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DDC6" lockStructure="1"/>
  <bookViews>
    <workbookView xWindow="-15" yWindow="-15" windowWidth="14520" windowHeight="11760" firstSheet="19" activeTab="19"/>
  </bookViews>
  <sheets>
    <sheet name="Egen hetvattenprod" sheetId="4" state="hidden" r:id="rId1"/>
    <sheet name="Köpt hetvatten" sheetId="6" state="hidden" r:id="rId2"/>
    <sheet name="Kraftvärmeprod" sheetId="5" state="hidden" r:id="rId3"/>
    <sheet name="Allokerad kvv" sheetId="15" state="hidden" r:id="rId4"/>
    <sheet name="Justerad allokering" sheetId="14" state="hidden" r:id="rId5"/>
    <sheet name="Slutlig allokering kvv" sheetId="13" state="hidden" r:id="rId6"/>
    <sheet name="Allokerat till el" sheetId="16" state="hidden" r:id="rId7"/>
    <sheet name="Spillvärme" sheetId="9" state="hidden" r:id="rId8"/>
    <sheet name="Miljö" sheetId="8" state="hidden" r:id="rId9"/>
    <sheet name="Leveranser" sheetId="7" state="hidden" r:id="rId10"/>
    <sheet name="Tillförd energi" sheetId="10" state="hidden" r:id="rId11"/>
    <sheet name="Totalt" sheetId="2" state="hidden" r:id="rId12"/>
    <sheet name="Sammanfattning bränslen" sheetId="12" state="hidden" r:id="rId13"/>
    <sheet name="Viktade värden el" sheetId="23" state="hidden" r:id="rId14"/>
    <sheet name="Miljövärden urval för publ" sheetId="11" state="hidden" r:id="rId15"/>
    <sheet name="Miljövärden för publ företag" sheetId="3" state="hidden" r:id="rId16"/>
    <sheet name="Miljövärden för publ nät" sheetId="17" state="hidden" r:id="rId17"/>
    <sheet name="Underlagsinformation" sheetId="18" state="hidden" r:id="rId18"/>
    <sheet name="Underlag till diagram" sheetId="19" state="hidden" r:id="rId19"/>
    <sheet name="Redovisning för kunder" sheetId="21" r:id="rId20"/>
    <sheet name="Emissionsfaktorer" sheetId="22" r:id="rId21"/>
  </sheets>
  <definedNames>
    <definedName name="_xlnm._FilterDatabase" localSheetId="0" hidden="1">'Egen hetvattenprod'!$A$1:$AI$411</definedName>
    <definedName name="_xlnm._FilterDatabase" localSheetId="2" hidden="1">Kraftvärmeprod!$A$1:$AQ$411</definedName>
    <definedName name="_xlnm._FilterDatabase" localSheetId="8" hidden="1">Miljö!$A$1:$AE$411</definedName>
    <definedName name="_xlnm._FilterDatabase" localSheetId="11" hidden="1">Totalt!$A$1:$BC$409</definedName>
    <definedName name="Nätlista_2013">'Miljövärden för publ nät'!$J$3:$J$487</definedName>
    <definedName name="Nätlista_2014">'Miljövärden för publ nät'!$J$3:$J$411</definedName>
    <definedName name="Nätlista_gammal">'Miljövärden för publ nät'!$J$3:$J$487</definedName>
  </definedNames>
  <calcPr calcId="145621"/>
</workbook>
</file>

<file path=xl/calcChain.xml><?xml version="1.0" encoding="utf-8"?>
<calcChain xmlns="http://schemas.openxmlformats.org/spreadsheetml/2006/main">
  <c r="AP3" i="2" l="1"/>
  <c r="AQ3" i="2"/>
  <c r="AP4" i="2"/>
  <c r="AQ4" i="2"/>
  <c r="AP5" i="2"/>
  <c r="AQ5" i="2"/>
  <c r="AP6" i="2"/>
  <c r="AQ6" i="2"/>
  <c r="AP7" i="2"/>
  <c r="AQ7" i="2"/>
  <c r="AP8" i="2"/>
  <c r="AQ8" i="2"/>
  <c r="AP9" i="2"/>
  <c r="AQ9" i="2"/>
  <c r="AP10" i="2"/>
  <c r="AQ10" i="2"/>
  <c r="AP11" i="2"/>
  <c r="AQ11" i="2"/>
  <c r="AP12" i="2"/>
  <c r="AQ12" i="2"/>
  <c r="AP13" i="2"/>
  <c r="AQ13" i="2"/>
  <c r="AP14" i="2"/>
  <c r="AQ14" i="2"/>
  <c r="AP15" i="2"/>
  <c r="AQ15" i="2"/>
  <c r="AP16" i="2"/>
  <c r="AQ16" i="2"/>
  <c r="AP17" i="2"/>
  <c r="AQ17" i="2"/>
  <c r="AP18" i="2"/>
  <c r="AQ18" i="2"/>
  <c r="AP19" i="2"/>
  <c r="AQ19" i="2"/>
  <c r="AP20" i="2"/>
  <c r="AQ20" i="2"/>
  <c r="AP21" i="2"/>
  <c r="AQ21" i="2"/>
  <c r="AP22" i="2"/>
  <c r="AQ22" i="2"/>
  <c r="AP23" i="2"/>
  <c r="AQ23" i="2"/>
  <c r="AP24" i="2"/>
  <c r="AQ24" i="2"/>
  <c r="AP25" i="2"/>
  <c r="AQ25" i="2"/>
  <c r="AP26" i="2"/>
  <c r="AQ26" i="2"/>
  <c r="AP27" i="2"/>
  <c r="AQ27" i="2"/>
  <c r="AP28" i="2"/>
  <c r="AQ28" i="2"/>
  <c r="AP29" i="2"/>
  <c r="AQ29" i="2"/>
  <c r="AP30" i="2"/>
  <c r="AQ30" i="2"/>
  <c r="AP31" i="2"/>
  <c r="AQ31" i="2"/>
  <c r="AP32" i="2"/>
  <c r="AQ32" i="2"/>
  <c r="AP33" i="2"/>
  <c r="AQ33" i="2"/>
  <c r="AP34" i="2"/>
  <c r="AQ34" i="2"/>
  <c r="AP35" i="2"/>
  <c r="AQ35" i="2"/>
  <c r="AP36" i="2"/>
  <c r="AQ36" i="2"/>
  <c r="AP37" i="2"/>
  <c r="AQ37" i="2"/>
  <c r="AP38" i="2"/>
  <c r="AQ38" i="2"/>
  <c r="AP39" i="2"/>
  <c r="AQ39" i="2"/>
  <c r="AP40" i="2"/>
  <c r="AQ40" i="2"/>
  <c r="AP41" i="2"/>
  <c r="AQ41" i="2"/>
  <c r="AP42" i="2"/>
  <c r="AQ42" i="2"/>
  <c r="AP43" i="2"/>
  <c r="AQ43" i="2"/>
  <c r="AP44" i="2"/>
  <c r="AQ44" i="2"/>
  <c r="AP45" i="2"/>
  <c r="AQ45" i="2"/>
  <c r="AP46" i="2"/>
  <c r="AQ46" i="2"/>
  <c r="AP47" i="2"/>
  <c r="AQ47" i="2"/>
  <c r="AP48" i="2"/>
  <c r="AQ48" i="2"/>
  <c r="AP49" i="2"/>
  <c r="AQ49" i="2"/>
  <c r="AP50" i="2"/>
  <c r="AQ50" i="2"/>
  <c r="AP51" i="2"/>
  <c r="AQ51" i="2"/>
  <c r="AP52" i="2"/>
  <c r="AQ52" i="2"/>
  <c r="AP53" i="2"/>
  <c r="AQ53" i="2"/>
  <c r="AP54" i="2"/>
  <c r="AQ54" i="2"/>
  <c r="AP55" i="2"/>
  <c r="AQ55" i="2"/>
  <c r="AP56" i="2"/>
  <c r="AQ56" i="2"/>
  <c r="AP57" i="2"/>
  <c r="AQ57" i="2"/>
  <c r="AP58" i="2"/>
  <c r="AQ58" i="2"/>
  <c r="AP59" i="2"/>
  <c r="AQ59" i="2"/>
  <c r="AP60" i="2"/>
  <c r="AQ60" i="2"/>
  <c r="AP61" i="2"/>
  <c r="AQ61" i="2"/>
  <c r="AP62" i="2"/>
  <c r="AQ62" i="2"/>
  <c r="AP63" i="2"/>
  <c r="AQ63" i="2"/>
  <c r="AP64" i="2"/>
  <c r="AQ64" i="2"/>
  <c r="AP65" i="2"/>
  <c r="AQ65" i="2"/>
  <c r="AP66" i="2"/>
  <c r="AQ66" i="2"/>
  <c r="AP67" i="2"/>
  <c r="AQ67" i="2"/>
  <c r="AP68" i="2"/>
  <c r="AQ68" i="2"/>
  <c r="AP69" i="2"/>
  <c r="AQ69" i="2"/>
  <c r="AP70" i="2"/>
  <c r="AQ70" i="2"/>
  <c r="AP71" i="2"/>
  <c r="AQ71" i="2"/>
  <c r="AP72" i="2"/>
  <c r="AQ72" i="2"/>
  <c r="AP73" i="2"/>
  <c r="AQ73" i="2"/>
  <c r="AP74" i="2"/>
  <c r="AQ74" i="2"/>
  <c r="AP75" i="2"/>
  <c r="AQ75" i="2"/>
  <c r="AP76" i="2"/>
  <c r="AQ76" i="2"/>
  <c r="AP77" i="2"/>
  <c r="AQ77" i="2"/>
  <c r="AP78" i="2"/>
  <c r="AQ78" i="2"/>
  <c r="AP79" i="2"/>
  <c r="AQ79" i="2"/>
  <c r="AP80" i="2"/>
  <c r="AQ80" i="2"/>
  <c r="AP81" i="2"/>
  <c r="AQ81" i="2"/>
  <c r="AP82" i="2"/>
  <c r="AQ82" i="2"/>
  <c r="AP83" i="2"/>
  <c r="AQ83" i="2"/>
  <c r="AP84" i="2"/>
  <c r="AQ84" i="2"/>
  <c r="AP85" i="2"/>
  <c r="AQ85" i="2"/>
  <c r="AP86" i="2"/>
  <c r="AQ86" i="2"/>
  <c r="AP87" i="2"/>
  <c r="AQ87" i="2"/>
  <c r="AP88" i="2"/>
  <c r="AQ88" i="2"/>
  <c r="AP89" i="2"/>
  <c r="AQ89" i="2"/>
  <c r="AP90" i="2"/>
  <c r="AQ90" i="2"/>
  <c r="AP91" i="2"/>
  <c r="AQ91" i="2"/>
  <c r="AP92" i="2"/>
  <c r="AQ92" i="2"/>
  <c r="AP93" i="2"/>
  <c r="AQ93" i="2"/>
  <c r="AP94" i="2"/>
  <c r="AQ94" i="2"/>
  <c r="AP95" i="2"/>
  <c r="AQ95" i="2"/>
  <c r="AP96" i="2"/>
  <c r="AQ96" i="2"/>
  <c r="AP97" i="2"/>
  <c r="AQ97" i="2"/>
  <c r="AP98" i="2"/>
  <c r="AQ98" i="2"/>
  <c r="AP99" i="2"/>
  <c r="AQ99" i="2"/>
  <c r="AP100" i="2"/>
  <c r="AQ100" i="2"/>
  <c r="AP101" i="2"/>
  <c r="AQ101" i="2"/>
  <c r="AP102" i="2"/>
  <c r="AQ102" i="2"/>
  <c r="AP103" i="2"/>
  <c r="AQ103" i="2"/>
  <c r="AP104" i="2"/>
  <c r="AQ104" i="2"/>
  <c r="AP105" i="2"/>
  <c r="AQ105" i="2"/>
  <c r="AP106" i="2"/>
  <c r="AQ106" i="2"/>
  <c r="AP107" i="2"/>
  <c r="AQ107" i="2"/>
  <c r="AP108" i="2"/>
  <c r="AQ108" i="2"/>
  <c r="AP109" i="2"/>
  <c r="AQ109" i="2"/>
  <c r="AP110" i="2"/>
  <c r="AQ110" i="2"/>
  <c r="AP111" i="2"/>
  <c r="AQ111" i="2"/>
  <c r="AP112" i="2"/>
  <c r="AQ112" i="2"/>
  <c r="AP113" i="2"/>
  <c r="AQ113" i="2"/>
  <c r="AP114" i="2"/>
  <c r="AQ114" i="2"/>
  <c r="AP115" i="2"/>
  <c r="AQ115" i="2"/>
  <c r="AP116" i="2"/>
  <c r="AQ116" i="2"/>
  <c r="AP117" i="2"/>
  <c r="AQ117" i="2"/>
  <c r="AP118" i="2"/>
  <c r="AQ118" i="2"/>
  <c r="AP119" i="2"/>
  <c r="AQ119" i="2"/>
  <c r="AP120" i="2"/>
  <c r="AQ120" i="2"/>
  <c r="AP121" i="2"/>
  <c r="AQ121" i="2"/>
  <c r="AP122" i="2"/>
  <c r="AQ122" i="2"/>
  <c r="AP123" i="2"/>
  <c r="AQ123" i="2"/>
  <c r="AP124" i="2"/>
  <c r="AQ124" i="2"/>
  <c r="AP125" i="2"/>
  <c r="AQ125" i="2"/>
  <c r="AP126" i="2"/>
  <c r="AQ126" i="2"/>
  <c r="AP127" i="2"/>
  <c r="AQ127" i="2"/>
  <c r="AP128" i="2"/>
  <c r="AQ128" i="2"/>
  <c r="AP129" i="2"/>
  <c r="AQ129" i="2"/>
  <c r="AP130" i="2"/>
  <c r="AQ130" i="2"/>
  <c r="AP131" i="2"/>
  <c r="AQ131" i="2"/>
  <c r="AP132" i="2"/>
  <c r="AQ132" i="2"/>
  <c r="AP133" i="2"/>
  <c r="AQ133" i="2"/>
  <c r="AP134" i="2"/>
  <c r="AQ134" i="2"/>
  <c r="AP135" i="2"/>
  <c r="AQ135" i="2"/>
  <c r="AP136" i="2"/>
  <c r="AQ136" i="2"/>
  <c r="AP137" i="2"/>
  <c r="AQ137" i="2"/>
  <c r="AP138" i="2"/>
  <c r="AQ138" i="2"/>
  <c r="AP139" i="2"/>
  <c r="AQ139" i="2"/>
  <c r="AP140" i="2"/>
  <c r="AQ140" i="2"/>
  <c r="AP141" i="2"/>
  <c r="AQ141" i="2"/>
  <c r="AP142" i="2"/>
  <c r="AQ142" i="2"/>
  <c r="AP143" i="2"/>
  <c r="AQ143" i="2"/>
  <c r="AP144" i="2"/>
  <c r="AQ144" i="2"/>
  <c r="AP145" i="2"/>
  <c r="AQ145" i="2"/>
  <c r="AP146" i="2"/>
  <c r="AQ146" i="2"/>
  <c r="AP147" i="2"/>
  <c r="AQ147" i="2"/>
  <c r="AP148" i="2"/>
  <c r="AQ148" i="2"/>
  <c r="AP149" i="2"/>
  <c r="AQ149" i="2"/>
  <c r="AP150" i="2"/>
  <c r="AQ150" i="2"/>
  <c r="AP151" i="2"/>
  <c r="AQ151" i="2"/>
  <c r="AP152" i="2"/>
  <c r="AQ152" i="2"/>
  <c r="AP153" i="2"/>
  <c r="AQ153" i="2"/>
  <c r="AP154" i="2"/>
  <c r="AQ154" i="2"/>
  <c r="AP155" i="2"/>
  <c r="AQ155" i="2"/>
  <c r="AP156" i="2"/>
  <c r="AQ156" i="2"/>
  <c r="AP157" i="2"/>
  <c r="AQ157" i="2"/>
  <c r="AP158" i="2"/>
  <c r="AQ158" i="2"/>
  <c r="AP159" i="2"/>
  <c r="AQ159" i="2"/>
  <c r="AP160" i="2"/>
  <c r="AQ160" i="2"/>
  <c r="AP161" i="2"/>
  <c r="AQ161" i="2"/>
  <c r="AP162" i="2"/>
  <c r="AQ162" i="2"/>
  <c r="AP163" i="2"/>
  <c r="AQ163" i="2"/>
  <c r="AP164" i="2"/>
  <c r="AQ164" i="2"/>
  <c r="AP165" i="2"/>
  <c r="AQ165" i="2"/>
  <c r="AP166" i="2"/>
  <c r="AQ166" i="2"/>
  <c r="AP167" i="2"/>
  <c r="AQ167" i="2"/>
  <c r="AP168" i="2"/>
  <c r="AQ168" i="2"/>
  <c r="AP169" i="2"/>
  <c r="AQ169" i="2"/>
  <c r="AP170" i="2"/>
  <c r="AQ170" i="2"/>
  <c r="AP171" i="2"/>
  <c r="AQ171" i="2"/>
  <c r="AP172" i="2"/>
  <c r="AQ172" i="2"/>
  <c r="AP173" i="2"/>
  <c r="AQ173" i="2"/>
  <c r="AP174" i="2"/>
  <c r="AQ174" i="2"/>
  <c r="AP175" i="2"/>
  <c r="AQ175" i="2"/>
  <c r="AP176" i="2"/>
  <c r="AQ176" i="2"/>
  <c r="AP177" i="2"/>
  <c r="AQ177" i="2"/>
  <c r="AP178" i="2"/>
  <c r="AQ178" i="2"/>
  <c r="AP179" i="2"/>
  <c r="AQ179" i="2"/>
  <c r="AP180" i="2"/>
  <c r="AQ180" i="2"/>
  <c r="AP181" i="2"/>
  <c r="AQ181" i="2"/>
  <c r="AP182" i="2"/>
  <c r="AQ182" i="2"/>
  <c r="AP183" i="2"/>
  <c r="AQ183" i="2"/>
  <c r="AP184" i="2"/>
  <c r="AQ184" i="2"/>
  <c r="AP185" i="2"/>
  <c r="AQ185" i="2"/>
  <c r="AP186" i="2"/>
  <c r="AQ186" i="2"/>
  <c r="AP187" i="2"/>
  <c r="AQ187" i="2"/>
  <c r="AP188" i="2"/>
  <c r="AQ188" i="2"/>
  <c r="AP189" i="2"/>
  <c r="AQ189" i="2"/>
  <c r="AP190" i="2"/>
  <c r="AQ190" i="2"/>
  <c r="AP191" i="2"/>
  <c r="AQ191" i="2"/>
  <c r="AP192" i="2"/>
  <c r="AQ192" i="2"/>
  <c r="AP193" i="2"/>
  <c r="AQ193" i="2"/>
  <c r="AP194" i="2"/>
  <c r="AQ194" i="2"/>
  <c r="AP195" i="2"/>
  <c r="AQ195" i="2"/>
  <c r="AP196" i="2"/>
  <c r="AQ196" i="2"/>
  <c r="AP197" i="2"/>
  <c r="AQ197" i="2"/>
  <c r="AP198" i="2"/>
  <c r="AQ198" i="2"/>
  <c r="AP199" i="2"/>
  <c r="AQ199" i="2"/>
  <c r="AP200" i="2"/>
  <c r="AQ200" i="2"/>
  <c r="AP201" i="2"/>
  <c r="AQ201" i="2"/>
  <c r="AP202" i="2"/>
  <c r="AQ202" i="2"/>
  <c r="AP203" i="2"/>
  <c r="AQ203" i="2"/>
  <c r="AP204" i="2"/>
  <c r="AQ204" i="2"/>
  <c r="AP205" i="2"/>
  <c r="AQ205" i="2"/>
  <c r="AP206" i="2"/>
  <c r="AQ206" i="2"/>
  <c r="AP207" i="2"/>
  <c r="AQ207" i="2"/>
  <c r="AP208" i="2"/>
  <c r="AQ208" i="2"/>
  <c r="AP209" i="2"/>
  <c r="AQ209" i="2"/>
  <c r="AP210" i="2"/>
  <c r="AQ210" i="2"/>
  <c r="AP211" i="2"/>
  <c r="AQ211" i="2"/>
  <c r="AP212" i="2"/>
  <c r="AQ212" i="2"/>
  <c r="AP213" i="2"/>
  <c r="AQ213" i="2"/>
  <c r="AP214" i="2"/>
  <c r="AQ214" i="2"/>
  <c r="AP215" i="2"/>
  <c r="AQ215" i="2"/>
  <c r="AP216" i="2"/>
  <c r="AQ216" i="2"/>
  <c r="AP217" i="2"/>
  <c r="AQ217" i="2"/>
  <c r="AP218" i="2"/>
  <c r="AQ218" i="2"/>
  <c r="AP219" i="2"/>
  <c r="AQ219" i="2"/>
  <c r="AP220" i="2"/>
  <c r="AQ220" i="2"/>
  <c r="AP221" i="2"/>
  <c r="AQ221" i="2"/>
  <c r="AP222" i="2"/>
  <c r="AQ222" i="2"/>
  <c r="AP223" i="2"/>
  <c r="AQ223" i="2"/>
  <c r="AP224" i="2"/>
  <c r="AQ224" i="2"/>
  <c r="AP225" i="2"/>
  <c r="AQ225" i="2"/>
  <c r="AP226" i="2"/>
  <c r="AQ226" i="2"/>
  <c r="AP227" i="2"/>
  <c r="AQ227" i="2"/>
  <c r="AP228" i="2"/>
  <c r="AQ228" i="2"/>
  <c r="AP229" i="2"/>
  <c r="AQ229" i="2"/>
  <c r="AP230" i="2"/>
  <c r="AQ230" i="2"/>
  <c r="AP231" i="2"/>
  <c r="AQ231" i="2"/>
  <c r="AP232" i="2"/>
  <c r="AQ232" i="2"/>
  <c r="AP233" i="2"/>
  <c r="AQ233" i="2"/>
  <c r="AP234" i="2"/>
  <c r="AQ234" i="2"/>
  <c r="AP235" i="2"/>
  <c r="AQ235" i="2"/>
  <c r="AP236" i="2"/>
  <c r="AQ236" i="2"/>
  <c r="AP237" i="2"/>
  <c r="AQ237" i="2"/>
  <c r="AP238" i="2"/>
  <c r="AQ238" i="2"/>
  <c r="AP239" i="2"/>
  <c r="AQ239" i="2"/>
  <c r="AP240" i="2"/>
  <c r="AQ240" i="2"/>
  <c r="AP241" i="2"/>
  <c r="AQ241" i="2"/>
  <c r="AP242" i="2"/>
  <c r="AQ242" i="2"/>
  <c r="AP243" i="2"/>
  <c r="AQ243" i="2"/>
  <c r="AP244" i="2"/>
  <c r="AQ244" i="2"/>
  <c r="AP245" i="2"/>
  <c r="AQ245" i="2"/>
  <c r="AP246" i="2"/>
  <c r="AQ246" i="2"/>
  <c r="AP247" i="2"/>
  <c r="AQ247" i="2"/>
  <c r="AP248" i="2"/>
  <c r="AQ248" i="2"/>
  <c r="AP249" i="2"/>
  <c r="AQ249" i="2"/>
  <c r="AP250" i="2"/>
  <c r="AQ250" i="2"/>
  <c r="AP251" i="2"/>
  <c r="AQ251" i="2"/>
  <c r="AP252" i="2"/>
  <c r="AQ252" i="2"/>
  <c r="AP253" i="2"/>
  <c r="AQ253" i="2"/>
  <c r="AP254" i="2"/>
  <c r="AQ254" i="2"/>
  <c r="AP255" i="2"/>
  <c r="AQ255" i="2"/>
  <c r="AP256" i="2"/>
  <c r="AQ256" i="2"/>
  <c r="AP257" i="2"/>
  <c r="AQ257" i="2"/>
  <c r="AP258" i="2"/>
  <c r="AQ258" i="2"/>
  <c r="AP259" i="2"/>
  <c r="AQ259" i="2"/>
  <c r="AP260" i="2"/>
  <c r="AQ260" i="2"/>
  <c r="AP261" i="2"/>
  <c r="AQ261" i="2"/>
  <c r="AP262" i="2"/>
  <c r="AQ262" i="2"/>
  <c r="AP263" i="2"/>
  <c r="AQ263" i="2"/>
  <c r="AP264" i="2"/>
  <c r="AQ264" i="2"/>
  <c r="AP265" i="2"/>
  <c r="AQ265" i="2"/>
  <c r="AP266" i="2"/>
  <c r="AQ266" i="2"/>
  <c r="AP267" i="2"/>
  <c r="AQ267" i="2"/>
  <c r="AP268" i="2"/>
  <c r="AQ268" i="2"/>
  <c r="AP269" i="2"/>
  <c r="AQ269" i="2"/>
  <c r="AP270" i="2"/>
  <c r="AQ270" i="2"/>
  <c r="AP271" i="2"/>
  <c r="AQ271" i="2"/>
  <c r="AP272" i="2"/>
  <c r="AQ272" i="2"/>
  <c r="AP273" i="2"/>
  <c r="AQ273" i="2"/>
  <c r="AP274" i="2"/>
  <c r="AQ274" i="2"/>
  <c r="AP275" i="2"/>
  <c r="AQ275" i="2"/>
  <c r="AP276" i="2"/>
  <c r="AQ276" i="2"/>
  <c r="AP277" i="2"/>
  <c r="AQ277" i="2"/>
  <c r="AP278" i="2"/>
  <c r="AQ278" i="2"/>
  <c r="AP279" i="2"/>
  <c r="AQ279" i="2"/>
  <c r="AP280" i="2"/>
  <c r="AQ280" i="2"/>
  <c r="AP281" i="2"/>
  <c r="AQ281" i="2"/>
  <c r="AP282" i="2"/>
  <c r="AQ282" i="2"/>
  <c r="AP283" i="2"/>
  <c r="AQ283" i="2"/>
  <c r="AP284" i="2"/>
  <c r="AQ284" i="2"/>
  <c r="AP285" i="2"/>
  <c r="AQ285" i="2"/>
  <c r="AP286" i="2"/>
  <c r="AQ286" i="2"/>
  <c r="AP287" i="2"/>
  <c r="AQ287" i="2"/>
  <c r="AP288" i="2"/>
  <c r="AQ288" i="2"/>
  <c r="AP289" i="2"/>
  <c r="AQ289" i="2"/>
  <c r="AP290" i="2"/>
  <c r="AQ290" i="2"/>
  <c r="AP291" i="2"/>
  <c r="AQ291" i="2"/>
  <c r="AP292" i="2"/>
  <c r="AQ292" i="2"/>
  <c r="AP293" i="2"/>
  <c r="AQ293" i="2"/>
  <c r="AP294" i="2"/>
  <c r="AQ294" i="2"/>
  <c r="AP295" i="2"/>
  <c r="AQ295" i="2"/>
  <c r="AP296" i="2"/>
  <c r="AQ296" i="2"/>
  <c r="AP297" i="2"/>
  <c r="AQ297" i="2"/>
  <c r="AP298" i="2"/>
  <c r="AQ298" i="2"/>
  <c r="AP299" i="2"/>
  <c r="AQ299" i="2"/>
  <c r="AP300" i="2"/>
  <c r="AQ300" i="2"/>
  <c r="AP301" i="2"/>
  <c r="AQ301" i="2"/>
  <c r="AP302" i="2"/>
  <c r="AQ302" i="2"/>
  <c r="AP303" i="2"/>
  <c r="AQ303" i="2"/>
  <c r="AP304" i="2"/>
  <c r="AQ304" i="2"/>
  <c r="AP305" i="2"/>
  <c r="AQ305" i="2"/>
  <c r="AP306" i="2"/>
  <c r="AQ306" i="2"/>
  <c r="AP307" i="2"/>
  <c r="AQ307" i="2"/>
  <c r="AP308" i="2"/>
  <c r="AQ308" i="2"/>
  <c r="AP309" i="2"/>
  <c r="AQ309" i="2"/>
  <c r="AP310" i="2"/>
  <c r="AQ310" i="2"/>
  <c r="AP311" i="2"/>
  <c r="AQ311" i="2"/>
  <c r="AP312" i="2"/>
  <c r="AQ312" i="2"/>
  <c r="AP313" i="2"/>
  <c r="AQ313" i="2"/>
  <c r="AP314" i="2"/>
  <c r="AQ314" i="2"/>
  <c r="AP315" i="2"/>
  <c r="AQ315" i="2"/>
  <c r="AP316" i="2"/>
  <c r="AQ316" i="2"/>
  <c r="AP317" i="2"/>
  <c r="AQ317" i="2"/>
  <c r="AP318" i="2"/>
  <c r="AQ318" i="2"/>
  <c r="AP319" i="2"/>
  <c r="AQ319" i="2"/>
  <c r="AP320" i="2"/>
  <c r="AQ320" i="2"/>
  <c r="AP321" i="2"/>
  <c r="AQ321" i="2"/>
  <c r="AP322" i="2"/>
  <c r="AQ322" i="2"/>
  <c r="AP323" i="2"/>
  <c r="AQ323" i="2"/>
  <c r="AP324" i="2"/>
  <c r="AQ324" i="2"/>
  <c r="AP325" i="2"/>
  <c r="AQ325" i="2"/>
  <c r="AP326" i="2"/>
  <c r="AQ326" i="2"/>
  <c r="AP327" i="2"/>
  <c r="AQ327" i="2"/>
  <c r="AP328" i="2"/>
  <c r="AQ328" i="2"/>
  <c r="AP329" i="2"/>
  <c r="AQ329" i="2"/>
  <c r="AP330" i="2"/>
  <c r="AQ330" i="2"/>
  <c r="AP331" i="2"/>
  <c r="AQ331" i="2"/>
  <c r="AP332" i="2"/>
  <c r="AQ332" i="2"/>
  <c r="AP333" i="2"/>
  <c r="AQ333" i="2"/>
  <c r="AP334" i="2"/>
  <c r="AQ334" i="2"/>
  <c r="AP335" i="2"/>
  <c r="AQ335" i="2"/>
  <c r="AP336" i="2"/>
  <c r="AQ336" i="2"/>
  <c r="AP337" i="2"/>
  <c r="AQ337" i="2"/>
  <c r="AP338" i="2"/>
  <c r="AQ338" i="2"/>
  <c r="AP339" i="2"/>
  <c r="AQ339" i="2"/>
  <c r="AP340" i="2"/>
  <c r="AQ340" i="2"/>
  <c r="AP341" i="2"/>
  <c r="AQ341" i="2"/>
  <c r="AP342" i="2"/>
  <c r="AQ342" i="2"/>
  <c r="AP343" i="2"/>
  <c r="AQ343" i="2"/>
  <c r="AP344" i="2"/>
  <c r="AQ344" i="2"/>
  <c r="AP345" i="2"/>
  <c r="AQ345" i="2"/>
  <c r="AP346" i="2"/>
  <c r="AQ346" i="2"/>
  <c r="AP347" i="2"/>
  <c r="AQ347" i="2"/>
  <c r="AP348" i="2"/>
  <c r="AQ348" i="2"/>
  <c r="AP349" i="2"/>
  <c r="AQ349" i="2"/>
  <c r="AP350" i="2"/>
  <c r="AQ350" i="2"/>
  <c r="AP351" i="2"/>
  <c r="AQ351" i="2"/>
  <c r="AP352" i="2"/>
  <c r="AQ352" i="2"/>
  <c r="AP353" i="2"/>
  <c r="AQ353" i="2"/>
  <c r="AP354" i="2"/>
  <c r="AQ354" i="2"/>
  <c r="AP355" i="2"/>
  <c r="AQ355" i="2"/>
  <c r="AP356" i="2"/>
  <c r="AQ356" i="2"/>
  <c r="AP357" i="2"/>
  <c r="AQ357" i="2"/>
  <c r="AP358" i="2"/>
  <c r="AQ358" i="2"/>
  <c r="AP359" i="2"/>
  <c r="AQ359" i="2"/>
  <c r="AP360" i="2"/>
  <c r="AQ360" i="2"/>
  <c r="AP361" i="2"/>
  <c r="AQ361" i="2"/>
  <c r="AP362" i="2"/>
  <c r="AQ362" i="2"/>
  <c r="AP363" i="2"/>
  <c r="AQ363" i="2"/>
  <c r="AP364" i="2"/>
  <c r="AQ364" i="2"/>
  <c r="AP365" i="2"/>
  <c r="AQ365" i="2"/>
  <c r="AP366" i="2"/>
  <c r="AQ366" i="2"/>
  <c r="AP367" i="2"/>
  <c r="AQ367" i="2"/>
  <c r="AP368" i="2"/>
  <c r="AQ368" i="2"/>
  <c r="AP369" i="2"/>
  <c r="AQ369" i="2"/>
  <c r="AP370" i="2"/>
  <c r="AQ370" i="2"/>
  <c r="AP371" i="2"/>
  <c r="AQ371" i="2"/>
  <c r="AP372" i="2"/>
  <c r="AQ372" i="2"/>
  <c r="AP373" i="2"/>
  <c r="AQ373" i="2"/>
  <c r="AP374" i="2"/>
  <c r="AQ374" i="2"/>
  <c r="AP375" i="2"/>
  <c r="AQ375" i="2"/>
  <c r="AP376" i="2"/>
  <c r="AQ376" i="2"/>
  <c r="AP377" i="2"/>
  <c r="AQ377" i="2"/>
  <c r="AP378" i="2"/>
  <c r="AQ378" i="2"/>
  <c r="AP379" i="2"/>
  <c r="AQ379" i="2"/>
  <c r="AP380" i="2"/>
  <c r="AQ380" i="2"/>
  <c r="AP381" i="2"/>
  <c r="AQ381" i="2"/>
  <c r="AP382" i="2"/>
  <c r="AQ382" i="2"/>
  <c r="AP383" i="2"/>
  <c r="AQ383" i="2"/>
  <c r="AP384" i="2"/>
  <c r="AQ384" i="2"/>
  <c r="AP385" i="2"/>
  <c r="AQ385" i="2"/>
  <c r="AP386" i="2"/>
  <c r="AQ386" i="2"/>
  <c r="AP387" i="2"/>
  <c r="AQ387" i="2"/>
  <c r="AP388" i="2"/>
  <c r="AQ388" i="2"/>
  <c r="AP389" i="2"/>
  <c r="AQ389" i="2"/>
  <c r="AP390" i="2"/>
  <c r="AQ390" i="2"/>
  <c r="AP391" i="2"/>
  <c r="AQ391" i="2"/>
  <c r="AP392" i="2"/>
  <c r="AQ392" i="2"/>
  <c r="AP393" i="2"/>
  <c r="AQ393" i="2"/>
  <c r="AP394" i="2"/>
  <c r="AQ394" i="2"/>
  <c r="AP395" i="2"/>
  <c r="AQ395" i="2"/>
  <c r="AP396" i="2"/>
  <c r="AQ396" i="2"/>
  <c r="AP397" i="2"/>
  <c r="AQ397" i="2"/>
  <c r="AP398" i="2"/>
  <c r="AQ398" i="2"/>
  <c r="AP399" i="2"/>
  <c r="AQ399" i="2"/>
  <c r="AP400" i="2"/>
  <c r="AQ400" i="2"/>
  <c r="AP401" i="2"/>
  <c r="AQ401" i="2"/>
  <c r="AP402" i="2"/>
  <c r="AQ402" i="2"/>
  <c r="AP403" i="2"/>
  <c r="AQ403" i="2"/>
  <c r="AP404" i="2"/>
  <c r="AQ404" i="2"/>
  <c r="AP405" i="2"/>
  <c r="AQ405" i="2"/>
  <c r="AP406" i="2"/>
  <c r="AQ406" i="2"/>
  <c r="AP407" i="2"/>
  <c r="AQ407" i="2"/>
  <c r="AP408" i="2"/>
  <c r="AQ408" i="2"/>
  <c r="AP409" i="2"/>
  <c r="AQ409" i="2"/>
  <c r="AQ2" i="2"/>
  <c r="AP2" i="2"/>
  <c r="S36" i="11" l="1"/>
  <c r="A3" i="19" l="1"/>
  <c r="C8" i="21"/>
  <c r="F4" i="18"/>
  <c r="F5" i="18"/>
  <c r="F6" i="18"/>
  <c r="F7" i="18"/>
  <c r="F8" i="18"/>
  <c r="F9" i="18"/>
  <c r="F10" i="18"/>
  <c r="F11" i="18"/>
  <c r="F12" i="18"/>
  <c r="F13" i="18"/>
  <c r="F14" i="18"/>
  <c r="F15" i="18"/>
  <c r="F16" i="18"/>
  <c r="F17" i="18"/>
  <c r="F18" i="18"/>
  <c r="F19" i="18"/>
  <c r="F20" i="18"/>
  <c r="F21" i="18"/>
  <c r="F22" i="18"/>
  <c r="F23" i="18"/>
  <c r="F24" i="18"/>
  <c r="F25" i="18"/>
  <c r="F27" i="18"/>
  <c r="F28" i="18"/>
  <c r="F29" i="18"/>
  <c r="F31" i="18"/>
  <c r="F32" i="18"/>
  <c r="F34" i="18"/>
  <c r="F35" i="18"/>
  <c r="F36" i="18"/>
  <c r="F37" i="18"/>
  <c r="F38" i="18"/>
  <c r="F39" i="18"/>
  <c r="F41" i="18"/>
  <c r="F42" i="18"/>
  <c r="F43" i="18"/>
  <c r="F44" i="18"/>
  <c r="F45" i="18"/>
  <c r="F46" i="18"/>
  <c r="F47" i="18"/>
  <c r="F48" i="18"/>
  <c r="F49" i="18"/>
  <c r="F50" i="18"/>
  <c r="F51" i="18"/>
  <c r="F52" i="18"/>
  <c r="F54" i="18"/>
  <c r="F55" i="18"/>
  <c r="F57" i="18"/>
  <c r="F58" i="18"/>
  <c r="F60" i="18"/>
  <c r="F61" i="18"/>
  <c r="F62" i="18"/>
  <c r="F63" i="18"/>
  <c r="F64" i="18"/>
  <c r="F65" i="18"/>
  <c r="F66" i="18"/>
  <c r="F67" i="18"/>
  <c r="F68" i="18"/>
  <c r="F69" i="18"/>
  <c r="F70" i="18"/>
  <c r="F72" i="18"/>
  <c r="F73" i="18"/>
  <c r="F74" i="18"/>
  <c r="F75" i="18"/>
  <c r="F76" i="18"/>
  <c r="F77" i="18"/>
  <c r="F79" i="18"/>
  <c r="F80" i="18"/>
  <c r="F81" i="18"/>
  <c r="F82" i="18"/>
  <c r="F83" i="18"/>
  <c r="F84" i="18"/>
  <c r="F85" i="18"/>
  <c r="F87" i="18"/>
  <c r="F88" i="18"/>
  <c r="F90" i="18"/>
  <c r="F91" i="18"/>
  <c r="F92" i="18"/>
  <c r="F93" i="18"/>
  <c r="F94" i="18"/>
  <c r="F95" i="18"/>
  <c r="F97" i="18"/>
  <c r="F98" i="18"/>
  <c r="F99" i="18"/>
  <c r="F100" i="18"/>
  <c r="F102" i="18"/>
  <c r="F103" i="18"/>
  <c r="F104" i="18"/>
  <c r="F105" i="18"/>
  <c r="F106" i="18"/>
  <c r="F107" i="18"/>
  <c r="F108" i="18"/>
  <c r="F109" i="18"/>
  <c r="F110" i="18"/>
  <c r="F111" i="18"/>
  <c r="F112" i="18"/>
  <c r="F113" i="18"/>
  <c r="F114" i="18"/>
  <c r="F115" i="18"/>
  <c r="F116" i="18"/>
  <c r="F117" i="18"/>
  <c r="F122" i="18"/>
  <c r="F123" i="18"/>
  <c r="F124" i="18"/>
  <c r="F125" i="18"/>
  <c r="F126" i="18"/>
  <c r="F127" i="18"/>
  <c r="F129" i="18"/>
  <c r="F131" i="18"/>
  <c r="F132" i="18"/>
  <c r="F134" i="18"/>
  <c r="F137" i="18"/>
  <c r="F138" i="18"/>
  <c r="F139" i="18"/>
  <c r="F140" i="18"/>
  <c r="F141" i="18"/>
  <c r="F142" i="18"/>
  <c r="F144" i="18"/>
  <c r="F145" i="18"/>
  <c r="F146" i="18"/>
  <c r="F148" i="18"/>
  <c r="F149" i="18"/>
  <c r="F151" i="18"/>
  <c r="F153" i="18"/>
  <c r="F154" i="18"/>
  <c r="F156" i="18"/>
  <c r="F157" i="18"/>
  <c r="F158" i="18"/>
  <c r="F159" i="18"/>
  <c r="F160" i="18"/>
  <c r="F162" i="18"/>
  <c r="F163" i="18"/>
  <c r="F165" i="18"/>
  <c r="F166" i="18"/>
  <c r="F167" i="18"/>
  <c r="F168" i="18"/>
  <c r="F169" i="18"/>
  <c r="F170" i="18"/>
  <c r="F171" i="18"/>
  <c r="F172" i="18"/>
  <c r="F173" i="18"/>
  <c r="F174" i="18"/>
  <c r="F175" i="18"/>
  <c r="F176" i="18"/>
  <c r="F177" i="18"/>
  <c r="F178" i="18"/>
  <c r="F179" i="18"/>
  <c r="F181" i="18"/>
  <c r="F182" i="18"/>
  <c r="F183" i="18"/>
  <c r="F184" i="18"/>
  <c r="F185" i="18"/>
  <c r="F187" i="18"/>
  <c r="F188" i="18"/>
  <c r="F189" i="18"/>
  <c r="F190" i="18"/>
  <c r="F191" i="18"/>
  <c r="F192" i="18"/>
  <c r="F193" i="18"/>
  <c r="F195" i="18"/>
  <c r="F196" i="18"/>
  <c r="F197" i="18"/>
  <c r="F198" i="18"/>
  <c r="F199" i="18"/>
  <c r="F200" i="18"/>
  <c r="F201" i="18"/>
  <c r="F202" i="18"/>
  <c r="F203" i="18"/>
  <c r="F208" i="18"/>
  <c r="F209" i="18"/>
  <c r="F211" i="18"/>
  <c r="F213" i="18"/>
  <c r="F214"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6" i="18"/>
  <c r="F247" i="18"/>
  <c r="F248" i="18"/>
  <c r="F249" i="18"/>
  <c r="F250" i="18"/>
  <c r="F251" i="18"/>
  <c r="F252" i="18"/>
  <c r="F253" i="18"/>
  <c r="F254" i="18"/>
  <c r="F256" i="18"/>
  <c r="F258" i="18"/>
  <c r="F259" i="18"/>
  <c r="F262" i="18"/>
  <c r="F263" i="18"/>
  <c r="F264" i="18"/>
  <c r="F265" i="18"/>
  <c r="F267" i="18"/>
  <c r="F268" i="18"/>
  <c r="F269" i="18"/>
  <c r="F270" i="18"/>
  <c r="F271" i="18"/>
  <c r="F272" i="18"/>
  <c r="F273" i="18"/>
  <c r="F275" i="18"/>
  <c r="F276" i="18"/>
  <c r="F277" i="18"/>
  <c r="F278" i="18"/>
  <c r="F279" i="18"/>
  <c r="F281" i="18"/>
  <c r="F282" i="18"/>
  <c r="F284" i="18"/>
  <c r="F285" i="18"/>
  <c r="F286" i="18"/>
  <c r="F287" i="18"/>
  <c r="F288" i="18"/>
  <c r="F289" i="18"/>
  <c r="F290" i="18"/>
  <c r="F291" i="18"/>
  <c r="F293" i="18"/>
  <c r="F294" i="18"/>
  <c r="F295" i="18"/>
  <c r="F297" i="18"/>
  <c r="F299" i="18"/>
  <c r="F300" i="18"/>
  <c r="F302" i="18"/>
  <c r="F304" i="18"/>
  <c r="F305" i="18"/>
  <c r="F306" i="18"/>
  <c r="F307" i="18"/>
  <c r="F308" i="18"/>
  <c r="F310" i="18"/>
  <c r="F311" i="18"/>
  <c r="F312" i="18"/>
  <c r="F314" i="18"/>
  <c r="F316" i="18"/>
  <c r="F317" i="18"/>
  <c r="F319" i="18"/>
  <c r="F320" i="18"/>
  <c r="F321" i="18"/>
  <c r="F322" i="18"/>
  <c r="F323" i="18"/>
  <c r="F324" i="18"/>
  <c r="F326" i="18"/>
  <c r="F327" i="18"/>
  <c r="F328" i="18"/>
  <c r="F329" i="18"/>
  <c r="F330" i="18"/>
  <c r="F331" i="18"/>
  <c r="F332" i="18"/>
  <c r="F333" i="18"/>
  <c r="F334" i="18"/>
  <c r="F335" i="18"/>
  <c r="F336" i="18"/>
  <c r="F338" i="18"/>
  <c r="F339" i="18"/>
  <c r="F340" i="18"/>
  <c r="F343" i="18"/>
  <c r="F344" i="18"/>
  <c r="F346" i="18"/>
  <c r="F347" i="18"/>
  <c r="F348" i="18"/>
  <c r="F349" i="18"/>
  <c r="F351" i="18"/>
  <c r="F352" i="18"/>
  <c r="F353" i="18"/>
  <c r="F354" i="18"/>
  <c r="F355" i="18"/>
  <c r="F356" i="18"/>
  <c r="F357" i="18"/>
  <c r="F358" i="18"/>
  <c r="F359" i="18"/>
  <c r="F360" i="18"/>
  <c r="F361" i="18"/>
  <c r="F362" i="18"/>
  <c r="F363" i="18"/>
  <c r="F364" i="18"/>
  <c r="F365" i="18"/>
  <c r="F367" i="18"/>
  <c r="F368" i="18"/>
  <c r="F369" i="18"/>
  <c r="F370" i="18"/>
  <c r="F372" i="18"/>
  <c r="F373" i="18"/>
  <c r="F374" i="18"/>
  <c r="F375" i="18"/>
  <c r="F376" i="18"/>
  <c r="F377" i="18"/>
  <c r="F378" i="18"/>
  <c r="F379" i="18"/>
  <c r="F381" i="18"/>
  <c r="F382" i="18"/>
  <c r="F383" i="18"/>
  <c r="F384" i="18"/>
  <c r="F385" i="18"/>
  <c r="F386" i="18"/>
  <c r="F388" i="18"/>
  <c r="F389" i="18"/>
  <c r="F390" i="18"/>
  <c r="F392" i="18"/>
  <c r="F393" i="18"/>
  <c r="F394" i="18"/>
  <c r="F395" i="18"/>
  <c r="F396" i="18"/>
  <c r="F398" i="18"/>
  <c r="F399" i="18"/>
  <c r="F400" i="18"/>
  <c r="F401" i="18"/>
  <c r="F402" i="18"/>
  <c r="F403" i="18"/>
  <c r="F404" i="18"/>
  <c r="F405" i="18"/>
  <c r="F406" i="18"/>
  <c r="F407" i="18"/>
  <c r="F2" i="18"/>
  <c r="H409" i="18"/>
  <c r="H408" i="18"/>
  <c r="H407" i="18"/>
  <c r="H406" i="18"/>
  <c r="H405" i="18"/>
  <c r="H404" i="18"/>
  <c r="H403" i="18"/>
  <c r="H402" i="18"/>
  <c r="H401" i="18"/>
  <c r="H400" i="18"/>
  <c r="H399" i="18"/>
  <c r="H398" i="18"/>
  <c r="H397" i="18"/>
  <c r="H396" i="18"/>
  <c r="H395" i="18"/>
  <c r="H394" i="18"/>
  <c r="H393" i="18"/>
  <c r="H392" i="18"/>
  <c r="H391" i="18"/>
  <c r="H390" i="18"/>
  <c r="H389" i="18"/>
  <c r="H388" i="18"/>
  <c r="H387" i="18"/>
  <c r="H386" i="18"/>
  <c r="H385" i="18"/>
  <c r="H384" i="18"/>
  <c r="H383" i="18"/>
  <c r="H382" i="18"/>
  <c r="H381" i="18"/>
  <c r="H380" i="18"/>
  <c r="H379" i="18"/>
  <c r="H378" i="18"/>
  <c r="H377" i="18"/>
  <c r="H376" i="18"/>
  <c r="H375" i="18"/>
  <c r="H374" i="18"/>
  <c r="H373" i="18"/>
  <c r="H372" i="18"/>
  <c r="H371" i="18"/>
  <c r="H370" i="18"/>
  <c r="H369" i="18"/>
  <c r="H368" i="18"/>
  <c r="H367" i="18"/>
  <c r="H366" i="18"/>
  <c r="H365" i="18"/>
  <c r="H364" i="18"/>
  <c r="H363" i="18"/>
  <c r="H362" i="18"/>
  <c r="H361" i="18"/>
  <c r="H360" i="18"/>
  <c r="H359" i="18"/>
  <c r="H358" i="18"/>
  <c r="H357" i="18"/>
  <c r="H356" i="18"/>
  <c r="H355" i="18"/>
  <c r="H354" i="18"/>
  <c r="H353" i="18"/>
  <c r="H352" i="18"/>
  <c r="H351" i="18"/>
  <c r="H350" i="18"/>
  <c r="H349" i="18"/>
  <c r="H348" i="18"/>
  <c r="H347" i="18"/>
  <c r="H346" i="18"/>
  <c r="H345" i="18"/>
  <c r="H344" i="18"/>
  <c r="H343" i="18"/>
  <c r="H342" i="18"/>
  <c r="H341" i="18"/>
  <c r="H340" i="18"/>
  <c r="H339" i="18"/>
  <c r="H338" i="18"/>
  <c r="H337" i="18"/>
  <c r="H336" i="18"/>
  <c r="H335" i="18"/>
  <c r="H334" i="18"/>
  <c r="H333" i="18"/>
  <c r="H332" i="18"/>
  <c r="H331" i="18"/>
  <c r="H330" i="18"/>
  <c r="H329" i="18"/>
  <c r="H328" i="18"/>
  <c r="H327" i="18"/>
  <c r="H326" i="18"/>
  <c r="H325" i="18"/>
  <c r="H324" i="18"/>
  <c r="H323" i="18"/>
  <c r="H322" i="18"/>
  <c r="H321" i="18"/>
  <c r="H320" i="18"/>
  <c r="H319" i="18"/>
  <c r="H318" i="18"/>
  <c r="H317" i="18"/>
  <c r="H316" i="18"/>
  <c r="H315" i="18"/>
  <c r="H314" i="18"/>
  <c r="H313" i="18"/>
  <c r="H312" i="18"/>
  <c r="H311" i="18"/>
  <c r="H310" i="18"/>
  <c r="H309" i="18"/>
  <c r="H308" i="18"/>
  <c r="H307" i="18"/>
  <c r="H306" i="18"/>
  <c r="H305" i="18"/>
  <c r="H304" i="18"/>
  <c r="H303" i="18"/>
  <c r="H302" i="18"/>
  <c r="H301" i="18"/>
  <c r="H300" i="18"/>
  <c r="H299" i="18"/>
  <c r="H298" i="18"/>
  <c r="H297" i="18"/>
  <c r="H296" i="18"/>
  <c r="H295" i="18"/>
  <c r="H294" i="18"/>
  <c r="H293" i="18"/>
  <c r="H292" i="18"/>
  <c r="H291" i="18"/>
  <c r="H290" i="18"/>
  <c r="H289" i="18"/>
  <c r="H288" i="18"/>
  <c r="H287" i="18"/>
  <c r="H286" i="18"/>
  <c r="H285" i="18"/>
  <c r="H284" i="18"/>
  <c r="H283" i="18"/>
  <c r="H282" i="18"/>
  <c r="H281" i="18"/>
  <c r="H280" i="18"/>
  <c r="H279" i="18"/>
  <c r="H278" i="18"/>
  <c r="H277" i="18"/>
  <c r="H276" i="18"/>
  <c r="H275" i="18"/>
  <c r="H274" i="18"/>
  <c r="H273" i="18"/>
  <c r="H272" i="18"/>
  <c r="H271" i="18"/>
  <c r="H270" i="18"/>
  <c r="H269" i="18"/>
  <c r="H268" i="18"/>
  <c r="H267" i="18"/>
  <c r="H266" i="18"/>
  <c r="H265" i="18"/>
  <c r="H264" i="18"/>
  <c r="H263" i="18"/>
  <c r="H262" i="18"/>
  <c r="H261" i="18"/>
  <c r="H260" i="18"/>
  <c r="H259" i="18"/>
  <c r="H258" i="18"/>
  <c r="H257" i="18"/>
  <c r="H256" i="18"/>
  <c r="H255" i="18"/>
  <c r="H254" i="18"/>
  <c r="H253" i="18"/>
  <c r="H252" i="18"/>
  <c r="H251" i="18"/>
  <c r="H250" i="18"/>
  <c r="H249" i="18"/>
  <c r="H248" i="18"/>
  <c r="H247" i="18"/>
  <c r="H246" i="18"/>
  <c r="H245" i="18"/>
  <c r="H244"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50" i="18"/>
  <c r="H149" i="18"/>
  <c r="H148" i="18"/>
  <c r="H147" i="18"/>
  <c r="H146" i="18"/>
  <c r="H145" i="18"/>
  <c r="H144"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5" i="18"/>
  <c r="H114" i="18"/>
  <c r="H113" i="18"/>
  <c r="H112" i="18"/>
  <c r="H111" i="18"/>
  <c r="H110" i="18"/>
  <c r="H109" i="18"/>
  <c r="H108" i="18"/>
  <c r="H107" i="18"/>
  <c r="H106" i="18"/>
  <c r="H105" i="18"/>
  <c r="H104" i="18"/>
  <c r="H103" i="18"/>
  <c r="H102" i="18"/>
  <c r="H101" i="18"/>
  <c r="H100" i="18"/>
  <c r="H99" i="18"/>
  <c r="H98" i="18"/>
  <c r="H97" i="18"/>
  <c r="H96" i="18"/>
  <c r="H95" i="18"/>
  <c r="H94" i="18"/>
  <c r="H93" i="18"/>
  <c r="H92" i="18"/>
  <c r="H91" i="18"/>
  <c r="H90" i="18"/>
  <c r="H89" i="18"/>
  <c r="H88" i="18"/>
  <c r="H87" i="18"/>
  <c r="H86" i="18"/>
  <c r="H85" i="18"/>
  <c r="H84" i="18"/>
  <c r="H83" i="18"/>
  <c r="H82" i="18"/>
  <c r="H81" i="18"/>
  <c r="H80" i="18"/>
  <c r="H79" i="18"/>
  <c r="H78" i="18"/>
  <c r="H77" i="18"/>
  <c r="H76" i="18"/>
  <c r="H75" i="18"/>
  <c r="H74" i="18"/>
  <c r="H73" i="18"/>
  <c r="H72" i="18"/>
  <c r="H71" i="18"/>
  <c r="H70" i="18"/>
  <c r="H69" i="18"/>
  <c r="H68" i="18"/>
  <c r="H67" i="18"/>
  <c r="H66" i="18"/>
  <c r="H65"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H25" i="18"/>
  <c r="H24" i="18"/>
  <c r="H23" i="18"/>
  <c r="H22" i="18"/>
  <c r="H21" i="18"/>
  <c r="H20" i="18"/>
  <c r="H19" i="18"/>
  <c r="H18" i="18"/>
  <c r="H17" i="18"/>
  <c r="H16" i="18"/>
  <c r="H15" i="18"/>
  <c r="H14" i="18"/>
  <c r="H13" i="18"/>
  <c r="H12" i="18"/>
  <c r="H11" i="18"/>
  <c r="H10" i="18"/>
  <c r="H9" i="18"/>
  <c r="H8" i="18"/>
  <c r="H7" i="18"/>
  <c r="H6" i="18"/>
  <c r="H5" i="18"/>
  <c r="H4" i="18"/>
  <c r="H3" i="18"/>
  <c r="H2" i="18"/>
  <c r="G409" i="18"/>
  <c r="G408" i="18"/>
  <c r="G407" i="18"/>
  <c r="G406" i="18"/>
  <c r="G405" i="18"/>
  <c r="G404" i="18"/>
  <c r="G403" i="18"/>
  <c r="G402" i="18"/>
  <c r="G401" i="18"/>
  <c r="G400" i="18"/>
  <c r="G399" i="18"/>
  <c r="G398" i="18"/>
  <c r="G397" i="18"/>
  <c r="G396" i="18"/>
  <c r="G395" i="18"/>
  <c r="G394" i="18"/>
  <c r="G393" i="18"/>
  <c r="G392" i="18"/>
  <c r="G391" i="18"/>
  <c r="G390" i="18"/>
  <c r="G389" i="18"/>
  <c r="G388" i="18"/>
  <c r="G387" i="18"/>
  <c r="G386" i="18"/>
  <c r="G385" i="18"/>
  <c r="G384" i="18"/>
  <c r="G383" i="18"/>
  <c r="G382" i="18"/>
  <c r="G381" i="18"/>
  <c r="G380" i="18"/>
  <c r="G379" i="18"/>
  <c r="G378" i="18"/>
  <c r="G377" i="18"/>
  <c r="G376" i="18"/>
  <c r="G375" i="18"/>
  <c r="G374" i="18"/>
  <c r="G373" i="18"/>
  <c r="G372" i="18"/>
  <c r="G371" i="18"/>
  <c r="G370" i="18"/>
  <c r="G369" i="18"/>
  <c r="G368" i="18"/>
  <c r="G367" i="18"/>
  <c r="G366" i="18"/>
  <c r="G365" i="18"/>
  <c r="G364" i="18"/>
  <c r="G363" i="18"/>
  <c r="G362" i="18"/>
  <c r="G361" i="18"/>
  <c r="G360" i="18"/>
  <c r="G359" i="18"/>
  <c r="G358" i="18"/>
  <c r="G357" i="18"/>
  <c r="G356" i="18"/>
  <c r="G355" i="18"/>
  <c r="G354" i="18"/>
  <c r="G353" i="18"/>
  <c r="G352" i="18"/>
  <c r="G351" i="18"/>
  <c r="G350" i="18"/>
  <c r="G349" i="18"/>
  <c r="G348" i="18"/>
  <c r="G347" i="18"/>
  <c r="G346" i="18"/>
  <c r="G345" i="18"/>
  <c r="G344" i="18"/>
  <c r="G343" i="18"/>
  <c r="G342" i="18"/>
  <c r="G341" i="18"/>
  <c r="G340" i="18"/>
  <c r="G339" i="18"/>
  <c r="G338" i="18"/>
  <c r="G337" i="18"/>
  <c r="G336" i="18"/>
  <c r="G335" i="18"/>
  <c r="G334" i="18"/>
  <c r="G333" i="18"/>
  <c r="G332" i="18"/>
  <c r="G331" i="18"/>
  <c r="G330" i="18"/>
  <c r="G329" i="18"/>
  <c r="G328" i="18"/>
  <c r="G327" i="18"/>
  <c r="G326" i="18"/>
  <c r="G325" i="18"/>
  <c r="G324" i="18"/>
  <c r="G323" i="18"/>
  <c r="G322" i="18"/>
  <c r="G321" i="18"/>
  <c r="G320" i="18"/>
  <c r="G319" i="18"/>
  <c r="G318" i="18"/>
  <c r="G317" i="18"/>
  <c r="G316" i="18"/>
  <c r="G315" i="18"/>
  <c r="G314" i="18"/>
  <c r="G313" i="18"/>
  <c r="G312" i="18"/>
  <c r="G311" i="18"/>
  <c r="G310" i="18"/>
  <c r="G309" i="18"/>
  <c r="G308" i="18"/>
  <c r="G307" i="18"/>
  <c r="G306" i="18"/>
  <c r="G305" i="18"/>
  <c r="G304" i="18"/>
  <c r="G303" i="18"/>
  <c r="G302" i="18"/>
  <c r="G301" i="18"/>
  <c r="G300" i="18"/>
  <c r="G299" i="18"/>
  <c r="G298" i="18"/>
  <c r="G297" i="18"/>
  <c r="G296" i="18"/>
  <c r="G295" i="18"/>
  <c r="G294" i="18"/>
  <c r="G293" i="18"/>
  <c r="G292" i="18"/>
  <c r="G291" i="18"/>
  <c r="G290" i="18"/>
  <c r="G289" i="18"/>
  <c r="G288" i="18"/>
  <c r="G287" i="18"/>
  <c r="G286" i="18"/>
  <c r="G285" i="18"/>
  <c r="G284" i="18"/>
  <c r="G283" i="18"/>
  <c r="G282" i="18"/>
  <c r="G281" i="18"/>
  <c r="G280" i="18"/>
  <c r="G279" i="18"/>
  <c r="G278" i="18"/>
  <c r="G277" i="18"/>
  <c r="G276" i="18"/>
  <c r="G275" i="18"/>
  <c r="G274" i="18"/>
  <c r="G273" i="18"/>
  <c r="G272" i="18"/>
  <c r="G271" i="18"/>
  <c r="G270" i="18"/>
  <c r="G269" i="18"/>
  <c r="G268" i="18"/>
  <c r="G267" i="18"/>
  <c r="G266" i="18"/>
  <c r="G265" i="18"/>
  <c r="G264" i="18"/>
  <c r="G263" i="18"/>
  <c r="G262" i="18"/>
  <c r="G261" i="18"/>
  <c r="G260" i="18"/>
  <c r="G259" i="18"/>
  <c r="G258" i="18"/>
  <c r="G257" i="18"/>
  <c r="G256" i="18"/>
  <c r="G255" i="18"/>
  <c r="G254" i="18"/>
  <c r="G253" i="18"/>
  <c r="G252" i="18"/>
  <c r="G251" i="18"/>
  <c r="G250" i="18"/>
  <c r="G249" i="18"/>
  <c r="G248" i="18"/>
  <c r="G247" i="18"/>
  <c r="G246" i="18"/>
  <c r="G245" i="18"/>
  <c r="G244" i="18"/>
  <c r="G243" i="18"/>
  <c r="G242" i="18"/>
  <c r="G241" i="18"/>
  <c r="G240" i="18"/>
  <c r="G239" i="18"/>
  <c r="G238" i="18"/>
  <c r="G237" i="18"/>
  <c r="G236" i="18"/>
  <c r="G235" i="18"/>
  <c r="G234" i="18"/>
  <c r="G233" i="18"/>
  <c r="G232" i="18"/>
  <c r="G231" i="18"/>
  <c r="G230" i="18"/>
  <c r="G229" i="18"/>
  <c r="G228" i="18"/>
  <c r="G227" i="18"/>
  <c r="G226" i="18"/>
  <c r="G225" i="18"/>
  <c r="G224" i="18"/>
  <c r="G223" i="18"/>
  <c r="G222" i="18"/>
  <c r="G221" i="18"/>
  <c r="G220" i="18"/>
  <c r="G219" i="18"/>
  <c r="G218" i="18"/>
  <c r="G217" i="18"/>
  <c r="G216" i="18"/>
  <c r="G215" i="18"/>
  <c r="G214" i="18"/>
  <c r="G213" i="18"/>
  <c r="G212" i="18"/>
  <c r="G211" i="18"/>
  <c r="G210" i="18"/>
  <c r="G209" i="18"/>
  <c r="G208" i="18"/>
  <c r="G207" i="18"/>
  <c r="G206" i="18"/>
  <c r="G205" i="18"/>
  <c r="G204" i="18"/>
  <c r="G203" i="18"/>
  <c r="G202" i="18"/>
  <c r="G201" i="18"/>
  <c r="G200" i="18"/>
  <c r="G199" i="18"/>
  <c r="G198" i="18"/>
  <c r="G197" i="18"/>
  <c r="G196" i="18"/>
  <c r="G195" i="18"/>
  <c r="G194" i="18"/>
  <c r="G193" i="18"/>
  <c r="G192" i="18"/>
  <c r="G191" i="18"/>
  <c r="G190" i="18"/>
  <c r="G189" i="18"/>
  <c r="G188" i="18"/>
  <c r="G187" i="18"/>
  <c r="G186" i="18"/>
  <c r="G185" i="18"/>
  <c r="G184" i="18"/>
  <c r="G183" i="18"/>
  <c r="G182" i="18"/>
  <c r="G181" i="18"/>
  <c r="G180" i="18"/>
  <c r="G179" i="18"/>
  <c r="G178" i="18"/>
  <c r="G177" i="18"/>
  <c r="G176" i="18"/>
  <c r="G175" i="18"/>
  <c r="G174" i="18"/>
  <c r="G173" i="18"/>
  <c r="G172" i="18"/>
  <c r="G171" i="18"/>
  <c r="G170" i="18"/>
  <c r="G169" i="18"/>
  <c r="G168" i="18"/>
  <c r="G167" i="18"/>
  <c r="G166" i="18"/>
  <c r="G165" i="18"/>
  <c r="G164" i="18"/>
  <c r="G163" i="18"/>
  <c r="G162" i="18"/>
  <c r="G161" i="18"/>
  <c r="G160" i="18"/>
  <c r="G159" i="18"/>
  <c r="G158" i="18"/>
  <c r="G157" i="18"/>
  <c r="G156" i="18"/>
  <c r="G155" i="18"/>
  <c r="G154" i="18"/>
  <c r="G153" i="18"/>
  <c r="G152" i="18"/>
  <c r="G151" i="18"/>
  <c r="G150" i="18"/>
  <c r="G149" i="18"/>
  <c r="G148" i="18"/>
  <c r="G147" i="18"/>
  <c r="G146" i="18"/>
  <c r="G145" i="18"/>
  <c r="G144" i="18"/>
  <c r="G143" i="18"/>
  <c r="G142" i="18"/>
  <c r="G141" i="18"/>
  <c r="G140" i="18"/>
  <c r="G139" i="18"/>
  <c r="G138" i="18"/>
  <c r="G137" i="18"/>
  <c r="G136" i="18"/>
  <c r="G135" i="18"/>
  <c r="G134" i="18"/>
  <c r="G133" i="18"/>
  <c r="G132" i="18"/>
  <c r="G131" i="18"/>
  <c r="G130" i="18"/>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1" i="18"/>
  <c r="G100" i="18"/>
  <c r="G99" i="18"/>
  <c r="G98" i="18"/>
  <c r="G97" i="18"/>
  <c r="G96" i="18"/>
  <c r="G95" i="18"/>
  <c r="G94"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9" i="18"/>
  <c r="G8" i="18"/>
  <c r="G7" i="18"/>
  <c r="G6" i="18"/>
  <c r="G5" i="18"/>
  <c r="G4" i="18"/>
  <c r="G3" i="18"/>
  <c r="G2"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290" i="18"/>
  <c r="D291" i="18"/>
  <c r="D292" i="18"/>
  <c r="D293" i="18"/>
  <c r="D294" i="18"/>
  <c r="D295" i="18"/>
  <c r="D296" i="18"/>
  <c r="D297" i="18"/>
  <c r="D298" i="18"/>
  <c r="D299" i="18"/>
  <c r="D300" i="18"/>
  <c r="D301" i="18"/>
  <c r="D302" i="18"/>
  <c r="D303" i="18"/>
  <c r="D304" i="18"/>
  <c r="D305" i="18"/>
  <c r="D306" i="18"/>
  <c r="D307" i="18"/>
  <c r="D308" i="18"/>
  <c r="D309" i="18"/>
  <c r="D310" i="18"/>
  <c r="D311" i="18"/>
  <c r="D312" i="18"/>
  <c r="D313" i="18"/>
  <c r="D314" i="18"/>
  <c r="D315" i="18"/>
  <c r="D316" i="18"/>
  <c r="D317" i="18"/>
  <c r="D318" i="18"/>
  <c r="D319" i="18"/>
  <c r="D320" i="18"/>
  <c r="D321" i="18"/>
  <c r="D322" i="18"/>
  <c r="D323" i="18"/>
  <c r="D324" i="18"/>
  <c r="D325" i="18"/>
  <c r="D326" i="18"/>
  <c r="D327" i="18"/>
  <c r="D328" i="18"/>
  <c r="D329" i="18"/>
  <c r="D330" i="18"/>
  <c r="D331" i="18"/>
  <c r="D332" i="18"/>
  <c r="D333" i="18"/>
  <c r="D334" i="18"/>
  <c r="D335" i="18"/>
  <c r="D336" i="18"/>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3" i="18"/>
  <c r="D2" i="18"/>
  <c r="J409" i="18"/>
  <c r="J408" i="18"/>
  <c r="J407" i="18"/>
  <c r="J406" i="18"/>
  <c r="J405" i="18"/>
  <c r="J404" i="18"/>
  <c r="J403" i="18"/>
  <c r="J402" i="18"/>
  <c r="J401" i="18"/>
  <c r="J400" i="18"/>
  <c r="J399" i="18"/>
  <c r="J398" i="18"/>
  <c r="J397" i="18"/>
  <c r="J396" i="18"/>
  <c r="J395" i="18"/>
  <c r="J394" i="18"/>
  <c r="J393" i="18"/>
  <c r="J392" i="18"/>
  <c r="J391" i="18"/>
  <c r="J390" i="18"/>
  <c r="J389" i="18"/>
  <c r="J388" i="18"/>
  <c r="J387" i="18"/>
  <c r="J386" i="18"/>
  <c r="J385" i="18"/>
  <c r="J384" i="18"/>
  <c r="J383" i="18"/>
  <c r="J382" i="18"/>
  <c r="J381" i="18"/>
  <c r="J380" i="18"/>
  <c r="J379" i="18"/>
  <c r="J378" i="18"/>
  <c r="J377" i="18"/>
  <c r="J376" i="18"/>
  <c r="J375" i="18"/>
  <c r="J374" i="18"/>
  <c r="J373" i="18"/>
  <c r="J372" i="18"/>
  <c r="J371" i="18"/>
  <c r="J370" i="18"/>
  <c r="J369" i="18"/>
  <c r="J368" i="18"/>
  <c r="J367" i="18"/>
  <c r="J366" i="18"/>
  <c r="J365" i="18"/>
  <c r="J364" i="18"/>
  <c r="J363" i="18"/>
  <c r="J362" i="18"/>
  <c r="J361" i="18"/>
  <c r="J360" i="18"/>
  <c r="J359" i="18"/>
  <c r="J358" i="18"/>
  <c r="J357" i="18"/>
  <c r="J356" i="18"/>
  <c r="J355" i="18"/>
  <c r="J354" i="18"/>
  <c r="J353" i="18"/>
  <c r="J352" i="18"/>
  <c r="J351" i="18"/>
  <c r="J350" i="18"/>
  <c r="J349" i="18"/>
  <c r="J348" i="18"/>
  <c r="J347" i="18"/>
  <c r="J346" i="18"/>
  <c r="J345" i="18"/>
  <c r="J344" i="18"/>
  <c r="J343" i="18"/>
  <c r="J342" i="18"/>
  <c r="J341" i="18"/>
  <c r="J340" i="18"/>
  <c r="J339" i="18"/>
  <c r="J338" i="18"/>
  <c r="J337" i="18"/>
  <c r="J336" i="18"/>
  <c r="J335" i="18"/>
  <c r="J334" i="18"/>
  <c r="J333" i="18"/>
  <c r="J332" i="18"/>
  <c r="J331" i="18"/>
  <c r="J330" i="18"/>
  <c r="J329" i="18"/>
  <c r="J328" i="18"/>
  <c r="J327" i="18"/>
  <c r="J326" i="18"/>
  <c r="J325" i="18"/>
  <c r="J324" i="18"/>
  <c r="J323" i="18"/>
  <c r="J322" i="18"/>
  <c r="J321" i="18"/>
  <c r="J320" i="18"/>
  <c r="J319" i="18"/>
  <c r="J318" i="18"/>
  <c r="J317" i="18"/>
  <c r="J316" i="18"/>
  <c r="J315" i="18"/>
  <c r="J314" i="18"/>
  <c r="J313" i="18"/>
  <c r="J312" i="18"/>
  <c r="J311" i="18"/>
  <c r="J310" i="18"/>
  <c r="J309" i="18"/>
  <c r="J308" i="18"/>
  <c r="J307" i="18"/>
  <c r="J306" i="18"/>
  <c r="J305" i="18"/>
  <c r="J304" i="18"/>
  <c r="J303" i="18"/>
  <c r="J302" i="18"/>
  <c r="J301" i="18"/>
  <c r="J300" i="18"/>
  <c r="J299" i="18"/>
  <c r="J298" i="18"/>
  <c r="J297" i="18"/>
  <c r="J296" i="18"/>
  <c r="J295" i="18"/>
  <c r="J294" i="18"/>
  <c r="J293" i="18"/>
  <c r="J292" i="18"/>
  <c r="J291" i="18"/>
  <c r="J290" i="18"/>
  <c r="J289" i="18"/>
  <c r="J288" i="18"/>
  <c r="J287" i="18"/>
  <c r="J286" i="18"/>
  <c r="J285" i="18"/>
  <c r="J284" i="18"/>
  <c r="J283" i="18"/>
  <c r="J282" i="18"/>
  <c r="J281" i="18"/>
  <c r="J280" i="18"/>
  <c r="J279" i="18"/>
  <c r="J278" i="18"/>
  <c r="J277" i="18"/>
  <c r="J276" i="18"/>
  <c r="J275" i="18"/>
  <c r="J274" i="18"/>
  <c r="J273" i="18"/>
  <c r="J272" i="18"/>
  <c r="J271" i="18"/>
  <c r="J270" i="18"/>
  <c r="J269" i="18"/>
  <c r="J268" i="18"/>
  <c r="J267" i="18"/>
  <c r="J266" i="18"/>
  <c r="J265" i="18"/>
  <c r="J264" i="18"/>
  <c r="J263" i="18"/>
  <c r="J262" i="18"/>
  <c r="J261" i="18"/>
  <c r="J260" i="18"/>
  <c r="J259" i="18"/>
  <c r="J258" i="18"/>
  <c r="J257" i="18"/>
  <c r="J256" i="18"/>
  <c r="J255" i="18"/>
  <c r="J254" i="18"/>
  <c r="J253" i="18"/>
  <c r="J252" i="18"/>
  <c r="J251" i="18"/>
  <c r="J250" i="18"/>
  <c r="J249" i="18"/>
  <c r="J248" i="18"/>
  <c r="J247" i="18"/>
  <c r="J246" i="18"/>
  <c r="J245" i="18"/>
  <c r="J244" i="18"/>
  <c r="J243" i="18"/>
  <c r="J242" i="18"/>
  <c r="J241" i="18"/>
  <c r="J240" i="18"/>
  <c r="J239" i="18"/>
  <c r="J238" i="18"/>
  <c r="J237" i="18"/>
  <c r="J236" i="18"/>
  <c r="J235" i="18"/>
  <c r="J234" i="18"/>
  <c r="J233" i="18"/>
  <c r="J232" i="18"/>
  <c r="J231" i="18"/>
  <c r="J230" i="18"/>
  <c r="J229" i="18"/>
  <c r="J228" i="18"/>
  <c r="J227" i="18"/>
  <c r="J226" i="18"/>
  <c r="J225" i="18"/>
  <c r="J224" i="18"/>
  <c r="J223" i="18"/>
  <c r="J222" i="18"/>
  <c r="J221" i="18"/>
  <c r="J220" i="18"/>
  <c r="J219" i="18"/>
  <c r="J218" i="18"/>
  <c r="J217" i="18"/>
  <c r="J216" i="18"/>
  <c r="J215" i="18"/>
  <c r="J214" i="18"/>
  <c r="J213" i="18"/>
  <c r="J212" i="18"/>
  <c r="J211" i="18"/>
  <c r="J210" i="18"/>
  <c r="J209" i="18"/>
  <c r="J208" i="18"/>
  <c r="J207" i="18"/>
  <c r="J206" i="18"/>
  <c r="J205" i="18"/>
  <c r="J204" i="18"/>
  <c r="J203" i="18"/>
  <c r="J202" i="18"/>
  <c r="J201" i="18"/>
  <c r="J200" i="18"/>
  <c r="J199" i="18"/>
  <c r="J198" i="18"/>
  <c r="J197" i="18"/>
  <c r="J196" i="18"/>
  <c r="J195" i="18"/>
  <c r="J194" i="18"/>
  <c r="J193" i="18"/>
  <c r="J192" i="18"/>
  <c r="J191" i="18"/>
  <c r="J190" i="18"/>
  <c r="J189" i="18"/>
  <c r="J188" i="18"/>
  <c r="J187" i="18"/>
  <c r="J186" i="18"/>
  <c r="J185" i="18"/>
  <c r="J184" i="18"/>
  <c r="J183" i="18"/>
  <c r="J182" i="18"/>
  <c r="J181" i="18"/>
  <c r="J180" i="18"/>
  <c r="J179" i="18"/>
  <c r="J178" i="18"/>
  <c r="J177" i="18"/>
  <c r="J176" i="18"/>
  <c r="J175" i="18"/>
  <c r="J174" i="18"/>
  <c r="J173" i="18"/>
  <c r="J172" i="18"/>
  <c r="J171" i="18"/>
  <c r="J170" i="18"/>
  <c r="J169" i="18"/>
  <c r="J168" i="18"/>
  <c r="J167" i="18"/>
  <c r="J166" i="18"/>
  <c r="J165" i="18"/>
  <c r="J164" i="18"/>
  <c r="J163" i="18"/>
  <c r="J162" i="18"/>
  <c r="J161" i="18"/>
  <c r="J160" i="18"/>
  <c r="J159" i="18"/>
  <c r="J158" i="18"/>
  <c r="J157" i="18"/>
  <c r="J156" i="18"/>
  <c r="J155" i="18"/>
  <c r="J154" i="18"/>
  <c r="J153" i="18"/>
  <c r="J152" i="18"/>
  <c r="J151" i="18"/>
  <c r="J150" i="18"/>
  <c r="J149" i="18"/>
  <c r="J148" i="18"/>
  <c r="J147" i="18"/>
  <c r="J146" i="18"/>
  <c r="J145" i="18"/>
  <c r="J144" i="18"/>
  <c r="J143" i="18"/>
  <c r="J142" i="18"/>
  <c r="J141" i="18"/>
  <c r="J140" i="18"/>
  <c r="J139" i="18"/>
  <c r="J138" i="18"/>
  <c r="J137" i="18"/>
  <c r="J136" i="18"/>
  <c r="J135" i="18"/>
  <c r="J134" i="18"/>
  <c r="J133" i="18"/>
  <c r="J132" i="18"/>
  <c r="J131" i="18"/>
  <c r="J130" i="18"/>
  <c r="J129" i="18"/>
  <c r="J128" i="18"/>
  <c r="J127" i="18"/>
  <c r="J126" i="18"/>
  <c r="J125" i="18"/>
  <c r="J124" i="18"/>
  <c r="J123" i="18"/>
  <c r="J122" i="18"/>
  <c r="J121" i="18"/>
  <c r="J120" i="18"/>
  <c r="J119" i="18"/>
  <c r="J118" i="18"/>
  <c r="J117" i="18"/>
  <c r="J116" i="18"/>
  <c r="J115" i="18"/>
  <c r="J114" i="18"/>
  <c r="J113" i="18"/>
  <c r="J112" i="18"/>
  <c r="J111" i="18"/>
  <c r="J110" i="18"/>
  <c r="J109" i="18"/>
  <c r="J108" i="18"/>
  <c r="J107" i="18"/>
  <c r="J106" i="18"/>
  <c r="J105" i="18"/>
  <c r="J104" i="18"/>
  <c r="J103" i="18"/>
  <c r="J102" i="18"/>
  <c r="J101" i="18"/>
  <c r="J100" i="18"/>
  <c r="J99" i="18"/>
  <c r="J98" i="18"/>
  <c r="J97" i="18"/>
  <c r="J96" i="18"/>
  <c r="J95" i="18"/>
  <c r="J94" i="18"/>
  <c r="J93" i="18"/>
  <c r="J92" i="18"/>
  <c r="J91" i="18"/>
  <c r="J90" i="18"/>
  <c r="J89" i="18"/>
  <c r="J88" i="18"/>
  <c r="J87" i="18"/>
  <c r="J86" i="18"/>
  <c r="J85" i="18"/>
  <c r="J84" i="18"/>
  <c r="J83" i="18"/>
  <c r="J82" i="18"/>
  <c r="J81" i="18"/>
  <c r="J80" i="18"/>
  <c r="J79" i="18"/>
  <c r="J78" i="18"/>
  <c r="J77" i="18"/>
  <c r="J76" i="18"/>
  <c r="J75" i="18"/>
  <c r="J74" i="18"/>
  <c r="J73" i="18"/>
  <c r="J72" i="18"/>
  <c r="J71" i="18"/>
  <c r="J70" i="18"/>
  <c r="J69" i="18"/>
  <c r="J68" i="18"/>
  <c r="J67" i="18"/>
  <c r="J66" i="18"/>
  <c r="J65" i="18"/>
  <c r="J64" i="18"/>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3" i="18"/>
  <c r="J12" i="18"/>
  <c r="J11" i="18"/>
  <c r="J10" i="18"/>
  <c r="J9" i="18"/>
  <c r="J8" i="18"/>
  <c r="J7" i="18"/>
  <c r="J6" i="18"/>
  <c r="J5" i="18"/>
  <c r="J4" i="18"/>
  <c r="J3" i="18"/>
  <c r="J2" i="18"/>
  <c r="D411" i="17"/>
  <c r="D410" i="17"/>
  <c r="D409" i="17"/>
  <c r="D408" i="17"/>
  <c r="D407" i="17"/>
  <c r="D406" i="17"/>
  <c r="D405" i="17"/>
  <c r="D404" i="17"/>
  <c r="D403" i="17"/>
  <c r="D402" i="17"/>
  <c r="D401" i="17"/>
  <c r="D400" i="17"/>
  <c r="D399" i="17"/>
  <c r="D398" i="17"/>
  <c r="D397" i="17"/>
  <c r="D396" i="17"/>
  <c r="D395" i="17"/>
  <c r="D394" i="17"/>
  <c r="D393" i="17"/>
  <c r="D392" i="17"/>
  <c r="D391" i="17"/>
  <c r="D390" i="17"/>
  <c r="D389" i="17"/>
  <c r="D388" i="17"/>
  <c r="D387" i="17"/>
  <c r="D385" i="17"/>
  <c r="D384" i="17"/>
  <c r="D383" i="17"/>
  <c r="D382" i="17"/>
  <c r="D381" i="17"/>
  <c r="D380" i="17"/>
  <c r="D379" i="17"/>
  <c r="D378" i="17"/>
  <c r="D377" i="17"/>
  <c r="D376" i="17"/>
  <c r="D375" i="17"/>
  <c r="D374" i="17"/>
  <c r="D373" i="17"/>
  <c r="D372" i="17"/>
  <c r="D371" i="17"/>
  <c r="D370" i="17"/>
  <c r="D369" i="17"/>
  <c r="D368" i="17"/>
  <c r="D367" i="17"/>
  <c r="D366" i="17"/>
  <c r="D365" i="17"/>
  <c r="D364" i="17"/>
  <c r="D363" i="17"/>
  <c r="D362" i="17"/>
  <c r="D361" i="17"/>
  <c r="D360" i="17"/>
  <c r="D359" i="17"/>
  <c r="D358" i="17"/>
  <c r="D357" i="17"/>
  <c r="D356" i="17"/>
  <c r="D355" i="17"/>
  <c r="D354" i="17"/>
  <c r="D353" i="17"/>
  <c r="D352" i="17"/>
  <c r="D351" i="17"/>
  <c r="D350" i="17"/>
  <c r="D349" i="17"/>
  <c r="D348" i="17"/>
  <c r="D347" i="17"/>
  <c r="D346" i="17"/>
  <c r="D345" i="17"/>
  <c r="D344" i="17"/>
  <c r="D343" i="17"/>
  <c r="D342" i="17"/>
  <c r="D341" i="17"/>
  <c r="D340" i="17"/>
  <c r="D339" i="17"/>
  <c r="D338" i="17"/>
  <c r="D337" i="17"/>
  <c r="D336" i="17"/>
  <c r="D335" i="17"/>
  <c r="D334" i="17"/>
  <c r="D333" i="17"/>
  <c r="D332" i="17"/>
  <c r="D331" i="17"/>
  <c r="D330" i="17"/>
  <c r="D329" i="17"/>
  <c r="D328" i="17"/>
  <c r="D327" i="17"/>
  <c r="D326" i="17"/>
  <c r="D325" i="17"/>
  <c r="D324" i="17"/>
  <c r="D323" i="17"/>
  <c r="D322" i="17"/>
  <c r="D321" i="17"/>
  <c r="D320" i="17"/>
  <c r="D319" i="17"/>
  <c r="D318" i="17"/>
  <c r="D317" i="17"/>
  <c r="D316" i="17"/>
  <c r="D315" i="17"/>
  <c r="D314" i="17"/>
  <c r="D313" i="17"/>
  <c r="D312" i="17"/>
  <c r="D311" i="17"/>
  <c r="D310" i="17"/>
  <c r="D309" i="17"/>
  <c r="D308" i="17"/>
  <c r="D307" i="17"/>
  <c r="D306" i="17"/>
  <c r="D305" i="17"/>
  <c r="D304" i="17"/>
  <c r="D303" i="17"/>
  <c r="D302" i="17"/>
  <c r="D301" i="17"/>
  <c r="D300" i="17"/>
  <c r="D299" i="17"/>
  <c r="D298" i="17"/>
  <c r="D297" i="17"/>
  <c r="D296" i="17"/>
  <c r="D295" i="17"/>
  <c r="D294" i="17"/>
  <c r="D293" i="17"/>
  <c r="D292" i="17"/>
  <c r="D291" i="17"/>
  <c r="D290" i="17"/>
  <c r="D289" i="17"/>
  <c r="D288" i="17"/>
  <c r="D287" i="17"/>
  <c r="D286" i="17"/>
  <c r="D285" i="17"/>
  <c r="D284" i="17"/>
  <c r="D283" i="17"/>
  <c r="D282" i="17"/>
  <c r="D281" i="17"/>
  <c r="D280" i="17"/>
  <c r="D279" i="17"/>
  <c r="D278" i="17"/>
  <c r="D277" i="17"/>
  <c r="D276" i="17"/>
  <c r="D275" i="17"/>
  <c r="D274" i="17"/>
  <c r="D273" i="17"/>
  <c r="D272" i="17"/>
  <c r="D271" i="17"/>
  <c r="D270" i="17"/>
  <c r="D269" i="17"/>
  <c r="D268" i="17"/>
  <c r="D267" i="17"/>
  <c r="D266" i="17"/>
  <c r="D265" i="17"/>
  <c r="D264" i="17"/>
  <c r="D263" i="17"/>
  <c r="D262" i="17"/>
  <c r="D261" i="17"/>
  <c r="D260" i="17"/>
  <c r="D259" i="17"/>
  <c r="D258" i="17"/>
  <c r="D257" i="17"/>
  <c r="D256" i="17"/>
  <c r="D255" i="17"/>
  <c r="D254" i="17"/>
  <c r="D253" i="17"/>
  <c r="D252" i="17"/>
  <c r="D251" i="17"/>
  <c r="D250" i="17"/>
  <c r="D249" i="17"/>
  <c r="D248" i="17"/>
  <c r="D247" i="17"/>
  <c r="D246" i="17"/>
  <c r="D245" i="17"/>
  <c r="D244" i="17"/>
  <c r="D243" i="17"/>
  <c r="D242" i="17"/>
  <c r="D241" i="17"/>
  <c r="D240" i="17"/>
  <c r="D239" i="17"/>
  <c r="D238" i="17"/>
  <c r="D237" i="17"/>
  <c r="D236" i="17"/>
  <c r="D235" i="17"/>
  <c r="D234" i="17"/>
  <c r="D233" i="17"/>
  <c r="D232" i="17"/>
  <c r="D231" i="17"/>
  <c r="D230" i="17"/>
  <c r="D229" i="17"/>
  <c r="D228" i="17"/>
  <c r="D227" i="17"/>
  <c r="D226" i="17"/>
  <c r="D225" i="17"/>
  <c r="D224" i="17"/>
  <c r="D223" i="17"/>
  <c r="D222" i="17"/>
  <c r="D221" i="17"/>
  <c r="D220" i="17"/>
  <c r="D219" i="17"/>
  <c r="D218" i="17"/>
  <c r="D217" i="17"/>
  <c r="D216" i="17"/>
  <c r="D215" i="17"/>
  <c r="D214" i="17"/>
  <c r="D213" i="17"/>
  <c r="D212" i="17"/>
  <c r="D211" i="17"/>
  <c r="D210" i="17"/>
  <c r="D209" i="17"/>
  <c r="D208" i="17"/>
  <c r="D207" i="17"/>
  <c r="D206" i="17"/>
  <c r="D205" i="17"/>
  <c r="D204" i="17"/>
  <c r="D203" i="17"/>
  <c r="D202" i="17"/>
  <c r="D201" i="17"/>
  <c r="D200" i="17"/>
  <c r="D199" i="17"/>
  <c r="D198" i="17"/>
  <c r="D197" i="17"/>
  <c r="D196" i="17"/>
  <c r="D195" i="17"/>
  <c r="D194" i="17"/>
  <c r="D193" i="17"/>
  <c r="D192" i="17"/>
  <c r="D191" i="17"/>
  <c r="D190" i="17"/>
  <c r="D189" i="17"/>
  <c r="D188" i="17"/>
  <c r="D187" i="17"/>
  <c r="D186" i="17"/>
  <c r="D185" i="17"/>
  <c r="D184" i="17"/>
  <c r="D183" i="17"/>
  <c r="D182" i="17"/>
  <c r="D181" i="17"/>
  <c r="D180" i="17"/>
  <c r="D179" i="17"/>
  <c r="D178" i="17"/>
  <c r="D177" i="17"/>
  <c r="D176" i="17"/>
  <c r="D175" i="17"/>
  <c r="D174" i="17"/>
  <c r="D173" i="17"/>
  <c r="D172" i="17"/>
  <c r="D171" i="17"/>
  <c r="D170" i="17"/>
  <c r="D169" i="17"/>
  <c r="D168" i="17"/>
  <c r="D167" i="17"/>
  <c r="D166" i="17"/>
  <c r="D165" i="17"/>
  <c r="D164" i="17"/>
  <c r="D163" i="17"/>
  <c r="D162" i="17"/>
  <c r="D161" i="17"/>
  <c r="D160" i="17"/>
  <c r="D159" i="17"/>
  <c r="D158" i="17"/>
  <c r="D157" i="17"/>
  <c r="D156" i="17"/>
  <c r="D155" i="17"/>
  <c r="D154" i="17"/>
  <c r="D153" i="17"/>
  <c r="D152" i="17"/>
  <c r="D151" i="17"/>
  <c r="D150" i="17"/>
  <c r="D149" i="17"/>
  <c r="D148" i="17"/>
  <c r="D147" i="17"/>
  <c r="D146" i="17"/>
  <c r="D145" i="17"/>
  <c r="D144" i="17"/>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D9" i="17"/>
  <c r="D8" i="17"/>
  <c r="D7" i="17"/>
  <c r="D6" i="17"/>
  <c r="D5" i="17"/>
  <c r="D4" i="17"/>
  <c r="E4" i="17" s="1"/>
  <c r="C339" i="3"/>
  <c r="B339" i="3"/>
  <c r="C338" i="3"/>
  <c r="F338" i="3" s="1"/>
  <c r="B338" i="3"/>
  <c r="C337" i="3"/>
  <c r="D337" i="3" s="1"/>
  <c r="B337" i="3"/>
  <c r="C336" i="3"/>
  <c r="D336" i="3" s="1"/>
  <c r="B336" i="3"/>
  <c r="C335" i="3"/>
  <c r="B335" i="3"/>
  <c r="C334" i="3"/>
  <c r="B334" i="3"/>
  <c r="C333" i="3"/>
  <c r="E333" i="3" s="1"/>
  <c r="B333" i="3"/>
  <c r="C332" i="3"/>
  <c r="G332" i="3" s="1"/>
  <c r="B332" i="3"/>
  <c r="C331" i="3"/>
  <c r="B331" i="3"/>
  <c r="C330" i="3"/>
  <c r="D330" i="3" s="1"/>
  <c r="B330" i="3"/>
  <c r="C329" i="3"/>
  <c r="E329" i="3" s="1"/>
  <c r="B329" i="3"/>
  <c r="C328" i="3"/>
  <c r="F328" i="3" s="1"/>
  <c r="B328" i="3"/>
  <c r="C327" i="3"/>
  <c r="B327" i="3"/>
  <c r="C326" i="3"/>
  <c r="G326" i="3" s="1"/>
  <c r="B326" i="3"/>
  <c r="C325" i="3"/>
  <c r="E325" i="3" s="1"/>
  <c r="B325" i="3"/>
  <c r="C324" i="3"/>
  <c r="B324" i="3"/>
  <c r="C323" i="3"/>
  <c r="D323" i="3" s="1"/>
  <c r="B323" i="3"/>
  <c r="C322" i="3"/>
  <c r="F322" i="3" s="1"/>
  <c r="B322" i="3"/>
  <c r="C321" i="3"/>
  <c r="G321" i="3" s="1"/>
  <c r="B321" i="3"/>
  <c r="C320" i="3"/>
  <c r="B320" i="3"/>
  <c r="C319" i="3"/>
  <c r="B319" i="3"/>
  <c r="C318" i="3"/>
  <c r="E318" i="3" s="1"/>
  <c r="B318" i="3"/>
  <c r="C317" i="3"/>
  <c r="G317" i="3" s="1"/>
  <c r="B317" i="3"/>
  <c r="C316" i="3"/>
  <c r="F316" i="3" s="1"/>
  <c r="B316" i="3"/>
  <c r="C315" i="3"/>
  <c r="D315" i="3" s="1"/>
  <c r="B315" i="3"/>
  <c r="C314" i="3"/>
  <c r="B314" i="3"/>
  <c r="C313" i="3"/>
  <c r="F313" i="3" s="1"/>
  <c r="B313" i="3"/>
  <c r="C312" i="3"/>
  <c r="D312" i="3" s="1"/>
  <c r="B312" i="3"/>
  <c r="C311" i="3"/>
  <c r="B311" i="3"/>
  <c r="C310" i="3"/>
  <c r="B310" i="3"/>
  <c r="C309" i="3"/>
  <c r="B309" i="3"/>
  <c r="C308" i="3"/>
  <c r="B308" i="3"/>
  <c r="C307" i="3"/>
  <c r="B307" i="3"/>
  <c r="C306" i="3"/>
  <c r="D306" i="3" s="1"/>
  <c r="B306" i="3"/>
  <c r="C305" i="3"/>
  <c r="F305" i="3" s="1"/>
  <c r="B305" i="3"/>
  <c r="C304" i="3"/>
  <c r="B304" i="3"/>
  <c r="C303" i="3"/>
  <c r="B303" i="3"/>
  <c r="C302" i="3"/>
  <c r="D302" i="3" s="1"/>
  <c r="B302" i="3"/>
  <c r="C301" i="3"/>
  <c r="F301" i="3" s="1"/>
  <c r="B301" i="3"/>
  <c r="C300" i="3"/>
  <c r="E300" i="3" s="1"/>
  <c r="B300" i="3"/>
  <c r="C299" i="3"/>
  <c r="D299" i="3" s="1"/>
  <c r="B299" i="3"/>
  <c r="C298" i="3"/>
  <c r="B298" i="3"/>
  <c r="C297" i="3"/>
  <c r="F297" i="3" s="1"/>
  <c r="B297" i="3"/>
  <c r="C296" i="3"/>
  <c r="D296" i="3" s="1"/>
  <c r="B296" i="3"/>
  <c r="C295" i="3"/>
  <c r="B295" i="3"/>
  <c r="C294" i="3"/>
  <c r="B294" i="3"/>
  <c r="C293" i="3"/>
  <c r="B293" i="3"/>
  <c r="C292" i="3"/>
  <c r="B292" i="3"/>
  <c r="C291" i="3"/>
  <c r="D291" i="3" s="1"/>
  <c r="B291" i="3"/>
  <c r="C290" i="3"/>
  <c r="E290" i="3" s="1"/>
  <c r="B290" i="3"/>
  <c r="C289" i="3"/>
  <c r="B289" i="3"/>
  <c r="C288" i="3"/>
  <c r="B288" i="3"/>
  <c r="C287" i="3"/>
  <c r="B287" i="3"/>
  <c r="C286" i="3"/>
  <c r="E286" i="3" s="1"/>
  <c r="B286" i="3"/>
  <c r="C285" i="3"/>
  <c r="E285" i="3" s="1"/>
  <c r="B285" i="3"/>
  <c r="C284" i="3"/>
  <c r="F284" i="3" s="1"/>
  <c r="B284" i="3"/>
  <c r="C283" i="3"/>
  <c r="D283" i="3" s="1"/>
  <c r="B283" i="3"/>
  <c r="C282" i="3"/>
  <c r="E282" i="3" s="1"/>
  <c r="B282" i="3"/>
  <c r="C281" i="3"/>
  <c r="B281" i="3"/>
  <c r="C280" i="3"/>
  <c r="F280" i="3" s="1"/>
  <c r="B280" i="3"/>
  <c r="C279" i="3"/>
  <c r="B279" i="3"/>
  <c r="C278" i="3"/>
  <c r="D278" i="3" s="1"/>
  <c r="B278" i="3"/>
  <c r="C277" i="3"/>
  <c r="E277" i="3" s="1"/>
  <c r="B277" i="3"/>
  <c r="C276" i="3"/>
  <c r="F276" i="3" s="1"/>
  <c r="B276" i="3"/>
  <c r="C275" i="3"/>
  <c r="B275" i="3"/>
  <c r="C274" i="3"/>
  <c r="D274" i="3" s="1"/>
  <c r="B274" i="3"/>
  <c r="C273" i="3"/>
  <c r="F273" i="3" s="1"/>
  <c r="B273" i="3"/>
  <c r="C272" i="3"/>
  <c r="E272" i="3" s="1"/>
  <c r="B272" i="3"/>
  <c r="C271" i="3"/>
  <c r="B271" i="3"/>
  <c r="C270" i="3"/>
  <c r="G270" i="3" s="1"/>
  <c r="B270" i="3"/>
  <c r="C269" i="3"/>
  <c r="E269" i="3" s="1"/>
  <c r="B269" i="3"/>
  <c r="C268" i="3"/>
  <c r="B268" i="3"/>
  <c r="C267" i="3"/>
  <c r="D267" i="3" s="1"/>
  <c r="B267" i="3"/>
  <c r="C266" i="3"/>
  <c r="E266" i="3" s="1"/>
  <c r="B266" i="3"/>
  <c r="C265" i="3"/>
  <c r="G265" i="3" s="1"/>
  <c r="B265" i="3"/>
  <c r="C264" i="3"/>
  <c r="F264" i="3" s="1"/>
  <c r="B264" i="3"/>
  <c r="C263" i="3"/>
  <c r="B263" i="3"/>
  <c r="C262" i="3"/>
  <c r="B262" i="3"/>
  <c r="C261" i="3"/>
  <c r="B261" i="3"/>
  <c r="C260" i="3"/>
  <c r="D260" i="3" s="1"/>
  <c r="B260" i="3"/>
  <c r="C259" i="3"/>
  <c r="D259" i="3" s="1"/>
  <c r="B259" i="3"/>
  <c r="C258" i="3"/>
  <c r="E258" i="3" s="1"/>
  <c r="B258" i="3"/>
  <c r="C257" i="3"/>
  <c r="B257" i="3"/>
  <c r="C256" i="3"/>
  <c r="G256" i="3" s="1"/>
  <c r="B256" i="3"/>
  <c r="C255" i="3"/>
  <c r="G255" i="3" s="1"/>
  <c r="B255" i="3"/>
  <c r="C254" i="3"/>
  <c r="B254" i="3"/>
  <c r="C253" i="3"/>
  <c r="G253" i="3" s="1"/>
  <c r="B253" i="3"/>
  <c r="C252" i="3"/>
  <c r="F252" i="3" s="1"/>
  <c r="B252" i="3"/>
  <c r="C251" i="3"/>
  <c r="F251" i="3" s="1"/>
  <c r="B251" i="3"/>
  <c r="C250" i="3"/>
  <c r="E250" i="3" s="1"/>
  <c r="B250" i="3"/>
  <c r="C249" i="3"/>
  <c r="B249" i="3"/>
  <c r="C248" i="3"/>
  <c r="B248" i="3"/>
  <c r="C247" i="3"/>
  <c r="B247" i="3"/>
  <c r="C246" i="3"/>
  <c r="B246" i="3"/>
  <c r="C245" i="3"/>
  <c r="G245" i="3" s="1"/>
  <c r="B245" i="3"/>
  <c r="C244" i="3"/>
  <c r="F244" i="3" s="1"/>
  <c r="B244" i="3"/>
  <c r="C243" i="3"/>
  <c r="F243" i="3" s="1"/>
  <c r="B243" i="3"/>
  <c r="C242" i="3"/>
  <c r="D242" i="3" s="1"/>
  <c r="B242" i="3"/>
  <c r="C241" i="3"/>
  <c r="B241" i="3"/>
  <c r="C240" i="3"/>
  <c r="D240" i="3" s="1"/>
  <c r="B240" i="3"/>
  <c r="C239" i="3"/>
  <c r="B239" i="3"/>
  <c r="C238" i="3"/>
  <c r="B238" i="3"/>
  <c r="C237" i="3"/>
  <c r="G237" i="3" s="1"/>
  <c r="B237" i="3"/>
  <c r="C236" i="3"/>
  <c r="D236" i="3" s="1"/>
  <c r="B236" i="3"/>
  <c r="C235" i="3"/>
  <c r="F235" i="3" s="1"/>
  <c r="B235" i="3"/>
  <c r="C234" i="3"/>
  <c r="D234" i="3" s="1"/>
  <c r="B234" i="3"/>
  <c r="C233" i="3"/>
  <c r="B233" i="3"/>
  <c r="C232" i="3"/>
  <c r="F232" i="3" s="1"/>
  <c r="B232" i="3"/>
  <c r="C231" i="3"/>
  <c r="F231" i="3" s="1"/>
  <c r="B231" i="3"/>
  <c r="C230" i="3"/>
  <c r="D230" i="3" s="1"/>
  <c r="B230" i="3"/>
  <c r="C229" i="3"/>
  <c r="G229" i="3" s="1"/>
  <c r="B229" i="3"/>
  <c r="C228" i="3"/>
  <c r="B228" i="3"/>
  <c r="C227" i="3"/>
  <c r="F227" i="3" s="1"/>
  <c r="B227" i="3"/>
  <c r="C226" i="3"/>
  <c r="F226" i="3" s="1"/>
  <c r="B226" i="3"/>
  <c r="C225" i="3"/>
  <c r="B225" i="3"/>
  <c r="C224" i="3"/>
  <c r="F224" i="3" s="1"/>
  <c r="B224" i="3"/>
  <c r="C223" i="3"/>
  <c r="F223" i="3" s="1"/>
  <c r="B223" i="3"/>
  <c r="C222" i="3"/>
  <c r="E222" i="3" s="1"/>
  <c r="B222" i="3"/>
  <c r="C221" i="3"/>
  <c r="G221" i="3" s="1"/>
  <c r="B221" i="3"/>
  <c r="C220" i="3"/>
  <c r="B220" i="3"/>
  <c r="C219" i="3"/>
  <c r="F219" i="3" s="1"/>
  <c r="B219" i="3"/>
  <c r="C218" i="3"/>
  <c r="G218" i="3" s="1"/>
  <c r="B218" i="3"/>
  <c r="C217" i="3"/>
  <c r="B217" i="3"/>
  <c r="C216" i="3"/>
  <c r="B216" i="3"/>
  <c r="C215" i="3"/>
  <c r="G215" i="3" s="1"/>
  <c r="B215" i="3"/>
  <c r="C214" i="3"/>
  <c r="D214" i="3" s="1"/>
  <c r="B214" i="3"/>
  <c r="C213" i="3"/>
  <c r="G213" i="3" s="1"/>
  <c r="B213" i="3"/>
  <c r="C212" i="3"/>
  <c r="D212" i="3" s="1"/>
  <c r="B212" i="3"/>
  <c r="C211" i="3"/>
  <c r="F211" i="3" s="1"/>
  <c r="B211" i="3"/>
  <c r="C210" i="3"/>
  <c r="B210" i="3"/>
  <c r="C209" i="3"/>
  <c r="B209" i="3"/>
  <c r="C208" i="3"/>
  <c r="F208" i="3" s="1"/>
  <c r="B208" i="3"/>
  <c r="C207" i="3"/>
  <c r="G207" i="3" s="1"/>
  <c r="B207" i="3"/>
  <c r="C206" i="3"/>
  <c r="E206" i="3" s="1"/>
  <c r="B206" i="3"/>
  <c r="C205" i="3"/>
  <c r="G205" i="3" s="1"/>
  <c r="B205" i="3"/>
  <c r="C204" i="3"/>
  <c r="D204" i="3" s="1"/>
  <c r="B204" i="3"/>
  <c r="C203" i="3"/>
  <c r="F203" i="3" s="1"/>
  <c r="B203" i="3"/>
  <c r="C202" i="3"/>
  <c r="F202" i="3" s="1"/>
  <c r="B202" i="3"/>
  <c r="C201" i="3"/>
  <c r="B201" i="3"/>
  <c r="C200" i="3"/>
  <c r="B200" i="3"/>
  <c r="C199" i="3"/>
  <c r="B199" i="3"/>
  <c r="C198" i="3"/>
  <c r="F198" i="3" s="1"/>
  <c r="B198" i="3"/>
  <c r="C197" i="3"/>
  <c r="G197" i="3" s="1"/>
  <c r="B197" i="3"/>
  <c r="C196" i="3"/>
  <c r="F196" i="3" s="1"/>
  <c r="B196" i="3"/>
  <c r="C195" i="3"/>
  <c r="B195" i="3"/>
  <c r="C194" i="3"/>
  <c r="B194" i="3"/>
  <c r="C193" i="3"/>
  <c r="B193" i="3"/>
  <c r="C192" i="3"/>
  <c r="E192" i="3" s="1"/>
  <c r="B192" i="3"/>
  <c r="C191" i="3"/>
  <c r="G191" i="3" s="1"/>
  <c r="B191" i="3"/>
  <c r="C190" i="3"/>
  <c r="F190" i="3" s="1"/>
  <c r="B190" i="3"/>
  <c r="C189" i="3"/>
  <c r="G189" i="3" s="1"/>
  <c r="B189" i="3"/>
  <c r="C188" i="3"/>
  <c r="F188" i="3" s="1"/>
  <c r="B188" i="3"/>
  <c r="C187" i="3"/>
  <c r="F187" i="3" s="1"/>
  <c r="B187" i="3"/>
  <c r="C186" i="3"/>
  <c r="G186" i="3" s="1"/>
  <c r="B186" i="3"/>
  <c r="C185" i="3"/>
  <c r="B185" i="3"/>
  <c r="C184" i="3"/>
  <c r="E184" i="3" s="1"/>
  <c r="B184" i="3"/>
  <c r="C183" i="3"/>
  <c r="G183" i="3" s="1"/>
  <c r="B183" i="3"/>
  <c r="C182" i="3"/>
  <c r="E182" i="3" s="1"/>
  <c r="B182" i="3"/>
  <c r="C181" i="3"/>
  <c r="G181" i="3" s="1"/>
  <c r="B181" i="3"/>
  <c r="C180" i="3"/>
  <c r="E180" i="3" s="1"/>
  <c r="B180" i="3"/>
  <c r="C179" i="3"/>
  <c r="B179" i="3"/>
  <c r="C178" i="3"/>
  <c r="E178" i="3" s="1"/>
  <c r="B178" i="3"/>
  <c r="C177" i="3"/>
  <c r="B177" i="3"/>
  <c r="C176" i="3"/>
  <c r="B176" i="3"/>
  <c r="C175" i="3"/>
  <c r="G175" i="3" s="1"/>
  <c r="B175" i="3"/>
  <c r="C174" i="3"/>
  <c r="D174" i="3" s="1"/>
  <c r="B174" i="3"/>
  <c r="C173" i="3"/>
  <c r="G173" i="3" s="1"/>
  <c r="B173" i="3"/>
  <c r="C172" i="3"/>
  <c r="E172" i="3" s="1"/>
  <c r="B172" i="3"/>
  <c r="C171" i="3"/>
  <c r="F171" i="3" s="1"/>
  <c r="B171" i="3"/>
  <c r="C170" i="3"/>
  <c r="F170" i="3" s="1"/>
  <c r="B170" i="3"/>
  <c r="C169" i="3"/>
  <c r="B169" i="3"/>
  <c r="C168" i="3"/>
  <c r="B168" i="3"/>
  <c r="C167" i="3"/>
  <c r="F167" i="3" s="1"/>
  <c r="B167" i="3"/>
  <c r="C166" i="3"/>
  <c r="B166" i="3"/>
  <c r="C165" i="3"/>
  <c r="G165" i="3" s="1"/>
  <c r="B165" i="3"/>
  <c r="C164" i="3"/>
  <c r="F164" i="3" s="1"/>
  <c r="B164" i="3"/>
  <c r="C163" i="3"/>
  <c r="F163" i="3" s="1"/>
  <c r="B163" i="3"/>
  <c r="C162" i="3"/>
  <c r="E162" i="3" s="1"/>
  <c r="B162" i="3"/>
  <c r="C161" i="3"/>
  <c r="B161" i="3"/>
  <c r="C160" i="3"/>
  <c r="G160" i="3" s="1"/>
  <c r="B160" i="3"/>
  <c r="C159" i="3"/>
  <c r="F159" i="3" s="1"/>
  <c r="B159" i="3"/>
  <c r="C158" i="3"/>
  <c r="F158" i="3" s="1"/>
  <c r="B158" i="3"/>
  <c r="C157" i="3"/>
  <c r="G157" i="3" s="1"/>
  <c r="B157" i="3"/>
  <c r="C156" i="3"/>
  <c r="E156" i="3" s="1"/>
  <c r="B156" i="3"/>
  <c r="C155" i="3"/>
  <c r="B155" i="3"/>
  <c r="C154" i="3"/>
  <c r="G154" i="3" s="1"/>
  <c r="B154" i="3"/>
  <c r="C153" i="3"/>
  <c r="B153" i="3"/>
  <c r="C152" i="3"/>
  <c r="B152" i="3"/>
  <c r="C151" i="3"/>
  <c r="F151" i="3" s="1"/>
  <c r="B151" i="3"/>
  <c r="C150" i="3"/>
  <c r="G150" i="3" s="1"/>
  <c r="B150" i="3"/>
  <c r="C149" i="3"/>
  <c r="G149" i="3" s="1"/>
  <c r="B149" i="3"/>
  <c r="C148" i="3"/>
  <c r="D148" i="3" s="1"/>
  <c r="B148" i="3"/>
  <c r="C147" i="3"/>
  <c r="F147" i="3" s="1"/>
  <c r="B147" i="3"/>
  <c r="C146" i="3"/>
  <c r="D146" i="3" s="1"/>
  <c r="B146" i="3"/>
  <c r="C145" i="3"/>
  <c r="B145" i="3"/>
  <c r="C144" i="3"/>
  <c r="B144" i="3"/>
  <c r="C143" i="3"/>
  <c r="B143" i="3"/>
  <c r="C142" i="3"/>
  <c r="E142" i="3" s="1"/>
  <c r="B142" i="3"/>
  <c r="C141" i="3"/>
  <c r="G141" i="3" s="1"/>
  <c r="B141" i="3"/>
  <c r="C140" i="3"/>
  <c r="D140" i="3" s="1"/>
  <c r="B140" i="3"/>
  <c r="C139" i="3"/>
  <c r="B139" i="3"/>
  <c r="C138" i="3"/>
  <c r="D138" i="3" s="1"/>
  <c r="B138" i="3"/>
  <c r="C137" i="3"/>
  <c r="B137" i="3"/>
  <c r="C136" i="3"/>
  <c r="F136" i="3" s="1"/>
  <c r="B136" i="3"/>
  <c r="C135" i="3"/>
  <c r="F135" i="3" s="1"/>
  <c r="B135" i="3"/>
  <c r="C134" i="3"/>
  <c r="F134" i="3" s="1"/>
  <c r="B134" i="3"/>
  <c r="C133" i="3"/>
  <c r="G133" i="3" s="1"/>
  <c r="B133" i="3"/>
  <c r="C132" i="3"/>
  <c r="B132" i="3"/>
  <c r="C131" i="3"/>
  <c r="B131" i="3"/>
  <c r="C130" i="3"/>
  <c r="E130" i="3" s="1"/>
  <c r="B130" i="3"/>
  <c r="C129" i="3"/>
  <c r="B129" i="3"/>
  <c r="C128" i="3"/>
  <c r="B128" i="3"/>
  <c r="C127" i="3"/>
  <c r="G127" i="3" s="1"/>
  <c r="B127" i="3"/>
  <c r="C126" i="3"/>
  <c r="B126" i="3"/>
  <c r="C125" i="3"/>
  <c r="G125" i="3" s="1"/>
  <c r="B125" i="3"/>
  <c r="C124" i="3"/>
  <c r="F124" i="3" s="1"/>
  <c r="B124" i="3"/>
  <c r="C123" i="3"/>
  <c r="B123" i="3"/>
  <c r="C122" i="3"/>
  <c r="B122" i="3"/>
  <c r="C121" i="3"/>
  <c r="B121" i="3"/>
  <c r="C120" i="3"/>
  <c r="E120" i="3" s="1"/>
  <c r="B120" i="3"/>
  <c r="C119" i="3"/>
  <c r="B119" i="3"/>
  <c r="C118" i="3"/>
  <c r="G118" i="3" s="1"/>
  <c r="B118" i="3"/>
  <c r="C117" i="3"/>
  <c r="E117" i="3" s="1"/>
  <c r="B117" i="3"/>
  <c r="C116" i="3"/>
  <c r="B116" i="3"/>
  <c r="C115" i="3"/>
  <c r="B115" i="3"/>
  <c r="C114" i="3"/>
  <c r="E114" i="3" s="1"/>
  <c r="B114" i="3"/>
  <c r="C113" i="3"/>
  <c r="E113" i="3" s="1"/>
  <c r="B113" i="3"/>
  <c r="C112" i="3"/>
  <c r="E112" i="3" s="1"/>
  <c r="B112" i="3"/>
  <c r="C111" i="3"/>
  <c r="D111" i="3" s="1"/>
  <c r="B111" i="3"/>
  <c r="C110" i="3"/>
  <c r="F110" i="3" s="1"/>
  <c r="B110" i="3"/>
  <c r="C109" i="3"/>
  <c r="G109" i="3" s="1"/>
  <c r="B109" i="3"/>
  <c r="C108" i="3"/>
  <c r="F108" i="3" s="1"/>
  <c r="B108" i="3"/>
  <c r="C107" i="3"/>
  <c r="B107" i="3"/>
  <c r="C106" i="3"/>
  <c r="B106" i="3"/>
  <c r="C105" i="3"/>
  <c r="B105" i="3"/>
  <c r="C104" i="3"/>
  <c r="B104" i="3"/>
  <c r="C103" i="3"/>
  <c r="B103" i="3"/>
  <c r="C102" i="3"/>
  <c r="F102" i="3" s="1"/>
  <c r="B102" i="3"/>
  <c r="C101" i="3"/>
  <c r="G101" i="3" s="1"/>
  <c r="B101" i="3"/>
  <c r="C100" i="3"/>
  <c r="B100" i="3"/>
  <c r="C99" i="3"/>
  <c r="B99" i="3"/>
  <c r="C98" i="3"/>
  <c r="F98" i="3" s="1"/>
  <c r="B98" i="3"/>
  <c r="C97" i="3"/>
  <c r="G97" i="3" s="1"/>
  <c r="B97" i="3"/>
  <c r="C96" i="3"/>
  <c r="F96" i="3" s="1"/>
  <c r="B96" i="3"/>
  <c r="C95" i="3"/>
  <c r="D95" i="3" s="1"/>
  <c r="B95" i="3"/>
  <c r="C94" i="3"/>
  <c r="B94" i="3"/>
  <c r="C93" i="3"/>
  <c r="F93" i="3" s="1"/>
  <c r="B93" i="3"/>
  <c r="C92" i="3"/>
  <c r="D92" i="3" s="1"/>
  <c r="B92" i="3"/>
  <c r="C91" i="3"/>
  <c r="B91" i="3"/>
  <c r="C90" i="3"/>
  <c r="B90" i="3"/>
  <c r="C89" i="3"/>
  <c r="B89" i="3"/>
  <c r="C88" i="3"/>
  <c r="E88" i="3" s="1"/>
  <c r="B88" i="3"/>
  <c r="C87" i="3"/>
  <c r="B87" i="3"/>
  <c r="C86" i="3"/>
  <c r="F86" i="3" s="1"/>
  <c r="B86" i="3"/>
  <c r="C85" i="3"/>
  <c r="B85" i="3"/>
  <c r="C84" i="3"/>
  <c r="D84" i="3" s="1"/>
  <c r="B84" i="3"/>
  <c r="C83" i="3"/>
  <c r="D83" i="3" s="1"/>
  <c r="B83" i="3"/>
  <c r="C82" i="3"/>
  <c r="D82" i="3" s="1"/>
  <c r="B82" i="3"/>
  <c r="C81" i="3"/>
  <c r="B81" i="3"/>
  <c r="C80" i="3"/>
  <c r="B80" i="3"/>
  <c r="C79" i="3"/>
  <c r="D79" i="3" s="1"/>
  <c r="B79" i="3"/>
  <c r="C78" i="3"/>
  <c r="B78" i="3"/>
  <c r="C77" i="3"/>
  <c r="F77" i="3" s="1"/>
  <c r="B77" i="3"/>
  <c r="C76" i="3"/>
  <c r="G76" i="3" s="1"/>
  <c r="B76" i="3"/>
  <c r="C75" i="3"/>
  <c r="B75" i="3"/>
  <c r="C74" i="3"/>
  <c r="E74" i="3" s="1"/>
  <c r="B74" i="3"/>
  <c r="C73" i="3"/>
  <c r="B73" i="3"/>
  <c r="C72" i="3"/>
  <c r="G72" i="3" s="1"/>
  <c r="B72" i="3"/>
  <c r="C71" i="3"/>
  <c r="B71" i="3"/>
  <c r="C70" i="3"/>
  <c r="E70" i="3" s="1"/>
  <c r="B70" i="3"/>
  <c r="C69" i="3"/>
  <c r="E69" i="3" s="1"/>
  <c r="B69" i="3"/>
  <c r="C68" i="3"/>
  <c r="G68" i="3" s="1"/>
  <c r="B68" i="3"/>
  <c r="C67" i="3"/>
  <c r="B67" i="3"/>
  <c r="C66" i="3"/>
  <c r="E66" i="3" s="1"/>
  <c r="B66" i="3"/>
  <c r="C65" i="3"/>
  <c r="E65" i="3" s="1"/>
  <c r="B65" i="3"/>
  <c r="C64" i="3"/>
  <c r="G64" i="3" s="1"/>
  <c r="B64" i="3"/>
  <c r="C63" i="3"/>
  <c r="D63" i="3" s="1"/>
  <c r="B63" i="3"/>
  <c r="C62" i="3"/>
  <c r="G62" i="3" s="1"/>
  <c r="B62" i="3"/>
  <c r="C61" i="3"/>
  <c r="E61" i="3" s="1"/>
  <c r="B61" i="3"/>
  <c r="C60" i="3"/>
  <c r="E60" i="3" s="1"/>
  <c r="B60" i="3"/>
  <c r="C59" i="3"/>
  <c r="B59" i="3"/>
  <c r="C58" i="3"/>
  <c r="G58" i="3" s="1"/>
  <c r="B58" i="3"/>
  <c r="C57" i="3"/>
  <c r="E57" i="3" s="1"/>
  <c r="B57" i="3"/>
  <c r="C56" i="3"/>
  <c r="B56" i="3"/>
  <c r="C55" i="3"/>
  <c r="B55" i="3"/>
  <c r="C54" i="3"/>
  <c r="G54" i="3" s="1"/>
  <c r="B54" i="3"/>
  <c r="C53" i="3"/>
  <c r="E53" i="3" s="1"/>
  <c r="B53" i="3"/>
  <c r="C52" i="3"/>
  <c r="B52" i="3"/>
  <c r="C51" i="3"/>
  <c r="B51" i="3"/>
  <c r="C50" i="3"/>
  <c r="G50" i="3" s="1"/>
  <c r="B50" i="3"/>
  <c r="C49" i="3"/>
  <c r="E49" i="3" s="1"/>
  <c r="B49" i="3"/>
  <c r="C48" i="3"/>
  <c r="B48" i="3"/>
  <c r="C47" i="3"/>
  <c r="D47" i="3" s="1"/>
  <c r="B47" i="3"/>
  <c r="C46" i="3"/>
  <c r="E46" i="3" s="1"/>
  <c r="B46" i="3"/>
  <c r="C45" i="3"/>
  <c r="B45" i="3"/>
  <c r="C44" i="3"/>
  <c r="F44" i="3" s="1"/>
  <c r="B44" i="3"/>
  <c r="C43" i="3"/>
  <c r="B43" i="3"/>
  <c r="C42" i="3"/>
  <c r="F42" i="3" s="1"/>
  <c r="B42" i="3"/>
  <c r="C41" i="3"/>
  <c r="G41" i="3" s="1"/>
  <c r="B41" i="3"/>
  <c r="C40" i="3"/>
  <c r="D40" i="3" s="1"/>
  <c r="B40" i="3"/>
  <c r="C39" i="3"/>
  <c r="B39" i="3"/>
  <c r="C38" i="3"/>
  <c r="E38" i="3" s="1"/>
  <c r="B38" i="3"/>
  <c r="C37" i="3"/>
  <c r="B37" i="3"/>
  <c r="C36" i="3"/>
  <c r="F36" i="3" s="1"/>
  <c r="B36" i="3"/>
  <c r="C35" i="3"/>
  <c r="B35" i="3"/>
  <c r="C34" i="3"/>
  <c r="F34" i="3" s="1"/>
  <c r="B34" i="3"/>
  <c r="C33" i="3"/>
  <c r="G33" i="3" s="1"/>
  <c r="B33" i="3"/>
  <c r="C32" i="3"/>
  <c r="D32" i="3" s="1"/>
  <c r="B32" i="3"/>
  <c r="C31" i="3"/>
  <c r="D31" i="3" s="1"/>
  <c r="B31" i="3"/>
  <c r="C30" i="3"/>
  <c r="F30" i="3" s="1"/>
  <c r="B30" i="3"/>
  <c r="C29" i="3"/>
  <c r="E29" i="3" s="1"/>
  <c r="B29" i="3"/>
  <c r="C28" i="3"/>
  <c r="F28" i="3" s="1"/>
  <c r="B28" i="3"/>
  <c r="C27" i="3"/>
  <c r="B27" i="3"/>
  <c r="C26" i="3"/>
  <c r="G26" i="3" s="1"/>
  <c r="B26" i="3"/>
  <c r="C25" i="3"/>
  <c r="E25" i="3" s="1"/>
  <c r="B25" i="3"/>
  <c r="C24" i="3"/>
  <c r="E24" i="3" s="1"/>
  <c r="B24" i="3"/>
  <c r="C23" i="3"/>
  <c r="D23" i="3" s="1"/>
  <c r="B23" i="3"/>
  <c r="C22" i="3"/>
  <c r="G22" i="3" s="1"/>
  <c r="B22" i="3"/>
  <c r="C21" i="3"/>
  <c r="E21" i="3" s="1"/>
  <c r="B21" i="3"/>
  <c r="C20" i="3"/>
  <c r="F20" i="3" s="1"/>
  <c r="B20" i="3"/>
  <c r="C19" i="3"/>
  <c r="B19" i="3"/>
  <c r="C18" i="3"/>
  <c r="G18" i="3" s="1"/>
  <c r="B18" i="3"/>
  <c r="C17" i="3"/>
  <c r="E17" i="3" s="1"/>
  <c r="B17" i="3"/>
  <c r="C16" i="3"/>
  <c r="B16" i="3"/>
  <c r="C15" i="3"/>
  <c r="D15" i="3" s="1"/>
  <c r="B15" i="3"/>
  <c r="C14" i="3"/>
  <c r="F14" i="3" s="1"/>
  <c r="B14" i="3"/>
  <c r="C13" i="3"/>
  <c r="G13" i="3" s="1"/>
  <c r="B13" i="3"/>
  <c r="C12" i="3"/>
  <c r="F12" i="3" s="1"/>
  <c r="B12" i="3"/>
  <c r="C11" i="3"/>
  <c r="B11" i="3"/>
  <c r="C10" i="3"/>
  <c r="F10" i="3" s="1"/>
  <c r="B10" i="3"/>
  <c r="C9" i="3"/>
  <c r="B9" i="3"/>
  <c r="C8" i="3"/>
  <c r="F8" i="3" s="1"/>
  <c r="B8" i="3"/>
  <c r="C7" i="3"/>
  <c r="B7" i="3"/>
  <c r="C6" i="3"/>
  <c r="B6" i="3"/>
  <c r="C5" i="3"/>
  <c r="B5" i="3"/>
  <c r="F218" i="3" l="1"/>
  <c r="G21" i="3"/>
  <c r="E218" i="3"/>
  <c r="F22" i="3"/>
  <c r="F18" i="3"/>
  <c r="F72" i="3"/>
  <c r="D12" i="3"/>
  <c r="E160" i="3"/>
  <c r="E22" i="3"/>
  <c r="F160" i="3"/>
  <c r="E326" i="3"/>
  <c r="G333" i="3"/>
  <c r="F26" i="3"/>
  <c r="G269" i="3"/>
  <c r="F270" i="3"/>
  <c r="F326" i="3"/>
  <c r="G329" i="3"/>
  <c r="E330" i="3"/>
  <c r="G159" i="3"/>
  <c r="E270" i="3"/>
  <c r="F329" i="3"/>
  <c r="F154" i="3"/>
  <c r="E186" i="3"/>
  <c r="E18" i="3"/>
  <c r="F21" i="3"/>
  <c r="D22" i="3"/>
  <c r="F58" i="3"/>
  <c r="D218" i="3"/>
  <c r="F266" i="3"/>
  <c r="G53" i="3"/>
  <c r="D150" i="3"/>
  <c r="D250" i="3"/>
  <c r="F255" i="3"/>
  <c r="D256" i="3"/>
  <c r="F50" i="3"/>
  <c r="E150" i="3"/>
  <c r="D208" i="3"/>
  <c r="E256" i="3"/>
  <c r="E26" i="3"/>
  <c r="G61" i="3"/>
  <c r="F62" i="3"/>
  <c r="F130" i="3"/>
  <c r="F150" i="3"/>
  <c r="D160" i="3"/>
  <c r="D186" i="3"/>
  <c r="F260" i="3"/>
  <c r="F269" i="3"/>
  <c r="D270" i="3"/>
  <c r="F274" i="3"/>
  <c r="E336" i="3"/>
  <c r="G17" i="3"/>
  <c r="F82" i="3"/>
  <c r="E62" i="3"/>
  <c r="G25" i="3"/>
  <c r="F60" i="3"/>
  <c r="F64" i="3"/>
  <c r="E76" i="3"/>
  <c r="E92" i="3"/>
  <c r="E174" i="3"/>
  <c r="G223" i="3"/>
  <c r="E244" i="3"/>
  <c r="F24" i="3"/>
  <c r="E54" i="3"/>
  <c r="F57" i="3"/>
  <c r="D58" i="3"/>
  <c r="D72" i="3"/>
  <c r="F76" i="3"/>
  <c r="G113" i="3"/>
  <c r="F114" i="3"/>
  <c r="G117" i="3"/>
  <c r="E118" i="3"/>
  <c r="E136" i="3"/>
  <c r="E148" i="3"/>
  <c r="D154" i="3"/>
  <c r="D164" i="3"/>
  <c r="F186" i="3"/>
  <c r="E214" i="3"/>
  <c r="F230" i="3"/>
  <c r="F256" i="3"/>
  <c r="E284" i="3"/>
  <c r="F285" i="3"/>
  <c r="D286" i="3"/>
  <c r="E332" i="3"/>
  <c r="D333" i="3"/>
  <c r="F113" i="3"/>
  <c r="F117" i="3"/>
  <c r="D118" i="3"/>
  <c r="G231" i="3"/>
  <c r="F296" i="3"/>
  <c r="F54" i="3"/>
  <c r="G57" i="3"/>
  <c r="E58" i="3"/>
  <c r="E72" i="3"/>
  <c r="F118" i="3"/>
  <c r="E154" i="3"/>
  <c r="G285" i="3"/>
  <c r="F332" i="3"/>
  <c r="F333" i="3"/>
  <c r="G122" i="3"/>
  <c r="D122" i="3"/>
  <c r="G292" i="3"/>
  <c r="D292" i="3"/>
  <c r="F29" i="3"/>
  <c r="D30" i="3"/>
  <c r="E98" i="3"/>
  <c r="D108" i="3"/>
  <c r="E121" i="3"/>
  <c r="F121" i="3"/>
  <c r="E122" i="3"/>
  <c r="G128" i="3"/>
  <c r="E128" i="3"/>
  <c r="F156" i="3"/>
  <c r="D184" i="3"/>
  <c r="D202" i="3"/>
  <c r="G246" i="3"/>
  <c r="E246" i="3"/>
  <c r="E276" i="3"/>
  <c r="F277" i="3"/>
  <c r="E281" i="3"/>
  <c r="F281" i="3"/>
  <c r="G288" i="3"/>
  <c r="E288" i="3"/>
  <c r="G29" i="3"/>
  <c r="F40" i="3"/>
  <c r="F46" i="3"/>
  <c r="F49" i="3"/>
  <c r="D50" i="3"/>
  <c r="D64" i="3"/>
  <c r="E68" i="3"/>
  <c r="F69" i="3"/>
  <c r="D70" i="3"/>
  <c r="D96" i="3"/>
  <c r="G121" i="3"/>
  <c r="F122" i="3"/>
  <c r="G180" i="3"/>
  <c r="F180" i="3"/>
  <c r="E190" i="3"/>
  <c r="F191" i="3"/>
  <c r="D192" i="3"/>
  <c r="G224" i="3"/>
  <c r="D224" i="3"/>
  <c r="E236" i="3"/>
  <c r="F17" i="3"/>
  <c r="D18" i="3"/>
  <c r="F25" i="3"/>
  <c r="D26" i="3"/>
  <c r="G49" i="3"/>
  <c r="E50" i="3"/>
  <c r="F53" i="3"/>
  <c r="D54" i="3"/>
  <c r="F61" i="3"/>
  <c r="D62" i="3"/>
  <c r="E64" i="3"/>
  <c r="F68" i="3"/>
  <c r="G69" i="3"/>
  <c r="D76" i="3"/>
  <c r="G114" i="3"/>
  <c r="D114" i="3"/>
  <c r="F120" i="3"/>
  <c r="F127" i="3"/>
  <c r="F128" i="3"/>
  <c r="E146" i="3"/>
  <c r="G148" i="3"/>
  <c r="F148" i="3"/>
  <c r="G151" i="3"/>
  <c r="F175" i="3"/>
  <c r="D180" i="3"/>
  <c r="E224" i="3"/>
  <c r="E242" i="3"/>
  <c r="G244" i="3"/>
  <c r="D244" i="3"/>
  <c r="F246" i="3"/>
  <c r="G250" i="3"/>
  <c r="F250" i="3"/>
  <c r="E273" i="3"/>
  <c r="G273" i="3"/>
  <c r="G284" i="3"/>
  <c r="D284" i="3"/>
  <c r="F288" i="3"/>
  <c r="F302" i="3"/>
  <c r="D316" i="3"/>
  <c r="G330" i="3"/>
  <c r="F330" i="3"/>
  <c r="G212" i="3"/>
  <c r="E212" i="3"/>
  <c r="D68" i="3"/>
  <c r="D86" i="3"/>
  <c r="E140" i="3"/>
  <c r="D264" i="3"/>
  <c r="E289" i="3"/>
  <c r="G289" i="3"/>
  <c r="E292" i="3"/>
  <c r="D300" i="3"/>
  <c r="F306" i="3"/>
  <c r="F318" i="3"/>
  <c r="G325" i="3"/>
  <c r="G278" i="3"/>
  <c r="F278" i="3"/>
  <c r="G282" i="3"/>
  <c r="D282" i="3"/>
  <c r="D172" i="3"/>
  <c r="G182" i="3"/>
  <c r="F182" i="3"/>
  <c r="G192" i="3"/>
  <c r="F192" i="3"/>
  <c r="E226" i="3"/>
  <c r="D128" i="3"/>
  <c r="D182" i="3"/>
  <c r="F183" i="3"/>
  <c r="F212" i="3"/>
  <c r="G214" i="3"/>
  <c r="F214" i="3"/>
  <c r="D246" i="3"/>
  <c r="G274" i="3"/>
  <c r="E274" i="3"/>
  <c r="G277" i="3"/>
  <c r="E278" i="3"/>
  <c r="G281" i="3"/>
  <c r="F282" i="3"/>
  <c r="D288" i="3"/>
  <c r="F292" i="3"/>
  <c r="G296" i="3"/>
  <c r="E296" i="3"/>
  <c r="E312" i="3"/>
  <c r="E322" i="3"/>
  <c r="G336" i="3"/>
  <c r="F336" i="3"/>
  <c r="G6" i="3"/>
  <c r="D6" i="3"/>
  <c r="G56" i="3"/>
  <c r="D56" i="3"/>
  <c r="G80" i="3"/>
  <c r="F80" i="3"/>
  <c r="E85" i="3"/>
  <c r="G85" i="3"/>
  <c r="E89" i="3"/>
  <c r="G89" i="3"/>
  <c r="F89" i="3"/>
  <c r="G100" i="3"/>
  <c r="E100" i="3"/>
  <c r="F100" i="3"/>
  <c r="G144" i="3"/>
  <c r="E144" i="3"/>
  <c r="F144" i="3"/>
  <c r="G168" i="3"/>
  <c r="D168" i="3"/>
  <c r="G194" i="3"/>
  <c r="D194" i="3"/>
  <c r="E194" i="3"/>
  <c r="G216" i="3"/>
  <c r="F216" i="3"/>
  <c r="E293" i="3"/>
  <c r="F293" i="3"/>
  <c r="G293" i="3"/>
  <c r="G304" i="3"/>
  <c r="F304" i="3"/>
  <c r="E304" i="3"/>
  <c r="E5" i="3"/>
  <c r="F5" i="3"/>
  <c r="G16" i="3"/>
  <c r="D16" i="3"/>
  <c r="E20" i="3"/>
  <c r="E56" i="3"/>
  <c r="G106" i="3"/>
  <c r="D106" i="3"/>
  <c r="F106" i="3"/>
  <c r="G116" i="3"/>
  <c r="D116" i="3"/>
  <c r="G126" i="3"/>
  <c r="D126" i="3"/>
  <c r="F126" i="3"/>
  <c r="G132" i="3"/>
  <c r="E132" i="3"/>
  <c r="D132" i="3"/>
  <c r="G220" i="3"/>
  <c r="D220" i="3"/>
  <c r="F220" i="3"/>
  <c r="G238" i="3"/>
  <c r="F238" i="3"/>
  <c r="E238" i="3"/>
  <c r="D238" i="3"/>
  <c r="G8" i="3"/>
  <c r="E8" i="3"/>
  <c r="E9" i="3"/>
  <c r="F9" i="3"/>
  <c r="E10" i="3"/>
  <c r="G14" i="3"/>
  <c r="D14" i="3"/>
  <c r="E16" i="3"/>
  <c r="G28" i="3"/>
  <c r="D28" i="3"/>
  <c r="G34" i="3"/>
  <c r="D34" i="3"/>
  <c r="G44" i="3"/>
  <c r="E44" i="3"/>
  <c r="E45" i="3"/>
  <c r="F45" i="3"/>
  <c r="G52" i="3"/>
  <c r="D52" i="3"/>
  <c r="F52" i="3"/>
  <c r="F56" i="3"/>
  <c r="G65" i="3"/>
  <c r="E73" i="3"/>
  <c r="F73" i="3"/>
  <c r="G78" i="3"/>
  <c r="F78" i="3"/>
  <c r="E78" i="3"/>
  <c r="E80" i="3"/>
  <c r="G90" i="3"/>
  <c r="E90" i="3"/>
  <c r="F90" i="3"/>
  <c r="G94" i="3"/>
  <c r="E94" i="3"/>
  <c r="D94" i="3"/>
  <c r="G102" i="3"/>
  <c r="D102" i="3"/>
  <c r="E106" i="3"/>
  <c r="E116" i="3"/>
  <c r="E126" i="3"/>
  <c r="F132" i="3"/>
  <c r="G134" i="3"/>
  <c r="E134" i="3"/>
  <c r="G143" i="3"/>
  <c r="F143" i="3"/>
  <c r="G152" i="3"/>
  <c r="F152" i="3"/>
  <c r="D152" i="3"/>
  <c r="G166" i="3"/>
  <c r="E166" i="3"/>
  <c r="F166" i="3"/>
  <c r="G167" i="3"/>
  <c r="F168" i="3"/>
  <c r="G178" i="3"/>
  <c r="F178" i="3"/>
  <c r="G188" i="3"/>
  <c r="D188" i="3"/>
  <c r="D206" i="3"/>
  <c r="F207" i="3"/>
  <c r="G210" i="3"/>
  <c r="F210" i="3"/>
  <c r="E210" i="3"/>
  <c r="G254" i="3"/>
  <c r="D254" i="3"/>
  <c r="F254" i="3"/>
  <c r="E254" i="3"/>
  <c r="G294" i="3"/>
  <c r="F294" i="3"/>
  <c r="D294" i="3"/>
  <c r="E294" i="3"/>
  <c r="G298" i="3"/>
  <c r="F298" i="3"/>
  <c r="E298" i="3"/>
  <c r="G314" i="3"/>
  <c r="E314" i="3"/>
  <c r="D314" i="3"/>
  <c r="F314" i="3"/>
  <c r="G320" i="3"/>
  <c r="E320" i="3"/>
  <c r="F320" i="3"/>
  <c r="G324" i="3"/>
  <c r="E324" i="3"/>
  <c r="D324" i="3"/>
  <c r="F324" i="3"/>
  <c r="D8" i="3"/>
  <c r="G9" i="3"/>
  <c r="G12" i="3"/>
  <c r="E12" i="3"/>
  <c r="E13" i="3"/>
  <c r="F13" i="3"/>
  <c r="E14" i="3"/>
  <c r="F16" i="3"/>
  <c r="G24" i="3"/>
  <c r="D24" i="3"/>
  <c r="E28" i="3"/>
  <c r="E33" i="3"/>
  <c r="F33" i="3"/>
  <c r="E34" i="3"/>
  <c r="E37" i="3"/>
  <c r="F37" i="3"/>
  <c r="G37" i="3"/>
  <c r="D44" i="3"/>
  <c r="G45" i="3"/>
  <c r="E52" i="3"/>
  <c r="G73" i="3"/>
  <c r="E77" i="3"/>
  <c r="G77" i="3"/>
  <c r="D78" i="3"/>
  <c r="G86" i="3"/>
  <c r="E86" i="3"/>
  <c r="D90" i="3"/>
  <c r="F94" i="3"/>
  <c r="G96" i="3"/>
  <c r="E96" i="3"/>
  <c r="E97" i="3"/>
  <c r="F97" i="3"/>
  <c r="E101" i="3"/>
  <c r="F101" i="3"/>
  <c r="E102" i="3"/>
  <c r="E105" i="3"/>
  <c r="F105" i="3"/>
  <c r="G105" i="3"/>
  <c r="G112" i="3"/>
  <c r="D112" i="3"/>
  <c r="F112" i="3"/>
  <c r="F116" i="3"/>
  <c r="G124" i="3"/>
  <c r="D124" i="3"/>
  <c r="E124" i="3"/>
  <c r="G130" i="3"/>
  <c r="D130" i="3"/>
  <c r="D134" i="3"/>
  <c r="G135" i="3"/>
  <c r="G138" i="3"/>
  <c r="E138" i="3"/>
  <c r="F138" i="3"/>
  <c r="G142" i="3"/>
  <c r="F142" i="3"/>
  <c r="D142" i="3"/>
  <c r="E152" i="3"/>
  <c r="G162" i="3"/>
  <c r="D162" i="3"/>
  <c r="F162" i="3"/>
  <c r="D166" i="3"/>
  <c r="G172" i="3"/>
  <c r="F172" i="3"/>
  <c r="D178" i="3"/>
  <c r="E188" i="3"/>
  <c r="G198" i="3"/>
  <c r="E198" i="3"/>
  <c r="D198" i="3"/>
  <c r="G204" i="3"/>
  <c r="F204" i="3"/>
  <c r="E204" i="3"/>
  <c r="D210" i="3"/>
  <c r="G222" i="3"/>
  <c r="D222" i="3"/>
  <c r="F222" i="3"/>
  <c r="G228" i="3"/>
  <c r="E228" i="3"/>
  <c r="F228" i="3"/>
  <c r="D228" i="3"/>
  <c r="G234" i="3"/>
  <c r="E234" i="3"/>
  <c r="F234" i="3"/>
  <c r="G239" i="3"/>
  <c r="F239" i="3"/>
  <c r="F247" i="3"/>
  <c r="G247" i="3"/>
  <c r="G258" i="3"/>
  <c r="D258" i="3"/>
  <c r="F258" i="3"/>
  <c r="G272" i="3"/>
  <c r="D272" i="3"/>
  <c r="F272" i="3"/>
  <c r="E297" i="3"/>
  <c r="G297" i="3"/>
  <c r="D298" i="3"/>
  <c r="E305" i="3"/>
  <c r="G305" i="3"/>
  <c r="D320" i="3"/>
  <c r="G334" i="3"/>
  <c r="F334" i="3"/>
  <c r="E334" i="3"/>
  <c r="D334" i="3"/>
  <c r="G20" i="3"/>
  <c r="D20" i="3"/>
  <c r="G32" i="3"/>
  <c r="E32" i="3"/>
  <c r="F32" i="3"/>
  <c r="G36" i="3"/>
  <c r="E36" i="3"/>
  <c r="D36" i="3"/>
  <c r="G66" i="3"/>
  <c r="F66" i="3"/>
  <c r="E81" i="3"/>
  <c r="G81" i="3"/>
  <c r="G104" i="3"/>
  <c r="E104" i="3"/>
  <c r="D104" i="3"/>
  <c r="G308" i="3"/>
  <c r="F308" i="3"/>
  <c r="D308" i="3"/>
  <c r="E308" i="3"/>
  <c r="G310" i="3"/>
  <c r="E310" i="3"/>
  <c r="F310" i="3"/>
  <c r="E6" i="3"/>
  <c r="G10" i="3"/>
  <c r="D10" i="3"/>
  <c r="G88" i="3"/>
  <c r="F88" i="3"/>
  <c r="D88" i="3"/>
  <c r="G158" i="3"/>
  <c r="D158" i="3"/>
  <c r="E158" i="3"/>
  <c r="D304" i="3"/>
  <c r="D310" i="3"/>
  <c r="E321" i="3"/>
  <c r="F321" i="3"/>
  <c r="G48" i="3"/>
  <c r="D48" i="3"/>
  <c r="E48" i="3"/>
  <c r="G200" i="3"/>
  <c r="D200" i="3"/>
  <c r="F200" i="3"/>
  <c r="G38" i="3"/>
  <c r="D38" i="3"/>
  <c r="F38" i="3"/>
  <c r="G42" i="3"/>
  <c r="D42" i="3"/>
  <c r="E42" i="3"/>
  <c r="F48" i="3"/>
  <c r="F65" i="3"/>
  <c r="D66" i="3"/>
  <c r="G74" i="3"/>
  <c r="F74" i="3"/>
  <c r="D74" i="3"/>
  <c r="D80" i="3"/>
  <c r="F81" i="3"/>
  <c r="G84" i="3"/>
  <c r="F84" i="3"/>
  <c r="E84" i="3"/>
  <c r="F85" i="3"/>
  <c r="D100" i="3"/>
  <c r="F104" i="3"/>
  <c r="G110" i="3"/>
  <c r="D110" i="3"/>
  <c r="E110" i="3"/>
  <c r="D144" i="3"/>
  <c r="E168" i="3"/>
  <c r="G176" i="3"/>
  <c r="E176" i="3"/>
  <c r="D176" i="3"/>
  <c r="F194" i="3"/>
  <c r="G196" i="3"/>
  <c r="E196" i="3"/>
  <c r="E200" i="3"/>
  <c r="G206" i="3"/>
  <c r="F206" i="3"/>
  <c r="F215" i="3"/>
  <c r="D216" i="3"/>
  <c r="G240" i="3"/>
  <c r="E240" i="3"/>
  <c r="F240" i="3"/>
  <c r="G248" i="3"/>
  <c r="F248" i="3"/>
  <c r="D248" i="3"/>
  <c r="E248" i="3"/>
  <c r="G262" i="3"/>
  <c r="D262" i="3"/>
  <c r="F262" i="3"/>
  <c r="E262" i="3"/>
  <c r="G5" i="3"/>
  <c r="F6" i="3"/>
  <c r="G170" i="3"/>
  <c r="E170" i="3"/>
  <c r="D170" i="3"/>
  <c r="F176" i="3"/>
  <c r="D196" i="3"/>
  <c r="F199" i="3"/>
  <c r="G199" i="3"/>
  <c r="E216" i="3"/>
  <c r="E220" i="3"/>
  <c r="G268" i="3"/>
  <c r="D268" i="3"/>
  <c r="E268" i="3"/>
  <c r="F268" i="3"/>
  <c r="E309" i="3"/>
  <c r="G309" i="3"/>
  <c r="F309" i="3"/>
  <c r="G232" i="3"/>
  <c r="D232" i="3"/>
  <c r="G252" i="3"/>
  <c r="D252" i="3"/>
  <c r="E261" i="3"/>
  <c r="F261" i="3"/>
  <c r="G280" i="3"/>
  <c r="D280" i="3"/>
  <c r="G290" i="3"/>
  <c r="F290" i="3"/>
  <c r="G30" i="3"/>
  <c r="E30" i="3"/>
  <c r="G40" i="3"/>
  <c r="E40" i="3"/>
  <c r="E41" i="3"/>
  <c r="F41" i="3"/>
  <c r="G46" i="3"/>
  <c r="D46" i="3"/>
  <c r="G60" i="3"/>
  <c r="D60" i="3"/>
  <c r="G70" i="3"/>
  <c r="F70" i="3"/>
  <c r="G82" i="3"/>
  <c r="E82" i="3"/>
  <c r="G92" i="3"/>
  <c r="F92" i="3"/>
  <c r="E93" i="3"/>
  <c r="G93" i="3"/>
  <c r="G98" i="3"/>
  <c r="D98" i="3"/>
  <c r="G108" i="3"/>
  <c r="E108" i="3"/>
  <c r="E109" i="3"/>
  <c r="F109" i="3"/>
  <c r="G120" i="3"/>
  <c r="D120" i="3"/>
  <c r="G136" i="3"/>
  <c r="D136" i="3"/>
  <c r="G140" i="3"/>
  <c r="F140" i="3"/>
  <c r="G146" i="3"/>
  <c r="F146" i="3"/>
  <c r="G156" i="3"/>
  <c r="D156" i="3"/>
  <c r="G164" i="3"/>
  <c r="E164" i="3"/>
  <c r="G174" i="3"/>
  <c r="F174" i="3"/>
  <c r="G184" i="3"/>
  <c r="F184" i="3"/>
  <c r="G190" i="3"/>
  <c r="D190" i="3"/>
  <c r="G202" i="3"/>
  <c r="E202" i="3"/>
  <c r="G208" i="3"/>
  <c r="E208" i="3"/>
  <c r="G226" i="3"/>
  <c r="D226" i="3"/>
  <c r="G230" i="3"/>
  <c r="E230" i="3"/>
  <c r="E232" i="3"/>
  <c r="E252" i="3"/>
  <c r="G261" i="3"/>
  <c r="G264" i="3"/>
  <c r="E264" i="3"/>
  <c r="E265" i="3"/>
  <c r="F265" i="3"/>
  <c r="G276" i="3"/>
  <c r="D276" i="3"/>
  <c r="E280" i="3"/>
  <c r="G286" i="3"/>
  <c r="F286" i="3"/>
  <c r="F289" i="3"/>
  <c r="D290" i="3"/>
  <c r="G300" i="3"/>
  <c r="F300" i="3"/>
  <c r="E301" i="3"/>
  <c r="G301" i="3"/>
  <c r="G306" i="3"/>
  <c r="E306" i="3"/>
  <c r="G316" i="3"/>
  <c r="E316" i="3"/>
  <c r="E317" i="3"/>
  <c r="F317" i="3"/>
  <c r="G322" i="3"/>
  <c r="D322" i="3"/>
  <c r="E337" i="3"/>
  <c r="G337" i="3"/>
  <c r="F337" i="3"/>
  <c r="G236" i="3"/>
  <c r="F236" i="3"/>
  <c r="G242" i="3"/>
  <c r="F242" i="3"/>
  <c r="G260" i="3"/>
  <c r="E260" i="3"/>
  <c r="G266" i="3"/>
  <c r="D266" i="3"/>
  <c r="G302" i="3"/>
  <c r="E302" i="3"/>
  <c r="G312" i="3"/>
  <c r="F312" i="3"/>
  <c r="E313" i="3"/>
  <c r="G313" i="3"/>
  <c r="G318" i="3"/>
  <c r="D318" i="3"/>
  <c r="G328" i="3"/>
  <c r="E328" i="3"/>
  <c r="D328" i="3"/>
  <c r="G338" i="3"/>
  <c r="E338" i="3"/>
  <c r="D338" i="3"/>
  <c r="F325" i="3"/>
  <c r="D326" i="3"/>
  <c r="D329" i="3"/>
  <c r="D332" i="3"/>
  <c r="A8" i="19"/>
  <c r="C73" i="21" s="1"/>
  <c r="AF4" i="19"/>
  <c r="E5" i="17"/>
  <c r="J4" i="17" s="1"/>
  <c r="E19" i="3"/>
  <c r="G19" i="3"/>
  <c r="F19" i="3"/>
  <c r="E35" i="3"/>
  <c r="G35" i="3"/>
  <c r="F35" i="3"/>
  <c r="E51" i="3"/>
  <c r="G51" i="3"/>
  <c r="F51" i="3"/>
  <c r="E137" i="3"/>
  <c r="D137" i="3"/>
  <c r="F137" i="3"/>
  <c r="G137" i="3"/>
  <c r="E225" i="3"/>
  <c r="D225" i="3"/>
  <c r="F225" i="3"/>
  <c r="G225" i="3"/>
  <c r="E257" i="3"/>
  <c r="D257" i="3"/>
  <c r="F257" i="3"/>
  <c r="G257" i="3"/>
  <c r="E271" i="3"/>
  <c r="G271" i="3"/>
  <c r="F271" i="3"/>
  <c r="D271" i="3"/>
  <c r="E331" i="3"/>
  <c r="G331" i="3"/>
  <c r="F331" i="3"/>
  <c r="D331" i="3"/>
  <c r="E67" i="3"/>
  <c r="G67" i="3"/>
  <c r="F67" i="3"/>
  <c r="E319" i="3"/>
  <c r="G319" i="3"/>
  <c r="F319" i="3"/>
  <c r="D319" i="3"/>
  <c r="E7" i="3"/>
  <c r="G7" i="3"/>
  <c r="F7" i="3"/>
  <c r="D19" i="3"/>
  <c r="E39" i="3"/>
  <c r="G39" i="3"/>
  <c r="F39" i="3"/>
  <c r="D67" i="3"/>
  <c r="E87" i="3"/>
  <c r="G87" i="3"/>
  <c r="F87" i="3"/>
  <c r="E129" i="3"/>
  <c r="D129" i="3"/>
  <c r="G129" i="3"/>
  <c r="F129" i="3"/>
  <c r="E161" i="3"/>
  <c r="D161" i="3"/>
  <c r="G161" i="3"/>
  <c r="F161" i="3"/>
  <c r="D7" i="3"/>
  <c r="E27" i="3"/>
  <c r="G27" i="3"/>
  <c r="F27" i="3"/>
  <c r="E59" i="3"/>
  <c r="G59" i="3"/>
  <c r="F59" i="3"/>
  <c r="D87" i="3"/>
  <c r="E91" i="3"/>
  <c r="G91" i="3"/>
  <c r="F91" i="3"/>
  <c r="E107" i="3"/>
  <c r="G107" i="3"/>
  <c r="F107" i="3"/>
  <c r="E153" i="3"/>
  <c r="D153" i="3"/>
  <c r="F153" i="3"/>
  <c r="G153" i="3"/>
  <c r="E185" i="3"/>
  <c r="D185" i="3"/>
  <c r="F185" i="3"/>
  <c r="G185" i="3"/>
  <c r="E217" i="3"/>
  <c r="D217" i="3"/>
  <c r="F217" i="3"/>
  <c r="G217" i="3"/>
  <c r="E249" i="3"/>
  <c r="D249" i="3"/>
  <c r="G249" i="3"/>
  <c r="F249" i="3"/>
  <c r="E287" i="3"/>
  <c r="G287" i="3"/>
  <c r="F287" i="3"/>
  <c r="D287" i="3"/>
  <c r="E83" i="3"/>
  <c r="G83" i="3"/>
  <c r="F83" i="3"/>
  <c r="E99" i="3"/>
  <c r="G99" i="3"/>
  <c r="F99" i="3"/>
  <c r="E115" i="3"/>
  <c r="G115" i="3"/>
  <c r="F115" i="3"/>
  <c r="E169" i="3"/>
  <c r="D169" i="3"/>
  <c r="F169" i="3"/>
  <c r="G169" i="3"/>
  <c r="E201" i="3"/>
  <c r="D201" i="3"/>
  <c r="G201" i="3"/>
  <c r="F201" i="3"/>
  <c r="E233" i="3"/>
  <c r="D233" i="3"/>
  <c r="G233" i="3"/>
  <c r="F233" i="3"/>
  <c r="E23" i="3"/>
  <c r="G23" i="3"/>
  <c r="F23" i="3"/>
  <c r="D35" i="3"/>
  <c r="D51" i="3"/>
  <c r="E55" i="3"/>
  <c r="G55" i="3"/>
  <c r="F55" i="3"/>
  <c r="E71" i="3"/>
  <c r="G71" i="3"/>
  <c r="F71" i="3"/>
  <c r="D99" i="3"/>
  <c r="E103" i="3"/>
  <c r="G103" i="3"/>
  <c r="F103" i="3"/>
  <c r="D115" i="3"/>
  <c r="E119" i="3"/>
  <c r="G119" i="3"/>
  <c r="F119" i="3"/>
  <c r="D119" i="3"/>
  <c r="E123" i="3"/>
  <c r="G123" i="3"/>
  <c r="F123" i="3"/>
  <c r="D123" i="3"/>
  <c r="E193" i="3"/>
  <c r="D193" i="3"/>
  <c r="F193" i="3"/>
  <c r="G193" i="3"/>
  <c r="E11" i="3"/>
  <c r="G11" i="3"/>
  <c r="F11" i="3"/>
  <c r="D39" i="3"/>
  <c r="E43" i="3"/>
  <c r="G43" i="3"/>
  <c r="F43" i="3"/>
  <c r="D55" i="3"/>
  <c r="D71" i="3"/>
  <c r="E75" i="3"/>
  <c r="G75" i="3"/>
  <c r="F75" i="3"/>
  <c r="D103" i="3"/>
  <c r="D11" i="3"/>
  <c r="E15" i="3"/>
  <c r="G15" i="3"/>
  <c r="F15" i="3"/>
  <c r="D27" i="3"/>
  <c r="E31" i="3"/>
  <c r="G31" i="3"/>
  <c r="F31" i="3"/>
  <c r="D43" i="3"/>
  <c r="E47" i="3"/>
  <c r="G47" i="3"/>
  <c r="F47" i="3"/>
  <c r="D59" i="3"/>
  <c r="E63" i="3"/>
  <c r="G63" i="3"/>
  <c r="F63" i="3"/>
  <c r="D75" i="3"/>
  <c r="E79" i="3"/>
  <c r="G79" i="3"/>
  <c r="F79" i="3"/>
  <c r="D91" i="3"/>
  <c r="E95" i="3"/>
  <c r="G95" i="3"/>
  <c r="F95" i="3"/>
  <c r="D107" i="3"/>
  <c r="E111" i="3"/>
  <c r="G111" i="3"/>
  <c r="F111" i="3"/>
  <c r="E145" i="3"/>
  <c r="D145" i="3"/>
  <c r="F145" i="3"/>
  <c r="G145" i="3"/>
  <c r="E177" i="3"/>
  <c r="D177" i="3"/>
  <c r="F177" i="3"/>
  <c r="G177" i="3"/>
  <c r="E209" i="3"/>
  <c r="D209" i="3"/>
  <c r="F209" i="3"/>
  <c r="G209" i="3"/>
  <c r="E241" i="3"/>
  <c r="D241" i="3"/>
  <c r="G241" i="3"/>
  <c r="F241" i="3"/>
  <c r="E303" i="3"/>
  <c r="G303" i="3"/>
  <c r="F303" i="3"/>
  <c r="D303" i="3"/>
  <c r="E339" i="3"/>
  <c r="G339" i="3"/>
  <c r="F339" i="3"/>
  <c r="E131" i="3"/>
  <c r="D131" i="3"/>
  <c r="E155" i="3"/>
  <c r="D155" i="3"/>
  <c r="E179" i="3"/>
  <c r="D179" i="3"/>
  <c r="E195" i="3"/>
  <c r="D195" i="3"/>
  <c r="E275" i="3"/>
  <c r="G275" i="3"/>
  <c r="F275" i="3"/>
  <c r="E307" i="3"/>
  <c r="G307" i="3"/>
  <c r="F307" i="3"/>
  <c r="D339" i="3"/>
  <c r="E141" i="3"/>
  <c r="D141" i="3"/>
  <c r="E149" i="3"/>
  <c r="D149" i="3"/>
  <c r="F155" i="3"/>
  <c r="E157" i="3"/>
  <c r="D157" i="3"/>
  <c r="E165" i="3"/>
  <c r="D165" i="3"/>
  <c r="E173" i="3"/>
  <c r="D173" i="3"/>
  <c r="F179" i="3"/>
  <c r="E181" i="3"/>
  <c r="D181" i="3"/>
  <c r="E189" i="3"/>
  <c r="D189" i="3"/>
  <c r="F195" i="3"/>
  <c r="E197" i="3"/>
  <c r="D197" i="3"/>
  <c r="E205" i="3"/>
  <c r="D205" i="3"/>
  <c r="E213" i="3"/>
  <c r="D213" i="3"/>
  <c r="E221" i="3"/>
  <c r="D221" i="3"/>
  <c r="E229" i="3"/>
  <c r="D229" i="3"/>
  <c r="E237" i="3"/>
  <c r="D237" i="3"/>
  <c r="E245" i="3"/>
  <c r="D245" i="3"/>
  <c r="E253" i="3"/>
  <c r="D253" i="3"/>
  <c r="E263" i="3"/>
  <c r="G263" i="3"/>
  <c r="F263" i="3"/>
  <c r="D275" i="3"/>
  <c r="E279" i="3"/>
  <c r="G279" i="3"/>
  <c r="F279" i="3"/>
  <c r="E295" i="3"/>
  <c r="G295" i="3"/>
  <c r="F295" i="3"/>
  <c r="D307" i="3"/>
  <c r="E311" i="3"/>
  <c r="G311" i="3"/>
  <c r="F311" i="3"/>
  <c r="E327" i="3"/>
  <c r="G327" i="3"/>
  <c r="F327" i="3"/>
  <c r="E335" i="3"/>
  <c r="G335" i="3"/>
  <c r="F335" i="3"/>
  <c r="E139" i="3"/>
  <c r="D139" i="3"/>
  <c r="E147" i="3"/>
  <c r="D147" i="3"/>
  <c r="E163" i="3"/>
  <c r="D163" i="3"/>
  <c r="E171" i="3"/>
  <c r="D171" i="3"/>
  <c r="E187" i="3"/>
  <c r="D187" i="3"/>
  <c r="E203" i="3"/>
  <c r="D203" i="3"/>
  <c r="E211" i="3"/>
  <c r="D211" i="3"/>
  <c r="E219" i="3"/>
  <c r="D219" i="3"/>
  <c r="E227" i="3"/>
  <c r="D227" i="3"/>
  <c r="E235" i="3"/>
  <c r="D235" i="3"/>
  <c r="E243" i="3"/>
  <c r="D243" i="3"/>
  <c r="E251" i="3"/>
  <c r="D251" i="3"/>
  <c r="E259" i="3"/>
  <c r="G259" i="3"/>
  <c r="F259" i="3"/>
  <c r="E291" i="3"/>
  <c r="G291" i="3"/>
  <c r="F291" i="3"/>
  <c r="E323" i="3"/>
  <c r="G323" i="3"/>
  <c r="F323" i="3"/>
  <c r="E125" i="3"/>
  <c r="D125" i="3"/>
  <c r="F131" i="3"/>
  <c r="E133" i="3"/>
  <c r="D133" i="3"/>
  <c r="F139" i="3"/>
  <c r="D5" i="3"/>
  <c r="D9" i="3"/>
  <c r="D13" i="3"/>
  <c r="D17" i="3"/>
  <c r="D21" i="3"/>
  <c r="D25" i="3"/>
  <c r="D29" i="3"/>
  <c r="D33" i="3"/>
  <c r="D37" i="3"/>
  <c r="D41" i="3"/>
  <c r="D45" i="3"/>
  <c r="D49" i="3"/>
  <c r="D53" i="3"/>
  <c r="D57" i="3"/>
  <c r="D61" i="3"/>
  <c r="D65" i="3"/>
  <c r="D69" i="3"/>
  <c r="D73" i="3"/>
  <c r="D77" i="3"/>
  <c r="D81" i="3"/>
  <c r="D85" i="3"/>
  <c r="D89" i="3"/>
  <c r="D93" i="3"/>
  <c r="D97" i="3"/>
  <c r="D101" i="3"/>
  <c r="D105" i="3"/>
  <c r="D109" i="3"/>
  <c r="D113" i="3"/>
  <c r="D117" i="3"/>
  <c r="D121" i="3"/>
  <c r="F125" i="3"/>
  <c r="E127" i="3"/>
  <c r="D127" i="3"/>
  <c r="G131" i="3"/>
  <c r="F133" i="3"/>
  <c r="E135" i="3"/>
  <c r="D135" i="3"/>
  <c r="G139" i="3"/>
  <c r="F141" i="3"/>
  <c r="E143" i="3"/>
  <c r="D143" i="3"/>
  <c r="G147" i="3"/>
  <c r="F149" i="3"/>
  <c r="E151" i="3"/>
  <c r="D151" i="3"/>
  <c r="G155" i="3"/>
  <c r="F157" i="3"/>
  <c r="E159" i="3"/>
  <c r="D159" i="3"/>
  <c r="G163" i="3"/>
  <c r="F165" i="3"/>
  <c r="E167" i="3"/>
  <c r="D167" i="3"/>
  <c r="G171" i="3"/>
  <c r="F173" i="3"/>
  <c r="E175" i="3"/>
  <c r="D175" i="3"/>
  <c r="G179" i="3"/>
  <c r="F181" i="3"/>
  <c r="E183" i="3"/>
  <c r="D183" i="3"/>
  <c r="G187" i="3"/>
  <c r="F189" i="3"/>
  <c r="E191" i="3"/>
  <c r="D191" i="3"/>
  <c r="G195" i="3"/>
  <c r="F197" i="3"/>
  <c r="E199" i="3"/>
  <c r="D199" i="3"/>
  <c r="G203" i="3"/>
  <c r="F205" i="3"/>
  <c r="E207" i="3"/>
  <c r="D207" i="3"/>
  <c r="G211" i="3"/>
  <c r="F213" i="3"/>
  <c r="E215" i="3"/>
  <c r="D215" i="3"/>
  <c r="G219" i="3"/>
  <c r="F221" i="3"/>
  <c r="E223" i="3"/>
  <c r="D223" i="3"/>
  <c r="G227" i="3"/>
  <c r="F229" i="3"/>
  <c r="E231" i="3"/>
  <c r="D231" i="3"/>
  <c r="G235" i="3"/>
  <c r="F237" i="3"/>
  <c r="E239" i="3"/>
  <c r="D239" i="3"/>
  <c r="G243" i="3"/>
  <c r="F245" i="3"/>
  <c r="E247" i="3"/>
  <c r="D247" i="3"/>
  <c r="G251" i="3"/>
  <c r="F253" i="3"/>
  <c r="E255" i="3"/>
  <c r="D255" i="3"/>
  <c r="D263" i="3"/>
  <c r="E267" i="3"/>
  <c r="G267" i="3"/>
  <c r="F267" i="3"/>
  <c r="D279" i="3"/>
  <c r="E283" i="3"/>
  <c r="G283" i="3"/>
  <c r="F283" i="3"/>
  <c r="D295" i="3"/>
  <c r="E299" i="3"/>
  <c r="G299" i="3"/>
  <c r="F299" i="3"/>
  <c r="D311" i="3"/>
  <c r="E315" i="3"/>
  <c r="G315" i="3"/>
  <c r="F315" i="3"/>
  <c r="D327" i="3"/>
  <c r="D335" i="3"/>
  <c r="D261" i="3"/>
  <c r="D265" i="3"/>
  <c r="D269" i="3"/>
  <c r="D273" i="3"/>
  <c r="D277" i="3"/>
  <c r="D281" i="3"/>
  <c r="D285" i="3"/>
  <c r="D289" i="3"/>
  <c r="D293" i="3"/>
  <c r="D297" i="3"/>
  <c r="D301" i="3"/>
  <c r="D305" i="3"/>
  <c r="D309" i="3"/>
  <c r="D313" i="3"/>
  <c r="D317" i="3"/>
  <c r="D321" i="3"/>
  <c r="D325" i="3"/>
  <c r="C38" i="21" l="1"/>
  <c r="G24" i="21"/>
  <c r="G22" i="21"/>
  <c r="C18" i="21" s="1"/>
  <c r="G36" i="21"/>
  <c r="G37" i="21"/>
  <c r="E6" i="17"/>
  <c r="M4" i="17"/>
  <c r="N4" i="17"/>
  <c r="L4" i="17"/>
  <c r="K4" i="17"/>
  <c r="I4" i="17"/>
  <c r="E7" i="17" l="1"/>
  <c r="I5" i="17"/>
  <c r="J5" i="17"/>
  <c r="E8" i="17" l="1"/>
  <c r="I6" i="17" s="1"/>
  <c r="M5" i="17"/>
  <c r="N5" i="17"/>
  <c r="K5" i="17"/>
  <c r="L5" i="17"/>
  <c r="J6" i="17" l="1"/>
  <c r="K6" i="17" s="1"/>
  <c r="E9" i="17"/>
  <c r="N6" i="17" l="1"/>
  <c r="L6" i="17"/>
  <c r="M6" i="17"/>
  <c r="J7" i="17"/>
  <c r="I7" i="17"/>
  <c r="E10" i="17"/>
  <c r="J8" i="17" l="1"/>
  <c r="I8" i="17"/>
  <c r="L7" i="17"/>
  <c r="N7" i="17"/>
  <c r="M7" i="17"/>
  <c r="K7" i="17"/>
  <c r="E11" i="17"/>
  <c r="L8" i="17" l="1"/>
  <c r="N8" i="17"/>
  <c r="K8" i="17"/>
  <c r="M8" i="17"/>
  <c r="E12" i="17"/>
  <c r="E13" i="17" l="1"/>
  <c r="I9" i="17" s="1"/>
  <c r="J9" i="17" l="1"/>
  <c r="E14" i="17"/>
  <c r="N9" i="17" l="1"/>
  <c r="L9" i="17"/>
  <c r="K9" i="17"/>
  <c r="M9" i="17"/>
  <c r="E15" i="17"/>
  <c r="I10" i="17" s="1"/>
  <c r="J10" i="17" l="1"/>
  <c r="N10" i="17" s="1"/>
  <c r="E16" i="17"/>
  <c r="J11" i="17" s="1"/>
  <c r="K10" i="17" l="1"/>
  <c r="L10" i="17"/>
  <c r="M10" i="17"/>
  <c r="N11" i="17"/>
  <c r="M11" i="17"/>
  <c r="K11" i="17"/>
  <c r="L11" i="17"/>
  <c r="E17" i="17"/>
  <c r="E18" i="17" l="1"/>
  <c r="I12" i="17"/>
  <c r="J13" i="17"/>
  <c r="M13" i="17" s="1"/>
  <c r="J12" i="17"/>
  <c r="I11" i="17"/>
  <c r="I13" i="17"/>
  <c r="L13" i="17" l="1"/>
  <c r="N13" i="17"/>
  <c r="K13" i="17"/>
  <c r="E19" i="17"/>
  <c r="M12" i="17"/>
  <c r="K12" i="17"/>
  <c r="L12" i="17"/>
  <c r="N12" i="17"/>
  <c r="E20" i="17" l="1"/>
  <c r="I15" i="17" s="1"/>
  <c r="I14" i="17"/>
  <c r="J14" i="17"/>
  <c r="J15" i="17" l="1"/>
  <c r="L15" i="17" s="1"/>
  <c r="N14" i="17"/>
  <c r="K14" i="17"/>
  <c r="M14" i="17"/>
  <c r="L14" i="17"/>
  <c r="E21" i="17"/>
  <c r="M15" i="17" l="1"/>
  <c r="N15" i="17"/>
  <c r="K15" i="17"/>
  <c r="E22" i="17"/>
  <c r="I16" i="17"/>
  <c r="J16" i="17"/>
  <c r="L16" i="17" l="1"/>
  <c r="N16" i="17"/>
  <c r="M16" i="17"/>
  <c r="K16" i="17"/>
  <c r="E23" i="17"/>
  <c r="J17" i="17" l="1"/>
  <c r="I17" i="17"/>
  <c r="E24" i="17"/>
  <c r="I18" i="17" s="1"/>
  <c r="L17" i="17" l="1"/>
  <c r="K17" i="17"/>
  <c r="N17" i="17"/>
  <c r="M17" i="17"/>
  <c r="J18" i="17"/>
  <c r="K18" i="17" s="1"/>
  <c r="E25" i="17"/>
  <c r="I19" i="17" s="1"/>
  <c r="J19" i="17" l="1"/>
  <c r="L19" i="17" s="1"/>
  <c r="M18" i="17"/>
  <c r="L18" i="17"/>
  <c r="N18" i="17"/>
  <c r="E26" i="17"/>
  <c r="I20" i="17" s="1"/>
  <c r="J20" i="17" l="1"/>
  <c r="N19" i="17"/>
  <c r="K19" i="17"/>
  <c r="M19" i="17"/>
  <c r="E27" i="17"/>
  <c r="N20" i="17"/>
  <c r="K20" i="17"/>
  <c r="M20" i="17"/>
  <c r="L20" i="17"/>
  <c r="E28" i="17" l="1"/>
  <c r="E29" i="17" l="1"/>
  <c r="J21" i="17" l="1"/>
  <c r="I21" i="17"/>
  <c r="E30" i="17"/>
  <c r="J22" i="17" s="1"/>
  <c r="K21" i="17" l="1"/>
  <c r="M21" i="17"/>
  <c r="N21" i="17"/>
  <c r="L21" i="17"/>
  <c r="N22" i="17"/>
  <c r="L22" i="17"/>
  <c r="M22" i="17"/>
  <c r="K22" i="17"/>
  <c r="E31" i="17"/>
  <c r="I23" i="17" l="1"/>
  <c r="J23" i="17"/>
  <c r="E32" i="17"/>
  <c r="N23" i="17" l="1"/>
  <c r="L23" i="17"/>
  <c r="K23" i="17"/>
  <c r="M23" i="17"/>
  <c r="E33" i="17"/>
  <c r="J24" i="17" s="1"/>
  <c r="M24" i="17" l="1"/>
  <c r="N24" i="17"/>
  <c r="K24" i="17"/>
  <c r="L24" i="17"/>
  <c r="I24" i="17"/>
  <c r="E34" i="17"/>
  <c r="S476" i="11"/>
  <c r="S475" i="11"/>
  <c r="S474" i="11"/>
  <c r="S473" i="11"/>
  <c r="S472" i="11"/>
  <c r="S471" i="11"/>
  <c r="S470" i="11"/>
  <c r="S469" i="11"/>
  <c r="S468" i="11"/>
  <c r="S467" i="11"/>
  <c r="S466" i="11"/>
  <c r="S465" i="11"/>
  <c r="S464" i="11"/>
  <c r="S463" i="11"/>
  <c r="S462" i="11"/>
  <c r="S461" i="11"/>
  <c r="S460" i="11"/>
  <c r="S459" i="11"/>
  <c r="S458" i="11"/>
  <c r="S457" i="11"/>
  <c r="S456" i="11"/>
  <c r="S455" i="11"/>
  <c r="S454" i="11"/>
  <c r="S453" i="11"/>
  <c r="S452" i="11"/>
  <c r="S451" i="11"/>
  <c r="S450" i="11"/>
  <c r="S449" i="11"/>
  <c r="S448" i="11"/>
  <c r="S447" i="11"/>
  <c r="S446" i="11"/>
  <c r="S445" i="11"/>
  <c r="S444" i="11"/>
  <c r="S443" i="11"/>
  <c r="S442" i="11"/>
  <c r="S441" i="11"/>
  <c r="S440" i="11"/>
  <c r="S439" i="11"/>
  <c r="S438" i="11"/>
  <c r="S437" i="11"/>
  <c r="S436" i="11"/>
  <c r="S435" i="11"/>
  <c r="S434" i="11"/>
  <c r="S433" i="11"/>
  <c r="S432" i="11"/>
  <c r="S431" i="11"/>
  <c r="S430" i="11"/>
  <c r="S429" i="11"/>
  <c r="S428" i="11"/>
  <c r="S427" i="11"/>
  <c r="S426" i="11"/>
  <c r="S425" i="11"/>
  <c r="S424" i="11"/>
  <c r="S423" i="11"/>
  <c r="S422" i="11"/>
  <c r="S421" i="11"/>
  <c r="S420" i="11"/>
  <c r="S419" i="11"/>
  <c r="S418" i="11"/>
  <c r="S417" i="11"/>
  <c r="S416" i="11"/>
  <c r="S415" i="11"/>
  <c r="S414" i="11"/>
  <c r="S413" i="11"/>
  <c r="S412" i="11"/>
  <c r="S411" i="11"/>
  <c r="S410" i="11"/>
  <c r="S409" i="11"/>
  <c r="S408" i="11"/>
  <c r="S407" i="11"/>
  <c r="S406" i="11"/>
  <c r="S405" i="11"/>
  <c r="S404" i="11"/>
  <c r="S403" i="11"/>
  <c r="S402" i="11"/>
  <c r="S401" i="11"/>
  <c r="S400" i="11"/>
  <c r="S399" i="11"/>
  <c r="S398" i="11"/>
  <c r="S397" i="11"/>
  <c r="S396" i="11"/>
  <c r="S395" i="11"/>
  <c r="S394" i="11"/>
  <c r="S393" i="11"/>
  <c r="S392" i="11"/>
  <c r="D386" i="17" s="1"/>
  <c r="S391" i="11"/>
  <c r="S390" i="11"/>
  <c r="S389" i="11"/>
  <c r="S388" i="11"/>
  <c r="S387" i="11"/>
  <c r="S386" i="11"/>
  <c r="S385" i="11"/>
  <c r="S384" i="11"/>
  <c r="S383" i="11"/>
  <c r="S382" i="11"/>
  <c r="S381" i="11"/>
  <c r="S380" i="11"/>
  <c r="S379" i="11"/>
  <c r="S378" i="11"/>
  <c r="S377" i="11"/>
  <c r="S376" i="11"/>
  <c r="S375" i="11"/>
  <c r="S374" i="11"/>
  <c r="S373" i="11"/>
  <c r="S372" i="11"/>
  <c r="S371" i="11"/>
  <c r="S370" i="11"/>
  <c r="S369" i="11"/>
  <c r="S368" i="11"/>
  <c r="S367" i="11"/>
  <c r="S366" i="11"/>
  <c r="S365" i="11"/>
  <c r="S364" i="11"/>
  <c r="S363" i="11"/>
  <c r="S362" i="11"/>
  <c r="S361" i="11"/>
  <c r="S360" i="11"/>
  <c r="S359" i="11"/>
  <c r="S358" i="11"/>
  <c r="S357" i="11"/>
  <c r="S356" i="11"/>
  <c r="S355" i="11"/>
  <c r="S354" i="11"/>
  <c r="S353" i="11"/>
  <c r="S352" i="11"/>
  <c r="S351" i="11"/>
  <c r="S350" i="11"/>
  <c r="S349" i="11"/>
  <c r="S348" i="11"/>
  <c r="S347" i="11"/>
  <c r="S346" i="11"/>
  <c r="S345" i="11"/>
  <c r="S344" i="11"/>
  <c r="S343" i="11"/>
  <c r="S342" i="11"/>
  <c r="S341" i="11"/>
  <c r="S340" i="11"/>
  <c r="S339" i="11"/>
  <c r="S338" i="11"/>
  <c r="S337" i="11"/>
  <c r="S336" i="11"/>
  <c r="S335" i="11"/>
  <c r="S334" i="11"/>
  <c r="S333" i="11"/>
  <c r="S332" i="11"/>
  <c r="S331" i="11"/>
  <c r="S330" i="11"/>
  <c r="S329" i="11"/>
  <c r="S328" i="11"/>
  <c r="S327" i="11"/>
  <c r="S326" i="11"/>
  <c r="S325" i="11"/>
  <c r="S324" i="11"/>
  <c r="S323" i="11"/>
  <c r="S322" i="11"/>
  <c r="S321" i="11"/>
  <c r="S320" i="11"/>
  <c r="S319" i="11"/>
  <c r="S318" i="11"/>
  <c r="S317" i="11"/>
  <c r="S316" i="11"/>
  <c r="S315" i="11"/>
  <c r="S314" i="11"/>
  <c r="S313" i="11"/>
  <c r="S312" i="11"/>
  <c r="S311" i="11"/>
  <c r="S310" i="11"/>
  <c r="S309" i="11"/>
  <c r="S308" i="11"/>
  <c r="S307" i="11"/>
  <c r="S306" i="11"/>
  <c r="S305" i="11"/>
  <c r="S304" i="11"/>
  <c r="S303" i="11"/>
  <c r="S302" i="11"/>
  <c r="S301" i="11"/>
  <c r="S300" i="11"/>
  <c r="S299" i="11"/>
  <c r="S298" i="11"/>
  <c r="S297" i="11"/>
  <c r="S296" i="11"/>
  <c r="S295" i="11"/>
  <c r="S294" i="11"/>
  <c r="S293" i="11"/>
  <c r="S292" i="11"/>
  <c r="S291" i="11"/>
  <c r="S290" i="11"/>
  <c r="S289" i="11"/>
  <c r="S288" i="11"/>
  <c r="S287" i="11"/>
  <c r="S286" i="11"/>
  <c r="S285" i="11"/>
  <c r="S284" i="11"/>
  <c r="S283" i="11"/>
  <c r="S282" i="11"/>
  <c r="S281" i="11"/>
  <c r="S280" i="11"/>
  <c r="S279" i="11"/>
  <c r="S278" i="11"/>
  <c r="S277" i="11"/>
  <c r="S276" i="11"/>
  <c r="S275" i="11"/>
  <c r="S274" i="11"/>
  <c r="S273" i="11"/>
  <c r="S272" i="11"/>
  <c r="S271" i="11"/>
  <c r="S270" i="11"/>
  <c r="S269" i="11"/>
  <c r="S268" i="11"/>
  <c r="S267" i="11"/>
  <c r="S266" i="11"/>
  <c r="S265" i="11"/>
  <c r="S264" i="11"/>
  <c r="S263" i="11"/>
  <c r="S262" i="11"/>
  <c r="S261" i="11"/>
  <c r="S260" i="11"/>
  <c r="S259" i="11"/>
  <c r="S258" i="11"/>
  <c r="S257" i="11"/>
  <c r="S256" i="11"/>
  <c r="S255" i="11"/>
  <c r="S254" i="11"/>
  <c r="S253" i="11"/>
  <c r="S252" i="11"/>
  <c r="S251" i="11"/>
  <c r="S250" i="11"/>
  <c r="S249" i="11"/>
  <c r="S248" i="11"/>
  <c r="S247" i="11"/>
  <c r="S246" i="11"/>
  <c r="S245" i="11"/>
  <c r="S244" i="11"/>
  <c r="S243" i="11"/>
  <c r="S242" i="11"/>
  <c r="S241" i="11"/>
  <c r="S240" i="11"/>
  <c r="S239" i="11"/>
  <c r="S238" i="11"/>
  <c r="S237" i="11"/>
  <c r="S236" i="11"/>
  <c r="S235" i="11"/>
  <c r="S234" i="11"/>
  <c r="S233" i="11"/>
  <c r="S232" i="11"/>
  <c r="S231" i="11"/>
  <c r="S230" i="11"/>
  <c r="S229" i="11"/>
  <c r="S228" i="11"/>
  <c r="S227" i="11"/>
  <c r="S226" i="11"/>
  <c r="S225" i="11"/>
  <c r="S224" i="11"/>
  <c r="S223" i="11"/>
  <c r="S222" i="11"/>
  <c r="S221" i="11"/>
  <c r="S220" i="11"/>
  <c r="S219" i="11"/>
  <c r="S218" i="11"/>
  <c r="S217" i="11"/>
  <c r="S216" i="11"/>
  <c r="S215" i="11"/>
  <c r="S214" i="11"/>
  <c r="S213" i="11"/>
  <c r="S212" i="11"/>
  <c r="S211" i="11"/>
  <c r="S210" i="11"/>
  <c r="S209" i="11"/>
  <c r="S208" i="11"/>
  <c r="S207" i="11"/>
  <c r="S206" i="11"/>
  <c r="S205" i="11"/>
  <c r="S204" i="11"/>
  <c r="S203" i="11"/>
  <c r="S202" i="11"/>
  <c r="S201" i="11"/>
  <c r="S200" i="11"/>
  <c r="S199" i="11"/>
  <c r="S198" i="11"/>
  <c r="S197" i="11"/>
  <c r="S196" i="11"/>
  <c r="S195" i="11"/>
  <c r="S194" i="11"/>
  <c r="S193" i="11"/>
  <c r="S192" i="11"/>
  <c r="S191" i="11"/>
  <c r="S190" i="11"/>
  <c r="S189" i="11"/>
  <c r="S188" i="11"/>
  <c r="S187" i="11"/>
  <c r="S186" i="11"/>
  <c r="S185" i="11"/>
  <c r="S184" i="11"/>
  <c r="S183" i="11"/>
  <c r="S182" i="11"/>
  <c r="S181" i="11"/>
  <c r="S180" i="11"/>
  <c r="S179" i="11"/>
  <c r="S178" i="11"/>
  <c r="S177" i="11"/>
  <c r="S176" i="11"/>
  <c r="S175" i="11"/>
  <c r="S174" i="11"/>
  <c r="S173" i="11"/>
  <c r="S172" i="11"/>
  <c r="S171" i="11"/>
  <c r="S170" i="11"/>
  <c r="S169" i="11"/>
  <c r="S168" i="11"/>
  <c r="S167" i="11"/>
  <c r="S166" i="11"/>
  <c r="S165" i="11"/>
  <c r="S164" i="11"/>
  <c r="S163" i="11"/>
  <c r="S162" i="11"/>
  <c r="S161" i="11"/>
  <c r="S160" i="11"/>
  <c r="S159" i="11"/>
  <c r="S158" i="11"/>
  <c r="S157" i="11"/>
  <c r="S156" i="11"/>
  <c r="S155" i="11"/>
  <c r="S154" i="11"/>
  <c r="S153" i="11"/>
  <c r="S152" i="11"/>
  <c r="S151" i="11"/>
  <c r="S150" i="11"/>
  <c r="S149" i="11"/>
  <c r="S148" i="11"/>
  <c r="S147" i="11"/>
  <c r="S146" i="11"/>
  <c r="S145" i="11"/>
  <c r="S144" i="11"/>
  <c r="S143" i="11"/>
  <c r="S142" i="11"/>
  <c r="S141" i="11"/>
  <c r="S140" i="11"/>
  <c r="S139" i="11"/>
  <c r="S138" i="11"/>
  <c r="S137" i="11"/>
  <c r="S136" i="11"/>
  <c r="S135" i="11"/>
  <c r="S134" i="11"/>
  <c r="S133" i="11"/>
  <c r="S132" i="11"/>
  <c r="S131" i="11"/>
  <c r="S130" i="11"/>
  <c r="S129" i="11"/>
  <c r="S128" i="11"/>
  <c r="S127" i="11"/>
  <c r="S126" i="11"/>
  <c r="S125" i="11"/>
  <c r="S124" i="11"/>
  <c r="S123" i="11"/>
  <c r="S122" i="11"/>
  <c r="S121" i="11"/>
  <c r="S120" i="11"/>
  <c r="S119" i="11"/>
  <c r="S118" i="11"/>
  <c r="S117" i="11"/>
  <c r="S116" i="11"/>
  <c r="S115" i="11"/>
  <c r="S114" i="11"/>
  <c r="S113" i="11"/>
  <c r="S112" i="11"/>
  <c r="S111" i="11"/>
  <c r="S110" i="11"/>
  <c r="S109" i="11"/>
  <c r="S108" i="11"/>
  <c r="S107" i="11"/>
  <c r="S106" i="11"/>
  <c r="S105" i="11"/>
  <c r="S104" i="11"/>
  <c r="S103" i="11"/>
  <c r="S102" i="11"/>
  <c r="S101" i="11"/>
  <c r="S100" i="11"/>
  <c r="S99" i="11"/>
  <c r="S98" i="11"/>
  <c r="S97" i="11"/>
  <c r="S96" i="11"/>
  <c r="S95" i="11"/>
  <c r="S94" i="11"/>
  <c r="S93" i="11"/>
  <c r="S92" i="11"/>
  <c r="S91" i="11"/>
  <c r="S90" i="11"/>
  <c r="S89" i="11"/>
  <c r="S88" i="11"/>
  <c r="S87" i="11"/>
  <c r="S86" i="11"/>
  <c r="S85" i="11"/>
  <c r="S84" i="11"/>
  <c r="S83" i="11"/>
  <c r="S82" i="11"/>
  <c r="S81" i="11"/>
  <c r="S80" i="11"/>
  <c r="S79" i="11"/>
  <c r="S78" i="11"/>
  <c r="S77" i="11"/>
  <c r="S76" i="11"/>
  <c r="S75" i="11"/>
  <c r="S74" i="11"/>
  <c r="S73" i="11"/>
  <c r="S72" i="11"/>
  <c r="S71" i="11"/>
  <c r="S70" i="11"/>
  <c r="S69" i="11"/>
  <c r="S68" i="11"/>
  <c r="S67" i="11"/>
  <c r="S66" i="11"/>
  <c r="S65" i="11"/>
  <c r="S64" i="11"/>
  <c r="S63" i="11"/>
  <c r="S62" i="11"/>
  <c r="S61" i="11"/>
  <c r="S60" i="11"/>
  <c r="S59" i="11"/>
  <c r="S58" i="11"/>
  <c r="S57" i="11"/>
  <c r="S56" i="11"/>
  <c r="S55" i="11"/>
  <c r="S54" i="11"/>
  <c r="S53" i="11"/>
  <c r="S52" i="11"/>
  <c r="S51" i="11"/>
  <c r="S50" i="11"/>
  <c r="S49" i="11"/>
  <c r="S48" i="11"/>
  <c r="S47" i="11"/>
  <c r="S46" i="11"/>
  <c r="S45" i="11"/>
  <c r="S44" i="11"/>
  <c r="S43" i="11"/>
  <c r="S42" i="11"/>
  <c r="S41" i="11"/>
  <c r="S40" i="11"/>
  <c r="S39" i="11"/>
  <c r="S38" i="11"/>
  <c r="S37" i="11"/>
  <c r="S35" i="11"/>
  <c r="S34" i="11"/>
  <c r="S33" i="11"/>
  <c r="S32" i="11"/>
  <c r="S31" i="11"/>
  <c r="S30" i="11"/>
  <c r="S29" i="11"/>
  <c r="S28" i="11"/>
  <c r="S27" i="11"/>
  <c r="S26" i="11"/>
  <c r="S25" i="11"/>
  <c r="S24" i="11"/>
  <c r="S23" i="11"/>
  <c r="S22" i="11"/>
  <c r="S21" i="11"/>
  <c r="S20" i="11"/>
  <c r="S19" i="11"/>
  <c r="S18" i="11"/>
  <c r="S17" i="11"/>
  <c r="S16" i="11"/>
  <c r="S15" i="11"/>
  <c r="S14" i="11"/>
  <c r="S13" i="11"/>
  <c r="S12" i="11"/>
  <c r="S11" i="11"/>
  <c r="S10" i="11"/>
  <c r="S9" i="11"/>
  <c r="S8" i="11"/>
  <c r="S7" i="11"/>
  <c r="S6" i="11"/>
  <c r="S5" i="11"/>
  <c r="S4" i="11"/>
  <c r="S3" i="11"/>
  <c r="U3" i="11" s="1"/>
  <c r="AJ557" i="10"/>
  <c r="AJ558" i="10"/>
  <c r="I25" i="17" l="1"/>
  <c r="J25" i="17"/>
  <c r="E35" i="17"/>
  <c r="J26" i="17" s="1"/>
  <c r="U4" i="11"/>
  <c r="U5" i="11" s="1"/>
  <c r="U6" i="11" s="1"/>
  <c r="U7" i="11" s="1"/>
  <c r="U8" i="11" s="1"/>
  <c r="U9" i="11" s="1"/>
  <c r="U10" i="11" s="1"/>
  <c r="U11" i="11" s="1"/>
  <c r="U12" i="11" s="1"/>
  <c r="U13" i="11" s="1"/>
  <c r="U14" i="11" s="1"/>
  <c r="U15" i="11" s="1"/>
  <c r="U16" i="11" s="1"/>
  <c r="U17" i="11" s="1"/>
  <c r="U18" i="11" s="1"/>
  <c r="U19" i="11" s="1"/>
  <c r="U20" i="11" s="1"/>
  <c r="U21" i="11" s="1"/>
  <c r="U22" i="11" s="1"/>
  <c r="U23" i="11" s="1"/>
  <c r="U24" i="11" s="1"/>
  <c r="U25" i="11" s="1"/>
  <c r="U26" i="11" s="1"/>
  <c r="U27" i="11" s="1"/>
  <c r="U28" i="11" s="1"/>
  <c r="U29" i="11" s="1"/>
  <c r="U30" i="11" s="1"/>
  <c r="U31" i="11" s="1"/>
  <c r="U32" i="11" s="1"/>
  <c r="U33" i="11" s="1"/>
  <c r="U34" i="11" s="1"/>
  <c r="U35" i="11" s="1"/>
  <c r="U36" i="11" s="1"/>
  <c r="U37" i="11" s="1"/>
  <c r="U38" i="11" s="1"/>
  <c r="U39" i="11" s="1"/>
  <c r="U40" i="11" s="1"/>
  <c r="U41" i="11" s="1"/>
  <c r="U42" i="11" s="1"/>
  <c r="U43" i="11" s="1"/>
  <c r="U44" i="11" s="1"/>
  <c r="U45" i="11" s="1"/>
  <c r="U46" i="11" s="1"/>
  <c r="U47" i="11" s="1"/>
  <c r="U48" i="11" s="1"/>
  <c r="U49" i="11" s="1"/>
  <c r="U50" i="11" s="1"/>
  <c r="U51" i="11" s="1"/>
  <c r="U52" i="11" s="1"/>
  <c r="U53" i="11" s="1"/>
  <c r="U54" i="11" s="1"/>
  <c r="U55" i="11" s="1"/>
  <c r="U56" i="11" s="1"/>
  <c r="U57" i="11" s="1"/>
  <c r="U58" i="11" s="1"/>
  <c r="U59" i="11" s="1"/>
  <c r="U60" i="11" s="1"/>
  <c r="U61" i="11" s="1"/>
  <c r="U62" i="11" s="1"/>
  <c r="U63" i="11" s="1"/>
  <c r="U64" i="11" s="1"/>
  <c r="U65" i="11" s="1"/>
  <c r="U66" i="11" s="1"/>
  <c r="U67" i="11" s="1"/>
  <c r="U68" i="11" s="1"/>
  <c r="U69" i="11" s="1"/>
  <c r="U70" i="11" s="1"/>
  <c r="U71" i="11" s="1"/>
  <c r="U72" i="11" s="1"/>
  <c r="U73" i="11" s="1"/>
  <c r="U74" i="11" s="1"/>
  <c r="U75" i="11" s="1"/>
  <c r="U76" i="11" s="1"/>
  <c r="U77" i="11" s="1"/>
  <c r="U78" i="11" s="1"/>
  <c r="U79" i="11" s="1"/>
  <c r="U80" i="11" s="1"/>
  <c r="U81" i="11" s="1"/>
  <c r="U82" i="11" s="1"/>
  <c r="U83" i="11" s="1"/>
  <c r="U84" i="11" s="1"/>
  <c r="U85" i="11" s="1"/>
  <c r="U86" i="11" s="1"/>
  <c r="U87" i="11" s="1"/>
  <c r="U88" i="11" s="1"/>
  <c r="U89" i="11" s="1"/>
  <c r="U90" i="11" s="1"/>
  <c r="U91" i="11" s="1"/>
  <c r="U92" i="11" s="1"/>
  <c r="U93" i="11" s="1"/>
  <c r="U94" i="11" s="1"/>
  <c r="U95" i="11" s="1"/>
  <c r="U96" i="11" s="1"/>
  <c r="U97" i="11" s="1"/>
  <c r="U98" i="11" s="1"/>
  <c r="U99" i="11" s="1"/>
  <c r="U100" i="11" s="1"/>
  <c r="U101" i="11" s="1"/>
  <c r="U102" i="11" s="1"/>
  <c r="U103" i="11" s="1"/>
  <c r="U104" i="11" s="1"/>
  <c r="U105" i="11" s="1"/>
  <c r="U106" i="11" s="1"/>
  <c r="U107" i="11" s="1"/>
  <c r="U108" i="11" s="1"/>
  <c r="U109" i="11" s="1"/>
  <c r="U110" i="11" s="1"/>
  <c r="U111" i="11" s="1"/>
  <c r="U112" i="11" s="1"/>
  <c r="U113" i="11" s="1"/>
  <c r="U114" i="11" s="1"/>
  <c r="U115" i="11" s="1"/>
  <c r="U116" i="11" s="1"/>
  <c r="U117" i="11" s="1"/>
  <c r="U118" i="11" s="1"/>
  <c r="U119" i="11" s="1"/>
  <c r="U120" i="11" s="1"/>
  <c r="U121" i="11" s="1"/>
  <c r="U122" i="11" s="1"/>
  <c r="U123" i="11" s="1"/>
  <c r="U124" i="11" s="1"/>
  <c r="U125" i="11" s="1"/>
  <c r="U126" i="11" s="1"/>
  <c r="U127" i="11" s="1"/>
  <c r="U128" i="11" s="1"/>
  <c r="U129" i="11" s="1"/>
  <c r="U130" i="11" s="1"/>
  <c r="U131" i="11" s="1"/>
  <c r="U132" i="11" s="1"/>
  <c r="U133" i="11" s="1"/>
  <c r="U134" i="11" s="1"/>
  <c r="U135" i="11" s="1"/>
  <c r="U136" i="11" s="1"/>
  <c r="U137" i="11" s="1"/>
  <c r="U138" i="11" s="1"/>
  <c r="U139" i="11" s="1"/>
  <c r="U140" i="11" s="1"/>
  <c r="U141" i="11" s="1"/>
  <c r="U142" i="11" s="1"/>
  <c r="U143" i="11" s="1"/>
  <c r="U144" i="11" s="1"/>
  <c r="U145" i="11" s="1"/>
  <c r="U146" i="11" s="1"/>
  <c r="U147" i="11" s="1"/>
  <c r="U148" i="11" s="1"/>
  <c r="U149" i="11" s="1"/>
  <c r="U150" i="11" s="1"/>
  <c r="U151" i="11" s="1"/>
  <c r="U152" i="11" s="1"/>
  <c r="U153" i="11" s="1"/>
  <c r="U154" i="11" s="1"/>
  <c r="U155" i="11" s="1"/>
  <c r="U156" i="11" s="1"/>
  <c r="U157" i="11" s="1"/>
  <c r="U158" i="11" s="1"/>
  <c r="U159" i="11" s="1"/>
  <c r="U160" i="11" s="1"/>
  <c r="U161" i="11" s="1"/>
  <c r="U162" i="11" s="1"/>
  <c r="U163" i="11" s="1"/>
  <c r="U164" i="11" s="1"/>
  <c r="U165" i="11" s="1"/>
  <c r="U166" i="11" s="1"/>
  <c r="U167" i="11" s="1"/>
  <c r="U168" i="11" s="1"/>
  <c r="U169" i="11" s="1"/>
  <c r="U170" i="11" s="1"/>
  <c r="U171" i="11" s="1"/>
  <c r="U172" i="11" s="1"/>
  <c r="U173" i="11" s="1"/>
  <c r="U174" i="11" s="1"/>
  <c r="U175" i="11" s="1"/>
  <c r="U176" i="11" s="1"/>
  <c r="U177" i="11" s="1"/>
  <c r="U178" i="11" s="1"/>
  <c r="U179" i="11" s="1"/>
  <c r="U180" i="11" s="1"/>
  <c r="U181" i="11" s="1"/>
  <c r="U182" i="11" s="1"/>
  <c r="U183" i="11" s="1"/>
  <c r="U184" i="11" s="1"/>
  <c r="U185" i="11" s="1"/>
  <c r="U186" i="11" s="1"/>
  <c r="U187" i="11" s="1"/>
  <c r="U188" i="11" s="1"/>
  <c r="U189" i="11" s="1"/>
  <c r="U190" i="11" s="1"/>
  <c r="U191" i="11" s="1"/>
  <c r="U192" i="11" s="1"/>
  <c r="U193" i="11" s="1"/>
  <c r="U194" i="11" s="1"/>
  <c r="U195" i="11" s="1"/>
  <c r="U196" i="11" s="1"/>
  <c r="U197" i="11" s="1"/>
  <c r="U198" i="11" s="1"/>
  <c r="U199" i="11" s="1"/>
  <c r="U200" i="11" s="1"/>
  <c r="U201" i="11" s="1"/>
  <c r="U202" i="11" s="1"/>
  <c r="U203" i="11" s="1"/>
  <c r="U204" i="11" s="1"/>
  <c r="U205" i="11" s="1"/>
  <c r="U206" i="11" s="1"/>
  <c r="U207" i="11" s="1"/>
  <c r="U208" i="11" s="1"/>
  <c r="U209" i="11" s="1"/>
  <c r="U210" i="11" s="1"/>
  <c r="U211" i="11" s="1"/>
  <c r="U212" i="11" s="1"/>
  <c r="U213" i="11" s="1"/>
  <c r="U214" i="11" s="1"/>
  <c r="U215" i="11" s="1"/>
  <c r="U216" i="11" s="1"/>
  <c r="U217" i="11" s="1"/>
  <c r="U218" i="11" s="1"/>
  <c r="U219" i="11" s="1"/>
  <c r="U220" i="11" s="1"/>
  <c r="U221" i="11" s="1"/>
  <c r="U222" i="11" s="1"/>
  <c r="U223" i="11" s="1"/>
  <c r="U224" i="11" s="1"/>
  <c r="U225" i="11" s="1"/>
  <c r="U226" i="11" s="1"/>
  <c r="U227" i="11" s="1"/>
  <c r="U228" i="11" s="1"/>
  <c r="U229" i="11" s="1"/>
  <c r="U230" i="11" s="1"/>
  <c r="U231" i="11" s="1"/>
  <c r="U232" i="11" s="1"/>
  <c r="U233" i="11" s="1"/>
  <c r="U234" i="11" s="1"/>
  <c r="U235" i="11" s="1"/>
  <c r="U236" i="11" s="1"/>
  <c r="U237" i="11" s="1"/>
  <c r="U238" i="11" s="1"/>
  <c r="U239" i="11" s="1"/>
  <c r="U240" i="11" s="1"/>
  <c r="U241" i="11" s="1"/>
  <c r="U242" i="11" s="1"/>
  <c r="U243" i="11" s="1"/>
  <c r="U244" i="11" s="1"/>
  <c r="U245" i="11" s="1"/>
  <c r="U246" i="11" s="1"/>
  <c r="U247" i="11" s="1"/>
  <c r="U248" i="11" s="1"/>
  <c r="U249" i="11" s="1"/>
  <c r="U250" i="11" s="1"/>
  <c r="U251" i="11" s="1"/>
  <c r="U252" i="11" s="1"/>
  <c r="U253" i="11" s="1"/>
  <c r="U254" i="11" s="1"/>
  <c r="U255" i="11" s="1"/>
  <c r="U256" i="11" s="1"/>
  <c r="U257" i="11" s="1"/>
  <c r="U258" i="11" s="1"/>
  <c r="U259" i="11" s="1"/>
  <c r="U260" i="11" s="1"/>
  <c r="U261" i="11" s="1"/>
  <c r="U262" i="11" s="1"/>
  <c r="U263" i="11" s="1"/>
  <c r="U264" i="11" s="1"/>
  <c r="U265" i="11" s="1"/>
  <c r="U266" i="11" s="1"/>
  <c r="U267" i="11" s="1"/>
  <c r="U268" i="11" s="1"/>
  <c r="U269" i="11" s="1"/>
  <c r="U270" i="11" s="1"/>
  <c r="U271" i="11" s="1"/>
  <c r="U272" i="11" s="1"/>
  <c r="U273" i="11" s="1"/>
  <c r="U274" i="11" s="1"/>
  <c r="U275" i="11" s="1"/>
  <c r="U276" i="11" s="1"/>
  <c r="U277" i="11" s="1"/>
  <c r="U278" i="11" s="1"/>
  <c r="U279" i="11" s="1"/>
  <c r="U280" i="11" s="1"/>
  <c r="U281" i="11" s="1"/>
  <c r="U282" i="11" s="1"/>
  <c r="U283" i="11" s="1"/>
  <c r="U284" i="11" s="1"/>
  <c r="U285" i="11" s="1"/>
  <c r="U286" i="11" s="1"/>
  <c r="U287" i="11" s="1"/>
  <c r="U288" i="11" s="1"/>
  <c r="U289" i="11" s="1"/>
  <c r="U290" i="11" s="1"/>
  <c r="U291" i="11" s="1"/>
  <c r="U292" i="11" s="1"/>
  <c r="U293" i="11" s="1"/>
  <c r="U294" i="11" s="1"/>
  <c r="U295" i="11" s="1"/>
  <c r="U296" i="11" s="1"/>
  <c r="U297" i="11" s="1"/>
  <c r="U298" i="11" s="1"/>
  <c r="U299" i="11" s="1"/>
  <c r="U300" i="11" s="1"/>
  <c r="U301" i="11" s="1"/>
  <c r="U302" i="11" s="1"/>
  <c r="U303" i="11" s="1"/>
  <c r="U304" i="11" s="1"/>
  <c r="U305" i="11" s="1"/>
  <c r="U306" i="11" s="1"/>
  <c r="U307" i="11" s="1"/>
  <c r="U308" i="11" s="1"/>
  <c r="U309" i="11" s="1"/>
  <c r="U310" i="11" s="1"/>
  <c r="U311" i="11" s="1"/>
  <c r="U312" i="11" s="1"/>
  <c r="U313" i="11" s="1"/>
  <c r="U314" i="11" s="1"/>
  <c r="U315" i="11" s="1"/>
  <c r="U316" i="11" s="1"/>
  <c r="U317" i="11" s="1"/>
  <c r="U318" i="11" s="1"/>
  <c r="U319" i="11" s="1"/>
  <c r="U320" i="11" s="1"/>
  <c r="U321" i="11" s="1"/>
  <c r="U322" i="11" s="1"/>
  <c r="U323" i="11" s="1"/>
  <c r="U324" i="11" s="1"/>
  <c r="U325" i="11" s="1"/>
  <c r="U326" i="11" s="1"/>
  <c r="U327" i="11" s="1"/>
  <c r="U328" i="11" s="1"/>
  <c r="U329" i="11" s="1"/>
  <c r="U330" i="11" s="1"/>
  <c r="U331" i="11" s="1"/>
  <c r="U332" i="11" s="1"/>
  <c r="U333" i="11" s="1"/>
  <c r="U334" i="11" s="1"/>
  <c r="U335" i="11" s="1"/>
  <c r="U336" i="11" s="1"/>
  <c r="U337" i="11" s="1"/>
  <c r="U338" i="11" s="1"/>
  <c r="U339" i="11" s="1"/>
  <c r="U340" i="11" s="1"/>
  <c r="U341" i="11" s="1"/>
  <c r="U342" i="11" s="1"/>
  <c r="U343" i="11" s="1"/>
  <c r="U344" i="11" s="1"/>
  <c r="U345" i="11" s="1"/>
  <c r="U346" i="11" s="1"/>
  <c r="U347" i="11" s="1"/>
  <c r="U348" i="11" s="1"/>
  <c r="U349" i="11" s="1"/>
  <c r="U350" i="11" s="1"/>
  <c r="U351" i="11" s="1"/>
  <c r="U352" i="11" s="1"/>
  <c r="U353" i="11" s="1"/>
  <c r="U354" i="11" s="1"/>
  <c r="U355" i="11" s="1"/>
  <c r="U356" i="11" s="1"/>
  <c r="U357" i="11" s="1"/>
  <c r="U358" i="11" s="1"/>
  <c r="U359" i="11" s="1"/>
  <c r="U360" i="11" s="1"/>
  <c r="U361" i="11" s="1"/>
  <c r="U362" i="11" s="1"/>
  <c r="U363" i="11" s="1"/>
  <c r="U364" i="11" s="1"/>
  <c r="U365" i="11" s="1"/>
  <c r="U366" i="11" s="1"/>
  <c r="U367" i="11" s="1"/>
  <c r="U368" i="11" s="1"/>
  <c r="U369" i="11" s="1"/>
  <c r="U370" i="11" s="1"/>
  <c r="U371" i="11" s="1"/>
  <c r="U372" i="11" s="1"/>
  <c r="U373" i="11" s="1"/>
  <c r="U374" i="11" s="1"/>
  <c r="U375" i="11" s="1"/>
  <c r="U376" i="11" s="1"/>
  <c r="U377" i="11" s="1"/>
  <c r="U378" i="11" s="1"/>
  <c r="U379" i="11" s="1"/>
  <c r="U380" i="11" s="1"/>
  <c r="U381" i="11" s="1"/>
  <c r="U382" i="11" s="1"/>
  <c r="U383" i="11" s="1"/>
  <c r="U384" i="11" s="1"/>
  <c r="U385" i="11" s="1"/>
  <c r="U386" i="11" s="1"/>
  <c r="U387" i="11" s="1"/>
  <c r="U388" i="11" s="1"/>
  <c r="U389" i="11" s="1"/>
  <c r="U390" i="11" s="1"/>
  <c r="U391" i="11" s="1"/>
  <c r="U392" i="11" s="1"/>
  <c r="U393" i="11" l="1"/>
  <c r="U394" i="11" s="1"/>
  <c r="U395" i="11" s="1"/>
  <c r="U396" i="11" s="1"/>
  <c r="U397" i="11" s="1"/>
  <c r="U398" i="11" s="1"/>
  <c r="U399" i="11" s="1"/>
  <c r="U400" i="11" s="1"/>
  <c r="U401" i="11" s="1"/>
  <c r="U402" i="11" s="1"/>
  <c r="U403" i="11" s="1"/>
  <c r="U404" i="11" s="1"/>
  <c r="U405" i="11" s="1"/>
  <c r="U406" i="11" s="1"/>
  <c r="U407" i="11" s="1"/>
  <c r="U408" i="11" s="1"/>
  <c r="U409" i="11" s="1"/>
  <c r="U410" i="11" s="1"/>
  <c r="U411" i="11" s="1"/>
  <c r="U412" i="11" s="1"/>
  <c r="U413" i="11" s="1"/>
  <c r="U414" i="11" s="1"/>
  <c r="U415" i="11" s="1"/>
  <c r="U416" i="11" s="1"/>
  <c r="U417" i="11" s="1"/>
  <c r="U418" i="11" s="1"/>
  <c r="U419" i="11" s="1"/>
  <c r="U420" i="11" s="1"/>
  <c r="U421" i="11" s="1"/>
  <c r="U422" i="11" s="1"/>
  <c r="U423" i="11" s="1"/>
  <c r="U424" i="11" s="1"/>
  <c r="U425" i="11" s="1"/>
  <c r="U426" i="11" s="1"/>
  <c r="U427" i="11" s="1"/>
  <c r="U428" i="11" s="1"/>
  <c r="U429" i="11" s="1"/>
  <c r="U430" i="11" s="1"/>
  <c r="U431" i="11" s="1"/>
  <c r="U432" i="11" s="1"/>
  <c r="U433" i="11" s="1"/>
  <c r="U434" i="11" s="1"/>
  <c r="U435" i="11" s="1"/>
  <c r="U436" i="11" s="1"/>
  <c r="U437" i="11" s="1"/>
  <c r="U438" i="11" s="1"/>
  <c r="U439" i="11" s="1"/>
  <c r="U440" i="11" s="1"/>
  <c r="U441" i="11" s="1"/>
  <c r="U442" i="11" s="1"/>
  <c r="U443" i="11" s="1"/>
  <c r="U444" i="11" s="1"/>
  <c r="U445" i="11" s="1"/>
  <c r="U446" i="11" s="1"/>
  <c r="U447" i="11" s="1"/>
  <c r="U448" i="11" s="1"/>
  <c r="U449" i="11" s="1"/>
  <c r="U450" i="11" s="1"/>
  <c r="U451" i="11" s="1"/>
  <c r="U452" i="11" s="1"/>
  <c r="U453" i="11" s="1"/>
  <c r="U454" i="11" s="1"/>
  <c r="U455" i="11" s="1"/>
  <c r="U456" i="11" s="1"/>
  <c r="U457" i="11" s="1"/>
  <c r="U458" i="11" s="1"/>
  <c r="U459" i="11" s="1"/>
  <c r="U460" i="11" s="1"/>
  <c r="U461" i="11" s="1"/>
  <c r="U462" i="11" s="1"/>
  <c r="U463" i="11" s="1"/>
  <c r="U464" i="11" s="1"/>
  <c r="U465" i="11" s="1"/>
  <c r="U466" i="11" s="1"/>
  <c r="U467" i="11" s="1"/>
  <c r="U468" i="11" s="1"/>
  <c r="U469" i="11" s="1"/>
  <c r="U470" i="11" s="1"/>
  <c r="U471" i="11" s="1"/>
  <c r="U472" i="11" s="1"/>
  <c r="U473" i="11" s="1"/>
  <c r="U474" i="11" s="1"/>
  <c r="U475" i="11" s="1"/>
  <c r="U476" i="11" s="1"/>
  <c r="L25" i="17"/>
  <c r="N25" i="17"/>
  <c r="K25" i="17"/>
  <c r="M25" i="17"/>
  <c r="K26" i="17"/>
  <c r="L26" i="17"/>
  <c r="N26" i="17"/>
  <c r="M26" i="17"/>
  <c r="I26" i="17"/>
  <c r="E36" i="17"/>
  <c r="U558" i="10"/>
  <c r="V558" i="10"/>
  <c r="W558" i="10"/>
  <c r="X558" i="10"/>
  <c r="Y558" i="10"/>
  <c r="Z558" i="10"/>
  <c r="AA558" i="10"/>
  <c r="AB558" i="10"/>
  <c r="AC558" i="10"/>
  <c r="AD558" i="10"/>
  <c r="AE558" i="10"/>
  <c r="AF558" i="10"/>
  <c r="AG558" i="10"/>
  <c r="I558" i="10"/>
  <c r="J558" i="10"/>
  <c r="K558" i="10"/>
  <c r="L558" i="10"/>
  <c r="M558" i="10"/>
  <c r="N558" i="10"/>
  <c r="O558" i="10"/>
  <c r="P558" i="10"/>
  <c r="R558" i="10"/>
  <c r="S558" i="10"/>
  <c r="T558" i="10"/>
  <c r="D558" i="10"/>
  <c r="E558" i="10"/>
  <c r="F558" i="10"/>
  <c r="G558" i="10"/>
  <c r="H558" i="10"/>
  <c r="C558" i="10"/>
  <c r="AL7" i="10"/>
  <c r="AN7" i="10" s="1"/>
  <c r="AL9" i="10"/>
  <c r="AN9" i="10" s="1"/>
  <c r="AL13" i="10"/>
  <c r="AN13" i="10" s="1"/>
  <c r="AL15" i="10"/>
  <c r="AN15" i="10" s="1"/>
  <c r="AL17" i="10"/>
  <c r="AN17" i="10" s="1"/>
  <c r="AL19" i="10"/>
  <c r="AN19" i="10" s="1"/>
  <c r="AL21" i="10"/>
  <c r="AN21" i="10" s="1"/>
  <c r="AL23" i="10"/>
  <c r="AN23" i="10" s="1"/>
  <c r="AL34" i="10"/>
  <c r="AN34" i="10" s="1"/>
  <c r="AL38" i="10"/>
  <c r="AN38" i="10" s="1"/>
  <c r="AL41" i="10"/>
  <c r="AN41" i="10" s="1"/>
  <c r="AL45" i="10"/>
  <c r="AN45" i="10" s="1"/>
  <c r="AL48" i="10"/>
  <c r="AN48" i="10" s="1"/>
  <c r="AL50" i="10"/>
  <c r="AN50" i="10" s="1"/>
  <c r="AL53" i="10"/>
  <c r="AN53" i="10" s="1"/>
  <c r="AL55" i="10"/>
  <c r="AN55" i="10" s="1"/>
  <c r="AL58" i="10"/>
  <c r="AN58" i="10" s="1"/>
  <c r="AL61" i="10"/>
  <c r="AN61" i="10" s="1"/>
  <c r="AL66" i="10"/>
  <c r="AN66" i="10" s="1"/>
  <c r="AL90" i="10"/>
  <c r="AN90" i="10" s="1"/>
  <c r="AL92" i="10"/>
  <c r="AN92" i="10" s="1"/>
  <c r="AL96" i="10"/>
  <c r="AN96" i="10" s="1"/>
  <c r="AL98" i="10"/>
  <c r="AN98" i="10" s="1"/>
  <c r="AL101" i="10"/>
  <c r="AN101" i="10" s="1"/>
  <c r="AL103" i="10"/>
  <c r="AN103" i="10" s="1"/>
  <c r="AL105" i="10"/>
  <c r="AN105" i="10" s="1"/>
  <c r="AL113" i="10"/>
  <c r="AN113" i="10" s="1"/>
  <c r="AL117" i="10"/>
  <c r="AN117" i="10" s="1"/>
  <c r="AL121" i="10"/>
  <c r="AN121" i="10" s="1"/>
  <c r="AL125" i="10"/>
  <c r="AN125" i="10" s="1"/>
  <c r="AL130" i="10"/>
  <c r="AN130" i="10" s="1"/>
  <c r="AL132" i="10"/>
  <c r="AN132" i="10" s="1"/>
  <c r="AL134" i="10"/>
  <c r="AN134" i="10" s="1"/>
  <c r="AL137" i="10"/>
  <c r="AN137" i="10" s="1"/>
  <c r="AL146" i="10"/>
  <c r="AN146" i="10" s="1"/>
  <c r="AL150" i="10"/>
  <c r="AN150" i="10" s="1"/>
  <c r="AL155" i="10"/>
  <c r="AN155" i="10" s="1"/>
  <c r="AL157" i="10"/>
  <c r="AN157" i="10" s="1"/>
  <c r="AL159" i="10"/>
  <c r="AN159" i="10" s="1"/>
  <c r="AL162" i="10"/>
  <c r="AN162" i="10" s="1"/>
  <c r="AL165" i="10"/>
  <c r="AN165" i="10" s="1"/>
  <c r="AL167" i="10"/>
  <c r="AN167" i="10" s="1"/>
  <c r="AL171" i="10"/>
  <c r="AN171" i="10" s="1"/>
  <c r="AL173" i="10"/>
  <c r="AN173" i="10" s="1"/>
  <c r="AL175" i="10"/>
  <c r="AN175" i="10" s="1"/>
  <c r="AL180" i="10"/>
  <c r="AN180" i="10" s="1"/>
  <c r="AL182" i="10"/>
  <c r="AN182" i="10" s="1"/>
  <c r="AL184" i="10"/>
  <c r="AN184" i="10" s="1"/>
  <c r="AL187" i="10"/>
  <c r="AN187" i="10" s="1"/>
  <c r="AL189" i="10"/>
  <c r="AN189" i="10" s="1"/>
  <c r="AL191" i="10"/>
  <c r="AN191" i="10" s="1"/>
  <c r="AL196" i="10"/>
  <c r="AN196" i="10" s="1"/>
  <c r="AL203" i="10"/>
  <c r="AN203" i="10" s="1"/>
  <c r="AL205" i="10"/>
  <c r="AN205" i="10" s="1"/>
  <c r="AL207" i="10"/>
  <c r="AN207" i="10" s="1"/>
  <c r="AL209" i="10"/>
  <c r="AN209" i="10" s="1"/>
  <c r="AL211" i="10"/>
  <c r="AN211" i="10" s="1"/>
  <c r="AL213" i="10"/>
  <c r="AN213" i="10" s="1"/>
  <c r="AL216" i="10"/>
  <c r="AN216" i="10" s="1"/>
  <c r="AL218" i="10"/>
  <c r="AN218" i="10" s="1"/>
  <c r="AL223" i="10"/>
  <c r="AN223" i="10" s="1"/>
  <c r="AL226" i="10"/>
  <c r="AN226" i="10" s="1"/>
  <c r="AL228" i="10"/>
  <c r="AN228" i="10" s="1"/>
  <c r="AL237" i="10"/>
  <c r="AN237" i="10" s="1"/>
  <c r="AL239" i="10"/>
  <c r="AN239" i="10" s="1"/>
  <c r="AL244" i="10"/>
  <c r="AN244" i="10" s="1"/>
  <c r="AL246" i="10"/>
  <c r="AN246" i="10" s="1"/>
  <c r="AL248" i="10"/>
  <c r="AN248" i="10" s="1"/>
  <c r="AL250" i="10"/>
  <c r="AN250" i="10" s="1"/>
  <c r="AL252" i="10"/>
  <c r="AN252" i="10" s="1"/>
  <c r="AL257" i="10"/>
  <c r="AN257" i="10" s="1"/>
  <c r="AL259" i="10"/>
  <c r="AN259" i="10" s="1"/>
  <c r="AL263" i="10"/>
  <c r="AN263" i="10" s="1"/>
  <c r="AL266" i="10"/>
  <c r="AN266" i="10" s="1"/>
  <c r="AL268" i="10"/>
  <c r="AN268" i="10" s="1"/>
  <c r="AL270" i="10"/>
  <c r="AN270" i="10" s="1"/>
  <c r="AL274" i="10"/>
  <c r="AN274" i="10" s="1"/>
  <c r="AL276" i="10"/>
  <c r="AN276" i="10" s="1"/>
  <c r="AL278" i="10"/>
  <c r="AN278" i="10" s="1"/>
  <c r="AL280" i="10"/>
  <c r="AN280" i="10" s="1"/>
  <c r="AL282" i="10"/>
  <c r="AN282" i="10" s="1"/>
  <c r="AL288" i="10"/>
  <c r="AN288" i="10" s="1"/>
  <c r="AL291" i="10"/>
  <c r="AN291" i="10" s="1"/>
  <c r="AL293" i="10"/>
  <c r="AN293" i="10" s="1"/>
  <c r="AL297" i="10"/>
  <c r="AN297" i="10" s="1"/>
  <c r="AL299" i="10"/>
  <c r="AN299" i="10" s="1"/>
  <c r="AL303" i="10"/>
  <c r="AN303" i="10" s="1"/>
  <c r="AL305" i="10"/>
  <c r="AN305" i="10" s="1"/>
  <c r="AL307" i="10"/>
  <c r="AN307" i="10" s="1"/>
  <c r="AL309" i="10"/>
  <c r="AN309" i="10" s="1"/>
  <c r="AL311" i="10"/>
  <c r="AN311" i="10" s="1"/>
  <c r="AL313" i="10"/>
  <c r="AN313" i="10" s="1"/>
  <c r="AL318" i="10"/>
  <c r="AN318" i="10" s="1"/>
  <c r="AL320" i="10"/>
  <c r="AN320" i="10" s="1"/>
  <c r="AL322" i="10"/>
  <c r="AN322" i="10" s="1"/>
  <c r="AL337" i="10"/>
  <c r="AN337" i="10" s="1"/>
  <c r="AL340" i="10"/>
  <c r="AN340" i="10" s="1"/>
  <c r="AL342" i="10"/>
  <c r="AN342" i="10" s="1"/>
  <c r="AL344" i="10"/>
  <c r="AN344" i="10" s="1"/>
  <c r="AL346" i="10"/>
  <c r="AN346" i="10" s="1"/>
  <c r="AL348" i="10"/>
  <c r="AN348" i="10" s="1"/>
  <c r="AL367" i="10"/>
  <c r="AN367" i="10" s="1"/>
  <c r="AL373" i="10"/>
  <c r="AN373" i="10" s="1"/>
  <c r="AL376" i="10"/>
  <c r="AN376" i="10" s="1"/>
  <c r="AL378" i="10"/>
  <c r="AN378" i="10" s="1"/>
  <c r="AL380" i="10"/>
  <c r="AN380" i="10" s="1"/>
  <c r="AL385" i="10"/>
  <c r="AN385" i="10" s="1"/>
  <c r="AL388" i="10"/>
  <c r="AN388" i="10" s="1"/>
  <c r="AL390" i="10"/>
  <c r="AN390" i="10" s="1"/>
  <c r="AL396" i="10"/>
  <c r="AN396" i="10" s="1"/>
  <c r="AL401" i="10"/>
  <c r="AN401" i="10" s="1"/>
  <c r="AL404" i="10"/>
  <c r="AN404" i="10" s="1"/>
  <c r="AL406" i="10"/>
  <c r="AN406" i="10" s="1"/>
  <c r="AL411" i="10"/>
  <c r="AN411" i="10" s="1"/>
  <c r="AL413" i="10"/>
  <c r="AN413" i="10" s="1"/>
  <c r="AL416" i="10"/>
  <c r="AN416" i="10" s="1"/>
  <c r="AL423" i="10"/>
  <c r="AN423" i="10" s="1"/>
  <c r="AL427" i="10"/>
  <c r="AN427" i="10" s="1"/>
  <c r="AL429" i="10"/>
  <c r="AN429" i="10" s="1"/>
  <c r="AL432" i="10"/>
  <c r="AN432" i="10" s="1"/>
  <c r="AL434" i="10"/>
  <c r="AN434" i="10" s="1"/>
  <c r="AL436" i="10"/>
  <c r="AN436" i="10" s="1"/>
  <c r="AL438" i="10"/>
  <c r="AN438" i="10" s="1"/>
  <c r="AL440" i="10"/>
  <c r="AN440" i="10" s="1"/>
  <c r="AL444" i="10"/>
  <c r="AN444" i="10" s="1"/>
  <c r="AL448" i="10"/>
  <c r="AN448" i="10" s="1"/>
  <c r="AL453" i="10"/>
  <c r="AN453" i="10" s="1"/>
  <c r="AL456" i="10"/>
  <c r="AN456" i="10" s="1"/>
  <c r="AL458" i="10"/>
  <c r="AN458" i="10" s="1"/>
  <c r="AL463" i="10"/>
  <c r="AN463" i="10" s="1"/>
  <c r="AL467" i="10"/>
  <c r="AN467" i="10" s="1"/>
  <c r="AL480" i="10"/>
  <c r="AN480" i="10" s="1"/>
  <c r="AL484" i="10"/>
  <c r="AN484" i="10" s="1"/>
  <c r="AL490" i="10"/>
  <c r="AN490" i="10" s="1"/>
  <c r="AL494" i="10"/>
  <c r="AN494" i="10" s="1"/>
  <c r="AL515" i="10"/>
  <c r="AN515" i="10" s="1"/>
  <c r="AL518" i="10"/>
  <c r="AN518" i="10" s="1"/>
  <c r="AL523" i="10"/>
  <c r="AN523" i="10" s="1"/>
  <c r="AL527" i="10"/>
  <c r="AN527" i="10" s="1"/>
  <c r="AL532" i="10"/>
  <c r="AN532" i="10" s="1"/>
  <c r="AL534" i="10"/>
  <c r="AN534" i="10" s="1"/>
  <c r="AL538" i="10"/>
  <c r="AN538" i="10" s="1"/>
  <c r="AL540" i="10"/>
  <c r="AN540" i="10" s="1"/>
  <c r="AL545" i="10"/>
  <c r="AN545" i="10" s="1"/>
  <c r="AL547" i="10"/>
  <c r="AN547" i="10" s="1"/>
  <c r="AL549" i="10"/>
  <c r="AN549" i="10" s="1"/>
  <c r="AA3" i="8"/>
  <c r="E5" i="23" s="1"/>
  <c r="AA4" i="8"/>
  <c r="E6" i="23" s="1"/>
  <c r="AA5" i="8"/>
  <c r="E7" i="23" s="1"/>
  <c r="AA6" i="8"/>
  <c r="E8" i="23" s="1"/>
  <c r="AA7" i="8"/>
  <c r="E9" i="23" s="1"/>
  <c r="AA8" i="8"/>
  <c r="E10" i="23" s="1"/>
  <c r="AA9" i="8"/>
  <c r="E11" i="23" s="1"/>
  <c r="AA10" i="8"/>
  <c r="E12" i="23" s="1"/>
  <c r="AA11" i="8"/>
  <c r="E13" i="23" s="1"/>
  <c r="AA12" i="8"/>
  <c r="E14" i="23" s="1"/>
  <c r="AA13" i="8"/>
  <c r="E15" i="23" s="1"/>
  <c r="AA14" i="8"/>
  <c r="E16" i="23" s="1"/>
  <c r="AA15" i="8"/>
  <c r="E17" i="23" s="1"/>
  <c r="AA16" i="8"/>
  <c r="E18" i="23" s="1"/>
  <c r="AA17" i="8"/>
  <c r="E19" i="23" s="1"/>
  <c r="AA18" i="8"/>
  <c r="E20" i="23" s="1"/>
  <c r="AA19" i="8"/>
  <c r="E21" i="23" s="1"/>
  <c r="AA20" i="8"/>
  <c r="E22" i="23" s="1"/>
  <c r="AA21" i="8"/>
  <c r="E23" i="23" s="1"/>
  <c r="AA22" i="8"/>
  <c r="E24" i="23" s="1"/>
  <c r="AA23" i="8"/>
  <c r="E25" i="23" s="1"/>
  <c r="AA24" i="8"/>
  <c r="E26" i="23" s="1"/>
  <c r="AA25" i="8"/>
  <c r="E27" i="23" s="1"/>
  <c r="AA26" i="8"/>
  <c r="E28" i="23" s="1"/>
  <c r="AA27" i="8"/>
  <c r="E29" i="23" s="1"/>
  <c r="AA28" i="8"/>
  <c r="E30" i="23" s="1"/>
  <c r="AA29" i="8"/>
  <c r="E31" i="23" s="1"/>
  <c r="AA30" i="8"/>
  <c r="E32" i="23" s="1"/>
  <c r="AA31" i="8"/>
  <c r="E33" i="23" s="1"/>
  <c r="AA32" i="8"/>
  <c r="E34" i="23" s="1"/>
  <c r="AA33" i="8"/>
  <c r="E35" i="23" s="1"/>
  <c r="AA34" i="8"/>
  <c r="E36" i="23" s="1"/>
  <c r="AA35" i="8"/>
  <c r="E37" i="23" s="1"/>
  <c r="AA36" i="8"/>
  <c r="E38" i="23" s="1"/>
  <c r="AA37" i="8"/>
  <c r="E39" i="23" s="1"/>
  <c r="AA38" i="8"/>
  <c r="E40" i="23" s="1"/>
  <c r="AA39" i="8"/>
  <c r="E41" i="23" s="1"/>
  <c r="AA40" i="8"/>
  <c r="E42" i="23" s="1"/>
  <c r="AA41" i="8"/>
  <c r="E43" i="23" s="1"/>
  <c r="AA42" i="8"/>
  <c r="E44" i="23" s="1"/>
  <c r="AA43" i="8"/>
  <c r="E45" i="23" s="1"/>
  <c r="AA44" i="8"/>
  <c r="E46" i="23" s="1"/>
  <c r="AA45" i="8"/>
  <c r="E47" i="23" s="1"/>
  <c r="AA46" i="8"/>
  <c r="E48" i="23" s="1"/>
  <c r="AA47" i="8"/>
  <c r="E49" i="23" s="1"/>
  <c r="AA48" i="8"/>
  <c r="E50" i="23" s="1"/>
  <c r="AA49" i="8"/>
  <c r="E51" i="23" s="1"/>
  <c r="AA50" i="8"/>
  <c r="E52" i="23" s="1"/>
  <c r="AA51" i="8"/>
  <c r="E53" i="23" s="1"/>
  <c r="AA52" i="8"/>
  <c r="E54" i="23" s="1"/>
  <c r="AA53" i="8"/>
  <c r="E55" i="23" s="1"/>
  <c r="AA54" i="8"/>
  <c r="E56" i="23" s="1"/>
  <c r="AA55" i="8"/>
  <c r="E57" i="23" s="1"/>
  <c r="AA56" i="8"/>
  <c r="E58" i="23" s="1"/>
  <c r="AA57" i="8"/>
  <c r="E59" i="23" s="1"/>
  <c r="AA58" i="8"/>
  <c r="E60" i="23" s="1"/>
  <c r="AA59" i="8"/>
  <c r="E61" i="23" s="1"/>
  <c r="AA60" i="8"/>
  <c r="E62" i="23" s="1"/>
  <c r="AA61" i="8"/>
  <c r="E63" i="23" s="1"/>
  <c r="AA62" i="8"/>
  <c r="E64" i="23" s="1"/>
  <c r="AA63" i="8"/>
  <c r="E65" i="23" s="1"/>
  <c r="AA64" i="8"/>
  <c r="E66" i="23" s="1"/>
  <c r="AA65" i="8"/>
  <c r="E67" i="23" s="1"/>
  <c r="AA66" i="8"/>
  <c r="E68" i="23" s="1"/>
  <c r="AA67" i="8"/>
  <c r="E69" i="23" s="1"/>
  <c r="AA68" i="8"/>
  <c r="E70" i="23" s="1"/>
  <c r="AA69" i="8"/>
  <c r="E71" i="23" s="1"/>
  <c r="AA70" i="8"/>
  <c r="E72" i="23" s="1"/>
  <c r="AA71" i="8"/>
  <c r="E73" i="23" s="1"/>
  <c r="AA72" i="8"/>
  <c r="E74" i="23" s="1"/>
  <c r="AA73" i="8"/>
  <c r="E75" i="23" s="1"/>
  <c r="AA74" i="8"/>
  <c r="E76" i="23" s="1"/>
  <c r="AA75" i="8"/>
  <c r="E77" i="23" s="1"/>
  <c r="AA76" i="8"/>
  <c r="E78" i="23" s="1"/>
  <c r="AA77" i="8"/>
  <c r="E79" i="23" s="1"/>
  <c r="AA78" i="8"/>
  <c r="E80" i="23" s="1"/>
  <c r="AA79" i="8"/>
  <c r="E81" i="23" s="1"/>
  <c r="AA80" i="8"/>
  <c r="E82" i="23" s="1"/>
  <c r="AA81" i="8"/>
  <c r="E83" i="23" s="1"/>
  <c r="AA82" i="8"/>
  <c r="E84" i="23" s="1"/>
  <c r="AA83" i="8"/>
  <c r="E85" i="23" s="1"/>
  <c r="AA84" i="8"/>
  <c r="E86" i="23" s="1"/>
  <c r="AA85" i="8"/>
  <c r="E87" i="23" s="1"/>
  <c r="AA86" i="8"/>
  <c r="E88" i="23" s="1"/>
  <c r="AA87" i="8"/>
  <c r="E89" i="23" s="1"/>
  <c r="AA88" i="8"/>
  <c r="E90" i="23" s="1"/>
  <c r="AA89" i="8"/>
  <c r="E91" i="23" s="1"/>
  <c r="AA90" i="8"/>
  <c r="E92" i="23" s="1"/>
  <c r="AA91" i="8"/>
  <c r="E93" i="23" s="1"/>
  <c r="AA92" i="8"/>
  <c r="E94" i="23" s="1"/>
  <c r="AA93" i="8"/>
  <c r="E95" i="23" s="1"/>
  <c r="AA94" i="8"/>
  <c r="E96" i="23" s="1"/>
  <c r="AA95" i="8"/>
  <c r="E97" i="23" s="1"/>
  <c r="AA96" i="8"/>
  <c r="E98" i="23" s="1"/>
  <c r="AA97" i="8"/>
  <c r="E99" i="23" s="1"/>
  <c r="AA98" i="8"/>
  <c r="E100" i="23" s="1"/>
  <c r="AA99" i="8"/>
  <c r="E101" i="23" s="1"/>
  <c r="AA100" i="8"/>
  <c r="E102" i="23" s="1"/>
  <c r="AA101" i="8"/>
  <c r="E103" i="23" s="1"/>
  <c r="AA102" i="8"/>
  <c r="E104" i="23" s="1"/>
  <c r="AA103" i="8"/>
  <c r="E105" i="23" s="1"/>
  <c r="AA104" i="8"/>
  <c r="E106" i="23" s="1"/>
  <c r="AA105" i="8"/>
  <c r="E107" i="23" s="1"/>
  <c r="AA106" i="8"/>
  <c r="E108" i="23" s="1"/>
  <c r="AA107" i="8"/>
  <c r="E109" i="23" s="1"/>
  <c r="AA108" i="8"/>
  <c r="E110" i="23" s="1"/>
  <c r="AA109" i="8"/>
  <c r="E111" i="23" s="1"/>
  <c r="AA110" i="8"/>
  <c r="E112" i="23" s="1"/>
  <c r="AA111" i="8"/>
  <c r="E113" i="23" s="1"/>
  <c r="AA112" i="8"/>
  <c r="E114" i="23" s="1"/>
  <c r="AA113" i="8"/>
  <c r="E115" i="23" s="1"/>
  <c r="AA114" i="8"/>
  <c r="E116" i="23" s="1"/>
  <c r="AA115" i="8"/>
  <c r="E117" i="23" s="1"/>
  <c r="AA116" i="8"/>
  <c r="E118" i="23" s="1"/>
  <c r="AA117" i="8"/>
  <c r="E119" i="23" s="1"/>
  <c r="AA118" i="8"/>
  <c r="E120" i="23" s="1"/>
  <c r="AA119" i="8"/>
  <c r="E121" i="23" s="1"/>
  <c r="AA120" i="8"/>
  <c r="E122" i="23" s="1"/>
  <c r="AA121" i="8"/>
  <c r="E123" i="23" s="1"/>
  <c r="AA122" i="8"/>
  <c r="E124" i="23" s="1"/>
  <c r="AA123" i="8"/>
  <c r="E125" i="23" s="1"/>
  <c r="AA124" i="8"/>
  <c r="E126" i="23" s="1"/>
  <c r="AA125" i="8"/>
  <c r="E127" i="23" s="1"/>
  <c r="AA126" i="8"/>
  <c r="E128" i="23" s="1"/>
  <c r="AA127" i="8"/>
  <c r="E129" i="23" s="1"/>
  <c r="AA128" i="8"/>
  <c r="E130" i="23" s="1"/>
  <c r="AA129" i="8"/>
  <c r="E131" i="23" s="1"/>
  <c r="AA130" i="8"/>
  <c r="E132" i="23" s="1"/>
  <c r="AA131" i="8"/>
  <c r="E133" i="23" s="1"/>
  <c r="AA132" i="8"/>
  <c r="E134" i="23" s="1"/>
  <c r="AA133" i="8"/>
  <c r="E135" i="23" s="1"/>
  <c r="AA134" i="8"/>
  <c r="E136" i="23" s="1"/>
  <c r="AA135" i="8"/>
  <c r="E137" i="23" s="1"/>
  <c r="AA136" i="8"/>
  <c r="E138" i="23" s="1"/>
  <c r="AA137" i="8"/>
  <c r="E139" i="23" s="1"/>
  <c r="AA138" i="8"/>
  <c r="E140" i="23" s="1"/>
  <c r="AA139" i="8"/>
  <c r="E141" i="23" s="1"/>
  <c r="AA140" i="8"/>
  <c r="E142" i="23" s="1"/>
  <c r="AA141" i="8"/>
  <c r="E143" i="23" s="1"/>
  <c r="AA142" i="8"/>
  <c r="E144" i="23" s="1"/>
  <c r="AA143" i="8"/>
  <c r="E145" i="23" s="1"/>
  <c r="AA144" i="8"/>
  <c r="E146" i="23" s="1"/>
  <c r="AA145" i="8"/>
  <c r="E147" i="23" s="1"/>
  <c r="AA146" i="8"/>
  <c r="E148" i="23" s="1"/>
  <c r="AA147" i="8"/>
  <c r="E149" i="23" s="1"/>
  <c r="AA148" i="8"/>
  <c r="E150" i="23" s="1"/>
  <c r="AA149" i="8"/>
  <c r="E151" i="23" s="1"/>
  <c r="AA150" i="8"/>
  <c r="E152" i="23" s="1"/>
  <c r="AA151" i="8"/>
  <c r="E153" i="23" s="1"/>
  <c r="AA152" i="8"/>
  <c r="E154" i="23" s="1"/>
  <c r="AA153" i="8"/>
  <c r="E155" i="23" s="1"/>
  <c r="AA154" i="8"/>
  <c r="E156" i="23" s="1"/>
  <c r="AA155" i="8"/>
  <c r="E157" i="23" s="1"/>
  <c r="AA156" i="8"/>
  <c r="E158" i="23" s="1"/>
  <c r="AA157" i="8"/>
  <c r="E159" i="23" s="1"/>
  <c r="AA158" i="8"/>
  <c r="E160" i="23" s="1"/>
  <c r="AA159" i="8"/>
  <c r="E161" i="23" s="1"/>
  <c r="AA160" i="8"/>
  <c r="E162" i="23" s="1"/>
  <c r="AA161" i="8"/>
  <c r="AA162" i="8"/>
  <c r="E164" i="23" s="1"/>
  <c r="AA163" i="8"/>
  <c r="E165" i="23" s="1"/>
  <c r="AA164" i="8"/>
  <c r="E166" i="23" s="1"/>
  <c r="AA165" i="8"/>
  <c r="E167" i="23" s="1"/>
  <c r="AA166" i="8"/>
  <c r="E168" i="23" s="1"/>
  <c r="AA167" i="8"/>
  <c r="E169" i="23" s="1"/>
  <c r="AA168" i="8"/>
  <c r="E170" i="23" s="1"/>
  <c r="AA169" i="8"/>
  <c r="E171" i="23" s="1"/>
  <c r="AA170" i="8"/>
  <c r="E172" i="23" s="1"/>
  <c r="AA171" i="8"/>
  <c r="E173" i="23" s="1"/>
  <c r="AA172" i="8"/>
  <c r="E174" i="23" s="1"/>
  <c r="AA173" i="8"/>
  <c r="E175" i="23" s="1"/>
  <c r="AA174" i="8"/>
  <c r="E176" i="23" s="1"/>
  <c r="AA175" i="8"/>
  <c r="E177" i="23" s="1"/>
  <c r="AA176" i="8"/>
  <c r="E178" i="23" s="1"/>
  <c r="AA177" i="8"/>
  <c r="E179" i="23" s="1"/>
  <c r="AA178" i="8"/>
  <c r="E180" i="23" s="1"/>
  <c r="AA179" i="8"/>
  <c r="E181" i="23" s="1"/>
  <c r="AA180" i="8"/>
  <c r="E182" i="23" s="1"/>
  <c r="AA181" i="8"/>
  <c r="E183" i="23" s="1"/>
  <c r="AA182" i="8"/>
  <c r="E184" i="23" s="1"/>
  <c r="AA183" i="8"/>
  <c r="E185" i="23" s="1"/>
  <c r="AA184" i="8"/>
  <c r="E186" i="23" s="1"/>
  <c r="AA185" i="8"/>
  <c r="E187" i="23" s="1"/>
  <c r="AA186" i="8"/>
  <c r="E188" i="23" s="1"/>
  <c r="AA187" i="8"/>
  <c r="E189" i="23" s="1"/>
  <c r="AA188" i="8"/>
  <c r="E190" i="23" s="1"/>
  <c r="AA189" i="8"/>
  <c r="E191" i="23" s="1"/>
  <c r="AA190" i="8"/>
  <c r="E192" i="23" s="1"/>
  <c r="AA191" i="8"/>
  <c r="E193" i="23" s="1"/>
  <c r="AA192" i="8"/>
  <c r="E194" i="23" s="1"/>
  <c r="AA193" i="8"/>
  <c r="E195" i="23" s="1"/>
  <c r="AA194" i="8"/>
  <c r="E196" i="23" s="1"/>
  <c r="AA195" i="8"/>
  <c r="E197" i="23" s="1"/>
  <c r="AA196" i="8"/>
  <c r="E198" i="23" s="1"/>
  <c r="AA197" i="8"/>
  <c r="E199" i="23" s="1"/>
  <c r="AA198" i="8"/>
  <c r="E200" i="23" s="1"/>
  <c r="AA199" i="8"/>
  <c r="E201" i="23" s="1"/>
  <c r="AA200" i="8"/>
  <c r="E202" i="23" s="1"/>
  <c r="AA201" i="8"/>
  <c r="E203" i="23" s="1"/>
  <c r="AA202" i="8"/>
  <c r="E204" i="23" s="1"/>
  <c r="AA203" i="8"/>
  <c r="E205" i="23" s="1"/>
  <c r="AA204" i="8"/>
  <c r="E206" i="23" s="1"/>
  <c r="AA205" i="8"/>
  <c r="E207" i="23" s="1"/>
  <c r="AA206" i="8"/>
  <c r="E208" i="23" s="1"/>
  <c r="AA207" i="8"/>
  <c r="E209" i="23" s="1"/>
  <c r="AA208" i="8"/>
  <c r="E210" i="23" s="1"/>
  <c r="AA209" i="8"/>
  <c r="E211" i="23" s="1"/>
  <c r="AA210" i="8"/>
  <c r="E212" i="23" s="1"/>
  <c r="AA211" i="8"/>
  <c r="E213" i="23" s="1"/>
  <c r="AA212" i="8"/>
  <c r="E214" i="23" s="1"/>
  <c r="AA213" i="8"/>
  <c r="E215" i="23" s="1"/>
  <c r="AA214" i="8"/>
  <c r="E216" i="23" s="1"/>
  <c r="AA215" i="8"/>
  <c r="E217" i="23" s="1"/>
  <c r="AA216" i="8"/>
  <c r="E218" i="23" s="1"/>
  <c r="AA217" i="8"/>
  <c r="E219" i="23" s="1"/>
  <c r="AA218" i="8"/>
  <c r="E220" i="23" s="1"/>
  <c r="AA219" i="8"/>
  <c r="E221" i="23" s="1"/>
  <c r="AA220" i="8"/>
  <c r="E222" i="23" s="1"/>
  <c r="AA221" i="8"/>
  <c r="E223" i="23" s="1"/>
  <c r="AA222" i="8"/>
  <c r="E224" i="23" s="1"/>
  <c r="AA223" i="8"/>
  <c r="E225" i="23" s="1"/>
  <c r="AA224" i="8"/>
  <c r="E226" i="23" s="1"/>
  <c r="AA225" i="8"/>
  <c r="E227" i="23" s="1"/>
  <c r="AA226" i="8"/>
  <c r="E228" i="23" s="1"/>
  <c r="AA227" i="8"/>
  <c r="E229" i="23" s="1"/>
  <c r="AA228" i="8"/>
  <c r="E230" i="23" s="1"/>
  <c r="AA229" i="8"/>
  <c r="E231" i="23" s="1"/>
  <c r="AA230" i="8"/>
  <c r="E232" i="23" s="1"/>
  <c r="AA231" i="8"/>
  <c r="E233" i="23" s="1"/>
  <c r="AA232" i="8"/>
  <c r="E234" i="23" s="1"/>
  <c r="AA233" i="8"/>
  <c r="E235" i="23" s="1"/>
  <c r="AA234" i="8"/>
  <c r="E236" i="23" s="1"/>
  <c r="AA235" i="8"/>
  <c r="E237" i="23" s="1"/>
  <c r="AA236" i="8"/>
  <c r="E238" i="23" s="1"/>
  <c r="AA237" i="8"/>
  <c r="E239" i="23" s="1"/>
  <c r="AA238" i="8"/>
  <c r="E240" i="23" s="1"/>
  <c r="AA239" i="8"/>
  <c r="E241" i="23" s="1"/>
  <c r="AA240" i="8"/>
  <c r="E242" i="23" s="1"/>
  <c r="AA241" i="8"/>
  <c r="E243" i="23" s="1"/>
  <c r="AA242" i="8"/>
  <c r="E244" i="23" s="1"/>
  <c r="AA243" i="8"/>
  <c r="E245" i="23" s="1"/>
  <c r="AA244" i="8"/>
  <c r="E246" i="23" s="1"/>
  <c r="AA245" i="8"/>
  <c r="E247" i="23" s="1"/>
  <c r="AA246" i="8"/>
  <c r="E248" i="23" s="1"/>
  <c r="AA247" i="8"/>
  <c r="E249" i="23" s="1"/>
  <c r="AA248" i="8"/>
  <c r="E250" i="23" s="1"/>
  <c r="AA249" i="8"/>
  <c r="E251" i="23" s="1"/>
  <c r="AA250" i="8"/>
  <c r="E252" i="23" s="1"/>
  <c r="AA251" i="8"/>
  <c r="E253" i="23" s="1"/>
  <c r="AA252" i="8"/>
  <c r="E254" i="23" s="1"/>
  <c r="AA253" i="8"/>
  <c r="E255" i="23" s="1"/>
  <c r="AA254" i="8"/>
  <c r="E256" i="23" s="1"/>
  <c r="AA255" i="8"/>
  <c r="E257" i="23" s="1"/>
  <c r="AA256" i="8"/>
  <c r="E258" i="23" s="1"/>
  <c r="AA257" i="8"/>
  <c r="E259" i="23" s="1"/>
  <c r="AA258" i="8"/>
  <c r="E260" i="23" s="1"/>
  <c r="AA259" i="8"/>
  <c r="E261" i="23" s="1"/>
  <c r="AA260" i="8"/>
  <c r="E262" i="23" s="1"/>
  <c r="AA261" i="8"/>
  <c r="E263" i="23" s="1"/>
  <c r="AA262" i="8"/>
  <c r="E264" i="23" s="1"/>
  <c r="AA263" i="8"/>
  <c r="E265" i="23" s="1"/>
  <c r="AA264" i="8"/>
  <c r="E266" i="23" s="1"/>
  <c r="AA265" i="8"/>
  <c r="E267" i="23" s="1"/>
  <c r="AA266" i="8"/>
  <c r="E268" i="23" s="1"/>
  <c r="AA267" i="8"/>
  <c r="E269" i="23" s="1"/>
  <c r="AA268" i="8"/>
  <c r="E270" i="23" s="1"/>
  <c r="AA269" i="8"/>
  <c r="E271" i="23" s="1"/>
  <c r="AA270" i="8"/>
  <c r="E272" i="23" s="1"/>
  <c r="AA271" i="8"/>
  <c r="E273" i="23" s="1"/>
  <c r="AA272" i="8"/>
  <c r="E274" i="23" s="1"/>
  <c r="AA273" i="8"/>
  <c r="E275" i="23" s="1"/>
  <c r="AA274" i="8"/>
  <c r="E276" i="23" s="1"/>
  <c r="AA275" i="8"/>
  <c r="E277" i="23" s="1"/>
  <c r="AA276" i="8"/>
  <c r="E278" i="23" s="1"/>
  <c r="AA277" i="8"/>
  <c r="E279" i="23" s="1"/>
  <c r="AA278" i="8"/>
  <c r="E280" i="23" s="1"/>
  <c r="AA279" i="8"/>
  <c r="E281" i="23" s="1"/>
  <c r="AA280" i="8"/>
  <c r="E282" i="23" s="1"/>
  <c r="AA281" i="8"/>
  <c r="E283" i="23" s="1"/>
  <c r="AA282" i="8"/>
  <c r="E284" i="23" s="1"/>
  <c r="AA283" i="8"/>
  <c r="E285" i="23" s="1"/>
  <c r="AA284" i="8"/>
  <c r="E286" i="23" s="1"/>
  <c r="AA285" i="8"/>
  <c r="E287" i="23" s="1"/>
  <c r="AA286" i="8"/>
  <c r="E288" i="23" s="1"/>
  <c r="AA287" i="8"/>
  <c r="E289" i="23" s="1"/>
  <c r="AA288" i="8"/>
  <c r="E290" i="23" s="1"/>
  <c r="AA289" i="8"/>
  <c r="E291" i="23" s="1"/>
  <c r="AA290" i="8"/>
  <c r="E292" i="23" s="1"/>
  <c r="AA291" i="8"/>
  <c r="E293" i="23" s="1"/>
  <c r="AA292" i="8"/>
  <c r="E294" i="23" s="1"/>
  <c r="AA293" i="8"/>
  <c r="E295" i="23" s="1"/>
  <c r="AA294" i="8"/>
  <c r="E296" i="23" s="1"/>
  <c r="AA295" i="8"/>
  <c r="E297" i="23" s="1"/>
  <c r="AA296" i="8"/>
  <c r="E298" i="23" s="1"/>
  <c r="AA297" i="8"/>
  <c r="E299" i="23" s="1"/>
  <c r="AA298" i="8"/>
  <c r="E300" i="23" s="1"/>
  <c r="AA299" i="8"/>
  <c r="E301" i="23" s="1"/>
  <c r="AA300" i="8"/>
  <c r="E302" i="23" s="1"/>
  <c r="AA301" i="8"/>
  <c r="E303" i="23" s="1"/>
  <c r="AA302" i="8"/>
  <c r="E304" i="23" s="1"/>
  <c r="AA303" i="8"/>
  <c r="E305" i="23" s="1"/>
  <c r="AA304" i="8"/>
  <c r="E306" i="23" s="1"/>
  <c r="AA305" i="8"/>
  <c r="E307" i="23" s="1"/>
  <c r="AA306" i="8"/>
  <c r="E308" i="23" s="1"/>
  <c r="AA307" i="8"/>
  <c r="E309" i="23" s="1"/>
  <c r="AA308" i="8"/>
  <c r="E310" i="23" s="1"/>
  <c r="AA309" i="8"/>
  <c r="E311" i="23" s="1"/>
  <c r="AA310" i="8"/>
  <c r="E312" i="23" s="1"/>
  <c r="AA311" i="8"/>
  <c r="E313" i="23" s="1"/>
  <c r="AA312" i="8"/>
  <c r="AA313" i="8"/>
  <c r="E314" i="23" s="1"/>
  <c r="AA314" i="8"/>
  <c r="E315" i="23" s="1"/>
  <c r="AA315" i="8"/>
  <c r="E316" i="23" s="1"/>
  <c r="AA316" i="8"/>
  <c r="E317" i="23" s="1"/>
  <c r="AA317" i="8"/>
  <c r="AA318" i="8"/>
  <c r="E318" i="23" s="1"/>
  <c r="AA319" i="8"/>
  <c r="E319" i="23" s="1"/>
  <c r="AA320" i="8"/>
  <c r="E320" i="23" s="1"/>
  <c r="AA321" i="8"/>
  <c r="E321" i="23" s="1"/>
  <c r="AA322" i="8"/>
  <c r="E322" i="23" s="1"/>
  <c r="AA323" i="8"/>
  <c r="E323" i="23" s="1"/>
  <c r="AA324" i="8"/>
  <c r="E324" i="23" s="1"/>
  <c r="AA325" i="8"/>
  <c r="E325" i="23" s="1"/>
  <c r="AA326" i="8"/>
  <c r="E326" i="23" s="1"/>
  <c r="AA327" i="8"/>
  <c r="E327" i="23" s="1"/>
  <c r="AA328" i="8"/>
  <c r="E328" i="23" s="1"/>
  <c r="AA329" i="8"/>
  <c r="E329" i="23" s="1"/>
  <c r="AA330" i="8"/>
  <c r="E330" i="23" s="1"/>
  <c r="AA331" i="8"/>
  <c r="E331" i="23" s="1"/>
  <c r="AA332" i="8"/>
  <c r="E332" i="23" s="1"/>
  <c r="AA333" i="8"/>
  <c r="E333" i="23" s="1"/>
  <c r="AA334" i="8"/>
  <c r="E334" i="23" s="1"/>
  <c r="AA335" i="8"/>
  <c r="E335" i="23" s="1"/>
  <c r="AA336" i="8"/>
  <c r="E336" i="23" s="1"/>
  <c r="AA337" i="8"/>
  <c r="E337" i="23" s="1"/>
  <c r="AA338" i="8"/>
  <c r="E338" i="23" s="1"/>
  <c r="AA339" i="8"/>
  <c r="E339" i="23" s="1"/>
  <c r="AA340" i="8"/>
  <c r="E340" i="23" s="1"/>
  <c r="AA341" i="8"/>
  <c r="E341" i="23" s="1"/>
  <c r="AA342" i="8"/>
  <c r="E342" i="23" s="1"/>
  <c r="AA343" i="8"/>
  <c r="E343" i="23" s="1"/>
  <c r="AA344" i="8"/>
  <c r="E344" i="23" s="1"/>
  <c r="AA345" i="8"/>
  <c r="E345" i="23" s="1"/>
  <c r="AA346" i="8"/>
  <c r="E346" i="23" s="1"/>
  <c r="AA347" i="8"/>
  <c r="E347" i="23" s="1"/>
  <c r="AA348" i="8"/>
  <c r="E348" i="23" s="1"/>
  <c r="AA349" i="8"/>
  <c r="E349" i="23" s="1"/>
  <c r="AA350" i="8"/>
  <c r="E350" i="23" s="1"/>
  <c r="AA351" i="8"/>
  <c r="E351" i="23" s="1"/>
  <c r="AA352" i="8"/>
  <c r="E352" i="23" s="1"/>
  <c r="AA353" i="8"/>
  <c r="E353" i="23" s="1"/>
  <c r="AA354" i="8"/>
  <c r="E354" i="23" s="1"/>
  <c r="AA355" i="8"/>
  <c r="E355" i="23" s="1"/>
  <c r="AA356" i="8"/>
  <c r="E356" i="23" s="1"/>
  <c r="AA357" i="8"/>
  <c r="E357" i="23" s="1"/>
  <c r="AA358" i="8"/>
  <c r="E358" i="23" s="1"/>
  <c r="AA359" i="8"/>
  <c r="E359" i="23" s="1"/>
  <c r="AA360" i="8"/>
  <c r="E360" i="23" s="1"/>
  <c r="AA361" i="8"/>
  <c r="E361" i="23" s="1"/>
  <c r="AA362" i="8"/>
  <c r="E362" i="23" s="1"/>
  <c r="AA363" i="8"/>
  <c r="E363" i="23" s="1"/>
  <c r="AA364" i="8"/>
  <c r="E364" i="23" s="1"/>
  <c r="AA365" i="8"/>
  <c r="E365" i="23" s="1"/>
  <c r="AA366" i="8"/>
  <c r="E366" i="23" s="1"/>
  <c r="AA367" i="8"/>
  <c r="E367" i="23" s="1"/>
  <c r="AA368" i="8"/>
  <c r="E368" i="23" s="1"/>
  <c r="AA369" i="8"/>
  <c r="E369" i="23" s="1"/>
  <c r="AA370" i="8"/>
  <c r="E370" i="23" s="1"/>
  <c r="AA371" i="8"/>
  <c r="E371" i="23" s="1"/>
  <c r="AA372" i="8"/>
  <c r="E372" i="23" s="1"/>
  <c r="AA373" i="8"/>
  <c r="E373" i="23" s="1"/>
  <c r="AA374" i="8"/>
  <c r="E374" i="23" s="1"/>
  <c r="AA375" i="8"/>
  <c r="E375" i="23" s="1"/>
  <c r="AA376" i="8"/>
  <c r="E376" i="23" s="1"/>
  <c r="AA377" i="8"/>
  <c r="E377" i="23" s="1"/>
  <c r="AA378" i="8"/>
  <c r="E378" i="23" s="1"/>
  <c r="AA379" i="8"/>
  <c r="E379" i="23" s="1"/>
  <c r="AA380" i="8"/>
  <c r="E380" i="23" s="1"/>
  <c r="AA381" i="8"/>
  <c r="E381" i="23" s="1"/>
  <c r="AA382" i="8"/>
  <c r="E382" i="23" s="1"/>
  <c r="AA383" i="8"/>
  <c r="E383" i="23" s="1"/>
  <c r="AA384" i="8"/>
  <c r="E384" i="23" s="1"/>
  <c r="AA385" i="8"/>
  <c r="E385" i="23" s="1"/>
  <c r="AA386" i="8"/>
  <c r="E386" i="23" s="1"/>
  <c r="AA387" i="8"/>
  <c r="E387" i="23" s="1"/>
  <c r="AA388" i="8"/>
  <c r="E388" i="23" s="1"/>
  <c r="AA389" i="8"/>
  <c r="E389" i="23" s="1"/>
  <c r="AA390" i="8"/>
  <c r="E390" i="23" s="1"/>
  <c r="AA391" i="8"/>
  <c r="E391" i="23" s="1"/>
  <c r="AA392" i="8"/>
  <c r="E392" i="23" s="1"/>
  <c r="AA393" i="8"/>
  <c r="E393" i="23" s="1"/>
  <c r="AA394" i="8"/>
  <c r="E394" i="23" s="1"/>
  <c r="AA395" i="8"/>
  <c r="E395" i="23" s="1"/>
  <c r="AA396" i="8"/>
  <c r="E396" i="23" s="1"/>
  <c r="AA397" i="8"/>
  <c r="E397" i="23" s="1"/>
  <c r="AA398" i="8"/>
  <c r="E398" i="23" s="1"/>
  <c r="AA399" i="8"/>
  <c r="E399" i="23" s="1"/>
  <c r="AA400" i="8"/>
  <c r="E400" i="23" s="1"/>
  <c r="AA401" i="8"/>
  <c r="E401" i="23" s="1"/>
  <c r="AA402" i="8"/>
  <c r="E402" i="23" s="1"/>
  <c r="AA403" i="8"/>
  <c r="E403" i="23" s="1"/>
  <c r="AA404" i="8"/>
  <c r="E404" i="23" s="1"/>
  <c r="AA405" i="8"/>
  <c r="E405" i="23" s="1"/>
  <c r="AA406" i="8"/>
  <c r="E406" i="23" s="1"/>
  <c r="AA407" i="8"/>
  <c r="E407" i="23" s="1"/>
  <c r="AA408" i="8"/>
  <c r="E408" i="23" s="1"/>
  <c r="AA409" i="8"/>
  <c r="E409" i="23" s="1"/>
  <c r="AA410" i="8"/>
  <c r="E410" i="23" s="1"/>
  <c r="AA411" i="8"/>
  <c r="E411" i="23" s="1"/>
  <c r="AA2" i="8"/>
  <c r="E4" i="23" s="1"/>
  <c r="AC3" i="8"/>
  <c r="F5" i="23" s="1"/>
  <c r="AD3" i="8"/>
  <c r="G5" i="23" s="1"/>
  <c r="AE3" i="8"/>
  <c r="H5" i="23" s="1"/>
  <c r="AC4" i="8"/>
  <c r="F6" i="23" s="1"/>
  <c r="AD4" i="8"/>
  <c r="G6" i="23" s="1"/>
  <c r="AE4" i="8"/>
  <c r="H6" i="23" s="1"/>
  <c r="AC5" i="8"/>
  <c r="F7" i="23" s="1"/>
  <c r="AD5" i="8"/>
  <c r="G7" i="23" s="1"/>
  <c r="AE5" i="8"/>
  <c r="H7" i="23" s="1"/>
  <c r="AC6" i="8"/>
  <c r="F8" i="23" s="1"/>
  <c r="AD6" i="8"/>
  <c r="G8" i="23" s="1"/>
  <c r="AE6" i="8"/>
  <c r="H8" i="23" s="1"/>
  <c r="AC7" i="8"/>
  <c r="F9" i="23" s="1"/>
  <c r="AD7" i="8"/>
  <c r="G9" i="23" s="1"/>
  <c r="AE7" i="8"/>
  <c r="H9" i="23" s="1"/>
  <c r="AC8" i="8"/>
  <c r="F10" i="23" s="1"/>
  <c r="AD8" i="8"/>
  <c r="G10" i="23" s="1"/>
  <c r="AE8" i="8"/>
  <c r="H10" i="23" s="1"/>
  <c r="AC9" i="8"/>
  <c r="F11" i="23" s="1"/>
  <c r="AD9" i="8"/>
  <c r="G11" i="23" s="1"/>
  <c r="AE9" i="8"/>
  <c r="H11" i="23" s="1"/>
  <c r="AC10" i="8"/>
  <c r="F12" i="23" s="1"/>
  <c r="AD10" i="8"/>
  <c r="G12" i="23" s="1"/>
  <c r="AE10" i="8"/>
  <c r="H12" i="23" s="1"/>
  <c r="AC11" i="8"/>
  <c r="F13" i="23" s="1"/>
  <c r="AD11" i="8"/>
  <c r="G13" i="23" s="1"/>
  <c r="AE11" i="8"/>
  <c r="H13" i="23" s="1"/>
  <c r="AC12" i="8"/>
  <c r="F14" i="23" s="1"/>
  <c r="AD12" i="8"/>
  <c r="G14" i="23" s="1"/>
  <c r="AE12" i="8"/>
  <c r="H14" i="23" s="1"/>
  <c r="AC13" i="8"/>
  <c r="F15" i="23" s="1"/>
  <c r="AD13" i="8"/>
  <c r="G15" i="23" s="1"/>
  <c r="AE13" i="8"/>
  <c r="H15" i="23" s="1"/>
  <c r="AC14" i="8"/>
  <c r="F16" i="23" s="1"/>
  <c r="AD14" i="8"/>
  <c r="G16" i="23" s="1"/>
  <c r="AE14" i="8"/>
  <c r="H16" i="23" s="1"/>
  <c r="AC15" i="8"/>
  <c r="F17" i="23" s="1"/>
  <c r="AD15" i="8"/>
  <c r="G17" i="23" s="1"/>
  <c r="AE15" i="8"/>
  <c r="H17" i="23" s="1"/>
  <c r="AC16" i="8"/>
  <c r="F18" i="23" s="1"/>
  <c r="AD16" i="8"/>
  <c r="G18" i="23" s="1"/>
  <c r="AE16" i="8"/>
  <c r="H18" i="23" s="1"/>
  <c r="AC17" i="8"/>
  <c r="F19" i="23" s="1"/>
  <c r="AD17" i="8"/>
  <c r="G19" i="23" s="1"/>
  <c r="AE17" i="8"/>
  <c r="H19" i="23" s="1"/>
  <c r="AC18" i="8"/>
  <c r="F20" i="23" s="1"/>
  <c r="AD18" i="8"/>
  <c r="G20" i="23" s="1"/>
  <c r="AE18" i="8"/>
  <c r="H20" i="23" s="1"/>
  <c r="AC19" i="8"/>
  <c r="F21" i="23" s="1"/>
  <c r="AD19" i="8"/>
  <c r="G21" i="23" s="1"/>
  <c r="AE19" i="8"/>
  <c r="H21" i="23" s="1"/>
  <c r="AC20" i="8"/>
  <c r="F22" i="23" s="1"/>
  <c r="AD20" i="8"/>
  <c r="G22" i="23" s="1"/>
  <c r="AE20" i="8"/>
  <c r="H22" i="23" s="1"/>
  <c r="AC21" i="8"/>
  <c r="F23" i="23" s="1"/>
  <c r="AD21" i="8"/>
  <c r="G23" i="23" s="1"/>
  <c r="AE21" i="8"/>
  <c r="H23" i="23" s="1"/>
  <c r="AC22" i="8"/>
  <c r="F24" i="23" s="1"/>
  <c r="AD22" i="8"/>
  <c r="G24" i="23" s="1"/>
  <c r="AE22" i="8"/>
  <c r="H24" i="23" s="1"/>
  <c r="AC23" i="8"/>
  <c r="F25" i="23" s="1"/>
  <c r="AD23" i="8"/>
  <c r="G25" i="23" s="1"/>
  <c r="AE23" i="8"/>
  <c r="H25" i="23" s="1"/>
  <c r="AC24" i="8"/>
  <c r="F26" i="23" s="1"/>
  <c r="AD24" i="8"/>
  <c r="G26" i="23" s="1"/>
  <c r="AE24" i="8"/>
  <c r="H26" i="23" s="1"/>
  <c r="AC25" i="8"/>
  <c r="F27" i="23" s="1"/>
  <c r="AD25" i="8"/>
  <c r="G27" i="23" s="1"/>
  <c r="AE25" i="8"/>
  <c r="H27" i="23" s="1"/>
  <c r="AC26" i="8"/>
  <c r="F28" i="23" s="1"/>
  <c r="AD26" i="8"/>
  <c r="G28" i="23" s="1"/>
  <c r="AE26" i="8"/>
  <c r="H28" i="23" s="1"/>
  <c r="AC27" i="8"/>
  <c r="F29" i="23" s="1"/>
  <c r="AD27" i="8"/>
  <c r="G29" i="23" s="1"/>
  <c r="AE27" i="8"/>
  <c r="H29" i="23" s="1"/>
  <c r="AC28" i="8"/>
  <c r="F30" i="23" s="1"/>
  <c r="AD28" i="8"/>
  <c r="G30" i="23" s="1"/>
  <c r="AE28" i="8"/>
  <c r="H30" i="23" s="1"/>
  <c r="AC29" i="8"/>
  <c r="F31" i="23" s="1"/>
  <c r="AD29" i="8"/>
  <c r="G31" i="23" s="1"/>
  <c r="AE29" i="8"/>
  <c r="H31" i="23" s="1"/>
  <c r="AC30" i="8"/>
  <c r="F32" i="23" s="1"/>
  <c r="AD30" i="8"/>
  <c r="G32" i="23" s="1"/>
  <c r="AE30" i="8"/>
  <c r="H32" i="23" s="1"/>
  <c r="AC31" i="8"/>
  <c r="F33" i="23" s="1"/>
  <c r="AD31" i="8"/>
  <c r="G33" i="23" s="1"/>
  <c r="AE31" i="8"/>
  <c r="H33" i="23" s="1"/>
  <c r="AC32" i="8"/>
  <c r="F34" i="23" s="1"/>
  <c r="AD32" i="8"/>
  <c r="G34" i="23" s="1"/>
  <c r="AE32" i="8"/>
  <c r="H34" i="23" s="1"/>
  <c r="AC33" i="8"/>
  <c r="F35" i="23" s="1"/>
  <c r="AD33" i="8"/>
  <c r="G35" i="23" s="1"/>
  <c r="AE33" i="8"/>
  <c r="H35" i="23" s="1"/>
  <c r="AC34" i="8"/>
  <c r="F36" i="23" s="1"/>
  <c r="AD34" i="8"/>
  <c r="G36" i="23" s="1"/>
  <c r="AE34" i="8"/>
  <c r="H36" i="23" s="1"/>
  <c r="AC35" i="8"/>
  <c r="F37" i="23" s="1"/>
  <c r="AD35" i="8"/>
  <c r="G37" i="23" s="1"/>
  <c r="AE35" i="8"/>
  <c r="H37" i="23" s="1"/>
  <c r="AC36" i="8"/>
  <c r="F38" i="23" s="1"/>
  <c r="AD36" i="8"/>
  <c r="G38" i="23" s="1"/>
  <c r="AE36" i="8"/>
  <c r="H38" i="23" s="1"/>
  <c r="AC37" i="8"/>
  <c r="F39" i="23" s="1"/>
  <c r="AD37" i="8"/>
  <c r="G39" i="23" s="1"/>
  <c r="AE37" i="8"/>
  <c r="H39" i="23" s="1"/>
  <c r="AC38" i="8"/>
  <c r="F40" i="23" s="1"/>
  <c r="AD38" i="8"/>
  <c r="G40" i="23" s="1"/>
  <c r="AE38" i="8"/>
  <c r="H40" i="23" s="1"/>
  <c r="AC39" i="8"/>
  <c r="F41" i="23" s="1"/>
  <c r="AD39" i="8"/>
  <c r="G41" i="23" s="1"/>
  <c r="AE39" i="8"/>
  <c r="H41" i="23" s="1"/>
  <c r="AC40" i="8"/>
  <c r="F42" i="23" s="1"/>
  <c r="AD40" i="8"/>
  <c r="G42" i="23" s="1"/>
  <c r="AE40" i="8"/>
  <c r="H42" i="23" s="1"/>
  <c r="AC41" i="8"/>
  <c r="F43" i="23" s="1"/>
  <c r="AD41" i="8"/>
  <c r="G43" i="23" s="1"/>
  <c r="AE41" i="8"/>
  <c r="H43" i="23" s="1"/>
  <c r="AC42" i="8"/>
  <c r="F44" i="23" s="1"/>
  <c r="AD42" i="8"/>
  <c r="G44" i="23" s="1"/>
  <c r="AE42" i="8"/>
  <c r="H44" i="23" s="1"/>
  <c r="AC43" i="8"/>
  <c r="F45" i="23" s="1"/>
  <c r="AD43" i="8"/>
  <c r="G45" i="23" s="1"/>
  <c r="AE43" i="8"/>
  <c r="H45" i="23" s="1"/>
  <c r="AC44" i="8"/>
  <c r="F46" i="23" s="1"/>
  <c r="AD44" i="8"/>
  <c r="G46" i="23" s="1"/>
  <c r="AE44" i="8"/>
  <c r="H46" i="23" s="1"/>
  <c r="AC45" i="8"/>
  <c r="F47" i="23" s="1"/>
  <c r="AD45" i="8"/>
  <c r="G47" i="23" s="1"/>
  <c r="AE45" i="8"/>
  <c r="H47" i="23" s="1"/>
  <c r="AC46" i="8"/>
  <c r="F48" i="23" s="1"/>
  <c r="AD46" i="8"/>
  <c r="G48" i="23" s="1"/>
  <c r="AE46" i="8"/>
  <c r="H48" i="23" s="1"/>
  <c r="AC47" i="8"/>
  <c r="F49" i="23" s="1"/>
  <c r="AD47" i="8"/>
  <c r="G49" i="23" s="1"/>
  <c r="AE47" i="8"/>
  <c r="H49" i="23" s="1"/>
  <c r="AC48" i="8"/>
  <c r="F50" i="23" s="1"/>
  <c r="AD48" i="8"/>
  <c r="G50" i="23" s="1"/>
  <c r="AE48" i="8"/>
  <c r="H50" i="23" s="1"/>
  <c r="AC49" i="8"/>
  <c r="F51" i="23" s="1"/>
  <c r="AD49" i="8"/>
  <c r="G51" i="23" s="1"/>
  <c r="AE49" i="8"/>
  <c r="H51" i="23" s="1"/>
  <c r="AC50" i="8"/>
  <c r="F52" i="23" s="1"/>
  <c r="AD50" i="8"/>
  <c r="G52" i="23" s="1"/>
  <c r="AE50" i="8"/>
  <c r="H52" i="23" s="1"/>
  <c r="AC51" i="8"/>
  <c r="F53" i="23" s="1"/>
  <c r="AD51" i="8"/>
  <c r="G53" i="23" s="1"/>
  <c r="AE51" i="8"/>
  <c r="H53" i="23" s="1"/>
  <c r="AC52" i="8"/>
  <c r="F54" i="23" s="1"/>
  <c r="AD52" i="8"/>
  <c r="G54" i="23" s="1"/>
  <c r="AE52" i="8"/>
  <c r="H54" i="23" s="1"/>
  <c r="AC53" i="8"/>
  <c r="F55" i="23" s="1"/>
  <c r="AD53" i="8"/>
  <c r="G55" i="23" s="1"/>
  <c r="AE53" i="8"/>
  <c r="H55" i="23" s="1"/>
  <c r="AC54" i="8"/>
  <c r="F56" i="23" s="1"/>
  <c r="AD54" i="8"/>
  <c r="G56" i="23" s="1"/>
  <c r="AE54" i="8"/>
  <c r="H56" i="23" s="1"/>
  <c r="AC55" i="8"/>
  <c r="F57" i="23" s="1"/>
  <c r="AD55" i="8"/>
  <c r="G57" i="23" s="1"/>
  <c r="AE55" i="8"/>
  <c r="H57" i="23" s="1"/>
  <c r="AC56" i="8"/>
  <c r="F58" i="23" s="1"/>
  <c r="AD56" i="8"/>
  <c r="G58" i="23" s="1"/>
  <c r="AE56" i="8"/>
  <c r="H58" i="23" s="1"/>
  <c r="AC57" i="8"/>
  <c r="F59" i="23" s="1"/>
  <c r="AD57" i="8"/>
  <c r="G59" i="23" s="1"/>
  <c r="AE57" i="8"/>
  <c r="H59" i="23" s="1"/>
  <c r="AC58" i="8"/>
  <c r="F60" i="23" s="1"/>
  <c r="AD58" i="8"/>
  <c r="G60" i="23" s="1"/>
  <c r="AE58" i="8"/>
  <c r="H60" i="23" s="1"/>
  <c r="AC59" i="8"/>
  <c r="F61" i="23" s="1"/>
  <c r="AD59" i="8"/>
  <c r="G61" i="23" s="1"/>
  <c r="AE59" i="8"/>
  <c r="H61" i="23" s="1"/>
  <c r="AC60" i="8"/>
  <c r="F62" i="23" s="1"/>
  <c r="AD60" i="8"/>
  <c r="G62" i="23" s="1"/>
  <c r="AE60" i="8"/>
  <c r="H62" i="23" s="1"/>
  <c r="AC61" i="8"/>
  <c r="F63" i="23" s="1"/>
  <c r="AD61" i="8"/>
  <c r="G63" i="23" s="1"/>
  <c r="AE61" i="8"/>
  <c r="H63" i="23" s="1"/>
  <c r="AC62" i="8"/>
  <c r="F64" i="23" s="1"/>
  <c r="AD62" i="8"/>
  <c r="G64" i="23" s="1"/>
  <c r="AE62" i="8"/>
  <c r="H64" i="23" s="1"/>
  <c r="AC63" i="8"/>
  <c r="F65" i="23" s="1"/>
  <c r="AD63" i="8"/>
  <c r="G65" i="23" s="1"/>
  <c r="AE63" i="8"/>
  <c r="H65" i="23" s="1"/>
  <c r="AC64" i="8"/>
  <c r="F66" i="23" s="1"/>
  <c r="AD64" i="8"/>
  <c r="G66" i="23" s="1"/>
  <c r="AE64" i="8"/>
  <c r="H66" i="23" s="1"/>
  <c r="AC65" i="8"/>
  <c r="F67" i="23" s="1"/>
  <c r="AD65" i="8"/>
  <c r="G67" i="23" s="1"/>
  <c r="AE65" i="8"/>
  <c r="H67" i="23" s="1"/>
  <c r="AC66" i="8"/>
  <c r="F68" i="23" s="1"/>
  <c r="AD66" i="8"/>
  <c r="G68" i="23" s="1"/>
  <c r="AE66" i="8"/>
  <c r="H68" i="23" s="1"/>
  <c r="AC67" i="8"/>
  <c r="F69" i="23" s="1"/>
  <c r="AD67" i="8"/>
  <c r="G69" i="23" s="1"/>
  <c r="AE67" i="8"/>
  <c r="H69" i="23" s="1"/>
  <c r="AC68" i="8"/>
  <c r="F70" i="23" s="1"/>
  <c r="AD68" i="8"/>
  <c r="G70" i="23" s="1"/>
  <c r="AE68" i="8"/>
  <c r="H70" i="23" s="1"/>
  <c r="AC69" i="8"/>
  <c r="F71" i="23" s="1"/>
  <c r="AD69" i="8"/>
  <c r="G71" i="23" s="1"/>
  <c r="AE69" i="8"/>
  <c r="H71" i="23" s="1"/>
  <c r="AC70" i="8"/>
  <c r="F72" i="23" s="1"/>
  <c r="AD70" i="8"/>
  <c r="G72" i="23" s="1"/>
  <c r="AE70" i="8"/>
  <c r="H72" i="23" s="1"/>
  <c r="AC71" i="8"/>
  <c r="F73" i="23" s="1"/>
  <c r="AD71" i="8"/>
  <c r="G73" i="23" s="1"/>
  <c r="AE71" i="8"/>
  <c r="H73" i="23" s="1"/>
  <c r="AC72" i="8"/>
  <c r="F74" i="23" s="1"/>
  <c r="AD72" i="8"/>
  <c r="G74" i="23" s="1"/>
  <c r="AE72" i="8"/>
  <c r="H74" i="23" s="1"/>
  <c r="AC73" i="8"/>
  <c r="F75" i="23" s="1"/>
  <c r="AD73" i="8"/>
  <c r="G75" i="23" s="1"/>
  <c r="AE73" i="8"/>
  <c r="H75" i="23" s="1"/>
  <c r="AC74" i="8"/>
  <c r="F76" i="23" s="1"/>
  <c r="AD74" i="8"/>
  <c r="G76" i="23" s="1"/>
  <c r="AE74" i="8"/>
  <c r="H76" i="23" s="1"/>
  <c r="AC75" i="8"/>
  <c r="F77" i="23" s="1"/>
  <c r="AD75" i="8"/>
  <c r="G77" i="23" s="1"/>
  <c r="AE75" i="8"/>
  <c r="H77" i="23" s="1"/>
  <c r="AC76" i="8"/>
  <c r="F78" i="23" s="1"/>
  <c r="AD76" i="8"/>
  <c r="G78" i="23" s="1"/>
  <c r="AE76" i="8"/>
  <c r="H78" i="23" s="1"/>
  <c r="AC77" i="8"/>
  <c r="F79" i="23" s="1"/>
  <c r="AD77" i="8"/>
  <c r="G79" i="23" s="1"/>
  <c r="AE77" i="8"/>
  <c r="H79" i="23" s="1"/>
  <c r="AC78" i="8"/>
  <c r="F80" i="23" s="1"/>
  <c r="AD78" i="8"/>
  <c r="G80" i="23" s="1"/>
  <c r="AE78" i="8"/>
  <c r="H80" i="23" s="1"/>
  <c r="AC79" i="8"/>
  <c r="F81" i="23" s="1"/>
  <c r="AD79" i="8"/>
  <c r="G81" i="23" s="1"/>
  <c r="AE79" i="8"/>
  <c r="H81" i="23" s="1"/>
  <c r="AC80" i="8"/>
  <c r="F82" i="23" s="1"/>
  <c r="AD80" i="8"/>
  <c r="G82" i="23" s="1"/>
  <c r="AE80" i="8"/>
  <c r="H82" i="23" s="1"/>
  <c r="AC81" i="8"/>
  <c r="F83" i="23" s="1"/>
  <c r="AD81" i="8"/>
  <c r="G83" i="23" s="1"/>
  <c r="AE81" i="8"/>
  <c r="H83" i="23" s="1"/>
  <c r="AC82" i="8"/>
  <c r="F84" i="23" s="1"/>
  <c r="AD82" i="8"/>
  <c r="G84" i="23" s="1"/>
  <c r="AE82" i="8"/>
  <c r="H84" i="23" s="1"/>
  <c r="AC83" i="8"/>
  <c r="F85" i="23" s="1"/>
  <c r="AD83" i="8"/>
  <c r="G85" i="23" s="1"/>
  <c r="AE83" i="8"/>
  <c r="H85" i="23" s="1"/>
  <c r="AC84" i="8"/>
  <c r="F86" i="23" s="1"/>
  <c r="AD84" i="8"/>
  <c r="G86" i="23" s="1"/>
  <c r="AE84" i="8"/>
  <c r="H86" i="23" s="1"/>
  <c r="AC85" i="8"/>
  <c r="F87" i="23" s="1"/>
  <c r="AD85" i="8"/>
  <c r="G87" i="23" s="1"/>
  <c r="AE85" i="8"/>
  <c r="H87" i="23" s="1"/>
  <c r="AC86" i="8"/>
  <c r="F88" i="23" s="1"/>
  <c r="AD86" i="8"/>
  <c r="G88" i="23" s="1"/>
  <c r="AE86" i="8"/>
  <c r="H88" i="23" s="1"/>
  <c r="AC87" i="8"/>
  <c r="F89" i="23" s="1"/>
  <c r="AD87" i="8"/>
  <c r="G89" i="23" s="1"/>
  <c r="AE87" i="8"/>
  <c r="H89" i="23" s="1"/>
  <c r="AC88" i="8"/>
  <c r="F90" i="23" s="1"/>
  <c r="AD88" i="8"/>
  <c r="G90" i="23" s="1"/>
  <c r="AE88" i="8"/>
  <c r="H90" i="23" s="1"/>
  <c r="AC89" i="8"/>
  <c r="F91" i="23" s="1"/>
  <c r="AD89" i="8"/>
  <c r="G91" i="23" s="1"/>
  <c r="AE89" i="8"/>
  <c r="H91" i="23" s="1"/>
  <c r="AC90" i="8"/>
  <c r="F92" i="23" s="1"/>
  <c r="AD90" i="8"/>
  <c r="G92" i="23" s="1"/>
  <c r="AE90" i="8"/>
  <c r="H92" i="23" s="1"/>
  <c r="AC91" i="8"/>
  <c r="F93" i="23" s="1"/>
  <c r="AD91" i="8"/>
  <c r="G93" i="23" s="1"/>
  <c r="AE91" i="8"/>
  <c r="H93" i="23" s="1"/>
  <c r="AC92" i="8"/>
  <c r="F94" i="23" s="1"/>
  <c r="AD92" i="8"/>
  <c r="G94" i="23" s="1"/>
  <c r="AE92" i="8"/>
  <c r="H94" i="23" s="1"/>
  <c r="AC93" i="8"/>
  <c r="F95" i="23" s="1"/>
  <c r="AD93" i="8"/>
  <c r="G95" i="23" s="1"/>
  <c r="AE93" i="8"/>
  <c r="H95" i="23" s="1"/>
  <c r="AC94" i="8"/>
  <c r="F96" i="23" s="1"/>
  <c r="AD94" i="8"/>
  <c r="G96" i="23" s="1"/>
  <c r="AE94" i="8"/>
  <c r="H96" i="23" s="1"/>
  <c r="AC95" i="8"/>
  <c r="F97" i="23" s="1"/>
  <c r="AD95" i="8"/>
  <c r="G97" i="23" s="1"/>
  <c r="AE95" i="8"/>
  <c r="H97" i="23" s="1"/>
  <c r="AC96" i="8"/>
  <c r="F98" i="23" s="1"/>
  <c r="AD96" i="8"/>
  <c r="G98" i="23" s="1"/>
  <c r="AE96" i="8"/>
  <c r="H98" i="23" s="1"/>
  <c r="AC97" i="8"/>
  <c r="F99" i="23" s="1"/>
  <c r="AD97" i="8"/>
  <c r="G99" i="23" s="1"/>
  <c r="AE97" i="8"/>
  <c r="H99" i="23" s="1"/>
  <c r="AC98" i="8"/>
  <c r="F100" i="23" s="1"/>
  <c r="AD98" i="8"/>
  <c r="G100" i="23" s="1"/>
  <c r="AE98" i="8"/>
  <c r="H100" i="23" s="1"/>
  <c r="AC99" i="8"/>
  <c r="F101" i="23" s="1"/>
  <c r="AD99" i="8"/>
  <c r="G101" i="23" s="1"/>
  <c r="AE99" i="8"/>
  <c r="H101" i="23" s="1"/>
  <c r="AC100" i="8"/>
  <c r="F102" i="23" s="1"/>
  <c r="AD100" i="8"/>
  <c r="G102" i="23" s="1"/>
  <c r="AE100" i="8"/>
  <c r="H102" i="23" s="1"/>
  <c r="AC101" i="8"/>
  <c r="F103" i="23" s="1"/>
  <c r="AD101" i="8"/>
  <c r="G103" i="23" s="1"/>
  <c r="AE101" i="8"/>
  <c r="H103" i="23" s="1"/>
  <c r="AC102" i="8"/>
  <c r="F104" i="23" s="1"/>
  <c r="AD102" i="8"/>
  <c r="G104" i="23" s="1"/>
  <c r="AE102" i="8"/>
  <c r="H104" i="23" s="1"/>
  <c r="AC103" i="8"/>
  <c r="F105" i="23" s="1"/>
  <c r="AD103" i="8"/>
  <c r="G105" i="23" s="1"/>
  <c r="AE103" i="8"/>
  <c r="H105" i="23" s="1"/>
  <c r="AC104" i="8"/>
  <c r="F106" i="23" s="1"/>
  <c r="AD104" i="8"/>
  <c r="G106" i="23" s="1"/>
  <c r="AE104" i="8"/>
  <c r="H106" i="23" s="1"/>
  <c r="AC105" i="8"/>
  <c r="F107" i="23" s="1"/>
  <c r="AD105" i="8"/>
  <c r="G107" i="23" s="1"/>
  <c r="AE105" i="8"/>
  <c r="H107" i="23" s="1"/>
  <c r="AC106" i="8"/>
  <c r="F108" i="23" s="1"/>
  <c r="AD106" i="8"/>
  <c r="G108" i="23" s="1"/>
  <c r="AE106" i="8"/>
  <c r="H108" i="23" s="1"/>
  <c r="AC107" i="8"/>
  <c r="F109" i="23" s="1"/>
  <c r="AD107" i="8"/>
  <c r="G109" i="23" s="1"/>
  <c r="AE107" i="8"/>
  <c r="H109" i="23" s="1"/>
  <c r="AC108" i="8"/>
  <c r="F110" i="23" s="1"/>
  <c r="AD108" i="8"/>
  <c r="G110" i="23" s="1"/>
  <c r="AE108" i="8"/>
  <c r="H110" i="23" s="1"/>
  <c r="AC109" i="8"/>
  <c r="F111" i="23" s="1"/>
  <c r="AD109" i="8"/>
  <c r="G111" i="23" s="1"/>
  <c r="AE109" i="8"/>
  <c r="H111" i="23" s="1"/>
  <c r="AC110" i="8"/>
  <c r="F112" i="23" s="1"/>
  <c r="AD110" i="8"/>
  <c r="G112" i="23" s="1"/>
  <c r="AE110" i="8"/>
  <c r="H112" i="23" s="1"/>
  <c r="AC111" i="8"/>
  <c r="F113" i="23" s="1"/>
  <c r="AD111" i="8"/>
  <c r="G113" i="23" s="1"/>
  <c r="AE111" i="8"/>
  <c r="H113" i="23" s="1"/>
  <c r="AC112" i="8"/>
  <c r="F114" i="23" s="1"/>
  <c r="AD112" i="8"/>
  <c r="G114" i="23" s="1"/>
  <c r="AE112" i="8"/>
  <c r="H114" i="23" s="1"/>
  <c r="AC113" i="8"/>
  <c r="F115" i="23" s="1"/>
  <c r="AD113" i="8"/>
  <c r="G115" i="23" s="1"/>
  <c r="AE113" i="8"/>
  <c r="H115" i="23" s="1"/>
  <c r="AC114" i="8"/>
  <c r="F116" i="23" s="1"/>
  <c r="AD114" i="8"/>
  <c r="G116" i="23" s="1"/>
  <c r="AE114" i="8"/>
  <c r="H116" i="23" s="1"/>
  <c r="AC115" i="8"/>
  <c r="F117" i="23" s="1"/>
  <c r="AD115" i="8"/>
  <c r="G117" i="23" s="1"/>
  <c r="AE115" i="8"/>
  <c r="H117" i="23" s="1"/>
  <c r="AC116" i="8"/>
  <c r="F118" i="23" s="1"/>
  <c r="AD116" i="8"/>
  <c r="G118" i="23" s="1"/>
  <c r="AE116" i="8"/>
  <c r="H118" i="23" s="1"/>
  <c r="AC117" i="8"/>
  <c r="F119" i="23" s="1"/>
  <c r="AD117" i="8"/>
  <c r="G119" i="23" s="1"/>
  <c r="AE117" i="8"/>
  <c r="H119" i="23" s="1"/>
  <c r="AC118" i="8"/>
  <c r="F120" i="23" s="1"/>
  <c r="AD118" i="8"/>
  <c r="G120" i="23" s="1"/>
  <c r="AE118" i="8"/>
  <c r="H120" i="23" s="1"/>
  <c r="AC119" i="8"/>
  <c r="F121" i="23" s="1"/>
  <c r="AD119" i="8"/>
  <c r="G121" i="23" s="1"/>
  <c r="AE119" i="8"/>
  <c r="H121" i="23" s="1"/>
  <c r="AC120" i="8"/>
  <c r="F122" i="23" s="1"/>
  <c r="AD120" i="8"/>
  <c r="G122" i="23" s="1"/>
  <c r="AE120" i="8"/>
  <c r="H122" i="23" s="1"/>
  <c r="AC121" i="8"/>
  <c r="F123" i="23" s="1"/>
  <c r="AD121" i="8"/>
  <c r="G123" i="23" s="1"/>
  <c r="AE121" i="8"/>
  <c r="H123" i="23" s="1"/>
  <c r="AC122" i="8"/>
  <c r="F124" i="23" s="1"/>
  <c r="AD122" i="8"/>
  <c r="G124" i="23" s="1"/>
  <c r="AE122" i="8"/>
  <c r="H124" i="23" s="1"/>
  <c r="AC123" i="8"/>
  <c r="F125" i="23" s="1"/>
  <c r="AD123" i="8"/>
  <c r="G125" i="23" s="1"/>
  <c r="AE123" i="8"/>
  <c r="H125" i="23" s="1"/>
  <c r="AC124" i="8"/>
  <c r="F126" i="23" s="1"/>
  <c r="AD124" i="8"/>
  <c r="G126" i="23" s="1"/>
  <c r="AE124" i="8"/>
  <c r="H126" i="23" s="1"/>
  <c r="AC125" i="8"/>
  <c r="F127" i="23" s="1"/>
  <c r="AD125" i="8"/>
  <c r="G127" i="23" s="1"/>
  <c r="AE125" i="8"/>
  <c r="H127" i="23" s="1"/>
  <c r="AC126" i="8"/>
  <c r="F128" i="23" s="1"/>
  <c r="AD126" i="8"/>
  <c r="G128" i="23" s="1"/>
  <c r="AE126" i="8"/>
  <c r="H128" i="23" s="1"/>
  <c r="AC127" i="8"/>
  <c r="F129" i="23" s="1"/>
  <c r="AD127" i="8"/>
  <c r="G129" i="23" s="1"/>
  <c r="AE127" i="8"/>
  <c r="H129" i="23" s="1"/>
  <c r="AC128" i="8"/>
  <c r="F130" i="23" s="1"/>
  <c r="AD128" i="8"/>
  <c r="G130" i="23" s="1"/>
  <c r="AE128" i="8"/>
  <c r="H130" i="23" s="1"/>
  <c r="AC129" i="8"/>
  <c r="F131" i="23" s="1"/>
  <c r="AD129" i="8"/>
  <c r="G131" i="23" s="1"/>
  <c r="AE129" i="8"/>
  <c r="H131" i="23" s="1"/>
  <c r="AC130" i="8"/>
  <c r="F132" i="23" s="1"/>
  <c r="AD130" i="8"/>
  <c r="G132" i="23" s="1"/>
  <c r="AE130" i="8"/>
  <c r="H132" i="23" s="1"/>
  <c r="AC131" i="8"/>
  <c r="F133" i="23" s="1"/>
  <c r="AD131" i="8"/>
  <c r="G133" i="23" s="1"/>
  <c r="AE131" i="8"/>
  <c r="H133" i="23" s="1"/>
  <c r="AC132" i="8"/>
  <c r="F134" i="23" s="1"/>
  <c r="AD132" i="8"/>
  <c r="G134" i="23" s="1"/>
  <c r="AE132" i="8"/>
  <c r="H134" i="23" s="1"/>
  <c r="AC133" i="8"/>
  <c r="F135" i="23" s="1"/>
  <c r="AD133" i="8"/>
  <c r="G135" i="23" s="1"/>
  <c r="AE133" i="8"/>
  <c r="H135" i="23" s="1"/>
  <c r="AC134" i="8"/>
  <c r="F136" i="23" s="1"/>
  <c r="AD134" i="8"/>
  <c r="G136" i="23" s="1"/>
  <c r="AE134" i="8"/>
  <c r="H136" i="23" s="1"/>
  <c r="AC135" i="8"/>
  <c r="F137" i="23" s="1"/>
  <c r="AD135" i="8"/>
  <c r="G137" i="23" s="1"/>
  <c r="AE135" i="8"/>
  <c r="H137" i="23" s="1"/>
  <c r="AC136" i="8"/>
  <c r="F138" i="23" s="1"/>
  <c r="AD136" i="8"/>
  <c r="G138" i="23" s="1"/>
  <c r="AE136" i="8"/>
  <c r="H138" i="23" s="1"/>
  <c r="AC137" i="8"/>
  <c r="F139" i="23" s="1"/>
  <c r="AD137" i="8"/>
  <c r="G139" i="23" s="1"/>
  <c r="AE137" i="8"/>
  <c r="H139" i="23" s="1"/>
  <c r="AC138" i="8"/>
  <c r="F140" i="23" s="1"/>
  <c r="AD138" i="8"/>
  <c r="G140" i="23" s="1"/>
  <c r="AE138" i="8"/>
  <c r="H140" i="23" s="1"/>
  <c r="AC139" i="8"/>
  <c r="F141" i="23" s="1"/>
  <c r="AD139" i="8"/>
  <c r="G141" i="23" s="1"/>
  <c r="AE139" i="8"/>
  <c r="H141" i="23" s="1"/>
  <c r="AC140" i="8"/>
  <c r="F142" i="23" s="1"/>
  <c r="AD140" i="8"/>
  <c r="G142" i="23" s="1"/>
  <c r="AE140" i="8"/>
  <c r="H142" i="23" s="1"/>
  <c r="AC141" i="8"/>
  <c r="F143" i="23" s="1"/>
  <c r="AD141" i="8"/>
  <c r="G143" i="23" s="1"/>
  <c r="AE141" i="8"/>
  <c r="H143" i="23" s="1"/>
  <c r="AC142" i="8"/>
  <c r="F144" i="23" s="1"/>
  <c r="AD142" i="8"/>
  <c r="G144" i="23" s="1"/>
  <c r="AE142" i="8"/>
  <c r="H144" i="23" s="1"/>
  <c r="AC143" i="8"/>
  <c r="F145" i="23" s="1"/>
  <c r="AD143" i="8"/>
  <c r="G145" i="23" s="1"/>
  <c r="AE143" i="8"/>
  <c r="H145" i="23" s="1"/>
  <c r="AC144" i="8"/>
  <c r="F146" i="23" s="1"/>
  <c r="AD144" i="8"/>
  <c r="G146" i="23" s="1"/>
  <c r="AE144" i="8"/>
  <c r="H146" i="23" s="1"/>
  <c r="AC145" i="8"/>
  <c r="F147" i="23" s="1"/>
  <c r="AD145" i="8"/>
  <c r="G147" i="23" s="1"/>
  <c r="AE145" i="8"/>
  <c r="H147" i="23" s="1"/>
  <c r="AC146" i="8"/>
  <c r="F148" i="23" s="1"/>
  <c r="AD146" i="8"/>
  <c r="G148" i="23" s="1"/>
  <c r="AE146" i="8"/>
  <c r="H148" i="23" s="1"/>
  <c r="AC147" i="8"/>
  <c r="F149" i="23" s="1"/>
  <c r="AD147" i="8"/>
  <c r="G149" i="23" s="1"/>
  <c r="AE147" i="8"/>
  <c r="H149" i="23" s="1"/>
  <c r="AC148" i="8"/>
  <c r="F150" i="23" s="1"/>
  <c r="AD148" i="8"/>
  <c r="G150" i="23" s="1"/>
  <c r="AE148" i="8"/>
  <c r="H150" i="23" s="1"/>
  <c r="AC149" i="8"/>
  <c r="F151" i="23" s="1"/>
  <c r="AD149" i="8"/>
  <c r="G151" i="23" s="1"/>
  <c r="AE149" i="8"/>
  <c r="H151" i="23" s="1"/>
  <c r="AC150" i="8"/>
  <c r="F152" i="23" s="1"/>
  <c r="AD150" i="8"/>
  <c r="G152" i="23" s="1"/>
  <c r="AE150" i="8"/>
  <c r="H152" i="23" s="1"/>
  <c r="AC151" i="8"/>
  <c r="F153" i="23" s="1"/>
  <c r="AD151" i="8"/>
  <c r="G153" i="23" s="1"/>
  <c r="AE151" i="8"/>
  <c r="H153" i="23" s="1"/>
  <c r="AC152" i="8"/>
  <c r="F154" i="23" s="1"/>
  <c r="AD152" i="8"/>
  <c r="G154" i="23" s="1"/>
  <c r="AE152" i="8"/>
  <c r="H154" i="23" s="1"/>
  <c r="AC153" i="8"/>
  <c r="F155" i="23" s="1"/>
  <c r="AD153" i="8"/>
  <c r="G155" i="23" s="1"/>
  <c r="AE153" i="8"/>
  <c r="H155" i="23" s="1"/>
  <c r="AC154" i="8"/>
  <c r="F156" i="23" s="1"/>
  <c r="AD154" i="8"/>
  <c r="G156" i="23" s="1"/>
  <c r="AE154" i="8"/>
  <c r="H156" i="23" s="1"/>
  <c r="AC155" i="8"/>
  <c r="F157" i="23" s="1"/>
  <c r="AD155" i="8"/>
  <c r="G157" i="23" s="1"/>
  <c r="AE155" i="8"/>
  <c r="H157" i="23" s="1"/>
  <c r="AC156" i="8"/>
  <c r="F158" i="23" s="1"/>
  <c r="AD156" i="8"/>
  <c r="G158" i="23" s="1"/>
  <c r="AE156" i="8"/>
  <c r="H158" i="23" s="1"/>
  <c r="AC157" i="8"/>
  <c r="F159" i="23" s="1"/>
  <c r="AD157" i="8"/>
  <c r="G159" i="23" s="1"/>
  <c r="AE157" i="8"/>
  <c r="H159" i="23" s="1"/>
  <c r="AC158" i="8"/>
  <c r="F160" i="23" s="1"/>
  <c r="AD158" i="8"/>
  <c r="G160" i="23" s="1"/>
  <c r="AE158" i="8"/>
  <c r="H160" i="23" s="1"/>
  <c r="AC159" i="8"/>
  <c r="F161" i="23" s="1"/>
  <c r="AD159" i="8"/>
  <c r="G161" i="23" s="1"/>
  <c r="AE159" i="8"/>
  <c r="H161" i="23" s="1"/>
  <c r="AC160" i="8"/>
  <c r="F162" i="23" s="1"/>
  <c r="AD160" i="8"/>
  <c r="G162" i="23" s="1"/>
  <c r="AE160" i="8"/>
  <c r="H162" i="23" s="1"/>
  <c r="AC161" i="8"/>
  <c r="AD161" i="8"/>
  <c r="AE161" i="8"/>
  <c r="AC162" i="8"/>
  <c r="F164" i="23" s="1"/>
  <c r="AD162" i="8"/>
  <c r="G164" i="23" s="1"/>
  <c r="AE162" i="8"/>
  <c r="H164" i="23" s="1"/>
  <c r="AC163" i="8"/>
  <c r="F165" i="23" s="1"/>
  <c r="AD163" i="8"/>
  <c r="G165" i="23" s="1"/>
  <c r="AE163" i="8"/>
  <c r="H165" i="23" s="1"/>
  <c r="AC164" i="8"/>
  <c r="F166" i="23" s="1"/>
  <c r="AD164" i="8"/>
  <c r="G166" i="23" s="1"/>
  <c r="AE164" i="8"/>
  <c r="H166" i="23" s="1"/>
  <c r="AC165" i="8"/>
  <c r="F167" i="23" s="1"/>
  <c r="AD165" i="8"/>
  <c r="G167" i="23" s="1"/>
  <c r="AE165" i="8"/>
  <c r="H167" i="23" s="1"/>
  <c r="AC166" i="8"/>
  <c r="F168" i="23" s="1"/>
  <c r="AD166" i="8"/>
  <c r="G168" i="23" s="1"/>
  <c r="AE166" i="8"/>
  <c r="H168" i="23" s="1"/>
  <c r="AC167" i="8"/>
  <c r="F169" i="23" s="1"/>
  <c r="AD167" i="8"/>
  <c r="G169" i="23" s="1"/>
  <c r="AE167" i="8"/>
  <c r="H169" i="23" s="1"/>
  <c r="AC168" i="8"/>
  <c r="F170" i="23" s="1"/>
  <c r="AD168" i="8"/>
  <c r="G170" i="23" s="1"/>
  <c r="AE168" i="8"/>
  <c r="H170" i="23" s="1"/>
  <c r="AC169" i="8"/>
  <c r="F171" i="23" s="1"/>
  <c r="AD169" i="8"/>
  <c r="G171" i="23" s="1"/>
  <c r="AE169" i="8"/>
  <c r="H171" i="23" s="1"/>
  <c r="AC170" i="8"/>
  <c r="F172" i="23" s="1"/>
  <c r="AD170" i="8"/>
  <c r="G172" i="23" s="1"/>
  <c r="AE170" i="8"/>
  <c r="H172" i="23" s="1"/>
  <c r="AC171" i="8"/>
  <c r="F173" i="23" s="1"/>
  <c r="AD171" i="8"/>
  <c r="G173" i="23" s="1"/>
  <c r="AE171" i="8"/>
  <c r="H173" i="23" s="1"/>
  <c r="AC172" i="8"/>
  <c r="F174" i="23" s="1"/>
  <c r="AD172" i="8"/>
  <c r="G174" i="23" s="1"/>
  <c r="AE172" i="8"/>
  <c r="H174" i="23" s="1"/>
  <c r="AC173" i="8"/>
  <c r="F175" i="23" s="1"/>
  <c r="AD173" i="8"/>
  <c r="G175" i="23" s="1"/>
  <c r="AE173" i="8"/>
  <c r="H175" i="23" s="1"/>
  <c r="AC174" i="8"/>
  <c r="F176" i="23" s="1"/>
  <c r="AD174" i="8"/>
  <c r="G176" i="23" s="1"/>
  <c r="AE174" i="8"/>
  <c r="H176" i="23" s="1"/>
  <c r="AC175" i="8"/>
  <c r="F177" i="23" s="1"/>
  <c r="AD175" i="8"/>
  <c r="G177" i="23" s="1"/>
  <c r="AE175" i="8"/>
  <c r="H177" i="23" s="1"/>
  <c r="AC176" i="8"/>
  <c r="F178" i="23" s="1"/>
  <c r="AD176" i="8"/>
  <c r="G178" i="23" s="1"/>
  <c r="AE176" i="8"/>
  <c r="H178" i="23" s="1"/>
  <c r="AC177" i="8"/>
  <c r="F179" i="23" s="1"/>
  <c r="AD177" i="8"/>
  <c r="G179" i="23" s="1"/>
  <c r="AE177" i="8"/>
  <c r="H179" i="23" s="1"/>
  <c r="AC178" i="8"/>
  <c r="F180" i="23" s="1"/>
  <c r="AD178" i="8"/>
  <c r="G180" i="23" s="1"/>
  <c r="AE178" i="8"/>
  <c r="H180" i="23" s="1"/>
  <c r="AC179" i="8"/>
  <c r="F181" i="23" s="1"/>
  <c r="AD179" i="8"/>
  <c r="G181" i="23" s="1"/>
  <c r="AE179" i="8"/>
  <c r="H181" i="23" s="1"/>
  <c r="AC180" i="8"/>
  <c r="F182" i="23" s="1"/>
  <c r="AD180" i="8"/>
  <c r="G182" i="23" s="1"/>
  <c r="AE180" i="8"/>
  <c r="H182" i="23" s="1"/>
  <c r="AC181" i="8"/>
  <c r="F183" i="23" s="1"/>
  <c r="AD181" i="8"/>
  <c r="G183" i="23" s="1"/>
  <c r="AE181" i="8"/>
  <c r="H183" i="23" s="1"/>
  <c r="AC182" i="8"/>
  <c r="F184" i="23" s="1"/>
  <c r="AD182" i="8"/>
  <c r="G184" i="23" s="1"/>
  <c r="AE182" i="8"/>
  <c r="H184" i="23" s="1"/>
  <c r="AC183" i="8"/>
  <c r="F185" i="23" s="1"/>
  <c r="AD183" i="8"/>
  <c r="G185" i="23" s="1"/>
  <c r="AE183" i="8"/>
  <c r="H185" i="23" s="1"/>
  <c r="AC184" i="8"/>
  <c r="F186" i="23" s="1"/>
  <c r="AD184" i="8"/>
  <c r="G186" i="23" s="1"/>
  <c r="AE184" i="8"/>
  <c r="H186" i="23" s="1"/>
  <c r="AC185" i="8"/>
  <c r="F187" i="23" s="1"/>
  <c r="AD185" i="8"/>
  <c r="G187" i="23" s="1"/>
  <c r="AE185" i="8"/>
  <c r="H187" i="23" s="1"/>
  <c r="AC186" i="8"/>
  <c r="F188" i="23" s="1"/>
  <c r="AD186" i="8"/>
  <c r="G188" i="23" s="1"/>
  <c r="AE186" i="8"/>
  <c r="H188" i="23" s="1"/>
  <c r="AC187" i="8"/>
  <c r="F189" i="23" s="1"/>
  <c r="AD187" i="8"/>
  <c r="G189" i="23" s="1"/>
  <c r="AE187" i="8"/>
  <c r="H189" i="23" s="1"/>
  <c r="AC188" i="8"/>
  <c r="F190" i="23" s="1"/>
  <c r="AD188" i="8"/>
  <c r="G190" i="23" s="1"/>
  <c r="AE188" i="8"/>
  <c r="H190" i="23" s="1"/>
  <c r="AC189" i="8"/>
  <c r="F191" i="23" s="1"/>
  <c r="AD189" i="8"/>
  <c r="G191" i="23" s="1"/>
  <c r="AE189" i="8"/>
  <c r="H191" i="23" s="1"/>
  <c r="AC190" i="8"/>
  <c r="F192" i="23" s="1"/>
  <c r="AD190" i="8"/>
  <c r="G192" i="23" s="1"/>
  <c r="AE190" i="8"/>
  <c r="H192" i="23" s="1"/>
  <c r="AC191" i="8"/>
  <c r="F193" i="23" s="1"/>
  <c r="AD191" i="8"/>
  <c r="G193" i="23" s="1"/>
  <c r="AE191" i="8"/>
  <c r="H193" i="23" s="1"/>
  <c r="AC192" i="8"/>
  <c r="F194" i="23" s="1"/>
  <c r="AD192" i="8"/>
  <c r="G194" i="23" s="1"/>
  <c r="AE192" i="8"/>
  <c r="H194" i="23" s="1"/>
  <c r="AC193" i="8"/>
  <c r="F195" i="23" s="1"/>
  <c r="AD193" i="8"/>
  <c r="G195" i="23" s="1"/>
  <c r="AE193" i="8"/>
  <c r="H195" i="23" s="1"/>
  <c r="AC194" i="8"/>
  <c r="F196" i="23" s="1"/>
  <c r="AD194" i="8"/>
  <c r="G196" i="23" s="1"/>
  <c r="AE194" i="8"/>
  <c r="H196" i="23" s="1"/>
  <c r="AC195" i="8"/>
  <c r="F197" i="23" s="1"/>
  <c r="AD195" i="8"/>
  <c r="G197" i="23" s="1"/>
  <c r="AE195" i="8"/>
  <c r="H197" i="23" s="1"/>
  <c r="AC196" i="8"/>
  <c r="F198" i="23" s="1"/>
  <c r="AD196" i="8"/>
  <c r="G198" i="23" s="1"/>
  <c r="AE196" i="8"/>
  <c r="H198" i="23" s="1"/>
  <c r="AC197" i="8"/>
  <c r="F199" i="23" s="1"/>
  <c r="AD197" i="8"/>
  <c r="G199" i="23" s="1"/>
  <c r="AE197" i="8"/>
  <c r="H199" i="23" s="1"/>
  <c r="AC198" i="8"/>
  <c r="F200" i="23" s="1"/>
  <c r="AD198" i="8"/>
  <c r="G200" i="23" s="1"/>
  <c r="AE198" i="8"/>
  <c r="H200" i="23" s="1"/>
  <c r="AC199" i="8"/>
  <c r="F201" i="23" s="1"/>
  <c r="AD199" i="8"/>
  <c r="G201" i="23" s="1"/>
  <c r="AE199" i="8"/>
  <c r="H201" i="23" s="1"/>
  <c r="AC200" i="8"/>
  <c r="F202" i="23" s="1"/>
  <c r="AD200" i="8"/>
  <c r="G202" i="23" s="1"/>
  <c r="AE200" i="8"/>
  <c r="H202" i="23" s="1"/>
  <c r="AC201" i="8"/>
  <c r="F203" i="23" s="1"/>
  <c r="AD201" i="8"/>
  <c r="G203" i="23" s="1"/>
  <c r="AE201" i="8"/>
  <c r="H203" i="23" s="1"/>
  <c r="AC202" i="8"/>
  <c r="F204" i="23" s="1"/>
  <c r="AD202" i="8"/>
  <c r="G204" i="23" s="1"/>
  <c r="AE202" i="8"/>
  <c r="H204" i="23" s="1"/>
  <c r="AC203" i="8"/>
  <c r="F205" i="23" s="1"/>
  <c r="AD203" i="8"/>
  <c r="G205" i="23" s="1"/>
  <c r="AE203" i="8"/>
  <c r="H205" i="23" s="1"/>
  <c r="AC204" i="8"/>
  <c r="F206" i="23" s="1"/>
  <c r="AD204" i="8"/>
  <c r="G206" i="23" s="1"/>
  <c r="AE204" i="8"/>
  <c r="H206" i="23" s="1"/>
  <c r="AC205" i="8"/>
  <c r="F207" i="23" s="1"/>
  <c r="AD205" i="8"/>
  <c r="G207" i="23" s="1"/>
  <c r="AE205" i="8"/>
  <c r="H207" i="23" s="1"/>
  <c r="AC206" i="8"/>
  <c r="F208" i="23" s="1"/>
  <c r="AD206" i="8"/>
  <c r="G208" i="23" s="1"/>
  <c r="AE206" i="8"/>
  <c r="H208" i="23" s="1"/>
  <c r="AC207" i="8"/>
  <c r="F209" i="23" s="1"/>
  <c r="AD207" i="8"/>
  <c r="G209" i="23" s="1"/>
  <c r="AE207" i="8"/>
  <c r="H209" i="23" s="1"/>
  <c r="AC208" i="8"/>
  <c r="F210" i="23" s="1"/>
  <c r="AD208" i="8"/>
  <c r="G210" i="23" s="1"/>
  <c r="AE208" i="8"/>
  <c r="H210" i="23" s="1"/>
  <c r="AC209" i="8"/>
  <c r="F211" i="23" s="1"/>
  <c r="AD209" i="8"/>
  <c r="G211" i="23" s="1"/>
  <c r="AE209" i="8"/>
  <c r="H211" i="23" s="1"/>
  <c r="AC210" i="8"/>
  <c r="F212" i="23" s="1"/>
  <c r="AD210" i="8"/>
  <c r="G212" i="23" s="1"/>
  <c r="AE210" i="8"/>
  <c r="H212" i="23" s="1"/>
  <c r="AC211" i="8"/>
  <c r="F213" i="23" s="1"/>
  <c r="AD211" i="8"/>
  <c r="G213" i="23" s="1"/>
  <c r="AE211" i="8"/>
  <c r="H213" i="23" s="1"/>
  <c r="AC212" i="8"/>
  <c r="F214" i="23" s="1"/>
  <c r="AD212" i="8"/>
  <c r="G214" i="23" s="1"/>
  <c r="AE212" i="8"/>
  <c r="H214" i="23" s="1"/>
  <c r="AC213" i="8"/>
  <c r="F215" i="23" s="1"/>
  <c r="AD213" i="8"/>
  <c r="G215" i="23" s="1"/>
  <c r="AE213" i="8"/>
  <c r="H215" i="23" s="1"/>
  <c r="AC214" i="8"/>
  <c r="F216" i="23" s="1"/>
  <c r="AD214" i="8"/>
  <c r="G216" i="23" s="1"/>
  <c r="AE214" i="8"/>
  <c r="H216" i="23" s="1"/>
  <c r="AC215" i="8"/>
  <c r="F217" i="23" s="1"/>
  <c r="AD215" i="8"/>
  <c r="G217" i="23" s="1"/>
  <c r="AE215" i="8"/>
  <c r="H217" i="23" s="1"/>
  <c r="AC216" i="8"/>
  <c r="F218" i="23" s="1"/>
  <c r="AD216" i="8"/>
  <c r="G218" i="23" s="1"/>
  <c r="AE216" i="8"/>
  <c r="H218" i="23" s="1"/>
  <c r="AC217" i="8"/>
  <c r="F219" i="23" s="1"/>
  <c r="AD217" i="8"/>
  <c r="G219" i="23" s="1"/>
  <c r="AE217" i="8"/>
  <c r="H219" i="23" s="1"/>
  <c r="AC218" i="8"/>
  <c r="F220" i="23" s="1"/>
  <c r="AD218" i="8"/>
  <c r="G220" i="23" s="1"/>
  <c r="AE218" i="8"/>
  <c r="H220" i="23" s="1"/>
  <c r="AC219" i="8"/>
  <c r="F221" i="23" s="1"/>
  <c r="AD219" i="8"/>
  <c r="G221" i="23" s="1"/>
  <c r="AE219" i="8"/>
  <c r="H221" i="23" s="1"/>
  <c r="AC220" i="8"/>
  <c r="F222" i="23" s="1"/>
  <c r="AD220" i="8"/>
  <c r="G222" i="23" s="1"/>
  <c r="AE220" i="8"/>
  <c r="H222" i="23" s="1"/>
  <c r="AC221" i="8"/>
  <c r="F223" i="23" s="1"/>
  <c r="AD221" i="8"/>
  <c r="G223" i="23" s="1"/>
  <c r="AE221" i="8"/>
  <c r="H223" i="23" s="1"/>
  <c r="AC222" i="8"/>
  <c r="F224" i="23" s="1"/>
  <c r="AD222" i="8"/>
  <c r="G224" i="23" s="1"/>
  <c r="AE222" i="8"/>
  <c r="H224" i="23" s="1"/>
  <c r="AC223" i="8"/>
  <c r="F225" i="23" s="1"/>
  <c r="AD223" i="8"/>
  <c r="G225" i="23" s="1"/>
  <c r="AE223" i="8"/>
  <c r="H225" i="23" s="1"/>
  <c r="AC224" i="8"/>
  <c r="F226" i="23" s="1"/>
  <c r="AD224" i="8"/>
  <c r="G226" i="23" s="1"/>
  <c r="AE224" i="8"/>
  <c r="H226" i="23" s="1"/>
  <c r="AC225" i="8"/>
  <c r="F227" i="23" s="1"/>
  <c r="AD225" i="8"/>
  <c r="G227" i="23" s="1"/>
  <c r="AE225" i="8"/>
  <c r="H227" i="23" s="1"/>
  <c r="AC226" i="8"/>
  <c r="F228" i="23" s="1"/>
  <c r="AD226" i="8"/>
  <c r="G228" i="23" s="1"/>
  <c r="AE226" i="8"/>
  <c r="H228" i="23" s="1"/>
  <c r="AC227" i="8"/>
  <c r="F229" i="23" s="1"/>
  <c r="AD227" i="8"/>
  <c r="G229" i="23" s="1"/>
  <c r="AE227" i="8"/>
  <c r="H229" i="23" s="1"/>
  <c r="AC228" i="8"/>
  <c r="F230" i="23" s="1"/>
  <c r="AD228" i="8"/>
  <c r="G230" i="23" s="1"/>
  <c r="AE228" i="8"/>
  <c r="H230" i="23" s="1"/>
  <c r="AC229" i="8"/>
  <c r="F231" i="23" s="1"/>
  <c r="AD229" i="8"/>
  <c r="G231" i="23" s="1"/>
  <c r="AE229" i="8"/>
  <c r="H231" i="23" s="1"/>
  <c r="AC230" i="8"/>
  <c r="F232" i="23" s="1"/>
  <c r="AD230" i="8"/>
  <c r="G232" i="23" s="1"/>
  <c r="AE230" i="8"/>
  <c r="H232" i="23" s="1"/>
  <c r="AC231" i="8"/>
  <c r="F233" i="23" s="1"/>
  <c r="AD231" i="8"/>
  <c r="G233" i="23" s="1"/>
  <c r="AE231" i="8"/>
  <c r="H233" i="23" s="1"/>
  <c r="AC232" i="8"/>
  <c r="F234" i="23" s="1"/>
  <c r="AD232" i="8"/>
  <c r="G234" i="23" s="1"/>
  <c r="AE232" i="8"/>
  <c r="H234" i="23" s="1"/>
  <c r="AC233" i="8"/>
  <c r="F235" i="23" s="1"/>
  <c r="AD233" i="8"/>
  <c r="G235" i="23" s="1"/>
  <c r="AE233" i="8"/>
  <c r="H235" i="23" s="1"/>
  <c r="AC234" i="8"/>
  <c r="F236" i="23" s="1"/>
  <c r="AD234" i="8"/>
  <c r="G236" i="23" s="1"/>
  <c r="AE234" i="8"/>
  <c r="H236" i="23" s="1"/>
  <c r="AC235" i="8"/>
  <c r="F237" i="23" s="1"/>
  <c r="AD235" i="8"/>
  <c r="G237" i="23" s="1"/>
  <c r="AE235" i="8"/>
  <c r="H237" i="23" s="1"/>
  <c r="AC236" i="8"/>
  <c r="F238" i="23" s="1"/>
  <c r="AD236" i="8"/>
  <c r="G238" i="23" s="1"/>
  <c r="AE236" i="8"/>
  <c r="H238" i="23" s="1"/>
  <c r="AC237" i="8"/>
  <c r="F239" i="23" s="1"/>
  <c r="AD237" i="8"/>
  <c r="G239" i="23" s="1"/>
  <c r="AE237" i="8"/>
  <c r="H239" i="23" s="1"/>
  <c r="AC238" i="8"/>
  <c r="F240" i="23" s="1"/>
  <c r="AD238" i="8"/>
  <c r="G240" i="23" s="1"/>
  <c r="AE238" i="8"/>
  <c r="H240" i="23" s="1"/>
  <c r="AC239" i="8"/>
  <c r="F241" i="23" s="1"/>
  <c r="AD239" i="8"/>
  <c r="G241" i="23" s="1"/>
  <c r="AE239" i="8"/>
  <c r="H241" i="23" s="1"/>
  <c r="AC240" i="8"/>
  <c r="F242" i="23" s="1"/>
  <c r="AD240" i="8"/>
  <c r="G242" i="23" s="1"/>
  <c r="AE240" i="8"/>
  <c r="H242" i="23" s="1"/>
  <c r="AC241" i="8"/>
  <c r="F243" i="23" s="1"/>
  <c r="AD241" i="8"/>
  <c r="G243" i="23" s="1"/>
  <c r="AE241" i="8"/>
  <c r="H243" i="23" s="1"/>
  <c r="AC242" i="8"/>
  <c r="F244" i="23" s="1"/>
  <c r="AD242" i="8"/>
  <c r="G244" i="23" s="1"/>
  <c r="AE242" i="8"/>
  <c r="H244" i="23" s="1"/>
  <c r="AC243" i="8"/>
  <c r="F245" i="23" s="1"/>
  <c r="AD243" i="8"/>
  <c r="G245" i="23" s="1"/>
  <c r="AE243" i="8"/>
  <c r="H245" i="23" s="1"/>
  <c r="AC244" i="8"/>
  <c r="F246" i="23" s="1"/>
  <c r="AD244" i="8"/>
  <c r="G246" i="23" s="1"/>
  <c r="AE244" i="8"/>
  <c r="H246" i="23" s="1"/>
  <c r="AC245" i="8"/>
  <c r="F247" i="23" s="1"/>
  <c r="AD245" i="8"/>
  <c r="G247" i="23" s="1"/>
  <c r="AE245" i="8"/>
  <c r="H247" i="23" s="1"/>
  <c r="AC246" i="8"/>
  <c r="F248" i="23" s="1"/>
  <c r="AD246" i="8"/>
  <c r="G248" i="23" s="1"/>
  <c r="AE246" i="8"/>
  <c r="H248" i="23" s="1"/>
  <c r="AC247" i="8"/>
  <c r="F249" i="23" s="1"/>
  <c r="AD247" i="8"/>
  <c r="G249" i="23" s="1"/>
  <c r="AE247" i="8"/>
  <c r="H249" i="23" s="1"/>
  <c r="AC248" i="8"/>
  <c r="F250" i="23" s="1"/>
  <c r="AD248" i="8"/>
  <c r="G250" i="23" s="1"/>
  <c r="AE248" i="8"/>
  <c r="H250" i="23" s="1"/>
  <c r="AC249" i="8"/>
  <c r="F251" i="23" s="1"/>
  <c r="AD249" i="8"/>
  <c r="G251" i="23" s="1"/>
  <c r="AE249" i="8"/>
  <c r="H251" i="23" s="1"/>
  <c r="AC250" i="8"/>
  <c r="F252" i="23" s="1"/>
  <c r="AD250" i="8"/>
  <c r="G252" i="23" s="1"/>
  <c r="AE250" i="8"/>
  <c r="H252" i="23" s="1"/>
  <c r="AC251" i="8"/>
  <c r="F253" i="23" s="1"/>
  <c r="AD251" i="8"/>
  <c r="G253" i="23" s="1"/>
  <c r="AE251" i="8"/>
  <c r="H253" i="23" s="1"/>
  <c r="AC252" i="8"/>
  <c r="F254" i="23" s="1"/>
  <c r="AD252" i="8"/>
  <c r="G254" i="23" s="1"/>
  <c r="AE252" i="8"/>
  <c r="H254" i="23" s="1"/>
  <c r="AC253" i="8"/>
  <c r="F255" i="23" s="1"/>
  <c r="AD253" i="8"/>
  <c r="G255" i="23" s="1"/>
  <c r="AE253" i="8"/>
  <c r="H255" i="23" s="1"/>
  <c r="AC254" i="8"/>
  <c r="F256" i="23" s="1"/>
  <c r="AD254" i="8"/>
  <c r="G256" i="23" s="1"/>
  <c r="AE254" i="8"/>
  <c r="H256" i="23" s="1"/>
  <c r="AC255" i="8"/>
  <c r="F257" i="23" s="1"/>
  <c r="AD255" i="8"/>
  <c r="G257" i="23" s="1"/>
  <c r="AE255" i="8"/>
  <c r="H257" i="23" s="1"/>
  <c r="AC256" i="8"/>
  <c r="F258" i="23" s="1"/>
  <c r="AD256" i="8"/>
  <c r="G258" i="23" s="1"/>
  <c r="AE256" i="8"/>
  <c r="H258" i="23" s="1"/>
  <c r="AC257" i="8"/>
  <c r="F259" i="23" s="1"/>
  <c r="AD257" i="8"/>
  <c r="G259" i="23" s="1"/>
  <c r="AE257" i="8"/>
  <c r="H259" i="23" s="1"/>
  <c r="AC258" i="8"/>
  <c r="F260" i="23" s="1"/>
  <c r="AD258" i="8"/>
  <c r="G260" i="23" s="1"/>
  <c r="AE258" i="8"/>
  <c r="H260" i="23" s="1"/>
  <c r="AC259" i="8"/>
  <c r="F261" i="23" s="1"/>
  <c r="AD259" i="8"/>
  <c r="G261" i="23" s="1"/>
  <c r="AE259" i="8"/>
  <c r="H261" i="23" s="1"/>
  <c r="AC260" i="8"/>
  <c r="F262" i="23" s="1"/>
  <c r="AD260" i="8"/>
  <c r="G262" i="23" s="1"/>
  <c r="AE260" i="8"/>
  <c r="H262" i="23" s="1"/>
  <c r="AC261" i="8"/>
  <c r="F263" i="23" s="1"/>
  <c r="AD261" i="8"/>
  <c r="G263" i="23" s="1"/>
  <c r="AE261" i="8"/>
  <c r="H263" i="23" s="1"/>
  <c r="AC262" i="8"/>
  <c r="F264" i="23" s="1"/>
  <c r="AD262" i="8"/>
  <c r="G264" i="23" s="1"/>
  <c r="AE262" i="8"/>
  <c r="H264" i="23" s="1"/>
  <c r="AC263" i="8"/>
  <c r="F265" i="23" s="1"/>
  <c r="AD263" i="8"/>
  <c r="G265" i="23" s="1"/>
  <c r="AE263" i="8"/>
  <c r="H265" i="23" s="1"/>
  <c r="AC264" i="8"/>
  <c r="F266" i="23" s="1"/>
  <c r="AD264" i="8"/>
  <c r="G266" i="23" s="1"/>
  <c r="AE264" i="8"/>
  <c r="H266" i="23" s="1"/>
  <c r="AC265" i="8"/>
  <c r="F267" i="23" s="1"/>
  <c r="AD265" i="8"/>
  <c r="G267" i="23" s="1"/>
  <c r="AE265" i="8"/>
  <c r="H267" i="23" s="1"/>
  <c r="AC266" i="8"/>
  <c r="F268" i="23" s="1"/>
  <c r="AD266" i="8"/>
  <c r="G268" i="23" s="1"/>
  <c r="AE266" i="8"/>
  <c r="H268" i="23" s="1"/>
  <c r="AC267" i="8"/>
  <c r="F269" i="23" s="1"/>
  <c r="AD267" i="8"/>
  <c r="G269" i="23" s="1"/>
  <c r="AE267" i="8"/>
  <c r="H269" i="23" s="1"/>
  <c r="AC268" i="8"/>
  <c r="F270" i="23" s="1"/>
  <c r="AD268" i="8"/>
  <c r="G270" i="23" s="1"/>
  <c r="AE268" i="8"/>
  <c r="H270" i="23" s="1"/>
  <c r="AC269" i="8"/>
  <c r="F271" i="23" s="1"/>
  <c r="AD269" i="8"/>
  <c r="G271" i="23" s="1"/>
  <c r="AE269" i="8"/>
  <c r="H271" i="23" s="1"/>
  <c r="AC270" i="8"/>
  <c r="F272" i="23" s="1"/>
  <c r="AD270" i="8"/>
  <c r="G272" i="23" s="1"/>
  <c r="AE270" i="8"/>
  <c r="H272" i="23" s="1"/>
  <c r="AC271" i="8"/>
  <c r="F273" i="23" s="1"/>
  <c r="AD271" i="8"/>
  <c r="G273" i="23" s="1"/>
  <c r="AE271" i="8"/>
  <c r="H273" i="23" s="1"/>
  <c r="AC272" i="8"/>
  <c r="F274" i="23" s="1"/>
  <c r="AD272" i="8"/>
  <c r="G274" i="23" s="1"/>
  <c r="AE272" i="8"/>
  <c r="H274" i="23" s="1"/>
  <c r="AC273" i="8"/>
  <c r="F275" i="23" s="1"/>
  <c r="AD273" i="8"/>
  <c r="G275" i="23" s="1"/>
  <c r="AE273" i="8"/>
  <c r="H275" i="23" s="1"/>
  <c r="AC274" i="8"/>
  <c r="F276" i="23" s="1"/>
  <c r="AD274" i="8"/>
  <c r="G276" i="23" s="1"/>
  <c r="AE274" i="8"/>
  <c r="H276" i="23" s="1"/>
  <c r="AC275" i="8"/>
  <c r="F277" i="23" s="1"/>
  <c r="AD275" i="8"/>
  <c r="G277" i="23" s="1"/>
  <c r="AE275" i="8"/>
  <c r="H277" i="23" s="1"/>
  <c r="AC276" i="8"/>
  <c r="F278" i="23" s="1"/>
  <c r="AD276" i="8"/>
  <c r="G278" i="23" s="1"/>
  <c r="AE276" i="8"/>
  <c r="H278" i="23" s="1"/>
  <c r="AC277" i="8"/>
  <c r="F279" i="23" s="1"/>
  <c r="AD277" i="8"/>
  <c r="G279" i="23" s="1"/>
  <c r="AE277" i="8"/>
  <c r="H279" i="23" s="1"/>
  <c r="AC278" i="8"/>
  <c r="F280" i="23" s="1"/>
  <c r="AD278" i="8"/>
  <c r="G280" i="23" s="1"/>
  <c r="AE278" i="8"/>
  <c r="H280" i="23" s="1"/>
  <c r="AC279" i="8"/>
  <c r="F281" i="23" s="1"/>
  <c r="AD279" i="8"/>
  <c r="G281" i="23" s="1"/>
  <c r="AE279" i="8"/>
  <c r="H281" i="23" s="1"/>
  <c r="AC280" i="8"/>
  <c r="F282" i="23" s="1"/>
  <c r="AD280" i="8"/>
  <c r="G282" i="23" s="1"/>
  <c r="AE280" i="8"/>
  <c r="H282" i="23" s="1"/>
  <c r="AC281" i="8"/>
  <c r="F283" i="23" s="1"/>
  <c r="AD281" i="8"/>
  <c r="G283" i="23" s="1"/>
  <c r="AE281" i="8"/>
  <c r="H283" i="23" s="1"/>
  <c r="AC282" i="8"/>
  <c r="F284" i="23" s="1"/>
  <c r="AD282" i="8"/>
  <c r="G284" i="23" s="1"/>
  <c r="AE282" i="8"/>
  <c r="H284" i="23" s="1"/>
  <c r="AC283" i="8"/>
  <c r="F285" i="23" s="1"/>
  <c r="AD283" i="8"/>
  <c r="G285" i="23" s="1"/>
  <c r="AE283" i="8"/>
  <c r="H285" i="23" s="1"/>
  <c r="AC284" i="8"/>
  <c r="F286" i="23" s="1"/>
  <c r="AD284" i="8"/>
  <c r="G286" i="23" s="1"/>
  <c r="AE284" i="8"/>
  <c r="H286" i="23" s="1"/>
  <c r="AC285" i="8"/>
  <c r="F287" i="23" s="1"/>
  <c r="AD285" i="8"/>
  <c r="G287" i="23" s="1"/>
  <c r="AE285" i="8"/>
  <c r="H287" i="23" s="1"/>
  <c r="AC286" i="8"/>
  <c r="F288" i="23" s="1"/>
  <c r="AD286" i="8"/>
  <c r="G288" i="23" s="1"/>
  <c r="AE286" i="8"/>
  <c r="H288" i="23" s="1"/>
  <c r="AC287" i="8"/>
  <c r="F289" i="23" s="1"/>
  <c r="AD287" i="8"/>
  <c r="G289" i="23" s="1"/>
  <c r="AE287" i="8"/>
  <c r="H289" i="23" s="1"/>
  <c r="AC288" i="8"/>
  <c r="F290" i="23" s="1"/>
  <c r="AD288" i="8"/>
  <c r="G290" i="23" s="1"/>
  <c r="AE288" i="8"/>
  <c r="H290" i="23" s="1"/>
  <c r="AC289" i="8"/>
  <c r="F291" i="23" s="1"/>
  <c r="AD289" i="8"/>
  <c r="G291" i="23" s="1"/>
  <c r="AE289" i="8"/>
  <c r="H291" i="23" s="1"/>
  <c r="AC290" i="8"/>
  <c r="F292" i="23" s="1"/>
  <c r="AD290" i="8"/>
  <c r="G292" i="23" s="1"/>
  <c r="AE290" i="8"/>
  <c r="H292" i="23" s="1"/>
  <c r="AC291" i="8"/>
  <c r="F293" i="23" s="1"/>
  <c r="AD291" i="8"/>
  <c r="G293" i="23" s="1"/>
  <c r="AE291" i="8"/>
  <c r="H293" i="23" s="1"/>
  <c r="AC292" i="8"/>
  <c r="F294" i="23" s="1"/>
  <c r="AD292" i="8"/>
  <c r="G294" i="23" s="1"/>
  <c r="AE292" i="8"/>
  <c r="H294" i="23" s="1"/>
  <c r="AC293" i="8"/>
  <c r="F295" i="23" s="1"/>
  <c r="AD293" i="8"/>
  <c r="G295" i="23" s="1"/>
  <c r="AE293" i="8"/>
  <c r="H295" i="23" s="1"/>
  <c r="AC294" i="8"/>
  <c r="F296" i="23" s="1"/>
  <c r="AD294" i="8"/>
  <c r="G296" i="23" s="1"/>
  <c r="AE294" i="8"/>
  <c r="H296" i="23" s="1"/>
  <c r="AC295" i="8"/>
  <c r="F297" i="23" s="1"/>
  <c r="AD295" i="8"/>
  <c r="G297" i="23" s="1"/>
  <c r="AE295" i="8"/>
  <c r="H297" i="23" s="1"/>
  <c r="AC296" i="8"/>
  <c r="F298" i="23" s="1"/>
  <c r="AD296" i="8"/>
  <c r="G298" i="23" s="1"/>
  <c r="AE296" i="8"/>
  <c r="H298" i="23" s="1"/>
  <c r="AC297" i="8"/>
  <c r="F299" i="23" s="1"/>
  <c r="AD297" i="8"/>
  <c r="G299" i="23" s="1"/>
  <c r="AE297" i="8"/>
  <c r="H299" i="23" s="1"/>
  <c r="AC298" i="8"/>
  <c r="F300" i="23" s="1"/>
  <c r="AD298" i="8"/>
  <c r="G300" i="23" s="1"/>
  <c r="AE298" i="8"/>
  <c r="H300" i="23" s="1"/>
  <c r="AC299" i="8"/>
  <c r="F301" i="23" s="1"/>
  <c r="AD299" i="8"/>
  <c r="G301" i="23" s="1"/>
  <c r="AE299" i="8"/>
  <c r="H301" i="23" s="1"/>
  <c r="AC300" i="8"/>
  <c r="F302" i="23" s="1"/>
  <c r="AD300" i="8"/>
  <c r="G302" i="23" s="1"/>
  <c r="AE300" i="8"/>
  <c r="H302" i="23" s="1"/>
  <c r="AC301" i="8"/>
  <c r="F303" i="23" s="1"/>
  <c r="AD301" i="8"/>
  <c r="G303" i="23" s="1"/>
  <c r="AE301" i="8"/>
  <c r="H303" i="23" s="1"/>
  <c r="AC302" i="8"/>
  <c r="F304" i="23" s="1"/>
  <c r="AD302" i="8"/>
  <c r="G304" i="23" s="1"/>
  <c r="AE302" i="8"/>
  <c r="H304" i="23" s="1"/>
  <c r="AC303" i="8"/>
  <c r="F305" i="23" s="1"/>
  <c r="AD303" i="8"/>
  <c r="G305" i="23" s="1"/>
  <c r="AE303" i="8"/>
  <c r="H305" i="23" s="1"/>
  <c r="AC304" i="8"/>
  <c r="F306" i="23" s="1"/>
  <c r="AD304" i="8"/>
  <c r="G306" i="23" s="1"/>
  <c r="AE304" i="8"/>
  <c r="H306" i="23" s="1"/>
  <c r="AC305" i="8"/>
  <c r="F307" i="23" s="1"/>
  <c r="AD305" i="8"/>
  <c r="G307" i="23" s="1"/>
  <c r="AE305" i="8"/>
  <c r="H307" i="23" s="1"/>
  <c r="AC306" i="8"/>
  <c r="F308" i="23" s="1"/>
  <c r="AD306" i="8"/>
  <c r="G308" i="23" s="1"/>
  <c r="AE306" i="8"/>
  <c r="H308" i="23" s="1"/>
  <c r="AC307" i="8"/>
  <c r="F309" i="23" s="1"/>
  <c r="AD307" i="8"/>
  <c r="G309" i="23" s="1"/>
  <c r="AE307" i="8"/>
  <c r="H309" i="23" s="1"/>
  <c r="AC308" i="8"/>
  <c r="F310" i="23" s="1"/>
  <c r="AD308" i="8"/>
  <c r="G310" i="23" s="1"/>
  <c r="AE308" i="8"/>
  <c r="H310" i="23" s="1"/>
  <c r="AC309" i="8"/>
  <c r="F311" i="23" s="1"/>
  <c r="AD309" i="8"/>
  <c r="G311" i="23" s="1"/>
  <c r="AE309" i="8"/>
  <c r="H311" i="23" s="1"/>
  <c r="AC310" i="8"/>
  <c r="F312" i="23" s="1"/>
  <c r="AD310" i="8"/>
  <c r="G312" i="23" s="1"/>
  <c r="AE310" i="8"/>
  <c r="H312" i="23" s="1"/>
  <c r="AC311" i="8"/>
  <c r="F313" i="23" s="1"/>
  <c r="AD311" i="8"/>
  <c r="G313" i="23" s="1"/>
  <c r="AE311" i="8"/>
  <c r="H313" i="23" s="1"/>
  <c r="AC312" i="8"/>
  <c r="AD312" i="8"/>
  <c r="AE312" i="8"/>
  <c r="AC313" i="8"/>
  <c r="F314" i="23" s="1"/>
  <c r="AD313" i="8"/>
  <c r="G314" i="23" s="1"/>
  <c r="AE313" i="8"/>
  <c r="H314" i="23" s="1"/>
  <c r="AC314" i="8"/>
  <c r="F315" i="23" s="1"/>
  <c r="AD314" i="8"/>
  <c r="G315" i="23" s="1"/>
  <c r="AE314" i="8"/>
  <c r="H315" i="23" s="1"/>
  <c r="AC315" i="8"/>
  <c r="F316" i="23" s="1"/>
  <c r="AD315" i="8"/>
  <c r="G316" i="23" s="1"/>
  <c r="AE315" i="8"/>
  <c r="H316" i="23" s="1"/>
  <c r="AC316" i="8"/>
  <c r="F317" i="23" s="1"/>
  <c r="AD316" i="8"/>
  <c r="G317" i="23" s="1"/>
  <c r="AE316" i="8"/>
  <c r="H317" i="23" s="1"/>
  <c r="AC317" i="8"/>
  <c r="AD317" i="8"/>
  <c r="AE317" i="8"/>
  <c r="AC318" i="8"/>
  <c r="F318" i="23" s="1"/>
  <c r="AD318" i="8"/>
  <c r="G318" i="23" s="1"/>
  <c r="AE318" i="8"/>
  <c r="H318" i="23" s="1"/>
  <c r="AC319" i="8"/>
  <c r="F319" i="23" s="1"/>
  <c r="AD319" i="8"/>
  <c r="G319" i="23" s="1"/>
  <c r="AE319" i="8"/>
  <c r="H319" i="23" s="1"/>
  <c r="AC320" i="8"/>
  <c r="F320" i="23" s="1"/>
  <c r="AD320" i="8"/>
  <c r="G320" i="23" s="1"/>
  <c r="AE320" i="8"/>
  <c r="H320" i="23" s="1"/>
  <c r="AC321" i="8"/>
  <c r="F321" i="23" s="1"/>
  <c r="AD321" i="8"/>
  <c r="G321" i="23" s="1"/>
  <c r="AE321" i="8"/>
  <c r="H321" i="23" s="1"/>
  <c r="AC322" i="8"/>
  <c r="F322" i="23" s="1"/>
  <c r="AD322" i="8"/>
  <c r="G322" i="23" s="1"/>
  <c r="AE322" i="8"/>
  <c r="H322" i="23" s="1"/>
  <c r="AC323" i="8"/>
  <c r="F323" i="23" s="1"/>
  <c r="AD323" i="8"/>
  <c r="G323" i="23" s="1"/>
  <c r="AE323" i="8"/>
  <c r="H323" i="23" s="1"/>
  <c r="AC324" i="8"/>
  <c r="F324" i="23" s="1"/>
  <c r="AD324" i="8"/>
  <c r="G324" i="23" s="1"/>
  <c r="AE324" i="8"/>
  <c r="H324" i="23" s="1"/>
  <c r="AC325" i="8"/>
  <c r="F325" i="23" s="1"/>
  <c r="AD325" i="8"/>
  <c r="G325" i="23" s="1"/>
  <c r="AE325" i="8"/>
  <c r="H325" i="23" s="1"/>
  <c r="AC326" i="8"/>
  <c r="F326" i="23" s="1"/>
  <c r="AD326" i="8"/>
  <c r="G326" i="23" s="1"/>
  <c r="AE326" i="8"/>
  <c r="H326" i="23" s="1"/>
  <c r="AC327" i="8"/>
  <c r="F327" i="23" s="1"/>
  <c r="AD327" i="8"/>
  <c r="G327" i="23" s="1"/>
  <c r="AE327" i="8"/>
  <c r="H327" i="23" s="1"/>
  <c r="AC328" i="8"/>
  <c r="F328" i="23" s="1"/>
  <c r="AD328" i="8"/>
  <c r="G328" i="23" s="1"/>
  <c r="AE328" i="8"/>
  <c r="H328" i="23" s="1"/>
  <c r="AC329" i="8"/>
  <c r="F329" i="23" s="1"/>
  <c r="AD329" i="8"/>
  <c r="G329" i="23" s="1"/>
  <c r="AE329" i="8"/>
  <c r="H329" i="23" s="1"/>
  <c r="AC330" i="8"/>
  <c r="F330" i="23" s="1"/>
  <c r="AD330" i="8"/>
  <c r="G330" i="23" s="1"/>
  <c r="AE330" i="8"/>
  <c r="H330" i="23" s="1"/>
  <c r="AC331" i="8"/>
  <c r="F331" i="23" s="1"/>
  <c r="AD331" i="8"/>
  <c r="G331" i="23" s="1"/>
  <c r="AE331" i="8"/>
  <c r="H331" i="23" s="1"/>
  <c r="AC332" i="8"/>
  <c r="F332" i="23" s="1"/>
  <c r="AD332" i="8"/>
  <c r="G332" i="23" s="1"/>
  <c r="AE332" i="8"/>
  <c r="H332" i="23" s="1"/>
  <c r="AC333" i="8"/>
  <c r="F333" i="23" s="1"/>
  <c r="AD333" i="8"/>
  <c r="G333" i="23" s="1"/>
  <c r="AE333" i="8"/>
  <c r="H333" i="23" s="1"/>
  <c r="AC334" i="8"/>
  <c r="F334" i="23" s="1"/>
  <c r="AD334" i="8"/>
  <c r="G334" i="23" s="1"/>
  <c r="AE334" i="8"/>
  <c r="H334" i="23" s="1"/>
  <c r="AC335" i="8"/>
  <c r="F335" i="23" s="1"/>
  <c r="AD335" i="8"/>
  <c r="G335" i="23" s="1"/>
  <c r="AE335" i="8"/>
  <c r="H335" i="23" s="1"/>
  <c r="AC336" i="8"/>
  <c r="F336" i="23" s="1"/>
  <c r="AD336" i="8"/>
  <c r="G336" i="23" s="1"/>
  <c r="AE336" i="8"/>
  <c r="H336" i="23" s="1"/>
  <c r="AC337" i="8"/>
  <c r="F337" i="23" s="1"/>
  <c r="AD337" i="8"/>
  <c r="G337" i="23" s="1"/>
  <c r="AE337" i="8"/>
  <c r="H337" i="23" s="1"/>
  <c r="AC338" i="8"/>
  <c r="F338" i="23" s="1"/>
  <c r="AD338" i="8"/>
  <c r="G338" i="23" s="1"/>
  <c r="AE338" i="8"/>
  <c r="H338" i="23" s="1"/>
  <c r="AC339" i="8"/>
  <c r="F339" i="23" s="1"/>
  <c r="AD339" i="8"/>
  <c r="G339" i="23" s="1"/>
  <c r="AE339" i="8"/>
  <c r="H339" i="23" s="1"/>
  <c r="AC340" i="8"/>
  <c r="F340" i="23" s="1"/>
  <c r="AD340" i="8"/>
  <c r="G340" i="23" s="1"/>
  <c r="AE340" i="8"/>
  <c r="H340" i="23" s="1"/>
  <c r="AC341" i="8"/>
  <c r="F341" i="23" s="1"/>
  <c r="AD341" i="8"/>
  <c r="G341" i="23" s="1"/>
  <c r="AE341" i="8"/>
  <c r="H341" i="23" s="1"/>
  <c r="AC342" i="8"/>
  <c r="F342" i="23" s="1"/>
  <c r="AD342" i="8"/>
  <c r="G342" i="23" s="1"/>
  <c r="AE342" i="8"/>
  <c r="H342" i="23" s="1"/>
  <c r="AC343" i="8"/>
  <c r="F343" i="23" s="1"/>
  <c r="AD343" i="8"/>
  <c r="G343" i="23" s="1"/>
  <c r="AE343" i="8"/>
  <c r="H343" i="23" s="1"/>
  <c r="AC344" i="8"/>
  <c r="F344" i="23" s="1"/>
  <c r="AD344" i="8"/>
  <c r="G344" i="23" s="1"/>
  <c r="AE344" i="8"/>
  <c r="H344" i="23" s="1"/>
  <c r="AC345" i="8"/>
  <c r="F345" i="23" s="1"/>
  <c r="AD345" i="8"/>
  <c r="G345" i="23" s="1"/>
  <c r="AE345" i="8"/>
  <c r="H345" i="23" s="1"/>
  <c r="AC346" i="8"/>
  <c r="F346" i="23" s="1"/>
  <c r="AD346" i="8"/>
  <c r="G346" i="23" s="1"/>
  <c r="AE346" i="8"/>
  <c r="H346" i="23" s="1"/>
  <c r="AC347" i="8"/>
  <c r="F347" i="23" s="1"/>
  <c r="AD347" i="8"/>
  <c r="G347" i="23" s="1"/>
  <c r="AE347" i="8"/>
  <c r="H347" i="23" s="1"/>
  <c r="AC348" i="8"/>
  <c r="F348" i="23" s="1"/>
  <c r="AD348" i="8"/>
  <c r="G348" i="23" s="1"/>
  <c r="AE348" i="8"/>
  <c r="H348" i="23" s="1"/>
  <c r="AC349" i="8"/>
  <c r="F349" i="23" s="1"/>
  <c r="AD349" i="8"/>
  <c r="G349" i="23" s="1"/>
  <c r="AE349" i="8"/>
  <c r="H349" i="23" s="1"/>
  <c r="AC350" i="8"/>
  <c r="F350" i="23" s="1"/>
  <c r="AD350" i="8"/>
  <c r="G350" i="23" s="1"/>
  <c r="AE350" i="8"/>
  <c r="H350" i="23" s="1"/>
  <c r="AC351" i="8"/>
  <c r="F351" i="23" s="1"/>
  <c r="AD351" i="8"/>
  <c r="G351" i="23" s="1"/>
  <c r="AE351" i="8"/>
  <c r="H351" i="23" s="1"/>
  <c r="AC352" i="8"/>
  <c r="F352" i="23" s="1"/>
  <c r="AD352" i="8"/>
  <c r="G352" i="23" s="1"/>
  <c r="AE352" i="8"/>
  <c r="H352" i="23" s="1"/>
  <c r="AC353" i="8"/>
  <c r="F353" i="23" s="1"/>
  <c r="AD353" i="8"/>
  <c r="G353" i="23" s="1"/>
  <c r="AE353" i="8"/>
  <c r="H353" i="23" s="1"/>
  <c r="AC354" i="8"/>
  <c r="F354" i="23" s="1"/>
  <c r="AD354" i="8"/>
  <c r="G354" i="23" s="1"/>
  <c r="AE354" i="8"/>
  <c r="H354" i="23" s="1"/>
  <c r="AC355" i="8"/>
  <c r="F355" i="23" s="1"/>
  <c r="AD355" i="8"/>
  <c r="G355" i="23" s="1"/>
  <c r="AE355" i="8"/>
  <c r="H355" i="23" s="1"/>
  <c r="AC356" i="8"/>
  <c r="F356" i="23" s="1"/>
  <c r="AD356" i="8"/>
  <c r="G356" i="23" s="1"/>
  <c r="AE356" i="8"/>
  <c r="H356" i="23" s="1"/>
  <c r="AC357" i="8"/>
  <c r="F357" i="23" s="1"/>
  <c r="AD357" i="8"/>
  <c r="G357" i="23" s="1"/>
  <c r="AE357" i="8"/>
  <c r="H357" i="23" s="1"/>
  <c r="AC358" i="8"/>
  <c r="F358" i="23" s="1"/>
  <c r="AD358" i="8"/>
  <c r="G358" i="23" s="1"/>
  <c r="AE358" i="8"/>
  <c r="H358" i="23" s="1"/>
  <c r="AC359" i="8"/>
  <c r="F359" i="23" s="1"/>
  <c r="AD359" i="8"/>
  <c r="G359" i="23" s="1"/>
  <c r="AE359" i="8"/>
  <c r="H359" i="23" s="1"/>
  <c r="AC360" i="8"/>
  <c r="F360" i="23" s="1"/>
  <c r="AD360" i="8"/>
  <c r="G360" i="23" s="1"/>
  <c r="AE360" i="8"/>
  <c r="H360" i="23" s="1"/>
  <c r="AC361" i="8"/>
  <c r="F361" i="23" s="1"/>
  <c r="AD361" i="8"/>
  <c r="G361" i="23" s="1"/>
  <c r="AE361" i="8"/>
  <c r="H361" i="23" s="1"/>
  <c r="AC362" i="8"/>
  <c r="F362" i="23" s="1"/>
  <c r="AD362" i="8"/>
  <c r="G362" i="23" s="1"/>
  <c r="AE362" i="8"/>
  <c r="H362" i="23" s="1"/>
  <c r="AC363" i="8"/>
  <c r="F363" i="23" s="1"/>
  <c r="AD363" i="8"/>
  <c r="G363" i="23" s="1"/>
  <c r="AE363" i="8"/>
  <c r="H363" i="23" s="1"/>
  <c r="AC364" i="8"/>
  <c r="F364" i="23" s="1"/>
  <c r="AD364" i="8"/>
  <c r="G364" i="23" s="1"/>
  <c r="AE364" i="8"/>
  <c r="H364" i="23" s="1"/>
  <c r="AC365" i="8"/>
  <c r="F365" i="23" s="1"/>
  <c r="AD365" i="8"/>
  <c r="G365" i="23" s="1"/>
  <c r="AE365" i="8"/>
  <c r="H365" i="23" s="1"/>
  <c r="AC366" i="8"/>
  <c r="F366" i="23" s="1"/>
  <c r="AD366" i="8"/>
  <c r="G366" i="23" s="1"/>
  <c r="AE366" i="8"/>
  <c r="H366" i="23" s="1"/>
  <c r="AC367" i="8"/>
  <c r="F367" i="23" s="1"/>
  <c r="AD367" i="8"/>
  <c r="G367" i="23" s="1"/>
  <c r="AE367" i="8"/>
  <c r="H367" i="23" s="1"/>
  <c r="AC368" i="8"/>
  <c r="F368" i="23" s="1"/>
  <c r="AD368" i="8"/>
  <c r="G368" i="23" s="1"/>
  <c r="AE368" i="8"/>
  <c r="H368" i="23" s="1"/>
  <c r="AC369" i="8"/>
  <c r="F369" i="23" s="1"/>
  <c r="AD369" i="8"/>
  <c r="G369" i="23" s="1"/>
  <c r="AE369" i="8"/>
  <c r="H369" i="23" s="1"/>
  <c r="AC370" i="8"/>
  <c r="F370" i="23" s="1"/>
  <c r="AD370" i="8"/>
  <c r="G370" i="23" s="1"/>
  <c r="AE370" i="8"/>
  <c r="H370" i="23" s="1"/>
  <c r="AC371" i="8"/>
  <c r="F371" i="23" s="1"/>
  <c r="AD371" i="8"/>
  <c r="G371" i="23" s="1"/>
  <c r="AE371" i="8"/>
  <c r="H371" i="23" s="1"/>
  <c r="AC372" i="8"/>
  <c r="F372" i="23" s="1"/>
  <c r="AD372" i="8"/>
  <c r="G372" i="23" s="1"/>
  <c r="AE372" i="8"/>
  <c r="H372" i="23" s="1"/>
  <c r="AC373" i="8"/>
  <c r="F373" i="23" s="1"/>
  <c r="AD373" i="8"/>
  <c r="G373" i="23" s="1"/>
  <c r="AE373" i="8"/>
  <c r="H373" i="23" s="1"/>
  <c r="AC374" i="8"/>
  <c r="F374" i="23" s="1"/>
  <c r="AD374" i="8"/>
  <c r="G374" i="23" s="1"/>
  <c r="AE374" i="8"/>
  <c r="H374" i="23" s="1"/>
  <c r="AC375" i="8"/>
  <c r="F375" i="23" s="1"/>
  <c r="AD375" i="8"/>
  <c r="G375" i="23" s="1"/>
  <c r="AE375" i="8"/>
  <c r="H375" i="23" s="1"/>
  <c r="AC376" i="8"/>
  <c r="F376" i="23" s="1"/>
  <c r="AD376" i="8"/>
  <c r="G376" i="23" s="1"/>
  <c r="AE376" i="8"/>
  <c r="H376" i="23" s="1"/>
  <c r="AC377" i="8"/>
  <c r="F377" i="23" s="1"/>
  <c r="AD377" i="8"/>
  <c r="G377" i="23" s="1"/>
  <c r="AE377" i="8"/>
  <c r="H377" i="23" s="1"/>
  <c r="AC378" i="8"/>
  <c r="F378" i="23" s="1"/>
  <c r="AD378" i="8"/>
  <c r="G378" i="23" s="1"/>
  <c r="AE378" i="8"/>
  <c r="H378" i="23" s="1"/>
  <c r="AC379" i="8"/>
  <c r="F379" i="23" s="1"/>
  <c r="AD379" i="8"/>
  <c r="G379" i="23" s="1"/>
  <c r="AE379" i="8"/>
  <c r="H379" i="23" s="1"/>
  <c r="AC380" i="8"/>
  <c r="F380" i="23" s="1"/>
  <c r="AD380" i="8"/>
  <c r="G380" i="23" s="1"/>
  <c r="AE380" i="8"/>
  <c r="H380" i="23" s="1"/>
  <c r="AC381" i="8"/>
  <c r="F381" i="23" s="1"/>
  <c r="AD381" i="8"/>
  <c r="G381" i="23" s="1"/>
  <c r="AE381" i="8"/>
  <c r="H381" i="23" s="1"/>
  <c r="AC382" i="8"/>
  <c r="F382" i="23" s="1"/>
  <c r="AD382" i="8"/>
  <c r="G382" i="23" s="1"/>
  <c r="AE382" i="8"/>
  <c r="H382" i="23" s="1"/>
  <c r="AC383" i="8"/>
  <c r="F383" i="23" s="1"/>
  <c r="AD383" i="8"/>
  <c r="G383" i="23" s="1"/>
  <c r="AE383" i="8"/>
  <c r="H383" i="23" s="1"/>
  <c r="AC384" i="8"/>
  <c r="F384" i="23" s="1"/>
  <c r="AD384" i="8"/>
  <c r="G384" i="23" s="1"/>
  <c r="AE384" i="8"/>
  <c r="H384" i="23" s="1"/>
  <c r="AC385" i="8"/>
  <c r="F385" i="23" s="1"/>
  <c r="AD385" i="8"/>
  <c r="G385" i="23" s="1"/>
  <c r="AE385" i="8"/>
  <c r="H385" i="23" s="1"/>
  <c r="AC386" i="8"/>
  <c r="F386" i="23" s="1"/>
  <c r="AD386" i="8"/>
  <c r="G386" i="23" s="1"/>
  <c r="AE386" i="8"/>
  <c r="H386" i="23" s="1"/>
  <c r="AC387" i="8"/>
  <c r="F387" i="23" s="1"/>
  <c r="AD387" i="8"/>
  <c r="G387" i="23" s="1"/>
  <c r="AE387" i="8"/>
  <c r="H387" i="23" s="1"/>
  <c r="AC388" i="8"/>
  <c r="F388" i="23" s="1"/>
  <c r="AD388" i="8"/>
  <c r="G388" i="23" s="1"/>
  <c r="AE388" i="8"/>
  <c r="H388" i="23" s="1"/>
  <c r="AC389" i="8"/>
  <c r="F389" i="23" s="1"/>
  <c r="AD389" i="8"/>
  <c r="G389" i="23" s="1"/>
  <c r="AE389" i="8"/>
  <c r="H389" i="23" s="1"/>
  <c r="AC390" i="8"/>
  <c r="F390" i="23" s="1"/>
  <c r="AD390" i="8"/>
  <c r="G390" i="23" s="1"/>
  <c r="AE390" i="8"/>
  <c r="H390" i="23" s="1"/>
  <c r="AC391" i="8"/>
  <c r="F391" i="23" s="1"/>
  <c r="AD391" i="8"/>
  <c r="G391" i="23" s="1"/>
  <c r="AE391" i="8"/>
  <c r="H391" i="23" s="1"/>
  <c r="AC392" i="8"/>
  <c r="F392" i="23" s="1"/>
  <c r="AD392" i="8"/>
  <c r="G392" i="23" s="1"/>
  <c r="AE392" i="8"/>
  <c r="H392" i="23" s="1"/>
  <c r="AC393" i="8"/>
  <c r="F393" i="23" s="1"/>
  <c r="AD393" i="8"/>
  <c r="G393" i="23" s="1"/>
  <c r="AE393" i="8"/>
  <c r="H393" i="23" s="1"/>
  <c r="AC394" i="8"/>
  <c r="F394" i="23" s="1"/>
  <c r="AD394" i="8"/>
  <c r="G394" i="23" s="1"/>
  <c r="AE394" i="8"/>
  <c r="H394" i="23" s="1"/>
  <c r="AC395" i="8"/>
  <c r="F395" i="23" s="1"/>
  <c r="AD395" i="8"/>
  <c r="G395" i="23" s="1"/>
  <c r="AE395" i="8"/>
  <c r="H395" i="23" s="1"/>
  <c r="AC396" i="8"/>
  <c r="F396" i="23" s="1"/>
  <c r="AD396" i="8"/>
  <c r="G396" i="23" s="1"/>
  <c r="AE396" i="8"/>
  <c r="H396" i="23" s="1"/>
  <c r="AC397" i="8"/>
  <c r="F397" i="23" s="1"/>
  <c r="AD397" i="8"/>
  <c r="G397" i="23" s="1"/>
  <c r="AE397" i="8"/>
  <c r="H397" i="23" s="1"/>
  <c r="AC398" i="8"/>
  <c r="F398" i="23" s="1"/>
  <c r="AD398" i="8"/>
  <c r="G398" i="23" s="1"/>
  <c r="AE398" i="8"/>
  <c r="H398" i="23" s="1"/>
  <c r="AC399" i="8"/>
  <c r="F399" i="23" s="1"/>
  <c r="AD399" i="8"/>
  <c r="G399" i="23" s="1"/>
  <c r="AE399" i="8"/>
  <c r="H399" i="23" s="1"/>
  <c r="AC400" i="8"/>
  <c r="F400" i="23" s="1"/>
  <c r="AD400" i="8"/>
  <c r="G400" i="23" s="1"/>
  <c r="AE400" i="8"/>
  <c r="H400" i="23" s="1"/>
  <c r="AC401" i="8"/>
  <c r="F401" i="23" s="1"/>
  <c r="AD401" i="8"/>
  <c r="G401" i="23" s="1"/>
  <c r="AE401" i="8"/>
  <c r="H401" i="23" s="1"/>
  <c r="AC402" i="8"/>
  <c r="F402" i="23" s="1"/>
  <c r="AD402" i="8"/>
  <c r="G402" i="23" s="1"/>
  <c r="AE402" i="8"/>
  <c r="H402" i="23" s="1"/>
  <c r="AC403" i="8"/>
  <c r="F403" i="23" s="1"/>
  <c r="AD403" i="8"/>
  <c r="G403" i="23" s="1"/>
  <c r="AE403" i="8"/>
  <c r="H403" i="23" s="1"/>
  <c r="AC404" i="8"/>
  <c r="F404" i="23" s="1"/>
  <c r="AD404" i="8"/>
  <c r="G404" i="23" s="1"/>
  <c r="AE404" i="8"/>
  <c r="H404" i="23" s="1"/>
  <c r="AC405" i="8"/>
  <c r="F405" i="23" s="1"/>
  <c r="AD405" i="8"/>
  <c r="G405" i="23" s="1"/>
  <c r="AE405" i="8"/>
  <c r="H405" i="23" s="1"/>
  <c r="AC406" i="8"/>
  <c r="F406" i="23" s="1"/>
  <c r="AD406" i="8"/>
  <c r="G406" i="23" s="1"/>
  <c r="AE406" i="8"/>
  <c r="H406" i="23" s="1"/>
  <c r="AC407" i="8"/>
  <c r="F407" i="23" s="1"/>
  <c r="AD407" i="8"/>
  <c r="G407" i="23" s="1"/>
  <c r="AE407" i="8"/>
  <c r="H407" i="23" s="1"/>
  <c r="AC408" i="8"/>
  <c r="F408" i="23" s="1"/>
  <c r="AD408" i="8"/>
  <c r="G408" i="23" s="1"/>
  <c r="AE408" i="8"/>
  <c r="H408" i="23" s="1"/>
  <c r="AC409" i="8"/>
  <c r="F409" i="23" s="1"/>
  <c r="AD409" i="8"/>
  <c r="G409" i="23" s="1"/>
  <c r="AE409" i="8"/>
  <c r="H409" i="23" s="1"/>
  <c r="AC410" i="8"/>
  <c r="F410" i="23" s="1"/>
  <c r="AD410" i="8"/>
  <c r="G410" i="23" s="1"/>
  <c r="AE410" i="8"/>
  <c r="H410" i="23" s="1"/>
  <c r="AC411" i="8"/>
  <c r="F411" i="23" s="1"/>
  <c r="AD411" i="8"/>
  <c r="G411" i="23" s="1"/>
  <c r="AE411" i="8"/>
  <c r="H411" i="23" s="1"/>
  <c r="AE2" i="8"/>
  <c r="H4" i="23" s="1"/>
  <c r="AD2" i="8"/>
  <c r="G4" i="23" s="1"/>
  <c r="AC2" i="8"/>
  <c r="F4" i="23" s="1"/>
  <c r="O4" i="9"/>
  <c r="O5" i="9"/>
  <c r="O6" i="9"/>
  <c r="O7"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56" i="9"/>
  <c r="O257" i="9"/>
  <c r="O258" i="9"/>
  <c r="O259" i="9"/>
  <c r="O260" i="9"/>
  <c r="O261" i="9"/>
  <c r="O262" i="9"/>
  <c r="O263" i="9"/>
  <c r="O264" i="9"/>
  <c r="O265" i="9"/>
  <c r="O266" i="9"/>
  <c r="O267" i="9"/>
  <c r="O268" i="9"/>
  <c r="O269" i="9"/>
  <c r="O270" i="9"/>
  <c r="O271" i="9"/>
  <c r="O272" i="9"/>
  <c r="O273" i="9"/>
  <c r="O274" i="9"/>
  <c r="O275" i="9"/>
  <c r="O276" i="9"/>
  <c r="O277" i="9"/>
  <c r="O278" i="9"/>
  <c r="O279" i="9"/>
  <c r="O280" i="9"/>
  <c r="O281" i="9"/>
  <c r="O282" i="9"/>
  <c r="O283" i="9"/>
  <c r="O284" i="9"/>
  <c r="O285" i="9"/>
  <c r="O286" i="9"/>
  <c r="O287" i="9"/>
  <c r="O288" i="9"/>
  <c r="O289" i="9"/>
  <c r="O290" i="9"/>
  <c r="O291" i="9"/>
  <c r="O292" i="9"/>
  <c r="O293" i="9"/>
  <c r="O294" i="9"/>
  <c r="O295" i="9"/>
  <c r="O296" i="9"/>
  <c r="O297" i="9"/>
  <c r="O298" i="9"/>
  <c r="O299" i="9"/>
  <c r="O300" i="9"/>
  <c r="O301" i="9"/>
  <c r="O302" i="9"/>
  <c r="O303" i="9"/>
  <c r="O304" i="9"/>
  <c r="O305"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3" i="9"/>
  <c r="O334" i="9"/>
  <c r="O335" i="9"/>
  <c r="O336" i="9"/>
  <c r="O337" i="9"/>
  <c r="O338" i="9"/>
  <c r="O339" i="9"/>
  <c r="O340" i="9"/>
  <c r="O341" i="9"/>
  <c r="O342" i="9"/>
  <c r="O343" i="9"/>
  <c r="O344" i="9"/>
  <c r="O345" i="9"/>
  <c r="O346" i="9"/>
  <c r="O347" i="9"/>
  <c r="O348" i="9"/>
  <c r="O349" i="9"/>
  <c r="O350" i="9"/>
  <c r="O351" i="9"/>
  <c r="O352" i="9"/>
  <c r="O353" i="9"/>
  <c r="O354" i="9"/>
  <c r="O355" i="9"/>
  <c r="O356" i="9"/>
  <c r="O357" i="9"/>
  <c r="O358" i="9"/>
  <c r="O359" i="9"/>
  <c r="O360" i="9"/>
  <c r="O361" i="9"/>
  <c r="O362" i="9"/>
  <c r="O363" i="9"/>
  <c r="O364" i="9"/>
  <c r="O365" i="9"/>
  <c r="O366" i="9"/>
  <c r="O367" i="9"/>
  <c r="O368" i="9"/>
  <c r="O369" i="9"/>
  <c r="O370" i="9"/>
  <c r="O371" i="9"/>
  <c r="O372" i="9"/>
  <c r="O373" i="9"/>
  <c r="O374" i="9"/>
  <c r="O375" i="9"/>
  <c r="O376" i="9"/>
  <c r="O377" i="9"/>
  <c r="O378" i="9"/>
  <c r="O379" i="9"/>
  <c r="O380" i="9"/>
  <c r="O381" i="9"/>
  <c r="O382" i="9"/>
  <c r="O383" i="9"/>
  <c r="O384" i="9"/>
  <c r="O385" i="9"/>
  <c r="O386" i="9"/>
  <c r="O387" i="9"/>
  <c r="O388" i="9"/>
  <c r="O389" i="9"/>
  <c r="O390" i="9"/>
  <c r="O391" i="9"/>
  <c r="O392" i="9"/>
  <c r="O393" i="9"/>
  <c r="O394" i="9"/>
  <c r="O395" i="9"/>
  <c r="O396" i="9"/>
  <c r="O397" i="9"/>
  <c r="O398" i="9"/>
  <c r="O399" i="9"/>
  <c r="O400" i="9"/>
  <c r="O401" i="9"/>
  <c r="O402" i="9"/>
  <c r="O403" i="9"/>
  <c r="O404" i="9"/>
  <c r="O405" i="9"/>
  <c r="O406" i="9"/>
  <c r="O407" i="9"/>
  <c r="O408" i="9"/>
  <c r="O409" i="9"/>
  <c r="O410" i="9"/>
  <c r="O411" i="9"/>
  <c r="O3" i="9"/>
  <c r="O2" i="9"/>
  <c r="AE4" i="14"/>
  <c r="AE5" i="14"/>
  <c r="AE6" i="14"/>
  <c r="AE7" i="14"/>
  <c r="AE8" i="14"/>
  <c r="AE9" i="14"/>
  <c r="AE10" i="14"/>
  <c r="AE11" i="14"/>
  <c r="AE12" i="14"/>
  <c r="AE13" i="14"/>
  <c r="AE14" i="14"/>
  <c r="AE15" i="14"/>
  <c r="AE16" i="14"/>
  <c r="AE17" i="14"/>
  <c r="AE18" i="14"/>
  <c r="AE19" i="14"/>
  <c r="AE20" i="14"/>
  <c r="AE21" i="14"/>
  <c r="AE22" i="14"/>
  <c r="AE23" i="14"/>
  <c r="AE24" i="14"/>
  <c r="AE25" i="14"/>
  <c r="AE26" i="14"/>
  <c r="AE27" i="14"/>
  <c r="AE28" i="14"/>
  <c r="AE29" i="14"/>
  <c r="AE30" i="14"/>
  <c r="AE31" i="14"/>
  <c r="AE32" i="14"/>
  <c r="AE33" i="14"/>
  <c r="AE34" i="14"/>
  <c r="AE35" i="14"/>
  <c r="AE36" i="14"/>
  <c r="AE37" i="14"/>
  <c r="AE38" i="14"/>
  <c r="AE39" i="14"/>
  <c r="AE40" i="14"/>
  <c r="AE41" i="14"/>
  <c r="AE42" i="14"/>
  <c r="AE43" i="14"/>
  <c r="AE44" i="14"/>
  <c r="AE45" i="14"/>
  <c r="AE46" i="14"/>
  <c r="AE47" i="14"/>
  <c r="AE48" i="14"/>
  <c r="AE49" i="14"/>
  <c r="AE50" i="14"/>
  <c r="AE51" i="14"/>
  <c r="AE52" i="14"/>
  <c r="AE53" i="14"/>
  <c r="AE54" i="14"/>
  <c r="AE55" i="14"/>
  <c r="AE56" i="14"/>
  <c r="AE57" i="14"/>
  <c r="AE58" i="14"/>
  <c r="AE59" i="14"/>
  <c r="AE60" i="14"/>
  <c r="AE61" i="14"/>
  <c r="AE62" i="14"/>
  <c r="AE63" i="14"/>
  <c r="AE64" i="14"/>
  <c r="AE65" i="14"/>
  <c r="AE66" i="14"/>
  <c r="AE67" i="14"/>
  <c r="AE68" i="14"/>
  <c r="AE69" i="14"/>
  <c r="AE70" i="14"/>
  <c r="AE71" i="14"/>
  <c r="AE72" i="14"/>
  <c r="AE73" i="14"/>
  <c r="AE74" i="14"/>
  <c r="AE75" i="14"/>
  <c r="AE76" i="14"/>
  <c r="AE77" i="14"/>
  <c r="AE78" i="14"/>
  <c r="AE79" i="14"/>
  <c r="AE80" i="14"/>
  <c r="AE81" i="14"/>
  <c r="AE82" i="14"/>
  <c r="AE83" i="14"/>
  <c r="AE84" i="14"/>
  <c r="AE85" i="14"/>
  <c r="AE86" i="14"/>
  <c r="AE87" i="14"/>
  <c r="AE88" i="14"/>
  <c r="AE89" i="14"/>
  <c r="AE90" i="14"/>
  <c r="AE91" i="14"/>
  <c r="AE92" i="14"/>
  <c r="AE93" i="14"/>
  <c r="AE94" i="14"/>
  <c r="AE95" i="14"/>
  <c r="AE96" i="14"/>
  <c r="AE97"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4" i="14"/>
  <c r="AE215" i="14"/>
  <c r="AE216" i="14"/>
  <c r="AE217" i="14"/>
  <c r="AE218" i="14"/>
  <c r="AE219" i="14"/>
  <c r="AE220" i="14"/>
  <c r="AE221" i="14"/>
  <c r="AE222" i="14"/>
  <c r="AE223" i="14"/>
  <c r="AE224" i="14"/>
  <c r="AE225" i="14"/>
  <c r="AE226" i="14"/>
  <c r="AE227" i="14"/>
  <c r="AE228" i="14"/>
  <c r="AE229" i="14"/>
  <c r="AE230" i="14"/>
  <c r="AE231" i="14"/>
  <c r="AE232" i="14"/>
  <c r="AE233" i="14"/>
  <c r="AE234" i="14"/>
  <c r="AE235" i="14"/>
  <c r="AE236" i="14"/>
  <c r="AE237" i="14"/>
  <c r="AE238" i="14"/>
  <c r="AE239" i="14"/>
  <c r="AE240" i="14"/>
  <c r="AE241" i="14"/>
  <c r="AE242" i="14"/>
  <c r="AE243" i="14"/>
  <c r="AE244" i="14"/>
  <c r="AE245" i="14"/>
  <c r="AE246" i="14"/>
  <c r="AE247" i="14"/>
  <c r="AE248" i="14"/>
  <c r="AE249" i="14"/>
  <c r="AE250" i="14"/>
  <c r="AE251" i="14"/>
  <c r="AE252" i="14"/>
  <c r="AE253" i="14"/>
  <c r="AE254" i="14"/>
  <c r="AE255" i="14"/>
  <c r="AE256" i="14"/>
  <c r="AE257" i="14"/>
  <c r="AE258" i="14"/>
  <c r="AE259" i="14"/>
  <c r="AE260" i="14"/>
  <c r="AE261" i="14"/>
  <c r="AE262" i="14"/>
  <c r="AE263" i="14"/>
  <c r="AE264" i="14"/>
  <c r="AE265" i="14"/>
  <c r="AE266" i="14"/>
  <c r="AE267" i="14"/>
  <c r="AE268" i="14"/>
  <c r="AE269" i="14"/>
  <c r="AE270" i="14"/>
  <c r="AE271" i="14"/>
  <c r="AE272" i="14"/>
  <c r="AE273" i="14"/>
  <c r="AE274" i="14"/>
  <c r="AE275" i="14"/>
  <c r="AE276" i="14"/>
  <c r="AE277" i="14"/>
  <c r="AE278" i="14"/>
  <c r="AE279" i="14"/>
  <c r="AE280" i="14"/>
  <c r="AE281" i="14"/>
  <c r="AE282" i="14"/>
  <c r="AE283" i="14"/>
  <c r="AE284" i="14"/>
  <c r="AE285" i="14"/>
  <c r="AE286" i="14"/>
  <c r="AE287" i="14"/>
  <c r="AE288" i="14"/>
  <c r="AE289" i="14"/>
  <c r="AE290" i="14"/>
  <c r="AE291" i="14"/>
  <c r="AE292" i="14"/>
  <c r="AE293" i="14"/>
  <c r="AE294" i="14"/>
  <c r="AE295" i="14"/>
  <c r="AE296" i="14"/>
  <c r="AE297" i="14"/>
  <c r="AE298" i="14"/>
  <c r="AE299" i="14"/>
  <c r="AE300" i="14"/>
  <c r="AE301" i="14"/>
  <c r="AE302" i="14"/>
  <c r="AE303" i="14"/>
  <c r="AE304" i="14"/>
  <c r="AE305" i="14"/>
  <c r="AE306" i="14"/>
  <c r="AE307" i="14"/>
  <c r="AE308" i="14"/>
  <c r="AE309" i="14"/>
  <c r="AE310" i="14"/>
  <c r="AE311" i="14"/>
  <c r="AE312" i="14"/>
  <c r="AE313" i="14"/>
  <c r="AE314" i="14"/>
  <c r="AE315" i="14"/>
  <c r="AE316" i="14"/>
  <c r="AE317" i="14"/>
  <c r="AE318" i="14"/>
  <c r="AE319" i="14"/>
  <c r="AE320" i="14"/>
  <c r="AE321" i="14"/>
  <c r="AE322" i="14"/>
  <c r="AE323" i="14"/>
  <c r="AE324" i="14"/>
  <c r="AE325" i="14"/>
  <c r="AE326" i="14"/>
  <c r="AE327" i="14"/>
  <c r="AE328" i="14"/>
  <c r="AE329" i="14"/>
  <c r="AE330" i="14"/>
  <c r="AE331" i="14"/>
  <c r="AE332" i="14"/>
  <c r="AE333" i="14"/>
  <c r="AE334" i="14"/>
  <c r="AE335" i="14"/>
  <c r="AE336" i="14"/>
  <c r="AE337" i="14"/>
  <c r="AE338" i="14"/>
  <c r="AE339" i="14"/>
  <c r="AE340" i="14"/>
  <c r="AE341" i="14"/>
  <c r="AE342" i="14"/>
  <c r="AE343" i="14"/>
  <c r="AE344" i="14"/>
  <c r="AE345" i="14"/>
  <c r="AE346" i="14"/>
  <c r="AE347" i="14"/>
  <c r="AE348" i="14"/>
  <c r="AE349" i="14"/>
  <c r="AE350" i="14"/>
  <c r="AE351" i="14"/>
  <c r="AE352" i="14"/>
  <c r="AE353" i="14"/>
  <c r="AE354" i="14"/>
  <c r="AE355" i="14"/>
  <c r="AE356" i="14"/>
  <c r="AE357" i="14"/>
  <c r="AE358" i="14"/>
  <c r="AE359" i="14"/>
  <c r="AE360" i="14"/>
  <c r="AE361" i="14"/>
  <c r="AE362" i="14"/>
  <c r="AE363" i="14"/>
  <c r="AE364" i="14"/>
  <c r="AE365" i="14"/>
  <c r="AE366" i="14"/>
  <c r="AE367" i="14"/>
  <c r="AE368" i="14"/>
  <c r="AE369" i="14"/>
  <c r="AE370" i="14"/>
  <c r="AE371" i="14"/>
  <c r="AE372" i="14"/>
  <c r="AE373" i="14"/>
  <c r="AE374" i="14"/>
  <c r="AE375" i="14"/>
  <c r="AE376" i="14"/>
  <c r="AE377" i="14"/>
  <c r="AE378" i="14"/>
  <c r="AE379" i="14"/>
  <c r="AE380" i="14"/>
  <c r="AE381" i="14"/>
  <c r="AE382" i="14"/>
  <c r="AE383" i="14"/>
  <c r="AE384" i="14"/>
  <c r="AE385" i="14"/>
  <c r="AE386" i="14"/>
  <c r="AE387" i="14"/>
  <c r="AE388" i="14"/>
  <c r="AE389" i="14"/>
  <c r="AE390" i="14"/>
  <c r="AE391" i="14"/>
  <c r="AE392" i="14"/>
  <c r="AE393" i="14"/>
  <c r="AE394" i="14"/>
  <c r="AE395" i="14"/>
  <c r="AE396" i="14"/>
  <c r="AE397" i="14"/>
  <c r="AE398" i="14"/>
  <c r="AE399" i="14"/>
  <c r="AE400" i="14"/>
  <c r="AE401" i="14"/>
  <c r="AE402" i="14"/>
  <c r="AE403" i="14"/>
  <c r="AE404" i="14"/>
  <c r="AE405" i="14"/>
  <c r="AE406" i="14"/>
  <c r="AE407" i="14"/>
  <c r="AE408" i="14"/>
  <c r="AE409" i="14"/>
  <c r="AE3" i="14"/>
  <c r="AE2" i="14"/>
  <c r="AE4" i="15"/>
  <c r="AE5" i="15"/>
  <c r="AE6" i="15"/>
  <c r="AE7" i="15"/>
  <c r="AE8" i="15"/>
  <c r="AE9" i="15"/>
  <c r="AE10" i="15"/>
  <c r="AE11" i="15"/>
  <c r="AE12" i="15"/>
  <c r="AE13" i="15"/>
  <c r="AE14" i="15"/>
  <c r="AE15" i="15"/>
  <c r="AE16" i="15"/>
  <c r="AE17" i="15"/>
  <c r="AE18" i="15"/>
  <c r="AE19" i="15"/>
  <c r="AE20" i="15"/>
  <c r="AE21" i="15"/>
  <c r="AE22" i="15"/>
  <c r="AE23" i="15"/>
  <c r="AE24" i="15"/>
  <c r="AE25" i="15"/>
  <c r="AE26" i="15"/>
  <c r="AE27" i="15"/>
  <c r="AE28" i="15"/>
  <c r="AE29" i="15"/>
  <c r="AE30" i="15"/>
  <c r="AE31" i="15"/>
  <c r="AE32" i="15"/>
  <c r="AE33" i="15"/>
  <c r="AE34" i="15"/>
  <c r="AE35" i="15"/>
  <c r="AE36" i="15"/>
  <c r="AE37" i="15"/>
  <c r="AE38" i="15"/>
  <c r="AE39" i="15"/>
  <c r="AE40" i="15"/>
  <c r="AE41" i="15"/>
  <c r="AE42" i="15"/>
  <c r="AE43" i="15"/>
  <c r="AE44" i="15"/>
  <c r="AE45" i="15"/>
  <c r="AE46" i="15"/>
  <c r="AE47" i="15"/>
  <c r="AE48" i="15"/>
  <c r="AE49" i="15"/>
  <c r="AE50" i="15"/>
  <c r="AE51" i="15"/>
  <c r="AE52" i="15"/>
  <c r="AE53" i="15"/>
  <c r="AE54" i="15"/>
  <c r="AE55" i="15"/>
  <c r="AE56" i="15"/>
  <c r="AE57" i="15"/>
  <c r="AE58" i="15"/>
  <c r="AE59" i="15"/>
  <c r="AE60" i="15"/>
  <c r="AE61" i="15"/>
  <c r="AE62" i="15"/>
  <c r="AE63" i="15"/>
  <c r="AE64" i="15"/>
  <c r="AE65" i="15"/>
  <c r="AE66" i="15"/>
  <c r="AE67" i="15"/>
  <c r="AE68" i="15"/>
  <c r="AE69" i="15"/>
  <c r="AE70" i="15"/>
  <c r="AE71" i="15"/>
  <c r="AE72" i="15"/>
  <c r="AE73" i="15"/>
  <c r="AE74" i="15"/>
  <c r="AE75" i="15"/>
  <c r="AE76" i="15"/>
  <c r="AE77" i="15"/>
  <c r="AE78" i="15"/>
  <c r="AE79" i="15"/>
  <c r="AE80" i="15"/>
  <c r="AE81" i="15"/>
  <c r="AE82" i="15"/>
  <c r="AE83" i="15"/>
  <c r="AE84" i="15"/>
  <c r="AE85" i="15"/>
  <c r="AE86" i="15"/>
  <c r="AE87" i="15"/>
  <c r="AE88" i="15"/>
  <c r="AE89" i="15"/>
  <c r="AE90" i="15"/>
  <c r="AE91" i="15"/>
  <c r="AE92" i="15"/>
  <c r="AE93" i="15"/>
  <c r="AE94" i="15"/>
  <c r="AE95" i="15"/>
  <c r="AE96" i="15"/>
  <c r="AE97" i="15"/>
  <c r="AE98" i="15"/>
  <c r="AE99" i="15"/>
  <c r="AE100" i="15"/>
  <c r="AE101" i="15"/>
  <c r="AE102" i="15"/>
  <c r="AE103" i="15"/>
  <c r="AE104" i="15"/>
  <c r="AE105" i="15"/>
  <c r="AE106" i="15"/>
  <c r="AE107" i="15"/>
  <c r="AE108" i="15"/>
  <c r="AE109" i="15"/>
  <c r="AE110" i="15"/>
  <c r="AE111" i="15"/>
  <c r="AE112" i="15"/>
  <c r="AE113" i="15"/>
  <c r="AE114" i="15"/>
  <c r="AE115" i="15"/>
  <c r="AE116" i="15"/>
  <c r="AE117" i="15"/>
  <c r="AE118" i="15"/>
  <c r="AE119" i="15"/>
  <c r="AE120" i="15"/>
  <c r="AE121" i="15"/>
  <c r="AE122" i="15"/>
  <c r="AE123" i="15"/>
  <c r="AE124" i="15"/>
  <c r="AE125" i="15"/>
  <c r="AE126" i="15"/>
  <c r="AE127" i="15"/>
  <c r="AE128" i="15"/>
  <c r="AE129" i="15"/>
  <c r="AE130" i="15"/>
  <c r="AE131" i="15"/>
  <c r="AE132" i="15"/>
  <c r="AE133" i="15"/>
  <c r="AE134" i="15"/>
  <c r="AE135" i="15"/>
  <c r="AE136" i="15"/>
  <c r="AE137" i="15"/>
  <c r="AE138" i="15"/>
  <c r="AE139" i="15"/>
  <c r="AE140" i="15"/>
  <c r="AE141" i="15"/>
  <c r="AE142" i="15"/>
  <c r="AE143" i="15"/>
  <c r="AE144" i="15"/>
  <c r="AE145" i="15"/>
  <c r="AE146" i="15"/>
  <c r="AE147" i="15"/>
  <c r="AE148" i="15"/>
  <c r="AE149" i="15"/>
  <c r="AE150" i="15"/>
  <c r="AE151" i="15"/>
  <c r="AE152" i="15"/>
  <c r="AE153" i="15"/>
  <c r="AE154" i="15"/>
  <c r="AE155" i="15"/>
  <c r="AE156" i="15"/>
  <c r="AE157" i="15"/>
  <c r="AE158" i="15"/>
  <c r="AE159" i="15"/>
  <c r="AE160" i="15"/>
  <c r="AE161" i="15"/>
  <c r="AE162" i="15"/>
  <c r="AE163" i="15"/>
  <c r="AE164" i="15"/>
  <c r="AE165" i="15"/>
  <c r="AE166" i="15"/>
  <c r="AE167" i="15"/>
  <c r="AE168" i="15"/>
  <c r="AE169" i="15"/>
  <c r="AE170" i="15"/>
  <c r="AE171" i="15"/>
  <c r="AE172" i="15"/>
  <c r="AE173" i="15"/>
  <c r="AE174" i="15"/>
  <c r="AE175" i="15"/>
  <c r="AE176" i="15"/>
  <c r="AE177" i="15"/>
  <c r="AE178" i="15"/>
  <c r="AE179" i="15"/>
  <c r="AE180" i="15"/>
  <c r="AE181" i="15"/>
  <c r="AE182" i="15"/>
  <c r="AE183" i="15"/>
  <c r="AE184" i="15"/>
  <c r="AE185" i="15"/>
  <c r="AE186" i="15"/>
  <c r="AE187" i="15"/>
  <c r="AE188" i="15"/>
  <c r="AE189" i="15"/>
  <c r="AE190" i="15"/>
  <c r="AE191" i="15"/>
  <c r="AE192" i="15"/>
  <c r="AE193" i="15"/>
  <c r="AE194" i="15"/>
  <c r="AE195" i="15"/>
  <c r="AE196" i="15"/>
  <c r="AE197" i="15"/>
  <c r="AE198" i="15"/>
  <c r="AE199" i="15"/>
  <c r="AE200" i="15"/>
  <c r="AE201" i="15"/>
  <c r="AE202" i="15"/>
  <c r="AE203" i="15"/>
  <c r="AE204" i="15"/>
  <c r="AE205" i="15"/>
  <c r="AE206" i="15"/>
  <c r="AE207" i="15"/>
  <c r="AE208" i="15"/>
  <c r="AE209" i="15"/>
  <c r="AE210" i="15"/>
  <c r="AE211" i="15"/>
  <c r="AE212" i="15"/>
  <c r="AE213" i="15"/>
  <c r="AE214" i="15"/>
  <c r="AE215" i="15"/>
  <c r="AE216" i="15"/>
  <c r="AE217" i="15"/>
  <c r="AE218" i="15"/>
  <c r="AE219" i="15"/>
  <c r="AE220" i="15"/>
  <c r="AE221" i="15"/>
  <c r="AE222" i="15"/>
  <c r="AE223" i="15"/>
  <c r="AE224" i="15"/>
  <c r="AE225" i="15"/>
  <c r="AE226" i="15"/>
  <c r="AE227" i="15"/>
  <c r="AE228" i="15"/>
  <c r="AE229" i="15"/>
  <c r="AE230" i="15"/>
  <c r="AE231" i="15"/>
  <c r="AE232" i="15"/>
  <c r="AE233" i="15"/>
  <c r="AE234" i="15"/>
  <c r="AE235" i="15"/>
  <c r="AE236" i="15"/>
  <c r="AE237" i="15"/>
  <c r="AE238" i="15"/>
  <c r="AE239" i="15"/>
  <c r="AE240" i="15"/>
  <c r="AE241" i="15"/>
  <c r="AE242" i="15"/>
  <c r="AE243" i="15"/>
  <c r="AE244" i="15"/>
  <c r="AE245" i="15"/>
  <c r="AE246" i="15"/>
  <c r="AE247" i="15"/>
  <c r="AE248" i="15"/>
  <c r="AE249" i="15"/>
  <c r="AE250" i="15"/>
  <c r="AE251" i="15"/>
  <c r="AE252" i="15"/>
  <c r="AE253" i="15"/>
  <c r="AE254" i="15"/>
  <c r="AE255" i="15"/>
  <c r="AE256" i="15"/>
  <c r="AE257" i="15"/>
  <c r="AE258" i="15"/>
  <c r="AE259" i="15"/>
  <c r="AE260" i="15"/>
  <c r="AE261" i="15"/>
  <c r="AE262" i="15"/>
  <c r="AE263" i="15"/>
  <c r="AE264" i="15"/>
  <c r="AE265" i="15"/>
  <c r="AE266" i="15"/>
  <c r="AE267" i="15"/>
  <c r="AE268" i="15"/>
  <c r="AE269" i="15"/>
  <c r="AE270" i="15"/>
  <c r="AE271" i="15"/>
  <c r="AE272" i="15"/>
  <c r="AE273" i="15"/>
  <c r="AE274" i="15"/>
  <c r="AE275" i="15"/>
  <c r="AE276" i="15"/>
  <c r="AE277" i="15"/>
  <c r="AE278" i="15"/>
  <c r="AE279" i="15"/>
  <c r="AE280" i="15"/>
  <c r="AE281" i="15"/>
  <c r="AE282" i="15"/>
  <c r="AE283" i="15"/>
  <c r="AE284" i="15"/>
  <c r="AE285" i="15"/>
  <c r="AE286" i="15"/>
  <c r="AE287" i="15"/>
  <c r="AE288" i="15"/>
  <c r="AE289" i="15"/>
  <c r="AE290" i="15"/>
  <c r="AE291" i="15"/>
  <c r="AE292" i="15"/>
  <c r="AE293" i="15"/>
  <c r="AE294" i="15"/>
  <c r="AE295" i="15"/>
  <c r="AE296" i="15"/>
  <c r="AE297" i="15"/>
  <c r="AE298" i="15"/>
  <c r="AE299" i="15"/>
  <c r="AE300" i="15"/>
  <c r="AE301" i="15"/>
  <c r="AE302" i="15"/>
  <c r="AE303" i="15"/>
  <c r="AE304" i="15"/>
  <c r="AE305" i="15"/>
  <c r="AE306" i="15"/>
  <c r="AE307" i="15"/>
  <c r="AE308" i="15"/>
  <c r="AE309" i="15"/>
  <c r="AE310" i="15"/>
  <c r="AE311" i="15"/>
  <c r="AE312" i="15"/>
  <c r="AE313" i="15"/>
  <c r="AE314" i="15"/>
  <c r="AE315" i="15"/>
  <c r="AE316" i="15"/>
  <c r="AE317" i="15"/>
  <c r="AE318" i="15"/>
  <c r="AE319" i="15"/>
  <c r="AE320" i="15"/>
  <c r="AE321" i="15"/>
  <c r="AE322" i="15"/>
  <c r="AE323" i="15"/>
  <c r="AE324" i="15"/>
  <c r="AE325" i="15"/>
  <c r="AE326" i="15"/>
  <c r="AE327" i="15"/>
  <c r="AE328" i="15"/>
  <c r="AE329" i="15"/>
  <c r="AE330" i="15"/>
  <c r="AE331" i="15"/>
  <c r="AE332" i="15"/>
  <c r="AE333" i="15"/>
  <c r="AE334" i="15"/>
  <c r="AE335" i="15"/>
  <c r="AE336" i="15"/>
  <c r="AE337" i="15"/>
  <c r="AE338" i="15"/>
  <c r="AE339" i="15"/>
  <c r="AE340" i="15"/>
  <c r="AE341" i="15"/>
  <c r="AE342" i="15"/>
  <c r="AE343" i="15"/>
  <c r="AE344" i="15"/>
  <c r="AE345" i="15"/>
  <c r="AE346" i="15"/>
  <c r="AE347" i="15"/>
  <c r="AE348" i="15"/>
  <c r="AE349" i="15"/>
  <c r="AE350" i="15"/>
  <c r="AE351" i="15"/>
  <c r="AE352" i="15"/>
  <c r="AE353" i="15"/>
  <c r="AE354" i="15"/>
  <c r="AE355" i="15"/>
  <c r="AE356" i="15"/>
  <c r="AE357" i="15"/>
  <c r="AE358" i="15"/>
  <c r="AE359" i="15"/>
  <c r="AE360" i="15"/>
  <c r="AE361" i="15"/>
  <c r="AE362" i="15"/>
  <c r="AE363" i="15"/>
  <c r="AE364" i="15"/>
  <c r="AE365" i="15"/>
  <c r="AE366" i="15"/>
  <c r="AE367" i="15"/>
  <c r="AE368" i="15"/>
  <c r="AE369" i="15"/>
  <c r="AE370" i="15"/>
  <c r="AE371" i="15"/>
  <c r="AE372" i="15"/>
  <c r="AE373" i="15"/>
  <c r="AE374" i="15"/>
  <c r="AE375" i="15"/>
  <c r="AE376" i="15"/>
  <c r="AE377" i="15"/>
  <c r="AE378" i="15"/>
  <c r="AE379" i="15"/>
  <c r="AE380" i="15"/>
  <c r="AE381" i="15"/>
  <c r="AE382" i="15"/>
  <c r="AE383" i="15"/>
  <c r="AE384" i="15"/>
  <c r="AE385" i="15"/>
  <c r="AE386" i="15"/>
  <c r="AE387" i="15"/>
  <c r="AE388" i="15"/>
  <c r="AE389" i="15"/>
  <c r="AE390" i="15"/>
  <c r="AE391" i="15"/>
  <c r="AE392" i="15"/>
  <c r="AE393" i="15"/>
  <c r="AE394" i="15"/>
  <c r="AE395" i="15"/>
  <c r="AE396" i="15"/>
  <c r="AE397" i="15"/>
  <c r="AE398" i="15"/>
  <c r="AE399" i="15"/>
  <c r="AE400" i="15"/>
  <c r="AE401" i="15"/>
  <c r="AE402" i="15"/>
  <c r="AE403" i="15"/>
  <c r="AE404" i="15"/>
  <c r="AE405" i="15"/>
  <c r="AE406" i="15"/>
  <c r="AE407" i="15"/>
  <c r="AE408" i="15"/>
  <c r="AE409" i="15"/>
  <c r="AE3" i="15"/>
  <c r="AE2" i="15"/>
  <c r="Y476" i="6"/>
  <c r="Y475" i="6"/>
  <c r="Y474" i="6"/>
  <c r="Y473" i="6"/>
  <c r="Y472" i="6"/>
  <c r="Y471" i="6"/>
  <c r="Y470" i="6"/>
  <c r="Y469" i="6"/>
  <c r="Y468" i="6"/>
  <c r="Y467" i="6"/>
  <c r="Y466" i="6"/>
  <c r="Y465" i="6"/>
  <c r="Y464" i="6"/>
  <c r="Y463" i="6"/>
  <c r="Y462" i="6"/>
  <c r="Y461" i="6"/>
  <c r="Y460" i="6"/>
  <c r="Y459" i="6"/>
  <c r="Y458" i="6"/>
  <c r="Y457" i="6"/>
  <c r="Y456" i="6"/>
  <c r="Y455" i="6"/>
  <c r="Y454" i="6"/>
  <c r="Y453" i="6"/>
  <c r="Y452" i="6"/>
  <c r="Y451" i="6"/>
  <c r="Y450" i="6"/>
  <c r="Y449" i="6"/>
  <c r="Y448" i="6"/>
  <c r="Y447" i="6"/>
  <c r="Y446" i="6"/>
  <c r="Y445" i="6"/>
  <c r="Y444" i="6"/>
  <c r="Y443" i="6"/>
  <c r="Y442" i="6"/>
  <c r="Y441" i="6"/>
  <c r="Y440" i="6"/>
  <c r="Y439" i="6"/>
  <c r="Y438" i="6"/>
  <c r="Y437" i="6"/>
  <c r="Y436" i="6"/>
  <c r="Y435" i="6"/>
  <c r="Y434" i="6"/>
  <c r="Y433" i="6"/>
  <c r="Y432" i="6"/>
  <c r="Y431" i="6"/>
  <c r="Y430" i="6"/>
  <c r="Y429" i="6"/>
  <c r="Y428" i="6"/>
  <c r="Y427" i="6"/>
  <c r="Y426" i="6"/>
  <c r="Y425" i="6"/>
  <c r="Y424" i="6"/>
  <c r="Y423" i="6"/>
  <c r="Y422" i="6"/>
  <c r="Y421" i="6"/>
  <c r="Y420" i="6"/>
  <c r="Y419" i="6"/>
  <c r="Y418" i="6"/>
  <c r="Y417" i="6"/>
  <c r="Y416" i="6"/>
  <c r="Y415" i="6"/>
  <c r="Y414" i="6"/>
  <c r="Y413" i="6"/>
  <c r="Y412" i="6"/>
  <c r="Y411" i="6"/>
  <c r="Y410" i="6"/>
  <c r="Y409" i="6"/>
  <c r="Y408" i="6"/>
  <c r="Y407" i="6"/>
  <c r="Y406" i="6"/>
  <c r="Y405" i="6"/>
  <c r="Y404" i="6"/>
  <c r="Y403" i="6"/>
  <c r="Y402" i="6"/>
  <c r="Y401" i="6"/>
  <c r="Y400" i="6"/>
  <c r="Y399" i="6"/>
  <c r="Y398" i="6"/>
  <c r="Y397" i="6"/>
  <c r="Y396" i="6"/>
  <c r="Y395" i="6"/>
  <c r="Y394" i="6"/>
  <c r="Y393" i="6"/>
  <c r="Y392" i="6"/>
  <c r="Y391" i="6"/>
  <c r="Y390" i="6"/>
  <c r="Y389" i="6"/>
  <c r="Y388" i="6"/>
  <c r="Y387" i="6"/>
  <c r="Y386" i="6"/>
  <c r="Y385" i="6"/>
  <c r="Y384" i="6"/>
  <c r="Y383" i="6"/>
  <c r="Y382" i="6"/>
  <c r="Y381" i="6"/>
  <c r="Y380" i="6"/>
  <c r="Y379" i="6"/>
  <c r="Y378" i="6"/>
  <c r="Y377" i="6"/>
  <c r="Y376" i="6"/>
  <c r="Y375" i="6"/>
  <c r="Y374" i="6"/>
  <c r="Y373" i="6"/>
  <c r="Y372" i="6"/>
  <c r="Y371" i="6"/>
  <c r="Y370" i="6"/>
  <c r="Y369" i="6"/>
  <c r="Y368" i="6"/>
  <c r="Y367" i="6"/>
  <c r="Y366" i="6"/>
  <c r="Y365" i="6"/>
  <c r="Y364" i="6"/>
  <c r="Y363" i="6"/>
  <c r="Y362" i="6"/>
  <c r="Y361" i="6"/>
  <c r="Y360" i="6"/>
  <c r="Y359" i="6"/>
  <c r="Y358" i="6"/>
  <c r="Y357" i="6"/>
  <c r="Y356" i="6"/>
  <c r="Y355" i="6"/>
  <c r="Y354" i="6"/>
  <c r="Y353" i="6"/>
  <c r="Y352" i="6"/>
  <c r="Y351" i="6"/>
  <c r="Y350" i="6"/>
  <c r="Y349" i="6"/>
  <c r="Y348" i="6"/>
  <c r="Y347" i="6"/>
  <c r="Y346" i="6"/>
  <c r="Y345" i="6"/>
  <c r="Y344" i="6"/>
  <c r="Y343" i="6"/>
  <c r="Y342" i="6"/>
  <c r="Y341" i="6"/>
  <c r="Y340" i="6"/>
  <c r="Y339" i="6"/>
  <c r="Y338" i="6"/>
  <c r="Y337" i="6"/>
  <c r="Y336" i="6"/>
  <c r="Y335" i="6"/>
  <c r="Y334" i="6"/>
  <c r="Y333" i="6"/>
  <c r="Y332" i="6"/>
  <c r="Y331" i="6"/>
  <c r="Y330" i="6"/>
  <c r="Y329" i="6"/>
  <c r="Y328" i="6"/>
  <c r="Y327" i="6"/>
  <c r="Y326" i="6"/>
  <c r="Y325" i="6"/>
  <c r="Y324" i="6"/>
  <c r="Y323" i="6"/>
  <c r="Y322" i="6"/>
  <c r="Y321" i="6"/>
  <c r="Y320" i="6"/>
  <c r="Y319" i="6"/>
  <c r="Y318" i="6"/>
  <c r="Y317" i="6"/>
  <c r="Y316" i="6"/>
  <c r="Y315" i="6"/>
  <c r="Y314" i="6"/>
  <c r="Y313" i="6"/>
  <c r="Y312" i="6"/>
  <c r="Y311" i="6"/>
  <c r="Y310" i="6"/>
  <c r="Y309" i="6"/>
  <c r="Y308" i="6"/>
  <c r="Y307" i="6"/>
  <c r="Y306" i="6"/>
  <c r="Y305" i="6"/>
  <c r="Y304" i="6"/>
  <c r="Y303" i="6"/>
  <c r="Y302" i="6"/>
  <c r="Y301" i="6"/>
  <c r="Y300" i="6"/>
  <c r="Y299" i="6"/>
  <c r="Y298" i="6"/>
  <c r="Y297" i="6"/>
  <c r="Y296" i="6"/>
  <c r="Y295" i="6"/>
  <c r="Y294" i="6"/>
  <c r="Y293" i="6"/>
  <c r="Y292" i="6"/>
  <c r="Y291" i="6"/>
  <c r="Y290" i="6"/>
  <c r="Y289" i="6"/>
  <c r="Y288" i="6"/>
  <c r="Y287" i="6"/>
  <c r="Y286" i="6"/>
  <c r="Y285" i="6"/>
  <c r="Y284" i="6"/>
  <c r="Y283" i="6"/>
  <c r="Y282" i="6"/>
  <c r="Y281" i="6"/>
  <c r="Y280" i="6"/>
  <c r="Y279" i="6"/>
  <c r="Y278" i="6"/>
  <c r="Y277" i="6"/>
  <c r="Y276" i="6"/>
  <c r="Y275" i="6"/>
  <c r="Y274" i="6"/>
  <c r="Y273" i="6"/>
  <c r="Y272" i="6"/>
  <c r="Y271" i="6"/>
  <c r="Y270" i="6"/>
  <c r="Y269" i="6"/>
  <c r="Y268" i="6"/>
  <c r="Y267" i="6"/>
  <c r="Y266" i="6"/>
  <c r="Y265" i="6"/>
  <c r="Y264" i="6"/>
  <c r="Y263" i="6"/>
  <c r="Y262" i="6"/>
  <c r="Y261" i="6"/>
  <c r="Y260" i="6"/>
  <c r="Y259" i="6"/>
  <c r="Y258" i="6"/>
  <c r="Y257" i="6"/>
  <c r="Y256" i="6"/>
  <c r="Y255" i="6"/>
  <c r="Y254" i="6"/>
  <c r="Y253" i="6"/>
  <c r="Y252" i="6"/>
  <c r="Y251" i="6"/>
  <c r="Y250" i="6"/>
  <c r="Y249" i="6"/>
  <c r="Y248" i="6"/>
  <c r="Y247" i="6"/>
  <c r="Y246" i="6"/>
  <c r="Y245" i="6"/>
  <c r="Y244" i="6"/>
  <c r="Y243" i="6"/>
  <c r="Y242" i="6"/>
  <c r="Y241" i="6"/>
  <c r="Y240" i="6"/>
  <c r="Y239" i="6"/>
  <c r="Y238" i="6"/>
  <c r="Y237" i="6"/>
  <c r="Y236" i="6"/>
  <c r="Y235" i="6"/>
  <c r="Y234" i="6"/>
  <c r="Y233" i="6"/>
  <c r="Y232" i="6"/>
  <c r="Y231" i="6"/>
  <c r="Y230" i="6"/>
  <c r="Y229" i="6"/>
  <c r="Y228" i="6"/>
  <c r="Y227" i="6"/>
  <c r="Y226" i="6"/>
  <c r="Y225" i="6"/>
  <c r="Y224" i="6"/>
  <c r="Y223" i="6"/>
  <c r="Y222" i="6"/>
  <c r="Y221" i="6"/>
  <c r="Y220" i="6"/>
  <c r="Y219" i="6"/>
  <c r="Y218" i="6"/>
  <c r="Y217" i="6"/>
  <c r="Y216" i="6"/>
  <c r="Y215" i="6"/>
  <c r="Y214" i="6"/>
  <c r="Y213" i="6"/>
  <c r="Y212" i="6"/>
  <c r="Y211" i="6"/>
  <c r="Y210" i="6"/>
  <c r="Y209" i="6"/>
  <c r="Y208" i="6"/>
  <c r="Y207" i="6"/>
  <c r="Y206" i="6"/>
  <c r="Y205" i="6"/>
  <c r="Y204" i="6"/>
  <c r="Y203" i="6"/>
  <c r="Y202" i="6"/>
  <c r="Y201" i="6"/>
  <c r="Y200" i="6"/>
  <c r="Y199" i="6"/>
  <c r="Y198" i="6"/>
  <c r="Y197" i="6"/>
  <c r="Y196" i="6"/>
  <c r="Y195" i="6"/>
  <c r="Y194" i="6"/>
  <c r="Y193" i="6"/>
  <c r="Y192" i="6"/>
  <c r="Y191" i="6"/>
  <c r="Y190" i="6"/>
  <c r="Y189" i="6"/>
  <c r="Y188" i="6"/>
  <c r="Y187" i="6"/>
  <c r="Y186" i="6"/>
  <c r="Y185" i="6"/>
  <c r="Y184" i="6"/>
  <c r="Y183" i="6"/>
  <c r="Y182" i="6"/>
  <c r="Y181" i="6"/>
  <c r="Y180" i="6"/>
  <c r="Y179" i="6"/>
  <c r="Y178" i="6"/>
  <c r="Y177" i="6"/>
  <c r="Y176" i="6"/>
  <c r="Y175" i="6"/>
  <c r="Y174" i="6"/>
  <c r="Y173" i="6"/>
  <c r="Y172" i="6"/>
  <c r="Y171" i="6"/>
  <c r="Y170" i="6"/>
  <c r="Y169" i="6"/>
  <c r="Y168" i="6"/>
  <c r="Y167" i="6"/>
  <c r="Y166" i="6"/>
  <c r="Y165" i="6"/>
  <c r="Y164" i="6"/>
  <c r="Y163" i="6"/>
  <c r="Y162" i="6"/>
  <c r="Y161" i="6"/>
  <c r="Y160" i="6"/>
  <c r="Y159" i="6"/>
  <c r="Y158" i="6"/>
  <c r="Y157" i="6"/>
  <c r="Y156" i="6"/>
  <c r="Y155" i="6"/>
  <c r="Y154" i="6"/>
  <c r="Y153" i="6"/>
  <c r="Y152" i="6"/>
  <c r="Y151" i="6"/>
  <c r="Y150" i="6"/>
  <c r="Y149" i="6"/>
  <c r="Y148" i="6"/>
  <c r="Y147" i="6"/>
  <c r="Y146" i="6"/>
  <c r="Y145" i="6"/>
  <c r="Y144" i="6"/>
  <c r="Y143" i="6"/>
  <c r="Y142" i="6"/>
  <c r="Y141" i="6"/>
  <c r="Y140" i="6"/>
  <c r="Y139" i="6"/>
  <c r="Y138" i="6"/>
  <c r="Y137" i="6"/>
  <c r="Y136" i="6"/>
  <c r="Y135" i="6"/>
  <c r="Y134" i="6"/>
  <c r="Y133" i="6"/>
  <c r="Y132" i="6"/>
  <c r="Y131" i="6"/>
  <c r="Y130" i="6"/>
  <c r="Y129" i="6"/>
  <c r="Y128" i="6"/>
  <c r="Y127" i="6"/>
  <c r="Y126" i="6"/>
  <c r="Y125" i="6"/>
  <c r="Y124" i="6"/>
  <c r="Y123" i="6"/>
  <c r="Y122" i="6"/>
  <c r="Y121" i="6"/>
  <c r="Y120" i="6"/>
  <c r="Y119" i="6"/>
  <c r="Y118" i="6"/>
  <c r="Y117" i="6"/>
  <c r="Y116"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4" i="6"/>
  <c r="Y53" i="6"/>
  <c r="Y52" i="6"/>
  <c r="Y51" i="6"/>
  <c r="Y50" i="6"/>
  <c r="Y49" i="6"/>
  <c r="Y48" i="6"/>
  <c r="Y47" i="6"/>
  <c r="Y46" i="6"/>
  <c r="Y45" i="6"/>
  <c r="Y44" i="6"/>
  <c r="Y43" i="6"/>
  <c r="Y42" i="6"/>
  <c r="Y41" i="6"/>
  <c r="Y40" i="6"/>
  <c r="Y39" i="6"/>
  <c r="Y38" i="6"/>
  <c r="Y37" i="6"/>
  <c r="Y36" i="6"/>
  <c r="Y35" i="6"/>
  <c r="Y34" i="6"/>
  <c r="Y33" i="6"/>
  <c r="Y32" i="6"/>
  <c r="Y31" i="6"/>
  <c r="Y30" i="6"/>
  <c r="Y29" i="6"/>
  <c r="Y28" i="6"/>
  <c r="Y27" i="6"/>
  <c r="Y26" i="6"/>
  <c r="Y25" i="6"/>
  <c r="Y24" i="6"/>
  <c r="Y23" i="6"/>
  <c r="Y22" i="6"/>
  <c r="Y21" i="6"/>
  <c r="Y20" i="6"/>
  <c r="Y19" i="6"/>
  <c r="Y18" i="6"/>
  <c r="Y17" i="6"/>
  <c r="Y16" i="6"/>
  <c r="Y15" i="6"/>
  <c r="Y14" i="6"/>
  <c r="Y13" i="6"/>
  <c r="Y12" i="6"/>
  <c r="Y11" i="6"/>
  <c r="Y10" i="6"/>
  <c r="Y9" i="6"/>
  <c r="Y8" i="6"/>
  <c r="Y7" i="6"/>
  <c r="Y6" i="6"/>
  <c r="Y5" i="6"/>
  <c r="Y4" i="6"/>
  <c r="Y3" i="6"/>
  <c r="Y2" i="6"/>
  <c r="AM3" i="4"/>
  <c r="AN3" i="4"/>
  <c r="AO3" i="4" s="1"/>
  <c r="AM4" i="4"/>
  <c r="AO4" i="4" s="1"/>
  <c r="AN4" i="4"/>
  <c r="AM5" i="4"/>
  <c r="AN5" i="4"/>
  <c r="AO5" i="4" s="1"/>
  <c r="AM6" i="4"/>
  <c r="AO6" i="4" s="1"/>
  <c r="AN6" i="4"/>
  <c r="AM7" i="4"/>
  <c r="AN7" i="4"/>
  <c r="AO7" i="4" s="1"/>
  <c r="AM8" i="4"/>
  <c r="AN8" i="4"/>
  <c r="AO8" i="4"/>
  <c r="AM9" i="4"/>
  <c r="AN9" i="4"/>
  <c r="AO9" i="4" s="1"/>
  <c r="AM10" i="4"/>
  <c r="AN10" i="4"/>
  <c r="AO10" i="4"/>
  <c r="AM11" i="4"/>
  <c r="AN11" i="4"/>
  <c r="AO11" i="4" s="1"/>
  <c r="AM12" i="4"/>
  <c r="AO12" i="4" s="1"/>
  <c r="AN12" i="4"/>
  <c r="AM13" i="4"/>
  <c r="AN13" i="4"/>
  <c r="AO13" i="4" s="1"/>
  <c r="AM14" i="4"/>
  <c r="AO14" i="4" s="1"/>
  <c r="AN14" i="4"/>
  <c r="AM15" i="4"/>
  <c r="AN15" i="4"/>
  <c r="AO15" i="4" s="1"/>
  <c r="AM16" i="4"/>
  <c r="AN16" i="4"/>
  <c r="AO16" i="4"/>
  <c r="AM17" i="4"/>
  <c r="AN17" i="4"/>
  <c r="AO17" i="4" s="1"/>
  <c r="AM18" i="4"/>
  <c r="AN18" i="4"/>
  <c r="AO18" i="4"/>
  <c r="AM19" i="4"/>
  <c r="AN19" i="4"/>
  <c r="AO19" i="4" s="1"/>
  <c r="AM20" i="4"/>
  <c r="AO20" i="4" s="1"/>
  <c r="AN20" i="4"/>
  <c r="AM21" i="4"/>
  <c r="AN21" i="4"/>
  <c r="AO21" i="4" s="1"/>
  <c r="AM22" i="4"/>
  <c r="AO22" i="4" s="1"/>
  <c r="AN22" i="4"/>
  <c r="AM23" i="4"/>
  <c r="AN23" i="4"/>
  <c r="AO23" i="4" s="1"/>
  <c r="AM24" i="4"/>
  <c r="AN24" i="4"/>
  <c r="AO24" i="4"/>
  <c r="AM25" i="4"/>
  <c r="AN25" i="4"/>
  <c r="AO25" i="4" s="1"/>
  <c r="AM26" i="4"/>
  <c r="AN26" i="4"/>
  <c r="AO26" i="4"/>
  <c r="AM27" i="4"/>
  <c r="AN27" i="4"/>
  <c r="AO27" i="4" s="1"/>
  <c r="AM28" i="4"/>
  <c r="AO28" i="4" s="1"/>
  <c r="AN28" i="4"/>
  <c r="AM29" i="4"/>
  <c r="AN29" i="4"/>
  <c r="AO29" i="4" s="1"/>
  <c r="AM30" i="4"/>
  <c r="AO30" i="4" s="1"/>
  <c r="AN30" i="4"/>
  <c r="AM31" i="4"/>
  <c r="AN31" i="4"/>
  <c r="AO31" i="4" s="1"/>
  <c r="AM32" i="4"/>
  <c r="AN32" i="4"/>
  <c r="AO32" i="4"/>
  <c r="AM33" i="4"/>
  <c r="AN33" i="4"/>
  <c r="AO33" i="4" s="1"/>
  <c r="AM34" i="4"/>
  <c r="AN34" i="4"/>
  <c r="AO34" i="4"/>
  <c r="AM35" i="4"/>
  <c r="AN35" i="4"/>
  <c r="AO35" i="4" s="1"/>
  <c r="AM36" i="4"/>
  <c r="AO36" i="4" s="1"/>
  <c r="AN36" i="4"/>
  <c r="AM37" i="4"/>
  <c r="AN37" i="4"/>
  <c r="AO37" i="4" s="1"/>
  <c r="AM38" i="4"/>
  <c r="AO38" i="4" s="1"/>
  <c r="AN38" i="4"/>
  <c r="AM39" i="4"/>
  <c r="AN39" i="4"/>
  <c r="AO39" i="4" s="1"/>
  <c r="AM40" i="4"/>
  <c r="AN40" i="4"/>
  <c r="AO40" i="4"/>
  <c r="AM41" i="4"/>
  <c r="AN41" i="4"/>
  <c r="AO41" i="4" s="1"/>
  <c r="AM42" i="4"/>
  <c r="AN42" i="4"/>
  <c r="AO42" i="4"/>
  <c r="AM43" i="4"/>
  <c r="AN43" i="4"/>
  <c r="AO43" i="4" s="1"/>
  <c r="AM44" i="4"/>
  <c r="AO44" i="4" s="1"/>
  <c r="AN44" i="4"/>
  <c r="AM45" i="4"/>
  <c r="AN45" i="4"/>
  <c r="AO45" i="4" s="1"/>
  <c r="AM46" i="4"/>
  <c r="AO46" i="4" s="1"/>
  <c r="AN46" i="4"/>
  <c r="AM47" i="4"/>
  <c r="AN47" i="4"/>
  <c r="AO47" i="4" s="1"/>
  <c r="AM48" i="4"/>
  <c r="AN48" i="4"/>
  <c r="AO48" i="4"/>
  <c r="AM49" i="4"/>
  <c r="AN49" i="4"/>
  <c r="AO49" i="4" s="1"/>
  <c r="AM50" i="4"/>
  <c r="AN50" i="4"/>
  <c r="AO50" i="4"/>
  <c r="AM51" i="4"/>
  <c r="AN51" i="4"/>
  <c r="AO51" i="4" s="1"/>
  <c r="AM52" i="4"/>
  <c r="AO52" i="4" s="1"/>
  <c r="AN52" i="4"/>
  <c r="AM53" i="4"/>
  <c r="AN53" i="4"/>
  <c r="AO53" i="4" s="1"/>
  <c r="AM54" i="4"/>
  <c r="AO54" i="4" s="1"/>
  <c r="AN54" i="4"/>
  <c r="AM55" i="4"/>
  <c r="AN55" i="4"/>
  <c r="AO55" i="4" s="1"/>
  <c r="AM56" i="4"/>
  <c r="AN56" i="4"/>
  <c r="AO56" i="4"/>
  <c r="AM57" i="4"/>
  <c r="AN57" i="4"/>
  <c r="AO57" i="4" s="1"/>
  <c r="AM58" i="4"/>
  <c r="AN58" i="4"/>
  <c r="AO58" i="4"/>
  <c r="AM59" i="4"/>
  <c r="AN59" i="4"/>
  <c r="AO59" i="4" s="1"/>
  <c r="AM60" i="4"/>
  <c r="AO60" i="4" s="1"/>
  <c r="AN60" i="4"/>
  <c r="AM61" i="4"/>
  <c r="AN61" i="4"/>
  <c r="AO61" i="4" s="1"/>
  <c r="AM62" i="4"/>
  <c r="AO62" i="4" s="1"/>
  <c r="AN62" i="4"/>
  <c r="AM63" i="4"/>
  <c r="AN63" i="4"/>
  <c r="AO63" i="4" s="1"/>
  <c r="AM64" i="4"/>
  <c r="AN64" i="4"/>
  <c r="AO64" i="4"/>
  <c r="AM65" i="4"/>
  <c r="AN65" i="4"/>
  <c r="AO65" i="4" s="1"/>
  <c r="AM66" i="4"/>
  <c r="AN66" i="4"/>
  <c r="AO66" i="4"/>
  <c r="AM67" i="4"/>
  <c r="AN67" i="4"/>
  <c r="AO67" i="4" s="1"/>
  <c r="AM68" i="4"/>
  <c r="AO68" i="4" s="1"/>
  <c r="AN68" i="4"/>
  <c r="AM69" i="4"/>
  <c r="AN69" i="4"/>
  <c r="AO69" i="4" s="1"/>
  <c r="AM70" i="4"/>
  <c r="AO70" i="4" s="1"/>
  <c r="AN70" i="4"/>
  <c r="AM71" i="4"/>
  <c r="AN71" i="4"/>
  <c r="AO71" i="4" s="1"/>
  <c r="AM72" i="4"/>
  <c r="AN72" i="4"/>
  <c r="AO72" i="4"/>
  <c r="AM73" i="4"/>
  <c r="AN73" i="4"/>
  <c r="AO73" i="4" s="1"/>
  <c r="AM74" i="4"/>
  <c r="AN74" i="4"/>
  <c r="AO74" i="4"/>
  <c r="AM75" i="4"/>
  <c r="AN75" i="4"/>
  <c r="AO75" i="4" s="1"/>
  <c r="AM76" i="4"/>
  <c r="AO76" i="4" s="1"/>
  <c r="AN76" i="4"/>
  <c r="AM77" i="4"/>
  <c r="AN77" i="4"/>
  <c r="AO77" i="4" s="1"/>
  <c r="AM78" i="4"/>
  <c r="AO78" i="4" s="1"/>
  <c r="AN78" i="4"/>
  <c r="AM79" i="4"/>
  <c r="AN79" i="4"/>
  <c r="AO79" i="4" s="1"/>
  <c r="AM80" i="4"/>
  <c r="AN80" i="4"/>
  <c r="AO80" i="4"/>
  <c r="AM81" i="4"/>
  <c r="AN81" i="4"/>
  <c r="AO81" i="4" s="1"/>
  <c r="AM82" i="4"/>
  <c r="AN82" i="4"/>
  <c r="AO82" i="4"/>
  <c r="AM83" i="4"/>
  <c r="AN83" i="4"/>
  <c r="AO83" i="4" s="1"/>
  <c r="AM84" i="4"/>
  <c r="AO84" i="4" s="1"/>
  <c r="AN84" i="4"/>
  <c r="AM85" i="4"/>
  <c r="AN85" i="4"/>
  <c r="AO85" i="4" s="1"/>
  <c r="AM86" i="4"/>
  <c r="AO86" i="4" s="1"/>
  <c r="AN86" i="4"/>
  <c r="AM87" i="4"/>
  <c r="AN87" i="4"/>
  <c r="AO87" i="4" s="1"/>
  <c r="AM88" i="4"/>
  <c r="AN88" i="4"/>
  <c r="AO88" i="4"/>
  <c r="AM89" i="4"/>
  <c r="AN89" i="4"/>
  <c r="AO89" i="4" s="1"/>
  <c r="AM90" i="4"/>
  <c r="AN90" i="4"/>
  <c r="AO90" i="4"/>
  <c r="AM91" i="4"/>
  <c r="AN91" i="4"/>
  <c r="AO91" i="4" s="1"/>
  <c r="AM92" i="4"/>
  <c r="AO92" i="4" s="1"/>
  <c r="AN92" i="4"/>
  <c r="AM93" i="4"/>
  <c r="AN93" i="4"/>
  <c r="AO93" i="4" s="1"/>
  <c r="AM94" i="4"/>
  <c r="AO94" i="4" s="1"/>
  <c r="AN94" i="4"/>
  <c r="AM95" i="4"/>
  <c r="AN95" i="4"/>
  <c r="AO95" i="4" s="1"/>
  <c r="AM96" i="4"/>
  <c r="AN96" i="4"/>
  <c r="AO96" i="4"/>
  <c r="AM97" i="4"/>
  <c r="AN97" i="4"/>
  <c r="AO97" i="4" s="1"/>
  <c r="AM98" i="4"/>
  <c r="AN98" i="4"/>
  <c r="AO98" i="4"/>
  <c r="AM99" i="4"/>
  <c r="AN99" i="4"/>
  <c r="AO99" i="4" s="1"/>
  <c r="AM100" i="4"/>
  <c r="AO100" i="4" s="1"/>
  <c r="AN100" i="4"/>
  <c r="AM101" i="4"/>
  <c r="AN101" i="4"/>
  <c r="AO101" i="4" s="1"/>
  <c r="AM102" i="4"/>
  <c r="AO102" i="4" s="1"/>
  <c r="AN102" i="4"/>
  <c r="AM103" i="4"/>
  <c r="AN103" i="4"/>
  <c r="AO103" i="4" s="1"/>
  <c r="AM104" i="4"/>
  <c r="AN104" i="4"/>
  <c r="AO104" i="4"/>
  <c r="AM105" i="4"/>
  <c r="AN105" i="4"/>
  <c r="AO105" i="4" s="1"/>
  <c r="AM106" i="4"/>
  <c r="AN106" i="4"/>
  <c r="AO106" i="4"/>
  <c r="AM107" i="4"/>
  <c r="AN107" i="4"/>
  <c r="AO107" i="4" s="1"/>
  <c r="AM108" i="4"/>
  <c r="AO108" i="4" s="1"/>
  <c r="AN108" i="4"/>
  <c r="AM109" i="4"/>
  <c r="AN109" i="4"/>
  <c r="AO109" i="4" s="1"/>
  <c r="AM110" i="4"/>
  <c r="AO110" i="4" s="1"/>
  <c r="AN110" i="4"/>
  <c r="AM111" i="4"/>
  <c r="AN111" i="4"/>
  <c r="AO111" i="4" s="1"/>
  <c r="AM112" i="4"/>
  <c r="AN112" i="4"/>
  <c r="AO112" i="4"/>
  <c r="AM113" i="4"/>
  <c r="AN113" i="4"/>
  <c r="AO113" i="4" s="1"/>
  <c r="AM114" i="4"/>
  <c r="AN114" i="4"/>
  <c r="AO114" i="4"/>
  <c r="AM115" i="4"/>
  <c r="AN115" i="4"/>
  <c r="AO115" i="4" s="1"/>
  <c r="AM116" i="4"/>
  <c r="AO116" i="4" s="1"/>
  <c r="AN116" i="4"/>
  <c r="AM117" i="4"/>
  <c r="AN117" i="4"/>
  <c r="AO117" i="4" s="1"/>
  <c r="AM118" i="4"/>
  <c r="AO118" i="4" s="1"/>
  <c r="AN118" i="4"/>
  <c r="AM119" i="4"/>
  <c r="AN119" i="4"/>
  <c r="AO119" i="4" s="1"/>
  <c r="AM120" i="4"/>
  <c r="AN120" i="4"/>
  <c r="AO120" i="4"/>
  <c r="AM121" i="4"/>
  <c r="AN121" i="4"/>
  <c r="AO121" i="4" s="1"/>
  <c r="AM122" i="4"/>
  <c r="AN122" i="4"/>
  <c r="AO122" i="4"/>
  <c r="AM123" i="4"/>
  <c r="AN123" i="4"/>
  <c r="AO123" i="4" s="1"/>
  <c r="AM124" i="4"/>
  <c r="AO124" i="4" s="1"/>
  <c r="AN124" i="4"/>
  <c r="AM125" i="4"/>
  <c r="AN125" i="4"/>
  <c r="AO125" i="4" s="1"/>
  <c r="AM126" i="4"/>
  <c r="AO126" i="4" s="1"/>
  <c r="AN126" i="4"/>
  <c r="AM127" i="4"/>
  <c r="AN127" i="4"/>
  <c r="AO127" i="4" s="1"/>
  <c r="AM128" i="4"/>
  <c r="AN128" i="4"/>
  <c r="AO128" i="4"/>
  <c r="AM129" i="4"/>
  <c r="AN129" i="4"/>
  <c r="AO129" i="4" s="1"/>
  <c r="AM130" i="4"/>
  <c r="AN130" i="4"/>
  <c r="AO130" i="4"/>
  <c r="AM131" i="4"/>
  <c r="AN131" i="4"/>
  <c r="AO131" i="4" s="1"/>
  <c r="AM132" i="4"/>
  <c r="AO132" i="4" s="1"/>
  <c r="AN132" i="4"/>
  <c r="AM133" i="4"/>
  <c r="AN133" i="4"/>
  <c r="AO133" i="4" s="1"/>
  <c r="AM134" i="4"/>
  <c r="AO134" i="4" s="1"/>
  <c r="AN134" i="4"/>
  <c r="AM135" i="4"/>
  <c r="AN135" i="4"/>
  <c r="AO135" i="4" s="1"/>
  <c r="AM136" i="4"/>
  <c r="AN136" i="4"/>
  <c r="AO136" i="4"/>
  <c r="AM137" i="4"/>
  <c r="AN137" i="4"/>
  <c r="AO137" i="4" s="1"/>
  <c r="AM138" i="4"/>
  <c r="AN138" i="4"/>
  <c r="AO138" i="4"/>
  <c r="AM139" i="4"/>
  <c r="AN139" i="4"/>
  <c r="AO139" i="4" s="1"/>
  <c r="AM140" i="4"/>
  <c r="AO140" i="4" s="1"/>
  <c r="AN140" i="4"/>
  <c r="AM141" i="4"/>
  <c r="AN141" i="4"/>
  <c r="AO141" i="4" s="1"/>
  <c r="AM142" i="4"/>
  <c r="AO142" i="4" s="1"/>
  <c r="AN142" i="4"/>
  <c r="AM143" i="4"/>
  <c r="AN143" i="4"/>
  <c r="AO143" i="4" s="1"/>
  <c r="AM144" i="4"/>
  <c r="AN144" i="4"/>
  <c r="AO144" i="4"/>
  <c r="AM145" i="4"/>
  <c r="AN145" i="4"/>
  <c r="AO145" i="4" s="1"/>
  <c r="AM146" i="4"/>
  <c r="AN146" i="4"/>
  <c r="AO146" i="4"/>
  <c r="AM147" i="4"/>
  <c r="AN147" i="4"/>
  <c r="AO147" i="4" s="1"/>
  <c r="AM148" i="4"/>
  <c r="AO148" i="4" s="1"/>
  <c r="AN148" i="4"/>
  <c r="AM149" i="4"/>
  <c r="AN149" i="4"/>
  <c r="AO149" i="4" s="1"/>
  <c r="AM150" i="4"/>
  <c r="AO150" i="4" s="1"/>
  <c r="AN150" i="4"/>
  <c r="AM151" i="4"/>
  <c r="AN151" i="4"/>
  <c r="AO151" i="4" s="1"/>
  <c r="AM152" i="4"/>
  <c r="AN152" i="4"/>
  <c r="AO152" i="4"/>
  <c r="AM153" i="4"/>
  <c r="AN153" i="4"/>
  <c r="AO153" i="4" s="1"/>
  <c r="AM154" i="4"/>
  <c r="AN154" i="4"/>
  <c r="AO154" i="4"/>
  <c r="AM155" i="4"/>
  <c r="AN155" i="4"/>
  <c r="AO155" i="4" s="1"/>
  <c r="AM156" i="4"/>
  <c r="AO156" i="4" s="1"/>
  <c r="AN156" i="4"/>
  <c r="AM157" i="4"/>
  <c r="AN157" i="4"/>
  <c r="AO157" i="4" s="1"/>
  <c r="AM158" i="4"/>
  <c r="AO158" i="4" s="1"/>
  <c r="AN158" i="4"/>
  <c r="AM159" i="4"/>
  <c r="AN159" i="4"/>
  <c r="AO159" i="4" s="1"/>
  <c r="AM160" i="4"/>
  <c r="AN160" i="4"/>
  <c r="AO160" i="4"/>
  <c r="AM161" i="4"/>
  <c r="AN161" i="4"/>
  <c r="AO161" i="4" s="1"/>
  <c r="AM162" i="4"/>
  <c r="AN162" i="4"/>
  <c r="AO162" i="4"/>
  <c r="AM163" i="4"/>
  <c r="AN163" i="4"/>
  <c r="AO163" i="4" s="1"/>
  <c r="AM164" i="4"/>
  <c r="AO164" i="4" s="1"/>
  <c r="AN164" i="4"/>
  <c r="AM165" i="4"/>
  <c r="AN165" i="4"/>
  <c r="AO165" i="4" s="1"/>
  <c r="AM166" i="4"/>
  <c r="AO166" i="4" s="1"/>
  <c r="AN166" i="4"/>
  <c r="AM167" i="4"/>
  <c r="AN167" i="4"/>
  <c r="AO167" i="4" s="1"/>
  <c r="AM168" i="4"/>
  <c r="AN168" i="4"/>
  <c r="AO168" i="4"/>
  <c r="AM169" i="4"/>
  <c r="AN169" i="4"/>
  <c r="AO169" i="4" s="1"/>
  <c r="AM170" i="4"/>
  <c r="AN170" i="4"/>
  <c r="AO170" i="4"/>
  <c r="AM171" i="4"/>
  <c r="AN171" i="4"/>
  <c r="AO171" i="4" s="1"/>
  <c r="AM172" i="4"/>
  <c r="AO172" i="4" s="1"/>
  <c r="AN172" i="4"/>
  <c r="AM173" i="4"/>
  <c r="AN173" i="4"/>
  <c r="AO173" i="4" s="1"/>
  <c r="AM174" i="4"/>
  <c r="AO174" i="4" s="1"/>
  <c r="AN174" i="4"/>
  <c r="AM175" i="4"/>
  <c r="AN175" i="4"/>
  <c r="AO175" i="4" s="1"/>
  <c r="AM176" i="4"/>
  <c r="AN176" i="4"/>
  <c r="AO176" i="4"/>
  <c r="AM177" i="4"/>
  <c r="AN177" i="4"/>
  <c r="AO177" i="4" s="1"/>
  <c r="AM178" i="4"/>
  <c r="AN178" i="4"/>
  <c r="AO178" i="4"/>
  <c r="AM179" i="4"/>
  <c r="AN179" i="4"/>
  <c r="AO179" i="4" s="1"/>
  <c r="AM180" i="4"/>
  <c r="AO180" i="4" s="1"/>
  <c r="AN180" i="4"/>
  <c r="AM181" i="4"/>
  <c r="AN181" i="4"/>
  <c r="AO181" i="4" s="1"/>
  <c r="AM182" i="4"/>
  <c r="AO182" i="4" s="1"/>
  <c r="AN182" i="4"/>
  <c r="AM183" i="4"/>
  <c r="AN183" i="4"/>
  <c r="AO183" i="4" s="1"/>
  <c r="AM184" i="4"/>
  <c r="AN184" i="4"/>
  <c r="AO184" i="4"/>
  <c r="AM185" i="4"/>
  <c r="AN185" i="4"/>
  <c r="AO185" i="4" s="1"/>
  <c r="AM186" i="4"/>
  <c r="AN186" i="4"/>
  <c r="AO186" i="4"/>
  <c r="AM187" i="4"/>
  <c r="AN187" i="4"/>
  <c r="AO187" i="4" s="1"/>
  <c r="AM188" i="4"/>
  <c r="AO188" i="4" s="1"/>
  <c r="AN188" i="4"/>
  <c r="AM189" i="4"/>
  <c r="AN189" i="4"/>
  <c r="AO189" i="4" s="1"/>
  <c r="AM190" i="4"/>
  <c r="AO190" i="4" s="1"/>
  <c r="AN190" i="4"/>
  <c r="AM191" i="4"/>
  <c r="AN191" i="4"/>
  <c r="AO191" i="4" s="1"/>
  <c r="AM192" i="4"/>
  <c r="AN192" i="4"/>
  <c r="AO192" i="4"/>
  <c r="AM193" i="4"/>
  <c r="AN193" i="4"/>
  <c r="AO193" i="4" s="1"/>
  <c r="AM194" i="4"/>
  <c r="AN194" i="4"/>
  <c r="AO194" i="4"/>
  <c r="AM195" i="4"/>
  <c r="AN195" i="4"/>
  <c r="AO195" i="4" s="1"/>
  <c r="AM196" i="4"/>
  <c r="AO196" i="4" s="1"/>
  <c r="AN196" i="4"/>
  <c r="AM197" i="4"/>
  <c r="AN197" i="4"/>
  <c r="AO197" i="4" s="1"/>
  <c r="AM198" i="4"/>
  <c r="AO198" i="4" s="1"/>
  <c r="AN198" i="4"/>
  <c r="AM199" i="4"/>
  <c r="AN199" i="4"/>
  <c r="AO199" i="4" s="1"/>
  <c r="AM200" i="4"/>
  <c r="AN200" i="4"/>
  <c r="AO200" i="4"/>
  <c r="AM201" i="4"/>
  <c r="AN201" i="4"/>
  <c r="AO201" i="4" s="1"/>
  <c r="AM202" i="4"/>
  <c r="AN202" i="4"/>
  <c r="AO202" i="4"/>
  <c r="AM203" i="4"/>
  <c r="AN203" i="4"/>
  <c r="AO203" i="4" s="1"/>
  <c r="AM204" i="4"/>
  <c r="AO204" i="4" s="1"/>
  <c r="AN204" i="4"/>
  <c r="AM205" i="4"/>
  <c r="AN205" i="4"/>
  <c r="AO205" i="4" s="1"/>
  <c r="AM206" i="4"/>
  <c r="AO206" i="4" s="1"/>
  <c r="AN206" i="4"/>
  <c r="AM207" i="4"/>
  <c r="AN207" i="4"/>
  <c r="AO207" i="4" s="1"/>
  <c r="AM208" i="4"/>
  <c r="AN208" i="4"/>
  <c r="AO208" i="4"/>
  <c r="AM209" i="4"/>
  <c r="AN209" i="4"/>
  <c r="AO209" i="4" s="1"/>
  <c r="AM210" i="4"/>
  <c r="AN210" i="4"/>
  <c r="AO210" i="4"/>
  <c r="AM211" i="4"/>
  <c r="AN211" i="4"/>
  <c r="AO211" i="4" s="1"/>
  <c r="AM212" i="4"/>
  <c r="AO212" i="4" s="1"/>
  <c r="AN212" i="4"/>
  <c r="AM213" i="4"/>
  <c r="AN213" i="4"/>
  <c r="AO213" i="4" s="1"/>
  <c r="AM214" i="4"/>
  <c r="AO214" i="4" s="1"/>
  <c r="AN214" i="4"/>
  <c r="AM215" i="4"/>
  <c r="AN215" i="4"/>
  <c r="AO215" i="4" s="1"/>
  <c r="AM216" i="4"/>
  <c r="AN216" i="4"/>
  <c r="AO216" i="4"/>
  <c r="AM217" i="4"/>
  <c r="AN217" i="4"/>
  <c r="AO217" i="4" s="1"/>
  <c r="AM218" i="4"/>
  <c r="AN218" i="4"/>
  <c r="AO218" i="4"/>
  <c r="AM219" i="4"/>
  <c r="AN219" i="4"/>
  <c r="AO219" i="4" s="1"/>
  <c r="AM220" i="4"/>
  <c r="AO220" i="4" s="1"/>
  <c r="AN220" i="4"/>
  <c r="AM221" i="4"/>
  <c r="AN221" i="4"/>
  <c r="AO221" i="4" s="1"/>
  <c r="AM222" i="4"/>
  <c r="AO222" i="4" s="1"/>
  <c r="AN222" i="4"/>
  <c r="AM223" i="4"/>
  <c r="AN223" i="4"/>
  <c r="AO223" i="4" s="1"/>
  <c r="AM224" i="4"/>
  <c r="AN224" i="4"/>
  <c r="AO224" i="4"/>
  <c r="AM225" i="4"/>
  <c r="AN225" i="4"/>
  <c r="AO225" i="4" s="1"/>
  <c r="AM226" i="4"/>
  <c r="AN226" i="4"/>
  <c r="AO226" i="4"/>
  <c r="AM227" i="4"/>
  <c r="AN227" i="4"/>
  <c r="AO227" i="4" s="1"/>
  <c r="AM228" i="4"/>
  <c r="AO228" i="4" s="1"/>
  <c r="AN228" i="4"/>
  <c r="AM229" i="4"/>
  <c r="AN229" i="4"/>
  <c r="AO229" i="4" s="1"/>
  <c r="AM230" i="4"/>
  <c r="AO230" i="4" s="1"/>
  <c r="AN230" i="4"/>
  <c r="AM231" i="4"/>
  <c r="AN231" i="4"/>
  <c r="AO231" i="4" s="1"/>
  <c r="AM232" i="4"/>
  <c r="AN232" i="4"/>
  <c r="AO232" i="4"/>
  <c r="AM233" i="4"/>
  <c r="AN233" i="4"/>
  <c r="AO233" i="4" s="1"/>
  <c r="AM234" i="4"/>
  <c r="AN234" i="4"/>
  <c r="AO234" i="4"/>
  <c r="AM235" i="4"/>
  <c r="AN235" i="4"/>
  <c r="AO235" i="4" s="1"/>
  <c r="AM236" i="4"/>
  <c r="AO236" i="4" s="1"/>
  <c r="AN236" i="4"/>
  <c r="AM237" i="4"/>
  <c r="AN237" i="4"/>
  <c r="AO237" i="4" s="1"/>
  <c r="AM238" i="4"/>
  <c r="AO238" i="4" s="1"/>
  <c r="AN238" i="4"/>
  <c r="AM239" i="4"/>
  <c r="AN239" i="4"/>
  <c r="AO239" i="4" s="1"/>
  <c r="AM240" i="4"/>
  <c r="AN240" i="4"/>
  <c r="AO240" i="4"/>
  <c r="AM241" i="4"/>
  <c r="AN241" i="4"/>
  <c r="AO241" i="4" s="1"/>
  <c r="AM242" i="4"/>
  <c r="AN242" i="4"/>
  <c r="AO242" i="4"/>
  <c r="AM243" i="4"/>
  <c r="AN243" i="4"/>
  <c r="AO243" i="4" s="1"/>
  <c r="AM244" i="4"/>
  <c r="AO244" i="4" s="1"/>
  <c r="AN244" i="4"/>
  <c r="AM245" i="4"/>
  <c r="AN245" i="4"/>
  <c r="AO245" i="4" s="1"/>
  <c r="AM246" i="4"/>
  <c r="AO246" i="4" s="1"/>
  <c r="AN246" i="4"/>
  <c r="AM247" i="4"/>
  <c r="AN247" i="4"/>
  <c r="AO247" i="4" s="1"/>
  <c r="AM248" i="4"/>
  <c r="AN248" i="4"/>
  <c r="AO248" i="4"/>
  <c r="AM249" i="4"/>
  <c r="AN249" i="4"/>
  <c r="AO249" i="4" s="1"/>
  <c r="AM250" i="4"/>
  <c r="AN250" i="4"/>
  <c r="AO250" i="4"/>
  <c r="AM251" i="4"/>
  <c r="AN251" i="4"/>
  <c r="AO251" i="4" s="1"/>
  <c r="AM252" i="4"/>
  <c r="AO252" i="4" s="1"/>
  <c r="AN252" i="4"/>
  <c r="AM253" i="4"/>
  <c r="AN253" i="4"/>
  <c r="AO253" i="4" s="1"/>
  <c r="AM254" i="4"/>
  <c r="AO254" i="4" s="1"/>
  <c r="AN254" i="4"/>
  <c r="AM255" i="4"/>
  <c r="AN255" i="4"/>
  <c r="AO255" i="4" s="1"/>
  <c r="AM256" i="4"/>
  <c r="AN256" i="4"/>
  <c r="AO256" i="4"/>
  <c r="AM257" i="4"/>
  <c r="AN257" i="4"/>
  <c r="AO257" i="4" s="1"/>
  <c r="AM258" i="4"/>
  <c r="AN258" i="4"/>
  <c r="AO258" i="4"/>
  <c r="AM259" i="4"/>
  <c r="AN259" i="4"/>
  <c r="AO259" i="4" s="1"/>
  <c r="AM260" i="4"/>
  <c r="AO260" i="4" s="1"/>
  <c r="AN260" i="4"/>
  <c r="AM261" i="4"/>
  <c r="AN261" i="4"/>
  <c r="AO261" i="4" s="1"/>
  <c r="AM262" i="4"/>
  <c r="AO262" i="4" s="1"/>
  <c r="AN262" i="4"/>
  <c r="AM263" i="4"/>
  <c r="AN263" i="4"/>
  <c r="AO263" i="4" s="1"/>
  <c r="AM264" i="4"/>
  <c r="AN264" i="4"/>
  <c r="AO264" i="4"/>
  <c r="AM265" i="4"/>
  <c r="AN265" i="4"/>
  <c r="AO265" i="4" s="1"/>
  <c r="AM266" i="4"/>
  <c r="AN266" i="4"/>
  <c r="AO266" i="4"/>
  <c r="AM267" i="4"/>
  <c r="AN267" i="4"/>
  <c r="AO267" i="4" s="1"/>
  <c r="AM268" i="4"/>
  <c r="AO268" i="4" s="1"/>
  <c r="AN268" i="4"/>
  <c r="AM269" i="4"/>
  <c r="AN269" i="4"/>
  <c r="AO269" i="4" s="1"/>
  <c r="AM270" i="4"/>
  <c r="AO270" i="4" s="1"/>
  <c r="AN270" i="4"/>
  <c r="AM271" i="4"/>
  <c r="AN271" i="4"/>
  <c r="AO271" i="4" s="1"/>
  <c r="AM272" i="4"/>
  <c r="AN272" i="4"/>
  <c r="AO272" i="4"/>
  <c r="AM273" i="4"/>
  <c r="AN273" i="4"/>
  <c r="AO273" i="4" s="1"/>
  <c r="AM274" i="4"/>
  <c r="AN274" i="4"/>
  <c r="AO274" i="4"/>
  <c r="AM275" i="4"/>
  <c r="AN275" i="4"/>
  <c r="AO275" i="4" s="1"/>
  <c r="AM276" i="4"/>
  <c r="AO276" i="4" s="1"/>
  <c r="AN276" i="4"/>
  <c r="AM277" i="4"/>
  <c r="AN277" i="4"/>
  <c r="AO277" i="4" s="1"/>
  <c r="AM278" i="4"/>
  <c r="AO278" i="4" s="1"/>
  <c r="AN278" i="4"/>
  <c r="AM279" i="4"/>
  <c r="AN279" i="4"/>
  <c r="AO279" i="4" s="1"/>
  <c r="AM280" i="4"/>
  <c r="AN280" i="4"/>
  <c r="AO280" i="4"/>
  <c r="AM281" i="4"/>
  <c r="AN281" i="4"/>
  <c r="AO281" i="4" s="1"/>
  <c r="AM282" i="4"/>
  <c r="AN282" i="4"/>
  <c r="AO282" i="4"/>
  <c r="AM283" i="4"/>
  <c r="AN283" i="4"/>
  <c r="AO283" i="4" s="1"/>
  <c r="AM284" i="4"/>
  <c r="AO284" i="4" s="1"/>
  <c r="AN284" i="4"/>
  <c r="AM285" i="4"/>
  <c r="AN285" i="4"/>
  <c r="AO285" i="4" s="1"/>
  <c r="AM286" i="4"/>
  <c r="AO286" i="4" s="1"/>
  <c r="AN286" i="4"/>
  <c r="AM287" i="4"/>
  <c r="AN287" i="4"/>
  <c r="AO287" i="4" s="1"/>
  <c r="AM288" i="4"/>
  <c r="AN288" i="4"/>
  <c r="AO288" i="4"/>
  <c r="AM289" i="4"/>
  <c r="AN289" i="4"/>
  <c r="AO289" i="4" s="1"/>
  <c r="AM290" i="4"/>
  <c r="AN290" i="4"/>
  <c r="AO290" i="4"/>
  <c r="AM291" i="4"/>
  <c r="AN291" i="4"/>
  <c r="AO291" i="4" s="1"/>
  <c r="AM292" i="4"/>
  <c r="AO292" i="4" s="1"/>
  <c r="AN292" i="4"/>
  <c r="AM293" i="4"/>
  <c r="AN293" i="4"/>
  <c r="AO293" i="4" s="1"/>
  <c r="AM294" i="4"/>
  <c r="AO294" i="4" s="1"/>
  <c r="AN294" i="4"/>
  <c r="AM295" i="4"/>
  <c r="AN295" i="4"/>
  <c r="AO295" i="4" s="1"/>
  <c r="AM296" i="4"/>
  <c r="AN296" i="4"/>
  <c r="AO296" i="4"/>
  <c r="AM297" i="4"/>
  <c r="AN297" i="4"/>
  <c r="AO297" i="4" s="1"/>
  <c r="AM298" i="4"/>
  <c r="AN298" i="4"/>
  <c r="AO298" i="4"/>
  <c r="AM299" i="4"/>
  <c r="AN299" i="4"/>
  <c r="AO299" i="4" s="1"/>
  <c r="AM300" i="4"/>
  <c r="AO300" i="4" s="1"/>
  <c r="AN300" i="4"/>
  <c r="AM301" i="4"/>
  <c r="AN301" i="4"/>
  <c r="AO301" i="4" s="1"/>
  <c r="AM302" i="4"/>
  <c r="AO302" i="4" s="1"/>
  <c r="AN302" i="4"/>
  <c r="AM303" i="4"/>
  <c r="AN303" i="4"/>
  <c r="AO303" i="4" s="1"/>
  <c r="AM304" i="4"/>
  <c r="AN304" i="4"/>
  <c r="AO304" i="4"/>
  <c r="AM305" i="4"/>
  <c r="AN305" i="4"/>
  <c r="AO305" i="4" s="1"/>
  <c r="AM306" i="4"/>
  <c r="AN306" i="4"/>
  <c r="AO306" i="4"/>
  <c r="AM307" i="4"/>
  <c r="AN307" i="4"/>
  <c r="AO307" i="4" s="1"/>
  <c r="AM308" i="4"/>
  <c r="AO308" i="4" s="1"/>
  <c r="AN308" i="4"/>
  <c r="AM309" i="4"/>
  <c r="AN309" i="4"/>
  <c r="AO309" i="4" s="1"/>
  <c r="AM310" i="4"/>
  <c r="AO310" i="4" s="1"/>
  <c r="AN310" i="4"/>
  <c r="AM311" i="4"/>
  <c r="AN311" i="4"/>
  <c r="AO311" i="4" s="1"/>
  <c r="AM312" i="4"/>
  <c r="AN312" i="4"/>
  <c r="AO312" i="4"/>
  <c r="AM313" i="4"/>
  <c r="AN313" i="4"/>
  <c r="AO313" i="4" s="1"/>
  <c r="AM314" i="4"/>
  <c r="AN314" i="4"/>
  <c r="AO314" i="4"/>
  <c r="AM315" i="4"/>
  <c r="AN315" i="4"/>
  <c r="AO315" i="4" s="1"/>
  <c r="AM316" i="4"/>
  <c r="AO316" i="4" s="1"/>
  <c r="AN316" i="4"/>
  <c r="AM317" i="4"/>
  <c r="AN317" i="4"/>
  <c r="AO317" i="4" s="1"/>
  <c r="AM318" i="4"/>
  <c r="AO318" i="4" s="1"/>
  <c r="AN318" i="4"/>
  <c r="AM319" i="4"/>
  <c r="AN319" i="4"/>
  <c r="AO319" i="4" s="1"/>
  <c r="AM320" i="4"/>
  <c r="AN320" i="4"/>
  <c r="AO320" i="4"/>
  <c r="AM321" i="4"/>
  <c r="AN321" i="4"/>
  <c r="AO321" i="4" s="1"/>
  <c r="AM322" i="4"/>
  <c r="AN322" i="4"/>
  <c r="AO322" i="4"/>
  <c r="AM323" i="4"/>
  <c r="AN323" i="4"/>
  <c r="AO323" i="4" s="1"/>
  <c r="AM324" i="4"/>
  <c r="AO324" i="4" s="1"/>
  <c r="AN324" i="4"/>
  <c r="AM325" i="4"/>
  <c r="AN325" i="4"/>
  <c r="AO325" i="4" s="1"/>
  <c r="AM326" i="4"/>
  <c r="AO326" i="4" s="1"/>
  <c r="AN326" i="4"/>
  <c r="AM327" i="4"/>
  <c r="AN327" i="4"/>
  <c r="AO327" i="4" s="1"/>
  <c r="AM328" i="4"/>
  <c r="AN328" i="4"/>
  <c r="AO328" i="4"/>
  <c r="AM329" i="4"/>
  <c r="AN329" i="4"/>
  <c r="AO329" i="4" s="1"/>
  <c r="AM330" i="4"/>
  <c r="AN330" i="4"/>
  <c r="AO330" i="4"/>
  <c r="AM331" i="4"/>
  <c r="AN331" i="4"/>
  <c r="AO331" i="4" s="1"/>
  <c r="AM332" i="4"/>
  <c r="AO332" i="4" s="1"/>
  <c r="AN332" i="4"/>
  <c r="AM333" i="4"/>
  <c r="AN333" i="4"/>
  <c r="AO333" i="4" s="1"/>
  <c r="AM334" i="4"/>
  <c r="AO334" i="4" s="1"/>
  <c r="AN334" i="4"/>
  <c r="AM335" i="4"/>
  <c r="AN335" i="4"/>
  <c r="AO335" i="4" s="1"/>
  <c r="AM336" i="4"/>
  <c r="AN336" i="4"/>
  <c r="AO336" i="4"/>
  <c r="AM337" i="4"/>
  <c r="AN337" i="4"/>
  <c r="AO337" i="4" s="1"/>
  <c r="AM338" i="4"/>
  <c r="AN338" i="4"/>
  <c r="AO338" i="4"/>
  <c r="AM339" i="4"/>
  <c r="AN339" i="4"/>
  <c r="AO339" i="4" s="1"/>
  <c r="AM340" i="4"/>
  <c r="AN340" i="4"/>
  <c r="AO340" i="4" s="1"/>
  <c r="AM341" i="4"/>
  <c r="AN341" i="4"/>
  <c r="AO341" i="4"/>
  <c r="AM342" i="4"/>
  <c r="AN342" i="4"/>
  <c r="AO342" i="4"/>
  <c r="AM343" i="4"/>
  <c r="AN343" i="4"/>
  <c r="AO343" i="4" s="1"/>
  <c r="AM344" i="4"/>
  <c r="AN344" i="4"/>
  <c r="AO344" i="4" s="1"/>
  <c r="AM345" i="4"/>
  <c r="AN345" i="4"/>
  <c r="AO345" i="4"/>
  <c r="AM346" i="4"/>
  <c r="AN346" i="4"/>
  <c r="AO346" i="4"/>
  <c r="AM347" i="4"/>
  <c r="AN347" i="4"/>
  <c r="AO347" i="4" s="1"/>
  <c r="AM348" i="4"/>
  <c r="AN348" i="4"/>
  <c r="AO348" i="4" s="1"/>
  <c r="AM349" i="4"/>
  <c r="AN349" i="4"/>
  <c r="AO349" i="4"/>
  <c r="AM350" i="4"/>
  <c r="AN350" i="4"/>
  <c r="AO350" i="4"/>
  <c r="AM351" i="4"/>
  <c r="AN351" i="4"/>
  <c r="AO351" i="4" s="1"/>
  <c r="AM352" i="4"/>
  <c r="AN352" i="4"/>
  <c r="AO352" i="4" s="1"/>
  <c r="AM353" i="4"/>
  <c r="AN353" i="4"/>
  <c r="AO353" i="4"/>
  <c r="AM354" i="4"/>
  <c r="AN354" i="4"/>
  <c r="AO354" i="4"/>
  <c r="AM355" i="4"/>
  <c r="AN355" i="4"/>
  <c r="AO355" i="4" s="1"/>
  <c r="AM356" i="4"/>
  <c r="AN356" i="4"/>
  <c r="AO356" i="4" s="1"/>
  <c r="AM357" i="4"/>
  <c r="AN357" i="4"/>
  <c r="AO357" i="4"/>
  <c r="AM358" i="4"/>
  <c r="AN358" i="4"/>
  <c r="AO358" i="4"/>
  <c r="AM359" i="4"/>
  <c r="AN359" i="4"/>
  <c r="AO359" i="4" s="1"/>
  <c r="AM360" i="4"/>
  <c r="AN360" i="4"/>
  <c r="AO360" i="4" s="1"/>
  <c r="AM361" i="4"/>
  <c r="AN361" i="4"/>
  <c r="AO361" i="4"/>
  <c r="AM362" i="4"/>
  <c r="AN362" i="4"/>
  <c r="AO362" i="4"/>
  <c r="AM363" i="4"/>
  <c r="AN363" i="4"/>
  <c r="AO363" i="4" s="1"/>
  <c r="AM364" i="4"/>
  <c r="AN364" i="4"/>
  <c r="AO364" i="4" s="1"/>
  <c r="AM365" i="4"/>
  <c r="AN365" i="4"/>
  <c r="AO365" i="4"/>
  <c r="AM366" i="4"/>
  <c r="AN366" i="4"/>
  <c r="AO366" i="4"/>
  <c r="AM367" i="4"/>
  <c r="AN367" i="4"/>
  <c r="AO367" i="4" s="1"/>
  <c r="AM368" i="4"/>
  <c r="AN368" i="4"/>
  <c r="AO368" i="4" s="1"/>
  <c r="AM369" i="4"/>
  <c r="AN369" i="4"/>
  <c r="AO369" i="4"/>
  <c r="AM370" i="4"/>
  <c r="AN370" i="4"/>
  <c r="AO370" i="4"/>
  <c r="AM371" i="4"/>
  <c r="AN371" i="4"/>
  <c r="AO371" i="4" s="1"/>
  <c r="AM372" i="4"/>
  <c r="AN372" i="4"/>
  <c r="AO372" i="4" s="1"/>
  <c r="AM373" i="4"/>
  <c r="AN373" i="4"/>
  <c r="AO373" i="4"/>
  <c r="AM374" i="4"/>
  <c r="AN374" i="4"/>
  <c r="AO374" i="4"/>
  <c r="AM375" i="4"/>
  <c r="AN375" i="4"/>
  <c r="AO375" i="4" s="1"/>
  <c r="AM376" i="4"/>
  <c r="AN376" i="4"/>
  <c r="AO376" i="4" s="1"/>
  <c r="AM377" i="4"/>
  <c r="AN377" i="4"/>
  <c r="AO377" i="4"/>
  <c r="AM378" i="4"/>
  <c r="AN378" i="4"/>
  <c r="AO378" i="4"/>
  <c r="AM379" i="4"/>
  <c r="AN379" i="4"/>
  <c r="AO379" i="4" s="1"/>
  <c r="AM380" i="4"/>
  <c r="AN380" i="4"/>
  <c r="AO380" i="4" s="1"/>
  <c r="AM381" i="4"/>
  <c r="AN381" i="4"/>
  <c r="AO381" i="4"/>
  <c r="AM382" i="4"/>
  <c r="AN382" i="4"/>
  <c r="AO382" i="4"/>
  <c r="AM383" i="4"/>
  <c r="AN383" i="4"/>
  <c r="AO383" i="4" s="1"/>
  <c r="AM384" i="4"/>
  <c r="AN384" i="4"/>
  <c r="AO384" i="4" s="1"/>
  <c r="AM385" i="4"/>
  <c r="AN385" i="4"/>
  <c r="AO385" i="4"/>
  <c r="AM386" i="4"/>
  <c r="AN386" i="4"/>
  <c r="AO386" i="4"/>
  <c r="AM387" i="4"/>
  <c r="AN387" i="4"/>
  <c r="AO387" i="4" s="1"/>
  <c r="AM388" i="4"/>
  <c r="AN388" i="4"/>
  <c r="AO388" i="4" s="1"/>
  <c r="AM389" i="4"/>
  <c r="AN389" i="4"/>
  <c r="AO389" i="4"/>
  <c r="AM390" i="4"/>
  <c r="AN390" i="4"/>
  <c r="AO390" i="4"/>
  <c r="AM391" i="4"/>
  <c r="AN391" i="4"/>
  <c r="AO391" i="4" s="1"/>
  <c r="AM392" i="4"/>
  <c r="AN392" i="4"/>
  <c r="AO392" i="4" s="1"/>
  <c r="AM393" i="4"/>
  <c r="AN393" i="4"/>
  <c r="AO393" i="4"/>
  <c r="AM394" i="4"/>
  <c r="AN394" i="4"/>
  <c r="AO394" i="4"/>
  <c r="AM395" i="4"/>
  <c r="AN395" i="4"/>
  <c r="AO395" i="4" s="1"/>
  <c r="AM396" i="4"/>
  <c r="AN396" i="4"/>
  <c r="AO396" i="4" s="1"/>
  <c r="AM397" i="4"/>
  <c r="AN397" i="4"/>
  <c r="AO397" i="4"/>
  <c r="AM398" i="4"/>
  <c r="AN398" i="4"/>
  <c r="AO398" i="4"/>
  <c r="AM399" i="4"/>
  <c r="AN399" i="4"/>
  <c r="AO399" i="4" s="1"/>
  <c r="AM400" i="4"/>
  <c r="AN400" i="4"/>
  <c r="AO400" i="4" s="1"/>
  <c r="AM401" i="4"/>
  <c r="AN401" i="4"/>
  <c r="AO401" i="4"/>
  <c r="AM402" i="4"/>
  <c r="AN402" i="4"/>
  <c r="AO402" i="4"/>
  <c r="AM403" i="4"/>
  <c r="AN403" i="4"/>
  <c r="AO403" i="4" s="1"/>
  <c r="AM404" i="4"/>
  <c r="AN404" i="4"/>
  <c r="AO404" i="4" s="1"/>
  <c r="AM405" i="4"/>
  <c r="AN405" i="4"/>
  <c r="AO405" i="4"/>
  <c r="AM406" i="4"/>
  <c r="AN406" i="4"/>
  <c r="AO406" i="4"/>
  <c r="AM407" i="4"/>
  <c r="AN407" i="4"/>
  <c r="AO407" i="4" s="1"/>
  <c r="AM408" i="4"/>
  <c r="AN408" i="4"/>
  <c r="AO408" i="4" s="1"/>
  <c r="AM409" i="4"/>
  <c r="AN409" i="4"/>
  <c r="AO409" i="4"/>
  <c r="AM410" i="4"/>
  <c r="AN410" i="4"/>
  <c r="AO410" i="4"/>
  <c r="AM411" i="4"/>
  <c r="AN411" i="4"/>
  <c r="AO411" i="4" s="1"/>
  <c r="AN2" i="4"/>
  <c r="AO2" i="4" s="1"/>
  <c r="AM2" i="4"/>
  <c r="C460" i="3" l="1"/>
  <c r="C428" i="3"/>
  <c r="C375" i="3"/>
  <c r="C364" i="3"/>
  <c r="C345" i="3"/>
  <c r="C409" i="3"/>
  <c r="C480" i="3"/>
  <c r="C468" i="3"/>
  <c r="C456" i="3"/>
  <c r="C476" i="3"/>
  <c r="C457" i="3"/>
  <c r="C407" i="3"/>
  <c r="C392" i="3"/>
  <c r="C361" i="3"/>
  <c r="C425" i="3"/>
  <c r="C371" i="3"/>
  <c r="C360" i="3"/>
  <c r="C346" i="3"/>
  <c r="C343" i="3"/>
  <c r="C393" i="3"/>
  <c r="C435" i="3"/>
  <c r="C439" i="3"/>
  <c r="C424" i="3"/>
  <c r="C377" i="3"/>
  <c r="C441" i="3"/>
  <c r="C403" i="3"/>
  <c r="C396" i="3"/>
  <c r="C362" i="3"/>
  <c r="C426" i="3"/>
  <c r="C458" i="3"/>
  <c r="B371" i="3"/>
  <c r="B395" i="3"/>
  <c r="B427" i="3"/>
  <c r="B459" i="3"/>
  <c r="B475" i="3"/>
  <c r="B344" i="3"/>
  <c r="B368" i="3"/>
  <c r="B392" i="3"/>
  <c r="B424" i="3"/>
  <c r="B472" i="3"/>
  <c r="C351" i="3"/>
  <c r="C415" i="3"/>
  <c r="C447" i="3"/>
  <c r="C340" i="3"/>
  <c r="C368" i="3"/>
  <c r="C400" i="3"/>
  <c r="C432" i="3"/>
  <c r="C470" i="3"/>
  <c r="C349" i="3"/>
  <c r="C365" i="3"/>
  <c r="C381" i="3"/>
  <c r="C397" i="3"/>
  <c r="C413" i="3"/>
  <c r="C429" i="3"/>
  <c r="C445" i="3"/>
  <c r="C461" i="3"/>
  <c r="C347" i="3"/>
  <c r="C379" i="3"/>
  <c r="C411" i="3"/>
  <c r="C443" i="3"/>
  <c r="C484" i="3"/>
  <c r="C372" i="3"/>
  <c r="C404" i="3"/>
  <c r="C436" i="3"/>
  <c r="C464" i="3"/>
  <c r="C350" i="3"/>
  <c r="C366" i="3"/>
  <c r="C382" i="3"/>
  <c r="C398" i="3"/>
  <c r="C414" i="3"/>
  <c r="C430" i="3"/>
  <c r="C446" i="3"/>
  <c r="C462" i="3"/>
  <c r="B341" i="3"/>
  <c r="B349" i="3"/>
  <c r="B357" i="3"/>
  <c r="B365" i="3"/>
  <c r="B373" i="3"/>
  <c r="B381" i="3"/>
  <c r="B389" i="3"/>
  <c r="B397" i="3"/>
  <c r="B405" i="3"/>
  <c r="B413" i="3"/>
  <c r="B421" i="3"/>
  <c r="B429" i="3"/>
  <c r="B437" i="3"/>
  <c r="B445" i="3"/>
  <c r="B453" i="3"/>
  <c r="B461" i="3"/>
  <c r="B469" i="3"/>
  <c r="B477" i="3"/>
  <c r="B485" i="3"/>
  <c r="C471" i="3"/>
  <c r="C479" i="3"/>
  <c r="C487" i="3"/>
  <c r="B346" i="3"/>
  <c r="B354" i="3"/>
  <c r="B362" i="3"/>
  <c r="B370" i="3"/>
  <c r="B378" i="3"/>
  <c r="B386" i="3"/>
  <c r="B394" i="3"/>
  <c r="B402" i="3"/>
  <c r="B410" i="3"/>
  <c r="B418" i="3"/>
  <c r="B426" i="3"/>
  <c r="B434" i="3"/>
  <c r="B442" i="3"/>
  <c r="B450" i="3"/>
  <c r="B458" i="3"/>
  <c r="B466" i="3"/>
  <c r="B474" i="3"/>
  <c r="B482" i="3"/>
  <c r="C410" i="3"/>
  <c r="C482" i="3"/>
  <c r="B363" i="3"/>
  <c r="B387" i="3"/>
  <c r="B419" i="3"/>
  <c r="B451" i="3"/>
  <c r="B483" i="3"/>
  <c r="C485" i="3"/>
  <c r="B360" i="3"/>
  <c r="B400" i="3"/>
  <c r="B432" i="3"/>
  <c r="B464" i="3"/>
  <c r="C359" i="3"/>
  <c r="C423" i="3"/>
  <c r="C376" i="3"/>
  <c r="C486" i="3"/>
  <c r="C369" i="3"/>
  <c r="C385" i="3"/>
  <c r="C401" i="3"/>
  <c r="C433" i="3"/>
  <c r="C449" i="3"/>
  <c r="C465" i="3"/>
  <c r="C355" i="3"/>
  <c r="C387" i="3"/>
  <c r="C419" i="3"/>
  <c r="C451" i="3"/>
  <c r="C344" i="3"/>
  <c r="C380" i="3"/>
  <c r="C412" i="3"/>
  <c r="C440" i="3"/>
  <c r="C478" i="3"/>
  <c r="C354" i="3"/>
  <c r="C370" i="3"/>
  <c r="C386" i="3"/>
  <c r="C402" i="3"/>
  <c r="C418" i="3"/>
  <c r="C434" i="3"/>
  <c r="C450" i="3"/>
  <c r="C466" i="3"/>
  <c r="B343" i="3"/>
  <c r="B351" i="3"/>
  <c r="B359" i="3"/>
  <c r="B367" i="3"/>
  <c r="B375" i="3"/>
  <c r="B383" i="3"/>
  <c r="B391" i="3"/>
  <c r="B399" i="3"/>
  <c r="B407" i="3"/>
  <c r="B415" i="3"/>
  <c r="B423" i="3"/>
  <c r="B431" i="3"/>
  <c r="B439" i="3"/>
  <c r="B447" i="3"/>
  <c r="B455" i="3"/>
  <c r="B463" i="3"/>
  <c r="B471" i="3"/>
  <c r="B479" i="3"/>
  <c r="B487" i="3"/>
  <c r="C473" i="3"/>
  <c r="C481" i="3"/>
  <c r="B340" i="3"/>
  <c r="B348" i="3"/>
  <c r="B356" i="3"/>
  <c r="B364" i="3"/>
  <c r="B372" i="3"/>
  <c r="B380" i="3"/>
  <c r="B388" i="3"/>
  <c r="B396" i="3"/>
  <c r="B404" i="3"/>
  <c r="B412" i="3"/>
  <c r="B420" i="3"/>
  <c r="B428" i="3"/>
  <c r="B436" i="3"/>
  <c r="B444" i="3"/>
  <c r="B452" i="3"/>
  <c r="B460" i="3"/>
  <c r="B468" i="3"/>
  <c r="B476" i="3"/>
  <c r="B484" i="3"/>
  <c r="C378" i="3"/>
  <c r="C394" i="3"/>
  <c r="C442" i="3"/>
  <c r="B347" i="3"/>
  <c r="B355" i="3"/>
  <c r="B379" i="3"/>
  <c r="B403" i="3"/>
  <c r="B411" i="3"/>
  <c r="B435" i="3"/>
  <c r="B443" i="3"/>
  <c r="B467" i="3"/>
  <c r="C469" i="3"/>
  <c r="C477" i="3"/>
  <c r="B352" i="3"/>
  <c r="B376" i="3"/>
  <c r="B384" i="3"/>
  <c r="B408" i="3"/>
  <c r="B416" i="3"/>
  <c r="B440" i="3"/>
  <c r="B448" i="3"/>
  <c r="B456" i="3"/>
  <c r="B480" i="3"/>
  <c r="C383" i="3"/>
  <c r="C391" i="3"/>
  <c r="C455" i="3"/>
  <c r="C348" i="3"/>
  <c r="C408" i="3"/>
  <c r="C444" i="3"/>
  <c r="C353" i="3"/>
  <c r="C417" i="3"/>
  <c r="C367" i="3"/>
  <c r="C399" i="3"/>
  <c r="C431" i="3"/>
  <c r="C463" i="3"/>
  <c r="C356" i="3"/>
  <c r="C384" i="3"/>
  <c r="C416" i="3"/>
  <c r="C452" i="3"/>
  <c r="C341" i="3"/>
  <c r="C357" i="3"/>
  <c r="C373" i="3"/>
  <c r="C389" i="3"/>
  <c r="C405" i="3"/>
  <c r="C421" i="3"/>
  <c r="C437" i="3"/>
  <c r="C453" i="3"/>
  <c r="C472" i="3"/>
  <c r="C363" i="3"/>
  <c r="C395" i="3"/>
  <c r="C427" i="3"/>
  <c r="C459" i="3"/>
  <c r="C352" i="3"/>
  <c r="C388" i="3"/>
  <c r="C420" i="3"/>
  <c r="C448" i="3"/>
  <c r="C342" i="3"/>
  <c r="C358" i="3"/>
  <c r="C374" i="3"/>
  <c r="C390" i="3"/>
  <c r="C406" i="3"/>
  <c r="C422" i="3"/>
  <c r="C438" i="3"/>
  <c r="C454" i="3"/>
  <c r="C474" i="3"/>
  <c r="B345" i="3"/>
  <c r="B353" i="3"/>
  <c r="B361" i="3"/>
  <c r="B369" i="3"/>
  <c r="B377" i="3"/>
  <c r="B385" i="3"/>
  <c r="B393" i="3"/>
  <c r="B401" i="3"/>
  <c r="B409" i="3"/>
  <c r="B417" i="3"/>
  <c r="B425" i="3"/>
  <c r="B433" i="3"/>
  <c r="B441" i="3"/>
  <c r="B449" i="3"/>
  <c r="B457" i="3"/>
  <c r="B465" i="3"/>
  <c r="B473" i="3"/>
  <c r="B481" i="3"/>
  <c r="C467" i="3"/>
  <c r="C475" i="3"/>
  <c r="C483" i="3"/>
  <c r="B342" i="3"/>
  <c r="B350" i="3"/>
  <c r="B358" i="3"/>
  <c r="B366" i="3"/>
  <c r="B374" i="3"/>
  <c r="B382" i="3"/>
  <c r="B390" i="3"/>
  <c r="B398" i="3"/>
  <c r="B406" i="3"/>
  <c r="B414" i="3"/>
  <c r="B422" i="3"/>
  <c r="B430" i="3"/>
  <c r="B438" i="3"/>
  <c r="B446" i="3"/>
  <c r="B454" i="3"/>
  <c r="B462" i="3"/>
  <c r="B470" i="3"/>
  <c r="B478" i="3"/>
  <c r="B486" i="3"/>
  <c r="G163" i="23"/>
  <c r="G32" i="21"/>
  <c r="H163" i="23"/>
  <c r="G33" i="21"/>
  <c r="F163" i="23"/>
  <c r="G34" i="21"/>
  <c r="E163" i="23"/>
  <c r="G30" i="21"/>
  <c r="J27" i="17"/>
  <c r="I27" i="17"/>
  <c r="E37" i="17"/>
  <c r="E38" i="17" s="1"/>
  <c r="E39" i="17" s="1"/>
  <c r="E40" i="17" s="1"/>
  <c r="E41" i="17" s="1"/>
  <c r="E42" i="17" s="1"/>
  <c r="E43" i="17" s="1"/>
  <c r="E44" i="17" s="1"/>
  <c r="E45" i="17" s="1"/>
  <c r="E46" i="17" s="1"/>
  <c r="E47" i="17" s="1"/>
  <c r="E48" i="17" s="1"/>
  <c r="E49" i="17" s="1"/>
  <c r="E50" i="17" s="1"/>
  <c r="E51" i="17" s="1"/>
  <c r="E52" i="17" s="1"/>
  <c r="E53" i="17" s="1"/>
  <c r="E54" i="17" s="1"/>
  <c r="E55" i="17" s="1"/>
  <c r="E56" i="17" s="1"/>
  <c r="E57" i="17" s="1"/>
  <c r="E58" i="17" s="1"/>
  <c r="E59" i="17" s="1"/>
  <c r="E60" i="17" s="1"/>
  <c r="E61" i="17" s="1"/>
  <c r="E62" i="17" s="1"/>
  <c r="E63" i="17" s="1"/>
  <c r="E64" i="17" s="1"/>
  <c r="E65" i="17" s="1"/>
  <c r="E66" i="17" s="1"/>
  <c r="E67" i="17" s="1"/>
  <c r="E68" i="17" s="1"/>
  <c r="E69" i="17" s="1"/>
  <c r="E70" i="17" s="1"/>
  <c r="E71" i="17" s="1"/>
  <c r="E72" i="17" s="1"/>
  <c r="E73" i="17" s="1"/>
  <c r="E74" i="17" s="1"/>
  <c r="E75" i="17" s="1"/>
  <c r="E76" i="17" s="1"/>
  <c r="E77" i="17" s="1"/>
  <c r="E78" i="17" s="1"/>
  <c r="E79" i="17" s="1"/>
  <c r="E80" i="17" s="1"/>
  <c r="E81" i="17" s="1"/>
  <c r="E82" i="17" s="1"/>
  <c r="E83" i="17" s="1"/>
  <c r="E84" i="17" s="1"/>
  <c r="E85" i="17" s="1"/>
  <c r="E86" i="17" s="1"/>
  <c r="E87" i="17" s="1"/>
  <c r="E88" i="17" s="1"/>
  <c r="E89" i="17" s="1"/>
  <c r="E90" i="17" s="1"/>
  <c r="E91" i="17" s="1"/>
  <c r="E92" i="17" s="1"/>
  <c r="E93" i="17" s="1"/>
  <c r="E94" i="17" s="1"/>
  <c r="E95" i="17" s="1"/>
  <c r="E96" i="17" s="1"/>
  <c r="E97" i="17" s="1"/>
  <c r="E98" i="17" s="1"/>
  <c r="E99" i="17" s="1"/>
  <c r="E100" i="17" s="1"/>
  <c r="E101" i="17" s="1"/>
  <c r="E102" i="17" s="1"/>
  <c r="E103" i="17" s="1"/>
  <c r="E104" i="17" s="1"/>
  <c r="E105" i="17" s="1"/>
  <c r="E106" i="17" s="1"/>
  <c r="E107" i="17" s="1"/>
  <c r="E108" i="17" s="1"/>
  <c r="E109" i="17" s="1"/>
  <c r="E110" i="17" s="1"/>
  <c r="E111" i="17" s="1"/>
  <c r="E112" i="17" s="1"/>
  <c r="E113" i="17" s="1"/>
  <c r="E114" i="17" s="1"/>
  <c r="E115" i="17" s="1"/>
  <c r="E116" i="17" s="1"/>
  <c r="E117" i="17" s="1"/>
  <c r="E118" i="17" s="1"/>
  <c r="E119" i="17" s="1"/>
  <c r="E120" i="17" s="1"/>
  <c r="E121" i="17" s="1"/>
  <c r="E122" i="17" s="1"/>
  <c r="E123" i="17" s="1"/>
  <c r="E124" i="17" s="1"/>
  <c r="E125" i="17" s="1"/>
  <c r="E126" i="17" s="1"/>
  <c r="E127" i="17" s="1"/>
  <c r="E128" i="17" s="1"/>
  <c r="E129" i="17" s="1"/>
  <c r="E130" i="17" s="1"/>
  <c r="E131" i="17" s="1"/>
  <c r="E132" i="17" s="1"/>
  <c r="E133" i="17" s="1"/>
  <c r="E134" i="17" s="1"/>
  <c r="E135" i="17" s="1"/>
  <c r="E136" i="17" s="1"/>
  <c r="E137" i="17" s="1"/>
  <c r="E138" i="17" s="1"/>
  <c r="E139" i="17" s="1"/>
  <c r="E140" i="17" s="1"/>
  <c r="E141" i="17" s="1"/>
  <c r="E142" i="17" s="1"/>
  <c r="E143" i="17" s="1"/>
  <c r="E144" i="17" s="1"/>
  <c r="E145" i="17" s="1"/>
  <c r="E146" i="17" s="1"/>
  <c r="E147" i="17" s="1"/>
  <c r="E148" i="17" s="1"/>
  <c r="E149" i="17" s="1"/>
  <c r="E150" i="17" s="1"/>
  <c r="E151" i="17" s="1"/>
  <c r="E152" i="17" s="1"/>
  <c r="E153" i="17" s="1"/>
  <c r="E154" i="17" s="1"/>
  <c r="E155" i="17" s="1"/>
  <c r="E156" i="17" s="1"/>
  <c r="E157" i="17" s="1"/>
  <c r="E158" i="17" s="1"/>
  <c r="E159" i="17" s="1"/>
  <c r="E160" i="17" s="1"/>
  <c r="E161" i="17" s="1"/>
  <c r="E162" i="17" s="1"/>
  <c r="E163" i="17" s="1"/>
  <c r="E164" i="17" s="1"/>
  <c r="E165" i="17" s="1"/>
  <c r="E166" i="17" s="1"/>
  <c r="E167" i="17" s="1"/>
  <c r="E168" i="17" s="1"/>
  <c r="E169" i="17" s="1"/>
  <c r="E170" i="17" s="1"/>
  <c r="E171" i="17" s="1"/>
  <c r="E172" i="17" s="1"/>
  <c r="E173" i="17" s="1"/>
  <c r="E174" i="17" s="1"/>
  <c r="E175" i="17" s="1"/>
  <c r="E176" i="17" s="1"/>
  <c r="E177" i="17" s="1"/>
  <c r="E178" i="17" s="1"/>
  <c r="E179" i="17" s="1"/>
  <c r="E180" i="17" s="1"/>
  <c r="E181" i="17" s="1"/>
  <c r="E182" i="17" s="1"/>
  <c r="E183" i="17" s="1"/>
  <c r="E184" i="17" s="1"/>
  <c r="E185" i="17" s="1"/>
  <c r="E186" i="17" s="1"/>
  <c r="E187" i="17" s="1"/>
  <c r="E188" i="17" s="1"/>
  <c r="E189" i="17" s="1"/>
  <c r="E190" i="17" s="1"/>
  <c r="E191" i="17" s="1"/>
  <c r="E192" i="17" s="1"/>
  <c r="E193" i="17" s="1"/>
  <c r="E194" i="17" s="1"/>
  <c r="E195" i="17" s="1"/>
  <c r="E196" i="17" s="1"/>
  <c r="E197" i="17" s="1"/>
  <c r="E198" i="17" s="1"/>
  <c r="E199" i="17" s="1"/>
  <c r="E200" i="17" s="1"/>
  <c r="E201" i="17" s="1"/>
  <c r="E202" i="17" s="1"/>
  <c r="E203" i="17" s="1"/>
  <c r="E204" i="17" s="1"/>
  <c r="E205" i="17" s="1"/>
  <c r="E206" i="17" s="1"/>
  <c r="E207" i="17" s="1"/>
  <c r="E208" i="17" s="1"/>
  <c r="E209" i="17" s="1"/>
  <c r="E210" i="17" s="1"/>
  <c r="E211" i="17" s="1"/>
  <c r="E212" i="17" s="1"/>
  <c r="E213" i="17" s="1"/>
  <c r="E214" i="17" s="1"/>
  <c r="E215" i="17" s="1"/>
  <c r="E216" i="17" s="1"/>
  <c r="E217" i="17" s="1"/>
  <c r="E218" i="17" s="1"/>
  <c r="E219" i="17" s="1"/>
  <c r="E220" i="17" s="1"/>
  <c r="E221" i="17" s="1"/>
  <c r="E222" i="17" s="1"/>
  <c r="E223" i="17" s="1"/>
  <c r="E224" i="17" s="1"/>
  <c r="E225" i="17" s="1"/>
  <c r="E226" i="17" s="1"/>
  <c r="E227" i="17" s="1"/>
  <c r="E228" i="17" s="1"/>
  <c r="E229" i="17" s="1"/>
  <c r="E230" i="17" s="1"/>
  <c r="E231" i="17" s="1"/>
  <c r="E232" i="17" s="1"/>
  <c r="E233" i="17" s="1"/>
  <c r="E234" i="17" s="1"/>
  <c r="E235" i="17" s="1"/>
  <c r="E236" i="17" s="1"/>
  <c r="E237" i="17" s="1"/>
  <c r="E238" i="17" s="1"/>
  <c r="E239" i="17" s="1"/>
  <c r="E240" i="17" s="1"/>
  <c r="E241" i="17" s="1"/>
  <c r="E242" i="17" s="1"/>
  <c r="E243" i="17" s="1"/>
  <c r="E244" i="17" s="1"/>
  <c r="E245" i="17" s="1"/>
  <c r="E246" i="17" s="1"/>
  <c r="E247" i="17" s="1"/>
  <c r="E248" i="17" s="1"/>
  <c r="E249" i="17" s="1"/>
  <c r="E250" i="17" s="1"/>
  <c r="E251" i="17" s="1"/>
  <c r="E252" i="17" s="1"/>
  <c r="E253" i="17" s="1"/>
  <c r="E254" i="17" s="1"/>
  <c r="E255" i="17" s="1"/>
  <c r="E256" i="17" s="1"/>
  <c r="E257" i="17" s="1"/>
  <c r="E258" i="17" s="1"/>
  <c r="E259" i="17" s="1"/>
  <c r="E260" i="17" s="1"/>
  <c r="E261" i="17" s="1"/>
  <c r="E262" i="17" s="1"/>
  <c r="E263" i="17" s="1"/>
  <c r="E264" i="17" s="1"/>
  <c r="E265" i="17" s="1"/>
  <c r="E266" i="17" s="1"/>
  <c r="E267" i="17" s="1"/>
  <c r="E268" i="17" s="1"/>
  <c r="E269" i="17" s="1"/>
  <c r="E270" i="17" s="1"/>
  <c r="E271" i="17" s="1"/>
  <c r="E272" i="17" s="1"/>
  <c r="E273" i="17" s="1"/>
  <c r="E274" i="17" s="1"/>
  <c r="E275" i="17" s="1"/>
  <c r="E276" i="17" s="1"/>
  <c r="E277" i="17" s="1"/>
  <c r="E278" i="17" s="1"/>
  <c r="E279" i="17" s="1"/>
  <c r="E280" i="17" s="1"/>
  <c r="E281" i="17" s="1"/>
  <c r="E282" i="17" s="1"/>
  <c r="E283" i="17" s="1"/>
  <c r="E284" i="17" s="1"/>
  <c r="E285" i="17" s="1"/>
  <c r="E286" i="17" s="1"/>
  <c r="E287" i="17" s="1"/>
  <c r="E288" i="17" s="1"/>
  <c r="E289" i="17" s="1"/>
  <c r="E290" i="17" s="1"/>
  <c r="E291" i="17" s="1"/>
  <c r="E292" i="17" s="1"/>
  <c r="E293" i="17" s="1"/>
  <c r="E294" i="17" s="1"/>
  <c r="E295" i="17" s="1"/>
  <c r="E296" i="17" s="1"/>
  <c r="E297" i="17" s="1"/>
  <c r="E298" i="17" s="1"/>
  <c r="E299" i="17" s="1"/>
  <c r="E300" i="17" s="1"/>
  <c r="E301" i="17" s="1"/>
  <c r="E302" i="17" s="1"/>
  <c r="E303" i="17" s="1"/>
  <c r="E304" i="17" s="1"/>
  <c r="E305" i="17" s="1"/>
  <c r="E306" i="17" s="1"/>
  <c r="E307" i="17" s="1"/>
  <c r="E308" i="17" s="1"/>
  <c r="E309" i="17" s="1"/>
  <c r="E310" i="17" s="1"/>
  <c r="E311" i="17" s="1"/>
  <c r="E312" i="17" s="1"/>
  <c r="E313" i="17" s="1"/>
  <c r="E314" i="17" s="1"/>
  <c r="E315" i="17" s="1"/>
  <c r="E316" i="17" s="1"/>
  <c r="E317" i="17" s="1"/>
  <c r="E318" i="17" s="1"/>
  <c r="E319" i="17" s="1"/>
  <c r="E320" i="17" s="1"/>
  <c r="E321" i="17" s="1"/>
  <c r="E322" i="17" s="1"/>
  <c r="E323" i="17" s="1"/>
  <c r="E324" i="17" s="1"/>
  <c r="E325" i="17" s="1"/>
  <c r="E326" i="17" s="1"/>
  <c r="E327" i="17" s="1"/>
  <c r="E328" i="17" s="1"/>
  <c r="E329" i="17" s="1"/>
  <c r="E330" i="17" s="1"/>
  <c r="E331" i="17" s="1"/>
  <c r="E332" i="17" s="1"/>
  <c r="E333" i="17" s="1"/>
  <c r="E334" i="17" s="1"/>
  <c r="E335" i="17" s="1"/>
  <c r="E336" i="17" s="1"/>
  <c r="E337" i="17" s="1"/>
  <c r="E338" i="17" s="1"/>
  <c r="E339" i="17" s="1"/>
  <c r="E340" i="17" s="1"/>
  <c r="E341" i="17" s="1"/>
  <c r="E342" i="17" s="1"/>
  <c r="E343" i="17" s="1"/>
  <c r="E344" i="17" s="1"/>
  <c r="E345" i="17" s="1"/>
  <c r="E346" i="17" s="1"/>
  <c r="E347" i="17" s="1"/>
  <c r="E348" i="17" s="1"/>
  <c r="E349" i="17" s="1"/>
  <c r="E350" i="17" s="1"/>
  <c r="E351" i="17" s="1"/>
  <c r="E352" i="17" s="1"/>
  <c r="E353" i="17" s="1"/>
  <c r="E354" i="17" s="1"/>
  <c r="E355" i="17" s="1"/>
  <c r="E356" i="17" s="1"/>
  <c r="E357" i="17" s="1"/>
  <c r="E358" i="17" s="1"/>
  <c r="E359" i="17" s="1"/>
  <c r="E360" i="17" s="1"/>
  <c r="E361" i="17" s="1"/>
  <c r="E362" i="17" s="1"/>
  <c r="E363" i="17" s="1"/>
  <c r="E364" i="17" s="1"/>
  <c r="E365" i="17" s="1"/>
  <c r="E366" i="17" s="1"/>
  <c r="E367" i="17" s="1"/>
  <c r="E368" i="17" s="1"/>
  <c r="E369" i="17" s="1"/>
  <c r="E370" i="17" s="1"/>
  <c r="E371" i="17" s="1"/>
  <c r="E372" i="17" s="1"/>
  <c r="E373" i="17" s="1"/>
  <c r="E374" i="17" s="1"/>
  <c r="E375" i="17" s="1"/>
  <c r="E376" i="17" s="1"/>
  <c r="E377" i="17" s="1"/>
  <c r="E378" i="17" s="1"/>
  <c r="E379" i="17" s="1"/>
  <c r="E380" i="17" s="1"/>
  <c r="E381" i="17" s="1"/>
  <c r="E382" i="17" s="1"/>
  <c r="E383" i="17" s="1"/>
  <c r="E384" i="17" s="1"/>
  <c r="E385" i="17" s="1"/>
  <c r="E386" i="17" s="1"/>
  <c r="E387" i="17" s="1"/>
  <c r="E388" i="17" s="1"/>
  <c r="E389" i="17" s="1"/>
  <c r="E390" i="17" s="1"/>
  <c r="E391" i="17" s="1"/>
  <c r="E392" i="17" s="1"/>
  <c r="E393" i="17" s="1"/>
  <c r="E394" i="17" s="1"/>
  <c r="E395" i="17" s="1"/>
  <c r="E396" i="17" s="1"/>
  <c r="E397" i="17" s="1"/>
  <c r="E398" i="17" s="1"/>
  <c r="E399" i="17" s="1"/>
  <c r="E400" i="17" s="1"/>
  <c r="E401" i="17" s="1"/>
  <c r="E402" i="17" s="1"/>
  <c r="E403" i="17" s="1"/>
  <c r="E404" i="17" s="1"/>
  <c r="E405" i="17" s="1"/>
  <c r="E406" i="17" s="1"/>
  <c r="E407" i="17" s="1"/>
  <c r="E408" i="17" s="1"/>
  <c r="E409" i="17" s="1"/>
  <c r="E410" i="17" s="1"/>
  <c r="E411" i="17" s="1"/>
  <c r="I139" i="17" s="1"/>
  <c r="AG314" i="16"/>
  <c r="AG319" i="16"/>
  <c r="AE312" i="13"/>
  <c r="AG312" i="13"/>
  <c r="AH312" i="13" s="1"/>
  <c r="AI312" i="13" s="1"/>
  <c r="AK312" i="13"/>
  <c r="AE317" i="13"/>
  <c r="AG317" i="13" s="1"/>
  <c r="AH317" i="13" s="1"/>
  <c r="AI317" i="13" s="1"/>
  <c r="AK317" i="13"/>
  <c r="AJ3" i="5"/>
  <c r="AL3" i="5"/>
  <c r="AN3" i="5" s="1"/>
  <c r="AM3" i="5"/>
  <c r="AQ3" i="5"/>
  <c r="AJ4" i="5"/>
  <c r="AQ4" i="5" s="1"/>
  <c r="AL4" i="5"/>
  <c r="AM4" i="5"/>
  <c r="AJ5" i="5"/>
  <c r="AQ5" i="5" s="1"/>
  <c r="AL5" i="5"/>
  <c r="AM5" i="5"/>
  <c r="AJ6" i="5"/>
  <c r="AQ6" i="5" s="1"/>
  <c r="AL6" i="5"/>
  <c r="AM6" i="5"/>
  <c r="AJ7" i="5"/>
  <c r="AQ7" i="5" s="1"/>
  <c r="AL7" i="5"/>
  <c r="AM7" i="5"/>
  <c r="AJ8" i="5"/>
  <c r="AQ8" i="5" s="1"/>
  <c r="AL8" i="5"/>
  <c r="AM8" i="5"/>
  <c r="AJ9" i="5"/>
  <c r="AQ9" i="5" s="1"/>
  <c r="AL9" i="5"/>
  <c r="AM9" i="5"/>
  <c r="AJ10" i="5"/>
  <c r="AQ10" i="5" s="1"/>
  <c r="AL10" i="5"/>
  <c r="AM10" i="5"/>
  <c r="AJ11" i="5"/>
  <c r="AL11" i="5"/>
  <c r="AM11" i="5"/>
  <c r="AQ11" i="5"/>
  <c r="AJ12" i="5"/>
  <c r="AQ12" i="5" s="1"/>
  <c r="AL12" i="5"/>
  <c r="AM12" i="5"/>
  <c r="AJ13" i="5"/>
  <c r="AQ13" i="5" s="1"/>
  <c r="AL13" i="5"/>
  <c r="AM13" i="5"/>
  <c r="AJ14" i="5"/>
  <c r="AQ14" i="5" s="1"/>
  <c r="AL14" i="5"/>
  <c r="AM14" i="5"/>
  <c r="AJ15" i="5"/>
  <c r="AL15" i="5"/>
  <c r="AM15" i="5"/>
  <c r="AN15" i="5" s="1"/>
  <c r="AQ15" i="5"/>
  <c r="AJ16" i="5"/>
  <c r="AQ16" i="5" s="1"/>
  <c r="AL16" i="5"/>
  <c r="AM16" i="5"/>
  <c r="AJ17" i="5"/>
  <c r="AQ17" i="5" s="1"/>
  <c r="AL17" i="5"/>
  <c r="AM17" i="5"/>
  <c r="AJ18" i="5"/>
  <c r="AQ18" i="5" s="1"/>
  <c r="AL18" i="5"/>
  <c r="AM18" i="5"/>
  <c r="AJ19" i="5"/>
  <c r="AQ19" i="5" s="1"/>
  <c r="AL19" i="5"/>
  <c r="AM19" i="5"/>
  <c r="AJ20" i="5"/>
  <c r="AQ20" i="5" s="1"/>
  <c r="AL20" i="5"/>
  <c r="AM20" i="5"/>
  <c r="AJ21" i="5"/>
  <c r="AQ21" i="5" s="1"/>
  <c r="AL21" i="5"/>
  <c r="AM21" i="5"/>
  <c r="AJ22" i="5"/>
  <c r="AQ22" i="5" s="1"/>
  <c r="AL22" i="5"/>
  <c r="AM22" i="5"/>
  <c r="AJ23" i="5"/>
  <c r="AQ23" i="5" s="1"/>
  <c r="AL23" i="5"/>
  <c r="AN23" i="5" s="1"/>
  <c r="AM23" i="5"/>
  <c r="AJ24" i="5"/>
  <c r="AQ24" i="5" s="1"/>
  <c r="AL24" i="5"/>
  <c r="AM24" i="5"/>
  <c r="AJ25" i="5"/>
  <c r="AQ25" i="5" s="1"/>
  <c r="AL25" i="5"/>
  <c r="AM25" i="5"/>
  <c r="AJ26" i="5"/>
  <c r="AQ26" i="5" s="1"/>
  <c r="AL26" i="5"/>
  <c r="AM26" i="5"/>
  <c r="AJ27" i="5"/>
  <c r="AL27" i="5"/>
  <c r="AM27" i="5"/>
  <c r="AQ27" i="5"/>
  <c r="AJ28" i="5"/>
  <c r="AL28" i="5"/>
  <c r="AM28" i="5"/>
  <c r="AQ28" i="5"/>
  <c r="AJ29" i="5"/>
  <c r="AL29" i="5"/>
  <c r="AM29" i="5"/>
  <c r="AQ29" i="5"/>
  <c r="AJ30" i="5"/>
  <c r="AQ30" i="5" s="1"/>
  <c r="AL30" i="5"/>
  <c r="AM30" i="5"/>
  <c r="AJ31" i="5"/>
  <c r="AL31" i="5"/>
  <c r="AM31" i="5"/>
  <c r="AQ31" i="5"/>
  <c r="AJ32" i="5"/>
  <c r="AL32" i="5"/>
  <c r="AM32" i="5"/>
  <c r="AQ32" i="5"/>
  <c r="AJ33" i="5"/>
  <c r="AL33" i="5"/>
  <c r="AM33" i="5"/>
  <c r="AQ33" i="5"/>
  <c r="AJ34" i="5"/>
  <c r="AN34" i="5" s="1"/>
  <c r="AL34" i="5"/>
  <c r="AM34" i="5"/>
  <c r="AQ34" i="5"/>
  <c r="AJ35" i="5"/>
  <c r="AL35" i="5"/>
  <c r="AM35" i="5"/>
  <c r="AN35" i="5"/>
  <c r="AQ35" i="5"/>
  <c r="AJ36" i="5"/>
  <c r="AL36" i="5"/>
  <c r="AM36" i="5"/>
  <c r="AQ36" i="5"/>
  <c r="AJ37" i="5"/>
  <c r="AL37" i="5"/>
  <c r="AM37" i="5"/>
  <c r="AQ37" i="5"/>
  <c r="AJ38" i="5"/>
  <c r="AL38" i="5"/>
  <c r="AM38" i="5"/>
  <c r="AQ38" i="5"/>
  <c r="AJ39" i="5"/>
  <c r="AL39" i="5"/>
  <c r="AM39" i="5"/>
  <c r="AN39" i="5" s="1"/>
  <c r="AQ39" i="5"/>
  <c r="AJ40" i="5"/>
  <c r="AQ40" i="5" s="1"/>
  <c r="AL40" i="5"/>
  <c r="AM40" i="5"/>
  <c r="AJ41" i="5"/>
  <c r="AQ41" i="5" s="1"/>
  <c r="AL41" i="5"/>
  <c r="AM41" i="5"/>
  <c r="AJ42" i="5"/>
  <c r="AN42" i="5" s="1"/>
  <c r="AL42" i="5"/>
  <c r="AM42" i="5"/>
  <c r="AJ43" i="5"/>
  <c r="AQ43" i="5" s="1"/>
  <c r="AL43" i="5"/>
  <c r="AN43" i="5" s="1"/>
  <c r="AM43" i="5"/>
  <c r="AJ44" i="5"/>
  <c r="AQ44" i="5" s="1"/>
  <c r="AL44" i="5"/>
  <c r="AM44" i="5"/>
  <c r="AJ45" i="5"/>
  <c r="AQ45" i="5" s="1"/>
  <c r="AL45" i="5"/>
  <c r="AM45" i="5"/>
  <c r="AJ46" i="5"/>
  <c r="AL46" i="5"/>
  <c r="AM46" i="5"/>
  <c r="AJ47" i="5"/>
  <c r="AQ47" i="5" s="1"/>
  <c r="AL47" i="5"/>
  <c r="AM47" i="5"/>
  <c r="AJ48" i="5"/>
  <c r="AQ48" i="5" s="1"/>
  <c r="AL48" i="5"/>
  <c r="AM48" i="5"/>
  <c r="AJ49" i="5"/>
  <c r="AQ49" i="5" s="1"/>
  <c r="AL49" i="5"/>
  <c r="AM49" i="5"/>
  <c r="AJ50" i="5"/>
  <c r="AL50" i="5"/>
  <c r="AM50" i="5"/>
  <c r="AJ51" i="5"/>
  <c r="AQ51" i="5" s="1"/>
  <c r="AL51" i="5"/>
  <c r="AM51" i="5"/>
  <c r="AJ52" i="5"/>
  <c r="AQ52" i="5" s="1"/>
  <c r="AL52" i="5"/>
  <c r="AM52" i="5"/>
  <c r="AJ53" i="5"/>
  <c r="AQ53" i="5" s="1"/>
  <c r="AL53" i="5"/>
  <c r="AM53" i="5"/>
  <c r="AJ54" i="5"/>
  <c r="AL54" i="5"/>
  <c r="AM54" i="5"/>
  <c r="AJ55" i="5"/>
  <c r="AL55" i="5"/>
  <c r="AM55" i="5"/>
  <c r="AQ55" i="5"/>
  <c r="AJ56" i="5"/>
  <c r="AL56" i="5"/>
  <c r="AM56" i="5"/>
  <c r="AQ56" i="5"/>
  <c r="AJ57" i="5"/>
  <c r="AL57" i="5"/>
  <c r="AM57" i="5"/>
  <c r="AQ57" i="5"/>
  <c r="AJ58" i="5"/>
  <c r="AN58" i="5" s="1"/>
  <c r="AL58" i="5"/>
  <c r="AM58" i="5"/>
  <c r="AJ59" i="5"/>
  <c r="AQ59" i="5" s="1"/>
  <c r="AL59" i="5"/>
  <c r="AM59" i="5"/>
  <c r="AJ60" i="5"/>
  <c r="AQ60" i="5" s="1"/>
  <c r="AL60" i="5"/>
  <c r="AM60" i="5"/>
  <c r="AJ61" i="5"/>
  <c r="AQ61" i="5" s="1"/>
  <c r="AL61" i="5"/>
  <c r="AM61" i="5"/>
  <c r="AJ62" i="5"/>
  <c r="AN62" i="5" s="1"/>
  <c r="AL62" i="5"/>
  <c r="AM62" i="5"/>
  <c r="AJ63" i="5"/>
  <c r="AQ63" i="5" s="1"/>
  <c r="AL63" i="5"/>
  <c r="AN63" i="5" s="1"/>
  <c r="AM63" i="5"/>
  <c r="AJ64" i="5"/>
  <c r="AQ64" i="5" s="1"/>
  <c r="AL64" i="5"/>
  <c r="AM64" i="5"/>
  <c r="AJ65" i="5"/>
  <c r="AQ65" i="5" s="1"/>
  <c r="AL65" i="5"/>
  <c r="AM65" i="5"/>
  <c r="AJ66" i="5"/>
  <c r="AL66" i="5"/>
  <c r="AM66" i="5"/>
  <c r="AJ67" i="5"/>
  <c r="AL67" i="5"/>
  <c r="AN67" i="5" s="1"/>
  <c r="AM67" i="5"/>
  <c r="AQ67" i="5"/>
  <c r="AJ68" i="5"/>
  <c r="AQ68" i="5" s="1"/>
  <c r="AL68" i="5"/>
  <c r="AM68" i="5"/>
  <c r="AJ69" i="5"/>
  <c r="AQ69" i="5" s="1"/>
  <c r="AL69" i="5"/>
  <c r="AM69" i="5"/>
  <c r="AJ70" i="5"/>
  <c r="AQ70" i="5" s="1"/>
  <c r="AL70" i="5"/>
  <c r="AM70" i="5"/>
  <c r="AJ71" i="5"/>
  <c r="AQ71" i="5" s="1"/>
  <c r="AL71" i="5"/>
  <c r="AM71" i="5"/>
  <c r="AJ72" i="5"/>
  <c r="AQ72" i="5" s="1"/>
  <c r="AL72" i="5"/>
  <c r="AM72" i="5"/>
  <c r="AJ73" i="5"/>
  <c r="AQ73" i="5" s="1"/>
  <c r="AL73" i="5"/>
  <c r="AM73" i="5"/>
  <c r="AJ74" i="5"/>
  <c r="AL74" i="5"/>
  <c r="AM74" i="5"/>
  <c r="AJ75" i="5"/>
  <c r="AL75" i="5"/>
  <c r="AM75" i="5"/>
  <c r="AQ75" i="5"/>
  <c r="AJ76" i="5"/>
  <c r="AQ76" i="5" s="1"/>
  <c r="AL76" i="5"/>
  <c r="AM76" i="5"/>
  <c r="AJ77" i="5"/>
  <c r="AQ77" i="5" s="1"/>
  <c r="AL77" i="5"/>
  <c r="AM77" i="5"/>
  <c r="AJ78" i="5"/>
  <c r="AL78" i="5"/>
  <c r="AM78" i="5"/>
  <c r="AJ79" i="5"/>
  <c r="AL79" i="5"/>
  <c r="AM79" i="5"/>
  <c r="AN79" i="5" s="1"/>
  <c r="AQ79" i="5"/>
  <c r="AJ80" i="5"/>
  <c r="AQ80" i="5" s="1"/>
  <c r="AL80" i="5"/>
  <c r="AM80" i="5"/>
  <c r="AJ81" i="5"/>
  <c r="AQ81" i="5" s="1"/>
  <c r="AL81" i="5"/>
  <c r="AM81" i="5"/>
  <c r="AJ82" i="5"/>
  <c r="AL82" i="5"/>
  <c r="AM82" i="5"/>
  <c r="AJ83" i="5"/>
  <c r="AQ83" i="5" s="1"/>
  <c r="AL83" i="5"/>
  <c r="AM83" i="5"/>
  <c r="AJ84" i="5"/>
  <c r="AQ84" i="5" s="1"/>
  <c r="AL84" i="5"/>
  <c r="AM84" i="5"/>
  <c r="AJ85" i="5"/>
  <c r="AQ85" i="5" s="1"/>
  <c r="AL85" i="5"/>
  <c r="AM85" i="5"/>
  <c r="AJ86" i="5"/>
  <c r="AN86" i="5" s="1"/>
  <c r="AL86" i="5"/>
  <c r="AM86" i="5"/>
  <c r="AJ87" i="5"/>
  <c r="AQ87" i="5" s="1"/>
  <c r="AL87" i="5"/>
  <c r="AN87" i="5" s="1"/>
  <c r="AM87" i="5"/>
  <c r="AJ88" i="5"/>
  <c r="AQ88" i="5" s="1"/>
  <c r="AL88" i="5"/>
  <c r="AM88" i="5"/>
  <c r="AJ89" i="5"/>
  <c r="AQ89" i="5" s="1"/>
  <c r="AL89" i="5"/>
  <c r="AM89" i="5"/>
  <c r="AJ90" i="5"/>
  <c r="AL90" i="5"/>
  <c r="AM90" i="5"/>
  <c r="AJ91" i="5"/>
  <c r="AL91" i="5"/>
  <c r="AM91" i="5"/>
  <c r="AQ91" i="5"/>
  <c r="AJ92" i="5"/>
  <c r="AL92" i="5"/>
  <c r="AM92" i="5"/>
  <c r="AQ92" i="5"/>
  <c r="AJ93" i="5"/>
  <c r="AL93" i="5"/>
  <c r="AM93" i="5"/>
  <c r="AQ93" i="5"/>
  <c r="AJ94" i="5"/>
  <c r="AL94" i="5"/>
  <c r="AM94" i="5"/>
  <c r="AJ95" i="5"/>
  <c r="AL95" i="5"/>
  <c r="AM95" i="5"/>
  <c r="AQ95" i="5"/>
  <c r="AJ96" i="5"/>
  <c r="AL96" i="5"/>
  <c r="AM96" i="5"/>
  <c r="AQ96" i="5"/>
  <c r="AJ97" i="5"/>
  <c r="AL97" i="5"/>
  <c r="AM97" i="5"/>
  <c r="AQ97" i="5"/>
  <c r="AJ98" i="5"/>
  <c r="AN98" i="5" s="1"/>
  <c r="AL98" i="5"/>
  <c r="AM98" i="5"/>
  <c r="AQ98" i="5"/>
  <c r="AJ99" i="5"/>
  <c r="AL99" i="5"/>
  <c r="AM99" i="5"/>
  <c r="AN99" i="5"/>
  <c r="AQ99" i="5"/>
  <c r="AJ100" i="5"/>
  <c r="AL100" i="5"/>
  <c r="AM100" i="5"/>
  <c r="AQ100" i="5"/>
  <c r="AJ101" i="5"/>
  <c r="AL101" i="5"/>
  <c r="AM101" i="5"/>
  <c r="AQ101" i="5"/>
  <c r="AJ102" i="5"/>
  <c r="AL102" i="5"/>
  <c r="AM102" i="5"/>
  <c r="AQ102" i="5"/>
  <c r="AJ103" i="5"/>
  <c r="AL103" i="5"/>
  <c r="AM103" i="5"/>
  <c r="AN103" i="5" s="1"/>
  <c r="AQ103" i="5"/>
  <c r="AJ104" i="5"/>
  <c r="AQ104" i="5" s="1"/>
  <c r="AL104" i="5"/>
  <c r="AM104" i="5"/>
  <c r="AJ105" i="5"/>
  <c r="AQ105" i="5" s="1"/>
  <c r="AL105" i="5"/>
  <c r="AM105" i="5"/>
  <c r="AJ106" i="5"/>
  <c r="AL106" i="5"/>
  <c r="AM106" i="5"/>
  <c r="AJ107" i="5"/>
  <c r="AQ107" i="5" s="1"/>
  <c r="AL107" i="5"/>
  <c r="AM107" i="5"/>
  <c r="AJ108" i="5"/>
  <c r="AQ108" i="5" s="1"/>
  <c r="AL108" i="5"/>
  <c r="AM108" i="5"/>
  <c r="AJ109" i="5"/>
  <c r="AQ109" i="5" s="1"/>
  <c r="AL109" i="5"/>
  <c r="AM109" i="5"/>
  <c r="AJ110" i="5"/>
  <c r="AN110" i="5" s="1"/>
  <c r="AL110" i="5"/>
  <c r="AM110" i="5"/>
  <c r="AJ111" i="5"/>
  <c r="AQ111" i="5" s="1"/>
  <c r="AL111" i="5"/>
  <c r="AN111" i="5" s="1"/>
  <c r="AM111" i="5"/>
  <c r="AJ112" i="5"/>
  <c r="AQ112" i="5" s="1"/>
  <c r="AL112" i="5"/>
  <c r="AM112" i="5"/>
  <c r="AJ113" i="5"/>
  <c r="AQ113" i="5" s="1"/>
  <c r="AL113" i="5"/>
  <c r="AM113" i="5"/>
  <c r="AJ114" i="5"/>
  <c r="AQ114" i="5" s="1"/>
  <c r="AL114" i="5"/>
  <c r="AM114" i="5"/>
  <c r="AJ115" i="5"/>
  <c r="AQ115" i="5" s="1"/>
  <c r="AL115" i="5"/>
  <c r="AN115" i="5" s="1"/>
  <c r="AM115" i="5"/>
  <c r="AJ116" i="5"/>
  <c r="AQ116" i="5" s="1"/>
  <c r="AL116" i="5"/>
  <c r="AM116" i="5"/>
  <c r="AJ117" i="5"/>
  <c r="AQ117" i="5" s="1"/>
  <c r="AL117" i="5"/>
  <c r="AM117" i="5"/>
  <c r="AJ118" i="5"/>
  <c r="AN118" i="5" s="1"/>
  <c r="AL118" i="5"/>
  <c r="AM118" i="5"/>
  <c r="AJ119" i="5"/>
  <c r="AL119" i="5"/>
  <c r="AM119" i="5"/>
  <c r="AJ120" i="5"/>
  <c r="AQ120" i="5" s="1"/>
  <c r="AL120" i="5"/>
  <c r="AM120" i="5"/>
  <c r="AJ121" i="5"/>
  <c r="AQ121" i="5" s="1"/>
  <c r="AL121" i="5"/>
  <c r="AM121" i="5"/>
  <c r="AJ122" i="5"/>
  <c r="AQ122" i="5" s="1"/>
  <c r="AL122" i="5"/>
  <c r="AM122" i="5"/>
  <c r="AJ123" i="5"/>
  <c r="AQ123" i="5" s="1"/>
  <c r="AL123" i="5"/>
  <c r="AN123" i="5" s="1"/>
  <c r="AM123" i="5"/>
  <c r="AJ124" i="5"/>
  <c r="AQ124" i="5" s="1"/>
  <c r="AL124" i="5"/>
  <c r="AM124" i="5"/>
  <c r="AJ125" i="5"/>
  <c r="AQ125" i="5" s="1"/>
  <c r="AL125" i="5"/>
  <c r="AM125" i="5"/>
  <c r="AJ126" i="5"/>
  <c r="AL126" i="5"/>
  <c r="AM126" i="5"/>
  <c r="AJ127" i="5"/>
  <c r="AL127" i="5"/>
  <c r="AM127" i="5"/>
  <c r="AQ127" i="5"/>
  <c r="AJ128" i="5"/>
  <c r="AQ128" i="5" s="1"/>
  <c r="AL128" i="5"/>
  <c r="AM128" i="5"/>
  <c r="AJ129" i="5"/>
  <c r="AQ129" i="5" s="1"/>
  <c r="AL129" i="5"/>
  <c r="AM129" i="5"/>
  <c r="AJ130" i="5"/>
  <c r="AL130" i="5"/>
  <c r="AM130" i="5"/>
  <c r="AJ131" i="5"/>
  <c r="AL131" i="5"/>
  <c r="AM131" i="5"/>
  <c r="AQ131" i="5"/>
  <c r="AJ132" i="5"/>
  <c r="AL132" i="5"/>
  <c r="AM132" i="5"/>
  <c r="AQ132" i="5"/>
  <c r="AJ133" i="5"/>
  <c r="AQ133" i="5" s="1"/>
  <c r="AL133" i="5"/>
  <c r="AM133" i="5"/>
  <c r="AJ134" i="5"/>
  <c r="AL134" i="5"/>
  <c r="AM134" i="5"/>
  <c r="AJ135" i="5"/>
  <c r="AL135" i="5"/>
  <c r="AN135" i="5" s="1"/>
  <c r="AM135" i="5"/>
  <c r="AQ135" i="5"/>
  <c r="AJ136" i="5"/>
  <c r="AQ136" i="5" s="1"/>
  <c r="AL136" i="5"/>
  <c r="AM136" i="5"/>
  <c r="AJ137" i="5"/>
  <c r="AQ137" i="5" s="1"/>
  <c r="AL137" i="5"/>
  <c r="AM137" i="5"/>
  <c r="AJ138" i="5"/>
  <c r="AQ138" i="5" s="1"/>
  <c r="AL138" i="5"/>
  <c r="AM138" i="5"/>
  <c r="AJ139" i="5"/>
  <c r="AQ139" i="5" s="1"/>
  <c r="AL139" i="5"/>
  <c r="AM139" i="5"/>
  <c r="AJ140" i="5"/>
  <c r="AQ140" i="5" s="1"/>
  <c r="AL140" i="5"/>
  <c r="AM140" i="5"/>
  <c r="AJ141" i="5"/>
  <c r="AQ141" i="5" s="1"/>
  <c r="AL141" i="5"/>
  <c r="AM141" i="5"/>
  <c r="AJ142" i="5"/>
  <c r="AL142" i="5"/>
  <c r="AM142" i="5"/>
  <c r="AJ143" i="5"/>
  <c r="AL143" i="5"/>
  <c r="AM143" i="5"/>
  <c r="AQ143" i="5"/>
  <c r="AJ144" i="5"/>
  <c r="AQ144" i="5" s="1"/>
  <c r="AL144" i="5"/>
  <c r="AN144" i="5" s="1"/>
  <c r="AM144" i="5"/>
  <c r="AJ145" i="5"/>
  <c r="AQ145" i="5" s="1"/>
  <c r="AL145" i="5"/>
  <c r="AN145" i="5" s="1"/>
  <c r="AM145" i="5"/>
  <c r="AJ146" i="5"/>
  <c r="AQ146" i="5" s="1"/>
  <c r="AL146" i="5"/>
  <c r="AM146" i="5"/>
  <c r="AJ147" i="5"/>
  <c r="AQ147" i="5" s="1"/>
  <c r="AL147" i="5"/>
  <c r="AN147" i="5" s="1"/>
  <c r="AM147" i="5"/>
  <c r="AJ148" i="5"/>
  <c r="AQ148" i="5" s="1"/>
  <c r="AL148" i="5"/>
  <c r="AM148" i="5"/>
  <c r="AJ149" i="5"/>
  <c r="AQ149" i="5" s="1"/>
  <c r="AL149" i="5"/>
  <c r="AM149" i="5"/>
  <c r="AJ150" i="5"/>
  <c r="AL150" i="5"/>
  <c r="AM150" i="5"/>
  <c r="AJ151" i="5"/>
  <c r="AQ151" i="5" s="1"/>
  <c r="AL151" i="5"/>
  <c r="AM151" i="5"/>
  <c r="AJ152" i="5"/>
  <c r="AQ152" i="5" s="1"/>
  <c r="AL152" i="5"/>
  <c r="AM152" i="5"/>
  <c r="AJ153" i="5"/>
  <c r="AQ153" i="5" s="1"/>
  <c r="AL153" i="5"/>
  <c r="AM153" i="5"/>
  <c r="AJ154" i="5"/>
  <c r="AL154" i="5"/>
  <c r="AM154" i="5"/>
  <c r="AJ155" i="5"/>
  <c r="AQ155" i="5" s="1"/>
  <c r="AL155" i="5"/>
  <c r="AM155" i="5"/>
  <c r="AJ156" i="5"/>
  <c r="AQ156" i="5" s="1"/>
  <c r="AL156" i="5"/>
  <c r="AM156" i="5"/>
  <c r="AJ157" i="5"/>
  <c r="AQ157" i="5" s="1"/>
  <c r="AL157" i="5"/>
  <c r="AM157" i="5"/>
  <c r="AJ158" i="5"/>
  <c r="AL158" i="5"/>
  <c r="AM158" i="5"/>
  <c r="AJ159" i="5"/>
  <c r="AL159" i="5"/>
  <c r="AM159" i="5"/>
  <c r="AQ159" i="5"/>
  <c r="AJ160" i="5"/>
  <c r="AL160" i="5"/>
  <c r="AM160" i="5"/>
  <c r="AQ160" i="5"/>
  <c r="AJ161" i="5"/>
  <c r="AL161" i="5"/>
  <c r="AM161" i="5"/>
  <c r="AQ161" i="5"/>
  <c r="AJ162" i="5"/>
  <c r="AL162" i="5"/>
  <c r="AM162" i="5"/>
  <c r="AQ162" i="5"/>
  <c r="AJ163" i="5"/>
  <c r="AL163" i="5"/>
  <c r="AM163" i="5"/>
  <c r="AN163" i="5" s="1"/>
  <c r="AQ163" i="5"/>
  <c r="AJ164" i="5"/>
  <c r="AQ164" i="5" s="1"/>
  <c r="AL164" i="5"/>
  <c r="AM164" i="5"/>
  <c r="AJ165" i="5"/>
  <c r="AQ165" i="5" s="1"/>
  <c r="AL165" i="5"/>
  <c r="AM165" i="5"/>
  <c r="AJ166" i="5"/>
  <c r="AL166" i="5"/>
  <c r="AM166" i="5"/>
  <c r="AJ167" i="5"/>
  <c r="AL167" i="5"/>
  <c r="AM167" i="5"/>
  <c r="AQ167" i="5"/>
  <c r="AJ168" i="5"/>
  <c r="AQ168" i="5" s="1"/>
  <c r="AL168" i="5"/>
  <c r="AN168" i="5" s="1"/>
  <c r="AM168" i="5"/>
  <c r="AJ169" i="5"/>
  <c r="AQ169" i="5" s="1"/>
  <c r="AL169" i="5"/>
  <c r="AM169" i="5"/>
  <c r="AJ170" i="5"/>
  <c r="AQ170" i="5" s="1"/>
  <c r="AL170" i="5"/>
  <c r="AM170" i="5"/>
  <c r="AJ171" i="5"/>
  <c r="AQ171" i="5" s="1"/>
  <c r="AL171" i="5"/>
  <c r="AM171" i="5"/>
  <c r="AJ172" i="5"/>
  <c r="AQ172" i="5" s="1"/>
  <c r="AL172" i="5"/>
  <c r="AM172" i="5"/>
  <c r="AJ173" i="5"/>
  <c r="AQ173" i="5" s="1"/>
  <c r="AL173" i="5"/>
  <c r="AM173" i="5"/>
  <c r="AJ174" i="5"/>
  <c r="AL174" i="5"/>
  <c r="AM174" i="5"/>
  <c r="AJ175" i="5"/>
  <c r="AL175" i="5"/>
  <c r="AM175" i="5"/>
  <c r="AQ175" i="5"/>
  <c r="AJ176" i="5"/>
  <c r="AQ176" i="5" s="1"/>
  <c r="AL176" i="5"/>
  <c r="AM176" i="5"/>
  <c r="AJ177" i="5"/>
  <c r="AQ177" i="5" s="1"/>
  <c r="AL177" i="5"/>
  <c r="AM177" i="5"/>
  <c r="AJ178" i="5"/>
  <c r="AL178" i="5"/>
  <c r="AM178" i="5"/>
  <c r="AJ179" i="5"/>
  <c r="AL179" i="5"/>
  <c r="AM179" i="5"/>
  <c r="AQ179" i="5"/>
  <c r="AJ180" i="5"/>
  <c r="AL180" i="5"/>
  <c r="AM180" i="5"/>
  <c r="AQ180" i="5"/>
  <c r="AJ181" i="5"/>
  <c r="AL181" i="5"/>
  <c r="AM181" i="5"/>
  <c r="AQ181" i="5"/>
  <c r="AJ182" i="5"/>
  <c r="AL182" i="5"/>
  <c r="AM182" i="5"/>
  <c r="AJ183" i="5"/>
  <c r="AL183" i="5"/>
  <c r="AM183" i="5"/>
  <c r="AQ183" i="5"/>
  <c r="AJ184" i="5"/>
  <c r="AL184" i="5"/>
  <c r="AM184" i="5"/>
  <c r="AQ184" i="5"/>
  <c r="AJ185" i="5"/>
  <c r="AL185" i="5"/>
  <c r="AM185" i="5"/>
  <c r="AQ185" i="5"/>
  <c r="AJ186" i="5"/>
  <c r="AN186" i="5" s="1"/>
  <c r="AL186" i="5"/>
  <c r="AM186" i="5"/>
  <c r="AQ186" i="5"/>
  <c r="AJ187" i="5"/>
  <c r="AL187" i="5"/>
  <c r="AM187" i="5"/>
  <c r="AN187" i="5"/>
  <c r="AQ187" i="5"/>
  <c r="AJ188" i="5"/>
  <c r="AL188" i="5"/>
  <c r="AM188" i="5"/>
  <c r="AQ188" i="5"/>
  <c r="AJ189" i="5"/>
  <c r="AL189" i="5"/>
  <c r="AM189" i="5"/>
  <c r="AQ189" i="5"/>
  <c r="AJ190" i="5"/>
  <c r="AL190" i="5"/>
  <c r="AM190" i="5"/>
  <c r="AJ191" i="5"/>
  <c r="AL191" i="5"/>
  <c r="AM191" i="5"/>
  <c r="AN191" i="5"/>
  <c r="AQ191" i="5"/>
  <c r="AJ192" i="5"/>
  <c r="AL192" i="5"/>
  <c r="AM192" i="5"/>
  <c r="AQ192" i="5"/>
  <c r="AJ193" i="5"/>
  <c r="AQ193" i="5" s="1"/>
  <c r="AL193" i="5"/>
  <c r="AM193" i="5"/>
  <c r="AJ194" i="5"/>
  <c r="AQ194" i="5" s="1"/>
  <c r="AL194" i="5"/>
  <c r="AM194" i="5"/>
  <c r="AJ195" i="5"/>
  <c r="AQ195" i="5" s="1"/>
  <c r="AL195" i="5"/>
  <c r="AM195" i="5"/>
  <c r="AN195" i="5" s="1"/>
  <c r="AJ196" i="5"/>
  <c r="AQ196" i="5" s="1"/>
  <c r="AL196" i="5"/>
  <c r="AM196" i="5"/>
  <c r="AJ197" i="5"/>
  <c r="AQ197" i="5" s="1"/>
  <c r="AL197" i="5"/>
  <c r="AN197" i="5" s="1"/>
  <c r="AM197" i="5"/>
  <c r="AJ198" i="5"/>
  <c r="AL198" i="5"/>
  <c r="AM198" i="5"/>
  <c r="AJ199" i="5"/>
  <c r="AL199" i="5"/>
  <c r="AM199" i="5"/>
  <c r="AQ199" i="5"/>
  <c r="AJ200" i="5"/>
  <c r="AQ200" i="5" s="1"/>
  <c r="AL200" i="5"/>
  <c r="AN200" i="5" s="1"/>
  <c r="AM200" i="5"/>
  <c r="AJ201" i="5"/>
  <c r="AQ201" i="5" s="1"/>
  <c r="AL201" i="5"/>
  <c r="AM201" i="5"/>
  <c r="AJ202" i="5"/>
  <c r="AQ202" i="5" s="1"/>
  <c r="AL202" i="5"/>
  <c r="AM202" i="5"/>
  <c r="AJ203" i="5"/>
  <c r="AQ203" i="5" s="1"/>
  <c r="AL203" i="5"/>
  <c r="AM203" i="5"/>
  <c r="AJ204" i="5"/>
  <c r="AQ204" i="5" s="1"/>
  <c r="AL204" i="5"/>
  <c r="AM204" i="5"/>
  <c r="AJ205" i="5"/>
  <c r="AQ205" i="5" s="1"/>
  <c r="AL205" i="5"/>
  <c r="AM205" i="5"/>
  <c r="AJ206" i="5"/>
  <c r="AL206" i="5"/>
  <c r="AM206" i="5"/>
  <c r="AJ207" i="5"/>
  <c r="AL207" i="5"/>
  <c r="AN207" i="5" s="1"/>
  <c r="AM207" i="5"/>
  <c r="AQ207" i="5"/>
  <c r="AJ208" i="5"/>
  <c r="AQ208" i="5" s="1"/>
  <c r="AL208" i="5"/>
  <c r="AM208" i="5"/>
  <c r="AJ209" i="5"/>
  <c r="AQ209" i="5" s="1"/>
  <c r="AL209" i="5"/>
  <c r="AM209" i="5"/>
  <c r="AJ210" i="5"/>
  <c r="AL210" i="5"/>
  <c r="AM210" i="5"/>
  <c r="AJ211" i="5"/>
  <c r="AQ211" i="5" s="1"/>
  <c r="AL211" i="5"/>
  <c r="AM211" i="5"/>
  <c r="AJ212" i="5"/>
  <c r="AQ212" i="5" s="1"/>
  <c r="AL212" i="5"/>
  <c r="AM212" i="5"/>
  <c r="AJ213" i="5"/>
  <c r="AQ213" i="5" s="1"/>
  <c r="AL213" i="5"/>
  <c r="AM213" i="5"/>
  <c r="AJ214" i="5"/>
  <c r="AL214" i="5"/>
  <c r="AM214" i="5"/>
  <c r="AJ215" i="5"/>
  <c r="AL215" i="5"/>
  <c r="AN215" i="5" s="1"/>
  <c r="AM215" i="5"/>
  <c r="AQ215" i="5"/>
  <c r="AJ216" i="5"/>
  <c r="AL216" i="5"/>
  <c r="AM216" i="5"/>
  <c r="AQ216" i="5"/>
  <c r="AJ217" i="5"/>
  <c r="AL217" i="5"/>
  <c r="AM217" i="5"/>
  <c r="AQ217" i="5"/>
  <c r="AJ218" i="5"/>
  <c r="AL218" i="5"/>
  <c r="AM218" i="5"/>
  <c r="AQ218" i="5"/>
  <c r="AJ219" i="5"/>
  <c r="AL219" i="5"/>
  <c r="AM219" i="5"/>
  <c r="AN219" i="5"/>
  <c r="AQ219" i="5"/>
  <c r="AJ220" i="5"/>
  <c r="AQ220" i="5" s="1"/>
  <c r="AL220" i="5"/>
  <c r="AM220" i="5"/>
  <c r="AJ221" i="5"/>
  <c r="AQ221" i="5" s="1"/>
  <c r="AL221" i="5"/>
  <c r="AM221" i="5"/>
  <c r="AJ222" i="5"/>
  <c r="AL222" i="5"/>
  <c r="AM222" i="5"/>
  <c r="AJ223" i="5"/>
  <c r="AL223" i="5"/>
  <c r="AM223" i="5"/>
  <c r="AN223" i="5"/>
  <c r="AQ223" i="5"/>
  <c r="AJ224" i="5"/>
  <c r="AQ224" i="5" s="1"/>
  <c r="AL224" i="5"/>
  <c r="AM224" i="5"/>
  <c r="AJ225" i="5"/>
  <c r="AQ225" i="5" s="1"/>
  <c r="AL225" i="5"/>
  <c r="AM225" i="5"/>
  <c r="AJ226" i="5"/>
  <c r="AQ226" i="5" s="1"/>
  <c r="AL226" i="5"/>
  <c r="AM226" i="5"/>
  <c r="AJ227" i="5"/>
  <c r="AQ227" i="5" s="1"/>
  <c r="AL227" i="5"/>
  <c r="AM227" i="5"/>
  <c r="AN227" i="5" s="1"/>
  <c r="AJ228" i="5"/>
  <c r="AQ228" i="5" s="1"/>
  <c r="AL228" i="5"/>
  <c r="AM228" i="5"/>
  <c r="AJ229" i="5"/>
  <c r="AQ229" i="5" s="1"/>
  <c r="AL229" i="5"/>
  <c r="AN229" i="5" s="1"/>
  <c r="AM229" i="5"/>
  <c r="AJ230" i="5"/>
  <c r="AL230" i="5"/>
  <c r="AM230" i="5"/>
  <c r="AJ231" i="5"/>
  <c r="AL231" i="5"/>
  <c r="AM231" i="5"/>
  <c r="AQ231" i="5"/>
  <c r="AJ232" i="5"/>
  <c r="AQ232" i="5" s="1"/>
  <c r="AL232" i="5"/>
  <c r="AN232" i="5" s="1"/>
  <c r="AM232" i="5"/>
  <c r="AJ233" i="5"/>
  <c r="AQ233" i="5" s="1"/>
  <c r="AL233" i="5"/>
  <c r="AM233" i="5"/>
  <c r="AJ234" i="5"/>
  <c r="AL234" i="5"/>
  <c r="AN234" i="5" s="1"/>
  <c r="AM234" i="5"/>
  <c r="AQ234" i="5"/>
  <c r="AJ235" i="5"/>
  <c r="AQ235" i="5" s="1"/>
  <c r="AL235" i="5"/>
  <c r="AM235" i="5"/>
  <c r="AJ236" i="5"/>
  <c r="AQ236" i="5" s="1"/>
  <c r="AL236" i="5"/>
  <c r="AM236" i="5"/>
  <c r="AJ237" i="5"/>
  <c r="AQ237" i="5" s="1"/>
  <c r="AL237" i="5"/>
  <c r="AM237" i="5"/>
  <c r="AJ238" i="5"/>
  <c r="AQ238" i="5" s="1"/>
  <c r="AL238" i="5"/>
  <c r="AM238" i="5"/>
  <c r="AJ239" i="5"/>
  <c r="AQ239" i="5" s="1"/>
  <c r="AL239" i="5"/>
  <c r="AM239" i="5"/>
  <c r="AJ240" i="5"/>
  <c r="AQ240" i="5" s="1"/>
  <c r="AL240" i="5"/>
  <c r="AM240" i="5"/>
  <c r="AJ241" i="5"/>
  <c r="AQ241" i="5" s="1"/>
  <c r="AL241" i="5"/>
  <c r="AM241" i="5"/>
  <c r="AJ242" i="5"/>
  <c r="AL242" i="5"/>
  <c r="AN242" i="5" s="1"/>
  <c r="AM242" i="5"/>
  <c r="AQ242" i="5"/>
  <c r="AJ243" i="5"/>
  <c r="AL243" i="5"/>
  <c r="AM243" i="5"/>
  <c r="AQ243" i="5"/>
  <c r="AJ244" i="5"/>
  <c r="AL244" i="5"/>
  <c r="AM244" i="5"/>
  <c r="AQ244" i="5"/>
  <c r="AJ245" i="5"/>
  <c r="AL245" i="5"/>
  <c r="AM245" i="5"/>
  <c r="AQ245" i="5"/>
  <c r="AJ246" i="5"/>
  <c r="AQ246" i="5" s="1"/>
  <c r="AL246" i="5"/>
  <c r="AM246" i="5"/>
  <c r="AJ247" i="5"/>
  <c r="AQ247" i="5" s="1"/>
  <c r="AL247" i="5"/>
  <c r="AM247" i="5"/>
  <c r="AJ248" i="5"/>
  <c r="AQ248" i="5" s="1"/>
  <c r="AL248" i="5"/>
  <c r="AM248" i="5"/>
  <c r="AJ249" i="5"/>
  <c r="AL249" i="5"/>
  <c r="AM249" i="5"/>
  <c r="AJ250" i="5"/>
  <c r="AL250" i="5"/>
  <c r="AN250" i="5" s="1"/>
  <c r="AM250" i="5"/>
  <c r="AQ250" i="5"/>
  <c r="AJ251" i="5"/>
  <c r="AQ251" i="5" s="1"/>
  <c r="AL251" i="5"/>
  <c r="AM251" i="5"/>
  <c r="AJ252" i="5"/>
  <c r="AQ252" i="5" s="1"/>
  <c r="AL252" i="5"/>
  <c r="AM252" i="5"/>
  <c r="AJ253" i="5"/>
  <c r="AQ253" i="5" s="1"/>
  <c r="AL253" i="5"/>
  <c r="AM253" i="5"/>
  <c r="AJ254" i="5"/>
  <c r="AQ254" i="5" s="1"/>
  <c r="AL254" i="5"/>
  <c r="AM254" i="5"/>
  <c r="AJ255" i="5"/>
  <c r="AL255" i="5"/>
  <c r="AN255" i="5" s="1"/>
  <c r="AM255" i="5"/>
  <c r="AQ255" i="5"/>
  <c r="AJ256" i="5"/>
  <c r="AQ256" i="5" s="1"/>
  <c r="AL256" i="5"/>
  <c r="AM256" i="5"/>
  <c r="AJ257" i="5"/>
  <c r="AL257" i="5"/>
  <c r="AM257" i="5"/>
  <c r="AQ257" i="5"/>
  <c r="AJ258" i="5"/>
  <c r="AL258" i="5"/>
  <c r="AN258" i="5" s="1"/>
  <c r="AM258" i="5"/>
  <c r="AQ258" i="5"/>
  <c r="AJ259" i="5"/>
  <c r="AQ259" i="5" s="1"/>
  <c r="AL259" i="5"/>
  <c r="AM259" i="5"/>
  <c r="AJ260" i="5"/>
  <c r="AQ260" i="5" s="1"/>
  <c r="AL260" i="5"/>
  <c r="AM260" i="5"/>
  <c r="AJ261" i="5"/>
  <c r="AQ261" i="5" s="1"/>
  <c r="AL261" i="5"/>
  <c r="AM261" i="5"/>
  <c r="AJ262" i="5"/>
  <c r="AQ262" i="5" s="1"/>
  <c r="AL262" i="5"/>
  <c r="AM262" i="5"/>
  <c r="AJ263" i="5"/>
  <c r="AQ263" i="5" s="1"/>
  <c r="AL263" i="5"/>
  <c r="AN263" i="5" s="1"/>
  <c r="AM263" i="5"/>
  <c r="AJ264" i="5"/>
  <c r="AQ264" i="5" s="1"/>
  <c r="AL264" i="5"/>
  <c r="AM264" i="5"/>
  <c r="AJ265" i="5"/>
  <c r="AL265" i="5"/>
  <c r="AM265" i="5"/>
  <c r="AJ266" i="5"/>
  <c r="AQ266" i="5" s="1"/>
  <c r="AL266" i="5"/>
  <c r="AM266" i="5"/>
  <c r="AJ267" i="5"/>
  <c r="AL267" i="5"/>
  <c r="AM267" i="5"/>
  <c r="AQ267" i="5"/>
  <c r="AJ268" i="5"/>
  <c r="AL268" i="5"/>
  <c r="AM268" i="5"/>
  <c r="AQ268" i="5"/>
  <c r="AJ269" i="5"/>
  <c r="AL269" i="5"/>
  <c r="AM269" i="5"/>
  <c r="AQ269" i="5"/>
  <c r="AJ270" i="5"/>
  <c r="AQ270" i="5" s="1"/>
  <c r="AL270" i="5"/>
  <c r="AM270" i="5"/>
  <c r="AJ271" i="5"/>
  <c r="AQ271" i="5" s="1"/>
  <c r="AL271" i="5"/>
  <c r="AM271" i="5"/>
  <c r="AN271" i="5" s="1"/>
  <c r="AJ272" i="5"/>
  <c r="AQ272" i="5" s="1"/>
  <c r="AL272" i="5"/>
  <c r="AM272" i="5"/>
  <c r="AJ273" i="5"/>
  <c r="AQ273" i="5" s="1"/>
  <c r="AL273" i="5"/>
  <c r="AM273" i="5"/>
  <c r="AJ274" i="5"/>
  <c r="AQ274" i="5" s="1"/>
  <c r="AL274" i="5"/>
  <c r="AM274" i="5"/>
  <c r="AJ275" i="5"/>
  <c r="AL275" i="5"/>
  <c r="AM275" i="5"/>
  <c r="AQ275" i="5"/>
  <c r="AJ276" i="5"/>
  <c r="AL276" i="5"/>
  <c r="AM276" i="5"/>
  <c r="AQ276" i="5"/>
  <c r="AJ277" i="5"/>
  <c r="AL277" i="5"/>
  <c r="AM277" i="5"/>
  <c r="AQ277" i="5"/>
  <c r="AJ278" i="5"/>
  <c r="AQ278" i="5" s="1"/>
  <c r="AL278" i="5"/>
  <c r="AM278" i="5"/>
  <c r="AJ279" i="5"/>
  <c r="AQ279" i="5" s="1"/>
  <c r="AL279" i="5"/>
  <c r="AM279" i="5"/>
  <c r="AJ280" i="5"/>
  <c r="AQ280" i="5" s="1"/>
  <c r="AL280" i="5"/>
  <c r="AM280" i="5"/>
  <c r="AJ281" i="5"/>
  <c r="AL281" i="5"/>
  <c r="AM281" i="5"/>
  <c r="AJ282" i="5"/>
  <c r="AL282" i="5"/>
  <c r="AM282" i="5"/>
  <c r="AN282" i="5"/>
  <c r="AQ282" i="5"/>
  <c r="AJ283" i="5"/>
  <c r="AQ283" i="5" s="1"/>
  <c r="AL283" i="5"/>
  <c r="AM283" i="5"/>
  <c r="AJ284" i="5"/>
  <c r="AQ284" i="5" s="1"/>
  <c r="AL284" i="5"/>
  <c r="AM284" i="5"/>
  <c r="AJ285" i="5"/>
  <c r="AQ285" i="5" s="1"/>
  <c r="AL285" i="5"/>
  <c r="AM285" i="5"/>
  <c r="AJ286" i="5"/>
  <c r="AQ286" i="5" s="1"/>
  <c r="AL286" i="5"/>
  <c r="AM286" i="5"/>
  <c r="AN286" i="5" s="1"/>
  <c r="AJ287" i="5"/>
  <c r="AL287" i="5"/>
  <c r="AM287" i="5"/>
  <c r="AN287" i="5"/>
  <c r="AQ287" i="5"/>
  <c r="AJ288" i="5"/>
  <c r="AQ288" i="5" s="1"/>
  <c r="AL288" i="5"/>
  <c r="AM288" i="5"/>
  <c r="AJ289" i="5"/>
  <c r="AL289" i="5"/>
  <c r="AM289" i="5"/>
  <c r="AQ289" i="5"/>
  <c r="AJ290" i="5"/>
  <c r="AL290" i="5"/>
  <c r="AM290" i="5"/>
  <c r="AN290" i="5"/>
  <c r="AQ290" i="5"/>
  <c r="AJ291" i="5"/>
  <c r="AQ291" i="5" s="1"/>
  <c r="AL291" i="5"/>
  <c r="AM291" i="5"/>
  <c r="AN291" i="5" s="1"/>
  <c r="AJ292" i="5"/>
  <c r="AQ292" i="5" s="1"/>
  <c r="AL292" i="5"/>
  <c r="AM292" i="5"/>
  <c r="AJ293" i="5"/>
  <c r="AQ293" i="5" s="1"/>
  <c r="AL293" i="5"/>
  <c r="AM293" i="5"/>
  <c r="AN293" i="5" s="1"/>
  <c r="AJ294" i="5"/>
  <c r="AQ294" i="5" s="1"/>
  <c r="AL294" i="5"/>
  <c r="AM294" i="5"/>
  <c r="AJ295" i="5"/>
  <c r="AQ295" i="5" s="1"/>
  <c r="AL295" i="5"/>
  <c r="AN295" i="5" s="1"/>
  <c r="AM295" i="5"/>
  <c r="AJ296" i="5"/>
  <c r="AQ296" i="5" s="1"/>
  <c r="AL296" i="5"/>
  <c r="AM296" i="5"/>
  <c r="AJ297" i="5"/>
  <c r="AQ297" i="5" s="1"/>
  <c r="AL297" i="5"/>
  <c r="AM297" i="5"/>
  <c r="AJ298" i="5"/>
  <c r="AL298" i="5"/>
  <c r="AN298" i="5" s="1"/>
  <c r="AM298" i="5"/>
  <c r="AQ298" i="5"/>
  <c r="AJ299" i="5"/>
  <c r="AL299" i="5"/>
  <c r="AM299" i="5"/>
  <c r="AQ299" i="5"/>
  <c r="AJ300" i="5"/>
  <c r="AL300" i="5"/>
  <c r="AM300" i="5"/>
  <c r="AQ300" i="5"/>
  <c r="AJ301" i="5"/>
  <c r="AL301" i="5"/>
  <c r="AM301" i="5"/>
  <c r="AQ301" i="5"/>
  <c r="AJ302" i="5"/>
  <c r="AQ302" i="5" s="1"/>
  <c r="AL302" i="5"/>
  <c r="AM302" i="5"/>
  <c r="AJ303" i="5"/>
  <c r="AL303" i="5"/>
  <c r="AM303" i="5"/>
  <c r="AQ303" i="5"/>
  <c r="AJ304" i="5"/>
  <c r="AQ304" i="5" s="1"/>
  <c r="AL304" i="5"/>
  <c r="AM304" i="5"/>
  <c r="AJ305" i="5"/>
  <c r="AQ305" i="5" s="1"/>
  <c r="AL305" i="5"/>
  <c r="AM305" i="5"/>
  <c r="AJ306" i="5"/>
  <c r="AL306" i="5"/>
  <c r="AM306" i="5"/>
  <c r="AQ306" i="5"/>
  <c r="AJ307" i="5"/>
  <c r="AL307" i="5"/>
  <c r="AM307" i="5"/>
  <c r="AQ307" i="5"/>
  <c r="AJ308" i="5"/>
  <c r="AL308" i="5"/>
  <c r="AM308" i="5"/>
  <c r="AQ308" i="5"/>
  <c r="AJ309" i="5"/>
  <c r="AL309" i="5"/>
  <c r="AM309" i="5"/>
  <c r="AQ309" i="5"/>
  <c r="AJ310" i="5"/>
  <c r="AQ310" i="5" s="1"/>
  <c r="AL310" i="5"/>
  <c r="AM310" i="5"/>
  <c r="AJ311" i="5"/>
  <c r="AQ311" i="5" s="1"/>
  <c r="AL311" i="5"/>
  <c r="AM311" i="5"/>
  <c r="AJ312" i="5"/>
  <c r="AQ312" i="5" s="1"/>
  <c r="AL312" i="5"/>
  <c r="AM312" i="5"/>
  <c r="AJ313" i="5"/>
  <c r="AL313" i="5"/>
  <c r="AM313" i="5"/>
  <c r="AJ314" i="5"/>
  <c r="AL314" i="5"/>
  <c r="AN314" i="5" s="1"/>
  <c r="AM314" i="5"/>
  <c r="AQ314" i="5"/>
  <c r="AJ315" i="5"/>
  <c r="AQ315" i="5" s="1"/>
  <c r="AL315" i="5"/>
  <c r="AM315" i="5"/>
  <c r="AJ316" i="5"/>
  <c r="AQ316" i="5" s="1"/>
  <c r="AL316" i="5"/>
  <c r="AM316" i="5"/>
  <c r="AJ317" i="5"/>
  <c r="AQ317" i="5" s="1"/>
  <c r="AL317" i="5"/>
  <c r="AM317" i="5"/>
  <c r="AJ318" i="5"/>
  <c r="AQ318" i="5" s="1"/>
  <c r="AL318" i="5"/>
  <c r="AM318" i="5"/>
  <c r="AJ319" i="5"/>
  <c r="AL319" i="5"/>
  <c r="AN319" i="5" s="1"/>
  <c r="AM319" i="5"/>
  <c r="AQ319" i="5"/>
  <c r="AJ320" i="5"/>
  <c r="AQ320" i="5" s="1"/>
  <c r="AL320" i="5"/>
  <c r="AM320" i="5"/>
  <c r="AJ321" i="5"/>
  <c r="AL321" i="5"/>
  <c r="AM321" i="5"/>
  <c r="AQ321" i="5"/>
  <c r="AJ322" i="5"/>
  <c r="AL322" i="5"/>
  <c r="AN322" i="5" s="1"/>
  <c r="AM322" i="5"/>
  <c r="AQ322" i="5"/>
  <c r="AJ323" i="5"/>
  <c r="AQ323" i="5" s="1"/>
  <c r="AL323" i="5"/>
  <c r="AM323" i="5"/>
  <c r="AJ324" i="5"/>
  <c r="AQ324" i="5" s="1"/>
  <c r="AL324" i="5"/>
  <c r="AM324" i="5"/>
  <c r="AJ325" i="5"/>
  <c r="AQ325" i="5" s="1"/>
  <c r="AL325" i="5"/>
  <c r="AM325" i="5"/>
  <c r="AJ326" i="5"/>
  <c r="AQ326" i="5" s="1"/>
  <c r="AL326" i="5"/>
  <c r="AM326" i="5"/>
  <c r="AJ327" i="5"/>
  <c r="AQ327" i="5" s="1"/>
  <c r="AL327" i="5"/>
  <c r="AN327" i="5" s="1"/>
  <c r="AM327" i="5"/>
  <c r="AJ328" i="5"/>
  <c r="AQ328" i="5" s="1"/>
  <c r="AL328" i="5"/>
  <c r="AM328" i="5"/>
  <c r="AJ329" i="5"/>
  <c r="AL329" i="5"/>
  <c r="AM329" i="5"/>
  <c r="AJ330" i="5"/>
  <c r="AQ330" i="5" s="1"/>
  <c r="AL330" i="5"/>
  <c r="AM330" i="5"/>
  <c r="AJ331" i="5"/>
  <c r="AL331" i="5"/>
  <c r="AM331" i="5"/>
  <c r="AQ331" i="5"/>
  <c r="AJ332" i="5"/>
  <c r="AL332" i="5"/>
  <c r="AM332" i="5"/>
  <c r="AQ332" i="5"/>
  <c r="AJ333" i="5"/>
  <c r="AL333" i="5"/>
  <c r="AM333" i="5"/>
  <c r="AQ333" i="5"/>
  <c r="AJ334" i="5"/>
  <c r="AQ334" i="5" s="1"/>
  <c r="AL334" i="5"/>
  <c r="AM334" i="5"/>
  <c r="AJ335" i="5"/>
  <c r="AQ335" i="5" s="1"/>
  <c r="AL335" i="5"/>
  <c r="AM335" i="5"/>
  <c r="AJ336" i="5"/>
  <c r="AQ336" i="5" s="1"/>
  <c r="AL336" i="5"/>
  <c r="AM336" i="5"/>
  <c r="AJ337" i="5"/>
  <c r="AQ337" i="5" s="1"/>
  <c r="AL337" i="5"/>
  <c r="AM337" i="5"/>
  <c r="AJ338" i="5"/>
  <c r="AL338" i="5"/>
  <c r="AM338" i="5"/>
  <c r="AN338" i="5" s="1"/>
  <c r="AQ338" i="5"/>
  <c r="AJ339" i="5"/>
  <c r="AL339" i="5"/>
  <c r="AM339" i="5"/>
  <c r="AQ339" i="5"/>
  <c r="AJ340" i="5"/>
  <c r="AL340" i="5"/>
  <c r="AM340" i="5"/>
  <c r="AQ340" i="5"/>
  <c r="AJ341" i="5"/>
  <c r="AL341" i="5"/>
  <c r="AM341" i="5"/>
  <c r="AQ341" i="5"/>
  <c r="AJ342" i="5"/>
  <c r="AQ342" i="5" s="1"/>
  <c r="AL342" i="5"/>
  <c r="AN342" i="5" s="1"/>
  <c r="AM342" i="5"/>
  <c r="AJ343" i="5"/>
  <c r="AQ343" i="5" s="1"/>
  <c r="AL343" i="5"/>
  <c r="AM343" i="5"/>
  <c r="AJ344" i="5"/>
  <c r="AQ344" i="5" s="1"/>
  <c r="AL344" i="5"/>
  <c r="AM344" i="5"/>
  <c r="AJ345" i="5"/>
  <c r="AQ345" i="5" s="1"/>
  <c r="AL345" i="5"/>
  <c r="AM345" i="5"/>
  <c r="AJ346" i="5"/>
  <c r="AQ346" i="5" s="1"/>
  <c r="AL346" i="5"/>
  <c r="AM346" i="5"/>
  <c r="AJ347" i="5"/>
  <c r="AQ347" i="5" s="1"/>
  <c r="AL347" i="5"/>
  <c r="AM347" i="5"/>
  <c r="AJ348" i="5"/>
  <c r="AQ348" i="5" s="1"/>
  <c r="AL348" i="5"/>
  <c r="AM348" i="5"/>
  <c r="AJ349" i="5"/>
  <c r="AL349" i="5"/>
  <c r="AN349" i="5" s="1"/>
  <c r="AM349" i="5"/>
  <c r="AQ349" i="5"/>
  <c r="AJ350" i="5"/>
  <c r="AQ350" i="5" s="1"/>
  <c r="AL350" i="5"/>
  <c r="AM350" i="5"/>
  <c r="AJ351" i="5"/>
  <c r="AQ351" i="5" s="1"/>
  <c r="AL351" i="5"/>
  <c r="AM351" i="5"/>
  <c r="AJ352" i="5"/>
  <c r="AQ352" i="5" s="1"/>
  <c r="AL352" i="5"/>
  <c r="AM352" i="5"/>
  <c r="AJ353" i="5"/>
  <c r="AQ353" i="5" s="1"/>
  <c r="AL353" i="5"/>
  <c r="AM353" i="5"/>
  <c r="AJ354" i="5"/>
  <c r="AQ354" i="5" s="1"/>
  <c r="AL354" i="5"/>
  <c r="AM354" i="5"/>
  <c r="AJ355" i="5"/>
  <c r="AQ355" i="5" s="1"/>
  <c r="AL355" i="5"/>
  <c r="AM355" i="5"/>
  <c r="AJ356" i="5"/>
  <c r="AQ356" i="5" s="1"/>
  <c r="AL356" i="5"/>
  <c r="AM356" i="5"/>
  <c r="AJ357" i="5"/>
  <c r="AL357" i="5"/>
  <c r="AN357" i="5" s="1"/>
  <c r="AM357" i="5"/>
  <c r="AQ357" i="5"/>
  <c r="AJ358" i="5"/>
  <c r="AL358" i="5"/>
  <c r="AM358" i="5"/>
  <c r="AQ358" i="5"/>
  <c r="AJ359" i="5"/>
  <c r="AL359" i="5"/>
  <c r="AM359" i="5"/>
  <c r="AQ359" i="5"/>
  <c r="AJ360" i="5"/>
  <c r="AL360" i="5"/>
  <c r="AM360" i="5"/>
  <c r="AQ360" i="5"/>
  <c r="AJ361" i="5"/>
  <c r="AL361" i="5"/>
  <c r="AN361" i="5" s="1"/>
  <c r="AM361" i="5"/>
  <c r="AQ361" i="5"/>
  <c r="AJ362" i="5"/>
  <c r="AQ362" i="5" s="1"/>
  <c r="AL362" i="5"/>
  <c r="AM362" i="5"/>
  <c r="AJ363" i="5"/>
  <c r="AQ363" i="5" s="1"/>
  <c r="AL363" i="5"/>
  <c r="AM363" i="5"/>
  <c r="AJ364" i="5"/>
  <c r="AQ364" i="5" s="1"/>
  <c r="AL364" i="5"/>
  <c r="AM364" i="5"/>
  <c r="AN364" i="5" s="1"/>
  <c r="AJ365" i="5"/>
  <c r="AL365" i="5"/>
  <c r="AM365" i="5"/>
  <c r="AN365" i="5"/>
  <c r="AQ365" i="5"/>
  <c r="AJ366" i="5"/>
  <c r="AQ366" i="5" s="1"/>
  <c r="AL366" i="5"/>
  <c r="AM366" i="5"/>
  <c r="AJ367" i="5"/>
  <c r="AQ367" i="5" s="1"/>
  <c r="AL367" i="5"/>
  <c r="AM367" i="5"/>
  <c r="AJ368" i="5"/>
  <c r="AQ368" i="5" s="1"/>
  <c r="AL368" i="5"/>
  <c r="AM368" i="5"/>
  <c r="AJ369" i="5"/>
  <c r="AQ369" i="5" s="1"/>
  <c r="AL369" i="5"/>
  <c r="AM369" i="5"/>
  <c r="AJ370" i="5"/>
  <c r="AQ370" i="5" s="1"/>
  <c r="AL370" i="5"/>
  <c r="AM370" i="5"/>
  <c r="AJ371" i="5"/>
  <c r="AQ371" i="5" s="1"/>
  <c r="AL371" i="5"/>
  <c r="AN371" i="5" s="1"/>
  <c r="AM371" i="5"/>
  <c r="AJ372" i="5"/>
  <c r="AQ372" i="5" s="1"/>
  <c r="AL372" i="5"/>
  <c r="AM372" i="5"/>
  <c r="AJ373" i="5"/>
  <c r="AL373" i="5"/>
  <c r="AM373" i="5"/>
  <c r="AQ373" i="5"/>
  <c r="AJ374" i="5"/>
  <c r="AQ374" i="5" s="1"/>
  <c r="AL374" i="5"/>
  <c r="AN374" i="5" s="1"/>
  <c r="AM374" i="5"/>
  <c r="AJ375" i="5"/>
  <c r="AQ375" i="5" s="1"/>
  <c r="AL375" i="5"/>
  <c r="AM375" i="5"/>
  <c r="AJ376" i="5"/>
  <c r="AQ376" i="5" s="1"/>
  <c r="AL376" i="5"/>
  <c r="AM376" i="5"/>
  <c r="AJ377" i="5"/>
  <c r="AQ377" i="5" s="1"/>
  <c r="AL377" i="5"/>
  <c r="AM377" i="5"/>
  <c r="AJ378" i="5"/>
  <c r="AQ378" i="5" s="1"/>
  <c r="AL378" i="5"/>
  <c r="AM378" i="5"/>
  <c r="AJ379" i="5"/>
  <c r="AQ379" i="5" s="1"/>
  <c r="AL379" i="5"/>
  <c r="AM379" i="5"/>
  <c r="AJ380" i="5"/>
  <c r="AQ380" i="5" s="1"/>
  <c r="AL380" i="5"/>
  <c r="AM380" i="5"/>
  <c r="AJ381" i="5"/>
  <c r="AQ381" i="5" s="1"/>
  <c r="AL381" i="5"/>
  <c r="AM381" i="5"/>
  <c r="AJ382" i="5"/>
  <c r="AQ382" i="5" s="1"/>
  <c r="AL382" i="5"/>
  <c r="AM382" i="5"/>
  <c r="AJ383" i="5"/>
  <c r="AQ383" i="5" s="1"/>
  <c r="AL383" i="5"/>
  <c r="AM383" i="5"/>
  <c r="AJ384" i="5"/>
  <c r="AQ384" i="5" s="1"/>
  <c r="AL384" i="5"/>
  <c r="AM384" i="5"/>
  <c r="AJ385" i="5"/>
  <c r="AL385" i="5"/>
  <c r="AM385" i="5"/>
  <c r="AQ385" i="5"/>
  <c r="AJ386" i="5"/>
  <c r="AL386" i="5"/>
  <c r="AM386" i="5"/>
  <c r="AQ386" i="5"/>
  <c r="AJ387" i="5"/>
  <c r="AL387" i="5"/>
  <c r="AM387" i="5"/>
  <c r="AQ387" i="5"/>
  <c r="AJ388" i="5"/>
  <c r="AQ388" i="5" s="1"/>
  <c r="AL388" i="5"/>
  <c r="AM388" i="5"/>
  <c r="AJ389" i="5"/>
  <c r="AQ389" i="5" s="1"/>
  <c r="AL389" i="5"/>
  <c r="AM389" i="5"/>
  <c r="AJ390" i="5"/>
  <c r="AQ390" i="5" s="1"/>
  <c r="AL390" i="5"/>
  <c r="AM390" i="5"/>
  <c r="AJ391" i="5"/>
  <c r="AQ391" i="5" s="1"/>
  <c r="AL391" i="5"/>
  <c r="AM391" i="5"/>
  <c r="AJ392" i="5"/>
  <c r="AQ392" i="5" s="1"/>
  <c r="AL392" i="5"/>
  <c r="AM392" i="5"/>
  <c r="AJ393" i="5"/>
  <c r="AN393" i="5" s="1"/>
  <c r="AL393" i="5"/>
  <c r="AM393" i="5"/>
  <c r="AQ393" i="5"/>
  <c r="AJ394" i="5"/>
  <c r="AL394" i="5"/>
  <c r="AM394" i="5"/>
  <c r="AQ394" i="5"/>
  <c r="AJ395" i="5"/>
  <c r="AL395" i="5"/>
  <c r="AM395" i="5"/>
  <c r="AQ395" i="5"/>
  <c r="AJ396" i="5"/>
  <c r="AQ396" i="5" s="1"/>
  <c r="AL396" i="5"/>
  <c r="AM396" i="5"/>
  <c r="AN396" i="5" s="1"/>
  <c r="AJ397" i="5"/>
  <c r="AN397" i="5" s="1"/>
  <c r="AL397" i="5"/>
  <c r="AM397" i="5"/>
  <c r="AQ397" i="5"/>
  <c r="AJ398" i="5"/>
  <c r="AL398" i="5"/>
  <c r="AM398" i="5"/>
  <c r="AQ398" i="5"/>
  <c r="AJ399" i="5"/>
  <c r="AL399" i="5"/>
  <c r="AM399" i="5"/>
  <c r="AQ399" i="5"/>
  <c r="AJ400" i="5"/>
  <c r="AL400" i="5"/>
  <c r="AM400" i="5"/>
  <c r="AQ400" i="5"/>
  <c r="AJ401" i="5"/>
  <c r="AL401" i="5"/>
  <c r="AM401" i="5"/>
  <c r="AN401" i="5" s="1"/>
  <c r="AQ401" i="5"/>
  <c r="AJ402" i="5"/>
  <c r="AQ402" i="5" s="1"/>
  <c r="AL402" i="5"/>
  <c r="AM402" i="5"/>
  <c r="AJ403" i="5"/>
  <c r="AQ403" i="5" s="1"/>
  <c r="AL403" i="5"/>
  <c r="AM403" i="5"/>
  <c r="AJ404" i="5"/>
  <c r="AQ404" i="5" s="1"/>
  <c r="AL404" i="5"/>
  <c r="AM404" i="5"/>
  <c r="AJ405" i="5"/>
  <c r="AL405" i="5"/>
  <c r="AM405" i="5"/>
  <c r="AN405" i="5" s="1"/>
  <c r="AQ405" i="5"/>
  <c r="AJ406" i="5"/>
  <c r="AQ406" i="5" s="1"/>
  <c r="AL406" i="5"/>
  <c r="AM406" i="5"/>
  <c r="AJ407" i="5"/>
  <c r="AQ407" i="5" s="1"/>
  <c r="AL407" i="5"/>
  <c r="AM407" i="5"/>
  <c r="AJ408" i="5"/>
  <c r="AQ408" i="5" s="1"/>
  <c r="AL408" i="5"/>
  <c r="AM408" i="5"/>
  <c r="AJ409" i="5"/>
  <c r="AQ409" i="5" s="1"/>
  <c r="AL409" i="5"/>
  <c r="AN409" i="5" s="1"/>
  <c r="AM409" i="5"/>
  <c r="AJ410" i="5"/>
  <c r="AQ410" i="5" s="1"/>
  <c r="AL410" i="5"/>
  <c r="AM410" i="5"/>
  <c r="AJ411" i="5"/>
  <c r="AQ411" i="5" s="1"/>
  <c r="AL411" i="5"/>
  <c r="AM411" i="5"/>
  <c r="AM2" i="5"/>
  <c r="AL2" i="5"/>
  <c r="AJ2" i="5"/>
  <c r="AQ2" i="5" s="1"/>
  <c r="M314" i="16"/>
  <c r="M319" i="16"/>
  <c r="E314" i="16"/>
  <c r="F314" i="16"/>
  <c r="G314" i="16"/>
  <c r="H314" i="16"/>
  <c r="I314" i="16"/>
  <c r="J314" i="16"/>
  <c r="K314" i="16"/>
  <c r="L314" i="16"/>
  <c r="N314" i="16"/>
  <c r="O314" i="16"/>
  <c r="P314" i="16"/>
  <c r="Q314" i="16"/>
  <c r="R314" i="16"/>
  <c r="S314" i="16"/>
  <c r="T314" i="16"/>
  <c r="U314" i="16"/>
  <c r="V314" i="16"/>
  <c r="W314" i="16"/>
  <c r="X314" i="16"/>
  <c r="Y314" i="16"/>
  <c r="Z314" i="16"/>
  <c r="AA314" i="16"/>
  <c r="AB314" i="16"/>
  <c r="E319" i="16"/>
  <c r="F319" i="16"/>
  <c r="G319" i="16"/>
  <c r="H319" i="16"/>
  <c r="I319" i="16"/>
  <c r="J319" i="16"/>
  <c r="K319" i="16"/>
  <c r="L319" i="16"/>
  <c r="N319" i="16"/>
  <c r="O319" i="16"/>
  <c r="P319" i="16"/>
  <c r="Q319" i="16"/>
  <c r="R319" i="16"/>
  <c r="S319" i="16"/>
  <c r="T319" i="16"/>
  <c r="U319" i="16"/>
  <c r="V319" i="16"/>
  <c r="W319" i="16"/>
  <c r="X319" i="16"/>
  <c r="Y319" i="16"/>
  <c r="Z319" i="16"/>
  <c r="AA319" i="16"/>
  <c r="AB319" i="16"/>
  <c r="C6" i="16"/>
  <c r="D6" i="16"/>
  <c r="C7" i="16"/>
  <c r="D7" i="16"/>
  <c r="C8" i="16"/>
  <c r="D8" i="16"/>
  <c r="C9" i="16"/>
  <c r="D9" i="16"/>
  <c r="C10" i="16"/>
  <c r="D10" i="16"/>
  <c r="C11" i="16"/>
  <c r="D11" i="16"/>
  <c r="C12" i="16"/>
  <c r="D12" i="16"/>
  <c r="C13" i="16"/>
  <c r="D13" i="16"/>
  <c r="C14" i="16"/>
  <c r="D14" i="16"/>
  <c r="C15" i="16"/>
  <c r="D15" i="16"/>
  <c r="C16" i="16"/>
  <c r="D16" i="16"/>
  <c r="C17" i="16"/>
  <c r="D17" i="16"/>
  <c r="C18" i="16"/>
  <c r="D18" i="16"/>
  <c r="C19" i="16"/>
  <c r="D19" i="16"/>
  <c r="C20" i="16"/>
  <c r="D20" i="16"/>
  <c r="C21" i="16"/>
  <c r="D21" i="16"/>
  <c r="C22" i="16"/>
  <c r="D22" i="16"/>
  <c r="C23" i="16"/>
  <c r="D23" i="16"/>
  <c r="C24" i="16"/>
  <c r="D24" i="16"/>
  <c r="C25" i="16"/>
  <c r="D25" i="16"/>
  <c r="C26" i="16"/>
  <c r="D26" i="16"/>
  <c r="C27" i="16"/>
  <c r="D27" i="16"/>
  <c r="C28" i="16"/>
  <c r="D28" i="16"/>
  <c r="C29" i="16"/>
  <c r="D29" i="16"/>
  <c r="C30" i="16"/>
  <c r="D30" i="16"/>
  <c r="C31" i="16"/>
  <c r="D31" i="16"/>
  <c r="C32" i="16"/>
  <c r="D32" i="16"/>
  <c r="C33" i="16"/>
  <c r="D33" i="16"/>
  <c r="C34" i="16"/>
  <c r="D34" i="16"/>
  <c r="C35" i="16"/>
  <c r="D35" i="16"/>
  <c r="C36" i="16"/>
  <c r="D36" i="16"/>
  <c r="C37" i="16"/>
  <c r="D37" i="16"/>
  <c r="C38" i="16"/>
  <c r="D38" i="16"/>
  <c r="C39" i="16"/>
  <c r="D39" i="16"/>
  <c r="C40" i="16"/>
  <c r="D40" i="16"/>
  <c r="C41" i="16"/>
  <c r="D41" i="16"/>
  <c r="C42" i="16"/>
  <c r="D42" i="16"/>
  <c r="C43" i="16"/>
  <c r="D43" i="16"/>
  <c r="C44" i="16"/>
  <c r="D44" i="16"/>
  <c r="C45" i="16"/>
  <c r="D45" i="16"/>
  <c r="C46" i="16"/>
  <c r="D46" i="16"/>
  <c r="C47" i="16"/>
  <c r="D47" i="16"/>
  <c r="C48" i="16"/>
  <c r="D48" i="16"/>
  <c r="C49" i="16"/>
  <c r="D49" i="16"/>
  <c r="C50" i="16"/>
  <c r="D50" i="16"/>
  <c r="C51" i="16"/>
  <c r="D51" i="16"/>
  <c r="C52" i="16"/>
  <c r="D52" i="16"/>
  <c r="C53" i="16"/>
  <c r="D53" i="16"/>
  <c r="C54" i="16"/>
  <c r="D54" i="16"/>
  <c r="C55" i="16"/>
  <c r="D55" i="16"/>
  <c r="C56" i="16"/>
  <c r="D56" i="16"/>
  <c r="C57" i="16"/>
  <c r="D57" i="16"/>
  <c r="C58" i="16"/>
  <c r="D58" i="16"/>
  <c r="C59" i="16"/>
  <c r="D59" i="16"/>
  <c r="C60" i="16"/>
  <c r="D60" i="16"/>
  <c r="C61" i="16"/>
  <c r="D61" i="16"/>
  <c r="C62" i="16"/>
  <c r="D62" i="16"/>
  <c r="C63" i="16"/>
  <c r="D63" i="16"/>
  <c r="C64" i="16"/>
  <c r="D64" i="16"/>
  <c r="C65" i="16"/>
  <c r="D65" i="16"/>
  <c r="C66" i="16"/>
  <c r="D66" i="16"/>
  <c r="C67" i="16"/>
  <c r="D67" i="16"/>
  <c r="C68" i="16"/>
  <c r="D68" i="16"/>
  <c r="C69" i="16"/>
  <c r="D69" i="16"/>
  <c r="C70" i="16"/>
  <c r="D70" i="16"/>
  <c r="C71" i="16"/>
  <c r="D71" i="16"/>
  <c r="C72" i="16"/>
  <c r="D72" i="16"/>
  <c r="C73" i="16"/>
  <c r="D73" i="16"/>
  <c r="C74" i="16"/>
  <c r="D74" i="16"/>
  <c r="C75" i="16"/>
  <c r="D75" i="16"/>
  <c r="C76" i="16"/>
  <c r="D76" i="16"/>
  <c r="C77" i="16"/>
  <c r="D77" i="16"/>
  <c r="C78" i="16"/>
  <c r="D78" i="16"/>
  <c r="C79" i="16"/>
  <c r="D79" i="16"/>
  <c r="C80" i="16"/>
  <c r="D80" i="16"/>
  <c r="C81" i="16"/>
  <c r="D81" i="16"/>
  <c r="C82" i="16"/>
  <c r="D82" i="16"/>
  <c r="C83" i="16"/>
  <c r="D83" i="16"/>
  <c r="C84" i="16"/>
  <c r="D84" i="16"/>
  <c r="C85" i="16"/>
  <c r="D85" i="16"/>
  <c r="C86" i="16"/>
  <c r="D86" i="16"/>
  <c r="C87" i="16"/>
  <c r="D87" i="16"/>
  <c r="C88" i="16"/>
  <c r="D88" i="16"/>
  <c r="C89" i="16"/>
  <c r="D89" i="16"/>
  <c r="C90" i="16"/>
  <c r="D90" i="16"/>
  <c r="C91" i="16"/>
  <c r="D91" i="16"/>
  <c r="C92" i="16"/>
  <c r="D92" i="16"/>
  <c r="C93" i="16"/>
  <c r="D93" i="16"/>
  <c r="C94" i="16"/>
  <c r="D94" i="16"/>
  <c r="C95" i="16"/>
  <c r="D95" i="16"/>
  <c r="C96" i="16"/>
  <c r="D96" i="16"/>
  <c r="C97" i="16"/>
  <c r="D97" i="16"/>
  <c r="C98" i="16"/>
  <c r="D98" i="16"/>
  <c r="C99" i="16"/>
  <c r="D99" i="16"/>
  <c r="C100" i="16"/>
  <c r="D100" i="16"/>
  <c r="C101" i="16"/>
  <c r="D101" i="16"/>
  <c r="C102" i="16"/>
  <c r="D102" i="16"/>
  <c r="C103" i="16"/>
  <c r="D103" i="16"/>
  <c r="C104" i="16"/>
  <c r="D104" i="16"/>
  <c r="C105" i="16"/>
  <c r="D105" i="16"/>
  <c r="C106" i="16"/>
  <c r="D106" i="16"/>
  <c r="C107" i="16"/>
  <c r="D107" i="16"/>
  <c r="C108" i="16"/>
  <c r="D108" i="16"/>
  <c r="C109" i="16"/>
  <c r="D109" i="16"/>
  <c r="C110" i="16"/>
  <c r="D110" i="16"/>
  <c r="C111" i="16"/>
  <c r="D111" i="16"/>
  <c r="C112" i="16"/>
  <c r="D112" i="16"/>
  <c r="C113" i="16"/>
  <c r="D113" i="16"/>
  <c r="C114" i="16"/>
  <c r="D114" i="16"/>
  <c r="C115" i="16"/>
  <c r="D115" i="16"/>
  <c r="C116" i="16"/>
  <c r="D116" i="16"/>
  <c r="C117" i="16"/>
  <c r="D117" i="16"/>
  <c r="C118" i="16"/>
  <c r="D118" i="16"/>
  <c r="C119" i="16"/>
  <c r="D119" i="16"/>
  <c r="C120" i="16"/>
  <c r="D120" i="16"/>
  <c r="C121" i="16"/>
  <c r="D121" i="16"/>
  <c r="C122" i="16"/>
  <c r="D122" i="16"/>
  <c r="C123" i="16"/>
  <c r="D123" i="16"/>
  <c r="C124" i="16"/>
  <c r="D124" i="16"/>
  <c r="C125" i="16"/>
  <c r="D125" i="16"/>
  <c r="C126" i="16"/>
  <c r="D126" i="16"/>
  <c r="C127" i="16"/>
  <c r="D127" i="16"/>
  <c r="C128" i="16"/>
  <c r="D128" i="16"/>
  <c r="C129" i="16"/>
  <c r="D129" i="16"/>
  <c r="C130" i="16"/>
  <c r="D130" i="16"/>
  <c r="C131" i="16"/>
  <c r="D131" i="16"/>
  <c r="C132" i="16"/>
  <c r="D132" i="16"/>
  <c r="C133" i="16"/>
  <c r="D133" i="16"/>
  <c r="C134" i="16"/>
  <c r="D134" i="16"/>
  <c r="C135" i="16"/>
  <c r="D135" i="16"/>
  <c r="C136" i="16"/>
  <c r="D136" i="16"/>
  <c r="C137" i="16"/>
  <c r="D137" i="16"/>
  <c r="C138" i="16"/>
  <c r="D138" i="16"/>
  <c r="C139" i="16"/>
  <c r="D139" i="16"/>
  <c r="C140" i="16"/>
  <c r="D140" i="16"/>
  <c r="C141" i="16"/>
  <c r="D141" i="16"/>
  <c r="C142" i="16"/>
  <c r="D142" i="16"/>
  <c r="C143" i="16"/>
  <c r="D143" i="16"/>
  <c r="C144" i="16"/>
  <c r="D144" i="16"/>
  <c r="C145" i="16"/>
  <c r="D145" i="16"/>
  <c r="C146" i="16"/>
  <c r="D146" i="16"/>
  <c r="C147" i="16"/>
  <c r="D147" i="16"/>
  <c r="C148" i="16"/>
  <c r="D148" i="16"/>
  <c r="C149" i="16"/>
  <c r="D149" i="16"/>
  <c r="C150" i="16"/>
  <c r="D150" i="16"/>
  <c r="C151" i="16"/>
  <c r="D151" i="16"/>
  <c r="C152" i="16"/>
  <c r="D152" i="16"/>
  <c r="C153" i="16"/>
  <c r="D153" i="16"/>
  <c r="C154" i="16"/>
  <c r="D154" i="16"/>
  <c r="C155" i="16"/>
  <c r="D155" i="16"/>
  <c r="C156" i="16"/>
  <c r="D156" i="16"/>
  <c r="C157" i="16"/>
  <c r="D157" i="16"/>
  <c r="C158" i="16"/>
  <c r="D158" i="16"/>
  <c r="C159" i="16"/>
  <c r="D159" i="16"/>
  <c r="C160" i="16"/>
  <c r="D160" i="16"/>
  <c r="C161" i="16"/>
  <c r="D161" i="16"/>
  <c r="C162" i="16"/>
  <c r="D162" i="16"/>
  <c r="C163" i="16"/>
  <c r="D163" i="16"/>
  <c r="C164" i="16"/>
  <c r="D164" i="16"/>
  <c r="C165" i="16"/>
  <c r="D165" i="16"/>
  <c r="C166" i="16"/>
  <c r="D166" i="16"/>
  <c r="C167" i="16"/>
  <c r="D167" i="16"/>
  <c r="C168" i="16"/>
  <c r="D168" i="16"/>
  <c r="C169" i="16"/>
  <c r="D169" i="16"/>
  <c r="C170" i="16"/>
  <c r="D170" i="16"/>
  <c r="C171" i="16"/>
  <c r="D171" i="16"/>
  <c r="C172" i="16"/>
  <c r="D172" i="16"/>
  <c r="C173" i="16"/>
  <c r="D173" i="16"/>
  <c r="C174" i="16"/>
  <c r="D174" i="16"/>
  <c r="C175" i="16"/>
  <c r="D175" i="16"/>
  <c r="C176" i="16"/>
  <c r="D176" i="16"/>
  <c r="C177" i="16"/>
  <c r="D177" i="16"/>
  <c r="C178" i="16"/>
  <c r="D178" i="16"/>
  <c r="C179" i="16"/>
  <c r="D179" i="16"/>
  <c r="C180" i="16"/>
  <c r="D180" i="16"/>
  <c r="C181" i="16"/>
  <c r="D181" i="16"/>
  <c r="C182" i="16"/>
  <c r="D182" i="16"/>
  <c r="C183" i="16"/>
  <c r="D183" i="16"/>
  <c r="C184" i="16"/>
  <c r="D184" i="16"/>
  <c r="C185" i="16"/>
  <c r="D185" i="16"/>
  <c r="C186" i="16"/>
  <c r="D186" i="16"/>
  <c r="C187" i="16"/>
  <c r="D187" i="16"/>
  <c r="C188" i="16"/>
  <c r="D188" i="16"/>
  <c r="C189" i="16"/>
  <c r="D189" i="16"/>
  <c r="C190" i="16"/>
  <c r="D190" i="16"/>
  <c r="C191" i="16"/>
  <c r="D191" i="16"/>
  <c r="C192" i="16"/>
  <c r="D192" i="16"/>
  <c r="C193" i="16"/>
  <c r="D193" i="16"/>
  <c r="C194" i="16"/>
  <c r="D194" i="16"/>
  <c r="C195" i="16"/>
  <c r="D195" i="16"/>
  <c r="C196" i="16"/>
  <c r="D196" i="16"/>
  <c r="C197" i="16"/>
  <c r="D197" i="16"/>
  <c r="C198" i="16"/>
  <c r="D198" i="16"/>
  <c r="C199" i="16"/>
  <c r="D199" i="16"/>
  <c r="C200" i="16"/>
  <c r="D200" i="16"/>
  <c r="C201" i="16"/>
  <c r="D201" i="16"/>
  <c r="C202" i="16"/>
  <c r="D202" i="16"/>
  <c r="C203" i="16"/>
  <c r="D203" i="16"/>
  <c r="C204" i="16"/>
  <c r="D204" i="16"/>
  <c r="C205" i="16"/>
  <c r="D205" i="16"/>
  <c r="C206" i="16"/>
  <c r="D206" i="16"/>
  <c r="C207" i="16"/>
  <c r="D207" i="16"/>
  <c r="C208" i="16"/>
  <c r="D208" i="16"/>
  <c r="C209" i="16"/>
  <c r="D209" i="16"/>
  <c r="C210" i="16"/>
  <c r="D210" i="16"/>
  <c r="C211" i="16"/>
  <c r="D211" i="16"/>
  <c r="C212" i="16"/>
  <c r="D212" i="16"/>
  <c r="C213" i="16"/>
  <c r="D213" i="16"/>
  <c r="C214" i="16"/>
  <c r="D214" i="16"/>
  <c r="C215" i="16"/>
  <c r="D215" i="16"/>
  <c r="C216" i="16"/>
  <c r="D216" i="16"/>
  <c r="C217" i="16"/>
  <c r="D217" i="16"/>
  <c r="C218" i="16"/>
  <c r="D218" i="16"/>
  <c r="C219" i="16"/>
  <c r="D219" i="16"/>
  <c r="C220" i="16"/>
  <c r="D220" i="16"/>
  <c r="C221" i="16"/>
  <c r="D221" i="16"/>
  <c r="C222" i="16"/>
  <c r="D222" i="16"/>
  <c r="C223" i="16"/>
  <c r="D223" i="16"/>
  <c r="C224" i="16"/>
  <c r="D224" i="16"/>
  <c r="C225" i="16"/>
  <c r="D225" i="16"/>
  <c r="C226" i="16"/>
  <c r="D226" i="16"/>
  <c r="C227" i="16"/>
  <c r="D227" i="16"/>
  <c r="C228" i="16"/>
  <c r="D228" i="16"/>
  <c r="C229" i="16"/>
  <c r="D229" i="16"/>
  <c r="C230" i="16"/>
  <c r="D230" i="16"/>
  <c r="C231" i="16"/>
  <c r="D231" i="16"/>
  <c r="C232" i="16"/>
  <c r="D232" i="16"/>
  <c r="C233" i="16"/>
  <c r="D233" i="16"/>
  <c r="C234" i="16"/>
  <c r="D234" i="16"/>
  <c r="C235" i="16"/>
  <c r="D235" i="16"/>
  <c r="C236" i="16"/>
  <c r="D236" i="16"/>
  <c r="C237" i="16"/>
  <c r="D237" i="16"/>
  <c r="C238" i="16"/>
  <c r="D238" i="16"/>
  <c r="C239" i="16"/>
  <c r="D239" i="16"/>
  <c r="C240" i="16"/>
  <c r="D240" i="16"/>
  <c r="C241" i="16"/>
  <c r="D241" i="16"/>
  <c r="C242" i="16"/>
  <c r="D242" i="16"/>
  <c r="C243" i="16"/>
  <c r="D243" i="16"/>
  <c r="C244" i="16"/>
  <c r="D244" i="16"/>
  <c r="C245" i="16"/>
  <c r="D245" i="16"/>
  <c r="C246" i="16"/>
  <c r="D246" i="16"/>
  <c r="C247" i="16"/>
  <c r="D247" i="16"/>
  <c r="C248" i="16"/>
  <c r="D248" i="16"/>
  <c r="C249" i="16"/>
  <c r="D249" i="16"/>
  <c r="C250" i="16"/>
  <c r="D250" i="16"/>
  <c r="C251" i="16"/>
  <c r="D251" i="16"/>
  <c r="C252" i="16"/>
  <c r="D252" i="16"/>
  <c r="C253" i="16"/>
  <c r="D253" i="16"/>
  <c r="C254" i="16"/>
  <c r="D254" i="16"/>
  <c r="C255" i="16"/>
  <c r="D255" i="16"/>
  <c r="C256" i="16"/>
  <c r="D256" i="16"/>
  <c r="C257" i="16"/>
  <c r="D257" i="16"/>
  <c r="C258" i="16"/>
  <c r="D258" i="16"/>
  <c r="C259" i="16"/>
  <c r="D259" i="16"/>
  <c r="C260" i="16"/>
  <c r="D260" i="16"/>
  <c r="C261" i="16"/>
  <c r="D261" i="16"/>
  <c r="C262" i="16"/>
  <c r="D262" i="16"/>
  <c r="C263" i="16"/>
  <c r="D263" i="16"/>
  <c r="C264" i="16"/>
  <c r="D264" i="16"/>
  <c r="C265" i="16"/>
  <c r="D265" i="16"/>
  <c r="C266" i="16"/>
  <c r="D266" i="16"/>
  <c r="C267" i="16"/>
  <c r="D267" i="16"/>
  <c r="C268" i="16"/>
  <c r="D268" i="16"/>
  <c r="C269" i="16"/>
  <c r="D269" i="16"/>
  <c r="C270" i="16"/>
  <c r="D270" i="16"/>
  <c r="C271" i="16"/>
  <c r="D271" i="16"/>
  <c r="C272" i="16"/>
  <c r="D272" i="16"/>
  <c r="C273" i="16"/>
  <c r="D273" i="16"/>
  <c r="C274" i="16"/>
  <c r="D274" i="16"/>
  <c r="C275" i="16"/>
  <c r="D275" i="16"/>
  <c r="C276" i="16"/>
  <c r="D276" i="16"/>
  <c r="C277" i="16"/>
  <c r="D277" i="16"/>
  <c r="C278" i="16"/>
  <c r="D278" i="16"/>
  <c r="C279" i="16"/>
  <c r="D279" i="16"/>
  <c r="C280" i="16"/>
  <c r="D280" i="16"/>
  <c r="C281" i="16"/>
  <c r="D281" i="16"/>
  <c r="C282" i="16"/>
  <c r="D282" i="16"/>
  <c r="C283" i="16"/>
  <c r="D283" i="16"/>
  <c r="C284" i="16"/>
  <c r="D284" i="16"/>
  <c r="C285" i="16"/>
  <c r="D285" i="16"/>
  <c r="C286" i="16"/>
  <c r="D286" i="16"/>
  <c r="C287" i="16"/>
  <c r="D287" i="16"/>
  <c r="C288" i="16"/>
  <c r="D288" i="16"/>
  <c r="C289" i="16"/>
  <c r="D289" i="16"/>
  <c r="C290" i="16"/>
  <c r="D290" i="16"/>
  <c r="C291" i="16"/>
  <c r="D291" i="16"/>
  <c r="C292" i="16"/>
  <c r="D292" i="16"/>
  <c r="C293" i="16"/>
  <c r="D293" i="16"/>
  <c r="C294" i="16"/>
  <c r="D294" i="16"/>
  <c r="C295" i="16"/>
  <c r="D295" i="16"/>
  <c r="C296" i="16"/>
  <c r="D296" i="16"/>
  <c r="C297" i="16"/>
  <c r="D297" i="16"/>
  <c r="C298" i="16"/>
  <c r="D298" i="16"/>
  <c r="C299" i="16"/>
  <c r="D299" i="16"/>
  <c r="C300" i="16"/>
  <c r="D300" i="16"/>
  <c r="C301" i="16"/>
  <c r="D301" i="16"/>
  <c r="C302" i="16"/>
  <c r="D302" i="16"/>
  <c r="C303" i="16"/>
  <c r="D303" i="16"/>
  <c r="C304" i="16"/>
  <c r="D304" i="16"/>
  <c r="C305" i="16"/>
  <c r="D305" i="16"/>
  <c r="C306" i="16"/>
  <c r="D306" i="16"/>
  <c r="C307" i="16"/>
  <c r="D307" i="16"/>
  <c r="C308" i="16"/>
  <c r="D308" i="16"/>
  <c r="C309" i="16"/>
  <c r="D309" i="16"/>
  <c r="C310" i="16"/>
  <c r="D310" i="16"/>
  <c r="C311" i="16"/>
  <c r="D311" i="16"/>
  <c r="C312" i="16"/>
  <c r="D312" i="16"/>
  <c r="C313" i="16"/>
  <c r="D313" i="16"/>
  <c r="C314" i="16"/>
  <c r="D314" i="16"/>
  <c r="C315" i="16"/>
  <c r="D315" i="16"/>
  <c r="C316" i="16"/>
  <c r="D316" i="16"/>
  <c r="C317" i="16"/>
  <c r="D317" i="16"/>
  <c r="C318" i="16"/>
  <c r="D318" i="16"/>
  <c r="C319" i="16"/>
  <c r="D319" i="16"/>
  <c r="C320" i="16"/>
  <c r="D320" i="16"/>
  <c r="C321" i="16"/>
  <c r="D321" i="16"/>
  <c r="C322" i="16"/>
  <c r="D322" i="16"/>
  <c r="C323" i="16"/>
  <c r="D323" i="16"/>
  <c r="C324" i="16"/>
  <c r="D324" i="16"/>
  <c r="C325" i="16"/>
  <c r="D325" i="16"/>
  <c r="C326" i="16"/>
  <c r="D326" i="16"/>
  <c r="C327" i="16"/>
  <c r="D327" i="16"/>
  <c r="C328" i="16"/>
  <c r="D328" i="16"/>
  <c r="C329" i="16"/>
  <c r="D329" i="16"/>
  <c r="C330" i="16"/>
  <c r="D330" i="16"/>
  <c r="C331" i="16"/>
  <c r="D331" i="16"/>
  <c r="C332" i="16"/>
  <c r="D332" i="16"/>
  <c r="C333" i="16"/>
  <c r="D333" i="16"/>
  <c r="C334" i="16"/>
  <c r="D334" i="16"/>
  <c r="C335" i="16"/>
  <c r="D335" i="16"/>
  <c r="C336" i="16"/>
  <c r="D336" i="16"/>
  <c r="C337" i="16"/>
  <c r="D337" i="16"/>
  <c r="C338" i="16"/>
  <c r="D338" i="16"/>
  <c r="C339" i="16"/>
  <c r="D339" i="16"/>
  <c r="C340" i="16"/>
  <c r="D340" i="16"/>
  <c r="C341" i="16"/>
  <c r="D341" i="16"/>
  <c r="C342" i="16"/>
  <c r="D342" i="16"/>
  <c r="C343" i="16"/>
  <c r="D343" i="16"/>
  <c r="C344" i="16"/>
  <c r="D344" i="16"/>
  <c r="C345" i="16"/>
  <c r="D345" i="16"/>
  <c r="C346" i="16"/>
  <c r="D346" i="16"/>
  <c r="C347" i="16"/>
  <c r="D347" i="16"/>
  <c r="C348" i="16"/>
  <c r="D348" i="16"/>
  <c r="C349" i="16"/>
  <c r="D349" i="16"/>
  <c r="C350" i="16"/>
  <c r="D350" i="16"/>
  <c r="C351" i="16"/>
  <c r="D351" i="16"/>
  <c r="C352" i="16"/>
  <c r="D352" i="16"/>
  <c r="C353" i="16"/>
  <c r="D353" i="16"/>
  <c r="C354" i="16"/>
  <c r="D354" i="16"/>
  <c r="C355" i="16"/>
  <c r="D355" i="16"/>
  <c r="C356" i="16"/>
  <c r="D356" i="16"/>
  <c r="C357" i="16"/>
  <c r="D357" i="16"/>
  <c r="C358" i="16"/>
  <c r="D358" i="16"/>
  <c r="C359" i="16"/>
  <c r="D359" i="16"/>
  <c r="C360" i="16"/>
  <c r="D360" i="16"/>
  <c r="C361" i="16"/>
  <c r="D361" i="16"/>
  <c r="C362" i="16"/>
  <c r="D362" i="16"/>
  <c r="C363" i="16"/>
  <c r="D363" i="16"/>
  <c r="C364" i="16"/>
  <c r="D364" i="16"/>
  <c r="C365" i="16"/>
  <c r="D365" i="16"/>
  <c r="C366" i="16"/>
  <c r="D366" i="16"/>
  <c r="C367" i="16"/>
  <c r="D367" i="16"/>
  <c r="C368" i="16"/>
  <c r="D368" i="16"/>
  <c r="C369" i="16"/>
  <c r="D369" i="16"/>
  <c r="C370" i="16"/>
  <c r="D370" i="16"/>
  <c r="C371" i="16"/>
  <c r="D371" i="16"/>
  <c r="C372" i="16"/>
  <c r="D372" i="16"/>
  <c r="C373" i="16"/>
  <c r="D373" i="16"/>
  <c r="C374" i="16"/>
  <c r="D374" i="16"/>
  <c r="C375" i="16"/>
  <c r="D375" i="16"/>
  <c r="C376" i="16"/>
  <c r="D376" i="16"/>
  <c r="C377" i="16"/>
  <c r="D377" i="16"/>
  <c r="C378" i="16"/>
  <c r="D378" i="16"/>
  <c r="C379" i="16"/>
  <c r="D379" i="16"/>
  <c r="C380" i="16"/>
  <c r="D380" i="16"/>
  <c r="C381" i="16"/>
  <c r="D381" i="16"/>
  <c r="C382" i="16"/>
  <c r="D382" i="16"/>
  <c r="C383" i="16"/>
  <c r="D383" i="16"/>
  <c r="C384" i="16"/>
  <c r="D384" i="16"/>
  <c r="C385" i="16"/>
  <c r="D385" i="16"/>
  <c r="C386" i="16"/>
  <c r="D386" i="16"/>
  <c r="C387" i="16"/>
  <c r="D387" i="16"/>
  <c r="C388" i="16"/>
  <c r="D388" i="16"/>
  <c r="C389" i="16"/>
  <c r="D389" i="16"/>
  <c r="C390" i="16"/>
  <c r="D390" i="16"/>
  <c r="C391" i="16"/>
  <c r="D391" i="16"/>
  <c r="C392" i="16"/>
  <c r="D392" i="16"/>
  <c r="C393" i="16"/>
  <c r="D393" i="16"/>
  <c r="C394" i="16"/>
  <c r="D394" i="16"/>
  <c r="C395" i="16"/>
  <c r="D395" i="16"/>
  <c r="C396" i="16"/>
  <c r="D396" i="16"/>
  <c r="C397" i="16"/>
  <c r="D397" i="16"/>
  <c r="C398" i="16"/>
  <c r="D398" i="16"/>
  <c r="C399" i="16"/>
  <c r="D399" i="16"/>
  <c r="C400" i="16"/>
  <c r="D400" i="16"/>
  <c r="C401" i="16"/>
  <c r="D401" i="16"/>
  <c r="C402" i="16"/>
  <c r="D402" i="16"/>
  <c r="C403" i="16"/>
  <c r="D403" i="16"/>
  <c r="C404" i="16"/>
  <c r="D404" i="16"/>
  <c r="C405" i="16"/>
  <c r="D405" i="16"/>
  <c r="C406" i="16"/>
  <c r="D406" i="16"/>
  <c r="C407" i="16"/>
  <c r="D407" i="16"/>
  <c r="C408" i="16"/>
  <c r="D408" i="16"/>
  <c r="C409" i="16"/>
  <c r="D409" i="16"/>
  <c r="C410" i="16"/>
  <c r="D410" i="16"/>
  <c r="C411" i="16"/>
  <c r="D411" i="16"/>
  <c r="C412" i="16"/>
  <c r="D412" i="16"/>
  <c r="C413" i="16"/>
  <c r="D413" i="16"/>
  <c r="C5" i="16"/>
  <c r="D5" i="16"/>
  <c r="D4" i="16"/>
  <c r="C4" i="16"/>
  <c r="C410" i="13"/>
  <c r="E412" i="16" s="1"/>
  <c r="D410" i="13"/>
  <c r="F412" i="16" s="1"/>
  <c r="E410" i="13"/>
  <c r="F410" i="13"/>
  <c r="H412" i="16" s="1"/>
  <c r="G410" i="13"/>
  <c r="I412" i="16" s="1"/>
  <c r="H410" i="13"/>
  <c r="J412" i="16" s="1"/>
  <c r="I410" i="13"/>
  <c r="K412" i="16" s="1"/>
  <c r="J410" i="13"/>
  <c r="L412" i="16" s="1"/>
  <c r="K410" i="13"/>
  <c r="M412" i="16" s="1"/>
  <c r="L410" i="13"/>
  <c r="N412" i="16" s="1"/>
  <c r="M410" i="13"/>
  <c r="O412" i="16" s="1"/>
  <c r="N410" i="13"/>
  <c r="P412" i="16" s="1"/>
  <c r="O410" i="13"/>
  <c r="Q412" i="16" s="1"/>
  <c r="P410" i="13"/>
  <c r="R412" i="16" s="1"/>
  <c r="Q410" i="13"/>
  <c r="S412" i="16" s="1"/>
  <c r="R410" i="13"/>
  <c r="T412" i="16" s="1"/>
  <c r="S410" i="13"/>
  <c r="U412" i="16" s="1"/>
  <c r="T410" i="13"/>
  <c r="V412" i="16" s="1"/>
  <c r="U410" i="13"/>
  <c r="W412" i="16" s="1"/>
  <c r="V410" i="13"/>
  <c r="X412" i="16" s="1"/>
  <c r="W410" i="13"/>
  <c r="Y412" i="16" s="1"/>
  <c r="X410" i="13"/>
  <c r="Z412" i="16" s="1"/>
  <c r="Y410" i="13"/>
  <c r="AA412" i="16" s="1"/>
  <c r="Z410" i="13"/>
  <c r="AB412" i="16" s="1"/>
  <c r="C411" i="13"/>
  <c r="E413" i="16" s="1"/>
  <c r="D411" i="13"/>
  <c r="F413" i="16" s="1"/>
  <c r="E411" i="13"/>
  <c r="F411" i="13"/>
  <c r="H413" i="16" s="1"/>
  <c r="G411" i="13"/>
  <c r="I413" i="16" s="1"/>
  <c r="H411" i="13"/>
  <c r="J413" i="16" s="1"/>
  <c r="I411" i="13"/>
  <c r="K413" i="16" s="1"/>
  <c r="J411" i="13"/>
  <c r="L413" i="16" s="1"/>
  <c r="K411" i="13"/>
  <c r="M413" i="16" s="1"/>
  <c r="L411" i="13"/>
  <c r="N413" i="16" s="1"/>
  <c r="M411" i="13"/>
  <c r="O413" i="16" s="1"/>
  <c r="N411" i="13"/>
  <c r="P413" i="16" s="1"/>
  <c r="O411" i="13"/>
  <c r="Q413" i="16" s="1"/>
  <c r="P411" i="13"/>
  <c r="R413" i="16" s="1"/>
  <c r="Q411" i="13"/>
  <c r="S413" i="16" s="1"/>
  <c r="R411" i="13"/>
  <c r="T413" i="16" s="1"/>
  <c r="S411" i="13"/>
  <c r="U413" i="16" s="1"/>
  <c r="T411" i="13"/>
  <c r="V413" i="16" s="1"/>
  <c r="U411" i="13"/>
  <c r="W413" i="16" s="1"/>
  <c r="V411" i="13"/>
  <c r="X413" i="16" s="1"/>
  <c r="W411" i="13"/>
  <c r="Y413" i="16" s="1"/>
  <c r="X411" i="13"/>
  <c r="Z413" i="16" s="1"/>
  <c r="Y411" i="13"/>
  <c r="AA413" i="16" s="1"/>
  <c r="Z411" i="13"/>
  <c r="AB413" i="16" s="1"/>
  <c r="C3" i="13"/>
  <c r="D3" i="13"/>
  <c r="F5" i="16" s="1"/>
  <c r="E3" i="13"/>
  <c r="F3" i="13"/>
  <c r="H5" i="16" s="1"/>
  <c r="G3" i="13"/>
  <c r="I5" i="16" s="1"/>
  <c r="H3" i="13"/>
  <c r="J5" i="16" s="1"/>
  <c r="I3" i="13"/>
  <c r="K5" i="16" s="1"/>
  <c r="J3" i="13"/>
  <c r="L5" i="16" s="1"/>
  <c r="K3" i="13"/>
  <c r="M5" i="16" s="1"/>
  <c r="L3" i="13"/>
  <c r="N5" i="16" s="1"/>
  <c r="M3" i="13"/>
  <c r="O5" i="16" s="1"/>
  <c r="N3" i="13"/>
  <c r="P5" i="16" s="1"/>
  <c r="O3" i="13"/>
  <c r="Q5" i="16" s="1"/>
  <c r="P3" i="13"/>
  <c r="R5" i="16" s="1"/>
  <c r="Q3" i="13"/>
  <c r="S5" i="16" s="1"/>
  <c r="R3" i="13"/>
  <c r="T5" i="16" s="1"/>
  <c r="S3" i="13"/>
  <c r="U5" i="16" s="1"/>
  <c r="T3" i="13"/>
  <c r="V5" i="16" s="1"/>
  <c r="U3" i="13"/>
  <c r="W5" i="16" s="1"/>
  <c r="V3" i="13"/>
  <c r="X5" i="16" s="1"/>
  <c r="W3" i="13"/>
  <c r="Y5" i="16" s="1"/>
  <c r="X3" i="13"/>
  <c r="Z5" i="16" s="1"/>
  <c r="Y3" i="13"/>
  <c r="AA5" i="16" s="1"/>
  <c r="Z3" i="13"/>
  <c r="AB5" i="16" s="1"/>
  <c r="C4" i="13"/>
  <c r="D4" i="13"/>
  <c r="F6" i="16" s="1"/>
  <c r="E4" i="13"/>
  <c r="F4" i="13"/>
  <c r="H6" i="16" s="1"/>
  <c r="G4" i="13"/>
  <c r="I6" i="16" s="1"/>
  <c r="H4" i="13"/>
  <c r="J6" i="16" s="1"/>
  <c r="I4" i="13"/>
  <c r="K6" i="16" s="1"/>
  <c r="J4" i="13"/>
  <c r="L6" i="16" s="1"/>
  <c r="K4" i="13"/>
  <c r="M6" i="16" s="1"/>
  <c r="L4" i="13"/>
  <c r="N6" i="16" s="1"/>
  <c r="M4" i="13"/>
  <c r="O6" i="16" s="1"/>
  <c r="N4" i="13"/>
  <c r="P6" i="16" s="1"/>
  <c r="O4" i="13"/>
  <c r="Q6" i="16" s="1"/>
  <c r="P4" i="13"/>
  <c r="R6" i="16" s="1"/>
  <c r="Q4" i="13"/>
  <c r="S6" i="16" s="1"/>
  <c r="R4" i="13"/>
  <c r="T6" i="16" s="1"/>
  <c r="S4" i="13"/>
  <c r="U6" i="16" s="1"/>
  <c r="T4" i="13"/>
  <c r="V6" i="16" s="1"/>
  <c r="U4" i="13"/>
  <c r="W6" i="16" s="1"/>
  <c r="V4" i="13"/>
  <c r="X6" i="16" s="1"/>
  <c r="W4" i="13"/>
  <c r="Y6" i="16" s="1"/>
  <c r="X4" i="13"/>
  <c r="Z6" i="16" s="1"/>
  <c r="Y4" i="13"/>
  <c r="AA6" i="16" s="1"/>
  <c r="Z4" i="13"/>
  <c r="AB6" i="16" s="1"/>
  <c r="C5" i="13"/>
  <c r="D5" i="13"/>
  <c r="F7" i="16" s="1"/>
  <c r="E5" i="13"/>
  <c r="F5" i="13"/>
  <c r="H7" i="16" s="1"/>
  <c r="G5" i="13"/>
  <c r="I7" i="16" s="1"/>
  <c r="H5" i="13"/>
  <c r="J7" i="16" s="1"/>
  <c r="I5" i="13"/>
  <c r="K7" i="16" s="1"/>
  <c r="J5" i="13"/>
  <c r="L7" i="16" s="1"/>
  <c r="K5" i="13"/>
  <c r="M7" i="16" s="1"/>
  <c r="L5" i="13"/>
  <c r="N7" i="16" s="1"/>
  <c r="M5" i="13"/>
  <c r="O7" i="16" s="1"/>
  <c r="N5" i="13"/>
  <c r="P7" i="16" s="1"/>
  <c r="O5" i="13"/>
  <c r="Q7" i="16" s="1"/>
  <c r="P5" i="13"/>
  <c r="R7" i="16" s="1"/>
  <c r="Q5" i="13"/>
  <c r="S7" i="16" s="1"/>
  <c r="R5" i="13"/>
  <c r="T7" i="16" s="1"/>
  <c r="S5" i="13"/>
  <c r="U7" i="16" s="1"/>
  <c r="T5" i="13"/>
  <c r="V7" i="16" s="1"/>
  <c r="U5" i="13"/>
  <c r="W7" i="16" s="1"/>
  <c r="V5" i="13"/>
  <c r="X7" i="16" s="1"/>
  <c r="W5" i="13"/>
  <c r="Y7" i="16" s="1"/>
  <c r="X5" i="13"/>
  <c r="Z7" i="16" s="1"/>
  <c r="Y5" i="13"/>
  <c r="AA7" i="16" s="1"/>
  <c r="Z5" i="13"/>
  <c r="AB7" i="16" s="1"/>
  <c r="C6" i="13"/>
  <c r="D6" i="13"/>
  <c r="F8" i="16" s="1"/>
  <c r="E6" i="13"/>
  <c r="F6" i="13"/>
  <c r="H8" i="16" s="1"/>
  <c r="G6" i="13"/>
  <c r="I8" i="16" s="1"/>
  <c r="H6" i="13"/>
  <c r="J8" i="16" s="1"/>
  <c r="I6" i="13"/>
  <c r="K8" i="16" s="1"/>
  <c r="J6" i="13"/>
  <c r="L8" i="16" s="1"/>
  <c r="K6" i="13"/>
  <c r="M8" i="16" s="1"/>
  <c r="L6" i="13"/>
  <c r="N8" i="16" s="1"/>
  <c r="M6" i="13"/>
  <c r="O8" i="16" s="1"/>
  <c r="N6" i="13"/>
  <c r="P8" i="16" s="1"/>
  <c r="O6" i="13"/>
  <c r="Q8" i="16" s="1"/>
  <c r="P6" i="13"/>
  <c r="R8" i="16" s="1"/>
  <c r="Q6" i="13"/>
  <c r="S8" i="16" s="1"/>
  <c r="R6" i="13"/>
  <c r="T8" i="16" s="1"/>
  <c r="S6" i="13"/>
  <c r="U8" i="16" s="1"/>
  <c r="T6" i="13"/>
  <c r="V8" i="16" s="1"/>
  <c r="U6" i="13"/>
  <c r="W8" i="16" s="1"/>
  <c r="V6" i="13"/>
  <c r="X8" i="16" s="1"/>
  <c r="W6" i="13"/>
  <c r="Y8" i="16" s="1"/>
  <c r="X6" i="13"/>
  <c r="Z8" i="16" s="1"/>
  <c r="Y6" i="13"/>
  <c r="AA8" i="16" s="1"/>
  <c r="Z6" i="13"/>
  <c r="AB8" i="16" s="1"/>
  <c r="C7" i="13"/>
  <c r="D7" i="13"/>
  <c r="F9" i="16" s="1"/>
  <c r="E7" i="13"/>
  <c r="F7" i="13"/>
  <c r="H9" i="16" s="1"/>
  <c r="G7" i="13"/>
  <c r="I9" i="16" s="1"/>
  <c r="H7" i="13"/>
  <c r="J9" i="16" s="1"/>
  <c r="I7" i="13"/>
  <c r="K9" i="16" s="1"/>
  <c r="J7" i="13"/>
  <c r="L9" i="16" s="1"/>
  <c r="K7" i="13"/>
  <c r="M9" i="16" s="1"/>
  <c r="L7" i="13"/>
  <c r="N9" i="16" s="1"/>
  <c r="M7" i="13"/>
  <c r="O9" i="16" s="1"/>
  <c r="N7" i="13"/>
  <c r="P9" i="16" s="1"/>
  <c r="O7" i="13"/>
  <c r="Q9" i="16" s="1"/>
  <c r="P7" i="13"/>
  <c r="R9" i="16" s="1"/>
  <c r="Q7" i="13"/>
  <c r="S9" i="16" s="1"/>
  <c r="R7" i="13"/>
  <c r="T9" i="16" s="1"/>
  <c r="S7" i="13"/>
  <c r="U9" i="16" s="1"/>
  <c r="T7" i="13"/>
  <c r="V9" i="16" s="1"/>
  <c r="U7" i="13"/>
  <c r="W9" i="16" s="1"/>
  <c r="V7" i="13"/>
  <c r="X9" i="16" s="1"/>
  <c r="W7" i="13"/>
  <c r="Y9" i="16" s="1"/>
  <c r="X7" i="13"/>
  <c r="Z9" i="16" s="1"/>
  <c r="Y7" i="13"/>
  <c r="AA9" i="16" s="1"/>
  <c r="Z7" i="13"/>
  <c r="AB9" i="16" s="1"/>
  <c r="C8" i="13"/>
  <c r="D8" i="13"/>
  <c r="F10" i="16" s="1"/>
  <c r="E8" i="13"/>
  <c r="F8" i="13"/>
  <c r="H10" i="16" s="1"/>
  <c r="G8" i="13"/>
  <c r="I10" i="16" s="1"/>
  <c r="H8" i="13"/>
  <c r="J10" i="16" s="1"/>
  <c r="I8" i="13"/>
  <c r="K10" i="16" s="1"/>
  <c r="J8" i="13"/>
  <c r="L10" i="16" s="1"/>
  <c r="K8" i="13"/>
  <c r="M10" i="16" s="1"/>
  <c r="L8" i="13"/>
  <c r="N10" i="16" s="1"/>
  <c r="M8" i="13"/>
  <c r="O10" i="16" s="1"/>
  <c r="N8" i="13"/>
  <c r="P10" i="16" s="1"/>
  <c r="O8" i="13"/>
  <c r="Q10" i="16" s="1"/>
  <c r="P8" i="13"/>
  <c r="R10" i="16" s="1"/>
  <c r="Q8" i="13"/>
  <c r="S10" i="16" s="1"/>
  <c r="R8" i="13"/>
  <c r="T10" i="16" s="1"/>
  <c r="S8" i="13"/>
  <c r="U10" i="16" s="1"/>
  <c r="T8" i="13"/>
  <c r="V10" i="16" s="1"/>
  <c r="U8" i="13"/>
  <c r="W10" i="16" s="1"/>
  <c r="V8" i="13"/>
  <c r="X10" i="16" s="1"/>
  <c r="W8" i="13"/>
  <c r="Y10" i="16" s="1"/>
  <c r="X8" i="13"/>
  <c r="Z10" i="16" s="1"/>
  <c r="Y8" i="13"/>
  <c r="AA10" i="16" s="1"/>
  <c r="Z8" i="13"/>
  <c r="AB10" i="16" s="1"/>
  <c r="C9" i="13"/>
  <c r="D9" i="13"/>
  <c r="F11" i="16" s="1"/>
  <c r="E9" i="13"/>
  <c r="F9" i="13"/>
  <c r="H11" i="16" s="1"/>
  <c r="G9" i="13"/>
  <c r="I11" i="16" s="1"/>
  <c r="H9" i="13"/>
  <c r="J11" i="16" s="1"/>
  <c r="I9" i="13"/>
  <c r="K11" i="16" s="1"/>
  <c r="J9" i="13"/>
  <c r="L11" i="16" s="1"/>
  <c r="K9" i="13"/>
  <c r="M11" i="16" s="1"/>
  <c r="L9" i="13"/>
  <c r="N11" i="16" s="1"/>
  <c r="M9" i="13"/>
  <c r="O11" i="16" s="1"/>
  <c r="N9" i="13"/>
  <c r="P11" i="16" s="1"/>
  <c r="O9" i="13"/>
  <c r="Q11" i="16" s="1"/>
  <c r="P9" i="13"/>
  <c r="R11" i="16" s="1"/>
  <c r="Q9" i="13"/>
  <c r="S11" i="16" s="1"/>
  <c r="R9" i="13"/>
  <c r="T11" i="16" s="1"/>
  <c r="S9" i="13"/>
  <c r="U11" i="16" s="1"/>
  <c r="T9" i="13"/>
  <c r="V11" i="16" s="1"/>
  <c r="U9" i="13"/>
  <c r="W11" i="16" s="1"/>
  <c r="V9" i="13"/>
  <c r="X11" i="16" s="1"/>
  <c r="W9" i="13"/>
  <c r="Y11" i="16" s="1"/>
  <c r="X9" i="13"/>
  <c r="Z11" i="16" s="1"/>
  <c r="Y9" i="13"/>
  <c r="AA11" i="16" s="1"/>
  <c r="Z9" i="13"/>
  <c r="AB11" i="16" s="1"/>
  <c r="C10" i="13"/>
  <c r="D10" i="13"/>
  <c r="F12" i="16" s="1"/>
  <c r="E10" i="13"/>
  <c r="F10" i="13"/>
  <c r="H12" i="16" s="1"/>
  <c r="G10" i="13"/>
  <c r="I12" i="16" s="1"/>
  <c r="H10" i="13"/>
  <c r="J12" i="16" s="1"/>
  <c r="I10" i="13"/>
  <c r="K12" i="16" s="1"/>
  <c r="J10" i="13"/>
  <c r="L12" i="16" s="1"/>
  <c r="K10" i="13"/>
  <c r="M12" i="16" s="1"/>
  <c r="L10" i="13"/>
  <c r="N12" i="16" s="1"/>
  <c r="M10" i="13"/>
  <c r="O12" i="16" s="1"/>
  <c r="N10" i="13"/>
  <c r="P12" i="16" s="1"/>
  <c r="O10" i="13"/>
  <c r="Q12" i="16" s="1"/>
  <c r="P10" i="13"/>
  <c r="R12" i="16" s="1"/>
  <c r="Q10" i="13"/>
  <c r="S12" i="16" s="1"/>
  <c r="R10" i="13"/>
  <c r="T12" i="16" s="1"/>
  <c r="S10" i="13"/>
  <c r="U12" i="16" s="1"/>
  <c r="T10" i="13"/>
  <c r="V12" i="16" s="1"/>
  <c r="U10" i="13"/>
  <c r="W12" i="16" s="1"/>
  <c r="V10" i="13"/>
  <c r="X12" i="16" s="1"/>
  <c r="W10" i="13"/>
  <c r="Y12" i="16" s="1"/>
  <c r="X10" i="13"/>
  <c r="Z12" i="16" s="1"/>
  <c r="Y10" i="13"/>
  <c r="AA12" i="16" s="1"/>
  <c r="Z10" i="13"/>
  <c r="AB12" i="16" s="1"/>
  <c r="C11" i="13"/>
  <c r="D11" i="13"/>
  <c r="F13" i="16" s="1"/>
  <c r="E11" i="13"/>
  <c r="F11" i="13"/>
  <c r="H13" i="16" s="1"/>
  <c r="G11" i="13"/>
  <c r="I13" i="16" s="1"/>
  <c r="H11" i="13"/>
  <c r="J13" i="16" s="1"/>
  <c r="I11" i="13"/>
  <c r="K13" i="16" s="1"/>
  <c r="J11" i="13"/>
  <c r="L13" i="16" s="1"/>
  <c r="K11" i="13"/>
  <c r="M13" i="16" s="1"/>
  <c r="L11" i="13"/>
  <c r="N13" i="16" s="1"/>
  <c r="M11" i="13"/>
  <c r="O13" i="16" s="1"/>
  <c r="N11" i="13"/>
  <c r="P13" i="16" s="1"/>
  <c r="O11" i="13"/>
  <c r="Q13" i="16" s="1"/>
  <c r="P11" i="13"/>
  <c r="R13" i="16" s="1"/>
  <c r="Q11" i="13"/>
  <c r="S13" i="16" s="1"/>
  <c r="R11" i="13"/>
  <c r="T13" i="16" s="1"/>
  <c r="S11" i="13"/>
  <c r="U13" i="16" s="1"/>
  <c r="T11" i="13"/>
  <c r="V13" i="16" s="1"/>
  <c r="U11" i="13"/>
  <c r="W13" i="16" s="1"/>
  <c r="V11" i="13"/>
  <c r="X13" i="16" s="1"/>
  <c r="W11" i="13"/>
  <c r="Y13" i="16" s="1"/>
  <c r="X11" i="13"/>
  <c r="Z13" i="16" s="1"/>
  <c r="Y11" i="13"/>
  <c r="AA13" i="16" s="1"/>
  <c r="Z11" i="13"/>
  <c r="AB13" i="16" s="1"/>
  <c r="C12" i="13"/>
  <c r="D12" i="13"/>
  <c r="F14" i="16" s="1"/>
  <c r="E12" i="13"/>
  <c r="F12" i="13"/>
  <c r="H14" i="16" s="1"/>
  <c r="G12" i="13"/>
  <c r="I14" i="16" s="1"/>
  <c r="H12" i="13"/>
  <c r="J14" i="16" s="1"/>
  <c r="I12" i="13"/>
  <c r="K14" i="16" s="1"/>
  <c r="J12" i="13"/>
  <c r="L14" i="16" s="1"/>
  <c r="K12" i="13"/>
  <c r="M14" i="16" s="1"/>
  <c r="L12" i="13"/>
  <c r="N14" i="16" s="1"/>
  <c r="M12" i="13"/>
  <c r="O14" i="16" s="1"/>
  <c r="N12" i="13"/>
  <c r="P14" i="16" s="1"/>
  <c r="O12" i="13"/>
  <c r="Q14" i="16" s="1"/>
  <c r="P12" i="13"/>
  <c r="R14" i="16" s="1"/>
  <c r="Q12" i="13"/>
  <c r="S14" i="16" s="1"/>
  <c r="R12" i="13"/>
  <c r="T14" i="16" s="1"/>
  <c r="S12" i="13"/>
  <c r="U14" i="16" s="1"/>
  <c r="T12" i="13"/>
  <c r="V14" i="16" s="1"/>
  <c r="U12" i="13"/>
  <c r="W14" i="16" s="1"/>
  <c r="V12" i="13"/>
  <c r="X14" i="16" s="1"/>
  <c r="W12" i="13"/>
  <c r="Y14" i="16" s="1"/>
  <c r="X12" i="13"/>
  <c r="Z14" i="16" s="1"/>
  <c r="Y12" i="13"/>
  <c r="AA14" i="16" s="1"/>
  <c r="Z12" i="13"/>
  <c r="AB14" i="16" s="1"/>
  <c r="C13" i="13"/>
  <c r="D13" i="13"/>
  <c r="F15" i="16" s="1"/>
  <c r="E13" i="13"/>
  <c r="F13" i="13"/>
  <c r="H15" i="16" s="1"/>
  <c r="G13" i="13"/>
  <c r="I15" i="16" s="1"/>
  <c r="H13" i="13"/>
  <c r="J15" i="16" s="1"/>
  <c r="I13" i="13"/>
  <c r="K15" i="16" s="1"/>
  <c r="J13" i="13"/>
  <c r="L15" i="16" s="1"/>
  <c r="K13" i="13"/>
  <c r="M15" i="16" s="1"/>
  <c r="L13" i="13"/>
  <c r="N15" i="16" s="1"/>
  <c r="M13" i="13"/>
  <c r="O15" i="16" s="1"/>
  <c r="N13" i="13"/>
  <c r="P15" i="16" s="1"/>
  <c r="O13" i="13"/>
  <c r="Q15" i="16" s="1"/>
  <c r="P13" i="13"/>
  <c r="R15" i="16" s="1"/>
  <c r="Q13" i="13"/>
  <c r="S15" i="16" s="1"/>
  <c r="R13" i="13"/>
  <c r="T15" i="16" s="1"/>
  <c r="S13" i="13"/>
  <c r="U15" i="16" s="1"/>
  <c r="T13" i="13"/>
  <c r="V15" i="16" s="1"/>
  <c r="U13" i="13"/>
  <c r="W15" i="16" s="1"/>
  <c r="V13" i="13"/>
  <c r="X15" i="16" s="1"/>
  <c r="W13" i="13"/>
  <c r="Y15" i="16" s="1"/>
  <c r="X13" i="13"/>
  <c r="Z15" i="16" s="1"/>
  <c r="Y13" i="13"/>
  <c r="AA15" i="16" s="1"/>
  <c r="Z13" i="13"/>
  <c r="AB15" i="16" s="1"/>
  <c r="C14" i="13"/>
  <c r="D14" i="13"/>
  <c r="F16" i="16" s="1"/>
  <c r="E14" i="13"/>
  <c r="F14" i="13"/>
  <c r="H16" i="16" s="1"/>
  <c r="G14" i="13"/>
  <c r="I16" i="16" s="1"/>
  <c r="H14" i="13"/>
  <c r="J16" i="16" s="1"/>
  <c r="I14" i="13"/>
  <c r="K16" i="16" s="1"/>
  <c r="J14" i="13"/>
  <c r="L16" i="16" s="1"/>
  <c r="K14" i="13"/>
  <c r="M16" i="16" s="1"/>
  <c r="L14" i="13"/>
  <c r="N16" i="16" s="1"/>
  <c r="M14" i="13"/>
  <c r="O16" i="16" s="1"/>
  <c r="N14" i="13"/>
  <c r="P16" i="16" s="1"/>
  <c r="O14" i="13"/>
  <c r="Q16" i="16" s="1"/>
  <c r="P14" i="13"/>
  <c r="R16" i="16" s="1"/>
  <c r="Q14" i="13"/>
  <c r="S16" i="16" s="1"/>
  <c r="R14" i="13"/>
  <c r="T16" i="16" s="1"/>
  <c r="S14" i="13"/>
  <c r="U16" i="16" s="1"/>
  <c r="T14" i="13"/>
  <c r="V16" i="16" s="1"/>
  <c r="U14" i="13"/>
  <c r="W16" i="16" s="1"/>
  <c r="V14" i="13"/>
  <c r="X16" i="16" s="1"/>
  <c r="W14" i="13"/>
  <c r="Y16" i="16" s="1"/>
  <c r="X14" i="13"/>
  <c r="Z16" i="16" s="1"/>
  <c r="Y14" i="13"/>
  <c r="AA16" i="16" s="1"/>
  <c r="Z14" i="13"/>
  <c r="AB16" i="16" s="1"/>
  <c r="C15" i="13"/>
  <c r="D15" i="13"/>
  <c r="F17" i="16" s="1"/>
  <c r="E15" i="13"/>
  <c r="F15" i="13"/>
  <c r="H17" i="16" s="1"/>
  <c r="G15" i="13"/>
  <c r="I17" i="16" s="1"/>
  <c r="H15" i="13"/>
  <c r="J17" i="16" s="1"/>
  <c r="I15" i="13"/>
  <c r="K17" i="16" s="1"/>
  <c r="J15" i="13"/>
  <c r="L17" i="16" s="1"/>
  <c r="K15" i="13"/>
  <c r="M17" i="16" s="1"/>
  <c r="L15" i="13"/>
  <c r="N17" i="16" s="1"/>
  <c r="M15" i="13"/>
  <c r="O17" i="16" s="1"/>
  <c r="N15" i="13"/>
  <c r="P17" i="16" s="1"/>
  <c r="O15" i="13"/>
  <c r="Q17" i="16" s="1"/>
  <c r="P15" i="13"/>
  <c r="R17" i="16" s="1"/>
  <c r="Q15" i="13"/>
  <c r="S17" i="16" s="1"/>
  <c r="R15" i="13"/>
  <c r="T17" i="16" s="1"/>
  <c r="S15" i="13"/>
  <c r="U17" i="16" s="1"/>
  <c r="T15" i="13"/>
  <c r="V17" i="16" s="1"/>
  <c r="U15" i="13"/>
  <c r="W17" i="16" s="1"/>
  <c r="V15" i="13"/>
  <c r="X17" i="16" s="1"/>
  <c r="W15" i="13"/>
  <c r="Y17" i="16" s="1"/>
  <c r="X15" i="13"/>
  <c r="Z17" i="16" s="1"/>
  <c r="Y15" i="13"/>
  <c r="AA17" i="16" s="1"/>
  <c r="Z15" i="13"/>
  <c r="AB17" i="16" s="1"/>
  <c r="C16" i="13"/>
  <c r="D16" i="13"/>
  <c r="F18" i="16" s="1"/>
  <c r="E16" i="13"/>
  <c r="F16" i="13"/>
  <c r="H18" i="16" s="1"/>
  <c r="G16" i="13"/>
  <c r="I18" i="16" s="1"/>
  <c r="H16" i="13"/>
  <c r="J18" i="16" s="1"/>
  <c r="I16" i="13"/>
  <c r="K18" i="16" s="1"/>
  <c r="J16" i="13"/>
  <c r="L18" i="16" s="1"/>
  <c r="K16" i="13"/>
  <c r="M18" i="16" s="1"/>
  <c r="L16" i="13"/>
  <c r="N18" i="16" s="1"/>
  <c r="M16" i="13"/>
  <c r="O18" i="16" s="1"/>
  <c r="N16" i="13"/>
  <c r="P18" i="16" s="1"/>
  <c r="O16" i="13"/>
  <c r="Q18" i="16" s="1"/>
  <c r="P16" i="13"/>
  <c r="R18" i="16" s="1"/>
  <c r="Q16" i="13"/>
  <c r="S18" i="16" s="1"/>
  <c r="R16" i="13"/>
  <c r="T18" i="16" s="1"/>
  <c r="S16" i="13"/>
  <c r="U18" i="16" s="1"/>
  <c r="T16" i="13"/>
  <c r="V18" i="16" s="1"/>
  <c r="U16" i="13"/>
  <c r="W18" i="16" s="1"/>
  <c r="V16" i="13"/>
  <c r="X18" i="16" s="1"/>
  <c r="W16" i="13"/>
  <c r="Y18" i="16" s="1"/>
  <c r="X16" i="13"/>
  <c r="Z18" i="16" s="1"/>
  <c r="Y16" i="13"/>
  <c r="AA18" i="16" s="1"/>
  <c r="Z16" i="13"/>
  <c r="AB18" i="16" s="1"/>
  <c r="C17" i="13"/>
  <c r="D17" i="13"/>
  <c r="F19" i="16" s="1"/>
  <c r="E17" i="13"/>
  <c r="F17" i="13"/>
  <c r="H19" i="16" s="1"/>
  <c r="G17" i="13"/>
  <c r="I19" i="16" s="1"/>
  <c r="H17" i="13"/>
  <c r="J19" i="16" s="1"/>
  <c r="I17" i="13"/>
  <c r="K19" i="16" s="1"/>
  <c r="J17" i="13"/>
  <c r="L19" i="16" s="1"/>
  <c r="K17" i="13"/>
  <c r="M19" i="16" s="1"/>
  <c r="L17" i="13"/>
  <c r="N19" i="16" s="1"/>
  <c r="M17" i="13"/>
  <c r="O19" i="16" s="1"/>
  <c r="N17" i="13"/>
  <c r="P19" i="16" s="1"/>
  <c r="O17" i="13"/>
  <c r="Q19" i="16" s="1"/>
  <c r="P17" i="13"/>
  <c r="R19" i="16" s="1"/>
  <c r="Q17" i="13"/>
  <c r="S19" i="16" s="1"/>
  <c r="R17" i="13"/>
  <c r="T19" i="16" s="1"/>
  <c r="S17" i="13"/>
  <c r="U19" i="16" s="1"/>
  <c r="T17" i="13"/>
  <c r="V19" i="16" s="1"/>
  <c r="U17" i="13"/>
  <c r="W19" i="16" s="1"/>
  <c r="V17" i="13"/>
  <c r="X19" i="16" s="1"/>
  <c r="W17" i="13"/>
  <c r="Y19" i="16" s="1"/>
  <c r="X17" i="13"/>
  <c r="Z19" i="16" s="1"/>
  <c r="Y17" i="13"/>
  <c r="AA19" i="16" s="1"/>
  <c r="Z17" i="13"/>
  <c r="AB19" i="16" s="1"/>
  <c r="C18" i="13"/>
  <c r="D18" i="13"/>
  <c r="F20" i="16" s="1"/>
  <c r="E18" i="13"/>
  <c r="F18" i="13"/>
  <c r="H20" i="16" s="1"/>
  <c r="G18" i="13"/>
  <c r="I20" i="16" s="1"/>
  <c r="H18" i="13"/>
  <c r="J20" i="16" s="1"/>
  <c r="I18" i="13"/>
  <c r="K20" i="16" s="1"/>
  <c r="J18" i="13"/>
  <c r="L20" i="16" s="1"/>
  <c r="K18" i="13"/>
  <c r="M20" i="16" s="1"/>
  <c r="L18" i="13"/>
  <c r="N20" i="16" s="1"/>
  <c r="M18" i="13"/>
  <c r="O20" i="16" s="1"/>
  <c r="N18" i="13"/>
  <c r="P20" i="16" s="1"/>
  <c r="O18" i="13"/>
  <c r="Q20" i="16" s="1"/>
  <c r="P18" i="13"/>
  <c r="R20" i="16" s="1"/>
  <c r="Q18" i="13"/>
  <c r="S20" i="16" s="1"/>
  <c r="R18" i="13"/>
  <c r="T20" i="16" s="1"/>
  <c r="S18" i="13"/>
  <c r="U20" i="16" s="1"/>
  <c r="T18" i="13"/>
  <c r="V20" i="16" s="1"/>
  <c r="U18" i="13"/>
  <c r="W20" i="16" s="1"/>
  <c r="V18" i="13"/>
  <c r="X20" i="16" s="1"/>
  <c r="W18" i="13"/>
  <c r="Y20" i="16" s="1"/>
  <c r="X18" i="13"/>
  <c r="Z20" i="16" s="1"/>
  <c r="Y18" i="13"/>
  <c r="AA20" i="16" s="1"/>
  <c r="Z18" i="13"/>
  <c r="AB20" i="16" s="1"/>
  <c r="C19" i="13"/>
  <c r="D19" i="13"/>
  <c r="F21" i="16" s="1"/>
  <c r="E19" i="13"/>
  <c r="F19" i="13"/>
  <c r="H21" i="16" s="1"/>
  <c r="G19" i="13"/>
  <c r="I21" i="16" s="1"/>
  <c r="H19" i="13"/>
  <c r="J21" i="16" s="1"/>
  <c r="I19" i="13"/>
  <c r="K21" i="16" s="1"/>
  <c r="J19" i="13"/>
  <c r="L21" i="16" s="1"/>
  <c r="K19" i="13"/>
  <c r="M21" i="16" s="1"/>
  <c r="L19" i="13"/>
  <c r="N21" i="16" s="1"/>
  <c r="M19" i="13"/>
  <c r="O21" i="16" s="1"/>
  <c r="N19" i="13"/>
  <c r="P21" i="16" s="1"/>
  <c r="O19" i="13"/>
  <c r="Q21" i="16" s="1"/>
  <c r="P19" i="13"/>
  <c r="R21" i="16" s="1"/>
  <c r="Q19" i="13"/>
  <c r="S21" i="16" s="1"/>
  <c r="R19" i="13"/>
  <c r="T21" i="16" s="1"/>
  <c r="S19" i="13"/>
  <c r="U21" i="16" s="1"/>
  <c r="T19" i="13"/>
  <c r="V21" i="16" s="1"/>
  <c r="U19" i="13"/>
  <c r="W21" i="16" s="1"/>
  <c r="V19" i="13"/>
  <c r="X21" i="16" s="1"/>
  <c r="W19" i="13"/>
  <c r="Y21" i="16" s="1"/>
  <c r="X19" i="13"/>
  <c r="Z21" i="16" s="1"/>
  <c r="Y19" i="13"/>
  <c r="AA21" i="16" s="1"/>
  <c r="Z19" i="13"/>
  <c r="AB21" i="16" s="1"/>
  <c r="C20" i="13"/>
  <c r="D20" i="13"/>
  <c r="F22" i="16" s="1"/>
  <c r="E20" i="13"/>
  <c r="F20" i="13"/>
  <c r="H22" i="16" s="1"/>
  <c r="G20" i="13"/>
  <c r="I22" i="16" s="1"/>
  <c r="H20" i="13"/>
  <c r="J22" i="16" s="1"/>
  <c r="I20" i="13"/>
  <c r="K22" i="16" s="1"/>
  <c r="J20" i="13"/>
  <c r="L22" i="16" s="1"/>
  <c r="K20" i="13"/>
  <c r="M22" i="16" s="1"/>
  <c r="L20" i="13"/>
  <c r="N22" i="16" s="1"/>
  <c r="M20" i="13"/>
  <c r="O22" i="16" s="1"/>
  <c r="N20" i="13"/>
  <c r="P22" i="16" s="1"/>
  <c r="O20" i="13"/>
  <c r="Q22" i="16" s="1"/>
  <c r="P20" i="13"/>
  <c r="R22" i="16" s="1"/>
  <c r="Q20" i="13"/>
  <c r="S22" i="16" s="1"/>
  <c r="R20" i="13"/>
  <c r="T22" i="16" s="1"/>
  <c r="S20" i="13"/>
  <c r="U22" i="16" s="1"/>
  <c r="T20" i="13"/>
  <c r="V22" i="16" s="1"/>
  <c r="U20" i="13"/>
  <c r="W22" i="16" s="1"/>
  <c r="V20" i="13"/>
  <c r="X22" i="16" s="1"/>
  <c r="W20" i="13"/>
  <c r="Y22" i="16" s="1"/>
  <c r="X20" i="13"/>
  <c r="Z22" i="16" s="1"/>
  <c r="Y20" i="13"/>
  <c r="AA22" i="16" s="1"/>
  <c r="Z20" i="13"/>
  <c r="AB22" i="16" s="1"/>
  <c r="C21" i="13"/>
  <c r="D21" i="13"/>
  <c r="F23" i="16" s="1"/>
  <c r="E21" i="13"/>
  <c r="F21" i="13"/>
  <c r="H23" i="16" s="1"/>
  <c r="G21" i="13"/>
  <c r="I23" i="16" s="1"/>
  <c r="H21" i="13"/>
  <c r="J23" i="16" s="1"/>
  <c r="I21" i="13"/>
  <c r="K23" i="16" s="1"/>
  <c r="J21" i="13"/>
  <c r="L23" i="16" s="1"/>
  <c r="K21" i="13"/>
  <c r="M23" i="16" s="1"/>
  <c r="L21" i="13"/>
  <c r="N23" i="16" s="1"/>
  <c r="M21" i="13"/>
  <c r="O23" i="16" s="1"/>
  <c r="N21" i="13"/>
  <c r="P23" i="16" s="1"/>
  <c r="O21" i="13"/>
  <c r="Q23" i="16" s="1"/>
  <c r="P21" i="13"/>
  <c r="R23" i="16" s="1"/>
  <c r="Q21" i="13"/>
  <c r="S23" i="16" s="1"/>
  <c r="R21" i="13"/>
  <c r="T23" i="16" s="1"/>
  <c r="S21" i="13"/>
  <c r="U23" i="16" s="1"/>
  <c r="T21" i="13"/>
  <c r="V23" i="16" s="1"/>
  <c r="U21" i="13"/>
  <c r="W23" i="16" s="1"/>
  <c r="V21" i="13"/>
  <c r="X23" i="16" s="1"/>
  <c r="W21" i="13"/>
  <c r="Y23" i="16" s="1"/>
  <c r="X21" i="13"/>
  <c r="Z23" i="16" s="1"/>
  <c r="Y21" i="13"/>
  <c r="AA23" i="16" s="1"/>
  <c r="Z21" i="13"/>
  <c r="AB23" i="16" s="1"/>
  <c r="C22" i="13"/>
  <c r="D22" i="13"/>
  <c r="F24" i="16" s="1"/>
  <c r="E22" i="13"/>
  <c r="F22" i="13"/>
  <c r="H24" i="16" s="1"/>
  <c r="G22" i="13"/>
  <c r="I24" i="16" s="1"/>
  <c r="H22" i="13"/>
  <c r="J24" i="16" s="1"/>
  <c r="I22" i="13"/>
  <c r="K24" i="16" s="1"/>
  <c r="J22" i="13"/>
  <c r="L24" i="16" s="1"/>
  <c r="K22" i="13"/>
  <c r="M24" i="16" s="1"/>
  <c r="L22" i="13"/>
  <c r="N24" i="16" s="1"/>
  <c r="M22" i="13"/>
  <c r="O24" i="16" s="1"/>
  <c r="N22" i="13"/>
  <c r="P24" i="16" s="1"/>
  <c r="O22" i="13"/>
  <c r="Q24" i="16" s="1"/>
  <c r="P22" i="13"/>
  <c r="R24" i="16" s="1"/>
  <c r="Q22" i="13"/>
  <c r="S24" i="16" s="1"/>
  <c r="R22" i="13"/>
  <c r="T24" i="16" s="1"/>
  <c r="S22" i="13"/>
  <c r="U24" i="16" s="1"/>
  <c r="T22" i="13"/>
  <c r="V24" i="16" s="1"/>
  <c r="U22" i="13"/>
  <c r="W24" i="16" s="1"/>
  <c r="V22" i="13"/>
  <c r="X24" i="16" s="1"/>
  <c r="W22" i="13"/>
  <c r="Y24" i="16" s="1"/>
  <c r="X22" i="13"/>
  <c r="Z24" i="16" s="1"/>
  <c r="Y22" i="13"/>
  <c r="AA24" i="16" s="1"/>
  <c r="Z22" i="13"/>
  <c r="AB24" i="16" s="1"/>
  <c r="C23" i="13"/>
  <c r="D23" i="13"/>
  <c r="F25" i="16" s="1"/>
  <c r="E23" i="13"/>
  <c r="F23" i="13"/>
  <c r="H25" i="16" s="1"/>
  <c r="G23" i="13"/>
  <c r="I25" i="16" s="1"/>
  <c r="H23" i="13"/>
  <c r="J25" i="16" s="1"/>
  <c r="I23" i="13"/>
  <c r="K25" i="16" s="1"/>
  <c r="J23" i="13"/>
  <c r="L25" i="16" s="1"/>
  <c r="K23" i="13"/>
  <c r="M25" i="16" s="1"/>
  <c r="L23" i="13"/>
  <c r="N25" i="16" s="1"/>
  <c r="M23" i="13"/>
  <c r="O25" i="16" s="1"/>
  <c r="N23" i="13"/>
  <c r="P25" i="16" s="1"/>
  <c r="O23" i="13"/>
  <c r="Q25" i="16" s="1"/>
  <c r="P23" i="13"/>
  <c r="R25" i="16" s="1"/>
  <c r="Q23" i="13"/>
  <c r="S25" i="16" s="1"/>
  <c r="R23" i="13"/>
  <c r="T25" i="16" s="1"/>
  <c r="S23" i="13"/>
  <c r="U25" i="16" s="1"/>
  <c r="T23" i="13"/>
  <c r="V25" i="16" s="1"/>
  <c r="U23" i="13"/>
  <c r="W25" i="16" s="1"/>
  <c r="V23" i="13"/>
  <c r="X25" i="16" s="1"/>
  <c r="W23" i="13"/>
  <c r="Y25" i="16" s="1"/>
  <c r="X23" i="13"/>
  <c r="Z25" i="16" s="1"/>
  <c r="Y23" i="13"/>
  <c r="AA25" i="16" s="1"/>
  <c r="Z23" i="13"/>
  <c r="AB25" i="16" s="1"/>
  <c r="C24" i="13"/>
  <c r="D24" i="13"/>
  <c r="F26" i="16" s="1"/>
  <c r="E24" i="13"/>
  <c r="F24" i="13"/>
  <c r="H26" i="16" s="1"/>
  <c r="G24" i="13"/>
  <c r="I26" i="16" s="1"/>
  <c r="H24" i="13"/>
  <c r="J26" i="16" s="1"/>
  <c r="I24" i="13"/>
  <c r="K26" i="16" s="1"/>
  <c r="J24" i="13"/>
  <c r="L26" i="16" s="1"/>
  <c r="K24" i="13"/>
  <c r="M26" i="16" s="1"/>
  <c r="L24" i="13"/>
  <c r="N26" i="16" s="1"/>
  <c r="M24" i="13"/>
  <c r="O26" i="16" s="1"/>
  <c r="N24" i="13"/>
  <c r="P26" i="16" s="1"/>
  <c r="O24" i="13"/>
  <c r="Q26" i="16" s="1"/>
  <c r="P24" i="13"/>
  <c r="R26" i="16" s="1"/>
  <c r="Q24" i="13"/>
  <c r="S26" i="16" s="1"/>
  <c r="R24" i="13"/>
  <c r="T26" i="16" s="1"/>
  <c r="S24" i="13"/>
  <c r="U26" i="16" s="1"/>
  <c r="T24" i="13"/>
  <c r="V26" i="16" s="1"/>
  <c r="U24" i="13"/>
  <c r="W26" i="16" s="1"/>
  <c r="V24" i="13"/>
  <c r="X26" i="16" s="1"/>
  <c r="W24" i="13"/>
  <c r="Y26" i="16" s="1"/>
  <c r="X24" i="13"/>
  <c r="Z26" i="16" s="1"/>
  <c r="Y24" i="13"/>
  <c r="AA26" i="16" s="1"/>
  <c r="Z24" i="13"/>
  <c r="AB26" i="16" s="1"/>
  <c r="C25" i="13"/>
  <c r="D25" i="13"/>
  <c r="F27" i="16" s="1"/>
  <c r="E25" i="13"/>
  <c r="F25" i="13"/>
  <c r="H27" i="16" s="1"/>
  <c r="G25" i="13"/>
  <c r="I27" i="16" s="1"/>
  <c r="H25" i="13"/>
  <c r="J27" i="16" s="1"/>
  <c r="I25" i="13"/>
  <c r="K27" i="16" s="1"/>
  <c r="J25" i="13"/>
  <c r="L27" i="16" s="1"/>
  <c r="K25" i="13"/>
  <c r="M27" i="16" s="1"/>
  <c r="L25" i="13"/>
  <c r="N27" i="16" s="1"/>
  <c r="M25" i="13"/>
  <c r="O27" i="16" s="1"/>
  <c r="N25" i="13"/>
  <c r="P27" i="16" s="1"/>
  <c r="O25" i="13"/>
  <c r="Q27" i="16" s="1"/>
  <c r="P25" i="13"/>
  <c r="R27" i="16" s="1"/>
  <c r="Q25" i="13"/>
  <c r="S27" i="16" s="1"/>
  <c r="R25" i="13"/>
  <c r="T27" i="16" s="1"/>
  <c r="S25" i="13"/>
  <c r="U27" i="16" s="1"/>
  <c r="T25" i="13"/>
  <c r="V27" i="16" s="1"/>
  <c r="U25" i="13"/>
  <c r="W27" i="16" s="1"/>
  <c r="V25" i="13"/>
  <c r="X27" i="16" s="1"/>
  <c r="W25" i="13"/>
  <c r="Y27" i="16" s="1"/>
  <c r="X25" i="13"/>
  <c r="Z27" i="16" s="1"/>
  <c r="Y25" i="13"/>
  <c r="AA27" i="16" s="1"/>
  <c r="Z25" i="13"/>
  <c r="AB27" i="16" s="1"/>
  <c r="C26" i="13"/>
  <c r="D26" i="13"/>
  <c r="F28" i="16" s="1"/>
  <c r="E26" i="13"/>
  <c r="F26" i="13"/>
  <c r="H28" i="16" s="1"/>
  <c r="G26" i="13"/>
  <c r="I28" i="16" s="1"/>
  <c r="H26" i="13"/>
  <c r="J28" i="16" s="1"/>
  <c r="I26" i="13"/>
  <c r="K28" i="16" s="1"/>
  <c r="J26" i="13"/>
  <c r="L28" i="16" s="1"/>
  <c r="K26" i="13"/>
  <c r="M28" i="16" s="1"/>
  <c r="L26" i="13"/>
  <c r="N28" i="16" s="1"/>
  <c r="M26" i="13"/>
  <c r="O28" i="16" s="1"/>
  <c r="N26" i="13"/>
  <c r="P28" i="16" s="1"/>
  <c r="O26" i="13"/>
  <c r="Q28" i="16" s="1"/>
  <c r="P26" i="13"/>
  <c r="R28" i="16" s="1"/>
  <c r="Q26" i="13"/>
  <c r="S28" i="16" s="1"/>
  <c r="R26" i="13"/>
  <c r="T28" i="16" s="1"/>
  <c r="S26" i="13"/>
  <c r="U28" i="16" s="1"/>
  <c r="T26" i="13"/>
  <c r="V28" i="16" s="1"/>
  <c r="U26" i="13"/>
  <c r="W28" i="16" s="1"/>
  <c r="V26" i="13"/>
  <c r="X28" i="16" s="1"/>
  <c r="W26" i="13"/>
  <c r="Y28" i="16" s="1"/>
  <c r="X26" i="13"/>
  <c r="Z28" i="16" s="1"/>
  <c r="Y26" i="13"/>
  <c r="AA28" i="16" s="1"/>
  <c r="Z26" i="13"/>
  <c r="AB28" i="16" s="1"/>
  <c r="C27" i="13"/>
  <c r="D27" i="13"/>
  <c r="F29" i="16" s="1"/>
  <c r="E27" i="13"/>
  <c r="F27" i="13"/>
  <c r="H29" i="16" s="1"/>
  <c r="G27" i="13"/>
  <c r="I29" i="16" s="1"/>
  <c r="H27" i="13"/>
  <c r="J29" i="16" s="1"/>
  <c r="I27" i="13"/>
  <c r="K29" i="16" s="1"/>
  <c r="J27" i="13"/>
  <c r="L29" i="16" s="1"/>
  <c r="K27" i="13"/>
  <c r="M29" i="16" s="1"/>
  <c r="L27" i="13"/>
  <c r="N29" i="16" s="1"/>
  <c r="M27" i="13"/>
  <c r="O29" i="16" s="1"/>
  <c r="N27" i="13"/>
  <c r="P29" i="16" s="1"/>
  <c r="O27" i="13"/>
  <c r="Q29" i="16" s="1"/>
  <c r="P27" i="13"/>
  <c r="R29" i="16" s="1"/>
  <c r="Q27" i="13"/>
  <c r="S29" i="16" s="1"/>
  <c r="R27" i="13"/>
  <c r="T29" i="16" s="1"/>
  <c r="S27" i="13"/>
  <c r="U29" i="16" s="1"/>
  <c r="T27" i="13"/>
  <c r="V29" i="16" s="1"/>
  <c r="U27" i="13"/>
  <c r="W29" i="16" s="1"/>
  <c r="V27" i="13"/>
  <c r="X29" i="16" s="1"/>
  <c r="W27" i="13"/>
  <c r="Y29" i="16" s="1"/>
  <c r="X27" i="13"/>
  <c r="Z29" i="16" s="1"/>
  <c r="Y27" i="13"/>
  <c r="AA29" i="16" s="1"/>
  <c r="Z27" i="13"/>
  <c r="AB29" i="16" s="1"/>
  <c r="C28" i="13"/>
  <c r="D28" i="13"/>
  <c r="F30" i="16" s="1"/>
  <c r="E28" i="13"/>
  <c r="F28" i="13"/>
  <c r="H30" i="16" s="1"/>
  <c r="G28" i="13"/>
  <c r="I30" i="16" s="1"/>
  <c r="H28" i="13"/>
  <c r="J30" i="16" s="1"/>
  <c r="I28" i="13"/>
  <c r="K30" i="16" s="1"/>
  <c r="J28" i="13"/>
  <c r="L30" i="16" s="1"/>
  <c r="K28" i="13"/>
  <c r="M30" i="16" s="1"/>
  <c r="L28" i="13"/>
  <c r="N30" i="16" s="1"/>
  <c r="M28" i="13"/>
  <c r="O30" i="16" s="1"/>
  <c r="N28" i="13"/>
  <c r="P30" i="16" s="1"/>
  <c r="O28" i="13"/>
  <c r="Q30" i="16" s="1"/>
  <c r="P28" i="13"/>
  <c r="R30" i="16" s="1"/>
  <c r="Q28" i="13"/>
  <c r="S30" i="16" s="1"/>
  <c r="R28" i="13"/>
  <c r="T30" i="16" s="1"/>
  <c r="S28" i="13"/>
  <c r="U30" i="16" s="1"/>
  <c r="T28" i="13"/>
  <c r="V30" i="16" s="1"/>
  <c r="U28" i="13"/>
  <c r="W30" i="16" s="1"/>
  <c r="V28" i="13"/>
  <c r="X30" i="16" s="1"/>
  <c r="W28" i="13"/>
  <c r="Y30" i="16" s="1"/>
  <c r="X28" i="13"/>
  <c r="Z30" i="16" s="1"/>
  <c r="Y28" i="13"/>
  <c r="AA30" i="16" s="1"/>
  <c r="Z28" i="13"/>
  <c r="AB30" i="16" s="1"/>
  <c r="C29" i="13"/>
  <c r="D29" i="13"/>
  <c r="F31" i="16" s="1"/>
  <c r="E29" i="13"/>
  <c r="F29" i="13"/>
  <c r="H31" i="16" s="1"/>
  <c r="G29" i="13"/>
  <c r="I31" i="16" s="1"/>
  <c r="H29" i="13"/>
  <c r="J31" i="16" s="1"/>
  <c r="I29" i="13"/>
  <c r="K31" i="16" s="1"/>
  <c r="J29" i="13"/>
  <c r="L31" i="16" s="1"/>
  <c r="K29" i="13"/>
  <c r="M31" i="16" s="1"/>
  <c r="L29" i="13"/>
  <c r="N31" i="16" s="1"/>
  <c r="M29" i="13"/>
  <c r="O31" i="16" s="1"/>
  <c r="N29" i="13"/>
  <c r="P31" i="16" s="1"/>
  <c r="O29" i="13"/>
  <c r="Q31" i="16" s="1"/>
  <c r="P29" i="13"/>
  <c r="R31" i="16" s="1"/>
  <c r="Q29" i="13"/>
  <c r="S31" i="16" s="1"/>
  <c r="R29" i="13"/>
  <c r="T31" i="16" s="1"/>
  <c r="S29" i="13"/>
  <c r="U31" i="16" s="1"/>
  <c r="T29" i="13"/>
  <c r="V31" i="16" s="1"/>
  <c r="U29" i="13"/>
  <c r="W31" i="16" s="1"/>
  <c r="V29" i="13"/>
  <c r="X31" i="16" s="1"/>
  <c r="W29" i="13"/>
  <c r="Y31" i="16" s="1"/>
  <c r="X29" i="13"/>
  <c r="Z31" i="16" s="1"/>
  <c r="Y29" i="13"/>
  <c r="AA31" i="16" s="1"/>
  <c r="Z29" i="13"/>
  <c r="AB31" i="16" s="1"/>
  <c r="C30" i="13"/>
  <c r="D30" i="13"/>
  <c r="F32" i="16" s="1"/>
  <c r="E30" i="13"/>
  <c r="F30" i="13"/>
  <c r="H32" i="16" s="1"/>
  <c r="G30" i="13"/>
  <c r="I32" i="16" s="1"/>
  <c r="H30" i="13"/>
  <c r="J32" i="16" s="1"/>
  <c r="I30" i="13"/>
  <c r="K32" i="16" s="1"/>
  <c r="J30" i="13"/>
  <c r="L32" i="16" s="1"/>
  <c r="K30" i="13"/>
  <c r="M32" i="16" s="1"/>
  <c r="L30" i="13"/>
  <c r="N32" i="16" s="1"/>
  <c r="M30" i="13"/>
  <c r="O32" i="16" s="1"/>
  <c r="N30" i="13"/>
  <c r="P32" i="16" s="1"/>
  <c r="O30" i="13"/>
  <c r="Q32" i="16" s="1"/>
  <c r="P30" i="13"/>
  <c r="R32" i="16" s="1"/>
  <c r="Q30" i="13"/>
  <c r="S32" i="16" s="1"/>
  <c r="R30" i="13"/>
  <c r="T32" i="16" s="1"/>
  <c r="S30" i="13"/>
  <c r="U32" i="16" s="1"/>
  <c r="T30" i="13"/>
  <c r="V32" i="16" s="1"/>
  <c r="U30" i="13"/>
  <c r="W32" i="16" s="1"/>
  <c r="V30" i="13"/>
  <c r="X32" i="16" s="1"/>
  <c r="W30" i="13"/>
  <c r="Y32" i="16" s="1"/>
  <c r="X30" i="13"/>
  <c r="Z32" i="16" s="1"/>
  <c r="Y30" i="13"/>
  <c r="AA32" i="16" s="1"/>
  <c r="Z30" i="13"/>
  <c r="AB32" i="16" s="1"/>
  <c r="C31" i="13"/>
  <c r="D31" i="13"/>
  <c r="F33" i="16" s="1"/>
  <c r="E31" i="13"/>
  <c r="F31" i="13"/>
  <c r="H33" i="16" s="1"/>
  <c r="G31" i="13"/>
  <c r="I33" i="16" s="1"/>
  <c r="H31" i="13"/>
  <c r="J33" i="16" s="1"/>
  <c r="I31" i="13"/>
  <c r="K33" i="16" s="1"/>
  <c r="J31" i="13"/>
  <c r="L33" i="16" s="1"/>
  <c r="K31" i="13"/>
  <c r="M33" i="16" s="1"/>
  <c r="L31" i="13"/>
  <c r="N33" i="16" s="1"/>
  <c r="M31" i="13"/>
  <c r="O33" i="16" s="1"/>
  <c r="N31" i="13"/>
  <c r="P33" i="16" s="1"/>
  <c r="O31" i="13"/>
  <c r="Q33" i="16" s="1"/>
  <c r="P31" i="13"/>
  <c r="R33" i="16" s="1"/>
  <c r="Q31" i="13"/>
  <c r="S33" i="16" s="1"/>
  <c r="R31" i="13"/>
  <c r="T33" i="16" s="1"/>
  <c r="S31" i="13"/>
  <c r="U33" i="16" s="1"/>
  <c r="T31" i="13"/>
  <c r="V33" i="16" s="1"/>
  <c r="U31" i="13"/>
  <c r="W33" i="16" s="1"/>
  <c r="V31" i="13"/>
  <c r="X33" i="16" s="1"/>
  <c r="W31" i="13"/>
  <c r="Y33" i="16" s="1"/>
  <c r="X31" i="13"/>
  <c r="Z33" i="16" s="1"/>
  <c r="Y31" i="13"/>
  <c r="AA33" i="16" s="1"/>
  <c r="Z31" i="13"/>
  <c r="AB33" i="16" s="1"/>
  <c r="C32" i="13"/>
  <c r="D32" i="13"/>
  <c r="F34" i="16" s="1"/>
  <c r="E32" i="13"/>
  <c r="F32" i="13"/>
  <c r="H34" i="16" s="1"/>
  <c r="G32" i="13"/>
  <c r="I34" i="16" s="1"/>
  <c r="H32" i="13"/>
  <c r="J34" i="16" s="1"/>
  <c r="I32" i="13"/>
  <c r="K34" i="16" s="1"/>
  <c r="J32" i="13"/>
  <c r="L34" i="16" s="1"/>
  <c r="K32" i="13"/>
  <c r="M34" i="16" s="1"/>
  <c r="L32" i="13"/>
  <c r="N34" i="16" s="1"/>
  <c r="M32" i="13"/>
  <c r="O34" i="16" s="1"/>
  <c r="N32" i="13"/>
  <c r="P34" i="16" s="1"/>
  <c r="O32" i="13"/>
  <c r="Q34" i="16" s="1"/>
  <c r="P32" i="13"/>
  <c r="R34" i="16" s="1"/>
  <c r="Q32" i="13"/>
  <c r="S34" i="16" s="1"/>
  <c r="R32" i="13"/>
  <c r="T34" i="16" s="1"/>
  <c r="S32" i="13"/>
  <c r="U34" i="16" s="1"/>
  <c r="T32" i="13"/>
  <c r="V34" i="16" s="1"/>
  <c r="U32" i="13"/>
  <c r="W34" i="16" s="1"/>
  <c r="V32" i="13"/>
  <c r="X34" i="16" s="1"/>
  <c r="W32" i="13"/>
  <c r="Y34" i="16" s="1"/>
  <c r="X32" i="13"/>
  <c r="Z34" i="16" s="1"/>
  <c r="Y32" i="13"/>
  <c r="AA34" i="16" s="1"/>
  <c r="Z32" i="13"/>
  <c r="AB34" i="16" s="1"/>
  <c r="C33" i="13"/>
  <c r="D33" i="13"/>
  <c r="F35" i="16" s="1"/>
  <c r="E33" i="13"/>
  <c r="F33" i="13"/>
  <c r="H35" i="16" s="1"/>
  <c r="G33" i="13"/>
  <c r="I35" i="16" s="1"/>
  <c r="H33" i="13"/>
  <c r="J35" i="16" s="1"/>
  <c r="I33" i="13"/>
  <c r="K35" i="16" s="1"/>
  <c r="J33" i="13"/>
  <c r="L35" i="16" s="1"/>
  <c r="K33" i="13"/>
  <c r="M35" i="16" s="1"/>
  <c r="L33" i="13"/>
  <c r="N35" i="16" s="1"/>
  <c r="M33" i="13"/>
  <c r="O35" i="16" s="1"/>
  <c r="N33" i="13"/>
  <c r="P35" i="16" s="1"/>
  <c r="O33" i="13"/>
  <c r="Q35" i="16" s="1"/>
  <c r="P33" i="13"/>
  <c r="R35" i="16" s="1"/>
  <c r="Q33" i="13"/>
  <c r="S35" i="16" s="1"/>
  <c r="R33" i="13"/>
  <c r="T35" i="16" s="1"/>
  <c r="S33" i="13"/>
  <c r="U35" i="16" s="1"/>
  <c r="T33" i="13"/>
  <c r="V35" i="16" s="1"/>
  <c r="U33" i="13"/>
  <c r="W35" i="16" s="1"/>
  <c r="V33" i="13"/>
  <c r="X35" i="16" s="1"/>
  <c r="W33" i="13"/>
  <c r="Y35" i="16" s="1"/>
  <c r="X33" i="13"/>
  <c r="Z35" i="16" s="1"/>
  <c r="Y33" i="13"/>
  <c r="AA35" i="16" s="1"/>
  <c r="Z33" i="13"/>
  <c r="AB35" i="16" s="1"/>
  <c r="C34" i="13"/>
  <c r="D34" i="13"/>
  <c r="F36" i="16" s="1"/>
  <c r="E34" i="13"/>
  <c r="F34" i="13"/>
  <c r="H36" i="16" s="1"/>
  <c r="G34" i="13"/>
  <c r="I36" i="16" s="1"/>
  <c r="H34" i="13"/>
  <c r="J36" i="16" s="1"/>
  <c r="I34" i="13"/>
  <c r="K36" i="16" s="1"/>
  <c r="J34" i="13"/>
  <c r="L36" i="16" s="1"/>
  <c r="K34" i="13"/>
  <c r="M36" i="16" s="1"/>
  <c r="L34" i="13"/>
  <c r="N36" i="16" s="1"/>
  <c r="M34" i="13"/>
  <c r="O36" i="16" s="1"/>
  <c r="N34" i="13"/>
  <c r="P36" i="16" s="1"/>
  <c r="O34" i="13"/>
  <c r="Q36" i="16" s="1"/>
  <c r="P34" i="13"/>
  <c r="R36" i="16" s="1"/>
  <c r="Q34" i="13"/>
  <c r="S36" i="16" s="1"/>
  <c r="R34" i="13"/>
  <c r="T36" i="16" s="1"/>
  <c r="S34" i="13"/>
  <c r="U36" i="16" s="1"/>
  <c r="T34" i="13"/>
  <c r="V36" i="16" s="1"/>
  <c r="U34" i="13"/>
  <c r="W36" i="16" s="1"/>
  <c r="V34" i="13"/>
  <c r="X36" i="16" s="1"/>
  <c r="W34" i="13"/>
  <c r="Y36" i="16" s="1"/>
  <c r="X34" i="13"/>
  <c r="Z36" i="16" s="1"/>
  <c r="Y34" i="13"/>
  <c r="AA36" i="16" s="1"/>
  <c r="Z34" i="13"/>
  <c r="AB36" i="16" s="1"/>
  <c r="C35" i="13"/>
  <c r="D35" i="13"/>
  <c r="F37" i="16" s="1"/>
  <c r="E35" i="13"/>
  <c r="F35" i="13"/>
  <c r="H37" i="16" s="1"/>
  <c r="G35" i="13"/>
  <c r="I37" i="16" s="1"/>
  <c r="H35" i="13"/>
  <c r="J37" i="16" s="1"/>
  <c r="I35" i="13"/>
  <c r="K37" i="16" s="1"/>
  <c r="J35" i="13"/>
  <c r="L37" i="16" s="1"/>
  <c r="K35" i="13"/>
  <c r="M37" i="16" s="1"/>
  <c r="L35" i="13"/>
  <c r="N37" i="16" s="1"/>
  <c r="M35" i="13"/>
  <c r="O37" i="16" s="1"/>
  <c r="N35" i="13"/>
  <c r="P37" i="16" s="1"/>
  <c r="O35" i="13"/>
  <c r="Q37" i="16" s="1"/>
  <c r="P35" i="13"/>
  <c r="R37" i="16" s="1"/>
  <c r="Q35" i="13"/>
  <c r="S37" i="16" s="1"/>
  <c r="R35" i="13"/>
  <c r="T37" i="16" s="1"/>
  <c r="S35" i="13"/>
  <c r="U37" i="16" s="1"/>
  <c r="T35" i="13"/>
  <c r="V37" i="16" s="1"/>
  <c r="U35" i="13"/>
  <c r="W37" i="16" s="1"/>
  <c r="V35" i="13"/>
  <c r="X37" i="16" s="1"/>
  <c r="W35" i="13"/>
  <c r="Y37" i="16" s="1"/>
  <c r="X35" i="13"/>
  <c r="Z37" i="16" s="1"/>
  <c r="Y35" i="13"/>
  <c r="AA37" i="16" s="1"/>
  <c r="Z35" i="13"/>
  <c r="AB37" i="16" s="1"/>
  <c r="C36" i="13"/>
  <c r="D36" i="13"/>
  <c r="F38" i="16" s="1"/>
  <c r="E36" i="13"/>
  <c r="F36" i="13"/>
  <c r="H38" i="16" s="1"/>
  <c r="G36" i="13"/>
  <c r="I38" i="16" s="1"/>
  <c r="H36" i="13"/>
  <c r="J38" i="16" s="1"/>
  <c r="I36" i="13"/>
  <c r="K38" i="16" s="1"/>
  <c r="J36" i="13"/>
  <c r="L38" i="16" s="1"/>
  <c r="K36" i="13"/>
  <c r="M38" i="16" s="1"/>
  <c r="L36" i="13"/>
  <c r="N38" i="16" s="1"/>
  <c r="M36" i="13"/>
  <c r="O38" i="16" s="1"/>
  <c r="N36" i="13"/>
  <c r="P38" i="16" s="1"/>
  <c r="O36" i="13"/>
  <c r="Q38" i="16" s="1"/>
  <c r="P36" i="13"/>
  <c r="R38" i="16" s="1"/>
  <c r="Q36" i="13"/>
  <c r="S38" i="16" s="1"/>
  <c r="R36" i="13"/>
  <c r="T38" i="16" s="1"/>
  <c r="S36" i="13"/>
  <c r="U38" i="16" s="1"/>
  <c r="T36" i="13"/>
  <c r="V38" i="16" s="1"/>
  <c r="U36" i="13"/>
  <c r="W38" i="16" s="1"/>
  <c r="V36" i="13"/>
  <c r="X38" i="16" s="1"/>
  <c r="W36" i="13"/>
  <c r="Y38" i="16" s="1"/>
  <c r="X36" i="13"/>
  <c r="Z38" i="16" s="1"/>
  <c r="Y36" i="13"/>
  <c r="AA38" i="16" s="1"/>
  <c r="Z36" i="13"/>
  <c r="AB38" i="16" s="1"/>
  <c r="C37" i="13"/>
  <c r="D37" i="13"/>
  <c r="F39" i="16" s="1"/>
  <c r="E37" i="13"/>
  <c r="F37" i="13"/>
  <c r="H39" i="16" s="1"/>
  <c r="G37" i="13"/>
  <c r="I39" i="16" s="1"/>
  <c r="H37" i="13"/>
  <c r="J39" i="16" s="1"/>
  <c r="I37" i="13"/>
  <c r="K39" i="16" s="1"/>
  <c r="J37" i="13"/>
  <c r="L39" i="16" s="1"/>
  <c r="K37" i="13"/>
  <c r="M39" i="16" s="1"/>
  <c r="L37" i="13"/>
  <c r="N39" i="16" s="1"/>
  <c r="M37" i="13"/>
  <c r="O39" i="16" s="1"/>
  <c r="N37" i="13"/>
  <c r="P39" i="16" s="1"/>
  <c r="O37" i="13"/>
  <c r="Q39" i="16" s="1"/>
  <c r="P37" i="13"/>
  <c r="R39" i="16" s="1"/>
  <c r="Q37" i="13"/>
  <c r="S39" i="16" s="1"/>
  <c r="R37" i="13"/>
  <c r="T39" i="16" s="1"/>
  <c r="S37" i="13"/>
  <c r="U39" i="16" s="1"/>
  <c r="T37" i="13"/>
  <c r="V39" i="16" s="1"/>
  <c r="U37" i="13"/>
  <c r="W39" i="16" s="1"/>
  <c r="V37" i="13"/>
  <c r="X39" i="16" s="1"/>
  <c r="W37" i="13"/>
  <c r="Y39" i="16" s="1"/>
  <c r="X37" i="13"/>
  <c r="Z39" i="16" s="1"/>
  <c r="Y37" i="13"/>
  <c r="AA39" i="16" s="1"/>
  <c r="Z37" i="13"/>
  <c r="AB39" i="16" s="1"/>
  <c r="C38" i="13"/>
  <c r="D38" i="13"/>
  <c r="F40" i="16" s="1"/>
  <c r="E38" i="13"/>
  <c r="F38" i="13"/>
  <c r="H40" i="16" s="1"/>
  <c r="G38" i="13"/>
  <c r="I40" i="16" s="1"/>
  <c r="H38" i="13"/>
  <c r="J40" i="16" s="1"/>
  <c r="I38" i="13"/>
  <c r="K40" i="16" s="1"/>
  <c r="J38" i="13"/>
  <c r="L40" i="16" s="1"/>
  <c r="K38" i="13"/>
  <c r="M40" i="16" s="1"/>
  <c r="L38" i="13"/>
  <c r="N40" i="16" s="1"/>
  <c r="M38" i="13"/>
  <c r="O40" i="16" s="1"/>
  <c r="N38" i="13"/>
  <c r="P40" i="16" s="1"/>
  <c r="O38" i="13"/>
  <c r="Q40" i="16" s="1"/>
  <c r="P38" i="13"/>
  <c r="R40" i="16" s="1"/>
  <c r="Q38" i="13"/>
  <c r="S40" i="16" s="1"/>
  <c r="R38" i="13"/>
  <c r="T40" i="16" s="1"/>
  <c r="S38" i="13"/>
  <c r="U40" i="16" s="1"/>
  <c r="T38" i="13"/>
  <c r="V40" i="16" s="1"/>
  <c r="U38" i="13"/>
  <c r="W40" i="16" s="1"/>
  <c r="V38" i="13"/>
  <c r="X40" i="16" s="1"/>
  <c r="W38" i="13"/>
  <c r="Y40" i="16" s="1"/>
  <c r="X38" i="13"/>
  <c r="Z40" i="16" s="1"/>
  <c r="Y38" i="13"/>
  <c r="AA40" i="16" s="1"/>
  <c r="Z38" i="13"/>
  <c r="AB40" i="16" s="1"/>
  <c r="C39" i="13"/>
  <c r="D39" i="13"/>
  <c r="F41" i="16" s="1"/>
  <c r="E39" i="13"/>
  <c r="F39" i="13"/>
  <c r="H41" i="16" s="1"/>
  <c r="G39" i="13"/>
  <c r="I41" i="16" s="1"/>
  <c r="H39" i="13"/>
  <c r="J41" i="16" s="1"/>
  <c r="I39" i="13"/>
  <c r="K41" i="16" s="1"/>
  <c r="J39" i="13"/>
  <c r="L41" i="16" s="1"/>
  <c r="K39" i="13"/>
  <c r="M41" i="16" s="1"/>
  <c r="L39" i="13"/>
  <c r="N41" i="16" s="1"/>
  <c r="M39" i="13"/>
  <c r="O41" i="16" s="1"/>
  <c r="N39" i="13"/>
  <c r="P41" i="16" s="1"/>
  <c r="O39" i="13"/>
  <c r="Q41" i="16" s="1"/>
  <c r="P39" i="13"/>
  <c r="R41" i="16" s="1"/>
  <c r="Q39" i="13"/>
  <c r="S41" i="16" s="1"/>
  <c r="R39" i="13"/>
  <c r="T41" i="16" s="1"/>
  <c r="S39" i="13"/>
  <c r="U41" i="16" s="1"/>
  <c r="T39" i="13"/>
  <c r="V41" i="16" s="1"/>
  <c r="U39" i="13"/>
  <c r="W41" i="16" s="1"/>
  <c r="V39" i="13"/>
  <c r="X41" i="16" s="1"/>
  <c r="W39" i="13"/>
  <c r="Y41" i="16" s="1"/>
  <c r="X39" i="13"/>
  <c r="Z41" i="16" s="1"/>
  <c r="Y39" i="13"/>
  <c r="AA41" i="16" s="1"/>
  <c r="Z39" i="13"/>
  <c r="AB41" i="16" s="1"/>
  <c r="C40" i="13"/>
  <c r="D40" i="13"/>
  <c r="F42" i="16" s="1"/>
  <c r="E40" i="13"/>
  <c r="F40" i="13"/>
  <c r="H42" i="16" s="1"/>
  <c r="G40" i="13"/>
  <c r="I42" i="16" s="1"/>
  <c r="H40" i="13"/>
  <c r="J42" i="16" s="1"/>
  <c r="I40" i="13"/>
  <c r="K42" i="16" s="1"/>
  <c r="J40" i="13"/>
  <c r="L42" i="16" s="1"/>
  <c r="K40" i="13"/>
  <c r="M42" i="16" s="1"/>
  <c r="L40" i="13"/>
  <c r="N42" i="16" s="1"/>
  <c r="M40" i="13"/>
  <c r="O42" i="16" s="1"/>
  <c r="N40" i="13"/>
  <c r="P42" i="16" s="1"/>
  <c r="O40" i="13"/>
  <c r="Q42" i="16" s="1"/>
  <c r="P40" i="13"/>
  <c r="R42" i="16" s="1"/>
  <c r="Q40" i="13"/>
  <c r="S42" i="16" s="1"/>
  <c r="R40" i="13"/>
  <c r="T42" i="16" s="1"/>
  <c r="S40" i="13"/>
  <c r="U42" i="16" s="1"/>
  <c r="T40" i="13"/>
  <c r="V42" i="16" s="1"/>
  <c r="U40" i="13"/>
  <c r="W42" i="16" s="1"/>
  <c r="V40" i="13"/>
  <c r="X42" i="16" s="1"/>
  <c r="W40" i="13"/>
  <c r="Y42" i="16" s="1"/>
  <c r="X40" i="13"/>
  <c r="Z42" i="16" s="1"/>
  <c r="Y40" i="13"/>
  <c r="AA42" i="16" s="1"/>
  <c r="Z40" i="13"/>
  <c r="AB42" i="16" s="1"/>
  <c r="C41" i="13"/>
  <c r="D41" i="13"/>
  <c r="F43" i="16" s="1"/>
  <c r="E41" i="13"/>
  <c r="F41" i="13"/>
  <c r="H43" i="16" s="1"/>
  <c r="G41" i="13"/>
  <c r="I43" i="16" s="1"/>
  <c r="H41" i="13"/>
  <c r="J43" i="16" s="1"/>
  <c r="I41" i="13"/>
  <c r="K43" i="16" s="1"/>
  <c r="J41" i="13"/>
  <c r="L43" i="16" s="1"/>
  <c r="K41" i="13"/>
  <c r="M43" i="16" s="1"/>
  <c r="L41" i="13"/>
  <c r="N43" i="16" s="1"/>
  <c r="M41" i="13"/>
  <c r="O43" i="16" s="1"/>
  <c r="N41" i="13"/>
  <c r="P43" i="16" s="1"/>
  <c r="O41" i="13"/>
  <c r="Q43" i="16" s="1"/>
  <c r="P41" i="13"/>
  <c r="R43" i="16" s="1"/>
  <c r="Q41" i="13"/>
  <c r="S43" i="16" s="1"/>
  <c r="R41" i="13"/>
  <c r="T43" i="16" s="1"/>
  <c r="S41" i="13"/>
  <c r="U43" i="16" s="1"/>
  <c r="T41" i="13"/>
  <c r="V43" i="16" s="1"/>
  <c r="U41" i="13"/>
  <c r="W43" i="16" s="1"/>
  <c r="V41" i="13"/>
  <c r="X43" i="16" s="1"/>
  <c r="W41" i="13"/>
  <c r="Y43" i="16" s="1"/>
  <c r="X41" i="13"/>
  <c r="Z43" i="16" s="1"/>
  <c r="Y41" i="13"/>
  <c r="AA43" i="16" s="1"/>
  <c r="Z41" i="13"/>
  <c r="AB43" i="16" s="1"/>
  <c r="C42" i="13"/>
  <c r="D42" i="13"/>
  <c r="F44" i="16" s="1"/>
  <c r="E42" i="13"/>
  <c r="F42" i="13"/>
  <c r="H44" i="16" s="1"/>
  <c r="G42" i="13"/>
  <c r="I44" i="16" s="1"/>
  <c r="H42" i="13"/>
  <c r="J44" i="16" s="1"/>
  <c r="I42" i="13"/>
  <c r="K44" i="16" s="1"/>
  <c r="J42" i="13"/>
  <c r="L44" i="16" s="1"/>
  <c r="K42" i="13"/>
  <c r="M44" i="16" s="1"/>
  <c r="L42" i="13"/>
  <c r="N44" i="16" s="1"/>
  <c r="M42" i="13"/>
  <c r="O44" i="16" s="1"/>
  <c r="N42" i="13"/>
  <c r="P44" i="16" s="1"/>
  <c r="O42" i="13"/>
  <c r="Q44" i="16" s="1"/>
  <c r="P42" i="13"/>
  <c r="R44" i="16" s="1"/>
  <c r="Q42" i="13"/>
  <c r="S44" i="16" s="1"/>
  <c r="R42" i="13"/>
  <c r="T44" i="16" s="1"/>
  <c r="S42" i="13"/>
  <c r="U44" i="16" s="1"/>
  <c r="T42" i="13"/>
  <c r="V44" i="16" s="1"/>
  <c r="U42" i="13"/>
  <c r="W44" i="16" s="1"/>
  <c r="V42" i="13"/>
  <c r="X44" i="16" s="1"/>
  <c r="W42" i="13"/>
  <c r="Y44" i="16" s="1"/>
  <c r="X42" i="13"/>
  <c r="Z44" i="16" s="1"/>
  <c r="Y42" i="13"/>
  <c r="AA44" i="16" s="1"/>
  <c r="Z42" i="13"/>
  <c r="AB44" i="16" s="1"/>
  <c r="C43" i="13"/>
  <c r="D43" i="13"/>
  <c r="F45" i="16" s="1"/>
  <c r="E43" i="13"/>
  <c r="F43" i="13"/>
  <c r="H45" i="16" s="1"/>
  <c r="G43" i="13"/>
  <c r="I45" i="16" s="1"/>
  <c r="H43" i="13"/>
  <c r="J45" i="16" s="1"/>
  <c r="I43" i="13"/>
  <c r="K45" i="16" s="1"/>
  <c r="J43" i="13"/>
  <c r="L45" i="16" s="1"/>
  <c r="K43" i="13"/>
  <c r="M45" i="16" s="1"/>
  <c r="L43" i="13"/>
  <c r="N45" i="16" s="1"/>
  <c r="M43" i="13"/>
  <c r="O45" i="16" s="1"/>
  <c r="N43" i="13"/>
  <c r="P45" i="16" s="1"/>
  <c r="O43" i="13"/>
  <c r="Q45" i="16" s="1"/>
  <c r="P43" i="13"/>
  <c r="R45" i="16" s="1"/>
  <c r="Q43" i="13"/>
  <c r="S45" i="16" s="1"/>
  <c r="R43" i="13"/>
  <c r="T45" i="16" s="1"/>
  <c r="S43" i="13"/>
  <c r="U45" i="16" s="1"/>
  <c r="T43" i="13"/>
  <c r="V45" i="16" s="1"/>
  <c r="U43" i="13"/>
  <c r="W45" i="16" s="1"/>
  <c r="V43" i="13"/>
  <c r="X45" i="16" s="1"/>
  <c r="W43" i="13"/>
  <c r="Y45" i="16" s="1"/>
  <c r="X43" i="13"/>
  <c r="Z45" i="16" s="1"/>
  <c r="Y43" i="13"/>
  <c r="AA45" i="16" s="1"/>
  <c r="Z43" i="13"/>
  <c r="AB45" i="16" s="1"/>
  <c r="C44" i="13"/>
  <c r="D44" i="13"/>
  <c r="F46" i="16" s="1"/>
  <c r="E44" i="13"/>
  <c r="F44" i="13"/>
  <c r="H46" i="16" s="1"/>
  <c r="G44" i="13"/>
  <c r="I46" i="16" s="1"/>
  <c r="H44" i="13"/>
  <c r="J46" i="16" s="1"/>
  <c r="I44" i="13"/>
  <c r="K46" i="16" s="1"/>
  <c r="J44" i="13"/>
  <c r="L46" i="16" s="1"/>
  <c r="K44" i="13"/>
  <c r="M46" i="16" s="1"/>
  <c r="L44" i="13"/>
  <c r="N46" i="16" s="1"/>
  <c r="M44" i="13"/>
  <c r="O46" i="16" s="1"/>
  <c r="N44" i="13"/>
  <c r="P46" i="16" s="1"/>
  <c r="O44" i="13"/>
  <c r="Q46" i="16" s="1"/>
  <c r="P44" i="13"/>
  <c r="R46" i="16" s="1"/>
  <c r="Q44" i="13"/>
  <c r="S46" i="16" s="1"/>
  <c r="R44" i="13"/>
  <c r="T46" i="16" s="1"/>
  <c r="S44" i="13"/>
  <c r="U46" i="16" s="1"/>
  <c r="T44" i="13"/>
  <c r="V46" i="16" s="1"/>
  <c r="U44" i="13"/>
  <c r="W46" i="16" s="1"/>
  <c r="V44" i="13"/>
  <c r="X46" i="16" s="1"/>
  <c r="W44" i="13"/>
  <c r="Y46" i="16" s="1"/>
  <c r="X44" i="13"/>
  <c r="Z46" i="16" s="1"/>
  <c r="Y44" i="13"/>
  <c r="AA46" i="16" s="1"/>
  <c r="Z44" i="13"/>
  <c r="AB46" i="16" s="1"/>
  <c r="C45" i="13"/>
  <c r="D45" i="13"/>
  <c r="F47" i="16" s="1"/>
  <c r="E45" i="13"/>
  <c r="F45" i="13"/>
  <c r="H47" i="16" s="1"/>
  <c r="G45" i="13"/>
  <c r="I47" i="16" s="1"/>
  <c r="H45" i="13"/>
  <c r="J47" i="16" s="1"/>
  <c r="I45" i="13"/>
  <c r="K47" i="16" s="1"/>
  <c r="J45" i="13"/>
  <c r="L47" i="16" s="1"/>
  <c r="K45" i="13"/>
  <c r="M47" i="16" s="1"/>
  <c r="L45" i="13"/>
  <c r="N47" i="16" s="1"/>
  <c r="M45" i="13"/>
  <c r="O47" i="16" s="1"/>
  <c r="N45" i="13"/>
  <c r="P47" i="16" s="1"/>
  <c r="O45" i="13"/>
  <c r="Q47" i="16" s="1"/>
  <c r="P45" i="13"/>
  <c r="R47" i="16" s="1"/>
  <c r="Q45" i="13"/>
  <c r="S47" i="16" s="1"/>
  <c r="R45" i="13"/>
  <c r="T47" i="16" s="1"/>
  <c r="S45" i="13"/>
  <c r="U47" i="16" s="1"/>
  <c r="T45" i="13"/>
  <c r="V47" i="16" s="1"/>
  <c r="U45" i="13"/>
  <c r="W47" i="16" s="1"/>
  <c r="V45" i="13"/>
  <c r="X47" i="16" s="1"/>
  <c r="W45" i="13"/>
  <c r="Y47" i="16" s="1"/>
  <c r="X45" i="13"/>
  <c r="Z47" i="16" s="1"/>
  <c r="Y45" i="13"/>
  <c r="AA47" i="16" s="1"/>
  <c r="Z45" i="13"/>
  <c r="AB47" i="16" s="1"/>
  <c r="C46" i="13"/>
  <c r="D46" i="13"/>
  <c r="F48" i="16" s="1"/>
  <c r="E46" i="13"/>
  <c r="F46" i="13"/>
  <c r="H48" i="16" s="1"/>
  <c r="G46" i="13"/>
  <c r="I48" i="16" s="1"/>
  <c r="H46" i="13"/>
  <c r="J48" i="16" s="1"/>
  <c r="I46" i="13"/>
  <c r="K48" i="16" s="1"/>
  <c r="J46" i="13"/>
  <c r="L48" i="16" s="1"/>
  <c r="K46" i="13"/>
  <c r="M48" i="16" s="1"/>
  <c r="L46" i="13"/>
  <c r="N48" i="16" s="1"/>
  <c r="M46" i="13"/>
  <c r="O48" i="16" s="1"/>
  <c r="N46" i="13"/>
  <c r="P48" i="16" s="1"/>
  <c r="O46" i="13"/>
  <c r="Q48" i="16" s="1"/>
  <c r="P46" i="13"/>
  <c r="R48" i="16" s="1"/>
  <c r="Q46" i="13"/>
  <c r="S48" i="16" s="1"/>
  <c r="R46" i="13"/>
  <c r="T48" i="16" s="1"/>
  <c r="S46" i="13"/>
  <c r="U48" i="16" s="1"/>
  <c r="T46" i="13"/>
  <c r="V48" i="16" s="1"/>
  <c r="U46" i="13"/>
  <c r="W48" i="16" s="1"/>
  <c r="V46" i="13"/>
  <c r="X48" i="16" s="1"/>
  <c r="W46" i="13"/>
  <c r="Y48" i="16" s="1"/>
  <c r="X46" i="13"/>
  <c r="Z48" i="16" s="1"/>
  <c r="Y46" i="13"/>
  <c r="AA48" i="16" s="1"/>
  <c r="Z46" i="13"/>
  <c r="AB48" i="16" s="1"/>
  <c r="C47" i="13"/>
  <c r="D47" i="13"/>
  <c r="F49" i="16" s="1"/>
  <c r="E47" i="13"/>
  <c r="F47" i="13"/>
  <c r="H49" i="16" s="1"/>
  <c r="G47" i="13"/>
  <c r="I49" i="16" s="1"/>
  <c r="H47" i="13"/>
  <c r="J49" i="16" s="1"/>
  <c r="I47" i="13"/>
  <c r="K49" i="16" s="1"/>
  <c r="J47" i="13"/>
  <c r="L49" i="16" s="1"/>
  <c r="K47" i="13"/>
  <c r="M49" i="16" s="1"/>
  <c r="L47" i="13"/>
  <c r="N49" i="16" s="1"/>
  <c r="M47" i="13"/>
  <c r="O49" i="16" s="1"/>
  <c r="N47" i="13"/>
  <c r="P49" i="16" s="1"/>
  <c r="O47" i="13"/>
  <c r="Q49" i="16" s="1"/>
  <c r="P47" i="13"/>
  <c r="R49" i="16" s="1"/>
  <c r="Q47" i="13"/>
  <c r="S49" i="16" s="1"/>
  <c r="R47" i="13"/>
  <c r="T49" i="16" s="1"/>
  <c r="S47" i="13"/>
  <c r="U49" i="16" s="1"/>
  <c r="T47" i="13"/>
  <c r="V49" i="16" s="1"/>
  <c r="U47" i="13"/>
  <c r="W49" i="16" s="1"/>
  <c r="V47" i="13"/>
  <c r="X49" i="16" s="1"/>
  <c r="W47" i="13"/>
  <c r="Y49" i="16" s="1"/>
  <c r="X47" i="13"/>
  <c r="Z49" i="16" s="1"/>
  <c r="Y47" i="13"/>
  <c r="AA49" i="16" s="1"/>
  <c r="Z47" i="13"/>
  <c r="AB49" i="16" s="1"/>
  <c r="C48" i="13"/>
  <c r="D48" i="13"/>
  <c r="F50" i="16" s="1"/>
  <c r="E48" i="13"/>
  <c r="F48" i="13"/>
  <c r="H50" i="16" s="1"/>
  <c r="G48" i="13"/>
  <c r="I50" i="16" s="1"/>
  <c r="H48" i="13"/>
  <c r="J50" i="16" s="1"/>
  <c r="I48" i="13"/>
  <c r="K50" i="16" s="1"/>
  <c r="J48" i="13"/>
  <c r="L50" i="16" s="1"/>
  <c r="K48" i="13"/>
  <c r="M50" i="16" s="1"/>
  <c r="L48" i="13"/>
  <c r="N50" i="16" s="1"/>
  <c r="M48" i="13"/>
  <c r="O50" i="16" s="1"/>
  <c r="N48" i="13"/>
  <c r="P50" i="16" s="1"/>
  <c r="O48" i="13"/>
  <c r="Q50" i="16" s="1"/>
  <c r="P48" i="13"/>
  <c r="R50" i="16" s="1"/>
  <c r="Q48" i="13"/>
  <c r="S50" i="16" s="1"/>
  <c r="R48" i="13"/>
  <c r="T50" i="16" s="1"/>
  <c r="S48" i="13"/>
  <c r="U50" i="16" s="1"/>
  <c r="T48" i="13"/>
  <c r="V50" i="16" s="1"/>
  <c r="U48" i="13"/>
  <c r="W50" i="16" s="1"/>
  <c r="V48" i="13"/>
  <c r="X50" i="16" s="1"/>
  <c r="W48" i="13"/>
  <c r="Y50" i="16" s="1"/>
  <c r="X48" i="13"/>
  <c r="Z50" i="16" s="1"/>
  <c r="Y48" i="13"/>
  <c r="AA50" i="16" s="1"/>
  <c r="Z48" i="13"/>
  <c r="AB50" i="16" s="1"/>
  <c r="C49" i="13"/>
  <c r="D49" i="13"/>
  <c r="F51" i="16" s="1"/>
  <c r="E49" i="13"/>
  <c r="F49" i="13"/>
  <c r="H51" i="16" s="1"/>
  <c r="G49" i="13"/>
  <c r="I51" i="16" s="1"/>
  <c r="H49" i="13"/>
  <c r="J51" i="16" s="1"/>
  <c r="I49" i="13"/>
  <c r="K51" i="16" s="1"/>
  <c r="J49" i="13"/>
  <c r="L51" i="16" s="1"/>
  <c r="K49" i="13"/>
  <c r="M51" i="16" s="1"/>
  <c r="L49" i="13"/>
  <c r="N51" i="16" s="1"/>
  <c r="M49" i="13"/>
  <c r="O51" i="16" s="1"/>
  <c r="N49" i="13"/>
  <c r="P51" i="16" s="1"/>
  <c r="O49" i="13"/>
  <c r="Q51" i="16" s="1"/>
  <c r="P49" i="13"/>
  <c r="R51" i="16" s="1"/>
  <c r="Q49" i="13"/>
  <c r="S51" i="16" s="1"/>
  <c r="R49" i="13"/>
  <c r="T51" i="16" s="1"/>
  <c r="S49" i="13"/>
  <c r="U51" i="16" s="1"/>
  <c r="T49" i="13"/>
  <c r="V51" i="16" s="1"/>
  <c r="U49" i="13"/>
  <c r="W51" i="16" s="1"/>
  <c r="V49" i="13"/>
  <c r="X51" i="16" s="1"/>
  <c r="W49" i="13"/>
  <c r="Y51" i="16" s="1"/>
  <c r="X49" i="13"/>
  <c r="Z51" i="16" s="1"/>
  <c r="Y49" i="13"/>
  <c r="AA51" i="16" s="1"/>
  <c r="Z49" i="13"/>
  <c r="AB51" i="16" s="1"/>
  <c r="C50" i="13"/>
  <c r="D50" i="13"/>
  <c r="F52" i="16" s="1"/>
  <c r="E50" i="13"/>
  <c r="F50" i="13"/>
  <c r="H52" i="16" s="1"/>
  <c r="G50" i="13"/>
  <c r="I52" i="16" s="1"/>
  <c r="H50" i="13"/>
  <c r="J52" i="16" s="1"/>
  <c r="I50" i="13"/>
  <c r="K52" i="16" s="1"/>
  <c r="J50" i="13"/>
  <c r="L52" i="16" s="1"/>
  <c r="K50" i="13"/>
  <c r="M52" i="16" s="1"/>
  <c r="L50" i="13"/>
  <c r="N52" i="16" s="1"/>
  <c r="M50" i="13"/>
  <c r="O52" i="16" s="1"/>
  <c r="N50" i="13"/>
  <c r="P52" i="16" s="1"/>
  <c r="O50" i="13"/>
  <c r="Q52" i="16" s="1"/>
  <c r="P50" i="13"/>
  <c r="R52" i="16" s="1"/>
  <c r="Q50" i="13"/>
  <c r="S52" i="16" s="1"/>
  <c r="R50" i="13"/>
  <c r="T52" i="16" s="1"/>
  <c r="S50" i="13"/>
  <c r="U52" i="16" s="1"/>
  <c r="T50" i="13"/>
  <c r="V52" i="16" s="1"/>
  <c r="U50" i="13"/>
  <c r="W52" i="16" s="1"/>
  <c r="V50" i="13"/>
  <c r="X52" i="16" s="1"/>
  <c r="W50" i="13"/>
  <c r="Y52" i="16" s="1"/>
  <c r="X50" i="13"/>
  <c r="Z52" i="16" s="1"/>
  <c r="Y50" i="13"/>
  <c r="AA52" i="16" s="1"/>
  <c r="Z50" i="13"/>
  <c r="AB52" i="16" s="1"/>
  <c r="C51" i="13"/>
  <c r="D51" i="13"/>
  <c r="F53" i="16" s="1"/>
  <c r="E51" i="13"/>
  <c r="F51" i="13"/>
  <c r="H53" i="16" s="1"/>
  <c r="G51" i="13"/>
  <c r="I53" i="16" s="1"/>
  <c r="H51" i="13"/>
  <c r="J53" i="16" s="1"/>
  <c r="I51" i="13"/>
  <c r="K53" i="16" s="1"/>
  <c r="J51" i="13"/>
  <c r="L53" i="16" s="1"/>
  <c r="K51" i="13"/>
  <c r="M53" i="16" s="1"/>
  <c r="L51" i="13"/>
  <c r="N53" i="16" s="1"/>
  <c r="M51" i="13"/>
  <c r="O53" i="16" s="1"/>
  <c r="N51" i="13"/>
  <c r="P53" i="16" s="1"/>
  <c r="O51" i="13"/>
  <c r="Q53" i="16" s="1"/>
  <c r="P51" i="13"/>
  <c r="R53" i="16" s="1"/>
  <c r="Q51" i="13"/>
  <c r="S53" i="16" s="1"/>
  <c r="R51" i="13"/>
  <c r="T53" i="16" s="1"/>
  <c r="S51" i="13"/>
  <c r="U53" i="16" s="1"/>
  <c r="T51" i="13"/>
  <c r="V53" i="16" s="1"/>
  <c r="U51" i="13"/>
  <c r="W53" i="16" s="1"/>
  <c r="V51" i="13"/>
  <c r="X53" i="16" s="1"/>
  <c r="W51" i="13"/>
  <c r="Y53" i="16" s="1"/>
  <c r="X51" i="13"/>
  <c r="Z53" i="16" s="1"/>
  <c r="Y51" i="13"/>
  <c r="AA53" i="16" s="1"/>
  <c r="Z51" i="13"/>
  <c r="AB53" i="16" s="1"/>
  <c r="C52" i="13"/>
  <c r="D52" i="13"/>
  <c r="F54" i="16" s="1"/>
  <c r="E52" i="13"/>
  <c r="F52" i="13"/>
  <c r="H54" i="16" s="1"/>
  <c r="G52" i="13"/>
  <c r="I54" i="16" s="1"/>
  <c r="H52" i="13"/>
  <c r="J54" i="16" s="1"/>
  <c r="I52" i="13"/>
  <c r="K54" i="16" s="1"/>
  <c r="J52" i="13"/>
  <c r="L54" i="16" s="1"/>
  <c r="K52" i="13"/>
  <c r="M54" i="16" s="1"/>
  <c r="L52" i="13"/>
  <c r="N54" i="16" s="1"/>
  <c r="M52" i="13"/>
  <c r="O54" i="16" s="1"/>
  <c r="N52" i="13"/>
  <c r="P54" i="16" s="1"/>
  <c r="O52" i="13"/>
  <c r="Q54" i="16" s="1"/>
  <c r="P52" i="13"/>
  <c r="R54" i="16" s="1"/>
  <c r="Q52" i="13"/>
  <c r="S54" i="16" s="1"/>
  <c r="R52" i="13"/>
  <c r="T54" i="16" s="1"/>
  <c r="S52" i="13"/>
  <c r="U54" i="16" s="1"/>
  <c r="T52" i="13"/>
  <c r="V54" i="16" s="1"/>
  <c r="U52" i="13"/>
  <c r="W54" i="16" s="1"/>
  <c r="V52" i="13"/>
  <c r="X54" i="16" s="1"/>
  <c r="W52" i="13"/>
  <c r="Y54" i="16" s="1"/>
  <c r="X52" i="13"/>
  <c r="Z54" i="16" s="1"/>
  <c r="Y52" i="13"/>
  <c r="AA54" i="16" s="1"/>
  <c r="Z52" i="13"/>
  <c r="AB54" i="16" s="1"/>
  <c r="C53" i="13"/>
  <c r="D53" i="13"/>
  <c r="F55" i="16" s="1"/>
  <c r="E53" i="13"/>
  <c r="F53" i="13"/>
  <c r="H55" i="16" s="1"/>
  <c r="G53" i="13"/>
  <c r="I55" i="16" s="1"/>
  <c r="H53" i="13"/>
  <c r="J55" i="16" s="1"/>
  <c r="I53" i="13"/>
  <c r="K55" i="16" s="1"/>
  <c r="J53" i="13"/>
  <c r="L55" i="16" s="1"/>
  <c r="K53" i="13"/>
  <c r="M55" i="16" s="1"/>
  <c r="L53" i="13"/>
  <c r="N55" i="16" s="1"/>
  <c r="M53" i="13"/>
  <c r="O55" i="16" s="1"/>
  <c r="N53" i="13"/>
  <c r="P55" i="16" s="1"/>
  <c r="O53" i="13"/>
  <c r="Q55" i="16" s="1"/>
  <c r="P53" i="13"/>
  <c r="R55" i="16" s="1"/>
  <c r="Q53" i="13"/>
  <c r="S55" i="16" s="1"/>
  <c r="R53" i="13"/>
  <c r="T55" i="16" s="1"/>
  <c r="S53" i="13"/>
  <c r="U55" i="16" s="1"/>
  <c r="T53" i="13"/>
  <c r="V55" i="16" s="1"/>
  <c r="U53" i="13"/>
  <c r="W55" i="16" s="1"/>
  <c r="V53" i="13"/>
  <c r="X55" i="16" s="1"/>
  <c r="W53" i="13"/>
  <c r="Y55" i="16" s="1"/>
  <c r="X53" i="13"/>
  <c r="Z55" i="16" s="1"/>
  <c r="Y53" i="13"/>
  <c r="AA55" i="16" s="1"/>
  <c r="Z53" i="13"/>
  <c r="AB55" i="16" s="1"/>
  <c r="C54" i="13"/>
  <c r="D54" i="13"/>
  <c r="F56" i="16" s="1"/>
  <c r="E54" i="13"/>
  <c r="F54" i="13"/>
  <c r="H56" i="16" s="1"/>
  <c r="G54" i="13"/>
  <c r="I56" i="16" s="1"/>
  <c r="H54" i="13"/>
  <c r="J56" i="16" s="1"/>
  <c r="I54" i="13"/>
  <c r="K56" i="16" s="1"/>
  <c r="J54" i="13"/>
  <c r="L56" i="16" s="1"/>
  <c r="K54" i="13"/>
  <c r="M56" i="16" s="1"/>
  <c r="L54" i="13"/>
  <c r="N56" i="16" s="1"/>
  <c r="M54" i="13"/>
  <c r="O56" i="16" s="1"/>
  <c r="N54" i="13"/>
  <c r="P56" i="16" s="1"/>
  <c r="O54" i="13"/>
  <c r="Q56" i="16" s="1"/>
  <c r="P54" i="13"/>
  <c r="R56" i="16" s="1"/>
  <c r="Q54" i="13"/>
  <c r="S56" i="16" s="1"/>
  <c r="R54" i="13"/>
  <c r="T56" i="16" s="1"/>
  <c r="S54" i="13"/>
  <c r="U56" i="16" s="1"/>
  <c r="T54" i="13"/>
  <c r="V56" i="16" s="1"/>
  <c r="U54" i="13"/>
  <c r="W56" i="16" s="1"/>
  <c r="V54" i="13"/>
  <c r="X56" i="16" s="1"/>
  <c r="W54" i="13"/>
  <c r="Y56" i="16" s="1"/>
  <c r="X54" i="13"/>
  <c r="Z56" i="16" s="1"/>
  <c r="Y54" i="13"/>
  <c r="AA56" i="16" s="1"/>
  <c r="Z54" i="13"/>
  <c r="AB56" i="16" s="1"/>
  <c r="C55" i="13"/>
  <c r="D55" i="13"/>
  <c r="F57" i="16" s="1"/>
  <c r="E55" i="13"/>
  <c r="F55" i="13"/>
  <c r="H57" i="16" s="1"/>
  <c r="G55" i="13"/>
  <c r="I57" i="16" s="1"/>
  <c r="H55" i="13"/>
  <c r="J57" i="16" s="1"/>
  <c r="I55" i="13"/>
  <c r="K57" i="16" s="1"/>
  <c r="J55" i="13"/>
  <c r="L57" i="16" s="1"/>
  <c r="K55" i="13"/>
  <c r="M57" i="16" s="1"/>
  <c r="L55" i="13"/>
  <c r="N57" i="16" s="1"/>
  <c r="M55" i="13"/>
  <c r="O57" i="16" s="1"/>
  <c r="N55" i="13"/>
  <c r="P57" i="16" s="1"/>
  <c r="O55" i="13"/>
  <c r="Q57" i="16" s="1"/>
  <c r="P55" i="13"/>
  <c r="R57" i="16" s="1"/>
  <c r="Q55" i="13"/>
  <c r="S57" i="16" s="1"/>
  <c r="R55" i="13"/>
  <c r="T57" i="16" s="1"/>
  <c r="S55" i="13"/>
  <c r="U57" i="16" s="1"/>
  <c r="T55" i="13"/>
  <c r="V57" i="16" s="1"/>
  <c r="U55" i="13"/>
  <c r="W57" i="16" s="1"/>
  <c r="V55" i="13"/>
  <c r="X57" i="16" s="1"/>
  <c r="W55" i="13"/>
  <c r="Y57" i="16" s="1"/>
  <c r="X55" i="13"/>
  <c r="Z57" i="16" s="1"/>
  <c r="Y55" i="13"/>
  <c r="AA57" i="16" s="1"/>
  <c r="Z55" i="13"/>
  <c r="AB57" i="16" s="1"/>
  <c r="C56" i="13"/>
  <c r="D56" i="13"/>
  <c r="F58" i="16" s="1"/>
  <c r="E56" i="13"/>
  <c r="F56" i="13"/>
  <c r="H58" i="16" s="1"/>
  <c r="G56" i="13"/>
  <c r="I58" i="16" s="1"/>
  <c r="H56" i="13"/>
  <c r="J58" i="16" s="1"/>
  <c r="I56" i="13"/>
  <c r="K58" i="16" s="1"/>
  <c r="J56" i="13"/>
  <c r="L58" i="16" s="1"/>
  <c r="K56" i="13"/>
  <c r="M58" i="16" s="1"/>
  <c r="L56" i="13"/>
  <c r="N58" i="16" s="1"/>
  <c r="M56" i="13"/>
  <c r="O58" i="16" s="1"/>
  <c r="N56" i="13"/>
  <c r="P58" i="16" s="1"/>
  <c r="O56" i="13"/>
  <c r="Q58" i="16" s="1"/>
  <c r="P56" i="13"/>
  <c r="R58" i="16" s="1"/>
  <c r="Q56" i="13"/>
  <c r="S58" i="16" s="1"/>
  <c r="R56" i="13"/>
  <c r="T58" i="16" s="1"/>
  <c r="S56" i="13"/>
  <c r="U58" i="16" s="1"/>
  <c r="T56" i="13"/>
  <c r="V58" i="16" s="1"/>
  <c r="U56" i="13"/>
  <c r="W58" i="16" s="1"/>
  <c r="V56" i="13"/>
  <c r="X58" i="16" s="1"/>
  <c r="W56" i="13"/>
  <c r="Y58" i="16" s="1"/>
  <c r="X56" i="13"/>
  <c r="Z58" i="16" s="1"/>
  <c r="Y56" i="13"/>
  <c r="AA58" i="16" s="1"/>
  <c r="Z56" i="13"/>
  <c r="AB58" i="16" s="1"/>
  <c r="C57" i="13"/>
  <c r="D57" i="13"/>
  <c r="F59" i="16" s="1"/>
  <c r="E57" i="13"/>
  <c r="F57" i="13"/>
  <c r="H59" i="16" s="1"/>
  <c r="G57" i="13"/>
  <c r="I59" i="16" s="1"/>
  <c r="H57" i="13"/>
  <c r="J59" i="16" s="1"/>
  <c r="I57" i="13"/>
  <c r="K59" i="16" s="1"/>
  <c r="J57" i="13"/>
  <c r="L59" i="16" s="1"/>
  <c r="K57" i="13"/>
  <c r="M59" i="16" s="1"/>
  <c r="L57" i="13"/>
  <c r="N59" i="16" s="1"/>
  <c r="M57" i="13"/>
  <c r="O59" i="16" s="1"/>
  <c r="N57" i="13"/>
  <c r="P59" i="16" s="1"/>
  <c r="O57" i="13"/>
  <c r="Q59" i="16" s="1"/>
  <c r="P57" i="13"/>
  <c r="R59" i="16" s="1"/>
  <c r="Q57" i="13"/>
  <c r="S59" i="16" s="1"/>
  <c r="R57" i="13"/>
  <c r="T59" i="16" s="1"/>
  <c r="S57" i="13"/>
  <c r="U59" i="16" s="1"/>
  <c r="T57" i="13"/>
  <c r="V59" i="16" s="1"/>
  <c r="U57" i="13"/>
  <c r="W59" i="16" s="1"/>
  <c r="V57" i="13"/>
  <c r="X59" i="16" s="1"/>
  <c r="W57" i="13"/>
  <c r="Y59" i="16" s="1"/>
  <c r="X57" i="13"/>
  <c r="Z59" i="16" s="1"/>
  <c r="Y57" i="13"/>
  <c r="AA59" i="16" s="1"/>
  <c r="Z57" i="13"/>
  <c r="AB59" i="16" s="1"/>
  <c r="C58" i="13"/>
  <c r="D58" i="13"/>
  <c r="F60" i="16" s="1"/>
  <c r="E58" i="13"/>
  <c r="F58" i="13"/>
  <c r="H60" i="16" s="1"/>
  <c r="G58" i="13"/>
  <c r="I60" i="16" s="1"/>
  <c r="H58" i="13"/>
  <c r="J60" i="16" s="1"/>
  <c r="I58" i="13"/>
  <c r="K60" i="16" s="1"/>
  <c r="J58" i="13"/>
  <c r="L60" i="16" s="1"/>
  <c r="K58" i="13"/>
  <c r="M60" i="16" s="1"/>
  <c r="L58" i="13"/>
  <c r="N60" i="16" s="1"/>
  <c r="M58" i="13"/>
  <c r="O60" i="16" s="1"/>
  <c r="N58" i="13"/>
  <c r="P60" i="16" s="1"/>
  <c r="O58" i="13"/>
  <c r="Q60" i="16" s="1"/>
  <c r="P58" i="13"/>
  <c r="R60" i="16" s="1"/>
  <c r="Q58" i="13"/>
  <c r="S60" i="16" s="1"/>
  <c r="R58" i="13"/>
  <c r="T60" i="16" s="1"/>
  <c r="S58" i="13"/>
  <c r="U60" i="16" s="1"/>
  <c r="T58" i="13"/>
  <c r="V60" i="16" s="1"/>
  <c r="U58" i="13"/>
  <c r="W60" i="16" s="1"/>
  <c r="V58" i="13"/>
  <c r="X60" i="16" s="1"/>
  <c r="W58" i="13"/>
  <c r="Y60" i="16" s="1"/>
  <c r="X58" i="13"/>
  <c r="Z60" i="16" s="1"/>
  <c r="Y58" i="13"/>
  <c r="AA60" i="16" s="1"/>
  <c r="Z58" i="13"/>
  <c r="AB60" i="16" s="1"/>
  <c r="C59" i="13"/>
  <c r="D59" i="13"/>
  <c r="F61" i="16" s="1"/>
  <c r="E59" i="13"/>
  <c r="F59" i="13"/>
  <c r="H61" i="16" s="1"/>
  <c r="G59" i="13"/>
  <c r="I61" i="16" s="1"/>
  <c r="H59" i="13"/>
  <c r="J61" i="16" s="1"/>
  <c r="I59" i="13"/>
  <c r="K61" i="16" s="1"/>
  <c r="J59" i="13"/>
  <c r="L61" i="16" s="1"/>
  <c r="K59" i="13"/>
  <c r="M61" i="16" s="1"/>
  <c r="L59" i="13"/>
  <c r="N61" i="16" s="1"/>
  <c r="M59" i="13"/>
  <c r="O61" i="16" s="1"/>
  <c r="N59" i="13"/>
  <c r="P61" i="16" s="1"/>
  <c r="O59" i="13"/>
  <c r="Q61" i="16" s="1"/>
  <c r="P59" i="13"/>
  <c r="R61" i="16" s="1"/>
  <c r="Q59" i="13"/>
  <c r="S61" i="16" s="1"/>
  <c r="R59" i="13"/>
  <c r="T61" i="16" s="1"/>
  <c r="S59" i="13"/>
  <c r="U61" i="16" s="1"/>
  <c r="T59" i="13"/>
  <c r="V61" i="16" s="1"/>
  <c r="U59" i="13"/>
  <c r="W61" i="16" s="1"/>
  <c r="V59" i="13"/>
  <c r="X61" i="16" s="1"/>
  <c r="W59" i="13"/>
  <c r="Y61" i="16" s="1"/>
  <c r="X59" i="13"/>
  <c r="Z61" i="16" s="1"/>
  <c r="Y59" i="13"/>
  <c r="AA61" i="16" s="1"/>
  <c r="Z59" i="13"/>
  <c r="AB61" i="16" s="1"/>
  <c r="C60" i="13"/>
  <c r="D60" i="13"/>
  <c r="F62" i="16" s="1"/>
  <c r="E60" i="13"/>
  <c r="F60" i="13"/>
  <c r="H62" i="16" s="1"/>
  <c r="G60" i="13"/>
  <c r="I62" i="16" s="1"/>
  <c r="H60" i="13"/>
  <c r="J62" i="16" s="1"/>
  <c r="I60" i="13"/>
  <c r="K62" i="16" s="1"/>
  <c r="J60" i="13"/>
  <c r="L62" i="16" s="1"/>
  <c r="K60" i="13"/>
  <c r="M62" i="16" s="1"/>
  <c r="L60" i="13"/>
  <c r="N62" i="16" s="1"/>
  <c r="M60" i="13"/>
  <c r="O62" i="16" s="1"/>
  <c r="N60" i="13"/>
  <c r="P62" i="16" s="1"/>
  <c r="O60" i="13"/>
  <c r="Q62" i="16" s="1"/>
  <c r="P60" i="13"/>
  <c r="R62" i="16" s="1"/>
  <c r="Q60" i="13"/>
  <c r="S62" i="16" s="1"/>
  <c r="R60" i="13"/>
  <c r="T62" i="16" s="1"/>
  <c r="S60" i="13"/>
  <c r="U62" i="16" s="1"/>
  <c r="T60" i="13"/>
  <c r="V62" i="16" s="1"/>
  <c r="U60" i="13"/>
  <c r="W62" i="16" s="1"/>
  <c r="V60" i="13"/>
  <c r="X62" i="16" s="1"/>
  <c r="W60" i="13"/>
  <c r="Y62" i="16" s="1"/>
  <c r="X60" i="13"/>
  <c r="Z62" i="16" s="1"/>
  <c r="Y60" i="13"/>
  <c r="AA62" i="16" s="1"/>
  <c r="Z60" i="13"/>
  <c r="AB62" i="16" s="1"/>
  <c r="C61" i="13"/>
  <c r="D61" i="13"/>
  <c r="F63" i="16" s="1"/>
  <c r="E61" i="13"/>
  <c r="F61" i="13"/>
  <c r="H63" i="16" s="1"/>
  <c r="G61" i="13"/>
  <c r="I63" i="16" s="1"/>
  <c r="H61" i="13"/>
  <c r="J63" i="16" s="1"/>
  <c r="I61" i="13"/>
  <c r="K63" i="16" s="1"/>
  <c r="J61" i="13"/>
  <c r="L63" i="16" s="1"/>
  <c r="K61" i="13"/>
  <c r="M63" i="16" s="1"/>
  <c r="L61" i="13"/>
  <c r="N63" i="16" s="1"/>
  <c r="M61" i="13"/>
  <c r="O63" i="16" s="1"/>
  <c r="N61" i="13"/>
  <c r="P63" i="16" s="1"/>
  <c r="O61" i="13"/>
  <c r="Q63" i="16" s="1"/>
  <c r="P61" i="13"/>
  <c r="R63" i="16" s="1"/>
  <c r="Q61" i="13"/>
  <c r="S63" i="16" s="1"/>
  <c r="R61" i="13"/>
  <c r="T63" i="16" s="1"/>
  <c r="S61" i="13"/>
  <c r="U63" i="16" s="1"/>
  <c r="T61" i="13"/>
  <c r="V63" i="16" s="1"/>
  <c r="U61" i="13"/>
  <c r="W63" i="16" s="1"/>
  <c r="V61" i="13"/>
  <c r="X63" i="16" s="1"/>
  <c r="W61" i="13"/>
  <c r="Y63" i="16" s="1"/>
  <c r="X61" i="13"/>
  <c r="Z63" i="16" s="1"/>
  <c r="Y61" i="13"/>
  <c r="AA63" i="16" s="1"/>
  <c r="Z61" i="13"/>
  <c r="AB63" i="16" s="1"/>
  <c r="C62" i="13"/>
  <c r="D62" i="13"/>
  <c r="F64" i="16" s="1"/>
  <c r="E62" i="13"/>
  <c r="F62" i="13"/>
  <c r="H64" i="16" s="1"/>
  <c r="G62" i="13"/>
  <c r="I64" i="16" s="1"/>
  <c r="H62" i="13"/>
  <c r="J64" i="16" s="1"/>
  <c r="I62" i="13"/>
  <c r="K64" i="16" s="1"/>
  <c r="J62" i="13"/>
  <c r="L64" i="16" s="1"/>
  <c r="K62" i="13"/>
  <c r="M64" i="16" s="1"/>
  <c r="L62" i="13"/>
  <c r="N64" i="16" s="1"/>
  <c r="M62" i="13"/>
  <c r="O64" i="16" s="1"/>
  <c r="N62" i="13"/>
  <c r="P64" i="16" s="1"/>
  <c r="O62" i="13"/>
  <c r="Q64" i="16" s="1"/>
  <c r="P62" i="13"/>
  <c r="R64" i="16" s="1"/>
  <c r="Q62" i="13"/>
  <c r="S64" i="16" s="1"/>
  <c r="R62" i="13"/>
  <c r="T64" i="16" s="1"/>
  <c r="S62" i="13"/>
  <c r="U64" i="16" s="1"/>
  <c r="T62" i="13"/>
  <c r="V64" i="16" s="1"/>
  <c r="U62" i="13"/>
  <c r="W64" i="16" s="1"/>
  <c r="V62" i="13"/>
  <c r="X64" i="16" s="1"/>
  <c r="W62" i="13"/>
  <c r="Y64" i="16" s="1"/>
  <c r="X62" i="13"/>
  <c r="Z64" i="16" s="1"/>
  <c r="Y62" i="13"/>
  <c r="AA64" i="16" s="1"/>
  <c r="Z62" i="13"/>
  <c r="AB64" i="16" s="1"/>
  <c r="C63" i="13"/>
  <c r="D63" i="13"/>
  <c r="F65" i="16" s="1"/>
  <c r="E63" i="13"/>
  <c r="F63" i="13"/>
  <c r="H65" i="16" s="1"/>
  <c r="G63" i="13"/>
  <c r="I65" i="16" s="1"/>
  <c r="H63" i="13"/>
  <c r="J65" i="16" s="1"/>
  <c r="I63" i="13"/>
  <c r="K65" i="16" s="1"/>
  <c r="J63" i="13"/>
  <c r="L65" i="16" s="1"/>
  <c r="K63" i="13"/>
  <c r="M65" i="16" s="1"/>
  <c r="L63" i="13"/>
  <c r="N65" i="16" s="1"/>
  <c r="M63" i="13"/>
  <c r="O65" i="16" s="1"/>
  <c r="N63" i="13"/>
  <c r="P65" i="16" s="1"/>
  <c r="O63" i="13"/>
  <c r="Q65" i="16" s="1"/>
  <c r="P63" i="13"/>
  <c r="R65" i="16" s="1"/>
  <c r="Q63" i="13"/>
  <c r="S65" i="16" s="1"/>
  <c r="R63" i="13"/>
  <c r="T65" i="16" s="1"/>
  <c r="S63" i="13"/>
  <c r="U65" i="16" s="1"/>
  <c r="T63" i="13"/>
  <c r="V65" i="16" s="1"/>
  <c r="U63" i="13"/>
  <c r="W65" i="16" s="1"/>
  <c r="V63" i="13"/>
  <c r="X65" i="16" s="1"/>
  <c r="W63" i="13"/>
  <c r="Y65" i="16" s="1"/>
  <c r="X63" i="13"/>
  <c r="Z65" i="16" s="1"/>
  <c r="Y63" i="13"/>
  <c r="AA65" i="16" s="1"/>
  <c r="Z63" i="13"/>
  <c r="AB65" i="16" s="1"/>
  <c r="C64" i="13"/>
  <c r="D64" i="13"/>
  <c r="F66" i="16" s="1"/>
  <c r="E64" i="13"/>
  <c r="F64" i="13"/>
  <c r="H66" i="16" s="1"/>
  <c r="G64" i="13"/>
  <c r="I66" i="16" s="1"/>
  <c r="H64" i="13"/>
  <c r="J66" i="16" s="1"/>
  <c r="I64" i="13"/>
  <c r="K66" i="16" s="1"/>
  <c r="J64" i="13"/>
  <c r="L66" i="16" s="1"/>
  <c r="K64" i="13"/>
  <c r="M66" i="16" s="1"/>
  <c r="L64" i="13"/>
  <c r="N66" i="16" s="1"/>
  <c r="M64" i="13"/>
  <c r="O66" i="16" s="1"/>
  <c r="N64" i="13"/>
  <c r="P66" i="16" s="1"/>
  <c r="O64" i="13"/>
  <c r="Q66" i="16" s="1"/>
  <c r="P64" i="13"/>
  <c r="R66" i="16" s="1"/>
  <c r="Q64" i="13"/>
  <c r="S66" i="16" s="1"/>
  <c r="R64" i="13"/>
  <c r="T66" i="16" s="1"/>
  <c r="S64" i="13"/>
  <c r="U66" i="16" s="1"/>
  <c r="T64" i="13"/>
  <c r="V66" i="16" s="1"/>
  <c r="U64" i="13"/>
  <c r="W66" i="16" s="1"/>
  <c r="V64" i="13"/>
  <c r="X66" i="16" s="1"/>
  <c r="W64" i="13"/>
  <c r="Y66" i="16" s="1"/>
  <c r="X64" i="13"/>
  <c r="Z66" i="16" s="1"/>
  <c r="Y64" i="13"/>
  <c r="AA66" i="16" s="1"/>
  <c r="Z64" i="13"/>
  <c r="AB66" i="16" s="1"/>
  <c r="C65" i="13"/>
  <c r="D65" i="13"/>
  <c r="F67" i="16" s="1"/>
  <c r="E65" i="13"/>
  <c r="F65" i="13"/>
  <c r="H67" i="16" s="1"/>
  <c r="G65" i="13"/>
  <c r="I67" i="16" s="1"/>
  <c r="H65" i="13"/>
  <c r="J67" i="16" s="1"/>
  <c r="I65" i="13"/>
  <c r="K67" i="16" s="1"/>
  <c r="J65" i="13"/>
  <c r="L67" i="16" s="1"/>
  <c r="K65" i="13"/>
  <c r="M67" i="16" s="1"/>
  <c r="L65" i="13"/>
  <c r="N67" i="16" s="1"/>
  <c r="M65" i="13"/>
  <c r="O67" i="16" s="1"/>
  <c r="N65" i="13"/>
  <c r="P67" i="16" s="1"/>
  <c r="O65" i="13"/>
  <c r="Q67" i="16" s="1"/>
  <c r="P65" i="13"/>
  <c r="R67" i="16" s="1"/>
  <c r="Q65" i="13"/>
  <c r="S67" i="16" s="1"/>
  <c r="R65" i="13"/>
  <c r="T67" i="16" s="1"/>
  <c r="S65" i="13"/>
  <c r="U67" i="16" s="1"/>
  <c r="T65" i="13"/>
  <c r="V67" i="16" s="1"/>
  <c r="U65" i="13"/>
  <c r="W67" i="16" s="1"/>
  <c r="V65" i="13"/>
  <c r="X67" i="16" s="1"/>
  <c r="W65" i="13"/>
  <c r="Y67" i="16" s="1"/>
  <c r="X65" i="13"/>
  <c r="Z67" i="16" s="1"/>
  <c r="Y65" i="13"/>
  <c r="AA67" i="16" s="1"/>
  <c r="Z65" i="13"/>
  <c r="AB67" i="16" s="1"/>
  <c r="C66" i="13"/>
  <c r="D66" i="13"/>
  <c r="F68" i="16" s="1"/>
  <c r="E66" i="13"/>
  <c r="F66" i="13"/>
  <c r="H68" i="16" s="1"/>
  <c r="G66" i="13"/>
  <c r="I68" i="16" s="1"/>
  <c r="H66" i="13"/>
  <c r="J68" i="16" s="1"/>
  <c r="I66" i="13"/>
  <c r="K68" i="16" s="1"/>
  <c r="J66" i="13"/>
  <c r="L68" i="16" s="1"/>
  <c r="K66" i="13"/>
  <c r="M68" i="16" s="1"/>
  <c r="L66" i="13"/>
  <c r="N68" i="16" s="1"/>
  <c r="M66" i="13"/>
  <c r="O68" i="16" s="1"/>
  <c r="N66" i="13"/>
  <c r="P68" i="16" s="1"/>
  <c r="O66" i="13"/>
  <c r="Q68" i="16" s="1"/>
  <c r="P66" i="13"/>
  <c r="R68" i="16" s="1"/>
  <c r="Q66" i="13"/>
  <c r="S68" i="16" s="1"/>
  <c r="R66" i="13"/>
  <c r="T68" i="16" s="1"/>
  <c r="S66" i="13"/>
  <c r="U68" i="16" s="1"/>
  <c r="T66" i="13"/>
  <c r="V68" i="16" s="1"/>
  <c r="U66" i="13"/>
  <c r="W68" i="16" s="1"/>
  <c r="V66" i="13"/>
  <c r="X68" i="16" s="1"/>
  <c r="W66" i="13"/>
  <c r="Y68" i="16" s="1"/>
  <c r="X66" i="13"/>
  <c r="Z68" i="16" s="1"/>
  <c r="Y66" i="13"/>
  <c r="AA68" i="16" s="1"/>
  <c r="Z66" i="13"/>
  <c r="AB68" i="16" s="1"/>
  <c r="C67" i="13"/>
  <c r="D67" i="13"/>
  <c r="F69" i="16" s="1"/>
  <c r="E67" i="13"/>
  <c r="F67" i="13"/>
  <c r="H69" i="16" s="1"/>
  <c r="G67" i="13"/>
  <c r="I69" i="16" s="1"/>
  <c r="H67" i="13"/>
  <c r="J69" i="16" s="1"/>
  <c r="I67" i="13"/>
  <c r="K69" i="16" s="1"/>
  <c r="J67" i="13"/>
  <c r="L69" i="16" s="1"/>
  <c r="K67" i="13"/>
  <c r="M69" i="16" s="1"/>
  <c r="L67" i="13"/>
  <c r="N69" i="16" s="1"/>
  <c r="M67" i="13"/>
  <c r="O69" i="16" s="1"/>
  <c r="N67" i="13"/>
  <c r="P69" i="16" s="1"/>
  <c r="O67" i="13"/>
  <c r="Q69" i="16" s="1"/>
  <c r="P67" i="13"/>
  <c r="R69" i="16" s="1"/>
  <c r="Q67" i="13"/>
  <c r="S69" i="16" s="1"/>
  <c r="R67" i="13"/>
  <c r="T69" i="16" s="1"/>
  <c r="S67" i="13"/>
  <c r="U69" i="16" s="1"/>
  <c r="T67" i="13"/>
  <c r="V69" i="16" s="1"/>
  <c r="U67" i="13"/>
  <c r="W69" i="16" s="1"/>
  <c r="V67" i="13"/>
  <c r="X69" i="16" s="1"/>
  <c r="W67" i="13"/>
  <c r="Y69" i="16" s="1"/>
  <c r="X67" i="13"/>
  <c r="Z69" i="16" s="1"/>
  <c r="Y67" i="13"/>
  <c r="AA69" i="16" s="1"/>
  <c r="Z67" i="13"/>
  <c r="AB69" i="16" s="1"/>
  <c r="C68" i="13"/>
  <c r="D68" i="13"/>
  <c r="F70" i="16" s="1"/>
  <c r="E68" i="13"/>
  <c r="F68" i="13"/>
  <c r="H70" i="16" s="1"/>
  <c r="G68" i="13"/>
  <c r="I70" i="16" s="1"/>
  <c r="H68" i="13"/>
  <c r="J70" i="16" s="1"/>
  <c r="I68" i="13"/>
  <c r="K70" i="16" s="1"/>
  <c r="J68" i="13"/>
  <c r="L70" i="16" s="1"/>
  <c r="K68" i="13"/>
  <c r="M70" i="16" s="1"/>
  <c r="L68" i="13"/>
  <c r="N70" i="16" s="1"/>
  <c r="M68" i="13"/>
  <c r="O70" i="16" s="1"/>
  <c r="N68" i="13"/>
  <c r="P70" i="16" s="1"/>
  <c r="O68" i="13"/>
  <c r="Q70" i="16" s="1"/>
  <c r="P68" i="13"/>
  <c r="R70" i="16" s="1"/>
  <c r="Q68" i="13"/>
  <c r="S70" i="16" s="1"/>
  <c r="R68" i="13"/>
  <c r="T70" i="16" s="1"/>
  <c r="S68" i="13"/>
  <c r="U70" i="16" s="1"/>
  <c r="T68" i="13"/>
  <c r="V70" i="16" s="1"/>
  <c r="U68" i="13"/>
  <c r="W70" i="16" s="1"/>
  <c r="V68" i="13"/>
  <c r="X70" i="16" s="1"/>
  <c r="W68" i="13"/>
  <c r="Y70" i="16" s="1"/>
  <c r="X68" i="13"/>
  <c r="Z70" i="16" s="1"/>
  <c r="Y68" i="13"/>
  <c r="AA70" i="16" s="1"/>
  <c r="Z68" i="13"/>
  <c r="AB70" i="16" s="1"/>
  <c r="C69" i="13"/>
  <c r="D69" i="13"/>
  <c r="F71" i="16" s="1"/>
  <c r="E69" i="13"/>
  <c r="F69" i="13"/>
  <c r="H71" i="16" s="1"/>
  <c r="G69" i="13"/>
  <c r="I71" i="16" s="1"/>
  <c r="H69" i="13"/>
  <c r="J71" i="16" s="1"/>
  <c r="I69" i="13"/>
  <c r="K71" i="16" s="1"/>
  <c r="J69" i="13"/>
  <c r="L71" i="16" s="1"/>
  <c r="K69" i="13"/>
  <c r="M71" i="16" s="1"/>
  <c r="L69" i="13"/>
  <c r="N71" i="16" s="1"/>
  <c r="M69" i="13"/>
  <c r="O71" i="16" s="1"/>
  <c r="N69" i="13"/>
  <c r="P71" i="16" s="1"/>
  <c r="O69" i="13"/>
  <c r="Q71" i="16" s="1"/>
  <c r="P69" i="13"/>
  <c r="R71" i="16" s="1"/>
  <c r="Q69" i="13"/>
  <c r="S71" i="16" s="1"/>
  <c r="R69" i="13"/>
  <c r="T71" i="16" s="1"/>
  <c r="S69" i="13"/>
  <c r="U71" i="16" s="1"/>
  <c r="T69" i="13"/>
  <c r="V71" i="16" s="1"/>
  <c r="U69" i="13"/>
  <c r="W71" i="16" s="1"/>
  <c r="V69" i="13"/>
  <c r="X71" i="16" s="1"/>
  <c r="W69" i="13"/>
  <c r="Y71" i="16" s="1"/>
  <c r="X69" i="13"/>
  <c r="Z71" i="16" s="1"/>
  <c r="Y69" i="13"/>
  <c r="AA71" i="16" s="1"/>
  <c r="Z69" i="13"/>
  <c r="AB71" i="16" s="1"/>
  <c r="C70" i="13"/>
  <c r="D70" i="13"/>
  <c r="F72" i="16" s="1"/>
  <c r="E70" i="13"/>
  <c r="F70" i="13"/>
  <c r="H72" i="16" s="1"/>
  <c r="G70" i="13"/>
  <c r="I72" i="16" s="1"/>
  <c r="H70" i="13"/>
  <c r="J72" i="16" s="1"/>
  <c r="I70" i="13"/>
  <c r="K72" i="16" s="1"/>
  <c r="J70" i="13"/>
  <c r="L72" i="16" s="1"/>
  <c r="K70" i="13"/>
  <c r="M72" i="16" s="1"/>
  <c r="L70" i="13"/>
  <c r="N72" i="16" s="1"/>
  <c r="M70" i="13"/>
  <c r="O72" i="16" s="1"/>
  <c r="N70" i="13"/>
  <c r="P72" i="16" s="1"/>
  <c r="O70" i="13"/>
  <c r="Q72" i="16" s="1"/>
  <c r="P70" i="13"/>
  <c r="R72" i="16" s="1"/>
  <c r="Q70" i="13"/>
  <c r="S72" i="16" s="1"/>
  <c r="R70" i="13"/>
  <c r="T72" i="16" s="1"/>
  <c r="S70" i="13"/>
  <c r="U72" i="16" s="1"/>
  <c r="T70" i="13"/>
  <c r="V72" i="16" s="1"/>
  <c r="U70" i="13"/>
  <c r="W72" i="16" s="1"/>
  <c r="V70" i="13"/>
  <c r="X72" i="16" s="1"/>
  <c r="W70" i="13"/>
  <c r="Y72" i="16" s="1"/>
  <c r="X70" i="13"/>
  <c r="Z72" i="16" s="1"/>
  <c r="Y70" i="13"/>
  <c r="AA72" i="16" s="1"/>
  <c r="Z70" i="13"/>
  <c r="AB72" i="16" s="1"/>
  <c r="C71" i="13"/>
  <c r="D71" i="13"/>
  <c r="F73" i="16" s="1"/>
  <c r="E71" i="13"/>
  <c r="F71" i="13"/>
  <c r="H73" i="16" s="1"/>
  <c r="G71" i="13"/>
  <c r="I73" i="16" s="1"/>
  <c r="H71" i="13"/>
  <c r="J73" i="16" s="1"/>
  <c r="I71" i="13"/>
  <c r="K73" i="16" s="1"/>
  <c r="J71" i="13"/>
  <c r="L73" i="16" s="1"/>
  <c r="K71" i="13"/>
  <c r="M73" i="16" s="1"/>
  <c r="L71" i="13"/>
  <c r="N73" i="16" s="1"/>
  <c r="M71" i="13"/>
  <c r="O73" i="16" s="1"/>
  <c r="N71" i="13"/>
  <c r="P73" i="16" s="1"/>
  <c r="O71" i="13"/>
  <c r="Q73" i="16" s="1"/>
  <c r="P71" i="13"/>
  <c r="R73" i="16" s="1"/>
  <c r="Q71" i="13"/>
  <c r="S73" i="16" s="1"/>
  <c r="R71" i="13"/>
  <c r="T73" i="16" s="1"/>
  <c r="S71" i="13"/>
  <c r="U73" i="16" s="1"/>
  <c r="T71" i="13"/>
  <c r="V73" i="16" s="1"/>
  <c r="U71" i="13"/>
  <c r="W73" i="16" s="1"/>
  <c r="V71" i="13"/>
  <c r="X73" i="16" s="1"/>
  <c r="W71" i="13"/>
  <c r="Y73" i="16" s="1"/>
  <c r="X71" i="13"/>
  <c r="Z73" i="16" s="1"/>
  <c r="Y71" i="13"/>
  <c r="AA73" i="16" s="1"/>
  <c r="Z71" i="13"/>
  <c r="AB73" i="16" s="1"/>
  <c r="C72" i="13"/>
  <c r="D72" i="13"/>
  <c r="F74" i="16" s="1"/>
  <c r="E72" i="13"/>
  <c r="F72" i="13"/>
  <c r="H74" i="16" s="1"/>
  <c r="G72" i="13"/>
  <c r="I74" i="16" s="1"/>
  <c r="H72" i="13"/>
  <c r="J74" i="16" s="1"/>
  <c r="I72" i="13"/>
  <c r="K74" i="16" s="1"/>
  <c r="J72" i="13"/>
  <c r="L74" i="16" s="1"/>
  <c r="K72" i="13"/>
  <c r="M74" i="16" s="1"/>
  <c r="L72" i="13"/>
  <c r="N74" i="16" s="1"/>
  <c r="M72" i="13"/>
  <c r="O74" i="16" s="1"/>
  <c r="N72" i="13"/>
  <c r="P74" i="16" s="1"/>
  <c r="O72" i="13"/>
  <c r="Q74" i="16" s="1"/>
  <c r="P72" i="13"/>
  <c r="R74" i="16" s="1"/>
  <c r="Q72" i="13"/>
  <c r="S74" i="16" s="1"/>
  <c r="R72" i="13"/>
  <c r="T74" i="16" s="1"/>
  <c r="S72" i="13"/>
  <c r="U74" i="16" s="1"/>
  <c r="T72" i="13"/>
  <c r="V74" i="16" s="1"/>
  <c r="U72" i="13"/>
  <c r="W74" i="16" s="1"/>
  <c r="V72" i="13"/>
  <c r="X74" i="16" s="1"/>
  <c r="W72" i="13"/>
  <c r="Y74" i="16" s="1"/>
  <c r="X72" i="13"/>
  <c r="Z74" i="16" s="1"/>
  <c r="Y72" i="13"/>
  <c r="AA74" i="16" s="1"/>
  <c r="Z72" i="13"/>
  <c r="AB74" i="16" s="1"/>
  <c r="C73" i="13"/>
  <c r="D73" i="13"/>
  <c r="F75" i="16" s="1"/>
  <c r="E73" i="13"/>
  <c r="F73" i="13"/>
  <c r="H75" i="16" s="1"/>
  <c r="G73" i="13"/>
  <c r="I75" i="16" s="1"/>
  <c r="H73" i="13"/>
  <c r="J75" i="16" s="1"/>
  <c r="I73" i="13"/>
  <c r="K75" i="16" s="1"/>
  <c r="J73" i="13"/>
  <c r="L75" i="16" s="1"/>
  <c r="K73" i="13"/>
  <c r="M75" i="16" s="1"/>
  <c r="L73" i="13"/>
  <c r="N75" i="16" s="1"/>
  <c r="M73" i="13"/>
  <c r="O75" i="16" s="1"/>
  <c r="N73" i="13"/>
  <c r="P75" i="16" s="1"/>
  <c r="O73" i="13"/>
  <c r="Q75" i="16" s="1"/>
  <c r="P73" i="13"/>
  <c r="R75" i="16" s="1"/>
  <c r="Q73" i="13"/>
  <c r="S75" i="16" s="1"/>
  <c r="R73" i="13"/>
  <c r="T75" i="16" s="1"/>
  <c r="S73" i="13"/>
  <c r="U75" i="16" s="1"/>
  <c r="T73" i="13"/>
  <c r="V75" i="16" s="1"/>
  <c r="U73" i="13"/>
  <c r="W75" i="16" s="1"/>
  <c r="V73" i="13"/>
  <c r="X75" i="16" s="1"/>
  <c r="W73" i="13"/>
  <c r="Y75" i="16" s="1"/>
  <c r="X73" i="13"/>
  <c r="Z75" i="16" s="1"/>
  <c r="Y73" i="13"/>
  <c r="AA75" i="16" s="1"/>
  <c r="Z73" i="13"/>
  <c r="AB75" i="16" s="1"/>
  <c r="C74" i="13"/>
  <c r="D74" i="13"/>
  <c r="F76" i="16" s="1"/>
  <c r="E74" i="13"/>
  <c r="F74" i="13"/>
  <c r="H76" i="16" s="1"/>
  <c r="G74" i="13"/>
  <c r="I76" i="16" s="1"/>
  <c r="H74" i="13"/>
  <c r="J76" i="16" s="1"/>
  <c r="I74" i="13"/>
  <c r="K76" i="16" s="1"/>
  <c r="J74" i="13"/>
  <c r="L76" i="16" s="1"/>
  <c r="K74" i="13"/>
  <c r="M76" i="16" s="1"/>
  <c r="L74" i="13"/>
  <c r="N76" i="16" s="1"/>
  <c r="M74" i="13"/>
  <c r="O76" i="16" s="1"/>
  <c r="N74" i="13"/>
  <c r="P76" i="16" s="1"/>
  <c r="O74" i="13"/>
  <c r="Q76" i="16" s="1"/>
  <c r="P74" i="13"/>
  <c r="R76" i="16" s="1"/>
  <c r="Q74" i="13"/>
  <c r="S76" i="16" s="1"/>
  <c r="R74" i="13"/>
  <c r="T76" i="16" s="1"/>
  <c r="S74" i="13"/>
  <c r="U76" i="16" s="1"/>
  <c r="T74" i="13"/>
  <c r="V76" i="16" s="1"/>
  <c r="U74" i="13"/>
  <c r="W76" i="16" s="1"/>
  <c r="V74" i="13"/>
  <c r="X76" i="16" s="1"/>
  <c r="W74" i="13"/>
  <c r="Y76" i="16" s="1"/>
  <c r="X74" i="13"/>
  <c r="Z76" i="16" s="1"/>
  <c r="Y74" i="13"/>
  <c r="AA76" i="16" s="1"/>
  <c r="Z74" i="13"/>
  <c r="AB76" i="16" s="1"/>
  <c r="C75" i="13"/>
  <c r="D75" i="13"/>
  <c r="F77" i="16" s="1"/>
  <c r="E75" i="13"/>
  <c r="F75" i="13"/>
  <c r="H77" i="16" s="1"/>
  <c r="G75" i="13"/>
  <c r="I77" i="16" s="1"/>
  <c r="H75" i="13"/>
  <c r="J77" i="16" s="1"/>
  <c r="I75" i="13"/>
  <c r="K77" i="16" s="1"/>
  <c r="J75" i="13"/>
  <c r="L77" i="16" s="1"/>
  <c r="K75" i="13"/>
  <c r="M77" i="16" s="1"/>
  <c r="L75" i="13"/>
  <c r="N77" i="16" s="1"/>
  <c r="M75" i="13"/>
  <c r="O77" i="16" s="1"/>
  <c r="N75" i="13"/>
  <c r="P77" i="16" s="1"/>
  <c r="O75" i="13"/>
  <c r="Q77" i="16" s="1"/>
  <c r="P75" i="13"/>
  <c r="R77" i="16" s="1"/>
  <c r="Q75" i="13"/>
  <c r="S77" i="16" s="1"/>
  <c r="R75" i="13"/>
  <c r="T77" i="16" s="1"/>
  <c r="S75" i="13"/>
  <c r="U77" i="16" s="1"/>
  <c r="T75" i="13"/>
  <c r="V77" i="16" s="1"/>
  <c r="U75" i="13"/>
  <c r="W77" i="16" s="1"/>
  <c r="V75" i="13"/>
  <c r="X77" i="16" s="1"/>
  <c r="W75" i="13"/>
  <c r="Y77" i="16" s="1"/>
  <c r="X75" i="13"/>
  <c r="Z77" i="16" s="1"/>
  <c r="Y75" i="13"/>
  <c r="AA77" i="16" s="1"/>
  <c r="Z75" i="13"/>
  <c r="AB77" i="16" s="1"/>
  <c r="C76" i="13"/>
  <c r="D76" i="13"/>
  <c r="F78" i="16" s="1"/>
  <c r="E76" i="13"/>
  <c r="F76" i="13"/>
  <c r="H78" i="16" s="1"/>
  <c r="G76" i="13"/>
  <c r="I78" i="16" s="1"/>
  <c r="H76" i="13"/>
  <c r="J78" i="16" s="1"/>
  <c r="I76" i="13"/>
  <c r="K78" i="16" s="1"/>
  <c r="J76" i="13"/>
  <c r="L78" i="16" s="1"/>
  <c r="K76" i="13"/>
  <c r="M78" i="16" s="1"/>
  <c r="L76" i="13"/>
  <c r="N78" i="16" s="1"/>
  <c r="M76" i="13"/>
  <c r="O78" i="16" s="1"/>
  <c r="N76" i="13"/>
  <c r="P78" i="16" s="1"/>
  <c r="O76" i="13"/>
  <c r="Q78" i="16" s="1"/>
  <c r="P76" i="13"/>
  <c r="R78" i="16" s="1"/>
  <c r="Q76" i="13"/>
  <c r="S78" i="16" s="1"/>
  <c r="R76" i="13"/>
  <c r="T78" i="16" s="1"/>
  <c r="S76" i="13"/>
  <c r="U78" i="16" s="1"/>
  <c r="T76" i="13"/>
  <c r="V78" i="16" s="1"/>
  <c r="U76" i="13"/>
  <c r="W78" i="16" s="1"/>
  <c r="V76" i="13"/>
  <c r="X78" i="16" s="1"/>
  <c r="W76" i="13"/>
  <c r="Y78" i="16" s="1"/>
  <c r="X76" i="13"/>
  <c r="Z78" i="16" s="1"/>
  <c r="Y76" i="13"/>
  <c r="AA78" i="16" s="1"/>
  <c r="Z76" i="13"/>
  <c r="AB78" i="16" s="1"/>
  <c r="C77" i="13"/>
  <c r="D77" i="13"/>
  <c r="F79" i="16" s="1"/>
  <c r="E77" i="13"/>
  <c r="F77" i="13"/>
  <c r="H79" i="16" s="1"/>
  <c r="G77" i="13"/>
  <c r="I79" i="16" s="1"/>
  <c r="H77" i="13"/>
  <c r="J79" i="16" s="1"/>
  <c r="I77" i="13"/>
  <c r="K79" i="16" s="1"/>
  <c r="J77" i="13"/>
  <c r="L79" i="16" s="1"/>
  <c r="K77" i="13"/>
  <c r="M79" i="16" s="1"/>
  <c r="L77" i="13"/>
  <c r="N79" i="16" s="1"/>
  <c r="M77" i="13"/>
  <c r="O79" i="16" s="1"/>
  <c r="N77" i="13"/>
  <c r="P79" i="16" s="1"/>
  <c r="O77" i="13"/>
  <c r="Q79" i="16" s="1"/>
  <c r="P77" i="13"/>
  <c r="R79" i="16" s="1"/>
  <c r="Q77" i="13"/>
  <c r="S79" i="16" s="1"/>
  <c r="R77" i="13"/>
  <c r="T79" i="16" s="1"/>
  <c r="S77" i="13"/>
  <c r="U79" i="16" s="1"/>
  <c r="T77" i="13"/>
  <c r="V79" i="16" s="1"/>
  <c r="U77" i="13"/>
  <c r="W79" i="16" s="1"/>
  <c r="V77" i="13"/>
  <c r="X79" i="16" s="1"/>
  <c r="W77" i="13"/>
  <c r="Y79" i="16" s="1"/>
  <c r="X77" i="13"/>
  <c r="Z79" i="16" s="1"/>
  <c r="Y77" i="13"/>
  <c r="AA79" i="16" s="1"/>
  <c r="Z77" i="13"/>
  <c r="AB79" i="16" s="1"/>
  <c r="C78" i="13"/>
  <c r="D78" i="13"/>
  <c r="F80" i="16" s="1"/>
  <c r="E78" i="13"/>
  <c r="F78" i="13"/>
  <c r="H80" i="16" s="1"/>
  <c r="G78" i="13"/>
  <c r="I80" i="16" s="1"/>
  <c r="H78" i="13"/>
  <c r="J80" i="16" s="1"/>
  <c r="I78" i="13"/>
  <c r="K80" i="16" s="1"/>
  <c r="J78" i="13"/>
  <c r="L80" i="16" s="1"/>
  <c r="K78" i="13"/>
  <c r="M80" i="16" s="1"/>
  <c r="L78" i="13"/>
  <c r="N80" i="16" s="1"/>
  <c r="M78" i="13"/>
  <c r="O80" i="16" s="1"/>
  <c r="N78" i="13"/>
  <c r="P80" i="16" s="1"/>
  <c r="O78" i="13"/>
  <c r="Q80" i="16" s="1"/>
  <c r="P78" i="13"/>
  <c r="R80" i="16" s="1"/>
  <c r="Q78" i="13"/>
  <c r="S80" i="16" s="1"/>
  <c r="R78" i="13"/>
  <c r="T80" i="16" s="1"/>
  <c r="S78" i="13"/>
  <c r="U80" i="16" s="1"/>
  <c r="T78" i="13"/>
  <c r="V80" i="16" s="1"/>
  <c r="U78" i="13"/>
  <c r="W80" i="16" s="1"/>
  <c r="V78" i="13"/>
  <c r="X80" i="16" s="1"/>
  <c r="W78" i="13"/>
  <c r="Y80" i="16" s="1"/>
  <c r="X78" i="13"/>
  <c r="Z80" i="16" s="1"/>
  <c r="Y78" i="13"/>
  <c r="AA80" i="16" s="1"/>
  <c r="Z78" i="13"/>
  <c r="AB80" i="16" s="1"/>
  <c r="C79" i="13"/>
  <c r="D79" i="13"/>
  <c r="F81" i="16" s="1"/>
  <c r="E79" i="13"/>
  <c r="F79" i="13"/>
  <c r="H81" i="16" s="1"/>
  <c r="G79" i="13"/>
  <c r="I81" i="16" s="1"/>
  <c r="H79" i="13"/>
  <c r="J81" i="16" s="1"/>
  <c r="I79" i="13"/>
  <c r="K81" i="16" s="1"/>
  <c r="J79" i="13"/>
  <c r="L81" i="16" s="1"/>
  <c r="K79" i="13"/>
  <c r="M81" i="16" s="1"/>
  <c r="L79" i="13"/>
  <c r="N81" i="16" s="1"/>
  <c r="M79" i="13"/>
  <c r="O81" i="16" s="1"/>
  <c r="N79" i="13"/>
  <c r="P81" i="16" s="1"/>
  <c r="O79" i="13"/>
  <c r="Q81" i="16" s="1"/>
  <c r="P79" i="13"/>
  <c r="R81" i="16" s="1"/>
  <c r="Q79" i="13"/>
  <c r="S81" i="16" s="1"/>
  <c r="R79" i="13"/>
  <c r="T81" i="16" s="1"/>
  <c r="S79" i="13"/>
  <c r="U81" i="16" s="1"/>
  <c r="T79" i="13"/>
  <c r="V81" i="16" s="1"/>
  <c r="U79" i="13"/>
  <c r="W81" i="16" s="1"/>
  <c r="V79" i="13"/>
  <c r="X81" i="16" s="1"/>
  <c r="W79" i="13"/>
  <c r="Y81" i="16" s="1"/>
  <c r="X79" i="13"/>
  <c r="Z81" i="16" s="1"/>
  <c r="Y79" i="13"/>
  <c r="AA81" i="16" s="1"/>
  <c r="Z79" i="13"/>
  <c r="AB81" i="16" s="1"/>
  <c r="C80" i="13"/>
  <c r="D80" i="13"/>
  <c r="F82" i="16" s="1"/>
  <c r="E80" i="13"/>
  <c r="F80" i="13"/>
  <c r="H82" i="16" s="1"/>
  <c r="G80" i="13"/>
  <c r="I82" i="16" s="1"/>
  <c r="H80" i="13"/>
  <c r="J82" i="16" s="1"/>
  <c r="I80" i="13"/>
  <c r="K82" i="16" s="1"/>
  <c r="J80" i="13"/>
  <c r="L82" i="16" s="1"/>
  <c r="K80" i="13"/>
  <c r="M82" i="16" s="1"/>
  <c r="L80" i="13"/>
  <c r="N82" i="16" s="1"/>
  <c r="M80" i="13"/>
  <c r="O82" i="16" s="1"/>
  <c r="N80" i="13"/>
  <c r="P82" i="16" s="1"/>
  <c r="O80" i="13"/>
  <c r="Q82" i="16" s="1"/>
  <c r="P80" i="13"/>
  <c r="R82" i="16" s="1"/>
  <c r="Q80" i="13"/>
  <c r="S82" i="16" s="1"/>
  <c r="R80" i="13"/>
  <c r="T82" i="16" s="1"/>
  <c r="S80" i="13"/>
  <c r="U82" i="16" s="1"/>
  <c r="T80" i="13"/>
  <c r="V82" i="16" s="1"/>
  <c r="U80" i="13"/>
  <c r="W82" i="16" s="1"/>
  <c r="V80" i="13"/>
  <c r="X82" i="16" s="1"/>
  <c r="W80" i="13"/>
  <c r="Y82" i="16" s="1"/>
  <c r="X80" i="13"/>
  <c r="Z82" i="16" s="1"/>
  <c r="Y80" i="13"/>
  <c r="AA82" i="16" s="1"/>
  <c r="Z80" i="13"/>
  <c r="AB82" i="16" s="1"/>
  <c r="C81" i="13"/>
  <c r="D81" i="13"/>
  <c r="F83" i="16" s="1"/>
  <c r="E81" i="13"/>
  <c r="F81" i="13"/>
  <c r="H83" i="16" s="1"/>
  <c r="G81" i="13"/>
  <c r="I83" i="16" s="1"/>
  <c r="H81" i="13"/>
  <c r="J83" i="16" s="1"/>
  <c r="I81" i="13"/>
  <c r="K83" i="16" s="1"/>
  <c r="J81" i="13"/>
  <c r="L83" i="16" s="1"/>
  <c r="K81" i="13"/>
  <c r="M83" i="16" s="1"/>
  <c r="L81" i="13"/>
  <c r="N83" i="16" s="1"/>
  <c r="M81" i="13"/>
  <c r="O83" i="16" s="1"/>
  <c r="N81" i="13"/>
  <c r="P83" i="16" s="1"/>
  <c r="O81" i="13"/>
  <c r="Q83" i="16" s="1"/>
  <c r="P81" i="13"/>
  <c r="R83" i="16" s="1"/>
  <c r="Q81" i="13"/>
  <c r="S83" i="16" s="1"/>
  <c r="R81" i="13"/>
  <c r="T83" i="16" s="1"/>
  <c r="S81" i="13"/>
  <c r="U83" i="16" s="1"/>
  <c r="T81" i="13"/>
  <c r="V83" i="16" s="1"/>
  <c r="U81" i="13"/>
  <c r="W83" i="16" s="1"/>
  <c r="V81" i="13"/>
  <c r="X83" i="16" s="1"/>
  <c r="W81" i="13"/>
  <c r="Y83" i="16" s="1"/>
  <c r="X81" i="13"/>
  <c r="Z83" i="16" s="1"/>
  <c r="Y81" i="13"/>
  <c r="AA83" i="16" s="1"/>
  <c r="Z81" i="13"/>
  <c r="AB83" i="16" s="1"/>
  <c r="C82" i="13"/>
  <c r="D82" i="13"/>
  <c r="F84" i="16" s="1"/>
  <c r="E82" i="13"/>
  <c r="F82" i="13"/>
  <c r="H84" i="16" s="1"/>
  <c r="G82" i="13"/>
  <c r="I84" i="16" s="1"/>
  <c r="H82" i="13"/>
  <c r="J84" i="16" s="1"/>
  <c r="I82" i="13"/>
  <c r="K84" i="16" s="1"/>
  <c r="J82" i="13"/>
  <c r="L84" i="16" s="1"/>
  <c r="K82" i="13"/>
  <c r="M84" i="16" s="1"/>
  <c r="L82" i="13"/>
  <c r="N84" i="16" s="1"/>
  <c r="M82" i="13"/>
  <c r="O84" i="16" s="1"/>
  <c r="N82" i="13"/>
  <c r="P84" i="16" s="1"/>
  <c r="O82" i="13"/>
  <c r="Q84" i="16" s="1"/>
  <c r="P82" i="13"/>
  <c r="R84" i="16" s="1"/>
  <c r="Q82" i="13"/>
  <c r="S84" i="16" s="1"/>
  <c r="R82" i="13"/>
  <c r="T84" i="16" s="1"/>
  <c r="S82" i="13"/>
  <c r="U84" i="16" s="1"/>
  <c r="T82" i="13"/>
  <c r="V84" i="16" s="1"/>
  <c r="U82" i="13"/>
  <c r="W84" i="16" s="1"/>
  <c r="V82" i="13"/>
  <c r="X84" i="16" s="1"/>
  <c r="W82" i="13"/>
  <c r="Y84" i="16" s="1"/>
  <c r="X82" i="13"/>
  <c r="Z84" i="16" s="1"/>
  <c r="Y82" i="13"/>
  <c r="AA84" i="16" s="1"/>
  <c r="Z82" i="13"/>
  <c r="AB84" i="16" s="1"/>
  <c r="C83" i="13"/>
  <c r="D83" i="13"/>
  <c r="F85" i="16" s="1"/>
  <c r="E83" i="13"/>
  <c r="F83" i="13"/>
  <c r="H85" i="16" s="1"/>
  <c r="G83" i="13"/>
  <c r="I85" i="16" s="1"/>
  <c r="H83" i="13"/>
  <c r="J85" i="16" s="1"/>
  <c r="I83" i="13"/>
  <c r="K85" i="16" s="1"/>
  <c r="J83" i="13"/>
  <c r="L85" i="16" s="1"/>
  <c r="K83" i="13"/>
  <c r="M85" i="16" s="1"/>
  <c r="L83" i="13"/>
  <c r="N85" i="16" s="1"/>
  <c r="M83" i="13"/>
  <c r="O85" i="16" s="1"/>
  <c r="N83" i="13"/>
  <c r="P85" i="16" s="1"/>
  <c r="O83" i="13"/>
  <c r="Q85" i="16" s="1"/>
  <c r="P83" i="13"/>
  <c r="R85" i="16" s="1"/>
  <c r="Q83" i="13"/>
  <c r="S85" i="16" s="1"/>
  <c r="R83" i="13"/>
  <c r="T85" i="16" s="1"/>
  <c r="S83" i="13"/>
  <c r="U85" i="16" s="1"/>
  <c r="T83" i="13"/>
  <c r="V85" i="16" s="1"/>
  <c r="U83" i="13"/>
  <c r="W85" i="16" s="1"/>
  <c r="V83" i="13"/>
  <c r="X85" i="16" s="1"/>
  <c r="W83" i="13"/>
  <c r="Y85" i="16" s="1"/>
  <c r="X83" i="13"/>
  <c r="Z85" i="16" s="1"/>
  <c r="Y83" i="13"/>
  <c r="AA85" i="16" s="1"/>
  <c r="Z83" i="13"/>
  <c r="AB85" i="16" s="1"/>
  <c r="C84" i="13"/>
  <c r="D84" i="13"/>
  <c r="F86" i="16" s="1"/>
  <c r="E84" i="13"/>
  <c r="F84" i="13"/>
  <c r="H86" i="16" s="1"/>
  <c r="G84" i="13"/>
  <c r="I86" i="16" s="1"/>
  <c r="H84" i="13"/>
  <c r="J86" i="16" s="1"/>
  <c r="I84" i="13"/>
  <c r="K86" i="16" s="1"/>
  <c r="J84" i="13"/>
  <c r="L86" i="16" s="1"/>
  <c r="K84" i="13"/>
  <c r="M86" i="16" s="1"/>
  <c r="L84" i="13"/>
  <c r="N86" i="16" s="1"/>
  <c r="M84" i="13"/>
  <c r="O86" i="16" s="1"/>
  <c r="N84" i="13"/>
  <c r="P86" i="16" s="1"/>
  <c r="O84" i="13"/>
  <c r="Q86" i="16" s="1"/>
  <c r="P84" i="13"/>
  <c r="R86" i="16" s="1"/>
  <c r="Q84" i="13"/>
  <c r="S86" i="16" s="1"/>
  <c r="R84" i="13"/>
  <c r="T86" i="16" s="1"/>
  <c r="S84" i="13"/>
  <c r="U86" i="16" s="1"/>
  <c r="T84" i="13"/>
  <c r="V86" i="16" s="1"/>
  <c r="U84" i="13"/>
  <c r="W86" i="16" s="1"/>
  <c r="V84" i="13"/>
  <c r="X86" i="16" s="1"/>
  <c r="W84" i="13"/>
  <c r="Y86" i="16" s="1"/>
  <c r="X84" i="13"/>
  <c r="Z86" i="16" s="1"/>
  <c r="Y84" i="13"/>
  <c r="AA86" i="16" s="1"/>
  <c r="Z84" i="13"/>
  <c r="AB86" i="16" s="1"/>
  <c r="C85" i="13"/>
  <c r="D85" i="13"/>
  <c r="F87" i="16" s="1"/>
  <c r="E85" i="13"/>
  <c r="F85" i="13"/>
  <c r="H87" i="16" s="1"/>
  <c r="G85" i="13"/>
  <c r="I87" i="16" s="1"/>
  <c r="H85" i="13"/>
  <c r="J87" i="16" s="1"/>
  <c r="I85" i="13"/>
  <c r="K87" i="16" s="1"/>
  <c r="J85" i="13"/>
  <c r="L87" i="16" s="1"/>
  <c r="K85" i="13"/>
  <c r="M87" i="16" s="1"/>
  <c r="L85" i="13"/>
  <c r="N87" i="16" s="1"/>
  <c r="M85" i="13"/>
  <c r="O87" i="16" s="1"/>
  <c r="N85" i="13"/>
  <c r="P87" i="16" s="1"/>
  <c r="O85" i="13"/>
  <c r="Q87" i="16" s="1"/>
  <c r="P85" i="13"/>
  <c r="R87" i="16" s="1"/>
  <c r="Q85" i="13"/>
  <c r="S87" i="16" s="1"/>
  <c r="R85" i="13"/>
  <c r="T87" i="16" s="1"/>
  <c r="S85" i="13"/>
  <c r="U87" i="16" s="1"/>
  <c r="T85" i="13"/>
  <c r="V87" i="16" s="1"/>
  <c r="U85" i="13"/>
  <c r="W87" i="16" s="1"/>
  <c r="V85" i="13"/>
  <c r="X87" i="16" s="1"/>
  <c r="W85" i="13"/>
  <c r="Y87" i="16" s="1"/>
  <c r="X85" i="13"/>
  <c r="Z87" i="16" s="1"/>
  <c r="Y85" i="13"/>
  <c r="AA87" i="16" s="1"/>
  <c r="Z85" i="13"/>
  <c r="AB87" i="16" s="1"/>
  <c r="C86" i="13"/>
  <c r="D86" i="13"/>
  <c r="F88" i="16" s="1"/>
  <c r="E86" i="13"/>
  <c r="F86" i="13"/>
  <c r="H88" i="16" s="1"/>
  <c r="G86" i="13"/>
  <c r="I88" i="16" s="1"/>
  <c r="H86" i="13"/>
  <c r="J88" i="16" s="1"/>
  <c r="I86" i="13"/>
  <c r="K88" i="16" s="1"/>
  <c r="J86" i="13"/>
  <c r="L88" i="16" s="1"/>
  <c r="K86" i="13"/>
  <c r="M88" i="16" s="1"/>
  <c r="L86" i="13"/>
  <c r="N88" i="16" s="1"/>
  <c r="M86" i="13"/>
  <c r="O88" i="16" s="1"/>
  <c r="N86" i="13"/>
  <c r="P88" i="16" s="1"/>
  <c r="O86" i="13"/>
  <c r="Q88" i="16" s="1"/>
  <c r="P86" i="13"/>
  <c r="R88" i="16" s="1"/>
  <c r="Q86" i="13"/>
  <c r="S88" i="16" s="1"/>
  <c r="R86" i="13"/>
  <c r="T88" i="16" s="1"/>
  <c r="S86" i="13"/>
  <c r="U88" i="16" s="1"/>
  <c r="T86" i="13"/>
  <c r="V88" i="16" s="1"/>
  <c r="U86" i="13"/>
  <c r="W88" i="16" s="1"/>
  <c r="V86" i="13"/>
  <c r="X88" i="16" s="1"/>
  <c r="W86" i="13"/>
  <c r="Y88" i="16" s="1"/>
  <c r="X86" i="13"/>
  <c r="Z88" i="16" s="1"/>
  <c r="Y86" i="13"/>
  <c r="AA88" i="16" s="1"/>
  <c r="Z86" i="13"/>
  <c r="AB88" i="16" s="1"/>
  <c r="C87" i="13"/>
  <c r="D87" i="13"/>
  <c r="F89" i="16" s="1"/>
  <c r="E87" i="13"/>
  <c r="F87" i="13"/>
  <c r="H89" i="16" s="1"/>
  <c r="G87" i="13"/>
  <c r="I89" i="16" s="1"/>
  <c r="H87" i="13"/>
  <c r="J89" i="16" s="1"/>
  <c r="I87" i="13"/>
  <c r="K89" i="16" s="1"/>
  <c r="J87" i="13"/>
  <c r="L89" i="16" s="1"/>
  <c r="K87" i="13"/>
  <c r="M89" i="16" s="1"/>
  <c r="L87" i="13"/>
  <c r="N89" i="16" s="1"/>
  <c r="M87" i="13"/>
  <c r="O89" i="16" s="1"/>
  <c r="N87" i="13"/>
  <c r="P89" i="16" s="1"/>
  <c r="O87" i="13"/>
  <c r="Q89" i="16" s="1"/>
  <c r="P87" i="13"/>
  <c r="R89" i="16" s="1"/>
  <c r="Q87" i="13"/>
  <c r="S89" i="16" s="1"/>
  <c r="R87" i="13"/>
  <c r="T89" i="16" s="1"/>
  <c r="S87" i="13"/>
  <c r="U89" i="16" s="1"/>
  <c r="T87" i="13"/>
  <c r="V89" i="16" s="1"/>
  <c r="U87" i="13"/>
  <c r="W89" i="16" s="1"/>
  <c r="V87" i="13"/>
  <c r="X89" i="16" s="1"/>
  <c r="W87" i="13"/>
  <c r="Y89" i="16" s="1"/>
  <c r="X87" i="13"/>
  <c r="Z89" i="16" s="1"/>
  <c r="Y87" i="13"/>
  <c r="AA89" i="16" s="1"/>
  <c r="Z87" i="13"/>
  <c r="AB89" i="16" s="1"/>
  <c r="C88" i="13"/>
  <c r="D88" i="13"/>
  <c r="F90" i="16" s="1"/>
  <c r="E88" i="13"/>
  <c r="F88" i="13"/>
  <c r="H90" i="16" s="1"/>
  <c r="G88" i="13"/>
  <c r="I90" i="16" s="1"/>
  <c r="H88" i="13"/>
  <c r="J90" i="16" s="1"/>
  <c r="I88" i="13"/>
  <c r="K90" i="16" s="1"/>
  <c r="J88" i="13"/>
  <c r="L90" i="16" s="1"/>
  <c r="K88" i="13"/>
  <c r="M90" i="16" s="1"/>
  <c r="L88" i="13"/>
  <c r="N90" i="16" s="1"/>
  <c r="M88" i="13"/>
  <c r="O90" i="16" s="1"/>
  <c r="N88" i="13"/>
  <c r="P90" i="16" s="1"/>
  <c r="O88" i="13"/>
  <c r="Q90" i="16" s="1"/>
  <c r="P88" i="13"/>
  <c r="R90" i="16" s="1"/>
  <c r="Q88" i="13"/>
  <c r="S90" i="16" s="1"/>
  <c r="R88" i="13"/>
  <c r="T90" i="16" s="1"/>
  <c r="S88" i="13"/>
  <c r="U90" i="16" s="1"/>
  <c r="T88" i="13"/>
  <c r="V90" i="16" s="1"/>
  <c r="U88" i="13"/>
  <c r="W90" i="16" s="1"/>
  <c r="V88" i="13"/>
  <c r="X90" i="16" s="1"/>
  <c r="W88" i="13"/>
  <c r="Y90" i="16" s="1"/>
  <c r="X88" i="13"/>
  <c r="Z90" i="16" s="1"/>
  <c r="Y88" i="13"/>
  <c r="AA90" i="16" s="1"/>
  <c r="Z88" i="13"/>
  <c r="AB90" i="16" s="1"/>
  <c r="C89" i="13"/>
  <c r="D89" i="13"/>
  <c r="F91" i="16" s="1"/>
  <c r="E89" i="13"/>
  <c r="F89" i="13"/>
  <c r="H91" i="16" s="1"/>
  <c r="G89" i="13"/>
  <c r="I91" i="16" s="1"/>
  <c r="H89" i="13"/>
  <c r="J91" i="16" s="1"/>
  <c r="I89" i="13"/>
  <c r="K91" i="16" s="1"/>
  <c r="J89" i="13"/>
  <c r="L91" i="16" s="1"/>
  <c r="K89" i="13"/>
  <c r="M91" i="16" s="1"/>
  <c r="L89" i="13"/>
  <c r="N91" i="16" s="1"/>
  <c r="M89" i="13"/>
  <c r="O91" i="16" s="1"/>
  <c r="N89" i="13"/>
  <c r="P91" i="16" s="1"/>
  <c r="O89" i="13"/>
  <c r="Q91" i="16" s="1"/>
  <c r="P89" i="13"/>
  <c r="R91" i="16" s="1"/>
  <c r="Q89" i="13"/>
  <c r="S91" i="16" s="1"/>
  <c r="R89" i="13"/>
  <c r="T91" i="16" s="1"/>
  <c r="S89" i="13"/>
  <c r="U91" i="16" s="1"/>
  <c r="T89" i="13"/>
  <c r="V91" i="16" s="1"/>
  <c r="U89" i="13"/>
  <c r="W91" i="16" s="1"/>
  <c r="V89" i="13"/>
  <c r="X91" i="16" s="1"/>
  <c r="W89" i="13"/>
  <c r="Y91" i="16" s="1"/>
  <c r="X89" i="13"/>
  <c r="Z91" i="16" s="1"/>
  <c r="Y89" i="13"/>
  <c r="AA91" i="16" s="1"/>
  <c r="Z89" i="13"/>
  <c r="AB91" i="16" s="1"/>
  <c r="C90" i="13"/>
  <c r="D90" i="13"/>
  <c r="F92" i="16" s="1"/>
  <c r="E90" i="13"/>
  <c r="F90" i="13"/>
  <c r="H92" i="16" s="1"/>
  <c r="G90" i="13"/>
  <c r="I92" i="16" s="1"/>
  <c r="H90" i="13"/>
  <c r="J92" i="16" s="1"/>
  <c r="I90" i="13"/>
  <c r="K92" i="16" s="1"/>
  <c r="J90" i="13"/>
  <c r="L92" i="16" s="1"/>
  <c r="K90" i="13"/>
  <c r="M92" i="16" s="1"/>
  <c r="L90" i="13"/>
  <c r="N92" i="16" s="1"/>
  <c r="M90" i="13"/>
  <c r="O92" i="16" s="1"/>
  <c r="N90" i="13"/>
  <c r="P92" i="16" s="1"/>
  <c r="O90" i="13"/>
  <c r="Q92" i="16" s="1"/>
  <c r="P90" i="13"/>
  <c r="R92" i="16" s="1"/>
  <c r="Q90" i="13"/>
  <c r="S92" i="16" s="1"/>
  <c r="R90" i="13"/>
  <c r="T92" i="16" s="1"/>
  <c r="S90" i="13"/>
  <c r="U92" i="16" s="1"/>
  <c r="T90" i="13"/>
  <c r="V92" i="16" s="1"/>
  <c r="U90" i="13"/>
  <c r="W92" i="16" s="1"/>
  <c r="V90" i="13"/>
  <c r="X92" i="16" s="1"/>
  <c r="W90" i="13"/>
  <c r="Y92" i="16" s="1"/>
  <c r="X90" i="13"/>
  <c r="Z92" i="16" s="1"/>
  <c r="Y90" i="13"/>
  <c r="AA92" i="16" s="1"/>
  <c r="Z90" i="13"/>
  <c r="AB92" i="16" s="1"/>
  <c r="C91" i="13"/>
  <c r="D91" i="13"/>
  <c r="F93" i="16" s="1"/>
  <c r="E91" i="13"/>
  <c r="F91" i="13"/>
  <c r="H93" i="16" s="1"/>
  <c r="G91" i="13"/>
  <c r="I93" i="16" s="1"/>
  <c r="H91" i="13"/>
  <c r="J93" i="16" s="1"/>
  <c r="I91" i="13"/>
  <c r="K93" i="16" s="1"/>
  <c r="J91" i="13"/>
  <c r="L93" i="16" s="1"/>
  <c r="K91" i="13"/>
  <c r="M93" i="16" s="1"/>
  <c r="L91" i="13"/>
  <c r="N93" i="16" s="1"/>
  <c r="M91" i="13"/>
  <c r="O93" i="16" s="1"/>
  <c r="N91" i="13"/>
  <c r="P93" i="16" s="1"/>
  <c r="O91" i="13"/>
  <c r="Q93" i="16" s="1"/>
  <c r="P91" i="13"/>
  <c r="R93" i="16" s="1"/>
  <c r="Q91" i="13"/>
  <c r="S93" i="16" s="1"/>
  <c r="R91" i="13"/>
  <c r="T93" i="16" s="1"/>
  <c r="S91" i="13"/>
  <c r="U93" i="16" s="1"/>
  <c r="T91" i="13"/>
  <c r="V93" i="16" s="1"/>
  <c r="U91" i="13"/>
  <c r="W93" i="16" s="1"/>
  <c r="V91" i="13"/>
  <c r="X93" i="16" s="1"/>
  <c r="W91" i="13"/>
  <c r="Y93" i="16" s="1"/>
  <c r="X91" i="13"/>
  <c r="Z93" i="16" s="1"/>
  <c r="Y91" i="13"/>
  <c r="AA93" i="16" s="1"/>
  <c r="Z91" i="13"/>
  <c r="AB93" i="16" s="1"/>
  <c r="C92" i="13"/>
  <c r="D92" i="13"/>
  <c r="F94" i="16" s="1"/>
  <c r="E92" i="13"/>
  <c r="F92" i="13"/>
  <c r="H94" i="16" s="1"/>
  <c r="G92" i="13"/>
  <c r="I94" i="16" s="1"/>
  <c r="H92" i="13"/>
  <c r="J94" i="16" s="1"/>
  <c r="I92" i="13"/>
  <c r="K94" i="16" s="1"/>
  <c r="J92" i="13"/>
  <c r="L94" i="16" s="1"/>
  <c r="K92" i="13"/>
  <c r="M94" i="16" s="1"/>
  <c r="L92" i="13"/>
  <c r="N94" i="16" s="1"/>
  <c r="M92" i="13"/>
  <c r="O94" i="16" s="1"/>
  <c r="N92" i="13"/>
  <c r="P94" i="16" s="1"/>
  <c r="O92" i="13"/>
  <c r="Q94" i="16" s="1"/>
  <c r="P92" i="13"/>
  <c r="R94" i="16" s="1"/>
  <c r="Q92" i="13"/>
  <c r="S94" i="16" s="1"/>
  <c r="R92" i="13"/>
  <c r="T94" i="16" s="1"/>
  <c r="S92" i="13"/>
  <c r="U94" i="16" s="1"/>
  <c r="T92" i="13"/>
  <c r="V94" i="16" s="1"/>
  <c r="U92" i="13"/>
  <c r="W94" i="16" s="1"/>
  <c r="V92" i="13"/>
  <c r="X94" i="16" s="1"/>
  <c r="W92" i="13"/>
  <c r="Y94" i="16" s="1"/>
  <c r="X92" i="13"/>
  <c r="Z94" i="16" s="1"/>
  <c r="Y92" i="13"/>
  <c r="AA94" i="16" s="1"/>
  <c r="Z92" i="13"/>
  <c r="AB94" i="16" s="1"/>
  <c r="C93" i="13"/>
  <c r="D93" i="13"/>
  <c r="F95" i="16" s="1"/>
  <c r="E93" i="13"/>
  <c r="F93" i="13"/>
  <c r="H95" i="16" s="1"/>
  <c r="G93" i="13"/>
  <c r="I95" i="16" s="1"/>
  <c r="H93" i="13"/>
  <c r="J95" i="16" s="1"/>
  <c r="I93" i="13"/>
  <c r="K95" i="16" s="1"/>
  <c r="J93" i="13"/>
  <c r="L95" i="16" s="1"/>
  <c r="K93" i="13"/>
  <c r="M95" i="16" s="1"/>
  <c r="L93" i="13"/>
  <c r="N95" i="16" s="1"/>
  <c r="M93" i="13"/>
  <c r="O95" i="16" s="1"/>
  <c r="N93" i="13"/>
  <c r="P95" i="16" s="1"/>
  <c r="O93" i="13"/>
  <c r="Q95" i="16" s="1"/>
  <c r="P93" i="13"/>
  <c r="R95" i="16" s="1"/>
  <c r="Q93" i="13"/>
  <c r="S95" i="16" s="1"/>
  <c r="R93" i="13"/>
  <c r="T95" i="16" s="1"/>
  <c r="S93" i="13"/>
  <c r="U95" i="16" s="1"/>
  <c r="T93" i="13"/>
  <c r="V95" i="16" s="1"/>
  <c r="U93" i="13"/>
  <c r="W95" i="16" s="1"/>
  <c r="V93" i="13"/>
  <c r="X95" i="16" s="1"/>
  <c r="W93" i="13"/>
  <c r="Y95" i="16" s="1"/>
  <c r="X93" i="13"/>
  <c r="Z95" i="16" s="1"/>
  <c r="Y93" i="13"/>
  <c r="AA95" i="16" s="1"/>
  <c r="Z93" i="13"/>
  <c r="AB95" i="16" s="1"/>
  <c r="C94" i="13"/>
  <c r="D94" i="13"/>
  <c r="F96" i="16" s="1"/>
  <c r="E94" i="13"/>
  <c r="F94" i="13"/>
  <c r="H96" i="16" s="1"/>
  <c r="G94" i="13"/>
  <c r="I96" i="16" s="1"/>
  <c r="H94" i="13"/>
  <c r="J96" i="16" s="1"/>
  <c r="I94" i="13"/>
  <c r="K96" i="16" s="1"/>
  <c r="J94" i="13"/>
  <c r="L96" i="16" s="1"/>
  <c r="K94" i="13"/>
  <c r="M96" i="16" s="1"/>
  <c r="L94" i="13"/>
  <c r="N96" i="16" s="1"/>
  <c r="M94" i="13"/>
  <c r="O96" i="16" s="1"/>
  <c r="N94" i="13"/>
  <c r="P96" i="16" s="1"/>
  <c r="O94" i="13"/>
  <c r="Q96" i="16" s="1"/>
  <c r="P94" i="13"/>
  <c r="R96" i="16" s="1"/>
  <c r="Q94" i="13"/>
  <c r="S96" i="16" s="1"/>
  <c r="R94" i="13"/>
  <c r="T96" i="16" s="1"/>
  <c r="S94" i="13"/>
  <c r="U96" i="16" s="1"/>
  <c r="T94" i="13"/>
  <c r="V96" i="16" s="1"/>
  <c r="U94" i="13"/>
  <c r="W96" i="16" s="1"/>
  <c r="V94" i="13"/>
  <c r="X96" i="16" s="1"/>
  <c r="W94" i="13"/>
  <c r="Y96" i="16" s="1"/>
  <c r="X94" i="13"/>
  <c r="Z96" i="16" s="1"/>
  <c r="Y94" i="13"/>
  <c r="AA96" i="16" s="1"/>
  <c r="Z94" i="13"/>
  <c r="AB96" i="16" s="1"/>
  <c r="C95" i="13"/>
  <c r="D95" i="13"/>
  <c r="F97" i="16" s="1"/>
  <c r="E95" i="13"/>
  <c r="F95" i="13"/>
  <c r="H97" i="16" s="1"/>
  <c r="G95" i="13"/>
  <c r="I97" i="16" s="1"/>
  <c r="H95" i="13"/>
  <c r="J97" i="16" s="1"/>
  <c r="I95" i="13"/>
  <c r="K97" i="16" s="1"/>
  <c r="J95" i="13"/>
  <c r="L97" i="16" s="1"/>
  <c r="K95" i="13"/>
  <c r="M97" i="16" s="1"/>
  <c r="L95" i="13"/>
  <c r="N97" i="16" s="1"/>
  <c r="M95" i="13"/>
  <c r="O97" i="16" s="1"/>
  <c r="N95" i="13"/>
  <c r="P97" i="16" s="1"/>
  <c r="O95" i="13"/>
  <c r="Q97" i="16" s="1"/>
  <c r="P95" i="13"/>
  <c r="R97" i="16" s="1"/>
  <c r="Q95" i="13"/>
  <c r="S97" i="16" s="1"/>
  <c r="R95" i="13"/>
  <c r="T97" i="16" s="1"/>
  <c r="S95" i="13"/>
  <c r="U97" i="16" s="1"/>
  <c r="T95" i="13"/>
  <c r="V97" i="16" s="1"/>
  <c r="U95" i="13"/>
  <c r="W97" i="16" s="1"/>
  <c r="V95" i="13"/>
  <c r="X97" i="16" s="1"/>
  <c r="W95" i="13"/>
  <c r="Y97" i="16" s="1"/>
  <c r="X95" i="13"/>
  <c r="Z97" i="16" s="1"/>
  <c r="Y95" i="13"/>
  <c r="AA97" i="16" s="1"/>
  <c r="Z95" i="13"/>
  <c r="AB97" i="16" s="1"/>
  <c r="C96" i="13"/>
  <c r="D96" i="13"/>
  <c r="F98" i="16" s="1"/>
  <c r="E96" i="13"/>
  <c r="F96" i="13"/>
  <c r="H98" i="16" s="1"/>
  <c r="G96" i="13"/>
  <c r="I98" i="16" s="1"/>
  <c r="H96" i="13"/>
  <c r="J98" i="16" s="1"/>
  <c r="I96" i="13"/>
  <c r="K98" i="16" s="1"/>
  <c r="J96" i="13"/>
  <c r="L98" i="16" s="1"/>
  <c r="K96" i="13"/>
  <c r="M98" i="16" s="1"/>
  <c r="L96" i="13"/>
  <c r="N98" i="16" s="1"/>
  <c r="M96" i="13"/>
  <c r="O98" i="16" s="1"/>
  <c r="N96" i="13"/>
  <c r="P98" i="16" s="1"/>
  <c r="O96" i="13"/>
  <c r="Q98" i="16" s="1"/>
  <c r="P96" i="13"/>
  <c r="R98" i="16" s="1"/>
  <c r="Q96" i="13"/>
  <c r="S98" i="16" s="1"/>
  <c r="R96" i="13"/>
  <c r="T98" i="16" s="1"/>
  <c r="S96" i="13"/>
  <c r="U98" i="16" s="1"/>
  <c r="T96" i="13"/>
  <c r="V98" i="16" s="1"/>
  <c r="U96" i="13"/>
  <c r="W98" i="16" s="1"/>
  <c r="V96" i="13"/>
  <c r="X98" i="16" s="1"/>
  <c r="W96" i="13"/>
  <c r="Y98" i="16" s="1"/>
  <c r="X96" i="13"/>
  <c r="Z98" i="16" s="1"/>
  <c r="Y96" i="13"/>
  <c r="AA98" i="16" s="1"/>
  <c r="Z96" i="13"/>
  <c r="AB98" i="16" s="1"/>
  <c r="C97" i="13"/>
  <c r="D97" i="13"/>
  <c r="F99" i="16" s="1"/>
  <c r="E97" i="13"/>
  <c r="F97" i="13"/>
  <c r="H99" i="16" s="1"/>
  <c r="G97" i="13"/>
  <c r="I99" i="16" s="1"/>
  <c r="H97" i="13"/>
  <c r="J99" i="16" s="1"/>
  <c r="I97" i="13"/>
  <c r="K99" i="16" s="1"/>
  <c r="J97" i="13"/>
  <c r="L99" i="16" s="1"/>
  <c r="K97" i="13"/>
  <c r="M99" i="16" s="1"/>
  <c r="L97" i="13"/>
  <c r="N99" i="16" s="1"/>
  <c r="M97" i="13"/>
  <c r="O99" i="16" s="1"/>
  <c r="N97" i="13"/>
  <c r="P99" i="16" s="1"/>
  <c r="O97" i="13"/>
  <c r="Q99" i="16" s="1"/>
  <c r="P97" i="13"/>
  <c r="R99" i="16" s="1"/>
  <c r="Q97" i="13"/>
  <c r="S99" i="16" s="1"/>
  <c r="R97" i="13"/>
  <c r="T99" i="16" s="1"/>
  <c r="S97" i="13"/>
  <c r="U99" i="16" s="1"/>
  <c r="T97" i="13"/>
  <c r="V99" i="16" s="1"/>
  <c r="U97" i="13"/>
  <c r="W99" i="16" s="1"/>
  <c r="V97" i="13"/>
  <c r="X99" i="16" s="1"/>
  <c r="W97" i="13"/>
  <c r="Y99" i="16" s="1"/>
  <c r="X97" i="13"/>
  <c r="Z99" i="16" s="1"/>
  <c r="Y97" i="13"/>
  <c r="AA99" i="16" s="1"/>
  <c r="Z97" i="13"/>
  <c r="AB99" i="16" s="1"/>
  <c r="C98" i="13"/>
  <c r="D98" i="13"/>
  <c r="F100" i="16" s="1"/>
  <c r="E98" i="13"/>
  <c r="F98" i="13"/>
  <c r="H100" i="16" s="1"/>
  <c r="G98" i="13"/>
  <c r="I100" i="16" s="1"/>
  <c r="H98" i="13"/>
  <c r="J100" i="16" s="1"/>
  <c r="I98" i="13"/>
  <c r="K100" i="16" s="1"/>
  <c r="J98" i="13"/>
  <c r="L100" i="16" s="1"/>
  <c r="K98" i="13"/>
  <c r="M100" i="16" s="1"/>
  <c r="L98" i="13"/>
  <c r="N100" i="16" s="1"/>
  <c r="M98" i="13"/>
  <c r="O100" i="16" s="1"/>
  <c r="N98" i="13"/>
  <c r="P100" i="16" s="1"/>
  <c r="O98" i="13"/>
  <c r="Q100" i="16" s="1"/>
  <c r="P98" i="13"/>
  <c r="R100" i="16" s="1"/>
  <c r="Q98" i="13"/>
  <c r="S100" i="16" s="1"/>
  <c r="R98" i="13"/>
  <c r="T100" i="16" s="1"/>
  <c r="S98" i="13"/>
  <c r="U100" i="16" s="1"/>
  <c r="T98" i="13"/>
  <c r="V100" i="16" s="1"/>
  <c r="U98" i="13"/>
  <c r="W100" i="16" s="1"/>
  <c r="V98" i="13"/>
  <c r="X100" i="16" s="1"/>
  <c r="W98" i="13"/>
  <c r="Y100" i="16" s="1"/>
  <c r="X98" i="13"/>
  <c r="Z100" i="16" s="1"/>
  <c r="Y98" i="13"/>
  <c r="AA100" i="16" s="1"/>
  <c r="Z98" i="13"/>
  <c r="AB100" i="16" s="1"/>
  <c r="C99" i="13"/>
  <c r="D99" i="13"/>
  <c r="F101" i="16" s="1"/>
  <c r="E99" i="13"/>
  <c r="F99" i="13"/>
  <c r="H101" i="16" s="1"/>
  <c r="G99" i="13"/>
  <c r="I101" i="16" s="1"/>
  <c r="H99" i="13"/>
  <c r="J101" i="16" s="1"/>
  <c r="I99" i="13"/>
  <c r="K101" i="16" s="1"/>
  <c r="J99" i="13"/>
  <c r="L101" i="16" s="1"/>
  <c r="K99" i="13"/>
  <c r="M101" i="16" s="1"/>
  <c r="L99" i="13"/>
  <c r="N101" i="16" s="1"/>
  <c r="M99" i="13"/>
  <c r="O101" i="16" s="1"/>
  <c r="N99" i="13"/>
  <c r="P101" i="16" s="1"/>
  <c r="O99" i="13"/>
  <c r="Q101" i="16" s="1"/>
  <c r="P99" i="13"/>
  <c r="R101" i="16" s="1"/>
  <c r="Q99" i="13"/>
  <c r="S101" i="16" s="1"/>
  <c r="R99" i="13"/>
  <c r="T101" i="16" s="1"/>
  <c r="S99" i="13"/>
  <c r="U101" i="16" s="1"/>
  <c r="T99" i="13"/>
  <c r="V101" i="16" s="1"/>
  <c r="U99" i="13"/>
  <c r="W101" i="16" s="1"/>
  <c r="V99" i="13"/>
  <c r="X101" i="16" s="1"/>
  <c r="W99" i="13"/>
  <c r="Y101" i="16" s="1"/>
  <c r="X99" i="13"/>
  <c r="Z101" i="16" s="1"/>
  <c r="Y99" i="13"/>
  <c r="AA101" i="16" s="1"/>
  <c r="Z99" i="13"/>
  <c r="AB101" i="16" s="1"/>
  <c r="C100" i="13"/>
  <c r="D100" i="13"/>
  <c r="F102" i="16" s="1"/>
  <c r="E100" i="13"/>
  <c r="F100" i="13"/>
  <c r="H102" i="16" s="1"/>
  <c r="G100" i="13"/>
  <c r="I102" i="16" s="1"/>
  <c r="H100" i="13"/>
  <c r="J102" i="16" s="1"/>
  <c r="I100" i="13"/>
  <c r="K102" i="16" s="1"/>
  <c r="J100" i="13"/>
  <c r="L102" i="16" s="1"/>
  <c r="K100" i="13"/>
  <c r="M102" i="16" s="1"/>
  <c r="L100" i="13"/>
  <c r="N102" i="16" s="1"/>
  <c r="M100" i="13"/>
  <c r="O102" i="16" s="1"/>
  <c r="N100" i="13"/>
  <c r="P102" i="16" s="1"/>
  <c r="O100" i="13"/>
  <c r="Q102" i="16" s="1"/>
  <c r="P100" i="13"/>
  <c r="R102" i="16" s="1"/>
  <c r="Q100" i="13"/>
  <c r="S102" i="16" s="1"/>
  <c r="R100" i="13"/>
  <c r="T102" i="16" s="1"/>
  <c r="S100" i="13"/>
  <c r="U102" i="16" s="1"/>
  <c r="T100" i="13"/>
  <c r="V102" i="16" s="1"/>
  <c r="U100" i="13"/>
  <c r="W102" i="16" s="1"/>
  <c r="V100" i="13"/>
  <c r="X102" i="16" s="1"/>
  <c r="W100" i="13"/>
  <c r="Y102" i="16" s="1"/>
  <c r="X100" i="13"/>
  <c r="Z102" i="16" s="1"/>
  <c r="Y100" i="13"/>
  <c r="AA102" i="16" s="1"/>
  <c r="Z100" i="13"/>
  <c r="AB102" i="16" s="1"/>
  <c r="C101" i="13"/>
  <c r="D101" i="13"/>
  <c r="F103" i="16" s="1"/>
  <c r="E101" i="13"/>
  <c r="F101" i="13"/>
  <c r="H103" i="16" s="1"/>
  <c r="G101" i="13"/>
  <c r="I103" i="16" s="1"/>
  <c r="H101" i="13"/>
  <c r="J103" i="16" s="1"/>
  <c r="I101" i="13"/>
  <c r="K103" i="16" s="1"/>
  <c r="J101" i="13"/>
  <c r="L103" i="16" s="1"/>
  <c r="K101" i="13"/>
  <c r="M103" i="16" s="1"/>
  <c r="L101" i="13"/>
  <c r="N103" i="16" s="1"/>
  <c r="M101" i="13"/>
  <c r="O103" i="16" s="1"/>
  <c r="N101" i="13"/>
  <c r="P103" i="16" s="1"/>
  <c r="O101" i="13"/>
  <c r="Q103" i="16" s="1"/>
  <c r="P101" i="13"/>
  <c r="R103" i="16" s="1"/>
  <c r="Q101" i="13"/>
  <c r="S103" i="16" s="1"/>
  <c r="R101" i="13"/>
  <c r="T103" i="16" s="1"/>
  <c r="S101" i="13"/>
  <c r="U103" i="16" s="1"/>
  <c r="T101" i="13"/>
  <c r="V103" i="16" s="1"/>
  <c r="U101" i="13"/>
  <c r="W103" i="16" s="1"/>
  <c r="V101" i="13"/>
  <c r="X103" i="16" s="1"/>
  <c r="W101" i="13"/>
  <c r="Y103" i="16" s="1"/>
  <c r="X101" i="13"/>
  <c r="Z103" i="16" s="1"/>
  <c r="Y101" i="13"/>
  <c r="AA103" i="16" s="1"/>
  <c r="Z101" i="13"/>
  <c r="AB103" i="16" s="1"/>
  <c r="C102" i="13"/>
  <c r="D102" i="13"/>
  <c r="F104" i="16" s="1"/>
  <c r="E102" i="13"/>
  <c r="F102" i="13"/>
  <c r="H104" i="16" s="1"/>
  <c r="G102" i="13"/>
  <c r="I104" i="16" s="1"/>
  <c r="H102" i="13"/>
  <c r="J104" i="16" s="1"/>
  <c r="I102" i="13"/>
  <c r="K104" i="16" s="1"/>
  <c r="J102" i="13"/>
  <c r="L104" i="16" s="1"/>
  <c r="K102" i="13"/>
  <c r="M104" i="16" s="1"/>
  <c r="L102" i="13"/>
  <c r="N104" i="16" s="1"/>
  <c r="M102" i="13"/>
  <c r="O104" i="16" s="1"/>
  <c r="N102" i="13"/>
  <c r="P104" i="16" s="1"/>
  <c r="O102" i="13"/>
  <c r="Q104" i="16" s="1"/>
  <c r="P102" i="13"/>
  <c r="R104" i="16" s="1"/>
  <c r="Q102" i="13"/>
  <c r="S104" i="16" s="1"/>
  <c r="R102" i="13"/>
  <c r="T104" i="16" s="1"/>
  <c r="S102" i="13"/>
  <c r="U104" i="16" s="1"/>
  <c r="T102" i="13"/>
  <c r="V104" i="16" s="1"/>
  <c r="U102" i="13"/>
  <c r="W104" i="16" s="1"/>
  <c r="V102" i="13"/>
  <c r="X104" i="16" s="1"/>
  <c r="W102" i="13"/>
  <c r="Y104" i="16" s="1"/>
  <c r="X102" i="13"/>
  <c r="Z104" i="16" s="1"/>
  <c r="Y102" i="13"/>
  <c r="AA104" i="16" s="1"/>
  <c r="Z102" i="13"/>
  <c r="AB104" i="16" s="1"/>
  <c r="C103" i="13"/>
  <c r="D103" i="13"/>
  <c r="F105" i="16" s="1"/>
  <c r="E103" i="13"/>
  <c r="F103" i="13"/>
  <c r="H105" i="16" s="1"/>
  <c r="G103" i="13"/>
  <c r="I105" i="16" s="1"/>
  <c r="H103" i="13"/>
  <c r="J105" i="16" s="1"/>
  <c r="I103" i="13"/>
  <c r="K105" i="16" s="1"/>
  <c r="J103" i="13"/>
  <c r="L105" i="16" s="1"/>
  <c r="K103" i="13"/>
  <c r="M105" i="16" s="1"/>
  <c r="L103" i="13"/>
  <c r="N105" i="16" s="1"/>
  <c r="M103" i="13"/>
  <c r="O105" i="16" s="1"/>
  <c r="N103" i="13"/>
  <c r="P105" i="16" s="1"/>
  <c r="O103" i="13"/>
  <c r="Q105" i="16" s="1"/>
  <c r="P103" i="13"/>
  <c r="R105" i="16" s="1"/>
  <c r="Q103" i="13"/>
  <c r="S105" i="16" s="1"/>
  <c r="R103" i="13"/>
  <c r="T105" i="16" s="1"/>
  <c r="S103" i="13"/>
  <c r="U105" i="16" s="1"/>
  <c r="T103" i="13"/>
  <c r="V105" i="16" s="1"/>
  <c r="U103" i="13"/>
  <c r="W105" i="16" s="1"/>
  <c r="V103" i="13"/>
  <c r="X105" i="16" s="1"/>
  <c r="W103" i="13"/>
  <c r="Y105" i="16" s="1"/>
  <c r="X103" i="13"/>
  <c r="Z105" i="16" s="1"/>
  <c r="Y103" i="13"/>
  <c r="AA105" i="16" s="1"/>
  <c r="Z103" i="13"/>
  <c r="AB105" i="16" s="1"/>
  <c r="C104" i="13"/>
  <c r="D104" i="13"/>
  <c r="F106" i="16" s="1"/>
  <c r="E104" i="13"/>
  <c r="F104" i="13"/>
  <c r="H106" i="16" s="1"/>
  <c r="G104" i="13"/>
  <c r="I106" i="16" s="1"/>
  <c r="H104" i="13"/>
  <c r="J106" i="16" s="1"/>
  <c r="I104" i="13"/>
  <c r="K106" i="16" s="1"/>
  <c r="J104" i="13"/>
  <c r="L106" i="16" s="1"/>
  <c r="K104" i="13"/>
  <c r="M106" i="16" s="1"/>
  <c r="L104" i="13"/>
  <c r="N106" i="16" s="1"/>
  <c r="M104" i="13"/>
  <c r="O106" i="16" s="1"/>
  <c r="N104" i="13"/>
  <c r="P106" i="16" s="1"/>
  <c r="O104" i="13"/>
  <c r="Q106" i="16" s="1"/>
  <c r="P104" i="13"/>
  <c r="R106" i="16" s="1"/>
  <c r="Q104" i="13"/>
  <c r="S106" i="16" s="1"/>
  <c r="R104" i="13"/>
  <c r="T106" i="16" s="1"/>
  <c r="S104" i="13"/>
  <c r="U106" i="16" s="1"/>
  <c r="T104" i="13"/>
  <c r="V106" i="16" s="1"/>
  <c r="U104" i="13"/>
  <c r="W106" i="16" s="1"/>
  <c r="V104" i="13"/>
  <c r="X106" i="16" s="1"/>
  <c r="W104" i="13"/>
  <c r="Y106" i="16" s="1"/>
  <c r="X104" i="13"/>
  <c r="Z106" i="16" s="1"/>
  <c r="Y104" i="13"/>
  <c r="AA106" i="16" s="1"/>
  <c r="Z104" i="13"/>
  <c r="AB106" i="16" s="1"/>
  <c r="C105" i="13"/>
  <c r="D105" i="13"/>
  <c r="F107" i="16" s="1"/>
  <c r="E105" i="13"/>
  <c r="F105" i="13"/>
  <c r="H107" i="16" s="1"/>
  <c r="G105" i="13"/>
  <c r="I107" i="16" s="1"/>
  <c r="H105" i="13"/>
  <c r="J107" i="16" s="1"/>
  <c r="I105" i="13"/>
  <c r="K107" i="16" s="1"/>
  <c r="J105" i="13"/>
  <c r="L107" i="16" s="1"/>
  <c r="K105" i="13"/>
  <c r="M107" i="16" s="1"/>
  <c r="L105" i="13"/>
  <c r="N107" i="16" s="1"/>
  <c r="M105" i="13"/>
  <c r="O107" i="16" s="1"/>
  <c r="N105" i="13"/>
  <c r="P107" i="16" s="1"/>
  <c r="O105" i="13"/>
  <c r="Q107" i="16" s="1"/>
  <c r="P105" i="13"/>
  <c r="R107" i="16" s="1"/>
  <c r="Q105" i="13"/>
  <c r="S107" i="16" s="1"/>
  <c r="R105" i="13"/>
  <c r="T107" i="16" s="1"/>
  <c r="S105" i="13"/>
  <c r="U107" i="16" s="1"/>
  <c r="T105" i="13"/>
  <c r="V107" i="16" s="1"/>
  <c r="U105" i="13"/>
  <c r="W107" i="16" s="1"/>
  <c r="V105" i="13"/>
  <c r="X107" i="16" s="1"/>
  <c r="W105" i="13"/>
  <c r="Y107" i="16" s="1"/>
  <c r="X105" i="13"/>
  <c r="Z107" i="16" s="1"/>
  <c r="Y105" i="13"/>
  <c r="AA107" i="16" s="1"/>
  <c r="Z105" i="13"/>
  <c r="AB107" i="16" s="1"/>
  <c r="C106" i="13"/>
  <c r="D106" i="13"/>
  <c r="F108" i="16" s="1"/>
  <c r="E106" i="13"/>
  <c r="F106" i="13"/>
  <c r="H108" i="16" s="1"/>
  <c r="G106" i="13"/>
  <c r="I108" i="16" s="1"/>
  <c r="H106" i="13"/>
  <c r="J108" i="16" s="1"/>
  <c r="I106" i="13"/>
  <c r="K108" i="16" s="1"/>
  <c r="J106" i="13"/>
  <c r="L108" i="16" s="1"/>
  <c r="K106" i="13"/>
  <c r="M108" i="16" s="1"/>
  <c r="L106" i="13"/>
  <c r="N108" i="16" s="1"/>
  <c r="M106" i="13"/>
  <c r="O108" i="16" s="1"/>
  <c r="N106" i="13"/>
  <c r="P108" i="16" s="1"/>
  <c r="O106" i="13"/>
  <c r="Q108" i="16" s="1"/>
  <c r="P106" i="13"/>
  <c r="R108" i="16" s="1"/>
  <c r="Q106" i="13"/>
  <c r="S108" i="16" s="1"/>
  <c r="R106" i="13"/>
  <c r="T108" i="16" s="1"/>
  <c r="S106" i="13"/>
  <c r="U108" i="16" s="1"/>
  <c r="T106" i="13"/>
  <c r="V108" i="16" s="1"/>
  <c r="U106" i="13"/>
  <c r="W108" i="16" s="1"/>
  <c r="V106" i="13"/>
  <c r="X108" i="16" s="1"/>
  <c r="W106" i="13"/>
  <c r="Y108" i="16" s="1"/>
  <c r="X106" i="13"/>
  <c r="Z108" i="16" s="1"/>
  <c r="Y106" i="13"/>
  <c r="AA108" i="16" s="1"/>
  <c r="Z106" i="13"/>
  <c r="AB108" i="16" s="1"/>
  <c r="C107" i="13"/>
  <c r="D107" i="13"/>
  <c r="F109" i="16" s="1"/>
  <c r="E107" i="13"/>
  <c r="F107" i="13"/>
  <c r="H109" i="16" s="1"/>
  <c r="G107" i="13"/>
  <c r="I109" i="16" s="1"/>
  <c r="H107" i="13"/>
  <c r="J109" i="16" s="1"/>
  <c r="I107" i="13"/>
  <c r="K109" i="16" s="1"/>
  <c r="J107" i="13"/>
  <c r="L109" i="16" s="1"/>
  <c r="K107" i="13"/>
  <c r="M109" i="16" s="1"/>
  <c r="L107" i="13"/>
  <c r="N109" i="16" s="1"/>
  <c r="M107" i="13"/>
  <c r="O109" i="16" s="1"/>
  <c r="N107" i="13"/>
  <c r="P109" i="16" s="1"/>
  <c r="O107" i="13"/>
  <c r="Q109" i="16" s="1"/>
  <c r="P107" i="13"/>
  <c r="R109" i="16" s="1"/>
  <c r="Q107" i="13"/>
  <c r="S109" i="16" s="1"/>
  <c r="R107" i="13"/>
  <c r="T109" i="16" s="1"/>
  <c r="S107" i="13"/>
  <c r="U109" i="16" s="1"/>
  <c r="T107" i="13"/>
  <c r="V109" i="16" s="1"/>
  <c r="U107" i="13"/>
  <c r="W109" i="16" s="1"/>
  <c r="V107" i="13"/>
  <c r="X109" i="16" s="1"/>
  <c r="W107" i="13"/>
  <c r="Y109" i="16" s="1"/>
  <c r="X107" i="13"/>
  <c r="Z109" i="16" s="1"/>
  <c r="Y107" i="13"/>
  <c r="AA109" i="16" s="1"/>
  <c r="Z107" i="13"/>
  <c r="AB109" i="16" s="1"/>
  <c r="C108" i="13"/>
  <c r="D108" i="13"/>
  <c r="F110" i="16" s="1"/>
  <c r="E108" i="13"/>
  <c r="F108" i="13"/>
  <c r="H110" i="16" s="1"/>
  <c r="G108" i="13"/>
  <c r="I110" i="16" s="1"/>
  <c r="H108" i="13"/>
  <c r="J110" i="16" s="1"/>
  <c r="I108" i="13"/>
  <c r="K110" i="16" s="1"/>
  <c r="J108" i="13"/>
  <c r="L110" i="16" s="1"/>
  <c r="K108" i="13"/>
  <c r="M110" i="16" s="1"/>
  <c r="L108" i="13"/>
  <c r="N110" i="16" s="1"/>
  <c r="M108" i="13"/>
  <c r="O110" i="16" s="1"/>
  <c r="N108" i="13"/>
  <c r="P110" i="16" s="1"/>
  <c r="O108" i="13"/>
  <c r="Q110" i="16" s="1"/>
  <c r="P108" i="13"/>
  <c r="R110" i="16" s="1"/>
  <c r="Q108" i="13"/>
  <c r="S110" i="16" s="1"/>
  <c r="R108" i="13"/>
  <c r="T110" i="16" s="1"/>
  <c r="S108" i="13"/>
  <c r="U110" i="16" s="1"/>
  <c r="T108" i="13"/>
  <c r="V110" i="16" s="1"/>
  <c r="U108" i="13"/>
  <c r="W110" i="16" s="1"/>
  <c r="V108" i="13"/>
  <c r="X110" i="16" s="1"/>
  <c r="W108" i="13"/>
  <c r="Y110" i="16" s="1"/>
  <c r="X108" i="13"/>
  <c r="Z110" i="16" s="1"/>
  <c r="Y108" i="13"/>
  <c r="AA110" i="16" s="1"/>
  <c r="Z108" i="13"/>
  <c r="AB110" i="16" s="1"/>
  <c r="C109" i="13"/>
  <c r="D109" i="13"/>
  <c r="F111" i="16" s="1"/>
  <c r="E109" i="13"/>
  <c r="F109" i="13"/>
  <c r="H111" i="16" s="1"/>
  <c r="G109" i="13"/>
  <c r="I111" i="16" s="1"/>
  <c r="H109" i="13"/>
  <c r="J111" i="16" s="1"/>
  <c r="I109" i="13"/>
  <c r="K111" i="16" s="1"/>
  <c r="J109" i="13"/>
  <c r="L111" i="16" s="1"/>
  <c r="K109" i="13"/>
  <c r="M111" i="16" s="1"/>
  <c r="L109" i="13"/>
  <c r="N111" i="16" s="1"/>
  <c r="M109" i="13"/>
  <c r="O111" i="16" s="1"/>
  <c r="N109" i="13"/>
  <c r="P111" i="16" s="1"/>
  <c r="O109" i="13"/>
  <c r="Q111" i="16" s="1"/>
  <c r="P109" i="13"/>
  <c r="R111" i="16" s="1"/>
  <c r="Q109" i="13"/>
  <c r="S111" i="16" s="1"/>
  <c r="R109" i="13"/>
  <c r="T111" i="16" s="1"/>
  <c r="S109" i="13"/>
  <c r="U111" i="16" s="1"/>
  <c r="T109" i="13"/>
  <c r="V111" i="16" s="1"/>
  <c r="U109" i="13"/>
  <c r="W111" i="16" s="1"/>
  <c r="V109" i="13"/>
  <c r="X111" i="16" s="1"/>
  <c r="W109" i="13"/>
  <c r="Y111" i="16" s="1"/>
  <c r="X109" i="13"/>
  <c r="Z111" i="16" s="1"/>
  <c r="Y109" i="13"/>
  <c r="AA111" i="16" s="1"/>
  <c r="Z109" i="13"/>
  <c r="AB111" i="16" s="1"/>
  <c r="C110" i="13"/>
  <c r="D110" i="13"/>
  <c r="F112" i="16" s="1"/>
  <c r="E110" i="13"/>
  <c r="F110" i="13"/>
  <c r="H112" i="16" s="1"/>
  <c r="G110" i="13"/>
  <c r="I112" i="16" s="1"/>
  <c r="H110" i="13"/>
  <c r="J112" i="16" s="1"/>
  <c r="I110" i="13"/>
  <c r="K112" i="16" s="1"/>
  <c r="J110" i="13"/>
  <c r="L112" i="16" s="1"/>
  <c r="K110" i="13"/>
  <c r="M112" i="16" s="1"/>
  <c r="L110" i="13"/>
  <c r="N112" i="16" s="1"/>
  <c r="M110" i="13"/>
  <c r="O112" i="16" s="1"/>
  <c r="N110" i="13"/>
  <c r="P112" i="16" s="1"/>
  <c r="O110" i="13"/>
  <c r="Q112" i="16" s="1"/>
  <c r="P110" i="13"/>
  <c r="R112" i="16" s="1"/>
  <c r="Q110" i="13"/>
  <c r="S112" i="16" s="1"/>
  <c r="R110" i="13"/>
  <c r="T112" i="16" s="1"/>
  <c r="S110" i="13"/>
  <c r="U112" i="16" s="1"/>
  <c r="T110" i="13"/>
  <c r="V112" i="16" s="1"/>
  <c r="U110" i="13"/>
  <c r="W112" i="16" s="1"/>
  <c r="V110" i="13"/>
  <c r="X112" i="16" s="1"/>
  <c r="W110" i="13"/>
  <c r="Y112" i="16" s="1"/>
  <c r="X110" i="13"/>
  <c r="Z112" i="16" s="1"/>
  <c r="Y110" i="13"/>
  <c r="AA112" i="16" s="1"/>
  <c r="Z110" i="13"/>
  <c r="AB112" i="16" s="1"/>
  <c r="C111" i="13"/>
  <c r="D111" i="13"/>
  <c r="F113" i="16" s="1"/>
  <c r="E111" i="13"/>
  <c r="F111" i="13"/>
  <c r="H113" i="16" s="1"/>
  <c r="G111" i="13"/>
  <c r="I113" i="16" s="1"/>
  <c r="H111" i="13"/>
  <c r="J113" i="16" s="1"/>
  <c r="I111" i="13"/>
  <c r="K113" i="16" s="1"/>
  <c r="J111" i="13"/>
  <c r="L113" i="16" s="1"/>
  <c r="K111" i="13"/>
  <c r="M113" i="16" s="1"/>
  <c r="L111" i="13"/>
  <c r="N113" i="16" s="1"/>
  <c r="M111" i="13"/>
  <c r="O113" i="16" s="1"/>
  <c r="N111" i="13"/>
  <c r="P113" i="16" s="1"/>
  <c r="O111" i="13"/>
  <c r="Q113" i="16" s="1"/>
  <c r="P111" i="13"/>
  <c r="R113" i="16" s="1"/>
  <c r="Q111" i="13"/>
  <c r="S113" i="16" s="1"/>
  <c r="R111" i="13"/>
  <c r="T113" i="16" s="1"/>
  <c r="S111" i="13"/>
  <c r="U113" i="16" s="1"/>
  <c r="T111" i="13"/>
  <c r="V113" i="16" s="1"/>
  <c r="U111" i="13"/>
  <c r="W113" i="16" s="1"/>
  <c r="V111" i="13"/>
  <c r="X113" i="16" s="1"/>
  <c r="W111" i="13"/>
  <c r="Y113" i="16" s="1"/>
  <c r="X111" i="13"/>
  <c r="Z113" i="16" s="1"/>
  <c r="Y111" i="13"/>
  <c r="AA113" i="16" s="1"/>
  <c r="Z111" i="13"/>
  <c r="AB113" i="16" s="1"/>
  <c r="C112" i="13"/>
  <c r="D112" i="13"/>
  <c r="F114" i="16" s="1"/>
  <c r="E112" i="13"/>
  <c r="F112" i="13"/>
  <c r="H114" i="16" s="1"/>
  <c r="G112" i="13"/>
  <c r="I114" i="16" s="1"/>
  <c r="H112" i="13"/>
  <c r="J114" i="16" s="1"/>
  <c r="I112" i="13"/>
  <c r="K114" i="16" s="1"/>
  <c r="J112" i="13"/>
  <c r="L114" i="16" s="1"/>
  <c r="K112" i="13"/>
  <c r="M114" i="16" s="1"/>
  <c r="L112" i="13"/>
  <c r="N114" i="16" s="1"/>
  <c r="M112" i="13"/>
  <c r="O114" i="16" s="1"/>
  <c r="N112" i="13"/>
  <c r="P114" i="16" s="1"/>
  <c r="O112" i="13"/>
  <c r="Q114" i="16" s="1"/>
  <c r="P112" i="13"/>
  <c r="R114" i="16" s="1"/>
  <c r="Q112" i="13"/>
  <c r="S114" i="16" s="1"/>
  <c r="R112" i="13"/>
  <c r="T114" i="16" s="1"/>
  <c r="S112" i="13"/>
  <c r="U114" i="16" s="1"/>
  <c r="T112" i="13"/>
  <c r="V114" i="16" s="1"/>
  <c r="U112" i="13"/>
  <c r="W114" i="16" s="1"/>
  <c r="V112" i="13"/>
  <c r="X114" i="16" s="1"/>
  <c r="W112" i="13"/>
  <c r="Y114" i="16" s="1"/>
  <c r="X112" i="13"/>
  <c r="Z114" i="16" s="1"/>
  <c r="Y112" i="13"/>
  <c r="AA114" i="16" s="1"/>
  <c r="Z112" i="13"/>
  <c r="AB114" i="16" s="1"/>
  <c r="C113" i="13"/>
  <c r="D113" i="13"/>
  <c r="F115" i="16" s="1"/>
  <c r="E113" i="13"/>
  <c r="F113" i="13"/>
  <c r="H115" i="16" s="1"/>
  <c r="G113" i="13"/>
  <c r="I115" i="16" s="1"/>
  <c r="H113" i="13"/>
  <c r="J115" i="16" s="1"/>
  <c r="I113" i="13"/>
  <c r="K115" i="16" s="1"/>
  <c r="J113" i="13"/>
  <c r="L115" i="16" s="1"/>
  <c r="K113" i="13"/>
  <c r="M115" i="16" s="1"/>
  <c r="L113" i="13"/>
  <c r="N115" i="16" s="1"/>
  <c r="M113" i="13"/>
  <c r="O115" i="16" s="1"/>
  <c r="N113" i="13"/>
  <c r="P115" i="16" s="1"/>
  <c r="O113" i="13"/>
  <c r="Q115" i="16" s="1"/>
  <c r="P113" i="13"/>
  <c r="R115" i="16" s="1"/>
  <c r="Q113" i="13"/>
  <c r="S115" i="16" s="1"/>
  <c r="R113" i="13"/>
  <c r="T115" i="16" s="1"/>
  <c r="S113" i="13"/>
  <c r="U115" i="16" s="1"/>
  <c r="T113" i="13"/>
  <c r="V115" i="16" s="1"/>
  <c r="U113" i="13"/>
  <c r="W115" i="16" s="1"/>
  <c r="V113" i="13"/>
  <c r="X115" i="16" s="1"/>
  <c r="W113" i="13"/>
  <c r="Y115" i="16" s="1"/>
  <c r="X113" i="13"/>
  <c r="Z115" i="16" s="1"/>
  <c r="Y113" i="13"/>
  <c r="AA115" i="16" s="1"/>
  <c r="Z113" i="13"/>
  <c r="AB115" i="16" s="1"/>
  <c r="C114" i="13"/>
  <c r="D114" i="13"/>
  <c r="F116" i="16" s="1"/>
  <c r="E114" i="13"/>
  <c r="F114" i="13"/>
  <c r="H116" i="16" s="1"/>
  <c r="G114" i="13"/>
  <c r="I116" i="16" s="1"/>
  <c r="H114" i="13"/>
  <c r="J116" i="16" s="1"/>
  <c r="I114" i="13"/>
  <c r="K116" i="16" s="1"/>
  <c r="J114" i="13"/>
  <c r="L116" i="16" s="1"/>
  <c r="K114" i="13"/>
  <c r="M116" i="16" s="1"/>
  <c r="L114" i="13"/>
  <c r="N116" i="16" s="1"/>
  <c r="M114" i="13"/>
  <c r="O116" i="16" s="1"/>
  <c r="N114" i="13"/>
  <c r="P116" i="16" s="1"/>
  <c r="O114" i="13"/>
  <c r="Q116" i="16" s="1"/>
  <c r="P114" i="13"/>
  <c r="R116" i="16" s="1"/>
  <c r="Q114" i="13"/>
  <c r="S116" i="16" s="1"/>
  <c r="R114" i="13"/>
  <c r="T116" i="16" s="1"/>
  <c r="S114" i="13"/>
  <c r="U116" i="16" s="1"/>
  <c r="T114" i="13"/>
  <c r="V116" i="16" s="1"/>
  <c r="U114" i="13"/>
  <c r="W116" i="16" s="1"/>
  <c r="V114" i="13"/>
  <c r="X116" i="16" s="1"/>
  <c r="W114" i="13"/>
  <c r="Y116" i="16" s="1"/>
  <c r="X114" i="13"/>
  <c r="Z116" i="16" s="1"/>
  <c r="Y114" i="13"/>
  <c r="AA116" i="16" s="1"/>
  <c r="Z114" i="13"/>
  <c r="AB116" i="16" s="1"/>
  <c r="C115" i="13"/>
  <c r="D115" i="13"/>
  <c r="F117" i="16" s="1"/>
  <c r="E115" i="13"/>
  <c r="F115" i="13"/>
  <c r="H117" i="16" s="1"/>
  <c r="G115" i="13"/>
  <c r="I117" i="16" s="1"/>
  <c r="H115" i="13"/>
  <c r="J117" i="16" s="1"/>
  <c r="I115" i="13"/>
  <c r="K117" i="16" s="1"/>
  <c r="J115" i="13"/>
  <c r="L117" i="16" s="1"/>
  <c r="K115" i="13"/>
  <c r="M117" i="16" s="1"/>
  <c r="L115" i="13"/>
  <c r="N117" i="16" s="1"/>
  <c r="M115" i="13"/>
  <c r="O117" i="16" s="1"/>
  <c r="N115" i="13"/>
  <c r="P117" i="16" s="1"/>
  <c r="O115" i="13"/>
  <c r="Q117" i="16" s="1"/>
  <c r="P115" i="13"/>
  <c r="R117" i="16" s="1"/>
  <c r="Q115" i="13"/>
  <c r="S117" i="16" s="1"/>
  <c r="R115" i="13"/>
  <c r="T117" i="16" s="1"/>
  <c r="S115" i="13"/>
  <c r="U117" i="16" s="1"/>
  <c r="T115" i="13"/>
  <c r="V117" i="16" s="1"/>
  <c r="U115" i="13"/>
  <c r="W117" i="16" s="1"/>
  <c r="V115" i="13"/>
  <c r="X117" i="16" s="1"/>
  <c r="W115" i="13"/>
  <c r="Y117" i="16" s="1"/>
  <c r="X115" i="13"/>
  <c r="Z117" i="16" s="1"/>
  <c r="Y115" i="13"/>
  <c r="AA117" i="16" s="1"/>
  <c r="Z115" i="13"/>
  <c r="AB117" i="16" s="1"/>
  <c r="C116" i="13"/>
  <c r="D116" i="13"/>
  <c r="F118" i="16" s="1"/>
  <c r="E116" i="13"/>
  <c r="F116" i="13"/>
  <c r="H118" i="16" s="1"/>
  <c r="G116" i="13"/>
  <c r="I118" i="16" s="1"/>
  <c r="H116" i="13"/>
  <c r="J118" i="16" s="1"/>
  <c r="I116" i="13"/>
  <c r="K118" i="16" s="1"/>
  <c r="J116" i="13"/>
  <c r="L118" i="16" s="1"/>
  <c r="K116" i="13"/>
  <c r="M118" i="16" s="1"/>
  <c r="L116" i="13"/>
  <c r="N118" i="16" s="1"/>
  <c r="M116" i="13"/>
  <c r="O118" i="16" s="1"/>
  <c r="N116" i="13"/>
  <c r="P118" i="16" s="1"/>
  <c r="O116" i="13"/>
  <c r="Q118" i="16" s="1"/>
  <c r="P116" i="13"/>
  <c r="R118" i="16" s="1"/>
  <c r="Q116" i="13"/>
  <c r="S118" i="16" s="1"/>
  <c r="R116" i="13"/>
  <c r="T118" i="16" s="1"/>
  <c r="S116" i="13"/>
  <c r="U118" i="16" s="1"/>
  <c r="T116" i="13"/>
  <c r="V118" i="16" s="1"/>
  <c r="U116" i="13"/>
  <c r="W118" i="16" s="1"/>
  <c r="V116" i="13"/>
  <c r="X118" i="16" s="1"/>
  <c r="W116" i="13"/>
  <c r="Y118" i="16" s="1"/>
  <c r="X116" i="13"/>
  <c r="Z118" i="16" s="1"/>
  <c r="Y116" i="13"/>
  <c r="AA118" i="16" s="1"/>
  <c r="Z116" i="13"/>
  <c r="AB118" i="16" s="1"/>
  <c r="C117" i="13"/>
  <c r="D117" i="13"/>
  <c r="F119" i="16" s="1"/>
  <c r="E117" i="13"/>
  <c r="F117" i="13"/>
  <c r="H119" i="16" s="1"/>
  <c r="G117" i="13"/>
  <c r="I119" i="16" s="1"/>
  <c r="H117" i="13"/>
  <c r="J119" i="16" s="1"/>
  <c r="I117" i="13"/>
  <c r="K119" i="16" s="1"/>
  <c r="J117" i="13"/>
  <c r="L119" i="16" s="1"/>
  <c r="K117" i="13"/>
  <c r="M119" i="16" s="1"/>
  <c r="L117" i="13"/>
  <c r="N119" i="16" s="1"/>
  <c r="M117" i="13"/>
  <c r="O119" i="16" s="1"/>
  <c r="N117" i="13"/>
  <c r="P119" i="16" s="1"/>
  <c r="O117" i="13"/>
  <c r="Q119" i="16" s="1"/>
  <c r="P117" i="13"/>
  <c r="R119" i="16" s="1"/>
  <c r="Q117" i="13"/>
  <c r="S119" i="16" s="1"/>
  <c r="R117" i="13"/>
  <c r="T119" i="16" s="1"/>
  <c r="S117" i="13"/>
  <c r="U119" i="16" s="1"/>
  <c r="T117" i="13"/>
  <c r="V119" i="16" s="1"/>
  <c r="U117" i="13"/>
  <c r="W119" i="16" s="1"/>
  <c r="V117" i="13"/>
  <c r="X119" i="16" s="1"/>
  <c r="W117" i="13"/>
  <c r="Y119" i="16" s="1"/>
  <c r="X117" i="13"/>
  <c r="Z119" i="16" s="1"/>
  <c r="Y117" i="13"/>
  <c r="AA119" i="16" s="1"/>
  <c r="Z117" i="13"/>
  <c r="AB119" i="16" s="1"/>
  <c r="C118" i="13"/>
  <c r="D118" i="13"/>
  <c r="F120" i="16" s="1"/>
  <c r="E118" i="13"/>
  <c r="F118" i="13"/>
  <c r="H120" i="16" s="1"/>
  <c r="G118" i="13"/>
  <c r="I120" i="16" s="1"/>
  <c r="H118" i="13"/>
  <c r="J120" i="16" s="1"/>
  <c r="I118" i="13"/>
  <c r="K120" i="16" s="1"/>
  <c r="J118" i="13"/>
  <c r="L120" i="16" s="1"/>
  <c r="K118" i="13"/>
  <c r="M120" i="16" s="1"/>
  <c r="L118" i="13"/>
  <c r="N120" i="16" s="1"/>
  <c r="M118" i="13"/>
  <c r="O120" i="16" s="1"/>
  <c r="N118" i="13"/>
  <c r="P120" i="16" s="1"/>
  <c r="O118" i="13"/>
  <c r="Q120" i="16" s="1"/>
  <c r="P118" i="13"/>
  <c r="R120" i="16" s="1"/>
  <c r="Q118" i="13"/>
  <c r="S120" i="16" s="1"/>
  <c r="R118" i="13"/>
  <c r="T120" i="16" s="1"/>
  <c r="S118" i="13"/>
  <c r="U120" i="16" s="1"/>
  <c r="T118" i="13"/>
  <c r="V120" i="16" s="1"/>
  <c r="U118" i="13"/>
  <c r="W120" i="16" s="1"/>
  <c r="V118" i="13"/>
  <c r="X120" i="16" s="1"/>
  <c r="W118" i="13"/>
  <c r="Y120" i="16" s="1"/>
  <c r="X118" i="13"/>
  <c r="Z120" i="16" s="1"/>
  <c r="Y118" i="13"/>
  <c r="AA120" i="16" s="1"/>
  <c r="Z118" i="13"/>
  <c r="AB120" i="16" s="1"/>
  <c r="C119" i="13"/>
  <c r="D119" i="13"/>
  <c r="F121" i="16" s="1"/>
  <c r="E119" i="13"/>
  <c r="F119" i="13"/>
  <c r="H121" i="16" s="1"/>
  <c r="G119" i="13"/>
  <c r="I121" i="16" s="1"/>
  <c r="H119" i="13"/>
  <c r="J121" i="16" s="1"/>
  <c r="I119" i="13"/>
  <c r="K121" i="16" s="1"/>
  <c r="J119" i="13"/>
  <c r="L121" i="16" s="1"/>
  <c r="K119" i="13"/>
  <c r="M121" i="16" s="1"/>
  <c r="L119" i="13"/>
  <c r="N121" i="16" s="1"/>
  <c r="M119" i="13"/>
  <c r="O121" i="16" s="1"/>
  <c r="N119" i="13"/>
  <c r="P121" i="16" s="1"/>
  <c r="O119" i="13"/>
  <c r="Q121" i="16" s="1"/>
  <c r="P119" i="13"/>
  <c r="R121" i="16" s="1"/>
  <c r="Q119" i="13"/>
  <c r="S121" i="16" s="1"/>
  <c r="R119" i="13"/>
  <c r="T121" i="16" s="1"/>
  <c r="S119" i="13"/>
  <c r="U121" i="16" s="1"/>
  <c r="T119" i="13"/>
  <c r="V121" i="16" s="1"/>
  <c r="U119" i="13"/>
  <c r="W121" i="16" s="1"/>
  <c r="V119" i="13"/>
  <c r="X121" i="16" s="1"/>
  <c r="W119" i="13"/>
  <c r="Y121" i="16" s="1"/>
  <c r="X119" i="13"/>
  <c r="Z121" i="16" s="1"/>
  <c r="Y119" i="13"/>
  <c r="AA121" i="16" s="1"/>
  <c r="Z119" i="13"/>
  <c r="AB121" i="16" s="1"/>
  <c r="C120" i="13"/>
  <c r="D120" i="13"/>
  <c r="F122" i="16" s="1"/>
  <c r="E120" i="13"/>
  <c r="F120" i="13"/>
  <c r="H122" i="16" s="1"/>
  <c r="G120" i="13"/>
  <c r="I122" i="16" s="1"/>
  <c r="H120" i="13"/>
  <c r="J122" i="16" s="1"/>
  <c r="I120" i="13"/>
  <c r="K122" i="16" s="1"/>
  <c r="J120" i="13"/>
  <c r="L122" i="16" s="1"/>
  <c r="K120" i="13"/>
  <c r="M122" i="16" s="1"/>
  <c r="L120" i="13"/>
  <c r="N122" i="16" s="1"/>
  <c r="M120" i="13"/>
  <c r="O122" i="16" s="1"/>
  <c r="N120" i="13"/>
  <c r="P122" i="16" s="1"/>
  <c r="O120" i="13"/>
  <c r="Q122" i="16" s="1"/>
  <c r="P120" i="13"/>
  <c r="R122" i="16" s="1"/>
  <c r="Q120" i="13"/>
  <c r="S122" i="16" s="1"/>
  <c r="R120" i="13"/>
  <c r="T122" i="16" s="1"/>
  <c r="S120" i="13"/>
  <c r="U122" i="16" s="1"/>
  <c r="T120" i="13"/>
  <c r="V122" i="16" s="1"/>
  <c r="U120" i="13"/>
  <c r="W122" i="16" s="1"/>
  <c r="V120" i="13"/>
  <c r="X122" i="16" s="1"/>
  <c r="W120" i="13"/>
  <c r="Y122" i="16" s="1"/>
  <c r="X120" i="13"/>
  <c r="Z122" i="16" s="1"/>
  <c r="Y120" i="13"/>
  <c r="AA122" i="16" s="1"/>
  <c r="Z120" i="13"/>
  <c r="AB122" i="16" s="1"/>
  <c r="C121" i="13"/>
  <c r="D121" i="13"/>
  <c r="F123" i="16" s="1"/>
  <c r="E121" i="13"/>
  <c r="F121" i="13"/>
  <c r="H123" i="16" s="1"/>
  <c r="G121" i="13"/>
  <c r="I123" i="16" s="1"/>
  <c r="H121" i="13"/>
  <c r="J123" i="16" s="1"/>
  <c r="I121" i="13"/>
  <c r="K123" i="16" s="1"/>
  <c r="J121" i="13"/>
  <c r="L123" i="16" s="1"/>
  <c r="K121" i="13"/>
  <c r="M123" i="16" s="1"/>
  <c r="L121" i="13"/>
  <c r="N123" i="16" s="1"/>
  <c r="M121" i="13"/>
  <c r="O123" i="16" s="1"/>
  <c r="N121" i="13"/>
  <c r="P123" i="16" s="1"/>
  <c r="O121" i="13"/>
  <c r="Q123" i="16" s="1"/>
  <c r="P121" i="13"/>
  <c r="R123" i="16" s="1"/>
  <c r="Q121" i="13"/>
  <c r="S123" i="16" s="1"/>
  <c r="R121" i="13"/>
  <c r="T123" i="16" s="1"/>
  <c r="S121" i="13"/>
  <c r="U123" i="16" s="1"/>
  <c r="T121" i="13"/>
  <c r="V123" i="16" s="1"/>
  <c r="U121" i="13"/>
  <c r="W123" i="16" s="1"/>
  <c r="V121" i="13"/>
  <c r="X123" i="16" s="1"/>
  <c r="W121" i="13"/>
  <c r="Y123" i="16" s="1"/>
  <c r="X121" i="13"/>
  <c r="Z123" i="16" s="1"/>
  <c r="Y121" i="13"/>
  <c r="AA123" i="16" s="1"/>
  <c r="Z121" i="13"/>
  <c r="AB123" i="16" s="1"/>
  <c r="C122" i="13"/>
  <c r="D122" i="13"/>
  <c r="F124" i="16" s="1"/>
  <c r="E122" i="13"/>
  <c r="F122" i="13"/>
  <c r="H124" i="16" s="1"/>
  <c r="G122" i="13"/>
  <c r="I124" i="16" s="1"/>
  <c r="H122" i="13"/>
  <c r="J124" i="16" s="1"/>
  <c r="I122" i="13"/>
  <c r="K124" i="16" s="1"/>
  <c r="J122" i="13"/>
  <c r="L124" i="16" s="1"/>
  <c r="K122" i="13"/>
  <c r="M124" i="16" s="1"/>
  <c r="L122" i="13"/>
  <c r="N124" i="16" s="1"/>
  <c r="M122" i="13"/>
  <c r="O124" i="16" s="1"/>
  <c r="N122" i="13"/>
  <c r="P124" i="16" s="1"/>
  <c r="O122" i="13"/>
  <c r="Q124" i="16" s="1"/>
  <c r="P122" i="13"/>
  <c r="R124" i="16" s="1"/>
  <c r="Q122" i="13"/>
  <c r="S124" i="16" s="1"/>
  <c r="R122" i="13"/>
  <c r="T124" i="16" s="1"/>
  <c r="S122" i="13"/>
  <c r="U124" i="16" s="1"/>
  <c r="T122" i="13"/>
  <c r="V124" i="16" s="1"/>
  <c r="U122" i="13"/>
  <c r="W124" i="16" s="1"/>
  <c r="V122" i="13"/>
  <c r="X124" i="16" s="1"/>
  <c r="W122" i="13"/>
  <c r="Y124" i="16" s="1"/>
  <c r="X122" i="13"/>
  <c r="Z124" i="16" s="1"/>
  <c r="Y122" i="13"/>
  <c r="AA124" i="16" s="1"/>
  <c r="Z122" i="13"/>
  <c r="AB124" i="16" s="1"/>
  <c r="C123" i="13"/>
  <c r="D123" i="13"/>
  <c r="F125" i="16" s="1"/>
  <c r="E123" i="13"/>
  <c r="F123" i="13"/>
  <c r="H125" i="16" s="1"/>
  <c r="G123" i="13"/>
  <c r="I125" i="16" s="1"/>
  <c r="H123" i="13"/>
  <c r="J125" i="16" s="1"/>
  <c r="I123" i="13"/>
  <c r="K125" i="16" s="1"/>
  <c r="J123" i="13"/>
  <c r="L125" i="16" s="1"/>
  <c r="K123" i="13"/>
  <c r="M125" i="16" s="1"/>
  <c r="L123" i="13"/>
  <c r="N125" i="16" s="1"/>
  <c r="M123" i="13"/>
  <c r="O125" i="16" s="1"/>
  <c r="N123" i="13"/>
  <c r="P125" i="16" s="1"/>
  <c r="O123" i="13"/>
  <c r="Q125" i="16" s="1"/>
  <c r="P123" i="13"/>
  <c r="R125" i="16" s="1"/>
  <c r="Q123" i="13"/>
  <c r="S125" i="16" s="1"/>
  <c r="R123" i="13"/>
  <c r="T125" i="16" s="1"/>
  <c r="S123" i="13"/>
  <c r="U125" i="16" s="1"/>
  <c r="T123" i="13"/>
  <c r="V125" i="16" s="1"/>
  <c r="U123" i="13"/>
  <c r="W125" i="16" s="1"/>
  <c r="V123" i="13"/>
  <c r="X125" i="16" s="1"/>
  <c r="W123" i="13"/>
  <c r="Y125" i="16" s="1"/>
  <c r="X123" i="13"/>
  <c r="Z125" i="16" s="1"/>
  <c r="Y123" i="13"/>
  <c r="AA125" i="16" s="1"/>
  <c r="Z123" i="13"/>
  <c r="AB125" i="16" s="1"/>
  <c r="C124" i="13"/>
  <c r="D124" i="13"/>
  <c r="F126" i="16" s="1"/>
  <c r="E124" i="13"/>
  <c r="F124" i="13"/>
  <c r="H126" i="16" s="1"/>
  <c r="G124" i="13"/>
  <c r="I126" i="16" s="1"/>
  <c r="H124" i="13"/>
  <c r="J126" i="16" s="1"/>
  <c r="I124" i="13"/>
  <c r="K126" i="16" s="1"/>
  <c r="J124" i="13"/>
  <c r="L126" i="16" s="1"/>
  <c r="K124" i="13"/>
  <c r="M126" i="16" s="1"/>
  <c r="L124" i="13"/>
  <c r="N126" i="16" s="1"/>
  <c r="M124" i="13"/>
  <c r="O126" i="16" s="1"/>
  <c r="N124" i="13"/>
  <c r="P126" i="16" s="1"/>
  <c r="O124" i="13"/>
  <c r="Q126" i="16" s="1"/>
  <c r="P124" i="13"/>
  <c r="R126" i="16" s="1"/>
  <c r="Q124" i="13"/>
  <c r="S126" i="16" s="1"/>
  <c r="R124" i="13"/>
  <c r="T126" i="16" s="1"/>
  <c r="S124" i="13"/>
  <c r="U126" i="16" s="1"/>
  <c r="T124" i="13"/>
  <c r="V126" i="16" s="1"/>
  <c r="U124" i="13"/>
  <c r="W126" i="16" s="1"/>
  <c r="V124" i="13"/>
  <c r="X126" i="16" s="1"/>
  <c r="W124" i="13"/>
  <c r="Y126" i="16" s="1"/>
  <c r="X124" i="13"/>
  <c r="Z126" i="16" s="1"/>
  <c r="Y124" i="13"/>
  <c r="AA126" i="16" s="1"/>
  <c r="Z124" i="13"/>
  <c r="AB126" i="16" s="1"/>
  <c r="C125" i="13"/>
  <c r="D125" i="13"/>
  <c r="F127" i="16" s="1"/>
  <c r="E125" i="13"/>
  <c r="F125" i="13"/>
  <c r="H127" i="16" s="1"/>
  <c r="G125" i="13"/>
  <c r="I127" i="16" s="1"/>
  <c r="H125" i="13"/>
  <c r="J127" i="16" s="1"/>
  <c r="I125" i="13"/>
  <c r="K127" i="16" s="1"/>
  <c r="J125" i="13"/>
  <c r="L127" i="16" s="1"/>
  <c r="K125" i="13"/>
  <c r="M127" i="16" s="1"/>
  <c r="L125" i="13"/>
  <c r="N127" i="16" s="1"/>
  <c r="M125" i="13"/>
  <c r="O127" i="16" s="1"/>
  <c r="N125" i="13"/>
  <c r="P127" i="16" s="1"/>
  <c r="O125" i="13"/>
  <c r="Q127" i="16" s="1"/>
  <c r="P125" i="13"/>
  <c r="R127" i="16" s="1"/>
  <c r="Q125" i="13"/>
  <c r="S127" i="16" s="1"/>
  <c r="R125" i="13"/>
  <c r="T127" i="16" s="1"/>
  <c r="S125" i="13"/>
  <c r="U127" i="16" s="1"/>
  <c r="T125" i="13"/>
  <c r="V127" i="16" s="1"/>
  <c r="U125" i="13"/>
  <c r="W127" i="16" s="1"/>
  <c r="V125" i="13"/>
  <c r="X127" i="16" s="1"/>
  <c r="W125" i="13"/>
  <c r="Y127" i="16" s="1"/>
  <c r="X125" i="13"/>
  <c r="Z127" i="16" s="1"/>
  <c r="Y125" i="13"/>
  <c r="AA127" i="16" s="1"/>
  <c r="Z125" i="13"/>
  <c r="AB127" i="16" s="1"/>
  <c r="C126" i="13"/>
  <c r="D126" i="13"/>
  <c r="F128" i="16" s="1"/>
  <c r="E126" i="13"/>
  <c r="F126" i="13"/>
  <c r="H128" i="16" s="1"/>
  <c r="G126" i="13"/>
  <c r="I128" i="16" s="1"/>
  <c r="H126" i="13"/>
  <c r="J128" i="16" s="1"/>
  <c r="I126" i="13"/>
  <c r="K128" i="16" s="1"/>
  <c r="J126" i="13"/>
  <c r="L128" i="16" s="1"/>
  <c r="K126" i="13"/>
  <c r="M128" i="16" s="1"/>
  <c r="L126" i="13"/>
  <c r="N128" i="16" s="1"/>
  <c r="M126" i="13"/>
  <c r="O128" i="16" s="1"/>
  <c r="N126" i="13"/>
  <c r="P128" i="16" s="1"/>
  <c r="O126" i="13"/>
  <c r="Q128" i="16" s="1"/>
  <c r="P126" i="13"/>
  <c r="R128" i="16" s="1"/>
  <c r="Q126" i="13"/>
  <c r="S128" i="16" s="1"/>
  <c r="R126" i="13"/>
  <c r="T128" i="16" s="1"/>
  <c r="S126" i="13"/>
  <c r="U128" i="16" s="1"/>
  <c r="T126" i="13"/>
  <c r="V128" i="16" s="1"/>
  <c r="U126" i="13"/>
  <c r="W128" i="16" s="1"/>
  <c r="V126" i="13"/>
  <c r="X128" i="16" s="1"/>
  <c r="W126" i="13"/>
  <c r="Y128" i="16" s="1"/>
  <c r="X126" i="13"/>
  <c r="Z128" i="16" s="1"/>
  <c r="Y126" i="13"/>
  <c r="AA128" i="16" s="1"/>
  <c r="Z126" i="13"/>
  <c r="AB128" i="16" s="1"/>
  <c r="C127" i="13"/>
  <c r="D127" i="13"/>
  <c r="F129" i="16" s="1"/>
  <c r="E127" i="13"/>
  <c r="F127" i="13"/>
  <c r="H129" i="16" s="1"/>
  <c r="G127" i="13"/>
  <c r="I129" i="16" s="1"/>
  <c r="H127" i="13"/>
  <c r="J129" i="16" s="1"/>
  <c r="I127" i="13"/>
  <c r="K129" i="16" s="1"/>
  <c r="J127" i="13"/>
  <c r="L129" i="16" s="1"/>
  <c r="K127" i="13"/>
  <c r="M129" i="16" s="1"/>
  <c r="L127" i="13"/>
  <c r="N129" i="16" s="1"/>
  <c r="M127" i="13"/>
  <c r="O129" i="16" s="1"/>
  <c r="N127" i="13"/>
  <c r="P129" i="16" s="1"/>
  <c r="O127" i="13"/>
  <c r="Q129" i="16" s="1"/>
  <c r="P127" i="13"/>
  <c r="R129" i="16" s="1"/>
  <c r="Q127" i="13"/>
  <c r="S129" i="16" s="1"/>
  <c r="R127" i="13"/>
  <c r="T129" i="16" s="1"/>
  <c r="S127" i="13"/>
  <c r="U129" i="16" s="1"/>
  <c r="T127" i="13"/>
  <c r="V129" i="16" s="1"/>
  <c r="U127" i="13"/>
  <c r="W129" i="16" s="1"/>
  <c r="V127" i="13"/>
  <c r="X129" i="16" s="1"/>
  <c r="W127" i="13"/>
  <c r="Y129" i="16" s="1"/>
  <c r="X127" i="13"/>
  <c r="Z129" i="16" s="1"/>
  <c r="Y127" i="13"/>
  <c r="AA129" i="16" s="1"/>
  <c r="Z127" i="13"/>
  <c r="AB129" i="16" s="1"/>
  <c r="C128" i="13"/>
  <c r="D128" i="13"/>
  <c r="F130" i="16" s="1"/>
  <c r="E128" i="13"/>
  <c r="F128" i="13"/>
  <c r="H130" i="16" s="1"/>
  <c r="G128" i="13"/>
  <c r="I130" i="16" s="1"/>
  <c r="H128" i="13"/>
  <c r="J130" i="16" s="1"/>
  <c r="I128" i="13"/>
  <c r="K130" i="16" s="1"/>
  <c r="J128" i="13"/>
  <c r="L130" i="16" s="1"/>
  <c r="K128" i="13"/>
  <c r="M130" i="16" s="1"/>
  <c r="L128" i="13"/>
  <c r="N130" i="16" s="1"/>
  <c r="M128" i="13"/>
  <c r="O130" i="16" s="1"/>
  <c r="N128" i="13"/>
  <c r="P130" i="16" s="1"/>
  <c r="O128" i="13"/>
  <c r="Q130" i="16" s="1"/>
  <c r="P128" i="13"/>
  <c r="R130" i="16" s="1"/>
  <c r="Q128" i="13"/>
  <c r="S130" i="16" s="1"/>
  <c r="R128" i="13"/>
  <c r="T130" i="16" s="1"/>
  <c r="S128" i="13"/>
  <c r="U130" i="16" s="1"/>
  <c r="T128" i="13"/>
  <c r="V130" i="16" s="1"/>
  <c r="U128" i="13"/>
  <c r="W130" i="16" s="1"/>
  <c r="V128" i="13"/>
  <c r="X130" i="16" s="1"/>
  <c r="W128" i="13"/>
  <c r="Y130" i="16" s="1"/>
  <c r="X128" i="13"/>
  <c r="Z130" i="16" s="1"/>
  <c r="Y128" i="13"/>
  <c r="AA130" i="16" s="1"/>
  <c r="Z128" i="13"/>
  <c r="AB130" i="16" s="1"/>
  <c r="C129" i="13"/>
  <c r="D129" i="13"/>
  <c r="F131" i="16" s="1"/>
  <c r="E129" i="13"/>
  <c r="F129" i="13"/>
  <c r="H131" i="16" s="1"/>
  <c r="G129" i="13"/>
  <c r="I131" i="16" s="1"/>
  <c r="H129" i="13"/>
  <c r="J131" i="16" s="1"/>
  <c r="I129" i="13"/>
  <c r="K131" i="16" s="1"/>
  <c r="J129" i="13"/>
  <c r="L131" i="16" s="1"/>
  <c r="K129" i="13"/>
  <c r="M131" i="16" s="1"/>
  <c r="L129" i="13"/>
  <c r="N131" i="16" s="1"/>
  <c r="M129" i="13"/>
  <c r="O131" i="16" s="1"/>
  <c r="N129" i="13"/>
  <c r="P131" i="16" s="1"/>
  <c r="O129" i="13"/>
  <c r="Q131" i="16" s="1"/>
  <c r="P129" i="13"/>
  <c r="R131" i="16" s="1"/>
  <c r="Q129" i="13"/>
  <c r="S131" i="16" s="1"/>
  <c r="R129" i="13"/>
  <c r="T131" i="16" s="1"/>
  <c r="S129" i="13"/>
  <c r="U131" i="16" s="1"/>
  <c r="T129" i="13"/>
  <c r="V131" i="16" s="1"/>
  <c r="U129" i="13"/>
  <c r="W131" i="16" s="1"/>
  <c r="V129" i="13"/>
  <c r="X131" i="16" s="1"/>
  <c r="W129" i="13"/>
  <c r="Y131" i="16" s="1"/>
  <c r="X129" i="13"/>
  <c r="Z131" i="16" s="1"/>
  <c r="Y129" i="13"/>
  <c r="AA131" i="16" s="1"/>
  <c r="Z129" i="13"/>
  <c r="AB131" i="16" s="1"/>
  <c r="C130" i="13"/>
  <c r="D130" i="13"/>
  <c r="F132" i="16" s="1"/>
  <c r="E130" i="13"/>
  <c r="F130" i="13"/>
  <c r="H132" i="16" s="1"/>
  <c r="G130" i="13"/>
  <c r="I132" i="16" s="1"/>
  <c r="H130" i="13"/>
  <c r="J132" i="16" s="1"/>
  <c r="I130" i="13"/>
  <c r="K132" i="16" s="1"/>
  <c r="J130" i="13"/>
  <c r="L132" i="16" s="1"/>
  <c r="K130" i="13"/>
  <c r="M132" i="16" s="1"/>
  <c r="L130" i="13"/>
  <c r="N132" i="16" s="1"/>
  <c r="M130" i="13"/>
  <c r="O132" i="16" s="1"/>
  <c r="N130" i="13"/>
  <c r="P132" i="16" s="1"/>
  <c r="O130" i="13"/>
  <c r="Q132" i="16" s="1"/>
  <c r="P130" i="13"/>
  <c r="R132" i="16" s="1"/>
  <c r="Q130" i="13"/>
  <c r="S132" i="16" s="1"/>
  <c r="R130" i="13"/>
  <c r="T132" i="16" s="1"/>
  <c r="S130" i="13"/>
  <c r="U132" i="16" s="1"/>
  <c r="T130" i="13"/>
  <c r="V132" i="16" s="1"/>
  <c r="U130" i="13"/>
  <c r="W132" i="16" s="1"/>
  <c r="V130" i="13"/>
  <c r="X132" i="16" s="1"/>
  <c r="W130" i="13"/>
  <c r="Y132" i="16" s="1"/>
  <c r="X130" i="13"/>
  <c r="Z132" i="16" s="1"/>
  <c r="Y130" i="13"/>
  <c r="AA132" i="16" s="1"/>
  <c r="Z130" i="13"/>
  <c r="AB132" i="16" s="1"/>
  <c r="C131" i="13"/>
  <c r="D131" i="13"/>
  <c r="F133" i="16" s="1"/>
  <c r="E131" i="13"/>
  <c r="F131" i="13"/>
  <c r="H133" i="16" s="1"/>
  <c r="G131" i="13"/>
  <c r="I133" i="16" s="1"/>
  <c r="H131" i="13"/>
  <c r="J133" i="16" s="1"/>
  <c r="I131" i="13"/>
  <c r="K133" i="16" s="1"/>
  <c r="J131" i="13"/>
  <c r="L133" i="16" s="1"/>
  <c r="K131" i="13"/>
  <c r="M133" i="16" s="1"/>
  <c r="L131" i="13"/>
  <c r="N133" i="16" s="1"/>
  <c r="M131" i="13"/>
  <c r="O133" i="16" s="1"/>
  <c r="N131" i="13"/>
  <c r="P133" i="16" s="1"/>
  <c r="O131" i="13"/>
  <c r="Q133" i="16" s="1"/>
  <c r="P131" i="13"/>
  <c r="R133" i="16" s="1"/>
  <c r="Q131" i="13"/>
  <c r="S133" i="16" s="1"/>
  <c r="R131" i="13"/>
  <c r="T133" i="16" s="1"/>
  <c r="S131" i="13"/>
  <c r="U133" i="16" s="1"/>
  <c r="T131" i="13"/>
  <c r="V133" i="16" s="1"/>
  <c r="U131" i="13"/>
  <c r="W133" i="16" s="1"/>
  <c r="V131" i="13"/>
  <c r="X133" i="16" s="1"/>
  <c r="W131" i="13"/>
  <c r="Y133" i="16" s="1"/>
  <c r="X131" i="13"/>
  <c r="Z133" i="16" s="1"/>
  <c r="Y131" i="13"/>
  <c r="AA133" i="16" s="1"/>
  <c r="Z131" i="13"/>
  <c r="AB133" i="16" s="1"/>
  <c r="C132" i="13"/>
  <c r="D132" i="13"/>
  <c r="F134" i="16" s="1"/>
  <c r="E132" i="13"/>
  <c r="F132" i="13"/>
  <c r="H134" i="16" s="1"/>
  <c r="G132" i="13"/>
  <c r="I134" i="16" s="1"/>
  <c r="H132" i="13"/>
  <c r="J134" i="16" s="1"/>
  <c r="I132" i="13"/>
  <c r="K134" i="16" s="1"/>
  <c r="J132" i="13"/>
  <c r="L134" i="16" s="1"/>
  <c r="K132" i="13"/>
  <c r="M134" i="16" s="1"/>
  <c r="L132" i="13"/>
  <c r="N134" i="16" s="1"/>
  <c r="M132" i="13"/>
  <c r="O134" i="16" s="1"/>
  <c r="N132" i="13"/>
  <c r="P134" i="16" s="1"/>
  <c r="O132" i="13"/>
  <c r="Q134" i="16" s="1"/>
  <c r="P132" i="13"/>
  <c r="R134" i="16" s="1"/>
  <c r="Q132" i="13"/>
  <c r="S134" i="16" s="1"/>
  <c r="R132" i="13"/>
  <c r="T134" i="16" s="1"/>
  <c r="S132" i="13"/>
  <c r="U134" i="16" s="1"/>
  <c r="T132" i="13"/>
  <c r="V134" i="16" s="1"/>
  <c r="U132" i="13"/>
  <c r="W134" i="16" s="1"/>
  <c r="V132" i="13"/>
  <c r="X134" i="16" s="1"/>
  <c r="W132" i="13"/>
  <c r="Y134" i="16" s="1"/>
  <c r="X132" i="13"/>
  <c r="Z134" i="16" s="1"/>
  <c r="Y132" i="13"/>
  <c r="AA134" i="16" s="1"/>
  <c r="Z132" i="13"/>
  <c r="AB134" i="16" s="1"/>
  <c r="C133" i="13"/>
  <c r="D133" i="13"/>
  <c r="F135" i="16" s="1"/>
  <c r="E133" i="13"/>
  <c r="F133" i="13"/>
  <c r="H135" i="16" s="1"/>
  <c r="G133" i="13"/>
  <c r="I135" i="16" s="1"/>
  <c r="H133" i="13"/>
  <c r="J135" i="16" s="1"/>
  <c r="I133" i="13"/>
  <c r="K135" i="16" s="1"/>
  <c r="J133" i="13"/>
  <c r="L135" i="16" s="1"/>
  <c r="K133" i="13"/>
  <c r="M135" i="16" s="1"/>
  <c r="L133" i="13"/>
  <c r="N135" i="16" s="1"/>
  <c r="M133" i="13"/>
  <c r="O135" i="16" s="1"/>
  <c r="N133" i="13"/>
  <c r="P135" i="16" s="1"/>
  <c r="O133" i="13"/>
  <c r="Q135" i="16" s="1"/>
  <c r="P133" i="13"/>
  <c r="R135" i="16" s="1"/>
  <c r="Q133" i="13"/>
  <c r="S135" i="16" s="1"/>
  <c r="R133" i="13"/>
  <c r="T135" i="16" s="1"/>
  <c r="S133" i="13"/>
  <c r="U135" i="16" s="1"/>
  <c r="T133" i="13"/>
  <c r="V135" i="16" s="1"/>
  <c r="U133" i="13"/>
  <c r="W135" i="16" s="1"/>
  <c r="V133" i="13"/>
  <c r="X135" i="16" s="1"/>
  <c r="W133" i="13"/>
  <c r="Y135" i="16" s="1"/>
  <c r="X133" i="13"/>
  <c r="Z135" i="16" s="1"/>
  <c r="Y133" i="13"/>
  <c r="AA135" i="16" s="1"/>
  <c r="Z133" i="13"/>
  <c r="AB135" i="16" s="1"/>
  <c r="C134" i="13"/>
  <c r="D134" i="13"/>
  <c r="F136" i="16" s="1"/>
  <c r="E134" i="13"/>
  <c r="F134" i="13"/>
  <c r="H136" i="16" s="1"/>
  <c r="G134" i="13"/>
  <c r="I136" i="16" s="1"/>
  <c r="H134" i="13"/>
  <c r="J136" i="16" s="1"/>
  <c r="I134" i="13"/>
  <c r="K136" i="16" s="1"/>
  <c r="J134" i="13"/>
  <c r="L136" i="16" s="1"/>
  <c r="K134" i="13"/>
  <c r="M136" i="16" s="1"/>
  <c r="L134" i="13"/>
  <c r="N136" i="16" s="1"/>
  <c r="M134" i="13"/>
  <c r="O136" i="16" s="1"/>
  <c r="N134" i="13"/>
  <c r="P136" i="16" s="1"/>
  <c r="O134" i="13"/>
  <c r="Q136" i="16" s="1"/>
  <c r="P134" i="13"/>
  <c r="R136" i="16" s="1"/>
  <c r="Q134" i="13"/>
  <c r="S136" i="16" s="1"/>
  <c r="R134" i="13"/>
  <c r="T136" i="16" s="1"/>
  <c r="S134" i="13"/>
  <c r="U136" i="16" s="1"/>
  <c r="T134" i="13"/>
  <c r="V136" i="16" s="1"/>
  <c r="U134" i="13"/>
  <c r="W136" i="16" s="1"/>
  <c r="V134" i="13"/>
  <c r="X136" i="16" s="1"/>
  <c r="W134" i="13"/>
  <c r="Y136" i="16" s="1"/>
  <c r="X134" i="13"/>
  <c r="Z136" i="16" s="1"/>
  <c r="Y134" i="13"/>
  <c r="AA136" i="16" s="1"/>
  <c r="Z134" i="13"/>
  <c r="AB136" i="16" s="1"/>
  <c r="C135" i="13"/>
  <c r="D135" i="13"/>
  <c r="F137" i="16" s="1"/>
  <c r="E135" i="13"/>
  <c r="F135" i="13"/>
  <c r="H137" i="16" s="1"/>
  <c r="G135" i="13"/>
  <c r="I137" i="16" s="1"/>
  <c r="H135" i="13"/>
  <c r="J137" i="16" s="1"/>
  <c r="I135" i="13"/>
  <c r="K137" i="16" s="1"/>
  <c r="J135" i="13"/>
  <c r="L137" i="16" s="1"/>
  <c r="K135" i="13"/>
  <c r="M137" i="16" s="1"/>
  <c r="L135" i="13"/>
  <c r="N137" i="16" s="1"/>
  <c r="M135" i="13"/>
  <c r="O137" i="16" s="1"/>
  <c r="N135" i="13"/>
  <c r="P137" i="16" s="1"/>
  <c r="O135" i="13"/>
  <c r="Q137" i="16" s="1"/>
  <c r="P135" i="13"/>
  <c r="R137" i="16" s="1"/>
  <c r="Q135" i="13"/>
  <c r="S137" i="16" s="1"/>
  <c r="R135" i="13"/>
  <c r="T137" i="16" s="1"/>
  <c r="S135" i="13"/>
  <c r="U137" i="16" s="1"/>
  <c r="T135" i="13"/>
  <c r="V137" i="16" s="1"/>
  <c r="U135" i="13"/>
  <c r="W137" i="16" s="1"/>
  <c r="V135" i="13"/>
  <c r="X137" i="16" s="1"/>
  <c r="W135" i="13"/>
  <c r="Y137" i="16" s="1"/>
  <c r="X135" i="13"/>
  <c r="Z137" i="16" s="1"/>
  <c r="Y135" i="13"/>
  <c r="AA137" i="16" s="1"/>
  <c r="Z135" i="13"/>
  <c r="AB137" i="16" s="1"/>
  <c r="C136" i="13"/>
  <c r="D136" i="13"/>
  <c r="F138" i="16" s="1"/>
  <c r="E136" i="13"/>
  <c r="F136" i="13"/>
  <c r="H138" i="16" s="1"/>
  <c r="G136" i="13"/>
  <c r="I138" i="16" s="1"/>
  <c r="H136" i="13"/>
  <c r="J138" i="16" s="1"/>
  <c r="I136" i="13"/>
  <c r="K138" i="16" s="1"/>
  <c r="J136" i="13"/>
  <c r="L138" i="16" s="1"/>
  <c r="K136" i="13"/>
  <c r="M138" i="16" s="1"/>
  <c r="L136" i="13"/>
  <c r="N138" i="16" s="1"/>
  <c r="M136" i="13"/>
  <c r="O138" i="16" s="1"/>
  <c r="N136" i="13"/>
  <c r="P138" i="16" s="1"/>
  <c r="O136" i="13"/>
  <c r="Q138" i="16" s="1"/>
  <c r="P136" i="13"/>
  <c r="R138" i="16" s="1"/>
  <c r="Q136" i="13"/>
  <c r="S138" i="16" s="1"/>
  <c r="R136" i="13"/>
  <c r="T138" i="16" s="1"/>
  <c r="S136" i="13"/>
  <c r="U138" i="16" s="1"/>
  <c r="T136" i="13"/>
  <c r="V138" i="16" s="1"/>
  <c r="U136" i="13"/>
  <c r="W138" i="16" s="1"/>
  <c r="V136" i="13"/>
  <c r="X138" i="16" s="1"/>
  <c r="W136" i="13"/>
  <c r="Y138" i="16" s="1"/>
  <c r="X136" i="13"/>
  <c r="Z138" i="16" s="1"/>
  <c r="Y136" i="13"/>
  <c r="AA138" i="16" s="1"/>
  <c r="Z136" i="13"/>
  <c r="AB138" i="16" s="1"/>
  <c r="C137" i="13"/>
  <c r="D137" i="13"/>
  <c r="F139" i="16" s="1"/>
  <c r="E137" i="13"/>
  <c r="F137" i="13"/>
  <c r="H139" i="16" s="1"/>
  <c r="G137" i="13"/>
  <c r="I139" i="16" s="1"/>
  <c r="H137" i="13"/>
  <c r="J139" i="16" s="1"/>
  <c r="I137" i="13"/>
  <c r="K139" i="16" s="1"/>
  <c r="J137" i="13"/>
  <c r="L139" i="16" s="1"/>
  <c r="K137" i="13"/>
  <c r="M139" i="16" s="1"/>
  <c r="L137" i="13"/>
  <c r="N139" i="16" s="1"/>
  <c r="M137" i="13"/>
  <c r="O139" i="16" s="1"/>
  <c r="N137" i="13"/>
  <c r="P139" i="16" s="1"/>
  <c r="O137" i="13"/>
  <c r="Q139" i="16" s="1"/>
  <c r="P137" i="13"/>
  <c r="R139" i="16" s="1"/>
  <c r="Q137" i="13"/>
  <c r="S139" i="16" s="1"/>
  <c r="R137" i="13"/>
  <c r="T139" i="16" s="1"/>
  <c r="S137" i="13"/>
  <c r="U139" i="16" s="1"/>
  <c r="T137" i="13"/>
  <c r="V139" i="16" s="1"/>
  <c r="U137" i="13"/>
  <c r="W139" i="16" s="1"/>
  <c r="V137" i="13"/>
  <c r="X139" i="16" s="1"/>
  <c r="W137" i="13"/>
  <c r="Y139" i="16" s="1"/>
  <c r="X137" i="13"/>
  <c r="Z139" i="16" s="1"/>
  <c r="Y137" i="13"/>
  <c r="AA139" i="16" s="1"/>
  <c r="Z137" i="13"/>
  <c r="AB139" i="16" s="1"/>
  <c r="C138" i="13"/>
  <c r="D138" i="13"/>
  <c r="F140" i="16" s="1"/>
  <c r="E138" i="13"/>
  <c r="F138" i="13"/>
  <c r="H140" i="16" s="1"/>
  <c r="G138" i="13"/>
  <c r="I140" i="16" s="1"/>
  <c r="H138" i="13"/>
  <c r="J140" i="16" s="1"/>
  <c r="I138" i="13"/>
  <c r="K140" i="16" s="1"/>
  <c r="J138" i="13"/>
  <c r="L140" i="16" s="1"/>
  <c r="K138" i="13"/>
  <c r="M140" i="16" s="1"/>
  <c r="L138" i="13"/>
  <c r="N140" i="16" s="1"/>
  <c r="M138" i="13"/>
  <c r="O140" i="16" s="1"/>
  <c r="N138" i="13"/>
  <c r="P140" i="16" s="1"/>
  <c r="O138" i="13"/>
  <c r="Q140" i="16" s="1"/>
  <c r="P138" i="13"/>
  <c r="R140" i="16" s="1"/>
  <c r="Q138" i="13"/>
  <c r="S140" i="16" s="1"/>
  <c r="R138" i="13"/>
  <c r="T140" i="16" s="1"/>
  <c r="S138" i="13"/>
  <c r="U140" i="16" s="1"/>
  <c r="T138" i="13"/>
  <c r="V140" i="16" s="1"/>
  <c r="U138" i="13"/>
  <c r="W140" i="16" s="1"/>
  <c r="V138" i="13"/>
  <c r="X140" i="16" s="1"/>
  <c r="W138" i="13"/>
  <c r="Y140" i="16" s="1"/>
  <c r="X138" i="13"/>
  <c r="Z140" i="16" s="1"/>
  <c r="Y138" i="13"/>
  <c r="AA140" i="16" s="1"/>
  <c r="Z138" i="13"/>
  <c r="AB140" i="16" s="1"/>
  <c r="C139" i="13"/>
  <c r="D139" i="13"/>
  <c r="F141" i="16" s="1"/>
  <c r="E139" i="13"/>
  <c r="F139" i="13"/>
  <c r="H141" i="16" s="1"/>
  <c r="G139" i="13"/>
  <c r="I141" i="16" s="1"/>
  <c r="H139" i="13"/>
  <c r="J141" i="16" s="1"/>
  <c r="I139" i="13"/>
  <c r="K141" i="16" s="1"/>
  <c r="J139" i="13"/>
  <c r="L141" i="16" s="1"/>
  <c r="K139" i="13"/>
  <c r="M141" i="16" s="1"/>
  <c r="L139" i="13"/>
  <c r="N141" i="16" s="1"/>
  <c r="M139" i="13"/>
  <c r="O141" i="16" s="1"/>
  <c r="N139" i="13"/>
  <c r="P141" i="16" s="1"/>
  <c r="O139" i="13"/>
  <c r="Q141" i="16" s="1"/>
  <c r="P139" i="13"/>
  <c r="R141" i="16" s="1"/>
  <c r="Q139" i="13"/>
  <c r="S141" i="16" s="1"/>
  <c r="R139" i="13"/>
  <c r="T141" i="16" s="1"/>
  <c r="S139" i="13"/>
  <c r="U141" i="16" s="1"/>
  <c r="T139" i="13"/>
  <c r="V141" i="16" s="1"/>
  <c r="U139" i="13"/>
  <c r="W141" i="16" s="1"/>
  <c r="V139" i="13"/>
  <c r="X141" i="16" s="1"/>
  <c r="W139" i="13"/>
  <c r="Y141" i="16" s="1"/>
  <c r="X139" i="13"/>
  <c r="Z141" i="16" s="1"/>
  <c r="Y139" i="13"/>
  <c r="AA141" i="16" s="1"/>
  <c r="Z139" i="13"/>
  <c r="AB141" i="16" s="1"/>
  <c r="C140" i="13"/>
  <c r="D140" i="13"/>
  <c r="F142" i="16" s="1"/>
  <c r="E140" i="13"/>
  <c r="F140" i="13"/>
  <c r="H142" i="16" s="1"/>
  <c r="G140" i="13"/>
  <c r="I142" i="16" s="1"/>
  <c r="H140" i="13"/>
  <c r="J142" i="16" s="1"/>
  <c r="I140" i="13"/>
  <c r="K142" i="16" s="1"/>
  <c r="J140" i="13"/>
  <c r="L142" i="16" s="1"/>
  <c r="K140" i="13"/>
  <c r="M142" i="16" s="1"/>
  <c r="L140" i="13"/>
  <c r="N142" i="16" s="1"/>
  <c r="M140" i="13"/>
  <c r="O142" i="16" s="1"/>
  <c r="N140" i="13"/>
  <c r="P142" i="16" s="1"/>
  <c r="O140" i="13"/>
  <c r="Q142" i="16" s="1"/>
  <c r="P140" i="13"/>
  <c r="R142" i="16" s="1"/>
  <c r="Q140" i="13"/>
  <c r="S142" i="16" s="1"/>
  <c r="R140" i="13"/>
  <c r="T142" i="16" s="1"/>
  <c r="S140" i="13"/>
  <c r="U142" i="16" s="1"/>
  <c r="T140" i="13"/>
  <c r="V142" i="16" s="1"/>
  <c r="U140" i="13"/>
  <c r="W142" i="16" s="1"/>
  <c r="V140" i="13"/>
  <c r="X142" i="16" s="1"/>
  <c r="W140" i="13"/>
  <c r="Y142" i="16" s="1"/>
  <c r="X140" i="13"/>
  <c r="Z142" i="16" s="1"/>
  <c r="Y140" i="13"/>
  <c r="AA142" i="16" s="1"/>
  <c r="Z140" i="13"/>
  <c r="AB142" i="16" s="1"/>
  <c r="C141" i="13"/>
  <c r="D141" i="13"/>
  <c r="F143" i="16" s="1"/>
  <c r="E141" i="13"/>
  <c r="F141" i="13"/>
  <c r="H143" i="16" s="1"/>
  <c r="G141" i="13"/>
  <c r="I143" i="16" s="1"/>
  <c r="H141" i="13"/>
  <c r="J143" i="16" s="1"/>
  <c r="I141" i="13"/>
  <c r="K143" i="16" s="1"/>
  <c r="J141" i="13"/>
  <c r="L143" i="16" s="1"/>
  <c r="K141" i="13"/>
  <c r="M143" i="16" s="1"/>
  <c r="L141" i="13"/>
  <c r="N143" i="16" s="1"/>
  <c r="M141" i="13"/>
  <c r="O143" i="16" s="1"/>
  <c r="N141" i="13"/>
  <c r="P143" i="16" s="1"/>
  <c r="O141" i="13"/>
  <c r="Q143" i="16" s="1"/>
  <c r="P141" i="13"/>
  <c r="R143" i="16" s="1"/>
  <c r="Q141" i="13"/>
  <c r="S143" i="16" s="1"/>
  <c r="R141" i="13"/>
  <c r="T143" i="16" s="1"/>
  <c r="S141" i="13"/>
  <c r="U143" i="16" s="1"/>
  <c r="T141" i="13"/>
  <c r="V143" i="16" s="1"/>
  <c r="U141" i="13"/>
  <c r="W143" i="16" s="1"/>
  <c r="V141" i="13"/>
  <c r="X143" i="16" s="1"/>
  <c r="W141" i="13"/>
  <c r="Y143" i="16" s="1"/>
  <c r="X141" i="13"/>
  <c r="Z143" i="16" s="1"/>
  <c r="Y141" i="13"/>
  <c r="AA143" i="16" s="1"/>
  <c r="Z141" i="13"/>
  <c r="AB143" i="16" s="1"/>
  <c r="C142" i="13"/>
  <c r="D142" i="13"/>
  <c r="F144" i="16" s="1"/>
  <c r="E142" i="13"/>
  <c r="F142" i="13"/>
  <c r="H144" i="16" s="1"/>
  <c r="G142" i="13"/>
  <c r="I144" i="16" s="1"/>
  <c r="H142" i="13"/>
  <c r="J144" i="16" s="1"/>
  <c r="I142" i="13"/>
  <c r="K144" i="16" s="1"/>
  <c r="J142" i="13"/>
  <c r="L144" i="16" s="1"/>
  <c r="K142" i="13"/>
  <c r="M144" i="16" s="1"/>
  <c r="L142" i="13"/>
  <c r="N144" i="16" s="1"/>
  <c r="M142" i="13"/>
  <c r="O144" i="16" s="1"/>
  <c r="N142" i="13"/>
  <c r="P144" i="16" s="1"/>
  <c r="O142" i="13"/>
  <c r="Q144" i="16" s="1"/>
  <c r="P142" i="13"/>
  <c r="R144" i="16" s="1"/>
  <c r="Q142" i="13"/>
  <c r="S144" i="16" s="1"/>
  <c r="R142" i="13"/>
  <c r="T144" i="16" s="1"/>
  <c r="S142" i="13"/>
  <c r="U144" i="16" s="1"/>
  <c r="T142" i="13"/>
  <c r="V144" i="16" s="1"/>
  <c r="U142" i="13"/>
  <c r="W144" i="16" s="1"/>
  <c r="V142" i="13"/>
  <c r="X144" i="16" s="1"/>
  <c r="W142" i="13"/>
  <c r="Y144" i="16" s="1"/>
  <c r="X142" i="13"/>
  <c r="Z144" i="16" s="1"/>
  <c r="Y142" i="13"/>
  <c r="AA144" i="16" s="1"/>
  <c r="Z142" i="13"/>
  <c r="AB144" i="16" s="1"/>
  <c r="C143" i="13"/>
  <c r="D143" i="13"/>
  <c r="F145" i="16" s="1"/>
  <c r="E143" i="13"/>
  <c r="F143" i="13"/>
  <c r="H145" i="16" s="1"/>
  <c r="G143" i="13"/>
  <c r="I145" i="16" s="1"/>
  <c r="H143" i="13"/>
  <c r="J145" i="16" s="1"/>
  <c r="I143" i="13"/>
  <c r="K145" i="16" s="1"/>
  <c r="J143" i="13"/>
  <c r="L145" i="16" s="1"/>
  <c r="K143" i="13"/>
  <c r="M145" i="16" s="1"/>
  <c r="L143" i="13"/>
  <c r="N145" i="16" s="1"/>
  <c r="M143" i="13"/>
  <c r="O145" i="16" s="1"/>
  <c r="N143" i="13"/>
  <c r="P145" i="16" s="1"/>
  <c r="O143" i="13"/>
  <c r="Q145" i="16" s="1"/>
  <c r="P143" i="13"/>
  <c r="R145" i="16" s="1"/>
  <c r="Q143" i="13"/>
  <c r="S145" i="16" s="1"/>
  <c r="R143" i="13"/>
  <c r="T145" i="16" s="1"/>
  <c r="S143" i="13"/>
  <c r="U145" i="16" s="1"/>
  <c r="T143" i="13"/>
  <c r="V145" i="16" s="1"/>
  <c r="U143" i="13"/>
  <c r="W145" i="16" s="1"/>
  <c r="V143" i="13"/>
  <c r="X145" i="16" s="1"/>
  <c r="W143" i="13"/>
  <c r="Y145" i="16" s="1"/>
  <c r="X143" i="13"/>
  <c r="Z145" i="16" s="1"/>
  <c r="Y143" i="13"/>
  <c r="AA145" i="16" s="1"/>
  <c r="Z143" i="13"/>
  <c r="AB145" i="16" s="1"/>
  <c r="C144" i="13"/>
  <c r="D144" i="13"/>
  <c r="F146" i="16" s="1"/>
  <c r="E144" i="13"/>
  <c r="F144" i="13"/>
  <c r="H146" i="16" s="1"/>
  <c r="G144" i="13"/>
  <c r="I146" i="16" s="1"/>
  <c r="H144" i="13"/>
  <c r="J146" i="16" s="1"/>
  <c r="I144" i="13"/>
  <c r="K146" i="16" s="1"/>
  <c r="J144" i="13"/>
  <c r="L146" i="16" s="1"/>
  <c r="K144" i="13"/>
  <c r="M146" i="16" s="1"/>
  <c r="L144" i="13"/>
  <c r="N146" i="16" s="1"/>
  <c r="M144" i="13"/>
  <c r="O146" i="16" s="1"/>
  <c r="N144" i="13"/>
  <c r="P146" i="16" s="1"/>
  <c r="O144" i="13"/>
  <c r="Q146" i="16" s="1"/>
  <c r="P144" i="13"/>
  <c r="R146" i="16" s="1"/>
  <c r="Q144" i="13"/>
  <c r="S146" i="16" s="1"/>
  <c r="R144" i="13"/>
  <c r="T146" i="16" s="1"/>
  <c r="S144" i="13"/>
  <c r="U146" i="16" s="1"/>
  <c r="T144" i="13"/>
  <c r="V146" i="16" s="1"/>
  <c r="U144" i="13"/>
  <c r="W146" i="16" s="1"/>
  <c r="V144" i="13"/>
  <c r="X146" i="16" s="1"/>
  <c r="W144" i="13"/>
  <c r="Y146" i="16" s="1"/>
  <c r="X144" i="13"/>
  <c r="Z146" i="16" s="1"/>
  <c r="Y144" i="13"/>
  <c r="AA146" i="16" s="1"/>
  <c r="Z144" i="13"/>
  <c r="AB146" i="16" s="1"/>
  <c r="C145" i="13"/>
  <c r="D145" i="13"/>
  <c r="F147" i="16" s="1"/>
  <c r="E145" i="13"/>
  <c r="F145" i="13"/>
  <c r="H147" i="16" s="1"/>
  <c r="G145" i="13"/>
  <c r="I147" i="16" s="1"/>
  <c r="H145" i="13"/>
  <c r="J147" i="16" s="1"/>
  <c r="I145" i="13"/>
  <c r="K147" i="16" s="1"/>
  <c r="J145" i="13"/>
  <c r="L147" i="16" s="1"/>
  <c r="K145" i="13"/>
  <c r="M147" i="16" s="1"/>
  <c r="L145" i="13"/>
  <c r="N147" i="16" s="1"/>
  <c r="M145" i="13"/>
  <c r="O147" i="16" s="1"/>
  <c r="N145" i="13"/>
  <c r="P147" i="16" s="1"/>
  <c r="O145" i="13"/>
  <c r="Q147" i="16" s="1"/>
  <c r="P145" i="13"/>
  <c r="R147" i="16" s="1"/>
  <c r="Q145" i="13"/>
  <c r="S147" i="16" s="1"/>
  <c r="R145" i="13"/>
  <c r="T147" i="16" s="1"/>
  <c r="S145" i="13"/>
  <c r="U147" i="16" s="1"/>
  <c r="T145" i="13"/>
  <c r="V147" i="16" s="1"/>
  <c r="U145" i="13"/>
  <c r="W147" i="16" s="1"/>
  <c r="V145" i="13"/>
  <c r="X147" i="16" s="1"/>
  <c r="W145" i="13"/>
  <c r="Y147" i="16" s="1"/>
  <c r="X145" i="13"/>
  <c r="Z147" i="16" s="1"/>
  <c r="Y145" i="13"/>
  <c r="AA147" i="16" s="1"/>
  <c r="Z145" i="13"/>
  <c r="AB147" i="16" s="1"/>
  <c r="C146" i="13"/>
  <c r="D146" i="13"/>
  <c r="F148" i="16" s="1"/>
  <c r="E146" i="13"/>
  <c r="F146" i="13"/>
  <c r="H148" i="16" s="1"/>
  <c r="G146" i="13"/>
  <c r="I148" i="16" s="1"/>
  <c r="H146" i="13"/>
  <c r="J148" i="16" s="1"/>
  <c r="I146" i="13"/>
  <c r="K148" i="16" s="1"/>
  <c r="J146" i="13"/>
  <c r="L148" i="16" s="1"/>
  <c r="K146" i="13"/>
  <c r="M148" i="16" s="1"/>
  <c r="L146" i="13"/>
  <c r="N148" i="16" s="1"/>
  <c r="M146" i="13"/>
  <c r="O148" i="16" s="1"/>
  <c r="N146" i="13"/>
  <c r="P148" i="16" s="1"/>
  <c r="O146" i="13"/>
  <c r="Q148" i="16" s="1"/>
  <c r="P146" i="13"/>
  <c r="R148" i="16" s="1"/>
  <c r="Q146" i="13"/>
  <c r="S148" i="16" s="1"/>
  <c r="R146" i="13"/>
  <c r="T148" i="16" s="1"/>
  <c r="S146" i="13"/>
  <c r="U148" i="16" s="1"/>
  <c r="T146" i="13"/>
  <c r="V148" i="16" s="1"/>
  <c r="U146" i="13"/>
  <c r="W148" i="16" s="1"/>
  <c r="V146" i="13"/>
  <c r="X148" i="16" s="1"/>
  <c r="W146" i="13"/>
  <c r="Y148" i="16" s="1"/>
  <c r="X146" i="13"/>
  <c r="Z148" i="16" s="1"/>
  <c r="Y146" i="13"/>
  <c r="AA148" i="16" s="1"/>
  <c r="Z146" i="13"/>
  <c r="AB148" i="16" s="1"/>
  <c r="C147" i="13"/>
  <c r="D147" i="13"/>
  <c r="F149" i="16" s="1"/>
  <c r="E147" i="13"/>
  <c r="F147" i="13"/>
  <c r="H149" i="16" s="1"/>
  <c r="G147" i="13"/>
  <c r="I149" i="16" s="1"/>
  <c r="H147" i="13"/>
  <c r="J149" i="16" s="1"/>
  <c r="I147" i="13"/>
  <c r="K149" i="16" s="1"/>
  <c r="J147" i="13"/>
  <c r="L149" i="16" s="1"/>
  <c r="K147" i="13"/>
  <c r="M149" i="16" s="1"/>
  <c r="L147" i="13"/>
  <c r="N149" i="16" s="1"/>
  <c r="M147" i="13"/>
  <c r="O149" i="16" s="1"/>
  <c r="N147" i="13"/>
  <c r="P149" i="16" s="1"/>
  <c r="O147" i="13"/>
  <c r="Q149" i="16" s="1"/>
  <c r="P147" i="13"/>
  <c r="R149" i="16" s="1"/>
  <c r="Q147" i="13"/>
  <c r="S149" i="16" s="1"/>
  <c r="R147" i="13"/>
  <c r="T149" i="16" s="1"/>
  <c r="S147" i="13"/>
  <c r="U149" i="16" s="1"/>
  <c r="T147" i="13"/>
  <c r="V149" i="16" s="1"/>
  <c r="U147" i="13"/>
  <c r="W149" i="16" s="1"/>
  <c r="V147" i="13"/>
  <c r="X149" i="16" s="1"/>
  <c r="W147" i="13"/>
  <c r="Y149" i="16" s="1"/>
  <c r="X147" i="13"/>
  <c r="Z149" i="16" s="1"/>
  <c r="Y147" i="13"/>
  <c r="AA149" i="16" s="1"/>
  <c r="Z147" i="13"/>
  <c r="AB149" i="16" s="1"/>
  <c r="C148" i="13"/>
  <c r="D148" i="13"/>
  <c r="F150" i="16" s="1"/>
  <c r="E148" i="13"/>
  <c r="F148" i="13"/>
  <c r="H150" i="16" s="1"/>
  <c r="G148" i="13"/>
  <c r="I150" i="16" s="1"/>
  <c r="H148" i="13"/>
  <c r="J150" i="16" s="1"/>
  <c r="I148" i="13"/>
  <c r="K150" i="16" s="1"/>
  <c r="J148" i="13"/>
  <c r="L150" i="16" s="1"/>
  <c r="K148" i="13"/>
  <c r="M150" i="16" s="1"/>
  <c r="L148" i="13"/>
  <c r="N150" i="16" s="1"/>
  <c r="M148" i="13"/>
  <c r="O150" i="16" s="1"/>
  <c r="N148" i="13"/>
  <c r="P150" i="16" s="1"/>
  <c r="O148" i="13"/>
  <c r="Q150" i="16" s="1"/>
  <c r="P148" i="13"/>
  <c r="R150" i="16" s="1"/>
  <c r="Q148" i="13"/>
  <c r="S150" i="16" s="1"/>
  <c r="R148" i="13"/>
  <c r="T150" i="16" s="1"/>
  <c r="S148" i="13"/>
  <c r="U150" i="16" s="1"/>
  <c r="T148" i="13"/>
  <c r="V150" i="16" s="1"/>
  <c r="U148" i="13"/>
  <c r="W150" i="16" s="1"/>
  <c r="V148" i="13"/>
  <c r="X150" i="16" s="1"/>
  <c r="W148" i="13"/>
  <c r="Y150" i="16" s="1"/>
  <c r="X148" i="13"/>
  <c r="Z150" i="16" s="1"/>
  <c r="Y148" i="13"/>
  <c r="AA150" i="16" s="1"/>
  <c r="Z148" i="13"/>
  <c r="AB150" i="16" s="1"/>
  <c r="C149" i="13"/>
  <c r="D149" i="13"/>
  <c r="F151" i="16" s="1"/>
  <c r="E149" i="13"/>
  <c r="F149" i="13"/>
  <c r="H151" i="16" s="1"/>
  <c r="G149" i="13"/>
  <c r="I151" i="16" s="1"/>
  <c r="H149" i="13"/>
  <c r="J151" i="16" s="1"/>
  <c r="I149" i="13"/>
  <c r="K151" i="16" s="1"/>
  <c r="J149" i="13"/>
  <c r="L151" i="16" s="1"/>
  <c r="K149" i="13"/>
  <c r="M151" i="16" s="1"/>
  <c r="L149" i="13"/>
  <c r="N151" i="16" s="1"/>
  <c r="M149" i="13"/>
  <c r="O151" i="16" s="1"/>
  <c r="N149" i="13"/>
  <c r="P151" i="16" s="1"/>
  <c r="O149" i="13"/>
  <c r="Q151" i="16" s="1"/>
  <c r="P149" i="13"/>
  <c r="R151" i="16" s="1"/>
  <c r="Q149" i="13"/>
  <c r="S151" i="16" s="1"/>
  <c r="R149" i="13"/>
  <c r="T151" i="16" s="1"/>
  <c r="S149" i="13"/>
  <c r="U151" i="16" s="1"/>
  <c r="T149" i="13"/>
  <c r="V151" i="16" s="1"/>
  <c r="U149" i="13"/>
  <c r="W151" i="16" s="1"/>
  <c r="V149" i="13"/>
  <c r="X151" i="16" s="1"/>
  <c r="W149" i="13"/>
  <c r="Y151" i="16" s="1"/>
  <c r="X149" i="13"/>
  <c r="Z151" i="16" s="1"/>
  <c r="Y149" i="13"/>
  <c r="AA151" i="16" s="1"/>
  <c r="Z149" i="13"/>
  <c r="AB151" i="16" s="1"/>
  <c r="C150" i="13"/>
  <c r="D150" i="13"/>
  <c r="F152" i="16" s="1"/>
  <c r="E150" i="13"/>
  <c r="F150" i="13"/>
  <c r="H152" i="16" s="1"/>
  <c r="G150" i="13"/>
  <c r="I152" i="16" s="1"/>
  <c r="H150" i="13"/>
  <c r="J152" i="16" s="1"/>
  <c r="I150" i="13"/>
  <c r="K152" i="16" s="1"/>
  <c r="J150" i="13"/>
  <c r="L152" i="16" s="1"/>
  <c r="K150" i="13"/>
  <c r="M152" i="16" s="1"/>
  <c r="L150" i="13"/>
  <c r="N152" i="16" s="1"/>
  <c r="M150" i="13"/>
  <c r="O152" i="16" s="1"/>
  <c r="N150" i="13"/>
  <c r="P152" i="16" s="1"/>
  <c r="O150" i="13"/>
  <c r="Q152" i="16" s="1"/>
  <c r="P150" i="13"/>
  <c r="R152" i="16" s="1"/>
  <c r="Q150" i="13"/>
  <c r="S152" i="16" s="1"/>
  <c r="R150" i="13"/>
  <c r="T152" i="16" s="1"/>
  <c r="S150" i="13"/>
  <c r="U152" i="16" s="1"/>
  <c r="T150" i="13"/>
  <c r="V152" i="16" s="1"/>
  <c r="U150" i="13"/>
  <c r="W152" i="16" s="1"/>
  <c r="V150" i="13"/>
  <c r="X152" i="16" s="1"/>
  <c r="W150" i="13"/>
  <c r="Y152" i="16" s="1"/>
  <c r="X150" i="13"/>
  <c r="Z152" i="16" s="1"/>
  <c r="Y150" i="13"/>
  <c r="AA152" i="16" s="1"/>
  <c r="Z150" i="13"/>
  <c r="AB152" i="16" s="1"/>
  <c r="C151" i="13"/>
  <c r="D151" i="13"/>
  <c r="F153" i="16" s="1"/>
  <c r="E151" i="13"/>
  <c r="F151" i="13"/>
  <c r="H153" i="16" s="1"/>
  <c r="G151" i="13"/>
  <c r="I153" i="16" s="1"/>
  <c r="H151" i="13"/>
  <c r="J153" i="16" s="1"/>
  <c r="I151" i="13"/>
  <c r="K153" i="16" s="1"/>
  <c r="J151" i="13"/>
  <c r="L153" i="16" s="1"/>
  <c r="K151" i="13"/>
  <c r="M153" i="16" s="1"/>
  <c r="L151" i="13"/>
  <c r="N153" i="16" s="1"/>
  <c r="M151" i="13"/>
  <c r="O153" i="16" s="1"/>
  <c r="N151" i="13"/>
  <c r="P153" i="16" s="1"/>
  <c r="O151" i="13"/>
  <c r="Q153" i="16" s="1"/>
  <c r="P151" i="13"/>
  <c r="R153" i="16" s="1"/>
  <c r="Q151" i="13"/>
  <c r="S153" i="16" s="1"/>
  <c r="R151" i="13"/>
  <c r="T153" i="16" s="1"/>
  <c r="S151" i="13"/>
  <c r="U153" i="16" s="1"/>
  <c r="T151" i="13"/>
  <c r="V153" i="16" s="1"/>
  <c r="U151" i="13"/>
  <c r="W153" i="16" s="1"/>
  <c r="V151" i="13"/>
  <c r="X153" i="16" s="1"/>
  <c r="W151" i="13"/>
  <c r="Y153" i="16" s="1"/>
  <c r="X151" i="13"/>
  <c r="Z153" i="16" s="1"/>
  <c r="Y151" i="13"/>
  <c r="AA153" i="16" s="1"/>
  <c r="Z151" i="13"/>
  <c r="AB153" i="16" s="1"/>
  <c r="C152" i="13"/>
  <c r="D152" i="13"/>
  <c r="F154" i="16" s="1"/>
  <c r="E152" i="13"/>
  <c r="F152" i="13"/>
  <c r="H154" i="16" s="1"/>
  <c r="G152" i="13"/>
  <c r="I154" i="16" s="1"/>
  <c r="H152" i="13"/>
  <c r="J154" i="16" s="1"/>
  <c r="I152" i="13"/>
  <c r="K154" i="16" s="1"/>
  <c r="J152" i="13"/>
  <c r="L154" i="16" s="1"/>
  <c r="K152" i="13"/>
  <c r="M154" i="16" s="1"/>
  <c r="L152" i="13"/>
  <c r="N154" i="16" s="1"/>
  <c r="M152" i="13"/>
  <c r="O154" i="16" s="1"/>
  <c r="N152" i="13"/>
  <c r="P154" i="16" s="1"/>
  <c r="O152" i="13"/>
  <c r="Q154" i="16" s="1"/>
  <c r="P152" i="13"/>
  <c r="R154" i="16" s="1"/>
  <c r="Q152" i="13"/>
  <c r="S154" i="16" s="1"/>
  <c r="R152" i="13"/>
  <c r="T154" i="16" s="1"/>
  <c r="S152" i="13"/>
  <c r="U154" i="16" s="1"/>
  <c r="T152" i="13"/>
  <c r="V154" i="16" s="1"/>
  <c r="U152" i="13"/>
  <c r="W154" i="16" s="1"/>
  <c r="V152" i="13"/>
  <c r="X154" i="16" s="1"/>
  <c r="W152" i="13"/>
  <c r="Y154" i="16" s="1"/>
  <c r="X152" i="13"/>
  <c r="Z154" i="16" s="1"/>
  <c r="Y152" i="13"/>
  <c r="AA154" i="16" s="1"/>
  <c r="Z152" i="13"/>
  <c r="AB154" i="16" s="1"/>
  <c r="C153" i="13"/>
  <c r="D153" i="13"/>
  <c r="F155" i="16" s="1"/>
  <c r="E153" i="13"/>
  <c r="F153" i="13"/>
  <c r="H155" i="16" s="1"/>
  <c r="G153" i="13"/>
  <c r="I155" i="16" s="1"/>
  <c r="H153" i="13"/>
  <c r="J155" i="16" s="1"/>
  <c r="I153" i="13"/>
  <c r="K155" i="16" s="1"/>
  <c r="J153" i="13"/>
  <c r="L155" i="16" s="1"/>
  <c r="K153" i="13"/>
  <c r="M155" i="16" s="1"/>
  <c r="L153" i="13"/>
  <c r="N155" i="16" s="1"/>
  <c r="M153" i="13"/>
  <c r="O155" i="16" s="1"/>
  <c r="N153" i="13"/>
  <c r="P155" i="16" s="1"/>
  <c r="O153" i="13"/>
  <c r="Q155" i="16" s="1"/>
  <c r="P153" i="13"/>
  <c r="R155" i="16" s="1"/>
  <c r="Q153" i="13"/>
  <c r="S155" i="16" s="1"/>
  <c r="R153" i="13"/>
  <c r="T155" i="16" s="1"/>
  <c r="S153" i="13"/>
  <c r="U155" i="16" s="1"/>
  <c r="T153" i="13"/>
  <c r="V155" i="16" s="1"/>
  <c r="U153" i="13"/>
  <c r="W155" i="16" s="1"/>
  <c r="V153" i="13"/>
  <c r="X155" i="16" s="1"/>
  <c r="W153" i="13"/>
  <c r="Y155" i="16" s="1"/>
  <c r="X153" i="13"/>
  <c r="Z155" i="16" s="1"/>
  <c r="Y153" i="13"/>
  <c r="AA155" i="16" s="1"/>
  <c r="Z153" i="13"/>
  <c r="AB155" i="16" s="1"/>
  <c r="C154" i="13"/>
  <c r="D154" i="13"/>
  <c r="F156" i="16" s="1"/>
  <c r="E154" i="13"/>
  <c r="F154" i="13"/>
  <c r="H156" i="16" s="1"/>
  <c r="G154" i="13"/>
  <c r="I156" i="16" s="1"/>
  <c r="H154" i="13"/>
  <c r="J156" i="16" s="1"/>
  <c r="I154" i="13"/>
  <c r="K156" i="16" s="1"/>
  <c r="J154" i="13"/>
  <c r="L156" i="16" s="1"/>
  <c r="K154" i="13"/>
  <c r="M156" i="16" s="1"/>
  <c r="L154" i="13"/>
  <c r="N156" i="16" s="1"/>
  <c r="M154" i="13"/>
  <c r="O156" i="16" s="1"/>
  <c r="N154" i="13"/>
  <c r="P156" i="16" s="1"/>
  <c r="O154" i="13"/>
  <c r="Q156" i="16" s="1"/>
  <c r="P154" i="13"/>
  <c r="R156" i="16" s="1"/>
  <c r="Q154" i="13"/>
  <c r="S156" i="16" s="1"/>
  <c r="R154" i="13"/>
  <c r="T156" i="16" s="1"/>
  <c r="S154" i="13"/>
  <c r="U156" i="16" s="1"/>
  <c r="T154" i="13"/>
  <c r="V156" i="16" s="1"/>
  <c r="U154" i="13"/>
  <c r="W156" i="16" s="1"/>
  <c r="V154" i="13"/>
  <c r="X156" i="16" s="1"/>
  <c r="W154" i="13"/>
  <c r="Y156" i="16" s="1"/>
  <c r="X154" i="13"/>
  <c r="Z156" i="16" s="1"/>
  <c r="Y154" i="13"/>
  <c r="AA156" i="16" s="1"/>
  <c r="Z154" i="13"/>
  <c r="AB156" i="16" s="1"/>
  <c r="C155" i="13"/>
  <c r="D155" i="13"/>
  <c r="F157" i="16" s="1"/>
  <c r="E155" i="13"/>
  <c r="F155" i="13"/>
  <c r="H157" i="16" s="1"/>
  <c r="G155" i="13"/>
  <c r="I157" i="16" s="1"/>
  <c r="H155" i="13"/>
  <c r="J157" i="16" s="1"/>
  <c r="I155" i="13"/>
  <c r="K157" i="16" s="1"/>
  <c r="J155" i="13"/>
  <c r="L157" i="16" s="1"/>
  <c r="K155" i="13"/>
  <c r="M157" i="16" s="1"/>
  <c r="L155" i="13"/>
  <c r="N157" i="16" s="1"/>
  <c r="M155" i="13"/>
  <c r="O157" i="16" s="1"/>
  <c r="N155" i="13"/>
  <c r="P157" i="16" s="1"/>
  <c r="O155" i="13"/>
  <c r="Q157" i="16" s="1"/>
  <c r="P155" i="13"/>
  <c r="R157" i="16" s="1"/>
  <c r="Q155" i="13"/>
  <c r="S157" i="16" s="1"/>
  <c r="R155" i="13"/>
  <c r="T157" i="16" s="1"/>
  <c r="S155" i="13"/>
  <c r="U157" i="16" s="1"/>
  <c r="T155" i="13"/>
  <c r="V157" i="16" s="1"/>
  <c r="U155" i="13"/>
  <c r="W157" i="16" s="1"/>
  <c r="V155" i="13"/>
  <c r="X157" i="16" s="1"/>
  <c r="W155" i="13"/>
  <c r="Y157" i="16" s="1"/>
  <c r="X155" i="13"/>
  <c r="Z157" i="16" s="1"/>
  <c r="Y155" i="13"/>
  <c r="AA157" i="16" s="1"/>
  <c r="Z155" i="13"/>
  <c r="AB157" i="16" s="1"/>
  <c r="C156" i="13"/>
  <c r="D156" i="13"/>
  <c r="F158" i="16" s="1"/>
  <c r="E156" i="13"/>
  <c r="F156" i="13"/>
  <c r="H158" i="16" s="1"/>
  <c r="G156" i="13"/>
  <c r="I158" i="16" s="1"/>
  <c r="H156" i="13"/>
  <c r="J158" i="16" s="1"/>
  <c r="I156" i="13"/>
  <c r="K158" i="16" s="1"/>
  <c r="J156" i="13"/>
  <c r="L158" i="16" s="1"/>
  <c r="K156" i="13"/>
  <c r="M158" i="16" s="1"/>
  <c r="L156" i="13"/>
  <c r="N158" i="16" s="1"/>
  <c r="M156" i="13"/>
  <c r="O158" i="16" s="1"/>
  <c r="N156" i="13"/>
  <c r="P158" i="16" s="1"/>
  <c r="O156" i="13"/>
  <c r="Q158" i="16" s="1"/>
  <c r="P156" i="13"/>
  <c r="R158" i="16" s="1"/>
  <c r="Q156" i="13"/>
  <c r="S158" i="16" s="1"/>
  <c r="R156" i="13"/>
  <c r="T158" i="16" s="1"/>
  <c r="S156" i="13"/>
  <c r="U158" i="16" s="1"/>
  <c r="T156" i="13"/>
  <c r="V158" i="16" s="1"/>
  <c r="U156" i="13"/>
  <c r="W158" i="16" s="1"/>
  <c r="V156" i="13"/>
  <c r="X158" i="16" s="1"/>
  <c r="W156" i="13"/>
  <c r="Y158" i="16" s="1"/>
  <c r="X156" i="13"/>
  <c r="Z158" i="16" s="1"/>
  <c r="Y156" i="13"/>
  <c r="AA158" i="16" s="1"/>
  <c r="Z156" i="13"/>
  <c r="AB158" i="16" s="1"/>
  <c r="C157" i="13"/>
  <c r="D157" i="13"/>
  <c r="F159" i="16" s="1"/>
  <c r="E157" i="13"/>
  <c r="F157" i="13"/>
  <c r="H159" i="16" s="1"/>
  <c r="G157" i="13"/>
  <c r="I159" i="16" s="1"/>
  <c r="H157" i="13"/>
  <c r="J159" i="16" s="1"/>
  <c r="I157" i="13"/>
  <c r="K159" i="16" s="1"/>
  <c r="J157" i="13"/>
  <c r="L159" i="16" s="1"/>
  <c r="K157" i="13"/>
  <c r="M159" i="16" s="1"/>
  <c r="L157" i="13"/>
  <c r="N159" i="16" s="1"/>
  <c r="M157" i="13"/>
  <c r="O159" i="16" s="1"/>
  <c r="N157" i="13"/>
  <c r="P159" i="16" s="1"/>
  <c r="O157" i="13"/>
  <c r="Q159" i="16" s="1"/>
  <c r="P157" i="13"/>
  <c r="R159" i="16" s="1"/>
  <c r="Q157" i="13"/>
  <c r="S159" i="16" s="1"/>
  <c r="R157" i="13"/>
  <c r="T159" i="16" s="1"/>
  <c r="S157" i="13"/>
  <c r="U159" i="16" s="1"/>
  <c r="T157" i="13"/>
  <c r="V159" i="16" s="1"/>
  <c r="U157" i="13"/>
  <c r="W159" i="16" s="1"/>
  <c r="V157" i="13"/>
  <c r="X159" i="16" s="1"/>
  <c r="W157" i="13"/>
  <c r="Y159" i="16" s="1"/>
  <c r="X157" i="13"/>
  <c r="Z159" i="16" s="1"/>
  <c r="Y157" i="13"/>
  <c r="AA159" i="16" s="1"/>
  <c r="Z157" i="13"/>
  <c r="AB159" i="16" s="1"/>
  <c r="C158" i="13"/>
  <c r="D158" i="13"/>
  <c r="F160" i="16" s="1"/>
  <c r="E158" i="13"/>
  <c r="F158" i="13"/>
  <c r="H160" i="16" s="1"/>
  <c r="G158" i="13"/>
  <c r="I160" i="16" s="1"/>
  <c r="H158" i="13"/>
  <c r="J160" i="16" s="1"/>
  <c r="I158" i="13"/>
  <c r="K160" i="16" s="1"/>
  <c r="J158" i="13"/>
  <c r="L160" i="16" s="1"/>
  <c r="K158" i="13"/>
  <c r="M160" i="16" s="1"/>
  <c r="L158" i="13"/>
  <c r="N160" i="16" s="1"/>
  <c r="M158" i="13"/>
  <c r="O160" i="16" s="1"/>
  <c r="N158" i="13"/>
  <c r="P160" i="16" s="1"/>
  <c r="O158" i="13"/>
  <c r="Q160" i="16" s="1"/>
  <c r="P158" i="13"/>
  <c r="R160" i="16" s="1"/>
  <c r="Q158" i="13"/>
  <c r="S160" i="16" s="1"/>
  <c r="R158" i="13"/>
  <c r="T160" i="16" s="1"/>
  <c r="S158" i="13"/>
  <c r="U160" i="16" s="1"/>
  <c r="T158" i="13"/>
  <c r="V160" i="16" s="1"/>
  <c r="U158" i="13"/>
  <c r="W160" i="16" s="1"/>
  <c r="V158" i="13"/>
  <c r="X160" i="16" s="1"/>
  <c r="W158" i="13"/>
  <c r="Y160" i="16" s="1"/>
  <c r="X158" i="13"/>
  <c r="Z160" i="16" s="1"/>
  <c r="Y158" i="13"/>
  <c r="AA160" i="16" s="1"/>
  <c r="Z158" i="13"/>
  <c r="AB160" i="16" s="1"/>
  <c r="C159" i="13"/>
  <c r="D159" i="13"/>
  <c r="F161" i="16" s="1"/>
  <c r="E159" i="13"/>
  <c r="F159" i="13"/>
  <c r="H161" i="16" s="1"/>
  <c r="G159" i="13"/>
  <c r="I161" i="16" s="1"/>
  <c r="H159" i="13"/>
  <c r="J161" i="16" s="1"/>
  <c r="I159" i="13"/>
  <c r="K161" i="16" s="1"/>
  <c r="J159" i="13"/>
  <c r="L161" i="16" s="1"/>
  <c r="K159" i="13"/>
  <c r="M161" i="16" s="1"/>
  <c r="L159" i="13"/>
  <c r="N161" i="16" s="1"/>
  <c r="M159" i="13"/>
  <c r="O161" i="16" s="1"/>
  <c r="N159" i="13"/>
  <c r="P161" i="16" s="1"/>
  <c r="O159" i="13"/>
  <c r="Q161" i="16" s="1"/>
  <c r="P159" i="13"/>
  <c r="R161" i="16" s="1"/>
  <c r="Q159" i="13"/>
  <c r="S161" i="16" s="1"/>
  <c r="R159" i="13"/>
  <c r="T161" i="16" s="1"/>
  <c r="S159" i="13"/>
  <c r="U161" i="16" s="1"/>
  <c r="T159" i="13"/>
  <c r="V161" i="16" s="1"/>
  <c r="U159" i="13"/>
  <c r="W161" i="16" s="1"/>
  <c r="V159" i="13"/>
  <c r="X161" i="16" s="1"/>
  <c r="W159" i="13"/>
  <c r="Y161" i="16" s="1"/>
  <c r="X159" i="13"/>
  <c r="Z161" i="16" s="1"/>
  <c r="Y159" i="13"/>
  <c r="AA161" i="16" s="1"/>
  <c r="Z159" i="13"/>
  <c r="AB161" i="16" s="1"/>
  <c r="C160" i="13"/>
  <c r="D160" i="13"/>
  <c r="F162" i="16" s="1"/>
  <c r="E160" i="13"/>
  <c r="F160" i="13"/>
  <c r="H162" i="16" s="1"/>
  <c r="G160" i="13"/>
  <c r="I162" i="16" s="1"/>
  <c r="H160" i="13"/>
  <c r="J162" i="16" s="1"/>
  <c r="I160" i="13"/>
  <c r="K162" i="16" s="1"/>
  <c r="J160" i="13"/>
  <c r="L162" i="16" s="1"/>
  <c r="K160" i="13"/>
  <c r="M162" i="16" s="1"/>
  <c r="L160" i="13"/>
  <c r="N162" i="16" s="1"/>
  <c r="M160" i="13"/>
  <c r="O162" i="16" s="1"/>
  <c r="N160" i="13"/>
  <c r="P162" i="16" s="1"/>
  <c r="O160" i="13"/>
  <c r="Q162" i="16" s="1"/>
  <c r="P160" i="13"/>
  <c r="R162" i="16" s="1"/>
  <c r="Q160" i="13"/>
  <c r="S162" i="16" s="1"/>
  <c r="R160" i="13"/>
  <c r="T162" i="16" s="1"/>
  <c r="S160" i="13"/>
  <c r="U162" i="16" s="1"/>
  <c r="T160" i="13"/>
  <c r="V162" i="16" s="1"/>
  <c r="U160" i="13"/>
  <c r="W162" i="16" s="1"/>
  <c r="V160" i="13"/>
  <c r="X162" i="16" s="1"/>
  <c r="W160" i="13"/>
  <c r="Y162" i="16" s="1"/>
  <c r="X160" i="13"/>
  <c r="Z162" i="16" s="1"/>
  <c r="Y160" i="13"/>
  <c r="AA162" i="16" s="1"/>
  <c r="Z160" i="13"/>
  <c r="AB162" i="16" s="1"/>
  <c r="C161" i="13"/>
  <c r="D161" i="13"/>
  <c r="F163" i="16" s="1"/>
  <c r="E161" i="13"/>
  <c r="F161" i="13"/>
  <c r="H163" i="16" s="1"/>
  <c r="G161" i="13"/>
  <c r="I163" i="16" s="1"/>
  <c r="H161" i="13"/>
  <c r="J163" i="16" s="1"/>
  <c r="I161" i="13"/>
  <c r="K163" i="16" s="1"/>
  <c r="J161" i="13"/>
  <c r="L163" i="16" s="1"/>
  <c r="K161" i="13"/>
  <c r="M163" i="16" s="1"/>
  <c r="L161" i="13"/>
  <c r="N163" i="16" s="1"/>
  <c r="M161" i="13"/>
  <c r="O163" i="16" s="1"/>
  <c r="N161" i="13"/>
  <c r="P163" i="16" s="1"/>
  <c r="O161" i="13"/>
  <c r="Q163" i="16" s="1"/>
  <c r="P161" i="13"/>
  <c r="R163" i="16" s="1"/>
  <c r="Q161" i="13"/>
  <c r="S163" i="16" s="1"/>
  <c r="R161" i="13"/>
  <c r="T163" i="16" s="1"/>
  <c r="S161" i="13"/>
  <c r="U163" i="16" s="1"/>
  <c r="T161" i="13"/>
  <c r="V163" i="16" s="1"/>
  <c r="U161" i="13"/>
  <c r="W163" i="16" s="1"/>
  <c r="V161" i="13"/>
  <c r="X163" i="16" s="1"/>
  <c r="W161" i="13"/>
  <c r="Y163" i="16" s="1"/>
  <c r="X161" i="13"/>
  <c r="Z163" i="16" s="1"/>
  <c r="Y161" i="13"/>
  <c r="AA163" i="16" s="1"/>
  <c r="Z161" i="13"/>
  <c r="AB163" i="16" s="1"/>
  <c r="C162" i="13"/>
  <c r="D162" i="13"/>
  <c r="F164" i="16" s="1"/>
  <c r="E162" i="13"/>
  <c r="F162" i="13"/>
  <c r="H164" i="16" s="1"/>
  <c r="G162" i="13"/>
  <c r="I164" i="16" s="1"/>
  <c r="H162" i="13"/>
  <c r="J164" i="16" s="1"/>
  <c r="I162" i="13"/>
  <c r="K164" i="16" s="1"/>
  <c r="J162" i="13"/>
  <c r="L164" i="16" s="1"/>
  <c r="K162" i="13"/>
  <c r="M164" i="16" s="1"/>
  <c r="L162" i="13"/>
  <c r="N164" i="16" s="1"/>
  <c r="M162" i="13"/>
  <c r="O164" i="16" s="1"/>
  <c r="N162" i="13"/>
  <c r="P164" i="16" s="1"/>
  <c r="O162" i="13"/>
  <c r="Q164" i="16" s="1"/>
  <c r="P162" i="13"/>
  <c r="R164" i="16" s="1"/>
  <c r="Q162" i="13"/>
  <c r="S164" i="16" s="1"/>
  <c r="R162" i="13"/>
  <c r="T164" i="16" s="1"/>
  <c r="S162" i="13"/>
  <c r="U164" i="16" s="1"/>
  <c r="T162" i="13"/>
  <c r="V164" i="16" s="1"/>
  <c r="U162" i="13"/>
  <c r="W164" i="16" s="1"/>
  <c r="V162" i="13"/>
  <c r="X164" i="16" s="1"/>
  <c r="W162" i="13"/>
  <c r="Y164" i="16" s="1"/>
  <c r="X162" i="13"/>
  <c r="Z164" i="16" s="1"/>
  <c r="Y162" i="13"/>
  <c r="AA164" i="16" s="1"/>
  <c r="Z162" i="13"/>
  <c r="AB164" i="16" s="1"/>
  <c r="C163" i="13"/>
  <c r="D163" i="13"/>
  <c r="F165" i="16" s="1"/>
  <c r="E163" i="13"/>
  <c r="F163" i="13"/>
  <c r="H165" i="16" s="1"/>
  <c r="G163" i="13"/>
  <c r="I165" i="16" s="1"/>
  <c r="H163" i="13"/>
  <c r="J165" i="16" s="1"/>
  <c r="I163" i="13"/>
  <c r="K165" i="16" s="1"/>
  <c r="J163" i="13"/>
  <c r="L165" i="16" s="1"/>
  <c r="K163" i="13"/>
  <c r="M165" i="16" s="1"/>
  <c r="L163" i="13"/>
  <c r="N165" i="16" s="1"/>
  <c r="M163" i="13"/>
  <c r="O165" i="16" s="1"/>
  <c r="N163" i="13"/>
  <c r="P165" i="16" s="1"/>
  <c r="O163" i="13"/>
  <c r="Q165" i="16" s="1"/>
  <c r="P163" i="13"/>
  <c r="R165" i="16" s="1"/>
  <c r="Q163" i="13"/>
  <c r="S165" i="16" s="1"/>
  <c r="R163" i="13"/>
  <c r="T165" i="16" s="1"/>
  <c r="S163" i="13"/>
  <c r="U165" i="16" s="1"/>
  <c r="T163" i="13"/>
  <c r="V165" i="16" s="1"/>
  <c r="U163" i="13"/>
  <c r="W165" i="16" s="1"/>
  <c r="V163" i="13"/>
  <c r="X165" i="16" s="1"/>
  <c r="W163" i="13"/>
  <c r="Y165" i="16" s="1"/>
  <c r="X163" i="13"/>
  <c r="Z165" i="16" s="1"/>
  <c r="Y163" i="13"/>
  <c r="AA165" i="16" s="1"/>
  <c r="Z163" i="13"/>
  <c r="AB165" i="16" s="1"/>
  <c r="C164" i="13"/>
  <c r="D164" i="13"/>
  <c r="F166" i="16" s="1"/>
  <c r="E164" i="13"/>
  <c r="F164" i="13"/>
  <c r="H166" i="16" s="1"/>
  <c r="G164" i="13"/>
  <c r="I166" i="16" s="1"/>
  <c r="H164" i="13"/>
  <c r="J166" i="16" s="1"/>
  <c r="I164" i="13"/>
  <c r="K166" i="16" s="1"/>
  <c r="J164" i="13"/>
  <c r="L166" i="16" s="1"/>
  <c r="K164" i="13"/>
  <c r="M166" i="16" s="1"/>
  <c r="L164" i="13"/>
  <c r="N166" i="16" s="1"/>
  <c r="M164" i="13"/>
  <c r="O166" i="16" s="1"/>
  <c r="N164" i="13"/>
  <c r="P166" i="16" s="1"/>
  <c r="O164" i="13"/>
  <c r="Q166" i="16" s="1"/>
  <c r="P164" i="13"/>
  <c r="R166" i="16" s="1"/>
  <c r="Q164" i="13"/>
  <c r="S166" i="16" s="1"/>
  <c r="R164" i="13"/>
  <c r="T166" i="16" s="1"/>
  <c r="S164" i="13"/>
  <c r="U166" i="16" s="1"/>
  <c r="T164" i="13"/>
  <c r="V166" i="16" s="1"/>
  <c r="U164" i="13"/>
  <c r="W166" i="16" s="1"/>
  <c r="V164" i="13"/>
  <c r="X166" i="16" s="1"/>
  <c r="W164" i="13"/>
  <c r="Y166" i="16" s="1"/>
  <c r="X164" i="13"/>
  <c r="Z166" i="16" s="1"/>
  <c r="Y164" i="13"/>
  <c r="AA166" i="16" s="1"/>
  <c r="Z164" i="13"/>
  <c r="AB166" i="16" s="1"/>
  <c r="C165" i="13"/>
  <c r="D165" i="13"/>
  <c r="F167" i="16" s="1"/>
  <c r="E165" i="13"/>
  <c r="F165" i="13"/>
  <c r="H167" i="16" s="1"/>
  <c r="G165" i="13"/>
  <c r="I167" i="16" s="1"/>
  <c r="H165" i="13"/>
  <c r="J167" i="16" s="1"/>
  <c r="I165" i="13"/>
  <c r="K167" i="16" s="1"/>
  <c r="J165" i="13"/>
  <c r="L167" i="16" s="1"/>
  <c r="K165" i="13"/>
  <c r="M167" i="16" s="1"/>
  <c r="L165" i="13"/>
  <c r="N167" i="16" s="1"/>
  <c r="M165" i="13"/>
  <c r="O167" i="16" s="1"/>
  <c r="N165" i="13"/>
  <c r="P167" i="16" s="1"/>
  <c r="O165" i="13"/>
  <c r="Q167" i="16" s="1"/>
  <c r="P165" i="13"/>
  <c r="R167" i="16" s="1"/>
  <c r="Q165" i="13"/>
  <c r="S167" i="16" s="1"/>
  <c r="R165" i="13"/>
  <c r="T167" i="16" s="1"/>
  <c r="S165" i="13"/>
  <c r="U167" i="16" s="1"/>
  <c r="T165" i="13"/>
  <c r="V167" i="16" s="1"/>
  <c r="U165" i="13"/>
  <c r="W167" i="16" s="1"/>
  <c r="V165" i="13"/>
  <c r="X167" i="16" s="1"/>
  <c r="W165" i="13"/>
  <c r="Y167" i="16" s="1"/>
  <c r="X165" i="13"/>
  <c r="Z167" i="16" s="1"/>
  <c r="Y165" i="13"/>
  <c r="AA167" i="16" s="1"/>
  <c r="Z165" i="13"/>
  <c r="AB167" i="16" s="1"/>
  <c r="C166" i="13"/>
  <c r="D166" i="13"/>
  <c r="F168" i="16" s="1"/>
  <c r="E166" i="13"/>
  <c r="F166" i="13"/>
  <c r="H168" i="16" s="1"/>
  <c r="G166" i="13"/>
  <c r="I168" i="16" s="1"/>
  <c r="H166" i="13"/>
  <c r="J168" i="16" s="1"/>
  <c r="I166" i="13"/>
  <c r="K168" i="16" s="1"/>
  <c r="J166" i="13"/>
  <c r="L168" i="16" s="1"/>
  <c r="K166" i="13"/>
  <c r="M168" i="16" s="1"/>
  <c r="L166" i="13"/>
  <c r="N168" i="16" s="1"/>
  <c r="M166" i="13"/>
  <c r="O168" i="16" s="1"/>
  <c r="N166" i="13"/>
  <c r="P168" i="16" s="1"/>
  <c r="O166" i="13"/>
  <c r="Q168" i="16" s="1"/>
  <c r="P166" i="13"/>
  <c r="R168" i="16" s="1"/>
  <c r="Q166" i="13"/>
  <c r="S168" i="16" s="1"/>
  <c r="R166" i="13"/>
  <c r="T168" i="16" s="1"/>
  <c r="S166" i="13"/>
  <c r="U168" i="16" s="1"/>
  <c r="T166" i="13"/>
  <c r="V168" i="16" s="1"/>
  <c r="U166" i="13"/>
  <c r="W168" i="16" s="1"/>
  <c r="V166" i="13"/>
  <c r="X168" i="16" s="1"/>
  <c r="W166" i="13"/>
  <c r="Y168" i="16" s="1"/>
  <c r="X166" i="13"/>
  <c r="Z168" i="16" s="1"/>
  <c r="Y166" i="13"/>
  <c r="AA168" i="16" s="1"/>
  <c r="Z166" i="13"/>
  <c r="AB168" i="16" s="1"/>
  <c r="C167" i="13"/>
  <c r="D167" i="13"/>
  <c r="F169" i="16" s="1"/>
  <c r="E167" i="13"/>
  <c r="F167" i="13"/>
  <c r="H169" i="16" s="1"/>
  <c r="G167" i="13"/>
  <c r="I169" i="16" s="1"/>
  <c r="H167" i="13"/>
  <c r="J169" i="16" s="1"/>
  <c r="I167" i="13"/>
  <c r="K169" i="16" s="1"/>
  <c r="J167" i="13"/>
  <c r="L169" i="16" s="1"/>
  <c r="K167" i="13"/>
  <c r="M169" i="16" s="1"/>
  <c r="L167" i="13"/>
  <c r="N169" i="16" s="1"/>
  <c r="M167" i="13"/>
  <c r="O169" i="16" s="1"/>
  <c r="N167" i="13"/>
  <c r="P169" i="16" s="1"/>
  <c r="O167" i="13"/>
  <c r="Q169" i="16" s="1"/>
  <c r="P167" i="13"/>
  <c r="R169" i="16" s="1"/>
  <c r="Q167" i="13"/>
  <c r="S169" i="16" s="1"/>
  <c r="R167" i="13"/>
  <c r="T169" i="16" s="1"/>
  <c r="S167" i="13"/>
  <c r="U169" i="16" s="1"/>
  <c r="T167" i="13"/>
  <c r="V169" i="16" s="1"/>
  <c r="U167" i="13"/>
  <c r="W169" i="16" s="1"/>
  <c r="V167" i="13"/>
  <c r="X169" i="16" s="1"/>
  <c r="W167" i="13"/>
  <c r="Y169" i="16" s="1"/>
  <c r="X167" i="13"/>
  <c r="Z169" i="16" s="1"/>
  <c r="Y167" i="13"/>
  <c r="AA169" i="16" s="1"/>
  <c r="Z167" i="13"/>
  <c r="AB169" i="16" s="1"/>
  <c r="C168" i="13"/>
  <c r="D168" i="13"/>
  <c r="F170" i="16" s="1"/>
  <c r="E168" i="13"/>
  <c r="F168" i="13"/>
  <c r="H170" i="16" s="1"/>
  <c r="G168" i="13"/>
  <c r="I170" i="16" s="1"/>
  <c r="H168" i="13"/>
  <c r="J170" i="16" s="1"/>
  <c r="I168" i="13"/>
  <c r="K170" i="16" s="1"/>
  <c r="J168" i="13"/>
  <c r="L170" i="16" s="1"/>
  <c r="K168" i="13"/>
  <c r="M170" i="16" s="1"/>
  <c r="L168" i="13"/>
  <c r="N170" i="16" s="1"/>
  <c r="M168" i="13"/>
  <c r="O170" i="16" s="1"/>
  <c r="N168" i="13"/>
  <c r="P170" i="16" s="1"/>
  <c r="O168" i="13"/>
  <c r="Q170" i="16" s="1"/>
  <c r="P168" i="13"/>
  <c r="R170" i="16" s="1"/>
  <c r="Q168" i="13"/>
  <c r="S170" i="16" s="1"/>
  <c r="R168" i="13"/>
  <c r="T170" i="16" s="1"/>
  <c r="S168" i="13"/>
  <c r="U170" i="16" s="1"/>
  <c r="T168" i="13"/>
  <c r="V170" i="16" s="1"/>
  <c r="U168" i="13"/>
  <c r="W170" i="16" s="1"/>
  <c r="V168" i="13"/>
  <c r="X170" i="16" s="1"/>
  <c r="W168" i="13"/>
  <c r="Y170" i="16" s="1"/>
  <c r="X168" i="13"/>
  <c r="Z170" i="16" s="1"/>
  <c r="Y168" i="13"/>
  <c r="AA170" i="16" s="1"/>
  <c r="Z168" i="13"/>
  <c r="AB170" i="16" s="1"/>
  <c r="C169" i="13"/>
  <c r="D169" i="13"/>
  <c r="F171" i="16" s="1"/>
  <c r="E169" i="13"/>
  <c r="F169" i="13"/>
  <c r="H171" i="16" s="1"/>
  <c r="G169" i="13"/>
  <c r="I171" i="16" s="1"/>
  <c r="H169" i="13"/>
  <c r="J171" i="16" s="1"/>
  <c r="I169" i="13"/>
  <c r="K171" i="16" s="1"/>
  <c r="J169" i="13"/>
  <c r="L171" i="16" s="1"/>
  <c r="K169" i="13"/>
  <c r="M171" i="16" s="1"/>
  <c r="L169" i="13"/>
  <c r="N171" i="16" s="1"/>
  <c r="M169" i="13"/>
  <c r="O171" i="16" s="1"/>
  <c r="N169" i="13"/>
  <c r="P171" i="16" s="1"/>
  <c r="O169" i="13"/>
  <c r="Q171" i="16" s="1"/>
  <c r="P169" i="13"/>
  <c r="R171" i="16" s="1"/>
  <c r="Q169" i="13"/>
  <c r="S171" i="16" s="1"/>
  <c r="R169" i="13"/>
  <c r="T171" i="16" s="1"/>
  <c r="S169" i="13"/>
  <c r="U171" i="16" s="1"/>
  <c r="T169" i="13"/>
  <c r="V171" i="16" s="1"/>
  <c r="U169" i="13"/>
  <c r="W171" i="16" s="1"/>
  <c r="V169" i="13"/>
  <c r="X171" i="16" s="1"/>
  <c r="W169" i="13"/>
  <c r="Y171" i="16" s="1"/>
  <c r="X169" i="13"/>
  <c r="Z171" i="16" s="1"/>
  <c r="Y169" i="13"/>
  <c r="AA171" i="16" s="1"/>
  <c r="Z169" i="13"/>
  <c r="AB171" i="16" s="1"/>
  <c r="C170" i="13"/>
  <c r="D170" i="13"/>
  <c r="F172" i="16" s="1"/>
  <c r="E170" i="13"/>
  <c r="F170" i="13"/>
  <c r="H172" i="16" s="1"/>
  <c r="G170" i="13"/>
  <c r="I172" i="16" s="1"/>
  <c r="H170" i="13"/>
  <c r="J172" i="16" s="1"/>
  <c r="I170" i="13"/>
  <c r="K172" i="16" s="1"/>
  <c r="J170" i="13"/>
  <c r="L172" i="16" s="1"/>
  <c r="K170" i="13"/>
  <c r="M172" i="16" s="1"/>
  <c r="L170" i="13"/>
  <c r="N172" i="16" s="1"/>
  <c r="M170" i="13"/>
  <c r="O172" i="16" s="1"/>
  <c r="N170" i="13"/>
  <c r="P172" i="16" s="1"/>
  <c r="O170" i="13"/>
  <c r="Q172" i="16" s="1"/>
  <c r="P170" i="13"/>
  <c r="R172" i="16" s="1"/>
  <c r="Q170" i="13"/>
  <c r="S172" i="16" s="1"/>
  <c r="R170" i="13"/>
  <c r="T172" i="16" s="1"/>
  <c r="S170" i="13"/>
  <c r="U172" i="16" s="1"/>
  <c r="T170" i="13"/>
  <c r="V172" i="16" s="1"/>
  <c r="U170" i="13"/>
  <c r="W172" i="16" s="1"/>
  <c r="V170" i="13"/>
  <c r="X172" i="16" s="1"/>
  <c r="W170" i="13"/>
  <c r="Y172" i="16" s="1"/>
  <c r="X170" i="13"/>
  <c r="Z172" i="16" s="1"/>
  <c r="Y170" i="13"/>
  <c r="AA172" i="16" s="1"/>
  <c r="Z170" i="13"/>
  <c r="AB172" i="16" s="1"/>
  <c r="C171" i="13"/>
  <c r="D171" i="13"/>
  <c r="F173" i="16" s="1"/>
  <c r="E171" i="13"/>
  <c r="F171" i="13"/>
  <c r="H173" i="16" s="1"/>
  <c r="G171" i="13"/>
  <c r="I173" i="16" s="1"/>
  <c r="H171" i="13"/>
  <c r="J173" i="16" s="1"/>
  <c r="I171" i="13"/>
  <c r="K173" i="16" s="1"/>
  <c r="J171" i="13"/>
  <c r="L173" i="16" s="1"/>
  <c r="K171" i="13"/>
  <c r="M173" i="16" s="1"/>
  <c r="L171" i="13"/>
  <c r="N173" i="16" s="1"/>
  <c r="M171" i="13"/>
  <c r="O173" i="16" s="1"/>
  <c r="N171" i="13"/>
  <c r="P173" i="16" s="1"/>
  <c r="O171" i="13"/>
  <c r="Q173" i="16" s="1"/>
  <c r="P171" i="13"/>
  <c r="R173" i="16" s="1"/>
  <c r="Q171" i="13"/>
  <c r="S173" i="16" s="1"/>
  <c r="R171" i="13"/>
  <c r="T173" i="16" s="1"/>
  <c r="S171" i="13"/>
  <c r="U173" i="16" s="1"/>
  <c r="T171" i="13"/>
  <c r="V173" i="16" s="1"/>
  <c r="U171" i="13"/>
  <c r="W173" i="16" s="1"/>
  <c r="V171" i="13"/>
  <c r="X173" i="16" s="1"/>
  <c r="W171" i="13"/>
  <c r="Y173" i="16" s="1"/>
  <c r="X171" i="13"/>
  <c r="Z173" i="16" s="1"/>
  <c r="Y171" i="13"/>
  <c r="AA173" i="16" s="1"/>
  <c r="Z171" i="13"/>
  <c r="AB173" i="16" s="1"/>
  <c r="C172" i="13"/>
  <c r="D172" i="13"/>
  <c r="F174" i="16" s="1"/>
  <c r="E172" i="13"/>
  <c r="F172" i="13"/>
  <c r="H174" i="16" s="1"/>
  <c r="G172" i="13"/>
  <c r="I174" i="16" s="1"/>
  <c r="H172" i="13"/>
  <c r="J174" i="16" s="1"/>
  <c r="I172" i="13"/>
  <c r="K174" i="16" s="1"/>
  <c r="J172" i="13"/>
  <c r="L174" i="16" s="1"/>
  <c r="K172" i="13"/>
  <c r="M174" i="16" s="1"/>
  <c r="L172" i="13"/>
  <c r="N174" i="16" s="1"/>
  <c r="M172" i="13"/>
  <c r="O174" i="16" s="1"/>
  <c r="N172" i="13"/>
  <c r="P174" i="16" s="1"/>
  <c r="O172" i="13"/>
  <c r="Q174" i="16" s="1"/>
  <c r="P172" i="13"/>
  <c r="R174" i="16" s="1"/>
  <c r="Q172" i="13"/>
  <c r="S174" i="16" s="1"/>
  <c r="R172" i="13"/>
  <c r="T174" i="16" s="1"/>
  <c r="S172" i="13"/>
  <c r="U174" i="16" s="1"/>
  <c r="T172" i="13"/>
  <c r="V174" i="16" s="1"/>
  <c r="U172" i="13"/>
  <c r="W174" i="16" s="1"/>
  <c r="V172" i="13"/>
  <c r="X174" i="16" s="1"/>
  <c r="W172" i="13"/>
  <c r="Y174" i="16" s="1"/>
  <c r="X172" i="13"/>
  <c r="Z174" i="16" s="1"/>
  <c r="Y172" i="13"/>
  <c r="AA174" i="16" s="1"/>
  <c r="Z172" i="13"/>
  <c r="AB174" i="16" s="1"/>
  <c r="C173" i="13"/>
  <c r="D173" i="13"/>
  <c r="F175" i="16" s="1"/>
  <c r="E173" i="13"/>
  <c r="F173" i="13"/>
  <c r="H175" i="16" s="1"/>
  <c r="G173" i="13"/>
  <c r="I175" i="16" s="1"/>
  <c r="H173" i="13"/>
  <c r="J175" i="16" s="1"/>
  <c r="I173" i="13"/>
  <c r="K175" i="16" s="1"/>
  <c r="J173" i="13"/>
  <c r="L175" i="16" s="1"/>
  <c r="K173" i="13"/>
  <c r="M175" i="16" s="1"/>
  <c r="L173" i="13"/>
  <c r="N175" i="16" s="1"/>
  <c r="M173" i="13"/>
  <c r="O175" i="16" s="1"/>
  <c r="N173" i="13"/>
  <c r="P175" i="16" s="1"/>
  <c r="O173" i="13"/>
  <c r="Q175" i="16" s="1"/>
  <c r="P173" i="13"/>
  <c r="R175" i="16" s="1"/>
  <c r="Q173" i="13"/>
  <c r="S175" i="16" s="1"/>
  <c r="R173" i="13"/>
  <c r="T175" i="16" s="1"/>
  <c r="S173" i="13"/>
  <c r="U175" i="16" s="1"/>
  <c r="T173" i="13"/>
  <c r="V175" i="16" s="1"/>
  <c r="U173" i="13"/>
  <c r="W175" i="16" s="1"/>
  <c r="V173" i="13"/>
  <c r="X175" i="16" s="1"/>
  <c r="W173" i="13"/>
  <c r="Y175" i="16" s="1"/>
  <c r="X173" i="13"/>
  <c r="Z175" i="16" s="1"/>
  <c r="Y173" i="13"/>
  <c r="AA175" i="16" s="1"/>
  <c r="Z173" i="13"/>
  <c r="AB175" i="16" s="1"/>
  <c r="C174" i="13"/>
  <c r="D174" i="13"/>
  <c r="F176" i="16" s="1"/>
  <c r="E174" i="13"/>
  <c r="F174" i="13"/>
  <c r="H176" i="16" s="1"/>
  <c r="G174" i="13"/>
  <c r="I176" i="16" s="1"/>
  <c r="H174" i="13"/>
  <c r="J176" i="16" s="1"/>
  <c r="I174" i="13"/>
  <c r="K176" i="16" s="1"/>
  <c r="J174" i="13"/>
  <c r="L176" i="16" s="1"/>
  <c r="K174" i="13"/>
  <c r="M176" i="16" s="1"/>
  <c r="L174" i="13"/>
  <c r="N176" i="16" s="1"/>
  <c r="M174" i="13"/>
  <c r="O176" i="16" s="1"/>
  <c r="N174" i="13"/>
  <c r="P176" i="16" s="1"/>
  <c r="O174" i="13"/>
  <c r="Q176" i="16" s="1"/>
  <c r="P174" i="13"/>
  <c r="R176" i="16" s="1"/>
  <c r="Q174" i="13"/>
  <c r="S176" i="16" s="1"/>
  <c r="R174" i="13"/>
  <c r="T176" i="16" s="1"/>
  <c r="S174" i="13"/>
  <c r="U176" i="16" s="1"/>
  <c r="T174" i="13"/>
  <c r="V176" i="16" s="1"/>
  <c r="U174" i="13"/>
  <c r="W176" i="16" s="1"/>
  <c r="V174" i="13"/>
  <c r="X176" i="16" s="1"/>
  <c r="W174" i="13"/>
  <c r="Y176" i="16" s="1"/>
  <c r="X174" i="13"/>
  <c r="Z176" i="16" s="1"/>
  <c r="Y174" i="13"/>
  <c r="AA176" i="16" s="1"/>
  <c r="Z174" i="13"/>
  <c r="AB176" i="16" s="1"/>
  <c r="C175" i="13"/>
  <c r="D175" i="13"/>
  <c r="F177" i="16" s="1"/>
  <c r="E175" i="13"/>
  <c r="F175" i="13"/>
  <c r="H177" i="16" s="1"/>
  <c r="G175" i="13"/>
  <c r="I177" i="16" s="1"/>
  <c r="H175" i="13"/>
  <c r="J177" i="16" s="1"/>
  <c r="I175" i="13"/>
  <c r="K177" i="16" s="1"/>
  <c r="J175" i="13"/>
  <c r="L177" i="16" s="1"/>
  <c r="K175" i="13"/>
  <c r="M177" i="16" s="1"/>
  <c r="L175" i="13"/>
  <c r="N177" i="16" s="1"/>
  <c r="M175" i="13"/>
  <c r="O177" i="16" s="1"/>
  <c r="N175" i="13"/>
  <c r="P177" i="16" s="1"/>
  <c r="O175" i="13"/>
  <c r="Q177" i="16" s="1"/>
  <c r="P175" i="13"/>
  <c r="R177" i="16" s="1"/>
  <c r="Q175" i="13"/>
  <c r="S177" i="16" s="1"/>
  <c r="R175" i="13"/>
  <c r="T177" i="16" s="1"/>
  <c r="S175" i="13"/>
  <c r="U177" i="16" s="1"/>
  <c r="T175" i="13"/>
  <c r="V177" i="16" s="1"/>
  <c r="U175" i="13"/>
  <c r="W177" i="16" s="1"/>
  <c r="V175" i="13"/>
  <c r="X177" i="16" s="1"/>
  <c r="W175" i="13"/>
  <c r="Y177" i="16" s="1"/>
  <c r="X175" i="13"/>
  <c r="Z177" i="16" s="1"/>
  <c r="Y175" i="13"/>
  <c r="AA177" i="16" s="1"/>
  <c r="Z175" i="13"/>
  <c r="AB177" i="16" s="1"/>
  <c r="C176" i="13"/>
  <c r="D176" i="13"/>
  <c r="F178" i="16" s="1"/>
  <c r="E176" i="13"/>
  <c r="F176" i="13"/>
  <c r="H178" i="16" s="1"/>
  <c r="G176" i="13"/>
  <c r="I178" i="16" s="1"/>
  <c r="H176" i="13"/>
  <c r="J178" i="16" s="1"/>
  <c r="I176" i="13"/>
  <c r="K178" i="16" s="1"/>
  <c r="J176" i="13"/>
  <c r="L178" i="16" s="1"/>
  <c r="K176" i="13"/>
  <c r="M178" i="16" s="1"/>
  <c r="L176" i="13"/>
  <c r="N178" i="16" s="1"/>
  <c r="M176" i="13"/>
  <c r="O178" i="16" s="1"/>
  <c r="N176" i="13"/>
  <c r="P178" i="16" s="1"/>
  <c r="O176" i="13"/>
  <c r="Q178" i="16" s="1"/>
  <c r="P176" i="13"/>
  <c r="R178" i="16" s="1"/>
  <c r="Q176" i="13"/>
  <c r="S178" i="16" s="1"/>
  <c r="R176" i="13"/>
  <c r="T178" i="16" s="1"/>
  <c r="S176" i="13"/>
  <c r="U178" i="16" s="1"/>
  <c r="T176" i="13"/>
  <c r="V178" i="16" s="1"/>
  <c r="U176" i="13"/>
  <c r="W178" i="16" s="1"/>
  <c r="V176" i="13"/>
  <c r="X178" i="16" s="1"/>
  <c r="W176" i="13"/>
  <c r="Y178" i="16" s="1"/>
  <c r="X176" i="13"/>
  <c r="Z178" i="16" s="1"/>
  <c r="Y176" i="13"/>
  <c r="AA178" i="16" s="1"/>
  <c r="Z176" i="13"/>
  <c r="AB178" i="16" s="1"/>
  <c r="C177" i="13"/>
  <c r="D177" i="13"/>
  <c r="F179" i="16" s="1"/>
  <c r="E177" i="13"/>
  <c r="F177" i="13"/>
  <c r="H179" i="16" s="1"/>
  <c r="G177" i="13"/>
  <c r="I179" i="16" s="1"/>
  <c r="H177" i="13"/>
  <c r="J179" i="16" s="1"/>
  <c r="I177" i="13"/>
  <c r="K179" i="16" s="1"/>
  <c r="J177" i="13"/>
  <c r="L179" i="16" s="1"/>
  <c r="K177" i="13"/>
  <c r="M179" i="16" s="1"/>
  <c r="L177" i="13"/>
  <c r="N179" i="16" s="1"/>
  <c r="M177" i="13"/>
  <c r="O179" i="16" s="1"/>
  <c r="N177" i="13"/>
  <c r="P179" i="16" s="1"/>
  <c r="O177" i="13"/>
  <c r="Q179" i="16" s="1"/>
  <c r="P177" i="13"/>
  <c r="R179" i="16" s="1"/>
  <c r="Q177" i="13"/>
  <c r="S179" i="16" s="1"/>
  <c r="R177" i="13"/>
  <c r="T179" i="16" s="1"/>
  <c r="S177" i="13"/>
  <c r="U179" i="16" s="1"/>
  <c r="T177" i="13"/>
  <c r="V179" i="16" s="1"/>
  <c r="U177" i="13"/>
  <c r="W179" i="16" s="1"/>
  <c r="V177" i="13"/>
  <c r="X179" i="16" s="1"/>
  <c r="W177" i="13"/>
  <c r="Y179" i="16" s="1"/>
  <c r="X177" i="13"/>
  <c r="Z179" i="16" s="1"/>
  <c r="Y177" i="13"/>
  <c r="AA179" i="16" s="1"/>
  <c r="Z177" i="13"/>
  <c r="AB179" i="16" s="1"/>
  <c r="C178" i="13"/>
  <c r="D178" i="13"/>
  <c r="F180" i="16" s="1"/>
  <c r="E178" i="13"/>
  <c r="F178" i="13"/>
  <c r="H180" i="16" s="1"/>
  <c r="G178" i="13"/>
  <c r="I180" i="16" s="1"/>
  <c r="H178" i="13"/>
  <c r="J180" i="16" s="1"/>
  <c r="I178" i="13"/>
  <c r="K180" i="16" s="1"/>
  <c r="J178" i="13"/>
  <c r="L180" i="16" s="1"/>
  <c r="K178" i="13"/>
  <c r="M180" i="16" s="1"/>
  <c r="L178" i="13"/>
  <c r="N180" i="16" s="1"/>
  <c r="M178" i="13"/>
  <c r="O180" i="16" s="1"/>
  <c r="N178" i="13"/>
  <c r="P180" i="16" s="1"/>
  <c r="O178" i="13"/>
  <c r="Q180" i="16" s="1"/>
  <c r="P178" i="13"/>
  <c r="R180" i="16" s="1"/>
  <c r="Q178" i="13"/>
  <c r="S180" i="16" s="1"/>
  <c r="R178" i="13"/>
  <c r="T180" i="16" s="1"/>
  <c r="S178" i="13"/>
  <c r="U180" i="16" s="1"/>
  <c r="T178" i="13"/>
  <c r="V180" i="16" s="1"/>
  <c r="U178" i="13"/>
  <c r="W180" i="16" s="1"/>
  <c r="V178" i="13"/>
  <c r="X180" i="16" s="1"/>
  <c r="W178" i="13"/>
  <c r="Y180" i="16" s="1"/>
  <c r="X178" i="13"/>
  <c r="Z180" i="16" s="1"/>
  <c r="Y178" i="13"/>
  <c r="AA180" i="16" s="1"/>
  <c r="Z178" i="13"/>
  <c r="AB180" i="16" s="1"/>
  <c r="C179" i="13"/>
  <c r="D179" i="13"/>
  <c r="F181" i="16" s="1"/>
  <c r="E179" i="13"/>
  <c r="F179" i="13"/>
  <c r="H181" i="16" s="1"/>
  <c r="G179" i="13"/>
  <c r="I181" i="16" s="1"/>
  <c r="H179" i="13"/>
  <c r="J181" i="16" s="1"/>
  <c r="I179" i="13"/>
  <c r="K181" i="16" s="1"/>
  <c r="J179" i="13"/>
  <c r="L181" i="16" s="1"/>
  <c r="K179" i="13"/>
  <c r="M181" i="16" s="1"/>
  <c r="L179" i="13"/>
  <c r="N181" i="16" s="1"/>
  <c r="M179" i="13"/>
  <c r="O181" i="16" s="1"/>
  <c r="N179" i="13"/>
  <c r="P181" i="16" s="1"/>
  <c r="O179" i="13"/>
  <c r="Q181" i="16" s="1"/>
  <c r="P179" i="13"/>
  <c r="R181" i="16" s="1"/>
  <c r="Q179" i="13"/>
  <c r="S181" i="16" s="1"/>
  <c r="R179" i="13"/>
  <c r="T181" i="16" s="1"/>
  <c r="S179" i="13"/>
  <c r="U181" i="16" s="1"/>
  <c r="T179" i="13"/>
  <c r="V181" i="16" s="1"/>
  <c r="U179" i="13"/>
  <c r="W181" i="16" s="1"/>
  <c r="V179" i="13"/>
  <c r="X181" i="16" s="1"/>
  <c r="W179" i="13"/>
  <c r="Y181" i="16" s="1"/>
  <c r="X179" i="13"/>
  <c r="Z181" i="16" s="1"/>
  <c r="Y179" i="13"/>
  <c r="AA181" i="16" s="1"/>
  <c r="Z179" i="13"/>
  <c r="AB181" i="16" s="1"/>
  <c r="C180" i="13"/>
  <c r="D180" i="13"/>
  <c r="F182" i="16" s="1"/>
  <c r="E180" i="13"/>
  <c r="F180" i="13"/>
  <c r="H182" i="16" s="1"/>
  <c r="G180" i="13"/>
  <c r="I182" i="16" s="1"/>
  <c r="H180" i="13"/>
  <c r="J182" i="16" s="1"/>
  <c r="I180" i="13"/>
  <c r="K182" i="16" s="1"/>
  <c r="J180" i="13"/>
  <c r="L182" i="16" s="1"/>
  <c r="K180" i="13"/>
  <c r="M182" i="16" s="1"/>
  <c r="L180" i="13"/>
  <c r="N182" i="16" s="1"/>
  <c r="M180" i="13"/>
  <c r="O182" i="16" s="1"/>
  <c r="N180" i="13"/>
  <c r="P182" i="16" s="1"/>
  <c r="O180" i="13"/>
  <c r="Q182" i="16" s="1"/>
  <c r="P180" i="13"/>
  <c r="R182" i="16" s="1"/>
  <c r="Q180" i="13"/>
  <c r="S182" i="16" s="1"/>
  <c r="R180" i="13"/>
  <c r="T182" i="16" s="1"/>
  <c r="S180" i="13"/>
  <c r="U182" i="16" s="1"/>
  <c r="T180" i="13"/>
  <c r="V182" i="16" s="1"/>
  <c r="U180" i="13"/>
  <c r="W182" i="16" s="1"/>
  <c r="V180" i="13"/>
  <c r="X182" i="16" s="1"/>
  <c r="W180" i="13"/>
  <c r="Y182" i="16" s="1"/>
  <c r="X180" i="13"/>
  <c r="Z182" i="16" s="1"/>
  <c r="Y180" i="13"/>
  <c r="AA182" i="16" s="1"/>
  <c r="Z180" i="13"/>
  <c r="AB182" i="16" s="1"/>
  <c r="C181" i="13"/>
  <c r="D181" i="13"/>
  <c r="F183" i="16" s="1"/>
  <c r="E181" i="13"/>
  <c r="F181" i="13"/>
  <c r="H183" i="16" s="1"/>
  <c r="G181" i="13"/>
  <c r="I183" i="16" s="1"/>
  <c r="H181" i="13"/>
  <c r="J183" i="16" s="1"/>
  <c r="I181" i="13"/>
  <c r="K183" i="16" s="1"/>
  <c r="J181" i="13"/>
  <c r="L183" i="16" s="1"/>
  <c r="K181" i="13"/>
  <c r="M183" i="16" s="1"/>
  <c r="L181" i="13"/>
  <c r="N183" i="16" s="1"/>
  <c r="M181" i="13"/>
  <c r="O183" i="16" s="1"/>
  <c r="N181" i="13"/>
  <c r="P183" i="16" s="1"/>
  <c r="O181" i="13"/>
  <c r="Q183" i="16" s="1"/>
  <c r="P181" i="13"/>
  <c r="R183" i="16" s="1"/>
  <c r="Q181" i="13"/>
  <c r="S183" i="16" s="1"/>
  <c r="R181" i="13"/>
  <c r="T183" i="16" s="1"/>
  <c r="S181" i="13"/>
  <c r="U183" i="16" s="1"/>
  <c r="T181" i="13"/>
  <c r="V183" i="16" s="1"/>
  <c r="U181" i="13"/>
  <c r="W183" i="16" s="1"/>
  <c r="V181" i="13"/>
  <c r="X183" i="16" s="1"/>
  <c r="W181" i="13"/>
  <c r="Y183" i="16" s="1"/>
  <c r="X181" i="13"/>
  <c r="Z183" i="16" s="1"/>
  <c r="Y181" i="13"/>
  <c r="AA183" i="16" s="1"/>
  <c r="Z181" i="13"/>
  <c r="AB183" i="16" s="1"/>
  <c r="C182" i="13"/>
  <c r="D182" i="13"/>
  <c r="F184" i="16" s="1"/>
  <c r="E182" i="13"/>
  <c r="F182" i="13"/>
  <c r="H184" i="16" s="1"/>
  <c r="G182" i="13"/>
  <c r="I184" i="16" s="1"/>
  <c r="H182" i="13"/>
  <c r="J184" i="16" s="1"/>
  <c r="I182" i="13"/>
  <c r="K184" i="16" s="1"/>
  <c r="J182" i="13"/>
  <c r="L184" i="16" s="1"/>
  <c r="K182" i="13"/>
  <c r="M184" i="16" s="1"/>
  <c r="L182" i="13"/>
  <c r="N184" i="16" s="1"/>
  <c r="M182" i="13"/>
  <c r="O184" i="16" s="1"/>
  <c r="N182" i="13"/>
  <c r="P184" i="16" s="1"/>
  <c r="O182" i="13"/>
  <c r="Q184" i="16" s="1"/>
  <c r="P182" i="13"/>
  <c r="R184" i="16" s="1"/>
  <c r="Q182" i="13"/>
  <c r="S184" i="16" s="1"/>
  <c r="R182" i="13"/>
  <c r="T184" i="16" s="1"/>
  <c r="S182" i="13"/>
  <c r="U184" i="16" s="1"/>
  <c r="T182" i="13"/>
  <c r="V184" i="16" s="1"/>
  <c r="U182" i="13"/>
  <c r="W184" i="16" s="1"/>
  <c r="V182" i="13"/>
  <c r="X184" i="16" s="1"/>
  <c r="W182" i="13"/>
  <c r="Y184" i="16" s="1"/>
  <c r="X182" i="13"/>
  <c r="Z184" i="16" s="1"/>
  <c r="Y182" i="13"/>
  <c r="AA184" i="16" s="1"/>
  <c r="Z182" i="13"/>
  <c r="AB184" i="16" s="1"/>
  <c r="C183" i="13"/>
  <c r="D183" i="13"/>
  <c r="F185" i="16" s="1"/>
  <c r="E183" i="13"/>
  <c r="F183" i="13"/>
  <c r="H185" i="16" s="1"/>
  <c r="G183" i="13"/>
  <c r="I185" i="16" s="1"/>
  <c r="H183" i="13"/>
  <c r="J185" i="16" s="1"/>
  <c r="I183" i="13"/>
  <c r="K185" i="16" s="1"/>
  <c r="J183" i="13"/>
  <c r="L185" i="16" s="1"/>
  <c r="K183" i="13"/>
  <c r="M185" i="16" s="1"/>
  <c r="L183" i="13"/>
  <c r="N185" i="16" s="1"/>
  <c r="M183" i="13"/>
  <c r="O185" i="16" s="1"/>
  <c r="N183" i="13"/>
  <c r="P185" i="16" s="1"/>
  <c r="O183" i="13"/>
  <c r="Q185" i="16" s="1"/>
  <c r="P183" i="13"/>
  <c r="R185" i="16" s="1"/>
  <c r="Q183" i="13"/>
  <c r="S185" i="16" s="1"/>
  <c r="R183" i="13"/>
  <c r="T185" i="16" s="1"/>
  <c r="S183" i="13"/>
  <c r="U185" i="16" s="1"/>
  <c r="T183" i="13"/>
  <c r="V185" i="16" s="1"/>
  <c r="U183" i="13"/>
  <c r="W185" i="16" s="1"/>
  <c r="V183" i="13"/>
  <c r="X185" i="16" s="1"/>
  <c r="W183" i="13"/>
  <c r="Y185" i="16" s="1"/>
  <c r="X183" i="13"/>
  <c r="Z185" i="16" s="1"/>
  <c r="Y183" i="13"/>
  <c r="AA185" i="16" s="1"/>
  <c r="Z183" i="13"/>
  <c r="AB185" i="16" s="1"/>
  <c r="C184" i="13"/>
  <c r="D184" i="13"/>
  <c r="F186" i="16" s="1"/>
  <c r="E184" i="13"/>
  <c r="F184" i="13"/>
  <c r="H186" i="16" s="1"/>
  <c r="G184" i="13"/>
  <c r="I186" i="16" s="1"/>
  <c r="H184" i="13"/>
  <c r="J186" i="16" s="1"/>
  <c r="I184" i="13"/>
  <c r="K186" i="16" s="1"/>
  <c r="J184" i="13"/>
  <c r="L186" i="16" s="1"/>
  <c r="K184" i="13"/>
  <c r="M186" i="16" s="1"/>
  <c r="L184" i="13"/>
  <c r="N186" i="16" s="1"/>
  <c r="M184" i="13"/>
  <c r="O186" i="16" s="1"/>
  <c r="N184" i="13"/>
  <c r="P186" i="16" s="1"/>
  <c r="O184" i="13"/>
  <c r="Q186" i="16" s="1"/>
  <c r="P184" i="13"/>
  <c r="R186" i="16" s="1"/>
  <c r="Q184" i="13"/>
  <c r="S186" i="16" s="1"/>
  <c r="R184" i="13"/>
  <c r="T186" i="16" s="1"/>
  <c r="S184" i="13"/>
  <c r="U186" i="16" s="1"/>
  <c r="T184" i="13"/>
  <c r="V186" i="16" s="1"/>
  <c r="U184" i="13"/>
  <c r="W186" i="16" s="1"/>
  <c r="V184" i="13"/>
  <c r="X186" i="16" s="1"/>
  <c r="W184" i="13"/>
  <c r="Y186" i="16" s="1"/>
  <c r="X184" i="13"/>
  <c r="Z186" i="16" s="1"/>
  <c r="Y184" i="13"/>
  <c r="AA186" i="16" s="1"/>
  <c r="Z184" i="13"/>
  <c r="AB186" i="16" s="1"/>
  <c r="C185" i="13"/>
  <c r="D185" i="13"/>
  <c r="F187" i="16" s="1"/>
  <c r="E185" i="13"/>
  <c r="F185" i="13"/>
  <c r="H187" i="16" s="1"/>
  <c r="G185" i="13"/>
  <c r="I187" i="16" s="1"/>
  <c r="H185" i="13"/>
  <c r="J187" i="16" s="1"/>
  <c r="I185" i="13"/>
  <c r="K187" i="16" s="1"/>
  <c r="J185" i="13"/>
  <c r="L187" i="16" s="1"/>
  <c r="K185" i="13"/>
  <c r="M187" i="16" s="1"/>
  <c r="L185" i="13"/>
  <c r="N187" i="16" s="1"/>
  <c r="M185" i="13"/>
  <c r="O187" i="16" s="1"/>
  <c r="N185" i="13"/>
  <c r="P187" i="16" s="1"/>
  <c r="O185" i="13"/>
  <c r="Q187" i="16" s="1"/>
  <c r="P185" i="13"/>
  <c r="R187" i="16" s="1"/>
  <c r="Q185" i="13"/>
  <c r="S187" i="16" s="1"/>
  <c r="R185" i="13"/>
  <c r="T187" i="16" s="1"/>
  <c r="S185" i="13"/>
  <c r="U187" i="16" s="1"/>
  <c r="T185" i="13"/>
  <c r="V187" i="16" s="1"/>
  <c r="U185" i="13"/>
  <c r="W187" i="16" s="1"/>
  <c r="V185" i="13"/>
  <c r="X187" i="16" s="1"/>
  <c r="W185" i="13"/>
  <c r="Y187" i="16" s="1"/>
  <c r="X185" i="13"/>
  <c r="Z187" i="16" s="1"/>
  <c r="Y185" i="13"/>
  <c r="AA187" i="16" s="1"/>
  <c r="Z185" i="13"/>
  <c r="AB187" i="16" s="1"/>
  <c r="C186" i="13"/>
  <c r="D186" i="13"/>
  <c r="F188" i="16" s="1"/>
  <c r="E186" i="13"/>
  <c r="F186" i="13"/>
  <c r="H188" i="16" s="1"/>
  <c r="G186" i="13"/>
  <c r="I188" i="16" s="1"/>
  <c r="H186" i="13"/>
  <c r="J188" i="16" s="1"/>
  <c r="I186" i="13"/>
  <c r="K188" i="16" s="1"/>
  <c r="J186" i="13"/>
  <c r="L188" i="16" s="1"/>
  <c r="K186" i="13"/>
  <c r="M188" i="16" s="1"/>
  <c r="L186" i="13"/>
  <c r="N188" i="16" s="1"/>
  <c r="M186" i="13"/>
  <c r="O188" i="16" s="1"/>
  <c r="N186" i="13"/>
  <c r="P188" i="16" s="1"/>
  <c r="O186" i="13"/>
  <c r="Q188" i="16" s="1"/>
  <c r="P186" i="13"/>
  <c r="R188" i="16" s="1"/>
  <c r="Q186" i="13"/>
  <c r="S188" i="16" s="1"/>
  <c r="R186" i="13"/>
  <c r="T188" i="16" s="1"/>
  <c r="S186" i="13"/>
  <c r="U188" i="16" s="1"/>
  <c r="T186" i="13"/>
  <c r="V188" i="16" s="1"/>
  <c r="U186" i="13"/>
  <c r="W188" i="16" s="1"/>
  <c r="V186" i="13"/>
  <c r="X188" i="16" s="1"/>
  <c r="W186" i="13"/>
  <c r="Y188" i="16" s="1"/>
  <c r="X186" i="13"/>
  <c r="Z188" i="16" s="1"/>
  <c r="Y186" i="13"/>
  <c r="AA188" i="16" s="1"/>
  <c r="Z186" i="13"/>
  <c r="AB188" i="16" s="1"/>
  <c r="C187" i="13"/>
  <c r="D187" i="13"/>
  <c r="F189" i="16" s="1"/>
  <c r="E187" i="13"/>
  <c r="F187" i="13"/>
  <c r="H189" i="16" s="1"/>
  <c r="G187" i="13"/>
  <c r="I189" i="16" s="1"/>
  <c r="H187" i="13"/>
  <c r="J189" i="16" s="1"/>
  <c r="I187" i="13"/>
  <c r="K189" i="16" s="1"/>
  <c r="J187" i="13"/>
  <c r="L189" i="16" s="1"/>
  <c r="K187" i="13"/>
  <c r="M189" i="16" s="1"/>
  <c r="L187" i="13"/>
  <c r="N189" i="16" s="1"/>
  <c r="M187" i="13"/>
  <c r="O189" i="16" s="1"/>
  <c r="N187" i="13"/>
  <c r="P189" i="16" s="1"/>
  <c r="O187" i="13"/>
  <c r="Q189" i="16" s="1"/>
  <c r="P187" i="13"/>
  <c r="R189" i="16" s="1"/>
  <c r="Q187" i="13"/>
  <c r="S189" i="16" s="1"/>
  <c r="R187" i="13"/>
  <c r="T189" i="16" s="1"/>
  <c r="S187" i="13"/>
  <c r="U189" i="16" s="1"/>
  <c r="T187" i="13"/>
  <c r="V189" i="16" s="1"/>
  <c r="U187" i="13"/>
  <c r="W189" i="16" s="1"/>
  <c r="V187" i="13"/>
  <c r="X189" i="16" s="1"/>
  <c r="W187" i="13"/>
  <c r="Y189" i="16" s="1"/>
  <c r="X187" i="13"/>
  <c r="Z189" i="16" s="1"/>
  <c r="Y187" i="13"/>
  <c r="AA189" i="16" s="1"/>
  <c r="Z187" i="13"/>
  <c r="AB189" i="16" s="1"/>
  <c r="C188" i="13"/>
  <c r="D188" i="13"/>
  <c r="F190" i="16" s="1"/>
  <c r="E188" i="13"/>
  <c r="F188" i="13"/>
  <c r="H190" i="16" s="1"/>
  <c r="G188" i="13"/>
  <c r="I190" i="16" s="1"/>
  <c r="H188" i="13"/>
  <c r="J190" i="16" s="1"/>
  <c r="I188" i="13"/>
  <c r="K190" i="16" s="1"/>
  <c r="J188" i="13"/>
  <c r="L190" i="16" s="1"/>
  <c r="K188" i="13"/>
  <c r="M190" i="16" s="1"/>
  <c r="L188" i="13"/>
  <c r="N190" i="16" s="1"/>
  <c r="M188" i="13"/>
  <c r="O190" i="16" s="1"/>
  <c r="N188" i="13"/>
  <c r="P190" i="16" s="1"/>
  <c r="O188" i="13"/>
  <c r="Q190" i="16" s="1"/>
  <c r="P188" i="13"/>
  <c r="R190" i="16" s="1"/>
  <c r="Q188" i="13"/>
  <c r="S190" i="16" s="1"/>
  <c r="R188" i="13"/>
  <c r="T190" i="16" s="1"/>
  <c r="S188" i="13"/>
  <c r="U190" i="16" s="1"/>
  <c r="T188" i="13"/>
  <c r="V190" i="16" s="1"/>
  <c r="U188" i="13"/>
  <c r="W190" i="16" s="1"/>
  <c r="V188" i="13"/>
  <c r="X190" i="16" s="1"/>
  <c r="W188" i="13"/>
  <c r="Y190" i="16" s="1"/>
  <c r="X188" i="13"/>
  <c r="Z190" i="16" s="1"/>
  <c r="Y188" i="13"/>
  <c r="AA190" i="16" s="1"/>
  <c r="Z188" i="13"/>
  <c r="AB190" i="16" s="1"/>
  <c r="C189" i="13"/>
  <c r="D189" i="13"/>
  <c r="F191" i="16" s="1"/>
  <c r="E189" i="13"/>
  <c r="F189" i="13"/>
  <c r="H191" i="16" s="1"/>
  <c r="G189" i="13"/>
  <c r="I191" i="16" s="1"/>
  <c r="H189" i="13"/>
  <c r="J191" i="16" s="1"/>
  <c r="I189" i="13"/>
  <c r="K191" i="16" s="1"/>
  <c r="J189" i="13"/>
  <c r="L191" i="16" s="1"/>
  <c r="K189" i="13"/>
  <c r="M191" i="16" s="1"/>
  <c r="L189" i="13"/>
  <c r="N191" i="16" s="1"/>
  <c r="M189" i="13"/>
  <c r="O191" i="16" s="1"/>
  <c r="N189" i="13"/>
  <c r="P191" i="16" s="1"/>
  <c r="O189" i="13"/>
  <c r="Q191" i="16" s="1"/>
  <c r="P189" i="13"/>
  <c r="R191" i="16" s="1"/>
  <c r="Q189" i="13"/>
  <c r="S191" i="16" s="1"/>
  <c r="R189" i="13"/>
  <c r="T191" i="16" s="1"/>
  <c r="S189" i="13"/>
  <c r="U191" i="16" s="1"/>
  <c r="T189" i="13"/>
  <c r="V191" i="16" s="1"/>
  <c r="U189" i="13"/>
  <c r="W191" i="16" s="1"/>
  <c r="V189" i="13"/>
  <c r="X191" i="16" s="1"/>
  <c r="W189" i="13"/>
  <c r="Y191" i="16" s="1"/>
  <c r="X189" i="13"/>
  <c r="Z191" i="16" s="1"/>
  <c r="Y189" i="13"/>
  <c r="AA191" i="16" s="1"/>
  <c r="Z189" i="13"/>
  <c r="AB191" i="16" s="1"/>
  <c r="C190" i="13"/>
  <c r="D190" i="13"/>
  <c r="F192" i="16" s="1"/>
  <c r="E190" i="13"/>
  <c r="F190" i="13"/>
  <c r="H192" i="16" s="1"/>
  <c r="G190" i="13"/>
  <c r="I192" i="16" s="1"/>
  <c r="H190" i="13"/>
  <c r="J192" i="16" s="1"/>
  <c r="I190" i="13"/>
  <c r="K192" i="16" s="1"/>
  <c r="J190" i="13"/>
  <c r="L192" i="16" s="1"/>
  <c r="K190" i="13"/>
  <c r="M192" i="16" s="1"/>
  <c r="L190" i="13"/>
  <c r="N192" i="16" s="1"/>
  <c r="M190" i="13"/>
  <c r="O192" i="16" s="1"/>
  <c r="N190" i="13"/>
  <c r="P192" i="16" s="1"/>
  <c r="O190" i="13"/>
  <c r="Q192" i="16" s="1"/>
  <c r="P190" i="13"/>
  <c r="R192" i="16" s="1"/>
  <c r="Q190" i="13"/>
  <c r="S192" i="16" s="1"/>
  <c r="R190" i="13"/>
  <c r="T192" i="16" s="1"/>
  <c r="S190" i="13"/>
  <c r="U192" i="16" s="1"/>
  <c r="T190" i="13"/>
  <c r="V192" i="16" s="1"/>
  <c r="U190" i="13"/>
  <c r="W192" i="16" s="1"/>
  <c r="V190" i="13"/>
  <c r="X192" i="16" s="1"/>
  <c r="W190" i="13"/>
  <c r="Y192" i="16" s="1"/>
  <c r="X190" i="13"/>
  <c r="Z192" i="16" s="1"/>
  <c r="Y190" i="13"/>
  <c r="AA192" i="16" s="1"/>
  <c r="Z190" i="13"/>
  <c r="AB192" i="16" s="1"/>
  <c r="C191" i="13"/>
  <c r="D191" i="13"/>
  <c r="F193" i="16" s="1"/>
  <c r="E191" i="13"/>
  <c r="F191" i="13"/>
  <c r="H193" i="16" s="1"/>
  <c r="G191" i="13"/>
  <c r="I193" i="16" s="1"/>
  <c r="H191" i="13"/>
  <c r="J193" i="16" s="1"/>
  <c r="I191" i="13"/>
  <c r="K193" i="16" s="1"/>
  <c r="J191" i="13"/>
  <c r="L193" i="16" s="1"/>
  <c r="K191" i="13"/>
  <c r="M193" i="16" s="1"/>
  <c r="L191" i="13"/>
  <c r="N193" i="16" s="1"/>
  <c r="M191" i="13"/>
  <c r="O193" i="16" s="1"/>
  <c r="N191" i="13"/>
  <c r="P193" i="16" s="1"/>
  <c r="O191" i="13"/>
  <c r="Q193" i="16" s="1"/>
  <c r="P191" i="13"/>
  <c r="R193" i="16" s="1"/>
  <c r="Q191" i="13"/>
  <c r="S193" i="16" s="1"/>
  <c r="R191" i="13"/>
  <c r="T193" i="16" s="1"/>
  <c r="S191" i="13"/>
  <c r="U193" i="16" s="1"/>
  <c r="T191" i="13"/>
  <c r="V193" i="16" s="1"/>
  <c r="U191" i="13"/>
  <c r="W193" i="16" s="1"/>
  <c r="V191" i="13"/>
  <c r="X193" i="16" s="1"/>
  <c r="W191" i="13"/>
  <c r="Y193" i="16" s="1"/>
  <c r="X191" i="13"/>
  <c r="Z193" i="16" s="1"/>
  <c r="Y191" i="13"/>
  <c r="AA193" i="16" s="1"/>
  <c r="Z191" i="13"/>
  <c r="AB193" i="16" s="1"/>
  <c r="C192" i="13"/>
  <c r="D192" i="13"/>
  <c r="F194" i="16" s="1"/>
  <c r="E192" i="13"/>
  <c r="F192" i="13"/>
  <c r="H194" i="16" s="1"/>
  <c r="G192" i="13"/>
  <c r="I194" i="16" s="1"/>
  <c r="H192" i="13"/>
  <c r="J194" i="16" s="1"/>
  <c r="I192" i="13"/>
  <c r="K194" i="16" s="1"/>
  <c r="J192" i="13"/>
  <c r="L194" i="16" s="1"/>
  <c r="K192" i="13"/>
  <c r="M194" i="16" s="1"/>
  <c r="L192" i="13"/>
  <c r="N194" i="16" s="1"/>
  <c r="M192" i="13"/>
  <c r="O194" i="16" s="1"/>
  <c r="N192" i="13"/>
  <c r="P194" i="16" s="1"/>
  <c r="O192" i="13"/>
  <c r="Q194" i="16" s="1"/>
  <c r="P192" i="13"/>
  <c r="R194" i="16" s="1"/>
  <c r="Q192" i="13"/>
  <c r="S194" i="16" s="1"/>
  <c r="R192" i="13"/>
  <c r="T194" i="16" s="1"/>
  <c r="S192" i="13"/>
  <c r="U194" i="16" s="1"/>
  <c r="T192" i="13"/>
  <c r="V194" i="16" s="1"/>
  <c r="U192" i="13"/>
  <c r="W194" i="16" s="1"/>
  <c r="V192" i="13"/>
  <c r="X194" i="16" s="1"/>
  <c r="W192" i="13"/>
  <c r="Y194" i="16" s="1"/>
  <c r="X192" i="13"/>
  <c r="Z194" i="16" s="1"/>
  <c r="Y192" i="13"/>
  <c r="AA194" i="16" s="1"/>
  <c r="Z192" i="13"/>
  <c r="AB194" i="16" s="1"/>
  <c r="C193" i="13"/>
  <c r="D193" i="13"/>
  <c r="F195" i="16" s="1"/>
  <c r="E193" i="13"/>
  <c r="F193" i="13"/>
  <c r="H195" i="16" s="1"/>
  <c r="G193" i="13"/>
  <c r="I195" i="16" s="1"/>
  <c r="H193" i="13"/>
  <c r="J195" i="16" s="1"/>
  <c r="I193" i="13"/>
  <c r="K195" i="16" s="1"/>
  <c r="J193" i="13"/>
  <c r="L195" i="16" s="1"/>
  <c r="K193" i="13"/>
  <c r="M195" i="16" s="1"/>
  <c r="L193" i="13"/>
  <c r="N195" i="16" s="1"/>
  <c r="M193" i="13"/>
  <c r="O195" i="16" s="1"/>
  <c r="N193" i="13"/>
  <c r="P195" i="16" s="1"/>
  <c r="O193" i="13"/>
  <c r="Q195" i="16" s="1"/>
  <c r="P193" i="13"/>
  <c r="R195" i="16" s="1"/>
  <c r="Q193" i="13"/>
  <c r="S195" i="16" s="1"/>
  <c r="R193" i="13"/>
  <c r="T195" i="16" s="1"/>
  <c r="S193" i="13"/>
  <c r="U195" i="16" s="1"/>
  <c r="T193" i="13"/>
  <c r="V195" i="16" s="1"/>
  <c r="U193" i="13"/>
  <c r="W195" i="16" s="1"/>
  <c r="V193" i="13"/>
  <c r="X195" i="16" s="1"/>
  <c r="W193" i="13"/>
  <c r="Y195" i="16" s="1"/>
  <c r="X193" i="13"/>
  <c r="Z195" i="16" s="1"/>
  <c r="Y193" i="13"/>
  <c r="AA195" i="16" s="1"/>
  <c r="Z193" i="13"/>
  <c r="AB195" i="16" s="1"/>
  <c r="C194" i="13"/>
  <c r="D194" i="13"/>
  <c r="F196" i="16" s="1"/>
  <c r="E194" i="13"/>
  <c r="F194" i="13"/>
  <c r="H196" i="16" s="1"/>
  <c r="G194" i="13"/>
  <c r="I196" i="16" s="1"/>
  <c r="H194" i="13"/>
  <c r="J196" i="16" s="1"/>
  <c r="I194" i="13"/>
  <c r="K196" i="16" s="1"/>
  <c r="J194" i="13"/>
  <c r="L196" i="16" s="1"/>
  <c r="K194" i="13"/>
  <c r="M196" i="16" s="1"/>
  <c r="L194" i="13"/>
  <c r="N196" i="16" s="1"/>
  <c r="M194" i="13"/>
  <c r="O196" i="16" s="1"/>
  <c r="N194" i="13"/>
  <c r="P196" i="16" s="1"/>
  <c r="O194" i="13"/>
  <c r="Q196" i="16" s="1"/>
  <c r="P194" i="13"/>
  <c r="R196" i="16" s="1"/>
  <c r="Q194" i="13"/>
  <c r="S196" i="16" s="1"/>
  <c r="R194" i="13"/>
  <c r="T196" i="16" s="1"/>
  <c r="S194" i="13"/>
  <c r="U196" i="16" s="1"/>
  <c r="T194" i="13"/>
  <c r="V196" i="16" s="1"/>
  <c r="U194" i="13"/>
  <c r="W196" i="16" s="1"/>
  <c r="V194" i="13"/>
  <c r="X196" i="16" s="1"/>
  <c r="W194" i="13"/>
  <c r="Y196" i="16" s="1"/>
  <c r="X194" i="13"/>
  <c r="Z196" i="16" s="1"/>
  <c r="Y194" i="13"/>
  <c r="AA196" i="16" s="1"/>
  <c r="Z194" i="13"/>
  <c r="AB196" i="16" s="1"/>
  <c r="C195" i="13"/>
  <c r="D195" i="13"/>
  <c r="F197" i="16" s="1"/>
  <c r="E195" i="13"/>
  <c r="F195" i="13"/>
  <c r="H197" i="16" s="1"/>
  <c r="G195" i="13"/>
  <c r="I197" i="16" s="1"/>
  <c r="H195" i="13"/>
  <c r="J197" i="16" s="1"/>
  <c r="I195" i="13"/>
  <c r="K197" i="16" s="1"/>
  <c r="J195" i="13"/>
  <c r="L197" i="16" s="1"/>
  <c r="K195" i="13"/>
  <c r="M197" i="16" s="1"/>
  <c r="L195" i="13"/>
  <c r="N197" i="16" s="1"/>
  <c r="M195" i="13"/>
  <c r="O197" i="16" s="1"/>
  <c r="N195" i="13"/>
  <c r="P197" i="16" s="1"/>
  <c r="O195" i="13"/>
  <c r="Q197" i="16" s="1"/>
  <c r="P195" i="13"/>
  <c r="R197" i="16" s="1"/>
  <c r="Q195" i="13"/>
  <c r="S197" i="16" s="1"/>
  <c r="R195" i="13"/>
  <c r="T197" i="16" s="1"/>
  <c r="S195" i="13"/>
  <c r="U197" i="16" s="1"/>
  <c r="T195" i="13"/>
  <c r="V197" i="16" s="1"/>
  <c r="U195" i="13"/>
  <c r="W197" i="16" s="1"/>
  <c r="V195" i="13"/>
  <c r="X197" i="16" s="1"/>
  <c r="W195" i="13"/>
  <c r="Y197" i="16" s="1"/>
  <c r="X195" i="13"/>
  <c r="Z197" i="16" s="1"/>
  <c r="Y195" i="13"/>
  <c r="AA197" i="16" s="1"/>
  <c r="Z195" i="13"/>
  <c r="AB197" i="16" s="1"/>
  <c r="C196" i="13"/>
  <c r="D196" i="13"/>
  <c r="F198" i="16" s="1"/>
  <c r="E196" i="13"/>
  <c r="F196" i="13"/>
  <c r="H198" i="16" s="1"/>
  <c r="G196" i="13"/>
  <c r="I198" i="16" s="1"/>
  <c r="H196" i="13"/>
  <c r="J198" i="16" s="1"/>
  <c r="I196" i="13"/>
  <c r="K198" i="16" s="1"/>
  <c r="J196" i="13"/>
  <c r="L198" i="16" s="1"/>
  <c r="K196" i="13"/>
  <c r="M198" i="16" s="1"/>
  <c r="L196" i="13"/>
  <c r="N198" i="16" s="1"/>
  <c r="M196" i="13"/>
  <c r="O198" i="16" s="1"/>
  <c r="N196" i="13"/>
  <c r="P198" i="16" s="1"/>
  <c r="O196" i="13"/>
  <c r="Q198" i="16" s="1"/>
  <c r="P196" i="13"/>
  <c r="R198" i="16" s="1"/>
  <c r="Q196" i="13"/>
  <c r="S198" i="16" s="1"/>
  <c r="R196" i="13"/>
  <c r="T198" i="16" s="1"/>
  <c r="S196" i="13"/>
  <c r="U198" i="16" s="1"/>
  <c r="T196" i="13"/>
  <c r="V198" i="16" s="1"/>
  <c r="U196" i="13"/>
  <c r="W198" i="16" s="1"/>
  <c r="V196" i="13"/>
  <c r="X198" i="16" s="1"/>
  <c r="W196" i="13"/>
  <c r="Y198" i="16" s="1"/>
  <c r="X196" i="13"/>
  <c r="Z198" i="16" s="1"/>
  <c r="Y196" i="13"/>
  <c r="AA198" i="16" s="1"/>
  <c r="Z196" i="13"/>
  <c r="AB198" i="16" s="1"/>
  <c r="C197" i="13"/>
  <c r="D197" i="13"/>
  <c r="F199" i="16" s="1"/>
  <c r="E197" i="13"/>
  <c r="F197" i="13"/>
  <c r="H199" i="16" s="1"/>
  <c r="G197" i="13"/>
  <c r="I199" i="16" s="1"/>
  <c r="H197" i="13"/>
  <c r="J199" i="16" s="1"/>
  <c r="I197" i="13"/>
  <c r="K199" i="16" s="1"/>
  <c r="J197" i="13"/>
  <c r="L199" i="16" s="1"/>
  <c r="K197" i="13"/>
  <c r="M199" i="16" s="1"/>
  <c r="L197" i="13"/>
  <c r="N199" i="16" s="1"/>
  <c r="M197" i="13"/>
  <c r="O199" i="16" s="1"/>
  <c r="N197" i="13"/>
  <c r="P199" i="16" s="1"/>
  <c r="O197" i="13"/>
  <c r="Q199" i="16" s="1"/>
  <c r="P197" i="13"/>
  <c r="R199" i="16" s="1"/>
  <c r="Q197" i="13"/>
  <c r="S199" i="16" s="1"/>
  <c r="R197" i="13"/>
  <c r="T199" i="16" s="1"/>
  <c r="S197" i="13"/>
  <c r="U199" i="16" s="1"/>
  <c r="T197" i="13"/>
  <c r="V199" i="16" s="1"/>
  <c r="U197" i="13"/>
  <c r="W199" i="16" s="1"/>
  <c r="V197" i="13"/>
  <c r="X199" i="16" s="1"/>
  <c r="W197" i="13"/>
  <c r="Y199" i="16" s="1"/>
  <c r="X197" i="13"/>
  <c r="Z199" i="16" s="1"/>
  <c r="Y197" i="13"/>
  <c r="AA199" i="16" s="1"/>
  <c r="Z197" i="13"/>
  <c r="AB199" i="16" s="1"/>
  <c r="C198" i="13"/>
  <c r="D198" i="13"/>
  <c r="F200" i="16" s="1"/>
  <c r="E198" i="13"/>
  <c r="F198" i="13"/>
  <c r="H200" i="16" s="1"/>
  <c r="G198" i="13"/>
  <c r="I200" i="16" s="1"/>
  <c r="H198" i="13"/>
  <c r="J200" i="16" s="1"/>
  <c r="I198" i="13"/>
  <c r="K200" i="16" s="1"/>
  <c r="J198" i="13"/>
  <c r="L200" i="16" s="1"/>
  <c r="K198" i="13"/>
  <c r="M200" i="16" s="1"/>
  <c r="L198" i="13"/>
  <c r="N200" i="16" s="1"/>
  <c r="M198" i="13"/>
  <c r="O200" i="16" s="1"/>
  <c r="N198" i="13"/>
  <c r="P200" i="16" s="1"/>
  <c r="O198" i="13"/>
  <c r="Q200" i="16" s="1"/>
  <c r="P198" i="13"/>
  <c r="R200" i="16" s="1"/>
  <c r="Q198" i="13"/>
  <c r="S200" i="16" s="1"/>
  <c r="R198" i="13"/>
  <c r="T200" i="16" s="1"/>
  <c r="S198" i="13"/>
  <c r="U200" i="16" s="1"/>
  <c r="T198" i="13"/>
  <c r="V200" i="16" s="1"/>
  <c r="U198" i="13"/>
  <c r="W200" i="16" s="1"/>
  <c r="V198" i="13"/>
  <c r="X200" i="16" s="1"/>
  <c r="W198" i="13"/>
  <c r="Y200" i="16" s="1"/>
  <c r="X198" i="13"/>
  <c r="Z200" i="16" s="1"/>
  <c r="Y198" i="13"/>
  <c r="AA200" i="16" s="1"/>
  <c r="Z198" i="13"/>
  <c r="AB200" i="16" s="1"/>
  <c r="C199" i="13"/>
  <c r="D199" i="13"/>
  <c r="F201" i="16" s="1"/>
  <c r="E199" i="13"/>
  <c r="F199" i="13"/>
  <c r="H201" i="16" s="1"/>
  <c r="G199" i="13"/>
  <c r="I201" i="16" s="1"/>
  <c r="H199" i="13"/>
  <c r="J201" i="16" s="1"/>
  <c r="I199" i="13"/>
  <c r="K201" i="16" s="1"/>
  <c r="J199" i="13"/>
  <c r="L201" i="16" s="1"/>
  <c r="K199" i="13"/>
  <c r="M201" i="16" s="1"/>
  <c r="L199" i="13"/>
  <c r="N201" i="16" s="1"/>
  <c r="M199" i="13"/>
  <c r="O201" i="16" s="1"/>
  <c r="N199" i="13"/>
  <c r="P201" i="16" s="1"/>
  <c r="O199" i="13"/>
  <c r="Q201" i="16" s="1"/>
  <c r="P199" i="13"/>
  <c r="R201" i="16" s="1"/>
  <c r="Q199" i="13"/>
  <c r="S201" i="16" s="1"/>
  <c r="R199" i="13"/>
  <c r="T201" i="16" s="1"/>
  <c r="S199" i="13"/>
  <c r="U201" i="16" s="1"/>
  <c r="T199" i="13"/>
  <c r="V201" i="16" s="1"/>
  <c r="U199" i="13"/>
  <c r="W201" i="16" s="1"/>
  <c r="V199" i="13"/>
  <c r="X201" i="16" s="1"/>
  <c r="W199" i="13"/>
  <c r="Y201" i="16" s="1"/>
  <c r="X199" i="13"/>
  <c r="Z201" i="16" s="1"/>
  <c r="Y199" i="13"/>
  <c r="AA201" i="16" s="1"/>
  <c r="Z199" i="13"/>
  <c r="AB201" i="16" s="1"/>
  <c r="C200" i="13"/>
  <c r="D200" i="13"/>
  <c r="F202" i="16" s="1"/>
  <c r="E200" i="13"/>
  <c r="F200" i="13"/>
  <c r="H202" i="16" s="1"/>
  <c r="G200" i="13"/>
  <c r="I202" i="16" s="1"/>
  <c r="H200" i="13"/>
  <c r="J202" i="16" s="1"/>
  <c r="I200" i="13"/>
  <c r="K202" i="16" s="1"/>
  <c r="J200" i="13"/>
  <c r="L202" i="16" s="1"/>
  <c r="K200" i="13"/>
  <c r="M202" i="16" s="1"/>
  <c r="L200" i="13"/>
  <c r="N202" i="16" s="1"/>
  <c r="M200" i="13"/>
  <c r="O202" i="16" s="1"/>
  <c r="N200" i="13"/>
  <c r="P202" i="16" s="1"/>
  <c r="O200" i="13"/>
  <c r="Q202" i="16" s="1"/>
  <c r="P200" i="13"/>
  <c r="R202" i="16" s="1"/>
  <c r="Q200" i="13"/>
  <c r="S202" i="16" s="1"/>
  <c r="R200" i="13"/>
  <c r="T202" i="16" s="1"/>
  <c r="S200" i="13"/>
  <c r="U202" i="16" s="1"/>
  <c r="T200" i="13"/>
  <c r="V202" i="16" s="1"/>
  <c r="U200" i="13"/>
  <c r="W202" i="16" s="1"/>
  <c r="V200" i="13"/>
  <c r="X202" i="16" s="1"/>
  <c r="W200" i="13"/>
  <c r="Y202" i="16" s="1"/>
  <c r="X200" i="13"/>
  <c r="Z202" i="16" s="1"/>
  <c r="Y200" i="13"/>
  <c r="AA202" i="16" s="1"/>
  <c r="Z200" i="13"/>
  <c r="AB202" i="16" s="1"/>
  <c r="C201" i="13"/>
  <c r="D201" i="13"/>
  <c r="F203" i="16" s="1"/>
  <c r="E201" i="13"/>
  <c r="F201" i="13"/>
  <c r="H203" i="16" s="1"/>
  <c r="G201" i="13"/>
  <c r="I203" i="16" s="1"/>
  <c r="H201" i="13"/>
  <c r="J203" i="16" s="1"/>
  <c r="I201" i="13"/>
  <c r="K203" i="16" s="1"/>
  <c r="J201" i="13"/>
  <c r="L203" i="16" s="1"/>
  <c r="K201" i="13"/>
  <c r="M203" i="16" s="1"/>
  <c r="L201" i="13"/>
  <c r="N203" i="16" s="1"/>
  <c r="M201" i="13"/>
  <c r="O203" i="16" s="1"/>
  <c r="N201" i="13"/>
  <c r="P203" i="16" s="1"/>
  <c r="O201" i="13"/>
  <c r="Q203" i="16" s="1"/>
  <c r="P201" i="13"/>
  <c r="R203" i="16" s="1"/>
  <c r="Q201" i="13"/>
  <c r="S203" i="16" s="1"/>
  <c r="R201" i="13"/>
  <c r="T203" i="16" s="1"/>
  <c r="S201" i="13"/>
  <c r="U203" i="16" s="1"/>
  <c r="T201" i="13"/>
  <c r="V203" i="16" s="1"/>
  <c r="U201" i="13"/>
  <c r="W203" i="16" s="1"/>
  <c r="V201" i="13"/>
  <c r="X203" i="16" s="1"/>
  <c r="W201" i="13"/>
  <c r="Y203" i="16" s="1"/>
  <c r="X201" i="13"/>
  <c r="Z203" i="16" s="1"/>
  <c r="Y201" i="13"/>
  <c r="AA203" i="16" s="1"/>
  <c r="Z201" i="13"/>
  <c r="AB203" i="16" s="1"/>
  <c r="C202" i="13"/>
  <c r="D202" i="13"/>
  <c r="F204" i="16" s="1"/>
  <c r="E202" i="13"/>
  <c r="F202" i="13"/>
  <c r="H204" i="16" s="1"/>
  <c r="G202" i="13"/>
  <c r="I204" i="16" s="1"/>
  <c r="H202" i="13"/>
  <c r="J204" i="16" s="1"/>
  <c r="I202" i="13"/>
  <c r="K204" i="16" s="1"/>
  <c r="J202" i="13"/>
  <c r="L204" i="16" s="1"/>
  <c r="K202" i="13"/>
  <c r="M204" i="16" s="1"/>
  <c r="L202" i="13"/>
  <c r="N204" i="16" s="1"/>
  <c r="M202" i="13"/>
  <c r="O204" i="16" s="1"/>
  <c r="N202" i="13"/>
  <c r="P204" i="16" s="1"/>
  <c r="O202" i="13"/>
  <c r="Q204" i="16" s="1"/>
  <c r="P202" i="13"/>
  <c r="R204" i="16" s="1"/>
  <c r="Q202" i="13"/>
  <c r="S204" i="16" s="1"/>
  <c r="R202" i="13"/>
  <c r="T204" i="16" s="1"/>
  <c r="S202" i="13"/>
  <c r="U204" i="16" s="1"/>
  <c r="T202" i="13"/>
  <c r="V204" i="16" s="1"/>
  <c r="U202" i="13"/>
  <c r="W204" i="16" s="1"/>
  <c r="V202" i="13"/>
  <c r="X204" i="16" s="1"/>
  <c r="W202" i="13"/>
  <c r="Y204" i="16" s="1"/>
  <c r="X202" i="13"/>
  <c r="Z204" i="16" s="1"/>
  <c r="Y202" i="13"/>
  <c r="AA204" i="16" s="1"/>
  <c r="Z202" i="13"/>
  <c r="AB204" i="16" s="1"/>
  <c r="C203" i="13"/>
  <c r="D203" i="13"/>
  <c r="F205" i="16" s="1"/>
  <c r="E203" i="13"/>
  <c r="F203" i="13"/>
  <c r="H205" i="16" s="1"/>
  <c r="G203" i="13"/>
  <c r="I205" i="16" s="1"/>
  <c r="H203" i="13"/>
  <c r="J205" i="16" s="1"/>
  <c r="I203" i="13"/>
  <c r="K205" i="16" s="1"/>
  <c r="J203" i="13"/>
  <c r="L205" i="16" s="1"/>
  <c r="K203" i="13"/>
  <c r="M205" i="16" s="1"/>
  <c r="L203" i="13"/>
  <c r="N205" i="16" s="1"/>
  <c r="M203" i="13"/>
  <c r="O205" i="16" s="1"/>
  <c r="N203" i="13"/>
  <c r="P205" i="16" s="1"/>
  <c r="O203" i="13"/>
  <c r="Q205" i="16" s="1"/>
  <c r="P203" i="13"/>
  <c r="R205" i="16" s="1"/>
  <c r="Q203" i="13"/>
  <c r="S205" i="16" s="1"/>
  <c r="R203" i="13"/>
  <c r="T205" i="16" s="1"/>
  <c r="S203" i="13"/>
  <c r="U205" i="16" s="1"/>
  <c r="T203" i="13"/>
  <c r="V205" i="16" s="1"/>
  <c r="U203" i="13"/>
  <c r="W205" i="16" s="1"/>
  <c r="V203" i="13"/>
  <c r="X205" i="16" s="1"/>
  <c r="W203" i="13"/>
  <c r="Y205" i="16" s="1"/>
  <c r="X203" i="13"/>
  <c r="Z205" i="16" s="1"/>
  <c r="Y203" i="13"/>
  <c r="AA205" i="16" s="1"/>
  <c r="Z203" i="13"/>
  <c r="AB205" i="16" s="1"/>
  <c r="C204" i="13"/>
  <c r="D204" i="13"/>
  <c r="F206" i="16" s="1"/>
  <c r="E204" i="13"/>
  <c r="F204" i="13"/>
  <c r="H206" i="16" s="1"/>
  <c r="G204" i="13"/>
  <c r="I206" i="16" s="1"/>
  <c r="H204" i="13"/>
  <c r="J206" i="16" s="1"/>
  <c r="I204" i="13"/>
  <c r="K206" i="16" s="1"/>
  <c r="J204" i="13"/>
  <c r="L206" i="16" s="1"/>
  <c r="K204" i="13"/>
  <c r="M206" i="16" s="1"/>
  <c r="L204" i="13"/>
  <c r="N206" i="16" s="1"/>
  <c r="M204" i="13"/>
  <c r="O206" i="16" s="1"/>
  <c r="N204" i="13"/>
  <c r="P206" i="16" s="1"/>
  <c r="O204" i="13"/>
  <c r="Q206" i="16" s="1"/>
  <c r="P204" i="13"/>
  <c r="R206" i="16" s="1"/>
  <c r="Q204" i="13"/>
  <c r="S206" i="16" s="1"/>
  <c r="R204" i="13"/>
  <c r="T206" i="16" s="1"/>
  <c r="S204" i="13"/>
  <c r="U206" i="16" s="1"/>
  <c r="T204" i="13"/>
  <c r="V206" i="16" s="1"/>
  <c r="U204" i="13"/>
  <c r="W206" i="16" s="1"/>
  <c r="V204" i="13"/>
  <c r="X206" i="16" s="1"/>
  <c r="W204" i="13"/>
  <c r="Y206" i="16" s="1"/>
  <c r="X204" i="13"/>
  <c r="Z206" i="16" s="1"/>
  <c r="Y204" i="13"/>
  <c r="AA206" i="16" s="1"/>
  <c r="Z204" i="13"/>
  <c r="AB206" i="16" s="1"/>
  <c r="C205" i="13"/>
  <c r="D205" i="13"/>
  <c r="F207" i="16" s="1"/>
  <c r="E205" i="13"/>
  <c r="F205" i="13"/>
  <c r="H207" i="16" s="1"/>
  <c r="G205" i="13"/>
  <c r="I207" i="16" s="1"/>
  <c r="H205" i="13"/>
  <c r="J207" i="16" s="1"/>
  <c r="I205" i="13"/>
  <c r="K207" i="16" s="1"/>
  <c r="J205" i="13"/>
  <c r="L207" i="16" s="1"/>
  <c r="K205" i="13"/>
  <c r="M207" i="16" s="1"/>
  <c r="L205" i="13"/>
  <c r="N207" i="16" s="1"/>
  <c r="M205" i="13"/>
  <c r="O207" i="16" s="1"/>
  <c r="N205" i="13"/>
  <c r="P207" i="16" s="1"/>
  <c r="O205" i="13"/>
  <c r="Q207" i="16" s="1"/>
  <c r="P205" i="13"/>
  <c r="R207" i="16" s="1"/>
  <c r="Q205" i="13"/>
  <c r="S207" i="16" s="1"/>
  <c r="R205" i="13"/>
  <c r="T207" i="16" s="1"/>
  <c r="S205" i="13"/>
  <c r="U207" i="16" s="1"/>
  <c r="T205" i="13"/>
  <c r="V207" i="16" s="1"/>
  <c r="U205" i="13"/>
  <c r="W207" i="16" s="1"/>
  <c r="V205" i="13"/>
  <c r="X207" i="16" s="1"/>
  <c r="W205" i="13"/>
  <c r="Y207" i="16" s="1"/>
  <c r="X205" i="13"/>
  <c r="Z207" i="16" s="1"/>
  <c r="Y205" i="13"/>
  <c r="AA207" i="16" s="1"/>
  <c r="Z205" i="13"/>
  <c r="AB207" i="16" s="1"/>
  <c r="C206" i="13"/>
  <c r="D206" i="13"/>
  <c r="F208" i="16" s="1"/>
  <c r="E206" i="13"/>
  <c r="F206" i="13"/>
  <c r="H208" i="16" s="1"/>
  <c r="G206" i="13"/>
  <c r="I208" i="16" s="1"/>
  <c r="H206" i="13"/>
  <c r="J208" i="16" s="1"/>
  <c r="I206" i="13"/>
  <c r="K208" i="16" s="1"/>
  <c r="J206" i="13"/>
  <c r="L208" i="16" s="1"/>
  <c r="K206" i="13"/>
  <c r="M208" i="16" s="1"/>
  <c r="L206" i="13"/>
  <c r="N208" i="16" s="1"/>
  <c r="M206" i="13"/>
  <c r="O208" i="16" s="1"/>
  <c r="N206" i="13"/>
  <c r="P208" i="16" s="1"/>
  <c r="O206" i="13"/>
  <c r="Q208" i="16" s="1"/>
  <c r="P206" i="13"/>
  <c r="R208" i="16" s="1"/>
  <c r="Q206" i="13"/>
  <c r="S208" i="16" s="1"/>
  <c r="R206" i="13"/>
  <c r="T208" i="16" s="1"/>
  <c r="S206" i="13"/>
  <c r="U208" i="16" s="1"/>
  <c r="T206" i="13"/>
  <c r="V208" i="16" s="1"/>
  <c r="U206" i="13"/>
  <c r="W208" i="16" s="1"/>
  <c r="V206" i="13"/>
  <c r="X208" i="16" s="1"/>
  <c r="W206" i="13"/>
  <c r="Y208" i="16" s="1"/>
  <c r="X206" i="13"/>
  <c r="Z208" i="16" s="1"/>
  <c r="Y206" i="13"/>
  <c r="AA208" i="16" s="1"/>
  <c r="Z206" i="13"/>
  <c r="AB208" i="16" s="1"/>
  <c r="C207" i="13"/>
  <c r="D207" i="13"/>
  <c r="F209" i="16" s="1"/>
  <c r="E207" i="13"/>
  <c r="F207" i="13"/>
  <c r="H209" i="16" s="1"/>
  <c r="G207" i="13"/>
  <c r="I209" i="16" s="1"/>
  <c r="H207" i="13"/>
  <c r="J209" i="16" s="1"/>
  <c r="I207" i="13"/>
  <c r="K209" i="16" s="1"/>
  <c r="J207" i="13"/>
  <c r="L209" i="16" s="1"/>
  <c r="K207" i="13"/>
  <c r="M209" i="16" s="1"/>
  <c r="L207" i="13"/>
  <c r="N209" i="16" s="1"/>
  <c r="M207" i="13"/>
  <c r="O209" i="16" s="1"/>
  <c r="N207" i="13"/>
  <c r="P209" i="16" s="1"/>
  <c r="O207" i="13"/>
  <c r="Q209" i="16" s="1"/>
  <c r="P207" i="13"/>
  <c r="R209" i="16" s="1"/>
  <c r="Q207" i="13"/>
  <c r="S209" i="16" s="1"/>
  <c r="R207" i="13"/>
  <c r="T209" i="16" s="1"/>
  <c r="S207" i="13"/>
  <c r="U209" i="16" s="1"/>
  <c r="T207" i="13"/>
  <c r="V209" i="16" s="1"/>
  <c r="U207" i="13"/>
  <c r="W209" i="16" s="1"/>
  <c r="V207" i="13"/>
  <c r="X209" i="16" s="1"/>
  <c r="W207" i="13"/>
  <c r="Y209" i="16" s="1"/>
  <c r="X207" i="13"/>
  <c r="Z209" i="16" s="1"/>
  <c r="Y207" i="13"/>
  <c r="AA209" i="16" s="1"/>
  <c r="Z207" i="13"/>
  <c r="AB209" i="16" s="1"/>
  <c r="C208" i="13"/>
  <c r="D208" i="13"/>
  <c r="F210" i="16" s="1"/>
  <c r="E208" i="13"/>
  <c r="F208" i="13"/>
  <c r="H210" i="16" s="1"/>
  <c r="G208" i="13"/>
  <c r="I210" i="16" s="1"/>
  <c r="H208" i="13"/>
  <c r="J210" i="16" s="1"/>
  <c r="I208" i="13"/>
  <c r="K210" i="16" s="1"/>
  <c r="J208" i="13"/>
  <c r="L210" i="16" s="1"/>
  <c r="K208" i="13"/>
  <c r="M210" i="16" s="1"/>
  <c r="L208" i="13"/>
  <c r="N210" i="16" s="1"/>
  <c r="M208" i="13"/>
  <c r="O210" i="16" s="1"/>
  <c r="N208" i="13"/>
  <c r="P210" i="16" s="1"/>
  <c r="O208" i="13"/>
  <c r="Q210" i="16" s="1"/>
  <c r="P208" i="13"/>
  <c r="R210" i="16" s="1"/>
  <c r="Q208" i="13"/>
  <c r="S210" i="16" s="1"/>
  <c r="R208" i="13"/>
  <c r="T210" i="16" s="1"/>
  <c r="S208" i="13"/>
  <c r="U210" i="16" s="1"/>
  <c r="T208" i="13"/>
  <c r="V210" i="16" s="1"/>
  <c r="U208" i="13"/>
  <c r="W210" i="16" s="1"/>
  <c r="V208" i="13"/>
  <c r="X210" i="16" s="1"/>
  <c r="W208" i="13"/>
  <c r="Y210" i="16" s="1"/>
  <c r="X208" i="13"/>
  <c r="Z210" i="16" s="1"/>
  <c r="Y208" i="13"/>
  <c r="AA210" i="16" s="1"/>
  <c r="Z208" i="13"/>
  <c r="AB210" i="16" s="1"/>
  <c r="C209" i="13"/>
  <c r="D209" i="13"/>
  <c r="F211" i="16" s="1"/>
  <c r="E209" i="13"/>
  <c r="F209" i="13"/>
  <c r="H211" i="16" s="1"/>
  <c r="G209" i="13"/>
  <c r="I211" i="16" s="1"/>
  <c r="H209" i="13"/>
  <c r="J211" i="16" s="1"/>
  <c r="I209" i="13"/>
  <c r="K211" i="16" s="1"/>
  <c r="J209" i="13"/>
  <c r="L211" i="16" s="1"/>
  <c r="K209" i="13"/>
  <c r="M211" i="16" s="1"/>
  <c r="L209" i="13"/>
  <c r="N211" i="16" s="1"/>
  <c r="M209" i="13"/>
  <c r="O211" i="16" s="1"/>
  <c r="N209" i="13"/>
  <c r="P211" i="16" s="1"/>
  <c r="O209" i="13"/>
  <c r="Q211" i="16" s="1"/>
  <c r="P209" i="13"/>
  <c r="R211" i="16" s="1"/>
  <c r="Q209" i="13"/>
  <c r="S211" i="16" s="1"/>
  <c r="R209" i="13"/>
  <c r="T211" i="16" s="1"/>
  <c r="S209" i="13"/>
  <c r="U211" i="16" s="1"/>
  <c r="T209" i="13"/>
  <c r="V211" i="16" s="1"/>
  <c r="U209" i="13"/>
  <c r="W211" i="16" s="1"/>
  <c r="V209" i="13"/>
  <c r="X211" i="16" s="1"/>
  <c r="W209" i="13"/>
  <c r="Y211" i="16" s="1"/>
  <c r="X209" i="13"/>
  <c r="Z211" i="16" s="1"/>
  <c r="Y209" i="13"/>
  <c r="AA211" i="16" s="1"/>
  <c r="Z209" i="13"/>
  <c r="AB211" i="16" s="1"/>
  <c r="C210" i="13"/>
  <c r="D210" i="13"/>
  <c r="F212" i="16" s="1"/>
  <c r="E210" i="13"/>
  <c r="F210" i="13"/>
  <c r="H212" i="16" s="1"/>
  <c r="G210" i="13"/>
  <c r="I212" i="16" s="1"/>
  <c r="H210" i="13"/>
  <c r="J212" i="16" s="1"/>
  <c r="I210" i="13"/>
  <c r="K212" i="16" s="1"/>
  <c r="J210" i="13"/>
  <c r="L212" i="16" s="1"/>
  <c r="K210" i="13"/>
  <c r="M212" i="16" s="1"/>
  <c r="L210" i="13"/>
  <c r="N212" i="16" s="1"/>
  <c r="M210" i="13"/>
  <c r="O212" i="16" s="1"/>
  <c r="N210" i="13"/>
  <c r="P212" i="16" s="1"/>
  <c r="O210" i="13"/>
  <c r="Q212" i="16" s="1"/>
  <c r="P210" i="13"/>
  <c r="R212" i="16" s="1"/>
  <c r="Q210" i="13"/>
  <c r="S212" i="16" s="1"/>
  <c r="R210" i="13"/>
  <c r="T212" i="16" s="1"/>
  <c r="S210" i="13"/>
  <c r="U212" i="16" s="1"/>
  <c r="T210" i="13"/>
  <c r="V212" i="16" s="1"/>
  <c r="U210" i="13"/>
  <c r="W212" i="16" s="1"/>
  <c r="V210" i="13"/>
  <c r="X212" i="16" s="1"/>
  <c r="W210" i="13"/>
  <c r="Y212" i="16" s="1"/>
  <c r="X210" i="13"/>
  <c r="Z212" i="16" s="1"/>
  <c r="Y210" i="13"/>
  <c r="AA212" i="16" s="1"/>
  <c r="Z210" i="13"/>
  <c r="AB212" i="16" s="1"/>
  <c r="C211" i="13"/>
  <c r="D211" i="13"/>
  <c r="F213" i="16" s="1"/>
  <c r="E211" i="13"/>
  <c r="F211" i="13"/>
  <c r="H213" i="16" s="1"/>
  <c r="G211" i="13"/>
  <c r="I213" i="16" s="1"/>
  <c r="H211" i="13"/>
  <c r="J213" i="16" s="1"/>
  <c r="I211" i="13"/>
  <c r="K213" i="16" s="1"/>
  <c r="J211" i="13"/>
  <c r="L213" i="16" s="1"/>
  <c r="K211" i="13"/>
  <c r="M213" i="16" s="1"/>
  <c r="L211" i="13"/>
  <c r="N213" i="16" s="1"/>
  <c r="M211" i="13"/>
  <c r="O213" i="16" s="1"/>
  <c r="N211" i="13"/>
  <c r="P213" i="16" s="1"/>
  <c r="O211" i="13"/>
  <c r="Q213" i="16" s="1"/>
  <c r="P211" i="13"/>
  <c r="R213" i="16" s="1"/>
  <c r="Q211" i="13"/>
  <c r="S213" i="16" s="1"/>
  <c r="R211" i="13"/>
  <c r="T213" i="16" s="1"/>
  <c r="S211" i="13"/>
  <c r="U213" i="16" s="1"/>
  <c r="T211" i="13"/>
  <c r="V213" i="16" s="1"/>
  <c r="U211" i="13"/>
  <c r="W213" i="16" s="1"/>
  <c r="V211" i="13"/>
  <c r="X213" i="16" s="1"/>
  <c r="W211" i="13"/>
  <c r="Y213" i="16" s="1"/>
  <c r="X211" i="13"/>
  <c r="Z213" i="16" s="1"/>
  <c r="Y211" i="13"/>
  <c r="AA213" i="16" s="1"/>
  <c r="Z211" i="13"/>
  <c r="AB213" i="16" s="1"/>
  <c r="C212" i="13"/>
  <c r="D212" i="13"/>
  <c r="F214" i="16" s="1"/>
  <c r="E212" i="13"/>
  <c r="F212" i="13"/>
  <c r="H214" i="16" s="1"/>
  <c r="G212" i="13"/>
  <c r="I214" i="16" s="1"/>
  <c r="H212" i="13"/>
  <c r="J214" i="16" s="1"/>
  <c r="I212" i="13"/>
  <c r="K214" i="16" s="1"/>
  <c r="J212" i="13"/>
  <c r="L214" i="16" s="1"/>
  <c r="K212" i="13"/>
  <c r="M214" i="16" s="1"/>
  <c r="L212" i="13"/>
  <c r="N214" i="16" s="1"/>
  <c r="M212" i="13"/>
  <c r="O214" i="16" s="1"/>
  <c r="N212" i="13"/>
  <c r="P214" i="16" s="1"/>
  <c r="O212" i="13"/>
  <c r="Q214" i="16" s="1"/>
  <c r="P212" i="13"/>
  <c r="R214" i="16" s="1"/>
  <c r="Q212" i="13"/>
  <c r="S214" i="16" s="1"/>
  <c r="R212" i="13"/>
  <c r="T214" i="16" s="1"/>
  <c r="S212" i="13"/>
  <c r="U214" i="16" s="1"/>
  <c r="T212" i="13"/>
  <c r="V214" i="16" s="1"/>
  <c r="U212" i="13"/>
  <c r="W214" i="16" s="1"/>
  <c r="V212" i="13"/>
  <c r="X214" i="16" s="1"/>
  <c r="W212" i="13"/>
  <c r="Y214" i="16" s="1"/>
  <c r="X212" i="13"/>
  <c r="Z214" i="16" s="1"/>
  <c r="Y212" i="13"/>
  <c r="AA214" i="16" s="1"/>
  <c r="Z212" i="13"/>
  <c r="AB214" i="16" s="1"/>
  <c r="C213" i="13"/>
  <c r="D213" i="13"/>
  <c r="F215" i="16" s="1"/>
  <c r="E213" i="13"/>
  <c r="F213" i="13"/>
  <c r="H215" i="16" s="1"/>
  <c r="G213" i="13"/>
  <c r="I215" i="16" s="1"/>
  <c r="H213" i="13"/>
  <c r="J215" i="16" s="1"/>
  <c r="I213" i="13"/>
  <c r="K215" i="16" s="1"/>
  <c r="J213" i="13"/>
  <c r="L215" i="16" s="1"/>
  <c r="K213" i="13"/>
  <c r="M215" i="16" s="1"/>
  <c r="L213" i="13"/>
  <c r="N215" i="16" s="1"/>
  <c r="M213" i="13"/>
  <c r="O215" i="16" s="1"/>
  <c r="N213" i="13"/>
  <c r="P215" i="16" s="1"/>
  <c r="O213" i="13"/>
  <c r="Q215" i="16" s="1"/>
  <c r="P213" i="13"/>
  <c r="R215" i="16" s="1"/>
  <c r="Q213" i="13"/>
  <c r="S215" i="16" s="1"/>
  <c r="R213" i="13"/>
  <c r="T215" i="16" s="1"/>
  <c r="S213" i="13"/>
  <c r="U215" i="16" s="1"/>
  <c r="T213" i="13"/>
  <c r="V215" i="16" s="1"/>
  <c r="U213" i="13"/>
  <c r="W215" i="16" s="1"/>
  <c r="V213" i="13"/>
  <c r="X215" i="16" s="1"/>
  <c r="W213" i="13"/>
  <c r="Y215" i="16" s="1"/>
  <c r="X213" i="13"/>
  <c r="Z215" i="16" s="1"/>
  <c r="Y213" i="13"/>
  <c r="AA215" i="16" s="1"/>
  <c r="Z213" i="13"/>
  <c r="AB215" i="16" s="1"/>
  <c r="C214" i="13"/>
  <c r="D214" i="13"/>
  <c r="F216" i="16" s="1"/>
  <c r="E214" i="13"/>
  <c r="F214" i="13"/>
  <c r="H216" i="16" s="1"/>
  <c r="G214" i="13"/>
  <c r="I216" i="16" s="1"/>
  <c r="H214" i="13"/>
  <c r="J216" i="16" s="1"/>
  <c r="I214" i="13"/>
  <c r="K216" i="16" s="1"/>
  <c r="J214" i="13"/>
  <c r="L216" i="16" s="1"/>
  <c r="K214" i="13"/>
  <c r="M216" i="16" s="1"/>
  <c r="L214" i="13"/>
  <c r="N216" i="16" s="1"/>
  <c r="M214" i="13"/>
  <c r="O216" i="16" s="1"/>
  <c r="N214" i="13"/>
  <c r="P216" i="16" s="1"/>
  <c r="O214" i="13"/>
  <c r="Q216" i="16" s="1"/>
  <c r="P214" i="13"/>
  <c r="R216" i="16" s="1"/>
  <c r="Q214" i="13"/>
  <c r="S216" i="16" s="1"/>
  <c r="R214" i="13"/>
  <c r="T216" i="16" s="1"/>
  <c r="S214" i="13"/>
  <c r="U216" i="16" s="1"/>
  <c r="T214" i="13"/>
  <c r="V216" i="16" s="1"/>
  <c r="U214" i="13"/>
  <c r="W216" i="16" s="1"/>
  <c r="V214" i="13"/>
  <c r="X216" i="16" s="1"/>
  <c r="W214" i="13"/>
  <c r="Y216" i="16" s="1"/>
  <c r="X214" i="13"/>
  <c r="Z216" i="16" s="1"/>
  <c r="Y214" i="13"/>
  <c r="AA216" i="16" s="1"/>
  <c r="Z214" i="13"/>
  <c r="AB216" i="16" s="1"/>
  <c r="C215" i="13"/>
  <c r="D215" i="13"/>
  <c r="F217" i="16" s="1"/>
  <c r="E215" i="13"/>
  <c r="F215" i="13"/>
  <c r="H217" i="16" s="1"/>
  <c r="G215" i="13"/>
  <c r="I217" i="16" s="1"/>
  <c r="H215" i="13"/>
  <c r="J217" i="16" s="1"/>
  <c r="I215" i="13"/>
  <c r="K217" i="16" s="1"/>
  <c r="J215" i="13"/>
  <c r="L217" i="16" s="1"/>
  <c r="K215" i="13"/>
  <c r="M217" i="16" s="1"/>
  <c r="L215" i="13"/>
  <c r="N217" i="16" s="1"/>
  <c r="M215" i="13"/>
  <c r="O217" i="16" s="1"/>
  <c r="N215" i="13"/>
  <c r="P217" i="16" s="1"/>
  <c r="O215" i="13"/>
  <c r="Q217" i="16" s="1"/>
  <c r="P215" i="13"/>
  <c r="R217" i="16" s="1"/>
  <c r="Q215" i="13"/>
  <c r="S217" i="16" s="1"/>
  <c r="R215" i="13"/>
  <c r="T217" i="16" s="1"/>
  <c r="S215" i="13"/>
  <c r="U217" i="16" s="1"/>
  <c r="T215" i="13"/>
  <c r="V217" i="16" s="1"/>
  <c r="U215" i="13"/>
  <c r="W217" i="16" s="1"/>
  <c r="V215" i="13"/>
  <c r="X217" i="16" s="1"/>
  <c r="W215" i="13"/>
  <c r="Y217" i="16" s="1"/>
  <c r="X215" i="13"/>
  <c r="Z217" i="16" s="1"/>
  <c r="Y215" i="13"/>
  <c r="AA217" i="16" s="1"/>
  <c r="Z215" i="13"/>
  <c r="AB217" i="16" s="1"/>
  <c r="C216" i="13"/>
  <c r="D216" i="13"/>
  <c r="F218" i="16" s="1"/>
  <c r="E216" i="13"/>
  <c r="F216" i="13"/>
  <c r="H218" i="16" s="1"/>
  <c r="G216" i="13"/>
  <c r="I218" i="16" s="1"/>
  <c r="H216" i="13"/>
  <c r="J218" i="16" s="1"/>
  <c r="I216" i="13"/>
  <c r="K218" i="16" s="1"/>
  <c r="J216" i="13"/>
  <c r="L218" i="16" s="1"/>
  <c r="K216" i="13"/>
  <c r="M218" i="16" s="1"/>
  <c r="L216" i="13"/>
  <c r="N218" i="16" s="1"/>
  <c r="M216" i="13"/>
  <c r="O218" i="16" s="1"/>
  <c r="N216" i="13"/>
  <c r="P218" i="16" s="1"/>
  <c r="O216" i="13"/>
  <c r="Q218" i="16" s="1"/>
  <c r="P216" i="13"/>
  <c r="R218" i="16" s="1"/>
  <c r="Q216" i="13"/>
  <c r="S218" i="16" s="1"/>
  <c r="R216" i="13"/>
  <c r="T218" i="16" s="1"/>
  <c r="S216" i="13"/>
  <c r="U218" i="16" s="1"/>
  <c r="T216" i="13"/>
  <c r="V218" i="16" s="1"/>
  <c r="U216" i="13"/>
  <c r="W218" i="16" s="1"/>
  <c r="V216" i="13"/>
  <c r="X218" i="16" s="1"/>
  <c r="W216" i="13"/>
  <c r="Y218" i="16" s="1"/>
  <c r="X216" i="13"/>
  <c r="Z218" i="16" s="1"/>
  <c r="Y216" i="13"/>
  <c r="AA218" i="16" s="1"/>
  <c r="Z216" i="13"/>
  <c r="AB218" i="16" s="1"/>
  <c r="C217" i="13"/>
  <c r="D217" i="13"/>
  <c r="F219" i="16" s="1"/>
  <c r="E217" i="13"/>
  <c r="F217" i="13"/>
  <c r="H219" i="16" s="1"/>
  <c r="G217" i="13"/>
  <c r="I219" i="16" s="1"/>
  <c r="H217" i="13"/>
  <c r="J219" i="16" s="1"/>
  <c r="I217" i="13"/>
  <c r="K219" i="16" s="1"/>
  <c r="J217" i="13"/>
  <c r="L219" i="16" s="1"/>
  <c r="K217" i="13"/>
  <c r="M219" i="16" s="1"/>
  <c r="L217" i="13"/>
  <c r="N219" i="16" s="1"/>
  <c r="M217" i="13"/>
  <c r="O219" i="16" s="1"/>
  <c r="N217" i="13"/>
  <c r="P219" i="16" s="1"/>
  <c r="O217" i="13"/>
  <c r="Q219" i="16" s="1"/>
  <c r="P217" i="13"/>
  <c r="R219" i="16" s="1"/>
  <c r="Q217" i="13"/>
  <c r="S219" i="16" s="1"/>
  <c r="R217" i="13"/>
  <c r="T219" i="16" s="1"/>
  <c r="S217" i="13"/>
  <c r="U219" i="16" s="1"/>
  <c r="T217" i="13"/>
  <c r="V219" i="16" s="1"/>
  <c r="U217" i="13"/>
  <c r="W219" i="16" s="1"/>
  <c r="V217" i="13"/>
  <c r="X219" i="16" s="1"/>
  <c r="W217" i="13"/>
  <c r="Y219" i="16" s="1"/>
  <c r="X217" i="13"/>
  <c r="Z219" i="16" s="1"/>
  <c r="Y217" i="13"/>
  <c r="AA219" i="16" s="1"/>
  <c r="Z217" i="13"/>
  <c r="AB219" i="16" s="1"/>
  <c r="C218" i="13"/>
  <c r="D218" i="13"/>
  <c r="F220" i="16" s="1"/>
  <c r="E218" i="13"/>
  <c r="F218" i="13"/>
  <c r="H220" i="16" s="1"/>
  <c r="G218" i="13"/>
  <c r="I220" i="16" s="1"/>
  <c r="H218" i="13"/>
  <c r="J220" i="16" s="1"/>
  <c r="I218" i="13"/>
  <c r="K220" i="16" s="1"/>
  <c r="J218" i="13"/>
  <c r="L220" i="16" s="1"/>
  <c r="K218" i="13"/>
  <c r="M220" i="16" s="1"/>
  <c r="L218" i="13"/>
  <c r="N220" i="16" s="1"/>
  <c r="M218" i="13"/>
  <c r="O220" i="16" s="1"/>
  <c r="N218" i="13"/>
  <c r="P220" i="16" s="1"/>
  <c r="O218" i="13"/>
  <c r="Q220" i="16" s="1"/>
  <c r="P218" i="13"/>
  <c r="R220" i="16" s="1"/>
  <c r="Q218" i="13"/>
  <c r="S220" i="16" s="1"/>
  <c r="R218" i="13"/>
  <c r="T220" i="16" s="1"/>
  <c r="S218" i="13"/>
  <c r="U220" i="16" s="1"/>
  <c r="T218" i="13"/>
  <c r="V220" i="16" s="1"/>
  <c r="U218" i="13"/>
  <c r="W220" i="16" s="1"/>
  <c r="V218" i="13"/>
  <c r="X220" i="16" s="1"/>
  <c r="W218" i="13"/>
  <c r="Y220" i="16" s="1"/>
  <c r="X218" i="13"/>
  <c r="Z220" i="16" s="1"/>
  <c r="Y218" i="13"/>
  <c r="AA220" i="16" s="1"/>
  <c r="Z218" i="13"/>
  <c r="AB220" i="16" s="1"/>
  <c r="C219" i="13"/>
  <c r="D219" i="13"/>
  <c r="F221" i="16" s="1"/>
  <c r="E219" i="13"/>
  <c r="F219" i="13"/>
  <c r="H221" i="16" s="1"/>
  <c r="G219" i="13"/>
  <c r="I221" i="16" s="1"/>
  <c r="H219" i="13"/>
  <c r="J221" i="16" s="1"/>
  <c r="I219" i="13"/>
  <c r="K221" i="16" s="1"/>
  <c r="J219" i="13"/>
  <c r="L221" i="16" s="1"/>
  <c r="K219" i="13"/>
  <c r="M221" i="16" s="1"/>
  <c r="L219" i="13"/>
  <c r="N221" i="16" s="1"/>
  <c r="M219" i="13"/>
  <c r="O221" i="16" s="1"/>
  <c r="N219" i="13"/>
  <c r="P221" i="16" s="1"/>
  <c r="O219" i="13"/>
  <c r="Q221" i="16" s="1"/>
  <c r="P219" i="13"/>
  <c r="R221" i="16" s="1"/>
  <c r="Q219" i="13"/>
  <c r="S221" i="16" s="1"/>
  <c r="R219" i="13"/>
  <c r="T221" i="16" s="1"/>
  <c r="S219" i="13"/>
  <c r="U221" i="16" s="1"/>
  <c r="T219" i="13"/>
  <c r="V221" i="16" s="1"/>
  <c r="U219" i="13"/>
  <c r="W221" i="16" s="1"/>
  <c r="V219" i="13"/>
  <c r="X221" i="16" s="1"/>
  <c r="W219" i="13"/>
  <c r="Y221" i="16" s="1"/>
  <c r="X219" i="13"/>
  <c r="Z221" i="16" s="1"/>
  <c r="Y219" i="13"/>
  <c r="AA221" i="16" s="1"/>
  <c r="Z219" i="13"/>
  <c r="AB221" i="16" s="1"/>
  <c r="C220" i="13"/>
  <c r="D220" i="13"/>
  <c r="F222" i="16" s="1"/>
  <c r="E220" i="13"/>
  <c r="F220" i="13"/>
  <c r="H222" i="16" s="1"/>
  <c r="G220" i="13"/>
  <c r="I222" i="16" s="1"/>
  <c r="H220" i="13"/>
  <c r="J222" i="16" s="1"/>
  <c r="I220" i="13"/>
  <c r="K222" i="16" s="1"/>
  <c r="J220" i="13"/>
  <c r="L222" i="16" s="1"/>
  <c r="K220" i="13"/>
  <c r="M222" i="16" s="1"/>
  <c r="L220" i="13"/>
  <c r="N222" i="16" s="1"/>
  <c r="M220" i="13"/>
  <c r="O222" i="16" s="1"/>
  <c r="N220" i="13"/>
  <c r="P222" i="16" s="1"/>
  <c r="O220" i="13"/>
  <c r="Q222" i="16" s="1"/>
  <c r="P220" i="13"/>
  <c r="R222" i="16" s="1"/>
  <c r="Q220" i="13"/>
  <c r="S222" i="16" s="1"/>
  <c r="R220" i="13"/>
  <c r="T222" i="16" s="1"/>
  <c r="S220" i="13"/>
  <c r="U222" i="16" s="1"/>
  <c r="T220" i="13"/>
  <c r="V222" i="16" s="1"/>
  <c r="U220" i="13"/>
  <c r="W222" i="16" s="1"/>
  <c r="V220" i="13"/>
  <c r="X222" i="16" s="1"/>
  <c r="W220" i="13"/>
  <c r="Y222" i="16" s="1"/>
  <c r="X220" i="13"/>
  <c r="Z222" i="16" s="1"/>
  <c r="Y220" i="13"/>
  <c r="AA222" i="16" s="1"/>
  <c r="Z220" i="13"/>
  <c r="AB222" i="16" s="1"/>
  <c r="C221" i="13"/>
  <c r="D221" i="13"/>
  <c r="F223" i="16" s="1"/>
  <c r="E221" i="13"/>
  <c r="F221" i="13"/>
  <c r="H223" i="16" s="1"/>
  <c r="G221" i="13"/>
  <c r="I223" i="16" s="1"/>
  <c r="H221" i="13"/>
  <c r="J223" i="16" s="1"/>
  <c r="I221" i="13"/>
  <c r="K223" i="16" s="1"/>
  <c r="J221" i="13"/>
  <c r="L223" i="16" s="1"/>
  <c r="K221" i="13"/>
  <c r="M223" i="16" s="1"/>
  <c r="L221" i="13"/>
  <c r="N223" i="16" s="1"/>
  <c r="M221" i="13"/>
  <c r="O223" i="16" s="1"/>
  <c r="N221" i="13"/>
  <c r="P223" i="16" s="1"/>
  <c r="O221" i="13"/>
  <c r="Q223" i="16" s="1"/>
  <c r="P221" i="13"/>
  <c r="R223" i="16" s="1"/>
  <c r="Q221" i="13"/>
  <c r="S223" i="16" s="1"/>
  <c r="R221" i="13"/>
  <c r="T223" i="16" s="1"/>
  <c r="S221" i="13"/>
  <c r="U223" i="16" s="1"/>
  <c r="T221" i="13"/>
  <c r="V223" i="16" s="1"/>
  <c r="U221" i="13"/>
  <c r="W223" i="16" s="1"/>
  <c r="V221" i="13"/>
  <c r="X223" i="16" s="1"/>
  <c r="W221" i="13"/>
  <c r="Y223" i="16" s="1"/>
  <c r="X221" i="13"/>
  <c r="Z223" i="16" s="1"/>
  <c r="Y221" i="13"/>
  <c r="AA223" i="16" s="1"/>
  <c r="Z221" i="13"/>
  <c r="AB223" i="16" s="1"/>
  <c r="C222" i="13"/>
  <c r="D222" i="13"/>
  <c r="F224" i="16" s="1"/>
  <c r="E222" i="13"/>
  <c r="F222" i="13"/>
  <c r="H224" i="16" s="1"/>
  <c r="G222" i="13"/>
  <c r="I224" i="16" s="1"/>
  <c r="H222" i="13"/>
  <c r="J224" i="16" s="1"/>
  <c r="I222" i="13"/>
  <c r="K224" i="16" s="1"/>
  <c r="J222" i="13"/>
  <c r="L224" i="16" s="1"/>
  <c r="K222" i="13"/>
  <c r="M224" i="16" s="1"/>
  <c r="L222" i="13"/>
  <c r="N224" i="16" s="1"/>
  <c r="M222" i="13"/>
  <c r="O224" i="16" s="1"/>
  <c r="N222" i="13"/>
  <c r="P224" i="16" s="1"/>
  <c r="O222" i="13"/>
  <c r="Q224" i="16" s="1"/>
  <c r="P222" i="13"/>
  <c r="R224" i="16" s="1"/>
  <c r="Q222" i="13"/>
  <c r="S224" i="16" s="1"/>
  <c r="R222" i="13"/>
  <c r="T224" i="16" s="1"/>
  <c r="S222" i="13"/>
  <c r="U224" i="16" s="1"/>
  <c r="T222" i="13"/>
  <c r="V224" i="16" s="1"/>
  <c r="U222" i="13"/>
  <c r="W224" i="16" s="1"/>
  <c r="V222" i="13"/>
  <c r="X224" i="16" s="1"/>
  <c r="W222" i="13"/>
  <c r="Y224" i="16" s="1"/>
  <c r="X222" i="13"/>
  <c r="Z224" i="16" s="1"/>
  <c r="Y222" i="13"/>
  <c r="AA224" i="16" s="1"/>
  <c r="Z222" i="13"/>
  <c r="AB224" i="16" s="1"/>
  <c r="C223" i="13"/>
  <c r="D223" i="13"/>
  <c r="F225" i="16" s="1"/>
  <c r="E223" i="13"/>
  <c r="F223" i="13"/>
  <c r="H225" i="16" s="1"/>
  <c r="G223" i="13"/>
  <c r="I225" i="16" s="1"/>
  <c r="H223" i="13"/>
  <c r="J225" i="16" s="1"/>
  <c r="I223" i="13"/>
  <c r="K225" i="16" s="1"/>
  <c r="J223" i="13"/>
  <c r="L225" i="16" s="1"/>
  <c r="K223" i="13"/>
  <c r="M225" i="16" s="1"/>
  <c r="L223" i="13"/>
  <c r="N225" i="16" s="1"/>
  <c r="M223" i="13"/>
  <c r="O225" i="16" s="1"/>
  <c r="N223" i="13"/>
  <c r="P225" i="16" s="1"/>
  <c r="O223" i="13"/>
  <c r="Q225" i="16" s="1"/>
  <c r="P223" i="13"/>
  <c r="R225" i="16" s="1"/>
  <c r="Q223" i="13"/>
  <c r="S225" i="16" s="1"/>
  <c r="R223" i="13"/>
  <c r="T225" i="16" s="1"/>
  <c r="S223" i="13"/>
  <c r="U225" i="16" s="1"/>
  <c r="T223" i="13"/>
  <c r="V225" i="16" s="1"/>
  <c r="U223" i="13"/>
  <c r="W225" i="16" s="1"/>
  <c r="V223" i="13"/>
  <c r="X225" i="16" s="1"/>
  <c r="W223" i="13"/>
  <c r="Y225" i="16" s="1"/>
  <c r="X223" i="13"/>
  <c r="Z225" i="16" s="1"/>
  <c r="Y223" i="13"/>
  <c r="AA225" i="16" s="1"/>
  <c r="Z223" i="13"/>
  <c r="AB225" i="16" s="1"/>
  <c r="C224" i="13"/>
  <c r="D224" i="13"/>
  <c r="F226" i="16" s="1"/>
  <c r="E224" i="13"/>
  <c r="F224" i="13"/>
  <c r="H226" i="16" s="1"/>
  <c r="G224" i="13"/>
  <c r="I226" i="16" s="1"/>
  <c r="H224" i="13"/>
  <c r="J226" i="16" s="1"/>
  <c r="I224" i="13"/>
  <c r="K226" i="16" s="1"/>
  <c r="J224" i="13"/>
  <c r="L226" i="16" s="1"/>
  <c r="K224" i="13"/>
  <c r="M226" i="16" s="1"/>
  <c r="L224" i="13"/>
  <c r="N226" i="16" s="1"/>
  <c r="M224" i="13"/>
  <c r="O226" i="16" s="1"/>
  <c r="N224" i="13"/>
  <c r="P226" i="16" s="1"/>
  <c r="O224" i="13"/>
  <c r="Q226" i="16" s="1"/>
  <c r="P224" i="13"/>
  <c r="R226" i="16" s="1"/>
  <c r="Q224" i="13"/>
  <c r="S226" i="16" s="1"/>
  <c r="R224" i="13"/>
  <c r="T226" i="16" s="1"/>
  <c r="S224" i="13"/>
  <c r="U226" i="16" s="1"/>
  <c r="T224" i="13"/>
  <c r="V226" i="16" s="1"/>
  <c r="U224" i="13"/>
  <c r="W226" i="16" s="1"/>
  <c r="V224" i="13"/>
  <c r="X226" i="16" s="1"/>
  <c r="W224" i="13"/>
  <c r="Y226" i="16" s="1"/>
  <c r="X224" i="13"/>
  <c r="Z226" i="16" s="1"/>
  <c r="Y224" i="13"/>
  <c r="AA226" i="16" s="1"/>
  <c r="Z224" i="13"/>
  <c r="AB226" i="16" s="1"/>
  <c r="C225" i="13"/>
  <c r="D225" i="13"/>
  <c r="F227" i="16" s="1"/>
  <c r="E225" i="13"/>
  <c r="F225" i="13"/>
  <c r="H227" i="16" s="1"/>
  <c r="G225" i="13"/>
  <c r="I227" i="16" s="1"/>
  <c r="H225" i="13"/>
  <c r="J227" i="16" s="1"/>
  <c r="I225" i="13"/>
  <c r="K227" i="16" s="1"/>
  <c r="J225" i="13"/>
  <c r="L227" i="16" s="1"/>
  <c r="K225" i="13"/>
  <c r="M227" i="16" s="1"/>
  <c r="L225" i="13"/>
  <c r="N227" i="16" s="1"/>
  <c r="M225" i="13"/>
  <c r="O227" i="16" s="1"/>
  <c r="N225" i="13"/>
  <c r="P227" i="16" s="1"/>
  <c r="O225" i="13"/>
  <c r="Q227" i="16" s="1"/>
  <c r="P225" i="13"/>
  <c r="R227" i="16" s="1"/>
  <c r="Q225" i="13"/>
  <c r="S227" i="16" s="1"/>
  <c r="R225" i="13"/>
  <c r="T227" i="16" s="1"/>
  <c r="S225" i="13"/>
  <c r="U227" i="16" s="1"/>
  <c r="T225" i="13"/>
  <c r="V227" i="16" s="1"/>
  <c r="U225" i="13"/>
  <c r="W227" i="16" s="1"/>
  <c r="V225" i="13"/>
  <c r="X227" i="16" s="1"/>
  <c r="W225" i="13"/>
  <c r="Y227" i="16" s="1"/>
  <c r="X225" i="13"/>
  <c r="Z227" i="16" s="1"/>
  <c r="Y225" i="13"/>
  <c r="AA227" i="16" s="1"/>
  <c r="Z225" i="13"/>
  <c r="AB227" i="16" s="1"/>
  <c r="C226" i="13"/>
  <c r="D226" i="13"/>
  <c r="F228" i="16" s="1"/>
  <c r="E226" i="13"/>
  <c r="F226" i="13"/>
  <c r="H228" i="16" s="1"/>
  <c r="G226" i="13"/>
  <c r="I228" i="16" s="1"/>
  <c r="H226" i="13"/>
  <c r="J228" i="16" s="1"/>
  <c r="I226" i="13"/>
  <c r="K228" i="16" s="1"/>
  <c r="J226" i="13"/>
  <c r="L228" i="16" s="1"/>
  <c r="K226" i="13"/>
  <c r="M228" i="16" s="1"/>
  <c r="L226" i="13"/>
  <c r="N228" i="16" s="1"/>
  <c r="M226" i="13"/>
  <c r="O228" i="16" s="1"/>
  <c r="N226" i="13"/>
  <c r="P228" i="16" s="1"/>
  <c r="O226" i="13"/>
  <c r="Q228" i="16" s="1"/>
  <c r="P226" i="13"/>
  <c r="R228" i="16" s="1"/>
  <c r="Q226" i="13"/>
  <c r="S228" i="16" s="1"/>
  <c r="R226" i="13"/>
  <c r="T228" i="16" s="1"/>
  <c r="S226" i="13"/>
  <c r="U228" i="16" s="1"/>
  <c r="T226" i="13"/>
  <c r="V228" i="16" s="1"/>
  <c r="U226" i="13"/>
  <c r="W228" i="16" s="1"/>
  <c r="V226" i="13"/>
  <c r="X228" i="16" s="1"/>
  <c r="W226" i="13"/>
  <c r="Y228" i="16" s="1"/>
  <c r="X226" i="13"/>
  <c r="Z228" i="16" s="1"/>
  <c r="Y226" i="13"/>
  <c r="AA228" i="16" s="1"/>
  <c r="Z226" i="13"/>
  <c r="AB228" i="16" s="1"/>
  <c r="C227" i="13"/>
  <c r="D227" i="13"/>
  <c r="F229" i="16" s="1"/>
  <c r="E227" i="13"/>
  <c r="F227" i="13"/>
  <c r="H229" i="16" s="1"/>
  <c r="G227" i="13"/>
  <c r="I229" i="16" s="1"/>
  <c r="H227" i="13"/>
  <c r="J229" i="16" s="1"/>
  <c r="I227" i="13"/>
  <c r="K229" i="16" s="1"/>
  <c r="J227" i="13"/>
  <c r="L229" i="16" s="1"/>
  <c r="K227" i="13"/>
  <c r="M229" i="16" s="1"/>
  <c r="L227" i="13"/>
  <c r="N229" i="16" s="1"/>
  <c r="M227" i="13"/>
  <c r="O229" i="16" s="1"/>
  <c r="N227" i="13"/>
  <c r="P229" i="16" s="1"/>
  <c r="O227" i="13"/>
  <c r="Q229" i="16" s="1"/>
  <c r="P227" i="13"/>
  <c r="R229" i="16" s="1"/>
  <c r="Q227" i="13"/>
  <c r="S229" i="16" s="1"/>
  <c r="R227" i="13"/>
  <c r="T229" i="16" s="1"/>
  <c r="S227" i="13"/>
  <c r="U229" i="16" s="1"/>
  <c r="T227" i="13"/>
  <c r="V229" i="16" s="1"/>
  <c r="U227" i="13"/>
  <c r="W229" i="16" s="1"/>
  <c r="V227" i="13"/>
  <c r="X229" i="16" s="1"/>
  <c r="W227" i="13"/>
  <c r="Y229" i="16" s="1"/>
  <c r="X227" i="13"/>
  <c r="Z229" i="16" s="1"/>
  <c r="Y227" i="13"/>
  <c r="AA229" i="16" s="1"/>
  <c r="Z227" i="13"/>
  <c r="AB229" i="16" s="1"/>
  <c r="C228" i="13"/>
  <c r="D228" i="13"/>
  <c r="F230" i="16" s="1"/>
  <c r="E228" i="13"/>
  <c r="F228" i="13"/>
  <c r="H230" i="16" s="1"/>
  <c r="G228" i="13"/>
  <c r="I230" i="16" s="1"/>
  <c r="H228" i="13"/>
  <c r="J230" i="16" s="1"/>
  <c r="I228" i="13"/>
  <c r="K230" i="16" s="1"/>
  <c r="J228" i="13"/>
  <c r="L230" i="16" s="1"/>
  <c r="K228" i="13"/>
  <c r="M230" i="16" s="1"/>
  <c r="L228" i="13"/>
  <c r="N230" i="16" s="1"/>
  <c r="M228" i="13"/>
  <c r="O230" i="16" s="1"/>
  <c r="N228" i="13"/>
  <c r="P230" i="16" s="1"/>
  <c r="O228" i="13"/>
  <c r="Q230" i="16" s="1"/>
  <c r="P228" i="13"/>
  <c r="R230" i="16" s="1"/>
  <c r="Q228" i="13"/>
  <c r="S230" i="16" s="1"/>
  <c r="R228" i="13"/>
  <c r="T230" i="16" s="1"/>
  <c r="S228" i="13"/>
  <c r="U230" i="16" s="1"/>
  <c r="T228" i="13"/>
  <c r="V230" i="16" s="1"/>
  <c r="U228" i="13"/>
  <c r="W230" i="16" s="1"/>
  <c r="V228" i="13"/>
  <c r="X230" i="16" s="1"/>
  <c r="W228" i="13"/>
  <c r="Y230" i="16" s="1"/>
  <c r="X228" i="13"/>
  <c r="Z230" i="16" s="1"/>
  <c r="Y228" i="13"/>
  <c r="AA230" i="16" s="1"/>
  <c r="Z228" i="13"/>
  <c r="AB230" i="16" s="1"/>
  <c r="C229" i="13"/>
  <c r="D229" i="13"/>
  <c r="F231" i="16" s="1"/>
  <c r="E229" i="13"/>
  <c r="F229" i="13"/>
  <c r="H231" i="16" s="1"/>
  <c r="G229" i="13"/>
  <c r="I231" i="16" s="1"/>
  <c r="H229" i="13"/>
  <c r="J231" i="16" s="1"/>
  <c r="I229" i="13"/>
  <c r="K231" i="16" s="1"/>
  <c r="J229" i="13"/>
  <c r="L231" i="16" s="1"/>
  <c r="K229" i="13"/>
  <c r="M231" i="16" s="1"/>
  <c r="L229" i="13"/>
  <c r="N231" i="16" s="1"/>
  <c r="M229" i="13"/>
  <c r="O231" i="16" s="1"/>
  <c r="N229" i="13"/>
  <c r="P231" i="16" s="1"/>
  <c r="O229" i="13"/>
  <c r="Q231" i="16" s="1"/>
  <c r="P229" i="13"/>
  <c r="R231" i="16" s="1"/>
  <c r="Q229" i="13"/>
  <c r="S231" i="16" s="1"/>
  <c r="R229" i="13"/>
  <c r="T231" i="16" s="1"/>
  <c r="S229" i="13"/>
  <c r="U231" i="16" s="1"/>
  <c r="T229" i="13"/>
  <c r="V231" i="16" s="1"/>
  <c r="U229" i="13"/>
  <c r="W231" i="16" s="1"/>
  <c r="V229" i="13"/>
  <c r="X231" i="16" s="1"/>
  <c r="W229" i="13"/>
  <c r="Y231" i="16" s="1"/>
  <c r="X229" i="13"/>
  <c r="Z231" i="16" s="1"/>
  <c r="Y229" i="13"/>
  <c r="AA231" i="16" s="1"/>
  <c r="Z229" i="13"/>
  <c r="AB231" i="16" s="1"/>
  <c r="C230" i="13"/>
  <c r="D230" i="13"/>
  <c r="F232" i="16" s="1"/>
  <c r="E230" i="13"/>
  <c r="F230" i="13"/>
  <c r="H232" i="16" s="1"/>
  <c r="G230" i="13"/>
  <c r="I232" i="16" s="1"/>
  <c r="H230" i="13"/>
  <c r="J232" i="16" s="1"/>
  <c r="I230" i="13"/>
  <c r="K232" i="16" s="1"/>
  <c r="J230" i="13"/>
  <c r="L232" i="16" s="1"/>
  <c r="K230" i="13"/>
  <c r="M232" i="16" s="1"/>
  <c r="L230" i="13"/>
  <c r="N232" i="16" s="1"/>
  <c r="M230" i="13"/>
  <c r="O232" i="16" s="1"/>
  <c r="N230" i="13"/>
  <c r="P232" i="16" s="1"/>
  <c r="O230" i="13"/>
  <c r="Q232" i="16" s="1"/>
  <c r="P230" i="13"/>
  <c r="R232" i="16" s="1"/>
  <c r="Q230" i="13"/>
  <c r="S232" i="16" s="1"/>
  <c r="R230" i="13"/>
  <c r="T232" i="16" s="1"/>
  <c r="S230" i="13"/>
  <c r="U232" i="16" s="1"/>
  <c r="T230" i="13"/>
  <c r="V232" i="16" s="1"/>
  <c r="U230" i="13"/>
  <c r="W232" i="16" s="1"/>
  <c r="V230" i="13"/>
  <c r="X232" i="16" s="1"/>
  <c r="W230" i="13"/>
  <c r="Y232" i="16" s="1"/>
  <c r="X230" i="13"/>
  <c r="Z232" i="16" s="1"/>
  <c r="Y230" i="13"/>
  <c r="AA232" i="16" s="1"/>
  <c r="Z230" i="13"/>
  <c r="AB232" i="16" s="1"/>
  <c r="C231" i="13"/>
  <c r="D231" i="13"/>
  <c r="F233" i="16" s="1"/>
  <c r="E231" i="13"/>
  <c r="F231" i="13"/>
  <c r="H233" i="16" s="1"/>
  <c r="G231" i="13"/>
  <c r="I233" i="16" s="1"/>
  <c r="H231" i="13"/>
  <c r="J233" i="16" s="1"/>
  <c r="I231" i="13"/>
  <c r="K233" i="16" s="1"/>
  <c r="J231" i="13"/>
  <c r="L233" i="16" s="1"/>
  <c r="K231" i="13"/>
  <c r="M233" i="16" s="1"/>
  <c r="L231" i="13"/>
  <c r="N233" i="16" s="1"/>
  <c r="M231" i="13"/>
  <c r="O233" i="16" s="1"/>
  <c r="N231" i="13"/>
  <c r="P233" i="16" s="1"/>
  <c r="O231" i="13"/>
  <c r="Q233" i="16" s="1"/>
  <c r="P231" i="13"/>
  <c r="R233" i="16" s="1"/>
  <c r="Q231" i="13"/>
  <c r="S233" i="16" s="1"/>
  <c r="R231" i="13"/>
  <c r="T233" i="16" s="1"/>
  <c r="S231" i="13"/>
  <c r="U233" i="16" s="1"/>
  <c r="T231" i="13"/>
  <c r="V233" i="16" s="1"/>
  <c r="U231" i="13"/>
  <c r="W233" i="16" s="1"/>
  <c r="V231" i="13"/>
  <c r="X233" i="16" s="1"/>
  <c r="W231" i="13"/>
  <c r="Y233" i="16" s="1"/>
  <c r="X231" i="13"/>
  <c r="Z233" i="16" s="1"/>
  <c r="Y231" i="13"/>
  <c r="AA233" i="16" s="1"/>
  <c r="Z231" i="13"/>
  <c r="AB233" i="16" s="1"/>
  <c r="C232" i="13"/>
  <c r="D232" i="13"/>
  <c r="F234" i="16" s="1"/>
  <c r="E232" i="13"/>
  <c r="F232" i="13"/>
  <c r="H234" i="16" s="1"/>
  <c r="G232" i="13"/>
  <c r="I234" i="16" s="1"/>
  <c r="H232" i="13"/>
  <c r="J234" i="16" s="1"/>
  <c r="I232" i="13"/>
  <c r="K234" i="16" s="1"/>
  <c r="J232" i="13"/>
  <c r="L234" i="16" s="1"/>
  <c r="K232" i="13"/>
  <c r="M234" i="16" s="1"/>
  <c r="L232" i="13"/>
  <c r="N234" i="16" s="1"/>
  <c r="M232" i="13"/>
  <c r="O234" i="16" s="1"/>
  <c r="N232" i="13"/>
  <c r="P234" i="16" s="1"/>
  <c r="O232" i="13"/>
  <c r="Q234" i="16" s="1"/>
  <c r="P232" i="13"/>
  <c r="R234" i="16" s="1"/>
  <c r="Q232" i="13"/>
  <c r="S234" i="16" s="1"/>
  <c r="R232" i="13"/>
  <c r="T234" i="16" s="1"/>
  <c r="S232" i="13"/>
  <c r="U234" i="16" s="1"/>
  <c r="T232" i="13"/>
  <c r="V234" i="16" s="1"/>
  <c r="U232" i="13"/>
  <c r="W234" i="16" s="1"/>
  <c r="V232" i="13"/>
  <c r="X234" i="16" s="1"/>
  <c r="W232" i="13"/>
  <c r="Y234" i="16" s="1"/>
  <c r="X232" i="13"/>
  <c r="Z234" i="16" s="1"/>
  <c r="Y232" i="13"/>
  <c r="AA234" i="16" s="1"/>
  <c r="Z232" i="13"/>
  <c r="AB234" i="16" s="1"/>
  <c r="C233" i="13"/>
  <c r="D233" i="13"/>
  <c r="F235" i="16" s="1"/>
  <c r="E233" i="13"/>
  <c r="F233" i="13"/>
  <c r="H235" i="16" s="1"/>
  <c r="G233" i="13"/>
  <c r="I235" i="16" s="1"/>
  <c r="H233" i="13"/>
  <c r="J235" i="16" s="1"/>
  <c r="I233" i="13"/>
  <c r="K235" i="16" s="1"/>
  <c r="J233" i="13"/>
  <c r="L235" i="16" s="1"/>
  <c r="K233" i="13"/>
  <c r="M235" i="16" s="1"/>
  <c r="L233" i="13"/>
  <c r="N235" i="16" s="1"/>
  <c r="M233" i="13"/>
  <c r="O235" i="16" s="1"/>
  <c r="N233" i="13"/>
  <c r="P235" i="16" s="1"/>
  <c r="O233" i="13"/>
  <c r="Q235" i="16" s="1"/>
  <c r="P233" i="13"/>
  <c r="R235" i="16" s="1"/>
  <c r="Q233" i="13"/>
  <c r="S235" i="16" s="1"/>
  <c r="R233" i="13"/>
  <c r="T235" i="16" s="1"/>
  <c r="S233" i="13"/>
  <c r="U235" i="16" s="1"/>
  <c r="T233" i="13"/>
  <c r="V235" i="16" s="1"/>
  <c r="U233" i="13"/>
  <c r="W235" i="16" s="1"/>
  <c r="V233" i="13"/>
  <c r="X235" i="16" s="1"/>
  <c r="W233" i="13"/>
  <c r="Y235" i="16" s="1"/>
  <c r="X233" i="13"/>
  <c r="Z235" i="16" s="1"/>
  <c r="Y233" i="13"/>
  <c r="AA235" i="16" s="1"/>
  <c r="Z233" i="13"/>
  <c r="AB235" i="16" s="1"/>
  <c r="C234" i="13"/>
  <c r="D234" i="13"/>
  <c r="F236" i="16" s="1"/>
  <c r="E234" i="13"/>
  <c r="F234" i="13"/>
  <c r="H236" i="16" s="1"/>
  <c r="G234" i="13"/>
  <c r="I236" i="16" s="1"/>
  <c r="H234" i="13"/>
  <c r="J236" i="16" s="1"/>
  <c r="I234" i="13"/>
  <c r="K236" i="16" s="1"/>
  <c r="J234" i="13"/>
  <c r="L236" i="16" s="1"/>
  <c r="K234" i="13"/>
  <c r="M236" i="16" s="1"/>
  <c r="L234" i="13"/>
  <c r="N236" i="16" s="1"/>
  <c r="M234" i="13"/>
  <c r="O236" i="16" s="1"/>
  <c r="N234" i="13"/>
  <c r="P236" i="16" s="1"/>
  <c r="O234" i="13"/>
  <c r="Q236" i="16" s="1"/>
  <c r="P234" i="13"/>
  <c r="R236" i="16" s="1"/>
  <c r="Q234" i="13"/>
  <c r="S236" i="16" s="1"/>
  <c r="R234" i="13"/>
  <c r="T236" i="16" s="1"/>
  <c r="S234" i="13"/>
  <c r="U236" i="16" s="1"/>
  <c r="T234" i="13"/>
  <c r="V236" i="16" s="1"/>
  <c r="U234" i="13"/>
  <c r="W236" i="16" s="1"/>
  <c r="V234" i="13"/>
  <c r="X236" i="16" s="1"/>
  <c r="W234" i="13"/>
  <c r="Y236" i="16" s="1"/>
  <c r="X234" i="13"/>
  <c r="Z236" i="16" s="1"/>
  <c r="Y234" i="13"/>
  <c r="AA236" i="16" s="1"/>
  <c r="Z234" i="13"/>
  <c r="AB236" i="16" s="1"/>
  <c r="C235" i="13"/>
  <c r="D235" i="13"/>
  <c r="F237" i="16" s="1"/>
  <c r="E235" i="13"/>
  <c r="F235" i="13"/>
  <c r="H237" i="16" s="1"/>
  <c r="G235" i="13"/>
  <c r="I237" i="16" s="1"/>
  <c r="H235" i="13"/>
  <c r="J237" i="16" s="1"/>
  <c r="I235" i="13"/>
  <c r="K237" i="16" s="1"/>
  <c r="J235" i="13"/>
  <c r="L237" i="16" s="1"/>
  <c r="K235" i="13"/>
  <c r="M237" i="16" s="1"/>
  <c r="L235" i="13"/>
  <c r="N237" i="16" s="1"/>
  <c r="M235" i="13"/>
  <c r="O237" i="16" s="1"/>
  <c r="N235" i="13"/>
  <c r="P237" i="16" s="1"/>
  <c r="O235" i="13"/>
  <c r="Q237" i="16" s="1"/>
  <c r="P235" i="13"/>
  <c r="R237" i="16" s="1"/>
  <c r="Q235" i="13"/>
  <c r="S237" i="16" s="1"/>
  <c r="R235" i="13"/>
  <c r="T237" i="16" s="1"/>
  <c r="S235" i="13"/>
  <c r="U237" i="16" s="1"/>
  <c r="T235" i="13"/>
  <c r="V237" i="16" s="1"/>
  <c r="U235" i="13"/>
  <c r="W237" i="16" s="1"/>
  <c r="V235" i="13"/>
  <c r="X237" i="16" s="1"/>
  <c r="W235" i="13"/>
  <c r="Y237" i="16" s="1"/>
  <c r="X235" i="13"/>
  <c r="Z237" i="16" s="1"/>
  <c r="Y235" i="13"/>
  <c r="AA237" i="16" s="1"/>
  <c r="Z235" i="13"/>
  <c r="AB237" i="16" s="1"/>
  <c r="C236" i="13"/>
  <c r="D236" i="13"/>
  <c r="F238" i="16" s="1"/>
  <c r="E236" i="13"/>
  <c r="F236" i="13"/>
  <c r="H238" i="16" s="1"/>
  <c r="G236" i="13"/>
  <c r="I238" i="16" s="1"/>
  <c r="H236" i="13"/>
  <c r="J238" i="16" s="1"/>
  <c r="I236" i="13"/>
  <c r="K238" i="16" s="1"/>
  <c r="J236" i="13"/>
  <c r="L238" i="16" s="1"/>
  <c r="K236" i="13"/>
  <c r="M238" i="16" s="1"/>
  <c r="L236" i="13"/>
  <c r="N238" i="16" s="1"/>
  <c r="M236" i="13"/>
  <c r="O238" i="16" s="1"/>
  <c r="N236" i="13"/>
  <c r="P238" i="16" s="1"/>
  <c r="O236" i="13"/>
  <c r="Q238" i="16" s="1"/>
  <c r="P236" i="13"/>
  <c r="R238" i="16" s="1"/>
  <c r="Q236" i="13"/>
  <c r="S238" i="16" s="1"/>
  <c r="R236" i="13"/>
  <c r="T238" i="16" s="1"/>
  <c r="S236" i="13"/>
  <c r="U238" i="16" s="1"/>
  <c r="T236" i="13"/>
  <c r="V238" i="16" s="1"/>
  <c r="U236" i="13"/>
  <c r="W238" i="16" s="1"/>
  <c r="V236" i="13"/>
  <c r="X238" i="16" s="1"/>
  <c r="W236" i="13"/>
  <c r="Y238" i="16" s="1"/>
  <c r="X236" i="13"/>
  <c r="Z238" i="16" s="1"/>
  <c r="Y236" i="13"/>
  <c r="AA238" i="16" s="1"/>
  <c r="Z236" i="13"/>
  <c r="AB238" i="16" s="1"/>
  <c r="C237" i="13"/>
  <c r="D237" i="13"/>
  <c r="F239" i="16" s="1"/>
  <c r="E237" i="13"/>
  <c r="F237" i="13"/>
  <c r="H239" i="16" s="1"/>
  <c r="G237" i="13"/>
  <c r="I239" i="16" s="1"/>
  <c r="H237" i="13"/>
  <c r="J239" i="16" s="1"/>
  <c r="I237" i="13"/>
  <c r="K239" i="16" s="1"/>
  <c r="J237" i="13"/>
  <c r="L239" i="16" s="1"/>
  <c r="K237" i="13"/>
  <c r="M239" i="16" s="1"/>
  <c r="L237" i="13"/>
  <c r="N239" i="16" s="1"/>
  <c r="M237" i="13"/>
  <c r="O239" i="16" s="1"/>
  <c r="N237" i="13"/>
  <c r="P239" i="16" s="1"/>
  <c r="O237" i="13"/>
  <c r="Q239" i="16" s="1"/>
  <c r="P237" i="13"/>
  <c r="R239" i="16" s="1"/>
  <c r="Q237" i="13"/>
  <c r="S239" i="16" s="1"/>
  <c r="R237" i="13"/>
  <c r="T239" i="16" s="1"/>
  <c r="S237" i="13"/>
  <c r="U239" i="16" s="1"/>
  <c r="T237" i="13"/>
  <c r="V239" i="16" s="1"/>
  <c r="U237" i="13"/>
  <c r="W239" i="16" s="1"/>
  <c r="V237" i="13"/>
  <c r="X239" i="16" s="1"/>
  <c r="W237" i="13"/>
  <c r="Y239" i="16" s="1"/>
  <c r="X237" i="13"/>
  <c r="Z239" i="16" s="1"/>
  <c r="Y237" i="13"/>
  <c r="AA239" i="16" s="1"/>
  <c r="Z237" i="13"/>
  <c r="AB239" i="16" s="1"/>
  <c r="C238" i="13"/>
  <c r="D238" i="13"/>
  <c r="F240" i="16" s="1"/>
  <c r="E238" i="13"/>
  <c r="F238" i="13"/>
  <c r="H240" i="16" s="1"/>
  <c r="G238" i="13"/>
  <c r="I240" i="16" s="1"/>
  <c r="H238" i="13"/>
  <c r="J240" i="16" s="1"/>
  <c r="I238" i="13"/>
  <c r="K240" i="16" s="1"/>
  <c r="J238" i="13"/>
  <c r="L240" i="16" s="1"/>
  <c r="K238" i="13"/>
  <c r="M240" i="16" s="1"/>
  <c r="L238" i="13"/>
  <c r="N240" i="16" s="1"/>
  <c r="M238" i="13"/>
  <c r="O240" i="16" s="1"/>
  <c r="N238" i="13"/>
  <c r="P240" i="16" s="1"/>
  <c r="O238" i="13"/>
  <c r="Q240" i="16" s="1"/>
  <c r="P238" i="13"/>
  <c r="R240" i="16" s="1"/>
  <c r="Q238" i="13"/>
  <c r="S240" i="16" s="1"/>
  <c r="R238" i="13"/>
  <c r="T240" i="16" s="1"/>
  <c r="S238" i="13"/>
  <c r="U240" i="16" s="1"/>
  <c r="T238" i="13"/>
  <c r="V240" i="16" s="1"/>
  <c r="U238" i="13"/>
  <c r="W240" i="16" s="1"/>
  <c r="V238" i="13"/>
  <c r="X240" i="16" s="1"/>
  <c r="W238" i="13"/>
  <c r="Y240" i="16" s="1"/>
  <c r="X238" i="13"/>
  <c r="Z240" i="16" s="1"/>
  <c r="Y238" i="13"/>
  <c r="AA240" i="16" s="1"/>
  <c r="Z238" i="13"/>
  <c r="AB240" i="16" s="1"/>
  <c r="C239" i="13"/>
  <c r="D239" i="13"/>
  <c r="F241" i="16" s="1"/>
  <c r="E239" i="13"/>
  <c r="F239" i="13"/>
  <c r="H241" i="16" s="1"/>
  <c r="G239" i="13"/>
  <c r="I241" i="16" s="1"/>
  <c r="H239" i="13"/>
  <c r="J241" i="16" s="1"/>
  <c r="I239" i="13"/>
  <c r="K241" i="16" s="1"/>
  <c r="J239" i="13"/>
  <c r="L241" i="16" s="1"/>
  <c r="K239" i="13"/>
  <c r="M241" i="16" s="1"/>
  <c r="L239" i="13"/>
  <c r="N241" i="16" s="1"/>
  <c r="M239" i="13"/>
  <c r="O241" i="16" s="1"/>
  <c r="N239" i="13"/>
  <c r="P241" i="16" s="1"/>
  <c r="O239" i="13"/>
  <c r="Q241" i="16" s="1"/>
  <c r="P239" i="13"/>
  <c r="R241" i="16" s="1"/>
  <c r="Q239" i="13"/>
  <c r="S241" i="16" s="1"/>
  <c r="R239" i="13"/>
  <c r="T241" i="16" s="1"/>
  <c r="S239" i="13"/>
  <c r="U241" i="16" s="1"/>
  <c r="T239" i="13"/>
  <c r="V241" i="16" s="1"/>
  <c r="U239" i="13"/>
  <c r="W241" i="16" s="1"/>
  <c r="V239" i="13"/>
  <c r="X241" i="16" s="1"/>
  <c r="W239" i="13"/>
  <c r="Y241" i="16" s="1"/>
  <c r="X239" i="13"/>
  <c r="Z241" i="16" s="1"/>
  <c r="Y239" i="13"/>
  <c r="AA241" i="16" s="1"/>
  <c r="Z239" i="13"/>
  <c r="AB241" i="16" s="1"/>
  <c r="C240" i="13"/>
  <c r="D240" i="13"/>
  <c r="F242" i="16" s="1"/>
  <c r="E240" i="13"/>
  <c r="F240" i="13"/>
  <c r="H242" i="16" s="1"/>
  <c r="G240" i="13"/>
  <c r="I242" i="16" s="1"/>
  <c r="H240" i="13"/>
  <c r="J242" i="16" s="1"/>
  <c r="I240" i="13"/>
  <c r="K242" i="16" s="1"/>
  <c r="J240" i="13"/>
  <c r="L242" i="16" s="1"/>
  <c r="K240" i="13"/>
  <c r="M242" i="16" s="1"/>
  <c r="L240" i="13"/>
  <c r="N242" i="16" s="1"/>
  <c r="M240" i="13"/>
  <c r="O242" i="16" s="1"/>
  <c r="N240" i="13"/>
  <c r="P242" i="16" s="1"/>
  <c r="O240" i="13"/>
  <c r="Q242" i="16" s="1"/>
  <c r="P240" i="13"/>
  <c r="R242" i="16" s="1"/>
  <c r="Q240" i="13"/>
  <c r="S242" i="16" s="1"/>
  <c r="R240" i="13"/>
  <c r="T242" i="16" s="1"/>
  <c r="S240" i="13"/>
  <c r="U242" i="16" s="1"/>
  <c r="T240" i="13"/>
  <c r="V242" i="16" s="1"/>
  <c r="U240" i="13"/>
  <c r="W242" i="16" s="1"/>
  <c r="V240" i="13"/>
  <c r="X242" i="16" s="1"/>
  <c r="W240" i="13"/>
  <c r="Y242" i="16" s="1"/>
  <c r="X240" i="13"/>
  <c r="Z242" i="16" s="1"/>
  <c r="Y240" i="13"/>
  <c r="AA242" i="16" s="1"/>
  <c r="Z240" i="13"/>
  <c r="AB242" i="16" s="1"/>
  <c r="C241" i="13"/>
  <c r="D241" i="13"/>
  <c r="F243" i="16" s="1"/>
  <c r="E241" i="13"/>
  <c r="F241" i="13"/>
  <c r="H243" i="16" s="1"/>
  <c r="G241" i="13"/>
  <c r="I243" i="16" s="1"/>
  <c r="H241" i="13"/>
  <c r="J243" i="16" s="1"/>
  <c r="I241" i="13"/>
  <c r="K243" i="16" s="1"/>
  <c r="J241" i="13"/>
  <c r="L243" i="16" s="1"/>
  <c r="K241" i="13"/>
  <c r="M243" i="16" s="1"/>
  <c r="L241" i="13"/>
  <c r="N243" i="16" s="1"/>
  <c r="M241" i="13"/>
  <c r="O243" i="16" s="1"/>
  <c r="N241" i="13"/>
  <c r="P243" i="16" s="1"/>
  <c r="O241" i="13"/>
  <c r="Q243" i="16" s="1"/>
  <c r="P241" i="13"/>
  <c r="R243" i="16" s="1"/>
  <c r="Q241" i="13"/>
  <c r="S243" i="16" s="1"/>
  <c r="R241" i="13"/>
  <c r="T243" i="16" s="1"/>
  <c r="S241" i="13"/>
  <c r="U243" i="16" s="1"/>
  <c r="T241" i="13"/>
  <c r="V243" i="16" s="1"/>
  <c r="U241" i="13"/>
  <c r="W243" i="16" s="1"/>
  <c r="V241" i="13"/>
  <c r="X243" i="16" s="1"/>
  <c r="W241" i="13"/>
  <c r="Y243" i="16" s="1"/>
  <c r="X241" i="13"/>
  <c r="Z243" i="16" s="1"/>
  <c r="Y241" i="13"/>
  <c r="AA243" i="16" s="1"/>
  <c r="Z241" i="13"/>
  <c r="AB243" i="16" s="1"/>
  <c r="C242" i="13"/>
  <c r="D242" i="13"/>
  <c r="F244" i="16" s="1"/>
  <c r="E242" i="13"/>
  <c r="F242" i="13"/>
  <c r="H244" i="16" s="1"/>
  <c r="G242" i="13"/>
  <c r="I244" i="16" s="1"/>
  <c r="H242" i="13"/>
  <c r="J244" i="16" s="1"/>
  <c r="I242" i="13"/>
  <c r="K244" i="16" s="1"/>
  <c r="J242" i="13"/>
  <c r="L244" i="16" s="1"/>
  <c r="K242" i="13"/>
  <c r="M244" i="16" s="1"/>
  <c r="L242" i="13"/>
  <c r="N244" i="16" s="1"/>
  <c r="M242" i="13"/>
  <c r="O244" i="16" s="1"/>
  <c r="N242" i="13"/>
  <c r="P244" i="16" s="1"/>
  <c r="O242" i="13"/>
  <c r="Q244" i="16" s="1"/>
  <c r="P242" i="13"/>
  <c r="R244" i="16" s="1"/>
  <c r="Q242" i="13"/>
  <c r="S244" i="16" s="1"/>
  <c r="R242" i="13"/>
  <c r="T244" i="16" s="1"/>
  <c r="S242" i="13"/>
  <c r="U244" i="16" s="1"/>
  <c r="T242" i="13"/>
  <c r="V244" i="16" s="1"/>
  <c r="U242" i="13"/>
  <c r="W244" i="16" s="1"/>
  <c r="V242" i="13"/>
  <c r="X244" i="16" s="1"/>
  <c r="W242" i="13"/>
  <c r="Y244" i="16" s="1"/>
  <c r="X242" i="13"/>
  <c r="Z244" i="16" s="1"/>
  <c r="Y242" i="13"/>
  <c r="AA244" i="16" s="1"/>
  <c r="Z242" i="13"/>
  <c r="AB244" i="16" s="1"/>
  <c r="C243" i="13"/>
  <c r="D243" i="13"/>
  <c r="F245" i="16" s="1"/>
  <c r="E243" i="13"/>
  <c r="F243" i="13"/>
  <c r="H245" i="16" s="1"/>
  <c r="G243" i="13"/>
  <c r="I245" i="16" s="1"/>
  <c r="H243" i="13"/>
  <c r="J245" i="16" s="1"/>
  <c r="I243" i="13"/>
  <c r="K245" i="16" s="1"/>
  <c r="J243" i="13"/>
  <c r="L245" i="16" s="1"/>
  <c r="K243" i="13"/>
  <c r="M245" i="16" s="1"/>
  <c r="L243" i="13"/>
  <c r="N245" i="16" s="1"/>
  <c r="M243" i="13"/>
  <c r="O245" i="16" s="1"/>
  <c r="N243" i="13"/>
  <c r="P245" i="16" s="1"/>
  <c r="O243" i="13"/>
  <c r="Q245" i="16" s="1"/>
  <c r="P243" i="13"/>
  <c r="R245" i="16" s="1"/>
  <c r="Q243" i="13"/>
  <c r="S245" i="16" s="1"/>
  <c r="R243" i="13"/>
  <c r="T245" i="16" s="1"/>
  <c r="S243" i="13"/>
  <c r="U245" i="16" s="1"/>
  <c r="T243" i="13"/>
  <c r="V245" i="16" s="1"/>
  <c r="U243" i="13"/>
  <c r="W245" i="16" s="1"/>
  <c r="V243" i="13"/>
  <c r="X245" i="16" s="1"/>
  <c r="W243" i="13"/>
  <c r="Y245" i="16" s="1"/>
  <c r="X243" i="13"/>
  <c r="Z245" i="16" s="1"/>
  <c r="Y243" i="13"/>
  <c r="AA245" i="16" s="1"/>
  <c r="Z243" i="13"/>
  <c r="AB245" i="16" s="1"/>
  <c r="C244" i="13"/>
  <c r="D244" i="13"/>
  <c r="F246" i="16" s="1"/>
  <c r="E244" i="13"/>
  <c r="F244" i="13"/>
  <c r="H246" i="16" s="1"/>
  <c r="G244" i="13"/>
  <c r="I246" i="16" s="1"/>
  <c r="H244" i="13"/>
  <c r="J246" i="16" s="1"/>
  <c r="I244" i="13"/>
  <c r="K246" i="16" s="1"/>
  <c r="J244" i="13"/>
  <c r="L246" i="16" s="1"/>
  <c r="K244" i="13"/>
  <c r="M246" i="16" s="1"/>
  <c r="L244" i="13"/>
  <c r="N246" i="16" s="1"/>
  <c r="M244" i="13"/>
  <c r="O246" i="16" s="1"/>
  <c r="N244" i="13"/>
  <c r="P246" i="16" s="1"/>
  <c r="O244" i="13"/>
  <c r="Q246" i="16" s="1"/>
  <c r="P244" i="13"/>
  <c r="R246" i="16" s="1"/>
  <c r="Q244" i="13"/>
  <c r="S246" i="16" s="1"/>
  <c r="R244" i="13"/>
  <c r="T246" i="16" s="1"/>
  <c r="S244" i="13"/>
  <c r="U246" i="16" s="1"/>
  <c r="T244" i="13"/>
  <c r="V246" i="16" s="1"/>
  <c r="U244" i="13"/>
  <c r="W246" i="16" s="1"/>
  <c r="V244" i="13"/>
  <c r="X246" i="16" s="1"/>
  <c r="W244" i="13"/>
  <c r="Y246" i="16" s="1"/>
  <c r="X244" i="13"/>
  <c r="Z246" i="16" s="1"/>
  <c r="Y244" i="13"/>
  <c r="AA246" i="16" s="1"/>
  <c r="Z244" i="13"/>
  <c r="AB246" i="16" s="1"/>
  <c r="C245" i="13"/>
  <c r="D245" i="13"/>
  <c r="F247" i="16" s="1"/>
  <c r="E245" i="13"/>
  <c r="F245" i="13"/>
  <c r="H247" i="16" s="1"/>
  <c r="G245" i="13"/>
  <c r="I247" i="16" s="1"/>
  <c r="H245" i="13"/>
  <c r="J247" i="16" s="1"/>
  <c r="I245" i="13"/>
  <c r="K247" i="16" s="1"/>
  <c r="J245" i="13"/>
  <c r="L247" i="16" s="1"/>
  <c r="K245" i="13"/>
  <c r="M247" i="16" s="1"/>
  <c r="L245" i="13"/>
  <c r="N247" i="16" s="1"/>
  <c r="M245" i="13"/>
  <c r="O247" i="16" s="1"/>
  <c r="N245" i="13"/>
  <c r="P247" i="16" s="1"/>
  <c r="O245" i="13"/>
  <c r="Q247" i="16" s="1"/>
  <c r="P245" i="13"/>
  <c r="R247" i="16" s="1"/>
  <c r="Q245" i="13"/>
  <c r="S247" i="16" s="1"/>
  <c r="R245" i="13"/>
  <c r="T247" i="16" s="1"/>
  <c r="S245" i="13"/>
  <c r="U247" i="16" s="1"/>
  <c r="T245" i="13"/>
  <c r="V247" i="16" s="1"/>
  <c r="U245" i="13"/>
  <c r="W247" i="16" s="1"/>
  <c r="V245" i="13"/>
  <c r="X247" i="16" s="1"/>
  <c r="W245" i="13"/>
  <c r="Y247" i="16" s="1"/>
  <c r="X245" i="13"/>
  <c r="Z247" i="16" s="1"/>
  <c r="Y245" i="13"/>
  <c r="AA247" i="16" s="1"/>
  <c r="Z245" i="13"/>
  <c r="AB247" i="16" s="1"/>
  <c r="C246" i="13"/>
  <c r="D246" i="13"/>
  <c r="F248" i="16" s="1"/>
  <c r="E246" i="13"/>
  <c r="F246" i="13"/>
  <c r="H248" i="16" s="1"/>
  <c r="G246" i="13"/>
  <c r="I248" i="16" s="1"/>
  <c r="H246" i="13"/>
  <c r="J248" i="16" s="1"/>
  <c r="I246" i="13"/>
  <c r="K248" i="16" s="1"/>
  <c r="J246" i="13"/>
  <c r="L248" i="16" s="1"/>
  <c r="K246" i="13"/>
  <c r="M248" i="16" s="1"/>
  <c r="L246" i="13"/>
  <c r="N248" i="16" s="1"/>
  <c r="M246" i="13"/>
  <c r="O248" i="16" s="1"/>
  <c r="N246" i="13"/>
  <c r="P248" i="16" s="1"/>
  <c r="O246" i="13"/>
  <c r="Q248" i="16" s="1"/>
  <c r="P246" i="13"/>
  <c r="R248" i="16" s="1"/>
  <c r="Q246" i="13"/>
  <c r="S248" i="16" s="1"/>
  <c r="R246" i="13"/>
  <c r="T248" i="16" s="1"/>
  <c r="S246" i="13"/>
  <c r="U248" i="16" s="1"/>
  <c r="T246" i="13"/>
  <c r="V248" i="16" s="1"/>
  <c r="U246" i="13"/>
  <c r="W248" i="16" s="1"/>
  <c r="V246" i="13"/>
  <c r="X248" i="16" s="1"/>
  <c r="W246" i="13"/>
  <c r="Y248" i="16" s="1"/>
  <c r="X246" i="13"/>
  <c r="Z248" i="16" s="1"/>
  <c r="Y246" i="13"/>
  <c r="AA248" i="16" s="1"/>
  <c r="Z246" i="13"/>
  <c r="AB248" i="16" s="1"/>
  <c r="C247" i="13"/>
  <c r="D247" i="13"/>
  <c r="F249" i="16" s="1"/>
  <c r="E247" i="13"/>
  <c r="F247" i="13"/>
  <c r="H249" i="16" s="1"/>
  <c r="G247" i="13"/>
  <c r="I249" i="16" s="1"/>
  <c r="H247" i="13"/>
  <c r="J249" i="16" s="1"/>
  <c r="I247" i="13"/>
  <c r="K249" i="16" s="1"/>
  <c r="J247" i="13"/>
  <c r="L249" i="16" s="1"/>
  <c r="K247" i="13"/>
  <c r="M249" i="16" s="1"/>
  <c r="L247" i="13"/>
  <c r="N249" i="16" s="1"/>
  <c r="M247" i="13"/>
  <c r="O249" i="16" s="1"/>
  <c r="N247" i="13"/>
  <c r="P249" i="16" s="1"/>
  <c r="O247" i="13"/>
  <c r="Q249" i="16" s="1"/>
  <c r="P247" i="13"/>
  <c r="R249" i="16" s="1"/>
  <c r="Q247" i="13"/>
  <c r="S249" i="16" s="1"/>
  <c r="R247" i="13"/>
  <c r="T249" i="16" s="1"/>
  <c r="S247" i="13"/>
  <c r="U249" i="16" s="1"/>
  <c r="T247" i="13"/>
  <c r="V249" i="16" s="1"/>
  <c r="U247" i="13"/>
  <c r="W249" i="16" s="1"/>
  <c r="V247" i="13"/>
  <c r="X249" i="16" s="1"/>
  <c r="W247" i="13"/>
  <c r="Y249" i="16" s="1"/>
  <c r="X247" i="13"/>
  <c r="Z249" i="16" s="1"/>
  <c r="Y247" i="13"/>
  <c r="AA249" i="16" s="1"/>
  <c r="Z247" i="13"/>
  <c r="AB249" i="16" s="1"/>
  <c r="C248" i="13"/>
  <c r="D248" i="13"/>
  <c r="F250" i="16" s="1"/>
  <c r="E248" i="13"/>
  <c r="F248" i="13"/>
  <c r="H250" i="16" s="1"/>
  <c r="G248" i="13"/>
  <c r="I250" i="16" s="1"/>
  <c r="H248" i="13"/>
  <c r="J250" i="16" s="1"/>
  <c r="I248" i="13"/>
  <c r="K250" i="16" s="1"/>
  <c r="J248" i="13"/>
  <c r="L250" i="16" s="1"/>
  <c r="K248" i="13"/>
  <c r="M250" i="16" s="1"/>
  <c r="L248" i="13"/>
  <c r="N250" i="16" s="1"/>
  <c r="M248" i="13"/>
  <c r="O250" i="16" s="1"/>
  <c r="N248" i="13"/>
  <c r="P250" i="16" s="1"/>
  <c r="O248" i="13"/>
  <c r="Q250" i="16" s="1"/>
  <c r="P248" i="13"/>
  <c r="R250" i="16" s="1"/>
  <c r="Q248" i="13"/>
  <c r="S250" i="16" s="1"/>
  <c r="R248" i="13"/>
  <c r="T250" i="16" s="1"/>
  <c r="S248" i="13"/>
  <c r="U250" i="16" s="1"/>
  <c r="T248" i="13"/>
  <c r="V250" i="16" s="1"/>
  <c r="U248" i="13"/>
  <c r="W250" i="16" s="1"/>
  <c r="V248" i="13"/>
  <c r="X250" i="16" s="1"/>
  <c r="W248" i="13"/>
  <c r="Y250" i="16" s="1"/>
  <c r="X248" i="13"/>
  <c r="Z250" i="16" s="1"/>
  <c r="Y248" i="13"/>
  <c r="AA250" i="16" s="1"/>
  <c r="Z248" i="13"/>
  <c r="AB250" i="16" s="1"/>
  <c r="C249" i="13"/>
  <c r="D249" i="13"/>
  <c r="F251" i="16" s="1"/>
  <c r="E249" i="13"/>
  <c r="F249" i="13"/>
  <c r="H251" i="16" s="1"/>
  <c r="G249" i="13"/>
  <c r="I251" i="16" s="1"/>
  <c r="H249" i="13"/>
  <c r="J251" i="16" s="1"/>
  <c r="I249" i="13"/>
  <c r="K251" i="16" s="1"/>
  <c r="J249" i="13"/>
  <c r="L251" i="16" s="1"/>
  <c r="K249" i="13"/>
  <c r="M251" i="16" s="1"/>
  <c r="L249" i="13"/>
  <c r="N251" i="16" s="1"/>
  <c r="M249" i="13"/>
  <c r="O251" i="16" s="1"/>
  <c r="N249" i="13"/>
  <c r="P251" i="16" s="1"/>
  <c r="O249" i="13"/>
  <c r="Q251" i="16" s="1"/>
  <c r="P249" i="13"/>
  <c r="R251" i="16" s="1"/>
  <c r="Q249" i="13"/>
  <c r="S251" i="16" s="1"/>
  <c r="R249" i="13"/>
  <c r="T251" i="16" s="1"/>
  <c r="S249" i="13"/>
  <c r="U251" i="16" s="1"/>
  <c r="T249" i="13"/>
  <c r="V251" i="16" s="1"/>
  <c r="U249" i="13"/>
  <c r="W251" i="16" s="1"/>
  <c r="V249" i="13"/>
  <c r="X251" i="16" s="1"/>
  <c r="W249" i="13"/>
  <c r="Y251" i="16" s="1"/>
  <c r="X249" i="13"/>
  <c r="Z251" i="16" s="1"/>
  <c r="Y249" i="13"/>
  <c r="AA251" i="16" s="1"/>
  <c r="Z249" i="13"/>
  <c r="AB251" i="16" s="1"/>
  <c r="C250" i="13"/>
  <c r="D250" i="13"/>
  <c r="F252" i="16" s="1"/>
  <c r="E250" i="13"/>
  <c r="F250" i="13"/>
  <c r="H252" i="16" s="1"/>
  <c r="G250" i="13"/>
  <c r="I252" i="16" s="1"/>
  <c r="H250" i="13"/>
  <c r="J252" i="16" s="1"/>
  <c r="I250" i="13"/>
  <c r="K252" i="16" s="1"/>
  <c r="J250" i="13"/>
  <c r="L252" i="16" s="1"/>
  <c r="K250" i="13"/>
  <c r="M252" i="16" s="1"/>
  <c r="L250" i="13"/>
  <c r="N252" i="16" s="1"/>
  <c r="M250" i="13"/>
  <c r="O252" i="16" s="1"/>
  <c r="N250" i="13"/>
  <c r="P252" i="16" s="1"/>
  <c r="O250" i="13"/>
  <c r="Q252" i="16" s="1"/>
  <c r="P250" i="13"/>
  <c r="R252" i="16" s="1"/>
  <c r="Q250" i="13"/>
  <c r="S252" i="16" s="1"/>
  <c r="R250" i="13"/>
  <c r="T252" i="16" s="1"/>
  <c r="S250" i="13"/>
  <c r="U252" i="16" s="1"/>
  <c r="T250" i="13"/>
  <c r="V252" i="16" s="1"/>
  <c r="U250" i="13"/>
  <c r="W252" i="16" s="1"/>
  <c r="V250" i="13"/>
  <c r="X252" i="16" s="1"/>
  <c r="W250" i="13"/>
  <c r="Y252" i="16" s="1"/>
  <c r="X250" i="13"/>
  <c r="Z252" i="16" s="1"/>
  <c r="Y250" i="13"/>
  <c r="AA252" i="16" s="1"/>
  <c r="Z250" i="13"/>
  <c r="AB252" i="16" s="1"/>
  <c r="C251" i="13"/>
  <c r="D251" i="13"/>
  <c r="F253" i="16" s="1"/>
  <c r="E251" i="13"/>
  <c r="F251" i="13"/>
  <c r="H253" i="16" s="1"/>
  <c r="G251" i="13"/>
  <c r="I253" i="16" s="1"/>
  <c r="H251" i="13"/>
  <c r="J253" i="16" s="1"/>
  <c r="I251" i="13"/>
  <c r="K253" i="16" s="1"/>
  <c r="J251" i="13"/>
  <c r="L253" i="16" s="1"/>
  <c r="K251" i="13"/>
  <c r="M253" i="16" s="1"/>
  <c r="L251" i="13"/>
  <c r="N253" i="16" s="1"/>
  <c r="M251" i="13"/>
  <c r="O253" i="16" s="1"/>
  <c r="N251" i="13"/>
  <c r="P253" i="16" s="1"/>
  <c r="O251" i="13"/>
  <c r="Q253" i="16" s="1"/>
  <c r="P251" i="13"/>
  <c r="R253" i="16" s="1"/>
  <c r="Q251" i="13"/>
  <c r="S253" i="16" s="1"/>
  <c r="R251" i="13"/>
  <c r="T253" i="16" s="1"/>
  <c r="S251" i="13"/>
  <c r="U253" i="16" s="1"/>
  <c r="T251" i="13"/>
  <c r="V253" i="16" s="1"/>
  <c r="U251" i="13"/>
  <c r="W253" i="16" s="1"/>
  <c r="V251" i="13"/>
  <c r="X253" i="16" s="1"/>
  <c r="W251" i="13"/>
  <c r="Y253" i="16" s="1"/>
  <c r="X251" i="13"/>
  <c r="Z253" i="16" s="1"/>
  <c r="Y251" i="13"/>
  <c r="AA253" i="16" s="1"/>
  <c r="Z251" i="13"/>
  <c r="AB253" i="16" s="1"/>
  <c r="C252" i="13"/>
  <c r="D252" i="13"/>
  <c r="F254" i="16" s="1"/>
  <c r="E252" i="13"/>
  <c r="F252" i="13"/>
  <c r="H254" i="16" s="1"/>
  <c r="G252" i="13"/>
  <c r="I254" i="16" s="1"/>
  <c r="H252" i="13"/>
  <c r="J254" i="16" s="1"/>
  <c r="I252" i="13"/>
  <c r="K254" i="16" s="1"/>
  <c r="J252" i="13"/>
  <c r="L254" i="16" s="1"/>
  <c r="K252" i="13"/>
  <c r="M254" i="16" s="1"/>
  <c r="L252" i="13"/>
  <c r="N254" i="16" s="1"/>
  <c r="M252" i="13"/>
  <c r="O254" i="16" s="1"/>
  <c r="N252" i="13"/>
  <c r="P254" i="16" s="1"/>
  <c r="O252" i="13"/>
  <c r="Q254" i="16" s="1"/>
  <c r="P252" i="13"/>
  <c r="R254" i="16" s="1"/>
  <c r="Q252" i="13"/>
  <c r="S254" i="16" s="1"/>
  <c r="R252" i="13"/>
  <c r="T254" i="16" s="1"/>
  <c r="S252" i="13"/>
  <c r="U254" i="16" s="1"/>
  <c r="T252" i="13"/>
  <c r="V254" i="16" s="1"/>
  <c r="U252" i="13"/>
  <c r="W254" i="16" s="1"/>
  <c r="V252" i="13"/>
  <c r="X254" i="16" s="1"/>
  <c r="W252" i="13"/>
  <c r="Y254" i="16" s="1"/>
  <c r="X252" i="13"/>
  <c r="Z254" i="16" s="1"/>
  <c r="Y252" i="13"/>
  <c r="AA254" i="16" s="1"/>
  <c r="Z252" i="13"/>
  <c r="AB254" i="16" s="1"/>
  <c r="C253" i="13"/>
  <c r="D253" i="13"/>
  <c r="F255" i="16" s="1"/>
  <c r="E253" i="13"/>
  <c r="F253" i="13"/>
  <c r="H255" i="16" s="1"/>
  <c r="G253" i="13"/>
  <c r="I255" i="16" s="1"/>
  <c r="H253" i="13"/>
  <c r="J255" i="16" s="1"/>
  <c r="I253" i="13"/>
  <c r="K255" i="16" s="1"/>
  <c r="J253" i="13"/>
  <c r="L255" i="16" s="1"/>
  <c r="K253" i="13"/>
  <c r="M255" i="16" s="1"/>
  <c r="L253" i="13"/>
  <c r="N255" i="16" s="1"/>
  <c r="M253" i="13"/>
  <c r="O255" i="16" s="1"/>
  <c r="N253" i="13"/>
  <c r="P255" i="16" s="1"/>
  <c r="O253" i="13"/>
  <c r="Q255" i="16" s="1"/>
  <c r="P253" i="13"/>
  <c r="R255" i="16" s="1"/>
  <c r="Q253" i="13"/>
  <c r="S255" i="16" s="1"/>
  <c r="R253" i="13"/>
  <c r="T255" i="16" s="1"/>
  <c r="S253" i="13"/>
  <c r="U255" i="16" s="1"/>
  <c r="T253" i="13"/>
  <c r="V255" i="16" s="1"/>
  <c r="U253" i="13"/>
  <c r="W255" i="16" s="1"/>
  <c r="V253" i="13"/>
  <c r="X255" i="16" s="1"/>
  <c r="W253" i="13"/>
  <c r="Y255" i="16" s="1"/>
  <c r="X253" i="13"/>
  <c r="Z255" i="16" s="1"/>
  <c r="Y253" i="13"/>
  <c r="AA255" i="16" s="1"/>
  <c r="Z253" i="13"/>
  <c r="AB255" i="16" s="1"/>
  <c r="C254" i="13"/>
  <c r="D254" i="13"/>
  <c r="F256" i="16" s="1"/>
  <c r="E254" i="13"/>
  <c r="F254" i="13"/>
  <c r="H256" i="16" s="1"/>
  <c r="G254" i="13"/>
  <c r="I256" i="16" s="1"/>
  <c r="H254" i="13"/>
  <c r="J256" i="16" s="1"/>
  <c r="I254" i="13"/>
  <c r="K256" i="16" s="1"/>
  <c r="J254" i="13"/>
  <c r="L256" i="16" s="1"/>
  <c r="K254" i="13"/>
  <c r="M256" i="16" s="1"/>
  <c r="L254" i="13"/>
  <c r="N256" i="16" s="1"/>
  <c r="M254" i="13"/>
  <c r="O256" i="16" s="1"/>
  <c r="N254" i="13"/>
  <c r="P256" i="16" s="1"/>
  <c r="O254" i="13"/>
  <c r="Q256" i="16" s="1"/>
  <c r="P254" i="13"/>
  <c r="R256" i="16" s="1"/>
  <c r="Q254" i="13"/>
  <c r="S256" i="16" s="1"/>
  <c r="R254" i="13"/>
  <c r="T256" i="16" s="1"/>
  <c r="S254" i="13"/>
  <c r="U256" i="16" s="1"/>
  <c r="T254" i="13"/>
  <c r="V256" i="16" s="1"/>
  <c r="U254" i="13"/>
  <c r="W256" i="16" s="1"/>
  <c r="V254" i="13"/>
  <c r="X256" i="16" s="1"/>
  <c r="W254" i="13"/>
  <c r="Y256" i="16" s="1"/>
  <c r="X254" i="13"/>
  <c r="Z256" i="16" s="1"/>
  <c r="Y254" i="13"/>
  <c r="AA256" i="16" s="1"/>
  <c r="Z254" i="13"/>
  <c r="AB256" i="16" s="1"/>
  <c r="C255" i="13"/>
  <c r="D255" i="13"/>
  <c r="F257" i="16" s="1"/>
  <c r="E255" i="13"/>
  <c r="F255" i="13"/>
  <c r="H257" i="16" s="1"/>
  <c r="G255" i="13"/>
  <c r="I257" i="16" s="1"/>
  <c r="H255" i="13"/>
  <c r="J257" i="16" s="1"/>
  <c r="I255" i="13"/>
  <c r="K257" i="16" s="1"/>
  <c r="J255" i="13"/>
  <c r="L257" i="16" s="1"/>
  <c r="K255" i="13"/>
  <c r="M257" i="16" s="1"/>
  <c r="L255" i="13"/>
  <c r="N257" i="16" s="1"/>
  <c r="M255" i="13"/>
  <c r="O257" i="16" s="1"/>
  <c r="N255" i="13"/>
  <c r="P257" i="16" s="1"/>
  <c r="O255" i="13"/>
  <c r="Q257" i="16" s="1"/>
  <c r="P255" i="13"/>
  <c r="R257" i="16" s="1"/>
  <c r="Q255" i="13"/>
  <c r="S257" i="16" s="1"/>
  <c r="R255" i="13"/>
  <c r="T257" i="16" s="1"/>
  <c r="S255" i="13"/>
  <c r="U257" i="16" s="1"/>
  <c r="T255" i="13"/>
  <c r="V257" i="16" s="1"/>
  <c r="U255" i="13"/>
  <c r="W257" i="16" s="1"/>
  <c r="V255" i="13"/>
  <c r="X257" i="16" s="1"/>
  <c r="W255" i="13"/>
  <c r="Y257" i="16" s="1"/>
  <c r="X255" i="13"/>
  <c r="Z257" i="16" s="1"/>
  <c r="Y255" i="13"/>
  <c r="AA257" i="16" s="1"/>
  <c r="Z255" i="13"/>
  <c r="AB257" i="16" s="1"/>
  <c r="C256" i="13"/>
  <c r="D256" i="13"/>
  <c r="F258" i="16" s="1"/>
  <c r="E256" i="13"/>
  <c r="F256" i="13"/>
  <c r="H258" i="16" s="1"/>
  <c r="G256" i="13"/>
  <c r="I258" i="16" s="1"/>
  <c r="H256" i="13"/>
  <c r="J258" i="16" s="1"/>
  <c r="I256" i="13"/>
  <c r="K258" i="16" s="1"/>
  <c r="J256" i="13"/>
  <c r="L258" i="16" s="1"/>
  <c r="K256" i="13"/>
  <c r="M258" i="16" s="1"/>
  <c r="L256" i="13"/>
  <c r="N258" i="16" s="1"/>
  <c r="M256" i="13"/>
  <c r="O258" i="16" s="1"/>
  <c r="N256" i="13"/>
  <c r="P258" i="16" s="1"/>
  <c r="O256" i="13"/>
  <c r="Q258" i="16" s="1"/>
  <c r="P256" i="13"/>
  <c r="R258" i="16" s="1"/>
  <c r="Q256" i="13"/>
  <c r="S258" i="16" s="1"/>
  <c r="R256" i="13"/>
  <c r="T258" i="16" s="1"/>
  <c r="S256" i="13"/>
  <c r="U258" i="16" s="1"/>
  <c r="T256" i="13"/>
  <c r="V258" i="16" s="1"/>
  <c r="U256" i="13"/>
  <c r="W258" i="16" s="1"/>
  <c r="V256" i="13"/>
  <c r="X258" i="16" s="1"/>
  <c r="W256" i="13"/>
  <c r="Y258" i="16" s="1"/>
  <c r="X256" i="13"/>
  <c r="Z258" i="16" s="1"/>
  <c r="Y256" i="13"/>
  <c r="AA258" i="16" s="1"/>
  <c r="Z256" i="13"/>
  <c r="AB258" i="16" s="1"/>
  <c r="C257" i="13"/>
  <c r="D257" i="13"/>
  <c r="F259" i="16" s="1"/>
  <c r="E257" i="13"/>
  <c r="F257" i="13"/>
  <c r="H259" i="16" s="1"/>
  <c r="G257" i="13"/>
  <c r="I259" i="16" s="1"/>
  <c r="H257" i="13"/>
  <c r="J259" i="16" s="1"/>
  <c r="I257" i="13"/>
  <c r="K259" i="16" s="1"/>
  <c r="J257" i="13"/>
  <c r="L259" i="16" s="1"/>
  <c r="K257" i="13"/>
  <c r="M259" i="16" s="1"/>
  <c r="L257" i="13"/>
  <c r="N259" i="16" s="1"/>
  <c r="M257" i="13"/>
  <c r="O259" i="16" s="1"/>
  <c r="N257" i="13"/>
  <c r="P259" i="16" s="1"/>
  <c r="O257" i="13"/>
  <c r="Q259" i="16" s="1"/>
  <c r="P257" i="13"/>
  <c r="R259" i="16" s="1"/>
  <c r="Q257" i="13"/>
  <c r="S259" i="16" s="1"/>
  <c r="R257" i="13"/>
  <c r="T259" i="16" s="1"/>
  <c r="S257" i="13"/>
  <c r="U259" i="16" s="1"/>
  <c r="T257" i="13"/>
  <c r="V259" i="16" s="1"/>
  <c r="U257" i="13"/>
  <c r="W259" i="16" s="1"/>
  <c r="V257" i="13"/>
  <c r="X259" i="16" s="1"/>
  <c r="W257" i="13"/>
  <c r="Y259" i="16" s="1"/>
  <c r="X257" i="13"/>
  <c r="Z259" i="16" s="1"/>
  <c r="Y257" i="13"/>
  <c r="AA259" i="16" s="1"/>
  <c r="Z257" i="13"/>
  <c r="AB259" i="16" s="1"/>
  <c r="C258" i="13"/>
  <c r="D258" i="13"/>
  <c r="F260" i="16" s="1"/>
  <c r="E258" i="13"/>
  <c r="F258" i="13"/>
  <c r="H260" i="16" s="1"/>
  <c r="G258" i="13"/>
  <c r="I260" i="16" s="1"/>
  <c r="H258" i="13"/>
  <c r="J260" i="16" s="1"/>
  <c r="I258" i="13"/>
  <c r="K260" i="16" s="1"/>
  <c r="J258" i="13"/>
  <c r="L260" i="16" s="1"/>
  <c r="K258" i="13"/>
  <c r="M260" i="16" s="1"/>
  <c r="L258" i="13"/>
  <c r="N260" i="16" s="1"/>
  <c r="M258" i="13"/>
  <c r="O260" i="16" s="1"/>
  <c r="N258" i="13"/>
  <c r="P260" i="16" s="1"/>
  <c r="O258" i="13"/>
  <c r="Q260" i="16" s="1"/>
  <c r="P258" i="13"/>
  <c r="R260" i="16" s="1"/>
  <c r="Q258" i="13"/>
  <c r="S260" i="16" s="1"/>
  <c r="R258" i="13"/>
  <c r="T260" i="16" s="1"/>
  <c r="S258" i="13"/>
  <c r="U260" i="16" s="1"/>
  <c r="T258" i="13"/>
  <c r="V260" i="16" s="1"/>
  <c r="U258" i="13"/>
  <c r="W260" i="16" s="1"/>
  <c r="V258" i="13"/>
  <c r="X260" i="16" s="1"/>
  <c r="W258" i="13"/>
  <c r="Y260" i="16" s="1"/>
  <c r="X258" i="13"/>
  <c r="Z260" i="16" s="1"/>
  <c r="Y258" i="13"/>
  <c r="AA260" i="16" s="1"/>
  <c r="Z258" i="13"/>
  <c r="AB260" i="16" s="1"/>
  <c r="C259" i="13"/>
  <c r="D259" i="13"/>
  <c r="F261" i="16" s="1"/>
  <c r="E259" i="13"/>
  <c r="F259" i="13"/>
  <c r="H261" i="16" s="1"/>
  <c r="G259" i="13"/>
  <c r="I261" i="16" s="1"/>
  <c r="H259" i="13"/>
  <c r="J261" i="16" s="1"/>
  <c r="I259" i="13"/>
  <c r="K261" i="16" s="1"/>
  <c r="J259" i="13"/>
  <c r="L261" i="16" s="1"/>
  <c r="K259" i="13"/>
  <c r="M261" i="16" s="1"/>
  <c r="L259" i="13"/>
  <c r="N261" i="16" s="1"/>
  <c r="M259" i="13"/>
  <c r="O261" i="16" s="1"/>
  <c r="N259" i="13"/>
  <c r="P261" i="16" s="1"/>
  <c r="O259" i="13"/>
  <c r="Q261" i="16" s="1"/>
  <c r="P259" i="13"/>
  <c r="R261" i="16" s="1"/>
  <c r="Q259" i="13"/>
  <c r="S261" i="16" s="1"/>
  <c r="R259" i="13"/>
  <c r="T261" i="16" s="1"/>
  <c r="S259" i="13"/>
  <c r="U261" i="16" s="1"/>
  <c r="T259" i="13"/>
  <c r="V261" i="16" s="1"/>
  <c r="U259" i="13"/>
  <c r="W261" i="16" s="1"/>
  <c r="V259" i="13"/>
  <c r="X261" i="16" s="1"/>
  <c r="W259" i="13"/>
  <c r="Y261" i="16" s="1"/>
  <c r="X259" i="13"/>
  <c r="Z261" i="16" s="1"/>
  <c r="Y259" i="13"/>
  <c r="AA261" i="16" s="1"/>
  <c r="Z259" i="13"/>
  <c r="AB261" i="16" s="1"/>
  <c r="C260" i="13"/>
  <c r="D260" i="13"/>
  <c r="F262" i="16" s="1"/>
  <c r="E260" i="13"/>
  <c r="F260" i="13"/>
  <c r="H262" i="16" s="1"/>
  <c r="G260" i="13"/>
  <c r="I262" i="16" s="1"/>
  <c r="H260" i="13"/>
  <c r="J262" i="16" s="1"/>
  <c r="I260" i="13"/>
  <c r="K262" i="16" s="1"/>
  <c r="J260" i="13"/>
  <c r="L262" i="16" s="1"/>
  <c r="K260" i="13"/>
  <c r="M262" i="16" s="1"/>
  <c r="L260" i="13"/>
  <c r="N262" i="16" s="1"/>
  <c r="M260" i="13"/>
  <c r="O262" i="16" s="1"/>
  <c r="N260" i="13"/>
  <c r="P262" i="16" s="1"/>
  <c r="O260" i="13"/>
  <c r="Q262" i="16" s="1"/>
  <c r="P260" i="13"/>
  <c r="R262" i="16" s="1"/>
  <c r="Q260" i="13"/>
  <c r="S262" i="16" s="1"/>
  <c r="R260" i="13"/>
  <c r="T262" i="16" s="1"/>
  <c r="S260" i="13"/>
  <c r="U262" i="16" s="1"/>
  <c r="T260" i="13"/>
  <c r="V262" i="16" s="1"/>
  <c r="U260" i="13"/>
  <c r="W262" i="16" s="1"/>
  <c r="V260" i="13"/>
  <c r="X262" i="16" s="1"/>
  <c r="W260" i="13"/>
  <c r="Y262" i="16" s="1"/>
  <c r="X260" i="13"/>
  <c r="Z262" i="16" s="1"/>
  <c r="Y260" i="13"/>
  <c r="AA262" i="16" s="1"/>
  <c r="Z260" i="13"/>
  <c r="AB262" i="16" s="1"/>
  <c r="C261" i="13"/>
  <c r="D261" i="13"/>
  <c r="F263" i="16" s="1"/>
  <c r="E261" i="13"/>
  <c r="F261" i="13"/>
  <c r="H263" i="16" s="1"/>
  <c r="G261" i="13"/>
  <c r="I263" i="16" s="1"/>
  <c r="H261" i="13"/>
  <c r="J263" i="16" s="1"/>
  <c r="I261" i="13"/>
  <c r="K263" i="16" s="1"/>
  <c r="J261" i="13"/>
  <c r="L263" i="16" s="1"/>
  <c r="K261" i="13"/>
  <c r="M263" i="16" s="1"/>
  <c r="L261" i="13"/>
  <c r="N263" i="16" s="1"/>
  <c r="M261" i="13"/>
  <c r="O263" i="16" s="1"/>
  <c r="N261" i="13"/>
  <c r="P263" i="16" s="1"/>
  <c r="O261" i="13"/>
  <c r="Q263" i="16" s="1"/>
  <c r="P261" i="13"/>
  <c r="R263" i="16" s="1"/>
  <c r="Q261" i="13"/>
  <c r="S263" i="16" s="1"/>
  <c r="R261" i="13"/>
  <c r="T263" i="16" s="1"/>
  <c r="S261" i="13"/>
  <c r="U263" i="16" s="1"/>
  <c r="T261" i="13"/>
  <c r="V263" i="16" s="1"/>
  <c r="U261" i="13"/>
  <c r="W263" i="16" s="1"/>
  <c r="V261" i="13"/>
  <c r="X263" i="16" s="1"/>
  <c r="W261" i="13"/>
  <c r="Y263" i="16" s="1"/>
  <c r="X261" i="13"/>
  <c r="Z263" i="16" s="1"/>
  <c r="Y261" i="13"/>
  <c r="AA263" i="16" s="1"/>
  <c r="Z261" i="13"/>
  <c r="AB263" i="16" s="1"/>
  <c r="C262" i="13"/>
  <c r="D262" i="13"/>
  <c r="F264" i="16" s="1"/>
  <c r="E262" i="13"/>
  <c r="F262" i="13"/>
  <c r="H264" i="16" s="1"/>
  <c r="G262" i="13"/>
  <c r="I264" i="16" s="1"/>
  <c r="H262" i="13"/>
  <c r="J264" i="16" s="1"/>
  <c r="I262" i="13"/>
  <c r="K264" i="16" s="1"/>
  <c r="J262" i="13"/>
  <c r="L264" i="16" s="1"/>
  <c r="K262" i="13"/>
  <c r="M264" i="16" s="1"/>
  <c r="L262" i="13"/>
  <c r="N264" i="16" s="1"/>
  <c r="M262" i="13"/>
  <c r="O264" i="16" s="1"/>
  <c r="N262" i="13"/>
  <c r="P264" i="16" s="1"/>
  <c r="O262" i="13"/>
  <c r="Q264" i="16" s="1"/>
  <c r="P262" i="13"/>
  <c r="R264" i="16" s="1"/>
  <c r="Q262" i="13"/>
  <c r="S264" i="16" s="1"/>
  <c r="R262" i="13"/>
  <c r="T264" i="16" s="1"/>
  <c r="S262" i="13"/>
  <c r="U264" i="16" s="1"/>
  <c r="T262" i="13"/>
  <c r="V264" i="16" s="1"/>
  <c r="U262" i="13"/>
  <c r="W264" i="16" s="1"/>
  <c r="V262" i="13"/>
  <c r="X264" i="16" s="1"/>
  <c r="W262" i="13"/>
  <c r="Y264" i="16" s="1"/>
  <c r="X262" i="13"/>
  <c r="Z264" i="16" s="1"/>
  <c r="Y262" i="13"/>
  <c r="AA264" i="16" s="1"/>
  <c r="Z262" i="13"/>
  <c r="AB264" i="16" s="1"/>
  <c r="C263" i="13"/>
  <c r="D263" i="13"/>
  <c r="F265" i="16" s="1"/>
  <c r="E263" i="13"/>
  <c r="F263" i="13"/>
  <c r="H265" i="16" s="1"/>
  <c r="G263" i="13"/>
  <c r="I265" i="16" s="1"/>
  <c r="H263" i="13"/>
  <c r="J265" i="16" s="1"/>
  <c r="I263" i="13"/>
  <c r="K265" i="16" s="1"/>
  <c r="J263" i="13"/>
  <c r="L265" i="16" s="1"/>
  <c r="K263" i="13"/>
  <c r="M265" i="16" s="1"/>
  <c r="L263" i="13"/>
  <c r="N265" i="16" s="1"/>
  <c r="M263" i="13"/>
  <c r="O265" i="16" s="1"/>
  <c r="N263" i="13"/>
  <c r="P265" i="16" s="1"/>
  <c r="O263" i="13"/>
  <c r="Q265" i="16" s="1"/>
  <c r="P263" i="13"/>
  <c r="R265" i="16" s="1"/>
  <c r="Q263" i="13"/>
  <c r="S265" i="16" s="1"/>
  <c r="R263" i="13"/>
  <c r="T265" i="16" s="1"/>
  <c r="S263" i="13"/>
  <c r="U265" i="16" s="1"/>
  <c r="T263" i="13"/>
  <c r="V265" i="16" s="1"/>
  <c r="U263" i="13"/>
  <c r="W265" i="16" s="1"/>
  <c r="V263" i="13"/>
  <c r="X265" i="16" s="1"/>
  <c r="W263" i="13"/>
  <c r="Y265" i="16" s="1"/>
  <c r="X263" i="13"/>
  <c r="Z265" i="16" s="1"/>
  <c r="Y263" i="13"/>
  <c r="AA265" i="16" s="1"/>
  <c r="Z263" i="13"/>
  <c r="AB265" i="16" s="1"/>
  <c r="C264" i="13"/>
  <c r="D264" i="13"/>
  <c r="F266" i="16" s="1"/>
  <c r="E264" i="13"/>
  <c r="F264" i="13"/>
  <c r="H266" i="16" s="1"/>
  <c r="G264" i="13"/>
  <c r="I266" i="16" s="1"/>
  <c r="H264" i="13"/>
  <c r="J266" i="16" s="1"/>
  <c r="I264" i="13"/>
  <c r="K266" i="16" s="1"/>
  <c r="J264" i="13"/>
  <c r="L266" i="16" s="1"/>
  <c r="K264" i="13"/>
  <c r="M266" i="16" s="1"/>
  <c r="L264" i="13"/>
  <c r="N266" i="16" s="1"/>
  <c r="M264" i="13"/>
  <c r="O266" i="16" s="1"/>
  <c r="N264" i="13"/>
  <c r="P266" i="16" s="1"/>
  <c r="O264" i="13"/>
  <c r="Q266" i="16" s="1"/>
  <c r="P264" i="13"/>
  <c r="R266" i="16" s="1"/>
  <c r="Q264" i="13"/>
  <c r="S266" i="16" s="1"/>
  <c r="R264" i="13"/>
  <c r="T266" i="16" s="1"/>
  <c r="S264" i="13"/>
  <c r="U266" i="16" s="1"/>
  <c r="T264" i="13"/>
  <c r="V266" i="16" s="1"/>
  <c r="U264" i="13"/>
  <c r="W266" i="16" s="1"/>
  <c r="V264" i="13"/>
  <c r="X266" i="16" s="1"/>
  <c r="W264" i="13"/>
  <c r="Y266" i="16" s="1"/>
  <c r="X264" i="13"/>
  <c r="Z266" i="16" s="1"/>
  <c r="Y264" i="13"/>
  <c r="AA266" i="16" s="1"/>
  <c r="Z264" i="13"/>
  <c r="AB266" i="16" s="1"/>
  <c r="C265" i="13"/>
  <c r="D265" i="13"/>
  <c r="F267" i="16" s="1"/>
  <c r="E265" i="13"/>
  <c r="F265" i="13"/>
  <c r="H267" i="16" s="1"/>
  <c r="G265" i="13"/>
  <c r="I267" i="16" s="1"/>
  <c r="H265" i="13"/>
  <c r="J267" i="16" s="1"/>
  <c r="I265" i="13"/>
  <c r="K267" i="16" s="1"/>
  <c r="J265" i="13"/>
  <c r="L267" i="16" s="1"/>
  <c r="K265" i="13"/>
  <c r="M267" i="16" s="1"/>
  <c r="L265" i="13"/>
  <c r="N267" i="16" s="1"/>
  <c r="M265" i="13"/>
  <c r="O267" i="16" s="1"/>
  <c r="N265" i="13"/>
  <c r="P267" i="16" s="1"/>
  <c r="O265" i="13"/>
  <c r="Q267" i="16" s="1"/>
  <c r="P265" i="13"/>
  <c r="R267" i="16" s="1"/>
  <c r="Q265" i="13"/>
  <c r="S267" i="16" s="1"/>
  <c r="R265" i="13"/>
  <c r="T267" i="16" s="1"/>
  <c r="S265" i="13"/>
  <c r="U267" i="16" s="1"/>
  <c r="T265" i="13"/>
  <c r="V267" i="16" s="1"/>
  <c r="U265" i="13"/>
  <c r="W267" i="16" s="1"/>
  <c r="V265" i="13"/>
  <c r="X267" i="16" s="1"/>
  <c r="W265" i="13"/>
  <c r="Y267" i="16" s="1"/>
  <c r="X265" i="13"/>
  <c r="Z267" i="16" s="1"/>
  <c r="Y265" i="13"/>
  <c r="AA267" i="16" s="1"/>
  <c r="Z265" i="13"/>
  <c r="AB267" i="16" s="1"/>
  <c r="C266" i="13"/>
  <c r="D266" i="13"/>
  <c r="F268" i="16" s="1"/>
  <c r="E266" i="13"/>
  <c r="F266" i="13"/>
  <c r="H268" i="16" s="1"/>
  <c r="G266" i="13"/>
  <c r="I268" i="16" s="1"/>
  <c r="H266" i="13"/>
  <c r="J268" i="16" s="1"/>
  <c r="I266" i="13"/>
  <c r="K268" i="16" s="1"/>
  <c r="J266" i="13"/>
  <c r="L268" i="16" s="1"/>
  <c r="K266" i="13"/>
  <c r="M268" i="16" s="1"/>
  <c r="L266" i="13"/>
  <c r="N268" i="16" s="1"/>
  <c r="M266" i="13"/>
  <c r="O268" i="16" s="1"/>
  <c r="N266" i="13"/>
  <c r="P268" i="16" s="1"/>
  <c r="O266" i="13"/>
  <c r="Q268" i="16" s="1"/>
  <c r="P266" i="13"/>
  <c r="R268" i="16" s="1"/>
  <c r="Q266" i="13"/>
  <c r="S268" i="16" s="1"/>
  <c r="R266" i="13"/>
  <c r="T268" i="16" s="1"/>
  <c r="S266" i="13"/>
  <c r="U268" i="16" s="1"/>
  <c r="T266" i="13"/>
  <c r="V268" i="16" s="1"/>
  <c r="U266" i="13"/>
  <c r="W268" i="16" s="1"/>
  <c r="V266" i="13"/>
  <c r="X268" i="16" s="1"/>
  <c r="W266" i="13"/>
  <c r="Y268" i="16" s="1"/>
  <c r="X266" i="13"/>
  <c r="Z268" i="16" s="1"/>
  <c r="Y266" i="13"/>
  <c r="AA268" i="16" s="1"/>
  <c r="Z266" i="13"/>
  <c r="AB268" i="16" s="1"/>
  <c r="C267" i="13"/>
  <c r="D267" i="13"/>
  <c r="F269" i="16" s="1"/>
  <c r="E267" i="13"/>
  <c r="F267" i="13"/>
  <c r="H269" i="16" s="1"/>
  <c r="G267" i="13"/>
  <c r="I269" i="16" s="1"/>
  <c r="H267" i="13"/>
  <c r="J269" i="16" s="1"/>
  <c r="I267" i="13"/>
  <c r="K269" i="16" s="1"/>
  <c r="J267" i="13"/>
  <c r="L269" i="16" s="1"/>
  <c r="K267" i="13"/>
  <c r="M269" i="16" s="1"/>
  <c r="L267" i="13"/>
  <c r="N269" i="16" s="1"/>
  <c r="M267" i="13"/>
  <c r="O269" i="16" s="1"/>
  <c r="N267" i="13"/>
  <c r="P269" i="16" s="1"/>
  <c r="O267" i="13"/>
  <c r="Q269" i="16" s="1"/>
  <c r="P267" i="13"/>
  <c r="R269" i="16" s="1"/>
  <c r="Q267" i="13"/>
  <c r="S269" i="16" s="1"/>
  <c r="R267" i="13"/>
  <c r="T269" i="16" s="1"/>
  <c r="S267" i="13"/>
  <c r="U269" i="16" s="1"/>
  <c r="T267" i="13"/>
  <c r="V269" i="16" s="1"/>
  <c r="U267" i="13"/>
  <c r="W269" i="16" s="1"/>
  <c r="V267" i="13"/>
  <c r="X269" i="16" s="1"/>
  <c r="W267" i="13"/>
  <c r="Y269" i="16" s="1"/>
  <c r="X267" i="13"/>
  <c r="Z269" i="16" s="1"/>
  <c r="Y267" i="13"/>
  <c r="AA269" i="16" s="1"/>
  <c r="Z267" i="13"/>
  <c r="AB269" i="16" s="1"/>
  <c r="C268" i="13"/>
  <c r="D268" i="13"/>
  <c r="F270" i="16" s="1"/>
  <c r="E268" i="13"/>
  <c r="F268" i="13"/>
  <c r="H270" i="16" s="1"/>
  <c r="G268" i="13"/>
  <c r="I270" i="16" s="1"/>
  <c r="H268" i="13"/>
  <c r="J270" i="16" s="1"/>
  <c r="I268" i="13"/>
  <c r="K270" i="16" s="1"/>
  <c r="J268" i="13"/>
  <c r="L270" i="16" s="1"/>
  <c r="K268" i="13"/>
  <c r="M270" i="16" s="1"/>
  <c r="L268" i="13"/>
  <c r="N270" i="16" s="1"/>
  <c r="M268" i="13"/>
  <c r="O270" i="16" s="1"/>
  <c r="N268" i="13"/>
  <c r="P270" i="16" s="1"/>
  <c r="O268" i="13"/>
  <c r="Q270" i="16" s="1"/>
  <c r="P268" i="13"/>
  <c r="R270" i="16" s="1"/>
  <c r="Q268" i="13"/>
  <c r="S270" i="16" s="1"/>
  <c r="R268" i="13"/>
  <c r="T270" i="16" s="1"/>
  <c r="S268" i="13"/>
  <c r="U270" i="16" s="1"/>
  <c r="T268" i="13"/>
  <c r="V270" i="16" s="1"/>
  <c r="U268" i="13"/>
  <c r="W270" i="16" s="1"/>
  <c r="V268" i="13"/>
  <c r="X270" i="16" s="1"/>
  <c r="W268" i="13"/>
  <c r="Y270" i="16" s="1"/>
  <c r="X268" i="13"/>
  <c r="Z270" i="16" s="1"/>
  <c r="Y268" i="13"/>
  <c r="AA270" i="16" s="1"/>
  <c r="Z268" i="13"/>
  <c r="AB270" i="16" s="1"/>
  <c r="C269" i="13"/>
  <c r="D269" i="13"/>
  <c r="F271" i="16" s="1"/>
  <c r="E269" i="13"/>
  <c r="F269" i="13"/>
  <c r="H271" i="16" s="1"/>
  <c r="G269" i="13"/>
  <c r="I271" i="16" s="1"/>
  <c r="H269" i="13"/>
  <c r="J271" i="16" s="1"/>
  <c r="I269" i="13"/>
  <c r="K271" i="16" s="1"/>
  <c r="J269" i="13"/>
  <c r="L271" i="16" s="1"/>
  <c r="K269" i="13"/>
  <c r="M271" i="16" s="1"/>
  <c r="L269" i="13"/>
  <c r="N271" i="16" s="1"/>
  <c r="M269" i="13"/>
  <c r="O271" i="16" s="1"/>
  <c r="N269" i="13"/>
  <c r="P271" i="16" s="1"/>
  <c r="O269" i="13"/>
  <c r="Q271" i="16" s="1"/>
  <c r="P269" i="13"/>
  <c r="R271" i="16" s="1"/>
  <c r="Q269" i="13"/>
  <c r="S271" i="16" s="1"/>
  <c r="R269" i="13"/>
  <c r="T271" i="16" s="1"/>
  <c r="S269" i="13"/>
  <c r="U271" i="16" s="1"/>
  <c r="T269" i="13"/>
  <c r="V271" i="16" s="1"/>
  <c r="U269" i="13"/>
  <c r="W271" i="16" s="1"/>
  <c r="V269" i="13"/>
  <c r="X271" i="16" s="1"/>
  <c r="W269" i="13"/>
  <c r="Y271" i="16" s="1"/>
  <c r="X269" i="13"/>
  <c r="Z271" i="16" s="1"/>
  <c r="Y269" i="13"/>
  <c r="AA271" i="16" s="1"/>
  <c r="Z269" i="13"/>
  <c r="AB271" i="16" s="1"/>
  <c r="C270" i="13"/>
  <c r="D270" i="13"/>
  <c r="F272" i="16" s="1"/>
  <c r="E270" i="13"/>
  <c r="F270" i="13"/>
  <c r="H272" i="16" s="1"/>
  <c r="G270" i="13"/>
  <c r="I272" i="16" s="1"/>
  <c r="H270" i="13"/>
  <c r="J272" i="16" s="1"/>
  <c r="I270" i="13"/>
  <c r="K272" i="16" s="1"/>
  <c r="J270" i="13"/>
  <c r="L272" i="16" s="1"/>
  <c r="K270" i="13"/>
  <c r="M272" i="16" s="1"/>
  <c r="L270" i="13"/>
  <c r="N272" i="16" s="1"/>
  <c r="M270" i="13"/>
  <c r="O272" i="16" s="1"/>
  <c r="N270" i="13"/>
  <c r="P272" i="16" s="1"/>
  <c r="O270" i="13"/>
  <c r="Q272" i="16" s="1"/>
  <c r="P270" i="13"/>
  <c r="R272" i="16" s="1"/>
  <c r="Q270" i="13"/>
  <c r="S272" i="16" s="1"/>
  <c r="R270" i="13"/>
  <c r="T272" i="16" s="1"/>
  <c r="S270" i="13"/>
  <c r="U272" i="16" s="1"/>
  <c r="T270" i="13"/>
  <c r="V272" i="16" s="1"/>
  <c r="U270" i="13"/>
  <c r="W272" i="16" s="1"/>
  <c r="V270" i="13"/>
  <c r="X272" i="16" s="1"/>
  <c r="W270" i="13"/>
  <c r="Y272" i="16" s="1"/>
  <c r="X270" i="13"/>
  <c r="Z272" i="16" s="1"/>
  <c r="Y270" i="13"/>
  <c r="AA272" i="16" s="1"/>
  <c r="Z270" i="13"/>
  <c r="AB272" i="16" s="1"/>
  <c r="C271" i="13"/>
  <c r="D271" i="13"/>
  <c r="F273" i="16" s="1"/>
  <c r="E271" i="13"/>
  <c r="F271" i="13"/>
  <c r="H273" i="16" s="1"/>
  <c r="G271" i="13"/>
  <c r="I273" i="16" s="1"/>
  <c r="H271" i="13"/>
  <c r="J273" i="16" s="1"/>
  <c r="I271" i="13"/>
  <c r="K273" i="16" s="1"/>
  <c r="J271" i="13"/>
  <c r="L273" i="16" s="1"/>
  <c r="K271" i="13"/>
  <c r="M273" i="16" s="1"/>
  <c r="L271" i="13"/>
  <c r="N273" i="16" s="1"/>
  <c r="M271" i="13"/>
  <c r="O273" i="16" s="1"/>
  <c r="N271" i="13"/>
  <c r="P273" i="16" s="1"/>
  <c r="O271" i="13"/>
  <c r="Q273" i="16" s="1"/>
  <c r="P271" i="13"/>
  <c r="R273" i="16" s="1"/>
  <c r="Q271" i="13"/>
  <c r="S273" i="16" s="1"/>
  <c r="R271" i="13"/>
  <c r="T273" i="16" s="1"/>
  <c r="S271" i="13"/>
  <c r="U273" i="16" s="1"/>
  <c r="T271" i="13"/>
  <c r="V273" i="16" s="1"/>
  <c r="U271" i="13"/>
  <c r="W273" i="16" s="1"/>
  <c r="V271" i="13"/>
  <c r="X273" i="16" s="1"/>
  <c r="W271" i="13"/>
  <c r="Y273" i="16" s="1"/>
  <c r="X271" i="13"/>
  <c r="Z273" i="16" s="1"/>
  <c r="Y271" i="13"/>
  <c r="AA273" i="16" s="1"/>
  <c r="Z271" i="13"/>
  <c r="AB273" i="16" s="1"/>
  <c r="C272" i="13"/>
  <c r="D272" i="13"/>
  <c r="F274" i="16" s="1"/>
  <c r="E272" i="13"/>
  <c r="F272" i="13"/>
  <c r="H274" i="16" s="1"/>
  <c r="G272" i="13"/>
  <c r="I274" i="16" s="1"/>
  <c r="H272" i="13"/>
  <c r="J274" i="16" s="1"/>
  <c r="I272" i="13"/>
  <c r="K274" i="16" s="1"/>
  <c r="J272" i="13"/>
  <c r="L274" i="16" s="1"/>
  <c r="K272" i="13"/>
  <c r="M274" i="16" s="1"/>
  <c r="L272" i="13"/>
  <c r="N274" i="16" s="1"/>
  <c r="M272" i="13"/>
  <c r="O274" i="16" s="1"/>
  <c r="N272" i="13"/>
  <c r="P274" i="16" s="1"/>
  <c r="O272" i="13"/>
  <c r="Q274" i="16" s="1"/>
  <c r="P272" i="13"/>
  <c r="R274" i="16" s="1"/>
  <c r="Q272" i="13"/>
  <c r="S274" i="16" s="1"/>
  <c r="R272" i="13"/>
  <c r="T274" i="16" s="1"/>
  <c r="S272" i="13"/>
  <c r="U274" i="16" s="1"/>
  <c r="T272" i="13"/>
  <c r="V274" i="16" s="1"/>
  <c r="U272" i="13"/>
  <c r="W274" i="16" s="1"/>
  <c r="V272" i="13"/>
  <c r="X274" i="16" s="1"/>
  <c r="W272" i="13"/>
  <c r="Y274" i="16" s="1"/>
  <c r="X272" i="13"/>
  <c r="Z274" i="16" s="1"/>
  <c r="Y272" i="13"/>
  <c r="AA274" i="16" s="1"/>
  <c r="Z272" i="13"/>
  <c r="AB274" i="16" s="1"/>
  <c r="C273" i="13"/>
  <c r="D273" i="13"/>
  <c r="F275" i="16" s="1"/>
  <c r="E273" i="13"/>
  <c r="F273" i="13"/>
  <c r="H275" i="16" s="1"/>
  <c r="G273" i="13"/>
  <c r="I275" i="16" s="1"/>
  <c r="H273" i="13"/>
  <c r="J275" i="16" s="1"/>
  <c r="I273" i="13"/>
  <c r="K275" i="16" s="1"/>
  <c r="J273" i="13"/>
  <c r="L275" i="16" s="1"/>
  <c r="K273" i="13"/>
  <c r="M275" i="16" s="1"/>
  <c r="L273" i="13"/>
  <c r="N275" i="16" s="1"/>
  <c r="M273" i="13"/>
  <c r="O275" i="16" s="1"/>
  <c r="N273" i="13"/>
  <c r="P275" i="16" s="1"/>
  <c r="O273" i="13"/>
  <c r="Q275" i="16" s="1"/>
  <c r="P273" i="13"/>
  <c r="R275" i="16" s="1"/>
  <c r="Q273" i="13"/>
  <c r="S275" i="16" s="1"/>
  <c r="R273" i="13"/>
  <c r="T275" i="16" s="1"/>
  <c r="S273" i="13"/>
  <c r="U275" i="16" s="1"/>
  <c r="T273" i="13"/>
  <c r="V275" i="16" s="1"/>
  <c r="U273" i="13"/>
  <c r="W275" i="16" s="1"/>
  <c r="V273" i="13"/>
  <c r="X275" i="16" s="1"/>
  <c r="W273" i="13"/>
  <c r="Y275" i="16" s="1"/>
  <c r="X273" i="13"/>
  <c r="Z275" i="16" s="1"/>
  <c r="Y273" i="13"/>
  <c r="AA275" i="16" s="1"/>
  <c r="Z273" i="13"/>
  <c r="AB275" i="16" s="1"/>
  <c r="C274" i="13"/>
  <c r="D274" i="13"/>
  <c r="F276" i="16" s="1"/>
  <c r="E274" i="13"/>
  <c r="F274" i="13"/>
  <c r="H276" i="16" s="1"/>
  <c r="G274" i="13"/>
  <c r="I276" i="16" s="1"/>
  <c r="H274" i="13"/>
  <c r="J276" i="16" s="1"/>
  <c r="I274" i="13"/>
  <c r="K276" i="16" s="1"/>
  <c r="J274" i="13"/>
  <c r="L276" i="16" s="1"/>
  <c r="K274" i="13"/>
  <c r="M276" i="16" s="1"/>
  <c r="L274" i="13"/>
  <c r="N276" i="16" s="1"/>
  <c r="M274" i="13"/>
  <c r="O276" i="16" s="1"/>
  <c r="N274" i="13"/>
  <c r="P276" i="16" s="1"/>
  <c r="O274" i="13"/>
  <c r="Q276" i="16" s="1"/>
  <c r="P274" i="13"/>
  <c r="R276" i="16" s="1"/>
  <c r="Q274" i="13"/>
  <c r="S276" i="16" s="1"/>
  <c r="R274" i="13"/>
  <c r="T276" i="16" s="1"/>
  <c r="S274" i="13"/>
  <c r="U276" i="16" s="1"/>
  <c r="T274" i="13"/>
  <c r="V276" i="16" s="1"/>
  <c r="U274" i="13"/>
  <c r="W276" i="16" s="1"/>
  <c r="V274" i="13"/>
  <c r="X276" i="16" s="1"/>
  <c r="W274" i="13"/>
  <c r="Y276" i="16" s="1"/>
  <c r="X274" i="13"/>
  <c r="Z276" i="16" s="1"/>
  <c r="Y274" i="13"/>
  <c r="AA276" i="16" s="1"/>
  <c r="Z274" i="13"/>
  <c r="AB276" i="16" s="1"/>
  <c r="C275" i="13"/>
  <c r="D275" i="13"/>
  <c r="F277" i="16" s="1"/>
  <c r="E275" i="13"/>
  <c r="F275" i="13"/>
  <c r="H277" i="16" s="1"/>
  <c r="G275" i="13"/>
  <c r="I277" i="16" s="1"/>
  <c r="H275" i="13"/>
  <c r="J277" i="16" s="1"/>
  <c r="I275" i="13"/>
  <c r="K277" i="16" s="1"/>
  <c r="J275" i="13"/>
  <c r="L277" i="16" s="1"/>
  <c r="K275" i="13"/>
  <c r="M277" i="16" s="1"/>
  <c r="L275" i="13"/>
  <c r="N277" i="16" s="1"/>
  <c r="M275" i="13"/>
  <c r="O277" i="16" s="1"/>
  <c r="N275" i="13"/>
  <c r="P277" i="16" s="1"/>
  <c r="O275" i="13"/>
  <c r="Q277" i="16" s="1"/>
  <c r="P275" i="13"/>
  <c r="R277" i="16" s="1"/>
  <c r="Q275" i="13"/>
  <c r="S277" i="16" s="1"/>
  <c r="R275" i="13"/>
  <c r="T277" i="16" s="1"/>
  <c r="S275" i="13"/>
  <c r="U277" i="16" s="1"/>
  <c r="T275" i="13"/>
  <c r="V277" i="16" s="1"/>
  <c r="U275" i="13"/>
  <c r="W277" i="16" s="1"/>
  <c r="V275" i="13"/>
  <c r="X277" i="16" s="1"/>
  <c r="W275" i="13"/>
  <c r="Y277" i="16" s="1"/>
  <c r="X275" i="13"/>
  <c r="Z277" i="16" s="1"/>
  <c r="Y275" i="13"/>
  <c r="AA277" i="16" s="1"/>
  <c r="Z275" i="13"/>
  <c r="AB277" i="16" s="1"/>
  <c r="C276" i="13"/>
  <c r="D276" i="13"/>
  <c r="F278" i="16" s="1"/>
  <c r="E276" i="13"/>
  <c r="F276" i="13"/>
  <c r="H278" i="16" s="1"/>
  <c r="G276" i="13"/>
  <c r="I278" i="16" s="1"/>
  <c r="H276" i="13"/>
  <c r="J278" i="16" s="1"/>
  <c r="I276" i="13"/>
  <c r="K278" i="16" s="1"/>
  <c r="J276" i="13"/>
  <c r="L278" i="16" s="1"/>
  <c r="K276" i="13"/>
  <c r="M278" i="16" s="1"/>
  <c r="L276" i="13"/>
  <c r="N278" i="16" s="1"/>
  <c r="M276" i="13"/>
  <c r="O278" i="16" s="1"/>
  <c r="N276" i="13"/>
  <c r="P278" i="16" s="1"/>
  <c r="O276" i="13"/>
  <c r="Q278" i="16" s="1"/>
  <c r="P276" i="13"/>
  <c r="R278" i="16" s="1"/>
  <c r="Q276" i="13"/>
  <c r="S278" i="16" s="1"/>
  <c r="R276" i="13"/>
  <c r="T278" i="16" s="1"/>
  <c r="S276" i="13"/>
  <c r="U278" i="16" s="1"/>
  <c r="T276" i="13"/>
  <c r="V278" i="16" s="1"/>
  <c r="U276" i="13"/>
  <c r="W278" i="16" s="1"/>
  <c r="V276" i="13"/>
  <c r="X278" i="16" s="1"/>
  <c r="W276" i="13"/>
  <c r="Y278" i="16" s="1"/>
  <c r="X276" i="13"/>
  <c r="Z278" i="16" s="1"/>
  <c r="Y276" i="13"/>
  <c r="AA278" i="16" s="1"/>
  <c r="Z276" i="13"/>
  <c r="AB278" i="16" s="1"/>
  <c r="C277" i="13"/>
  <c r="D277" i="13"/>
  <c r="F279" i="16" s="1"/>
  <c r="E277" i="13"/>
  <c r="F277" i="13"/>
  <c r="H279" i="16" s="1"/>
  <c r="G277" i="13"/>
  <c r="I279" i="16" s="1"/>
  <c r="H277" i="13"/>
  <c r="J279" i="16" s="1"/>
  <c r="I277" i="13"/>
  <c r="K279" i="16" s="1"/>
  <c r="J277" i="13"/>
  <c r="L279" i="16" s="1"/>
  <c r="K277" i="13"/>
  <c r="M279" i="16" s="1"/>
  <c r="L277" i="13"/>
  <c r="N279" i="16" s="1"/>
  <c r="M277" i="13"/>
  <c r="O279" i="16" s="1"/>
  <c r="N277" i="13"/>
  <c r="P279" i="16" s="1"/>
  <c r="O277" i="13"/>
  <c r="Q279" i="16" s="1"/>
  <c r="P277" i="13"/>
  <c r="R279" i="16" s="1"/>
  <c r="Q277" i="13"/>
  <c r="S279" i="16" s="1"/>
  <c r="R277" i="13"/>
  <c r="T279" i="16" s="1"/>
  <c r="S277" i="13"/>
  <c r="U279" i="16" s="1"/>
  <c r="T277" i="13"/>
  <c r="V279" i="16" s="1"/>
  <c r="U277" i="13"/>
  <c r="W279" i="16" s="1"/>
  <c r="V277" i="13"/>
  <c r="X279" i="16" s="1"/>
  <c r="W277" i="13"/>
  <c r="Y279" i="16" s="1"/>
  <c r="X277" i="13"/>
  <c r="Z279" i="16" s="1"/>
  <c r="Y277" i="13"/>
  <c r="AA279" i="16" s="1"/>
  <c r="Z277" i="13"/>
  <c r="AB279" i="16" s="1"/>
  <c r="C278" i="13"/>
  <c r="D278" i="13"/>
  <c r="F280" i="16" s="1"/>
  <c r="E278" i="13"/>
  <c r="F278" i="13"/>
  <c r="H280" i="16" s="1"/>
  <c r="G278" i="13"/>
  <c r="I280" i="16" s="1"/>
  <c r="H278" i="13"/>
  <c r="J280" i="16" s="1"/>
  <c r="I278" i="13"/>
  <c r="K280" i="16" s="1"/>
  <c r="J278" i="13"/>
  <c r="L280" i="16" s="1"/>
  <c r="K278" i="13"/>
  <c r="M280" i="16" s="1"/>
  <c r="L278" i="13"/>
  <c r="N280" i="16" s="1"/>
  <c r="M278" i="13"/>
  <c r="O280" i="16" s="1"/>
  <c r="N278" i="13"/>
  <c r="P280" i="16" s="1"/>
  <c r="O278" i="13"/>
  <c r="Q280" i="16" s="1"/>
  <c r="P278" i="13"/>
  <c r="R280" i="16" s="1"/>
  <c r="Q278" i="13"/>
  <c r="S280" i="16" s="1"/>
  <c r="R278" i="13"/>
  <c r="T280" i="16" s="1"/>
  <c r="S278" i="13"/>
  <c r="U280" i="16" s="1"/>
  <c r="T278" i="13"/>
  <c r="V280" i="16" s="1"/>
  <c r="U278" i="13"/>
  <c r="W280" i="16" s="1"/>
  <c r="V278" i="13"/>
  <c r="X280" i="16" s="1"/>
  <c r="W278" i="13"/>
  <c r="Y280" i="16" s="1"/>
  <c r="X278" i="13"/>
  <c r="Z280" i="16" s="1"/>
  <c r="Y278" i="13"/>
  <c r="AA280" i="16" s="1"/>
  <c r="Z278" i="13"/>
  <c r="AB280" i="16" s="1"/>
  <c r="C279" i="13"/>
  <c r="D279" i="13"/>
  <c r="F281" i="16" s="1"/>
  <c r="E279" i="13"/>
  <c r="F279" i="13"/>
  <c r="H281" i="16" s="1"/>
  <c r="G279" i="13"/>
  <c r="I281" i="16" s="1"/>
  <c r="H279" i="13"/>
  <c r="J281" i="16" s="1"/>
  <c r="I279" i="13"/>
  <c r="K281" i="16" s="1"/>
  <c r="J279" i="13"/>
  <c r="L281" i="16" s="1"/>
  <c r="K279" i="13"/>
  <c r="M281" i="16" s="1"/>
  <c r="L279" i="13"/>
  <c r="N281" i="16" s="1"/>
  <c r="M279" i="13"/>
  <c r="O281" i="16" s="1"/>
  <c r="N279" i="13"/>
  <c r="P281" i="16" s="1"/>
  <c r="O279" i="13"/>
  <c r="Q281" i="16" s="1"/>
  <c r="P279" i="13"/>
  <c r="R281" i="16" s="1"/>
  <c r="Q279" i="13"/>
  <c r="S281" i="16" s="1"/>
  <c r="R279" i="13"/>
  <c r="T281" i="16" s="1"/>
  <c r="S279" i="13"/>
  <c r="U281" i="16" s="1"/>
  <c r="T279" i="13"/>
  <c r="V281" i="16" s="1"/>
  <c r="U279" i="13"/>
  <c r="W281" i="16" s="1"/>
  <c r="V279" i="13"/>
  <c r="X281" i="16" s="1"/>
  <c r="W279" i="13"/>
  <c r="Y281" i="16" s="1"/>
  <c r="X279" i="13"/>
  <c r="Z281" i="16" s="1"/>
  <c r="Y279" i="13"/>
  <c r="AA281" i="16" s="1"/>
  <c r="Z279" i="13"/>
  <c r="AB281" i="16" s="1"/>
  <c r="C280" i="13"/>
  <c r="D280" i="13"/>
  <c r="F282" i="16" s="1"/>
  <c r="E280" i="13"/>
  <c r="F280" i="13"/>
  <c r="H282" i="16" s="1"/>
  <c r="G280" i="13"/>
  <c r="I282" i="16" s="1"/>
  <c r="H280" i="13"/>
  <c r="J282" i="16" s="1"/>
  <c r="I280" i="13"/>
  <c r="K282" i="16" s="1"/>
  <c r="J280" i="13"/>
  <c r="L282" i="16" s="1"/>
  <c r="K280" i="13"/>
  <c r="M282" i="16" s="1"/>
  <c r="L280" i="13"/>
  <c r="N282" i="16" s="1"/>
  <c r="M280" i="13"/>
  <c r="O282" i="16" s="1"/>
  <c r="N280" i="13"/>
  <c r="P282" i="16" s="1"/>
  <c r="O280" i="13"/>
  <c r="Q282" i="16" s="1"/>
  <c r="P280" i="13"/>
  <c r="R282" i="16" s="1"/>
  <c r="Q280" i="13"/>
  <c r="S282" i="16" s="1"/>
  <c r="R280" i="13"/>
  <c r="T282" i="16" s="1"/>
  <c r="S280" i="13"/>
  <c r="U282" i="16" s="1"/>
  <c r="T280" i="13"/>
  <c r="V282" i="16" s="1"/>
  <c r="U280" i="13"/>
  <c r="W282" i="16" s="1"/>
  <c r="V280" i="13"/>
  <c r="X282" i="16" s="1"/>
  <c r="W280" i="13"/>
  <c r="Y282" i="16" s="1"/>
  <c r="X280" i="13"/>
  <c r="Z282" i="16" s="1"/>
  <c r="Y280" i="13"/>
  <c r="AA282" i="16" s="1"/>
  <c r="Z280" i="13"/>
  <c r="AB282" i="16" s="1"/>
  <c r="C281" i="13"/>
  <c r="D281" i="13"/>
  <c r="F283" i="16" s="1"/>
  <c r="E281" i="13"/>
  <c r="F281" i="13"/>
  <c r="H283" i="16" s="1"/>
  <c r="G281" i="13"/>
  <c r="I283" i="16" s="1"/>
  <c r="H281" i="13"/>
  <c r="J283" i="16" s="1"/>
  <c r="I281" i="13"/>
  <c r="K283" i="16" s="1"/>
  <c r="J281" i="13"/>
  <c r="L283" i="16" s="1"/>
  <c r="K281" i="13"/>
  <c r="M283" i="16" s="1"/>
  <c r="L281" i="13"/>
  <c r="N283" i="16" s="1"/>
  <c r="M281" i="13"/>
  <c r="O283" i="16" s="1"/>
  <c r="N281" i="13"/>
  <c r="P283" i="16" s="1"/>
  <c r="O281" i="13"/>
  <c r="Q283" i="16" s="1"/>
  <c r="P281" i="13"/>
  <c r="R283" i="16" s="1"/>
  <c r="Q281" i="13"/>
  <c r="S283" i="16" s="1"/>
  <c r="R281" i="13"/>
  <c r="T283" i="16" s="1"/>
  <c r="S281" i="13"/>
  <c r="U283" i="16" s="1"/>
  <c r="T281" i="13"/>
  <c r="V283" i="16" s="1"/>
  <c r="U281" i="13"/>
  <c r="W283" i="16" s="1"/>
  <c r="V281" i="13"/>
  <c r="X283" i="16" s="1"/>
  <c r="W281" i="13"/>
  <c r="Y283" i="16" s="1"/>
  <c r="X281" i="13"/>
  <c r="Z283" i="16" s="1"/>
  <c r="Y281" i="13"/>
  <c r="AA283" i="16" s="1"/>
  <c r="Z281" i="13"/>
  <c r="AB283" i="16" s="1"/>
  <c r="C282" i="13"/>
  <c r="D282" i="13"/>
  <c r="F284" i="16" s="1"/>
  <c r="E282" i="13"/>
  <c r="F282" i="13"/>
  <c r="H284" i="16" s="1"/>
  <c r="G282" i="13"/>
  <c r="I284" i="16" s="1"/>
  <c r="H282" i="13"/>
  <c r="J284" i="16" s="1"/>
  <c r="I282" i="13"/>
  <c r="K284" i="16" s="1"/>
  <c r="J282" i="13"/>
  <c r="L284" i="16" s="1"/>
  <c r="K282" i="13"/>
  <c r="M284" i="16" s="1"/>
  <c r="L282" i="13"/>
  <c r="N284" i="16" s="1"/>
  <c r="M282" i="13"/>
  <c r="O284" i="16" s="1"/>
  <c r="N282" i="13"/>
  <c r="P284" i="16" s="1"/>
  <c r="O282" i="13"/>
  <c r="Q284" i="16" s="1"/>
  <c r="P282" i="13"/>
  <c r="R284" i="16" s="1"/>
  <c r="Q282" i="13"/>
  <c r="S284" i="16" s="1"/>
  <c r="R282" i="13"/>
  <c r="T284" i="16" s="1"/>
  <c r="S282" i="13"/>
  <c r="U284" i="16" s="1"/>
  <c r="T282" i="13"/>
  <c r="V284" i="16" s="1"/>
  <c r="U282" i="13"/>
  <c r="W284" i="16" s="1"/>
  <c r="V282" i="13"/>
  <c r="X284" i="16" s="1"/>
  <c r="W282" i="13"/>
  <c r="Y284" i="16" s="1"/>
  <c r="X282" i="13"/>
  <c r="Z284" i="16" s="1"/>
  <c r="Y282" i="13"/>
  <c r="AA284" i="16" s="1"/>
  <c r="Z282" i="13"/>
  <c r="AB284" i="16" s="1"/>
  <c r="C283" i="13"/>
  <c r="D283" i="13"/>
  <c r="F285" i="16" s="1"/>
  <c r="E283" i="13"/>
  <c r="F283" i="13"/>
  <c r="H285" i="16" s="1"/>
  <c r="G283" i="13"/>
  <c r="I285" i="16" s="1"/>
  <c r="H283" i="13"/>
  <c r="J285" i="16" s="1"/>
  <c r="I283" i="13"/>
  <c r="K285" i="16" s="1"/>
  <c r="J283" i="13"/>
  <c r="L285" i="16" s="1"/>
  <c r="K283" i="13"/>
  <c r="M285" i="16" s="1"/>
  <c r="L283" i="13"/>
  <c r="N285" i="16" s="1"/>
  <c r="M283" i="13"/>
  <c r="O285" i="16" s="1"/>
  <c r="N283" i="13"/>
  <c r="P285" i="16" s="1"/>
  <c r="O283" i="13"/>
  <c r="Q285" i="16" s="1"/>
  <c r="P283" i="13"/>
  <c r="R285" i="16" s="1"/>
  <c r="Q283" i="13"/>
  <c r="S285" i="16" s="1"/>
  <c r="R283" i="13"/>
  <c r="T285" i="16" s="1"/>
  <c r="S283" i="13"/>
  <c r="U285" i="16" s="1"/>
  <c r="T283" i="13"/>
  <c r="V285" i="16" s="1"/>
  <c r="U283" i="13"/>
  <c r="W285" i="16" s="1"/>
  <c r="V283" i="13"/>
  <c r="X285" i="16" s="1"/>
  <c r="W283" i="13"/>
  <c r="Y285" i="16" s="1"/>
  <c r="X283" i="13"/>
  <c r="Z285" i="16" s="1"/>
  <c r="Y283" i="13"/>
  <c r="AA285" i="16" s="1"/>
  <c r="Z283" i="13"/>
  <c r="AB285" i="16" s="1"/>
  <c r="C284" i="13"/>
  <c r="D284" i="13"/>
  <c r="F286" i="16" s="1"/>
  <c r="E284" i="13"/>
  <c r="F284" i="13"/>
  <c r="H286" i="16" s="1"/>
  <c r="G284" i="13"/>
  <c r="I286" i="16" s="1"/>
  <c r="H284" i="13"/>
  <c r="J286" i="16" s="1"/>
  <c r="I284" i="13"/>
  <c r="K286" i="16" s="1"/>
  <c r="J284" i="13"/>
  <c r="L286" i="16" s="1"/>
  <c r="K284" i="13"/>
  <c r="M286" i="16" s="1"/>
  <c r="L284" i="13"/>
  <c r="N286" i="16" s="1"/>
  <c r="M284" i="13"/>
  <c r="O286" i="16" s="1"/>
  <c r="N284" i="13"/>
  <c r="P286" i="16" s="1"/>
  <c r="O284" i="13"/>
  <c r="Q286" i="16" s="1"/>
  <c r="P284" i="13"/>
  <c r="R286" i="16" s="1"/>
  <c r="Q284" i="13"/>
  <c r="S286" i="16" s="1"/>
  <c r="R284" i="13"/>
  <c r="T286" i="16" s="1"/>
  <c r="S284" i="13"/>
  <c r="U286" i="16" s="1"/>
  <c r="T284" i="13"/>
  <c r="V286" i="16" s="1"/>
  <c r="U284" i="13"/>
  <c r="W286" i="16" s="1"/>
  <c r="V284" i="13"/>
  <c r="X286" i="16" s="1"/>
  <c r="W284" i="13"/>
  <c r="Y286" i="16" s="1"/>
  <c r="X284" i="13"/>
  <c r="Z286" i="16" s="1"/>
  <c r="Y284" i="13"/>
  <c r="AA286" i="16" s="1"/>
  <c r="Z284" i="13"/>
  <c r="AB286" i="16" s="1"/>
  <c r="C285" i="13"/>
  <c r="D285" i="13"/>
  <c r="F287" i="16" s="1"/>
  <c r="E285" i="13"/>
  <c r="F285" i="13"/>
  <c r="H287" i="16" s="1"/>
  <c r="G285" i="13"/>
  <c r="I287" i="16" s="1"/>
  <c r="H285" i="13"/>
  <c r="J287" i="16" s="1"/>
  <c r="I285" i="13"/>
  <c r="K287" i="16" s="1"/>
  <c r="J285" i="13"/>
  <c r="L287" i="16" s="1"/>
  <c r="K285" i="13"/>
  <c r="M287" i="16" s="1"/>
  <c r="L285" i="13"/>
  <c r="N287" i="16" s="1"/>
  <c r="M285" i="13"/>
  <c r="O287" i="16" s="1"/>
  <c r="N285" i="13"/>
  <c r="P287" i="16" s="1"/>
  <c r="O285" i="13"/>
  <c r="Q287" i="16" s="1"/>
  <c r="P285" i="13"/>
  <c r="R287" i="16" s="1"/>
  <c r="Q285" i="13"/>
  <c r="S287" i="16" s="1"/>
  <c r="R285" i="13"/>
  <c r="T287" i="16" s="1"/>
  <c r="S285" i="13"/>
  <c r="U287" i="16" s="1"/>
  <c r="T285" i="13"/>
  <c r="V287" i="16" s="1"/>
  <c r="U285" i="13"/>
  <c r="W287" i="16" s="1"/>
  <c r="V285" i="13"/>
  <c r="X287" i="16" s="1"/>
  <c r="W285" i="13"/>
  <c r="Y287" i="16" s="1"/>
  <c r="X285" i="13"/>
  <c r="Z287" i="16" s="1"/>
  <c r="Y285" i="13"/>
  <c r="AA287" i="16" s="1"/>
  <c r="Z285" i="13"/>
  <c r="AB287" i="16" s="1"/>
  <c r="C286" i="13"/>
  <c r="D286" i="13"/>
  <c r="F288" i="16" s="1"/>
  <c r="E286" i="13"/>
  <c r="F286" i="13"/>
  <c r="H288" i="16" s="1"/>
  <c r="G286" i="13"/>
  <c r="I288" i="16" s="1"/>
  <c r="H286" i="13"/>
  <c r="J288" i="16" s="1"/>
  <c r="I286" i="13"/>
  <c r="K288" i="16" s="1"/>
  <c r="J286" i="13"/>
  <c r="L288" i="16" s="1"/>
  <c r="K286" i="13"/>
  <c r="M288" i="16" s="1"/>
  <c r="L286" i="13"/>
  <c r="N288" i="16" s="1"/>
  <c r="M286" i="13"/>
  <c r="O288" i="16" s="1"/>
  <c r="N286" i="13"/>
  <c r="P288" i="16" s="1"/>
  <c r="O286" i="13"/>
  <c r="Q288" i="16" s="1"/>
  <c r="P286" i="13"/>
  <c r="R288" i="16" s="1"/>
  <c r="Q286" i="13"/>
  <c r="S288" i="16" s="1"/>
  <c r="R286" i="13"/>
  <c r="T288" i="16" s="1"/>
  <c r="S286" i="13"/>
  <c r="U288" i="16" s="1"/>
  <c r="T286" i="13"/>
  <c r="V288" i="16" s="1"/>
  <c r="U286" i="13"/>
  <c r="W288" i="16" s="1"/>
  <c r="V286" i="13"/>
  <c r="X288" i="16" s="1"/>
  <c r="W286" i="13"/>
  <c r="Y288" i="16" s="1"/>
  <c r="X286" i="13"/>
  <c r="Z288" i="16" s="1"/>
  <c r="Y286" i="13"/>
  <c r="AA288" i="16" s="1"/>
  <c r="Z286" i="13"/>
  <c r="AB288" i="16" s="1"/>
  <c r="C287" i="13"/>
  <c r="D287" i="13"/>
  <c r="F289" i="16" s="1"/>
  <c r="E287" i="13"/>
  <c r="F287" i="13"/>
  <c r="H289" i="16" s="1"/>
  <c r="G287" i="13"/>
  <c r="I289" i="16" s="1"/>
  <c r="H287" i="13"/>
  <c r="J289" i="16" s="1"/>
  <c r="I287" i="13"/>
  <c r="K289" i="16" s="1"/>
  <c r="J287" i="13"/>
  <c r="L289" i="16" s="1"/>
  <c r="K287" i="13"/>
  <c r="M289" i="16" s="1"/>
  <c r="L287" i="13"/>
  <c r="N289" i="16" s="1"/>
  <c r="M287" i="13"/>
  <c r="O289" i="16" s="1"/>
  <c r="N287" i="13"/>
  <c r="P289" i="16" s="1"/>
  <c r="O287" i="13"/>
  <c r="Q289" i="16" s="1"/>
  <c r="P287" i="13"/>
  <c r="R289" i="16" s="1"/>
  <c r="Q287" i="13"/>
  <c r="S289" i="16" s="1"/>
  <c r="R287" i="13"/>
  <c r="T289" i="16" s="1"/>
  <c r="S287" i="13"/>
  <c r="U289" i="16" s="1"/>
  <c r="T287" i="13"/>
  <c r="V289" i="16" s="1"/>
  <c r="U287" i="13"/>
  <c r="W289" i="16" s="1"/>
  <c r="V287" i="13"/>
  <c r="X289" i="16" s="1"/>
  <c r="W287" i="13"/>
  <c r="Y289" i="16" s="1"/>
  <c r="X287" i="13"/>
  <c r="Z289" i="16" s="1"/>
  <c r="Y287" i="13"/>
  <c r="AA289" i="16" s="1"/>
  <c r="Z287" i="13"/>
  <c r="AB289" i="16" s="1"/>
  <c r="C288" i="13"/>
  <c r="D288" i="13"/>
  <c r="F290" i="16" s="1"/>
  <c r="E288" i="13"/>
  <c r="F288" i="13"/>
  <c r="H290" i="16" s="1"/>
  <c r="G288" i="13"/>
  <c r="I290" i="16" s="1"/>
  <c r="H288" i="13"/>
  <c r="J290" i="16" s="1"/>
  <c r="I288" i="13"/>
  <c r="K290" i="16" s="1"/>
  <c r="J288" i="13"/>
  <c r="L290" i="16" s="1"/>
  <c r="K288" i="13"/>
  <c r="M290" i="16" s="1"/>
  <c r="L288" i="13"/>
  <c r="N290" i="16" s="1"/>
  <c r="M288" i="13"/>
  <c r="O290" i="16" s="1"/>
  <c r="N288" i="13"/>
  <c r="P290" i="16" s="1"/>
  <c r="O288" i="13"/>
  <c r="Q290" i="16" s="1"/>
  <c r="P288" i="13"/>
  <c r="R290" i="16" s="1"/>
  <c r="Q288" i="13"/>
  <c r="S290" i="16" s="1"/>
  <c r="R288" i="13"/>
  <c r="T290" i="16" s="1"/>
  <c r="S288" i="13"/>
  <c r="U290" i="16" s="1"/>
  <c r="T288" i="13"/>
  <c r="V290" i="16" s="1"/>
  <c r="U288" i="13"/>
  <c r="W290" i="16" s="1"/>
  <c r="V288" i="13"/>
  <c r="X290" i="16" s="1"/>
  <c r="W288" i="13"/>
  <c r="Y290" i="16" s="1"/>
  <c r="X288" i="13"/>
  <c r="Z290" i="16" s="1"/>
  <c r="Y288" i="13"/>
  <c r="AA290" i="16" s="1"/>
  <c r="Z288" i="13"/>
  <c r="AB290" i="16" s="1"/>
  <c r="C289" i="13"/>
  <c r="D289" i="13"/>
  <c r="F291" i="16" s="1"/>
  <c r="E289" i="13"/>
  <c r="F289" i="13"/>
  <c r="H291" i="16" s="1"/>
  <c r="G289" i="13"/>
  <c r="I291" i="16" s="1"/>
  <c r="H289" i="13"/>
  <c r="J291" i="16" s="1"/>
  <c r="I289" i="13"/>
  <c r="K291" i="16" s="1"/>
  <c r="J289" i="13"/>
  <c r="L291" i="16" s="1"/>
  <c r="K289" i="13"/>
  <c r="M291" i="16" s="1"/>
  <c r="L289" i="13"/>
  <c r="N291" i="16" s="1"/>
  <c r="M289" i="13"/>
  <c r="O291" i="16" s="1"/>
  <c r="N289" i="13"/>
  <c r="P291" i="16" s="1"/>
  <c r="O289" i="13"/>
  <c r="Q291" i="16" s="1"/>
  <c r="P289" i="13"/>
  <c r="R291" i="16" s="1"/>
  <c r="Q289" i="13"/>
  <c r="S291" i="16" s="1"/>
  <c r="R289" i="13"/>
  <c r="T291" i="16" s="1"/>
  <c r="S289" i="13"/>
  <c r="U291" i="16" s="1"/>
  <c r="T289" i="13"/>
  <c r="V291" i="16" s="1"/>
  <c r="U289" i="13"/>
  <c r="W291" i="16" s="1"/>
  <c r="V289" i="13"/>
  <c r="X291" i="16" s="1"/>
  <c r="W289" i="13"/>
  <c r="Y291" i="16" s="1"/>
  <c r="X289" i="13"/>
  <c r="Z291" i="16" s="1"/>
  <c r="Y289" i="13"/>
  <c r="AA291" i="16" s="1"/>
  <c r="Z289" i="13"/>
  <c r="AB291" i="16" s="1"/>
  <c r="C290" i="13"/>
  <c r="D290" i="13"/>
  <c r="F292" i="16" s="1"/>
  <c r="E290" i="13"/>
  <c r="F290" i="13"/>
  <c r="H292" i="16" s="1"/>
  <c r="G290" i="13"/>
  <c r="I292" i="16" s="1"/>
  <c r="H290" i="13"/>
  <c r="J292" i="16" s="1"/>
  <c r="I290" i="13"/>
  <c r="K292" i="16" s="1"/>
  <c r="J290" i="13"/>
  <c r="L292" i="16" s="1"/>
  <c r="K290" i="13"/>
  <c r="M292" i="16" s="1"/>
  <c r="L290" i="13"/>
  <c r="N292" i="16" s="1"/>
  <c r="M290" i="13"/>
  <c r="O292" i="16" s="1"/>
  <c r="N290" i="13"/>
  <c r="P292" i="16" s="1"/>
  <c r="O290" i="13"/>
  <c r="Q292" i="16" s="1"/>
  <c r="P290" i="13"/>
  <c r="R292" i="16" s="1"/>
  <c r="Q290" i="13"/>
  <c r="S292" i="16" s="1"/>
  <c r="R290" i="13"/>
  <c r="T292" i="16" s="1"/>
  <c r="S290" i="13"/>
  <c r="U292" i="16" s="1"/>
  <c r="T290" i="13"/>
  <c r="V292" i="16" s="1"/>
  <c r="U290" i="13"/>
  <c r="W292" i="16" s="1"/>
  <c r="V290" i="13"/>
  <c r="X292" i="16" s="1"/>
  <c r="W290" i="13"/>
  <c r="Y292" i="16" s="1"/>
  <c r="X290" i="13"/>
  <c r="Z292" i="16" s="1"/>
  <c r="Y290" i="13"/>
  <c r="AA292" i="16" s="1"/>
  <c r="Z290" i="13"/>
  <c r="AB292" i="16" s="1"/>
  <c r="C291" i="13"/>
  <c r="D291" i="13"/>
  <c r="F293" i="16" s="1"/>
  <c r="E291" i="13"/>
  <c r="F291" i="13"/>
  <c r="H293" i="16" s="1"/>
  <c r="G291" i="13"/>
  <c r="I293" i="16" s="1"/>
  <c r="H291" i="13"/>
  <c r="J293" i="16" s="1"/>
  <c r="I291" i="13"/>
  <c r="K293" i="16" s="1"/>
  <c r="J291" i="13"/>
  <c r="L293" i="16" s="1"/>
  <c r="K291" i="13"/>
  <c r="M293" i="16" s="1"/>
  <c r="L291" i="13"/>
  <c r="N293" i="16" s="1"/>
  <c r="M291" i="13"/>
  <c r="O293" i="16" s="1"/>
  <c r="N291" i="13"/>
  <c r="P293" i="16" s="1"/>
  <c r="O291" i="13"/>
  <c r="Q293" i="16" s="1"/>
  <c r="P291" i="13"/>
  <c r="R293" i="16" s="1"/>
  <c r="Q291" i="13"/>
  <c r="S293" i="16" s="1"/>
  <c r="R291" i="13"/>
  <c r="T293" i="16" s="1"/>
  <c r="S291" i="13"/>
  <c r="U293" i="16" s="1"/>
  <c r="T291" i="13"/>
  <c r="V293" i="16" s="1"/>
  <c r="U291" i="13"/>
  <c r="W293" i="16" s="1"/>
  <c r="V291" i="13"/>
  <c r="X293" i="16" s="1"/>
  <c r="W291" i="13"/>
  <c r="Y293" i="16" s="1"/>
  <c r="X291" i="13"/>
  <c r="Z293" i="16" s="1"/>
  <c r="Y291" i="13"/>
  <c r="AA293" i="16" s="1"/>
  <c r="Z291" i="13"/>
  <c r="AB293" i="16" s="1"/>
  <c r="C292" i="13"/>
  <c r="D292" i="13"/>
  <c r="F294" i="16" s="1"/>
  <c r="E292" i="13"/>
  <c r="F292" i="13"/>
  <c r="H294" i="16" s="1"/>
  <c r="G292" i="13"/>
  <c r="I294" i="16" s="1"/>
  <c r="H292" i="13"/>
  <c r="J294" i="16" s="1"/>
  <c r="I292" i="13"/>
  <c r="K294" i="16" s="1"/>
  <c r="J292" i="13"/>
  <c r="L294" i="16" s="1"/>
  <c r="K292" i="13"/>
  <c r="M294" i="16" s="1"/>
  <c r="L292" i="13"/>
  <c r="N294" i="16" s="1"/>
  <c r="M292" i="13"/>
  <c r="O294" i="16" s="1"/>
  <c r="N292" i="13"/>
  <c r="P294" i="16" s="1"/>
  <c r="O292" i="13"/>
  <c r="Q294" i="16" s="1"/>
  <c r="P292" i="13"/>
  <c r="R294" i="16" s="1"/>
  <c r="Q292" i="13"/>
  <c r="S294" i="16" s="1"/>
  <c r="R292" i="13"/>
  <c r="T294" i="16" s="1"/>
  <c r="S292" i="13"/>
  <c r="U294" i="16" s="1"/>
  <c r="T292" i="13"/>
  <c r="V294" i="16" s="1"/>
  <c r="U292" i="13"/>
  <c r="W294" i="16" s="1"/>
  <c r="V292" i="13"/>
  <c r="X294" i="16" s="1"/>
  <c r="W292" i="13"/>
  <c r="Y294" i="16" s="1"/>
  <c r="X292" i="13"/>
  <c r="Z294" i="16" s="1"/>
  <c r="Y292" i="13"/>
  <c r="AA294" i="16" s="1"/>
  <c r="Z292" i="13"/>
  <c r="AB294" i="16" s="1"/>
  <c r="C293" i="13"/>
  <c r="D293" i="13"/>
  <c r="F295" i="16" s="1"/>
  <c r="E293" i="13"/>
  <c r="F293" i="13"/>
  <c r="H295" i="16" s="1"/>
  <c r="G293" i="13"/>
  <c r="I295" i="16" s="1"/>
  <c r="H293" i="13"/>
  <c r="J295" i="16" s="1"/>
  <c r="I293" i="13"/>
  <c r="K295" i="16" s="1"/>
  <c r="J293" i="13"/>
  <c r="L295" i="16" s="1"/>
  <c r="K293" i="13"/>
  <c r="M295" i="16" s="1"/>
  <c r="L293" i="13"/>
  <c r="N295" i="16" s="1"/>
  <c r="M293" i="13"/>
  <c r="O295" i="16" s="1"/>
  <c r="N293" i="13"/>
  <c r="P295" i="16" s="1"/>
  <c r="O293" i="13"/>
  <c r="Q295" i="16" s="1"/>
  <c r="P293" i="13"/>
  <c r="R295" i="16" s="1"/>
  <c r="Q293" i="13"/>
  <c r="S295" i="16" s="1"/>
  <c r="R293" i="13"/>
  <c r="T295" i="16" s="1"/>
  <c r="S293" i="13"/>
  <c r="U295" i="16" s="1"/>
  <c r="T293" i="13"/>
  <c r="V295" i="16" s="1"/>
  <c r="U293" i="13"/>
  <c r="W295" i="16" s="1"/>
  <c r="V293" i="13"/>
  <c r="X295" i="16" s="1"/>
  <c r="W293" i="13"/>
  <c r="Y295" i="16" s="1"/>
  <c r="X293" i="13"/>
  <c r="Z295" i="16" s="1"/>
  <c r="Y293" i="13"/>
  <c r="AA295" i="16" s="1"/>
  <c r="Z293" i="13"/>
  <c r="AB295" i="16" s="1"/>
  <c r="C294" i="13"/>
  <c r="D294" i="13"/>
  <c r="F296" i="16" s="1"/>
  <c r="E294" i="13"/>
  <c r="F294" i="13"/>
  <c r="H296" i="16" s="1"/>
  <c r="G294" i="13"/>
  <c r="I296" i="16" s="1"/>
  <c r="H294" i="13"/>
  <c r="J296" i="16" s="1"/>
  <c r="I294" i="13"/>
  <c r="K296" i="16" s="1"/>
  <c r="J294" i="13"/>
  <c r="L296" i="16" s="1"/>
  <c r="K294" i="13"/>
  <c r="M296" i="16" s="1"/>
  <c r="L294" i="13"/>
  <c r="N296" i="16" s="1"/>
  <c r="M294" i="13"/>
  <c r="O296" i="16" s="1"/>
  <c r="N294" i="13"/>
  <c r="P296" i="16" s="1"/>
  <c r="O294" i="13"/>
  <c r="Q296" i="16" s="1"/>
  <c r="P294" i="13"/>
  <c r="R296" i="16" s="1"/>
  <c r="Q294" i="13"/>
  <c r="S296" i="16" s="1"/>
  <c r="R294" i="13"/>
  <c r="T296" i="16" s="1"/>
  <c r="S294" i="13"/>
  <c r="U296" i="16" s="1"/>
  <c r="T294" i="13"/>
  <c r="V296" i="16" s="1"/>
  <c r="U294" i="13"/>
  <c r="W296" i="16" s="1"/>
  <c r="V294" i="13"/>
  <c r="X296" i="16" s="1"/>
  <c r="W294" i="13"/>
  <c r="Y296" i="16" s="1"/>
  <c r="X294" i="13"/>
  <c r="Z296" i="16" s="1"/>
  <c r="Y294" i="13"/>
  <c r="AA296" i="16" s="1"/>
  <c r="Z294" i="13"/>
  <c r="AB296" i="16" s="1"/>
  <c r="C295" i="13"/>
  <c r="D295" i="13"/>
  <c r="F297" i="16" s="1"/>
  <c r="E295" i="13"/>
  <c r="F295" i="13"/>
  <c r="H297" i="16" s="1"/>
  <c r="G295" i="13"/>
  <c r="I297" i="16" s="1"/>
  <c r="H295" i="13"/>
  <c r="J297" i="16" s="1"/>
  <c r="I295" i="13"/>
  <c r="K297" i="16" s="1"/>
  <c r="J295" i="13"/>
  <c r="L297" i="16" s="1"/>
  <c r="K295" i="13"/>
  <c r="M297" i="16" s="1"/>
  <c r="L295" i="13"/>
  <c r="N297" i="16" s="1"/>
  <c r="M295" i="13"/>
  <c r="O297" i="16" s="1"/>
  <c r="N295" i="13"/>
  <c r="P297" i="16" s="1"/>
  <c r="O295" i="13"/>
  <c r="Q297" i="16" s="1"/>
  <c r="P295" i="13"/>
  <c r="R297" i="16" s="1"/>
  <c r="Q295" i="13"/>
  <c r="S297" i="16" s="1"/>
  <c r="R295" i="13"/>
  <c r="T297" i="16" s="1"/>
  <c r="S295" i="13"/>
  <c r="U297" i="16" s="1"/>
  <c r="T295" i="13"/>
  <c r="V297" i="16" s="1"/>
  <c r="U295" i="13"/>
  <c r="W297" i="16" s="1"/>
  <c r="V295" i="13"/>
  <c r="X297" i="16" s="1"/>
  <c r="W295" i="13"/>
  <c r="Y297" i="16" s="1"/>
  <c r="X295" i="13"/>
  <c r="Z297" i="16" s="1"/>
  <c r="Y295" i="13"/>
  <c r="AA297" i="16" s="1"/>
  <c r="Z295" i="13"/>
  <c r="AB297" i="16" s="1"/>
  <c r="C296" i="13"/>
  <c r="D296" i="13"/>
  <c r="F298" i="16" s="1"/>
  <c r="E296" i="13"/>
  <c r="F296" i="13"/>
  <c r="H298" i="16" s="1"/>
  <c r="G296" i="13"/>
  <c r="I298" i="16" s="1"/>
  <c r="H296" i="13"/>
  <c r="J298" i="16" s="1"/>
  <c r="I296" i="13"/>
  <c r="K298" i="16" s="1"/>
  <c r="J296" i="13"/>
  <c r="L298" i="16" s="1"/>
  <c r="K296" i="13"/>
  <c r="M298" i="16" s="1"/>
  <c r="L296" i="13"/>
  <c r="N298" i="16" s="1"/>
  <c r="M296" i="13"/>
  <c r="O298" i="16" s="1"/>
  <c r="N296" i="13"/>
  <c r="P298" i="16" s="1"/>
  <c r="O296" i="13"/>
  <c r="Q298" i="16" s="1"/>
  <c r="P296" i="13"/>
  <c r="R298" i="16" s="1"/>
  <c r="Q296" i="13"/>
  <c r="S298" i="16" s="1"/>
  <c r="R296" i="13"/>
  <c r="T298" i="16" s="1"/>
  <c r="S296" i="13"/>
  <c r="U298" i="16" s="1"/>
  <c r="T296" i="13"/>
  <c r="V298" i="16" s="1"/>
  <c r="U296" i="13"/>
  <c r="W298" i="16" s="1"/>
  <c r="V296" i="13"/>
  <c r="X298" i="16" s="1"/>
  <c r="W296" i="13"/>
  <c r="Y298" i="16" s="1"/>
  <c r="X296" i="13"/>
  <c r="Z298" i="16" s="1"/>
  <c r="Y296" i="13"/>
  <c r="AA298" i="16" s="1"/>
  <c r="Z296" i="13"/>
  <c r="AB298" i="16" s="1"/>
  <c r="C297" i="13"/>
  <c r="D297" i="13"/>
  <c r="F299" i="16" s="1"/>
  <c r="E297" i="13"/>
  <c r="F297" i="13"/>
  <c r="H299" i="16" s="1"/>
  <c r="G297" i="13"/>
  <c r="I299" i="16" s="1"/>
  <c r="H297" i="13"/>
  <c r="J299" i="16" s="1"/>
  <c r="I297" i="13"/>
  <c r="K299" i="16" s="1"/>
  <c r="J297" i="13"/>
  <c r="L299" i="16" s="1"/>
  <c r="K297" i="13"/>
  <c r="M299" i="16" s="1"/>
  <c r="L297" i="13"/>
  <c r="N299" i="16" s="1"/>
  <c r="M297" i="13"/>
  <c r="O299" i="16" s="1"/>
  <c r="N297" i="13"/>
  <c r="P299" i="16" s="1"/>
  <c r="O297" i="13"/>
  <c r="Q299" i="16" s="1"/>
  <c r="P297" i="13"/>
  <c r="R299" i="16" s="1"/>
  <c r="Q297" i="13"/>
  <c r="S299" i="16" s="1"/>
  <c r="R297" i="13"/>
  <c r="T299" i="16" s="1"/>
  <c r="S297" i="13"/>
  <c r="U299" i="16" s="1"/>
  <c r="T297" i="13"/>
  <c r="V299" i="16" s="1"/>
  <c r="U297" i="13"/>
  <c r="W299" i="16" s="1"/>
  <c r="V297" i="13"/>
  <c r="X299" i="16" s="1"/>
  <c r="W297" i="13"/>
  <c r="Y299" i="16" s="1"/>
  <c r="X297" i="13"/>
  <c r="Z299" i="16" s="1"/>
  <c r="Y297" i="13"/>
  <c r="AA299" i="16" s="1"/>
  <c r="Z297" i="13"/>
  <c r="AB299" i="16" s="1"/>
  <c r="C298" i="13"/>
  <c r="D298" i="13"/>
  <c r="F300" i="16" s="1"/>
  <c r="E298" i="13"/>
  <c r="F298" i="13"/>
  <c r="H300" i="16" s="1"/>
  <c r="G298" i="13"/>
  <c r="I300" i="16" s="1"/>
  <c r="H298" i="13"/>
  <c r="J300" i="16" s="1"/>
  <c r="I298" i="13"/>
  <c r="K300" i="16" s="1"/>
  <c r="J298" i="13"/>
  <c r="L300" i="16" s="1"/>
  <c r="K298" i="13"/>
  <c r="M300" i="16" s="1"/>
  <c r="L298" i="13"/>
  <c r="N300" i="16" s="1"/>
  <c r="M298" i="13"/>
  <c r="O300" i="16" s="1"/>
  <c r="N298" i="13"/>
  <c r="P300" i="16" s="1"/>
  <c r="O298" i="13"/>
  <c r="Q300" i="16" s="1"/>
  <c r="P298" i="13"/>
  <c r="R300" i="16" s="1"/>
  <c r="Q298" i="13"/>
  <c r="S300" i="16" s="1"/>
  <c r="R298" i="13"/>
  <c r="T300" i="16" s="1"/>
  <c r="S298" i="13"/>
  <c r="U300" i="16" s="1"/>
  <c r="T298" i="13"/>
  <c r="V300" i="16" s="1"/>
  <c r="U298" i="13"/>
  <c r="W300" i="16" s="1"/>
  <c r="V298" i="13"/>
  <c r="X300" i="16" s="1"/>
  <c r="W298" i="13"/>
  <c r="Y300" i="16" s="1"/>
  <c r="X298" i="13"/>
  <c r="Z300" i="16" s="1"/>
  <c r="Y298" i="13"/>
  <c r="AA300" i="16" s="1"/>
  <c r="Z298" i="13"/>
  <c r="AB300" i="16" s="1"/>
  <c r="C299" i="13"/>
  <c r="D299" i="13"/>
  <c r="F301" i="16" s="1"/>
  <c r="E299" i="13"/>
  <c r="F299" i="13"/>
  <c r="H301" i="16" s="1"/>
  <c r="G299" i="13"/>
  <c r="I301" i="16" s="1"/>
  <c r="H299" i="13"/>
  <c r="J301" i="16" s="1"/>
  <c r="I299" i="13"/>
  <c r="K301" i="16" s="1"/>
  <c r="J299" i="13"/>
  <c r="L301" i="16" s="1"/>
  <c r="K299" i="13"/>
  <c r="M301" i="16" s="1"/>
  <c r="L299" i="13"/>
  <c r="N301" i="16" s="1"/>
  <c r="M299" i="13"/>
  <c r="O301" i="16" s="1"/>
  <c r="N299" i="13"/>
  <c r="P301" i="16" s="1"/>
  <c r="O299" i="13"/>
  <c r="Q301" i="16" s="1"/>
  <c r="P299" i="13"/>
  <c r="R301" i="16" s="1"/>
  <c r="Q299" i="13"/>
  <c r="S301" i="16" s="1"/>
  <c r="R299" i="13"/>
  <c r="T301" i="16" s="1"/>
  <c r="S299" i="13"/>
  <c r="U301" i="16" s="1"/>
  <c r="T299" i="13"/>
  <c r="V301" i="16" s="1"/>
  <c r="U299" i="13"/>
  <c r="W301" i="16" s="1"/>
  <c r="V299" i="13"/>
  <c r="X301" i="16" s="1"/>
  <c r="W299" i="13"/>
  <c r="Y301" i="16" s="1"/>
  <c r="X299" i="13"/>
  <c r="Z301" i="16" s="1"/>
  <c r="Y299" i="13"/>
  <c r="AA301" i="16" s="1"/>
  <c r="Z299" i="13"/>
  <c r="AB301" i="16" s="1"/>
  <c r="C300" i="13"/>
  <c r="D300" i="13"/>
  <c r="F302" i="16" s="1"/>
  <c r="E300" i="13"/>
  <c r="F300" i="13"/>
  <c r="H302" i="16" s="1"/>
  <c r="G300" i="13"/>
  <c r="I302" i="16" s="1"/>
  <c r="H300" i="13"/>
  <c r="J302" i="16" s="1"/>
  <c r="I300" i="13"/>
  <c r="K302" i="16" s="1"/>
  <c r="J300" i="13"/>
  <c r="L302" i="16" s="1"/>
  <c r="K300" i="13"/>
  <c r="M302" i="16" s="1"/>
  <c r="L300" i="13"/>
  <c r="N302" i="16" s="1"/>
  <c r="M300" i="13"/>
  <c r="O302" i="16" s="1"/>
  <c r="N300" i="13"/>
  <c r="P302" i="16" s="1"/>
  <c r="O300" i="13"/>
  <c r="Q302" i="16" s="1"/>
  <c r="P300" i="13"/>
  <c r="R302" i="16" s="1"/>
  <c r="Q300" i="13"/>
  <c r="S302" i="16" s="1"/>
  <c r="R300" i="13"/>
  <c r="T302" i="16" s="1"/>
  <c r="S300" i="13"/>
  <c r="U302" i="16" s="1"/>
  <c r="T300" i="13"/>
  <c r="V302" i="16" s="1"/>
  <c r="U300" i="13"/>
  <c r="W302" i="16" s="1"/>
  <c r="V300" i="13"/>
  <c r="X302" i="16" s="1"/>
  <c r="W300" i="13"/>
  <c r="Y302" i="16" s="1"/>
  <c r="X300" i="13"/>
  <c r="Z302" i="16" s="1"/>
  <c r="Y300" i="13"/>
  <c r="AA302" i="16" s="1"/>
  <c r="Z300" i="13"/>
  <c r="AB302" i="16" s="1"/>
  <c r="C301" i="13"/>
  <c r="D301" i="13"/>
  <c r="F303" i="16" s="1"/>
  <c r="E301" i="13"/>
  <c r="F301" i="13"/>
  <c r="H303" i="16" s="1"/>
  <c r="G301" i="13"/>
  <c r="I303" i="16" s="1"/>
  <c r="H301" i="13"/>
  <c r="J303" i="16" s="1"/>
  <c r="I301" i="13"/>
  <c r="K303" i="16" s="1"/>
  <c r="J301" i="13"/>
  <c r="L303" i="16" s="1"/>
  <c r="K301" i="13"/>
  <c r="M303" i="16" s="1"/>
  <c r="L301" i="13"/>
  <c r="N303" i="16" s="1"/>
  <c r="M301" i="13"/>
  <c r="O303" i="16" s="1"/>
  <c r="N301" i="13"/>
  <c r="P303" i="16" s="1"/>
  <c r="O301" i="13"/>
  <c r="Q303" i="16" s="1"/>
  <c r="P301" i="13"/>
  <c r="R303" i="16" s="1"/>
  <c r="Q301" i="13"/>
  <c r="S303" i="16" s="1"/>
  <c r="R301" i="13"/>
  <c r="T303" i="16" s="1"/>
  <c r="S301" i="13"/>
  <c r="U303" i="16" s="1"/>
  <c r="T301" i="13"/>
  <c r="V303" i="16" s="1"/>
  <c r="U301" i="13"/>
  <c r="W303" i="16" s="1"/>
  <c r="V301" i="13"/>
  <c r="X303" i="16" s="1"/>
  <c r="W301" i="13"/>
  <c r="Y303" i="16" s="1"/>
  <c r="X301" i="13"/>
  <c r="Z303" i="16" s="1"/>
  <c r="Y301" i="13"/>
  <c r="AA303" i="16" s="1"/>
  <c r="Z301" i="13"/>
  <c r="AB303" i="16" s="1"/>
  <c r="C302" i="13"/>
  <c r="D302" i="13"/>
  <c r="F304" i="16" s="1"/>
  <c r="E302" i="13"/>
  <c r="F302" i="13"/>
  <c r="H304" i="16" s="1"/>
  <c r="G302" i="13"/>
  <c r="I304" i="16" s="1"/>
  <c r="H302" i="13"/>
  <c r="J304" i="16" s="1"/>
  <c r="I302" i="13"/>
  <c r="K304" i="16" s="1"/>
  <c r="J302" i="13"/>
  <c r="L304" i="16" s="1"/>
  <c r="K302" i="13"/>
  <c r="M304" i="16" s="1"/>
  <c r="L302" i="13"/>
  <c r="N304" i="16" s="1"/>
  <c r="M302" i="13"/>
  <c r="O304" i="16" s="1"/>
  <c r="N302" i="13"/>
  <c r="P304" i="16" s="1"/>
  <c r="O302" i="13"/>
  <c r="Q304" i="16" s="1"/>
  <c r="P302" i="13"/>
  <c r="R304" i="16" s="1"/>
  <c r="Q302" i="13"/>
  <c r="S304" i="16" s="1"/>
  <c r="R302" i="13"/>
  <c r="T304" i="16" s="1"/>
  <c r="S302" i="13"/>
  <c r="U304" i="16" s="1"/>
  <c r="T302" i="13"/>
  <c r="V304" i="16" s="1"/>
  <c r="U302" i="13"/>
  <c r="W304" i="16" s="1"/>
  <c r="V302" i="13"/>
  <c r="X304" i="16" s="1"/>
  <c r="W302" i="13"/>
  <c r="Y304" i="16" s="1"/>
  <c r="X302" i="13"/>
  <c r="Z304" i="16" s="1"/>
  <c r="Y302" i="13"/>
  <c r="AA304" i="16" s="1"/>
  <c r="Z302" i="13"/>
  <c r="AB304" i="16" s="1"/>
  <c r="C303" i="13"/>
  <c r="D303" i="13"/>
  <c r="F305" i="16" s="1"/>
  <c r="E303" i="13"/>
  <c r="F303" i="13"/>
  <c r="H305" i="16" s="1"/>
  <c r="G303" i="13"/>
  <c r="I305" i="16" s="1"/>
  <c r="H303" i="13"/>
  <c r="J305" i="16" s="1"/>
  <c r="I303" i="13"/>
  <c r="K305" i="16" s="1"/>
  <c r="J303" i="13"/>
  <c r="L305" i="16" s="1"/>
  <c r="K303" i="13"/>
  <c r="M305" i="16" s="1"/>
  <c r="L303" i="13"/>
  <c r="N305" i="16" s="1"/>
  <c r="M303" i="13"/>
  <c r="O305" i="16" s="1"/>
  <c r="N303" i="13"/>
  <c r="P305" i="16" s="1"/>
  <c r="O303" i="13"/>
  <c r="Q305" i="16" s="1"/>
  <c r="P303" i="13"/>
  <c r="R305" i="16" s="1"/>
  <c r="Q303" i="13"/>
  <c r="S305" i="16" s="1"/>
  <c r="R303" i="13"/>
  <c r="T305" i="16" s="1"/>
  <c r="S303" i="13"/>
  <c r="U305" i="16" s="1"/>
  <c r="T303" i="13"/>
  <c r="V305" i="16" s="1"/>
  <c r="U303" i="13"/>
  <c r="W305" i="16" s="1"/>
  <c r="V303" i="13"/>
  <c r="X305" i="16" s="1"/>
  <c r="W303" i="13"/>
  <c r="Y305" i="16" s="1"/>
  <c r="X303" i="13"/>
  <c r="Z305" i="16" s="1"/>
  <c r="Y303" i="13"/>
  <c r="AA305" i="16" s="1"/>
  <c r="Z303" i="13"/>
  <c r="AB305" i="16" s="1"/>
  <c r="C304" i="13"/>
  <c r="D304" i="13"/>
  <c r="F306" i="16" s="1"/>
  <c r="E304" i="13"/>
  <c r="F304" i="13"/>
  <c r="H306" i="16" s="1"/>
  <c r="G304" i="13"/>
  <c r="I306" i="16" s="1"/>
  <c r="H304" i="13"/>
  <c r="J306" i="16" s="1"/>
  <c r="I304" i="13"/>
  <c r="K306" i="16" s="1"/>
  <c r="J304" i="13"/>
  <c r="L306" i="16" s="1"/>
  <c r="K304" i="13"/>
  <c r="M306" i="16" s="1"/>
  <c r="L304" i="13"/>
  <c r="N306" i="16" s="1"/>
  <c r="M304" i="13"/>
  <c r="O306" i="16" s="1"/>
  <c r="N304" i="13"/>
  <c r="P306" i="16" s="1"/>
  <c r="O304" i="13"/>
  <c r="Q306" i="16" s="1"/>
  <c r="P304" i="13"/>
  <c r="R306" i="16" s="1"/>
  <c r="Q304" i="13"/>
  <c r="S306" i="16" s="1"/>
  <c r="R304" i="13"/>
  <c r="T306" i="16" s="1"/>
  <c r="S304" i="13"/>
  <c r="U306" i="16" s="1"/>
  <c r="T304" i="13"/>
  <c r="V306" i="16" s="1"/>
  <c r="U304" i="13"/>
  <c r="W306" i="16" s="1"/>
  <c r="V304" i="13"/>
  <c r="X306" i="16" s="1"/>
  <c r="W304" i="13"/>
  <c r="Y306" i="16" s="1"/>
  <c r="X304" i="13"/>
  <c r="Z306" i="16" s="1"/>
  <c r="Y304" i="13"/>
  <c r="AA306" i="16" s="1"/>
  <c r="Z304" i="13"/>
  <c r="AB306" i="16" s="1"/>
  <c r="C305" i="13"/>
  <c r="D305" i="13"/>
  <c r="F307" i="16" s="1"/>
  <c r="E305" i="13"/>
  <c r="F305" i="13"/>
  <c r="H307" i="16" s="1"/>
  <c r="G305" i="13"/>
  <c r="I307" i="16" s="1"/>
  <c r="H305" i="13"/>
  <c r="J307" i="16" s="1"/>
  <c r="I305" i="13"/>
  <c r="K307" i="16" s="1"/>
  <c r="J305" i="13"/>
  <c r="L307" i="16" s="1"/>
  <c r="K305" i="13"/>
  <c r="M307" i="16" s="1"/>
  <c r="L305" i="13"/>
  <c r="N307" i="16" s="1"/>
  <c r="M305" i="13"/>
  <c r="O307" i="16" s="1"/>
  <c r="N305" i="13"/>
  <c r="P307" i="16" s="1"/>
  <c r="O305" i="13"/>
  <c r="Q307" i="16" s="1"/>
  <c r="P305" i="13"/>
  <c r="R307" i="16" s="1"/>
  <c r="Q305" i="13"/>
  <c r="S307" i="16" s="1"/>
  <c r="R305" i="13"/>
  <c r="T307" i="16" s="1"/>
  <c r="S305" i="13"/>
  <c r="U307" i="16" s="1"/>
  <c r="T305" i="13"/>
  <c r="V307" i="16" s="1"/>
  <c r="U305" i="13"/>
  <c r="W307" i="16" s="1"/>
  <c r="V305" i="13"/>
  <c r="X307" i="16" s="1"/>
  <c r="W305" i="13"/>
  <c r="Y307" i="16" s="1"/>
  <c r="X305" i="13"/>
  <c r="Z307" i="16" s="1"/>
  <c r="Y305" i="13"/>
  <c r="AA307" i="16" s="1"/>
  <c r="Z305" i="13"/>
  <c r="AB307" i="16" s="1"/>
  <c r="C306" i="13"/>
  <c r="D306" i="13"/>
  <c r="F308" i="16" s="1"/>
  <c r="E306" i="13"/>
  <c r="F306" i="13"/>
  <c r="H308" i="16" s="1"/>
  <c r="G306" i="13"/>
  <c r="I308" i="16" s="1"/>
  <c r="H306" i="13"/>
  <c r="J308" i="16" s="1"/>
  <c r="I306" i="13"/>
  <c r="K308" i="16" s="1"/>
  <c r="J306" i="13"/>
  <c r="L308" i="16" s="1"/>
  <c r="K306" i="13"/>
  <c r="M308" i="16" s="1"/>
  <c r="L306" i="13"/>
  <c r="N308" i="16" s="1"/>
  <c r="M306" i="13"/>
  <c r="O308" i="16" s="1"/>
  <c r="N306" i="13"/>
  <c r="P308" i="16" s="1"/>
  <c r="O306" i="13"/>
  <c r="Q308" i="16" s="1"/>
  <c r="P306" i="13"/>
  <c r="R308" i="16" s="1"/>
  <c r="Q306" i="13"/>
  <c r="S308" i="16" s="1"/>
  <c r="R306" i="13"/>
  <c r="T308" i="16" s="1"/>
  <c r="S306" i="13"/>
  <c r="U308" i="16" s="1"/>
  <c r="T306" i="13"/>
  <c r="V308" i="16" s="1"/>
  <c r="U306" i="13"/>
  <c r="W308" i="16" s="1"/>
  <c r="V306" i="13"/>
  <c r="X308" i="16" s="1"/>
  <c r="W306" i="13"/>
  <c r="Y308" i="16" s="1"/>
  <c r="X306" i="13"/>
  <c r="Z308" i="16" s="1"/>
  <c r="Y306" i="13"/>
  <c r="AA308" i="16" s="1"/>
  <c r="Z306" i="13"/>
  <c r="AB308" i="16" s="1"/>
  <c r="C307" i="13"/>
  <c r="D307" i="13"/>
  <c r="F309" i="16" s="1"/>
  <c r="E307" i="13"/>
  <c r="F307" i="13"/>
  <c r="H309" i="16" s="1"/>
  <c r="G307" i="13"/>
  <c r="I309" i="16" s="1"/>
  <c r="H307" i="13"/>
  <c r="J309" i="16" s="1"/>
  <c r="I307" i="13"/>
  <c r="K309" i="16" s="1"/>
  <c r="J307" i="13"/>
  <c r="L309" i="16" s="1"/>
  <c r="K307" i="13"/>
  <c r="M309" i="16" s="1"/>
  <c r="L307" i="13"/>
  <c r="N309" i="16" s="1"/>
  <c r="M307" i="13"/>
  <c r="O309" i="16" s="1"/>
  <c r="N307" i="13"/>
  <c r="P309" i="16" s="1"/>
  <c r="O307" i="13"/>
  <c r="Q309" i="16" s="1"/>
  <c r="P307" i="13"/>
  <c r="R309" i="16" s="1"/>
  <c r="Q307" i="13"/>
  <c r="S309" i="16" s="1"/>
  <c r="R307" i="13"/>
  <c r="T309" i="16" s="1"/>
  <c r="S307" i="13"/>
  <c r="U309" i="16" s="1"/>
  <c r="T307" i="13"/>
  <c r="V309" i="16" s="1"/>
  <c r="U307" i="13"/>
  <c r="W309" i="16" s="1"/>
  <c r="V307" i="13"/>
  <c r="X309" i="16" s="1"/>
  <c r="W307" i="13"/>
  <c r="Y309" i="16" s="1"/>
  <c r="X307" i="13"/>
  <c r="Z309" i="16" s="1"/>
  <c r="Y307" i="13"/>
  <c r="AA309" i="16" s="1"/>
  <c r="Z307" i="13"/>
  <c r="AB309" i="16" s="1"/>
  <c r="C308" i="13"/>
  <c r="D308" i="13"/>
  <c r="F310" i="16" s="1"/>
  <c r="E308" i="13"/>
  <c r="F308" i="13"/>
  <c r="H310" i="16" s="1"/>
  <c r="G308" i="13"/>
  <c r="I310" i="16" s="1"/>
  <c r="H308" i="13"/>
  <c r="J310" i="16" s="1"/>
  <c r="I308" i="13"/>
  <c r="K310" i="16" s="1"/>
  <c r="J308" i="13"/>
  <c r="L310" i="16" s="1"/>
  <c r="K308" i="13"/>
  <c r="M310" i="16" s="1"/>
  <c r="L308" i="13"/>
  <c r="N310" i="16" s="1"/>
  <c r="M308" i="13"/>
  <c r="O310" i="16" s="1"/>
  <c r="N308" i="13"/>
  <c r="P310" i="16" s="1"/>
  <c r="O308" i="13"/>
  <c r="Q310" i="16" s="1"/>
  <c r="P308" i="13"/>
  <c r="R310" i="16" s="1"/>
  <c r="Q308" i="13"/>
  <c r="S310" i="16" s="1"/>
  <c r="R308" i="13"/>
  <c r="T310" i="16" s="1"/>
  <c r="S308" i="13"/>
  <c r="U310" i="16" s="1"/>
  <c r="T308" i="13"/>
  <c r="V310" i="16" s="1"/>
  <c r="U308" i="13"/>
  <c r="W310" i="16" s="1"/>
  <c r="V308" i="13"/>
  <c r="X310" i="16" s="1"/>
  <c r="W308" i="13"/>
  <c r="Y310" i="16" s="1"/>
  <c r="X308" i="13"/>
  <c r="Z310" i="16" s="1"/>
  <c r="Y308" i="13"/>
  <c r="AA310" i="16" s="1"/>
  <c r="Z308" i="13"/>
  <c r="AB310" i="16" s="1"/>
  <c r="C309" i="13"/>
  <c r="D309" i="13"/>
  <c r="F311" i="16" s="1"/>
  <c r="E309" i="13"/>
  <c r="F309" i="13"/>
  <c r="H311" i="16" s="1"/>
  <c r="G309" i="13"/>
  <c r="I311" i="16" s="1"/>
  <c r="H309" i="13"/>
  <c r="J311" i="16" s="1"/>
  <c r="I309" i="13"/>
  <c r="K311" i="16" s="1"/>
  <c r="J309" i="13"/>
  <c r="L311" i="16" s="1"/>
  <c r="K309" i="13"/>
  <c r="M311" i="16" s="1"/>
  <c r="L309" i="13"/>
  <c r="N311" i="16" s="1"/>
  <c r="M309" i="13"/>
  <c r="O311" i="16" s="1"/>
  <c r="N309" i="13"/>
  <c r="P311" i="16" s="1"/>
  <c r="O309" i="13"/>
  <c r="Q311" i="16" s="1"/>
  <c r="P309" i="13"/>
  <c r="R311" i="16" s="1"/>
  <c r="Q309" i="13"/>
  <c r="S311" i="16" s="1"/>
  <c r="R309" i="13"/>
  <c r="T311" i="16" s="1"/>
  <c r="S309" i="13"/>
  <c r="U311" i="16" s="1"/>
  <c r="T309" i="13"/>
  <c r="V311" i="16" s="1"/>
  <c r="U309" i="13"/>
  <c r="W311" i="16" s="1"/>
  <c r="V309" i="13"/>
  <c r="X311" i="16" s="1"/>
  <c r="W309" i="13"/>
  <c r="Y311" i="16" s="1"/>
  <c r="X309" i="13"/>
  <c r="Z311" i="16" s="1"/>
  <c r="Y309" i="13"/>
  <c r="AA311" i="16" s="1"/>
  <c r="Z309" i="13"/>
  <c r="AB311" i="16" s="1"/>
  <c r="C310" i="13"/>
  <c r="D310" i="13"/>
  <c r="F312" i="16" s="1"/>
  <c r="E310" i="13"/>
  <c r="F310" i="13"/>
  <c r="H312" i="16" s="1"/>
  <c r="G310" i="13"/>
  <c r="I312" i="16" s="1"/>
  <c r="H310" i="13"/>
  <c r="J312" i="16" s="1"/>
  <c r="I310" i="13"/>
  <c r="K312" i="16" s="1"/>
  <c r="J310" i="13"/>
  <c r="L312" i="16" s="1"/>
  <c r="K310" i="13"/>
  <c r="M312" i="16" s="1"/>
  <c r="L310" i="13"/>
  <c r="N312" i="16" s="1"/>
  <c r="M310" i="13"/>
  <c r="O312" i="16" s="1"/>
  <c r="N310" i="13"/>
  <c r="P312" i="16" s="1"/>
  <c r="O310" i="13"/>
  <c r="Q312" i="16" s="1"/>
  <c r="P310" i="13"/>
  <c r="R312" i="16" s="1"/>
  <c r="Q310" i="13"/>
  <c r="S312" i="16" s="1"/>
  <c r="R310" i="13"/>
  <c r="T312" i="16" s="1"/>
  <c r="S310" i="13"/>
  <c r="U312" i="16" s="1"/>
  <c r="T310" i="13"/>
  <c r="V312" i="16" s="1"/>
  <c r="U310" i="13"/>
  <c r="W312" i="16" s="1"/>
  <c r="V310" i="13"/>
  <c r="X312" i="16" s="1"/>
  <c r="W310" i="13"/>
  <c r="Y312" i="16" s="1"/>
  <c r="X310" i="13"/>
  <c r="Z312" i="16" s="1"/>
  <c r="Y310" i="13"/>
  <c r="AA312" i="16" s="1"/>
  <c r="Z310" i="13"/>
  <c r="AB312" i="16" s="1"/>
  <c r="C311" i="13"/>
  <c r="D311" i="13"/>
  <c r="F313" i="16" s="1"/>
  <c r="E311" i="13"/>
  <c r="F311" i="13"/>
  <c r="H313" i="16" s="1"/>
  <c r="G311" i="13"/>
  <c r="I313" i="16" s="1"/>
  <c r="H311" i="13"/>
  <c r="J313" i="16" s="1"/>
  <c r="I311" i="13"/>
  <c r="K313" i="16" s="1"/>
  <c r="J311" i="13"/>
  <c r="L313" i="16" s="1"/>
  <c r="K311" i="13"/>
  <c r="M313" i="16" s="1"/>
  <c r="L311" i="13"/>
  <c r="N313" i="16" s="1"/>
  <c r="M311" i="13"/>
  <c r="O313" i="16" s="1"/>
  <c r="N311" i="13"/>
  <c r="P313" i="16" s="1"/>
  <c r="O311" i="13"/>
  <c r="Q313" i="16" s="1"/>
  <c r="P311" i="13"/>
  <c r="R313" i="16" s="1"/>
  <c r="Q311" i="13"/>
  <c r="S313" i="16" s="1"/>
  <c r="R311" i="13"/>
  <c r="T313" i="16" s="1"/>
  <c r="S311" i="13"/>
  <c r="U313" i="16" s="1"/>
  <c r="T311" i="13"/>
  <c r="V313" i="16" s="1"/>
  <c r="U311" i="13"/>
  <c r="W313" i="16" s="1"/>
  <c r="V311" i="13"/>
  <c r="X313" i="16" s="1"/>
  <c r="W311" i="13"/>
  <c r="Y313" i="16" s="1"/>
  <c r="X311" i="13"/>
  <c r="Z313" i="16" s="1"/>
  <c r="Y311" i="13"/>
  <c r="AA313" i="16" s="1"/>
  <c r="Z311" i="13"/>
  <c r="AB313" i="16" s="1"/>
  <c r="C313" i="13"/>
  <c r="D313" i="13"/>
  <c r="F315" i="16" s="1"/>
  <c r="E313" i="13"/>
  <c r="F313" i="13"/>
  <c r="H315" i="16" s="1"/>
  <c r="G313" i="13"/>
  <c r="I315" i="16" s="1"/>
  <c r="H313" i="13"/>
  <c r="J315" i="16" s="1"/>
  <c r="I313" i="13"/>
  <c r="K315" i="16" s="1"/>
  <c r="J313" i="13"/>
  <c r="L315" i="16" s="1"/>
  <c r="K313" i="13"/>
  <c r="M315" i="16" s="1"/>
  <c r="L313" i="13"/>
  <c r="N315" i="16" s="1"/>
  <c r="M313" i="13"/>
  <c r="O315" i="16" s="1"/>
  <c r="N313" i="13"/>
  <c r="P315" i="16" s="1"/>
  <c r="O313" i="13"/>
  <c r="Q315" i="16" s="1"/>
  <c r="P313" i="13"/>
  <c r="R315" i="16" s="1"/>
  <c r="Q313" i="13"/>
  <c r="S315" i="16" s="1"/>
  <c r="R313" i="13"/>
  <c r="T315" i="16" s="1"/>
  <c r="S313" i="13"/>
  <c r="U315" i="16" s="1"/>
  <c r="T313" i="13"/>
  <c r="V315" i="16" s="1"/>
  <c r="U313" i="13"/>
  <c r="W315" i="16" s="1"/>
  <c r="V313" i="13"/>
  <c r="X315" i="16" s="1"/>
  <c r="W313" i="13"/>
  <c r="Y315" i="16" s="1"/>
  <c r="X313" i="13"/>
  <c r="Z315" i="16" s="1"/>
  <c r="Y313" i="13"/>
  <c r="AA315" i="16" s="1"/>
  <c r="Z313" i="13"/>
  <c r="AB315" i="16" s="1"/>
  <c r="C314" i="13"/>
  <c r="D314" i="13"/>
  <c r="F316" i="16" s="1"/>
  <c r="E314" i="13"/>
  <c r="F314" i="13"/>
  <c r="H316" i="16" s="1"/>
  <c r="G314" i="13"/>
  <c r="I316" i="16" s="1"/>
  <c r="H314" i="13"/>
  <c r="J316" i="16" s="1"/>
  <c r="I314" i="13"/>
  <c r="K316" i="16" s="1"/>
  <c r="J314" i="13"/>
  <c r="L316" i="16" s="1"/>
  <c r="K314" i="13"/>
  <c r="M316" i="16" s="1"/>
  <c r="L314" i="13"/>
  <c r="N316" i="16" s="1"/>
  <c r="M314" i="13"/>
  <c r="O316" i="16" s="1"/>
  <c r="N314" i="13"/>
  <c r="P316" i="16" s="1"/>
  <c r="O314" i="13"/>
  <c r="Q316" i="16" s="1"/>
  <c r="P314" i="13"/>
  <c r="R316" i="16" s="1"/>
  <c r="Q314" i="13"/>
  <c r="S316" i="16" s="1"/>
  <c r="R314" i="13"/>
  <c r="T316" i="16" s="1"/>
  <c r="S314" i="13"/>
  <c r="U316" i="16" s="1"/>
  <c r="T314" i="13"/>
  <c r="V316" i="16" s="1"/>
  <c r="U314" i="13"/>
  <c r="W316" i="16" s="1"/>
  <c r="V314" i="13"/>
  <c r="X316" i="16" s="1"/>
  <c r="W314" i="13"/>
  <c r="Y316" i="16" s="1"/>
  <c r="X314" i="13"/>
  <c r="Z316" i="16" s="1"/>
  <c r="Y314" i="13"/>
  <c r="AA316" i="16" s="1"/>
  <c r="Z314" i="13"/>
  <c r="AB316" i="16" s="1"/>
  <c r="C315" i="13"/>
  <c r="D315" i="13"/>
  <c r="F317" i="16" s="1"/>
  <c r="E315" i="13"/>
  <c r="F315" i="13"/>
  <c r="H317" i="16" s="1"/>
  <c r="G315" i="13"/>
  <c r="I317" i="16" s="1"/>
  <c r="H315" i="13"/>
  <c r="J317" i="16" s="1"/>
  <c r="I315" i="13"/>
  <c r="K317" i="16" s="1"/>
  <c r="J315" i="13"/>
  <c r="L317" i="16" s="1"/>
  <c r="K315" i="13"/>
  <c r="M317" i="16" s="1"/>
  <c r="L315" i="13"/>
  <c r="N317" i="16" s="1"/>
  <c r="M315" i="13"/>
  <c r="O317" i="16" s="1"/>
  <c r="N315" i="13"/>
  <c r="P317" i="16" s="1"/>
  <c r="O315" i="13"/>
  <c r="Q317" i="16" s="1"/>
  <c r="P315" i="13"/>
  <c r="R317" i="16" s="1"/>
  <c r="Q315" i="13"/>
  <c r="S317" i="16" s="1"/>
  <c r="R315" i="13"/>
  <c r="T317" i="16" s="1"/>
  <c r="S315" i="13"/>
  <c r="U317" i="16" s="1"/>
  <c r="T315" i="13"/>
  <c r="V317" i="16" s="1"/>
  <c r="U315" i="13"/>
  <c r="W317" i="16" s="1"/>
  <c r="V315" i="13"/>
  <c r="X317" i="16" s="1"/>
  <c r="W315" i="13"/>
  <c r="Y317" i="16" s="1"/>
  <c r="X315" i="13"/>
  <c r="Z317" i="16" s="1"/>
  <c r="Y315" i="13"/>
  <c r="AA317" i="16" s="1"/>
  <c r="Z315" i="13"/>
  <c r="AB317" i="16" s="1"/>
  <c r="C316" i="13"/>
  <c r="D316" i="13"/>
  <c r="F318" i="16" s="1"/>
  <c r="E316" i="13"/>
  <c r="F316" i="13"/>
  <c r="H318" i="16" s="1"/>
  <c r="G316" i="13"/>
  <c r="I318" i="16" s="1"/>
  <c r="H316" i="13"/>
  <c r="J318" i="16" s="1"/>
  <c r="I316" i="13"/>
  <c r="K318" i="16" s="1"/>
  <c r="J316" i="13"/>
  <c r="L318" i="16" s="1"/>
  <c r="K316" i="13"/>
  <c r="M318" i="16" s="1"/>
  <c r="L316" i="13"/>
  <c r="N318" i="16" s="1"/>
  <c r="M316" i="13"/>
  <c r="O318" i="16" s="1"/>
  <c r="N316" i="13"/>
  <c r="P318" i="16" s="1"/>
  <c r="O316" i="13"/>
  <c r="Q318" i="16" s="1"/>
  <c r="P316" i="13"/>
  <c r="R318" i="16" s="1"/>
  <c r="Q316" i="13"/>
  <c r="S318" i="16" s="1"/>
  <c r="R316" i="13"/>
  <c r="T318" i="16" s="1"/>
  <c r="S316" i="13"/>
  <c r="U318" i="16" s="1"/>
  <c r="T316" i="13"/>
  <c r="V318" i="16" s="1"/>
  <c r="U316" i="13"/>
  <c r="W318" i="16" s="1"/>
  <c r="V316" i="13"/>
  <c r="X318" i="16" s="1"/>
  <c r="W316" i="13"/>
  <c r="Y318" i="16" s="1"/>
  <c r="X316" i="13"/>
  <c r="Z318" i="16" s="1"/>
  <c r="Y316" i="13"/>
  <c r="AA318" i="16" s="1"/>
  <c r="Z316" i="13"/>
  <c r="AB318" i="16" s="1"/>
  <c r="C318" i="13"/>
  <c r="D318" i="13"/>
  <c r="F320" i="16" s="1"/>
  <c r="E318" i="13"/>
  <c r="F318" i="13"/>
  <c r="H320" i="16" s="1"/>
  <c r="G318" i="13"/>
  <c r="I320" i="16" s="1"/>
  <c r="H318" i="13"/>
  <c r="J320" i="16" s="1"/>
  <c r="I318" i="13"/>
  <c r="K320" i="16" s="1"/>
  <c r="J318" i="13"/>
  <c r="L320" i="16" s="1"/>
  <c r="K318" i="13"/>
  <c r="M320" i="16" s="1"/>
  <c r="L318" i="13"/>
  <c r="N320" i="16" s="1"/>
  <c r="M318" i="13"/>
  <c r="O320" i="16" s="1"/>
  <c r="N318" i="13"/>
  <c r="P320" i="16" s="1"/>
  <c r="O318" i="13"/>
  <c r="Q320" i="16" s="1"/>
  <c r="P318" i="13"/>
  <c r="R320" i="16" s="1"/>
  <c r="Q318" i="13"/>
  <c r="S320" i="16" s="1"/>
  <c r="R318" i="13"/>
  <c r="T320" i="16" s="1"/>
  <c r="S318" i="13"/>
  <c r="U320" i="16" s="1"/>
  <c r="T318" i="13"/>
  <c r="V320" i="16" s="1"/>
  <c r="U318" i="13"/>
  <c r="W320" i="16" s="1"/>
  <c r="V318" i="13"/>
  <c r="X320" i="16" s="1"/>
  <c r="W318" i="13"/>
  <c r="Y320" i="16" s="1"/>
  <c r="X318" i="13"/>
  <c r="Z320" i="16" s="1"/>
  <c r="Y318" i="13"/>
  <c r="AA320" i="16" s="1"/>
  <c r="Z318" i="13"/>
  <c r="AB320" i="16" s="1"/>
  <c r="C319" i="13"/>
  <c r="D319" i="13"/>
  <c r="F321" i="16" s="1"/>
  <c r="E319" i="13"/>
  <c r="F319" i="13"/>
  <c r="H321" i="16" s="1"/>
  <c r="G319" i="13"/>
  <c r="I321" i="16" s="1"/>
  <c r="H319" i="13"/>
  <c r="J321" i="16" s="1"/>
  <c r="I319" i="13"/>
  <c r="K321" i="16" s="1"/>
  <c r="J319" i="13"/>
  <c r="L321" i="16" s="1"/>
  <c r="K319" i="13"/>
  <c r="M321" i="16" s="1"/>
  <c r="L319" i="13"/>
  <c r="N321" i="16" s="1"/>
  <c r="M319" i="13"/>
  <c r="O321" i="16" s="1"/>
  <c r="N319" i="13"/>
  <c r="P321" i="16" s="1"/>
  <c r="O319" i="13"/>
  <c r="Q321" i="16" s="1"/>
  <c r="P319" i="13"/>
  <c r="R321" i="16" s="1"/>
  <c r="Q319" i="13"/>
  <c r="S321" i="16" s="1"/>
  <c r="R319" i="13"/>
  <c r="T321" i="16" s="1"/>
  <c r="S319" i="13"/>
  <c r="U321" i="16" s="1"/>
  <c r="T319" i="13"/>
  <c r="V321" i="16" s="1"/>
  <c r="U319" i="13"/>
  <c r="W321" i="16" s="1"/>
  <c r="V319" i="13"/>
  <c r="X321" i="16" s="1"/>
  <c r="W319" i="13"/>
  <c r="Y321" i="16" s="1"/>
  <c r="X319" i="13"/>
  <c r="Z321" i="16" s="1"/>
  <c r="Y319" i="13"/>
  <c r="AA321" i="16" s="1"/>
  <c r="Z319" i="13"/>
  <c r="AB321" i="16" s="1"/>
  <c r="C320" i="13"/>
  <c r="D320" i="13"/>
  <c r="F322" i="16" s="1"/>
  <c r="E320" i="13"/>
  <c r="F320" i="13"/>
  <c r="H322" i="16" s="1"/>
  <c r="G320" i="13"/>
  <c r="I322" i="16" s="1"/>
  <c r="H320" i="13"/>
  <c r="J322" i="16" s="1"/>
  <c r="I320" i="13"/>
  <c r="K322" i="16" s="1"/>
  <c r="J320" i="13"/>
  <c r="L322" i="16" s="1"/>
  <c r="K320" i="13"/>
  <c r="M322" i="16" s="1"/>
  <c r="L320" i="13"/>
  <c r="N322" i="16" s="1"/>
  <c r="M320" i="13"/>
  <c r="O322" i="16" s="1"/>
  <c r="N320" i="13"/>
  <c r="P322" i="16" s="1"/>
  <c r="O320" i="13"/>
  <c r="Q322" i="16" s="1"/>
  <c r="P320" i="13"/>
  <c r="R322" i="16" s="1"/>
  <c r="Q320" i="13"/>
  <c r="S322" i="16" s="1"/>
  <c r="R320" i="13"/>
  <c r="T322" i="16" s="1"/>
  <c r="S320" i="13"/>
  <c r="U322" i="16" s="1"/>
  <c r="T320" i="13"/>
  <c r="V322" i="16" s="1"/>
  <c r="U320" i="13"/>
  <c r="W322" i="16" s="1"/>
  <c r="V320" i="13"/>
  <c r="X322" i="16" s="1"/>
  <c r="W320" i="13"/>
  <c r="Y322" i="16" s="1"/>
  <c r="X320" i="13"/>
  <c r="Z322" i="16" s="1"/>
  <c r="Y320" i="13"/>
  <c r="AA322" i="16" s="1"/>
  <c r="Z320" i="13"/>
  <c r="AB322" i="16" s="1"/>
  <c r="C321" i="13"/>
  <c r="D321" i="13"/>
  <c r="F323" i="16" s="1"/>
  <c r="E321" i="13"/>
  <c r="F321" i="13"/>
  <c r="H323" i="16" s="1"/>
  <c r="G321" i="13"/>
  <c r="I323" i="16" s="1"/>
  <c r="H321" i="13"/>
  <c r="J323" i="16" s="1"/>
  <c r="I321" i="13"/>
  <c r="K323" i="16" s="1"/>
  <c r="J321" i="13"/>
  <c r="L323" i="16" s="1"/>
  <c r="K321" i="13"/>
  <c r="M323" i="16" s="1"/>
  <c r="L321" i="13"/>
  <c r="N323" i="16" s="1"/>
  <c r="M321" i="13"/>
  <c r="O323" i="16" s="1"/>
  <c r="N321" i="13"/>
  <c r="P323" i="16" s="1"/>
  <c r="O321" i="13"/>
  <c r="Q323" i="16" s="1"/>
  <c r="P321" i="13"/>
  <c r="R323" i="16" s="1"/>
  <c r="Q321" i="13"/>
  <c r="S323" i="16" s="1"/>
  <c r="R321" i="13"/>
  <c r="T323" i="16" s="1"/>
  <c r="S321" i="13"/>
  <c r="U323" i="16" s="1"/>
  <c r="T321" i="13"/>
  <c r="V323" i="16" s="1"/>
  <c r="U321" i="13"/>
  <c r="W323" i="16" s="1"/>
  <c r="V321" i="13"/>
  <c r="X323" i="16" s="1"/>
  <c r="W321" i="13"/>
  <c r="Y323" i="16" s="1"/>
  <c r="X321" i="13"/>
  <c r="Z323" i="16" s="1"/>
  <c r="Y321" i="13"/>
  <c r="AA323" i="16" s="1"/>
  <c r="Z321" i="13"/>
  <c r="AB323" i="16" s="1"/>
  <c r="C322" i="13"/>
  <c r="D322" i="13"/>
  <c r="F324" i="16" s="1"/>
  <c r="E322" i="13"/>
  <c r="F322" i="13"/>
  <c r="H324" i="16" s="1"/>
  <c r="G322" i="13"/>
  <c r="I324" i="16" s="1"/>
  <c r="H322" i="13"/>
  <c r="J324" i="16" s="1"/>
  <c r="I322" i="13"/>
  <c r="K324" i="16" s="1"/>
  <c r="J322" i="13"/>
  <c r="L324" i="16" s="1"/>
  <c r="K322" i="13"/>
  <c r="M324" i="16" s="1"/>
  <c r="L322" i="13"/>
  <c r="N324" i="16" s="1"/>
  <c r="M322" i="13"/>
  <c r="O324" i="16" s="1"/>
  <c r="N322" i="13"/>
  <c r="P324" i="16" s="1"/>
  <c r="O322" i="13"/>
  <c r="Q324" i="16" s="1"/>
  <c r="P322" i="13"/>
  <c r="R324" i="16" s="1"/>
  <c r="Q322" i="13"/>
  <c r="S324" i="16" s="1"/>
  <c r="R322" i="13"/>
  <c r="T324" i="16" s="1"/>
  <c r="S322" i="13"/>
  <c r="U324" i="16" s="1"/>
  <c r="T322" i="13"/>
  <c r="V324" i="16" s="1"/>
  <c r="U322" i="13"/>
  <c r="W324" i="16" s="1"/>
  <c r="V322" i="13"/>
  <c r="X324" i="16" s="1"/>
  <c r="W322" i="13"/>
  <c r="Y324" i="16" s="1"/>
  <c r="X322" i="13"/>
  <c r="Z324" i="16" s="1"/>
  <c r="Y322" i="13"/>
  <c r="AA324" i="16" s="1"/>
  <c r="Z322" i="13"/>
  <c r="AB324" i="16" s="1"/>
  <c r="C323" i="13"/>
  <c r="D323" i="13"/>
  <c r="F325" i="16" s="1"/>
  <c r="E323" i="13"/>
  <c r="F323" i="13"/>
  <c r="H325" i="16" s="1"/>
  <c r="G323" i="13"/>
  <c r="I325" i="16" s="1"/>
  <c r="H323" i="13"/>
  <c r="J325" i="16" s="1"/>
  <c r="I323" i="13"/>
  <c r="K325" i="16" s="1"/>
  <c r="J323" i="13"/>
  <c r="L325" i="16" s="1"/>
  <c r="K323" i="13"/>
  <c r="M325" i="16" s="1"/>
  <c r="L323" i="13"/>
  <c r="N325" i="16" s="1"/>
  <c r="M323" i="13"/>
  <c r="O325" i="16" s="1"/>
  <c r="N323" i="13"/>
  <c r="P325" i="16" s="1"/>
  <c r="O323" i="13"/>
  <c r="Q325" i="16" s="1"/>
  <c r="P323" i="13"/>
  <c r="R325" i="16" s="1"/>
  <c r="Q323" i="13"/>
  <c r="S325" i="16" s="1"/>
  <c r="R323" i="13"/>
  <c r="T325" i="16" s="1"/>
  <c r="S323" i="13"/>
  <c r="U325" i="16" s="1"/>
  <c r="T323" i="13"/>
  <c r="V325" i="16" s="1"/>
  <c r="U323" i="13"/>
  <c r="W325" i="16" s="1"/>
  <c r="V323" i="13"/>
  <c r="X325" i="16" s="1"/>
  <c r="W323" i="13"/>
  <c r="Y325" i="16" s="1"/>
  <c r="X323" i="13"/>
  <c r="Z325" i="16" s="1"/>
  <c r="Y323" i="13"/>
  <c r="AA325" i="16" s="1"/>
  <c r="Z323" i="13"/>
  <c r="AB325" i="16" s="1"/>
  <c r="C324" i="13"/>
  <c r="D324" i="13"/>
  <c r="F326" i="16" s="1"/>
  <c r="E324" i="13"/>
  <c r="F324" i="13"/>
  <c r="H326" i="16" s="1"/>
  <c r="G324" i="13"/>
  <c r="I326" i="16" s="1"/>
  <c r="H324" i="13"/>
  <c r="J326" i="16" s="1"/>
  <c r="I324" i="13"/>
  <c r="K326" i="16" s="1"/>
  <c r="J324" i="13"/>
  <c r="L326" i="16" s="1"/>
  <c r="K324" i="13"/>
  <c r="M326" i="16" s="1"/>
  <c r="L324" i="13"/>
  <c r="N326" i="16" s="1"/>
  <c r="M324" i="13"/>
  <c r="O326" i="16" s="1"/>
  <c r="N324" i="13"/>
  <c r="P326" i="16" s="1"/>
  <c r="O324" i="13"/>
  <c r="Q326" i="16" s="1"/>
  <c r="P324" i="13"/>
  <c r="R326" i="16" s="1"/>
  <c r="Q324" i="13"/>
  <c r="S326" i="16" s="1"/>
  <c r="R324" i="13"/>
  <c r="T326" i="16" s="1"/>
  <c r="S324" i="13"/>
  <c r="U326" i="16" s="1"/>
  <c r="T324" i="13"/>
  <c r="V326" i="16" s="1"/>
  <c r="U324" i="13"/>
  <c r="W326" i="16" s="1"/>
  <c r="V324" i="13"/>
  <c r="X326" i="16" s="1"/>
  <c r="W324" i="13"/>
  <c r="Y326" i="16" s="1"/>
  <c r="X324" i="13"/>
  <c r="Z326" i="16" s="1"/>
  <c r="Y324" i="13"/>
  <c r="AA326" i="16" s="1"/>
  <c r="Z324" i="13"/>
  <c r="AB326" i="16" s="1"/>
  <c r="C325" i="13"/>
  <c r="D325" i="13"/>
  <c r="F327" i="16" s="1"/>
  <c r="E325" i="13"/>
  <c r="F325" i="13"/>
  <c r="H327" i="16" s="1"/>
  <c r="G325" i="13"/>
  <c r="I327" i="16" s="1"/>
  <c r="H325" i="13"/>
  <c r="J327" i="16" s="1"/>
  <c r="I325" i="13"/>
  <c r="K327" i="16" s="1"/>
  <c r="J325" i="13"/>
  <c r="L327" i="16" s="1"/>
  <c r="K325" i="13"/>
  <c r="M327" i="16" s="1"/>
  <c r="L325" i="13"/>
  <c r="N327" i="16" s="1"/>
  <c r="M325" i="13"/>
  <c r="O327" i="16" s="1"/>
  <c r="N325" i="13"/>
  <c r="P327" i="16" s="1"/>
  <c r="O325" i="13"/>
  <c r="Q327" i="16" s="1"/>
  <c r="P325" i="13"/>
  <c r="R327" i="16" s="1"/>
  <c r="Q325" i="13"/>
  <c r="S327" i="16" s="1"/>
  <c r="R325" i="13"/>
  <c r="T327" i="16" s="1"/>
  <c r="S325" i="13"/>
  <c r="U327" i="16" s="1"/>
  <c r="T325" i="13"/>
  <c r="V327" i="16" s="1"/>
  <c r="U325" i="13"/>
  <c r="W327" i="16" s="1"/>
  <c r="V325" i="13"/>
  <c r="X327" i="16" s="1"/>
  <c r="W325" i="13"/>
  <c r="Y327" i="16" s="1"/>
  <c r="X325" i="13"/>
  <c r="Z327" i="16" s="1"/>
  <c r="Y325" i="13"/>
  <c r="AA327" i="16" s="1"/>
  <c r="Z325" i="13"/>
  <c r="AB327" i="16" s="1"/>
  <c r="C326" i="13"/>
  <c r="D326" i="13"/>
  <c r="F328" i="16" s="1"/>
  <c r="E326" i="13"/>
  <c r="F326" i="13"/>
  <c r="H328" i="16" s="1"/>
  <c r="G326" i="13"/>
  <c r="I328" i="16" s="1"/>
  <c r="H326" i="13"/>
  <c r="J328" i="16" s="1"/>
  <c r="I326" i="13"/>
  <c r="K328" i="16" s="1"/>
  <c r="J326" i="13"/>
  <c r="L328" i="16" s="1"/>
  <c r="K326" i="13"/>
  <c r="M328" i="16" s="1"/>
  <c r="L326" i="13"/>
  <c r="N328" i="16" s="1"/>
  <c r="M326" i="13"/>
  <c r="O328" i="16" s="1"/>
  <c r="N326" i="13"/>
  <c r="P328" i="16" s="1"/>
  <c r="O326" i="13"/>
  <c r="Q328" i="16" s="1"/>
  <c r="P326" i="13"/>
  <c r="R328" i="16" s="1"/>
  <c r="Q326" i="13"/>
  <c r="S328" i="16" s="1"/>
  <c r="R326" i="13"/>
  <c r="T328" i="16" s="1"/>
  <c r="S326" i="13"/>
  <c r="U328" i="16" s="1"/>
  <c r="T326" i="13"/>
  <c r="V328" i="16" s="1"/>
  <c r="U326" i="13"/>
  <c r="W328" i="16" s="1"/>
  <c r="V326" i="13"/>
  <c r="X328" i="16" s="1"/>
  <c r="W326" i="13"/>
  <c r="Y328" i="16" s="1"/>
  <c r="X326" i="13"/>
  <c r="Z328" i="16" s="1"/>
  <c r="Y326" i="13"/>
  <c r="AA328" i="16" s="1"/>
  <c r="Z326" i="13"/>
  <c r="AB328" i="16" s="1"/>
  <c r="C327" i="13"/>
  <c r="D327" i="13"/>
  <c r="F329" i="16" s="1"/>
  <c r="E327" i="13"/>
  <c r="F327" i="13"/>
  <c r="H329" i="16" s="1"/>
  <c r="G327" i="13"/>
  <c r="I329" i="16" s="1"/>
  <c r="H327" i="13"/>
  <c r="J329" i="16" s="1"/>
  <c r="I327" i="13"/>
  <c r="K329" i="16" s="1"/>
  <c r="J327" i="13"/>
  <c r="L329" i="16" s="1"/>
  <c r="K327" i="13"/>
  <c r="M329" i="16" s="1"/>
  <c r="L327" i="13"/>
  <c r="N329" i="16" s="1"/>
  <c r="M327" i="13"/>
  <c r="O329" i="16" s="1"/>
  <c r="N327" i="13"/>
  <c r="P329" i="16" s="1"/>
  <c r="O327" i="13"/>
  <c r="Q329" i="16" s="1"/>
  <c r="P327" i="13"/>
  <c r="R329" i="16" s="1"/>
  <c r="Q327" i="13"/>
  <c r="S329" i="16" s="1"/>
  <c r="R327" i="13"/>
  <c r="T329" i="16" s="1"/>
  <c r="S327" i="13"/>
  <c r="U329" i="16" s="1"/>
  <c r="T327" i="13"/>
  <c r="V329" i="16" s="1"/>
  <c r="U327" i="13"/>
  <c r="W329" i="16" s="1"/>
  <c r="V327" i="13"/>
  <c r="X329" i="16" s="1"/>
  <c r="W327" i="13"/>
  <c r="Y329" i="16" s="1"/>
  <c r="X327" i="13"/>
  <c r="Z329" i="16" s="1"/>
  <c r="Y327" i="13"/>
  <c r="AA329" i="16" s="1"/>
  <c r="Z327" i="13"/>
  <c r="AB329" i="16" s="1"/>
  <c r="C328" i="13"/>
  <c r="D328" i="13"/>
  <c r="F330" i="16" s="1"/>
  <c r="E328" i="13"/>
  <c r="F328" i="13"/>
  <c r="H330" i="16" s="1"/>
  <c r="G328" i="13"/>
  <c r="I330" i="16" s="1"/>
  <c r="H328" i="13"/>
  <c r="J330" i="16" s="1"/>
  <c r="I328" i="13"/>
  <c r="K330" i="16" s="1"/>
  <c r="J328" i="13"/>
  <c r="L330" i="16" s="1"/>
  <c r="K328" i="13"/>
  <c r="M330" i="16" s="1"/>
  <c r="L328" i="13"/>
  <c r="N330" i="16" s="1"/>
  <c r="M328" i="13"/>
  <c r="O330" i="16" s="1"/>
  <c r="N328" i="13"/>
  <c r="P330" i="16" s="1"/>
  <c r="O328" i="13"/>
  <c r="Q330" i="16" s="1"/>
  <c r="P328" i="13"/>
  <c r="R330" i="16" s="1"/>
  <c r="Q328" i="13"/>
  <c r="S330" i="16" s="1"/>
  <c r="R328" i="13"/>
  <c r="T330" i="16" s="1"/>
  <c r="S328" i="13"/>
  <c r="U330" i="16" s="1"/>
  <c r="T328" i="13"/>
  <c r="V330" i="16" s="1"/>
  <c r="U328" i="13"/>
  <c r="W330" i="16" s="1"/>
  <c r="V328" i="13"/>
  <c r="X330" i="16" s="1"/>
  <c r="W328" i="13"/>
  <c r="Y330" i="16" s="1"/>
  <c r="X328" i="13"/>
  <c r="Z330" i="16" s="1"/>
  <c r="Y328" i="13"/>
  <c r="AA330" i="16" s="1"/>
  <c r="Z328" i="13"/>
  <c r="AB330" i="16" s="1"/>
  <c r="C329" i="13"/>
  <c r="D329" i="13"/>
  <c r="F331" i="16" s="1"/>
  <c r="E329" i="13"/>
  <c r="F329" i="13"/>
  <c r="H331" i="16" s="1"/>
  <c r="G329" i="13"/>
  <c r="I331" i="16" s="1"/>
  <c r="H329" i="13"/>
  <c r="J331" i="16" s="1"/>
  <c r="I329" i="13"/>
  <c r="K331" i="16" s="1"/>
  <c r="J329" i="13"/>
  <c r="L331" i="16" s="1"/>
  <c r="K329" i="13"/>
  <c r="M331" i="16" s="1"/>
  <c r="L329" i="13"/>
  <c r="N331" i="16" s="1"/>
  <c r="M329" i="13"/>
  <c r="O331" i="16" s="1"/>
  <c r="N329" i="13"/>
  <c r="P331" i="16" s="1"/>
  <c r="O329" i="13"/>
  <c r="Q331" i="16" s="1"/>
  <c r="P329" i="13"/>
  <c r="R331" i="16" s="1"/>
  <c r="Q329" i="13"/>
  <c r="S331" i="16" s="1"/>
  <c r="R329" i="13"/>
  <c r="T331" i="16" s="1"/>
  <c r="S329" i="13"/>
  <c r="U331" i="16" s="1"/>
  <c r="T329" i="13"/>
  <c r="V331" i="16" s="1"/>
  <c r="U329" i="13"/>
  <c r="W331" i="16" s="1"/>
  <c r="V329" i="13"/>
  <c r="X331" i="16" s="1"/>
  <c r="W329" i="13"/>
  <c r="Y331" i="16" s="1"/>
  <c r="X329" i="13"/>
  <c r="Z331" i="16" s="1"/>
  <c r="Y329" i="13"/>
  <c r="AA331" i="16" s="1"/>
  <c r="Z329" i="13"/>
  <c r="AB331" i="16" s="1"/>
  <c r="C330" i="13"/>
  <c r="D330" i="13"/>
  <c r="F332" i="16" s="1"/>
  <c r="E330" i="13"/>
  <c r="F330" i="13"/>
  <c r="H332" i="16" s="1"/>
  <c r="G330" i="13"/>
  <c r="I332" i="16" s="1"/>
  <c r="H330" i="13"/>
  <c r="J332" i="16" s="1"/>
  <c r="I330" i="13"/>
  <c r="K332" i="16" s="1"/>
  <c r="J330" i="13"/>
  <c r="L332" i="16" s="1"/>
  <c r="K330" i="13"/>
  <c r="M332" i="16" s="1"/>
  <c r="L330" i="13"/>
  <c r="N332" i="16" s="1"/>
  <c r="M330" i="13"/>
  <c r="O332" i="16" s="1"/>
  <c r="N330" i="13"/>
  <c r="P332" i="16" s="1"/>
  <c r="O330" i="13"/>
  <c r="Q332" i="16" s="1"/>
  <c r="P330" i="13"/>
  <c r="R332" i="16" s="1"/>
  <c r="Q330" i="13"/>
  <c r="S332" i="16" s="1"/>
  <c r="R330" i="13"/>
  <c r="T332" i="16" s="1"/>
  <c r="S330" i="13"/>
  <c r="U332" i="16" s="1"/>
  <c r="T330" i="13"/>
  <c r="V332" i="16" s="1"/>
  <c r="U330" i="13"/>
  <c r="W332" i="16" s="1"/>
  <c r="V330" i="13"/>
  <c r="X332" i="16" s="1"/>
  <c r="W330" i="13"/>
  <c r="Y332" i="16" s="1"/>
  <c r="X330" i="13"/>
  <c r="Z332" i="16" s="1"/>
  <c r="Y330" i="13"/>
  <c r="AA332" i="16" s="1"/>
  <c r="Z330" i="13"/>
  <c r="AB332" i="16" s="1"/>
  <c r="C331" i="13"/>
  <c r="D331" i="13"/>
  <c r="F333" i="16" s="1"/>
  <c r="E331" i="13"/>
  <c r="F331" i="13"/>
  <c r="H333" i="16" s="1"/>
  <c r="G331" i="13"/>
  <c r="I333" i="16" s="1"/>
  <c r="H331" i="13"/>
  <c r="J333" i="16" s="1"/>
  <c r="I331" i="13"/>
  <c r="K333" i="16" s="1"/>
  <c r="J331" i="13"/>
  <c r="L333" i="16" s="1"/>
  <c r="K331" i="13"/>
  <c r="M333" i="16" s="1"/>
  <c r="L331" i="13"/>
  <c r="N333" i="16" s="1"/>
  <c r="M331" i="13"/>
  <c r="O333" i="16" s="1"/>
  <c r="N331" i="13"/>
  <c r="P333" i="16" s="1"/>
  <c r="O331" i="13"/>
  <c r="Q333" i="16" s="1"/>
  <c r="P331" i="13"/>
  <c r="R333" i="16" s="1"/>
  <c r="Q331" i="13"/>
  <c r="S333" i="16" s="1"/>
  <c r="R331" i="13"/>
  <c r="T333" i="16" s="1"/>
  <c r="S331" i="13"/>
  <c r="U333" i="16" s="1"/>
  <c r="T331" i="13"/>
  <c r="V333" i="16" s="1"/>
  <c r="U331" i="13"/>
  <c r="W333" i="16" s="1"/>
  <c r="V331" i="13"/>
  <c r="X333" i="16" s="1"/>
  <c r="W331" i="13"/>
  <c r="Y333" i="16" s="1"/>
  <c r="X331" i="13"/>
  <c r="Z333" i="16" s="1"/>
  <c r="Y331" i="13"/>
  <c r="AA333" i="16" s="1"/>
  <c r="Z331" i="13"/>
  <c r="AB333" i="16" s="1"/>
  <c r="C332" i="13"/>
  <c r="D332" i="13"/>
  <c r="F334" i="16" s="1"/>
  <c r="E332" i="13"/>
  <c r="F332" i="13"/>
  <c r="H334" i="16" s="1"/>
  <c r="G332" i="13"/>
  <c r="I334" i="16" s="1"/>
  <c r="H332" i="13"/>
  <c r="J334" i="16" s="1"/>
  <c r="I332" i="13"/>
  <c r="K334" i="16" s="1"/>
  <c r="J332" i="13"/>
  <c r="L334" i="16" s="1"/>
  <c r="K332" i="13"/>
  <c r="M334" i="16" s="1"/>
  <c r="L332" i="13"/>
  <c r="N334" i="16" s="1"/>
  <c r="M332" i="13"/>
  <c r="O334" i="16" s="1"/>
  <c r="N332" i="13"/>
  <c r="P334" i="16" s="1"/>
  <c r="O332" i="13"/>
  <c r="Q334" i="16" s="1"/>
  <c r="P332" i="13"/>
  <c r="R334" i="16" s="1"/>
  <c r="Q332" i="13"/>
  <c r="S334" i="16" s="1"/>
  <c r="R332" i="13"/>
  <c r="T334" i="16" s="1"/>
  <c r="S332" i="13"/>
  <c r="U334" i="16" s="1"/>
  <c r="T332" i="13"/>
  <c r="V334" i="16" s="1"/>
  <c r="U332" i="13"/>
  <c r="W334" i="16" s="1"/>
  <c r="V332" i="13"/>
  <c r="X334" i="16" s="1"/>
  <c r="W332" i="13"/>
  <c r="Y334" i="16" s="1"/>
  <c r="X332" i="13"/>
  <c r="Z334" i="16" s="1"/>
  <c r="Y332" i="13"/>
  <c r="AA334" i="16" s="1"/>
  <c r="Z332" i="13"/>
  <c r="AB334" i="16" s="1"/>
  <c r="C333" i="13"/>
  <c r="D333" i="13"/>
  <c r="F335" i="16" s="1"/>
  <c r="E333" i="13"/>
  <c r="F333" i="13"/>
  <c r="H335" i="16" s="1"/>
  <c r="G333" i="13"/>
  <c r="I335" i="16" s="1"/>
  <c r="H333" i="13"/>
  <c r="J335" i="16" s="1"/>
  <c r="I333" i="13"/>
  <c r="K335" i="16" s="1"/>
  <c r="J333" i="13"/>
  <c r="L335" i="16" s="1"/>
  <c r="K333" i="13"/>
  <c r="M335" i="16" s="1"/>
  <c r="L333" i="13"/>
  <c r="N335" i="16" s="1"/>
  <c r="M333" i="13"/>
  <c r="O335" i="16" s="1"/>
  <c r="N333" i="13"/>
  <c r="P335" i="16" s="1"/>
  <c r="O333" i="13"/>
  <c r="Q335" i="16" s="1"/>
  <c r="P333" i="13"/>
  <c r="R335" i="16" s="1"/>
  <c r="Q333" i="13"/>
  <c r="S335" i="16" s="1"/>
  <c r="R333" i="13"/>
  <c r="T335" i="16" s="1"/>
  <c r="S333" i="13"/>
  <c r="U335" i="16" s="1"/>
  <c r="T333" i="13"/>
  <c r="V335" i="16" s="1"/>
  <c r="U333" i="13"/>
  <c r="W335" i="16" s="1"/>
  <c r="V333" i="13"/>
  <c r="X335" i="16" s="1"/>
  <c r="W333" i="13"/>
  <c r="Y335" i="16" s="1"/>
  <c r="X333" i="13"/>
  <c r="Z335" i="16" s="1"/>
  <c r="Y333" i="13"/>
  <c r="AA335" i="16" s="1"/>
  <c r="Z333" i="13"/>
  <c r="AB335" i="16" s="1"/>
  <c r="C334" i="13"/>
  <c r="D334" i="13"/>
  <c r="F336" i="16" s="1"/>
  <c r="E334" i="13"/>
  <c r="F334" i="13"/>
  <c r="H336" i="16" s="1"/>
  <c r="G334" i="13"/>
  <c r="I336" i="16" s="1"/>
  <c r="H334" i="13"/>
  <c r="J336" i="16" s="1"/>
  <c r="I334" i="13"/>
  <c r="K336" i="16" s="1"/>
  <c r="J334" i="13"/>
  <c r="L336" i="16" s="1"/>
  <c r="K334" i="13"/>
  <c r="M336" i="16" s="1"/>
  <c r="L334" i="13"/>
  <c r="N336" i="16" s="1"/>
  <c r="M334" i="13"/>
  <c r="O336" i="16" s="1"/>
  <c r="N334" i="13"/>
  <c r="P336" i="16" s="1"/>
  <c r="O334" i="13"/>
  <c r="Q336" i="16" s="1"/>
  <c r="P334" i="13"/>
  <c r="R336" i="16" s="1"/>
  <c r="Q334" i="13"/>
  <c r="S336" i="16" s="1"/>
  <c r="R334" i="13"/>
  <c r="T336" i="16" s="1"/>
  <c r="S334" i="13"/>
  <c r="U336" i="16" s="1"/>
  <c r="T334" i="13"/>
  <c r="V336" i="16" s="1"/>
  <c r="U334" i="13"/>
  <c r="W336" i="16" s="1"/>
  <c r="V334" i="13"/>
  <c r="X336" i="16" s="1"/>
  <c r="W334" i="13"/>
  <c r="Y336" i="16" s="1"/>
  <c r="X334" i="13"/>
  <c r="Z336" i="16" s="1"/>
  <c r="Y334" i="13"/>
  <c r="AA336" i="16" s="1"/>
  <c r="Z334" i="13"/>
  <c r="AB336" i="16" s="1"/>
  <c r="C335" i="13"/>
  <c r="D335" i="13"/>
  <c r="F337" i="16" s="1"/>
  <c r="E335" i="13"/>
  <c r="F335" i="13"/>
  <c r="H337" i="16" s="1"/>
  <c r="G335" i="13"/>
  <c r="I337" i="16" s="1"/>
  <c r="H335" i="13"/>
  <c r="J337" i="16" s="1"/>
  <c r="I335" i="13"/>
  <c r="K337" i="16" s="1"/>
  <c r="J335" i="13"/>
  <c r="L337" i="16" s="1"/>
  <c r="K335" i="13"/>
  <c r="M337" i="16" s="1"/>
  <c r="L335" i="13"/>
  <c r="N337" i="16" s="1"/>
  <c r="M335" i="13"/>
  <c r="O337" i="16" s="1"/>
  <c r="N335" i="13"/>
  <c r="P337" i="16" s="1"/>
  <c r="O335" i="13"/>
  <c r="Q337" i="16" s="1"/>
  <c r="P335" i="13"/>
  <c r="R337" i="16" s="1"/>
  <c r="Q335" i="13"/>
  <c r="S337" i="16" s="1"/>
  <c r="R335" i="13"/>
  <c r="T337" i="16" s="1"/>
  <c r="S335" i="13"/>
  <c r="U337" i="16" s="1"/>
  <c r="T335" i="13"/>
  <c r="V337" i="16" s="1"/>
  <c r="U335" i="13"/>
  <c r="W337" i="16" s="1"/>
  <c r="V335" i="13"/>
  <c r="X337" i="16" s="1"/>
  <c r="W335" i="13"/>
  <c r="Y337" i="16" s="1"/>
  <c r="X335" i="13"/>
  <c r="Z337" i="16" s="1"/>
  <c r="Y335" i="13"/>
  <c r="AA337" i="16" s="1"/>
  <c r="Z335" i="13"/>
  <c r="AB337" i="16" s="1"/>
  <c r="C336" i="13"/>
  <c r="D336" i="13"/>
  <c r="F338" i="16" s="1"/>
  <c r="E336" i="13"/>
  <c r="F336" i="13"/>
  <c r="H338" i="16" s="1"/>
  <c r="G336" i="13"/>
  <c r="I338" i="16" s="1"/>
  <c r="H336" i="13"/>
  <c r="J338" i="16" s="1"/>
  <c r="I336" i="13"/>
  <c r="K338" i="16" s="1"/>
  <c r="J336" i="13"/>
  <c r="L338" i="16" s="1"/>
  <c r="K336" i="13"/>
  <c r="M338" i="16" s="1"/>
  <c r="L336" i="13"/>
  <c r="N338" i="16" s="1"/>
  <c r="M336" i="13"/>
  <c r="O338" i="16" s="1"/>
  <c r="N336" i="13"/>
  <c r="P338" i="16" s="1"/>
  <c r="O336" i="13"/>
  <c r="Q338" i="16" s="1"/>
  <c r="P336" i="13"/>
  <c r="R338" i="16" s="1"/>
  <c r="Q336" i="13"/>
  <c r="S338" i="16" s="1"/>
  <c r="R336" i="13"/>
  <c r="T338" i="16" s="1"/>
  <c r="S336" i="13"/>
  <c r="U338" i="16" s="1"/>
  <c r="T336" i="13"/>
  <c r="V338" i="16" s="1"/>
  <c r="U336" i="13"/>
  <c r="W338" i="16" s="1"/>
  <c r="V336" i="13"/>
  <c r="X338" i="16" s="1"/>
  <c r="W336" i="13"/>
  <c r="Y338" i="16" s="1"/>
  <c r="X336" i="13"/>
  <c r="Z338" i="16" s="1"/>
  <c r="Y336" i="13"/>
  <c r="AA338" i="16" s="1"/>
  <c r="Z336" i="13"/>
  <c r="AB338" i="16" s="1"/>
  <c r="C337" i="13"/>
  <c r="D337" i="13"/>
  <c r="F339" i="16" s="1"/>
  <c r="E337" i="13"/>
  <c r="F337" i="13"/>
  <c r="H339" i="16" s="1"/>
  <c r="G337" i="13"/>
  <c r="I339" i="16" s="1"/>
  <c r="H337" i="13"/>
  <c r="J339" i="16" s="1"/>
  <c r="I337" i="13"/>
  <c r="K339" i="16" s="1"/>
  <c r="J337" i="13"/>
  <c r="L339" i="16" s="1"/>
  <c r="K337" i="13"/>
  <c r="M339" i="16" s="1"/>
  <c r="L337" i="13"/>
  <c r="N339" i="16" s="1"/>
  <c r="M337" i="13"/>
  <c r="O339" i="16" s="1"/>
  <c r="N337" i="13"/>
  <c r="P339" i="16" s="1"/>
  <c r="O337" i="13"/>
  <c r="Q339" i="16" s="1"/>
  <c r="P337" i="13"/>
  <c r="R339" i="16" s="1"/>
  <c r="Q337" i="13"/>
  <c r="S339" i="16" s="1"/>
  <c r="R337" i="13"/>
  <c r="T339" i="16" s="1"/>
  <c r="S337" i="13"/>
  <c r="U339" i="16" s="1"/>
  <c r="T337" i="13"/>
  <c r="V339" i="16" s="1"/>
  <c r="U337" i="13"/>
  <c r="W339" i="16" s="1"/>
  <c r="V337" i="13"/>
  <c r="X339" i="16" s="1"/>
  <c r="W337" i="13"/>
  <c r="Y339" i="16" s="1"/>
  <c r="X337" i="13"/>
  <c r="Z339" i="16" s="1"/>
  <c r="Y337" i="13"/>
  <c r="AA339" i="16" s="1"/>
  <c r="Z337" i="13"/>
  <c r="AB339" i="16" s="1"/>
  <c r="C338" i="13"/>
  <c r="D338" i="13"/>
  <c r="F340" i="16" s="1"/>
  <c r="E338" i="13"/>
  <c r="F338" i="13"/>
  <c r="H340" i="16" s="1"/>
  <c r="G338" i="13"/>
  <c r="I340" i="16" s="1"/>
  <c r="H338" i="13"/>
  <c r="J340" i="16" s="1"/>
  <c r="I338" i="13"/>
  <c r="K340" i="16" s="1"/>
  <c r="J338" i="13"/>
  <c r="L340" i="16" s="1"/>
  <c r="K338" i="13"/>
  <c r="M340" i="16" s="1"/>
  <c r="L338" i="13"/>
  <c r="N340" i="16" s="1"/>
  <c r="M338" i="13"/>
  <c r="O340" i="16" s="1"/>
  <c r="N338" i="13"/>
  <c r="P340" i="16" s="1"/>
  <c r="O338" i="13"/>
  <c r="Q340" i="16" s="1"/>
  <c r="P338" i="13"/>
  <c r="R340" i="16" s="1"/>
  <c r="Q338" i="13"/>
  <c r="S340" i="16" s="1"/>
  <c r="R338" i="13"/>
  <c r="T340" i="16" s="1"/>
  <c r="S338" i="13"/>
  <c r="U340" i="16" s="1"/>
  <c r="T338" i="13"/>
  <c r="V340" i="16" s="1"/>
  <c r="U338" i="13"/>
  <c r="W340" i="16" s="1"/>
  <c r="V338" i="13"/>
  <c r="X340" i="16" s="1"/>
  <c r="W338" i="13"/>
  <c r="Y340" i="16" s="1"/>
  <c r="X338" i="13"/>
  <c r="Z340" i="16" s="1"/>
  <c r="Y338" i="13"/>
  <c r="AA340" i="16" s="1"/>
  <c r="Z338" i="13"/>
  <c r="AB340" i="16" s="1"/>
  <c r="C339" i="13"/>
  <c r="D339" i="13"/>
  <c r="F341" i="16" s="1"/>
  <c r="E339" i="13"/>
  <c r="F339" i="13"/>
  <c r="H341" i="16" s="1"/>
  <c r="G339" i="13"/>
  <c r="I341" i="16" s="1"/>
  <c r="H339" i="13"/>
  <c r="J341" i="16" s="1"/>
  <c r="I339" i="13"/>
  <c r="K341" i="16" s="1"/>
  <c r="J339" i="13"/>
  <c r="L341" i="16" s="1"/>
  <c r="K339" i="13"/>
  <c r="M341" i="16" s="1"/>
  <c r="L339" i="13"/>
  <c r="N341" i="16" s="1"/>
  <c r="M339" i="13"/>
  <c r="O341" i="16" s="1"/>
  <c r="N339" i="13"/>
  <c r="P341" i="16" s="1"/>
  <c r="O339" i="13"/>
  <c r="Q341" i="16" s="1"/>
  <c r="P339" i="13"/>
  <c r="R341" i="16" s="1"/>
  <c r="Q339" i="13"/>
  <c r="S341" i="16" s="1"/>
  <c r="R339" i="13"/>
  <c r="T341" i="16" s="1"/>
  <c r="S339" i="13"/>
  <c r="U341" i="16" s="1"/>
  <c r="T339" i="13"/>
  <c r="V341" i="16" s="1"/>
  <c r="U339" i="13"/>
  <c r="W341" i="16" s="1"/>
  <c r="V339" i="13"/>
  <c r="X341" i="16" s="1"/>
  <c r="W339" i="13"/>
  <c r="Y341" i="16" s="1"/>
  <c r="X339" i="13"/>
  <c r="Z341" i="16" s="1"/>
  <c r="Y339" i="13"/>
  <c r="AA341" i="16" s="1"/>
  <c r="Z339" i="13"/>
  <c r="AB341" i="16" s="1"/>
  <c r="C340" i="13"/>
  <c r="D340" i="13"/>
  <c r="F342" i="16" s="1"/>
  <c r="E340" i="13"/>
  <c r="F340" i="13"/>
  <c r="H342" i="16" s="1"/>
  <c r="G340" i="13"/>
  <c r="I342" i="16" s="1"/>
  <c r="H340" i="13"/>
  <c r="J342" i="16" s="1"/>
  <c r="I340" i="13"/>
  <c r="K342" i="16" s="1"/>
  <c r="J340" i="13"/>
  <c r="L342" i="16" s="1"/>
  <c r="K340" i="13"/>
  <c r="M342" i="16" s="1"/>
  <c r="L340" i="13"/>
  <c r="N342" i="16" s="1"/>
  <c r="M340" i="13"/>
  <c r="O342" i="16" s="1"/>
  <c r="N340" i="13"/>
  <c r="P342" i="16" s="1"/>
  <c r="O340" i="13"/>
  <c r="Q342" i="16" s="1"/>
  <c r="P340" i="13"/>
  <c r="R342" i="16" s="1"/>
  <c r="Q340" i="13"/>
  <c r="S342" i="16" s="1"/>
  <c r="R340" i="13"/>
  <c r="T342" i="16" s="1"/>
  <c r="S340" i="13"/>
  <c r="U342" i="16" s="1"/>
  <c r="T340" i="13"/>
  <c r="V342" i="16" s="1"/>
  <c r="U340" i="13"/>
  <c r="W342" i="16" s="1"/>
  <c r="V340" i="13"/>
  <c r="X342" i="16" s="1"/>
  <c r="W340" i="13"/>
  <c r="Y342" i="16" s="1"/>
  <c r="X340" i="13"/>
  <c r="Z342" i="16" s="1"/>
  <c r="Y340" i="13"/>
  <c r="AA342" i="16" s="1"/>
  <c r="Z340" i="13"/>
  <c r="AB342" i="16" s="1"/>
  <c r="C341" i="13"/>
  <c r="D341" i="13"/>
  <c r="F343" i="16" s="1"/>
  <c r="E341" i="13"/>
  <c r="F341" i="13"/>
  <c r="H343" i="16" s="1"/>
  <c r="G341" i="13"/>
  <c r="I343" i="16" s="1"/>
  <c r="H341" i="13"/>
  <c r="J343" i="16" s="1"/>
  <c r="I341" i="13"/>
  <c r="K343" i="16" s="1"/>
  <c r="J341" i="13"/>
  <c r="L343" i="16" s="1"/>
  <c r="K341" i="13"/>
  <c r="M343" i="16" s="1"/>
  <c r="L341" i="13"/>
  <c r="N343" i="16" s="1"/>
  <c r="M341" i="13"/>
  <c r="O343" i="16" s="1"/>
  <c r="N341" i="13"/>
  <c r="P343" i="16" s="1"/>
  <c r="O341" i="13"/>
  <c r="Q343" i="16" s="1"/>
  <c r="P341" i="13"/>
  <c r="R343" i="16" s="1"/>
  <c r="Q341" i="13"/>
  <c r="S343" i="16" s="1"/>
  <c r="R341" i="13"/>
  <c r="T343" i="16" s="1"/>
  <c r="S341" i="13"/>
  <c r="U343" i="16" s="1"/>
  <c r="T341" i="13"/>
  <c r="V343" i="16" s="1"/>
  <c r="U341" i="13"/>
  <c r="W343" i="16" s="1"/>
  <c r="V341" i="13"/>
  <c r="X343" i="16" s="1"/>
  <c r="W341" i="13"/>
  <c r="Y343" i="16" s="1"/>
  <c r="X341" i="13"/>
  <c r="Z343" i="16" s="1"/>
  <c r="Y341" i="13"/>
  <c r="AA343" i="16" s="1"/>
  <c r="Z341" i="13"/>
  <c r="AB343" i="16" s="1"/>
  <c r="C342" i="13"/>
  <c r="D342" i="13"/>
  <c r="F344" i="16" s="1"/>
  <c r="E342" i="13"/>
  <c r="F342" i="13"/>
  <c r="H344" i="16" s="1"/>
  <c r="G342" i="13"/>
  <c r="I344" i="16" s="1"/>
  <c r="H342" i="13"/>
  <c r="J344" i="16" s="1"/>
  <c r="I342" i="13"/>
  <c r="K344" i="16" s="1"/>
  <c r="J342" i="13"/>
  <c r="L344" i="16" s="1"/>
  <c r="K342" i="13"/>
  <c r="M344" i="16" s="1"/>
  <c r="L342" i="13"/>
  <c r="N344" i="16" s="1"/>
  <c r="M342" i="13"/>
  <c r="O344" i="16" s="1"/>
  <c r="N342" i="13"/>
  <c r="P344" i="16" s="1"/>
  <c r="O342" i="13"/>
  <c r="Q344" i="16" s="1"/>
  <c r="P342" i="13"/>
  <c r="R344" i="16" s="1"/>
  <c r="Q342" i="13"/>
  <c r="S344" i="16" s="1"/>
  <c r="R342" i="13"/>
  <c r="T344" i="16" s="1"/>
  <c r="S342" i="13"/>
  <c r="U344" i="16" s="1"/>
  <c r="T342" i="13"/>
  <c r="V344" i="16" s="1"/>
  <c r="U342" i="13"/>
  <c r="W344" i="16" s="1"/>
  <c r="V342" i="13"/>
  <c r="X344" i="16" s="1"/>
  <c r="W342" i="13"/>
  <c r="Y344" i="16" s="1"/>
  <c r="X342" i="13"/>
  <c r="Z344" i="16" s="1"/>
  <c r="Y342" i="13"/>
  <c r="AA344" i="16" s="1"/>
  <c r="Z342" i="13"/>
  <c r="AB344" i="16" s="1"/>
  <c r="C343" i="13"/>
  <c r="D343" i="13"/>
  <c r="F345" i="16" s="1"/>
  <c r="E343" i="13"/>
  <c r="F343" i="13"/>
  <c r="H345" i="16" s="1"/>
  <c r="G343" i="13"/>
  <c r="I345" i="16" s="1"/>
  <c r="H343" i="13"/>
  <c r="J345" i="16" s="1"/>
  <c r="I343" i="13"/>
  <c r="K345" i="16" s="1"/>
  <c r="J343" i="13"/>
  <c r="L345" i="16" s="1"/>
  <c r="K343" i="13"/>
  <c r="M345" i="16" s="1"/>
  <c r="L343" i="13"/>
  <c r="N345" i="16" s="1"/>
  <c r="M343" i="13"/>
  <c r="O345" i="16" s="1"/>
  <c r="N343" i="13"/>
  <c r="P345" i="16" s="1"/>
  <c r="O343" i="13"/>
  <c r="Q345" i="16" s="1"/>
  <c r="P343" i="13"/>
  <c r="R345" i="16" s="1"/>
  <c r="Q343" i="13"/>
  <c r="S345" i="16" s="1"/>
  <c r="R343" i="13"/>
  <c r="T345" i="16" s="1"/>
  <c r="S343" i="13"/>
  <c r="U345" i="16" s="1"/>
  <c r="T343" i="13"/>
  <c r="V345" i="16" s="1"/>
  <c r="U343" i="13"/>
  <c r="W345" i="16" s="1"/>
  <c r="V343" i="13"/>
  <c r="X345" i="16" s="1"/>
  <c r="W343" i="13"/>
  <c r="Y345" i="16" s="1"/>
  <c r="X343" i="13"/>
  <c r="Z345" i="16" s="1"/>
  <c r="Y343" i="13"/>
  <c r="AA345" i="16" s="1"/>
  <c r="Z343" i="13"/>
  <c r="AB345" i="16" s="1"/>
  <c r="C344" i="13"/>
  <c r="D344" i="13"/>
  <c r="F346" i="16" s="1"/>
  <c r="E344" i="13"/>
  <c r="F344" i="13"/>
  <c r="H346" i="16" s="1"/>
  <c r="G344" i="13"/>
  <c r="I346" i="16" s="1"/>
  <c r="H344" i="13"/>
  <c r="J346" i="16" s="1"/>
  <c r="I344" i="13"/>
  <c r="K346" i="16" s="1"/>
  <c r="J344" i="13"/>
  <c r="L346" i="16" s="1"/>
  <c r="K344" i="13"/>
  <c r="M346" i="16" s="1"/>
  <c r="L344" i="13"/>
  <c r="N346" i="16" s="1"/>
  <c r="M344" i="13"/>
  <c r="O346" i="16" s="1"/>
  <c r="N344" i="13"/>
  <c r="P346" i="16" s="1"/>
  <c r="O344" i="13"/>
  <c r="Q346" i="16" s="1"/>
  <c r="P344" i="13"/>
  <c r="R346" i="16" s="1"/>
  <c r="Q344" i="13"/>
  <c r="S346" i="16" s="1"/>
  <c r="R344" i="13"/>
  <c r="T346" i="16" s="1"/>
  <c r="S344" i="13"/>
  <c r="U346" i="16" s="1"/>
  <c r="T344" i="13"/>
  <c r="V346" i="16" s="1"/>
  <c r="U344" i="13"/>
  <c r="W346" i="16" s="1"/>
  <c r="V344" i="13"/>
  <c r="X346" i="16" s="1"/>
  <c r="W344" i="13"/>
  <c r="Y346" i="16" s="1"/>
  <c r="X344" i="13"/>
  <c r="Z346" i="16" s="1"/>
  <c r="Y344" i="13"/>
  <c r="AA346" i="16" s="1"/>
  <c r="Z344" i="13"/>
  <c r="AB346" i="16" s="1"/>
  <c r="C345" i="13"/>
  <c r="E347" i="16" s="1"/>
  <c r="D345" i="13"/>
  <c r="F347" i="16" s="1"/>
  <c r="E345" i="13"/>
  <c r="F345" i="13"/>
  <c r="H347" i="16" s="1"/>
  <c r="G345" i="13"/>
  <c r="I347" i="16" s="1"/>
  <c r="H345" i="13"/>
  <c r="J347" i="16" s="1"/>
  <c r="I345" i="13"/>
  <c r="K347" i="16" s="1"/>
  <c r="J345" i="13"/>
  <c r="L347" i="16" s="1"/>
  <c r="K345" i="13"/>
  <c r="M347" i="16" s="1"/>
  <c r="L345" i="13"/>
  <c r="N347" i="16" s="1"/>
  <c r="M345" i="13"/>
  <c r="O347" i="16" s="1"/>
  <c r="N345" i="13"/>
  <c r="P347" i="16" s="1"/>
  <c r="O345" i="13"/>
  <c r="Q347" i="16" s="1"/>
  <c r="P345" i="13"/>
  <c r="R347" i="16" s="1"/>
  <c r="Q345" i="13"/>
  <c r="S347" i="16" s="1"/>
  <c r="R345" i="13"/>
  <c r="T347" i="16" s="1"/>
  <c r="S345" i="13"/>
  <c r="U347" i="16" s="1"/>
  <c r="T345" i="13"/>
  <c r="V347" i="16" s="1"/>
  <c r="U345" i="13"/>
  <c r="W347" i="16" s="1"/>
  <c r="V345" i="13"/>
  <c r="X347" i="16" s="1"/>
  <c r="W345" i="13"/>
  <c r="Y347" i="16" s="1"/>
  <c r="X345" i="13"/>
  <c r="Z347" i="16" s="1"/>
  <c r="Y345" i="13"/>
  <c r="AA347" i="16" s="1"/>
  <c r="Z345" i="13"/>
  <c r="AB347" i="16" s="1"/>
  <c r="C346" i="13"/>
  <c r="D346" i="13"/>
  <c r="F348" i="16" s="1"/>
  <c r="E346" i="13"/>
  <c r="F346" i="13"/>
  <c r="H348" i="16" s="1"/>
  <c r="G346" i="13"/>
  <c r="I348" i="16" s="1"/>
  <c r="H346" i="13"/>
  <c r="J348" i="16" s="1"/>
  <c r="I346" i="13"/>
  <c r="K348" i="16" s="1"/>
  <c r="J346" i="13"/>
  <c r="L348" i="16" s="1"/>
  <c r="K346" i="13"/>
  <c r="M348" i="16" s="1"/>
  <c r="L346" i="13"/>
  <c r="N348" i="16" s="1"/>
  <c r="M346" i="13"/>
  <c r="O348" i="16" s="1"/>
  <c r="N346" i="13"/>
  <c r="P348" i="16" s="1"/>
  <c r="O346" i="13"/>
  <c r="Q348" i="16" s="1"/>
  <c r="P346" i="13"/>
  <c r="R348" i="16" s="1"/>
  <c r="Q346" i="13"/>
  <c r="S348" i="16" s="1"/>
  <c r="R346" i="13"/>
  <c r="T348" i="16" s="1"/>
  <c r="S346" i="13"/>
  <c r="U348" i="16" s="1"/>
  <c r="T346" i="13"/>
  <c r="V348" i="16" s="1"/>
  <c r="U346" i="13"/>
  <c r="W348" i="16" s="1"/>
  <c r="V346" i="13"/>
  <c r="X348" i="16" s="1"/>
  <c r="W346" i="13"/>
  <c r="Y348" i="16" s="1"/>
  <c r="X346" i="13"/>
  <c r="Z348" i="16" s="1"/>
  <c r="Y346" i="13"/>
  <c r="AA348" i="16" s="1"/>
  <c r="Z346" i="13"/>
  <c r="AB348" i="16" s="1"/>
  <c r="C347" i="13"/>
  <c r="E349" i="16" s="1"/>
  <c r="D347" i="13"/>
  <c r="F349" i="16" s="1"/>
  <c r="E347" i="13"/>
  <c r="F347" i="13"/>
  <c r="H349" i="16" s="1"/>
  <c r="G347" i="13"/>
  <c r="I349" i="16" s="1"/>
  <c r="H347" i="13"/>
  <c r="J349" i="16" s="1"/>
  <c r="I347" i="13"/>
  <c r="K349" i="16" s="1"/>
  <c r="J347" i="13"/>
  <c r="L349" i="16" s="1"/>
  <c r="K347" i="13"/>
  <c r="M349" i="16" s="1"/>
  <c r="L347" i="13"/>
  <c r="N349" i="16" s="1"/>
  <c r="M347" i="13"/>
  <c r="O349" i="16" s="1"/>
  <c r="N347" i="13"/>
  <c r="P349" i="16" s="1"/>
  <c r="O347" i="13"/>
  <c r="Q349" i="16" s="1"/>
  <c r="P347" i="13"/>
  <c r="R349" i="16" s="1"/>
  <c r="Q347" i="13"/>
  <c r="S349" i="16" s="1"/>
  <c r="R347" i="13"/>
  <c r="T349" i="16" s="1"/>
  <c r="S347" i="13"/>
  <c r="U349" i="16" s="1"/>
  <c r="T347" i="13"/>
  <c r="V349" i="16" s="1"/>
  <c r="U347" i="13"/>
  <c r="W349" i="16" s="1"/>
  <c r="V347" i="13"/>
  <c r="X349" i="16" s="1"/>
  <c r="W347" i="13"/>
  <c r="Y349" i="16" s="1"/>
  <c r="X347" i="13"/>
  <c r="Z349" i="16" s="1"/>
  <c r="Y347" i="13"/>
  <c r="AA349" i="16" s="1"/>
  <c r="Z347" i="13"/>
  <c r="AB349" i="16" s="1"/>
  <c r="C348" i="13"/>
  <c r="E350" i="16" s="1"/>
  <c r="D348" i="13"/>
  <c r="F350" i="16" s="1"/>
  <c r="E348" i="13"/>
  <c r="G350" i="16" s="1"/>
  <c r="F348" i="13"/>
  <c r="H350" i="16" s="1"/>
  <c r="G348" i="13"/>
  <c r="I350" i="16" s="1"/>
  <c r="H348" i="13"/>
  <c r="J350" i="16" s="1"/>
  <c r="I348" i="13"/>
  <c r="K350" i="16" s="1"/>
  <c r="J348" i="13"/>
  <c r="L350" i="16" s="1"/>
  <c r="K348" i="13"/>
  <c r="M350" i="16" s="1"/>
  <c r="L348" i="13"/>
  <c r="N350" i="16" s="1"/>
  <c r="M348" i="13"/>
  <c r="O350" i="16" s="1"/>
  <c r="N348" i="13"/>
  <c r="P350" i="16" s="1"/>
  <c r="O348" i="13"/>
  <c r="Q350" i="16" s="1"/>
  <c r="P348" i="13"/>
  <c r="R350" i="16" s="1"/>
  <c r="Q348" i="13"/>
  <c r="S350" i="16" s="1"/>
  <c r="R348" i="13"/>
  <c r="T350" i="16" s="1"/>
  <c r="S348" i="13"/>
  <c r="U350" i="16" s="1"/>
  <c r="T348" i="13"/>
  <c r="V350" i="16" s="1"/>
  <c r="U348" i="13"/>
  <c r="W350" i="16" s="1"/>
  <c r="V348" i="13"/>
  <c r="X350" i="16" s="1"/>
  <c r="W348" i="13"/>
  <c r="Y350" i="16" s="1"/>
  <c r="X348" i="13"/>
  <c r="Z350" i="16" s="1"/>
  <c r="Y348" i="13"/>
  <c r="AA350" i="16" s="1"/>
  <c r="Z348" i="13"/>
  <c r="AB350" i="16" s="1"/>
  <c r="C349" i="13"/>
  <c r="D349" i="13"/>
  <c r="F351" i="16" s="1"/>
  <c r="E349" i="13"/>
  <c r="F349" i="13"/>
  <c r="H351" i="16" s="1"/>
  <c r="G349" i="13"/>
  <c r="I351" i="16" s="1"/>
  <c r="H349" i="13"/>
  <c r="J351" i="16" s="1"/>
  <c r="I349" i="13"/>
  <c r="K351" i="16" s="1"/>
  <c r="J349" i="13"/>
  <c r="L351" i="16" s="1"/>
  <c r="K349" i="13"/>
  <c r="M351" i="16" s="1"/>
  <c r="L349" i="13"/>
  <c r="N351" i="16" s="1"/>
  <c r="M349" i="13"/>
  <c r="O351" i="16" s="1"/>
  <c r="N349" i="13"/>
  <c r="P351" i="16" s="1"/>
  <c r="O349" i="13"/>
  <c r="Q351" i="16" s="1"/>
  <c r="P349" i="13"/>
  <c r="R351" i="16" s="1"/>
  <c r="Q349" i="13"/>
  <c r="S351" i="16" s="1"/>
  <c r="R349" i="13"/>
  <c r="T351" i="16" s="1"/>
  <c r="S349" i="13"/>
  <c r="U351" i="16" s="1"/>
  <c r="T349" i="13"/>
  <c r="V351" i="16" s="1"/>
  <c r="U349" i="13"/>
  <c r="W351" i="16" s="1"/>
  <c r="V349" i="13"/>
  <c r="X351" i="16" s="1"/>
  <c r="W349" i="13"/>
  <c r="Y351" i="16" s="1"/>
  <c r="X349" i="13"/>
  <c r="Z351" i="16" s="1"/>
  <c r="Y349" i="13"/>
  <c r="AA351" i="16" s="1"/>
  <c r="Z349" i="13"/>
  <c r="AB351" i="16" s="1"/>
  <c r="C350" i="13"/>
  <c r="E352" i="16" s="1"/>
  <c r="D350" i="13"/>
  <c r="F352" i="16" s="1"/>
  <c r="E350" i="13"/>
  <c r="F350" i="13"/>
  <c r="H352" i="16" s="1"/>
  <c r="G350" i="13"/>
  <c r="I352" i="16" s="1"/>
  <c r="H350" i="13"/>
  <c r="J352" i="16" s="1"/>
  <c r="I350" i="13"/>
  <c r="K352" i="16" s="1"/>
  <c r="J350" i="13"/>
  <c r="L352" i="16" s="1"/>
  <c r="K350" i="13"/>
  <c r="M352" i="16" s="1"/>
  <c r="L350" i="13"/>
  <c r="N352" i="16" s="1"/>
  <c r="M350" i="13"/>
  <c r="O352" i="16" s="1"/>
  <c r="N350" i="13"/>
  <c r="P352" i="16" s="1"/>
  <c r="O350" i="13"/>
  <c r="Q352" i="16" s="1"/>
  <c r="P350" i="13"/>
  <c r="R352" i="16" s="1"/>
  <c r="Q350" i="13"/>
  <c r="S352" i="16" s="1"/>
  <c r="R350" i="13"/>
  <c r="T352" i="16" s="1"/>
  <c r="S350" i="13"/>
  <c r="U352" i="16" s="1"/>
  <c r="T350" i="13"/>
  <c r="V352" i="16" s="1"/>
  <c r="U350" i="13"/>
  <c r="W352" i="16" s="1"/>
  <c r="V350" i="13"/>
  <c r="X352" i="16" s="1"/>
  <c r="W350" i="13"/>
  <c r="Y352" i="16" s="1"/>
  <c r="X350" i="13"/>
  <c r="Z352" i="16" s="1"/>
  <c r="Y350" i="13"/>
  <c r="AA352" i="16" s="1"/>
  <c r="Z350" i="13"/>
  <c r="AB352" i="16" s="1"/>
  <c r="C351" i="13"/>
  <c r="E353" i="16" s="1"/>
  <c r="D351" i="13"/>
  <c r="F353" i="16" s="1"/>
  <c r="E351" i="13"/>
  <c r="F351" i="13"/>
  <c r="H353" i="16" s="1"/>
  <c r="G351" i="13"/>
  <c r="I353" i="16" s="1"/>
  <c r="H351" i="13"/>
  <c r="J353" i="16" s="1"/>
  <c r="I351" i="13"/>
  <c r="K353" i="16" s="1"/>
  <c r="J351" i="13"/>
  <c r="L353" i="16" s="1"/>
  <c r="K351" i="13"/>
  <c r="M353" i="16" s="1"/>
  <c r="L351" i="13"/>
  <c r="N353" i="16" s="1"/>
  <c r="M351" i="13"/>
  <c r="O353" i="16" s="1"/>
  <c r="N351" i="13"/>
  <c r="P353" i="16" s="1"/>
  <c r="O351" i="13"/>
  <c r="Q353" i="16" s="1"/>
  <c r="P351" i="13"/>
  <c r="R353" i="16" s="1"/>
  <c r="Q351" i="13"/>
  <c r="S353" i="16" s="1"/>
  <c r="R351" i="13"/>
  <c r="T353" i="16" s="1"/>
  <c r="S351" i="13"/>
  <c r="U353" i="16" s="1"/>
  <c r="T351" i="13"/>
  <c r="V353" i="16" s="1"/>
  <c r="U351" i="13"/>
  <c r="W353" i="16" s="1"/>
  <c r="V351" i="13"/>
  <c r="X353" i="16" s="1"/>
  <c r="W351" i="13"/>
  <c r="Y353" i="16" s="1"/>
  <c r="X351" i="13"/>
  <c r="Z353" i="16" s="1"/>
  <c r="Y351" i="13"/>
  <c r="AA353" i="16" s="1"/>
  <c r="Z351" i="13"/>
  <c r="AB353" i="16" s="1"/>
  <c r="C352" i="13"/>
  <c r="E354" i="16" s="1"/>
  <c r="D352" i="13"/>
  <c r="F354" i="16" s="1"/>
  <c r="E352" i="13"/>
  <c r="G354" i="16" s="1"/>
  <c r="F352" i="13"/>
  <c r="H354" i="16" s="1"/>
  <c r="G352" i="13"/>
  <c r="I354" i="16" s="1"/>
  <c r="H352" i="13"/>
  <c r="J354" i="16" s="1"/>
  <c r="I352" i="13"/>
  <c r="K354" i="16" s="1"/>
  <c r="J352" i="13"/>
  <c r="L354" i="16" s="1"/>
  <c r="K352" i="13"/>
  <c r="M354" i="16" s="1"/>
  <c r="L352" i="13"/>
  <c r="N354" i="16" s="1"/>
  <c r="M352" i="13"/>
  <c r="O354" i="16" s="1"/>
  <c r="N352" i="13"/>
  <c r="P354" i="16" s="1"/>
  <c r="O352" i="13"/>
  <c r="Q354" i="16" s="1"/>
  <c r="P352" i="13"/>
  <c r="R354" i="16" s="1"/>
  <c r="Q352" i="13"/>
  <c r="S354" i="16" s="1"/>
  <c r="R352" i="13"/>
  <c r="T354" i="16" s="1"/>
  <c r="S352" i="13"/>
  <c r="U354" i="16" s="1"/>
  <c r="T352" i="13"/>
  <c r="V354" i="16" s="1"/>
  <c r="U352" i="13"/>
  <c r="W354" i="16" s="1"/>
  <c r="V352" i="13"/>
  <c r="X354" i="16" s="1"/>
  <c r="W352" i="13"/>
  <c r="Y354" i="16" s="1"/>
  <c r="X352" i="13"/>
  <c r="Z354" i="16" s="1"/>
  <c r="Y352" i="13"/>
  <c r="AA354" i="16" s="1"/>
  <c r="Z352" i="13"/>
  <c r="AB354" i="16" s="1"/>
  <c r="C353" i="13"/>
  <c r="D353" i="13"/>
  <c r="F355" i="16" s="1"/>
  <c r="E353" i="13"/>
  <c r="F353" i="13"/>
  <c r="H355" i="16" s="1"/>
  <c r="G353" i="13"/>
  <c r="I355" i="16" s="1"/>
  <c r="H353" i="13"/>
  <c r="J355" i="16" s="1"/>
  <c r="I353" i="13"/>
  <c r="K355" i="16" s="1"/>
  <c r="J353" i="13"/>
  <c r="L355" i="16" s="1"/>
  <c r="K353" i="13"/>
  <c r="M355" i="16" s="1"/>
  <c r="L353" i="13"/>
  <c r="N355" i="16" s="1"/>
  <c r="M353" i="13"/>
  <c r="O355" i="16" s="1"/>
  <c r="N353" i="13"/>
  <c r="P355" i="16" s="1"/>
  <c r="O353" i="13"/>
  <c r="Q355" i="16" s="1"/>
  <c r="P353" i="13"/>
  <c r="R355" i="16" s="1"/>
  <c r="Q353" i="13"/>
  <c r="S355" i="16" s="1"/>
  <c r="R353" i="13"/>
  <c r="T355" i="16" s="1"/>
  <c r="S353" i="13"/>
  <c r="U355" i="16" s="1"/>
  <c r="T353" i="13"/>
  <c r="V355" i="16" s="1"/>
  <c r="U353" i="13"/>
  <c r="W355" i="16" s="1"/>
  <c r="V353" i="13"/>
  <c r="X355" i="16" s="1"/>
  <c r="W353" i="13"/>
  <c r="Y355" i="16" s="1"/>
  <c r="X353" i="13"/>
  <c r="Z355" i="16" s="1"/>
  <c r="Y353" i="13"/>
  <c r="AA355" i="16" s="1"/>
  <c r="Z353" i="13"/>
  <c r="AB355" i="16" s="1"/>
  <c r="C354" i="13"/>
  <c r="E356" i="16" s="1"/>
  <c r="D354" i="13"/>
  <c r="F356" i="16" s="1"/>
  <c r="E354" i="13"/>
  <c r="F354" i="13"/>
  <c r="H356" i="16" s="1"/>
  <c r="G354" i="13"/>
  <c r="I356" i="16" s="1"/>
  <c r="H354" i="13"/>
  <c r="J356" i="16" s="1"/>
  <c r="I354" i="13"/>
  <c r="K356" i="16" s="1"/>
  <c r="J354" i="13"/>
  <c r="L356" i="16" s="1"/>
  <c r="K354" i="13"/>
  <c r="M356" i="16" s="1"/>
  <c r="L354" i="13"/>
  <c r="N356" i="16" s="1"/>
  <c r="M354" i="13"/>
  <c r="O356" i="16" s="1"/>
  <c r="N354" i="13"/>
  <c r="P356" i="16" s="1"/>
  <c r="O354" i="13"/>
  <c r="Q356" i="16" s="1"/>
  <c r="P354" i="13"/>
  <c r="R356" i="16" s="1"/>
  <c r="Q354" i="13"/>
  <c r="S356" i="16" s="1"/>
  <c r="R354" i="13"/>
  <c r="T356" i="16" s="1"/>
  <c r="S354" i="13"/>
  <c r="U356" i="16" s="1"/>
  <c r="T354" i="13"/>
  <c r="V356" i="16" s="1"/>
  <c r="U354" i="13"/>
  <c r="W356" i="16" s="1"/>
  <c r="V354" i="13"/>
  <c r="X356" i="16" s="1"/>
  <c r="W354" i="13"/>
  <c r="Y356" i="16" s="1"/>
  <c r="X354" i="13"/>
  <c r="Z356" i="16" s="1"/>
  <c r="Y354" i="13"/>
  <c r="AA356" i="16" s="1"/>
  <c r="Z354" i="13"/>
  <c r="AB356" i="16" s="1"/>
  <c r="C355" i="13"/>
  <c r="E357" i="16" s="1"/>
  <c r="D355" i="13"/>
  <c r="F357" i="16" s="1"/>
  <c r="E355" i="13"/>
  <c r="F355" i="13"/>
  <c r="H357" i="16" s="1"/>
  <c r="G355" i="13"/>
  <c r="I357" i="16" s="1"/>
  <c r="H355" i="13"/>
  <c r="J357" i="16" s="1"/>
  <c r="I355" i="13"/>
  <c r="K357" i="16" s="1"/>
  <c r="J355" i="13"/>
  <c r="L357" i="16" s="1"/>
  <c r="K355" i="13"/>
  <c r="M357" i="16" s="1"/>
  <c r="L355" i="13"/>
  <c r="N357" i="16" s="1"/>
  <c r="M355" i="13"/>
  <c r="O357" i="16" s="1"/>
  <c r="N355" i="13"/>
  <c r="P357" i="16" s="1"/>
  <c r="O355" i="13"/>
  <c r="Q357" i="16" s="1"/>
  <c r="P355" i="13"/>
  <c r="R357" i="16" s="1"/>
  <c r="Q355" i="13"/>
  <c r="S357" i="16" s="1"/>
  <c r="R355" i="13"/>
  <c r="T357" i="16" s="1"/>
  <c r="S355" i="13"/>
  <c r="U357" i="16" s="1"/>
  <c r="T355" i="13"/>
  <c r="V357" i="16" s="1"/>
  <c r="U355" i="13"/>
  <c r="W357" i="16" s="1"/>
  <c r="V355" i="13"/>
  <c r="X357" i="16" s="1"/>
  <c r="W355" i="13"/>
  <c r="Y357" i="16" s="1"/>
  <c r="X355" i="13"/>
  <c r="Z357" i="16" s="1"/>
  <c r="Y355" i="13"/>
  <c r="AA357" i="16" s="1"/>
  <c r="Z355" i="13"/>
  <c r="AB357" i="16" s="1"/>
  <c r="C356" i="13"/>
  <c r="E358" i="16" s="1"/>
  <c r="D356" i="13"/>
  <c r="F358" i="16" s="1"/>
  <c r="E356" i="13"/>
  <c r="G358" i="16" s="1"/>
  <c r="F356" i="13"/>
  <c r="H358" i="16" s="1"/>
  <c r="G356" i="13"/>
  <c r="I358" i="16" s="1"/>
  <c r="H356" i="13"/>
  <c r="J358" i="16" s="1"/>
  <c r="I356" i="13"/>
  <c r="K358" i="16" s="1"/>
  <c r="J356" i="13"/>
  <c r="L358" i="16" s="1"/>
  <c r="K356" i="13"/>
  <c r="M358" i="16" s="1"/>
  <c r="L356" i="13"/>
  <c r="N358" i="16" s="1"/>
  <c r="M356" i="13"/>
  <c r="O358" i="16" s="1"/>
  <c r="N356" i="13"/>
  <c r="P358" i="16" s="1"/>
  <c r="O356" i="13"/>
  <c r="Q358" i="16" s="1"/>
  <c r="P356" i="13"/>
  <c r="R358" i="16" s="1"/>
  <c r="Q356" i="13"/>
  <c r="S358" i="16" s="1"/>
  <c r="R356" i="13"/>
  <c r="T358" i="16" s="1"/>
  <c r="S356" i="13"/>
  <c r="U358" i="16" s="1"/>
  <c r="T356" i="13"/>
  <c r="V358" i="16" s="1"/>
  <c r="U356" i="13"/>
  <c r="W358" i="16" s="1"/>
  <c r="V356" i="13"/>
  <c r="X358" i="16" s="1"/>
  <c r="W356" i="13"/>
  <c r="Y358" i="16" s="1"/>
  <c r="X356" i="13"/>
  <c r="Z358" i="16" s="1"/>
  <c r="Y356" i="13"/>
  <c r="AA358" i="16" s="1"/>
  <c r="Z356" i="13"/>
  <c r="AB358" i="16" s="1"/>
  <c r="C357" i="13"/>
  <c r="D357" i="13"/>
  <c r="F359" i="16" s="1"/>
  <c r="E357" i="13"/>
  <c r="F357" i="13"/>
  <c r="H359" i="16" s="1"/>
  <c r="G357" i="13"/>
  <c r="I359" i="16" s="1"/>
  <c r="H357" i="13"/>
  <c r="J359" i="16" s="1"/>
  <c r="I357" i="13"/>
  <c r="K359" i="16" s="1"/>
  <c r="J357" i="13"/>
  <c r="L359" i="16" s="1"/>
  <c r="K357" i="13"/>
  <c r="M359" i="16" s="1"/>
  <c r="L357" i="13"/>
  <c r="N359" i="16" s="1"/>
  <c r="M357" i="13"/>
  <c r="O359" i="16" s="1"/>
  <c r="N357" i="13"/>
  <c r="P359" i="16" s="1"/>
  <c r="O357" i="13"/>
  <c r="Q359" i="16" s="1"/>
  <c r="P357" i="13"/>
  <c r="R359" i="16" s="1"/>
  <c r="Q357" i="13"/>
  <c r="S359" i="16" s="1"/>
  <c r="R357" i="13"/>
  <c r="T359" i="16" s="1"/>
  <c r="S357" i="13"/>
  <c r="U359" i="16" s="1"/>
  <c r="T357" i="13"/>
  <c r="V359" i="16" s="1"/>
  <c r="U357" i="13"/>
  <c r="W359" i="16" s="1"/>
  <c r="V357" i="13"/>
  <c r="X359" i="16" s="1"/>
  <c r="W357" i="13"/>
  <c r="Y359" i="16" s="1"/>
  <c r="X357" i="13"/>
  <c r="Z359" i="16" s="1"/>
  <c r="Y357" i="13"/>
  <c r="AA359" i="16" s="1"/>
  <c r="Z357" i="13"/>
  <c r="AB359" i="16" s="1"/>
  <c r="C358" i="13"/>
  <c r="E360" i="16" s="1"/>
  <c r="D358" i="13"/>
  <c r="F360" i="16" s="1"/>
  <c r="E358" i="13"/>
  <c r="F358" i="13"/>
  <c r="H360" i="16" s="1"/>
  <c r="G358" i="13"/>
  <c r="I360" i="16" s="1"/>
  <c r="H358" i="13"/>
  <c r="J360" i="16" s="1"/>
  <c r="I358" i="13"/>
  <c r="K360" i="16" s="1"/>
  <c r="J358" i="13"/>
  <c r="L360" i="16" s="1"/>
  <c r="K358" i="13"/>
  <c r="M360" i="16" s="1"/>
  <c r="L358" i="13"/>
  <c r="N360" i="16" s="1"/>
  <c r="M358" i="13"/>
  <c r="O360" i="16" s="1"/>
  <c r="N358" i="13"/>
  <c r="P360" i="16" s="1"/>
  <c r="O358" i="13"/>
  <c r="Q360" i="16" s="1"/>
  <c r="P358" i="13"/>
  <c r="R360" i="16" s="1"/>
  <c r="Q358" i="13"/>
  <c r="S360" i="16" s="1"/>
  <c r="R358" i="13"/>
  <c r="T360" i="16" s="1"/>
  <c r="S358" i="13"/>
  <c r="U360" i="16" s="1"/>
  <c r="T358" i="13"/>
  <c r="V360" i="16" s="1"/>
  <c r="U358" i="13"/>
  <c r="W360" i="16" s="1"/>
  <c r="V358" i="13"/>
  <c r="X360" i="16" s="1"/>
  <c r="W358" i="13"/>
  <c r="Y360" i="16" s="1"/>
  <c r="X358" i="13"/>
  <c r="Z360" i="16" s="1"/>
  <c r="Y358" i="13"/>
  <c r="AA360" i="16" s="1"/>
  <c r="Z358" i="13"/>
  <c r="AB360" i="16" s="1"/>
  <c r="C359" i="13"/>
  <c r="E361" i="16" s="1"/>
  <c r="D359" i="13"/>
  <c r="F361" i="16" s="1"/>
  <c r="E359" i="13"/>
  <c r="F359" i="13"/>
  <c r="H361" i="16" s="1"/>
  <c r="G359" i="13"/>
  <c r="I361" i="16" s="1"/>
  <c r="H359" i="13"/>
  <c r="J361" i="16" s="1"/>
  <c r="I359" i="13"/>
  <c r="K361" i="16" s="1"/>
  <c r="J359" i="13"/>
  <c r="L361" i="16" s="1"/>
  <c r="K359" i="13"/>
  <c r="M361" i="16" s="1"/>
  <c r="L359" i="13"/>
  <c r="N361" i="16" s="1"/>
  <c r="M359" i="13"/>
  <c r="O361" i="16" s="1"/>
  <c r="N359" i="13"/>
  <c r="P361" i="16" s="1"/>
  <c r="O359" i="13"/>
  <c r="Q361" i="16" s="1"/>
  <c r="P359" i="13"/>
  <c r="R361" i="16" s="1"/>
  <c r="Q359" i="13"/>
  <c r="S361" i="16" s="1"/>
  <c r="R359" i="13"/>
  <c r="T361" i="16" s="1"/>
  <c r="S359" i="13"/>
  <c r="U361" i="16" s="1"/>
  <c r="T359" i="13"/>
  <c r="V361" i="16" s="1"/>
  <c r="U359" i="13"/>
  <c r="W361" i="16" s="1"/>
  <c r="V359" i="13"/>
  <c r="X361" i="16" s="1"/>
  <c r="W359" i="13"/>
  <c r="Y361" i="16" s="1"/>
  <c r="X359" i="13"/>
  <c r="Z361" i="16" s="1"/>
  <c r="Y359" i="13"/>
  <c r="AA361" i="16" s="1"/>
  <c r="Z359" i="13"/>
  <c r="AB361" i="16" s="1"/>
  <c r="C360" i="13"/>
  <c r="E362" i="16" s="1"/>
  <c r="D360" i="13"/>
  <c r="F362" i="16" s="1"/>
  <c r="E360" i="13"/>
  <c r="G362" i="16" s="1"/>
  <c r="F360" i="13"/>
  <c r="H362" i="16" s="1"/>
  <c r="G360" i="13"/>
  <c r="I362" i="16" s="1"/>
  <c r="H360" i="13"/>
  <c r="J362" i="16" s="1"/>
  <c r="I360" i="13"/>
  <c r="K362" i="16" s="1"/>
  <c r="J360" i="13"/>
  <c r="L362" i="16" s="1"/>
  <c r="K360" i="13"/>
  <c r="M362" i="16" s="1"/>
  <c r="L360" i="13"/>
  <c r="N362" i="16" s="1"/>
  <c r="M360" i="13"/>
  <c r="O362" i="16" s="1"/>
  <c r="N360" i="13"/>
  <c r="P362" i="16" s="1"/>
  <c r="O360" i="13"/>
  <c r="Q362" i="16" s="1"/>
  <c r="P360" i="13"/>
  <c r="R362" i="16" s="1"/>
  <c r="Q360" i="13"/>
  <c r="S362" i="16" s="1"/>
  <c r="R360" i="13"/>
  <c r="T362" i="16" s="1"/>
  <c r="S360" i="13"/>
  <c r="U362" i="16" s="1"/>
  <c r="T360" i="13"/>
  <c r="V362" i="16" s="1"/>
  <c r="U360" i="13"/>
  <c r="W362" i="16" s="1"/>
  <c r="V360" i="13"/>
  <c r="X362" i="16" s="1"/>
  <c r="W360" i="13"/>
  <c r="Y362" i="16" s="1"/>
  <c r="X360" i="13"/>
  <c r="Z362" i="16" s="1"/>
  <c r="Y360" i="13"/>
  <c r="AA362" i="16" s="1"/>
  <c r="Z360" i="13"/>
  <c r="AB362" i="16" s="1"/>
  <c r="C361" i="13"/>
  <c r="D361" i="13"/>
  <c r="F363" i="16" s="1"/>
  <c r="E361" i="13"/>
  <c r="F361" i="13"/>
  <c r="H363" i="16" s="1"/>
  <c r="G361" i="13"/>
  <c r="I363" i="16" s="1"/>
  <c r="H361" i="13"/>
  <c r="J363" i="16" s="1"/>
  <c r="I361" i="13"/>
  <c r="K363" i="16" s="1"/>
  <c r="J361" i="13"/>
  <c r="L363" i="16" s="1"/>
  <c r="K361" i="13"/>
  <c r="M363" i="16" s="1"/>
  <c r="L361" i="13"/>
  <c r="N363" i="16" s="1"/>
  <c r="M361" i="13"/>
  <c r="O363" i="16" s="1"/>
  <c r="N361" i="13"/>
  <c r="P363" i="16" s="1"/>
  <c r="O361" i="13"/>
  <c r="Q363" i="16" s="1"/>
  <c r="P361" i="13"/>
  <c r="R363" i="16" s="1"/>
  <c r="Q361" i="13"/>
  <c r="S363" i="16" s="1"/>
  <c r="R361" i="13"/>
  <c r="T363" i="16" s="1"/>
  <c r="S361" i="13"/>
  <c r="U363" i="16" s="1"/>
  <c r="T361" i="13"/>
  <c r="V363" i="16" s="1"/>
  <c r="U361" i="13"/>
  <c r="W363" i="16" s="1"/>
  <c r="V361" i="13"/>
  <c r="X363" i="16" s="1"/>
  <c r="W361" i="13"/>
  <c r="Y363" i="16" s="1"/>
  <c r="X361" i="13"/>
  <c r="Z363" i="16" s="1"/>
  <c r="Y361" i="13"/>
  <c r="AA363" i="16" s="1"/>
  <c r="Z361" i="13"/>
  <c r="AB363" i="16" s="1"/>
  <c r="C362" i="13"/>
  <c r="E364" i="16" s="1"/>
  <c r="D362" i="13"/>
  <c r="F364" i="16" s="1"/>
  <c r="E362" i="13"/>
  <c r="F362" i="13"/>
  <c r="H364" i="16" s="1"/>
  <c r="G362" i="13"/>
  <c r="I364" i="16" s="1"/>
  <c r="H362" i="13"/>
  <c r="J364" i="16" s="1"/>
  <c r="I362" i="13"/>
  <c r="K364" i="16" s="1"/>
  <c r="J362" i="13"/>
  <c r="L364" i="16" s="1"/>
  <c r="K362" i="13"/>
  <c r="M364" i="16" s="1"/>
  <c r="L362" i="13"/>
  <c r="N364" i="16" s="1"/>
  <c r="M362" i="13"/>
  <c r="O364" i="16" s="1"/>
  <c r="N362" i="13"/>
  <c r="P364" i="16" s="1"/>
  <c r="O362" i="13"/>
  <c r="Q364" i="16" s="1"/>
  <c r="P362" i="13"/>
  <c r="R364" i="16" s="1"/>
  <c r="Q362" i="13"/>
  <c r="S364" i="16" s="1"/>
  <c r="R362" i="13"/>
  <c r="T364" i="16" s="1"/>
  <c r="S362" i="13"/>
  <c r="U364" i="16" s="1"/>
  <c r="T362" i="13"/>
  <c r="V364" i="16" s="1"/>
  <c r="U362" i="13"/>
  <c r="W364" i="16" s="1"/>
  <c r="V362" i="13"/>
  <c r="X364" i="16" s="1"/>
  <c r="W362" i="13"/>
  <c r="Y364" i="16" s="1"/>
  <c r="X362" i="13"/>
  <c r="Z364" i="16" s="1"/>
  <c r="Y362" i="13"/>
  <c r="AA364" i="16" s="1"/>
  <c r="Z362" i="13"/>
  <c r="AB364" i="16" s="1"/>
  <c r="C363" i="13"/>
  <c r="E365" i="16" s="1"/>
  <c r="D363" i="13"/>
  <c r="F365" i="16" s="1"/>
  <c r="E363" i="13"/>
  <c r="F363" i="13"/>
  <c r="H365" i="16" s="1"/>
  <c r="G363" i="13"/>
  <c r="I365" i="16" s="1"/>
  <c r="H363" i="13"/>
  <c r="J365" i="16" s="1"/>
  <c r="I363" i="13"/>
  <c r="K365" i="16" s="1"/>
  <c r="J363" i="13"/>
  <c r="L365" i="16" s="1"/>
  <c r="K363" i="13"/>
  <c r="M365" i="16" s="1"/>
  <c r="L363" i="13"/>
  <c r="N365" i="16" s="1"/>
  <c r="M363" i="13"/>
  <c r="O365" i="16" s="1"/>
  <c r="N363" i="13"/>
  <c r="P365" i="16" s="1"/>
  <c r="O363" i="13"/>
  <c r="Q365" i="16" s="1"/>
  <c r="P363" i="13"/>
  <c r="R365" i="16" s="1"/>
  <c r="Q363" i="13"/>
  <c r="S365" i="16" s="1"/>
  <c r="R363" i="13"/>
  <c r="T365" i="16" s="1"/>
  <c r="S363" i="13"/>
  <c r="U365" i="16" s="1"/>
  <c r="T363" i="13"/>
  <c r="V365" i="16" s="1"/>
  <c r="U363" i="13"/>
  <c r="W365" i="16" s="1"/>
  <c r="V363" i="13"/>
  <c r="X365" i="16" s="1"/>
  <c r="W363" i="13"/>
  <c r="Y365" i="16" s="1"/>
  <c r="X363" i="13"/>
  <c r="Z365" i="16" s="1"/>
  <c r="Y363" i="13"/>
  <c r="AA365" i="16" s="1"/>
  <c r="Z363" i="13"/>
  <c r="AB365" i="16" s="1"/>
  <c r="C364" i="13"/>
  <c r="E366" i="16" s="1"/>
  <c r="D364" i="13"/>
  <c r="F366" i="16" s="1"/>
  <c r="E364" i="13"/>
  <c r="G366" i="16" s="1"/>
  <c r="F364" i="13"/>
  <c r="H366" i="16" s="1"/>
  <c r="G364" i="13"/>
  <c r="I366" i="16" s="1"/>
  <c r="H364" i="13"/>
  <c r="J366" i="16" s="1"/>
  <c r="I364" i="13"/>
  <c r="K366" i="16" s="1"/>
  <c r="J364" i="13"/>
  <c r="L366" i="16" s="1"/>
  <c r="K364" i="13"/>
  <c r="M366" i="16" s="1"/>
  <c r="L364" i="13"/>
  <c r="N366" i="16" s="1"/>
  <c r="M364" i="13"/>
  <c r="O366" i="16" s="1"/>
  <c r="N364" i="13"/>
  <c r="P366" i="16" s="1"/>
  <c r="O364" i="13"/>
  <c r="Q366" i="16" s="1"/>
  <c r="P364" i="13"/>
  <c r="R366" i="16" s="1"/>
  <c r="Q364" i="13"/>
  <c r="S366" i="16" s="1"/>
  <c r="R364" i="13"/>
  <c r="T366" i="16" s="1"/>
  <c r="S364" i="13"/>
  <c r="U366" i="16" s="1"/>
  <c r="T364" i="13"/>
  <c r="V366" i="16" s="1"/>
  <c r="U364" i="13"/>
  <c r="W366" i="16" s="1"/>
  <c r="V364" i="13"/>
  <c r="X366" i="16" s="1"/>
  <c r="W364" i="13"/>
  <c r="Y366" i="16" s="1"/>
  <c r="X364" i="13"/>
  <c r="Z366" i="16" s="1"/>
  <c r="Y364" i="13"/>
  <c r="AA366" i="16" s="1"/>
  <c r="Z364" i="13"/>
  <c r="AB366" i="16" s="1"/>
  <c r="C365" i="13"/>
  <c r="D365" i="13"/>
  <c r="F367" i="16" s="1"/>
  <c r="E365" i="13"/>
  <c r="F365" i="13"/>
  <c r="H367" i="16" s="1"/>
  <c r="G365" i="13"/>
  <c r="I367" i="16" s="1"/>
  <c r="H365" i="13"/>
  <c r="J367" i="16" s="1"/>
  <c r="I365" i="13"/>
  <c r="K367" i="16" s="1"/>
  <c r="J365" i="13"/>
  <c r="L367" i="16" s="1"/>
  <c r="K365" i="13"/>
  <c r="M367" i="16" s="1"/>
  <c r="L365" i="13"/>
  <c r="N367" i="16" s="1"/>
  <c r="M365" i="13"/>
  <c r="O367" i="16" s="1"/>
  <c r="N365" i="13"/>
  <c r="P367" i="16" s="1"/>
  <c r="O365" i="13"/>
  <c r="Q367" i="16" s="1"/>
  <c r="P365" i="13"/>
  <c r="R367" i="16" s="1"/>
  <c r="Q365" i="13"/>
  <c r="S367" i="16" s="1"/>
  <c r="R365" i="13"/>
  <c r="T367" i="16" s="1"/>
  <c r="S365" i="13"/>
  <c r="U367" i="16" s="1"/>
  <c r="T365" i="13"/>
  <c r="V367" i="16" s="1"/>
  <c r="U365" i="13"/>
  <c r="W367" i="16" s="1"/>
  <c r="V365" i="13"/>
  <c r="X367" i="16" s="1"/>
  <c r="W365" i="13"/>
  <c r="Y367" i="16" s="1"/>
  <c r="X365" i="13"/>
  <c r="Z367" i="16" s="1"/>
  <c r="Y365" i="13"/>
  <c r="AA367" i="16" s="1"/>
  <c r="Z365" i="13"/>
  <c r="AB367" i="16" s="1"/>
  <c r="C366" i="13"/>
  <c r="E368" i="16" s="1"/>
  <c r="D366" i="13"/>
  <c r="F368" i="16" s="1"/>
  <c r="E366" i="13"/>
  <c r="F366" i="13"/>
  <c r="H368" i="16" s="1"/>
  <c r="G366" i="13"/>
  <c r="I368" i="16" s="1"/>
  <c r="H366" i="13"/>
  <c r="J368" i="16" s="1"/>
  <c r="I366" i="13"/>
  <c r="K368" i="16" s="1"/>
  <c r="J366" i="13"/>
  <c r="L368" i="16" s="1"/>
  <c r="K366" i="13"/>
  <c r="M368" i="16" s="1"/>
  <c r="L366" i="13"/>
  <c r="N368" i="16" s="1"/>
  <c r="M366" i="13"/>
  <c r="O368" i="16" s="1"/>
  <c r="N366" i="13"/>
  <c r="P368" i="16" s="1"/>
  <c r="O366" i="13"/>
  <c r="Q368" i="16" s="1"/>
  <c r="P366" i="13"/>
  <c r="R368" i="16" s="1"/>
  <c r="Q366" i="13"/>
  <c r="S368" i="16" s="1"/>
  <c r="R366" i="13"/>
  <c r="T368" i="16" s="1"/>
  <c r="S366" i="13"/>
  <c r="U368" i="16" s="1"/>
  <c r="T366" i="13"/>
  <c r="V368" i="16" s="1"/>
  <c r="U366" i="13"/>
  <c r="W368" i="16" s="1"/>
  <c r="V366" i="13"/>
  <c r="X368" i="16" s="1"/>
  <c r="W366" i="13"/>
  <c r="Y368" i="16" s="1"/>
  <c r="X366" i="13"/>
  <c r="Z368" i="16" s="1"/>
  <c r="Y366" i="13"/>
  <c r="AA368" i="16" s="1"/>
  <c r="Z366" i="13"/>
  <c r="AB368" i="16" s="1"/>
  <c r="C367" i="13"/>
  <c r="E369" i="16" s="1"/>
  <c r="D367" i="13"/>
  <c r="F369" i="16" s="1"/>
  <c r="E367" i="13"/>
  <c r="F367" i="13"/>
  <c r="H369" i="16" s="1"/>
  <c r="G367" i="13"/>
  <c r="I369" i="16" s="1"/>
  <c r="H367" i="13"/>
  <c r="J369" i="16" s="1"/>
  <c r="I367" i="13"/>
  <c r="K369" i="16" s="1"/>
  <c r="J367" i="13"/>
  <c r="L369" i="16" s="1"/>
  <c r="K367" i="13"/>
  <c r="M369" i="16" s="1"/>
  <c r="L367" i="13"/>
  <c r="N369" i="16" s="1"/>
  <c r="M367" i="13"/>
  <c r="O369" i="16" s="1"/>
  <c r="N367" i="13"/>
  <c r="P369" i="16" s="1"/>
  <c r="O367" i="13"/>
  <c r="Q369" i="16" s="1"/>
  <c r="P367" i="13"/>
  <c r="R369" i="16" s="1"/>
  <c r="Q367" i="13"/>
  <c r="S369" i="16" s="1"/>
  <c r="R367" i="13"/>
  <c r="T369" i="16" s="1"/>
  <c r="S367" i="13"/>
  <c r="U369" i="16" s="1"/>
  <c r="T367" i="13"/>
  <c r="V369" i="16" s="1"/>
  <c r="U367" i="13"/>
  <c r="W369" i="16" s="1"/>
  <c r="V367" i="13"/>
  <c r="X369" i="16" s="1"/>
  <c r="W367" i="13"/>
  <c r="Y369" i="16" s="1"/>
  <c r="X367" i="13"/>
  <c r="Z369" i="16" s="1"/>
  <c r="Y367" i="13"/>
  <c r="AA369" i="16" s="1"/>
  <c r="Z367" i="13"/>
  <c r="AB369" i="16" s="1"/>
  <c r="C368" i="13"/>
  <c r="E370" i="16" s="1"/>
  <c r="D368" i="13"/>
  <c r="F370" i="16" s="1"/>
  <c r="E368" i="13"/>
  <c r="G370" i="16" s="1"/>
  <c r="F368" i="13"/>
  <c r="H370" i="16" s="1"/>
  <c r="G368" i="13"/>
  <c r="I370" i="16" s="1"/>
  <c r="H368" i="13"/>
  <c r="J370" i="16" s="1"/>
  <c r="I368" i="13"/>
  <c r="K370" i="16" s="1"/>
  <c r="J368" i="13"/>
  <c r="L370" i="16" s="1"/>
  <c r="K368" i="13"/>
  <c r="M370" i="16" s="1"/>
  <c r="L368" i="13"/>
  <c r="N370" i="16" s="1"/>
  <c r="M368" i="13"/>
  <c r="O370" i="16" s="1"/>
  <c r="N368" i="13"/>
  <c r="P370" i="16" s="1"/>
  <c r="O368" i="13"/>
  <c r="Q370" i="16" s="1"/>
  <c r="P368" i="13"/>
  <c r="R370" i="16" s="1"/>
  <c r="Q368" i="13"/>
  <c r="S370" i="16" s="1"/>
  <c r="R368" i="13"/>
  <c r="T370" i="16" s="1"/>
  <c r="S368" i="13"/>
  <c r="U370" i="16" s="1"/>
  <c r="T368" i="13"/>
  <c r="V370" i="16" s="1"/>
  <c r="U368" i="13"/>
  <c r="W370" i="16" s="1"/>
  <c r="V368" i="13"/>
  <c r="X370" i="16" s="1"/>
  <c r="W368" i="13"/>
  <c r="Y370" i="16" s="1"/>
  <c r="X368" i="13"/>
  <c r="Z370" i="16" s="1"/>
  <c r="Y368" i="13"/>
  <c r="AA370" i="16" s="1"/>
  <c r="Z368" i="13"/>
  <c r="AB370" i="16" s="1"/>
  <c r="C369" i="13"/>
  <c r="D369" i="13"/>
  <c r="F371" i="16" s="1"/>
  <c r="E369" i="13"/>
  <c r="F369" i="13"/>
  <c r="H371" i="16" s="1"/>
  <c r="G369" i="13"/>
  <c r="I371" i="16" s="1"/>
  <c r="H369" i="13"/>
  <c r="J371" i="16" s="1"/>
  <c r="I369" i="13"/>
  <c r="K371" i="16" s="1"/>
  <c r="J369" i="13"/>
  <c r="L371" i="16" s="1"/>
  <c r="K369" i="13"/>
  <c r="M371" i="16" s="1"/>
  <c r="L369" i="13"/>
  <c r="N371" i="16" s="1"/>
  <c r="M369" i="13"/>
  <c r="O371" i="16" s="1"/>
  <c r="N369" i="13"/>
  <c r="P371" i="16" s="1"/>
  <c r="O369" i="13"/>
  <c r="Q371" i="16" s="1"/>
  <c r="P369" i="13"/>
  <c r="R371" i="16" s="1"/>
  <c r="Q369" i="13"/>
  <c r="S371" i="16" s="1"/>
  <c r="R369" i="13"/>
  <c r="T371" i="16" s="1"/>
  <c r="S369" i="13"/>
  <c r="U371" i="16" s="1"/>
  <c r="T369" i="13"/>
  <c r="V371" i="16" s="1"/>
  <c r="U369" i="13"/>
  <c r="W371" i="16" s="1"/>
  <c r="V369" i="13"/>
  <c r="X371" i="16" s="1"/>
  <c r="W369" i="13"/>
  <c r="Y371" i="16" s="1"/>
  <c r="X369" i="13"/>
  <c r="Z371" i="16" s="1"/>
  <c r="Y369" i="13"/>
  <c r="AA371" i="16" s="1"/>
  <c r="Z369" i="13"/>
  <c r="AB371" i="16" s="1"/>
  <c r="C370" i="13"/>
  <c r="E372" i="16" s="1"/>
  <c r="D370" i="13"/>
  <c r="F372" i="16" s="1"/>
  <c r="E370" i="13"/>
  <c r="F370" i="13"/>
  <c r="H372" i="16" s="1"/>
  <c r="G370" i="13"/>
  <c r="I372" i="16" s="1"/>
  <c r="H370" i="13"/>
  <c r="J372" i="16" s="1"/>
  <c r="I370" i="13"/>
  <c r="K372" i="16" s="1"/>
  <c r="J370" i="13"/>
  <c r="L372" i="16" s="1"/>
  <c r="K370" i="13"/>
  <c r="M372" i="16" s="1"/>
  <c r="L370" i="13"/>
  <c r="N372" i="16" s="1"/>
  <c r="M370" i="13"/>
  <c r="O372" i="16" s="1"/>
  <c r="N370" i="13"/>
  <c r="P372" i="16" s="1"/>
  <c r="O370" i="13"/>
  <c r="Q372" i="16" s="1"/>
  <c r="P370" i="13"/>
  <c r="R372" i="16" s="1"/>
  <c r="Q370" i="13"/>
  <c r="S372" i="16" s="1"/>
  <c r="R370" i="13"/>
  <c r="T372" i="16" s="1"/>
  <c r="S370" i="13"/>
  <c r="U372" i="16" s="1"/>
  <c r="T370" i="13"/>
  <c r="V372" i="16" s="1"/>
  <c r="U370" i="13"/>
  <c r="W372" i="16" s="1"/>
  <c r="V370" i="13"/>
  <c r="X372" i="16" s="1"/>
  <c r="W370" i="13"/>
  <c r="Y372" i="16" s="1"/>
  <c r="X370" i="13"/>
  <c r="Z372" i="16" s="1"/>
  <c r="Y370" i="13"/>
  <c r="AA372" i="16" s="1"/>
  <c r="Z370" i="13"/>
  <c r="AB372" i="16" s="1"/>
  <c r="C371" i="13"/>
  <c r="E373" i="16" s="1"/>
  <c r="D371" i="13"/>
  <c r="F373" i="16" s="1"/>
  <c r="E371" i="13"/>
  <c r="F371" i="13"/>
  <c r="H373" i="16" s="1"/>
  <c r="G371" i="13"/>
  <c r="I373" i="16" s="1"/>
  <c r="H371" i="13"/>
  <c r="J373" i="16" s="1"/>
  <c r="I371" i="13"/>
  <c r="K373" i="16" s="1"/>
  <c r="J371" i="13"/>
  <c r="L373" i="16" s="1"/>
  <c r="K371" i="13"/>
  <c r="M373" i="16" s="1"/>
  <c r="L371" i="13"/>
  <c r="N373" i="16" s="1"/>
  <c r="M371" i="13"/>
  <c r="O373" i="16" s="1"/>
  <c r="N371" i="13"/>
  <c r="P373" i="16" s="1"/>
  <c r="O371" i="13"/>
  <c r="Q373" i="16" s="1"/>
  <c r="P371" i="13"/>
  <c r="R373" i="16" s="1"/>
  <c r="Q371" i="13"/>
  <c r="S373" i="16" s="1"/>
  <c r="R371" i="13"/>
  <c r="T373" i="16" s="1"/>
  <c r="S371" i="13"/>
  <c r="U373" i="16" s="1"/>
  <c r="T371" i="13"/>
  <c r="V373" i="16" s="1"/>
  <c r="U371" i="13"/>
  <c r="W373" i="16" s="1"/>
  <c r="V371" i="13"/>
  <c r="X373" i="16" s="1"/>
  <c r="W371" i="13"/>
  <c r="Y373" i="16" s="1"/>
  <c r="X371" i="13"/>
  <c r="Z373" i="16" s="1"/>
  <c r="Y371" i="13"/>
  <c r="AA373" i="16" s="1"/>
  <c r="Z371" i="13"/>
  <c r="AB373" i="16" s="1"/>
  <c r="C372" i="13"/>
  <c r="E374" i="16" s="1"/>
  <c r="D372" i="13"/>
  <c r="F374" i="16" s="1"/>
  <c r="E372" i="13"/>
  <c r="G374" i="16" s="1"/>
  <c r="F372" i="13"/>
  <c r="H374" i="16" s="1"/>
  <c r="G372" i="13"/>
  <c r="I374" i="16" s="1"/>
  <c r="H372" i="13"/>
  <c r="J374" i="16" s="1"/>
  <c r="I372" i="13"/>
  <c r="K374" i="16" s="1"/>
  <c r="J372" i="13"/>
  <c r="L374" i="16" s="1"/>
  <c r="K372" i="13"/>
  <c r="M374" i="16" s="1"/>
  <c r="L372" i="13"/>
  <c r="N374" i="16" s="1"/>
  <c r="M372" i="13"/>
  <c r="O374" i="16" s="1"/>
  <c r="N372" i="13"/>
  <c r="P374" i="16" s="1"/>
  <c r="O372" i="13"/>
  <c r="Q374" i="16" s="1"/>
  <c r="P372" i="13"/>
  <c r="R374" i="16" s="1"/>
  <c r="Q372" i="13"/>
  <c r="S374" i="16" s="1"/>
  <c r="R372" i="13"/>
  <c r="T374" i="16" s="1"/>
  <c r="S372" i="13"/>
  <c r="U374" i="16" s="1"/>
  <c r="T372" i="13"/>
  <c r="V374" i="16" s="1"/>
  <c r="U372" i="13"/>
  <c r="W374" i="16" s="1"/>
  <c r="V372" i="13"/>
  <c r="X374" i="16" s="1"/>
  <c r="W372" i="13"/>
  <c r="Y374" i="16" s="1"/>
  <c r="X372" i="13"/>
  <c r="Z374" i="16" s="1"/>
  <c r="Y372" i="13"/>
  <c r="AA374" i="16" s="1"/>
  <c r="Z372" i="13"/>
  <c r="AB374" i="16" s="1"/>
  <c r="C373" i="13"/>
  <c r="D373" i="13"/>
  <c r="F375" i="16" s="1"/>
  <c r="E373" i="13"/>
  <c r="F373" i="13"/>
  <c r="H375" i="16" s="1"/>
  <c r="G373" i="13"/>
  <c r="I375" i="16" s="1"/>
  <c r="H373" i="13"/>
  <c r="J375" i="16" s="1"/>
  <c r="I373" i="13"/>
  <c r="K375" i="16" s="1"/>
  <c r="J373" i="13"/>
  <c r="L375" i="16" s="1"/>
  <c r="K373" i="13"/>
  <c r="M375" i="16" s="1"/>
  <c r="L373" i="13"/>
  <c r="N375" i="16" s="1"/>
  <c r="M373" i="13"/>
  <c r="O375" i="16" s="1"/>
  <c r="N373" i="13"/>
  <c r="P375" i="16" s="1"/>
  <c r="O373" i="13"/>
  <c r="Q375" i="16" s="1"/>
  <c r="P373" i="13"/>
  <c r="R375" i="16" s="1"/>
  <c r="Q373" i="13"/>
  <c r="S375" i="16" s="1"/>
  <c r="R373" i="13"/>
  <c r="T375" i="16" s="1"/>
  <c r="S373" i="13"/>
  <c r="U375" i="16" s="1"/>
  <c r="T373" i="13"/>
  <c r="V375" i="16" s="1"/>
  <c r="U373" i="13"/>
  <c r="W375" i="16" s="1"/>
  <c r="V373" i="13"/>
  <c r="X375" i="16" s="1"/>
  <c r="W373" i="13"/>
  <c r="Y375" i="16" s="1"/>
  <c r="X373" i="13"/>
  <c r="Z375" i="16" s="1"/>
  <c r="Y373" i="13"/>
  <c r="AA375" i="16" s="1"/>
  <c r="Z373" i="13"/>
  <c r="AB375" i="16" s="1"/>
  <c r="C374" i="13"/>
  <c r="E376" i="16" s="1"/>
  <c r="D374" i="13"/>
  <c r="F376" i="16" s="1"/>
  <c r="E374" i="13"/>
  <c r="F374" i="13"/>
  <c r="H376" i="16" s="1"/>
  <c r="G374" i="13"/>
  <c r="I376" i="16" s="1"/>
  <c r="H374" i="13"/>
  <c r="J376" i="16" s="1"/>
  <c r="I374" i="13"/>
  <c r="K376" i="16" s="1"/>
  <c r="J374" i="13"/>
  <c r="L376" i="16" s="1"/>
  <c r="K374" i="13"/>
  <c r="M376" i="16" s="1"/>
  <c r="L374" i="13"/>
  <c r="N376" i="16" s="1"/>
  <c r="M374" i="13"/>
  <c r="O376" i="16" s="1"/>
  <c r="N374" i="13"/>
  <c r="P376" i="16" s="1"/>
  <c r="O374" i="13"/>
  <c r="Q376" i="16" s="1"/>
  <c r="P374" i="13"/>
  <c r="R376" i="16" s="1"/>
  <c r="Q374" i="13"/>
  <c r="S376" i="16" s="1"/>
  <c r="R374" i="13"/>
  <c r="T376" i="16" s="1"/>
  <c r="S374" i="13"/>
  <c r="U376" i="16" s="1"/>
  <c r="T374" i="13"/>
  <c r="V376" i="16" s="1"/>
  <c r="U374" i="13"/>
  <c r="W376" i="16" s="1"/>
  <c r="V374" i="13"/>
  <c r="X376" i="16" s="1"/>
  <c r="W374" i="13"/>
  <c r="Y376" i="16" s="1"/>
  <c r="X374" i="13"/>
  <c r="Z376" i="16" s="1"/>
  <c r="Y374" i="13"/>
  <c r="AA376" i="16" s="1"/>
  <c r="Z374" i="13"/>
  <c r="AB376" i="16" s="1"/>
  <c r="C375" i="13"/>
  <c r="E377" i="16" s="1"/>
  <c r="D375" i="13"/>
  <c r="F377" i="16" s="1"/>
  <c r="E375" i="13"/>
  <c r="F375" i="13"/>
  <c r="H377" i="16" s="1"/>
  <c r="G375" i="13"/>
  <c r="I377" i="16" s="1"/>
  <c r="H375" i="13"/>
  <c r="J377" i="16" s="1"/>
  <c r="I375" i="13"/>
  <c r="K377" i="16" s="1"/>
  <c r="J375" i="13"/>
  <c r="L377" i="16" s="1"/>
  <c r="K375" i="13"/>
  <c r="M377" i="16" s="1"/>
  <c r="L375" i="13"/>
  <c r="N377" i="16" s="1"/>
  <c r="M375" i="13"/>
  <c r="O377" i="16" s="1"/>
  <c r="N375" i="13"/>
  <c r="P377" i="16" s="1"/>
  <c r="O375" i="13"/>
  <c r="Q377" i="16" s="1"/>
  <c r="P375" i="13"/>
  <c r="R377" i="16" s="1"/>
  <c r="Q375" i="13"/>
  <c r="S377" i="16" s="1"/>
  <c r="R375" i="13"/>
  <c r="T377" i="16" s="1"/>
  <c r="S375" i="13"/>
  <c r="U377" i="16" s="1"/>
  <c r="T375" i="13"/>
  <c r="V377" i="16" s="1"/>
  <c r="U375" i="13"/>
  <c r="W377" i="16" s="1"/>
  <c r="V375" i="13"/>
  <c r="X377" i="16" s="1"/>
  <c r="W375" i="13"/>
  <c r="Y377" i="16" s="1"/>
  <c r="X375" i="13"/>
  <c r="Z377" i="16" s="1"/>
  <c r="Y375" i="13"/>
  <c r="AA377" i="16" s="1"/>
  <c r="Z375" i="13"/>
  <c r="AB377" i="16" s="1"/>
  <c r="C376" i="13"/>
  <c r="E378" i="16" s="1"/>
  <c r="D376" i="13"/>
  <c r="F378" i="16" s="1"/>
  <c r="E376" i="13"/>
  <c r="G378" i="16" s="1"/>
  <c r="F376" i="13"/>
  <c r="H378" i="16" s="1"/>
  <c r="G376" i="13"/>
  <c r="I378" i="16" s="1"/>
  <c r="H376" i="13"/>
  <c r="J378" i="16" s="1"/>
  <c r="I376" i="13"/>
  <c r="K378" i="16" s="1"/>
  <c r="J376" i="13"/>
  <c r="L378" i="16" s="1"/>
  <c r="K376" i="13"/>
  <c r="M378" i="16" s="1"/>
  <c r="L376" i="13"/>
  <c r="N378" i="16" s="1"/>
  <c r="M376" i="13"/>
  <c r="O378" i="16" s="1"/>
  <c r="N376" i="13"/>
  <c r="P378" i="16" s="1"/>
  <c r="O376" i="13"/>
  <c r="Q378" i="16" s="1"/>
  <c r="P376" i="13"/>
  <c r="R378" i="16" s="1"/>
  <c r="Q376" i="13"/>
  <c r="S378" i="16" s="1"/>
  <c r="R376" i="13"/>
  <c r="T378" i="16" s="1"/>
  <c r="S376" i="13"/>
  <c r="U378" i="16" s="1"/>
  <c r="T376" i="13"/>
  <c r="V378" i="16" s="1"/>
  <c r="U376" i="13"/>
  <c r="W378" i="16" s="1"/>
  <c r="V376" i="13"/>
  <c r="X378" i="16" s="1"/>
  <c r="W376" i="13"/>
  <c r="Y378" i="16" s="1"/>
  <c r="X376" i="13"/>
  <c r="Z378" i="16" s="1"/>
  <c r="Y376" i="13"/>
  <c r="AA378" i="16" s="1"/>
  <c r="Z376" i="13"/>
  <c r="AB378" i="16" s="1"/>
  <c r="C377" i="13"/>
  <c r="D377" i="13"/>
  <c r="F379" i="16" s="1"/>
  <c r="E377" i="13"/>
  <c r="F377" i="13"/>
  <c r="H379" i="16" s="1"/>
  <c r="G377" i="13"/>
  <c r="I379" i="16" s="1"/>
  <c r="H377" i="13"/>
  <c r="J379" i="16" s="1"/>
  <c r="I377" i="13"/>
  <c r="K379" i="16" s="1"/>
  <c r="J377" i="13"/>
  <c r="L379" i="16" s="1"/>
  <c r="K377" i="13"/>
  <c r="M379" i="16" s="1"/>
  <c r="L377" i="13"/>
  <c r="N379" i="16" s="1"/>
  <c r="M377" i="13"/>
  <c r="O379" i="16" s="1"/>
  <c r="N377" i="13"/>
  <c r="P379" i="16" s="1"/>
  <c r="O377" i="13"/>
  <c r="Q379" i="16" s="1"/>
  <c r="P377" i="13"/>
  <c r="R379" i="16" s="1"/>
  <c r="Q377" i="13"/>
  <c r="S379" i="16" s="1"/>
  <c r="R377" i="13"/>
  <c r="T379" i="16" s="1"/>
  <c r="S377" i="13"/>
  <c r="U379" i="16" s="1"/>
  <c r="T377" i="13"/>
  <c r="V379" i="16" s="1"/>
  <c r="U377" i="13"/>
  <c r="W379" i="16" s="1"/>
  <c r="V377" i="13"/>
  <c r="X379" i="16" s="1"/>
  <c r="W377" i="13"/>
  <c r="Y379" i="16" s="1"/>
  <c r="X377" i="13"/>
  <c r="Z379" i="16" s="1"/>
  <c r="Y377" i="13"/>
  <c r="AA379" i="16" s="1"/>
  <c r="Z377" i="13"/>
  <c r="AB379" i="16" s="1"/>
  <c r="C378" i="13"/>
  <c r="E380" i="16" s="1"/>
  <c r="D378" i="13"/>
  <c r="F380" i="16" s="1"/>
  <c r="E378" i="13"/>
  <c r="F378" i="13"/>
  <c r="H380" i="16" s="1"/>
  <c r="G378" i="13"/>
  <c r="I380" i="16" s="1"/>
  <c r="H378" i="13"/>
  <c r="J380" i="16" s="1"/>
  <c r="I378" i="13"/>
  <c r="K380" i="16" s="1"/>
  <c r="J378" i="13"/>
  <c r="L380" i="16" s="1"/>
  <c r="K378" i="13"/>
  <c r="M380" i="16" s="1"/>
  <c r="L378" i="13"/>
  <c r="N380" i="16" s="1"/>
  <c r="M378" i="13"/>
  <c r="O380" i="16" s="1"/>
  <c r="N378" i="13"/>
  <c r="P380" i="16" s="1"/>
  <c r="O378" i="13"/>
  <c r="Q380" i="16" s="1"/>
  <c r="P378" i="13"/>
  <c r="R380" i="16" s="1"/>
  <c r="Q378" i="13"/>
  <c r="S380" i="16" s="1"/>
  <c r="R378" i="13"/>
  <c r="T380" i="16" s="1"/>
  <c r="S378" i="13"/>
  <c r="U380" i="16" s="1"/>
  <c r="T378" i="13"/>
  <c r="V380" i="16" s="1"/>
  <c r="U378" i="13"/>
  <c r="W380" i="16" s="1"/>
  <c r="V378" i="13"/>
  <c r="X380" i="16" s="1"/>
  <c r="W378" i="13"/>
  <c r="Y380" i="16" s="1"/>
  <c r="X378" i="13"/>
  <c r="Z380" i="16" s="1"/>
  <c r="Y378" i="13"/>
  <c r="AA380" i="16" s="1"/>
  <c r="Z378" i="13"/>
  <c r="AB380" i="16" s="1"/>
  <c r="C379" i="13"/>
  <c r="E381" i="16" s="1"/>
  <c r="D379" i="13"/>
  <c r="F381" i="16" s="1"/>
  <c r="E379" i="13"/>
  <c r="F379" i="13"/>
  <c r="H381" i="16" s="1"/>
  <c r="G379" i="13"/>
  <c r="I381" i="16" s="1"/>
  <c r="H379" i="13"/>
  <c r="J381" i="16" s="1"/>
  <c r="I379" i="13"/>
  <c r="K381" i="16" s="1"/>
  <c r="J379" i="13"/>
  <c r="L381" i="16" s="1"/>
  <c r="K379" i="13"/>
  <c r="M381" i="16" s="1"/>
  <c r="L379" i="13"/>
  <c r="N381" i="16" s="1"/>
  <c r="M379" i="13"/>
  <c r="O381" i="16" s="1"/>
  <c r="N379" i="13"/>
  <c r="P381" i="16" s="1"/>
  <c r="O379" i="13"/>
  <c r="Q381" i="16" s="1"/>
  <c r="P379" i="13"/>
  <c r="R381" i="16" s="1"/>
  <c r="Q379" i="13"/>
  <c r="S381" i="16" s="1"/>
  <c r="R379" i="13"/>
  <c r="T381" i="16" s="1"/>
  <c r="S379" i="13"/>
  <c r="U381" i="16" s="1"/>
  <c r="T379" i="13"/>
  <c r="V381" i="16" s="1"/>
  <c r="U379" i="13"/>
  <c r="W381" i="16" s="1"/>
  <c r="V379" i="13"/>
  <c r="X381" i="16" s="1"/>
  <c r="W379" i="13"/>
  <c r="Y381" i="16" s="1"/>
  <c r="X379" i="13"/>
  <c r="Z381" i="16" s="1"/>
  <c r="Y379" i="13"/>
  <c r="AA381" i="16" s="1"/>
  <c r="Z379" i="13"/>
  <c r="AB381" i="16" s="1"/>
  <c r="C380" i="13"/>
  <c r="E382" i="16" s="1"/>
  <c r="D380" i="13"/>
  <c r="F382" i="16" s="1"/>
  <c r="E380" i="13"/>
  <c r="G382" i="16" s="1"/>
  <c r="F380" i="13"/>
  <c r="H382" i="16" s="1"/>
  <c r="G380" i="13"/>
  <c r="I382" i="16" s="1"/>
  <c r="H380" i="13"/>
  <c r="J382" i="16" s="1"/>
  <c r="I380" i="13"/>
  <c r="K382" i="16" s="1"/>
  <c r="J380" i="13"/>
  <c r="L382" i="16" s="1"/>
  <c r="K380" i="13"/>
  <c r="M382" i="16" s="1"/>
  <c r="L380" i="13"/>
  <c r="N382" i="16" s="1"/>
  <c r="M380" i="13"/>
  <c r="O382" i="16" s="1"/>
  <c r="N380" i="13"/>
  <c r="P382" i="16" s="1"/>
  <c r="O380" i="13"/>
  <c r="Q382" i="16" s="1"/>
  <c r="P380" i="13"/>
  <c r="R382" i="16" s="1"/>
  <c r="Q380" i="13"/>
  <c r="S382" i="16" s="1"/>
  <c r="R380" i="13"/>
  <c r="T382" i="16" s="1"/>
  <c r="S380" i="13"/>
  <c r="U382" i="16" s="1"/>
  <c r="T380" i="13"/>
  <c r="V382" i="16" s="1"/>
  <c r="U380" i="13"/>
  <c r="W382" i="16" s="1"/>
  <c r="V380" i="13"/>
  <c r="X382" i="16" s="1"/>
  <c r="W380" i="13"/>
  <c r="Y382" i="16" s="1"/>
  <c r="X380" i="13"/>
  <c r="Z382" i="16" s="1"/>
  <c r="Y380" i="13"/>
  <c r="AA382" i="16" s="1"/>
  <c r="Z380" i="13"/>
  <c r="AB382" i="16" s="1"/>
  <c r="C381" i="13"/>
  <c r="D381" i="13"/>
  <c r="F383" i="16" s="1"/>
  <c r="E381" i="13"/>
  <c r="F381" i="13"/>
  <c r="H383" i="16" s="1"/>
  <c r="G381" i="13"/>
  <c r="I383" i="16" s="1"/>
  <c r="H381" i="13"/>
  <c r="J383" i="16" s="1"/>
  <c r="I381" i="13"/>
  <c r="K383" i="16" s="1"/>
  <c r="J381" i="13"/>
  <c r="L383" i="16" s="1"/>
  <c r="K381" i="13"/>
  <c r="M383" i="16" s="1"/>
  <c r="L381" i="13"/>
  <c r="N383" i="16" s="1"/>
  <c r="M381" i="13"/>
  <c r="O383" i="16" s="1"/>
  <c r="N381" i="13"/>
  <c r="P383" i="16" s="1"/>
  <c r="O381" i="13"/>
  <c r="Q383" i="16" s="1"/>
  <c r="P381" i="13"/>
  <c r="R383" i="16" s="1"/>
  <c r="Q381" i="13"/>
  <c r="S383" i="16" s="1"/>
  <c r="R381" i="13"/>
  <c r="T383" i="16" s="1"/>
  <c r="S381" i="13"/>
  <c r="U383" i="16" s="1"/>
  <c r="T381" i="13"/>
  <c r="V383" i="16" s="1"/>
  <c r="U381" i="13"/>
  <c r="W383" i="16" s="1"/>
  <c r="V381" i="13"/>
  <c r="X383" i="16" s="1"/>
  <c r="W381" i="13"/>
  <c r="Y383" i="16" s="1"/>
  <c r="X381" i="13"/>
  <c r="Z383" i="16" s="1"/>
  <c r="Y381" i="13"/>
  <c r="AA383" i="16" s="1"/>
  <c r="Z381" i="13"/>
  <c r="AB383" i="16" s="1"/>
  <c r="C382" i="13"/>
  <c r="E384" i="16" s="1"/>
  <c r="D382" i="13"/>
  <c r="F384" i="16" s="1"/>
  <c r="E382" i="13"/>
  <c r="F382" i="13"/>
  <c r="H384" i="16" s="1"/>
  <c r="G382" i="13"/>
  <c r="I384" i="16" s="1"/>
  <c r="H382" i="13"/>
  <c r="J384" i="16" s="1"/>
  <c r="I382" i="13"/>
  <c r="K384" i="16" s="1"/>
  <c r="J382" i="13"/>
  <c r="L384" i="16" s="1"/>
  <c r="K382" i="13"/>
  <c r="M384" i="16" s="1"/>
  <c r="L382" i="13"/>
  <c r="N384" i="16" s="1"/>
  <c r="M382" i="13"/>
  <c r="O384" i="16" s="1"/>
  <c r="N382" i="13"/>
  <c r="P384" i="16" s="1"/>
  <c r="O382" i="13"/>
  <c r="Q384" i="16" s="1"/>
  <c r="P382" i="13"/>
  <c r="R384" i="16" s="1"/>
  <c r="Q382" i="13"/>
  <c r="S384" i="16" s="1"/>
  <c r="R382" i="13"/>
  <c r="T384" i="16" s="1"/>
  <c r="S382" i="13"/>
  <c r="U384" i="16" s="1"/>
  <c r="T382" i="13"/>
  <c r="V384" i="16" s="1"/>
  <c r="U382" i="13"/>
  <c r="W384" i="16" s="1"/>
  <c r="V382" i="13"/>
  <c r="X384" i="16" s="1"/>
  <c r="W382" i="13"/>
  <c r="Y384" i="16" s="1"/>
  <c r="X382" i="13"/>
  <c r="Z384" i="16" s="1"/>
  <c r="Y382" i="13"/>
  <c r="AA384" i="16" s="1"/>
  <c r="Z382" i="13"/>
  <c r="AB384" i="16" s="1"/>
  <c r="C383" i="13"/>
  <c r="E385" i="16" s="1"/>
  <c r="D383" i="13"/>
  <c r="F385" i="16" s="1"/>
  <c r="E383" i="13"/>
  <c r="F383" i="13"/>
  <c r="H385" i="16" s="1"/>
  <c r="G383" i="13"/>
  <c r="I385" i="16" s="1"/>
  <c r="H383" i="13"/>
  <c r="J385" i="16" s="1"/>
  <c r="I383" i="13"/>
  <c r="K385" i="16" s="1"/>
  <c r="J383" i="13"/>
  <c r="L385" i="16" s="1"/>
  <c r="K383" i="13"/>
  <c r="M385" i="16" s="1"/>
  <c r="L383" i="13"/>
  <c r="N385" i="16" s="1"/>
  <c r="M383" i="13"/>
  <c r="O385" i="16" s="1"/>
  <c r="N383" i="13"/>
  <c r="P385" i="16" s="1"/>
  <c r="O383" i="13"/>
  <c r="Q385" i="16" s="1"/>
  <c r="P383" i="13"/>
  <c r="R385" i="16" s="1"/>
  <c r="Q383" i="13"/>
  <c r="S385" i="16" s="1"/>
  <c r="R383" i="13"/>
  <c r="T385" i="16" s="1"/>
  <c r="S383" i="13"/>
  <c r="U385" i="16" s="1"/>
  <c r="T383" i="13"/>
  <c r="V385" i="16" s="1"/>
  <c r="U383" i="13"/>
  <c r="W385" i="16" s="1"/>
  <c r="V383" i="13"/>
  <c r="X385" i="16" s="1"/>
  <c r="W383" i="13"/>
  <c r="Y385" i="16" s="1"/>
  <c r="X383" i="13"/>
  <c r="Z385" i="16" s="1"/>
  <c r="Y383" i="13"/>
  <c r="AA385" i="16" s="1"/>
  <c r="Z383" i="13"/>
  <c r="AB385" i="16" s="1"/>
  <c r="C384" i="13"/>
  <c r="E386" i="16" s="1"/>
  <c r="D384" i="13"/>
  <c r="F386" i="16" s="1"/>
  <c r="E384" i="13"/>
  <c r="G386" i="16" s="1"/>
  <c r="F384" i="13"/>
  <c r="H386" i="16" s="1"/>
  <c r="G384" i="13"/>
  <c r="I386" i="16" s="1"/>
  <c r="H384" i="13"/>
  <c r="J386" i="16" s="1"/>
  <c r="I384" i="13"/>
  <c r="K386" i="16" s="1"/>
  <c r="J384" i="13"/>
  <c r="L386" i="16" s="1"/>
  <c r="K384" i="13"/>
  <c r="M386" i="16" s="1"/>
  <c r="L384" i="13"/>
  <c r="N386" i="16" s="1"/>
  <c r="M384" i="13"/>
  <c r="O386" i="16" s="1"/>
  <c r="N384" i="13"/>
  <c r="P386" i="16" s="1"/>
  <c r="O384" i="13"/>
  <c r="Q386" i="16" s="1"/>
  <c r="P384" i="13"/>
  <c r="R386" i="16" s="1"/>
  <c r="Q384" i="13"/>
  <c r="S386" i="16" s="1"/>
  <c r="R384" i="13"/>
  <c r="T386" i="16" s="1"/>
  <c r="S384" i="13"/>
  <c r="U386" i="16" s="1"/>
  <c r="T384" i="13"/>
  <c r="V386" i="16" s="1"/>
  <c r="U384" i="13"/>
  <c r="W386" i="16" s="1"/>
  <c r="V384" i="13"/>
  <c r="X386" i="16" s="1"/>
  <c r="W384" i="13"/>
  <c r="Y386" i="16" s="1"/>
  <c r="X384" i="13"/>
  <c r="Z386" i="16" s="1"/>
  <c r="Y384" i="13"/>
  <c r="AA386" i="16" s="1"/>
  <c r="Z384" i="13"/>
  <c r="AB386" i="16" s="1"/>
  <c r="C385" i="13"/>
  <c r="D385" i="13"/>
  <c r="F387" i="16" s="1"/>
  <c r="E385" i="13"/>
  <c r="F385" i="13"/>
  <c r="H387" i="16" s="1"/>
  <c r="G385" i="13"/>
  <c r="I387" i="16" s="1"/>
  <c r="H385" i="13"/>
  <c r="J387" i="16" s="1"/>
  <c r="I385" i="13"/>
  <c r="K387" i="16" s="1"/>
  <c r="J385" i="13"/>
  <c r="L387" i="16" s="1"/>
  <c r="K385" i="13"/>
  <c r="M387" i="16" s="1"/>
  <c r="L385" i="13"/>
  <c r="N387" i="16" s="1"/>
  <c r="M385" i="13"/>
  <c r="O387" i="16" s="1"/>
  <c r="N385" i="13"/>
  <c r="P387" i="16" s="1"/>
  <c r="O385" i="13"/>
  <c r="Q387" i="16" s="1"/>
  <c r="P385" i="13"/>
  <c r="R387" i="16" s="1"/>
  <c r="Q385" i="13"/>
  <c r="S387" i="16" s="1"/>
  <c r="R385" i="13"/>
  <c r="T387" i="16" s="1"/>
  <c r="S385" i="13"/>
  <c r="U387" i="16" s="1"/>
  <c r="T385" i="13"/>
  <c r="V387" i="16" s="1"/>
  <c r="U385" i="13"/>
  <c r="W387" i="16" s="1"/>
  <c r="V385" i="13"/>
  <c r="X387" i="16" s="1"/>
  <c r="W385" i="13"/>
  <c r="Y387" i="16" s="1"/>
  <c r="X385" i="13"/>
  <c r="Z387" i="16" s="1"/>
  <c r="Y385" i="13"/>
  <c r="AA387" i="16" s="1"/>
  <c r="Z385" i="13"/>
  <c r="AB387" i="16" s="1"/>
  <c r="C386" i="13"/>
  <c r="E388" i="16" s="1"/>
  <c r="D386" i="13"/>
  <c r="F388" i="16" s="1"/>
  <c r="E386" i="13"/>
  <c r="F386" i="13"/>
  <c r="H388" i="16" s="1"/>
  <c r="G386" i="13"/>
  <c r="I388" i="16" s="1"/>
  <c r="H386" i="13"/>
  <c r="J388" i="16" s="1"/>
  <c r="I386" i="13"/>
  <c r="K388" i="16" s="1"/>
  <c r="J386" i="13"/>
  <c r="L388" i="16" s="1"/>
  <c r="K386" i="13"/>
  <c r="M388" i="16" s="1"/>
  <c r="L386" i="13"/>
  <c r="N388" i="16" s="1"/>
  <c r="M386" i="13"/>
  <c r="O388" i="16" s="1"/>
  <c r="N386" i="13"/>
  <c r="P388" i="16" s="1"/>
  <c r="O386" i="13"/>
  <c r="Q388" i="16" s="1"/>
  <c r="P386" i="13"/>
  <c r="R388" i="16" s="1"/>
  <c r="Q386" i="13"/>
  <c r="S388" i="16" s="1"/>
  <c r="R386" i="13"/>
  <c r="T388" i="16" s="1"/>
  <c r="S386" i="13"/>
  <c r="U388" i="16" s="1"/>
  <c r="T386" i="13"/>
  <c r="V388" i="16" s="1"/>
  <c r="U386" i="13"/>
  <c r="W388" i="16" s="1"/>
  <c r="V386" i="13"/>
  <c r="X388" i="16" s="1"/>
  <c r="W386" i="13"/>
  <c r="Y388" i="16" s="1"/>
  <c r="X386" i="13"/>
  <c r="Z388" i="16" s="1"/>
  <c r="Y386" i="13"/>
  <c r="AA388" i="16" s="1"/>
  <c r="Z386" i="13"/>
  <c r="AB388" i="16" s="1"/>
  <c r="C387" i="13"/>
  <c r="E389" i="16" s="1"/>
  <c r="D387" i="13"/>
  <c r="F389" i="16" s="1"/>
  <c r="E387" i="13"/>
  <c r="F387" i="13"/>
  <c r="H389" i="16" s="1"/>
  <c r="G387" i="13"/>
  <c r="I389" i="16" s="1"/>
  <c r="H387" i="13"/>
  <c r="J389" i="16" s="1"/>
  <c r="I387" i="13"/>
  <c r="K389" i="16" s="1"/>
  <c r="J387" i="13"/>
  <c r="L389" i="16" s="1"/>
  <c r="K387" i="13"/>
  <c r="M389" i="16" s="1"/>
  <c r="L387" i="13"/>
  <c r="N389" i="16" s="1"/>
  <c r="M387" i="13"/>
  <c r="O389" i="16" s="1"/>
  <c r="N387" i="13"/>
  <c r="P389" i="16" s="1"/>
  <c r="O387" i="13"/>
  <c r="Q389" i="16" s="1"/>
  <c r="P387" i="13"/>
  <c r="R389" i="16" s="1"/>
  <c r="Q387" i="13"/>
  <c r="S389" i="16" s="1"/>
  <c r="R387" i="13"/>
  <c r="T389" i="16" s="1"/>
  <c r="S387" i="13"/>
  <c r="U389" i="16" s="1"/>
  <c r="T387" i="13"/>
  <c r="V389" i="16" s="1"/>
  <c r="U387" i="13"/>
  <c r="W389" i="16" s="1"/>
  <c r="V387" i="13"/>
  <c r="X389" i="16" s="1"/>
  <c r="W387" i="13"/>
  <c r="Y389" i="16" s="1"/>
  <c r="X387" i="13"/>
  <c r="Z389" i="16" s="1"/>
  <c r="Y387" i="13"/>
  <c r="AA389" i="16" s="1"/>
  <c r="Z387" i="13"/>
  <c r="AB389" i="16" s="1"/>
  <c r="C388" i="13"/>
  <c r="E390" i="16" s="1"/>
  <c r="D388" i="13"/>
  <c r="F390" i="16" s="1"/>
  <c r="E388" i="13"/>
  <c r="G390" i="16" s="1"/>
  <c r="F388" i="13"/>
  <c r="H390" i="16" s="1"/>
  <c r="G388" i="13"/>
  <c r="I390" i="16" s="1"/>
  <c r="H388" i="13"/>
  <c r="J390" i="16" s="1"/>
  <c r="I388" i="13"/>
  <c r="K390" i="16" s="1"/>
  <c r="J388" i="13"/>
  <c r="L390" i="16" s="1"/>
  <c r="K388" i="13"/>
  <c r="M390" i="16" s="1"/>
  <c r="L388" i="13"/>
  <c r="N390" i="16" s="1"/>
  <c r="M388" i="13"/>
  <c r="O390" i="16" s="1"/>
  <c r="N388" i="13"/>
  <c r="P390" i="16" s="1"/>
  <c r="O388" i="13"/>
  <c r="Q390" i="16" s="1"/>
  <c r="P388" i="13"/>
  <c r="R390" i="16" s="1"/>
  <c r="Q388" i="13"/>
  <c r="S390" i="16" s="1"/>
  <c r="R388" i="13"/>
  <c r="T390" i="16" s="1"/>
  <c r="S388" i="13"/>
  <c r="U390" i="16" s="1"/>
  <c r="T388" i="13"/>
  <c r="V390" i="16" s="1"/>
  <c r="U388" i="13"/>
  <c r="W390" i="16" s="1"/>
  <c r="V388" i="13"/>
  <c r="X390" i="16" s="1"/>
  <c r="W388" i="13"/>
  <c r="Y390" i="16" s="1"/>
  <c r="X388" i="13"/>
  <c r="Z390" i="16" s="1"/>
  <c r="Y388" i="13"/>
  <c r="AA390" i="16" s="1"/>
  <c r="Z388" i="13"/>
  <c r="AB390" i="16" s="1"/>
  <c r="C389" i="13"/>
  <c r="D389" i="13"/>
  <c r="F391" i="16" s="1"/>
  <c r="E389" i="13"/>
  <c r="F389" i="13"/>
  <c r="H391" i="16" s="1"/>
  <c r="G389" i="13"/>
  <c r="I391" i="16" s="1"/>
  <c r="H389" i="13"/>
  <c r="J391" i="16" s="1"/>
  <c r="I389" i="13"/>
  <c r="K391" i="16" s="1"/>
  <c r="J389" i="13"/>
  <c r="L391" i="16" s="1"/>
  <c r="K389" i="13"/>
  <c r="M391" i="16" s="1"/>
  <c r="L389" i="13"/>
  <c r="N391" i="16" s="1"/>
  <c r="M389" i="13"/>
  <c r="O391" i="16" s="1"/>
  <c r="N389" i="13"/>
  <c r="P391" i="16" s="1"/>
  <c r="O389" i="13"/>
  <c r="Q391" i="16" s="1"/>
  <c r="P389" i="13"/>
  <c r="R391" i="16" s="1"/>
  <c r="Q389" i="13"/>
  <c r="S391" i="16" s="1"/>
  <c r="R389" i="13"/>
  <c r="T391" i="16" s="1"/>
  <c r="S389" i="13"/>
  <c r="U391" i="16" s="1"/>
  <c r="T389" i="13"/>
  <c r="V391" i="16" s="1"/>
  <c r="U389" i="13"/>
  <c r="W391" i="16" s="1"/>
  <c r="V389" i="13"/>
  <c r="X391" i="16" s="1"/>
  <c r="W389" i="13"/>
  <c r="Y391" i="16" s="1"/>
  <c r="X389" i="13"/>
  <c r="Z391" i="16" s="1"/>
  <c r="Y389" i="13"/>
  <c r="AA391" i="16" s="1"/>
  <c r="Z389" i="13"/>
  <c r="AB391" i="16" s="1"/>
  <c r="C390" i="13"/>
  <c r="E392" i="16" s="1"/>
  <c r="D390" i="13"/>
  <c r="F392" i="16" s="1"/>
  <c r="E390" i="13"/>
  <c r="F390" i="13"/>
  <c r="H392" i="16" s="1"/>
  <c r="G390" i="13"/>
  <c r="I392" i="16" s="1"/>
  <c r="H390" i="13"/>
  <c r="J392" i="16" s="1"/>
  <c r="I390" i="13"/>
  <c r="K392" i="16" s="1"/>
  <c r="J390" i="13"/>
  <c r="L392" i="16" s="1"/>
  <c r="K390" i="13"/>
  <c r="M392" i="16" s="1"/>
  <c r="L390" i="13"/>
  <c r="N392" i="16" s="1"/>
  <c r="M390" i="13"/>
  <c r="O392" i="16" s="1"/>
  <c r="N390" i="13"/>
  <c r="P392" i="16" s="1"/>
  <c r="O390" i="13"/>
  <c r="Q392" i="16" s="1"/>
  <c r="P390" i="13"/>
  <c r="R392" i="16" s="1"/>
  <c r="Q390" i="13"/>
  <c r="S392" i="16" s="1"/>
  <c r="R390" i="13"/>
  <c r="T392" i="16" s="1"/>
  <c r="S390" i="13"/>
  <c r="U392" i="16" s="1"/>
  <c r="T390" i="13"/>
  <c r="V392" i="16" s="1"/>
  <c r="U390" i="13"/>
  <c r="W392" i="16" s="1"/>
  <c r="V390" i="13"/>
  <c r="X392" i="16" s="1"/>
  <c r="W390" i="13"/>
  <c r="Y392" i="16" s="1"/>
  <c r="X390" i="13"/>
  <c r="Z392" i="16" s="1"/>
  <c r="Y390" i="13"/>
  <c r="AA392" i="16" s="1"/>
  <c r="Z390" i="13"/>
  <c r="AB392" i="16" s="1"/>
  <c r="C391" i="13"/>
  <c r="E393" i="16" s="1"/>
  <c r="D391" i="13"/>
  <c r="F393" i="16" s="1"/>
  <c r="E391" i="13"/>
  <c r="F391" i="13"/>
  <c r="H393" i="16" s="1"/>
  <c r="G391" i="13"/>
  <c r="I393" i="16" s="1"/>
  <c r="H391" i="13"/>
  <c r="J393" i="16" s="1"/>
  <c r="I391" i="13"/>
  <c r="K393" i="16" s="1"/>
  <c r="J391" i="13"/>
  <c r="L393" i="16" s="1"/>
  <c r="K391" i="13"/>
  <c r="M393" i="16" s="1"/>
  <c r="L391" i="13"/>
  <c r="N393" i="16" s="1"/>
  <c r="M391" i="13"/>
  <c r="O393" i="16" s="1"/>
  <c r="N391" i="13"/>
  <c r="P393" i="16" s="1"/>
  <c r="O391" i="13"/>
  <c r="Q393" i="16" s="1"/>
  <c r="P391" i="13"/>
  <c r="R393" i="16" s="1"/>
  <c r="Q391" i="13"/>
  <c r="S393" i="16" s="1"/>
  <c r="R391" i="13"/>
  <c r="T393" i="16" s="1"/>
  <c r="S391" i="13"/>
  <c r="U393" i="16" s="1"/>
  <c r="T391" i="13"/>
  <c r="V393" i="16" s="1"/>
  <c r="U391" i="13"/>
  <c r="W393" i="16" s="1"/>
  <c r="V391" i="13"/>
  <c r="X393" i="16" s="1"/>
  <c r="W391" i="13"/>
  <c r="Y393" i="16" s="1"/>
  <c r="X391" i="13"/>
  <c r="Z393" i="16" s="1"/>
  <c r="Y391" i="13"/>
  <c r="AA393" i="16" s="1"/>
  <c r="Z391" i="13"/>
  <c r="AB393" i="16" s="1"/>
  <c r="C392" i="13"/>
  <c r="E394" i="16" s="1"/>
  <c r="D392" i="13"/>
  <c r="F394" i="16" s="1"/>
  <c r="E392" i="13"/>
  <c r="G394" i="16" s="1"/>
  <c r="F392" i="13"/>
  <c r="H394" i="16" s="1"/>
  <c r="G392" i="13"/>
  <c r="I394" i="16" s="1"/>
  <c r="H392" i="13"/>
  <c r="J394" i="16" s="1"/>
  <c r="I392" i="13"/>
  <c r="K394" i="16" s="1"/>
  <c r="J392" i="13"/>
  <c r="L394" i="16" s="1"/>
  <c r="K392" i="13"/>
  <c r="M394" i="16" s="1"/>
  <c r="L392" i="13"/>
  <c r="N394" i="16" s="1"/>
  <c r="M392" i="13"/>
  <c r="O394" i="16" s="1"/>
  <c r="N392" i="13"/>
  <c r="P394" i="16" s="1"/>
  <c r="O392" i="13"/>
  <c r="Q394" i="16" s="1"/>
  <c r="P392" i="13"/>
  <c r="R394" i="16" s="1"/>
  <c r="Q392" i="13"/>
  <c r="S394" i="16" s="1"/>
  <c r="R392" i="13"/>
  <c r="T394" i="16" s="1"/>
  <c r="S392" i="13"/>
  <c r="U394" i="16" s="1"/>
  <c r="T392" i="13"/>
  <c r="V394" i="16" s="1"/>
  <c r="U392" i="13"/>
  <c r="W394" i="16" s="1"/>
  <c r="V392" i="13"/>
  <c r="X394" i="16" s="1"/>
  <c r="W392" i="13"/>
  <c r="Y394" i="16" s="1"/>
  <c r="X392" i="13"/>
  <c r="Z394" i="16" s="1"/>
  <c r="Y392" i="13"/>
  <c r="AA394" i="16" s="1"/>
  <c r="Z392" i="13"/>
  <c r="AB394" i="16" s="1"/>
  <c r="C393" i="13"/>
  <c r="D393" i="13"/>
  <c r="F395" i="16" s="1"/>
  <c r="E393" i="13"/>
  <c r="F393" i="13"/>
  <c r="H395" i="16" s="1"/>
  <c r="G393" i="13"/>
  <c r="I395" i="16" s="1"/>
  <c r="H393" i="13"/>
  <c r="J395" i="16" s="1"/>
  <c r="I393" i="13"/>
  <c r="K395" i="16" s="1"/>
  <c r="J393" i="13"/>
  <c r="L395" i="16" s="1"/>
  <c r="K393" i="13"/>
  <c r="M395" i="16" s="1"/>
  <c r="L393" i="13"/>
  <c r="N395" i="16" s="1"/>
  <c r="M393" i="13"/>
  <c r="O395" i="16" s="1"/>
  <c r="N393" i="13"/>
  <c r="P395" i="16" s="1"/>
  <c r="O393" i="13"/>
  <c r="Q395" i="16" s="1"/>
  <c r="P393" i="13"/>
  <c r="R395" i="16" s="1"/>
  <c r="Q393" i="13"/>
  <c r="S395" i="16" s="1"/>
  <c r="R393" i="13"/>
  <c r="T395" i="16" s="1"/>
  <c r="S393" i="13"/>
  <c r="U395" i="16" s="1"/>
  <c r="T393" i="13"/>
  <c r="V395" i="16" s="1"/>
  <c r="U393" i="13"/>
  <c r="W395" i="16" s="1"/>
  <c r="V393" i="13"/>
  <c r="X395" i="16" s="1"/>
  <c r="W393" i="13"/>
  <c r="Y395" i="16" s="1"/>
  <c r="X393" i="13"/>
  <c r="Z395" i="16" s="1"/>
  <c r="Y393" i="13"/>
  <c r="AA395" i="16" s="1"/>
  <c r="Z393" i="13"/>
  <c r="AB395" i="16" s="1"/>
  <c r="C394" i="13"/>
  <c r="E396" i="16" s="1"/>
  <c r="D394" i="13"/>
  <c r="F396" i="16" s="1"/>
  <c r="E394" i="13"/>
  <c r="F394" i="13"/>
  <c r="H396" i="16" s="1"/>
  <c r="G394" i="13"/>
  <c r="I396" i="16" s="1"/>
  <c r="H394" i="13"/>
  <c r="J396" i="16" s="1"/>
  <c r="I394" i="13"/>
  <c r="K396" i="16" s="1"/>
  <c r="J394" i="13"/>
  <c r="L396" i="16" s="1"/>
  <c r="K394" i="13"/>
  <c r="M396" i="16" s="1"/>
  <c r="L394" i="13"/>
  <c r="N396" i="16" s="1"/>
  <c r="M394" i="13"/>
  <c r="O396" i="16" s="1"/>
  <c r="N394" i="13"/>
  <c r="P396" i="16" s="1"/>
  <c r="O394" i="13"/>
  <c r="Q396" i="16" s="1"/>
  <c r="P394" i="13"/>
  <c r="R396" i="16" s="1"/>
  <c r="Q394" i="13"/>
  <c r="S396" i="16" s="1"/>
  <c r="R394" i="13"/>
  <c r="T396" i="16" s="1"/>
  <c r="S394" i="13"/>
  <c r="U396" i="16" s="1"/>
  <c r="T394" i="13"/>
  <c r="V396" i="16" s="1"/>
  <c r="U394" i="13"/>
  <c r="W396" i="16" s="1"/>
  <c r="V394" i="13"/>
  <c r="X396" i="16" s="1"/>
  <c r="W394" i="13"/>
  <c r="Y396" i="16" s="1"/>
  <c r="X394" i="13"/>
  <c r="Z396" i="16" s="1"/>
  <c r="Y394" i="13"/>
  <c r="AA396" i="16" s="1"/>
  <c r="Z394" i="13"/>
  <c r="AB396" i="16" s="1"/>
  <c r="C395" i="13"/>
  <c r="E397" i="16" s="1"/>
  <c r="D395" i="13"/>
  <c r="F397" i="16" s="1"/>
  <c r="E395" i="13"/>
  <c r="F395" i="13"/>
  <c r="H397" i="16" s="1"/>
  <c r="G395" i="13"/>
  <c r="I397" i="16" s="1"/>
  <c r="H395" i="13"/>
  <c r="J397" i="16" s="1"/>
  <c r="I395" i="13"/>
  <c r="K397" i="16" s="1"/>
  <c r="J395" i="13"/>
  <c r="L397" i="16" s="1"/>
  <c r="K395" i="13"/>
  <c r="M397" i="16" s="1"/>
  <c r="L395" i="13"/>
  <c r="N397" i="16" s="1"/>
  <c r="M395" i="13"/>
  <c r="O397" i="16" s="1"/>
  <c r="N395" i="13"/>
  <c r="P397" i="16" s="1"/>
  <c r="O395" i="13"/>
  <c r="Q397" i="16" s="1"/>
  <c r="P395" i="13"/>
  <c r="R397" i="16" s="1"/>
  <c r="Q395" i="13"/>
  <c r="S397" i="16" s="1"/>
  <c r="R395" i="13"/>
  <c r="T397" i="16" s="1"/>
  <c r="S395" i="13"/>
  <c r="U397" i="16" s="1"/>
  <c r="T395" i="13"/>
  <c r="V397" i="16" s="1"/>
  <c r="U395" i="13"/>
  <c r="W397" i="16" s="1"/>
  <c r="V395" i="13"/>
  <c r="X397" i="16" s="1"/>
  <c r="W395" i="13"/>
  <c r="Y397" i="16" s="1"/>
  <c r="X395" i="13"/>
  <c r="Z397" i="16" s="1"/>
  <c r="Y395" i="13"/>
  <c r="AA397" i="16" s="1"/>
  <c r="Z395" i="13"/>
  <c r="AB397" i="16" s="1"/>
  <c r="C396" i="13"/>
  <c r="E398" i="16" s="1"/>
  <c r="D396" i="13"/>
  <c r="F398" i="16" s="1"/>
  <c r="E396" i="13"/>
  <c r="G398" i="16" s="1"/>
  <c r="F396" i="13"/>
  <c r="H398" i="16" s="1"/>
  <c r="G396" i="13"/>
  <c r="I398" i="16" s="1"/>
  <c r="H396" i="13"/>
  <c r="J398" i="16" s="1"/>
  <c r="I396" i="13"/>
  <c r="K398" i="16" s="1"/>
  <c r="J396" i="13"/>
  <c r="L398" i="16" s="1"/>
  <c r="K396" i="13"/>
  <c r="M398" i="16" s="1"/>
  <c r="L396" i="13"/>
  <c r="N398" i="16" s="1"/>
  <c r="M396" i="13"/>
  <c r="O398" i="16" s="1"/>
  <c r="N396" i="13"/>
  <c r="P398" i="16" s="1"/>
  <c r="O396" i="13"/>
  <c r="Q398" i="16" s="1"/>
  <c r="P396" i="13"/>
  <c r="R398" i="16" s="1"/>
  <c r="Q396" i="13"/>
  <c r="S398" i="16" s="1"/>
  <c r="R396" i="13"/>
  <c r="T398" i="16" s="1"/>
  <c r="S396" i="13"/>
  <c r="U398" i="16" s="1"/>
  <c r="T396" i="13"/>
  <c r="V398" i="16" s="1"/>
  <c r="U396" i="13"/>
  <c r="W398" i="16" s="1"/>
  <c r="V396" i="13"/>
  <c r="X398" i="16" s="1"/>
  <c r="W396" i="13"/>
  <c r="Y398" i="16" s="1"/>
  <c r="X396" i="13"/>
  <c r="Z398" i="16" s="1"/>
  <c r="Y396" i="13"/>
  <c r="AA398" i="16" s="1"/>
  <c r="Z396" i="13"/>
  <c r="AB398" i="16" s="1"/>
  <c r="C397" i="13"/>
  <c r="D397" i="13"/>
  <c r="F399" i="16" s="1"/>
  <c r="E397" i="13"/>
  <c r="F397" i="13"/>
  <c r="H399" i="16" s="1"/>
  <c r="G397" i="13"/>
  <c r="I399" i="16" s="1"/>
  <c r="H397" i="13"/>
  <c r="J399" i="16" s="1"/>
  <c r="I397" i="13"/>
  <c r="K399" i="16" s="1"/>
  <c r="J397" i="13"/>
  <c r="L399" i="16" s="1"/>
  <c r="K397" i="13"/>
  <c r="M399" i="16" s="1"/>
  <c r="L397" i="13"/>
  <c r="N399" i="16" s="1"/>
  <c r="M397" i="13"/>
  <c r="O399" i="16" s="1"/>
  <c r="N397" i="13"/>
  <c r="P399" i="16" s="1"/>
  <c r="O397" i="13"/>
  <c r="Q399" i="16" s="1"/>
  <c r="P397" i="13"/>
  <c r="R399" i="16" s="1"/>
  <c r="Q397" i="13"/>
  <c r="S399" i="16" s="1"/>
  <c r="R397" i="13"/>
  <c r="T399" i="16" s="1"/>
  <c r="S397" i="13"/>
  <c r="U399" i="16" s="1"/>
  <c r="T397" i="13"/>
  <c r="V399" i="16" s="1"/>
  <c r="U397" i="13"/>
  <c r="W399" i="16" s="1"/>
  <c r="V397" i="13"/>
  <c r="X399" i="16" s="1"/>
  <c r="W397" i="13"/>
  <c r="Y399" i="16" s="1"/>
  <c r="X397" i="13"/>
  <c r="Z399" i="16" s="1"/>
  <c r="Y397" i="13"/>
  <c r="AA399" i="16" s="1"/>
  <c r="Z397" i="13"/>
  <c r="AB399" i="16" s="1"/>
  <c r="C398" i="13"/>
  <c r="E400" i="16" s="1"/>
  <c r="D398" i="13"/>
  <c r="F400" i="16" s="1"/>
  <c r="E398" i="13"/>
  <c r="F398" i="13"/>
  <c r="H400" i="16" s="1"/>
  <c r="G398" i="13"/>
  <c r="I400" i="16" s="1"/>
  <c r="H398" i="13"/>
  <c r="J400" i="16" s="1"/>
  <c r="I398" i="13"/>
  <c r="K400" i="16" s="1"/>
  <c r="J398" i="13"/>
  <c r="L400" i="16" s="1"/>
  <c r="K398" i="13"/>
  <c r="M400" i="16" s="1"/>
  <c r="L398" i="13"/>
  <c r="N400" i="16" s="1"/>
  <c r="M398" i="13"/>
  <c r="O400" i="16" s="1"/>
  <c r="N398" i="13"/>
  <c r="P400" i="16" s="1"/>
  <c r="O398" i="13"/>
  <c r="Q400" i="16" s="1"/>
  <c r="P398" i="13"/>
  <c r="R400" i="16" s="1"/>
  <c r="Q398" i="13"/>
  <c r="S400" i="16" s="1"/>
  <c r="R398" i="13"/>
  <c r="T400" i="16" s="1"/>
  <c r="S398" i="13"/>
  <c r="U400" i="16" s="1"/>
  <c r="T398" i="13"/>
  <c r="V400" i="16" s="1"/>
  <c r="U398" i="13"/>
  <c r="W400" i="16" s="1"/>
  <c r="V398" i="13"/>
  <c r="X400" i="16" s="1"/>
  <c r="W398" i="13"/>
  <c r="Y400" i="16" s="1"/>
  <c r="X398" i="13"/>
  <c r="Z400" i="16" s="1"/>
  <c r="Y398" i="13"/>
  <c r="AA400" i="16" s="1"/>
  <c r="Z398" i="13"/>
  <c r="AB400" i="16" s="1"/>
  <c r="C399" i="13"/>
  <c r="E401" i="16" s="1"/>
  <c r="D399" i="13"/>
  <c r="F401" i="16" s="1"/>
  <c r="E399" i="13"/>
  <c r="F399" i="13"/>
  <c r="H401" i="16" s="1"/>
  <c r="G399" i="13"/>
  <c r="I401" i="16" s="1"/>
  <c r="H399" i="13"/>
  <c r="J401" i="16" s="1"/>
  <c r="I399" i="13"/>
  <c r="K401" i="16" s="1"/>
  <c r="J399" i="13"/>
  <c r="L401" i="16" s="1"/>
  <c r="K399" i="13"/>
  <c r="M401" i="16" s="1"/>
  <c r="L399" i="13"/>
  <c r="N401" i="16" s="1"/>
  <c r="M399" i="13"/>
  <c r="O401" i="16" s="1"/>
  <c r="N399" i="13"/>
  <c r="P401" i="16" s="1"/>
  <c r="O399" i="13"/>
  <c r="Q401" i="16" s="1"/>
  <c r="P399" i="13"/>
  <c r="R401" i="16" s="1"/>
  <c r="Q399" i="13"/>
  <c r="S401" i="16" s="1"/>
  <c r="R399" i="13"/>
  <c r="T401" i="16" s="1"/>
  <c r="S399" i="13"/>
  <c r="U401" i="16" s="1"/>
  <c r="T399" i="13"/>
  <c r="V401" i="16" s="1"/>
  <c r="U399" i="13"/>
  <c r="W401" i="16" s="1"/>
  <c r="V399" i="13"/>
  <c r="X401" i="16" s="1"/>
  <c r="W399" i="13"/>
  <c r="Y401" i="16" s="1"/>
  <c r="X399" i="13"/>
  <c r="Z401" i="16" s="1"/>
  <c r="Y399" i="13"/>
  <c r="AA401" i="16" s="1"/>
  <c r="Z399" i="13"/>
  <c r="AB401" i="16" s="1"/>
  <c r="C400" i="13"/>
  <c r="E402" i="16" s="1"/>
  <c r="D400" i="13"/>
  <c r="F402" i="16" s="1"/>
  <c r="E400" i="13"/>
  <c r="G402" i="16" s="1"/>
  <c r="F400" i="13"/>
  <c r="H402" i="16" s="1"/>
  <c r="G400" i="13"/>
  <c r="I402" i="16" s="1"/>
  <c r="H400" i="13"/>
  <c r="J402" i="16" s="1"/>
  <c r="I400" i="13"/>
  <c r="K402" i="16" s="1"/>
  <c r="J400" i="13"/>
  <c r="L402" i="16" s="1"/>
  <c r="K400" i="13"/>
  <c r="M402" i="16" s="1"/>
  <c r="L400" i="13"/>
  <c r="N402" i="16" s="1"/>
  <c r="M400" i="13"/>
  <c r="O402" i="16" s="1"/>
  <c r="N400" i="13"/>
  <c r="P402" i="16" s="1"/>
  <c r="O400" i="13"/>
  <c r="Q402" i="16" s="1"/>
  <c r="P400" i="13"/>
  <c r="R402" i="16" s="1"/>
  <c r="Q400" i="13"/>
  <c r="S402" i="16" s="1"/>
  <c r="R400" i="13"/>
  <c r="T402" i="16" s="1"/>
  <c r="S400" i="13"/>
  <c r="U402" i="16" s="1"/>
  <c r="T400" i="13"/>
  <c r="V402" i="16" s="1"/>
  <c r="U400" i="13"/>
  <c r="W402" i="16" s="1"/>
  <c r="V400" i="13"/>
  <c r="X402" i="16" s="1"/>
  <c r="W400" i="13"/>
  <c r="Y402" i="16" s="1"/>
  <c r="X400" i="13"/>
  <c r="Z402" i="16" s="1"/>
  <c r="Y400" i="13"/>
  <c r="AA402" i="16" s="1"/>
  <c r="Z400" i="13"/>
  <c r="AB402" i="16" s="1"/>
  <c r="C401" i="13"/>
  <c r="D401" i="13"/>
  <c r="F403" i="16" s="1"/>
  <c r="E401" i="13"/>
  <c r="F401" i="13"/>
  <c r="H403" i="16" s="1"/>
  <c r="G401" i="13"/>
  <c r="I403" i="16" s="1"/>
  <c r="H401" i="13"/>
  <c r="J403" i="16" s="1"/>
  <c r="I401" i="13"/>
  <c r="K403" i="16" s="1"/>
  <c r="J401" i="13"/>
  <c r="L403" i="16" s="1"/>
  <c r="K401" i="13"/>
  <c r="M403" i="16" s="1"/>
  <c r="L401" i="13"/>
  <c r="N403" i="16" s="1"/>
  <c r="M401" i="13"/>
  <c r="O403" i="16" s="1"/>
  <c r="N401" i="13"/>
  <c r="P403" i="16" s="1"/>
  <c r="O401" i="13"/>
  <c r="Q403" i="16" s="1"/>
  <c r="P401" i="13"/>
  <c r="R403" i="16" s="1"/>
  <c r="Q401" i="13"/>
  <c r="S403" i="16" s="1"/>
  <c r="R401" i="13"/>
  <c r="T403" i="16" s="1"/>
  <c r="S401" i="13"/>
  <c r="U403" i="16" s="1"/>
  <c r="T401" i="13"/>
  <c r="V403" i="16" s="1"/>
  <c r="U401" i="13"/>
  <c r="W403" i="16" s="1"/>
  <c r="V401" i="13"/>
  <c r="X403" i="16" s="1"/>
  <c r="W401" i="13"/>
  <c r="Y403" i="16" s="1"/>
  <c r="X401" i="13"/>
  <c r="Z403" i="16" s="1"/>
  <c r="Y401" i="13"/>
  <c r="AA403" i="16" s="1"/>
  <c r="Z401" i="13"/>
  <c r="AB403" i="16" s="1"/>
  <c r="C402" i="13"/>
  <c r="E404" i="16" s="1"/>
  <c r="D402" i="13"/>
  <c r="F404" i="16" s="1"/>
  <c r="E402" i="13"/>
  <c r="F402" i="13"/>
  <c r="H404" i="16" s="1"/>
  <c r="G402" i="13"/>
  <c r="I404" i="16" s="1"/>
  <c r="H402" i="13"/>
  <c r="J404" i="16" s="1"/>
  <c r="I402" i="13"/>
  <c r="K404" i="16" s="1"/>
  <c r="J402" i="13"/>
  <c r="L404" i="16" s="1"/>
  <c r="K402" i="13"/>
  <c r="M404" i="16" s="1"/>
  <c r="L402" i="13"/>
  <c r="N404" i="16" s="1"/>
  <c r="M402" i="13"/>
  <c r="O404" i="16" s="1"/>
  <c r="N402" i="13"/>
  <c r="P404" i="16" s="1"/>
  <c r="O402" i="13"/>
  <c r="Q404" i="16" s="1"/>
  <c r="P402" i="13"/>
  <c r="R404" i="16" s="1"/>
  <c r="Q402" i="13"/>
  <c r="S404" i="16" s="1"/>
  <c r="R402" i="13"/>
  <c r="T404" i="16" s="1"/>
  <c r="S402" i="13"/>
  <c r="U404" i="16" s="1"/>
  <c r="T402" i="13"/>
  <c r="V404" i="16" s="1"/>
  <c r="U402" i="13"/>
  <c r="W404" i="16" s="1"/>
  <c r="V402" i="13"/>
  <c r="X404" i="16" s="1"/>
  <c r="W402" i="13"/>
  <c r="Y404" i="16" s="1"/>
  <c r="X402" i="13"/>
  <c r="Z404" i="16" s="1"/>
  <c r="Y402" i="13"/>
  <c r="AA404" i="16" s="1"/>
  <c r="Z402" i="13"/>
  <c r="AB404" i="16" s="1"/>
  <c r="C403" i="13"/>
  <c r="E405" i="16" s="1"/>
  <c r="D403" i="13"/>
  <c r="F405" i="16" s="1"/>
  <c r="E403" i="13"/>
  <c r="F403" i="13"/>
  <c r="H405" i="16" s="1"/>
  <c r="G403" i="13"/>
  <c r="I405" i="16" s="1"/>
  <c r="H403" i="13"/>
  <c r="J405" i="16" s="1"/>
  <c r="I403" i="13"/>
  <c r="K405" i="16" s="1"/>
  <c r="J403" i="13"/>
  <c r="L405" i="16" s="1"/>
  <c r="K403" i="13"/>
  <c r="M405" i="16" s="1"/>
  <c r="L403" i="13"/>
  <c r="N405" i="16" s="1"/>
  <c r="M403" i="13"/>
  <c r="O405" i="16" s="1"/>
  <c r="N403" i="13"/>
  <c r="P405" i="16" s="1"/>
  <c r="O403" i="13"/>
  <c r="Q405" i="16" s="1"/>
  <c r="P403" i="13"/>
  <c r="R405" i="16" s="1"/>
  <c r="Q403" i="13"/>
  <c r="S405" i="16" s="1"/>
  <c r="R403" i="13"/>
  <c r="T405" i="16" s="1"/>
  <c r="S403" i="13"/>
  <c r="U405" i="16" s="1"/>
  <c r="T403" i="13"/>
  <c r="V405" i="16" s="1"/>
  <c r="U403" i="13"/>
  <c r="W405" i="16" s="1"/>
  <c r="V403" i="13"/>
  <c r="X405" i="16" s="1"/>
  <c r="W403" i="13"/>
  <c r="Y405" i="16" s="1"/>
  <c r="X403" i="13"/>
  <c r="Z405" i="16" s="1"/>
  <c r="Y403" i="13"/>
  <c r="AA405" i="16" s="1"/>
  <c r="Z403" i="13"/>
  <c r="AB405" i="16" s="1"/>
  <c r="C404" i="13"/>
  <c r="E406" i="16" s="1"/>
  <c r="D404" i="13"/>
  <c r="F406" i="16" s="1"/>
  <c r="E404" i="13"/>
  <c r="G406" i="16" s="1"/>
  <c r="F404" i="13"/>
  <c r="H406" i="16" s="1"/>
  <c r="G404" i="13"/>
  <c r="I406" i="16" s="1"/>
  <c r="H404" i="13"/>
  <c r="J406" i="16" s="1"/>
  <c r="I404" i="13"/>
  <c r="K406" i="16" s="1"/>
  <c r="J404" i="13"/>
  <c r="L406" i="16" s="1"/>
  <c r="K404" i="13"/>
  <c r="M406" i="16" s="1"/>
  <c r="L404" i="13"/>
  <c r="N406" i="16" s="1"/>
  <c r="M404" i="13"/>
  <c r="O406" i="16" s="1"/>
  <c r="N404" i="13"/>
  <c r="P406" i="16" s="1"/>
  <c r="O404" i="13"/>
  <c r="Q406" i="16" s="1"/>
  <c r="P404" i="13"/>
  <c r="R406" i="16" s="1"/>
  <c r="Q404" i="13"/>
  <c r="S406" i="16" s="1"/>
  <c r="R404" i="13"/>
  <c r="T406" i="16" s="1"/>
  <c r="S404" i="13"/>
  <c r="U406" i="16" s="1"/>
  <c r="T404" i="13"/>
  <c r="V406" i="16" s="1"/>
  <c r="U404" i="13"/>
  <c r="W406" i="16" s="1"/>
  <c r="V404" i="13"/>
  <c r="X406" i="16" s="1"/>
  <c r="W404" i="13"/>
  <c r="Y406" i="16" s="1"/>
  <c r="X404" i="13"/>
  <c r="Z406" i="16" s="1"/>
  <c r="Y404" i="13"/>
  <c r="AA406" i="16" s="1"/>
  <c r="Z404" i="13"/>
  <c r="AB406" i="16" s="1"/>
  <c r="C405" i="13"/>
  <c r="D405" i="13"/>
  <c r="F407" i="16" s="1"/>
  <c r="E405" i="13"/>
  <c r="F405" i="13"/>
  <c r="H407" i="16" s="1"/>
  <c r="G405" i="13"/>
  <c r="I407" i="16" s="1"/>
  <c r="H405" i="13"/>
  <c r="J407" i="16" s="1"/>
  <c r="I405" i="13"/>
  <c r="K407" i="16" s="1"/>
  <c r="J405" i="13"/>
  <c r="L407" i="16" s="1"/>
  <c r="K405" i="13"/>
  <c r="M407" i="16" s="1"/>
  <c r="L405" i="13"/>
  <c r="N407" i="16" s="1"/>
  <c r="M405" i="13"/>
  <c r="O407" i="16" s="1"/>
  <c r="N405" i="13"/>
  <c r="P407" i="16" s="1"/>
  <c r="O405" i="13"/>
  <c r="Q407" i="16" s="1"/>
  <c r="P405" i="13"/>
  <c r="R407" i="16" s="1"/>
  <c r="Q405" i="13"/>
  <c r="S407" i="16" s="1"/>
  <c r="R405" i="13"/>
  <c r="T407" i="16" s="1"/>
  <c r="S405" i="13"/>
  <c r="U407" i="16" s="1"/>
  <c r="T405" i="13"/>
  <c r="V407" i="16" s="1"/>
  <c r="U405" i="13"/>
  <c r="W407" i="16" s="1"/>
  <c r="V405" i="13"/>
  <c r="X407" i="16" s="1"/>
  <c r="W405" i="13"/>
  <c r="Y407" i="16" s="1"/>
  <c r="X405" i="13"/>
  <c r="Z407" i="16" s="1"/>
  <c r="Y405" i="13"/>
  <c r="AA407" i="16" s="1"/>
  <c r="Z405" i="13"/>
  <c r="AB407" i="16" s="1"/>
  <c r="C406" i="13"/>
  <c r="E408" i="16" s="1"/>
  <c r="D406" i="13"/>
  <c r="F408" i="16" s="1"/>
  <c r="E406" i="13"/>
  <c r="F406" i="13"/>
  <c r="H408" i="16" s="1"/>
  <c r="G406" i="13"/>
  <c r="I408" i="16" s="1"/>
  <c r="H406" i="13"/>
  <c r="J408" i="16" s="1"/>
  <c r="I406" i="13"/>
  <c r="K408" i="16" s="1"/>
  <c r="J406" i="13"/>
  <c r="L408" i="16" s="1"/>
  <c r="K406" i="13"/>
  <c r="M408" i="16" s="1"/>
  <c r="L406" i="13"/>
  <c r="N408" i="16" s="1"/>
  <c r="M406" i="13"/>
  <c r="O408" i="16" s="1"/>
  <c r="N406" i="13"/>
  <c r="P408" i="16" s="1"/>
  <c r="O406" i="13"/>
  <c r="Q408" i="16" s="1"/>
  <c r="P406" i="13"/>
  <c r="R408" i="16" s="1"/>
  <c r="Q406" i="13"/>
  <c r="S408" i="16" s="1"/>
  <c r="R406" i="13"/>
  <c r="T408" i="16" s="1"/>
  <c r="S406" i="13"/>
  <c r="U408" i="16" s="1"/>
  <c r="T406" i="13"/>
  <c r="V408" i="16" s="1"/>
  <c r="U406" i="13"/>
  <c r="W408" i="16" s="1"/>
  <c r="V406" i="13"/>
  <c r="X408" i="16" s="1"/>
  <c r="W406" i="13"/>
  <c r="Y408" i="16" s="1"/>
  <c r="X406" i="13"/>
  <c r="Z408" i="16" s="1"/>
  <c r="Y406" i="13"/>
  <c r="AA408" i="16" s="1"/>
  <c r="Z406" i="13"/>
  <c r="AB408" i="16" s="1"/>
  <c r="C407" i="13"/>
  <c r="E409" i="16" s="1"/>
  <c r="D407" i="13"/>
  <c r="F409" i="16" s="1"/>
  <c r="E407" i="13"/>
  <c r="F407" i="13"/>
  <c r="H409" i="16" s="1"/>
  <c r="G407" i="13"/>
  <c r="I409" i="16" s="1"/>
  <c r="H407" i="13"/>
  <c r="J409" i="16" s="1"/>
  <c r="I407" i="13"/>
  <c r="K409" i="16" s="1"/>
  <c r="J407" i="13"/>
  <c r="L409" i="16" s="1"/>
  <c r="K407" i="13"/>
  <c r="M409" i="16" s="1"/>
  <c r="L407" i="13"/>
  <c r="N409" i="16" s="1"/>
  <c r="M407" i="13"/>
  <c r="O409" i="16" s="1"/>
  <c r="N407" i="13"/>
  <c r="P409" i="16" s="1"/>
  <c r="O407" i="13"/>
  <c r="Q409" i="16" s="1"/>
  <c r="P407" i="13"/>
  <c r="R409" i="16" s="1"/>
  <c r="Q407" i="13"/>
  <c r="S409" i="16" s="1"/>
  <c r="R407" i="13"/>
  <c r="T409" i="16" s="1"/>
  <c r="S407" i="13"/>
  <c r="U409" i="16" s="1"/>
  <c r="T407" i="13"/>
  <c r="V409" i="16" s="1"/>
  <c r="U407" i="13"/>
  <c r="W409" i="16" s="1"/>
  <c r="V407" i="13"/>
  <c r="X409" i="16" s="1"/>
  <c r="W407" i="13"/>
  <c r="Y409" i="16" s="1"/>
  <c r="X407" i="13"/>
  <c r="Z409" i="16" s="1"/>
  <c r="Y407" i="13"/>
  <c r="AA409" i="16" s="1"/>
  <c r="Z407" i="13"/>
  <c r="AB409" i="16" s="1"/>
  <c r="C408" i="13"/>
  <c r="E410" i="16" s="1"/>
  <c r="D408" i="13"/>
  <c r="F410" i="16" s="1"/>
  <c r="E408" i="13"/>
  <c r="G410" i="16" s="1"/>
  <c r="F408" i="13"/>
  <c r="H410" i="16" s="1"/>
  <c r="G408" i="13"/>
  <c r="I410" i="16" s="1"/>
  <c r="H408" i="13"/>
  <c r="J410" i="16" s="1"/>
  <c r="I408" i="13"/>
  <c r="K410" i="16" s="1"/>
  <c r="J408" i="13"/>
  <c r="L410" i="16" s="1"/>
  <c r="K408" i="13"/>
  <c r="M410" i="16" s="1"/>
  <c r="L408" i="13"/>
  <c r="N410" i="16" s="1"/>
  <c r="M408" i="13"/>
  <c r="O410" i="16" s="1"/>
  <c r="N408" i="13"/>
  <c r="P410" i="16" s="1"/>
  <c r="O408" i="13"/>
  <c r="Q410" i="16" s="1"/>
  <c r="P408" i="13"/>
  <c r="R410" i="16" s="1"/>
  <c r="Q408" i="13"/>
  <c r="S410" i="16" s="1"/>
  <c r="R408" i="13"/>
  <c r="T410" i="16" s="1"/>
  <c r="S408" i="13"/>
  <c r="U410" i="16" s="1"/>
  <c r="T408" i="13"/>
  <c r="V410" i="16" s="1"/>
  <c r="U408" i="13"/>
  <c r="W410" i="16" s="1"/>
  <c r="V408" i="13"/>
  <c r="X410" i="16" s="1"/>
  <c r="W408" i="13"/>
  <c r="Y410" i="16" s="1"/>
  <c r="X408" i="13"/>
  <c r="Z410" i="16" s="1"/>
  <c r="Y408" i="13"/>
  <c r="AA410" i="16" s="1"/>
  <c r="Z408" i="13"/>
  <c r="AB410" i="16" s="1"/>
  <c r="C409" i="13"/>
  <c r="D409" i="13"/>
  <c r="F411" i="16" s="1"/>
  <c r="E409" i="13"/>
  <c r="F409" i="13"/>
  <c r="H411" i="16" s="1"/>
  <c r="G409" i="13"/>
  <c r="I411" i="16" s="1"/>
  <c r="H409" i="13"/>
  <c r="J411" i="16" s="1"/>
  <c r="I409" i="13"/>
  <c r="K411" i="16" s="1"/>
  <c r="J409" i="13"/>
  <c r="L411" i="16" s="1"/>
  <c r="K409" i="13"/>
  <c r="M411" i="16" s="1"/>
  <c r="L409" i="13"/>
  <c r="N411" i="16" s="1"/>
  <c r="M409" i="13"/>
  <c r="O411" i="16" s="1"/>
  <c r="N409" i="13"/>
  <c r="P411" i="16" s="1"/>
  <c r="O409" i="13"/>
  <c r="Q411" i="16" s="1"/>
  <c r="P409" i="13"/>
  <c r="R411" i="16" s="1"/>
  <c r="Q409" i="13"/>
  <c r="S411" i="16" s="1"/>
  <c r="R409" i="13"/>
  <c r="T411" i="16" s="1"/>
  <c r="S409" i="13"/>
  <c r="U411" i="16" s="1"/>
  <c r="T409" i="13"/>
  <c r="V411" i="16" s="1"/>
  <c r="U409" i="13"/>
  <c r="W411" i="16" s="1"/>
  <c r="V409" i="13"/>
  <c r="X411" i="16" s="1"/>
  <c r="W409" i="13"/>
  <c r="Y411" i="16" s="1"/>
  <c r="X409" i="13"/>
  <c r="Z411" i="16" s="1"/>
  <c r="Y409" i="13"/>
  <c r="AA411" i="16" s="1"/>
  <c r="Z409" i="13"/>
  <c r="AB411" i="16" s="1"/>
  <c r="D2" i="13"/>
  <c r="F4" i="16" s="1"/>
  <c r="E2" i="13"/>
  <c r="F2" i="13"/>
  <c r="H4" i="16" s="1"/>
  <c r="G2" i="13"/>
  <c r="I4" i="16" s="1"/>
  <c r="H2" i="13"/>
  <c r="J4" i="16" s="1"/>
  <c r="I2" i="13"/>
  <c r="K4" i="16" s="1"/>
  <c r="J2" i="13"/>
  <c r="L4" i="16" s="1"/>
  <c r="K2" i="13"/>
  <c r="M4" i="16" s="1"/>
  <c r="L2" i="13"/>
  <c r="N4" i="16" s="1"/>
  <c r="M2" i="13"/>
  <c r="O4" i="16" s="1"/>
  <c r="N2" i="13"/>
  <c r="P4" i="16" s="1"/>
  <c r="O2" i="13"/>
  <c r="Q4" i="16" s="1"/>
  <c r="P2" i="13"/>
  <c r="R4" i="16" s="1"/>
  <c r="Q2" i="13"/>
  <c r="S4" i="16" s="1"/>
  <c r="R2" i="13"/>
  <c r="T4" i="16" s="1"/>
  <c r="S2" i="13"/>
  <c r="U4" i="16" s="1"/>
  <c r="T2" i="13"/>
  <c r="V4" i="16" s="1"/>
  <c r="U2" i="13"/>
  <c r="W4" i="16" s="1"/>
  <c r="V2" i="13"/>
  <c r="X4" i="16" s="1"/>
  <c r="W2" i="13"/>
  <c r="Y4" i="16" s="1"/>
  <c r="X2" i="13"/>
  <c r="Z4" i="16" s="1"/>
  <c r="Y2" i="13"/>
  <c r="AA4" i="16" s="1"/>
  <c r="Z2" i="13"/>
  <c r="AB4" i="16" s="1"/>
  <c r="C2" i="13"/>
  <c r="E4" i="16" s="1"/>
  <c r="E26" i="12"/>
  <c r="E28" i="12" s="1"/>
  <c r="F26" i="12"/>
  <c r="F28" i="12" s="1"/>
  <c r="K417" i="2"/>
  <c r="D438" i="3" l="1"/>
  <c r="E438" i="3"/>
  <c r="F438" i="3"/>
  <c r="G438" i="3"/>
  <c r="D427" i="3"/>
  <c r="F427" i="3"/>
  <c r="G427" i="3"/>
  <c r="E427" i="3"/>
  <c r="D389" i="3"/>
  <c r="E389" i="3"/>
  <c r="G389" i="3"/>
  <c r="F389" i="3"/>
  <c r="E348" i="3"/>
  <c r="G348" i="3"/>
  <c r="F348" i="3"/>
  <c r="D348" i="3"/>
  <c r="D434" i="3"/>
  <c r="E434" i="3"/>
  <c r="G434" i="3"/>
  <c r="F434" i="3"/>
  <c r="G419" i="3"/>
  <c r="F419" i="3"/>
  <c r="E419" i="3"/>
  <c r="D419" i="3"/>
  <c r="D359" i="3"/>
  <c r="E359" i="3"/>
  <c r="F359" i="3"/>
  <c r="G359" i="3"/>
  <c r="G475" i="3"/>
  <c r="F475" i="3"/>
  <c r="E475" i="3"/>
  <c r="D475" i="3"/>
  <c r="G474" i="3"/>
  <c r="F474" i="3"/>
  <c r="E474" i="3"/>
  <c r="D474" i="3"/>
  <c r="D406" i="3"/>
  <c r="E406" i="3"/>
  <c r="F406" i="3"/>
  <c r="G406" i="3"/>
  <c r="E342" i="3"/>
  <c r="G342" i="3"/>
  <c r="D342" i="3"/>
  <c r="F342" i="3"/>
  <c r="E352" i="3"/>
  <c r="G352" i="3"/>
  <c r="D352" i="3"/>
  <c r="F352" i="3"/>
  <c r="G363" i="3"/>
  <c r="F363" i="3"/>
  <c r="E363" i="3"/>
  <c r="D363" i="3"/>
  <c r="G421" i="3"/>
  <c r="D421" i="3"/>
  <c r="F421" i="3"/>
  <c r="E421" i="3"/>
  <c r="E357" i="3"/>
  <c r="G357" i="3"/>
  <c r="D357" i="3"/>
  <c r="F357" i="3"/>
  <c r="D384" i="3"/>
  <c r="F384" i="3"/>
  <c r="E384" i="3"/>
  <c r="G384" i="3"/>
  <c r="F399" i="3"/>
  <c r="G399" i="3"/>
  <c r="D399" i="3"/>
  <c r="E399" i="3"/>
  <c r="F444" i="3"/>
  <c r="G444" i="3"/>
  <c r="E444" i="3"/>
  <c r="D444" i="3"/>
  <c r="G391" i="3"/>
  <c r="F391" i="3"/>
  <c r="E391" i="3"/>
  <c r="D391" i="3"/>
  <c r="G469" i="3"/>
  <c r="F469" i="3"/>
  <c r="D469" i="3"/>
  <c r="E469" i="3"/>
  <c r="F473" i="3"/>
  <c r="G473" i="3"/>
  <c r="E473" i="3"/>
  <c r="D473" i="3"/>
  <c r="G466" i="3"/>
  <c r="F466" i="3"/>
  <c r="E466" i="3"/>
  <c r="D466" i="3"/>
  <c r="F402" i="3"/>
  <c r="G402" i="3"/>
  <c r="E402" i="3"/>
  <c r="D402" i="3"/>
  <c r="F478" i="3"/>
  <c r="D478" i="3"/>
  <c r="E478" i="3"/>
  <c r="G478" i="3"/>
  <c r="F344" i="3"/>
  <c r="D344" i="3"/>
  <c r="G344" i="3"/>
  <c r="E344" i="3"/>
  <c r="F355" i="3"/>
  <c r="G355" i="3"/>
  <c r="D355" i="3"/>
  <c r="E355" i="3"/>
  <c r="F401" i="3"/>
  <c r="E401" i="3"/>
  <c r="G401" i="3"/>
  <c r="D401" i="3"/>
  <c r="G376" i="3"/>
  <c r="D376" i="3"/>
  <c r="F376" i="3"/>
  <c r="E376" i="3"/>
  <c r="D446" i="3"/>
  <c r="E446" i="3"/>
  <c r="F446" i="3"/>
  <c r="G446" i="3"/>
  <c r="F382" i="3"/>
  <c r="E382" i="3"/>
  <c r="D382" i="3"/>
  <c r="G382" i="3"/>
  <c r="E436" i="3"/>
  <c r="D436" i="3"/>
  <c r="G436" i="3"/>
  <c r="F436" i="3"/>
  <c r="F443" i="3"/>
  <c r="E443" i="3"/>
  <c r="G443" i="3"/>
  <c r="D443" i="3"/>
  <c r="F461" i="3"/>
  <c r="G461" i="3"/>
  <c r="D461" i="3"/>
  <c r="E461" i="3"/>
  <c r="F397" i="3"/>
  <c r="G397" i="3"/>
  <c r="E397" i="3"/>
  <c r="D397" i="3"/>
  <c r="F470" i="3"/>
  <c r="G470" i="3"/>
  <c r="D470" i="3"/>
  <c r="E470" i="3"/>
  <c r="D340" i="3"/>
  <c r="F340" i="3"/>
  <c r="G340" i="3"/>
  <c r="E340" i="3"/>
  <c r="D362" i="3"/>
  <c r="E362" i="3"/>
  <c r="G362" i="3"/>
  <c r="F362" i="3"/>
  <c r="G377" i="3"/>
  <c r="F377" i="3"/>
  <c r="D377" i="3"/>
  <c r="E377" i="3"/>
  <c r="G393" i="3"/>
  <c r="F393" i="3"/>
  <c r="D393" i="3"/>
  <c r="E393" i="3"/>
  <c r="F371" i="3"/>
  <c r="G371" i="3"/>
  <c r="E371" i="3"/>
  <c r="D371" i="3"/>
  <c r="F407" i="3"/>
  <c r="G407" i="3"/>
  <c r="E407" i="3"/>
  <c r="D407" i="3"/>
  <c r="E468" i="3"/>
  <c r="D468" i="3"/>
  <c r="G468" i="3"/>
  <c r="F468" i="3"/>
  <c r="F364" i="3"/>
  <c r="G364" i="3"/>
  <c r="E364" i="3"/>
  <c r="D364" i="3"/>
  <c r="D467" i="3"/>
  <c r="G467" i="3"/>
  <c r="F467" i="3"/>
  <c r="E467" i="3"/>
  <c r="D454" i="3"/>
  <c r="G454" i="3"/>
  <c r="F454" i="3"/>
  <c r="E454" i="3"/>
  <c r="D390" i="3"/>
  <c r="F390" i="3"/>
  <c r="G390" i="3"/>
  <c r="E390" i="3"/>
  <c r="D448" i="3"/>
  <c r="F448" i="3"/>
  <c r="G448" i="3"/>
  <c r="E448" i="3"/>
  <c r="G459" i="3"/>
  <c r="D459" i="3"/>
  <c r="F459" i="3"/>
  <c r="E459" i="3"/>
  <c r="F472" i="3"/>
  <c r="G472" i="3"/>
  <c r="D472" i="3"/>
  <c r="E472" i="3"/>
  <c r="F405" i="3"/>
  <c r="E405" i="3"/>
  <c r="G405" i="3"/>
  <c r="D405" i="3"/>
  <c r="G341" i="3"/>
  <c r="E341" i="3"/>
  <c r="F341" i="3"/>
  <c r="D341" i="3"/>
  <c r="F356" i="3"/>
  <c r="E356" i="3"/>
  <c r="G356" i="3"/>
  <c r="D356" i="3"/>
  <c r="G367" i="3"/>
  <c r="F367" i="3"/>
  <c r="D367" i="3"/>
  <c r="E367" i="3"/>
  <c r="E408" i="3"/>
  <c r="G408" i="3"/>
  <c r="D408" i="3"/>
  <c r="F408" i="3"/>
  <c r="E383" i="3"/>
  <c r="G383" i="3"/>
  <c r="F383" i="3"/>
  <c r="D383" i="3"/>
  <c r="F442" i="3"/>
  <c r="E442" i="3"/>
  <c r="D442" i="3"/>
  <c r="G442" i="3"/>
  <c r="D450" i="3"/>
  <c r="G450" i="3"/>
  <c r="F450" i="3"/>
  <c r="E450" i="3"/>
  <c r="E386" i="3"/>
  <c r="D386" i="3"/>
  <c r="F386" i="3"/>
  <c r="G386" i="3"/>
  <c r="G440" i="3"/>
  <c r="E440" i="3"/>
  <c r="D440" i="3"/>
  <c r="F440" i="3"/>
  <c r="D451" i="3"/>
  <c r="G451" i="3"/>
  <c r="F451" i="3"/>
  <c r="E451" i="3"/>
  <c r="D465" i="3"/>
  <c r="G465" i="3"/>
  <c r="E465" i="3"/>
  <c r="F465" i="3"/>
  <c r="G385" i="3"/>
  <c r="F385" i="3"/>
  <c r="D385" i="3"/>
  <c r="E385" i="3"/>
  <c r="F423" i="3"/>
  <c r="G423" i="3"/>
  <c r="E423" i="3"/>
  <c r="D423" i="3"/>
  <c r="G482" i="3"/>
  <c r="F482" i="3"/>
  <c r="D482" i="3"/>
  <c r="E482" i="3"/>
  <c r="E487" i="3"/>
  <c r="D487" i="3"/>
  <c r="F487" i="3"/>
  <c r="G487" i="3"/>
  <c r="D430" i="3"/>
  <c r="F430" i="3"/>
  <c r="E430" i="3"/>
  <c r="G430" i="3"/>
  <c r="D366" i="3"/>
  <c r="E366" i="3"/>
  <c r="G366" i="3"/>
  <c r="F366" i="3"/>
  <c r="E404" i="3"/>
  <c r="G404" i="3"/>
  <c r="F404" i="3"/>
  <c r="D404" i="3"/>
  <c r="F411" i="3"/>
  <c r="E411" i="3"/>
  <c r="D411" i="3"/>
  <c r="G411" i="3"/>
  <c r="F445" i="3"/>
  <c r="G445" i="3"/>
  <c r="D445" i="3"/>
  <c r="E445" i="3"/>
  <c r="F381" i="3"/>
  <c r="E381" i="3"/>
  <c r="G381" i="3"/>
  <c r="D381" i="3"/>
  <c r="E432" i="3"/>
  <c r="F432" i="3"/>
  <c r="D432" i="3"/>
  <c r="G432" i="3"/>
  <c r="E447" i="3"/>
  <c r="G447" i="3"/>
  <c r="F447" i="3"/>
  <c r="D447" i="3"/>
  <c r="G396" i="3"/>
  <c r="E396" i="3"/>
  <c r="D396" i="3"/>
  <c r="F396" i="3"/>
  <c r="F424" i="3"/>
  <c r="E424" i="3"/>
  <c r="G424" i="3"/>
  <c r="D424" i="3"/>
  <c r="F343" i="3"/>
  <c r="D343" i="3"/>
  <c r="E343" i="3"/>
  <c r="G343" i="3"/>
  <c r="E425" i="3"/>
  <c r="D425" i="3"/>
  <c r="G425" i="3"/>
  <c r="F425" i="3"/>
  <c r="E457" i="3"/>
  <c r="D457" i="3"/>
  <c r="F457" i="3"/>
  <c r="G457" i="3"/>
  <c r="G480" i="3"/>
  <c r="F480" i="3"/>
  <c r="E480" i="3"/>
  <c r="D480" i="3"/>
  <c r="D375" i="3"/>
  <c r="F375" i="3"/>
  <c r="G375" i="3"/>
  <c r="E375" i="3"/>
  <c r="D374" i="3"/>
  <c r="G374" i="3"/>
  <c r="F374" i="3"/>
  <c r="E374" i="3"/>
  <c r="E420" i="3"/>
  <c r="G420" i="3"/>
  <c r="F420" i="3"/>
  <c r="D420" i="3"/>
  <c r="G453" i="3"/>
  <c r="F453" i="3"/>
  <c r="D453" i="3"/>
  <c r="E453" i="3"/>
  <c r="G452" i="3"/>
  <c r="D452" i="3"/>
  <c r="F452" i="3"/>
  <c r="E452" i="3"/>
  <c r="G463" i="3"/>
  <c r="F463" i="3"/>
  <c r="E463" i="3"/>
  <c r="D463" i="3"/>
  <c r="G417" i="3"/>
  <c r="F417" i="3"/>
  <c r="E417" i="3"/>
  <c r="D417" i="3"/>
  <c r="F394" i="3"/>
  <c r="G394" i="3"/>
  <c r="D394" i="3"/>
  <c r="E394" i="3"/>
  <c r="F370" i="3"/>
  <c r="E370" i="3"/>
  <c r="D370" i="3"/>
  <c r="G370" i="3"/>
  <c r="E412" i="3"/>
  <c r="G412" i="3"/>
  <c r="D412" i="3"/>
  <c r="F412" i="3"/>
  <c r="F449" i="3"/>
  <c r="E449" i="3"/>
  <c r="D449" i="3"/>
  <c r="G449" i="3"/>
  <c r="G369" i="3"/>
  <c r="E369" i="3"/>
  <c r="D369" i="3"/>
  <c r="F369" i="3"/>
  <c r="E410" i="3"/>
  <c r="D410" i="3"/>
  <c r="G410" i="3"/>
  <c r="F410" i="3"/>
  <c r="D479" i="3"/>
  <c r="G479" i="3"/>
  <c r="F479" i="3"/>
  <c r="E479" i="3"/>
  <c r="D414" i="3"/>
  <c r="F414" i="3"/>
  <c r="E414" i="3"/>
  <c r="G414" i="3"/>
  <c r="D350" i="3"/>
  <c r="G350" i="3"/>
  <c r="E350" i="3"/>
  <c r="F350" i="3"/>
  <c r="F372" i="3"/>
  <c r="G372" i="3"/>
  <c r="E372" i="3"/>
  <c r="D372" i="3"/>
  <c r="F379" i="3"/>
  <c r="E379" i="3"/>
  <c r="G379" i="3"/>
  <c r="D379" i="3"/>
  <c r="F429" i="3"/>
  <c r="D429" i="3"/>
  <c r="G429" i="3"/>
  <c r="E429" i="3"/>
  <c r="F365" i="3"/>
  <c r="G365" i="3"/>
  <c r="E365" i="3"/>
  <c r="D365" i="3"/>
  <c r="D400" i="3"/>
  <c r="G400" i="3"/>
  <c r="F400" i="3"/>
  <c r="E400" i="3"/>
  <c r="F415" i="3"/>
  <c r="D415" i="3"/>
  <c r="G415" i="3"/>
  <c r="E415" i="3"/>
  <c r="F458" i="3"/>
  <c r="E458" i="3"/>
  <c r="G458" i="3"/>
  <c r="D458" i="3"/>
  <c r="F403" i="3"/>
  <c r="D403" i="3"/>
  <c r="G403" i="3"/>
  <c r="E403" i="3"/>
  <c r="D439" i="3"/>
  <c r="G439" i="3"/>
  <c r="E439" i="3"/>
  <c r="F439" i="3"/>
  <c r="F346" i="3"/>
  <c r="D346" i="3"/>
  <c r="E346" i="3"/>
  <c r="G346" i="3"/>
  <c r="G361" i="3"/>
  <c r="F361" i="3"/>
  <c r="D361" i="3"/>
  <c r="E361" i="3"/>
  <c r="F476" i="3"/>
  <c r="G476" i="3"/>
  <c r="D476" i="3"/>
  <c r="E476" i="3"/>
  <c r="G409" i="3"/>
  <c r="F409" i="3"/>
  <c r="E409" i="3"/>
  <c r="D409" i="3"/>
  <c r="D428" i="3"/>
  <c r="F428" i="3"/>
  <c r="E428" i="3"/>
  <c r="G428" i="3"/>
  <c r="F483" i="3"/>
  <c r="G483" i="3"/>
  <c r="E483" i="3"/>
  <c r="D483" i="3"/>
  <c r="D422" i="3"/>
  <c r="E422" i="3"/>
  <c r="F422" i="3"/>
  <c r="G422" i="3"/>
  <c r="F358" i="3"/>
  <c r="E358" i="3"/>
  <c r="D358" i="3"/>
  <c r="G358" i="3"/>
  <c r="G388" i="3"/>
  <c r="F388" i="3"/>
  <c r="E388" i="3"/>
  <c r="D388" i="3"/>
  <c r="F395" i="3"/>
  <c r="G395" i="3"/>
  <c r="E395" i="3"/>
  <c r="D395" i="3"/>
  <c r="D437" i="3"/>
  <c r="G437" i="3"/>
  <c r="F437" i="3"/>
  <c r="E437" i="3"/>
  <c r="E373" i="3"/>
  <c r="G373" i="3"/>
  <c r="F373" i="3"/>
  <c r="D373" i="3"/>
  <c r="E416" i="3"/>
  <c r="G416" i="3"/>
  <c r="F416" i="3"/>
  <c r="D416" i="3"/>
  <c r="F431" i="3"/>
  <c r="G431" i="3"/>
  <c r="E431" i="3"/>
  <c r="D431" i="3"/>
  <c r="G353" i="3"/>
  <c r="F353" i="3"/>
  <c r="D353" i="3"/>
  <c r="E353" i="3"/>
  <c r="F455" i="3"/>
  <c r="G455" i="3"/>
  <c r="E455" i="3"/>
  <c r="D455" i="3"/>
  <c r="G477" i="3"/>
  <c r="F477" i="3"/>
  <c r="E477" i="3"/>
  <c r="D477" i="3"/>
  <c r="D378" i="3"/>
  <c r="G378" i="3"/>
  <c r="F378" i="3"/>
  <c r="E378" i="3"/>
  <c r="D481" i="3"/>
  <c r="F481" i="3"/>
  <c r="G481" i="3"/>
  <c r="E481" i="3"/>
  <c r="D418" i="3"/>
  <c r="G418" i="3"/>
  <c r="E418" i="3"/>
  <c r="F418" i="3"/>
  <c r="D354" i="3"/>
  <c r="E354" i="3"/>
  <c r="G354" i="3"/>
  <c r="F354" i="3"/>
  <c r="D380" i="3"/>
  <c r="F380" i="3"/>
  <c r="G380" i="3"/>
  <c r="E380" i="3"/>
  <c r="F387" i="3"/>
  <c r="G387" i="3"/>
  <c r="D387" i="3"/>
  <c r="E387" i="3"/>
  <c r="D433" i="3"/>
  <c r="E433" i="3"/>
  <c r="G433" i="3"/>
  <c r="F433" i="3"/>
  <c r="G486" i="3"/>
  <c r="D486" i="3"/>
  <c r="F486" i="3"/>
  <c r="E486" i="3"/>
  <c r="D485" i="3"/>
  <c r="G485" i="3"/>
  <c r="F485" i="3"/>
  <c r="E485" i="3"/>
  <c r="F471" i="3"/>
  <c r="E471" i="3"/>
  <c r="G471" i="3"/>
  <c r="D471" i="3"/>
  <c r="F462" i="3"/>
  <c r="G462" i="3"/>
  <c r="D462" i="3"/>
  <c r="E462" i="3"/>
  <c r="F398" i="3"/>
  <c r="E398" i="3"/>
  <c r="G398" i="3"/>
  <c r="D398" i="3"/>
  <c r="F464" i="3"/>
  <c r="G464" i="3"/>
  <c r="E464" i="3"/>
  <c r="D464" i="3"/>
  <c r="F484" i="3"/>
  <c r="D484" i="3"/>
  <c r="G484" i="3"/>
  <c r="E484" i="3"/>
  <c r="E347" i="3"/>
  <c r="D347" i="3"/>
  <c r="F347" i="3"/>
  <c r="G347" i="3"/>
  <c r="G413" i="3"/>
  <c r="E413" i="3"/>
  <c r="F413" i="3"/>
  <c r="D413" i="3"/>
  <c r="D349" i="3"/>
  <c r="E349" i="3"/>
  <c r="G349" i="3"/>
  <c r="F349" i="3"/>
  <c r="G368" i="3"/>
  <c r="E368" i="3"/>
  <c r="F368" i="3"/>
  <c r="D368" i="3"/>
  <c r="E351" i="3"/>
  <c r="F351" i="3"/>
  <c r="G351" i="3"/>
  <c r="D351" i="3"/>
  <c r="D426" i="3"/>
  <c r="E426" i="3"/>
  <c r="F426" i="3"/>
  <c r="G426" i="3"/>
  <c r="G441" i="3"/>
  <c r="F441" i="3"/>
  <c r="E441" i="3"/>
  <c r="D441" i="3"/>
  <c r="G435" i="3"/>
  <c r="F435" i="3"/>
  <c r="E435" i="3"/>
  <c r="D435" i="3"/>
  <c r="F360" i="3"/>
  <c r="G360" i="3"/>
  <c r="D360" i="3"/>
  <c r="E360" i="3"/>
  <c r="D392" i="3"/>
  <c r="G392" i="3"/>
  <c r="F392" i="3"/>
  <c r="E392" i="3"/>
  <c r="F456" i="3"/>
  <c r="G456" i="3"/>
  <c r="E456" i="3"/>
  <c r="D456" i="3"/>
  <c r="G345" i="3"/>
  <c r="F345" i="3"/>
  <c r="D345" i="3"/>
  <c r="E345" i="3"/>
  <c r="F460" i="3"/>
  <c r="G460" i="3"/>
  <c r="E460" i="3"/>
  <c r="D460" i="3"/>
  <c r="AN406" i="5"/>
  <c r="AN303" i="5"/>
  <c r="AN368" i="5"/>
  <c r="AN330" i="5"/>
  <c r="AN274" i="5"/>
  <c r="AN119" i="5"/>
  <c r="AQ119" i="5"/>
  <c r="AN403" i="5"/>
  <c r="AN389" i="5"/>
  <c r="AN381" i="5"/>
  <c r="AN377" i="5"/>
  <c r="AN369" i="5"/>
  <c r="AN335" i="5"/>
  <c r="AN306" i="5"/>
  <c r="AN266" i="5"/>
  <c r="AN151" i="5"/>
  <c r="AN373" i="5"/>
  <c r="AN345" i="5"/>
  <c r="AN341" i="5"/>
  <c r="AN339" i="5"/>
  <c r="AN334" i="5"/>
  <c r="AN311" i="5"/>
  <c r="AN277" i="5"/>
  <c r="AN275" i="5"/>
  <c r="AN270" i="5"/>
  <c r="AN247" i="5"/>
  <c r="AN238" i="5"/>
  <c r="AN233" i="5"/>
  <c r="AN211" i="5"/>
  <c r="AN210" i="5"/>
  <c r="AN201" i="5"/>
  <c r="AN179" i="5"/>
  <c r="AN178" i="5"/>
  <c r="AN169" i="5"/>
  <c r="AN155" i="5"/>
  <c r="AN149" i="5"/>
  <c r="AN134" i="5"/>
  <c r="AN127" i="5"/>
  <c r="AN126" i="5"/>
  <c r="AN112" i="5"/>
  <c r="AN104" i="5"/>
  <c r="AN91" i="5"/>
  <c r="AN90" i="5"/>
  <c r="AN66" i="5"/>
  <c r="AN40" i="5"/>
  <c r="AN27" i="5"/>
  <c r="AN325" i="5"/>
  <c r="AN323" i="5"/>
  <c r="AN318" i="5"/>
  <c r="AN261" i="5"/>
  <c r="AN259" i="5"/>
  <c r="AN254" i="5"/>
  <c r="AN214" i="5"/>
  <c r="AN206" i="5"/>
  <c r="AN183" i="5"/>
  <c r="AN182" i="5"/>
  <c r="AN175" i="5"/>
  <c r="AN174" i="5"/>
  <c r="AN165" i="5"/>
  <c r="AN139" i="5"/>
  <c r="AQ134" i="5"/>
  <c r="AN129" i="5"/>
  <c r="AN113" i="5"/>
  <c r="AN95" i="5"/>
  <c r="AN94" i="5"/>
  <c r="AN75" i="5"/>
  <c r="AN74" i="5"/>
  <c r="AN71" i="5"/>
  <c r="AQ66" i="5"/>
  <c r="AN55" i="5"/>
  <c r="AN54" i="5"/>
  <c r="AN47" i="5"/>
  <c r="AN31" i="5"/>
  <c r="AN11" i="5"/>
  <c r="AN7" i="5"/>
  <c r="AN4" i="5"/>
  <c r="AN407" i="5"/>
  <c r="AN385" i="5"/>
  <c r="AN375" i="5"/>
  <c r="AN353" i="5"/>
  <c r="AN343" i="5"/>
  <c r="AN309" i="5"/>
  <c r="AN307" i="5"/>
  <c r="AN302" i="5"/>
  <c r="AN279" i="5"/>
  <c r="AN245" i="5"/>
  <c r="AN243" i="5"/>
  <c r="AN231" i="5"/>
  <c r="AN218" i="5"/>
  <c r="AN203" i="5"/>
  <c r="AN199" i="5"/>
  <c r="AN171" i="5"/>
  <c r="AN167" i="5"/>
  <c r="AN157" i="5"/>
  <c r="AN143" i="5"/>
  <c r="AN141" i="5"/>
  <c r="AN72" i="5"/>
  <c r="AN59" i="5"/>
  <c r="J99" i="17"/>
  <c r="L99" i="17" s="1"/>
  <c r="J220" i="17"/>
  <c r="K220" i="17" s="1"/>
  <c r="J199" i="17"/>
  <c r="N199" i="17" s="1"/>
  <c r="I381" i="17"/>
  <c r="J419" i="17"/>
  <c r="L419" i="17" s="1"/>
  <c r="J166" i="17"/>
  <c r="L166" i="17" s="1"/>
  <c r="I138" i="17"/>
  <c r="I126" i="17"/>
  <c r="I208" i="17"/>
  <c r="J420" i="17"/>
  <c r="M420" i="17" s="1"/>
  <c r="I143" i="17"/>
  <c r="J228" i="17"/>
  <c r="J142" i="17"/>
  <c r="L142" i="17" s="1"/>
  <c r="I402" i="17"/>
  <c r="I430" i="17"/>
  <c r="I395" i="17"/>
  <c r="I71" i="17"/>
  <c r="I364" i="17"/>
  <c r="I82" i="17"/>
  <c r="J215" i="17"/>
  <c r="I441" i="17"/>
  <c r="I325" i="17"/>
  <c r="I346" i="17"/>
  <c r="J388" i="17"/>
  <c r="I250" i="17"/>
  <c r="I99" i="17"/>
  <c r="I48" i="17"/>
  <c r="J115" i="17"/>
  <c r="I394" i="17"/>
  <c r="J245" i="17"/>
  <c r="L245" i="17" s="1"/>
  <c r="I28" i="17"/>
  <c r="I174" i="17"/>
  <c r="I337" i="17"/>
  <c r="J457" i="17"/>
  <c r="K457" i="17" s="1"/>
  <c r="J384" i="17"/>
  <c r="N384" i="17" s="1"/>
  <c r="I410" i="17"/>
  <c r="I155" i="17"/>
  <c r="I324" i="17"/>
  <c r="J89" i="17"/>
  <c r="N89" i="17" s="1"/>
  <c r="J191" i="17"/>
  <c r="J181" i="17"/>
  <c r="L181" i="17" s="1"/>
  <c r="I444" i="17"/>
  <c r="I140" i="17"/>
  <c r="I205" i="17"/>
  <c r="I169" i="17"/>
  <c r="J37" i="17"/>
  <c r="N37" i="17" s="1"/>
  <c r="J84" i="17"/>
  <c r="L84" i="17" s="1"/>
  <c r="J216" i="17"/>
  <c r="J403" i="17"/>
  <c r="K403" i="17" s="1"/>
  <c r="I61" i="17"/>
  <c r="I428" i="17"/>
  <c r="J225" i="17"/>
  <c r="I342" i="17"/>
  <c r="J50" i="17"/>
  <c r="M50" i="17" s="1"/>
  <c r="J291" i="17"/>
  <c r="L291" i="17" s="1"/>
  <c r="J381" i="17"/>
  <c r="J226" i="17"/>
  <c r="L226" i="17" s="1"/>
  <c r="J282" i="17"/>
  <c r="K282" i="17" s="1"/>
  <c r="J449" i="17"/>
  <c r="M449" i="17" s="1"/>
  <c r="I356" i="17"/>
  <c r="J48" i="17"/>
  <c r="K48" i="17" s="1"/>
  <c r="I309" i="17"/>
  <c r="J246" i="17"/>
  <c r="N246" i="17" s="1"/>
  <c r="J29" i="17"/>
  <c r="M29" i="17" s="1"/>
  <c r="I350" i="17"/>
  <c r="J402" i="17"/>
  <c r="K402" i="17" s="1"/>
  <c r="I183" i="17"/>
  <c r="I396" i="17"/>
  <c r="J187" i="17"/>
  <c r="M187" i="17" s="1"/>
  <c r="J386" i="17"/>
  <c r="M386" i="17" s="1"/>
  <c r="I84" i="17"/>
  <c r="J153" i="17"/>
  <c r="I110" i="17"/>
  <c r="J69" i="17"/>
  <c r="N69" i="17" s="1"/>
  <c r="I136" i="17"/>
  <c r="J61" i="17"/>
  <c r="K61" i="17" s="1"/>
  <c r="J325" i="17"/>
  <c r="N325" i="17" s="1"/>
  <c r="I437" i="17"/>
  <c r="I397" i="17"/>
  <c r="I53" i="17"/>
  <c r="I305" i="17"/>
  <c r="I390" i="17"/>
  <c r="J253" i="17"/>
  <c r="M253" i="17" s="1"/>
  <c r="J136" i="17"/>
  <c r="K136" i="17" s="1"/>
  <c r="I217" i="17"/>
  <c r="I39" i="17"/>
  <c r="I408" i="17"/>
  <c r="I297" i="17"/>
  <c r="I311" i="17"/>
  <c r="J358" i="17"/>
  <c r="N358" i="17" s="1"/>
  <c r="I109" i="17"/>
  <c r="J356" i="17"/>
  <c r="N356" i="17" s="1"/>
  <c r="J30" i="17"/>
  <c r="M30" i="17" s="1"/>
  <c r="J204" i="17"/>
  <c r="N204" i="17" s="1"/>
  <c r="J55" i="17"/>
  <c r="K55" i="17" s="1"/>
  <c r="I424" i="17"/>
  <c r="J307" i="17"/>
  <c r="L307" i="17" s="1"/>
  <c r="J154" i="17"/>
  <c r="K154" i="17" s="1"/>
  <c r="J396" i="17"/>
  <c r="K396" i="17" s="1"/>
  <c r="I422" i="17"/>
  <c r="J385" i="17"/>
  <c r="N385" i="17" s="1"/>
  <c r="J332" i="17"/>
  <c r="N332" i="17" s="1"/>
  <c r="J130" i="17"/>
  <c r="L130" i="17" s="1"/>
  <c r="I374" i="17"/>
  <c r="J241" i="17"/>
  <c r="M241" i="17" s="1"/>
  <c r="J144" i="17"/>
  <c r="M144" i="17" s="1"/>
  <c r="I281" i="17"/>
  <c r="J134" i="17"/>
  <c r="L134" i="17" s="1"/>
  <c r="I251" i="17"/>
  <c r="I275" i="17"/>
  <c r="J252" i="17"/>
  <c r="N252" i="17" s="1"/>
  <c r="J188" i="17"/>
  <c r="L188" i="17" s="1"/>
  <c r="I88" i="17"/>
  <c r="J233" i="17"/>
  <c r="K233" i="17" s="1"/>
  <c r="J322" i="17"/>
  <c r="M322" i="17" s="1"/>
  <c r="J391" i="17"/>
  <c r="K391" i="17" s="1"/>
  <c r="J276" i="17"/>
  <c r="M276" i="17" s="1"/>
  <c r="I379" i="17"/>
  <c r="J168" i="17"/>
  <c r="M168" i="17" s="1"/>
  <c r="J355" i="17"/>
  <c r="N355" i="17" s="1"/>
  <c r="J102" i="17"/>
  <c r="N102" i="17" s="1"/>
  <c r="I244" i="17"/>
  <c r="J428" i="17"/>
  <c r="K428" i="17" s="1"/>
  <c r="I30" i="17"/>
  <c r="L30" i="17"/>
  <c r="J429" i="17"/>
  <c r="K429" i="17" s="1"/>
  <c r="I276" i="17"/>
  <c r="I320" i="17"/>
  <c r="I404" i="17"/>
  <c r="J446" i="17"/>
  <c r="N446" i="17" s="1"/>
  <c r="I368" i="17"/>
  <c r="I270" i="17"/>
  <c r="J425" i="17"/>
  <c r="N425" i="17" s="1"/>
  <c r="I294" i="17"/>
  <c r="I345" i="17"/>
  <c r="I257" i="17"/>
  <c r="I198" i="17"/>
  <c r="J450" i="17"/>
  <c r="L450" i="17" s="1"/>
  <c r="I352" i="17"/>
  <c r="I321" i="17"/>
  <c r="J298" i="17"/>
  <c r="K298" i="17" s="1"/>
  <c r="J372" i="17"/>
  <c r="K372" i="17" s="1"/>
  <c r="J88" i="17"/>
  <c r="K88" i="17" s="1"/>
  <c r="I221" i="17"/>
  <c r="I236" i="17"/>
  <c r="J65" i="17"/>
  <c r="M65" i="17" s="1"/>
  <c r="J456" i="17"/>
  <c r="N456" i="17" s="1"/>
  <c r="J434" i="17"/>
  <c r="K434" i="17" s="1"/>
  <c r="I351" i="17"/>
  <c r="I111" i="17"/>
  <c r="J326" i="17"/>
  <c r="L326" i="17" s="1"/>
  <c r="I414" i="17"/>
  <c r="J231" i="17"/>
  <c r="L231" i="17" s="1"/>
  <c r="J223" i="17"/>
  <c r="K223" i="17" s="1"/>
  <c r="J194" i="17"/>
  <c r="K194" i="17" s="1"/>
  <c r="J38" i="17"/>
  <c r="K38" i="17" s="1"/>
  <c r="K29" i="17"/>
  <c r="L29" i="17"/>
  <c r="N29" i="17"/>
  <c r="N27" i="17"/>
  <c r="M27" i="17"/>
  <c r="L27" i="17"/>
  <c r="K27" i="17"/>
  <c r="J28" i="17"/>
  <c r="I29" i="17"/>
  <c r="K134" i="17"/>
  <c r="M134" i="17"/>
  <c r="N134" i="17"/>
  <c r="M391" i="17"/>
  <c r="N391" i="17"/>
  <c r="L391" i="17"/>
  <c r="M228" i="17"/>
  <c r="K228" i="17"/>
  <c r="N228" i="17"/>
  <c r="L228" i="17"/>
  <c r="N61" i="17"/>
  <c r="L61" i="17"/>
  <c r="M61" i="17"/>
  <c r="N216" i="17"/>
  <c r="K216" i="17"/>
  <c r="M216" i="17"/>
  <c r="L216" i="17"/>
  <c r="M188" i="17"/>
  <c r="K188" i="17"/>
  <c r="N188" i="17"/>
  <c r="L215" i="17"/>
  <c r="M215" i="17"/>
  <c r="N215" i="17"/>
  <c r="K215" i="17"/>
  <c r="N136" i="17"/>
  <c r="M136" i="17"/>
  <c r="L136" i="17"/>
  <c r="M381" i="17"/>
  <c r="L381" i="17"/>
  <c r="N381" i="17"/>
  <c r="K381" i="17"/>
  <c r="K355" i="17"/>
  <c r="M355" i="17"/>
  <c r="L355" i="17"/>
  <c r="I400" i="17"/>
  <c r="M356" i="17"/>
  <c r="K356" i="17"/>
  <c r="L356" i="17"/>
  <c r="I455" i="17"/>
  <c r="J319" i="17"/>
  <c r="I220" i="17"/>
  <c r="J242" i="17"/>
  <c r="J448" i="17"/>
  <c r="J197" i="17"/>
  <c r="I162" i="17"/>
  <c r="I246" i="17"/>
  <c r="I358" i="17"/>
  <c r="J411" i="17"/>
  <c r="I188" i="17"/>
  <c r="J230" i="17"/>
  <c r="J127" i="17"/>
  <c r="J212" i="17"/>
  <c r="I315" i="17"/>
  <c r="I219" i="17"/>
  <c r="J338" i="17"/>
  <c r="J414" i="17"/>
  <c r="I264" i="17"/>
  <c r="J328" i="17"/>
  <c r="I438" i="17"/>
  <c r="I382" i="17"/>
  <c r="I415" i="17"/>
  <c r="I229" i="17"/>
  <c r="I242" i="17"/>
  <c r="J263" i="17"/>
  <c r="J287" i="17"/>
  <c r="J438" i="17"/>
  <c r="J164" i="17"/>
  <c r="J284" i="17"/>
  <c r="I362" i="17"/>
  <c r="I386" i="17"/>
  <c r="I449" i="17"/>
  <c r="I89" i="17"/>
  <c r="J409" i="17"/>
  <c r="I457" i="17"/>
  <c r="I385" i="17"/>
  <c r="I434" i="17"/>
  <c r="J374" i="17"/>
  <c r="I146" i="17"/>
  <c r="I123" i="17"/>
  <c r="I375" i="17"/>
  <c r="I175" i="17"/>
  <c r="I212" i="17"/>
  <c r="J309" i="17"/>
  <c r="I460" i="17"/>
  <c r="J163" i="17"/>
  <c r="J451" i="17"/>
  <c r="I336" i="17"/>
  <c r="J404" i="17"/>
  <c r="I287" i="17"/>
  <c r="I278" i="17"/>
  <c r="J137" i="17"/>
  <c r="I194" i="17"/>
  <c r="J224" i="17"/>
  <c r="J447" i="17"/>
  <c r="I101" i="17"/>
  <c r="I114" i="17"/>
  <c r="I366" i="17"/>
  <c r="I171" i="17"/>
  <c r="I230" i="17"/>
  <c r="I355" i="17"/>
  <c r="J297" i="17"/>
  <c r="I255" i="17"/>
  <c r="I190" i="17"/>
  <c r="J177" i="17"/>
  <c r="J113" i="17"/>
  <c r="N153" i="17"/>
  <c r="K153" i="17"/>
  <c r="M153" i="17"/>
  <c r="L153" i="17"/>
  <c r="M388" i="17"/>
  <c r="K388" i="17"/>
  <c r="L388" i="17"/>
  <c r="N388" i="17"/>
  <c r="K115" i="17"/>
  <c r="M115" i="17"/>
  <c r="N115" i="17"/>
  <c r="L115" i="17"/>
  <c r="I447" i="17"/>
  <c r="I399" i="17"/>
  <c r="I425" i="17"/>
  <c r="I393" i="17"/>
  <c r="J390" i="17"/>
  <c r="J380" i="17"/>
  <c r="I377" i="17"/>
  <c r="J240" i="17"/>
  <c r="I380" i="17"/>
  <c r="I456" i="17"/>
  <c r="J250" i="17"/>
  <c r="J235" i="17"/>
  <c r="J455" i="17"/>
  <c r="J348" i="17"/>
  <c r="I373" i="17"/>
  <c r="I200" i="17"/>
  <c r="J296" i="17"/>
  <c r="I269" i="17"/>
  <c r="J152" i="17"/>
  <c r="I179" i="17"/>
  <c r="J467" i="17"/>
  <c r="I333" i="17"/>
  <c r="J254" i="17"/>
  <c r="I439" i="17"/>
  <c r="I113" i="17"/>
  <c r="I453" i="17"/>
  <c r="I93" i="17"/>
  <c r="J218" i="17"/>
  <c r="I370" i="17"/>
  <c r="J274" i="17"/>
  <c r="I187" i="17"/>
  <c r="J100" i="17"/>
  <c r="I316" i="17"/>
  <c r="J377" i="17"/>
  <c r="I332" i="17"/>
  <c r="J421" i="17"/>
  <c r="J303" i="17"/>
  <c r="J444" i="17"/>
  <c r="J161" i="17"/>
  <c r="I248" i="17"/>
  <c r="J150" i="17"/>
  <c r="I323" i="17"/>
  <c r="I466" i="17"/>
  <c r="J389" i="17"/>
  <c r="J219" i="17"/>
  <c r="J373" i="17"/>
  <c r="I304" i="17"/>
  <c r="J345" i="17"/>
  <c r="J98" i="17"/>
  <c r="I322" i="17"/>
  <c r="J397" i="17"/>
  <c r="I106" i="17"/>
  <c r="I376" i="17"/>
  <c r="J320" i="17"/>
  <c r="M191" i="17"/>
  <c r="K191" i="17"/>
  <c r="L191" i="17"/>
  <c r="N191" i="17"/>
  <c r="M225" i="17"/>
  <c r="L225" i="17"/>
  <c r="N225" i="17"/>
  <c r="K225" i="17"/>
  <c r="I22" i="17"/>
  <c r="J132" i="17"/>
  <c r="I443" i="17"/>
  <c r="I260" i="17"/>
  <c r="I173" i="17"/>
  <c r="I384" i="17"/>
  <c r="J440" i="17"/>
  <c r="I43" i="17"/>
  <c r="J208" i="17"/>
  <c r="J422" i="17"/>
  <c r="J211" i="17"/>
  <c r="I186" i="17"/>
  <c r="J110" i="17"/>
  <c r="I149" i="17"/>
  <c r="I49" i="17"/>
  <c r="I319" i="17"/>
  <c r="J375" i="17"/>
  <c r="I282" i="17"/>
  <c r="J262" i="17"/>
  <c r="J32" i="17"/>
  <c r="I129" i="17"/>
  <c r="J431" i="17"/>
  <c r="J186" i="17"/>
  <c r="I433" i="17"/>
  <c r="J155" i="17"/>
  <c r="J33" i="17"/>
  <c r="I360" i="17"/>
  <c r="J205" i="17"/>
  <c r="J58" i="17"/>
  <c r="J104" i="17"/>
  <c r="I156" i="17"/>
  <c r="J255" i="17"/>
  <c r="J268" i="17"/>
  <c r="I349" i="17"/>
  <c r="J360" i="17"/>
  <c r="J269" i="17"/>
  <c r="J333" i="17"/>
  <c r="J138" i="17"/>
  <c r="I378" i="17"/>
  <c r="I184" i="17"/>
  <c r="I40" i="17"/>
  <c r="J461" i="17"/>
  <c r="J71" i="17"/>
  <c r="J43" i="17"/>
  <c r="I302" i="17"/>
  <c r="I452" i="17"/>
  <c r="J313" i="17"/>
  <c r="J206" i="17"/>
  <c r="I299" i="17"/>
  <c r="I403" i="17"/>
  <c r="I271" i="17"/>
  <c r="I37" i="17"/>
  <c r="I104" i="17"/>
  <c r="J460" i="17"/>
  <c r="J417" i="17"/>
  <c r="I462" i="17"/>
  <c r="J354" i="17"/>
  <c r="I90" i="17"/>
  <c r="J350" i="17"/>
  <c r="I50" i="17"/>
  <c r="J214" i="17"/>
  <c r="I238" i="17"/>
  <c r="J185" i="17"/>
  <c r="J45" i="17"/>
  <c r="J392" i="17"/>
  <c r="J63" i="17"/>
  <c r="J341" i="17"/>
  <c r="I265" i="17"/>
  <c r="J387" i="17"/>
  <c r="J49" i="17"/>
  <c r="I44" i="17"/>
  <c r="I226" i="17"/>
  <c r="J463" i="17"/>
  <c r="J202" i="17"/>
  <c r="I83" i="17"/>
  <c r="J221" i="17"/>
  <c r="I128" i="17"/>
  <c r="I464" i="17"/>
  <c r="I423" i="17"/>
  <c r="I103" i="17"/>
  <c r="J147" i="17"/>
  <c r="J75" i="17"/>
  <c r="I465" i="17"/>
  <c r="I158" i="17"/>
  <c r="I293" i="17"/>
  <c r="J416" i="17"/>
  <c r="I204" i="17"/>
  <c r="J454" i="17"/>
  <c r="J81" i="17"/>
  <c r="J64" i="17"/>
  <c r="I241" i="17"/>
  <c r="I68" i="17"/>
  <c r="I41" i="17"/>
  <c r="J299" i="17"/>
  <c r="J234" i="17"/>
  <c r="I291" i="17"/>
  <c r="J209" i="17"/>
  <c r="I277" i="17"/>
  <c r="I372" i="17"/>
  <c r="I127" i="17"/>
  <c r="I112" i="17"/>
  <c r="J413" i="17"/>
  <c r="I361" i="17"/>
  <c r="J267" i="17"/>
  <c r="I354" i="17"/>
  <c r="I134" i="17"/>
  <c r="J347" i="17"/>
  <c r="I283" i="17"/>
  <c r="I359" i="17"/>
  <c r="I124" i="17"/>
  <c r="I154" i="17"/>
  <c r="J312" i="17"/>
  <c r="J111" i="17"/>
  <c r="J133" i="17"/>
  <c r="I237" i="17"/>
  <c r="J453" i="17"/>
  <c r="I96" i="17"/>
  <c r="J437" i="17"/>
  <c r="J59" i="17"/>
  <c r="J306" i="17"/>
  <c r="J203" i="17"/>
  <c r="I76" i="17"/>
  <c r="J349" i="17"/>
  <c r="J310" i="17"/>
  <c r="I290" i="17"/>
  <c r="J148" i="17"/>
  <c r="I412" i="17"/>
  <c r="J283" i="17"/>
  <c r="I343" i="17"/>
  <c r="I100" i="17"/>
  <c r="I207" i="17"/>
  <c r="I426" i="17"/>
  <c r="I78" i="17"/>
  <c r="I296" i="17"/>
  <c r="J339" i="17"/>
  <c r="I150" i="17"/>
  <c r="J317" i="17"/>
  <c r="J34" i="17"/>
  <c r="I199" i="17"/>
  <c r="J334" i="17"/>
  <c r="J53" i="17"/>
  <c r="J400" i="17"/>
  <c r="I218" i="17"/>
  <c r="I107" i="17"/>
  <c r="I151" i="17"/>
  <c r="I153" i="17"/>
  <c r="I310" i="17"/>
  <c r="J178" i="17"/>
  <c r="J398" i="17"/>
  <c r="I329" i="17"/>
  <c r="I326" i="17"/>
  <c r="I353" i="17"/>
  <c r="J176" i="17"/>
  <c r="I201" i="17"/>
  <c r="J85" i="17"/>
  <c r="J47" i="17"/>
  <c r="I195" i="17"/>
  <c r="J135" i="17"/>
  <c r="J452" i="17"/>
  <c r="J336" i="17"/>
  <c r="J418" i="17"/>
  <c r="J335" i="17"/>
  <c r="J175" i="17"/>
  <c r="J80" i="17"/>
  <c r="I357" i="17"/>
  <c r="J249" i="17"/>
  <c r="I32" i="17"/>
  <c r="J52" i="17"/>
  <c r="J190" i="17"/>
  <c r="J294" i="17"/>
  <c r="I314" i="17"/>
  <c r="I137" i="17"/>
  <c r="J327" i="17"/>
  <c r="J408" i="17"/>
  <c r="I243" i="17"/>
  <c r="J229" i="17"/>
  <c r="J344" i="17"/>
  <c r="J170" i="17"/>
  <c r="I81" i="17"/>
  <c r="I102" i="17"/>
  <c r="J51" i="17"/>
  <c r="I213" i="17"/>
  <c r="J126" i="17"/>
  <c r="J157" i="17"/>
  <c r="I142" i="17"/>
  <c r="J198" i="17"/>
  <c r="I256" i="17"/>
  <c r="J462" i="17"/>
  <c r="I38" i="17"/>
  <c r="I401" i="17"/>
  <c r="J217" i="17"/>
  <c r="I228" i="17"/>
  <c r="I286" i="17"/>
  <c r="J378" i="17"/>
  <c r="J405" i="17"/>
  <c r="I421" i="17"/>
  <c r="J128" i="17"/>
  <c r="I172" i="17"/>
  <c r="J423" i="17"/>
  <c r="J442" i="17"/>
  <c r="J323" i="17"/>
  <c r="I289" i="17"/>
  <c r="J158" i="17"/>
  <c r="J315" i="17"/>
  <c r="I222" i="17"/>
  <c r="J376" i="17"/>
  <c r="I387" i="17"/>
  <c r="I450" i="17"/>
  <c r="I73" i="17"/>
  <c r="I191" i="17"/>
  <c r="I77" i="17"/>
  <c r="J139" i="17"/>
  <c r="J107" i="17"/>
  <c r="I267" i="17"/>
  <c r="I239" i="17"/>
  <c r="I419" i="17"/>
  <c r="I328" i="17"/>
  <c r="I303" i="17"/>
  <c r="J60" i="17"/>
  <c r="I391" i="17"/>
  <c r="I121" i="17"/>
  <c r="J74" i="17"/>
  <c r="J279" i="17"/>
  <c r="I308" i="17"/>
  <c r="J441" i="17"/>
  <c r="I225" i="17"/>
  <c r="J174" i="17"/>
  <c r="J331" i="17"/>
  <c r="I240" i="17"/>
  <c r="I63" i="17"/>
  <c r="J92" i="17"/>
  <c r="J379" i="17"/>
  <c r="J90" i="17"/>
  <c r="J116" i="17"/>
  <c r="J264" i="17"/>
  <c r="J159" i="17"/>
  <c r="J131" i="17"/>
  <c r="I60" i="17"/>
  <c r="I164" i="17"/>
  <c r="J352" i="17"/>
  <c r="J301" i="17"/>
  <c r="J308" i="17"/>
  <c r="I285" i="17"/>
  <c r="I168" i="17"/>
  <c r="I458" i="17"/>
  <c r="I445" i="17"/>
  <c r="J300" i="17"/>
  <c r="J31" i="17"/>
  <c r="I54" i="17"/>
  <c r="J117" i="17"/>
  <c r="J35" i="17"/>
  <c r="I80" i="17"/>
  <c r="I312" i="17"/>
  <c r="J167" i="17"/>
  <c r="J114" i="17"/>
  <c r="I461" i="17"/>
  <c r="I95" i="17"/>
  <c r="J316" i="17"/>
  <c r="I268" i="17"/>
  <c r="J353" i="17"/>
  <c r="J265" i="17"/>
  <c r="J169" i="17"/>
  <c r="J337" i="17"/>
  <c r="I67" i="17"/>
  <c r="I284" i="17"/>
  <c r="J97" i="17"/>
  <c r="J82" i="17"/>
  <c r="J289" i="17"/>
  <c r="I119" i="17"/>
  <c r="I307" i="17"/>
  <c r="I206" i="17"/>
  <c r="J363" i="17"/>
  <c r="J118" i="17"/>
  <c r="J412" i="17"/>
  <c r="I161" i="17"/>
  <c r="I87" i="17"/>
  <c r="J192" i="17"/>
  <c r="I52" i="17"/>
  <c r="I432" i="17"/>
  <c r="J436" i="17"/>
  <c r="I115" i="17"/>
  <c r="I301" i="17"/>
  <c r="J458" i="17"/>
  <c r="J305" i="17"/>
  <c r="I295" i="17"/>
  <c r="J275" i="17"/>
  <c r="J272" i="17"/>
  <c r="J432" i="17"/>
  <c r="J464" i="17"/>
  <c r="I197" i="17"/>
  <c r="J357" i="17"/>
  <c r="J129" i="17"/>
  <c r="I417" i="17"/>
  <c r="J87" i="17"/>
  <c r="J393" i="17"/>
  <c r="I252" i="17"/>
  <c r="J54" i="17"/>
  <c r="J330" i="17"/>
  <c r="I318" i="17"/>
  <c r="I203" i="17"/>
  <c r="J156" i="17"/>
  <c r="I117" i="17"/>
  <c r="I59" i="17"/>
  <c r="J143" i="17"/>
  <c r="I338" i="17"/>
  <c r="J86" i="17"/>
  <c r="J371" i="17"/>
  <c r="I215" i="17"/>
  <c r="I98" i="17"/>
  <c r="I435" i="17"/>
  <c r="J182" i="17"/>
  <c r="I279" i="17"/>
  <c r="I347" i="17"/>
  <c r="J369" i="17"/>
  <c r="I51" i="17"/>
  <c r="I211" i="17"/>
  <c r="J277" i="17"/>
  <c r="I193" i="17"/>
  <c r="I259" i="17"/>
  <c r="I31" i="17"/>
  <c r="I436" i="17"/>
  <c r="J340" i="17"/>
  <c r="I266" i="17"/>
  <c r="I108" i="17"/>
  <c r="I105" i="17"/>
  <c r="J36" i="17"/>
  <c r="I405" i="17"/>
  <c r="J103" i="17"/>
  <c r="J101" i="17"/>
  <c r="J56" i="17"/>
  <c r="I133" i="17"/>
  <c r="J318" i="17"/>
  <c r="J271" i="17"/>
  <c r="J189" i="17"/>
  <c r="I36" i="17"/>
  <c r="I334" i="17"/>
  <c r="I74" i="17"/>
  <c r="I300" i="17"/>
  <c r="J445" i="17"/>
  <c r="I170" i="17"/>
  <c r="I118" i="17"/>
  <c r="I247" i="17"/>
  <c r="J213" i="17"/>
  <c r="I202" i="17"/>
  <c r="I92" i="17"/>
  <c r="J184" i="17"/>
  <c r="I75" i="17"/>
  <c r="I66" i="17"/>
  <c r="J286" i="17"/>
  <c r="I145" i="17"/>
  <c r="J395" i="17"/>
  <c r="I91" i="17"/>
  <c r="I192" i="17"/>
  <c r="I363" i="17"/>
  <c r="J62" i="17"/>
  <c r="J280" i="17"/>
  <c r="I451" i="17"/>
  <c r="J430" i="17"/>
  <c r="I210" i="17"/>
  <c r="J165" i="17"/>
  <c r="I232" i="17"/>
  <c r="J239" i="17"/>
  <c r="I371" i="17"/>
  <c r="I85" i="17"/>
  <c r="J342" i="17"/>
  <c r="J151" i="17"/>
  <c r="J193" i="17"/>
  <c r="I177" i="17"/>
  <c r="I388" i="17"/>
  <c r="J293" i="17"/>
  <c r="J160" i="17"/>
  <c r="I167" i="17"/>
  <c r="J257" i="17"/>
  <c r="I335" i="17"/>
  <c r="I429" i="17"/>
  <c r="J368" i="17"/>
  <c r="J248" i="17"/>
  <c r="I141" i="17"/>
  <c r="J399" i="17"/>
  <c r="J123" i="17"/>
  <c r="J122" i="17"/>
  <c r="J67" i="17"/>
  <c r="J40" i="17"/>
  <c r="J141" i="17"/>
  <c r="I57" i="17"/>
  <c r="I94" i="17"/>
  <c r="J70" i="17"/>
  <c r="I131" i="17"/>
  <c r="I148" i="17"/>
  <c r="J295" i="17"/>
  <c r="I163" i="17"/>
  <c r="J443" i="17"/>
  <c r="I216" i="17"/>
  <c r="J83" i="17"/>
  <c r="I157" i="17"/>
  <c r="I258" i="17"/>
  <c r="J227" i="17"/>
  <c r="I431" i="17"/>
  <c r="I62" i="17"/>
  <c r="J394" i="17"/>
  <c r="J256" i="17"/>
  <c r="J292" i="17"/>
  <c r="J311" i="17"/>
  <c r="I467" i="17"/>
  <c r="J96" i="17"/>
  <c r="I331" i="17"/>
  <c r="J108" i="17"/>
  <c r="J172" i="17"/>
  <c r="I120" i="17"/>
  <c r="I459" i="17"/>
  <c r="I56" i="17"/>
  <c r="I122" i="17"/>
  <c r="J459" i="17"/>
  <c r="J77" i="17"/>
  <c r="I209" i="17"/>
  <c r="I272" i="17"/>
  <c r="I344" i="17"/>
  <c r="J260" i="17"/>
  <c r="I261" i="17"/>
  <c r="J251" i="17"/>
  <c r="I69" i="17"/>
  <c r="J258" i="17"/>
  <c r="J121" i="17"/>
  <c r="I224" i="17"/>
  <c r="J329" i="17"/>
  <c r="I340" i="17"/>
  <c r="I463" i="17"/>
  <c r="I409" i="17"/>
  <c r="I147" i="17"/>
  <c r="I298" i="17"/>
  <c r="I180" i="17"/>
  <c r="I446" i="17"/>
  <c r="J288" i="17"/>
  <c r="J314" i="17"/>
  <c r="J78" i="17"/>
  <c r="J427" i="17"/>
  <c r="J382" i="17"/>
  <c r="I317" i="17"/>
  <c r="J44" i="17"/>
  <c r="J383" i="17"/>
  <c r="J324" i="17"/>
  <c r="J343" i="17"/>
  <c r="J66" i="17"/>
  <c r="J433" i="17"/>
  <c r="I97" i="17"/>
  <c r="J196" i="17"/>
  <c r="J266" i="17"/>
  <c r="I33" i="17"/>
  <c r="I348" i="17"/>
  <c r="J465" i="17"/>
  <c r="I306" i="17"/>
  <c r="J183" i="17"/>
  <c r="I160" i="17"/>
  <c r="I86" i="17"/>
  <c r="I165" i="17"/>
  <c r="J243" i="17"/>
  <c r="J407" i="17"/>
  <c r="J370" i="17"/>
  <c r="I65" i="17"/>
  <c r="J39" i="17"/>
  <c r="J73" i="17"/>
  <c r="I249" i="17"/>
  <c r="I234" i="17"/>
  <c r="J57" i="17"/>
  <c r="J415" i="17"/>
  <c r="I58" i="17"/>
  <c r="J302" i="17"/>
  <c r="J180" i="17"/>
  <c r="I176" i="17"/>
  <c r="J124" i="17"/>
  <c r="J173" i="17"/>
  <c r="J105" i="17"/>
  <c r="J238" i="17"/>
  <c r="J359" i="17"/>
  <c r="J171" i="17"/>
  <c r="I185" i="17"/>
  <c r="I420" i="17"/>
  <c r="I406" i="17"/>
  <c r="I34" i="17"/>
  <c r="J406" i="17"/>
  <c r="J207" i="17"/>
  <c r="I313" i="17"/>
  <c r="I55" i="17"/>
  <c r="I341" i="17"/>
  <c r="J365" i="17"/>
  <c r="I253" i="17"/>
  <c r="J346" i="17"/>
  <c r="J304" i="17"/>
  <c r="J145" i="17"/>
  <c r="I235" i="17"/>
  <c r="J79" i="17"/>
  <c r="I392" i="17"/>
  <c r="I189" i="17"/>
  <c r="I64" i="17"/>
  <c r="J426" i="17"/>
  <c r="J364" i="17"/>
  <c r="I454" i="17"/>
  <c r="I166" i="17"/>
  <c r="I411" i="17"/>
  <c r="J222" i="17"/>
  <c r="I442" i="17"/>
  <c r="I389" i="17"/>
  <c r="J410" i="17"/>
  <c r="I196" i="17"/>
  <c r="I416" i="17"/>
  <c r="I42" i="17"/>
  <c r="J119" i="17"/>
  <c r="I365" i="17"/>
  <c r="I181" i="17"/>
  <c r="I413" i="17"/>
  <c r="J278" i="17"/>
  <c r="J362" i="17"/>
  <c r="J162" i="17"/>
  <c r="I330" i="17"/>
  <c r="I231" i="17"/>
  <c r="J146" i="17"/>
  <c r="I144" i="17"/>
  <c r="J273" i="17"/>
  <c r="I263" i="17"/>
  <c r="J149" i="17"/>
  <c r="J210" i="17"/>
  <c r="I70" i="17"/>
  <c r="I288" i="17"/>
  <c r="I427" i="17"/>
  <c r="I383" i="17"/>
  <c r="I292" i="17"/>
  <c r="J120" i="17"/>
  <c r="I398" i="17"/>
  <c r="J200" i="17"/>
  <c r="I152" i="17"/>
  <c r="I245" i="17"/>
  <c r="J41" i="17"/>
  <c r="I274" i="17"/>
  <c r="I214" i="17"/>
  <c r="I79" i="17"/>
  <c r="J91" i="17"/>
  <c r="I339" i="17"/>
  <c r="J321" i="17"/>
  <c r="J290" i="17"/>
  <c r="I440" i="17"/>
  <c r="J125" i="17"/>
  <c r="J195" i="17"/>
  <c r="I47" i="17"/>
  <c r="J366" i="17"/>
  <c r="I182" i="17"/>
  <c r="I125" i="17"/>
  <c r="I407" i="17"/>
  <c r="I367" i="17"/>
  <c r="J76" i="17"/>
  <c r="J95" i="17"/>
  <c r="J281" i="17"/>
  <c r="I35" i="17"/>
  <c r="J68" i="17"/>
  <c r="J259" i="17"/>
  <c r="J244" i="17"/>
  <c r="I254" i="17"/>
  <c r="J261" i="17"/>
  <c r="I227" i="17"/>
  <c r="I327" i="17"/>
  <c r="J112" i="17"/>
  <c r="J247" i="17"/>
  <c r="I132" i="17"/>
  <c r="J285" i="17"/>
  <c r="J439" i="17"/>
  <c r="I45" i="17"/>
  <c r="J179" i="17"/>
  <c r="I116" i="17"/>
  <c r="I135" i="17"/>
  <c r="I262" i="17"/>
  <c r="I223" i="17"/>
  <c r="I46" i="17"/>
  <c r="I159" i="17"/>
  <c r="J94" i="17"/>
  <c r="J435" i="17"/>
  <c r="I178" i="17"/>
  <c r="J401" i="17"/>
  <c r="I448" i="17"/>
  <c r="I369" i="17"/>
  <c r="J72" i="17"/>
  <c r="J140" i="17"/>
  <c r="J106" i="17"/>
  <c r="J361" i="17"/>
  <c r="I233" i="17"/>
  <c r="I72" i="17"/>
  <c r="I273" i="17"/>
  <c r="J424" i="17"/>
  <c r="I130" i="17"/>
  <c r="J236" i="17"/>
  <c r="J237" i="17"/>
  <c r="J201" i="17"/>
  <c r="J93" i="17"/>
  <c r="J109" i="17"/>
  <c r="J42" i="17"/>
  <c r="J270" i="17"/>
  <c r="I418" i="17"/>
  <c r="J367" i="17"/>
  <c r="J232" i="17"/>
  <c r="J46" i="17"/>
  <c r="J351" i="17"/>
  <c r="I280" i="17"/>
  <c r="J466" i="17"/>
  <c r="AK2" i="13"/>
  <c r="AE2" i="13"/>
  <c r="AG2" i="13" s="1"/>
  <c r="AK409" i="13"/>
  <c r="AK408" i="13"/>
  <c r="AK407" i="13"/>
  <c r="AK406" i="13"/>
  <c r="AK405" i="13"/>
  <c r="AK404" i="13"/>
  <c r="AK403" i="13"/>
  <c r="AK402" i="13"/>
  <c r="AK401" i="13"/>
  <c r="AK400" i="13"/>
  <c r="AK399" i="13"/>
  <c r="AK398" i="13"/>
  <c r="AK397" i="13"/>
  <c r="AK396" i="13"/>
  <c r="AK395" i="13"/>
  <c r="AK394" i="13"/>
  <c r="AK393" i="13"/>
  <c r="AK392" i="13"/>
  <c r="AK391" i="13"/>
  <c r="AK390" i="13"/>
  <c r="AK389" i="13"/>
  <c r="AK388" i="13"/>
  <c r="AK387" i="13"/>
  <c r="AK386" i="13"/>
  <c r="AK385" i="13"/>
  <c r="AK384" i="13"/>
  <c r="AK383" i="13"/>
  <c r="AK382" i="13"/>
  <c r="AK381" i="13"/>
  <c r="AK380" i="13"/>
  <c r="AK379" i="13"/>
  <c r="AK378" i="13"/>
  <c r="AK377" i="13"/>
  <c r="AK376" i="13"/>
  <c r="AK375" i="13"/>
  <c r="AK374" i="13"/>
  <c r="AK373" i="13"/>
  <c r="AK372" i="13"/>
  <c r="AK371" i="13"/>
  <c r="AK370" i="13"/>
  <c r="AK369" i="13"/>
  <c r="AK368" i="13"/>
  <c r="AK367" i="13"/>
  <c r="AK366" i="13"/>
  <c r="AK365" i="13"/>
  <c r="AK364" i="13"/>
  <c r="AK363" i="13"/>
  <c r="AK362" i="13"/>
  <c r="AK361" i="13"/>
  <c r="AK360" i="13"/>
  <c r="AK359" i="13"/>
  <c r="AK358" i="13"/>
  <c r="AK357" i="13"/>
  <c r="AK356" i="13"/>
  <c r="AK355" i="13"/>
  <c r="AK354" i="13"/>
  <c r="AK353" i="13"/>
  <c r="AK352" i="13"/>
  <c r="AK351" i="13"/>
  <c r="AK350" i="13"/>
  <c r="AK349" i="13"/>
  <c r="AK348" i="13"/>
  <c r="AK347" i="13"/>
  <c r="AK346" i="13"/>
  <c r="AK345" i="13"/>
  <c r="G347" i="16"/>
  <c r="AK344" i="13"/>
  <c r="G346" i="16"/>
  <c r="AK343" i="13"/>
  <c r="G345" i="16"/>
  <c r="AK342" i="13"/>
  <c r="G344" i="16"/>
  <c r="AK341" i="13"/>
  <c r="G343" i="16"/>
  <c r="AK340" i="13"/>
  <c r="G342" i="16"/>
  <c r="AK339" i="13"/>
  <c r="G341" i="16"/>
  <c r="AK338" i="13"/>
  <c r="G340" i="16"/>
  <c r="AK337" i="13"/>
  <c r="G339" i="16"/>
  <c r="AK336" i="13"/>
  <c r="G338" i="16"/>
  <c r="AK335" i="13"/>
  <c r="G337" i="16"/>
  <c r="AK334" i="13"/>
  <c r="G336" i="16"/>
  <c r="AK333" i="13"/>
  <c r="G335" i="16"/>
  <c r="AK332" i="13"/>
  <c r="G334" i="16"/>
  <c r="AK331" i="13"/>
  <c r="G333" i="16"/>
  <c r="AK330" i="13"/>
  <c r="G332" i="16"/>
  <c r="AK329" i="13"/>
  <c r="G331" i="16"/>
  <c r="AK328" i="13"/>
  <c r="G330" i="16"/>
  <c r="AK327" i="13"/>
  <c r="G329" i="16"/>
  <c r="AK326" i="13"/>
  <c r="G328" i="16"/>
  <c r="AK325" i="13"/>
  <c r="G327" i="16"/>
  <c r="AK324" i="13"/>
  <c r="G326" i="16"/>
  <c r="AK323" i="13"/>
  <c r="G325" i="16"/>
  <c r="AK322" i="13"/>
  <c r="G324" i="16"/>
  <c r="AK321" i="13"/>
  <c r="G323" i="16"/>
  <c r="AK320" i="13"/>
  <c r="G322" i="16"/>
  <c r="AK319" i="13"/>
  <c r="G321" i="16"/>
  <c r="AK318" i="13"/>
  <c r="G320" i="16"/>
  <c r="AK316" i="13"/>
  <c r="G318" i="16"/>
  <c r="AK315" i="13"/>
  <c r="G317" i="16"/>
  <c r="AK314" i="13"/>
  <c r="G316" i="16"/>
  <c r="AK313" i="13"/>
  <c r="G315" i="16"/>
  <c r="AK311" i="13"/>
  <c r="G313" i="16"/>
  <c r="AK310" i="13"/>
  <c r="G312" i="16"/>
  <c r="AK309" i="13"/>
  <c r="G311" i="16"/>
  <c r="AK308" i="13"/>
  <c r="G310" i="16"/>
  <c r="AK307" i="13"/>
  <c r="G309" i="16"/>
  <c r="AK306" i="13"/>
  <c r="G308" i="16"/>
  <c r="AK305" i="13"/>
  <c r="G307" i="16"/>
  <c r="AK304" i="13"/>
  <c r="G306" i="16"/>
  <c r="AK303" i="13"/>
  <c r="G305" i="16"/>
  <c r="AK302" i="13"/>
  <c r="G304" i="16"/>
  <c r="AK301" i="13"/>
  <c r="G303" i="16"/>
  <c r="AK300" i="13"/>
  <c r="G302" i="16"/>
  <c r="AK299" i="13"/>
  <c r="G301" i="16"/>
  <c r="AK298" i="13"/>
  <c r="G300" i="16"/>
  <c r="AK297" i="13"/>
  <c r="G299" i="16"/>
  <c r="AK296" i="13"/>
  <c r="G298" i="16"/>
  <c r="AK295" i="13"/>
  <c r="G297" i="16"/>
  <c r="AK294" i="13"/>
  <c r="G296" i="16"/>
  <c r="AK293" i="13"/>
  <c r="G295" i="16"/>
  <c r="AK292" i="13"/>
  <c r="G294" i="16"/>
  <c r="AK291" i="13"/>
  <c r="G293" i="16"/>
  <c r="AK290" i="13"/>
  <c r="G292" i="16"/>
  <c r="AK289" i="13"/>
  <c r="G291" i="16"/>
  <c r="AK288" i="13"/>
  <c r="G290" i="16"/>
  <c r="AK287" i="13"/>
  <c r="G289" i="16"/>
  <c r="AK286" i="13"/>
  <c r="G288" i="16"/>
  <c r="AK285" i="13"/>
  <c r="G287" i="16"/>
  <c r="AK284" i="13"/>
  <c r="G286" i="16"/>
  <c r="AK283" i="13"/>
  <c r="G285" i="16"/>
  <c r="AK282" i="13"/>
  <c r="G284" i="16"/>
  <c r="AK281" i="13"/>
  <c r="G283" i="16"/>
  <c r="AK280" i="13"/>
  <c r="G282" i="16"/>
  <c r="AK279" i="13"/>
  <c r="G281" i="16"/>
  <c r="AK278" i="13"/>
  <c r="G280" i="16"/>
  <c r="AK277" i="13"/>
  <c r="G279" i="16"/>
  <c r="AK276" i="13"/>
  <c r="G278" i="16"/>
  <c r="AK275" i="13"/>
  <c r="G277" i="16"/>
  <c r="AK274" i="13"/>
  <c r="G276" i="16"/>
  <c r="AK273" i="13"/>
  <c r="G275" i="16"/>
  <c r="AK272" i="13"/>
  <c r="G274" i="16"/>
  <c r="AK271" i="13"/>
  <c r="G273" i="16"/>
  <c r="AK270" i="13"/>
  <c r="G272" i="16"/>
  <c r="AK269" i="13"/>
  <c r="G271" i="16"/>
  <c r="AK268" i="13"/>
  <c r="G270" i="16"/>
  <c r="AK267" i="13"/>
  <c r="G269" i="16"/>
  <c r="AK266" i="13"/>
  <c r="G268" i="16"/>
  <c r="AK265" i="13"/>
  <c r="G267" i="16"/>
  <c r="AK264" i="13"/>
  <c r="G266" i="16"/>
  <c r="AK263" i="13"/>
  <c r="G265" i="16"/>
  <c r="AK262" i="13"/>
  <c r="G264" i="16"/>
  <c r="AK261" i="13"/>
  <c r="G263" i="16"/>
  <c r="AK260" i="13"/>
  <c r="G262" i="16"/>
  <c r="AK259" i="13"/>
  <c r="G261" i="16"/>
  <c r="AK258" i="13"/>
  <c r="G260" i="16"/>
  <c r="AK257" i="13"/>
  <c r="G259" i="16"/>
  <c r="AK256" i="13"/>
  <c r="G258" i="16"/>
  <c r="AK255" i="13"/>
  <c r="G257" i="16"/>
  <c r="AK254" i="13"/>
  <c r="G256" i="16"/>
  <c r="AK253" i="13"/>
  <c r="G255" i="16"/>
  <c r="AK252" i="13"/>
  <c r="G254" i="16"/>
  <c r="AK251" i="13"/>
  <c r="G253" i="16"/>
  <c r="AK250" i="13"/>
  <c r="G252" i="16"/>
  <c r="AK249" i="13"/>
  <c r="G251" i="16"/>
  <c r="AK248" i="13"/>
  <c r="G250" i="16"/>
  <c r="AK247" i="13"/>
  <c r="G249" i="16"/>
  <c r="AK246" i="13"/>
  <c r="G248" i="16"/>
  <c r="AK245" i="13"/>
  <c r="G247" i="16"/>
  <c r="AK244" i="13"/>
  <c r="G246" i="16"/>
  <c r="AK243" i="13"/>
  <c r="G245" i="16"/>
  <c r="AK242" i="13"/>
  <c r="G244" i="16"/>
  <c r="AK241" i="13"/>
  <c r="G243" i="16"/>
  <c r="AK240" i="13"/>
  <c r="G242" i="16"/>
  <c r="AK239" i="13"/>
  <c r="G241" i="16"/>
  <c r="AK238" i="13"/>
  <c r="G240" i="16"/>
  <c r="AK237" i="13"/>
  <c r="G239" i="16"/>
  <c r="AK236" i="13"/>
  <c r="G238" i="16"/>
  <c r="AK235" i="13"/>
  <c r="G237" i="16"/>
  <c r="AK234" i="13"/>
  <c r="G236" i="16"/>
  <c r="AK233" i="13"/>
  <c r="G235" i="16"/>
  <c r="AK232" i="13"/>
  <c r="G234" i="16"/>
  <c r="AK231" i="13"/>
  <c r="G233" i="16"/>
  <c r="AK230" i="13"/>
  <c r="G232" i="16"/>
  <c r="AK229" i="13"/>
  <c r="G231" i="16"/>
  <c r="AK228" i="13"/>
  <c r="G230" i="16"/>
  <c r="AK227" i="13"/>
  <c r="G229" i="16"/>
  <c r="AK226" i="13"/>
  <c r="G228" i="16"/>
  <c r="AK225" i="13"/>
  <c r="G227" i="16"/>
  <c r="AK224" i="13"/>
  <c r="G226" i="16"/>
  <c r="AK223" i="13"/>
  <c r="G225" i="16"/>
  <c r="AK222" i="13"/>
  <c r="G224" i="16"/>
  <c r="AK221" i="13"/>
  <c r="G223" i="16"/>
  <c r="AK220" i="13"/>
  <c r="G222" i="16"/>
  <c r="AK219" i="13"/>
  <c r="G221" i="16"/>
  <c r="AK218" i="13"/>
  <c r="G220" i="16"/>
  <c r="AK217" i="13"/>
  <c r="G219" i="16"/>
  <c r="AK216" i="13"/>
  <c r="G218" i="16"/>
  <c r="AK215" i="13"/>
  <c r="G217" i="16"/>
  <c r="AK214" i="13"/>
  <c r="G216" i="16"/>
  <c r="AK213" i="13"/>
  <c r="G215" i="16"/>
  <c r="AK212" i="13"/>
  <c r="G214" i="16"/>
  <c r="AK211" i="13"/>
  <c r="G213" i="16"/>
  <c r="AK210" i="13"/>
  <c r="G212" i="16"/>
  <c r="AK209" i="13"/>
  <c r="G211" i="16"/>
  <c r="AK208" i="13"/>
  <c r="G210" i="16"/>
  <c r="AK207" i="13"/>
  <c r="G209" i="16"/>
  <c r="AK206" i="13"/>
  <c r="G208" i="16"/>
  <c r="AK205" i="13"/>
  <c r="G207" i="16"/>
  <c r="AK204" i="13"/>
  <c r="G206" i="16"/>
  <c r="AK203" i="13"/>
  <c r="G205" i="16"/>
  <c r="AK202" i="13"/>
  <c r="G204" i="16"/>
  <c r="AK201" i="13"/>
  <c r="G203" i="16"/>
  <c r="AK200" i="13"/>
  <c r="G202" i="16"/>
  <c r="AK199" i="13"/>
  <c r="G201" i="16"/>
  <c r="AK198" i="13"/>
  <c r="G200" i="16"/>
  <c r="AK197" i="13"/>
  <c r="G199" i="16"/>
  <c r="AK196" i="13"/>
  <c r="G198" i="16"/>
  <c r="AK195" i="13"/>
  <c r="G197" i="16"/>
  <c r="AK194" i="13"/>
  <c r="G196" i="16"/>
  <c r="AK193" i="13"/>
  <c r="G195" i="16"/>
  <c r="AK192" i="13"/>
  <c r="G194" i="16"/>
  <c r="AK191" i="13"/>
  <c r="G193" i="16"/>
  <c r="AK190" i="13"/>
  <c r="G192" i="16"/>
  <c r="AK189" i="13"/>
  <c r="G191" i="16"/>
  <c r="AK188" i="13"/>
  <c r="G190" i="16"/>
  <c r="AK187" i="13"/>
  <c r="G189" i="16"/>
  <c r="AK186" i="13"/>
  <c r="G188" i="16"/>
  <c r="AK185" i="13"/>
  <c r="G187" i="16"/>
  <c r="AK184" i="13"/>
  <c r="G186" i="16"/>
  <c r="AK183" i="13"/>
  <c r="G185" i="16"/>
  <c r="AK182" i="13"/>
  <c r="G184" i="16"/>
  <c r="AK181" i="13"/>
  <c r="G183" i="16"/>
  <c r="AK180" i="13"/>
  <c r="G182" i="16"/>
  <c r="AK179" i="13"/>
  <c r="G181" i="16"/>
  <c r="AK178" i="13"/>
  <c r="G180" i="16"/>
  <c r="AK177" i="13"/>
  <c r="G179" i="16"/>
  <c r="AK176" i="13"/>
  <c r="G178" i="16"/>
  <c r="AK175" i="13"/>
  <c r="G177" i="16"/>
  <c r="AK174" i="13"/>
  <c r="G176" i="16"/>
  <c r="AK173" i="13"/>
  <c r="G175" i="16"/>
  <c r="AK172" i="13"/>
  <c r="G174" i="16"/>
  <c r="AK171" i="13"/>
  <c r="G173" i="16"/>
  <c r="AK170" i="13"/>
  <c r="G172" i="16"/>
  <c r="AK169" i="13"/>
  <c r="G171" i="16"/>
  <c r="AK168" i="13"/>
  <c r="G170" i="16"/>
  <c r="AK167" i="13"/>
  <c r="G169" i="16"/>
  <c r="AK166" i="13"/>
  <c r="G168" i="16"/>
  <c r="AK165" i="13"/>
  <c r="G167" i="16"/>
  <c r="AK164" i="13"/>
  <c r="G166" i="16"/>
  <c r="AK163" i="13"/>
  <c r="G165" i="16"/>
  <c r="AK162" i="13"/>
  <c r="G164" i="16"/>
  <c r="AK161" i="13"/>
  <c r="G163" i="16"/>
  <c r="AK160" i="13"/>
  <c r="G162" i="16"/>
  <c r="AK159" i="13"/>
  <c r="G161" i="16"/>
  <c r="AK158" i="13"/>
  <c r="G160" i="16"/>
  <c r="AK157" i="13"/>
  <c r="G159" i="16"/>
  <c r="AK156" i="13"/>
  <c r="G158" i="16"/>
  <c r="AK155" i="13"/>
  <c r="G157" i="16"/>
  <c r="AK154" i="13"/>
  <c r="G156" i="16"/>
  <c r="AK153" i="13"/>
  <c r="G155" i="16"/>
  <c r="AK152" i="13"/>
  <c r="G154" i="16"/>
  <c r="AK151" i="13"/>
  <c r="G153" i="16"/>
  <c r="AK150" i="13"/>
  <c r="G152" i="16"/>
  <c r="G151" i="16"/>
  <c r="AK149" i="13"/>
  <c r="AK148" i="13"/>
  <c r="G150" i="16"/>
  <c r="AK147" i="13"/>
  <c r="G149" i="16"/>
  <c r="AK146" i="13"/>
  <c r="G148" i="16"/>
  <c r="AK145" i="13"/>
  <c r="G147" i="16"/>
  <c r="AK144" i="13"/>
  <c r="G146" i="16"/>
  <c r="AK143" i="13"/>
  <c r="G145" i="16"/>
  <c r="AK142" i="13"/>
  <c r="G144" i="16"/>
  <c r="AK141" i="13"/>
  <c r="G143" i="16"/>
  <c r="AK140" i="13"/>
  <c r="G142" i="16"/>
  <c r="AK139" i="13"/>
  <c r="G141" i="16"/>
  <c r="AK138" i="13"/>
  <c r="G140" i="16"/>
  <c r="AK137" i="13"/>
  <c r="G139" i="16"/>
  <c r="AK136" i="13"/>
  <c r="G138" i="16"/>
  <c r="AK135" i="13"/>
  <c r="G137" i="16"/>
  <c r="AK134" i="13"/>
  <c r="G136" i="16"/>
  <c r="AK133" i="13"/>
  <c r="G135" i="16"/>
  <c r="AK132" i="13"/>
  <c r="G134" i="16"/>
  <c r="AK131" i="13"/>
  <c r="G133" i="16"/>
  <c r="AK130" i="13"/>
  <c r="G132" i="16"/>
  <c r="AK129" i="13"/>
  <c r="G131" i="16"/>
  <c r="AK128" i="13"/>
  <c r="G130" i="16"/>
  <c r="AK127" i="13"/>
  <c r="G129" i="16"/>
  <c r="AK126" i="13"/>
  <c r="G128" i="16"/>
  <c r="AK125" i="13"/>
  <c r="G127" i="16"/>
  <c r="AK124" i="13"/>
  <c r="G126" i="16"/>
  <c r="AK123" i="13"/>
  <c r="G125" i="16"/>
  <c r="AK122" i="13"/>
  <c r="G124" i="16"/>
  <c r="AK121" i="13"/>
  <c r="G123" i="16"/>
  <c r="AK120" i="13"/>
  <c r="G122" i="16"/>
  <c r="AK119" i="13"/>
  <c r="G121" i="16"/>
  <c r="AK118" i="13"/>
  <c r="G120" i="16"/>
  <c r="AK117" i="13"/>
  <c r="G119" i="16"/>
  <c r="AK116" i="13"/>
  <c r="G118" i="16"/>
  <c r="AK115" i="13"/>
  <c r="G117" i="16"/>
  <c r="AK114" i="13"/>
  <c r="G116" i="16"/>
  <c r="AK113" i="13"/>
  <c r="G115" i="16"/>
  <c r="AK112" i="13"/>
  <c r="G114" i="16"/>
  <c r="AK111" i="13"/>
  <c r="G113" i="16"/>
  <c r="AK110" i="13"/>
  <c r="G112" i="16"/>
  <c r="AK109" i="13"/>
  <c r="G111" i="16"/>
  <c r="AK108" i="13"/>
  <c r="G110" i="16"/>
  <c r="AK107" i="13"/>
  <c r="G109" i="16"/>
  <c r="AK106" i="13"/>
  <c r="G108" i="16"/>
  <c r="AK105" i="13"/>
  <c r="G107" i="16"/>
  <c r="AK104" i="13"/>
  <c r="G106" i="16"/>
  <c r="AK103" i="13"/>
  <c r="G105" i="16"/>
  <c r="AK102" i="13"/>
  <c r="G104" i="16"/>
  <c r="AK101" i="13"/>
  <c r="G103" i="16"/>
  <c r="G102" i="16"/>
  <c r="AK100" i="13"/>
  <c r="AK99" i="13"/>
  <c r="G101" i="16"/>
  <c r="AK98" i="13"/>
  <c r="G100" i="16"/>
  <c r="AK97" i="13"/>
  <c r="G99" i="16"/>
  <c r="AK96" i="13"/>
  <c r="G98" i="16"/>
  <c r="AK95" i="13"/>
  <c r="G97" i="16"/>
  <c r="AK94" i="13"/>
  <c r="G96" i="16"/>
  <c r="AK93" i="13"/>
  <c r="G95" i="16"/>
  <c r="AK92" i="13"/>
  <c r="G94" i="16"/>
  <c r="AK91" i="13"/>
  <c r="G93" i="16"/>
  <c r="AK90" i="13"/>
  <c r="G92" i="16"/>
  <c r="AK89" i="13"/>
  <c r="G91" i="16"/>
  <c r="AK88" i="13"/>
  <c r="G90" i="16"/>
  <c r="AK87" i="13"/>
  <c r="G89" i="16"/>
  <c r="AK86" i="13"/>
  <c r="G88" i="16"/>
  <c r="AK85" i="13"/>
  <c r="G87" i="16"/>
  <c r="AK84" i="13"/>
  <c r="G86" i="16"/>
  <c r="AK83" i="13"/>
  <c r="G85" i="16"/>
  <c r="AK82" i="13"/>
  <c r="G84" i="16"/>
  <c r="AK81" i="13"/>
  <c r="G83" i="16"/>
  <c r="AK80" i="13"/>
  <c r="G82" i="16"/>
  <c r="AK79" i="13"/>
  <c r="G81" i="16"/>
  <c r="AK78" i="13"/>
  <c r="G80" i="16"/>
  <c r="AK77" i="13"/>
  <c r="G79" i="16"/>
  <c r="AK76" i="13"/>
  <c r="G78" i="16"/>
  <c r="AK75" i="13"/>
  <c r="G77" i="16"/>
  <c r="AK74" i="13"/>
  <c r="G76" i="16"/>
  <c r="AK73" i="13"/>
  <c r="G75" i="16"/>
  <c r="AK72" i="13"/>
  <c r="G74" i="16"/>
  <c r="G73" i="16"/>
  <c r="AK71" i="13"/>
  <c r="G72" i="16"/>
  <c r="AK70" i="13"/>
  <c r="AK69" i="13"/>
  <c r="G71" i="16"/>
  <c r="AK68" i="13"/>
  <c r="G70" i="16"/>
  <c r="AK67" i="13"/>
  <c r="G69" i="16"/>
  <c r="AK66" i="13"/>
  <c r="G68" i="16"/>
  <c r="AK65" i="13"/>
  <c r="G67" i="16"/>
  <c r="AK64" i="13"/>
  <c r="G66" i="16"/>
  <c r="AK63" i="13"/>
  <c r="G65" i="16"/>
  <c r="AK62" i="13"/>
  <c r="G64" i="16"/>
  <c r="AK61" i="13"/>
  <c r="G63" i="16"/>
  <c r="AK60" i="13"/>
  <c r="G62" i="16"/>
  <c r="AK59" i="13"/>
  <c r="G61" i="16"/>
  <c r="AK58" i="13"/>
  <c r="G60" i="16"/>
  <c r="AK57" i="13"/>
  <c r="G59" i="16"/>
  <c r="AK56" i="13"/>
  <c r="G58" i="16"/>
  <c r="AK55" i="13"/>
  <c r="G57" i="16"/>
  <c r="AK54" i="13"/>
  <c r="G56" i="16"/>
  <c r="AK53" i="13"/>
  <c r="G55" i="16"/>
  <c r="AK52" i="13"/>
  <c r="G54" i="16"/>
  <c r="AK51" i="13"/>
  <c r="G53" i="16"/>
  <c r="AK50" i="13"/>
  <c r="G52" i="16"/>
  <c r="AK49" i="13"/>
  <c r="G51" i="16"/>
  <c r="AK48" i="13"/>
  <c r="G50" i="16"/>
  <c r="AK47" i="13"/>
  <c r="G49" i="16"/>
  <c r="AK46" i="13"/>
  <c r="G48" i="16"/>
  <c r="AK45" i="13"/>
  <c r="G47" i="16"/>
  <c r="AK44" i="13"/>
  <c r="G46" i="16"/>
  <c r="AK43" i="13"/>
  <c r="G45" i="16"/>
  <c r="AK42" i="13"/>
  <c r="G44" i="16"/>
  <c r="AK41" i="13"/>
  <c r="G43" i="16"/>
  <c r="AK40" i="13"/>
  <c r="G42" i="16"/>
  <c r="AK39" i="13"/>
  <c r="G41" i="16"/>
  <c r="AK38" i="13"/>
  <c r="G40" i="16"/>
  <c r="AK37" i="13"/>
  <c r="G39" i="16"/>
  <c r="AK36" i="13"/>
  <c r="G38" i="16"/>
  <c r="AK35" i="13"/>
  <c r="G37" i="16"/>
  <c r="AK34" i="13"/>
  <c r="G36" i="16"/>
  <c r="AK33" i="13"/>
  <c r="G35" i="16"/>
  <c r="AK32" i="13"/>
  <c r="G34" i="16"/>
  <c r="AK31" i="13"/>
  <c r="G33" i="16"/>
  <c r="AK30" i="13"/>
  <c r="G32" i="16"/>
  <c r="AK29" i="13"/>
  <c r="G31" i="16"/>
  <c r="AK28" i="13"/>
  <c r="G30" i="16"/>
  <c r="AK27" i="13"/>
  <c r="G29" i="16"/>
  <c r="AK26" i="13"/>
  <c r="G28" i="16"/>
  <c r="AK25" i="13"/>
  <c r="G27" i="16"/>
  <c r="AK24" i="13"/>
  <c r="G26" i="16"/>
  <c r="AK23" i="13"/>
  <c r="G25" i="16"/>
  <c r="AK22" i="13"/>
  <c r="G24" i="16"/>
  <c r="AK21" i="13"/>
  <c r="G23" i="16"/>
  <c r="AK20" i="13"/>
  <c r="G22" i="16"/>
  <c r="AK19" i="13"/>
  <c r="G21" i="16"/>
  <c r="AK18" i="13"/>
  <c r="G20" i="16"/>
  <c r="AK17" i="13"/>
  <c r="G19" i="16"/>
  <c r="AK16" i="13"/>
  <c r="G18" i="16"/>
  <c r="AK15" i="13"/>
  <c r="G17" i="16"/>
  <c r="AK14" i="13"/>
  <c r="G16" i="16"/>
  <c r="AK13" i="13"/>
  <c r="G15" i="16"/>
  <c r="AK12" i="13"/>
  <c r="G14" i="16"/>
  <c r="AK11" i="13"/>
  <c r="G13" i="16"/>
  <c r="AK10" i="13"/>
  <c r="G12" i="16"/>
  <c r="AK9" i="13"/>
  <c r="G11" i="16"/>
  <c r="AK8" i="13"/>
  <c r="G10" i="16"/>
  <c r="AK7" i="13"/>
  <c r="G9" i="16"/>
  <c r="AK6" i="13"/>
  <c r="G8" i="16"/>
  <c r="AK5" i="13"/>
  <c r="G7" i="16"/>
  <c r="AK4" i="13"/>
  <c r="G6" i="16"/>
  <c r="AK3" i="13"/>
  <c r="G5" i="16"/>
  <c r="AK411" i="13"/>
  <c r="AK410" i="13"/>
  <c r="G411" i="16"/>
  <c r="G407" i="16"/>
  <c r="G403" i="16"/>
  <c r="G399" i="16"/>
  <c r="G395" i="16"/>
  <c r="G391" i="16"/>
  <c r="G387" i="16"/>
  <c r="G383" i="16"/>
  <c r="G379" i="16"/>
  <c r="G375" i="16"/>
  <c r="G371" i="16"/>
  <c r="G367" i="16"/>
  <c r="G363" i="16"/>
  <c r="G359" i="16"/>
  <c r="G355" i="16"/>
  <c r="G351" i="16"/>
  <c r="G348" i="16"/>
  <c r="G4" i="16"/>
  <c r="G412" i="16"/>
  <c r="G408" i="16"/>
  <c r="G404" i="16"/>
  <c r="G400" i="16"/>
  <c r="G396" i="16"/>
  <c r="G392" i="16"/>
  <c r="G388" i="16"/>
  <c r="G384" i="16"/>
  <c r="G380" i="16"/>
  <c r="G376" i="16"/>
  <c r="G372" i="16"/>
  <c r="G368" i="16"/>
  <c r="G364" i="16"/>
  <c r="G360" i="16"/>
  <c r="G356" i="16"/>
  <c r="G352" i="16"/>
  <c r="AE409" i="13"/>
  <c r="AG409" i="13" s="1"/>
  <c r="AH409" i="13" s="1"/>
  <c r="AE408" i="13"/>
  <c r="AG408" i="13" s="1"/>
  <c r="AH408" i="13" s="1"/>
  <c r="AE407" i="13"/>
  <c r="AG407" i="13" s="1"/>
  <c r="AH407" i="13" s="1"/>
  <c r="AE406" i="13"/>
  <c r="AG406" i="13" s="1"/>
  <c r="AH406" i="13" s="1"/>
  <c r="AE405" i="13"/>
  <c r="AG405" i="13" s="1"/>
  <c r="AH405" i="13" s="1"/>
  <c r="AE404" i="13"/>
  <c r="AG404" i="13" s="1"/>
  <c r="AH404" i="13" s="1"/>
  <c r="AE403" i="13"/>
  <c r="AG403" i="13" s="1"/>
  <c r="AH403" i="13" s="1"/>
  <c r="AE402" i="13"/>
  <c r="AG402" i="13" s="1"/>
  <c r="AH402" i="13" s="1"/>
  <c r="AE401" i="13"/>
  <c r="AG401" i="13" s="1"/>
  <c r="AH401" i="13" s="1"/>
  <c r="AE400" i="13"/>
  <c r="AG400" i="13" s="1"/>
  <c r="AH400" i="13" s="1"/>
  <c r="AE399" i="13"/>
  <c r="AG399" i="13" s="1"/>
  <c r="AH399" i="13" s="1"/>
  <c r="AG401" i="16" s="1"/>
  <c r="AE398" i="13"/>
  <c r="AG398" i="13" s="1"/>
  <c r="AH398" i="13" s="1"/>
  <c r="AE397" i="13"/>
  <c r="AG397" i="13" s="1"/>
  <c r="AH397" i="13" s="1"/>
  <c r="AE396" i="13"/>
  <c r="AG396" i="13" s="1"/>
  <c r="AH396" i="13" s="1"/>
  <c r="AE395" i="13"/>
  <c r="AG395" i="13" s="1"/>
  <c r="AH395" i="13" s="1"/>
  <c r="AE394" i="13"/>
  <c r="AG394" i="13" s="1"/>
  <c r="AH394" i="13" s="1"/>
  <c r="AE393" i="13"/>
  <c r="AG393" i="13" s="1"/>
  <c r="AH393" i="13" s="1"/>
  <c r="AE392" i="13"/>
  <c r="AG392" i="13" s="1"/>
  <c r="AH392" i="13" s="1"/>
  <c r="AE391" i="13"/>
  <c r="AG391" i="13" s="1"/>
  <c r="AH391" i="13" s="1"/>
  <c r="AE390" i="13"/>
  <c r="AG390" i="13" s="1"/>
  <c r="AH390" i="13" s="1"/>
  <c r="AE389" i="13"/>
  <c r="AG389" i="13" s="1"/>
  <c r="AH389" i="13" s="1"/>
  <c r="AG391" i="16" s="1"/>
  <c r="AE388" i="13"/>
  <c r="AG388" i="13" s="1"/>
  <c r="AH388" i="13" s="1"/>
  <c r="AE387" i="13"/>
  <c r="AG387" i="13" s="1"/>
  <c r="AH387" i="13" s="1"/>
  <c r="AE386" i="13"/>
  <c r="AG386" i="13" s="1"/>
  <c r="AH386" i="13" s="1"/>
  <c r="AE385" i="13"/>
  <c r="AG385" i="13" s="1"/>
  <c r="AH385" i="13" s="1"/>
  <c r="AE384" i="13"/>
  <c r="AG384" i="13" s="1"/>
  <c r="AH384" i="13" s="1"/>
  <c r="AE383" i="13"/>
  <c r="AG383" i="13" s="1"/>
  <c r="AH383" i="13" s="1"/>
  <c r="AE382" i="13"/>
  <c r="AG382" i="13" s="1"/>
  <c r="AH382" i="13" s="1"/>
  <c r="AG384" i="16" s="1"/>
  <c r="AE381" i="13"/>
  <c r="AG381" i="13" s="1"/>
  <c r="AH381" i="13" s="1"/>
  <c r="AE380" i="13"/>
  <c r="AG380" i="13" s="1"/>
  <c r="AH380" i="13" s="1"/>
  <c r="AE379" i="13"/>
  <c r="AG379" i="13" s="1"/>
  <c r="AH379" i="13" s="1"/>
  <c r="AE378" i="13"/>
  <c r="AG378" i="13" s="1"/>
  <c r="AH378" i="13" s="1"/>
  <c r="AE377" i="13"/>
  <c r="AG377" i="13" s="1"/>
  <c r="AH377" i="13" s="1"/>
  <c r="AE376" i="13"/>
  <c r="AG376" i="13" s="1"/>
  <c r="AH376" i="13" s="1"/>
  <c r="AE375" i="13"/>
  <c r="AG375" i="13" s="1"/>
  <c r="AH375" i="13" s="1"/>
  <c r="AE374" i="13"/>
  <c r="AG374" i="13" s="1"/>
  <c r="AH374" i="13" s="1"/>
  <c r="AE373" i="13"/>
  <c r="AG373" i="13" s="1"/>
  <c r="AH373" i="13" s="1"/>
  <c r="AE372" i="13"/>
  <c r="AG372" i="13" s="1"/>
  <c r="AH372" i="13" s="1"/>
  <c r="AE371" i="13"/>
  <c r="AG371" i="13" s="1"/>
  <c r="AH371" i="13" s="1"/>
  <c r="AE370" i="13"/>
  <c r="AG370" i="13" s="1"/>
  <c r="AH370" i="13" s="1"/>
  <c r="AE369" i="13"/>
  <c r="AG369" i="13" s="1"/>
  <c r="AH369" i="13" s="1"/>
  <c r="AE368" i="13"/>
  <c r="AG368" i="13" s="1"/>
  <c r="AH368" i="13" s="1"/>
  <c r="AE367" i="13"/>
  <c r="AG367" i="13" s="1"/>
  <c r="AH367" i="13" s="1"/>
  <c r="AE366" i="13"/>
  <c r="AG366" i="13" s="1"/>
  <c r="AH366" i="13" s="1"/>
  <c r="AE365" i="13"/>
  <c r="AG365" i="13" s="1"/>
  <c r="AH365" i="13" s="1"/>
  <c r="AE364" i="13"/>
  <c r="AG364" i="13" s="1"/>
  <c r="AH364" i="13" s="1"/>
  <c r="AE363" i="13"/>
  <c r="AG363" i="13" s="1"/>
  <c r="AH363" i="13" s="1"/>
  <c r="AE362" i="13"/>
  <c r="AG362" i="13" s="1"/>
  <c r="AH362" i="13" s="1"/>
  <c r="AE361" i="13"/>
  <c r="AG361" i="13" s="1"/>
  <c r="AH361" i="13" s="1"/>
  <c r="AE360" i="13"/>
  <c r="AG360" i="13" s="1"/>
  <c r="AH360" i="13" s="1"/>
  <c r="AE359" i="13"/>
  <c r="AG359" i="13" s="1"/>
  <c r="AH359" i="13" s="1"/>
  <c r="AE358" i="13"/>
  <c r="AG358" i="13" s="1"/>
  <c r="AH358" i="13" s="1"/>
  <c r="AE357" i="13"/>
  <c r="AG357" i="13" s="1"/>
  <c r="AH357" i="13" s="1"/>
  <c r="AE356" i="13"/>
  <c r="AG356" i="13" s="1"/>
  <c r="AH356" i="13" s="1"/>
  <c r="AE355" i="13"/>
  <c r="AG355" i="13" s="1"/>
  <c r="AH355" i="13" s="1"/>
  <c r="AE354" i="13"/>
  <c r="AG354" i="13" s="1"/>
  <c r="AH354" i="13" s="1"/>
  <c r="AE353" i="13"/>
  <c r="AG353" i="13" s="1"/>
  <c r="AH353" i="13" s="1"/>
  <c r="AE352" i="13"/>
  <c r="AG352" i="13" s="1"/>
  <c r="AH352" i="13" s="1"/>
  <c r="AG354" i="16" s="1"/>
  <c r="AE351" i="13"/>
  <c r="AG351" i="13" s="1"/>
  <c r="AH351" i="13" s="1"/>
  <c r="AE350" i="13"/>
  <c r="AG350" i="13" s="1"/>
  <c r="AH350" i="13" s="1"/>
  <c r="AE349" i="13"/>
  <c r="AG349" i="13" s="1"/>
  <c r="AH349" i="13" s="1"/>
  <c r="AE348" i="13"/>
  <c r="AG348" i="13" s="1"/>
  <c r="AH348" i="13" s="1"/>
  <c r="AE347" i="13"/>
  <c r="AG347" i="13" s="1"/>
  <c r="AH347" i="13" s="1"/>
  <c r="AG349" i="16" s="1"/>
  <c r="AE346" i="13"/>
  <c r="AG346" i="13" s="1"/>
  <c r="AH346" i="13" s="1"/>
  <c r="AE345" i="13"/>
  <c r="AG345" i="13" s="1"/>
  <c r="AH345" i="13" s="1"/>
  <c r="AE344" i="13"/>
  <c r="AG344" i="13" s="1"/>
  <c r="AH344" i="13" s="1"/>
  <c r="AG346" i="16" s="1"/>
  <c r="E346" i="16"/>
  <c r="AE343" i="13"/>
  <c r="AG343" i="13" s="1"/>
  <c r="AH343" i="13" s="1"/>
  <c r="AG345" i="16" s="1"/>
  <c r="E345" i="16"/>
  <c r="AE342" i="13"/>
  <c r="AG342" i="13" s="1"/>
  <c r="AH342" i="13" s="1"/>
  <c r="E344" i="16"/>
  <c r="AE341" i="13"/>
  <c r="AG341" i="13" s="1"/>
  <c r="AH341" i="13" s="1"/>
  <c r="E343" i="16"/>
  <c r="AE340" i="13"/>
  <c r="AG340" i="13" s="1"/>
  <c r="AH340" i="13" s="1"/>
  <c r="E342" i="16"/>
  <c r="AE339" i="13"/>
  <c r="AG339" i="13" s="1"/>
  <c r="AH339" i="13" s="1"/>
  <c r="AG341" i="16" s="1"/>
  <c r="E341" i="16"/>
  <c r="AE338" i="13"/>
  <c r="AG338" i="13" s="1"/>
  <c r="AH338" i="13" s="1"/>
  <c r="E340" i="16"/>
  <c r="AE337" i="13"/>
  <c r="AG337" i="13" s="1"/>
  <c r="AH337" i="13" s="1"/>
  <c r="E339" i="16"/>
  <c r="AE336" i="13"/>
  <c r="AG336" i="13" s="1"/>
  <c r="AH336" i="13" s="1"/>
  <c r="E338" i="16"/>
  <c r="AE335" i="13"/>
  <c r="AG335" i="13" s="1"/>
  <c r="AH335" i="13" s="1"/>
  <c r="E337" i="16"/>
  <c r="AE334" i="13"/>
  <c r="AG334" i="13" s="1"/>
  <c r="AH334" i="13" s="1"/>
  <c r="E336" i="16"/>
  <c r="AE333" i="13"/>
  <c r="AG333" i="13" s="1"/>
  <c r="AH333" i="13" s="1"/>
  <c r="E335" i="16"/>
  <c r="AE332" i="13"/>
  <c r="AG332" i="13" s="1"/>
  <c r="AH332" i="13" s="1"/>
  <c r="E334" i="16"/>
  <c r="AE331" i="13"/>
  <c r="AG331" i="13" s="1"/>
  <c r="AH331" i="13" s="1"/>
  <c r="E333" i="16"/>
  <c r="AE330" i="13"/>
  <c r="AG330" i="13" s="1"/>
  <c r="AH330" i="13" s="1"/>
  <c r="E332" i="16"/>
  <c r="AE329" i="13"/>
  <c r="AG329" i="13" s="1"/>
  <c r="AH329" i="13" s="1"/>
  <c r="E331" i="16"/>
  <c r="AE328" i="13"/>
  <c r="AG328" i="13" s="1"/>
  <c r="AH328" i="13" s="1"/>
  <c r="E330" i="16"/>
  <c r="AE327" i="13"/>
  <c r="AG327" i="13" s="1"/>
  <c r="AH327" i="13" s="1"/>
  <c r="AG329" i="16" s="1"/>
  <c r="E329" i="16"/>
  <c r="AE326" i="13"/>
  <c r="AG326" i="13" s="1"/>
  <c r="AH326" i="13" s="1"/>
  <c r="E328" i="16"/>
  <c r="AE325" i="13"/>
  <c r="AG325" i="13" s="1"/>
  <c r="AH325" i="13" s="1"/>
  <c r="E327" i="16"/>
  <c r="AE324" i="13"/>
  <c r="AG324" i="13" s="1"/>
  <c r="AH324" i="13" s="1"/>
  <c r="E326" i="16"/>
  <c r="AE323" i="13"/>
  <c r="AG323" i="13" s="1"/>
  <c r="AH323" i="13" s="1"/>
  <c r="E325" i="16"/>
  <c r="AE322" i="13"/>
  <c r="AG322" i="13" s="1"/>
  <c r="AH322" i="13" s="1"/>
  <c r="E324" i="16"/>
  <c r="AE321" i="13"/>
  <c r="AG321" i="13" s="1"/>
  <c r="AH321" i="13" s="1"/>
  <c r="E323" i="16"/>
  <c r="AE320" i="13"/>
  <c r="AG320" i="13" s="1"/>
  <c r="AH320" i="13" s="1"/>
  <c r="E322" i="16"/>
  <c r="AE319" i="13"/>
  <c r="AG319" i="13" s="1"/>
  <c r="AH319" i="13" s="1"/>
  <c r="E321" i="16"/>
  <c r="AE318" i="13"/>
  <c r="AG318" i="13" s="1"/>
  <c r="AH318" i="13" s="1"/>
  <c r="E320" i="16"/>
  <c r="AE316" i="13"/>
  <c r="AG316" i="13" s="1"/>
  <c r="AH316" i="13" s="1"/>
  <c r="AG318" i="16" s="1"/>
  <c r="E318" i="16"/>
  <c r="AE315" i="13"/>
  <c r="AG315" i="13" s="1"/>
  <c r="AH315" i="13" s="1"/>
  <c r="E317" i="16"/>
  <c r="AE314" i="13"/>
  <c r="AG314" i="13" s="1"/>
  <c r="AH314" i="13" s="1"/>
  <c r="AG316" i="16" s="1"/>
  <c r="E316" i="16"/>
  <c r="AE313" i="13"/>
  <c r="AG313" i="13" s="1"/>
  <c r="AH313" i="13" s="1"/>
  <c r="E315" i="16"/>
  <c r="AE311" i="13"/>
  <c r="AG311" i="13" s="1"/>
  <c r="AH311" i="13" s="1"/>
  <c r="E313" i="16"/>
  <c r="AE310" i="13"/>
  <c r="AG310" i="13" s="1"/>
  <c r="AH310" i="13" s="1"/>
  <c r="E312" i="16"/>
  <c r="AE309" i="13"/>
  <c r="AG309" i="13" s="1"/>
  <c r="AH309" i="13" s="1"/>
  <c r="AG311" i="16" s="1"/>
  <c r="E311" i="16"/>
  <c r="AE308" i="13"/>
  <c r="AG308" i="13" s="1"/>
  <c r="AH308" i="13" s="1"/>
  <c r="E310" i="16"/>
  <c r="AE307" i="13"/>
  <c r="AG307" i="13" s="1"/>
  <c r="AH307" i="13" s="1"/>
  <c r="E309" i="16"/>
  <c r="AE306" i="13"/>
  <c r="AG306" i="13" s="1"/>
  <c r="AH306" i="13" s="1"/>
  <c r="E308" i="16"/>
  <c r="AE305" i="13"/>
  <c r="AG305" i="13" s="1"/>
  <c r="AH305" i="13" s="1"/>
  <c r="E307" i="16"/>
  <c r="AE304" i="13"/>
  <c r="AG304" i="13" s="1"/>
  <c r="AH304" i="13" s="1"/>
  <c r="E306" i="16"/>
  <c r="AE303" i="13"/>
  <c r="AG303" i="13" s="1"/>
  <c r="AH303" i="13" s="1"/>
  <c r="AG305" i="16" s="1"/>
  <c r="E305" i="16"/>
  <c r="AE302" i="13"/>
  <c r="AG302" i="13" s="1"/>
  <c r="AH302" i="13" s="1"/>
  <c r="E304" i="16"/>
  <c r="AE301" i="13"/>
  <c r="AG301" i="13" s="1"/>
  <c r="AH301" i="13" s="1"/>
  <c r="AG303" i="16" s="1"/>
  <c r="E303" i="16"/>
  <c r="AE300" i="13"/>
  <c r="AG300" i="13" s="1"/>
  <c r="AH300" i="13" s="1"/>
  <c r="E302" i="16"/>
  <c r="AE299" i="13"/>
  <c r="AG299" i="13" s="1"/>
  <c r="AH299" i="13" s="1"/>
  <c r="E301" i="16"/>
  <c r="AE298" i="13"/>
  <c r="AG298" i="13" s="1"/>
  <c r="AH298" i="13" s="1"/>
  <c r="AG300" i="16" s="1"/>
  <c r="E300" i="16"/>
  <c r="AE297" i="13"/>
  <c r="AG297" i="13" s="1"/>
  <c r="AH297" i="13" s="1"/>
  <c r="E299" i="16"/>
  <c r="AE296" i="13"/>
  <c r="AG296" i="13" s="1"/>
  <c r="AH296" i="13" s="1"/>
  <c r="AG298" i="16" s="1"/>
  <c r="E298" i="16"/>
  <c r="AE295" i="13"/>
  <c r="AG295" i="13" s="1"/>
  <c r="AH295" i="13" s="1"/>
  <c r="E297" i="16"/>
  <c r="AE294" i="13"/>
  <c r="AG294" i="13" s="1"/>
  <c r="AH294" i="13" s="1"/>
  <c r="E296" i="16"/>
  <c r="AE293" i="13"/>
  <c r="AG293" i="13" s="1"/>
  <c r="AH293" i="13" s="1"/>
  <c r="E295" i="16"/>
  <c r="AE292" i="13"/>
  <c r="AG292" i="13" s="1"/>
  <c r="AH292" i="13" s="1"/>
  <c r="AG294" i="16" s="1"/>
  <c r="E294" i="16"/>
  <c r="AE291" i="13"/>
  <c r="AG291" i="13" s="1"/>
  <c r="AH291" i="13" s="1"/>
  <c r="E293" i="16"/>
  <c r="AE290" i="13"/>
  <c r="AG290" i="13" s="1"/>
  <c r="AH290" i="13" s="1"/>
  <c r="E292" i="16"/>
  <c r="AE289" i="13"/>
  <c r="AG289" i="13" s="1"/>
  <c r="AH289" i="13" s="1"/>
  <c r="E291" i="16"/>
  <c r="AE288" i="13"/>
  <c r="AG288" i="13" s="1"/>
  <c r="AH288" i="13" s="1"/>
  <c r="E290" i="16"/>
  <c r="AE287" i="13"/>
  <c r="AG287" i="13" s="1"/>
  <c r="AH287" i="13" s="1"/>
  <c r="E289" i="16"/>
  <c r="AE286" i="13"/>
  <c r="AG286" i="13" s="1"/>
  <c r="AH286" i="13" s="1"/>
  <c r="E288" i="16"/>
  <c r="AE285" i="13"/>
  <c r="AG285" i="13" s="1"/>
  <c r="AH285" i="13" s="1"/>
  <c r="E287" i="16"/>
  <c r="AE284" i="13"/>
  <c r="AG284" i="13" s="1"/>
  <c r="AH284" i="13" s="1"/>
  <c r="E286" i="16"/>
  <c r="AE283" i="13"/>
  <c r="AG283" i="13" s="1"/>
  <c r="AH283" i="13" s="1"/>
  <c r="AG285" i="16" s="1"/>
  <c r="E285" i="16"/>
  <c r="AE282" i="13"/>
  <c r="AG282" i="13" s="1"/>
  <c r="AH282" i="13" s="1"/>
  <c r="E284" i="16"/>
  <c r="AE281" i="13"/>
  <c r="AG281" i="13" s="1"/>
  <c r="AH281" i="13" s="1"/>
  <c r="E283" i="16"/>
  <c r="AE280" i="13"/>
  <c r="AG280" i="13" s="1"/>
  <c r="AH280" i="13" s="1"/>
  <c r="AG282" i="16" s="1"/>
  <c r="E282" i="16"/>
  <c r="AE279" i="13"/>
  <c r="AG279" i="13" s="1"/>
  <c r="AH279" i="13" s="1"/>
  <c r="E281" i="16"/>
  <c r="AE278" i="13"/>
  <c r="AG278" i="13" s="1"/>
  <c r="AH278" i="13" s="1"/>
  <c r="E280" i="16"/>
  <c r="AE277" i="13"/>
  <c r="AG277" i="13" s="1"/>
  <c r="AH277" i="13" s="1"/>
  <c r="E279" i="16"/>
  <c r="AE276" i="13"/>
  <c r="AG276" i="13" s="1"/>
  <c r="AH276" i="13" s="1"/>
  <c r="E278" i="16"/>
  <c r="AE275" i="13"/>
  <c r="AG275" i="13" s="1"/>
  <c r="AH275" i="13" s="1"/>
  <c r="E277" i="16"/>
  <c r="AE274" i="13"/>
  <c r="AG274" i="13" s="1"/>
  <c r="AH274" i="13" s="1"/>
  <c r="AG276" i="16" s="1"/>
  <c r="E276" i="16"/>
  <c r="AE273" i="13"/>
  <c r="AG273" i="13" s="1"/>
  <c r="AH273" i="13" s="1"/>
  <c r="E275" i="16"/>
  <c r="AE272" i="13"/>
  <c r="AG272" i="13" s="1"/>
  <c r="AH272" i="13" s="1"/>
  <c r="E274" i="16"/>
  <c r="AE271" i="13"/>
  <c r="AG271" i="13" s="1"/>
  <c r="AH271" i="13" s="1"/>
  <c r="E273" i="16"/>
  <c r="AE270" i="13"/>
  <c r="AG270" i="13" s="1"/>
  <c r="AH270" i="13" s="1"/>
  <c r="E272" i="16"/>
  <c r="AE269" i="13"/>
  <c r="AG269" i="13" s="1"/>
  <c r="AH269" i="13" s="1"/>
  <c r="E271" i="16"/>
  <c r="AE268" i="13"/>
  <c r="AG268" i="13" s="1"/>
  <c r="AH268" i="13" s="1"/>
  <c r="E270" i="16"/>
  <c r="AE267" i="13"/>
  <c r="AG267" i="13" s="1"/>
  <c r="AH267" i="13" s="1"/>
  <c r="E269" i="16"/>
  <c r="AE266" i="13"/>
  <c r="AG266" i="13" s="1"/>
  <c r="AH266" i="13" s="1"/>
  <c r="AG268" i="16" s="1"/>
  <c r="E268" i="16"/>
  <c r="AE265" i="13"/>
  <c r="AG265" i="13" s="1"/>
  <c r="AH265" i="13" s="1"/>
  <c r="E267" i="16"/>
  <c r="AE264" i="13"/>
  <c r="AG264" i="13" s="1"/>
  <c r="AH264" i="13" s="1"/>
  <c r="E266" i="16"/>
  <c r="AE263" i="13"/>
  <c r="AG263" i="13" s="1"/>
  <c r="AH263" i="13" s="1"/>
  <c r="E265" i="16"/>
  <c r="AE262" i="13"/>
  <c r="AG262" i="13" s="1"/>
  <c r="AH262" i="13" s="1"/>
  <c r="E264" i="16"/>
  <c r="AE261" i="13"/>
  <c r="AG261" i="13" s="1"/>
  <c r="AH261" i="13" s="1"/>
  <c r="AG263" i="16" s="1"/>
  <c r="E263" i="16"/>
  <c r="AE260" i="13"/>
  <c r="AG260" i="13" s="1"/>
  <c r="AH260" i="13" s="1"/>
  <c r="AG262" i="16" s="1"/>
  <c r="E262" i="16"/>
  <c r="AE259" i="13"/>
  <c r="AG259" i="13" s="1"/>
  <c r="AH259" i="13" s="1"/>
  <c r="E261" i="16"/>
  <c r="AE258" i="13"/>
  <c r="AG258" i="13" s="1"/>
  <c r="AH258" i="13" s="1"/>
  <c r="E260" i="16"/>
  <c r="AE257" i="13"/>
  <c r="AG257" i="13" s="1"/>
  <c r="AH257" i="13" s="1"/>
  <c r="AG259" i="16" s="1"/>
  <c r="E259" i="16"/>
  <c r="AE256" i="13"/>
  <c r="AG256" i="13" s="1"/>
  <c r="AH256" i="13" s="1"/>
  <c r="E258" i="16"/>
  <c r="AE255" i="13"/>
  <c r="AG255" i="13" s="1"/>
  <c r="AH255" i="13" s="1"/>
  <c r="AG257" i="16" s="1"/>
  <c r="E257" i="16"/>
  <c r="AE254" i="13"/>
  <c r="AG254" i="13" s="1"/>
  <c r="AH254" i="13" s="1"/>
  <c r="E256" i="16"/>
  <c r="AE253" i="13"/>
  <c r="AG253" i="13" s="1"/>
  <c r="AH253" i="13" s="1"/>
  <c r="E255" i="16"/>
  <c r="AE252" i="13"/>
  <c r="AG252" i="13" s="1"/>
  <c r="AH252" i="13" s="1"/>
  <c r="E254" i="16"/>
  <c r="AE251" i="13"/>
  <c r="AG251" i="13" s="1"/>
  <c r="AH251" i="13" s="1"/>
  <c r="E253" i="16"/>
  <c r="AE250" i="13"/>
  <c r="AG250" i="13" s="1"/>
  <c r="AH250" i="13" s="1"/>
  <c r="E252" i="16"/>
  <c r="AE249" i="13"/>
  <c r="AG249" i="13" s="1"/>
  <c r="AH249" i="13" s="1"/>
  <c r="E251" i="16"/>
  <c r="AE248" i="13"/>
  <c r="AG248" i="13" s="1"/>
  <c r="AH248" i="13" s="1"/>
  <c r="E250" i="16"/>
  <c r="AE247" i="13"/>
  <c r="AG247" i="13" s="1"/>
  <c r="AH247" i="13" s="1"/>
  <c r="E249" i="16"/>
  <c r="AE246" i="13"/>
  <c r="AG246" i="13" s="1"/>
  <c r="AH246" i="13" s="1"/>
  <c r="E248" i="16"/>
  <c r="AE245" i="13"/>
  <c r="AG245" i="13" s="1"/>
  <c r="AH245" i="13" s="1"/>
  <c r="AG247" i="16" s="1"/>
  <c r="E247" i="16"/>
  <c r="AE244" i="13"/>
  <c r="AG244" i="13" s="1"/>
  <c r="AH244" i="13" s="1"/>
  <c r="AG246" i="16" s="1"/>
  <c r="E246" i="16"/>
  <c r="AE243" i="13"/>
  <c r="AG243" i="13" s="1"/>
  <c r="AH243" i="13" s="1"/>
  <c r="E245" i="16"/>
  <c r="AE242" i="13"/>
  <c r="AG242" i="13" s="1"/>
  <c r="AH242" i="13" s="1"/>
  <c r="E244" i="16"/>
  <c r="AE241" i="13"/>
  <c r="AG241" i="13" s="1"/>
  <c r="AH241" i="13" s="1"/>
  <c r="E243" i="16"/>
  <c r="AE240" i="13"/>
  <c r="AG240" i="13" s="1"/>
  <c r="AH240" i="13" s="1"/>
  <c r="E242" i="16"/>
  <c r="AE239" i="13"/>
  <c r="AG239" i="13" s="1"/>
  <c r="AH239" i="13" s="1"/>
  <c r="E241" i="16"/>
  <c r="AE238" i="13"/>
  <c r="AG238" i="13" s="1"/>
  <c r="AH238" i="13" s="1"/>
  <c r="E240" i="16"/>
  <c r="AE237" i="13"/>
  <c r="AG237" i="13" s="1"/>
  <c r="AH237" i="13" s="1"/>
  <c r="E239" i="16"/>
  <c r="AE236" i="13"/>
  <c r="AG236" i="13" s="1"/>
  <c r="AH236" i="13" s="1"/>
  <c r="E238" i="16"/>
  <c r="AE235" i="13"/>
  <c r="AG235" i="13" s="1"/>
  <c r="AH235" i="13" s="1"/>
  <c r="E237" i="16"/>
  <c r="AE234" i="13"/>
  <c r="AG234" i="13" s="1"/>
  <c r="AH234" i="13" s="1"/>
  <c r="E236" i="16"/>
  <c r="AE233" i="13"/>
  <c r="AG233" i="13" s="1"/>
  <c r="AH233" i="13" s="1"/>
  <c r="E235" i="16"/>
  <c r="AE232" i="13"/>
  <c r="AG232" i="13" s="1"/>
  <c r="AH232" i="13" s="1"/>
  <c r="E234" i="16"/>
  <c r="AE231" i="13"/>
  <c r="AG231" i="13" s="1"/>
  <c r="AH231" i="13" s="1"/>
  <c r="E233" i="16"/>
  <c r="AE230" i="13"/>
  <c r="AG230" i="13" s="1"/>
  <c r="AH230" i="13" s="1"/>
  <c r="E232" i="16"/>
  <c r="AE229" i="13"/>
  <c r="AG229" i="13" s="1"/>
  <c r="AH229" i="13" s="1"/>
  <c r="E231" i="16"/>
  <c r="AE228" i="13"/>
  <c r="AG228" i="13" s="1"/>
  <c r="AH228" i="13" s="1"/>
  <c r="E230" i="16"/>
  <c r="AE227" i="13"/>
  <c r="AG227" i="13" s="1"/>
  <c r="AH227" i="13" s="1"/>
  <c r="E229" i="16"/>
  <c r="AE226" i="13"/>
  <c r="AG226" i="13" s="1"/>
  <c r="AH226" i="13" s="1"/>
  <c r="E228" i="16"/>
  <c r="AE225" i="13"/>
  <c r="AG225" i="13" s="1"/>
  <c r="AH225" i="13" s="1"/>
  <c r="E227" i="16"/>
  <c r="AE224" i="13"/>
  <c r="AG224" i="13" s="1"/>
  <c r="AH224" i="13" s="1"/>
  <c r="E226" i="16"/>
  <c r="AE223" i="13"/>
  <c r="AG223" i="13" s="1"/>
  <c r="AH223" i="13" s="1"/>
  <c r="E225" i="16"/>
  <c r="AE222" i="13"/>
  <c r="AG222" i="13" s="1"/>
  <c r="AH222" i="13" s="1"/>
  <c r="E224" i="16"/>
  <c r="AE221" i="13"/>
  <c r="AG221" i="13" s="1"/>
  <c r="AH221" i="13" s="1"/>
  <c r="E223" i="16"/>
  <c r="AE220" i="13"/>
  <c r="AG220" i="13" s="1"/>
  <c r="AH220" i="13" s="1"/>
  <c r="E222" i="16"/>
  <c r="AE219" i="13"/>
  <c r="AG219" i="13" s="1"/>
  <c r="AH219" i="13" s="1"/>
  <c r="E221" i="16"/>
  <c r="AE218" i="13"/>
  <c r="AG218" i="13" s="1"/>
  <c r="AH218" i="13" s="1"/>
  <c r="E220" i="16"/>
  <c r="AE217" i="13"/>
  <c r="AG217" i="13" s="1"/>
  <c r="AH217" i="13" s="1"/>
  <c r="E219" i="16"/>
  <c r="AE216" i="13"/>
  <c r="AG216" i="13" s="1"/>
  <c r="AH216" i="13" s="1"/>
  <c r="E218" i="16"/>
  <c r="AE215" i="13"/>
  <c r="AG215" i="13" s="1"/>
  <c r="AH215" i="13" s="1"/>
  <c r="AG217" i="16" s="1"/>
  <c r="E217" i="16"/>
  <c r="AE214" i="13"/>
  <c r="AG214" i="13" s="1"/>
  <c r="AH214" i="13" s="1"/>
  <c r="E216" i="16"/>
  <c r="AE213" i="13"/>
  <c r="AG213" i="13" s="1"/>
  <c r="AH213" i="13" s="1"/>
  <c r="E215" i="16"/>
  <c r="AE212" i="13"/>
  <c r="AG212" i="13" s="1"/>
  <c r="AH212" i="13" s="1"/>
  <c r="AG214" i="16" s="1"/>
  <c r="E214" i="16"/>
  <c r="AE211" i="13"/>
  <c r="AG211" i="13" s="1"/>
  <c r="AH211" i="13" s="1"/>
  <c r="E213" i="16"/>
  <c r="AE210" i="13"/>
  <c r="AG210" i="13" s="1"/>
  <c r="AH210" i="13" s="1"/>
  <c r="AG212" i="16" s="1"/>
  <c r="E212" i="16"/>
  <c r="AE209" i="13"/>
  <c r="AG209" i="13" s="1"/>
  <c r="AH209" i="13" s="1"/>
  <c r="E211" i="16"/>
  <c r="AE208" i="13"/>
  <c r="AG208" i="13" s="1"/>
  <c r="AH208" i="13" s="1"/>
  <c r="E210" i="16"/>
  <c r="AE207" i="13"/>
  <c r="AG207" i="13" s="1"/>
  <c r="AH207" i="13" s="1"/>
  <c r="AG209" i="16" s="1"/>
  <c r="E209" i="16"/>
  <c r="AE206" i="13"/>
  <c r="AG206" i="13" s="1"/>
  <c r="AH206" i="13" s="1"/>
  <c r="AG208" i="16" s="1"/>
  <c r="E208" i="16"/>
  <c r="AE205" i="13"/>
  <c r="AG205" i="13" s="1"/>
  <c r="AH205" i="13" s="1"/>
  <c r="AG207" i="16" s="1"/>
  <c r="E207" i="16"/>
  <c r="AE204" i="13"/>
  <c r="AG204" i="13" s="1"/>
  <c r="AH204" i="13" s="1"/>
  <c r="AG206" i="16" s="1"/>
  <c r="E206" i="16"/>
  <c r="AE203" i="13"/>
  <c r="AG203" i="13" s="1"/>
  <c r="AH203" i="13" s="1"/>
  <c r="E205" i="16"/>
  <c r="AE202" i="13"/>
  <c r="AG202" i="13" s="1"/>
  <c r="AH202" i="13" s="1"/>
  <c r="E204" i="16"/>
  <c r="AE201" i="13"/>
  <c r="AG201" i="13" s="1"/>
  <c r="AH201" i="13" s="1"/>
  <c r="E203" i="16"/>
  <c r="AE200" i="13"/>
  <c r="AG200" i="13" s="1"/>
  <c r="AH200" i="13" s="1"/>
  <c r="E202" i="16"/>
  <c r="AE199" i="13"/>
  <c r="AG199" i="13" s="1"/>
  <c r="AH199" i="13" s="1"/>
  <c r="E201" i="16"/>
  <c r="AE198" i="13"/>
  <c r="AG198" i="13" s="1"/>
  <c r="AH198" i="13" s="1"/>
  <c r="E200" i="16"/>
  <c r="AE197" i="13"/>
  <c r="AG197" i="13" s="1"/>
  <c r="AH197" i="13" s="1"/>
  <c r="E199" i="16"/>
  <c r="AE196" i="13"/>
  <c r="AG196" i="13" s="1"/>
  <c r="AH196" i="13" s="1"/>
  <c r="E198" i="16"/>
  <c r="AE195" i="13"/>
  <c r="AG195" i="13" s="1"/>
  <c r="AH195" i="13" s="1"/>
  <c r="E197" i="16"/>
  <c r="AE194" i="13"/>
  <c r="AG194" i="13" s="1"/>
  <c r="AH194" i="13" s="1"/>
  <c r="AG196" i="16" s="1"/>
  <c r="E196" i="16"/>
  <c r="AE193" i="13"/>
  <c r="AG193" i="13" s="1"/>
  <c r="AH193" i="13" s="1"/>
  <c r="E195" i="16"/>
  <c r="AE192" i="13"/>
  <c r="AG192" i="13" s="1"/>
  <c r="AH192" i="13" s="1"/>
  <c r="E194" i="16"/>
  <c r="AE191" i="13"/>
  <c r="AG191" i="13" s="1"/>
  <c r="AH191" i="13" s="1"/>
  <c r="E193" i="16"/>
  <c r="AE193" i="16" s="1"/>
  <c r="AE190" i="13"/>
  <c r="AG190" i="13" s="1"/>
  <c r="AH190" i="13" s="1"/>
  <c r="E192" i="16"/>
  <c r="AE189" i="13"/>
  <c r="AG189" i="13" s="1"/>
  <c r="AH189" i="13" s="1"/>
  <c r="E191" i="16"/>
  <c r="AE191" i="16" s="1"/>
  <c r="AE188" i="13"/>
  <c r="AG188" i="13" s="1"/>
  <c r="AH188" i="13" s="1"/>
  <c r="E190" i="16"/>
  <c r="AE187" i="13"/>
  <c r="AG187" i="13" s="1"/>
  <c r="AH187" i="13" s="1"/>
  <c r="E189" i="16"/>
  <c r="AE186" i="13"/>
  <c r="AG186" i="13" s="1"/>
  <c r="AH186" i="13" s="1"/>
  <c r="AG188" i="16" s="1"/>
  <c r="E188" i="16"/>
  <c r="AE185" i="13"/>
  <c r="AG185" i="13" s="1"/>
  <c r="AH185" i="13" s="1"/>
  <c r="E187" i="16"/>
  <c r="AE184" i="13"/>
  <c r="AG184" i="13" s="1"/>
  <c r="AH184" i="13" s="1"/>
  <c r="E186" i="16"/>
  <c r="AE183" i="13"/>
  <c r="AG183" i="13" s="1"/>
  <c r="AH183" i="13" s="1"/>
  <c r="E185" i="16"/>
  <c r="AE185" i="16" s="1"/>
  <c r="AE182" i="13"/>
  <c r="AG182" i="13" s="1"/>
  <c r="AH182" i="13" s="1"/>
  <c r="E184" i="16"/>
  <c r="AE181" i="13"/>
  <c r="AG181" i="13" s="1"/>
  <c r="AH181" i="13" s="1"/>
  <c r="E183" i="16"/>
  <c r="AE183" i="16" s="1"/>
  <c r="AE180" i="13"/>
  <c r="AG180" i="13" s="1"/>
  <c r="AH180" i="13" s="1"/>
  <c r="AG182" i="16" s="1"/>
  <c r="E182" i="16"/>
  <c r="AE179" i="13"/>
  <c r="AG179" i="13" s="1"/>
  <c r="AH179" i="13" s="1"/>
  <c r="E181" i="16"/>
  <c r="AE178" i="13"/>
  <c r="AG178" i="13" s="1"/>
  <c r="AH178" i="13" s="1"/>
  <c r="E180" i="16"/>
  <c r="AE177" i="13"/>
  <c r="AG177" i="13" s="1"/>
  <c r="AH177" i="13" s="1"/>
  <c r="E179" i="16"/>
  <c r="AE176" i="13"/>
  <c r="AG176" i="13" s="1"/>
  <c r="AH176" i="13" s="1"/>
  <c r="E178" i="16"/>
  <c r="AE175" i="13"/>
  <c r="AG175" i="13" s="1"/>
  <c r="AH175" i="13" s="1"/>
  <c r="E177" i="16"/>
  <c r="AE177" i="16" s="1"/>
  <c r="AE174" i="13"/>
  <c r="AG174" i="13" s="1"/>
  <c r="AH174" i="13" s="1"/>
  <c r="E176" i="16"/>
  <c r="AE173" i="13"/>
  <c r="AG173" i="13" s="1"/>
  <c r="AH173" i="13" s="1"/>
  <c r="E175" i="16"/>
  <c r="AE175" i="16" s="1"/>
  <c r="AE172" i="13"/>
  <c r="AG172" i="13" s="1"/>
  <c r="AH172" i="13" s="1"/>
  <c r="E174" i="16"/>
  <c r="AE171" i="13"/>
  <c r="AG171" i="13" s="1"/>
  <c r="AH171" i="13" s="1"/>
  <c r="E173" i="16"/>
  <c r="AE170" i="13"/>
  <c r="AG170" i="13" s="1"/>
  <c r="AH170" i="13" s="1"/>
  <c r="E172" i="16"/>
  <c r="AE169" i="13"/>
  <c r="AG169" i="13" s="1"/>
  <c r="AH169" i="13" s="1"/>
  <c r="E171" i="16"/>
  <c r="AE168" i="13"/>
  <c r="AG168" i="13" s="1"/>
  <c r="AH168" i="13" s="1"/>
  <c r="E170" i="16"/>
  <c r="AE167" i="13"/>
  <c r="AG167" i="13" s="1"/>
  <c r="AH167" i="13" s="1"/>
  <c r="E169" i="16"/>
  <c r="AE169" i="16" s="1"/>
  <c r="AE166" i="13"/>
  <c r="AG166" i="13" s="1"/>
  <c r="AH166" i="13" s="1"/>
  <c r="E168" i="16"/>
  <c r="AE165" i="13"/>
  <c r="AG165" i="13" s="1"/>
  <c r="AH165" i="13" s="1"/>
  <c r="E167" i="16"/>
  <c r="AE167" i="16" s="1"/>
  <c r="AE164" i="13"/>
  <c r="AG164" i="13" s="1"/>
  <c r="AH164" i="13" s="1"/>
  <c r="AG166" i="16" s="1"/>
  <c r="E166" i="16"/>
  <c r="AE163" i="13"/>
  <c r="AG163" i="13" s="1"/>
  <c r="AH163" i="13" s="1"/>
  <c r="E165" i="16"/>
  <c r="AE165" i="16" s="1"/>
  <c r="AE162" i="13"/>
  <c r="AG162" i="13" s="1"/>
  <c r="AH162" i="13" s="1"/>
  <c r="E164" i="16"/>
  <c r="AE161" i="13"/>
  <c r="AG161" i="13" s="1"/>
  <c r="AH161" i="13" s="1"/>
  <c r="AG163" i="16" s="1"/>
  <c r="E163" i="16"/>
  <c r="AE163" i="16" s="1"/>
  <c r="AE160" i="13"/>
  <c r="AG160" i="13" s="1"/>
  <c r="AH160" i="13" s="1"/>
  <c r="E162" i="16"/>
  <c r="AE159" i="13"/>
  <c r="AG159" i="13" s="1"/>
  <c r="AH159" i="13" s="1"/>
  <c r="E161" i="16"/>
  <c r="AE161" i="16" s="1"/>
  <c r="AE158" i="13"/>
  <c r="AG158" i="13" s="1"/>
  <c r="AH158" i="13" s="1"/>
  <c r="E160" i="16"/>
  <c r="AE157" i="13"/>
  <c r="AG157" i="13" s="1"/>
  <c r="AH157" i="13" s="1"/>
  <c r="E159" i="16"/>
  <c r="AE159" i="16" s="1"/>
  <c r="AE156" i="13"/>
  <c r="AG156" i="13" s="1"/>
  <c r="AH156" i="13" s="1"/>
  <c r="E158" i="16"/>
  <c r="AE155" i="13"/>
  <c r="AG155" i="13" s="1"/>
  <c r="AH155" i="13" s="1"/>
  <c r="AG157" i="16" s="1"/>
  <c r="E157" i="16"/>
  <c r="AE157" i="16" s="1"/>
  <c r="AE154" i="13"/>
  <c r="AG154" i="13" s="1"/>
  <c r="AH154" i="13" s="1"/>
  <c r="E156" i="16"/>
  <c r="AE153" i="13"/>
  <c r="AG153" i="13" s="1"/>
  <c r="AH153" i="13" s="1"/>
  <c r="E155" i="16"/>
  <c r="AE155" i="16" s="1"/>
  <c r="AE152" i="13"/>
  <c r="AG152" i="13" s="1"/>
  <c r="AH152" i="13" s="1"/>
  <c r="AG154" i="16" s="1"/>
  <c r="E154" i="16"/>
  <c r="AE151" i="13"/>
  <c r="AG151" i="13" s="1"/>
  <c r="AH151" i="13" s="1"/>
  <c r="E153" i="16"/>
  <c r="AE153" i="16" s="1"/>
  <c r="AE150" i="13"/>
  <c r="AG150" i="13" s="1"/>
  <c r="AH150" i="13" s="1"/>
  <c r="AG152" i="16" s="1"/>
  <c r="E152" i="16"/>
  <c r="AE149" i="13"/>
  <c r="AG149" i="13" s="1"/>
  <c r="AH149" i="13" s="1"/>
  <c r="E151" i="16"/>
  <c r="AE148" i="13"/>
  <c r="AG148" i="13" s="1"/>
  <c r="AH148" i="13" s="1"/>
  <c r="E150" i="16"/>
  <c r="AE147" i="13"/>
  <c r="AG147" i="13" s="1"/>
  <c r="AH147" i="13" s="1"/>
  <c r="E149" i="16"/>
  <c r="AE149" i="16" s="1"/>
  <c r="AE146" i="13"/>
  <c r="AG146" i="13" s="1"/>
  <c r="AH146" i="13" s="1"/>
  <c r="E148" i="16"/>
  <c r="AE145" i="13"/>
  <c r="AG145" i="13" s="1"/>
  <c r="AH145" i="13" s="1"/>
  <c r="E147" i="16"/>
  <c r="AE147" i="16" s="1"/>
  <c r="AE144" i="13"/>
  <c r="AG144" i="13" s="1"/>
  <c r="AH144" i="13" s="1"/>
  <c r="E146" i="16"/>
  <c r="AE143" i="13"/>
  <c r="AG143" i="13" s="1"/>
  <c r="AH143" i="13" s="1"/>
  <c r="AG145" i="16" s="1"/>
  <c r="E145" i="16"/>
  <c r="AE142" i="13"/>
  <c r="AG142" i="13" s="1"/>
  <c r="AH142" i="13" s="1"/>
  <c r="E144" i="16"/>
  <c r="AE141" i="13"/>
  <c r="AG141" i="13" s="1"/>
  <c r="AH141" i="13" s="1"/>
  <c r="E143" i="16"/>
  <c r="AE143" i="16" s="1"/>
  <c r="AE140" i="13"/>
  <c r="AG140" i="13" s="1"/>
  <c r="AH140" i="13" s="1"/>
  <c r="E142" i="16"/>
  <c r="AE139" i="13"/>
  <c r="AG139" i="13" s="1"/>
  <c r="AH139" i="13" s="1"/>
  <c r="E141" i="16"/>
  <c r="AE141" i="16" s="1"/>
  <c r="AE138" i="13"/>
  <c r="AG138" i="13" s="1"/>
  <c r="AH138" i="13" s="1"/>
  <c r="E140" i="16"/>
  <c r="AE137" i="13"/>
  <c r="AG137" i="13" s="1"/>
  <c r="AH137" i="13" s="1"/>
  <c r="E139" i="16"/>
  <c r="AE139" i="16" s="1"/>
  <c r="AE136" i="13"/>
  <c r="AG136" i="13" s="1"/>
  <c r="AH136" i="13" s="1"/>
  <c r="AG138" i="16" s="1"/>
  <c r="E138" i="16"/>
  <c r="AE135" i="13"/>
  <c r="AG135" i="13" s="1"/>
  <c r="AH135" i="13" s="1"/>
  <c r="AG137" i="16" s="1"/>
  <c r="E137" i="16"/>
  <c r="AE137" i="16" s="1"/>
  <c r="AE134" i="13"/>
  <c r="AG134" i="13" s="1"/>
  <c r="AH134" i="13" s="1"/>
  <c r="E136" i="16"/>
  <c r="AE133" i="13"/>
  <c r="AG133" i="13" s="1"/>
  <c r="AH133" i="13" s="1"/>
  <c r="AG135" i="16" s="1"/>
  <c r="E135" i="16"/>
  <c r="AE132" i="13"/>
  <c r="AG132" i="13" s="1"/>
  <c r="AH132" i="13" s="1"/>
  <c r="E134" i="16"/>
  <c r="AE131" i="13"/>
  <c r="AG131" i="13" s="1"/>
  <c r="AH131" i="13" s="1"/>
  <c r="E133" i="16"/>
  <c r="AE133" i="16" s="1"/>
  <c r="AE130" i="13"/>
  <c r="AG130" i="13" s="1"/>
  <c r="AH130" i="13" s="1"/>
  <c r="AG132" i="16" s="1"/>
  <c r="E132" i="16"/>
  <c r="AE129" i="13"/>
  <c r="AG129" i="13" s="1"/>
  <c r="AH129" i="13" s="1"/>
  <c r="E131" i="16"/>
  <c r="AE131" i="16" s="1"/>
  <c r="AE128" i="13"/>
  <c r="AG128" i="13" s="1"/>
  <c r="AH128" i="13" s="1"/>
  <c r="AG130" i="16" s="1"/>
  <c r="E130" i="16"/>
  <c r="AE127" i="13"/>
  <c r="AG127" i="13" s="1"/>
  <c r="AH127" i="13" s="1"/>
  <c r="E129" i="16"/>
  <c r="AE129" i="16" s="1"/>
  <c r="AE126" i="13"/>
  <c r="AG126" i="13" s="1"/>
  <c r="AH126" i="13" s="1"/>
  <c r="E128" i="16"/>
  <c r="AE125" i="13"/>
  <c r="AG125" i="13" s="1"/>
  <c r="AH125" i="13" s="1"/>
  <c r="E127" i="16"/>
  <c r="AE127" i="16" s="1"/>
  <c r="AE124" i="13"/>
  <c r="AG124" i="13" s="1"/>
  <c r="AH124" i="13" s="1"/>
  <c r="E126" i="16"/>
  <c r="AE123" i="13"/>
  <c r="AG123" i="13" s="1"/>
  <c r="AH123" i="13" s="1"/>
  <c r="E125" i="16"/>
  <c r="AE122" i="13"/>
  <c r="AG122" i="13" s="1"/>
  <c r="AH122" i="13" s="1"/>
  <c r="E124" i="16"/>
  <c r="AE121" i="13"/>
  <c r="AG121" i="13" s="1"/>
  <c r="AH121" i="13" s="1"/>
  <c r="AG123" i="16" s="1"/>
  <c r="E123" i="16"/>
  <c r="AE123" i="16" s="1"/>
  <c r="AK123" i="16" s="1"/>
  <c r="AE120" i="13"/>
  <c r="AG120" i="13" s="1"/>
  <c r="AH120" i="13" s="1"/>
  <c r="AG122" i="16" s="1"/>
  <c r="E122" i="16"/>
  <c r="AE119" i="13"/>
  <c r="AG119" i="13" s="1"/>
  <c r="AH119" i="13" s="1"/>
  <c r="AG121" i="16" s="1"/>
  <c r="E121" i="16"/>
  <c r="AE121" i="16" s="1"/>
  <c r="AE118" i="13"/>
  <c r="AG118" i="13" s="1"/>
  <c r="AH118" i="13" s="1"/>
  <c r="AG120" i="16" s="1"/>
  <c r="E120" i="16"/>
  <c r="AE117" i="13"/>
  <c r="AG117" i="13" s="1"/>
  <c r="AH117" i="13" s="1"/>
  <c r="E119" i="16"/>
  <c r="AE116" i="13"/>
  <c r="AG116" i="13" s="1"/>
  <c r="AH116" i="13" s="1"/>
  <c r="E118" i="16"/>
  <c r="AE115" i="13"/>
  <c r="AG115" i="13" s="1"/>
  <c r="AH115" i="13" s="1"/>
  <c r="E117" i="16"/>
  <c r="AE117" i="16" s="1"/>
  <c r="AE114" i="13"/>
  <c r="AG114" i="13" s="1"/>
  <c r="AH114" i="13" s="1"/>
  <c r="E116" i="16"/>
  <c r="AE113" i="13"/>
  <c r="AG113" i="13" s="1"/>
  <c r="AH113" i="13" s="1"/>
  <c r="E115" i="16"/>
  <c r="AE115" i="16" s="1"/>
  <c r="AE112" i="13"/>
  <c r="AG112" i="13" s="1"/>
  <c r="AH112" i="13" s="1"/>
  <c r="E114" i="16"/>
  <c r="AE111" i="13"/>
  <c r="AG111" i="13" s="1"/>
  <c r="AH111" i="13" s="1"/>
  <c r="E113" i="16"/>
  <c r="AE113" i="16" s="1"/>
  <c r="AE110" i="13"/>
  <c r="AG110" i="13" s="1"/>
  <c r="AH110" i="13" s="1"/>
  <c r="E112" i="16"/>
  <c r="AE109" i="13"/>
  <c r="AG109" i="13" s="1"/>
  <c r="AH109" i="13" s="1"/>
  <c r="E111" i="16"/>
  <c r="AE111" i="16" s="1"/>
  <c r="AE108" i="13"/>
  <c r="AG108" i="13" s="1"/>
  <c r="AH108" i="13" s="1"/>
  <c r="E110" i="16"/>
  <c r="AE107" i="13"/>
  <c r="AG107" i="13" s="1"/>
  <c r="AH107" i="13" s="1"/>
  <c r="E109" i="16"/>
  <c r="AE106" i="13"/>
  <c r="AG106" i="13" s="1"/>
  <c r="AH106" i="13" s="1"/>
  <c r="E108" i="16"/>
  <c r="AE105" i="13"/>
  <c r="AG105" i="13" s="1"/>
  <c r="AH105" i="13" s="1"/>
  <c r="E107" i="16"/>
  <c r="AE107" i="16" s="1"/>
  <c r="AE104" i="13"/>
  <c r="AG104" i="13" s="1"/>
  <c r="AH104" i="13" s="1"/>
  <c r="E106" i="16"/>
  <c r="AE103" i="13"/>
  <c r="AG103" i="13" s="1"/>
  <c r="AH103" i="13" s="1"/>
  <c r="E105" i="16"/>
  <c r="AE105" i="16" s="1"/>
  <c r="AE102" i="13"/>
  <c r="AG102" i="13" s="1"/>
  <c r="AH102" i="13" s="1"/>
  <c r="E104" i="16"/>
  <c r="AE101" i="13"/>
  <c r="AG101" i="13" s="1"/>
  <c r="AH101" i="13" s="1"/>
  <c r="AG103" i="16" s="1"/>
  <c r="E103" i="16"/>
  <c r="AE100" i="13"/>
  <c r="AG100" i="13" s="1"/>
  <c r="AH100" i="13" s="1"/>
  <c r="E102" i="16"/>
  <c r="AE99" i="13"/>
  <c r="AG99" i="13" s="1"/>
  <c r="AH99" i="13" s="1"/>
  <c r="E101" i="16"/>
  <c r="AE101" i="16" s="1"/>
  <c r="AE98" i="13"/>
  <c r="AG98" i="13" s="1"/>
  <c r="AH98" i="13" s="1"/>
  <c r="E100" i="16"/>
  <c r="AE97" i="13"/>
  <c r="AG97" i="13" s="1"/>
  <c r="AH97" i="13" s="1"/>
  <c r="E99" i="16"/>
  <c r="AE99" i="16" s="1"/>
  <c r="AE96" i="13"/>
  <c r="AG96" i="13" s="1"/>
  <c r="AH96" i="13" s="1"/>
  <c r="AG98" i="16" s="1"/>
  <c r="E98" i="16"/>
  <c r="AE95" i="13"/>
  <c r="AG95" i="13" s="1"/>
  <c r="AH95" i="13" s="1"/>
  <c r="E97" i="16"/>
  <c r="AE97" i="16" s="1"/>
  <c r="AE94" i="13"/>
  <c r="AG94" i="13" s="1"/>
  <c r="AH94" i="13" s="1"/>
  <c r="E96" i="16"/>
  <c r="AE93" i="13"/>
  <c r="AG93" i="13" s="1"/>
  <c r="AH93" i="13" s="1"/>
  <c r="E95" i="16"/>
  <c r="AE95" i="16" s="1"/>
  <c r="AE92" i="13"/>
  <c r="AG92" i="13" s="1"/>
  <c r="AH92" i="13" s="1"/>
  <c r="E94" i="16"/>
  <c r="AE91" i="13"/>
  <c r="AG91" i="13" s="1"/>
  <c r="AH91" i="13" s="1"/>
  <c r="E93" i="16"/>
  <c r="AE90" i="13"/>
  <c r="AG90" i="13" s="1"/>
  <c r="AH90" i="13" s="1"/>
  <c r="E92" i="16"/>
  <c r="AE89" i="13"/>
  <c r="AG89" i="13" s="1"/>
  <c r="AH89" i="13" s="1"/>
  <c r="AG91" i="16" s="1"/>
  <c r="E91" i="16"/>
  <c r="AE88" i="13"/>
  <c r="AG88" i="13" s="1"/>
  <c r="AH88" i="13" s="1"/>
  <c r="E90" i="16"/>
  <c r="AE87" i="13"/>
  <c r="AG87" i="13" s="1"/>
  <c r="AH87" i="13" s="1"/>
  <c r="E89" i="16"/>
  <c r="AE89" i="16" s="1"/>
  <c r="AE86" i="13"/>
  <c r="AG86" i="13" s="1"/>
  <c r="AH86" i="13" s="1"/>
  <c r="AG88" i="16" s="1"/>
  <c r="E88" i="16"/>
  <c r="AE85" i="13"/>
  <c r="AG85" i="13" s="1"/>
  <c r="AH85" i="13" s="1"/>
  <c r="E87" i="16"/>
  <c r="AE87" i="16" s="1"/>
  <c r="AE84" i="13"/>
  <c r="AG84" i="13" s="1"/>
  <c r="AH84" i="13" s="1"/>
  <c r="E86" i="16"/>
  <c r="AE83" i="13"/>
  <c r="AG83" i="13" s="1"/>
  <c r="AH83" i="13" s="1"/>
  <c r="E85" i="16"/>
  <c r="AE85" i="16" s="1"/>
  <c r="AE82" i="13"/>
  <c r="AG82" i="13" s="1"/>
  <c r="AH82" i="13" s="1"/>
  <c r="E84" i="16"/>
  <c r="AE81" i="13"/>
  <c r="AG81" i="13" s="1"/>
  <c r="AH81" i="13" s="1"/>
  <c r="E83" i="16"/>
  <c r="AE83" i="16" s="1"/>
  <c r="AE80" i="13"/>
  <c r="AG80" i="13" s="1"/>
  <c r="AH80" i="13" s="1"/>
  <c r="E82" i="16"/>
  <c r="AE79" i="13"/>
  <c r="AG79" i="13" s="1"/>
  <c r="AH79" i="13" s="1"/>
  <c r="E81" i="16"/>
  <c r="AE81" i="16" s="1"/>
  <c r="AE78" i="13"/>
  <c r="AG78" i="13" s="1"/>
  <c r="AH78" i="13" s="1"/>
  <c r="AG80" i="16" s="1"/>
  <c r="E80" i="16"/>
  <c r="AE77" i="13"/>
  <c r="AG77" i="13" s="1"/>
  <c r="AH77" i="13" s="1"/>
  <c r="E79" i="16"/>
  <c r="AE79" i="16" s="1"/>
  <c r="AE76" i="13"/>
  <c r="AG76" i="13" s="1"/>
  <c r="AH76" i="13" s="1"/>
  <c r="E78" i="16"/>
  <c r="AE75" i="13"/>
  <c r="AG75" i="13" s="1"/>
  <c r="AH75" i="13" s="1"/>
  <c r="E77" i="16"/>
  <c r="AE74" i="13"/>
  <c r="AG74" i="13" s="1"/>
  <c r="AH74" i="13" s="1"/>
  <c r="E76" i="16"/>
  <c r="AE73" i="13"/>
  <c r="AG73" i="13" s="1"/>
  <c r="AH73" i="13" s="1"/>
  <c r="E75" i="16"/>
  <c r="AE72" i="13"/>
  <c r="AG72" i="13" s="1"/>
  <c r="AH72" i="13" s="1"/>
  <c r="E74" i="16"/>
  <c r="AE71" i="13"/>
  <c r="AG71" i="13" s="1"/>
  <c r="AH71" i="13" s="1"/>
  <c r="AG73" i="16" s="1"/>
  <c r="E73" i="16"/>
  <c r="AE73" i="16" s="1"/>
  <c r="AK73" i="16" s="1"/>
  <c r="AE70" i="13"/>
  <c r="AG70" i="13" s="1"/>
  <c r="AH70" i="13" s="1"/>
  <c r="E72" i="16"/>
  <c r="AE69" i="13"/>
  <c r="AG69" i="13" s="1"/>
  <c r="AH69" i="13" s="1"/>
  <c r="E71" i="16"/>
  <c r="AE71" i="16" s="1"/>
  <c r="AE68" i="13"/>
  <c r="AG68" i="13" s="1"/>
  <c r="AH68" i="13" s="1"/>
  <c r="E70" i="16"/>
  <c r="AE67" i="13"/>
  <c r="AG67" i="13" s="1"/>
  <c r="AH67" i="13" s="1"/>
  <c r="E69" i="16"/>
  <c r="AE69" i="16" s="1"/>
  <c r="AE66" i="13"/>
  <c r="AG66" i="13" s="1"/>
  <c r="AH66" i="13" s="1"/>
  <c r="E68" i="16"/>
  <c r="AE65" i="13"/>
  <c r="AG65" i="13" s="1"/>
  <c r="AH65" i="13" s="1"/>
  <c r="E67" i="16"/>
  <c r="AE67" i="16" s="1"/>
  <c r="AE64" i="13"/>
  <c r="AG64" i="13" s="1"/>
  <c r="AH64" i="13" s="1"/>
  <c r="E66" i="16"/>
  <c r="AE63" i="13"/>
  <c r="AG63" i="13" s="1"/>
  <c r="AH63" i="13" s="1"/>
  <c r="E65" i="16"/>
  <c r="AE65" i="16" s="1"/>
  <c r="AE62" i="13"/>
  <c r="AG62" i="13" s="1"/>
  <c r="AH62" i="13" s="1"/>
  <c r="E64" i="16"/>
  <c r="AE61" i="13"/>
  <c r="AG61" i="13" s="1"/>
  <c r="AH61" i="13" s="1"/>
  <c r="E63" i="16"/>
  <c r="AE63" i="16" s="1"/>
  <c r="AE60" i="13"/>
  <c r="AG60" i="13" s="1"/>
  <c r="AH60" i="13" s="1"/>
  <c r="E62" i="16"/>
  <c r="AE59" i="13"/>
  <c r="AG59" i="13" s="1"/>
  <c r="AH59" i="13" s="1"/>
  <c r="AG61" i="16" s="1"/>
  <c r="E61" i="16"/>
  <c r="AE58" i="13"/>
  <c r="AG58" i="13" s="1"/>
  <c r="AH58" i="13" s="1"/>
  <c r="E60" i="16"/>
  <c r="AE57" i="13"/>
  <c r="AG57" i="13" s="1"/>
  <c r="AH57" i="13" s="1"/>
  <c r="E59" i="16"/>
  <c r="AE56" i="13"/>
  <c r="AG56" i="13" s="1"/>
  <c r="AH56" i="13" s="1"/>
  <c r="AG58" i="16" s="1"/>
  <c r="E58" i="16"/>
  <c r="AE55" i="13"/>
  <c r="AG55" i="13" s="1"/>
  <c r="AH55" i="13" s="1"/>
  <c r="E57" i="16"/>
  <c r="AE57" i="16" s="1"/>
  <c r="AE54" i="13"/>
  <c r="AG54" i="13" s="1"/>
  <c r="AH54" i="13" s="1"/>
  <c r="E56" i="16"/>
  <c r="AE53" i="13"/>
  <c r="AG53" i="13" s="1"/>
  <c r="AH53" i="13" s="1"/>
  <c r="AG55" i="16" s="1"/>
  <c r="E55" i="16"/>
  <c r="AE55" i="16" s="1"/>
  <c r="AK55" i="16" s="1"/>
  <c r="AE52" i="13"/>
  <c r="AG52" i="13" s="1"/>
  <c r="AH52" i="13" s="1"/>
  <c r="E54" i="16"/>
  <c r="AE51" i="13"/>
  <c r="AG51" i="13" s="1"/>
  <c r="AH51" i="13" s="1"/>
  <c r="E53" i="16"/>
  <c r="AE53" i="16" s="1"/>
  <c r="AE50" i="13"/>
  <c r="AG50" i="13" s="1"/>
  <c r="AH50" i="13" s="1"/>
  <c r="E52" i="16"/>
  <c r="AE49" i="13"/>
  <c r="AG49" i="13" s="1"/>
  <c r="AH49" i="13" s="1"/>
  <c r="E51" i="16"/>
  <c r="AE51" i="16" s="1"/>
  <c r="AE48" i="13"/>
  <c r="AG48" i="13" s="1"/>
  <c r="AH48" i="13" s="1"/>
  <c r="E50" i="16"/>
  <c r="AE47" i="13"/>
  <c r="AG47" i="13" s="1"/>
  <c r="AH47" i="13" s="1"/>
  <c r="E49" i="16"/>
  <c r="AE49" i="16" s="1"/>
  <c r="AE46" i="13"/>
  <c r="AG46" i="13" s="1"/>
  <c r="AH46" i="13" s="1"/>
  <c r="E48" i="16"/>
  <c r="E47" i="16"/>
  <c r="AE45" i="13"/>
  <c r="AG45" i="13" s="1"/>
  <c r="AH45" i="13" s="1"/>
  <c r="AE44" i="13"/>
  <c r="AG44" i="13" s="1"/>
  <c r="AH44" i="13" s="1"/>
  <c r="E46" i="16"/>
  <c r="AE43" i="13"/>
  <c r="AG43" i="13" s="1"/>
  <c r="AH43" i="13" s="1"/>
  <c r="E45" i="16"/>
  <c r="AE42" i="13"/>
  <c r="AG42" i="13" s="1"/>
  <c r="AH42" i="13" s="1"/>
  <c r="E44" i="16"/>
  <c r="AE41" i="13"/>
  <c r="AG41" i="13" s="1"/>
  <c r="AH41" i="13" s="1"/>
  <c r="E43" i="16"/>
  <c r="AE40" i="13"/>
  <c r="AG40" i="13" s="1"/>
  <c r="AH40" i="13" s="1"/>
  <c r="AG42" i="16" s="1"/>
  <c r="E42" i="16"/>
  <c r="AE39" i="13"/>
  <c r="AG39" i="13" s="1"/>
  <c r="AH39" i="13" s="1"/>
  <c r="E41" i="16"/>
  <c r="AE41" i="16" s="1"/>
  <c r="AE38" i="13"/>
  <c r="AG38" i="13" s="1"/>
  <c r="AH38" i="13" s="1"/>
  <c r="E40" i="16"/>
  <c r="AE37" i="13"/>
  <c r="AG37" i="13" s="1"/>
  <c r="AH37" i="13" s="1"/>
  <c r="E39" i="16"/>
  <c r="AE39" i="16" s="1"/>
  <c r="AE36" i="13"/>
  <c r="AG36" i="13" s="1"/>
  <c r="AH36" i="13" s="1"/>
  <c r="E38" i="16"/>
  <c r="AE35" i="13"/>
  <c r="AG35" i="13" s="1"/>
  <c r="AH35" i="13" s="1"/>
  <c r="E37" i="16"/>
  <c r="AE34" i="13"/>
  <c r="AG34" i="13" s="1"/>
  <c r="AH34" i="13" s="1"/>
  <c r="E36" i="16"/>
  <c r="AE33" i="13"/>
  <c r="AG33" i="13" s="1"/>
  <c r="AH33" i="13" s="1"/>
  <c r="AG35" i="16" s="1"/>
  <c r="E35" i="16"/>
  <c r="AE32" i="13"/>
  <c r="AG32" i="13" s="1"/>
  <c r="AH32" i="13" s="1"/>
  <c r="E34" i="16"/>
  <c r="AE31" i="13"/>
  <c r="AG31" i="13" s="1"/>
  <c r="AH31" i="13" s="1"/>
  <c r="E33" i="16"/>
  <c r="AE33" i="16" s="1"/>
  <c r="AE30" i="13"/>
  <c r="AG30" i="13" s="1"/>
  <c r="AH30" i="13" s="1"/>
  <c r="AG32" i="16" s="1"/>
  <c r="E32" i="16"/>
  <c r="AE29" i="13"/>
  <c r="AG29" i="13" s="1"/>
  <c r="AH29" i="13" s="1"/>
  <c r="E31" i="16"/>
  <c r="AE28" i="13"/>
  <c r="AG28" i="13" s="1"/>
  <c r="AH28" i="13" s="1"/>
  <c r="E30" i="16"/>
  <c r="AE27" i="13"/>
  <c r="AG27" i="13" s="1"/>
  <c r="AH27" i="13" s="1"/>
  <c r="E29" i="16"/>
  <c r="AE29" i="16" s="1"/>
  <c r="AE26" i="13"/>
  <c r="AG26" i="13" s="1"/>
  <c r="AH26" i="13" s="1"/>
  <c r="AG28" i="16" s="1"/>
  <c r="E28" i="16"/>
  <c r="AE25" i="13"/>
  <c r="AG25" i="13" s="1"/>
  <c r="AH25" i="13" s="1"/>
  <c r="E27" i="16"/>
  <c r="AE27" i="16" s="1"/>
  <c r="AE24" i="13"/>
  <c r="AG24" i="13" s="1"/>
  <c r="AH24" i="13" s="1"/>
  <c r="E26" i="16"/>
  <c r="AE23" i="13"/>
  <c r="AG23" i="13" s="1"/>
  <c r="AH23" i="13" s="1"/>
  <c r="E25" i="16"/>
  <c r="AE25" i="16" s="1"/>
  <c r="AE22" i="13"/>
  <c r="AG22" i="13" s="1"/>
  <c r="AH22" i="13" s="1"/>
  <c r="E24" i="16"/>
  <c r="AE21" i="13"/>
  <c r="AG21" i="13" s="1"/>
  <c r="AH21" i="13" s="1"/>
  <c r="E23" i="16"/>
  <c r="AE23" i="16" s="1"/>
  <c r="AE20" i="13"/>
  <c r="AG20" i="13" s="1"/>
  <c r="AH20" i="13" s="1"/>
  <c r="E22" i="16"/>
  <c r="AE19" i="13"/>
  <c r="AG19" i="13" s="1"/>
  <c r="AH19" i="13" s="1"/>
  <c r="E21" i="16"/>
  <c r="AE21" i="16" s="1"/>
  <c r="AE18" i="13"/>
  <c r="AG18" i="13" s="1"/>
  <c r="AH18" i="13" s="1"/>
  <c r="E20" i="16"/>
  <c r="E19" i="16"/>
  <c r="AE17" i="13"/>
  <c r="AG17" i="13" s="1"/>
  <c r="AH17" i="13" s="1"/>
  <c r="AE16" i="13"/>
  <c r="AG16" i="13" s="1"/>
  <c r="AH16" i="13" s="1"/>
  <c r="E18" i="16"/>
  <c r="AE15" i="13"/>
  <c r="AG15" i="13" s="1"/>
  <c r="AH15" i="13" s="1"/>
  <c r="E17" i="16"/>
  <c r="AE17" i="16" s="1"/>
  <c r="AE14" i="13"/>
  <c r="AG14" i="13" s="1"/>
  <c r="AH14" i="13" s="1"/>
  <c r="E16" i="16"/>
  <c r="AE13" i="13"/>
  <c r="AG13" i="13" s="1"/>
  <c r="AH13" i="13" s="1"/>
  <c r="E15" i="16"/>
  <c r="AE12" i="13"/>
  <c r="AG12" i="13" s="1"/>
  <c r="AH12" i="13" s="1"/>
  <c r="E14" i="16"/>
  <c r="AE11" i="13"/>
  <c r="AG11" i="13" s="1"/>
  <c r="AH11" i="13" s="1"/>
  <c r="E13" i="16"/>
  <c r="AE13" i="16" s="1"/>
  <c r="AE10" i="13"/>
  <c r="AG10" i="13" s="1"/>
  <c r="AH10" i="13" s="1"/>
  <c r="E12" i="16"/>
  <c r="AE9" i="13"/>
  <c r="AG9" i="13" s="1"/>
  <c r="AH9" i="13" s="1"/>
  <c r="E11" i="16"/>
  <c r="AE11" i="16" s="1"/>
  <c r="AE8" i="13"/>
  <c r="AG8" i="13" s="1"/>
  <c r="AH8" i="13" s="1"/>
  <c r="E10" i="16"/>
  <c r="AE7" i="13"/>
  <c r="AG7" i="13" s="1"/>
  <c r="AH7" i="13" s="1"/>
  <c r="E9" i="16"/>
  <c r="AE9" i="16" s="1"/>
  <c r="AE6" i="13"/>
  <c r="AG6" i="13" s="1"/>
  <c r="AH6" i="13" s="1"/>
  <c r="E8" i="16"/>
  <c r="AE8" i="16" s="1"/>
  <c r="AE5" i="13"/>
  <c r="AG5" i="13" s="1"/>
  <c r="AH5" i="13" s="1"/>
  <c r="E7" i="16"/>
  <c r="AE7" i="16" s="1"/>
  <c r="AE4" i="13"/>
  <c r="AG4" i="13" s="1"/>
  <c r="AH4" i="13" s="1"/>
  <c r="E6" i="16"/>
  <c r="AE3" i="13"/>
  <c r="AG3" i="13" s="1"/>
  <c r="AH3" i="13" s="1"/>
  <c r="AG5" i="16" s="1"/>
  <c r="E5" i="16"/>
  <c r="AE5" i="16" s="1"/>
  <c r="AK5" i="16" s="1"/>
  <c r="AE411" i="13"/>
  <c r="AG411" i="13" s="1"/>
  <c r="AH411" i="13" s="1"/>
  <c r="AG413" i="16" s="1"/>
  <c r="AE410" i="13"/>
  <c r="AG410" i="13" s="1"/>
  <c r="AH410" i="13" s="1"/>
  <c r="AG412" i="16" s="1"/>
  <c r="G413" i="16"/>
  <c r="E411" i="16"/>
  <c r="AE411" i="16" s="1"/>
  <c r="G409" i="16"/>
  <c r="E407" i="16"/>
  <c r="G405" i="16"/>
  <c r="E403" i="16"/>
  <c r="AE403" i="16" s="1"/>
  <c r="G401" i="16"/>
  <c r="E399" i="16"/>
  <c r="AE399" i="16" s="1"/>
  <c r="G397" i="16"/>
  <c r="E395" i="16"/>
  <c r="G393" i="16"/>
  <c r="E391" i="16"/>
  <c r="G389" i="16"/>
  <c r="E387" i="16"/>
  <c r="AE387" i="16" s="1"/>
  <c r="G385" i="16"/>
  <c r="E383" i="16"/>
  <c r="AE383" i="16" s="1"/>
  <c r="G381" i="16"/>
  <c r="E379" i="16"/>
  <c r="AE379" i="16" s="1"/>
  <c r="G377" i="16"/>
  <c r="AE377" i="16" s="1"/>
  <c r="E375" i="16"/>
  <c r="AE375" i="16" s="1"/>
  <c r="G373" i="16"/>
  <c r="E371" i="16"/>
  <c r="AE371" i="16" s="1"/>
  <c r="G369" i="16"/>
  <c r="E367" i="16"/>
  <c r="AE367" i="16" s="1"/>
  <c r="G365" i="16"/>
  <c r="E363" i="16"/>
  <c r="AE363" i="16" s="1"/>
  <c r="G361" i="16"/>
  <c r="AE361" i="16" s="1"/>
  <c r="E359" i="16"/>
  <c r="AE359" i="16" s="1"/>
  <c r="G357" i="16"/>
  <c r="E355" i="16"/>
  <c r="AE355" i="16" s="1"/>
  <c r="G353" i="16"/>
  <c r="E351" i="16"/>
  <c r="AE351" i="16" s="1"/>
  <c r="G349" i="16"/>
  <c r="E348" i="16"/>
  <c r="AE348" i="16" s="1"/>
  <c r="AI155" i="13"/>
  <c r="AI133" i="13"/>
  <c r="AI205" i="13"/>
  <c r="AI119" i="13"/>
  <c r="AI411" i="13"/>
  <c r="AI283" i="13"/>
  <c r="AE151" i="16"/>
  <c r="AE135" i="16"/>
  <c r="AE119" i="16"/>
  <c r="AE103" i="16"/>
  <c r="AE156" i="16"/>
  <c r="AE152" i="16"/>
  <c r="AE148" i="16"/>
  <c r="AE144" i="16"/>
  <c r="AE140" i="16"/>
  <c r="AE136" i="16"/>
  <c r="AE132" i="16"/>
  <c r="AK132" i="16" s="1"/>
  <c r="AE128" i="16"/>
  <c r="AE124" i="16"/>
  <c r="AE120" i="16"/>
  <c r="AE116" i="16"/>
  <c r="AE112" i="16"/>
  <c r="AE108" i="16"/>
  <c r="AE104" i="16"/>
  <c r="AE100" i="16"/>
  <c r="AE96" i="16"/>
  <c r="AE92" i="16"/>
  <c r="AE88" i="16"/>
  <c r="AE84" i="16"/>
  <c r="AE80" i="16"/>
  <c r="AE145" i="16"/>
  <c r="AE158" i="16"/>
  <c r="AE154" i="16"/>
  <c r="AK154" i="16" s="1"/>
  <c r="AE150" i="16"/>
  <c r="AE146" i="16"/>
  <c r="AE142" i="16"/>
  <c r="AE138" i="16"/>
  <c r="AK138" i="16" s="1"/>
  <c r="AE134" i="16"/>
  <c r="AE130" i="16"/>
  <c r="AK130" i="16" s="1"/>
  <c r="AE126" i="16"/>
  <c r="AE122" i="16"/>
  <c r="AK122" i="16" s="1"/>
  <c r="AE118" i="16"/>
  <c r="AE114" i="16"/>
  <c r="AE110" i="16"/>
  <c r="AE106" i="16"/>
  <c r="AE102" i="16"/>
  <c r="AE98" i="16"/>
  <c r="AK98" i="16" s="1"/>
  <c r="AE94" i="16"/>
  <c r="AE90" i="16"/>
  <c r="AE86" i="16"/>
  <c r="AE82" i="16"/>
  <c r="AE31" i="16"/>
  <c r="AE28" i="16"/>
  <c r="AK28" i="16" s="1"/>
  <c r="AE15" i="16"/>
  <c r="AE12" i="16"/>
  <c r="AN391" i="5"/>
  <c r="AN390" i="5"/>
  <c r="AN387" i="5"/>
  <c r="AN380" i="5"/>
  <c r="AN359" i="5"/>
  <c r="AN358" i="5"/>
  <c r="AN355" i="5"/>
  <c r="AN352" i="5"/>
  <c r="AN348" i="5"/>
  <c r="AN337" i="5"/>
  <c r="AN329" i="5"/>
  <c r="AN321" i="5"/>
  <c r="AN313" i="5"/>
  <c r="AN305" i="5"/>
  <c r="AN289" i="5"/>
  <c r="AN281" i="5"/>
  <c r="AN273" i="5"/>
  <c r="AN265" i="5"/>
  <c r="AN257" i="5"/>
  <c r="AN249" i="5"/>
  <c r="AN241" i="5"/>
  <c r="AN240" i="5"/>
  <c r="AN235" i="5"/>
  <c r="AN226" i="5"/>
  <c r="AN222" i="5"/>
  <c r="AN217" i="5"/>
  <c r="AN216" i="5"/>
  <c r="AN213" i="5"/>
  <c r="AN194" i="5"/>
  <c r="AN190" i="5"/>
  <c r="AN185" i="5"/>
  <c r="AN184" i="5"/>
  <c r="AN181" i="5"/>
  <c r="AN162" i="5"/>
  <c r="AN153" i="5"/>
  <c r="AN150" i="5"/>
  <c r="AN138" i="5"/>
  <c r="AN133" i="5"/>
  <c r="AN131" i="5"/>
  <c r="AN130" i="5"/>
  <c r="AQ130" i="5"/>
  <c r="AN125" i="5"/>
  <c r="AN121" i="5"/>
  <c r="AN120" i="5"/>
  <c r="AN76" i="5"/>
  <c r="AN44" i="5"/>
  <c r="AN10" i="5"/>
  <c r="AI382" i="13"/>
  <c r="AI339" i="13"/>
  <c r="AI316" i="13"/>
  <c r="AI301" i="13"/>
  <c r="AI280" i="13"/>
  <c r="AI274" i="13"/>
  <c r="AI266" i="13"/>
  <c r="AE91" i="16"/>
  <c r="AE35" i="16"/>
  <c r="AE19" i="16"/>
  <c r="AN2" i="5"/>
  <c r="AN411" i="5"/>
  <c r="AN408" i="5"/>
  <c r="AN383" i="5"/>
  <c r="AN382" i="5"/>
  <c r="AN379" i="5"/>
  <c r="AN351" i="5"/>
  <c r="AN350" i="5"/>
  <c r="AN347" i="5"/>
  <c r="AN326" i="5"/>
  <c r="AN310" i="5"/>
  <c r="AN294" i="5"/>
  <c r="AN278" i="5"/>
  <c r="AN262" i="5"/>
  <c r="AN246" i="5"/>
  <c r="AN237" i="5"/>
  <c r="AN236" i="5"/>
  <c r="AN209" i="5"/>
  <c r="AN208" i="5"/>
  <c r="AN205" i="5"/>
  <c r="AN177" i="5"/>
  <c r="AN176" i="5"/>
  <c r="AN173" i="5"/>
  <c r="AN128" i="5"/>
  <c r="AN109" i="5"/>
  <c r="AN108" i="5"/>
  <c r="AN107" i="5"/>
  <c r="AN106" i="5"/>
  <c r="AQ106" i="5"/>
  <c r="AN85" i="5"/>
  <c r="AN83" i="5"/>
  <c r="AN82" i="5"/>
  <c r="AQ82" i="5"/>
  <c r="AN77" i="5"/>
  <c r="AN53" i="5"/>
  <c r="AN51" i="5"/>
  <c r="AN50" i="5"/>
  <c r="AQ50" i="5"/>
  <c r="AN45" i="5"/>
  <c r="AN22" i="5"/>
  <c r="AN21" i="5"/>
  <c r="AN19" i="5"/>
  <c r="AN16" i="5"/>
  <c r="AN13" i="5"/>
  <c r="AN8" i="5"/>
  <c r="AI399" i="13"/>
  <c r="AI352" i="13"/>
  <c r="AI343" i="13"/>
  <c r="AI327" i="13"/>
  <c r="AI314" i="16"/>
  <c r="AI319" i="16"/>
  <c r="AI298" i="13"/>
  <c r="AE40" i="16"/>
  <c r="AE36" i="16"/>
  <c r="AE32" i="16"/>
  <c r="AK32" i="16" s="1"/>
  <c r="AE24" i="16"/>
  <c r="AE20" i="16"/>
  <c r="AE16" i="16"/>
  <c r="AN154" i="5"/>
  <c r="AQ154" i="5"/>
  <c r="AI389" i="13"/>
  <c r="AI161" i="13"/>
  <c r="AI121" i="13"/>
  <c r="AE125" i="16"/>
  <c r="AE109" i="16"/>
  <c r="AE93" i="16"/>
  <c r="AE37" i="16"/>
  <c r="AN399" i="5"/>
  <c r="AN398" i="5"/>
  <c r="AN395" i="5"/>
  <c r="AN367" i="5"/>
  <c r="AN366" i="5"/>
  <c r="AN363" i="5"/>
  <c r="AN340" i="5"/>
  <c r="AN333" i="5"/>
  <c r="AN332" i="5"/>
  <c r="AN331" i="5"/>
  <c r="AN324" i="5"/>
  <c r="AN317" i="5"/>
  <c r="AN316" i="5"/>
  <c r="AN315" i="5"/>
  <c r="AN308" i="5"/>
  <c r="AN301" i="5"/>
  <c r="AN300" i="5"/>
  <c r="AN299" i="5"/>
  <c r="AN292" i="5"/>
  <c r="AN285" i="5"/>
  <c r="AN284" i="5"/>
  <c r="AN283" i="5"/>
  <c r="AN276" i="5"/>
  <c r="AN269" i="5"/>
  <c r="AN268" i="5"/>
  <c r="AN267" i="5"/>
  <c r="AN260" i="5"/>
  <c r="AN253" i="5"/>
  <c r="AN252" i="5"/>
  <c r="AN251" i="5"/>
  <c r="AN244" i="5"/>
  <c r="AN239" i="5"/>
  <c r="AN230" i="5"/>
  <c r="AN225" i="5"/>
  <c r="AN224" i="5"/>
  <c r="AN221" i="5"/>
  <c r="AQ210" i="5"/>
  <c r="AI210" i="13" s="1"/>
  <c r="AN202" i="5"/>
  <c r="AN198" i="5"/>
  <c r="AN193" i="5"/>
  <c r="AN192" i="5"/>
  <c r="AN189" i="5"/>
  <c r="AQ178" i="5"/>
  <c r="AN170" i="5"/>
  <c r="AN166" i="5"/>
  <c r="AN161" i="5"/>
  <c r="AN160" i="5"/>
  <c r="AN159" i="5"/>
  <c r="AN158" i="5"/>
  <c r="AN152" i="5"/>
  <c r="AN124" i="5"/>
  <c r="AQ118" i="5"/>
  <c r="AN114" i="5"/>
  <c r="AN105" i="5"/>
  <c r="AN101" i="5"/>
  <c r="AQ86" i="5"/>
  <c r="AN81" i="5"/>
  <c r="AN78" i="5"/>
  <c r="AN73" i="5"/>
  <c r="AN69" i="5"/>
  <c r="AQ54" i="5"/>
  <c r="AN49" i="5"/>
  <c r="AN46" i="5"/>
  <c r="AN41" i="5"/>
  <c r="AN37" i="5"/>
  <c r="AN28" i="5"/>
  <c r="AN24" i="5"/>
  <c r="AN17" i="5"/>
  <c r="AN12" i="5"/>
  <c r="AN9" i="5"/>
  <c r="AN6" i="5"/>
  <c r="AN5" i="5"/>
  <c r="AI261" i="13"/>
  <c r="AI255" i="13"/>
  <c r="AI244" i="13"/>
  <c r="AI194" i="13"/>
  <c r="AI186" i="13"/>
  <c r="AI130" i="13"/>
  <c r="AI118" i="13"/>
  <c r="AI96" i="13"/>
  <c r="AI3" i="13"/>
  <c r="AI347" i="13"/>
  <c r="AI309" i="13"/>
  <c r="AI303" i="13"/>
  <c r="AI292" i="13"/>
  <c r="AI260" i="13"/>
  <c r="AI257" i="13"/>
  <c r="AI245" i="13"/>
  <c r="AI215" i="13"/>
  <c r="AI207" i="13"/>
  <c r="AI143" i="13"/>
  <c r="AI135" i="13"/>
  <c r="AI101" i="13"/>
  <c r="AI89" i="13"/>
  <c r="AI71" i="13"/>
  <c r="AI33" i="13"/>
  <c r="AI26" i="13"/>
  <c r="AN146" i="5"/>
  <c r="AN142" i="5"/>
  <c r="AN137" i="5"/>
  <c r="AN136" i="5"/>
  <c r="AN122" i="5"/>
  <c r="AN117" i="5"/>
  <c r="AN102" i="5"/>
  <c r="AN97" i="5"/>
  <c r="AN93" i="5"/>
  <c r="AN92" i="5"/>
  <c r="AN89" i="5"/>
  <c r="AN88" i="5"/>
  <c r="AN70" i="5"/>
  <c r="AN65" i="5"/>
  <c r="AN61" i="5"/>
  <c r="AN60" i="5"/>
  <c r="AN57" i="5"/>
  <c r="AN56" i="5"/>
  <c r="AN38" i="5"/>
  <c r="AN33" i="5"/>
  <c r="AN29" i="5"/>
  <c r="AN26" i="5"/>
  <c r="AN25" i="5"/>
  <c r="AN20" i="5"/>
  <c r="AI410" i="13"/>
  <c r="AI344" i="13"/>
  <c r="AI314" i="13"/>
  <c r="AI296" i="13"/>
  <c r="AI212" i="13"/>
  <c r="AI204" i="13"/>
  <c r="AI180" i="13"/>
  <c r="AI164" i="13"/>
  <c r="AI152" i="13"/>
  <c r="AI136" i="13"/>
  <c r="AI128" i="13"/>
  <c r="AI120" i="13"/>
  <c r="AI86" i="13"/>
  <c r="AI59" i="13"/>
  <c r="AI56" i="13"/>
  <c r="AI53" i="13"/>
  <c r="AI40" i="13"/>
  <c r="AI30" i="13"/>
  <c r="AE410" i="16"/>
  <c r="AE394" i="16"/>
  <c r="AE390" i="16"/>
  <c r="AE386" i="16"/>
  <c r="AE350" i="16"/>
  <c r="AE322" i="16"/>
  <c r="AE318" i="16"/>
  <c r="AE298" i="16"/>
  <c r="AE395" i="16"/>
  <c r="AE412" i="16"/>
  <c r="AK412" i="16" s="1"/>
  <c r="AE404" i="16"/>
  <c r="AE396" i="16"/>
  <c r="AE388" i="16"/>
  <c r="AE384" i="16"/>
  <c r="AE376" i="16"/>
  <c r="AE372" i="16"/>
  <c r="AE352" i="16"/>
  <c r="AE340" i="16"/>
  <c r="AE336" i="16"/>
  <c r="AE332" i="16"/>
  <c r="AE324" i="16"/>
  <c r="AE316" i="16"/>
  <c r="AE308" i="16"/>
  <c r="AE305" i="16"/>
  <c r="AE273" i="16"/>
  <c r="AE249" i="16"/>
  <c r="AE358" i="16"/>
  <c r="AE338" i="16"/>
  <c r="AE330" i="16"/>
  <c r="AE314" i="16"/>
  <c r="AK314" i="16" s="1"/>
  <c r="AE294" i="16"/>
  <c r="AK294" i="16" s="1"/>
  <c r="AE286" i="16"/>
  <c r="AE407" i="16"/>
  <c r="AE391" i="16"/>
  <c r="AK391" i="16" s="1"/>
  <c r="AE4" i="16"/>
  <c r="AE408" i="16"/>
  <c r="AE400" i="16"/>
  <c r="AE392" i="16"/>
  <c r="AE380" i="16"/>
  <c r="AE368" i="16"/>
  <c r="AE364" i="16"/>
  <c r="AE360" i="16"/>
  <c r="AE356" i="16"/>
  <c r="AE344" i="16"/>
  <c r="AE337" i="16"/>
  <c r="AE328" i="16"/>
  <c r="AE321" i="16"/>
  <c r="AE320" i="16"/>
  <c r="AE312" i="16"/>
  <c r="AE413" i="16"/>
  <c r="AK413" i="16" s="1"/>
  <c r="AE409" i="16"/>
  <c r="AE405" i="16"/>
  <c r="AE401" i="16"/>
  <c r="AK401" i="16" s="1"/>
  <c r="AE397" i="16"/>
  <c r="AE393" i="16"/>
  <c r="AE389" i="16"/>
  <c r="AE385" i="16"/>
  <c r="AE381" i="16"/>
  <c r="AE373" i="16"/>
  <c r="AE369" i="16"/>
  <c r="AE365" i="16"/>
  <c r="AE357" i="16"/>
  <c r="AE353" i="16"/>
  <c r="AE349" i="16"/>
  <c r="AK349" i="16" s="1"/>
  <c r="AE345" i="16"/>
  <c r="AE341" i="16"/>
  <c r="AE333" i="16"/>
  <c r="AE329" i="16"/>
  <c r="AK329" i="16" s="1"/>
  <c r="AE325" i="16"/>
  <c r="AE317" i="16"/>
  <c r="AE313" i="16"/>
  <c r="AE309" i="16"/>
  <c r="AE297" i="16"/>
  <c r="AE289" i="16"/>
  <c r="AE281" i="16"/>
  <c r="AE265" i="16"/>
  <c r="AE257" i="16"/>
  <c r="AE374" i="16"/>
  <c r="AE370" i="16"/>
  <c r="AE366" i="16"/>
  <c r="AE346" i="16"/>
  <c r="AE334" i="16"/>
  <c r="AE310" i="16"/>
  <c r="AE306" i="16"/>
  <c r="AE290" i="16"/>
  <c r="AE282" i="16"/>
  <c r="AK282" i="16" s="1"/>
  <c r="AE278" i="16"/>
  <c r="AE274" i="16"/>
  <c r="AE270" i="16"/>
  <c r="AE266" i="16"/>
  <c r="AE262" i="16"/>
  <c r="AE258" i="16"/>
  <c r="AE254" i="16"/>
  <c r="AE250" i="16"/>
  <c r="AE246" i="16"/>
  <c r="AE242" i="16"/>
  <c r="AE238" i="16"/>
  <c r="AE234" i="16"/>
  <c r="AE230" i="16"/>
  <c r="AE226" i="16"/>
  <c r="AE222" i="16"/>
  <c r="AE218" i="16"/>
  <c r="AE214" i="16"/>
  <c r="AE210" i="16"/>
  <c r="AE206" i="16"/>
  <c r="AE202" i="16"/>
  <c r="AE198" i="16"/>
  <c r="AE194" i="16"/>
  <c r="AE190" i="16"/>
  <c r="AE406" i="16"/>
  <c r="AE402" i="16"/>
  <c r="AE398" i="16"/>
  <c r="AE382" i="16"/>
  <c r="AE378" i="16"/>
  <c r="AE362" i="16"/>
  <c r="AE354" i="16"/>
  <c r="AK354" i="16" s="1"/>
  <c r="AE342" i="16"/>
  <c r="AE326" i="16"/>
  <c r="AE302" i="16"/>
  <c r="AE347" i="16"/>
  <c r="AE343" i="16"/>
  <c r="AE339" i="16"/>
  <c r="AE335" i="16"/>
  <c r="AE331" i="16"/>
  <c r="AE327" i="16"/>
  <c r="AE323" i="16"/>
  <c r="AE319" i="16"/>
  <c r="AK319" i="16" s="1"/>
  <c r="AE315" i="16"/>
  <c r="AE311" i="16"/>
  <c r="AE307" i="16"/>
  <c r="AE303" i="16"/>
  <c r="AK303" i="16" s="1"/>
  <c r="AE299" i="16"/>
  <c r="AE295" i="16"/>
  <c r="AE291" i="16"/>
  <c r="AE287" i="16"/>
  <c r="AE283" i="16"/>
  <c r="AE279" i="16"/>
  <c r="AE275" i="16"/>
  <c r="AE271" i="16"/>
  <c r="AE267" i="16"/>
  <c r="AE263" i="16"/>
  <c r="AE259" i="16"/>
  <c r="AE255" i="16"/>
  <c r="AE247" i="16"/>
  <c r="AE186" i="16"/>
  <c r="AE182" i="16"/>
  <c r="AE178" i="16"/>
  <c r="AE174" i="16"/>
  <c r="AE170" i="16"/>
  <c r="AE166" i="16"/>
  <c r="AE162" i="16"/>
  <c r="AE78" i="16"/>
  <c r="AE74" i="16"/>
  <c r="AE70" i="16"/>
  <c r="AE66" i="16"/>
  <c r="AE62" i="16"/>
  <c r="AE58" i="16"/>
  <c r="AK58" i="16" s="1"/>
  <c r="AE54" i="16"/>
  <c r="AE50" i="16"/>
  <c r="AE46" i="16"/>
  <c r="AE42" i="16"/>
  <c r="AK42" i="16" s="1"/>
  <c r="AE38" i="16"/>
  <c r="AE34" i="16"/>
  <c r="AE30" i="16"/>
  <c r="AE26" i="16"/>
  <c r="AE22" i="16"/>
  <c r="AE18" i="16"/>
  <c r="AE14" i="16"/>
  <c r="AE10" i="16"/>
  <c r="AE6" i="16"/>
  <c r="AE251" i="16"/>
  <c r="AE243" i="16"/>
  <c r="AE239" i="16"/>
  <c r="AE235" i="16"/>
  <c r="AE231" i="16"/>
  <c r="AE227" i="16"/>
  <c r="AE223" i="16"/>
  <c r="AE219" i="16"/>
  <c r="AE215" i="16"/>
  <c r="AE211" i="16"/>
  <c r="AE207" i="16"/>
  <c r="AE203" i="16"/>
  <c r="AE199" i="16"/>
  <c r="AE195" i="16"/>
  <c r="AE187" i="16"/>
  <c r="AE179" i="16"/>
  <c r="AE171" i="16"/>
  <c r="AE75" i="16"/>
  <c r="AE59" i="16"/>
  <c r="AE47" i="16"/>
  <c r="AE43" i="16"/>
  <c r="AE304" i="16"/>
  <c r="AE300" i="16"/>
  <c r="AE296" i="16"/>
  <c r="AE292" i="16"/>
  <c r="AE288" i="16"/>
  <c r="AE284" i="16"/>
  <c r="AE280" i="16"/>
  <c r="AE276" i="16"/>
  <c r="AE272" i="16"/>
  <c r="AE268" i="16"/>
  <c r="AE264" i="16"/>
  <c r="AE260" i="16"/>
  <c r="AE256" i="16"/>
  <c r="AE252" i="16"/>
  <c r="AE248" i="16"/>
  <c r="AE244" i="16"/>
  <c r="AE240" i="16"/>
  <c r="AE236" i="16"/>
  <c r="AE232" i="16"/>
  <c r="AE228" i="16"/>
  <c r="AE224" i="16"/>
  <c r="AE220" i="16"/>
  <c r="AE216" i="16"/>
  <c r="AE212" i="16"/>
  <c r="AE208" i="16"/>
  <c r="AK208" i="16" s="1"/>
  <c r="AE204" i="16"/>
  <c r="AE200" i="16"/>
  <c r="AE196" i="16"/>
  <c r="AE192" i="16"/>
  <c r="AE188" i="16"/>
  <c r="AE184" i="16"/>
  <c r="AE180" i="16"/>
  <c r="AE176" i="16"/>
  <c r="AE172" i="16"/>
  <c r="AE168" i="16"/>
  <c r="AE164" i="16"/>
  <c r="AE160" i="16"/>
  <c r="AE76" i="16"/>
  <c r="AE72" i="16"/>
  <c r="AE68" i="16"/>
  <c r="AE64" i="16"/>
  <c r="AE60" i="16"/>
  <c r="AE56" i="16"/>
  <c r="AE52" i="16"/>
  <c r="AE48" i="16"/>
  <c r="AE44" i="16"/>
  <c r="AE301" i="16"/>
  <c r="AE293" i="16"/>
  <c r="AE285" i="16"/>
  <c r="AK285" i="16" s="1"/>
  <c r="AE277" i="16"/>
  <c r="AE269" i="16"/>
  <c r="AE261" i="16"/>
  <c r="AE253" i="16"/>
  <c r="AE245" i="16"/>
  <c r="AE241" i="16"/>
  <c r="AE237" i="16"/>
  <c r="AE233" i="16"/>
  <c r="AE229" i="16"/>
  <c r="AE225" i="16"/>
  <c r="AE221" i="16"/>
  <c r="AE217" i="16"/>
  <c r="AK217" i="16" s="1"/>
  <c r="AE213" i="16"/>
  <c r="AE209" i="16"/>
  <c r="AE205" i="16"/>
  <c r="AE201" i="16"/>
  <c r="AE197" i="16"/>
  <c r="AE189" i="16"/>
  <c r="AE181" i="16"/>
  <c r="AE173" i="16"/>
  <c r="AE77" i="16"/>
  <c r="AE61" i="16"/>
  <c r="AE45" i="16"/>
  <c r="AN410" i="5"/>
  <c r="AN394" i="5"/>
  <c r="AN392" i="5"/>
  <c r="AN378" i="5"/>
  <c r="AN376" i="5"/>
  <c r="AN362" i="5"/>
  <c r="AN360" i="5"/>
  <c r="AN346" i="5"/>
  <c r="AN344" i="5"/>
  <c r="AN404" i="5"/>
  <c r="AN388" i="5"/>
  <c r="AN372" i="5"/>
  <c r="AN356" i="5"/>
  <c r="AN402" i="5"/>
  <c r="AN400" i="5"/>
  <c r="AN386" i="5"/>
  <c r="AN384" i="5"/>
  <c r="AN370" i="5"/>
  <c r="AN354" i="5"/>
  <c r="AQ329" i="5"/>
  <c r="AQ313" i="5"/>
  <c r="AQ281" i="5"/>
  <c r="AQ265" i="5"/>
  <c r="AQ249" i="5"/>
  <c r="AN336" i="5"/>
  <c r="AN320" i="5"/>
  <c r="AN304" i="5"/>
  <c r="AN297" i="5"/>
  <c r="AN288" i="5"/>
  <c r="AN272" i="5"/>
  <c r="AN256" i="5"/>
  <c r="AN228" i="5"/>
  <c r="AQ222" i="5"/>
  <c r="AN212" i="5"/>
  <c r="AQ206" i="5"/>
  <c r="AI206" i="13" s="1"/>
  <c r="AN196" i="5"/>
  <c r="AQ190" i="5"/>
  <c r="AN180" i="5"/>
  <c r="AQ174" i="5"/>
  <c r="AN164" i="5"/>
  <c r="AQ158" i="5"/>
  <c r="AN148" i="5"/>
  <c r="AQ142" i="5"/>
  <c r="AN132" i="5"/>
  <c r="AQ126" i="5"/>
  <c r="AN116" i="5"/>
  <c r="AQ110" i="5"/>
  <c r="AN100" i="5"/>
  <c r="AQ94" i="5"/>
  <c r="AN84" i="5"/>
  <c r="AQ78" i="5"/>
  <c r="AI78" i="13" s="1"/>
  <c r="AN68" i="5"/>
  <c r="AQ62" i="5"/>
  <c r="AN52" i="5"/>
  <c r="AQ46" i="5"/>
  <c r="AN36" i="5"/>
  <c r="AN96" i="5"/>
  <c r="AQ90" i="5"/>
  <c r="AN80" i="5"/>
  <c r="AQ74" i="5"/>
  <c r="AN64" i="5"/>
  <c r="AQ58" i="5"/>
  <c r="AN48" i="5"/>
  <c r="AQ42" i="5"/>
  <c r="AN32" i="5"/>
  <c r="AN18" i="5"/>
  <c r="AN328" i="5"/>
  <c r="AN312" i="5"/>
  <c r="AN296" i="5"/>
  <c r="AN280" i="5"/>
  <c r="AN264" i="5"/>
  <c r="AN248" i="5"/>
  <c r="AQ230" i="5"/>
  <c r="AN220" i="5"/>
  <c r="AQ214" i="5"/>
  <c r="AN204" i="5"/>
  <c r="AQ198" i="5"/>
  <c r="AN188" i="5"/>
  <c r="AQ182" i="5"/>
  <c r="AN172" i="5"/>
  <c r="AQ166" i="5"/>
  <c r="AN156" i="5"/>
  <c r="AQ150" i="5"/>
  <c r="AI150" i="13" s="1"/>
  <c r="AN140" i="5"/>
  <c r="AN30" i="5"/>
  <c r="AN14" i="5"/>
  <c r="AH2" i="13"/>
  <c r="N372" i="17" l="1"/>
  <c r="N428" i="17"/>
  <c r="M456" i="17"/>
  <c r="N291" i="17"/>
  <c r="K449" i="17"/>
  <c r="L446" i="17"/>
  <c r="N65" i="17"/>
  <c r="L223" i="17"/>
  <c r="K450" i="17"/>
  <c r="K187" i="17"/>
  <c r="K226" i="17"/>
  <c r="M99" i="17"/>
  <c r="M142" i="17"/>
  <c r="L102" i="17"/>
  <c r="L403" i="17"/>
  <c r="K276" i="17"/>
  <c r="K325" i="17"/>
  <c r="K307" i="17"/>
  <c r="K419" i="17"/>
  <c r="K181" i="17"/>
  <c r="L48" i="17"/>
  <c r="K385" i="17"/>
  <c r="M223" i="17"/>
  <c r="M446" i="17"/>
  <c r="N450" i="17"/>
  <c r="L429" i="17"/>
  <c r="L65" i="17"/>
  <c r="N223" i="17"/>
  <c r="M372" i="17"/>
  <c r="K446" i="17"/>
  <c r="K231" i="17"/>
  <c r="M450" i="17"/>
  <c r="N298" i="17"/>
  <c r="M429" i="17"/>
  <c r="K65" i="17"/>
  <c r="L372" i="17"/>
  <c r="K425" i="17"/>
  <c r="L241" i="17"/>
  <c r="N429" i="17"/>
  <c r="K456" i="17"/>
  <c r="L325" i="17"/>
  <c r="K99" i="17"/>
  <c r="N142" i="17"/>
  <c r="L187" i="17"/>
  <c r="M307" i="17"/>
  <c r="M48" i="17"/>
  <c r="M102" i="17"/>
  <c r="M226" i="17"/>
  <c r="M403" i="17"/>
  <c r="N419" i="17"/>
  <c r="L276" i="17"/>
  <c r="M181" i="17"/>
  <c r="M385" i="17"/>
  <c r="K30" i="17"/>
  <c r="N326" i="17"/>
  <c r="M325" i="17"/>
  <c r="N99" i="17"/>
  <c r="K142" i="17"/>
  <c r="N187" i="17"/>
  <c r="N307" i="17"/>
  <c r="M194" i="17"/>
  <c r="N48" i="17"/>
  <c r="K102" i="17"/>
  <c r="N226" i="17"/>
  <c r="N403" i="17"/>
  <c r="M419" i="17"/>
  <c r="N276" i="17"/>
  <c r="N181" i="17"/>
  <c r="K241" i="17"/>
  <c r="L385" i="17"/>
  <c r="K326" i="17"/>
  <c r="L194" i="17"/>
  <c r="L88" i="17"/>
  <c r="N241" i="17"/>
  <c r="N30" i="17"/>
  <c r="M220" i="17"/>
  <c r="M282" i="17"/>
  <c r="K37" i="17"/>
  <c r="K332" i="17"/>
  <c r="K69" i="17"/>
  <c r="M154" i="17"/>
  <c r="N457" i="17"/>
  <c r="K420" i="17"/>
  <c r="N144" i="17"/>
  <c r="N402" i="17"/>
  <c r="L358" i="17"/>
  <c r="L386" i="17"/>
  <c r="K166" i="17"/>
  <c r="K50" i="17"/>
  <c r="K245" i="17"/>
  <c r="N233" i="17"/>
  <c r="M204" i="17"/>
  <c r="N166" i="17"/>
  <c r="N220" i="17"/>
  <c r="N282" i="17"/>
  <c r="M457" i="17"/>
  <c r="N50" i="17"/>
  <c r="M245" i="17"/>
  <c r="M233" i="17"/>
  <c r="M37" i="17"/>
  <c r="M69" i="17"/>
  <c r="N420" i="17"/>
  <c r="L204" i="17"/>
  <c r="L144" i="17"/>
  <c r="N154" i="17"/>
  <c r="L402" i="17"/>
  <c r="K358" i="17"/>
  <c r="K386" i="17"/>
  <c r="M332" i="17"/>
  <c r="M358" i="17"/>
  <c r="N386" i="17"/>
  <c r="L332" i="17"/>
  <c r="M166" i="17"/>
  <c r="L220" i="17"/>
  <c r="L282" i="17"/>
  <c r="L457" i="17"/>
  <c r="L50" i="17"/>
  <c r="N245" i="17"/>
  <c r="L233" i="17"/>
  <c r="L37" i="17"/>
  <c r="L69" i="17"/>
  <c r="L420" i="17"/>
  <c r="K204" i="17"/>
  <c r="N88" i="17"/>
  <c r="K144" i="17"/>
  <c r="L154" i="17"/>
  <c r="M402" i="17"/>
  <c r="M38" i="17"/>
  <c r="AI346" i="16"/>
  <c r="F342" i="18"/>
  <c r="AI73" i="16"/>
  <c r="F71" i="18"/>
  <c r="AI145" i="16"/>
  <c r="F143" i="18"/>
  <c r="AI259" i="16"/>
  <c r="F257" i="18"/>
  <c r="AI311" i="16"/>
  <c r="F309" i="18"/>
  <c r="AI120" i="16"/>
  <c r="F118" i="18"/>
  <c r="AI246" i="16"/>
  <c r="F244" i="18"/>
  <c r="AI391" i="16"/>
  <c r="F387" i="18"/>
  <c r="AI354" i="16"/>
  <c r="F350" i="18"/>
  <c r="AI303" i="16"/>
  <c r="F301" i="18"/>
  <c r="AI285" i="16"/>
  <c r="F283" i="18"/>
  <c r="AI135" i="16"/>
  <c r="F133" i="18"/>
  <c r="AI152" i="16"/>
  <c r="F150" i="18"/>
  <c r="AI206" i="16"/>
  <c r="F204" i="18"/>
  <c r="AI154" i="16"/>
  <c r="F152" i="18"/>
  <c r="AI349" i="16"/>
  <c r="F345" i="18"/>
  <c r="AI132" i="16"/>
  <c r="F130" i="18"/>
  <c r="AI257" i="16"/>
  <c r="F255" i="18"/>
  <c r="AI401" i="16"/>
  <c r="F397" i="18"/>
  <c r="AI268" i="16"/>
  <c r="F266" i="18"/>
  <c r="AI318" i="16"/>
  <c r="F315" i="18"/>
  <c r="AI413" i="16"/>
  <c r="F409" i="18"/>
  <c r="AI157" i="16"/>
  <c r="F155" i="18"/>
  <c r="AI208" i="16"/>
  <c r="F206" i="18"/>
  <c r="AI32" i="16"/>
  <c r="F30" i="18"/>
  <c r="AI61" i="16"/>
  <c r="F59" i="18"/>
  <c r="AI214" i="16"/>
  <c r="F212" i="18"/>
  <c r="AI262" i="16"/>
  <c r="F260" i="18"/>
  <c r="AI55" i="16"/>
  <c r="F53" i="18"/>
  <c r="AI298" i="16"/>
  <c r="F296" i="18"/>
  <c r="AI28" i="16"/>
  <c r="F26" i="18"/>
  <c r="AI103" i="16"/>
  <c r="F101" i="18"/>
  <c r="AI188" i="16"/>
  <c r="F186" i="18"/>
  <c r="AI329" i="16"/>
  <c r="F325" i="18"/>
  <c r="AI276" i="16"/>
  <c r="F274" i="18"/>
  <c r="AI341" i="16"/>
  <c r="F337" i="18"/>
  <c r="AI121" i="16"/>
  <c r="F119" i="18"/>
  <c r="AI80" i="16"/>
  <c r="F78" i="18"/>
  <c r="AI138" i="16"/>
  <c r="F136" i="18"/>
  <c r="AI42" i="16"/>
  <c r="F40" i="18"/>
  <c r="AI88" i="16"/>
  <c r="F86" i="18"/>
  <c r="AI412" i="16"/>
  <c r="F408" i="18"/>
  <c r="AI91" i="16"/>
  <c r="F89" i="18"/>
  <c r="AI209" i="16"/>
  <c r="F207" i="18"/>
  <c r="AI122" i="16"/>
  <c r="F120" i="18"/>
  <c r="AI166" i="16"/>
  <c r="F164" i="18"/>
  <c r="AI217" i="16"/>
  <c r="F215" i="18"/>
  <c r="AI294" i="16"/>
  <c r="F292" i="18"/>
  <c r="AI5" i="16"/>
  <c r="F3" i="18"/>
  <c r="AI263" i="16"/>
  <c r="F261" i="18"/>
  <c r="AI212" i="16"/>
  <c r="F210" i="18"/>
  <c r="AI123" i="16"/>
  <c r="F121" i="18"/>
  <c r="AI58" i="16"/>
  <c r="F56" i="18"/>
  <c r="AI130" i="16"/>
  <c r="F128" i="18"/>
  <c r="AI182" i="16"/>
  <c r="F180" i="18"/>
  <c r="AI316" i="16"/>
  <c r="F313" i="18"/>
  <c r="AI35" i="16"/>
  <c r="F33" i="18"/>
  <c r="AI137" i="16"/>
  <c r="F135" i="18"/>
  <c r="AI247" i="16"/>
  <c r="F245" i="18"/>
  <c r="AI305" i="16"/>
  <c r="F303" i="18"/>
  <c r="AI98" i="16"/>
  <c r="F96" i="18"/>
  <c r="AI196" i="16"/>
  <c r="F194" i="18"/>
  <c r="AI163" i="16"/>
  <c r="F161" i="18"/>
  <c r="G25" i="21" s="1"/>
  <c r="AI300" i="16"/>
  <c r="F298" i="18"/>
  <c r="AI345" i="16"/>
  <c r="F341" i="18"/>
  <c r="AI282" i="16"/>
  <c r="F280" i="18"/>
  <c r="AI384" i="16"/>
  <c r="F380" i="18"/>
  <c r="AI207" i="16"/>
  <c r="F205" i="18"/>
  <c r="M425" i="17"/>
  <c r="L384" i="17"/>
  <c r="N55" i="17"/>
  <c r="L425" i="17"/>
  <c r="K199" i="17"/>
  <c r="L168" i="17"/>
  <c r="M231" i="17"/>
  <c r="N253" i="17"/>
  <c r="M298" i="17"/>
  <c r="M130" i="17"/>
  <c r="K322" i="17"/>
  <c r="N231" i="17"/>
  <c r="K252" i="17"/>
  <c r="L298" i="17"/>
  <c r="L89" i="17"/>
  <c r="M246" i="17"/>
  <c r="L396" i="17"/>
  <c r="K84" i="17"/>
  <c r="L199" i="17"/>
  <c r="K384" i="17"/>
  <c r="M55" i="17"/>
  <c r="M428" i="17"/>
  <c r="M384" i="17"/>
  <c r="M199" i="17"/>
  <c r="L55" i="17"/>
  <c r="L428" i="17"/>
  <c r="N168" i="17"/>
  <c r="K291" i="17"/>
  <c r="L322" i="17"/>
  <c r="M89" i="17"/>
  <c r="L246" i="17"/>
  <c r="N449" i="17"/>
  <c r="N434" i="17"/>
  <c r="M252" i="17"/>
  <c r="N396" i="17"/>
  <c r="K253" i="17"/>
  <c r="M84" i="17"/>
  <c r="N130" i="17"/>
  <c r="K168" i="17"/>
  <c r="M291" i="17"/>
  <c r="N322" i="17"/>
  <c r="K89" i="17"/>
  <c r="K246" i="17"/>
  <c r="L449" i="17"/>
  <c r="L252" i="17"/>
  <c r="M396" i="17"/>
  <c r="L253" i="17"/>
  <c r="N84" i="17"/>
  <c r="K130" i="17"/>
  <c r="N38" i="17"/>
  <c r="M434" i="17"/>
  <c r="M326" i="17"/>
  <c r="L456" i="17"/>
  <c r="L38" i="17"/>
  <c r="N194" i="17"/>
  <c r="L434" i="17"/>
  <c r="M88" i="17"/>
  <c r="K28" i="17"/>
  <c r="N28" i="17"/>
  <c r="M28" i="17"/>
  <c r="L28" i="17"/>
  <c r="M46" i="17"/>
  <c r="K46" i="17"/>
  <c r="L46" i="17"/>
  <c r="N46" i="17"/>
  <c r="L424" i="17"/>
  <c r="M424" i="17"/>
  <c r="N424" i="17"/>
  <c r="K424" i="17"/>
  <c r="K195" i="17"/>
  <c r="M195" i="17"/>
  <c r="L195" i="17"/>
  <c r="N195" i="17"/>
  <c r="L343" i="17"/>
  <c r="M343" i="17"/>
  <c r="N343" i="17"/>
  <c r="K343" i="17"/>
  <c r="M77" i="17"/>
  <c r="L77" i="17"/>
  <c r="N77" i="17"/>
  <c r="K77" i="17"/>
  <c r="N292" i="17"/>
  <c r="M292" i="17"/>
  <c r="L292" i="17"/>
  <c r="K292" i="17"/>
  <c r="L239" i="17"/>
  <c r="K239" i="17"/>
  <c r="N239" i="17"/>
  <c r="M239" i="17"/>
  <c r="K184" i="17"/>
  <c r="L184" i="17"/>
  <c r="N184" i="17"/>
  <c r="M184" i="17"/>
  <c r="L189" i="17"/>
  <c r="N189" i="17"/>
  <c r="K189" i="17"/>
  <c r="M189" i="17"/>
  <c r="N56" i="17"/>
  <c r="M56" i="17"/>
  <c r="L56" i="17"/>
  <c r="K56" i="17"/>
  <c r="N36" i="17"/>
  <c r="K36" i="17"/>
  <c r="L36" i="17"/>
  <c r="M36" i="17"/>
  <c r="M86" i="17"/>
  <c r="L86" i="17"/>
  <c r="K86" i="17"/>
  <c r="N86" i="17"/>
  <c r="L316" i="17"/>
  <c r="N316" i="17"/>
  <c r="M316" i="17"/>
  <c r="K316" i="17"/>
  <c r="N117" i="17"/>
  <c r="M117" i="17"/>
  <c r="L117" i="17"/>
  <c r="K117" i="17"/>
  <c r="L74" i="17"/>
  <c r="N74" i="17"/>
  <c r="M74" i="17"/>
  <c r="K74" i="17"/>
  <c r="N408" i="17"/>
  <c r="L408" i="17"/>
  <c r="K408" i="17"/>
  <c r="M408" i="17"/>
  <c r="M335" i="17"/>
  <c r="K335" i="17"/>
  <c r="N335" i="17"/>
  <c r="L335" i="17"/>
  <c r="K400" i="17"/>
  <c r="L400" i="17"/>
  <c r="M400" i="17"/>
  <c r="N400" i="17"/>
  <c r="N34" i="17"/>
  <c r="K34" i="17"/>
  <c r="M34" i="17"/>
  <c r="L34" i="17"/>
  <c r="N437" i="17"/>
  <c r="L437" i="17"/>
  <c r="M437" i="17"/>
  <c r="K437" i="17"/>
  <c r="L299" i="17"/>
  <c r="M299" i="17"/>
  <c r="K299" i="17"/>
  <c r="N299" i="17"/>
  <c r="M64" i="17"/>
  <c r="K64" i="17"/>
  <c r="L64" i="17"/>
  <c r="N64" i="17"/>
  <c r="N202" i="17"/>
  <c r="K202" i="17"/>
  <c r="M202" i="17"/>
  <c r="L202" i="17"/>
  <c r="K63" i="17"/>
  <c r="N63" i="17"/>
  <c r="M63" i="17"/>
  <c r="L63" i="17"/>
  <c r="K431" i="17"/>
  <c r="M431" i="17"/>
  <c r="L431" i="17"/>
  <c r="N431" i="17"/>
  <c r="K132" i="17"/>
  <c r="L132" i="17"/>
  <c r="N132" i="17"/>
  <c r="M132" i="17"/>
  <c r="K218" i="17"/>
  <c r="M218" i="17"/>
  <c r="N218" i="17"/>
  <c r="L218" i="17"/>
  <c r="L235" i="17"/>
  <c r="M235" i="17"/>
  <c r="N235" i="17"/>
  <c r="K235" i="17"/>
  <c r="M240" i="17"/>
  <c r="L240" i="17"/>
  <c r="K240" i="17"/>
  <c r="N240" i="17"/>
  <c r="M409" i="17"/>
  <c r="K409" i="17"/>
  <c r="L409" i="17"/>
  <c r="N409" i="17"/>
  <c r="K466" i="17"/>
  <c r="L466" i="17"/>
  <c r="N466" i="17"/>
  <c r="M466" i="17"/>
  <c r="K42" i="17"/>
  <c r="N42" i="17"/>
  <c r="M42" i="17"/>
  <c r="L42" i="17"/>
  <c r="M261" i="17"/>
  <c r="L261" i="17"/>
  <c r="N261" i="17"/>
  <c r="K261" i="17"/>
  <c r="L210" i="17"/>
  <c r="K210" i="17"/>
  <c r="N210" i="17"/>
  <c r="M210" i="17"/>
  <c r="K365" i="17"/>
  <c r="M365" i="17"/>
  <c r="L365" i="17"/>
  <c r="N365" i="17"/>
  <c r="M73" i="17"/>
  <c r="K73" i="17"/>
  <c r="L73" i="17"/>
  <c r="N73" i="17"/>
  <c r="K329" i="17"/>
  <c r="N329" i="17"/>
  <c r="M329" i="17"/>
  <c r="L329" i="17"/>
  <c r="L459" i="17"/>
  <c r="K459" i="17"/>
  <c r="N459" i="17"/>
  <c r="M459" i="17"/>
  <c r="L96" i="17"/>
  <c r="K96" i="17"/>
  <c r="M96" i="17"/>
  <c r="N96" i="17"/>
  <c r="L342" i="17"/>
  <c r="M342" i="17"/>
  <c r="K342" i="17"/>
  <c r="N342" i="17"/>
  <c r="K131" i="17"/>
  <c r="L131" i="17"/>
  <c r="N131" i="17"/>
  <c r="M131" i="17"/>
  <c r="K441" i="17"/>
  <c r="N441" i="17"/>
  <c r="M441" i="17"/>
  <c r="L441" i="17"/>
  <c r="L323" i="17"/>
  <c r="N323" i="17"/>
  <c r="M323" i="17"/>
  <c r="K323" i="17"/>
  <c r="N51" i="17"/>
  <c r="K51" i="17"/>
  <c r="M51" i="17"/>
  <c r="L51" i="17"/>
  <c r="K176" i="17"/>
  <c r="N176" i="17"/>
  <c r="L176" i="17"/>
  <c r="M176" i="17"/>
  <c r="L53" i="17"/>
  <c r="K53" i="17"/>
  <c r="N53" i="17"/>
  <c r="M53" i="17"/>
  <c r="N111" i="17"/>
  <c r="M111" i="17"/>
  <c r="L111" i="17"/>
  <c r="K111" i="17"/>
  <c r="N387" i="17"/>
  <c r="L387" i="17"/>
  <c r="M387" i="17"/>
  <c r="K387" i="17"/>
  <c r="K214" i="17"/>
  <c r="M214" i="17"/>
  <c r="N214" i="17"/>
  <c r="L214" i="17"/>
  <c r="K268" i="17"/>
  <c r="L268" i="17"/>
  <c r="M268" i="17"/>
  <c r="N268" i="17"/>
  <c r="K375" i="17"/>
  <c r="N375" i="17"/>
  <c r="L375" i="17"/>
  <c r="M375" i="17"/>
  <c r="K110" i="17"/>
  <c r="L110" i="17"/>
  <c r="M110" i="17"/>
  <c r="N110" i="17"/>
  <c r="M397" i="17"/>
  <c r="L397" i="17"/>
  <c r="N397" i="17"/>
  <c r="K397" i="17"/>
  <c r="L161" i="17"/>
  <c r="M161" i="17"/>
  <c r="K161" i="17"/>
  <c r="N161" i="17"/>
  <c r="M254" i="17"/>
  <c r="N254" i="17"/>
  <c r="K254" i="17"/>
  <c r="L254" i="17"/>
  <c r="M152" i="17"/>
  <c r="L152" i="17"/>
  <c r="K152" i="17"/>
  <c r="N152" i="17"/>
  <c r="M250" i="17"/>
  <c r="N250" i="17"/>
  <c r="K250" i="17"/>
  <c r="L250" i="17"/>
  <c r="K177" i="17"/>
  <c r="L177" i="17"/>
  <c r="M177" i="17"/>
  <c r="N177" i="17"/>
  <c r="L404" i="17"/>
  <c r="K404" i="17"/>
  <c r="N404" i="17"/>
  <c r="M404" i="17"/>
  <c r="M284" i="17"/>
  <c r="N284" i="17"/>
  <c r="K284" i="17"/>
  <c r="L284" i="17"/>
  <c r="K263" i="17"/>
  <c r="M263" i="17"/>
  <c r="L263" i="17"/>
  <c r="N263" i="17"/>
  <c r="M414" i="17"/>
  <c r="L414" i="17"/>
  <c r="K414" i="17"/>
  <c r="N414" i="17"/>
  <c r="L212" i="17"/>
  <c r="M212" i="17"/>
  <c r="N212" i="17"/>
  <c r="K212" i="17"/>
  <c r="K411" i="17"/>
  <c r="M411" i="17"/>
  <c r="N411" i="17"/>
  <c r="L411" i="17"/>
  <c r="M197" i="17"/>
  <c r="N197" i="17"/>
  <c r="K197" i="17"/>
  <c r="L197" i="17"/>
  <c r="M319" i="17"/>
  <c r="N319" i="17"/>
  <c r="K319" i="17"/>
  <c r="L319" i="17"/>
  <c r="L361" i="17"/>
  <c r="N361" i="17"/>
  <c r="M361" i="17"/>
  <c r="K361" i="17"/>
  <c r="N435" i="17"/>
  <c r="K435" i="17"/>
  <c r="L435" i="17"/>
  <c r="M435" i="17"/>
  <c r="N124" i="17"/>
  <c r="M124" i="17"/>
  <c r="K124" i="17"/>
  <c r="L124" i="17"/>
  <c r="M465" i="17"/>
  <c r="N465" i="17"/>
  <c r="K465" i="17"/>
  <c r="L465" i="17"/>
  <c r="N314" i="17"/>
  <c r="K314" i="17"/>
  <c r="M314" i="17"/>
  <c r="L314" i="17"/>
  <c r="N258" i="17"/>
  <c r="K258" i="17"/>
  <c r="M258" i="17"/>
  <c r="L258" i="17"/>
  <c r="M295" i="17"/>
  <c r="K295" i="17"/>
  <c r="N295" i="17"/>
  <c r="L295" i="17"/>
  <c r="N369" i="17"/>
  <c r="K369" i="17"/>
  <c r="L369" i="17"/>
  <c r="M369" i="17"/>
  <c r="N412" i="17"/>
  <c r="L412" i="17"/>
  <c r="M412" i="17"/>
  <c r="K412" i="17"/>
  <c r="M97" i="17"/>
  <c r="K97" i="17"/>
  <c r="N97" i="17"/>
  <c r="L97" i="17"/>
  <c r="K308" i="17"/>
  <c r="M308" i="17"/>
  <c r="N308" i="17"/>
  <c r="L308" i="17"/>
  <c r="M389" i="17"/>
  <c r="L389" i="17"/>
  <c r="K389" i="17"/>
  <c r="N389" i="17"/>
  <c r="N100" i="17"/>
  <c r="K100" i="17"/>
  <c r="M100" i="17"/>
  <c r="L100" i="17"/>
  <c r="M113" i="17"/>
  <c r="L113" i="17"/>
  <c r="K113" i="17"/>
  <c r="N113" i="17"/>
  <c r="N224" i="17"/>
  <c r="L224" i="17"/>
  <c r="M224" i="17"/>
  <c r="K224" i="17"/>
  <c r="N163" i="17"/>
  <c r="M163" i="17"/>
  <c r="K163" i="17"/>
  <c r="L163" i="17"/>
  <c r="M237" i="17"/>
  <c r="L237" i="17"/>
  <c r="K237" i="17"/>
  <c r="N237" i="17"/>
  <c r="N162" i="17"/>
  <c r="M162" i="17"/>
  <c r="K162" i="17"/>
  <c r="L162" i="17"/>
  <c r="K145" i="17"/>
  <c r="M145" i="17"/>
  <c r="L145" i="17"/>
  <c r="N145" i="17"/>
  <c r="K407" i="17"/>
  <c r="N407" i="17"/>
  <c r="M407" i="17"/>
  <c r="L407" i="17"/>
  <c r="K382" i="17"/>
  <c r="M382" i="17"/>
  <c r="N382" i="17"/>
  <c r="L382" i="17"/>
  <c r="K227" i="17"/>
  <c r="N227" i="17"/>
  <c r="M227" i="17"/>
  <c r="L227" i="17"/>
  <c r="M122" i="17"/>
  <c r="L122" i="17"/>
  <c r="N122" i="17"/>
  <c r="K122" i="17"/>
  <c r="K257" i="17"/>
  <c r="M257" i="17"/>
  <c r="N257" i="17"/>
  <c r="L257" i="17"/>
  <c r="L271" i="17"/>
  <c r="M271" i="17"/>
  <c r="N271" i="17"/>
  <c r="K271" i="17"/>
  <c r="K277" i="17"/>
  <c r="L277" i="17"/>
  <c r="M277" i="17"/>
  <c r="N277" i="17"/>
  <c r="K265" i="17"/>
  <c r="L265" i="17"/>
  <c r="M265" i="17"/>
  <c r="N265" i="17"/>
  <c r="N301" i="17"/>
  <c r="K301" i="17"/>
  <c r="M301" i="17"/>
  <c r="L301" i="17"/>
  <c r="K90" i="17"/>
  <c r="N90" i="17"/>
  <c r="M90" i="17"/>
  <c r="L90" i="17"/>
  <c r="M128" i="17"/>
  <c r="K128" i="17"/>
  <c r="L128" i="17"/>
  <c r="N128" i="17"/>
  <c r="K327" i="17"/>
  <c r="N327" i="17"/>
  <c r="M327" i="17"/>
  <c r="L327" i="17"/>
  <c r="N398" i="17"/>
  <c r="M398" i="17"/>
  <c r="L398" i="17"/>
  <c r="K398" i="17"/>
  <c r="N463" i="17"/>
  <c r="K463" i="17"/>
  <c r="M463" i="17"/>
  <c r="L463" i="17"/>
  <c r="M354" i="17"/>
  <c r="K354" i="17"/>
  <c r="N354" i="17"/>
  <c r="L354" i="17"/>
  <c r="K333" i="17"/>
  <c r="L333" i="17"/>
  <c r="M333" i="17"/>
  <c r="N333" i="17"/>
  <c r="M58" i="17"/>
  <c r="L58" i="17"/>
  <c r="N58" i="17"/>
  <c r="K58" i="17"/>
  <c r="L155" i="17"/>
  <c r="K155" i="17"/>
  <c r="M155" i="17"/>
  <c r="N155" i="17"/>
  <c r="L208" i="17"/>
  <c r="N208" i="17"/>
  <c r="M208" i="17"/>
  <c r="K208" i="17"/>
  <c r="M109" i="17"/>
  <c r="L109" i="17"/>
  <c r="K109" i="17"/>
  <c r="N109" i="17"/>
  <c r="M140" i="17"/>
  <c r="N140" i="17"/>
  <c r="L140" i="17"/>
  <c r="K140" i="17"/>
  <c r="M366" i="17"/>
  <c r="N366" i="17"/>
  <c r="K366" i="17"/>
  <c r="L366" i="17"/>
  <c r="L91" i="17"/>
  <c r="K91" i="17"/>
  <c r="N91" i="17"/>
  <c r="M91" i="17"/>
  <c r="N41" i="17"/>
  <c r="M41" i="17"/>
  <c r="L41" i="17"/>
  <c r="K41" i="17"/>
  <c r="K362" i="17"/>
  <c r="M362" i="17"/>
  <c r="N362" i="17"/>
  <c r="L362" i="17"/>
  <c r="N364" i="17"/>
  <c r="M364" i="17"/>
  <c r="K364" i="17"/>
  <c r="L364" i="17"/>
  <c r="N304" i="17"/>
  <c r="M304" i="17"/>
  <c r="K304" i="17"/>
  <c r="L304" i="17"/>
  <c r="L406" i="17"/>
  <c r="K406" i="17"/>
  <c r="N406" i="17"/>
  <c r="M406" i="17"/>
  <c r="K105" i="17"/>
  <c r="L105" i="17"/>
  <c r="M105" i="17"/>
  <c r="N105" i="17"/>
  <c r="K57" i="17"/>
  <c r="L57" i="17"/>
  <c r="N57" i="17"/>
  <c r="M57" i="17"/>
  <c r="M39" i="17"/>
  <c r="L39" i="17"/>
  <c r="K39" i="17"/>
  <c r="N39" i="17"/>
  <c r="K383" i="17"/>
  <c r="L383" i="17"/>
  <c r="M383" i="17"/>
  <c r="N383" i="17"/>
  <c r="N251" i="17"/>
  <c r="M251" i="17"/>
  <c r="K251" i="17"/>
  <c r="L251" i="17"/>
  <c r="N141" i="17"/>
  <c r="K141" i="17"/>
  <c r="L141" i="17"/>
  <c r="M141" i="17"/>
  <c r="L123" i="17"/>
  <c r="K123" i="17"/>
  <c r="N123" i="17"/>
  <c r="M123" i="17"/>
  <c r="K165" i="17"/>
  <c r="N165" i="17"/>
  <c r="L165" i="17"/>
  <c r="M165" i="17"/>
  <c r="N318" i="17"/>
  <c r="L318" i="17"/>
  <c r="K318" i="17"/>
  <c r="M318" i="17"/>
  <c r="K432" i="17"/>
  <c r="N432" i="17"/>
  <c r="L432" i="17"/>
  <c r="M432" i="17"/>
  <c r="M363" i="17"/>
  <c r="L363" i="17"/>
  <c r="K363" i="17"/>
  <c r="N363" i="17"/>
  <c r="M353" i="17"/>
  <c r="L353" i="17"/>
  <c r="N353" i="17"/>
  <c r="K353" i="17"/>
  <c r="K352" i="17"/>
  <c r="L352" i="17"/>
  <c r="M352" i="17"/>
  <c r="N352" i="17"/>
  <c r="L159" i="17"/>
  <c r="N159" i="17"/>
  <c r="M159" i="17"/>
  <c r="K159" i="17"/>
  <c r="N442" i="17"/>
  <c r="M442" i="17"/>
  <c r="K442" i="17"/>
  <c r="L442" i="17"/>
  <c r="K462" i="17"/>
  <c r="L462" i="17"/>
  <c r="M462" i="17"/>
  <c r="N462" i="17"/>
  <c r="M229" i="17"/>
  <c r="N229" i="17"/>
  <c r="K229" i="17"/>
  <c r="L229" i="17"/>
  <c r="N80" i="17"/>
  <c r="L80" i="17"/>
  <c r="K80" i="17"/>
  <c r="M80" i="17"/>
  <c r="N310" i="17"/>
  <c r="L310" i="17"/>
  <c r="M310" i="17"/>
  <c r="K310" i="17"/>
  <c r="K453" i="17"/>
  <c r="M453" i="17"/>
  <c r="N453" i="17"/>
  <c r="L453" i="17"/>
  <c r="N454" i="17"/>
  <c r="M454" i="17"/>
  <c r="L454" i="17"/>
  <c r="K454" i="17"/>
  <c r="M45" i="17"/>
  <c r="N45" i="17"/>
  <c r="L45" i="17"/>
  <c r="K45" i="17"/>
  <c r="K206" i="17"/>
  <c r="N206" i="17"/>
  <c r="M206" i="17"/>
  <c r="L206" i="17"/>
  <c r="L269" i="17"/>
  <c r="M269" i="17"/>
  <c r="K269" i="17"/>
  <c r="N269" i="17"/>
  <c r="N255" i="17"/>
  <c r="M255" i="17"/>
  <c r="K255" i="17"/>
  <c r="L255" i="17"/>
  <c r="N205" i="17"/>
  <c r="L205" i="17"/>
  <c r="K205" i="17"/>
  <c r="M205" i="17"/>
  <c r="L32" i="17"/>
  <c r="N32" i="17"/>
  <c r="M32" i="17"/>
  <c r="K32" i="17"/>
  <c r="M320" i="17"/>
  <c r="K320" i="17"/>
  <c r="N320" i="17"/>
  <c r="L320" i="17"/>
  <c r="L380" i="17"/>
  <c r="M380" i="17"/>
  <c r="N380" i="17"/>
  <c r="K380" i="17"/>
  <c r="N137" i="17"/>
  <c r="M137" i="17"/>
  <c r="L137" i="17"/>
  <c r="K137" i="17"/>
  <c r="M309" i="17"/>
  <c r="K309" i="17"/>
  <c r="L309" i="17"/>
  <c r="N309" i="17"/>
  <c r="N164" i="17"/>
  <c r="K164" i="17"/>
  <c r="M164" i="17"/>
  <c r="L164" i="17"/>
  <c r="N338" i="17"/>
  <c r="L338" i="17"/>
  <c r="K338" i="17"/>
  <c r="M338" i="17"/>
  <c r="M127" i="17"/>
  <c r="K127" i="17"/>
  <c r="N127" i="17"/>
  <c r="L127" i="17"/>
  <c r="N448" i="17"/>
  <c r="M448" i="17"/>
  <c r="K448" i="17"/>
  <c r="L448" i="17"/>
  <c r="M270" i="17"/>
  <c r="N270" i="17"/>
  <c r="L270" i="17"/>
  <c r="K270" i="17"/>
  <c r="M201" i="17"/>
  <c r="K201" i="17"/>
  <c r="L201" i="17"/>
  <c r="N201" i="17"/>
  <c r="N179" i="17"/>
  <c r="M179" i="17"/>
  <c r="K179" i="17"/>
  <c r="L179" i="17"/>
  <c r="M259" i="17"/>
  <c r="K259" i="17"/>
  <c r="L259" i="17"/>
  <c r="N259" i="17"/>
  <c r="K95" i="17"/>
  <c r="L95" i="17"/>
  <c r="N95" i="17"/>
  <c r="M95" i="17"/>
  <c r="L321" i="17"/>
  <c r="K321" i="17"/>
  <c r="N321" i="17"/>
  <c r="M321" i="17"/>
  <c r="K273" i="17"/>
  <c r="M273" i="17"/>
  <c r="N273" i="17"/>
  <c r="L273" i="17"/>
  <c r="L359" i="17"/>
  <c r="M359" i="17"/>
  <c r="N359" i="17"/>
  <c r="K359" i="17"/>
  <c r="K370" i="17"/>
  <c r="L370" i="17"/>
  <c r="M370" i="17"/>
  <c r="N370" i="17"/>
  <c r="K196" i="17"/>
  <c r="N196" i="17"/>
  <c r="M196" i="17"/>
  <c r="L196" i="17"/>
  <c r="K260" i="17"/>
  <c r="L260" i="17"/>
  <c r="M260" i="17"/>
  <c r="N260" i="17"/>
  <c r="N83" i="17"/>
  <c r="K83" i="17"/>
  <c r="M83" i="17"/>
  <c r="L83" i="17"/>
  <c r="M67" i="17"/>
  <c r="N67" i="17"/>
  <c r="K67" i="17"/>
  <c r="L67" i="17"/>
  <c r="M293" i="17"/>
  <c r="L293" i="17"/>
  <c r="N293" i="17"/>
  <c r="K293" i="17"/>
  <c r="M151" i="17"/>
  <c r="L151" i="17"/>
  <c r="K151" i="17"/>
  <c r="N151" i="17"/>
  <c r="L430" i="17"/>
  <c r="K430" i="17"/>
  <c r="N430" i="17"/>
  <c r="M430" i="17"/>
  <c r="L340" i="17"/>
  <c r="N340" i="17"/>
  <c r="K340" i="17"/>
  <c r="M340" i="17"/>
  <c r="K330" i="17"/>
  <c r="M330" i="17"/>
  <c r="N330" i="17"/>
  <c r="L330" i="17"/>
  <c r="K87" i="17"/>
  <c r="L87" i="17"/>
  <c r="M87" i="17"/>
  <c r="N87" i="17"/>
  <c r="K275" i="17"/>
  <c r="N275" i="17"/>
  <c r="L275" i="17"/>
  <c r="M275" i="17"/>
  <c r="K169" i="17"/>
  <c r="L169" i="17"/>
  <c r="N169" i="17"/>
  <c r="M169" i="17"/>
  <c r="N167" i="17"/>
  <c r="L167" i="17"/>
  <c r="M167" i="17"/>
  <c r="K167" i="17"/>
  <c r="K116" i="17"/>
  <c r="L116" i="17"/>
  <c r="N116" i="17"/>
  <c r="M116" i="17"/>
  <c r="M376" i="17"/>
  <c r="L376" i="17"/>
  <c r="K376" i="17"/>
  <c r="N376" i="17"/>
  <c r="N378" i="17"/>
  <c r="L378" i="17"/>
  <c r="K378" i="17"/>
  <c r="M378" i="17"/>
  <c r="K198" i="17"/>
  <c r="N198" i="17"/>
  <c r="L198" i="17"/>
  <c r="M198" i="17"/>
  <c r="N170" i="17"/>
  <c r="K170" i="17"/>
  <c r="M170" i="17"/>
  <c r="L170" i="17"/>
  <c r="M294" i="17"/>
  <c r="K294" i="17"/>
  <c r="L294" i="17"/>
  <c r="N294" i="17"/>
  <c r="M249" i="17"/>
  <c r="L249" i="17"/>
  <c r="K249" i="17"/>
  <c r="N249" i="17"/>
  <c r="L135" i="17"/>
  <c r="K135" i="17"/>
  <c r="M135" i="17"/>
  <c r="N135" i="17"/>
  <c r="K148" i="17"/>
  <c r="M148" i="17"/>
  <c r="N148" i="17"/>
  <c r="L148" i="17"/>
  <c r="M133" i="17"/>
  <c r="N133" i="17"/>
  <c r="K133" i="17"/>
  <c r="L133" i="17"/>
  <c r="N413" i="17"/>
  <c r="K413" i="17"/>
  <c r="L413" i="17"/>
  <c r="M413" i="17"/>
  <c r="M416" i="17"/>
  <c r="L416" i="17"/>
  <c r="K416" i="17"/>
  <c r="N416" i="17"/>
  <c r="K75" i="17"/>
  <c r="L75" i="17"/>
  <c r="N75" i="17"/>
  <c r="M75" i="17"/>
  <c r="K49" i="17"/>
  <c r="M49" i="17"/>
  <c r="L49" i="17"/>
  <c r="N49" i="17"/>
  <c r="K460" i="17"/>
  <c r="L460" i="17"/>
  <c r="M460" i="17"/>
  <c r="N460" i="17"/>
  <c r="K461" i="17"/>
  <c r="M461" i="17"/>
  <c r="N461" i="17"/>
  <c r="L461" i="17"/>
  <c r="M138" i="17"/>
  <c r="N138" i="17"/>
  <c r="L138" i="17"/>
  <c r="K138" i="17"/>
  <c r="K104" i="17"/>
  <c r="L104" i="17"/>
  <c r="M104" i="17"/>
  <c r="N104" i="17"/>
  <c r="L33" i="17"/>
  <c r="M33" i="17"/>
  <c r="K33" i="17"/>
  <c r="N33" i="17"/>
  <c r="N422" i="17"/>
  <c r="L422" i="17"/>
  <c r="K422" i="17"/>
  <c r="M422" i="17"/>
  <c r="L345" i="17"/>
  <c r="N345" i="17"/>
  <c r="M345" i="17"/>
  <c r="K345" i="17"/>
  <c r="M421" i="17"/>
  <c r="K421" i="17"/>
  <c r="N421" i="17"/>
  <c r="L421" i="17"/>
  <c r="N297" i="17"/>
  <c r="L297" i="17"/>
  <c r="K297" i="17"/>
  <c r="M297" i="17"/>
  <c r="L374" i="17"/>
  <c r="K374" i="17"/>
  <c r="N374" i="17"/>
  <c r="M374" i="17"/>
  <c r="K287" i="17"/>
  <c r="M287" i="17"/>
  <c r="N287" i="17"/>
  <c r="L287" i="17"/>
  <c r="L232" i="17"/>
  <c r="K232" i="17"/>
  <c r="N232" i="17"/>
  <c r="M232" i="17"/>
  <c r="K106" i="17"/>
  <c r="L106" i="17"/>
  <c r="M106" i="17"/>
  <c r="N106" i="17"/>
  <c r="N94" i="17"/>
  <c r="L94" i="17"/>
  <c r="K94" i="17"/>
  <c r="M94" i="17"/>
  <c r="K247" i="17"/>
  <c r="N247" i="17"/>
  <c r="L247" i="17"/>
  <c r="M247" i="17"/>
  <c r="L68" i="17"/>
  <c r="N68" i="17"/>
  <c r="K68" i="17"/>
  <c r="M68" i="17"/>
  <c r="K76" i="17"/>
  <c r="N76" i="17"/>
  <c r="L76" i="17"/>
  <c r="M76" i="17"/>
  <c r="M125" i="17"/>
  <c r="N125" i="17"/>
  <c r="L125" i="17"/>
  <c r="K125" i="17"/>
  <c r="L200" i="17"/>
  <c r="N200" i="17"/>
  <c r="M200" i="17"/>
  <c r="K200" i="17"/>
  <c r="N207" i="17"/>
  <c r="K207" i="17"/>
  <c r="M207" i="17"/>
  <c r="L207" i="17"/>
  <c r="M238" i="17"/>
  <c r="N238" i="17"/>
  <c r="L238" i="17"/>
  <c r="K238" i="17"/>
  <c r="L415" i="17"/>
  <c r="K415" i="17"/>
  <c r="N415" i="17"/>
  <c r="M415" i="17"/>
  <c r="M324" i="17"/>
  <c r="N324" i="17"/>
  <c r="L324" i="17"/>
  <c r="K324" i="17"/>
  <c r="L288" i="17"/>
  <c r="K288" i="17"/>
  <c r="N288" i="17"/>
  <c r="M288" i="17"/>
  <c r="N256" i="17"/>
  <c r="M256" i="17"/>
  <c r="K256" i="17"/>
  <c r="L256" i="17"/>
  <c r="N248" i="17"/>
  <c r="M248" i="17"/>
  <c r="L248" i="17"/>
  <c r="K248" i="17"/>
  <c r="M286" i="17"/>
  <c r="L286" i="17"/>
  <c r="K286" i="17"/>
  <c r="N286" i="17"/>
  <c r="M101" i="17"/>
  <c r="L101" i="17"/>
  <c r="K101" i="17"/>
  <c r="N101" i="17"/>
  <c r="K156" i="17"/>
  <c r="M156" i="17"/>
  <c r="N156" i="17"/>
  <c r="L156" i="17"/>
  <c r="K54" i="17"/>
  <c r="M54" i="17"/>
  <c r="L54" i="17"/>
  <c r="N54" i="17"/>
  <c r="N464" i="17"/>
  <c r="L464" i="17"/>
  <c r="K464" i="17"/>
  <c r="M464" i="17"/>
  <c r="M192" i="17"/>
  <c r="K192" i="17"/>
  <c r="N192" i="17"/>
  <c r="L192" i="17"/>
  <c r="M118" i="17"/>
  <c r="L118" i="17"/>
  <c r="N118" i="17"/>
  <c r="K118" i="17"/>
  <c r="M107" i="17"/>
  <c r="K107" i="17"/>
  <c r="L107" i="17"/>
  <c r="N107" i="17"/>
  <c r="N344" i="17"/>
  <c r="M344" i="17"/>
  <c r="K344" i="17"/>
  <c r="L344" i="17"/>
  <c r="M190" i="17"/>
  <c r="N190" i="17"/>
  <c r="K190" i="17"/>
  <c r="L190" i="17"/>
  <c r="K418" i="17"/>
  <c r="M418" i="17"/>
  <c r="L418" i="17"/>
  <c r="N418" i="17"/>
  <c r="L317" i="17"/>
  <c r="K317" i="17"/>
  <c r="M317" i="17"/>
  <c r="N317" i="17"/>
  <c r="K203" i="17"/>
  <c r="N203" i="17"/>
  <c r="L203" i="17"/>
  <c r="M203" i="17"/>
  <c r="N209" i="17"/>
  <c r="M209" i="17"/>
  <c r="K209" i="17"/>
  <c r="L209" i="17"/>
  <c r="N81" i="17"/>
  <c r="L81" i="17"/>
  <c r="M81" i="17"/>
  <c r="K81" i="17"/>
  <c r="M147" i="17"/>
  <c r="K147" i="17"/>
  <c r="L147" i="17"/>
  <c r="N147" i="17"/>
  <c r="L392" i="17"/>
  <c r="K392" i="17"/>
  <c r="M392" i="17"/>
  <c r="N392" i="17"/>
  <c r="M367" i="17"/>
  <c r="L367" i="17"/>
  <c r="N367" i="17"/>
  <c r="K367" i="17"/>
  <c r="M236" i="17"/>
  <c r="L236" i="17"/>
  <c r="N236" i="17"/>
  <c r="K236" i="17"/>
  <c r="N401" i="17"/>
  <c r="L401" i="17"/>
  <c r="K401" i="17"/>
  <c r="M401" i="17"/>
  <c r="K439" i="17"/>
  <c r="L439" i="17"/>
  <c r="N439" i="17"/>
  <c r="M439" i="17"/>
  <c r="K112" i="17"/>
  <c r="N112" i="17"/>
  <c r="L112" i="17"/>
  <c r="M112" i="17"/>
  <c r="M149" i="17"/>
  <c r="K149" i="17"/>
  <c r="N149" i="17"/>
  <c r="L149" i="17"/>
  <c r="K146" i="17"/>
  <c r="N146" i="17"/>
  <c r="M146" i="17"/>
  <c r="L146" i="17"/>
  <c r="K222" i="17"/>
  <c r="M222" i="17"/>
  <c r="N222" i="17"/>
  <c r="L222" i="17"/>
  <c r="L180" i="17"/>
  <c r="N180" i="17"/>
  <c r="K180" i="17"/>
  <c r="M180" i="17"/>
  <c r="K243" i="17"/>
  <c r="L243" i="17"/>
  <c r="M243" i="17"/>
  <c r="N243" i="17"/>
  <c r="M183" i="17"/>
  <c r="L183" i="17"/>
  <c r="N183" i="17"/>
  <c r="K183" i="17"/>
  <c r="L433" i="17"/>
  <c r="M433" i="17"/>
  <c r="N433" i="17"/>
  <c r="K433" i="17"/>
  <c r="K427" i="17"/>
  <c r="L427" i="17"/>
  <c r="M427" i="17"/>
  <c r="N427" i="17"/>
  <c r="N172" i="17"/>
  <c r="K172" i="17"/>
  <c r="L172" i="17"/>
  <c r="M172" i="17"/>
  <c r="L394" i="17"/>
  <c r="M394" i="17"/>
  <c r="K394" i="17"/>
  <c r="N394" i="17"/>
  <c r="M443" i="17"/>
  <c r="L443" i="17"/>
  <c r="N443" i="17"/>
  <c r="K443" i="17"/>
  <c r="N368" i="17"/>
  <c r="K368" i="17"/>
  <c r="L368" i="17"/>
  <c r="M368" i="17"/>
  <c r="M280" i="17"/>
  <c r="N280" i="17"/>
  <c r="K280" i="17"/>
  <c r="L280" i="17"/>
  <c r="M103" i="17"/>
  <c r="K103" i="17"/>
  <c r="L103" i="17"/>
  <c r="N103" i="17"/>
  <c r="L143" i="17"/>
  <c r="K143" i="17"/>
  <c r="M143" i="17"/>
  <c r="N143" i="17"/>
  <c r="N129" i="17"/>
  <c r="L129" i="17"/>
  <c r="M129" i="17"/>
  <c r="K129" i="17"/>
  <c r="M305" i="17"/>
  <c r="N305" i="17"/>
  <c r="L305" i="17"/>
  <c r="K305" i="17"/>
  <c r="M436" i="17"/>
  <c r="N436" i="17"/>
  <c r="L436" i="17"/>
  <c r="K436" i="17"/>
  <c r="K289" i="17"/>
  <c r="M289" i="17"/>
  <c r="L289" i="17"/>
  <c r="N289" i="17"/>
  <c r="K31" i="17"/>
  <c r="L31" i="17"/>
  <c r="N31" i="17"/>
  <c r="M31" i="17"/>
  <c r="K379" i="17"/>
  <c r="M379" i="17"/>
  <c r="N379" i="17"/>
  <c r="L379" i="17"/>
  <c r="N331" i="17"/>
  <c r="M331" i="17"/>
  <c r="K331" i="17"/>
  <c r="L331" i="17"/>
  <c r="L139" i="17"/>
  <c r="N139" i="17"/>
  <c r="M139" i="17"/>
  <c r="K139" i="17"/>
  <c r="K315" i="17"/>
  <c r="L315" i="17"/>
  <c r="M315" i="17"/>
  <c r="N315" i="17"/>
  <c r="M157" i="17"/>
  <c r="L157" i="17"/>
  <c r="K157" i="17"/>
  <c r="N157" i="17"/>
  <c r="K52" i="17"/>
  <c r="M52" i="17"/>
  <c r="N52" i="17"/>
  <c r="L52" i="17"/>
  <c r="M336" i="17"/>
  <c r="K336" i="17"/>
  <c r="N336" i="17"/>
  <c r="L336" i="17"/>
  <c r="M47" i="17"/>
  <c r="N47" i="17"/>
  <c r="L47" i="17"/>
  <c r="K47" i="17"/>
  <c r="K178" i="17"/>
  <c r="M178" i="17"/>
  <c r="N178" i="17"/>
  <c r="L178" i="17"/>
  <c r="M334" i="17"/>
  <c r="N334" i="17"/>
  <c r="K334" i="17"/>
  <c r="L334" i="17"/>
  <c r="M283" i="17"/>
  <c r="L283" i="17"/>
  <c r="K283" i="17"/>
  <c r="N283" i="17"/>
  <c r="L306" i="17"/>
  <c r="M306" i="17"/>
  <c r="N306" i="17"/>
  <c r="K306" i="17"/>
  <c r="K312" i="17"/>
  <c r="L312" i="17"/>
  <c r="M312" i="17"/>
  <c r="N312" i="17"/>
  <c r="M267" i="17"/>
  <c r="N267" i="17"/>
  <c r="L267" i="17"/>
  <c r="K267" i="17"/>
  <c r="M221" i="17"/>
  <c r="N221" i="17"/>
  <c r="K221" i="17"/>
  <c r="L221" i="17"/>
  <c r="M43" i="17"/>
  <c r="N43" i="17"/>
  <c r="K43" i="17"/>
  <c r="L43" i="17"/>
  <c r="L373" i="17"/>
  <c r="N373" i="17"/>
  <c r="K373" i="17"/>
  <c r="M373" i="17"/>
  <c r="M444" i="17"/>
  <c r="N444" i="17"/>
  <c r="K444" i="17"/>
  <c r="L444" i="17"/>
  <c r="K377" i="17"/>
  <c r="N377" i="17"/>
  <c r="L377" i="17"/>
  <c r="M377" i="17"/>
  <c r="K274" i="17"/>
  <c r="M274" i="17"/>
  <c r="L274" i="17"/>
  <c r="N274" i="17"/>
  <c r="K348" i="17"/>
  <c r="N348" i="17"/>
  <c r="L348" i="17"/>
  <c r="M348" i="17"/>
  <c r="N351" i="17"/>
  <c r="L351" i="17"/>
  <c r="K351" i="17"/>
  <c r="M351" i="17"/>
  <c r="K93" i="17"/>
  <c r="M93" i="17"/>
  <c r="L93" i="17"/>
  <c r="N93" i="17"/>
  <c r="K72" i="17"/>
  <c r="N72" i="17"/>
  <c r="M72" i="17"/>
  <c r="L72" i="17"/>
  <c r="M285" i="17"/>
  <c r="K285" i="17"/>
  <c r="N285" i="17"/>
  <c r="L285" i="17"/>
  <c r="M244" i="17"/>
  <c r="K244" i="17"/>
  <c r="L244" i="17"/>
  <c r="N244" i="17"/>
  <c r="M281" i="17"/>
  <c r="L281" i="17"/>
  <c r="K281" i="17"/>
  <c r="N281" i="17"/>
  <c r="N290" i="17"/>
  <c r="M290" i="17"/>
  <c r="K290" i="17"/>
  <c r="L290" i="17"/>
  <c r="K120" i="17"/>
  <c r="L120" i="17"/>
  <c r="M120" i="17"/>
  <c r="N120" i="17"/>
  <c r="M278" i="17"/>
  <c r="L278" i="17"/>
  <c r="N278" i="17"/>
  <c r="K278" i="17"/>
  <c r="N119" i="17"/>
  <c r="L119" i="17"/>
  <c r="K119" i="17"/>
  <c r="M119" i="17"/>
  <c r="M410" i="17"/>
  <c r="K410" i="17"/>
  <c r="L410" i="17"/>
  <c r="N410" i="17"/>
  <c r="K426" i="17"/>
  <c r="M426" i="17"/>
  <c r="L426" i="17"/>
  <c r="N426" i="17"/>
  <c r="M79" i="17"/>
  <c r="N79" i="17"/>
  <c r="K79" i="17"/>
  <c r="L79" i="17"/>
  <c r="N346" i="17"/>
  <c r="M346" i="17"/>
  <c r="L346" i="17"/>
  <c r="K346" i="17"/>
  <c r="L171" i="17"/>
  <c r="N171" i="17"/>
  <c r="M171" i="17"/>
  <c r="K171" i="17"/>
  <c r="L173" i="17"/>
  <c r="K173" i="17"/>
  <c r="M173" i="17"/>
  <c r="N173" i="17"/>
  <c r="M302" i="17"/>
  <c r="K302" i="17"/>
  <c r="L302" i="17"/>
  <c r="N302" i="17"/>
  <c r="L266" i="17"/>
  <c r="K266" i="17"/>
  <c r="N266" i="17"/>
  <c r="M266" i="17"/>
  <c r="L66" i="17"/>
  <c r="K66" i="17"/>
  <c r="M66" i="17"/>
  <c r="N66" i="17"/>
  <c r="N44" i="17"/>
  <c r="L44" i="17"/>
  <c r="M44" i="17"/>
  <c r="K44" i="17"/>
  <c r="L78" i="17"/>
  <c r="M78" i="17"/>
  <c r="N78" i="17"/>
  <c r="K78" i="17"/>
  <c r="K121" i="17"/>
  <c r="N121" i="17"/>
  <c r="L121" i="17"/>
  <c r="M121" i="17"/>
  <c r="N108" i="17"/>
  <c r="L108" i="17"/>
  <c r="M108" i="17"/>
  <c r="K108" i="17"/>
  <c r="N311" i="17"/>
  <c r="L311" i="17"/>
  <c r="M311" i="17"/>
  <c r="K311" i="17"/>
  <c r="M70" i="17"/>
  <c r="L70" i="17"/>
  <c r="K70" i="17"/>
  <c r="N70" i="17"/>
  <c r="L40" i="17"/>
  <c r="M40" i="17"/>
  <c r="K40" i="17"/>
  <c r="N40" i="17"/>
  <c r="M399" i="17"/>
  <c r="K399" i="17"/>
  <c r="L399" i="17"/>
  <c r="N399" i="17"/>
  <c r="L160" i="17"/>
  <c r="K160" i="17"/>
  <c r="N160" i="17"/>
  <c r="M160" i="17"/>
  <c r="K193" i="17"/>
  <c r="M193" i="17"/>
  <c r="L193" i="17"/>
  <c r="N193" i="17"/>
  <c r="K62" i="17"/>
  <c r="N62" i="17"/>
  <c r="M62" i="17"/>
  <c r="L62" i="17"/>
  <c r="K395" i="17"/>
  <c r="L395" i="17"/>
  <c r="N395" i="17"/>
  <c r="M395" i="17"/>
  <c r="N213" i="17"/>
  <c r="M213" i="17"/>
  <c r="L213" i="17"/>
  <c r="K213" i="17"/>
  <c r="N445" i="17"/>
  <c r="M445" i="17"/>
  <c r="L445" i="17"/>
  <c r="K445" i="17"/>
  <c r="L182" i="17"/>
  <c r="K182" i="17"/>
  <c r="N182" i="17"/>
  <c r="M182" i="17"/>
  <c r="K371" i="17"/>
  <c r="N371" i="17"/>
  <c r="L371" i="17"/>
  <c r="M371" i="17"/>
  <c r="L393" i="17"/>
  <c r="K393" i="17"/>
  <c r="M393" i="17"/>
  <c r="N393" i="17"/>
  <c r="M357" i="17"/>
  <c r="K357" i="17"/>
  <c r="L357" i="17"/>
  <c r="N357" i="17"/>
  <c r="L272" i="17"/>
  <c r="N272" i="17"/>
  <c r="K272" i="17"/>
  <c r="M272" i="17"/>
  <c r="N458" i="17"/>
  <c r="L458" i="17"/>
  <c r="M458" i="17"/>
  <c r="K458" i="17"/>
  <c r="M82" i="17"/>
  <c r="L82" i="17"/>
  <c r="K82" i="17"/>
  <c r="N82" i="17"/>
  <c r="M337" i="17"/>
  <c r="L337" i="17"/>
  <c r="K337" i="17"/>
  <c r="N337" i="17"/>
  <c r="N114" i="17"/>
  <c r="L114" i="17"/>
  <c r="M114" i="17"/>
  <c r="K114" i="17"/>
  <c r="M35" i="17"/>
  <c r="L35" i="17"/>
  <c r="K35" i="17"/>
  <c r="N35" i="17"/>
  <c r="N300" i="17"/>
  <c r="M300" i="17"/>
  <c r="K300" i="17"/>
  <c r="L300" i="17"/>
  <c r="M264" i="17"/>
  <c r="K264" i="17"/>
  <c r="L264" i="17"/>
  <c r="N264" i="17"/>
  <c r="N92" i="17"/>
  <c r="M92" i="17"/>
  <c r="K92" i="17"/>
  <c r="L92" i="17"/>
  <c r="L174" i="17"/>
  <c r="N174" i="17"/>
  <c r="K174" i="17"/>
  <c r="M174" i="17"/>
  <c r="N279" i="17"/>
  <c r="K279" i="17"/>
  <c r="M279" i="17"/>
  <c r="L279" i="17"/>
  <c r="L60" i="17"/>
  <c r="M60" i="17"/>
  <c r="K60" i="17"/>
  <c r="N60" i="17"/>
  <c r="K158" i="17"/>
  <c r="M158" i="17"/>
  <c r="N158" i="17"/>
  <c r="L158" i="17"/>
  <c r="K423" i="17"/>
  <c r="M423" i="17"/>
  <c r="N423" i="17"/>
  <c r="L423" i="17"/>
  <c r="N405" i="17"/>
  <c r="K405" i="17"/>
  <c r="L405" i="17"/>
  <c r="M405" i="17"/>
  <c r="M217" i="17"/>
  <c r="L217" i="17"/>
  <c r="N217" i="17"/>
  <c r="K217" i="17"/>
  <c r="K126" i="17"/>
  <c r="L126" i="17"/>
  <c r="N126" i="17"/>
  <c r="M126" i="17"/>
  <c r="L175" i="17"/>
  <c r="M175" i="17"/>
  <c r="K175" i="17"/>
  <c r="N175" i="17"/>
  <c r="N452" i="17"/>
  <c r="L452" i="17"/>
  <c r="K452" i="17"/>
  <c r="M452" i="17"/>
  <c r="L85" i="17"/>
  <c r="N85" i="17"/>
  <c r="K85" i="17"/>
  <c r="M85" i="17"/>
  <c r="L339" i="17"/>
  <c r="M339" i="17"/>
  <c r="K339" i="17"/>
  <c r="N339" i="17"/>
  <c r="N349" i="17"/>
  <c r="K349" i="17"/>
  <c r="L349" i="17"/>
  <c r="M349" i="17"/>
  <c r="N59" i="17"/>
  <c r="M59" i="17"/>
  <c r="L59" i="17"/>
  <c r="K59" i="17"/>
  <c r="M347" i="17"/>
  <c r="K347" i="17"/>
  <c r="N347" i="17"/>
  <c r="L347" i="17"/>
  <c r="K234" i="17"/>
  <c r="L234" i="17"/>
  <c r="N234" i="17"/>
  <c r="M234" i="17"/>
  <c r="K341" i="17"/>
  <c r="N341" i="17"/>
  <c r="L341" i="17"/>
  <c r="M341" i="17"/>
  <c r="N185" i="17"/>
  <c r="L185" i="17"/>
  <c r="K185" i="17"/>
  <c r="M185" i="17"/>
  <c r="L350" i="17"/>
  <c r="M350" i="17"/>
  <c r="K350" i="17"/>
  <c r="N350" i="17"/>
  <c r="K417" i="17"/>
  <c r="M417" i="17"/>
  <c r="N417" i="17"/>
  <c r="L417" i="17"/>
  <c r="K313" i="17"/>
  <c r="N313" i="17"/>
  <c r="L313" i="17"/>
  <c r="M313" i="17"/>
  <c r="N71" i="17"/>
  <c r="M71" i="17"/>
  <c r="K71" i="17"/>
  <c r="L71" i="17"/>
  <c r="N360" i="17"/>
  <c r="M360" i="17"/>
  <c r="K360" i="17"/>
  <c r="L360" i="17"/>
  <c r="K186" i="17"/>
  <c r="M186" i="17"/>
  <c r="N186" i="17"/>
  <c r="L186" i="17"/>
  <c r="M262" i="17"/>
  <c r="N262" i="17"/>
  <c r="K262" i="17"/>
  <c r="L262" i="17"/>
  <c r="N211" i="17"/>
  <c r="M211" i="17"/>
  <c r="K211" i="17"/>
  <c r="L211" i="17"/>
  <c r="M440" i="17"/>
  <c r="K440" i="17"/>
  <c r="N440" i="17"/>
  <c r="L440" i="17"/>
  <c r="N98" i="17"/>
  <c r="L98" i="17"/>
  <c r="K98" i="17"/>
  <c r="M98" i="17"/>
  <c r="N219" i="17"/>
  <c r="K219" i="17"/>
  <c r="M219" i="17"/>
  <c r="L219" i="17"/>
  <c r="L150" i="17"/>
  <c r="M150" i="17"/>
  <c r="N150" i="17"/>
  <c r="K150" i="17"/>
  <c r="K303" i="17"/>
  <c r="N303" i="17"/>
  <c r="M303" i="17"/>
  <c r="L303" i="17"/>
  <c r="K467" i="17"/>
  <c r="L467" i="17"/>
  <c r="N467" i="17"/>
  <c r="M467" i="17"/>
  <c r="K296" i="17"/>
  <c r="M296" i="17"/>
  <c r="L296" i="17"/>
  <c r="N296" i="17"/>
  <c r="K455" i="17"/>
  <c r="N455" i="17"/>
  <c r="L455" i="17"/>
  <c r="M455" i="17"/>
  <c r="K390" i="17"/>
  <c r="N390" i="17"/>
  <c r="M390" i="17"/>
  <c r="L390" i="17"/>
  <c r="N447" i="17"/>
  <c r="M447" i="17"/>
  <c r="L447" i="17"/>
  <c r="K447" i="17"/>
  <c r="M451" i="17"/>
  <c r="N451" i="17"/>
  <c r="L451" i="17"/>
  <c r="K451" i="17"/>
  <c r="N438" i="17"/>
  <c r="K438" i="17"/>
  <c r="M438" i="17"/>
  <c r="L438" i="17"/>
  <c r="N328" i="17"/>
  <c r="M328" i="17"/>
  <c r="K328" i="17"/>
  <c r="L328" i="17"/>
  <c r="N230" i="17"/>
  <c r="M230" i="17"/>
  <c r="L230" i="17"/>
  <c r="K230" i="17"/>
  <c r="M242" i="17"/>
  <c r="N242" i="17"/>
  <c r="K242" i="17"/>
  <c r="L242" i="17"/>
  <c r="AK341" i="16"/>
  <c r="AK318" i="16"/>
  <c r="AK263" i="16"/>
  <c r="AK311" i="16"/>
  <c r="AK61" i="16"/>
  <c r="AK196" i="16"/>
  <c r="AK212" i="16"/>
  <c r="AK276" i="16"/>
  <c r="AK166" i="16"/>
  <c r="AK182" i="16"/>
  <c r="AK259" i="16"/>
  <c r="AK214" i="16"/>
  <c r="AK246" i="16"/>
  <c r="AK262" i="16"/>
  <c r="AK316" i="16"/>
  <c r="AK384" i="16"/>
  <c r="AK298" i="16"/>
  <c r="AK88" i="16"/>
  <c r="AK120" i="16"/>
  <c r="AK152" i="16"/>
  <c r="AK209" i="16"/>
  <c r="AK207" i="16"/>
  <c r="AK121" i="16"/>
  <c r="AK137" i="16"/>
  <c r="AK157" i="16"/>
  <c r="AK188" i="16"/>
  <c r="AK268" i="16"/>
  <c r="AK300" i="16"/>
  <c r="AK163" i="16"/>
  <c r="AK247" i="16"/>
  <c r="AK206" i="16"/>
  <c r="AK346" i="16"/>
  <c r="AK257" i="16"/>
  <c r="AK345" i="16"/>
  <c r="AK305" i="16"/>
  <c r="AK35" i="16"/>
  <c r="AK91" i="16"/>
  <c r="AK145" i="16"/>
  <c r="AK80" i="16"/>
  <c r="AK103" i="16"/>
  <c r="AK135" i="16"/>
  <c r="AI5" i="13"/>
  <c r="AI7" i="16" s="1"/>
  <c r="AG7" i="16"/>
  <c r="AK7" i="16" s="1"/>
  <c r="AI7" i="13"/>
  <c r="AI9" i="16" s="1"/>
  <c r="AG9" i="16"/>
  <c r="AI9" i="13"/>
  <c r="AI11" i="16" s="1"/>
  <c r="AG11" i="16"/>
  <c r="AK11" i="16" s="1"/>
  <c r="AI11" i="13"/>
  <c r="AI13" i="16" s="1"/>
  <c r="AG13" i="16"/>
  <c r="AI13" i="13"/>
  <c r="AI15" i="16" s="1"/>
  <c r="AG15" i="16"/>
  <c r="AI15" i="13"/>
  <c r="AI17" i="16" s="1"/>
  <c r="AG17" i="16"/>
  <c r="AI19" i="13"/>
  <c r="AI21" i="16" s="1"/>
  <c r="AG21" i="16"/>
  <c r="AK21" i="16" s="1"/>
  <c r="AI21" i="13"/>
  <c r="AI23" i="16" s="1"/>
  <c r="AG23" i="16"/>
  <c r="AK23" i="16" s="1"/>
  <c r="AI23" i="13"/>
  <c r="AI25" i="16" s="1"/>
  <c r="AG25" i="16"/>
  <c r="AI25" i="13"/>
  <c r="AI27" i="16" s="1"/>
  <c r="AG27" i="16"/>
  <c r="AI27" i="13"/>
  <c r="AI29" i="16" s="1"/>
  <c r="AG29" i="16"/>
  <c r="AI29" i="13"/>
  <c r="AI31" i="16" s="1"/>
  <c r="AG31" i="16"/>
  <c r="AI31" i="13"/>
  <c r="AI33" i="16" s="1"/>
  <c r="AG33" i="16"/>
  <c r="AI35" i="13"/>
  <c r="AI37" i="16" s="1"/>
  <c r="AG37" i="16"/>
  <c r="AI37" i="13"/>
  <c r="AI39" i="16" s="1"/>
  <c r="AG39" i="16"/>
  <c r="AK39" i="16" s="1"/>
  <c r="AI39" i="13"/>
  <c r="AI41" i="16" s="1"/>
  <c r="AG41" i="16"/>
  <c r="AI41" i="13"/>
  <c r="AI43" i="16" s="1"/>
  <c r="AG43" i="16"/>
  <c r="AI43" i="13"/>
  <c r="AI45" i="16" s="1"/>
  <c r="AG45" i="16"/>
  <c r="AI47" i="13"/>
  <c r="AI49" i="16" s="1"/>
  <c r="AG49" i="16"/>
  <c r="AI49" i="13"/>
  <c r="AI51" i="16" s="1"/>
  <c r="AG51" i="16"/>
  <c r="AK51" i="16" s="1"/>
  <c r="AI51" i="13"/>
  <c r="AI53" i="16" s="1"/>
  <c r="AG53" i="16"/>
  <c r="AK53" i="16" s="1"/>
  <c r="AI55" i="13"/>
  <c r="AI57" i="16" s="1"/>
  <c r="AG57" i="16"/>
  <c r="AK57" i="16" s="1"/>
  <c r="AI57" i="13"/>
  <c r="AI59" i="16" s="1"/>
  <c r="AG59" i="16"/>
  <c r="AI61" i="13"/>
  <c r="AI63" i="16" s="1"/>
  <c r="AG63" i="16"/>
  <c r="AI63" i="13"/>
  <c r="AI65" i="16" s="1"/>
  <c r="AG65" i="16"/>
  <c r="AI65" i="13"/>
  <c r="AI67" i="16" s="1"/>
  <c r="AG67" i="16"/>
  <c r="AK67" i="16" s="1"/>
  <c r="AI67" i="13"/>
  <c r="AI69" i="16" s="1"/>
  <c r="AG69" i="16"/>
  <c r="AK69" i="16" s="1"/>
  <c r="AI69" i="13"/>
  <c r="AI71" i="16" s="1"/>
  <c r="AG71" i="16"/>
  <c r="AI73" i="13"/>
  <c r="AI75" i="16" s="1"/>
  <c r="AG75" i="16"/>
  <c r="AI75" i="13"/>
  <c r="AI77" i="16" s="1"/>
  <c r="AG77" i="16"/>
  <c r="AI77" i="13"/>
  <c r="AI79" i="16" s="1"/>
  <c r="AG79" i="16"/>
  <c r="AK79" i="16" s="1"/>
  <c r="AI79" i="13"/>
  <c r="AI81" i="16" s="1"/>
  <c r="AG81" i="16"/>
  <c r="AI81" i="13"/>
  <c r="AI83" i="16" s="1"/>
  <c r="AG83" i="16"/>
  <c r="AG85" i="16"/>
  <c r="AK85" i="16" s="1"/>
  <c r="AI83" i="13"/>
  <c r="AI85" i="16" s="1"/>
  <c r="AI85" i="13"/>
  <c r="AI87" i="16" s="1"/>
  <c r="AG87" i="16"/>
  <c r="AI87" i="13"/>
  <c r="AI89" i="16" s="1"/>
  <c r="AG89" i="16"/>
  <c r="AG93" i="16"/>
  <c r="AK93" i="16" s="1"/>
  <c r="AI91" i="13"/>
  <c r="AI93" i="16" s="1"/>
  <c r="AI93" i="13"/>
  <c r="AI95" i="16" s="1"/>
  <c r="AG95" i="16"/>
  <c r="AK95" i="16" s="1"/>
  <c r="AI95" i="13"/>
  <c r="AI97" i="16" s="1"/>
  <c r="AG97" i="16"/>
  <c r="AI97" i="13"/>
  <c r="AI99" i="16" s="1"/>
  <c r="AG99" i="16"/>
  <c r="AG101" i="16"/>
  <c r="AK101" i="16" s="1"/>
  <c r="AI99" i="13"/>
  <c r="AI101" i="16" s="1"/>
  <c r="AI103" i="13"/>
  <c r="AI105" i="16" s="1"/>
  <c r="AG105" i="16"/>
  <c r="AI105" i="13"/>
  <c r="AI107" i="16" s="1"/>
  <c r="AG107" i="16"/>
  <c r="AK107" i="16" s="1"/>
  <c r="AG109" i="16"/>
  <c r="AK109" i="16" s="1"/>
  <c r="AI107" i="13"/>
  <c r="AI109" i="16" s="1"/>
  <c r="AI109" i="13"/>
  <c r="AI111" i="16" s="1"/>
  <c r="AG111" i="16"/>
  <c r="AI111" i="13"/>
  <c r="AI113" i="16" s="1"/>
  <c r="AG113" i="16"/>
  <c r="AI113" i="13"/>
  <c r="AI115" i="16" s="1"/>
  <c r="AG115" i="16"/>
  <c r="AG117" i="16"/>
  <c r="AK117" i="16" s="1"/>
  <c r="AI115" i="13"/>
  <c r="AI117" i="16" s="1"/>
  <c r="AI117" i="13"/>
  <c r="AI119" i="16" s="1"/>
  <c r="AG119" i="16"/>
  <c r="AI123" i="13"/>
  <c r="AI125" i="16" s="1"/>
  <c r="AG125" i="16"/>
  <c r="AI125" i="13"/>
  <c r="AI127" i="16" s="1"/>
  <c r="AG127" i="16"/>
  <c r="AI127" i="13"/>
  <c r="AI129" i="16" s="1"/>
  <c r="AG129" i="16"/>
  <c r="AI129" i="13"/>
  <c r="AI131" i="16" s="1"/>
  <c r="AG131" i="16"/>
  <c r="AG133" i="16"/>
  <c r="AK133" i="16" s="1"/>
  <c r="AI131" i="13"/>
  <c r="AI133" i="16" s="1"/>
  <c r="AI137" i="13"/>
  <c r="AI139" i="16" s="1"/>
  <c r="AG139" i="16"/>
  <c r="AK139" i="16" s="1"/>
  <c r="AG141" i="16"/>
  <c r="AK141" i="16" s="1"/>
  <c r="AI139" i="13"/>
  <c r="AI141" i="16" s="1"/>
  <c r="AG143" i="16"/>
  <c r="AK143" i="16" s="1"/>
  <c r="AI141" i="13"/>
  <c r="AI143" i="16" s="1"/>
  <c r="AI145" i="13"/>
  <c r="AI147" i="16" s="1"/>
  <c r="AG147" i="16"/>
  <c r="AI147" i="13"/>
  <c r="AG149" i="16"/>
  <c r="AK149" i="16" s="1"/>
  <c r="AG151" i="16"/>
  <c r="AK151" i="16" s="1"/>
  <c r="AI149" i="13"/>
  <c r="AI151" i="16" s="1"/>
  <c r="AI151" i="13"/>
  <c r="AI153" i="16" s="1"/>
  <c r="AG153" i="16"/>
  <c r="AI153" i="13"/>
  <c r="AI155" i="16" s="1"/>
  <c r="AG155" i="16"/>
  <c r="AK155" i="16" s="1"/>
  <c r="AG159" i="16"/>
  <c r="AI157" i="13"/>
  <c r="AI159" i="16" s="1"/>
  <c r="AI159" i="13"/>
  <c r="AI161" i="16" s="1"/>
  <c r="AG161" i="16"/>
  <c r="AG165" i="16"/>
  <c r="AK165" i="16" s="1"/>
  <c r="AI163" i="13"/>
  <c r="AI165" i="16" s="1"/>
  <c r="AG167" i="16"/>
  <c r="AK167" i="16" s="1"/>
  <c r="AI165" i="13"/>
  <c r="AI167" i="16" s="1"/>
  <c r="AI167" i="13"/>
  <c r="AI169" i="16" s="1"/>
  <c r="AG169" i="16"/>
  <c r="AK169" i="16" s="1"/>
  <c r="AG171" i="16"/>
  <c r="AK171" i="16" s="1"/>
  <c r="AI169" i="13"/>
  <c r="AI171" i="16" s="1"/>
  <c r="AI171" i="13"/>
  <c r="AI173" i="16" s="1"/>
  <c r="AG173" i="16"/>
  <c r="AG175" i="16"/>
  <c r="AK175" i="16" s="1"/>
  <c r="AI173" i="13"/>
  <c r="AI175" i="16" s="1"/>
  <c r="AI175" i="13"/>
  <c r="AI177" i="16" s="1"/>
  <c r="AG177" i="16"/>
  <c r="AG179" i="16"/>
  <c r="AK179" i="16" s="1"/>
  <c r="AI177" i="13"/>
  <c r="AI179" i="16" s="1"/>
  <c r="AI179" i="13"/>
  <c r="AI181" i="16" s="1"/>
  <c r="AG181" i="16"/>
  <c r="AK181" i="16" s="1"/>
  <c r="AI181" i="13"/>
  <c r="AI183" i="16" s="1"/>
  <c r="AG183" i="16"/>
  <c r="AI183" i="13"/>
  <c r="AI185" i="16" s="1"/>
  <c r="AG185" i="16"/>
  <c r="AG187" i="16"/>
  <c r="AK187" i="16" s="1"/>
  <c r="AI185" i="13"/>
  <c r="AI187" i="16" s="1"/>
  <c r="AI187" i="13"/>
  <c r="AI189" i="16" s="1"/>
  <c r="AG189" i="16"/>
  <c r="AG191" i="16"/>
  <c r="AK191" i="16" s="1"/>
  <c r="AI189" i="13"/>
  <c r="AI191" i="16" s="1"/>
  <c r="AI191" i="13"/>
  <c r="AI193" i="16" s="1"/>
  <c r="AG193" i="16"/>
  <c r="AG195" i="16"/>
  <c r="AK195" i="16" s="1"/>
  <c r="AI193" i="13"/>
  <c r="AI195" i="16" s="1"/>
  <c r="AI195" i="13"/>
  <c r="AI197" i="16" s="1"/>
  <c r="AG197" i="16"/>
  <c r="AK197" i="16" s="1"/>
  <c r="AG199" i="16"/>
  <c r="AK199" i="16" s="1"/>
  <c r="AI197" i="13"/>
  <c r="AI199" i="16" s="1"/>
  <c r="AI199" i="13"/>
  <c r="AI201" i="16" s="1"/>
  <c r="AG201" i="16"/>
  <c r="AG203" i="16"/>
  <c r="AI201" i="13"/>
  <c r="AI203" i="16" s="1"/>
  <c r="AI203" i="13"/>
  <c r="AI205" i="16" s="1"/>
  <c r="AG205" i="16"/>
  <c r="AI209" i="13"/>
  <c r="AI211" i="16" s="1"/>
  <c r="AG211" i="16"/>
  <c r="AK211" i="16" s="1"/>
  <c r="AI211" i="13"/>
  <c r="AI213" i="16" s="1"/>
  <c r="AG213" i="16"/>
  <c r="AK213" i="16" s="1"/>
  <c r="AG215" i="16"/>
  <c r="AK215" i="16" s="1"/>
  <c r="AI213" i="13"/>
  <c r="AI215" i="16" s="1"/>
  <c r="AG219" i="16"/>
  <c r="AK219" i="16" s="1"/>
  <c r="AI217" i="13"/>
  <c r="AI219" i="16" s="1"/>
  <c r="AI219" i="13"/>
  <c r="AI221" i="16" s="1"/>
  <c r="AG221" i="16"/>
  <c r="AG223" i="16"/>
  <c r="AK223" i="16" s="1"/>
  <c r="AI221" i="13"/>
  <c r="AI223" i="16" s="1"/>
  <c r="AI223" i="13"/>
  <c r="AI225" i="16" s="1"/>
  <c r="AG225" i="16"/>
  <c r="AG227" i="16"/>
  <c r="AK227" i="16" s="1"/>
  <c r="AI225" i="13"/>
  <c r="AI227" i="16" s="1"/>
  <c r="AI227" i="13"/>
  <c r="AI229" i="16" s="1"/>
  <c r="AG229" i="16"/>
  <c r="AK229" i="16" s="1"/>
  <c r="AG231" i="16"/>
  <c r="AK231" i="16" s="1"/>
  <c r="AI229" i="13"/>
  <c r="AI231" i="16" s="1"/>
  <c r="AI231" i="13"/>
  <c r="AI233" i="16" s="1"/>
  <c r="AG233" i="16"/>
  <c r="AG235" i="16"/>
  <c r="AK235" i="16" s="1"/>
  <c r="AI233" i="13"/>
  <c r="AI235" i="16" s="1"/>
  <c r="AI235" i="13"/>
  <c r="AI237" i="16" s="1"/>
  <c r="AG237" i="16"/>
  <c r="AG239" i="16"/>
  <c r="AK239" i="16" s="1"/>
  <c r="AI237" i="13"/>
  <c r="AI239" i="16" s="1"/>
  <c r="AI239" i="13"/>
  <c r="AI241" i="16" s="1"/>
  <c r="AG241" i="16"/>
  <c r="AG243" i="16"/>
  <c r="AK243" i="16" s="1"/>
  <c r="AI241" i="13"/>
  <c r="AI243" i="16" s="1"/>
  <c r="AI243" i="13"/>
  <c r="AI245" i="16" s="1"/>
  <c r="AG245" i="16"/>
  <c r="AK245" i="16" s="1"/>
  <c r="AI247" i="13"/>
  <c r="AI249" i="16" s="1"/>
  <c r="AG249" i="16"/>
  <c r="AK249" i="16" s="1"/>
  <c r="AI249" i="13"/>
  <c r="AI251" i="16" s="1"/>
  <c r="AG251" i="16"/>
  <c r="AK251" i="16" s="1"/>
  <c r="AG253" i="16"/>
  <c r="AK253" i="16" s="1"/>
  <c r="AI251" i="13"/>
  <c r="AI253" i="16" s="1"/>
  <c r="AI253" i="13"/>
  <c r="AI255" i="16" s="1"/>
  <c r="AG255" i="16"/>
  <c r="AI259" i="13"/>
  <c r="AI261" i="16" s="1"/>
  <c r="AG261" i="16"/>
  <c r="AI263" i="13"/>
  <c r="AI265" i="16" s="1"/>
  <c r="AG265" i="16"/>
  <c r="AI265" i="13"/>
  <c r="AI267" i="16" s="1"/>
  <c r="AG267" i="16"/>
  <c r="AK267" i="16" s="1"/>
  <c r="AG269" i="16"/>
  <c r="AK269" i="16" s="1"/>
  <c r="AI267" i="13"/>
  <c r="AI269" i="16" s="1"/>
  <c r="AI269" i="13"/>
  <c r="AI271" i="16" s="1"/>
  <c r="AG271" i="16"/>
  <c r="AI271" i="13"/>
  <c r="AI273" i="16" s="1"/>
  <c r="AG273" i="16"/>
  <c r="AK273" i="16" s="1"/>
  <c r="AI273" i="13"/>
  <c r="AI275" i="16" s="1"/>
  <c r="AG275" i="16"/>
  <c r="AI275" i="13"/>
  <c r="AI277" i="16" s="1"/>
  <c r="AG277" i="16"/>
  <c r="AK277" i="16" s="1"/>
  <c r="AI277" i="13"/>
  <c r="AI279" i="16" s="1"/>
  <c r="AG279" i="16"/>
  <c r="AI279" i="13"/>
  <c r="AI281" i="16" s="1"/>
  <c r="AG281" i="16"/>
  <c r="AK281" i="16" s="1"/>
  <c r="AI281" i="13"/>
  <c r="AI283" i="16" s="1"/>
  <c r="AG283" i="16"/>
  <c r="AK283" i="16" s="1"/>
  <c r="AI285" i="13"/>
  <c r="AI287" i="16" s="1"/>
  <c r="AG287" i="16"/>
  <c r="AI287" i="13"/>
  <c r="AI289" i="16" s="1"/>
  <c r="AG289" i="16"/>
  <c r="AK289" i="16" s="1"/>
  <c r="AI289" i="13"/>
  <c r="AI291" i="16" s="1"/>
  <c r="AG291" i="16"/>
  <c r="AI291" i="13"/>
  <c r="AI293" i="16" s="1"/>
  <c r="AG293" i="16"/>
  <c r="AI293" i="13"/>
  <c r="AI295" i="16" s="1"/>
  <c r="AG295" i="16"/>
  <c r="AI295" i="13"/>
  <c r="AI297" i="16" s="1"/>
  <c r="AG297" i="16"/>
  <c r="AK297" i="16" s="1"/>
  <c r="AI297" i="13"/>
  <c r="AI299" i="16" s="1"/>
  <c r="AG299" i="16"/>
  <c r="AK299" i="16" s="1"/>
  <c r="AG301" i="16"/>
  <c r="AK301" i="16" s="1"/>
  <c r="AI299" i="13"/>
  <c r="AI301" i="16" s="1"/>
  <c r="AI305" i="13"/>
  <c r="AI307" i="16" s="1"/>
  <c r="AG307" i="16"/>
  <c r="AI307" i="13"/>
  <c r="AI309" i="16" s="1"/>
  <c r="AG309" i="16"/>
  <c r="AI311" i="13"/>
  <c r="AI313" i="16" s="1"/>
  <c r="AG313" i="16"/>
  <c r="AK313" i="16" s="1"/>
  <c r="AI319" i="13"/>
  <c r="AI321" i="16" s="1"/>
  <c r="AG321" i="16"/>
  <c r="AI321" i="13"/>
  <c r="AI323" i="16" s="1"/>
  <c r="AG323" i="16"/>
  <c r="AI323" i="13"/>
  <c r="AI325" i="16" s="1"/>
  <c r="AG325" i="16"/>
  <c r="AG327" i="16"/>
  <c r="AK327" i="16" s="1"/>
  <c r="AI325" i="13"/>
  <c r="AI327" i="16" s="1"/>
  <c r="AG331" i="16"/>
  <c r="AK331" i="16" s="1"/>
  <c r="AI329" i="13"/>
  <c r="AI331" i="16" s="1"/>
  <c r="AI331" i="13"/>
  <c r="AI333" i="16" s="1"/>
  <c r="AG333" i="16"/>
  <c r="AK333" i="16" s="1"/>
  <c r="AG335" i="16"/>
  <c r="AK335" i="16" s="1"/>
  <c r="AI333" i="13"/>
  <c r="AI335" i="16" s="1"/>
  <c r="AI335" i="13"/>
  <c r="AI337" i="16" s="1"/>
  <c r="AG337" i="16"/>
  <c r="AK337" i="16" s="1"/>
  <c r="AG339" i="16"/>
  <c r="AK339" i="16" s="1"/>
  <c r="AI337" i="13"/>
  <c r="AI339" i="16" s="1"/>
  <c r="AI341" i="13"/>
  <c r="AI343" i="16" s="1"/>
  <c r="AG343" i="16"/>
  <c r="AI346" i="13"/>
  <c r="AI348" i="16" s="1"/>
  <c r="AG348" i="16"/>
  <c r="AK348" i="16" s="1"/>
  <c r="AI350" i="13"/>
  <c r="AI352" i="16" s="1"/>
  <c r="AG352" i="16"/>
  <c r="AK352" i="16" s="1"/>
  <c r="AI354" i="13"/>
  <c r="AI356" i="16" s="1"/>
  <c r="AG356" i="16"/>
  <c r="AI358" i="13"/>
  <c r="AI360" i="16" s="1"/>
  <c r="AG360" i="16"/>
  <c r="AK360" i="16" s="1"/>
  <c r="AI362" i="13"/>
  <c r="AI364" i="16" s="1"/>
  <c r="AG364" i="16"/>
  <c r="AK364" i="16" s="1"/>
  <c r="AI366" i="13"/>
  <c r="AI368" i="16" s="1"/>
  <c r="AG368" i="16"/>
  <c r="AI370" i="13"/>
  <c r="AI372" i="16" s="1"/>
  <c r="AG372" i="16"/>
  <c r="AK372" i="16" s="1"/>
  <c r="AI374" i="13"/>
  <c r="AI376" i="16" s="1"/>
  <c r="AG376" i="16"/>
  <c r="AI378" i="13"/>
  <c r="AI380" i="16" s="1"/>
  <c r="AG380" i="16"/>
  <c r="AI386" i="13"/>
  <c r="AI388" i="16" s="1"/>
  <c r="AG388" i="16"/>
  <c r="AK388" i="16" s="1"/>
  <c r="AI390" i="13"/>
  <c r="AI392" i="16" s="1"/>
  <c r="AG392" i="16"/>
  <c r="AK392" i="16" s="1"/>
  <c r="AI394" i="13"/>
  <c r="AI396" i="16" s="1"/>
  <c r="AG396" i="16"/>
  <c r="AK396" i="16" s="1"/>
  <c r="AI398" i="13"/>
  <c r="AI400" i="16" s="1"/>
  <c r="AG400" i="16"/>
  <c r="AK400" i="16" s="1"/>
  <c r="AI402" i="13"/>
  <c r="AI404" i="16" s="1"/>
  <c r="AG404" i="16"/>
  <c r="AI406" i="13"/>
  <c r="AI408" i="16" s="1"/>
  <c r="AG408" i="16"/>
  <c r="AK408" i="16" s="1"/>
  <c r="AK201" i="16"/>
  <c r="AK183" i="16"/>
  <c r="AK255" i="16"/>
  <c r="AK287" i="16"/>
  <c r="AK29" i="16"/>
  <c r="AK89" i="16"/>
  <c r="AK105" i="16"/>
  <c r="AK17" i="16"/>
  <c r="AK33" i="16"/>
  <c r="AK83" i="16"/>
  <c r="AK99" i="16"/>
  <c r="AK9" i="16"/>
  <c r="AK25" i="16"/>
  <c r="AK41" i="16"/>
  <c r="AK153" i="16"/>
  <c r="AK111" i="16"/>
  <c r="AK127" i="16"/>
  <c r="AI351" i="13"/>
  <c r="AI353" i="16" s="1"/>
  <c r="AG353" i="16"/>
  <c r="AK353" i="16" s="1"/>
  <c r="AI355" i="13"/>
  <c r="AI357" i="16" s="1"/>
  <c r="AG357" i="16"/>
  <c r="AK357" i="16" s="1"/>
  <c r="AI359" i="13"/>
  <c r="AI361" i="16" s="1"/>
  <c r="AG361" i="16"/>
  <c r="AK361" i="16" s="1"/>
  <c r="AG365" i="16"/>
  <c r="AK365" i="16" s="1"/>
  <c r="AI363" i="13"/>
  <c r="AI365" i="16" s="1"/>
  <c r="AI367" i="13"/>
  <c r="AI369" i="16" s="1"/>
  <c r="AG369" i="16"/>
  <c r="AK369" i="16" s="1"/>
  <c r="AG373" i="16"/>
  <c r="AK373" i="16" s="1"/>
  <c r="AI371" i="13"/>
  <c r="AI373" i="16" s="1"/>
  <c r="AI375" i="13"/>
  <c r="AI377" i="16" s="1"/>
  <c r="AG377" i="16"/>
  <c r="AK377" i="16" s="1"/>
  <c r="AG381" i="16"/>
  <c r="AK381" i="16" s="1"/>
  <c r="AI379" i="13"/>
  <c r="AI381" i="16" s="1"/>
  <c r="AI383" i="13"/>
  <c r="AI385" i="16" s="1"/>
  <c r="AG385" i="16"/>
  <c r="AK385" i="16" s="1"/>
  <c r="AG389" i="16"/>
  <c r="AK389" i="16" s="1"/>
  <c r="AI387" i="13"/>
  <c r="AI389" i="16" s="1"/>
  <c r="AI391" i="13"/>
  <c r="AI393" i="16" s="1"/>
  <c r="AG393" i="16"/>
  <c r="AK393" i="16" s="1"/>
  <c r="AG397" i="16"/>
  <c r="AK397" i="16" s="1"/>
  <c r="AI395" i="13"/>
  <c r="AI397" i="16" s="1"/>
  <c r="AG405" i="16"/>
  <c r="AK405" i="16" s="1"/>
  <c r="AI403" i="13"/>
  <c r="AI405" i="16" s="1"/>
  <c r="AI407" i="13"/>
  <c r="AI409" i="16" s="1"/>
  <c r="AG409" i="16"/>
  <c r="AK409" i="16" s="1"/>
  <c r="AK185" i="16"/>
  <c r="AK233" i="16"/>
  <c r="AK71" i="16"/>
  <c r="AK271" i="16"/>
  <c r="AG4" i="16"/>
  <c r="AK4" i="16" s="1"/>
  <c r="AI2" i="13"/>
  <c r="AI4" i="16" s="1"/>
  <c r="AK173" i="16"/>
  <c r="AK205" i="16"/>
  <c r="AK237" i="16"/>
  <c r="AK293" i="16"/>
  <c r="AK43" i="16"/>
  <c r="AK75" i="16"/>
  <c r="AK275" i="16"/>
  <c r="AK307" i="16"/>
  <c r="AK325" i="16"/>
  <c r="AK321" i="16"/>
  <c r="AK368" i="16"/>
  <c r="AK37" i="16"/>
  <c r="AK125" i="16"/>
  <c r="AK27" i="16"/>
  <c r="AK87" i="16"/>
  <c r="AK115" i="16"/>
  <c r="AK131" i="16"/>
  <c r="AK147" i="16"/>
  <c r="AI4" i="13"/>
  <c r="AI6" i="16" s="1"/>
  <c r="AG6" i="16"/>
  <c r="AK6" i="16" s="1"/>
  <c r="AI6" i="13"/>
  <c r="AI8" i="16" s="1"/>
  <c r="AG8" i="16"/>
  <c r="AK8" i="16" s="1"/>
  <c r="AI8" i="13"/>
  <c r="AI10" i="16" s="1"/>
  <c r="AG10" i="16"/>
  <c r="AK10" i="16" s="1"/>
  <c r="AI10" i="13"/>
  <c r="AI12" i="16" s="1"/>
  <c r="AG12" i="16"/>
  <c r="AK12" i="16" s="1"/>
  <c r="AI12" i="13"/>
  <c r="AI14" i="16" s="1"/>
  <c r="AG14" i="16"/>
  <c r="AK14" i="16" s="1"/>
  <c r="AI14" i="13"/>
  <c r="AI16" i="16" s="1"/>
  <c r="AG16" i="16"/>
  <c r="AK16" i="16" s="1"/>
  <c r="AI16" i="13"/>
  <c r="AI18" i="16" s="1"/>
  <c r="AG18" i="16"/>
  <c r="AK18" i="16" s="1"/>
  <c r="AI18" i="13"/>
  <c r="AI20" i="16" s="1"/>
  <c r="AG20" i="16"/>
  <c r="AK20" i="16" s="1"/>
  <c r="AI20" i="13"/>
  <c r="AI22" i="16" s="1"/>
  <c r="AG22" i="16"/>
  <c r="AK22" i="16" s="1"/>
  <c r="AI22" i="13"/>
  <c r="AI24" i="16" s="1"/>
  <c r="AG24" i="16"/>
  <c r="AK24" i="16" s="1"/>
  <c r="AI24" i="13"/>
  <c r="AI26" i="16" s="1"/>
  <c r="AG26" i="16"/>
  <c r="AK26" i="16" s="1"/>
  <c r="AI28" i="13"/>
  <c r="AI30" i="16" s="1"/>
  <c r="AG30" i="16"/>
  <c r="AK30" i="16" s="1"/>
  <c r="AI32" i="13"/>
  <c r="AI34" i="16" s="1"/>
  <c r="AG34" i="16"/>
  <c r="AK34" i="16" s="1"/>
  <c r="AI34" i="13"/>
  <c r="AI36" i="16" s="1"/>
  <c r="AG36" i="16"/>
  <c r="AK36" i="16" s="1"/>
  <c r="AI36" i="13"/>
  <c r="AI38" i="16" s="1"/>
  <c r="AG38" i="16"/>
  <c r="AK38" i="16" s="1"/>
  <c r="AI38" i="13"/>
  <c r="AI40" i="16" s="1"/>
  <c r="AG40" i="16"/>
  <c r="AK40" i="16" s="1"/>
  <c r="AI42" i="13"/>
  <c r="AI44" i="16" s="1"/>
  <c r="AG44" i="16"/>
  <c r="AK44" i="16" s="1"/>
  <c r="AI44" i="13"/>
  <c r="AI46" i="16" s="1"/>
  <c r="AG46" i="16"/>
  <c r="AK46" i="16" s="1"/>
  <c r="AI46" i="13"/>
  <c r="AI48" i="16" s="1"/>
  <c r="AG48" i="16"/>
  <c r="AK48" i="16" s="1"/>
  <c r="AI48" i="13"/>
  <c r="AI50" i="16" s="1"/>
  <c r="AG50" i="16"/>
  <c r="AK50" i="16" s="1"/>
  <c r="AI50" i="13"/>
  <c r="AI52" i="16" s="1"/>
  <c r="AG52" i="16"/>
  <c r="AI52" i="13"/>
  <c r="AI54" i="16" s="1"/>
  <c r="AG54" i="16"/>
  <c r="AK54" i="16" s="1"/>
  <c r="AI54" i="13"/>
  <c r="AI56" i="16" s="1"/>
  <c r="AG56" i="16"/>
  <c r="AI58" i="13"/>
  <c r="AI60" i="16" s="1"/>
  <c r="AG60" i="16"/>
  <c r="AK60" i="16" s="1"/>
  <c r="AI60" i="13"/>
  <c r="AI62" i="16" s="1"/>
  <c r="AG62" i="16"/>
  <c r="AK62" i="16" s="1"/>
  <c r="AI62" i="13"/>
  <c r="AI64" i="16" s="1"/>
  <c r="AG64" i="16"/>
  <c r="AK64" i="16" s="1"/>
  <c r="AI64" i="13"/>
  <c r="AI66" i="16" s="1"/>
  <c r="AG66" i="16"/>
  <c r="AK66" i="16" s="1"/>
  <c r="AI66" i="13"/>
  <c r="AI68" i="16" s="1"/>
  <c r="AG68" i="16"/>
  <c r="AK68" i="16" s="1"/>
  <c r="AI68" i="13"/>
  <c r="AI70" i="16" s="1"/>
  <c r="AG70" i="16"/>
  <c r="AK70" i="16" s="1"/>
  <c r="AI70" i="13"/>
  <c r="AI72" i="16" s="1"/>
  <c r="AG72" i="16"/>
  <c r="AK72" i="16" s="1"/>
  <c r="AI72" i="13"/>
  <c r="AI74" i="16" s="1"/>
  <c r="AG74" i="16"/>
  <c r="AK74" i="16" s="1"/>
  <c r="AI74" i="13"/>
  <c r="AI76" i="16" s="1"/>
  <c r="AG76" i="16"/>
  <c r="AK76" i="16" s="1"/>
  <c r="AI76" i="13"/>
  <c r="AI78" i="16" s="1"/>
  <c r="AG78" i="16"/>
  <c r="AK78" i="16" s="1"/>
  <c r="AI80" i="13"/>
  <c r="AI82" i="16" s="1"/>
  <c r="AG82" i="16"/>
  <c r="AK82" i="16" s="1"/>
  <c r="AI82" i="13"/>
  <c r="AI84" i="16" s="1"/>
  <c r="AG84" i="16"/>
  <c r="AK84" i="16" s="1"/>
  <c r="AI84" i="13"/>
  <c r="AI86" i="16" s="1"/>
  <c r="AG86" i="16"/>
  <c r="AK86" i="16" s="1"/>
  <c r="AI88" i="13"/>
  <c r="AI90" i="16" s="1"/>
  <c r="AG90" i="16"/>
  <c r="AK90" i="16" s="1"/>
  <c r="AI90" i="13"/>
  <c r="AI92" i="16" s="1"/>
  <c r="AG92" i="16"/>
  <c r="AK92" i="16" s="1"/>
  <c r="AI92" i="13"/>
  <c r="AI94" i="16" s="1"/>
  <c r="AG94" i="16"/>
  <c r="AK94" i="16" s="1"/>
  <c r="AI94" i="13"/>
  <c r="AI96" i="16" s="1"/>
  <c r="AG96" i="16"/>
  <c r="AK96" i="16" s="1"/>
  <c r="AI98" i="13"/>
  <c r="AI100" i="16" s="1"/>
  <c r="AG100" i="16"/>
  <c r="AK100" i="16" s="1"/>
  <c r="AI100" i="13"/>
  <c r="AI102" i="16" s="1"/>
  <c r="AG102" i="16"/>
  <c r="AK102" i="16" s="1"/>
  <c r="AI102" i="13"/>
  <c r="AI104" i="16" s="1"/>
  <c r="AG104" i="16"/>
  <c r="AK104" i="16" s="1"/>
  <c r="AI104" i="13"/>
  <c r="AI106" i="16" s="1"/>
  <c r="AG106" i="16"/>
  <c r="AK106" i="16" s="1"/>
  <c r="AI106" i="13"/>
  <c r="AI108" i="16" s="1"/>
  <c r="AG108" i="16"/>
  <c r="AK108" i="16" s="1"/>
  <c r="AI108" i="13"/>
  <c r="AI110" i="16" s="1"/>
  <c r="AG110" i="16"/>
  <c r="AK110" i="16" s="1"/>
  <c r="AI110" i="13"/>
  <c r="AI112" i="16" s="1"/>
  <c r="AG112" i="16"/>
  <c r="AK112" i="16" s="1"/>
  <c r="AI112" i="13"/>
  <c r="AI114" i="16" s="1"/>
  <c r="AG114" i="16"/>
  <c r="AK114" i="16" s="1"/>
  <c r="AI114" i="13"/>
  <c r="AI116" i="16" s="1"/>
  <c r="AG116" i="16"/>
  <c r="AK116" i="16" s="1"/>
  <c r="AI116" i="13"/>
  <c r="AI118" i="16" s="1"/>
  <c r="AG118" i="16"/>
  <c r="AK118" i="16" s="1"/>
  <c r="AI122" i="13"/>
  <c r="AI124" i="16" s="1"/>
  <c r="AG124" i="16"/>
  <c r="AK124" i="16" s="1"/>
  <c r="AI124" i="13"/>
  <c r="AI126" i="16" s="1"/>
  <c r="AG126" i="16"/>
  <c r="AK126" i="16" s="1"/>
  <c r="AI126" i="13"/>
  <c r="AI128" i="16" s="1"/>
  <c r="AG128" i="16"/>
  <c r="AK128" i="16" s="1"/>
  <c r="AI132" i="13"/>
  <c r="AI134" i="16" s="1"/>
  <c r="AG134" i="16"/>
  <c r="AK134" i="16" s="1"/>
  <c r="AI134" i="13"/>
  <c r="AI136" i="16" s="1"/>
  <c r="AG136" i="16"/>
  <c r="AK136" i="16" s="1"/>
  <c r="AI138" i="13"/>
  <c r="AI140" i="16" s="1"/>
  <c r="AG140" i="16"/>
  <c r="AK140" i="16" s="1"/>
  <c r="AI140" i="13"/>
  <c r="AI142" i="16" s="1"/>
  <c r="AG142" i="16"/>
  <c r="AK142" i="16" s="1"/>
  <c r="AI142" i="13"/>
  <c r="AI144" i="16" s="1"/>
  <c r="AG144" i="16"/>
  <c r="AK144" i="16" s="1"/>
  <c r="AI144" i="13"/>
  <c r="AI146" i="16" s="1"/>
  <c r="AG146" i="16"/>
  <c r="AK146" i="16" s="1"/>
  <c r="AI146" i="13"/>
  <c r="AI148" i="16" s="1"/>
  <c r="AG148" i="16"/>
  <c r="AK148" i="16" s="1"/>
  <c r="AI148" i="13"/>
  <c r="AI150" i="16" s="1"/>
  <c r="AG150" i="16"/>
  <c r="AK150" i="16" s="1"/>
  <c r="AI154" i="13"/>
  <c r="AI156" i="16" s="1"/>
  <c r="AG156" i="16"/>
  <c r="AK156" i="16" s="1"/>
  <c r="AI156" i="13"/>
  <c r="AI158" i="16" s="1"/>
  <c r="AG158" i="16"/>
  <c r="AK158" i="16" s="1"/>
  <c r="AI158" i="13"/>
  <c r="AI160" i="16" s="1"/>
  <c r="AG160" i="16"/>
  <c r="AK160" i="16" s="1"/>
  <c r="AI160" i="13"/>
  <c r="AI162" i="16" s="1"/>
  <c r="AG162" i="16"/>
  <c r="AK162" i="16" s="1"/>
  <c r="AI162" i="13"/>
  <c r="AI164" i="16" s="1"/>
  <c r="AG164" i="16"/>
  <c r="AK164" i="16" s="1"/>
  <c r="AI166" i="13"/>
  <c r="AI168" i="16" s="1"/>
  <c r="AG168" i="16"/>
  <c r="AK168" i="16" s="1"/>
  <c r="AI168" i="13"/>
  <c r="AI170" i="16" s="1"/>
  <c r="AG170" i="16"/>
  <c r="AK170" i="16" s="1"/>
  <c r="AI170" i="13"/>
  <c r="AI172" i="16" s="1"/>
  <c r="AG172" i="16"/>
  <c r="AK172" i="16" s="1"/>
  <c r="AI172" i="13"/>
  <c r="AI174" i="16" s="1"/>
  <c r="AG174" i="16"/>
  <c r="AK174" i="16" s="1"/>
  <c r="AI174" i="13"/>
  <c r="AI176" i="16" s="1"/>
  <c r="AG176" i="16"/>
  <c r="AK176" i="16" s="1"/>
  <c r="AI176" i="13"/>
  <c r="AI178" i="16" s="1"/>
  <c r="AG178" i="16"/>
  <c r="AK178" i="16" s="1"/>
  <c r="AI178" i="13"/>
  <c r="AI180" i="16" s="1"/>
  <c r="AG180" i="16"/>
  <c r="AK180" i="16" s="1"/>
  <c r="AI182" i="13"/>
  <c r="AI184" i="16" s="1"/>
  <c r="AG184" i="16"/>
  <c r="AK184" i="16" s="1"/>
  <c r="AI184" i="13"/>
  <c r="AI186" i="16" s="1"/>
  <c r="AG186" i="16"/>
  <c r="AK186" i="16" s="1"/>
  <c r="AI188" i="13"/>
  <c r="AI190" i="16" s="1"/>
  <c r="AG190" i="16"/>
  <c r="AK190" i="16" s="1"/>
  <c r="AI190" i="13"/>
  <c r="AI192" i="16" s="1"/>
  <c r="AG192" i="16"/>
  <c r="AK192" i="16" s="1"/>
  <c r="AI192" i="13"/>
  <c r="AI194" i="16" s="1"/>
  <c r="AG194" i="16"/>
  <c r="AK194" i="16" s="1"/>
  <c r="AI196" i="13"/>
  <c r="AI198" i="16" s="1"/>
  <c r="AG198" i="16"/>
  <c r="AK198" i="16" s="1"/>
  <c r="AI198" i="13"/>
  <c r="AI200" i="16" s="1"/>
  <c r="AG200" i="16"/>
  <c r="AK200" i="16" s="1"/>
  <c r="AI200" i="13"/>
  <c r="AI202" i="16" s="1"/>
  <c r="AG202" i="16"/>
  <c r="AK202" i="16" s="1"/>
  <c r="AI202" i="13"/>
  <c r="AI204" i="16" s="1"/>
  <c r="AG204" i="16"/>
  <c r="AK204" i="16" s="1"/>
  <c r="AI208" i="13"/>
  <c r="AI210" i="16" s="1"/>
  <c r="AG210" i="16"/>
  <c r="AK210" i="16" s="1"/>
  <c r="AI214" i="13"/>
  <c r="AI216" i="16" s="1"/>
  <c r="AG216" i="16"/>
  <c r="AK216" i="16" s="1"/>
  <c r="AI216" i="13"/>
  <c r="AI218" i="16" s="1"/>
  <c r="AG218" i="16"/>
  <c r="AK218" i="16" s="1"/>
  <c r="AI218" i="13"/>
  <c r="AI220" i="16" s="1"/>
  <c r="AG220" i="16"/>
  <c r="AK220" i="16" s="1"/>
  <c r="AI220" i="13"/>
  <c r="AI222" i="16" s="1"/>
  <c r="AG222" i="16"/>
  <c r="AK222" i="16" s="1"/>
  <c r="AI222" i="13"/>
  <c r="AI224" i="16" s="1"/>
  <c r="AG224" i="16"/>
  <c r="AK224" i="16" s="1"/>
  <c r="AI224" i="13"/>
  <c r="AI226" i="16" s="1"/>
  <c r="AG226" i="16"/>
  <c r="AK226" i="16" s="1"/>
  <c r="AI226" i="13"/>
  <c r="AI228" i="16" s="1"/>
  <c r="AG228" i="16"/>
  <c r="AK228" i="16" s="1"/>
  <c r="AI228" i="13"/>
  <c r="AI230" i="16" s="1"/>
  <c r="AG230" i="16"/>
  <c r="AK230" i="16" s="1"/>
  <c r="AI230" i="13"/>
  <c r="AI232" i="16" s="1"/>
  <c r="AG232" i="16"/>
  <c r="AK232" i="16" s="1"/>
  <c r="AI232" i="13"/>
  <c r="AI234" i="16" s="1"/>
  <c r="AG234" i="16"/>
  <c r="AK234" i="16" s="1"/>
  <c r="AI234" i="13"/>
  <c r="AI236" i="16" s="1"/>
  <c r="AG236" i="16"/>
  <c r="AK236" i="16" s="1"/>
  <c r="AI236" i="13"/>
  <c r="AI238" i="16" s="1"/>
  <c r="AG238" i="16"/>
  <c r="AK238" i="16" s="1"/>
  <c r="AI238" i="13"/>
  <c r="AI240" i="16" s="1"/>
  <c r="AG240" i="16"/>
  <c r="AK240" i="16" s="1"/>
  <c r="AI240" i="13"/>
  <c r="AI242" i="16" s="1"/>
  <c r="AG242" i="16"/>
  <c r="AK242" i="16" s="1"/>
  <c r="AI242" i="13"/>
  <c r="AI244" i="16" s="1"/>
  <c r="AG244" i="16"/>
  <c r="AK244" i="16" s="1"/>
  <c r="AI246" i="13"/>
  <c r="AI248" i="16" s="1"/>
  <c r="AG248" i="16"/>
  <c r="AK248" i="16" s="1"/>
  <c r="AI248" i="13"/>
  <c r="AI250" i="16" s="1"/>
  <c r="AG250" i="16"/>
  <c r="AK250" i="16" s="1"/>
  <c r="AI250" i="13"/>
  <c r="AI252" i="16" s="1"/>
  <c r="AG252" i="16"/>
  <c r="AK252" i="16" s="1"/>
  <c r="AI252" i="13"/>
  <c r="AI254" i="16" s="1"/>
  <c r="AG254" i="16"/>
  <c r="AK254" i="16" s="1"/>
  <c r="AI254" i="13"/>
  <c r="AI256" i="16" s="1"/>
  <c r="AG256" i="16"/>
  <c r="AK256" i="16" s="1"/>
  <c r="AI256" i="13"/>
  <c r="AI258" i="16" s="1"/>
  <c r="AG258" i="16"/>
  <c r="AK258" i="16" s="1"/>
  <c r="AI258" i="13"/>
  <c r="AI260" i="16" s="1"/>
  <c r="AG260" i="16"/>
  <c r="AK260" i="16" s="1"/>
  <c r="AI262" i="13"/>
  <c r="AI264" i="16" s="1"/>
  <c r="AG264" i="16"/>
  <c r="AK264" i="16" s="1"/>
  <c r="AI264" i="13"/>
  <c r="AI266" i="16" s="1"/>
  <c r="AG266" i="16"/>
  <c r="AK266" i="16" s="1"/>
  <c r="AI268" i="13"/>
  <c r="AI270" i="16" s="1"/>
  <c r="AG270" i="16"/>
  <c r="AK270" i="16" s="1"/>
  <c r="AI270" i="13"/>
  <c r="AI272" i="16" s="1"/>
  <c r="AG272" i="16"/>
  <c r="AK272" i="16" s="1"/>
  <c r="AI272" i="13"/>
  <c r="AI274" i="16" s="1"/>
  <c r="AG274" i="16"/>
  <c r="AK274" i="16" s="1"/>
  <c r="AI276" i="13"/>
  <c r="AI278" i="16" s="1"/>
  <c r="AG278" i="16"/>
  <c r="AK278" i="16" s="1"/>
  <c r="AI278" i="13"/>
  <c r="AI280" i="16" s="1"/>
  <c r="AG280" i="16"/>
  <c r="AK280" i="16" s="1"/>
  <c r="AI282" i="13"/>
  <c r="AI284" i="16" s="1"/>
  <c r="AG284" i="16"/>
  <c r="AK284" i="16" s="1"/>
  <c r="AI284" i="13"/>
  <c r="AI286" i="16" s="1"/>
  <c r="AG286" i="16"/>
  <c r="AK286" i="16" s="1"/>
  <c r="AI286" i="13"/>
  <c r="AI288" i="16" s="1"/>
  <c r="AG288" i="16"/>
  <c r="AK288" i="16" s="1"/>
  <c r="AI288" i="13"/>
  <c r="AI290" i="16" s="1"/>
  <c r="AG290" i="16"/>
  <c r="AK290" i="16" s="1"/>
  <c r="AI290" i="13"/>
  <c r="AI292" i="16" s="1"/>
  <c r="AG292" i="16"/>
  <c r="AK292" i="16" s="1"/>
  <c r="AI294" i="13"/>
  <c r="AI296" i="16" s="1"/>
  <c r="AG296" i="16"/>
  <c r="AK296" i="16" s="1"/>
  <c r="AI300" i="13"/>
  <c r="AI302" i="16" s="1"/>
  <c r="AG302" i="16"/>
  <c r="AK302" i="16" s="1"/>
  <c r="AI302" i="13"/>
  <c r="AI304" i="16" s="1"/>
  <c r="AG304" i="16"/>
  <c r="AK304" i="16" s="1"/>
  <c r="AI304" i="13"/>
  <c r="AI306" i="16" s="1"/>
  <c r="AG306" i="16"/>
  <c r="AK306" i="16" s="1"/>
  <c r="AI306" i="13"/>
  <c r="AI308" i="16" s="1"/>
  <c r="AG308" i="16"/>
  <c r="AK308" i="16" s="1"/>
  <c r="AI308" i="13"/>
  <c r="AI310" i="16" s="1"/>
  <c r="AG310" i="16"/>
  <c r="AK310" i="16" s="1"/>
  <c r="AI310" i="13"/>
  <c r="AI312" i="16" s="1"/>
  <c r="AG312" i="16"/>
  <c r="AK312" i="16" s="1"/>
  <c r="AI313" i="13"/>
  <c r="AI315" i="16" s="1"/>
  <c r="AG315" i="16"/>
  <c r="AK315" i="16" s="1"/>
  <c r="AG317" i="16"/>
  <c r="AK317" i="16" s="1"/>
  <c r="AI315" i="13"/>
  <c r="AI317" i="16" s="1"/>
  <c r="AI318" i="13"/>
  <c r="AI320" i="16" s="1"/>
  <c r="AG320" i="16"/>
  <c r="AK320" i="16" s="1"/>
  <c r="AI320" i="13"/>
  <c r="AG322" i="16"/>
  <c r="AK322" i="16" s="1"/>
  <c r="AI322" i="13"/>
  <c r="AI324" i="16" s="1"/>
  <c r="AG324" i="16"/>
  <c r="AK324" i="16" s="1"/>
  <c r="AI324" i="13"/>
  <c r="AI326" i="16" s="1"/>
  <c r="AG326" i="16"/>
  <c r="AK326" i="16" s="1"/>
  <c r="AI326" i="13"/>
  <c r="AI328" i="16" s="1"/>
  <c r="AG328" i="16"/>
  <c r="AK328" i="16" s="1"/>
  <c r="AI328" i="13"/>
  <c r="AI330" i="16" s="1"/>
  <c r="AG330" i="16"/>
  <c r="AK330" i="16" s="1"/>
  <c r="AI330" i="13"/>
  <c r="AI332" i="16" s="1"/>
  <c r="AG332" i="16"/>
  <c r="AK332" i="16" s="1"/>
  <c r="AI332" i="13"/>
  <c r="AI334" i="16" s="1"/>
  <c r="AG334" i="16"/>
  <c r="AK334" i="16" s="1"/>
  <c r="AI334" i="13"/>
  <c r="AI336" i="16" s="1"/>
  <c r="AG336" i="16"/>
  <c r="AK336" i="16" s="1"/>
  <c r="AI336" i="13"/>
  <c r="AI338" i="16" s="1"/>
  <c r="AG338" i="16"/>
  <c r="AK338" i="16" s="1"/>
  <c r="AI338" i="13"/>
  <c r="AI340" i="16" s="1"/>
  <c r="AG340" i="16"/>
  <c r="AK340" i="16" s="1"/>
  <c r="AI340" i="13"/>
  <c r="AI342" i="16" s="1"/>
  <c r="AG342" i="16"/>
  <c r="AK342" i="16" s="1"/>
  <c r="AI342" i="13"/>
  <c r="AI344" i="16" s="1"/>
  <c r="AG344" i="16"/>
  <c r="AK344" i="16" s="1"/>
  <c r="AI348" i="13"/>
  <c r="AI350" i="16" s="1"/>
  <c r="AG350" i="16"/>
  <c r="AK350" i="16" s="1"/>
  <c r="AI356" i="13"/>
  <c r="AI358" i="16" s="1"/>
  <c r="AG358" i="16"/>
  <c r="AK358" i="16" s="1"/>
  <c r="AI360" i="13"/>
  <c r="AI362" i="16" s="1"/>
  <c r="AG362" i="16"/>
  <c r="AK362" i="16" s="1"/>
  <c r="AI364" i="13"/>
  <c r="AI366" i="16" s="1"/>
  <c r="AG366" i="16"/>
  <c r="AK366" i="16" s="1"/>
  <c r="AI368" i="13"/>
  <c r="AG370" i="16"/>
  <c r="AK370" i="16" s="1"/>
  <c r="AI372" i="13"/>
  <c r="AI374" i="16" s="1"/>
  <c r="AG374" i="16"/>
  <c r="AK374" i="16" s="1"/>
  <c r="AI376" i="13"/>
  <c r="AI378" i="16" s="1"/>
  <c r="AG378" i="16"/>
  <c r="AK378" i="16" s="1"/>
  <c r="AI380" i="13"/>
  <c r="AI382" i="16" s="1"/>
  <c r="AG382" i="16"/>
  <c r="AK382" i="16" s="1"/>
  <c r="AI384" i="13"/>
  <c r="AI386" i="16" s="1"/>
  <c r="AG386" i="16"/>
  <c r="AK386" i="16" s="1"/>
  <c r="AI388" i="13"/>
  <c r="AI390" i="16" s="1"/>
  <c r="AG390" i="16"/>
  <c r="AK390" i="16" s="1"/>
  <c r="AI392" i="13"/>
  <c r="AI394" i="16" s="1"/>
  <c r="AG394" i="16"/>
  <c r="AK394" i="16" s="1"/>
  <c r="AI396" i="13"/>
  <c r="AI398" i="16" s="1"/>
  <c r="AG398" i="16"/>
  <c r="AK398" i="16" s="1"/>
  <c r="AI400" i="13"/>
  <c r="AI402" i="16" s="1"/>
  <c r="AG402" i="16"/>
  <c r="AK402" i="16" s="1"/>
  <c r="AI404" i="13"/>
  <c r="AI406" i="16" s="1"/>
  <c r="AG406" i="16"/>
  <c r="AK406" i="16" s="1"/>
  <c r="AI408" i="13"/>
  <c r="AI410" i="16" s="1"/>
  <c r="AG410" i="16"/>
  <c r="AK410" i="16" s="1"/>
  <c r="AK45" i="16"/>
  <c r="AK77" i="16"/>
  <c r="AK189" i="16"/>
  <c r="AK221" i="16"/>
  <c r="AK261" i="16"/>
  <c r="AK52" i="16"/>
  <c r="AK59" i="16"/>
  <c r="AK203" i="16"/>
  <c r="AK291" i="16"/>
  <c r="AK323" i="16"/>
  <c r="AK49" i="16"/>
  <c r="AK65" i="16"/>
  <c r="AK161" i="16"/>
  <c r="AK177" i="16"/>
  <c r="AK193" i="16"/>
  <c r="AK225" i="16"/>
  <c r="AK241" i="16"/>
  <c r="AK56" i="16"/>
  <c r="AK63" i="16"/>
  <c r="AK159" i="16"/>
  <c r="AK279" i="16"/>
  <c r="AK295" i="16"/>
  <c r="AK343" i="16"/>
  <c r="AK265" i="16"/>
  <c r="AK309" i="16"/>
  <c r="AK356" i="16"/>
  <c r="AK380" i="16"/>
  <c r="AK376" i="16"/>
  <c r="AK404" i="16"/>
  <c r="AK13" i="16"/>
  <c r="AK81" i="16"/>
  <c r="AK97" i="16"/>
  <c r="AK113" i="16"/>
  <c r="AK129" i="16"/>
  <c r="AK15" i="16"/>
  <c r="AK31" i="16"/>
  <c r="AK119" i="16"/>
  <c r="AI17" i="13"/>
  <c r="AI19" i="16" s="1"/>
  <c r="AG19" i="16"/>
  <c r="AK19" i="16" s="1"/>
  <c r="AI45" i="13"/>
  <c r="AI47" i="16" s="1"/>
  <c r="AG47" i="16"/>
  <c r="AK47" i="16" s="1"/>
  <c r="AG347" i="16"/>
  <c r="AK347" i="16" s="1"/>
  <c r="AI345" i="13"/>
  <c r="AI347" i="16" s="1"/>
  <c r="AG351" i="16"/>
  <c r="AK351" i="16" s="1"/>
  <c r="AI349" i="13"/>
  <c r="AI351" i="16" s="1"/>
  <c r="AG355" i="16"/>
  <c r="AK355" i="16" s="1"/>
  <c r="AI353" i="13"/>
  <c r="AI355" i="16" s="1"/>
  <c r="AG359" i="16"/>
  <c r="AK359" i="16" s="1"/>
  <c r="AI357" i="13"/>
  <c r="AI359" i="16" s="1"/>
  <c r="AG363" i="16"/>
  <c r="AK363" i="16" s="1"/>
  <c r="AI361" i="13"/>
  <c r="AI363" i="16" s="1"/>
  <c r="AI365" i="13"/>
  <c r="AI367" i="16" s="1"/>
  <c r="AG367" i="16"/>
  <c r="AK367" i="16" s="1"/>
  <c r="AG371" i="16"/>
  <c r="AK371" i="16" s="1"/>
  <c r="AI369" i="13"/>
  <c r="AI371" i="16" s="1"/>
  <c r="AI373" i="13"/>
  <c r="AG375" i="16"/>
  <c r="AK375" i="16" s="1"/>
  <c r="AG379" i="16"/>
  <c r="AK379" i="16" s="1"/>
  <c r="AI377" i="13"/>
  <c r="AI379" i="16" s="1"/>
  <c r="AI381" i="13"/>
  <c r="AI383" i="16" s="1"/>
  <c r="AG383" i="16"/>
  <c r="AK383" i="16" s="1"/>
  <c r="AG387" i="16"/>
  <c r="AK387" i="16" s="1"/>
  <c r="AI385" i="13"/>
  <c r="AI387" i="16" s="1"/>
  <c r="AG395" i="16"/>
  <c r="AK395" i="16" s="1"/>
  <c r="AI393" i="13"/>
  <c r="AI397" i="13"/>
  <c r="AI399" i="16" s="1"/>
  <c r="AG399" i="16"/>
  <c r="AK399" i="16" s="1"/>
  <c r="AG403" i="16"/>
  <c r="AK403" i="16" s="1"/>
  <c r="AI401" i="13"/>
  <c r="AI403" i="16" s="1"/>
  <c r="AI405" i="13"/>
  <c r="AI407" i="16" s="1"/>
  <c r="AG407" i="16"/>
  <c r="AK407" i="16" s="1"/>
  <c r="AG411" i="16"/>
  <c r="AK411" i="16" s="1"/>
  <c r="AI409" i="13"/>
  <c r="AI411" i="16" s="1"/>
  <c r="C14" i="21" l="1"/>
  <c r="E17" i="21"/>
  <c r="E14" i="21"/>
  <c r="H14" i="21"/>
  <c r="AI149" i="16"/>
  <c r="F147" i="18"/>
  <c r="AI322" i="16"/>
  <c r="F318" i="18"/>
  <c r="AI375" i="16"/>
  <c r="F371" i="18"/>
  <c r="AI370" i="16"/>
  <c r="F366" i="18"/>
  <c r="AI395" i="16"/>
  <c r="F391" i="18"/>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78"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403" i="23"/>
  <c r="C404" i="23"/>
  <c r="C405" i="23"/>
  <c r="C406" i="23"/>
  <c r="C407" i="23"/>
  <c r="C408" i="23"/>
  <c r="C409" i="23"/>
  <c r="C410" i="23"/>
  <c r="C411" i="23"/>
  <c r="AM3" i="2"/>
  <c r="AM4" i="2"/>
  <c r="AM5" i="2"/>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M112" i="2"/>
  <c r="AM113" i="2"/>
  <c r="AM114" i="2"/>
  <c r="AM115" i="2"/>
  <c r="AM116" i="2"/>
  <c r="AM117" i="2"/>
  <c r="AM118" i="2"/>
  <c r="AM119" i="2"/>
  <c r="AM120" i="2"/>
  <c r="AM121" i="2"/>
  <c r="AM122" i="2"/>
  <c r="AM123" i="2"/>
  <c r="AM124" i="2"/>
  <c r="AM125" i="2"/>
  <c r="AM126" i="2"/>
  <c r="AM127" i="2"/>
  <c r="AM128" i="2"/>
  <c r="AM129" i="2"/>
  <c r="AM130" i="2"/>
  <c r="AM131" i="2"/>
  <c r="AM132" i="2"/>
  <c r="AM133" i="2"/>
  <c r="AM134" i="2"/>
  <c r="AM135" i="2"/>
  <c r="AM136" i="2"/>
  <c r="AM137" i="2"/>
  <c r="AM138" i="2"/>
  <c r="AM139" i="2"/>
  <c r="AM140" i="2"/>
  <c r="AM141" i="2"/>
  <c r="AM142" i="2"/>
  <c r="AM143" i="2"/>
  <c r="AM144" i="2"/>
  <c r="AM145" i="2"/>
  <c r="AM146" i="2"/>
  <c r="AM147" i="2"/>
  <c r="AM148" i="2"/>
  <c r="AM149" i="2"/>
  <c r="AM150" i="2"/>
  <c r="AM151" i="2"/>
  <c r="AM152" i="2"/>
  <c r="AM153" i="2"/>
  <c r="AM154" i="2"/>
  <c r="AM155" i="2"/>
  <c r="AM156" i="2"/>
  <c r="AM157" i="2"/>
  <c r="AM158" i="2"/>
  <c r="AM159" i="2"/>
  <c r="AM160"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8" i="2"/>
  <c r="AM189" i="2"/>
  <c r="AM190" i="2"/>
  <c r="AM191" i="2"/>
  <c r="AM192" i="2"/>
  <c r="AM193" i="2"/>
  <c r="AM194" i="2"/>
  <c r="AM195" i="2"/>
  <c r="AM196" i="2"/>
  <c r="AM197" i="2"/>
  <c r="AM198" i="2"/>
  <c r="AM199" i="2"/>
  <c r="AM200" i="2"/>
  <c r="AM201" i="2"/>
  <c r="AM202" i="2"/>
  <c r="AM203" i="2"/>
  <c r="AM204" i="2"/>
  <c r="AM205" i="2"/>
  <c r="AM206" i="2"/>
  <c r="AM207" i="2"/>
  <c r="AM208" i="2"/>
  <c r="AM209" i="2"/>
  <c r="AM210" i="2"/>
  <c r="AM211" i="2"/>
  <c r="AM212" i="2"/>
  <c r="AM213" i="2"/>
  <c r="AM214" i="2"/>
  <c r="AM215" i="2"/>
  <c r="AM216" i="2"/>
  <c r="AM217" i="2"/>
  <c r="AM218" i="2"/>
  <c r="AM219" i="2"/>
  <c r="AM220" i="2"/>
  <c r="AM221" i="2"/>
  <c r="AM222" i="2"/>
  <c r="AM223" i="2"/>
  <c r="AM224" i="2"/>
  <c r="AM225" i="2"/>
  <c r="AM226" i="2"/>
  <c r="AM227" i="2"/>
  <c r="AM228" i="2"/>
  <c r="AM229" i="2"/>
  <c r="AM230" i="2"/>
  <c r="AM231" i="2"/>
  <c r="AM232" i="2"/>
  <c r="AM233" i="2"/>
  <c r="AM234" i="2"/>
  <c r="AM235" i="2"/>
  <c r="AM236" i="2"/>
  <c r="AM237" i="2"/>
  <c r="AM238" i="2"/>
  <c r="AM239" i="2"/>
  <c r="AM240" i="2"/>
  <c r="AM241" i="2"/>
  <c r="AM242" i="2"/>
  <c r="AM243" i="2"/>
  <c r="AM244" i="2"/>
  <c r="AM245" i="2"/>
  <c r="AM246" i="2"/>
  <c r="AM247" i="2"/>
  <c r="AM248" i="2"/>
  <c r="AM249" i="2"/>
  <c r="AM250" i="2"/>
  <c r="AM251" i="2"/>
  <c r="AM252" i="2"/>
  <c r="AM253" i="2"/>
  <c r="AM254" i="2"/>
  <c r="AM255" i="2"/>
  <c r="AM256" i="2"/>
  <c r="AM257" i="2"/>
  <c r="AM258" i="2"/>
  <c r="AM259" i="2"/>
  <c r="AM260" i="2"/>
  <c r="AM261" i="2"/>
  <c r="AM262" i="2"/>
  <c r="AM263" i="2"/>
  <c r="AM264" i="2"/>
  <c r="AM265" i="2"/>
  <c r="AM266" i="2"/>
  <c r="AM267" i="2"/>
  <c r="AM268" i="2"/>
  <c r="AM269" i="2"/>
  <c r="AM270" i="2"/>
  <c r="AM271" i="2"/>
  <c r="AM272" i="2"/>
  <c r="AM273" i="2"/>
  <c r="AM274" i="2"/>
  <c r="AM275" i="2"/>
  <c r="AM276" i="2"/>
  <c r="AM277" i="2"/>
  <c r="AM278" i="2"/>
  <c r="AM279" i="2"/>
  <c r="AM280" i="2"/>
  <c r="AM281" i="2"/>
  <c r="AM282" i="2"/>
  <c r="AM283" i="2"/>
  <c r="AM284" i="2"/>
  <c r="AM285" i="2"/>
  <c r="AM286" i="2"/>
  <c r="AM287" i="2"/>
  <c r="AM288" i="2"/>
  <c r="AM289" i="2"/>
  <c r="AM290" i="2"/>
  <c r="AM291" i="2"/>
  <c r="AM292" i="2"/>
  <c r="AM293" i="2"/>
  <c r="AM294" i="2"/>
  <c r="AM295" i="2"/>
  <c r="AM296" i="2"/>
  <c r="AM297" i="2"/>
  <c r="AM298" i="2"/>
  <c r="AM299" i="2"/>
  <c r="AM300" i="2"/>
  <c r="AM301" i="2"/>
  <c r="AM302" i="2"/>
  <c r="AM303" i="2"/>
  <c r="AM304" i="2"/>
  <c r="AM305" i="2"/>
  <c r="AM306" i="2"/>
  <c r="AM307" i="2"/>
  <c r="AM308" i="2"/>
  <c r="AM309" i="2"/>
  <c r="AM310" i="2"/>
  <c r="AM311" i="2"/>
  <c r="AM312" i="2"/>
  <c r="AM313" i="2"/>
  <c r="AM314" i="2"/>
  <c r="AM315" i="2"/>
  <c r="AM316" i="2"/>
  <c r="AM317" i="2"/>
  <c r="AM318" i="2"/>
  <c r="AM319" i="2"/>
  <c r="AM320" i="2"/>
  <c r="AM321" i="2"/>
  <c r="AM322" i="2"/>
  <c r="AM323" i="2"/>
  <c r="AM324" i="2"/>
  <c r="AM325" i="2"/>
  <c r="AM326" i="2"/>
  <c r="AM327" i="2"/>
  <c r="AM328" i="2"/>
  <c r="AM329" i="2"/>
  <c r="AM330" i="2"/>
  <c r="AM331" i="2"/>
  <c r="AM332" i="2"/>
  <c r="AM333" i="2"/>
  <c r="AM334" i="2"/>
  <c r="AM335" i="2"/>
  <c r="AM336" i="2"/>
  <c r="AM337" i="2"/>
  <c r="AM338" i="2"/>
  <c r="AM339" i="2"/>
  <c r="AM340" i="2"/>
  <c r="AM341" i="2"/>
  <c r="AM342" i="2"/>
  <c r="AM343" i="2"/>
  <c r="AM344" i="2"/>
  <c r="AM345" i="2"/>
  <c r="AM346" i="2"/>
  <c r="AM347" i="2"/>
  <c r="AM348" i="2"/>
  <c r="AM349" i="2"/>
  <c r="AM350" i="2"/>
  <c r="AM351" i="2"/>
  <c r="AM352" i="2"/>
  <c r="AM353" i="2"/>
  <c r="AM354" i="2"/>
  <c r="AM355" i="2"/>
  <c r="AM356" i="2"/>
  <c r="AM357" i="2"/>
  <c r="AM358" i="2"/>
  <c r="AM359" i="2"/>
  <c r="AM360" i="2"/>
  <c r="AM361" i="2"/>
  <c r="AM362" i="2"/>
  <c r="AM363" i="2"/>
  <c r="AM364" i="2"/>
  <c r="AM365" i="2"/>
  <c r="AM366" i="2"/>
  <c r="AM367" i="2"/>
  <c r="AM368" i="2"/>
  <c r="AM369" i="2"/>
  <c r="AM370" i="2"/>
  <c r="AM371" i="2"/>
  <c r="AM372" i="2"/>
  <c r="AM373" i="2"/>
  <c r="AM374" i="2"/>
  <c r="AM375" i="2"/>
  <c r="AM376" i="2"/>
  <c r="AM377" i="2"/>
  <c r="AM378" i="2"/>
  <c r="AM379" i="2"/>
  <c r="AM380" i="2"/>
  <c r="AM381" i="2"/>
  <c r="AM382" i="2"/>
  <c r="AM383" i="2"/>
  <c r="AM384" i="2"/>
  <c r="AM385" i="2"/>
  <c r="AM386" i="2"/>
  <c r="AM387" i="2"/>
  <c r="AM388" i="2"/>
  <c r="AM389" i="2"/>
  <c r="AM390" i="2"/>
  <c r="AM391" i="2"/>
  <c r="AM392" i="2"/>
  <c r="AM393" i="2"/>
  <c r="AM394" i="2"/>
  <c r="AM395" i="2"/>
  <c r="AM396" i="2"/>
  <c r="AM397" i="2"/>
  <c r="AM398" i="2"/>
  <c r="AM399" i="2"/>
  <c r="AM400" i="2"/>
  <c r="AM401" i="2"/>
  <c r="AM402" i="2"/>
  <c r="AM403" i="2"/>
  <c r="AM404" i="2"/>
  <c r="AM405" i="2"/>
  <c r="AM406" i="2"/>
  <c r="AM407" i="2"/>
  <c r="AM408" i="2"/>
  <c r="AM409" i="2"/>
  <c r="AM2" i="2"/>
  <c r="AL3" i="2"/>
  <c r="AL4"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U3" i="7"/>
  <c r="V3" i="7"/>
  <c r="U4" i="7"/>
  <c r="V4" i="7"/>
  <c r="U5" i="7"/>
  <c r="V5" i="7"/>
  <c r="U6" i="7"/>
  <c r="V6" i="7"/>
  <c r="U7" i="7"/>
  <c r="V7" i="7"/>
  <c r="U8" i="7"/>
  <c r="V8" i="7"/>
  <c r="U9" i="7"/>
  <c r="V9" i="7"/>
  <c r="U10" i="7"/>
  <c r="V10" i="7"/>
  <c r="U11" i="7"/>
  <c r="V11" i="7"/>
  <c r="U12" i="7"/>
  <c r="V12" i="7"/>
  <c r="U13" i="7"/>
  <c r="V13" i="7"/>
  <c r="U14" i="7"/>
  <c r="V14" i="7"/>
  <c r="U15" i="7"/>
  <c r="V15" i="7"/>
  <c r="U16" i="7"/>
  <c r="V16" i="7"/>
  <c r="U17" i="7"/>
  <c r="V17" i="7"/>
  <c r="U18" i="7"/>
  <c r="V18" i="7"/>
  <c r="U19" i="7"/>
  <c r="V19" i="7"/>
  <c r="U20" i="7"/>
  <c r="V20" i="7"/>
  <c r="U21" i="7"/>
  <c r="V21" i="7"/>
  <c r="U22" i="7"/>
  <c r="V22" i="7"/>
  <c r="U23" i="7"/>
  <c r="V23" i="7"/>
  <c r="U24" i="7"/>
  <c r="V24" i="7"/>
  <c r="U25" i="7"/>
  <c r="V25" i="7"/>
  <c r="U26" i="7"/>
  <c r="V26" i="7"/>
  <c r="U27" i="7"/>
  <c r="V27" i="7"/>
  <c r="U28" i="7"/>
  <c r="V28" i="7"/>
  <c r="U29" i="7"/>
  <c r="V29" i="7"/>
  <c r="U30" i="7"/>
  <c r="V30" i="7"/>
  <c r="U31" i="7"/>
  <c r="V31" i="7"/>
  <c r="U32" i="7"/>
  <c r="V32" i="7"/>
  <c r="U33" i="7"/>
  <c r="V33" i="7"/>
  <c r="U34" i="7"/>
  <c r="V34" i="7"/>
  <c r="U35" i="7"/>
  <c r="V35" i="7"/>
  <c r="U36" i="7"/>
  <c r="V36" i="7"/>
  <c r="U37" i="7"/>
  <c r="V37" i="7"/>
  <c r="U38" i="7"/>
  <c r="V38" i="7"/>
  <c r="U39" i="7"/>
  <c r="V39" i="7"/>
  <c r="U40" i="7"/>
  <c r="V40" i="7"/>
  <c r="U41" i="7"/>
  <c r="V41" i="7"/>
  <c r="U42" i="7"/>
  <c r="V42" i="7"/>
  <c r="U43" i="7"/>
  <c r="V43" i="7"/>
  <c r="U44" i="7"/>
  <c r="V44" i="7"/>
  <c r="U45" i="7"/>
  <c r="V45" i="7"/>
  <c r="U46" i="7"/>
  <c r="V46" i="7"/>
  <c r="U47" i="7"/>
  <c r="V47" i="7"/>
  <c r="U48" i="7"/>
  <c r="V48" i="7"/>
  <c r="U49" i="7"/>
  <c r="V49" i="7"/>
  <c r="U50" i="7"/>
  <c r="V50" i="7"/>
  <c r="U51" i="7"/>
  <c r="V51" i="7"/>
  <c r="U52" i="7"/>
  <c r="V52" i="7"/>
  <c r="U53" i="7"/>
  <c r="V53" i="7"/>
  <c r="U54" i="7"/>
  <c r="V54" i="7"/>
  <c r="U55" i="7"/>
  <c r="V55" i="7"/>
  <c r="U56" i="7"/>
  <c r="V56" i="7"/>
  <c r="U57" i="7"/>
  <c r="V57" i="7"/>
  <c r="U58" i="7"/>
  <c r="V58" i="7"/>
  <c r="U59" i="7"/>
  <c r="V59" i="7"/>
  <c r="U60" i="7"/>
  <c r="V60" i="7"/>
  <c r="U61" i="7"/>
  <c r="V61" i="7"/>
  <c r="U62" i="7"/>
  <c r="V62" i="7"/>
  <c r="U63" i="7"/>
  <c r="V63" i="7"/>
  <c r="U64" i="7"/>
  <c r="V64" i="7"/>
  <c r="U65" i="7"/>
  <c r="V65" i="7"/>
  <c r="U66" i="7"/>
  <c r="V66" i="7"/>
  <c r="U67" i="7"/>
  <c r="V67" i="7"/>
  <c r="U68" i="7"/>
  <c r="V68" i="7"/>
  <c r="U69" i="7"/>
  <c r="V69" i="7"/>
  <c r="U70" i="7"/>
  <c r="V70" i="7"/>
  <c r="U71" i="7"/>
  <c r="V71" i="7"/>
  <c r="U72" i="7"/>
  <c r="V72" i="7"/>
  <c r="U73" i="7"/>
  <c r="V73" i="7"/>
  <c r="U74" i="7"/>
  <c r="V74" i="7"/>
  <c r="U75" i="7"/>
  <c r="V75" i="7"/>
  <c r="U76" i="7"/>
  <c r="V76" i="7"/>
  <c r="U77" i="7"/>
  <c r="V77" i="7"/>
  <c r="U78" i="7"/>
  <c r="V78" i="7"/>
  <c r="U79" i="7"/>
  <c r="V79" i="7"/>
  <c r="U80" i="7"/>
  <c r="V80" i="7"/>
  <c r="U81" i="7"/>
  <c r="V81" i="7"/>
  <c r="U82" i="7"/>
  <c r="V82" i="7"/>
  <c r="U83" i="7"/>
  <c r="V83" i="7"/>
  <c r="U84" i="7"/>
  <c r="V84" i="7"/>
  <c r="U85" i="7"/>
  <c r="V85" i="7"/>
  <c r="U86" i="7"/>
  <c r="V86" i="7"/>
  <c r="U87" i="7"/>
  <c r="V87" i="7"/>
  <c r="U88" i="7"/>
  <c r="V88" i="7"/>
  <c r="U89" i="7"/>
  <c r="V89" i="7"/>
  <c r="U90" i="7"/>
  <c r="V90" i="7"/>
  <c r="U91" i="7"/>
  <c r="V91" i="7"/>
  <c r="U92" i="7"/>
  <c r="V92" i="7"/>
  <c r="U93" i="7"/>
  <c r="V93" i="7"/>
  <c r="U94" i="7"/>
  <c r="V94" i="7"/>
  <c r="U95" i="7"/>
  <c r="V95" i="7"/>
  <c r="U96" i="7"/>
  <c r="V96" i="7"/>
  <c r="U97" i="7"/>
  <c r="V97" i="7"/>
  <c r="U98" i="7"/>
  <c r="V98" i="7"/>
  <c r="U99" i="7"/>
  <c r="V99" i="7"/>
  <c r="U100" i="7"/>
  <c r="V100" i="7"/>
  <c r="U101" i="7"/>
  <c r="V101" i="7"/>
  <c r="U102" i="7"/>
  <c r="V102" i="7"/>
  <c r="U103" i="7"/>
  <c r="V103" i="7"/>
  <c r="U104" i="7"/>
  <c r="V104" i="7"/>
  <c r="U105" i="7"/>
  <c r="V105" i="7"/>
  <c r="U106" i="7"/>
  <c r="V106" i="7"/>
  <c r="U107" i="7"/>
  <c r="V107" i="7"/>
  <c r="U108" i="7"/>
  <c r="V108" i="7"/>
  <c r="U109" i="7"/>
  <c r="V109" i="7"/>
  <c r="U110" i="7"/>
  <c r="V110" i="7"/>
  <c r="U111" i="7"/>
  <c r="V111" i="7"/>
  <c r="U112" i="7"/>
  <c r="V112" i="7"/>
  <c r="U113" i="7"/>
  <c r="V113" i="7"/>
  <c r="U114" i="7"/>
  <c r="V114" i="7"/>
  <c r="U115" i="7"/>
  <c r="V115" i="7"/>
  <c r="U116" i="7"/>
  <c r="V116" i="7"/>
  <c r="U117" i="7"/>
  <c r="V117" i="7"/>
  <c r="U118" i="7"/>
  <c r="V118" i="7"/>
  <c r="U119" i="7"/>
  <c r="V119" i="7"/>
  <c r="U120" i="7"/>
  <c r="V120" i="7"/>
  <c r="U121" i="7"/>
  <c r="V121" i="7"/>
  <c r="U122" i="7"/>
  <c r="V122" i="7"/>
  <c r="U123" i="7"/>
  <c r="V123" i="7"/>
  <c r="U124" i="7"/>
  <c r="V124" i="7"/>
  <c r="U125" i="7"/>
  <c r="V125" i="7"/>
  <c r="U126" i="7"/>
  <c r="V126" i="7"/>
  <c r="U127" i="7"/>
  <c r="V127" i="7"/>
  <c r="U128" i="7"/>
  <c r="V128" i="7"/>
  <c r="U129" i="7"/>
  <c r="V129" i="7"/>
  <c r="U130" i="7"/>
  <c r="V130" i="7"/>
  <c r="U131" i="7"/>
  <c r="V131" i="7"/>
  <c r="U132" i="7"/>
  <c r="V132" i="7"/>
  <c r="U133" i="7"/>
  <c r="V133" i="7"/>
  <c r="U134" i="7"/>
  <c r="V134" i="7"/>
  <c r="U135" i="7"/>
  <c r="V135" i="7"/>
  <c r="U136" i="7"/>
  <c r="V136" i="7"/>
  <c r="U137" i="7"/>
  <c r="V137" i="7"/>
  <c r="U138" i="7"/>
  <c r="V138" i="7"/>
  <c r="U139" i="7"/>
  <c r="V139" i="7"/>
  <c r="U140" i="7"/>
  <c r="V140" i="7"/>
  <c r="U141" i="7"/>
  <c r="V141" i="7"/>
  <c r="U142" i="7"/>
  <c r="V142" i="7"/>
  <c r="U143" i="7"/>
  <c r="V143" i="7"/>
  <c r="U144" i="7"/>
  <c r="V144" i="7"/>
  <c r="U145" i="7"/>
  <c r="V145" i="7"/>
  <c r="U146" i="7"/>
  <c r="V146" i="7"/>
  <c r="U147" i="7"/>
  <c r="V147" i="7"/>
  <c r="U148" i="7"/>
  <c r="V148" i="7"/>
  <c r="U149" i="7"/>
  <c r="V149" i="7"/>
  <c r="U150" i="7"/>
  <c r="V150" i="7"/>
  <c r="U151" i="7"/>
  <c r="V151" i="7"/>
  <c r="U152" i="7"/>
  <c r="V152" i="7"/>
  <c r="U153" i="7"/>
  <c r="V153" i="7"/>
  <c r="U154" i="7"/>
  <c r="V154" i="7"/>
  <c r="U155" i="7"/>
  <c r="V155" i="7"/>
  <c r="U156" i="7"/>
  <c r="V156" i="7"/>
  <c r="U157" i="7"/>
  <c r="V157" i="7"/>
  <c r="U158" i="7"/>
  <c r="V158" i="7"/>
  <c r="U159" i="7"/>
  <c r="V159" i="7"/>
  <c r="U160" i="7"/>
  <c r="V160" i="7"/>
  <c r="U161" i="7"/>
  <c r="V161" i="7"/>
  <c r="U162" i="7"/>
  <c r="V162" i="7"/>
  <c r="U163" i="7"/>
  <c r="V163" i="7"/>
  <c r="U164" i="7"/>
  <c r="V164" i="7"/>
  <c r="U165" i="7"/>
  <c r="V165" i="7"/>
  <c r="U166" i="7"/>
  <c r="V166" i="7"/>
  <c r="U167" i="7"/>
  <c r="V167" i="7"/>
  <c r="U168" i="7"/>
  <c r="V168" i="7"/>
  <c r="U169" i="7"/>
  <c r="V169" i="7"/>
  <c r="U170" i="7"/>
  <c r="V170" i="7"/>
  <c r="U171" i="7"/>
  <c r="V171" i="7"/>
  <c r="U172" i="7"/>
  <c r="V172" i="7"/>
  <c r="U173" i="7"/>
  <c r="V173" i="7"/>
  <c r="U174" i="7"/>
  <c r="V174" i="7"/>
  <c r="U175" i="7"/>
  <c r="V175" i="7"/>
  <c r="U176" i="7"/>
  <c r="V176" i="7"/>
  <c r="U177" i="7"/>
  <c r="V177" i="7"/>
  <c r="U178" i="7"/>
  <c r="V178" i="7"/>
  <c r="U179" i="7"/>
  <c r="V179" i="7"/>
  <c r="U180" i="7"/>
  <c r="V180" i="7"/>
  <c r="U181" i="7"/>
  <c r="V181" i="7"/>
  <c r="U182" i="7"/>
  <c r="V182" i="7"/>
  <c r="U183" i="7"/>
  <c r="V183" i="7"/>
  <c r="U184" i="7"/>
  <c r="V184" i="7"/>
  <c r="U185" i="7"/>
  <c r="V185" i="7"/>
  <c r="U186" i="7"/>
  <c r="V186" i="7"/>
  <c r="U187" i="7"/>
  <c r="V187" i="7"/>
  <c r="U188" i="7"/>
  <c r="V188" i="7"/>
  <c r="U189" i="7"/>
  <c r="V189" i="7"/>
  <c r="U190" i="7"/>
  <c r="V190" i="7"/>
  <c r="U191" i="7"/>
  <c r="V191" i="7"/>
  <c r="U192" i="7"/>
  <c r="V192" i="7"/>
  <c r="U193" i="7"/>
  <c r="V193" i="7"/>
  <c r="U194" i="7"/>
  <c r="V194" i="7"/>
  <c r="U195" i="7"/>
  <c r="V195" i="7"/>
  <c r="U196" i="7"/>
  <c r="V196" i="7"/>
  <c r="U197" i="7"/>
  <c r="V197" i="7"/>
  <c r="U198" i="7"/>
  <c r="V198" i="7"/>
  <c r="U199" i="7"/>
  <c r="V199" i="7"/>
  <c r="U200" i="7"/>
  <c r="V200" i="7"/>
  <c r="U201" i="7"/>
  <c r="V201" i="7"/>
  <c r="U202" i="7"/>
  <c r="V202" i="7"/>
  <c r="U203" i="7"/>
  <c r="V203" i="7"/>
  <c r="U204" i="7"/>
  <c r="V204" i="7"/>
  <c r="U205" i="7"/>
  <c r="V205" i="7"/>
  <c r="U206" i="7"/>
  <c r="V206" i="7"/>
  <c r="U207" i="7"/>
  <c r="V207" i="7"/>
  <c r="U208" i="7"/>
  <c r="V208" i="7"/>
  <c r="U209" i="7"/>
  <c r="V209" i="7"/>
  <c r="U210" i="7"/>
  <c r="V210" i="7"/>
  <c r="U211" i="7"/>
  <c r="V211" i="7"/>
  <c r="U212" i="7"/>
  <c r="V212" i="7"/>
  <c r="U213" i="7"/>
  <c r="V213" i="7"/>
  <c r="U214" i="7"/>
  <c r="V214" i="7"/>
  <c r="U215" i="7"/>
  <c r="V215" i="7"/>
  <c r="U216" i="7"/>
  <c r="V216" i="7"/>
  <c r="U217" i="7"/>
  <c r="V217" i="7"/>
  <c r="U218" i="7"/>
  <c r="V218" i="7"/>
  <c r="U219" i="7"/>
  <c r="V219" i="7"/>
  <c r="U220" i="7"/>
  <c r="V220" i="7"/>
  <c r="U221" i="7"/>
  <c r="V221" i="7"/>
  <c r="U222" i="7"/>
  <c r="V222" i="7"/>
  <c r="U223" i="7"/>
  <c r="V223" i="7"/>
  <c r="U224" i="7"/>
  <c r="V224" i="7"/>
  <c r="U225" i="7"/>
  <c r="V225" i="7"/>
  <c r="U226" i="7"/>
  <c r="V226" i="7"/>
  <c r="U227" i="7"/>
  <c r="V227" i="7"/>
  <c r="U228" i="7"/>
  <c r="V228" i="7"/>
  <c r="U229" i="7"/>
  <c r="V229" i="7"/>
  <c r="U230" i="7"/>
  <c r="V230" i="7"/>
  <c r="U231" i="7"/>
  <c r="V231" i="7"/>
  <c r="U232" i="7"/>
  <c r="V232" i="7"/>
  <c r="U233" i="7"/>
  <c r="V233" i="7"/>
  <c r="U234" i="7"/>
  <c r="V234" i="7"/>
  <c r="U235" i="7"/>
  <c r="V235" i="7"/>
  <c r="U236" i="7"/>
  <c r="V236" i="7"/>
  <c r="U237" i="7"/>
  <c r="V237" i="7"/>
  <c r="U238" i="7"/>
  <c r="V238" i="7"/>
  <c r="U239" i="7"/>
  <c r="V239" i="7"/>
  <c r="U240" i="7"/>
  <c r="V240" i="7"/>
  <c r="U241" i="7"/>
  <c r="V241" i="7"/>
  <c r="U242" i="7"/>
  <c r="V242" i="7"/>
  <c r="U243" i="7"/>
  <c r="V243" i="7"/>
  <c r="U244" i="7"/>
  <c r="V244" i="7"/>
  <c r="U245" i="7"/>
  <c r="V245" i="7"/>
  <c r="U246" i="7"/>
  <c r="V246" i="7"/>
  <c r="U247" i="7"/>
  <c r="V247" i="7"/>
  <c r="U248" i="7"/>
  <c r="V248" i="7"/>
  <c r="U249" i="7"/>
  <c r="V249" i="7"/>
  <c r="U250" i="7"/>
  <c r="V250" i="7"/>
  <c r="U251" i="7"/>
  <c r="V251" i="7"/>
  <c r="U252" i="7"/>
  <c r="V252" i="7"/>
  <c r="U253" i="7"/>
  <c r="V253" i="7"/>
  <c r="U254" i="7"/>
  <c r="V254" i="7"/>
  <c r="U255" i="7"/>
  <c r="V255" i="7"/>
  <c r="U256" i="7"/>
  <c r="V256" i="7"/>
  <c r="U257" i="7"/>
  <c r="V257" i="7"/>
  <c r="U258" i="7"/>
  <c r="V258" i="7"/>
  <c r="U259" i="7"/>
  <c r="V259" i="7"/>
  <c r="U260" i="7"/>
  <c r="V260" i="7"/>
  <c r="U261" i="7"/>
  <c r="V261" i="7"/>
  <c r="U262" i="7"/>
  <c r="V262" i="7"/>
  <c r="U263" i="7"/>
  <c r="V263" i="7"/>
  <c r="U264" i="7"/>
  <c r="V264" i="7"/>
  <c r="U265" i="7"/>
  <c r="V265" i="7"/>
  <c r="U266" i="7"/>
  <c r="V266" i="7"/>
  <c r="U267" i="7"/>
  <c r="V267" i="7"/>
  <c r="U268" i="7"/>
  <c r="V268" i="7"/>
  <c r="U269" i="7"/>
  <c r="V269" i="7"/>
  <c r="U270" i="7"/>
  <c r="V270" i="7"/>
  <c r="U271" i="7"/>
  <c r="V271" i="7"/>
  <c r="U272" i="7"/>
  <c r="V272" i="7"/>
  <c r="U273" i="7"/>
  <c r="V273" i="7"/>
  <c r="U274" i="7"/>
  <c r="V274" i="7"/>
  <c r="U275" i="7"/>
  <c r="V275" i="7"/>
  <c r="U276" i="7"/>
  <c r="V276" i="7"/>
  <c r="U277" i="7"/>
  <c r="V277" i="7"/>
  <c r="U278" i="7"/>
  <c r="V278" i="7"/>
  <c r="U279" i="7"/>
  <c r="V279" i="7"/>
  <c r="U280" i="7"/>
  <c r="V280" i="7"/>
  <c r="U281" i="7"/>
  <c r="V281" i="7"/>
  <c r="U282" i="7"/>
  <c r="V282" i="7"/>
  <c r="U283" i="7"/>
  <c r="V283" i="7"/>
  <c r="U284" i="7"/>
  <c r="V284" i="7"/>
  <c r="U285" i="7"/>
  <c r="V285" i="7"/>
  <c r="U286" i="7"/>
  <c r="V286" i="7"/>
  <c r="U287" i="7"/>
  <c r="V287" i="7"/>
  <c r="U288" i="7"/>
  <c r="V288" i="7"/>
  <c r="U289" i="7"/>
  <c r="V289" i="7"/>
  <c r="U290" i="7"/>
  <c r="V290" i="7"/>
  <c r="U291" i="7"/>
  <c r="V291" i="7"/>
  <c r="U292" i="7"/>
  <c r="V292" i="7"/>
  <c r="U293" i="7"/>
  <c r="V293" i="7"/>
  <c r="U294" i="7"/>
  <c r="V294" i="7"/>
  <c r="U295" i="7"/>
  <c r="V295" i="7"/>
  <c r="U296" i="7"/>
  <c r="V296" i="7"/>
  <c r="U297" i="7"/>
  <c r="V297" i="7"/>
  <c r="U298" i="7"/>
  <c r="V298" i="7"/>
  <c r="U299" i="7"/>
  <c r="V299" i="7"/>
  <c r="U300" i="7"/>
  <c r="V300" i="7"/>
  <c r="U301" i="7"/>
  <c r="V301" i="7"/>
  <c r="U302" i="7"/>
  <c r="V302" i="7"/>
  <c r="U303" i="7"/>
  <c r="V303" i="7"/>
  <c r="U304" i="7"/>
  <c r="V304" i="7"/>
  <c r="U305" i="7"/>
  <c r="V305" i="7"/>
  <c r="U306" i="7"/>
  <c r="V306" i="7"/>
  <c r="U307" i="7"/>
  <c r="V307" i="7"/>
  <c r="U308" i="7"/>
  <c r="V308" i="7"/>
  <c r="U309" i="7"/>
  <c r="V309" i="7"/>
  <c r="U310" i="7"/>
  <c r="V310" i="7"/>
  <c r="U311" i="7"/>
  <c r="V311" i="7"/>
  <c r="U312" i="7"/>
  <c r="V312" i="7"/>
  <c r="U313" i="7"/>
  <c r="V313" i="7"/>
  <c r="U314" i="7"/>
  <c r="V314" i="7"/>
  <c r="U315" i="7"/>
  <c r="V315" i="7"/>
  <c r="U316" i="7"/>
  <c r="V316" i="7"/>
  <c r="U317" i="7"/>
  <c r="V317" i="7"/>
  <c r="U318" i="7"/>
  <c r="V318" i="7"/>
  <c r="U319" i="7"/>
  <c r="V319" i="7"/>
  <c r="U320" i="7"/>
  <c r="V320" i="7"/>
  <c r="U321" i="7"/>
  <c r="V321" i="7"/>
  <c r="U322" i="7"/>
  <c r="V322" i="7"/>
  <c r="U323" i="7"/>
  <c r="V323" i="7"/>
  <c r="U324" i="7"/>
  <c r="V324" i="7"/>
  <c r="U325" i="7"/>
  <c r="V325" i="7"/>
  <c r="U326" i="7"/>
  <c r="V326" i="7"/>
  <c r="U327" i="7"/>
  <c r="V327" i="7"/>
  <c r="U328" i="7"/>
  <c r="V328" i="7"/>
  <c r="U329" i="7"/>
  <c r="V329" i="7"/>
  <c r="U330" i="7"/>
  <c r="V330" i="7"/>
  <c r="U331" i="7"/>
  <c r="V331" i="7"/>
  <c r="U332" i="7"/>
  <c r="V332" i="7"/>
  <c r="U333" i="7"/>
  <c r="V333" i="7"/>
  <c r="U334" i="7"/>
  <c r="V334" i="7"/>
  <c r="U335" i="7"/>
  <c r="V335" i="7"/>
  <c r="U336" i="7"/>
  <c r="V336" i="7"/>
  <c r="U337" i="7"/>
  <c r="V337" i="7"/>
  <c r="U338" i="7"/>
  <c r="V338" i="7"/>
  <c r="U339" i="7"/>
  <c r="V339" i="7"/>
  <c r="U340" i="7"/>
  <c r="V340" i="7"/>
  <c r="U341" i="7"/>
  <c r="V341" i="7"/>
  <c r="U342" i="7"/>
  <c r="V342" i="7"/>
  <c r="U343" i="7"/>
  <c r="V343" i="7"/>
  <c r="U344" i="7"/>
  <c r="V344" i="7"/>
  <c r="U345" i="7"/>
  <c r="V345" i="7"/>
  <c r="U346" i="7"/>
  <c r="V346" i="7"/>
  <c r="U347" i="7"/>
  <c r="V347" i="7"/>
  <c r="U348" i="7"/>
  <c r="V348" i="7"/>
  <c r="U349" i="7"/>
  <c r="V349" i="7"/>
  <c r="U350" i="7"/>
  <c r="V350" i="7"/>
  <c r="U351" i="7"/>
  <c r="V351" i="7"/>
  <c r="U352" i="7"/>
  <c r="V352" i="7"/>
  <c r="U353" i="7"/>
  <c r="V353" i="7"/>
  <c r="U354" i="7"/>
  <c r="V354" i="7"/>
  <c r="U355" i="7"/>
  <c r="V355" i="7"/>
  <c r="U356" i="7"/>
  <c r="V356" i="7"/>
  <c r="U357" i="7"/>
  <c r="V357" i="7"/>
  <c r="U358" i="7"/>
  <c r="V358" i="7"/>
  <c r="U359" i="7"/>
  <c r="V359" i="7"/>
  <c r="U360" i="7"/>
  <c r="V360" i="7"/>
  <c r="U361" i="7"/>
  <c r="V361" i="7"/>
  <c r="U362" i="7"/>
  <c r="V362" i="7"/>
  <c r="U363" i="7"/>
  <c r="V363" i="7"/>
  <c r="U364" i="7"/>
  <c r="V364" i="7"/>
  <c r="U365" i="7"/>
  <c r="V365" i="7"/>
  <c r="U366" i="7"/>
  <c r="V366" i="7"/>
  <c r="U367" i="7"/>
  <c r="V367" i="7"/>
  <c r="U368" i="7"/>
  <c r="V368" i="7"/>
  <c r="U369" i="7"/>
  <c r="V369" i="7"/>
  <c r="U370" i="7"/>
  <c r="V370" i="7"/>
  <c r="U371" i="7"/>
  <c r="V371" i="7"/>
  <c r="U372" i="7"/>
  <c r="V372" i="7"/>
  <c r="U373" i="7"/>
  <c r="V373" i="7"/>
  <c r="U374" i="7"/>
  <c r="V374" i="7"/>
  <c r="U375" i="7"/>
  <c r="V375" i="7"/>
  <c r="U376" i="7"/>
  <c r="V376" i="7"/>
  <c r="U377" i="7"/>
  <c r="V377" i="7"/>
  <c r="U378" i="7"/>
  <c r="V378" i="7"/>
  <c r="U379" i="7"/>
  <c r="V379" i="7"/>
  <c r="U380" i="7"/>
  <c r="V380" i="7"/>
  <c r="U381" i="7"/>
  <c r="V381" i="7"/>
  <c r="U382" i="7"/>
  <c r="V382" i="7"/>
  <c r="U383" i="7"/>
  <c r="V383" i="7"/>
  <c r="U384" i="7"/>
  <c r="V384" i="7"/>
  <c r="U385" i="7"/>
  <c r="V385" i="7"/>
  <c r="U386" i="7"/>
  <c r="V386" i="7"/>
  <c r="U387" i="7"/>
  <c r="V387" i="7"/>
  <c r="U388" i="7"/>
  <c r="V388" i="7"/>
  <c r="U389" i="7"/>
  <c r="V389" i="7"/>
  <c r="U390" i="7"/>
  <c r="V390" i="7"/>
  <c r="U391" i="7"/>
  <c r="V391" i="7"/>
  <c r="U392" i="7"/>
  <c r="V392" i="7"/>
  <c r="U393" i="7"/>
  <c r="V393" i="7"/>
  <c r="U394" i="7"/>
  <c r="V394" i="7"/>
  <c r="U395" i="7"/>
  <c r="V395" i="7"/>
  <c r="U396" i="7"/>
  <c r="V396" i="7"/>
  <c r="U397" i="7"/>
  <c r="V397" i="7"/>
  <c r="U398" i="7"/>
  <c r="V398" i="7"/>
  <c r="U399" i="7"/>
  <c r="V399" i="7"/>
  <c r="U400" i="7"/>
  <c r="V400" i="7"/>
  <c r="U401" i="7"/>
  <c r="V401" i="7"/>
  <c r="U402" i="7"/>
  <c r="V402" i="7"/>
  <c r="U403" i="7"/>
  <c r="V403" i="7"/>
  <c r="U404" i="7"/>
  <c r="V404" i="7"/>
  <c r="U405" i="7"/>
  <c r="V405" i="7"/>
  <c r="U406" i="7"/>
  <c r="V406" i="7"/>
  <c r="U407" i="7"/>
  <c r="V407" i="7"/>
  <c r="U408" i="7"/>
  <c r="V408" i="7"/>
  <c r="U409" i="7"/>
  <c r="V409" i="7"/>
  <c r="U410" i="7"/>
  <c r="V410" i="7"/>
  <c r="U411" i="7"/>
  <c r="V411" i="7"/>
  <c r="V2" i="7"/>
  <c r="U2" i="7"/>
  <c r="AL2" i="2"/>
  <c r="AK3" i="2"/>
  <c r="K4" i="11" s="1"/>
  <c r="AK4" i="2"/>
  <c r="K5" i="11" s="1"/>
  <c r="AK5" i="2"/>
  <c r="K6" i="11" s="1"/>
  <c r="AK6" i="2"/>
  <c r="K7" i="11" s="1"/>
  <c r="AK7" i="2"/>
  <c r="K8" i="11" s="1"/>
  <c r="AK8" i="2"/>
  <c r="K9" i="11" s="1"/>
  <c r="AK9" i="2"/>
  <c r="K10" i="11" s="1"/>
  <c r="AK10" i="2"/>
  <c r="K11" i="11" s="1"/>
  <c r="AK11" i="2"/>
  <c r="K12" i="11" s="1"/>
  <c r="AK12" i="2"/>
  <c r="K13" i="11" s="1"/>
  <c r="AK13" i="2"/>
  <c r="K14" i="11" s="1"/>
  <c r="AK14" i="2"/>
  <c r="K15" i="11" s="1"/>
  <c r="AK15" i="2"/>
  <c r="K16" i="11" s="1"/>
  <c r="AK16" i="2"/>
  <c r="K17" i="11" s="1"/>
  <c r="AK17" i="2"/>
  <c r="K18" i="11" s="1"/>
  <c r="AK18" i="2"/>
  <c r="K19" i="11" s="1"/>
  <c r="AK19" i="2"/>
  <c r="K20" i="11" s="1"/>
  <c r="AK20" i="2"/>
  <c r="K21" i="11" s="1"/>
  <c r="AK21" i="2"/>
  <c r="K22" i="11" s="1"/>
  <c r="AK22" i="2"/>
  <c r="K23" i="11" s="1"/>
  <c r="AK23" i="2"/>
  <c r="K24" i="11" s="1"/>
  <c r="AK24" i="2"/>
  <c r="K25" i="11" s="1"/>
  <c r="AK25" i="2"/>
  <c r="K26" i="11" s="1"/>
  <c r="AK26" i="2"/>
  <c r="K27" i="11" s="1"/>
  <c r="AK27" i="2"/>
  <c r="K28" i="11" s="1"/>
  <c r="AK28" i="2"/>
  <c r="K29" i="11" s="1"/>
  <c r="AK29" i="2"/>
  <c r="K30" i="11" s="1"/>
  <c r="AK30" i="2"/>
  <c r="K31" i="11" s="1"/>
  <c r="AK31" i="2"/>
  <c r="K32" i="11" s="1"/>
  <c r="AK32" i="2"/>
  <c r="K33" i="11" s="1"/>
  <c r="AK33" i="2"/>
  <c r="K34" i="11" s="1"/>
  <c r="AK34" i="2"/>
  <c r="K35" i="11" s="1"/>
  <c r="AK35" i="2"/>
  <c r="K36" i="11" s="1"/>
  <c r="AK36" i="2"/>
  <c r="K37" i="11" s="1"/>
  <c r="AK37" i="2"/>
  <c r="K38" i="11" s="1"/>
  <c r="AK38" i="2"/>
  <c r="K39" i="11" s="1"/>
  <c r="AK39" i="2"/>
  <c r="K40" i="11" s="1"/>
  <c r="AK40" i="2"/>
  <c r="K41" i="11" s="1"/>
  <c r="AK41" i="2"/>
  <c r="K42" i="11" s="1"/>
  <c r="AK42" i="2"/>
  <c r="K43" i="11" s="1"/>
  <c r="AK43" i="2"/>
  <c r="K44" i="11" s="1"/>
  <c r="AK44" i="2"/>
  <c r="K45" i="11" s="1"/>
  <c r="AK45" i="2"/>
  <c r="K46" i="11" s="1"/>
  <c r="AK46" i="2"/>
  <c r="K47" i="11" s="1"/>
  <c r="AK47" i="2"/>
  <c r="K48" i="11" s="1"/>
  <c r="AK48" i="2"/>
  <c r="K49" i="11" s="1"/>
  <c r="AK49" i="2"/>
  <c r="K50" i="11" s="1"/>
  <c r="AK50" i="2"/>
  <c r="K51" i="11" s="1"/>
  <c r="AK51" i="2"/>
  <c r="K52" i="11" s="1"/>
  <c r="AK52" i="2"/>
  <c r="K53" i="11" s="1"/>
  <c r="AK53" i="2"/>
  <c r="K54" i="11" s="1"/>
  <c r="AK54" i="2"/>
  <c r="K55" i="11" s="1"/>
  <c r="AK55" i="2"/>
  <c r="K56" i="11" s="1"/>
  <c r="AK56" i="2"/>
  <c r="K57" i="11" s="1"/>
  <c r="AK57" i="2"/>
  <c r="K58" i="11" s="1"/>
  <c r="AK58" i="2"/>
  <c r="K59" i="11" s="1"/>
  <c r="AK59" i="2"/>
  <c r="K60" i="11" s="1"/>
  <c r="AK60" i="2"/>
  <c r="K61" i="11" s="1"/>
  <c r="AK61" i="2"/>
  <c r="K62" i="11" s="1"/>
  <c r="AK62" i="2"/>
  <c r="K63" i="11" s="1"/>
  <c r="AK63" i="2"/>
  <c r="K64" i="11" s="1"/>
  <c r="AK64" i="2"/>
  <c r="K65" i="11" s="1"/>
  <c r="AK65" i="2"/>
  <c r="K66" i="11" s="1"/>
  <c r="AK66" i="2"/>
  <c r="K67" i="11" s="1"/>
  <c r="AK67" i="2"/>
  <c r="K68" i="11" s="1"/>
  <c r="AK68" i="2"/>
  <c r="K69" i="11" s="1"/>
  <c r="AK69" i="2"/>
  <c r="K70" i="11" s="1"/>
  <c r="AK70" i="2"/>
  <c r="K71" i="11" s="1"/>
  <c r="AK71" i="2"/>
  <c r="K72" i="11" s="1"/>
  <c r="AK72" i="2"/>
  <c r="K73" i="11" s="1"/>
  <c r="AK73" i="2"/>
  <c r="K74" i="11" s="1"/>
  <c r="AK74" i="2"/>
  <c r="K75" i="11" s="1"/>
  <c r="AK75" i="2"/>
  <c r="K76" i="11" s="1"/>
  <c r="AK76" i="2"/>
  <c r="K77" i="11" s="1"/>
  <c r="AK77" i="2"/>
  <c r="K78" i="11" s="1"/>
  <c r="AK78" i="2"/>
  <c r="K79" i="11" s="1"/>
  <c r="AK79" i="2"/>
  <c r="K80" i="11" s="1"/>
  <c r="AK80" i="2"/>
  <c r="K81" i="11" s="1"/>
  <c r="AK81" i="2"/>
  <c r="K82" i="11" s="1"/>
  <c r="AK82" i="2"/>
  <c r="K83" i="11" s="1"/>
  <c r="AK83" i="2"/>
  <c r="K84" i="11" s="1"/>
  <c r="AK84" i="2"/>
  <c r="K85" i="11" s="1"/>
  <c r="AK85" i="2"/>
  <c r="K86" i="11" s="1"/>
  <c r="AK86" i="2"/>
  <c r="K87" i="11" s="1"/>
  <c r="AK87" i="2"/>
  <c r="K88" i="11" s="1"/>
  <c r="AK88" i="2"/>
  <c r="K89" i="11" s="1"/>
  <c r="AK89" i="2"/>
  <c r="K90" i="11" s="1"/>
  <c r="AK90" i="2"/>
  <c r="K91" i="11" s="1"/>
  <c r="AK91" i="2"/>
  <c r="K92" i="11" s="1"/>
  <c r="AK92" i="2"/>
  <c r="K93" i="11" s="1"/>
  <c r="AK93" i="2"/>
  <c r="K94" i="11" s="1"/>
  <c r="AK94" i="2"/>
  <c r="K95" i="11" s="1"/>
  <c r="AK95" i="2"/>
  <c r="K96" i="11" s="1"/>
  <c r="AK96" i="2"/>
  <c r="K97" i="11" s="1"/>
  <c r="AK97" i="2"/>
  <c r="K98" i="11" s="1"/>
  <c r="AK98" i="2"/>
  <c r="K99" i="11" s="1"/>
  <c r="AK99" i="2"/>
  <c r="K100" i="11" s="1"/>
  <c r="AK100" i="2"/>
  <c r="K101" i="11" s="1"/>
  <c r="AK101" i="2"/>
  <c r="K102" i="11" s="1"/>
  <c r="AK102" i="2"/>
  <c r="K103" i="11" s="1"/>
  <c r="AK103" i="2"/>
  <c r="K104" i="11" s="1"/>
  <c r="AK104" i="2"/>
  <c r="K105" i="11" s="1"/>
  <c r="AK105" i="2"/>
  <c r="K106" i="11" s="1"/>
  <c r="AK106" i="2"/>
  <c r="K107" i="11" s="1"/>
  <c r="AK107" i="2"/>
  <c r="K108" i="11" s="1"/>
  <c r="AK108" i="2"/>
  <c r="K109" i="11" s="1"/>
  <c r="AK109" i="2"/>
  <c r="K110" i="11" s="1"/>
  <c r="AK110" i="2"/>
  <c r="K111" i="11" s="1"/>
  <c r="AK111" i="2"/>
  <c r="K112" i="11" s="1"/>
  <c r="AK112" i="2"/>
  <c r="K113" i="11" s="1"/>
  <c r="AK113" i="2"/>
  <c r="K114" i="11" s="1"/>
  <c r="AK114" i="2"/>
  <c r="K115" i="11" s="1"/>
  <c r="AK115" i="2"/>
  <c r="K116" i="11" s="1"/>
  <c r="AK116" i="2"/>
  <c r="K117" i="11" s="1"/>
  <c r="AK117" i="2"/>
  <c r="K118" i="11" s="1"/>
  <c r="AK118" i="2"/>
  <c r="K119" i="11" s="1"/>
  <c r="AK119" i="2"/>
  <c r="K120" i="11" s="1"/>
  <c r="AK120" i="2"/>
  <c r="K121" i="11" s="1"/>
  <c r="AK121" i="2"/>
  <c r="K122" i="11" s="1"/>
  <c r="AK122" i="2"/>
  <c r="K123" i="11" s="1"/>
  <c r="AK123" i="2"/>
  <c r="K124" i="11" s="1"/>
  <c r="AK124" i="2"/>
  <c r="K125" i="11" s="1"/>
  <c r="AK125" i="2"/>
  <c r="K126" i="11" s="1"/>
  <c r="AK126" i="2"/>
  <c r="K127" i="11" s="1"/>
  <c r="AK127" i="2"/>
  <c r="K128" i="11" s="1"/>
  <c r="AK128" i="2"/>
  <c r="K129" i="11" s="1"/>
  <c r="AK129" i="2"/>
  <c r="K130" i="11" s="1"/>
  <c r="AK130" i="2"/>
  <c r="K131" i="11" s="1"/>
  <c r="AK131" i="2"/>
  <c r="K132" i="11" s="1"/>
  <c r="AK132" i="2"/>
  <c r="K133" i="11" s="1"/>
  <c r="AK133" i="2"/>
  <c r="K134" i="11" s="1"/>
  <c r="AK134" i="2"/>
  <c r="K135" i="11" s="1"/>
  <c r="AK135" i="2"/>
  <c r="K136" i="11" s="1"/>
  <c r="AK136" i="2"/>
  <c r="K137" i="11" s="1"/>
  <c r="AK137" i="2"/>
  <c r="K138" i="11" s="1"/>
  <c r="AK138" i="2"/>
  <c r="K139" i="11" s="1"/>
  <c r="AK139" i="2"/>
  <c r="K140" i="11" s="1"/>
  <c r="AK140" i="2"/>
  <c r="K141" i="11" s="1"/>
  <c r="AK141" i="2"/>
  <c r="K142" i="11" s="1"/>
  <c r="AK142" i="2"/>
  <c r="K143" i="11" s="1"/>
  <c r="AK143" i="2"/>
  <c r="K144" i="11" s="1"/>
  <c r="AK144" i="2"/>
  <c r="K145" i="11" s="1"/>
  <c r="AK145" i="2"/>
  <c r="K146" i="11" s="1"/>
  <c r="AK146" i="2"/>
  <c r="K147" i="11" s="1"/>
  <c r="AK147" i="2"/>
  <c r="K148" i="11" s="1"/>
  <c r="AK148" i="2"/>
  <c r="K149" i="11" s="1"/>
  <c r="AK149" i="2"/>
  <c r="K150" i="11" s="1"/>
  <c r="AK150" i="2"/>
  <c r="K151" i="11" s="1"/>
  <c r="AK151" i="2"/>
  <c r="K152" i="11" s="1"/>
  <c r="AK152" i="2"/>
  <c r="K153" i="11" s="1"/>
  <c r="AK153" i="2"/>
  <c r="K154" i="11" s="1"/>
  <c r="AK154" i="2"/>
  <c r="K155" i="11" s="1"/>
  <c r="AK155" i="2"/>
  <c r="K156" i="11" s="1"/>
  <c r="AK156" i="2"/>
  <c r="K157" i="11" s="1"/>
  <c r="AK157" i="2"/>
  <c r="K158" i="11" s="1"/>
  <c r="AK158" i="2"/>
  <c r="K159" i="11" s="1"/>
  <c r="AK159" i="2"/>
  <c r="K160" i="11" s="1"/>
  <c r="AK160" i="2"/>
  <c r="K161" i="11" s="1"/>
  <c r="AK161" i="2"/>
  <c r="AK162" i="2"/>
  <c r="K163" i="11" s="1"/>
  <c r="AK163" i="2"/>
  <c r="K164" i="11" s="1"/>
  <c r="AK164" i="2"/>
  <c r="K165" i="11" s="1"/>
  <c r="AK165" i="2"/>
  <c r="K166" i="11" s="1"/>
  <c r="AK166" i="2"/>
  <c r="K167" i="11" s="1"/>
  <c r="AK167" i="2"/>
  <c r="K168" i="11" s="1"/>
  <c r="AK168" i="2"/>
  <c r="K169" i="11" s="1"/>
  <c r="AK169" i="2"/>
  <c r="K170" i="11" s="1"/>
  <c r="AK170" i="2"/>
  <c r="K171" i="11" s="1"/>
  <c r="AK171" i="2"/>
  <c r="K172" i="11" s="1"/>
  <c r="AK172" i="2"/>
  <c r="K173" i="11" s="1"/>
  <c r="AK173" i="2"/>
  <c r="K174" i="11" s="1"/>
  <c r="AK174" i="2"/>
  <c r="K175" i="11" s="1"/>
  <c r="AK175" i="2"/>
  <c r="K176" i="11" s="1"/>
  <c r="AK176" i="2"/>
  <c r="K177" i="11" s="1"/>
  <c r="AK177" i="2"/>
  <c r="K178" i="11" s="1"/>
  <c r="AK178" i="2"/>
  <c r="K179" i="11" s="1"/>
  <c r="AK179" i="2"/>
  <c r="K180" i="11" s="1"/>
  <c r="AK180" i="2"/>
  <c r="K181" i="11" s="1"/>
  <c r="AK181" i="2"/>
  <c r="K182" i="11" s="1"/>
  <c r="AK182" i="2"/>
  <c r="K183" i="11" s="1"/>
  <c r="AK183" i="2"/>
  <c r="K184" i="11" s="1"/>
  <c r="AK184" i="2"/>
  <c r="K185" i="11" s="1"/>
  <c r="AK185" i="2"/>
  <c r="K186" i="11" s="1"/>
  <c r="AK186" i="2"/>
  <c r="K187" i="11" s="1"/>
  <c r="AK187" i="2"/>
  <c r="K188" i="11" s="1"/>
  <c r="AK188" i="2"/>
  <c r="K189" i="11" s="1"/>
  <c r="AK189" i="2"/>
  <c r="K190" i="11" s="1"/>
  <c r="AK190" i="2"/>
  <c r="K191" i="11" s="1"/>
  <c r="AK191" i="2"/>
  <c r="K192" i="11" s="1"/>
  <c r="AK192" i="2"/>
  <c r="K193" i="11" s="1"/>
  <c r="AK193" i="2"/>
  <c r="K194" i="11" s="1"/>
  <c r="AK194" i="2"/>
  <c r="K195" i="11" s="1"/>
  <c r="AK195" i="2"/>
  <c r="K196" i="11" s="1"/>
  <c r="AK196" i="2"/>
  <c r="K197" i="11" s="1"/>
  <c r="AK197" i="2"/>
  <c r="K198" i="11" s="1"/>
  <c r="AK198" i="2"/>
  <c r="K199" i="11" s="1"/>
  <c r="AK199" i="2"/>
  <c r="K200" i="11" s="1"/>
  <c r="AK200" i="2"/>
  <c r="K201" i="11" s="1"/>
  <c r="AK201" i="2"/>
  <c r="K202" i="11" s="1"/>
  <c r="AK202" i="2"/>
  <c r="K203" i="11" s="1"/>
  <c r="AK203" i="2"/>
  <c r="K204" i="11" s="1"/>
  <c r="AK204" i="2"/>
  <c r="K205" i="11" s="1"/>
  <c r="AK205" i="2"/>
  <c r="K206" i="11" s="1"/>
  <c r="AK206" i="2"/>
  <c r="K207" i="11" s="1"/>
  <c r="AK207" i="2"/>
  <c r="K208" i="11" s="1"/>
  <c r="AK208" i="2"/>
  <c r="K209" i="11" s="1"/>
  <c r="AK209" i="2"/>
  <c r="K210" i="11" s="1"/>
  <c r="AK210" i="2"/>
  <c r="K211" i="11" s="1"/>
  <c r="AK211" i="2"/>
  <c r="K212" i="11" s="1"/>
  <c r="AK212" i="2"/>
  <c r="K213" i="11" s="1"/>
  <c r="AK213" i="2"/>
  <c r="K214" i="11" s="1"/>
  <c r="AK214" i="2"/>
  <c r="K215" i="11" s="1"/>
  <c r="AK215" i="2"/>
  <c r="K216" i="11" s="1"/>
  <c r="AK216" i="2"/>
  <c r="K217" i="11" s="1"/>
  <c r="AK217" i="2"/>
  <c r="K218" i="11" s="1"/>
  <c r="AK218" i="2"/>
  <c r="K219" i="11" s="1"/>
  <c r="AK219" i="2"/>
  <c r="K220" i="11" s="1"/>
  <c r="AK220" i="2"/>
  <c r="K221" i="11" s="1"/>
  <c r="AK221" i="2"/>
  <c r="K222" i="11" s="1"/>
  <c r="AK222" i="2"/>
  <c r="K223" i="11" s="1"/>
  <c r="AK223" i="2"/>
  <c r="K224" i="11" s="1"/>
  <c r="AK224" i="2"/>
  <c r="K225" i="11" s="1"/>
  <c r="AK225" i="2"/>
  <c r="K226" i="11" s="1"/>
  <c r="AK226" i="2"/>
  <c r="K227" i="11" s="1"/>
  <c r="AK227" i="2"/>
  <c r="K228" i="11" s="1"/>
  <c r="AK228" i="2"/>
  <c r="K229" i="11" s="1"/>
  <c r="AK229" i="2"/>
  <c r="K230" i="11" s="1"/>
  <c r="AK230" i="2"/>
  <c r="K231" i="11" s="1"/>
  <c r="AK231" i="2"/>
  <c r="K232" i="11" s="1"/>
  <c r="AK232" i="2"/>
  <c r="K233" i="11" s="1"/>
  <c r="AK233" i="2"/>
  <c r="K234" i="11" s="1"/>
  <c r="AK234" i="2"/>
  <c r="K235" i="11" s="1"/>
  <c r="AK235" i="2"/>
  <c r="K236" i="11" s="1"/>
  <c r="AK236" i="2"/>
  <c r="K237" i="11" s="1"/>
  <c r="AK237" i="2"/>
  <c r="K238" i="11" s="1"/>
  <c r="AK238" i="2"/>
  <c r="K239" i="11" s="1"/>
  <c r="AK239" i="2"/>
  <c r="K240" i="11" s="1"/>
  <c r="AK240" i="2"/>
  <c r="K241" i="11" s="1"/>
  <c r="AK241" i="2"/>
  <c r="K242" i="11" s="1"/>
  <c r="AK242" i="2"/>
  <c r="K243" i="11" s="1"/>
  <c r="AK243" i="2"/>
  <c r="K244" i="11" s="1"/>
  <c r="AK244" i="2"/>
  <c r="K245" i="11" s="1"/>
  <c r="AK245" i="2"/>
  <c r="K246" i="11" s="1"/>
  <c r="AK246" i="2"/>
  <c r="K247" i="11" s="1"/>
  <c r="AK247" i="2"/>
  <c r="K248" i="11" s="1"/>
  <c r="AK248" i="2"/>
  <c r="K249" i="11" s="1"/>
  <c r="AK249" i="2"/>
  <c r="K250" i="11" s="1"/>
  <c r="AK250" i="2"/>
  <c r="K251" i="11" s="1"/>
  <c r="AK251" i="2"/>
  <c r="K252" i="11" s="1"/>
  <c r="AK252" i="2"/>
  <c r="K253" i="11" s="1"/>
  <c r="AK253" i="2"/>
  <c r="K254" i="11" s="1"/>
  <c r="AK254" i="2"/>
  <c r="K255" i="11" s="1"/>
  <c r="AK255" i="2"/>
  <c r="K256" i="11" s="1"/>
  <c r="AK256" i="2"/>
  <c r="K257" i="11" s="1"/>
  <c r="AK257" i="2"/>
  <c r="K258" i="11" s="1"/>
  <c r="AK258" i="2"/>
  <c r="K259" i="11" s="1"/>
  <c r="AK259" i="2"/>
  <c r="K260" i="11" s="1"/>
  <c r="AK260" i="2"/>
  <c r="K261" i="11" s="1"/>
  <c r="AK261" i="2"/>
  <c r="K262" i="11" s="1"/>
  <c r="AK262" i="2"/>
  <c r="K263" i="11" s="1"/>
  <c r="AK263" i="2"/>
  <c r="K264" i="11" s="1"/>
  <c r="AK264" i="2"/>
  <c r="K265" i="11" s="1"/>
  <c r="AK265" i="2"/>
  <c r="K266" i="11" s="1"/>
  <c r="AK266" i="2"/>
  <c r="K267" i="11" s="1"/>
  <c r="AK267" i="2"/>
  <c r="K268" i="11" s="1"/>
  <c r="AK268" i="2"/>
  <c r="K269" i="11" s="1"/>
  <c r="AK269" i="2"/>
  <c r="K270" i="11" s="1"/>
  <c r="AK270" i="2"/>
  <c r="K271" i="11" s="1"/>
  <c r="AK271" i="2"/>
  <c r="K272" i="11" s="1"/>
  <c r="AK272" i="2"/>
  <c r="K273" i="11" s="1"/>
  <c r="AK273" i="2"/>
  <c r="K274" i="11" s="1"/>
  <c r="AK274" i="2"/>
  <c r="K275" i="11" s="1"/>
  <c r="AK275" i="2"/>
  <c r="K276" i="11" s="1"/>
  <c r="AK276" i="2"/>
  <c r="K277" i="11" s="1"/>
  <c r="AK277" i="2"/>
  <c r="K278" i="11" s="1"/>
  <c r="AK278" i="2"/>
  <c r="K279" i="11" s="1"/>
  <c r="AK279" i="2"/>
  <c r="K280" i="11" s="1"/>
  <c r="AK280" i="2"/>
  <c r="K281" i="11" s="1"/>
  <c r="AK281" i="2"/>
  <c r="K282" i="11" s="1"/>
  <c r="AK282" i="2"/>
  <c r="K283" i="11" s="1"/>
  <c r="AK283" i="2"/>
  <c r="K284" i="11" s="1"/>
  <c r="AK284" i="2"/>
  <c r="K285" i="11" s="1"/>
  <c r="AK285" i="2"/>
  <c r="K286" i="11" s="1"/>
  <c r="AK286" i="2"/>
  <c r="K287" i="11" s="1"/>
  <c r="AK287" i="2"/>
  <c r="K288" i="11" s="1"/>
  <c r="AK288" i="2"/>
  <c r="K289" i="11" s="1"/>
  <c r="AK289" i="2"/>
  <c r="K290" i="11" s="1"/>
  <c r="AK290" i="2"/>
  <c r="K291" i="11" s="1"/>
  <c r="AK291" i="2"/>
  <c r="K292" i="11" s="1"/>
  <c r="AK292" i="2"/>
  <c r="K293" i="11" s="1"/>
  <c r="AK293" i="2"/>
  <c r="K294" i="11" s="1"/>
  <c r="AK294" i="2"/>
  <c r="K295" i="11" s="1"/>
  <c r="AK295" i="2"/>
  <c r="K296" i="11" s="1"/>
  <c r="AK296" i="2"/>
  <c r="K297" i="11" s="1"/>
  <c r="AK297" i="2"/>
  <c r="K298" i="11" s="1"/>
  <c r="AK298" i="2"/>
  <c r="K299" i="11" s="1"/>
  <c r="AK299" i="2"/>
  <c r="K300" i="11" s="1"/>
  <c r="AK300" i="2"/>
  <c r="K301" i="11" s="1"/>
  <c r="AK301" i="2"/>
  <c r="K302" i="11" s="1"/>
  <c r="AK302" i="2"/>
  <c r="K303" i="11" s="1"/>
  <c r="AK303" i="2"/>
  <c r="K304" i="11" s="1"/>
  <c r="AK304" i="2"/>
  <c r="K305" i="11" s="1"/>
  <c r="AK305" i="2"/>
  <c r="K306" i="11" s="1"/>
  <c r="AK306" i="2"/>
  <c r="K307" i="11" s="1"/>
  <c r="AK307" i="2"/>
  <c r="K308" i="11" s="1"/>
  <c r="AK308" i="2"/>
  <c r="K309" i="11" s="1"/>
  <c r="AK309" i="2"/>
  <c r="K310" i="11" s="1"/>
  <c r="AK310" i="2"/>
  <c r="K311" i="11" s="1"/>
  <c r="AK311" i="2"/>
  <c r="K312" i="11" s="1"/>
  <c r="AK312" i="2"/>
  <c r="K313" i="11" s="1"/>
  <c r="AK313" i="2"/>
  <c r="K314" i="11" s="1"/>
  <c r="AK314" i="2"/>
  <c r="K315" i="11" s="1"/>
  <c r="AK315" i="2"/>
  <c r="K316" i="11" s="1"/>
  <c r="AK316" i="2"/>
  <c r="K317" i="11" s="1"/>
  <c r="AK317" i="2"/>
  <c r="K318" i="11" s="1"/>
  <c r="AK318" i="2"/>
  <c r="K319" i="11" s="1"/>
  <c r="AK319" i="2"/>
  <c r="K320" i="11" s="1"/>
  <c r="AK320" i="2"/>
  <c r="K321" i="11" s="1"/>
  <c r="AK321" i="2"/>
  <c r="K322" i="11" s="1"/>
  <c r="AK322" i="2"/>
  <c r="K323" i="11" s="1"/>
  <c r="AK323" i="2"/>
  <c r="K324" i="11" s="1"/>
  <c r="AK324" i="2"/>
  <c r="K325" i="11" s="1"/>
  <c r="AK325" i="2"/>
  <c r="K326" i="11" s="1"/>
  <c r="AK326" i="2"/>
  <c r="K327" i="11" s="1"/>
  <c r="AK327" i="2"/>
  <c r="K328" i="11" s="1"/>
  <c r="AK328" i="2"/>
  <c r="K329" i="11" s="1"/>
  <c r="AK329" i="2"/>
  <c r="K330" i="11" s="1"/>
  <c r="AK330" i="2"/>
  <c r="K331" i="11" s="1"/>
  <c r="AK331" i="2"/>
  <c r="K332" i="11" s="1"/>
  <c r="AK332" i="2"/>
  <c r="K333" i="11" s="1"/>
  <c r="AK333" i="2"/>
  <c r="K334" i="11" s="1"/>
  <c r="AK334" i="2"/>
  <c r="K335" i="11" s="1"/>
  <c r="AK335" i="2"/>
  <c r="K336" i="11" s="1"/>
  <c r="AK336" i="2"/>
  <c r="K337" i="11" s="1"/>
  <c r="AK337" i="2"/>
  <c r="K338" i="11" s="1"/>
  <c r="AK338" i="2"/>
  <c r="K339" i="11" s="1"/>
  <c r="AK339" i="2"/>
  <c r="K340" i="11" s="1"/>
  <c r="AK340" i="2"/>
  <c r="K341" i="11" s="1"/>
  <c r="AK341" i="2"/>
  <c r="K342" i="11" s="1"/>
  <c r="AK342" i="2"/>
  <c r="K343" i="11" s="1"/>
  <c r="AK343" i="2"/>
  <c r="K344" i="11" s="1"/>
  <c r="AK344" i="2"/>
  <c r="K345" i="11" s="1"/>
  <c r="AK345" i="2"/>
  <c r="K346" i="11" s="1"/>
  <c r="AK346" i="2"/>
  <c r="K347" i="11" s="1"/>
  <c r="AK347" i="2"/>
  <c r="K348" i="11" s="1"/>
  <c r="AK348" i="2"/>
  <c r="K349" i="11" s="1"/>
  <c r="AK349" i="2"/>
  <c r="K350" i="11" s="1"/>
  <c r="AK350" i="2"/>
  <c r="K351" i="11" s="1"/>
  <c r="AK351" i="2"/>
  <c r="K352" i="11" s="1"/>
  <c r="AK352" i="2"/>
  <c r="K353" i="11" s="1"/>
  <c r="AK353" i="2"/>
  <c r="K354" i="11" s="1"/>
  <c r="AK354" i="2"/>
  <c r="K355" i="11" s="1"/>
  <c r="AK355" i="2"/>
  <c r="K356" i="11" s="1"/>
  <c r="AK356" i="2"/>
  <c r="K357" i="11" s="1"/>
  <c r="AK357" i="2"/>
  <c r="K358" i="11" s="1"/>
  <c r="AK358" i="2"/>
  <c r="K359" i="11" s="1"/>
  <c r="AK359" i="2"/>
  <c r="K360" i="11" s="1"/>
  <c r="AK360" i="2"/>
  <c r="K361" i="11" s="1"/>
  <c r="AK361" i="2"/>
  <c r="K362" i="11" s="1"/>
  <c r="AK362" i="2"/>
  <c r="K363" i="11" s="1"/>
  <c r="AK363" i="2"/>
  <c r="K364" i="11" s="1"/>
  <c r="AK364" i="2"/>
  <c r="K365" i="11" s="1"/>
  <c r="AK365" i="2"/>
  <c r="K366" i="11" s="1"/>
  <c r="AK366" i="2"/>
  <c r="K367" i="11" s="1"/>
  <c r="AK367" i="2"/>
  <c r="K368" i="11" s="1"/>
  <c r="AK368" i="2"/>
  <c r="K369" i="11" s="1"/>
  <c r="AK369" i="2"/>
  <c r="K370" i="11" s="1"/>
  <c r="AK370" i="2"/>
  <c r="K371" i="11" s="1"/>
  <c r="AK371" i="2"/>
  <c r="K372" i="11" s="1"/>
  <c r="AK372" i="2"/>
  <c r="K373" i="11" s="1"/>
  <c r="AK373" i="2"/>
  <c r="K374" i="11" s="1"/>
  <c r="AK374" i="2"/>
  <c r="K375" i="11" s="1"/>
  <c r="AK375" i="2"/>
  <c r="K376" i="11" s="1"/>
  <c r="AK376" i="2"/>
  <c r="K377" i="11" s="1"/>
  <c r="AK377" i="2"/>
  <c r="K378" i="11" s="1"/>
  <c r="AK378" i="2"/>
  <c r="K379" i="11" s="1"/>
  <c r="AK379" i="2"/>
  <c r="K380" i="11" s="1"/>
  <c r="AK380" i="2"/>
  <c r="K381" i="11" s="1"/>
  <c r="AK381" i="2"/>
  <c r="K382" i="11" s="1"/>
  <c r="AK382" i="2"/>
  <c r="K383" i="11" s="1"/>
  <c r="AK383" i="2"/>
  <c r="K384" i="11" s="1"/>
  <c r="AK384" i="2"/>
  <c r="K385" i="11" s="1"/>
  <c r="AK385" i="2"/>
  <c r="K386" i="11" s="1"/>
  <c r="AK386" i="2"/>
  <c r="K387" i="11" s="1"/>
  <c r="AK387" i="2"/>
  <c r="K388" i="11" s="1"/>
  <c r="AK388" i="2"/>
  <c r="K389" i="11" s="1"/>
  <c r="AK389" i="2"/>
  <c r="K390" i="11" s="1"/>
  <c r="AK390" i="2"/>
  <c r="K391" i="11" s="1"/>
  <c r="AK391" i="2"/>
  <c r="K392" i="11" s="1"/>
  <c r="AK392" i="2"/>
  <c r="K393" i="11" s="1"/>
  <c r="AK393" i="2"/>
  <c r="K394" i="11" s="1"/>
  <c r="AK394" i="2"/>
  <c r="K395" i="11" s="1"/>
  <c r="AK395" i="2"/>
  <c r="K396" i="11" s="1"/>
  <c r="AK396" i="2"/>
  <c r="K397" i="11" s="1"/>
  <c r="AK397" i="2"/>
  <c r="K398" i="11" s="1"/>
  <c r="AK398" i="2"/>
  <c r="K399" i="11" s="1"/>
  <c r="AK399" i="2"/>
  <c r="K400" i="11" s="1"/>
  <c r="AK400" i="2"/>
  <c r="K401" i="11" s="1"/>
  <c r="AK401" i="2"/>
  <c r="K402" i="11" s="1"/>
  <c r="AK402" i="2"/>
  <c r="K403" i="11" s="1"/>
  <c r="AK403" i="2"/>
  <c r="K404" i="11" s="1"/>
  <c r="AK404" i="2"/>
  <c r="K405" i="11" s="1"/>
  <c r="AK405" i="2"/>
  <c r="K406" i="11" s="1"/>
  <c r="AK406" i="2"/>
  <c r="K407" i="11" s="1"/>
  <c r="AK407" i="2"/>
  <c r="K408" i="11" s="1"/>
  <c r="AK408" i="2"/>
  <c r="K409" i="11" s="1"/>
  <c r="AK409" i="2"/>
  <c r="K410" i="11" s="1"/>
  <c r="AK2" i="2"/>
  <c r="AG3" i="2"/>
  <c r="AG4" i="2"/>
  <c r="AG5" i="2"/>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202" i="2"/>
  <c r="AG203" i="2"/>
  <c r="AG204" i="2"/>
  <c r="AG205" i="2"/>
  <c r="AG206" i="2"/>
  <c r="AG207" i="2"/>
  <c r="AG208" i="2"/>
  <c r="AG209" i="2"/>
  <c r="AG210" i="2"/>
  <c r="AG211" i="2"/>
  <c r="AG212" i="2"/>
  <c r="AG213" i="2"/>
  <c r="AG214" i="2"/>
  <c r="AG215" i="2"/>
  <c r="AG216" i="2"/>
  <c r="AG217" i="2"/>
  <c r="AG218" i="2"/>
  <c r="AG219" i="2"/>
  <c r="AG220" i="2"/>
  <c r="AG221" i="2"/>
  <c r="AG222" i="2"/>
  <c r="AG223" i="2"/>
  <c r="AG224" i="2"/>
  <c r="AG225" i="2"/>
  <c r="AG226" i="2"/>
  <c r="AG227" i="2"/>
  <c r="AG228" i="2"/>
  <c r="AG229" i="2"/>
  <c r="AG230" i="2"/>
  <c r="AG231" i="2"/>
  <c r="AG232" i="2"/>
  <c r="AG233" i="2"/>
  <c r="AG234" i="2"/>
  <c r="AG235" i="2"/>
  <c r="AG236" i="2"/>
  <c r="AG237" i="2"/>
  <c r="AG238" i="2"/>
  <c r="AG239" i="2"/>
  <c r="AG240" i="2"/>
  <c r="AG241" i="2"/>
  <c r="AG242" i="2"/>
  <c r="AG243" i="2"/>
  <c r="AG244" i="2"/>
  <c r="AG245" i="2"/>
  <c r="AG246" i="2"/>
  <c r="AG247" i="2"/>
  <c r="AG248" i="2"/>
  <c r="AG249" i="2"/>
  <c r="AG250" i="2"/>
  <c r="AG251" i="2"/>
  <c r="AG252" i="2"/>
  <c r="AG253" i="2"/>
  <c r="AG254" i="2"/>
  <c r="AG255" i="2"/>
  <c r="AG256" i="2"/>
  <c r="AG257" i="2"/>
  <c r="AG258" i="2"/>
  <c r="AG259" i="2"/>
  <c r="AG260" i="2"/>
  <c r="AG261" i="2"/>
  <c r="AG262" i="2"/>
  <c r="AG263" i="2"/>
  <c r="AG264" i="2"/>
  <c r="AG265" i="2"/>
  <c r="AG266" i="2"/>
  <c r="AG267" i="2"/>
  <c r="AG268" i="2"/>
  <c r="AG269" i="2"/>
  <c r="AG270" i="2"/>
  <c r="AG271" i="2"/>
  <c r="AG272" i="2"/>
  <c r="AG273" i="2"/>
  <c r="AG274" i="2"/>
  <c r="AG275" i="2"/>
  <c r="AG276" i="2"/>
  <c r="AG277" i="2"/>
  <c r="AG278" i="2"/>
  <c r="AG279" i="2"/>
  <c r="AG280" i="2"/>
  <c r="AG281" i="2"/>
  <c r="AG282" i="2"/>
  <c r="AG283" i="2"/>
  <c r="AG284" i="2"/>
  <c r="AG285" i="2"/>
  <c r="AG286" i="2"/>
  <c r="AG287" i="2"/>
  <c r="AG288" i="2"/>
  <c r="AG289" i="2"/>
  <c r="AG290" i="2"/>
  <c r="AG291" i="2"/>
  <c r="AG292" i="2"/>
  <c r="AG293" i="2"/>
  <c r="AG294" i="2"/>
  <c r="AG295" i="2"/>
  <c r="AG296" i="2"/>
  <c r="AG297" i="2"/>
  <c r="AG298" i="2"/>
  <c r="AG299" i="2"/>
  <c r="AG300" i="2"/>
  <c r="AG301" i="2"/>
  <c r="AG302" i="2"/>
  <c r="AG303" i="2"/>
  <c r="AG304" i="2"/>
  <c r="AG305" i="2"/>
  <c r="AG306" i="2"/>
  <c r="AG307" i="2"/>
  <c r="AG308" i="2"/>
  <c r="AG309" i="2"/>
  <c r="AG310" i="2"/>
  <c r="AG311" i="2"/>
  <c r="AG312" i="2"/>
  <c r="AG313" i="2"/>
  <c r="AG314" i="2"/>
  <c r="AG315" i="2"/>
  <c r="AG316" i="2"/>
  <c r="AG317" i="2"/>
  <c r="AG318" i="2"/>
  <c r="AG319" i="2"/>
  <c r="AG320" i="2"/>
  <c r="AG321" i="2"/>
  <c r="AG322" i="2"/>
  <c r="AG323" i="2"/>
  <c r="AG324" i="2"/>
  <c r="AG325" i="2"/>
  <c r="AG326" i="2"/>
  <c r="AG327" i="2"/>
  <c r="AG328" i="2"/>
  <c r="AG329" i="2"/>
  <c r="AG330" i="2"/>
  <c r="AG331" i="2"/>
  <c r="AG332" i="2"/>
  <c r="AG333" i="2"/>
  <c r="AG334" i="2"/>
  <c r="AG335" i="2"/>
  <c r="AG336" i="2"/>
  <c r="AG337" i="2"/>
  <c r="AG338" i="2"/>
  <c r="AG339" i="2"/>
  <c r="AG340" i="2"/>
  <c r="AG341" i="2"/>
  <c r="AG342" i="2"/>
  <c r="AG343" i="2"/>
  <c r="AG344" i="2"/>
  <c r="AG345" i="2"/>
  <c r="AG346" i="2"/>
  <c r="AG347" i="2"/>
  <c r="AG348" i="2"/>
  <c r="AG349" i="2"/>
  <c r="AG350" i="2"/>
  <c r="AG351" i="2"/>
  <c r="AG352" i="2"/>
  <c r="AG353" i="2"/>
  <c r="AG354" i="2"/>
  <c r="AG355" i="2"/>
  <c r="AG356" i="2"/>
  <c r="AG357" i="2"/>
  <c r="AG358" i="2"/>
  <c r="AG359" i="2"/>
  <c r="AG360" i="2"/>
  <c r="AG361" i="2"/>
  <c r="AG362" i="2"/>
  <c r="AG363" i="2"/>
  <c r="AG364" i="2"/>
  <c r="AG365" i="2"/>
  <c r="AG366" i="2"/>
  <c r="AG367" i="2"/>
  <c r="AG368" i="2"/>
  <c r="AG369" i="2"/>
  <c r="AG370" i="2"/>
  <c r="AG371" i="2"/>
  <c r="AG372" i="2"/>
  <c r="AG373" i="2"/>
  <c r="AG374" i="2"/>
  <c r="AG375" i="2"/>
  <c r="AG376" i="2"/>
  <c r="AG377" i="2"/>
  <c r="AG378" i="2"/>
  <c r="AG379" i="2"/>
  <c r="AG380" i="2"/>
  <c r="AG381" i="2"/>
  <c r="AG382" i="2"/>
  <c r="AG383" i="2"/>
  <c r="AG384" i="2"/>
  <c r="AG385" i="2"/>
  <c r="AG386" i="2"/>
  <c r="AG387" i="2"/>
  <c r="AG388" i="2"/>
  <c r="AG389" i="2"/>
  <c r="AG390" i="2"/>
  <c r="AG391" i="2"/>
  <c r="AG392" i="2"/>
  <c r="AG393" i="2"/>
  <c r="AG394" i="2"/>
  <c r="AG395" i="2"/>
  <c r="AG396" i="2"/>
  <c r="AG397" i="2"/>
  <c r="AG398" i="2"/>
  <c r="AG399" i="2"/>
  <c r="AG400" i="2"/>
  <c r="AG401" i="2"/>
  <c r="AG402" i="2"/>
  <c r="AG403" i="2"/>
  <c r="AG404" i="2"/>
  <c r="AG405" i="2"/>
  <c r="AG406" i="2"/>
  <c r="AG407" i="2"/>
  <c r="AG408" i="2"/>
  <c r="AG409" i="2"/>
  <c r="W3" i="8"/>
  <c r="W4" i="8"/>
  <c r="W5" i="8"/>
  <c r="W6" i="8"/>
  <c r="W7" i="8"/>
  <c r="W8" i="8"/>
  <c r="W9" i="8"/>
  <c r="W10" i="8"/>
  <c r="W11" i="8"/>
  <c r="W12" i="8"/>
  <c r="W13" i="8"/>
  <c r="W14" i="8"/>
  <c r="W15"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W119" i="8"/>
  <c r="W120" i="8"/>
  <c r="W121" i="8"/>
  <c r="W122" i="8"/>
  <c r="W123" i="8"/>
  <c r="W124" i="8"/>
  <c r="W125" i="8"/>
  <c r="W126" i="8"/>
  <c r="W127" i="8"/>
  <c r="W128" i="8"/>
  <c r="W129" i="8"/>
  <c r="W130" i="8"/>
  <c r="W131" i="8"/>
  <c r="W132" i="8"/>
  <c r="W133" i="8"/>
  <c r="W134" i="8"/>
  <c r="W135" i="8"/>
  <c r="W136" i="8"/>
  <c r="W137" i="8"/>
  <c r="W138" i="8"/>
  <c r="W139" i="8"/>
  <c r="W140" i="8"/>
  <c r="W141" i="8"/>
  <c r="W142" i="8"/>
  <c r="W143" i="8"/>
  <c r="W144" i="8"/>
  <c r="W145" i="8"/>
  <c r="W146" i="8"/>
  <c r="W147" i="8"/>
  <c r="W148" i="8"/>
  <c r="W149" i="8"/>
  <c r="W150" i="8"/>
  <c r="W151" i="8"/>
  <c r="W152" i="8"/>
  <c r="W153" i="8"/>
  <c r="W154" i="8"/>
  <c r="W155" i="8"/>
  <c r="W156" i="8"/>
  <c r="W157" i="8"/>
  <c r="W158" i="8"/>
  <c r="W159" i="8"/>
  <c r="W160" i="8"/>
  <c r="W161" i="8"/>
  <c r="W162" i="8"/>
  <c r="W163" i="8"/>
  <c r="W164" i="8"/>
  <c r="W165" i="8"/>
  <c r="W166" i="8"/>
  <c r="W167" i="8"/>
  <c r="W168" i="8"/>
  <c r="W169" i="8"/>
  <c r="W170" i="8"/>
  <c r="W171" i="8"/>
  <c r="W172" i="8"/>
  <c r="W173" i="8"/>
  <c r="W174" i="8"/>
  <c r="W175" i="8"/>
  <c r="W176" i="8"/>
  <c r="W177" i="8"/>
  <c r="W178" i="8"/>
  <c r="W179" i="8"/>
  <c r="W180" i="8"/>
  <c r="W181" i="8"/>
  <c r="W182" i="8"/>
  <c r="W183" i="8"/>
  <c r="W184" i="8"/>
  <c r="W185" i="8"/>
  <c r="W186" i="8"/>
  <c r="W187" i="8"/>
  <c r="W188" i="8"/>
  <c r="W189" i="8"/>
  <c r="W190" i="8"/>
  <c r="W191" i="8"/>
  <c r="W192" i="8"/>
  <c r="W193" i="8"/>
  <c r="W194" i="8"/>
  <c r="W195" i="8"/>
  <c r="W196" i="8"/>
  <c r="W197" i="8"/>
  <c r="W198" i="8"/>
  <c r="W199" i="8"/>
  <c r="W200" i="8"/>
  <c r="W201" i="8"/>
  <c r="W202" i="8"/>
  <c r="W203" i="8"/>
  <c r="W204" i="8"/>
  <c r="W205" i="8"/>
  <c r="W206" i="8"/>
  <c r="W207" i="8"/>
  <c r="W208" i="8"/>
  <c r="W209" i="8"/>
  <c r="W210" i="8"/>
  <c r="W211" i="8"/>
  <c r="W212" i="8"/>
  <c r="W213" i="8"/>
  <c r="W214" i="8"/>
  <c r="W215" i="8"/>
  <c r="W216" i="8"/>
  <c r="W217" i="8"/>
  <c r="W218" i="8"/>
  <c r="W219" i="8"/>
  <c r="W220" i="8"/>
  <c r="W221" i="8"/>
  <c r="W222" i="8"/>
  <c r="W223" i="8"/>
  <c r="W224" i="8"/>
  <c r="W225" i="8"/>
  <c r="W226" i="8"/>
  <c r="W227" i="8"/>
  <c r="W228" i="8"/>
  <c r="W229" i="8"/>
  <c r="W230" i="8"/>
  <c r="W231" i="8"/>
  <c r="W232" i="8"/>
  <c r="W233" i="8"/>
  <c r="W234" i="8"/>
  <c r="W235" i="8"/>
  <c r="W236" i="8"/>
  <c r="W237" i="8"/>
  <c r="W238" i="8"/>
  <c r="W239" i="8"/>
  <c r="W240" i="8"/>
  <c r="W241" i="8"/>
  <c r="W242" i="8"/>
  <c r="W243" i="8"/>
  <c r="W244" i="8"/>
  <c r="W245" i="8"/>
  <c r="W246" i="8"/>
  <c r="W247" i="8"/>
  <c r="W248" i="8"/>
  <c r="W249" i="8"/>
  <c r="W250" i="8"/>
  <c r="W251" i="8"/>
  <c r="W252" i="8"/>
  <c r="W253" i="8"/>
  <c r="W254" i="8"/>
  <c r="W255" i="8"/>
  <c r="W256" i="8"/>
  <c r="W257" i="8"/>
  <c r="W258" i="8"/>
  <c r="W259" i="8"/>
  <c r="W260" i="8"/>
  <c r="W261" i="8"/>
  <c r="W262" i="8"/>
  <c r="W263" i="8"/>
  <c r="W264" i="8"/>
  <c r="W265" i="8"/>
  <c r="W266" i="8"/>
  <c r="W267" i="8"/>
  <c r="W268" i="8"/>
  <c r="W269" i="8"/>
  <c r="W270" i="8"/>
  <c r="W271" i="8"/>
  <c r="W272" i="8"/>
  <c r="W273" i="8"/>
  <c r="W274" i="8"/>
  <c r="W275" i="8"/>
  <c r="W276" i="8"/>
  <c r="W277" i="8"/>
  <c r="W278" i="8"/>
  <c r="W279" i="8"/>
  <c r="W280" i="8"/>
  <c r="W281" i="8"/>
  <c r="W282" i="8"/>
  <c r="W283" i="8"/>
  <c r="W284" i="8"/>
  <c r="W285" i="8"/>
  <c r="W286" i="8"/>
  <c r="W287" i="8"/>
  <c r="W288" i="8"/>
  <c r="W289" i="8"/>
  <c r="W290" i="8"/>
  <c r="W291" i="8"/>
  <c r="W292" i="8"/>
  <c r="W293" i="8"/>
  <c r="W294" i="8"/>
  <c r="W295" i="8"/>
  <c r="W296" i="8"/>
  <c r="W297" i="8"/>
  <c r="W298" i="8"/>
  <c r="W299" i="8"/>
  <c r="W300" i="8"/>
  <c r="W301" i="8"/>
  <c r="W302" i="8"/>
  <c r="W303" i="8"/>
  <c r="W304" i="8"/>
  <c r="W305" i="8"/>
  <c r="W306" i="8"/>
  <c r="W307" i="8"/>
  <c r="W308" i="8"/>
  <c r="W309" i="8"/>
  <c r="W310" i="8"/>
  <c r="W311" i="8"/>
  <c r="W312" i="8"/>
  <c r="W313" i="8"/>
  <c r="W314" i="8"/>
  <c r="W315" i="8"/>
  <c r="W316" i="8"/>
  <c r="W317" i="8"/>
  <c r="W318" i="8"/>
  <c r="W319" i="8"/>
  <c r="W320" i="8"/>
  <c r="W321" i="8"/>
  <c r="W322" i="8"/>
  <c r="W323" i="8"/>
  <c r="W324" i="8"/>
  <c r="W325" i="8"/>
  <c r="W326" i="8"/>
  <c r="W327" i="8"/>
  <c r="W328" i="8"/>
  <c r="W329" i="8"/>
  <c r="W330" i="8"/>
  <c r="W331" i="8"/>
  <c r="W332" i="8"/>
  <c r="W333" i="8"/>
  <c r="W334" i="8"/>
  <c r="W335" i="8"/>
  <c r="W336" i="8"/>
  <c r="W337" i="8"/>
  <c r="W338" i="8"/>
  <c r="W339" i="8"/>
  <c r="W340" i="8"/>
  <c r="W341" i="8"/>
  <c r="W342" i="8"/>
  <c r="W343" i="8"/>
  <c r="W344" i="8"/>
  <c r="W345" i="8"/>
  <c r="W346" i="8"/>
  <c r="W347" i="8"/>
  <c r="W348" i="8"/>
  <c r="W349" i="8"/>
  <c r="W350" i="8"/>
  <c r="W351" i="8"/>
  <c r="W352" i="8"/>
  <c r="W353" i="8"/>
  <c r="W354" i="8"/>
  <c r="W355" i="8"/>
  <c r="W356" i="8"/>
  <c r="W357" i="8"/>
  <c r="W358" i="8"/>
  <c r="W359" i="8"/>
  <c r="W360" i="8"/>
  <c r="W361" i="8"/>
  <c r="W362" i="8"/>
  <c r="W363" i="8"/>
  <c r="W364" i="8"/>
  <c r="W365" i="8"/>
  <c r="W366" i="8"/>
  <c r="W367" i="8"/>
  <c r="W368" i="8"/>
  <c r="W369" i="8"/>
  <c r="W370" i="8"/>
  <c r="W371" i="8"/>
  <c r="W372" i="8"/>
  <c r="W373" i="8"/>
  <c r="W374" i="8"/>
  <c r="W375" i="8"/>
  <c r="W376" i="8"/>
  <c r="W377" i="8"/>
  <c r="W378" i="8"/>
  <c r="W379" i="8"/>
  <c r="W380" i="8"/>
  <c r="W381" i="8"/>
  <c r="W382" i="8"/>
  <c r="W383" i="8"/>
  <c r="W384" i="8"/>
  <c r="W385" i="8"/>
  <c r="W386" i="8"/>
  <c r="W387" i="8"/>
  <c r="W388" i="8"/>
  <c r="W389" i="8"/>
  <c r="W390" i="8"/>
  <c r="W391" i="8"/>
  <c r="W392" i="8"/>
  <c r="W393" i="8"/>
  <c r="W394" i="8"/>
  <c r="W395" i="8"/>
  <c r="W396" i="8"/>
  <c r="W397" i="8"/>
  <c r="W398" i="8"/>
  <c r="W399" i="8"/>
  <c r="W400" i="8"/>
  <c r="W401" i="8"/>
  <c r="W402" i="8"/>
  <c r="W403" i="8"/>
  <c r="W404" i="8"/>
  <c r="W405" i="8"/>
  <c r="W406" i="8"/>
  <c r="W407" i="8"/>
  <c r="W408" i="8"/>
  <c r="W409" i="8"/>
  <c r="W410" i="8"/>
  <c r="W411" i="8"/>
  <c r="W2" i="8"/>
  <c r="AG2" i="2"/>
  <c r="J12" i="2"/>
  <c r="L12" i="2"/>
  <c r="M12" i="2"/>
  <c r="N12" i="2"/>
  <c r="O12" i="2"/>
  <c r="P12" i="2"/>
  <c r="Q12" i="2"/>
  <c r="R12" i="2"/>
  <c r="S12" i="2"/>
  <c r="T12" i="2"/>
  <c r="U12" i="2"/>
  <c r="V12" i="2"/>
  <c r="W12" i="2"/>
  <c r="X12" i="2"/>
  <c r="AV12" i="2" s="1"/>
  <c r="Y12" i="2"/>
  <c r="Z12" i="2"/>
  <c r="AA12" i="2"/>
  <c r="AB12" i="2"/>
  <c r="AZ12" i="2" s="1"/>
  <c r="AD12" i="2"/>
  <c r="AE12" i="2"/>
  <c r="BA12" i="2" s="1"/>
  <c r="AF12" i="2"/>
  <c r="J13" i="2"/>
  <c r="L13" i="2"/>
  <c r="M13" i="2"/>
  <c r="N13" i="2"/>
  <c r="O13" i="2"/>
  <c r="P13" i="2"/>
  <c r="Q13" i="2"/>
  <c r="R13" i="2"/>
  <c r="S13" i="2"/>
  <c r="T13" i="2"/>
  <c r="U13" i="2"/>
  <c r="V13" i="2"/>
  <c r="W13" i="2"/>
  <c r="X13" i="2"/>
  <c r="AV13" i="2" s="1"/>
  <c r="Y13" i="2"/>
  <c r="Z13" i="2"/>
  <c r="AA13" i="2"/>
  <c r="AB13" i="2"/>
  <c r="AZ13" i="2" s="1"/>
  <c r="AD13" i="2"/>
  <c r="AE13" i="2"/>
  <c r="BA13" i="2" s="1"/>
  <c r="AF13" i="2"/>
  <c r="J14" i="2"/>
  <c r="L14" i="2"/>
  <c r="M14" i="2"/>
  <c r="N14" i="2"/>
  <c r="O14" i="2"/>
  <c r="P14" i="2"/>
  <c r="Q14" i="2"/>
  <c r="R14" i="2"/>
  <c r="S14" i="2"/>
  <c r="T14" i="2"/>
  <c r="U14" i="2"/>
  <c r="V14" i="2"/>
  <c r="W14" i="2"/>
  <c r="X14" i="2"/>
  <c r="AV14" i="2" s="1"/>
  <c r="Y14" i="2"/>
  <c r="Z14" i="2"/>
  <c r="AA14" i="2"/>
  <c r="AB14" i="2"/>
  <c r="AZ14" i="2" s="1"/>
  <c r="AD14" i="2"/>
  <c r="AE14" i="2"/>
  <c r="BA14" i="2" s="1"/>
  <c r="AF14" i="2"/>
  <c r="J15" i="2"/>
  <c r="L15" i="2"/>
  <c r="M15" i="2"/>
  <c r="N15" i="2"/>
  <c r="O15" i="2"/>
  <c r="P15" i="2"/>
  <c r="Q15" i="2"/>
  <c r="R15" i="2"/>
  <c r="S15" i="2"/>
  <c r="T15" i="2"/>
  <c r="U15" i="2"/>
  <c r="V15" i="2"/>
  <c r="W15" i="2"/>
  <c r="X15" i="2"/>
  <c r="AV15" i="2" s="1"/>
  <c r="Y15" i="2"/>
  <c r="Z15" i="2"/>
  <c r="AA15" i="2"/>
  <c r="AB15" i="2"/>
  <c r="AZ15" i="2" s="1"/>
  <c r="AD15" i="2"/>
  <c r="AE15" i="2"/>
  <c r="BA15" i="2" s="1"/>
  <c r="AF15" i="2"/>
  <c r="J16" i="2"/>
  <c r="L16" i="2"/>
  <c r="M16" i="2"/>
  <c r="N16" i="2"/>
  <c r="O16" i="2"/>
  <c r="P16" i="2"/>
  <c r="Q16" i="2"/>
  <c r="R16" i="2"/>
  <c r="S16" i="2"/>
  <c r="T16" i="2"/>
  <c r="U16" i="2"/>
  <c r="V16" i="2"/>
  <c r="W16" i="2"/>
  <c r="X16" i="2"/>
  <c r="AV16" i="2" s="1"/>
  <c r="Y16" i="2"/>
  <c r="Z16" i="2"/>
  <c r="AA16" i="2"/>
  <c r="AB16" i="2"/>
  <c r="AZ16" i="2" s="1"/>
  <c r="AD16" i="2"/>
  <c r="AE16" i="2"/>
  <c r="BA16" i="2" s="1"/>
  <c r="AF16" i="2"/>
  <c r="J17" i="2"/>
  <c r="L17" i="2"/>
  <c r="M17" i="2"/>
  <c r="N17" i="2"/>
  <c r="O17" i="2"/>
  <c r="P17" i="2"/>
  <c r="Q17" i="2"/>
  <c r="R17" i="2"/>
  <c r="S17" i="2"/>
  <c r="T17" i="2"/>
  <c r="U17" i="2"/>
  <c r="V17" i="2"/>
  <c r="W17" i="2"/>
  <c r="X17" i="2"/>
  <c r="AV17" i="2" s="1"/>
  <c r="Y17" i="2"/>
  <c r="Z17" i="2"/>
  <c r="AA17" i="2"/>
  <c r="AB17" i="2"/>
  <c r="AZ17" i="2" s="1"/>
  <c r="AD17" i="2"/>
  <c r="AE17" i="2"/>
  <c r="BA17" i="2" s="1"/>
  <c r="AF17" i="2"/>
  <c r="J18" i="2"/>
  <c r="L18" i="2"/>
  <c r="M18" i="2"/>
  <c r="N18" i="2"/>
  <c r="O18" i="2"/>
  <c r="P18" i="2"/>
  <c r="Q18" i="2"/>
  <c r="R18" i="2"/>
  <c r="S18" i="2"/>
  <c r="T18" i="2"/>
  <c r="U18" i="2"/>
  <c r="V18" i="2"/>
  <c r="W18" i="2"/>
  <c r="X18" i="2"/>
  <c r="AV18" i="2" s="1"/>
  <c r="Y18" i="2"/>
  <c r="Z18" i="2"/>
  <c r="AA18" i="2"/>
  <c r="AB18" i="2"/>
  <c r="AZ18" i="2" s="1"/>
  <c r="AD18" i="2"/>
  <c r="AE18" i="2"/>
  <c r="BA18" i="2" s="1"/>
  <c r="AF18" i="2"/>
  <c r="J19" i="2"/>
  <c r="L19" i="2"/>
  <c r="M19" i="2"/>
  <c r="N19" i="2"/>
  <c r="O19" i="2"/>
  <c r="P19" i="2"/>
  <c r="Q19" i="2"/>
  <c r="R19" i="2"/>
  <c r="S19" i="2"/>
  <c r="T19" i="2"/>
  <c r="U19" i="2"/>
  <c r="V19" i="2"/>
  <c r="W19" i="2"/>
  <c r="X19" i="2"/>
  <c r="AV19" i="2" s="1"/>
  <c r="Y19" i="2"/>
  <c r="Z19" i="2"/>
  <c r="AA19" i="2"/>
  <c r="AB19" i="2"/>
  <c r="AZ19" i="2" s="1"/>
  <c r="AD19" i="2"/>
  <c r="AE19" i="2"/>
  <c r="BA19" i="2" s="1"/>
  <c r="AF19" i="2"/>
  <c r="J20" i="2"/>
  <c r="L20" i="2"/>
  <c r="M20" i="2"/>
  <c r="N20" i="2"/>
  <c r="O20" i="2"/>
  <c r="P20" i="2"/>
  <c r="Q20" i="2"/>
  <c r="R20" i="2"/>
  <c r="S20" i="2"/>
  <c r="T20" i="2"/>
  <c r="U20" i="2"/>
  <c r="V20" i="2"/>
  <c r="W20" i="2"/>
  <c r="X20" i="2"/>
  <c r="AV20" i="2" s="1"/>
  <c r="Y20" i="2"/>
  <c r="Z20" i="2"/>
  <c r="AA20" i="2"/>
  <c r="AB20" i="2"/>
  <c r="AZ20" i="2" s="1"/>
  <c r="AD20" i="2"/>
  <c r="AE20" i="2"/>
  <c r="BA20" i="2" s="1"/>
  <c r="AF20" i="2"/>
  <c r="J21" i="2"/>
  <c r="L21" i="2"/>
  <c r="M21" i="2"/>
  <c r="N21" i="2"/>
  <c r="O21" i="2"/>
  <c r="P21" i="2"/>
  <c r="Q21" i="2"/>
  <c r="R21" i="2"/>
  <c r="S21" i="2"/>
  <c r="T21" i="2"/>
  <c r="U21" i="2"/>
  <c r="V21" i="2"/>
  <c r="W21" i="2"/>
  <c r="X21" i="2"/>
  <c r="AV21" i="2" s="1"/>
  <c r="Y21" i="2"/>
  <c r="Z21" i="2"/>
  <c r="AA21" i="2"/>
  <c r="AB21" i="2"/>
  <c r="AZ21" i="2" s="1"/>
  <c r="AD21" i="2"/>
  <c r="AE21" i="2"/>
  <c r="BA21" i="2" s="1"/>
  <c r="AF21" i="2"/>
  <c r="J22" i="2"/>
  <c r="L22" i="2"/>
  <c r="M22" i="2"/>
  <c r="N22" i="2"/>
  <c r="O22" i="2"/>
  <c r="P22" i="2"/>
  <c r="Q22" i="2"/>
  <c r="R22" i="2"/>
  <c r="S22" i="2"/>
  <c r="T22" i="2"/>
  <c r="U22" i="2"/>
  <c r="V22" i="2"/>
  <c r="W22" i="2"/>
  <c r="X22" i="2"/>
  <c r="AV22" i="2" s="1"/>
  <c r="Y22" i="2"/>
  <c r="Z22" i="2"/>
  <c r="AA22" i="2"/>
  <c r="AB22" i="2"/>
  <c r="AZ22" i="2" s="1"/>
  <c r="AD22" i="2"/>
  <c r="AE22" i="2"/>
  <c r="BA22" i="2" s="1"/>
  <c r="AF22" i="2"/>
  <c r="J23" i="2"/>
  <c r="L23" i="2"/>
  <c r="M23" i="2"/>
  <c r="N23" i="2"/>
  <c r="O23" i="2"/>
  <c r="P23" i="2"/>
  <c r="Q23" i="2"/>
  <c r="R23" i="2"/>
  <c r="S23" i="2"/>
  <c r="T23" i="2"/>
  <c r="U23" i="2"/>
  <c r="V23" i="2"/>
  <c r="W23" i="2"/>
  <c r="X23" i="2"/>
  <c r="AV23" i="2" s="1"/>
  <c r="Y23" i="2"/>
  <c r="Z23" i="2"/>
  <c r="AA23" i="2"/>
  <c r="AB23" i="2"/>
  <c r="AZ23" i="2" s="1"/>
  <c r="AD23" i="2"/>
  <c r="AE23" i="2"/>
  <c r="BA23" i="2" s="1"/>
  <c r="AF23" i="2"/>
  <c r="J24" i="2"/>
  <c r="L24" i="2"/>
  <c r="M24" i="2"/>
  <c r="N24" i="2"/>
  <c r="O24" i="2"/>
  <c r="P24" i="2"/>
  <c r="Q24" i="2"/>
  <c r="R24" i="2"/>
  <c r="S24" i="2"/>
  <c r="T24" i="2"/>
  <c r="U24" i="2"/>
  <c r="V24" i="2"/>
  <c r="W24" i="2"/>
  <c r="X24" i="2"/>
  <c r="AV24" i="2" s="1"/>
  <c r="Y24" i="2"/>
  <c r="Z24" i="2"/>
  <c r="AA24" i="2"/>
  <c r="AB24" i="2"/>
  <c r="AZ24" i="2" s="1"/>
  <c r="AD24" i="2"/>
  <c r="AE24" i="2"/>
  <c r="BA24" i="2" s="1"/>
  <c r="AF24" i="2"/>
  <c r="J25" i="2"/>
  <c r="L25" i="2"/>
  <c r="M25" i="2"/>
  <c r="N25" i="2"/>
  <c r="O25" i="2"/>
  <c r="P25" i="2"/>
  <c r="Q25" i="2"/>
  <c r="R25" i="2"/>
  <c r="S25" i="2"/>
  <c r="T25" i="2"/>
  <c r="U25" i="2"/>
  <c r="V25" i="2"/>
  <c r="W25" i="2"/>
  <c r="X25" i="2"/>
  <c r="AV25" i="2" s="1"/>
  <c r="Y25" i="2"/>
  <c r="Z25" i="2"/>
  <c r="AA25" i="2"/>
  <c r="AB25" i="2"/>
  <c r="AZ25" i="2" s="1"/>
  <c r="AD25" i="2"/>
  <c r="AE25" i="2"/>
  <c r="BA25" i="2" s="1"/>
  <c r="AF25" i="2"/>
  <c r="J26" i="2"/>
  <c r="L26" i="2"/>
  <c r="M26" i="2"/>
  <c r="N26" i="2"/>
  <c r="O26" i="2"/>
  <c r="P26" i="2"/>
  <c r="Q26" i="2"/>
  <c r="R26" i="2"/>
  <c r="S26" i="2"/>
  <c r="T26" i="2"/>
  <c r="U26" i="2"/>
  <c r="V26" i="2"/>
  <c r="W26" i="2"/>
  <c r="X26" i="2"/>
  <c r="AV26" i="2" s="1"/>
  <c r="Y26" i="2"/>
  <c r="Z26" i="2"/>
  <c r="AA26" i="2"/>
  <c r="AB26" i="2"/>
  <c r="AZ26" i="2" s="1"/>
  <c r="AD26" i="2"/>
  <c r="AE26" i="2"/>
  <c r="BA26" i="2" s="1"/>
  <c r="AF26" i="2"/>
  <c r="J27" i="2"/>
  <c r="L27" i="2"/>
  <c r="M27" i="2"/>
  <c r="N27" i="2"/>
  <c r="O27" i="2"/>
  <c r="P27" i="2"/>
  <c r="Q27" i="2"/>
  <c r="R27" i="2"/>
  <c r="S27" i="2"/>
  <c r="T27" i="2"/>
  <c r="U27" i="2"/>
  <c r="V27" i="2"/>
  <c r="W27" i="2"/>
  <c r="X27" i="2"/>
  <c r="AV27" i="2" s="1"/>
  <c r="Y27" i="2"/>
  <c r="Z27" i="2"/>
  <c r="AA27" i="2"/>
  <c r="AB27" i="2"/>
  <c r="AZ27" i="2" s="1"/>
  <c r="AD27" i="2"/>
  <c r="AE27" i="2"/>
  <c r="BA27" i="2" s="1"/>
  <c r="AF27" i="2"/>
  <c r="J28" i="2"/>
  <c r="L28" i="2"/>
  <c r="M28" i="2"/>
  <c r="N28" i="2"/>
  <c r="O28" i="2"/>
  <c r="P28" i="2"/>
  <c r="Q28" i="2"/>
  <c r="R28" i="2"/>
  <c r="S28" i="2"/>
  <c r="T28" i="2"/>
  <c r="U28" i="2"/>
  <c r="V28" i="2"/>
  <c r="W28" i="2"/>
  <c r="X28" i="2"/>
  <c r="AV28" i="2" s="1"/>
  <c r="Y28" i="2"/>
  <c r="Z28" i="2"/>
  <c r="AA28" i="2"/>
  <c r="AB28" i="2"/>
  <c r="AZ28" i="2" s="1"/>
  <c r="AD28" i="2"/>
  <c r="AE28" i="2"/>
  <c r="BA28" i="2" s="1"/>
  <c r="AF28" i="2"/>
  <c r="J29" i="2"/>
  <c r="L29" i="2"/>
  <c r="M29" i="2"/>
  <c r="N29" i="2"/>
  <c r="O29" i="2"/>
  <c r="P29" i="2"/>
  <c r="Q29" i="2"/>
  <c r="R29" i="2"/>
  <c r="S29" i="2"/>
  <c r="T29" i="2"/>
  <c r="U29" i="2"/>
  <c r="V29" i="2"/>
  <c r="W29" i="2"/>
  <c r="X29" i="2"/>
  <c r="AV29" i="2" s="1"/>
  <c r="Y29" i="2"/>
  <c r="Z29" i="2"/>
  <c r="AA29" i="2"/>
  <c r="AB29" i="2"/>
  <c r="AZ29" i="2" s="1"/>
  <c r="AD29" i="2"/>
  <c r="AE29" i="2"/>
  <c r="BA29" i="2" s="1"/>
  <c r="AF29" i="2"/>
  <c r="J30" i="2"/>
  <c r="L30" i="2"/>
  <c r="M30" i="2"/>
  <c r="N30" i="2"/>
  <c r="O30" i="2"/>
  <c r="P30" i="2"/>
  <c r="Q30" i="2"/>
  <c r="R30" i="2"/>
  <c r="S30" i="2"/>
  <c r="T30" i="2"/>
  <c r="U30" i="2"/>
  <c r="V30" i="2"/>
  <c r="W30" i="2"/>
  <c r="X30" i="2"/>
  <c r="AV30" i="2" s="1"/>
  <c r="Y30" i="2"/>
  <c r="Z30" i="2"/>
  <c r="AA30" i="2"/>
  <c r="AB30" i="2"/>
  <c r="AZ30" i="2" s="1"/>
  <c r="AD30" i="2"/>
  <c r="AE30" i="2"/>
  <c r="BA30" i="2" s="1"/>
  <c r="AF30" i="2"/>
  <c r="J31" i="2"/>
  <c r="L31" i="2"/>
  <c r="M31" i="2"/>
  <c r="N31" i="2"/>
  <c r="O31" i="2"/>
  <c r="P31" i="2"/>
  <c r="Q31" i="2"/>
  <c r="R31" i="2"/>
  <c r="S31" i="2"/>
  <c r="T31" i="2"/>
  <c r="U31" i="2"/>
  <c r="V31" i="2"/>
  <c r="W31" i="2"/>
  <c r="X31" i="2"/>
  <c r="AV31" i="2" s="1"/>
  <c r="Y31" i="2"/>
  <c r="Z31" i="2"/>
  <c r="AA31" i="2"/>
  <c r="AB31" i="2"/>
  <c r="AZ31" i="2" s="1"/>
  <c r="AD31" i="2"/>
  <c r="AE31" i="2"/>
  <c r="BA31" i="2" s="1"/>
  <c r="AF31" i="2"/>
  <c r="J32" i="2"/>
  <c r="L32" i="2"/>
  <c r="M32" i="2"/>
  <c r="N32" i="2"/>
  <c r="O32" i="2"/>
  <c r="P32" i="2"/>
  <c r="Q32" i="2"/>
  <c r="R32" i="2"/>
  <c r="S32" i="2"/>
  <c r="T32" i="2"/>
  <c r="U32" i="2"/>
  <c r="V32" i="2"/>
  <c r="W32" i="2"/>
  <c r="X32" i="2"/>
  <c r="AV32" i="2" s="1"/>
  <c r="Y32" i="2"/>
  <c r="Z32" i="2"/>
  <c r="AA32" i="2"/>
  <c r="AB32" i="2"/>
  <c r="AZ32" i="2" s="1"/>
  <c r="AD32" i="2"/>
  <c r="AE32" i="2"/>
  <c r="BA32" i="2" s="1"/>
  <c r="AF32" i="2"/>
  <c r="J33" i="2"/>
  <c r="L33" i="2"/>
  <c r="M33" i="2"/>
  <c r="N33" i="2"/>
  <c r="O33" i="2"/>
  <c r="P33" i="2"/>
  <c r="Q33" i="2"/>
  <c r="R33" i="2"/>
  <c r="S33" i="2"/>
  <c r="T33" i="2"/>
  <c r="U33" i="2"/>
  <c r="V33" i="2"/>
  <c r="W33" i="2"/>
  <c r="X33" i="2"/>
  <c r="AV33" i="2" s="1"/>
  <c r="Y33" i="2"/>
  <c r="Z33" i="2"/>
  <c r="AA33" i="2"/>
  <c r="AB33" i="2"/>
  <c r="AZ33" i="2" s="1"/>
  <c r="AD33" i="2"/>
  <c r="AE33" i="2"/>
  <c r="BA33" i="2" s="1"/>
  <c r="AF33" i="2"/>
  <c r="J34" i="2"/>
  <c r="L34" i="2"/>
  <c r="M34" i="2"/>
  <c r="N34" i="2"/>
  <c r="O34" i="2"/>
  <c r="P34" i="2"/>
  <c r="Q34" i="2"/>
  <c r="R34" i="2"/>
  <c r="S34" i="2"/>
  <c r="T34" i="2"/>
  <c r="U34" i="2"/>
  <c r="V34" i="2"/>
  <c r="W34" i="2"/>
  <c r="X34" i="2"/>
  <c r="AV34" i="2" s="1"/>
  <c r="Y34" i="2"/>
  <c r="Z34" i="2"/>
  <c r="AA34" i="2"/>
  <c r="AB34" i="2"/>
  <c r="AZ34" i="2" s="1"/>
  <c r="AD34" i="2"/>
  <c r="AE34" i="2"/>
  <c r="BA34" i="2" s="1"/>
  <c r="AF34" i="2"/>
  <c r="J35" i="2"/>
  <c r="L35" i="2"/>
  <c r="M35" i="2"/>
  <c r="N35" i="2"/>
  <c r="O35" i="2"/>
  <c r="P35" i="2"/>
  <c r="Q35" i="2"/>
  <c r="R35" i="2"/>
  <c r="S35" i="2"/>
  <c r="T35" i="2"/>
  <c r="U35" i="2"/>
  <c r="V35" i="2"/>
  <c r="W35" i="2"/>
  <c r="X35" i="2"/>
  <c r="AV35" i="2" s="1"/>
  <c r="Y35" i="2"/>
  <c r="Z35" i="2"/>
  <c r="AA35" i="2"/>
  <c r="AB35" i="2"/>
  <c r="AZ35" i="2" s="1"/>
  <c r="AD35" i="2"/>
  <c r="AE35" i="2"/>
  <c r="BA35" i="2" s="1"/>
  <c r="AF35" i="2"/>
  <c r="J36" i="2"/>
  <c r="L36" i="2"/>
  <c r="M36" i="2"/>
  <c r="N36" i="2"/>
  <c r="O36" i="2"/>
  <c r="P36" i="2"/>
  <c r="Q36" i="2"/>
  <c r="R36" i="2"/>
  <c r="S36" i="2"/>
  <c r="T36" i="2"/>
  <c r="U36" i="2"/>
  <c r="V36" i="2"/>
  <c r="W36" i="2"/>
  <c r="X36" i="2"/>
  <c r="AV36" i="2" s="1"/>
  <c r="Y36" i="2"/>
  <c r="Z36" i="2"/>
  <c r="AA36" i="2"/>
  <c r="AB36" i="2"/>
  <c r="AZ36" i="2" s="1"/>
  <c r="AD36" i="2"/>
  <c r="AE36" i="2"/>
  <c r="BA36" i="2" s="1"/>
  <c r="AF36" i="2"/>
  <c r="J37" i="2"/>
  <c r="L37" i="2"/>
  <c r="M37" i="2"/>
  <c r="N37" i="2"/>
  <c r="O37" i="2"/>
  <c r="P37" i="2"/>
  <c r="Q37" i="2"/>
  <c r="R37" i="2"/>
  <c r="S37" i="2"/>
  <c r="T37" i="2"/>
  <c r="U37" i="2"/>
  <c r="V37" i="2"/>
  <c r="W37" i="2"/>
  <c r="X37" i="2"/>
  <c r="AV37" i="2" s="1"/>
  <c r="Y37" i="2"/>
  <c r="Z37" i="2"/>
  <c r="AA37" i="2"/>
  <c r="AB37" i="2"/>
  <c r="AZ37" i="2" s="1"/>
  <c r="AD37" i="2"/>
  <c r="AE37" i="2"/>
  <c r="BA37" i="2" s="1"/>
  <c r="AF37" i="2"/>
  <c r="J38" i="2"/>
  <c r="L38" i="2"/>
  <c r="M38" i="2"/>
  <c r="N38" i="2"/>
  <c r="O38" i="2"/>
  <c r="P38" i="2"/>
  <c r="Q38" i="2"/>
  <c r="R38" i="2"/>
  <c r="S38" i="2"/>
  <c r="T38" i="2"/>
  <c r="U38" i="2"/>
  <c r="V38" i="2"/>
  <c r="W38" i="2"/>
  <c r="X38" i="2"/>
  <c r="AV38" i="2" s="1"/>
  <c r="Y38" i="2"/>
  <c r="Z38" i="2"/>
  <c r="AA38" i="2"/>
  <c r="AB38" i="2"/>
  <c r="AZ38" i="2" s="1"/>
  <c r="AD38" i="2"/>
  <c r="AE38" i="2"/>
  <c r="BA38" i="2" s="1"/>
  <c r="AF38" i="2"/>
  <c r="J39" i="2"/>
  <c r="L39" i="2"/>
  <c r="M39" i="2"/>
  <c r="N39" i="2"/>
  <c r="O39" i="2"/>
  <c r="P39" i="2"/>
  <c r="Q39" i="2"/>
  <c r="R39" i="2"/>
  <c r="S39" i="2"/>
  <c r="T39" i="2"/>
  <c r="U39" i="2"/>
  <c r="V39" i="2"/>
  <c r="W39" i="2"/>
  <c r="X39" i="2"/>
  <c r="AV39" i="2" s="1"/>
  <c r="Y39" i="2"/>
  <c r="Z39" i="2"/>
  <c r="AA39" i="2"/>
  <c r="AB39" i="2"/>
  <c r="AZ39" i="2" s="1"/>
  <c r="AD39" i="2"/>
  <c r="AE39" i="2"/>
  <c r="BA39" i="2" s="1"/>
  <c r="AF39" i="2"/>
  <c r="J40" i="2"/>
  <c r="L40" i="2"/>
  <c r="M40" i="2"/>
  <c r="N40" i="2"/>
  <c r="O40" i="2"/>
  <c r="P40" i="2"/>
  <c r="Q40" i="2"/>
  <c r="R40" i="2"/>
  <c r="S40" i="2"/>
  <c r="T40" i="2"/>
  <c r="U40" i="2"/>
  <c r="V40" i="2"/>
  <c r="W40" i="2"/>
  <c r="X40" i="2"/>
  <c r="AV40" i="2" s="1"/>
  <c r="Y40" i="2"/>
  <c r="Z40" i="2"/>
  <c r="AA40" i="2"/>
  <c r="AB40" i="2"/>
  <c r="AZ40" i="2" s="1"/>
  <c r="AD40" i="2"/>
  <c r="AE40" i="2"/>
  <c r="BA40" i="2" s="1"/>
  <c r="AF40" i="2"/>
  <c r="J41" i="2"/>
  <c r="L41" i="2"/>
  <c r="M41" i="2"/>
  <c r="N41" i="2"/>
  <c r="O41" i="2"/>
  <c r="P41" i="2"/>
  <c r="Q41" i="2"/>
  <c r="R41" i="2"/>
  <c r="S41" i="2"/>
  <c r="T41" i="2"/>
  <c r="U41" i="2"/>
  <c r="V41" i="2"/>
  <c r="W41" i="2"/>
  <c r="X41" i="2"/>
  <c r="AV41" i="2" s="1"/>
  <c r="Y41" i="2"/>
  <c r="Z41" i="2"/>
  <c r="AA41" i="2"/>
  <c r="AB41" i="2"/>
  <c r="AZ41" i="2" s="1"/>
  <c r="AD41" i="2"/>
  <c r="AE41" i="2"/>
  <c r="BA41" i="2" s="1"/>
  <c r="AF41" i="2"/>
  <c r="J42" i="2"/>
  <c r="L42" i="2"/>
  <c r="M42" i="2"/>
  <c r="N42" i="2"/>
  <c r="O42" i="2"/>
  <c r="P42" i="2"/>
  <c r="Q42" i="2"/>
  <c r="R42" i="2"/>
  <c r="S42" i="2"/>
  <c r="T42" i="2"/>
  <c r="U42" i="2"/>
  <c r="V42" i="2"/>
  <c r="W42" i="2"/>
  <c r="X42" i="2"/>
  <c r="AV42" i="2" s="1"/>
  <c r="Y42" i="2"/>
  <c r="Z42" i="2"/>
  <c r="AA42" i="2"/>
  <c r="AB42" i="2"/>
  <c r="AZ42" i="2" s="1"/>
  <c r="AD42" i="2"/>
  <c r="AE42" i="2"/>
  <c r="BA42" i="2" s="1"/>
  <c r="AF42" i="2"/>
  <c r="J43" i="2"/>
  <c r="L43" i="2"/>
  <c r="M43" i="2"/>
  <c r="N43" i="2"/>
  <c r="O43" i="2"/>
  <c r="P43" i="2"/>
  <c r="Q43" i="2"/>
  <c r="R43" i="2"/>
  <c r="S43" i="2"/>
  <c r="T43" i="2"/>
  <c r="U43" i="2"/>
  <c r="V43" i="2"/>
  <c r="W43" i="2"/>
  <c r="X43" i="2"/>
  <c r="AV43" i="2" s="1"/>
  <c r="Y43" i="2"/>
  <c r="Z43" i="2"/>
  <c r="AA43" i="2"/>
  <c r="AB43" i="2"/>
  <c r="AZ43" i="2" s="1"/>
  <c r="AD43" i="2"/>
  <c r="AE43" i="2"/>
  <c r="BA43" i="2" s="1"/>
  <c r="AF43" i="2"/>
  <c r="J44" i="2"/>
  <c r="L44" i="2"/>
  <c r="M44" i="2"/>
  <c r="N44" i="2"/>
  <c r="O44" i="2"/>
  <c r="P44" i="2"/>
  <c r="Q44" i="2"/>
  <c r="R44" i="2"/>
  <c r="S44" i="2"/>
  <c r="T44" i="2"/>
  <c r="U44" i="2"/>
  <c r="V44" i="2"/>
  <c r="W44" i="2"/>
  <c r="X44" i="2"/>
  <c r="AV44" i="2" s="1"/>
  <c r="Y44" i="2"/>
  <c r="Z44" i="2"/>
  <c r="AA44" i="2"/>
  <c r="AB44" i="2"/>
  <c r="AZ44" i="2" s="1"/>
  <c r="AD44" i="2"/>
  <c r="AE44" i="2"/>
  <c r="BA44" i="2" s="1"/>
  <c r="AF44" i="2"/>
  <c r="J45" i="2"/>
  <c r="L45" i="2"/>
  <c r="M45" i="2"/>
  <c r="N45" i="2"/>
  <c r="O45" i="2"/>
  <c r="P45" i="2"/>
  <c r="Q45" i="2"/>
  <c r="R45" i="2"/>
  <c r="S45" i="2"/>
  <c r="T45" i="2"/>
  <c r="U45" i="2"/>
  <c r="V45" i="2"/>
  <c r="W45" i="2"/>
  <c r="X45" i="2"/>
  <c r="AV45" i="2" s="1"/>
  <c r="Y45" i="2"/>
  <c r="Z45" i="2"/>
  <c r="AA45" i="2"/>
  <c r="AB45" i="2"/>
  <c r="AZ45" i="2" s="1"/>
  <c r="AD45" i="2"/>
  <c r="AE45" i="2"/>
  <c r="BA45" i="2" s="1"/>
  <c r="AF45" i="2"/>
  <c r="J46" i="2"/>
  <c r="L46" i="2"/>
  <c r="M46" i="2"/>
  <c r="N46" i="2"/>
  <c r="O46" i="2"/>
  <c r="P46" i="2"/>
  <c r="Q46" i="2"/>
  <c r="R46" i="2"/>
  <c r="S46" i="2"/>
  <c r="T46" i="2"/>
  <c r="U46" i="2"/>
  <c r="V46" i="2"/>
  <c r="W46" i="2"/>
  <c r="X46" i="2"/>
  <c r="AV46" i="2" s="1"/>
  <c r="Y46" i="2"/>
  <c r="Z46" i="2"/>
  <c r="AA46" i="2"/>
  <c r="AB46" i="2"/>
  <c r="AZ46" i="2" s="1"/>
  <c r="AD46" i="2"/>
  <c r="AE46" i="2"/>
  <c r="BA46" i="2" s="1"/>
  <c r="AF46" i="2"/>
  <c r="J47" i="2"/>
  <c r="L47" i="2"/>
  <c r="M47" i="2"/>
  <c r="N47" i="2"/>
  <c r="O47" i="2"/>
  <c r="P47" i="2"/>
  <c r="Q47" i="2"/>
  <c r="R47" i="2"/>
  <c r="S47" i="2"/>
  <c r="T47" i="2"/>
  <c r="U47" i="2"/>
  <c r="V47" i="2"/>
  <c r="W47" i="2"/>
  <c r="X47" i="2"/>
  <c r="AV47" i="2" s="1"/>
  <c r="Y47" i="2"/>
  <c r="Z47" i="2"/>
  <c r="AA47" i="2"/>
  <c r="AB47" i="2"/>
  <c r="AZ47" i="2" s="1"/>
  <c r="AD47" i="2"/>
  <c r="AE47" i="2"/>
  <c r="BA47" i="2" s="1"/>
  <c r="AF47" i="2"/>
  <c r="J48" i="2"/>
  <c r="L48" i="2"/>
  <c r="M48" i="2"/>
  <c r="N48" i="2"/>
  <c r="O48" i="2"/>
  <c r="P48" i="2"/>
  <c r="Q48" i="2"/>
  <c r="R48" i="2"/>
  <c r="S48" i="2"/>
  <c r="T48" i="2"/>
  <c r="U48" i="2"/>
  <c r="V48" i="2"/>
  <c r="W48" i="2"/>
  <c r="X48" i="2"/>
  <c r="AV48" i="2" s="1"/>
  <c r="Y48" i="2"/>
  <c r="Z48" i="2"/>
  <c r="AA48" i="2"/>
  <c r="AB48" i="2"/>
  <c r="AZ48" i="2" s="1"/>
  <c r="AD48" i="2"/>
  <c r="AE48" i="2"/>
  <c r="BA48" i="2" s="1"/>
  <c r="AF48" i="2"/>
  <c r="J49" i="2"/>
  <c r="L49" i="2"/>
  <c r="M49" i="2"/>
  <c r="N49" i="2"/>
  <c r="O49" i="2"/>
  <c r="P49" i="2"/>
  <c r="Q49" i="2"/>
  <c r="R49" i="2"/>
  <c r="S49" i="2"/>
  <c r="T49" i="2"/>
  <c r="U49" i="2"/>
  <c r="V49" i="2"/>
  <c r="W49" i="2"/>
  <c r="X49" i="2"/>
  <c r="AV49" i="2" s="1"/>
  <c r="Y49" i="2"/>
  <c r="Z49" i="2"/>
  <c r="AA49" i="2"/>
  <c r="AB49" i="2"/>
  <c r="AZ49" i="2" s="1"/>
  <c r="AD49" i="2"/>
  <c r="AE49" i="2"/>
  <c r="BA49" i="2" s="1"/>
  <c r="AF49" i="2"/>
  <c r="J50" i="2"/>
  <c r="L50" i="2"/>
  <c r="M50" i="2"/>
  <c r="N50" i="2"/>
  <c r="O50" i="2"/>
  <c r="P50" i="2"/>
  <c r="Q50" i="2"/>
  <c r="R50" i="2"/>
  <c r="S50" i="2"/>
  <c r="T50" i="2"/>
  <c r="U50" i="2"/>
  <c r="V50" i="2"/>
  <c r="W50" i="2"/>
  <c r="X50" i="2"/>
  <c r="AV50" i="2" s="1"/>
  <c r="Y50" i="2"/>
  <c r="Z50" i="2"/>
  <c r="AA50" i="2"/>
  <c r="AB50" i="2"/>
  <c r="AZ50" i="2" s="1"/>
  <c r="AD50" i="2"/>
  <c r="AE50" i="2"/>
  <c r="BA50" i="2" s="1"/>
  <c r="AF50" i="2"/>
  <c r="J51" i="2"/>
  <c r="L51" i="2"/>
  <c r="M51" i="2"/>
  <c r="N51" i="2"/>
  <c r="O51" i="2"/>
  <c r="P51" i="2"/>
  <c r="Q51" i="2"/>
  <c r="R51" i="2"/>
  <c r="S51" i="2"/>
  <c r="T51" i="2"/>
  <c r="U51" i="2"/>
  <c r="V51" i="2"/>
  <c r="W51" i="2"/>
  <c r="X51" i="2"/>
  <c r="AV51" i="2" s="1"/>
  <c r="Y51" i="2"/>
  <c r="Z51" i="2"/>
  <c r="AA51" i="2"/>
  <c r="AB51" i="2"/>
  <c r="AZ51" i="2" s="1"/>
  <c r="AD51" i="2"/>
  <c r="AE51" i="2"/>
  <c r="BA51" i="2" s="1"/>
  <c r="AF51" i="2"/>
  <c r="J52" i="2"/>
  <c r="L52" i="2"/>
  <c r="M52" i="2"/>
  <c r="N52" i="2"/>
  <c r="O52" i="2"/>
  <c r="P52" i="2"/>
  <c r="Q52" i="2"/>
  <c r="R52" i="2"/>
  <c r="S52" i="2"/>
  <c r="T52" i="2"/>
  <c r="U52" i="2"/>
  <c r="V52" i="2"/>
  <c r="W52" i="2"/>
  <c r="X52" i="2"/>
  <c r="AV52" i="2" s="1"/>
  <c r="Y52" i="2"/>
  <c r="Z52" i="2"/>
  <c r="AA52" i="2"/>
  <c r="AB52" i="2"/>
  <c r="AZ52" i="2" s="1"/>
  <c r="AD52" i="2"/>
  <c r="AE52" i="2"/>
  <c r="BA52" i="2" s="1"/>
  <c r="AF52" i="2"/>
  <c r="J53" i="2"/>
  <c r="L53" i="2"/>
  <c r="M53" i="2"/>
  <c r="N53" i="2"/>
  <c r="O53" i="2"/>
  <c r="P53" i="2"/>
  <c r="Q53" i="2"/>
  <c r="R53" i="2"/>
  <c r="S53" i="2"/>
  <c r="T53" i="2"/>
  <c r="U53" i="2"/>
  <c r="V53" i="2"/>
  <c r="W53" i="2"/>
  <c r="X53" i="2"/>
  <c r="AV53" i="2" s="1"/>
  <c r="Y53" i="2"/>
  <c r="Z53" i="2"/>
  <c r="AA53" i="2"/>
  <c r="AB53" i="2"/>
  <c r="AZ53" i="2" s="1"/>
  <c r="AD53" i="2"/>
  <c r="AE53" i="2"/>
  <c r="BA53" i="2" s="1"/>
  <c r="AF53" i="2"/>
  <c r="J54" i="2"/>
  <c r="L54" i="2"/>
  <c r="M54" i="2"/>
  <c r="N54" i="2"/>
  <c r="O54" i="2"/>
  <c r="P54" i="2"/>
  <c r="Q54" i="2"/>
  <c r="R54" i="2"/>
  <c r="S54" i="2"/>
  <c r="T54" i="2"/>
  <c r="U54" i="2"/>
  <c r="V54" i="2"/>
  <c r="W54" i="2"/>
  <c r="X54" i="2"/>
  <c r="AV54" i="2" s="1"/>
  <c r="Y54" i="2"/>
  <c r="Z54" i="2"/>
  <c r="AA54" i="2"/>
  <c r="AB54" i="2"/>
  <c r="AZ54" i="2" s="1"/>
  <c r="AD54" i="2"/>
  <c r="AE54" i="2"/>
  <c r="BA54" i="2" s="1"/>
  <c r="AF54" i="2"/>
  <c r="J55" i="2"/>
  <c r="L55" i="2"/>
  <c r="M55" i="2"/>
  <c r="N55" i="2"/>
  <c r="O55" i="2"/>
  <c r="P55" i="2"/>
  <c r="Q55" i="2"/>
  <c r="R55" i="2"/>
  <c r="S55" i="2"/>
  <c r="T55" i="2"/>
  <c r="U55" i="2"/>
  <c r="V55" i="2"/>
  <c r="W55" i="2"/>
  <c r="X55" i="2"/>
  <c r="AV55" i="2" s="1"/>
  <c r="Y55" i="2"/>
  <c r="Z55" i="2"/>
  <c r="AA55" i="2"/>
  <c r="AB55" i="2"/>
  <c r="AZ55" i="2" s="1"/>
  <c r="AD55" i="2"/>
  <c r="AE55" i="2"/>
  <c r="BA55" i="2" s="1"/>
  <c r="AF55" i="2"/>
  <c r="J56" i="2"/>
  <c r="L56" i="2"/>
  <c r="M56" i="2"/>
  <c r="N56" i="2"/>
  <c r="O56" i="2"/>
  <c r="P56" i="2"/>
  <c r="Q56" i="2"/>
  <c r="R56" i="2"/>
  <c r="S56" i="2"/>
  <c r="T56" i="2"/>
  <c r="U56" i="2"/>
  <c r="V56" i="2"/>
  <c r="W56" i="2"/>
  <c r="X56" i="2"/>
  <c r="Y56" i="2"/>
  <c r="Z56" i="2"/>
  <c r="AA56" i="2"/>
  <c r="AB56" i="2"/>
  <c r="AD56" i="2"/>
  <c r="AE56" i="2"/>
  <c r="AF56" i="2"/>
  <c r="J57" i="2"/>
  <c r="L57" i="2"/>
  <c r="M57" i="2"/>
  <c r="N57" i="2"/>
  <c r="O57" i="2"/>
  <c r="P57" i="2"/>
  <c r="Q57" i="2"/>
  <c r="R57" i="2"/>
  <c r="S57" i="2"/>
  <c r="T57" i="2"/>
  <c r="U57" i="2"/>
  <c r="V57" i="2"/>
  <c r="W57" i="2"/>
  <c r="X57" i="2"/>
  <c r="AV57" i="2" s="1"/>
  <c r="Y57" i="2"/>
  <c r="Z57" i="2"/>
  <c r="AA57" i="2"/>
  <c r="AB57" i="2"/>
  <c r="AZ57" i="2" s="1"/>
  <c r="AD57" i="2"/>
  <c r="AE57" i="2"/>
  <c r="BA57" i="2" s="1"/>
  <c r="AF57" i="2"/>
  <c r="J58" i="2"/>
  <c r="L58" i="2"/>
  <c r="M58" i="2"/>
  <c r="N58" i="2"/>
  <c r="O58" i="2"/>
  <c r="P58" i="2"/>
  <c r="Q58" i="2"/>
  <c r="R58" i="2"/>
  <c r="S58" i="2"/>
  <c r="T58" i="2"/>
  <c r="U58" i="2"/>
  <c r="V58" i="2"/>
  <c r="W58" i="2"/>
  <c r="X58" i="2"/>
  <c r="AV58" i="2" s="1"/>
  <c r="Y58" i="2"/>
  <c r="Z58" i="2"/>
  <c r="AA58" i="2"/>
  <c r="AB58" i="2"/>
  <c r="AZ58" i="2" s="1"/>
  <c r="AD58" i="2"/>
  <c r="AE58" i="2"/>
  <c r="BA58" i="2" s="1"/>
  <c r="AF58" i="2"/>
  <c r="J59" i="2"/>
  <c r="L59" i="2"/>
  <c r="M59" i="2"/>
  <c r="N59" i="2"/>
  <c r="O59" i="2"/>
  <c r="P59" i="2"/>
  <c r="Q59" i="2"/>
  <c r="R59" i="2"/>
  <c r="S59" i="2"/>
  <c r="T59" i="2"/>
  <c r="U59" i="2"/>
  <c r="V59" i="2"/>
  <c r="W59" i="2"/>
  <c r="X59" i="2"/>
  <c r="AV59" i="2" s="1"/>
  <c r="Y59" i="2"/>
  <c r="Z59" i="2"/>
  <c r="AA59" i="2"/>
  <c r="AB59" i="2"/>
  <c r="AZ59" i="2" s="1"/>
  <c r="AD59" i="2"/>
  <c r="AE59" i="2"/>
  <c r="BA59" i="2" s="1"/>
  <c r="AF59" i="2"/>
  <c r="J60" i="2"/>
  <c r="L60" i="2"/>
  <c r="M60" i="2"/>
  <c r="N60" i="2"/>
  <c r="O60" i="2"/>
  <c r="P60" i="2"/>
  <c r="Q60" i="2"/>
  <c r="R60" i="2"/>
  <c r="S60" i="2"/>
  <c r="T60" i="2"/>
  <c r="U60" i="2"/>
  <c r="V60" i="2"/>
  <c r="W60" i="2"/>
  <c r="X60" i="2"/>
  <c r="AV60" i="2" s="1"/>
  <c r="Y60" i="2"/>
  <c r="Z60" i="2"/>
  <c r="AA60" i="2"/>
  <c r="AB60" i="2"/>
  <c r="AZ60" i="2" s="1"/>
  <c r="AD60" i="2"/>
  <c r="AE60" i="2"/>
  <c r="BA60" i="2" s="1"/>
  <c r="AF60" i="2"/>
  <c r="J61" i="2"/>
  <c r="L61" i="2"/>
  <c r="M61" i="2"/>
  <c r="N61" i="2"/>
  <c r="O61" i="2"/>
  <c r="P61" i="2"/>
  <c r="Q61" i="2"/>
  <c r="R61" i="2"/>
  <c r="S61" i="2"/>
  <c r="T61" i="2"/>
  <c r="U61" i="2"/>
  <c r="V61" i="2"/>
  <c r="W61" i="2"/>
  <c r="X61" i="2"/>
  <c r="AV61" i="2" s="1"/>
  <c r="Y61" i="2"/>
  <c r="Z61" i="2"/>
  <c r="AA61" i="2"/>
  <c r="AB61" i="2"/>
  <c r="AZ61" i="2" s="1"/>
  <c r="AD61" i="2"/>
  <c r="AE61" i="2"/>
  <c r="BA61" i="2" s="1"/>
  <c r="AF61" i="2"/>
  <c r="J62" i="2"/>
  <c r="L62" i="2"/>
  <c r="M62" i="2"/>
  <c r="N62" i="2"/>
  <c r="O62" i="2"/>
  <c r="P62" i="2"/>
  <c r="Q62" i="2"/>
  <c r="R62" i="2"/>
  <c r="S62" i="2"/>
  <c r="T62" i="2"/>
  <c r="U62" i="2"/>
  <c r="V62" i="2"/>
  <c r="W62" i="2"/>
  <c r="X62" i="2"/>
  <c r="AV62" i="2" s="1"/>
  <c r="Y62" i="2"/>
  <c r="Z62" i="2"/>
  <c r="AA62" i="2"/>
  <c r="AB62" i="2"/>
  <c r="AZ62" i="2" s="1"/>
  <c r="AD62" i="2"/>
  <c r="AE62" i="2"/>
  <c r="BA62" i="2" s="1"/>
  <c r="AF62" i="2"/>
  <c r="J63" i="2"/>
  <c r="L63" i="2"/>
  <c r="M63" i="2"/>
  <c r="N63" i="2"/>
  <c r="O63" i="2"/>
  <c r="P63" i="2"/>
  <c r="Q63" i="2"/>
  <c r="R63" i="2"/>
  <c r="S63" i="2"/>
  <c r="T63" i="2"/>
  <c r="U63" i="2"/>
  <c r="V63" i="2"/>
  <c r="W63" i="2"/>
  <c r="X63" i="2"/>
  <c r="AV63" i="2" s="1"/>
  <c r="Y63" i="2"/>
  <c r="Z63" i="2"/>
  <c r="AA63" i="2"/>
  <c r="AB63" i="2"/>
  <c r="AZ63" i="2" s="1"/>
  <c r="AD63" i="2"/>
  <c r="AE63" i="2"/>
  <c r="BA63" i="2" s="1"/>
  <c r="AF63" i="2"/>
  <c r="J64" i="2"/>
  <c r="L64" i="2"/>
  <c r="M64" i="2"/>
  <c r="N64" i="2"/>
  <c r="O64" i="2"/>
  <c r="P64" i="2"/>
  <c r="Q64" i="2"/>
  <c r="R64" i="2"/>
  <c r="S64" i="2"/>
  <c r="T64" i="2"/>
  <c r="U64" i="2"/>
  <c r="V64" i="2"/>
  <c r="W64" i="2"/>
  <c r="X64" i="2"/>
  <c r="AV64" i="2" s="1"/>
  <c r="Y64" i="2"/>
  <c r="Z64" i="2"/>
  <c r="AA64" i="2"/>
  <c r="AB64" i="2"/>
  <c r="AZ64" i="2" s="1"/>
  <c r="AD64" i="2"/>
  <c r="AE64" i="2"/>
  <c r="BA64" i="2" s="1"/>
  <c r="AF64" i="2"/>
  <c r="J65" i="2"/>
  <c r="L65" i="2"/>
  <c r="M65" i="2"/>
  <c r="N65" i="2"/>
  <c r="O65" i="2"/>
  <c r="P65" i="2"/>
  <c r="Q65" i="2"/>
  <c r="R65" i="2"/>
  <c r="S65" i="2"/>
  <c r="T65" i="2"/>
  <c r="U65" i="2"/>
  <c r="V65" i="2"/>
  <c r="W65" i="2"/>
  <c r="X65" i="2"/>
  <c r="AV65" i="2" s="1"/>
  <c r="Y65" i="2"/>
  <c r="Z65" i="2"/>
  <c r="AA65" i="2"/>
  <c r="AB65" i="2"/>
  <c r="AZ65" i="2" s="1"/>
  <c r="AD65" i="2"/>
  <c r="AE65" i="2"/>
  <c r="BA65" i="2" s="1"/>
  <c r="AF65" i="2"/>
  <c r="J66" i="2"/>
  <c r="L66" i="2"/>
  <c r="M66" i="2"/>
  <c r="N66" i="2"/>
  <c r="O66" i="2"/>
  <c r="P66" i="2"/>
  <c r="Q66" i="2"/>
  <c r="R66" i="2"/>
  <c r="S66" i="2"/>
  <c r="T66" i="2"/>
  <c r="U66" i="2"/>
  <c r="V66" i="2"/>
  <c r="W66" i="2"/>
  <c r="X66" i="2"/>
  <c r="AV66" i="2" s="1"/>
  <c r="Y66" i="2"/>
  <c r="Z66" i="2"/>
  <c r="AA66" i="2"/>
  <c r="AB66" i="2"/>
  <c r="AZ66" i="2" s="1"/>
  <c r="AD66" i="2"/>
  <c r="AE66" i="2"/>
  <c r="BA66" i="2" s="1"/>
  <c r="AF66" i="2"/>
  <c r="J67" i="2"/>
  <c r="L67" i="2"/>
  <c r="M67" i="2"/>
  <c r="N67" i="2"/>
  <c r="O67" i="2"/>
  <c r="P67" i="2"/>
  <c r="Q67" i="2"/>
  <c r="R67" i="2"/>
  <c r="S67" i="2"/>
  <c r="T67" i="2"/>
  <c r="U67" i="2"/>
  <c r="V67" i="2"/>
  <c r="W67" i="2"/>
  <c r="X67" i="2"/>
  <c r="AV67" i="2" s="1"/>
  <c r="Y67" i="2"/>
  <c r="Z67" i="2"/>
  <c r="AA67" i="2"/>
  <c r="AB67" i="2"/>
  <c r="AZ67" i="2" s="1"/>
  <c r="AD67" i="2"/>
  <c r="AE67" i="2"/>
  <c r="BA67" i="2" s="1"/>
  <c r="AF67" i="2"/>
  <c r="J68" i="2"/>
  <c r="L68" i="2"/>
  <c r="M68" i="2"/>
  <c r="N68" i="2"/>
  <c r="O68" i="2"/>
  <c r="P68" i="2"/>
  <c r="Q68" i="2"/>
  <c r="R68" i="2"/>
  <c r="S68" i="2"/>
  <c r="T68" i="2"/>
  <c r="U68" i="2"/>
  <c r="V68" i="2"/>
  <c r="W68" i="2"/>
  <c r="X68" i="2"/>
  <c r="AV68" i="2" s="1"/>
  <c r="Y68" i="2"/>
  <c r="Z68" i="2"/>
  <c r="AA68" i="2"/>
  <c r="AB68" i="2"/>
  <c r="AZ68" i="2" s="1"/>
  <c r="AD68" i="2"/>
  <c r="AE68" i="2"/>
  <c r="BA68" i="2" s="1"/>
  <c r="AF68" i="2"/>
  <c r="J69" i="2"/>
  <c r="L69" i="2"/>
  <c r="M69" i="2"/>
  <c r="N69" i="2"/>
  <c r="O69" i="2"/>
  <c r="P69" i="2"/>
  <c r="Q69" i="2"/>
  <c r="R69" i="2"/>
  <c r="S69" i="2"/>
  <c r="T69" i="2"/>
  <c r="U69" i="2"/>
  <c r="V69" i="2"/>
  <c r="W69" i="2"/>
  <c r="X69" i="2"/>
  <c r="AV69" i="2" s="1"/>
  <c r="Y69" i="2"/>
  <c r="Z69" i="2"/>
  <c r="AA69" i="2"/>
  <c r="AB69" i="2"/>
  <c r="AZ69" i="2" s="1"/>
  <c r="AD69" i="2"/>
  <c r="AE69" i="2"/>
  <c r="BA69" i="2" s="1"/>
  <c r="AF69" i="2"/>
  <c r="J70" i="2"/>
  <c r="L70" i="2"/>
  <c r="M70" i="2"/>
  <c r="N70" i="2"/>
  <c r="O70" i="2"/>
  <c r="P70" i="2"/>
  <c r="Q70" i="2"/>
  <c r="R70" i="2"/>
  <c r="S70" i="2"/>
  <c r="T70" i="2"/>
  <c r="U70" i="2"/>
  <c r="V70" i="2"/>
  <c r="W70" i="2"/>
  <c r="X70" i="2"/>
  <c r="AV70" i="2" s="1"/>
  <c r="Y70" i="2"/>
  <c r="Z70" i="2"/>
  <c r="AA70" i="2"/>
  <c r="AB70" i="2"/>
  <c r="AZ70" i="2" s="1"/>
  <c r="AD70" i="2"/>
  <c r="AE70" i="2"/>
  <c r="BA70" i="2" s="1"/>
  <c r="AF70" i="2"/>
  <c r="J71" i="2"/>
  <c r="L71" i="2"/>
  <c r="M71" i="2"/>
  <c r="N71" i="2"/>
  <c r="O71" i="2"/>
  <c r="P71" i="2"/>
  <c r="Q71" i="2"/>
  <c r="R71" i="2"/>
  <c r="S71" i="2"/>
  <c r="T71" i="2"/>
  <c r="U71" i="2"/>
  <c r="V71" i="2"/>
  <c r="W71" i="2"/>
  <c r="X71" i="2"/>
  <c r="AV71" i="2" s="1"/>
  <c r="Y71" i="2"/>
  <c r="Z71" i="2"/>
  <c r="AA71" i="2"/>
  <c r="AB71" i="2"/>
  <c r="AZ71" i="2" s="1"/>
  <c r="AD71" i="2"/>
  <c r="AE71" i="2"/>
  <c r="BA71" i="2" s="1"/>
  <c r="AF71" i="2"/>
  <c r="J72" i="2"/>
  <c r="L72" i="2"/>
  <c r="M72" i="2"/>
  <c r="N72" i="2"/>
  <c r="O72" i="2"/>
  <c r="P72" i="2"/>
  <c r="Q72" i="2"/>
  <c r="R72" i="2"/>
  <c r="S72" i="2"/>
  <c r="T72" i="2"/>
  <c r="U72" i="2"/>
  <c r="V72" i="2"/>
  <c r="W72" i="2"/>
  <c r="X72" i="2"/>
  <c r="AV72" i="2" s="1"/>
  <c r="Y72" i="2"/>
  <c r="Z72" i="2"/>
  <c r="AA72" i="2"/>
  <c r="AB72" i="2"/>
  <c r="AZ72" i="2" s="1"/>
  <c r="AD72" i="2"/>
  <c r="AE72" i="2"/>
  <c r="BA72" i="2" s="1"/>
  <c r="AF72" i="2"/>
  <c r="J73" i="2"/>
  <c r="L73" i="2"/>
  <c r="M73" i="2"/>
  <c r="N73" i="2"/>
  <c r="O73" i="2"/>
  <c r="P73" i="2"/>
  <c r="Q73" i="2"/>
  <c r="R73" i="2"/>
  <c r="S73" i="2"/>
  <c r="T73" i="2"/>
  <c r="U73" i="2"/>
  <c r="V73" i="2"/>
  <c r="W73" i="2"/>
  <c r="X73" i="2"/>
  <c r="AV73" i="2" s="1"/>
  <c r="Y73" i="2"/>
  <c r="Z73" i="2"/>
  <c r="AA73" i="2"/>
  <c r="AB73" i="2"/>
  <c r="AZ73" i="2" s="1"/>
  <c r="AD73" i="2"/>
  <c r="AE73" i="2"/>
  <c r="BA73" i="2" s="1"/>
  <c r="AF73" i="2"/>
  <c r="J74" i="2"/>
  <c r="L74" i="2"/>
  <c r="M74" i="2"/>
  <c r="N74" i="2"/>
  <c r="O74" i="2"/>
  <c r="P74" i="2"/>
  <c r="Q74" i="2"/>
  <c r="R74" i="2"/>
  <c r="S74" i="2"/>
  <c r="T74" i="2"/>
  <c r="U74" i="2"/>
  <c r="V74" i="2"/>
  <c r="W74" i="2"/>
  <c r="X74" i="2"/>
  <c r="AV74" i="2" s="1"/>
  <c r="Y74" i="2"/>
  <c r="Z74" i="2"/>
  <c r="AA74" i="2"/>
  <c r="AB74" i="2"/>
  <c r="AZ74" i="2" s="1"/>
  <c r="AD74" i="2"/>
  <c r="AE74" i="2"/>
  <c r="BA74" i="2" s="1"/>
  <c r="AF74" i="2"/>
  <c r="J75" i="2"/>
  <c r="L75" i="2"/>
  <c r="M75" i="2"/>
  <c r="N75" i="2"/>
  <c r="O75" i="2"/>
  <c r="P75" i="2"/>
  <c r="Q75" i="2"/>
  <c r="R75" i="2"/>
  <c r="S75" i="2"/>
  <c r="T75" i="2"/>
  <c r="U75" i="2"/>
  <c r="V75" i="2"/>
  <c r="W75" i="2"/>
  <c r="X75" i="2"/>
  <c r="Y75" i="2"/>
  <c r="Z75" i="2"/>
  <c r="AA75" i="2"/>
  <c r="AB75" i="2"/>
  <c r="AD75" i="2"/>
  <c r="AE75" i="2"/>
  <c r="AF75" i="2"/>
  <c r="J76" i="2"/>
  <c r="L76" i="2"/>
  <c r="M76" i="2"/>
  <c r="N76" i="2"/>
  <c r="O76" i="2"/>
  <c r="P76" i="2"/>
  <c r="Q76" i="2"/>
  <c r="R76" i="2"/>
  <c r="S76" i="2"/>
  <c r="T76" i="2"/>
  <c r="U76" i="2"/>
  <c r="V76" i="2"/>
  <c r="W76" i="2"/>
  <c r="X76" i="2"/>
  <c r="AV76" i="2" s="1"/>
  <c r="Y76" i="2"/>
  <c r="Z76" i="2"/>
  <c r="AA76" i="2"/>
  <c r="AB76" i="2"/>
  <c r="AZ76" i="2" s="1"/>
  <c r="AD76" i="2"/>
  <c r="AE76" i="2"/>
  <c r="BA76" i="2" s="1"/>
  <c r="AF76" i="2"/>
  <c r="J77" i="2"/>
  <c r="L77" i="2"/>
  <c r="M77" i="2"/>
  <c r="N77" i="2"/>
  <c r="O77" i="2"/>
  <c r="P77" i="2"/>
  <c r="Q77" i="2"/>
  <c r="R77" i="2"/>
  <c r="S77" i="2"/>
  <c r="T77" i="2"/>
  <c r="U77" i="2"/>
  <c r="V77" i="2"/>
  <c r="W77" i="2"/>
  <c r="X77" i="2"/>
  <c r="AV77" i="2" s="1"/>
  <c r="Y77" i="2"/>
  <c r="Z77" i="2"/>
  <c r="AA77" i="2"/>
  <c r="AB77" i="2"/>
  <c r="AZ77" i="2" s="1"/>
  <c r="AD77" i="2"/>
  <c r="AE77" i="2"/>
  <c r="BA77" i="2" s="1"/>
  <c r="AF77" i="2"/>
  <c r="J78" i="2"/>
  <c r="L78" i="2"/>
  <c r="M78" i="2"/>
  <c r="N78" i="2"/>
  <c r="O78" i="2"/>
  <c r="P78" i="2"/>
  <c r="Q78" i="2"/>
  <c r="R78" i="2"/>
  <c r="S78" i="2"/>
  <c r="T78" i="2"/>
  <c r="U78" i="2"/>
  <c r="V78" i="2"/>
  <c r="W78" i="2"/>
  <c r="X78" i="2"/>
  <c r="AV78" i="2" s="1"/>
  <c r="Y78" i="2"/>
  <c r="Z78" i="2"/>
  <c r="AA78" i="2"/>
  <c r="AB78" i="2"/>
  <c r="AZ78" i="2" s="1"/>
  <c r="AD78" i="2"/>
  <c r="AE78" i="2"/>
  <c r="BA78" i="2" s="1"/>
  <c r="AF78" i="2"/>
  <c r="J79" i="2"/>
  <c r="L79" i="2"/>
  <c r="M79" i="2"/>
  <c r="N79" i="2"/>
  <c r="O79" i="2"/>
  <c r="P79" i="2"/>
  <c r="Q79" i="2"/>
  <c r="R79" i="2"/>
  <c r="S79" i="2"/>
  <c r="T79" i="2"/>
  <c r="U79" i="2"/>
  <c r="V79" i="2"/>
  <c r="W79" i="2"/>
  <c r="X79" i="2"/>
  <c r="AV79" i="2" s="1"/>
  <c r="Y79" i="2"/>
  <c r="Z79" i="2"/>
  <c r="AA79" i="2"/>
  <c r="AB79" i="2"/>
  <c r="AZ79" i="2" s="1"/>
  <c r="AD79" i="2"/>
  <c r="AE79" i="2"/>
  <c r="BA79" i="2" s="1"/>
  <c r="AF79" i="2"/>
  <c r="J80" i="2"/>
  <c r="L80" i="2"/>
  <c r="M80" i="2"/>
  <c r="N80" i="2"/>
  <c r="O80" i="2"/>
  <c r="P80" i="2"/>
  <c r="Q80" i="2"/>
  <c r="R80" i="2"/>
  <c r="S80" i="2"/>
  <c r="T80" i="2"/>
  <c r="U80" i="2"/>
  <c r="V80" i="2"/>
  <c r="W80" i="2"/>
  <c r="X80" i="2"/>
  <c r="AV80" i="2" s="1"/>
  <c r="Y80" i="2"/>
  <c r="Z80" i="2"/>
  <c r="AA80" i="2"/>
  <c r="AB80" i="2"/>
  <c r="AZ80" i="2" s="1"/>
  <c r="AD80" i="2"/>
  <c r="AE80" i="2"/>
  <c r="BA80" i="2" s="1"/>
  <c r="AF80" i="2"/>
  <c r="J81" i="2"/>
  <c r="L81" i="2"/>
  <c r="M81" i="2"/>
  <c r="N81" i="2"/>
  <c r="O81" i="2"/>
  <c r="P81" i="2"/>
  <c r="Q81" i="2"/>
  <c r="R81" i="2"/>
  <c r="S81" i="2"/>
  <c r="T81" i="2"/>
  <c r="U81" i="2"/>
  <c r="V81" i="2"/>
  <c r="W81" i="2"/>
  <c r="X81" i="2"/>
  <c r="AV81" i="2" s="1"/>
  <c r="Y81" i="2"/>
  <c r="Z81" i="2"/>
  <c r="AA81" i="2"/>
  <c r="AB81" i="2"/>
  <c r="AZ81" i="2" s="1"/>
  <c r="AD81" i="2"/>
  <c r="AE81" i="2"/>
  <c r="BA81" i="2" s="1"/>
  <c r="AF81" i="2"/>
  <c r="J82" i="2"/>
  <c r="L82" i="2"/>
  <c r="M82" i="2"/>
  <c r="N82" i="2"/>
  <c r="O82" i="2"/>
  <c r="P82" i="2"/>
  <c r="Q82" i="2"/>
  <c r="R82" i="2"/>
  <c r="S82" i="2"/>
  <c r="T82" i="2"/>
  <c r="U82" i="2"/>
  <c r="V82" i="2"/>
  <c r="W82" i="2"/>
  <c r="X82" i="2"/>
  <c r="AV82" i="2" s="1"/>
  <c r="Y82" i="2"/>
  <c r="Z82" i="2"/>
  <c r="AA82" i="2"/>
  <c r="AB82" i="2"/>
  <c r="AZ82" i="2" s="1"/>
  <c r="AD82" i="2"/>
  <c r="AE82" i="2"/>
  <c r="BA82" i="2" s="1"/>
  <c r="AF82" i="2"/>
  <c r="J83" i="2"/>
  <c r="L83" i="2"/>
  <c r="M83" i="2"/>
  <c r="N83" i="2"/>
  <c r="O83" i="2"/>
  <c r="P83" i="2"/>
  <c r="Q83" i="2"/>
  <c r="R83" i="2"/>
  <c r="S83" i="2"/>
  <c r="T83" i="2"/>
  <c r="U83" i="2"/>
  <c r="V83" i="2"/>
  <c r="W83" i="2"/>
  <c r="X83" i="2"/>
  <c r="AV83" i="2" s="1"/>
  <c r="Y83" i="2"/>
  <c r="Z83" i="2"/>
  <c r="AA83" i="2"/>
  <c r="AB83" i="2"/>
  <c r="AZ83" i="2" s="1"/>
  <c r="AD83" i="2"/>
  <c r="AE83" i="2"/>
  <c r="BA83" i="2" s="1"/>
  <c r="AF83" i="2"/>
  <c r="J84" i="2"/>
  <c r="L84" i="2"/>
  <c r="M84" i="2"/>
  <c r="N84" i="2"/>
  <c r="O84" i="2"/>
  <c r="P84" i="2"/>
  <c r="Q84" i="2"/>
  <c r="R84" i="2"/>
  <c r="S84" i="2"/>
  <c r="T84" i="2"/>
  <c r="U84" i="2"/>
  <c r="V84" i="2"/>
  <c r="W84" i="2"/>
  <c r="X84" i="2"/>
  <c r="AV84" i="2" s="1"/>
  <c r="Y84" i="2"/>
  <c r="Z84" i="2"/>
  <c r="AA84" i="2"/>
  <c r="AB84" i="2"/>
  <c r="AZ84" i="2" s="1"/>
  <c r="AD84" i="2"/>
  <c r="AE84" i="2"/>
  <c r="BA84" i="2" s="1"/>
  <c r="AF84" i="2"/>
  <c r="J85" i="2"/>
  <c r="L85" i="2"/>
  <c r="M85" i="2"/>
  <c r="N85" i="2"/>
  <c r="O85" i="2"/>
  <c r="P85" i="2"/>
  <c r="Q85" i="2"/>
  <c r="R85" i="2"/>
  <c r="S85" i="2"/>
  <c r="T85" i="2"/>
  <c r="U85" i="2"/>
  <c r="V85" i="2"/>
  <c r="W85" i="2"/>
  <c r="X85" i="2"/>
  <c r="AV85" i="2" s="1"/>
  <c r="Y85" i="2"/>
  <c r="Z85" i="2"/>
  <c r="AA85" i="2"/>
  <c r="AB85" i="2"/>
  <c r="AZ85" i="2" s="1"/>
  <c r="AD85" i="2"/>
  <c r="AE85" i="2"/>
  <c r="BA85" i="2" s="1"/>
  <c r="AF85" i="2"/>
  <c r="J86" i="2"/>
  <c r="L86" i="2"/>
  <c r="M86" i="2"/>
  <c r="N86" i="2"/>
  <c r="O86" i="2"/>
  <c r="P86" i="2"/>
  <c r="Q86" i="2"/>
  <c r="R86" i="2"/>
  <c r="S86" i="2"/>
  <c r="T86" i="2"/>
  <c r="U86" i="2"/>
  <c r="V86" i="2"/>
  <c r="W86" i="2"/>
  <c r="X86" i="2"/>
  <c r="AV86" i="2" s="1"/>
  <c r="Y86" i="2"/>
  <c r="Z86" i="2"/>
  <c r="AA86" i="2"/>
  <c r="AB86" i="2"/>
  <c r="AZ86" i="2" s="1"/>
  <c r="AD86" i="2"/>
  <c r="AE86" i="2"/>
  <c r="BA86" i="2" s="1"/>
  <c r="AF86" i="2"/>
  <c r="J87" i="2"/>
  <c r="L87" i="2"/>
  <c r="M87" i="2"/>
  <c r="N87" i="2"/>
  <c r="O87" i="2"/>
  <c r="P87" i="2"/>
  <c r="Q87" i="2"/>
  <c r="R87" i="2"/>
  <c r="S87" i="2"/>
  <c r="T87" i="2"/>
  <c r="U87" i="2"/>
  <c r="V87" i="2"/>
  <c r="W87" i="2"/>
  <c r="X87" i="2"/>
  <c r="AV87" i="2" s="1"/>
  <c r="Y87" i="2"/>
  <c r="Z87" i="2"/>
  <c r="AA87" i="2"/>
  <c r="AB87" i="2"/>
  <c r="AZ87" i="2" s="1"/>
  <c r="AD87" i="2"/>
  <c r="AE87" i="2"/>
  <c r="BA87" i="2" s="1"/>
  <c r="AF87" i="2"/>
  <c r="J88" i="2"/>
  <c r="L88" i="2"/>
  <c r="M88" i="2"/>
  <c r="N88" i="2"/>
  <c r="O88" i="2"/>
  <c r="P88" i="2"/>
  <c r="Q88" i="2"/>
  <c r="R88" i="2"/>
  <c r="S88" i="2"/>
  <c r="T88" i="2"/>
  <c r="U88" i="2"/>
  <c r="V88" i="2"/>
  <c r="W88" i="2"/>
  <c r="X88" i="2"/>
  <c r="AV88" i="2" s="1"/>
  <c r="Y88" i="2"/>
  <c r="Z88" i="2"/>
  <c r="AA88" i="2"/>
  <c r="AB88" i="2"/>
  <c r="AZ88" i="2" s="1"/>
  <c r="AD88" i="2"/>
  <c r="AE88" i="2"/>
  <c r="BA88" i="2" s="1"/>
  <c r="AF88" i="2"/>
  <c r="J89" i="2"/>
  <c r="L89" i="2"/>
  <c r="M89" i="2"/>
  <c r="N89" i="2"/>
  <c r="O89" i="2"/>
  <c r="P89" i="2"/>
  <c r="Q89" i="2"/>
  <c r="R89" i="2"/>
  <c r="S89" i="2"/>
  <c r="T89" i="2"/>
  <c r="U89" i="2"/>
  <c r="V89" i="2"/>
  <c r="W89" i="2"/>
  <c r="X89" i="2"/>
  <c r="AV89" i="2" s="1"/>
  <c r="Y89" i="2"/>
  <c r="Z89" i="2"/>
  <c r="AA89" i="2"/>
  <c r="AB89" i="2"/>
  <c r="AZ89" i="2" s="1"/>
  <c r="AD89" i="2"/>
  <c r="AE89" i="2"/>
  <c r="BA89" i="2" s="1"/>
  <c r="AF89" i="2"/>
  <c r="J90" i="2"/>
  <c r="L90" i="2"/>
  <c r="M90" i="2"/>
  <c r="N90" i="2"/>
  <c r="O90" i="2"/>
  <c r="P90" i="2"/>
  <c r="Q90" i="2"/>
  <c r="R90" i="2"/>
  <c r="S90" i="2"/>
  <c r="T90" i="2"/>
  <c r="U90" i="2"/>
  <c r="V90" i="2"/>
  <c r="W90" i="2"/>
  <c r="X90" i="2"/>
  <c r="AV90" i="2" s="1"/>
  <c r="Y90" i="2"/>
  <c r="Z90" i="2"/>
  <c r="AA90" i="2"/>
  <c r="AB90" i="2"/>
  <c r="AZ90" i="2" s="1"/>
  <c r="AD90" i="2"/>
  <c r="AE90" i="2"/>
  <c r="BA90" i="2" s="1"/>
  <c r="AF90" i="2"/>
  <c r="J91" i="2"/>
  <c r="L91" i="2"/>
  <c r="M91" i="2"/>
  <c r="N91" i="2"/>
  <c r="O91" i="2"/>
  <c r="P91" i="2"/>
  <c r="Q91" i="2"/>
  <c r="R91" i="2"/>
  <c r="S91" i="2"/>
  <c r="T91" i="2"/>
  <c r="U91" i="2"/>
  <c r="V91" i="2"/>
  <c r="W91" i="2"/>
  <c r="X91" i="2"/>
  <c r="AV91" i="2" s="1"/>
  <c r="Y91" i="2"/>
  <c r="Z91" i="2"/>
  <c r="AA91" i="2"/>
  <c r="AB91" i="2"/>
  <c r="AZ91" i="2" s="1"/>
  <c r="AD91" i="2"/>
  <c r="AE91" i="2"/>
  <c r="BA91" i="2" s="1"/>
  <c r="AF91" i="2"/>
  <c r="J92" i="2"/>
  <c r="L92" i="2"/>
  <c r="M92" i="2"/>
  <c r="N92" i="2"/>
  <c r="O92" i="2"/>
  <c r="P92" i="2"/>
  <c r="Q92" i="2"/>
  <c r="R92" i="2"/>
  <c r="S92" i="2"/>
  <c r="T92" i="2"/>
  <c r="U92" i="2"/>
  <c r="V92" i="2"/>
  <c r="W92" i="2"/>
  <c r="X92" i="2"/>
  <c r="AV92" i="2" s="1"/>
  <c r="Y92" i="2"/>
  <c r="Z92" i="2"/>
  <c r="AA92" i="2"/>
  <c r="AB92" i="2"/>
  <c r="AZ92" i="2" s="1"/>
  <c r="AD92" i="2"/>
  <c r="AE92" i="2"/>
  <c r="BA92" i="2" s="1"/>
  <c r="AF92" i="2"/>
  <c r="J93" i="2"/>
  <c r="L93" i="2"/>
  <c r="M93" i="2"/>
  <c r="N93" i="2"/>
  <c r="O93" i="2"/>
  <c r="P93" i="2"/>
  <c r="Q93" i="2"/>
  <c r="R93" i="2"/>
  <c r="S93" i="2"/>
  <c r="T93" i="2"/>
  <c r="U93" i="2"/>
  <c r="V93" i="2"/>
  <c r="W93" i="2"/>
  <c r="X93" i="2"/>
  <c r="AV93" i="2" s="1"/>
  <c r="Y93" i="2"/>
  <c r="Z93" i="2"/>
  <c r="AA93" i="2"/>
  <c r="AB93" i="2"/>
  <c r="AZ93" i="2" s="1"/>
  <c r="AD93" i="2"/>
  <c r="AE93" i="2"/>
  <c r="BA93" i="2" s="1"/>
  <c r="AF93" i="2"/>
  <c r="J94" i="2"/>
  <c r="L94" i="2"/>
  <c r="M94" i="2"/>
  <c r="N94" i="2"/>
  <c r="O94" i="2"/>
  <c r="P94" i="2"/>
  <c r="Q94" i="2"/>
  <c r="R94" i="2"/>
  <c r="S94" i="2"/>
  <c r="T94" i="2"/>
  <c r="U94" i="2"/>
  <c r="V94" i="2"/>
  <c r="W94" i="2"/>
  <c r="X94" i="2"/>
  <c r="AV94" i="2" s="1"/>
  <c r="Y94" i="2"/>
  <c r="Z94" i="2"/>
  <c r="AA94" i="2"/>
  <c r="AB94" i="2"/>
  <c r="AZ94" i="2" s="1"/>
  <c r="AD94" i="2"/>
  <c r="AE94" i="2"/>
  <c r="BA94" i="2" s="1"/>
  <c r="AF94" i="2"/>
  <c r="J95" i="2"/>
  <c r="L95" i="2"/>
  <c r="M95" i="2"/>
  <c r="N95" i="2"/>
  <c r="O95" i="2"/>
  <c r="P95" i="2"/>
  <c r="Q95" i="2"/>
  <c r="R95" i="2"/>
  <c r="S95" i="2"/>
  <c r="T95" i="2"/>
  <c r="U95" i="2"/>
  <c r="V95" i="2"/>
  <c r="W95" i="2"/>
  <c r="X95" i="2"/>
  <c r="AV95" i="2" s="1"/>
  <c r="Y95" i="2"/>
  <c r="Z95" i="2"/>
  <c r="AA95" i="2"/>
  <c r="AB95" i="2"/>
  <c r="AZ95" i="2" s="1"/>
  <c r="AD95" i="2"/>
  <c r="AE95" i="2"/>
  <c r="BA95" i="2" s="1"/>
  <c r="AF95" i="2"/>
  <c r="J96" i="2"/>
  <c r="L96" i="2"/>
  <c r="M96" i="2"/>
  <c r="N96" i="2"/>
  <c r="O96" i="2"/>
  <c r="P96" i="2"/>
  <c r="Q96" i="2"/>
  <c r="R96" i="2"/>
  <c r="S96" i="2"/>
  <c r="T96" i="2"/>
  <c r="U96" i="2"/>
  <c r="V96" i="2"/>
  <c r="W96" i="2"/>
  <c r="X96" i="2"/>
  <c r="AV96" i="2" s="1"/>
  <c r="Y96" i="2"/>
  <c r="Z96" i="2"/>
  <c r="AA96" i="2"/>
  <c r="AB96" i="2"/>
  <c r="AZ96" i="2" s="1"/>
  <c r="AD96" i="2"/>
  <c r="AE96" i="2"/>
  <c r="BA96" i="2" s="1"/>
  <c r="AF96" i="2"/>
  <c r="J97" i="2"/>
  <c r="L97" i="2"/>
  <c r="M97" i="2"/>
  <c r="N97" i="2"/>
  <c r="O97" i="2"/>
  <c r="P97" i="2"/>
  <c r="Q97" i="2"/>
  <c r="R97" i="2"/>
  <c r="S97" i="2"/>
  <c r="T97" i="2"/>
  <c r="U97" i="2"/>
  <c r="V97" i="2"/>
  <c r="W97" i="2"/>
  <c r="X97" i="2"/>
  <c r="AV97" i="2" s="1"/>
  <c r="Y97" i="2"/>
  <c r="Z97" i="2"/>
  <c r="AA97" i="2"/>
  <c r="AB97" i="2"/>
  <c r="AZ97" i="2" s="1"/>
  <c r="AD97" i="2"/>
  <c r="AE97" i="2"/>
  <c r="BA97" i="2" s="1"/>
  <c r="AF97" i="2"/>
  <c r="J98" i="2"/>
  <c r="L98" i="2"/>
  <c r="M98" i="2"/>
  <c r="N98" i="2"/>
  <c r="O98" i="2"/>
  <c r="P98" i="2"/>
  <c r="Q98" i="2"/>
  <c r="R98" i="2"/>
  <c r="S98" i="2"/>
  <c r="T98" i="2"/>
  <c r="U98" i="2"/>
  <c r="V98" i="2"/>
  <c r="W98" i="2"/>
  <c r="X98" i="2"/>
  <c r="AV98" i="2" s="1"/>
  <c r="Y98" i="2"/>
  <c r="Z98" i="2"/>
  <c r="AA98" i="2"/>
  <c r="AB98" i="2"/>
  <c r="AZ98" i="2" s="1"/>
  <c r="AD98" i="2"/>
  <c r="AE98" i="2"/>
  <c r="BA98" i="2" s="1"/>
  <c r="AF98" i="2"/>
  <c r="J99" i="2"/>
  <c r="L99" i="2"/>
  <c r="M99" i="2"/>
  <c r="N99" i="2"/>
  <c r="O99" i="2"/>
  <c r="P99" i="2"/>
  <c r="Q99" i="2"/>
  <c r="R99" i="2"/>
  <c r="S99" i="2"/>
  <c r="T99" i="2"/>
  <c r="U99" i="2"/>
  <c r="V99" i="2"/>
  <c r="W99" i="2"/>
  <c r="X99" i="2"/>
  <c r="AV99" i="2" s="1"/>
  <c r="Y99" i="2"/>
  <c r="Z99" i="2"/>
  <c r="AA99" i="2"/>
  <c r="AB99" i="2"/>
  <c r="AZ99" i="2" s="1"/>
  <c r="AD99" i="2"/>
  <c r="AE99" i="2"/>
  <c r="BA99" i="2" s="1"/>
  <c r="AF99" i="2"/>
  <c r="J100" i="2"/>
  <c r="L100" i="2"/>
  <c r="M100" i="2"/>
  <c r="N100" i="2"/>
  <c r="O100" i="2"/>
  <c r="P100" i="2"/>
  <c r="Q100" i="2"/>
  <c r="R100" i="2"/>
  <c r="S100" i="2"/>
  <c r="T100" i="2"/>
  <c r="U100" i="2"/>
  <c r="V100" i="2"/>
  <c r="W100" i="2"/>
  <c r="X100" i="2"/>
  <c r="AV100" i="2" s="1"/>
  <c r="Y100" i="2"/>
  <c r="Z100" i="2"/>
  <c r="AA100" i="2"/>
  <c r="AB100" i="2"/>
  <c r="AZ100" i="2" s="1"/>
  <c r="AD100" i="2"/>
  <c r="AE100" i="2"/>
  <c r="BA100" i="2" s="1"/>
  <c r="AF100" i="2"/>
  <c r="J101" i="2"/>
  <c r="L101" i="2"/>
  <c r="M101" i="2"/>
  <c r="N101" i="2"/>
  <c r="O101" i="2"/>
  <c r="P101" i="2"/>
  <c r="Q101" i="2"/>
  <c r="R101" i="2"/>
  <c r="S101" i="2"/>
  <c r="T101" i="2"/>
  <c r="U101" i="2"/>
  <c r="V101" i="2"/>
  <c r="W101" i="2"/>
  <c r="X101" i="2"/>
  <c r="AV101" i="2" s="1"/>
  <c r="Y101" i="2"/>
  <c r="Z101" i="2"/>
  <c r="AA101" i="2"/>
  <c r="AB101" i="2"/>
  <c r="AZ101" i="2" s="1"/>
  <c r="AD101" i="2"/>
  <c r="AE101" i="2"/>
  <c r="BA101" i="2" s="1"/>
  <c r="AF101" i="2"/>
  <c r="J102" i="2"/>
  <c r="L102" i="2"/>
  <c r="M102" i="2"/>
  <c r="N102" i="2"/>
  <c r="O102" i="2"/>
  <c r="P102" i="2"/>
  <c r="Q102" i="2"/>
  <c r="R102" i="2"/>
  <c r="S102" i="2"/>
  <c r="T102" i="2"/>
  <c r="U102" i="2"/>
  <c r="V102" i="2"/>
  <c r="W102" i="2"/>
  <c r="X102" i="2"/>
  <c r="AV102" i="2" s="1"/>
  <c r="Y102" i="2"/>
  <c r="Z102" i="2"/>
  <c r="AA102" i="2"/>
  <c r="AB102" i="2"/>
  <c r="AZ102" i="2" s="1"/>
  <c r="AD102" i="2"/>
  <c r="AE102" i="2"/>
  <c r="BA102" i="2" s="1"/>
  <c r="AF102" i="2"/>
  <c r="J103" i="2"/>
  <c r="L103" i="2"/>
  <c r="M103" i="2"/>
  <c r="N103" i="2"/>
  <c r="O103" i="2"/>
  <c r="P103" i="2"/>
  <c r="Q103" i="2"/>
  <c r="R103" i="2"/>
  <c r="S103" i="2"/>
  <c r="T103" i="2"/>
  <c r="U103" i="2"/>
  <c r="V103" i="2"/>
  <c r="W103" i="2"/>
  <c r="X103" i="2"/>
  <c r="AV103" i="2" s="1"/>
  <c r="Y103" i="2"/>
  <c r="Z103" i="2"/>
  <c r="AA103" i="2"/>
  <c r="AB103" i="2"/>
  <c r="AZ103" i="2" s="1"/>
  <c r="AD103" i="2"/>
  <c r="AE103" i="2"/>
  <c r="BA103" i="2" s="1"/>
  <c r="AF103" i="2"/>
  <c r="J104" i="2"/>
  <c r="L104" i="2"/>
  <c r="M104" i="2"/>
  <c r="N104" i="2"/>
  <c r="O104" i="2"/>
  <c r="P104" i="2"/>
  <c r="Q104" i="2"/>
  <c r="R104" i="2"/>
  <c r="S104" i="2"/>
  <c r="T104" i="2"/>
  <c r="U104" i="2"/>
  <c r="V104" i="2"/>
  <c r="W104" i="2"/>
  <c r="X104" i="2"/>
  <c r="AV104" i="2" s="1"/>
  <c r="Y104" i="2"/>
  <c r="Z104" i="2"/>
  <c r="AA104" i="2"/>
  <c r="AB104" i="2"/>
  <c r="AZ104" i="2" s="1"/>
  <c r="AD104" i="2"/>
  <c r="AE104" i="2"/>
  <c r="BA104" i="2" s="1"/>
  <c r="AF104" i="2"/>
  <c r="J105" i="2"/>
  <c r="L105" i="2"/>
  <c r="M105" i="2"/>
  <c r="N105" i="2"/>
  <c r="O105" i="2"/>
  <c r="P105" i="2"/>
  <c r="Q105" i="2"/>
  <c r="R105" i="2"/>
  <c r="S105" i="2"/>
  <c r="T105" i="2"/>
  <c r="U105" i="2"/>
  <c r="V105" i="2"/>
  <c r="W105" i="2"/>
  <c r="X105" i="2"/>
  <c r="AV105" i="2" s="1"/>
  <c r="Y105" i="2"/>
  <c r="Z105" i="2"/>
  <c r="AA105" i="2"/>
  <c r="AB105" i="2"/>
  <c r="AZ105" i="2" s="1"/>
  <c r="AD105" i="2"/>
  <c r="AE105" i="2"/>
  <c r="BA105" i="2" s="1"/>
  <c r="AF105" i="2"/>
  <c r="J106" i="2"/>
  <c r="L106" i="2"/>
  <c r="M106" i="2"/>
  <c r="N106" i="2"/>
  <c r="O106" i="2"/>
  <c r="P106" i="2"/>
  <c r="Q106" i="2"/>
  <c r="R106" i="2"/>
  <c r="S106" i="2"/>
  <c r="T106" i="2"/>
  <c r="U106" i="2"/>
  <c r="V106" i="2"/>
  <c r="W106" i="2"/>
  <c r="X106" i="2"/>
  <c r="AV106" i="2" s="1"/>
  <c r="Y106" i="2"/>
  <c r="Z106" i="2"/>
  <c r="AA106" i="2"/>
  <c r="AB106" i="2"/>
  <c r="AZ106" i="2" s="1"/>
  <c r="AD106" i="2"/>
  <c r="AE106" i="2"/>
  <c r="BA106" i="2" s="1"/>
  <c r="AF106" i="2"/>
  <c r="J107" i="2"/>
  <c r="L107" i="2"/>
  <c r="M107" i="2"/>
  <c r="N107" i="2"/>
  <c r="O107" i="2"/>
  <c r="P107" i="2"/>
  <c r="Q107" i="2"/>
  <c r="R107" i="2"/>
  <c r="S107" i="2"/>
  <c r="T107" i="2"/>
  <c r="U107" i="2"/>
  <c r="V107" i="2"/>
  <c r="W107" i="2"/>
  <c r="X107" i="2"/>
  <c r="AV107" i="2" s="1"/>
  <c r="Y107" i="2"/>
  <c r="Z107" i="2"/>
  <c r="AA107" i="2"/>
  <c r="AB107" i="2"/>
  <c r="AZ107" i="2" s="1"/>
  <c r="AD107" i="2"/>
  <c r="AE107" i="2"/>
  <c r="BA107" i="2" s="1"/>
  <c r="AF107" i="2"/>
  <c r="J108" i="2"/>
  <c r="L108" i="2"/>
  <c r="M108" i="2"/>
  <c r="N108" i="2"/>
  <c r="O108" i="2"/>
  <c r="P108" i="2"/>
  <c r="Q108" i="2"/>
  <c r="R108" i="2"/>
  <c r="S108" i="2"/>
  <c r="T108" i="2"/>
  <c r="U108" i="2"/>
  <c r="V108" i="2"/>
  <c r="W108" i="2"/>
  <c r="X108" i="2"/>
  <c r="AV108" i="2" s="1"/>
  <c r="Y108" i="2"/>
  <c r="Z108" i="2"/>
  <c r="AA108" i="2"/>
  <c r="AB108" i="2"/>
  <c r="AZ108" i="2" s="1"/>
  <c r="AD108" i="2"/>
  <c r="AE108" i="2"/>
  <c r="BA108" i="2" s="1"/>
  <c r="AF108" i="2"/>
  <c r="J109" i="2"/>
  <c r="L109" i="2"/>
  <c r="M109" i="2"/>
  <c r="N109" i="2"/>
  <c r="O109" i="2"/>
  <c r="P109" i="2"/>
  <c r="Q109" i="2"/>
  <c r="R109" i="2"/>
  <c r="S109" i="2"/>
  <c r="T109" i="2"/>
  <c r="U109" i="2"/>
  <c r="V109" i="2"/>
  <c r="W109" i="2"/>
  <c r="X109" i="2"/>
  <c r="AV109" i="2" s="1"/>
  <c r="Y109" i="2"/>
  <c r="Z109" i="2"/>
  <c r="AA109" i="2"/>
  <c r="AB109" i="2"/>
  <c r="AZ109" i="2" s="1"/>
  <c r="AD109" i="2"/>
  <c r="AE109" i="2"/>
  <c r="BA109" i="2" s="1"/>
  <c r="AF109" i="2"/>
  <c r="J110" i="2"/>
  <c r="L110" i="2"/>
  <c r="M110" i="2"/>
  <c r="N110" i="2"/>
  <c r="O110" i="2"/>
  <c r="P110" i="2"/>
  <c r="Q110" i="2"/>
  <c r="R110" i="2"/>
  <c r="S110" i="2"/>
  <c r="T110" i="2"/>
  <c r="U110" i="2"/>
  <c r="V110" i="2"/>
  <c r="W110" i="2"/>
  <c r="X110" i="2"/>
  <c r="AV110" i="2" s="1"/>
  <c r="Y110" i="2"/>
  <c r="Z110" i="2"/>
  <c r="AA110" i="2"/>
  <c r="AB110" i="2"/>
  <c r="AZ110" i="2" s="1"/>
  <c r="AD110" i="2"/>
  <c r="AE110" i="2"/>
  <c r="BA110" i="2" s="1"/>
  <c r="AF110" i="2"/>
  <c r="J111" i="2"/>
  <c r="L111" i="2"/>
  <c r="M111" i="2"/>
  <c r="N111" i="2"/>
  <c r="O111" i="2"/>
  <c r="P111" i="2"/>
  <c r="Q111" i="2"/>
  <c r="R111" i="2"/>
  <c r="S111" i="2"/>
  <c r="T111" i="2"/>
  <c r="U111" i="2"/>
  <c r="V111" i="2"/>
  <c r="W111" i="2"/>
  <c r="X111" i="2"/>
  <c r="AV111" i="2" s="1"/>
  <c r="Y111" i="2"/>
  <c r="Z111" i="2"/>
  <c r="AA111" i="2"/>
  <c r="AB111" i="2"/>
  <c r="AZ111" i="2" s="1"/>
  <c r="AD111" i="2"/>
  <c r="AE111" i="2"/>
  <c r="BA111" i="2" s="1"/>
  <c r="AF111" i="2"/>
  <c r="J112" i="2"/>
  <c r="L112" i="2"/>
  <c r="M112" i="2"/>
  <c r="N112" i="2"/>
  <c r="O112" i="2"/>
  <c r="P112" i="2"/>
  <c r="Q112" i="2"/>
  <c r="R112" i="2"/>
  <c r="S112" i="2"/>
  <c r="T112" i="2"/>
  <c r="U112" i="2"/>
  <c r="V112" i="2"/>
  <c r="W112" i="2"/>
  <c r="X112" i="2"/>
  <c r="AV112" i="2" s="1"/>
  <c r="Y112" i="2"/>
  <c r="Z112" i="2"/>
  <c r="AA112" i="2"/>
  <c r="AB112" i="2"/>
  <c r="AZ112" i="2" s="1"/>
  <c r="AD112" i="2"/>
  <c r="AE112" i="2"/>
  <c r="BA112" i="2" s="1"/>
  <c r="AF112" i="2"/>
  <c r="J113" i="2"/>
  <c r="L113" i="2"/>
  <c r="M113" i="2"/>
  <c r="N113" i="2"/>
  <c r="O113" i="2"/>
  <c r="P113" i="2"/>
  <c r="Q113" i="2"/>
  <c r="R113" i="2"/>
  <c r="S113" i="2"/>
  <c r="T113" i="2"/>
  <c r="U113" i="2"/>
  <c r="V113" i="2"/>
  <c r="W113" i="2"/>
  <c r="X113" i="2"/>
  <c r="AV113" i="2" s="1"/>
  <c r="Y113" i="2"/>
  <c r="Z113" i="2"/>
  <c r="AA113" i="2"/>
  <c r="AB113" i="2"/>
  <c r="AZ113" i="2" s="1"/>
  <c r="AD113" i="2"/>
  <c r="AE113" i="2"/>
  <c r="BA113" i="2" s="1"/>
  <c r="AF113" i="2"/>
  <c r="J114" i="2"/>
  <c r="L114" i="2"/>
  <c r="M114" i="2"/>
  <c r="N114" i="2"/>
  <c r="O114" i="2"/>
  <c r="P114" i="2"/>
  <c r="Q114" i="2"/>
  <c r="R114" i="2"/>
  <c r="S114" i="2"/>
  <c r="T114" i="2"/>
  <c r="U114" i="2"/>
  <c r="V114" i="2"/>
  <c r="W114" i="2"/>
  <c r="X114" i="2"/>
  <c r="AV114" i="2" s="1"/>
  <c r="Y114" i="2"/>
  <c r="Z114" i="2"/>
  <c r="AA114" i="2"/>
  <c r="AB114" i="2"/>
  <c r="AZ114" i="2" s="1"/>
  <c r="AD114" i="2"/>
  <c r="AE114" i="2"/>
  <c r="BA114" i="2" s="1"/>
  <c r="AF114" i="2"/>
  <c r="J115" i="2"/>
  <c r="L115" i="2"/>
  <c r="M115" i="2"/>
  <c r="N115" i="2"/>
  <c r="O115" i="2"/>
  <c r="P115" i="2"/>
  <c r="Q115" i="2"/>
  <c r="R115" i="2"/>
  <c r="S115" i="2"/>
  <c r="T115" i="2"/>
  <c r="U115" i="2"/>
  <c r="V115" i="2"/>
  <c r="W115" i="2"/>
  <c r="X115" i="2"/>
  <c r="AV115" i="2" s="1"/>
  <c r="Y115" i="2"/>
  <c r="Z115" i="2"/>
  <c r="AA115" i="2"/>
  <c r="AB115" i="2"/>
  <c r="AZ115" i="2" s="1"/>
  <c r="AD115" i="2"/>
  <c r="AE115" i="2"/>
  <c r="BA115" i="2" s="1"/>
  <c r="AF115" i="2"/>
  <c r="J116" i="2"/>
  <c r="L116" i="2"/>
  <c r="M116" i="2"/>
  <c r="N116" i="2"/>
  <c r="O116" i="2"/>
  <c r="P116" i="2"/>
  <c r="Q116" i="2"/>
  <c r="R116" i="2"/>
  <c r="S116" i="2"/>
  <c r="T116" i="2"/>
  <c r="U116" i="2"/>
  <c r="V116" i="2"/>
  <c r="W116" i="2"/>
  <c r="X116" i="2"/>
  <c r="AV116" i="2" s="1"/>
  <c r="Y116" i="2"/>
  <c r="Z116" i="2"/>
  <c r="AA116" i="2"/>
  <c r="AB116" i="2"/>
  <c r="AZ116" i="2" s="1"/>
  <c r="AD116" i="2"/>
  <c r="AE116" i="2"/>
  <c r="BA116" i="2" s="1"/>
  <c r="AF116" i="2"/>
  <c r="J117" i="2"/>
  <c r="L117" i="2"/>
  <c r="M117" i="2"/>
  <c r="N117" i="2"/>
  <c r="O117" i="2"/>
  <c r="P117" i="2"/>
  <c r="Q117" i="2"/>
  <c r="R117" i="2"/>
  <c r="S117" i="2"/>
  <c r="T117" i="2"/>
  <c r="U117" i="2"/>
  <c r="V117" i="2"/>
  <c r="W117" i="2"/>
  <c r="X117" i="2"/>
  <c r="AV117" i="2" s="1"/>
  <c r="Y117" i="2"/>
  <c r="Z117" i="2"/>
  <c r="AA117" i="2"/>
  <c r="AB117" i="2"/>
  <c r="AZ117" i="2" s="1"/>
  <c r="AD117" i="2"/>
  <c r="AE117" i="2"/>
  <c r="BA117" i="2" s="1"/>
  <c r="AF117" i="2"/>
  <c r="J118" i="2"/>
  <c r="L118" i="2"/>
  <c r="M118" i="2"/>
  <c r="N118" i="2"/>
  <c r="O118" i="2"/>
  <c r="P118" i="2"/>
  <c r="Q118" i="2"/>
  <c r="R118" i="2"/>
  <c r="S118" i="2"/>
  <c r="T118" i="2"/>
  <c r="U118" i="2"/>
  <c r="V118" i="2"/>
  <c r="W118" i="2"/>
  <c r="X118" i="2"/>
  <c r="AV118" i="2" s="1"/>
  <c r="Y118" i="2"/>
  <c r="Z118" i="2"/>
  <c r="AA118" i="2"/>
  <c r="AB118" i="2"/>
  <c r="AZ118" i="2" s="1"/>
  <c r="AD118" i="2"/>
  <c r="AE118" i="2"/>
  <c r="BA118" i="2" s="1"/>
  <c r="AF118" i="2"/>
  <c r="J119" i="2"/>
  <c r="L119" i="2"/>
  <c r="M119" i="2"/>
  <c r="N119" i="2"/>
  <c r="O119" i="2"/>
  <c r="P119" i="2"/>
  <c r="Q119" i="2"/>
  <c r="R119" i="2"/>
  <c r="S119" i="2"/>
  <c r="T119" i="2"/>
  <c r="U119" i="2"/>
  <c r="V119" i="2"/>
  <c r="W119" i="2"/>
  <c r="X119" i="2"/>
  <c r="AV119" i="2" s="1"/>
  <c r="Y119" i="2"/>
  <c r="Z119" i="2"/>
  <c r="AA119" i="2"/>
  <c r="AB119" i="2"/>
  <c r="AZ119" i="2" s="1"/>
  <c r="AD119" i="2"/>
  <c r="AE119" i="2"/>
  <c r="BA119" i="2" s="1"/>
  <c r="AF119" i="2"/>
  <c r="J120" i="2"/>
  <c r="L120" i="2"/>
  <c r="M120" i="2"/>
  <c r="N120" i="2"/>
  <c r="O120" i="2"/>
  <c r="P120" i="2"/>
  <c r="Q120" i="2"/>
  <c r="R120" i="2"/>
  <c r="S120" i="2"/>
  <c r="T120" i="2"/>
  <c r="U120" i="2"/>
  <c r="V120" i="2"/>
  <c r="W120" i="2"/>
  <c r="X120" i="2"/>
  <c r="AV120" i="2" s="1"/>
  <c r="Y120" i="2"/>
  <c r="Z120" i="2"/>
  <c r="AA120" i="2"/>
  <c r="AB120" i="2"/>
  <c r="AZ120" i="2" s="1"/>
  <c r="AD120" i="2"/>
  <c r="AE120" i="2"/>
  <c r="BA120" i="2" s="1"/>
  <c r="AF120" i="2"/>
  <c r="J121" i="2"/>
  <c r="L121" i="2"/>
  <c r="M121" i="2"/>
  <c r="N121" i="2"/>
  <c r="O121" i="2"/>
  <c r="P121" i="2"/>
  <c r="Q121" i="2"/>
  <c r="R121" i="2"/>
  <c r="S121" i="2"/>
  <c r="T121" i="2"/>
  <c r="U121" i="2"/>
  <c r="V121" i="2"/>
  <c r="W121" i="2"/>
  <c r="X121" i="2"/>
  <c r="AV121" i="2" s="1"/>
  <c r="Y121" i="2"/>
  <c r="Z121" i="2"/>
  <c r="AA121" i="2"/>
  <c r="AB121" i="2"/>
  <c r="AZ121" i="2" s="1"/>
  <c r="AD121" i="2"/>
  <c r="AE121" i="2"/>
  <c r="BA121" i="2" s="1"/>
  <c r="AF121" i="2"/>
  <c r="J122" i="2"/>
  <c r="L122" i="2"/>
  <c r="M122" i="2"/>
  <c r="N122" i="2"/>
  <c r="O122" i="2"/>
  <c r="P122" i="2"/>
  <c r="Q122" i="2"/>
  <c r="R122" i="2"/>
  <c r="S122" i="2"/>
  <c r="T122" i="2"/>
  <c r="U122" i="2"/>
  <c r="V122" i="2"/>
  <c r="W122" i="2"/>
  <c r="X122" i="2"/>
  <c r="AV122" i="2" s="1"/>
  <c r="Y122" i="2"/>
  <c r="Z122" i="2"/>
  <c r="AA122" i="2"/>
  <c r="AB122" i="2"/>
  <c r="AZ122" i="2" s="1"/>
  <c r="AD122" i="2"/>
  <c r="AE122" i="2"/>
  <c r="BA122" i="2" s="1"/>
  <c r="AF122" i="2"/>
  <c r="J123" i="2"/>
  <c r="L123" i="2"/>
  <c r="M123" i="2"/>
  <c r="N123" i="2"/>
  <c r="O123" i="2"/>
  <c r="P123" i="2"/>
  <c r="Q123" i="2"/>
  <c r="R123" i="2"/>
  <c r="S123" i="2"/>
  <c r="T123" i="2"/>
  <c r="U123" i="2"/>
  <c r="V123" i="2"/>
  <c r="W123" i="2"/>
  <c r="X123" i="2"/>
  <c r="AV123" i="2" s="1"/>
  <c r="Y123" i="2"/>
  <c r="Z123" i="2"/>
  <c r="AA123" i="2"/>
  <c r="AB123" i="2"/>
  <c r="AZ123" i="2" s="1"/>
  <c r="AD123" i="2"/>
  <c r="AE123" i="2"/>
  <c r="BA123" i="2" s="1"/>
  <c r="AF123" i="2"/>
  <c r="J124" i="2"/>
  <c r="L124" i="2"/>
  <c r="M124" i="2"/>
  <c r="N124" i="2"/>
  <c r="O124" i="2"/>
  <c r="P124" i="2"/>
  <c r="Q124" i="2"/>
  <c r="R124" i="2"/>
  <c r="S124" i="2"/>
  <c r="T124" i="2"/>
  <c r="U124" i="2"/>
  <c r="V124" i="2"/>
  <c r="W124" i="2"/>
  <c r="X124" i="2"/>
  <c r="AV124" i="2" s="1"/>
  <c r="Y124" i="2"/>
  <c r="Z124" i="2"/>
  <c r="AA124" i="2"/>
  <c r="AB124" i="2"/>
  <c r="AZ124" i="2" s="1"/>
  <c r="AD124" i="2"/>
  <c r="AE124" i="2"/>
  <c r="BA124" i="2" s="1"/>
  <c r="AF124" i="2"/>
  <c r="J125" i="2"/>
  <c r="L125" i="2"/>
  <c r="M125" i="2"/>
  <c r="N125" i="2"/>
  <c r="O125" i="2"/>
  <c r="P125" i="2"/>
  <c r="Q125" i="2"/>
  <c r="R125" i="2"/>
  <c r="S125" i="2"/>
  <c r="T125" i="2"/>
  <c r="U125" i="2"/>
  <c r="V125" i="2"/>
  <c r="W125" i="2"/>
  <c r="X125" i="2"/>
  <c r="AV125" i="2" s="1"/>
  <c r="Y125" i="2"/>
  <c r="Z125" i="2"/>
  <c r="AA125" i="2"/>
  <c r="AB125" i="2"/>
  <c r="AZ125" i="2" s="1"/>
  <c r="AD125" i="2"/>
  <c r="AE125" i="2"/>
  <c r="BA125" i="2" s="1"/>
  <c r="AF125" i="2"/>
  <c r="J126" i="2"/>
  <c r="L126" i="2"/>
  <c r="M126" i="2"/>
  <c r="N126" i="2"/>
  <c r="O126" i="2"/>
  <c r="P126" i="2"/>
  <c r="Q126" i="2"/>
  <c r="R126" i="2"/>
  <c r="S126" i="2"/>
  <c r="T126" i="2"/>
  <c r="U126" i="2"/>
  <c r="V126" i="2"/>
  <c r="W126" i="2"/>
  <c r="X126" i="2"/>
  <c r="AV126" i="2" s="1"/>
  <c r="Y126" i="2"/>
  <c r="Z126" i="2"/>
  <c r="AA126" i="2"/>
  <c r="AB126" i="2"/>
  <c r="AZ126" i="2" s="1"/>
  <c r="AD126" i="2"/>
  <c r="AE126" i="2"/>
  <c r="BA126" i="2" s="1"/>
  <c r="AF126" i="2"/>
  <c r="J127" i="2"/>
  <c r="L127" i="2"/>
  <c r="M127" i="2"/>
  <c r="N127" i="2"/>
  <c r="O127" i="2"/>
  <c r="P127" i="2"/>
  <c r="Q127" i="2"/>
  <c r="R127" i="2"/>
  <c r="S127" i="2"/>
  <c r="T127" i="2"/>
  <c r="U127" i="2"/>
  <c r="V127" i="2"/>
  <c r="W127" i="2"/>
  <c r="X127" i="2"/>
  <c r="AV127" i="2" s="1"/>
  <c r="Y127" i="2"/>
  <c r="Z127" i="2"/>
  <c r="AA127" i="2"/>
  <c r="AB127" i="2"/>
  <c r="AZ127" i="2" s="1"/>
  <c r="AD127" i="2"/>
  <c r="AE127" i="2"/>
  <c r="BA127" i="2" s="1"/>
  <c r="AF127" i="2"/>
  <c r="J128" i="2"/>
  <c r="L128" i="2"/>
  <c r="M128" i="2"/>
  <c r="N128" i="2"/>
  <c r="O128" i="2"/>
  <c r="P128" i="2"/>
  <c r="Q128" i="2"/>
  <c r="R128" i="2"/>
  <c r="S128" i="2"/>
  <c r="T128" i="2"/>
  <c r="U128" i="2"/>
  <c r="V128" i="2"/>
  <c r="W128" i="2"/>
  <c r="X128" i="2"/>
  <c r="AV128" i="2" s="1"/>
  <c r="Y128" i="2"/>
  <c r="Z128" i="2"/>
  <c r="AA128" i="2"/>
  <c r="AB128" i="2"/>
  <c r="AZ128" i="2" s="1"/>
  <c r="AD128" i="2"/>
  <c r="AE128" i="2"/>
  <c r="BA128" i="2" s="1"/>
  <c r="AF128" i="2"/>
  <c r="J129" i="2"/>
  <c r="L129" i="2"/>
  <c r="M129" i="2"/>
  <c r="N129" i="2"/>
  <c r="O129" i="2"/>
  <c r="P129" i="2"/>
  <c r="Q129" i="2"/>
  <c r="R129" i="2"/>
  <c r="S129" i="2"/>
  <c r="T129" i="2"/>
  <c r="U129" i="2"/>
  <c r="V129" i="2"/>
  <c r="W129" i="2"/>
  <c r="X129" i="2"/>
  <c r="AV129" i="2" s="1"/>
  <c r="Y129" i="2"/>
  <c r="Z129" i="2"/>
  <c r="AA129" i="2"/>
  <c r="AB129" i="2"/>
  <c r="AZ129" i="2" s="1"/>
  <c r="AD129" i="2"/>
  <c r="AE129" i="2"/>
  <c r="BA129" i="2" s="1"/>
  <c r="AF129" i="2"/>
  <c r="J130" i="2"/>
  <c r="L130" i="2"/>
  <c r="M130" i="2"/>
  <c r="N130" i="2"/>
  <c r="O130" i="2"/>
  <c r="P130" i="2"/>
  <c r="Q130" i="2"/>
  <c r="R130" i="2"/>
  <c r="S130" i="2"/>
  <c r="T130" i="2"/>
  <c r="U130" i="2"/>
  <c r="V130" i="2"/>
  <c r="W130" i="2"/>
  <c r="X130" i="2"/>
  <c r="AV130" i="2" s="1"/>
  <c r="Y130" i="2"/>
  <c r="Z130" i="2"/>
  <c r="AA130" i="2"/>
  <c r="AB130" i="2"/>
  <c r="AZ130" i="2" s="1"/>
  <c r="AD130" i="2"/>
  <c r="AE130" i="2"/>
  <c r="BA130" i="2" s="1"/>
  <c r="AF130" i="2"/>
  <c r="J131" i="2"/>
  <c r="L131" i="2"/>
  <c r="M131" i="2"/>
  <c r="N131" i="2"/>
  <c r="O131" i="2"/>
  <c r="P131" i="2"/>
  <c r="Q131" i="2"/>
  <c r="R131" i="2"/>
  <c r="S131" i="2"/>
  <c r="T131" i="2"/>
  <c r="U131" i="2"/>
  <c r="V131" i="2"/>
  <c r="W131" i="2"/>
  <c r="X131" i="2"/>
  <c r="AV131" i="2" s="1"/>
  <c r="Y131" i="2"/>
  <c r="Z131" i="2"/>
  <c r="AA131" i="2"/>
  <c r="AB131" i="2"/>
  <c r="AZ131" i="2" s="1"/>
  <c r="AD131" i="2"/>
  <c r="AE131" i="2"/>
  <c r="BA131" i="2" s="1"/>
  <c r="AF131" i="2"/>
  <c r="J132" i="2"/>
  <c r="L132" i="2"/>
  <c r="M132" i="2"/>
  <c r="N132" i="2"/>
  <c r="O132" i="2"/>
  <c r="P132" i="2"/>
  <c r="Q132" i="2"/>
  <c r="R132" i="2"/>
  <c r="S132" i="2"/>
  <c r="T132" i="2"/>
  <c r="U132" i="2"/>
  <c r="V132" i="2"/>
  <c r="W132" i="2"/>
  <c r="X132" i="2"/>
  <c r="AV132" i="2" s="1"/>
  <c r="Y132" i="2"/>
  <c r="Z132" i="2"/>
  <c r="AA132" i="2"/>
  <c r="AB132" i="2"/>
  <c r="AZ132" i="2" s="1"/>
  <c r="AD132" i="2"/>
  <c r="AE132" i="2"/>
  <c r="BA132" i="2" s="1"/>
  <c r="AF132" i="2"/>
  <c r="J133" i="2"/>
  <c r="L133" i="2"/>
  <c r="M133" i="2"/>
  <c r="N133" i="2"/>
  <c r="O133" i="2"/>
  <c r="P133" i="2"/>
  <c r="Q133" i="2"/>
  <c r="R133" i="2"/>
  <c r="S133" i="2"/>
  <c r="T133" i="2"/>
  <c r="U133" i="2"/>
  <c r="V133" i="2"/>
  <c r="W133" i="2"/>
  <c r="X133" i="2"/>
  <c r="AV133" i="2" s="1"/>
  <c r="Y133" i="2"/>
  <c r="Z133" i="2"/>
  <c r="AA133" i="2"/>
  <c r="AB133" i="2"/>
  <c r="AZ133" i="2" s="1"/>
  <c r="AD133" i="2"/>
  <c r="AE133" i="2"/>
  <c r="BA133" i="2" s="1"/>
  <c r="AF133" i="2"/>
  <c r="J134" i="2"/>
  <c r="L134" i="2"/>
  <c r="M134" i="2"/>
  <c r="N134" i="2"/>
  <c r="O134" i="2"/>
  <c r="P134" i="2"/>
  <c r="Q134" i="2"/>
  <c r="R134" i="2"/>
  <c r="S134" i="2"/>
  <c r="T134" i="2"/>
  <c r="U134" i="2"/>
  <c r="V134" i="2"/>
  <c r="W134" i="2"/>
  <c r="X134" i="2"/>
  <c r="AV134" i="2" s="1"/>
  <c r="Y134" i="2"/>
  <c r="Z134" i="2"/>
  <c r="AA134" i="2"/>
  <c r="AB134" i="2"/>
  <c r="AZ134" i="2" s="1"/>
  <c r="AD134" i="2"/>
  <c r="AE134" i="2"/>
  <c r="BA134" i="2" s="1"/>
  <c r="AF134" i="2"/>
  <c r="J135" i="2"/>
  <c r="L135" i="2"/>
  <c r="M135" i="2"/>
  <c r="N135" i="2"/>
  <c r="O135" i="2"/>
  <c r="P135" i="2"/>
  <c r="Q135" i="2"/>
  <c r="R135" i="2"/>
  <c r="S135" i="2"/>
  <c r="T135" i="2"/>
  <c r="U135" i="2"/>
  <c r="V135" i="2"/>
  <c r="W135" i="2"/>
  <c r="X135" i="2"/>
  <c r="AV135" i="2" s="1"/>
  <c r="Y135" i="2"/>
  <c r="Z135" i="2"/>
  <c r="AA135" i="2"/>
  <c r="AB135" i="2"/>
  <c r="AZ135" i="2" s="1"/>
  <c r="AD135" i="2"/>
  <c r="AE135" i="2"/>
  <c r="BA135" i="2" s="1"/>
  <c r="AF135" i="2"/>
  <c r="J136" i="2"/>
  <c r="L136" i="2"/>
  <c r="M136" i="2"/>
  <c r="N136" i="2"/>
  <c r="O136" i="2"/>
  <c r="P136" i="2"/>
  <c r="Q136" i="2"/>
  <c r="R136" i="2"/>
  <c r="S136" i="2"/>
  <c r="T136" i="2"/>
  <c r="U136" i="2"/>
  <c r="V136" i="2"/>
  <c r="W136" i="2"/>
  <c r="X136" i="2"/>
  <c r="AV136" i="2" s="1"/>
  <c r="Y136" i="2"/>
  <c r="Z136" i="2"/>
  <c r="AA136" i="2"/>
  <c r="AB136" i="2"/>
  <c r="AZ136" i="2" s="1"/>
  <c r="AD136" i="2"/>
  <c r="AE136" i="2"/>
  <c r="BA136" i="2" s="1"/>
  <c r="AF136" i="2"/>
  <c r="J137" i="2"/>
  <c r="L137" i="2"/>
  <c r="M137" i="2"/>
  <c r="N137" i="2"/>
  <c r="O137" i="2"/>
  <c r="P137" i="2"/>
  <c r="Q137" i="2"/>
  <c r="R137" i="2"/>
  <c r="S137" i="2"/>
  <c r="T137" i="2"/>
  <c r="U137" i="2"/>
  <c r="V137" i="2"/>
  <c r="W137" i="2"/>
  <c r="X137" i="2"/>
  <c r="AV137" i="2" s="1"/>
  <c r="Y137" i="2"/>
  <c r="Z137" i="2"/>
  <c r="AA137" i="2"/>
  <c r="AB137" i="2"/>
  <c r="AZ137" i="2" s="1"/>
  <c r="AD137" i="2"/>
  <c r="AE137" i="2"/>
  <c r="BA137" i="2" s="1"/>
  <c r="AF137" i="2"/>
  <c r="J138" i="2"/>
  <c r="L138" i="2"/>
  <c r="M138" i="2"/>
  <c r="N138" i="2"/>
  <c r="O138" i="2"/>
  <c r="P138" i="2"/>
  <c r="Q138" i="2"/>
  <c r="R138" i="2"/>
  <c r="S138" i="2"/>
  <c r="T138" i="2"/>
  <c r="U138" i="2"/>
  <c r="V138" i="2"/>
  <c r="W138" i="2"/>
  <c r="X138" i="2"/>
  <c r="AV138" i="2" s="1"/>
  <c r="Y138" i="2"/>
  <c r="Z138" i="2"/>
  <c r="AA138" i="2"/>
  <c r="AB138" i="2"/>
  <c r="AZ138" i="2" s="1"/>
  <c r="AD138" i="2"/>
  <c r="AE138" i="2"/>
  <c r="BA138" i="2" s="1"/>
  <c r="AF138" i="2"/>
  <c r="J139" i="2"/>
  <c r="L139" i="2"/>
  <c r="M139" i="2"/>
  <c r="N139" i="2"/>
  <c r="O139" i="2"/>
  <c r="P139" i="2"/>
  <c r="Q139" i="2"/>
  <c r="R139" i="2"/>
  <c r="S139" i="2"/>
  <c r="T139" i="2"/>
  <c r="U139" i="2"/>
  <c r="V139" i="2"/>
  <c r="W139" i="2"/>
  <c r="X139" i="2"/>
  <c r="AV139" i="2" s="1"/>
  <c r="Y139" i="2"/>
  <c r="Z139" i="2"/>
  <c r="AA139" i="2"/>
  <c r="AB139" i="2"/>
  <c r="AZ139" i="2" s="1"/>
  <c r="AD139" i="2"/>
  <c r="AE139" i="2"/>
  <c r="BA139" i="2" s="1"/>
  <c r="AF139" i="2"/>
  <c r="J140" i="2"/>
  <c r="L140" i="2"/>
  <c r="M140" i="2"/>
  <c r="N140" i="2"/>
  <c r="O140" i="2"/>
  <c r="P140" i="2"/>
  <c r="Q140" i="2"/>
  <c r="R140" i="2"/>
  <c r="S140" i="2"/>
  <c r="T140" i="2"/>
  <c r="U140" i="2"/>
  <c r="V140" i="2"/>
  <c r="W140" i="2"/>
  <c r="X140" i="2"/>
  <c r="AV140" i="2" s="1"/>
  <c r="Y140" i="2"/>
  <c r="Z140" i="2"/>
  <c r="AA140" i="2"/>
  <c r="AB140" i="2"/>
  <c r="AZ140" i="2" s="1"/>
  <c r="AD140" i="2"/>
  <c r="AE140" i="2"/>
  <c r="BA140" i="2" s="1"/>
  <c r="AF140" i="2"/>
  <c r="J141" i="2"/>
  <c r="L141" i="2"/>
  <c r="M141" i="2"/>
  <c r="N141" i="2"/>
  <c r="O141" i="2"/>
  <c r="P141" i="2"/>
  <c r="Q141" i="2"/>
  <c r="R141" i="2"/>
  <c r="S141" i="2"/>
  <c r="T141" i="2"/>
  <c r="U141" i="2"/>
  <c r="V141" i="2"/>
  <c r="W141" i="2"/>
  <c r="X141" i="2"/>
  <c r="AV141" i="2" s="1"/>
  <c r="Y141" i="2"/>
  <c r="Z141" i="2"/>
  <c r="AA141" i="2"/>
  <c r="AB141" i="2"/>
  <c r="AZ141" i="2" s="1"/>
  <c r="AD141" i="2"/>
  <c r="AE141" i="2"/>
  <c r="BA141" i="2" s="1"/>
  <c r="AF141" i="2"/>
  <c r="J142" i="2"/>
  <c r="L142" i="2"/>
  <c r="M142" i="2"/>
  <c r="N142" i="2"/>
  <c r="O142" i="2"/>
  <c r="P142" i="2"/>
  <c r="Q142" i="2"/>
  <c r="R142" i="2"/>
  <c r="S142" i="2"/>
  <c r="T142" i="2"/>
  <c r="U142" i="2"/>
  <c r="V142" i="2"/>
  <c r="W142" i="2"/>
  <c r="X142" i="2"/>
  <c r="AV142" i="2" s="1"/>
  <c r="Y142" i="2"/>
  <c r="Z142" i="2"/>
  <c r="AA142" i="2"/>
  <c r="AB142" i="2"/>
  <c r="AZ142" i="2" s="1"/>
  <c r="AD142" i="2"/>
  <c r="AE142" i="2"/>
  <c r="BA142" i="2" s="1"/>
  <c r="AF142" i="2"/>
  <c r="J143" i="2"/>
  <c r="L143" i="2"/>
  <c r="M143" i="2"/>
  <c r="N143" i="2"/>
  <c r="O143" i="2"/>
  <c r="P143" i="2"/>
  <c r="Q143" i="2"/>
  <c r="R143" i="2"/>
  <c r="S143" i="2"/>
  <c r="T143" i="2"/>
  <c r="U143" i="2"/>
  <c r="V143" i="2"/>
  <c r="W143" i="2"/>
  <c r="X143" i="2"/>
  <c r="AV143" i="2" s="1"/>
  <c r="Y143" i="2"/>
  <c r="Z143" i="2"/>
  <c r="AA143" i="2"/>
  <c r="AB143" i="2"/>
  <c r="AZ143" i="2" s="1"/>
  <c r="AD143" i="2"/>
  <c r="AE143" i="2"/>
  <c r="BA143" i="2" s="1"/>
  <c r="AF143" i="2"/>
  <c r="J144" i="2"/>
  <c r="L144" i="2"/>
  <c r="M144" i="2"/>
  <c r="N144" i="2"/>
  <c r="O144" i="2"/>
  <c r="P144" i="2"/>
  <c r="Q144" i="2"/>
  <c r="R144" i="2"/>
  <c r="S144" i="2"/>
  <c r="T144" i="2"/>
  <c r="U144" i="2"/>
  <c r="V144" i="2"/>
  <c r="W144" i="2"/>
  <c r="X144" i="2"/>
  <c r="AV144" i="2" s="1"/>
  <c r="Y144" i="2"/>
  <c r="Z144" i="2"/>
  <c r="AA144" i="2"/>
  <c r="AB144" i="2"/>
  <c r="AZ144" i="2" s="1"/>
  <c r="AD144" i="2"/>
  <c r="AE144" i="2"/>
  <c r="BA144" i="2" s="1"/>
  <c r="AF144" i="2"/>
  <c r="J145" i="2"/>
  <c r="L145" i="2"/>
  <c r="M145" i="2"/>
  <c r="N145" i="2"/>
  <c r="O145" i="2"/>
  <c r="P145" i="2"/>
  <c r="Q145" i="2"/>
  <c r="R145" i="2"/>
  <c r="S145" i="2"/>
  <c r="T145" i="2"/>
  <c r="U145" i="2"/>
  <c r="V145" i="2"/>
  <c r="W145" i="2"/>
  <c r="X145" i="2"/>
  <c r="AV145" i="2" s="1"/>
  <c r="Y145" i="2"/>
  <c r="Z145" i="2"/>
  <c r="AA145" i="2"/>
  <c r="AB145" i="2"/>
  <c r="AZ145" i="2" s="1"/>
  <c r="AD145" i="2"/>
  <c r="AE145" i="2"/>
  <c r="BA145" i="2" s="1"/>
  <c r="AF145" i="2"/>
  <c r="J146" i="2"/>
  <c r="L146" i="2"/>
  <c r="M146" i="2"/>
  <c r="N146" i="2"/>
  <c r="O146" i="2"/>
  <c r="P146" i="2"/>
  <c r="Q146" i="2"/>
  <c r="R146" i="2"/>
  <c r="S146" i="2"/>
  <c r="T146" i="2"/>
  <c r="U146" i="2"/>
  <c r="V146" i="2"/>
  <c r="W146" i="2"/>
  <c r="X146" i="2"/>
  <c r="AV146" i="2" s="1"/>
  <c r="Y146" i="2"/>
  <c r="Z146" i="2"/>
  <c r="AA146" i="2"/>
  <c r="AB146" i="2"/>
  <c r="AZ146" i="2" s="1"/>
  <c r="AD146" i="2"/>
  <c r="AE146" i="2"/>
  <c r="BA146" i="2" s="1"/>
  <c r="AF146" i="2"/>
  <c r="J147" i="2"/>
  <c r="L147" i="2"/>
  <c r="M147" i="2"/>
  <c r="N147" i="2"/>
  <c r="O147" i="2"/>
  <c r="P147" i="2"/>
  <c r="Q147" i="2"/>
  <c r="R147" i="2"/>
  <c r="S147" i="2"/>
  <c r="T147" i="2"/>
  <c r="U147" i="2"/>
  <c r="V147" i="2"/>
  <c r="W147" i="2"/>
  <c r="X147" i="2"/>
  <c r="AV147" i="2" s="1"/>
  <c r="Y147" i="2"/>
  <c r="Z147" i="2"/>
  <c r="AA147" i="2"/>
  <c r="AB147" i="2"/>
  <c r="AZ147" i="2" s="1"/>
  <c r="AD147" i="2"/>
  <c r="AE147" i="2"/>
  <c r="BA147" i="2" s="1"/>
  <c r="AF147" i="2"/>
  <c r="J148" i="2"/>
  <c r="L148" i="2"/>
  <c r="M148" i="2"/>
  <c r="N148" i="2"/>
  <c r="O148" i="2"/>
  <c r="P148" i="2"/>
  <c r="Q148" i="2"/>
  <c r="R148" i="2"/>
  <c r="S148" i="2"/>
  <c r="T148" i="2"/>
  <c r="U148" i="2"/>
  <c r="V148" i="2"/>
  <c r="W148" i="2"/>
  <c r="X148" i="2"/>
  <c r="AV148" i="2" s="1"/>
  <c r="Y148" i="2"/>
  <c r="Z148" i="2"/>
  <c r="AA148" i="2"/>
  <c r="AB148" i="2"/>
  <c r="AZ148" i="2" s="1"/>
  <c r="AD148" i="2"/>
  <c r="AE148" i="2"/>
  <c r="BA148" i="2" s="1"/>
  <c r="AF148" i="2"/>
  <c r="J149" i="2"/>
  <c r="L149" i="2"/>
  <c r="M149" i="2"/>
  <c r="N149" i="2"/>
  <c r="O149" i="2"/>
  <c r="P149" i="2"/>
  <c r="Q149" i="2"/>
  <c r="R149" i="2"/>
  <c r="S149" i="2"/>
  <c r="T149" i="2"/>
  <c r="U149" i="2"/>
  <c r="V149" i="2"/>
  <c r="W149" i="2"/>
  <c r="X149" i="2"/>
  <c r="AV149" i="2" s="1"/>
  <c r="Y149" i="2"/>
  <c r="Z149" i="2"/>
  <c r="AA149" i="2"/>
  <c r="AB149" i="2"/>
  <c r="AZ149" i="2" s="1"/>
  <c r="AD149" i="2"/>
  <c r="AE149" i="2"/>
  <c r="BA149" i="2" s="1"/>
  <c r="AF149" i="2"/>
  <c r="J150" i="2"/>
  <c r="L150" i="2"/>
  <c r="M150" i="2"/>
  <c r="N150" i="2"/>
  <c r="O150" i="2"/>
  <c r="P150" i="2"/>
  <c r="Q150" i="2"/>
  <c r="R150" i="2"/>
  <c r="S150" i="2"/>
  <c r="T150" i="2"/>
  <c r="U150" i="2"/>
  <c r="V150" i="2"/>
  <c r="W150" i="2"/>
  <c r="X150" i="2"/>
  <c r="AV150" i="2" s="1"/>
  <c r="Y150" i="2"/>
  <c r="Z150" i="2"/>
  <c r="AA150" i="2"/>
  <c r="AB150" i="2"/>
  <c r="AZ150" i="2" s="1"/>
  <c r="AD150" i="2"/>
  <c r="AE150" i="2"/>
  <c r="BA150" i="2" s="1"/>
  <c r="AF150" i="2"/>
  <c r="J151" i="2"/>
  <c r="L151" i="2"/>
  <c r="M151" i="2"/>
  <c r="N151" i="2"/>
  <c r="O151" i="2"/>
  <c r="P151" i="2"/>
  <c r="Q151" i="2"/>
  <c r="R151" i="2"/>
  <c r="S151" i="2"/>
  <c r="T151" i="2"/>
  <c r="U151" i="2"/>
  <c r="V151" i="2"/>
  <c r="W151" i="2"/>
  <c r="X151" i="2"/>
  <c r="AV151" i="2" s="1"/>
  <c r="Y151" i="2"/>
  <c r="Z151" i="2"/>
  <c r="AA151" i="2"/>
  <c r="AB151" i="2"/>
  <c r="AZ151" i="2" s="1"/>
  <c r="AD151" i="2"/>
  <c r="AE151" i="2"/>
  <c r="BA151" i="2" s="1"/>
  <c r="AF151" i="2"/>
  <c r="J152" i="2"/>
  <c r="L152" i="2"/>
  <c r="M152" i="2"/>
  <c r="N152" i="2"/>
  <c r="O152" i="2"/>
  <c r="P152" i="2"/>
  <c r="Q152" i="2"/>
  <c r="R152" i="2"/>
  <c r="S152" i="2"/>
  <c r="T152" i="2"/>
  <c r="U152" i="2"/>
  <c r="V152" i="2"/>
  <c r="W152" i="2"/>
  <c r="X152" i="2"/>
  <c r="AV152" i="2" s="1"/>
  <c r="Y152" i="2"/>
  <c r="Z152" i="2"/>
  <c r="AA152" i="2"/>
  <c r="AB152" i="2"/>
  <c r="AZ152" i="2" s="1"/>
  <c r="AD152" i="2"/>
  <c r="AE152" i="2"/>
  <c r="BA152" i="2" s="1"/>
  <c r="AF152" i="2"/>
  <c r="J153" i="2"/>
  <c r="L153" i="2"/>
  <c r="M153" i="2"/>
  <c r="N153" i="2"/>
  <c r="O153" i="2"/>
  <c r="P153" i="2"/>
  <c r="Q153" i="2"/>
  <c r="R153" i="2"/>
  <c r="S153" i="2"/>
  <c r="T153" i="2"/>
  <c r="U153" i="2"/>
  <c r="V153" i="2"/>
  <c r="W153" i="2"/>
  <c r="X153" i="2"/>
  <c r="AV153" i="2" s="1"/>
  <c r="Y153" i="2"/>
  <c r="Z153" i="2"/>
  <c r="AA153" i="2"/>
  <c r="AB153" i="2"/>
  <c r="AZ153" i="2" s="1"/>
  <c r="AD153" i="2"/>
  <c r="AE153" i="2"/>
  <c r="BA153" i="2" s="1"/>
  <c r="AF153" i="2"/>
  <c r="J154" i="2"/>
  <c r="L154" i="2"/>
  <c r="M154" i="2"/>
  <c r="N154" i="2"/>
  <c r="O154" i="2"/>
  <c r="P154" i="2"/>
  <c r="Q154" i="2"/>
  <c r="R154" i="2"/>
  <c r="S154" i="2"/>
  <c r="T154" i="2"/>
  <c r="U154" i="2"/>
  <c r="V154" i="2"/>
  <c r="W154" i="2"/>
  <c r="X154" i="2"/>
  <c r="AV154" i="2" s="1"/>
  <c r="Y154" i="2"/>
  <c r="Z154" i="2"/>
  <c r="AA154" i="2"/>
  <c r="AB154" i="2"/>
  <c r="AZ154" i="2" s="1"/>
  <c r="AD154" i="2"/>
  <c r="AE154" i="2"/>
  <c r="BA154" i="2" s="1"/>
  <c r="AF154" i="2"/>
  <c r="J155" i="2"/>
  <c r="L155" i="2"/>
  <c r="M155" i="2"/>
  <c r="N155" i="2"/>
  <c r="O155" i="2"/>
  <c r="P155" i="2"/>
  <c r="Q155" i="2"/>
  <c r="R155" i="2"/>
  <c r="S155" i="2"/>
  <c r="T155" i="2"/>
  <c r="U155" i="2"/>
  <c r="V155" i="2"/>
  <c r="W155" i="2"/>
  <c r="X155" i="2"/>
  <c r="AV155" i="2" s="1"/>
  <c r="Y155" i="2"/>
  <c r="Z155" i="2"/>
  <c r="AA155" i="2"/>
  <c r="AB155" i="2"/>
  <c r="AZ155" i="2" s="1"/>
  <c r="AD155" i="2"/>
  <c r="AE155" i="2"/>
  <c r="BA155" i="2" s="1"/>
  <c r="AF155" i="2"/>
  <c r="J156" i="2"/>
  <c r="L156" i="2"/>
  <c r="M156" i="2"/>
  <c r="N156" i="2"/>
  <c r="O156" i="2"/>
  <c r="P156" i="2"/>
  <c r="Q156" i="2"/>
  <c r="R156" i="2"/>
  <c r="S156" i="2"/>
  <c r="T156" i="2"/>
  <c r="U156" i="2"/>
  <c r="V156" i="2"/>
  <c r="W156" i="2"/>
  <c r="X156" i="2"/>
  <c r="AV156" i="2" s="1"/>
  <c r="Y156" i="2"/>
  <c r="Z156" i="2"/>
  <c r="AA156" i="2"/>
  <c r="AB156" i="2"/>
  <c r="AZ156" i="2" s="1"/>
  <c r="AD156" i="2"/>
  <c r="AE156" i="2"/>
  <c r="BA156" i="2" s="1"/>
  <c r="AF156" i="2"/>
  <c r="J157" i="2"/>
  <c r="L157" i="2"/>
  <c r="M157" i="2"/>
  <c r="N157" i="2"/>
  <c r="O157" i="2"/>
  <c r="P157" i="2"/>
  <c r="Q157" i="2"/>
  <c r="R157" i="2"/>
  <c r="S157" i="2"/>
  <c r="T157" i="2"/>
  <c r="U157" i="2"/>
  <c r="V157" i="2"/>
  <c r="W157" i="2"/>
  <c r="X157" i="2"/>
  <c r="AV157" i="2" s="1"/>
  <c r="Y157" i="2"/>
  <c r="Z157" i="2"/>
  <c r="AA157" i="2"/>
  <c r="AB157" i="2"/>
  <c r="AZ157" i="2" s="1"/>
  <c r="AD157" i="2"/>
  <c r="AE157" i="2"/>
  <c r="BA157" i="2" s="1"/>
  <c r="AF157" i="2"/>
  <c r="J158" i="2"/>
  <c r="L158" i="2"/>
  <c r="M158" i="2"/>
  <c r="N158" i="2"/>
  <c r="O158" i="2"/>
  <c r="P158" i="2"/>
  <c r="Q158" i="2"/>
  <c r="R158" i="2"/>
  <c r="S158" i="2"/>
  <c r="T158" i="2"/>
  <c r="U158" i="2"/>
  <c r="V158" i="2"/>
  <c r="W158" i="2"/>
  <c r="X158" i="2"/>
  <c r="AV158" i="2" s="1"/>
  <c r="Y158" i="2"/>
  <c r="Z158" i="2"/>
  <c r="AA158" i="2"/>
  <c r="AB158" i="2"/>
  <c r="AZ158" i="2" s="1"/>
  <c r="AD158" i="2"/>
  <c r="AE158" i="2"/>
  <c r="BA158" i="2" s="1"/>
  <c r="AF158" i="2"/>
  <c r="J159" i="2"/>
  <c r="L159" i="2"/>
  <c r="M159" i="2"/>
  <c r="N159" i="2"/>
  <c r="O159" i="2"/>
  <c r="P159" i="2"/>
  <c r="Q159" i="2"/>
  <c r="R159" i="2"/>
  <c r="S159" i="2"/>
  <c r="T159" i="2"/>
  <c r="U159" i="2"/>
  <c r="V159" i="2"/>
  <c r="W159" i="2"/>
  <c r="X159" i="2"/>
  <c r="AV159" i="2" s="1"/>
  <c r="Y159" i="2"/>
  <c r="Z159" i="2"/>
  <c r="AA159" i="2"/>
  <c r="AB159" i="2"/>
  <c r="AZ159" i="2" s="1"/>
  <c r="AD159" i="2"/>
  <c r="AE159" i="2"/>
  <c r="BA159" i="2" s="1"/>
  <c r="AF159" i="2"/>
  <c r="J160" i="2"/>
  <c r="L160" i="2"/>
  <c r="M160" i="2"/>
  <c r="N160" i="2"/>
  <c r="O160" i="2"/>
  <c r="P160" i="2"/>
  <c r="Q160" i="2"/>
  <c r="R160" i="2"/>
  <c r="S160" i="2"/>
  <c r="T160" i="2"/>
  <c r="U160" i="2"/>
  <c r="V160" i="2"/>
  <c r="W160" i="2"/>
  <c r="X160" i="2"/>
  <c r="AV160" i="2" s="1"/>
  <c r="Y160" i="2"/>
  <c r="Z160" i="2"/>
  <c r="AA160" i="2"/>
  <c r="AB160" i="2"/>
  <c r="AZ160" i="2" s="1"/>
  <c r="AD160" i="2"/>
  <c r="AE160" i="2"/>
  <c r="BA160" i="2" s="1"/>
  <c r="AF160" i="2"/>
  <c r="J161" i="2"/>
  <c r="L161" i="2"/>
  <c r="M161" i="2"/>
  <c r="N161" i="2"/>
  <c r="O161" i="2"/>
  <c r="P161" i="2"/>
  <c r="Q161" i="2"/>
  <c r="R161" i="2"/>
  <c r="S161" i="2"/>
  <c r="T161" i="2"/>
  <c r="U161" i="2"/>
  <c r="V161" i="2"/>
  <c r="W161" i="2"/>
  <c r="X161" i="2"/>
  <c r="AV161" i="2" s="1"/>
  <c r="Y161" i="2"/>
  <c r="Z161" i="2"/>
  <c r="AA161" i="2"/>
  <c r="AB161" i="2"/>
  <c r="AZ161" i="2" s="1"/>
  <c r="AC161" i="2"/>
  <c r="AD161" i="2"/>
  <c r="AE161" i="2"/>
  <c r="BA161" i="2" s="1"/>
  <c r="AF161" i="2"/>
  <c r="J162" i="2"/>
  <c r="L162" i="2"/>
  <c r="M162" i="2"/>
  <c r="N162" i="2"/>
  <c r="O162" i="2"/>
  <c r="P162" i="2"/>
  <c r="Q162" i="2"/>
  <c r="R162" i="2"/>
  <c r="S162" i="2"/>
  <c r="T162" i="2"/>
  <c r="U162" i="2"/>
  <c r="V162" i="2"/>
  <c r="W162" i="2"/>
  <c r="X162" i="2"/>
  <c r="AV162" i="2" s="1"/>
  <c r="Y162" i="2"/>
  <c r="Z162" i="2"/>
  <c r="AA162" i="2"/>
  <c r="AB162" i="2"/>
  <c r="AZ162" i="2" s="1"/>
  <c r="AD162" i="2"/>
  <c r="AE162" i="2"/>
  <c r="BA162" i="2" s="1"/>
  <c r="AF162" i="2"/>
  <c r="J163" i="2"/>
  <c r="L163" i="2"/>
  <c r="M163" i="2"/>
  <c r="N163" i="2"/>
  <c r="O163" i="2"/>
  <c r="P163" i="2"/>
  <c r="Q163" i="2"/>
  <c r="R163" i="2"/>
  <c r="S163" i="2"/>
  <c r="T163" i="2"/>
  <c r="U163" i="2"/>
  <c r="V163" i="2"/>
  <c r="W163" i="2"/>
  <c r="X163" i="2"/>
  <c r="AV163" i="2" s="1"/>
  <c r="Y163" i="2"/>
  <c r="Z163" i="2"/>
  <c r="AA163" i="2"/>
  <c r="AB163" i="2"/>
  <c r="AZ163" i="2" s="1"/>
  <c r="AD163" i="2"/>
  <c r="AE163" i="2"/>
  <c r="BA163" i="2" s="1"/>
  <c r="AF163" i="2"/>
  <c r="J164" i="2"/>
  <c r="L164" i="2"/>
  <c r="M164" i="2"/>
  <c r="N164" i="2"/>
  <c r="O164" i="2"/>
  <c r="P164" i="2"/>
  <c r="Q164" i="2"/>
  <c r="R164" i="2"/>
  <c r="S164" i="2"/>
  <c r="T164" i="2"/>
  <c r="U164" i="2"/>
  <c r="V164" i="2"/>
  <c r="W164" i="2"/>
  <c r="X164" i="2"/>
  <c r="AV164" i="2" s="1"/>
  <c r="Y164" i="2"/>
  <c r="Z164" i="2"/>
  <c r="AA164" i="2"/>
  <c r="AB164" i="2"/>
  <c r="AZ164" i="2" s="1"/>
  <c r="AD164" i="2"/>
  <c r="AE164" i="2"/>
  <c r="BA164" i="2" s="1"/>
  <c r="AF164" i="2"/>
  <c r="J165" i="2"/>
  <c r="L165" i="2"/>
  <c r="M165" i="2"/>
  <c r="N165" i="2"/>
  <c r="O165" i="2"/>
  <c r="P165" i="2"/>
  <c r="Q165" i="2"/>
  <c r="R165" i="2"/>
  <c r="S165" i="2"/>
  <c r="T165" i="2"/>
  <c r="U165" i="2"/>
  <c r="V165" i="2"/>
  <c r="W165" i="2"/>
  <c r="X165" i="2"/>
  <c r="AV165" i="2" s="1"/>
  <c r="Y165" i="2"/>
  <c r="Z165" i="2"/>
  <c r="AA165" i="2"/>
  <c r="AB165" i="2"/>
  <c r="AZ165" i="2" s="1"/>
  <c r="AD165" i="2"/>
  <c r="AE165" i="2"/>
  <c r="BA165" i="2" s="1"/>
  <c r="AF165" i="2"/>
  <c r="J166" i="2"/>
  <c r="L166" i="2"/>
  <c r="M166" i="2"/>
  <c r="N166" i="2"/>
  <c r="O166" i="2"/>
  <c r="P166" i="2"/>
  <c r="Q166" i="2"/>
  <c r="R166" i="2"/>
  <c r="S166" i="2"/>
  <c r="T166" i="2"/>
  <c r="U166" i="2"/>
  <c r="V166" i="2"/>
  <c r="W166" i="2"/>
  <c r="X166" i="2"/>
  <c r="AV166" i="2" s="1"/>
  <c r="Y166" i="2"/>
  <c r="Z166" i="2"/>
  <c r="AA166" i="2"/>
  <c r="AB166" i="2"/>
  <c r="AZ166" i="2" s="1"/>
  <c r="AD166" i="2"/>
  <c r="AE166" i="2"/>
  <c r="BA166" i="2" s="1"/>
  <c r="AF166" i="2"/>
  <c r="J167" i="2"/>
  <c r="L167" i="2"/>
  <c r="M167" i="2"/>
  <c r="N167" i="2"/>
  <c r="O167" i="2"/>
  <c r="P167" i="2"/>
  <c r="Q167" i="2"/>
  <c r="R167" i="2"/>
  <c r="S167" i="2"/>
  <c r="T167" i="2"/>
  <c r="U167" i="2"/>
  <c r="V167" i="2"/>
  <c r="W167" i="2"/>
  <c r="X167" i="2"/>
  <c r="AV167" i="2" s="1"/>
  <c r="Y167" i="2"/>
  <c r="Z167" i="2"/>
  <c r="AA167" i="2"/>
  <c r="AB167" i="2"/>
  <c r="AZ167" i="2" s="1"/>
  <c r="AD167" i="2"/>
  <c r="AE167" i="2"/>
  <c r="BA167" i="2" s="1"/>
  <c r="AF167" i="2"/>
  <c r="J168" i="2"/>
  <c r="L168" i="2"/>
  <c r="M168" i="2"/>
  <c r="N168" i="2"/>
  <c r="O168" i="2"/>
  <c r="P168" i="2"/>
  <c r="Q168" i="2"/>
  <c r="R168" i="2"/>
  <c r="S168" i="2"/>
  <c r="T168" i="2"/>
  <c r="U168" i="2"/>
  <c r="V168" i="2"/>
  <c r="W168" i="2"/>
  <c r="X168" i="2"/>
  <c r="AV168" i="2" s="1"/>
  <c r="Y168" i="2"/>
  <c r="Z168" i="2"/>
  <c r="AA168" i="2"/>
  <c r="AB168" i="2"/>
  <c r="AZ168" i="2" s="1"/>
  <c r="AD168" i="2"/>
  <c r="AE168" i="2"/>
  <c r="BA168" i="2" s="1"/>
  <c r="AF168" i="2"/>
  <c r="J169" i="2"/>
  <c r="L169" i="2"/>
  <c r="M169" i="2"/>
  <c r="N169" i="2"/>
  <c r="O169" i="2"/>
  <c r="P169" i="2"/>
  <c r="Q169" i="2"/>
  <c r="R169" i="2"/>
  <c r="S169" i="2"/>
  <c r="T169" i="2"/>
  <c r="U169" i="2"/>
  <c r="V169" i="2"/>
  <c r="W169" i="2"/>
  <c r="X169" i="2"/>
  <c r="AV169" i="2" s="1"/>
  <c r="Y169" i="2"/>
  <c r="Z169" i="2"/>
  <c r="AA169" i="2"/>
  <c r="AB169" i="2"/>
  <c r="AZ169" i="2" s="1"/>
  <c r="AD169" i="2"/>
  <c r="AE169" i="2"/>
  <c r="BA169" i="2" s="1"/>
  <c r="AF169" i="2"/>
  <c r="J170" i="2"/>
  <c r="L170" i="2"/>
  <c r="M170" i="2"/>
  <c r="N170" i="2"/>
  <c r="O170" i="2"/>
  <c r="P170" i="2"/>
  <c r="Q170" i="2"/>
  <c r="R170" i="2"/>
  <c r="S170" i="2"/>
  <c r="T170" i="2"/>
  <c r="U170" i="2"/>
  <c r="V170" i="2"/>
  <c r="W170" i="2"/>
  <c r="X170" i="2"/>
  <c r="AV170" i="2" s="1"/>
  <c r="Y170" i="2"/>
  <c r="Z170" i="2"/>
  <c r="AA170" i="2"/>
  <c r="AB170" i="2"/>
  <c r="AZ170" i="2" s="1"/>
  <c r="AD170" i="2"/>
  <c r="AE170" i="2"/>
  <c r="BA170" i="2" s="1"/>
  <c r="AF170" i="2"/>
  <c r="J171" i="2"/>
  <c r="L171" i="2"/>
  <c r="M171" i="2"/>
  <c r="N171" i="2"/>
  <c r="O171" i="2"/>
  <c r="P171" i="2"/>
  <c r="Q171" i="2"/>
  <c r="R171" i="2"/>
  <c r="S171" i="2"/>
  <c r="T171" i="2"/>
  <c r="U171" i="2"/>
  <c r="V171" i="2"/>
  <c r="W171" i="2"/>
  <c r="X171" i="2"/>
  <c r="AV171" i="2" s="1"/>
  <c r="Y171" i="2"/>
  <c r="Z171" i="2"/>
  <c r="AA171" i="2"/>
  <c r="AB171" i="2"/>
  <c r="AZ171" i="2" s="1"/>
  <c r="AD171" i="2"/>
  <c r="AE171" i="2"/>
  <c r="BA171" i="2" s="1"/>
  <c r="AF171" i="2"/>
  <c r="J172" i="2"/>
  <c r="L172" i="2"/>
  <c r="M172" i="2"/>
  <c r="N172" i="2"/>
  <c r="O172" i="2"/>
  <c r="P172" i="2"/>
  <c r="Q172" i="2"/>
  <c r="R172" i="2"/>
  <c r="S172" i="2"/>
  <c r="T172" i="2"/>
  <c r="U172" i="2"/>
  <c r="V172" i="2"/>
  <c r="W172" i="2"/>
  <c r="X172" i="2"/>
  <c r="AV172" i="2" s="1"/>
  <c r="Y172" i="2"/>
  <c r="Z172" i="2"/>
  <c r="AA172" i="2"/>
  <c r="AB172" i="2"/>
  <c r="AZ172" i="2" s="1"/>
  <c r="AD172" i="2"/>
  <c r="AE172" i="2"/>
  <c r="BA172" i="2" s="1"/>
  <c r="AF172" i="2"/>
  <c r="J173" i="2"/>
  <c r="L173" i="2"/>
  <c r="M173" i="2"/>
  <c r="N173" i="2"/>
  <c r="O173" i="2"/>
  <c r="P173" i="2"/>
  <c r="Q173" i="2"/>
  <c r="R173" i="2"/>
  <c r="S173" i="2"/>
  <c r="T173" i="2"/>
  <c r="U173" i="2"/>
  <c r="V173" i="2"/>
  <c r="W173" i="2"/>
  <c r="X173" i="2"/>
  <c r="AV173" i="2" s="1"/>
  <c r="Y173" i="2"/>
  <c r="Z173" i="2"/>
  <c r="AA173" i="2"/>
  <c r="AB173" i="2"/>
  <c r="AZ173" i="2" s="1"/>
  <c r="AD173" i="2"/>
  <c r="AE173" i="2"/>
  <c r="BA173" i="2" s="1"/>
  <c r="AF173" i="2"/>
  <c r="J174" i="2"/>
  <c r="L174" i="2"/>
  <c r="M174" i="2"/>
  <c r="N174" i="2"/>
  <c r="O174" i="2"/>
  <c r="P174" i="2"/>
  <c r="Q174" i="2"/>
  <c r="R174" i="2"/>
  <c r="S174" i="2"/>
  <c r="T174" i="2"/>
  <c r="U174" i="2"/>
  <c r="V174" i="2"/>
  <c r="W174" i="2"/>
  <c r="X174" i="2"/>
  <c r="AV174" i="2" s="1"/>
  <c r="Y174" i="2"/>
  <c r="Z174" i="2"/>
  <c r="AA174" i="2"/>
  <c r="AB174" i="2"/>
  <c r="AZ174" i="2" s="1"/>
  <c r="AD174" i="2"/>
  <c r="AE174" i="2"/>
  <c r="BA174" i="2" s="1"/>
  <c r="AF174" i="2"/>
  <c r="J175" i="2"/>
  <c r="L175" i="2"/>
  <c r="M175" i="2"/>
  <c r="N175" i="2"/>
  <c r="O175" i="2"/>
  <c r="P175" i="2"/>
  <c r="Q175" i="2"/>
  <c r="R175" i="2"/>
  <c r="S175" i="2"/>
  <c r="T175" i="2"/>
  <c r="U175" i="2"/>
  <c r="V175" i="2"/>
  <c r="W175" i="2"/>
  <c r="X175" i="2"/>
  <c r="AV175" i="2" s="1"/>
  <c r="Y175" i="2"/>
  <c r="Z175" i="2"/>
  <c r="AA175" i="2"/>
  <c r="AB175" i="2"/>
  <c r="AZ175" i="2" s="1"/>
  <c r="AD175" i="2"/>
  <c r="AE175" i="2"/>
  <c r="BA175" i="2" s="1"/>
  <c r="AF175" i="2"/>
  <c r="J176" i="2"/>
  <c r="L176" i="2"/>
  <c r="M176" i="2"/>
  <c r="N176" i="2"/>
  <c r="O176" i="2"/>
  <c r="P176" i="2"/>
  <c r="Q176" i="2"/>
  <c r="R176" i="2"/>
  <c r="S176" i="2"/>
  <c r="T176" i="2"/>
  <c r="U176" i="2"/>
  <c r="V176" i="2"/>
  <c r="W176" i="2"/>
  <c r="X176" i="2"/>
  <c r="AV176" i="2" s="1"/>
  <c r="Y176" i="2"/>
  <c r="Z176" i="2"/>
  <c r="AA176" i="2"/>
  <c r="AB176" i="2"/>
  <c r="AZ176" i="2" s="1"/>
  <c r="AD176" i="2"/>
  <c r="AE176" i="2"/>
  <c r="BA176" i="2" s="1"/>
  <c r="AF176" i="2"/>
  <c r="J177" i="2"/>
  <c r="L177" i="2"/>
  <c r="M177" i="2"/>
  <c r="N177" i="2"/>
  <c r="O177" i="2"/>
  <c r="P177" i="2"/>
  <c r="Q177" i="2"/>
  <c r="R177" i="2"/>
  <c r="S177" i="2"/>
  <c r="T177" i="2"/>
  <c r="U177" i="2"/>
  <c r="V177" i="2"/>
  <c r="W177" i="2"/>
  <c r="X177" i="2"/>
  <c r="AV177" i="2" s="1"/>
  <c r="Y177" i="2"/>
  <c r="Z177" i="2"/>
  <c r="AA177" i="2"/>
  <c r="AB177" i="2"/>
  <c r="AZ177" i="2" s="1"/>
  <c r="AD177" i="2"/>
  <c r="AE177" i="2"/>
  <c r="BA177" i="2" s="1"/>
  <c r="AF177" i="2"/>
  <c r="J178" i="2"/>
  <c r="L178" i="2"/>
  <c r="M178" i="2"/>
  <c r="N178" i="2"/>
  <c r="O178" i="2"/>
  <c r="P178" i="2"/>
  <c r="Q178" i="2"/>
  <c r="R178" i="2"/>
  <c r="S178" i="2"/>
  <c r="T178" i="2"/>
  <c r="U178" i="2"/>
  <c r="V178" i="2"/>
  <c r="W178" i="2"/>
  <c r="X178" i="2"/>
  <c r="AV178" i="2" s="1"/>
  <c r="Y178" i="2"/>
  <c r="Z178" i="2"/>
  <c r="AA178" i="2"/>
  <c r="AB178" i="2"/>
  <c r="AZ178" i="2" s="1"/>
  <c r="AD178" i="2"/>
  <c r="AE178" i="2"/>
  <c r="BA178" i="2" s="1"/>
  <c r="AF178" i="2"/>
  <c r="J179" i="2"/>
  <c r="L179" i="2"/>
  <c r="M179" i="2"/>
  <c r="N179" i="2"/>
  <c r="O179" i="2"/>
  <c r="P179" i="2"/>
  <c r="Q179" i="2"/>
  <c r="R179" i="2"/>
  <c r="S179" i="2"/>
  <c r="T179" i="2"/>
  <c r="U179" i="2"/>
  <c r="V179" i="2"/>
  <c r="W179" i="2"/>
  <c r="X179" i="2"/>
  <c r="AV179" i="2" s="1"/>
  <c r="Y179" i="2"/>
  <c r="Z179" i="2"/>
  <c r="AA179" i="2"/>
  <c r="AB179" i="2"/>
  <c r="AZ179" i="2" s="1"/>
  <c r="AD179" i="2"/>
  <c r="AE179" i="2"/>
  <c r="BA179" i="2" s="1"/>
  <c r="AF179" i="2"/>
  <c r="J180" i="2"/>
  <c r="L180" i="2"/>
  <c r="M180" i="2"/>
  <c r="N180" i="2"/>
  <c r="O180" i="2"/>
  <c r="P180" i="2"/>
  <c r="Q180" i="2"/>
  <c r="R180" i="2"/>
  <c r="S180" i="2"/>
  <c r="T180" i="2"/>
  <c r="U180" i="2"/>
  <c r="V180" i="2"/>
  <c r="W180" i="2"/>
  <c r="X180" i="2"/>
  <c r="AV180" i="2" s="1"/>
  <c r="Y180" i="2"/>
  <c r="Z180" i="2"/>
  <c r="AA180" i="2"/>
  <c r="AB180" i="2"/>
  <c r="AZ180" i="2" s="1"/>
  <c r="AD180" i="2"/>
  <c r="AE180" i="2"/>
  <c r="BA180" i="2" s="1"/>
  <c r="AF180" i="2"/>
  <c r="J181" i="2"/>
  <c r="L181" i="2"/>
  <c r="M181" i="2"/>
  <c r="N181" i="2"/>
  <c r="O181" i="2"/>
  <c r="P181" i="2"/>
  <c r="Q181" i="2"/>
  <c r="R181" i="2"/>
  <c r="S181" i="2"/>
  <c r="T181" i="2"/>
  <c r="U181" i="2"/>
  <c r="V181" i="2"/>
  <c r="W181" i="2"/>
  <c r="X181" i="2"/>
  <c r="AV181" i="2" s="1"/>
  <c r="Y181" i="2"/>
  <c r="Z181" i="2"/>
  <c r="AA181" i="2"/>
  <c r="AB181" i="2"/>
  <c r="AZ181" i="2" s="1"/>
  <c r="AD181" i="2"/>
  <c r="AE181" i="2"/>
  <c r="BA181" i="2" s="1"/>
  <c r="AF181" i="2"/>
  <c r="J182" i="2"/>
  <c r="L182" i="2"/>
  <c r="M182" i="2"/>
  <c r="N182" i="2"/>
  <c r="O182" i="2"/>
  <c r="P182" i="2"/>
  <c r="Q182" i="2"/>
  <c r="R182" i="2"/>
  <c r="S182" i="2"/>
  <c r="T182" i="2"/>
  <c r="U182" i="2"/>
  <c r="V182" i="2"/>
  <c r="W182" i="2"/>
  <c r="X182" i="2"/>
  <c r="AV182" i="2" s="1"/>
  <c r="Y182" i="2"/>
  <c r="Z182" i="2"/>
  <c r="AA182" i="2"/>
  <c r="AB182" i="2"/>
  <c r="AZ182" i="2" s="1"/>
  <c r="AD182" i="2"/>
  <c r="AE182" i="2"/>
  <c r="BA182" i="2" s="1"/>
  <c r="AF182" i="2"/>
  <c r="J183" i="2"/>
  <c r="L183" i="2"/>
  <c r="M183" i="2"/>
  <c r="N183" i="2"/>
  <c r="O183" i="2"/>
  <c r="P183" i="2"/>
  <c r="Q183" i="2"/>
  <c r="R183" i="2"/>
  <c r="S183" i="2"/>
  <c r="T183" i="2"/>
  <c r="U183" i="2"/>
  <c r="V183" i="2"/>
  <c r="W183" i="2"/>
  <c r="X183" i="2"/>
  <c r="AV183" i="2" s="1"/>
  <c r="Y183" i="2"/>
  <c r="Z183" i="2"/>
  <c r="AA183" i="2"/>
  <c r="AB183" i="2"/>
  <c r="AZ183" i="2" s="1"/>
  <c r="AD183" i="2"/>
  <c r="AE183" i="2"/>
  <c r="BA183" i="2" s="1"/>
  <c r="AF183" i="2"/>
  <c r="J184" i="2"/>
  <c r="L184" i="2"/>
  <c r="M184" i="2"/>
  <c r="N184" i="2"/>
  <c r="O184" i="2"/>
  <c r="P184" i="2"/>
  <c r="Q184" i="2"/>
  <c r="R184" i="2"/>
  <c r="S184" i="2"/>
  <c r="T184" i="2"/>
  <c r="U184" i="2"/>
  <c r="V184" i="2"/>
  <c r="W184" i="2"/>
  <c r="X184" i="2"/>
  <c r="AV184" i="2" s="1"/>
  <c r="Y184" i="2"/>
  <c r="Z184" i="2"/>
  <c r="AA184" i="2"/>
  <c r="AB184" i="2"/>
  <c r="AZ184" i="2" s="1"/>
  <c r="AD184" i="2"/>
  <c r="AE184" i="2"/>
  <c r="BA184" i="2" s="1"/>
  <c r="AF184" i="2"/>
  <c r="J185" i="2"/>
  <c r="L185" i="2"/>
  <c r="M185" i="2"/>
  <c r="N185" i="2"/>
  <c r="O185" i="2"/>
  <c r="P185" i="2"/>
  <c r="Q185" i="2"/>
  <c r="R185" i="2"/>
  <c r="S185" i="2"/>
  <c r="T185" i="2"/>
  <c r="U185" i="2"/>
  <c r="V185" i="2"/>
  <c r="W185" i="2"/>
  <c r="X185" i="2"/>
  <c r="AV185" i="2" s="1"/>
  <c r="Y185" i="2"/>
  <c r="Z185" i="2"/>
  <c r="AA185" i="2"/>
  <c r="AB185" i="2"/>
  <c r="AZ185" i="2" s="1"/>
  <c r="AD185" i="2"/>
  <c r="AE185" i="2"/>
  <c r="BA185" i="2" s="1"/>
  <c r="AF185" i="2"/>
  <c r="J186" i="2"/>
  <c r="L186" i="2"/>
  <c r="M186" i="2"/>
  <c r="N186" i="2"/>
  <c r="O186" i="2"/>
  <c r="P186" i="2"/>
  <c r="Q186" i="2"/>
  <c r="R186" i="2"/>
  <c r="S186" i="2"/>
  <c r="T186" i="2"/>
  <c r="U186" i="2"/>
  <c r="V186" i="2"/>
  <c r="W186" i="2"/>
  <c r="X186" i="2"/>
  <c r="AV186" i="2" s="1"/>
  <c r="Y186" i="2"/>
  <c r="Z186" i="2"/>
  <c r="AA186" i="2"/>
  <c r="AB186" i="2"/>
  <c r="AZ186" i="2" s="1"/>
  <c r="AD186" i="2"/>
  <c r="AE186" i="2"/>
  <c r="BA186" i="2" s="1"/>
  <c r="AF186" i="2"/>
  <c r="J187" i="2"/>
  <c r="L187" i="2"/>
  <c r="M187" i="2"/>
  <c r="N187" i="2"/>
  <c r="O187" i="2"/>
  <c r="P187" i="2"/>
  <c r="Q187" i="2"/>
  <c r="R187" i="2"/>
  <c r="S187" i="2"/>
  <c r="T187" i="2"/>
  <c r="U187" i="2"/>
  <c r="V187" i="2"/>
  <c r="W187" i="2"/>
  <c r="X187" i="2"/>
  <c r="AV187" i="2" s="1"/>
  <c r="Y187" i="2"/>
  <c r="Z187" i="2"/>
  <c r="AA187" i="2"/>
  <c r="AB187" i="2"/>
  <c r="AZ187" i="2" s="1"/>
  <c r="AD187" i="2"/>
  <c r="AE187" i="2"/>
  <c r="BA187" i="2" s="1"/>
  <c r="AF187" i="2"/>
  <c r="J188" i="2"/>
  <c r="L188" i="2"/>
  <c r="M188" i="2"/>
  <c r="N188" i="2"/>
  <c r="O188" i="2"/>
  <c r="P188" i="2"/>
  <c r="Q188" i="2"/>
  <c r="R188" i="2"/>
  <c r="S188" i="2"/>
  <c r="T188" i="2"/>
  <c r="U188" i="2"/>
  <c r="V188" i="2"/>
  <c r="W188" i="2"/>
  <c r="X188" i="2"/>
  <c r="AV188" i="2" s="1"/>
  <c r="Y188" i="2"/>
  <c r="Z188" i="2"/>
  <c r="AA188" i="2"/>
  <c r="AB188" i="2"/>
  <c r="AZ188" i="2" s="1"/>
  <c r="AC188" i="2"/>
  <c r="AD188" i="2"/>
  <c r="AE188" i="2"/>
  <c r="BA188" i="2" s="1"/>
  <c r="AF188" i="2"/>
  <c r="J189" i="2"/>
  <c r="L189" i="2"/>
  <c r="M189" i="2"/>
  <c r="N189" i="2"/>
  <c r="O189" i="2"/>
  <c r="P189" i="2"/>
  <c r="Q189" i="2"/>
  <c r="R189" i="2"/>
  <c r="S189" i="2"/>
  <c r="T189" i="2"/>
  <c r="U189" i="2"/>
  <c r="V189" i="2"/>
  <c r="W189" i="2"/>
  <c r="X189" i="2"/>
  <c r="AV189" i="2" s="1"/>
  <c r="Y189" i="2"/>
  <c r="Z189" i="2"/>
  <c r="AA189" i="2"/>
  <c r="AB189" i="2"/>
  <c r="AZ189" i="2" s="1"/>
  <c r="AD189" i="2"/>
  <c r="AE189" i="2"/>
  <c r="BA189" i="2" s="1"/>
  <c r="AF189" i="2"/>
  <c r="J190" i="2"/>
  <c r="L190" i="2"/>
  <c r="M190" i="2"/>
  <c r="N190" i="2"/>
  <c r="O190" i="2"/>
  <c r="P190" i="2"/>
  <c r="Q190" i="2"/>
  <c r="R190" i="2"/>
  <c r="S190" i="2"/>
  <c r="T190" i="2"/>
  <c r="U190" i="2"/>
  <c r="V190" i="2"/>
  <c r="W190" i="2"/>
  <c r="X190" i="2"/>
  <c r="AV190" i="2" s="1"/>
  <c r="Y190" i="2"/>
  <c r="Z190" i="2"/>
  <c r="AA190" i="2"/>
  <c r="AB190" i="2"/>
  <c r="AZ190" i="2" s="1"/>
  <c r="AC190" i="2"/>
  <c r="AE190" i="2"/>
  <c r="BA190" i="2" s="1"/>
  <c r="AF190" i="2"/>
  <c r="J191" i="2"/>
  <c r="L191" i="2"/>
  <c r="M191" i="2"/>
  <c r="N191" i="2"/>
  <c r="O191" i="2"/>
  <c r="P191" i="2"/>
  <c r="Q191" i="2"/>
  <c r="R191" i="2"/>
  <c r="S191" i="2"/>
  <c r="T191" i="2"/>
  <c r="U191" i="2"/>
  <c r="V191" i="2"/>
  <c r="W191" i="2"/>
  <c r="X191" i="2"/>
  <c r="AV191" i="2" s="1"/>
  <c r="Y191" i="2"/>
  <c r="Z191" i="2"/>
  <c r="AA191" i="2"/>
  <c r="AB191" i="2"/>
  <c r="AZ191" i="2" s="1"/>
  <c r="AD191" i="2"/>
  <c r="AE191" i="2"/>
  <c r="BA191" i="2" s="1"/>
  <c r="AF191" i="2"/>
  <c r="J192" i="2"/>
  <c r="L192" i="2"/>
  <c r="M192" i="2"/>
  <c r="N192" i="2"/>
  <c r="O192" i="2"/>
  <c r="P192" i="2"/>
  <c r="Q192" i="2"/>
  <c r="R192" i="2"/>
  <c r="S192" i="2"/>
  <c r="T192" i="2"/>
  <c r="U192" i="2"/>
  <c r="V192" i="2"/>
  <c r="W192" i="2"/>
  <c r="X192" i="2"/>
  <c r="AV192" i="2" s="1"/>
  <c r="Y192" i="2"/>
  <c r="Z192" i="2"/>
  <c r="AA192" i="2"/>
  <c r="AB192" i="2"/>
  <c r="AZ192" i="2" s="1"/>
  <c r="AC192" i="2"/>
  <c r="AD192" i="2"/>
  <c r="AE192" i="2"/>
  <c r="BA192" i="2" s="1"/>
  <c r="AF192" i="2"/>
  <c r="J193" i="2"/>
  <c r="L193" i="2"/>
  <c r="M193" i="2"/>
  <c r="N193" i="2"/>
  <c r="O193" i="2"/>
  <c r="P193" i="2"/>
  <c r="Q193" i="2"/>
  <c r="R193" i="2"/>
  <c r="S193" i="2"/>
  <c r="T193" i="2"/>
  <c r="U193" i="2"/>
  <c r="V193" i="2"/>
  <c r="W193" i="2"/>
  <c r="X193" i="2"/>
  <c r="AV193" i="2" s="1"/>
  <c r="Y193" i="2"/>
  <c r="Z193" i="2"/>
  <c r="AA193" i="2"/>
  <c r="AB193" i="2"/>
  <c r="AZ193" i="2" s="1"/>
  <c r="AD193" i="2"/>
  <c r="AE193" i="2"/>
  <c r="BA193" i="2" s="1"/>
  <c r="AF193" i="2"/>
  <c r="J194" i="2"/>
  <c r="L194" i="2"/>
  <c r="M194" i="2"/>
  <c r="N194" i="2"/>
  <c r="O194" i="2"/>
  <c r="P194" i="2"/>
  <c r="Q194" i="2"/>
  <c r="R194" i="2"/>
  <c r="S194" i="2"/>
  <c r="T194" i="2"/>
  <c r="U194" i="2"/>
  <c r="V194" i="2"/>
  <c r="W194" i="2"/>
  <c r="X194" i="2"/>
  <c r="AV194" i="2" s="1"/>
  <c r="Y194" i="2"/>
  <c r="Z194" i="2"/>
  <c r="AA194" i="2"/>
  <c r="AB194" i="2"/>
  <c r="AZ194" i="2" s="1"/>
  <c r="AD194" i="2"/>
  <c r="AE194" i="2"/>
  <c r="BA194" i="2" s="1"/>
  <c r="AF194" i="2"/>
  <c r="J195" i="2"/>
  <c r="L195" i="2"/>
  <c r="M195" i="2"/>
  <c r="N195" i="2"/>
  <c r="O195" i="2"/>
  <c r="P195" i="2"/>
  <c r="Q195" i="2"/>
  <c r="R195" i="2"/>
  <c r="S195" i="2"/>
  <c r="T195" i="2"/>
  <c r="U195" i="2"/>
  <c r="V195" i="2"/>
  <c r="W195" i="2"/>
  <c r="X195" i="2"/>
  <c r="AV195" i="2" s="1"/>
  <c r="Y195" i="2"/>
  <c r="Z195" i="2"/>
  <c r="AA195" i="2"/>
  <c r="AB195" i="2"/>
  <c r="AZ195" i="2" s="1"/>
  <c r="AD195" i="2"/>
  <c r="AE195" i="2"/>
  <c r="BA195" i="2" s="1"/>
  <c r="AF195" i="2"/>
  <c r="J196" i="2"/>
  <c r="L196" i="2"/>
  <c r="M196" i="2"/>
  <c r="N196" i="2"/>
  <c r="O196" i="2"/>
  <c r="P196" i="2"/>
  <c r="Q196" i="2"/>
  <c r="R196" i="2"/>
  <c r="S196" i="2"/>
  <c r="T196" i="2"/>
  <c r="U196" i="2"/>
  <c r="V196" i="2"/>
  <c r="W196" i="2"/>
  <c r="X196" i="2"/>
  <c r="AV196" i="2" s="1"/>
  <c r="Y196" i="2"/>
  <c r="Z196" i="2"/>
  <c r="AA196" i="2"/>
  <c r="AB196" i="2"/>
  <c r="AZ196" i="2" s="1"/>
  <c r="AC196" i="2"/>
  <c r="AD196" i="2"/>
  <c r="AE196" i="2"/>
  <c r="BA196" i="2" s="1"/>
  <c r="AF196" i="2"/>
  <c r="J197" i="2"/>
  <c r="L197" i="2"/>
  <c r="M197" i="2"/>
  <c r="N197" i="2"/>
  <c r="O197" i="2"/>
  <c r="P197" i="2"/>
  <c r="Q197" i="2"/>
  <c r="R197" i="2"/>
  <c r="S197" i="2"/>
  <c r="T197" i="2"/>
  <c r="U197" i="2"/>
  <c r="V197" i="2"/>
  <c r="W197" i="2"/>
  <c r="X197" i="2"/>
  <c r="AV197" i="2" s="1"/>
  <c r="Y197" i="2"/>
  <c r="Z197" i="2"/>
  <c r="AA197" i="2"/>
  <c r="AB197" i="2"/>
  <c r="AZ197" i="2" s="1"/>
  <c r="AD197" i="2"/>
  <c r="AE197" i="2"/>
  <c r="BA197" i="2" s="1"/>
  <c r="AF197" i="2"/>
  <c r="J198" i="2"/>
  <c r="L198" i="2"/>
  <c r="M198" i="2"/>
  <c r="N198" i="2"/>
  <c r="O198" i="2"/>
  <c r="P198" i="2"/>
  <c r="Q198" i="2"/>
  <c r="R198" i="2"/>
  <c r="S198" i="2"/>
  <c r="T198" i="2"/>
  <c r="U198" i="2"/>
  <c r="V198" i="2"/>
  <c r="W198" i="2"/>
  <c r="X198" i="2"/>
  <c r="AV198" i="2" s="1"/>
  <c r="Y198" i="2"/>
  <c r="Z198" i="2"/>
  <c r="AA198" i="2"/>
  <c r="AB198" i="2"/>
  <c r="AZ198" i="2" s="1"/>
  <c r="AC198" i="2"/>
  <c r="AD198" i="2"/>
  <c r="AE198" i="2"/>
  <c r="BA198" i="2" s="1"/>
  <c r="AF198" i="2"/>
  <c r="J199" i="2"/>
  <c r="L199" i="2"/>
  <c r="M199" i="2"/>
  <c r="N199" i="2"/>
  <c r="O199" i="2"/>
  <c r="P199" i="2"/>
  <c r="Q199" i="2"/>
  <c r="R199" i="2"/>
  <c r="S199" i="2"/>
  <c r="T199" i="2"/>
  <c r="U199" i="2"/>
  <c r="V199" i="2"/>
  <c r="W199" i="2"/>
  <c r="X199" i="2"/>
  <c r="AV199" i="2" s="1"/>
  <c r="Y199" i="2"/>
  <c r="Z199" i="2"/>
  <c r="AA199" i="2"/>
  <c r="AB199" i="2"/>
  <c r="AZ199" i="2" s="1"/>
  <c r="AD199" i="2"/>
  <c r="AE199" i="2"/>
  <c r="BA199" i="2" s="1"/>
  <c r="AF199" i="2"/>
  <c r="J200" i="2"/>
  <c r="L200" i="2"/>
  <c r="M200" i="2"/>
  <c r="N200" i="2"/>
  <c r="O200" i="2"/>
  <c r="P200" i="2"/>
  <c r="Q200" i="2"/>
  <c r="R200" i="2"/>
  <c r="S200" i="2"/>
  <c r="T200" i="2"/>
  <c r="U200" i="2"/>
  <c r="V200" i="2"/>
  <c r="W200" i="2"/>
  <c r="X200" i="2"/>
  <c r="AV200" i="2" s="1"/>
  <c r="Y200" i="2"/>
  <c r="Z200" i="2"/>
  <c r="AA200" i="2"/>
  <c r="AB200" i="2"/>
  <c r="AZ200" i="2" s="1"/>
  <c r="AD200" i="2"/>
  <c r="AE200" i="2"/>
  <c r="BA200" i="2" s="1"/>
  <c r="AF200" i="2"/>
  <c r="J201" i="2"/>
  <c r="L201" i="2"/>
  <c r="M201" i="2"/>
  <c r="N201" i="2"/>
  <c r="O201" i="2"/>
  <c r="P201" i="2"/>
  <c r="Q201" i="2"/>
  <c r="R201" i="2"/>
  <c r="S201" i="2"/>
  <c r="T201" i="2"/>
  <c r="U201" i="2"/>
  <c r="V201" i="2"/>
  <c r="W201" i="2"/>
  <c r="X201" i="2"/>
  <c r="AV201" i="2" s="1"/>
  <c r="Y201" i="2"/>
  <c r="Z201" i="2"/>
  <c r="AA201" i="2"/>
  <c r="AB201" i="2"/>
  <c r="AZ201" i="2" s="1"/>
  <c r="AD201" i="2"/>
  <c r="AE201" i="2"/>
  <c r="BA201" i="2" s="1"/>
  <c r="AF201" i="2"/>
  <c r="J202" i="2"/>
  <c r="L202" i="2"/>
  <c r="M202" i="2"/>
  <c r="N202" i="2"/>
  <c r="O202" i="2"/>
  <c r="P202" i="2"/>
  <c r="Q202" i="2"/>
  <c r="R202" i="2"/>
  <c r="S202" i="2"/>
  <c r="T202" i="2"/>
  <c r="U202" i="2"/>
  <c r="V202" i="2"/>
  <c r="W202" i="2"/>
  <c r="X202" i="2"/>
  <c r="AV202" i="2" s="1"/>
  <c r="Y202" i="2"/>
  <c r="Z202" i="2"/>
  <c r="AA202" i="2"/>
  <c r="AB202" i="2"/>
  <c r="AZ202" i="2" s="1"/>
  <c r="AD202" i="2"/>
  <c r="AE202" i="2"/>
  <c r="BA202" i="2" s="1"/>
  <c r="AF202" i="2"/>
  <c r="J203" i="2"/>
  <c r="L203" i="2"/>
  <c r="M203" i="2"/>
  <c r="N203" i="2"/>
  <c r="O203" i="2"/>
  <c r="P203" i="2"/>
  <c r="Q203" i="2"/>
  <c r="R203" i="2"/>
  <c r="S203" i="2"/>
  <c r="T203" i="2"/>
  <c r="U203" i="2"/>
  <c r="V203" i="2"/>
  <c r="W203" i="2"/>
  <c r="X203" i="2"/>
  <c r="AV203" i="2" s="1"/>
  <c r="Y203" i="2"/>
  <c r="Z203" i="2"/>
  <c r="AA203" i="2"/>
  <c r="AB203" i="2"/>
  <c r="AZ203" i="2" s="1"/>
  <c r="AD203" i="2"/>
  <c r="AE203" i="2"/>
  <c r="BA203" i="2" s="1"/>
  <c r="AF203" i="2"/>
  <c r="J204" i="2"/>
  <c r="L204" i="2"/>
  <c r="M204" i="2"/>
  <c r="N204" i="2"/>
  <c r="O204" i="2"/>
  <c r="P204" i="2"/>
  <c r="Q204" i="2"/>
  <c r="R204" i="2"/>
  <c r="S204" i="2"/>
  <c r="T204" i="2"/>
  <c r="U204" i="2"/>
  <c r="V204" i="2"/>
  <c r="W204" i="2"/>
  <c r="X204" i="2"/>
  <c r="AV204" i="2" s="1"/>
  <c r="Y204" i="2"/>
  <c r="Z204" i="2"/>
  <c r="AA204" i="2"/>
  <c r="AB204" i="2"/>
  <c r="AZ204" i="2" s="1"/>
  <c r="AC204" i="2"/>
  <c r="AD204" i="2"/>
  <c r="AE204" i="2"/>
  <c r="BA204" i="2" s="1"/>
  <c r="AF204" i="2"/>
  <c r="J205" i="2"/>
  <c r="L205" i="2"/>
  <c r="M205" i="2"/>
  <c r="N205" i="2"/>
  <c r="O205" i="2"/>
  <c r="P205" i="2"/>
  <c r="Q205" i="2"/>
  <c r="R205" i="2"/>
  <c r="S205" i="2"/>
  <c r="T205" i="2"/>
  <c r="U205" i="2"/>
  <c r="V205" i="2"/>
  <c r="W205" i="2"/>
  <c r="X205" i="2"/>
  <c r="AV205" i="2" s="1"/>
  <c r="Y205" i="2"/>
  <c r="Z205" i="2"/>
  <c r="AA205" i="2"/>
  <c r="AB205" i="2"/>
  <c r="AZ205" i="2" s="1"/>
  <c r="AD205" i="2"/>
  <c r="AE205" i="2"/>
  <c r="BA205" i="2" s="1"/>
  <c r="AF205" i="2"/>
  <c r="J206" i="2"/>
  <c r="L206" i="2"/>
  <c r="M206" i="2"/>
  <c r="N206" i="2"/>
  <c r="O206" i="2"/>
  <c r="P206" i="2"/>
  <c r="Q206" i="2"/>
  <c r="R206" i="2"/>
  <c r="S206" i="2"/>
  <c r="T206" i="2"/>
  <c r="U206" i="2"/>
  <c r="V206" i="2"/>
  <c r="W206" i="2"/>
  <c r="X206" i="2"/>
  <c r="AV206" i="2" s="1"/>
  <c r="Y206" i="2"/>
  <c r="Z206" i="2"/>
  <c r="AA206" i="2"/>
  <c r="AB206" i="2"/>
  <c r="AZ206" i="2" s="1"/>
  <c r="AC206" i="2"/>
  <c r="AD206" i="2"/>
  <c r="AE206" i="2"/>
  <c r="BA206" i="2" s="1"/>
  <c r="AF206" i="2"/>
  <c r="J207" i="2"/>
  <c r="L207" i="2"/>
  <c r="M207" i="2"/>
  <c r="N207" i="2"/>
  <c r="O207" i="2"/>
  <c r="P207" i="2"/>
  <c r="Q207" i="2"/>
  <c r="R207" i="2"/>
  <c r="S207" i="2"/>
  <c r="T207" i="2"/>
  <c r="U207" i="2"/>
  <c r="V207" i="2"/>
  <c r="W207" i="2"/>
  <c r="X207" i="2"/>
  <c r="AV207" i="2" s="1"/>
  <c r="Y207" i="2"/>
  <c r="Z207" i="2"/>
  <c r="AA207" i="2"/>
  <c r="AB207" i="2"/>
  <c r="AZ207" i="2" s="1"/>
  <c r="AD207" i="2"/>
  <c r="AE207" i="2"/>
  <c r="BA207" i="2" s="1"/>
  <c r="AF207" i="2"/>
  <c r="J208" i="2"/>
  <c r="L208" i="2"/>
  <c r="M208" i="2"/>
  <c r="N208" i="2"/>
  <c r="O208" i="2"/>
  <c r="P208" i="2"/>
  <c r="Q208" i="2"/>
  <c r="R208" i="2"/>
  <c r="S208" i="2"/>
  <c r="T208" i="2"/>
  <c r="U208" i="2"/>
  <c r="V208" i="2"/>
  <c r="W208" i="2"/>
  <c r="X208" i="2"/>
  <c r="AV208" i="2" s="1"/>
  <c r="Y208" i="2"/>
  <c r="Z208" i="2"/>
  <c r="AA208" i="2"/>
  <c r="AB208" i="2"/>
  <c r="AZ208" i="2" s="1"/>
  <c r="AD208" i="2"/>
  <c r="AE208" i="2"/>
  <c r="BA208" i="2" s="1"/>
  <c r="AF208" i="2"/>
  <c r="J209" i="2"/>
  <c r="L209" i="2"/>
  <c r="M209" i="2"/>
  <c r="N209" i="2"/>
  <c r="O209" i="2"/>
  <c r="P209" i="2"/>
  <c r="Q209" i="2"/>
  <c r="R209" i="2"/>
  <c r="S209" i="2"/>
  <c r="T209" i="2"/>
  <c r="U209" i="2"/>
  <c r="V209" i="2"/>
  <c r="W209" i="2"/>
  <c r="X209" i="2"/>
  <c r="AV209" i="2" s="1"/>
  <c r="Y209" i="2"/>
  <c r="Z209" i="2"/>
  <c r="AA209" i="2"/>
  <c r="AB209" i="2"/>
  <c r="AZ209" i="2" s="1"/>
  <c r="AD209" i="2"/>
  <c r="AE209" i="2"/>
  <c r="BA209" i="2" s="1"/>
  <c r="AF209" i="2"/>
  <c r="J210" i="2"/>
  <c r="L210" i="2"/>
  <c r="M210" i="2"/>
  <c r="N210" i="2"/>
  <c r="O210" i="2"/>
  <c r="P210" i="2"/>
  <c r="Q210" i="2"/>
  <c r="R210" i="2"/>
  <c r="S210" i="2"/>
  <c r="T210" i="2"/>
  <c r="U210" i="2"/>
  <c r="V210" i="2"/>
  <c r="W210" i="2"/>
  <c r="X210" i="2"/>
  <c r="AV210" i="2" s="1"/>
  <c r="Y210" i="2"/>
  <c r="Z210" i="2"/>
  <c r="AA210" i="2"/>
  <c r="AB210" i="2"/>
  <c r="AZ210" i="2" s="1"/>
  <c r="AD210" i="2"/>
  <c r="AE210" i="2"/>
  <c r="BA210" i="2" s="1"/>
  <c r="AF210" i="2"/>
  <c r="J211" i="2"/>
  <c r="L211" i="2"/>
  <c r="M211" i="2"/>
  <c r="N211" i="2"/>
  <c r="O211" i="2"/>
  <c r="P211" i="2"/>
  <c r="Q211" i="2"/>
  <c r="R211" i="2"/>
  <c r="S211" i="2"/>
  <c r="T211" i="2"/>
  <c r="U211" i="2"/>
  <c r="V211" i="2"/>
  <c r="W211" i="2"/>
  <c r="X211" i="2"/>
  <c r="AV211" i="2" s="1"/>
  <c r="Y211" i="2"/>
  <c r="Z211" i="2"/>
  <c r="AA211" i="2"/>
  <c r="AB211" i="2"/>
  <c r="AZ211" i="2" s="1"/>
  <c r="AD211" i="2"/>
  <c r="AE211" i="2"/>
  <c r="BA211" i="2" s="1"/>
  <c r="AF211" i="2"/>
  <c r="J212" i="2"/>
  <c r="L212" i="2"/>
  <c r="M212" i="2"/>
  <c r="N212" i="2"/>
  <c r="O212" i="2"/>
  <c r="P212" i="2"/>
  <c r="Q212" i="2"/>
  <c r="R212" i="2"/>
  <c r="S212" i="2"/>
  <c r="T212" i="2"/>
  <c r="U212" i="2"/>
  <c r="V212" i="2"/>
  <c r="W212" i="2"/>
  <c r="X212" i="2"/>
  <c r="AV212" i="2" s="1"/>
  <c r="Y212" i="2"/>
  <c r="Z212" i="2"/>
  <c r="AA212" i="2"/>
  <c r="AB212" i="2"/>
  <c r="AZ212" i="2" s="1"/>
  <c r="AD212" i="2"/>
  <c r="AE212" i="2"/>
  <c r="BA212" i="2" s="1"/>
  <c r="AF212" i="2"/>
  <c r="J213" i="2"/>
  <c r="L213" i="2"/>
  <c r="M213" i="2"/>
  <c r="N213" i="2"/>
  <c r="O213" i="2"/>
  <c r="P213" i="2"/>
  <c r="Q213" i="2"/>
  <c r="R213" i="2"/>
  <c r="S213" i="2"/>
  <c r="T213" i="2"/>
  <c r="U213" i="2"/>
  <c r="V213" i="2"/>
  <c r="W213" i="2"/>
  <c r="X213" i="2"/>
  <c r="AV213" i="2" s="1"/>
  <c r="Y213" i="2"/>
  <c r="Z213" i="2"/>
  <c r="AA213" i="2"/>
  <c r="AB213" i="2"/>
  <c r="AZ213" i="2" s="1"/>
  <c r="AD213" i="2"/>
  <c r="AE213" i="2"/>
  <c r="BA213" i="2" s="1"/>
  <c r="AF213" i="2"/>
  <c r="J214" i="2"/>
  <c r="L214" i="2"/>
  <c r="M214" i="2"/>
  <c r="N214" i="2"/>
  <c r="O214" i="2"/>
  <c r="P214" i="2"/>
  <c r="Q214" i="2"/>
  <c r="R214" i="2"/>
  <c r="S214" i="2"/>
  <c r="T214" i="2"/>
  <c r="U214" i="2"/>
  <c r="V214" i="2"/>
  <c r="W214" i="2"/>
  <c r="X214" i="2"/>
  <c r="AV214" i="2" s="1"/>
  <c r="Y214" i="2"/>
  <c r="Z214" i="2"/>
  <c r="AA214" i="2"/>
  <c r="AB214" i="2"/>
  <c r="AZ214" i="2" s="1"/>
  <c r="AD214" i="2"/>
  <c r="AE214" i="2"/>
  <c r="BA214" i="2" s="1"/>
  <c r="AF214" i="2"/>
  <c r="J215" i="2"/>
  <c r="L215" i="2"/>
  <c r="M215" i="2"/>
  <c r="N215" i="2"/>
  <c r="O215" i="2"/>
  <c r="P215" i="2"/>
  <c r="Q215" i="2"/>
  <c r="R215" i="2"/>
  <c r="S215" i="2"/>
  <c r="T215" i="2"/>
  <c r="U215" i="2"/>
  <c r="V215" i="2"/>
  <c r="W215" i="2"/>
  <c r="X215" i="2"/>
  <c r="AV215" i="2" s="1"/>
  <c r="Y215" i="2"/>
  <c r="Z215" i="2"/>
  <c r="AA215" i="2"/>
  <c r="AB215" i="2"/>
  <c r="AZ215" i="2" s="1"/>
  <c r="AD215" i="2"/>
  <c r="AE215" i="2"/>
  <c r="BA215" i="2" s="1"/>
  <c r="AF215" i="2"/>
  <c r="J216" i="2"/>
  <c r="L216" i="2"/>
  <c r="M216" i="2"/>
  <c r="N216" i="2"/>
  <c r="O216" i="2"/>
  <c r="P216" i="2"/>
  <c r="Q216" i="2"/>
  <c r="R216" i="2"/>
  <c r="S216" i="2"/>
  <c r="T216" i="2"/>
  <c r="U216" i="2"/>
  <c r="V216" i="2"/>
  <c r="W216" i="2"/>
  <c r="X216" i="2"/>
  <c r="AV216" i="2" s="1"/>
  <c r="Y216" i="2"/>
  <c r="Z216" i="2"/>
  <c r="AA216" i="2"/>
  <c r="AB216" i="2"/>
  <c r="AZ216" i="2" s="1"/>
  <c r="AD216" i="2"/>
  <c r="AE216" i="2"/>
  <c r="BA216" i="2" s="1"/>
  <c r="AF216" i="2"/>
  <c r="J217" i="2"/>
  <c r="L217" i="2"/>
  <c r="M217" i="2"/>
  <c r="N217" i="2"/>
  <c r="O217" i="2"/>
  <c r="P217" i="2"/>
  <c r="Q217" i="2"/>
  <c r="R217" i="2"/>
  <c r="S217" i="2"/>
  <c r="T217" i="2"/>
  <c r="U217" i="2"/>
  <c r="V217" i="2"/>
  <c r="W217" i="2"/>
  <c r="X217" i="2"/>
  <c r="AV217" i="2" s="1"/>
  <c r="Y217" i="2"/>
  <c r="Z217" i="2"/>
  <c r="AA217" i="2"/>
  <c r="AB217" i="2"/>
  <c r="AZ217" i="2" s="1"/>
  <c r="AD217" i="2"/>
  <c r="AE217" i="2"/>
  <c r="BA217" i="2" s="1"/>
  <c r="AF217" i="2"/>
  <c r="J218" i="2"/>
  <c r="L218" i="2"/>
  <c r="M218" i="2"/>
  <c r="N218" i="2"/>
  <c r="O218" i="2"/>
  <c r="P218" i="2"/>
  <c r="Q218" i="2"/>
  <c r="R218" i="2"/>
  <c r="S218" i="2"/>
  <c r="T218" i="2"/>
  <c r="U218" i="2"/>
  <c r="V218" i="2"/>
  <c r="W218" i="2"/>
  <c r="X218" i="2"/>
  <c r="AV218" i="2" s="1"/>
  <c r="Y218" i="2"/>
  <c r="Z218" i="2"/>
  <c r="AA218" i="2"/>
  <c r="AB218" i="2"/>
  <c r="AZ218" i="2" s="1"/>
  <c r="AD218" i="2"/>
  <c r="AE218" i="2"/>
  <c r="BA218" i="2" s="1"/>
  <c r="AF218" i="2"/>
  <c r="J219" i="2"/>
  <c r="L219" i="2"/>
  <c r="M219" i="2"/>
  <c r="N219" i="2"/>
  <c r="O219" i="2"/>
  <c r="P219" i="2"/>
  <c r="Q219" i="2"/>
  <c r="R219" i="2"/>
  <c r="S219" i="2"/>
  <c r="T219" i="2"/>
  <c r="U219" i="2"/>
  <c r="V219" i="2"/>
  <c r="W219" i="2"/>
  <c r="X219" i="2"/>
  <c r="AV219" i="2" s="1"/>
  <c r="Y219" i="2"/>
  <c r="Z219" i="2"/>
  <c r="AA219" i="2"/>
  <c r="AB219" i="2"/>
  <c r="AZ219" i="2" s="1"/>
  <c r="AD219" i="2"/>
  <c r="AE219" i="2"/>
  <c r="BA219" i="2" s="1"/>
  <c r="AF219" i="2"/>
  <c r="J220" i="2"/>
  <c r="L220" i="2"/>
  <c r="M220" i="2"/>
  <c r="N220" i="2"/>
  <c r="O220" i="2"/>
  <c r="P220" i="2"/>
  <c r="Q220" i="2"/>
  <c r="R220" i="2"/>
  <c r="S220" i="2"/>
  <c r="T220" i="2"/>
  <c r="U220" i="2"/>
  <c r="V220" i="2"/>
  <c r="W220" i="2"/>
  <c r="X220" i="2"/>
  <c r="AV220" i="2" s="1"/>
  <c r="Y220" i="2"/>
  <c r="Z220" i="2"/>
  <c r="AA220" i="2"/>
  <c r="AB220" i="2"/>
  <c r="AZ220" i="2" s="1"/>
  <c r="AC220" i="2"/>
  <c r="AD220" i="2"/>
  <c r="AE220" i="2"/>
  <c r="BA220" i="2" s="1"/>
  <c r="AF220" i="2"/>
  <c r="J221" i="2"/>
  <c r="L221" i="2"/>
  <c r="M221" i="2"/>
  <c r="N221" i="2"/>
  <c r="O221" i="2"/>
  <c r="P221" i="2"/>
  <c r="Q221" i="2"/>
  <c r="R221" i="2"/>
  <c r="S221" i="2"/>
  <c r="T221" i="2"/>
  <c r="U221" i="2"/>
  <c r="V221" i="2"/>
  <c r="W221" i="2"/>
  <c r="X221" i="2"/>
  <c r="AV221" i="2" s="1"/>
  <c r="Y221" i="2"/>
  <c r="Z221" i="2"/>
  <c r="AA221" i="2"/>
  <c r="AB221" i="2"/>
  <c r="AZ221" i="2" s="1"/>
  <c r="AD221" i="2"/>
  <c r="AE221" i="2"/>
  <c r="BA221" i="2" s="1"/>
  <c r="AF221" i="2"/>
  <c r="J222" i="2"/>
  <c r="L222" i="2"/>
  <c r="M222" i="2"/>
  <c r="N222" i="2"/>
  <c r="O222" i="2"/>
  <c r="P222" i="2"/>
  <c r="Q222" i="2"/>
  <c r="R222" i="2"/>
  <c r="S222" i="2"/>
  <c r="T222" i="2"/>
  <c r="U222" i="2"/>
  <c r="V222" i="2"/>
  <c r="W222" i="2"/>
  <c r="X222" i="2"/>
  <c r="AV222" i="2" s="1"/>
  <c r="Y222" i="2"/>
  <c r="Z222" i="2"/>
  <c r="AA222" i="2"/>
  <c r="AB222" i="2"/>
  <c r="AZ222" i="2" s="1"/>
  <c r="AC222" i="2"/>
  <c r="AD222" i="2"/>
  <c r="AE222" i="2"/>
  <c r="BA222" i="2" s="1"/>
  <c r="AF222" i="2"/>
  <c r="J223" i="2"/>
  <c r="L223" i="2"/>
  <c r="M223" i="2"/>
  <c r="N223" i="2"/>
  <c r="O223" i="2"/>
  <c r="P223" i="2"/>
  <c r="Q223" i="2"/>
  <c r="R223" i="2"/>
  <c r="S223" i="2"/>
  <c r="T223" i="2"/>
  <c r="U223" i="2"/>
  <c r="V223" i="2"/>
  <c r="W223" i="2"/>
  <c r="X223" i="2"/>
  <c r="AV223" i="2" s="1"/>
  <c r="Y223" i="2"/>
  <c r="Z223" i="2"/>
  <c r="AA223" i="2"/>
  <c r="AB223" i="2"/>
  <c r="AZ223" i="2" s="1"/>
  <c r="AD223" i="2"/>
  <c r="AE223" i="2"/>
  <c r="BA223" i="2" s="1"/>
  <c r="AF223" i="2"/>
  <c r="J224" i="2"/>
  <c r="L224" i="2"/>
  <c r="M224" i="2"/>
  <c r="N224" i="2"/>
  <c r="O224" i="2"/>
  <c r="P224" i="2"/>
  <c r="Q224" i="2"/>
  <c r="R224" i="2"/>
  <c r="S224" i="2"/>
  <c r="T224" i="2"/>
  <c r="U224" i="2"/>
  <c r="V224" i="2"/>
  <c r="W224" i="2"/>
  <c r="X224" i="2"/>
  <c r="AV224" i="2" s="1"/>
  <c r="Y224" i="2"/>
  <c r="Z224" i="2"/>
  <c r="AA224" i="2"/>
  <c r="AB224" i="2"/>
  <c r="AZ224" i="2" s="1"/>
  <c r="AD224" i="2"/>
  <c r="AE224" i="2"/>
  <c r="BA224" i="2" s="1"/>
  <c r="AF224" i="2"/>
  <c r="J225" i="2"/>
  <c r="L225" i="2"/>
  <c r="M225" i="2"/>
  <c r="N225" i="2"/>
  <c r="O225" i="2"/>
  <c r="P225" i="2"/>
  <c r="Q225" i="2"/>
  <c r="R225" i="2"/>
  <c r="S225" i="2"/>
  <c r="T225" i="2"/>
  <c r="U225" i="2"/>
  <c r="V225" i="2"/>
  <c r="W225" i="2"/>
  <c r="X225" i="2"/>
  <c r="AV225" i="2" s="1"/>
  <c r="Y225" i="2"/>
  <c r="Z225" i="2"/>
  <c r="AA225" i="2"/>
  <c r="AB225" i="2"/>
  <c r="AZ225" i="2" s="1"/>
  <c r="AD225" i="2"/>
  <c r="AE225" i="2"/>
  <c r="BA225" i="2" s="1"/>
  <c r="AF225" i="2"/>
  <c r="J226" i="2"/>
  <c r="L226" i="2"/>
  <c r="M226" i="2"/>
  <c r="N226" i="2"/>
  <c r="O226" i="2"/>
  <c r="P226" i="2"/>
  <c r="Q226" i="2"/>
  <c r="R226" i="2"/>
  <c r="S226" i="2"/>
  <c r="T226" i="2"/>
  <c r="U226" i="2"/>
  <c r="V226" i="2"/>
  <c r="W226" i="2"/>
  <c r="X226" i="2"/>
  <c r="AV226" i="2" s="1"/>
  <c r="Y226" i="2"/>
  <c r="Z226" i="2"/>
  <c r="AA226" i="2"/>
  <c r="AB226" i="2"/>
  <c r="AZ226" i="2" s="1"/>
  <c r="AC226" i="2"/>
  <c r="AD226" i="2"/>
  <c r="AE226" i="2"/>
  <c r="BA226" i="2" s="1"/>
  <c r="AF226" i="2"/>
  <c r="J227" i="2"/>
  <c r="L227" i="2"/>
  <c r="M227" i="2"/>
  <c r="N227" i="2"/>
  <c r="O227" i="2"/>
  <c r="P227" i="2"/>
  <c r="Q227" i="2"/>
  <c r="R227" i="2"/>
  <c r="S227" i="2"/>
  <c r="T227" i="2"/>
  <c r="U227" i="2"/>
  <c r="V227" i="2"/>
  <c r="W227" i="2"/>
  <c r="X227" i="2"/>
  <c r="AV227" i="2" s="1"/>
  <c r="Y227" i="2"/>
  <c r="Z227" i="2"/>
  <c r="AA227" i="2"/>
  <c r="AB227" i="2"/>
  <c r="AZ227" i="2" s="1"/>
  <c r="AD227" i="2"/>
  <c r="AE227" i="2"/>
  <c r="BA227" i="2" s="1"/>
  <c r="AF227" i="2"/>
  <c r="J228" i="2"/>
  <c r="L228" i="2"/>
  <c r="M228" i="2"/>
  <c r="N228" i="2"/>
  <c r="O228" i="2"/>
  <c r="P228" i="2"/>
  <c r="Q228" i="2"/>
  <c r="R228" i="2"/>
  <c r="S228" i="2"/>
  <c r="T228" i="2"/>
  <c r="U228" i="2"/>
  <c r="V228" i="2"/>
  <c r="W228" i="2"/>
  <c r="X228" i="2"/>
  <c r="AV228" i="2" s="1"/>
  <c r="Y228" i="2"/>
  <c r="Z228" i="2"/>
  <c r="AA228" i="2"/>
  <c r="AB228" i="2"/>
  <c r="AZ228" i="2" s="1"/>
  <c r="AD228" i="2"/>
  <c r="AE228" i="2"/>
  <c r="BA228" i="2" s="1"/>
  <c r="AF228" i="2"/>
  <c r="J229" i="2"/>
  <c r="L229" i="2"/>
  <c r="M229" i="2"/>
  <c r="N229" i="2"/>
  <c r="O229" i="2"/>
  <c r="P229" i="2"/>
  <c r="Q229" i="2"/>
  <c r="R229" i="2"/>
  <c r="S229" i="2"/>
  <c r="T229" i="2"/>
  <c r="U229" i="2"/>
  <c r="V229" i="2"/>
  <c r="W229" i="2"/>
  <c r="X229" i="2"/>
  <c r="AV229" i="2" s="1"/>
  <c r="Y229" i="2"/>
  <c r="Z229" i="2"/>
  <c r="AA229" i="2"/>
  <c r="AB229" i="2"/>
  <c r="AZ229" i="2" s="1"/>
  <c r="AD229" i="2"/>
  <c r="AE229" i="2"/>
  <c r="BA229" i="2" s="1"/>
  <c r="AF229" i="2"/>
  <c r="J230" i="2"/>
  <c r="L230" i="2"/>
  <c r="M230" i="2"/>
  <c r="N230" i="2"/>
  <c r="O230" i="2"/>
  <c r="P230" i="2"/>
  <c r="Q230" i="2"/>
  <c r="R230" i="2"/>
  <c r="S230" i="2"/>
  <c r="T230" i="2"/>
  <c r="U230" i="2"/>
  <c r="V230" i="2"/>
  <c r="W230" i="2"/>
  <c r="X230" i="2"/>
  <c r="AV230" i="2" s="1"/>
  <c r="Y230" i="2"/>
  <c r="Z230" i="2"/>
  <c r="AA230" i="2"/>
  <c r="AB230" i="2"/>
  <c r="AZ230" i="2" s="1"/>
  <c r="AD230" i="2"/>
  <c r="AE230" i="2"/>
  <c r="BA230" i="2" s="1"/>
  <c r="AF230" i="2"/>
  <c r="J231" i="2"/>
  <c r="L231" i="2"/>
  <c r="M231" i="2"/>
  <c r="N231" i="2"/>
  <c r="O231" i="2"/>
  <c r="P231" i="2"/>
  <c r="Q231" i="2"/>
  <c r="R231" i="2"/>
  <c r="S231" i="2"/>
  <c r="T231" i="2"/>
  <c r="U231" i="2"/>
  <c r="V231" i="2"/>
  <c r="W231" i="2"/>
  <c r="X231" i="2"/>
  <c r="AV231" i="2" s="1"/>
  <c r="Y231" i="2"/>
  <c r="Z231" i="2"/>
  <c r="AA231" i="2"/>
  <c r="AB231" i="2"/>
  <c r="AZ231" i="2" s="1"/>
  <c r="AD231" i="2"/>
  <c r="AE231" i="2"/>
  <c r="BA231" i="2" s="1"/>
  <c r="AF231" i="2"/>
  <c r="J232" i="2"/>
  <c r="L232" i="2"/>
  <c r="M232" i="2"/>
  <c r="N232" i="2"/>
  <c r="O232" i="2"/>
  <c r="P232" i="2"/>
  <c r="Q232" i="2"/>
  <c r="R232" i="2"/>
  <c r="S232" i="2"/>
  <c r="T232" i="2"/>
  <c r="U232" i="2"/>
  <c r="V232" i="2"/>
  <c r="W232" i="2"/>
  <c r="X232" i="2"/>
  <c r="AV232" i="2" s="1"/>
  <c r="Y232" i="2"/>
  <c r="Z232" i="2"/>
  <c r="AA232" i="2"/>
  <c r="AB232" i="2"/>
  <c r="AZ232" i="2" s="1"/>
  <c r="AC232" i="2"/>
  <c r="AD232" i="2"/>
  <c r="AE232" i="2"/>
  <c r="BA232" i="2" s="1"/>
  <c r="AF232" i="2"/>
  <c r="J233" i="2"/>
  <c r="L233" i="2"/>
  <c r="M233" i="2"/>
  <c r="N233" i="2"/>
  <c r="O233" i="2"/>
  <c r="P233" i="2"/>
  <c r="Q233" i="2"/>
  <c r="R233" i="2"/>
  <c r="S233" i="2"/>
  <c r="T233" i="2"/>
  <c r="U233" i="2"/>
  <c r="V233" i="2"/>
  <c r="W233" i="2"/>
  <c r="X233" i="2"/>
  <c r="AV233" i="2" s="1"/>
  <c r="Y233" i="2"/>
  <c r="Z233" i="2"/>
  <c r="AA233" i="2"/>
  <c r="AB233" i="2"/>
  <c r="AZ233" i="2" s="1"/>
  <c r="AD233" i="2"/>
  <c r="AE233" i="2"/>
  <c r="BA233" i="2" s="1"/>
  <c r="AF233" i="2"/>
  <c r="J234" i="2"/>
  <c r="L234" i="2"/>
  <c r="M234" i="2"/>
  <c r="N234" i="2"/>
  <c r="O234" i="2"/>
  <c r="P234" i="2"/>
  <c r="Q234" i="2"/>
  <c r="R234" i="2"/>
  <c r="S234" i="2"/>
  <c r="T234" i="2"/>
  <c r="U234" i="2"/>
  <c r="V234" i="2"/>
  <c r="W234" i="2"/>
  <c r="X234" i="2"/>
  <c r="AV234" i="2" s="1"/>
  <c r="Y234" i="2"/>
  <c r="Z234" i="2"/>
  <c r="AA234" i="2"/>
  <c r="AB234" i="2"/>
  <c r="AZ234" i="2" s="1"/>
  <c r="AD234" i="2"/>
  <c r="AE234" i="2"/>
  <c r="BA234" i="2" s="1"/>
  <c r="AF234" i="2"/>
  <c r="J235" i="2"/>
  <c r="L235" i="2"/>
  <c r="M235" i="2"/>
  <c r="N235" i="2"/>
  <c r="O235" i="2"/>
  <c r="P235" i="2"/>
  <c r="Q235" i="2"/>
  <c r="R235" i="2"/>
  <c r="S235" i="2"/>
  <c r="T235" i="2"/>
  <c r="U235" i="2"/>
  <c r="V235" i="2"/>
  <c r="W235" i="2"/>
  <c r="X235" i="2"/>
  <c r="AV235" i="2" s="1"/>
  <c r="Y235" i="2"/>
  <c r="Z235" i="2"/>
  <c r="AA235" i="2"/>
  <c r="AB235" i="2"/>
  <c r="AZ235" i="2" s="1"/>
  <c r="AD235" i="2"/>
  <c r="AE235" i="2"/>
  <c r="BA235" i="2" s="1"/>
  <c r="AF235" i="2"/>
  <c r="J236" i="2"/>
  <c r="L236" i="2"/>
  <c r="M236" i="2"/>
  <c r="N236" i="2"/>
  <c r="O236" i="2"/>
  <c r="P236" i="2"/>
  <c r="Q236" i="2"/>
  <c r="R236" i="2"/>
  <c r="S236" i="2"/>
  <c r="T236" i="2"/>
  <c r="U236" i="2"/>
  <c r="V236" i="2"/>
  <c r="W236" i="2"/>
  <c r="X236" i="2"/>
  <c r="AV236" i="2" s="1"/>
  <c r="Y236" i="2"/>
  <c r="Z236" i="2"/>
  <c r="AA236" i="2"/>
  <c r="AB236" i="2"/>
  <c r="AZ236" i="2" s="1"/>
  <c r="AD236" i="2"/>
  <c r="AE236" i="2"/>
  <c r="BA236" i="2" s="1"/>
  <c r="AF236" i="2"/>
  <c r="J237" i="2"/>
  <c r="L237" i="2"/>
  <c r="M237" i="2"/>
  <c r="N237" i="2"/>
  <c r="O237" i="2"/>
  <c r="P237" i="2"/>
  <c r="Q237" i="2"/>
  <c r="R237" i="2"/>
  <c r="S237" i="2"/>
  <c r="T237" i="2"/>
  <c r="U237" i="2"/>
  <c r="V237" i="2"/>
  <c r="W237" i="2"/>
  <c r="X237" i="2"/>
  <c r="AV237" i="2" s="1"/>
  <c r="Y237" i="2"/>
  <c r="Z237" i="2"/>
  <c r="AA237" i="2"/>
  <c r="AB237" i="2"/>
  <c r="AZ237" i="2" s="1"/>
  <c r="AD237" i="2"/>
  <c r="AE237" i="2"/>
  <c r="BA237" i="2" s="1"/>
  <c r="AF237" i="2"/>
  <c r="J238" i="2"/>
  <c r="L238" i="2"/>
  <c r="M238" i="2"/>
  <c r="N238" i="2"/>
  <c r="O238" i="2"/>
  <c r="P238" i="2"/>
  <c r="Q238" i="2"/>
  <c r="R238" i="2"/>
  <c r="S238" i="2"/>
  <c r="T238" i="2"/>
  <c r="U238" i="2"/>
  <c r="V238" i="2"/>
  <c r="W238" i="2"/>
  <c r="X238" i="2"/>
  <c r="AV238" i="2" s="1"/>
  <c r="Y238" i="2"/>
  <c r="Z238" i="2"/>
  <c r="AA238" i="2"/>
  <c r="AB238" i="2"/>
  <c r="AZ238" i="2" s="1"/>
  <c r="AC238" i="2"/>
  <c r="AD238" i="2"/>
  <c r="AE238" i="2"/>
  <c r="BA238" i="2" s="1"/>
  <c r="AF238" i="2"/>
  <c r="J239" i="2"/>
  <c r="L239" i="2"/>
  <c r="M239" i="2"/>
  <c r="N239" i="2"/>
  <c r="O239" i="2"/>
  <c r="P239" i="2"/>
  <c r="Q239" i="2"/>
  <c r="R239" i="2"/>
  <c r="S239" i="2"/>
  <c r="T239" i="2"/>
  <c r="U239" i="2"/>
  <c r="V239" i="2"/>
  <c r="W239" i="2"/>
  <c r="X239" i="2"/>
  <c r="AV239" i="2" s="1"/>
  <c r="Y239" i="2"/>
  <c r="Z239" i="2"/>
  <c r="AA239" i="2"/>
  <c r="AB239" i="2"/>
  <c r="AZ239" i="2" s="1"/>
  <c r="AD239" i="2"/>
  <c r="AE239" i="2"/>
  <c r="BA239" i="2" s="1"/>
  <c r="AF239" i="2"/>
  <c r="J240" i="2"/>
  <c r="L240" i="2"/>
  <c r="M240" i="2"/>
  <c r="N240" i="2"/>
  <c r="O240" i="2"/>
  <c r="P240" i="2"/>
  <c r="Q240" i="2"/>
  <c r="R240" i="2"/>
  <c r="S240" i="2"/>
  <c r="T240" i="2"/>
  <c r="U240" i="2"/>
  <c r="V240" i="2"/>
  <c r="W240" i="2"/>
  <c r="X240" i="2"/>
  <c r="AV240" i="2" s="1"/>
  <c r="Y240" i="2"/>
  <c r="Z240" i="2"/>
  <c r="AA240" i="2"/>
  <c r="AB240" i="2"/>
  <c r="AZ240" i="2" s="1"/>
  <c r="AD240" i="2"/>
  <c r="AE240" i="2"/>
  <c r="BA240" i="2" s="1"/>
  <c r="AF240" i="2"/>
  <c r="J241" i="2"/>
  <c r="L241" i="2"/>
  <c r="M241" i="2"/>
  <c r="N241" i="2"/>
  <c r="O241" i="2"/>
  <c r="P241" i="2"/>
  <c r="Q241" i="2"/>
  <c r="R241" i="2"/>
  <c r="S241" i="2"/>
  <c r="T241" i="2"/>
  <c r="U241" i="2"/>
  <c r="V241" i="2"/>
  <c r="W241" i="2"/>
  <c r="X241" i="2"/>
  <c r="AV241" i="2" s="1"/>
  <c r="Y241" i="2"/>
  <c r="Z241" i="2"/>
  <c r="AA241" i="2"/>
  <c r="AB241" i="2"/>
  <c r="AZ241" i="2" s="1"/>
  <c r="AD241" i="2"/>
  <c r="AE241" i="2"/>
  <c r="BA241" i="2" s="1"/>
  <c r="AF241" i="2"/>
  <c r="J242" i="2"/>
  <c r="L242" i="2"/>
  <c r="M242" i="2"/>
  <c r="N242" i="2"/>
  <c r="O242" i="2"/>
  <c r="P242" i="2"/>
  <c r="Q242" i="2"/>
  <c r="R242" i="2"/>
  <c r="S242" i="2"/>
  <c r="T242" i="2"/>
  <c r="U242" i="2"/>
  <c r="V242" i="2"/>
  <c r="W242" i="2"/>
  <c r="X242" i="2"/>
  <c r="AV242" i="2" s="1"/>
  <c r="Y242" i="2"/>
  <c r="Z242" i="2"/>
  <c r="AA242" i="2"/>
  <c r="AB242" i="2"/>
  <c r="AZ242" i="2" s="1"/>
  <c r="AD242" i="2"/>
  <c r="AE242" i="2"/>
  <c r="BA242" i="2" s="1"/>
  <c r="AF242" i="2"/>
  <c r="J243" i="2"/>
  <c r="L243" i="2"/>
  <c r="M243" i="2"/>
  <c r="N243" i="2"/>
  <c r="O243" i="2"/>
  <c r="P243" i="2"/>
  <c r="Q243" i="2"/>
  <c r="R243" i="2"/>
  <c r="S243" i="2"/>
  <c r="T243" i="2"/>
  <c r="U243" i="2"/>
  <c r="V243" i="2"/>
  <c r="W243" i="2"/>
  <c r="X243" i="2"/>
  <c r="AV243" i="2" s="1"/>
  <c r="Y243" i="2"/>
  <c r="Z243" i="2"/>
  <c r="AA243" i="2"/>
  <c r="AB243" i="2"/>
  <c r="AZ243" i="2" s="1"/>
  <c r="AD243" i="2"/>
  <c r="AE243" i="2"/>
  <c r="BA243" i="2" s="1"/>
  <c r="AF243" i="2"/>
  <c r="J244" i="2"/>
  <c r="L244" i="2"/>
  <c r="M244" i="2"/>
  <c r="N244" i="2"/>
  <c r="O244" i="2"/>
  <c r="P244" i="2"/>
  <c r="Q244" i="2"/>
  <c r="R244" i="2"/>
  <c r="S244" i="2"/>
  <c r="T244" i="2"/>
  <c r="U244" i="2"/>
  <c r="V244" i="2"/>
  <c r="W244" i="2"/>
  <c r="X244" i="2"/>
  <c r="AV244" i="2" s="1"/>
  <c r="Y244" i="2"/>
  <c r="Z244" i="2"/>
  <c r="AA244" i="2"/>
  <c r="AB244" i="2"/>
  <c r="AZ244" i="2" s="1"/>
  <c r="AD244" i="2"/>
  <c r="AE244" i="2"/>
  <c r="BA244" i="2" s="1"/>
  <c r="AF244" i="2"/>
  <c r="J245" i="2"/>
  <c r="L245" i="2"/>
  <c r="M245" i="2"/>
  <c r="N245" i="2"/>
  <c r="O245" i="2"/>
  <c r="P245" i="2"/>
  <c r="Q245" i="2"/>
  <c r="R245" i="2"/>
  <c r="S245" i="2"/>
  <c r="T245" i="2"/>
  <c r="U245" i="2"/>
  <c r="V245" i="2"/>
  <c r="W245" i="2"/>
  <c r="X245" i="2"/>
  <c r="AV245" i="2" s="1"/>
  <c r="Y245" i="2"/>
  <c r="Z245" i="2"/>
  <c r="AA245" i="2"/>
  <c r="AB245" i="2"/>
  <c r="AZ245" i="2" s="1"/>
  <c r="AD245" i="2"/>
  <c r="AE245" i="2"/>
  <c r="BA245" i="2" s="1"/>
  <c r="AF245" i="2"/>
  <c r="J246" i="2"/>
  <c r="L246" i="2"/>
  <c r="M246" i="2"/>
  <c r="N246" i="2"/>
  <c r="O246" i="2"/>
  <c r="P246" i="2"/>
  <c r="Q246" i="2"/>
  <c r="R246" i="2"/>
  <c r="S246" i="2"/>
  <c r="T246" i="2"/>
  <c r="U246" i="2"/>
  <c r="V246" i="2"/>
  <c r="W246" i="2"/>
  <c r="X246" i="2"/>
  <c r="AV246" i="2" s="1"/>
  <c r="Y246" i="2"/>
  <c r="Z246" i="2"/>
  <c r="AA246" i="2"/>
  <c r="AB246" i="2"/>
  <c r="AZ246" i="2" s="1"/>
  <c r="AC246" i="2"/>
  <c r="AD246" i="2"/>
  <c r="AE246" i="2"/>
  <c r="BA246" i="2" s="1"/>
  <c r="AF246" i="2"/>
  <c r="J247" i="2"/>
  <c r="L247" i="2"/>
  <c r="M247" i="2"/>
  <c r="N247" i="2"/>
  <c r="O247" i="2"/>
  <c r="P247" i="2"/>
  <c r="Q247" i="2"/>
  <c r="R247" i="2"/>
  <c r="S247" i="2"/>
  <c r="T247" i="2"/>
  <c r="U247" i="2"/>
  <c r="V247" i="2"/>
  <c r="W247" i="2"/>
  <c r="X247" i="2"/>
  <c r="AV247" i="2" s="1"/>
  <c r="Y247" i="2"/>
  <c r="Z247" i="2"/>
  <c r="AA247" i="2"/>
  <c r="AB247" i="2"/>
  <c r="AZ247" i="2" s="1"/>
  <c r="AD247" i="2"/>
  <c r="AE247" i="2"/>
  <c r="BA247" i="2" s="1"/>
  <c r="AF247" i="2"/>
  <c r="J248" i="2"/>
  <c r="L248" i="2"/>
  <c r="M248" i="2"/>
  <c r="N248" i="2"/>
  <c r="O248" i="2"/>
  <c r="P248" i="2"/>
  <c r="Q248" i="2"/>
  <c r="R248" i="2"/>
  <c r="S248" i="2"/>
  <c r="T248" i="2"/>
  <c r="U248" i="2"/>
  <c r="V248" i="2"/>
  <c r="W248" i="2"/>
  <c r="X248" i="2"/>
  <c r="AV248" i="2" s="1"/>
  <c r="Y248" i="2"/>
  <c r="Z248" i="2"/>
  <c r="AA248" i="2"/>
  <c r="AB248" i="2"/>
  <c r="AZ248" i="2" s="1"/>
  <c r="AD248" i="2"/>
  <c r="AE248" i="2"/>
  <c r="BA248" i="2" s="1"/>
  <c r="AF248" i="2"/>
  <c r="J249" i="2"/>
  <c r="L249" i="2"/>
  <c r="M249" i="2"/>
  <c r="N249" i="2"/>
  <c r="O249" i="2"/>
  <c r="P249" i="2"/>
  <c r="Q249" i="2"/>
  <c r="R249" i="2"/>
  <c r="S249" i="2"/>
  <c r="T249" i="2"/>
  <c r="U249" i="2"/>
  <c r="V249" i="2"/>
  <c r="W249" i="2"/>
  <c r="X249" i="2"/>
  <c r="AV249" i="2" s="1"/>
  <c r="Y249" i="2"/>
  <c r="Z249" i="2"/>
  <c r="AA249" i="2"/>
  <c r="AB249" i="2"/>
  <c r="AZ249" i="2" s="1"/>
  <c r="AD249" i="2"/>
  <c r="AE249" i="2"/>
  <c r="BA249" i="2" s="1"/>
  <c r="AF249" i="2"/>
  <c r="J250" i="2"/>
  <c r="L250" i="2"/>
  <c r="M250" i="2"/>
  <c r="N250" i="2"/>
  <c r="O250" i="2"/>
  <c r="P250" i="2"/>
  <c r="Q250" i="2"/>
  <c r="R250" i="2"/>
  <c r="S250" i="2"/>
  <c r="T250" i="2"/>
  <c r="U250" i="2"/>
  <c r="V250" i="2"/>
  <c r="W250" i="2"/>
  <c r="X250" i="2"/>
  <c r="AV250" i="2" s="1"/>
  <c r="Y250" i="2"/>
  <c r="Z250" i="2"/>
  <c r="AA250" i="2"/>
  <c r="AB250" i="2"/>
  <c r="AZ250" i="2" s="1"/>
  <c r="AD250" i="2"/>
  <c r="AE250" i="2"/>
  <c r="BA250" i="2" s="1"/>
  <c r="AF250" i="2"/>
  <c r="J251" i="2"/>
  <c r="L251" i="2"/>
  <c r="M251" i="2"/>
  <c r="N251" i="2"/>
  <c r="O251" i="2"/>
  <c r="P251" i="2"/>
  <c r="Q251" i="2"/>
  <c r="R251" i="2"/>
  <c r="S251" i="2"/>
  <c r="T251" i="2"/>
  <c r="U251" i="2"/>
  <c r="V251" i="2"/>
  <c r="W251" i="2"/>
  <c r="X251" i="2"/>
  <c r="AV251" i="2" s="1"/>
  <c r="Y251" i="2"/>
  <c r="Z251" i="2"/>
  <c r="AA251" i="2"/>
  <c r="AB251" i="2"/>
  <c r="AZ251" i="2" s="1"/>
  <c r="AD251" i="2"/>
  <c r="AE251" i="2"/>
  <c r="BA251" i="2" s="1"/>
  <c r="AF251" i="2"/>
  <c r="J252" i="2"/>
  <c r="L252" i="2"/>
  <c r="M252" i="2"/>
  <c r="N252" i="2"/>
  <c r="O252" i="2"/>
  <c r="P252" i="2"/>
  <c r="Q252" i="2"/>
  <c r="R252" i="2"/>
  <c r="S252" i="2"/>
  <c r="T252" i="2"/>
  <c r="U252" i="2"/>
  <c r="V252" i="2"/>
  <c r="W252" i="2"/>
  <c r="X252" i="2"/>
  <c r="AV252" i="2" s="1"/>
  <c r="Y252" i="2"/>
  <c r="Z252" i="2"/>
  <c r="AA252" i="2"/>
  <c r="AB252" i="2"/>
  <c r="AZ252" i="2" s="1"/>
  <c r="AD252" i="2"/>
  <c r="AE252" i="2"/>
  <c r="BA252" i="2" s="1"/>
  <c r="AF252" i="2"/>
  <c r="J253" i="2"/>
  <c r="L253" i="2"/>
  <c r="M253" i="2"/>
  <c r="N253" i="2"/>
  <c r="O253" i="2"/>
  <c r="P253" i="2"/>
  <c r="Q253" i="2"/>
  <c r="R253" i="2"/>
  <c r="S253" i="2"/>
  <c r="T253" i="2"/>
  <c r="U253" i="2"/>
  <c r="V253" i="2"/>
  <c r="W253" i="2"/>
  <c r="X253" i="2"/>
  <c r="AV253" i="2" s="1"/>
  <c r="Y253" i="2"/>
  <c r="Z253" i="2"/>
  <c r="AA253" i="2"/>
  <c r="AB253" i="2"/>
  <c r="AZ253" i="2" s="1"/>
  <c r="AD253" i="2"/>
  <c r="AE253" i="2"/>
  <c r="BA253" i="2" s="1"/>
  <c r="AF253" i="2"/>
  <c r="J254" i="2"/>
  <c r="L254" i="2"/>
  <c r="M254" i="2"/>
  <c r="N254" i="2"/>
  <c r="O254" i="2"/>
  <c r="P254" i="2"/>
  <c r="Q254" i="2"/>
  <c r="R254" i="2"/>
  <c r="S254" i="2"/>
  <c r="T254" i="2"/>
  <c r="U254" i="2"/>
  <c r="V254" i="2"/>
  <c r="W254" i="2"/>
  <c r="X254" i="2"/>
  <c r="AV254" i="2" s="1"/>
  <c r="Y254" i="2"/>
  <c r="Z254" i="2"/>
  <c r="AA254" i="2"/>
  <c r="AB254" i="2"/>
  <c r="AZ254" i="2" s="1"/>
  <c r="AD254" i="2"/>
  <c r="AE254" i="2"/>
  <c r="BA254" i="2" s="1"/>
  <c r="AF254" i="2"/>
  <c r="J255" i="2"/>
  <c r="L255" i="2"/>
  <c r="M255" i="2"/>
  <c r="N255" i="2"/>
  <c r="O255" i="2"/>
  <c r="P255" i="2"/>
  <c r="Q255" i="2"/>
  <c r="R255" i="2"/>
  <c r="S255" i="2"/>
  <c r="T255" i="2"/>
  <c r="U255" i="2"/>
  <c r="V255" i="2"/>
  <c r="W255" i="2"/>
  <c r="X255" i="2"/>
  <c r="AV255" i="2" s="1"/>
  <c r="Y255" i="2"/>
  <c r="Z255" i="2"/>
  <c r="AA255" i="2"/>
  <c r="AB255" i="2"/>
  <c r="AZ255" i="2" s="1"/>
  <c r="AD255" i="2"/>
  <c r="AE255" i="2"/>
  <c r="BA255" i="2" s="1"/>
  <c r="AF255" i="2"/>
  <c r="J256" i="2"/>
  <c r="L256" i="2"/>
  <c r="M256" i="2"/>
  <c r="N256" i="2"/>
  <c r="O256" i="2"/>
  <c r="P256" i="2"/>
  <c r="Q256" i="2"/>
  <c r="R256" i="2"/>
  <c r="S256" i="2"/>
  <c r="T256" i="2"/>
  <c r="U256" i="2"/>
  <c r="V256" i="2"/>
  <c r="W256" i="2"/>
  <c r="X256" i="2"/>
  <c r="AV256" i="2" s="1"/>
  <c r="Y256" i="2"/>
  <c r="Z256" i="2"/>
  <c r="AA256" i="2"/>
  <c r="AB256" i="2"/>
  <c r="AZ256" i="2" s="1"/>
  <c r="AD256" i="2"/>
  <c r="AE256" i="2"/>
  <c r="BA256" i="2" s="1"/>
  <c r="AF256" i="2"/>
  <c r="J257" i="2"/>
  <c r="L257" i="2"/>
  <c r="M257" i="2"/>
  <c r="N257" i="2"/>
  <c r="O257" i="2"/>
  <c r="P257" i="2"/>
  <c r="Q257" i="2"/>
  <c r="R257" i="2"/>
  <c r="S257" i="2"/>
  <c r="T257" i="2"/>
  <c r="U257" i="2"/>
  <c r="V257" i="2"/>
  <c r="W257" i="2"/>
  <c r="X257" i="2"/>
  <c r="AV257" i="2" s="1"/>
  <c r="Y257" i="2"/>
  <c r="Z257" i="2"/>
  <c r="AA257" i="2"/>
  <c r="AB257" i="2"/>
  <c r="AZ257" i="2" s="1"/>
  <c r="AD257" i="2"/>
  <c r="AE257" i="2"/>
  <c r="BA257" i="2" s="1"/>
  <c r="AF257" i="2"/>
  <c r="J258" i="2"/>
  <c r="L258" i="2"/>
  <c r="M258" i="2"/>
  <c r="N258" i="2"/>
  <c r="O258" i="2"/>
  <c r="P258" i="2"/>
  <c r="Q258" i="2"/>
  <c r="R258" i="2"/>
  <c r="S258" i="2"/>
  <c r="T258" i="2"/>
  <c r="U258" i="2"/>
  <c r="V258" i="2"/>
  <c r="W258" i="2"/>
  <c r="X258" i="2"/>
  <c r="AV258" i="2" s="1"/>
  <c r="Y258" i="2"/>
  <c r="Z258" i="2"/>
  <c r="AA258" i="2"/>
  <c r="AB258" i="2"/>
  <c r="AZ258" i="2" s="1"/>
  <c r="AC258" i="2"/>
  <c r="AD258" i="2"/>
  <c r="AE258" i="2"/>
  <c r="BA258" i="2" s="1"/>
  <c r="AF258" i="2"/>
  <c r="J259" i="2"/>
  <c r="L259" i="2"/>
  <c r="M259" i="2"/>
  <c r="N259" i="2"/>
  <c r="O259" i="2"/>
  <c r="P259" i="2"/>
  <c r="Q259" i="2"/>
  <c r="R259" i="2"/>
  <c r="S259" i="2"/>
  <c r="T259" i="2"/>
  <c r="U259" i="2"/>
  <c r="V259" i="2"/>
  <c r="W259" i="2"/>
  <c r="X259" i="2"/>
  <c r="AV259" i="2" s="1"/>
  <c r="Y259" i="2"/>
  <c r="Z259" i="2"/>
  <c r="AA259" i="2"/>
  <c r="AB259" i="2"/>
  <c r="AZ259" i="2" s="1"/>
  <c r="AD259" i="2"/>
  <c r="AE259" i="2"/>
  <c r="BA259" i="2" s="1"/>
  <c r="AF259" i="2"/>
  <c r="J260" i="2"/>
  <c r="L260" i="2"/>
  <c r="M260" i="2"/>
  <c r="N260" i="2"/>
  <c r="O260" i="2"/>
  <c r="P260" i="2"/>
  <c r="Q260" i="2"/>
  <c r="R260" i="2"/>
  <c r="S260" i="2"/>
  <c r="T260" i="2"/>
  <c r="U260" i="2"/>
  <c r="V260" i="2"/>
  <c r="W260" i="2"/>
  <c r="X260" i="2"/>
  <c r="AV260" i="2" s="1"/>
  <c r="Y260" i="2"/>
  <c r="Z260" i="2"/>
  <c r="AA260" i="2"/>
  <c r="AB260" i="2"/>
  <c r="AZ260" i="2" s="1"/>
  <c r="AD260" i="2"/>
  <c r="AE260" i="2"/>
  <c r="BA260" i="2" s="1"/>
  <c r="AF260" i="2"/>
  <c r="J261" i="2"/>
  <c r="L261" i="2"/>
  <c r="M261" i="2"/>
  <c r="N261" i="2"/>
  <c r="O261" i="2"/>
  <c r="P261" i="2"/>
  <c r="Q261" i="2"/>
  <c r="R261" i="2"/>
  <c r="S261" i="2"/>
  <c r="T261" i="2"/>
  <c r="U261" i="2"/>
  <c r="V261" i="2"/>
  <c r="W261" i="2"/>
  <c r="X261" i="2"/>
  <c r="AV261" i="2" s="1"/>
  <c r="Y261" i="2"/>
  <c r="Z261" i="2"/>
  <c r="AA261" i="2"/>
  <c r="AB261" i="2"/>
  <c r="AZ261" i="2" s="1"/>
  <c r="AD261" i="2"/>
  <c r="AE261" i="2"/>
  <c r="BA261" i="2" s="1"/>
  <c r="AF261" i="2"/>
  <c r="J262" i="2"/>
  <c r="L262" i="2"/>
  <c r="M262" i="2"/>
  <c r="N262" i="2"/>
  <c r="O262" i="2"/>
  <c r="P262" i="2"/>
  <c r="Q262" i="2"/>
  <c r="R262" i="2"/>
  <c r="S262" i="2"/>
  <c r="T262" i="2"/>
  <c r="U262" i="2"/>
  <c r="V262" i="2"/>
  <c r="W262" i="2"/>
  <c r="X262" i="2"/>
  <c r="AV262" i="2" s="1"/>
  <c r="Y262" i="2"/>
  <c r="Z262" i="2"/>
  <c r="AA262" i="2"/>
  <c r="AB262" i="2"/>
  <c r="AZ262" i="2" s="1"/>
  <c r="AD262" i="2"/>
  <c r="AE262" i="2"/>
  <c r="BA262" i="2" s="1"/>
  <c r="AF262" i="2"/>
  <c r="J263" i="2"/>
  <c r="L263" i="2"/>
  <c r="M263" i="2"/>
  <c r="N263" i="2"/>
  <c r="O263" i="2"/>
  <c r="P263" i="2"/>
  <c r="Q263" i="2"/>
  <c r="R263" i="2"/>
  <c r="S263" i="2"/>
  <c r="T263" i="2"/>
  <c r="U263" i="2"/>
  <c r="V263" i="2"/>
  <c r="W263" i="2"/>
  <c r="X263" i="2"/>
  <c r="AV263" i="2" s="1"/>
  <c r="Y263" i="2"/>
  <c r="Z263" i="2"/>
  <c r="AA263" i="2"/>
  <c r="AB263" i="2"/>
  <c r="AZ263" i="2" s="1"/>
  <c r="AD263" i="2"/>
  <c r="AE263" i="2"/>
  <c r="BA263" i="2" s="1"/>
  <c r="AF263" i="2"/>
  <c r="J264" i="2"/>
  <c r="L264" i="2"/>
  <c r="M264" i="2"/>
  <c r="N264" i="2"/>
  <c r="O264" i="2"/>
  <c r="P264" i="2"/>
  <c r="Q264" i="2"/>
  <c r="R264" i="2"/>
  <c r="S264" i="2"/>
  <c r="T264" i="2"/>
  <c r="U264" i="2"/>
  <c r="V264" i="2"/>
  <c r="W264" i="2"/>
  <c r="X264" i="2"/>
  <c r="AV264" i="2" s="1"/>
  <c r="Y264" i="2"/>
  <c r="Z264" i="2"/>
  <c r="AA264" i="2"/>
  <c r="AB264" i="2"/>
  <c r="AZ264" i="2" s="1"/>
  <c r="AD264" i="2"/>
  <c r="AE264" i="2"/>
  <c r="BA264" i="2" s="1"/>
  <c r="AF264" i="2"/>
  <c r="J265" i="2"/>
  <c r="L265" i="2"/>
  <c r="M265" i="2"/>
  <c r="N265" i="2"/>
  <c r="O265" i="2"/>
  <c r="P265" i="2"/>
  <c r="Q265" i="2"/>
  <c r="R265" i="2"/>
  <c r="S265" i="2"/>
  <c r="T265" i="2"/>
  <c r="U265" i="2"/>
  <c r="V265" i="2"/>
  <c r="W265" i="2"/>
  <c r="X265" i="2"/>
  <c r="AV265" i="2" s="1"/>
  <c r="Y265" i="2"/>
  <c r="Z265" i="2"/>
  <c r="AA265" i="2"/>
  <c r="AB265" i="2"/>
  <c r="AZ265" i="2" s="1"/>
  <c r="AD265" i="2"/>
  <c r="AE265" i="2"/>
  <c r="BA265" i="2" s="1"/>
  <c r="AF265" i="2"/>
  <c r="J266" i="2"/>
  <c r="L266" i="2"/>
  <c r="M266" i="2"/>
  <c r="N266" i="2"/>
  <c r="O266" i="2"/>
  <c r="P266" i="2"/>
  <c r="Q266" i="2"/>
  <c r="R266" i="2"/>
  <c r="S266" i="2"/>
  <c r="T266" i="2"/>
  <c r="U266" i="2"/>
  <c r="V266" i="2"/>
  <c r="W266" i="2"/>
  <c r="X266" i="2"/>
  <c r="AV266" i="2" s="1"/>
  <c r="Y266" i="2"/>
  <c r="Z266" i="2"/>
  <c r="AA266" i="2"/>
  <c r="AB266" i="2"/>
  <c r="AZ266" i="2" s="1"/>
  <c r="AC266" i="2"/>
  <c r="AD266" i="2"/>
  <c r="AE266" i="2"/>
  <c r="BA266" i="2" s="1"/>
  <c r="AF266" i="2"/>
  <c r="J267" i="2"/>
  <c r="L267" i="2"/>
  <c r="M267" i="2"/>
  <c r="N267" i="2"/>
  <c r="O267" i="2"/>
  <c r="P267" i="2"/>
  <c r="Q267" i="2"/>
  <c r="R267" i="2"/>
  <c r="S267" i="2"/>
  <c r="T267" i="2"/>
  <c r="U267" i="2"/>
  <c r="V267" i="2"/>
  <c r="W267" i="2"/>
  <c r="X267" i="2"/>
  <c r="AV267" i="2" s="1"/>
  <c r="Y267" i="2"/>
  <c r="Z267" i="2"/>
  <c r="AA267" i="2"/>
  <c r="AB267" i="2"/>
  <c r="AZ267" i="2" s="1"/>
  <c r="AD267" i="2"/>
  <c r="AE267" i="2"/>
  <c r="BA267" i="2" s="1"/>
  <c r="AF267" i="2"/>
  <c r="J268" i="2"/>
  <c r="L268" i="2"/>
  <c r="M268" i="2"/>
  <c r="N268" i="2"/>
  <c r="O268" i="2"/>
  <c r="P268" i="2"/>
  <c r="Q268" i="2"/>
  <c r="R268" i="2"/>
  <c r="S268" i="2"/>
  <c r="T268" i="2"/>
  <c r="U268" i="2"/>
  <c r="V268" i="2"/>
  <c r="W268" i="2"/>
  <c r="X268" i="2"/>
  <c r="AV268" i="2" s="1"/>
  <c r="Y268" i="2"/>
  <c r="Z268" i="2"/>
  <c r="AA268" i="2"/>
  <c r="AB268" i="2"/>
  <c r="AZ268" i="2" s="1"/>
  <c r="AD268" i="2"/>
  <c r="AE268" i="2"/>
  <c r="BA268" i="2" s="1"/>
  <c r="AF268" i="2"/>
  <c r="J269" i="2"/>
  <c r="L269" i="2"/>
  <c r="M269" i="2"/>
  <c r="N269" i="2"/>
  <c r="O269" i="2"/>
  <c r="P269" i="2"/>
  <c r="Q269" i="2"/>
  <c r="R269" i="2"/>
  <c r="S269" i="2"/>
  <c r="T269" i="2"/>
  <c r="U269" i="2"/>
  <c r="V269" i="2"/>
  <c r="W269" i="2"/>
  <c r="X269" i="2"/>
  <c r="AV269" i="2" s="1"/>
  <c r="Y269" i="2"/>
  <c r="Z269" i="2"/>
  <c r="AA269" i="2"/>
  <c r="AB269" i="2"/>
  <c r="AZ269" i="2" s="1"/>
  <c r="AD269" i="2"/>
  <c r="AE269" i="2"/>
  <c r="BA269" i="2" s="1"/>
  <c r="AF269" i="2"/>
  <c r="J270" i="2"/>
  <c r="L270" i="2"/>
  <c r="M270" i="2"/>
  <c r="N270" i="2"/>
  <c r="O270" i="2"/>
  <c r="P270" i="2"/>
  <c r="Q270" i="2"/>
  <c r="R270" i="2"/>
  <c r="S270" i="2"/>
  <c r="T270" i="2"/>
  <c r="U270" i="2"/>
  <c r="V270" i="2"/>
  <c r="W270" i="2"/>
  <c r="X270" i="2"/>
  <c r="AV270" i="2" s="1"/>
  <c r="Y270" i="2"/>
  <c r="Z270" i="2"/>
  <c r="AA270" i="2"/>
  <c r="AB270" i="2"/>
  <c r="AZ270" i="2" s="1"/>
  <c r="AD270" i="2"/>
  <c r="AE270" i="2"/>
  <c r="BA270" i="2" s="1"/>
  <c r="AF270" i="2"/>
  <c r="J271" i="2"/>
  <c r="L271" i="2"/>
  <c r="M271" i="2"/>
  <c r="N271" i="2"/>
  <c r="O271" i="2"/>
  <c r="P271" i="2"/>
  <c r="Q271" i="2"/>
  <c r="R271" i="2"/>
  <c r="S271" i="2"/>
  <c r="T271" i="2"/>
  <c r="U271" i="2"/>
  <c r="V271" i="2"/>
  <c r="W271" i="2"/>
  <c r="X271" i="2"/>
  <c r="AV271" i="2" s="1"/>
  <c r="Y271" i="2"/>
  <c r="Z271" i="2"/>
  <c r="AA271" i="2"/>
  <c r="AB271" i="2"/>
  <c r="AZ271" i="2" s="1"/>
  <c r="AD271" i="2"/>
  <c r="AE271" i="2"/>
  <c r="BA271" i="2" s="1"/>
  <c r="AF271" i="2"/>
  <c r="J272" i="2"/>
  <c r="L272" i="2"/>
  <c r="M272" i="2"/>
  <c r="N272" i="2"/>
  <c r="O272" i="2"/>
  <c r="P272" i="2"/>
  <c r="Q272" i="2"/>
  <c r="R272" i="2"/>
  <c r="S272" i="2"/>
  <c r="T272" i="2"/>
  <c r="U272" i="2"/>
  <c r="V272" i="2"/>
  <c r="W272" i="2"/>
  <c r="X272" i="2"/>
  <c r="AV272" i="2" s="1"/>
  <c r="Y272" i="2"/>
  <c r="Z272" i="2"/>
  <c r="AA272" i="2"/>
  <c r="AB272" i="2"/>
  <c r="AZ272" i="2" s="1"/>
  <c r="AD272" i="2"/>
  <c r="AE272" i="2"/>
  <c r="BA272" i="2" s="1"/>
  <c r="AF272" i="2"/>
  <c r="J273" i="2"/>
  <c r="L273" i="2"/>
  <c r="M273" i="2"/>
  <c r="N273" i="2"/>
  <c r="O273" i="2"/>
  <c r="P273" i="2"/>
  <c r="Q273" i="2"/>
  <c r="R273" i="2"/>
  <c r="S273" i="2"/>
  <c r="T273" i="2"/>
  <c r="U273" i="2"/>
  <c r="V273" i="2"/>
  <c r="W273" i="2"/>
  <c r="X273" i="2"/>
  <c r="AV273" i="2" s="1"/>
  <c r="Y273" i="2"/>
  <c r="Z273" i="2"/>
  <c r="AA273" i="2"/>
  <c r="AB273" i="2"/>
  <c r="AZ273" i="2" s="1"/>
  <c r="AD273" i="2"/>
  <c r="AE273" i="2"/>
  <c r="BA273" i="2" s="1"/>
  <c r="AF273" i="2"/>
  <c r="J274" i="2"/>
  <c r="L274" i="2"/>
  <c r="M274" i="2"/>
  <c r="N274" i="2"/>
  <c r="O274" i="2"/>
  <c r="P274" i="2"/>
  <c r="Q274" i="2"/>
  <c r="R274" i="2"/>
  <c r="S274" i="2"/>
  <c r="T274" i="2"/>
  <c r="U274" i="2"/>
  <c r="V274" i="2"/>
  <c r="W274" i="2"/>
  <c r="X274" i="2"/>
  <c r="AV274" i="2" s="1"/>
  <c r="Y274" i="2"/>
  <c r="Z274" i="2"/>
  <c r="AA274" i="2"/>
  <c r="AB274" i="2"/>
  <c r="AZ274" i="2" s="1"/>
  <c r="AD274" i="2"/>
  <c r="AE274" i="2"/>
  <c r="BA274" i="2" s="1"/>
  <c r="AF274" i="2"/>
  <c r="J275" i="2"/>
  <c r="L275" i="2"/>
  <c r="M275" i="2"/>
  <c r="N275" i="2"/>
  <c r="O275" i="2"/>
  <c r="P275" i="2"/>
  <c r="Q275" i="2"/>
  <c r="R275" i="2"/>
  <c r="S275" i="2"/>
  <c r="T275" i="2"/>
  <c r="U275" i="2"/>
  <c r="V275" i="2"/>
  <c r="W275" i="2"/>
  <c r="X275" i="2"/>
  <c r="AV275" i="2" s="1"/>
  <c r="Y275" i="2"/>
  <c r="Z275" i="2"/>
  <c r="AA275" i="2"/>
  <c r="AB275" i="2"/>
  <c r="AZ275" i="2" s="1"/>
  <c r="AD275" i="2"/>
  <c r="AE275" i="2"/>
  <c r="BA275" i="2" s="1"/>
  <c r="AF275" i="2"/>
  <c r="J276" i="2"/>
  <c r="L276" i="2"/>
  <c r="M276" i="2"/>
  <c r="N276" i="2"/>
  <c r="O276" i="2"/>
  <c r="P276" i="2"/>
  <c r="Q276" i="2"/>
  <c r="R276" i="2"/>
  <c r="S276" i="2"/>
  <c r="T276" i="2"/>
  <c r="U276" i="2"/>
  <c r="V276" i="2"/>
  <c r="W276" i="2"/>
  <c r="X276" i="2"/>
  <c r="AV276" i="2" s="1"/>
  <c r="Y276" i="2"/>
  <c r="Z276" i="2"/>
  <c r="AA276" i="2"/>
  <c r="AB276" i="2"/>
  <c r="AZ276" i="2" s="1"/>
  <c r="AD276" i="2"/>
  <c r="AE276" i="2"/>
  <c r="BA276" i="2" s="1"/>
  <c r="AF276" i="2"/>
  <c r="J277" i="2"/>
  <c r="L277" i="2"/>
  <c r="M277" i="2"/>
  <c r="N277" i="2"/>
  <c r="O277" i="2"/>
  <c r="P277" i="2"/>
  <c r="Q277" i="2"/>
  <c r="R277" i="2"/>
  <c r="S277" i="2"/>
  <c r="T277" i="2"/>
  <c r="U277" i="2"/>
  <c r="V277" i="2"/>
  <c r="W277" i="2"/>
  <c r="X277" i="2"/>
  <c r="AV277" i="2" s="1"/>
  <c r="Y277" i="2"/>
  <c r="Z277" i="2"/>
  <c r="AA277" i="2"/>
  <c r="AB277" i="2"/>
  <c r="AZ277" i="2" s="1"/>
  <c r="AD277" i="2"/>
  <c r="AE277" i="2"/>
  <c r="BA277" i="2" s="1"/>
  <c r="AF277" i="2"/>
  <c r="J278" i="2"/>
  <c r="L278" i="2"/>
  <c r="M278" i="2"/>
  <c r="N278" i="2"/>
  <c r="O278" i="2"/>
  <c r="P278" i="2"/>
  <c r="Q278" i="2"/>
  <c r="R278" i="2"/>
  <c r="S278" i="2"/>
  <c r="T278" i="2"/>
  <c r="U278" i="2"/>
  <c r="V278" i="2"/>
  <c r="W278" i="2"/>
  <c r="X278" i="2"/>
  <c r="AV278" i="2" s="1"/>
  <c r="Y278" i="2"/>
  <c r="Z278" i="2"/>
  <c r="AA278" i="2"/>
  <c r="AB278" i="2"/>
  <c r="AZ278" i="2" s="1"/>
  <c r="AD278" i="2"/>
  <c r="AE278" i="2"/>
  <c r="BA278" i="2" s="1"/>
  <c r="AF278" i="2"/>
  <c r="J279" i="2"/>
  <c r="L279" i="2"/>
  <c r="M279" i="2"/>
  <c r="N279" i="2"/>
  <c r="O279" i="2"/>
  <c r="P279" i="2"/>
  <c r="Q279" i="2"/>
  <c r="R279" i="2"/>
  <c r="S279" i="2"/>
  <c r="T279" i="2"/>
  <c r="U279" i="2"/>
  <c r="V279" i="2"/>
  <c r="W279" i="2"/>
  <c r="X279" i="2"/>
  <c r="AV279" i="2" s="1"/>
  <c r="Y279" i="2"/>
  <c r="Z279" i="2"/>
  <c r="AA279" i="2"/>
  <c r="AB279" i="2"/>
  <c r="AZ279" i="2" s="1"/>
  <c r="AD279" i="2"/>
  <c r="AE279" i="2"/>
  <c r="BA279" i="2" s="1"/>
  <c r="AF279" i="2"/>
  <c r="J280" i="2"/>
  <c r="L280" i="2"/>
  <c r="M280" i="2"/>
  <c r="N280" i="2"/>
  <c r="O280" i="2"/>
  <c r="P280" i="2"/>
  <c r="Q280" i="2"/>
  <c r="R280" i="2"/>
  <c r="S280" i="2"/>
  <c r="T280" i="2"/>
  <c r="U280" i="2"/>
  <c r="V280" i="2"/>
  <c r="W280" i="2"/>
  <c r="X280" i="2"/>
  <c r="AV280" i="2" s="1"/>
  <c r="Y280" i="2"/>
  <c r="Z280" i="2"/>
  <c r="AA280" i="2"/>
  <c r="AB280" i="2"/>
  <c r="AZ280" i="2" s="1"/>
  <c r="AC280" i="2"/>
  <c r="AD280" i="2"/>
  <c r="AE280" i="2"/>
  <c r="BA280" i="2" s="1"/>
  <c r="AF280" i="2"/>
  <c r="J281" i="2"/>
  <c r="L281" i="2"/>
  <c r="M281" i="2"/>
  <c r="N281" i="2"/>
  <c r="O281" i="2"/>
  <c r="P281" i="2"/>
  <c r="Q281" i="2"/>
  <c r="R281" i="2"/>
  <c r="S281" i="2"/>
  <c r="T281" i="2"/>
  <c r="U281" i="2"/>
  <c r="V281" i="2"/>
  <c r="W281" i="2"/>
  <c r="X281" i="2"/>
  <c r="AV281" i="2" s="1"/>
  <c r="Y281" i="2"/>
  <c r="Z281" i="2"/>
  <c r="AA281" i="2"/>
  <c r="AB281" i="2"/>
  <c r="AZ281" i="2" s="1"/>
  <c r="AD281" i="2"/>
  <c r="AE281" i="2"/>
  <c r="BA281" i="2" s="1"/>
  <c r="AF281" i="2"/>
  <c r="J282" i="2"/>
  <c r="L282" i="2"/>
  <c r="M282" i="2"/>
  <c r="N282" i="2"/>
  <c r="O282" i="2"/>
  <c r="P282" i="2"/>
  <c r="Q282" i="2"/>
  <c r="R282" i="2"/>
  <c r="S282" i="2"/>
  <c r="T282" i="2"/>
  <c r="U282" i="2"/>
  <c r="V282" i="2"/>
  <c r="W282" i="2"/>
  <c r="X282" i="2"/>
  <c r="AV282" i="2" s="1"/>
  <c r="Y282" i="2"/>
  <c r="Z282" i="2"/>
  <c r="AA282" i="2"/>
  <c r="AB282" i="2"/>
  <c r="AZ282" i="2" s="1"/>
  <c r="AC282" i="2"/>
  <c r="AD282" i="2"/>
  <c r="AE282" i="2"/>
  <c r="BA282" i="2" s="1"/>
  <c r="AF282" i="2"/>
  <c r="J283" i="2"/>
  <c r="L283" i="2"/>
  <c r="M283" i="2"/>
  <c r="N283" i="2"/>
  <c r="O283" i="2"/>
  <c r="P283" i="2"/>
  <c r="Q283" i="2"/>
  <c r="R283" i="2"/>
  <c r="S283" i="2"/>
  <c r="T283" i="2"/>
  <c r="U283" i="2"/>
  <c r="V283" i="2"/>
  <c r="W283" i="2"/>
  <c r="X283" i="2"/>
  <c r="AV283" i="2" s="1"/>
  <c r="Y283" i="2"/>
  <c r="Z283" i="2"/>
  <c r="AA283" i="2"/>
  <c r="AB283" i="2"/>
  <c r="AZ283" i="2" s="1"/>
  <c r="AD283" i="2"/>
  <c r="AE283" i="2"/>
  <c r="BA283" i="2" s="1"/>
  <c r="AF283" i="2"/>
  <c r="J284" i="2"/>
  <c r="L284" i="2"/>
  <c r="M284" i="2"/>
  <c r="N284" i="2"/>
  <c r="O284" i="2"/>
  <c r="P284" i="2"/>
  <c r="Q284" i="2"/>
  <c r="R284" i="2"/>
  <c r="S284" i="2"/>
  <c r="T284" i="2"/>
  <c r="U284" i="2"/>
  <c r="V284" i="2"/>
  <c r="W284" i="2"/>
  <c r="X284" i="2"/>
  <c r="AV284" i="2" s="1"/>
  <c r="Y284" i="2"/>
  <c r="Z284" i="2"/>
  <c r="AA284" i="2"/>
  <c r="AB284" i="2"/>
  <c r="AZ284" i="2" s="1"/>
  <c r="AD284" i="2"/>
  <c r="AE284" i="2"/>
  <c r="BA284" i="2" s="1"/>
  <c r="AF284" i="2"/>
  <c r="J285" i="2"/>
  <c r="L285" i="2"/>
  <c r="M285" i="2"/>
  <c r="N285" i="2"/>
  <c r="O285" i="2"/>
  <c r="P285" i="2"/>
  <c r="Q285" i="2"/>
  <c r="R285" i="2"/>
  <c r="S285" i="2"/>
  <c r="T285" i="2"/>
  <c r="U285" i="2"/>
  <c r="V285" i="2"/>
  <c r="W285" i="2"/>
  <c r="X285" i="2"/>
  <c r="AV285" i="2" s="1"/>
  <c r="Y285" i="2"/>
  <c r="Z285" i="2"/>
  <c r="AA285" i="2"/>
  <c r="AB285" i="2"/>
  <c r="AZ285" i="2" s="1"/>
  <c r="AD285" i="2"/>
  <c r="AE285" i="2"/>
  <c r="BA285" i="2" s="1"/>
  <c r="AF285" i="2"/>
  <c r="J286" i="2"/>
  <c r="L286" i="2"/>
  <c r="M286" i="2"/>
  <c r="N286" i="2"/>
  <c r="O286" i="2"/>
  <c r="P286" i="2"/>
  <c r="Q286" i="2"/>
  <c r="R286" i="2"/>
  <c r="S286" i="2"/>
  <c r="T286" i="2"/>
  <c r="U286" i="2"/>
  <c r="V286" i="2"/>
  <c r="W286" i="2"/>
  <c r="X286" i="2"/>
  <c r="AV286" i="2" s="1"/>
  <c r="Y286" i="2"/>
  <c r="Z286" i="2"/>
  <c r="AA286" i="2"/>
  <c r="AB286" i="2"/>
  <c r="AZ286" i="2" s="1"/>
  <c r="AD286" i="2"/>
  <c r="AE286" i="2"/>
  <c r="BA286" i="2" s="1"/>
  <c r="AF286" i="2"/>
  <c r="J287" i="2"/>
  <c r="L287" i="2"/>
  <c r="M287" i="2"/>
  <c r="N287" i="2"/>
  <c r="O287" i="2"/>
  <c r="P287" i="2"/>
  <c r="Q287" i="2"/>
  <c r="R287" i="2"/>
  <c r="S287" i="2"/>
  <c r="T287" i="2"/>
  <c r="U287" i="2"/>
  <c r="V287" i="2"/>
  <c r="W287" i="2"/>
  <c r="X287" i="2"/>
  <c r="AV287" i="2" s="1"/>
  <c r="Y287" i="2"/>
  <c r="Z287" i="2"/>
  <c r="AA287" i="2"/>
  <c r="AB287" i="2"/>
  <c r="AZ287" i="2" s="1"/>
  <c r="AD287" i="2"/>
  <c r="AE287" i="2"/>
  <c r="BA287" i="2" s="1"/>
  <c r="AF287" i="2"/>
  <c r="J288" i="2"/>
  <c r="L288" i="2"/>
  <c r="M288" i="2"/>
  <c r="N288" i="2"/>
  <c r="O288" i="2"/>
  <c r="P288" i="2"/>
  <c r="Q288" i="2"/>
  <c r="R288" i="2"/>
  <c r="S288" i="2"/>
  <c r="T288" i="2"/>
  <c r="U288" i="2"/>
  <c r="V288" i="2"/>
  <c r="W288" i="2"/>
  <c r="X288" i="2"/>
  <c r="AV288" i="2" s="1"/>
  <c r="Y288" i="2"/>
  <c r="Z288" i="2"/>
  <c r="AA288" i="2"/>
  <c r="AB288" i="2"/>
  <c r="AZ288" i="2" s="1"/>
  <c r="AD288" i="2"/>
  <c r="AE288" i="2"/>
  <c r="BA288" i="2" s="1"/>
  <c r="AF288" i="2"/>
  <c r="J289" i="2"/>
  <c r="L289" i="2"/>
  <c r="M289" i="2"/>
  <c r="N289" i="2"/>
  <c r="O289" i="2"/>
  <c r="P289" i="2"/>
  <c r="Q289" i="2"/>
  <c r="R289" i="2"/>
  <c r="S289" i="2"/>
  <c r="T289" i="2"/>
  <c r="U289" i="2"/>
  <c r="V289" i="2"/>
  <c r="W289" i="2"/>
  <c r="X289" i="2"/>
  <c r="AV289" i="2" s="1"/>
  <c r="Y289" i="2"/>
  <c r="Z289" i="2"/>
  <c r="AA289" i="2"/>
  <c r="AB289" i="2"/>
  <c r="AZ289" i="2" s="1"/>
  <c r="AD289" i="2"/>
  <c r="AE289" i="2"/>
  <c r="BA289" i="2" s="1"/>
  <c r="AF289" i="2"/>
  <c r="J290" i="2"/>
  <c r="L290" i="2"/>
  <c r="M290" i="2"/>
  <c r="N290" i="2"/>
  <c r="O290" i="2"/>
  <c r="P290" i="2"/>
  <c r="Q290" i="2"/>
  <c r="R290" i="2"/>
  <c r="S290" i="2"/>
  <c r="T290" i="2"/>
  <c r="U290" i="2"/>
  <c r="V290" i="2"/>
  <c r="W290" i="2"/>
  <c r="X290" i="2"/>
  <c r="AV290" i="2" s="1"/>
  <c r="Y290" i="2"/>
  <c r="Z290" i="2"/>
  <c r="AA290" i="2"/>
  <c r="AB290" i="2"/>
  <c r="AZ290" i="2" s="1"/>
  <c r="AD290" i="2"/>
  <c r="AE290" i="2"/>
  <c r="BA290" i="2" s="1"/>
  <c r="AF290" i="2"/>
  <c r="J291" i="2"/>
  <c r="L291" i="2"/>
  <c r="M291" i="2"/>
  <c r="N291" i="2"/>
  <c r="O291" i="2"/>
  <c r="P291" i="2"/>
  <c r="Q291" i="2"/>
  <c r="R291" i="2"/>
  <c r="S291" i="2"/>
  <c r="T291" i="2"/>
  <c r="U291" i="2"/>
  <c r="V291" i="2"/>
  <c r="W291" i="2"/>
  <c r="X291" i="2"/>
  <c r="AV291" i="2" s="1"/>
  <c r="Y291" i="2"/>
  <c r="Z291" i="2"/>
  <c r="AA291" i="2"/>
  <c r="AB291" i="2"/>
  <c r="AZ291" i="2" s="1"/>
  <c r="AD291" i="2"/>
  <c r="AE291" i="2"/>
  <c r="BA291" i="2" s="1"/>
  <c r="AF291" i="2"/>
  <c r="J292" i="2"/>
  <c r="L292" i="2"/>
  <c r="M292" i="2"/>
  <c r="N292" i="2"/>
  <c r="O292" i="2"/>
  <c r="P292" i="2"/>
  <c r="Q292" i="2"/>
  <c r="R292" i="2"/>
  <c r="S292" i="2"/>
  <c r="T292" i="2"/>
  <c r="U292" i="2"/>
  <c r="V292" i="2"/>
  <c r="W292" i="2"/>
  <c r="X292" i="2"/>
  <c r="AV292" i="2" s="1"/>
  <c r="Y292" i="2"/>
  <c r="Z292" i="2"/>
  <c r="AA292" i="2"/>
  <c r="AB292" i="2"/>
  <c r="AZ292" i="2" s="1"/>
  <c r="AC292" i="2"/>
  <c r="AD292" i="2"/>
  <c r="AE292" i="2"/>
  <c r="BA292" i="2" s="1"/>
  <c r="AF292" i="2"/>
  <c r="J293" i="2"/>
  <c r="L293" i="2"/>
  <c r="M293" i="2"/>
  <c r="N293" i="2"/>
  <c r="O293" i="2"/>
  <c r="P293" i="2"/>
  <c r="Q293" i="2"/>
  <c r="R293" i="2"/>
  <c r="S293" i="2"/>
  <c r="T293" i="2"/>
  <c r="U293" i="2"/>
  <c r="V293" i="2"/>
  <c r="W293" i="2"/>
  <c r="X293" i="2"/>
  <c r="AV293" i="2" s="1"/>
  <c r="Y293" i="2"/>
  <c r="Z293" i="2"/>
  <c r="AA293" i="2"/>
  <c r="AB293" i="2"/>
  <c r="AZ293" i="2" s="1"/>
  <c r="AD293" i="2"/>
  <c r="AE293" i="2"/>
  <c r="BA293" i="2" s="1"/>
  <c r="AF293" i="2"/>
  <c r="J294" i="2"/>
  <c r="L294" i="2"/>
  <c r="M294" i="2"/>
  <c r="N294" i="2"/>
  <c r="O294" i="2"/>
  <c r="P294" i="2"/>
  <c r="Q294" i="2"/>
  <c r="R294" i="2"/>
  <c r="S294" i="2"/>
  <c r="T294" i="2"/>
  <c r="U294" i="2"/>
  <c r="V294" i="2"/>
  <c r="W294" i="2"/>
  <c r="X294" i="2"/>
  <c r="AV294" i="2" s="1"/>
  <c r="Y294" i="2"/>
  <c r="Z294" i="2"/>
  <c r="AA294" i="2"/>
  <c r="AB294" i="2"/>
  <c r="AZ294" i="2" s="1"/>
  <c r="AC294" i="2"/>
  <c r="AD294" i="2"/>
  <c r="AE294" i="2"/>
  <c r="BA294" i="2" s="1"/>
  <c r="AF294" i="2"/>
  <c r="J295" i="2"/>
  <c r="L295" i="2"/>
  <c r="M295" i="2"/>
  <c r="N295" i="2"/>
  <c r="O295" i="2"/>
  <c r="P295" i="2"/>
  <c r="Q295" i="2"/>
  <c r="R295" i="2"/>
  <c r="S295" i="2"/>
  <c r="T295" i="2"/>
  <c r="U295" i="2"/>
  <c r="V295" i="2"/>
  <c r="W295" i="2"/>
  <c r="X295" i="2"/>
  <c r="AV295" i="2" s="1"/>
  <c r="Y295" i="2"/>
  <c r="Z295" i="2"/>
  <c r="AA295" i="2"/>
  <c r="AB295" i="2"/>
  <c r="AZ295" i="2" s="1"/>
  <c r="AD295" i="2"/>
  <c r="AE295" i="2"/>
  <c r="BA295" i="2" s="1"/>
  <c r="AF295" i="2"/>
  <c r="J296" i="2"/>
  <c r="L296" i="2"/>
  <c r="M296" i="2"/>
  <c r="N296" i="2"/>
  <c r="O296" i="2"/>
  <c r="P296" i="2"/>
  <c r="Q296" i="2"/>
  <c r="R296" i="2"/>
  <c r="S296" i="2"/>
  <c r="T296" i="2"/>
  <c r="U296" i="2"/>
  <c r="V296" i="2"/>
  <c r="W296" i="2"/>
  <c r="X296" i="2"/>
  <c r="AV296" i="2" s="1"/>
  <c r="Y296" i="2"/>
  <c r="Z296" i="2"/>
  <c r="AA296" i="2"/>
  <c r="AB296" i="2"/>
  <c r="AZ296" i="2" s="1"/>
  <c r="AD296" i="2"/>
  <c r="AE296" i="2"/>
  <c r="BA296" i="2" s="1"/>
  <c r="AF296" i="2"/>
  <c r="J297" i="2"/>
  <c r="L297" i="2"/>
  <c r="M297" i="2"/>
  <c r="N297" i="2"/>
  <c r="O297" i="2"/>
  <c r="P297" i="2"/>
  <c r="Q297" i="2"/>
  <c r="R297" i="2"/>
  <c r="S297" i="2"/>
  <c r="T297" i="2"/>
  <c r="U297" i="2"/>
  <c r="V297" i="2"/>
  <c r="W297" i="2"/>
  <c r="X297" i="2"/>
  <c r="AV297" i="2" s="1"/>
  <c r="Y297" i="2"/>
  <c r="Z297" i="2"/>
  <c r="AA297" i="2"/>
  <c r="AB297" i="2"/>
  <c r="AZ297" i="2" s="1"/>
  <c r="AD297" i="2"/>
  <c r="AE297" i="2"/>
  <c r="BA297" i="2" s="1"/>
  <c r="AF297" i="2"/>
  <c r="J298" i="2"/>
  <c r="L298" i="2"/>
  <c r="M298" i="2"/>
  <c r="N298" i="2"/>
  <c r="O298" i="2"/>
  <c r="P298" i="2"/>
  <c r="Q298" i="2"/>
  <c r="R298" i="2"/>
  <c r="S298" i="2"/>
  <c r="T298" i="2"/>
  <c r="U298" i="2"/>
  <c r="V298" i="2"/>
  <c r="W298" i="2"/>
  <c r="X298" i="2"/>
  <c r="AV298" i="2" s="1"/>
  <c r="Y298" i="2"/>
  <c r="Z298" i="2"/>
  <c r="AA298" i="2"/>
  <c r="AB298" i="2"/>
  <c r="AZ298" i="2" s="1"/>
  <c r="AD298" i="2"/>
  <c r="AE298" i="2"/>
  <c r="BA298" i="2" s="1"/>
  <c r="AF298" i="2"/>
  <c r="J299" i="2"/>
  <c r="L299" i="2"/>
  <c r="M299" i="2"/>
  <c r="N299" i="2"/>
  <c r="O299" i="2"/>
  <c r="P299" i="2"/>
  <c r="Q299" i="2"/>
  <c r="R299" i="2"/>
  <c r="S299" i="2"/>
  <c r="T299" i="2"/>
  <c r="U299" i="2"/>
  <c r="V299" i="2"/>
  <c r="W299" i="2"/>
  <c r="X299" i="2"/>
  <c r="AV299" i="2" s="1"/>
  <c r="Y299" i="2"/>
  <c r="Z299" i="2"/>
  <c r="AA299" i="2"/>
  <c r="AB299" i="2"/>
  <c r="AZ299" i="2" s="1"/>
  <c r="AD299" i="2"/>
  <c r="AE299" i="2"/>
  <c r="BA299" i="2" s="1"/>
  <c r="AF299" i="2"/>
  <c r="J300" i="2"/>
  <c r="L300" i="2"/>
  <c r="M300" i="2"/>
  <c r="N300" i="2"/>
  <c r="O300" i="2"/>
  <c r="P300" i="2"/>
  <c r="Q300" i="2"/>
  <c r="R300" i="2"/>
  <c r="S300" i="2"/>
  <c r="T300" i="2"/>
  <c r="U300" i="2"/>
  <c r="V300" i="2"/>
  <c r="W300" i="2"/>
  <c r="X300" i="2"/>
  <c r="AV300" i="2" s="1"/>
  <c r="Y300" i="2"/>
  <c r="Z300" i="2"/>
  <c r="AA300" i="2"/>
  <c r="AB300" i="2"/>
  <c r="AZ300" i="2" s="1"/>
  <c r="AC300" i="2"/>
  <c r="AD300" i="2"/>
  <c r="AE300" i="2"/>
  <c r="BA300" i="2" s="1"/>
  <c r="AF300" i="2"/>
  <c r="J301" i="2"/>
  <c r="L301" i="2"/>
  <c r="M301" i="2"/>
  <c r="N301" i="2"/>
  <c r="O301" i="2"/>
  <c r="P301" i="2"/>
  <c r="Q301" i="2"/>
  <c r="R301" i="2"/>
  <c r="S301" i="2"/>
  <c r="T301" i="2"/>
  <c r="U301" i="2"/>
  <c r="V301" i="2"/>
  <c r="W301" i="2"/>
  <c r="X301" i="2"/>
  <c r="AV301" i="2" s="1"/>
  <c r="Y301" i="2"/>
  <c r="Z301" i="2"/>
  <c r="AA301" i="2"/>
  <c r="AB301" i="2"/>
  <c r="AZ301" i="2" s="1"/>
  <c r="AD301" i="2"/>
  <c r="AE301" i="2"/>
  <c r="BA301" i="2" s="1"/>
  <c r="AF301" i="2"/>
  <c r="J302" i="2"/>
  <c r="L302" i="2"/>
  <c r="M302" i="2"/>
  <c r="N302" i="2"/>
  <c r="O302" i="2"/>
  <c r="P302" i="2"/>
  <c r="Q302" i="2"/>
  <c r="R302" i="2"/>
  <c r="S302" i="2"/>
  <c r="T302" i="2"/>
  <c r="U302" i="2"/>
  <c r="V302" i="2"/>
  <c r="W302" i="2"/>
  <c r="X302" i="2"/>
  <c r="AV302" i="2" s="1"/>
  <c r="Y302" i="2"/>
  <c r="Z302" i="2"/>
  <c r="AA302" i="2"/>
  <c r="AB302" i="2"/>
  <c r="AZ302" i="2" s="1"/>
  <c r="AD302" i="2"/>
  <c r="AE302" i="2"/>
  <c r="BA302" i="2" s="1"/>
  <c r="AF302" i="2"/>
  <c r="J303" i="2"/>
  <c r="L303" i="2"/>
  <c r="M303" i="2"/>
  <c r="N303" i="2"/>
  <c r="O303" i="2"/>
  <c r="P303" i="2"/>
  <c r="Q303" i="2"/>
  <c r="R303" i="2"/>
  <c r="S303" i="2"/>
  <c r="T303" i="2"/>
  <c r="U303" i="2"/>
  <c r="V303" i="2"/>
  <c r="W303" i="2"/>
  <c r="X303" i="2"/>
  <c r="AV303" i="2" s="1"/>
  <c r="Y303" i="2"/>
  <c r="Z303" i="2"/>
  <c r="AA303" i="2"/>
  <c r="AB303" i="2"/>
  <c r="AZ303" i="2" s="1"/>
  <c r="AD303" i="2"/>
  <c r="AE303" i="2"/>
  <c r="BA303" i="2" s="1"/>
  <c r="AF303" i="2"/>
  <c r="J304" i="2"/>
  <c r="L304" i="2"/>
  <c r="M304" i="2"/>
  <c r="N304" i="2"/>
  <c r="O304" i="2"/>
  <c r="P304" i="2"/>
  <c r="Q304" i="2"/>
  <c r="R304" i="2"/>
  <c r="S304" i="2"/>
  <c r="T304" i="2"/>
  <c r="U304" i="2"/>
  <c r="V304" i="2"/>
  <c r="W304" i="2"/>
  <c r="X304" i="2"/>
  <c r="AV304" i="2" s="1"/>
  <c r="Y304" i="2"/>
  <c r="Z304" i="2"/>
  <c r="AA304" i="2"/>
  <c r="AB304" i="2"/>
  <c r="AZ304" i="2" s="1"/>
  <c r="AC304" i="2"/>
  <c r="AD304" i="2"/>
  <c r="AE304" i="2"/>
  <c r="BA304" i="2" s="1"/>
  <c r="AF304" i="2"/>
  <c r="J305" i="2"/>
  <c r="L305" i="2"/>
  <c r="M305" i="2"/>
  <c r="N305" i="2"/>
  <c r="O305" i="2"/>
  <c r="P305" i="2"/>
  <c r="Q305" i="2"/>
  <c r="R305" i="2"/>
  <c r="S305" i="2"/>
  <c r="T305" i="2"/>
  <c r="U305" i="2"/>
  <c r="V305" i="2"/>
  <c r="W305" i="2"/>
  <c r="X305" i="2"/>
  <c r="AV305" i="2" s="1"/>
  <c r="Y305" i="2"/>
  <c r="Z305" i="2"/>
  <c r="AA305" i="2"/>
  <c r="AB305" i="2"/>
  <c r="AZ305" i="2" s="1"/>
  <c r="AD305" i="2"/>
  <c r="AE305" i="2"/>
  <c r="BA305" i="2" s="1"/>
  <c r="AF305" i="2"/>
  <c r="J306" i="2"/>
  <c r="L306" i="2"/>
  <c r="M306" i="2"/>
  <c r="N306" i="2"/>
  <c r="O306" i="2"/>
  <c r="P306" i="2"/>
  <c r="Q306" i="2"/>
  <c r="R306" i="2"/>
  <c r="S306" i="2"/>
  <c r="T306" i="2"/>
  <c r="U306" i="2"/>
  <c r="V306" i="2"/>
  <c r="W306" i="2"/>
  <c r="X306" i="2"/>
  <c r="AV306" i="2" s="1"/>
  <c r="Y306" i="2"/>
  <c r="Z306" i="2"/>
  <c r="AA306" i="2"/>
  <c r="AB306" i="2"/>
  <c r="AZ306" i="2" s="1"/>
  <c r="AC306" i="2"/>
  <c r="AD306" i="2"/>
  <c r="AE306" i="2"/>
  <c r="BA306" i="2" s="1"/>
  <c r="AF306" i="2"/>
  <c r="J307" i="2"/>
  <c r="L307" i="2"/>
  <c r="M307" i="2"/>
  <c r="N307" i="2"/>
  <c r="O307" i="2"/>
  <c r="P307" i="2"/>
  <c r="Q307" i="2"/>
  <c r="R307" i="2"/>
  <c r="S307" i="2"/>
  <c r="T307" i="2"/>
  <c r="U307" i="2"/>
  <c r="V307" i="2"/>
  <c r="W307" i="2"/>
  <c r="X307" i="2"/>
  <c r="AV307" i="2" s="1"/>
  <c r="Y307" i="2"/>
  <c r="Z307" i="2"/>
  <c r="AA307" i="2"/>
  <c r="AB307" i="2"/>
  <c r="AZ307" i="2" s="1"/>
  <c r="AD307" i="2"/>
  <c r="AE307" i="2"/>
  <c r="BA307" i="2" s="1"/>
  <c r="AF307" i="2"/>
  <c r="J308" i="2"/>
  <c r="L308" i="2"/>
  <c r="M308" i="2"/>
  <c r="N308" i="2"/>
  <c r="O308" i="2"/>
  <c r="P308" i="2"/>
  <c r="Q308" i="2"/>
  <c r="R308" i="2"/>
  <c r="S308" i="2"/>
  <c r="T308" i="2"/>
  <c r="U308" i="2"/>
  <c r="V308" i="2"/>
  <c r="W308" i="2"/>
  <c r="X308" i="2"/>
  <c r="AV308" i="2" s="1"/>
  <c r="Y308" i="2"/>
  <c r="Z308" i="2"/>
  <c r="AA308" i="2"/>
  <c r="AB308" i="2"/>
  <c r="AZ308" i="2" s="1"/>
  <c r="AD308" i="2"/>
  <c r="AE308" i="2"/>
  <c r="BA308" i="2" s="1"/>
  <c r="AF308" i="2"/>
  <c r="J309" i="2"/>
  <c r="L309" i="2"/>
  <c r="M309" i="2"/>
  <c r="N309" i="2"/>
  <c r="O309" i="2"/>
  <c r="P309" i="2"/>
  <c r="Q309" i="2"/>
  <c r="R309" i="2"/>
  <c r="S309" i="2"/>
  <c r="T309" i="2"/>
  <c r="U309" i="2"/>
  <c r="V309" i="2"/>
  <c r="W309" i="2"/>
  <c r="X309" i="2"/>
  <c r="AV309" i="2" s="1"/>
  <c r="Y309" i="2"/>
  <c r="Z309" i="2"/>
  <c r="AA309" i="2"/>
  <c r="AB309" i="2"/>
  <c r="AZ309" i="2" s="1"/>
  <c r="AD309" i="2"/>
  <c r="AE309" i="2"/>
  <c r="BA309" i="2" s="1"/>
  <c r="AF309" i="2"/>
  <c r="J310" i="2"/>
  <c r="L310" i="2"/>
  <c r="M310" i="2"/>
  <c r="N310" i="2"/>
  <c r="O310" i="2"/>
  <c r="P310" i="2"/>
  <c r="Q310" i="2"/>
  <c r="R310" i="2"/>
  <c r="S310" i="2"/>
  <c r="T310" i="2"/>
  <c r="U310" i="2"/>
  <c r="V310" i="2"/>
  <c r="W310" i="2"/>
  <c r="X310" i="2"/>
  <c r="AV310" i="2" s="1"/>
  <c r="Y310" i="2"/>
  <c r="Z310" i="2"/>
  <c r="AA310" i="2"/>
  <c r="AB310" i="2"/>
  <c r="AZ310" i="2" s="1"/>
  <c r="AD310" i="2"/>
  <c r="AE310" i="2"/>
  <c r="BA310" i="2" s="1"/>
  <c r="AF310" i="2"/>
  <c r="J311" i="2"/>
  <c r="L311" i="2"/>
  <c r="M311" i="2"/>
  <c r="N311" i="2"/>
  <c r="O311" i="2"/>
  <c r="P311" i="2"/>
  <c r="Q311" i="2"/>
  <c r="R311" i="2"/>
  <c r="S311" i="2"/>
  <c r="T311" i="2"/>
  <c r="U311" i="2"/>
  <c r="V311" i="2"/>
  <c r="W311" i="2"/>
  <c r="X311" i="2"/>
  <c r="AV311" i="2" s="1"/>
  <c r="Y311" i="2"/>
  <c r="Z311" i="2"/>
  <c r="AA311" i="2"/>
  <c r="AB311" i="2"/>
  <c r="AZ311" i="2" s="1"/>
  <c r="AD311" i="2"/>
  <c r="AE311" i="2"/>
  <c r="BA311" i="2" s="1"/>
  <c r="AF311" i="2"/>
  <c r="J312" i="2"/>
  <c r="L312" i="2"/>
  <c r="M312" i="2"/>
  <c r="N312" i="2"/>
  <c r="O312" i="2"/>
  <c r="P312" i="2"/>
  <c r="Q312" i="2"/>
  <c r="R312" i="2"/>
  <c r="S312" i="2"/>
  <c r="T312" i="2"/>
  <c r="U312" i="2"/>
  <c r="V312" i="2"/>
  <c r="W312" i="2"/>
  <c r="X312" i="2"/>
  <c r="AV312" i="2" s="1"/>
  <c r="Y312" i="2"/>
  <c r="Z312" i="2"/>
  <c r="AA312" i="2"/>
  <c r="AB312" i="2"/>
  <c r="AZ312" i="2" s="1"/>
  <c r="AC312" i="2"/>
  <c r="AD312" i="2"/>
  <c r="AE312" i="2"/>
  <c r="BA312" i="2" s="1"/>
  <c r="AF312" i="2"/>
  <c r="J313" i="2"/>
  <c r="L313" i="2"/>
  <c r="M313" i="2"/>
  <c r="N313" i="2"/>
  <c r="O313" i="2"/>
  <c r="P313" i="2"/>
  <c r="Q313" i="2"/>
  <c r="R313" i="2"/>
  <c r="S313" i="2"/>
  <c r="T313" i="2"/>
  <c r="U313" i="2"/>
  <c r="V313" i="2"/>
  <c r="W313" i="2"/>
  <c r="X313" i="2"/>
  <c r="AV313" i="2" s="1"/>
  <c r="Y313" i="2"/>
  <c r="Z313" i="2"/>
  <c r="AA313" i="2"/>
  <c r="AB313" i="2"/>
  <c r="AZ313" i="2" s="1"/>
  <c r="AD313" i="2"/>
  <c r="AE313" i="2"/>
  <c r="BA313" i="2" s="1"/>
  <c r="AF313" i="2"/>
  <c r="J314" i="2"/>
  <c r="L314" i="2"/>
  <c r="M314" i="2"/>
  <c r="N314" i="2"/>
  <c r="O314" i="2"/>
  <c r="P314" i="2"/>
  <c r="Q314" i="2"/>
  <c r="R314" i="2"/>
  <c r="S314" i="2"/>
  <c r="T314" i="2"/>
  <c r="U314" i="2"/>
  <c r="V314" i="2"/>
  <c r="W314" i="2"/>
  <c r="X314" i="2"/>
  <c r="AV314" i="2" s="1"/>
  <c r="Y314" i="2"/>
  <c r="Z314" i="2"/>
  <c r="AA314" i="2"/>
  <c r="AB314" i="2"/>
  <c r="AZ314" i="2" s="1"/>
  <c r="AC314" i="2"/>
  <c r="AD314" i="2"/>
  <c r="AE314" i="2"/>
  <c r="BA314" i="2" s="1"/>
  <c r="AF314" i="2"/>
  <c r="J315" i="2"/>
  <c r="L315" i="2"/>
  <c r="M315" i="2"/>
  <c r="N315" i="2"/>
  <c r="O315" i="2"/>
  <c r="P315" i="2"/>
  <c r="Q315" i="2"/>
  <c r="R315" i="2"/>
  <c r="S315" i="2"/>
  <c r="T315" i="2"/>
  <c r="U315" i="2"/>
  <c r="V315" i="2"/>
  <c r="W315" i="2"/>
  <c r="X315" i="2"/>
  <c r="AV315" i="2" s="1"/>
  <c r="Y315" i="2"/>
  <c r="Z315" i="2"/>
  <c r="AA315" i="2"/>
  <c r="AB315" i="2"/>
  <c r="AZ315" i="2" s="1"/>
  <c r="AD315" i="2"/>
  <c r="AE315" i="2"/>
  <c r="BA315" i="2" s="1"/>
  <c r="AF315" i="2"/>
  <c r="J316" i="2"/>
  <c r="L316" i="2"/>
  <c r="M316" i="2"/>
  <c r="N316" i="2"/>
  <c r="O316" i="2"/>
  <c r="P316" i="2"/>
  <c r="Q316" i="2"/>
  <c r="R316" i="2"/>
  <c r="S316" i="2"/>
  <c r="T316" i="2"/>
  <c r="U316" i="2"/>
  <c r="V316" i="2"/>
  <c r="W316" i="2"/>
  <c r="X316" i="2"/>
  <c r="AV316" i="2" s="1"/>
  <c r="Y316" i="2"/>
  <c r="Z316" i="2"/>
  <c r="AA316" i="2"/>
  <c r="AB316" i="2"/>
  <c r="AZ316" i="2" s="1"/>
  <c r="AD316" i="2"/>
  <c r="AE316" i="2"/>
  <c r="BA316" i="2" s="1"/>
  <c r="AF316" i="2"/>
  <c r="J317" i="2"/>
  <c r="L317" i="2"/>
  <c r="M317" i="2"/>
  <c r="N317" i="2"/>
  <c r="O317" i="2"/>
  <c r="P317" i="2"/>
  <c r="Q317" i="2"/>
  <c r="R317" i="2"/>
  <c r="S317" i="2"/>
  <c r="T317" i="2"/>
  <c r="U317" i="2"/>
  <c r="V317" i="2"/>
  <c r="W317" i="2"/>
  <c r="X317" i="2"/>
  <c r="AV317" i="2" s="1"/>
  <c r="Y317" i="2"/>
  <c r="Z317" i="2"/>
  <c r="AA317" i="2"/>
  <c r="AB317" i="2"/>
  <c r="AZ317" i="2" s="1"/>
  <c r="AD317" i="2"/>
  <c r="AE317" i="2"/>
  <c r="BA317" i="2" s="1"/>
  <c r="AF317" i="2"/>
  <c r="J318" i="2"/>
  <c r="L318" i="2"/>
  <c r="M318" i="2"/>
  <c r="N318" i="2"/>
  <c r="O318" i="2"/>
  <c r="P318" i="2"/>
  <c r="Q318" i="2"/>
  <c r="R318" i="2"/>
  <c r="S318" i="2"/>
  <c r="T318" i="2"/>
  <c r="U318" i="2"/>
  <c r="V318" i="2"/>
  <c r="W318" i="2"/>
  <c r="X318" i="2"/>
  <c r="AV318" i="2" s="1"/>
  <c r="Y318" i="2"/>
  <c r="Z318" i="2"/>
  <c r="AA318" i="2"/>
  <c r="AB318" i="2"/>
  <c r="AZ318" i="2" s="1"/>
  <c r="AC318" i="2"/>
  <c r="AD318" i="2"/>
  <c r="AE318" i="2"/>
  <c r="BA318" i="2" s="1"/>
  <c r="AF318" i="2"/>
  <c r="J319" i="2"/>
  <c r="L319" i="2"/>
  <c r="M319" i="2"/>
  <c r="N319" i="2"/>
  <c r="O319" i="2"/>
  <c r="P319" i="2"/>
  <c r="Q319" i="2"/>
  <c r="R319" i="2"/>
  <c r="S319" i="2"/>
  <c r="T319" i="2"/>
  <c r="U319" i="2"/>
  <c r="V319" i="2"/>
  <c r="W319" i="2"/>
  <c r="X319" i="2"/>
  <c r="AV319" i="2" s="1"/>
  <c r="Y319" i="2"/>
  <c r="Z319" i="2"/>
  <c r="AA319" i="2"/>
  <c r="AB319" i="2"/>
  <c r="AZ319" i="2" s="1"/>
  <c r="AD319" i="2"/>
  <c r="AE319" i="2"/>
  <c r="BA319" i="2" s="1"/>
  <c r="AF319" i="2"/>
  <c r="J320" i="2"/>
  <c r="L320" i="2"/>
  <c r="M320" i="2"/>
  <c r="N320" i="2"/>
  <c r="O320" i="2"/>
  <c r="P320" i="2"/>
  <c r="Q320" i="2"/>
  <c r="R320" i="2"/>
  <c r="S320" i="2"/>
  <c r="T320" i="2"/>
  <c r="U320" i="2"/>
  <c r="V320" i="2"/>
  <c r="W320" i="2"/>
  <c r="X320" i="2"/>
  <c r="AV320" i="2" s="1"/>
  <c r="Y320" i="2"/>
  <c r="Z320" i="2"/>
  <c r="AA320" i="2"/>
  <c r="AB320" i="2"/>
  <c r="AZ320" i="2" s="1"/>
  <c r="AD320" i="2"/>
  <c r="AE320" i="2"/>
  <c r="BA320" i="2" s="1"/>
  <c r="AF320" i="2"/>
  <c r="J321" i="2"/>
  <c r="L321" i="2"/>
  <c r="M321" i="2"/>
  <c r="N321" i="2"/>
  <c r="O321" i="2"/>
  <c r="P321" i="2"/>
  <c r="Q321" i="2"/>
  <c r="R321" i="2"/>
  <c r="S321" i="2"/>
  <c r="T321" i="2"/>
  <c r="U321" i="2"/>
  <c r="V321" i="2"/>
  <c r="W321" i="2"/>
  <c r="X321" i="2"/>
  <c r="AV321" i="2" s="1"/>
  <c r="Y321" i="2"/>
  <c r="Z321" i="2"/>
  <c r="AA321" i="2"/>
  <c r="AB321" i="2"/>
  <c r="AZ321" i="2" s="1"/>
  <c r="AD321" i="2"/>
  <c r="AE321" i="2"/>
  <c r="BA321" i="2" s="1"/>
  <c r="AF321" i="2"/>
  <c r="J322" i="2"/>
  <c r="L322" i="2"/>
  <c r="M322" i="2"/>
  <c r="N322" i="2"/>
  <c r="O322" i="2"/>
  <c r="P322" i="2"/>
  <c r="Q322" i="2"/>
  <c r="R322" i="2"/>
  <c r="S322" i="2"/>
  <c r="T322" i="2"/>
  <c r="U322" i="2"/>
  <c r="V322" i="2"/>
  <c r="W322" i="2"/>
  <c r="X322" i="2"/>
  <c r="AV322" i="2" s="1"/>
  <c r="Y322" i="2"/>
  <c r="Z322" i="2"/>
  <c r="AA322" i="2"/>
  <c r="AB322" i="2"/>
  <c r="AZ322" i="2" s="1"/>
  <c r="AC322" i="2"/>
  <c r="AD322" i="2"/>
  <c r="AE322" i="2"/>
  <c r="BA322" i="2" s="1"/>
  <c r="AF322" i="2"/>
  <c r="J323" i="2"/>
  <c r="L323" i="2"/>
  <c r="M323" i="2"/>
  <c r="N323" i="2"/>
  <c r="O323" i="2"/>
  <c r="P323" i="2"/>
  <c r="Q323" i="2"/>
  <c r="R323" i="2"/>
  <c r="S323" i="2"/>
  <c r="T323" i="2"/>
  <c r="U323" i="2"/>
  <c r="V323" i="2"/>
  <c r="W323" i="2"/>
  <c r="X323" i="2"/>
  <c r="AV323" i="2" s="1"/>
  <c r="Y323" i="2"/>
  <c r="Z323" i="2"/>
  <c r="AA323" i="2"/>
  <c r="AB323" i="2"/>
  <c r="AZ323" i="2" s="1"/>
  <c r="AD323" i="2"/>
  <c r="AE323" i="2"/>
  <c r="BA323" i="2" s="1"/>
  <c r="AF323" i="2"/>
  <c r="J324" i="2"/>
  <c r="L324" i="2"/>
  <c r="M324" i="2"/>
  <c r="N324" i="2"/>
  <c r="O324" i="2"/>
  <c r="P324" i="2"/>
  <c r="Q324" i="2"/>
  <c r="R324" i="2"/>
  <c r="S324" i="2"/>
  <c r="T324" i="2"/>
  <c r="U324" i="2"/>
  <c r="V324" i="2"/>
  <c r="W324" i="2"/>
  <c r="X324" i="2"/>
  <c r="AV324" i="2" s="1"/>
  <c r="Y324" i="2"/>
  <c r="Z324" i="2"/>
  <c r="AA324" i="2"/>
  <c r="AB324" i="2"/>
  <c r="AZ324" i="2" s="1"/>
  <c r="AD324" i="2"/>
  <c r="AE324" i="2"/>
  <c r="BA324" i="2" s="1"/>
  <c r="AF324" i="2"/>
  <c r="J325" i="2"/>
  <c r="L325" i="2"/>
  <c r="M325" i="2"/>
  <c r="N325" i="2"/>
  <c r="O325" i="2"/>
  <c r="P325" i="2"/>
  <c r="Q325" i="2"/>
  <c r="R325" i="2"/>
  <c r="S325" i="2"/>
  <c r="T325" i="2"/>
  <c r="U325" i="2"/>
  <c r="V325" i="2"/>
  <c r="W325" i="2"/>
  <c r="X325" i="2"/>
  <c r="AV325" i="2" s="1"/>
  <c r="Y325" i="2"/>
  <c r="Z325" i="2"/>
  <c r="AA325" i="2"/>
  <c r="AB325" i="2"/>
  <c r="AZ325" i="2" s="1"/>
  <c r="AD325" i="2"/>
  <c r="AE325" i="2"/>
  <c r="BA325" i="2" s="1"/>
  <c r="AF325" i="2"/>
  <c r="J326" i="2"/>
  <c r="L326" i="2"/>
  <c r="M326" i="2"/>
  <c r="N326" i="2"/>
  <c r="O326" i="2"/>
  <c r="P326" i="2"/>
  <c r="Q326" i="2"/>
  <c r="R326" i="2"/>
  <c r="S326" i="2"/>
  <c r="T326" i="2"/>
  <c r="U326" i="2"/>
  <c r="V326" i="2"/>
  <c r="W326" i="2"/>
  <c r="X326" i="2"/>
  <c r="AV326" i="2" s="1"/>
  <c r="Y326" i="2"/>
  <c r="Z326" i="2"/>
  <c r="AA326" i="2"/>
  <c r="AB326" i="2"/>
  <c r="AZ326" i="2" s="1"/>
  <c r="AD326" i="2"/>
  <c r="AE326" i="2"/>
  <c r="BA326" i="2" s="1"/>
  <c r="AF326" i="2"/>
  <c r="J327" i="2"/>
  <c r="L327" i="2"/>
  <c r="M327" i="2"/>
  <c r="N327" i="2"/>
  <c r="O327" i="2"/>
  <c r="P327" i="2"/>
  <c r="Q327" i="2"/>
  <c r="R327" i="2"/>
  <c r="S327" i="2"/>
  <c r="T327" i="2"/>
  <c r="U327" i="2"/>
  <c r="V327" i="2"/>
  <c r="W327" i="2"/>
  <c r="X327" i="2"/>
  <c r="AV327" i="2" s="1"/>
  <c r="Y327" i="2"/>
  <c r="Z327" i="2"/>
  <c r="AA327" i="2"/>
  <c r="AB327" i="2"/>
  <c r="AZ327" i="2" s="1"/>
  <c r="AD327" i="2"/>
  <c r="AE327" i="2"/>
  <c r="BA327" i="2" s="1"/>
  <c r="AF327" i="2"/>
  <c r="J328" i="2"/>
  <c r="L328" i="2"/>
  <c r="M328" i="2"/>
  <c r="N328" i="2"/>
  <c r="O328" i="2"/>
  <c r="P328" i="2"/>
  <c r="Q328" i="2"/>
  <c r="R328" i="2"/>
  <c r="S328" i="2"/>
  <c r="T328" i="2"/>
  <c r="U328" i="2"/>
  <c r="V328" i="2"/>
  <c r="W328" i="2"/>
  <c r="X328" i="2"/>
  <c r="AV328" i="2" s="1"/>
  <c r="Y328" i="2"/>
  <c r="Z328" i="2"/>
  <c r="AA328" i="2"/>
  <c r="AB328" i="2"/>
  <c r="AZ328" i="2" s="1"/>
  <c r="AD328" i="2"/>
  <c r="AE328" i="2"/>
  <c r="BA328" i="2" s="1"/>
  <c r="AF328" i="2"/>
  <c r="J329" i="2"/>
  <c r="L329" i="2"/>
  <c r="M329" i="2"/>
  <c r="N329" i="2"/>
  <c r="O329" i="2"/>
  <c r="P329" i="2"/>
  <c r="Q329" i="2"/>
  <c r="R329" i="2"/>
  <c r="S329" i="2"/>
  <c r="T329" i="2"/>
  <c r="U329" i="2"/>
  <c r="V329" i="2"/>
  <c r="W329" i="2"/>
  <c r="X329" i="2"/>
  <c r="AV329" i="2" s="1"/>
  <c r="Y329" i="2"/>
  <c r="Z329" i="2"/>
  <c r="AA329" i="2"/>
  <c r="AB329" i="2"/>
  <c r="AZ329" i="2" s="1"/>
  <c r="AD329" i="2"/>
  <c r="AE329" i="2"/>
  <c r="BA329" i="2" s="1"/>
  <c r="AF329" i="2"/>
  <c r="J330" i="2"/>
  <c r="L330" i="2"/>
  <c r="M330" i="2"/>
  <c r="N330" i="2"/>
  <c r="O330" i="2"/>
  <c r="P330" i="2"/>
  <c r="Q330" i="2"/>
  <c r="R330" i="2"/>
  <c r="S330" i="2"/>
  <c r="T330" i="2"/>
  <c r="U330" i="2"/>
  <c r="V330" i="2"/>
  <c r="W330" i="2"/>
  <c r="X330" i="2"/>
  <c r="AV330" i="2" s="1"/>
  <c r="Y330" i="2"/>
  <c r="Z330" i="2"/>
  <c r="AA330" i="2"/>
  <c r="AB330" i="2"/>
  <c r="AZ330" i="2" s="1"/>
  <c r="AD330" i="2"/>
  <c r="AE330" i="2"/>
  <c r="BA330" i="2" s="1"/>
  <c r="AF330" i="2"/>
  <c r="J331" i="2"/>
  <c r="L331" i="2"/>
  <c r="M331" i="2"/>
  <c r="N331" i="2"/>
  <c r="O331" i="2"/>
  <c r="P331" i="2"/>
  <c r="Q331" i="2"/>
  <c r="R331" i="2"/>
  <c r="S331" i="2"/>
  <c r="T331" i="2"/>
  <c r="U331" i="2"/>
  <c r="V331" i="2"/>
  <c r="W331" i="2"/>
  <c r="X331" i="2"/>
  <c r="AV331" i="2" s="1"/>
  <c r="Y331" i="2"/>
  <c r="Z331" i="2"/>
  <c r="AA331" i="2"/>
  <c r="AB331" i="2"/>
  <c r="AZ331" i="2" s="1"/>
  <c r="AD331" i="2"/>
  <c r="AE331" i="2"/>
  <c r="BA331" i="2" s="1"/>
  <c r="AF331" i="2"/>
  <c r="J332" i="2"/>
  <c r="L332" i="2"/>
  <c r="M332" i="2"/>
  <c r="N332" i="2"/>
  <c r="O332" i="2"/>
  <c r="P332" i="2"/>
  <c r="Q332" i="2"/>
  <c r="R332" i="2"/>
  <c r="S332" i="2"/>
  <c r="T332" i="2"/>
  <c r="U332" i="2"/>
  <c r="V332" i="2"/>
  <c r="W332" i="2"/>
  <c r="X332" i="2"/>
  <c r="AV332" i="2" s="1"/>
  <c r="Y332" i="2"/>
  <c r="Z332" i="2"/>
  <c r="AA332" i="2"/>
  <c r="AB332" i="2"/>
  <c r="AZ332" i="2" s="1"/>
  <c r="AD332" i="2"/>
  <c r="AE332" i="2"/>
  <c r="BA332" i="2" s="1"/>
  <c r="AF332" i="2"/>
  <c r="J333" i="2"/>
  <c r="L333" i="2"/>
  <c r="M333" i="2"/>
  <c r="N333" i="2"/>
  <c r="O333" i="2"/>
  <c r="P333" i="2"/>
  <c r="Q333" i="2"/>
  <c r="R333" i="2"/>
  <c r="S333" i="2"/>
  <c r="T333" i="2"/>
  <c r="U333" i="2"/>
  <c r="V333" i="2"/>
  <c r="W333" i="2"/>
  <c r="X333" i="2"/>
  <c r="AV333" i="2" s="1"/>
  <c r="Y333" i="2"/>
  <c r="Z333" i="2"/>
  <c r="AA333" i="2"/>
  <c r="AB333" i="2"/>
  <c r="AZ333" i="2" s="1"/>
  <c r="AD333" i="2"/>
  <c r="AE333" i="2"/>
  <c r="BA333" i="2" s="1"/>
  <c r="AF333" i="2"/>
  <c r="J334" i="2"/>
  <c r="L334" i="2"/>
  <c r="M334" i="2"/>
  <c r="N334" i="2"/>
  <c r="O334" i="2"/>
  <c r="P334" i="2"/>
  <c r="Q334" i="2"/>
  <c r="R334" i="2"/>
  <c r="S334" i="2"/>
  <c r="T334" i="2"/>
  <c r="U334" i="2"/>
  <c r="V334" i="2"/>
  <c r="W334" i="2"/>
  <c r="X334" i="2"/>
  <c r="AV334" i="2" s="1"/>
  <c r="Y334" i="2"/>
  <c r="Z334" i="2"/>
  <c r="AA334" i="2"/>
  <c r="AB334" i="2"/>
  <c r="AZ334" i="2" s="1"/>
  <c r="AC334" i="2"/>
  <c r="AD334" i="2"/>
  <c r="AE334" i="2"/>
  <c r="BA334" i="2" s="1"/>
  <c r="AF334" i="2"/>
  <c r="J335" i="2"/>
  <c r="L335" i="2"/>
  <c r="M335" i="2"/>
  <c r="N335" i="2"/>
  <c r="O335" i="2"/>
  <c r="P335" i="2"/>
  <c r="Q335" i="2"/>
  <c r="R335" i="2"/>
  <c r="S335" i="2"/>
  <c r="T335" i="2"/>
  <c r="U335" i="2"/>
  <c r="V335" i="2"/>
  <c r="W335" i="2"/>
  <c r="X335" i="2"/>
  <c r="AV335" i="2" s="1"/>
  <c r="Y335" i="2"/>
  <c r="Z335" i="2"/>
  <c r="AA335" i="2"/>
  <c r="AB335" i="2"/>
  <c r="AZ335" i="2" s="1"/>
  <c r="AD335" i="2"/>
  <c r="AE335" i="2"/>
  <c r="BA335" i="2" s="1"/>
  <c r="AF335" i="2"/>
  <c r="J336" i="2"/>
  <c r="L336" i="2"/>
  <c r="M336" i="2"/>
  <c r="N336" i="2"/>
  <c r="O336" i="2"/>
  <c r="P336" i="2"/>
  <c r="Q336" i="2"/>
  <c r="R336" i="2"/>
  <c r="S336" i="2"/>
  <c r="T336" i="2"/>
  <c r="U336" i="2"/>
  <c r="V336" i="2"/>
  <c r="W336" i="2"/>
  <c r="X336" i="2"/>
  <c r="AV336" i="2" s="1"/>
  <c r="Y336" i="2"/>
  <c r="Z336" i="2"/>
  <c r="AA336" i="2"/>
  <c r="AB336" i="2"/>
  <c r="AZ336" i="2" s="1"/>
  <c r="AD336" i="2"/>
  <c r="AE336" i="2"/>
  <c r="BA336" i="2" s="1"/>
  <c r="AF336" i="2"/>
  <c r="J337" i="2"/>
  <c r="L337" i="2"/>
  <c r="M337" i="2"/>
  <c r="N337" i="2"/>
  <c r="O337" i="2"/>
  <c r="P337" i="2"/>
  <c r="Q337" i="2"/>
  <c r="R337" i="2"/>
  <c r="S337" i="2"/>
  <c r="T337" i="2"/>
  <c r="U337" i="2"/>
  <c r="V337" i="2"/>
  <c r="W337" i="2"/>
  <c r="X337" i="2"/>
  <c r="AV337" i="2" s="1"/>
  <c r="Y337" i="2"/>
  <c r="Z337" i="2"/>
  <c r="AA337" i="2"/>
  <c r="AB337" i="2"/>
  <c r="AZ337" i="2" s="1"/>
  <c r="AC337" i="2"/>
  <c r="AD337" i="2"/>
  <c r="AE337" i="2"/>
  <c r="BA337" i="2" s="1"/>
  <c r="AF337" i="2"/>
  <c r="J338" i="2"/>
  <c r="L338" i="2"/>
  <c r="M338" i="2"/>
  <c r="N338" i="2"/>
  <c r="O338" i="2"/>
  <c r="P338" i="2"/>
  <c r="Q338" i="2"/>
  <c r="R338" i="2"/>
  <c r="S338" i="2"/>
  <c r="T338" i="2"/>
  <c r="U338" i="2"/>
  <c r="V338" i="2"/>
  <c r="W338" i="2"/>
  <c r="X338" i="2"/>
  <c r="AV338" i="2" s="1"/>
  <c r="Y338" i="2"/>
  <c r="Z338" i="2"/>
  <c r="AA338" i="2"/>
  <c r="AB338" i="2"/>
  <c r="AZ338" i="2" s="1"/>
  <c r="AD338" i="2"/>
  <c r="AE338" i="2"/>
  <c r="BA338" i="2" s="1"/>
  <c r="AF338" i="2"/>
  <c r="J339" i="2"/>
  <c r="L339" i="2"/>
  <c r="M339" i="2"/>
  <c r="N339" i="2"/>
  <c r="O339" i="2"/>
  <c r="P339" i="2"/>
  <c r="Q339" i="2"/>
  <c r="R339" i="2"/>
  <c r="S339" i="2"/>
  <c r="T339" i="2"/>
  <c r="U339" i="2"/>
  <c r="V339" i="2"/>
  <c r="W339" i="2"/>
  <c r="X339" i="2"/>
  <c r="AV339" i="2" s="1"/>
  <c r="Y339" i="2"/>
  <c r="Z339" i="2"/>
  <c r="AA339" i="2"/>
  <c r="AB339" i="2"/>
  <c r="AZ339" i="2" s="1"/>
  <c r="AD339" i="2"/>
  <c r="AE339" i="2"/>
  <c r="BA339" i="2" s="1"/>
  <c r="AF339" i="2"/>
  <c r="J340" i="2"/>
  <c r="L340" i="2"/>
  <c r="M340" i="2"/>
  <c r="N340" i="2"/>
  <c r="O340" i="2"/>
  <c r="P340" i="2"/>
  <c r="Q340" i="2"/>
  <c r="R340" i="2"/>
  <c r="S340" i="2"/>
  <c r="T340" i="2"/>
  <c r="U340" i="2"/>
  <c r="V340" i="2"/>
  <c r="W340" i="2"/>
  <c r="X340" i="2"/>
  <c r="AV340" i="2" s="1"/>
  <c r="Y340" i="2"/>
  <c r="Z340" i="2"/>
  <c r="AA340" i="2"/>
  <c r="AB340" i="2"/>
  <c r="AZ340" i="2" s="1"/>
  <c r="AC340" i="2"/>
  <c r="AD340" i="2"/>
  <c r="AE340" i="2"/>
  <c r="BA340" i="2" s="1"/>
  <c r="AF340" i="2"/>
  <c r="J341" i="2"/>
  <c r="L341" i="2"/>
  <c r="M341" i="2"/>
  <c r="N341" i="2"/>
  <c r="O341" i="2"/>
  <c r="P341" i="2"/>
  <c r="Q341" i="2"/>
  <c r="R341" i="2"/>
  <c r="S341" i="2"/>
  <c r="T341" i="2"/>
  <c r="U341" i="2"/>
  <c r="V341" i="2"/>
  <c r="W341" i="2"/>
  <c r="X341" i="2"/>
  <c r="AV341" i="2" s="1"/>
  <c r="Y341" i="2"/>
  <c r="Z341" i="2"/>
  <c r="AA341" i="2"/>
  <c r="AB341" i="2"/>
  <c r="AZ341" i="2" s="1"/>
  <c r="AD341" i="2"/>
  <c r="AE341" i="2"/>
  <c r="BA341" i="2" s="1"/>
  <c r="AF341" i="2"/>
  <c r="J342" i="2"/>
  <c r="L342" i="2"/>
  <c r="M342" i="2"/>
  <c r="N342" i="2"/>
  <c r="O342" i="2"/>
  <c r="P342" i="2"/>
  <c r="Q342" i="2"/>
  <c r="R342" i="2"/>
  <c r="S342" i="2"/>
  <c r="T342" i="2"/>
  <c r="U342" i="2"/>
  <c r="V342" i="2"/>
  <c r="W342" i="2"/>
  <c r="X342" i="2"/>
  <c r="AV342" i="2" s="1"/>
  <c r="Y342" i="2"/>
  <c r="Z342" i="2"/>
  <c r="AA342" i="2"/>
  <c r="AB342" i="2"/>
  <c r="AZ342" i="2" s="1"/>
  <c r="AD342" i="2"/>
  <c r="AE342" i="2"/>
  <c r="BA342" i="2" s="1"/>
  <c r="AF342" i="2"/>
  <c r="J343" i="2"/>
  <c r="L343" i="2"/>
  <c r="M343" i="2"/>
  <c r="N343" i="2"/>
  <c r="O343" i="2"/>
  <c r="P343" i="2"/>
  <c r="Q343" i="2"/>
  <c r="R343" i="2"/>
  <c r="S343" i="2"/>
  <c r="T343" i="2"/>
  <c r="U343" i="2"/>
  <c r="V343" i="2"/>
  <c r="W343" i="2"/>
  <c r="X343" i="2"/>
  <c r="AV343" i="2" s="1"/>
  <c r="Y343" i="2"/>
  <c r="Z343" i="2"/>
  <c r="AA343" i="2"/>
  <c r="AB343" i="2"/>
  <c r="AZ343" i="2" s="1"/>
  <c r="AC343" i="2"/>
  <c r="AD343" i="2"/>
  <c r="AE343" i="2"/>
  <c r="BA343" i="2" s="1"/>
  <c r="AF343" i="2"/>
  <c r="J344" i="2"/>
  <c r="L344" i="2"/>
  <c r="M344" i="2"/>
  <c r="N344" i="2"/>
  <c r="O344" i="2"/>
  <c r="P344" i="2"/>
  <c r="Q344" i="2"/>
  <c r="R344" i="2"/>
  <c r="S344" i="2"/>
  <c r="T344" i="2"/>
  <c r="U344" i="2"/>
  <c r="V344" i="2"/>
  <c r="W344" i="2"/>
  <c r="X344" i="2"/>
  <c r="AV344" i="2" s="1"/>
  <c r="Y344" i="2"/>
  <c r="Z344" i="2"/>
  <c r="AA344" i="2"/>
  <c r="AB344" i="2"/>
  <c r="AZ344" i="2" s="1"/>
  <c r="AD344" i="2"/>
  <c r="AE344" i="2"/>
  <c r="BA344" i="2" s="1"/>
  <c r="AF344" i="2"/>
  <c r="J345" i="2"/>
  <c r="L345" i="2"/>
  <c r="M345" i="2"/>
  <c r="N345" i="2"/>
  <c r="O345" i="2"/>
  <c r="P345" i="2"/>
  <c r="Q345" i="2"/>
  <c r="R345" i="2"/>
  <c r="S345" i="2"/>
  <c r="T345" i="2"/>
  <c r="U345" i="2"/>
  <c r="V345" i="2"/>
  <c r="W345" i="2"/>
  <c r="X345" i="2"/>
  <c r="AV345" i="2" s="1"/>
  <c r="Y345" i="2"/>
  <c r="Z345" i="2"/>
  <c r="AA345" i="2"/>
  <c r="AB345" i="2"/>
  <c r="AZ345" i="2" s="1"/>
  <c r="AD345" i="2"/>
  <c r="AE345" i="2"/>
  <c r="BA345" i="2" s="1"/>
  <c r="AF345" i="2"/>
  <c r="J346" i="2"/>
  <c r="L346" i="2"/>
  <c r="M346" i="2"/>
  <c r="N346" i="2"/>
  <c r="O346" i="2"/>
  <c r="P346" i="2"/>
  <c r="Q346" i="2"/>
  <c r="R346" i="2"/>
  <c r="S346" i="2"/>
  <c r="T346" i="2"/>
  <c r="U346" i="2"/>
  <c r="V346" i="2"/>
  <c r="W346" i="2"/>
  <c r="X346" i="2"/>
  <c r="AV346" i="2" s="1"/>
  <c r="Y346" i="2"/>
  <c r="Z346" i="2"/>
  <c r="AA346" i="2"/>
  <c r="AB346" i="2"/>
  <c r="AZ346" i="2" s="1"/>
  <c r="AD346" i="2"/>
  <c r="AE346" i="2"/>
  <c r="BA346" i="2" s="1"/>
  <c r="AF346" i="2"/>
  <c r="J347" i="2"/>
  <c r="L347" i="2"/>
  <c r="M347" i="2"/>
  <c r="N347" i="2"/>
  <c r="O347" i="2"/>
  <c r="P347" i="2"/>
  <c r="Q347" i="2"/>
  <c r="R347" i="2"/>
  <c r="S347" i="2"/>
  <c r="T347" i="2"/>
  <c r="U347" i="2"/>
  <c r="V347" i="2"/>
  <c r="W347" i="2"/>
  <c r="X347" i="2"/>
  <c r="AV347" i="2" s="1"/>
  <c r="Y347" i="2"/>
  <c r="Z347" i="2"/>
  <c r="AA347" i="2"/>
  <c r="AB347" i="2"/>
  <c r="AZ347" i="2" s="1"/>
  <c r="AD347" i="2"/>
  <c r="AE347" i="2"/>
  <c r="BA347" i="2" s="1"/>
  <c r="AF347" i="2"/>
  <c r="J348" i="2"/>
  <c r="L348" i="2"/>
  <c r="M348" i="2"/>
  <c r="N348" i="2"/>
  <c r="O348" i="2"/>
  <c r="P348" i="2"/>
  <c r="Q348" i="2"/>
  <c r="R348" i="2"/>
  <c r="S348" i="2"/>
  <c r="T348" i="2"/>
  <c r="U348" i="2"/>
  <c r="V348" i="2"/>
  <c r="W348" i="2"/>
  <c r="X348" i="2"/>
  <c r="AV348" i="2" s="1"/>
  <c r="Y348" i="2"/>
  <c r="Z348" i="2"/>
  <c r="AA348" i="2"/>
  <c r="AB348" i="2"/>
  <c r="AZ348" i="2" s="1"/>
  <c r="AC348" i="2"/>
  <c r="AD348" i="2"/>
  <c r="AE348" i="2"/>
  <c r="BA348" i="2" s="1"/>
  <c r="AF348" i="2"/>
  <c r="J349" i="2"/>
  <c r="L349" i="2"/>
  <c r="M349" i="2"/>
  <c r="N349" i="2"/>
  <c r="O349" i="2"/>
  <c r="P349" i="2"/>
  <c r="Q349" i="2"/>
  <c r="R349" i="2"/>
  <c r="S349" i="2"/>
  <c r="T349" i="2"/>
  <c r="U349" i="2"/>
  <c r="V349" i="2"/>
  <c r="W349" i="2"/>
  <c r="X349" i="2"/>
  <c r="AV349" i="2" s="1"/>
  <c r="Y349" i="2"/>
  <c r="Z349" i="2"/>
  <c r="AA349" i="2"/>
  <c r="AB349" i="2"/>
  <c r="AZ349" i="2" s="1"/>
  <c r="AD349" i="2"/>
  <c r="AE349" i="2"/>
  <c r="BA349" i="2" s="1"/>
  <c r="AF349" i="2"/>
  <c r="J350" i="2"/>
  <c r="L350" i="2"/>
  <c r="M350" i="2"/>
  <c r="N350" i="2"/>
  <c r="O350" i="2"/>
  <c r="P350" i="2"/>
  <c r="Q350" i="2"/>
  <c r="R350" i="2"/>
  <c r="S350" i="2"/>
  <c r="T350" i="2"/>
  <c r="U350" i="2"/>
  <c r="V350" i="2"/>
  <c r="W350" i="2"/>
  <c r="X350" i="2"/>
  <c r="AV350" i="2" s="1"/>
  <c r="Y350" i="2"/>
  <c r="Z350" i="2"/>
  <c r="AA350" i="2"/>
  <c r="AB350" i="2"/>
  <c r="AZ350" i="2" s="1"/>
  <c r="AD350" i="2"/>
  <c r="AE350" i="2"/>
  <c r="BA350" i="2" s="1"/>
  <c r="AF350" i="2"/>
  <c r="J351" i="2"/>
  <c r="L351" i="2"/>
  <c r="M351" i="2"/>
  <c r="N351" i="2"/>
  <c r="O351" i="2"/>
  <c r="P351" i="2"/>
  <c r="Q351" i="2"/>
  <c r="R351" i="2"/>
  <c r="S351" i="2"/>
  <c r="T351" i="2"/>
  <c r="U351" i="2"/>
  <c r="V351" i="2"/>
  <c r="W351" i="2"/>
  <c r="X351" i="2"/>
  <c r="AV351" i="2" s="1"/>
  <c r="Y351" i="2"/>
  <c r="Z351" i="2"/>
  <c r="AA351" i="2"/>
  <c r="AB351" i="2"/>
  <c r="AZ351" i="2" s="1"/>
  <c r="AC351" i="2"/>
  <c r="AD351" i="2"/>
  <c r="AE351" i="2"/>
  <c r="BA351" i="2" s="1"/>
  <c r="AF351" i="2"/>
  <c r="J352" i="2"/>
  <c r="L352" i="2"/>
  <c r="M352" i="2"/>
  <c r="N352" i="2"/>
  <c r="O352" i="2"/>
  <c r="P352" i="2"/>
  <c r="Q352" i="2"/>
  <c r="R352" i="2"/>
  <c r="S352" i="2"/>
  <c r="T352" i="2"/>
  <c r="U352" i="2"/>
  <c r="V352" i="2"/>
  <c r="W352" i="2"/>
  <c r="X352" i="2"/>
  <c r="AV352" i="2" s="1"/>
  <c r="Y352" i="2"/>
  <c r="Z352" i="2"/>
  <c r="AA352" i="2"/>
  <c r="AB352" i="2"/>
  <c r="AZ352" i="2" s="1"/>
  <c r="AD352" i="2"/>
  <c r="AE352" i="2"/>
  <c r="BA352" i="2" s="1"/>
  <c r="AF352" i="2"/>
  <c r="J353" i="2"/>
  <c r="L353" i="2"/>
  <c r="M353" i="2"/>
  <c r="N353" i="2"/>
  <c r="O353" i="2"/>
  <c r="P353" i="2"/>
  <c r="Q353" i="2"/>
  <c r="R353" i="2"/>
  <c r="S353" i="2"/>
  <c r="T353" i="2"/>
  <c r="U353" i="2"/>
  <c r="V353" i="2"/>
  <c r="W353" i="2"/>
  <c r="X353" i="2"/>
  <c r="AV353" i="2" s="1"/>
  <c r="Y353" i="2"/>
  <c r="Z353" i="2"/>
  <c r="AA353" i="2"/>
  <c r="AB353" i="2"/>
  <c r="AZ353" i="2" s="1"/>
  <c r="AD353" i="2"/>
  <c r="AE353" i="2"/>
  <c r="BA353" i="2" s="1"/>
  <c r="AF353" i="2"/>
  <c r="J354" i="2"/>
  <c r="L354" i="2"/>
  <c r="M354" i="2"/>
  <c r="N354" i="2"/>
  <c r="O354" i="2"/>
  <c r="P354" i="2"/>
  <c r="Q354" i="2"/>
  <c r="R354" i="2"/>
  <c r="S354" i="2"/>
  <c r="T354" i="2"/>
  <c r="U354" i="2"/>
  <c r="V354" i="2"/>
  <c r="W354" i="2"/>
  <c r="X354" i="2"/>
  <c r="AV354" i="2" s="1"/>
  <c r="Y354" i="2"/>
  <c r="Z354" i="2"/>
  <c r="AA354" i="2"/>
  <c r="AB354" i="2"/>
  <c r="AZ354" i="2" s="1"/>
  <c r="AC354" i="2"/>
  <c r="AD354" i="2"/>
  <c r="AE354" i="2"/>
  <c r="BA354" i="2" s="1"/>
  <c r="AF354" i="2"/>
  <c r="J355" i="2"/>
  <c r="L355" i="2"/>
  <c r="M355" i="2"/>
  <c r="N355" i="2"/>
  <c r="O355" i="2"/>
  <c r="P355" i="2"/>
  <c r="Q355" i="2"/>
  <c r="R355" i="2"/>
  <c r="S355" i="2"/>
  <c r="T355" i="2"/>
  <c r="U355" i="2"/>
  <c r="V355" i="2"/>
  <c r="W355" i="2"/>
  <c r="X355" i="2"/>
  <c r="AV355" i="2" s="1"/>
  <c r="Y355" i="2"/>
  <c r="Z355" i="2"/>
  <c r="AA355" i="2"/>
  <c r="AB355" i="2"/>
  <c r="AZ355" i="2" s="1"/>
  <c r="AD355" i="2"/>
  <c r="AE355" i="2"/>
  <c r="BA355" i="2" s="1"/>
  <c r="AF355" i="2"/>
  <c r="J356" i="2"/>
  <c r="L356" i="2"/>
  <c r="M356" i="2"/>
  <c r="N356" i="2"/>
  <c r="O356" i="2"/>
  <c r="P356" i="2"/>
  <c r="Q356" i="2"/>
  <c r="R356" i="2"/>
  <c r="S356" i="2"/>
  <c r="T356" i="2"/>
  <c r="U356" i="2"/>
  <c r="V356" i="2"/>
  <c r="W356" i="2"/>
  <c r="X356" i="2"/>
  <c r="AV356" i="2" s="1"/>
  <c r="Y356" i="2"/>
  <c r="Z356" i="2"/>
  <c r="AA356" i="2"/>
  <c r="AB356" i="2"/>
  <c r="AZ356" i="2" s="1"/>
  <c r="AC356" i="2"/>
  <c r="AD356" i="2"/>
  <c r="AE356" i="2"/>
  <c r="BA356" i="2" s="1"/>
  <c r="AF356" i="2"/>
  <c r="J357" i="2"/>
  <c r="L357" i="2"/>
  <c r="M357" i="2"/>
  <c r="N357" i="2"/>
  <c r="O357" i="2"/>
  <c r="P357" i="2"/>
  <c r="Q357" i="2"/>
  <c r="R357" i="2"/>
  <c r="S357" i="2"/>
  <c r="T357" i="2"/>
  <c r="U357" i="2"/>
  <c r="V357" i="2"/>
  <c r="W357" i="2"/>
  <c r="X357" i="2"/>
  <c r="AV357" i="2" s="1"/>
  <c r="Y357" i="2"/>
  <c r="Z357" i="2"/>
  <c r="AA357" i="2"/>
  <c r="AB357" i="2"/>
  <c r="AZ357" i="2" s="1"/>
  <c r="AD357" i="2"/>
  <c r="AE357" i="2"/>
  <c r="BA357" i="2" s="1"/>
  <c r="AF357" i="2"/>
  <c r="J358" i="2"/>
  <c r="L358" i="2"/>
  <c r="M358" i="2"/>
  <c r="N358" i="2"/>
  <c r="O358" i="2"/>
  <c r="P358" i="2"/>
  <c r="Q358" i="2"/>
  <c r="R358" i="2"/>
  <c r="S358" i="2"/>
  <c r="T358" i="2"/>
  <c r="U358" i="2"/>
  <c r="V358" i="2"/>
  <c r="W358" i="2"/>
  <c r="X358" i="2"/>
  <c r="AV358" i="2" s="1"/>
  <c r="Y358" i="2"/>
  <c r="Z358" i="2"/>
  <c r="AA358" i="2"/>
  <c r="AB358" i="2"/>
  <c r="AZ358" i="2" s="1"/>
  <c r="AD358" i="2"/>
  <c r="AE358" i="2"/>
  <c r="BA358" i="2" s="1"/>
  <c r="AF358" i="2"/>
  <c r="J359" i="2"/>
  <c r="L359" i="2"/>
  <c r="M359" i="2"/>
  <c r="N359" i="2"/>
  <c r="O359" i="2"/>
  <c r="P359" i="2"/>
  <c r="Q359" i="2"/>
  <c r="R359" i="2"/>
  <c r="S359" i="2"/>
  <c r="T359" i="2"/>
  <c r="U359" i="2"/>
  <c r="V359" i="2"/>
  <c r="W359" i="2"/>
  <c r="X359" i="2"/>
  <c r="AV359" i="2" s="1"/>
  <c r="Y359" i="2"/>
  <c r="Z359" i="2"/>
  <c r="AA359" i="2"/>
  <c r="AB359" i="2"/>
  <c r="AZ359" i="2" s="1"/>
  <c r="AD359" i="2"/>
  <c r="AE359" i="2"/>
  <c r="BA359" i="2" s="1"/>
  <c r="AF359" i="2"/>
  <c r="J360" i="2"/>
  <c r="L360" i="2"/>
  <c r="M360" i="2"/>
  <c r="N360" i="2"/>
  <c r="O360" i="2"/>
  <c r="P360" i="2"/>
  <c r="Q360" i="2"/>
  <c r="R360" i="2"/>
  <c r="S360" i="2"/>
  <c r="T360" i="2"/>
  <c r="U360" i="2"/>
  <c r="V360" i="2"/>
  <c r="W360" i="2"/>
  <c r="X360" i="2"/>
  <c r="AV360" i="2" s="1"/>
  <c r="Y360" i="2"/>
  <c r="Z360" i="2"/>
  <c r="AA360" i="2"/>
  <c r="AB360" i="2"/>
  <c r="AZ360" i="2" s="1"/>
  <c r="AD360" i="2"/>
  <c r="AE360" i="2"/>
  <c r="BA360" i="2" s="1"/>
  <c r="AF360" i="2"/>
  <c r="J361" i="2"/>
  <c r="L361" i="2"/>
  <c r="M361" i="2"/>
  <c r="N361" i="2"/>
  <c r="O361" i="2"/>
  <c r="P361" i="2"/>
  <c r="Q361" i="2"/>
  <c r="R361" i="2"/>
  <c r="S361" i="2"/>
  <c r="T361" i="2"/>
  <c r="U361" i="2"/>
  <c r="V361" i="2"/>
  <c r="W361" i="2"/>
  <c r="X361" i="2"/>
  <c r="AV361" i="2" s="1"/>
  <c r="Y361" i="2"/>
  <c r="Z361" i="2"/>
  <c r="AA361" i="2"/>
  <c r="AB361" i="2"/>
  <c r="AZ361" i="2" s="1"/>
  <c r="AC361" i="2"/>
  <c r="AD361" i="2"/>
  <c r="AE361" i="2"/>
  <c r="BA361" i="2" s="1"/>
  <c r="AF361" i="2"/>
  <c r="J362" i="2"/>
  <c r="L362" i="2"/>
  <c r="M362" i="2"/>
  <c r="N362" i="2"/>
  <c r="O362" i="2"/>
  <c r="P362" i="2"/>
  <c r="Q362" i="2"/>
  <c r="R362" i="2"/>
  <c r="S362" i="2"/>
  <c r="T362" i="2"/>
  <c r="U362" i="2"/>
  <c r="V362" i="2"/>
  <c r="W362" i="2"/>
  <c r="X362" i="2"/>
  <c r="AV362" i="2" s="1"/>
  <c r="Y362" i="2"/>
  <c r="Z362" i="2"/>
  <c r="AA362" i="2"/>
  <c r="AB362" i="2"/>
  <c r="AZ362" i="2" s="1"/>
  <c r="AD362" i="2"/>
  <c r="AE362" i="2"/>
  <c r="BA362" i="2" s="1"/>
  <c r="AF362" i="2"/>
  <c r="J363" i="2"/>
  <c r="L363" i="2"/>
  <c r="M363" i="2"/>
  <c r="N363" i="2"/>
  <c r="O363" i="2"/>
  <c r="P363" i="2"/>
  <c r="Q363" i="2"/>
  <c r="R363" i="2"/>
  <c r="S363" i="2"/>
  <c r="T363" i="2"/>
  <c r="U363" i="2"/>
  <c r="V363" i="2"/>
  <c r="W363" i="2"/>
  <c r="X363" i="2"/>
  <c r="AV363" i="2" s="1"/>
  <c r="Y363" i="2"/>
  <c r="Z363" i="2"/>
  <c r="AA363" i="2"/>
  <c r="AB363" i="2"/>
  <c r="AZ363" i="2" s="1"/>
  <c r="AD363" i="2"/>
  <c r="AE363" i="2"/>
  <c r="BA363" i="2" s="1"/>
  <c r="AF363" i="2"/>
  <c r="J364" i="2"/>
  <c r="L364" i="2"/>
  <c r="M364" i="2"/>
  <c r="N364" i="2"/>
  <c r="O364" i="2"/>
  <c r="P364" i="2"/>
  <c r="Q364" i="2"/>
  <c r="R364" i="2"/>
  <c r="S364" i="2"/>
  <c r="T364" i="2"/>
  <c r="U364" i="2"/>
  <c r="V364" i="2"/>
  <c r="W364" i="2"/>
  <c r="X364" i="2"/>
  <c r="AV364" i="2" s="1"/>
  <c r="Y364" i="2"/>
  <c r="Z364" i="2"/>
  <c r="AA364" i="2"/>
  <c r="AB364" i="2"/>
  <c r="AZ364" i="2" s="1"/>
  <c r="AD364" i="2"/>
  <c r="AE364" i="2"/>
  <c r="BA364" i="2" s="1"/>
  <c r="AF364" i="2"/>
  <c r="J365" i="2"/>
  <c r="L365" i="2"/>
  <c r="M365" i="2"/>
  <c r="N365" i="2"/>
  <c r="O365" i="2"/>
  <c r="P365" i="2"/>
  <c r="Q365" i="2"/>
  <c r="R365" i="2"/>
  <c r="S365" i="2"/>
  <c r="T365" i="2"/>
  <c r="U365" i="2"/>
  <c r="V365" i="2"/>
  <c r="W365" i="2"/>
  <c r="X365" i="2"/>
  <c r="AV365" i="2" s="1"/>
  <c r="Y365" i="2"/>
  <c r="Z365" i="2"/>
  <c r="AA365" i="2"/>
  <c r="AB365" i="2"/>
  <c r="AZ365" i="2" s="1"/>
  <c r="AC365" i="2"/>
  <c r="AD365" i="2"/>
  <c r="AE365" i="2"/>
  <c r="BA365" i="2" s="1"/>
  <c r="AF365" i="2"/>
  <c r="J366" i="2"/>
  <c r="L366" i="2"/>
  <c r="M366" i="2"/>
  <c r="N366" i="2"/>
  <c r="O366" i="2"/>
  <c r="P366" i="2"/>
  <c r="Q366" i="2"/>
  <c r="R366" i="2"/>
  <c r="S366" i="2"/>
  <c r="T366" i="2"/>
  <c r="U366" i="2"/>
  <c r="V366" i="2"/>
  <c r="W366" i="2"/>
  <c r="X366" i="2"/>
  <c r="AV366" i="2" s="1"/>
  <c r="Y366" i="2"/>
  <c r="Z366" i="2"/>
  <c r="AA366" i="2"/>
  <c r="AB366" i="2"/>
  <c r="AZ366" i="2" s="1"/>
  <c r="AD366" i="2"/>
  <c r="AE366" i="2"/>
  <c r="BA366" i="2" s="1"/>
  <c r="AF366" i="2"/>
  <c r="J367" i="2"/>
  <c r="L367" i="2"/>
  <c r="M367" i="2"/>
  <c r="N367" i="2"/>
  <c r="O367" i="2"/>
  <c r="P367" i="2"/>
  <c r="Q367" i="2"/>
  <c r="R367" i="2"/>
  <c r="S367" i="2"/>
  <c r="T367" i="2"/>
  <c r="U367" i="2"/>
  <c r="V367" i="2"/>
  <c r="W367" i="2"/>
  <c r="X367" i="2"/>
  <c r="AV367" i="2" s="1"/>
  <c r="Y367" i="2"/>
  <c r="Z367" i="2"/>
  <c r="AA367" i="2"/>
  <c r="AB367" i="2"/>
  <c r="AZ367" i="2" s="1"/>
  <c r="AD367" i="2"/>
  <c r="AE367" i="2"/>
  <c r="BA367" i="2" s="1"/>
  <c r="AF367" i="2"/>
  <c r="J368" i="2"/>
  <c r="L368" i="2"/>
  <c r="M368" i="2"/>
  <c r="N368" i="2"/>
  <c r="O368" i="2"/>
  <c r="P368" i="2"/>
  <c r="Q368" i="2"/>
  <c r="R368" i="2"/>
  <c r="S368" i="2"/>
  <c r="T368" i="2"/>
  <c r="U368" i="2"/>
  <c r="V368" i="2"/>
  <c r="W368" i="2"/>
  <c r="X368" i="2"/>
  <c r="AV368" i="2" s="1"/>
  <c r="Y368" i="2"/>
  <c r="Z368" i="2"/>
  <c r="AA368" i="2"/>
  <c r="AB368" i="2"/>
  <c r="AZ368" i="2" s="1"/>
  <c r="AC368" i="2"/>
  <c r="AD368" i="2"/>
  <c r="AE368" i="2"/>
  <c r="BA368" i="2" s="1"/>
  <c r="AF368" i="2"/>
  <c r="J369" i="2"/>
  <c r="L369" i="2"/>
  <c r="M369" i="2"/>
  <c r="N369" i="2"/>
  <c r="O369" i="2"/>
  <c r="P369" i="2"/>
  <c r="Q369" i="2"/>
  <c r="R369" i="2"/>
  <c r="S369" i="2"/>
  <c r="T369" i="2"/>
  <c r="U369" i="2"/>
  <c r="V369" i="2"/>
  <c r="W369" i="2"/>
  <c r="X369" i="2"/>
  <c r="AV369" i="2" s="1"/>
  <c r="Y369" i="2"/>
  <c r="Z369" i="2"/>
  <c r="AA369" i="2"/>
  <c r="AB369" i="2"/>
  <c r="AZ369" i="2" s="1"/>
  <c r="AD369" i="2"/>
  <c r="AE369" i="2"/>
  <c r="BA369" i="2" s="1"/>
  <c r="AF369" i="2"/>
  <c r="J370" i="2"/>
  <c r="L370" i="2"/>
  <c r="M370" i="2"/>
  <c r="N370" i="2"/>
  <c r="O370" i="2"/>
  <c r="P370" i="2"/>
  <c r="Q370" i="2"/>
  <c r="R370" i="2"/>
  <c r="S370" i="2"/>
  <c r="T370" i="2"/>
  <c r="U370" i="2"/>
  <c r="V370" i="2"/>
  <c r="W370" i="2"/>
  <c r="X370" i="2"/>
  <c r="AV370" i="2" s="1"/>
  <c r="Y370" i="2"/>
  <c r="Z370" i="2"/>
  <c r="AA370" i="2"/>
  <c r="AB370" i="2"/>
  <c r="AZ370" i="2" s="1"/>
  <c r="AD370" i="2"/>
  <c r="AE370" i="2"/>
  <c r="BA370" i="2" s="1"/>
  <c r="AF370" i="2"/>
  <c r="J371" i="2"/>
  <c r="L371" i="2"/>
  <c r="M371" i="2"/>
  <c r="N371" i="2"/>
  <c r="O371" i="2"/>
  <c r="P371" i="2"/>
  <c r="Q371" i="2"/>
  <c r="R371" i="2"/>
  <c r="S371" i="2"/>
  <c r="T371" i="2"/>
  <c r="U371" i="2"/>
  <c r="V371" i="2"/>
  <c r="W371" i="2"/>
  <c r="X371" i="2"/>
  <c r="AV371" i="2" s="1"/>
  <c r="Y371" i="2"/>
  <c r="Z371" i="2"/>
  <c r="AA371" i="2"/>
  <c r="AB371" i="2"/>
  <c r="AZ371" i="2" s="1"/>
  <c r="AC371" i="2"/>
  <c r="AD371" i="2"/>
  <c r="AE371" i="2"/>
  <c r="BA371" i="2" s="1"/>
  <c r="AF371" i="2"/>
  <c r="J372" i="2"/>
  <c r="L372" i="2"/>
  <c r="M372" i="2"/>
  <c r="N372" i="2"/>
  <c r="O372" i="2"/>
  <c r="P372" i="2"/>
  <c r="Q372" i="2"/>
  <c r="R372" i="2"/>
  <c r="S372" i="2"/>
  <c r="T372" i="2"/>
  <c r="U372" i="2"/>
  <c r="V372" i="2"/>
  <c r="W372" i="2"/>
  <c r="X372" i="2"/>
  <c r="AV372" i="2" s="1"/>
  <c r="Y372" i="2"/>
  <c r="Z372" i="2"/>
  <c r="AA372" i="2"/>
  <c r="AB372" i="2"/>
  <c r="AZ372" i="2" s="1"/>
  <c r="AD372" i="2"/>
  <c r="AE372" i="2"/>
  <c r="BA372" i="2" s="1"/>
  <c r="AF372" i="2"/>
  <c r="J373" i="2"/>
  <c r="L373" i="2"/>
  <c r="M373" i="2"/>
  <c r="N373" i="2"/>
  <c r="O373" i="2"/>
  <c r="P373" i="2"/>
  <c r="Q373" i="2"/>
  <c r="R373" i="2"/>
  <c r="S373" i="2"/>
  <c r="T373" i="2"/>
  <c r="U373" i="2"/>
  <c r="V373" i="2"/>
  <c r="W373" i="2"/>
  <c r="X373" i="2"/>
  <c r="AV373" i="2" s="1"/>
  <c r="Y373" i="2"/>
  <c r="Z373" i="2"/>
  <c r="AA373" i="2"/>
  <c r="AB373" i="2"/>
  <c r="AZ373" i="2" s="1"/>
  <c r="AD373" i="2"/>
  <c r="AE373" i="2"/>
  <c r="BA373" i="2" s="1"/>
  <c r="AF373" i="2"/>
  <c r="J374" i="2"/>
  <c r="L374" i="2"/>
  <c r="M374" i="2"/>
  <c r="N374" i="2"/>
  <c r="O374" i="2"/>
  <c r="P374" i="2"/>
  <c r="Q374" i="2"/>
  <c r="R374" i="2"/>
  <c r="S374" i="2"/>
  <c r="T374" i="2"/>
  <c r="U374" i="2"/>
  <c r="V374" i="2"/>
  <c r="W374" i="2"/>
  <c r="X374" i="2"/>
  <c r="AV374" i="2" s="1"/>
  <c r="Y374" i="2"/>
  <c r="Z374" i="2"/>
  <c r="AA374" i="2"/>
  <c r="AB374" i="2"/>
  <c r="AZ374" i="2" s="1"/>
  <c r="AD374" i="2"/>
  <c r="AE374" i="2"/>
  <c r="BA374" i="2" s="1"/>
  <c r="AF374" i="2"/>
  <c r="J375" i="2"/>
  <c r="L375" i="2"/>
  <c r="M375" i="2"/>
  <c r="N375" i="2"/>
  <c r="O375" i="2"/>
  <c r="P375" i="2"/>
  <c r="Q375" i="2"/>
  <c r="R375" i="2"/>
  <c r="S375" i="2"/>
  <c r="T375" i="2"/>
  <c r="U375" i="2"/>
  <c r="V375" i="2"/>
  <c r="W375" i="2"/>
  <c r="X375" i="2"/>
  <c r="AV375" i="2" s="1"/>
  <c r="Y375" i="2"/>
  <c r="Z375" i="2"/>
  <c r="AA375" i="2"/>
  <c r="AB375" i="2"/>
  <c r="AZ375" i="2" s="1"/>
  <c r="AD375" i="2"/>
  <c r="AE375" i="2"/>
  <c r="BA375" i="2" s="1"/>
  <c r="AF375" i="2"/>
  <c r="J376" i="2"/>
  <c r="L376" i="2"/>
  <c r="M376" i="2"/>
  <c r="N376" i="2"/>
  <c r="O376" i="2"/>
  <c r="P376" i="2"/>
  <c r="Q376" i="2"/>
  <c r="R376" i="2"/>
  <c r="S376" i="2"/>
  <c r="T376" i="2"/>
  <c r="U376" i="2"/>
  <c r="V376" i="2"/>
  <c r="W376" i="2"/>
  <c r="X376" i="2"/>
  <c r="AV376" i="2" s="1"/>
  <c r="Y376" i="2"/>
  <c r="Z376" i="2"/>
  <c r="AA376" i="2"/>
  <c r="AB376" i="2"/>
  <c r="AZ376" i="2" s="1"/>
  <c r="AD376" i="2"/>
  <c r="AE376" i="2"/>
  <c r="BA376" i="2" s="1"/>
  <c r="AF376" i="2"/>
  <c r="J377" i="2"/>
  <c r="L377" i="2"/>
  <c r="M377" i="2"/>
  <c r="N377" i="2"/>
  <c r="O377" i="2"/>
  <c r="P377" i="2"/>
  <c r="Q377" i="2"/>
  <c r="R377" i="2"/>
  <c r="S377" i="2"/>
  <c r="T377" i="2"/>
  <c r="U377" i="2"/>
  <c r="V377" i="2"/>
  <c r="W377" i="2"/>
  <c r="X377" i="2"/>
  <c r="AV377" i="2" s="1"/>
  <c r="Y377" i="2"/>
  <c r="Z377" i="2"/>
  <c r="AA377" i="2"/>
  <c r="AB377" i="2"/>
  <c r="AZ377" i="2" s="1"/>
  <c r="AC377" i="2"/>
  <c r="AD377" i="2"/>
  <c r="AE377" i="2"/>
  <c r="BA377" i="2" s="1"/>
  <c r="AF377" i="2"/>
  <c r="J378" i="2"/>
  <c r="L378" i="2"/>
  <c r="M378" i="2"/>
  <c r="N378" i="2"/>
  <c r="O378" i="2"/>
  <c r="P378" i="2"/>
  <c r="Q378" i="2"/>
  <c r="R378" i="2"/>
  <c r="S378" i="2"/>
  <c r="T378" i="2"/>
  <c r="U378" i="2"/>
  <c r="V378" i="2"/>
  <c r="W378" i="2"/>
  <c r="X378" i="2"/>
  <c r="AV378" i="2" s="1"/>
  <c r="Y378" i="2"/>
  <c r="Z378" i="2"/>
  <c r="AA378" i="2"/>
  <c r="AB378" i="2"/>
  <c r="AZ378" i="2" s="1"/>
  <c r="AD378" i="2"/>
  <c r="AE378" i="2"/>
  <c r="BA378" i="2" s="1"/>
  <c r="AF378" i="2"/>
  <c r="J379" i="2"/>
  <c r="L379" i="2"/>
  <c r="M379" i="2"/>
  <c r="N379" i="2"/>
  <c r="O379" i="2"/>
  <c r="P379" i="2"/>
  <c r="Q379" i="2"/>
  <c r="R379" i="2"/>
  <c r="S379" i="2"/>
  <c r="T379" i="2"/>
  <c r="U379" i="2"/>
  <c r="V379" i="2"/>
  <c r="W379" i="2"/>
  <c r="X379" i="2"/>
  <c r="AV379" i="2" s="1"/>
  <c r="Y379" i="2"/>
  <c r="Z379" i="2"/>
  <c r="AA379" i="2"/>
  <c r="AB379" i="2"/>
  <c r="AZ379" i="2" s="1"/>
  <c r="AD379" i="2"/>
  <c r="AE379" i="2"/>
  <c r="BA379" i="2" s="1"/>
  <c r="AF379" i="2"/>
  <c r="J380" i="2"/>
  <c r="L380" i="2"/>
  <c r="M380" i="2"/>
  <c r="N380" i="2"/>
  <c r="O380" i="2"/>
  <c r="P380" i="2"/>
  <c r="Q380" i="2"/>
  <c r="R380" i="2"/>
  <c r="S380" i="2"/>
  <c r="T380" i="2"/>
  <c r="U380" i="2"/>
  <c r="V380" i="2"/>
  <c r="W380" i="2"/>
  <c r="X380" i="2"/>
  <c r="AV380" i="2" s="1"/>
  <c r="Y380" i="2"/>
  <c r="Z380" i="2"/>
  <c r="AA380" i="2"/>
  <c r="AB380" i="2"/>
  <c r="AZ380" i="2" s="1"/>
  <c r="AC380" i="2"/>
  <c r="AD380" i="2"/>
  <c r="AE380" i="2"/>
  <c r="BA380" i="2" s="1"/>
  <c r="AF380" i="2"/>
  <c r="J381" i="2"/>
  <c r="L381" i="2"/>
  <c r="M381" i="2"/>
  <c r="N381" i="2"/>
  <c r="O381" i="2"/>
  <c r="P381" i="2"/>
  <c r="Q381" i="2"/>
  <c r="R381" i="2"/>
  <c r="S381" i="2"/>
  <c r="T381" i="2"/>
  <c r="U381" i="2"/>
  <c r="V381" i="2"/>
  <c r="W381" i="2"/>
  <c r="X381" i="2"/>
  <c r="AV381" i="2" s="1"/>
  <c r="Y381" i="2"/>
  <c r="Z381" i="2"/>
  <c r="AA381" i="2"/>
  <c r="AB381" i="2"/>
  <c r="AZ381" i="2" s="1"/>
  <c r="AD381" i="2"/>
  <c r="AE381" i="2"/>
  <c r="BA381" i="2" s="1"/>
  <c r="AF381" i="2"/>
  <c r="J382" i="2"/>
  <c r="L382" i="2"/>
  <c r="M382" i="2"/>
  <c r="N382" i="2"/>
  <c r="O382" i="2"/>
  <c r="P382" i="2"/>
  <c r="Q382" i="2"/>
  <c r="R382" i="2"/>
  <c r="S382" i="2"/>
  <c r="T382" i="2"/>
  <c r="U382" i="2"/>
  <c r="V382" i="2"/>
  <c r="W382" i="2"/>
  <c r="X382" i="2"/>
  <c r="AV382" i="2" s="1"/>
  <c r="Y382" i="2"/>
  <c r="Z382" i="2"/>
  <c r="AA382" i="2"/>
  <c r="AB382" i="2"/>
  <c r="AZ382" i="2" s="1"/>
  <c r="AD382" i="2"/>
  <c r="AE382" i="2"/>
  <c r="BA382" i="2" s="1"/>
  <c r="AF382" i="2"/>
  <c r="J383" i="2"/>
  <c r="L383" i="2"/>
  <c r="M383" i="2"/>
  <c r="N383" i="2"/>
  <c r="O383" i="2"/>
  <c r="P383" i="2"/>
  <c r="Q383" i="2"/>
  <c r="R383" i="2"/>
  <c r="S383" i="2"/>
  <c r="T383" i="2"/>
  <c r="U383" i="2"/>
  <c r="V383" i="2"/>
  <c r="W383" i="2"/>
  <c r="X383" i="2"/>
  <c r="AV383" i="2" s="1"/>
  <c r="Y383" i="2"/>
  <c r="Z383" i="2"/>
  <c r="AA383" i="2"/>
  <c r="AB383" i="2"/>
  <c r="AZ383" i="2" s="1"/>
  <c r="AC383" i="2"/>
  <c r="AD383" i="2"/>
  <c r="AE383" i="2"/>
  <c r="BA383" i="2" s="1"/>
  <c r="AF383" i="2"/>
  <c r="J384" i="2"/>
  <c r="L384" i="2"/>
  <c r="M384" i="2"/>
  <c r="N384" i="2"/>
  <c r="O384" i="2"/>
  <c r="P384" i="2"/>
  <c r="Q384" i="2"/>
  <c r="R384" i="2"/>
  <c r="S384" i="2"/>
  <c r="T384" i="2"/>
  <c r="U384" i="2"/>
  <c r="V384" i="2"/>
  <c r="W384" i="2"/>
  <c r="X384" i="2"/>
  <c r="AV384" i="2" s="1"/>
  <c r="Y384" i="2"/>
  <c r="Z384" i="2"/>
  <c r="AA384" i="2"/>
  <c r="AB384" i="2"/>
  <c r="AZ384" i="2" s="1"/>
  <c r="AD384" i="2"/>
  <c r="AE384" i="2"/>
  <c r="BA384" i="2" s="1"/>
  <c r="AF384" i="2"/>
  <c r="J385" i="2"/>
  <c r="L385" i="2"/>
  <c r="M385" i="2"/>
  <c r="N385" i="2"/>
  <c r="O385" i="2"/>
  <c r="P385" i="2"/>
  <c r="Q385" i="2"/>
  <c r="R385" i="2"/>
  <c r="S385" i="2"/>
  <c r="T385" i="2"/>
  <c r="U385" i="2"/>
  <c r="V385" i="2"/>
  <c r="W385" i="2"/>
  <c r="X385" i="2"/>
  <c r="AV385" i="2" s="1"/>
  <c r="Y385" i="2"/>
  <c r="Z385" i="2"/>
  <c r="AA385" i="2"/>
  <c r="AB385" i="2"/>
  <c r="AZ385" i="2" s="1"/>
  <c r="AD385" i="2"/>
  <c r="AE385" i="2"/>
  <c r="BA385" i="2" s="1"/>
  <c r="AF385" i="2"/>
  <c r="J386" i="2"/>
  <c r="L386" i="2"/>
  <c r="M386" i="2"/>
  <c r="N386" i="2"/>
  <c r="O386" i="2"/>
  <c r="P386" i="2"/>
  <c r="Q386" i="2"/>
  <c r="R386" i="2"/>
  <c r="S386" i="2"/>
  <c r="T386" i="2"/>
  <c r="U386" i="2"/>
  <c r="V386" i="2"/>
  <c r="W386" i="2"/>
  <c r="X386" i="2"/>
  <c r="AV386" i="2" s="1"/>
  <c r="Y386" i="2"/>
  <c r="Z386" i="2"/>
  <c r="AA386" i="2"/>
  <c r="AB386" i="2"/>
  <c r="AZ386" i="2" s="1"/>
  <c r="AC386" i="2"/>
  <c r="AD386" i="2"/>
  <c r="AE386" i="2"/>
  <c r="BA386" i="2" s="1"/>
  <c r="AF386" i="2"/>
  <c r="J387" i="2"/>
  <c r="L387" i="2"/>
  <c r="M387" i="2"/>
  <c r="N387" i="2"/>
  <c r="O387" i="2"/>
  <c r="P387" i="2"/>
  <c r="Q387" i="2"/>
  <c r="R387" i="2"/>
  <c r="S387" i="2"/>
  <c r="T387" i="2"/>
  <c r="U387" i="2"/>
  <c r="V387" i="2"/>
  <c r="W387" i="2"/>
  <c r="X387" i="2"/>
  <c r="AV387" i="2" s="1"/>
  <c r="Y387" i="2"/>
  <c r="Z387" i="2"/>
  <c r="AA387" i="2"/>
  <c r="AB387" i="2"/>
  <c r="AZ387" i="2" s="1"/>
  <c r="AD387" i="2"/>
  <c r="AE387" i="2"/>
  <c r="BA387" i="2" s="1"/>
  <c r="AF387" i="2"/>
  <c r="J388" i="2"/>
  <c r="L388" i="2"/>
  <c r="M388" i="2"/>
  <c r="N388" i="2"/>
  <c r="O388" i="2"/>
  <c r="P388" i="2"/>
  <c r="Q388" i="2"/>
  <c r="R388" i="2"/>
  <c r="S388" i="2"/>
  <c r="T388" i="2"/>
  <c r="U388" i="2"/>
  <c r="V388" i="2"/>
  <c r="W388" i="2"/>
  <c r="X388" i="2"/>
  <c r="AV388" i="2" s="1"/>
  <c r="Y388" i="2"/>
  <c r="Z388" i="2"/>
  <c r="AA388" i="2"/>
  <c r="AB388" i="2"/>
  <c r="AZ388" i="2" s="1"/>
  <c r="AD388" i="2"/>
  <c r="AE388" i="2"/>
  <c r="BA388" i="2" s="1"/>
  <c r="AF388" i="2"/>
  <c r="J389" i="2"/>
  <c r="L389" i="2"/>
  <c r="M389" i="2"/>
  <c r="N389" i="2"/>
  <c r="O389" i="2"/>
  <c r="P389" i="2"/>
  <c r="Q389" i="2"/>
  <c r="R389" i="2"/>
  <c r="S389" i="2"/>
  <c r="T389" i="2"/>
  <c r="U389" i="2"/>
  <c r="V389" i="2"/>
  <c r="W389" i="2"/>
  <c r="X389" i="2"/>
  <c r="AV389" i="2" s="1"/>
  <c r="Y389" i="2"/>
  <c r="Z389" i="2"/>
  <c r="AA389" i="2"/>
  <c r="AB389" i="2"/>
  <c r="AZ389" i="2" s="1"/>
  <c r="AC389" i="2"/>
  <c r="AD389" i="2"/>
  <c r="AE389" i="2"/>
  <c r="BA389" i="2" s="1"/>
  <c r="AF389" i="2"/>
  <c r="J390" i="2"/>
  <c r="L390" i="2"/>
  <c r="M390" i="2"/>
  <c r="N390" i="2"/>
  <c r="O390" i="2"/>
  <c r="P390" i="2"/>
  <c r="Q390" i="2"/>
  <c r="R390" i="2"/>
  <c r="S390" i="2"/>
  <c r="T390" i="2"/>
  <c r="U390" i="2"/>
  <c r="V390" i="2"/>
  <c r="W390" i="2"/>
  <c r="X390" i="2"/>
  <c r="AV390" i="2" s="1"/>
  <c r="Y390" i="2"/>
  <c r="Z390" i="2"/>
  <c r="AA390" i="2"/>
  <c r="AB390" i="2"/>
  <c r="AZ390" i="2" s="1"/>
  <c r="AD390" i="2"/>
  <c r="AE390" i="2"/>
  <c r="BA390" i="2" s="1"/>
  <c r="AF390" i="2"/>
  <c r="J391" i="2"/>
  <c r="L391" i="2"/>
  <c r="M391" i="2"/>
  <c r="N391" i="2"/>
  <c r="O391" i="2"/>
  <c r="P391" i="2"/>
  <c r="Q391" i="2"/>
  <c r="R391" i="2"/>
  <c r="S391" i="2"/>
  <c r="T391" i="2"/>
  <c r="U391" i="2"/>
  <c r="V391" i="2"/>
  <c r="W391" i="2"/>
  <c r="X391" i="2"/>
  <c r="AV391" i="2" s="1"/>
  <c r="Y391" i="2"/>
  <c r="Z391" i="2"/>
  <c r="AA391" i="2"/>
  <c r="AB391" i="2"/>
  <c r="AZ391" i="2" s="1"/>
  <c r="AD391" i="2"/>
  <c r="AE391" i="2"/>
  <c r="BA391" i="2" s="1"/>
  <c r="AF391" i="2"/>
  <c r="J392" i="2"/>
  <c r="L392" i="2"/>
  <c r="M392" i="2"/>
  <c r="N392" i="2"/>
  <c r="O392" i="2"/>
  <c r="P392" i="2"/>
  <c r="Q392" i="2"/>
  <c r="R392" i="2"/>
  <c r="S392" i="2"/>
  <c r="T392" i="2"/>
  <c r="U392" i="2"/>
  <c r="V392" i="2"/>
  <c r="W392" i="2"/>
  <c r="X392" i="2"/>
  <c r="AV392" i="2" s="1"/>
  <c r="Y392" i="2"/>
  <c r="Z392" i="2"/>
  <c r="AA392" i="2"/>
  <c r="AB392" i="2"/>
  <c r="AZ392" i="2" s="1"/>
  <c r="AC392" i="2"/>
  <c r="AD392" i="2"/>
  <c r="AE392" i="2"/>
  <c r="BA392" i="2" s="1"/>
  <c r="AF392" i="2"/>
  <c r="J393" i="2"/>
  <c r="L393" i="2"/>
  <c r="M393" i="2"/>
  <c r="N393" i="2"/>
  <c r="O393" i="2"/>
  <c r="P393" i="2"/>
  <c r="Q393" i="2"/>
  <c r="R393" i="2"/>
  <c r="S393" i="2"/>
  <c r="T393" i="2"/>
  <c r="U393" i="2"/>
  <c r="V393" i="2"/>
  <c r="W393" i="2"/>
  <c r="X393" i="2"/>
  <c r="AV393" i="2" s="1"/>
  <c r="Y393" i="2"/>
  <c r="Z393" i="2"/>
  <c r="AA393" i="2"/>
  <c r="AB393" i="2"/>
  <c r="AZ393" i="2" s="1"/>
  <c r="AD393" i="2"/>
  <c r="AE393" i="2"/>
  <c r="BA393" i="2" s="1"/>
  <c r="AF393" i="2"/>
  <c r="J394" i="2"/>
  <c r="L394" i="2"/>
  <c r="M394" i="2"/>
  <c r="N394" i="2"/>
  <c r="O394" i="2"/>
  <c r="P394" i="2"/>
  <c r="Q394" i="2"/>
  <c r="R394" i="2"/>
  <c r="S394" i="2"/>
  <c r="T394" i="2"/>
  <c r="U394" i="2"/>
  <c r="V394" i="2"/>
  <c r="W394" i="2"/>
  <c r="X394" i="2"/>
  <c r="AV394" i="2" s="1"/>
  <c r="Y394" i="2"/>
  <c r="Z394" i="2"/>
  <c r="AA394" i="2"/>
  <c r="AB394" i="2"/>
  <c r="AZ394" i="2" s="1"/>
  <c r="AD394" i="2"/>
  <c r="AE394" i="2"/>
  <c r="BA394" i="2" s="1"/>
  <c r="AF394" i="2"/>
  <c r="J395" i="2"/>
  <c r="L395" i="2"/>
  <c r="M395" i="2"/>
  <c r="N395" i="2"/>
  <c r="O395" i="2"/>
  <c r="P395" i="2"/>
  <c r="Q395" i="2"/>
  <c r="R395" i="2"/>
  <c r="S395" i="2"/>
  <c r="T395" i="2"/>
  <c r="U395" i="2"/>
  <c r="V395" i="2"/>
  <c r="W395" i="2"/>
  <c r="X395" i="2"/>
  <c r="AV395" i="2" s="1"/>
  <c r="Y395" i="2"/>
  <c r="Z395" i="2"/>
  <c r="AA395" i="2"/>
  <c r="AB395" i="2"/>
  <c r="AZ395" i="2" s="1"/>
  <c r="AC395" i="2"/>
  <c r="AD395" i="2"/>
  <c r="AE395" i="2"/>
  <c r="BA395" i="2" s="1"/>
  <c r="AF395" i="2"/>
  <c r="J396" i="2"/>
  <c r="L396" i="2"/>
  <c r="M396" i="2"/>
  <c r="N396" i="2"/>
  <c r="O396" i="2"/>
  <c r="P396" i="2"/>
  <c r="Q396" i="2"/>
  <c r="R396" i="2"/>
  <c r="S396" i="2"/>
  <c r="T396" i="2"/>
  <c r="U396" i="2"/>
  <c r="V396" i="2"/>
  <c r="W396" i="2"/>
  <c r="X396" i="2"/>
  <c r="AV396" i="2" s="1"/>
  <c r="Y396" i="2"/>
  <c r="Z396" i="2"/>
  <c r="AA396" i="2"/>
  <c r="AB396" i="2"/>
  <c r="AZ396" i="2" s="1"/>
  <c r="AD396" i="2"/>
  <c r="AE396" i="2"/>
  <c r="BA396" i="2" s="1"/>
  <c r="AF396" i="2"/>
  <c r="J397" i="2"/>
  <c r="L397" i="2"/>
  <c r="M397" i="2"/>
  <c r="N397" i="2"/>
  <c r="O397" i="2"/>
  <c r="P397" i="2"/>
  <c r="Q397" i="2"/>
  <c r="R397" i="2"/>
  <c r="S397" i="2"/>
  <c r="T397" i="2"/>
  <c r="U397" i="2"/>
  <c r="V397" i="2"/>
  <c r="W397" i="2"/>
  <c r="X397" i="2"/>
  <c r="AV397" i="2" s="1"/>
  <c r="Y397" i="2"/>
  <c r="Z397" i="2"/>
  <c r="AA397" i="2"/>
  <c r="AB397" i="2"/>
  <c r="AZ397" i="2" s="1"/>
  <c r="AC397" i="2"/>
  <c r="AD397" i="2"/>
  <c r="AE397" i="2"/>
  <c r="BA397" i="2" s="1"/>
  <c r="AF397" i="2"/>
  <c r="J398" i="2"/>
  <c r="L398" i="2"/>
  <c r="M398" i="2"/>
  <c r="N398" i="2"/>
  <c r="O398" i="2"/>
  <c r="P398" i="2"/>
  <c r="Q398" i="2"/>
  <c r="R398" i="2"/>
  <c r="S398" i="2"/>
  <c r="T398" i="2"/>
  <c r="U398" i="2"/>
  <c r="V398" i="2"/>
  <c r="W398" i="2"/>
  <c r="X398" i="2"/>
  <c r="AV398" i="2" s="1"/>
  <c r="Y398" i="2"/>
  <c r="Z398" i="2"/>
  <c r="AA398" i="2"/>
  <c r="AB398" i="2"/>
  <c r="AZ398" i="2" s="1"/>
  <c r="AD398" i="2"/>
  <c r="AE398" i="2"/>
  <c r="BA398" i="2" s="1"/>
  <c r="AF398" i="2"/>
  <c r="J399" i="2"/>
  <c r="L399" i="2"/>
  <c r="M399" i="2"/>
  <c r="N399" i="2"/>
  <c r="O399" i="2"/>
  <c r="P399" i="2"/>
  <c r="Q399" i="2"/>
  <c r="R399" i="2"/>
  <c r="S399" i="2"/>
  <c r="T399" i="2"/>
  <c r="U399" i="2"/>
  <c r="V399" i="2"/>
  <c r="W399" i="2"/>
  <c r="X399" i="2"/>
  <c r="AV399" i="2" s="1"/>
  <c r="Y399" i="2"/>
  <c r="Z399" i="2"/>
  <c r="AA399" i="2"/>
  <c r="AB399" i="2"/>
  <c r="AZ399" i="2" s="1"/>
  <c r="AD399" i="2"/>
  <c r="AE399" i="2"/>
  <c r="BA399" i="2" s="1"/>
  <c r="AF399" i="2"/>
  <c r="J400" i="2"/>
  <c r="L400" i="2"/>
  <c r="M400" i="2"/>
  <c r="N400" i="2"/>
  <c r="O400" i="2"/>
  <c r="P400" i="2"/>
  <c r="Q400" i="2"/>
  <c r="R400" i="2"/>
  <c r="S400" i="2"/>
  <c r="T400" i="2"/>
  <c r="U400" i="2"/>
  <c r="V400" i="2"/>
  <c r="W400" i="2"/>
  <c r="X400" i="2"/>
  <c r="AV400" i="2" s="1"/>
  <c r="Y400" i="2"/>
  <c r="Z400" i="2"/>
  <c r="AA400" i="2"/>
  <c r="AB400" i="2"/>
  <c r="AZ400" i="2" s="1"/>
  <c r="AD400" i="2"/>
  <c r="AE400" i="2"/>
  <c r="BA400" i="2" s="1"/>
  <c r="AF400" i="2"/>
  <c r="J401" i="2"/>
  <c r="L401" i="2"/>
  <c r="M401" i="2"/>
  <c r="N401" i="2"/>
  <c r="O401" i="2"/>
  <c r="P401" i="2"/>
  <c r="Q401" i="2"/>
  <c r="R401" i="2"/>
  <c r="S401" i="2"/>
  <c r="T401" i="2"/>
  <c r="U401" i="2"/>
  <c r="V401" i="2"/>
  <c r="W401" i="2"/>
  <c r="X401" i="2"/>
  <c r="AV401" i="2" s="1"/>
  <c r="Y401" i="2"/>
  <c r="Z401" i="2"/>
  <c r="AA401" i="2"/>
  <c r="AB401" i="2"/>
  <c r="AZ401" i="2" s="1"/>
  <c r="AD401" i="2"/>
  <c r="AE401" i="2"/>
  <c r="BA401" i="2" s="1"/>
  <c r="AF401" i="2"/>
  <c r="J402" i="2"/>
  <c r="L402" i="2"/>
  <c r="M402" i="2"/>
  <c r="N402" i="2"/>
  <c r="O402" i="2"/>
  <c r="P402" i="2"/>
  <c r="Q402" i="2"/>
  <c r="R402" i="2"/>
  <c r="S402" i="2"/>
  <c r="T402" i="2"/>
  <c r="U402" i="2"/>
  <c r="V402" i="2"/>
  <c r="W402" i="2"/>
  <c r="X402" i="2"/>
  <c r="AV402" i="2" s="1"/>
  <c r="Y402" i="2"/>
  <c r="Z402" i="2"/>
  <c r="AA402" i="2"/>
  <c r="AB402" i="2"/>
  <c r="AZ402" i="2" s="1"/>
  <c r="AD402" i="2"/>
  <c r="AE402" i="2"/>
  <c r="BA402" i="2" s="1"/>
  <c r="AF402" i="2"/>
  <c r="J403" i="2"/>
  <c r="L403" i="2"/>
  <c r="M403" i="2"/>
  <c r="N403" i="2"/>
  <c r="O403" i="2"/>
  <c r="P403" i="2"/>
  <c r="Q403" i="2"/>
  <c r="R403" i="2"/>
  <c r="S403" i="2"/>
  <c r="T403" i="2"/>
  <c r="U403" i="2"/>
  <c r="V403" i="2"/>
  <c r="W403" i="2"/>
  <c r="X403" i="2"/>
  <c r="AV403" i="2" s="1"/>
  <c r="Y403" i="2"/>
  <c r="Z403" i="2"/>
  <c r="AA403" i="2"/>
  <c r="AB403" i="2"/>
  <c r="AZ403" i="2" s="1"/>
  <c r="AD403" i="2"/>
  <c r="AE403" i="2"/>
  <c r="BA403" i="2" s="1"/>
  <c r="AF403" i="2"/>
  <c r="J404" i="2"/>
  <c r="L404" i="2"/>
  <c r="M404" i="2"/>
  <c r="N404" i="2"/>
  <c r="O404" i="2"/>
  <c r="P404" i="2"/>
  <c r="Q404" i="2"/>
  <c r="R404" i="2"/>
  <c r="S404" i="2"/>
  <c r="T404" i="2"/>
  <c r="U404" i="2"/>
  <c r="V404" i="2"/>
  <c r="W404" i="2"/>
  <c r="X404" i="2"/>
  <c r="AV404" i="2" s="1"/>
  <c r="Y404" i="2"/>
  <c r="Z404" i="2"/>
  <c r="AA404" i="2"/>
  <c r="AB404" i="2"/>
  <c r="AZ404" i="2" s="1"/>
  <c r="AD404" i="2"/>
  <c r="AE404" i="2"/>
  <c r="BA404" i="2" s="1"/>
  <c r="AF404" i="2"/>
  <c r="J405" i="2"/>
  <c r="L405" i="2"/>
  <c r="M405" i="2"/>
  <c r="N405" i="2"/>
  <c r="O405" i="2"/>
  <c r="P405" i="2"/>
  <c r="Q405" i="2"/>
  <c r="R405" i="2"/>
  <c r="S405" i="2"/>
  <c r="T405" i="2"/>
  <c r="U405" i="2"/>
  <c r="V405" i="2"/>
  <c r="W405" i="2"/>
  <c r="X405" i="2"/>
  <c r="AV405" i="2" s="1"/>
  <c r="Y405" i="2"/>
  <c r="Z405" i="2"/>
  <c r="AA405" i="2"/>
  <c r="AB405" i="2"/>
  <c r="AZ405" i="2" s="1"/>
  <c r="AC405" i="2"/>
  <c r="AD405" i="2"/>
  <c r="AE405" i="2"/>
  <c r="BA405" i="2" s="1"/>
  <c r="AF405" i="2"/>
  <c r="J406" i="2"/>
  <c r="L406" i="2"/>
  <c r="M406" i="2"/>
  <c r="N406" i="2"/>
  <c r="O406" i="2"/>
  <c r="P406" i="2"/>
  <c r="Q406" i="2"/>
  <c r="R406" i="2"/>
  <c r="S406" i="2"/>
  <c r="T406" i="2"/>
  <c r="U406" i="2"/>
  <c r="V406" i="2"/>
  <c r="W406" i="2"/>
  <c r="X406" i="2"/>
  <c r="AV406" i="2" s="1"/>
  <c r="Y406" i="2"/>
  <c r="Z406" i="2"/>
  <c r="AA406" i="2"/>
  <c r="AB406" i="2"/>
  <c r="AZ406" i="2" s="1"/>
  <c r="AC406" i="2"/>
  <c r="AD406" i="2"/>
  <c r="AE406" i="2"/>
  <c r="BA406" i="2" s="1"/>
  <c r="AF406" i="2"/>
  <c r="J407" i="2"/>
  <c r="L407" i="2"/>
  <c r="M407" i="2"/>
  <c r="N407" i="2"/>
  <c r="O407" i="2"/>
  <c r="P407" i="2"/>
  <c r="Q407" i="2"/>
  <c r="R407" i="2"/>
  <c r="S407" i="2"/>
  <c r="T407" i="2"/>
  <c r="U407" i="2"/>
  <c r="V407" i="2"/>
  <c r="W407" i="2"/>
  <c r="X407" i="2"/>
  <c r="AV407" i="2" s="1"/>
  <c r="Y407" i="2"/>
  <c r="Z407" i="2"/>
  <c r="AA407" i="2"/>
  <c r="AB407" i="2"/>
  <c r="AZ407" i="2" s="1"/>
  <c r="AD407" i="2"/>
  <c r="AE407" i="2"/>
  <c r="BA407" i="2" s="1"/>
  <c r="AF407" i="2"/>
  <c r="J408" i="2"/>
  <c r="L408" i="2"/>
  <c r="M408" i="2"/>
  <c r="N408" i="2"/>
  <c r="O408" i="2"/>
  <c r="P408" i="2"/>
  <c r="Q408" i="2"/>
  <c r="R408" i="2"/>
  <c r="S408" i="2"/>
  <c r="T408" i="2"/>
  <c r="U408" i="2"/>
  <c r="V408" i="2"/>
  <c r="W408" i="2"/>
  <c r="X408" i="2"/>
  <c r="AV408" i="2" s="1"/>
  <c r="Y408" i="2"/>
  <c r="Z408" i="2"/>
  <c r="AA408" i="2"/>
  <c r="AB408" i="2"/>
  <c r="AZ408" i="2" s="1"/>
  <c r="AD408" i="2"/>
  <c r="AE408" i="2"/>
  <c r="BA408" i="2" s="1"/>
  <c r="AF408" i="2"/>
  <c r="J409" i="2"/>
  <c r="L409" i="2"/>
  <c r="M409" i="2"/>
  <c r="N409" i="2"/>
  <c r="O409" i="2"/>
  <c r="P409" i="2"/>
  <c r="Q409" i="2"/>
  <c r="R409" i="2"/>
  <c r="S409" i="2"/>
  <c r="T409" i="2"/>
  <c r="U409" i="2"/>
  <c r="V409" i="2"/>
  <c r="W409" i="2"/>
  <c r="X409" i="2"/>
  <c r="AV409" i="2" s="1"/>
  <c r="Y409" i="2"/>
  <c r="Z409" i="2"/>
  <c r="AA409" i="2"/>
  <c r="AB409" i="2"/>
  <c r="AZ409" i="2" s="1"/>
  <c r="AC409" i="2"/>
  <c r="AD409" i="2"/>
  <c r="AE409" i="2"/>
  <c r="BA409" i="2" s="1"/>
  <c r="AF409" i="2"/>
  <c r="J3" i="2"/>
  <c r="L3" i="2"/>
  <c r="M3" i="2"/>
  <c r="N3" i="2"/>
  <c r="O3" i="2"/>
  <c r="P3" i="2"/>
  <c r="Q3" i="2"/>
  <c r="R3" i="2"/>
  <c r="S3" i="2"/>
  <c r="T3" i="2"/>
  <c r="U3" i="2"/>
  <c r="V3" i="2"/>
  <c r="W3" i="2"/>
  <c r="X3" i="2"/>
  <c r="Y3" i="2"/>
  <c r="Z3" i="2"/>
  <c r="AA3" i="2"/>
  <c r="AB3" i="2"/>
  <c r="AD3" i="2"/>
  <c r="AE3" i="2"/>
  <c r="AF3" i="2"/>
  <c r="J4" i="2"/>
  <c r="L4" i="2"/>
  <c r="M4" i="2"/>
  <c r="N4" i="2"/>
  <c r="O4" i="2"/>
  <c r="P4" i="2"/>
  <c r="Q4" i="2"/>
  <c r="R4" i="2"/>
  <c r="S4" i="2"/>
  <c r="T4" i="2"/>
  <c r="U4" i="2"/>
  <c r="V4" i="2"/>
  <c r="W4" i="2"/>
  <c r="X4" i="2"/>
  <c r="AV4" i="2" s="1"/>
  <c r="Y4" i="2"/>
  <c r="Z4" i="2"/>
  <c r="AA4" i="2"/>
  <c r="AB4" i="2"/>
  <c r="AZ4" i="2" s="1"/>
  <c r="AC4" i="2"/>
  <c r="AD4" i="2"/>
  <c r="AE4" i="2"/>
  <c r="BA4" i="2" s="1"/>
  <c r="AF4" i="2"/>
  <c r="J5" i="2"/>
  <c r="L5" i="2"/>
  <c r="M5" i="2"/>
  <c r="N5" i="2"/>
  <c r="O5" i="2"/>
  <c r="P5" i="2"/>
  <c r="Q5" i="2"/>
  <c r="R5" i="2"/>
  <c r="S5" i="2"/>
  <c r="T5" i="2"/>
  <c r="U5" i="2"/>
  <c r="V5" i="2"/>
  <c r="W5" i="2"/>
  <c r="X5" i="2"/>
  <c r="AV5" i="2" s="1"/>
  <c r="Y5" i="2"/>
  <c r="Z5" i="2"/>
  <c r="AA5" i="2"/>
  <c r="AB5" i="2"/>
  <c r="AZ5" i="2" s="1"/>
  <c r="AD5" i="2"/>
  <c r="AE5" i="2"/>
  <c r="BA5" i="2" s="1"/>
  <c r="AF5" i="2"/>
  <c r="J6" i="2"/>
  <c r="L6" i="2"/>
  <c r="M6" i="2"/>
  <c r="N6" i="2"/>
  <c r="O6" i="2"/>
  <c r="P6" i="2"/>
  <c r="Q6" i="2"/>
  <c r="R6" i="2"/>
  <c r="S6" i="2"/>
  <c r="T6" i="2"/>
  <c r="U6" i="2"/>
  <c r="V6" i="2"/>
  <c r="W6" i="2"/>
  <c r="X6" i="2"/>
  <c r="AV6" i="2" s="1"/>
  <c r="Y6" i="2"/>
  <c r="Z6" i="2"/>
  <c r="AA6" i="2"/>
  <c r="AB6" i="2"/>
  <c r="AZ6" i="2" s="1"/>
  <c r="AC6" i="2"/>
  <c r="AD6" i="2"/>
  <c r="AE6" i="2"/>
  <c r="BA6" i="2" s="1"/>
  <c r="AF6" i="2"/>
  <c r="J7" i="2"/>
  <c r="L7" i="2"/>
  <c r="M7" i="2"/>
  <c r="N7" i="2"/>
  <c r="O7" i="2"/>
  <c r="P7" i="2"/>
  <c r="Q7" i="2"/>
  <c r="R7" i="2"/>
  <c r="S7" i="2"/>
  <c r="T7" i="2"/>
  <c r="U7" i="2"/>
  <c r="V7" i="2"/>
  <c r="W7" i="2"/>
  <c r="X7" i="2"/>
  <c r="AV7" i="2" s="1"/>
  <c r="Y7" i="2"/>
  <c r="Z7" i="2"/>
  <c r="AA7" i="2"/>
  <c r="AB7" i="2"/>
  <c r="AZ7" i="2" s="1"/>
  <c r="AD7" i="2"/>
  <c r="AE7" i="2"/>
  <c r="BA7" i="2" s="1"/>
  <c r="AF7" i="2"/>
  <c r="J8" i="2"/>
  <c r="L8" i="2"/>
  <c r="M8" i="2"/>
  <c r="N8" i="2"/>
  <c r="O8" i="2"/>
  <c r="P8" i="2"/>
  <c r="Q8" i="2"/>
  <c r="R8" i="2"/>
  <c r="S8" i="2"/>
  <c r="T8" i="2"/>
  <c r="U8" i="2"/>
  <c r="V8" i="2"/>
  <c r="W8" i="2"/>
  <c r="X8" i="2"/>
  <c r="AV8" i="2" s="1"/>
  <c r="Y8" i="2"/>
  <c r="Z8" i="2"/>
  <c r="AA8" i="2"/>
  <c r="AB8" i="2"/>
  <c r="AZ8" i="2" s="1"/>
  <c r="AC8" i="2"/>
  <c r="AD8" i="2"/>
  <c r="AE8" i="2"/>
  <c r="BA8" i="2" s="1"/>
  <c r="AF8" i="2"/>
  <c r="J9" i="2"/>
  <c r="L9" i="2"/>
  <c r="M9" i="2"/>
  <c r="N9" i="2"/>
  <c r="O9" i="2"/>
  <c r="P9" i="2"/>
  <c r="Q9" i="2"/>
  <c r="R9" i="2"/>
  <c r="S9" i="2"/>
  <c r="T9" i="2"/>
  <c r="U9" i="2"/>
  <c r="V9" i="2"/>
  <c r="W9" i="2"/>
  <c r="X9" i="2"/>
  <c r="AV9" i="2" s="1"/>
  <c r="Y9" i="2"/>
  <c r="Z9" i="2"/>
  <c r="AA9" i="2"/>
  <c r="AB9" i="2"/>
  <c r="AZ9" i="2" s="1"/>
  <c r="AD9" i="2"/>
  <c r="AE9" i="2"/>
  <c r="BA9" i="2" s="1"/>
  <c r="AF9" i="2"/>
  <c r="J10" i="2"/>
  <c r="L10" i="2"/>
  <c r="M10" i="2"/>
  <c r="N10" i="2"/>
  <c r="O10" i="2"/>
  <c r="P10" i="2"/>
  <c r="Q10" i="2"/>
  <c r="R10" i="2"/>
  <c r="S10" i="2"/>
  <c r="T10" i="2"/>
  <c r="U10" i="2"/>
  <c r="V10" i="2"/>
  <c r="W10" i="2"/>
  <c r="X10" i="2"/>
  <c r="AV10" i="2" s="1"/>
  <c r="Y10" i="2"/>
  <c r="Z10" i="2"/>
  <c r="AA10" i="2"/>
  <c r="AB10" i="2"/>
  <c r="AZ10" i="2" s="1"/>
  <c r="AC10" i="2"/>
  <c r="AD10" i="2"/>
  <c r="AE10" i="2"/>
  <c r="BA10" i="2" s="1"/>
  <c r="AF10" i="2"/>
  <c r="J11" i="2"/>
  <c r="L11" i="2"/>
  <c r="M11" i="2"/>
  <c r="N11" i="2"/>
  <c r="O11" i="2"/>
  <c r="P11" i="2"/>
  <c r="Q11" i="2"/>
  <c r="R11" i="2"/>
  <c r="S11" i="2"/>
  <c r="T11" i="2"/>
  <c r="U11" i="2"/>
  <c r="V11" i="2"/>
  <c r="W11" i="2"/>
  <c r="X11" i="2"/>
  <c r="AV11" i="2" s="1"/>
  <c r="Y11" i="2"/>
  <c r="Z11" i="2"/>
  <c r="AA11" i="2"/>
  <c r="AB11" i="2"/>
  <c r="AZ11" i="2" s="1"/>
  <c r="AD11" i="2"/>
  <c r="AE11" i="2"/>
  <c r="BA11" i="2" s="1"/>
  <c r="AF11" i="2"/>
  <c r="L2" i="2"/>
  <c r="M2" i="2"/>
  <c r="N2" i="2"/>
  <c r="O2" i="2"/>
  <c r="P2" i="2"/>
  <c r="Q2" i="2"/>
  <c r="R2" i="2"/>
  <c r="S2" i="2"/>
  <c r="T2" i="2"/>
  <c r="U2" i="2"/>
  <c r="V2" i="2"/>
  <c r="W2" i="2"/>
  <c r="X2" i="2"/>
  <c r="Y2" i="2"/>
  <c r="Z2" i="2"/>
  <c r="AA2" i="2"/>
  <c r="AB2" i="2"/>
  <c r="AD2" i="2"/>
  <c r="AE2" i="2"/>
  <c r="AF2" i="2"/>
  <c r="C3" i="2"/>
  <c r="D3" i="2"/>
  <c r="E3" i="2"/>
  <c r="F3" i="2"/>
  <c r="G3" i="2"/>
  <c r="H3" i="2"/>
  <c r="I3" i="2"/>
  <c r="C4" i="2"/>
  <c r="D4" i="2"/>
  <c r="E4" i="2"/>
  <c r="F4" i="2"/>
  <c r="G4" i="2"/>
  <c r="H4" i="2"/>
  <c r="I4" i="2"/>
  <c r="C5" i="2"/>
  <c r="D5" i="2"/>
  <c r="E5" i="2"/>
  <c r="F5" i="2"/>
  <c r="G5" i="2"/>
  <c r="H5" i="2"/>
  <c r="I5" i="2"/>
  <c r="C6" i="2"/>
  <c r="D6" i="2"/>
  <c r="E6" i="2"/>
  <c r="F6" i="2"/>
  <c r="G6" i="2"/>
  <c r="H6" i="2"/>
  <c r="I6" i="2"/>
  <c r="C7" i="2"/>
  <c r="D7" i="2"/>
  <c r="E7" i="2"/>
  <c r="F7" i="2"/>
  <c r="G7" i="2"/>
  <c r="H7" i="2"/>
  <c r="I7" i="2"/>
  <c r="C8" i="2"/>
  <c r="D8" i="2"/>
  <c r="E8" i="2"/>
  <c r="F8" i="2"/>
  <c r="G8" i="2"/>
  <c r="H8" i="2"/>
  <c r="I8" i="2"/>
  <c r="C9" i="2"/>
  <c r="D9" i="2"/>
  <c r="E9" i="2"/>
  <c r="F9" i="2"/>
  <c r="G9" i="2"/>
  <c r="H9" i="2"/>
  <c r="I9" i="2"/>
  <c r="C10" i="2"/>
  <c r="D10" i="2"/>
  <c r="E10" i="2"/>
  <c r="F10" i="2"/>
  <c r="G10" i="2"/>
  <c r="H10" i="2"/>
  <c r="I10" i="2"/>
  <c r="C11" i="2"/>
  <c r="D11" i="2"/>
  <c r="E11" i="2"/>
  <c r="F11" i="2"/>
  <c r="G11" i="2"/>
  <c r="H11" i="2"/>
  <c r="I11" i="2"/>
  <c r="C12" i="2"/>
  <c r="D12" i="2"/>
  <c r="E12" i="2"/>
  <c r="F12" i="2"/>
  <c r="G12" i="2"/>
  <c r="H12" i="2"/>
  <c r="I12" i="2"/>
  <c r="C13" i="2"/>
  <c r="D13" i="2"/>
  <c r="E13" i="2"/>
  <c r="F13" i="2"/>
  <c r="G13" i="2"/>
  <c r="H13" i="2"/>
  <c r="I13" i="2"/>
  <c r="C14" i="2"/>
  <c r="D14" i="2"/>
  <c r="E14" i="2"/>
  <c r="F14" i="2"/>
  <c r="G14" i="2"/>
  <c r="H14" i="2"/>
  <c r="I14" i="2"/>
  <c r="C15" i="2"/>
  <c r="D15" i="2"/>
  <c r="E15" i="2"/>
  <c r="F15" i="2"/>
  <c r="G15" i="2"/>
  <c r="H15" i="2"/>
  <c r="I15" i="2"/>
  <c r="C16" i="2"/>
  <c r="D16" i="2"/>
  <c r="E16" i="2"/>
  <c r="F16" i="2"/>
  <c r="G16" i="2"/>
  <c r="H16" i="2"/>
  <c r="I16" i="2"/>
  <c r="C17" i="2"/>
  <c r="D17" i="2"/>
  <c r="E17" i="2"/>
  <c r="F17" i="2"/>
  <c r="G17" i="2"/>
  <c r="H17" i="2"/>
  <c r="I17" i="2"/>
  <c r="C18" i="2"/>
  <c r="D18" i="2"/>
  <c r="E18" i="2"/>
  <c r="F18" i="2"/>
  <c r="G18" i="2"/>
  <c r="H18" i="2"/>
  <c r="I18" i="2"/>
  <c r="C19" i="2"/>
  <c r="D19" i="2"/>
  <c r="E19" i="2"/>
  <c r="F19" i="2"/>
  <c r="G19" i="2"/>
  <c r="H19" i="2"/>
  <c r="I19" i="2"/>
  <c r="C20" i="2"/>
  <c r="D20" i="2"/>
  <c r="E20" i="2"/>
  <c r="F20" i="2"/>
  <c r="G20" i="2"/>
  <c r="H20" i="2"/>
  <c r="I20" i="2"/>
  <c r="C21" i="2"/>
  <c r="D21" i="2"/>
  <c r="E21" i="2"/>
  <c r="F21" i="2"/>
  <c r="G21" i="2"/>
  <c r="H21" i="2"/>
  <c r="I21" i="2"/>
  <c r="C22" i="2"/>
  <c r="D22" i="2"/>
  <c r="E22" i="2"/>
  <c r="F22" i="2"/>
  <c r="G22" i="2"/>
  <c r="H22" i="2"/>
  <c r="I22" i="2"/>
  <c r="C23" i="2"/>
  <c r="D23" i="2"/>
  <c r="E23" i="2"/>
  <c r="F23" i="2"/>
  <c r="G23" i="2"/>
  <c r="H23" i="2"/>
  <c r="I23" i="2"/>
  <c r="C24" i="2"/>
  <c r="D24" i="2"/>
  <c r="E24" i="2"/>
  <c r="F24" i="2"/>
  <c r="G24" i="2"/>
  <c r="H24" i="2"/>
  <c r="I24" i="2"/>
  <c r="C25" i="2"/>
  <c r="D25" i="2"/>
  <c r="E25" i="2"/>
  <c r="F25" i="2"/>
  <c r="G25" i="2"/>
  <c r="H25" i="2"/>
  <c r="I25" i="2"/>
  <c r="C26" i="2"/>
  <c r="D26" i="2"/>
  <c r="E26" i="2"/>
  <c r="F26" i="2"/>
  <c r="G26" i="2"/>
  <c r="H26" i="2"/>
  <c r="I26" i="2"/>
  <c r="C27" i="2"/>
  <c r="D27" i="2"/>
  <c r="E27" i="2"/>
  <c r="F27" i="2"/>
  <c r="G27" i="2"/>
  <c r="H27" i="2"/>
  <c r="I27" i="2"/>
  <c r="C28" i="2"/>
  <c r="D28" i="2"/>
  <c r="E28" i="2"/>
  <c r="F28" i="2"/>
  <c r="G28" i="2"/>
  <c r="H28" i="2"/>
  <c r="I28" i="2"/>
  <c r="C29" i="2"/>
  <c r="D29" i="2"/>
  <c r="E29" i="2"/>
  <c r="F29" i="2"/>
  <c r="G29" i="2"/>
  <c r="H29" i="2"/>
  <c r="I29" i="2"/>
  <c r="C30" i="2"/>
  <c r="D30" i="2"/>
  <c r="E30" i="2"/>
  <c r="F30" i="2"/>
  <c r="G30" i="2"/>
  <c r="H30" i="2"/>
  <c r="I30" i="2"/>
  <c r="C31" i="2"/>
  <c r="D31" i="2"/>
  <c r="E31" i="2"/>
  <c r="F31" i="2"/>
  <c r="G31" i="2"/>
  <c r="H31" i="2"/>
  <c r="I31" i="2"/>
  <c r="C32" i="2"/>
  <c r="D32" i="2"/>
  <c r="E32" i="2"/>
  <c r="F32" i="2"/>
  <c r="G32" i="2"/>
  <c r="H32" i="2"/>
  <c r="I32" i="2"/>
  <c r="C33" i="2"/>
  <c r="D33" i="2"/>
  <c r="E33" i="2"/>
  <c r="F33" i="2"/>
  <c r="G33" i="2"/>
  <c r="H33" i="2"/>
  <c r="I33" i="2"/>
  <c r="C34" i="2"/>
  <c r="D34" i="2"/>
  <c r="E34" i="2"/>
  <c r="F34" i="2"/>
  <c r="G34" i="2"/>
  <c r="H34" i="2"/>
  <c r="I34" i="2"/>
  <c r="C35" i="2"/>
  <c r="D35" i="2"/>
  <c r="E35" i="2"/>
  <c r="F35" i="2"/>
  <c r="G35" i="2"/>
  <c r="H35" i="2"/>
  <c r="I35" i="2"/>
  <c r="C36" i="2"/>
  <c r="D36" i="2"/>
  <c r="E36" i="2"/>
  <c r="F36" i="2"/>
  <c r="G36" i="2"/>
  <c r="H36" i="2"/>
  <c r="I36" i="2"/>
  <c r="C37" i="2"/>
  <c r="D37" i="2"/>
  <c r="E37" i="2"/>
  <c r="F37" i="2"/>
  <c r="G37" i="2"/>
  <c r="H37" i="2"/>
  <c r="I37" i="2"/>
  <c r="C38" i="2"/>
  <c r="D38" i="2"/>
  <c r="E38" i="2"/>
  <c r="F38" i="2"/>
  <c r="G38" i="2"/>
  <c r="H38" i="2"/>
  <c r="I38" i="2"/>
  <c r="C39" i="2"/>
  <c r="D39" i="2"/>
  <c r="E39" i="2"/>
  <c r="F39" i="2"/>
  <c r="G39" i="2"/>
  <c r="H39" i="2"/>
  <c r="I39" i="2"/>
  <c r="C40" i="2"/>
  <c r="D40" i="2"/>
  <c r="E40" i="2"/>
  <c r="F40" i="2"/>
  <c r="G40" i="2"/>
  <c r="H40" i="2"/>
  <c r="I40" i="2"/>
  <c r="C41" i="2"/>
  <c r="D41" i="2"/>
  <c r="E41" i="2"/>
  <c r="F41" i="2"/>
  <c r="G41" i="2"/>
  <c r="H41" i="2"/>
  <c r="I41" i="2"/>
  <c r="C42" i="2"/>
  <c r="D42" i="2"/>
  <c r="E42" i="2"/>
  <c r="F42" i="2"/>
  <c r="G42" i="2"/>
  <c r="H42" i="2"/>
  <c r="I42" i="2"/>
  <c r="C43" i="2"/>
  <c r="D43" i="2"/>
  <c r="E43" i="2"/>
  <c r="F43" i="2"/>
  <c r="G43" i="2"/>
  <c r="H43" i="2"/>
  <c r="I43" i="2"/>
  <c r="C44" i="2"/>
  <c r="D44" i="2"/>
  <c r="E44" i="2"/>
  <c r="F44" i="2"/>
  <c r="G44" i="2"/>
  <c r="H44" i="2"/>
  <c r="I44" i="2"/>
  <c r="C45" i="2"/>
  <c r="D45" i="2"/>
  <c r="E45" i="2"/>
  <c r="F45" i="2"/>
  <c r="G45" i="2"/>
  <c r="H45" i="2"/>
  <c r="I45" i="2"/>
  <c r="C46" i="2"/>
  <c r="D46" i="2"/>
  <c r="E46" i="2"/>
  <c r="F46" i="2"/>
  <c r="G46" i="2"/>
  <c r="H46" i="2"/>
  <c r="I46" i="2"/>
  <c r="C47" i="2"/>
  <c r="D47" i="2"/>
  <c r="E47" i="2"/>
  <c r="F47" i="2"/>
  <c r="G47" i="2"/>
  <c r="H47" i="2"/>
  <c r="I47" i="2"/>
  <c r="C48" i="2"/>
  <c r="D48" i="2"/>
  <c r="E48" i="2"/>
  <c r="F48" i="2"/>
  <c r="G48" i="2"/>
  <c r="H48" i="2"/>
  <c r="I48" i="2"/>
  <c r="C49" i="2"/>
  <c r="D49" i="2"/>
  <c r="E49" i="2"/>
  <c r="F49" i="2"/>
  <c r="G49" i="2"/>
  <c r="H49" i="2"/>
  <c r="I49" i="2"/>
  <c r="C50" i="2"/>
  <c r="D50" i="2"/>
  <c r="E50" i="2"/>
  <c r="F50" i="2"/>
  <c r="G50" i="2"/>
  <c r="H50" i="2"/>
  <c r="I50" i="2"/>
  <c r="C51" i="2"/>
  <c r="D51" i="2"/>
  <c r="E51" i="2"/>
  <c r="F51" i="2"/>
  <c r="G51" i="2"/>
  <c r="H51" i="2"/>
  <c r="I51" i="2"/>
  <c r="C52" i="2"/>
  <c r="D52" i="2"/>
  <c r="E52" i="2"/>
  <c r="F52" i="2"/>
  <c r="G52" i="2"/>
  <c r="H52" i="2"/>
  <c r="I52" i="2"/>
  <c r="C53" i="2"/>
  <c r="D53" i="2"/>
  <c r="E53" i="2"/>
  <c r="F53" i="2"/>
  <c r="G53" i="2"/>
  <c r="H53" i="2"/>
  <c r="I53" i="2"/>
  <c r="C54" i="2"/>
  <c r="D54" i="2"/>
  <c r="E54" i="2"/>
  <c r="F54" i="2"/>
  <c r="G54" i="2"/>
  <c r="H54" i="2"/>
  <c r="I54" i="2"/>
  <c r="C55" i="2"/>
  <c r="D55" i="2"/>
  <c r="E55" i="2"/>
  <c r="F55" i="2"/>
  <c r="G55" i="2"/>
  <c r="H55" i="2"/>
  <c r="I55" i="2"/>
  <c r="C56" i="2"/>
  <c r="D56" i="2"/>
  <c r="E56" i="2"/>
  <c r="F56" i="2"/>
  <c r="G56" i="2"/>
  <c r="H56" i="2"/>
  <c r="I56" i="2"/>
  <c r="C57" i="2"/>
  <c r="D57" i="2"/>
  <c r="E57" i="2"/>
  <c r="F57" i="2"/>
  <c r="G57" i="2"/>
  <c r="H57" i="2"/>
  <c r="I57" i="2"/>
  <c r="C58" i="2"/>
  <c r="D58" i="2"/>
  <c r="E58" i="2"/>
  <c r="F58" i="2"/>
  <c r="G58" i="2"/>
  <c r="H58" i="2"/>
  <c r="I58" i="2"/>
  <c r="C59" i="2"/>
  <c r="D59" i="2"/>
  <c r="E59" i="2"/>
  <c r="F59" i="2"/>
  <c r="G59" i="2"/>
  <c r="H59" i="2"/>
  <c r="I59" i="2"/>
  <c r="C60" i="2"/>
  <c r="D60" i="2"/>
  <c r="E60" i="2"/>
  <c r="F60" i="2"/>
  <c r="G60" i="2"/>
  <c r="H60" i="2"/>
  <c r="I60" i="2"/>
  <c r="C61" i="2"/>
  <c r="D61" i="2"/>
  <c r="E61" i="2"/>
  <c r="F61" i="2"/>
  <c r="G61" i="2"/>
  <c r="H61" i="2"/>
  <c r="I61" i="2"/>
  <c r="C62" i="2"/>
  <c r="D62" i="2"/>
  <c r="E62" i="2"/>
  <c r="F62" i="2"/>
  <c r="G62" i="2"/>
  <c r="H62" i="2"/>
  <c r="I62" i="2"/>
  <c r="C63" i="2"/>
  <c r="D63" i="2"/>
  <c r="E63" i="2"/>
  <c r="F63" i="2"/>
  <c r="G63" i="2"/>
  <c r="H63" i="2"/>
  <c r="I63" i="2"/>
  <c r="C64" i="2"/>
  <c r="D64" i="2"/>
  <c r="E64" i="2"/>
  <c r="F64" i="2"/>
  <c r="G64" i="2"/>
  <c r="H64" i="2"/>
  <c r="I64" i="2"/>
  <c r="C65" i="2"/>
  <c r="D65" i="2"/>
  <c r="E65" i="2"/>
  <c r="F65" i="2"/>
  <c r="G65" i="2"/>
  <c r="H65" i="2"/>
  <c r="I65" i="2"/>
  <c r="C66" i="2"/>
  <c r="D66" i="2"/>
  <c r="E66" i="2"/>
  <c r="F66" i="2"/>
  <c r="G66" i="2"/>
  <c r="H66" i="2"/>
  <c r="I66" i="2"/>
  <c r="C67" i="2"/>
  <c r="D67" i="2"/>
  <c r="E67" i="2"/>
  <c r="F67" i="2"/>
  <c r="G67" i="2"/>
  <c r="H67" i="2"/>
  <c r="I67" i="2"/>
  <c r="C68" i="2"/>
  <c r="D68" i="2"/>
  <c r="E68" i="2"/>
  <c r="F68" i="2"/>
  <c r="G68" i="2"/>
  <c r="H68" i="2"/>
  <c r="I68" i="2"/>
  <c r="C69" i="2"/>
  <c r="D69" i="2"/>
  <c r="E69" i="2"/>
  <c r="F69" i="2"/>
  <c r="G69" i="2"/>
  <c r="H69" i="2"/>
  <c r="I69" i="2"/>
  <c r="C70" i="2"/>
  <c r="D70" i="2"/>
  <c r="E70" i="2"/>
  <c r="F70" i="2"/>
  <c r="G70" i="2"/>
  <c r="H70" i="2"/>
  <c r="I70" i="2"/>
  <c r="C71" i="2"/>
  <c r="D71" i="2"/>
  <c r="E71" i="2"/>
  <c r="F71" i="2"/>
  <c r="G71" i="2"/>
  <c r="H71" i="2"/>
  <c r="I71" i="2"/>
  <c r="C72" i="2"/>
  <c r="D72" i="2"/>
  <c r="E72" i="2"/>
  <c r="F72" i="2"/>
  <c r="G72" i="2"/>
  <c r="H72" i="2"/>
  <c r="I72" i="2"/>
  <c r="C73" i="2"/>
  <c r="D73" i="2"/>
  <c r="E73" i="2"/>
  <c r="F73" i="2"/>
  <c r="G73" i="2"/>
  <c r="H73" i="2"/>
  <c r="I73" i="2"/>
  <c r="C74" i="2"/>
  <c r="D74" i="2"/>
  <c r="E74" i="2"/>
  <c r="F74" i="2"/>
  <c r="G74" i="2"/>
  <c r="H74" i="2"/>
  <c r="I74" i="2"/>
  <c r="C75" i="2"/>
  <c r="D75" i="2"/>
  <c r="E75" i="2"/>
  <c r="F75" i="2"/>
  <c r="G75" i="2"/>
  <c r="H75" i="2"/>
  <c r="I75" i="2"/>
  <c r="C76" i="2"/>
  <c r="D76" i="2"/>
  <c r="E76" i="2"/>
  <c r="F76" i="2"/>
  <c r="G76" i="2"/>
  <c r="H76" i="2"/>
  <c r="I76" i="2"/>
  <c r="C77" i="2"/>
  <c r="D77" i="2"/>
  <c r="E77" i="2"/>
  <c r="F77" i="2"/>
  <c r="G77" i="2"/>
  <c r="H77" i="2"/>
  <c r="I77" i="2"/>
  <c r="C78" i="2"/>
  <c r="D78" i="2"/>
  <c r="E78" i="2"/>
  <c r="F78" i="2"/>
  <c r="G78" i="2"/>
  <c r="H78" i="2"/>
  <c r="I78" i="2"/>
  <c r="C79" i="2"/>
  <c r="D79" i="2"/>
  <c r="E79" i="2"/>
  <c r="F79" i="2"/>
  <c r="G79" i="2"/>
  <c r="H79" i="2"/>
  <c r="I79" i="2"/>
  <c r="C80" i="2"/>
  <c r="D80" i="2"/>
  <c r="E80" i="2"/>
  <c r="F80" i="2"/>
  <c r="G80" i="2"/>
  <c r="H80" i="2"/>
  <c r="I80" i="2"/>
  <c r="C81" i="2"/>
  <c r="D81" i="2"/>
  <c r="E81" i="2"/>
  <c r="F81" i="2"/>
  <c r="G81" i="2"/>
  <c r="H81" i="2"/>
  <c r="I81" i="2"/>
  <c r="C82" i="2"/>
  <c r="D82" i="2"/>
  <c r="E82" i="2"/>
  <c r="F82" i="2"/>
  <c r="G82" i="2"/>
  <c r="H82" i="2"/>
  <c r="I82" i="2"/>
  <c r="C83" i="2"/>
  <c r="D83" i="2"/>
  <c r="E83" i="2"/>
  <c r="F83" i="2"/>
  <c r="G83" i="2"/>
  <c r="H83" i="2"/>
  <c r="I83" i="2"/>
  <c r="C84" i="2"/>
  <c r="D84" i="2"/>
  <c r="E84" i="2"/>
  <c r="F84" i="2"/>
  <c r="G84" i="2"/>
  <c r="H84" i="2"/>
  <c r="I84" i="2"/>
  <c r="C85" i="2"/>
  <c r="D85" i="2"/>
  <c r="E85" i="2"/>
  <c r="F85" i="2"/>
  <c r="G85" i="2"/>
  <c r="H85" i="2"/>
  <c r="I85" i="2"/>
  <c r="C86" i="2"/>
  <c r="D86" i="2"/>
  <c r="E86" i="2"/>
  <c r="F86" i="2"/>
  <c r="G86" i="2"/>
  <c r="H86" i="2"/>
  <c r="I86" i="2"/>
  <c r="C87" i="2"/>
  <c r="D87" i="2"/>
  <c r="E87" i="2"/>
  <c r="F87" i="2"/>
  <c r="G87" i="2"/>
  <c r="H87" i="2"/>
  <c r="I87" i="2"/>
  <c r="C88" i="2"/>
  <c r="D88" i="2"/>
  <c r="E88" i="2"/>
  <c r="F88" i="2"/>
  <c r="G88" i="2"/>
  <c r="H88" i="2"/>
  <c r="I88" i="2"/>
  <c r="C89" i="2"/>
  <c r="D89" i="2"/>
  <c r="E89" i="2"/>
  <c r="F89" i="2"/>
  <c r="G89" i="2"/>
  <c r="H89" i="2"/>
  <c r="I89" i="2"/>
  <c r="C90" i="2"/>
  <c r="D90" i="2"/>
  <c r="E90" i="2"/>
  <c r="F90" i="2"/>
  <c r="G90" i="2"/>
  <c r="H90" i="2"/>
  <c r="I90" i="2"/>
  <c r="C91" i="2"/>
  <c r="D91" i="2"/>
  <c r="E91" i="2"/>
  <c r="F91" i="2"/>
  <c r="G91" i="2"/>
  <c r="H91" i="2"/>
  <c r="I91" i="2"/>
  <c r="C92" i="2"/>
  <c r="D92" i="2"/>
  <c r="E92" i="2"/>
  <c r="F92" i="2"/>
  <c r="G92" i="2"/>
  <c r="H92" i="2"/>
  <c r="I92" i="2"/>
  <c r="C93" i="2"/>
  <c r="D93" i="2"/>
  <c r="E93" i="2"/>
  <c r="F93" i="2"/>
  <c r="G93" i="2"/>
  <c r="H93" i="2"/>
  <c r="I93" i="2"/>
  <c r="C94" i="2"/>
  <c r="D94" i="2"/>
  <c r="E94" i="2"/>
  <c r="F94" i="2"/>
  <c r="G94" i="2"/>
  <c r="H94" i="2"/>
  <c r="I94" i="2"/>
  <c r="C95" i="2"/>
  <c r="D95" i="2"/>
  <c r="E95" i="2"/>
  <c r="F95" i="2"/>
  <c r="G95" i="2"/>
  <c r="H95" i="2"/>
  <c r="I95" i="2"/>
  <c r="C96" i="2"/>
  <c r="D96" i="2"/>
  <c r="E96" i="2"/>
  <c r="F96" i="2"/>
  <c r="G96" i="2"/>
  <c r="H96" i="2"/>
  <c r="I96" i="2"/>
  <c r="C97" i="2"/>
  <c r="D97" i="2"/>
  <c r="E97" i="2"/>
  <c r="F97" i="2"/>
  <c r="G97" i="2"/>
  <c r="H97" i="2"/>
  <c r="I97" i="2"/>
  <c r="C98" i="2"/>
  <c r="D98" i="2"/>
  <c r="E98" i="2"/>
  <c r="F98" i="2"/>
  <c r="G98" i="2"/>
  <c r="H98" i="2"/>
  <c r="I98" i="2"/>
  <c r="C99" i="2"/>
  <c r="D99" i="2"/>
  <c r="E99" i="2"/>
  <c r="F99" i="2"/>
  <c r="G99" i="2"/>
  <c r="H99" i="2"/>
  <c r="I99" i="2"/>
  <c r="C100" i="2"/>
  <c r="D100" i="2"/>
  <c r="E100" i="2"/>
  <c r="F100" i="2"/>
  <c r="G100" i="2"/>
  <c r="H100" i="2"/>
  <c r="I100" i="2"/>
  <c r="C101" i="2"/>
  <c r="D101" i="2"/>
  <c r="E101" i="2"/>
  <c r="F101" i="2"/>
  <c r="G101" i="2"/>
  <c r="H101" i="2"/>
  <c r="I101" i="2"/>
  <c r="C102" i="2"/>
  <c r="D102" i="2"/>
  <c r="E102" i="2"/>
  <c r="F102" i="2"/>
  <c r="G102" i="2"/>
  <c r="H102" i="2"/>
  <c r="I102" i="2"/>
  <c r="C103" i="2"/>
  <c r="D103" i="2"/>
  <c r="E103" i="2"/>
  <c r="F103" i="2"/>
  <c r="G103" i="2"/>
  <c r="H103" i="2"/>
  <c r="I103" i="2"/>
  <c r="C104" i="2"/>
  <c r="D104" i="2"/>
  <c r="E104" i="2"/>
  <c r="F104" i="2"/>
  <c r="G104" i="2"/>
  <c r="H104" i="2"/>
  <c r="I104" i="2"/>
  <c r="C105" i="2"/>
  <c r="D105" i="2"/>
  <c r="E105" i="2"/>
  <c r="F105" i="2"/>
  <c r="G105" i="2"/>
  <c r="H105" i="2"/>
  <c r="I105" i="2"/>
  <c r="C106" i="2"/>
  <c r="D106" i="2"/>
  <c r="E106" i="2"/>
  <c r="F106" i="2"/>
  <c r="G106" i="2"/>
  <c r="H106" i="2"/>
  <c r="I106" i="2"/>
  <c r="C107" i="2"/>
  <c r="D107" i="2"/>
  <c r="E107" i="2"/>
  <c r="F107" i="2"/>
  <c r="G107" i="2"/>
  <c r="H107" i="2"/>
  <c r="I107" i="2"/>
  <c r="C108" i="2"/>
  <c r="D108" i="2"/>
  <c r="E108" i="2"/>
  <c r="F108" i="2"/>
  <c r="G108" i="2"/>
  <c r="H108" i="2"/>
  <c r="I108" i="2"/>
  <c r="C109" i="2"/>
  <c r="D109" i="2"/>
  <c r="E109" i="2"/>
  <c r="F109" i="2"/>
  <c r="G109" i="2"/>
  <c r="H109" i="2"/>
  <c r="I109" i="2"/>
  <c r="C110" i="2"/>
  <c r="D110" i="2"/>
  <c r="E110" i="2"/>
  <c r="F110" i="2"/>
  <c r="G110" i="2"/>
  <c r="H110" i="2"/>
  <c r="I110" i="2"/>
  <c r="C111" i="2"/>
  <c r="D111" i="2"/>
  <c r="E111" i="2"/>
  <c r="F111" i="2"/>
  <c r="G111" i="2"/>
  <c r="H111" i="2"/>
  <c r="I111" i="2"/>
  <c r="C112" i="2"/>
  <c r="D112" i="2"/>
  <c r="E112" i="2"/>
  <c r="F112" i="2"/>
  <c r="G112" i="2"/>
  <c r="H112" i="2"/>
  <c r="I112" i="2"/>
  <c r="C113" i="2"/>
  <c r="D113" i="2"/>
  <c r="E113" i="2"/>
  <c r="F113" i="2"/>
  <c r="G113" i="2"/>
  <c r="H113" i="2"/>
  <c r="I113" i="2"/>
  <c r="C114" i="2"/>
  <c r="D114" i="2"/>
  <c r="E114" i="2"/>
  <c r="F114" i="2"/>
  <c r="G114" i="2"/>
  <c r="H114" i="2"/>
  <c r="I114" i="2"/>
  <c r="C115" i="2"/>
  <c r="D115" i="2"/>
  <c r="E115" i="2"/>
  <c r="F115" i="2"/>
  <c r="G115" i="2"/>
  <c r="H115" i="2"/>
  <c r="I115" i="2"/>
  <c r="C116" i="2"/>
  <c r="D116" i="2"/>
  <c r="E116" i="2"/>
  <c r="F116" i="2"/>
  <c r="G116" i="2"/>
  <c r="H116" i="2"/>
  <c r="I116" i="2"/>
  <c r="C117" i="2"/>
  <c r="D117" i="2"/>
  <c r="E117" i="2"/>
  <c r="F117" i="2"/>
  <c r="G117" i="2"/>
  <c r="H117" i="2"/>
  <c r="I117" i="2"/>
  <c r="C118" i="2"/>
  <c r="D118" i="2"/>
  <c r="E118" i="2"/>
  <c r="F118" i="2"/>
  <c r="G118" i="2"/>
  <c r="H118" i="2"/>
  <c r="I118" i="2"/>
  <c r="C119" i="2"/>
  <c r="D119" i="2"/>
  <c r="E119" i="2"/>
  <c r="F119" i="2"/>
  <c r="G119" i="2"/>
  <c r="H119" i="2"/>
  <c r="I119" i="2"/>
  <c r="C120" i="2"/>
  <c r="D120" i="2"/>
  <c r="E120" i="2"/>
  <c r="F120" i="2"/>
  <c r="G120" i="2"/>
  <c r="H120" i="2"/>
  <c r="I120" i="2"/>
  <c r="C121" i="2"/>
  <c r="D121" i="2"/>
  <c r="E121" i="2"/>
  <c r="F121" i="2"/>
  <c r="G121" i="2"/>
  <c r="H121" i="2"/>
  <c r="I121" i="2"/>
  <c r="C122" i="2"/>
  <c r="D122" i="2"/>
  <c r="E122" i="2"/>
  <c r="F122" i="2"/>
  <c r="G122" i="2"/>
  <c r="H122" i="2"/>
  <c r="I122" i="2"/>
  <c r="C123" i="2"/>
  <c r="D123" i="2"/>
  <c r="E123" i="2"/>
  <c r="F123" i="2"/>
  <c r="G123" i="2"/>
  <c r="H123" i="2"/>
  <c r="I123" i="2"/>
  <c r="C124" i="2"/>
  <c r="D124" i="2"/>
  <c r="E124" i="2"/>
  <c r="F124" i="2"/>
  <c r="G124" i="2"/>
  <c r="H124" i="2"/>
  <c r="I124" i="2"/>
  <c r="C125" i="2"/>
  <c r="D125" i="2"/>
  <c r="E125" i="2"/>
  <c r="F125" i="2"/>
  <c r="G125" i="2"/>
  <c r="H125" i="2"/>
  <c r="I125" i="2"/>
  <c r="C126" i="2"/>
  <c r="D126" i="2"/>
  <c r="E126" i="2"/>
  <c r="F126" i="2"/>
  <c r="G126" i="2"/>
  <c r="H126" i="2"/>
  <c r="I126" i="2"/>
  <c r="C127" i="2"/>
  <c r="D127" i="2"/>
  <c r="E127" i="2"/>
  <c r="F127" i="2"/>
  <c r="G127" i="2"/>
  <c r="H127" i="2"/>
  <c r="I127" i="2"/>
  <c r="C128" i="2"/>
  <c r="D128" i="2"/>
  <c r="E128" i="2"/>
  <c r="F128" i="2"/>
  <c r="G128" i="2"/>
  <c r="H128" i="2"/>
  <c r="I128" i="2"/>
  <c r="C129" i="2"/>
  <c r="D129" i="2"/>
  <c r="E129" i="2"/>
  <c r="F129" i="2"/>
  <c r="G129" i="2"/>
  <c r="H129" i="2"/>
  <c r="I129" i="2"/>
  <c r="C130" i="2"/>
  <c r="D130" i="2"/>
  <c r="E130" i="2"/>
  <c r="F130" i="2"/>
  <c r="G130" i="2"/>
  <c r="H130" i="2"/>
  <c r="I130" i="2"/>
  <c r="C131" i="2"/>
  <c r="D131" i="2"/>
  <c r="E131" i="2"/>
  <c r="F131" i="2"/>
  <c r="G131" i="2"/>
  <c r="H131" i="2"/>
  <c r="I131" i="2"/>
  <c r="C132" i="2"/>
  <c r="D132" i="2"/>
  <c r="E132" i="2"/>
  <c r="F132" i="2"/>
  <c r="G132" i="2"/>
  <c r="H132" i="2"/>
  <c r="I132" i="2"/>
  <c r="C133" i="2"/>
  <c r="D133" i="2"/>
  <c r="E133" i="2"/>
  <c r="F133" i="2"/>
  <c r="G133" i="2"/>
  <c r="H133" i="2"/>
  <c r="I133" i="2"/>
  <c r="C134" i="2"/>
  <c r="D134" i="2"/>
  <c r="E134" i="2"/>
  <c r="F134" i="2"/>
  <c r="G134" i="2"/>
  <c r="H134" i="2"/>
  <c r="I134" i="2"/>
  <c r="C135" i="2"/>
  <c r="D135" i="2"/>
  <c r="E135" i="2"/>
  <c r="F135" i="2"/>
  <c r="G135" i="2"/>
  <c r="H135" i="2"/>
  <c r="I135" i="2"/>
  <c r="C136" i="2"/>
  <c r="D136" i="2"/>
  <c r="E136" i="2"/>
  <c r="F136" i="2"/>
  <c r="G136" i="2"/>
  <c r="H136" i="2"/>
  <c r="I136" i="2"/>
  <c r="C137" i="2"/>
  <c r="D137" i="2"/>
  <c r="E137" i="2"/>
  <c r="F137" i="2"/>
  <c r="G137" i="2"/>
  <c r="H137" i="2"/>
  <c r="I137" i="2"/>
  <c r="C138" i="2"/>
  <c r="D138" i="2"/>
  <c r="E138" i="2"/>
  <c r="F138" i="2"/>
  <c r="G138" i="2"/>
  <c r="H138" i="2"/>
  <c r="I138" i="2"/>
  <c r="C139" i="2"/>
  <c r="D139" i="2"/>
  <c r="E139" i="2"/>
  <c r="F139" i="2"/>
  <c r="G139" i="2"/>
  <c r="H139" i="2"/>
  <c r="I139" i="2"/>
  <c r="C140" i="2"/>
  <c r="D140" i="2"/>
  <c r="E140" i="2"/>
  <c r="F140" i="2"/>
  <c r="G140" i="2"/>
  <c r="H140" i="2"/>
  <c r="I140" i="2"/>
  <c r="C141" i="2"/>
  <c r="D141" i="2"/>
  <c r="E141" i="2"/>
  <c r="F141" i="2"/>
  <c r="G141" i="2"/>
  <c r="H141" i="2"/>
  <c r="I141" i="2"/>
  <c r="C142" i="2"/>
  <c r="D142" i="2"/>
  <c r="E142" i="2"/>
  <c r="F142" i="2"/>
  <c r="G142" i="2"/>
  <c r="H142" i="2"/>
  <c r="I142" i="2"/>
  <c r="C143" i="2"/>
  <c r="D143" i="2"/>
  <c r="E143" i="2"/>
  <c r="F143" i="2"/>
  <c r="G143" i="2"/>
  <c r="H143" i="2"/>
  <c r="I143" i="2"/>
  <c r="C144" i="2"/>
  <c r="D144" i="2"/>
  <c r="E144" i="2"/>
  <c r="F144" i="2"/>
  <c r="G144" i="2"/>
  <c r="H144" i="2"/>
  <c r="I144" i="2"/>
  <c r="C145" i="2"/>
  <c r="D145" i="2"/>
  <c r="E145" i="2"/>
  <c r="F145" i="2"/>
  <c r="G145" i="2"/>
  <c r="H145" i="2"/>
  <c r="I145" i="2"/>
  <c r="C146" i="2"/>
  <c r="D146" i="2"/>
  <c r="E146" i="2"/>
  <c r="F146" i="2"/>
  <c r="G146" i="2"/>
  <c r="H146" i="2"/>
  <c r="I146" i="2"/>
  <c r="C147" i="2"/>
  <c r="D147" i="2"/>
  <c r="E147" i="2"/>
  <c r="F147" i="2"/>
  <c r="G147" i="2"/>
  <c r="H147" i="2"/>
  <c r="I147" i="2"/>
  <c r="C148" i="2"/>
  <c r="D148" i="2"/>
  <c r="E148" i="2"/>
  <c r="F148" i="2"/>
  <c r="G148" i="2"/>
  <c r="H148" i="2"/>
  <c r="I148" i="2"/>
  <c r="C149" i="2"/>
  <c r="D149" i="2"/>
  <c r="E149" i="2"/>
  <c r="F149" i="2"/>
  <c r="G149" i="2"/>
  <c r="H149" i="2"/>
  <c r="I149" i="2"/>
  <c r="C150" i="2"/>
  <c r="D150" i="2"/>
  <c r="E150" i="2"/>
  <c r="F150" i="2"/>
  <c r="G150" i="2"/>
  <c r="H150" i="2"/>
  <c r="I150" i="2"/>
  <c r="C151" i="2"/>
  <c r="D151" i="2"/>
  <c r="E151" i="2"/>
  <c r="F151" i="2"/>
  <c r="G151" i="2"/>
  <c r="H151" i="2"/>
  <c r="I151" i="2"/>
  <c r="C152" i="2"/>
  <c r="D152" i="2"/>
  <c r="E152" i="2"/>
  <c r="F152" i="2"/>
  <c r="G152" i="2"/>
  <c r="H152" i="2"/>
  <c r="I152" i="2"/>
  <c r="C153" i="2"/>
  <c r="D153" i="2"/>
  <c r="E153" i="2"/>
  <c r="F153" i="2"/>
  <c r="G153" i="2"/>
  <c r="H153" i="2"/>
  <c r="I153" i="2"/>
  <c r="C154" i="2"/>
  <c r="D154" i="2"/>
  <c r="E154" i="2"/>
  <c r="F154" i="2"/>
  <c r="G154" i="2"/>
  <c r="H154" i="2"/>
  <c r="I154" i="2"/>
  <c r="C155" i="2"/>
  <c r="D155" i="2"/>
  <c r="E155" i="2"/>
  <c r="F155" i="2"/>
  <c r="G155" i="2"/>
  <c r="H155" i="2"/>
  <c r="I155" i="2"/>
  <c r="C156" i="2"/>
  <c r="D156" i="2"/>
  <c r="E156" i="2"/>
  <c r="F156" i="2"/>
  <c r="G156" i="2"/>
  <c r="H156" i="2"/>
  <c r="I156" i="2"/>
  <c r="C157" i="2"/>
  <c r="D157" i="2"/>
  <c r="E157" i="2"/>
  <c r="F157" i="2"/>
  <c r="G157" i="2"/>
  <c r="H157" i="2"/>
  <c r="I157" i="2"/>
  <c r="C158" i="2"/>
  <c r="D158" i="2"/>
  <c r="E158" i="2"/>
  <c r="F158" i="2"/>
  <c r="G158" i="2"/>
  <c r="H158" i="2"/>
  <c r="I158" i="2"/>
  <c r="C159" i="2"/>
  <c r="D159" i="2"/>
  <c r="E159" i="2"/>
  <c r="F159" i="2"/>
  <c r="G159" i="2"/>
  <c r="H159" i="2"/>
  <c r="I159" i="2"/>
  <c r="C160" i="2"/>
  <c r="D160" i="2"/>
  <c r="E160" i="2"/>
  <c r="F160" i="2"/>
  <c r="G160" i="2"/>
  <c r="H160" i="2"/>
  <c r="I160" i="2"/>
  <c r="C161" i="2"/>
  <c r="D161" i="2"/>
  <c r="E161" i="2"/>
  <c r="F161" i="2"/>
  <c r="G161" i="2"/>
  <c r="H161" i="2"/>
  <c r="I161" i="2"/>
  <c r="C162" i="2"/>
  <c r="D162" i="2"/>
  <c r="E162" i="2"/>
  <c r="F162" i="2"/>
  <c r="G162" i="2"/>
  <c r="H162" i="2"/>
  <c r="I162" i="2"/>
  <c r="C163" i="2"/>
  <c r="D163" i="2"/>
  <c r="E163" i="2"/>
  <c r="F163" i="2"/>
  <c r="G163" i="2"/>
  <c r="H163" i="2"/>
  <c r="I163" i="2"/>
  <c r="C164" i="2"/>
  <c r="D164" i="2"/>
  <c r="E164" i="2"/>
  <c r="F164" i="2"/>
  <c r="G164" i="2"/>
  <c r="H164" i="2"/>
  <c r="I164" i="2"/>
  <c r="C165" i="2"/>
  <c r="D165" i="2"/>
  <c r="E165" i="2"/>
  <c r="F165" i="2"/>
  <c r="G165" i="2"/>
  <c r="H165" i="2"/>
  <c r="I165" i="2"/>
  <c r="C166" i="2"/>
  <c r="D166" i="2"/>
  <c r="E166" i="2"/>
  <c r="F166" i="2"/>
  <c r="G166" i="2"/>
  <c r="H166" i="2"/>
  <c r="I166" i="2"/>
  <c r="C167" i="2"/>
  <c r="D167" i="2"/>
  <c r="E167" i="2"/>
  <c r="F167" i="2"/>
  <c r="G167" i="2"/>
  <c r="H167" i="2"/>
  <c r="I167" i="2"/>
  <c r="C168" i="2"/>
  <c r="D168" i="2"/>
  <c r="E168" i="2"/>
  <c r="F168" i="2"/>
  <c r="G168" i="2"/>
  <c r="H168" i="2"/>
  <c r="I168" i="2"/>
  <c r="C169" i="2"/>
  <c r="D169" i="2"/>
  <c r="E169" i="2"/>
  <c r="F169" i="2"/>
  <c r="G169" i="2"/>
  <c r="H169" i="2"/>
  <c r="I169" i="2"/>
  <c r="C170" i="2"/>
  <c r="D170" i="2"/>
  <c r="E170" i="2"/>
  <c r="F170" i="2"/>
  <c r="G170" i="2"/>
  <c r="H170" i="2"/>
  <c r="I170" i="2"/>
  <c r="C171" i="2"/>
  <c r="D171" i="2"/>
  <c r="E171" i="2"/>
  <c r="F171" i="2"/>
  <c r="G171" i="2"/>
  <c r="H171" i="2"/>
  <c r="I171" i="2"/>
  <c r="C172" i="2"/>
  <c r="D172" i="2"/>
  <c r="E172" i="2"/>
  <c r="F172" i="2"/>
  <c r="G172" i="2"/>
  <c r="H172" i="2"/>
  <c r="I172" i="2"/>
  <c r="C173" i="2"/>
  <c r="D173" i="2"/>
  <c r="E173" i="2"/>
  <c r="F173" i="2"/>
  <c r="G173" i="2"/>
  <c r="H173" i="2"/>
  <c r="I173" i="2"/>
  <c r="C174" i="2"/>
  <c r="D174" i="2"/>
  <c r="E174" i="2"/>
  <c r="F174" i="2"/>
  <c r="G174" i="2"/>
  <c r="H174" i="2"/>
  <c r="I174" i="2"/>
  <c r="C175" i="2"/>
  <c r="D175" i="2"/>
  <c r="E175" i="2"/>
  <c r="F175" i="2"/>
  <c r="G175" i="2"/>
  <c r="H175" i="2"/>
  <c r="I175" i="2"/>
  <c r="C176" i="2"/>
  <c r="D176" i="2"/>
  <c r="E176" i="2"/>
  <c r="F176" i="2"/>
  <c r="G176" i="2"/>
  <c r="H176" i="2"/>
  <c r="I176" i="2"/>
  <c r="C177" i="2"/>
  <c r="D177" i="2"/>
  <c r="E177" i="2"/>
  <c r="F177" i="2"/>
  <c r="G177" i="2"/>
  <c r="H177" i="2"/>
  <c r="I177" i="2"/>
  <c r="C178" i="2"/>
  <c r="D178" i="2"/>
  <c r="E178" i="2"/>
  <c r="F178" i="2"/>
  <c r="G178" i="2"/>
  <c r="H178" i="2"/>
  <c r="I178" i="2"/>
  <c r="C179" i="2"/>
  <c r="D179" i="2"/>
  <c r="E179" i="2"/>
  <c r="F179" i="2"/>
  <c r="G179" i="2"/>
  <c r="H179" i="2"/>
  <c r="I179" i="2"/>
  <c r="C180" i="2"/>
  <c r="D180" i="2"/>
  <c r="E180" i="2"/>
  <c r="F180" i="2"/>
  <c r="G180" i="2"/>
  <c r="H180" i="2"/>
  <c r="I180" i="2"/>
  <c r="C181" i="2"/>
  <c r="D181" i="2"/>
  <c r="E181" i="2"/>
  <c r="F181" i="2"/>
  <c r="G181" i="2"/>
  <c r="H181" i="2"/>
  <c r="I181" i="2"/>
  <c r="C182" i="2"/>
  <c r="D182" i="2"/>
  <c r="E182" i="2"/>
  <c r="F182" i="2"/>
  <c r="G182" i="2"/>
  <c r="H182" i="2"/>
  <c r="I182" i="2"/>
  <c r="C183" i="2"/>
  <c r="D183" i="2"/>
  <c r="E183" i="2"/>
  <c r="F183" i="2"/>
  <c r="G183" i="2"/>
  <c r="H183" i="2"/>
  <c r="I183" i="2"/>
  <c r="C184" i="2"/>
  <c r="D184" i="2"/>
  <c r="E184" i="2"/>
  <c r="F184" i="2"/>
  <c r="G184" i="2"/>
  <c r="H184" i="2"/>
  <c r="I184" i="2"/>
  <c r="C185" i="2"/>
  <c r="D185" i="2"/>
  <c r="E185" i="2"/>
  <c r="F185" i="2"/>
  <c r="G185" i="2"/>
  <c r="H185" i="2"/>
  <c r="I185" i="2"/>
  <c r="C186" i="2"/>
  <c r="D186" i="2"/>
  <c r="E186" i="2"/>
  <c r="F186" i="2"/>
  <c r="G186" i="2"/>
  <c r="H186" i="2"/>
  <c r="I186" i="2"/>
  <c r="C187" i="2"/>
  <c r="D187" i="2"/>
  <c r="E187" i="2"/>
  <c r="F187" i="2"/>
  <c r="G187" i="2"/>
  <c r="H187" i="2"/>
  <c r="I187" i="2"/>
  <c r="C188" i="2"/>
  <c r="D188" i="2"/>
  <c r="E188" i="2"/>
  <c r="F188" i="2"/>
  <c r="G188" i="2"/>
  <c r="H188" i="2"/>
  <c r="I188" i="2"/>
  <c r="C189" i="2"/>
  <c r="D189" i="2"/>
  <c r="E189" i="2"/>
  <c r="F189" i="2"/>
  <c r="G189" i="2"/>
  <c r="H189" i="2"/>
  <c r="I189" i="2"/>
  <c r="C190" i="2"/>
  <c r="D190" i="2"/>
  <c r="E190" i="2"/>
  <c r="F190" i="2"/>
  <c r="G190" i="2"/>
  <c r="H190" i="2"/>
  <c r="I190" i="2"/>
  <c r="C191" i="2"/>
  <c r="D191" i="2"/>
  <c r="E191" i="2"/>
  <c r="F191" i="2"/>
  <c r="G191" i="2"/>
  <c r="H191" i="2"/>
  <c r="I191" i="2"/>
  <c r="C192" i="2"/>
  <c r="D192" i="2"/>
  <c r="E192" i="2"/>
  <c r="F192" i="2"/>
  <c r="G192" i="2"/>
  <c r="H192" i="2"/>
  <c r="I192" i="2"/>
  <c r="C193" i="2"/>
  <c r="D193" i="2"/>
  <c r="E193" i="2"/>
  <c r="F193" i="2"/>
  <c r="G193" i="2"/>
  <c r="H193" i="2"/>
  <c r="I193" i="2"/>
  <c r="C194" i="2"/>
  <c r="D194" i="2"/>
  <c r="E194" i="2"/>
  <c r="F194" i="2"/>
  <c r="G194" i="2"/>
  <c r="H194" i="2"/>
  <c r="I194" i="2"/>
  <c r="C195" i="2"/>
  <c r="D195" i="2"/>
  <c r="E195" i="2"/>
  <c r="F195" i="2"/>
  <c r="G195" i="2"/>
  <c r="H195" i="2"/>
  <c r="I195" i="2"/>
  <c r="C196" i="2"/>
  <c r="D196" i="2"/>
  <c r="E196" i="2"/>
  <c r="F196" i="2"/>
  <c r="G196" i="2"/>
  <c r="H196" i="2"/>
  <c r="I196" i="2"/>
  <c r="C197" i="2"/>
  <c r="D197" i="2"/>
  <c r="E197" i="2"/>
  <c r="F197" i="2"/>
  <c r="G197" i="2"/>
  <c r="H197" i="2"/>
  <c r="I197" i="2"/>
  <c r="C198" i="2"/>
  <c r="D198" i="2"/>
  <c r="E198" i="2"/>
  <c r="F198" i="2"/>
  <c r="G198" i="2"/>
  <c r="H198" i="2"/>
  <c r="I198" i="2"/>
  <c r="C199" i="2"/>
  <c r="D199" i="2"/>
  <c r="E199" i="2"/>
  <c r="F199" i="2"/>
  <c r="G199" i="2"/>
  <c r="H199" i="2"/>
  <c r="I199" i="2"/>
  <c r="C200" i="2"/>
  <c r="D200" i="2"/>
  <c r="E200" i="2"/>
  <c r="F200" i="2"/>
  <c r="G200" i="2"/>
  <c r="H200" i="2"/>
  <c r="I200" i="2"/>
  <c r="C201" i="2"/>
  <c r="D201" i="2"/>
  <c r="E201" i="2"/>
  <c r="F201" i="2"/>
  <c r="G201" i="2"/>
  <c r="H201" i="2"/>
  <c r="I201" i="2"/>
  <c r="C202" i="2"/>
  <c r="D202" i="2"/>
  <c r="E202" i="2"/>
  <c r="F202" i="2"/>
  <c r="G202" i="2"/>
  <c r="H202" i="2"/>
  <c r="I202" i="2"/>
  <c r="C203" i="2"/>
  <c r="D203" i="2"/>
  <c r="E203" i="2"/>
  <c r="F203" i="2"/>
  <c r="G203" i="2"/>
  <c r="H203" i="2"/>
  <c r="I203" i="2"/>
  <c r="C204" i="2"/>
  <c r="D204" i="2"/>
  <c r="E204" i="2"/>
  <c r="F204" i="2"/>
  <c r="G204" i="2"/>
  <c r="H204" i="2"/>
  <c r="I204" i="2"/>
  <c r="C205" i="2"/>
  <c r="D205" i="2"/>
  <c r="E205" i="2"/>
  <c r="F205" i="2"/>
  <c r="G205" i="2"/>
  <c r="H205" i="2"/>
  <c r="I205" i="2"/>
  <c r="C206" i="2"/>
  <c r="D206" i="2"/>
  <c r="E206" i="2"/>
  <c r="F206" i="2"/>
  <c r="G206" i="2"/>
  <c r="H206" i="2"/>
  <c r="I206" i="2"/>
  <c r="C207" i="2"/>
  <c r="D207" i="2"/>
  <c r="E207" i="2"/>
  <c r="F207" i="2"/>
  <c r="G207" i="2"/>
  <c r="H207" i="2"/>
  <c r="I207" i="2"/>
  <c r="C208" i="2"/>
  <c r="D208" i="2"/>
  <c r="E208" i="2"/>
  <c r="F208" i="2"/>
  <c r="G208" i="2"/>
  <c r="H208" i="2"/>
  <c r="I208" i="2"/>
  <c r="C209" i="2"/>
  <c r="D209" i="2"/>
  <c r="E209" i="2"/>
  <c r="F209" i="2"/>
  <c r="G209" i="2"/>
  <c r="H209" i="2"/>
  <c r="I209" i="2"/>
  <c r="C210" i="2"/>
  <c r="D210" i="2"/>
  <c r="E210" i="2"/>
  <c r="F210" i="2"/>
  <c r="G210" i="2"/>
  <c r="H210" i="2"/>
  <c r="I210" i="2"/>
  <c r="C211" i="2"/>
  <c r="D211" i="2"/>
  <c r="E211" i="2"/>
  <c r="F211" i="2"/>
  <c r="G211" i="2"/>
  <c r="H211" i="2"/>
  <c r="I211" i="2"/>
  <c r="C212" i="2"/>
  <c r="D212" i="2"/>
  <c r="E212" i="2"/>
  <c r="F212" i="2"/>
  <c r="G212" i="2"/>
  <c r="H212" i="2"/>
  <c r="I212" i="2"/>
  <c r="C213" i="2"/>
  <c r="D213" i="2"/>
  <c r="E213" i="2"/>
  <c r="F213" i="2"/>
  <c r="G213" i="2"/>
  <c r="H213" i="2"/>
  <c r="I213" i="2"/>
  <c r="C214" i="2"/>
  <c r="D214" i="2"/>
  <c r="E214" i="2"/>
  <c r="F214" i="2"/>
  <c r="G214" i="2"/>
  <c r="H214" i="2"/>
  <c r="I214" i="2"/>
  <c r="C215" i="2"/>
  <c r="D215" i="2"/>
  <c r="E215" i="2"/>
  <c r="F215" i="2"/>
  <c r="G215" i="2"/>
  <c r="H215" i="2"/>
  <c r="I215" i="2"/>
  <c r="C216" i="2"/>
  <c r="D216" i="2"/>
  <c r="E216" i="2"/>
  <c r="F216" i="2"/>
  <c r="G216" i="2"/>
  <c r="H216" i="2"/>
  <c r="I216" i="2"/>
  <c r="C217" i="2"/>
  <c r="D217" i="2"/>
  <c r="E217" i="2"/>
  <c r="F217" i="2"/>
  <c r="G217" i="2"/>
  <c r="H217" i="2"/>
  <c r="I217" i="2"/>
  <c r="C218" i="2"/>
  <c r="D218" i="2"/>
  <c r="E218" i="2"/>
  <c r="F218" i="2"/>
  <c r="G218" i="2"/>
  <c r="H218" i="2"/>
  <c r="I218" i="2"/>
  <c r="C219" i="2"/>
  <c r="D219" i="2"/>
  <c r="E219" i="2"/>
  <c r="F219" i="2"/>
  <c r="G219" i="2"/>
  <c r="H219" i="2"/>
  <c r="I219" i="2"/>
  <c r="C220" i="2"/>
  <c r="D220" i="2"/>
  <c r="E220" i="2"/>
  <c r="F220" i="2"/>
  <c r="G220" i="2"/>
  <c r="H220" i="2"/>
  <c r="I220" i="2"/>
  <c r="C221" i="2"/>
  <c r="D221" i="2"/>
  <c r="E221" i="2"/>
  <c r="F221" i="2"/>
  <c r="G221" i="2"/>
  <c r="H221" i="2"/>
  <c r="I221" i="2"/>
  <c r="C222" i="2"/>
  <c r="D222" i="2"/>
  <c r="E222" i="2"/>
  <c r="F222" i="2"/>
  <c r="G222" i="2"/>
  <c r="H222" i="2"/>
  <c r="I222" i="2"/>
  <c r="C223" i="2"/>
  <c r="D223" i="2"/>
  <c r="E223" i="2"/>
  <c r="F223" i="2"/>
  <c r="G223" i="2"/>
  <c r="H223" i="2"/>
  <c r="I223" i="2"/>
  <c r="C224" i="2"/>
  <c r="D224" i="2"/>
  <c r="E224" i="2"/>
  <c r="F224" i="2"/>
  <c r="G224" i="2"/>
  <c r="H224" i="2"/>
  <c r="I224" i="2"/>
  <c r="C225" i="2"/>
  <c r="D225" i="2"/>
  <c r="E225" i="2"/>
  <c r="F225" i="2"/>
  <c r="G225" i="2"/>
  <c r="H225" i="2"/>
  <c r="I225" i="2"/>
  <c r="C226" i="2"/>
  <c r="D226" i="2"/>
  <c r="E226" i="2"/>
  <c r="F226" i="2"/>
  <c r="G226" i="2"/>
  <c r="H226" i="2"/>
  <c r="I226" i="2"/>
  <c r="C227" i="2"/>
  <c r="D227" i="2"/>
  <c r="E227" i="2"/>
  <c r="F227" i="2"/>
  <c r="G227" i="2"/>
  <c r="H227" i="2"/>
  <c r="I227" i="2"/>
  <c r="C228" i="2"/>
  <c r="D228" i="2"/>
  <c r="E228" i="2"/>
  <c r="F228" i="2"/>
  <c r="G228" i="2"/>
  <c r="H228" i="2"/>
  <c r="I228" i="2"/>
  <c r="C229" i="2"/>
  <c r="D229" i="2"/>
  <c r="E229" i="2"/>
  <c r="F229" i="2"/>
  <c r="G229" i="2"/>
  <c r="H229" i="2"/>
  <c r="I229" i="2"/>
  <c r="C230" i="2"/>
  <c r="D230" i="2"/>
  <c r="E230" i="2"/>
  <c r="F230" i="2"/>
  <c r="G230" i="2"/>
  <c r="H230" i="2"/>
  <c r="I230" i="2"/>
  <c r="C231" i="2"/>
  <c r="D231" i="2"/>
  <c r="E231" i="2"/>
  <c r="F231" i="2"/>
  <c r="G231" i="2"/>
  <c r="H231" i="2"/>
  <c r="I231" i="2"/>
  <c r="C232" i="2"/>
  <c r="D232" i="2"/>
  <c r="E232" i="2"/>
  <c r="F232" i="2"/>
  <c r="G232" i="2"/>
  <c r="H232" i="2"/>
  <c r="I232" i="2"/>
  <c r="C233" i="2"/>
  <c r="D233" i="2"/>
  <c r="E233" i="2"/>
  <c r="F233" i="2"/>
  <c r="G233" i="2"/>
  <c r="H233" i="2"/>
  <c r="I233" i="2"/>
  <c r="C234" i="2"/>
  <c r="D234" i="2"/>
  <c r="E234" i="2"/>
  <c r="F234" i="2"/>
  <c r="G234" i="2"/>
  <c r="H234" i="2"/>
  <c r="I234" i="2"/>
  <c r="C235" i="2"/>
  <c r="D235" i="2"/>
  <c r="E235" i="2"/>
  <c r="F235" i="2"/>
  <c r="G235" i="2"/>
  <c r="H235" i="2"/>
  <c r="I235" i="2"/>
  <c r="C236" i="2"/>
  <c r="D236" i="2"/>
  <c r="E236" i="2"/>
  <c r="F236" i="2"/>
  <c r="G236" i="2"/>
  <c r="H236" i="2"/>
  <c r="I236" i="2"/>
  <c r="C237" i="2"/>
  <c r="D237" i="2"/>
  <c r="E237" i="2"/>
  <c r="F237" i="2"/>
  <c r="G237" i="2"/>
  <c r="H237" i="2"/>
  <c r="I237" i="2"/>
  <c r="C238" i="2"/>
  <c r="D238" i="2"/>
  <c r="E238" i="2"/>
  <c r="F238" i="2"/>
  <c r="G238" i="2"/>
  <c r="H238" i="2"/>
  <c r="I238" i="2"/>
  <c r="C239" i="2"/>
  <c r="D239" i="2"/>
  <c r="E239" i="2"/>
  <c r="F239" i="2"/>
  <c r="G239" i="2"/>
  <c r="H239" i="2"/>
  <c r="I239" i="2"/>
  <c r="C240" i="2"/>
  <c r="D240" i="2"/>
  <c r="E240" i="2"/>
  <c r="F240" i="2"/>
  <c r="G240" i="2"/>
  <c r="H240" i="2"/>
  <c r="I240" i="2"/>
  <c r="C241" i="2"/>
  <c r="D241" i="2"/>
  <c r="E241" i="2"/>
  <c r="F241" i="2"/>
  <c r="G241" i="2"/>
  <c r="H241" i="2"/>
  <c r="I241" i="2"/>
  <c r="C242" i="2"/>
  <c r="D242" i="2"/>
  <c r="E242" i="2"/>
  <c r="F242" i="2"/>
  <c r="G242" i="2"/>
  <c r="H242" i="2"/>
  <c r="I242" i="2"/>
  <c r="C243" i="2"/>
  <c r="D243" i="2"/>
  <c r="E243" i="2"/>
  <c r="F243" i="2"/>
  <c r="G243" i="2"/>
  <c r="H243" i="2"/>
  <c r="I243" i="2"/>
  <c r="C244" i="2"/>
  <c r="D244" i="2"/>
  <c r="E244" i="2"/>
  <c r="F244" i="2"/>
  <c r="G244" i="2"/>
  <c r="H244" i="2"/>
  <c r="I244" i="2"/>
  <c r="C245" i="2"/>
  <c r="D245" i="2"/>
  <c r="E245" i="2"/>
  <c r="F245" i="2"/>
  <c r="G245" i="2"/>
  <c r="H245" i="2"/>
  <c r="I245" i="2"/>
  <c r="C246" i="2"/>
  <c r="D246" i="2"/>
  <c r="E246" i="2"/>
  <c r="F246" i="2"/>
  <c r="G246" i="2"/>
  <c r="H246" i="2"/>
  <c r="I246" i="2"/>
  <c r="C247" i="2"/>
  <c r="D247" i="2"/>
  <c r="E247" i="2"/>
  <c r="F247" i="2"/>
  <c r="G247" i="2"/>
  <c r="H247" i="2"/>
  <c r="I247" i="2"/>
  <c r="C248" i="2"/>
  <c r="D248" i="2"/>
  <c r="E248" i="2"/>
  <c r="F248" i="2"/>
  <c r="G248" i="2"/>
  <c r="H248" i="2"/>
  <c r="I248" i="2"/>
  <c r="C249" i="2"/>
  <c r="D249" i="2"/>
  <c r="E249" i="2"/>
  <c r="F249" i="2"/>
  <c r="G249" i="2"/>
  <c r="H249" i="2"/>
  <c r="I249" i="2"/>
  <c r="C250" i="2"/>
  <c r="D250" i="2"/>
  <c r="E250" i="2"/>
  <c r="F250" i="2"/>
  <c r="G250" i="2"/>
  <c r="H250" i="2"/>
  <c r="I250" i="2"/>
  <c r="C251" i="2"/>
  <c r="D251" i="2"/>
  <c r="E251" i="2"/>
  <c r="F251" i="2"/>
  <c r="G251" i="2"/>
  <c r="H251" i="2"/>
  <c r="I251" i="2"/>
  <c r="C252" i="2"/>
  <c r="D252" i="2"/>
  <c r="E252" i="2"/>
  <c r="F252" i="2"/>
  <c r="G252" i="2"/>
  <c r="H252" i="2"/>
  <c r="I252" i="2"/>
  <c r="C253" i="2"/>
  <c r="D253" i="2"/>
  <c r="E253" i="2"/>
  <c r="F253" i="2"/>
  <c r="G253" i="2"/>
  <c r="H253" i="2"/>
  <c r="I253" i="2"/>
  <c r="C254" i="2"/>
  <c r="D254" i="2"/>
  <c r="E254" i="2"/>
  <c r="F254" i="2"/>
  <c r="G254" i="2"/>
  <c r="H254" i="2"/>
  <c r="I254" i="2"/>
  <c r="C255" i="2"/>
  <c r="D255" i="2"/>
  <c r="E255" i="2"/>
  <c r="F255" i="2"/>
  <c r="G255" i="2"/>
  <c r="H255" i="2"/>
  <c r="I255" i="2"/>
  <c r="C256" i="2"/>
  <c r="D256" i="2"/>
  <c r="E256" i="2"/>
  <c r="F256" i="2"/>
  <c r="G256" i="2"/>
  <c r="H256" i="2"/>
  <c r="I256" i="2"/>
  <c r="C257" i="2"/>
  <c r="D257" i="2"/>
  <c r="E257" i="2"/>
  <c r="F257" i="2"/>
  <c r="G257" i="2"/>
  <c r="H257" i="2"/>
  <c r="I257" i="2"/>
  <c r="C258" i="2"/>
  <c r="D258" i="2"/>
  <c r="E258" i="2"/>
  <c r="F258" i="2"/>
  <c r="G258" i="2"/>
  <c r="H258" i="2"/>
  <c r="I258" i="2"/>
  <c r="C259" i="2"/>
  <c r="D259" i="2"/>
  <c r="E259" i="2"/>
  <c r="F259" i="2"/>
  <c r="G259" i="2"/>
  <c r="H259" i="2"/>
  <c r="I259" i="2"/>
  <c r="C260" i="2"/>
  <c r="D260" i="2"/>
  <c r="E260" i="2"/>
  <c r="F260" i="2"/>
  <c r="G260" i="2"/>
  <c r="H260" i="2"/>
  <c r="I260" i="2"/>
  <c r="C261" i="2"/>
  <c r="D261" i="2"/>
  <c r="E261" i="2"/>
  <c r="F261" i="2"/>
  <c r="G261" i="2"/>
  <c r="H261" i="2"/>
  <c r="I261" i="2"/>
  <c r="C262" i="2"/>
  <c r="D262" i="2"/>
  <c r="E262" i="2"/>
  <c r="F262" i="2"/>
  <c r="G262" i="2"/>
  <c r="H262" i="2"/>
  <c r="I262" i="2"/>
  <c r="C263" i="2"/>
  <c r="D263" i="2"/>
  <c r="E263" i="2"/>
  <c r="F263" i="2"/>
  <c r="G263" i="2"/>
  <c r="H263" i="2"/>
  <c r="I263" i="2"/>
  <c r="C264" i="2"/>
  <c r="D264" i="2"/>
  <c r="E264" i="2"/>
  <c r="F264" i="2"/>
  <c r="G264" i="2"/>
  <c r="H264" i="2"/>
  <c r="I264" i="2"/>
  <c r="C265" i="2"/>
  <c r="D265" i="2"/>
  <c r="E265" i="2"/>
  <c r="F265" i="2"/>
  <c r="G265" i="2"/>
  <c r="H265" i="2"/>
  <c r="I265" i="2"/>
  <c r="C266" i="2"/>
  <c r="D266" i="2"/>
  <c r="E266" i="2"/>
  <c r="F266" i="2"/>
  <c r="G266" i="2"/>
  <c r="H266" i="2"/>
  <c r="I266" i="2"/>
  <c r="C267" i="2"/>
  <c r="D267" i="2"/>
  <c r="E267" i="2"/>
  <c r="F267" i="2"/>
  <c r="G267" i="2"/>
  <c r="H267" i="2"/>
  <c r="I267" i="2"/>
  <c r="C268" i="2"/>
  <c r="D268" i="2"/>
  <c r="E268" i="2"/>
  <c r="F268" i="2"/>
  <c r="G268" i="2"/>
  <c r="H268" i="2"/>
  <c r="I268" i="2"/>
  <c r="C269" i="2"/>
  <c r="D269" i="2"/>
  <c r="E269" i="2"/>
  <c r="F269" i="2"/>
  <c r="G269" i="2"/>
  <c r="H269" i="2"/>
  <c r="I269" i="2"/>
  <c r="C270" i="2"/>
  <c r="D270" i="2"/>
  <c r="E270" i="2"/>
  <c r="F270" i="2"/>
  <c r="G270" i="2"/>
  <c r="H270" i="2"/>
  <c r="I270" i="2"/>
  <c r="C271" i="2"/>
  <c r="D271" i="2"/>
  <c r="E271" i="2"/>
  <c r="F271" i="2"/>
  <c r="G271" i="2"/>
  <c r="H271" i="2"/>
  <c r="I271" i="2"/>
  <c r="C272" i="2"/>
  <c r="D272" i="2"/>
  <c r="E272" i="2"/>
  <c r="F272" i="2"/>
  <c r="G272" i="2"/>
  <c r="H272" i="2"/>
  <c r="I272" i="2"/>
  <c r="C273" i="2"/>
  <c r="D273" i="2"/>
  <c r="E273" i="2"/>
  <c r="F273" i="2"/>
  <c r="G273" i="2"/>
  <c r="H273" i="2"/>
  <c r="I273" i="2"/>
  <c r="C274" i="2"/>
  <c r="D274" i="2"/>
  <c r="E274" i="2"/>
  <c r="F274" i="2"/>
  <c r="G274" i="2"/>
  <c r="H274" i="2"/>
  <c r="I274" i="2"/>
  <c r="C275" i="2"/>
  <c r="D275" i="2"/>
  <c r="E275" i="2"/>
  <c r="F275" i="2"/>
  <c r="G275" i="2"/>
  <c r="H275" i="2"/>
  <c r="I275" i="2"/>
  <c r="C276" i="2"/>
  <c r="D276" i="2"/>
  <c r="E276" i="2"/>
  <c r="F276" i="2"/>
  <c r="G276" i="2"/>
  <c r="H276" i="2"/>
  <c r="I276" i="2"/>
  <c r="C277" i="2"/>
  <c r="D277" i="2"/>
  <c r="E277" i="2"/>
  <c r="F277" i="2"/>
  <c r="G277" i="2"/>
  <c r="H277" i="2"/>
  <c r="I277" i="2"/>
  <c r="C278" i="2"/>
  <c r="D278" i="2"/>
  <c r="E278" i="2"/>
  <c r="F278" i="2"/>
  <c r="G278" i="2"/>
  <c r="H278" i="2"/>
  <c r="I278" i="2"/>
  <c r="C279" i="2"/>
  <c r="D279" i="2"/>
  <c r="E279" i="2"/>
  <c r="F279" i="2"/>
  <c r="G279" i="2"/>
  <c r="H279" i="2"/>
  <c r="I279" i="2"/>
  <c r="C280" i="2"/>
  <c r="D280" i="2"/>
  <c r="E280" i="2"/>
  <c r="F280" i="2"/>
  <c r="G280" i="2"/>
  <c r="H280" i="2"/>
  <c r="I280" i="2"/>
  <c r="C281" i="2"/>
  <c r="D281" i="2"/>
  <c r="E281" i="2"/>
  <c r="F281" i="2"/>
  <c r="G281" i="2"/>
  <c r="H281" i="2"/>
  <c r="I281" i="2"/>
  <c r="C282" i="2"/>
  <c r="D282" i="2"/>
  <c r="E282" i="2"/>
  <c r="F282" i="2"/>
  <c r="G282" i="2"/>
  <c r="H282" i="2"/>
  <c r="I282" i="2"/>
  <c r="C283" i="2"/>
  <c r="D283" i="2"/>
  <c r="E283" i="2"/>
  <c r="F283" i="2"/>
  <c r="G283" i="2"/>
  <c r="H283" i="2"/>
  <c r="I283" i="2"/>
  <c r="C284" i="2"/>
  <c r="D284" i="2"/>
  <c r="E284" i="2"/>
  <c r="F284" i="2"/>
  <c r="G284" i="2"/>
  <c r="H284" i="2"/>
  <c r="I284" i="2"/>
  <c r="C285" i="2"/>
  <c r="D285" i="2"/>
  <c r="E285" i="2"/>
  <c r="F285" i="2"/>
  <c r="G285" i="2"/>
  <c r="H285" i="2"/>
  <c r="I285" i="2"/>
  <c r="C286" i="2"/>
  <c r="D286" i="2"/>
  <c r="E286" i="2"/>
  <c r="F286" i="2"/>
  <c r="G286" i="2"/>
  <c r="H286" i="2"/>
  <c r="I286" i="2"/>
  <c r="C287" i="2"/>
  <c r="D287" i="2"/>
  <c r="E287" i="2"/>
  <c r="F287" i="2"/>
  <c r="G287" i="2"/>
  <c r="H287" i="2"/>
  <c r="I287" i="2"/>
  <c r="C288" i="2"/>
  <c r="D288" i="2"/>
  <c r="E288" i="2"/>
  <c r="F288" i="2"/>
  <c r="G288" i="2"/>
  <c r="H288" i="2"/>
  <c r="I288" i="2"/>
  <c r="C289" i="2"/>
  <c r="D289" i="2"/>
  <c r="E289" i="2"/>
  <c r="F289" i="2"/>
  <c r="G289" i="2"/>
  <c r="H289" i="2"/>
  <c r="I289" i="2"/>
  <c r="C290" i="2"/>
  <c r="D290" i="2"/>
  <c r="E290" i="2"/>
  <c r="F290" i="2"/>
  <c r="G290" i="2"/>
  <c r="H290" i="2"/>
  <c r="I290" i="2"/>
  <c r="C291" i="2"/>
  <c r="D291" i="2"/>
  <c r="E291" i="2"/>
  <c r="F291" i="2"/>
  <c r="G291" i="2"/>
  <c r="H291" i="2"/>
  <c r="I291" i="2"/>
  <c r="C292" i="2"/>
  <c r="D292" i="2"/>
  <c r="E292" i="2"/>
  <c r="F292" i="2"/>
  <c r="G292" i="2"/>
  <c r="H292" i="2"/>
  <c r="I292" i="2"/>
  <c r="C293" i="2"/>
  <c r="D293" i="2"/>
  <c r="E293" i="2"/>
  <c r="F293" i="2"/>
  <c r="G293" i="2"/>
  <c r="H293" i="2"/>
  <c r="I293" i="2"/>
  <c r="C294" i="2"/>
  <c r="D294" i="2"/>
  <c r="E294" i="2"/>
  <c r="F294" i="2"/>
  <c r="G294" i="2"/>
  <c r="H294" i="2"/>
  <c r="I294" i="2"/>
  <c r="C295" i="2"/>
  <c r="D295" i="2"/>
  <c r="E295" i="2"/>
  <c r="F295" i="2"/>
  <c r="G295" i="2"/>
  <c r="H295" i="2"/>
  <c r="I295" i="2"/>
  <c r="C296" i="2"/>
  <c r="D296" i="2"/>
  <c r="E296" i="2"/>
  <c r="F296" i="2"/>
  <c r="G296" i="2"/>
  <c r="H296" i="2"/>
  <c r="I296" i="2"/>
  <c r="C297" i="2"/>
  <c r="D297" i="2"/>
  <c r="E297" i="2"/>
  <c r="F297" i="2"/>
  <c r="G297" i="2"/>
  <c r="H297" i="2"/>
  <c r="I297" i="2"/>
  <c r="C298" i="2"/>
  <c r="D298" i="2"/>
  <c r="E298" i="2"/>
  <c r="F298" i="2"/>
  <c r="G298" i="2"/>
  <c r="H298" i="2"/>
  <c r="I298" i="2"/>
  <c r="C299" i="2"/>
  <c r="D299" i="2"/>
  <c r="E299" i="2"/>
  <c r="F299" i="2"/>
  <c r="G299" i="2"/>
  <c r="H299" i="2"/>
  <c r="I299" i="2"/>
  <c r="C300" i="2"/>
  <c r="D300" i="2"/>
  <c r="E300" i="2"/>
  <c r="F300" i="2"/>
  <c r="G300" i="2"/>
  <c r="H300" i="2"/>
  <c r="I300" i="2"/>
  <c r="C301" i="2"/>
  <c r="D301" i="2"/>
  <c r="E301" i="2"/>
  <c r="F301" i="2"/>
  <c r="G301" i="2"/>
  <c r="H301" i="2"/>
  <c r="I301" i="2"/>
  <c r="C302" i="2"/>
  <c r="D302" i="2"/>
  <c r="E302" i="2"/>
  <c r="F302" i="2"/>
  <c r="G302" i="2"/>
  <c r="H302" i="2"/>
  <c r="I302" i="2"/>
  <c r="C303" i="2"/>
  <c r="D303" i="2"/>
  <c r="E303" i="2"/>
  <c r="F303" i="2"/>
  <c r="G303" i="2"/>
  <c r="H303" i="2"/>
  <c r="I303" i="2"/>
  <c r="C304" i="2"/>
  <c r="D304" i="2"/>
  <c r="E304" i="2"/>
  <c r="F304" i="2"/>
  <c r="G304" i="2"/>
  <c r="H304" i="2"/>
  <c r="I304" i="2"/>
  <c r="C305" i="2"/>
  <c r="D305" i="2"/>
  <c r="E305" i="2"/>
  <c r="F305" i="2"/>
  <c r="G305" i="2"/>
  <c r="H305" i="2"/>
  <c r="I305" i="2"/>
  <c r="C306" i="2"/>
  <c r="D306" i="2"/>
  <c r="E306" i="2"/>
  <c r="F306" i="2"/>
  <c r="G306" i="2"/>
  <c r="H306" i="2"/>
  <c r="I306" i="2"/>
  <c r="C307" i="2"/>
  <c r="D307" i="2"/>
  <c r="E307" i="2"/>
  <c r="F307" i="2"/>
  <c r="G307" i="2"/>
  <c r="H307" i="2"/>
  <c r="I307" i="2"/>
  <c r="C308" i="2"/>
  <c r="D308" i="2"/>
  <c r="E308" i="2"/>
  <c r="F308" i="2"/>
  <c r="G308" i="2"/>
  <c r="H308" i="2"/>
  <c r="I308" i="2"/>
  <c r="C309" i="2"/>
  <c r="D309" i="2"/>
  <c r="E309" i="2"/>
  <c r="F309" i="2"/>
  <c r="G309" i="2"/>
  <c r="H309" i="2"/>
  <c r="I309" i="2"/>
  <c r="C310" i="2"/>
  <c r="D310" i="2"/>
  <c r="E310" i="2"/>
  <c r="F310" i="2"/>
  <c r="G310" i="2"/>
  <c r="H310" i="2"/>
  <c r="I310" i="2"/>
  <c r="C311" i="2"/>
  <c r="D311" i="2"/>
  <c r="E311" i="2"/>
  <c r="F311" i="2"/>
  <c r="G311" i="2"/>
  <c r="H311" i="2"/>
  <c r="I311" i="2"/>
  <c r="C312" i="2"/>
  <c r="D312" i="2"/>
  <c r="E312" i="2"/>
  <c r="F312" i="2"/>
  <c r="G312" i="2"/>
  <c r="H312" i="2"/>
  <c r="I312" i="2"/>
  <c r="C313" i="2"/>
  <c r="D313" i="2"/>
  <c r="E313" i="2"/>
  <c r="F313" i="2"/>
  <c r="G313" i="2"/>
  <c r="H313" i="2"/>
  <c r="I313" i="2"/>
  <c r="C314" i="2"/>
  <c r="D314" i="2"/>
  <c r="E314" i="2"/>
  <c r="F314" i="2"/>
  <c r="G314" i="2"/>
  <c r="H314" i="2"/>
  <c r="I314" i="2"/>
  <c r="C315" i="2"/>
  <c r="D315" i="2"/>
  <c r="E315" i="2"/>
  <c r="F315" i="2"/>
  <c r="G315" i="2"/>
  <c r="H315" i="2"/>
  <c r="I315" i="2"/>
  <c r="C316" i="2"/>
  <c r="D316" i="2"/>
  <c r="E316" i="2"/>
  <c r="F316" i="2"/>
  <c r="G316" i="2"/>
  <c r="H316" i="2"/>
  <c r="I316" i="2"/>
  <c r="C317" i="2"/>
  <c r="D317" i="2"/>
  <c r="E317" i="2"/>
  <c r="F317" i="2"/>
  <c r="G317" i="2"/>
  <c r="H317" i="2"/>
  <c r="I317" i="2"/>
  <c r="C318" i="2"/>
  <c r="D318" i="2"/>
  <c r="E318" i="2"/>
  <c r="F318" i="2"/>
  <c r="G318" i="2"/>
  <c r="H318" i="2"/>
  <c r="I318" i="2"/>
  <c r="C319" i="2"/>
  <c r="D319" i="2"/>
  <c r="E319" i="2"/>
  <c r="F319" i="2"/>
  <c r="G319" i="2"/>
  <c r="H319" i="2"/>
  <c r="I319" i="2"/>
  <c r="C320" i="2"/>
  <c r="D320" i="2"/>
  <c r="E320" i="2"/>
  <c r="F320" i="2"/>
  <c r="G320" i="2"/>
  <c r="H320" i="2"/>
  <c r="I320" i="2"/>
  <c r="C321" i="2"/>
  <c r="D321" i="2"/>
  <c r="E321" i="2"/>
  <c r="F321" i="2"/>
  <c r="G321" i="2"/>
  <c r="H321" i="2"/>
  <c r="I321" i="2"/>
  <c r="C322" i="2"/>
  <c r="D322" i="2"/>
  <c r="E322" i="2"/>
  <c r="F322" i="2"/>
  <c r="G322" i="2"/>
  <c r="H322" i="2"/>
  <c r="I322" i="2"/>
  <c r="C323" i="2"/>
  <c r="D323" i="2"/>
  <c r="E323" i="2"/>
  <c r="F323" i="2"/>
  <c r="G323" i="2"/>
  <c r="H323" i="2"/>
  <c r="I323" i="2"/>
  <c r="C324" i="2"/>
  <c r="D324" i="2"/>
  <c r="E324" i="2"/>
  <c r="F324" i="2"/>
  <c r="G324" i="2"/>
  <c r="H324" i="2"/>
  <c r="I324" i="2"/>
  <c r="C325" i="2"/>
  <c r="D325" i="2"/>
  <c r="E325" i="2"/>
  <c r="F325" i="2"/>
  <c r="G325" i="2"/>
  <c r="H325" i="2"/>
  <c r="I325" i="2"/>
  <c r="C326" i="2"/>
  <c r="D326" i="2"/>
  <c r="E326" i="2"/>
  <c r="F326" i="2"/>
  <c r="G326" i="2"/>
  <c r="H326" i="2"/>
  <c r="I326" i="2"/>
  <c r="C327" i="2"/>
  <c r="D327" i="2"/>
  <c r="E327" i="2"/>
  <c r="F327" i="2"/>
  <c r="G327" i="2"/>
  <c r="H327" i="2"/>
  <c r="I327" i="2"/>
  <c r="C328" i="2"/>
  <c r="D328" i="2"/>
  <c r="E328" i="2"/>
  <c r="F328" i="2"/>
  <c r="G328" i="2"/>
  <c r="H328" i="2"/>
  <c r="I328" i="2"/>
  <c r="C329" i="2"/>
  <c r="D329" i="2"/>
  <c r="E329" i="2"/>
  <c r="F329" i="2"/>
  <c r="G329" i="2"/>
  <c r="H329" i="2"/>
  <c r="I329" i="2"/>
  <c r="C330" i="2"/>
  <c r="D330" i="2"/>
  <c r="E330" i="2"/>
  <c r="F330" i="2"/>
  <c r="G330" i="2"/>
  <c r="H330" i="2"/>
  <c r="I330" i="2"/>
  <c r="C331" i="2"/>
  <c r="D331" i="2"/>
  <c r="E331" i="2"/>
  <c r="F331" i="2"/>
  <c r="G331" i="2"/>
  <c r="H331" i="2"/>
  <c r="I331" i="2"/>
  <c r="C332" i="2"/>
  <c r="D332" i="2"/>
  <c r="E332" i="2"/>
  <c r="F332" i="2"/>
  <c r="G332" i="2"/>
  <c r="H332" i="2"/>
  <c r="I332" i="2"/>
  <c r="C333" i="2"/>
  <c r="D333" i="2"/>
  <c r="E333" i="2"/>
  <c r="F333" i="2"/>
  <c r="G333" i="2"/>
  <c r="H333" i="2"/>
  <c r="I333" i="2"/>
  <c r="C334" i="2"/>
  <c r="D334" i="2"/>
  <c r="E334" i="2"/>
  <c r="F334" i="2"/>
  <c r="G334" i="2"/>
  <c r="H334" i="2"/>
  <c r="I334" i="2"/>
  <c r="C335" i="2"/>
  <c r="D335" i="2"/>
  <c r="E335" i="2"/>
  <c r="F335" i="2"/>
  <c r="G335" i="2"/>
  <c r="H335" i="2"/>
  <c r="I335" i="2"/>
  <c r="C336" i="2"/>
  <c r="D336" i="2"/>
  <c r="E336" i="2"/>
  <c r="F336" i="2"/>
  <c r="G336" i="2"/>
  <c r="H336" i="2"/>
  <c r="I336" i="2"/>
  <c r="C337" i="2"/>
  <c r="D337" i="2"/>
  <c r="E337" i="2"/>
  <c r="F337" i="2"/>
  <c r="G337" i="2"/>
  <c r="H337" i="2"/>
  <c r="I337" i="2"/>
  <c r="C338" i="2"/>
  <c r="D338" i="2"/>
  <c r="E338" i="2"/>
  <c r="F338" i="2"/>
  <c r="G338" i="2"/>
  <c r="H338" i="2"/>
  <c r="I338" i="2"/>
  <c r="C339" i="2"/>
  <c r="D339" i="2"/>
  <c r="E339" i="2"/>
  <c r="F339" i="2"/>
  <c r="G339" i="2"/>
  <c r="H339" i="2"/>
  <c r="I339" i="2"/>
  <c r="C340" i="2"/>
  <c r="D340" i="2"/>
  <c r="E340" i="2"/>
  <c r="F340" i="2"/>
  <c r="G340" i="2"/>
  <c r="H340" i="2"/>
  <c r="I340" i="2"/>
  <c r="C341" i="2"/>
  <c r="D341" i="2"/>
  <c r="E341" i="2"/>
  <c r="F341" i="2"/>
  <c r="G341" i="2"/>
  <c r="H341" i="2"/>
  <c r="I341" i="2"/>
  <c r="C342" i="2"/>
  <c r="D342" i="2"/>
  <c r="E342" i="2"/>
  <c r="F342" i="2"/>
  <c r="G342" i="2"/>
  <c r="H342" i="2"/>
  <c r="I342" i="2"/>
  <c r="C343" i="2"/>
  <c r="D343" i="2"/>
  <c r="E343" i="2"/>
  <c r="F343" i="2"/>
  <c r="G343" i="2"/>
  <c r="H343" i="2"/>
  <c r="I343" i="2"/>
  <c r="C344" i="2"/>
  <c r="D344" i="2"/>
  <c r="E344" i="2"/>
  <c r="F344" i="2"/>
  <c r="G344" i="2"/>
  <c r="H344" i="2"/>
  <c r="I344" i="2"/>
  <c r="C345" i="2"/>
  <c r="D345" i="2"/>
  <c r="E345" i="2"/>
  <c r="F345" i="2"/>
  <c r="G345" i="2"/>
  <c r="H345" i="2"/>
  <c r="I345" i="2"/>
  <c r="C346" i="2"/>
  <c r="D346" i="2"/>
  <c r="E346" i="2"/>
  <c r="F346" i="2"/>
  <c r="G346" i="2"/>
  <c r="H346" i="2"/>
  <c r="I346" i="2"/>
  <c r="C347" i="2"/>
  <c r="D347" i="2"/>
  <c r="E347" i="2"/>
  <c r="F347" i="2"/>
  <c r="G347" i="2"/>
  <c r="H347" i="2"/>
  <c r="I347" i="2"/>
  <c r="C348" i="2"/>
  <c r="D348" i="2"/>
  <c r="E348" i="2"/>
  <c r="F348" i="2"/>
  <c r="G348" i="2"/>
  <c r="H348" i="2"/>
  <c r="I348" i="2"/>
  <c r="C349" i="2"/>
  <c r="D349" i="2"/>
  <c r="E349" i="2"/>
  <c r="F349" i="2"/>
  <c r="G349" i="2"/>
  <c r="H349" i="2"/>
  <c r="I349" i="2"/>
  <c r="C350" i="2"/>
  <c r="D350" i="2"/>
  <c r="E350" i="2"/>
  <c r="F350" i="2"/>
  <c r="G350" i="2"/>
  <c r="H350" i="2"/>
  <c r="I350" i="2"/>
  <c r="C351" i="2"/>
  <c r="D351" i="2"/>
  <c r="E351" i="2"/>
  <c r="F351" i="2"/>
  <c r="G351" i="2"/>
  <c r="H351" i="2"/>
  <c r="I351" i="2"/>
  <c r="C352" i="2"/>
  <c r="D352" i="2"/>
  <c r="E352" i="2"/>
  <c r="F352" i="2"/>
  <c r="G352" i="2"/>
  <c r="H352" i="2"/>
  <c r="I352" i="2"/>
  <c r="C353" i="2"/>
  <c r="D353" i="2"/>
  <c r="E353" i="2"/>
  <c r="F353" i="2"/>
  <c r="G353" i="2"/>
  <c r="H353" i="2"/>
  <c r="I353" i="2"/>
  <c r="C354" i="2"/>
  <c r="D354" i="2"/>
  <c r="E354" i="2"/>
  <c r="F354" i="2"/>
  <c r="G354" i="2"/>
  <c r="H354" i="2"/>
  <c r="I354" i="2"/>
  <c r="C355" i="2"/>
  <c r="D355" i="2"/>
  <c r="E355" i="2"/>
  <c r="F355" i="2"/>
  <c r="G355" i="2"/>
  <c r="H355" i="2"/>
  <c r="I355" i="2"/>
  <c r="C356" i="2"/>
  <c r="D356" i="2"/>
  <c r="E356" i="2"/>
  <c r="F356" i="2"/>
  <c r="G356" i="2"/>
  <c r="H356" i="2"/>
  <c r="I356" i="2"/>
  <c r="C357" i="2"/>
  <c r="D357" i="2"/>
  <c r="E357" i="2"/>
  <c r="F357" i="2"/>
  <c r="G357" i="2"/>
  <c r="H357" i="2"/>
  <c r="I357" i="2"/>
  <c r="C358" i="2"/>
  <c r="D358" i="2"/>
  <c r="E358" i="2"/>
  <c r="F358" i="2"/>
  <c r="G358" i="2"/>
  <c r="H358" i="2"/>
  <c r="I358" i="2"/>
  <c r="C359" i="2"/>
  <c r="D359" i="2"/>
  <c r="E359" i="2"/>
  <c r="F359" i="2"/>
  <c r="G359" i="2"/>
  <c r="H359" i="2"/>
  <c r="I359" i="2"/>
  <c r="C360" i="2"/>
  <c r="D360" i="2"/>
  <c r="E360" i="2"/>
  <c r="F360" i="2"/>
  <c r="G360" i="2"/>
  <c r="H360" i="2"/>
  <c r="I360" i="2"/>
  <c r="C361" i="2"/>
  <c r="D361" i="2"/>
  <c r="E361" i="2"/>
  <c r="F361" i="2"/>
  <c r="G361" i="2"/>
  <c r="H361" i="2"/>
  <c r="I361" i="2"/>
  <c r="C362" i="2"/>
  <c r="D362" i="2"/>
  <c r="E362" i="2"/>
  <c r="F362" i="2"/>
  <c r="G362" i="2"/>
  <c r="H362" i="2"/>
  <c r="I362" i="2"/>
  <c r="C363" i="2"/>
  <c r="D363" i="2"/>
  <c r="E363" i="2"/>
  <c r="F363" i="2"/>
  <c r="G363" i="2"/>
  <c r="H363" i="2"/>
  <c r="I363" i="2"/>
  <c r="C364" i="2"/>
  <c r="D364" i="2"/>
  <c r="E364" i="2"/>
  <c r="F364" i="2"/>
  <c r="G364" i="2"/>
  <c r="H364" i="2"/>
  <c r="I364" i="2"/>
  <c r="C365" i="2"/>
  <c r="D365" i="2"/>
  <c r="E365" i="2"/>
  <c r="F365" i="2"/>
  <c r="G365" i="2"/>
  <c r="H365" i="2"/>
  <c r="I365" i="2"/>
  <c r="C366" i="2"/>
  <c r="D366" i="2"/>
  <c r="E366" i="2"/>
  <c r="F366" i="2"/>
  <c r="G366" i="2"/>
  <c r="H366" i="2"/>
  <c r="I366" i="2"/>
  <c r="C367" i="2"/>
  <c r="D367" i="2"/>
  <c r="E367" i="2"/>
  <c r="F367" i="2"/>
  <c r="G367" i="2"/>
  <c r="H367" i="2"/>
  <c r="I367" i="2"/>
  <c r="C368" i="2"/>
  <c r="D368" i="2"/>
  <c r="E368" i="2"/>
  <c r="F368" i="2"/>
  <c r="G368" i="2"/>
  <c r="H368" i="2"/>
  <c r="I368" i="2"/>
  <c r="C369" i="2"/>
  <c r="D369" i="2"/>
  <c r="E369" i="2"/>
  <c r="F369" i="2"/>
  <c r="G369" i="2"/>
  <c r="H369" i="2"/>
  <c r="I369" i="2"/>
  <c r="C370" i="2"/>
  <c r="D370" i="2"/>
  <c r="E370" i="2"/>
  <c r="F370" i="2"/>
  <c r="G370" i="2"/>
  <c r="H370" i="2"/>
  <c r="I370" i="2"/>
  <c r="C371" i="2"/>
  <c r="D371" i="2"/>
  <c r="E371" i="2"/>
  <c r="F371" i="2"/>
  <c r="G371" i="2"/>
  <c r="H371" i="2"/>
  <c r="I371" i="2"/>
  <c r="C372" i="2"/>
  <c r="D372" i="2"/>
  <c r="E372" i="2"/>
  <c r="F372" i="2"/>
  <c r="G372" i="2"/>
  <c r="H372" i="2"/>
  <c r="I372" i="2"/>
  <c r="C373" i="2"/>
  <c r="D373" i="2"/>
  <c r="E373" i="2"/>
  <c r="F373" i="2"/>
  <c r="G373" i="2"/>
  <c r="H373" i="2"/>
  <c r="I373" i="2"/>
  <c r="C374" i="2"/>
  <c r="D374" i="2"/>
  <c r="E374" i="2"/>
  <c r="F374" i="2"/>
  <c r="G374" i="2"/>
  <c r="H374" i="2"/>
  <c r="I374" i="2"/>
  <c r="C375" i="2"/>
  <c r="D375" i="2"/>
  <c r="E375" i="2"/>
  <c r="F375" i="2"/>
  <c r="G375" i="2"/>
  <c r="H375" i="2"/>
  <c r="I375" i="2"/>
  <c r="C376" i="2"/>
  <c r="D376" i="2"/>
  <c r="E376" i="2"/>
  <c r="F376" i="2"/>
  <c r="G376" i="2"/>
  <c r="H376" i="2"/>
  <c r="I376" i="2"/>
  <c r="C377" i="2"/>
  <c r="D377" i="2"/>
  <c r="E377" i="2"/>
  <c r="F377" i="2"/>
  <c r="G377" i="2"/>
  <c r="H377" i="2"/>
  <c r="I377" i="2"/>
  <c r="C378" i="2"/>
  <c r="D378" i="2"/>
  <c r="E378" i="2"/>
  <c r="F378" i="2"/>
  <c r="G378" i="2"/>
  <c r="H378" i="2"/>
  <c r="I378" i="2"/>
  <c r="C379" i="2"/>
  <c r="D379" i="2"/>
  <c r="E379" i="2"/>
  <c r="F379" i="2"/>
  <c r="G379" i="2"/>
  <c r="H379" i="2"/>
  <c r="I379" i="2"/>
  <c r="C380" i="2"/>
  <c r="D380" i="2"/>
  <c r="E380" i="2"/>
  <c r="F380" i="2"/>
  <c r="G380" i="2"/>
  <c r="H380" i="2"/>
  <c r="I380" i="2"/>
  <c r="C381" i="2"/>
  <c r="D381" i="2"/>
  <c r="E381" i="2"/>
  <c r="F381" i="2"/>
  <c r="G381" i="2"/>
  <c r="H381" i="2"/>
  <c r="I381" i="2"/>
  <c r="C382" i="2"/>
  <c r="D382" i="2"/>
  <c r="E382" i="2"/>
  <c r="F382" i="2"/>
  <c r="G382" i="2"/>
  <c r="H382" i="2"/>
  <c r="I382" i="2"/>
  <c r="C383" i="2"/>
  <c r="D383" i="2"/>
  <c r="E383" i="2"/>
  <c r="F383" i="2"/>
  <c r="G383" i="2"/>
  <c r="H383" i="2"/>
  <c r="I383" i="2"/>
  <c r="C384" i="2"/>
  <c r="D384" i="2"/>
  <c r="E384" i="2"/>
  <c r="F384" i="2"/>
  <c r="G384" i="2"/>
  <c r="H384" i="2"/>
  <c r="I384" i="2"/>
  <c r="C385" i="2"/>
  <c r="D385" i="2"/>
  <c r="E385" i="2"/>
  <c r="F385" i="2"/>
  <c r="G385" i="2"/>
  <c r="H385" i="2"/>
  <c r="I385" i="2"/>
  <c r="C386" i="2"/>
  <c r="D386" i="2"/>
  <c r="E386" i="2"/>
  <c r="F386" i="2"/>
  <c r="G386" i="2"/>
  <c r="H386" i="2"/>
  <c r="I386" i="2"/>
  <c r="C387" i="2"/>
  <c r="D387" i="2"/>
  <c r="E387" i="2"/>
  <c r="F387" i="2"/>
  <c r="G387" i="2"/>
  <c r="H387" i="2"/>
  <c r="I387" i="2"/>
  <c r="C388" i="2"/>
  <c r="D388" i="2"/>
  <c r="E388" i="2"/>
  <c r="F388" i="2"/>
  <c r="G388" i="2"/>
  <c r="H388" i="2"/>
  <c r="I388" i="2"/>
  <c r="C389" i="2"/>
  <c r="D389" i="2"/>
  <c r="E389" i="2"/>
  <c r="F389" i="2"/>
  <c r="G389" i="2"/>
  <c r="H389" i="2"/>
  <c r="I389" i="2"/>
  <c r="C390" i="2"/>
  <c r="D390" i="2"/>
  <c r="E390" i="2"/>
  <c r="F390" i="2"/>
  <c r="G390" i="2"/>
  <c r="H390" i="2"/>
  <c r="I390" i="2"/>
  <c r="C391" i="2"/>
  <c r="D391" i="2"/>
  <c r="E391" i="2"/>
  <c r="F391" i="2"/>
  <c r="G391" i="2"/>
  <c r="H391" i="2"/>
  <c r="I391" i="2"/>
  <c r="C392" i="2"/>
  <c r="D392" i="2"/>
  <c r="E392" i="2"/>
  <c r="F392" i="2"/>
  <c r="G392" i="2"/>
  <c r="H392" i="2"/>
  <c r="I392" i="2"/>
  <c r="C393" i="2"/>
  <c r="D393" i="2"/>
  <c r="E393" i="2"/>
  <c r="F393" i="2"/>
  <c r="G393" i="2"/>
  <c r="H393" i="2"/>
  <c r="I393" i="2"/>
  <c r="C394" i="2"/>
  <c r="D394" i="2"/>
  <c r="E394" i="2"/>
  <c r="F394" i="2"/>
  <c r="G394" i="2"/>
  <c r="H394" i="2"/>
  <c r="I394" i="2"/>
  <c r="C395" i="2"/>
  <c r="D395" i="2"/>
  <c r="E395" i="2"/>
  <c r="F395" i="2"/>
  <c r="G395" i="2"/>
  <c r="H395" i="2"/>
  <c r="I395" i="2"/>
  <c r="C396" i="2"/>
  <c r="D396" i="2"/>
  <c r="E396" i="2"/>
  <c r="F396" i="2"/>
  <c r="G396" i="2"/>
  <c r="H396" i="2"/>
  <c r="I396" i="2"/>
  <c r="C397" i="2"/>
  <c r="D397" i="2"/>
  <c r="E397" i="2"/>
  <c r="F397" i="2"/>
  <c r="G397" i="2"/>
  <c r="H397" i="2"/>
  <c r="I397" i="2"/>
  <c r="C398" i="2"/>
  <c r="D398" i="2"/>
  <c r="E398" i="2"/>
  <c r="F398" i="2"/>
  <c r="G398" i="2"/>
  <c r="H398" i="2"/>
  <c r="I398" i="2"/>
  <c r="C399" i="2"/>
  <c r="D399" i="2"/>
  <c r="E399" i="2"/>
  <c r="F399" i="2"/>
  <c r="G399" i="2"/>
  <c r="H399" i="2"/>
  <c r="I399" i="2"/>
  <c r="C400" i="2"/>
  <c r="D400" i="2"/>
  <c r="E400" i="2"/>
  <c r="F400" i="2"/>
  <c r="G400" i="2"/>
  <c r="H400" i="2"/>
  <c r="I400" i="2"/>
  <c r="C401" i="2"/>
  <c r="D401" i="2"/>
  <c r="E401" i="2"/>
  <c r="F401" i="2"/>
  <c r="G401" i="2"/>
  <c r="H401" i="2"/>
  <c r="I401" i="2"/>
  <c r="C402" i="2"/>
  <c r="D402" i="2"/>
  <c r="E402" i="2"/>
  <c r="F402" i="2"/>
  <c r="G402" i="2"/>
  <c r="H402" i="2"/>
  <c r="I402" i="2"/>
  <c r="C403" i="2"/>
  <c r="D403" i="2"/>
  <c r="E403" i="2"/>
  <c r="F403" i="2"/>
  <c r="G403" i="2"/>
  <c r="H403" i="2"/>
  <c r="I403" i="2"/>
  <c r="C404" i="2"/>
  <c r="D404" i="2"/>
  <c r="E404" i="2"/>
  <c r="F404" i="2"/>
  <c r="G404" i="2"/>
  <c r="H404" i="2"/>
  <c r="I404" i="2"/>
  <c r="C405" i="2"/>
  <c r="D405" i="2"/>
  <c r="E405" i="2"/>
  <c r="F405" i="2"/>
  <c r="G405" i="2"/>
  <c r="H405" i="2"/>
  <c r="I405" i="2"/>
  <c r="C406" i="2"/>
  <c r="D406" i="2"/>
  <c r="E406" i="2"/>
  <c r="F406" i="2"/>
  <c r="G406" i="2"/>
  <c r="H406" i="2"/>
  <c r="I406" i="2"/>
  <c r="C407" i="2"/>
  <c r="D407" i="2"/>
  <c r="E407" i="2"/>
  <c r="F407" i="2"/>
  <c r="G407" i="2"/>
  <c r="H407" i="2"/>
  <c r="I407" i="2"/>
  <c r="C408" i="2"/>
  <c r="D408" i="2"/>
  <c r="E408" i="2"/>
  <c r="F408" i="2"/>
  <c r="G408" i="2"/>
  <c r="H408" i="2"/>
  <c r="I408" i="2"/>
  <c r="C409" i="2"/>
  <c r="D409" i="2"/>
  <c r="E409" i="2"/>
  <c r="F409" i="2"/>
  <c r="G409" i="2"/>
  <c r="H409" i="2"/>
  <c r="I409" i="2"/>
  <c r="D2" i="2"/>
  <c r="E2" i="2"/>
  <c r="F2" i="2"/>
  <c r="G2" i="2"/>
  <c r="H2" i="2"/>
  <c r="I2" i="2"/>
  <c r="J2" i="2"/>
  <c r="C2" i="2"/>
  <c r="Q556" i="10"/>
  <c r="AJ556" i="10" s="1"/>
  <c r="Q555" i="10"/>
  <c r="AJ555" i="10" s="1"/>
  <c r="Q554" i="10"/>
  <c r="AJ554" i="10" s="1"/>
  <c r="Q553" i="10"/>
  <c r="AJ553" i="10" s="1"/>
  <c r="Q552" i="10"/>
  <c r="AJ552" i="10" s="1"/>
  <c r="Q551" i="10"/>
  <c r="AJ551" i="10" s="1"/>
  <c r="Q550" i="10"/>
  <c r="AJ550" i="10" s="1"/>
  <c r="Q549" i="10"/>
  <c r="AJ549" i="10" s="1"/>
  <c r="Q548" i="10"/>
  <c r="AJ548" i="10" s="1"/>
  <c r="Q547" i="10"/>
  <c r="AJ547" i="10" s="1"/>
  <c r="Q546" i="10"/>
  <c r="AJ546" i="10" s="1"/>
  <c r="Q545" i="10"/>
  <c r="AJ545" i="10" s="1"/>
  <c r="Q544" i="10"/>
  <c r="AJ544" i="10" s="1"/>
  <c r="Q543" i="10"/>
  <c r="AJ543" i="10" s="1"/>
  <c r="Q542" i="10"/>
  <c r="AJ542" i="10" s="1"/>
  <c r="Q541" i="10"/>
  <c r="AJ541" i="10" s="1"/>
  <c r="Q540" i="10"/>
  <c r="AJ540" i="10" s="1"/>
  <c r="Q539" i="10"/>
  <c r="AJ539" i="10" s="1"/>
  <c r="Q538" i="10"/>
  <c r="AJ538" i="10" s="1"/>
  <c r="Q537" i="10"/>
  <c r="AJ537" i="10" s="1"/>
  <c r="Q536" i="10"/>
  <c r="AJ536" i="10" s="1"/>
  <c r="Q535" i="10"/>
  <c r="AJ535" i="10" s="1"/>
  <c r="Q534" i="10"/>
  <c r="AJ534" i="10" s="1"/>
  <c r="Q533" i="10"/>
  <c r="AJ533" i="10" s="1"/>
  <c r="Q532" i="10"/>
  <c r="AJ532" i="10" s="1"/>
  <c r="Q531" i="10"/>
  <c r="AJ531" i="10" s="1"/>
  <c r="Q530" i="10"/>
  <c r="AJ530" i="10" s="1"/>
  <c r="Q529" i="10"/>
  <c r="AJ529" i="10" s="1"/>
  <c r="Q528" i="10"/>
  <c r="AJ528" i="10" s="1"/>
  <c r="Q527" i="10"/>
  <c r="AJ527" i="10" s="1"/>
  <c r="Q526" i="10"/>
  <c r="AJ526" i="10" s="1"/>
  <c r="Q525" i="10"/>
  <c r="AJ525" i="10" s="1"/>
  <c r="Q524" i="10"/>
  <c r="AJ524" i="10" s="1"/>
  <c r="Q523" i="10"/>
  <c r="AJ523" i="10" s="1"/>
  <c r="Q522" i="10"/>
  <c r="AJ522" i="10" s="1"/>
  <c r="Q521" i="10"/>
  <c r="AJ521" i="10" s="1"/>
  <c r="Q520" i="10"/>
  <c r="AJ520" i="10" s="1"/>
  <c r="Q519" i="10"/>
  <c r="AJ519" i="10" s="1"/>
  <c r="Q518" i="10"/>
  <c r="AJ518" i="10" s="1"/>
  <c r="Q517" i="10"/>
  <c r="AJ517" i="10" s="1"/>
  <c r="Q516" i="10"/>
  <c r="AJ516" i="10" s="1"/>
  <c r="Q515" i="10"/>
  <c r="AJ515" i="10" s="1"/>
  <c r="Q514" i="10"/>
  <c r="AJ514" i="10" s="1"/>
  <c r="Q513" i="10"/>
  <c r="AJ513" i="10" s="1"/>
  <c r="Q512" i="10"/>
  <c r="AC376" i="2" s="1"/>
  <c r="Q511" i="10"/>
  <c r="AJ511" i="10" s="1"/>
  <c r="Q510" i="10"/>
  <c r="AJ510" i="10" s="1"/>
  <c r="Q509" i="10"/>
  <c r="AJ509" i="10" s="1"/>
  <c r="Q508" i="10"/>
  <c r="AJ508" i="10" s="1"/>
  <c r="Q507" i="10"/>
  <c r="AJ507" i="10" s="1"/>
  <c r="Q506" i="10"/>
  <c r="AJ506" i="10" s="1"/>
  <c r="Q505" i="10"/>
  <c r="AJ505" i="10" s="1"/>
  <c r="AJ504" i="10"/>
  <c r="Q504" i="10"/>
  <c r="Q503" i="10"/>
  <c r="AJ503" i="10" s="1"/>
  <c r="Q502" i="10"/>
  <c r="AC366" i="2" s="1"/>
  <c r="Q501" i="10"/>
  <c r="AJ501" i="10" s="1"/>
  <c r="Q500" i="10"/>
  <c r="AJ500" i="10" s="1"/>
  <c r="Q499" i="10"/>
  <c r="AJ499" i="10" s="1"/>
  <c r="Q498" i="10"/>
  <c r="AJ498" i="10" s="1"/>
  <c r="Q497" i="10"/>
  <c r="AJ497" i="10" s="1"/>
  <c r="Q496" i="10"/>
  <c r="AC360" i="2" s="1"/>
  <c r="Q495" i="10"/>
  <c r="AJ495" i="10" s="1"/>
  <c r="Q494" i="10"/>
  <c r="AJ494" i="10" s="1"/>
  <c r="Q493" i="10"/>
  <c r="AJ493" i="10" s="1"/>
  <c r="Q492" i="10"/>
  <c r="AJ492" i="10" s="1"/>
  <c r="Q491" i="10"/>
  <c r="AJ491" i="10" s="1"/>
  <c r="Q490" i="10"/>
  <c r="AJ490" i="10" s="1"/>
  <c r="Q489" i="10"/>
  <c r="AJ489" i="10" s="1"/>
  <c r="AJ488" i="10"/>
  <c r="Q488" i="10"/>
  <c r="Q487" i="10"/>
  <c r="AJ487" i="10" s="1"/>
  <c r="Q486" i="10"/>
  <c r="AC352" i="2" s="1"/>
  <c r="Q485" i="10"/>
  <c r="AJ485" i="10" s="1"/>
  <c r="Q484" i="10"/>
  <c r="AJ484" i="10" s="1"/>
  <c r="Q483" i="10"/>
  <c r="AJ483" i="10" s="1"/>
  <c r="Q482" i="10"/>
  <c r="AJ482" i="10" s="1"/>
  <c r="Q481" i="10"/>
  <c r="AJ481" i="10" s="1"/>
  <c r="AJ480" i="10"/>
  <c r="Q480" i="10"/>
  <c r="Q479" i="10"/>
  <c r="AJ479" i="10" s="1"/>
  <c r="Q478" i="10"/>
  <c r="AJ478" i="10" s="1"/>
  <c r="Q477" i="10"/>
  <c r="AJ477" i="10" s="1"/>
  <c r="Q476" i="10"/>
  <c r="AJ476" i="10" s="1"/>
  <c r="Q475" i="10"/>
  <c r="AJ475" i="10" s="1"/>
  <c r="Q474" i="10"/>
  <c r="AJ474" i="10" s="1"/>
  <c r="Q473" i="10"/>
  <c r="AJ472" i="10"/>
  <c r="Q472" i="10"/>
  <c r="Q471" i="10"/>
  <c r="AJ470" i="10"/>
  <c r="Q470" i="10"/>
  <c r="AC338" i="2" s="1"/>
  <c r="Q469" i="10"/>
  <c r="AJ469" i="10" s="1"/>
  <c r="Q468" i="10"/>
  <c r="AJ468" i="10" s="1"/>
  <c r="Q467" i="10"/>
  <c r="AJ467" i="10" s="1"/>
  <c r="Q466" i="10"/>
  <c r="Q465" i="10"/>
  <c r="AJ465" i="10" s="1"/>
  <c r="Q464" i="10"/>
  <c r="AC333" i="2" s="1"/>
  <c r="Q463" i="10"/>
  <c r="AJ463" i="10" s="1"/>
  <c r="Q462" i="10"/>
  <c r="AJ462" i="10" s="1"/>
  <c r="Q461" i="10"/>
  <c r="Q460" i="10"/>
  <c r="AJ460" i="10" s="1"/>
  <c r="Q459" i="10"/>
  <c r="AJ459" i="10" s="1"/>
  <c r="Q458" i="10"/>
  <c r="AJ458" i="10" s="1"/>
  <c r="Q457" i="10"/>
  <c r="AJ457" i="10" s="1"/>
  <c r="AJ456" i="10"/>
  <c r="Q456" i="10"/>
  <c r="Q455" i="10"/>
  <c r="Q454" i="10"/>
  <c r="AC326" i="2" s="1"/>
  <c r="Q453" i="10"/>
  <c r="AJ453" i="10" s="1"/>
  <c r="Q452" i="10"/>
  <c r="Q451" i="10"/>
  <c r="AJ451" i="10" s="1"/>
  <c r="Q450" i="10"/>
  <c r="Q449" i="10"/>
  <c r="AJ449" i="10" s="1"/>
  <c r="Q448" i="10"/>
  <c r="AJ448" i="10" s="1"/>
  <c r="Q447" i="10"/>
  <c r="Q446" i="10"/>
  <c r="AJ446" i="10" s="1"/>
  <c r="Q445" i="10"/>
  <c r="Q444" i="10"/>
  <c r="AJ444" i="10" s="1"/>
  <c r="Q443" i="10"/>
  <c r="AJ443" i="10" s="1"/>
  <c r="Q442" i="10"/>
  <c r="Q441" i="10"/>
  <c r="AJ441" i="10" s="1"/>
  <c r="AJ440" i="10"/>
  <c r="Q440" i="10"/>
  <c r="Q439" i="10"/>
  <c r="Q438" i="10"/>
  <c r="AJ438" i="10" s="1"/>
  <c r="Q437" i="10"/>
  <c r="AJ437" i="10" s="1"/>
  <c r="Q436" i="10"/>
  <c r="AJ436" i="10" s="1"/>
  <c r="Q435" i="10"/>
  <c r="Q434" i="10"/>
  <c r="AJ434" i="10" s="1"/>
  <c r="Q433" i="10"/>
  <c r="AJ433" i="10" s="1"/>
  <c r="Q432" i="10"/>
  <c r="AJ432" i="10" s="1"/>
  <c r="Q431" i="10"/>
  <c r="Q430" i="10"/>
  <c r="AJ430" i="10" s="1"/>
  <c r="Q429" i="10"/>
  <c r="AJ429" i="10" s="1"/>
  <c r="Q428" i="10"/>
  <c r="Q427" i="10"/>
  <c r="AJ427" i="10" s="1"/>
  <c r="Q426" i="10"/>
  <c r="AJ426" i="10" s="1"/>
  <c r="Q425" i="10"/>
  <c r="AJ424" i="10"/>
  <c r="Q424" i="10"/>
  <c r="Q423" i="10"/>
  <c r="AJ423" i="10" s="1"/>
  <c r="Q422" i="10"/>
  <c r="AC305" i="2" s="1"/>
  <c r="Q421" i="10"/>
  <c r="AJ421" i="10" s="1"/>
  <c r="Q420" i="10"/>
  <c r="Q419" i="10"/>
  <c r="AJ419" i="10" s="1"/>
  <c r="Q418" i="10"/>
  <c r="Q417" i="10"/>
  <c r="AJ417" i="10" s="1"/>
  <c r="AJ416" i="10"/>
  <c r="Q416" i="10"/>
  <c r="Q415" i="10"/>
  <c r="Q414" i="10"/>
  <c r="AJ414" i="10" s="1"/>
  <c r="Q413" i="10"/>
  <c r="AJ413" i="10" s="1"/>
  <c r="Q412" i="10"/>
  <c r="Q411" i="10"/>
  <c r="AJ411" i="10" s="1"/>
  <c r="Q410" i="10"/>
  <c r="AJ410" i="10" s="1"/>
  <c r="Q409" i="10"/>
  <c r="AJ408" i="10"/>
  <c r="Q408" i="10"/>
  <c r="Q407" i="10"/>
  <c r="AJ406" i="10"/>
  <c r="Q406" i="10"/>
  <c r="Q405" i="10"/>
  <c r="AJ405" i="10" s="1"/>
  <c r="Q404" i="10"/>
  <c r="AJ404" i="10" s="1"/>
  <c r="Q403" i="10"/>
  <c r="Q402" i="10"/>
  <c r="AJ402" i="10" s="1"/>
  <c r="Q401" i="10"/>
  <c r="AJ401" i="10" s="1"/>
  <c r="Q400" i="10"/>
  <c r="AC289" i="2" s="1"/>
  <c r="Q399" i="10"/>
  <c r="AJ399" i="10" s="1"/>
  <c r="Q398" i="10"/>
  <c r="Q397" i="10"/>
  <c r="AJ397" i="10" s="1"/>
  <c r="Q396" i="10"/>
  <c r="AJ396" i="10" s="1"/>
  <c r="Q395" i="10"/>
  <c r="AJ395" i="10" s="1"/>
  <c r="Q394" i="10"/>
  <c r="AJ394" i="10" s="1"/>
  <c r="Q393" i="10"/>
  <c r="AJ392" i="10"/>
  <c r="Q392" i="10"/>
  <c r="Q391" i="10"/>
  <c r="Q390" i="10"/>
  <c r="AJ390" i="10" s="1"/>
  <c r="Q389" i="10"/>
  <c r="AJ389" i="10" s="1"/>
  <c r="Q388" i="10"/>
  <c r="AJ388" i="10" s="1"/>
  <c r="Q387" i="10"/>
  <c r="Q386" i="10"/>
  <c r="AJ386" i="10" s="1"/>
  <c r="Q385" i="10"/>
  <c r="AJ385" i="10" s="1"/>
  <c r="Q384" i="10"/>
  <c r="AC277" i="2" s="1"/>
  <c r="Q383" i="10"/>
  <c r="AJ383" i="10" s="1"/>
  <c r="Q382" i="10"/>
  <c r="Q381" i="10"/>
  <c r="AJ381" i="10" s="1"/>
  <c r="Q380" i="10"/>
  <c r="AJ380" i="10" s="1"/>
  <c r="Q379" i="10"/>
  <c r="AJ379" i="10" s="1"/>
  <c r="Q378" i="10"/>
  <c r="AJ378" i="10" s="1"/>
  <c r="Q377" i="10"/>
  <c r="AJ377" i="10" s="1"/>
  <c r="AJ376" i="10"/>
  <c r="Q376" i="10"/>
  <c r="Q375" i="10"/>
  <c r="Q374" i="10"/>
  <c r="AC270" i="2" s="1"/>
  <c r="Q373" i="10"/>
  <c r="AJ373" i="10" s="1"/>
  <c r="Q372" i="10"/>
  <c r="Q371" i="10"/>
  <c r="AJ371" i="10" s="1"/>
  <c r="Q370" i="10"/>
  <c r="Q369" i="10"/>
  <c r="AJ369" i="10" s="1"/>
  <c r="Q368" i="10"/>
  <c r="AC265" i="2" s="1"/>
  <c r="Q367" i="10"/>
  <c r="AJ367" i="10" s="1"/>
  <c r="Q366" i="10"/>
  <c r="AJ366" i="10" s="1"/>
  <c r="Q365" i="10"/>
  <c r="Q364" i="10"/>
  <c r="AJ364" i="10" s="1"/>
  <c r="Q363" i="10"/>
  <c r="AJ363" i="10" s="1"/>
  <c r="Q362" i="10"/>
  <c r="AJ362" i="10" s="1"/>
  <c r="Q361" i="10"/>
  <c r="AJ360" i="10"/>
  <c r="Q360" i="10"/>
  <c r="Q359" i="10"/>
  <c r="Q358" i="10"/>
  <c r="AJ358" i="10" s="1"/>
  <c r="Q357" i="10"/>
  <c r="AJ357" i="10" s="1"/>
  <c r="Q356" i="10"/>
  <c r="AJ356" i="10" s="1"/>
  <c r="Q355" i="10"/>
  <c r="Q354" i="10"/>
  <c r="AJ354" i="10" s="1"/>
  <c r="Q353" i="10"/>
  <c r="AJ353" i="10" s="1"/>
  <c r="AJ352" i="10"/>
  <c r="Q352" i="10"/>
  <c r="AC250" i="2" s="1"/>
  <c r="Q351" i="10"/>
  <c r="Q350" i="10"/>
  <c r="AJ350" i="10" s="1"/>
  <c r="Q349" i="10"/>
  <c r="Q348" i="10"/>
  <c r="AJ348" i="10" s="1"/>
  <c r="Q347" i="10"/>
  <c r="AJ347" i="10" s="1"/>
  <c r="Q346" i="10"/>
  <c r="AJ346" i="10" s="1"/>
  <c r="Q345" i="10"/>
  <c r="AJ344" i="10"/>
  <c r="Q344" i="10"/>
  <c r="Q343" i="10"/>
  <c r="AJ343" i="10" s="1"/>
  <c r="AJ342" i="10"/>
  <c r="Q342" i="10"/>
  <c r="Q341" i="10"/>
  <c r="AJ341" i="10" s="1"/>
  <c r="Q340" i="10"/>
  <c r="AJ340" i="10" s="1"/>
  <c r="Q339" i="10"/>
  <c r="AJ339" i="10" s="1"/>
  <c r="Q338" i="10"/>
  <c r="Q337" i="10"/>
  <c r="AJ337" i="10" s="1"/>
  <c r="Q336" i="10"/>
  <c r="AJ336" i="10" s="1"/>
  <c r="Q335" i="10"/>
  <c r="Q334" i="10"/>
  <c r="AJ334" i="10" s="1"/>
  <c r="Q333" i="10"/>
  <c r="AJ332" i="10"/>
  <c r="Q332" i="10"/>
  <c r="AC236" i="2" s="1"/>
  <c r="Q331" i="10"/>
  <c r="AJ331" i="10" s="1"/>
  <c r="Q330" i="10"/>
  <c r="AJ330" i="10" s="1"/>
  <c r="Q329" i="10"/>
  <c r="AJ328" i="10"/>
  <c r="Q328" i="10"/>
  <c r="Q327" i="10"/>
  <c r="AJ326" i="10"/>
  <c r="Q326" i="10"/>
  <c r="AC230" i="2" s="1"/>
  <c r="Q325" i="10"/>
  <c r="AJ325" i="10" s="1"/>
  <c r="Q324" i="10"/>
  <c r="AJ324" i="10" s="1"/>
  <c r="Q323" i="10"/>
  <c r="Q322" i="10"/>
  <c r="AJ322" i="10" s="1"/>
  <c r="Q321" i="10"/>
  <c r="AJ321" i="10" s="1"/>
  <c r="Q320" i="10"/>
  <c r="AJ320" i="10" s="1"/>
  <c r="Q319" i="10"/>
  <c r="Q318" i="10"/>
  <c r="AJ318" i="10" s="1"/>
  <c r="Q317" i="10"/>
  <c r="AJ317" i="10" s="1"/>
  <c r="AJ316" i="10"/>
  <c r="Q316" i="10"/>
  <c r="AC223" i="2" s="1"/>
  <c r="Q315" i="10"/>
  <c r="AJ315" i="10" s="1"/>
  <c r="Q314" i="10"/>
  <c r="Q313" i="10"/>
  <c r="AJ313" i="10" s="1"/>
  <c r="AJ312" i="10"/>
  <c r="Q312" i="10"/>
  <c r="Q311" i="10"/>
  <c r="AJ311" i="10" s="1"/>
  <c r="AJ310" i="10"/>
  <c r="Q310" i="10"/>
  <c r="AC219" i="2" s="1"/>
  <c r="Q309" i="10"/>
  <c r="AJ309" i="10" s="1"/>
  <c r="Q308" i="10"/>
  <c r="AJ308" i="10" s="1"/>
  <c r="Q307" i="10"/>
  <c r="AJ307" i="10" s="1"/>
  <c r="Q306" i="10"/>
  <c r="Q305" i="10"/>
  <c r="AJ305" i="10" s="1"/>
  <c r="Q304" i="10"/>
  <c r="AJ304" i="10" s="1"/>
  <c r="Q303" i="10"/>
  <c r="AJ303" i="10" s="1"/>
  <c r="Q302" i="10"/>
  <c r="AJ302" i="10" s="1"/>
  <c r="Q301" i="10"/>
  <c r="AJ301" i="10" s="1"/>
  <c r="AJ300" i="10"/>
  <c r="Q300" i="10"/>
  <c r="AC213" i="2" s="1"/>
  <c r="Q299" i="10"/>
  <c r="AJ299" i="10" s="1"/>
  <c r="Q298" i="10"/>
  <c r="AJ298" i="10" s="1"/>
  <c r="Q297" i="10"/>
  <c r="AJ297" i="10" s="1"/>
  <c r="AJ296" i="10"/>
  <c r="Q296" i="10"/>
  <c r="AC211" i="2" s="1"/>
  <c r="Q295" i="10"/>
  <c r="AJ295" i="10" s="1"/>
  <c r="AJ294" i="10"/>
  <c r="Q294" i="10"/>
  <c r="AC209" i="2" s="1"/>
  <c r="Q293" i="10"/>
  <c r="AJ293" i="10" s="1"/>
  <c r="Q292" i="10"/>
  <c r="AJ292" i="10" s="1"/>
  <c r="Q291" i="10"/>
  <c r="AJ291" i="10" s="1"/>
  <c r="Q290" i="10"/>
  <c r="Q289" i="10"/>
  <c r="AJ289" i="10" s="1"/>
  <c r="Q288" i="10"/>
  <c r="AJ288" i="10" s="1"/>
  <c r="Q287" i="10"/>
  <c r="Q286" i="10"/>
  <c r="AJ286" i="10" s="1"/>
  <c r="Q285" i="10"/>
  <c r="AJ284" i="10"/>
  <c r="Q284" i="10"/>
  <c r="AC202" i="2" s="1"/>
  <c r="Q283" i="10"/>
  <c r="AJ283" i="10" s="1"/>
  <c r="Q282" i="10"/>
  <c r="AJ282" i="10" s="1"/>
  <c r="Q281" i="10"/>
  <c r="AJ281" i="10" s="1"/>
  <c r="AJ280" i="10"/>
  <c r="Q280" i="10"/>
  <c r="Q279" i="10"/>
  <c r="AJ278" i="10"/>
  <c r="Q278" i="10"/>
  <c r="Q277" i="10"/>
  <c r="AJ277" i="10" s="1"/>
  <c r="Q276" i="10"/>
  <c r="AJ276" i="10" s="1"/>
  <c r="Q275" i="10"/>
  <c r="Q274" i="10"/>
  <c r="AJ274" i="10" s="1"/>
  <c r="Q273" i="10"/>
  <c r="AJ273" i="10" s="1"/>
  <c r="Q272" i="10"/>
  <c r="AC195" i="2" s="1"/>
  <c r="Q271" i="10"/>
  <c r="AJ271" i="10" s="1"/>
  <c r="Q270" i="10"/>
  <c r="AJ270" i="10" s="1"/>
  <c r="Q269" i="10"/>
  <c r="AJ268" i="10"/>
  <c r="Q268" i="10"/>
  <c r="Q267" i="10"/>
  <c r="AJ267" i="10" s="1"/>
  <c r="Q266" i="10"/>
  <c r="AJ266" i="10" s="1"/>
  <c r="Q265" i="10"/>
  <c r="AJ264" i="10"/>
  <c r="Q264" i="10"/>
  <c r="Q263" i="10"/>
  <c r="AJ263" i="10" s="1"/>
  <c r="AJ262" i="10"/>
  <c r="Q262" i="10"/>
  <c r="AC189" i="2" s="1"/>
  <c r="Q261" i="10"/>
  <c r="AJ261" i="10" s="1"/>
  <c r="Q260" i="10"/>
  <c r="Q259" i="10"/>
  <c r="AJ259" i="10" s="1"/>
  <c r="Q258" i="10"/>
  <c r="AJ258" i="10" s="1"/>
  <c r="Q257" i="10"/>
  <c r="AJ257" i="10" s="1"/>
  <c r="Q256" i="10"/>
  <c r="AC185" i="2" s="1"/>
  <c r="Q255" i="10"/>
  <c r="AJ255" i="10" s="1"/>
  <c r="Q254" i="10"/>
  <c r="AJ254" i="10" s="1"/>
  <c r="Q253" i="10"/>
  <c r="AJ253" i="10" s="1"/>
  <c r="AJ252" i="10"/>
  <c r="Q252" i="10"/>
  <c r="Q251" i="10"/>
  <c r="AJ251" i="10" s="1"/>
  <c r="Q250" i="10"/>
  <c r="AJ250" i="10" s="1"/>
  <c r="Q249" i="10"/>
  <c r="AJ248" i="10"/>
  <c r="Q248" i="10"/>
  <c r="Q247" i="10"/>
  <c r="AJ246" i="10"/>
  <c r="Q246" i="10"/>
  <c r="Q245" i="10"/>
  <c r="Q244" i="10"/>
  <c r="AJ244" i="10" s="1"/>
  <c r="Q243" i="10"/>
  <c r="AJ243" i="10" s="1"/>
  <c r="Q242" i="10"/>
  <c r="Q241" i="10"/>
  <c r="AJ241" i="10" s="1"/>
  <c r="Q240" i="10"/>
  <c r="AC174" i="2" s="1"/>
  <c r="Q239" i="10"/>
  <c r="AJ239" i="10" s="1"/>
  <c r="Q238" i="10"/>
  <c r="AJ238" i="10" s="1"/>
  <c r="Q237" i="10"/>
  <c r="AJ237" i="10" s="1"/>
  <c r="AJ236" i="10"/>
  <c r="Q236" i="10"/>
  <c r="AC172" i="2" s="1"/>
  <c r="Q235" i="10"/>
  <c r="AJ235" i="10" s="1"/>
  <c r="Q234" i="10"/>
  <c r="Q233" i="10"/>
  <c r="AJ233" i="10" s="1"/>
  <c r="AJ232" i="10"/>
  <c r="Q232" i="10"/>
  <c r="AC168" i="2" s="1"/>
  <c r="Q231" i="10"/>
  <c r="AJ230" i="10"/>
  <c r="Q230" i="10"/>
  <c r="AC166" i="2" s="1"/>
  <c r="Q229" i="10"/>
  <c r="AJ229" i="10" s="1"/>
  <c r="Q228" i="10"/>
  <c r="AJ228" i="10" s="1"/>
  <c r="Q227" i="10"/>
  <c r="Q226" i="10"/>
  <c r="AJ226" i="10" s="1"/>
  <c r="Q225" i="10"/>
  <c r="AJ225" i="10" s="1"/>
  <c r="Q224" i="10"/>
  <c r="AC162" i="2" s="1"/>
  <c r="Q223" i="10"/>
  <c r="AJ223" i="10" s="1"/>
  <c r="Q222" i="10"/>
  <c r="AJ222" i="10" s="1"/>
  <c r="Q221" i="10"/>
  <c r="AJ220" i="10"/>
  <c r="Q220" i="10"/>
  <c r="AC159" i="2" s="1"/>
  <c r="Q219" i="10"/>
  <c r="Q218" i="10"/>
  <c r="AJ218" i="10" s="1"/>
  <c r="Q217" i="10"/>
  <c r="AJ216" i="10"/>
  <c r="Q216" i="10"/>
  <c r="Q215" i="10"/>
  <c r="AJ214" i="10"/>
  <c r="Q214" i="10"/>
  <c r="AC155" i="2" s="1"/>
  <c r="Q213" i="10"/>
  <c r="AJ213" i="10" s="1"/>
  <c r="Q212" i="10"/>
  <c r="Q211" i="10"/>
  <c r="AJ211" i="10" s="1"/>
  <c r="Q210" i="10"/>
  <c r="AJ210" i="10" s="1"/>
  <c r="Q209" i="10"/>
  <c r="AJ209" i="10" s="1"/>
  <c r="Q208" i="10"/>
  <c r="AC152" i="2" s="1"/>
  <c r="Q207" i="10"/>
  <c r="AJ207" i="10" s="1"/>
  <c r="Q206" i="10"/>
  <c r="AJ206" i="10" s="1"/>
  <c r="Q205" i="10"/>
  <c r="AJ205" i="10" s="1"/>
  <c r="AJ204" i="10"/>
  <c r="Q204" i="10"/>
  <c r="AC150" i="2" s="1"/>
  <c r="Q203" i="10"/>
  <c r="AJ203" i="10" s="1"/>
  <c r="Q202" i="10"/>
  <c r="Q201" i="10"/>
  <c r="AJ200" i="10"/>
  <c r="Q200" i="10"/>
  <c r="AC147" i="2" s="1"/>
  <c r="Q199" i="10"/>
  <c r="AJ198" i="10"/>
  <c r="Q198" i="10"/>
  <c r="AC145" i="2" s="1"/>
  <c r="Q197" i="10"/>
  <c r="Q196" i="10"/>
  <c r="AJ196" i="10" s="1"/>
  <c r="Q195" i="10"/>
  <c r="Q194" i="10"/>
  <c r="Q193" i="10"/>
  <c r="AJ193" i="10" s="1"/>
  <c r="Q192" i="10"/>
  <c r="AC140" i="2" s="1"/>
  <c r="Q191" i="10"/>
  <c r="AJ191" i="10" s="1"/>
  <c r="Q190" i="10"/>
  <c r="AJ190" i="10" s="1"/>
  <c r="Q189" i="10"/>
  <c r="AJ189" i="10" s="1"/>
  <c r="AJ188" i="10"/>
  <c r="Q188" i="10"/>
  <c r="AC138" i="2" s="1"/>
  <c r="Q187" i="10"/>
  <c r="AJ187" i="10" s="1"/>
  <c r="Q186" i="10"/>
  <c r="AJ186" i="10" s="1"/>
  <c r="Q185" i="10"/>
  <c r="AJ184" i="10"/>
  <c r="Q184" i="10"/>
  <c r="Q183" i="10"/>
  <c r="AJ182" i="10"/>
  <c r="Q182" i="10"/>
  <c r="Q181" i="10"/>
  <c r="Q180" i="10"/>
  <c r="AJ180" i="10" s="1"/>
  <c r="Q179" i="10"/>
  <c r="Q178" i="10"/>
  <c r="Q177" i="10"/>
  <c r="Q176" i="10"/>
  <c r="AC130" i="2" s="1"/>
  <c r="Q175" i="10"/>
  <c r="AJ175" i="10" s="1"/>
  <c r="Q174" i="10"/>
  <c r="Q173" i="10"/>
  <c r="AJ173" i="10" s="1"/>
  <c r="AJ172" i="10"/>
  <c r="Q172" i="10"/>
  <c r="AC128" i="2" s="1"/>
  <c r="Q171" i="10"/>
  <c r="AJ171" i="10" s="1"/>
  <c r="Q170" i="10"/>
  <c r="Q169" i="10"/>
  <c r="AJ168" i="10"/>
  <c r="Q168" i="10"/>
  <c r="AC125" i="2" s="1"/>
  <c r="Q167" i="10"/>
  <c r="AJ167" i="10" s="1"/>
  <c r="AJ166" i="10"/>
  <c r="Q166" i="10"/>
  <c r="AC124" i="2" s="1"/>
  <c r="Q165" i="10"/>
  <c r="AJ165" i="10" s="1"/>
  <c r="Q164" i="10"/>
  <c r="Q163" i="10"/>
  <c r="Q162" i="10"/>
  <c r="AJ162" i="10" s="1"/>
  <c r="Q161" i="10"/>
  <c r="Q160" i="10"/>
  <c r="AC120" i="2" s="1"/>
  <c r="Q159" i="10"/>
  <c r="AJ159" i="10" s="1"/>
  <c r="Q158" i="10"/>
  <c r="Q157" i="10"/>
  <c r="AJ157" i="10" s="1"/>
  <c r="AJ156" i="10"/>
  <c r="Q156" i="10"/>
  <c r="AC118" i="2" s="1"/>
  <c r="Q155" i="10"/>
  <c r="AJ155" i="10" s="1"/>
  <c r="Q154" i="10"/>
  <c r="Q153" i="10"/>
  <c r="AJ152" i="10"/>
  <c r="Q152" i="10"/>
  <c r="AC115" i="2" s="1"/>
  <c r="Q151" i="10"/>
  <c r="AJ150" i="10"/>
  <c r="Q150" i="10"/>
  <c r="Q149" i="10"/>
  <c r="Q148" i="10"/>
  <c r="Q147" i="10"/>
  <c r="Q146" i="10"/>
  <c r="AJ146" i="10" s="1"/>
  <c r="Q145" i="10"/>
  <c r="Q144" i="10"/>
  <c r="AC109" i="2" s="1"/>
  <c r="Q143" i="10"/>
  <c r="Q142" i="10"/>
  <c r="Q141" i="10"/>
  <c r="AJ140" i="10"/>
  <c r="Q140" i="10"/>
  <c r="AC105" i="2" s="1"/>
  <c r="Q139" i="10"/>
  <c r="Q138" i="10"/>
  <c r="Q137" i="10"/>
  <c r="AJ137" i="10" s="1"/>
  <c r="AJ136" i="10"/>
  <c r="Q136" i="10"/>
  <c r="AC102" i="2" s="1"/>
  <c r="Q135" i="10"/>
  <c r="AJ134" i="10"/>
  <c r="Q134" i="10"/>
  <c r="Q133" i="10"/>
  <c r="Q132" i="10"/>
  <c r="AJ132" i="10" s="1"/>
  <c r="Q131" i="10"/>
  <c r="Q130" i="10"/>
  <c r="AJ130" i="10" s="1"/>
  <c r="Q129" i="10"/>
  <c r="Q128" i="10"/>
  <c r="AC97" i="2" s="1"/>
  <c r="Q127" i="10"/>
  <c r="Q126" i="10"/>
  <c r="Q125" i="10"/>
  <c r="AJ125" i="10" s="1"/>
  <c r="AJ124" i="10"/>
  <c r="Q124" i="10"/>
  <c r="AC94" i="2" s="1"/>
  <c r="Q123" i="10"/>
  <c r="Q122" i="10"/>
  <c r="Q121" i="10"/>
  <c r="AJ121" i="10" s="1"/>
  <c r="AJ120" i="10"/>
  <c r="Q120" i="10"/>
  <c r="AC91" i="2" s="1"/>
  <c r="Q119" i="10"/>
  <c r="AJ118" i="10"/>
  <c r="Q118" i="10"/>
  <c r="AC89" i="2" s="1"/>
  <c r="Q117" i="10"/>
  <c r="AJ117" i="10" s="1"/>
  <c r="Q116" i="10"/>
  <c r="Q115" i="10"/>
  <c r="Q114" i="10"/>
  <c r="Q113" i="10"/>
  <c r="AJ113" i="10" s="1"/>
  <c r="Q112" i="10"/>
  <c r="AC85" i="2" s="1"/>
  <c r="Q111" i="10"/>
  <c r="Q110" i="10"/>
  <c r="Q109" i="10"/>
  <c r="AJ108" i="10"/>
  <c r="Q108" i="10"/>
  <c r="AC81" i="2" s="1"/>
  <c r="Q107" i="10"/>
  <c r="Q106" i="10"/>
  <c r="Q105" i="10"/>
  <c r="AJ105" i="10" s="1"/>
  <c r="AJ104" i="10"/>
  <c r="Q104" i="10"/>
  <c r="AC78" i="2" s="1"/>
  <c r="Q103" i="10"/>
  <c r="AJ103" i="10" s="1"/>
  <c r="AJ102" i="10"/>
  <c r="Q102" i="10"/>
  <c r="AC77" i="2" s="1"/>
  <c r="Q101" i="10"/>
  <c r="AJ101" i="10" s="1"/>
  <c r="Q100" i="10"/>
  <c r="Q99" i="10"/>
  <c r="Q98" i="10"/>
  <c r="AJ98" i="10" s="1"/>
  <c r="Q97" i="10"/>
  <c r="Q96" i="10"/>
  <c r="AJ96" i="10" s="1"/>
  <c r="Q95" i="10"/>
  <c r="Q94" i="10"/>
  <c r="Q93" i="10"/>
  <c r="AJ92" i="10"/>
  <c r="Q92" i="10"/>
  <c r="Q91" i="10"/>
  <c r="Q90" i="10"/>
  <c r="AJ90" i="10" s="1"/>
  <c r="Q89" i="10"/>
  <c r="AJ88" i="10"/>
  <c r="Q88" i="10"/>
  <c r="AC68" i="2" s="1"/>
  <c r="Q87" i="10"/>
  <c r="AJ86" i="10"/>
  <c r="Q86" i="10"/>
  <c r="AC66" i="2" s="1"/>
  <c r="Q85" i="10"/>
  <c r="Q84" i="10"/>
  <c r="Q83" i="10"/>
  <c r="Q82" i="10"/>
  <c r="Q81" i="10"/>
  <c r="Q80" i="10"/>
  <c r="AC60" i="2" s="1"/>
  <c r="Q79" i="10"/>
  <c r="Q78" i="10"/>
  <c r="Q77" i="10"/>
  <c r="AJ76" i="10"/>
  <c r="Q76" i="10"/>
  <c r="AC56" i="2" s="1"/>
  <c r="Q75" i="10"/>
  <c r="Q74" i="10"/>
  <c r="Q73" i="10"/>
  <c r="AJ72" i="10"/>
  <c r="Q72" i="10"/>
  <c r="AC52" i="2" s="1"/>
  <c r="Q71" i="10"/>
  <c r="AJ70" i="10"/>
  <c r="Q70" i="10"/>
  <c r="AC50" i="2" s="1"/>
  <c r="Q69" i="10"/>
  <c r="Q68" i="10"/>
  <c r="Q67" i="10"/>
  <c r="Q66" i="10"/>
  <c r="AJ66" i="10" s="1"/>
  <c r="Q65" i="10"/>
  <c r="Q64" i="10"/>
  <c r="AC45" i="2" s="1"/>
  <c r="Q63" i="10"/>
  <c r="Q62" i="10"/>
  <c r="Q61" i="10"/>
  <c r="AJ61" i="10" s="1"/>
  <c r="AJ60" i="10"/>
  <c r="Q60" i="10"/>
  <c r="AC42" i="2" s="1"/>
  <c r="Q59" i="10"/>
  <c r="Q58" i="10"/>
  <c r="AJ58" i="10" s="1"/>
  <c r="Q57" i="10"/>
  <c r="AJ56" i="10"/>
  <c r="Q56" i="10"/>
  <c r="AC39" i="2" s="1"/>
  <c r="Q55" i="10"/>
  <c r="AJ55" i="10" s="1"/>
  <c r="AJ54" i="10"/>
  <c r="Q54" i="10"/>
  <c r="AC38" i="2" s="1"/>
  <c r="Q53" i="10"/>
  <c r="AJ53" i="10" s="1"/>
  <c r="Q52" i="10"/>
  <c r="Q51" i="10"/>
  <c r="Q50" i="10"/>
  <c r="AJ50" i="10" s="1"/>
  <c r="Q49" i="10"/>
  <c r="Q48" i="10"/>
  <c r="AJ48" i="10" s="1"/>
  <c r="Q47" i="10"/>
  <c r="Q46" i="10"/>
  <c r="Q45" i="10"/>
  <c r="AJ45" i="10" s="1"/>
  <c r="AJ44" i="10"/>
  <c r="Q44" i="10"/>
  <c r="AC32" i="2" s="1"/>
  <c r="Q43" i="10"/>
  <c r="Q42" i="10"/>
  <c r="Q41" i="10"/>
  <c r="AJ41" i="10" s="1"/>
  <c r="AJ40" i="10"/>
  <c r="Q40" i="10"/>
  <c r="AC29" i="2" s="1"/>
  <c r="Q39" i="10"/>
  <c r="AJ38" i="10"/>
  <c r="Q38" i="10"/>
  <c r="Q37" i="10"/>
  <c r="Q36" i="10"/>
  <c r="Q35" i="10"/>
  <c r="Q34" i="10"/>
  <c r="AJ34" i="10" s="1"/>
  <c r="Q33" i="10"/>
  <c r="Q32" i="10"/>
  <c r="AC23" i="2" s="1"/>
  <c r="Q31" i="10"/>
  <c r="Q30" i="10"/>
  <c r="Q29" i="10"/>
  <c r="AJ28" i="10"/>
  <c r="Q28" i="10"/>
  <c r="AC19" i="2" s="1"/>
  <c r="Q27" i="10"/>
  <c r="Q26" i="10"/>
  <c r="Q25" i="10"/>
  <c r="AJ24" i="10"/>
  <c r="Q24" i="10"/>
  <c r="AC15" i="2" s="1"/>
  <c r="Q23" i="10"/>
  <c r="AJ23" i="10" s="1"/>
  <c r="AJ22" i="10"/>
  <c r="Q22" i="10"/>
  <c r="AC14" i="2" s="1"/>
  <c r="Q21" i="10"/>
  <c r="AJ21" i="10" s="1"/>
  <c r="Q20" i="10"/>
  <c r="Q19" i="10"/>
  <c r="AJ19" i="10" s="1"/>
  <c r="Q18" i="10"/>
  <c r="Q17" i="10"/>
  <c r="AJ17" i="10" s="1"/>
  <c r="Q16" i="10"/>
  <c r="AC11" i="2" s="1"/>
  <c r="Q15" i="10"/>
  <c r="AJ15" i="10" s="1"/>
  <c r="Q14" i="10"/>
  <c r="AJ14" i="10" s="1"/>
  <c r="Q13" i="10"/>
  <c r="AJ13" i="10" s="1"/>
  <c r="AJ12" i="10"/>
  <c r="Q12" i="10"/>
  <c r="AC9" i="2" s="1"/>
  <c r="Q11" i="10"/>
  <c r="AJ11" i="10" s="1"/>
  <c r="Q10" i="10"/>
  <c r="AJ10" i="10" s="1"/>
  <c r="Q9" i="10"/>
  <c r="AJ9" i="10" s="1"/>
  <c r="AJ8" i="10"/>
  <c r="Q8" i="10"/>
  <c r="Q7" i="10"/>
  <c r="AJ7" i="10" s="1"/>
  <c r="AJ6" i="10"/>
  <c r="Q6" i="10"/>
  <c r="AC5" i="2" s="1"/>
  <c r="Q5" i="10"/>
  <c r="AJ5" i="10" s="1"/>
  <c r="Q4" i="10"/>
  <c r="AJ4" i="10" s="1"/>
  <c r="Q3" i="10"/>
  <c r="J4" i="19" l="1"/>
  <c r="J8" i="19" s="1"/>
  <c r="F4" i="19"/>
  <c r="F8" i="19" s="1"/>
  <c r="AH4" i="19"/>
  <c r="X8" i="19" s="1"/>
  <c r="G4" i="19"/>
  <c r="G8" i="19" s="1"/>
  <c r="Z4" i="19"/>
  <c r="V4" i="19"/>
  <c r="O8" i="19" s="1"/>
  <c r="R4" i="19"/>
  <c r="N4" i="19"/>
  <c r="AG4" i="19"/>
  <c r="U8" i="19" s="1"/>
  <c r="AA4" i="19"/>
  <c r="T8" i="19" s="1"/>
  <c r="W4" i="19"/>
  <c r="P8" i="19" s="1"/>
  <c r="S4" i="19"/>
  <c r="O4" i="19"/>
  <c r="K4" i="19"/>
  <c r="K8" i="19" s="1"/>
  <c r="I4" i="19"/>
  <c r="I8" i="19" s="1"/>
  <c r="E4" i="19"/>
  <c r="E8" i="19" s="1"/>
  <c r="AD4" i="19"/>
  <c r="V8" i="19" s="1"/>
  <c r="Y4" i="19"/>
  <c r="R8" i="19" s="1"/>
  <c r="U4" i="19"/>
  <c r="Q4" i="19"/>
  <c r="M4" i="19"/>
  <c r="K3" i="11"/>
  <c r="AK417" i="2"/>
  <c r="AL417" i="2"/>
  <c r="C4" i="23"/>
  <c r="AL412" i="2"/>
  <c r="AL414" i="2"/>
  <c r="K415" i="2"/>
  <c r="AL413" i="2"/>
  <c r="K414" i="2"/>
  <c r="AK413" i="2"/>
  <c r="AK415" i="2"/>
  <c r="K412" i="2"/>
  <c r="AL415" i="2"/>
  <c r="AK414" i="2"/>
  <c r="K413" i="2"/>
  <c r="AK412" i="2"/>
  <c r="D27" i="12" s="1"/>
  <c r="H4" i="19"/>
  <c r="H8" i="19" s="1"/>
  <c r="D4" i="19"/>
  <c r="D8" i="19" s="1"/>
  <c r="T4" i="19"/>
  <c r="P4" i="19"/>
  <c r="L4" i="19"/>
  <c r="L8" i="19" s="1"/>
  <c r="G21" i="21"/>
  <c r="K162" i="11"/>
  <c r="AZ75" i="2"/>
  <c r="AM4" i="19" s="1"/>
  <c r="S8" i="19" s="1"/>
  <c r="AB4" i="19"/>
  <c r="AV75" i="2"/>
  <c r="AJ4" i="19" s="1"/>
  <c r="N8" i="19" s="1"/>
  <c r="X4" i="19"/>
  <c r="BA75" i="2"/>
  <c r="AN4" i="19" s="1"/>
  <c r="Y8" i="19" s="1"/>
  <c r="AE4" i="19"/>
  <c r="T414" i="2"/>
  <c r="P414" i="2"/>
  <c r="AF414" i="2"/>
  <c r="AJ3" i="10"/>
  <c r="Q558" i="10"/>
  <c r="AC2" i="2"/>
  <c r="AJ83" i="10"/>
  <c r="AC63" i="2"/>
  <c r="AJ99" i="10"/>
  <c r="AC75" i="2"/>
  <c r="AC4" i="19" s="1"/>
  <c r="W8" i="19" s="1"/>
  <c r="AJ115" i="10"/>
  <c r="AC87" i="2"/>
  <c r="AJ179" i="10"/>
  <c r="AC133" i="2"/>
  <c r="AJ185" i="10"/>
  <c r="AC136" i="2"/>
  <c r="AJ195" i="10"/>
  <c r="AC143" i="2"/>
  <c r="AJ461" i="10"/>
  <c r="AC331" i="2"/>
  <c r="AC407" i="2"/>
  <c r="AC403" i="2"/>
  <c r="AC393" i="2"/>
  <c r="AC387" i="2"/>
  <c r="AC385" i="2"/>
  <c r="AC381" i="2"/>
  <c r="AC379" i="2"/>
  <c r="AC375" i="2"/>
  <c r="AC373" i="2"/>
  <c r="AC369" i="2"/>
  <c r="AC367" i="2"/>
  <c r="AC363" i="2"/>
  <c r="AC359" i="2"/>
  <c r="AC357" i="2"/>
  <c r="AC355" i="2"/>
  <c r="AC353" i="2"/>
  <c r="AC349" i="2"/>
  <c r="AC347" i="2"/>
  <c r="AC345" i="2"/>
  <c r="AC336" i="2"/>
  <c r="AC328" i="2"/>
  <c r="AC320" i="2"/>
  <c r="AC296" i="2"/>
  <c r="AC288" i="2"/>
  <c r="AC272" i="2"/>
  <c r="AC264" i="2"/>
  <c r="AC256" i="2"/>
  <c r="AC248" i="2"/>
  <c r="AC240" i="2"/>
  <c r="AC224" i="2"/>
  <c r="AC216" i="2"/>
  <c r="AC208" i="2"/>
  <c r="AC200" i="2"/>
  <c r="AC184" i="2"/>
  <c r="AC153" i="2"/>
  <c r="AJ25" i="10"/>
  <c r="AC16" i="2"/>
  <c r="AJ67" i="10"/>
  <c r="AC47" i="2"/>
  <c r="AJ73" i="10"/>
  <c r="AC53" i="2"/>
  <c r="AJ89" i="10"/>
  <c r="AC69" i="2"/>
  <c r="AJ201" i="10"/>
  <c r="AC148" i="2"/>
  <c r="AJ217" i="10"/>
  <c r="AC157" i="2"/>
  <c r="AJ323" i="10"/>
  <c r="AC227" i="2"/>
  <c r="AJ349" i="10"/>
  <c r="AC247" i="2"/>
  <c r="AJ447" i="10"/>
  <c r="AC321" i="2"/>
  <c r="AJ473" i="10"/>
  <c r="AC341" i="2"/>
  <c r="AJ16" i="10"/>
  <c r="AJ20" i="10"/>
  <c r="AC13" i="2"/>
  <c r="AJ26" i="10"/>
  <c r="AC17" i="2"/>
  <c r="AJ29" i="10"/>
  <c r="AC20" i="2"/>
  <c r="AJ36" i="10"/>
  <c r="AC26" i="2"/>
  <c r="AJ39" i="10"/>
  <c r="AC28" i="2"/>
  <c r="AJ42" i="10"/>
  <c r="AC30" i="2"/>
  <c r="AJ64" i="10"/>
  <c r="AJ71" i="10"/>
  <c r="AC51" i="2"/>
  <c r="AJ80" i="10"/>
  <c r="AJ100" i="10"/>
  <c r="AC76" i="2"/>
  <c r="AJ106" i="10"/>
  <c r="AC79" i="2"/>
  <c r="AJ112" i="10"/>
  <c r="AJ119" i="10"/>
  <c r="AC90" i="2"/>
  <c r="AJ122" i="10"/>
  <c r="AC92" i="2"/>
  <c r="AJ138" i="10"/>
  <c r="AC103" i="2"/>
  <c r="AJ141" i="10"/>
  <c r="AC106" i="2"/>
  <c r="AJ148" i="10"/>
  <c r="AC112" i="2"/>
  <c r="AJ154" i="10"/>
  <c r="AC117" i="2"/>
  <c r="AJ160" i="10"/>
  <c r="AJ164" i="10"/>
  <c r="AC123" i="2"/>
  <c r="AJ176" i="10"/>
  <c r="AJ183" i="10"/>
  <c r="AC135" i="2"/>
  <c r="AJ202" i="10"/>
  <c r="AC149" i="2"/>
  <c r="AJ208" i="10"/>
  <c r="AJ212" i="10"/>
  <c r="AC154" i="2"/>
  <c r="AJ215" i="10"/>
  <c r="AC156" i="2"/>
  <c r="AJ221" i="10"/>
  <c r="AC160" i="2"/>
  <c r="AJ224" i="10"/>
  <c r="AJ240" i="10"/>
  <c r="AJ256" i="10"/>
  <c r="AJ269" i="10"/>
  <c r="AC193" i="2"/>
  <c r="AJ314" i="10"/>
  <c r="AC221" i="2"/>
  <c r="AJ333" i="10"/>
  <c r="AC237" i="2"/>
  <c r="AJ370" i="10"/>
  <c r="AC267" i="2"/>
  <c r="AJ400" i="10"/>
  <c r="AJ431" i="10"/>
  <c r="AC311" i="2"/>
  <c r="AJ454" i="10"/>
  <c r="AJ464" i="10"/>
  <c r="AJ471" i="10"/>
  <c r="AC339" i="2"/>
  <c r="AC401" i="2"/>
  <c r="AC391" i="2"/>
  <c r="AJ374" i="10"/>
  <c r="AJ384" i="10"/>
  <c r="AJ391" i="10"/>
  <c r="AC281" i="2"/>
  <c r="AJ398" i="10"/>
  <c r="AC287" i="2"/>
  <c r="AJ415" i="10"/>
  <c r="AC299" i="2"/>
  <c r="AJ418" i="10"/>
  <c r="AC301" i="2"/>
  <c r="AJ435" i="10"/>
  <c r="AC313" i="2"/>
  <c r="AJ455" i="10"/>
  <c r="AC327" i="2"/>
  <c r="AJ512" i="10"/>
  <c r="AC330" i="2"/>
  <c r="AC298" i="2"/>
  <c r="AC290" i="2"/>
  <c r="AC274" i="2"/>
  <c r="AC242" i="2"/>
  <c r="AC234" i="2"/>
  <c r="AC218" i="2"/>
  <c r="AC210" i="2"/>
  <c r="AC194" i="2"/>
  <c r="AC186" i="2"/>
  <c r="AC177" i="2"/>
  <c r="AJ147" i="10"/>
  <c r="AC111" i="2"/>
  <c r="AJ153" i="10"/>
  <c r="AC116" i="2"/>
  <c r="AJ265" i="10"/>
  <c r="AC191" i="2"/>
  <c r="AJ275" i="10"/>
  <c r="AC197" i="2"/>
  <c r="AJ329" i="10"/>
  <c r="AC233" i="2"/>
  <c r="AJ345" i="10"/>
  <c r="AC245" i="2"/>
  <c r="AJ359" i="10"/>
  <c r="AC257" i="2"/>
  <c r="AJ420" i="10"/>
  <c r="AC303" i="2"/>
  <c r="AJ450" i="10"/>
  <c r="AC323" i="2"/>
  <c r="AJ32" i="10"/>
  <c r="AJ52" i="10"/>
  <c r="AC37" i="2"/>
  <c r="AJ68" i="10"/>
  <c r="AC48" i="2"/>
  <c r="AJ74" i="10"/>
  <c r="AC54" i="2"/>
  <c r="AJ77" i="10"/>
  <c r="AC57" i="2"/>
  <c r="AJ84" i="10"/>
  <c r="AC64" i="2"/>
  <c r="AJ87" i="10"/>
  <c r="AC67" i="2"/>
  <c r="AJ93" i="10"/>
  <c r="AC71" i="2"/>
  <c r="AJ109" i="10"/>
  <c r="AC82" i="2"/>
  <c r="AJ116" i="10"/>
  <c r="AC88" i="2"/>
  <c r="AJ128" i="10"/>
  <c r="AJ135" i="10"/>
  <c r="AC101" i="2"/>
  <c r="AJ144" i="10"/>
  <c r="AJ151" i="10"/>
  <c r="AC114" i="2"/>
  <c r="AJ170" i="10"/>
  <c r="AC127" i="2"/>
  <c r="AJ192" i="10"/>
  <c r="AJ199" i="10"/>
  <c r="AC146" i="2"/>
  <c r="AJ231" i="10"/>
  <c r="AC167" i="2"/>
  <c r="AJ234" i="10"/>
  <c r="AC170" i="2"/>
  <c r="AJ247" i="10"/>
  <c r="AC179" i="2"/>
  <c r="AJ260" i="10"/>
  <c r="AC187" i="2"/>
  <c r="AJ272" i="10"/>
  <c r="AJ279" i="10"/>
  <c r="AC199" i="2"/>
  <c r="AJ285" i="10"/>
  <c r="AC203" i="2"/>
  <c r="AJ327" i="10"/>
  <c r="AC231" i="2"/>
  <c r="AJ387" i="10"/>
  <c r="AC279" i="2"/>
  <c r="AJ393" i="10"/>
  <c r="AC283" i="2"/>
  <c r="AJ407" i="10"/>
  <c r="AC293" i="2"/>
  <c r="AC399" i="2"/>
  <c r="AJ351" i="10"/>
  <c r="AC249" i="2"/>
  <c r="AJ428" i="10"/>
  <c r="AC309" i="2"/>
  <c r="AJ445" i="10"/>
  <c r="AC319" i="2"/>
  <c r="AJ452" i="10"/>
  <c r="AC325" i="2"/>
  <c r="AJ502" i="10"/>
  <c r="AJ18" i="10"/>
  <c r="AC12" i="2"/>
  <c r="AJ31" i="10"/>
  <c r="AC22" i="2"/>
  <c r="AJ47" i="10"/>
  <c r="AC34" i="2"/>
  <c r="AJ63" i="10"/>
  <c r="AC44" i="2"/>
  <c r="AJ79" i="10"/>
  <c r="AC59" i="2"/>
  <c r="AJ82" i="10"/>
  <c r="AC62" i="2"/>
  <c r="AJ95" i="10"/>
  <c r="AC73" i="2"/>
  <c r="AJ111" i="10"/>
  <c r="AC84" i="2"/>
  <c r="AJ114" i="10"/>
  <c r="AC86" i="2"/>
  <c r="AJ127" i="10"/>
  <c r="AC96" i="2"/>
  <c r="AJ143" i="10"/>
  <c r="AC108" i="2"/>
  <c r="AJ178" i="10"/>
  <c r="AC132" i="2"/>
  <c r="AJ194" i="10"/>
  <c r="AC142" i="2"/>
  <c r="AJ242" i="10"/>
  <c r="AC176" i="2"/>
  <c r="AJ287" i="10"/>
  <c r="AC205" i="2"/>
  <c r="AJ290" i="10"/>
  <c r="AC207" i="2"/>
  <c r="AJ306" i="10"/>
  <c r="AC217" i="2"/>
  <c r="AJ319" i="10"/>
  <c r="AC225" i="2"/>
  <c r="AJ335" i="10"/>
  <c r="AC239" i="2"/>
  <c r="AJ338" i="10"/>
  <c r="AC241" i="2"/>
  <c r="AJ355" i="10"/>
  <c r="AC253" i="2"/>
  <c r="AJ361" i="10"/>
  <c r="AC259" i="2"/>
  <c r="AJ365" i="10"/>
  <c r="AC263" i="2"/>
  <c r="AJ368" i="10"/>
  <c r="AJ372" i="10"/>
  <c r="AC269" i="2"/>
  <c r="AJ375" i="10"/>
  <c r="AC271" i="2"/>
  <c r="AJ382" i="10"/>
  <c r="AC275" i="2"/>
  <c r="AJ412" i="10"/>
  <c r="AC297" i="2"/>
  <c r="AJ422" i="10"/>
  <c r="AJ425" i="10"/>
  <c r="AC307" i="2"/>
  <c r="AJ439" i="10"/>
  <c r="AC315" i="2"/>
  <c r="AJ442" i="10"/>
  <c r="AC317" i="2"/>
  <c r="AJ466" i="10"/>
  <c r="AC335" i="2"/>
  <c r="AJ486" i="10"/>
  <c r="AJ496" i="10"/>
  <c r="AC7" i="2"/>
  <c r="AC3" i="2"/>
  <c r="AC408" i="2"/>
  <c r="AC404" i="2"/>
  <c r="AC402" i="2"/>
  <c r="AC400" i="2"/>
  <c r="AC398" i="2"/>
  <c r="AC396" i="2"/>
  <c r="AC394" i="2"/>
  <c r="AC390" i="2"/>
  <c r="AC388" i="2"/>
  <c r="AC384" i="2"/>
  <c r="AC382" i="2"/>
  <c r="AC378" i="2"/>
  <c r="AC374" i="2"/>
  <c r="AC372" i="2"/>
  <c r="AC370" i="2"/>
  <c r="AC364" i="2"/>
  <c r="AC362" i="2"/>
  <c r="AC358" i="2"/>
  <c r="AC350" i="2"/>
  <c r="AC346" i="2"/>
  <c r="AC344" i="2"/>
  <c r="AC342" i="2"/>
  <c r="AC332" i="2"/>
  <c r="AC324" i="2"/>
  <c r="AC316" i="2"/>
  <c r="AC308" i="2"/>
  <c r="AC284" i="2"/>
  <c r="AC276" i="2"/>
  <c r="AC268" i="2"/>
  <c r="AC260" i="2"/>
  <c r="AC252" i="2"/>
  <c r="AC244" i="2"/>
  <c r="AC228" i="2"/>
  <c r="AC212" i="2"/>
  <c r="AC169" i="2"/>
  <c r="AC137" i="2"/>
  <c r="AJ35" i="10"/>
  <c r="AC25" i="2"/>
  <c r="AJ51" i="10"/>
  <c r="AC36" i="2"/>
  <c r="AJ57" i="10"/>
  <c r="AC40" i="2"/>
  <c r="AJ131" i="10"/>
  <c r="AC99" i="2"/>
  <c r="AJ163" i="10"/>
  <c r="AC122" i="2"/>
  <c r="AJ169" i="10"/>
  <c r="AC126" i="2"/>
  <c r="AJ227" i="10"/>
  <c r="AC164" i="2"/>
  <c r="AJ249" i="10"/>
  <c r="AC180" i="2"/>
  <c r="AJ403" i="10"/>
  <c r="AC291" i="2"/>
  <c r="AJ409" i="10"/>
  <c r="AC295" i="2"/>
  <c r="AC310" i="2"/>
  <c r="AC302" i="2"/>
  <c r="AC286" i="2"/>
  <c r="AC278" i="2"/>
  <c r="AC262" i="2"/>
  <c r="AC254" i="2"/>
  <c r="AC214" i="2"/>
  <c r="AC182" i="2"/>
  <c r="AC171" i="2"/>
  <c r="AC163" i="2"/>
  <c r="AC139" i="2"/>
  <c r="AC329" i="2"/>
  <c r="AC285" i="2"/>
  <c r="AI285" i="2" s="1"/>
  <c r="AL395" i="10" s="1"/>
  <c r="AN395" i="10" s="1"/>
  <c r="AC273" i="2"/>
  <c r="AI273" i="2" s="1"/>
  <c r="AL379" i="10" s="1"/>
  <c r="AN379" i="10" s="1"/>
  <c r="AC261" i="2"/>
  <c r="AC255" i="2"/>
  <c r="AC251" i="2"/>
  <c r="AC243" i="2"/>
  <c r="AC235" i="2"/>
  <c r="AC229" i="2"/>
  <c r="AC215" i="2"/>
  <c r="AC201" i="2"/>
  <c r="AI201" i="2" s="1"/>
  <c r="AL283" i="10" s="1"/>
  <c r="AN283" i="10" s="1"/>
  <c r="AC183" i="2"/>
  <c r="AC181" i="2"/>
  <c r="AC173" i="2"/>
  <c r="AC165" i="2"/>
  <c r="AI165" i="2" s="1"/>
  <c r="AL229" i="10" s="1"/>
  <c r="AN229" i="10" s="1"/>
  <c r="AC141" i="2"/>
  <c r="AJ27" i="10"/>
  <c r="AC18" i="2"/>
  <c r="AJ30" i="10"/>
  <c r="AC21" i="2"/>
  <c r="AJ33" i="10"/>
  <c r="AC24" i="2"/>
  <c r="AJ37" i="10"/>
  <c r="AC27" i="2"/>
  <c r="AJ43" i="10"/>
  <c r="AC31" i="2"/>
  <c r="AJ46" i="10"/>
  <c r="AC33" i="2"/>
  <c r="AJ49" i="10"/>
  <c r="AC35" i="2"/>
  <c r="AJ59" i="10"/>
  <c r="AC41" i="2"/>
  <c r="AJ62" i="10"/>
  <c r="AC43" i="2"/>
  <c r="AJ65" i="10"/>
  <c r="AC46" i="2"/>
  <c r="AJ69" i="10"/>
  <c r="AC49" i="2"/>
  <c r="AI49" i="2" s="1"/>
  <c r="AL69" i="10" s="1"/>
  <c r="AN69" i="10" s="1"/>
  <c r="AJ75" i="10"/>
  <c r="AC55" i="2"/>
  <c r="AJ78" i="10"/>
  <c r="AC58" i="2"/>
  <c r="AJ81" i="10"/>
  <c r="AC61" i="2"/>
  <c r="AJ85" i="10"/>
  <c r="AC65" i="2"/>
  <c r="AJ91" i="10"/>
  <c r="AC70" i="2"/>
  <c r="AJ94" i="10"/>
  <c r="AC72" i="2"/>
  <c r="AJ97" i="10"/>
  <c r="AC74" i="2"/>
  <c r="AJ107" i="10"/>
  <c r="AC80" i="2"/>
  <c r="AJ110" i="10"/>
  <c r="AC83" i="2"/>
  <c r="AJ123" i="10"/>
  <c r="AC93" i="2"/>
  <c r="AJ126" i="10"/>
  <c r="AC95" i="2"/>
  <c r="AJ129" i="10"/>
  <c r="AC98" i="2"/>
  <c r="AJ133" i="10"/>
  <c r="AC100" i="2"/>
  <c r="AJ139" i="10"/>
  <c r="AC104" i="2"/>
  <c r="AJ142" i="10"/>
  <c r="AC107" i="2"/>
  <c r="AJ145" i="10"/>
  <c r="AC110" i="2"/>
  <c r="AJ149" i="10"/>
  <c r="AC113" i="2"/>
  <c r="AJ158" i="10"/>
  <c r="AC119" i="2"/>
  <c r="AJ161" i="10"/>
  <c r="AC121" i="2"/>
  <c r="AJ174" i="10"/>
  <c r="AC129" i="2"/>
  <c r="AI129" i="2" s="1"/>
  <c r="AL174" i="10" s="1"/>
  <c r="AN174" i="10" s="1"/>
  <c r="AJ177" i="10"/>
  <c r="AC131" i="2"/>
  <c r="AJ181" i="10"/>
  <c r="AC134" i="2"/>
  <c r="AJ197" i="10"/>
  <c r="AC144" i="2"/>
  <c r="AJ219" i="10"/>
  <c r="AC158" i="2"/>
  <c r="AJ245" i="10"/>
  <c r="AC178" i="2"/>
  <c r="AC175" i="2"/>
  <c r="AC151" i="2"/>
  <c r="AU151" i="2"/>
  <c r="AU149" i="2"/>
  <c r="AU147" i="2"/>
  <c r="AU145" i="2"/>
  <c r="AU143" i="2"/>
  <c r="AU141" i="2"/>
  <c r="AU139" i="2"/>
  <c r="AU137" i="2"/>
  <c r="AU135" i="2"/>
  <c r="AU133" i="2"/>
  <c r="AU131" i="2"/>
  <c r="AU129" i="2"/>
  <c r="AU127" i="2"/>
  <c r="AU125" i="2"/>
  <c r="AU123" i="2"/>
  <c r="AU121" i="2"/>
  <c r="AU119" i="2"/>
  <c r="AU117" i="2"/>
  <c r="AU115" i="2"/>
  <c r="AU113" i="2"/>
  <c r="AU111" i="2"/>
  <c r="AU109" i="2"/>
  <c r="AU107" i="2"/>
  <c r="AU105" i="2"/>
  <c r="AU103" i="2"/>
  <c r="AU101" i="2"/>
  <c r="AU99" i="2"/>
  <c r="AU97" i="2"/>
  <c r="AX8" i="2"/>
  <c r="AX409" i="2"/>
  <c r="AX407" i="2"/>
  <c r="AU405" i="2"/>
  <c r="AU403" i="2"/>
  <c r="AX399" i="2"/>
  <c r="AX397" i="2"/>
  <c r="AX389" i="2"/>
  <c r="AU387" i="2"/>
  <c r="AX379" i="2"/>
  <c r="AU377" i="2"/>
  <c r="AX377" i="2"/>
  <c r="AU375" i="2"/>
  <c r="AU371" i="2"/>
  <c r="AU369" i="2"/>
  <c r="AX365" i="2"/>
  <c r="AX361" i="2"/>
  <c r="AU359" i="2"/>
  <c r="AX359" i="2"/>
  <c r="AU357" i="2"/>
  <c r="AX357" i="2"/>
  <c r="AU355" i="2"/>
  <c r="AX355" i="2"/>
  <c r="AU353" i="2"/>
  <c r="AX353" i="2"/>
  <c r="AU351" i="2"/>
  <c r="AX351" i="2"/>
  <c r="AU349" i="2"/>
  <c r="AX349" i="2"/>
  <c r="AU347" i="2"/>
  <c r="AX347" i="2"/>
  <c r="AU345" i="2"/>
  <c r="AX345" i="2"/>
  <c r="AU343" i="2"/>
  <c r="AX343" i="2"/>
  <c r="AU341" i="2"/>
  <c r="AX341" i="2"/>
  <c r="AU339" i="2"/>
  <c r="AX339" i="2"/>
  <c r="AU337" i="2"/>
  <c r="AX337" i="2"/>
  <c r="AU335" i="2"/>
  <c r="AX335" i="2"/>
  <c r="AU333" i="2"/>
  <c r="AX333" i="2"/>
  <c r="AU331" i="2"/>
  <c r="AX331" i="2"/>
  <c r="AU329" i="2"/>
  <c r="AX329" i="2"/>
  <c r="AU327" i="2"/>
  <c r="AX327" i="2"/>
  <c r="AU325" i="2"/>
  <c r="AX325" i="2"/>
  <c r="AU323" i="2"/>
  <c r="AX323" i="2"/>
  <c r="AU321" i="2"/>
  <c r="AX321" i="2"/>
  <c r="AU319" i="2"/>
  <c r="AX319" i="2"/>
  <c r="AU317" i="2"/>
  <c r="AX317" i="2"/>
  <c r="AU315" i="2"/>
  <c r="AX315" i="2"/>
  <c r="AU313" i="2"/>
  <c r="AX313" i="2"/>
  <c r="AU311" i="2"/>
  <c r="AX311" i="2"/>
  <c r="AU309" i="2"/>
  <c r="AX309" i="2"/>
  <c r="AU307" i="2"/>
  <c r="AX307" i="2"/>
  <c r="AU305" i="2"/>
  <c r="AX305" i="2"/>
  <c r="AU303" i="2"/>
  <c r="AI21" i="2"/>
  <c r="AL30" i="10" s="1"/>
  <c r="AN30" i="10" s="1"/>
  <c r="AX10" i="2"/>
  <c r="AX6" i="2"/>
  <c r="AU4" i="2"/>
  <c r="AX403" i="2"/>
  <c r="AU401" i="2"/>
  <c r="AX395" i="2"/>
  <c r="AX393" i="2"/>
  <c r="AU391" i="2"/>
  <c r="AX387" i="2"/>
  <c r="AU385" i="2"/>
  <c r="AX383" i="2"/>
  <c r="AX381" i="2"/>
  <c r="AU379" i="2"/>
  <c r="AX375" i="2"/>
  <c r="AU373" i="2"/>
  <c r="AX367" i="2"/>
  <c r="AU365" i="2"/>
  <c r="AX363" i="2"/>
  <c r="AU10" i="2"/>
  <c r="AU8" i="2"/>
  <c r="AU6" i="2"/>
  <c r="AX4" i="2"/>
  <c r="AU409" i="2"/>
  <c r="AU407" i="2"/>
  <c r="AX405" i="2"/>
  <c r="AX401" i="2"/>
  <c r="AU399" i="2"/>
  <c r="AU397" i="2"/>
  <c r="AU395" i="2"/>
  <c r="AU393" i="2"/>
  <c r="AX391" i="2"/>
  <c r="AU389" i="2"/>
  <c r="AX385" i="2"/>
  <c r="AU383" i="2"/>
  <c r="AU381" i="2"/>
  <c r="AX373" i="2"/>
  <c r="AX371" i="2"/>
  <c r="AX369" i="2"/>
  <c r="AU367" i="2"/>
  <c r="AU363" i="2"/>
  <c r="AU361" i="2"/>
  <c r="AX303" i="2"/>
  <c r="AU301" i="2"/>
  <c r="AX301" i="2"/>
  <c r="AU299" i="2"/>
  <c r="AX299" i="2"/>
  <c r="AU297" i="2"/>
  <c r="AX297" i="2"/>
  <c r="AU295" i="2"/>
  <c r="AX295" i="2"/>
  <c r="AU293" i="2"/>
  <c r="AX293" i="2"/>
  <c r="AU291" i="2"/>
  <c r="AX291" i="2"/>
  <c r="AU289" i="2"/>
  <c r="AX289" i="2"/>
  <c r="AU287" i="2"/>
  <c r="AX287" i="2"/>
  <c r="AU285" i="2"/>
  <c r="AX285" i="2"/>
  <c r="AU283" i="2"/>
  <c r="AU281" i="2"/>
  <c r="AU279" i="2"/>
  <c r="AU277" i="2"/>
  <c r="AU275" i="2"/>
  <c r="AU273" i="2"/>
  <c r="AU271" i="2"/>
  <c r="AU269" i="2"/>
  <c r="AU267" i="2"/>
  <c r="AU265" i="2"/>
  <c r="AU263" i="2"/>
  <c r="AU261" i="2"/>
  <c r="AU259" i="2"/>
  <c r="AU257" i="2"/>
  <c r="AU255" i="2"/>
  <c r="AU253" i="2"/>
  <c r="AU251" i="2"/>
  <c r="AU249" i="2"/>
  <c r="AU247" i="2"/>
  <c r="AU245" i="2"/>
  <c r="AU243" i="2"/>
  <c r="AU241" i="2"/>
  <c r="AU239" i="2"/>
  <c r="AU237" i="2"/>
  <c r="AU235" i="2"/>
  <c r="AU233" i="2"/>
  <c r="AU231" i="2"/>
  <c r="AU229" i="2"/>
  <c r="AU227" i="2"/>
  <c r="AU225" i="2"/>
  <c r="AU223" i="2"/>
  <c r="AU221" i="2"/>
  <c r="AU219" i="2"/>
  <c r="AU217" i="2"/>
  <c r="AU215" i="2"/>
  <c r="AU213" i="2"/>
  <c r="AU211" i="2"/>
  <c r="AU209" i="2"/>
  <c r="AU207" i="2"/>
  <c r="AU205" i="2"/>
  <c r="AU203" i="2"/>
  <c r="AU201" i="2"/>
  <c r="AU199" i="2"/>
  <c r="AU197" i="2"/>
  <c r="AU195" i="2"/>
  <c r="AU193" i="2"/>
  <c r="AU191" i="2"/>
  <c r="AU189" i="2"/>
  <c r="AU187" i="2"/>
  <c r="AU185" i="2"/>
  <c r="AU183" i="2"/>
  <c r="AU181" i="2"/>
  <c r="AU179" i="2"/>
  <c r="AU177" i="2"/>
  <c r="AU175" i="2"/>
  <c r="AU173" i="2"/>
  <c r="AU171" i="2"/>
  <c r="AU169" i="2"/>
  <c r="AU167" i="2"/>
  <c r="AU165" i="2"/>
  <c r="AU163" i="2"/>
  <c r="AU161" i="2"/>
  <c r="AU159" i="2"/>
  <c r="AU157" i="2"/>
  <c r="AU155" i="2"/>
  <c r="AU153" i="2"/>
  <c r="AX283" i="2"/>
  <c r="AX281" i="2"/>
  <c r="AX279" i="2"/>
  <c r="AX277" i="2"/>
  <c r="AX275" i="2"/>
  <c r="AX273" i="2"/>
  <c r="AX271" i="2"/>
  <c r="AX269" i="2"/>
  <c r="AX267" i="2"/>
  <c r="AX265" i="2"/>
  <c r="AX263" i="2"/>
  <c r="AX261" i="2"/>
  <c r="AX259" i="2"/>
  <c r="AX257" i="2"/>
  <c r="AX255" i="2"/>
  <c r="AX253" i="2"/>
  <c r="AX251" i="2"/>
  <c r="AX249" i="2"/>
  <c r="AX247" i="2"/>
  <c r="AX245" i="2"/>
  <c r="AX243" i="2"/>
  <c r="AX241" i="2"/>
  <c r="AX239" i="2"/>
  <c r="AX237" i="2"/>
  <c r="AX235" i="2"/>
  <c r="AX233" i="2"/>
  <c r="AX231" i="2"/>
  <c r="AX229" i="2"/>
  <c r="AX227" i="2"/>
  <c r="AX225" i="2"/>
  <c r="AX223" i="2"/>
  <c r="AX221" i="2"/>
  <c r="AX219" i="2"/>
  <c r="AX217" i="2"/>
  <c r="AX215" i="2"/>
  <c r="AX213" i="2"/>
  <c r="AX211" i="2"/>
  <c r="AX209" i="2"/>
  <c r="AX207" i="2"/>
  <c r="AX205" i="2"/>
  <c r="AX203" i="2"/>
  <c r="AX201" i="2"/>
  <c r="AX199" i="2"/>
  <c r="AX197" i="2"/>
  <c r="AX195" i="2"/>
  <c r="AX193" i="2"/>
  <c r="AX191" i="2"/>
  <c r="AX189" i="2"/>
  <c r="AX187" i="2"/>
  <c r="AX185" i="2"/>
  <c r="AX183" i="2"/>
  <c r="AX181" i="2"/>
  <c r="AX179" i="2"/>
  <c r="AX177" i="2"/>
  <c r="AX175" i="2"/>
  <c r="AX173" i="2"/>
  <c r="AX171" i="2"/>
  <c r="AX169" i="2"/>
  <c r="AX167" i="2"/>
  <c r="AX165" i="2"/>
  <c r="AX163" i="2"/>
  <c r="AX161" i="2"/>
  <c r="AX159" i="2"/>
  <c r="AX157" i="2"/>
  <c r="AX155" i="2"/>
  <c r="AX153" i="2"/>
  <c r="AX151" i="2"/>
  <c r="AX149" i="2"/>
  <c r="AX147" i="2"/>
  <c r="AX145" i="2"/>
  <c r="AX143" i="2"/>
  <c r="AX141" i="2"/>
  <c r="AX139" i="2"/>
  <c r="AX137" i="2"/>
  <c r="AX135" i="2"/>
  <c r="AX133" i="2"/>
  <c r="AX131" i="2"/>
  <c r="AX129" i="2"/>
  <c r="AX127" i="2"/>
  <c r="AX125" i="2"/>
  <c r="AX123" i="2"/>
  <c r="AX121" i="2"/>
  <c r="AX119" i="2"/>
  <c r="AX117" i="2"/>
  <c r="AX115" i="2"/>
  <c r="AX113" i="2"/>
  <c r="AX111" i="2"/>
  <c r="AX109" i="2"/>
  <c r="AX107" i="2"/>
  <c r="AX105" i="2"/>
  <c r="AX103" i="2"/>
  <c r="AX101" i="2"/>
  <c r="AX99" i="2"/>
  <c r="AX97" i="2"/>
  <c r="AU95" i="2"/>
  <c r="AX95" i="2"/>
  <c r="AU93" i="2"/>
  <c r="AX93" i="2"/>
  <c r="AU91" i="2"/>
  <c r="AX91" i="2"/>
  <c r="AU89" i="2"/>
  <c r="AX89" i="2"/>
  <c r="AU87" i="2"/>
  <c r="AX87" i="2"/>
  <c r="AU85" i="2"/>
  <c r="AX85" i="2"/>
  <c r="AU83" i="2"/>
  <c r="AX83" i="2"/>
  <c r="AU81" i="2"/>
  <c r="AX81" i="2"/>
  <c r="AU79" i="2"/>
  <c r="AX79" i="2"/>
  <c r="AU77" i="2"/>
  <c r="AX77" i="2"/>
  <c r="AU75" i="2"/>
  <c r="AX75" i="2"/>
  <c r="AU73" i="2"/>
  <c r="AX73" i="2"/>
  <c r="AU71" i="2"/>
  <c r="AX71" i="2"/>
  <c r="AU69" i="2"/>
  <c r="AX69" i="2"/>
  <c r="AU67" i="2"/>
  <c r="AX67" i="2"/>
  <c r="AU65" i="2"/>
  <c r="AX65" i="2"/>
  <c r="AU63" i="2"/>
  <c r="AX63" i="2"/>
  <c r="AU61" i="2"/>
  <c r="AX61" i="2"/>
  <c r="AU59" i="2"/>
  <c r="AX59" i="2"/>
  <c r="AU57" i="2"/>
  <c r="AX57" i="2"/>
  <c r="AU55" i="2"/>
  <c r="AX55" i="2"/>
  <c r="AU53" i="2"/>
  <c r="AX53" i="2"/>
  <c r="AU51" i="2"/>
  <c r="AX51" i="2"/>
  <c r="AU49" i="2"/>
  <c r="AX49" i="2"/>
  <c r="AU47" i="2"/>
  <c r="AX47" i="2"/>
  <c r="AU45" i="2"/>
  <c r="AX45" i="2"/>
  <c r="AU43" i="2"/>
  <c r="AX43" i="2"/>
  <c r="AU41" i="2"/>
  <c r="AX41" i="2"/>
  <c r="AU39" i="2"/>
  <c r="AX39" i="2"/>
  <c r="AU37" i="2"/>
  <c r="AX37" i="2"/>
  <c r="AU35" i="2"/>
  <c r="AX35" i="2"/>
  <c r="AU33" i="2"/>
  <c r="AX33" i="2"/>
  <c r="AU31" i="2"/>
  <c r="AX31" i="2"/>
  <c r="AU29" i="2"/>
  <c r="AX29" i="2"/>
  <c r="AU27" i="2"/>
  <c r="AX27" i="2"/>
  <c r="AU25" i="2"/>
  <c r="AX25" i="2"/>
  <c r="AU23" i="2"/>
  <c r="AX23" i="2"/>
  <c r="AU21" i="2"/>
  <c r="AX21" i="2"/>
  <c r="AU19" i="2"/>
  <c r="AX19" i="2"/>
  <c r="AU17" i="2"/>
  <c r="AX17" i="2"/>
  <c r="AU15" i="2"/>
  <c r="AX15" i="2"/>
  <c r="AU13" i="2"/>
  <c r="AX13" i="2"/>
  <c r="AI349" i="2"/>
  <c r="AL482" i="10" s="1"/>
  <c r="AN482" i="10" s="1"/>
  <c r="AI345" i="2"/>
  <c r="AL477" i="10" s="1"/>
  <c r="AN477" i="10" s="1"/>
  <c r="AI161" i="2"/>
  <c r="AL222" i="10" s="1"/>
  <c r="AN222" i="10" s="1"/>
  <c r="AI125" i="2"/>
  <c r="AL168" i="10" s="1"/>
  <c r="AN168" i="10" s="1"/>
  <c r="AI73" i="2"/>
  <c r="AL95" i="10" s="1"/>
  <c r="AN95" i="10" s="1"/>
  <c r="AI41" i="2"/>
  <c r="AL59" i="10" s="1"/>
  <c r="AN59" i="10" s="1"/>
  <c r="AI169" i="2"/>
  <c r="AL233" i="10" s="1"/>
  <c r="AN233" i="10" s="1"/>
  <c r="AI137" i="2"/>
  <c r="AL186" i="10" s="1"/>
  <c r="AN186" i="10" s="1"/>
  <c r="AI109" i="2"/>
  <c r="AL144" i="10" s="1"/>
  <c r="AN144" i="10" s="1"/>
  <c r="AI85" i="2"/>
  <c r="AL112" i="10" s="1"/>
  <c r="AN112" i="10" s="1"/>
  <c r="AI61" i="2"/>
  <c r="AL81" i="10" s="1"/>
  <c r="AN81" i="10" s="1"/>
  <c r="AI13" i="2"/>
  <c r="AL20" i="10" s="1"/>
  <c r="AN20" i="10" s="1"/>
  <c r="AI317" i="2"/>
  <c r="AL442" i="10" s="1"/>
  <c r="AN442" i="10" s="1"/>
  <c r="AI117" i="2"/>
  <c r="AL154" i="10" s="1"/>
  <c r="AN154" i="10" s="1"/>
  <c r="AI113" i="2"/>
  <c r="AL149" i="10" s="1"/>
  <c r="AN149" i="10" s="1"/>
  <c r="AI269" i="2"/>
  <c r="AL372" i="10" s="1"/>
  <c r="AN372" i="10" s="1"/>
  <c r="AI281" i="2"/>
  <c r="AL391" i="10" s="1"/>
  <c r="AN391" i="10" s="1"/>
  <c r="AI197" i="2"/>
  <c r="AL275" i="10" s="1"/>
  <c r="AN275" i="10" s="1"/>
  <c r="AI53" i="2"/>
  <c r="AL73" i="10" s="1"/>
  <c r="AN73" i="10" s="1"/>
  <c r="AA414" i="2"/>
  <c r="W414" i="2"/>
  <c r="S414" i="2"/>
  <c r="O414" i="2"/>
  <c r="J414" i="2"/>
  <c r="AI249" i="2"/>
  <c r="AL351" i="10" s="1"/>
  <c r="AN351" i="10" s="1"/>
  <c r="AI153" i="2"/>
  <c r="AL210" i="10" s="1"/>
  <c r="AN210" i="10" s="1"/>
  <c r="AI401" i="2"/>
  <c r="AL546" i="10" s="1"/>
  <c r="AN546" i="10" s="1"/>
  <c r="AI397" i="2"/>
  <c r="AL541" i="10" s="1"/>
  <c r="AN541" i="10" s="1"/>
  <c r="AI369" i="2"/>
  <c r="AL505" i="10" s="1"/>
  <c r="AN505" i="10" s="1"/>
  <c r="AI365" i="2"/>
  <c r="AL501" i="10" s="1"/>
  <c r="AN501" i="10" s="1"/>
  <c r="AI353" i="2"/>
  <c r="AL487" i="10" s="1"/>
  <c r="AN487" i="10" s="1"/>
  <c r="AI225" i="2"/>
  <c r="AL319" i="10" s="1"/>
  <c r="AN319" i="10" s="1"/>
  <c r="AI217" i="2"/>
  <c r="AL306" i="10" s="1"/>
  <c r="AN306" i="10" s="1"/>
  <c r="AI213" i="2"/>
  <c r="AL300" i="10" s="1"/>
  <c r="AN300" i="10" s="1"/>
  <c r="AI209" i="2"/>
  <c r="AL294" i="10" s="1"/>
  <c r="AN294" i="10" s="1"/>
  <c r="AI185" i="2"/>
  <c r="AL256" i="10" s="1"/>
  <c r="AN256" i="10" s="1"/>
  <c r="AI141" i="2"/>
  <c r="AL193" i="10" s="1"/>
  <c r="AN193" i="10" s="1"/>
  <c r="AI105" i="2"/>
  <c r="AL140" i="10" s="1"/>
  <c r="AN140" i="10" s="1"/>
  <c r="AI101" i="2"/>
  <c r="AL135" i="10" s="1"/>
  <c r="AN135" i="10" s="1"/>
  <c r="AI97" i="2"/>
  <c r="AL128" i="10" s="1"/>
  <c r="AN128" i="10" s="1"/>
  <c r="AI93" i="2"/>
  <c r="AL123" i="10" s="1"/>
  <c r="AN123" i="10" s="1"/>
  <c r="AI65" i="2"/>
  <c r="AL85" i="10" s="1"/>
  <c r="AN85" i="10" s="1"/>
  <c r="AI57" i="2"/>
  <c r="AL77" i="10" s="1"/>
  <c r="AN77" i="10" s="1"/>
  <c r="AI17" i="2"/>
  <c r="AL26" i="10" s="1"/>
  <c r="AN26" i="10" s="1"/>
  <c r="I414" i="2"/>
  <c r="AE413" i="2"/>
  <c r="AE417" i="2"/>
  <c r="AE412" i="2"/>
  <c r="BA2" i="2"/>
  <c r="O413" i="2"/>
  <c r="O417" i="2"/>
  <c r="O412" i="2"/>
  <c r="BC408" i="2"/>
  <c r="BC390" i="2"/>
  <c r="BC380" i="2"/>
  <c r="BC372" i="2"/>
  <c r="BC364" i="2"/>
  <c r="BC358" i="2"/>
  <c r="BC350" i="2"/>
  <c r="BC336" i="2"/>
  <c r="BC326" i="2"/>
  <c r="BC312" i="2"/>
  <c r="BC302" i="2"/>
  <c r="BC292" i="2"/>
  <c r="BC288" i="2"/>
  <c r="BC262" i="2"/>
  <c r="BC258" i="2"/>
  <c r="BC256" i="2"/>
  <c r="BC254" i="2"/>
  <c r="BC248" i="2"/>
  <c r="BC242" i="2"/>
  <c r="BC238" i="2"/>
  <c r="BC234" i="2"/>
  <c r="BC232" i="2"/>
  <c r="BC230" i="2"/>
  <c r="BC228" i="2"/>
  <c r="BC226" i="2"/>
  <c r="BC224" i="2"/>
  <c r="BC222" i="2"/>
  <c r="BC220" i="2"/>
  <c r="BC218" i="2"/>
  <c r="BC216" i="2"/>
  <c r="BC214" i="2"/>
  <c r="BC212" i="2"/>
  <c r="BC210" i="2"/>
  <c r="BC208" i="2"/>
  <c r="BC206" i="2"/>
  <c r="BC204" i="2"/>
  <c r="E413" i="2"/>
  <c r="E412" i="2"/>
  <c r="E417" i="2"/>
  <c r="AI409" i="2"/>
  <c r="AL556" i="10" s="1"/>
  <c r="AN556" i="10" s="1"/>
  <c r="AI405" i="2"/>
  <c r="AL552" i="10" s="1"/>
  <c r="AN552" i="10" s="1"/>
  <c r="AI393" i="2"/>
  <c r="AL535" i="10" s="1"/>
  <c r="AN535" i="10" s="1"/>
  <c r="AI389" i="2"/>
  <c r="AL529" i="10" s="1"/>
  <c r="AN529" i="10" s="1"/>
  <c r="AI381" i="2"/>
  <c r="AL519" i="10" s="1"/>
  <c r="AN519" i="10" s="1"/>
  <c r="AI329" i="2"/>
  <c r="AL459" i="10" s="1"/>
  <c r="AN459" i="10" s="1"/>
  <c r="AI321" i="2"/>
  <c r="AL447" i="10" s="1"/>
  <c r="AN447" i="10" s="1"/>
  <c r="AI289" i="2"/>
  <c r="AL400" i="10" s="1"/>
  <c r="AN400" i="10" s="1"/>
  <c r="AI277" i="2"/>
  <c r="AL384" i="10" s="1"/>
  <c r="AN384" i="10" s="1"/>
  <c r="AI265" i="2"/>
  <c r="AL368" i="10" s="1"/>
  <c r="AN368" i="10" s="1"/>
  <c r="AI253" i="2"/>
  <c r="AL355" i="10" s="1"/>
  <c r="AN355" i="10" s="1"/>
  <c r="AI221" i="2"/>
  <c r="AL314" i="10" s="1"/>
  <c r="AN314" i="10" s="1"/>
  <c r="AI189" i="2"/>
  <c r="AL262" i="10" s="1"/>
  <c r="AN262" i="10" s="1"/>
  <c r="AI173" i="2"/>
  <c r="AL238" i="10" s="1"/>
  <c r="AN238" i="10" s="1"/>
  <c r="AI157" i="2"/>
  <c r="AL217" i="10" s="1"/>
  <c r="AN217" i="10" s="1"/>
  <c r="AI149" i="2"/>
  <c r="AL202" i="10" s="1"/>
  <c r="AN202" i="10" s="1"/>
  <c r="AI81" i="2"/>
  <c r="AL108" i="10" s="1"/>
  <c r="AN108" i="10" s="1"/>
  <c r="AI77" i="2"/>
  <c r="AL102" i="10" s="1"/>
  <c r="AN102" i="10" s="1"/>
  <c r="AI37" i="2"/>
  <c r="AL52" i="10" s="1"/>
  <c r="AN52" i="10" s="1"/>
  <c r="AI9" i="2"/>
  <c r="AL12" i="10" s="1"/>
  <c r="AN12" i="10" s="1"/>
  <c r="AA413" i="2"/>
  <c r="AA417" i="2"/>
  <c r="AA412" i="2"/>
  <c r="BC9" i="2"/>
  <c r="BC7" i="2"/>
  <c r="BC5" i="2"/>
  <c r="BC406" i="2"/>
  <c r="BC404" i="2"/>
  <c r="BC382" i="2"/>
  <c r="BC370" i="2"/>
  <c r="BC356" i="2"/>
  <c r="BC344" i="2"/>
  <c r="BC338" i="2"/>
  <c r="BC334" i="2"/>
  <c r="BC306" i="2"/>
  <c r="BC304" i="2"/>
  <c r="BC296" i="2"/>
  <c r="BC284" i="2"/>
  <c r="BC280" i="2"/>
  <c r="BC274" i="2"/>
  <c r="BC264" i="2"/>
  <c r="H412" i="2"/>
  <c r="H413" i="2"/>
  <c r="H417" i="2"/>
  <c r="AI386" i="2"/>
  <c r="AL525" i="10" s="1"/>
  <c r="AN525" i="10" s="1"/>
  <c r="AI382" i="2"/>
  <c r="AL520" i="10" s="1"/>
  <c r="AN520" i="10" s="1"/>
  <c r="AI378" i="2"/>
  <c r="AL514" i="10" s="1"/>
  <c r="AN514" i="10" s="1"/>
  <c r="AI374" i="2"/>
  <c r="AL510" i="10" s="1"/>
  <c r="AN510" i="10" s="1"/>
  <c r="AI370" i="2"/>
  <c r="AL506" i="10" s="1"/>
  <c r="AN506" i="10" s="1"/>
  <c r="AI358" i="2"/>
  <c r="AL493" i="10" s="1"/>
  <c r="AN493" i="10" s="1"/>
  <c r="AI342" i="2"/>
  <c r="AL474" i="10" s="1"/>
  <c r="AN474" i="10" s="1"/>
  <c r="AI322" i="2"/>
  <c r="AL449" i="10" s="1"/>
  <c r="AN449" i="10" s="1"/>
  <c r="AI306" i="2"/>
  <c r="AL424" i="10" s="1"/>
  <c r="AN424" i="10" s="1"/>
  <c r="AI302" i="2"/>
  <c r="AL419" i="10" s="1"/>
  <c r="AN419" i="10" s="1"/>
  <c r="AI294" i="2"/>
  <c r="AL408" i="10" s="1"/>
  <c r="AN408" i="10" s="1"/>
  <c r="AI282" i="2"/>
  <c r="AL392" i="10" s="1"/>
  <c r="AN392" i="10" s="1"/>
  <c r="AI278" i="2"/>
  <c r="AL386" i="10" s="1"/>
  <c r="AN386" i="10" s="1"/>
  <c r="AI274" i="2"/>
  <c r="AL381" i="10" s="1"/>
  <c r="AN381" i="10" s="1"/>
  <c r="AI262" i="2"/>
  <c r="AL364" i="10" s="1"/>
  <c r="AN364" i="10" s="1"/>
  <c r="AI246" i="2"/>
  <c r="AL347" i="10" s="1"/>
  <c r="AN347" i="10" s="1"/>
  <c r="AI230" i="2"/>
  <c r="AL326" i="10" s="1"/>
  <c r="AN326" i="10" s="1"/>
  <c r="AI218" i="2"/>
  <c r="AL308" i="10" s="1"/>
  <c r="AN308" i="10" s="1"/>
  <c r="AI214" i="2"/>
  <c r="AL301" i="10" s="1"/>
  <c r="AN301" i="10" s="1"/>
  <c r="AI206" i="2"/>
  <c r="AL289" i="10" s="1"/>
  <c r="AN289" i="10" s="1"/>
  <c r="AI202" i="2"/>
  <c r="AL284" i="10" s="1"/>
  <c r="AN284" i="10" s="1"/>
  <c r="AI198" i="2"/>
  <c r="AL277" i="10" s="1"/>
  <c r="AN277" i="10" s="1"/>
  <c r="AI194" i="2"/>
  <c r="AL271" i="10" s="1"/>
  <c r="AN271" i="10" s="1"/>
  <c r="AI190" i="2"/>
  <c r="AL264" i="10" s="1"/>
  <c r="AN264" i="10" s="1"/>
  <c r="AI186" i="2"/>
  <c r="AL258" i="10" s="1"/>
  <c r="AN258" i="10" s="1"/>
  <c r="AI182" i="2"/>
  <c r="AL253" i="10" s="1"/>
  <c r="AN253" i="10" s="1"/>
  <c r="AI178" i="2"/>
  <c r="AL245" i="10" s="1"/>
  <c r="AN245" i="10" s="1"/>
  <c r="AI174" i="2"/>
  <c r="AL240" i="10" s="1"/>
  <c r="AN240" i="10" s="1"/>
  <c r="AI170" i="2"/>
  <c r="AL234" i="10" s="1"/>
  <c r="AN234" i="10" s="1"/>
  <c r="AI166" i="2"/>
  <c r="AL230" i="10" s="1"/>
  <c r="AN230" i="10" s="1"/>
  <c r="AI162" i="2"/>
  <c r="AL224" i="10" s="1"/>
  <c r="AN224" i="10" s="1"/>
  <c r="AI158" i="2"/>
  <c r="AL219" i="10" s="1"/>
  <c r="AN219" i="10" s="1"/>
  <c r="AI154" i="2"/>
  <c r="AL212" i="10" s="1"/>
  <c r="AN212" i="10" s="1"/>
  <c r="AI150" i="2"/>
  <c r="AL204" i="10" s="1"/>
  <c r="AN204" i="10" s="1"/>
  <c r="AI146" i="2"/>
  <c r="AL199" i="10" s="1"/>
  <c r="AN199" i="10" s="1"/>
  <c r="AI142" i="2"/>
  <c r="AL194" i="10" s="1"/>
  <c r="AN194" i="10" s="1"/>
  <c r="AI138" i="2"/>
  <c r="AL188" i="10" s="1"/>
  <c r="AN188" i="10" s="1"/>
  <c r="AI134" i="2"/>
  <c r="AL181" i="10" s="1"/>
  <c r="AN181" i="10" s="1"/>
  <c r="AI130" i="2"/>
  <c r="AL176" i="10" s="1"/>
  <c r="AN176" i="10" s="1"/>
  <c r="AI126" i="2"/>
  <c r="AL169" i="10" s="1"/>
  <c r="AN169" i="10" s="1"/>
  <c r="AI122" i="2"/>
  <c r="AL163" i="10" s="1"/>
  <c r="AN163" i="10" s="1"/>
  <c r="AI118" i="2"/>
  <c r="AL156" i="10" s="1"/>
  <c r="AN156" i="10" s="1"/>
  <c r="AI114" i="2"/>
  <c r="AL151" i="10" s="1"/>
  <c r="AN151" i="10" s="1"/>
  <c r="AI110" i="2"/>
  <c r="AL145" i="10" s="1"/>
  <c r="AN145" i="10" s="1"/>
  <c r="AI106" i="2"/>
  <c r="AL141" i="10" s="1"/>
  <c r="AN141" i="10" s="1"/>
  <c r="AI102" i="2"/>
  <c r="AL136" i="10" s="1"/>
  <c r="AN136" i="10" s="1"/>
  <c r="AI98" i="2"/>
  <c r="AL129" i="10" s="1"/>
  <c r="AN129" i="10" s="1"/>
  <c r="AI94" i="2"/>
  <c r="AL124" i="10" s="1"/>
  <c r="AN124" i="10" s="1"/>
  <c r="AI90" i="2"/>
  <c r="AL119" i="10" s="1"/>
  <c r="AN119" i="10" s="1"/>
  <c r="AI86" i="2"/>
  <c r="AL114" i="10" s="1"/>
  <c r="AN114" i="10" s="1"/>
  <c r="AI82" i="2"/>
  <c r="AL109" i="10" s="1"/>
  <c r="AN109" i="10" s="1"/>
  <c r="AI78" i="2"/>
  <c r="AL104" i="10" s="1"/>
  <c r="AN104" i="10" s="1"/>
  <c r="AI74" i="2"/>
  <c r="AL97" i="10" s="1"/>
  <c r="AN97" i="10" s="1"/>
  <c r="AI70" i="2"/>
  <c r="AL91" i="10" s="1"/>
  <c r="AN91" i="10" s="1"/>
  <c r="AI66" i="2"/>
  <c r="AL86" i="10" s="1"/>
  <c r="AN86" i="10" s="1"/>
  <c r="AI62" i="2"/>
  <c r="AL82" i="10" s="1"/>
  <c r="AN82" i="10" s="1"/>
  <c r="AI58" i="2"/>
  <c r="AL78" i="10" s="1"/>
  <c r="AN78" i="10" s="1"/>
  <c r="I415" i="2"/>
  <c r="E415" i="2"/>
  <c r="AI54" i="2"/>
  <c r="AL74" i="10" s="1"/>
  <c r="AN74" i="10" s="1"/>
  <c r="AI50" i="2"/>
  <c r="AL70" i="10" s="1"/>
  <c r="AN70" i="10" s="1"/>
  <c r="AI46" i="2"/>
  <c r="AL65" i="10" s="1"/>
  <c r="AN65" i="10" s="1"/>
  <c r="AI42" i="2"/>
  <c r="AL60" i="10" s="1"/>
  <c r="AN60" i="10" s="1"/>
  <c r="AI38" i="2"/>
  <c r="AL54" i="10" s="1"/>
  <c r="AN54" i="10" s="1"/>
  <c r="AI34" i="2"/>
  <c r="AL47" i="10" s="1"/>
  <c r="AN47" i="10" s="1"/>
  <c r="AI30" i="2"/>
  <c r="AL42" i="10" s="1"/>
  <c r="AN42" i="10" s="1"/>
  <c r="AI26" i="2"/>
  <c r="AL36" i="10" s="1"/>
  <c r="AN36" i="10" s="1"/>
  <c r="AI22" i="2"/>
  <c r="AL31" i="10" s="1"/>
  <c r="AN31" i="10" s="1"/>
  <c r="AI18" i="2"/>
  <c r="AL27" i="10" s="1"/>
  <c r="AN27" i="10" s="1"/>
  <c r="AI14" i="2"/>
  <c r="AL22" i="10" s="1"/>
  <c r="AN22" i="10" s="1"/>
  <c r="AI10" i="2"/>
  <c r="AL14" i="10" s="1"/>
  <c r="AN14" i="10" s="1"/>
  <c r="AI6" i="2"/>
  <c r="AL8" i="10" s="1"/>
  <c r="AN8" i="10" s="1"/>
  <c r="H414" i="2"/>
  <c r="D414" i="2"/>
  <c r="AD412" i="2"/>
  <c r="AD417" i="2"/>
  <c r="AD413" i="2"/>
  <c r="Z412" i="2"/>
  <c r="Z417" i="2"/>
  <c r="Z413" i="2"/>
  <c r="AU2" i="2"/>
  <c r="V412" i="2"/>
  <c r="V417" i="2"/>
  <c r="V413" i="2"/>
  <c r="R412" i="2"/>
  <c r="R417" i="2"/>
  <c r="R413" i="2"/>
  <c r="AX2" i="2"/>
  <c r="N412" i="2"/>
  <c r="N417" i="2"/>
  <c r="N413" i="2"/>
  <c r="AW10" i="2"/>
  <c r="AW8" i="2"/>
  <c r="AW6" i="2"/>
  <c r="AW4" i="2"/>
  <c r="BA3" i="2"/>
  <c r="BA414" i="2" s="1"/>
  <c r="AE414" i="2"/>
  <c r="AW409" i="2"/>
  <c r="AW407" i="2"/>
  <c r="AW405" i="2"/>
  <c r="AW403" i="2"/>
  <c r="AW401" i="2"/>
  <c r="AW399" i="2"/>
  <c r="AW397" i="2"/>
  <c r="AW395" i="2"/>
  <c r="AW393" i="2"/>
  <c r="AW391" i="2"/>
  <c r="AW389" i="2"/>
  <c r="AW387" i="2"/>
  <c r="AW385" i="2"/>
  <c r="AW383" i="2"/>
  <c r="AW381" i="2"/>
  <c r="AW379" i="2"/>
  <c r="AW377" i="2"/>
  <c r="AW375" i="2"/>
  <c r="AW373" i="2"/>
  <c r="AW371" i="2"/>
  <c r="AW369" i="2"/>
  <c r="AW367" i="2"/>
  <c r="AW365" i="2"/>
  <c r="AW363" i="2"/>
  <c r="AW361" i="2"/>
  <c r="AW359" i="2"/>
  <c r="AW357" i="2"/>
  <c r="AW355" i="2"/>
  <c r="AW353" i="2"/>
  <c r="AW351" i="2"/>
  <c r="AW349" i="2"/>
  <c r="AW347" i="2"/>
  <c r="AW345" i="2"/>
  <c r="AW343" i="2"/>
  <c r="AW341" i="2"/>
  <c r="AW339" i="2"/>
  <c r="AW337" i="2"/>
  <c r="AI385" i="2"/>
  <c r="AL524" i="10" s="1"/>
  <c r="AN524" i="10" s="1"/>
  <c r="AI377" i="2"/>
  <c r="AL513" i="10" s="1"/>
  <c r="AN513" i="10" s="1"/>
  <c r="AI373" i="2"/>
  <c r="AL509" i="10" s="1"/>
  <c r="AN509" i="10" s="1"/>
  <c r="AI337" i="2"/>
  <c r="AL469" i="10" s="1"/>
  <c r="AN469" i="10" s="1"/>
  <c r="AI333" i="2"/>
  <c r="AL464" i="10" s="1"/>
  <c r="AN464" i="10" s="1"/>
  <c r="AI309" i="2"/>
  <c r="AL428" i="10" s="1"/>
  <c r="AN428" i="10" s="1"/>
  <c r="AI301" i="2"/>
  <c r="AL418" i="10" s="1"/>
  <c r="AN418" i="10" s="1"/>
  <c r="AI293" i="2"/>
  <c r="AL407" i="10" s="1"/>
  <c r="AN407" i="10" s="1"/>
  <c r="AI257" i="2"/>
  <c r="AL359" i="10" s="1"/>
  <c r="AN359" i="10" s="1"/>
  <c r="AI241" i="2"/>
  <c r="AL338" i="10" s="1"/>
  <c r="AN338" i="10" s="1"/>
  <c r="AI233" i="2"/>
  <c r="AL329" i="10" s="1"/>
  <c r="AN329" i="10" s="1"/>
  <c r="AI205" i="2"/>
  <c r="AL287" i="10" s="1"/>
  <c r="AN287" i="10" s="1"/>
  <c r="AI89" i="2"/>
  <c r="AL118" i="10" s="1"/>
  <c r="AN118" i="10" s="1"/>
  <c r="F415" i="2"/>
  <c r="AI45" i="2"/>
  <c r="AL64" i="10" s="1"/>
  <c r="AN64" i="10" s="1"/>
  <c r="AI33" i="2"/>
  <c r="AL46" i="10" s="1"/>
  <c r="AN46" i="10" s="1"/>
  <c r="AI25" i="2"/>
  <c r="AL35" i="10" s="1"/>
  <c r="AN35" i="10" s="1"/>
  <c r="E414" i="2"/>
  <c r="W413" i="2"/>
  <c r="W417" i="2"/>
  <c r="W412" i="2"/>
  <c r="BC11" i="2"/>
  <c r="AB414" i="2"/>
  <c r="AZ3" i="2"/>
  <c r="AZ414" i="2" s="1"/>
  <c r="X414" i="2"/>
  <c r="AV3" i="2"/>
  <c r="AV414" i="2" s="1"/>
  <c r="L414" i="2"/>
  <c r="BC3" i="2"/>
  <c r="BC402" i="2"/>
  <c r="BC398" i="2"/>
  <c r="BC394" i="2"/>
  <c r="BC388" i="2"/>
  <c r="BC384" i="2"/>
  <c r="BC376" i="2"/>
  <c r="BC366" i="2"/>
  <c r="BC354" i="2"/>
  <c r="BC342" i="2"/>
  <c r="BC324" i="2"/>
  <c r="BC320" i="2"/>
  <c r="BC318" i="2"/>
  <c r="BC314" i="2"/>
  <c r="BC308" i="2"/>
  <c r="BC298" i="2"/>
  <c r="BC278" i="2"/>
  <c r="BC276" i="2"/>
  <c r="BC266" i="2"/>
  <c r="BC260" i="2"/>
  <c r="BC252" i="2"/>
  <c r="BC246" i="2"/>
  <c r="BC244" i="2"/>
  <c r="BC236" i="2"/>
  <c r="D412" i="2"/>
  <c r="D413" i="2"/>
  <c r="D417" i="2"/>
  <c r="AI394" i="2"/>
  <c r="AL536" i="10" s="1"/>
  <c r="AN536" i="10" s="1"/>
  <c r="AI362" i="2"/>
  <c r="AL498" i="10" s="1"/>
  <c r="AN498" i="10" s="1"/>
  <c r="AI350" i="2"/>
  <c r="AL483" i="10" s="1"/>
  <c r="AN483" i="10" s="1"/>
  <c r="AI346" i="2"/>
  <c r="AL478" i="10" s="1"/>
  <c r="AN478" i="10" s="1"/>
  <c r="AI338" i="2"/>
  <c r="AL470" i="10" s="1"/>
  <c r="AN470" i="10" s="1"/>
  <c r="AI334" i="2"/>
  <c r="AL465" i="10" s="1"/>
  <c r="AN465" i="10" s="1"/>
  <c r="AI330" i="2"/>
  <c r="AL460" i="10" s="1"/>
  <c r="AN460" i="10" s="1"/>
  <c r="AI310" i="2"/>
  <c r="AL430" i="10" s="1"/>
  <c r="AN430" i="10" s="1"/>
  <c r="AI298" i="2"/>
  <c r="AL414" i="10" s="1"/>
  <c r="AN414" i="10" s="1"/>
  <c r="AI258" i="2"/>
  <c r="AL360" i="10" s="1"/>
  <c r="AN360" i="10" s="1"/>
  <c r="AI254" i="2"/>
  <c r="AL356" i="10" s="1"/>
  <c r="AN356" i="10" s="1"/>
  <c r="AI238" i="2"/>
  <c r="AL334" i="10" s="1"/>
  <c r="AN334" i="10" s="1"/>
  <c r="AI234" i="2"/>
  <c r="AL330" i="10" s="1"/>
  <c r="AN330" i="10" s="1"/>
  <c r="AI222" i="2"/>
  <c r="AL315" i="10" s="1"/>
  <c r="AN315" i="10" s="1"/>
  <c r="AI210" i="2"/>
  <c r="AL295" i="10" s="1"/>
  <c r="AN295" i="10" s="1"/>
  <c r="C417" i="2"/>
  <c r="C413" i="2"/>
  <c r="C412" i="2"/>
  <c r="AI2" i="2"/>
  <c r="AL3" i="10" s="1"/>
  <c r="AN3" i="10" s="1"/>
  <c r="G413" i="2"/>
  <c r="G417" i="2"/>
  <c r="G412" i="2"/>
  <c r="AI407" i="2"/>
  <c r="AL554" i="10" s="1"/>
  <c r="AN554" i="10" s="1"/>
  <c r="AI395" i="2"/>
  <c r="AL537" i="10" s="1"/>
  <c r="AN537" i="10" s="1"/>
  <c r="AI371" i="2"/>
  <c r="AL507" i="10" s="1"/>
  <c r="AN507" i="10" s="1"/>
  <c r="AI367" i="2"/>
  <c r="AL503" i="10" s="1"/>
  <c r="AN503" i="10" s="1"/>
  <c r="AI363" i="2"/>
  <c r="AL499" i="10" s="1"/>
  <c r="AN499" i="10" s="1"/>
  <c r="AI327" i="2"/>
  <c r="AL455" i="10" s="1"/>
  <c r="AN455" i="10" s="1"/>
  <c r="AI323" i="2"/>
  <c r="AL450" i="10" s="1"/>
  <c r="AN450" i="10" s="1"/>
  <c r="AI311" i="2"/>
  <c r="AL431" i="10" s="1"/>
  <c r="AN431" i="10" s="1"/>
  <c r="AI303" i="2"/>
  <c r="AL420" i="10" s="1"/>
  <c r="AN420" i="10" s="1"/>
  <c r="AI291" i="2"/>
  <c r="AL403" i="10" s="1"/>
  <c r="AN403" i="10" s="1"/>
  <c r="AI283" i="2"/>
  <c r="AL393" i="10" s="1"/>
  <c r="AN393" i="10" s="1"/>
  <c r="AI279" i="2"/>
  <c r="AL387" i="10" s="1"/>
  <c r="AN387" i="10" s="1"/>
  <c r="AI275" i="2"/>
  <c r="AL382" i="10" s="1"/>
  <c r="AN382" i="10" s="1"/>
  <c r="AI271" i="2"/>
  <c r="AL375" i="10" s="1"/>
  <c r="AN375" i="10" s="1"/>
  <c r="AI267" i="2"/>
  <c r="AL370" i="10" s="1"/>
  <c r="AN370" i="10" s="1"/>
  <c r="AI263" i="2"/>
  <c r="AL365" i="10" s="1"/>
  <c r="AN365" i="10" s="1"/>
  <c r="AI259" i="2"/>
  <c r="AL361" i="10" s="1"/>
  <c r="AN361" i="10" s="1"/>
  <c r="AI255" i="2"/>
  <c r="AL357" i="10" s="1"/>
  <c r="AN357" i="10" s="1"/>
  <c r="AI251" i="2"/>
  <c r="AL353" i="10" s="1"/>
  <c r="AN353" i="10" s="1"/>
  <c r="AI247" i="2"/>
  <c r="AL349" i="10" s="1"/>
  <c r="AN349" i="10" s="1"/>
  <c r="AI243" i="2"/>
  <c r="AL341" i="10" s="1"/>
  <c r="AN341" i="10" s="1"/>
  <c r="AI239" i="2"/>
  <c r="AL335" i="10" s="1"/>
  <c r="AN335" i="10" s="1"/>
  <c r="AI235" i="2"/>
  <c r="AL331" i="10" s="1"/>
  <c r="AN331" i="10" s="1"/>
  <c r="AI231" i="2"/>
  <c r="AL327" i="10" s="1"/>
  <c r="AN327" i="10" s="1"/>
  <c r="AI227" i="2"/>
  <c r="AL323" i="10" s="1"/>
  <c r="AN323" i="10" s="1"/>
  <c r="AI223" i="2"/>
  <c r="AL316" i="10" s="1"/>
  <c r="AN316" i="10" s="1"/>
  <c r="AI219" i="2"/>
  <c r="AL310" i="10" s="1"/>
  <c r="AN310" i="10" s="1"/>
  <c r="AI215" i="2"/>
  <c r="AL302" i="10" s="1"/>
  <c r="AN302" i="10" s="1"/>
  <c r="AI211" i="2"/>
  <c r="AL296" i="10" s="1"/>
  <c r="AN296" i="10" s="1"/>
  <c r="AI207" i="2"/>
  <c r="AL290" i="10" s="1"/>
  <c r="AN290" i="10" s="1"/>
  <c r="AI203" i="2"/>
  <c r="AL285" i="10" s="1"/>
  <c r="AN285" i="10" s="1"/>
  <c r="AI199" i="2"/>
  <c r="AL279" i="10" s="1"/>
  <c r="AN279" i="10" s="1"/>
  <c r="AI195" i="2"/>
  <c r="AL272" i="10" s="1"/>
  <c r="AN272" i="10" s="1"/>
  <c r="AI191" i="2"/>
  <c r="AL265" i="10" s="1"/>
  <c r="AN265" i="10" s="1"/>
  <c r="AI187" i="2"/>
  <c r="AL260" i="10" s="1"/>
  <c r="AN260" i="10" s="1"/>
  <c r="AI183" i="2"/>
  <c r="AL254" i="10" s="1"/>
  <c r="AN254" i="10" s="1"/>
  <c r="AI179" i="2"/>
  <c r="AL247" i="10" s="1"/>
  <c r="AN247" i="10" s="1"/>
  <c r="AI175" i="2"/>
  <c r="AL241" i="10" s="1"/>
  <c r="AN241" i="10" s="1"/>
  <c r="AI171" i="2"/>
  <c r="AL235" i="10" s="1"/>
  <c r="AN235" i="10" s="1"/>
  <c r="AI167" i="2"/>
  <c r="AL231" i="10" s="1"/>
  <c r="AN231" i="10" s="1"/>
  <c r="AI163" i="2"/>
  <c r="AL225" i="10" s="1"/>
  <c r="AN225" i="10" s="1"/>
  <c r="AI159" i="2"/>
  <c r="AL220" i="10" s="1"/>
  <c r="AN220" i="10" s="1"/>
  <c r="AI155" i="2"/>
  <c r="AL214" i="10" s="1"/>
  <c r="AN214" i="10" s="1"/>
  <c r="AI151" i="2"/>
  <c r="AL206" i="10" s="1"/>
  <c r="AN206" i="10" s="1"/>
  <c r="AI147" i="2"/>
  <c r="AL200" i="10" s="1"/>
  <c r="AN200" i="10" s="1"/>
  <c r="AI143" i="2"/>
  <c r="AL195" i="10" s="1"/>
  <c r="AN195" i="10" s="1"/>
  <c r="AI139" i="2"/>
  <c r="AL190" i="10" s="1"/>
  <c r="AN190" i="10" s="1"/>
  <c r="AI135" i="2"/>
  <c r="AL183" i="10" s="1"/>
  <c r="AN183" i="10" s="1"/>
  <c r="AI131" i="2"/>
  <c r="AL177" i="10" s="1"/>
  <c r="AN177" i="10" s="1"/>
  <c r="AI127" i="2"/>
  <c r="AL170" i="10" s="1"/>
  <c r="AN170" i="10" s="1"/>
  <c r="AI123" i="2"/>
  <c r="AL164" i="10" s="1"/>
  <c r="AN164" i="10" s="1"/>
  <c r="AI119" i="2"/>
  <c r="AL158" i="10" s="1"/>
  <c r="AN158" i="10" s="1"/>
  <c r="AI115" i="2"/>
  <c r="AL152" i="10" s="1"/>
  <c r="AN152" i="10" s="1"/>
  <c r="AI111" i="2"/>
  <c r="AL147" i="10" s="1"/>
  <c r="AN147" i="10" s="1"/>
  <c r="AI107" i="2"/>
  <c r="AL142" i="10" s="1"/>
  <c r="AN142" i="10" s="1"/>
  <c r="AI103" i="2"/>
  <c r="AL138" i="10" s="1"/>
  <c r="AN138" i="10" s="1"/>
  <c r="AI99" i="2"/>
  <c r="AL131" i="10" s="1"/>
  <c r="AN131" i="10" s="1"/>
  <c r="AI95" i="2"/>
  <c r="AL126" i="10" s="1"/>
  <c r="AN126" i="10" s="1"/>
  <c r="AI91" i="2"/>
  <c r="AL120" i="10" s="1"/>
  <c r="AN120" i="10" s="1"/>
  <c r="AI87" i="2"/>
  <c r="AL115" i="10" s="1"/>
  <c r="AN115" i="10" s="1"/>
  <c r="AI83" i="2"/>
  <c r="AL110" i="10" s="1"/>
  <c r="AN110" i="10" s="1"/>
  <c r="AI79" i="2"/>
  <c r="AL106" i="10" s="1"/>
  <c r="AN106" i="10" s="1"/>
  <c r="AI75" i="2"/>
  <c r="AL99" i="10" s="1"/>
  <c r="AN99" i="10" s="1"/>
  <c r="AI71" i="2"/>
  <c r="AL93" i="10" s="1"/>
  <c r="AN93" i="10" s="1"/>
  <c r="AI67" i="2"/>
  <c r="AL87" i="10" s="1"/>
  <c r="AN87" i="10" s="1"/>
  <c r="AI63" i="2"/>
  <c r="AL83" i="10" s="1"/>
  <c r="AN83" i="10" s="1"/>
  <c r="AI59" i="2"/>
  <c r="AL79" i="10" s="1"/>
  <c r="AN79" i="10" s="1"/>
  <c r="H415" i="2"/>
  <c r="D415" i="2"/>
  <c r="AI55" i="2"/>
  <c r="AL75" i="10" s="1"/>
  <c r="AN75" i="10" s="1"/>
  <c r="AI51" i="2"/>
  <c r="AL71" i="10" s="1"/>
  <c r="AN71" i="10" s="1"/>
  <c r="AI47" i="2"/>
  <c r="AL67" i="10" s="1"/>
  <c r="AN67" i="10" s="1"/>
  <c r="AI43" i="2"/>
  <c r="AL62" i="10" s="1"/>
  <c r="AN62" i="10" s="1"/>
  <c r="AI39" i="2"/>
  <c r="AL56" i="10" s="1"/>
  <c r="AN56" i="10" s="1"/>
  <c r="AI35" i="2"/>
  <c r="AL49" i="10" s="1"/>
  <c r="AN49" i="10" s="1"/>
  <c r="AI31" i="2"/>
  <c r="AL43" i="10" s="1"/>
  <c r="AN43" i="10" s="1"/>
  <c r="AI27" i="2"/>
  <c r="AL37" i="10" s="1"/>
  <c r="AN37" i="10" s="1"/>
  <c r="AI23" i="2"/>
  <c r="AL32" i="10" s="1"/>
  <c r="AN32" i="10" s="1"/>
  <c r="AI19" i="2"/>
  <c r="AL28" i="10" s="1"/>
  <c r="AN28" i="10" s="1"/>
  <c r="AI15" i="2"/>
  <c r="AL24" i="10" s="1"/>
  <c r="AN24" i="10" s="1"/>
  <c r="AI11" i="2"/>
  <c r="AL16" i="10" s="1"/>
  <c r="AN16" i="10" s="1"/>
  <c r="AI7" i="2"/>
  <c r="AL10" i="10" s="1"/>
  <c r="AN10" i="10" s="1"/>
  <c r="G414" i="2"/>
  <c r="C414" i="2"/>
  <c r="AI3" i="2"/>
  <c r="AL4" i="10" s="1"/>
  <c r="AN4" i="10" s="1"/>
  <c r="AC413" i="2"/>
  <c r="AC412" i="2"/>
  <c r="AC417" i="2"/>
  <c r="Y413" i="2"/>
  <c r="Y412" i="2"/>
  <c r="Y417" i="2"/>
  <c r="U413" i="2"/>
  <c r="U412" i="2"/>
  <c r="U417" i="2"/>
  <c r="Q413" i="2"/>
  <c r="Q417" i="2"/>
  <c r="Q412" i="2"/>
  <c r="M413" i="2"/>
  <c r="M412" i="2"/>
  <c r="M417" i="2"/>
  <c r="AW2" i="2"/>
  <c r="AU11" i="2"/>
  <c r="AX11" i="2"/>
  <c r="BC10" i="2"/>
  <c r="AU9" i="2"/>
  <c r="AX9" i="2"/>
  <c r="BC8" i="2"/>
  <c r="AU7" i="2"/>
  <c r="AX7" i="2"/>
  <c r="BC6" i="2"/>
  <c r="AU5" i="2"/>
  <c r="AX5" i="2"/>
  <c r="BC4" i="2"/>
  <c r="AD414" i="2"/>
  <c r="Z414" i="2"/>
  <c r="AU3" i="2"/>
  <c r="V414" i="2"/>
  <c r="R414" i="2"/>
  <c r="AX3" i="2"/>
  <c r="N414" i="2"/>
  <c r="BC409" i="2"/>
  <c r="AU408" i="2"/>
  <c r="AX408" i="2"/>
  <c r="BC407" i="2"/>
  <c r="AU406" i="2"/>
  <c r="AX406" i="2"/>
  <c r="BC405" i="2"/>
  <c r="AU404" i="2"/>
  <c r="AX404" i="2"/>
  <c r="BC403" i="2"/>
  <c r="AU402" i="2"/>
  <c r="AX402" i="2"/>
  <c r="BC401" i="2"/>
  <c r="AU400" i="2"/>
  <c r="AX400" i="2"/>
  <c r="BC399" i="2"/>
  <c r="AU398" i="2"/>
  <c r="AX398" i="2"/>
  <c r="BC397" i="2"/>
  <c r="AU396" i="2"/>
  <c r="AX396" i="2"/>
  <c r="BC395" i="2"/>
  <c r="AU394" i="2"/>
  <c r="AX394" i="2"/>
  <c r="BC393" i="2"/>
  <c r="AU392" i="2"/>
  <c r="AX392" i="2"/>
  <c r="BC391" i="2"/>
  <c r="AU390" i="2"/>
  <c r="AX390" i="2"/>
  <c r="BC389" i="2"/>
  <c r="AU388" i="2"/>
  <c r="AX388" i="2"/>
  <c r="BC387" i="2"/>
  <c r="AU386" i="2"/>
  <c r="AX386" i="2"/>
  <c r="BC385" i="2"/>
  <c r="AU384" i="2"/>
  <c r="AX384" i="2"/>
  <c r="BC383" i="2"/>
  <c r="AU382" i="2"/>
  <c r="AX382" i="2"/>
  <c r="BC381" i="2"/>
  <c r="AU380" i="2"/>
  <c r="AX380" i="2"/>
  <c r="BC379" i="2"/>
  <c r="AU378" i="2"/>
  <c r="AX378" i="2"/>
  <c r="BC377" i="2"/>
  <c r="AU376" i="2"/>
  <c r="AX376" i="2"/>
  <c r="BC375" i="2"/>
  <c r="AU374" i="2"/>
  <c r="AX374" i="2"/>
  <c r="BC373" i="2"/>
  <c r="AU372" i="2"/>
  <c r="AX372" i="2"/>
  <c r="BC371" i="2"/>
  <c r="AU370" i="2"/>
  <c r="I413" i="2"/>
  <c r="I412" i="2"/>
  <c r="I417" i="2"/>
  <c r="AI361" i="2"/>
  <c r="AL497" i="10" s="1"/>
  <c r="AN497" i="10" s="1"/>
  <c r="AI357" i="2"/>
  <c r="AL492" i="10" s="1"/>
  <c r="AN492" i="10" s="1"/>
  <c r="AI341" i="2"/>
  <c r="AL473" i="10" s="1"/>
  <c r="AN473" i="10" s="1"/>
  <c r="AI325" i="2"/>
  <c r="AL452" i="10" s="1"/>
  <c r="AN452" i="10" s="1"/>
  <c r="AI313" i="2"/>
  <c r="AL435" i="10" s="1"/>
  <c r="AN435" i="10" s="1"/>
  <c r="AI305" i="2"/>
  <c r="AL422" i="10" s="1"/>
  <c r="AN422" i="10" s="1"/>
  <c r="AI297" i="2"/>
  <c r="AL412" i="10" s="1"/>
  <c r="AN412" i="10" s="1"/>
  <c r="AI261" i="2"/>
  <c r="AL363" i="10" s="1"/>
  <c r="AN363" i="10" s="1"/>
  <c r="AI245" i="2"/>
  <c r="AL345" i="10" s="1"/>
  <c r="AN345" i="10" s="1"/>
  <c r="AI237" i="2"/>
  <c r="AL333" i="10" s="1"/>
  <c r="AN333" i="10" s="1"/>
  <c r="AI229" i="2"/>
  <c r="AL325" i="10" s="1"/>
  <c r="AN325" i="10" s="1"/>
  <c r="AI193" i="2"/>
  <c r="AL269" i="10" s="1"/>
  <c r="AN269" i="10" s="1"/>
  <c r="AI181" i="2"/>
  <c r="AL251" i="10" s="1"/>
  <c r="AN251" i="10" s="1"/>
  <c r="AI177" i="2"/>
  <c r="AL243" i="10" s="1"/>
  <c r="AN243" i="10" s="1"/>
  <c r="AI145" i="2"/>
  <c r="AL198" i="10" s="1"/>
  <c r="AN198" i="10" s="1"/>
  <c r="AI133" i="2"/>
  <c r="AL179" i="10" s="1"/>
  <c r="AN179" i="10" s="1"/>
  <c r="AI121" i="2"/>
  <c r="AL161" i="10" s="1"/>
  <c r="AN161" i="10" s="1"/>
  <c r="AI69" i="2"/>
  <c r="AL89" i="10" s="1"/>
  <c r="AN89" i="10" s="1"/>
  <c r="AI29" i="2"/>
  <c r="AL40" i="10" s="1"/>
  <c r="AN40" i="10" s="1"/>
  <c r="AI5" i="2"/>
  <c r="AL6" i="10" s="1"/>
  <c r="AN6" i="10" s="1"/>
  <c r="S413" i="2"/>
  <c r="S412" i="2"/>
  <c r="S417" i="2"/>
  <c r="BC400" i="2"/>
  <c r="BC396" i="2"/>
  <c r="BC392" i="2"/>
  <c r="BC386" i="2"/>
  <c r="BC378" i="2"/>
  <c r="BC374" i="2"/>
  <c r="BC368" i="2"/>
  <c r="BC362" i="2"/>
  <c r="BC360" i="2"/>
  <c r="BC352" i="2"/>
  <c r="BC348" i="2"/>
  <c r="BC346" i="2"/>
  <c r="BC340" i="2"/>
  <c r="BC332" i="2"/>
  <c r="BC330" i="2"/>
  <c r="BC328" i="2"/>
  <c r="BC322" i="2"/>
  <c r="BC316" i="2"/>
  <c r="BC310" i="2"/>
  <c r="BC300" i="2"/>
  <c r="BC294" i="2"/>
  <c r="BC290" i="2"/>
  <c r="BC286" i="2"/>
  <c r="BC282" i="2"/>
  <c r="BC272" i="2"/>
  <c r="BC270" i="2"/>
  <c r="BC268" i="2"/>
  <c r="BC250" i="2"/>
  <c r="BC240" i="2"/>
  <c r="AI406" i="2"/>
  <c r="AL553" i="10" s="1"/>
  <c r="AN553" i="10" s="1"/>
  <c r="AI402" i="2"/>
  <c r="AL548" i="10" s="1"/>
  <c r="AN548" i="10" s="1"/>
  <c r="AI398" i="2"/>
  <c r="AL542" i="10" s="1"/>
  <c r="AN542" i="10" s="1"/>
  <c r="AI390" i="2"/>
  <c r="AL530" i="10" s="1"/>
  <c r="AN530" i="10" s="1"/>
  <c r="AI366" i="2"/>
  <c r="AL502" i="10" s="1"/>
  <c r="AN502" i="10" s="1"/>
  <c r="AI354" i="2"/>
  <c r="AL488" i="10" s="1"/>
  <c r="AN488" i="10" s="1"/>
  <c r="AI326" i="2"/>
  <c r="AL454" i="10" s="1"/>
  <c r="AN454" i="10" s="1"/>
  <c r="AI318" i="2"/>
  <c r="AL443" i="10" s="1"/>
  <c r="AN443" i="10" s="1"/>
  <c r="AI314" i="2"/>
  <c r="AL437" i="10" s="1"/>
  <c r="AN437" i="10" s="1"/>
  <c r="AI290" i="2"/>
  <c r="AL402" i="10" s="1"/>
  <c r="AN402" i="10" s="1"/>
  <c r="AI286" i="2"/>
  <c r="AL397" i="10" s="1"/>
  <c r="AN397" i="10" s="1"/>
  <c r="AI270" i="2"/>
  <c r="AL374" i="10" s="1"/>
  <c r="AN374" i="10" s="1"/>
  <c r="AI266" i="2"/>
  <c r="AL369" i="10" s="1"/>
  <c r="AN369" i="10" s="1"/>
  <c r="AI250" i="2"/>
  <c r="AL352" i="10" s="1"/>
  <c r="AN352" i="10" s="1"/>
  <c r="AI242" i="2"/>
  <c r="AL339" i="10" s="1"/>
  <c r="AN339" i="10" s="1"/>
  <c r="AI226" i="2"/>
  <c r="AL321" i="10" s="1"/>
  <c r="AN321" i="10" s="1"/>
  <c r="AI403" i="2"/>
  <c r="AL550" i="10" s="1"/>
  <c r="AN550" i="10" s="1"/>
  <c r="AI399" i="2"/>
  <c r="AL543" i="10" s="1"/>
  <c r="AN543" i="10" s="1"/>
  <c r="AI391" i="2"/>
  <c r="AL531" i="10" s="1"/>
  <c r="AN531" i="10" s="1"/>
  <c r="AI387" i="2"/>
  <c r="AL526" i="10" s="1"/>
  <c r="AN526" i="10" s="1"/>
  <c r="AI383" i="2"/>
  <c r="AL521" i="10" s="1"/>
  <c r="AN521" i="10" s="1"/>
  <c r="AI379" i="2"/>
  <c r="AL516" i="10" s="1"/>
  <c r="AN516" i="10" s="1"/>
  <c r="AI375" i="2"/>
  <c r="AL511" i="10" s="1"/>
  <c r="AN511" i="10" s="1"/>
  <c r="AI359" i="2"/>
  <c r="AL495" i="10" s="1"/>
  <c r="AN495" i="10" s="1"/>
  <c r="AI355" i="2"/>
  <c r="AL489" i="10" s="1"/>
  <c r="AN489" i="10" s="1"/>
  <c r="AI351" i="2"/>
  <c r="AL485" i="10" s="1"/>
  <c r="AN485" i="10" s="1"/>
  <c r="AI347" i="2"/>
  <c r="AL479" i="10" s="1"/>
  <c r="AN479" i="10" s="1"/>
  <c r="AI343" i="2"/>
  <c r="AL475" i="10" s="1"/>
  <c r="AN475" i="10" s="1"/>
  <c r="AI339" i="2"/>
  <c r="AL471" i="10" s="1"/>
  <c r="AN471" i="10" s="1"/>
  <c r="AI335" i="2"/>
  <c r="AL466" i="10" s="1"/>
  <c r="AN466" i="10" s="1"/>
  <c r="AI331" i="2"/>
  <c r="AL461" i="10" s="1"/>
  <c r="AN461" i="10" s="1"/>
  <c r="AI319" i="2"/>
  <c r="AL445" i="10" s="1"/>
  <c r="AN445" i="10" s="1"/>
  <c r="AI315" i="2"/>
  <c r="AL439" i="10" s="1"/>
  <c r="AN439" i="10" s="1"/>
  <c r="AI307" i="2"/>
  <c r="AL425" i="10" s="1"/>
  <c r="AN425" i="10" s="1"/>
  <c r="AI299" i="2"/>
  <c r="AL415" i="10" s="1"/>
  <c r="AN415" i="10" s="1"/>
  <c r="AI295" i="2"/>
  <c r="AL409" i="10" s="1"/>
  <c r="AN409" i="10" s="1"/>
  <c r="AI287" i="2"/>
  <c r="AL398" i="10" s="1"/>
  <c r="AN398" i="10" s="1"/>
  <c r="J412" i="2"/>
  <c r="J417" i="2"/>
  <c r="J413" i="2"/>
  <c r="F412" i="2"/>
  <c r="F417" i="2"/>
  <c r="F413" i="2"/>
  <c r="AI408" i="2"/>
  <c r="AL555" i="10" s="1"/>
  <c r="AN555" i="10" s="1"/>
  <c r="AI404" i="2"/>
  <c r="AL551" i="10" s="1"/>
  <c r="AN551" i="10" s="1"/>
  <c r="AI400" i="2"/>
  <c r="AL544" i="10" s="1"/>
  <c r="AN544" i="10" s="1"/>
  <c r="AI396" i="2"/>
  <c r="AL539" i="10" s="1"/>
  <c r="AN539" i="10" s="1"/>
  <c r="AI392" i="2"/>
  <c r="AL533" i="10" s="1"/>
  <c r="AN533" i="10" s="1"/>
  <c r="AI388" i="2"/>
  <c r="AL528" i="10" s="1"/>
  <c r="AN528" i="10" s="1"/>
  <c r="AI384" i="2"/>
  <c r="AL522" i="10" s="1"/>
  <c r="AN522" i="10" s="1"/>
  <c r="AI380" i="2"/>
  <c r="AL517" i="10" s="1"/>
  <c r="AN517" i="10" s="1"/>
  <c r="AI376" i="2"/>
  <c r="AL512" i="10" s="1"/>
  <c r="AN512" i="10" s="1"/>
  <c r="AI372" i="2"/>
  <c r="AL508" i="10" s="1"/>
  <c r="AN508" i="10" s="1"/>
  <c r="AI368" i="2"/>
  <c r="AL504" i="10" s="1"/>
  <c r="AN504" i="10" s="1"/>
  <c r="AI364" i="2"/>
  <c r="AL500" i="10" s="1"/>
  <c r="AN500" i="10" s="1"/>
  <c r="AI360" i="2"/>
  <c r="AL496" i="10" s="1"/>
  <c r="AN496" i="10" s="1"/>
  <c r="AI356" i="2"/>
  <c r="AL491" i="10" s="1"/>
  <c r="AN491" i="10" s="1"/>
  <c r="AI352" i="2"/>
  <c r="AL486" i="10" s="1"/>
  <c r="AN486" i="10" s="1"/>
  <c r="AI348" i="2"/>
  <c r="AL481" i="10" s="1"/>
  <c r="AN481" i="10" s="1"/>
  <c r="AI344" i="2"/>
  <c r="AL476" i="10" s="1"/>
  <c r="AN476" i="10" s="1"/>
  <c r="AI340" i="2"/>
  <c r="AL472" i="10" s="1"/>
  <c r="AN472" i="10" s="1"/>
  <c r="AI336" i="2"/>
  <c r="AL468" i="10" s="1"/>
  <c r="AN468" i="10" s="1"/>
  <c r="AI332" i="2"/>
  <c r="AL462" i="10" s="1"/>
  <c r="AN462" i="10" s="1"/>
  <c r="AI328" i="2"/>
  <c r="AL457" i="10" s="1"/>
  <c r="AN457" i="10" s="1"/>
  <c r="AI324" i="2"/>
  <c r="AL451" i="10" s="1"/>
  <c r="AN451" i="10" s="1"/>
  <c r="AI320" i="2"/>
  <c r="AL446" i="10" s="1"/>
  <c r="AN446" i="10" s="1"/>
  <c r="AI316" i="2"/>
  <c r="AL441" i="10" s="1"/>
  <c r="AN441" i="10" s="1"/>
  <c r="AI312" i="2"/>
  <c r="AL433" i="10" s="1"/>
  <c r="AN433" i="10" s="1"/>
  <c r="AI308" i="2"/>
  <c r="AL426" i="10" s="1"/>
  <c r="AN426" i="10" s="1"/>
  <c r="AI304" i="2"/>
  <c r="AL421" i="10" s="1"/>
  <c r="AN421" i="10" s="1"/>
  <c r="AI300" i="2"/>
  <c r="AL417" i="10" s="1"/>
  <c r="AN417" i="10" s="1"/>
  <c r="AI296" i="2"/>
  <c r="AL410" i="10" s="1"/>
  <c r="AN410" i="10" s="1"/>
  <c r="AI292" i="2"/>
  <c r="AL405" i="10" s="1"/>
  <c r="AN405" i="10" s="1"/>
  <c r="AI288" i="2"/>
  <c r="AL399" i="10" s="1"/>
  <c r="AN399" i="10" s="1"/>
  <c r="AI284" i="2"/>
  <c r="AL394" i="10" s="1"/>
  <c r="AN394" i="10" s="1"/>
  <c r="AI280" i="2"/>
  <c r="AL389" i="10" s="1"/>
  <c r="AN389" i="10" s="1"/>
  <c r="AI276" i="2"/>
  <c r="AL383" i="10" s="1"/>
  <c r="AN383" i="10" s="1"/>
  <c r="AI272" i="2"/>
  <c r="AL377" i="10" s="1"/>
  <c r="AN377" i="10" s="1"/>
  <c r="AI268" i="2"/>
  <c r="AL371" i="10" s="1"/>
  <c r="AN371" i="10" s="1"/>
  <c r="AI264" i="2"/>
  <c r="AL366" i="10" s="1"/>
  <c r="AN366" i="10" s="1"/>
  <c r="AI260" i="2"/>
  <c r="AL362" i="10" s="1"/>
  <c r="AN362" i="10" s="1"/>
  <c r="AI256" i="2"/>
  <c r="AL358" i="10" s="1"/>
  <c r="AN358" i="10" s="1"/>
  <c r="AI252" i="2"/>
  <c r="AL354" i="10" s="1"/>
  <c r="AN354" i="10" s="1"/>
  <c r="AI248" i="2"/>
  <c r="AL350" i="10" s="1"/>
  <c r="AN350" i="10" s="1"/>
  <c r="AI244" i="2"/>
  <c r="AL343" i="10" s="1"/>
  <c r="AN343" i="10" s="1"/>
  <c r="AI240" i="2"/>
  <c r="AL336" i="10" s="1"/>
  <c r="AN336" i="10" s="1"/>
  <c r="AI236" i="2"/>
  <c r="AL332" i="10" s="1"/>
  <c r="AN332" i="10" s="1"/>
  <c r="AI232" i="2"/>
  <c r="AL328" i="10" s="1"/>
  <c r="AN328" i="10" s="1"/>
  <c r="AI228" i="2"/>
  <c r="AL324" i="10" s="1"/>
  <c r="AN324" i="10" s="1"/>
  <c r="AI224" i="2"/>
  <c r="AL317" i="10" s="1"/>
  <c r="AN317" i="10" s="1"/>
  <c r="AI220" i="2"/>
  <c r="AL312" i="10" s="1"/>
  <c r="AN312" i="10" s="1"/>
  <c r="AI216" i="2"/>
  <c r="AL304" i="10" s="1"/>
  <c r="AN304" i="10" s="1"/>
  <c r="AI212" i="2"/>
  <c r="AL298" i="10" s="1"/>
  <c r="AN298" i="10" s="1"/>
  <c r="AI208" i="2"/>
  <c r="AL292" i="10" s="1"/>
  <c r="AN292" i="10" s="1"/>
  <c r="AI204" i="2"/>
  <c r="AL286" i="10" s="1"/>
  <c r="AN286" i="10" s="1"/>
  <c r="AI200" i="2"/>
  <c r="AL281" i="10" s="1"/>
  <c r="AN281" i="10" s="1"/>
  <c r="AI196" i="2"/>
  <c r="AL273" i="10" s="1"/>
  <c r="AN273" i="10" s="1"/>
  <c r="AI192" i="2"/>
  <c r="AL267" i="10" s="1"/>
  <c r="AN267" i="10" s="1"/>
  <c r="AI188" i="2"/>
  <c r="AL261" i="10" s="1"/>
  <c r="AN261" i="10" s="1"/>
  <c r="AI184" i="2"/>
  <c r="AL255" i="10" s="1"/>
  <c r="AN255" i="10" s="1"/>
  <c r="AI180" i="2"/>
  <c r="AL249" i="10" s="1"/>
  <c r="AN249" i="10" s="1"/>
  <c r="AI176" i="2"/>
  <c r="AL242" i="10" s="1"/>
  <c r="AN242" i="10" s="1"/>
  <c r="AI172" i="2"/>
  <c r="AL236" i="10" s="1"/>
  <c r="AN236" i="10" s="1"/>
  <c r="AI168" i="2"/>
  <c r="AL232" i="10" s="1"/>
  <c r="AN232" i="10" s="1"/>
  <c r="AI164" i="2"/>
  <c r="AL227" i="10" s="1"/>
  <c r="AN227" i="10" s="1"/>
  <c r="AI160" i="2"/>
  <c r="AL221" i="10" s="1"/>
  <c r="AN221" i="10" s="1"/>
  <c r="AI156" i="2"/>
  <c r="AL215" i="10" s="1"/>
  <c r="AN215" i="10" s="1"/>
  <c r="AI152" i="2"/>
  <c r="AL208" i="10" s="1"/>
  <c r="AN208" i="10" s="1"/>
  <c r="AI148" i="2"/>
  <c r="AL201" i="10" s="1"/>
  <c r="AN201" i="10" s="1"/>
  <c r="AI144" i="2"/>
  <c r="AL197" i="10" s="1"/>
  <c r="AN197" i="10" s="1"/>
  <c r="AI140" i="2"/>
  <c r="AL192" i="10" s="1"/>
  <c r="AN192" i="10" s="1"/>
  <c r="AI136" i="2"/>
  <c r="AL185" i="10" s="1"/>
  <c r="AN185" i="10" s="1"/>
  <c r="AI132" i="2"/>
  <c r="AL178" i="10" s="1"/>
  <c r="AN178" i="10" s="1"/>
  <c r="AI128" i="2"/>
  <c r="AL172" i="10" s="1"/>
  <c r="AN172" i="10" s="1"/>
  <c r="AI124" i="2"/>
  <c r="AL166" i="10" s="1"/>
  <c r="AN166" i="10" s="1"/>
  <c r="AI120" i="2"/>
  <c r="AL160" i="10" s="1"/>
  <c r="AN160" i="10" s="1"/>
  <c r="AI116" i="2"/>
  <c r="AL153" i="10" s="1"/>
  <c r="AN153" i="10" s="1"/>
  <c r="AI112" i="2"/>
  <c r="AL148" i="10" s="1"/>
  <c r="AN148" i="10" s="1"/>
  <c r="AI108" i="2"/>
  <c r="AL143" i="10" s="1"/>
  <c r="AN143" i="10" s="1"/>
  <c r="AI104" i="2"/>
  <c r="AL139" i="10" s="1"/>
  <c r="AN139" i="10" s="1"/>
  <c r="AI100" i="2"/>
  <c r="AL133" i="10" s="1"/>
  <c r="AN133" i="10" s="1"/>
  <c r="AI96" i="2"/>
  <c r="AL127" i="10" s="1"/>
  <c r="AN127" i="10" s="1"/>
  <c r="AI92" i="2"/>
  <c r="AL122" i="10" s="1"/>
  <c r="AN122" i="10" s="1"/>
  <c r="AI88" i="2"/>
  <c r="AL116" i="10" s="1"/>
  <c r="AN116" i="10" s="1"/>
  <c r="AI84" i="2"/>
  <c r="AL111" i="10" s="1"/>
  <c r="AN111" i="10" s="1"/>
  <c r="AI80" i="2"/>
  <c r="AL107" i="10" s="1"/>
  <c r="AN107" i="10" s="1"/>
  <c r="AI76" i="2"/>
  <c r="AL100" i="10" s="1"/>
  <c r="AN100" i="10" s="1"/>
  <c r="AI72" i="2"/>
  <c r="AL94" i="10" s="1"/>
  <c r="AN94" i="10" s="1"/>
  <c r="AI68" i="2"/>
  <c r="AL88" i="10" s="1"/>
  <c r="AN88" i="10" s="1"/>
  <c r="AI64" i="2"/>
  <c r="AL84" i="10" s="1"/>
  <c r="AN84" i="10" s="1"/>
  <c r="AI60" i="2"/>
  <c r="AL80" i="10" s="1"/>
  <c r="AN80" i="10" s="1"/>
  <c r="G415" i="2"/>
  <c r="C415" i="2"/>
  <c r="AI56" i="2"/>
  <c r="AL76" i="10" s="1"/>
  <c r="AN76" i="10" s="1"/>
  <c r="AI52" i="2"/>
  <c r="AL72" i="10" s="1"/>
  <c r="AN72" i="10" s="1"/>
  <c r="AI48" i="2"/>
  <c r="AL68" i="10" s="1"/>
  <c r="AN68" i="10" s="1"/>
  <c r="AI44" i="2"/>
  <c r="AL63" i="10" s="1"/>
  <c r="AN63" i="10" s="1"/>
  <c r="AI40" i="2"/>
  <c r="AL57" i="10" s="1"/>
  <c r="AN57" i="10" s="1"/>
  <c r="AI36" i="2"/>
  <c r="AL51" i="10" s="1"/>
  <c r="AN51" i="10" s="1"/>
  <c r="AI32" i="2"/>
  <c r="AL44" i="10" s="1"/>
  <c r="AN44" i="10" s="1"/>
  <c r="AI28" i="2"/>
  <c r="AL39" i="10" s="1"/>
  <c r="AN39" i="10" s="1"/>
  <c r="AI24" i="2"/>
  <c r="AL33" i="10" s="1"/>
  <c r="AN33" i="10" s="1"/>
  <c r="AI20" i="2"/>
  <c r="AL29" i="10" s="1"/>
  <c r="AN29" i="10" s="1"/>
  <c r="AI16" i="2"/>
  <c r="AL25" i="10" s="1"/>
  <c r="AN25" i="10" s="1"/>
  <c r="AI12" i="2"/>
  <c r="AL18" i="10" s="1"/>
  <c r="AN18" i="10" s="1"/>
  <c r="AI8" i="2"/>
  <c r="AL11" i="10" s="1"/>
  <c r="AN11" i="10" s="1"/>
  <c r="AI4" i="2"/>
  <c r="AL5" i="10" s="1"/>
  <c r="AN5" i="10" s="1"/>
  <c r="F414" i="2"/>
  <c r="AF412" i="2"/>
  <c r="AF413" i="2"/>
  <c r="AF417" i="2"/>
  <c r="AB412" i="2"/>
  <c r="AB417" i="2"/>
  <c r="AB413" i="2"/>
  <c r="AZ2" i="2"/>
  <c r="X412" i="2"/>
  <c r="X417" i="2"/>
  <c r="X413" i="2"/>
  <c r="AV2" i="2"/>
  <c r="T412" i="2"/>
  <c r="T417" i="2"/>
  <c r="T413" i="2"/>
  <c r="P412" i="2"/>
  <c r="P413" i="2"/>
  <c r="P417" i="2"/>
  <c r="L412" i="2"/>
  <c r="L417" i="2"/>
  <c r="L413" i="2"/>
  <c r="BC2" i="2"/>
  <c r="AW11" i="2"/>
  <c r="AW9" i="2"/>
  <c r="AW7" i="2"/>
  <c r="AW5" i="2"/>
  <c r="AC414" i="2"/>
  <c r="Y414" i="2"/>
  <c r="U414" i="2"/>
  <c r="Q414" i="2"/>
  <c r="M414" i="2"/>
  <c r="AW3" i="2"/>
  <c r="AW408" i="2"/>
  <c r="AW406" i="2"/>
  <c r="AW404" i="2"/>
  <c r="AW402" i="2"/>
  <c r="AW400" i="2"/>
  <c r="AW398" i="2"/>
  <c r="AW396" i="2"/>
  <c r="AW394" i="2"/>
  <c r="AW392" i="2"/>
  <c r="AW390" i="2"/>
  <c r="AW388" i="2"/>
  <c r="AW386" i="2"/>
  <c r="AW384" i="2"/>
  <c r="AW382" i="2"/>
  <c r="AW380" i="2"/>
  <c r="AW378" i="2"/>
  <c r="AW376" i="2"/>
  <c r="AW374" i="2"/>
  <c r="AW372" i="2"/>
  <c r="AW370" i="2"/>
  <c r="AW368" i="2"/>
  <c r="AW366" i="2"/>
  <c r="AW364" i="2"/>
  <c r="AW362" i="2"/>
  <c r="AW360" i="2"/>
  <c r="AW358" i="2"/>
  <c r="AW356" i="2"/>
  <c r="AW354" i="2"/>
  <c r="AW352" i="2"/>
  <c r="AW350" i="2"/>
  <c r="AW348" i="2"/>
  <c r="AW346" i="2"/>
  <c r="AW344" i="2"/>
  <c r="AW342" i="2"/>
  <c r="AW340" i="2"/>
  <c r="AW338" i="2"/>
  <c r="AW336" i="2"/>
  <c r="AW334" i="2"/>
  <c r="AW332" i="2"/>
  <c r="AW330" i="2"/>
  <c r="AW328" i="2"/>
  <c r="AX370" i="2"/>
  <c r="BC369" i="2"/>
  <c r="AU368" i="2"/>
  <c r="AX368" i="2"/>
  <c r="BC367" i="2"/>
  <c r="AU366" i="2"/>
  <c r="AX366" i="2"/>
  <c r="BC365" i="2"/>
  <c r="AU364" i="2"/>
  <c r="AX364" i="2"/>
  <c r="BC363" i="2"/>
  <c r="AU362" i="2"/>
  <c r="AX362" i="2"/>
  <c r="BC361" i="2"/>
  <c r="AU360" i="2"/>
  <c r="AX360" i="2"/>
  <c r="BC359" i="2"/>
  <c r="AU358" i="2"/>
  <c r="AX358" i="2"/>
  <c r="BC357" i="2"/>
  <c r="AU356" i="2"/>
  <c r="AX356" i="2"/>
  <c r="BC355" i="2"/>
  <c r="AU354" i="2"/>
  <c r="AX354" i="2"/>
  <c r="BC353" i="2"/>
  <c r="AU352" i="2"/>
  <c r="AX352" i="2"/>
  <c r="BC351" i="2"/>
  <c r="AU350" i="2"/>
  <c r="AX350" i="2"/>
  <c r="BC349" i="2"/>
  <c r="AU348" i="2"/>
  <c r="AX348" i="2"/>
  <c r="BC347" i="2"/>
  <c r="AU346" i="2"/>
  <c r="AX346" i="2"/>
  <c r="BC345" i="2"/>
  <c r="AU344" i="2"/>
  <c r="AX344" i="2"/>
  <c r="BC343" i="2"/>
  <c r="AU342" i="2"/>
  <c r="AX342" i="2"/>
  <c r="BC341" i="2"/>
  <c r="AU340" i="2"/>
  <c r="AX340" i="2"/>
  <c r="BC339" i="2"/>
  <c r="AU338" i="2"/>
  <c r="AX338" i="2"/>
  <c r="BC337" i="2"/>
  <c r="AU336" i="2"/>
  <c r="AX336" i="2"/>
  <c r="BC335" i="2"/>
  <c r="AU334" i="2"/>
  <c r="AX334" i="2"/>
  <c r="BC333" i="2"/>
  <c r="AU332" i="2"/>
  <c r="AX332" i="2"/>
  <c r="BC331" i="2"/>
  <c r="AU330" i="2"/>
  <c r="AW326" i="2"/>
  <c r="AW324" i="2"/>
  <c r="AW322" i="2"/>
  <c r="AW320" i="2"/>
  <c r="AW318" i="2"/>
  <c r="AW316" i="2"/>
  <c r="AW314" i="2"/>
  <c r="AW312" i="2"/>
  <c r="AW310" i="2"/>
  <c r="AW308" i="2"/>
  <c r="AW306" i="2"/>
  <c r="AW304" i="2"/>
  <c r="AW302" i="2"/>
  <c r="AW300" i="2"/>
  <c r="AW298" i="2"/>
  <c r="AW296" i="2"/>
  <c r="AW294" i="2"/>
  <c r="BC202" i="2"/>
  <c r="BC200" i="2"/>
  <c r="BC198" i="2"/>
  <c r="BC196" i="2"/>
  <c r="BC194" i="2"/>
  <c r="BC192" i="2"/>
  <c r="BC190" i="2"/>
  <c r="BC188" i="2"/>
  <c r="BC186" i="2"/>
  <c r="BC184" i="2"/>
  <c r="BC182" i="2"/>
  <c r="BC180" i="2"/>
  <c r="BC178" i="2"/>
  <c r="BC176" i="2"/>
  <c r="BC174" i="2"/>
  <c r="BC172" i="2"/>
  <c r="BC170" i="2"/>
  <c r="BC168" i="2"/>
  <c r="BC166" i="2"/>
  <c r="BC164" i="2"/>
  <c r="BC162" i="2"/>
  <c r="BC160" i="2"/>
  <c r="BC158" i="2"/>
  <c r="BC156" i="2"/>
  <c r="BC154" i="2"/>
  <c r="BC152" i="2"/>
  <c r="BC150" i="2"/>
  <c r="BC148" i="2"/>
  <c r="BC146" i="2"/>
  <c r="BC144" i="2"/>
  <c r="BC142" i="2"/>
  <c r="BC140" i="2"/>
  <c r="BC138" i="2"/>
  <c r="BC136" i="2"/>
  <c r="BC134" i="2"/>
  <c r="BC132" i="2"/>
  <c r="BC130" i="2"/>
  <c r="BC128" i="2"/>
  <c r="BC126" i="2"/>
  <c r="BC124" i="2"/>
  <c r="BC122" i="2"/>
  <c r="BC120" i="2"/>
  <c r="BC118" i="2"/>
  <c r="BC116" i="2"/>
  <c r="BC114" i="2"/>
  <c r="BC112" i="2"/>
  <c r="BC110" i="2"/>
  <c r="BC108" i="2"/>
  <c r="BC106" i="2"/>
  <c r="BC104" i="2"/>
  <c r="BC102" i="2"/>
  <c r="BC100" i="2"/>
  <c r="BC98" i="2"/>
  <c r="BC96" i="2"/>
  <c r="BC94" i="2"/>
  <c r="BC92" i="2"/>
  <c r="BC90" i="2"/>
  <c r="BC88" i="2"/>
  <c r="BC86" i="2"/>
  <c r="BC84" i="2"/>
  <c r="BC82" i="2"/>
  <c r="BC80" i="2"/>
  <c r="BC78" i="2"/>
  <c r="BC76" i="2"/>
  <c r="BC74" i="2"/>
  <c r="BC72" i="2"/>
  <c r="BC70" i="2"/>
  <c r="BC68" i="2"/>
  <c r="BC66" i="2"/>
  <c r="BC64" i="2"/>
  <c r="BC62" i="2"/>
  <c r="BC60" i="2"/>
  <c r="BC58" i="2"/>
  <c r="AF415" i="2"/>
  <c r="AB415" i="2"/>
  <c r="AZ56" i="2"/>
  <c r="AZ415" i="2" s="1"/>
  <c r="AV56" i="2"/>
  <c r="AV415" i="2" s="1"/>
  <c r="X415" i="2"/>
  <c r="T415" i="2"/>
  <c r="P415" i="2"/>
  <c r="BC56" i="2"/>
  <c r="L415" i="2"/>
  <c r="BC54" i="2"/>
  <c r="BC52" i="2"/>
  <c r="BC50" i="2"/>
  <c r="BC48" i="2"/>
  <c r="BC46" i="2"/>
  <c r="BC44" i="2"/>
  <c r="BC42" i="2"/>
  <c r="BC40" i="2"/>
  <c r="BC38" i="2"/>
  <c r="BC36" i="2"/>
  <c r="BC34" i="2"/>
  <c r="BC32" i="2"/>
  <c r="BC30" i="2"/>
  <c r="BC28" i="2"/>
  <c r="BC26" i="2"/>
  <c r="BC24" i="2"/>
  <c r="BC22" i="2"/>
  <c r="BC20" i="2"/>
  <c r="BC18" i="2"/>
  <c r="BC16" i="2"/>
  <c r="BC14" i="2"/>
  <c r="BC12" i="2"/>
  <c r="AJ406" i="2"/>
  <c r="AJ402" i="2"/>
  <c r="AJ398" i="2"/>
  <c r="AJ394" i="2"/>
  <c r="AJ390" i="2"/>
  <c r="AJ386" i="2"/>
  <c r="AJ382" i="2"/>
  <c r="AJ378" i="2"/>
  <c r="AJ374" i="2"/>
  <c r="AJ370" i="2"/>
  <c r="AJ366" i="2"/>
  <c r="AJ362" i="2"/>
  <c r="AJ358" i="2"/>
  <c r="AJ354" i="2"/>
  <c r="AJ350" i="2"/>
  <c r="AJ346" i="2"/>
  <c r="AJ342" i="2"/>
  <c r="AJ338" i="2"/>
  <c r="AJ334" i="2"/>
  <c r="AJ330" i="2"/>
  <c r="AJ326" i="2"/>
  <c r="AJ322" i="2"/>
  <c r="AJ318" i="2"/>
  <c r="AJ314" i="2"/>
  <c r="AJ310" i="2"/>
  <c r="AJ306" i="2"/>
  <c r="AJ302" i="2"/>
  <c r="AJ298" i="2"/>
  <c r="AJ294" i="2"/>
  <c r="AJ290" i="2"/>
  <c r="AJ286" i="2"/>
  <c r="AJ282" i="2"/>
  <c r="AJ278" i="2"/>
  <c r="AJ274" i="2"/>
  <c r="AJ270" i="2"/>
  <c r="AJ266" i="2"/>
  <c r="AJ262" i="2"/>
  <c r="AJ258" i="2"/>
  <c r="AJ254" i="2"/>
  <c r="AJ250" i="2"/>
  <c r="AJ246" i="2"/>
  <c r="AJ242" i="2"/>
  <c r="AJ238" i="2"/>
  <c r="AJ234" i="2"/>
  <c r="AJ230" i="2"/>
  <c r="AJ226" i="2"/>
  <c r="AJ222" i="2"/>
  <c r="AJ218" i="2"/>
  <c r="AJ214" i="2"/>
  <c r="AJ210" i="2"/>
  <c r="AJ206" i="2"/>
  <c r="AJ202" i="2"/>
  <c r="AJ198" i="2"/>
  <c r="AJ194" i="2"/>
  <c r="AJ190" i="2"/>
  <c r="AJ186" i="2"/>
  <c r="AJ182" i="2"/>
  <c r="AJ178" i="2"/>
  <c r="AJ174" i="2"/>
  <c r="AJ170" i="2"/>
  <c r="AJ166" i="2"/>
  <c r="AJ162" i="2"/>
  <c r="AJ158" i="2"/>
  <c r="AJ154" i="2"/>
  <c r="AJ150" i="2"/>
  <c r="AJ146" i="2"/>
  <c r="AJ142" i="2"/>
  <c r="AJ138" i="2"/>
  <c r="AJ134" i="2"/>
  <c r="AJ130" i="2"/>
  <c r="AJ126" i="2"/>
  <c r="AJ122" i="2"/>
  <c r="AJ118" i="2"/>
  <c r="AJ114" i="2"/>
  <c r="AJ110" i="2"/>
  <c r="AJ106" i="2"/>
  <c r="AJ102" i="2"/>
  <c r="AJ98" i="2"/>
  <c r="AJ94" i="2"/>
  <c r="AJ90" i="2"/>
  <c r="AJ86" i="2"/>
  <c r="AJ82" i="2"/>
  <c r="AJ78" i="2"/>
  <c r="AJ74" i="2"/>
  <c r="AJ70" i="2"/>
  <c r="AJ66" i="2"/>
  <c r="AJ62" i="2"/>
  <c r="AJ58" i="2"/>
  <c r="AJ54" i="2"/>
  <c r="AJ50" i="2"/>
  <c r="AJ46" i="2"/>
  <c r="AJ42" i="2"/>
  <c r="AJ38" i="2"/>
  <c r="AJ34" i="2"/>
  <c r="AJ30" i="2"/>
  <c r="AJ26" i="2"/>
  <c r="AJ22" i="2"/>
  <c r="AJ18" i="2"/>
  <c r="AJ14" i="2"/>
  <c r="AJ10" i="2"/>
  <c r="AJ6" i="2"/>
  <c r="AW335" i="2"/>
  <c r="AW333" i="2"/>
  <c r="AW331" i="2"/>
  <c r="AW329" i="2"/>
  <c r="AW327" i="2"/>
  <c r="AW325" i="2"/>
  <c r="AW323" i="2"/>
  <c r="AW321" i="2"/>
  <c r="AW319" i="2"/>
  <c r="AW317" i="2"/>
  <c r="AW315" i="2"/>
  <c r="AW313" i="2"/>
  <c r="AW311" i="2"/>
  <c r="AW309" i="2"/>
  <c r="AW307" i="2"/>
  <c r="AW305" i="2"/>
  <c r="AW303" i="2"/>
  <c r="AW301" i="2"/>
  <c r="AW299" i="2"/>
  <c r="AW297" i="2"/>
  <c r="AW295" i="2"/>
  <c r="AW293" i="2"/>
  <c r="AW291" i="2"/>
  <c r="AW289" i="2"/>
  <c r="AW287" i="2"/>
  <c r="AW285" i="2"/>
  <c r="AW283" i="2"/>
  <c r="AW281" i="2"/>
  <c r="AW279" i="2"/>
  <c r="AW277" i="2"/>
  <c r="AW275" i="2"/>
  <c r="AW273" i="2"/>
  <c r="AW271" i="2"/>
  <c r="AW269" i="2"/>
  <c r="AW267" i="2"/>
  <c r="AW265" i="2"/>
  <c r="AW263" i="2"/>
  <c r="AW261" i="2"/>
  <c r="AW259" i="2"/>
  <c r="AW257" i="2"/>
  <c r="AW255" i="2"/>
  <c r="AW253" i="2"/>
  <c r="AW251" i="2"/>
  <c r="AW249" i="2"/>
  <c r="AW247" i="2"/>
  <c r="AW245" i="2"/>
  <c r="AW243" i="2"/>
  <c r="AW241" i="2"/>
  <c r="AW239" i="2"/>
  <c r="AW237" i="2"/>
  <c r="AW235" i="2"/>
  <c r="AW233" i="2"/>
  <c r="AW231" i="2"/>
  <c r="AW229" i="2"/>
  <c r="AW227" i="2"/>
  <c r="AW225" i="2"/>
  <c r="AW223" i="2"/>
  <c r="AW221" i="2"/>
  <c r="AW219" i="2"/>
  <c r="AW217" i="2"/>
  <c r="AW215" i="2"/>
  <c r="AW213" i="2"/>
  <c r="AW211" i="2"/>
  <c r="AW209" i="2"/>
  <c r="AW207" i="2"/>
  <c r="AW205" i="2"/>
  <c r="AW203" i="2"/>
  <c r="AW201" i="2"/>
  <c r="AW199" i="2"/>
  <c r="AW197" i="2"/>
  <c r="AW195" i="2"/>
  <c r="AW193" i="2"/>
  <c r="AW191" i="2"/>
  <c r="AW189" i="2"/>
  <c r="AW187" i="2"/>
  <c r="AW185" i="2"/>
  <c r="AW183" i="2"/>
  <c r="AW181" i="2"/>
  <c r="AW179" i="2"/>
  <c r="AW177" i="2"/>
  <c r="AW175" i="2"/>
  <c r="AW173" i="2"/>
  <c r="AW171" i="2"/>
  <c r="AW169" i="2"/>
  <c r="AW167" i="2"/>
  <c r="AW165" i="2"/>
  <c r="AW163" i="2"/>
  <c r="AW161" i="2"/>
  <c r="AW159" i="2"/>
  <c r="AW157" i="2"/>
  <c r="AW155" i="2"/>
  <c r="AW153" i="2"/>
  <c r="AW151" i="2"/>
  <c r="AW149" i="2"/>
  <c r="AW147" i="2"/>
  <c r="AW145" i="2"/>
  <c r="AW143" i="2"/>
  <c r="AW141" i="2"/>
  <c r="AW139" i="2"/>
  <c r="AW137" i="2"/>
  <c r="AW135" i="2"/>
  <c r="AW133" i="2"/>
  <c r="AW131" i="2"/>
  <c r="AW129" i="2"/>
  <c r="AW127" i="2"/>
  <c r="AW125" i="2"/>
  <c r="AW123" i="2"/>
  <c r="AW121" i="2"/>
  <c r="AW119" i="2"/>
  <c r="AW117" i="2"/>
  <c r="AW115" i="2"/>
  <c r="AW113" i="2"/>
  <c r="AW111" i="2"/>
  <c r="AW109" i="2"/>
  <c r="AW107" i="2"/>
  <c r="AW105" i="2"/>
  <c r="AW103" i="2"/>
  <c r="AW101" i="2"/>
  <c r="AW99" i="2"/>
  <c r="AW97" i="2"/>
  <c r="AW95" i="2"/>
  <c r="AW93" i="2"/>
  <c r="AW91" i="2"/>
  <c r="AW89" i="2"/>
  <c r="AW87" i="2"/>
  <c r="AW85" i="2"/>
  <c r="AW83" i="2"/>
  <c r="AW81" i="2"/>
  <c r="AW79" i="2"/>
  <c r="AW77" i="2"/>
  <c r="AW75" i="2"/>
  <c r="AW73" i="2"/>
  <c r="AW71" i="2"/>
  <c r="AW69" i="2"/>
  <c r="AW67" i="2"/>
  <c r="AW65" i="2"/>
  <c r="AW63" i="2"/>
  <c r="AW61" i="2"/>
  <c r="AW59" i="2"/>
  <c r="AW57" i="2"/>
  <c r="AE415" i="2"/>
  <c r="BA56" i="2"/>
  <c r="BA415" i="2" s="1"/>
  <c r="AA415" i="2"/>
  <c r="W415" i="2"/>
  <c r="S415" i="2"/>
  <c r="O415" i="2"/>
  <c r="J415" i="2"/>
  <c r="AW55" i="2"/>
  <c r="AW53" i="2"/>
  <c r="AW51" i="2"/>
  <c r="AW49" i="2"/>
  <c r="AW47" i="2"/>
  <c r="AW45" i="2"/>
  <c r="AW43" i="2"/>
  <c r="AW41" i="2"/>
  <c r="AW39" i="2"/>
  <c r="AW37" i="2"/>
  <c r="AW35" i="2"/>
  <c r="AW33" i="2"/>
  <c r="AW31" i="2"/>
  <c r="AW29" i="2"/>
  <c r="AW27" i="2"/>
  <c r="AW25" i="2"/>
  <c r="AW23" i="2"/>
  <c r="AW21" i="2"/>
  <c r="AW19" i="2"/>
  <c r="AW17" i="2"/>
  <c r="AW15" i="2"/>
  <c r="AW13" i="2"/>
  <c r="AJ409" i="2"/>
  <c r="AJ405" i="2"/>
  <c r="AJ401" i="2"/>
  <c r="AJ397" i="2"/>
  <c r="AJ393" i="2"/>
  <c r="AJ389" i="2"/>
  <c r="AJ385" i="2"/>
  <c r="AJ381" i="2"/>
  <c r="AJ377" i="2"/>
  <c r="AJ373" i="2"/>
  <c r="AJ369" i="2"/>
  <c r="AJ365" i="2"/>
  <c r="AJ361" i="2"/>
  <c r="AJ357" i="2"/>
  <c r="AJ353" i="2"/>
  <c r="AJ349" i="2"/>
  <c r="AJ345" i="2"/>
  <c r="AJ341" i="2"/>
  <c r="AJ337" i="2"/>
  <c r="AJ333" i="2"/>
  <c r="AJ329" i="2"/>
  <c r="AJ325" i="2"/>
  <c r="AJ321" i="2"/>
  <c r="AJ317" i="2"/>
  <c r="AJ313" i="2"/>
  <c r="AJ309" i="2"/>
  <c r="AJ305" i="2"/>
  <c r="AJ301" i="2"/>
  <c r="AJ297" i="2"/>
  <c r="AJ293" i="2"/>
  <c r="AJ289" i="2"/>
  <c r="AJ285" i="2"/>
  <c r="AJ281" i="2"/>
  <c r="AJ277" i="2"/>
  <c r="AJ273" i="2"/>
  <c r="AJ269" i="2"/>
  <c r="AJ265" i="2"/>
  <c r="AJ261" i="2"/>
  <c r="AJ257" i="2"/>
  <c r="AJ253" i="2"/>
  <c r="AJ249" i="2"/>
  <c r="AJ245" i="2"/>
  <c r="AJ241" i="2"/>
  <c r="AJ237" i="2"/>
  <c r="AJ233" i="2"/>
  <c r="AJ229" i="2"/>
  <c r="AJ225" i="2"/>
  <c r="AJ221" i="2"/>
  <c r="AJ217" i="2"/>
  <c r="AJ213" i="2"/>
  <c r="AJ209" i="2"/>
  <c r="AJ205" i="2"/>
  <c r="AJ201" i="2"/>
  <c r="AJ197" i="2"/>
  <c r="AJ193" i="2"/>
  <c r="AJ189" i="2"/>
  <c r="AJ185" i="2"/>
  <c r="AJ181" i="2"/>
  <c r="AJ177" i="2"/>
  <c r="AJ173" i="2"/>
  <c r="AJ169" i="2"/>
  <c r="AJ165" i="2"/>
  <c r="AJ161" i="2"/>
  <c r="AJ157" i="2"/>
  <c r="AJ153" i="2"/>
  <c r="AJ149" i="2"/>
  <c r="AJ145" i="2"/>
  <c r="AJ141" i="2"/>
  <c r="AJ137" i="2"/>
  <c r="AJ133" i="2"/>
  <c r="AJ129" i="2"/>
  <c r="AJ125" i="2"/>
  <c r="AJ121" i="2"/>
  <c r="AJ117" i="2"/>
  <c r="AJ113" i="2"/>
  <c r="AJ109" i="2"/>
  <c r="AJ105" i="2"/>
  <c r="AJ101" i="2"/>
  <c r="AJ97" i="2"/>
  <c r="AJ93" i="2"/>
  <c r="AJ89" i="2"/>
  <c r="AJ85" i="2"/>
  <c r="AJ81" i="2"/>
  <c r="AJ77" i="2"/>
  <c r="AJ73" i="2"/>
  <c r="AJ69" i="2"/>
  <c r="AJ65" i="2"/>
  <c r="AJ61" i="2"/>
  <c r="AJ57" i="2"/>
  <c r="AJ53" i="2"/>
  <c r="AJ49" i="2"/>
  <c r="AJ45" i="2"/>
  <c r="AJ41" i="2"/>
  <c r="AJ37" i="2"/>
  <c r="AJ33" i="2"/>
  <c r="AJ29" i="2"/>
  <c r="AJ25" i="2"/>
  <c r="AJ21" i="2"/>
  <c r="AJ17" i="2"/>
  <c r="AJ13" i="2"/>
  <c r="AJ9" i="2"/>
  <c r="AJ5" i="2"/>
  <c r="AX330" i="2"/>
  <c r="BC329" i="2"/>
  <c r="AU328" i="2"/>
  <c r="AX328" i="2"/>
  <c r="BC327" i="2"/>
  <c r="AU326" i="2"/>
  <c r="AX326" i="2"/>
  <c r="BC325" i="2"/>
  <c r="AU324" i="2"/>
  <c r="AX324" i="2"/>
  <c r="BC323" i="2"/>
  <c r="AU322" i="2"/>
  <c r="AX322" i="2"/>
  <c r="BC321" i="2"/>
  <c r="AU320" i="2"/>
  <c r="AX320" i="2"/>
  <c r="BC319" i="2"/>
  <c r="AU318" i="2"/>
  <c r="AX318" i="2"/>
  <c r="BC317" i="2"/>
  <c r="AU316" i="2"/>
  <c r="AX316" i="2"/>
  <c r="BC315" i="2"/>
  <c r="AU314" i="2"/>
  <c r="AX314" i="2"/>
  <c r="BC313" i="2"/>
  <c r="AU312" i="2"/>
  <c r="AX312" i="2"/>
  <c r="BC311" i="2"/>
  <c r="AU310" i="2"/>
  <c r="AX310" i="2"/>
  <c r="BC309" i="2"/>
  <c r="AU308" i="2"/>
  <c r="AX308" i="2"/>
  <c r="BC307" i="2"/>
  <c r="AU306" i="2"/>
  <c r="AX306" i="2"/>
  <c r="BC305" i="2"/>
  <c r="AU304" i="2"/>
  <c r="AX304" i="2"/>
  <c r="BC303" i="2"/>
  <c r="AU302" i="2"/>
  <c r="AX302" i="2"/>
  <c r="BC301" i="2"/>
  <c r="AU300" i="2"/>
  <c r="AX300" i="2"/>
  <c r="BC299" i="2"/>
  <c r="AU298" i="2"/>
  <c r="AX298" i="2"/>
  <c r="BC297" i="2"/>
  <c r="AU296" i="2"/>
  <c r="AX296" i="2"/>
  <c r="BC295" i="2"/>
  <c r="AU294" i="2"/>
  <c r="AX294" i="2"/>
  <c r="BC293" i="2"/>
  <c r="AU292" i="2"/>
  <c r="AX292" i="2"/>
  <c r="BC291" i="2"/>
  <c r="AU290" i="2"/>
  <c r="AX290" i="2"/>
  <c r="BC289" i="2"/>
  <c r="AU288" i="2"/>
  <c r="AX288" i="2"/>
  <c r="BC287" i="2"/>
  <c r="AU286" i="2"/>
  <c r="AX286" i="2"/>
  <c r="BC285" i="2"/>
  <c r="AU284" i="2"/>
  <c r="AX284" i="2"/>
  <c r="BC283" i="2"/>
  <c r="AU282" i="2"/>
  <c r="AX282" i="2"/>
  <c r="BC281" i="2"/>
  <c r="AU280" i="2"/>
  <c r="AX280" i="2"/>
  <c r="BC279" i="2"/>
  <c r="AU278" i="2"/>
  <c r="AX278" i="2"/>
  <c r="BC277" i="2"/>
  <c r="AU276" i="2"/>
  <c r="AX276" i="2"/>
  <c r="BC275" i="2"/>
  <c r="AU274" i="2"/>
  <c r="AX274" i="2"/>
  <c r="BC273" i="2"/>
  <c r="AU272" i="2"/>
  <c r="AX272" i="2"/>
  <c r="BC271" i="2"/>
  <c r="AU270" i="2"/>
  <c r="AX270" i="2"/>
  <c r="BC269" i="2"/>
  <c r="AU268" i="2"/>
  <c r="AX268" i="2"/>
  <c r="BC267" i="2"/>
  <c r="AU266" i="2"/>
  <c r="AX266" i="2"/>
  <c r="BC265" i="2"/>
  <c r="AU264" i="2"/>
  <c r="AX264" i="2"/>
  <c r="BC263" i="2"/>
  <c r="AU262" i="2"/>
  <c r="AX262" i="2"/>
  <c r="BC261" i="2"/>
  <c r="AU260" i="2"/>
  <c r="AX260" i="2"/>
  <c r="BC259" i="2"/>
  <c r="AU258" i="2"/>
  <c r="AX258" i="2"/>
  <c r="BC257" i="2"/>
  <c r="AU256" i="2"/>
  <c r="AX256" i="2"/>
  <c r="BC255" i="2"/>
  <c r="AU254" i="2"/>
  <c r="AX254" i="2"/>
  <c r="BC253" i="2"/>
  <c r="AU252" i="2"/>
  <c r="AX252" i="2"/>
  <c r="BC251" i="2"/>
  <c r="AU250" i="2"/>
  <c r="AX250" i="2"/>
  <c r="BC249" i="2"/>
  <c r="AU248" i="2"/>
  <c r="AX248" i="2"/>
  <c r="BC247" i="2"/>
  <c r="AU246" i="2"/>
  <c r="AX246" i="2"/>
  <c r="BC245" i="2"/>
  <c r="AU244" i="2"/>
  <c r="AX244" i="2"/>
  <c r="BC243" i="2"/>
  <c r="AU242" i="2"/>
  <c r="AX242" i="2"/>
  <c r="BC241" i="2"/>
  <c r="AU240" i="2"/>
  <c r="AX240" i="2"/>
  <c r="BC239" i="2"/>
  <c r="AU238" i="2"/>
  <c r="AX238" i="2"/>
  <c r="BC237" i="2"/>
  <c r="AU236" i="2"/>
  <c r="AX236" i="2"/>
  <c r="BC235" i="2"/>
  <c r="AU234" i="2"/>
  <c r="AX234" i="2"/>
  <c r="BC233" i="2"/>
  <c r="AU232" i="2"/>
  <c r="AX232" i="2"/>
  <c r="BC231" i="2"/>
  <c r="AU230" i="2"/>
  <c r="AX230" i="2"/>
  <c r="BC229" i="2"/>
  <c r="AU228" i="2"/>
  <c r="AX228" i="2"/>
  <c r="BC227" i="2"/>
  <c r="AU226" i="2"/>
  <c r="AX226" i="2"/>
  <c r="BC225" i="2"/>
  <c r="AU224" i="2"/>
  <c r="AX224" i="2"/>
  <c r="BC223" i="2"/>
  <c r="AU222" i="2"/>
  <c r="AX222" i="2"/>
  <c r="BC221" i="2"/>
  <c r="AU220" i="2"/>
  <c r="AX220" i="2"/>
  <c r="BC219" i="2"/>
  <c r="AU218" i="2"/>
  <c r="AX218" i="2"/>
  <c r="BC217" i="2"/>
  <c r="AU216" i="2"/>
  <c r="AX216" i="2"/>
  <c r="BC215" i="2"/>
  <c r="AU214" i="2"/>
  <c r="AX214" i="2"/>
  <c r="BC213" i="2"/>
  <c r="AU212" i="2"/>
  <c r="AX212" i="2"/>
  <c r="BC211" i="2"/>
  <c r="AU210" i="2"/>
  <c r="AX210" i="2"/>
  <c r="BC209" i="2"/>
  <c r="AU208" i="2"/>
  <c r="AX208" i="2"/>
  <c r="BC207" i="2"/>
  <c r="AU206" i="2"/>
  <c r="AX206" i="2"/>
  <c r="BC205" i="2"/>
  <c r="AU204" i="2"/>
  <c r="AX204" i="2"/>
  <c r="BC203" i="2"/>
  <c r="AU202" i="2"/>
  <c r="AX202" i="2"/>
  <c r="BC201" i="2"/>
  <c r="AU200" i="2"/>
  <c r="AX200" i="2"/>
  <c r="BC199" i="2"/>
  <c r="AU198" i="2"/>
  <c r="AX198" i="2"/>
  <c r="BC197" i="2"/>
  <c r="AU196" i="2"/>
  <c r="AX196" i="2"/>
  <c r="BC195" i="2"/>
  <c r="AU194" i="2"/>
  <c r="AX194" i="2"/>
  <c r="BC193" i="2"/>
  <c r="AU192" i="2"/>
  <c r="AX192" i="2"/>
  <c r="BC191" i="2"/>
  <c r="AU190" i="2"/>
  <c r="AX190" i="2"/>
  <c r="BC189" i="2"/>
  <c r="AU188" i="2"/>
  <c r="AX188" i="2"/>
  <c r="BC187" i="2"/>
  <c r="AU186" i="2"/>
  <c r="AX186" i="2"/>
  <c r="BC185" i="2"/>
  <c r="AU184" i="2"/>
  <c r="AX184" i="2"/>
  <c r="BC183" i="2"/>
  <c r="AU182" i="2"/>
  <c r="AX182" i="2"/>
  <c r="BC181" i="2"/>
  <c r="AU180" i="2"/>
  <c r="AX180" i="2"/>
  <c r="BC179" i="2"/>
  <c r="AU178" i="2"/>
  <c r="AX178" i="2"/>
  <c r="BC177" i="2"/>
  <c r="AU176" i="2"/>
  <c r="AX176" i="2"/>
  <c r="BC175" i="2"/>
  <c r="AU174" i="2"/>
  <c r="AX174" i="2"/>
  <c r="BC173" i="2"/>
  <c r="AU172" i="2"/>
  <c r="AX172" i="2"/>
  <c r="BC171" i="2"/>
  <c r="AU170" i="2"/>
  <c r="AX170" i="2"/>
  <c r="BC169" i="2"/>
  <c r="AU168" i="2"/>
  <c r="AX168" i="2"/>
  <c r="BC167" i="2"/>
  <c r="AU166" i="2"/>
  <c r="AX166" i="2"/>
  <c r="BC165" i="2"/>
  <c r="AU164" i="2"/>
  <c r="AX164" i="2"/>
  <c r="BC163" i="2"/>
  <c r="AU162" i="2"/>
  <c r="AX162" i="2"/>
  <c r="BC161" i="2"/>
  <c r="AU160" i="2"/>
  <c r="AX160" i="2"/>
  <c r="BC159" i="2"/>
  <c r="AU158" i="2"/>
  <c r="AX158" i="2"/>
  <c r="BC157" i="2"/>
  <c r="AU156" i="2"/>
  <c r="AX156" i="2"/>
  <c r="BC155" i="2"/>
  <c r="AU154" i="2"/>
  <c r="AX154" i="2"/>
  <c r="BC153" i="2"/>
  <c r="AU152" i="2"/>
  <c r="AX152" i="2"/>
  <c r="BC151" i="2"/>
  <c r="AU150" i="2"/>
  <c r="AX150" i="2"/>
  <c r="BC149" i="2"/>
  <c r="AU148" i="2"/>
  <c r="AX148" i="2"/>
  <c r="BC147" i="2"/>
  <c r="AU146" i="2"/>
  <c r="AX146" i="2"/>
  <c r="BC145" i="2"/>
  <c r="AU144" i="2"/>
  <c r="AX144" i="2"/>
  <c r="BC143" i="2"/>
  <c r="AU142" i="2"/>
  <c r="AX142" i="2"/>
  <c r="BC141" i="2"/>
  <c r="AU140" i="2"/>
  <c r="AX140" i="2"/>
  <c r="BC139" i="2"/>
  <c r="AU138" i="2"/>
  <c r="AX138" i="2"/>
  <c r="BC137" i="2"/>
  <c r="AU136" i="2"/>
  <c r="AX136" i="2"/>
  <c r="BC135" i="2"/>
  <c r="AU134" i="2"/>
  <c r="AX134" i="2"/>
  <c r="BC133" i="2"/>
  <c r="AU132" i="2"/>
  <c r="AX132" i="2"/>
  <c r="BC131" i="2"/>
  <c r="AU130" i="2"/>
  <c r="AX130" i="2"/>
  <c r="BC129" i="2"/>
  <c r="AU128" i="2"/>
  <c r="AX128" i="2"/>
  <c r="BC127" i="2"/>
  <c r="AU126" i="2"/>
  <c r="AX126" i="2"/>
  <c r="BC125" i="2"/>
  <c r="AU124" i="2"/>
  <c r="AX124" i="2"/>
  <c r="BC123" i="2"/>
  <c r="AU122" i="2"/>
  <c r="AX122" i="2"/>
  <c r="BC121" i="2"/>
  <c r="AU120" i="2"/>
  <c r="AX120" i="2"/>
  <c r="BC119" i="2"/>
  <c r="AU118" i="2"/>
  <c r="AX118" i="2"/>
  <c r="BC117" i="2"/>
  <c r="AU116" i="2"/>
  <c r="AX116" i="2"/>
  <c r="BC115" i="2"/>
  <c r="AU114" i="2"/>
  <c r="AX114" i="2"/>
  <c r="BC113" i="2"/>
  <c r="AU112" i="2"/>
  <c r="AX112" i="2"/>
  <c r="BC111" i="2"/>
  <c r="AU110" i="2"/>
  <c r="AX110" i="2"/>
  <c r="BC109" i="2"/>
  <c r="AU108" i="2"/>
  <c r="AX108" i="2"/>
  <c r="BC107" i="2"/>
  <c r="AU106" i="2"/>
  <c r="AX106" i="2"/>
  <c r="BC105" i="2"/>
  <c r="AU104" i="2"/>
  <c r="AX104" i="2"/>
  <c r="BC103" i="2"/>
  <c r="AU102" i="2"/>
  <c r="AX102" i="2"/>
  <c r="BC101" i="2"/>
  <c r="AU100" i="2"/>
  <c r="AX100" i="2"/>
  <c r="BC99" i="2"/>
  <c r="AU98" i="2"/>
  <c r="AX98" i="2"/>
  <c r="BC97" i="2"/>
  <c r="AU96" i="2"/>
  <c r="AX96" i="2"/>
  <c r="BC95" i="2"/>
  <c r="AU94" i="2"/>
  <c r="AX94" i="2"/>
  <c r="BC93" i="2"/>
  <c r="AU92" i="2"/>
  <c r="AX92" i="2"/>
  <c r="BC91" i="2"/>
  <c r="AU90" i="2"/>
  <c r="AX90" i="2"/>
  <c r="BC89" i="2"/>
  <c r="AU88" i="2"/>
  <c r="AX88" i="2"/>
  <c r="BC87" i="2"/>
  <c r="AU86" i="2"/>
  <c r="AX86" i="2"/>
  <c r="BC85" i="2"/>
  <c r="AU84" i="2"/>
  <c r="AX84" i="2"/>
  <c r="BC83" i="2"/>
  <c r="AU82" i="2"/>
  <c r="AX82" i="2"/>
  <c r="BC81" i="2"/>
  <c r="AU80" i="2"/>
  <c r="AX80" i="2"/>
  <c r="BC79" i="2"/>
  <c r="AU78" i="2"/>
  <c r="AX78" i="2"/>
  <c r="BC77" i="2"/>
  <c r="AU76" i="2"/>
  <c r="AX76" i="2"/>
  <c r="BC75" i="2"/>
  <c r="AU74" i="2"/>
  <c r="AX74" i="2"/>
  <c r="BC73" i="2"/>
  <c r="AU72" i="2"/>
  <c r="AX72" i="2"/>
  <c r="BC71" i="2"/>
  <c r="AU70" i="2"/>
  <c r="AX70" i="2"/>
  <c r="BC69" i="2"/>
  <c r="AU68" i="2"/>
  <c r="AX68" i="2"/>
  <c r="BC67" i="2"/>
  <c r="AU66" i="2"/>
  <c r="AX66" i="2"/>
  <c r="BC65" i="2"/>
  <c r="AU64" i="2"/>
  <c r="AX64" i="2"/>
  <c r="BC63" i="2"/>
  <c r="AU62" i="2"/>
  <c r="AX62" i="2"/>
  <c r="BC61" i="2"/>
  <c r="AU60" i="2"/>
  <c r="AX60" i="2"/>
  <c r="BC59" i="2"/>
  <c r="AU58" i="2"/>
  <c r="AX58" i="2"/>
  <c r="BC57" i="2"/>
  <c r="AD415" i="2"/>
  <c r="AU56" i="2"/>
  <c r="Z415" i="2"/>
  <c r="V415" i="2"/>
  <c r="R415" i="2"/>
  <c r="AX56" i="2"/>
  <c r="N415" i="2"/>
  <c r="BC55" i="2"/>
  <c r="AU54" i="2"/>
  <c r="AX54" i="2"/>
  <c r="BC53" i="2"/>
  <c r="AU52" i="2"/>
  <c r="AX52" i="2"/>
  <c r="BC51" i="2"/>
  <c r="AU50" i="2"/>
  <c r="AX50" i="2"/>
  <c r="BC49" i="2"/>
  <c r="AU48" i="2"/>
  <c r="AX48" i="2"/>
  <c r="BC47" i="2"/>
  <c r="AU46" i="2"/>
  <c r="AX46" i="2"/>
  <c r="BC45" i="2"/>
  <c r="AU44" i="2"/>
  <c r="AX44" i="2"/>
  <c r="BC43" i="2"/>
  <c r="AU42" i="2"/>
  <c r="AX42" i="2"/>
  <c r="BC41" i="2"/>
  <c r="AU40" i="2"/>
  <c r="AX40" i="2"/>
  <c r="BC39" i="2"/>
  <c r="AU38" i="2"/>
  <c r="AX38" i="2"/>
  <c r="BC37" i="2"/>
  <c r="AU36" i="2"/>
  <c r="AX36" i="2"/>
  <c r="BC35" i="2"/>
  <c r="AU34" i="2"/>
  <c r="AX34" i="2"/>
  <c r="BC33" i="2"/>
  <c r="AU32" i="2"/>
  <c r="AX32" i="2"/>
  <c r="BC31" i="2"/>
  <c r="AU30" i="2"/>
  <c r="AX30" i="2"/>
  <c r="BC29" i="2"/>
  <c r="AU28" i="2"/>
  <c r="AX28" i="2"/>
  <c r="BC27" i="2"/>
  <c r="AU26" i="2"/>
  <c r="AX26" i="2"/>
  <c r="BC25" i="2"/>
  <c r="AU24" i="2"/>
  <c r="AX24" i="2"/>
  <c r="BC23" i="2"/>
  <c r="AU22" i="2"/>
  <c r="AX22" i="2"/>
  <c r="BC21" i="2"/>
  <c r="AU20" i="2"/>
  <c r="AX20" i="2"/>
  <c r="BC19" i="2"/>
  <c r="AU18" i="2"/>
  <c r="AX18" i="2"/>
  <c r="BC17" i="2"/>
  <c r="AU16" i="2"/>
  <c r="AX16" i="2"/>
  <c r="BC15" i="2"/>
  <c r="AU14" i="2"/>
  <c r="AX14" i="2"/>
  <c r="BC13" i="2"/>
  <c r="AU12" i="2"/>
  <c r="AX12" i="2"/>
  <c r="AJ408" i="2"/>
  <c r="AJ404" i="2"/>
  <c r="AJ400" i="2"/>
  <c r="AJ396" i="2"/>
  <c r="AJ392" i="2"/>
  <c r="AJ388" i="2"/>
  <c r="AJ384" i="2"/>
  <c r="AJ380" i="2"/>
  <c r="AJ376" i="2"/>
  <c r="AJ372" i="2"/>
  <c r="AJ368" i="2"/>
  <c r="AJ364" i="2"/>
  <c r="AJ360" i="2"/>
  <c r="AJ356" i="2"/>
  <c r="AJ352" i="2"/>
  <c r="AJ348" i="2"/>
  <c r="AJ344" i="2"/>
  <c r="AJ340" i="2"/>
  <c r="AJ336" i="2"/>
  <c r="AJ332" i="2"/>
  <c r="AJ328" i="2"/>
  <c r="AJ324" i="2"/>
  <c r="AJ320" i="2"/>
  <c r="AJ316" i="2"/>
  <c r="AJ312" i="2"/>
  <c r="AJ308" i="2"/>
  <c r="AJ304" i="2"/>
  <c r="AJ300" i="2"/>
  <c r="AJ296" i="2"/>
  <c r="AJ292" i="2"/>
  <c r="AJ288" i="2"/>
  <c r="AJ284" i="2"/>
  <c r="AJ280" i="2"/>
  <c r="AJ276" i="2"/>
  <c r="AJ272" i="2"/>
  <c r="AJ268" i="2"/>
  <c r="AJ264" i="2"/>
  <c r="AJ260" i="2"/>
  <c r="AJ256" i="2"/>
  <c r="AJ252" i="2"/>
  <c r="AJ248" i="2"/>
  <c r="AJ244" i="2"/>
  <c r="AJ240" i="2"/>
  <c r="AJ236" i="2"/>
  <c r="AJ232" i="2"/>
  <c r="AJ228" i="2"/>
  <c r="AJ224" i="2"/>
  <c r="AJ220" i="2"/>
  <c r="AJ216" i="2"/>
  <c r="AJ212" i="2"/>
  <c r="AJ208" i="2"/>
  <c r="AJ204" i="2"/>
  <c r="AJ200" i="2"/>
  <c r="AJ196" i="2"/>
  <c r="AJ192" i="2"/>
  <c r="AJ188" i="2"/>
  <c r="AJ184" i="2"/>
  <c r="AJ180" i="2"/>
  <c r="AJ176" i="2"/>
  <c r="AJ172" i="2"/>
  <c r="AJ168" i="2"/>
  <c r="AJ164" i="2"/>
  <c r="AJ160" i="2"/>
  <c r="AJ156" i="2"/>
  <c r="AJ152" i="2"/>
  <c r="AJ148" i="2"/>
  <c r="AJ144" i="2"/>
  <c r="AJ140" i="2"/>
  <c r="AJ136" i="2"/>
  <c r="AJ132" i="2"/>
  <c r="AJ128" i="2"/>
  <c r="AJ124" i="2"/>
  <c r="AJ120" i="2"/>
  <c r="AJ116" i="2"/>
  <c r="AJ112" i="2"/>
  <c r="AJ108" i="2"/>
  <c r="AJ104" i="2"/>
  <c r="AJ100" i="2"/>
  <c r="AJ96" i="2"/>
  <c r="AJ92" i="2"/>
  <c r="AJ88" i="2"/>
  <c r="AJ84" i="2"/>
  <c r="AJ80" i="2"/>
  <c r="AJ76" i="2"/>
  <c r="AJ72" i="2"/>
  <c r="AJ68" i="2"/>
  <c r="AJ64" i="2"/>
  <c r="AJ60" i="2"/>
  <c r="AJ52" i="2"/>
  <c r="AJ48" i="2"/>
  <c r="AJ44" i="2"/>
  <c r="AJ40" i="2"/>
  <c r="AJ36" i="2"/>
  <c r="AJ32" i="2"/>
  <c r="AJ28" i="2"/>
  <c r="AJ24" i="2"/>
  <c r="AJ20" i="2"/>
  <c r="AJ16" i="2"/>
  <c r="AJ12" i="2"/>
  <c r="AJ8" i="2"/>
  <c r="AJ4" i="2"/>
  <c r="AW292" i="2"/>
  <c r="AW290" i="2"/>
  <c r="AW288" i="2"/>
  <c r="AW286" i="2"/>
  <c r="AW284" i="2"/>
  <c r="AW282" i="2"/>
  <c r="AW280" i="2"/>
  <c r="AW278" i="2"/>
  <c r="AW276" i="2"/>
  <c r="AW274" i="2"/>
  <c r="AW272" i="2"/>
  <c r="AW270" i="2"/>
  <c r="AW268" i="2"/>
  <c r="AW266" i="2"/>
  <c r="AW264" i="2"/>
  <c r="AW262" i="2"/>
  <c r="AW260" i="2"/>
  <c r="AW258" i="2"/>
  <c r="AW256" i="2"/>
  <c r="AW254" i="2"/>
  <c r="AW252" i="2"/>
  <c r="AW250" i="2"/>
  <c r="AW248" i="2"/>
  <c r="AW246" i="2"/>
  <c r="AW244" i="2"/>
  <c r="AW242" i="2"/>
  <c r="AW240" i="2"/>
  <c r="AW238" i="2"/>
  <c r="AW236" i="2"/>
  <c r="AW234" i="2"/>
  <c r="AW232" i="2"/>
  <c r="AW230" i="2"/>
  <c r="AW228" i="2"/>
  <c r="AW226" i="2"/>
  <c r="AW224" i="2"/>
  <c r="AW222" i="2"/>
  <c r="AW220" i="2"/>
  <c r="AW218" i="2"/>
  <c r="AW216" i="2"/>
  <c r="AW214" i="2"/>
  <c r="AW212" i="2"/>
  <c r="AW210" i="2"/>
  <c r="AW208" i="2"/>
  <c r="AW206" i="2"/>
  <c r="AW204" i="2"/>
  <c r="AW202" i="2"/>
  <c r="AW200" i="2"/>
  <c r="AW198" i="2"/>
  <c r="AW196" i="2"/>
  <c r="AW194" i="2"/>
  <c r="AW192" i="2"/>
  <c r="AW190" i="2"/>
  <c r="AW188" i="2"/>
  <c r="AW186" i="2"/>
  <c r="AW184" i="2"/>
  <c r="AW182" i="2"/>
  <c r="AW180" i="2"/>
  <c r="AW178" i="2"/>
  <c r="AW176" i="2"/>
  <c r="AW174" i="2"/>
  <c r="AW172" i="2"/>
  <c r="AW170" i="2"/>
  <c r="AW168" i="2"/>
  <c r="AW166" i="2"/>
  <c r="AW164" i="2"/>
  <c r="AW162" i="2"/>
  <c r="AW160" i="2"/>
  <c r="AW158" i="2"/>
  <c r="AW156" i="2"/>
  <c r="AW154" i="2"/>
  <c r="AW152" i="2"/>
  <c r="AW150" i="2"/>
  <c r="AW148" i="2"/>
  <c r="AW146" i="2"/>
  <c r="AW144" i="2"/>
  <c r="AW142" i="2"/>
  <c r="AW140" i="2"/>
  <c r="AW138" i="2"/>
  <c r="AW136" i="2"/>
  <c r="AW134" i="2"/>
  <c r="AW132" i="2"/>
  <c r="AW130" i="2"/>
  <c r="AW128" i="2"/>
  <c r="AW126" i="2"/>
  <c r="AW124" i="2"/>
  <c r="AW122" i="2"/>
  <c r="AW120" i="2"/>
  <c r="AW118" i="2"/>
  <c r="AW116" i="2"/>
  <c r="AW114" i="2"/>
  <c r="AW112" i="2"/>
  <c r="AW110" i="2"/>
  <c r="AW108" i="2"/>
  <c r="AW106" i="2"/>
  <c r="AW104" i="2"/>
  <c r="AW102" i="2"/>
  <c r="AW100" i="2"/>
  <c r="AW98" i="2"/>
  <c r="AW96" i="2"/>
  <c r="AW94" i="2"/>
  <c r="AW92" i="2"/>
  <c r="AW90" i="2"/>
  <c r="AW88" i="2"/>
  <c r="AW86" i="2"/>
  <c r="AW84" i="2"/>
  <c r="AW82" i="2"/>
  <c r="AW80" i="2"/>
  <c r="AW78" i="2"/>
  <c r="AW76" i="2"/>
  <c r="AW74" i="2"/>
  <c r="AW72" i="2"/>
  <c r="AW70" i="2"/>
  <c r="AW68" i="2"/>
  <c r="AW66" i="2"/>
  <c r="AW64" i="2"/>
  <c r="AW62" i="2"/>
  <c r="AW60" i="2"/>
  <c r="AW58" i="2"/>
  <c r="AC415" i="2"/>
  <c r="Y415" i="2"/>
  <c r="U415" i="2"/>
  <c r="Q415" i="2"/>
  <c r="M415" i="2"/>
  <c r="AW56" i="2"/>
  <c r="AW54" i="2"/>
  <c r="AW52" i="2"/>
  <c r="AW50" i="2"/>
  <c r="AW48" i="2"/>
  <c r="AW46" i="2"/>
  <c r="AW44" i="2"/>
  <c r="AW42" i="2"/>
  <c r="AW40" i="2"/>
  <c r="AW38" i="2"/>
  <c r="AW36" i="2"/>
  <c r="AW34" i="2"/>
  <c r="AW32" i="2"/>
  <c r="AW30" i="2"/>
  <c r="AW28" i="2"/>
  <c r="AW26" i="2"/>
  <c r="AW24" i="2"/>
  <c r="AW22" i="2"/>
  <c r="AW20" i="2"/>
  <c r="AW18" i="2"/>
  <c r="AW16" i="2"/>
  <c r="AW14" i="2"/>
  <c r="AW12" i="2"/>
  <c r="AJ407" i="2"/>
  <c r="AJ403" i="2"/>
  <c r="AJ399" i="2"/>
  <c r="AJ395" i="2"/>
  <c r="AJ391" i="2"/>
  <c r="AJ387" i="2"/>
  <c r="AJ383" i="2"/>
  <c r="AJ379" i="2"/>
  <c r="AJ375" i="2"/>
  <c r="AJ371" i="2"/>
  <c r="AJ367" i="2"/>
  <c r="AJ363" i="2"/>
  <c r="AJ359" i="2"/>
  <c r="AJ355" i="2"/>
  <c r="AJ351" i="2"/>
  <c r="AJ347" i="2"/>
  <c r="AJ343" i="2"/>
  <c r="AJ339" i="2"/>
  <c r="AJ335" i="2"/>
  <c r="AJ331" i="2"/>
  <c r="AJ327" i="2"/>
  <c r="AJ323" i="2"/>
  <c r="AJ319" i="2"/>
  <c r="AJ315" i="2"/>
  <c r="AJ311" i="2"/>
  <c r="AJ307" i="2"/>
  <c r="AJ303" i="2"/>
  <c r="AJ299" i="2"/>
  <c r="AJ295" i="2"/>
  <c r="AJ291" i="2"/>
  <c r="AJ287" i="2"/>
  <c r="AJ283" i="2"/>
  <c r="AJ279" i="2"/>
  <c r="AJ275" i="2"/>
  <c r="AJ271" i="2"/>
  <c r="AJ267" i="2"/>
  <c r="AJ263" i="2"/>
  <c r="AJ259" i="2"/>
  <c r="AJ255" i="2"/>
  <c r="AJ251" i="2"/>
  <c r="AJ247" i="2"/>
  <c r="AJ243" i="2"/>
  <c r="AJ239" i="2"/>
  <c r="AJ235" i="2"/>
  <c r="AJ231" i="2"/>
  <c r="AJ227" i="2"/>
  <c r="AJ223" i="2"/>
  <c r="AJ219" i="2"/>
  <c r="AJ215" i="2"/>
  <c r="AJ211" i="2"/>
  <c r="AJ207" i="2"/>
  <c r="AJ203" i="2"/>
  <c r="AJ199" i="2"/>
  <c r="AJ195" i="2"/>
  <c r="AJ191" i="2"/>
  <c r="AJ187" i="2"/>
  <c r="AJ183" i="2"/>
  <c r="AJ179" i="2"/>
  <c r="AJ175" i="2"/>
  <c r="AJ171" i="2"/>
  <c r="AJ167" i="2"/>
  <c r="AJ163" i="2"/>
  <c r="AJ159" i="2"/>
  <c r="AJ155" i="2"/>
  <c r="AJ151" i="2"/>
  <c r="AJ147" i="2"/>
  <c r="AJ143" i="2"/>
  <c r="AJ139" i="2"/>
  <c r="AJ135" i="2"/>
  <c r="AJ131" i="2"/>
  <c r="AJ127" i="2"/>
  <c r="AJ123" i="2"/>
  <c r="AJ119" i="2"/>
  <c r="AJ115" i="2"/>
  <c r="AJ111" i="2"/>
  <c r="AJ107" i="2"/>
  <c r="AJ103" i="2"/>
  <c r="AJ99" i="2"/>
  <c r="AJ95" i="2"/>
  <c r="AJ91" i="2"/>
  <c r="AJ87" i="2"/>
  <c r="AJ83" i="2"/>
  <c r="AJ79" i="2"/>
  <c r="AJ75" i="2"/>
  <c r="AJ71" i="2"/>
  <c r="AJ67" i="2"/>
  <c r="AJ63" i="2"/>
  <c r="AJ59" i="2"/>
  <c r="AJ55" i="2"/>
  <c r="AJ51" i="2"/>
  <c r="AJ47" i="2"/>
  <c r="AJ43" i="2"/>
  <c r="AJ39" i="2"/>
  <c r="AJ35" i="2"/>
  <c r="AJ31" i="2"/>
  <c r="AJ27" i="2"/>
  <c r="AJ23" i="2"/>
  <c r="AJ19" i="2"/>
  <c r="AJ15" i="2"/>
  <c r="AJ11" i="2"/>
  <c r="AJ7" i="2"/>
  <c r="AG412" i="2"/>
  <c r="AG417" i="2"/>
  <c r="AG413" i="2"/>
  <c r="AJ2" i="2"/>
  <c r="J3" i="11" s="1"/>
  <c r="AG415" i="2"/>
  <c r="AJ56" i="2"/>
  <c r="J57" i="11" s="1"/>
  <c r="AM414" i="2"/>
  <c r="AG414" i="2"/>
  <c r="AJ3" i="2"/>
  <c r="J4" i="11" s="1"/>
  <c r="AM412" i="2"/>
  <c r="AM413" i="2"/>
  <c r="AM417" i="2"/>
  <c r="AM415" i="2"/>
  <c r="AL4" i="19" l="1"/>
  <c r="Q8" i="19" s="1"/>
  <c r="G27" i="21"/>
  <c r="AK4" i="19"/>
  <c r="M8" i="19" s="1"/>
  <c r="C27" i="12"/>
  <c r="B27" i="12"/>
  <c r="AQ4" i="19"/>
  <c r="J18" i="23"/>
  <c r="E16" i="18"/>
  <c r="J26" i="23"/>
  <c r="E24" i="18"/>
  <c r="J34" i="23"/>
  <c r="E32" i="18"/>
  <c r="J42" i="23"/>
  <c r="E40" i="18"/>
  <c r="J50" i="23"/>
  <c r="E48" i="18"/>
  <c r="J58" i="23"/>
  <c r="E56" i="18"/>
  <c r="J60" i="23"/>
  <c r="E58" i="18"/>
  <c r="J68" i="23"/>
  <c r="E66" i="18"/>
  <c r="J76" i="23"/>
  <c r="E74" i="18"/>
  <c r="J84" i="23"/>
  <c r="E82" i="18"/>
  <c r="J92" i="23"/>
  <c r="E90" i="18"/>
  <c r="J100" i="23"/>
  <c r="E98" i="18"/>
  <c r="J108" i="23"/>
  <c r="E106" i="18"/>
  <c r="J116" i="23"/>
  <c r="E114" i="18"/>
  <c r="J124" i="23"/>
  <c r="E122" i="18"/>
  <c r="J132" i="23"/>
  <c r="E130" i="18"/>
  <c r="J140" i="23"/>
  <c r="E138" i="18"/>
  <c r="J148" i="23"/>
  <c r="E146" i="18"/>
  <c r="J156" i="23"/>
  <c r="E154" i="18"/>
  <c r="J164" i="23"/>
  <c r="E162" i="18"/>
  <c r="J172" i="23"/>
  <c r="E170" i="18"/>
  <c r="J180" i="23"/>
  <c r="E178" i="18"/>
  <c r="J188" i="23"/>
  <c r="E186" i="18"/>
  <c r="J196" i="23"/>
  <c r="E194" i="18"/>
  <c r="J204" i="23"/>
  <c r="E202" i="18"/>
  <c r="J212" i="23"/>
  <c r="E210" i="18"/>
  <c r="J220" i="23"/>
  <c r="E218" i="18"/>
  <c r="J228" i="23"/>
  <c r="E226" i="18"/>
  <c r="J236" i="23"/>
  <c r="E234" i="18"/>
  <c r="J244" i="23"/>
  <c r="E242" i="18"/>
  <c r="J252" i="23"/>
  <c r="E250" i="18"/>
  <c r="J260" i="23"/>
  <c r="E258" i="18"/>
  <c r="J268" i="23"/>
  <c r="E266" i="18"/>
  <c r="J276" i="23"/>
  <c r="E274" i="18"/>
  <c r="J284" i="23"/>
  <c r="E282" i="18"/>
  <c r="J292" i="23"/>
  <c r="E290" i="18"/>
  <c r="J300" i="23"/>
  <c r="E298" i="18"/>
  <c r="J308" i="23"/>
  <c r="E306" i="18"/>
  <c r="J316" i="23"/>
  <c r="E314" i="18"/>
  <c r="J324" i="23"/>
  <c r="E322" i="18"/>
  <c r="J334" i="23"/>
  <c r="E332" i="18"/>
  <c r="J342" i="23"/>
  <c r="E340" i="18"/>
  <c r="J350" i="23"/>
  <c r="E348" i="18"/>
  <c r="J358" i="23"/>
  <c r="E356" i="18"/>
  <c r="J366" i="23"/>
  <c r="E364" i="18"/>
  <c r="J372" i="23"/>
  <c r="E370" i="18"/>
  <c r="J380" i="23"/>
  <c r="E378" i="18"/>
  <c r="J388" i="23"/>
  <c r="E386" i="18"/>
  <c r="J396" i="23"/>
  <c r="E394" i="18"/>
  <c r="J404" i="23"/>
  <c r="E402" i="18"/>
  <c r="J7" i="23"/>
  <c r="E5" i="18"/>
  <c r="J4" i="23"/>
  <c r="E2" i="18"/>
  <c r="J17" i="23"/>
  <c r="E15" i="18"/>
  <c r="J21" i="23"/>
  <c r="E19" i="18"/>
  <c r="J25" i="23"/>
  <c r="E23" i="18"/>
  <c r="J29" i="23"/>
  <c r="E27" i="18"/>
  <c r="J33" i="23"/>
  <c r="E31" i="18"/>
  <c r="J37" i="23"/>
  <c r="E35" i="18"/>
  <c r="J41" i="23"/>
  <c r="E39" i="18"/>
  <c r="J45" i="23"/>
  <c r="E43" i="18"/>
  <c r="J49" i="23"/>
  <c r="E47" i="18"/>
  <c r="J53" i="23"/>
  <c r="E51" i="18"/>
  <c r="J57" i="23"/>
  <c r="E55" i="18"/>
  <c r="J61" i="23"/>
  <c r="E59" i="18"/>
  <c r="J65" i="23"/>
  <c r="E63" i="18"/>
  <c r="J69" i="23"/>
  <c r="E67" i="18"/>
  <c r="J73" i="23"/>
  <c r="E71" i="18"/>
  <c r="J77" i="23"/>
  <c r="E75" i="18"/>
  <c r="G28" i="21"/>
  <c r="J81" i="23"/>
  <c r="E79" i="18"/>
  <c r="J85" i="23"/>
  <c r="E83" i="18"/>
  <c r="J89" i="23"/>
  <c r="E87" i="18"/>
  <c r="J93" i="23"/>
  <c r="E91" i="18"/>
  <c r="J97" i="23"/>
  <c r="E95" i="18"/>
  <c r="J157" i="23"/>
  <c r="E155" i="18"/>
  <c r="J165" i="23"/>
  <c r="E163" i="18"/>
  <c r="J173" i="23"/>
  <c r="E171" i="18"/>
  <c r="J181" i="23"/>
  <c r="E179" i="18"/>
  <c r="J189" i="23"/>
  <c r="E187" i="18"/>
  <c r="J197" i="23"/>
  <c r="E195" i="18"/>
  <c r="J205" i="23"/>
  <c r="E203" i="18"/>
  <c r="J213" i="23"/>
  <c r="E211" i="18"/>
  <c r="J221" i="23"/>
  <c r="E219" i="18"/>
  <c r="J229" i="23"/>
  <c r="E227" i="18"/>
  <c r="J237" i="23"/>
  <c r="E235" i="18"/>
  <c r="J245" i="23"/>
  <c r="E243" i="18"/>
  <c r="J253" i="23"/>
  <c r="E251" i="18"/>
  <c r="J261" i="23"/>
  <c r="E259" i="18"/>
  <c r="J269" i="23"/>
  <c r="E267" i="18"/>
  <c r="J277" i="23"/>
  <c r="E275" i="18"/>
  <c r="J285" i="23"/>
  <c r="E283" i="18"/>
  <c r="J289" i="23"/>
  <c r="E287" i="18"/>
  <c r="J293" i="23"/>
  <c r="E291" i="18"/>
  <c r="J297" i="23"/>
  <c r="E295" i="18"/>
  <c r="J301" i="23"/>
  <c r="E299" i="18"/>
  <c r="J363" i="23"/>
  <c r="E361" i="18"/>
  <c r="J397" i="23"/>
  <c r="E395" i="18"/>
  <c r="J8" i="23"/>
  <c r="E6" i="18"/>
  <c r="J367" i="23"/>
  <c r="E365" i="18"/>
  <c r="J381" i="23"/>
  <c r="E379" i="18"/>
  <c r="J403" i="23"/>
  <c r="E401" i="18"/>
  <c r="J307" i="23"/>
  <c r="E305" i="18"/>
  <c r="J311" i="23"/>
  <c r="E309" i="18"/>
  <c r="J315" i="23"/>
  <c r="E313" i="18"/>
  <c r="J319" i="23"/>
  <c r="E317" i="18"/>
  <c r="J323" i="23"/>
  <c r="E321" i="18"/>
  <c r="J327" i="23"/>
  <c r="E325" i="18"/>
  <c r="J331" i="23"/>
  <c r="E329" i="18"/>
  <c r="J335" i="23"/>
  <c r="E333" i="18"/>
  <c r="J339" i="23"/>
  <c r="E337" i="18"/>
  <c r="J343" i="23"/>
  <c r="E341" i="18"/>
  <c r="J347" i="23"/>
  <c r="E345" i="18"/>
  <c r="J351" i="23"/>
  <c r="E349" i="18"/>
  <c r="J355" i="23"/>
  <c r="E353" i="18"/>
  <c r="J359" i="23"/>
  <c r="E357" i="18"/>
  <c r="J407" i="23"/>
  <c r="E405" i="18"/>
  <c r="J99" i="23"/>
  <c r="E97" i="18"/>
  <c r="J107" i="23"/>
  <c r="E105" i="18"/>
  <c r="J115" i="23"/>
  <c r="E113" i="18"/>
  <c r="J123" i="23"/>
  <c r="E121" i="18"/>
  <c r="J131" i="23"/>
  <c r="E129" i="18"/>
  <c r="J139" i="23"/>
  <c r="E137" i="18"/>
  <c r="J147" i="23"/>
  <c r="E145" i="18"/>
  <c r="J16" i="23"/>
  <c r="E14" i="18"/>
  <c r="J24" i="23"/>
  <c r="E22" i="18"/>
  <c r="J32" i="23"/>
  <c r="E30" i="18"/>
  <c r="J40" i="23"/>
  <c r="E38" i="18"/>
  <c r="J48" i="23"/>
  <c r="E46" i="18"/>
  <c r="J56" i="23"/>
  <c r="E54" i="18"/>
  <c r="J66" i="23"/>
  <c r="E64" i="18"/>
  <c r="J74" i="23"/>
  <c r="E72" i="18"/>
  <c r="J82" i="23"/>
  <c r="E80" i="18"/>
  <c r="J90" i="23"/>
  <c r="E88" i="18"/>
  <c r="J98" i="23"/>
  <c r="E96" i="18"/>
  <c r="J106" i="23"/>
  <c r="E104" i="18"/>
  <c r="J114" i="23"/>
  <c r="E112" i="18"/>
  <c r="J122" i="23"/>
  <c r="E120" i="18"/>
  <c r="J130" i="23"/>
  <c r="E128" i="18"/>
  <c r="J138" i="23"/>
  <c r="E136" i="18"/>
  <c r="J146" i="23"/>
  <c r="E144" i="18"/>
  <c r="J154" i="23"/>
  <c r="E152" i="18"/>
  <c r="J162" i="23"/>
  <c r="E160" i="18"/>
  <c r="J170" i="23"/>
  <c r="E168" i="18"/>
  <c r="J178" i="23"/>
  <c r="E176" i="18"/>
  <c r="J186" i="23"/>
  <c r="E184" i="18"/>
  <c r="J194" i="23"/>
  <c r="E192" i="18"/>
  <c r="J202" i="23"/>
  <c r="E200" i="18"/>
  <c r="J210" i="23"/>
  <c r="E208" i="18"/>
  <c r="J218" i="23"/>
  <c r="E216" i="18"/>
  <c r="J226" i="23"/>
  <c r="E224" i="18"/>
  <c r="J234" i="23"/>
  <c r="E232" i="18"/>
  <c r="J242" i="23"/>
  <c r="E240" i="18"/>
  <c r="J250" i="23"/>
  <c r="E248" i="18"/>
  <c r="J258" i="23"/>
  <c r="E256" i="18"/>
  <c r="J266" i="23"/>
  <c r="E264" i="18"/>
  <c r="J274" i="23"/>
  <c r="E272" i="18"/>
  <c r="J282" i="23"/>
  <c r="E280" i="18"/>
  <c r="J290" i="23"/>
  <c r="E288" i="18"/>
  <c r="J298" i="23"/>
  <c r="E296" i="18"/>
  <c r="J306" i="23"/>
  <c r="E304" i="18"/>
  <c r="J314" i="23"/>
  <c r="E312" i="18"/>
  <c r="J322" i="23"/>
  <c r="E320" i="18"/>
  <c r="J330" i="23"/>
  <c r="E328" i="18"/>
  <c r="J332" i="23"/>
  <c r="E330" i="18"/>
  <c r="J340" i="23"/>
  <c r="E338" i="18"/>
  <c r="J348" i="23"/>
  <c r="E346" i="18"/>
  <c r="J356" i="23"/>
  <c r="E354" i="18"/>
  <c r="J364" i="23"/>
  <c r="E362" i="18"/>
  <c r="J378" i="23"/>
  <c r="E376" i="18"/>
  <c r="J386" i="23"/>
  <c r="E384" i="18"/>
  <c r="J394" i="23"/>
  <c r="E392" i="18"/>
  <c r="J402" i="23"/>
  <c r="E400" i="18"/>
  <c r="J410" i="23"/>
  <c r="E408" i="18"/>
  <c r="J13" i="23"/>
  <c r="E11" i="18"/>
  <c r="J159" i="23"/>
  <c r="E157" i="18"/>
  <c r="J167" i="23"/>
  <c r="E165" i="18"/>
  <c r="J175" i="23"/>
  <c r="E173" i="18"/>
  <c r="J183" i="23"/>
  <c r="E181" i="18"/>
  <c r="J191" i="23"/>
  <c r="E189" i="18"/>
  <c r="J199" i="23"/>
  <c r="E197" i="18"/>
  <c r="J207" i="23"/>
  <c r="E205" i="18"/>
  <c r="J215" i="23"/>
  <c r="E213" i="18"/>
  <c r="J223" i="23"/>
  <c r="E221" i="18"/>
  <c r="J231" i="23"/>
  <c r="E229" i="18"/>
  <c r="J239" i="23"/>
  <c r="E237" i="18"/>
  <c r="J247" i="23"/>
  <c r="E245" i="18"/>
  <c r="J255" i="23"/>
  <c r="E253" i="18"/>
  <c r="J263" i="23"/>
  <c r="E261" i="18"/>
  <c r="J271" i="23"/>
  <c r="E269" i="18"/>
  <c r="J279" i="23"/>
  <c r="E277" i="18"/>
  <c r="J365" i="23"/>
  <c r="E363" i="18"/>
  <c r="J391" i="23"/>
  <c r="E389" i="18"/>
  <c r="J399" i="23"/>
  <c r="E397" i="18"/>
  <c r="J409" i="23"/>
  <c r="E407" i="18"/>
  <c r="J10" i="23"/>
  <c r="E8" i="18"/>
  <c r="J393" i="23"/>
  <c r="E391" i="18"/>
  <c r="J371" i="23"/>
  <c r="E369" i="18"/>
  <c r="J379" i="23"/>
  <c r="E377" i="18"/>
  <c r="J101" i="23"/>
  <c r="E99" i="18"/>
  <c r="J109" i="23"/>
  <c r="E107" i="18"/>
  <c r="J117" i="23"/>
  <c r="E115" i="18"/>
  <c r="J125" i="23"/>
  <c r="E123" i="18"/>
  <c r="J133" i="23"/>
  <c r="E131" i="18"/>
  <c r="J141" i="23"/>
  <c r="E139" i="18"/>
  <c r="J149" i="23"/>
  <c r="E147" i="18"/>
  <c r="J14" i="23"/>
  <c r="E12" i="18"/>
  <c r="J22" i="23"/>
  <c r="E20" i="18"/>
  <c r="J30" i="23"/>
  <c r="E28" i="18"/>
  <c r="J38" i="23"/>
  <c r="E36" i="18"/>
  <c r="J46" i="23"/>
  <c r="E44" i="18"/>
  <c r="J54" i="23"/>
  <c r="E52" i="18"/>
  <c r="J64" i="23"/>
  <c r="E62" i="18"/>
  <c r="J72" i="23"/>
  <c r="E70" i="18"/>
  <c r="J80" i="23"/>
  <c r="E78" i="18"/>
  <c r="J88" i="23"/>
  <c r="E86" i="18"/>
  <c r="J96" i="23"/>
  <c r="E94" i="18"/>
  <c r="J104" i="23"/>
  <c r="E102" i="18"/>
  <c r="J112" i="23"/>
  <c r="E110" i="18"/>
  <c r="J120" i="23"/>
  <c r="E118" i="18"/>
  <c r="J128" i="23"/>
  <c r="E126" i="18"/>
  <c r="J136" i="23"/>
  <c r="E134" i="18"/>
  <c r="J144" i="23"/>
  <c r="E142" i="18"/>
  <c r="J152" i="23"/>
  <c r="E150" i="18"/>
  <c r="J160" i="23"/>
  <c r="E158" i="18"/>
  <c r="J168" i="23"/>
  <c r="E166" i="18"/>
  <c r="J176" i="23"/>
  <c r="E174" i="18"/>
  <c r="J184" i="23"/>
  <c r="E182" i="18"/>
  <c r="J192" i="23"/>
  <c r="E190" i="18"/>
  <c r="J200" i="23"/>
  <c r="E198" i="18"/>
  <c r="J208" i="23"/>
  <c r="E206" i="18"/>
  <c r="J216" i="23"/>
  <c r="E214" i="18"/>
  <c r="J224" i="23"/>
  <c r="E222" i="18"/>
  <c r="J232" i="23"/>
  <c r="E230" i="18"/>
  <c r="J240" i="23"/>
  <c r="E238" i="18"/>
  <c r="J248" i="23"/>
  <c r="E246" i="18"/>
  <c r="J256" i="23"/>
  <c r="E254" i="18"/>
  <c r="J264" i="23"/>
  <c r="E262" i="18"/>
  <c r="J272" i="23"/>
  <c r="E270" i="18"/>
  <c r="J280" i="23"/>
  <c r="E278" i="18"/>
  <c r="J288" i="23"/>
  <c r="E286" i="18"/>
  <c r="J296" i="23"/>
  <c r="E294" i="18"/>
  <c r="J304" i="23"/>
  <c r="E302" i="18"/>
  <c r="J312" i="23"/>
  <c r="E310" i="18"/>
  <c r="J320" i="23"/>
  <c r="E318" i="18"/>
  <c r="J328" i="23"/>
  <c r="E326" i="18"/>
  <c r="J338" i="23"/>
  <c r="E336" i="18"/>
  <c r="J346" i="23"/>
  <c r="E344" i="18"/>
  <c r="J354" i="23"/>
  <c r="E352" i="18"/>
  <c r="J362" i="23"/>
  <c r="E360" i="18"/>
  <c r="J370" i="23"/>
  <c r="E368" i="18"/>
  <c r="J376" i="23"/>
  <c r="E374" i="18"/>
  <c r="J384" i="23"/>
  <c r="E382" i="18"/>
  <c r="J392" i="23"/>
  <c r="E390" i="18"/>
  <c r="J400" i="23"/>
  <c r="E398" i="18"/>
  <c r="J408" i="23"/>
  <c r="E406" i="18"/>
  <c r="J11" i="23"/>
  <c r="E9" i="18"/>
  <c r="J15" i="23"/>
  <c r="E13" i="18"/>
  <c r="J19" i="23"/>
  <c r="E17" i="18"/>
  <c r="J23" i="23"/>
  <c r="E21" i="18"/>
  <c r="J27" i="23"/>
  <c r="E25" i="18"/>
  <c r="J31" i="23"/>
  <c r="E29" i="18"/>
  <c r="J35" i="23"/>
  <c r="E33" i="18"/>
  <c r="J39" i="23"/>
  <c r="E37" i="18"/>
  <c r="J43" i="23"/>
  <c r="E41" i="18"/>
  <c r="J47" i="23"/>
  <c r="E45" i="18"/>
  <c r="J51" i="23"/>
  <c r="E49" i="18"/>
  <c r="J55" i="23"/>
  <c r="E53" i="18"/>
  <c r="J59" i="23"/>
  <c r="E57" i="18"/>
  <c r="J63" i="23"/>
  <c r="E61" i="18"/>
  <c r="J67" i="23"/>
  <c r="E65" i="18"/>
  <c r="J71" i="23"/>
  <c r="E69" i="18"/>
  <c r="J75" i="23"/>
  <c r="E73" i="18"/>
  <c r="J79" i="23"/>
  <c r="E77" i="18"/>
  <c r="J83" i="23"/>
  <c r="E81" i="18"/>
  <c r="J87" i="23"/>
  <c r="E85" i="18"/>
  <c r="J91" i="23"/>
  <c r="E89" i="18"/>
  <c r="J95" i="23"/>
  <c r="E93" i="18"/>
  <c r="J161" i="23"/>
  <c r="E159" i="18"/>
  <c r="J169" i="23"/>
  <c r="E167" i="18"/>
  <c r="J177" i="23"/>
  <c r="E175" i="18"/>
  <c r="J185" i="23"/>
  <c r="E183" i="18"/>
  <c r="J193" i="23"/>
  <c r="E191" i="18"/>
  <c r="J201" i="23"/>
  <c r="E199" i="18"/>
  <c r="J209" i="23"/>
  <c r="E207" i="18"/>
  <c r="J217" i="23"/>
  <c r="E215" i="18"/>
  <c r="J225" i="23"/>
  <c r="E223" i="18"/>
  <c r="J233" i="23"/>
  <c r="E231" i="18"/>
  <c r="J241" i="23"/>
  <c r="E239" i="18"/>
  <c r="J249" i="23"/>
  <c r="E247" i="18"/>
  <c r="J257" i="23"/>
  <c r="E255" i="18"/>
  <c r="J265" i="23"/>
  <c r="E263" i="18"/>
  <c r="J273" i="23"/>
  <c r="E271" i="18"/>
  <c r="J281" i="23"/>
  <c r="E279" i="18"/>
  <c r="J287" i="23"/>
  <c r="E285" i="18"/>
  <c r="J291" i="23"/>
  <c r="E289" i="18"/>
  <c r="J295" i="23"/>
  <c r="E293" i="18"/>
  <c r="J299" i="23"/>
  <c r="E297" i="18"/>
  <c r="J303" i="23"/>
  <c r="E301" i="18"/>
  <c r="J369" i="23"/>
  <c r="E367" i="18"/>
  <c r="J383" i="23"/>
  <c r="E381" i="18"/>
  <c r="J401" i="23"/>
  <c r="E399" i="18"/>
  <c r="J411" i="23"/>
  <c r="E409" i="18"/>
  <c r="J12" i="23"/>
  <c r="E10" i="18"/>
  <c r="J375" i="23"/>
  <c r="E373" i="18"/>
  <c r="J6" i="23"/>
  <c r="E4" i="18"/>
  <c r="J305" i="23"/>
  <c r="E303" i="18"/>
  <c r="J309" i="23"/>
  <c r="E307" i="18"/>
  <c r="J313" i="23"/>
  <c r="E311" i="18"/>
  <c r="J317" i="23"/>
  <c r="E315" i="18"/>
  <c r="J321" i="23"/>
  <c r="E319" i="18"/>
  <c r="J325" i="23"/>
  <c r="E323" i="18"/>
  <c r="J329" i="23"/>
  <c r="E327" i="18"/>
  <c r="J333" i="23"/>
  <c r="E331" i="18"/>
  <c r="J337" i="23"/>
  <c r="E335" i="18"/>
  <c r="J341" i="23"/>
  <c r="E339" i="18"/>
  <c r="J345" i="23"/>
  <c r="E343" i="18"/>
  <c r="J349" i="23"/>
  <c r="E347" i="18"/>
  <c r="J353" i="23"/>
  <c r="E351" i="18"/>
  <c r="J357" i="23"/>
  <c r="E355" i="18"/>
  <c r="J361" i="23"/>
  <c r="E359" i="18"/>
  <c r="J373" i="23"/>
  <c r="E371" i="18"/>
  <c r="J103" i="23"/>
  <c r="E101" i="18"/>
  <c r="J111" i="23"/>
  <c r="E109" i="18"/>
  <c r="J119" i="23"/>
  <c r="E117" i="18"/>
  <c r="J127" i="23"/>
  <c r="E125" i="18"/>
  <c r="J135" i="23"/>
  <c r="E133" i="18"/>
  <c r="J143" i="23"/>
  <c r="E141" i="18"/>
  <c r="J151" i="23"/>
  <c r="E149" i="18"/>
  <c r="J20" i="23"/>
  <c r="E18" i="18"/>
  <c r="J28" i="23"/>
  <c r="E26" i="18"/>
  <c r="J36" i="23"/>
  <c r="E34" i="18"/>
  <c r="J44" i="23"/>
  <c r="E42" i="18"/>
  <c r="J52" i="23"/>
  <c r="E50" i="18"/>
  <c r="J62" i="23"/>
  <c r="E60" i="18"/>
  <c r="J70" i="23"/>
  <c r="E68" i="18"/>
  <c r="J78" i="23"/>
  <c r="E76" i="18"/>
  <c r="J86" i="23"/>
  <c r="E84" i="18"/>
  <c r="J94" i="23"/>
  <c r="E92" i="18"/>
  <c r="J102" i="23"/>
  <c r="E100" i="18"/>
  <c r="J110" i="23"/>
  <c r="E108" i="18"/>
  <c r="J118" i="23"/>
  <c r="E116" i="18"/>
  <c r="J126" i="23"/>
  <c r="E124" i="18"/>
  <c r="J134" i="23"/>
  <c r="E132" i="18"/>
  <c r="J142" i="23"/>
  <c r="E140" i="18"/>
  <c r="J150" i="23"/>
  <c r="E148" i="18"/>
  <c r="J158" i="23"/>
  <c r="E156" i="18"/>
  <c r="J166" i="23"/>
  <c r="E164" i="18"/>
  <c r="J174" i="23"/>
  <c r="E172" i="18"/>
  <c r="J182" i="23"/>
  <c r="E180" i="18"/>
  <c r="J190" i="23"/>
  <c r="E188" i="18"/>
  <c r="J198" i="23"/>
  <c r="E196" i="18"/>
  <c r="J206" i="23"/>
  <c r="E204" i="18"/>
  <c r="J214" i="23"/>
  <c r="E212" i="18"/>
  <c r="J222" i="23"/>
  <c r="E220" i="18"/>
  <c r="J230" i="23"/>
  <c r="E228" i="18"/>
  <c r="J238" i="23"/>
  <c r="E236" i="18"/>
  <c r="J246" i="23"/>
  <c r="E244" i="18"/>
  <c r="J254" i="23"/>
  <c r="E252" i="18"/>
  <c r="J262" i="23"/>
  <c r="E260" i="18"/>
  <c r="J270" i="23"/>
  <c r="E268" i="18"/>
  <c r="J278" i="23"/>
  <c r="E276" i="18"/>
  <c r="J286" i="23"/>
  <c r="E284" i="18"/>
  <c r="J294" i="23"/>
  <c r="E292" i="18"/>
  <c r="J302" i="23"/>
  <c r="E300" i="18"/>
  <c r="J310" i="23"/>
  <c r="E308" i="18"/>
  <c r="J318" i="23"/>
  <c r="E316" i="18"/>
  <c r="J326" i="23"/>
  <c r="E324" i="18"/>
  <c r="J336" i="23"/>
  <c r="E334" i="18"/>
  <c r="J344" i="23"/>
  <c r="E342" i="18"/>
  <c r="J352" i="23"/>
  <c r="E350" i="18"/>
  <c r="J360" i="23"/>
  <c r="E358" i="18"/>
  <c r="J368" i="23"/>
  <c r="E366" i="18"/>
  <c r="J374" i="23"/>
  <c r="E372" i="18"/>
  <c r="J382" i="23"/>
  <c r="E380" i="18"/>
  <c r="J390" i="23"/>
  <c r="E388" i="18"/>
  <c r="J398" i="23"/>
  <c r="E396" i="18"/>
  <c r="J406" i="23"/>
  <c r="E404" i="18"/>
  <c r="J5" i="23"/>
  <c r="E3" i="18"/>
  <c r="J9" i="23"/>
  <c r="E7" i="18"/>
  <c r="J155" i="23"/>
  <c r="E153" i="18"/>
  <c r="J163" i="23"/>
  <c r="E161" i="18"/>
  <c r="J171" i="23"/>
  <c r="E169" i="18"/>
  <c r="J179" i="23"/>
  <c r="E177" i="18"/>
  <c r="J187" i="23"/>
  <c r="E185" i="18"/>
  <c r="J195" i="23"/>
  <c r="E193" i="18"/>
  <c r="J203" i="23"/>
  <c r="E201" i="18"/>
  <c r="J211" i="23"/>
  <c r="E209" i="18"/>
  <c r="J219" i="23"/>
  <c r="E217" i="18"/>
  <c r="J227" i="23"/>
  <c r="E225" i="18"/>
  <c r="J235" i="23"/>
  <c r="E233" i="18"/>
  <c r="J243" i="23"/>
  <c r="E241" i="18"/>
  <c r="J251" i="23"/>
  <c r="E249" i="18"/>
  <c r="J259" i="23"/>
  <c r="E257" i="18"/>
  <c r="J267" i="23"/>
  <c r="E265" i="18"/>
  <c r="J275" i="23"/>
  <c r="E273" i="18"/>
  <c r="J283" i="23"/>
  <c r="E281" i="18"/>
  <c r="J385" i="23"/>
  <c r="E383" i="18"/>
  <c r="J395" i="23"/>
  <c r="E393" i="18"/>
  <c r="J387" i="23"/>
  <c r="E385" i="18"/>
  <c r="J377" i="23"/>
  <c r="E375" i="18"/>
  <c r="J389" i="23"/>
  <c r="E387" i="18"/>
  <c r="J405" i="23"/>
  <c r="E403" i="18"/>
  <c r="J105" i="23"/>
  <c r="E103" i="18"/>
  <c r="J113" i="23"/>
  <c r="E111" i="18"/>
  <c r="J121" i="23"/>
  <c r="E119" i="18"/>
  <c r="J129" i="23"/>
  <c r="E127" i="18"/>
  <c r="J137" i="23"/>
  <c r="E135" i="18"/>
  <c r="J145" i="23"/>
  <c r="E143" i="18"/>
  <c r="J153" i="23"/>
  <c r="E151" i="18"/>
  <c r="AN31" i="2"/>
  <c r="J32" i="11"/>
  <c r="AN95" i="2"/>
  <c r="J96" i="11"/>
  <c r="AN51" i="2"/>
  <c r="J52" i="11"/>
  <c r="AN99" i="2"/>
  <c r="J100" i="11"/>
  <c r="AN147" i="2"/>
  <c r="J148" i="11"/>
  <c r="AN179" i="2"/>
  <c r="J180" i="11"/>
  <c r="AN211" i="2"/>
  <c r="J212" i="11"/>
  <c r="AN243" i="2"/>
  <c r="J244" i="11"/>
  <c r="AN275" i="2"/>
  <c r="J276" i="11"/>
  <c r="AN4" i="2"/>
  <c r="J5" i="11"/>
  <c r="AN20" i="2"/>
  <c r="J21" i="11"/>
  <c r="AN36" i="2"/>
  <c r="J37" i="11"/>
  <c r="AN52" i="2"/>
  <c r="J53" i="11"/>
  <c r="AN72" i="2"/>
  <c r="J73" i="11"/>
  <c r="AN88" i="2"/>
  <c r="J89" i="11"/>
  <c r="AN104" i="2"/>
  <c r="J105" i="11"/>
  <c r="AN120" i="2"/>
  <c r="J121" i="11"/>
  <c r="AN136" i="2"/>
  <c r="J137" i="11"/>
  <c r="AN152" i="2"/>
  <c r="J153" i="11"/>
  <c r="AN168" i="2"/>
  <c r="J169" i="11"/>
  <c r="AN184" i="2"/>
  <c r="J185" i="11"/>
  <c r="AN200" i="2"/>
  <c r="J201" i="11"/>
  <c r="AN216" i="2"/>
  <c r="J217" i="11"/>
  <c r="AN232" i="2"/>
  <c r="J233" i="11"/>
  <c r="AN248" i="2"/>
  <c r="J249" i="11"/>
  <c r="AN264" i="2"/>
  <c r="J265" i="11"/>
  <c r="AN280" i="2"/>
  <c r="J281" i="11"/>
  <c r="AN296" i="2"/>
  <c r="J297" i="11"/>
  <c r="AN312" i="2"/>
  <c r="J313" i="11"/>
  <c r="AN328" i="2"/>
  <c r="J329" i="11"/>
  <c r="AN344" i="2"/>
  <c r="J345" i="11"/>
  <c r="AN360" i="2"/>
  <c r="J361" i="11"/>
  <c r="AN376" i="2"/>
  <c r="J377" i="11"/>
  <c r="AN392" i="2"/>
  <c r="J393" i="11"/>
  <c r="AN408" i="2"/>
  <c r="J409" i="11"/>
  <c r="AN5" i="2"/>
  <c r="J6" i="11"/>
  <c r="AN21" i="2"/>
  <c r="J22" i="11"/>
  <c r="AN37" i="2"/>
  <c r="J38" i="11"/>
  <c r="AN53" i="2"/>
  <c r="J54" i="11"/>
  <c r="AN69" i="2"/>
  <c r="J70" i="11"/>
  <c r="AN85" i="2"/>
  <c r="J86" i="11"/>
  <c r="AN101" i="2"/>
  <c r="J102" i="11"/>
  <c r="AN117" i="2"/>
  <c r="J118" i="11"/>
  <c r="AN133" i="2"/>
  <c r="J134" i="11"/>
  <c r="AN149" i="2"/>
  <c r="J150" i="11"/>
  <c r="AN165" i="2"/>
  <c r="J166" i="11"/>
  <c r="AN181" i="2"/>
  <c r="J182" i="11"/>
  <c r="AN197" i="2"/>
  <c r="J198" i="11"/>
  <c r="AN213" i="2"/>
  <c r="J214" i="11"/>
  <c r="AN229" i="2"/>
  <c r="J230" i="11"/>
  <c r="AN245" i="2"/>
  <c r="J246" i="11"/>
  <c r="AN261" i="2"/>
  <c r="J262" i="11"/>
  <c r="AN277" i="2"/>
  <c r="J278" i="11"/>
  <c r="AN293" i="2"/>
  <c r="J294" i="11"/>
  <c r="AN309" i="2"/>
  <c r="J310" i="11"/>
  <c r="AN325" i="2"/>
  <c r="J326" i="11"/>
  <c r="AN341" i="2"/>
  <c r="J342" i="11"/>
  <c r="AN357" i="2"/>
  <c r="J358" i="11"/>
  <c r="AN373" i="2"/>
  <c r="J374" i="11"/>
  <c r="AN389" i="2"/>
  <c r="J390" i="11"/>
  <c r="AN405" i="2"/>
  <c r="J406" i="11"/>
  <c r="AN10" i="2"/>
  <c r="J11" i="11"/>
  <c r="AN26" i="2"/>
  <c r="J27" i="11"/>
  <c r="AN42" i="2"/>
  <c r="J43" i="11"/>
  <c r="AN58" i="2"/>
  <c r="J59" i="11"/>
  <c r="AN74" i="2"/>
  <c r="J75" i="11"/>
  <c r="AN90" i="2"/>
  <c r="J91" i="11"/>
  <c r="AN106" i="2"/>
  <c r="J107" i="11"/>
  <c r="AN122" i="2"/>
  <c r="J123" i="11"/>
  <c r="AN138" i="2"/>
  <c r="J139" i="11"/>
  <c r="AN154" i="2"/>
  <c r="J155" i="11"/>
  <c r="AN170" i="2"/>
  <c r="J171" i="11"/>
  <c r="AN186" i="2"/>
  <c r="J187" i="11"/>
  <c r="AN202" i="2"/>
  <c r="J203" i="11"/>
  <c r="AN218" i="2"/>
  <c r="J219" i="11"/>
  <c r="AN234" i="2"/>
  <c r="J235" i="11"/>
  <c r="AN250" i="2"/>
  <c r="J251" i="11"/>
  <c r="AN266" i="2"/>
  <c r="J267" i="11"/>
  <c r="AN282" i="2"/>
  <c r="J283" i="11"/>
  <c r="AN298" i="2"/>
  <c r="J299" i="11"/>
  <c r="AN314" i="2"/>
  <c r="J315" i="11"/>
  <c r="AN330" i="2"/>
  <c r="J331" i="11"/>
  <c r="AN346" i="2"/>
  <c r="J347" i="11"/>
  <c r="AN362" i="2"/>
  <c r="J363" i="11"/>
  <c r="AN378" i="2"/>
  <c r="J379" i="11"/>
  <c r="AN394" i="2"/>
  <c r="J395" i="11"/>
  <c r="AN19" i="2"/>
  <c r="J20" i="11"/>
  <c r="AN67" i="2"/>
  <c r="J68" i="11"/>
  <c r="AN115" i="2"/>
  <c r="J116" i="11"/>
  <c r="AN7" i="2"/>
  <c r="J8" i="11"/>
  <c r="AN23" i="2"/>
  <c r="J24" i="11"/>
  <c r="AN39" i="2"/>
  <c r="J40" i="11"/>
  <c r="AN55" i="2"/>
  <c r="J56" i="11"/>
  <c r="AN71" i="2"/>
  <c r="J72" i="11"/>
  <c r="AN87" i="2"/>
  <c r="J88" i="11"/>
  <c r="AN103" i="2"/>
  <c r="J104" i="11"/>
  <c r="AN119" i="2"/>
  <c r="J120" i="11"/>
  <c r="AN135" i="2"/>
  <c r="J136" i="11"/>
  <c r="AN151" i="2"/>
  <c r="J152" i="11"/>
  <c r="AN167" i="2"/>
  <c r="J168" i="11"/>
  <c r="AN183" i="2"/>
  <c r="J184" i="11"/>
  <c r="AN199" i="2"/>
  <c r="J200" i="11"/>
  <c r="AN215" i="2"/>
  <c r="J216" i="11"/>
  <c r="AN231" i="2"/>
  <c r="J232" i="11"/>
  <c r="AN247" i="2"/>
  <c r="J248" i="11"/>
  <c r="AN263" i="2"/>
  <c r="J264" i="11"/>
  <c r="AN279" i="2"/>
  <c r="J280" i="11"/>
  <c r="AN295" i="2"/>
  <c r="J296" i="11"/>
  <c r="AN311" i="2"/>
  <c r="J312" i="11"/>
  <c r="AN327" i="2"/>
  <c r="J328" i="11"/>
  <c r="AN343" i="2"/>
  <c r="J344" i="11"/>
  <c r="AN359" i="2"/>
  <c r="J360" i="11"/>
  <c r="AN375" i="2"/>
  <c r="J376" i="11"/>
  <c r="AN391" i="2"/>
  <c r="J392" i="11"/>
  <c r="AN407" i="2"/>
  <c r="J408" i="11"/>
  <c r="AN8" i="2"/>
  <c r="J9" i="11"/>
  <c r="AN24" i="2"/>
  <c r="J25" i="11"/>
  <c r="AN40" i="2"/>
  <c r="J41" i="11"/>
  <c r="AN60" i="2"/>
  <c r="J61" i="11"/>
  <c r="AN76" i="2"/>
  <c r="J77" i="11"/>
  <c r="AN92" i="2"/>
  <c r="J93" i="11"/>
  <c r="AN108" i="2"/>
  <c r="J109" i="11"/>
  <c r="AN124" i="2"/>
  <c r="J125" i="11"/>
  <c r="AN140" i="2"/>
  <c r="J141" i="11"/>
  <c r="AN156" i="2"/>
  <c r="J157" i="11"/>
  <c r="AN172" i="2"/>
  <c r="J173" i="11"/>
  <c r="AN188" i="2"/>
  <c r="J189" i="11"/>
  <c r="AN204" i="2"/>
  <c r="J205" i="11"/>
  <c r="AN220" i="2"/>
  <c r="J221" i="11"/>
  <c r="AN236" i="2"/>
  <c r="J237" i="11"/>
  <c r="AN252" i="2"/>
  <c r="J253" i="11"/>
  <c r="AN268" i="2"/>
  <c r="J269" i="11"/>
  <c r="AN284" i="2"/>
  <c r="J285" i="11"/>
  <c r="AN300" i="2"/>
  <c r="J301" i="11"/>
  <c r="AN316" i="2"/>
  <c r="J317" i="11"/>
  <c r="AN332" i="2"/>
  <c r="J333" i="11"/>
  <c r="AN348" i="2"/>
  <c r="J349" i="11"/>
  <c r="AN364" i="2"/>
  <c r="J365" i="11"/>
  <c r="AN380" i="2"/>
  <c r="J381" i="11"/>
  <c r="AN396" i="2"/>
  <c r="J397" i="11"/>
  <c r="AN9" i="2"/>
  <c r="J10" i="11"/>
  <c r="AN25" i="2"/>
  <c r="J26" i="11"/>
  <c r="AN41" i="2"/>
  <c r="J42" i="11"/>
  <c r="AN57" i="2"/>
  <c r="J58" i="11"/>
  <c r="AN73" i="2"/>
  <c r="J74" i="11"/>
  <c r="AN89" i="2"/>
  <c r="J90" i="11"/>
  <c r="AN105" i="2"/>
  <c r="J106" i="11"/>
  <c r="AN121" i="2"/>
  <c r="J122" i="11"/>
  <c r="AN137" i="2"/>
  <c r="J138" i="11"/>
  <c r="AN153" i="2"/>
  <c r="J154" i="11"/>
  <c r="AN169" i="2"/>
  <c r="J170" i="11"/>
  <c r="AN185" i="2"/>
  <c r="J186" i="11"/>
  <c r="AN201" i="2"/>
  <c r="J202" i="11"/>
  <c r="AN217" i="2"/>
  <c r="J218" i="11"/>
  <c r="AN233" i="2"/>
  <c r="J234" i="11"/>
  <c r="AN249" i="2"/>
  <c r="J250" i="11"/>
  <c r="AN265" i="2"/>
  <c r="J266" i="11"/>
  <c r="AN281" i="2"/>
  <c r="J282" i="11"/>
  <c r="AN297" i="2"/>
  <c r="J298" i="11"/>
  <c r="AN313" i="2"/>
  <c r="J314" i="11"/>
  <c r="AN329" i="2"/>
  <c r="J330" i="11"/>
  <c r="AN345" i="2"/>
  <c r="J346" i="11"/>
  <c r="AN361" i="2"/>
  <c r="J362" i="11"/>
  <c r="AN377" i="2"/>
  <c r="J378" i="11"/>
  <c r="AN393" i="2"/>
  <c r="J394" i="11"/>
  <c r="AN409" i="2"/>
  <c r="J410" i="11"/>
  <c r="AN14" i="2"/>
  <c r="J15" i="11"/>
  <c r="AN30" i="2"/>
  <c r="J31" i="11"/>
  <c r="AN46" i="2"/>
  <c r="J47" i="11"/>
  <c r="AN62" i="2"/>
  <c r="J63" i="11"/>
  <c r="AN78" i="2"/>
  <c r="J79" i="11"/>
  <c r="AN94" i="2"/>
  <c r="J95" i="11"/>
  <c r="AN110" i="2"/>
  <c r="J111" i="11"/>
  <c r="AN126" i="2"/>
  <c r="J127" i="11"/>
  <c r="AN142" i="2"/>
  <c r="J143" i="11"/>
  <c r="AN158" i="2"/>
  <c r="J159" i="11"/>
  <c r="AN174" i="2"/>
  <c r="J175" i="11"/>
  <c r="AN190" i="2"/>
  <c r="J191" i="11"/>
  <c r="AN206" i="2"/>
  <c r="J207" i="11"/>
  <c r="AN222" i="2"/>
  <c r="J223" i="11"/>
  <c r="AN238" i="2"/>
  <c r="J239" i="11"/>
  <c r="AN254" i="2"/>
  <c r="J255" i="11"/>
  <c r="AN270" i="2"/>
  <c r="J271" i="11"/>
  <c r="AN286" i="2"/>
  <c r="J287" i="11"/>
  <c r="AN302" i="2"/>
  <c r="J303" i="11"/>
  <c r="AN318" i="2"/>
  <c r="J319" i="11"/>
  <c r="AN334" i="2"/>
  <c r="J335" i="11"/>
  <c r="AN350" i="2"/>
  <c r="J351" i="11"/>
  <c r="AN366" i="2"/>
  <c r="J367" i="11"/>
  <c r="AN382" i="2"/>
  <c r="J383" i="11"/>
  <c r="AN398" i="2"/>
  <c r="J399" i="11"/>
  <c r="AN47" i="2"/>
  <c r="J48" i="11"/>
  <c r="AN79" i="2"/>
  <c r="J80" i="11"/>
  <c r="AN111" i="2"/>
  <c r="J112" i="11"/>
  <c r="AN143" i="2"/>
  <c r="J144" i="11"/>
  <c r="AN175" i="2"/>
  <c r="J176" i="11"/>
  <c r="AN207" i="2"/>
  <c r="J208" i="11"/>
  <c r="AN239" i="2"/>
  <c r="J240" i="11"/>
  <c r="AN271" i="2"/>
  <c r="J272" i="11"/>
  <c r="AN303" i="2"/>
  <c r="J304" i="11"/>
  <c r="AN335" i="2"/>
  <c r="J336" i="11"/>
  <c r="AN367" i="2"/>
  <c r="J368" i="11"/>
  <c r="AN399" i="2"/>
  <c r="J400" i="11"/>
  <c r="AN35" i="2"/>
  <c r="J36" i="11"/>
  <c r="AN83" i="2"/>
  <c r="J84" i="11"/>
  <c r="AN131" i="2"/>
  <c r="J132" i="11"/>
  <c r="AN163" i="2"/>
  <c r="J164" i="11"/>
  <c r="AN195" i="2"/>
  <c r="J196" i="11"/>
  <c r="AN227" i="2"/>
  <c r="J228" i="11"/>
  <c r="AN259" i="2"/>
  <c r="J260" i="11"/>
  <c r="AN291" i="2"/>
  <c r="J292" i="11"/>
  <c r="AN307" i="2"/>
  <c r="J308" i="11"/>
  <c r="AN323" i="2"/>
  <c r="J324" i="11"/>
  <c r="AN339" i="2"/>
  <c r="J340" i="11"/>
  <c r="AN355" i="2"/>
  <c r="J356" i="11"/>
  <c r="AN371" i="2"/>
  <c r="J372" i="11"/>
  <c r="AN387" i="2"/>
  <c r="J388" i="11"/>
  <c r="AN403" i="2"/>
  <c r="J404" i="11"/>
  <c r="AN11" i="2"/>
  <c r="J12" i="11"/>
  <c r="AN27" i="2"/>
  <c r="J28" i="11"/>
  <c r="AN43" i="2"/>
  <c r="J44" i="11"/>
  <c r="AN59" i="2"/>
  <c r="J60" i="11"/>
  <c r="AN75" i="2"/>
  <c r="J76" i="11"/>
  <c r="AN91" i="2"/>
  <c r="J92" i="11"/>
  <c r="AN107" i="2"/>
  <c r="J108" i="11"/>
  <c r="AN123" i="2"/>
  <c r="J124" i="11"/>
  <c r="AN139" i="2"/>
  <c r="J140" i="11"/>
  <c r="AN155" i="2"/>
  <c r="J156" i="11"/>
  <c r="AN171" i="2"/>
  <c r="J172" i="11"/>
  <c r="AN187" i="2"/>
  <c r="J188" i="11"/>
  <c r="AN203" i="2"/>
  <c r="J204" i="11"/>
  <c r="AN219" i="2"/>
  <c r="J220" i="11"/>
  <c r="AN235" i="2"/>
  <c r="J236" i="11"/>
  <c r="AN251" i="2"/>
  <c r="J252" i="11"/>
  <c r="AN267" i="2"/>
  <c r="J268" i="11"/>
  <c r="AN283" i="2"/>
  <c r="J284" i="11"/>
  <c r="AN299" i="2"/>
  <c r="J300" i="11"/>
  <c r="AN315" i="2"/>
  <c r="J316" i="11"/>
  <c r="AN331" i="2"/>
  <c r="J332" i="11"/>
  <c r="AN347" i="2"/>
  <c r="J348" i="11"/>
  <c r="AN363" i="2"/>
  <c r="J364" i="11"/>
  <c r="AN379" i="2"/>
  <c r="J380" i="11"/>
  <c r="AN395" i="2"/>
  <c r="J396" i="11"/>
  <c r="AN12" i="2"/>
  <c r="J13" i="11"/>
  <c r="AN28" i="2"/>
  <c r="J29" i="11"/>
  <c r="AN44" i="2"/>
  <c r="J45" i="11"/>
  <c r="AN64" i="2"/>
  <c r="J65" i="11"/>
  <c r="AN80" i="2"/>
  <c r="J81" i="11"/>
  <c r="AN96" i="2"/>
  <c r="J97" i="11"/>
  <c r="AN112" i="2"/>
  <c r="J113" i="11"/>
  <c r="AN128" i="2"/>
  <c r="J129" i="11"/>
  <c r="AN144" i="2"/>
  <c r="J145" i="11"/>
  <c r="AN160" i="2"/>
  <c r="J161" i="11"/>
  <c r="AN176" i="2"/>
  <c r="J177" i="11"/>
  <c r="AN192" i="2"/>
  <c r="J193" i="11"/>
  <c r="AN208" i="2"/>
  <c r="J209" i="11"/>
  <c r="AN224" i="2"/>
  <c r="J225" i="11"/>
  <c r="AN240" i="2"/>
  <c r="J241" i="11"/>
  <c r="AN256" i="2"/>
  <c r="J257" i="11"/>
  <c r="AN272" i="2"/>
  <c r="J273" i="11"/>
  <c r="AN288" i="2"/>
  <c r="J289" i="11"/>
  <c r="AN304" i="2"/>
  <c r="J305" i="11"/>
  <c r="AN320" i="2"/>
  <c r="J321" i="11"/>
  <c r="AN336" i="2"/>
  <c r="J337" i="11"/>
  <c r="AN352" i="2"/>
  <c r="J353" i="11"/>
  <c r="AN368" i="2"/>
  <c r="J369" i="11"/>
  <c r="AN384" i="2"/>
  <c r="J385" i="11"/>
  <c r="AN400" i="2"/>
  <c r="J401" i="11"/>
  <c r="AN13" i="2"/>
  <c r="J14" i="11"/>
  <c r="AN29" i="2"/>
  <c r="J30" i="11"/>
  <c r="AN45" i="2"/>
  <c r="J46" i="11"/>
  <c r="AN61" i="2"/>
  <c r="J62" i="11"/>
  <c r="AN77" i="2"/>
  <c r="J78" i="11"/>
  <c r="AN93" i="2"/>
  <c r="J94" i="11"/>
  <c r="AN109" i="2"/>
  <c r="J110" i="11"/>
  <c r="AN125" i="2"/>
  <c r="J126" i="11"/>
  <c r="AN141" i="2"/>
  <c r="J142" i="11"/>
  <c r="AN157" i="2"/>
  <c r="J158" i="11"/>
  <c r="AN173" i="2"/>
  <c r="J174" i="11"/>
  <c r="AN189" i="2"/>
  <c r="J190" i="11"/>
  <c r="AN205" i="2"/>
  <c r="J206" i="11"/>
  <c r="AN221" i="2"/>
  <c r="J222" i="11"/>
  <c r="AN237" i="2"/>
  <c r="J238" i="11"/>
  <c r="AN253" i="2"/>
  <c r="J254" i="11"/>
  <c r="AN269" i="2"/>
  <c r="J270" i="11"/>
  <c r="AN285" i="2"/>
  <c r="J286" i="11"/>
  <c r="AN301" i="2"/>
  <c r="J302" i="11"/>
  <c r="AN317" i="2"/>
  <c r="J318" i="11"/>
  <c r="AN333" i="2"/>
  <c r="J334" i="11"/>
  <c r="AN349" i="2"/>
  <c r="J350" i="11"/>
  <c r="AN365" i="2"/>
  <c r="J366" i="11"/>
  <c r="AN381" i="2"/>
  <c r="J382" i="11"/>
  <c r="AN397" i="2"/>
  <c r="J398" i="11"/>
  <c r="AN18" i="2"/>
  <c r="J19" i="11"/>
  <c r="AN34" i="2"/>
  <c r="J35" i="11"/>
  <c r="AN50" i="2"/>
  <c r="J51" i="11"/>
  <c r="AN66" i="2"/>
  <c r="J67" i="11"/>
  <c r="AN82" i="2"/>
  <c r="J83" i="11"/>
  <c r="AN98" i="2"/>
  <c r="J99" i="11"/>
  <c r="AN114" i="2"/>
  <c r="J115" i="11"/>
  <c r="AN130" i="2"/>
  <c r="J131" i="11"/>
  <c r="AN146" i="2"/>
  <c r="J147" i="11"/>
  <c r="AN162" i="2"/>
  <c r="J163" i="11"/>
  <c r="AN178" i="2"/>
  <c r="J179" i="11"/>
  <c r="AN194" i="2"/>
  <c r="J195" i="11"/>
  <c r="AN210" i="2"/>
  <c r="J211" i="11"/>
  <c r="AN226" i="2"/>
  <c r="J227" i="11"/>
  <c r="AN242" i="2"/>
  <c r="J243" i="11"/>
  <c r="AN258" i="2"/>
  <c r="J259" i="11"/>
  <c r="AN274" i="2"/>
  <c r="J275" i="11"/>
  <c r="AN290" i="2"/>
  <c r="J291" i="11"/>
  <c r="AN306" i="2"/>
  <c r="J307" i="11"/>
  <c r="AN322" i="2"/>
  <c r="J323" i="11"/>
  <c r="AN338" i="2"/>
  <c r="J339" i="11"/>
  <c r="AN354" i="2"/>
  <c r="J355" i="11"/>
  <c r="AN370" i="2"/>
  <c r="J371" i="11"/>
  <c r="AN386" i="2"/>
  <c r="J387" i="11"/>
  <c r="AN402" i="2"/>
  <c r="J403" i="11"/>
  <c r="AN15" i="2"/>
  <c r="J16" i="11"/>
  <c r="AN63" i="2"/>
  <c r="J64" i="11"/>
  <c r="AN127" i="2"/>
  <c r="J128" i="11"/>
  <c r="AN159" i="2"/>
  <c r="J160" i="11"/>
  <c r="AN191" i="2"/>
  <c r="J192" i="11"/>
  <c r="AN223" i="2"/>
  <c r="J224" i="11"/>
  <c r="AN255" i="2"/>
  <c r="J256" i="11"/>
  <c r="AN287" i="2"/>
  <c r="J288" i="11"/>
  <c r="AN319" i="2"/>
  <c r="J320" i="11"/>
  <c r="AN351" i="2"/>
  <c r="J352" i="11"/>
  <c r="AN383" i="2"/>
  <c r="J384" i="11"/>
  <c r="AN16" i="2"/>
  <c r="J17" i="11"/>
  <c r="AN32" i="2"/>
  <c r="J33" i="11"/>
  <c r="AN48" i="2"/>
  <c r="J49" i="11"/>
  <c r="AN68" i="2"/>
  <c r="J69" i="11"/>
  <c r="AN84" i="2"/>
  <c r="J85" i="11"/>
  <c r="AN100" i="2"/>
  <c r="J101" i="11"/>
  <c r="AN116" i="2"/>
  <c r="J117" i="11"/>
  <c r="AN132" i="2"/>
  <c r="J133" i="11"/>
  <c r="AN148" i="2"/>
  <c r="J149" i="11"/>
  <c r="AN164" i="2"/>
  <c r="J165" i="11"/>
  <c r="AN180" i="2"/>
  <c r="J181" i="11"/>
  <c r="AN196" i="2"/>
  <c r="J197" i="11"/>
  <c r="AN212" i="2"/>
  <c r="J213" i="11"/>
  <c r="AN228" i="2"/>
  <c r="J229" i="11"/>
  <c r="AN244" i="2"/>
  <c r="J245" i="11"/>
  <c r="AN260" i="2"/>
  <c r="J261" i="11"/>
  <c r="AN276" i="2"/>
  <c r="J277" i="11"/>
  <c r="AN292" i="2"/>
  <c r="J293" i="11"/>
  <c r="AN308" i="2"/>
  <c r="J309" i="11"/>
  <c r="AN324" i="2"/>
  <c r="J325" i="11"/>
  <c r="AN340" i="2"/>
  <c r="J341" i="11"/>
  <c r="AN356" i="2"/>
  <c r="J357" i="11"/>
  <c r="AN372" i="2"/>
  <c r="J373" i="11"/>
  <c r="AN388" i="2"/>
  <c r="J389" i="11"/>
  <c r="AN404" i="2"/>
  <c r="J405" i="11"/>
  <c r="AN17" i="2"/>
  <c r="J18" i="11"/>
  <c r="AN33" i="2"/>
  <c r="J34" i="11"/>
  <c r="AN49" i="2"/>
  <c r="J50" i="11"/>
  <c r="AN65" i="2"/>
  <c r="J66" i="11"/>
  <c r="AN81" i="2"/>
  <c r="J82" i="11"/>
  <c r="AN97" i="2"/>
  <c r="J98" i="11"/>
  <c r="AN113" i="2"/>
  <c r="J114" i="11"/>
  <c r="AN129" i="2"/>
  <c r="J130" i="11"/>
  <c r="AN145" i="2"/>
  <c r="J146" i="11"/>
  <c r="AN161" i="2"/>
  <c r="J162" i="11"/>
  <c r="AN177" i="2"/>
  <c r="J178" i="11"/>
  <c r="AN193" i="2"/>
  <c r="J194" i="11"/>
  <c r="AN209" i="2"/>
  <c r="J210" i="11"/>
  <c r="AN225" i="2"/>
  <c r="J226" i="11"/>
  <c r="AN241" i="2"/>
  <c r="J242" i="11"/>
  <c r="AN257" i="2"/>
  <c r="J258" i="11"/>
  <c r="AN273" i="2"/>
  <c r="J274" i="11"/>
  <c r="AN289" i="2"/>
  <c r="J290" i="11"/>
  <c r="AN305" i="2"/>
  <c r="J306" i="11"/>
  <c r="AN321" i="2"/>
  <c r="J322" i="11"/>
  <c r="AN337" i="2"/>
  <c r="J338" i="11"/>
  <c r="AN353" i="2"/>
  <c r="J354" i="11"/>
  <c r="AN369" i="2"/>
  <c r="J370" i="11"/>
  <c r="AN385" i="2"/>
  <c r="J386" i="11"/>
  <c r="AN401" i="2"/>
  <c r="J402" i="11"/>
  <c r="AN6" i="2"/>
  <c r="J7" i="11"/>
  <c r="AN22" i="2"/>
  <c r="J23" i="11"/>
  <c r="AN38" i="2"/>
  <c r="J39" i="11"/>
  <c r="AN54" i="2"/>
  <c r="J55" i="11"/>
  <c r="AN70" i="2"/>
  <c r="J71" i="11"/>
  <c r="AN86" i="2"/>
  <c r="J87" i="11"/>
  <c r="AN102" i="2"/>
  <c r="J103" i="11"/>
  <c r="AN118" i="2"/>
  <c r="J119" i="11"/>
  <c r="AN134" i="2"/>
  <c r="J135" i="11"/>
  <c r="AN150" i="2"/>
  <c r="J151" i="11"/>
  <c r="AN166" i="2"/>
  <c r="J167" i="11"/>
  <c r="AN182" i="2"/>
  <c r="J183" i="11"/>
  <c r="AN198" i="2"/>
  <c r="J199" i="11"/>
  <c r="AN214" i="2"/>
  <c r="J215" i="11"/>
  <c r="AN230" i="2"/>
  <c r="J231" i="11"/>
  <c r="AN246" i="2"/>
  <c r="J247" i="11"/>
  <c r="AN262" i="2"/>
  <c r="J263" i="11"/>
  <c r="AN278" i="2"/>
  <c r="J279" i="11"/>
  <c r="AN294" i="2"/>
  <c r="J295" i="11"/>
  <c r="AN310" i="2"/>
  <c r="J311" i="11"/>
  <c r="AN326" i="2"/>
  <c r="J327" i="11"/>
  <c r="AN342" i="2"/>
  <c r="J343" i="11"/>
  <c r="AN358" i="2"/>
  <c r="J359" i="11"/>
  <c r="AN374" i="2"/>
  <c r="J375" i="11"/>
  <c r="AN390" i="2"/>
  <c r="J391" i="11"/>
  <c r="AN406" i="2"/>
  <c r="J407" i="11"/>
  <c r="AX415" i="2"/>
  <c r="BC415" i="2"/>
  <c r="D6" i="12"/>
  <c r="AI415" i="2"/>
  <c r="D5" i="12"/>
  <c r="AU414" i="2"/>
  <c r="D21" i="12"/>
  <c r="D23" i="12"/>
  <c r="D22" i="12"/>
  <c r="BC414" i="2"/>
  <c r="D11" i="12"/>
  <c r="D19" i="12"/>
  <c r="D24" i="12"/>
  <c r="BA413" i="2"/>
  <c r="BA412" i="2"/>
  <c r="BA417" i="2"/>
  <c r="AW415" i="2"/>
  <c r="AU415" i="2"/>
  <c r="BC412" i="2"/>
  <c r="BC413" i="2"/>
  <c r="BC417" i="2"/>
  <c r="D20" i="12"/>
  <c r="AX414" i="2"/>
  <c r="D25" i="12"/>
  <c r="AU412" i="2"/>
  <c r="AU417" i="2"/>
  <c r="AU413" i="2"/>
  <c r="D16" i="12"/>
  <c r="D18" i="12"/>
  <c r="D15" i="12"/>
  <c r="AX412" i="2"/>
  <c r="D8" i="12" s="1"/>
  <c r="AX417" i="2"/>
  <c r="AX413" i="2"/>
  <c r="AW414" i="2"/>
  <c r="AV413" i="2"/>
  <c r="AV412" i="2"/>
  <c r="D9" i="12" s="1"/>
  <c r="AV417" i="2"/>
  <c r="AZ413" i="2"/>
  <c r="AZ412" i="2"/>
  <c r="AZ417" i="2"/>
  <c r="D4" i="12"/>
  <c r="AW417" i="2"/>
  <c r="AW413" i="2"/>
  <c r="AW412" i="2"/>
  <c r="D7" i="12" s="1"/>
  <c r="AI414" i="2"/>
  <c r="AI413" i="2"/>
  <c r="AI412" i="2"/>
  <c r="AI417" i="2"/>
  <c r="D12" i="12"/>
  <c r="D2" i="12"/>
  <c r="D17" i="12"/>
  <c r="AJ412" i="2"/>
  <c r="AJ413" i="2"/>
  <c r="AJ417" i="2"/>
  <c r="AN2" i="2"/>
  <c r="AN56" i="2"/>
  <c r="AJ415" i="2"/>
  <c r="AJ414" i="2"/>
  <c r="AN3" i="2"/>
  <c r="AB8" i="19" l="1"/>
  <c r="D10" i="19" s="1"/>
  <c r="M43" i="21" s="1"/>
  <c r="L5" i="23"/>
  <c r="N5" i="23"/>
  <c r="M5" i="23"/>
  <c r="M398" i="23"/>
  <c r="L398" i="23"/>
  <c r="N398" i="23"/>
  <c r="M382" i="23"/>
  <c r="N382" i="23"/>
  <c r="L382" i="23"/>
  <c r="M368" i="23"/>
  <c r="N368" i="23"/>
  <c r="L368" i="23"/>
  <c r="N352" i="23"/>
  <c r="M352" i="23"/>
  <c r="L352" i="23"/>
  <c r="N336" i="23"/>
  <c r="M336" i="23"/>
  <c r="L336" i="23"/>
  <c r="M318" i="23"/>
  <c r="N318" i="23"/>
  <c r="L318" i="23"/>
  <c r="M302" i="23"/>
  <c r="N302" i="23"/>
  <c r="L302" i="23"/>
  <c r="N286" i="23"/>
  <c r="M286" i="23"/>
  <c r="L286" i="23"/>
  <c r="L270" i="23"/>
  <c r="M270" i="23"/>
  <c r="N270" i="23"/>
  <c r="M254" i="23"/>
  <c r="L254" i="23"/>
  <c r="N254" i="23"/>
  <c r="N238" i="23"/>
  <c r="L238" i="23"/>
  <c r="M238" i="23"/>
  <c r="M222" i="23"/>
  <c r="N222" i="23"/>
  <c r="L222" i="23"/>
  <c r="M206" i="23"/>
  <c r="N206" i="23"/>
  <c r="L206" i="23"/>
  <c r="M190" i="23"/>
  <c r="L190" i="23"/>
  <c r="N190" i="23"/>
  <c r="N174" i="23"/>
  <c r="L174" i="23"/>
  <c r="M174" i="23"/>
  <c r="M158" i="23"/>
  <c r="L158" i="23"/>
  <c r="N158" i="23"/>
  <c r="N142" i="23"/>
  <c r="L142" i="23"/>
  <c r="M142" i="23"/>
  <c r="L126" i="23"/>
  <c r="M126" i="23"/>
  <c r="N126" i="23"/>
  <c r="N110" i="23"/>
  <c r="L110" i="23"/>
  <c r="M110" i="23"/>
  <c r="L94" i="23"/>
  <c r="N94" i="23"/>
  <c r="M94" i="23"/>
  <c r="N78" i="23"/>
  <c r="M78" i="23"/>
  <c r="L78" i="23"/>
  <c r="N62" i="23"/>
  <c r="M62" i="23"/>
  <c r="L62" i="23"/>
  <c r="M44" i="23"/>
  <c r="L44" i="23"/>
  <c r="N44" i="23"/>
  <c r="N28" i="23"/>
  <c r="M28" i="23"/>
  <c r="L28" i="23"/>
  <c r="I10" i="19"/>
  <c r="M48" i="21" s="1"/>
  <c r="J10" i="19"/>
  <c r="M49" i="21" s="1"/>
  <c r="F10" i="19"/>
  <c r="M45" i="21" s="1"/>
  <c r="R10" i="19"/>
  <c r="M57" i="21" s="1"/>
  <c r="P10" i="19"/>
  <c r="M55" i="21" s="1"/>
  <c r="N143" i="23"/>
  <c r="M143" i="23"/>
  <c r="L143" i="23"/>
  <c r="L127" i="23"/>
  <c r="M127" i="23"/>
  <c r="N127" i="23"/>
  <c r="N111" i="23"/>
  <c r="L111" i="23"/>
  <c r="M111" i="23"/>
  <c r="M373" i="23"/>
  <c r="L373" i="23"/>
  <c r="N373" i="23"/>
  <c r="N357" i="23"/>
  <c r="M357" i="23"/>
  <c r="L357" i="23"/>
  <c r="N349" i="23"/>
  <c r="L349" i="23"/>
  <c r="M349" i="23"/>
  <c r="L341" i="23"/>
  <c r="N341" i="23"/>
  <c r="M341" i="23"/>
  <c r="N333" i="23"/>
  <c r="L333" i="23"/>
  <c r="M333" i="23"/>
  <c r="N325" i="23"/>
  <c r="M325" i="23"/>
  <c r="L325" i="23"/>
  <c r="N317" i="23"/>
  <c r="M317" i="23"/>
  <c r="L317" i="23"/>
  <c r="M309" i="23"/>
  <c r="L309" i="23"/>
  <c r="N309" i="23"/>
  <c r="M6" i="23"/>
  <c r="N6" i="23"/>
  <c r="L6" i="23"/>
  <c r="M12" i="23"/>
  <c r="N12" i="23"/>
  <c r="L12" i="23"/>
  <c r="M401" i="23"/>
  <c r="N401" i="23"/>
  <c r="L401" i="23"/>
  <c r="N369" i="23"/>
  <c r="L369" i="23"/>
  <c r="M369" i="23"/>
  <c r="N299" i="23"/>
  <c r="M299" i="23"/>
  <c r="L299" i="23"/>
  <c r="L291" i="23"/>
  <c r="M291" i="23"/>
  <c r="N291" i="23"/>
  <c r="L281" i="23"/>
  <c r="N281" i="23"/>
  <c r="M281" i="23"/>
  <c r="M265" i="23"/>
  <c r="N265" i="23"/>
  <c r="L265" i="23"/>
  <c r="N249" i="23"/>
  <c r="L249" i="23"/>
  <c r="M249" i="23"/>
  <c r="M233" i="23"/>
  <c r="N233" i="23"/>
  <c r="L233" i="23"/>
  <c r="N217" i="23"/>
  <c r="L217" i="23"/>
  <c r="M217" i="23"/>
  <c r="L201" i="23"/>
  <c r="M201" i="23"/>
  <c r="N201" i="23"/>
  <c r="N185" i="23"/>
  <c r="M185" i="23"/>
  <c r="L185" i="23"/>
  <c r="M169" i="23"/>
  <c r="L169" i="23"/>
  <c r="N169" i="23"/>
  <c r="N95" i="23"/>
  <c r="L95" i="23"/>
  <c r="M95" i="23"/>
  <c r="N87" i="23"/>
  <c r="M87" i="23"/>
  <c r="L87" i="23"/>
  <c r="N79" i="23"/>
  <c r="L79" i="23"/>
  <c r="M79" i="23"/>
  <c r="N71" i="23"/>
  <c r="M71" i="23"/>
  <c r="L71" i="23"/>
  <c r="N63" i="23"/>
  <c r="M63" i="23"/>
  <c r="L63" i="23"/>
  <c r="N55" i="23"/>
  <c r="M55" i="23"/>
  <c r="L55" i="23"/>
  <c r="N47" i="23"/>
  <c r="L47" i="23"/>
  <c r="M47" i="23"/>
  <c r="M39" i="23"/>
  <c r="N39" i="23"/>
  <c r="L39" i="23"/>
  <c r="N31" i="23"/>
  <c r="L31" i="23"/>
  <c r="M31" i="23"/>
  <c r="M23" i="23"/>
  <c r="L23" i="23"/>
  <c r="N23" i="23"/>
  <c r="N15" i="23"/>
  <c r="M15" i="23"/>
  <c r="L15" i="23"/>
  <c r="L408" i="23"/>
  <c r="M408" i="23"/>
  <c r="N408" i="23"/>
  <c r="N392" i="23"/>
  <c r="M392" i="23"/>
  <c r="L392" i="23"/>
  <c r="M376" i="23"/>
  <c r="N376" i="23"/>
  <c r="L376" i="23"/>
  <c r="L362" i="23"/>
  <c r="N362" i="23"/>
  <c r="M362" i="23"/>
  <c r="M346" i="23"/>
  <c r="N346" i="23"/>
  <c r="L346" i="23"/>
  <c r="M328" i="23"/>
  <c r="L328" i="23"/>
  <c r="N328" i="23"/>
  <c r="M312" i="23"/>
  <c r="L312" i="23"/>
  <c r="N312" i="23"/>
  <c r="L296" i="23"/>
  <c r="M296" i="23"/>
  <c r="N296" i="23"/>
  <c r="N280" i="23"/>
  <c r="M280" i="23"/>
  <c r="L280" i="23"/>
  <c r="L264" i="23"/>
  <c r="M264" i="23"/>
  <c r="N264" i="23"/>
  <c r="M248" i="23"/>
  <c r="N248" i="23"/>
  <c r="L248" i="23"/>
  <c r="N232" i="23"/>
  <c r="M232" i="23"/>
  <c r="L232" i="23"/>
  <c r="L216" i="23"/>
  <c r="M216" i="23"/>
  <c r="N216" i="23"/>
  <c r="L200" i="23"/>
  <c r="N200" i="23"/>
  <c r="M200" i="23"/>
  <c r="N184" i="23"/>
  <c r="M184" i="23"/>
  <c r="L184" i="23"/>
  <c r="N168" i="23"/>
  <c r="M168" i="23"/>
  <c r="L168" i="23"/>
  <c r="N152" i="23"/>
  <c r="L152" i="23"/>
  <c r="M152" i="23"/>
  <c r="N136" i="23"/>
  <c r="L136" i="23"/>
  <c r="M136" i="23"/>
  <c r="M120" i="23"/>
  <c r="N120" i="23"/>
  <c r="L120" i="23"/>
  <c r="M104" i="23"/>
  <c r="L104" i="23"/>
  <c r="N104" i="23"/>
  <c r="M88" i="23"/>
  <c r="L88" i="23"/>
  <c r="N88" i="23"/>
  <c r="N72" i="23"/>
  <c r="M72" i="23"/>
  <c r="L72" i="23"/>
  <c r="N54" i="23"/>
  <c r="L54" i="23"/>
  <c r="M54" i="23"/>
  <c r="M38" i="23"/>
  <c r="L38" i="23"/>
  <c r="N38" i="23"/>
  <c r="M22" i="23"/>
  <c r="N22" i="23"/>
  <c r="L22" i="23"/>
  <c r="N141" i="23"/>
  <c r="L141" i="23"/>
  <c r="M141" i="23"/>
  <c r="L125" i="23"/>
  <c r="N125" i="23"/>
  <c r="M125" i="23"/>
  <c r="L109" i="23"/>
  <c r="N109" i="23"/>
  <c r="M109" i="23"/>
  <c r="M379" i="23"/>
  <c r="N379" i="23"/>
  <c r="L379" i="23"/>
  <c r="M393" i="23"/>
  <c r="N393" i="23"/>
  <c r="L393" i="23"/>
  <c r="M409" i="23"/>
  <c r="L409" i="23"/>
  <c r="N409" i="23"/>
  <c r="L391" i="23"/>
  <c r="N391" i="23"/>
  <c r="M391" i="23"/>
  <c r="L279" i="23"/>
  <c r="N279" i="23"/>
  <c r="M279" i="23"/>
  <c r="L263" i="23"/>
  <c r="M263" i="23"/>
  <c r="N263" i="23"/>
  <c r="L247" i="23"/>
  <c r="M247" i="23"/>
  <c r="N247" i="23"/>
  <c r="N231" i="23"/>
  <c r="M231" i="23"/>
  <c r="L231" i="23"/>
  <c r="M215" i="23"/>
  <c r="L215" i="23"/>
  <c r="N215" i="23"/>
  <c r="M199" i="23"/>
  <c r="L199" i="23"/>
  <c r="N199" i="23"/>
  <c r="M183" i="23"/>
  <c r="N183" i="23"/>
  <c r="L183" i="23"/>
  <c r="M167" i="23"/>
  <c r="L167" i="23"/>
  <c r="N167" i="23"/>
  <c r="N13" i="23"/>
  <c r="L13" i="23"/>
  <c r="M13" i="23"/>
  <c r="N402" i="23"/>
  <c r="M402" i="23"/>
  <c r="L402" i="23"/>
  <c r="M386" i="23"/>
  <c r="L386" i="23"/>
  <c r="N386" i="23"/>
  <c r="M364" i="23"/>
  <c r="N364" i="23"/>
  <c r="L364" i="23"/>
  <c r="N348" i="23"/>
  <c r="L348" i="23"/>
  <c r="M348" i="23"/>
  <c r="N332" i="23"/>
  <c r="M332" i="23"/>
  <c r="L332" i="23"/>
  <c r="L322" i="23"/>
  <c r="N322" i="23"/>
  <c r="M322" i="23"/>
  <c r="M306" i="23"/>
  <c r="N306" i="23"/>
  <c r="L306" i="23"/>
  <c r="N290" i="23"/>
  <c r="M290" i="23"/>
  <c r="L290" i="23"/>
  <c r="N274" i="23"/>
  <c r="L274" i="23"/>
  <c r="M274" i="23"/>
  <c r="N258" i="23"/>
  <c r="M258" i="23"/>
  <c r="L258" i="23"/>
  <c r="L242" i="23"/>
  <c r="M242" i="23"/>
  <c r="N242" i="23"/>
  <c r="N226" i="23"/>
  <c r="M226" i="23"/>
  <c r="L226" i="23"/>
  <c r="N210" i="23"/>
  <c r="L210" i="23"/>
  <c r="M210" i="23"/>
  <c r="M194" i="23"/>
  <c r="N194" i="23"/>
  <c r="L194" i="23"/>
  <c r="M178" i="23"/>
  <c r="N178" i="23"/>
  <c r="L178" i="23"/>
  <c r="M162" i="23"/>
  <c r="L162" i="23"/>
  <c r="N162" i="23"/>
  <c r="M146" i="23"/>
  <c r="N146" i="23"/>
  <c r="L146" i="23"/>
  <c r="N130" i="23"/>
  <c r="L130" i="23"/>
  <c r="M130" i="23"/>
  <c r="L114" i="23"/>
  <c r="M114" i="23"/>
  <c r="N114" i="23"/>
  <c r="L98" i="23"/>
  <c r="M98" i="23"/>
  <c r="N98" i="23"/>
  <c r="N82" i="23"/>
  <c r="L82" i="23"/>
  <c r="M82" i="23"/>
  <c r="N66" i="23"/>
  <c r="M66" i="23"/>
  <c r="L66" i="23"/>
  <c r="M48" i="23"/>
  <c r="L48" i="23"/>
  <c r="N48" i="23"/>
  <c r="M32" i="23"/>
  <c r="N32" i="23"/>
  <c r="L32" i="23"/>
  <c r="N16" i="23"/>
  <c r="L16" i="23"/>
  <c r="M16" i="23"/>
  <c r="N77" i="23"/>
  <c r="L77" i="23"/>
  <c r="M77" i="23"/>
  <c r="L69" i="23"/>
  <c r="M69" i="23"/>
  <c r="N69" i="23"/>
  <c r="N61" i="23"/>
  <c r="L61" i="23"/>
  <c r="M61" i="23"/>
  <c r="L53" i="23"/>
  <c r="N53" i="23"/>
  <c r="M53" i="23"/>
  <c r="L45" i="23"/>
  <c r="N45" i="23"/>
  <c r="M45" i="23"/>
  <c r="L37" i="23"/>
  <c r="M37" i="23"/>
  <c r="N37" i="23"/>
  <c r="L29" i="23"/>
  <c r="N29" i="23"/>
  <c r="M29" i="23"/>
  <c r="L21" i="23"/>
  <c r="N21" i="23"/>
  <c r="M21" i="23"/>
  <c r="J413" i="23"/>
  <c r="N4" i="23"/>
  <c r="L4" i="23"/>
  <c r="M4" i="23"/>
  <c r="N404" i="23"/>
  <c r="L404" i="23"/>
  <c r="M404" i="23"/>
  <c r="N388" i="23"/>
  <c r="M388" i="23"/>
  <c r="L388" i="23"/>
  <c r="N372" i="23"/>
  <c r="L372" i="23"/>
  <c r="M372" i="23"/>
  <c r="N358" i="23"/>
  <c r="L358" i="23"/>
  <c r="M358" i="23"/>
  <c r="L342" i="23"/>
  <c r="N342" i="23"/>
  <c r="M342" i="23"/>
  <c r="N153" i="23"/>
  <c r="L153" i="23"/>
  <c r="M153" i="23"/>
  <c r="L137" i="23"/>
  <c r="N137" i="23"/>
  <c r="M137" i="23"/>
  <c r="N121" i="23"/>
  <c r="L121" i="23"/>
  <c r="M121" i="23"/>
  <c r="L105" i="23"/>
  <c r="M105" i="23"/>
  <c r="N105" i="23"/>
  <c r="M389" i="23"/>
  <c r="N389" i="23"/>
  <c r="L389" i="23"/>
  <c r="N387" i="23"/>
  <c r="L387" i="23"/>
  <c r="M387" i="23"/>
  <c r="N385" i="23"/>
  <c r="M385" i="23"/>
  <c r="L385" i="23"/>
  <c r="L275" i="23"/>
  <c r="M275" i="23"/>
  <c r="N275" i="23"/>
  <c r="N259" i="23"/>
  <c r="L259" i="23"/>
  <c r="M259" i="23"/>
  <c r="M243" i="23"/>
  <c r="L243" i="23"/>
  <c r="N243" i="23"/>
  <c r="L227" i="23"/>
  <c r="N227" i="23"/>
  <c r="M227" i="23"/>
  <c r="M211" i="23"/>
  <c r="N211" i="23"/>
  <c r="L211" i="23"/>
  <c r="M195" i="23"/>
  <c r="L195" i="23"/>
  <c r="N195" i="23"/>
  <c r="L179" i="23"/>
  <c r="M179" i="23"/>
  <c r="N179" i="23"/>
  <c r="L163" i="23"/>
  <c r="M163" i="23"/>
  <c r="N163" i="23"/>
  <c r="W10" i="19"/>
  <c r="M62" i="21" s="1"/>
  <c r="M139" i="23"/>
  <c r="L139" i="23"/>
  <c r="N139" i="23"/>
  <c r="M123" i="23"/>
  <c r="L123" i="23"/>
  <c r="N123" i="23"/>
  <c r="N107" i="23"/>
  <c r="M107" i="23"/>
  <c r="L107" i="23"/>
  <c r="N407" i="23"/>
  <c r="M407" i="23"/>
  <c r="L407" i="23"/>
  <c r="N355" i="23"/>
  <c r="L355" i="23"/>
  <c r="M355" i="23"/>
  <c r="M347" i="23"/>
  <c r="L347" i="23"/>
  <c r="N347" i="23"/>
  <c r="M339" i="23"/>
  <c r="N339" i="23"/>
  <c r="L339" i="23"/>
  <c r="M331" i="23"/>
  <c r="L331" i="23"/>
  <c r="N331" i="23"/>
  <c r="L323" i="23"/>
  <c r="M323" i="23"/>
  <c r="N323" i="23"/>
  <c r="N315" i="23"/>
  <c r="M315" i="23"/>
  <c r="L315" i="23"/>
  <c r="M307" i="23"/>
  <c r="N307" i="23"/>
  <c r="L307" i="23"/>
  <c r="N381" i="23"/>
  <c r="L381" i="23"/>
  <c r="M381" i="23"/>
  <c r="N8" i="23"/>
  <c r="L8" i="23"/>
  <c r="M8" i="23"/>
  <c r="N363" i="23"/>
  <c r="L363" i="23"/>
  <c r="M363" i="23"/>
  <c r="L297" i="23"/>
  <c r="N297" i="23"/>
  <c r="M297" i="23"/>
  <c r="L289" i="23"/>
  <c r="M289" i="23"/>
  <c r="N289" i="23"/>
  <c r="L277" i="23"/>
  <c r="M277" i="23"/>
  <c r="N277" i="23"/>
  <c r="N261" i="23"/>
  <c r="M261" i="23"/>
  <c r="L261" i="23"/>
  <c r="N245" i="23"/>
  <c r="L245" i="23"/>
  <c r="M245" i="23"/>
  <c r="L229" i="23"/>
  <c r="N229" i="23"/>
  <c r="M229" i="23"/>
  <c r="L213" i="23"/>
  <c r="N213" i="23"/>
  <c r="M213" i="23"/>
  <c r="N197" i="23"/>
  <c r="L197" i="23"/>
  <c r="M197" i="23"/>
  <c r="M181" i="23"/>
  <c r="N181" i="23"/>
  <c r="L181" i="23"/>
  <c r="L165" i="23"/>
  <c r="N165" i="23"/>
  <c r="M165" i="23"/>
  <c r="L97" i="23"/>
  <c r="N97" i="23"/>
  <c r="M97" i="23"/>
  <c r="L89" i="23"/>
  <c r="N89" i="23"/>
  <c r="M89" i="23"/>
  <c r="M81" i="23"/>
  <c r="L81" i="23"/>
  <c r="N81" i="23"/>
  <c r="M324" i="23"/>
  <c r="N324" i="23"/>
  <c r="L324" i="23"/>
  <c r="M308" i="23"/>
  <c r="N308" i="23"/>
  <c r="L308" i="23"/>
  <c r="N292" i="23"/>
  <c r="L292" i="23"/>
  <c r="M292" i="23"/>
  <c r="N276" i="23"/>
  <c r="M276" i="23"/>
  <c r="L276" i="23"/>
  <c r="L260" i="23"/>
  <c r="M260" i="23"/>
  <c r="N260" i="23"/>
  <c r="N244" i="23"/>
  <c r="L244" i="23"/>
  <c r="M244" i="23"/>
  <c r="M228" i="23"/>
  <c r="L228" i="23"/>
  <c r="N228" i="23"/>
  <c r="L212" i="23"/>
  <c r="M212" i="23"/>
  <c r="N212" i="23"/>
  <c r="N196" i="23"/>
  <c r="M196" i="23"/>
  <c r="L196" i="23"/>
  <c r="N180" i="23"/>
  <c r="L180" i="23"/>
  <c r="M180" i="23"/>
  <c r="N164" i="23"/>
  <c r="L164" i="23"/>
  <c r="M164" i="23"/>
  <c r="N148" i="23"/>
  <c r="M148" i="23"/>
  <c r="L148" i="23"/>
  <c r="N132" i="23"/>
  <c r="L132" i="23"/>
  <c r="M132" i="23"/>
  <c r="L116" i="23"/>
  <c r="M116" i="23"/>
  <c r="N116" i="23"/>
  <c r="L100" i="23"/>
  <c r="N100" i="23"/>
  <c r="M100" i="23"/>
  <c r="M84" i="23"/>
  <c r="L84" i="23"/>
  <c r="N84" i="23"/>
  <c r="M68" i="23"/>
  <c r="N68" i="23"/>
  <c r="L68" i="23"/>
  <c r="L58" i="23"/>
  <c r="N58" i="23"/>
  <c r="M58" i="23"/>
  <c r="M42" i="23"/>
  <c r="L42" i="23"/>
  <c r="N42" i="23"/>
  <c r="N26" i="23"/>
  <c r="L26" i="23"/>
  <c r="M26" i="23"/>
  <c r="L9" i="23"/>
  <c r="N9" i="23"/>
  <c r="M9" i="23"/>
  <c r="L406" i="23"/>
  <c r="N406" i="23"/>
  <c r="M406" i="23"/>
  <c r="N390" i="23"/>
  <c r="M390" i="23"/>
  <c r="L390" i="23"/>
  <c r="L374" i="23"/>
  <c r="M374" i="23"/>
  <c r="N374" i="23"/>
  <c r="N360" i="23"/>
  <c r="M360" i="23"/>
  <c r="L360" i="23"/>
  <c r="M344" i="23"/>
  <c r="L344" i="23"/>
  <c r="N344" i="23"/>
  <c r="L326" i="23"/>
  <c r="N326" i="23"/>
  <c r="M326" i="23"/>
  <c r="M310" i="23"/>
  <c r="N310" i="23"/>
  <c r="L310" i="23"/>
  <c r="L294" i="23"/>
  <c r="N294" i="23"/>
  <c r="M294" i="23"/>
  <c r="M278" i="23"/>
  <c r="N278" i="23"/>
  <c r="L278" i="23"/>
  <c r="M262" i="23"/>
  <c r="L262" i="23"/>
  <c r="N262" i="23"/>
  <c r="M246" i="23"/>
  <c r="N246" i="23"/>
  <c r="L246" i="23"/>
  <c r="N230" i="23"/>
  <c r="M230" i="23"/>
  <c r="L230" i="23"/>
  <c r="L214" i="23"/>
  <c r="M214" i="23"/>
  <c r="N214" i="23"/>
  <c r="L198" i="23"/>
  <c r="M198" i="23"/>
  <c r="N198" i="23"/>
  <c r="M182" i="23"/>
  <c r="N182" i="23"/>
  <c r="L182" i="23"/>
  <c r="N166" i="23"/>
  <c r="L166" i="23"/>
  <c r="M166" i="23"/>
  <c r="L150" i="23"/>
  <c r="M150" i="23"/>
  <c r="N150" i="23"/>
  <c r="N134" i="23"/>
  <c r="M134" i="23"/>
  <c r="L134" i="23"/>
  <c r="L118" i="23"/>
  <c r="N118" i="23"/>
  <c r="M118" i="23"/>
  <c r="N102" i="23"/>
  <c r="M102" i="23"/>
  <c r="L102" i="23"/>
  <c r="M86" i="23"/>
  <c r="N86" i="23"/>
  <c r="L86" i="23"/>
  <c r="N70" i="23"/>
  <c r="M70" i="23"/>
  <c r="L70" i="23"/>
  <c r="M52" i="23"/>
  <c r="N52" i="23"/>
  <c r="L52" i="23"/>
  <c r="M36" i="23"/>
  <c r="L36" i="23"/>
  <c r="N36" i="23"/>
  <c r="N20" i="23"/>
  <c r="M20" i="23"/>
  <c r="L20" i="23"/>
  <c r="L151" i="23"/>
  <c r="N151" i="23"/>
  <c r="M151" i="23"/>
  <c r="L135" i="23"/>
  <c r="N135" i="23"/>
  <c r="M135" i="23"/>
  <c r="N119" i="23"/>
  <c r="M119" i="23"/>
  <c r="L119" i="23"/>
  <c r="N103" i="23"/>
  <c r="L103" i="23"/>
  <c r="M103" i="23"/>
  <c r="L361" i="23"/>
  <c r="M361" i="23"/>
  <c r="N361" i="23"/>
  <c r="L353" i="23"/>
  <c r="N353" i="23"/>
  <c r="M353" i="23"/>
  <c r="N345" i="23"/>
  <c r="M345" i="23"/>
  <c r="L345" i="23"/>
  <c r="L337" i="23"/>
  <c r="M337" i="23"/>
  <c r="N337" i="23"/>
  <c r="L329" i="23"/>
  <c r="M329" i="23"/>
  <c r="N329" i="23"/>
  <c r="L321" i="23"/>
  <c r="N321" i="23"/>
  <c r="M321" i="23"/>
  <c r="M313" i="23"/>
  <c r="N313" i="23"/>
  <c r="L313" i="23"/>
  <c r="M305" i="23"/>
  <c r="L305" i="23"/>
  <c r="N305" i="23"/>
  <c r="M375" i="23"/>
  <c r="L375" i="23"/>
  <c r="N375" i="23"/>
  <c r="L411" i="23"/>
  <c r="N411" i="23"/>
  <c r="M411" i="23"/>
  <c r="L383" i="23"/>
  <c r="N383" i="23"/>
  <c r="M383" i="23"/>
  <c r="N303" i="23"/>
  <c r="M303" i="23"/>
  <c r="L303" i="23"/>
  <c r="M295" i="23"/>
  <c r="N295" i="23"/>
  <c r="L295" i="23"/>
  <c r="L287" i="23"/>
  <c r="N287" i="23"/>
  <c r="M287" i="23"/>
  <c r="L273" i="23"/>
  <c r="M273" i="23"/>
  <c r="N273" i="23"/>
  <c r="N257" i="23"/>
  <c r="L257" i="23"/>
  <c r="M257" i="23"/>
  <c r="L241" i="23"/>
  <c r="M241" i="23"/>
  <c r="N241" i="23"/>
  <c r="M225" i="23"/>
  <c r="N225" i="23"/>
  <c r="L225" i="23"/>
  <c r="N209" i="23"/>
  <c r="M209" i="23"/>
  <c r="L209" i="23"/>
  <c r="M193" i="23"/>
  <c r="L193" i="23"/>
  <c r="N193" i="23"/>
  <c r="M177" i="23"/>
  <c r="N177" i="23"/>
  <c r="L177" i="23"/>
  <c r="M161" i="23"/>
  <c r="N161" i="23"/>
  <c r="L161" i="23"/>
  <c r="L91" i="23"/>
  <c r="M91" i="23"/>
  <c r="N91" i="23"/>
  <c r="L83" i="23"/>
  <c r="N83" i="23"/>
  <c r="M83" i="23"/>
  <c r="M75" i="23"/>
  <c r="N75" i="23"/>
  <c r="L75" i="23"/>
  <c r="N67" i="23"/>
  <c r="L67" i="23"/>
  <c r="M67" i="23"/>
  <c r="N59" i="23"/>
  <c r="L59" i="23"/>
  <c r="M59" i="23"/>
  <c r="N51" i="23"/>
  <c r="L51" i="23"/>
  <c r="M51" i="23"/>
  <c r="L43" i="23"/>
  <c r="N43" i="23"/>
  <c r="M43" i="23"/>
  <c r="M35" i="23"/>
  <c r="L35" i="23"/>
  <c r="N35" i="23"/>
  <c r="M27" i="23"/>
  <c r="N27" i="23"/>
  <c r="L27" i="23"/>
  <c r="N19" i="23"/>
  <c r="L19" i="23"/>
  <c r="M19" i="23"/>
  <c r="M11" i="23"/>
  <c r="L11" i="23"/>
  <c r="N11" i="23"/>
  <c r="N400" i="23"/>
  <c r="M400" i="23"/>
  <c r="L400" i="23"/>
  <c r="M384" i="23"/>
  <c r="L384" i="23"/>
  <c r="N384" i="23"/>
  <c r="N370" i="23"/>
  <c r="L370" i="23"/>
  <c r="M370" i="23"/>
  <c r="M354" i="23"/>
  <c r="L354" i="23"/>
  <c r="N354" i="23"/>
  <c r="L338" i="23"/>
  <c r="N338" i="23"/>
  <c r="M338" i="23"/>
  <c r="M320" i="23"/>
  <c r="L320" i="23"/>
  <c r="N320" i="23"/>
  <c r="L304" i="23"/>
  <c r="M304" i="23"/>
  <c r="N304" i="23"/>
  <c r="L288" i="23"/>
  <c r="M288" i="23"/>
  <c r="N288" i="23"/>
  <c r="N272" i="23"/>
  <c r="M272" i="23"/>
  <c r="L272" i="23"/>
  <c r="L256" i="23"/>
  <c r="M256" i="23"/>
  <c r="N256" i="23"/>
  <c r="L240" i="23"/>
  <c r="N240" i="23"/>
  <c r="M240" i="23"/>
  <c r="L224" i="23"/>
  <c r="M224" i="23"/>
  <c r="N224" i="23"/>
  <c r="N208" i="23"/>
  <c r="L208" i="23"/>
  <c r="M208" i="23"/>
  <c r="N192" i="23"/>
  <c r="L192" i="23"/>
  <c r="M192" i="23"/>
  <c r="N176" i="23"/>
  <c r="L176" i="23"/>
  <c r="M176" i="23"/>
  <c r="M160" i="23"/>
  <c r="L160" i="23"/>
  <c r="N160" i="23"/>
  <c r="N144" i="23"/>
  <c r="M144" i="23"/>
  <c r="L144" i="23"/>
  <c r="N128" i="23"/>
  <c r="M128" i="23"/>
  <c r="L128" i="23"/>
  <c r="M112" i="23"/>
  <c r="L112" i="23"/>
  <c r="N112" i="23"/>
  <c r="M96" i="23"/>
  <c r="L96" i="23"/>
  <c r="N96" i="23"/>
  <c r="M80" i="23"/>
  <c r="L80" i="23"/>
  <c r="N80" i="23"/>
  <c r="L64" i="23"/>
  <c r="M64" i="23"/>
  <c r="N64" i="23"/>
  <c r="M46" i="23"/>
  <c r="N46" i="23"/>
  <c r="L46" i="23"/>
  <c r="N30" i="23"/>
  <c r="M30" i="23"/>
  <c r="L30" i="23"/>
  <c r="N14" i="23"/>
  <c r="M14" i="23"/>
  <c r="L14" i="23"/>
  <c r="M149" i="23"/>
  <c r="N149" i="23"/>
  <c r="L149" i="23"/>
  <c r="N133" i="23"/>
  <c r="M133" i="23"/>
  <c r="L133" i="23"/>
  <c r="N117" i="23"/>
  <c r="L117" i="23"/>
  <c r="M117" i="23"/>
  <c r="M101" i="23"/>
  <c r="N101" i="23"/>
  <c r="L101" i="23"/>
  <c r="N371" i="23"/>
  <c r="L371" i="23"/>
  <c r="M371" i="23"/>
  <c r="M10" i="23"/>
  <c r="L10" i="23"/>
  <c r="N10" i="23"/>
  <c r="L399" i="23"/>
  <c r="N399" i="23"/>
  <c r="M399" i="23"/>
  <c r="N365" i="23"/>
  <c r="L365" i="23"/>
  <c r="M365" i="23"/>
  <c r="L271" i="23"/>
  <c r="N271" i="23"/>
  <c r="M271" i="23"/>
  <c r="N255" i="23"/>
  <c r="M255" i="23"/>
  <c r="L255" i="23"/>
  <c r="M239" i="23"/>
  <c r="L239" i="23"/>
  <c r="N239" i="23"/>
  <c r="M223" i="23"/>
  <c r="N223" i="23"/>
  <c r="L223" i="23"/>
  <c r="N207" i="23"/>
  <c r="L207" i="23"/>
  <c r="M207" i="23"/>
  <c r="N191" i="23"/>
  <c r="M191" i="23"/>
  <c r="L191" i="23"/>
  <c r="N175" i="23"/>
  <c r="L175" i="23"/>
  <c r="M175" i="23"/>
  <c r="N159" i="23"/>
  <c r="L159" i="23"/>
  <c r="M159" i="23"/>
  <c r="N410" i="23"/>
  <c r="L410" i="23"/>
  <c r="M410" i="23"/>
  <c r="M394" i="23"/>
  <c r="L394" i="23"/>
  <c r="N394" i="23"/>
  <c r="N378" i="23"/>
  <c r="L378" i="23"/>
  <c r="M378" i="23"/>
  <c r="L356" i="23"/>
  <c r="N356" i="23"/>
  <c r="M356" i="23"/>
  <c r="L340" i="23"/>
  <c r="M340" i="23"/>
  <c r="N340" i="23"/>
  <c r="N330" i="23"/>
  <c r="L330" i="23"/>
  <c r="M330" i="23"/>
  <c r="L314" i="23"/>
  <c r="M314" i="23"/>
  <c r="N314" i="23"/>
  <c r="N298" i="23"/>
  <c r="L298" i="23"/>
  <c r="M298" i="23"/>
  <c r="N282" i="23"/>
  <c r="M282" i="23"/>
  <c r="L282" i="23"/>
  <c r="N266" i="23"/>
  <c r="L266" i="23"/>
  <c r="M266" i="23"/>
  <c r="N250" i="23"/>
  <c r="M250" i="23"/>
  <c r="L250" i="23"/>
  <c r="N234" i="23"/>
  <c r="L234" i="23"/>
  <c r="M234" i="23"/>
  <c r="N218" i="23"/>
  <c r="L218" i="23"/>
  <c r="M218" i="23"/>
  <c r="L202" i="23"/>
  <c r="N202" i="23"/>
  <c r="M202" i="23"/>
  <c r="N186" i="23"/>
  <c r="M186" i="23"/>
  <c r="L186" i="23"/>
  <c r="N170" i="23"/>
  <c r="L170" i="23"/>
  <c r="M170" i="23"/>
  <c r="N154" i="23"/>
  <c r="M154" i="23"/>
  <c r="L154" i="23"/>
  <c r="M138" i="23"/>
  <c r="L138" i="23"/>
  <c r="N138" i="23"/>
  <c r="L122" i="23"/>
  <c r="N122" i="23"/>
  <c r="M122" i="23"/>
  <c r="N106" i="23"/>
  <c r="L106" i="23"/>
  <c r="M106" i="23"/>
  <c r="M90" i="23"/>
  <c r="N90" i="23"/>
  <c r="L90" i="23"/>
  <c r="N74" i="23"/>
  <c r="L74" i="23"/>
  <c r="M74" i="23"/>
  <c r="N56" i="23"/>
  <c r="M56" i="23"/>
  <c r="L56" i="23"/>
  <c r="N40" i="23"/>
  <c r="M40" i="23"/>
  <c r="L40" i="23"/>
  <c r="N24" i="23"/>
  <c r="M24" i="23"/>
  <c r="L24" i="23"/>
  <c r="L73" i="23"/>
  <c r="N73" i="23"/>
  <c r="M73" i="23"/>
  <c r="N65" i="23"/>
  <c r="M65" i="23"/>
  <c r="L65" i="23"/>
  <c r="L57" i="23"/>
  <c r="M57" i="23"/>
  <c r="N57" i="23"/>
  <c r="N49" i="23"/>
  <c r="M49" i="23"/>
  <c r="L49" i="23"/>
  <c r="N41" i="23"/>
  <c r="L41" i="23"/>
  <c r="M41" i="23"/>
  <c r="L33" i="23"/>
  <c r="M33" i="23"/>
  <c r="N33" i="23"/>
  <c r="L25" i="23"/>
  <c r="N25" i="23"/>
  <c r="M25" i="23"/>
  <c r="L17" i="23"/>
  <c r="N17" i="23"/>
  <c r="M17" i="23"/>
  <c r="M7" i="23"/>
  <c r="N7" i="23"/>
  <c r="L7" i="23"/>
  <c r="N396" i="23"/>
  <c r="L396" i="23"/>
  <c r="M396" i="23"/>
  <c r="L380" i="23"/>
  <c r="M380" i="23"/>
  <c r="N380" i="23"/>
  <c r="L366" i="23"/>
  <c r="N366" i="23"/>
  <c r="M366" i="23"/>
  <c r="L350" i="23"/>
  <c r="N350" i="23"/>
  <c r="M350" i="23"/>
  <c r="L334" i="23"/>
  <c r="N334" i="23"/>
  <c r="M334" i="23"/>
  <c r="N145" i="23"/>
  <c r="L145" i="23"/>
  <c r="M145" i="23"/>
  <c r="N129" i="23"/>
  <c r="M129" i="23"/>
  <c r="L129" i="23"/>
  <c r="L113" i="23"/>
  <c r="M113" i="23"/>
  <c r="N113" i="23"/>
  <c r="L405" i="23"/>
  <c r="N405" i="23"/>
  <c r="M405" i="23"/>
  <c r="M377" i="23"/>
  <c r="N377" i="23"/>
  <c r="L377" i="23"/>
  <c r="N395" i="23"/>
  <c r="L395" i="23"/>
  <c r="M395" i="23"/>
  <c r="M283" i="23"/>
  <c r="L283" i="23"/>
  <c r="N283" i="23"/>
  <c r="L267" i="23"/>
  <c r="N267" i="23"/>
  <c r="M267" i="23"/>
  <c r="L251" i="23"/>
  <c r="N251" i="23"/>
  <c r="M251" i="23"/>
  <c r="M235" i="23"/>
  <c r="L235" i="23"/>
  <c r="N235" i="23"/>
  <c r="N219" i="23"/>
  <c r="M219" i="23"/>
  <c r="L219" i="23"/>
  <c r="N203" i="23"/>
  <c r="M203" i="23"/>
  <c r="L203" i="23"/>
  <c r="L187" i="23"/>
  <c r="M187" i="23"/>
  <c r="N187" i="23"/>
  <c r="N171" i="23"/>
  <c r="L171" i="23"/>
  <c r="M171" i="23"/>
  <c r="N155" i="23"/>
  <c r="M155" i="23"/>
  <c r="L155" i="23"/>
  <c r="S10" i="19"/>
  <c r="M58" i="21" s="1"/>
  <c r="L147" i="23"/>
  <c r="N147" i="23"/>
  <c r="M147" i="23"/>
  <c r="L131" i="23"/>
  <c r="N131" i="23"/>
  <c r="M131" i="23"/>
  <c r="N115" i="23"/>
  <c r="L115" i="23"/>
  <c r="M115" i="23"/>
  <c r="L99" i="23"/>
  <c r="N99" i="23"/>
  <c r="M99" i="23"/>
  <c r="N359" i="23"/>
  <c r="L359" i="23"/>
  <c r="M359" i="23"/>
  <c r="M351" i="23"/>
  <c r="L351" i="23"/>
  <c r="N351" i="23"/>
  <c r="N343" i="23"/>
  <c r="L343" i="23"/>
  <c r="M343" i="23"/>
  <c r="N335" i="23"/>
  <c r="L335" i="23"/>
  <c r="M335" i="23"/>
  <c r="M327" i="23"/>
  <c r="N327" i="23"/>
  <c r="L327" i="23"/>
  <c r="L319" i="23"/>
  <c r="M319" i="23"/>
  <c r="N319" i="23"/>
  <c r="M311" i="23"/>
  <c r="N311" i="23"/>
  <c r="L311" i="23"/>
  <c r="N403" i="23"/>
  <c r="M403" i="23"/>
  <c r="L403" i="23"/>
  <c r="L367" i="23"/>
  <c r="M367" i="23"/>
  <c r="N367" i="23"/>
  <c r="M397" i="23"/>
  <c r="N397" i="23"/>
  <c r="L397" i="23"/>
  <c r="N301" i="23"/>
  <c r="M301" i="23"/>
  <c r="L301" i="23"/>
  <c r="M293" i="23"/>
  <c r="L293" i="23"/>
  <c r="N293" i="23"/>
  <c r="M285" i="23"/>
  <c r="L285" i="23"/>
  <c r="N285" i="23"/>
  <c r="N269" i="23"/>
  <c r="L269" i="23"/>
  <c r="M269" i="23"/>
  <c r="N253" i="23"/>
  <c r="L253" i="23"/>
  <c r="M253" i="23"/>
  <c r="N237" i="23"/>
  <c r="M237" i="23"/>
  <c r="L237" i="23"/>
  <c r="M221" i="23"/>
  <c r="L221" i="23"/>
  <c r="N221" i="23"/>
  <c r="L205" i="23"/>
  <c r="M205" i="23"/>
  <c r="N205" i="23"/>
  <c r="L189" i="23"/>
  <c r="M189" i="23"/>
  <c r="N189" i="23"/>
  <c r="L173" i="23"/>
  <c r="N173" i="23"/>
  <c r="M173" i="23"/>
  <c r="N157" i="23"/>
  <c r="M157" i="23"/>
  <c r="L157" i="23"/>
  <c r="L93" i="23"/>
  <c r="M93" i="23"/>
  <c r="N93" i="23"/>
  <c r="M85" i="23"/>
  <c r="L85" i="23"/>
  <c r="N85" i="23"/>
  <c r="M10" i="19"/>
  <c r="M52" i="21" s="1"/>
  <c r="N316" i="23"/>
  <c r="M316" i="23"/>
  <c r="L316" i="23"/>
  <c r="N300" i="23"/>
  <c r="M300" i="23"/>
  <c r="L300" i="23"/>
  <c r="M284" i="23"/>
  <c r="N284" i="23"/>
  <c r="L284" i="23"/>
  <c r="N268" i="23"/>
  <c r="M268" i="23"/>
  <c r="L268" i="23"/>
  <c r="N252" i="23"/>
  <c r="L252" i="23"/>
  <c r="M252" i="23"/>
  <c r="N236" i="23"/>
  <c r="L236" i="23"/>
  <c r="M236" i="23"/>
  <c r="M220" i="23"/>
  <c r="L220" i="23"/>
  <c r="N220" i="23"/>
  <c r="N204" i="23"/>
  <c r="M204" i="23"/>
  <c r="L204" i="23"/>
  <c r="N188" i="23"/>
  <c r="M188" i="23"/>
  <c r="L188" i="23"/>
  <c r="M172" i="23"/>
  <c r="L172" i="23"/>
  <c r="N172" i="23"/>
  <c r="M156" i="23"/>
  <c r="L156" i="23"/>
  <c r="N156" i="23"/>
  <c r="N140" i="23"/>
  <c r="L140" i="23"/>
  <c r="M140" i="23"/>
  <c r="L124" i="23"/>
  <c r="M124" i="23"/>
  <c r="N124" i="23"/>
  <c r="N108" i="23"/>
  <c r="L108" i="23"/>
  <c r="M108" i="23"/>
  <c r="N92" i="23"/>
  <c r="L92" i="23"/>
  <c r="M92" i="23"/>
  <c r="M76" i="23"/>
  <c r="L76" i="23"/>
  <c r="N76" i="23"/>
  <c r="N60" i="23"/>
  <c r="L60" i="23"/>
  <c r="M60" i="23"/>
  <c r="N50" i="23"/>
  <c r="M50" i="23"/>
  <c r="L50" i="23"/>
  <c r="M34" i="23"/>
  <c r="L34" i="23"/>
  <c r="N34" i="23"/>
  <c r="N18" i="23"/>
  <c r="M18" i="23"/>
  <c r="L18" i="23"/>
  <c r="C7" i="12"/>
  <c r="B7" i="12"/>
  <c r="C16" i="12"/>
  <c r="B16" i="12"/>
  <c r="C25" i="12"/>
  <c r="B25" i="12"/>
  <c r="C20" i="12"/>
  <c r="B20" i="12"/>
  <c r="B22" i="12"/>
  <c r="C22" i="12"/>
  <c r="B23" i="12"/>
  <c r="C23" i="12"/>
  <c r="B21" i="12"/>
  <c r="C21" i="12"/>
  <c r="C2" i="12"/>
  <c r="B2" i="12"/>
  <c r="D26" i="12"/>
  <c r="C9" i="12"/>
  <c r="B9" i="12"/>
  <c r="B4" i="12"/>
  <c r="C4" i="12"/>
  <c r="B17" i="12"/>
  <c r="C17" i="12"/>
  <c r="B8" i="12"/>
  <c r="C8" i="12"/>
  <c r="C18" i="12"/>
  <c r="B18" i="12"/>
  <c r="C24" i="12"/>
  <c r="B24" i="12"/>
  <c r="C11" i="12"/>
  <c r="B11" i="12"/>
  <c r="C6" i="12"/>
  <c r="B6" i="12"/>
  <c r="B12" i="12"/>
  <c r="C12" i="12"/>
  <c r="C15" i="12"/>
  <c r="B15" i="12"/>
  <c r="B19" i="12"/>
  <c r="C19" i="12"/>
  <c r="C5" i="12"/>
  <c r="B5" i="12"/>
  <c r="G10" i="19" l="1"/>
  <c r="M46" i="21" s="1"/>
  <c r="V10" i="19"/>
  <c r="M61" i="21" s="1"/>
  <c r="N10" i="19"/>
  <c r="M53" i="21" s="1"/>
  <c r="H10" i="19"/>
  <c r="M47" i="21" s="1"/>
  <c r="X10" i="19"/>
  <c r="M63" i="21" s="1"/>
  <c r="O10" i="19"/>
  <c r="M54" i="21" s="1"/>
  <c r="E10" i="19"/>
  <c r="M44" i="21" s="1"/>
  <c r="Q10" i="19"/>
  <c r="M56" i="21" s="1"/>
  <c r="Y10" i="19"/>
  <c r="M64" i="21" s="1"/>
  <c r="K10" i="19"/>
  <c r="M50" i="21" s="1"/>
  <c r="L10" i="19"/>
  <c r="M51" i="21" s="1"/>
  <c r="T10" i="19"/>
  <c r="M59" i="21" s="1"/>
  <c r="U10" i="19"/>
  <c r="M60" i="21" s="1"/>
  <c r="L413" i="23"/>
  <c r="F415" i="23" s="1"/>
  <c r="N413" i="23"/>
  <c r="H415" i="23" s="1"/>
  <c r="M413" i="23"/>
  <c r="G415" i="23" s="1"/>
  <c r="D28" i="12"/>
  <c r="B26" i="12"/>
  <c r="C26" i="12"/>
</calcChain>
</file>

<file path=xl/comments1.xml><?xml version="1.0" encoding="utf-8"?>
<comments xmlns="http://schemas.openxmlformats.org/spreadsheetml/2006/main">
  <authors>
    <author>Hedman Mattias</author>
  </authors>
  <commentList>
    <comment ref="D6" authorId="0">
      <text>
        <r>
          <rPr>
            <sz val="11"/>
            <rFont val="Calibri"/>
            <family val="2"/>
          </rPr>
          <t>Alingsås Energi tog över värmeproduktionen 1. Juli 2013. Därav kom endast ca hälften av all elproduktion med i 2013 års deklaration, resten deklarerades av Statkraft som var tidigare ägare. 2014 har vi ett helt år.</t>
        </r>
      </text>
    </comment>
    <comment ref="G6" authorId="0">
      <text>
        <r>
          <rPr>
            <sz val="11"/>
            <rFont val="Calibri"/>
            <family val="2"/>
          </rPr>
          <t>2014 var ett betydligt varmare år än 2013 och drift av bioeldade värmeverket har optimerats för att ha så låg fossiloljeförbrukning som möjligt.</t>
        </r>
      </text>
    </comment>
    <comment ref="R6" authorId="0">
      <text>
        <r>
          <rPr>
            <sz val="11"/>
            <rFont val="Calibri"/>
            <family val="2"/>
          </rPr>
          <t xml:space="preserve">Alingsås Energi tog över värmeproduktionen 1. Juli 2013. Därav kom endast ca hälften av all produktion med i 2013 års deklaration, resten deklarerades av Statkraft som var tidigare ägare. 2014 har vi ett helt år och elförbrukningen är i linje med </t>
        </r>
      </text>
    </comment>
    <comment ref="Y6" authorId="0">
      <text>
        <r>
          <rPr>
            <sz val="11"/>
            <rFont val="Calibri"/>
            <family val="2"/>
          </rPr>
          <t>Alingsås Energi tog över värmeproduktionen 1. Juli 2013. Därav kom endast ca hälften av all produktion med i 2013 års deklaration, resten deklarerades av Statkraft som var tidigare ägare. 2014 har vi ett helt år.</t>
        </r>
      </text>
    </comment>
    <comment ref="AC6" authorId="0">
      <text>
        <r>
          <rPr>
            <sz val="11"/>
            <rFont val="Calibri"/>
            <family val="2"/>
          </rPr>
          <t>Alingsås Energi tog över värmeproduktionen 1. Juli 2013. Därav kom endast ca hälften av all produktion med i 2013 års deklaration, resten deklarerades av Statkraft som var tidigare ägare. 2014 har vi ett helt år.</t>
        </r>
      </text>
    </comment>
    <comment ref="AD6" authorId="0">
      <text>
        <r>
          <rPr>
            <sz val="11"/>
            <rFont val="Calibri"/>
            <family val="2"/>
          </rPr>
          <t>Alingsås Energi tog över värmeproduktionen 1. Juli 2013. Därav kom endast ca hälften av all produktion med i 2013 års deklaration, resten deklarerades av Statkraft som var tidigare ägare. 2014 har vi ett helt år.</t>
        </r>
      </text>
    </comment>
    <comment ref="N13" authorId="0">
      <text>
        <r>
          <rPr>
            <sz val="11"/>
            <rFont val="Calibri"/>
            <family val="2"/>
          </rPr>
          <t>Innefattar bark, grot och stamvedsflis</t>
        </r>
      </text>
    </comment>
    <comment ref="J17" authorId="0">
      <text>
        <r>
          <rPr>
            <sz val="11"/>
            <rFont val="Calibri"/>
            <family val="2"/>
          </rPr>
          <t>Gasol</t>
        </r>
      </text>
    </comment>
    <comment ref="G20" authorId="0">
      <text>
        <r>
          <rPr>
            <sz val="11"/>
            <rFont val="Calibri"/>
            <family val="2"/>
          </rPr>
          <t>PGA Bränsletraversbyte kunde man inte köra flis på tre veckor. Under den tiden körde man olja istället. Detta resulterade i den höga oljeförbrukningen 2014</t>
        </r>
      </text>
    </comment>
    <comment ref="G30" authorId="0">
      <text>
        <r>
          <rPr>
            <sz val="11"/>
            <rFont val="Calibri"/>
            <family val="2"/>
          </rPr>
          <t>90% verkningsgrad</t>
        </r>
      </text>
    </comment>
    <comment ref="H30" authorId="0">
      <text>
        <r>
          <rPr>
            <sz val="11"/>
            <rFont val="Calibri"/>
            <family val="2"/>
          </rPr>
          <t>85% Verkningsgrad</t>
        </r>
      </text>
    </comment>
    <comment ref="G33" authorId="0">
      <text>
        <r>
          <rPr>
            <sz val="11"/>
            <rFont val="Calibri"/>
            <family val="2"/>
          </rPr>
          <t>Spetslast temp.beroende</t>
        </r>
      </text>
    </comment>
    <comment ref="H33" authorId="0">
      <text>
        <r>
          <rPr>
            <sz val="11"/>
            <rFont val="Calibri"/>
            <family val="2"/>
          </rPr>
          <t>Spetslast temp.beroende</t>
        </r>
      </text>
    </comment>
    <comment ref="K33" authorId="0">
      <text>
        <r>
          <rPr>
            <sz val="11"/>
            <rFont val="Calibri"/>
            <family val="2"/>
          </rPr>
          <t>Gasol Spetslast temp.beroende</t>
        </r>
      </text>
    </comment>
    <comment ref="T33" authorId="0">
      <text>
        <r>
          <rPr>
            <sz val="11"/>
            <rFont val="Calibri"/>
            <family val="2"/>
          </rPr>
          <t>Ny 15 MW panna från september</t>
        </r>
      </text>
    </comment>
    <comment ref="Y33" authorId="0">
      <text>
        <r>
          <rPr>
            <sz val="11"/>
            <rFont val="Calibri"/>
            <family val="2"/>
          </rPr>
          <t>Tillgången på bioolja har varit god</t>
        </r>
      </text>
    </comment>
    <comment ref="E34" authorId="0">
      <text>
        <r>
          <rPr>
            <sz val="11"/>
            <rFont val="Calibri"/>
            <family val="2"/>
          </rPr>
          <t>Brikettpannorna har varit avställda 3 månader, därför omfördelning av bränslen.</t>
        </r>
      </text>
    </comment>
    <comment ref="T34" authorId="0">
      <text>
        <r>
          <rPr>
            <sz val="11"/>
            <rFont val="Calibri"/>
            <family val="2"/>
          </rPr>
          <t>Brikettpannorna har varit avställda 3 månader, därför omfördelning av bränslen.</t>
        </r>
      </text>
    </comment>
    <comment ref="U34" authorId="0">
      <text>
        <r>
          <rPr>
            <sz val="11"/>
            <rFont val="Calibri"/>
            <family val="2"/>
          </rPr>
          <t>Brikettpannorna har varit avställda 3 månader, därför omfördelning av bränslen.</t>
        </r>
      </text>
    </comment>
    <comment ref="G39" authorId="0">
      <text>
        <r>
          <rPr>
            <sz val="11"/>
            <rFont val="Calibri"/>
            <family val="2"/>
          </rPr>
          <t>Vi använder mer bioolja än Eo1</t>
        </r>
      </text>
    </comment>
    <comment ref="Y39" authorId="0">
      <text>
        <r>
          <rPr>
            <sz val="11"/>
            <rFont val="Calibri"/>
            <family val="2"/>
          </rPr>
          <t>Mindre förbrukning på grund av varmare vinter</t>
        </r>
      </text>
    </comment>
    <comment ref="G40" authorId="0">
      <text>
        <r>
          <rPr>
            <sz val="11"/>
            <rFont val="Calibri"/>
            <family val="2"/>
          </rPr>
          <t>Mindre förbrukning på grund av varmare vinter</t>
        </r>
      </text>
    </comment>
    <comment ref="T64" authorId="0">
      <text>
        <r>
          <rPr>
            <sz val="11"/>
            <rFont val="Calibri"/>
            <family val="2"/>
          </rPr>
          <t xml:space="preserve">Inrapporterad mängd: 14.2 GWH. Ändrade till 31.089 GWh, vilket stod i E.ons excelfil /ÅL 150520 </t>
        </r>
      </text>
    </comment>
    <comment ref="AI78" authorId="0">
      <text>
        <r>
          <rPr>
            <sz val="11"/>
            <rFont val="Calibri"/>
            <family val="2"/>
          </rPr>
          <t>Angivet: ET. Ändrat till 5 GWh, då det var det som var angivet på elpannor värmeproduktion. /ÅL 150604</t>
        </r>
      </text>
    </comment>
    <comment ref="D119" authorId="0">
      <text>
        <r>
          <rPr>
            <sz val="11"/>
            <rFont val="Calibri"/>
            <family val="2"/>
          </rPr>
          <t>Endast Carlsborg och Ersbo, Johannes olja ligger under kraftvärme 2014 års värde hämtat från månadsrapporten</t>
        </r>
      </text>
    </comment>
    <comment ref="I120" authorId="0">
      <text>
        <r>
          <rPr>
            <sz val="11"/>
            <rFont val="Calibri"/>
            <family val="2"/>
          </rPr>
          <t xml:space="preserve">EO3 från egen produktion samt allokerat till köpt från Renova. </t>
        </r>
      </text>
    </comment>
    <comment ref="J120" authorId="0">
      <text>
        <r>
          <rPr>
            <sz val="11"/>
            <rFont val="Calibri"/>
            <family val="2"/>
          </rPr>
          <t xml:space="preserve">Naturgas i egen produktion samt allokerat till köpt fjärrvärme från Renova. </t>
        </r>
      </text>
    </comment>
    <comment ref="T120" authorId="0">
      <text>
        <r>
          <rPr>
            <sz val="11"/>
            <rFont val="Calibri"/>
            <family val="2"/>
          </rPr>
          <t>i egen produktion samt fördelat till köpt från Chalmers</t>
        </r>
      </text>
    </comment>
    <comment ref="AD120" authorId="0">
      <text>
        <r>
          <rPr>
            <sz val="11"/>
            <rFont val="Calibri"/>
            <family val="2"/>
          </rPr>
          <t>Sävenäs HP1 RGK 2,79 GWh plus energi från rökgaskondensering allokerat till köpt från Renova. /CA</t>
        </r>
      </text>
    </comment>
    <comment ref="M125" authorId="0">
      <text>
        <r>
          <rPr>
            <sz val="11"/>
            <rFont val="Calibri"/>
            <family val="2"/>
          </rPr>
          <t>Angivet: DS i ruta P417-P420. Ändrade till ET, så att miljövärdena kunde beräknas. /ÅL 150604</t>
        </r>
      </text>
    </comment>
    <comment ref="D128" authorId="0">
      <text>
        <r>
          <rPr>
            <sz val="11"/>
            <rFont val="Calibri"/>
            <family val="2"/>
          </rPr>
          <t>P1P2: 174,3 P4: 76,1 P1P2P3: 19,2 Bg: 0,7 Brutus: -</t>
        </r>
      </text>
    </comment>
    <comment ref="G128" authorId="0">
      <text>
        <r>
          <rPr>
            <sz val="11"/>
            <rFont val="Calibri"/>
            <family val="2"/>
          </rPr>
          <t>Khd P1/P2: 96,78 m3 Oc P1/P2/P3: 58,89 m3. Faktor 10,2.</t>
        </r>
      </text>
    </comment>
    <comment ref="Y128" authorId="0">
      <text>
        <r>
          <rPr>
            <sz val="11"/>
            <rFont val="Calibri"/>
            <family val="2"/>
          </rPr>
          <t>118 m3 faktor 9,8.</t>
        </r>
      </text>
    </comment>
    <comment ref="AB128" authorId="0">
      <text>
        <r>
          <rPr>
            <sz val="11"/>
            <rFont val="Calibri"/>
            <family val="2"/>
          </rPr>
          <t>71,032 ton avfall. Faktor 2,83.</t>
        </r>
      </text>
    </comment>
    <comment ref="AD128" authorId="0">
      <text>
        <r>
          <rPr>
            <sz val="11"/>
            <rFont val="Calibri"/>
            <family val="2"/>
          </rPr>
          <t>Khd P1/P2: 34,6 GWh. Oc P4: 17,0 GWh.</t>
        </r>
      </text>
    </comment>
    <comment ref="M133" authorId="0">
      <text>
        <r>
          <rPr>
            <sz val="11"/>
            <rFont val="Calibri"/>
            <family val="2"/>
          </rPr>
          <t>Inrapporterat: 2,2 GWh. Ändrat till 2,6 GWh enligt mail från Anders Engdahl /ÅL 150603</t>
        </r>
      </text>
    </comment>
    <comment ref="N133" authorId="0">
      <text>
        <r>
          <rPr>
            <sz val="11"/>
            <rFont val="Calibri"/>
            <family val="2"/>
          </rPr>
          <t>Inrapporterat: 2,2 GWh. Ändrat till 2,6 GWh enligt mail från Anders Engdahl /ÅL 150603</t>
        </r>
      </text>
    </comment>
    <comment ref="O133" authorId="0">
      <text>
        <r>
          <rPr>
            <sz val="11"/>
            <rFont val="Calibri"/>
            <family val="2"/>
          </rPr>
          <t>Inrapporterat: 3,3 GWh. Ändrat till 3,9 GWh enligt mail från Anders Engdahl /ÅL 150603</t>
        </r>
      </text>
    </comment>
    <comment ref="P133" authorId="0">
      <text>
        <r>
          <rPr>
            <sz val="11"/>
            <rFont val="Calibri"/>
            <family val="2"/>
          </rPr>
          <t xml:space="preserve">Inrapporterat: 3,3 GWh. Ändrat till 3,9 GWh enligt mail från Anders Engdahl /ÅL 150603 </t>
        </r>
      </text>
    </comment>
    <comment ref="AD133" authorId="0">
      <text>
        <r>
          <rPr>
            <sz val="11"/>
            <rFont val="Calibri"/>
            <family val="2"/>
          </rPr>
          <t xml:space="preserve">Inrapporterat: ET. Ändrat till 7,2 GWh enligt mail från Anders Engdahl /ÅL 150603 </t>
        </r>
      </text>
    </comment>
    <comment ref="O139" authorId="0">
      <text>
        <r>
          <rPr>
            <sz val="11"/>
            <rFont val="Calibri"/>
            <family val="2"/>
          </rPr>
          <t>Angivet :0. Ändrade till 38,3 GWh efter mail från Claes Markusson /ÅL 150603</t>
        </r>
      </text>
    </comment>
    <comment ref="T162" authorId="0">
      <text>
        <r>
          <rPr>
            <sz val="11"/>
            <rFont val="Calibri"/>
            <family val="2"/>
          </rPr>
          <t>Månadsrapport 2014 under Ekonomi/Budget/Uppföljning</t>
        </r>
      </text>
    </comment>
    <comment ref="G163" authorId="0">
      <text>
        <r>
          <rPr>
            <sz val="11"/>
            <rFont val="Calibri"/>
            <family val="2"/>
          </rPr>
          <t>Från Månadsrapport 2014 under uppföljning Ekonomi</t>
        </r>
      </text>
    </comment>
    <comment ref="T163" authorId="0">
      <text>
        <r>
          <rPr>
            <sz val="11"/>
            <rFont val="Calibri"/>
            <family val="2"/>
          </rPr>
          <t>Från Månadsrapport 2014 under uppföljning Ekonomi</t>
        </r>
      </text>
    </comment>
    <comment ref="G180" authorId="0">
      <text>
        <r>
          <rPr>
            <sz val="11"/>
            <rFont val="Calibri"/>
            <family val="2"/>
          </rPr>
          <t xml:space="preserve">Angivet på eo1: 1710 GWh. Ändrat till 1.710 GWh /ÅL 150604 </t>
        </r>
      </text>
    </comment>
    <comment ref="H180" authorId="0">
      <text>
        <r>
          <rPr>
            <sz val="11"/>
            <rFont val="Calibri"/>
            <family val="2"/>
          </rPr>
          <t xml:space="preserve">Angivet på eo2: 890 GWh. Ändrat till 0,890 GWh /ÅL 150604 </t>
        </r>
      </text>
    </comment>
    <comment ref="D183" authorId="0">
      <text>
        <r>
          <rPr>
            <sz val="11"/>
            <rFont val="Calibri"/>
            <family val="2"/>
          </rPr>
          <t>Fjolårets siffra bör ligga på 6,8 GWh</t>
        </r>
      </text>
    </comment>
    <comment ref="D190" authorId="0">
      <text>
        <r>
          <rPr>
            <sz val="11"/>
            <rFont val="Calibri"/>
            <family val="2"/>
          </rPr>
          <t>Tagit bort produktionen från Avfallsgas från Stålindustrin då den flyttats till spillvärmefliken. Se kommentar om avfallsgas och spillvärme.</t>
        </r>
      </text>
    </comment>
    <comment ref="AC190" authorId="0">
      <text>
        <r>
          <rPr>
            <sz val="11"/>
            <rFont val="Calibri"/>
            <family val="2"/>
          </rPr>
          <t>Bränslet är avfallsgas från Stålindustrin  : Inrapp 17,1GWh.  Satte in det under spillvärme för att få rätt emissionsfaktorer. Samma som SP gjorde 2013. Obs måste Ändras till avfallsgas fr stålindustr i bränsleanalysen. Se även kommentar 2013.</t>
        </r>
      </text>
    </comment>
    <comment ref="AB203" authorId="0">
      <text>
        <r>
          <rPr>
            <sz val="11"/>
            <rFont val="Calibri"/>
            <family val="2"/>
          </rPr>
          <t>PEX</t>
        </r>
      </text>
    </comment>
    <comment ref="G233" authorId="0">
      <text>
        <r>
          <rPr>
            <sz val="11"/>
            <rFont val="Calibri"/>
            <family val="2"/>
          </rPr>
          <t>Ångan som tidigare år producerats av olja ej längre i drift</t>
        </r>
      </text>
    </comment>
    <comment ref="G234" authorId="0">
      <text>
        <r>
          <rPr>
            <sz val="11"/>
            <rFont val="Calibri"/>
            <family val="2"/>
          </rPr>
          <t>Ny biopanna, mindre fossilt bränsle</t>
        </r>
      </text>
    </comment>
    <comment ref="D280" authorId="0">
      <text>
        <r>
          <rPr>
            <sz val="11"/>
            <rFont val="Calibri"/>
            <family val="2"/>
          </rPr>
          <t>Gorsinge+P10+Mariefred+HVP+ÅP</t>
        </r>
      </text>
    </comment>
    <comment ref="G280" authorId="0">
      <text>
        <r>
          <rPr>
            <sz val="11"/>
            <rFont val="Calibri"/>
            <family val="2"/>
          </rPr>
          <t>HVP+Gorsinge+Mariefred+ÅP</t>
        </r>
      </text>
    </comment>
    <comment ref="T280" authorId="0">
      <text>
        <r>
          <rPr>
            <sz val="11"/>
            <rFont val="Calibri"/>
            <family val="2"/>
          </rPr>
          <t>Anläggning P10 fastbränsle</t>
        </r>
      </text>
    </comment>
    <comment ref="G284" authorId="0">
      <text>
        <r>
          <rPr>
            <sz val="11"/>
            <rFont val="Calibri"/>
            <family val="2"/>
          </rPr>
          <t>Inrapporterat:262 GWh. Ändrade till 0,262 GWh. /ÅL 150604</t>
        </r>
      </text>
    </comment>
    <comment ref="I284" authorId="0">
      <text>
        <r>
          <rPr>
            <sz val="11"/>
            <rFont val="Calibri"/>
            <family val="2"/>
          </rPr>
          <t>Inrapporterat: 5412 GWh. Ändrade till 5,412 GWh /ÅL 150604</t>
        </r>
      </text>
    </comment>
    <comment ref="R284" authorId="0">
      <text>
        <r>
          <rPr>
            <sz val="11"/>
            <rFont val="Calibri"/>
            <family val="2"/>
          </rPr>
          <t>Inrapporterat: 2295 GWh. Ändrade till 2,295 GWh. /ÅL 150604</t>
        </r>
      </text>
    </comment>
    <comment ref="AB284" authorId="0">
      <text>
        <r>
          <rPr>
            <sz val="11"/>
            <rFont val="Calibri"/>
            <family val="2"/>
          </rPr>
          <t>Inrapporterat: 74955 GWh. Ändrade till 74,955 GWh. /ÅL 150604</t>
        </r>
      </text>
    </comment>
    <comment ref="AH284" authorId="0">
      <text>
        <r>
          <rPr>
            <sz val="11"/>
            <rFont val="Calibri"/>
            <family val="2"/>
          </rPr>
          <t>Inrapporterat: 30564 GWh. Ändrade till 30,564 GWh. /ÅL 150604</t>
        </r>
      </text>
    </comment>
    <comment ref="AI284" authorId="0">
      <text>
        <r>
          <rPr>
            <sz val="11"/>
            <rFont val="Calibri"/>
            <family val="2"/>
          </rPr>
          <t>Inrapporterat: 30873 GWh. Ändrade till 30,873 GWh. /ÅL 150604</t>
        </r>
      </text>
    </comment>
    <comment ref="G300" authorId="0">
      <text>
        <r>
          <rPr>
            <sz val="11"/>
            <rFont val="Calibri"/>
            <family val="2"/>
          </rPr>
          <t>Biopannan har gått bättre vilket minskar oljemängden. Och från med mars 2014 har vi eldat bioolja istället för EO1.</t>
        </r>
      </text>
    </comment>
    <comment ref="T303" authorId="0">
      <text>
        <r>
          <rPr>
            <sz val="11"/>
            <rFont val="Calibri"/>
            <family val="2"/>
          </rPr>
          <t>Pannan som använde pellets har byggts bort och 2014 var sista året med Pellets i Linköpings nät.</t>
        </r>
      </text>
    </comment>
    <comment ref="U303" authorId="0">
      <text>
        <r>
          <rPr>
            <sz val="11"/>
            <rFont val="Calibri"/>
            <family val="2"/>
          </rPr>
          <t>Bricketter används ej längre.</t>
        </r>
      </text>
    </comment>
    <comment ref="AI332" authorId="0">
      <text>
        <r>
          <rPr>
            <sz val="11"/>
            <rFont val="Calibri"/>
            <family val="2"/>
          </rPr>
          <t>Angivet: ET. Ändrat till 0,622 GWh i kvalitetsgranskningen, då elpannor värmeproduktion var angiven som 0,622 GWh. /ÅL 150604</t>
        </r>
      </text>
    </comment>
    <comment ref="D346" authorId="0">
      <text>
        <r>
          <rPr>
            <sz val="11"/>
            <rFont val="Calibri"/>
            <family val="2"/>
          </rPr>
          <t>Till nät, dvs efter förluster bergrum. Tidigare felaktigt angivet före bergrumsförluster /JZ</t>
        </r>
      </text>
    </comment>
    <comment ref="D347" authorId="0">
      <text>
        <r>
          <rPr>
            <sz val="11"/>
            <rFont val="Calibri"/>
            <family val="2"/>
          </rPr>
          <t>Hetvatten till nät (exkl KVV och Gabriella) + ånglev/0,8 minus allokerad el till VP för fjv</t>
        </r>
      </text>
    </comment>
    <comment ref="G347" authorId="0">
      <text>
        <r>
          <rPr>
            <sz val="11"/>
            <rFont val="Calibri"/>
            <family val="2"/>
          </rPr>
          <t>AFA + del av BB</t>
        </r>
      </text>
    </comment>
    <comment ref="AD349" authorId="0">
      <text>
        <r>
          <rPr>
            <sz val="11"/>
            <rFont val="Calibri"/>
            <family val="2"/>
          </rPr>
          <t>Energimätare på RGK trasig. Uppskattad produktion 400 MWh</t>
        </r>
      </text>
    </comment>
    <comment ref="AI382" authorId="0">
      <text>
        <r>
          <rPr>
            <sz val="11"/>
            <rFont val="Calibri"/>
            <family val="2"/>
          </rPr>
          <t>Angivet: ET på elförbrukning elpannor. Ändrat till 2.203 GWh, då det var det som var angivet på elpannor värmeproduktion. /ÅL 150604</t>
        </r>
      </text>
    </comment>
    <comment ref="G394" authorId="0">
      <text>
        <r>
          <rPr>
            <sz val="11"/>
            <rFont val="Calibri"/>
            <family val="2"/>
          </rPr>
          <t>235 m3 * 9,95 MWh / m3 = 2338,25 MWh</t>
        </r>
      </text>
    </comment>
    <comment ref="O394" authorId="0">
      <text>
        <r>
          <rPr>
            <sz val="11"/>
            <rFont val="Calibri"/>
            <family val="2"/>
          </rPr>
          <t>Från MP Bolaget och Helds</t>
        </r>
      </text>
    </comment>
    <comment ref="Q394" authorId="0">
      <text>
        <r>
          <rPr>
            <sz val="11"/>
            <rFont val="Calibri"/>
            <family val="2"/>
          </rPr>
          <t>Salix</t>
        </r>
      </text>
    </comment>
    <comment ref="AC394" authorId="0">
      <text>
        <r>
          <rPr>
            <sz val="11"/>
            <rFont val="Calibri"/>
            <family val="2"/>
          </rPr>
          <t>Deponigas (P34, Lotta och Ångjanne) verkningsgrad 85%</t>
        </r>
      </text>
    </comment>
    <comment ref="G411" authorId="0">
      <text>
        <r>
          <rPr>
            <sz val="11"/>
            <rFont val="Calibri"/>
            <family val="2"/>
          </rPr>
          <t>Spetsanl kördes i jan 2014 pga sintring i Hörneborgsverket</t>
        </r>
      </text>
    </comment>
  </commentList>
</comments>
</file>

<file path=xl/comments10.xml><?xml version="1.0" encoding="utf-8"?>
<comments xmlns="http://schemas.openxmlformats.org/spreadsheetml/2006/main">
  <authors>
    <author>Åsa Lindqvist</author>
  </authors>
  <commentList>
    <comment ref="K190" authorId="0">
      <text>
        <r>
          <rPr>
            <b/>
            <sz val="9"/>
            <color indexed="81"/>
            <rFont val="Tahoma"/>
            <family val="2"/>
          </rPr>
          <t>Åsa Lindqvist:</t>
        </r>
        <r>
          <rPr>
            <sz val="9"/>
            <color indexed="81"/>
            <rFont val="Tahoma"/>
            <family val="2"/>
          </rPr>
          <t xml:space="preserve">
Se kommentar på "spillvärme"</t>
        </r>
      </text>
    </comment>
    <comment ref="AD190" authorId="0">
      <text>
        <r>
          <rPr>
            <b/>
            <sz val="9"/>
            <color indexed="81"/>
            <rFont val="Tahoma"/>
            <family val="2"/>
          </rPr>
          <t>Åsa Lindqvist:</t>
        </r>
        <r>
          <rPr>
            <sz val="9"/>
            <color indexed="81"/>
            <rFont val="Tahoma"/>
            <family val="2"/>
          </rPr>
          <t xml:space="preserve">
Inrapporterat: 799.859 GWh. Det är avfallsgas från stålindustrin, men de har lagt det som spillvärme för att få rätt emissionsfaktorer. Flyttade det till avfallsgas från stålind./ÅL 150610</t>
        </r>
      </text>
    </comment>
  </commentList>
</comments>
</file>

<file path=xl/comments11.xml><?xml version="1.0" encoding="utf-8"?>
<comments xmlns="http://schemas.openxmlformats.org/spreadsheetml/2006/main">
  <authors>
    <author>Författare</author>
  </authors>
  <commentList>
    <comment ref="N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O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P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s>
  <commentList>
    <comment ref="D6" authorId="0">
      <text>
        <r>
          <rPr>
            <sz val="11"/>
            <rFont val="Calibri"/>
            <family val="2"/>
          </rPr>
          <t xml:space="preserve">Sedan Sommaren har Alingsås Energi endast egen produktion. </t>
        </r>
      </text>
    </comment>
    <comment ref="F35" authorId="0">
      <text>
        <r>
          <rPr>
            <sz val="11"/>
            <rFont val="Calibri"/>
            <family val="2"/>
          </rPr>
          <t>Inrapporterat: 29.8. Ändrade det till 0, då samma mängd var inrapporterad också under fliken "Spillvärme". /ÅL 150604</t>
        </r>
      </text>
    </comment>
    <comment ref="G35" authorId="0">
      <text>
        <r>
          <rPr>
            <sz val="11"/>
            <rFont val="Calibri"/>
            <family val="2"/>
          </rPr>
          <t>Blandning av fossil olja och sekundära trädbränslen från papperrmassatillverkning</t>
        </r>
      </text>
    </comment>
    <comment ref="I70" authorId="0">
      <text>
        <r>
          <rPr>
            <sz val="11"/>
            <rFont val="Calibri"/>
            <family val="2"/>
          </rPr>
          <t>Angivet: 0,9%. Ändrade till 90%. /ÅL 150604</t>
        </r>
      </text>
    </comment>
    <comment ref="E119" authorId="0">
      <text>
        <r>
          <rPr>
            <sz val="11"/>
            <rFont val="Calibri"/>
            <family val="2"/>
          </rPr>
          <t>HVK</t>
        </r>
      </text>
    </comment>
    <comment ref="F119" authorId="0">
      <text>
        <r>
          <rPr>
            <sz val="11"/>
            <rFont val="Calibri"/>
            <family val="2"/>
          </rPr>
          <t>HVK även lagt in HVP vid underleverans ( del av underleverans biobaserad i månadsrapporten)</t>
        </r>
      </text>
    </comment>
    <comment ref="L119" authorId="0">
      <text>
        <r>
          <rPr>
            <sz val="11"/>
            <rFont val="Calibri"/>
            <family val="2"/>
          </rPr>
          <t>2013: 40% av IND 0,4*105,2=42,1 2014: 40% av IND 0,4*102,5=41 ( inkl del av Underleverans Biobaserad)</t>
        </r>
      </text>
    </comment>
    <comment ref="F120" authorId="0">
      <text>
        <r>
          <rPr>
            <sz val="11"/>
            <rFont val="Calibri"/>
            <family val="2"/>
          </rPr>
          <t>Redovisat är mängd bränsle allokerat till den köpta värmen. Är även en mindre del hjälpbränslen i form av naturgas, eo3 och el samt en även rökgaskondensering, dessa ingår i siffrorna för egen hetvattenproduktion då det bara finns möjlighet för ett e</t>
        </r>
      </text>
    </comment>
    <comment ref="L120" authorId="0">
      <text>
        <r>
          <rPr>
            <sz val="11"/>
            <rFont val="Calibri"/>
            <family val="2"/>
          </rPr>
          <t>Även lite pellets, detta ligger under egen produktion köpt pellets. /CA</t>
        </r>
      </text>
    </comment>
    <comment ref="E155" authorId="0">
      <text>
        <r>
          <rPr>
            <sz val="11"/>
            <rFont val="Calibri"/>
            <family val="2"/>
          </rPr>
          <t>Halm</t>
        </r>
      </text>
    </comment>
    <comment ref="R155" authorId="0">
      <text>
        <r>
          <rPr>
            <sz val="11"/>
            <rFont val="Calibri"/>
            <family val="2"/>
          </rPr>
          <t>Spillvärme från förädling av sockerbetor till socker</t>
        </r>
      </text>
    </comment>
    <comment ref="I174" authorId="0">
      <text>
        <r>
          <rPr>
            <sz val="11"/>
            <rFont val="Calibri"/>
            <family val="2"/>
          </rPr>
          <t>Angivet: 0,87%. Ändrat till 87%. /ÅL 150604</t>
        </r>
      </text>
    </comment>
    <comment ref="F183" authorId="0">
      <text>
        <r>
          <rPr>
            <sz val="11"/>
            <rFont val="Calibri"/>
            <family val="2"/>
          </rPr>
          <t xml:space="preserve">Angivet: 77 GWh. Ändrat till 0 i kvalitetsgranskningen, då samma mängd fanns inrapporterad också under spillvärme /ÅL 140523  Vi har dock köpt det vi anger, alltså 75,9 GWh under 2014. Men det är ju spillvärme, men det är ju vår primära värmekälla. </t>
        </r>
      </text>
    </comment>
    <comment ref="H183" authorId="0">
      <text>
        <r>
          <rPr>
            <sz val="11"/>
            <rFont val="Calibri"/>
            <family val="2"/>
          </rPr>
          <t xml:space="preserve">Flis som de eldar är vår sekundära värmekälla. </t>
        </r>
      </text>
    </comment>
    <comment ref="F185" authorId="0">
      <text>
        <r>
          <rPr>
            <sz val="11"/>
            <rFont val="Calibri"/>
            <family val="2"/>
          </rPr>
          <t>Angivet: 3,7 GWh. Ändrat till 0 i kvalitetsgranskningen, då samma mängd fanns inrapporterad också under spillvärme /ÅL 140523    Förstår inte varför du tar bort alla våra siffror gällande spillvärme? Då är ju ER fråga relevant. Detta försvårar vår in</t>
        </r>
      </text>
    </comment>
    <comment ref="E190" authorId="0">
      <text>
        <r>
          <rPr>
            <sz val="11"/>
            <rFont val="Calibri"/>
            <family val="2"/>
          </rPr>
          <t xml:space="preserve">Allokerat från Kraftvärmeverket bränslet är avfallsgas från stålindustrin: Inrapp 681 GWh avfallsgas. Satte in det under spillvärme för att få rätt em.faktorer.  Obs måste ändras till avfallsgas från stålindustrin i bränsleanalysen.Se även kommentar </t>
        </r>
      </text>
    </comment>
    <comment ref="G190" authorId="0">
      <text>
        <r>
          <rPr>
            <sz val="11"/>
            <rFont val="Calibri"/>
            <family val="2"/>
          </rPr>
          <t>Allokerat från Kraftvärmeverket</t>
        </r>
      </text>
    </comment>
    <comment ref="F272" authorId="0">
      <text>
        <r>
          <rPr>
            <sz val="11"/>
            <rFont val="Calibri"/>
            <family val="2"/>
          </rPr>
          <t>Angivet 269,2 GWh. Ändrat till ET, då mängden är inrapporterad under köpt prod.spec fjv. och inget bränsle var angivet /ÅL 150604</t>
        </r>
      </text>
    </comment>
    <comment ref="L272" authorId="0">
      <text>
        <r>
          <rPr>
            <sz val="11"/>
            <rFont val="Calibri"/>
            <family val="2"/>
          </rPr>
          <t>Angivet 64,3 GWh. Ändrat till ET, då mängden är inrapporterad under köpt prod.spec fjv. och inget bränsle var angivet /ÅL 150604</t>
        </r>
      </text>
    </comment>
    <comment ref="H353" authorId="0">
      <text>
        <r>
          <rPr>
            <sz val="11"/>
            <rFont val="Calibri"/>
            <family val="2"/>
          </rPr>
          <t>Angivet: DS. Ändrade till ET, för att miljövärdena skulle kunna beräknas. Har mailat och bett om värden men inte fått dem /ÅL 150605</t>
        </r>
      </text>
    </comment>
    <comment ref="G359" authorId="0">
      <text>
        <r>
          <rPr>
            <sz val="11"/>
            <rFont val="Calibri"/>
            <family val="2"/>
          </rPr>
          <t>Vi har ett fast pris i kr/MWh oavsett vilket bränsle som leverantören använder.</t>
        </r>
      </text>
    </comment>
    <comment ref="E394" authorId="0">
      <text>
        <r>
          <rPr>
            <sz val="11"/>
            <rFont val="Calibri"/>
            <family val="2"/>
          </rPr>
          <t>Avrens från sädeshantering, (biobränsle)  ÅL 140527: Inrapporterat som annat bränsle, vilket ger samma värden som fossilt. Ändrade till sekundära biobränslen i kvalitetsgranskningen, då det är avrens från sädeshantering enl kommentareren</t>
        </r>
      </text>
    </comment>
    <comment ref="K394" authorId="0">
      <text>
        <r>
          <rPr>
            <sz val="11"/>
            <rFont val="Calibri"/>
            <family val="2"/>
          </rPr>
          <t xml:space="preserve">Halm  ÅL 140527: Inrapporterat som annat bränsle, vilket ger samma värden som fossilt. Ändrade till sekundära biobränslen i kvalitetsgranskningen, då det är halm enl kommentareren </t>
        </r>
      </text>
    </comment>
    <comment ref="I399" authorId="0">
      <text>
        <r>
          <rPr>
            <sz val="11"/>
            <rFont val="Calibri"/>
            <family val="2"/>
          </rPr>
          <t>Angivet :ET. Ändrat till 72% efter kontakt med Cecilia Andersson /ÅL 150603</t>
        </r>
      </text>
    </comment>
    <comment ref="K399" authorId="0">
      <text>
        <r>
          <rPr>
            <sz val="11"/>
            <rFont val="Calibri"/>
            <family val="2"/>
          </rPr>
          <t>RT-flis Spillvärme Avfall</t>
        </r>
      </text>
    </comment>
  </commentList>
</comments>
</file>

<file path=xl/comments3.xml><?xml version="1.0" encoding="utf-8"?>
<comments xmlns="http://schemas.openxmlformats.org/spreadsheetml/2006/main">
  <authors>
    <author>Hedman Mattias</author>
  </authors>
  <commentList>
    <comment ref="AG33" authorId="0">
      <text>
        <r>
          <rPr>
            <sz val="11"/>
            <rFont val="Calibri"/>
            <family val="2"/>
          </rPr>
          <t>Tillkommit under året (september) efter avfallspannorna.</t>
        </r>
      </text>
    </comment>
    <comment ref="P40" authorId="0">
      <text>
        <r>
          <rPr>
            <sz val="11"/>
            <rFont val="Calibri"/>
            <family val="2"/>
          </rPr>
          <t>Vi köper in mer grot än stamvedsflis</t>
        </r>
      </text>
    </comment>
    <comment ref="Q40" authorId="0">
      <text>
        <r>
          <rPr>
            <sz val="11"/>
            <rFont val="Calibri"/>
            <family val="2"/>
          </rPr>
          <t>Vi har inte köpt någon bark under 2014</t>
        </r>
      </text>
    </comment>
    <comment ref="R40" authorId="0">
      <text>
        <r>
          <rPr>
            <sz val="11"/>
            <rFont val="Calibri"/>
            <family val="2"/>
          </rPr>
          <t>Vi köper in mer grot än stamvedsflis</t>
        </r>
      </text>
    </comment>
    <comment ref="R89" authorId="0">
      <text>
        <r>
          <rPr>
            <sz val="11"/>
            <rFont val="Calibri"/>
            <family val="2"/>
          </rPr>
          <t>Ingår i GROT</t>
        </r>
      </text>
    </comment>
    <comment ref="V89" authorId="0">
      <text>
        <r>
          <rPr>
            <sz val="11"/>
            <rFont val="Calibri"/>
            <family val="2"/>
          </rPr>
          <t>Rent Träavfall</t>
        </r>
      </text>
    </comment>
    <comment ref="AG119" authorId="0">
      <text>
        <r>
          <rPr>
            <sz val="11"/>
            <rFont val="Calibri"/>
            <family val="2"/>
          </rPr>
          <t>Johannes och BEAB kan ej redovisa rökgaskondensering någon annan stans</t>
        </r>
      </text>
    </comment>
    <comment ref="R120" authorId="0">
      <text>
        <r>
          <rPr>
            <sz val="11"/>
            <rFont val="Calibri"/>
            <family val="2"/>
          </rPr>
          <t xml:space="preserve">Avser energived, dvs som har för dålig kvalitet för massaved eller timmer och inget annat användningsområde. </t>
        </r>
      </text>
    </comment>
    <comment ref="D128" authorId="0">
      <text>
        <r>
          <rPr>
            <sz val="11"/>
            <rFont val="Calibri"/>
            <family val="2"/>
          </rPr>
          <t>P3: 254,4 GWh P5: 64,6 GWh</t>
        </r>
      </text>
    </comment>
    <comment ref="E128" authorId="0">
      <text>
        <r>
          <rPr>
            <sz val="11"/>
            <rFont val="Calibri"/>
            <family val="2"/>
          </rPr>
          <t>P3: 62,6 GWh P5: 8,5 GWh</t>
        </r>
      </text>
    </comment>
    <comment ref="K128" authorId="0">
      <text>
        <r>
          <rPr>
            <sz val="11"/>
            <rFont val="Calibri"/>
            <family val="2"/>
          </rPr>
          <t>195 m3 a värmevärde om 10,2.</t>
        </r>
      </text>
    </comment>
    <comment ref="AG128" authorId="0">
      <text>
        <r>
          <rPr>
            <sz val="11"/>
            <rFont val="Calibri"/>
            <family val="2"/>
          </rPr>
          <t>P3: 51,1 GWh P5: 10,9 GWh</t>
        </r>
      </text>
    </comment>
    <comment ref="D212" authorId="0">
      <text>
        <r>
          <rPr>
            <sz val="11"/>
            <rFont val="Calibri"/>
            <family val="2"/>
          </rPr>
          <t>Driftrapport</t>
        </r>
      </text>
    </comment>
    <comment ref="E212" authorId="0">
      <text>
        <r>
          <rPr>
            <sz val="11"/>
            <rFont val="Calibri"/>
            <family val="2"/>
          </rPr>
          <t>Driftrapport</t>
        </r>
      </text>
    </comment>
    <comment ref="P212" authorId="0">
      <text>
        <r>
          <rPr>
            <sz val="11"/>
            <rFont val="Calibri"/>
            <family val="2"/>
          </rPr>
          <t>LM Bränslebalans Tot-övriga</t>
        </r>
      </text>
    </comment>
    <comment ref="Q212" authorId="0">
      <text>
        <r>
          <rPr>
            <sz val="11"/>
            <rFont val="Calibri"/>
            <family val="2"/>
          </rPr>
          <t>Bark i LM Bränslebalans</t>
        </r>
      </text>
    </comment>
    <comment ref="R212" authorId="0">
      <text>
        <r>
          <rPr>
            <sz val="11"/>
            <rFont val="Calibri"/>
            <family val="2"/>
          </rPr>
          <t>Stamved i LM Bränslebalans</t>
        </r>
      </text>
    </comment>
    <comment ref="S212" authorId="0">
      <text>
        <r>
          <rPr>
            <sz val="11"/>
            <rFont val="Calibri"/>
            <family val="2"/>
          </rPr>
          <t>Från sågen i LM Bränslebalans</t>
        </r>
      </text>
    </comment>
    <comment ref="AG245" authorId="0">
      <text>
        <r>
          <rPr>
            <sz val="11"/>
            <rFont val="Calibri"/>
            <family val="2"/>
          </rPr>
          <t>Redovisas under hetvatten</t>
        </r>
      </text>
    </comment>
    <comment ref="D280" authorId="0">
      <text>
        <r>
          <rPr>
            <sz val="11"/>
            <rFont val="Calibri"/>
            <family val="2"/>
          </rPr>
          <t>KVV kondensor, utan rgk, med industriånga från KVV</t>
        </r>
      </text>
    </comment>
    <comment ref="U303" authorId="0">
      <text>
        <r>
          <rPr>
            <sz val="11"/>
            <rFont val="Calibri"/>
            <family val="2"/>
          </rPr>
          <t>Bioandelar av gummi och plast</t>
        </r>
      </text>
    </comment>
    <comment ref="D343" authorId="0">
      <text>
        <r>
          <rPr>
            <sz val="11"/>
            <rFont val="Calibri"/>
            <family val="2"/>
          </rPr>
          <t>Angivet: 105170 GWh. Ändrat till 105,170 GWh. /ÅL 150605</t>
        </r>
      </text>
    </comment>
    <comment ref="F389" authorId="0">
      <text>
        <r>
          <rPr>
            <sz val="11"/>
            <rFont val="Calibri"/>
            <family val="2"/>
          </rPr>
          <t>All el produceras i ångturbinen som är kopplad till turbinkondensorn.</t>
        </r>
      </text>
    </comment>
    <comment ref="AE389" authorId="0">
      <text>
        <r>
          <rPr>
            <sz val="11"/>
            <rFont val="Calibri"/>
            <family val="2"/>
          </rPr>
          <t>Total bränslemängd avfallsbränsle redovisas under flik "Prod hetvatten".</t>
        </r>
      </text>
    </comment>
    <comment ref="D410" authorId="0">
      <text>
        <r>
          <rPr>
            <sz val="11"/>
            <rFont val="Calibri"/>
            <family val="2"/>
          </rPr>
          <t>Ångproduktion Hörneborgsverket och p11 (minus ånga till Ragna)</t>
        </r>
      </text>
    </comment>
    <comment ref="E410" authorId="0">
      <text>
        <r>
          <rPr>
            <sz val="11"/>
            <rFont val="Calibri"/>
            <family val="2"/>
          </rPr>
          <t>Mathias och Ragna</t>
        </r>
      </text>
    </comment>
    <comment ref="D411" authorId="0">
      <text>
        <r>
          <rPr>
            <sz val="11"/>
            <rFont val="Calibri"/>
            <family val="2"/>
          </rPr>
          <t>HBV fjv</t>
        </r>
      </text>
    </comment>
    <comment ref="E411" authorId="0">
      <text>
        <r>
          <rPr>
            <sz val="11"/>
            <rFont val="Calibri"/>
            <family val="2"/>
          </rPr>
          <t>HBV</t>
        </r>
      </text>
    </comment>
    <comment ref="I411" authorId="0">
      <text>
        <r>
          <rPr>
            <sz val="11"/>
            <rFont val="Calibri"/>
            <family val="2"/>
          </rPr>
          <t>Värme från rökgaskondenseringen ska inte medräknas här! Meddelade detta för 2013 också!  Hörneborgsverket</t>
        </r>
      </text>
    </comment>
    <comment ref="AB411" authorId="0">
      <text>
        <r>
          <rPr>
            <sz val="11"/>
            <rFont val="Calibri"/>
            <family val="2"/>
          </rPr>
          <t>Testkörning bioharts dec</t>
        </r>
      </text>
    </comment>
    <comment ref="AG411" authorId="0">
      <text>
        <r>
          <rPr>
            <sz val="11"/>
            <rFont val="Calibri"/>
            <family val="2"/>
          </rPr>
          <t>Denna ska räknas med i summering i P1410. Meddelade detta för 2013 också.</t>
        </r>
      </text>
    </comment>
  </commentList>
</comments>
</file>

<file path=xl/comments4.xml><?xml version="1.0" encoding="utf-8"?>
<comments xmlns="http://schemas.openxmlformats.org/spreadsheetml/2006/main">
  <authors>
    <author>Författare</author>
  </authors>
  <commentList>
    <comment ref="AE1" authorId="0">
      <text>
        <r>
          <rPr>
            <b/>
            <sz val="9"/>
            <color indexed="81"/>
            <rFont val="Tahoma"/>
            <family val="2"/>
          </rPr>
          <t>Författare:</t>
        </r>
        <r>
          <rPr>
            <sz val="9"/>
            <color indexed="81"/>
            <rFont val="Tahoma"/>
            <family val="2"/>
          </rPr>
          <t xml:space="preserve">
Inkl hjälpel</t>
        </r>
      </text>
    </comment>
  </commentList>
</comments>
</file>

<file path=xl/comments5.xml><?xml version="1.0" encoding="utf-8"?>
<comments xmlns="http://schemas.openxmlformats.org/spreadsheetml/2006/main">
  <authors>
    <author>Författare</author>
  </authors>
  <commentList>
    <comment ref="AE1" authorId="0">
      <text>
        <r>
          <rPr>
            <b/>
            <sz val="9"/>
            <color indexed="81"/>
            <rFont val="Tahoma"/>
            <family val="2"/>
          </rPr>
          <t>Författare:</t>
        </r>
        <r>
          <rPr>
            <sz val="9"/>
            <color indexed="81"/>
            <rFont val="Tahoma"/>
            <family val="2"/>
          </rPr>
          <t xml:space="preserve">
Inkl hjälpel</t>
        </r>
      </text>
    </comment>
  </commentList>
</comments>
</file>

<file path=xl/comments6.xml><?xml version="1.0" encoding="utf-8"?>
<comments xmlns="http://schemas.openxmlformats.org/spreadsheetml/2006/main">
  <authors>
    <author>Författare</author>
  </authors>
  <commentList>
    <comment ref="AE1" authorId="0">
      <text>
        <r>
          <rPr>
            <b/>
            <sz val="9"/>
            <color indexed="81"/>
            <rFont val="Tahoma"/>
            <family val="2"/>
          </rPr>
          <t>Författare:</t>
        </r>
        <r>
          <rPr>
            <sz val="9"/>
            <color indexed="81"/>
            <rFont val="Tahoma"/>
            <family val="2"/>
          </rPr>
          <t xml:space="preserve">
Inkl hjälpel</t>
        </r>
      </text>
    </comment>
  </commentList>
</comments>
</file>

<file path=xl/comments7.xml><?xml version="1.0" encoding="utf-8"?>
<comments xmlns="http://schemas.openxmlformats.org/spreadsheetml/2006/main">
  <authors>
    <author>Hedman Mattias</author>
  </authors>
  <commentList>
    <comment ref="F119" authorId="0">
      <text>
        <r>
          <rPr>
            <sz val="11"/>
            <rFont val="Calibri"/>
            <family val="2"/>
          </rPr>
          <t>2013 :Spillvärme 208,0 och 60% av IND 0,6*105,2=63,1 2014: Spillvärme 219,7 och 60% av IND 0,6*102,5=61,5 samt del av underleverans biobaserad</t>
        </r>
      </text>
    </comment>
    <comment ref="F120" authorId="0">
      <text>
        <r>
          <rPr>
            <sz val="11"/>
            <rFont val="Calibri"/>
            <family val="2"/>
          </rPr>
          <t>Ingår även köpt från Preem via Sörred. /CA</t>
        </r>
      </text>
    </comment>
    <comment ref="F190" authorId="0">
      <text>
        <r>
          <rPr>
            <sz val="11"/>
            <rFont val="Calibri"/>
            <family val="2"/>
          </rPr>
          <t xml:space="preserve">Avser avfallsgas från Stålindustrin som egentligen skall redovisas under prod hetvatten. Satte det under spillvärme för att få rätt  emissionsfaktor. Samma som SP gjorde 2013. Obs måste ändras  i bränsleanalysen. Se även kommentar 2013. </t>
        </r>
      </text>
    </comment>
  </commentList>
</comments>
</file>

<file path=xl/comments8.xml><?xml version="1.0" encoding="utf-8"?>
<comments xmlns="http://schemas.openxmlformats.org/spreadsheetml/2006/main">
  <authors>
    <author>Hedman Mattias</author>
  </authors>
  <commentList>
    <comment ref="D6" authorId="0">
      <text>
        <r>
          <rPr>
            <sz val="11"/>
            <rFont val="Calibri"/>
            <family val="2"/>
          </rPr>
          <t xml:space="preserve">Alingsås Energi tog över värmeproduktionen 1. Juli 2013. Därav kom endast ca hälften av all elproduktion med i 2013 års deklaration, resten deklarerades av Statkraft som var tidigare ägare.  2014 har vi ett helt år och elförbrukningen är i linje med </t>
        </r>
      </text>
    </comment>
    <comment ref="I13" authorId="0">
      <text>
        <r>
          <rPr>
            <sz val="11"/>
            <rFont val="Calibri"/>
            <family val="2"/>
          </rPr>
          <t>Angivet: 0.1. Ändrat till 0, då andel fossilt från vattenkraft är 0. /ÅL 150603</t>
        </r>
      </text>
    </comment>
    <comment ref="E40" authorId="0">
      <text>
        <r>
          <rPr>
            <sz val="11"/>
            <rFont val="Calibri"/>
            <family val="2"/>
          </rPr>
          <t>I statistik för 2012 och 2013 har inte vår förbrukning av egenproducerad el kommit med. Angiven mängd avser el till både el- och värmeproduktion på kraftvärmeverket. 2012 = 15,926 GWh 2013 = 16,128 GWh</t>
        </r>
      </text>
    </comment>
    <comment ref="D53" authorId="0">
      <text>
        <r>
          <rPr>
            <sz val="11"/>
            <rFont val="Calibri"/>
            <family val="2"/>
          </rPr>
          <t>Angivet:DS. Fyllde i 11.605 GWh baserat på E.ons excelfil/ ÅL 150520  Ändrat efter uppgifter från Jenny Karlsson /ÅL 130815</t>
        </r>
      </text>
    </comment>
    <comment ref="F54" authorId="0">
      <text>
        <r>
          <rPr>
            <sz val="11"/>
            <rFont val="Calibri"/>
            <family val="2"/>
          </rPr>
          <t>Angivet: schablonvärden på ruta P1085-P1088. Ändrade detta till de värden som står i eons excelfil. /ÅL 150605</t>
        </r>
      </text>
    </comment>
    <comment ref="G78" authorId="0">
      <text>
        <r>
          <rPr>
            <sz val="11"/>
            <rFont val="Calibri"/>
            <family val="2"/>
          </rPr>
          <t>egna UG från vårt KVV har använts</t>
        </r>
      </text>
    </comment>
    <comment ref="I86" authorId="0">
      <text>
        <r>
          <rPr>
            <sz val="11"/>
            <rFont val="Calibri"/>
            <family val="2"/>
          </rPr>
          <t>Angivet: 0.1. Ändrat till 0, då andel fossilt från bioel är 0. /ÅL 150603</t>
        </r>
      </text>
    </comment>
    <comment ref="E101" authorId="0">
      <text>
        <r>
          <rPr>
            <sz val="11"/>
            <rFont val="Calibri"/>
            <family val="2"/>
          </rPr>
          <t>Inlagd baserat på uppgifter om kvv i excelfil /ÅL 150522   Måste redovisas per anläggning för allokering. Redovisas separat tillsammans med all data i Produktion Kraftvärme i separat fil.</t>
        </r>
      </text>
    </comment>
    <comment ref="J101" authorId="0">
      <text>
        <r>
          <rPr>
            <sz val="11"/>
            <rFont val="Calibri"/>
            <family val="2"/>
          </rPr>
          <t>2014: Söderenergi 854,911, EON Järfälla 19,672, Norrenergi 5,707, Jästenergi 14,53, SFAB 3,519, SBC sol 0,0474</t>
        </r>
      </text>
    </comment>
    <comment ref="D119" authorId="0">
      <text>
        <r>
          <rPr>
            <sz val="11"/>
            <rFont val="Calibri"/>
            <family val="2"/>
          </rPr>
          <t>Ersbo och Carlsborg. 0,89 GWh (2013), 1,92 GWh (2014)  4 st pumpstationer 0,98 GWh  (2013), 0,97 (2014)</t>
        </r>
      </text>
    </comment>
    <comment ref="D120" authorId="0">
      <text>
        <r>
          <rPr>
            <sz val="11"/>
            <rFont val="Calibri"/>
            <family val="2"/>
          </rPr>
          <t>Hjälpel för egen produktion av hetvatten samt för köpt från renova.</t>
        </r>
      </text>
    </comment>
    <comment ref="O120" authorId="0">
      <text>
        <r>
          <rPr>
            <sz val="11"/>
            <rFont val="Calibri"/>
            <family val="2"/>
          </rPr>
          <t>Sålt till Mölndal Energi samt för intern kylproduktion</t>
        </r>
      </text>
    </comment>
    <comment ref="K129" authorId="0">
      <text>
        <r>
          <rPr>
            <sz val="11"/>
            <rFont val="Calibri"/>
            <family val="2"/>
          </rPr>
          <t xml:space="preserve">DS angivet. Ändrat enligt uppgift i mail från Urban Larsson. /ÅL 150603 </t>
        </r>
      </text>
    </comment>
    <comment ref="L129" authorId="0">
      <text>
        <r>
          <rPr>
            <sz val="11"/>
            <rFont val="Calibri"/>
            <family val="2"/>
          </rPr>
          <t xml:space="preserve">DS angivet. Ändrat enligt uppgift i mail från Urban Larsson. /ÅL 150603  </t>
        </r>
      </text>
    </comment>
    <comment ref="M129" authorId="0">
      <text>
        <r>
          <rPr>
            <sz val="11"/>
            <rFont val="Calibri"/>
            <family val="2"/>
          </rPr>
          <t>DS angivet. Ändrat enligt uppgift i mail från Urban Larsson. /ÅL 150603</t>
        </r>
      </text>
    </comment>
    <comment ref="N129" authorId="0">
      <text>
        <r>
          <rPr>
            <sz val="11"/>
            <rFont val="Calibri"/>
            <family val="2"/>
          </rPr>
          <t>DS angivet. Ändrat enligt uppgift i mail från Urban Larsson. /ÅL 150603</t>
        </r>
      </text>
    </comment>
    <comment ref="H139" authorId="0">
      <text>
        <r>
          <rPr>
            <sz val="11"/>
            <rFont val="Calibri"/>
            <family val="2"/>
          </rPr>
          <t>Angivet: 483,4. Ändrade till 0 i kvalitetsgranskningen, då det står angivet att det är vattenkraft, och 0 är schablonvärdet för koldioxidekvivalenter vattenkraft /ÅL 150603</t>
        </r>
      </text>
    </comment>
    <comment ref="I139" authorId="0">
      <text>
        <r>
          <rPr>
            <sz val="11"/>
            <rFont val="Calibri"/>
            <family val="2"/>
          </rPr>
          <t>Angivet: 0.55. Ändrade till 0 i kvalitetsgranskningen, då det står att det är vattenkraft. /ÅL 150603</t>
        </r>
      </text>
    </comment>
    <comment ref="P143" authorId="0">
      <text>
        <r>
          <rPr>
            <sz val="11"/>
            <rFont val="Calibri"/>
            <family val="2"/>
          </rPr>
          <t>Angivet: ET. Ändrat till 0.096 enligt mail från Göran Englund. /ÅL 150603</t>
        </r>
      </text>
    </comment>
    <comment ref="D155" authorId="0">
      <text>
        <r>
          <rPr>
            <sz val="11"/>
            <rFont val="Calibri"/>
            <family val="2"/>
          </rPr>
          <t>Enligt schablon 3 % av levererad värme (värme och kraftvärme) (år 2012) Beräknad enlig samma metodik även i år (år 2013) Total hjälpel enligt schablon (år 2014)</t>
        </r>
      </text>
    </comment>
    <comment ref="G155" authorId="0">
      <text>
        <r>
          <rPr>
            <sz val="11"/>
            <rFont val="Calibri"/>
            <family val="2"/>
          </rPr>
          <t>PEF Residualmix enligt EI för 2013 är  2,36</t>
        </r>
      </text>
    </comment>
    <comment ref="H155" authorId="0">
      <text>
        <r>
          <rPr>
            <sz val="11"/>
            <rFont val="Calibri"/>
            <family val="2"/>
          </rPr>
          <t>Klimatpåverkan Residualmix enligt EI för 2013 är 483,4</t>
        </r>
      </text>
    </comment>
    <comment ref="I155" authorId="0">
      <text>
        <r>
          <rPr>
            <sz val="11"/>
            <rFont val="Calibri"/>
            <family val="2"/>
          </rPr>
          <t>Andel fossilt i residualmixen enligt EI är för 2013 0,55</t>
        </r>
      </text>
    </comment>
    <comment ref="O155" authorId="0">
      <text>
        <r>
          <rPr>
            <sz val="11"/>
            <rFont val="Calibri"/>
            <family val="2"/>
          </rPr>
          <t>29,753 GWh motsvarar den fjärrvärmeleverans som vi allokerat bort till Ursprungsmärkt fjärrvärme år 2014. Bränslet vi allokerat är sekundära skogsbränslen kraftvärme.</t>
        </r>
      </text>
    </comment>
    <comment ref="I158" authorId="0">
      <text>
        <r>
          <rPr>
            <sz val="11"/>
            <rFont val="Calibri"/>
            <family val="2"/>
          </rPr>
          <t>Angivet: 0,1. Ändrat till 0, då andelen fossilt för vattenkraftsel är 0. /ÅL 150603</t>
        </r>
      </text>
    </comment>
    <comment ref="I159" authorId="0">
      <text>
        <r>
          <rPr>
            <sz val="11"/>
            <rFont val="Calibri"/>
            <family val="2"/>
          </rPr>
          <t>Angivet: 0,1. Ändrat till 0, då andelen fossilt för vattenkraftsel är 0. /ÅL 150603</t>
        </r>
      </text>
    </comment>
    <comment ref="I160" authorId="0">
      <text>
        <r>
          <rPr>
            <sz val="11"/>
            <rFont val="Calibri"/>
            <family val="2"/>
          </rPr>
          <t>Angivet: 0,1. Ändrat till 0, då andelen fossilt för vattenkraftsel är 0. /ÅL 150603</t>
        </r>
      </text>
    </comment>
    <comment ref="I161" authorId="0">
      <text>
        <r>
          <rPr>
            <sz val="11"/>
            <rFont val="Calibri"/>
            <family val="2"/>
          </rPr>
          <t>Angivet: 0,1. Ändrat till 0, då andelen fossilt för vattenkraftsel är 0. /ÅL 150603</t>
        </r>
      </text>
    </comment>
    <comment ref="O180" authorId="0">
      <text>
        <r>
          <rPr>
            <sz val="11"/>
            <rFont val="Calibri"/>
            <family val="2"/>
          </rPr>
          <t>Angivet under såld prod spec: 276.384 GWh. Ändrade till ET under kvalitetsgranskningen, då det är lika stor mängd som de totala leveranserna.  Dessutom fanns inga angivna miljövärden för den sålda prod.specifika leveransen /ÅL 140604</t>
        </r>
      </text>
    </comment>
    <comment ref="G183" authorId="0">
      <text>
        <r>
          <rPr>
            <sz val="11"/>
            <rFont val="Calibri"/>
            <family val="2"/>
          </rPr>
          <t>Elförbrukning 361,8 MWh Elproduktion 24347,4 MWh  0,0148= 0,14%</t>
        </r>
      </text>
    </comment>
    <comment ref="I183" authorId="0">
      <text>
        <r>
          <rPr>
            <sz val="11"/>
            <rFont val="Calibri"/>
            <family val="2"/>
          </rPr>
          <t>Endast vattenkraft</t>
        </r>
      </text>
    </comment>
    <comment ref="O185" authorId="0">
      <text>
        <r>
          <rPr>
            <sz val="11"/>
            <rFont val="Calibri"/>
            <family val="2"/>
          </rPr>
          <t xml:space="preserve">Angivet: 3.5 GWh. Ändrade till ET under kvalitetsgranskningen, då det är lika stor mängd som de totala leveranserna. Dessutom fanns inga angivna miljövärden för den sålda prod.specifika leveransen. Där stod det DS, vilket ändrades till ET /ÅL 140523 </t>
        </r>
      </text>
    </comment>
    <comment ref="L198" authorId="0">
      <text>
        <r>
          <rPr>
            <sz val="11"/>
            <rFont val="Calibri"/>
            <family val="2"/>
          </rPr>
          <t>Såld fjärrvärme</t>
        </r>
      </text>
    </comment>
    <comment ref="M198" authorId="0">
      <text>
        <r>
          <rPr>
            <sz val="11"/>
            <rFont val="Calibri"/>
            <family val="2"/>
          </rPr>
          <t>Såld fjärrvämre</t>
        </r>
      </text>
    </comment>
    <comment ref="D205" authorId="0">
      <text>
        <r>
          <rPr>
            <sz val="11"/>
            <rFont val="Calibri"/>
            <family val="2"/>
          </rPr>
          <t>Angivet: 4.65 GWh. Ändrade till 0.00465 GWh efter kontakt med Marianne Allmyr. /ÅL 150603</t>
        </r>
      </text>
    </comment>
    <comment ref="E205" authorId="0">
      <text>
        <r>
          <rPr>
            <sz val="11"/>
            <rFont val="Calibri"/>
            <family val="2"/>
          </rPr>
          <t>Angivet: 7.27 GWh. Ändrade till 0.00727 GWh efter kontakt med Marianne Allmyr. /ÅL 150603</t>
        </r>
      </text>
    </comment>
    <comment ref="G229" authorId="0">
      <text>
        <r>
          <rPr>
            <sz val="11"/>
            <rFont val="Calibri"/>
            <family val="2"/>
          </rPr>
          <t>DS var angivet i ruta P1086 - P1088. Ändrade till ET /ÅL 150604</t>
        </r>
      </text>
    </comment>
    <comment ref="G236" authorId="0">
      <text>
        <r>
          <rPr>
            <sz val="11"/>
            <rFont val="Calibri"/>
            <family val="2"/>
          </rPr>
          <t>Angivet: DS i ruta P1086-1088. Ändrat till ET, vilket ger schablonvärden, så att miljövärdena kan beräknas. Det är angivet att det är 80,9% förnybar el, men inga emissionsfaktorer har fåtts av företaget /ÅL 150605</t>
        </r>
      </text>
    </comment>
    <comment ref="G238" authorId="0">
      <text>
        <r>
          <rPr>
            <sz val="11"/>
            <rFont val="Calibri"/>
            <family val="2"/>
          </rPr>
          <t xml:space="preserve">DS var angivet i ruta P1086 - P1088. Ändrade till ET /ÅL 150604 </t>
        </r>
      </text>
    </comment>
    <comment ref="F243" authorId="0">
      <text>
        <r>
          <rPr>
            <sz val="11"/>
            <rFont val="Calibri"/>
            <family val="2"/>
          </rPr>
          <t>Vi äger andelar i vindkraftverk, vi köper all el från den produktionen.</t>
        </r>
      </text>
    </comment>
    <comment ref="G243" authorId="0">
      <text>
        <r>
          <rPr>
            <sz val="11"/>
            <rFont val="Calibri"/>
            <family val="2"/>
          </rPr>
          <t>Angivet på primärenergi för el: schablonfaktor. Ändrat till 0,1, då det är vindkraft /ÅL 150604   Vet ej primärenergifaktorn för vindel.</t>
        </r>
      </text>
    </comment>
    <comment ref="E244" authorId="0">
      <text>
        <r>
          <rPr>
            <sz val="11"/>
            <rFont val="Calibri"/>
            <family val="2"/>
          </rPr>
          <t>Brutto - netto elproduktion</t>
        </r>
      </text>
    </comment>
    <comment ref="M272" authorId="0">
      <text>
        <r>
          <rPr>
            <sz val="11"/>
            <rFont val="Calibri"/>
            <family val="2"/>
          </rPr>
          <t>Köpt värme från Fortum och del av leverans från Brista 2 KB är till 100 % klimatkompenserad. /gj</t>
        </r>
      </text>
    </comment>
    <comment ref="I281" authorId="0">
      <text>
        <r>
          <rPr>
            <sz val="11"/>
            <rFont val="Calibri"/>
            <family val="2"/>
          </rPr>
          <t>Angivet: 0.1. Ändrat till 0 , då andelen fossilt för förnyelsebar el är 0. /ÅL 150603</t>
        </r>
      </text>
    </comment>
    <comment ref="I282" authorId="0">
      <text>
        <r>
          <rPr>
            <sz val="11"/>
            <rFont val="Calibri"/>
            <family val="2"/>
          </rPr>
          <t>Angivet: 0.1. Ändrat till 0 , då andelen fossilt för förnyelsebar el är 0. /ÅL 150603</t>
        </r>
      </text>
    </comment>
    <comment ref="I285" authorId="0">
      <text>
        <r>
          <rPr>
            <sz val="11"/>
            <rFont val="Calibri"/>
            <family val="2"/>
          </rPr>
          <t>Angivet: 0.1. Ändrat till 0 , då andelen fossilt för förnyelsebar el är 0. /ÅL 150603</t>
        </r>
      </text>
    </comment>
    <comment ref="F308" authorId="0">
      <text>
        <r>
          <rPr>
            <sz val="11"/>
            <rFont val="Calibri"/>
            <family val="2"/>
          </rPr>
          <t>Värden i ruta P1085-P1088 ändrade efter mail från Rolf Siwertz /ÅL 150604</t>
        </r>
      </text>
    </comment>
    <comment ref="G315" authorId="0">
      <text>
        <r>
          <rPr>
            <sz val="11"/>
            <rFont val="Calibri"/>
            <family val="2"/>
          </rPr>
          <t>Angivet: 2.36. Ändrade till 1.1 då det står att det är vattenkraft /ÅL 150604</t>
        </r>
      </text>
    </comment>
    <comment ref="H339" authorId="0">
      <text>
        <r>
          <rPr>
            <sz val="11"/>
            <rFont val="Calibri"/>
            <family val="2"/>
          </rPr>
          <t>Vi använder egenproducerad el och CO2-faktorn 9 har redan belastat produktionen via tillfört bränsle.</t>
        </r>
      </text>
    </comment>
    <comment ref="H343" authorId="0">
      <text>
        <r>
          <rPr>
            <sz val="11"/>
            <rFont val="Calibri"/>
            <family val="2"/>
          </rPr>
          <t>CO2 faktor inrapporterad för tillförd bränsle. Bränslet används för elproduktion.</t>
        </r>
      </text>
    </comment>
    <comment ref="H344" authorId="0">
      <text>
        <r>
          <rPr>
            <sz val="11"/>
            <rFont val="Calibri"/>
            <family val="2"/>
          </rPr>
          <t>För värme och elproduktion används egenproducerad el från biobränsle.  Utsläpp av växthusgaser från egenproducerad el ingår i tillförd bränsle.</t>
        </r>
      </text>
    </comment>
    <comment ref="D347" authorId="0">
      <text>
        <r>
          <rPr>
            <sz val="11"/>
            <rFont val="Calibri"/>
            <family val="2"/>
          </rPr>
          <t>Exkl KM Importerad el exkl KVV enl fördelning i sep excelfil KRSe</t>
        </r>
      </text>
    </comment>
    <comment ref="E347" authorId="0">
      <text>
        <r>
          <rPr>
            <sz val="11"/>
            <rFont val="Calibri"/>
            <family val="2"/>
          </rPr>
          <t>Se fördelning i separat excelfil KRSe</t>
        </r>
      </text>
    </comment>
    <comment ref="I384" authorId="0">
      <text>
        <r>
          <rPr>
            <sz val="11"/>
            <rFont val="Calibri"/>
            <family val="2"/>
          </rPr>
          <t>Angivet på andel fossilt för använd el: 0,55. Ändrat till 0, då det står att det är vattenkraft /ÅL 150604</t>
        </r>
      </text>
    </comment>
    <comment ref="D394" authorId="0">
      <text>
        <r>
          <rPr>
            <sz val="11"/>
            <rFont val="Calibri"/>
            <family val="2"/>
          </rPr>
          <t>Total el förbr.: 3371 MWh Varav produktion solcellsanl. 22,26 MWh Inköpt elkraft 3371-22,26 = 3348,74 MWh</t>
        </r>
      </text>
    </comment>
    <comment ref="H399" authorId="0">
      <text>
        <r>
          <rPr>
            <sz val="11"/>
            <rFont val="Calibri"/>
            <family val="2"/>
          </rPr>
          <t xml:space="preserve">Har även räknat fram värdet för produktion och transport av bränsle för egenproducerad el och köpt vattenkrafts el, men kan ej fylla i eftersom det inte finns fält för det. Har ej lagt in det i P1087. </t>
        </r>
      </text>
    </comment>
    <comment ref="O399" authorId="0">
      <text>
        <r>
          <rPr>
            <sz val="11"/>
            <rFont val="Calibri"/>
            <family val="2"/>
          </rPr>
          <t>Fjärrvärme Guld + Landskrona</t>
        </r>
      </text>
    </comment>
    <comment ref="P399" authorId="0">
      <text>
        <r>
          <rPr>
            <sz val="11"/>
            <rFont val="Calibri"/>
            <family val="2"/>
          </rPr>
          <t>Fjärrvärme Guld + Landskrona</t>
        </r>
      </text>
    </comment>
    <comment ref="Q399" authorId="0">
      <text>
        <r>
          <rPr>
            <sz val="11"/>
            <rFont val="Calibri"/>
            <family val="2"/>
          </rPr>
          <t>Fjärrvärme Guld + Landskrona</t>
        </r>
      </text>
    </comment>
    <comment ref="R399" authorId="0">
      <text>
        <r>
          <rPr>
            <sz val="11"/>
            <rFont val="Calibri"/>
            <family val="2"/>
          </rPr>
          <t>Fjärrvärme Guld + Landskrona</t>
        </r>
      </text>
    </comment>
    <comment ref="S399" authorId="0">
      <text>
        <r>
          <rPr>
            <sz val="11"/>
            <rFont val="Calibri"/>
            <family val="2"/>
          </rPr>
          <t>Fjärrvärme Guld + Landskrona</t>
        </r>
      </text>
    </comment>
    <comment ref="F408" authorId="0">
      <text>
        <r>
          <rPr>
            <sz val="11"/>
            <rFont val="Calibri"/>
            <family val="2"/>
          </rPr>
          <t>Inte köpt den själv men enligt uppgift från Metsä har de köpt el från Vattenfall - nordisk elmix - jan-juni och från EON - nordisk residual - juli-dec</t>
        </r>
      </text>
    </comment>
    <comment ref="D411" authorId="0">
      <text>
        <r>
          <rPr>
            <sz val="11"/>
            <rFont val="Calibri"/>
            <family val="2"/>
          </rPr>
          <t>Spetsanläggningar centrala fjv-nätet</t>
        </r>
      </text>
    </comment>
    <comment ref="E411" authorId="0">
      <text>
        <r>
          <rPr>
            <sz val="11"/>
            <rFont val="Calibri"/>
            <family val="2"/>
          </rPr>
          <t>Hörneborgsverket fjvprod beräknat på andelen producerat fjv mot prod ånga</t>
        </r>
      </text>
    </comment>
  </commentList>
</comments>
</file>

<file path=xl/comments9.xml><?xml version="1.0" encoding="utf-8"?>
<comments xmlns="http://schemas.openxmlformats.org/spreadsheetml/2006/main">
  <authors>
    <author>Hedman Mattias</author>
  </authors>
  <commentList>
    <comment ref="E2" authorId="0">
      <text>
        <r>
          <rPr>
            <sz val="11"/>
            <rFont val="Calibri"/>
            <family val="2"/>
          </rPr>
          <t>Flera nyalslutningar under 2014</t>
        </r>
      </text>
    </comment>
    <comment ref="I2" authorId="0">
      <text>
        <r>
          <rPr>
            <sz val="11"/>
            <rFont val="Calibri"/>
            <family val="2"/>
          </rPr>
          <t>Nya anläggningar 2014</t>
        </r>
      </text>
    </comment>
    <comment ref="K3" authorId="0">
      <text>
        <r>
          <rPr>
            <sz val="11"/>
            <rFont val="Calibri"/>
            <family val="2"/>
          </rPr>
          <t>Ökad volym 2014</t>
        </r>
      </text>
    </comment>
    <comment ref="F4" authorId="0">
      <text>
        <r>
          <rPr>
            <sz val="11"/>
            <rFont val="Calibri"/>
            <family val="2"/>
          </rPr>
          <t>Nyanslutningar under 20144</t>
        </r>
      </text>
    </comment>
    <comment ref="E35" authorId="0">
      <text>
        <r>
          <rPr>
            <sz val="11"/>
            <rFont val="Calibri"/>
            <family val="2"/>
          </rPr>
          <t>Inkluderar även affärslokaler och företagskunder</t>
        </r>
      </text>
    </comment>
    <comment ref="K40" authorId="0">
      <text>
        <r>
          <rPr>
            <sz val="11"/>
            <rFont val="Calibri"/>
            <family val="2"/>
          </rPr>
          <t>Det har tillkommit en anläggning</t>
        </r>
      </text>
    </comment>
    <comment ref="D74" authorId="0">
      <text>
        <r>
          <rPr>
            <sz val="11"/>
            <rFont val="Calibri"/>
            <family val="2"/>
          </rPr>
          <t>Inrapporterat: 16,306 GWh. Ändrat till 30,606 GWh enligt mail från Tobias Andersson, inkluderat leveranser till egna fastigheter /ÅL 150608</t>
        </r>
      </text>
    </comment>
    <comment ref="D96" authorId="0">
      <text>
        <r>
          <rPr>
            <sz val="11"/>
            <rFont val="Calibri"/>
            <family val="2"/>
          </rPr>
          <t>Total fakturerad värme Xellent + Värme till pelletsfabrik + Internvärme för uppvärmning av loklaler + Värme till FJK-produktion</t>
        </r>
      </text>
    </comment>
    <comment ref="P101" authorId="0">
      <text>
        <r>
          <rPr>
            <sz val="11"/>
            <rFont val="Calibri"/>
            <family val="2"/>
          </rPr>
          <t>Korrigerad så att summan går ihop med tanke på att P531-538 och P542 innehåller Närvärme och Täby.</t>
        </r>
      </text>
    </comment>
    <comment ref="D120" authorId="0">
      <text>
        <r>
          <rPr>
            <sz val="11"/>
            <rFont val="Calibri"/>
            <family val="2"/>
          </rPr>
          <t>I siffrorna nedan ingår leveranser till bra miljöval. I såld värme ingår ej leverans för bra miljöval, denna finns i separat nät. //Charlotta Abrahamsson   Intern kommentar GE: Indata till miljöberäkningar, kontakta Charlotta Abrahamsson innan ändrin</t>
        </r>
      </text>
    </comment>
    <comment ref="H120" authorId="0">
      <text>
        <r>
          <rPr>
            <sz val="11"/>
            <rFont val="Calibri"/>
            <family val="2"/>
          </rPr>
          <t>2014 ET</t>
        </r>
      </text>
    </comment>
    <comment ref="K120" authorId="0">
      <text>
        <r>
          <rPr>
            <sz val="11"/>
            <rFont val="Calibri"/>
            <family val="2"/>
          </rPr>
          <t>Den största delen är värme som används vid produktion av absorptions-kyla och som inte finns någon bra kategori för.</t>
        </r>
      </text>
    </comment>
    <comment ref="L120" authorId="0">
      <text>
        <r>
          <rPr>
            <sz val="11"/>
            <rFont val="Calibri"/>
            <family val="2"/>
          </rPr>
          <t>2014 DS</t>
        </r>
      </text>
    </comment>
    <comment ref="M120" authorId="0">
      <text>
        <r>
          <rPr>
            <sz val="11"/>
            <rFont val="Calibri"/>
            <family val="2"/>
          </rPr>
          <t>2014 DS</t>
        </r>
      </text>
    </comment>
    <comment ref="D162" authorId="0">
      <text>
        <r>
          <rPr>
            <sz val="11"/>
            <rFont val="Calibri"/>
            <family val="2"/>
          </rPr>
          <t>Debatt - Statistik per SCB-Kategori urval Kolsva Samma som SCB P4:11 Kolsva</t>
        </r>
      </text>
    </comment>
    <comment ref="E162" authorId="0">
      <text>
        <r>
          <rPr>
            <sz val="11"/>
            <rFont val="Calibri"/>
            <family val="2"/>
          </rPr>
          <t>SCB 12 enl Debatt</t>
        </r>
      </text>
    </comment>
    <comment ref="F162" authorId="0">
      <text>
        <r>
          <rPr>
            <sz val="11"/>
            <rFont val="Calibri"/>
            <family val="2"/>
          </rPr>
          <t>SCB 10 enl Debatt</t>
        </r>
      </text>
    </comment>
    <comment ref="G162" authorId="0">
      <text>
        <r>
          <rPr>
            <sz val="11"/>
            <rFont val="Calibri"/>
            <family val="2"/>
          </rPr>
          <t>SCB 30 enl Debatt</t>
        </r>
      </text>
    </comment>
    <comment ref="I162" authorId="0">
      <text>
        <r>
          <rPr>
            <sz val="11"/>
            <rFont val="Calibri"/>
            <family val="2"/>
          </rPr>
          <t>SCB 20 &amp; 21 enl Debatt</t>
        </r>
      </text>
    </comment>
    <comment ref="J162" authorId="0">
      <text>
        <r>
          <rPr>
            <sz val="11"/>
            <rFont val="Calibri"/>
            <family val="2"/>
          </rPr>
          <t>SCB 60 enl Debatt</t>
        </r>
      </text>
    </comment>
    <comment ref="D163" authorId="0">
      <text>
        <r>
          <rPr>
            <sz val="11"/>
            <rFont val="Calibri"/>
            <family val="2"/>
          </rPr>
          <t>Från Debatt Statistik per SCB kategori samma som SCB P4:11</t>
        </r>
      </text>
    </comment>
    <comment ref="E163" authorId="0">
      <text>
        <r>
          <rPr>
            <sz val="11"/>
            <rFont val="Calibri"/>
            <family val="2"/>
          </rPr>
          <t>SCB12 från debatt</t>
        </r>
      </text>
    </comment>
    <comment ref="F163" authorId="0">
      <text>
        <r>
          <rPr>
            <sz val="11"/>
            <rFont val="Calibri"/>
            <family val="2"/>
          </rPr>
          <t>SCB 10, 11 &amp; 13 enl debatt</t>
        </r>
      </text>
    </comment>
    <comment ref="G163" authorId="0">
      <text>
        <r>
          <rPr>
            <sz val="11"/>
            <rFont val="Calibri"/>
            <family val="2"/>
          </rPr>
          <t>SCB 30 enl debatt</t>
        </r>
      </text>
    </comment>
    <comment ref="I163" authorId="0">
      <text>
        <r>
          <rPr>
            <sz val="11"/>
            <rFont val="Calibri"/>
            <family val="2"/>
          </rPr>
          <t>SCB 20 &amp; 21 enl Debatt</t>
        </r>
      </text>
    </comment>
    <comment ref="J163" authorId="0">
      <text>
        <r>
          <rPr>
            <sz val="11"/>
            <rFont val="Calibri"/>
            <family val="2"/>
          </rPr>
          <t>SCB 60 enl Debatt</t>
        </r>
      </text>
    </comment>
    <comment ref="L163" authorId="0">
      <text>
        <r>
          <rPr>
            <sz val="11"/>
            <rFont val="Calibri"/>
            <family val="2"/>
          </rPr>
          <t>SCB 13 enl Debatt</t>
        </r>
      </text>
    </comment>
    <comment ref="M182" authorId="0">
      <text>
        <r>
          <rPr>
            <sz val="11"/>
            <rFont val="Calibri"/>
            <family val="2"/>
          </rPr>
          <t>Det verkar som om 2013-års värde är felinrapporterat.</t>
        </r>
      </text>
    </comment>
    <comment ref="D212" authorId="0">
      <text>
        <r>
          <rPr>
            <sz val="11"/>
            <rFont val="Calibri"/>
            <family val="2"/>
          </rPr>
          <t>Driftrapport</t>
        </r>
      </text>
    </comment>
    <comment ref="J245" authorId="0">
      <text>
        <r>
          <rPr>
            <sz val="11"/>
            <rFont val="Calibri"/>
            <family val="2"/>
          </rPr>
          <t>Fr.o.m. 2014 föreligger en ny kategorisering av anslutna anläggningar därav skillnaden</t>
        </r>
      </text>
    </comment>
    <comment ref="I246" authorId="0">
      <text>
        <r>
          <rPr>
            <sz val="11"/>
            <rFont val="Calibri"/>
            <family val="2"/>
          </rPr>
          <t>ändrat antal ingående anläggningar</t>
        </r>
      </text>
    </comment>
    <comment ref="M301" authorId="0">
      <text>
        <r>
          <rPr>
            <sz val="11"/>
            <rFont val="Calibri"/>
            <family val="2"/>
          </rPr>
          <t xml:space="preserve">Mer exakt beräkning än tidigare år. Inte styrd efter kategori utan exakt efter produkt. </t>
        </r>
      </text>
    </comment>
    <comment ref="D344" authorId="0">
      <text>
        <r>
          <rPr>
            <sz val="11"/>
            <rFont val="Calibri"/>
            <family val="2"/>
          </rPr>
          <t>P530: Såld Värme är inte möjlig att registrera i för Nyköping P530: såld Värme = 259,2 GWh</t>
        </r>
      </text>
    </comment>
    <comment ref="G358" authorId="0">
      <text>
        <r>
          <rPr>
            <sz val="11"/>
            <rFont val="Calibri"/>
            <family val="2"/>
          </rPr>
          <t>Alla leveranser till industri avser leveranser till tillverkningsindustri (P542)</t>
        </r>
      </text>
    </comment>
    <comment ref="G359" authorId="0">
      <text>
        <r>
          <rPr>
            <sz val="11"/>
            <rFont val="Calibri"/>
            <family val="2"/>
          </rPr>
          <t>Alla leveranser till industri avser leveranser till tillverkningsindustri (P542)</t>
        </r>
      </text>
    </comment>
    <comment ref="H359" authorId="0">
      <text>
        <r>
          <rPr>
            <sz val="11"/>
            <rFont val="Calibri"/>
            <family val="2"/>
          </rPr>
          <t>Ångleverans sker till tillverkningsindustri</t>
        </r>
      </text>
    </comment>
    <comment ref="M359" authorId="0">
      <text>
        <r>
          <rPr>
            <sz val="11"/>
            <rFont val="Calibri"/>
            <family val="2"/>
          </rPr>
          <t xml:space="preserve">Se kommentar under P533 samt P534. </t>
        </r>
      </text>
    </comment>
    <comment ref="G360" authorId="0">
      <text>
        <r>
          <rPr>
            <sz val="11"/>
            <rFont val="Calibri"/>
            <family val="2"/>
          </rPr>
          <t>Alla leveranser till industri avser tillvekningsindustri (P542)</t>
        </r>
      </text>
    </comment>
    <comment ref="E361" authorId="0">
      <text>
        <r>
          <rPr>
            <sz val="11"/>
            <rFont val="Calibri"/>
            <family val="2"/>
          </rPr>
          <t>Avser flerbostadshus  +offentliga lokaler (P535), övriga lokaler (P536) samt markvärme (P537).</t>
        </r>
      </text>
    </comment>
    <comment ref="F361" authorId="0">
      <text>
        <r>
          <rPr>
            <sz val="11"/>
            <rFont val="Calibri"/>
            <family val="2"/>
          </rPr>
          <t>Avser villakunder.</t>
        </r>
      </text>
    </comment>
    <comment ref="O399" authorId="0">
      <text>
        <r>
          <rPr>
            <sz val="11"/>
            <rFont val="Calibri"/>
            <family val="2"/>
          </rPr>
          <t>Brutto. Även leverans från Landskrona Energi till Ö-kraft sker. Ingår i redovisad volym i P530 ovan. Eftersom vi säljer värmen till Lkr ursprungsspecifik, har jag lagt de 45,572 GWh med dess värden vi sålt till Lkr i flik Miljö fält P1094-P1098 /CA</t>
        </r>
      </text>
    </comment>
    <comment ref="D411" authorId="0">
      <text>
        <r>
          <rPr>
            <sz val="11"/>
            <rFont val="Calibri"/>
            <family val="2"/>
          </rPr>
          <t>För 2013 var allt sålt med, nu processånga separat</t>
        </r>
      </text>
    </comment>
  </commentList>
</comments>
</file>

<file path=xl/sharedStrings.xml><?xml version="1.0" encoding="utf-8"?>
<sst xmlns="http://schemas.openxmlformats.org/spreadsheetml/2006/main" count="56505" uniqueCount="1154">
  <si>
    <t>Företag</t>
  </si>
  <si>
    <t>Nät</t>
  </si>
  <si>
    <t>Total primärenergi-faktor</t>
  </si>
  <si>
    <t>Total CO2 förbränning [g/kWh]</t>
  </si>
  <si>
    <t>Total CO2 transport och prod. av bränslen [g/kWh]</t>
  </si>
  <si>
    <t>Total andel fossilt</t>
  </si>
  <si>
    <t>Godkänd</t>
  </si>
  <si>
    <t>Kvalitets-granskad</t>
  </si>
  <si>
    <t>Nej</t>
  </si>
  <si>
    <t/>
  </si>
  <si>
    <t>Ja</t>
  </si>
  <si>
    <t>Kalix</t>
  </si>
  <si>
    <t>Affärsverken Karlskrona AB</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</si>
  <si>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</si>
  <si>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</si>
  <si>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</si>
  <si>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</si>
  <si>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</si>
  <si>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</si>
  <si>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</si>
  <si>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</si>
  <si>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</si>
  <si>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</si>
  <si>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</si>
  <si>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</si>
  <si>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Arboga Energi AB</t>
  </si>
  <si>
    <t>Arboga</t>
  </si>
  <si>
    <t>Arvidsjaurs Energi AB</t>
  </si>
  <si>
    <t>Arvidsjaur</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</si>
  <si>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</si>
  <si>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</si>
  <si>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</si>
  <si>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</si>
  <si>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</si>
  <si>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</si>
  <si>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</si>
  <si>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</si>
  <si>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</si>
  <si>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</si>
  <si>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</si>
  <si>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</si>
  <si>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</si>
  <si>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</si>
  <si>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</si>
  <si>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</si>
  <si>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</si>
  <si>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</si>
  <si>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</si>
  <si>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</si>
  <si>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</si>
  <si>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</si>
  <si>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</si>
  <si>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</si>
  <si>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</si>
  <si>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</si>
  <si>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</si>
  <si>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</si>
  <si>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</si>
  <si>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</si>
  <si>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</si>
  <si>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</si>
  <si>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</si>
  <si>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</si>
  <si>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</si>
  <si>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</si>
  <si>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</si>
  <si>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</si>
  <si>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</si>
  <si>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</si>
  <si>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</si>
  <si>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</si>
  <si>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</si>
  <si>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</si>
  <si>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</si>
  <si>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</si>
  <si>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</si>
  <si>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</si>
  <si>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</si>
  <si>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Blomstermåla</t>
  </si>
  <si>
    <t>Boxholm</t>
  </si>
  <si>
    <t>Bro</t>
  </si>
  <si>
    <t>Bålsta</t>
  </si>
  <si>
    <t>Coop</t>
  </si>
  <si>
    <t>HÖK</t>
  </si>
  <si>
    <t>Järfälla</t>
  </si>
  <si>
    <t>Kungsängen</t>
  </si>
  <si>
    <t>Malmö</t>
  </si>
  <si>
    <t>Mora</t>
  </si>
  <si>
    <t>Mönsterås</t>
  </si>
  <si>
    <t>Norrköping - Söderköping</t>
  </si>
  <si>
    <t>Orsa</t>
  </si>
  <si>
    <t>Sollefteå</t>
  </si>
  <si>
    <t>Staffanstorp</t>
  </si>
  <si>
    <t>Timrå</t>
  </si>
  <si>
    <t>Täby E.ON.</t>
  </si>
  <si>
    <t>Vallentuna</t>
  </si>
  <si>
    <t>Vaxholm</t>
  </si>
  <si>
    <t>Vännäsby</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</si>
  <si>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</si>
  <si>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</si>
  <si>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</si>
  <si>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</si>
  <si>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</si>
  <si>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</si>
  <si>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</si>
  <si>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</si>
  <si>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</si>
  <si>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</si>
  <si>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</si>
  <si>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</si>
  <si>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</si>
  <si>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</si>
  <si>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</si>
  <si>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</si>
  <si>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</si>
  <si>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Enycon AB</t>
  </si>
  <si>
    <t>Bollstabruk</t>
  </si>
  <si>
    <t>Friggesund</t>
  </si>
  <si>
    <t>Funäsdalen</t>
  </si>
  <si>
    <t>Hede</t>
  </si>
  <si>
    <t>Långsele</t>
  </si>
  <si>
    <t>Näsåker</t>
  </si>
  <si>
    <t>Ramsele</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</si>
  <si>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</si>
  <si>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</si>
  <si>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</si>
  <si>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</si>
  <si>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</si>
  <si>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</si>
  <si>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</si>
  <si>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</si>
  <si>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</si>
  <si>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</si>
  <si>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</si>
  <si>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</si>
  <si>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</si>
  <si>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</si>
  <si>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</si>
  <si>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</si>
  <si>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</si>
  <si>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</si>
  <si>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</si>
  <si>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</si>
  <si>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</si>
  <si>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Fortum Värme,  AB s.m. Stockholms stad</t>
  </si>
  <si>
    <t>Stockholm</t>
  </si>
  <si>
    <t>Täby</t>
  </si>
  <si>
    <t>Gimmersta Energi AB</t>
  </si>
  <si>
    <t>Bie</t>
  </si>
  <si>
    <t>Björkvik</t>
  </si>
  <si>
    <t>Floda</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</si>
  <si>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</si>
  <si>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</si>
  <si>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</si>
  <si>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</si>
  <si>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</si>
  <si>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</si>
  <si>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</si>
  <si>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</si>
  <si>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</si>
  <si>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</si>
  <si>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</si>
  <si>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</si>
  <si>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</si>
  <si>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</si>
  <si>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</si>
  <si>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</si>
  <si>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</si>
  <si>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</si>
  <si>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</si>
  <si>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Göteborg. Partille. Ale</t>
  </si>
  <si>
    <t>Göteborg. Övrigt: Bra Miljöval</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</si>
  <si>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</si>
  <si>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</si>
  <si>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</si>
  <si>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</si>
  <si>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</si>
  <si>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</si>
  <si>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</si>
  <si>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</si>
  <si>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</si>
  <si>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</si>
  <si>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</si>
  <si>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</si>
  <si>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</si>
  <si>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</si>
  <si>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</si>
  <si>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</si>
  <si>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</si>
  <si>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</si>
  <si>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</si>
  <si>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</si>
  <si>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</si>
  <si>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</si>
  <si>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</si>
  <si>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</si>
  <si>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</si>
  <si>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</si>
  <si>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</si>
  <si>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</si>
  <si>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</si>
  <si>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</si>
  <si>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</si>
  <si>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</si>
  <si>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</si>
  <si>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</si>
  <si>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Jönköping Energi AB</t>
  </si>
  <si>
    <t>Axamo</t>
  </si>
  <si>
    <t>Bankeryd</t>
  </si>
  <si>
    <t>Gränna</t>
  </si>
  <si>
    <t>Jönköping</t>
  </si>
  <si>
    <t>Norrahammar</t>
  </si>
  <si>
    <t>Stensholm</t>
  </si>
  <si>
    <t>Kalmar Energi Värme AB</t>
  </si>
  <si>
    <t>Kalmar</t>
  </si>
  <si>
    <t>Karlshamn Energi AB</t>
  </si>
  <si>
    <t>Karlshamn</t>
  </si>
  <si>
    <t>Karlstads Energi AB</t>
  </si>
  <si>
    <t>Karlstad</t>
  </si>
  <si>
    <t>Katrinefors Kraftvärme AB</t>
  </si>
  <si>
    <t>Katrinefors Kraftvärme (producent)</t>
  </si>
  <si>
    <t>Kils Energi AB</t>
  </si>
  <si>
    <t>Kil</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</si>
  <si>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</si>
  <si>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</si>
  <si>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</si>
  <si>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</si>
  <si>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</si>
  <si>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</si>
  <si>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</si>
  <si>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</si>
  <si>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</si>
  <si>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</si>
  <si>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</si>
  <si>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</si>
  <si>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</si>
  <si>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</si>
  <si>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</si>
  <si>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</si>
  <si>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</si>
  <si>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</si>
  <si>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</si>
  <si>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</si>
  <si>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</si>
  <si>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</si>
  <si>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</si>
  <si>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</si>
  <si>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</si>
  <si>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</si>
  <si>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</si>
  <si>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</si>
  <si>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</si>
  <si>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</si>
  <si>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</si>
  <si>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</si>
  <si>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</si>
  <si>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</si>
  <si>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</si>
  <si>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</si>
  <si>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</si>
  <si>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</si>
  <si>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</si>
  <si>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</si>
  <si>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</si>
  <si>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</si>
  <si>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</si>
  <si>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</si>
  <si>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</si>
  <si>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</si>
  <si>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</si>
  <si>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</si>
  <si>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</si>
  <si>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</si>
  <si>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</si>
  <si>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</si>
  <si>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</si>
  <si>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</si>
  <si>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</si>
  <si>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</si>
  <si>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</si>
  <si>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</si>
  <si>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</si>
  <si>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</si>
  <si>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</si>
  <si>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</si>
  <si>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</si>
  <si>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</si>
  <si>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</si>
  <si>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</si>
  <si>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</si>
  <si>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</si>
  <si>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</si>
  <si>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Hallstahammar</t>
  </si>
  <si>
    <t>Kungsör</t>
  </si>
  <si>
    <t>Surahammar Mälarenergi</t>
  </si>
  <si>
    <t>Västerås</t>
  </si>
  <si>
    <t>Västerås Miljömärkt</t>
  </si>
  <si>
    <t>Mölndal Energi AB</t>
  </si>
  <si>
    <t>Mölndal</t>
  </si>
  <si>
    <t>Mölndal Bra Miljöval</t>
  </si>
  <si>
    <t>Norrenergi AB</t>
  </si>
  <si>
    <t>Sundbyberg-Solna</t>
  </si>
  <si>
    <t>Norrtälje Energi AB</t>
  </si>
  <si>
    <t>Hallstavik</t>
  </si>
  <si>
    <t>Norrtälje</t>
  </si>
  <si>
    <t>Rimbo</t>
  </si>
  <si>
    <t>Nybro Energi AB</t>
  </si>
  <si>
    <t>Nybro</t>
  </si>
  <si>
    <t>Nässjö Affärsverk AB</t>
  </si>
  <si>
    <t>Anneberg</t>
  </si>
  <si>
    <t>Bodafors</t>
  </si>
  <si>
    <t>Nässjö</t>
  </si>
  <si>
    <t>Olofströms Kraft AB</t>
  </si>
  <si>
    <t>Olofström</t>
  </si>
  <si>
    <t>Oskarshamn Energi AB</t>
  </si>
  <si>
    <t>Oskarshamn</t>
  </si>
  <si>
    <t>Oxelö Energi AB</t>
  </si>
  <si>
    <t>Oxelösund</t>
  </si>
  <si>
    <t>Peab Energi AB</t>
  </si>
  <si>
    <t>Åstorps Bioenergi</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</si>
  <si>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</si>
  <si>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</si>
  <si>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</si>
  <si>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</si>
  <si>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</si>
  <si>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</si>
  <si>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</si>
  <si>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</si>
  <si>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</si>
  <si>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</si>
  <si>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</si>
  <si>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</si>
  <si>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</si>
  <si>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</si>
  <si>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</si>
  <si>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</si>
  <si>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</si>
  <si>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</si>
  <si>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</si>
  <si>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</si>
  <si>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</si>
  <si>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</si>
  <si>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</si>
  <si>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</si>
  <si>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</si>
  <si>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Älvdalen</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</si>
  <si>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</si>
  <si>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</si>
  <si>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</si>
  <si>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</si>
  <si>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</si>
  <si>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</si>
  <si>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</si>
  <si>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</si>
  <si>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</si>
  <si>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</si>
  <si>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</si>
  <si>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</si>
  <si>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</si>
  <si>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</si>
  <si>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</si>
  <si>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</si>
  <si>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</si>
  <si>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</si>
  <si>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</si>
  <si>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</si>
  <si>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</si>
  <si>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</si>
  <si>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</si>
  <si>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</si>
  <si>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</si>
  <si>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</si>
  <si>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</si>
  <si>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</si>
  <si>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</si>
  <si>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</si>
  <si>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</si>
  <si>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</si>
  <si>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</si>
  <si>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</si>
  <si>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</si>
  <si>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</si>
  <si>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</si>
  <si>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</si>
  <si>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</si>
  <si>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</si>
  <si>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</si>
  <si>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</si>
  <si>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</si>
  <si>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</si>
  <si>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</si>
  <si>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</si>
  <si>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</si>
  <si>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</si>
  <si>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</si>
  <si>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</si>
  <si>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</si>
  <si>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</si>
  <si>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</si>
  <si>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Sundsvall Energi AB</t>
  </si>
  <si>
    <t>Kvissleby</t>
  </si>
  <si>
    <t>Matfors</t>
  </si>
  <si>
    <t>Sundsvall</t>
  </si>
  <si>
    <t>Tunadal</t>
  </si>
  <si>
    <t>Övriga nät Sundsvall energi</t>
  </si>
  <si>
    <t>Surahammars Kommunal Teknik AB</t>
  </si>
  <si>
    <t>Ramnäs</t>
  </si>
  <si>
    <t>Surahammar</t>
  </si>
  <si>
    <t>Virsbo</t>
  </si>
  <si>
    <t>Västsura</t>
  </si>
  <si>
    <t>Sävsjö Energi AB</t>
  </si>
  <si>
    <t>Rörvik</t>
  </si>
  <si>
    <t>Sävsjö</t>
  </si>
  <si>
    <t>Söderenergi AB</t>
  </si>
  <si>
    <t>Söderenergi</t>
  </si>
  <si>
    <t>Söderhamn Nära AB</t>
  </si>
  <si>
    <t>Ljusne</t>
  </si>
  <si>
    <t>Mohed</t>
  </si>
  <si>
    <t>Sandarne</t>
  </si>
  <si>
    <t>Söderhamn</t>
  </si>
  <si>
    <t>Södertörns Fjärrvärme AB</t>
  </si>
  <si>
    <t>Södertörn Fjärrvärme Totalt</t>
  </si>
  <si>
    <t>Tekniska Verken i Kiruna AB</t>
  </si>
  <si>
    <t>Kiruna C</t>
  </si>
  <si>
    <t>Vittangi</t>
  </si>
  <si>
    <t>Tekniska Verken i Linköping AB</t>
  </si>
  <si>
    <t>Borensberg</t>
  </si>
  <si>
    <t>Katrineholm</t>
  </si>
  <si>
    <t>Kisa</t>
  </si>
  <si>
    <t>Linköping</t>
  </si>
  <si>
    <t>Skärblacka</t>
  </si>
  <si>
    <t>Åtvidaberg</t>
  </si>
  <si>
    <t>Telge Nät AB</t>
  </si>
  <si>
    <t>Järna (ingår i Södertälje)</t>
  </si>
  <si>
    <t>Nykvarn (ingår i Södertälje)</t>
  </si>
  <si>
    <t>Södertälje</t>
  </si>
  <si>
    <t>Tidaholms Energi AB</t>
  </si>
  <si>
    <t>Tidaholm</t>
  </si>
  <si>
    <t>Tierps Fjärrvärme AB</t>
  </si>
  <si>
    <t>Tierp</t>
  </si>
  <si>
    <t>Örbyhus</t>
  </si>
  <si>
    <t>Torsås fjärrvärmenät AB</t>
  </si>
  <si>
    <t>Torsås</t>
  </si>
  <si>
    <t>Tranås Energi AB</t>
  </si>
  <si>
    <t>Tranås</t>
  </si>
  <si>
    <t>Trelleborgs Fjärrvärme AB</t>
  </si>
  <si>
    <t>Trelleborg Fjärrvärme AB</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</si>
  <si>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</si>
  <si>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</si>
  <si>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</si>
  <si>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</si>
  <si>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</si>
  <si>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</si>
  <si>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</si>
  <si>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</si>
  <si>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</si>
  <si>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</si>
  <si>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</si>
  <si>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</si>
  <si>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</si>
  <si>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</si>
  <si>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</si>
  <si>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</si>
  <si>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</si>
  <si>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</si>
  <si>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</si>
  <si>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</si>
  <si>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</si>
  <si>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Träslövsläge</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</si>
  <si>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</si>
  <si>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</si>
  <si>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</si>
  <si>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</si>
  <si>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</si>
  <si>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</si>
  <si>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</si>
  <si>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</si>
  <si>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</si>
  <si>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</si>
  <si>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</si>
  <si>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</si>
  <si>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</si>
  <si>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</si>
  <si>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</si>
  <si>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</si>
  <si>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</si>
  <si>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Övertorneå</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</si>
  <si>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</si>
  <si>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</si>
  <si>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</si>
  <si>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</si>
  <si>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</si>
  <si>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</si>
  <si>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</si>
  <si>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</si>
  <si>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</si>
  <si>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</si>
  <si>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</si>
  <si>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</si>
  <si>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</si>
  <si>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</si>
  <si>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</si>
  <si>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</si>
  <si>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</si>
  <si>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</si>
  <si>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</si>
  <si>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</si>
  <si>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Gullspång</t>
  </si>
  <si>
    <t>Hofors(Värmevärden)</t>
  </si>
  <si>
    <t>Hudiksvall</t>
  </si>
  <si>
    <t>Hällefors</t>
  </si>
  <si>
    <t>Iggesund</t>
  </si>
  <si>
    <t>Kopparberg</t>
  </si>
  <si>
    <t>Kristinehamn(Värmevärden)</t>
  </si>
  <si>
    <t>Nynäshamn</t>
  </si>
  <si>
    <t>Näsviken</t>
  </si>
  <si>
    <t>Stöllet</t>
  </si>
  <si>
    <t xml:space="preserve">Säffle </t>
  </si>
  <si>
    <t>Sörforsa</t>
  </si>
  <si>
    <t>Torsby</t>
  </si>
  <si>
    <t>Örebro Kartongbruk</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</si>
  <si>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</si>
  <si>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</si>
  <si>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</si>
  <si>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</si>
  <si>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</si>
  <si>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</si>
  <si>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</si>
  <si>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</si>
  <si>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</si>
  <si>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</si>
  <si>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</si>
  <si>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</si>
  <si>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</si>
  <si>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</si>
  <si>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</si>
  <si>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</si>
  <si>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</si>
  <si>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</si>
  <si>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</si>
  <si>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</si>
  <si>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</si>
  <si>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</si>
  <si>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</si>
  <si>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</si>
  <si>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Älvsbyns Energi AB</t>
  </si>
  <si>
    <t>Älvsbyn</t>
  </si>
  <si>
    <t>Öresundskraft AB</t>
  </si>
  <si>
    <t>Helsingborg</t>
  </si>
  <si>
    <t>Hjärnarp</t>
  </si>
  <si>
    <t>Vejbystrand</t>
  </si>
  <si>
    <t>Ängelholm</t>
  </si>
  <si>
    <t>Örkelljunga Fjärrvärmeverk AB</t>
  </si>
  <si>
    <t>Örkelljunga</t>
  </si>
  <si>
    <t>Österlens Kraft AB</t>
  </si>
  <si>
    <t>Simrishamn</t>
  </si>
  <si>
    <t>Övik Energi AB</t>
  </si>
  <si>
    <t>Bjästa</t>
  </si>
  <si>
    <t>Bredbyn</t>
  </si>
  <si>
    <t>Hampnäs</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</si>
  <si>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</si>
  <si>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</si>
  <si>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</si>
  <si>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</si>
  <si>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</si>
  <si>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</si>
  <si>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</si>
  <si>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</si>
  <si>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</si>
  <si>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</si>
  <si>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</si>
  <si>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</si>
  <si>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</si>
  <si>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</si>
  <si>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</si>
  <si>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</si>
  <si>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</si>
  <si>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</si>
  <si>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</si>
  <si>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</si>
  <si>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</si>
  <si>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</si>
  <si>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</si>
  <si>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</si>
  <si>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</si>
  <si>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</si>
  <si>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</si>
  <si>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</si>
  <si>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</si>
  <si>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</si>
  <si>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</si>
  <si>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</si>
  <si>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</si>
  <si>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</si>
  <si>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</si>
  <si>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</si>
  <si>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</si>
  <si>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</si>
  <si>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ET</t>
  </si>
  <si>
    <t>-</t>
  </si>
  <si>
    <t>Renat avloppsvatten</t>
  </si>
  <si>
    <t>'Gasol'</t>
  </si>
  <si>
    <t>'Övr fossilt bränsle är gasol'</t>
  </si>
  <si>
    <t>Rökgaskondensat</t>
  </si>
  <si>
    <t>Sjövatten</t>
  </si>
  <si>
    <t>Lågtempererad spillvärme</t>
  </si>
  <si>
    <t>Geotermi</t>
  </si>
  <si>
    <t>'-'</t>
  </si>
  <si>
    <t>'Gasol = Övrigt fossilt bränsle'</t>
  </si>
  <si>
    <t>DS</t>
  </si>
  <si>
    <t>'Vi producerar ånga till industrin också.'</t>
  </si>
  <si>
    <t>'Olja till spets och underhåll'</t>
  </si>
  <si>
    <t>'Olja vid stopp pelletspanna'</t>
  </si>
  <si>
    <t>et</t>
  </si>
  <si>
    <t>'Bättre lev. från SCA '</t>
  </si>
  <si>
    <t>'2014 ny pelletspanna som minskar vår oljeandel. '</t>
  </si>
  <si>
    <t>'ok'</t>
  </si>
  <si>
    <t>'Assbergsverket har levererat 1.8 GWh under 2014'</t>
  </si>
  <si>
    <t>Grundvatten</t>
  </si>
  <si>
    <t>'2014 var väldigt varmt mindre spetslast'</t>
  </si>
  <si>
    <t>'övr fossilt bränsle är gasol'</t>
  </si>
  <si>
    <t>Torsby kommun</t>
  </si>
  <si>
    <t xml:space="preserve"> </t>
  </si>
  <si>
    <t>'Olja Ultra 3A'</t>
  </si>
  <si>
    <t>Täby Kommun</t>
  </si>
  <si>
    <t>'.'</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</si>
  <si>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</si>
  <si>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</si>
  <si>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</si>
  <si>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</si>
  <si>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</si>
  <si>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bränslemängd (autosumma) ()</t>
  </si>
  <si>
    <t>Tillförd energi från rökgaskondensering (GWh)</t>
  </si>
  <si>
    <t>Oförädlade trädbränslen</t>
  </si>
  <si>
    <t>Avfall</t>
  </si>
  <si>
    <t>RT-flis</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</si>
  <si>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</si>
  <si>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</si>
  <si>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</si>
  <si>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</si>
  <si>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</si>
  <si>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</si>
  <si>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</si>
  <si>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</si>
  <si>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</si>
  <si>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</si>
  <si>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</si>
  <si>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</si>
  <si>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</si>
  <si>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</si>
  <si>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</si>
  <si>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</si>
  <si>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</si>
  <si>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</si>
  <si>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</si>
  <si>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'Stora Enso'</t>
  </si>
  <si>
    <t>Spillvärme</t>
  </si>
  <si>
    <t>'Stora Enso Kvarnsveden AB'</t>
  </si>
  <si>
    <t>Sekundära trädbränslen</t>
  </si>
  <si>
    <t>'StoraEnso Nymölla '</t>
  </si>
  <si>
    <t>Annat ( kommentera)</t>
  </si>
  <si>
    <t>'Bergkvist i Insjön AB'</t>
  </si>
  <si>
    <t>'Sakab AB'</t>
  </si>
  <si>
    <t>'Fortum Värme AB'</t>
  </si>
  <si>
    <t>'Siljan Timber AB'</t>
  </si>
  <si>
    <t>'Åmotfors Energi AB'</t>
  </si>
  <si>
    <t>EO1</t>
  </si>
  <si>
    <t>'Eksjö Industri AB'</t>
  </si>
  <si>
    <t>'Statkraft'</t>
  </si>
  <si>
    <t>Primära trädbränslen</t>
  </si>
  <si>
    <t>'Woxnadalens Energi AB'</t>
  </si>
  <si>
    <t>'Eon Värme Sverige AB'</t>
  </si>
  <si>
    <t>'Borlänge Energi'</t>
  </si>
  <si>
    <t>'VIDA'</t>
  </si>
  <si>
    <t>'Gotlandsflis AB'</t>
  </si>
  <si>
    <t>'Bomhus Energi AB'</t>
  </si>
  <si>
    <t>'BillerudKorsnäs AB'</t>
  </si>
  <si>
    <t>El</t>
  </si>
  <si>
    <t>EO3-5</t>
  </si>
  <si>
    <t>'Renova'</t>
  </si>
  <si>
    <t>'Chalmers'</t>
  </si>
  <si>
    <t>'Hissmofors Såg'</t>
  </si>
  <si>
    <t>'AarhusKarlshamn'</t>
  </si>
  <si>
    <t>Pellets och briketter</t>
  </si>
  <si>
    <t>'Kils Avfallshantering AB'</t>
  </si>
  <si>
    <t>Avfallsgas</t>
  </si>
  <si>
    <t>'Svenstorp'</t>
  </si>
  <si>
    <t>'Ellinge'</t>
  </si>
  <si>
    <t>'Vafab Miljö AB'</t>
  </si>
  <si>
    <t>'Panncentralen i Lerum AB'</t>
  </si>
  <si>
    <t>'SCA Lilla Edet'</t>
  </si>
  <si>
    <t>Okänt</t>
  </si>
  <si>
    <t>'Billerud / Korsnäs'</t>
  </si>
  <si>
    <t>'Lulekraft AB'</t>
  </si>
  <si>
    <t>EO2</t>
  </si>
  <si>
    <t>'Hilbrand AB'</t>
  </si>
  <si>
    <t>'VAFAB'</t>
  </si>
  <si>
    <t>'Perstorp AB'</t>
  </si>
  <si>
    <t>'Vattenfall Heat'</t>
  </si>
  <si>
    <t>'Energifrakt i Piteå AB'</t>
  </si>
  <si>
    <t>'Sunne kommun'</t>
  </si>
  <si>
    <t>'Söderbärke bioenergi AB'</t>
  </si>
  <si>
    <t>'Fortum Värme'</t>
  </si>
  <si>
    <t>'Birka 2 KB'</t>
  </si>
  <si>
    <t>'Sandåsa Timber AB'</t>
  </si>
  <si>
    <t>'SCA Ortviken'</t>
  </si>
  <si>
    <t>'SCA Östrand'</t>
  </si>
  <si>
    <t>''E.on Försäljning Sverige AB''</t>
  </si>
  <si>
    <t>'EOn Värme'</t>
  </si>
  <si>
    <t>'Södra Timber Kinda'</t>
  </si>
  <si>
    <t>'Billerud Skärblacka AB'</t>
  </si>
  <si>
    <t>'Farmarenergi'</t>
  </si>
  <si>
    <t>'Söderenergi AB'</t>
  </si>
  <si>
    <t>'Bal o Bobcat'</t>
  </si>
  <si>
    <t>'Dalkia'</t>
  </si>
  <si>
    <t>'Agroenergi Neova'</t>
  </si>
  <si>
    <t>'Norra Skogsägarna'</t>
  </si>
  <si>
    <t>'Krematoriet'</t>
  </si>
  <si>
    <t>'Varaslättens Lagerhus'</t>
  </si>
  <si>
    <t>'Södra Cell Värö'</t>
  </si>
  <si>
    <t>'Tornion Energia Oy'</t>
  </si>
  <si>
    <t>Torv</t>
  </si>
  <si>
    <t>'Ekenäs timber'</t>
  </si>
  <si>
    <t>'Frödinge sågverk AB'</t>
  </si>
  <si>
    <t>'Katrinefors Kraftvärmeverk AB'</t>
  </si>
  <si>
    <t>'AB Karl Hedin'</t>
  </si>
  <si>
    <t>'Gruvön Billerud'</t>
  </si>
  <si>
    <t>'Pemco'</t>
  </si>
  <si>
    <t>'Iggesund paperboard'</t>
  </si>
  <si>
    <t>'Nordic Paper'</t>
  </si>
  <si>
    <t>'RTAB Energiproduktion AB''</t>
  </si>
  <si>
    <t>'ABB'</t>
  </si>
  <si>
    <t>'Lantmännen Agroenergi AB'</t>
  </si>
  <si>
    <t>'Lantmännen'</t>
  </si>
  <si>
    <t>'Tvären AB'</t>
  </si>
  <si>
    <t>'Eka Chemicals AB'</t>
  </si>
  <si>
    <t>'OX2'</t>
  </si>
  <si>
    <t>'Svensk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</si>
  <si>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</si>
  <si>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</si>
  <si>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</si>
  <si>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</si>
  <si>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</si>
  <si>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</si>
  <si>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</si>
  <si>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</si>
  <si>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</si>
  <si>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</si>
  <si>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</si>
  <si>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</si>
  <si>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</si>
  <si>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</si>
  <si>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</si>
  <si>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</si>
  <si>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</si>
  <si>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</si>
  <si>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</si>
  <si>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'Intern använding pelletstillverkning'</t>
  </si>
  <si>
    <t>'Internvärme + värme till FJK'</t>
  </si>
  <si>
    <t>'Sollentuna Energi'</t>
  </si>
  <si>
    <t>'Söderenergi. Norrenergi. EON. SFAB'</t>
  </si>
  <si>
    <t>'Kungälv Energi'</t>
  </si>
  <si>
    <t>'Mölndal Energi'</t>
  </si>
  <si>
    <t>'Sörred Energi'</t>
  </si>
  <si>
    <t>'Hammarö Energi AB'</t>
  </si>
  <si>
    <t>'Öresundskraft AB'</t>
  </si>
  <si>
    <t>'Göteborg Energi'</t>
  </si>
  <si>
    <t>'Fortum'</t>
  </si>
  <si>
    <t>'0'</t>
  </si>
  <si>
    <t>'Södertörns Fjärrvärme AB'</t>
  </si>
  <si>
    <t>'Telge Energi '</t>
  </si>
  <si>
    <t>'Fortum Värme AB '</t>
  </si>
  <si>
    <t>'Mjölby Svartådalen Energi AB'</t>
  </si>
  <si>
    <t>'Kristinehamns Energi'</t>
  </si>
  <si>
    <t>'Landskrona Energi AB'</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</si>
  <si>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</si>
  <si>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</si>
  <si>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</si>
  <si>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</si>
  <si>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</si>
  <si>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</si>
  <si>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</si>
  <si>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</si>
  <si>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</si>
  <si>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</si>
  <si>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</si>
  <si>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</si>
  <si>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'förnybar el "guaranteee of origin"'</t>
  </si>
  <si>
    <t>'85% vattenkraft och 15% vind'</t>
  </si>
  <si>
    <t>'El från vattenkraft'</t>
  </si>
  <si>
    <t>'vind/vatten'</t>
  </si>
  <si>
    <t>'Källmärkt'</t>
  </si>
  <si>
    <t>'Vattenkraft'</t>
  </si>
  <si>
    <t>'Bra miljöval el'</t>
  </si>
  <si>
    <t>'100% förnybart från Dala Kraft'</t>
  </si>
  <si>
    <t>'100% förnybar el från Dala Kraft'</t>
  </si>
  <si>
    <t>'Bioel till vp'</t>
  </si>
  <si>
    <t>'100'</t>
  </si>
  <si>
    <t>'Biokraft'</t>
  </si>
  <si>
    <t>'Eskilstuna Bioel'</t>
  </si>
  <si>
    <t>'Bra Miljöval'</t>
  </si>
  <si>
    <t>'FEAB Bra Miljöval'</t>
  </si>
  <si>
    <t>'FEAB Bra MIljöval'</t>
  </si>
  <si>
    <t>'Nordisk residual'</t>
  </si>
  <si>
    <t>'Egen Vindkraft'</t>
  </si>
  <si>
    <t>'Egen vindkraft'</t>
  </si>
  <si>
    <t>'57% biokraft. 39% vattenkraft. 4% vindkraft'</t>
  </si>
  <si>
    <t>'förnybart'</t>
  </si>
  <si>
    <t>'Grön el'</t>
  </si>
  <si>
    <t>'Källmärkt Gävle Energi'</t>
  </si>
  <si>
    <t>'Förnybar vattenkraft'</t>
  </si>
  <si>
    <t>'El från Karlstads Energi'</t>
  </si>
  <si>
    <t>'Karlstads Energi'</t>
  </si>
  <si>
    <t>'Vattenkraftsel'</t>
  </si>
  <si>
    <t>'Vatten el'</t>
  </si>
  <si>
    <t>'vattenkraft El'</t>
  </si>
  <si>
    <t>'Jämtkraft lokalprisel'</t>
  </si>
  <si>
    <t>'Jämtkraft lokalel'</t>
  </si>
  <si>
    <t>'100 % förnybar el'</t>
  </si>
  <si>
    <t>'100% vindkraft'</t>
  </si>
  <si>
    <t>'Förnybar'</t>
  </si>
  <si>
    <t>'Lokal Vind El från Göteborg Energi'</t>
  </si>
  <si>
    <t>'Lokal Vindel från Göteborg Energi'</t>
  </si>
  <si>
    <t>'Vattenkraftel'</t>
  </si>
  <si>
    <t>'Vasttenkraftel'</t>
  </si>
  <si>
    <t>'Vindel+El från Kraftvärmeverket'</t>
  </si>
  <si>
    <t>'Vindel'</t>
  </si>
  <si>
    <t>'Bra miljöval'</t>
  </si>
  <si>
    <t>'Bramiljöval'</t>
  </si>
  <si>
    <t>'residual'</t>
  </si>
  <si>
    <t>'Förnybar el från egen produktion'</t>
  </si>
  <si>
    <t>'Vattenel'</t>
  </si>
  <si>
    <t>'nordisk residual'</t>
  </si>
  <si>
    <t>'Bixia miljömärkt'</t>
  </si>
  <si>
    <t>'vattenkraft/kärnkraft'</t>
  </si>
  <si>
    <t>'80.9 % förnybar el'</t>
  </si>
  <si>
    <t>'Vindkraft'</t>
  </si>
  <si>
    <t>'Bioeldad Kraftvärme. vattenkraft och sol'</t>
  </si>
  <si>
    <t>'Vatten. bio. vind'</t>
  </si>
  <si>
    <t>'Vatte. bio. vind'</t>
  </si>
  <si>
    <t>'Vatten. Bio. Vind'</t>
  </si>
  <si>
    <t>'vattenkraftbaserad el'</t>
  </si>
  <si>
    <t>'85% vattenkraft och 15% vindkraft'</t>
  </si>
  <si>
    <t>'Förnyelsbar'</t>
  </si>
  <si>
    <t>'Förnyelsebar'</t>
  </si>
  <si>
    <t>'vind vatten bio'</t>
  </si>
  <si>
    <t>'Nordisk residualmix'</t>
  </si>
  <si>
    <t>'Biobränsle'</t>
  </si>
  <si>
    <t>'Vind. vatten och biobränsle'</t>
  </si>
  <si>
    <t>'Telge nät Vind och vatten'</t>
  </si>
  <si>
    <t>'" Vattenkraft"'</t>
  </si>
  <si>
    <t>''El producerad i eget biokraftvärmeverk''</t>
  </si>
  <si>
    <t>'Returel (Förnyelsebar)'</t>
  </si>
  <si>
    <t>'sol.vind.vatten ( 100% klimatneutral)'</t>
  </si>
  <si>
    <t>'sol.vind.vatten'</t>
  </si>
  <si>
    <t>'Ursprungsgaranterad'</t>
  </si>
  <si>
    <t>'Ursprungsgarantier'</t>
  </si>
  <si>
    <t>'Vattenfalls elmix'</t>
  </si>
  <si>
    <t>'Egenproducerad bioel'</t>
  </si>
  <si>
    <t>'Vattenfall elmix utan spec energikälla'</t>
  </si>
  <si>
    <t>'Vattenfalls elmix. ej specificerad ursprungskälla</t>
  </si>
  <si>
    <t>'Vattenfall restmix'</t>
  </si>
  <si>
    <t>'Egenproducerad bio el'</t>
  </si>
  <si>
    <t>'egenproducerad el. biobränsle'</t>
  </si>
  <si>
    <t>'Vattenfalls elmix ospec energikälla'</t>
  </si>
  <si>
    <t>'Vattenfalls elmix. '</t>
  </si>
  <si>
    <t>'vind.vatten. biobränsle'</t>
  </si>
  <si>
    <t>'vattenel epd'</t>
  </si>
  <si>
    <t>'Blå el från vattenkraft'</t>
  </si>
  <si>
    <t>'Bio Energi'</t>
  </si>
  <si>
    <t>'bioel'</t>
  </si>
  <si>
    <t>'Bio energi'</t>
  </si>
  <si>
    <t>'Vattenkraft 100 %'</t>
  </si>
  <si>
    <t>'EPD Vattenfall vattenkraft'</t>
  </si>
  <si>
    <t>'EPD Vattenfalls vattenkraft'</t>
  </si>
  <si>
    <t>'EPD Vattenfall. Vattenkraft'</t>
  </si>
  <si>
    <t>'DS'</t>
  </si>
  <si>
    <t>'Bra Miljöval och egenproducerad el'</t>
  </si>
  <si>
    <t>'Bra Milöval'</t>
  </si>
  <si>
    <t>'Hörneborgsel'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</si>
  <si>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</si>
  <si>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</si>
  <si>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</si>
  <si>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</si>
  <si>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</si>
  <si>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</si>
  <si>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</si>
  <si>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'Arboga Kommun'</t>
  </si>
  <si>
    <t>'Nya Arvika Gjuteri'</t>
  </si>
  <si>
    <t>'Volvo Construction Equipment'</t>
  </si>
  <si>
    <t>'Scott och Arvika Smide'</t>
  </si>
  <si>
    <t>'SSAB'</t>
  </si>
  <si>
    <t>'StoraEnso Nymölla'</t>
  </si>
  <si>
    <t>'Kristianstads Kyrkliga Samfällighet'</t>
  </si>
  <si>
    <t>'Gyproc'</t>
  </si>
  <si>
    <t>'Orion Norcarb Engineered Carbons'</t>
  </si>
  <si>
    <t>'VA-Syd'</t>
  </si>
  <si>
    <t>'Stena'</t>
  </si>
  <si>
    <t>'Falu Kyrkliga samfällighet'</t>
  </si>
  <si>
    <t>'IBM'</t>
  </si>
  <si>
    <t>'Kyrkogårdsförvaltningen'</t>
  </si>
  <si>
    <t>'Megufo AB'</t>
  </si>
  <si>
    <t>'Cementa AB'</t>
  </si>
  <si>
    <t>'Total industriell spillvärme till nätet'</t>
  </si>
  <si>
    <t>'Svenska Foder AB'</t>
  </si>
  <si>
    <t>'Uddeholms AB'</t>
  </si>
  <si>
    <t>'SCA BioNorr AB'</t>
  </si>
  <si>
    <t>'Paroc AB'</t>
  </si>
  <si>
    <t>'Höganäs Sweden AB'</t>
  </si>
  <si>
    <t>'Arla'</t>
  </si>
  <si>
    <t>'Södra Cell Mörrum'</t>
  </si>
  <si>
    <t>'Nordic Sugar  AB'</t>
  </si>
  <si>
    <t>'Yara AB'</t>
  </si>
  <si>
    <t>'Nordkalk'</t>
  </si>
  <si>
    <t>'Befesa Scandust'</t>
  </si>
  <si>
    <t>'Boliden Bergsö'</t>
  </si>
  <si>
    <t>'Preemraff Lysekil'</t>
  </si>
  <si>
    <t>'Lantmännen Reppe'</t>
  </si>
  <si>
    <t>'Billerud/Korsnäs'</t>
  </si>
  <si>
    <t>'Avfallsgas från Stålindustrin'</t>
  </si>
  <si>
    <t>'Hallsta Pappersbruk'</t>
  </si>
  <si>
    <t>'Oskarshamns församling'</t>
  </si>
  <si>
    <t>'SSAB EMA'</t>
  </si>
  <si>
    <t>'Smurfit Kappa Kraftliner'</t>
  </si>
  <si>
    <t>Et</t>
  </si>
  <si>
    <t>'Trätrappor'</t>
  </si>
  <si>
    <t>'Boliden Mineral AB'</t>
  </si>
  <si>
    <t>'Volvo Powertrain AB'</t>
  </si>
  <si>
    <t>'OVAKO'</t>
  </si>
  <si>
    <t>'Perstorp Oxo'</t>
  </si>
  <si>
    <t>'Borealis Polyeten'</t>
  </si>
  <si>
    <t>'LKAB'</t>
  </si>
  <si>
    <t>'LK-PEX'</t>
  </si>
  <si>
    <t>'Vargön Alloys'</t>
  </si>
  <si>
    <t>'Outokumpu'</t>
  </si>
  <si>
    <t>'Ovako Hofors'</t>
  </si>
  <si>
    <t>'Ovako Hällefors'</t>
  </si>
  <si>
    <t>'iggesund paperboard'</t>
  </si>
  <si>
    <t>'Nynas refinery'</t>
  </si>
  <si>
    <t>'Värnamo kyrkliga samfällighet'</t>
  </si>
  <si>
    <t>'Fagersta Stainless AB'</t>
  </si>
  <si>
    <t>'Seco Tools AB'</t>
  </si>
  <si>
    <t>'Ludvika Församling'</t>
  </si>
  <si>
    <t>'Ludvika Kommun. Reningsverket'</t>
  </si>
  <si>
    <t>'Kemira'</t>
  </si>
  <si>
    <t>'Elektrokoppar'</t>
  </si>
  <si>
    <t>Annat bränsle</t>
  </si>
  <si>
    <t>Avfallsgas/restgas</t>
  </si>
  <si>
    <t>Bark</t>
  </si>
  <si>
    <t>Bioolja</t>
  </si>
  <si>
    <t>Elpannor, elförbrukning</t>
  </si>
  <si>
    <t>EO2, inkl WRD</t>
  </si>
  <si>
    <t>Grot</t>
  </si>
  <si>
    <t>Hjälpel kraftvärme</t>
  </si>
  <si>
    <t>Naturgas</t>
  </si>
  <si>
    <t>Rökgaskondensering ojusterad</t>
  </si>
  <si>
    <t>Rökgaskondensering</t>
  </si>
  <si>
    <t>Spån</t>
  </si>
  <si>
    <t>Stamvedsflis</t>
  </si>
  <si>
    <t>Stenkol</t>
  </si>
  <si>
    <t>Tallbeckolja</t>
  </si>
  <si>
    <t>Torv (fjärrvärme och el)</t>
  </si>
  <si>
    <t>Total hjälpel</t>
  </si>
  <si>
    <t>Träbriketter</t>
  </si>
  <si>
    <t>Träpellets</t>
  </si>
  <si>
    <t>Träpulver</t>
  </si>
  <si>
    <t>Värmepumpar, elförbrukning</t>
  </si>
  <si>
    <t>Värmepumpar, värmeproduktion - elförbrukning</t>
  </si>
  <si>
    <t>Åkergrödor</t>
  </si>
  <si>
    <t>Övrigt fossilt</t>
  </si>
  <si>
    <t>Övrigt förädlat biobränsle</t>
  </si>
  <si>
    <t>Övrigt oförädlat biobränsle</t>
  </si>
  <si>
    <t>Kontrollsumma:</t>
  </si>
  <si>
    <t>Aneby Miljö &amp; Vatten AB</t>
  </si>
  <si>
    <t>Fortum Värme,  AB s.m. Stockholms stad</t>
  </si>
  <si>
    <t>Säffle</t>
  </si>
  <si>
    <t>Avfallsgas från stålindustrin</t>
  </si>
  <si>
    <t>Köpt prod.spec fjv</t>
  </si>
  <si>
    <t>Totalt tillförda bränslen:</t>
  </si>
  <si>
    <t>Totalt tillförd energi:</t>
  </si>
  <si>
    <t>Leveranser:</t>
  </si>
  <si>
    <t>Varav leveranser till annat fjärrvärmeföretag:</t>
  </si>
  <si>
    <t>Varav såld prod.spec fjärrvärme:</t>
  </si>
  <si>
    <t>Kvalitetsgranskad:</t>
  </si>
  <si>
    <t>Godkänd:</t>
  </si>
  <si>
    <t>Till redovisning för kunder:</t>
  </si>
  <si>
    <t>Total el</t>
  </si>
  <si>
    <t>Pellets, briketter och pulver</t>
  </si>
  <si>
    <t>Värme från vp minus el till vp</t>
  </si>
  <si>
    <t>Köpt hetvatten odefinierat bränsle</t>
  </si>
  <si>
    <t>Biobränslen</t>
  </si>
  <si>
    <t>Gimmersta Floda</t>
  </si>
  <si>
    <t>POB Aneby</t>
  </si>
  <si>
    <t>Malmköping, Malma</t>
  </si>
  <si>
    <t>Köpt prod.spec hetvatten</t>
  </si>
  <si>
    <t>Ursprungsmärkning av el</t>
  </si>
  <si>
    <t>Primärenergifaktor använd el</t>
  </si>
  <si>
    <t>Koldioxidekvivalenter använd el</t>
  </si>
  <si>
    <t>Fossilandel använd el</t>
  </si>
  <si>
    <t>Total levererad värme</t>
  </si>
  <si>
    <t>Totalt såld fjärrvärme till andra fjärrvärmeföretag</t>
  </si>
  <si>
    <t>Totalverkningsgrad:</t>
  </si>
  <si>
    <t>Sverige totalt kvalitetsgranskade:</t>
  </si>
  <si>
    <t>Små nät</t>
  </si>
  <si>
    <t>leverans &lt;150 GWh</t>
  </si>
  <si>
    <t>Medelstora nät</t>
  </si>
  <si>
    <t>150GWh&lt;leverans&lt;1000 GWh</t>
  </si>
  <si>
    <t>Stora nät</t>
  </si>
  <si>
    <t>Leverans &gt;1000 GWh</t>
  </si>
  <si>
    <t>Summa alla:</t>
  </si>
  <si>
    <t>Bränsle/Energibärare</t>
  </si>
  <si>
    <t>2013 kvalitetsgranskade</t>
  </si>
  <si>
    <t>2012 kvalitetsgranskade</t>
  </si>
  <si>
    <t>2008</t>
  </si>
  <si>
    <t>2007</t>
  </si>
  <si>
    <t>2006</t>
  </si>
  <si>
    <t>2005</t>
  </si>
  <si>
    <t>2004</t>
  </si>
  <si>
    <t>Industriell spillvärme</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</si>
  <si>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</si>
  <si>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</si>
  <si>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</si>
  <si>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</si>
  <si>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</si>
  <si>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</si>
  <si>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</si>
  <si>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</si>
  <si>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</si>
  <si>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</si>
  <si>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</si>
  <si>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</si>
  <si>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</si>
  <si>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</si>
  <si>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t>Övrigt fossilt bränsle</t>
  </si>
  <si>
    <r>
      <t>SUMMA: Bränsle/energi till värme</t>
    </r>
    <r>
      <rPr>
        <b/>
        <vertAlign val="superscript"/>
        <sz val="11"/>
        <color theme="1"/>
        <rFont val="Calibri"/>
        <family val="2"/>
        <scheme val="minor"/>
      </rPr>
      <t>6</t>
    </r>
  </si>
  <si>
    <r>
      <t xml:space="preserve">Verkningsgrad </t>
    </r>
    <r>
      <rPr>
        <sz val="9"/>
        <color theme="1"/>
        <rFont val="Calibri"/>
        <family val="2"/>
        <scheme val="minor"/>
      </rPr>
      <t>exklusive rökgaskondensering</t>
    </r>
  </si>
  <si>
    <t>bark, grot, spån, stamvedsflis, övrigt oförädlat</t>
  </si>
  <si>
    <t>pellets, briketter, pulver, övrigt förädlat</t>
  </si>
  <si>
    <t>Inklusive rökgaskondensering för 2011, 2012 och 2013</t>
  </si>
  <si>
    <t>Hjälpel till produktion och distribution (inklusive schablon) samt hjälpel till kraftvärme</t>
  </si>
  <si>
    <t>2014 kvalitetsgranskade</t>
  </si>
  <si>
    <t>Skillnad 2014 och 2013 (%)</t>
  </si>
  <si>
    <t>Skillnad 2014 och 2013 (GWh)</t>
  </si>
  <si>
    <r>
      <t>Totala värmeleveranser</t>
    </r>
    <r>
      <rPr>
        <vertAlign val="superscript"/>
        <sz val="11"/>
        <color theme="1"/>
        <rFont val="Calibri"/>
        <family val="2"/>
        <scheme val="minor"/>
      </rPr>
      <t>8</t>
    </r>
  </si>
  <si>
    <t>För 2012, 2013 och 2014: Leveranser = Leveranser-sålt till fjvföretag.</t>
  </si>
  <si>
    <t>Bränslen allokerade till el:</t>
  </si>
  <si>
    <t>Totalt bränsle allokerat till el, exklusive hjälpel</t>
  </si>
  <si>
    <t>Total bränsle allokerat till värme, exklusive hjälpel och rökgaskondensering</t>
  </si>
  <si>
    <t>Total andel bränsle allokerat till el, exklusive hjälpel och rökgaskondensering</t>
  </si>
  <si>
    <t>kontroll:</t>
  </si>
  <si>
    <t>Summa justerad allokerad tillförd energi:</t>
  </si>
  <si>
    <t>Summa justerad allokerad tillförd energi (utan hjälpel):</t>
  </si>
  <si>
    <t>Summa justerad allokerad tillförd energi (utan hjälpel och rökgaskondensering):</t>
  </si>
  <si>
    <t>Andel av bränsle i kvv som allokerats till värme, exklusive rökgaskondensering och hjälpel</t>
  </si>
  <si>
    <t>Biobränsle</t>
  </si>
  <si>
    <t>Summa tillförd energi:</t>
  </si>
  <si>
    <t>Värmeprod i kvv</t>
  </si>
  <si>
    <t>Elprod i kvv</t>
  </si>
  <si>
    <t>Verkningsgrad kvv</t>
  </si>
  <si>
    <t>Summa tillförd energi exklusive rökgaskondensering</t>
  </si>
  <si>
    <t>Egen hetvattenproduktion:</t>
  </si>
  <si>
    <t>Verkningsgrad egen hetvattenproduktion:</t>
  </si>
  <si>
    <t>Summa allokerad tillförd energi:</t>
  </si>
  <si>
    <t>Från fliken totalt:</t>
  </si>
  <si>
    <t>Summa</t>
  </si>
  <si>
    <t>Kommentar:</t>
  </si>
  <si>
    <t>För Malmö är endast värmeprod och inte elprod inrapporterat, vilket leder till att inga bränslen allokeras till elen. Slutsumman på bränslen stämmer dock med E.ons fil</t>
  </si>
  <si>
    <t>Kommentar</t>
  </si>
  <si>
    <t>Urval för publicering. Om inget fylls i här publiceras de kvalitetsgranskade näten</t>
  </si>
  <si>
    <t>Nätnumrering (för urval till publicering och redovisning för kunder)</t>
  </si>
  <si>
    <t>Ev kommentar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</si>
  <si>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</si>
  <si>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</si>
  <si>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</si>
  <si>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Ska publiceras:</t>
  </si>
  <si>
    <t>x</t>
  </si>
  <si>
    <t>Miljövärden hämtade 150609</t>
  </si>
  <si>
    <t>E.ons nät ska inte publiceras</t>
  </si>
  <si>
    <t>Söderenergi vill inte publicera</t>
  </si>
  <si>
    <t>Nät för publicering baserat på företag i bokstavsordning:</t>
  </si>
  <si>
    <t>Nätnummer:</t>
  </si>
  <si>
    <t>Total nätlista i bokstavsordning</t>
  </si>
  <si>
    <t>Nät för publicering sorterat i bokstavsordning:</t>
  </si>
  <si>
    <t>Numrering</t>
  </si>
  <si>
    <t>Nätnummer</t>
  </si>
  <si>
    <t>Ska nätet publiceras:</t>
  </si>
  <si>
    <t>Välj nät:</t>
  </si>
  <si>
    <t>Allokeringsmetod vid kraftvärme</t>
  </si>
  <si>
    <t xml:space="preserve">total använd el  i produktionen </t>
  </si>
  <si>
    <t>Elproduktion</t>
  </si>
  <si>
    <t>Såld prod.spec värme:</t>
  </si>
  <si>
    <t>Företagsnamn</t>
  </si>
  <si>
    <t>http://www.eon.se/privatkund/Produkter-och-priser/Fjarrvarme/Miljovarden/</t>
  </si>
  <si>
    <t>Hjälpel (inkl el till elpannor)</t>
  </si>
  <si>
    <t>Summa bränslen (för kontroll)</t>
  </si>
  <si>
    <t>OBS! Ändra ej i rutan med nätnamn!</t>
  </si>
  <si>
    <r>
      <t xml:space="preserve">Ska publiceras: </t>
    </r>
    <r>
      <rPr>
        <sz val="11"/>
        <rFont val="Calibri"/>
        <family val="2"/>
      </rPr>
      <t>(om inte se länk ska visas)</t>
    </r>
  </si>
  <si>
    <t>Avfallsgas/restgas inkl. avfallsgas från stålindustrin</t>
  </si>
  <si>
    <t>Torv och torvbriketter</t>
  </si>
  <si>
    <t>El till värmepump</t>
  </si>
  <si>
    <t>Köpt hetvatten från andra fjärrvärmeföretag</t>
  </si>
  <si>
    <t>Summa bränslen</t>
  </si>
  <si>
    <t>OBS! Ändra ej i rutan ovanför</t>
  </si>
  <si>
    <t>Andel:</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</si>
  <si>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</si>
  <si>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</si>
  <si>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</si>
  <si>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</si>
  <si>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</si>
  <si>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</si>
  <si>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</si>
  <si>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</si>
  <si>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</si>
  <si>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</si>
  <si>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</si>
  <si>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</si>
  <si>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</si>
  <si>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</si>
  <si>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</si>
  <si>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</si>
  <si>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</si>
  <si>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</si>
  <si>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</si>
  <si>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</si>
  <si>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</si>
  <si>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t>
  </si>
  <si>
    <t>värmeproduktion:</t>
  </si>
  <si>
    <t>Visa se länk:</t>
  </si>
  <si>
    <t>Lokala miljövärden 2014</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</si>
  <si>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</si>
  <si>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</si>
  <si>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</si>
  <si>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</si>
  <si>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</si>
  <si>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</si>
  <si>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</si>
  <si>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Övriga biobränslen</t>
  </si>
  <si>
    <t>Torv (övrigt)</t>
  </si>
  <si>
    <t>Värme från värmepump minus el till värmepump</t>
  </si>
  <si>
    <t>El (Nordisk residual)</t>
  </si>
  <si>
    <t>Köpt hetvatten</t>
  </si>
  <si>
    <t>Hemsida dit vi hänvisar för mer information: (endast för E.on)</t>
  </si>
  <si>
    <t>Viktade värden el</t>
  </si>
  <si>
    <t>Miljövärden för använd el:</t>
  </si>
  <si>
    <t>El*primärenergi</t>
  </si>
  <si>
    <t>El*koldioxid</t>
  </si>
  <si>
    <t>El*Fossil</t>
  </si>
  <si>
    <t>Summa kvalitetsgranskade:</t>
  </si>
  <si>
    <t>Miljöfaktorer för kvalitetsgranskade näts el:</t>
  </si>
  <si>
    <t>Antal med residual:</t>
  </si>
  <si>
    <t>Antal med egen el:</t>
  </si>
  <si>
    <t>EO1, EO2 inkl. WRD, EO3-5</t>
  </si>
  <si>
    <t>Växjö säger att de är fel i deras miljövärden. Följ upp i augusti!</t>
  </si>
  <si>
    <t>fagersta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</si>
</sst>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000"/>
    <numFmt numFmtId="166" formatCode="0.0"/>
    <numFmt numFmtId="167" formatCode="#,##0.0"/>
    <numFmt numFmtId="168" formatCode="0.0%"/>
  </numFmts>
  <fonts count="68"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1"/>
      <color indexed="8"/>
      <name val="Calibri"/>
      <family val="2"/>
    </font>
    <font>
      <b/>
      <sz val="11"/>
      <color indexed="62"/>
      <name val="Calibri"/>
      <family val="2"/>
    </font>
    <font>
      <sz val="11"/>
      <name val="Calibri"/>
      <family val="2"/>
    </font>
    <font>
      <b/>
      <sz val="10"/>
      <name val="Arial"/>
      <family val="2"/>
    </font>
    <font>
      <sz val="10"/>
      <name val="Arial"/>
      <family val="2"/>
    </font>
    <font>
      <i/>
      <sz val="10"/>
      <name val="Arial"/>
      <family val="2"/>
    </font>
    <font>
      <b/>
      <i/>
      <sz val="10"/>
      <name val="Arial"/>
      <family val="2"/>
    </font>
    <font>
      <i/>
      <sz val="11"/>
      <color indexed="8"/>
      <name val="Calibri"/>
      <family val="2"/>
    </font>
    <font>
      <i/>
      <sz val="10"/>
      <color theme="0" tint="-0.249977111117893"/>
      <name val="Arial"/>
      <family val="2"/>
    </font>
    <font>
      <i/>
      <sz val="11"/>
      <color theme="0" tint="-0.249977111117893"/>
      <name val="Calibri"/>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11"/>
      <color theme="0" tint="-0.14999847407452621"/>
      <name val="Calibri"/>
      <family val="2"/>
      <scheme val="minor"/>
    </font>
    <font>
      <b/>
      <sz val="9"/>
      <color indexed="81"/>
      <name val="Tahoma"/>
      <family val="2"/>
    </font>
    <font>
      <sz val="9"/>
      <color indexed="81"/>
      <name val="Tahoma"/>
      <family val="2"/>
    </font>
    <font>
      <u/>
      <sz val="11"/>
      <color theme="1"/>
      <name val="Calibri"/>
      <family val="2"/>
      <scheme val="minor"/>
    </font>
    <font>
      <i/>
      <u/>
      <sz val="11"/>
      <color theme="1"/>
      <name val="Calibri"/>
      <family val="2"/>
      <scheme val="minor"/>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sz val="10"/>
      <color theme="0" tint="-0.499984740745262"/>
      <name val="Arial"/>
      <family val="2"/>
    </font>
    <font>
      <sz val="11"/>
      <color theme="0" tint="-0.34998626667073579"/>
      <name val="Calibri"/>
      <family val="2"/>
    </font>
    <font>
      <u/>
      <sz val="11"/>
      <color theme="10"/>
      <name val="Calibri"/>
      <family val="2"/>
    </font>
    <font>
      <b/>
      <sz val="11"/>
      <name val="Calibri"/>
      <family val="2"/>
    </font>
    <font>
      <b/>
      <sz val="12"/>
      <color indexed="10"/>
      <name val="Calibri"/>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11"/>
      <color theme="0" tint="-0.34998626667073579"/>
      <name val="Calibri"/>
      <family val="2"/>
      <scheme val="minor"/>
    </font>
  </fonts>
  <fills count="7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23"/>
        <bgColor indexed="64"/>
      </patternFill>
    </fill>
    <fill>
      <patternFill patternType="solid">
        <fgColor indexed="22"/>
        <bgColor indexed="64"/>
      </patternFill>
    </fill>
    <fill>
      <patternFill patternType="solid">
        <fgColor indexed="63"/>
        <bgColor indexed="64"/>
      </patternFill>
    </fill>
    <fill>
      <patternFill patternType="solid">
        <fgColor indexed="47"/>
        <bgColor indexed="64"/>
      </patternFill>
    </fill>
    <fill>
      <patternFill patternType="solid">
        <fgColor indexed="60"/>
        <bgColor indexed="64"/>
      </patternFill>
    </fill>
    <fill>
      <patternFill patternType="solid">
        <fgColor indexed="8"/>
        <bgColor indexed="64"/>
      </patternFill>
    </fill>
    <fill>
      <patternFill patternType="solid">
        <fgColor indexed="40"/>
        <bgColor indexed="64"/>
      </patternFill>
    </fill>
    <fill>
      <patternFill patternType="solid">
        <fgColor indexed="46"/>
        <bgColor indexed="64"/>
      </patternFill>
    </fill>
    <fill>
      <patternFill patternType="solid">
        <fgColor indexed="57"/>
        <bgColor indexed="64"/>
      </patternFill>
    </fill>
    <fill>
      <patternFill patternType="solid">
        <fgColor indexed="56"/>
        <bgColor indexed="64"/>
      </patternFill>
    </fill>
    <fill>
      <patternFill patternType="solid">
        <fgColor indexed="49"/>
        <bgColor indexed="64"/>
      </patternFill>
    </fill>
    <fill>
      <patternFill patternType="solid">
        <fgColor indexed="17"/>
        <bgColor indexed="64"/>
      </patternFill>
    </fill>
    <fill>
      <patternFill patternType="solid">
        <fgColor indexed="50"/>
        <bgColor indexed="64"/>
      </patternFill>
    </fill>
    <fill>
      <patternFill patternType="solid">
        <fgColor indexed="14"/>
        <bgColor indexed="64"/>
      </patternFill>
    </fill>
    <fill>
      <patternFill patternType="solid">
        <fgColor indexed="12"/>
        <bgColor indexed="64"/>
      </patternFill>
    </fill>
    <fill>
      <patternFill patternType="solid">
        <fgColor indexed="26"/>
        <bgColor indexed="64"/>
      </patternFill>
    </fill>
    <fill>
      <patternFill patternType="solid">
        <fgColor indexed="44"/>
        <bgColor indexed="64"/>
      </patternFill>
    </fill>
    <fill>
      <patternFill patternType="solid">
        <fgColor indexed="41"/>
        <bgColor indexed="64"/>
      </patternFill>
    </fill>
    <fill>
      <patternFill patternType="solid">
        <fgColor indexed="20"/>
        <bgColor indexed="64"/>
      </patternFill>
    </fill>
    <fill>
      <patternFill patternType="solid">
        <fgColor indexed="53"/>
        <bgColor indexed="64"/>
      </patternFill>
    </fill>
    <fill>
      <patternFill patternType="solid">
        <fgColor theme="8" tint="0.59999389629810485"/>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8">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9" fontId="22" fillId="0" borderId="0" applyFont="0" applyFill="0" applyBorder="0" applyAlignment="0" applyProtection="0"/>
    <xf numFmtId="0" fontId="23" fillId="0" borderId="10" applyNumberFormat="0" applyFill="0" applyAlignment="0" applyProtection="0"/>
    <xf numFmtId="0" fontId="3" fillId="0" borderId="0"/>
    <xf numFmtId="0" fontId="3" fillId="0" borderId="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47" fillId="0" borderId="0" applyNumberFormat="0" applyFill="0" applyBorder="0" applyAlignment="0" applyProtection="0"/>
    <xf numFmtId="0" fontId="1" fillId="0" borderId="0"/>
    <xf numFmtId="0" fontId="22" fillId="0" borderId="0"/>
    <xf numFmtId="0" fontId="22" fillId="0" borderId="0"/>
    <xf numFmtId="0" fontId="26" fillId="0" borderId="0"/>
    <xf numFmtId="9" fontId="1" fillId="0" borderId="0" applyFont="0" applyFill="0" applyBorder="0" applyAlignment="0" applyProtection="0"/>
  </cellStyleXfs>
  <cellXfs count="262">
    <xf numFmtId="0" fontId="0" fillId="0" borderId="0" xfId="0"/>
    <xf numFmtId="0" fontId="21" fillId="0" borderId="0" xfId="0" applyFont="1" applyAlignment="1">
      <alignment vertical="top" wrapText="1"/>
    </xf>
    <xf numFmtId="0" fontId="0" fillId="0" borderId="0" xfId="0" applyNumberFormat="1" applyFont="1" applyFill="1" applyBorder="1" applyAlignment="1" applyProtection="1"/>
    <xf numFmtId="0" fontId="3" fillId="0" borderId="0" xfId="44"/>
    <xf numFmtId="0" fontId="25" fillId="0" borderId="0" xfId="45" applyFont="1" applyAlignment="1">
      <alignment horizontal="center" vertical="center" wrapText="1"/>
    </xf>
    <xf numFmtId="0" fontId="25" fillId="34" borderId="0" xfId="45" applyFont="1" applyFill="1" applyAlignment="1">
      <alignment horizontal="center" vertical="center" wrapText="1"/>
    </xf>
    <xf numFmtId="0" fontId="25" fillId="0" borderId="0" xfId="45" applyFont="1" applyFill="1" applyAlignment="1">
      <alignment horizontal="center" vertical="center" wrapText="1"/>
    </xf>
    <xf numFmtId="0" fontId="26" fillId="0" borderId="0" xfId="45" applyFont="1"/>
    <xf numFmtId="0" fontId="26" fillId="35" borderId="0" xfId="45" applyFont="1" applyFill="1" applyAlignment="1">
      <alignment wrapText="1"/>
    </xf>
    <xf numFmtId="0" fontId="26" fillId="35" borderId="0" xfId="45" applyFont="1" applyFill="1"/>
    <xf numFmtId="0" fontId="25" fillId="35" borderId="0" xfId="45" applyFont="1" applyFill="1" applyAlignment="1">
      <alignment wrapText="1"/>
    </xf>
    <xf numFmtId="0" fontId="0" fillId="36" borderId="0" xfId="0" applyNumberFormat="1" applyFont="1" applyFill="1" applyBorder="1" applyAlignment="1" applyProtection="1"/>
    <xf numFmtId="0" fontId="23" fillId="0" borderId="10" xfId="43" applyFont="1" applyFill="1" applyBorder="1" applyAlignment="1">
      <alignment wrapText="1"/>
    </xf>
    <xf numFmtId="0" fontId="0" fillId="0" borderId="0" xfId="0" applyNumberFormat="1" applyFont="1" applyFill="1" applyBorder="1" applyAlignment="1" applyProtection="1">
      <alignment wrapText="1"/>
    </xf>
    <xf numFmtId="0" fontId="0" fillId="36" borderId="0" xfId="0" applyFill="1"/>
    <xf numFmtId="0" fontId="0" fillId="0" borderId="0" xfId="0" applyFill="1"/>
    <xf numFmtId="0" fontId="0" fillId="37" borderId="0" xfId="0" applyFill="1"/>
    <xf numFmtId="0" fontId="28" fillId="0" borderId="0" xfId="45" applyFont="1" applyAlignment="1">
      <alignment horizontal="center" vertical="center" wrapText="1"/>
    </xf>
    <xf numFmtId="0" fontId="22" fillId="0" borderId="0" xfId="44" applyNumberFormat="1" applyFont="1" applyFill="1" applyBorder="1" applyAlignment="1" applyProtection="1">
      <alignment wrapText="1"/>
    </xf>
    <xf numFmtId="0" fontId="26" fillId="0" borderId="0" xfId="0" applyFont="1" applyFill="1" applyAlignment="1">
      <alignment wrapText="1"/>
    </xf>
    <xf numFmtId="0" fontId="22" fillId="0" borderId="0" xfId="44" applyNumberFormat="1" applyFont="1" applyFill="1" applyBorder="1" applyAlignment="1" applyProtection="1"/>
    <xf numFmtId="0" fontId="0" fillId="38" borderId="0" xfId="0" applyNumberFormat="1" applyFont="1" applyFill="1" applyBorder="1" applyAlignment="1" applyProtection="1"/>
    <xf numFmtId="0" fontId="29" fillId="0" borderId="0" xfId="0" applyFont="1"/>
    <xf numFmtId="9" fontId="0" fillId="0" borderId="0" xfId="42" applyFont="1"/>
    <xf numFmtId="0" fontId="25" fillId="39" borderId="0" xfId="45" applyFont="1" applyFill="1" applyAlignment="1">
      <alignment wrapText="1"/>
    </xf>
    <xf numFmtId="0" fontId="3" fillId="39" borderId="0" xfId="45" applyFill="1"/>
    <xf numFmtId="0" fontId="3" fillId="39" borderId="0" xfId="45" applyFill="1" applyAlignment="1">
      <alignment wrapText="1"/>
    </xf>
    <xf numFmtId="0" fontId="26" fillId="39" borderId="0" xfId="45" applyFont="1" applyFill="1" applyAlignment="1">
      <alignment wrapText="1"/>
    </xf>
    <xf numFmtId="0" fontId="25" fillId="40" borderId="0" xfId="0" applyFont="1" applyFill="1"/>
    <xf numFmtId="0" fontId="26" fillId="40" borderId="0" xfId="45" applyFont="1" applyFill="1"/>
    <xf numFmtId="0" fontId="26" fillId="41" borderId="0" xfId="0" applyFont="1" applyFill="1"/>
    <xf numFmtId="0" fontId="26" fillId="41" borderId="0" xfId="45" applyFont="1" applyFill="1"/>
    <xf numFmtId="0" fontId="25" fillId="0" borderId="0" xfId="0" applyFont="1"/>
    <xf numFmtId="0" fontId="26" fillId="0" borderId="0" xfId="0" applyFont="1"/>
    <xf numFmtId="0" fontId="26" fillId="0" borderId="0" xfId="45" applyFont="1" applyFill="1"/>
    <xf numFmtId="166" fontId="26" fillId="40" borderId="0" xfId="45" applyNumberFormat="1" applyFont="1" applyFill="1"/>
    <xf numFmtId="166" fontId="26" fillId="41" borderId="0" xfId="45" applyNumberFormat="1" applyFont="1" applyFill="1"/>
    <xf numFmtId="166" fontId="26" fillId="0" borderId="0" xfId="45" applyNumberFormat="1" applyFont="1"/>
    <xf numFmtId="166" fontId="0" fillId="0" borderId="0" xfId="0" applyNumberFormat="1"/>
    <xf numFmtId="0" fontId="30" fillId="0" borderId="0" xfId="0" applyFont="1" applyFill="1"/>
    <xf numFmtId="0" fontId="0" fillId="34" borderId="0" xfId="0" applyFill="1"/>
    <xf numFmtId="0" fontId="19" fillId="42" borderId="11" xfId="45" applyFont="1" applyFill="1" applyBorder="1" applyAlignment="1">
      <alignment horizontal="left"/>
    </xf>
    <xf numFmtId="0" fontId="19" fillId="42" borderId="11" xfId="45" applyFont="1" applyFill="1" applyBorder="1" applyAlignment="1">
      <alignment horizontal="left" vertical="center" wrapText="1"/>
    </xf>
    <xf numFmtId="0" fontId="19" fillId="42" borderId="11" xfId="45" applyFont="1" applyFill="1" applyBorder="1" applyAlignment="1">
      <alignment horizontal="left" vertical="center"/>
    </xf>
    <xf numFmtId="0" fontId="19" fillId="42" borderId="11" xfId="45" applyFont="1" applyFill="1" applyBorder="1" applyAlignment="1">
      <alignment horizontal="center" vertical="center"/>
    </xf>
    <xf numFmtId="0" fontId="3" fillId="0" borderId="0" xfId="45"/>
    <xf numFmtId="167" fontId="3" fillId="42" borderId="12" xfId="45" applyNumberFormat="1" applyFill="1" applyBorder="1"/>
    <xf numFmtId="167" fontId="3" fillId="42" borderId="0" xfId="45" applyNumberFormat="1" applyFill="1" applyBorder="1"/>
    <xf numFmtId="167" fontId="3" fillId="42" borderId="13" xfId="45" applyNumberFormat="1" applyFill="1" applyBorder="1"/>
    <xf numFmtId="167" fontId="3" fillId="42" borderId="14" xfId="45" applyNumberFormat="1" applyFill="1" applyBorder="1"/>
    <xf numFmtId="167" fontId="3" fillId="42" borderId="11" xfId="45" applyNumberFormat="1" applyFill="1" applyBorder="1"/>
    <xf numFmtId="167" fontId="3" fillId="42" borderId="15" xfId="45" applyNumberFormat="1" applyFill="1" applyBorder="1"/>
    <xf numFmtId="167" fontId="19" fillId="42" borderId="16" xfId="45" applyNumberFormat="1" applyFont="1" applyFill="1" applyBorder="1"/>
    <xf numFmtId="9" fontId="21" fillId="42" borderId="17" xfId="46" applyFont="1" applyFill="1" applyBorder="1"/>
    <xf numFmtId="166" fontId="0" fillId="42" borderId="18" xfId="46" applyNumberFormat="1" applyFont="1" applyFill="1" applyBorder="1"/>
    <xf numFmtId="167" fontId="19" fillId="42" borderId="18" xfId="45" applyNumberFormat="1" applyFont="1" applyFill="1" applyBorder="1" applyAlignment="1">
      <alignment horizontal="center"/>
    </xf>
    <xf numFmtId="167" fontId="19" fillId="42" borderId="0" xfId="45" applyNumberFormat="1" applyFont="1" applyFill="1" applyBorder="1" applyAlignment="1">
      <alignment horizontal="center"/>
    </xf>
    <xf numFmtId="167" fontId="19" fillId="42" borderId="0" xfId="45" applyNumberFormat="1" applyFont="1" applyFill="1" applyBorder="1"/>
    <xf numFmtId="167" fontId="19" fillId="42" borderId="13" xfId="45" applyNumberFormat="1" applyFont="1" applyFill="1" applyBorder="1"/>
    <xf numFmtId="9" fontId="21" fillId="42" borderId="16" xfId="46" applyFont="1" applyFill="1" applyBorder="1"/>
    <xf numFmtId="0" fontId="3" fillId="42" borderId="19" xfId="45" applyFill="1" applyBorder="1"/>
    <xf numFmtId="0" fontId="3" fillId="42" borderId="11" xfId="45" applyFill="1" applyBorder="1"/>
    <xf numFmtId="9" fontId="19" fillId="42" borderId="11" xfId="46" applyNumberFormat="1" applyFont="1" applyFill="1" applyBorder="1" applyAlignment="1">
      <alignment horizontal="center"/>
    </xf>
    <xf numFmtId="9" fontId="19" fillId="42" borderId="11" xfId="46" applyFont="1" applyFill="1" applyBorder="1"/>
    <xf numFmtId="166" fontId="3" fillId="0" borderId="0" xfId="45" applyNumberFormat="1"/>
    <xf numFmtId="9" fontId="2" fillId="0" borderId="0" xfId="42" applyFont="1"/>
    <xf numFmtId="168" fontId="2" fillId="0" borderId="0" xfId="42" applyNumberFormat="1" applyFont="1"/>
    <xf numFmtId="0" fontId="3" fillId="0" borderId="0" xfId="45" applyFill="1"/>
    <xf numFmtId="0" fontId="3" fillId="0" borderId="0" xfId="45" applyFill="1" applyAlignment="1">
      <alignment horizontal="right"/>
    </xf>
    <xf numFmtId="0" fontId="2" fillId="0" borderId="0" xfId="45" applyFont="1" applyFill="1"/>
    <xf numFmtId="167" fontId="3" fillId="42" borderId="0" xfId="45" applyNumberFormat="1" applyFill="1" applyBorder="1" applyAlignment="1">
      <alignment horizontal="center" vertical="center"/>
    </xf>
    <xf numFmtId="167" fontId="3" fillId="42" borderId="11" xfId="45" applyNumberFormat="1" applyFill="1" applyBorder="1" applyAlignment="1">
      <alignment horizontal="center" vertical="center"/>
    </xf>
    <xf numFmtId="166" fontId="0" fillId="42" borderId="0" xfId="46" applyNumberFormat="1" applyFont="1" applyFill="1" applyBorder="1" applyAlignment="1">
      <alignment horizontal="center" vertical="center"/>
    </xf>
    <xf numFmtId="9" fontId="0" fillId="42" borderId="0" xfId="46" applyFont="1" applyFill="1" applyBorder="1" applyAlignment="1">
      <alignment horizontal="center"/>
    </xf>
    <xf numFmtId="166" fontId="0" fillId="42" borderId="0" xfId="46" applyNumberFormat="1" applyFont="1" applyFill="1" applyBorder="1" applyAlignment="1">
      <alignment horizontal="center"/>
    </xf>
    <xf numFmtId="1" fontId="0" fillId="42" borderId="0" xfId="46" applyNumberFormat="1" applyFont="1" applyFill="1" applyBorder="1" applyAlignment="1">
      <alignment horizontal="center"/>
    </xf>
    <xf numFmtId="167" fontId="2" fillId="42" borderId="16" xfId="45" applyNumberFormat="1" applyFont="1" applyFill="1" applyBorder="1"/>
    <xf numFmtId="9" fontId="21" fillId="42" borderId="11" xfId="46" applyFont="1" applyFill="1" applyBorder="1"/>
    <xf numFmtId="9" fontId="21" fillId="42" borderId="15" xfId="46" applyFont="1" applyFill="1" applyBorder="1"/>
    <xf numFmtId="0" fontId="21" fillId="0" borderId="0" xfId="0" applyFont="1" applyAlignment="1">
      <alignment wrapText="1"/>
    </xf>
    <xf numFmtId="0" fontId="0" fillId="38" borderId="0" xfId="0" applyFill="1"/>
    <xf numFmtId="0" fontId="35" fillId="0" borderId="0" xfId="0" applyFont="1"/>
    <xf numFmtId="0" fontId="36" fillId="0" borderId="0" xfId="47" applyFont="1" applyAlignment="1">
      <alignment wrapText="1"/>
    </xf>
    <xf numFmtId="0" fontId="36" fillId="34" borderId="0" xfId="47" applyFont="1" applyFill="1" applyAlignment="1">
      <alignment wrapText="1"/>
    </xf>
    <xf numFmtId="0" fontId="36" fillId="0" borderId="0" xfId="47" applyFont="1" applyFill="1" applyAlignment="1">
      <alignment wrapText="1"/>
    </xf>
    <xf numFmtId="0" fontId="21" fillId="34" borderId="0" xfId="0" applyFont="1" applyFill="1" applyAlignment="1">
      <alignment wrapText="1"/>
    </xf>
    <xf numFmtId="0" fontId="2" fillId="0" borderId="0" xfId="47" applyFill="1" applyAlignment="1">
      <alignment wrapText="1"/>
    </xf>
    <xf numFmtId="0" fontId="2" fillId="0" borderId="0" xfId="47" applyFont="1" applyFill="1" applyAlignment="1">
      <alignment wrapText="1"/>
    </xf>
    <xf numFmtId="0" fontId="2" fillId="0" borderId="0" xfId="47" applyAlignment="1">
      <alignment wrapText="1"/>
    </xf>
    <xf numFmtId="0" fontId="0" fillId="0" borderId="0" xfId="0" applyAlignment="1">
      <alignment wrapText="1"/>
    </xf>
    <xf numFmtId="0" fontId="0" fillId="33" borderId="0" xfId="0" applyFill="1" applyAlignment="1">
      <alignment wrapText="1"/>
    </xf>
    <xf numFmtId="0" fontId="0" fillId="0" borderId="0" xfId="44" applyNumberFormat="1" applyFont="1" applyFill="1" applyBorder="1" applyAlignment="1" applyProtection="1">
      <alignment wrapText="1"/>
    </xf>
    <xf numFmtId="9" fontId="22" fillId="0" borderId="0" xfId="42" applyFont="1" applyFill="1" applyBorder="1" applyAlignment="1" applyProtection="1"/>
    <xf numFmtId="0" fontId="19" fillId="0" borderId="0" xfId="44" applyFont="1" applyAlignment="1">
      <alignment wrapText="1"/>
    </xf>
    <xf numFmtId="0" fontId="2" fillId="0" borderId="0" xfId="44" applyFont="1"/>
    <xf numFmtId="0" fontId="21" fillId="36" borderId="0" xfId="0" applyFont="1" applyFill="1" applyAlignment="1">
      <alignment vertical="top" wrapText="1"/>
    </xf>
    <xf numFmtId="0" fontId="21" fillId="43" borderId="0" xfId="0" applyFont="1" applyFill="1" applyAlignment="1">
      <alignment vertical="top" wrapText="1"/>
    </xf>
    <xf numFmtId="0" fontId="19" fillId="40" borderId="16" xfId="0" applyFont="1" applyFill="1" applyBorder="1"/>
    <xf numFmtId="0" fontId="0" fillId="40" borderId="16" xfId="0" applyFill="1" applyBorder="1"/>
    <xf numFmtId="0" fontId="0" fillId="0" borderId="0" xfId="0" applyFont="1" applyFill="1" applyAlignment="1">
      <alignment vertical="top" wrapText="1"/>
    </xf>
    <xf numFmtId="0" fontId="0" fillId="0" borderId="0" xfId="0" applyFont="1" applyAlignment="1">
      <alignment vertical="top" wrapText="1"/>
    </xf>
    <xf numFmtId="0" fontId="0" fillId="40" borderId="16" xfId="0" applyFill="1" applyBorder="1" applyAlignment="1">
      <alignment wrapText="1"/>
    </xf>
    <xf numFmtId="0" fontId="41" fillId="0" borderId="0" xfId="0" applyFont="1"/>
    <xf numFmtId="0" fontId="0" fillId="43" borderId="0" xfId="0" applyFill="1"/>
    <xf numFmtId="0" fontId="0" fillId="33" borderId="0" xfId="0" applyFill="1"/>
    <xf numFmtId="0" fontId="0" fillId="0" borderId="0" xfId="42" applyNumberFormat="1" applyFont="1" applyFill="1"/>
    <xf numFmtId="0" fontId="1" fillId="0" borderId="0" xfId="48"/>
    <xf numFmtId="0" fontId="19" fillId="0" borderId="0" xfId="48" applyFont="1"/>
    <xf numFmtId="0" fontId="1" fillId="0" borderId="0" xfId="48" applyAlignment="1">
      <alignment horizontal="center"/>
    </xf>
    <xf numFmtId="0" fontId="1" fillId="0" borderId="0" xfId="48" applyAlignment="1">
      <alignment horizontal="right"/>
    </xf>
    <xf numFmtId="0" fontId="21" fillId="0" borderId="0" xfId="48" applyFont="1" applyAlignment="1">
      <alignment vertical="top" wrapText="1"/>
    </xf>
    <xf numFmtId="9" fontId="22" fillId="45" borderId="0" xfId="49" applyFont="1" applyFill="1" applyBorder="1" applyAlignment="1" applyProtection="1">
      <alignment horizontal="left"/>
      <protection hidden="1"/>
    </xf>
    <xf numFmtId="0" fontId="42" fillId="0" borderId="0" xfId="48" applyFont="1"/>
    <xf numFmtId="0" fontId="43" fillId="0" borderId="0" xfId="48" applyFont="1"/>
    <xf numFmtId="0" fontId="44" fillId="0" borderId="0" xfId="48" applyFont="1" applyAlignment="1">
      <alignment horizontal="center" vertical="center" wrapText="1"/>
    </xf>
    <xf numFmtId="0" fontId="25" fillId="0" borderId="0" xfId="48" applyFont="1" applyAlignment="1">
      <alignment horizontal="center" vertical="center" wrapText="1"/>
    </xf>
    <xf numFmtId="0" fontId="45" fillId="0" borderId="0" xfId="48" applyFont="1"/>
    <xf numFmtId="0" fontId="46" fillId="0" borderId="0" xfId="0" applyFont="1"/>
    <xf numFmtId="0" fontId="46" fillId="37" borderId="0" xfId="0" applyFont="1" applyFill="1"/>
    <xf numFmtId="0" fontId="46" fillId="36" borderId="0" xfId="0" applyNumberFormat="1" applyFont="1" applyFill="1" applyBorder="1" applyAlignment="1" applyProtection="1"/>
    <xf numFmtId="0" fontId="46" fillId="36" borderId="0" xfId="0" applyFont="1" applyFill="1"/>
    <xf numFmtId="0" fontId="1" fillId="0" borderId="0" xfId="50" applyAlignment="1">
      <alignment wrapText="1"/>
    </xf>
    <xf numFmtId="0" fontId="1" fillId="0" borderId="0" xfId="50"/>
    <xf numFmtId="9" fontId="0" fillId="0" borderId="0" xfId="51" applyFont="1"/>
    <xf numFmtId="0" fontId="1" fillId="0" borderId="0" xfId="50" applyFill="1"/>
    <xf numFmtId="9" fontId="0" fillId="0" borderId="0" xfId="51" applyFont="1" applyFill="1"/>
    <xf numFmtId="0" fontId="47" fillId="0" borderId="0" xfId="52" applyFill="1"/>
    <xf numFmtId="0" fontId="1" fillId="0" borderId="0" xfId="53" applyAlignment="1">
      <alignment wrapText="1"/>
    </xf>
    <xf numFmtId="0" fontId="1" fillId="46" borderId="0" xfId="53" applyFill="1"/>
    <xf numFmtId="0" fontId="1" fillId="0" borderId="0" xfId="53"/>
    <xf numFmtId="0" fontId="1" fillId="0" borderId="0" xfId="53" applyFill="1"/>
    <xf numFmtId="0" fontId="1" fillId="35" borderId="0" xfId="53" applyFill="1" applyAlignment="1">
      <alignment wrapText="1"/>
    </xf>
    <xf numFmtId="0" fontId="1" fillId="0" borderId="0" xfId="53" applyFill="1" applyAlignment="1">
      <alignment wrapText="1"/>
    </xf>
    <xf numFmtId="49" fontId="48" fillId="47" borderId="20" xfId="54" applyNumberFormat="1" applyFont="1" applyFill="1" applyBorder="1" applyAlignment="1">
      <alignment wrapText="1"/>
    </xf>
    <xf numFmtId="49" fontId="48" fillId="47" borderId="21" xfId="54" applyNumberFormat="1" applyFont="1" applyFill="1" applyBorder="1" applyAlignment="1">
      <alignment wrapText="1"/>
    </xf>
    <xf numFmtId="49" fontId="48" fillId="47" borderId="0" xfId="54" applyNumberFormat="1" applyFont="1" applyFill="1" applyBorder="1" applyAlignment="1">
      <alignment wrapText="1"/>
    </xf>
    <xf numFmtId="0" fontId="1" fillId="48" borderId="0" xfId="53" applyFill="1"/>
    <xf numFmtId="0" fontId="1" fillId="49" borderId="0" xfId="53" applyFill="1"/>
    <xf numFmtId="0" fontId="1" fillId="34" borderId="0" xfId="53" applyFill="1"/>
    <xf numFmtId="168" fontId="1" fillId="0" borderId="0" xfId="53" applyNumberFormat="1"/>
    <xf numFmtId="0" fontId="1" fillId="45" borderId="0" xfId="53" applyFill="1" applyProtection="1">
      <protection hidden="1"/>
    </xf>
    <xf numFmtId="0" fontId="49" fillId="45" borderId="0" xfId="55" applyFont="1" applyFill="1" applyProtection="1">
      <protection hidden="1"/>
    </xf>
    <xf numFmtId="0" fontId="26" fillId="45" borderId="0" xfId="56" applyFill="1" applyProtection="1">
      <protection hidden="1"/>
    </xf>
    <xf numFmtId="0" fontId="50" fillId="45" borderId="0" xfId="55" applyFont="1" applyFill="1" applyProtection="1">
      <protection hidden="1"/>
    </xf>
    <xf numFmtId="0" fontId="26" fillId="45" borderId="0" xfId="56" applyFont="1" applyFill="1" applyProtection="1">
      <protection hidden="1"/>
    </xf>
    <xf numFmtId="0" fontId="51" fillId="45" borderId="0" xfId="56" applyFont="1" applyFill="1" applyProtection="1">
      <protection hidden="1"/>
    </xf>
    <xf numFmtId="0" fontId="52" fillId="45" borderId="0" xfId="55" applyFont="1" applyFill="1" applyProtection="1">
      <protection hidden="1"/>
    </xf>
    <xf numFmtId="0" fontId="26" fillId="45" borderId="0" xfId="56" applyFill="1" applyProtection="1">
      <protection locked="0" hidden="1"/>
    </xf>
    <xf numFmtId="0" fontId="22" fillId="50" borderId="0" xfId="55" applyFill="1" applyBorder="1" applyProtection="1">
      <protection hidden="1"/>
    </xf>
    <xf numFmtId="0" fontId="1" fillId="50" borderId="0" xfId="53" applyFill="1" applyProtection="1">
      <protection hidden="1"/>
    </xf>
    <xf numFmtId="0" fontId="29" fillId="50" borderId="0" xfId="55" applyFont="1" applyFill="1" applyBorder="1" applyProtection="1">
      <protection hidden="1"/>
    </xf>
    <xf numFmtId="0" fontId="56" fillId="50" borderId="0" xfId="55" applyFont="1" applyFill="1" applyBorder="1" applyAlignment="1" applyProtection="1">
      <alignment horizontal="center"/>
      <protection hidden="1"/>
    </xf>
    <xf numFmtId="0" fontId="22" fillId="50" borderId="0" xfId="55" applyFont="1" applyFill="1" applyBorder="1" applyProtection="1">
      <protection hidden="1"/>
    </xf>
    <xf numFmtId="0" fontId="22" fillId="50" borderId="0" xfId="55" applyFill="1" applyBorder="1" applyAlignment="1" applyProtection="1">
      <alignment horizontal="center"/>
      <protection hidden="1"/>
    </xf>
    <xf numFmtId="0" fontId="55" fillId="50" borderId="0" xfId="55" applyFont="1" applyFill="1" applyBorder="1" applyAlignment="1" applyProtection="1">
      <alignment horizontal="left"/>
      <protection hidden="1"/>
    </xf>
    <xf numFmtId="0" fontId="55" fillId="50" borderId="0" xfId="55" applyFont="1" applyFill="1" applyBorder="1" applyProtection="1">
      <protection hidden="1"/>
    </xf>
    <xf numFmtId="0" fontId="21" fillId="50" borderId="0" xfId="55" applyFont="1" applyFill="1" applyBorder="1" applyProtection="1">
      <protection hidden="1"/>
    </xf>
    <xf numFmtId="0" fontId="26" fillId="50" borderId="0" xfId="56" applyFill="1" applyBorder="1" applyProtection="1">
      <protection hidden="1"/>
    </xf>
    <xf numFmtId="0" fontId="21" fillId="50" borderId="0" xfId="55" applyFont="1" applyFill="1" applyBorder="1" applyAlignment="1" applyProtection="1">
      <alignment horizontal="left"/>
      <protection hidden="1"/>
    </xf>
    <xf numFmtId="0" fontId="56" fillId="50" borderId="0" xfId="55" applyFont="1" applyFill="1" applyBorder="1" applyProtection="1">
      <protection hidden="1"/>
    </xf>
    <xf numFmtId="2" fontId="22" fillId="45" borderId="0" xfId="55" applyNumberFormat="1" applyFill="1" applyBorder="1" applyAlignment="1" applyProtection="1">
      <alignment horizontal="left"/>
      <protection hidden="1"/>
    </xf>
    <xf numFmtId="1" fontId="22" fillId="45" borderId="0" xfId="55" applyNumberFormat="1" applyFill="1" applyBorder="1" applyAlignment="1" applyProtection="1">
      <alignment horizontal="left"/>
      <protection hidden="1"/>
    </xf>
    <xf numFmtId="0" fontId="56" fillId="45" borderId="0" xfId="55" applyFont="1" applyFill="1" applyBorder="1" applyProtection="1">
      <protection hidden="1"/>
    </xf>
    <xf numFmtId="9" fontId="22" fillId="45" borderId="0" xfId="57" applyFont="1" applyFill="1" applyBorder="1" applyAlignment="1" applyProtection="1">
      <alignment horizontal="left"/>
      <protection hidden="1"/>
    </xf>
    <xf numFmtId="9" fontId="22" fillId="50" borderId="0" xfId="55" applyNumberFormat="1" applyFill="1" applyBorder="1" applyAlignment="1" applyProtection="1">
      <alignment horizontal="center"/>
      <protection hidden="1"/>
    </xf>
    <xf numFmtId="2" fontId="22" fillId="50" borderId="0" xfId="55" applyNumberFormat="1" applyFill="1" applyBorder="1" applyAlignment="1" applyProtection="1">
      <alignment horizontal="center"/>
      <protection hidden="1"/>
    </xf>
    <xf numFmtId="0" fontId="57" fillId="50" borderId="0" xfId="55" applyFont="1" applyFill="1" applyBorder="1" applyProtection="1">
      <protection hidden="1"/>
    </xf>
    <xf numFmtId="0" fontId="58" fillId="50" borderId="0" xfId="55" applyFont="1" applyFill="1" applyBorder="1" applyProtection="1">
      <protection hidden="1"/>
    </xf>
    <xf numFmtId="0" fontId="59" fillId="50" borderId="0" xfId="55" applyFont="1" applyFill="1" applyBorder="1" applyProtection="1">
      <protection hidden="1"/>
    </xf>
    <xf numFmtId="0" fontId="56" fillId="50" borderId="0" xfId="55" applyFont="1" applyFill="1" applyBorder="1" applyAlignment="1" applyProtection="1">
      <alignment horizontal="left"/>
      <protection hidden="1"/>
    </xf>
    <xf numFmtId="1" fontId="22" fillId="50" borderId="0" xfId="55" applyNumberFormat="1" applyFill="1" applyBorder="1" applyAlignment="1" applyProtection="1">
      <alignment horizontal="center"/>
      <protection hidden="1"/>
    </xf>
    <xf numFmtId="1" fontId="22" fillId="45" borderId="0" xfId="55" applyNumberFormat="1" applyFont="1" applyFill="1" applyBorder="1" applyAlignment="1" applyProtection="1">
      <alignment horizontal="left"/>
      <protection hidden="1"/>
    </xf>
    <xf numFmtId="0" fontId="60" fillId="50" borderId="0" xfId="55" applyFont="1" applyFill="1" applyBorder="1" applyProtection="1">
      <protection hidden="1"/>
    </xf>
    <xf numFmtId="0" fontId="61" fillId="50" borderId="0" xfId="55" applyFont="1" applyFill="1" applyBorder="1" applyProtection="1">
      <protection hidden="1"/>
    </xf>
    <xf numFmtId="0" fontId="22" fillId="50" borderId="0" xfId="55" applyFill="1" applyBorder="1" applyAlignment="1" applyProtection="1">
      <alignment horizontal="left"/>
      <protection hidden="1"/>
    </xf>
    <xf numFmtId="0" fontId="55" fillId="50" borderId="0" xfId="55" applyFont="1" applyFill="1" applyBorder="1" applyAlignment="1" applyProtection="1">
      <protection hidden="1"/>
    </xf>
    <xf numFmtId="0" fontId="56" fillId="50" borderId="0" xfId="55" applyFont="1" applyFill="1" applyBorder="1" applyAlignment="1" applyProtection="1">
      <protection hidden="1"/>
    </xf>
    <xf numFmtId="0" fontId="59" fillId="50" borderId="0" xfId="55" applyFont="1" applyFill="1" applyBorder="1" applyAlignment="1" applyProtection="1">
      <alignment horizontal="left"/>
      <protection hidden="1"/>
    </xf>
    <xf numFmtId="2" fontId="56" fillId="50" borderId="0" xfId="55" applyNumberFormat="1" applyFont="1" applyFill="1" applyBorder="1" applyAlignment="1" applyProtection="1">
      <alignment horizontal="left"/>
      <protection hidden="1"/>
    </xf>
    <xf numFmtId="166" fontId="22" fillId="45" borderId="0" xfId="55" applyNumberFormat="1" applyFill="1" applyBorder="1" applyAlignment="1" applyProtection="1">
      <alignment horizontal="left"/>
      <protection hidden="1"/>
    </xf>
    <xf numFmtId="0" fontId="22" fillId="50" borderId="0" xfId="55" applyFill="1" applyBorder="1" applyAlignment="1" applyProtection="1">
      <protection hidden="1"/>
    </xf>
    <xf numFmtId="0" fontId="22" fillId="45" borderId="0" xfId="55" applyFill="1" applyBorder="1" applyProtection="1">
      <protection hidden="1"/>
    </xf>
    <xf numFmtId="0" fontId="64" fillId="50" borderId="0" xfId="55" applyFont="1" applyFill="1" applyBorder="1" applyProtection="1">
      <protection hidden="1"/>
    </xf>
    <xf numFmtId="9" fontId="22" fillId="50" borderId="0" xfId="57" applyFont="1" applyFill="1" applyBorder="1" applyProtection="1">
      <protection hidden="1"/>
    </xf>
    <xf numFmtId="0" fontId="65" fillId="50" borderId="0" xfId="55" applyFont="1" applyFill="1" applyBorder="1" applyProtection="1">
      <protection hidden="1"/>
    </xf>
    <xf numFmtId="0" fontId="22" fillId="51" borderId="0" xfId="55" applyFill="1" applyBorder="1" applyProtection="1">
      <protection hidden="1"/>
    </xf>
    <xf numFmtId="9" fontId="56" fillId="50" borderId="0" xfId="57" applyFont="1" applyFill="1" applyBorder="1" applyProtection="1">
      <protection hidden="1"/>
    </xf>
    <xf numFmtId="0" fontId="22" fillId="52" borderId="0" xfId="55" applyFill="1" applyBorder="1" applyProtection="1">
      <protection hidden="1"/>
    </xf>
    <xf numFmtId="0" fontId="22" fillId="53" borderId="0" xfId="55" applyFill="1" applyBorder="1" applyProtection="1">
      <protection hidden="1"/>
    </xf>
    <xf numFmtId="0" fontId="22" fillId="54" borderId="0" xfId="55" applyFill="1" applyBorder="1" applyProtection="1">
      <protection hidden="1"/>
    </xf>
    <xf numFmtId="0" fontId="22" fillId="55" borderId="0" xfId="55" applyFill="1" applyBorder="1" applyProtection="1">
      <protection hidden="1"/>
    </xf>
    <xf numFmtId="0" fontId="22" fillId="56" borderId="0" xfId="55" applyFill="1" applyBorder="1" applyProtection="1">
      <protection hidden="1"/>
    </xf>
    <xf numFmtId="0" fontId="22" fillId="57" borderId="0" xfId="55" applyFill="1" applyBorder="1" applyProtection="1">
      <protection hidden="1"/>
    </xf>
    <xf numFmtId="0" fontId="22" fillId="58" borderId="0" xfId="55" applyFill="1" applyBorder="1" applyProtection="1">
      <protection hidden="1"/>
    </xf>
    <xf numFmtId="0" fontId="22" fillId="59" borderId="0" xfId="55" applyFill="1" applyBorder="1" applyProtection="1">
      <protection hidden="1"/>
    </xf>
    <xf numFmtId="0" fontId="22" fillId="47" borderId="0" xfId="55" applyFill="1" applyBorder="1" applyProtection="1">
      <protection hidden="1"/>
    </xf>
    <xf numFmtId="0" fontId="22" fillId="60" borderId="0" xfId="55" applyFill="1" applyBorder="1" applyProtection="1">
      <protection hidden="1"/>
    </xf>
    <xf numFmtId="0" fontId="22" fillId="61" borderId="0" xfId="55" applyFill="1" applyBorder="1" applyProtection="1">
      <protection hidden="1"/>
    </xf>
    <xf numFmtId="0" fontId="22" fillId="62" borderId="0" xfId="55" applyFill="1" applyBorder="1" applyProtection="1">
      <protection hidden="1"/>
    </xf>
    <xf numFmtId="0" fontId="22" fillId="63" borderId="0" xfId="55" applyFill="1" applyBorder="1" applyProtection="1">
      <protection hidden="1"/>
    </xf>
    <xf numFmtId="0" fontId="22" fillId="64" borderId="0" xfId="55" applyFill="1" applyBorder="1" applyProtection="1">
      <protection hidden="1"/>
    </xf>
    <xf numFmtId="0" fontId="22" fillId="65" borderId="0" xfId="55" applyFill="1" applyBorder="1" applyProtection="1">
      <protection hidden="1"/>
    </xf>
    <xf numFmtId="0" fontId="22" fillId="66" borderId="0" xfId="55" applyFill="1" applyBorder="1" applyProtection="1">
      <protection hidden="1"/>
    </xf>
    <xf numFmtId="0" fontId="22" fillId="46" borderId="0" xfId="55" applyFill="1" applyBorder="1" applyProtection="1">
      <protection hidden="1"/>
    </xf>
    <xf numFmtId="0" fontId="22" fillId="67" borderId="0" xfId="55" applyFill="1" applyBorder="1" applyProtection="1">
      <protection hidden="1"/>
    </xf>
    <xf numFmtId="0" fontId="22" fillId="68" borderId="0" xfId="55" applyFill="1" applyBorder="1" applyProtection="1">
      <protection hidden="1"/>
    </xf>
    <xf numFmtId="9" fontId="22" fillId="50" borderId="0" xfId="57" applyNumberFormat="1" applyFont="1" applyFill="1" applyBorder="1" applyProtection="1">
      <protection hidden="1"/>
    </xf>
    <xf numFmtId="0" fontId="22" fillId="69" borderId="0" xfId="55" applyFill="1" applyBorder="1" applyProtection="1">
      <protection hidden="1"/>
    </xf>
    <xf numFmtId="0" fontId="22" fillId="70" borderId="0" xfId="55" applyFill="1" applyBorder="1" applyProtection="1">
      <protection hidden="1"/>
    </xf>
    <xf numFmtId="0" fontId="22" fillId="50" borderId="0" xfId="55" applyFont="1" applyFill="1" applyBorder="1" applyAlignment="1" applyProtection="1">
      <protection hidden="1"/>
    </xf>
    <xf numFmtId="0" fontId="66" fillId="42" borderId="0" xfId="53" applyFont="1" applyFill="1" applyProtection="1">
      <protection hidden="1"/>
    </xf>
    <xf numFmtId="0" fontId="66" fillId="45" borderId="0" xfId="53" applyFont="1" applyFill="1" applyProtection="1">
      <protection hidden="1"/>
    </xf>
    <xf numFmtId="0" fontId="0" fillId="42" borderId="23" xfId="0" applyFill="1" applyBorder="1" applyAlignment="1" applyProtection="1">
      <alignment wrapText="1"/>
      <protection hidden="1"/>
    </xf>
    <xf numFmtId="0" fontId="21" fillId="42" borderId="24" xfId="0" applyFont="1" applyFill="1" applyBorder="1" applyAlignment="1" applyProtection="1">
      <alignment wrapText="1"/>
      <protection hidden="1"/>
    </xf>
    <xf numFmtId="0" fontId="21" fillId="42" borderId="25" xfId="0" applyFont="1" applyFill="1" applyBorder="1" applyAlignment="1" applyProtection="1">
      <alignment wrapText="1"/>
      <protection hidden="1"/>
    </xf>
    <xf numFmtId="0" fontId="0" fillId="42" borderId="0" xfId="0" applyFill="1" applyAlignment="1" applyProtection="1">
      <alignment wrapText="1"/>
      <protection hidden="1"/>
    </xf>
    <xf numFmtId="0" fontId="0" fillId="42" borderId="26" xfId="0" applyFill="1" applyBorder="1" applyProtection="1">
      <protection hidden="1"/>
    </xf>
    <xf numFmtId="1" fontId="0" fillId="42" borderId="26" xfId="0" applyNumberFormat="1" applyFill="1" applyBorder="1" applyProtection="1">
      <protection hidden="1"/>
    </xf>
    <xf numFmtId="0" fontId="0" fillId="42" borderId="27" xfId="0" applyFill="1" applyBorder="1" applyProtection="1">
      <protection hidden="1"/>
    </xf>
    <xf numFmtId="0" fontId="0" fillId="42" borderId="0" xfId="0" applyFill="1" applyProtection="1">
      <protection hidden="1"/>
    </xf>
    <xf numFmtId="0" fontId="0" fillId="42" borderId="12" xfId="0" applyFill="1" applyBorder="1" applyProtection="1">
      <protection hidden="1"/>
    </xf>
    <xf numFmtId="1" fontId="0" fillId="42" borderId="12" xfId="0" applyNumberFormat="1" applyFill="1" applyBorder="1" applyProtection="1">
      <protection hidden="1"/>
    </xf>
    <xf numFmtId="0" fontId="0" fillId="42" borderId="28" xfId="0" applyFill="1" applyBorder="1" applyProtection="1">
      <protection hidden="1"/>
    </xf>
    <xf numFmtId="0" fontId="0" fillId="0" borderId="12" xfId="0" applyFill="1" applyBorder="1" applyProtection="1">
      <protection hidden="1"/>
    </xf>
    <xf numFmtId="1" fontId="0" fillId="0" borderId="12" xfId="0" applyNumberFormat="1" applyFill="1" applyBorder="1" applyProtection="1">
      <protection hidden="1"/>
    </xf>
    <xf numFmtId="0" fontId="0" fillId="0" borderId="28" xfId="0" applyFill="1" applyBorder="1" applyProtection="1">
      <protection hidden="1"/>
    </xf>
    <xf numFmtId="0" fontId="0" fillId="42" borderId="14" xfId="0" applyFill="1" applyBorder="1" applyProtection="1">
      <protection hidden="1"/>
    </xf>
    <xf numFmtId="0" fontId="0" fillId="42" borderId="29" xfId="0" applyFill="1" applyBorder="1" applyProtection="1">
      <protection hidden="1"/>
    </xf>
    <xf numFmtId="1" fontId="0" fillId="42" borderId="29" xfId="0" applyNumberFormat="1" applyFill="1" applyBorder="1" applyProtection="1">
      <protection hidden="1"/>
    </xf>
    <xf numFmtId="0" fontId="1" fillId="34" borderId="0" xfId="50" applyFill="1" applyAlignment="1">
      <alignment wrapText="1"/>
    </xf>
    <xf numFmtId="0" fontId="0" fillId="0" borderId="30" xfId="0" applyFill="1" applyBorder="1" applyProtection="1">
      <protection hidden="1"/>
    </xf>
    <xf numFmtId="0" fontId="19" fillId="0" borderId="0" xfId="0" applyFont="1"/>
    <xf numFmtId="0" fontId="67" fillId="0" borderId="0" xfId="0" applyFont="1"/>
    <xf numFmtId="2" fontId="0" fillId="44" borderId="0" xfId="0" applyNumberFormat="1" applyFill="1"/>
    <xf numFmtId="0" fontId="0" fillId="71" borderId="0" xfId="0" applyNumberFormat="1" applyFont="1" applyFill="1" applyBorder="1" applyAlignment="1" applyProtection="1"/>
    <xf numFmtId="166" fontId="0" fillId="42" borderId="0" xfId="46" applyNumberFormat="1" applyFont="1" applyFill="1" applyBorder="1"/>
    <xf numFmtId="0" fontId="1" fillId="0" borderId="0" xfId="45" applyFont="1" applyFill="1"/>
    <xf numFmtId="0" fontId="19" fillId="34" borderId="0" xfId="44" applyFont="1" applyFill="1" applyAlignment="1">
      <alignment wrapText="1"/>
    </xf>
    <xf numFmtId="0" fontId="3" fillId="34" borderId="0" xfId="44" applyFill="1"/>
    <xf numFmtId="0" fontId="19" fillId="71" borderId="0" xfId="44" applyFont="1" applyFill="1" applyAlignment="1">
      <alignment wrapText="1"/>
    </xf>
    <xf numFmtId="0" fontId="3" fillId="71" borderId="0" xfId="44" applyFill="1"/>
    <xf numFmtId="0" fontId="26" fillId="0" borderId="0" xfId="45" applyFont="1" applyAlignment="1">
      <alignment vertical="top"/>
    </xf>
    <xf numFmtId="0" fontId="26" fillId="35" borderId="0" xfId="45" applyFont="1" applyFill="1" applyAlignment="1">
      <alignment vertical="top" wrapText="1"/>
    </xf>
    <xf numFmtId="0" fontId="26" fillId="35" borderId="0" xfId="45" applyFont="1" applyFill="1" applyAlignment="1">
      <alignment vertical="top"/>
    </xf>
    <xf numFmtId="0" fontId="27" fillId="35" borderId="0" xfId="45" applyFont="1" applyFill="1" applyAlignment="1">
      <alignment vertical="top" wrapText="1"/>
    </xf>
    <xf numFmtId="164" fontId="30" fillId="0" borderId="0" xfId="0" applyNumberFormat="1" applyFont="1" applyFill="1"/>
    <xf numFmtId="0" fontId="31" fillId="0" borderId="0" xfId="0" applyFont="1" applyFill="1"/>
    <xf numFmtId="0" fontId="30" fillId="0" borderId="0" xfId="45" applyFont="1" applyFill="1"/>
    <xf numFmtId="166" fontId="0" fillId="0" borderId="0" xfId="0" applyNumberFormat="1" applyFill="1"/>
    <xf numFmtId="2" fontId="30" fillId="0" borderId="0" xfId="0" applyNumberFormat="1" applyFont="1" applyFill="1"/>
    <xf numFmtId="165" fontId="30" fillId="0" borderId="0" xfId="0" applyNumberFormat="1" applyFont="1" applyFill="1"/>
    <xf numFmtId="0" fontId="0" fillId="33" borderId="16" xfId="0" applyFill="1" applyBorder="1"/>
    <xf numFmtId="2" fontId="62" fillId="45" borderId="0" xfId="55" applyNumberFormat="1" applyFont="1" applyFill="1" applyBorder="1" applyAlignment="1" applyProtection="1">
      <alignment horizontal="left"/>
      <protection hidden="1"/>
    </xf>
    <xf numFmtId="0" fontId="22" fillId="45" borderId="0" xfId="55" applyFill="1" applyBorder="1" applyAlignment="1" applyProtection="1">
      <alignment horizontal="left"/>
      <protection hidden="1"/>
    </xf>
    <xf numFmtId="0" fontId="1" fillId="0" borderId="0" xfId="53" applyBorder="1" applyAlignment="1" applyProtection="1">
      <protection hidden="1"/>
    </xf>
    <xf numFmtId="2" fontId="62" fillId="45" borderId="0" xfId="55" applyNumberFormat="1" applyFont="1" applyFill="1" applyBorder="1" applyAlignment="1" applyProtection="1">
      <alignment horizontal="left" wrapText="1"/>
      <protection hidden="1"/>
    </xf>
    <xf numFmtId="0" fontId="53" fillId="45" borderId="20" xfId="55" applyFont="1" applyFill="1" applyBorder="1" applyAlignment="1" applyProtection="1">
      <protection hidden="1"/>
    </xf>
    <xf numFmtId="0" fontId="54" fillId="0" borderId="21" xfId="53" applyFont="1" applyBorder="1" applyAlignment="1" applyProtection="1">
      <protection hidden="1"/>
    </xf>
    <xf numFmtId="0" fontId="54" fillId="0" borderId="22" xfId="53" applyFont="1" applyBorder="1" applyAlignment="1" applyProtection="1">
      <protection hidden="1"/>
    </xf>
    <xf numFmtId="0" fontId="55" fillId="50" borderId="0" xfId="55" applyFont="1" applyFill="1" applyBorder="1" applyAlignment="1" applyProtection="1">
      <alignment horizontal="left"/>
      <protection hidden="1"/>
    </xf>
    <xf numFmtId="0" fontId="56" fillId="50" borderId="0" xfId="55" applyFont="1" applyFill="1" applyBorder="1" applyAlignment="1" applyProtection="1">
      <alignment horizontal="left"/>
      <protection hidden="1"/>
    </xf>
    <xf numFmtId="0" fontId="0" fillId="0" borderId="0" xfId="0" applyAlignment="1" applyProtection="1">
      <protection hidden="1"/>
    </xf>
  </cellXfs>
  <cellStyles count="58">
    <cellStyle name="20% - Dekorfärg1" xfId="19" builtinId="30" customBuiltin="1"/>
    <cellStyle name="20% - Dekorfärg2" xfId="23" builtinId="34" customBuiltin="1"/>
    <cellStyle name="20% - Dekorfärg3" xfId="27" builtinId="38" customBuiltin="1"/>
    <cellStyle name="20% - Dekorfärg4" xfId="31" builtinId="42" customBuiltin="1"/>
    <cellStyle name="20% - Dekorfärg5" xfId="35" builtinId="46" customBuiltin="1"/>
    <cellStyle name="20% - Dekorfärg6" xfId="39" builtinId="50" customBuiltin="1"/>
    <cellStyle name="40% - Dekorfärg1" xfId="20" builtinId="31" customBuiltin="1"/>
    <cellStyle name="40% - Dekorfärg2" xfId="24" builtinId="35" customBuiltin="1"/>
    <cellStyle name="40% - Dekorfärg3" xfId="28" builtinId="39" customBuiltin="1"/>
    <cellStyle name="40% - Dekorfärg4" xfId="32" builtinId="43" customBuiltin="1"/>
    <cellStyle name="40% - Dekorfärg5" xfId="36" builtinId="47" customBuiltin="1"/>
    <cellStyle name="40% - Dekorfärg6" xfId="40" builtinId="51" customBuiltin="1"/>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3"/>
    <cellStyle name="Hyperlänk" xfId="52"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cellStyle name="Normal 3" xfId="47"/>
    <cellStyle name="Normal 4" xfId="48"/>
    <cellStyle name="Normal 5" xfId="45"/>
    <cellStyle name="Normal 6" xfId="50"/>
    <cellStyle name="Normal 7" xfId="53"/>
    <cellStyle name="Normal_Granska dina miljövärden" xfId="56"/>
    <cellStyle name="Normal_Granska Miljövärden" xfId="55"/>
    <cellStyle name="Normal_Underlag till diagram_1" xfId="54"/>
    <cellStyle name="Procent" xfId="42" builtinId="5"/>
    <cellStyle name="Procent 3" xfId="49"/>
    <cellStyle name="Procent 4" xfId="46"/>
    <cellStyle name="Procent 5" xfId="51"/>
    <cellStyle name="Procent 6" xfId="57"/>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2">
    <dxf>
      <font>
        <color rgb="FF9C0006"/>
      </font>
      <fill>
        <patternFill>
          <bgColor rgb="FFFFC7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sv-SE"/>
              <a:t>Total produktionsmix, inklusive all producerad 
fjärrvärme i nätet
</a:t>
            </a:r>
          </a:p>
        </c:rich>
      </c:tx>
      <c:layout>
        <c:manualLayout>
          <c:xMode val="edge"/>
          <c:yMode val="edge"/>
          <c:x val="0.14876037234476125"/>
          <c:y val="2.9654036243822075E-2"/>
        </c:manualLayout>
      </c:layout>
      <c:overlay val="0"/>
      <c:spPr>
        <a:noFill/>
        <a:ln w="25400">
          <a:noFill/>
        </a:ln>
      </c:spPr>
    </c:title>
    <c:autoTitleDeleted val="0"/>
    <c:plotArea>
      <c:layout>
        <c:manualLayout>
          <c:layoutTarget val="inner"/>
          <c:xMode val="edge"/>
          <c:yMode val="edge"/>
          <c:x val="0.17190082644628099"/>
          <c:y val="0.17298201723867479"/>
          <c:w val="0.51735537190082648"/>
          <c:h val="0.51565115614957346"/>
        </c:manualLayout>
      </c:layout>
      <c:pieChart>
        <c:varyColors val="1"/>
        <c:ser>
          <c:idx val="0"/>
          <c:order val="0"/>
          <c:spPr>
            <a:solidFill>
              <a:srgbClr val="9999FF"/>
            </a:solidFill>
            <a:ln w="12700">
              <a:solidFill>
                <a:srgbClr val="000000"/>
              </a:solidFill>
              <a:prstDash val="solid"/>
            </a:ln>
          </c:spPr>
          <c:dPt>
            <c:idx val="0"/>
            <c:bubble3D val="0"/>
            <c:spPr>
              <a:solidFill>
                <a:srgbClr val="808080"/>
              </a:solidFill>
              <a:ln w="12700">
                <a:solidFill>
                  <a:srgbClr val="000000"/>
                </a:solidFill>
                <a:prstDash val="solid"/>
              </a:ln>
            </c:spPr>
          </c:dPt>
          <c:dPt>
            <c:idx val="1"/>
            <c:bubble3D val="0"/>
            <c:spPr>
              <a:solidFill>
                <a:srgbClr val="C0C0C0"/>
              </a:solidFill>
              <a:ln w="12700">
                <a:solidFill>
                  <a:srgbClr val="000000"/>
                </a:solidFill>
                <a:prstDash val="solid"/>
              </a:ln>
            </c:spPr>
          </c:dPt>
          <c:dPt>
            <c:idx val="2"/>
            <c:bubble3D val="0"/>
            <c:spPr>
              <a:solidFill>
                <a:srgbClr val="333333"/>
              </a:solidFill>
              <a:ln w="12700">
                <a:solidFill>
                  <a:srgbClr val="000000"/>
                </a:solidFill>
                <a:prstDash val="solid"/>
              </a:ln>
            </c:spPr>
          </c:dPt>
          <c:dPt>
            <c:idx val="3"/>
            <c:bubble3D val="0"/>
            <c:spPr>
              <a:solidFill>
                <a:srgbClr val="FFCC99"/>
              </a:solidFill>
              <a:ln w="12700">
                <a:solidFill>
                  <a:srgbClr val="000000"/>
                </a:solidFill>
                <a:prstDash val="solid"/>
              </a:ln>
            </c:spPr>
          </c:dPt>
          <c:dPt>
            <c:idx val="4"/>
            <c:bubble3D val="0"/>
            <c:spPr>
              <a:solidFill>
                <a:srgbClr val="993300"/>
              </a:solidFill>
              <a:ln w="12700">
                <a:solidFill>
                  <a:srgbClr val="000000"/>
                </a:solidFill>
                <a:prstDash val="solid"/>
              </a:ln>
            </c:spPr>
          </c:dPt>
          <c:dPt>
            <c:idx val="5"/>
            <c:bubble3D val="0"/>
            <c:spPr>
              <a:solidFill>
                <a:srgbClr val="000000"/>
              </a:solidFill>
              <a:ln w="12700">
                <a:solidFill>
                  <a:srgbClr val="000000"/>
                </a:solidFill>
                <a:prstDash val="solid"/>
              </a:ln>
            </c:spPr>
          </c:dPt>
          <c:dPt>
            <c:idx val="6"/>
            <c:bubble3D val="0"/>
            <c:spPr>
              <a:solidFill>
                <a:srgbClr val="00CCFF"/>
              </a:solidFill>
              <a:ln w="12700">
                <a:solidFill>
                  <a:srgbClr val="000000"/>
                </a:solidFill>
                <a:prstDash val="solid"/>
              </a:ln>
            </c:spPr>
          </c:dPt>
          <c:dPt>
            <c:idx val="7"/>
            <c:bubble3D val="0"/>
            <c:spPr>
              <a:solidFill>
                <a:srgbClr val="CC99FF"/>
              </a:solidFill>
              <a:ln w="12700">
                <a:solidFill>
                  <a:srgbClr val="000000"/>
                </a:solidFill>
                <a:prstDash val="solid"/>
              </a:ln>
            </c:spPr>
          </c:dPt>
          <c:dPt>
            <c:idx val="8"/>
            <c:bubble3D val="0"/>
            <c:spPr>
              <a:solidFill>
                <a:srgbClr val="339966"/>
              </a:solidFill>
              <a:ln w="12700">
                <a:solidFill>
                  <a:srgbClr val="000000"/>
                </a:solidFill>
                <a:prstDash val="solid"/>
              </a:ln>
            </c:spPr>
          </c:dPt>
          <c:dPt>
            <c:idx val="9"/>
            <c:bubble3D val="0"/>
            <c:spPr>
              <a:solidFill>
                <a:srgbClr val="00FF00"/>
              </a:solidFill>
              <a:ln w="12700">
                <a:solidFill>
                  <a:srgbClr val="000000"/>
                </a:solidFill>
                <a:prstDash val="solid"/>
              </a:ln>
            </c:spPr>
          </c:dPt>
          <c:dPt>
            <c:idx val="10"/>
            <c:bubble3D val="0"/>
            <c:spPr>
              <a:solidFill>
                <a:srgbClr val="003366"/>
              </a:solidFill>
              <a:ln w="12700">
                <a:solidFill>
                  <a:srgbClr val="000000"/>
                </a:solidFill>
                <a:prstDash val="solid"/>
              </a:ln>
            </c:spPr>
          </c:dPt>
          <c:dPt>
            <c:idx val="11"/>
            <c:bubble3D val="0"/>
            <c:spPr>
              <a:solidFill>
                <a:srgbClr val="33CCCC"/>
              </a:solidFill>
              <a:ln w="12700">
                <a:solidFill>
                  <a:srgbClr val="000000"/>
                </a:solidFill>
                <a:prstDash val="solid"/>
              </a:ln>
            </c:spPr>
          </c:dPt>
          <c:dPt>
            <c:idx val="12"/>
            <c:bubble3D val="0"/>
            <c:spPr>
              <a:solidFill>
                <a:srgbClr val="008000"/>
              </a:solidFill>
              <a:ln w="12700">
                <a:solidFill>
                  <a:srgbClr val="000000"/>
                </a:solidFill>
                <a:prstDash val="solid"/>
              </a:ln>
            </c:spPr>
          </c:dPt>
          <c:dPt>
            <c:idx val="13"/>
            <c:bubble3D val="0"/>
            <c:spPr>
              <a:solidFill>
                <a:srgbClr val="99CC00"/>
              </a:solidFill>
              <a:ln w="12700">
                <a:solidFill>
                  <a:srgbClr val="000000"/>
                </a:solidFill>
                <a:prstDash val="solid"/>
              </a:ln>
            </c:spPr>
          </c:dPt>
          <c:dPt>
            <c:idx val="14"/>
            <c:bubble3D val="0"/>
            <c:spPr>
              <a:solidFill>
                <a:srgbClr val="FF00FF"/>
              </a:solidFill>
              <a:ln w="12700">
                <a:solidFill>
                  <a:srgbClr val="000000"/>
                </a:solidFill>
                <a:prstDash val="solid"/>
              </a:ln>
            </c:spPr>
          </c:dPt>
          <c:dPt>
            <c:idx val="15"/>
            <c:bubble3D val="0"/>
            <c:spPr>
              <a:solidFill>
                <a:srgbClr val="0000FF"/>
              </a:solidFill>
              <a:ln w="12700">
                <a:solidFill>
                  <a:srgbClr val="000000"/>
                </a:solidFill>
                <a:prstDash val="solid"/>
              </a:ln>
            </c:spPr>
          </c:dPt>
          <c:dPt>
            <c:idx val="16"/>
            <c:bubble3D val="0"/>
            <c:spPr>
              <a:solidFill>
                <a:srgbClr val="FFFFCC"/>
              </a:solidFill>
              <a:ln w="12700">
                <a:solidFill>
                  <a:srgbClr val="000000"/>
                </a:solidFill>
                <a:prstDash val="solid"/>
              </a:ln>
            </c:spPr>
          </c:dPt>
          <c:dPt>
            <c:idx val="17"/>
            <c:bubble3D val="0"/>
            <c:spPr>
              <a:solidFill>
                <a:srgbClr val="FFFF00"/>
              </a:solidFill>
              <a:ln w="12700">
                <a:solidFill>
                  <a:srgbClr val="000000"/>
                </a:solidFill>
                <a:prstDash val="solid"/>
              </a:ln>
            </c:spPr>
          </c:dPt>
          <c:dPt>
            <c:idx val="18"/>
            <c:bubble3D val="0"/>
            <c:spPr>
              <a:solidFill>
                <a:srgbClr val="99CCFF"/>
              </a:solidFill>
              <a:ln w="12700">
                <a:solidFill>
                  <a:srgbClr val="000000"/>
                </a:solidFill>
                <a:prstDash val="solid"/>
              </a:ln>
            </c:spPr>
          </c:dPt>
          <c:dPt>
            <c:idx val="19"/>
            <c:bubble3D val="0"/>
            <c:spPr>
              <a:solidFill>
                <a:srgbClr val="CCFFFF"/>
              </a:solidFill>
              <a:ln w="12700">
                <a:solidFill>
                  <a:srgbClr val="000000"/>
                </a:solidFill>
                <a:prstDash val="solid"/>
              </a:ln>
            </c:spPr>
          </c:dPt>
          <c:dPt>
            <c:idx val="20"/>
            <c:bubble3D val="0"/>
            <c:spPr>
              <a:solidFill>
                <a:srgbClr val="800080"/>
              </a:solidFill>
              <a:ln w="12700">
                <a:solidFill>
                  <a:srgbClr val="000000"/>
                </a:solidFill>
                <a:prstDash val="solid"/>
              </a:ln>
            </c:spPr>
          </c:dPt>
          <c:dPt>
            <c:idx val="21"/>
            <c:bubble3D val="0"/>
            <c:spPr>
              <a:solidFill>
                <a:srgbClr val="FF6600"/>
              </a:solidFill>
              <a:ln w="12700">
                <a:solidFill>
                  <a:srgbClr val="000000"/>
                </a:solidFill>
                <a:prstDash val="solid"/>
              </a:ln>
            </c:spPr>
          </c:dPt>
          <c:cat>
            <c:strRef>
              <c:f>'Underlag till diagram'!$D$7:$Y$7</c:f>
              <c:strCache>
                <c:ptCount val="22"/>
                <c:pt idx="0">
                  <c:v>Stenkol</c:v>
                </c:pt>
                <c:pt idx="1">
                  <c:v>EO1</c:v>
                </c:pt>
                <c:pt idx="2">
                  <c:v>EO2, inkl WRD</c:v>
                </c:pt>
                <c:pt idx="3">
                  <c:v>EO3-5</c:v>
                </c:pt>
                <c:pt idx="4">
                  <c:v>Naturgas</c:v>
                </c:pt>
                <c:pt idx="5">
                  <c:v>Övrigt fossilt</c:v>
                </c:pt>
                <c:pt idx="6">
                  <c:v>Avfall</c:v>
                </c:pt>
                <c:pt idx="7">
                  <c:v>Avfallsgas/restgas inkl. avfallsgas från stålindustrin</c:v>
                </c:pt>
                <c:pt idx="8">
                  <c:v>RT-flis</c:v>
                </c:pt>
                <c:pt idx="9">
                  <c:v>Sekundära trädbränslen</c:v>
                </c:pt>
                <c:pt idx="10">
                  <c:v>Primära trädbränslen</c:v>
                </c:pt>
                <c:pt idx="11">
                  <c:v>Tallbeckolja</c:v>
                </c:pt>
                <c:pt idx="12">
                  <c:v>Bioolja</c:v>
                </c:pt>
                <c:pt idx="13">
                  <c:v>Pellets, briketter och pulver</c:v>
                </c:pt>
                <c:pt idx="14">
                  <c:v>Torv och torvbriketter</c:v>
                </c:pt>
                <c:pt idx="15">
                  <c:v>Värme från vp minus el till vp</c:v>
                </c:pt>
                <c:pt idx="16">
                  <c:v>El till värmepump</c:v>
                </c:pt>
                <c:pt idx="17">
                  <c:v>Hjälpel (inkl el till elpannor)</c:v>
                </c:pt>
                <c:pt idx="18">
                  <c:v>Spillvärme</c:v>
                </c:pt>
                <c:pt idx="19">
                  <c:v>Rökgaskondensering</c:v>
                </c:pt>
                <c:pt idx="20">
                  <c:v>Köpt hetvatten från andra fjärrvärmeföretag</c:v>
                </c:pt>
                <c:pt idx="21">
                  <c:v>Köpt hetvatten odefinierat bränsle</c:v>
                </c:pt>
              </c:strCache>
            </c:strRef>
          </c:cat>
          <c:val>
            <c:numRef>
              <c:f>'Underlag till diagram'!$D$8:$Y$8</c:f>
              <c:numCache>
                <c:formatCode>General</c:formatCode>
                <c:ptCount val="22"/>
                <c:pt idx="0">
                  <c:v>0</c:v>
                </c:pt>
                <c:pt idx="1">
                  <c:v>0.75700000000000001</c:v>
                </c:pt>
                <c:pt idx="2">
                  <c:v>0</c:v>
                </c:pt>
                <c:pt idx="3">
                  <c:v>0</c:v>
                </c:pt>
                <c:pt idx="4">
                  <c:v>0</c:v>
                </c:pt>
                <c:pt idx="5">
                  <c:v>0</c:v>
                </c:pt>
                <c:pt idx="6">
                  <c:v>0</c:v>
                </c:pt>
                <c:pt idx="7">
                  <c:v>0</c:v>
                </c:pt>
                <c:pt idx="8">
                  <c:v>0</c:v>
                </c:pt>
                <c:pt idx="9">
                  <c:v>75.765999999999991</c:v>
                </c:pt>
                <c:pt idx="10">
                  <c:v>0</c:v>
                </c:pt>
                <c:pt idx="11">
                  <c:v>0</c:v>
                </c:pt>
                <c:pt idx="12">
                  <c:v>5.19</c:v>
                </c:pt>
                <c:pt idx="13">
                  <c:v>0</c:v>
                </c:pt>
                <c:pt idx="14">
                  <c:v>5.3869999999999996</c:v>
                </c:pt>
                <c:pt idx="15">
                  <c:v>0</c:v>
                </c:pt>
                <c:pt idx="16">
                  <c:v>0</c:v>
                </c:pt>
                <c:pt idx="17">
                  <c:v>3.101</c:v>
                </c:pt>
                <c:pt idx="18">
                  <c:v>15.862</c:v>
                </c:pt>
                <c:pt idx="19">
                  <c:v>14.648999999999999</c:v>
                </c:pt>
                <c:pt idx="20">
                  <c:v>0</c:v>
                </c:pt>
                <c:pt idx="21">
                  <c:v>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CCFFCC"/>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1362075</xdr:colOff>
      <xdr:row>29</xdr:row>
      <xdr:rowOff>76200</xdr:rowOff>
    </xdr:from>
    <xdr:to>
      <xdr:col>9</xdr:col>
      <xdr:colOff>100353</xdr:colOff>
      <xdr:row>37</xdr:row>
      <xdr:rowOff>180975</xdr:rowOff>
    </xdr:to>
    <xdr:sp macro="" textlink="">
      <xdr:nvSpPr>
        <xdr:cNvPr id="2" name="textruta 1"/>
        <xdr:cNvSpPr txBox="1"/>
      </xdr:nvSpPr>
      <xdr:spPr>
        <a:xfrm>
          <a:off x="8239125" y="5991225"/>
          <a:ext cx="3615078"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276225</xdr:colOff>
      <xdr:row>39</xdr:row>
      <xdr:rowOff>114300</xdr:rowOff>
    </xdr:from>
    <xdr:to>
      <xdr:col>8</xdr:col>
      <xdr:colOff>238125</xdr:colOff>
      <xdr:row>69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247650</xdr:colOff>
      <xdr:row>0</xdr:row>
      <xdr:rowOff>152400</xdr:rowOff>
    </xdr:from>
    <xdr:to>
      <xdr:col>11</xdr:col>
      <xdr:colOff>609601</xdr:colOff>
      <xdr:row>4</xdr:row>
      <xdr:rowOff>0</xdr:rowOff>
    </xdr:to>
    <xdr:pic>
      <xdr:nvPicPr>
        <xdr:cNvPr id="3" name="Picture 1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152400"/>
          <a:ext cx="1628776"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O411"/>
  <sheetViews>
    <sheetView topLeftCell="R1" workbookViewId="0">
      <selection activeCell="Z26" sqref="Z26:AA26"/>
    </sheetView>
  </sheetViews>
  <sheetFormatPr defaultRowHeight="15" customHeight="1" x14ac:dyDescent="0.25"/>
  <cols>
    <col min="1" max="16384" width="9.140625" style="2"/>
  </cols>
  <sheetData>
    <row r="1" spans="1:41" s="13" customFormat="1" ht="90.75" thickBot="1" x14ac:dyDescent="0.3">
      <c r="A1" s="12" t="s">
        <v>564</v>
      </c>
      <c r="B1" s="12" t="s">
        <v>1</v>
      </c>
      <c r="C1" s="12" t="s">
        <v>565</v>
      </c>
      <c r="D1" s="12" t="s">
        <v>566</v>
      </c>
      <c r="E1" s="12" t="s">
        <v>567</v>
      </c>
      <c r="F1" s="12" t="s">
        <v>568</v>
      </c>
      <c r="G1" s="12" t="s">
        <v>569</v>
      </c>
      <c r="H1" s="12" t="s">
        <v>570</v>
      </c>
      <c r="I1" s="12" t="s">
        <v>571</v>
      </c>
      <c r="J1" s="12" t="s">
        <v>572</v>
      </c>
      <c r="K1" s="12" t="s">
        <v>573</v>
      </c>
      <c r="L1" s="12" t="s">
        <v>574</v>
      </c>
      <c r="M1" s="12" t="s">
        <v>575</v>
      </c>
      <c r="N1" s="12" t="s">
        <v>576</v>
      </c>
      <c r="O1" s="12" t="s">
        <v>577</v>
      </c>
      <c r="P1" s="12" t="s">
        <v>578</v>
      </c>
      <c r="Q1" s="12" t="s">
        <v>579</v>
      </c>
      <c r="R1" s="12" t="s">
        <v>580</v>
      </c>
      <c r="S1" s="12" t="s">
        <v>581</v>
      </c>
      <c r="T1" s="12" t="s">
        <v>582</v>
      </c>
      <c r="U1" s="12" t="s">
        <v>583</v>
      </c>
      <c r="V1" s="12" t="s">
        <v>584</v>
      </c>
      <c r="W1" s="12" t="s">
        <v>585</v>
      </c>
      <c r="X1" s="12" t="s">
        <v>586</v>
      </c>
      <c r="Y1" s="12" t="s">
        <v>587</v>
      </c>
      <c r="Z1" s="12" t="s">
        <v>588</v>
      </c>
      <c r="AA1" s="12" t="s">
        <v>589</v>
      </c>
      <c r="AB1" s="12" t="s">
        <v>590</v>
      </c>
      <c r="AC1" s="12" t="s">
        <v>591</v>
      </c>
      <c r="AD1" s="12" t="s">
        <v>592</v>
      </c>
      <c r="AE1" s="12" t="s">
        <v>593</v>
      </c>
      <c r="AF1" s="12" t="s">
        <v>594</v>
      </c>
      <c r="AG1" s="12" t="s">
        <v>595</v>
      </c>
      <c r="AH1" s="12" t="s">
        <v>596</v>
      </c>
      <c r="AI1" s="12" t="s">
        <v>597</v>
      </c>
      <c r="AM1" s="18" t="s">
        <v>1055</v>
      </c>
      <c r="AN1" s="18" t="s">
        <v>1060</v>
      </c>
      <c r="AO1" s="18" t="s">
        <v>1061</v>
      </c>
    </row>
    <row r="2" spans="1:41" ht="15" customHeight="1" x14ac:dyDescent="0.25">
      <c r="A2" s="2" t="s">
        <v>12</v>
      </c>
      <c r="B2" s="2" t="s">
        <v>13</v>
      </c>
      <c r="C2" s="2">
        <v>2014</v>
      </c>
      <c r="D2" s="2">
        <v>0.78100000000000003</v>
      </c>
      <c r="E2" s="2">
        <v>0.78100000000000003</v>
      </c>
      <c r="F2" s="2" t="s">
        <v>598</v>
      </c>
      <c r="G2" s="2" t="s">
        <v>598</v>
      </c>
      <c r="H2" s="2" t="s">
        <v>598</v>
      </c>
      <c r="I2" s="2" t="s">
        <v>598</v>
      </c>
      <c r="J2" s="2" t="s">
        <v>598</v>
      </c>
      <c r="K2" s="2" t="s">
        <v>598</v>
      </c>
      <c r="L2" s="2" t="s">
        <v>599</v>
      </c>
      <c r="M2" s="2" t="s">
        <v>598</v>
      </c>
      <c r="N2" s="2" t="s">
        <v>598</v>
      </c>
      <c r="O2" s="2" t="s">
        <v>598</v>
      </c>
      <c r="P2" s="2" t="s">
        <v>598</v>
      </c>
      <c r="Q2" s="2" t="s">
        <v>598</v>
      </c>
      <c r="R2" s="2" t="s">
        <v>598</v>
      </c>
      <c r="S2" s="2" t="s">
        <v>598</v>
      </c>
      <c r="T2" s="2" t="s">
        <v>598</v>
      </c>
      <c r="U2" s="2" t="s">
        <v>598</v>
      </c>
      <c r="V2" s="2" t="s">
        <v>598</v>
      </c>
      <c r="W2" s="2" t="s">
        <v>598</v>
      </c>
      <c r="X2" s="2" t="s">
        <v>598</v>
      </c>
      <c r="Y2" s="2" t="s">
        <v>598</v>
      </c>
      <c r="Z2" s="2" t="s">
        <v>598</v>
      </c>
      <c r="AA2" s="2" t="s">
        <v>598</v>
      </c>
      <c r="AB2" s="2" t="s">
        <v>598</v>
      </c>
      <c r="AC2" s="2" t="s">
        <v>598</v>
      </c>
      <c r="AD2" s="2" t="s">
        <v>598</v>
      </c>
      <c r="AE2" s="2" t="s">
        <v>598</v>
      </c>
      <c r="AF2" s="2" t="s">
        <v>598</v>
      </c>
      <c r="AG2" s="2" t="s">
        <v>598</v>
      </c>
      <c r="AH2" s="2">
        <v>0.78100000000000003</v>
      </c>
      <c r="AI2" s="2">
        <v>0.81699999999999995</v>
      </c>
      <c r="AM2" s="20">
        <f>SUMPRODUCT(F2:AE2)+IFERROR(AI2/1,0)</f>
        <v>0.81699999999999995</v>
      </c>
      <c r="AN2" s="20">
        <f>IFERROR(D2/1,0)</f>
        <v>0.78100000000000003</v>
      </c>
      <c r="AO2" s="92">
        <f>IFERROR(AN2/AM2,"")</f>
        <v>0.95593635250917997</v>
      </c>
    </row>
    <row r="3" spans="1:41" ht="15" customHeight="1" x14ac:dyDescent="0.25">
      <c r="A3" s="2" t="s">
        <v>12</v>
      </c>
      <c r="B3" s="2" t="s">
        <v>14</v>
      </c>
      <c r="C3" s="2">
        <v>2014</v>
      </c>
      <c r="D3" s="2">
        <v>53.731999999999999</v>
      </c>
      <c r="E3" s="2">
        <v>64.914000000000001</v>
      </c>
      <c r="F3" s="2" t="s">
        <v>598</v>
      </c>
      <c r="G3" s="2">
        <v>2.5999999999999999E-2</v>
      </c>
      <c r="H3" s="2" t="s">
        <v>598</v>
      </c>
      <c r="I3" s="2" t="s">
        <v>598</v>
      </c>
      <c r="J3" s="2" t="s">
        <v>598</v>
      </c>
      <c r="K3" s="2" t="s">
        <v>598</v>
      </c>
      <c r="L3" s="2" t="s">
        <v>599</v>
      </c>
      <c r="M3" s="2">
        <v>50.363999999999997</v>
      </c>
      <c r="N3" s="2" t="s">
        <v>598</v>
      </c>
      <c r="O3" s="2" t="s">
        <v>598</v>
      </c>
      <c r="P3" s="2" t="s">
        <v>598</v>
      </c>
      <c r="Q3" s="2" t="s">
        <v>598</v>
      </c>
      <c r="R3" s="2" t="s">
        <v>598</v>
      </c>
      <c r="S3" s="2" t="s">
        <v>8</v>
      </c>
      <c r="T3" s="2">
        <v>0</v>
      </c>
      <c r="U3" s="2" t="s">
        <v>598</v>
      </c>
      <c r="V3" s="2" t="s">
        <v>598</v>
      </c>
      <c r="W3" s="2">
        <v>3.8180000000000001</v>
      </c>
      <c r="X3" s="2" t="s">
        <v>598</v>
      </c>
      <c r="Y3" s="2">
        <v>7.5999999999999998E-2</v>
      </c>
      <c r="Z3" s="2" t="s">
        <v>598</v>
      </c>
      <c r="AA3" s="2" t="s">
        <v>598</v>
      </c>
      <c r="AB3" s="2" t="s">
        <v>598</v>
      </c>
      <c r="AC3" s="2" t="s">
        <v>598</v>
      </c>
      <c r="AD3" s="2">
        <v>10.63</v>
      </c>
      <c r="AE3" s="2" t="s">
        <v>598</v>
      </c>
      <c r="AF3" s="2" t="s">
        <v>598</v>
      </c>
      <c r="AG3" s="2" t="s">
        <v>598</v>
      </c>
      <c r="AH3" s="2" t="s">
        <v>598</v>
      </c>
      <c r="AI3" s="2" t="s">
        <v>598</v>
      </c>
      <c r="AM3" s="20">
        <f t="shared" ref="AM3:AM66" si="0">SUMPRODUCT(F3:AE3)+IFERROR(AI3/1,0)</f>
        <v>64.914000000000001</v>
      </c>
      <c r="AN3" s="20">
        <f t="shared" ref="AN3:AN66" si="1">IFERROR(D3/1,0)</f>
        <v>53.731999999999999</v>
      </c>
      <c r="AO3" s="92">
        <f t="shared" ref="AO3:AO66" si="2">IFERROR(AN3/AM3,"")</f>
        <v>0.82774131928397565</v>
      </c>
    </row>
    <row r="4" spans="1:41" ht="15" customHeight="1" x14ac:dyDescent="0.25">
      <c r="A4" s="2" t="s">
        <v>12</v>
      </c>
      <c r="B4" s="2" t="s">
        <v>15</v>
      </c>
      <c r="C4" s="2">
        <v>2014</v>
      </c>
      <c r="D4" s="2">
        <v>4.1760000000000002</v>
      </c>
      <c r="E4" s="2">
        <v>4.577</v>
      </c>
      <c r="F4" s="2" t="s">
        <v>598</v>
      </c>
      <c r="G4" s="2">
        <v>0.152</v>
      </c>
      <c r="H4" s="2" t="s">
        <v>598</v>
      </c>
      <c r="I4" s="2" t="s">
        <v>598</v>
      </c>
      <c r="J4" s="2" t="s">
        <v>598</v>
      </c>
      <c r="K4" s="2" t="s">
        <v>598</v>
      </c>
      <c r="L4" s="2" t="s">
        <v>599</v>
      </c>
      <c r="M4" s="2" t="s">
        <v>598</v>
      </c>
      <c r="N4" s="2" t="s">
        <v>598</v>
      </c>
      <c r="O4" s="2" t="s">
        <v>598</v>
      </c>
      <c r="P4" s="2" t="s">
        <v>598</v>
      </c>
      <c r="Q4" s="2" t="s">
        <v>598</v>
      </c>
      <c r="R4" s="2" t="s">
        <v>598</v>
      </c>
      <c r="S4" s="2" t="s">
        <v>598</v>
      </c>
      <c r="T4" s="2">
        <v>3.9180000000000001</v>
      </c>
      <c r="U4" s="2" t="s">
        <v>598</v>
      </c>
      <c r="V4" s="2" t="s">
        <v>598</v>
      </c>
      <c r="W4" s="2" t="s">
        <v>598</v>
      </c>
      <c r="X4" s="2" t="s">
        <v>598</v>
      </c>
      <c r="Y4" s="2" t="s">
        <v>598</v>
      </c>
      <c r="Z4" s="2" t="s">
        <v>598</v>
      </c>
      <c r="AA4" s="2" t="s">
        <v>598</v>
      </c>
      <c r="AB4" s="2" t="s">
        <v>598</v>
      </c>
      <c r="AC4" s="2" t="s">
        <v>598</v>
      </c>
      <c r="AD4" s="2" t="s">
        <v>598</v>
      </c>
      <c r="AE4" s="2" t="s">
        <v>598</v>
      </c>
      <c r="AF4" s="2" t="s">
        <v>598</v>
      </c>
      <c r="AG4" s="2" t="s">
        <v>598</v>
      </c>
      <c r="AH4" s="2">
        <v>0.50700000000000001</v>
      </c>
      <c r="AI4" s="2">
        <v>0.51200000000000001</v>
      </c>
      <c r="AM4" s="20">
        <f t="shared" si="0"/>
        <v>4.5820000000000007</v>
      </c>
      <c r="AN4" s="20">
        <f t="shared" si="1"/>
        <v>4.1760000000000002</v>
      </c>
      <c r="AO4" s="92">
        <f t="shared" si="2"/>
        <v>0.911392405063291</v>
      </c>
    </row>
    <row r="5" spans="1:41" ht="15" customHeight="1" x14ac:dyDescent="0.25">
      <c r="A5" s="2" t="s">
        <v>12</v>
      </c>
      <c r="B5" s="2" t="s">
        <v>16</v>
      </c>
      <c r="C5" s="2">
        <v>2014</v>
      </c>
      <c r="D5" s="2">
        <v>0.76800000000000002</v>
      </c>
      <c r="E5" s="2">
        <v>0.88800000000000001</v>
      </c>
      <c r="F5" s="2" t="s">
        <v>598</v>
      </c>
      <c r="G5" s="2">
        <v>0.09</v>
      </c>
      <c r="H5" s="2" t="s">
        <v>598</v>
      </c>
      <c r="I5" s="2" t="s">
        <v>598</v>
      </c>
      <c r="J5" s="2" t="s">
        <v>598</v>
      </c>
      <c r="K5" s="2" t="s">
        <v>598</v>
      </c>
      <c r="L5" s="2" t="s">
        <v>599</v>
      </c>
      <c r="M5" s="2" t="s">
        <v>598</v>
      </c>
      <c r="N5" s="2" t="s">
        <v>598</v>
      </c>
      <c r="O5" s="2" t="s">
        <v>598</v>
      </c>
      <c r="P5" s="2" t="s">
        <v>598</v>
      </c>
      <c r="Q5" s="2" t="s">
        <v>598</v>
      </c>
      <c r="R5" s="2" t="s">
        <v>598</v>
      </c>
      <c r="S5" s="2" t="s">
        <v>8</v>
      </c>
      <c r="T5" s="2">
        <v>0.751</v>
      </c>
      <c r="U5" s="2" t="s">
        <v>598</v>
      </c>
      <c r="V5" s="2" t="s">
        <v>598</v>
      </c>
      <c r="W5" s="2" t="s">
        <v>598</v>
      </c>
      <c r="X5" s="2" t="s">
        <v>598</v>
      </c>
      <c r="Y5" s="2" t="s">
        <v>598</v>
      </c>
      <c r="Z5" s="2" t="s">
        <v>598</v>
      </c>
      <c r="AA5" s="2" t="s">
        <v>598</v>
      </c>
      <c r="AB5" s="2" t="s">
        <v>598</v>
      </c>
      <c r="AC5" s="2" t="s">
        <v>598</v>
      </c>
      <c r="AD5" s="2" t="s">
        <v>598</v>
      </c>
      <c r="AE5" s="2" t="s">
        <v>598</v>
      </c>
      <c r="AF5" s="2" t="s">
        <v>598</v>
      </c>
      <c r="AG5" s="2" t="s">
        <v>598</v>
      </c>
      <c r="AH5" s="2">
        <v>4.7E-2</v>
      </c>
      <c r="AI5" s="2">
        <v>5.2999999999999999E-2</v>
      </c>
      <c r="AM5" s="20">
        <f t="shared" si="0"/>
        <v>0.89400000000000002</v>
      </c>
      <c r="AN5" s="20">
        <f t="shared" si="1"/>
        <v>0.76800000000000002</v>
      </c>
      <c r="AO5" s="92">
        <f t="shared" si="2"/>
        <v>0.85906040268456374</v>
      </c>
    </row>
    <row r="6" spans="1:41" ht="15" customHeight="1" x14ac:dyDescent="0.25">
      <c r="A6" s="2" t="s">
        <v>17</v>
      </c>
      <c r="B6" s="2" t="s">
        <v>18</v>
      </c>
      <c r="C6" s="2">
        <v>2014</v>
      </c>
      <c r="D6" s="2">
        <v>124.05</v>
      </c>
      <c r="E6" s="2">
        <v>124.05</v>
      </c>
      <c r="F6" s="2" t="s">
        <v>598</v>
      </c>
      <c r="G6" s="2">
        <v>0.05</v>
      </c>
      <c r="H6" s="2" t="s">
        <v>598</v>
      </c>
      <c r="I6" s="2" t="s">
        <v>598</v>
      </c>
      <c r="J6" s="2" t="s">
        <v>598</v>
      </c>
      <c r="K6" s="2" t="s">
        <v>598</v>
      </c>
      <c r="L6" s="2" t="s">
        <v>599</v>
      </c>
      <c r="M6" s="2" t="s">
        <v>598</v>
      </c>
      <c r="N6" s="2" t="s">
        <v>598</v>
      </c>
      <c r="O6" s="2" t="s">
        <v>598</v>
      </c>
      <c r="P6" s="2" t="s">
        <v>598</v>
      </c>
      <c r="Q6" s="2" t="s">
        <v>598</v>
      </c>
      <c r="R6" s="2">
        <v>90.3</v>
      </c>
      <c r="S6" s="2" t="s">
        <v>8</v>
      </c>
      <c r="T6" s="2" t="s">
        <v>598</v>
      </c>
      <c r="U6" s="2" t="s">
        <v>598</v>
      </c>
      <c r="V6" s="2" t="s">
        <v>598</v>
      </c>
      <c r="W6" s="2" t="s">
        <v>598</v>
      </c>
      <c r="X6" s="2" t="s">
        <v>598</v>
      </c>
      <c r="Y6" s="2">
        <v>4.0999999999999996</v>
      </c>
      <c r="Z6" s="2" t="s">
        <v>598</v>
      </c>
      <c r="AA6" s="2" t="s">
        <v>598</v>
      </c>
      <c r="AB6" s="2" t="s">
        <v>598</v>
      </c>
      <c r="AC6" s="2">
        <v>2.2000000000000002</v>
      </c>
      <c r="AD6" s="2">
        <v>27.4</v>
      </c>
      <c r="AE6" s="2" t="s">
        <v>598</v>
      </c>
      <c r="AF6" s="2" t="s">
        <v>598</v>
      </c>
      <c r="AG6" s="2" t="s">
        <v>598</v>
      </c>
      <c r="AH6" s="2" t="s">
        <v>598</v>
      </c>
      <c r="AI6" s="2" t="s">
        <v>598</v>
      </c>
      <c r="AM6" s="20">
        <f t="shared" si="0"/>
        <v>124.04999999999998</v>
      </c>
      <c r="AN6" s="20">
        <f t="shared" si="1"/>
        <v>124.05</v>
      </c>
      <c r="AO6" s="92">
        <f t="shared" si="2"/>
        <v>1.0000000000000002</v>
      </c>
    </row>
    <row r="7" spans="1:41" ht="15" customHeight="1" x14ac:dyDescent="0.25">
      <c r="A7" s="2" t="s">
        <v>19</v>
      </c>
      <c r="B7" s="2" t="s">
        <v>20</v>
      </c>
      <c r="C7" s="2">
        <v>2014</v>
      </c>
      <c r="D7" s="2">
        <v>100</v>
      </c>
      <c r="E7" s="2" t="s">
        <v>598</v>
      </c>
      <c r="F7" s="2" t="s">
        <v>598</v>
      </c>
      <c r="G7" s="2" t="s">
        <v>598</v>
      </c>
      <c r="H7" s="2" t="s">
        <v>598</v>
      </c>
      <c r="I7" s="2" t="s">
        <v>598</v>
      </c>
      <c r="J7" s="2" t="s">
        <v>598</v>
      </c>
      <c r="K7" s="2" t="s">
        <v>598</v>
      </c>
      <c r="L7" s="2" t="s">
        <v>599</v>
      </c>
      <c r="M7" s="2" t="s">
        <v>598</v>
      </c>
      <c r="N7" s="2" t="s">
        <v>598</v>
      </c>
      <c r="O7" s="2" t="s">
        <v>598</v>
      </c>
      <c r="P7" s="2" t="s">
        <v>598</v>
      </c>
      <c r="Q7" s="2" t="s">
        <v>598</v>
      </c>
      <c r="R7" s="2" t="s">
        <v>598</v>
      </c>
      <c r="S7" s="2" t="s">
        <v>598</v>
      </c>
      <c r="T7" s="2" t="s">
        <v>598</v>
      </c>
      <c r="U7" s="2" t="s">
        <v>598</v>
      </c>
      <c r="V7" s="2" t="s">
        <v>598</v>
      </c>
      <c r="W7" s="2" t="s">
        <v>598</v>
      </c>
      <c r="X7" s="2" t="s">
        <v>598</v>
      </c>
      <c r="Y7" s="2" t="s">
        <v>598</v>
      </c>
      <c r="Z7" s="2" t="s">
        <v>598</v>
      </c>
      <c r="AA7" s="2" t="s">
        <v>598</v>
      </c>
      <c r="AB7" s="2" t="s">
        <v>598</v>
      </c>
      <c r="AC7" s="2" t="s">
        <v>598</v>
      </c>
      <c r="AD7" s="2" t="s">
        <v>598</v>
      </c>
      <c r="AE7" s="2" t="s">
        <v>598</v>
      </c>
      <c r="AF7" s="2" t="s">
        <v>598</v>
      </c>
      <c r="AG7" s="2" t="s">
        <v>598</v>
      </c>
      <c r="AH7" s="2" t="s">
        <v>598</v>
      </c>
      <c r="AI7" s="2" t="s">
        <v>598</v>
      </c>
      <c r="AM7" s="20">
        <f t="shared" si="0"/>
        <v>0</v>
      </c>
      <c r="AN7" s="20">
        <f t="shared" si="1"/>
        <v>100</v>
      </c>
      <c r="AO7" s="92" t="str">
        <f t="shared" si="2"/>
        <v/>
      </c>
    </row>
    <row r="8" spans="1:41" ht="15" customHeight="1" x14ac:dyDescent="0.25">
      <c r="A8" s="2" t="s">
        <v>19</v>
      </c>
      <c r="B8" s="2" t="s">
        <v>21</v>
      </c>
      <c r="C8" s="2">
        <v>2014</v>
      </c>
      <c r="D8" s="2">
        <v>33</v>
      </c>
      <c r="E8" s="2" t="s">
        <v>598</v>
      </c>
      <c r="F8" s="2" t="s">
        <v>598</v>
      </c>
      <c r="G8" s="2" t="s">
        <v>598</v>
      </c>
      <c r="H8" s="2" t="s">
        <v>598</v>
      </c>
      <c r="I8" s="2" t="s">
        <v>598</v>
      </c>
      <c r="J8" s="2" t="s">
        <v>598</v>
      </c>
      <c r="K8" s="2" t="s">
        <v>598</v>
      </c>
      <c r="L8" s="2" t="s">
        <v>599</v>
      </c>
      <c r="M8" s="2" t="s">
        <v>598</v>
      </c>
      <c r="N8" s="2" t="s">
        <v>598</v>
      </c>
      <c r="O8" s="2" t="s">
        <v>598</v>
      </c>
      <c r="P8" s="2" t="s">
        <v>598</v>
      </c>
      <c r="Q8" s="2" t="s">
        <v>598</v>
      </c>
      <c r="R8" s="2" t="s">
        <v>598</v>
      </c>
      <c r="S8" s="2" t="s">
        <v>598</v>
      </c>
      <c r="T8" s="2" t="s">
        <v>598</v>
      </c>
      <c r="U8" s="2" t="s">
        <v>598</v>
      </c>
      <c r="V8" s="2" t="s">
        <v>598</v>
      </c>
      <c r="W8" s="2" t="s">
        <v>598</v>
      </c>
      <c r="X8" s="2" t="s">
        <v>598</v>
      </c>
      <c r="Y8" s="2" t="s">
        <v>598</v>
      </c>
      <c r="Z8" s="2" t="s">
        <v>598</v>
      </c>
      <c r="AA8" s="2" t="s">
        <v>598</v>
      </c>
      <c r="AB8" s="2" t="s">
        <v>598</v>
      </c>
      <c r="AC8" s="2" t="s">
        <v>598</v>
      </c>
      <c r="AD8" s="2" t="s">
        <v>598</v>
      </c>
      <c r="AE8" s="2" t="s">
        <v>598</v>
      </c>
      <c r="AF8" s="2" t="s">
        <v>598</v>
      </c>
      <c r="AG8" s="2" t="s">
        <v>598</v>
      </c>
      <c r="AH8" s="2" t="s">
        <v>598</v>
      </c>
      <c r="AI8" s="2" t="s">
        <v>598</v>
      </c>
      <c r="AM8" s="20">
        <f t="shared" si="0"/>
        <v>0</v>
      </c>
      <c r="AN8" s="20">
        <f t="shared" si="1"/>
        <v>33</v>
      </c>
      <c r="AO8" s="92" t="str">
        <f t="shared" si="2"/>
        <v/>
      </c>
    </row>
    <row r="9" spans="1:41" ht="15" customHeight="1" x14ac:dyDescent="0.25">
      <c r="A9" s="2" t="s">
        <v>19</v>
      </c>
      <c r="B9" s="2" t="s">
        <v>22</v>
      </c>
      <c r="C9" s="2">
        <v>2014</v>
      </c>
      <c r="D9" s="2">
        <v>15</v>
      </c>
      <c r="E9" s="2" t="s">
        <v>598</v>
      </c>
      <c r="F9" s="2" t="s">
        <v>598</v>
      </c>
      <c r="G9" s="2" t="s">
        <v>598</v>
      </c>
      <c r="H9" s="2" t="s">
        <v>598</v>
      </c>
      <c r="I9" s="2" t="s">
        <v>598</v>
      </c>
      <c r="J9" s="2" t="s">
        <v>598</v>
      </c>
      <c r="K9" s="2" t="s">
        <v>598</v>
      </c>
      <c r="L9" s="2" t="s">
        <v>599</v>
      </c>
      <c r="M9" s="2" t="s">
        <v>598</v>
      </c>
      <c r="N9" s="2" t="s">
        <v>598</v>
      </c>
      <c r="O9" s="2" t="s">
        <v>598</v>
      </c>
      <c r="P9" s="2" t="s">
        <v>598</v>
      </c>
      <c r="Q9" s="2" t="s">
        <v>598</v>
      </c>
      <c r="R9" s="2" t="s">
        <v>598</v>
      </c>
      <c r="S9" s="2" t="s">
        <v>598</v>
      </c>
      <c r="T9" s="2" t="s">
        <v>598</v>
      </c>
      <c r="U9" s="2" t="s">
        <v>598</v>
      </c>
      <c r="V9" s="2" t="s">
        <v>598</v>
      </c>
      <c r="W9" s="2" t="s">
        <v>598</v>
      </c>
      <c r="X9" s="2" t="s">
        <v>598</v>
      </c>
      <c r="Y9" s="2" t="s">
        <v>598</v>
      </c>
      <c r="Z9" s="2" t="s">
        <v>598</v>
      </c>
      <c r="AA9" s="2" t="s">
        <v>598</v>
      </c>
      <c r="AB9" s="2" t="s">
        <v>598</v>
      </c>
      <c r="AC9" s="2" t="s">
        <v>598</v>
      </c>
      <c r="AD9" s="2" t="s">
        <v>598</v>
      </c>
      <c r="AE9" s="2" t="s">
        <v>598</v>
      </c>
      <c r="AF9" s="2" t="s">
        <v>598</v>
      </c>
      <c r="AG9" s="2" t="s">
        <v>598</v>
      </c>
      <c r="AH9" s="2" t="s">
        <v>598</v>
      </c>
      <c r="AI9" s="2" t="s">
        <v>598</v>
      </c>
      <c r="AM9" s="20">
        <f t="shared" si="0"/>
        <v>0</v>
      </c>
      <c r="AN9" s="20">
        <f t="shared" si="1"/>
        <v>15</v>
      </c>
      <c r="AO9" s="92" t="str">
        <f t="shared" si="2"/>
        <v/>
      </c>
    </row>
    <row r="10" spans="1:41" ht="15" customHeight="1" x14ac:dyDescent="0.25">
      <c r="A10" s="2" t="s">
        <v>23</v>
      </c>
      <c r="B10" s="2" t="s">
        <v>24</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T10" s="2" t="s">
        <v>599</v>
      </c>
      <c r="U10" s="2" t="s">
        <v>599</v>
      </c>
      <c r="V10" s="2" t="s">
        <v>599</v>
      </c>
      <c r="W10" s="2" t="s">
        <v>599</v>
      </c>
      <c r="X10" s="2" t="s">
        <v>599</v>
      </c>
      <c r="Y10" s="2" t="s">
        <v>599</v>
      </c>
      <c r="Z10" s="2" t="s">
        <v>599</v>
      </c>
      <c r="AA10" s="2" t="s">
        <v>599</v>
      </c>
      <c r="AB10" s="2" t="s">
        <v>599</v>
      </c>
      <c r="AC10" s="2" t="s">
        <v>599</v>
      </c>
      <c r="AD10" s="2" t="s">
        <v>599</v>
      </c>
      <c r="AE10" s="2" t="s">
        <v>599</v>
      </c>
      <c r="AF10" s="2" t="s">
        <v>599</v>
      </c>
      <c r="AG10" s="2" t="s">
        <v>599</v>
      </c>
      <c r="AH10" s="2" t="s">
        <v>599</v>
      </c>
      <c r="AI10" s="2" t="s">
        <v>599</v>
      </c>
      <c r="AM10" s="20">
        <f t="shared" si="0"/>
        <v>0</v>
      </c>
      <c r="AN10" s="20">
        <f t="shared" si="1"/>
        <v>0</v>
      </c>
      <c r="AO10" s="92" t="str">
        <f t="shared" si="2"/>
        <v/>
      </c>
    </row>
    <row r="11" spans="1:41" ht="15" customHeight="1" x14ac:dyDescent="0.25">
      <c r="A11" s="2" t="s">
        <v>25</v>
      </c>
      <c r="B11" s="2" t="s">
        <v>26</v>
      </c>
      <c r="C11" s="2">
        <v>2014</v>
      </c>
      <c r="D11" s="2">
        <v>103.652</v>
      </c>
      <c r="E11" s="2">
        <v>127.6</v>
      </c>
      <c r="F11" s="2" t="s">
        <v>598</v>
      </c>
      <c r="G11" s="2" t="s">
        <v>598</v>
      </c>
      <c r="H11" s="2" t="s">
        <v>598</v>
      </c>
      <c r="I11" s="2" t="s">
        <v>598</v>
      </c>
      <c r="J11" s="2" t="s">
        <v>598</v>
      </c>
      <c r="K11" s="2" t="s">
        <v>598</v>
      </c>
      <c r="L11" s="2" t="s">
        <v>599</v>
      </c>
      <c r="M11" s="2">
        <v>90</v>
      </c>
      <c r="N11" s="2" t="s">
        <v>598</v>
      </c>
      <c r="O11" s="2">
        <v>11</v>
      </c>
      <c r="P11" s="2" t="s">
        <v>598</v>
      </c>
      <c r="Q11" s="2" t="s">
        <v>598</v>
      </c>
      <c r="R11" s="2" t="s">
        <v>598</v>
      </c>
      <c r="S11" s="2" t="s">
        <v>10</v>
      </c>
      <c r="T11" s="2">
        <v>7.4</v>
      </c>
      <c r="U11" s="2" t="s">
        <v>598</v>
      </c>
      <c r="V11" s="2" t="s">
        <v>598</v>
      </c>
      <c r="W11" s="2" t="s">
        <v>598</v>
      </c>
      <c r="X11" s="2" t="s">
        <v>598</v>
      </c>
      <c r="Y11" s="2">
        <v>3</v>
      </c>
      <c r="Z11" s="2" t="s">
        <v>598</v>
      </c>
      <c r="AA11" s="2" t="s">
        <v>598</v>
      </c>
      <c r="AB11" s="2" t="s">
        <v>598</v>
      </c>
      <c r="AC11" s="2" t="s">
        <v>598</v>
      </c>
      <c r="AD11" s="2">
        <v>16.2</v>
      </c>
      <c r="AE11" s="2" t="s">
        <v>598</v>
      </c>
      <c r="AF11" s="2" t="s">
        <v>598</v>
      </c>
      <c r="AG11" s="2" t="s">
        <v>598</v>
      </c>
      <c r="AH11" s="2" t="s">
        <v>598</v>
      </c>
      <c r="AI11" s="2" t="s">
        <v>598</v>
      </c>
      <c r="AM11" s="20">
        <f t="shared" si="0"/>
        <v>127.60000000000001</v>
      </c>
      <c r="AN11" s="20">
        <f t="shared" si="1"/>
        <v>103.652</v>
      </c>
      <c r="AO11" s="92">
        <f t="shared" si="2"/>
        <v>0.8123197492163009</v>
      </c>
    </row>
    <row r="12" spans="1:41"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T12" s="2" t="s">
        <v>599</v>
      </c>
      <c r="U12" s="2" t="s">
        <v>599</v>
      </c>
      <c r="V12" s="2" t="s">
        <v>599</v>
      </c>
      <c r="W12" s="2" t="s">
        <v>599</v>
      </c>
      <c r="X12" s="2" t="s">
        <v>599</v>
      </c>
      <c r="Y12" s="2" t="s">
        <v>599</v>
      </c>
      <c r="Z12" s="2" t="s">
        <v>599</v>
      </c>
      <c r="AA12" s="2" t="s">
        <v>599</v>
      </c>
      <c r="AB12" s="2" t="s">
        <v>599</v>
      </c>
      <c r="AC12" s="2" t="s">
        <v>599</v>
      </c>
      <c r="AD12" s="2" t="s">
        <v>599</v>
      </c>
      <c r="AE12" s="2" t="s">
        <v>599</v>
      </c>
      <c r="AF12" s="2" t="s">
        <v>599</v>
      </c>
      <c r="AG12" s="2" t="s">
        <v>599</v>
      </c>
      <c r="AH12" s="2" t="s">
        <v>599</v>
      </c>
      <c r="AI12" s="2" t="s">
        <v>599</v>
      </c>
      <c r="AM12" s="20">
        <f t="shared" si="0"/>
        <v>0</v>
      </c>
      <c r="AN12" s="20">
        <f t="shared" si="1"/>
        <v>0</v>
      </c>
      <c r="AO12" s="92" t="str">
        <f t="shared" si="2"/>
        <v/>
      </c>
    </row>
    <row r="13" spans="1:41" ht="15" customHeight="1" x14ac:dyDescent="0.25">
      <c r="A13" s="2" t="s">
        <v>29</v>
      </c>
      <c r="B13" s="2" t="s">
        <v>30</v>
      </c>
      <c r="C13" s="2">
        <v>2014</v>
      </c>
      <c r="D13" s="2">
        <v>114.28700000000001</v>
      </c>
      <c r="E13" s="2">
        <v>123.158</v>
      </c>
      <c r="F13" s="2" t="s">
        <v>598</v>
      </c>
      <c r="G13" s="2">
        <v>1.1850000000000001</v>
      </c>
      <c r="H13" s="2" t="s">
        <v>598</v>
      </c>
      <c r="I13" s="2">
        <v>1.145</v>
      </c>
      <c r="J13" s="2" t="s">
        <v>598</v>
      </c>
      <c r="K13" s="2" t="s">
        <v>598</v>
      </c>
      <c r="L13" s="2" t="s">
        <v>599</v>
      </c>
      <c r="M13" s="2" t="s">
        <v>598</v>
      </c>
      <c r="N13" s="2" t="s">
        <v>598</v>
      </c>
      <c r="O13" s="2" t="s">
        <v>598</v>
      </c>
      <c r="P13" s="2" t="s">
        <v>598</v>
      </c>
      <c r="Q13" s="2" t="s">
        <v>598</v>
      </c>
      <c r="R13" s="2">
        <v>89.2</v>
      </c>
      <c r="S13" s="2" t="s">
        <v>8</v>
      </c>
      <c r="T13" s="2">
        <v>8.048</v>
      </c>
      <c r="U13" s="2" t="s">
        <v>598</v>
      </c>
      <c r="V13" s="2" t="s">
        <v>598</v>
      </c>
      <c r="W13" s="2" t="s">
        <v>598</v>
      </c>
      <c r="X13" s="2" t="s">
        <v>598</v>
      </c>
      <c r="Y13" s="2" t="s">
        <v>598</v>
      </c>
      <c r="Z13" s="2" t="s">
        <v>598</v>
      </c>
      <c r="AA13" s="2" t="s">
        <v>598</v>
      </c>
      <c r="AB13" s="2" t="s">
        <v>598</v>
      </c>
      <c r="AC13" s="2">
        <v>2.2000000000000002</v>
      </c>
      <c r="AD13" s="2">
        <v>21.38</v>
      </c>
      <c r="AE13" s="2" t="s">
        <v>598</v>
      </c>
      <c r="AF13" s="2" t="s">
        <v>598</v>
      </c>
      <c r="AG13" s="2" t="s">
        <v>598</v>
      </c>
      <c r="AH13" s="2" t="s">
        <v>598</v>
      </c>
      <c r="AI13" s="2" t="s">
        <v>598</v>
      </c>
      <c r="AM13" s="20">
        <f t="shared" si="0"/>
        <v>123.158</v>
      </c>
      <c r="AN13" s="20">
        <f t="shared" si="1"/>
        <v>114.28700000000001</v>
      </c>
      <c r="AO13" s="92">
        <f t="shared" si="2"/>
        <v>0.92797057438412445</v>
      </c>
    </row>
    <row r="14" spans="1:41" ht="15" customHeight="1" x14ac:dyDescent="0.25">
      <c r="A14" s="2" t="s">
        <v>31</v>
      </c>
      <c r="B14" s="2" t="s">
        <v>32</v>
      </c>
      <c r="C14" s="2">
        <v>2014</v>
      </c>
      <c r="D14" s="2">
        <v>9.1999999999999993</v>
      </c>
      <c r="E14" s="2">
        <v>9.3000000000000007</v>
      </c>
      <c r="F14" s="2" t="s">
        <v>598</v>
      </c>
      <c r="G14" s="2">
        <v>0.3</v>
      </c>
      <c r="H14" s="2" t="s">
        <v>598</v>
      </c>
      <c r="I14" s="2" t="s">
        <v>598</v>
      </c>
      <c r="J14" s="2" t="s">
        <v>598</v>
      </c>
      <c r="K14" s="2" t="s">
        <v>598</v>
      </c>
      <c r="L14" s="2" t="s">
        <v>599</v>
      </c>
      <c r="M14" s="2" t="s">
        <v>598</v>
      </c>
      <c r="N14" s="2" t="s">
        <v>598</v>
      </c>
      <c r="O14" s="2" t="s">
        <v>598</v>
      </c>
      <c r="P14" s="2" t="s">
        <v>598</v>
      </c>
      <c r="Q14" s="2" t="s">
        <v>598</v>
      </c>
      <c r="R14" s="2" t="s">
        <v>598</v>
      </c>
      <c r="S14" s="2" t="s">
        <v>598</v>
      </c>
      <c r="T14" s="2">
        <v>9</v>
      </c>
      <c r="U14" s="2" t="s">
        <v>598</v>
      </c>
      <c r="V14" s="2" t="s">
        <v>598</v>
      </c>
      <c r="W14" s="2" t="s">
        <v>598</v>
      </c>
      <c r="X14" s="2" t="s">
        <v>598</v>
      </c>
      <c r="Y14" s="2" t="s">
        <v>598</v>
      </c>
      <c r="Z14" s="2" t="s">
        <v>598</v>
      </c>
      <c r="AA14" s="2" t="s">
        <v>598</v>
      </c>
      <c r="AB14" s="2" t="s">
        <v>598</v>
      </c>
      <c r="AC14" s="2" t="s">
        <v>598</v>
      </c>
      <c r="AD14" s="2" t="s">
        <v>598</v>
      </c>
      <c r="AE14" s="2" t="s">
        <v>598</v>
      </c>
      <c r="AF14" s="2" t="s">
        <v>598</v>
      </c>
      <c r="AG14" s="2" t="s">
        <v>598</v>
      </c>
      <c r="AH14" s="2" t="s">
        <v>598</v>
      </c>
      <c r="AI14" s="2" t="s">
        <v>598</v>
      </c>
      <c r="AM14" s="20">
        <f t="shared" si="0"/>
        <v>9.3000000000000007</v>
      </c>
      <c r="AN14" s="20">
        <f t="shared" si="1"/>
        <v>9.1999999999999993</v>
      </c>
      <c r="AO14" s="92">
        <f t="shared" si="2"/>
        <v>0.98924731182795689</v>
      </c>
    </row>
    <row r="15" spans="1:41" ht="15" customHeight="1" x14ac:dyDescent="0.25">
      <c r="A15" s="2" t="s">
        <v>33</v>
      </c>
      <c r="B15" s="2" t="s">
        <v>34</v>
      </c>
      <c r="C15" s="2">
        <v>2014</v>
      </c>
      <c r="D15" s="2">
        <v>3.5</v>
      </c>
      <c r="E15" s="2">
        <v>3.8159999999999998</v>
      </c>
      <c r="F15" s="2" t="s">
        <v>598</v>
      </c>
      <c r="G15" s="2">
        <v>7.6999999999999999E-2</v>
      </c>
      <c r="H15" s="2" t="s">
        <v>598</v>
      </c>
      <c r="I15" s="2" t="s">
        <v>598</v>
      </c>
      <c r="J15" s="2" t="s">
        <v>598</v>
      </c>
      <c r="K15" s="2" t="s">
        <v>598</v>
      </c>
      <c r="L15" s="2" t="s">
        <v>599</v>
      </c>
      <c r="M15" s="2" t="s">
        <v>598</v>
      </c>
      <c r="N15" s="2" t="s">
        <v>598</v>
      </c>
      <c r="O15" s="2" t="s">
        <v>598</v>
      </c>
      <c r="P15" s="2" t="s">
        <v>598</v>
      </c>
      <c r="Q15" s="2" t="s">
        <v>598</v>
      </c>
      <c r="R15" s="2" t="s">
        <v>598</v>
      </c>
      <c r="S15" s="2" t="s">
        <v>598</v>
      </c>
      <c r="T15" s="2">
        <v>3.7389999999999999</v>
      </c>
      <c r="U15" s="2" t="s">
        <v>598</v>
      </c>
      <c r="V15" s="2" t="s">
        <v>598</v>
      </c>
      <c r="W15" s="2" t="s">
        <v>598</v>
      </c>
      <c r="X15" s="2" t="s">
        <v>598</v>
      </c>
      <c r="Y15" s="2" t="s">
        <v>598</v>
      </c>
      <c r="Z15" s="2" t="s">
        <v>598</v>
      </c>
      <c r="AA15" s="2" t="s">
        <v>598</v>
      </c>
      <c r="AB15" s="2" t="s">
        <v>598</v>
      </c>
      <c r="AC15" s="2" t="s">
        <v>598</v>
      </c>
      <c r="AD15" s="2" t="s">
        <v>598</v>
      </c>
      <c r="AE15" s="2" t="s">
        <v>598</v>
      </c>
      <c r="AF15" s="2" t="s">
        <v>598</v>
      </c>
      <c r="AG15" s="2" t="s">
        <v>598</v>
      </c>
      <c r="AH15" s="2" t="s">
        <v>598</v>
      </c>
      <c r="AI15" s="2" t="s">
        <v>598</v>
      </c>
      <c r="AM15" s="20">
        <f t="shared" si="0"/>
        <v>3.8159999999999998</v>
      </c>
      <c r="AN15" s="20">
        <f t="shared" si="1"/>
        <v>3.5</v>
      </c>
      <c r="AO15" s="92">
        <f t="shared" si="2"/>
        <v>0.91719077568134177</v>
      </c>
    </row>
    <row r="16" spans="1:41" ht="15" customHeight="1" x14ac:dyDescent="0.25">
      <c r="A16" s="2" t="s">
        <v>33</v>
      </c>
      <c r="B16" s="2" t="s">
        <v>35</v>
      </c>
      <c r="C16" s="2">
        <v>2014</v>
      </c>
      <c r="D16" s="2">
        <v>2.097</v>
      </c>
      <c r="E16" s="2">
        <v>2.097</v>
      </c>
      <c r="F16" s="2" t="s">
        <v>598</v>
      </c>
      <c r="G16" s="2" t="s">
        <v>598</v>
      </c>
      <c r="H16" s="2" t="s">
        <v>598</v>
      </c>
      <c r="I16" s="2" t="s">
        <v>598</v>
      </c>
      <c r="J16" s="2" t="s">
        <v>598</v>
      </c>
      <c r="K16" s="2" t="s">
        <v>598</v>
      </c>
      <c r="L16" s="2" t="s">
        <v>599</v>
      </c>
      <c r="M16" s="2" t="s">
        <v>598</v>
      </c>
      <c r="N16" s="2" t="s">
        <v>598</v>
      </c>
      <c r="O16" s="2" t="s">
        <v>598</v>
      </c>
      <c r="P16" s="2" t="s">
        <v>598</v>
      </c>
      <c r="Q16" s="2" t="s">
        <v>598</v>
      </c>
      <c r="R16" s="2" t="s">
        <v>598</v>
      </c>
      <c r="S16" s="2" t="s">
        <v>598</v>
      </c>
      <c r="T16" s="2">
        <v>2.097</v>
      </c>
      <c r="U16" s="2" t="s">
        <v>598</v>
      </c>
      <c r="V16" s="2" t="s">
        <v>598</v>
      </c>
      <c r="W16" s="2" t="s">
        <v>598</v>
      </c>
      <c r="X16" s="2" t="s">
        <v>598</v>
      </c>
      <c r="Y16" s="2" t="s">
        <v>598</v>
      </c>
      <c r="Z16" s="2" t="s">
        <v>598</v>
      </c>
      <c r="AA16" s="2" t="s">
        <v>598</v>
      </c>
      <c r="AB16" s="2" t="s">
        <v>598</v>
      </c>
      <c r="AC16" s="2" t="s">
        <v>598</v>
      </c>
      <c r="AD16" s="2" t="s">
        <v>598</v>
      </c>
      <c r="AE16" s="2" t="s">
        <v>598</v>
      </c>
      <c r="AF16" s="2" t="s">
        <v>598</v>
      </c>
      <c r="AG16" s="2" t="s">
        <v>598</v>
      </c>
      <c r="AH16" s="2" t="s">
        <v>598</v>
      </c>
      <c r="AI16" s="2" t="s">
        <v>598</v>
      </c>
      <c r="AM16" s="20">
        <f t="shared" si="0"/>
        <v>2.097</v>
      </c>
      <c r="AN16" s="20">
        <f t="shared" si="1"/>
        <v>2.097</v>
      </c>
      <c r="AO16" s="92">
        <f t="shared" si="2"/>
        <v>1</v>
      </c>
    </row>
    <row r="17" spans="1:41" ht="15" customHeight="1" x14ac:dyDescent="0.25">
      <c r="A17" s="2" t="s">
        <v>33</v>
      </c>
      <c r="B17" s="2" t="s">
        <v>36</v>
      </c>
      <c r="C17" s="2">
        <v>2014</v>
      </c>
      <c r="D17" s="2">
        <v>8.0039999999999996</v>
      </c>
      <c r="E17" s="2">
        <v>8.0120000000000005</v>
      </c>
      <c r="F17" s="2" t="s">
        <v>598</v>
      </c>
      <c r="G17" s="2">
        <v>4.0000000000000001E-3</v>
      </c>
      <c r="H17" s="2" t="s">
        <v>598</v>
      </c>
      <c r="I17" s="2" t="s">
        <v>598</v>
      </c>
      <c r="J17" s="2">
        <v>1.48</v>
      </c>
      <c r="K17" s="2" t="s">
        <v>598</v>
      </c>
      <c r="L17" s="2" t="s">
        <v>599</v>
      </c>
      <c r="M17" s="2" t="s">
        <v>598</v>
      </c>
      <c r="N17" s="2" t="s">
        <v>598</v>
      </c>
      <c r="O17" s="2">
        <v>6.5279999999999996</v>
      </c>
      <c r="P17" s="2" t="s">
        <v>598</v>
      </c>
      <c r="Q17" s="2" t="s">
        <v>598</v>
      </c>
      <c r="R17" s="2" t="s">
        <v>598</v>
      </c>
      <c r="S17" s="2" t="s">
        <v>598</v>
      </c>
      <c r="T17" s="2" t="s">
        <v>598</v>
      </c>
      <c r="U17" s="2" t="s">
        <v>598</v>
      </c>
      <c r="V17" s="2" t="s">
        <v>598</v>
      </c>
      <c r="W17" s="2" t="s">
        <v>598</v>
      </c>
      <c r="X17" s="2" t="s">
        <v>598</v>
      </c>
      <c r="Y17" s="2" t="s">
        <v>598</v>
      </c>
      <c r="Z17" s="2" t="s">
        <v>598</v>
      </c>
      <c r="AA17" s="2" t="s">
        <v>598</v>
      </c>
      <c r="AB17" s="2" t="s">
        <v>598</v>
      </c>
      <c r="AC17" s="2" t="s">
        <v>598</v>
      </c>
      <c r="AD17" s="2" t="s">
        <v>598</v>
      </c>
      <c r="AE17" s="2" t="s">
        <v>598</v>
      </c>
      <c r="AF17" s="2" t="s">
        <v>598</v>
      </c>
      <c r="AG17" s="2" t="s">
        <v>598</v>
      </c>
      <c r="AH17" s="2" t="s">
        <v>598</v>
      </c>
      <c r="AI17" s="2" t="s">
        <v>598</v>
      </c>
      <c r="AM17" s="20">
        <f t="shared" si="0"/>
        <v>8.0120000000000005</v>
      </c>
      <c r="AN17" s="20">
        <f t="shared" si="1"/>
        <v>8.0039999999999996</v>
      </c>
      <c r="AO17" s="92">
        <f t="shared" si="2"/>
        <v>0.99900149775336988</v>
      </c>
    </row>
    <row r="18" spans="1:41" ht="15" customHeight="1" x14ac:dyDescent="0.25">
      <c r="A18" s="2" t="s">
        <v>33</v>
      </c>
      <c r="B18" s="2" t="s">
        <v>37</v>
      </c>
      <c r="C18" s="2">
        <v>2014</v>
      </c>
      <c r="D18" s="2">
        <v>4.202</v>
      </c>
      <c r="E18" s="2">
        <v>4.1779999999999999</v>
      </c>
      <c r="F18" s="2" t="s">
        <v>598</v>
      </c>
      <c r="G18" s="2">
        <v>0.184</v>
      </c>
      <c r="H18" s="2" t="s">
        <v>598</v>
      </c>
      <c r="I18" s="2" t="s">
        <v>598</v>
      </c>
      <c r="J18" s="2" t="s">
        <v>598</v>
      </c>
      <c r="K18" s="2" t="s">
        <v>598</v>
      </c>
      <c r="L18" s="2" t="s">
        <v>599</v>
      </c>
      <c r="M18" s="2" t="s">
        <v>598</v>
      </c>
      <c r="N18" s="2" t="s">
        <v>598</v>
      </c>
      <c r="O18" s="2" t="s">
        <v>598</v>
      </c>
      <c r="P18" s="2" t="s">
        <v>598</v>
      </c>
      <c r="Q18" s="2" t="s">
        <v>598</v>
      </c>
      <c r="R18" s="2" t="s">
        <v>598</v>
      </c>
      <c r="S18" s="2" t="s">
        <v>598</v>
      </c>
      <c r="T18" s="2">
        <v>3.9940000000000002</v>
      </c>
      <c r="U18" s="2" t="s">
        <v>598</v>
      </c>
      <c r="V18" s="2" t="s">
        <v>598</v>
      </c>
      <c r="W18" s="2" t="s">
        <v>598</v>
      </c>
      <c r="X18" s="2" t="s">
        <v>598</v>
      </c>
      <c r="Y18" s="2" t="s">
        <v>598</v>
      </c>
      <c r="Z18" s="2" t="s">
        <v>598</v>
      </c>
      <c r="AA18" s="2" t="s">
        <v>598</v>
      </c>
      <c r="AB18" s="2" t="s">
        <v>598</v>
      </c>
      <c r="AC18" s="2" t="s">
        <v>598</v>
      </c>
      <c r="AD18" s="2" t="s">
        <v>598</v>
      </c>
      <c r="AE18" s="2" t="s">
        <v>598</v>
      </c>
      <c r="AF18" s="2" t="s">
        <v>598</v>
      </c>
      <c r="AG18" s="2" t="s">
        <v>598</v>
      </c>
      <c r="AH18" s="2" t="s">
        <v>598</v>
      </c>
      <c r="AI18" s="2" t="s">
        <v>598</v>
      </c>
      <c r="AM18" s="20">
        <f t="shared" si="0"/>
        <v>4.1779999999999999</v>
      </c>
      <c r="AN18" s="20">
        <f t="shared" si="1"/>
        <v>4.202</v>
      </c>
      <c r="AO18" s="92">
        <f t="shared" si="2"/>
        <v>1.0057443752991861</v>
      </c>
    </row>
    <row r="19" spans="1:41" ht="15" customHeight="1" x14ac:dyDescent="0.25">
      <c r="A19" s="2" t="s">
        <v>33</v>
      </c>
      <c r="B19" s="2" t="s">
        <v>38</v>
      </c>
      <c r="C19" s="2">
        <v>2014</v>
      </c>
      <c r="D19" s="2">
        <v>3.7490000000000001</v>
      </c>
      <c r="E19" s="2">
        <v>3.8879999999999999</v>
      </c>
      <c r="F19" s="2" t="s">
        <v>598</v>
      </c>
      <c r="G19" s="2">
        <v>0.13</v>
      </c>
      <c r="H19" s="2" t="s">
        <v>598</v>
      </c>
      <c r="I19" s="2" t="s">
        <v>598</v>
      </c>
      <c r="J19" s="2" t="s">
        <v>598</v>
      </c>
      <c r="K19" s="2" t="s">
        <v>598</v>
      </c>
      <c r="L19" s="2" t="s">
        <v>599</v>
      </c>
      <c r="M19" s="2" t="s">
        <v>598</v>
      </c>
      <c r="N19" s="2" t="s">
        <v>598</v>
      </c>
      <c r="O19" s="2" t="s">
        <v>598</v>
      </c>
      <c r="P19" s="2" t="s">
        <v>598</v>
      </c>
      <c r="Q19" s="2" t="s">
        <v>598</v>
      </c>
      <c r="R19" s="2" t="s">
        <v>598</v>
      </c>
      <c r="S19" s="2" t="s">
        <v>598</v>
      </c>
      <c r="T19" s="2">
        <v>3.758</v>
      </c>
      <c r="U19" s="2" t="s">
        <v>598</v>
      </c>
      <c r="V19" s="2" t="s">
        <v>598</v>
      </c>
      <c r="W19" s="2" t="s">
        <v>598</v>
      </c>
      <c r="X19" s="2" t="s">
        <v>598</v>
      </c>
      <c r="Y19" s="2" t="s">
        <v>598</v>
      </c>
      <c r="Z19" s="2" t="s">
        <v>598</v>
      </c>
      <c r="AA19" s="2" t="s">
        <v>598</v>
      </c>
      <c r="AB19" s="2" t="s">
        <v>598</v>
      </c>
      <c r="AC19" s="2" t="s">
        <v>598</v>
      </c>
      <c r="AD19" s="2" t="s">
        <v>598</v>
      </c>
      <c r="AE19" s="2" t="s">
        <v>598</v>
      </c>
      <c r="AF19" s="2" t="s">
        <v>598</v>
      </c>
      <c r="AG19" s="2" t="s">
        <v>598</v>
      </c>
      <c r="AH19" s="2" t="s">
        <v>598</v>
      </c>
      <c r="AI19" s="2" t="s">
        <v>598</v>
      </c>
      <c r="AM19" s="20">
        <f t="shared" si="0"/>
        <v>3.8879999999999999</v>
      </c>
      <c r="AN19" s="20">
        <f t="shared" si="1"/>
        <v>3.7490000000000001</v>
      </c>
      <c r="AO19" s="92">
        <f t="shared" si="2"/>
        <v>0.96424897119341568</v>
      </c>
    </row>
    <row r="20" spans="1:41" ht="15" customHeight="1" x14ac:dyDescent="0.25">
      <c r="A20" s="2" t="s">
        <v>33</v>
      </c>
      <c r="B20" s="2" t="s">
        <v>39</v>
      </c>
      <c r="C20" s="2">
        <v>2014</v>
      </c>
      <c r="D20" s="2">
        <v>25.774999999999999</v>
      </c>
      <c r="E20" s="2">
        <v>35.75</v>
      </c>
      <c r="F20" s="2" t="s">
        <v>598</v>
      </c>
      <c r="G20" s="2">
        <v>1.637</v>
      </c>
      <c r="H20" s="2" t="s">
        <v>598</v>
      </c>
      <c r="I20" s="2" t="s">
        <v>598</v>
      </c>
      <c r="J20" s="2" t="s">
        <v>598</v>
      </c>
      <c r="K20" s="2" t="s">
        <v>598</v>
      </c>
      <c r="L20" s="2" t="s">
        <v>599</v>
      </c>
      <c r="M20" s="2" t="s">
        <v>598</v>
      </c>
      <c r="N20" s="2" t="s">
        <v>598</v>
      </c>
      <c r="O20" s="2">
        <v>29.706</v>
      </c>
      <c r="P20" s="2" t="s">
        <v>598</v>
      </c>
      <c r="Q20" s="2" t="s">
        <v>598</v>
      </c>
      <c r="R20" s="2" t="s">
        <v>598</v>
      </c>
      <c r="S20" s="2" t="s">
        <v>598</v>
      </c>
      <c r="T20" s="2">
        <v>1.0860000000000001</v>
      </c>
      <c r="U20" s="2" t="s">
        <v>598</v>
      </c>
      <c r="V20" s="2" t="s">
        <v>598</v>
      </c>
      <c r="W20" s="2" t="s">
        <v>598</v>
      </c>
      <c r="X20" s="2" t="s">
        <v>598</v>
      </c>
      <c r="Y20" s="2" t="s">
        <v>598</v>
      </c>
      <c r="Z20" s="2" t="s">
        <v>598</v>
      </c>
      <c r="AA20" s="2" t="s">
        <v>598</v>
      </c>
      <c r="AB20" s="2" t="s">
        <v>598</v>
      </c>
      <c r="AC20" s="2" t="s">
        <v>598</v>
      </c>
      <c r="AD20" s="2">
        <v>3.3210000000000002</v>
      </c>
      <c r="AE20" s="2" t="s">
        <v>598</v>
      </c>
      <c r="AF20" s="2" t="s">
        <v>598</v>
      </c>
      <c r="AG20" s="2" t="s">
        <v>598</v>
      </c>
      <c r="AH20" s="2" t="s">
        <v>598</v>
      </c>
      <c r="AI20" s="2" t="s">
        <v>598</v>
      </c>
      <c r="AM20" s="20">
        <f t="shared" si="0"/>
        <v>35.75</v>
      </c>
      <c r="AN20" s="20">
        <f t="shared" si="1"/>
        <v>25.774999999999999</v>
      </c>
      <c r="AO20" s="92">
        <f t="shared" si="2"/>
        <v>0.72097902097902089</v>
      </c>
    </row>
    <row r="21" spans="1:41" ht="15" customHeight="1" x14ac:dyDescent="0.25">
      <c r="A21" s="2" t="s">
        <v>33</v>
      </c>
      <c r="B21" s="2" t="s">
        <v>40</v>
      </c>
      <c r="C21" s="2">
        <v>2014</v>
      </c>
      <c r="D21" s="2" t="s">
        <v>598</v>
      </c>
      <c r="E21" s="2">
        <v>0.67300000000000004</v>
      </c>
      <c r="F21" s="2" t="s">
        <v>598</v>
      </c>
      <c r="G21" s="2" t="s">
        <v>598</v>
      </c>
      <c r="H21" s="2" t="s">
        <v>598</v>
      </c>
      <c r="I21" s="2" t="s">
        <v>598</v>
      </c>
      <c r="J21" s="2" t="s">
        <v>598</v>
      </c>
      <c r="K21" s="2" t="s">
        <v>598</v>
      </c>
      <c r="L21" s="2" t="s">
        <v>599</v>
      </c>
      <c r="M21" s="2" t="s">
        <v>598</v>
      </c>
      <c r="N21" s="2" t="s">
        <v>598</v>
      </c>
      <c r="O21" s="2" t="s">
        <v>598</v>
      </c>
      <c r="P21" s="2" t="s">
        <v>598</v>
      </c>
      <c r="Q21" s="2" t="s">
        <v>598</v>
      </c>
      <c r="R21" s="2" t="s">
        <v>598</v>
      </c>
      <c r="S21" s="2" t="s">
        <v>598</v>
      </c>
      <c r="T21" s="2" t="s">
        <v>598</v>
      </c>
      <c r="U21" s="2" t="s">
        <v>598</v>
      </c>
      <c r="V21" s="2" t="s">
        <v>598</v>
      </c>
      <c r="W21" s="2" t="s">
        <v>598</v>
      </c>
      <c r="X21" s="2" t="s">
        <v>598</v>
      </c>
      <c r="Y21" s="2">
        <v>0.67300000000000004</v>
      </c>
      <c r="Z21" s="2" t="s">
        <v>598</v>
      </c>
      <c r="AA21" s="2" t="s">
        <v>598</v>
      </c>
      <c r="AB21" s="2" t="s">
        <v>598</v>
      </c>
      <c r="AC21" s="2" t="s">
        <v>598</v>
      </c>
      <c r="AD21" s="2" t="s">
        <v>598</v>
      </c>
      <c r="AE21" s="2" t="s">
        <v>598</v>
      </c>
      <c r="AF21" s="2" t="s">
        <v>598</v>
      </c>
      <c r="AG21" s="2" t="s">
        <v>598</v>
      </c>
      <c r="AH21" s="2" t="s">
        <v>598</v>
      </c>
      <c r="AI21" s="2" t="s">
        <v>598</v>
      </c>
      <c r="AM21" s="20">
        <f t="shared" si="0"/>
        <v>0.67300000000000004</v>
      </c>
      <c r="AN21" s="20">
        <f t="shared" si="1"/>
        <v>0</v>
      </c>
      <c r="AO21" s="92">
        <f t="shared" si="2"/>
        <v>0</v>
      </c>
    </row>
    <row r="22" spans="1:41" ht="15" customHeight="1" x14ac:dyDescent="0.25">
      <c r="A22" s="2" t="s">
        <v>33</v>
      </c>
      <c r="B22" s="2" t="s">
        <v>41</v>
      </c>
      <c r="C22" s="2">
        <v>2014</v>
      </c>
      <c r="D22" s="2">
        <v>6.3079999999999998</v>
      </c>
      <c r="E22" s="2">
        <v>6.9219999999999997</v>
      </c>
      <c r="F22" s="2" t="s">
        <v>598</v>
      </c>
      <c r="G22" s="2">
        <v>0.14000000000000001</v>
      </c>
      <c r="H22" s="2" t="s">
        <v>598</v>
      </c>
      <c r="I22" s="2" t="s">
        <v>598</v>
      </c>
      <c r="J22" s="2" t="s">
        <v>598</v>
      </c>
      <c r="K22" s="2" t="s">
        <v>598</v>
      </c>
      <c r="L22" s="2" t="s">
        <v>599</v>
      </c>
      <c r="M22" s="2" t="s">
        <v>598</v>
      </c>
      <c r="N22" s="2" t="s">
        <v>598</v>
      </c>
      <c r="O22" s="2" t="s">
        <v>598</v>
      </c>
      <c r="P22" s="2" t="s">
        <v>598</v>
      </c>
      <c r="Q22" s="2" t="s">
        <v>598</v>
      </c>
      <c r="R22" s="2" t="s">
        <v>598</v>
      </c>
      <c r="S22" s="2" t="s">
        <v>598</v>
      </c>
      <c r="T22" s="2">
        <v>6.782</v>
      </c>
      <c r="U22" s="2" t="s">
        <v>598</v>
      </c>
      <c r="V22" s="2" t="s">
        <v>598</v>
      </c>
      <c r="W22" s="2" t="s">
        <v>598</v>
      </c>
      <c r="X22" s="2" t="s">
        <v>598</v>
      </c>
      <c r="Y22" s="2" t="s">
        <v>598</v>
      </c>
      <c r="Z22" s="2" t="s">
        <v>598</v>
      </c>
      <c r="AA22" s="2" t="s">
        <v>598</v>
      </c>
      <c r="AB22" s="2" t="s">
        <v>598</v>
      </c>
      <c r="AC22" s="2" t="s">
        <v>598</v>
      </c>
      <c r="AD22" s="2" t="s">
        <v>598</v>
      </c>
      <c r="AE22" s="2" t="s">
        <v>598</v>
      </c>
      <c r="AF22" s="2" t="s">
        <v>598</v>
      </c>
      <c r="AG22" s="2" t="s">
        <v>598</v>
      </c>
      <c r="AH22" s="2" t="s">
        <v>598</v>
      </c>
      <c r="AI22" s="2" t="s">
        <v>598</v>
      </c>
      <c r="AM22" s="20">
        <f t="shared" si="0"/>
        <v>6.9219999999999997</v>
      </c>
      <c r="AN22" s="20">
        <f t="shared" si="1"/>
        <v>6.3079999999999998</v>
      </c>
      <c r="AO22" s="92">
        <f t="shared" si="2"/>
        <v>0.91129731291534244</v>
      </c>
    </row>
    <row r="23" spans="1:41" ht="15" customHeight="1" x14ac:dyDescent="0.25">
      <c r="A23" s="2" t="s">
        <v>33</v>
      </c>
      <c r="B23" s="2" t="s">
        <v>42</v>
      </c>
      <c r="C23" s="2">
        <v>2014</v>
      </c>
      <c r="D23" s="2">
        <v>2.4510000000000001</v>
      </c>
      <c r="E23" s="2">
        <v>2.5920000000000001</v>
      </c>
      <c r="F23" s="2" t="s">
        <v>598</v>
      </c>
      <c r="G23" s="2">
        <v>2.4E-2</v>
      </c>
      <c r="H23" s="2" t="s">
        <v>598</v>
      </c>
      <c r="I23" s="2" t="s">
        <v>598</v>
      </c>
      <c r="J23" s="2" t="s">
        <v>598</v>
      </c>
      <c r="K23" s="2" t="s">
        <v>598</v>
      </c>
      <c r="L23" s="2" t="s">
        <v>599</v>
      </c>
      <c r="M23" s="2" t="s">
        <v>598</v>
      </c>
      <c r="N23" s="2" t="s">
        <v>598</v>
      </c>
      <c r="O23" s="2" t="s">
        <v>598</v>
      </c>
      <c r="P23" s="2" t="s">
        <v>598</v>
      </c>
      <c r="Q23" s="2" t="s">
        <v>598</v>
      </c>
      <c r="R23" s="2" t="s">
        <v>598</v>
      </c>
      <c r="S23" s="2" t="s">
        <v>598</v>
      </c>
      <c r="T23" s="2">
        <v>2.5680000000000001</v>
      </c>
      <c r="U23" s="2" t="s">
        <v>598</v>
      </c>
      <c r="V23" s="2" t="s">
        <v>598</v>
      </c>
      <c r="W23" s="2" t="s">
        <v>598</v>
      </c>
      <c r="X23" s="2" t="s">
        <v>598</v>
      </c>
      <c r="Y23" s="2" t="s">
        <v>598</v>
      </c>
      <c r="Z23" s="2" t="s">
        <v>598</v>
      </c>
      <c r="AA23" s="2" t="s">
        <v>598</v>
      </c>
      <c r="AB23" s="2" t="s">
        <v>598</v>
      </c>
      <c r="AC23" s="2" t="s">
        <v>598</v>
      </c>
      <c r="AD23" s="2" t="s">
        <v>598</v>
      </c>
      <c r="AE23" s="2" t="s">
        <v>598</v>
      </c>
      <c r="AF23" s="2" t="s">
        <v>598</v>
      </c>
      <c r="AG23" s="2" t="s">
        <v>598</v>
      </c>
      <c r="AH23" s="2" t="s">
        <v>598</v>
      </c>
      <c r="AI23" s="2" t="s">
        <v>598</v>
      </c>
      <c r="AM23" s="20">
        <f t="shared" si="0"/>
        <v>2.5920000000000001</v>
      </c>
      <c r="AN23" s="20">
        <f t="shared" si="1"/>
        <v>2.4510000000000001</v>
      </c>
      <c r="AO23" s="92">
        <f t="shared" si="2"/>
        <v>0.94560185185185186</v>
      </c>
    </row>
    <row r="24" spans="1:41" ht="15" customHeight="1" x14ac:dyDescent="0.25">
      <c r="A24" s="2" t="s">
        <v>33</v>
      </c>
      <c r="B24" s="2" t="s">
        <v>43</v>
      </c>
      <c r="C24" s="2">
        <v>2014</v>
      </c>
      <c r="D24" s="2">
        <v>3.2269999999999999</v>
      </c>
      <c r="E24" s="2">
        <v>3.6840000000000002</v>
      </c>
      <c r="F24" s="2" t="s">
        <v>598</v>
      </c>
      <c r="G24" s="2">
        <v>0.14000000000000001</v>
      </c>
      <c r="H24" s="2" t="s">
        <v>598</v>
      </c>
      <c r="I24" s="2" t="s">
        <v>598</v>
      </c>
      <c r="J24" s="2" t="s">
        <v>598</v>
      </c>
      <c r="K24" s="2" t="s">
        <v>598</v>
      </c>
      <c r="L24" s="2" t="s">
        <v>599</v>
      </c>
      <c r="M24" s="2" t="s">
        <v>598</v>
      </c>
      <c r="N24" s="2" t="s">
        <v>598</v>
      </c>
      <c r="O24" s="2" t="s">
        <v>598</v>
      </c>
      <c r="P24" s="2" t="s">
        <v>598</v>
      </c>
      <c r="Q24" s="2" t="s">
        <v>598</v>
      </c>
      <c r="R24" s="2" t="s">
        <v>598</v>
      </c>
      <c r="S24" s="2" t="s">
        <v>598</v>
      </c>
      <c r="T24" s="2">
        <v>3.544</v>
      </c>
      <c r="U24" s="2" t="s">
        <v>598</v>
      </c>
      <c r="V24" s="2" t="s">
        <v>598</v>
      </c>
      <c r="W24" s="2" t="s">
        <v>598</v>
      </c>
      <c r="X24" s="2" t="s">
        <v>598</v>
      </c>
      <c r="Y24" s="2" t="s">
        <v>598</v>
      </c>
      <c r="Z24" s="2" t="s">
        <v>598</v>
      </c>
      <c r="AA24" s="2" t="s">
        <v>598</v>
      </c>
      <c r="AB24" s="2" t="s">
        <v>598</v>
      </c>
      <c r="AC24" s="2" t="s">
        <v>598</v>
      </c>
      <c r="AD24" s="2" t="s">
        <v>598</v>
      </c>
      <c r="AE24" s="2" t="s">
        <v>598</v>
      </c>
      <c r="AF24" s="2" t="s">
        <v>598</v>
      </c>
      <c r="AG24" s="2" t="s">
        <v>598</v>
      </c>
      <c r="AH24" s="2" t="s">
        <v>598</v>
      </c>
      <c r="AI24" s="2" t="s">
        <v>598</v>
      </c>
      <c r="AM24" s="20">
        <f t="shared" si="0"/>
        <v>3.6840000000000002</v>
      </c>
      <c r="AN24" s="20">
        <f t="shared" si="1"/>
        <v>3.2269999999999999</v>
      </c>
      <c r="AO24" s="92">
        <f t="shared" si="2"/>
        <v>0.87595005428881645</v>
      </c>
    </row>
    <row r="25" spans="1:41" ht="15" customHeight="1" x14ac:dyDescent="0.25">
      <c r="A25" s="2" t="s">
        <v>44</v>
      </c>
      <c r="B25" s="2" t="s">
        <v>45</v>
      </c>
      <c r="C25" s="2">
        <v>2014</v>
      </c>
      <c r="D25" s="2">
        <v>16.059999999999999</v>
      </c>
      <c r="E25" s="2">
        <v>18.670000000000002</v>
      </c>
      <c r="F25" s="2" t="s">
        <v>598</v>
      </c>
      <c r="G25" s="2">
        <v>0.24</v>
      </c>
      <c r="H25" s="2" t="s">
        <v>598</v>
      </c>
      <c r="I25" s="2" t="s">
        <v>598</v>
      </c>
      <c r="J25" s="2" t="s">
        <v>598</v>
      </c>
      <c r="K25" s="2" t="s">
        <v>598</v>
      </c>
      <c r="L25" s="2" t="s">
        <v>599</v>
      </c>
      <c r="M25" s="2" t="s">
        <v>598</v>
      </c>
      <c r="N25" s="2" t="s">
        <v>598</v>
      </c>
      <c r="O25" s="2">
        <v>10.99</v>
      </c>
      <c r="P25" s="2">
        <v>5.54</v>
      </c>
      <c r="Q25" s="2" t="s">
        <v>598</v>
      </c>
      <c r="R25" s="2" t="s">
        <v>598</v>
      </c>
      <c r="S25" s="2" t="s">
        <v>8</v>
      </c>
      <c r="T25" s="2" t="s">
        <v>598</v>
      </c>
      <c r="U25" s="2" t="s">
        <v>598</v>
      </c>
      <c r="V25" s="2" t="s">
        <v>598</v>
      </c>
      <c r="W25" s="2" t="s">
        <v>598</v>
      </c>
      <c r="X25" s="2" t="s">
        <v>598</v>
      </c>
      <c r="Y25" s="2" t="s">
        <v>598</v>
      </c>
      <c r="Z25" s="2" t="s">
        <v>598</v>
      </c>
      <c r="AA25" s="2" t="s">
        <v>598</v>
      </c>
      <c r="AB25" s="2" t="s">
        <v>598</v>
      </c>
      <c r="AC25" s="2" t="s">
        <v>598</v>
      </c>
      <c r="AD25" s="2">
        <v>1.9</v>
      </c>
      <c r="AE25" s="2" t="s">
        <v>598</v>
      </c>
      <c r="AF25" s="2" t="s">
        <v>598</v>
      </c>
      <c r="AG25" s="2" t="s">
        <v>598</v>
      </c>
      <c r="AH25" s="2" t="s">
        <v>598</v>
      </c>
      <c r="AI25" s="2" t="s">
        <v>598</v>
      </c>
      <c r="AM25" s="20">
        <f t="shared" si="0"/>
        <v>18.669999999999998</v>
      </c>
      <c r="AN25" s="20">
        <f t="shared" si="1"/>
        <v>16.059999999999999</v>
      </c>
      <c r="AO25" s="92">
        <f t="shared" si="2"/>
        <v>0.86020353508302094</v>
      </c>
    </row>
    <row r="26" spans="1:41" ht="15" customHeight="1" x14ac:dyDescent="0.25">
      <c r="A26" s="2" t="s">
        <v>44</v>
      </c>
      <c r="B26" s="2" t="s">
        <v>46</v>
      </c>
      <c r="C26" s="2">
        <v>2014</v>
      </c>
      <c r="D26" s="2">
        <v>23.11</v>
      </c>
      <c r="E26" s="2">
        <v>26.66</v>
      </c>
      <c r="F26" s="2" t="s">
        <v>598</v>
      </c>
      <c r="G26" s="2">
        <v>0.11</v>
      </c>
      <c r="H26" s="2">
        <v>0.45</v>
      </c>
      <c r="I26" s="2" t="s">
        <v>598</v>
      </c>
      <c r="J26" s="2" t="s">
        <v>598</v>
      </c>
      <c r="K26" s="2" t="s">
        <v>598</v>
      </c>
      <c r="L26" s="2" t="s">
        <v>599</v>
      </c>
      <c r="M26" s="2">
        <v>1.17</v>
      </c>
      <c r="N26" s="2">
        <v>1.24</v>
      </c>
      <c r="O26" s="2">
        <v>4.0599999999999996</v>
      </c>
      <c r="P26" s="2">
        <v>1.23</v>
      </c>
      <c r="Q26" s="2" t="s">
        <v>598</v>
      </c>
      <c r="R26" s="2" t="s">
        <v>598</v>
      </c>
      <c r="S26" s="2" t="s">
        <v>8</v>
      </c>
      <c r="T26" s="2" t="s">
        <v>598</v>
      </c>
      <c r="U26" s="2" t="s">
        <v>598</v>
      </c>
      <c r="V26" s="2" t="s">
        <v>598</v>
      </c>
      <c r="W26" s="2">
        <v>10.130000000000001</v>
      </c>
      <c r="X26" s="2" t="s">
        <v>598</v>
      </c>
      <c r="Y26" s="2" t="s">
        <v>598</v>
      </c>
      <c r="Z26" s="2" t="s">
        <v>598</v>
      </c>
      <c r="AA26" s="2" t="s">
        <v>598</v>
      </c>
      <c r="AB26" s="2">
        <v>7.9</v>
      </c>
      <c r="AC26" s="2" t="s">
        <v>598</v>
      </c>
      <c r="AD26" s="2">
        <v>0.37</v>
      </c>
      <c r="AE26" s="2" t="s">
        <v>598</v>
      </c>
      <c r="AF26" s="2" t="s">
        <v>598</v>
      </c>
      <c r="AG26" s="2" t="s">
        <v>598</v>
      </c>
      <c r="AH26" s="2" t="s">
        <v>598</v>
      </c>
      <c r="AI26" s="2" t="s">
        <v>598</v>
      </c>
      <c r="AM26" s="20">
        <f t="shared" si="0"/>
        <v>26.66</v>
      </c>
      <c r="AN26" s="20">
        <f t="shared" si="1"/>
        <v>23.11</v>
      </c>
      <c r="AO26" s="92">
        <f t="shared" si="2"/>
        <v>0.86684171042760683</v>
      </c>
    </row>
    <row r="27" spans="1:41" ht="15" customHeight="1" x14ac:dyDescent="0.25">
      <c r="A27" s="2" t="s">
        <v>44</v>
      </c>
      <c r="B27" s="2" t="s">
        <v>47</v>
      </c>
      <c r="C27" s="2">
        <v>2014</v>
      </c>
      <c r="D27" s="2">
        <v>18.59</v>
      </c>
      <c r="E27" s="2">
        <v>21.54</v>
      </c>
      <c r="F27" s="2" t="s">
        <v>598</v>
      </c>
      <c r="G27" s="2">
        <v>0.15</v>
      </c>
      <c r="H27" s="2" t="s">
        <v>598</v>
      </c>
      <c r="I27" s="2" t="s">
        <v>598</v>
      </c>
      <c r="J27" s="2" t="s">
        <v>598</v>
      </c>
      <c r="K27" s="2" t="s">
        <v>598</v>
      </c>
      <c r="L27" s="2" t="s">
        <v>599</v>
      </c>
      <c r="M27" s="2" t="s">
        <v>598</v>
      </c>
      <c r="N27" s="2">
        <v>7.26</v>
      </c>
      <c r="O27" s="2">
        <v>4.03</v>
      </c>
      <c r="P27" s="2">
        <v>7.26</v>
      </c>
      <c r="Q27" s="2" t="s">
        <v>598</v>
      </c>
      <c r="R27" s="2" t="s">
        <v>598</v>
      </c>
      <c r="S27" s="2" t="s">
        <v>8</v>
      </c>
      <c r="T27" s="2" t="s">
        <v>598</v>
      </c>
      <c r="U27" s="2" t="s">
        <v>598</v>
      </c>
      <c r="V27" s="2" t="s">
        <v>598</v>
      </c>
      <c r="W27" s="2" t="s">
        <v>598</v>
      </c>
      <c r="X27" s="2" t="s">
        <v>598</v>
      </c>
      <c r="Y27" s="2" t="s">
        <v>598</v>
      </c>
      <c r="Z27" s="2" t="s">
        <v>598</v>
      </c>
      <c r="AA27" s="2" t="s">
        <v>598</v>
      </c>
      <c r="AB27" s="2" t="s">
        <v>598</v>
      </c>
      <c r="AC27" s="2" t="s">
        <v>598</v>
      </c>
      <c r="AD27" s="2">
        <v>2.84</v>
      </c>
      <c r="AE27" s="2" t="s">
        <v>598</v>
      </c>
      <c r="AF27" s="2" t="s">
        <v>598</v>
      </c>
      <c r="AG27" s="2" t="s">
        <v>598</v>
      </c>
      <c r="AH27" s="2" t="s">
        <v>598</v>
      </c>
      <c r="AI27" s="2" t="s">
        <v>598</v>
      </c>
      <c r="AM27" s="20">
        <f t="shared" si="0"/>
        <v>21.540000000000003</v>
      </c>
      <c r="AN27" s="20">
        <f t="shared" si="1"/>
        <v>18.59</v>
      </c>
      <c r="AO27" s="92">
        <f t="shared" si="2"/>
        <v>0.86304549675023201</v>
      </c>
    </row>
    <row r="28" spans="1:41" ht="15" customHeight="1" x14ac:dyDescent="0.25">
      <c r="A28" s="2" t="s">
        <v>48</v>
      </c>
      <c r="B28" s="2" t="s">
        <v>49</v>
      </c>
      <c r="C28" s="2">
        <v>2014</v>
      </c>
      <c r="D28" s="2">
        <v>29</v>
      </c>
      <c r="E28" s="2">
        <v>32.049999999999997</v>
      </c>
      <c r="F28" s="2" t="s">
        <v>598</v>
      </c>
      <c r="G28" s="2">
        <v>0.05</v>
      </c>
      <c r="H28" s="2" t="s">
        <v>598</v>
      </c>
      <c r="I28" s="2" t="s">
        <v>598</v>
      </c>
      <c r="J28" s="2" t="s">
        <v>598</v>
      </c>
      <c r="K28" s="2" t="s">
        <v>598</v>
      </c>
      <c r="L28" s="2" t="s">
        <v>599</v>
      </c>
      <c r="M28" s="2" t="s">
        <v>598</v>
      </c>
      <c r="N28" s="2" t="s">
        <v>598</v>
      </c>
      <c r="O28" s="2">
        <v>28</v>
      </c>
      <c r="P28" s="2" t="s">
        <v>598</v>
      </c>
      <c r="Q28" s="2" t="s">
        <v>598</v>
      </c>
      <c r="R28" s="2" t="s">
        <v>598</v>
      </c>
      <c r="S28" s="2" t="s">
        <v>598</v>
      </c>
      <c r="T28" s="2" t="s">
        <v>598</v>
      </c>
      <c r="U28" s="2" t="s">
        <v>598</v>
      </c>
      <c r="V28" s="2" t="s">
        <v>598</v>
      </c>
      <c r="W28" s="2" t="s">
        <v>598</v>
      </c>
      <c r="X28" s="2" t="s">
        <v>598</v>
      </c>
      <c r="Y28" s="2" t="s">
        <v>598</v>
      </c>
      <c r="Z28" s="2" t="s">
        <v>598</v>
      </c>
      <c r="AA28" s="2" t="s">
        <v>598</v>
      </c>
      <c r="AB28" s="2" t="s">
        <v>598</v>
      </c>
      <c r="AC28" s="2" t="s">
        <v>598</v>
      </c>
      <c r="AD28" s="2">
        <v>4</v>
      </c>
      <c r="AE28" s="2" t="s">
        <v>598</v>
      </c>
      <c r="AF28" s="2" t="s">
        <v>598</v>
      </c>
      <c r="AG28" s="2" t="s">
        <v>598</v>
      </c>
      <c r="AH28" s="2" t="s">
        <v>598</v>
      </c>
      <c r="AI28" s="2" t="s">
        <v>598</v>
      </c>
      <c r="AM28" s="20">
        <f t="shared" si="0"/>
        <v>32.049999999999997</v>
      </c>
      <c r="AN28" s="20">
        <f t="shared" si="1"/>
        <v>29</v>
      </c>
      <c r="AO28" s="92">
        <f t="shared" si="2"/>
        <v>0.90483619344773802</v>
      </c>
    </row>
    <row r="29" spans="1:41" ht="15" customHeight="1" x14ac:dyDescent="0.25">
      <c r="A29" s="2" t="s">
        <v>48</v>
      </c>
      <c r="B29" s="2" t="s">
        <v>50</v>
      </c>
      <c r="C29" s="2">
        <v>2014</v>
      </c>
      <c r="D29" s="2">
        <v>2.7</v>
      </c>
      <c r="E29" s="2">
        <v>2.65</v>
      </c>
      <c r="F29" s="2" t="s">
        <v>598</v>
      </c>
      <c r="G29" s="2">
        <v>0.05</v>
      </c>
      <c r="H29" s="2" t="s">
        <v>598</v>
      </c>
      <c r="I29" s="2" t="s">
        <v>598</v>
      </c>
      <c r="J29" s="2" t="s">
        <v>598</v>
      </c>
      <c r="K29" s="2" t="s">
        <v>598</v>
      </c>
      <c r="L29" s="2" t="s">
        <v>599</v>
      </c>
      <c r="M29" s="2" t="s">
        <v>598</v>
      </c>
      <c r="N29" s="2" t="s">
        <v>598</v>
      </c>
      <c r="O29" s="2">
        <v>2.6</v>
      </c>
      <c r="P29" s="2" t="s">
        <v>598</v>
      </c>
      <c r="Q29" s="2" t="s">
        <v>598</v>
      </c>
      <c r="R29" s="2" t="s">
        <v>598</v>
      </c>
      <c r="S29" s="2" t="s">
        <v>598</v>
      </c>
      <c r="T29" s="2" t="s">
        <v>598</v>
      </c>
      <c r="U29" s="2" t="s">
        <v>598</v>
      </c>
      <c r="V29" s="2" t="s">
        <v>598</v>
      </c>
      <c r="W29" s="2" t="s">
        <v>598</v>
      </c>
      <c r="X29" s="2" t="s">
        <v>598</v>
      </c>
      <c r="Y29" s="2" t="s">
        <v>598</v>
      </c>
      <c r="Z29" s="2" t="s">
        <v>598</v>
      </c>
      <c r="AA29" s="2" t="s">
        <v>598</v>
      </c>
      <c r="AB29" s="2" t="s">
        <v>598</v>
      </c>
      <c r="AC29" s="2" t="s">
        <v>598</v>
      </c>
      <c r="AD29" s="2" t="s">
        <v>598</v>
      </c>
      <c r="AE29" s="2" t="s">
        <v>598</v>
      </c>
      <c r="AF29" s="2" t="s">
        <v>598</v>
      </c>
      <c r="AG29" s="2" t="s">
        <v>598</v>
      </c>
      <c r="AH29" s="2" t="s">
        <v>598</v>
      </c>
      <c r="AI29" s="2" t="s">
        <v>598</v>
      </c>
      <c r="AM29" s="20">
        <f t="shared" si="0"/>
        <v>2.65</v>
      </c>
      <c r="AN29" s="20">
        <f t="shared" si="1"/>
        <v>2.7</v>
      </c>
      <c r="AO29" s="92">
        <f t="shared" si="2"/>
        <v>1.0188679245283019</v>
      </c>
    </row>
    <row r="30" spans="1:41" ht="15" customHeight="1" x14ac:dyDescent="0.25">
      <c r="A30" s="2" t="s">
        <v>51</v>
      </c>
      <c r="B30" s="2" t="s">
        <v>52</v>
      </c>
      <c r="C30" s="2">
        <v>2014</v>
      </c>
      <c r="D30" s="2">
        <v>56.59</v>
      </c>
      <c r="E30" s="2">
        <v>56.957000000000001</v>
      </c>
      <c r="F30" s="2" t="s">
        <v>598</v>
      </c>
      <c r="G30" s="2">
        <v>0.40899999999999997</v>
      </c>
      <c r="H30" s="2">
        <v>2.33</v>
      </c>
      <c r="I30" s="2" t="s">
        <v>598</v>
      </c>
      <c r="J30" s="2" t="s">
        <v>598</v>
      </c>
      <c r="K30" s="2" t="s">
        <v>598</v>
      </c>
      <c r="L30" s="2" t="s">
        <v>599</v>
      </c>
      <c r="M30" s="2" t="s">
        <v>598</v>
      </c>
      <c r="N30" s="2" t="s">
        <v>598</v>
      </c>
      <c r="O30" s="2" t="s">
        <v>598</v>
      </c>
      <c r="P30" s="2" t="s">
        <v>598</v>
      </c>
      <c r="Q30" s="2" t="s">
        <v>598</v>
      </c>
      <c r="R30" s="2" t="s">
        <v>598</v>
      </c>
      <c r="S30" s="2" t="s">
        <v>598</v>
      </c>
      <c r="T30" s="2" t="s">
        <v>598</v>
      </c>
      <c r="U30" s="2" t="s">
        <v>598</v>
      </c>
      <c r="V30" s="2" t="s">
        <v>598</v>
      </c>
      <c r="W30" s="2" t="s">
        <v>598</v>
      </c>
      <c r="X30" s="2" t="s">
        <v>598</v>
      </c>
      <c r="Y30" s="2" t="s">
        <v>598</v>
      </c>
      <c r="Z30" s="2" t="s">
        <v>598</v>
      </c>
      <c r="AA30" s="2" t="s">
        <v>598</v>
      </c>
      <c r="AB30" s="2">
        <v>40.447000000000003</v>
      </c>
      <c r="AC30" s="2">
        <v>2.714</v>
      </c>
      <c r="AD30" s="2">
        <v>7.0780000000000003</v>
      </c>
      <c r="AE30" s="2">
        <v>3.9790000000000001</v>
      </c>
      <c r="AF30" s="2" t="s">
        <v>600</v>
      </c>
      <c r="AG30" s="2">
        <v>1.7</v>
      </c>
      <c r="AH30" s="2" t="s">
        <v>598</v>
      </c>
      <c r="AI30" s="2" t="s">
        <v>598</v>
      </c>
      <c r="AM30" s="20">
        <f t="shared" si="0"/>
        <v>56.957000000000001</v>
      </c>
      <c r="AN30" s="20">
        <f t="shared" si="1"/>
        <v>56.59</v>
      </c>
      <c r="AO30" s="92">
        <f t="shared" si="2"/>
        <v>0.99355654265498539</v>
      </c>
    </row>
    <row r="31" spans="1:41" ht="15" customHeight="1" x14ac:dyDescent="0.25">
      <c r="A31" s="2" t="s">
        <v>51</v>
      </c>
      <c r="B31" s="2" t="s">
        <v>53</v>
      </c>
      <c r="C31" s="2">
        <v>2014</v>
      </c>
      <c r="D31" s="2">
        <v>2.2160000000000002</v>
      </c>
      <c r="E31" s="2">
        <v>2.4609999999999999</v>
      </c>
      <c r="F31" s="2" t="s">
        <v>598</v>
      </c>
      <c r="G31" s="2">
        <v>4.0000000000000001E-3</v>
      </c>
      <c r="H31" s="2" t="s">
        <v>598</v>
      </c>
      <c r="I31" s="2" t="s">
        <v>598</v>
      </c>
      <c r="J31" s="2" t="s">
        <v>598</v>
      </c>
      <c r="K31" s="2" t="s">
        <v>598</v>
      </c>
      <c r="L31" s="2" t="s">
        <v>599</v>
      </c>
      <c r="M31" s="2" t="s">
        <v>598</v>
      </c>
      <c r="N31" s="2" t="s">
        <v>598</v>
      </c>
      <c r="O31" s="2" t="s">
        <v>598</v>
      </c>
      <c r="P31" s="2" t="s">
        <v>598</v>
      </c>
      <c r="Q31" s="2" t="s">
        <v>598</v>
      </c>
      <c r="R31" s="2" t="s">
        <v>598</v>
      </c>
      <c r="S31" s="2" t="s">
        <v>598</v>
      </c>
      <c r="T31" s="2">
        <v>2.4569999999999999</v>
      </c>
      <c r="U31" s="2" t="s">
        <v>598</v>
      </c>
      <c r="V31" s="2" t="s">
        <v>598</v>
      </c>
      <c r="W31" s="2" t="s">
        <v>598</v>
      </c>
      <c r="X31" s="2" t="s">
        <v>598</v>
      </c>
      <c r="Y31" s="2" t="s">
        <v>598</v>
      </c>
      <c r="Z31" s="2" t="s">
        <v>598</v>
      </c>
      <c r="AA31" s="2" t="s">
        <v>598</v>
      </c>
      <c r="AB31" s="2" t="s">
        <v>598</v>
      </c>
      <c r="AC31" s="2" t="s">
        <v>598</v>
      </c>
      <c r="AD31" s="2" t="s">
        <v>598</v>
      </c>
      <c r="AE31" s="2" t="s">
        <v>598</v>
      </c>
      <c r="AF31" s="2" t="s">
        <v>598</v>
      </c>
      <c r="AG31" s="2" t="s">
        <v>598</v>
      </c>
      <c r="AH31" s="2" t="s">
        <v>598</v>
      </c>
      <c r="AI31" s="2" t="s">
        <v>598</v>
      </c>
      <c r="AM31" s="20">
        <f t="shared" si="0"/>
        <v>2.4609999999999999</v>
      </c>
      <c r="AN31" s="20">
        <f t="shared" si="1"/>
        <v>2.2160000000000002</v>
      </c>
      <c r="AO31" s="92">
        <f t="shared" si="2"/>
        <v>0.90044697277529473</v>
      </c>
    </row>
    <row r="32" spans="1:41" ht="15" customHeight="1" x14ac:dyDescent="0.25">
      <c r="A32" s="2" t="s">
        <v>51</v>
      </c>
      <c r="B32" s="2" t="s">
        <v>54</v>
      </c>
      <c r="C32" s="2">
        <v>2014</v>
      </c>
      <c r="D32" s="2">
        <v>3.1629999999999998</v>
      </c>
      <c r="E32" s="2">
        <v>3.468</v>
      </c>
      <c r="F32" s="2" t="s">
        <v>598</v>
      </c>
      <c r="G32" s="2">
        <v>1.0999999999999999E-2</v>
      </c>
      <c r="H32" s="2" t="s">
        <v>598</v>
      </c>
      <c r="I32" s="2" t="s">
        <v>598</v>
      </c>
      <c r="J32" s="2" t="s">
        <v>598</v>
      </c>
      <c r="K32" s="2" t="s">
        <v>598</v>
      </c>
      <c r="L32" s="2" t="s">
        <v>599</v>
      </c>
      <c r="M32" s="2" t="s">
        <v>598</v>
      </c>
      <c r="N32" s="2" t="s">
        <v>598</v>
      </c>
      <c r="O32" s="2" t="s">
        <v>598</v>
      </c>
      <c r="P32" s="2" t="s">
        <v>598</v>
      </c>
      <c r="Q32" s="2" t="s">
        <v>598</v>
      </c>
      <c r="R32" s="2" t="s">
        <v>598</v>
      </c>
      <c r="S32" s="2" t="s">
        <v>598</v>
      </c>
      <c r="T32" s="2">
        <v>3.0419999999999998</v>
      </c>
      <c r="U32" s="2" t="s">
        <v>598</v>
      </c>
      <c r="V32" s="2" t="s">
        <v>598</v>
      </c>
      <c r="W32" s="2" t="s">
        <v>598</v>
      </c>
      <c r="X32" s="2" t="s">
        <v>598</v>
      </c>
      <c r="Y32" s="2" t="s">
        <v>598</v>
      </c>
      <c r="Z32" s="2" t="s">
        <v>598</v>
      </c>
      <c r="AA32" s="2" t="s">
        <v>598</v>
      </c>
      <c r="AB32" s="2" t="s">
        <v>598</v>
      </c>
      <c r="AC32" s="2" t="s">
        <v>598</v>
      </c>
      <c r="AD32" s="2" t="s">
        <v>598</v>
      </c>
      <c r="AE32" s="2" t="s">
        <v>598</v>
      </c>
      <c r="AF32" s="2" t="s">
        <v>598</v>
      </c>
      <c r="AG32" s="2" t="s">
        <v>598</v>
      </c>
      <c r="AH32" s="2">
        <v>0.41499999999999998</v>
      </c>
      <c r="AI32" s="2">
        <v>0.42699999999999999</v>
      </c>
      <c r="AM32" s="20">
        <f t="shared" si="0"/>
        <v>3.48</v>
      </c>
      <c r="AN32" s="20">
        <f t="shared" si="1"/>
        <v>3.1629999999999998</v>
      </c>
      <c r="AO32" s="92">
        <f t="shared" si="2"/>
        <v>0.90890804597701147</v>
      </c>
    </row>
    <row r="33" spans="1:41" ht="15" customHeight="1" x14ac:dyDescent="0.25">
      <c r="A33" s="2" t="s">
        <v>55</v>
      </c>
      <c r="B33" s="2" t="s">
        <v>56</v>
      </c>
      <c r="C33" s="2">
        <v>2014</v>
      </c>
      <c r="D33" s="2">
        <v>70.180000000000007</v>
      </c>
      <c r="E33" s="2">
        <v>60.637</v>
      </c>
      <c r="F33" s="2" t="s">
        <v>598</v>
      </c>
      <c r="G33" s="2">
        <v>0.33</v>
      </c>
      <c r="H33" s="2">
        <v>3.55</v>
      </c>
      <c r="I33" s="2" t="s">
        <v>598</v>
      </c>
      <c r="J33" s="2" t="s">
        <v>598</v>
      </c>
      <c r="K33" s="2">
        <v>0.35</v>
      </c>
      <c r="L33" s="2" t="s">
        <v>601</v>
      </c>
      <c r="M33" s="2" t="s">
        <v>598</v>
      </c>
      <c r="N33" s="2" t="s">
        <v>598</v>
      </c>
      <c r="O33" s="2" t="s">
        <v>598</v>
      </c>
      <c r="P33" s="2" t="s">
        <v>598</v>
      </c>
      <c r="Q33" s="2" t="s">
        <v>598</v>
      </c>
      <c r="R33" s="2" t="s">
        <v>598</v>
      </c>
      <c r="S33" s="2" t="s">
        <v>598</v>
      </c>
      <c r="T33" s="2">
        <v>13.853</v>
      </c>
      <c r="U33" s="2" t="s">
        <v>598</v>
      </c>
      <c r="V33" s="2" t="s">
        <v>598</v>
      </c>
      <c r="W33" s="2" t="s">
        <v>598</v>
      </c>
      <c r="X33" s="2" t="s">
        <v>598</v>
      </c>
      <c r="Y33" s="2">
        <v>17.510000000000002</v>
      </c>
      <c r="Z33" s="2" t="s">
        <v>598</v>
      </c>
      <c r="AA33" s="2" t="s">
        <v>598</v>
      </c>
      <c r="AB33" s="2" t="s">
        <v>598</v>
      </c>
      <c r="AC33" s="2" t="s">
        <v>598</v>
      </c>
      <c r="AD33" s="2" t="s">
        <v>598</v>
      </c>
      <c r="AE33" s="2">
        <v>25.04</v>
      </c>
      <c r="AF33" s="2" t="s">
        <v>600</v>
      </c>
      <c r="AG33" s="2">
        <v>8.42</v>
      </c>
      <c r="AH33" s="2">
        <v>4.0000000000000001E-3</v>
      </c>
      <c r="AI33" s="2">
        <v>4.1000000000000003E-3</v>
      </c>
      <c r="AM33" s="20">
        <f t="shared" si="0"/>
        <v>60.637100000000004</v>
      </c>
      <c r="AN33" s="20">
        <f t="shared" si="1"/>
        <v>70.180000000000007</v>
      </c>
      <c r="AO33" s="92">
        <f t="shared" si="2"/>
        <v>1.1573772492418009</v>
      </c>
    </row>
    <row r="34" spans="1:41" ht="15" customHeight="1" x14ac:dyDescent="0.25">
      <c r="A34" s="2" t="s">
        <v>55</v>
      </c>
      <c r="B34" s="2" t="s">
        <v>57</v>
      </c>
      <c r="C34" s="2">
        <v>2014</v>
      </c>
      <c r="D34" s="2">
        <v>20.3</v>
      </c>
      <c r="E34" s="2">
        <v>23.93</v>
      </c>
      <c r="F34" s="2" t="s">
        <v>598</v>
      </c>
      <c r="G34" s="2">
        <v>5.78</v>
      </c>
      <c r="H34" s="2" t="s">
        <v>598</v>
      </c>
      <c r="I34" s="2" t="s">
        <v>598</v>
      </c>
      <c r="J34" s="2" t="s">
        <v>598</v>
      </c>
      <c r="K34" s="2" t="s">
        <v>598</v>
      </c>
      <c r="L34" s="2" t="s">
        <v>599</v>
      </c>
      <c r="M34" s="2" t="s">
        <v>598</v>
      </c>
      <c r="N34" s="2" t="s">
        <v>598</v>
      </c>
      <c r="O34" s="2" t="s">
        <v>598</v>
      </c>
      <c r="P34" s="2" t="s">
        <v>598</v>
      </c>
      <c r="Q34" s="2" t="s">
        <v>598</v>
      </c>
      <c r="R34" s="2" t="s">
        <v>598</v>
      </c>
      <c r="S34" s="2" t="s">
        <v>598</v>
      </c>
      <c r="T34" s="2">
        <v>5.75</v>
      </c>
      <c r="U34" s="2">
        <v>12.4</v>
      </c>
      <c r="V34" s="2" t="s">
        <v>598</v>
      </c>
      <c r="W34" s="2" t="s">
        <v>598</v>
      </c>
      <c r="X34" s="2" t="s">
        <v>598</v>
      </c>
      <c r="Y34" s="2" t="s">
        <v>598</v>
      </c>
      <c r="Z34" s="2" t="s">
        <v>598</v>
      </c>
      <c r="AA34" s="2" t="s">
        <v>598</v>
      </c>
      <c r="AB34" s="2" t="s">
        <v>598</v>
      </c>
      <c r="AC34" s="2" t="s">
        <v>598</v>
      </c>
      <c r="AD34" s="2" t="s">
        <v>598</v>
      </c>
      <c r="AE34" s="2" t="s">
        <v>598</v>
      </c>
      <c r="AF34" s="2" t="s">
        <v>598</v>
      </c>
      <c r="AG34" s="2" t="s">
        <v>598</v>
      </c>
      <c r="AH34" s="2" t="s">
        <v>598</v>
      </c>
      <c r="AI34" s="2" t="s">
        <v>598</v>
      </c>
      <c r="AM34" s="20">
        <f t="shared" si="0"/>
        <v>23.93</v>
      </c>
      <c r="AN34" s="20">
        <f t="shared" si="1"/>
        <v>20.3</v>
      </c>
      <c r="AO34" s="92">
        <f t="shared" si="2"/>
        <v>0.84830756372753868</v>
      </c>
    </row>
    <row r="35" spans="1:41" ht="15" customHeight="1" x14ac:dyDescent="0.25">
      <c r="A35" s="2" t="s">
        <v>58</v>
      </c>
      <c r="B35" s="2" t="s">
        <v>59</v>
      </c>
      <c r="C35" s="2">
        <v>2014</v>
      </c>
      <c r="D35" s="2">
        <v>0.7</v>
      </c>
      <c r="E35" s="2">
        <v>0.7</v>
      </c>
      <c r="F35" s="2" t="s">
        <v>598</v>
      </c>
      <c r="G35" s="2" t="s">
        <v>598</v>
      </c>
      <c r="H35" s="2" t="s">
        <v>598</v>
      </c>
      <c r="I35" s="2" t="s">
        <v>598</v>
      </c>
      <c r="J35" s="2" t="s">
        <v>598</v>
      </c>
      <c r="K35" s="2" t="s">
        <v>598</v>
      </c>
      <c r="L35" s="2" t="s">
        <v>599</v>
      </c>
      <c r="M35" s="2" t="s">
        <v>598</v>
      </c>
      <c r="N35" s="2" t="s">
        <v>598</v>
      </c>
      <c r="O35" s="2" t="s">
        <v>598</v>
      </c>
      <c r="P35" s="2" t="s">
        <v>598</v>
      </c>
      <c r="Q35" s="2" t="s">
        <v>598</v>
      </c>
      <c r="R35" s="2" t="s">
        <v>598</v>
      </c>
      <c r="S35" s="2" t="s">
        <v>598</v>
      </c>
      <c r="T35" s="2" t="s">
        <v>598</v>
      </c>
      <c r="U35" s="2" t="s">
        <v>598</v>
      </c>
      <c r="V35" s="2" t="s">
        <v>598</v>
      </c>
      <c r="W35" s="2" t="s">
        <v>598</v>
      </c>
      <c r="X35" s="2" t="s">
        <v>598</v>
      </c>
      <c r="Y35" s="2">
        <v>0.7</v>
      </c>
      <c r="Z35" s="2" t="s">
        <v>598</v>
      </c>
      <c r="AA35" s="2" t="s">
        <v>598</v>
      </c>
      <c r="AB35" s="2" t="s">
        <v>598</v>
      </c>
      <c r="AC35" s="2" t="s">
        <v>598</v>
      </c>
      <c r="AD35" s="2" t="s">
        <v>598</v>
      </c>
      <c r="AE35" s="2" t="s">
        <v>598</v>
      </c>
      <c r="AF35" s="2" t="s">
        <v>598</v>
      </c>
      <c r="AG35" s="2" t="s">
        <v>598</v>
      </c>
      <c r="AH35" s="2" t="s">
        <v>598</v>
      </c>
      <c r="AI35" s="2" t="s">
        <v>598</v>
      </c>
      <c r="AM35" s="20">
        <f t="shared" si="0"/>
        <v>0.7</v>
      </c>
      <c r="AN35" s="20">
        <f t="shared" si="1"/>
        <v>0.7</v>
      </c>
      <c r="AO35" s="92">
        <f t="shared" si="2"/>
        <v>1</v>
      </c>
    </row>
    <row r="36" spans="1:41"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T36" s="2" t="s">
        <v>599</v>
      </c>
      <c r="U36" s="2" t="s">
        <v>599</v>
      </c>
      <c r="V36" s="2" t="s">
        <v>599</v>
      </c>
      <c r="W36" s="2" t="s">
        <v>599</v>
      </c>
      <c r="X36" s="2" t="s">
        <v>599</v>
      </c>
      <c r="Y36" s="2" t="s">
        <v>599</v>
      </c>
      <c r="Z36" s="2" t="s">
        <v>599</v>
      </c>
      <c r="AA36" s="2" t="s">
        <v>599</v>
      </c>
      <c r="AB36" s="2" t="s">
        <v>599</v>
      </c>
      <c r="AC36" s="2" t="s">
        <v>599</v>
      </c>
      <c r="AD36" s="2" t="s">
        <v>599</v>
      </c>
      <c r="AE36" s="2" t="s">
        <v>599</v>
      </c>
      <c r="AF36" s="2" t="s">
        <v>599</v>
      </c>
      <c r="AG36" s="2" t="s">
        <v>599</v>
      </c>
      <c r="AH36" s="2" t="s">
        <v>599</v>
      </c>
      <c r="AI36" s="2" t="s">
        <v>599</v>
      </c>
      <c r="AM36" s="20">
        <f t="shared" si="0"/>
        <v>0</v>
      </c>
      <c r="AN36" s="20">
        <f t="shared" si="1"/>
        <v>0</v>
      </c>
      <c r="AO36" s="92" t="str">
        <f t="shared" si="2"/>
        <v/>
      </c>
    </row>
    <row r="37" spans="1:41"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T37" s="2" t="s">
        <v>599</v>
      </c>
      <c r="U37" s="2" t="s">
        <v>599</v>
      </c>
      <c r="V37" s="2" t="s">
        <v>599</v>
      </c>
      <c r="W37" s="2" t="s">
        <v>599</v>
      </c>
      <c r="X37" s="2" t="s">
        <v>599</v>
      </c>
      <c r="Y37" s="2" t="s">
        <v>599</v>
      </c>
      <c r="Z37" s="2" t="s">
        <v>599</v>
      </c>
      <c r="AA37" s="2" t="s">
        <v>599</v>
      </c>
      <c r="AB37" s="2" t="s">
        <v>599</v>
      </c>
      <c r="AC37" s="2" t="s">
        <v>599</v>
      </c>
      <c r="AD37" s="2" t="s">
        <v>599</v>
      </c>
      <c r="AE37" s="2" t="s">
        <v>599</v>
      </c>
      <c r="AF37" s="2" t="s">
        <v>599</v>
      </c>
      <c r="AG37" s="2" t="s">
        <v>599</v>
      </c>
      <c r="AH37" s="2" t="s">
        <v>599</v>
      </c>
      <c r="AI37" s="2" t="s">
        <v>599</v>
      </c>
      <c r="AM37" s="20">
        <f t="shared" si="0"/>
        <v>0</v>
      </c>
      <c r="AN37" s="20">
        <f t="shared" si="1"/>
        <v>0</v>
      </c>
      <c r="AO37" s="92" t="str">
        <f t="shared" si="2"/>
        <v/>
      </c>
    </row>
    <row r="38" spans="1:41" ht="15" customHeight="1" x14ac:dyDescent="0.25">
      <c r="A38" s="2" t="s">
        <v>63</v>
      </c>
      <c r="B38" s="2" t="s">
        <v>64</v>
      </c>
      <c r="C38" s="2">
        <v>2014</v>
      </c>
      <c r="D38" s="2" t="s">
        <v>598</v>
      </c>
      <c r="E38" s="2" t="s">
        <v>598</v>
      </c>
      <c r="F38" s="2" t="s">
        <v>598</v>
      </c>
      <c r="G38" s="2" t="s">
        <v>598</v>
      </c>
      <c r="H38" s="2" t="s">
        <v>598</v>
      </c>
      <c r="I38" s="2" t="s">
        <v>598</v>
      </c>
      <c r="J38" s="2" t="s">
        <v>598</v>
      </c>
      <c r="K38" s="2" t="s">
        <v>598</v>
      </c>
      <c r="L38" s="2" t="s">
        <v>599</v>
      </c>
      <c r="M38" s="2" t="s">
        <v>598</v>
      </c>
      <c r="N38" s="2" t="s">
        <v>598</v>
      </c>
      <c r="O38" s="2" t="s">
        <v>598</v>
      </c>
      <c r="P38" s="2" t="s">
        <v>598</v>
      </c>
      <c r="Q38" s="2" t="s">
        <v>598</v>
      </c>
      <c r="R38" s="2" t="s">
        <v>598</v>
      </c>
      <c r="S38" s="2" t="s">
        <v>598</v>
      </c>
      <c r="T38" s="2" t="s">
        <v>598</v>
      </c>
      <c r="U38" s="2" t="s">
        <v>598</v>
      </c>
      <c r="V38" s="2" t="s">
        <v>598</v>
      </c>
      <c r="W38" s="2" t="s">
        <v>598</v>
      </c>
      <c r="X38" s="2" t="s">
        <v>598</v>
      </c>
      <c r="Y38" s="2" t="s">
        <v>598</v>
      </c>
      <c r="Z38" s="2" t="s">
        <v>598</v>
      </c>
      <c r="AA38" s="2" t="s">
        <v>598</v>
      </c>
      <c r="AB38" s="2" t="s">
        <v>598</v>
      </c>
      <c r="AC38" s="2" t="s">
        <v>598</v>
      </c>
      <c r="AD38" s="2" t="s">
        <v>598</v>
      </c>
      <c r="AE38" s="2" t="s">
        <v>598</v>
      </c>
      <c r="AF38" s="2" t="s">
        <v>598</v>
      </c>
      <c r="AG38" s="2" t="s">
        <v>598</v>
      </c>
      <c r="AH38" s="2" t="s">
        <v>598</v>
      </c>
      <c r="AI38" s="2" t="s">
        <v>598</v>
      </c>
      <c r="AM38" s="20">
        <f t="shared" si="0"/>
        <v>0</v>
      </c>
      <c r="AN38" s="20">
        <f t="shared" si="1"/>
        <v>0</v>
      </c>
      <c r="AO38" s="92" t="str">
        <f t="shared" si="2"/>
        <v/>
      </c>
    </row>
    <row r="39" spans="1:41" ht="15" customHeight="1" x14ac:dyDescent="0.25">
      <c r="A39" s="2" t="s">
        <v>65</v>
      </c>
      <c r="B39" s="2" t="s">
        <v>66</v>
      </c>
      <c r="C39" s="2">
        <v>2014</v>
      </c>
      <c r="D39" s="2">
        <v>5.6829999999999998</v>
      </c>
      <c r="E39" s="2">
        <v>6.6550000000000002</v>
      </c>
      <c r="F39" s="2" t="s">
        <v>598</v>
      </c>
      <c r="G39" s="2">
        <v>1.7999999999999999E-2</v>
      </c>
      <c r="H39" s="2" t="s">
        <v>598</v>
      </c>
      <c r="I39" s="2" t="s">
        <v>598</v>
      </c>
      <c r="J39" s="2" t="s">
        <v>598</v>
      </c>
      <c r="K39" s="2" t="s">
        <v>598</v>
      </c>
      <c r="L39" s="2" t="s">
        <v>599</v>
      </c>
      <c r="M39" s="2" t="s">
        <v>598</v>
      </c>
      <c r="N39" s="2" t="s">
        <v>598</v>
      </c>
      <c r="O39" s="2">
        <v>5.7510000000000003</v>
      </c>
      <c r="P39" s="2" t="s">
        <v>598</v>
      </c>
      <c r="Q39" s="2" t="s">
        <v>598</v>
      </c>
      <c r="R39" s="2" t="s">
        <v>598</v>
      </c>
      <c r="S39" s="2" t="s">
        <v>8</v>
      </c>
      <c r="T39" s="2" t="s">
        <v>598</v>
      </c>
      <c r="U39" s="2" t="s">
        <v>598</v>
      </c>
      <c r="V39" s="2" t="s">
        <v>598</v>
      </c>
      <c r="W39" s="2" t="s">
        <v>598</v>
      </c>
      <c r="X39" s="2" t="s">
        <v>598</v>
      </c>
      <c r="Y39" s="2">
        <v>0.88600000000000001</v>
      </c>
      <c r="Z39" s="2" t="s">
        <v>598</v>
      </c>
      <c r="AA39" s="2" t="s">
        <v>598</v>
      </c>
      <c r="AB39" s="2" t="s">
        <v>598</v>
      </c>
      <c r="AC39" s="2" t="s">
        <v>598</v>
      </c>
      <c r="AD39" s="2" t="s">
        <v>598</v>
      </c>
      <c r="AE39" s="2" t="s">
        <v>598</v>
      </c>
      <c r="AF39" s="2" t="s">
        <v>598</v>
      </c>
      <c r="AG39" s="2" t="s">
        <v>598</v>
      </c>
      <c r="AH39" s="2" t="s">
        <v>598</v>
      </c>
      <c r="AI39" s="2" t="s">
        <v>598</v>
      </c>
      <c r="AM39" s="20">
        <f t="shared" si="0"/>
        <v>6.6550000000000002</v>
      </c>
      <c r="AN39" s="20">
        <f t="shared" si="1"/>
        <v>5.6829999999999998</v>
      </c>
      <c r="AO39" s="92">
        <f t="shared" si="2"/>
        <v>0.85394440270473326</v>
      </c>
    </row>
    <row r="40" spans="1:41" ht="15" customHeight="1" x14ac:dyDescent="0.25">
      <c r="A40" s="2" t="s">
        <v>65</v>
      </c>
      <c r="B40" s="2" t="s">
        <v>67</v>
      </c>
      <c r="C40" s="2">
        <v>2014</v>
      </c>
      <c r="D40" s="2">
        <v>18.265999999999998</v>
      </c>
      <c r="E40" s="2">
        <v>21.933</v>
      </c>
      <c r="F40" s="2" t="s">
        <v>598</v>
      </c>
      <c r="G40" s="2">
        <v>0.106</v>
      </c>
      <c r="H40" s="2" t="s">
        <v>598</v>
      </c>
      <c r="I40" s="2" t="s">
        <v>598</v>
      </c>
      <c r="J40" s="2" t="s">
        <v>598</v>
      </c>
      <c r="K40" s="2">
        <v>0.214</v>
      </c>
      <c r="L40" s="2" t="s">
        <v>602</v>
      </c>
      <c r="M40" s="2">
        <v>0</v>
      </c>
      <c r="N40" s="2">
        <v>0</v>
      </c>
      <c r="O40" s="2">
        <v>0</v>
      </c>
      <c r="P40" s="2">
        <v>0</v>
      </c>
      <c r="Q40" s="2" t="s">
        <v>598</v>
      </c>
      <c r="R40" s="2">
        <v>1.7070000000000001</v>
      </c>
      <c r="S40" s="2" t="s">
        <v>8</v>
      </c>
      <c r="T40" s="2" t="s">
        <v>598</v>
      </c>
      <c r="U40" s="2" t="s">
        <v>598</v>
      </c>
      <c r="V40" s="2" t="s">
        <v>598</v>
      </c>
      <c r="W40" s="2" t="s">
        <v>598</v>
      </c>
      <c r="X40" s="2" t="s">
        <v>598</v>
      </c>
      <c r="Y40" s="2">
        <v>19.905999999999999</v>
      </c>
      <c r="Z40" s="2" t="s">
        <v>598</v>
      </c>
      <c r="AA40" s="2" t="s">
        <v>598</v>
      </c>
      <c r="AB40" s="2" t="s">
        <v>598</v>
      </c>
      <c r="AC40" s="2" t="s">
        <v>598</v>
      </c>
      <c r="AD40" s="2" t="s">
        <v>598</v>
      </c>
      <c r="AE40" s="2" t="s">
        <v>598</v>
      </c>
      <c r="AF40" s="2" t="s">
        <v>598</v>
      </c>
      <c r="AG40" s="2" t="s">
        <v>598</v>
      </c>
      <c r="AH40" s="2" t="s">
        <v>598</v>
      </c>
      <c r="AI40" s="2" t="s">
        <v>598</v>
      </c>
      <c r="AM40" s="20">
        <f t="shared" si="0"/>
        <v>21.933</v>
      </c>
      <c r="AN40" s="20">
        <f t="shared" si="1"/>
        <v>18.265999999999998</v>
      </c>
      <c r="AO40" s="92">
        <f t="shared" si="2"/>
        <v>0.83280900925545975</v>
      </c>
    </row>
    <row r="41" spans="1:41" ht="15" customHeight="1" x14ac:dyDescent="0.25">
      <c r="A41" s="2" t="s">
        <v>68</v>
      </c>
      <c r="B41" s="2" t="s">
        <v>69</v>
      </c>
      <c r="C41" s="2">
        <v>2014</v>
      </c>
      <c r="D41" s="2">
        <v>9.3610000000000007</v>
      </c>
      <c r="E41" s="2">
        <v>9.8030000000000008</v>
      </c>
      <c r="F41" s="2" t="s">
        <v>598</v>
      </c>
      <c r="G41" s="2">
        <v>0.19700000000000001</v>
      </c>
      <c r="H41" s="2" t="s">
        <v>598</v>
      </c>
      <c r="I41" s="2" t="s">
        <v>598</v>
      </c>
      <c r="J41" s="2" t="s">
        <v>598</v>
      </c>
      <c r="K41" s="2" t="s">
        <v>598</v>
      </c>
      <c r="L41" s="2" t="s">
        <v>599</v>
      </c>
      <c r="M41" s="2">
        <v>1.1060000000000001</v>
      </c>
      <c r="N41" s="2">
        <v>0</v>
      </c>
      <c r="O41" s="2">
        <v>0</v>
      </c>
      <c r="P41" s="2" t="s">
        <v>598</v>
      </c>
      <c r="Q41" s="2" t="s">
        <v>598</v>
      </c>
      <c r="R41" s="2" t="s">
        <v>598</v>
      </c>
      <c r="S41" s="2" t="s">
        <v>8</v>
      </c>
      <c r="T41" s="2">
        <v>8.5</v>
      </c>
      <c r="U41" s="2" t="s">
        <v>598</v>
      </c>
      <c r="V41" s="2" t="s">
        <v>598</v>
      </c>
      <c r="W41" s="2" t="s">
        <v>598</v>
      </c>
      <c r="X41" s="2" t="s">
        <v>598</v>
      </c>
      <c r="Y41" s="2" t="s">
        <v>598</v>
      </c>
      <c r="Z41" s="2" t="s">
        <v>598</v>
      </c>
      <c r="AA41" s="2" t="s">
        <v>598</v>
      </c>
      <c r="AB41" s="2" t="s">
        <v>598</v>
      </c>
      <c r="AC41" s="2" t="s">
        <v>598</v>
      </c>
      <c r="AD41" s="2" t="s">
        <v>598</v>
      </c>
      <c r="AE41" s="2" t="s">
        <v>598</v>
      </c>
      <c r="AF41" s="2" t="s">
        <v>598</v>
      </c>
      <c r="AG41" s="2" t="s">
        <v>598</v>
      </c>
      <c r="AH41" s="2" t="s">
        <v>598</v>
      </c>
      <c r="AI41" s="2" t="s">
        <v>598</v>
      </c>
      <c r="AM41" s="20">
        <f t="shared" si="0"/>
        <v>9.8030000000000008</v>
      </c>
      <c r="AN41" s="20">
        <f t="shared" si="1"/>
        <v>9.3610000000000007</v>
      </c>
      <c r="AO41" s="92">
        <f t="shared" si="2"/>
        <v>0.95491176170560033</v>
      </c>
    </row>
    <row r="42" spans="1:41" ht="15" customHeight="1" x14ac:dyDescent="0.25">
      <c r="A42" s="2" t="s">
        <v>68</v>
      </c>
      <c r="B42" s="2" t="s">
        <v>70</v>
      </c>
      <c r="C42" s="2">
        <v>2014</v>
      </c>
      <c r="D42" s="2">
        <v>36.378999999999998</v>
      </c>
      <c r="E42" s="2">
        <v>43.798000000000002</v>
      </c>
      <c r="F42" s="2" t="s">
        <v>598</v>
      </c>
      <c r="G42" s="2">
        <v>9.0999999999999998E-2</v>
      </c>
      <c r="H42" s="2" t="s">
        <v>598</v>
      </c>
      <c r="I42" s="2" t="s">
        <v>598</v>
      </c>
      <c r="J42" s="2" t="s">
        <v>598</v>
      </c>
      <c r="K42" s="2" t="s">
        <v>598</v>
      </c>
      <c r="L42" s="2" t="s">
        <v>599</v>
      </c>
      <c r="M42" s="2">
        <v>29.853000000000002</v>
      </c>
      <c r="N42" s="2">
        <v>4.2240000000000002</v>
      </c>
      <c r="O42" s="2">
        <v>4.492</v>
      </c>
      <c r="P42" s="2" t="s">
        <v>598</v>
      </c>
      <c r="Q42" s="2" t="s">
        <v>598</v>
      </c>
      <c r="R42" s="2" t="s">
        <v>598</v>
      </c>
      <c r="S42" s="2" t="s">
        <v>8</v>
      </c>
      <c r="T42" s="2" t="s">
        <v>598</v>
      </c>
      <c r="U42" s="2" t="s">
        <v>598</v>
      </c>
      <c r="V42" s="2" t="s">
        <v>598</v>
      </c>
      <c r="W42" s="2" t="s">
        <v>598</v>
      </c>
      <c r="X42" s="2" t="s">
        <v>598</v>
      </c>
      <c r="Y42" s="2" t="s">
        <v>598</v>
      </c>
      <c r="Z42" s="2" t="s">
        <v>598</v>
      </c>
      <c r="AA42" s="2" t="s">
        <v>598</v>
      </c>
      <c r="AB42" s="2" t="s">
        <v>598</v>
      </c>
      <c r="AC42" s="2" t="s">
        <v>598</v>
      </c>
      <c r="AD42" s="2">
        <v>5.1379999999999999</v>
      </c>
      <c r="AE42" s="2" t="s">
        <v>598</v>
      </c>
      <c r="AF42" s="2" t="s">
        <v>598</v>
      </c>
      <c r="AG42" s="2" t="s">
        <v>598</v>
      </c>
      <c r="AH42" s="2">
        <v>0</v>
      </c>
      <c r="AI42" s="2">
        <v>0</v>
      </c>
      <c r="AM42" s="20">
        <f t="shared" si="0"/>
        <v>43.798000000000002</v>
      </c>
      <c r="AN42" s="20">
        <f t="shared" si="1"/>
        <v>36.378999999999998</v>
      </c>
      <c r="AO42" s="92">
        <f t="shared" si="2"/>
        <v>0.83060870359377137</v>
      </c>
    </row>
    <row r="43" spans="1:41" ht="15" customHeight="1" x14ac:dyDescent="0.25">
      <c r="A43" s="2" t="s">
        <v>71</v>
      </c>
      <c r="B43" s="2" t="s">
        <v>72</v>
      </c>
      <c r="C43" s="2">
        <v>2014</v>
      </c>
      <c r="D43" s="2">
        <v>35.28</v>
      </c>
      <c r="E43" s="2">
        <v>39.448999999999998</v>
      </c>
      <c r="F43" s="2" t="s">
        <v>598</v>
      </c>
      <c r="G43" s="2">
        <v>0.42799999999999999</v>
      </c>
      <c r="H43" s="2" t="s">
        <v>598</v>
      </c>
      <c r="I43" s="2" t="s">
        <v>598</v>
      </c>
      <c r="J43" s="2" t="s">
        <v>598</v>
      </c>
      <c r="K43" s="2" t="s">
        <v>598</v>
      </c>
      <c r="L43" s="2" t="s">
        <v>599</v>
      </c>
      <c r="M43" s="2" t="s">
        <v>598</v>
      </c>
      <c r="N43" s="2" t="s">
        <v>598</v>
      </c>
      <c r="O43" s="2" t="s">
        <v>598</v>
      </c>
      <c r="P43" s="2" t="s">
        <v>598</v>
      </c>
      <c r="Q43" s="2" t="s">
        <v>598</v>
      </c>
      <c r="R43" s="2" t="s">
        <v>598</v>
      </c>
      <c r="S43" s="2" t="s">
        <v>598</v>
      </c>
      <c r="T43" s="2">
        <v>5.5220000000000002</v>
      </c>
      <c r="U43" s="2">
        <v>33.499000000000002</v>
      </c>
      <c r="V43" s="2" t="s">
        <v>598</v>
      </c>
      <c r="W43" s="2" t="s">
        <v>598</v>
      </c>
      <c r="X43" s="2" t="s">
        <v>598</v>
      </c>
      <c r="Y43" s="2" t="s">
        <v>598</v>
      </c>
      <c r="Z43" s="2" t="s">
        <v>598</v>
      </c>
      <c r="AA43" s="2" t="s">
        <v>598</v>
      </c>
      <c r="AB43" s="2" t="s">
        <v>598</v>
      </c>
      <c r="AC43" s="2" t="s">
        <v>598</v>
      </c>
      <c r="AD43" s="2" t="s">
        <v>598</v>
      </c>
      <c r="AE43" s="2" t="s">
        <v>598</v>
      </c>
      <c r="AF43" s="2" t="s">
        <v>603</v>
      </c>
      <c r="AG43" s="2" t="s">
        <v>598</v>
      </c>
      <c r="AH43" s="2" t="s">
        <v>598</v>
      </c>
      <c r="AI43" s="2" t="s">
        <v>598</v>
      </c>
      <c r="AM43" s="20">
        <f t="shared" si="0"/>
        <v>39.449000000000005</v>
      </c>
      <c r="AN43" s="20">
        <f t="shared" si="1"/>
        <v>35.28</v>
      </c>
      <c r="AO43" s="92">
        <f t="shared" si="2"/>
        <v>0.89431924763618842</v>
      </c>
    </row>
    <row r="44" spans="1:41" ht="15" customHeight="1" x14ac:dyDescent="0.25">
      <c r="A44" s="2" t="s">
        <v>71</v>
      </c>
      <c r="B44" s="2" t="s">
        <v>73</v>
      </c>
      <c r="C44" s="2">
        <v>2014</v>
      </c>
      <c r="D44" s="2">
        <v>2.6629999999999998</v>
      </c>
      <c r="E44" s="2">
        <v>3.1955</v>
      </c>
      <c r="F44" s="2" t="s">
        <v>598</v>
      </c>
      <c r="G44" s="2">
        <v>0.17050000000000001</v>
      </c>
      <c r="H44" s="2" t="s">
        <v>598</v>
      </c>
      <c r="I44" s="2" t="s">
        <v>598</v>
      </c>
      <c r="J44" s="2" t="s">
        <v>598</v>
      </c>
      <c r="K44" s="2" t="s">
        <v>598</v>
      </c>
      <c r="L44" s="2" t="s">
        <v>599</v>
      </c>
      <c r="M44" s="2" t="s">
        <v>598</v>
      </c>
      <c r="N44" s="2" t="s">
        <v>598</v>
      </c>
      <c r="O44" s="2" t="s">
        <v>598</v>
      </c>
      <c r="P44" s="2" t="s">
        <v>598</v>
      </c>
      <c r="Q44" s="2" t="s">
        <v>598</v>
      </c>
      <c r="R44" s="2" t="s">
        <v>598</v>
      </c>
      <c r="S44" s="2" t="s">
        <v>598</v>
      </c>
      <c r="T44" s="2">
        <v>3.0249999999999999</v>
      </c>
      <c r="U44" s="2" t="s">
        <v>598</v>
      </c>
      <c r="V44" s="2" t="s">
        <v>598</v>
      </c>
      <c r="W44" s="2" t="s">
        <v>598</v>
      </c>
      <c r="X44" s="2" t="s">
        <v>598</v>
      </c>
      <c r="Y44" s="2" t="s">
        <v>598</v>
      </c>
      <c r="Z44" s="2" t="s">
        <v>598</v>
      </c>
      <c r="AA44" s="2" t="s">
        <v>598</v>
      </c>
      <c r="AB44" s="2" t="s">
        <v>598</v>
      </c>
      <c r="AC44" s="2" t="s">
        <v>598</v>
      </c>
      <c r="AD44" s="2" t="s">
        <v>598</v>
      </c>
      <c r="AE44" s="2" t="s">
        <v>598</v>
      </c>
      <c r="AF44" s="2" t="s">
        <v>598</v>
      </c>
      <c r="AG44" s="2" t="s">
        <v>598</v>
      </c>
      <c r="AH44" s="2" t="s">
        <v>598</v>
      </c>
      <c r="AI44" s="2" t="s">
        <v>598</v>
      </c>
      <c r="AM44" s="20">
        <f t="shared" si="0"/>
        <v>3.1955</v>
      </c>
      <c r="AN44" s="20">
        <f t="shared" si="1"/>
        <v>2.6629999999999998</v>
      </c>
      <c r="AO44" s="92">
        <f t="shared" si="2"/>
        <v>0.83335941167266459</v>
      </c>
    </row>
    <row r="45" spans="1:41" ht="15" customHeight="1" x14ac:dyDescent="0.25">
      <c r="A45" s="2" t="s">
        <v>71</v>
      </c>
      <c r="B45" s="2" t="s">
        <v>74</v>
      </c>
      <c r="C45" s="2">
        <v>2014</v>
      </c>
      <c r="D45" s="2">
        <v>2.661</v>
      </c>
      <c r="E45" s="2">
        <v>2.9967000000000001</v>
      </c>
      <c r="F45" s="2" t="s">
        <v>598</v>
      </c>
      <c r="G45" s="2">
        <v>1.5699999999999999E-2</v>
      </c>
      <c r="H45" s="2" t="s">
        <v>598</v>
      </c>
      <c r="I45" s="2" t="s">
        <v>598</v>
      </c>
      <c r="J45" s="2" t="s">
        <v>598</v>
      </c>
      <c r="K45" s="2" t="s">
        <v>598</v>
      </c>
      <c r="L45" s="2" t="s">
        <v>599</v>
      </c>
      <c r="M45" s="2" t="s">
        <v>598</v>
      </c>
      <c r="N45" s="2" t="s">
        <v>598</v>
      </c>
      <c r="O45" s="2" t="s">
        <v>598</v>
      </c>
      <c r="P45" s="2" t="s">
        <v>598</v>
      </c>
      <c r="Q45" s="2" t="s">
        <v>598</v>
      </c>
      <c r="R45" s="2" t="s">
        <v>598</v>
      </c>
      <c r="S45" s="2" t="s">
        <v>598</v>
      </c>
      <c r="T45" s="2">
        <v>2.9809999999999999</v>
      </c>
      <c r="U45" s="2" t="s">
        <v>598</v>
      </c>
      <c r="V45" s="2" t="s">
        <v>598</v>
      </c>
      <c r="W45" s="2" t="s">
        <v>598</v>
      </c>
      <c r="X45" s="2" t="s">
        <v>598</v>
      </c>
      <c r="Y45" s="2" t="s">
        <v>598</v>
      </c>
      <c r="Z45" s="2" t="s">
        <v>598</v>
      </c>
      <c r="AA45" s="2" t="s">
        <v>598</v>
      </c>
      <c r="AB45" s="2" t="s">
        <v>598</v>
      </c>
      <c r="AC45" s="2" t="s">
        <v>598</v>
      </c>
      <c r="AD45" s="2" t="s">
        <v>598</v>
      </c>
      <c r="AE45" s="2" t="s">
        <v>598</v>
      </c>
      <c r="AF45" s="2" t="s">
        <v>598</v>
      </c>
      <c r="AG45" s="2" t="s">
        <v>598</v>
      </c>
      <c r="AH45" s="2" t="s">
        <v>598</v>
      </c>
      <c r="AI45" s="2" t="s">
        <v>598</v>
      </c>
      <c r="AM45" s="20">
        <f t="shared" si="0"/>
        <v>2.9966999999999997</v>
      </c>
      <c r="AN45" s="20">
        <f t="shared" si="1"/>
        <v>2.661</v>
      </c>
      <c r="AO45" s="92">
        <f t="shared" si="2"/>
        <v>0.88797677445189716</v>
      </c>
    </row>
    <row r="46" spans="1:41" ht="15" customHeight="1" x14ac:dyDescent="0.25">
      <c r="A46" s="2" t="s">
        <v>71</v>
      </c>
      <c r="B46" s="2" t="s">
        <v>75</v>
      </c>
      <c r="C46" s="2">
        <v>2014</v>
      </c>
      <c r="D46" s="2">
        <v>0.59399999999999997</v>
      </c>
      <c r="E46" s="2">
        <v>0.69499999999999995</v>
      </c>
      <c r="F46" s="2" t="s">
        <v>598</v>
      </c>
      <c r="G46" s="2">
        <v>5.4000000000000003E-3</v>
      </c>
      <c r="H46" s="2" t="s">
        <v>598</v>
      </c>
      <c r="I46" s="2" t="s">
        <v>598</v>
      </c>
      <c r="J46" s="2" t="s">
        <v>598</v>
      </c>
      <c r="K46" s="2" t="s">
        <v>598</v>
      </c>
      <c r="L46" s="2" t="s">
        <v>599</v>
      </c>
      <c r="M46" s="2" t="s">
        <v>598</v>
      </c>
      <c r="N46" s="2" t="s">
        <v>598</v>
      </c>
      <c r="O46" s="2" t="s">
        <v>598</v>
      </c>
      <c r="P46" s="2" t="s">
        <v>598</v>
      </c>
      <c r="Q46" s="2" t="s">
        <v>598</v>
      </c>
      <c r="R46" s="2" t="s">
        <v>598</v>
      </c>
      <c r="S46" s="2" t="s">
        <v>598</v>
      </c>
      <c r="T46" s="2">
        <v>0.68959999999999999</v>
      </c>
      <c r="U46" s="2" t="s">
        <v>598</v>
      </c>
      <c r="V46" s="2" t="s">
        <v>598</v>
      </c>
      <c r="W46" s="2" t="s">
        <v>598</v>
      </c>
      <c r="X46" s="2" t="s">
        <v>598</v>
      </c>
      <c r="Y46" s="2" t="s">
        <v>598</v>
      </c>
      <c r="Z46" s="2" t="s">
        <v>598</v>
      </c>
      <c r="AA46" s="2" t="s">
        <v>598</v>
      </c>
      <c r="AB46" s="2" t="s">
        <v>598</v>
      </c>
      <c r="AC46" s="2" t="s">
        <v>598</v>
      </c>
      <c r="AD46" s="2" t="s">
        <v>598</v>
      </c>
      <c r="AE46" s="2" t="s">
        <v>598</v>
      </c>
      <c r="AF46" s="2" t="s">
        <v>598</v>
      </c>
      <c r="AG46" s="2" t="s">
        <v>598</v>
      </c>
      <c r="AH46" s="2" t="s">
        <v>598</v>
      </c>
      <c r="AI46" s="2" t="s">
        <v>598</v>
      </c>
      <c r="AM46" s="20">
        <f t="shared" si="0"/>
        <v>0.69499999999999995</v>
      </c>
      <c r="AN46" s="20">
        <f t="shared" si="1"/>
        <v>0.59399999999999997</v>
      </c>
      <c r="AO46" s="92">
        <f t="shared" si="2"/>
        <v>0.85467625899280575</v>
      </c>
    </row>
    <row r="47" spans="1:41" ht="15" customHeight="1" x14ac:dyDescent="0.25">
      <c r="A47" s="2" t="s">
        <v>76</v>
      </c>
      <c r="B47" s="2" t="s">
        <v>77</v>
      </c>
      <c r="C47" s="2">
        <v>2014</v>
      </c>
      <c r="D47" s="2">
        <v>7.1420000000000003</v>
      </c>
      <c r="E47" s="2">
        <v>8.3539999999999992</v>
      </c>
      <c r="F47" s="2">
        <v>0</v>
      </c>
      <c r="G47" s="2">
        <v>0</v>
      </c>
      <c r="H47" s="2">
        <v>0</v>
      </c>
      <c r="I47" s="2">
        <v>0</v>
      </c>
      <c r="J47" s="2">
        <v>2.1789999999999998</v>
      </c>
      <c r="K47" s="2">
        <v>0</v>
      </c>
      <c r="L47" s="2" t="s">
        <v>599</v>
      </c>
      <c r="M47" s="2" t="s">
        <v>598</v>
      </c>
      <c r="N47" s="2" t="s">
        <v>598</v>
      </c>
      <c r="O47" s="2" t="s">
        <v>598</v>
      </c>
      <c r="P47" s="2" t="s">
        <v>598</v>
      </c>
      <c r="Q47" s="2" t="s">
        <v>598</v>
      </c>
      <c r="R47" s="2" t="s">
        <v>598</v>
      </c>
      <c r="S47" s="2" t="s">
        <v>598</v>
      </c>
      <c r="T47" s="2">
        <v>6.1749999999999998</v>
      </c>
      <c r="U47" s="2" t="s">
        <v>598</v>
      </c>
      <c r="V47" s="2" t="s">
        <v>598</v>
      </c>
      <c r="W47" s="2" t="s">
        <v>598</v>
      </c>
      <c r="X47" s="2" t="s">
        <v>598</v>
      </c>
      <c r="Y47" s="2" t="s">
        <v>598</v>
      </c>
      <c r="Z47" s="2" t="s">
        <v>598</v>
      </c>
      <c r="AA47" s="2" t="s">
        <v>598</v>
      </c>
      <c r="AB47" s="2" t="s">
        <v>598</v>
      </c>
      <c r="AC47" s="2" t="s">
        <v>598</v>
      </c>
      <c r="AD47" s="2" t="s">
        <v>598</v>
      </c>
      <c r="AE47" s="2" t="s">
        <v>598</v>
      </c>
      <c r="AF47" s="2" t="s">
        <v>598</v>
      </c>
      <c r="AG47" s="2" t="s">
        <v>598</v>
      </c>
      <c r="AH47" s="2" t="s">
        <v>598</v>
      </c>
      <c r="AI47" s="2" t="s">
        <v>598</v>
      </c>
      <c r="AM47" s="20">
        <f t="shared" si="0"/>
        <v>8.3539999999999992</v>
      </c>
      <c r="AN47" s="20">
        <f t="shared" si="1"/>
        <v>7.1420000000000003</v>
      </c>
      <c r="AO47" s="92">
        <f t="shared" si="2"/>
        <v>0.85491979889873126</v>
      </c>
    </row>
    <row r="48" spans="1:41"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T48" s="2" t="s">
        <v>599</v>
      </c>
      <c r="U48" s="2" t="s">
        <v>599</v>
      </c>
      <c r="V48" s="2" t="s">
        <v>599</v>
      </c>
      <c r="W48" s="2" t="s">
        <v>599</v>
      </c>
      <c r="X48" s="2" t="s">
        <v>599</v>
      </c>
      <c r="Y48" s="2" t="s">
        <v>599</v>
      </c>
      <c r="Z48" s="2" t="s">
        <v>599</v>
      </c>
      <c r="AA48" s="2" t="s">
        <v>599</v>
      </c>
      <c r="AB48" s="2" t="s">
        <v>599</v>
      </c>
      <c r="AC48" s="2" t="s">
        <v>599</v>
      </c>
      <c r="AD48" s="2" t="s">
        <v>599</v>
      </c>
      <c r="AE48" s="2" t="s">
        <v>599</v>
      </c>
      <c r="AF48" s="2" t="s">
        <v>599</v>
      </c>
      <c r="AG48" s="2" t="s">
        <v>599</v>
      </c>
      <c r="AH48" s="2" t="s">
        <v>599</v>
      </c>
      <c r="AI48" s="2" t="s">
        <v>599</v>
      </c>
      <c r="AM48" s="20">
        <f t="shared" si="0"/>
        <v>0</v>
      </c>
      <c r="AN48" s="20">
        <f t="shared" si="1"/>
        <v>0</v>
      </c>
      <c r="AO48" s="92" t="str">
        <f t="shared" si="2"/>
        <v/>
      </c>
    </row>
    <row r="49" spans="1:41" ht="15" customHeight="1" x14ac:dyDescent="0.25">
      <c r="A49" s="2" t="s">
        <v>76</v>
      </c>
      <c r="B49" s="2" t="s">
        <v>79</v>
      </c>
      <c r="C49" s="2">
        <v>2014</v>
      </c>
      <c r="D49" s="2">
        <v>55.694000000000003</v>
      </c>
      <c r="E49" s="2">
        <v>60.984999999999999</v>
      </c>
      <c r="F49" s="2" t="s">
        <v>598</v>
      </c>
      <c r="G49" s="2">
        <v>0.28499999999999998</v>
      </c>
      <c r="H49" s="2" t="s">
        <v>598</v>
      </c>
      <c r="I49" s="2" t="s">
        <v>598</v>
      </c>
      <c r="J49" s="2" t="s">
        <v>598</v>
      </c>
      <c r="K49" s="2" t="s">
        <v>598</v>
      </c>
      <c r="L49" s="2" t="s">
        <v>599</v>
      </c>
      <c r="M49" s="2">
        <v>0</v>
      </c>
      <c r="N49" s="2">
        <v>0</v>
      </c>
      <c r="O49" s="2">
        <v>0</v>
      </c>
      <c r="P49" s="2">
        <v>0</v>
      </c>
      <c r="Q49" s="2">
        <v>0</v>
      </c>
      <c r="R49" s="2">
        <v>60.7</v>
      </c>
      <c r="S49" s="2" t="s">
        <v>8</v>
      </c>
      <c r="T49" s="2" t="s">
        <v>598</v>
      </c>
      <c r="U49" s="2" t="s">
        <v>598</v>
      </c>
      <c r="V49" s="2" t="s">
        <v>598</v>
      </c>
      <c r="W49" s="2" t="s">
        <v>598</v>
      </c>
      <c r="X49" s="2" t="s">
        <v>598</v>
      </c>
      <c r="Y49" s="2" t="s">
        <v>598</v>
      </c>
      <c r="Z49" s="2" t="s">
        <v>598</v>
      </c>
      <c r="AA49" s="2" t="s">
        <v>598</v>
      </c>
      <c r="AB49" s="2" t="s">
        <v>598</v>
      </c>
      <c r="AC49" s="2" t="s">
        <v>598</v>
      </c>
      <c r="AD49" s="2" t="s">
        <v>598</v>
      </c>
      <c r="AE49" s="2" t="s">
        <v>598</v>
      </c>
      <c r="AF49" s="2" t="s">
        <v>598</v>
      </c>
      <c r="AG49" s="2" t="s">
        <v>598</v>
      </c>
      <c r="AH49" s="2" t="s">
        <v>598</v>
      </c>
      <c r="AI49" s="2" t="s">
        <v>598</v>
      </c>
      <c r="AM49" s="20">
        <f t="shared" si="0"/>
        <v>60.984999999999999</v>
      </c>
      <c r="AN49" s="20">
        <f t="shared" si="1"/>
        <v>55.694000000000003</v>
      </c>
      <c r="AO49" s="92">
        <f t="shared" si="2"/>
        <v>0.91324096089202267</v>
      </c>
    </row>
    <row r="50" spans="1:41" ht="15" customHeight="1" x14ac:dyDescent="0.25">
      <c r="A50" s="2" t="s">
        <v>76</v>
      </c>
      <c r="B50" s="2" t="s">
        <v>80</v>
      </c>
      <c r="C50" s="2">
        <v>2014</v>
      </c>
      <c r="D50" s="2">
        <v>29.1</v>
      </c>
      <c r="E50" s="2">
        <v>29.1</v>
      </c>
      <c r="F50" s="2" t="s">
        <v>598</v>
      </c>
      <c r="G50" s="2" t="s">
        <v>598</v>
      </c>
      <c r="H50" s="2" t="s">
        <v>598</v>
      </c>
      <c r="I50" s="2" t="s">
        <v>598</v>
      </c>
      <c r="J50" s="2" t="s">
        <v>598</v>
      </c>
      <c r="K50" s="2" t="s">
        <v>598</v>
      </c>
      <c r="L50" s="2" t="s">
        <v>599</v>
      </c>
      <c r="M50" s="2" t="s">
        <v>598</v>
      </c>
      <c r="N50" s="2" t="s">
        <v>598</v>
      </c>
      <c r="O50" s="2" t="s">
        <v>598</v>
      </c>
      <c r="P50" s="2" t="s">
        <v>598</v>
      </c>
      <c r="Q50" s="2" t="s">
        <v>598</v>
      </c>
      <c r="R50" s="2" t="s">
        <v>598</v>
      </c>
      <c r="S50" s="2" t="s">
        <v>598</v>
      </c>
      <c r="T50" s="2" t="s">
        <v>598</v>
      </c>
      <c r="U50" s="2" t="s">
        <v>598</v>
      </c>
      <c r="V50" s="2" t="s">
        <v>598</v>
      </c>
      <c r="W50" s="2" t="s">
        <v>598</v>
      </c>
      <c r="X50" s="2" t="s">
        <v>598</v>
      </c>
      <c r="Y50" s="2">
        <v>19</v>
      </c>
      <c r="Z50" s="2" t="s">
        <v>598</v>
      </c>
      <c r="AA50" s="2" t="s">
        <v>598</v>
      </c>
      <c r="AB50" s="2" t="s">
        <v>598</v>
      </c>
      <c r="AC50" s="2">
        <v>10.1</v>
      </c>
      <c r="AD50" s="2" t="s">
        <v>598</v>
      </c>
      <c r="AE50" s="2" t="s">
        <v>598</v>
      </c>
      <c r="AF50" s="2" t="s">
        <v>598</v>
      </c>
      <c r="AG50" s="2" t="s">
        <v>598</v>
      </c>
      <c r="AH50" s="2" t="s">
        <v>598</v>
      </c>
      <c r="AI50" s="2" t="s">
        <v>598</v>
      </c>
      <c r="AM50" s="20">
        <f t="shared" si="0"/>
        <v>29.1</v>
      </c>
      <c r="AN50" s="20">
        <f t="shared" si="1"/>
        <v>29.1</v>
      </c>
      <c r="AO50" s="92">
        <f t="shared" si="2"/>
        <v>1</v>
      </c>
    </row>
    <row r="51" spans="1:41" ht="15" customHeight="1" x14ac:dyDescent="0.25">
      <c r="A51" s="2" t="s">
        <v>76</v>
      </c>
      <c r="B51" s="2" t="s">
        <v>81</v>
      </c>
      <c r="C51" s="2">
        <v>2014</v>
      </c>
      <c r="D51" s="2">
        <v>35.200000000000003</v>
      </c>
      <c r="E51" s="2">
        <v>35</v>
      </c>
      <c r="F51" s="2" t="s">
        <v>598</v>
      </c>
      <c r="G51" s="2">
        <v>0.7</v>
      </c>
      <c r="H51" s="2" t="s">
        <v>598</v>
      </c>
      <c r="I51" s="2" t="s">
        <v>598</v>
      </c>
      <c r="J51" s="2" t="s">
        <v>598</v>
      </c>
      <c r="K51" s="2" t="s">
        <v>598</v>
      </c>
      <c r="L51" s="2" t="s">
        <v>599</v>
      </c>
      <c r="M51" s="2" t="s">
        <v>598</v>
      </c>
      <c r="N51" s="2" t="s">
        <v>598</v>
      </c>
      <c r="O51" s="2">
        <v>24.7</v>
      </c>
      <c r="P51" s="2" t="s">
        <v>598</v>
      </c>
      <c r="Q51" s="2" t="s">
        <v>598</v>
      </c>
      <c r="R51" s="2" t="s">
        <v>598</v>
      </c>
      <c r="S51" s="2" t="s">
        <v>8</v>
      </c>
      <c r="T51" s="2">
        <v>8.6999999999999993</v>
      </c>
      <c r="U51" s="2" t="s">
        <v>598</v>
      </c>
      <c r="V51" s="2" t="s">
        <v>598</v>
      </c>
      <c r="W51" s="2" t="s">
        <v>598</v>
      </c>
      <c r="X51" s="2" t="s">
        <v>598</v>
      </c>
      <c r="Y51" s="2">
        <v>0.9</v>
      </c>
      <c r="Z51" s="2" t="s">
        <v>598</v>
      </c>
      <c r="AA51" s="2" t="s">
        <v>598</v>
      </c>
      <c r="AB51" s="2" t="s">
        <v>598</v>
      </c>
      <c r="AC51" s="2" t="s">
        <v>598</v>
      </c>
      <c r="AD51" s="2" t="s">
        <v>598</v>
      </c>
      <c r="AE51" s="2" t="s">
        <v>598</v>
      </c>
      <c r="AF51" s="2" t="s">
        <v>598</v>
      </c>
      <c r="AG51" s="2" t="s">
        <v>598</v>
      </c>
      <c r="AH51" s="2" t="s">
        <v>598</v>
      </c>
      <c r="AI51" s="2" t="s">
        <v>598</v>
      </c>
      <c r="AM51" s="20">
        <f t="shared" si="0"/>
        <v>34.999999999999993</v>
      </c>
      <c r="AN51" s="20">
        <f t="shared" si="1"/>
        <v>35.200000000000003</v>
      </c>
      <c r="AO51" s="92">
        <f t="shared" si="2"/>
        <v>1.005714285714286</v>
      </c>
    </row>
    <row r="52" spans="1:41" ht="15" customHeight="1" x14ac:dyDescent="0.25">
      <c r="A52" s="2" t="s">
        <v>76</v>
      </c>
      <c r="B52" s="2" t="s">
        <v>82</v>
      </c>
      <c r="C52" s="2">
        <v>2014</v>
      </c>
      <c r="D52" s="2">
        <v>14.1</v>
      </c>
      <c r="E52" s="2">
        <v>15.7</v>
      </c>
      <c r="F52" s="2" t="s">
        <v>598</v>
      </c>
      <c r="G52" s="2">
        <v>0.5</v>
      </c>
      <c r="H52" s="2" t="s">
        <v>598</v>
      </c>
      <c r="I52" s="2" t="s">
        <v>598</v>
      </c>
      <c r="J52" s="2" t="s">
        <v>598</v>
      </c>
      <c r="K52" s="2" t="s">
        <v>598</v>
      </c>
      <c r="L52" s="2" t="s">
        <v>599</v>
      </c>
      <c r="M52" s="2" t="s">
        <v>598</v>
      </c>
      <c r="N52" s="2" t="s">
        <v>598</v>
      </c>
      <c r="O52" s="2">
        <v>15.2</v>
      </c>
      <c r="P52" s="2" t="s">
        <v>598</v>
      </c>
      <c r="Q52" s="2" t="s">
        <v>598</v>
      </c>
      <c r="R52" s="2" t="s">
        <v>598</v>
      </c>
      <c r="S52" s="2" t="s">
        <v>598</v>
      </c>
      <c r="T52" s="2" t="s">
        <v>598</v>
      </c>
      <c r="U52" s="2" t="s">
        <v>598</v>
      </c>
      <c r="V52" s="2" t="s">
        <v>598</v>
      </c>
      <c r="W52" s="2" t="s">
        <v>598</v>
      </c>
      <c r="X52" s="2" t="s">
        <v>598</v>
      </c>
      <c r="Y52" s="2" t="s">
        <v>598</v>
      </c>
      <c r="Z52" s="2" t="s">
        <v>598</v>
      </c>
      <c r="AA52" s="2" t="s">
        <v>598</v>
      </c>
      <c r="AB52" s="2" t="s">
        <v>598</v>
      </c>
      <c r="AC52" s="2" t="s">
        <v>598</v>
      </c>
      <c r="AD52" s="2" t="s">
        <v>598</v>
      </c>
      <c r="AE52" s="2" t="s">
        <v>598</v>
      </c>
      <c r="AF52" s="2" t="s">
        <v>598</v>
      </c>
      <c r="AG52" s="2" t="s">
        <v>598</v>
      </c>
      <c r="AH52" s="2" t="s">
        <v>598</v>
      </c>
      <c r="AI52" s="2" t="s">
        <v>598</v>
      </c>
      <c r="AM52" s="20">
        <f t="shared" si="0"/>
        <v>15.7</v>
      </c>
      <c r="AN52" s="20">
        <f t="shared" si="1"/>
        <v>14.1</v>
      </c>
      <c r="AO52" s="92">
        <f t="shared" si="2"/>
        <v>0.89808917197452232</v>
      </c>
    </row>
    <row r="53" spans="1:41" ht="15" customHeight="1" x14ac:dyDescent="0.25">
      <c r="A53" s="2" t="s">
        <v>76</v>
      </c>
      <c r="B53" s="2" t="s">
        <v>83</v>
      </c>
      <c r="C53" s="2">
        <v>2014</v>
      </c>
      <c r="D53" s="2">
        <v>144.34200000000001</v>
      </c>
      <c r="E53" s="2">
        <v>156.48747825000001</v>
      </c>
      <c r="F53" s="2">
        <v>0</v>
      </c>
      <c r="G53" s="2">
        <v>2.0259999999999998</v>
      </c>
      <c r="H53" s="2">
        <v>0</v>
      </c>
      <c r="I53" s="2">
        <v>21.9</v>
      </c>
      <c r="J53" s="2">
        <v>0</v>
      </c>
      <c r="K53" s="2">
        <v>0</v>
      </c>
      <c r="L53" s="2" t="s">
        <v>599</v>
      </c>
      <c r="M53" s="2">
        <v>30.037391299999999</v>
      </c>
      <c r="N53" s="2">
        <v>30.037391299999999</v>
      </c>
      <c r="O53" s="2">
        <v>15.01869565</v>
      </c>
      <c r="P53" s="2">
        <v>0</v>
      </c>
      <c r="Q53" s="2">
        <v>0</v>
      </c>
      <c r="R53" s="2">
        <v>0</v>
      </c>
      <c r="S53" s="2" t="s">
        <v>598</v>
      </c>
      <c r="T53" s="2">
        <v>0</v>
      </c>
      <c r="U53" s="2">
        <v>0</v>
      </c>
      <c r="V53" s="2">
        <v>0</v>
      </c>
      <c r="W53" s="2">
        <v>0</v>
      </c>
      <c r="X53" s="2">
        <v>0</v>
      </c>
      <c r="Y53" s="2">
        <v>0</v>
      </c>
      <c r="Z53" s="2">
        <v>0</v>
      </c>
      <c r="AA53" s="2">
        <v>0</v>
      </c>
      <c r="AB53" s="2">
        <v>0</v>
      </c>
      <c r="AC53" s="2">
        <v>0</v>
      </c>
      <c r="AD53" s="2">
        <v>0</v>
      </c>
      <c r="AE53" s="2">
        <v>54.9</v>
      </c>
      <c r="AF53" s="2" t="s">
        <v>600</v>
      </c>
      <c r="AG53" s="2">
        <v>16.899999999999999</v>
      </c>
      <c r="AH53" s="2">
        <v>2.5680000000000001</v>
      </c>
      <c r="AI53" s="2">
        <v>2.62</v>
      </c>
      <c r="AM53" s="20">
        <f t="shared" si="0"/>
        <v>156.53947825</v>
      </c>
      <c r="AN53" s="20">
        <f t="shared" si="1"/>
        <v>144.34200000000001</v>
      </c>
      <c r="AO53" s="92">
        <f t="shared" si="2"/>
        <v>0.92208049760763788</v>
      </c>
    </row>
    <row r="54" spans="1:41" ht="15" customHeight="1" x14ac:dyDescent="0.25">
      <c r="A54" s="2" t="s">
        <v>76</v>
      </c>
      <c r="B54" s="2" t="s">
        <v>84</v>
      </c>
      <c r="C54" s="2">
        <v>2014</v>
      </c>
      <c r="D54" s="2">
        <v>304.10000000000002</v>
      </c>
      <c r="E54" s="2">
        <v>270.2</v>
      </c>
      <c r="F54" s="2" t="s">
        <v>598</v>
      </c>
      <c r="G54" s="2" t="s">
        <v>598</v>
      </c>
      <c r="H54" s="2" t="s">
        <v>598</v>
      </c>
      <c r="I54" s="2">
        <v>2.5</v>
      </c>
      <c r="J54" s="2" t="s">
        <v>598</v>
      </c>
      <c r="K54" s="2" t="s">
        <v>598</v>
      </c>
      <c r="L54" s="2" t="s">
        <v>599</v>
      </c>
      <c r="M54" s="2" t="s">
        <v>598</v>
      </c>
      <c r="N54" s="2" t="s">
        <v>598</v>
      </c>
      <c r="O54" s="2" t="s">
        <v>598</v>
      </c>
      <c r="P54" s="2" t="s">
        <v>598</v>
      </c>
      <c r="Q54" s="2" t="s">
        <v>598</v>
      </c>
      <c r="R54" s="2" t="s">
        <v>598</v>
      </c>
      <c r="S54" s="2" t="s">
        <v>8</v>
      </c>
      <c r="T54" s="2">
        <v>24</v>
      </c>
      <c r="U54" s="2" t="s">
        <v>598</v>
      </c>
      <c r="V54" s="2" t="s">
        <v>598</v>
      </c>
      <c r="W54" s="2" t="s">
        <v>598</v>
      </c>
      <c r="X54" s="2" t="s">
        <v>598</v>
      </c>
      <c r="Y54" s="2">
        <v>10.5</v>
      </c>
      <c r="Z54" s="2" t="s">
        <v>598</v>
      </c>
      <c r="AA54" s="2" t="s">
        <v>598</v>
      </c>
      <c r="AB54" s="2" t="s">
        <v>598</v>
      </c>
      <c r="AC54" s="2" t="s">
        <v>598</v>
      </c>
      <c r="AD54" s="2" t="s">
        <v>598</v>
      </c>
      <c r="AE54" s="2">
        <v>233.2</v>
      </c>
      <c r="AF54" s="2" t="s">
        <v>604</v>
      </c>
      <c r="AG54" s="2">
        <v>78.400000000000006</v>
      </c>
      <c r="AH54" s="2" t="s">
        <v>598</v>
      </c>
      <c r="AI54" s="2" t="s">
        <v>598</v>
      </c>
      <c r="AM54" s="20">
        <f t="shared" si="0"/>
        <v>270.2</v>
      </c>
      <c r="AN54" s="20">
        <f t="shared" si="1"/>
        <v>304.10000000000002</v>
      </c>
      <c r="AO54" s="92">
        <f t="shared" si="2"/>
        <v>1.1254626202812732</v>
      </c>
    </row>
    <row r="55" spans="1:41" ht="15" customHeight="1" x14ac:dyDescent="0.25">
      <c r="A55" s="2" t="s">
        <v>76</v>
      </c>
      <c r="B55" s="2" t="s">
        <v>85</v>
      </c>
      <c r="C55" s="2">
        <v>2014</v>
      </c>
      <c r="D55" s="2">
        <v>46.9</v>
      </c>
      <c r="E55" s="2">
        <v>43.6</v>
      </c>
      <c r="F55" s="2" t="s">
        <v>598</v>
      </c>
      <c r="G55" s="2">
        <v>0.3</v>
      </c>
      <c r="H55" s="2" t="s">
        <v>598</v>
      </c>
      <c r="I55" s="2" t="s">
        <v>598</v>
      </c>
      <c r="J55" s="2" t="s">
        <v>598</v>
      </c>
      <c r="K55" s="2" t="s">
        <v>598</v>
      </c>
      <c r="L55" s="2" t="s">
        <v>599</v>
      </c>
      <c r="M55" s="2" t="s">
        <v>598</v>
      </c>
      <c r="N55" s="2" t="s">
        <v>598</v>
      </c>
      <c r="O55" s="2" t="s">
        <v>598</v>
      </c>
      <c r="P55" s="2" t="s">
        <v>598</v>
      </c>
      <c r="Q55" s="2" t="s">
        <v>598</v>
      </c>
      <c r="R55" s="2" t="s">
        <v>598</v>
      </c>
      <c r="S55" s="2" t="s">
        <v>8</v>
      </c>
      <c r="T55" s="2">
        <v>3.2</v>
      </c>
      <c r="U55" s="2">
        <v>22.3</v>
      </c>
      <c r="V55" s="2" t="s">
        <v>598</v>
      </c>
      <c r="W55" s="2" t="s">
        <v>598</v>
      </c>
      <c r="X55" s="2" t="s">
        <v>598</v>
      </c>
      <c r="Y55" s="2">
        <v>4.3</v>
      </c>
      <c r="Z55" s="2" t="s">
        <v>598</v>
      </c>
      <c r="AA55" s="2" t="s">
        <v>598</v>
      </c>
      <c r="AB55" s="2" t="s">
        <v>598</v>
      </c>
      <c r="AC55" s="2" t="s">
        <v>598</v>
      </c>
      <c r="AD55" s="2" t="s">
        <v>598</v>
      </c>
      <c r="AE55" s="2">
        <v>13.5</v>
      </c>
      <c r="AF55" s="2" t="s">
        <v>605</v>
      </c>
      <c r="AG55" s="2">
        <v>8.1</v>
      </c>
      <c r="AH55" s="2" t="s">
        <v>598</v>
      </c>
      <c r="AI55" s="2" t="s">
        <v>598</v>
      </c>
      <c r="AM55" s="20">
        <f t="shared" si="0"/>
        <v>43.6</v>
      </c>
      <c r="AN55" s="20">
        <f t="shared" si="1"/>
        <v>46.9</v>
      </c>
      <c r="AO55" s="92">
        <f t="shared" si="2"/>
        <v>1.0756880733944953</v>
      </c>
    </row>
    <row r="56" spans="1:41" ht="15" customHeight="1" x14ac:dyDescent="0.25">
      <c r="A56" s="2" t="s">
        <v>76</v>
      </c>
      <c r="B56" s="2" t="s">
        <v>86</v>
      </c>
      <c r="C56" s="2">
        <v>2014</v>
      </c>
      <c r="D56" s="2">
        <v>52.213000000000001</v>
      </c>
      <c r="E56" s="2">
        <v>61.893999999999998</v>
      </c>
      <c r="F56" s="2" t="s">
        <v>598</v>
      </c>
      <c r="G56" s="2">
        <v>0.01</v>
      </c>
      <c r="H56" s="2" t="s">
        <v>598</v>
      </c>
      <c r="I56" s="2">
        <v>3.3809999999999998</v>
      </c>
      <c r="J56" s="2">
        <v>52.503</v>
      </c>
      <c r="K56" s="2" t="s">
        <v>598</v>
      </c>
      <c r="L56" s="2" t="s">
        <v>599</v>
      </c>
      <c r="M56" s="2" t="s">
        <v>598</v>
      </c>
      <c r="N56" s="2" t="s">
        <v>598</v>
      </c>
      <c r="O56" s="2" t="s">
        <v>598</v>
      </c>
      <c r="P56" s="2" t="s">
        <v>598</v>
      </c>
      <c r="Q56" s="2" t="s">
        <v>598</v>
      </c>
      <c r="R56" s="2" t="s">
        <v>598</v>
      </c>
      <c r="S56" s="2" t="s">
        <v>598</v>
      </c>
      <c r="T56" s="2" t="s">
        <v>598</v>
      </c>
      <c r="U56" s="2" t="s">
        <v>598</v>
      </c>
      <c r="V56" s="2" t="s">
        <v>598</v>
      </c>
      <c r="W56" s="2" t="s">
        <v>598</v>
      </c>
      <c r="X56" s="2" t="s">
        <v>598</v>
      </c>
      <c r="Y56" s="2" t="s">
        <v>598</v>
      </c>
      <c r="Z56" s="2" t="s">
        <v>598</v>
      </c>
      <c r="AA56" s="2" t="s">
        <v>598</v>
      </c>
      <c r="AB56" s="2" t="s">
        <v>598</v>
      </c>
      <c r="AC56" s="2" t="s">
        <v>598</v>
      </c>
      <c r="AD56" s="2" t="s">
        <v>598</v>
      </c>
      <c r="AE56" s="2">
        <v>6</v>
      </c>
      <c r="AF56" s="2" t="s">
        <v>604</v>
      </c>
      <c r="AG56" s="2">
        <v>2</v>
      </c>
      <c r="AH56" s="2" t="s">
        <v>598</v>
      </c>
      <c r="AI56" s="2" t="s">
        <v>598</v>
      </c>
      <c r="AM56" s="20">
        <f t="shared" si="0"/>
        <v>61.893999999999998</v>
      </c>
      <c r="AN56" s="20">
        <f t="shared" si="1"/>
        <v>52.213000000000001</v>
      </c>
      <c r="AO56" s="92">
        <f t="shared" si="2"/>
        <v>0.84358742365980555</v>
      </c>
    </row>
    <row r="57" spans="1:41" ht="15" customHeight="1" x14ac:dyDescent="0.25">
      <c r="A57" s="2" t="s">
        <v>76</v>
      </c>
      <c r="B57" s="2" t="s">
        <v>87</v>
      </c>
      <c r="C57" s="2">
        <v>2014</v>
      </c>
      <c r="D57" s="2">
        <v>106.879</v>
      </c>
      <c r="E57" s="2">
        <v>114.66500000000001</v>
      </c>
      <c r="F57" s="2" t="s">
        <v>598</v>
      </c>
      <c r="G57" s="2">
        <v>2.7160000000000002</v>
      </c>
      <c r="H57" s="2" t="s">
        <v>598</v>
      </c>
      <c r="I57" s="2" t="s">
        <v>598</v>
      </c>
      <c r="J57" s="2" t="s">
        <v>598</v>
      </c>
      <c r="K57" s="2" t="s">
        <v>598</v>
      </c>
      <c r="L57" s="2" t="s">
        <v>599</v>
      </c>
      <c r="M57" s="2">
        <v>2.5139999999999998</v>
      </c>
      <c r="N57" s="2">
        <v>16.126999999999999</v>
      </c>
      <c r="O57" s="2">
        <v>11.714</v>
      </c>
      <c r="P57" s="2">
        <v>5.4909999999999997</v>
      </c>
      <c r="Q57" s="2" t="s">
        <v>598</v>
      </c>
      <c r="R57" s="2">
        <v>2.2429999999999999</v>
      </c>
      <c r="S57" s="2" t="s">
        <v>8</v>
      </c>
      <c r="T57" s="2" t="s">
        <v>598</v>
      </c>
      <c r="U57" s="2" t="s">
        <v>598</v>
      </c>
      <c r="V57" s="2" t="s">
        <v>598</v>
      </c>
      <c r="W57" s="2">
        <v>2.2850000000000001</v>
      </c>
      <c r="X57" s="2" t="s">
        <v>598</v>
      </c>
      <c r="Y57" s="2" t="s">
        <v>598</v>
      </c>
      <c r="Z57" s="2">
        <v>0.55600000000000005</v>
      </c>
      <c r="AA57" s="2" t="s">
        <v>598</v>
      </c>
      <c r="AB57" s="2">
        <v>61.497999999999998</v>
      </c>
      <c r="AC57" s="2" t="s">
        <v>598</v>
      </c>
      <c r="AD57" s="2">
        <v>9.5210000000000008</v>
      </c>
      <c r="AE57" s="2" t="s">
        <v>598</v>
      </c>
      <c r="AF57" s="2" t="s">
        <v>598</v>
      </c>
      <c r="AG57" s="2" t="s">
        <v>598</v>
      </c>
      <c r="AH57" s="2" t="s">
        <v>598</v>
      </c>
      <c r="AI57" s="2" t="s">
        <v>598</v>
      </c>
      <c r="AM57" s="20">
        <f t="shared" si="0"/>
        <v>114.66500000000001</v>
      </c>
      <c r="AN57" s="20">
        <f t="shared" si="1"/>
        <v>106.879</v>
      </c>
      <c r="AO57" s="92">
        <f t="shared" si="2"/>
        <v>0.93209785025945147</v>
      </c>
    </row>
    <row r="58" spans="1:41"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T58" s="2" t="s">
        <v>599</v>
      </c>
      <c r="U58" s="2" t="s">
        <v>599</v>
      </c>
      <c r="V58" s="2" t="s">
        <v>599</v>
      </c>
      <c r="W58" s="2" t="s">
        <v>599</v>
      </c>
      <c r="X58" s="2" t="s">
        <v>599</v>
      </c>
      <c r="Y58" s="2" t="s">
        <v>599</v>
      </c>
      <c r="Z58" s="2" t="s">
        <v>599</v>
      </c>
      <c r="AA58" s="2" t="s">
        <v>599</v>
      </c>
      <c r="AB58" s="2" t="s">
        <v>599</v>
      </c>
      <c r="AC58" s="2" t="s">
        <v>599</v>
      </c>
      <c r="AD58" s="2" t="s">
        <v>599</v>
      </c>
      <c r="AE58" s="2" t="s">
        <v>599</v>
      </c>
      <c r="AF58" s="2" t="s">
        <v>599</v>
      </c>
      <c r="AG58" s="2" t="s">
        <v>599</v>
      </c>
      <c r="AH58" s="2" t="s">
        <v>599</v>
      </c>
      <c r="AI58" s="2" t="s">
        <v>599</v>
      </c>
      <c r="AM58" s="20">
        <f t="shared" si="0"/>
        <v>0</v>
      </c>
      <c r="AN58" s="20">
        <f t="shared" si="1"/>
        <v>0</v>
      </c>
      <c r="AO58" s="92" t="str">
        <f t="shared" si="2"/>
        <v/>
      </c>
    </row>
    <row r="59" spans="1:41" ht="15" customHeight="1" x14ac:dyDescent="0.25">
      <c r="A59" s="2" t="s">
        <v>76</v>
      </c>
      <c r="B59" s="2" t="s">
        <v>89</v>
      </c>
      <c r="C59" s="2">
        <v>2014</v>
      </c>
      <c r="D59" s="2">
        <v>262.39999999999998</v>
      </c>
      <c r="E59" s="2">
        <v>311.5</v>
      </c>
      <c r="F59" s="2" t="s">
        <v>598</v>
      </c>
      <c r="G59" s="2" t="s">
        <v>598</v>
      </c>
      <c r="H59" s="2" t="s">
        <v>598</v>
      </c>
      <c r="I59" s="2">
        <v>10.8</v>
      </c>
      <c r="J59" s="2" t="s">
        <v>598</v>
      </c>
      <c r="K59" s="2" t="s">
        <v>598</v>
      </c>
      <c r="L59" s="2" t="s">
        <v>599</v>
      </c>
      <c r="M59" s="2">
        <v>30</v>
      </c>
      <c r="N59" s="2" t="s">
        <v>598</v>
      </c>
      <c r="O59" s="2" t="s">
        <v>598</v>
      </c>
      <c r="P59" s="2" t="s">
        <v>598</v>
      </c>
      <c r="Q59" s="2" t="s">
        <v>598</v>
      </c>
      <c r="R59" s="2" t="s">
        <v>598</v>
      </c>
      <c r="S59" s="2" t="s">
        <v>598</v>
      </c>
      <c r="T59" s="2" t="s">
        <v>598</v>
      </c>
      <c r="U59" s="2" t="s">
        <v>598</v>
      </c>
      <c r="V59" s="2" t="s">
        <v>598</v>
      </c>
      <c r="W59" s="2" t="s">
        <v>598</v>
      </c>
      <c r="X59" s="2" t="s">
        <v>598</v>
      </c>
      <c r="Y59" s="2" t="s">
        <v>598</v>
      </c>
      <c r="Z59" s="2" t="s">
        <v>598</v>
      </c>
      <c r="AA59" s="2" t="s">
        <v>598</v>
      </c>
      <c r="AB59" s="2">
        <v>270.7</v>
      </c>
      <c r="AC59" s="2" t="s">
        <v>598</v>
      </c>
      <c r="AD59" s="2" t="s">
        <v>598</v>
      </c>
      <c r="AE59" s="2" t="s">
        <v>598</v>
      </c>
      <c r="AF59" s="2" t="s">
        <v>598</v>
      </c>
      <c r="AG59" s="2" t="s">
        <v>598</v>
      </c>
      <c r="AH59" s="2" t="s">
        <v>598</v>
      </c>
      <c r="AI59" s="2" t="s">
        <v>598</v>
      </c>
      <c r="AM59" s="20">
        <f t="shared" si="0"/>
        <v>311.5</v>
      </c>
      <c r="AN59" s="20">
        <f t="shared" si="1"/>
        <v>262.39999999999998</v>
      </c>
      <c r="AO59" s="92">
        <f t="shared" si="2"/>
        <v>0.84237560192616368</v>
      </c>
    </row>
    <row r="60" spans="1:41" ht="15" customHeight="1" x14ac:dyDescent="0.25">
      <c r="A60" s="2" t="s">
        <v>76</v>
      </c>
      <c r="B60" s="2" t="s">
        <v>90</v>
      </c>
      <c r="C60" s="2">
        <v>2014</v>
      </c>
      <c r="D60" s="2">
        <v>25.934999999999999</v>
      </c>
      <c r="E60" s="2">
        <v>24.399000000000001</v>
      </c>
      <c r="F60" s="2" t="s">
        <v>598</v>
      </c>
      <c r="G60" s="2">
        <v>7.0999999999999994E-2</v>
      </c>
      <c r="H60" s="2" t="s">
        <v>598</v>
      </c>
      <c r="I60" s="2" t="s">
        <v>598</v>
      </c>
      <c r="J60" s="2" t="s">
        <v>598</v>
      </c>
      <c r="K60" s="2" t="s">
        <v>598</v>
      </c>
      <c r="L60" s="2" t="s">
        <v>599</v>
      </c>
      <c r="M60" s="2">
        <v>4.97</v>
      </c>
      <c r="N60" s="2">
        <v>5.77</v>
      </c>
      <c r="O60" s="2">
        <v>5.2</v>
      </c>
      <c r="P60" s="2" t="s">
        <v>598</v>
      </c>
      <c r="Q60" s="2" t="s">
        <v>598</v>
      </c>
      <c r="R60" s="2" t="s">
        <v>598</v>
      </c>
      <c r="S60" s="2" t="s">
        <v>8</v>
      </c>
      <c r="T60" s="2" t="s">
        <v>598</v>
      </c>
      <c r="U60" s="2" t="s">
        <v>598</v>
      </c>
      <c r="V60" s="2" t="s">
        <v>598</v>
      </c>
      <c r="W60" s="2" t="s">
        <v>598</v>
      </c>
      <c r="X60" s="2" t="s">
        <v>598</v>
      </c>
      <c r="Y60" s="2" t="s">
        <v>598</v>
      </c>
      <c r="Z60" s="2">
        <v>8.3879999999999999</v>
      </c>
      <c r="AA60" s="2" t="s">
        <v>598</v>
      </c>
      <c r="AB60" s="2" t="s">
        <v>598</v>
      </c>
      <c r="AC60" s="2" t="s">
        <v>598</v>
      </c>
      <c r="AD60" s="2" t="s">
        <v>598</v>
      </c>
      <c r="AE60" s="2" t="s">
        <v>598</v>
      </c>
      <c r="AF60" s="2" t="s">
        <v>598</v>
      </c>
      <c r="AG60" s="2" t="s">
        <v>598</v>
      </c>
      <c r="AH60" s="2" t="s">
        <v>598</v>
      </c>
      <c r="AI60" s="2" t="s">
        <v>598</v>
      </c>
      <c r="AM60" s="20">
        <f t="shared" si="0"/>
        <v>24.399000000000001</v>
      </c>
      <c r="AN60" s="20">
        <f t="shared" si="1"/>
        <v>25.934999999999999</v>
      </c>
      <c r="AO60" s="92">
        <f t="shared" si="2"/>
        <v>1.0629533997294971</v>
      </c>
    </row>
    <row r="61" spans="1:41" ht="15" customHeight="1" x14ac:dyDescent="0.25">
      <c r="A61" s="2" t="s">
        <v>76</v>
      </c>
      <c r="B61" s="2" t="s">
        <v>91</v>
      </c>
      <c r="C61" s="2">
        <v>2014</v>
      </c>
      <c r="D61" s="2">
        <v>63.405999999999999</v>
      </c>
      <c r="E61" s="2">
        <v>61.313000000000002</v>
      </c>
      <c r="F61" s="2" t="s">
        <v>598</v>
      </c>
      <c r="G61" s="2">
        <v>0.33200000000000002</v>
      </c>
      <c r="H61" s="2" t="s">
        <v>598</v>
      </c>
      <c r="I61" s="2" t="s">
        <v>598</v>
      </c>
      <c r="J61" s="2" t="s">
        <v>598</v>
      </c>
      <c r="K61" s="2" t="s">
        <v>598</v>
      </c>
      <c r="L61" s="2" t="s">
        <v>599</v>
      </c>
      <c r="M61" s="2" t="s">
        <v>598</v>
      </c>
      <c r="N61" s="2" t="s">
        <v>598</v>
      </c>
      <c r="O61" s="2">
        <v>23.021999999999998</v>
      </c>
      <c r="P61" s="2">
        <v>37.920999999999999</v>
      </c>
      <c r="Q61" s="2" t="s">
        <v>598</v>
      </c>
      <c r="R61" s="2" t="s">
        <v>598</v>
      </c>
      <c r="S61" s="2" t="s">
        <v>598</v>
      </c>
      <c r="T61" s="2">
        <v>3.7999999999999999E-2</v>
      </c>
      <c r="U61" s="2" t="s">
        <v>598</v>
      </c>
      <c r="V61" s="2" t="s">
        <v>598</v>
      </c>
      <c r="W61" s="2" t="s">
        <v>598</v>
      </c>
      <c r="X61" s="2" t="s">
        <v>598</v>
      </c>
      <c r="Y61" s="2" t="s">
        <v>598</v>
      </c>
      <c r="Z61" s="2" t="s">
        <v>598</v>
      </c>
      <c r="AA61" s="2" t="s">
        <v>598</v>
      </c>
      <c r="AB61" s="2" t="s">
        <v>598</v>
      </c>
      <c r="AC61" s="2" t="s">
        <v>598</v>
      </c>
      <c r="AD61" s="2" t="s">
        <v>598</v>
      </c>
      <c r="AE61" s="2" t="s">
        <v>598</v>
      </c>
      <c r="AF61" s="2" t="s">
        <v>598</v>
      </c>
      <c r="AG61" s="2" t="s">
        <v>598</v>
      </c>
      <c r="AH61" s="2" t="s">
        <v>598</v>
      </c>
      <c r="AI61" s="2" t="s">
        <v>598</v>
      </c>
      <c r="AM61" s="20">
        <f t="shared" si="0"/>
        <v>61.312999999999995</v>
      </c>
      <c r="AN61" s="20">
        <f t="shared" si="1"/>
        <v>63.405999999999999</v>
      </c>
      <c r="AO61" s="92">
        <f t="shared" si="2"/>
        <v>1.0341363169311566</v>
      </c>
    </row>
    <row r="62" spans="1:41" ht="15" customHeight="1" x14ac:dyDescent="0.25">
      <c r="A62" s="2" t="s">
        <v>76</v>
      </c>
      <c r="B62" s="2" t="s">
        <v>92</v>
      </c>
      <c r="C62" s="2">
        <v>2014</v>
      </c>
      <c r="D62" s="2">
        <v>29</v>
      </c>
      <c r="E62" s="2">
        <v>29.202000000000002</v>
      </c>
      <c r="F62" s="2" t="s">
        <v>598</v>
      </c>
      <c r="G62" s="2" t="s">
        <v>598</v>
      </c>
      <c r="H62" s="2" t="s">
        <v>598</v>
      </c>
      <c r="I62" s="2" t="s">
        <v>598</v>
      </c>
      <c r="J62" s="2">
        <v>2.02</v>
      </c>
      <c r="K62" s="2" t="s">
        <v>598</v>
      </c>
      <c r="L62" s="2" t="s">
        <v>599</v>
      </c>
      <c r="M62" s="2" t="s">
        <v>598</v>
      </c>
      <c r="N62" s="2" t="s">
        <v>598</v>
      </c>
      <c r="O62" s="2">
        <v>25.164999999999999</v>
      </c>
      <c r="P62" s="2" t="s">
        <v>598</v>
      </c>
      <c r="Q62" s="2" t="s">
        <v>598</v>
      </c>
      <c r="R62" s="2" t="s">
        <v>598</v>
      </c>
      <c r="S62" s="2" t="s">
        <v>598</v>
      </c>
      <c r="T62" s="2" t="s">
        <v>598</v>
      </c>
      <c r="U62" s="2" t="s">
        <v>598</v>
      </c>
      <c r="V62" s="2" t="s">
        <v>598</v>
      </c>
      <c r="W62" s="2" t="s">
        <v>598</v>
      </c>
      <c r="X62" s="2" t="s">
        <v>598</v>
      </c>
      <c r="Y62" s="2" t="s">
        <v>598</v>
      </c>
      <c r="Z62" s="2" t="s">
        <v>598</v>
      </c>
      <c r="AA62" s="2" t="s">
        <v>598</v>
      </c>
      <c r="AB62" s="2" t="s">
        <v>598</v>
      </c>
      <c r="AC62" s="2" t="s">
        <v>598</v>
      </c>
      <c r="AD62" s="2">
        <v>2.0169999999999999</v>
      </c>
      <c r="AE62" s="2" t="s">
        <v>598</v>
      </c>
      <c r="AF62" s="2" t="s">
        <v>598</v>
      </c>
      <c r="AG62" s="2" t="s">
        <v>598</v>
      </c>
      <c r="AH62" s="2" t="s">
        <v>598</v>
      </c>
      <c r="AI62" s="2" t="s">
        <v>598</v>
      </c>
      <c r="AM62" s="20">
        <f t="shared" si="0"/>
        <v>29.201999999999998</v>
      </c>
      <c r="AN62" s="20">
        <f t="shared" si="1"/>
        <v>29</v>
      </c>
      <c r="AO62" s="92">
        <f t="shared" si="2"/>
        <v>0.99308266557085134</v>
      </c>
    </row>
    <row r="63" spans="1:41" ht="15" customHeight="1" x14ac:dyDescent="0.25">
      <c r="A63" s="2" t="s">
        <v>76</v>
      </c>
      <c r="B63" s="2" t="s">
        <v>93</v>
      </c>
      <c r="C63" s="2">
        <v>2014</v>
      </c>
      <c r="D63" s="2" t="s">
        <v>598</v>
      </c>
      <c r="E63" s="2">
        <v>1.2090000000000001</v>
      </c>
      <c r="F63" s="2" t="s">
        <v>598</v>
      </c>
      <c r="G63" s="2">
        <v>1.2090000000000001</v>
      </c>
      <c r="H63" s="2" t="s">
        <v>598</v>
      </c>
      <c r="I63" s="2" t="s">
        <v>598</v>
      </c>
      <c r="J63" s="2" t="s">
        <v>598</v>
      </c>
      <c r="K63" s="2" t="s">
        <v>598</v>
      </c>
      <c r="L63" s="2" t="s">
        <v>599</v>
      </c>
      <c r="M63" s="2" t="s">
        <v>598</v>
      </c>
      <c r="N63" s="2" t="s">
        <v>598</v>
      </c>
      <c r="O63" s="2" t="s">
        <v>598</v>
      </c>
      <c r="P63" s="2" t="s">
        <v>598</v>
      </c>
      <c r="Q63" s="2" t="s">
        <v>598</v>
      </c>
      <c r="R63" s="2" t="s">
        <v>598</v>
      </c>
      <c r="S63" s="2" t="s">
        <v>598</v>
      </c>
      <c r="T63" s="2" t="s">
        <v>598</v>
      </c>
      <c r="U63" s="2" t="s">
        <v>598</v>
      </c>
      <c r="V63" s="2" t="s">
        <v>598</v>
      </c>
      <c r="W63" s="2" t="s">
        <v>598</v>
      </c>
      <c r="X63" s="2" t="s">
        <v>598</v>
      </c>
      <c r="Y63" s="2" t="s">
        <v>598</v>
      </c>
      <c r="Z63" s="2" t="s">
        <v>598</v>
      </c>
      <c r="AA63" s="2" t="s">
        <v>598</v>
      </c>
      <c r="AB63" s="2" t="s">
        <v>598</v>
      </c>
      <c r="AC63" s="2" t="s">
        <v>598</v>
      </c>
      <c r="AD63" s="2" t="s">
        <v>598</v>
      </c>
      <c r="AE63" s="2" t="s">
        <v>598</v>
      </c>
      <c r="AF63" s="2" t="s">
        <v>598</v>
      </c>
      <c r="AG63" s="2" t="s">
        <v>598</v>
      </c>
      <c r="AH63" s="2" t="s">
        <v>598</v>
      </c>
      <c r="AI63" s="2" t="s">
        <v>598</v>
      </c>
      <c r="AM63" s="20">
        <f t="shared" si="0"/>
        <v>1.2090000000000001</v>
      </c>
      <c r="AN63" s="20">
        <f t="shared" si="1"/>
        <v>0</v>
      </c>
      <c r="AO63" s="92">
        <f t="shared" si="2"/>
        <v>0</v>
      </c>
    </row>
    <row r="64" spans="1:41" ht="15" customHeight="1" x14ac:dyDescent="0.25">
      <c r="A64" s="2" t="s">
        <v>76</v>
      </c>
      <c r="B64" s="2" t="s">
        <v>94</v>
      </c>
      <c r="C64" s="2">
        <v>2014</v>
      </c>
      <c r="D64" s="2">
        <v>29.8</v>
      </c>
      <c r="E64" s="2">
        <v>33.488999999999997</v>
      </c>
      <c r="F64" s="2" t="s">
        <v>598</v>
      </c>
      <c r="G64" s="2">
        <v>2.4</v>
      </c>
      <c r="H64" s="2" t="s">
        <v>598</v>
      </c>
      <c r="I64" s="2" t="s">
        <v>598</v>
      </c>
      <c r="J64" s="2" t="s">
        <v>598</v>
      </c>
      <c r="K64" s="2" t="s">
        <v>598</v>
      </c>
      <c r="L64" s="2" t="s">
        <v>599</v>
      </c>
      <c r="M64" s="2" t="s">
        <v>598</v>
      </c>
      <c r="N64" s="2" t="s">
        <v>598</v>
      </c>
      <c r="O64" s="2" t="s">
        <v>598</v>
      </c>
      <c r="P64" s="2" t="s">
        <v>598</v>
      </c>
      <c r="Q64" s="2" t="s">
        <v>598</v>
      </c>
      <c r="R64" s="2" t="s">
        <v>598</v>
      </c>
      <c r="S64" s="2" t="s">
        <v>598</v>
      </c>
      <c r="T64" s="2">
        <v>31.088999999999999</v>
      </c>
      <c r="U64" s="2" t="s">
        <v>598</v>
      </c>
      <c r="V64" s="2" t="s">
        <v>598</v>
      </c>
      <c r="W64" s="2" t="s">
        <v>598</v>
      </c>
      <c r="X64" s="2" t="s">
        <v>598</v>
      </c>
      <c r="Y64" s="2" t="s">
        <v>598</v>
      </c>
      <c r="Z64" s="2" t="s">
        <v>598</v>
      </c>
      <c r="AA64" s="2" t="s">
        <v>598</v>
      </c>
      <c r="AB64" s="2" t="s">
        <v>598</v>
      </c>
      <c r="AC64" s="2" t="s">
        <v>598</v>
      </c>
      <c r="AD64" s="2" t="s">
        <v>598</v>
      </c>
      <c r="AE64" s="2" t="s">
        <v>598</v>
      </c>
      <c r="AF64" s="2" t="s">
        <v>598</v>
      </c>
      <c r="AG64" s="2" t="s">
        <v>598</v>
      </c>
      <c r="AH64" s="2" t="s">
        <v>598</v>
      </c>
      <c r="AI64" s="2" t="s">
        <v>598</v>
      </c>
      <c r="AM64" s="20">
        <f t="shared" si="0"/>
        <v>33.488999999999997</v>
      </c>
      <c r="AN64" s="20">
        <f t="shared" si="1"/>
        <v>29.8</v>
      </c>
      <c r="AO64" s="92">
        <f t="shared" si="2"/>
        <v>0.8898444265281138</v>
      </c>
    </row>
    <row r="65" spans="1:41" ht="15" customHeight="1" x14ac:dyDescent="0.25">
      <c r="A65" s="2" t="s">
        <v>76</v>
      </c>
      <c r="B65" s="2" t="s">
        <v>95</v>
      </c>
      <c r="C65" s="2">
        <v>2014</v>
      </c>
      <c r="D65" s="2">
        <v>57.6</v>
      </c>
      <c r="E65" s="2">
        <v>56.17</v>
      </c>
      <c r="F65" s="2" t="s">
        <v>598</v>
      </c>
      <c r="G65" s="2">
        <v>0.27</v>
      </c>
      <c r="H65" s="2" t="s">
        <v>598</v>
      </c>
      <c r="I65" s="2" t="s">
        <v>598</v>
      </c>
      <c r="J65" s="2" t="s">
        <v>598</v>
      </c>
      <c r="K65" s="2" t="s">
        <v>598</v>
      </c>
      <c r="L65" s="2" t="s">
        <v>599</v>
      </c>
      <c r="M65" s="2" t="s">
        <v>598</v>
      </c>
      <c r="N65" s="2" t="s">
        <v>598</v>
      </c>
      <c r="O65" s="2">
        <v>40.1</v>
      </c>
      <c r="P65" s="2" t="s">
        <v>598</v>
      </c>
      <c r="Q65" s="2" t="s">
        <v>598</v>
      </c>
      <c r="R65" s="2" t="s">
        <v>598</v>
      </c>
      <c r="S65" s="2" t="s">
        <v>598</v>
      </c>
      <c r="T65" s="2" t="s">
        <v>598</v>
      </c>
      <c r="U65" s="2" t="s">
        <v>598</v>
      </c>
      <c r="V65" s="2" t="s">
        <v>598</v>
      </c>
      <c r="W65" s="2" t="s">
        <v>598</v>
      </c>
      <c r="X65" s="2" t="s">
        <v>598</v>
      </c>
      <c r="Y65" s="2">
        <v>0.7</v>
      </c>
      <c r="Z65" s="2" t="s">
        <v>598</v>
      </c>
      <c r="AA65" s="2" t="s">
        <v>598</v>
      </c>
      <c r="AB65" s="2" t="s">
        <v>598</v>
      </c>
      <c r="AC65" s="2" t="s">
        <v>598</v>
      </c>
      <c r="AD65" s="2" t="s">
        <v>598</v>
      </c>
      <c r="AE65" s="2">
        <v>15.1</v>
      </c>
      <c r="AF65" s="2" t="s">
        <v>604</v>
      </c>
      <c r="AG65" s="2">
        <v>9.5</v>
      </c>
      <c r="AH65" s="2" t="s">
        <v>598</v>
      </c>
      <c r="AI65" s="2" t="s">
        <v>598</v>
      </c>
      <c r="AM65" s="20">
        <f t="shared" si="0"/>
        <v>56.170000000000009</v>
      </c>
      <c r="AN65" s="20">
        <f t="shared" si="1"/>
        <v>57.6</v>
      </c>
      <c r="AO65" s="92">
        <f t="shared" si="2"/>
        <v>1.0254584297667793</v>
      </c>
    </row>
    <row r="66" spans="1:41" ht="15" customHeight="1" x14ac:dyDescent="0.25">
      <c r="A66" s="2" t="s">
        <v>76</v>
      </c>
      <c r="B66" s="2" t="s">
        <v>96</v>
      </c>
      <c r="C66" s="2">
        <v>2014</v>
      </c>
      <c r="D66" s="2">
        <v>25.4</v>
      </c>
      <c r="E66" s="2">
        <v>25</v>
      </c>
      <c r="F66" s="2" t="s">
        <v>598</v>
      </c>
      <c r="G66" s="2">
        <v>0.7</v>
      </c>
      <c r="H66" s="2" t="s">
        <v>598</v>
      </c>
      <c r="I66" s="2" t="s">
        <v>598</v>
      </c>
      <c r="J66" s="2" t="s">
        <v>598</v>
      </c>
      <c r="K66" s="2" t="s">
        <v>598</v>
      </c>
      <c r="L66" s="2" t="s">
        <v>599</v>
      </c>
      <c r="M66" s="2" t="s">
        <v>598</v>
      </c>
      <c r="N66" s="2" t="s">
        <v>598</v>
      </c>
      <c r="O66" s="2">
        <v>24.3</v>
      </c>
      <c r="P66" s="2" t="s">
        <v>598</v>
      </c>
      <c r="Q66" s="2" t="s">
        <v>598</v>
      </c>
      <c r="R66" s="2" t="s">
        <v>598</v>
      </c>
      <c r="S66" s="2" t="s">
        <v>8</v>
      </c>
      <c r="T66" s="2" t="s">
        <v>598</v>
      </c>
      <c r="U66" s="2" t="s">
        <v>598</v>
      </c>
      <c r="V66" s="2" t="s">
        <v>598</v>
      </c>
      <c r="W66" s="2" t="s">
        <v>598</v>
      </c>
      <c r="X66" s="2" t="s">
        <v>598</v>
      </c>
      <c r="Y66" s="2" t="s">
        <v>598</v>
      </c>
      <c r="Z66" s="2" t="s">
        <v>598</v>
      </c>
      <c r="AA66" s="2" t="s">
        <v>598</v>
      </c>
      <c r="AB66" s="2" t="s">
        <v>598</v>
      </c>
      <c r="AC66" s="2" t="s">
        <v>598</v>
      </c>
      <c r="AD66" s="2" t="s">
        <v>598</v>
      </c>
      <c r="AE66" s="2" t="s">
        <v>598</v>
      </c>
      <c r="AF66" s="2" t="s">
        <v>598</v>
      </c>
      <c r="AG66" s="2" t="s">
        <v>598</v>
      </c>
      <c r="AH66" s="2" t="s">
        <v>598</v>
      </c>
      <c r="AI66" s="2" t="s">
        <v>598</v>
      </c>
      <c r="AM66" s="20">
        <f t="shared" si="0"/>
        <v>25</v>
      </c>
      <c r="AN66" s="20">
        <f t="shared" si="1"/>
        <v>25.4</v>
      </c>
      <c r="AO66" s="92">
        <f t="shared" si="2"/>
        <v>1.016</v>
      </c>
    </row>
    <row r="67" spans="1:41" ht="15" customHeight="1" x14ac:dyDescent="0.25">
      <c r="A67" s="2" t="s">
        <v>76</v>
      </c>
      <c r="B67" s="2" t="s">
        <v>97</v>
      </c>
      <c r="C67" s="2">
        <v>2014</v>
      </c>
      <c r="D67" s="2">
        <v>2.5110000000000001</v>
      </c>
      <c r="E67" s="2">
        <v>4.0309999999999997</v>
      </c>
      <c r="F67" s="2" t="s">
        <v>598</v>
      </c>
      <c r="G67" s="2">
        <v>0.39400000000000002</v>
      </c>
      <c r="H67" s="2" t="s">
        <v>598</v>
      </c>
      <c r="I67" s="2" t="s">
        <v>598</v>
      </c>
      <c r="J67" s="2" t="s">
        <v>598</v>
      </c>
      <c r="K67" s="2" t="s">
        <v>598</v>
      </c>
      <c r="L67" s="2" t="s">
        <v>599</v>
      </c>
      <c r="M67" s="2" t="s">
        <v>598</v>
      </c>
      <c r="N67" s="2" t="s">
        <v>598</v>
      </c>
      <c r="O67" s="2">
        <v>3.637</v>
      </c>
      <c r="P67" s="2" t="s">
        <v>598</v>
      </c>
      <c r="Q67" s="2" t="s">
        <v>598</v>
      </c>
      <c r="R67" s="2" t="s">
        <v>598</v>
      </c>
      <c r="S67" s="2" t="s">
        <v>598</v>
      </c>
      <c r="T67" s="2" t="s">
        <v>598</v>
      </c>
      <c r="U67" s="2" t="s">
        <v>598</v>
      </c>
      <c r="V67" s="2" t="s">
        <v>598</v>
      </c>
      <c r="W67" s="2" t="s">
        <v>598</v>
      </c>
      <c r="X67" s="2" t="s">
        <v>598</v>
      </c>
      <c r="Y67" s="2" t="s">
        <v>598</v>
      </c>
      <c r="Z67" s="2" t="s">
        <v>598</v>
      </c>
      <c r="AA67" s="2" t="s">
        <v>598</v>
      </c>
      <c r="AB67" s="2" t="s">
        <v>598</v>
      </c>
      <c r="AC67" s="2" t="s">
        <v>598</v>
      </c>
      <c r="AD67" s="2" t="s">
        <v>598</v>
      </c>
      <c r="AE67" s="2" t="s">
        <v>598</v>
      </c>
      <c r="AF67" s="2" t="s">
        <v>598</v>
      </c>
      <c r="AG67" s="2" t="s">
        <v>598</v>
      </c>
      <c r="AH67" s="2" t="s">
        <v>598</v>
      </c>
      <c r="AI67" s="2" t="s">
        <v>598</v>
      </c>
      <c r="AM67" s="20">
        <f t="shared" ref="AM67:AM130" si="3">SUMPRODUCT(F67:AE67)+IFERROR(AI67/1,0)</f>
        <v>4.0309999999999997</v>
      </c>
      <c r="AN67" s="20">
        <f t="shared" ref="AN67:AN130" si="4">IFERROR(D67/1,0)</f>
        <v>2.5110000000000001</v>
      </c>
      <c r="AO67" s="92">
        <f t="shared" ref="AO67:AO130" si="5">IFERROR(AN67/AM67,"")</f>
        <v>0.62292235177375344</v>
      </c>
    </row>
    <row r="68" spans="1:41" ht="15" customHeight="1" x14ac:dyDescent="0.25">
      <c r="A68" s="2" t="s">
        <v>76</v>
      </c>
      <c r="B68" s="2" t="s">
        <v>98</v>
      </c>
      <c r="C68" s="2">
        <v>2014</v>
      </c>
      <c r="D68" s="2">
        <v>85.57</v>
      </c>
      <c r="E68" s="2">
        <v>93.085999999999999</v>
      </c>
      <c r="F68" s="2" t="s">
        <v>598</v>
      </c>
      <c r="G68" s="2">
        <v>0.8</v>
      </c>
      <c r="H68" s="2" t="s">
        <v>598</v>
      </c>
      <c r="I68" s="2" t="s">
        <v>598</v>
      </c>
      <c r="J68" s="2" t="s">
        <v>598</v>
      </c>
      <c r="K68" s="2">
        <v>1.43</v>
      </c>
      <c r="L68" s="2" t="s">
        <v>599</v>
      </c>
      <c r="M68" s="2" t="s">
        <v>598</v>
      </c>
      <c r="N68" s="2" t="s">
        <v>598</v>
      </c>
      <c r="O68" s="2">
        <v>18.084</v>
      </c>
      <c r="P68" s="2">
        <v>29.164999999999999</v>
      </c>
      <c r="Q68" s="2" t="s">
        <v>598</v>
      </c>
      <c r="R68" s="2">
        <v>24.350999999999999</v>
      </c>
      <c r="S68" s="2" t="s">
        <v>8</v>
      </c>
      <c r="T68" s="2" t="s">
        <v>598</v>
      </c>
      <c r="U68" s="2">
        <v>7.4749999999999996</v>
      </c>
      <c r="V68" s="2" t="s">
        <v>598</v>
      </c>
      <c r="W68" s="2" t="s">
        <v>598</v>
      </c>
      <c r="X68" s="2" t="s">
        <v>598</v>
      </c>
      <c r="Y68" s="2" t="s">
        <v>598</v>
      </c>
      <c r="Z68" s="2" t="s">
        <v>598</v>
      </c>
      <c r="AA68" s="2" t="s">
        <v>598</v>
      </c>
      <c r="AB68" s="2" t="s">
        <v>598</v>
      </c>
      <c r="AC68" s="2">
        <v>0.53600000000000003</v>
      </c>
      <c r="AD68" s="2">
        <v>11.244999999999999</v>
      </c>
      <c r="AE68" s="2" t="s">
        <v>598</v>
      </c>
      <c r="AF68" s="2" t="s">
        <v>598</v>
      </c>
      <c r="AG68" s="2" t="s">
        <v>598</v>
      </c>
      <c r="AH68" s="2" t="s">
        <v>598</v>
      </c>
      <c r="AI68" s="2" t="s">
        <v>598</v>
      </c>
      <c r="AM68" s="20">
        <f t="shared" si="3"/>
        <v>93.085999999999999</v>
      </c>
      <c r="AN68" s="20">
        <f t="shared" si="4"/>
        <v>85.57</v>
      </c>
      <c r="AO68" s="92">
        <f t="shared" si="5"/>
        <v>0.91925746084266158</v>
      </c>
    </row>
    <row r="69" spans="1:41" ht="15" customHeight="1" x14ac:dyDescent="0.25">
      <c r="A69" s="2" t="s">
        <v>76</v>
      </c>
      <c r="B69" s="2" t="s">
        <v>99</v>
      </c>
      <c r="C69" s="2">
        <v>2014</v>
      </c>
      <c r="D69" s="2">
        <v>69.599999999999994</v>
      </c>
      <c r="E69" s="2">
        <v>85.7</v>
      </c>
      <c r="F69" s="2" t="s">
        <v>598</v>
      </c>
      <c r="G69" s="2">
        <v>1.9</v>
      </c>
      <c r="H69" s="2" t="s">
        <v>598</v>
      </c>
      <c r="I69" s="2" t="s">
        <v>598</v>
      </c>
      <c r="J69" s="2" t="s">
        <v>598</v>
      </c>
      <c r="K69" s="2" t="s">
        <v>598</v>
      </c>
      <c r="L69" s="2" t="s">
        <v>599</v>
      </c>
      <c r="M69" s="2" t="s">
        <v>598</v>
      </c>
      <c r="N69" s="2" t="s">
        <v>598</v>
      </c>
      <c r="O69" s="2" t="s">
        <v>598</v>
      </c>
      <c r="P69" s="2" t="s">
        <v>598</v>
      </c>
      <c r="Q69" s="2" t="s">
        <v>598</v>
      </c>
      <c r="R69" s="2" t="s">
        <v>598</v>
      </c>
      <c r="S69" s="2" t="s">
        <v>8</v>
      </c>
      <c r="T69" s="2">
        <v>52.5</v>
      </c>
      <c r="U69" s="2" t="s">
        <v>598</v>
      </c>
      <c r="V69" s="2" t="s">
        <v>598</v>
      </c>
      <c r="W69" s="2" t="s">
        <v>598</v>
      </c>
      <c r="X69" s="2" t="s">
        <v>598</v>
      </c>
      <c r="Y69" s="2">
        <v>8.8000000000000007</v>
      </c>
      <c r="Z69" s="2" t="s">
        <v>598</v>
      </c>
      <c r="AA69" s="2" t="s">
        <v>598</v>
      </c>
      <c r="AB69" s="2" t="s">
        <v>598</v>
      </c>
      <c r="AC69" s="2" t="s">
        <v>598</v>
      </c>
      <c r="AD69" s="2" t="s">
        <v>598</v>
      </c>
      <c r="AE69" s="2">
        <v>22.5</v>
      </c>
      <c r="AF69" s="2" t="s">
        <v>604</v>
      </c>
      <c r="AG69" s="2">
        <v>7.5</v>
      </c>
      <c r="AH69" s="2" t="s">
        <v>598</v>
      </c>
      <c r="AI69" s="2" t="s">
        <v>598</v>
      </c>
      <c r="AM69" s="20">
        <f t="shared" si="3"/>
        <v>85.7</v>
      </c>
      <c r="AN69" s="20">
        <f t="shared" si="4"/>
        <v>69.599999999999994</v>
      </c>
      <c r="AO69" s="92">
        <f t="shared" si="5"/>
        <v>0.81213535589264874</v>
      </c>
    </row>
    <row r="70" spans="1:41" ht="15" customHeight="1" x14ac:dyDescent="0.25">
      <c r="A70" s="2" t="s">
        <v>100</v>
      </c>
      <c r="B70" s="2" t="s">
        <v>101</v>
      </c>
      <c r="C70" s="2">
        <v>2014</v>
      </c>
      <c r="D70" s="2" t="s">
        <v>598</v>
      </c>
      <c r="E70" s="2" t="s">
        <v>598</v>
      </c>
      <c r="F70" s="2" t="s">
        <v>598</v>
      </c>
      <c r="G70" s="2" t="s">
        <v>598</v>
      </c>
      <c r="H70" s="2" t="s">
        <v>598</v>
      </c>
      <c r="I70" s="2" t="s">
        <v>598</v>
      </c>
      <c r="J70" s="2" t="s">
        <v>598</v>
      </c>
      <c r="K70" s="2" t="s">
        <v>598</v>
      </c>
      <c r="L70" s="2" t="s">
        <v>599</v>
      </c>
      <c r="M70" s="2" t="s">
        <v>598</v>
      </c>
      <c r="N70" s="2" t="s">
        <v>598</v>
      </c>
      <c r="O70" s="2" t="s">
        <v>598</v>
      </c>
      <c r="P70" s="2" t="s">
        <v>598</v>
      </c>
      <c r="Q70" s="2" t="s">
        <v>598</v>
      </c>
      <c r="R70" s="2" t="s">
        <v>598</v>
      </c>
      <c r="S70" s="2" t="s">
        <v>598</v>
      </c>
      <c r="T70" s="2" t="s">
        <v>598</v>
      </c>
      <c r="U70" s="2" t="s">
        <v>598</v>
      </c>
      <c r="V70" s="2" t="s">
        <v>598</v>
      </c>
      <c r="W70" s="2" t="s">
        <v>598</v>
      </c>
      <c r="X70" s="2" t="s">
        <v>598</v>
      </c>
      <c r="Y70" s="2" t="s">
        <v>598</v>
      </c>
      <c r="Z70" s="2" t="s">
        <v>598</v>
      </c>
      <c r="AA70" s="2" t="s">
        <v>598</v>
      </c>
      <c r="AB70" s="2" t="s">
        <v>598</v>
      </c>
      <c r="AC70" s="2" t="s">
        <v>598</v>
      </c>
      <c r="AD70" s="2" t="s">
        <v>598</v>
      </c>
      <c r="AE70" s="2" t="s">
        <v>598</v>
      </c>
      <c r="AF70" s="2" t="s">
        <v>598</v>
      </c>
      <c r="AG70" s="2" t="s">
        <v>598</v>
      </c>
      <c r="AH70" s="2" t="s">
        <v>598</v>
      </c>
      <c r="AI70" s="2" t="s">
        <v>598</v>
      </c>
      <c r="AM70" s="20">
        <f t="shared" si="3"/>
        <v>0</v>
      </c>
      <c r="AN70" s="20">
        <f t="shared" si="4"/>
        <v>0</v>
      </c>
      <c r="AO70" s="92" t="str">
        <f t="shared" si="5"/>
        <v/>
      </c>
    </row>
    <row r="71" spans="1:41" ht="15" customHeight="1" x14ac:dyDescent="0.25">
      <c r="A71" s="2" t="s">
        <v>102</v>
      </c>
      <c r="B71" s="2" t="s">
        <v>103</v>
      </c>
      <c r="C71" s="2">
        <v>2014</v>
      </c>
      <c r="D71" s="2">
        <v>12.21</v>
      </c>
      <c r="E71" s="2">
        <v>17.260000000000002</v>
      </c>
      <c r="F71" s="2">
        <v>0</v>
      </c>
      <c r="G71" s="2">
        <v>0.26</v>
      </c>
      <c r="H71" s="2">
        <v>0</v>
      </c>
      <c r="I71" s="2">
        <v>0</v>
      </c>
      <c r="J71" s="2">
        <v>0</v>
      </c>
      <c r="K71" s="2">
        <v>0</v>
      </c>
      <c r="L71" s="2" t="s">
        <v>599</v>
      </c>
      <c r="M71" s="2">
        <v>0</v>
      </c>
      <c r="N71" s="2">
        <v>3</v>
      </c>
      <c r="O71" s="2">
        <v>11</v>
      </c>
      <c r="P71" s="2">
        <v>3</v>
      </c>
      <c r="Q71" s="2">
        <v>0</v>
      </c>
      <c r="R71" s="2">
        <v>0</v>
      </c>
      <c r="S71" s="2" t="s">
        <v>8</v>
      </c>
      <c r="T71" s="2" t="s">
        <v>598</v>
      </c>
      <c r="U71" s="2" t="s">
        <v>598</v>
      </c>
      <c r="V71" s="2" t="s">
        <v>598</v>
      </c>
      <c r="W71" s="2" t="s">
        <v>598</v>
      </c>
      <c r="X71" s="2" t="s">
        <v>598</v>
      </c>
      <c r="Y71" s="2" t="s">
        <v>598</v>
      </c>
      <c r="Z71" s="2" t="s">
        <v>598</v>
      </c>
      <c r="AA71" s="2" t="s">
        <v>598</v>
      </c>
      <c r="AB71" s="2" t="s">
        <v>598</v>
      </c>
      <c r="AC71" s="2" t="s">
        <v>598</v>
      </c>
      <c r="AD71" s="2" t="s">
        <v>598</v>
      </c>
      <c r="AE71" s="2" t="s">
        <v>598</v>
      </c>
      <c r="AF71" s="2" t="s">
        <v>598</v>
      </c>
      <c r="AG71" s="2" t="s">
        <v>598</v>
      </c>
      <c r="AH71" s="2" t="s">
        <v>598</v>
      </c>
      <c r="AI71" s="2" t="s">
        <v>598</v>
      </c>
      <c r="AM71" s="20">
        <f t="shared" si="3"/>
        <v>17.259999999999998</v>
      </c>
      <c r="AN71" s="20">
        <f t="shared" si="4"/>
        <v>12.21</v>
      </c>
      <c r="AO71" s="92">
        <f t="shared" si="5"/>
        <v>0.70741599073001171</v>
      </c>
    </row>
    <row r="72" spans="1:41" ht="15" customHeight="1" x14ac:dyDescent="0.25">
      <c r="A72" s="2" t="s">
        <v>102</v>
      </c>
      <c r="B72" s="2" t="s">
        <v>104</v>
      </c>
      <c r="C72" s="2">
        <v>2014</v>
      </c>
      <c r="D72" s="2">
        <v>3.2669999999999999</v>
      </c>
      <c r="E72" s="2">
        <v>4.3</v>
      </c>
      <c r="F72" s="2">
        <v>0</v>
      </c>
      <c r="G72" s="2">
        <v>0.05</v>
      </c>
      <c r="H72" s="2">
        <v>0</v>
      </c>
      <c r="I72" s="2">
        <v>0</v>
      </c>
      <c r="J72" s="2">
        <v>0</v>
      </c>
      <c r="K72" s="2">
        <v>0</v>
      </c>
      <c r="L72" s="2" t="s">
        <v>599</v>
      </c>
      <c r="M72" s="2">
        <v>0</v>
      </c>
      <c r="N72" s="2">
        <v>1.4159999999999999</v>
      </c>
      <c r="O72" s="2">
        <v>1.4179999999999999</v>
      </c>
      <c r="P72" s="2">
        <v>1.4159999999999999</v>
      </c>
      <c r="Q72" s="2">
        <v>0</v>
      </c>
      <c r="R72" s="2">
        <v>0</v>
      </c>
      <c r="S72" s="2" t="s">
        <v>8</v>
      </c>
      <c r="T72" s="2" t="s">
        <v>598</v>
      </c>
      <c r="U72" s="2" t="s">
        <v>598</v>
      </c>
      <c r="V72" s="2" t="s">
        <v>598</v>
      </c>
      <c r="W72" s="2" t="s">
        <v>598</v>
      </c>
      <c r="X72" s="2" t="s">
        <v>598</v>
      </c>
      <c r="Y72" s="2" t="s">
        <v>598</v>
      </c>
      <c r="Z72" s="2" t="s">
        <v>598</v>
      </c>
      <c r="AA72" s="2" t="s">
        <v>598</v>
      </c>
      <c r="AB72" s="2" t="s">
        <v>598</v>
      </c>
      <c r="AC72" s="2" t="s">
        <v>598</v>
      </c>
      <c r="AD72" s="2" t="s">
        <v>598</v>
      </c>
      <c r="AE72" s="2" t="s">
        <v>598</v>
      </c>
      <c r="AF72" s="2" t="s">
        <v>598</v>
      </c>
      <c r="AG72" s="2" t="s">
        <v>598</v>
      </c>
      <c r="AH72" s="2" t="s">
        <v>598</v>
      </c>
      <c r="AI72" s="2" t="s">
        <v>598</v>
      </c>
      <c r="AM72" s="20">
        <f t="shared" si="3"/>
        <v>4.3</v>
      </c>
      <c r="AN72" s="20">
        <f t="shared" si="4"/>
        <v>3.2669999999999999</v>
      </c>
      <c r="AO72" s="92">
        <f t="shared" si="5"/>
        <v>0.75976744186046508</v>
      </c>
    </row>
    <row r="73" spans="1:41" ht="15" customHeight="1" x14ac:dyDescent="0.25">
      <c r="A73" s="2" t="s">
        <v>102</v>
      </c>
      <c r="B73" s="2" t="s">
        <v>105</v>
      </c>
      <c r="C73" s="2">
        <v>2014</v>
      </c>
      <c r="D73" s="2">
        <v>17.097000000000001</v>
      </c>
      <c r="E73" s="2">
        <v>20.033000000000001</v>
      </c>
      <c r="F73" s="2">
        <v>0</v>
      </c>
      <c r="G73" s="2">
        <v>4.2999999999999997E-2</v>
      </c>
      <c r="H73" s="2">
        <v>0</v>
      </c>
      <c r="I73" s="2">
        <v>0</v>
      </c>
      <c r="J73" s="2">
        <v>0</v>
      </c>
      <c r="K73" s="2">
        <v>0</v>
      </c>
      <c r="L73" s="2" t="s">
        <v>599</v>
      </c>
      <c r="M73" s="2">
        <v>0</v>
      </c>
      <c r="N73" s="2">
        <v>6.66</v>
      </c>
      <c r="O73" s="2">
        <v>6.67</v>
      </c>
      <c r="P73" s="2">
        <v>6.66</v>
      </c>
      <c r="Q73" s="2">
        <v>0</v>
      </c>
      <c r="R73" s="2">
        <v>0</v>
      </c>
      <c r="S73" s="2" t="s">
        <v>8</v>
      </c>
      <c r="T73" s="2" t="s">
        <v>598</v>
      </c>
      <c r="U73" s="2" t="s">
        <v>598</v>
      </c>
      <c r="V73" s="2" t="s">
        <v>598</v>
      </c>
      <c r="W73" s="2" t="s">
        <v>598</v>
      </c>
      <c r="X73" s="2" t="s">
        <v>598</v>
      </c>
      <c r="Y73" s="2" t="s">
        <v>598</v>
      </c>
      <c r="Z73" s="2" t="s">
        <v>598</v>
      </c>
      <c r="AA73" s="2" t="s">
        <v>598</v>
      </c>
      <c r="AB73" s="2" t="s">
        <v>598</v>
      </c>
      <c r="AC73" s="2" t="s">
        <v>598</v>
      </c>
      <c r="AD73" s="2" t="s">
        <v>598</v>
      </c>
      <c r="AE73" s="2" t="s">
        <v>598</v>
      </c>
      <c r="AF73" s="2" t="s">
        <v>598</v>
      </c>
      <c r="AG73" s="2" t="s">
        <v>598</v>
      </c>
      <c r="AH73" s="2" t="s">
        <v>598</v>
      </c>
      <c r="AI73" s="2" t="s">
        <v>598</v>
      </c>
      <c r="AM73" s="20">
        <f t="shared" si="3"/>
        <v>20.033000000000001</v>
      </c>
      <c r="AN73" s="20">
        <f t="shared" si="4"/>
        <v>17.097000000000001</v>
      </c>
      <c r="AO73" s="92">
        <f t="shared" si="5"/>
        <v>0.8534418209953577</v>
      </c>
    </row>
    <row r="74" spans="1:41" ht="15" customHeight="1" x14ac:dyDescent="0.25">
      <c r="A74" s="2" t="s">
        <v>106</v>
      </c>
      <c r="B74" s="2" t="s">
        <v>107</v>
      </c>
      <c r="C74" s="2">
        <v>2014</v>
      </c>
      <c r="D74" s="2">
        <v>35.673999999999999</v>
      </c>
      <c r="E74" s="2">
        <v>33.941000000000003</v>
      </c>
      <c r="F74" s="2" t="s">
        <v>598</v>
      </c>
      <c r="G74" s="2">
        <v>2.415</v>
      </c>
      <c r="H74" s="2" t="s">
        <v>598</v>
      </c>
      <c r="I74" s="2" t="s">
        <v>598</v>
      </c>
      <c r="J74" s="2" t="s">
        <v>598</v>
      </c>
      <c r="K74" s="2" t="s">
        <v>598</v>
      </c>
      <c r="L74" s="2" t="s">
        <v>599</v>
      </c>
      <c r="M74" s="2" t="s">
        <v>598</v>
      </c>
      <c r="N74" s="2" t="s">
        <v>598</v>
      </c>
      <c r="O74" s="2">
        <v>2.069</v>
      </c>
      <c r="P74" s="2" t="s">
        <v>598</v>
      </c>
      <c r="Q74" s="2" t="s">
        <v>598</v>
      </c>
      <c r="R74" s="2" t="s">
        <v>598</v>
      </c>
      <c r="S74" s="2" t="s">
        <v>598</v>
      </c>
      <c r="T74" s="2">
        <v>17.815999999999999</v>
      </c>
      <c r="U74" s="2">
        <v>11.295999999999999</v>
      </c>
      <c r="V74" s="2" t="s">
        <v>598</v>
      </c>
      <c r="W74" s="2" t="s">
        <v>598</v>
      </c>
      <c r="X74" s="2" t="s">
        <v>598</v>
      </c>
      <c r="Y74" s="2" t="s">
        <v>598</v>
      </c>
      <c r="Z74" s="2" t="s">
        <v>598</v>
      </c>
      <c r="AA74" s="2" t="s">
        <v>598</v>
      </c>
      <c r="AB74" s="2" t="s">
        <v>598</v>
      </c>
      <c r="AC74" s="2" t="s">
        <v>598</v>
      </c>
      <c r="AD74" s="2" t="s">
        <v>598</v>
      </c>
      <c r="AE74" s="2">
        <v>0.27300000000000002</v>
      </c>
      <c r="AF74" s="2" t="s">
        <v>606</v>
      </c>
      <c r="AG74" s="2">
        <v>0.06</v>
      </c>
      <c r="AH74" s="2">
        <v>7.1999999999999995E-2</v>
      </c>
      <c r="AI74" s="2">
        <v>0.17199999999999999</v>
      </c>
      <c r="AM74" s="20">
        <f t="shared" si="3"/>
        <v>34.040999999999997</v>
      </c>
      <c r="AN74" s="20">
        <f t="shared" si="4"/>
        <v>35.673999999999999</v>
      </c>
      <c r="AO74" s="92">
        <f t="shared" si="5"/>
        <v>1.0479715637025939</v>
      </c>
    </row>
    <row r="75" spans="1:41" ht="15" customHeight="1" x14ac:dyDescent="0.25">
      <c r="A75" s="2" t="s">
        <v>108</v>
      </c>
      <c r="B75" s="2" t="s">
        <v>109</v>
      </c>
      <c r="C75" s="2">
        <v>2014</v>
      </c>
      <c r="D75" s="2">
        <v>15.722</v>
      </c>
      <c r="E75" s="2">
        <v>18.245000000000001</v>
      </c>
      <c r="F75" s="2" t="s">
        <v>598</v>
      </c>
      <c r="G75" s="2">
        <v>0.6</v>
      </c>
      <c r="H75" s="2" t="s">
        <v>598</v>
      </c>
      <c r="I75" s="2" t="s">
        <v>598</v>
      </c>
      <c r="J75" s="2" t="s">
        <v>598</v>
      </c>
      <c r="K75" s="2" t="s">
        <v>598</v>
      </c>
      <c r="L75" s="2" t="s">
        <v>599</v>
      </c>
      <c r="M75" s="2">
        <v>0</v>
      </c>
      <c r="N75" s="2">
        <v>6.6929999999999996</v>
      </c>
      <c r="O75" s="2">
        <v>0</v>
      </c>
      <c r="P75" s="2" t="s">
        <v>598</v>
      </c>
      <c r="Q75" s="2">
        <v>0</v>
      </c>
      <c r="R75" s="2">
        <v>8.6270000000000007</v>
      </c>
      <c r="S75" s="2" t="s">
        <v>8</v>
      </c>
      <c r="T75" s="2" t="s">
        <v>598</v>
      </c>
      <c r="U75" s="2" t="s">
        <v>598</v>
      </c>
      <c r="V75" s="2" t="s">
        <v>598</v>
      </c>
      <c r="W75" s="2" t="s">
        <v>598</v>
      </c>
      <c r="X75" s="2" t="s">
        <v>598</v>
      </c>
      <c r="Y75" s="2" t="s">
        <v>598</v>
      </c>
      <c r="Z75" s="2" t="s">
        <v>598</v>
      </c>
      <c r="AA75" s="2" t="s">
        <v>598</v>
      </c>
      <c r="AB75" s="2" t="s">
        <v>598</v>
      </c>
      <c r="AC75" s="2" t="s">
        <v>598</v>
      </c>
      <c r="AD75" s="2">
        <v>2.3250000000000002</v>
      </c>
      <c r="AE75" s="2" t="s">
        <v>598</v>
      </c>
      <c r="AF75" s="2" t="s">
        <v>598</v>
      </c>
      <c r="AG75" s="2" t="s">
        <v>598</v>
      </c>
      <c r="AH75" s="2" t="s">
        <v>598</v>
      </c>
      <c r="AI75" s="2" t="s">
        <v>598</v>
      </c>
      <c r="AM75" s="20">
        <f t="shared" si="3"/>
        <v>18.245000000000001</v>
      </c>
      <c r="AN75" s="20">
        <f t="shared" si="4"/>
        <v>15.722</v>
      </c>
      <c r="AO75" s="92">
        <f t="shared" si="5"/>
        <v>0.86171553850369953</v>
      </c>
    </row>
    <row r="76" spans="1:41" ht="15" customHeight="1" x14ac:dyDescent="0.25">
      <c r="A76" s="2" t="s">
        <v>108</v>
      </c>
      <c r="B76" s="2" t="s">
        <v>110</v>
      </c>
      <c r="C76" s="2">
        <v>2014</v>
      </c>
      <c r="D76" s="2">
        <v>13.933</v>
      </c>
      <c r="E76" s="2">
        <v>16.690999999999999</v>
      </c>
      <c r="F76" s="2" t="s">
        <v>598</v>
      </c>
      <c r="G76" s="2">
        <v>0.29899999999999999</v>
      </c>
      <c r="H76" s="2" t="s">
        <v>598</v>
      </c>
      <c r="I76" s="2" t="s">
        <v>598</v>
      </c>
      <c r="J76" s="2" t="s">
        <v>598</v>
      </c>
      <c r="K76" s="2" t="s">
        <v>598</v>
      </c>
      <c r="L76" s="2" t="s">
        <v>599</v>
      </c>
      <c r="M76" s="2">
        <v>0</v>
      </c>
      <c r="N76" s="2">
        <v>0</v>
      </c>
      <c r="O76" s="2">
        <v>0</v>
      </c>
      <c r="P76" s="2">
        <v>0</v>
      </c>
      <c r="Q76" s="2">
        <v>0</v>
      </c>
      <c r="R76" s="2">
        <v>16.391999999999999</v>
      </c>
      <c r="S76" s="2" t="s">
        <v>8</v>
      </c>
      <c r="T76" s="2" t="s">
        <v>598</v>
      </c>
      <c r="U76" s="2" t="s">
        <v>598</v>
      </c>
      <c r="V76" s="2" t="s">
        <v>598</v>
      </c>
      <c r="W76" s="2" t="s">
        <v>598</v>
      </c>
      <c r="X76" s="2" t="s">
        <v>598</v>
      </c>
      <c r="Y76" s="2" t="s">
        <v>598</v>
      </c>
      <c r="Z76" s="2" t="s">
        <v>598</v>
      </c>
      <c r="AA76" s="2" t="s">
        <v>598</v>
      </c>
      <c r="AB76" s="2" t="s">
        <v>598</v>
      </c>
      <c r="AC76" s="2" t="s">
        <v>598</v>
      </c>
      <c r="AD76" s="2" t="s">
        <v>598</v>
      </c>
      <c r="AE76" s="2" t="s">
        <v>598</v>
      </c>
      <c r="AF76" s="2" t="s">
        <v>598</v>
      </c>
      <c r="AG76" s="2" t="s">
        <v>598</v>
      </c>
      <c r="AH76" s="2" t="s">
        <v>598</v>
      </c>
      <c r="AI76" s="2" t="s">
        <v>598</v>
      </c>
      <c r="AM76" s="20">
        <f t="shared" si="3"/>
        <v>16.690999999999999</v>
      </c>
      <c r="AN76" s="20">
        <f t="shared" si="4"/>
        <v>13.933</v>
      </c>
      <c r="AO76" s="92">
        <f t="shared" si="5"/>
        <v>0.83476124857707756</v>
      </c>
    </row>
    <row r="77" spans="1:41" ht="15" customHeight="1" x14ac:dyDescent="0.25">
      <c r="A77" s="2" t="s">
        <v>111</v>
      </c>
      <c r="B77" s="2" t="s">
        <v>112</v>
      </c>
      <c r="C77" s="2">
        <v>2014</v>
      </c>
      <c r="D77" s="2">
        <v>48</v>
      </c>
      <c r="E77" s="2">
        <v>62.61</v>
      </c>
      <c r="F77" s="2" t="s">
        <v>598</v>
      </c>
      <c r="G77" s="2">
        <v>0.45</v>
      </c>
      <c r="H77" s="2" t="s">
        <v>598</v>
      </c>
      <c r="I77" s="2" t="s">
        <v>598</v>
      </c>
      <c r="J77" s="2" t="s">
        <v>598</v>
      </c>
      <c r="K77" s="2" t="s">
        <v>598</v>
      </c>
      <c r="L77" s="2" t="s">
        <v>599</v>
      </c>
      <c r="M77" s="2" t="s">
        <v>598</v>
      </c>
      <c r="N77" s="2" t="s">
        <v>598</v>
      </c>
      <c r="O77" s="2" t="s">
        <v>598</v>
      </c>
      <c r="P77" s="2">
        <v>2.5</v>
      </c>
      <c r="Q77" s="2" t="s">
        <v>598</v>
      </c>
      <c r="R77" s="2">
        <v>48.6</v>
      </c>
      <c r="S77" s="2" t="s">
        <v>598</v>
      </c>
      <c r="T77" s="2">
        <v>2.56</v>
      </c>
      <c r="U77" s="2" t="s">
        <v>598</v>
      </c>
      <c r="V77" s="2" t="s">
        <v>598</v>
      </c>
      <c r="W77" s="2" t="s">
        <v>598</v>
      </c>
      <c r="X77" s="2" t="s">
        <v>598</v>
      </c>
      <c r="Y77" s="2" t="s">
        <v>598</v>
      </c>
      <c r="Z77" s="2" t="s">
        <v>598</v>
      </c>
      <c r="AA77" s="2" t="s">
        <v>598</v>
      </c>
      <c r="AB77" s="2" t="s">
        <v>598</v>
      </c>
      <c r="AC77" s="2" t="s">
        <v>598</v>
      </c>
      <c r="AD77" s="2">
        <v>8.5</v>
      </c>
      <c r="AE77" s="2" t="s">
        <v>598</v>
      </c>
      <c r="AF77" s="2" t="s">
        <v>598</v>
      </c>
      <c r="AG77" s="2" t="s">
        <v>598</v>
      </c>
      <c r="AH77" s="2" t="s">
        <v>598</v>
      </c>
      <c r="AI77" s="2" t="s">
        <v>598</v>
      </c>
      <c r="AM77" s="20">
        <f t="shared" si="3"/>
        <v>62.610000000000007</v>
      </c>
      <c r="AN77" s="20">
        <f t="shared" si="4"/>
        <v>48</v>
      </c>
      <c r="AO77" s="92">
        <f t="shared" si="5"/>
        <v>0.76665069477719205</v>
      </c>
    </row>
    <row r="78" spans="1:41" ht="15" customHeight="1" x14ac:dyDescent="0.25">
      <c r="A78" s="2" t="s">
        <v>113</v>
      </c>
      <c r="B78" s="2" t="s">
        <v>114</v>
      </c>
      <c r="C78" s="2">
        <v>2014</v>
      </c>
      <c r="D78" s="2">
        <v>48</v>
      </c>
      <c r="E78" s="2">
        <v>56</v>
      </c>
      <c r="F78" s="2" t="s">
        <v>598</v>
      </c>
      <c r="G78" s="2">
        <v>9</v>
      </c>
      <c r="H78" s="2" t="s">
        <v>598</v>
      </c>
      <c r="I78" s="2" t="s">
        <v>598</v>
      </c>
      <c r="J78" s="2" t="s">
        <v>598</v>
      </c>
      <c r="K78" s="2" t="s">
        <v>598</v>
      </c>
      <c r="L78" s="2" t="s">
        <v>599</v>
      </c>
      <c r="M78" s="2" t="s">
        <v>598</v>
      </c>
      <c r="N78" s="2" t="s">
        <v>598</v>
      </c>
      <c r="O78" s="2" t="s">
        <v>598</v>
      </c>
      <c r="P78" s="2" t="s">
        <v>598</v>
      </c>
      <c r="Q78" s="2" t="s">
        <v>598</v>
      </c>
      <c r="R78" s="2" t="s">
        <v>598</v>
      </c>
      <c r="S78" s="2" t="s">
        <v>598</v>
      </c>
      <c r="T78" s="2">
        <v>42</v>
      </c>
      <c r="U78" s="2" t="s">
        <v>598</v>
      </c>
      <c r="V78" s="2" t="s">
        <v>598</v>
      </c>
      <c r="W78" s="2" t="s">
        <v>598</v>
      </c>
      <c r="X78" s="2" t="s">
        <v>598</v>
      </c>
      <c r="Y78" s="2" t="s">
        <v>598</v>
      </c>
      <c r="Z78" s="2" t="s">
        <v>598</v>
      </c>
      <c r="AA78" s="2" t="s">
        <v>598</v>
      </c>
      <c r="AB78" s="2" t="s">
        <v>598</v>
      </c>
      <c r="AC78" s="2" t="s">
        <v>598</v>
      </c>
      <c r="AD78" s="2" t="s">
        <v>598</v>
      </c>
      <c r="AE78" s="2" t="s">
        <v>598</v>
      </c>
      <c r="AF78" s="2" t="s">
        <v>598</v>
      </c>
      <c r="AG78" s="2" t="s">
        <v>598</v>
      </c>
      <c r="AH78" s="2">
        <v>5</v>
      </c>
      <c r="AI78" s="2">
        <v>5</v>
      </c>
      <c r="AM78" s="20">
        <f t="shared" si="3"/>
        <v>56</v>
      </c>
      <c r="AN78" s="20">
        <f t="shared" si="4"/>
        <v>48</v>
      </c>
      <c r="AO78" s="92">
        <f t="shared" si="5"/>
        <v>0.8571428571428571</v>
      </c>
    </row>
    <row r="79" spans="1:41"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T79" s="2" t="s">
        <v>599</v>
      </c>
      <c r="U79" s="2" t="s">
        <v>599</v>
      </c>
      <c r="V79" s="2" t="s">
        <v>599</v>
      </c>
      <c r="W79" s="2" t="s">
        <v>599</v>
      </c>
      <c r="X79" s="2" t="s">
        <v>599</v>
      </c>
      <c r="Y79" s="2" t="s">
        <v>599</v>
      </c>
      <c r="Z79" s="2" t="s">
        <v>599</v>
      </c>
      <c r="AA79" s="2" t="s">
        <v>599</v>
      </c>
      <c r="AB79" s="2" t="s">
        <v>599</v>
      </c>
      <c r="AC79" s="2" t="s">
        <v>599</v>
      </c>
      <c r="AD79" s="2" t="s">
        <v>599</v>
      </c>
      <c r="AE79" s="2" t="s">
        <v>599</v>
      </c>
      <c r="AF79" s="2" t="s">
        <v>599</v>
      </c>
      <c r="AG79" s="2" t="s">
        <v>599</v>
      </c>
      <c r="AH79" s="2" t="s">
        <v>599</v>
      </c>
      <c r="AI79" s="2" t="s">
        <v>599</v>
      </c>
      <c r="AM79" s="20">
        <f t="shared" si="3"/>
        <v>0</v>
      </c>
      <c r="AN79" s="20">
        <f t="shared" si="4"/>
        <v>0</v>
      </c>
      <c r="AO79" s="92" t="str">
        <f t="shared" si="5"/>
        <v/>
      </c>
    </row>
    <row r="80" spans="1:41"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T80" s="2" t="s">
        <v>599</v>
      </c>
      <c r="U80" s="2" t="s">
        <v>599</v>
      </c>
      <c r="V80" s="2" t="s">
        <v>599</v>
      </c>
      <c r="W80" s="2" t="s">
        <v>599</v>
      </c>
      <c r="X80" s="2" t="s">
        <v>599</v>
      </c>
      <c r="Y80" s="2" t="s">
        <v>599</v>
      </c>
      <c r="Z80" s="2" t="s">
        <v>599</v>
      </c>
      <c r="AA80" s="2" t="s">
        <v>599</v>
      </c>
      <c r="AB80" s="2" t="s">
        <v>599</v>
      </c>
      <c r="AC80" s="2" t="s">
        <v>599</v>
      </c>
      <c r="AD80" s="2" t="s">
        <v>599</v>
      </c>
      <c r="AE80" s="2" t="s">
        <v>599</v>
      </c>
      <c r="AF80" s="2" t="s">
        <v>599</v>
      </c>
      <c r="AG80" s="2" t="s">
        <v>599</v>
      </c>
      <c r="AH80" s="2" t="s">
        <v>599</v>
      </c>
      <c r="AI80" s="2" t="s">
        <v>599</v>
      </c>
      <c r="AM80" s="20">
        <f t="shared" si="3"/>
        <v>0</v>
      </c>
      <c r="AN80" s="20">
        <f t="shared" si="4"/>
        <v>0</v>
      </c>
      <c r="AO80" s="92" t="str">
        <f t="shared" si="5"/>
        <v/>
      </c>
    </row>
    <row r="81" spans="1:41"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T81" s="2" t="s">
        <v>599</v>
      </c>
      <c r="U81" s="2" t="s">
        <v>599</v>
      </c>
      <c r="V81" s="2" t="s">
        <v>599</v>
      </c>
      <c r="W81" s="2" t="s">
        <v>599</v>
      </c>
      <c r="X81" s="2" t="s">
        <v>599</v>
      </c>
      <c r="Y81" s="2" t="s">
        <v>599</v>
      </c>
      <c r="Z81" s="2" t="s">
        <v>599</v>
      </c>
      <c r="AA81" s="2" t="s">
        <v>599</v>
      </c>
      <c r="AB81" s="2" t="s">
        <v>599</v>
      </c>
      <c r="AC81" s="2" t="s">
        <v>599</v>
      </c>
      <c r="AD81" s="2" t="s">
        <v>599</v>
      </c>
      <c r="AE81" s="2" t="s">
        <v>599</v>
      </c>
      <c r="AF81" s="2" t="s">
        <v>599</v>
      </c>
      <c r="AG81" s="2" t="s">
        <v>599</v>
      </c>
      <c r="AH81" s="2" t="s">
        <v>599</v>
      </c>
      <c r="AI81" s="2" t="s">
        <v>599</v>
      </c>
      <c r="AM81" s="20">
        <f t="shared" si="3"/>
        <v>0</v>
      </c>
      <c r="AN81" s="20">
        <f t="shared" si="4"/>
        <v>0</v>
      </c>
      <c r="AO81" s="92" t="str">
        <f t="shared" si="5"/>
        <v/>
      </c>
    </row>
    <row r="82" spans="1:41"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T82" s="2" t="s">
        <v>599</v>
      </c>
      <c r="U82" s="2" t="s">
        <v>599</v>
      </c>
      <c r="V82" s="2" t="s">
        <v>599</v>
      </c>
      <c r="W82" s="2" t="s">
        <v>599</v>
      </c>
      <c r="X82" s="2" t="s">
        <v>599</v>
      </c>
      <c r="Y82" s="2" t="s">
        <v>599</v>
      </c>
      <c r="Z82" s="2" t="s">
        <v>599</v>
      </c>
      <c r="AA82" s="2" t="s">
        <v>599</v>
      </c>
      <c r="AB82" s="2" t="s">
        <v>599</v>
      </c>
      <c r="AC82" s="2" t="s">
        <v>599</v>
      </c>
      <c r="AD82" s="2" t="s">
        <v>599</v>
      </c>
      <c r="AE82" s="2" t="s">
        <v>599</v>
      </c>
      <c r="AF82" s="2" t="s">
        <v>599</v>
      </c>
      <c r="AG82" s="2" t="s">
        <v>599</v>
      </c>
      <c r="AH82" s="2" t="s">
        <v>599</v>
      </c>
      <c r="AI82" s="2" t="s">
        <v>599</v>
      </c>
      <c r="AM82" s="20">
        <f t="shared" si="3"/>
        <v>0</v>
      </c>
      <c r="AN82" s="20">
        <f t="shared" si="4"/>
        <v>0</v>
      </c>
      <c r="AO82" s="92" t="str">
        <f t="shared" si="5"/>
        <v/>
      </c>
    </row>
    <row r="83" spans="1:41"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T83" s="2" t="s">
        <v>599</v>
      </c>
      <c r="U83" s="2" t="s">
        <v>599</v>
      </c>
      <c r="V83" s="2" t="s">
        <v>599</v>
      </c>
      <c r="W83" s="2" t="s">
        <v>599</v>
      </c>
      <c r="X83" s="2" t="s">
        <v>599</v>
      </c>
      <c r="Y83" s="2" t="s">
        <v>599</v>
      </c>
      <c r="Z83" s="2" t="s">
        <v>599</v>
      </c>
      <c r="AA83" s="2" t="s">
        <v>599</v>
      </c>
      <c r="AB83" s="2" t="s">
        <v>599</v>
      </c>
      <c r="AC83" s="2" t="s">
        <v>599</v>
      </c>
      <c r="AD83" s="2" t="s">
        <v>599</v>
      </c>
      <c r="AE83" s="2" t="s">
        <v>599</v>
      </c>
      <c r="AF83" s="2" t="s">
        <v>599</v>
      </c>
      <c r="AG83" s="2" t="s">
        <v>599</v>
      </c>
      <c r="AH83" s="2" t="s">
        <v>599</v>
      </c>
      <c r="AI83" s="2" t="s">
        <v>599</v>
      </c>
      <c r="AM83" s="20">
        <f t="shared" si="3"/>
        <v>0</v>
      </c>
      <c r="AN83" s="20">
        <f t="shared" si="4"/>
        <v>0</v>
      </c>
      <c r="AO83" s="92" t="str">
        <f t="shared" si="5"/>
        <v/>
      </c>
    </row>
    <row r="84" spans="1:41"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T84" s="2" t="s">
        <v>599</v>
      </c>
      <c r="U84" s="2" t="s">
        <v>599</v>
      </c>
      <c r="V84" s="2" t="s">
        <v>599</v>
      </c>
      <c r="W84" s="2" t="s">
        <v>599</v>
      </c>
      <c r="X84" s="2" t="s">
        <v>599</v>
      </c>
      <c r="Y84" s="2" t="s">
        <v>599</v>
      </c>
      <c r="Z84" s="2" t="s">
        <v>599</v>
      </c>
      <c r="AA84" s="2" t="s">
        <v>599</v>
      </c>
      <c r="AB84" s="2" t="s">
        <v>599</v>
      </c>
      <c r="AC84" s="2" t="s">
        <v>599</v>
      </c>
      <c r="AD84" s="2" t="s">
        <v>599</v>
      </c>
      <c r="AE84" s="2" t="s">
        <v>599</v>
      </c>
      <c r="AF84" s="2" t="s">
        <v>599</v>
      </c>
      <c r="AG84" s="2" t="s">
        <v>599</v>
      </c>
      <c r="AH84" s="2" t="s">
        <v>599</v>
      </c>
      <c r="AI84" s="2" t="s">
        <v>599</v>
      </c>
      <c r="AM84" s="20">
        <f t="shared" si="3"/>
        <v>0</v>
      </c>
      <c r="AN84" s="20">
        <f t="shared" si="4"/>
        <v>0</v>
      </c>
      <c r="AO84" s="92" t="str">
        <f t="shared" si="5"/>
        <v/>
      </c>
    </row>
    <row r="85" spans="1:41"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T85" s="2" t="s">
        <v>599</v>
      </c>
      <c r="U85" s="2" t="s">
        <v>599</v>
      </c>
      <c r="V85" s="2" t="s">
        <v>599</v>
      </c>
      <c r="W85" s="2" t="s">
        <v>599</v>
      </c>
      <c r="X85" s="2" t="s">
        <v>599</v>
      </c>
      <c r="Y85" s="2" t="s">
        <v>599</v>
      </c>
      <c r="Z85" s="2" t="s">
        <v>599</v>
      </c>
      <c r="AA85" s="2" t="s">
        <v>599</v>
      </c>
      <c r="AB85" s="2" t="s">
        <v>599</v>
      </c>
      <c r="AC85" s="2" t="s">
        <v>599</v>
      </c>
      <c r="AD85" s="2" t="s">
        <v>599</v>
      </c>
      <c r="AE85" s="2" t="s">
        <v>599</v>
      </c>
      <c r="AF85" s="2" t="s">
        <v>599</v>
      </c>
      <c r="AG85" s="2" t="s">
        <v>599</v>
      </c>
      <c r="AH85" s="2" t="s">
        <v>599</v>
      </c>
      <c r="AI85" s="2" t="s">
        <v>599</v>
      </c>
      <c r="AM85" s="20">
        <f t="shared" si="3"/>
        <v>0</v>
      </c>
      <c r="AN85" s="20">
        <f t="shared" si="4"/>
        <v>0</v>
      </c>
      <c r="AO85" s="92" t="str">
        <f t="shared" si="5"/>
        <v/>
      </c>
    </row>
    <row r="86" spans="1:41" ht="15" customHeight="1" x14ac:dyDescent="0.25">
      <c r="A86" s="2" t="s">
        <v>123</v>
      </c>
      <c r="B86" s="2" t="s">
        <v>124</v>
      </c>
      <c r="C86" s="2">
        <v>2014</v>
      </c>
      <c r="D86" s="2">
        <v>162.89699999999999</v>
      </c>
      <c r="E86" s="2">
        <v>192.92400000000001</v>
      </c>
      <c r="F86" s="2" t="s">
        <v>598</v>
      </c>
      <c r="G86" s="2">
        <v>0.76</v>
      </c>
      <c r="H86" s="2" t="s">
        <v>598</v>
      </c>
      <c r="I86" s="2">
        <v>4.3040000000000003</v>
      </c>
      <c r="J86" s="2" t="s">
        <v>598</v>
      </c>
      <c r="K86" s="2" t="s">
        <v>598</v>
      </c>
      <c r="L86" s="2" t="s">
        <v>599</v>
      </c>
      <c r="M86" s="2">
        <v>116</v>
      </c>
      <c r="N86" s="2">
        <v>37</v>
      </c>
      <c r="O86" s="2" t="s">
        <v>598</v>
      </c>
      <c r="P86" s="2">
        <v>5</v>
      </c>
      <c r="Q86" s="2" t="s">
        <v>598</v>
      </c>
      <c r="R86" s="2" t="s">
        <v>598</v>
      </c>
      <c r="S86" s="2" t="s">
        <v>8</v>
      </c>
      <c r="T86" s="2" t="s">
        <v>598</v>
      </c>
      <c r="U86" s="2" t="s">
        <v>598</v>
      </c>
      <c r="V86" s="2" t="s">
        <v>598</v>
      </c>
      <c r="W86" s="2" t="s">
        <v>598</v>
      </c>
      <c r="X86" s="2" t="s">
        <v>598</v>
      </c>
      <c r="Y86" s="2">
        <v>7.99</v>
      </c>
      <c r="Z86" s="2" t="s">
        <v>598</v>
      </c>
      <c r="AA86" s="2" t="s">
        <v>598</v>
      </c>
      <c r="AB86" s="2" t="s">
        <v>598</v>
      </c>
      <c r="AC86" s="2" t="s">
        <v>598</v>
      </c>
      <c r="AD86" s="2">
        <v>21.87</v>
      </c>
      <c r="AE86" s="2" t="s">
        <v>598</v>
      </c>
      <c r="AF86" s="2" t="s">
        <v>598</v>
      </c>
      <c r="AG86" s="2" t="s">
        <v>598</v>
      </c>
      <c r="AH86" s="2" t="s">
        <v>598</v>
      </c>
      <c r="AI86" s="2" t="s">
        <v>598</v>
      </c>
      <c r="AM86" s="20">
        <f t="shared" si="3"/>
        <v>192.92400000000001</v>
      </c>
      <c r="AN86" s="20">
        <f t="shared" si="4"/>
        <v>162.89699999999999</v>
      </c>
      <c r="AO86" s="92">
        <f t="shared" si="5"/>
        <v>0.84435840019904207</v>
      </c>
    </row>
    <row r="87" spans="1:41" ht="15" customHeight="1" x14ac:dyDescent="0.25">
      <c r="A87" s="2" t="s">
        <v>123</v>
      </c>
      <c r="B87" s="2" t="s">
        <v>125</v>
      </c>
      <c r="C87" s="2">
        <v>2014</v>
      </c>
      <c r="D87" s="2">
        <v>0.80900000000000005</v>
      </c>
      <c r="E87" s="2">
        <v>0.89900000000000002</v>
      </c>
      <c r="F87" s="2" t="s">
        <v>598</v>
      </c>
      <c r="G87" s="2">
        <v>0.14000000000000001</v>
      </c>
      <c r="H87" s="2" t="s">
        <v>598</v>
      </c>
      <c r="I87" s="2" t="s">
        <v>598</v>
      </c>
      <c r="J87" s="2" t="s">
        <v>598</v>
      </c>
      <c r="K87" s="2" t="s">
        <v>598</v>
      </c>
      <c r="L87" s="2" t="s">
        <v>599</v>
      </c>
      <c r="M87" s="2" t="s">
        <v>598</v>
      </c>
      <c r="N87" s="2" t="s">
        <v>598</v>
      </c>
      <c r="O87" s="2" t="s">
        <v>598</v>
      </c>
      <c r="P87" s="2" t="s">
        <v>598</v>
      </c>
      <c r="Q87" s="2" t="s">
        <v>598</v>
      </c>
      <c r="R87" s="2" t="s">
        <v>598</v>
      </c>
      <c r="S87" s="2" t="s">
        <v>598</v>
      </c>
      <c r="T87" s="2">
        <v>0.75900000000000001</v>
      </c>
      <c r="U87" s="2" t="s">
        <v>598</v>
      </c>
      <c r="V87" s="2" t="s">
        <v>598</v>
      </c>
      <c r="W87" s="2" t="s">
        <v>598</v>
      </c>
      <c r="X87" s="2" t="s">
        <v>598</v>
      </c>
      <c r="Y87" s="2" t="s">
        <v>598</v>
      </c>
      <c r="Z87" s="2" t="s">
        <v>598</v>
      </c>
      <c r="AA87" s="2" t="s">
        <v>598</v>
      </c>
      <c r="AB87" s="2" t="s">
        <v>598</v>
      </c>
      <c r="AC87" s="2" t="s">
        <v>598</v>
      </c>
      <c r="AD87" s="2" t="s">
        <v>598</v>
      </c>
      <c r="AE87" s="2" t="s">
        <v>598</v>
      </c>
      <c r="AF87" s="2" t="s">
        <v>598</v>
      </c>
      <c r="AG87" s="2" t="s">
        <v>598</v>
      </c>
      <c r="AH87" s="2" t="s">
        <v>598</v>
      </c>
      <c r="AI87" s="2" t="s">
        <v>598</v>
      </c>
      <c r="AM87" s="20">
        <f t="shared" si="3"/>
        <v>0.89900000000000002</v>
      </c>
      <c r="AN87" s="20">
        <f t="shared" si="4"/>
        <v>0.80900000000000005</v>
      </c>
      <c r="AO87" s="92">
        <f t="shared" si="5"/>
        <v>0.89988876529477202</v>
      </c>
    </row>
    <row r="88" spans="1:41" ht="15" customHeight="1" x14ac:dyDescent="0.25">
      <c r="A88" s="2" t="s">
        <v>123</v>
      </c>
      <c r="B88" s="2" t="s">
        <v>126</v>
      </c>
      <c r="C88" s="2">
        <v>2014</v>
      </c>
      <c r="D88" s="2">
        <v>7.0229999999999997</v>
      </c>
      <c r="E88" s="2">
        <v>8.1419999999999995</v>
      </c>
      <c r="F88" s="2" t="s">
        <v>598</v>
      </c>
      <c r="G88" s="2">
        <v>2.9000000000000001E-2</v>
      </c>
      <c r="H88" s="2" t="s">
        <v>598</v>
      </c>
      <c r="I88" s="2" t="s">
        <v>598</v>
      </c>
      <c r="J88" s="2" t="s">
        <v>598</v>
      </c>
      <c r="K88" s="2" t="s">
        <v>598</v>
      </c>
      <c r="L88" s="2" t="s">
        <v>599</v>
      </c>
      <c r="M88" s="2" t="s">
        <v>598</v>
      </c>
      <c r="N88" s="2" t="s">
        <v>598</v>
      </c>
      <c r="O88" s="2" t="s">
        <v>598</v>
      </c>
      <c r="P88" s="2" t="s">
        <v>598</v>
      </c>
      <c r="Q88" s="2" t="s">
        <v>598</v>
      </c>
      <c r="R88" s="2" t="s">
        <v>598</v>
      </c>
      <c r="S88" s="2" t="s">
        <v>598</v>
      </c>
      <c r="T88" s="2">
        <v>5.7279999999999998</v>
      </c>
      <c r="U88" s="2" t="s">
        <v>598</v>
      </c>
      <c r="V88" s="2" t="s">
        <v>598</v>
      </c>
      <c r="W88" s="2" t="s">
        <v>598</v>
      </c>
      <c r="X88" s="2" t="s">
        <v>598</v>
      </c>
      <c r="Y88" s="2">
        <v>2.3849999999999998</v>
      </c>
      <c r="Z88" s="2" t="s">
        <v>598</v>
      </c>
      <c r="AA88" s="2" t="s">
        <v>598</v>
      </c>
      <c r="AB88" s="2" t="s">
        <v>598</v>
      </c>
      <c r="AC88" s="2" t="s">
        <v>598</v>
      </c>
      <c r="AD88" s="2" t="s">
        <v>598</v>
      </c>
      <c r="AE88" s="2" t="s">
        <v>598</v>
      </c>
      <c r="AF88" s="2" t="s">
        <v>598</v>
      </c>
      <c r="AG88" s="2" t="s">
        <v>598</v>
      </c>
      <c r="AH88" s="2" t="s">
        <v>598</v>
      </c>
      <c r="AI88" s="2" t="s">
        <v>598</v>
      </c>
      <c r="AM88" s="20">
        <f t="shared" si="3"/>
        <v>8.1419999999999995</v>
      </c>
      <c r="AN88" s="20">
        <f t="shared" si="4"/>
        <v>7.0229999999999997</v>
      </c>
      <c r="AO88" s="92">
        <f t="shared" si="5"/>
        <v>0.86256448047162859</v>
      </c>
    </row>
    <row r="89" spans="1:41" ht="15" customHeight="1" x14ac:dyDescent="0.25">
      <c r="A89" s="2" t="s">
        <v>127</v>
      </c>
      <c r="B89" s="2" t="s">
        <v>128</v>
      </c>
      <c r="C89" s="2">
        <v>2014</v>
      </c>
      <c r="D89" s="2">
        <v>3.6</v>
      </c>
      <c r="E89" s="2">
        <v>4.3</v>
      </c>
      <c r="F89" s="2" t="s">
        <v>598</v>
      </c>
      <c r="G89" s="2" t="s">
        <v>598</v>
      </c>
      <c r="H89" s="2" t="s">
        <v>598</v>
      </c>
      <c r="I89" s="2" t="s">
        <v>598</v>
      </c>
      <c r="J89" s="2" t="s">
        <v>598</v>
      </c>
      <c r="K89" s="2" t="s">
        <v>598</v>
      </c>
      <c r="L89" s="2" t="s">
        <v>599</v>
      </c>
      <c r="M89" s="2" t="s">
        <v>598</v>
      </c>
      <c r="N89" s="2" t="s">
        <v>598</v>
      </c>
      <c r="O89" s="2" t="s">
        <v>598</v>
      </c>
      <c r="P89" s="2" t="s">
        <v>598</v>
      </c>
      <c r="Q89" s="2" t="s">
        <v>598</v>
      </c>
      <c r="R89" s="2" t="s">
        <v>598</v>
      </c>
      <c r="S89" s="2" t="s">
        <v>8</v>
      </c>
      <c r="T89" s="2" t="s">
        <v>598</v>
      </c>
      <c r="U89" s="2">
        <v>4</v>
      </c>
      <c r="V89" s="2" t="s">
        <v>598</v>
      </c>
      <c r="W89" s="2" t="s">
        <v>598</v>
      </c>
      <c r="X89" s="2" t="s">
        <v>598</v>
      </c>
      <c r="Y89" s="2">
        <v>0.3</v>
      </c>
      <c r="Z89" s="2" t="s">
        <v>598</v>
      </c>
      <c r="AA89" s="2" t="s">
        <v>598</v>
      </c>
      <c r="AB89" s="2" t="s">
        <v>598</v>
      </c>
      <c r="AC89" s="2" t="s">
        <v>598</v>
      </c>
      <c r="AD89" s="2" t="s">
        <v>598</v>
      </c>
      <c r="AE89" s="2" t="s">
        <v>598</v>
      </c>
      <c r="AF89" s="2" t="s">
        <v>598</v>
      </c>
      <c r="AG89" s="2" t="s">
        <v>598</v>
      </c>
      <c r="AH89" s="2" t="s">
        <v>598</v>
      </c>
      <c r="AI89" s="2" t="s">
        <v>598</v>
      </c>
      <c r="AM89" s="20">
        <f t="shared" si="3"/>
        <v>4.3</v>
      </c>
      <c r="AN89" s="20">
        <f t="shared" si="4"/>
        <v>3.6</v>
      </c>
      <c r="AO89" s="92">
        <f t="shared" si="5"/>
        <v>0.83720930232558144</v>
      </c>
    </row>
    <row r="90" spans="1:41" ht="15" customHeight="1" x14ac:dyDescent="0.25">
      <c r="A90" s="2" t="s">
        <v>127</v>
      </c>
      <c r="B90" s="2" t="s">
        <v>129</v>
      </c>
      <c r="C90" s="2">
        <v>2014</v>
      </c>
      <c r="D90" s="2">
        <v>10.593</v>
      </c>
      <c r="E90" s="2">
        <v>12.904</v>
      </c>
      <c r="F90" s="2" t="s">
        <v>598</v>
      </c>
      <c r="G90" s="2" t="s">
        <v>598</v>
      </c>
      <c r="H90" s="2" t="s">
        <v>598</v>
      </c>
      <c r="I90" s="2" t="s">
        <v>598</v>
      </c>
      <c r="J90" s="2" t="s">
        <v>598</v>
      </c>
      <c r="K90" s="2" t="s">
        <v>598</v>
      </c>
      <c r="L90" s="2" t="s">
        <v>599</v>
      </c>
      <c r="M90" s="2" t="s">
        <v>598</v>
      </c>
      <c r="N90" s="2" t="s">
        <v>598</v>
      </c>
      <c r="O90" s="2" t="s">
        <v>598</v>
      </c>
      <c r="P90" s="2" t="s">
        <v>598</v>
      </c>
      <c r="Q90" s="2" t="s">
        <v>598</v>
      </c>
      <c r="R90" s="2" t="s">
        <v>598</v>
      </c>
      <c r="S90" s="2" t="s">
        <v>598</v>
      </c>
      <c r="T90" s="2" t="s">
        <v>598</v>
      </c>
      <c r="U90" s="2">
        <v>12.834</v>
      </c>
      <c r="V90" s="2" t="s">
        <v>598</v>
      </c>
      <c r="W90" s="2" t="s">
        <v>598</v>
      </c>
      <c r="X90" s="2" t="s">
        <v>598</v>
      </c>
      <c r="Y90" s="2">
        <v>7.0000000000000007E-2</v>
      </c>
      <c r="Z90" s="2" t="s">
        <v>598</v>
      </c>
      <c r="AA90" s="2" t="s">
        <v>598</v>
      </c>
      <c r="AB90" s="2" t="s">
        <v>598</v>
      </c>
      <c r="AC90" s="2" t="s">
        <v>598</v>
      </c>
      <c r="AD90" s="2" t="s">
        <v>598</v>
      </c>
      <c r="AE90" s="2" t="s">
        <v>598</v>
      </c>
      <c r="AF90" s="2" t="s">
        <v>598</v>
      </c>
      <c r="AG90" s="2" t="s">
        <v>598</v>
      </c>
      <c r="AH90" s="2" t="s">
        <v>598</v>
      </c>
      <c r="AI90" s="2" t="s">
        <v>598</v>
      </c>
      <c r="AM90" s="20">
        <f t="shared" si="3"/>
        <v>12.904</v>
      </c>
      <c r="AN90" s="20">
        <f t="shared" si="4"/>
        <v>10.593</v>
      </c>
      <c r="AO90" s="92">
        <f t="shared" si="5"/>
        <v>0.82090824550526964</v>
      </c>
    </row>
    <row r="91" spans="1:41" ht="15" customHeight="1" x14ac:dyDescent="0.25">
      <c r="A91" s="2" t="s">
        <v>127</v>
      </c>
      <c r="B91" s="2" t="s">
        <v>130</v>
      </c>
      <c r="C91" s="2">
        <v>2014</v>
      </c>
      <c r="D91" s="2">
        <v>5.0250000000000004</v>
      </c>
      <c r="E91" s="2">
        <v>5.6349999999999998</v>
      </c>
      <c r="F91" s="2" t="s">
        <v>598</v>
      </c>
      <c r="G91" s="2" t="s">
        <v>598</v>
      </c>
      <c r="H91" s="2" t="s">
        <v>598</v>
      </c>
      <c r="I91" s="2" t="s">
        <v>598</v>
      </c>
      <c r="J91" s="2" t="s">
        <v>598</v>
      </c>
      <c r="K91" s="2" t="s">
        <v>598</v>
      </c>
      <c r="L91" s="2" t="s">
        <v>599</v>
      </c>
      <c r="M91" s="2" t="s">
        <v>598</v>
      </c>
      <c r="N91" s="2" t="s">
        <v>598</v>
      </c>
      <c r="O91" s="2" t="s">
        <v>598</v>
      </c>
      <c r="P91" s="2" t="s">
        <v>598</v>
      </c>
      <c r="Q91" s="2" t="s">
        <v>598</v>
      </c>
      <c r="R91" s="2" t="s">
        <v>598</v>
      </c>
      <c r="S91" s="2" t="s">
        <v>598</v>
      </c>
      <c r="T91" s="2">
        <v>5.4889999999999999</v>
      </c>
      <c r="U91" s="2" t="s">
        <v>598</v>
      </c>
      <c r="V91" s="2" t="s">
        <v>598</v>
      </c>
      <c r="W91" s="2" t="s">
        <v>598</v>
      </c>
      <c r="X91" s="2" t="s">
        <v>598</v>
      </c>
      <c r="Y91" s="2" t="s">
        <v>598</v>
      </c>
      <c r="Z91" s="2" t="s">
        <v>598</v>
      </c>
      <c r="AA91" s="2" t="s">
        <v>598</v>
      </c>
      <c r="AB91" s="2" t="s">
        <v>598</v>
      </c>
      <c r="AC91" s="2" t="s">
        <v>598</v>
      </c>
      <c r="AD91" s="2" t="s">
        <v>598</v>
      </c>
      <c r="AE91" s="2" t="s">
        <v>598</v>
      </c>
      <c r="AF91" s="2" t="s">
        <v>598</v>
      </c>
      <c r="AG91" s="2" t="s">
        <v>598</v>
      </c>
      <c r="AH91" s="2">
        <v>0.14599999999999999</v>
      </c>
      <c r="AI91" s="2">
        <v>0.14599999999999999</v>
      </c>
      <c r="AM91" s="20">
        <f t="shared" si="3"/>
        <v>5.6349999999999998</v>
      </c>
      <c r="AN91" s="20">
        <f t="shared" si="4"/>
        <v>5.0250000000000004</v>
      </c>
      <c r="AO91" s="92">
        <f t="shared" si="5"/>
        <v>0.89174800354924588</v>
      </c>
    </row>
    <row r="92" spans="1:41" ht="15" customHeight="1" x14ac:dyDescent="0.25">
      <c r="A92" s="2" t="s">
        <v>131</v>
      </c>
      <c r="B92" s="2" t="s">
        <v>132</v>
      </c>
      <c r="C92" s="2">
        <v>2014</v>
      </c>
      <c r="D92" s="2">
        <v>64.105999999999995</v>
      </c>
      <c r="E92" s="2">
        <v>71.918999999999997</v>
      </c>
      <c r="F92" s="2" t="s">
        <v>598</v>
      </c>
      <c r="G92" s="2">
        <v>4.3999999999999997E-2</v>
      </c>
      <c r="H92" s="2" t="s">
        <v>598</v>
      </c>
      <c r="I92" s="2" t="s">
        <v>598</v>
      </c>
      <c r="J92" s="2">
        <v>1.0089999999999999</v>
      </c>
      <c r="K92" s="2" t="s">
        <v>598</v>
      </c>
      <c r="L92" s="2" t="s">
        <v>598</v>
      </c>
      <c r="M92" s="2">
        <v>65.272000000000006</v>
      </c>
      <c r="N92" s="2">
        <v>0</v>
      </c>
      <c r="O92" s="2">
        <v>0.80500000000000005</v>
      </c>
      <c r="P92" s="2" t="s">
        <v>598</v>
      </c>
      <c r="Q92" s="2" t="s">
        <v>598</v>
      </c>
      <c r="R92" s="2" t="s">
        <v>598</v>
      </c>
      <c r="S92" s="2" t="s">
        <v>8</v>
      </c>
      <c r="T92" s="2" t="s">
        <v>598</v>
      </c>
      <c r="U92" s="2" t="s">
        <v>598</v>
      </c>
      <c r="V92" s="2" t="s">
        <v>598</v>
      </c>
      <c r="W92" s="2" t="s">
        <v>598</v>
      </c>
      <c r="X92" s="2" t="s">
        <v>598</v>
      </c>
      <c r="Y92" s="2">
        <v>3.91</v>
      </c>
      <c r="Z92" s="2" t="s">
        <v>598</v>
      </c>
      <c r="AA92" s="2" t="s">
        <v>598</v>
      </c>
      <c r="AB92" s="2" t="s">
        <v>598</v>
      </c>
      <c r="AC92" s="2" t="s">
        <v>598</v>
      </c>
      <c r="AD92" s="2">
        <v>0.879</v>
      </c>
      <c r="AE92" s="2" t="s">
        <v>598</v>
      </c>
      <c r="AF92" s="2" t="s">
        <v>598</v>
      </c>
      <c r="AG92" s="2" t="s">
        <v>598</v>
      </c>
      <c r="AH92" s="2" t="s">
        <v>598</v>
      </c>
      <c r="AI92" s="2" t="s">
        <v>598</v>
      </c>
      <c r="AM92" s="20">
        <f t="shared" si="3"/>
        <v>71.919000000000011</v>
      </c>
      <c r="AN92" s="20">
        <f t="shared" si="4"/>
        <v>64.105999999999995</v>
      </c>
      <c r="AO92" s="92">
        <f t="shared" si="5"/>
        <v>0.89136389549354111</v>
      </c>
    </row>
    <row r="93" spans="1:41" ht="15" customHeight="1" x14ac:dyDescent="0.25">
      <c r="A93" s="2" t="s">
        <v>131</v>
      </c>
      <c r="B93" s="2" t="s">
        <v>133</v>
      </c>
      <c r="C93" s="2">
        <v>2014</v>
      </c>
      <c r="D93" s="2">
        <v>1.962</v>
      </c>
      <c r="E93" s="2">
        <v>2.415</v>
      </c>
      <c r="F93" s="2" t="s">
        <v>598</v>
      </c>
      <c r="G93" s="2">
        <v>2.9000000000000001E-2</v>
      </c>
      <c r="H93" s="2" t="s">
        <v>598</v>
      </c>
      <c r="I93" s="2" t="s">
        <v>598</v>
      </c>
      <c r="J93" s="2" t="s">
        <v>598</v>
      </c>
      <c r="K93" s="2" t="s">
        <v>598</v>
      </c>
      <c r="L93" s="2" t="s">
        <v>607</v>
      </c>
      <c r="M93" s="2" t="s">
        <v>598</v>
      </c>
      <c r="N93" s="2" t="s">
        <v>598</v>
      </c>
      <c r="O93" s="2" t="s">
        <v>598</v>
      </c>
      <c r="P93" s="2" t="s">
        <v>598</v>
      </c>
      <c r="Q93" s="2" t="s">
        <v>598</v>
      </c>
      <c r="R93" s="2" t="s">
        <v>598</v>
      </c>
      <c r="S93" s="2" t="s">
        <v>598</v>
      </c>
      <c r="T93" s="2">
        <v>2.3860000000000001</v>
      </c>
      <c r="U93" s="2" t="s">
        <v>598</v>
      </c>
      <c r="V93" s="2" t="s">
        <v>598</v>
      </c>
      <c r="W93" s="2" t="s">
        <v>598</v>
      </c>
      <c r="X93" s="2" t="s">
        <v>598</v>
      </c>
      <c r="Y93" s="2" t="s">
        <v>598</v>
      </c>
      <c r="Z93" s="2" t="s">
        <v>598</v>
      </c>
      <c r="AA93" s="2" t="s">
        <v>598</v>
      </c>
      <c r="AB93" s="2" t="s">
        <v>598</v>
      </c>
      <c r="AC93" s="2" t="s">
        <v>598</v>
      </c>
      <c r="AD93" s="2" t="s">
        <v>598</v>
      </c>
      <c r="AE93" s="2" t="s">
        <v>598</v>
      </c>
      <c r="AF93" s="2" t="s">
        <v>598</v>
      </c>
      <c r="AG93" s="2" t="s">
        <v>598</v>
      </c>
      <c r="AH93" s="2" t="s">
        <v>598</v>
      </c>
      <c r="AI93" s="2" t="s">
        <v>598</v>
      </c>
      <c r="AM93" s="20">
        <f t="shared" si="3"/>
        <v>2.415</v>
      </c>
      <c r="AN93" s="20">
        <f t="shared" si="4"/>
        <v>1.962</v>
      </c>
      <c r="AO93" s="92">
        <f t="shared" si="5"/>
        <v>0.81242236024844716</v>
      </c>
    </row>
    <row r="94" spans="1:41" ht="15" customHeight="1" x14ac:dyDescent="0.25">
      <c r="A94" s="2" t="s">
        <v>131</v>
      </c>
      <c r="B94" s="2" t="s">
        <v>134</v>
      </c>
      <c r="C94" s="2">
        <v>2014</v>
      </c>
      <c r="D94" s="2">
        <v>3.5089999999999999</v>
      </c>
      <c r="E94" s="2">
        <v>3.9420000000000002</v>
      </c>
      <c r="F94" s="2" t="s">
        <v>598</v>
      </c>
      <c r="G94" s="2">
        <v>0.183</v>
      </c>
      <c r="H94" s="2" t="s">
        <v>598</v>
      </c>
      <c r="I94" s="2" t="s">
        <v>598</v>
      </c>
      <c r="J94" s="2" t="s">
        <v>598</v>
      </c>
      <c r="K94" s="2" t="s">
        <v>598</v>
      </c>
      <c r="L94" s="2" t="s">
        <v>607</v>
      </c>
      <c r="M94" s="2" t="s">
        <v>598</v>
      </c>
      <c r="N94" s="2" t="s">
        <v>598</v>
      </c>
      <c r="O94" s="2" t="s">
        <v>598</v>
      </c>
      <c r="P94" s="2" t="s">
        <v>598</v>
      </c>
      <c r="Q94" s="2" t="s">
        <v>598</v>
      </c>
      <c r="R94" s="2" t="s">
        <v>598</v>
      </c>
      <c r="S94" s="2" t="s">
        <v>598</v>
      </c>
      <c r="T94" s="2">
        <v>3.7589999999999999</v>
      </c>
      <c r="U94" s="2" t="s">
        <v>598</v>
      </c>
      <c r="V94" s="2" t="s">
        <v>598</v>
      </c>
      <c r="W94" s="2" t="s">
        <v>598</v>
      </c>
      <c r="X94" s="2" t="s">
        <v>598</v>
      </c>
      <c r="Y94" s="2" t="s">
        <v>598</v>
      </c>
      <c r="Z94" s="2" t="s">
        <v>598</v>
      </c>
      <c r="AA94" s="2" t="s">
        <v>598</v>
      </c>
      <c r="AB94" s="2" t="s">
        <v>598</v>
      </c>
      <c r="AC94" s="2" t="s">
        <v>598</v>
      </c>
      <c r="AD94" s="2" t="s">
        <v>598</v>
      </c>
      <c r="AE94" s="2" t="s">
        <v>598</v>
      </c>
      <c r="AF94" s="2" t="s">
        <v>598</v>
      </c>
      <c r="AG94" s="2" t="s">
        <v>598</v>
      </c>
      <c r="AH94" s="2" t="s">
        <v>598</v>
      </c>
      <c r="AI94" s="2" t="s">
        <v>598</v>
      </c>
      <c r="AM94" s="20">
        <f t="shared" si="3"/>
        <v>3.9419999999999997</v>
      </c>
      <c r="AN94" s="20">
        <f t="shared" si="4"/>
        <v>3.5089999999999999</v>
      </c>
      <c r="AO94" s="92">
        <f t="shared" si="5"/>
        <v>0.89015728056823951</v>
      </c>
    </row>
    <row r="95" spans="1:41" ht="15" customHeight="1" x14ac:dyDescent="0.25">
      <c r="A95" s="2" t="s">
        <v>135</v>
      </c>
      <c r="B95" s="2" t="s">
        <v>136</v>
      </c>
      <c r="C95" s="2">
        <v>2014</v>
      </c>
      <c r="D95" s="2">
        <v>5.0999999999999996</v>
      </c>
      <c r="E95" s="2">
        <v>5.88</v>
      </c>
      <c r="F95" s="2" t="s">
        <v>598</v>
      </c>
      <c r="G95" s="2">
        <v>0.18</v>
      </c>
      <c r="H95" s="2" t="s">
        <v>598</v>
      </c>
      <c r="I95" s="2" t="s">
        <v>598</v>
      </c>
      <c r="J95" s="2" t="s">
        <v>598</v>
      </c>
      <c r="K95" s="2" t="s">
        <v>598</v>
      </c>
      <c r="L95" s="2" t="s">
        <v>599</v>
      </c>
      <c r="M95" s="2" t="s">
        <v>598</v>
      </c>
      <c r="N95" s="2" t="s">
        <v>598</v>
      </c>
      <c r="O95" s="2" t="s">
        <v>598</v>
      </c>
      <c r="P95" s="2" t="s">
        <v>598</v>
      </c>
      <c r="Q95" s="2" t="s">
        <v>598</v>
      </c>
      <c r="R95" s="2" t="s">
        <v>598</v>
      </c>
      <c r="S95" s="2" t="s">
        <v>598</v>
      </c>
      <c r="T95" s="2">
        <v>5.7</v>
      </c>
      <c r="U95" s="2" t="s">
        <v>598</v>
      </c>
      <c r="V95" s="2" t="s">
        <v>598</v>
      </c>
      <c r="W95" s="2" t="s">
        <v>598</v>
      </c>
      <c r="X95" s="2" t="s">
        <v>598</v>
      </c>
      <c r="Y95" s="2" t="s">
        <v>598</v>
      </c>
      <c r="Z95" s="2" t="s">
        <v>598</v>
      </c>
      <c r="AA95" s="2" t="s">
        <v>598</v>
      </c>
      <c r="AB95" s="2" t="s">
        <v>598</v>
      </c>
      <c r="AC95" s="2" t="s">
        <v>598</v>
      </c>
      <c r="AD95" s="2" t="s">
        <v>598</v>
      </c>
      <c r="AE95" s="2" t="s">
        <v>598</v>
      </c>
      <c r="AF95" s="2" t="s">
        <v>598</v>
      </c>
      <c r="AG95" s="2" t="s">
        <v>598</v>
      </c>
      <c r="AH95" s="2" t="s">
        <v>598</v>
      </c>
      <c r="AI95" s="2" t="s">
        <v>598</v>
      </c>
      <c r="AM95" s="20">
        <f t="shared" si="3"/>
        <v>5.88</v>
      </c>
      <c r="AN95" s="20">
        <f t="shared" si="4"/>
        <v>5.0999999999999996</v>
      </c>
      <c r="AO95" s="92">
        <f t="shared" si="5"/>
        <v>0.86734693877551017</v>
      </c>
    </row>
    <row r="96" spans="1:41" ht="15" customHeight="1" x14ac:dyDescent="0.25">
      <c r="A96" s="2" t="s">
        <v>135</v>
      </c>
      <c r="B96" s="2" t="s">
        <v>137</v>
      </c>
      <c r="C96" s="2">
        <v>2014</v>
      </c>
      <c r="D96" s="2">
        <v>22.17</v>
      </c>
      <c r="E96" s="2">
        <v>24.28</v>
      </c>
      <c r="F96" s="2" t="s">
        <v>598</v>
      </c>
      <c r="G96" s="2">
        <v>0.02</v>
      </c>
      <c r="H96" s="2" t="s">
        <v>598</v>
      </c>
      <c r="I96" s="2" t="s">
        <v>598</v>
      </c>
      <c r="J96" s="2" t="s">
        <v>598</v>
      </c>
      <c r="K96" s="2">
        <v>1.73</v>
      </c>
      <c r="L96" s="2" t="s">
        <v>608</v>
      </c>
      <c r="M96" s="2" t="s">
        <v>598</v>
      </c>
      <c r="N96" s="2" t="s">
        <v>598</v>
      </c>
      <c r="O96" s="2" t="s">
        <v>598</v>
      </c>
      <c r="P96" s="2" t="s">
        <v>598</v>
      </c>
      <c r="Q96" s="2" t="s">
        <v>598</v>
      </c>
      <c r="R96" s="2" t="s">
        <v>598</v>
      </c>
      <c r="S96" s="2" t="s">
        <v>598</v>
      </c>
      <c r="T96" s="2">
        <v>21.9</v>
      </c>
      <c r="U96" s="2" t="s">
        <v>598</v>
      </c>
      <c r="V96" s="2" t="s">
        <v>598</v>
      </c>
      <c r="W96" s="2" t="s">
        <v>598</v>
      </c>
      <c r="X96" s="2" t="s">
        <v>598</v>
      </c>
      <c r="Y96" s="2" t="s">
        <v>598</v>
      </c>
      <c r="Z96" s="2" t="s">
        <v>598</v>
      </c>
      <c r="AA96" s="2" t="s">
        <v>598</v>
      </c>
      <c r="AB96" s="2" t="s">
        <v>598</v>
      </c>
      <c r="AC96" s="2">
        <v>0.63</v>
      </c>
      <c r="AD96" s="2" t="s">
        <v>598</v>
      </c>
      <c r="AE96" s="2" t="s">
        <v>598</v>
      </c>
      <c r="AF96" s="2" t="s">
        <v>598</v>
      </c>
      <c r="AG96" s="2" t="s">
        <v>598</v>
      </c>
      <c r="AH96" s="2" t="s">
        <v>598</v>
      </c>
      <c r="AI96" s="2" t="s">
        <v>598</v>
      </c>
      <c r="AM96" s="20">
        <f t="shared" si="3"/>
        <v>24.279999999999998</v>
      </c>
      <c r="AN96" s="20">
        <f t="shared" si="4"/>
        <v>22.17</v>
      </c>
      <c r="AO96" s="92">
        <f t="shared" si="5"/>
        <v>0.91309719934102163</v>
      </c>
    </row>
    <row r="97" spans="1:41" ht="15" customHeight="1" x14ac:dyDescent="0.25">
      <c r="A97" s="2" t="s">
        <v>135</v>
      </c>
      <c r="B97" s="2" t="s">
        <v>138</v>
      </c>
      <c r="C97" s="2">
        <v>2014</v>
      </c>
      <c r="D97" s="2">
        <v>5.0599999999999996</v>
      </c>
      <c r="E97" s="2">
        <v>5.45</v>
      </c>
      <c r="F97" s="2" t="s">
        <v>598</v>
      </c>
      <c r="G97" s="2">
        <v>0.06</v>
      </c>
      <c r="H97" s="2" t="s">
        <v>598</v>
      </c>
      <c r="I97" s="2" t="s">
        <v>598</v>
      </c>
      <c r="J97" s="2" t="s">
        <v>598</v>
      </c>
      <c r="K97" s="2" t="s">
        <v>598</v>
      </c>
      <c r="L97" s="2" t="s">
        <v>599</v>
      </c>
      <c r="M97" s="2" t="s">
        <v>598</v>
      </c>
      <c r="N97" s="2" t="s">
        <v>598</v>
      </c>
      <c r="O97" s="2" t="s">
        <v>598</v>
      </c>
      <c r="P97" s="2" t="s">
        <v>598</v>
      </c>
      <c r="Q97" s="2" t="s">
        <v>598</v>
      </c>
      <c r="R97" s="2" t="s">
        <v>598</v>
      </c>
      <c r="S97" s="2" t="s">
        <v>598</v>
      </c>
      <c r="T97" s="2">
        <v>5.39</v>
      </c>
      <c r="U97" s="2" t="s">
        <v>598</v>
      </c>
      <c r="V97" s="2" t="s">
        <v>598</v>
      </c>
      <c r="W97" s="2" t="s">
        <v>598</v>
      </c>
      <c r="X97" s="2" t="s">
        <v>598</v>
      </c>
      <c r="Y97" s="2" t="s">
        <v>598</v>
      </c>
      <c r="Z97" s="2" t="s">
        <v>598</v>
      </c>
      <c r="AA97" s="2" t="s">
        <v>598</v>
      </c>
      <c r="AB97" s="2" t="s">
        <v>598</v>
      </c>
      <c r="AC97" s="2" t="s">
        <v>598</v>
      </c>
      <c r="AD97" s="2" t="s">
        <v>598</v>
      </c>
      <c r="AE97" s="2" t="s">
        <v>598</v>
      </c>
      <c r="AF97" s="2" t="s">
        <v>598</v>
      </c>
      <c r="AG97" s="2" t="s">
        <v>598</v>
      </c>
      <c r="AH97" s="2" t="s">
        <v>598</v>
      </c>
      <c r="AI97" s="2" t="s">
        <v>598</v>
      </c>
      <c r="AM97" s="20">
        <f t="shared" si="3"/>
        <v>5.4499999999999993</v>
      </c>
      <c r="AN97" s="20">
        <f t="shared" si="4"/>
        <v>5.0599999999999996</v>
      </c>
      <c r="AO97" s="92">
        <f t="shared" si="5"/>
        <v>0.92844036697247712</v>
      </c>
    </row>
    <row r="98" spans="1:41" ht="15" customHeight="1" x14ac:dyDescent="0.25">
      <c r="A98" s="2" t="s">
        <v>135</v>
      </c>
      <c r="B98" s="2" t="s">
        <v>139</v>
      </c>
      <c r="C98" s="2">
        <v>2014</v>
      </c>
      <c r="D98" s="2">
        <v>5.53</v>
      </c>
      <c r="E98" s="2">
        <v>5.96</v>
      </c>
      <c r="F98" s="2" t="s">
        <v>598</v>
      </c>
      <c r="G98" s="2">
        <v>0.16</v>
      </c>
      <c r="H98" s="2" t="s">
        <v>598</v>
      </c>
      <c r="I98" s="2" t="s">
        <v>598</v>
      </c>
      <c r="J98" s="2" t="s">
        <v>598</v>
      </c>
      <c r="K98" s="2" t="s">
        <v>598</v>
      </c>
      <c r="L98" s="2" t="s">
        <v>599</v>
      </c>
      <c r="M98" s="2" t="s">
        <v>598</v>
      </c>
      <c r="N98" s="2" t="s">
        <v>598</v>
      </c>
      <c r="O98" s="2" t="s">
        <v>598</v>
      </c>
      <c r="P98" s="2" t="s">
        <v>598</v>
      </c>
      <c r="Q98" s="2" t="s">
        <v>598</v>
      </c>
      <c r="R98" s="2" t="s">
        <v>598</v>
      </c>
      <c r="S98" s="2" t="s">
        <v>598</v>
      </c>
      <c r="T98" s="2">
        <v>5.8</v>
      </c>
      <c r="U98" s="2" t="s">
        <v>598</v>
      </c>
      <c r="V98" s="2" t="s">
        <v>598</v>
      </c>
      <c r="W98" s="2" t="s">
        <v>598</v>
      </c>
      <c r="X98" s="2" t="s">
        <v>598</v>
      </c>
      <c r="Y98" s="2" t="s">
        <v>598</v>
      </c>
      <c r="Z98" s="2" t="s">
        <v>598</v>
      </c>
      <c r="AA98" s="2" t="s">
        <v>598</v>
      </c>
      <c r="AB98" s="2" t="s">
        <v>598</v>
      </c>
      <c r="AC98" s="2" t="s">
        <v>598</v>
      </c>
      <c r="AD98" s="2" t="s">
        <v>598</v>
      </c>
      <c r="AE98" s="2" t="s">
        <v>598</v>
      </c>
      <c r="AF98" s="2" t="s">
        <v>598</v>
      </c>
      <c r="AG98" s="2" t="s">
        <v>598</v>
      </c>
      <c r="AH98" s="2" t="s">
        <v>598</v>
      </c>
      <c r="AI98" s="2" t="s">
        <v>598</v>
      </c>
      <c r="AM98" s="20">
        <f t="shared" si="3"/>
        <v>5.96</v>
      </c>
      <c r="AN98" s="20">
        <f t="shared" si="4"/>
        <v>5.53</v>
      </c>
      <c r="AO98" s="92">
        <f t="shared" si="5"/>
        <v>0.92785234899328861</v>
      </c>
    </row>
    <row r="99" spans="1:41" ht="15" customHeight="1" x14ac:dyDescent="0.25">
      <c r="A99" s="2" t="s">
        <v>140</v>
      </c>
      <c r="B99" s="2" t="s">
        <v>141</v>
      </c>
      <c r="C99" s="2">
        <v>2014</v>
      </c>
      <c r="D99" s="2">
        <v>127.1</v>
      </c>
      <c r="E99" s="2">
        <v>121.8</v>
      </c>
      <c r="F99" s="2" t="s">
        <v>598</v>
      </c>
      <c r="G99" s="2">
        <v>8.1</v>
      </c>
      <c r="H99" s="2" t="s">
        <v>598</v>
      </c>
      <c r="I99" s="2" t="s">
        <v>598</v>
      </c>
      <c r="J99" s="2" t="s">
        <v>598</v>
      </c>
      <c r="K99" s="2" t="s">
        <v>598</v>
      </c>
      <c r="L99" s="2" t="s">
        <v>599</v>
      </c>
      <c r="M99" s="2">
        <v>44.2</v>
      </c>
      <c r="N99" s="2" t="s">
        <v>598</v>
      </c>
      <c r="O99" s="2" t="s">
        <v>598</v>
      </c>
      <c r="P99" s="2" t="s">
        <v>598</v>
      </c>
      <c r="Q99" s="2" t="s">
        <v>598</v>
      </c>
      <c r="R99" s="2" t="s">
        <v>598</v>
      </c>
      <c r="S99" s="2" t="s">
        <v>598</v>
      </c>
      <c r="T99" s="2" t="s">
        <v>598</v>
      </c>
      <c r="U99" s="2" t="s">
        <v>598</v>
      </c>
      <c r="V99" s="2" t="s">
        <v>598</v>
      </c>
      <c r="W99" s="2">
        <v>7.1</v>
      </c>
      <c r="X99" s="2" t="s">
        <v>598</v>
      </c>
      <c r="Y99" s="2" t="s">
        <v>598</v>
      </c>
      <c r="Z99" s="2" t="s">
        <v>598</v>
      </c>
      <c r="AA99" s="2" t="s">
        <v>598</v>
      </c>
      <c r="AB99" s="2">
        <v>62.4</v>
      </c>
      <c r="AC99" s="2" t="s">
        <v>598</v>
      </c>
      <c r="AD99" s="2" t="s">
        <v>598</v>
      </c>
      <c r="AE99" s="2" t="s">
        <v>598</v>
      </c>
      <c r="AF99" s="2" t="s">
        <v>598</v>
      </c>
      <c r="AG99" s="2" t="s">
        <v>598</v>
      </c>
      <c r="AH99" s="2" t="s">
        <v>598</v>
      </c>
      <c r="AI99" s="2" t="s">
        <v>598</v>
      </c>
      <c r="AM99" s="20">
        <f t="shared" si="3"/>
        <v>121.80000000000001</v>
      </c>
      <c r="AN99" s="20">
        <f t="shared" si="4"/>
        <v>127.1</v>
      </c>
      <c r="AO99" s="92">
        <f t="shared" si="5"/>
        <v>1.0435139573070606</v>
      </c>
    </row>
    <row r="100" spans="1:41"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T100" s="2" t="s">
        <v>599</v>
      </c>
      <c r="U100" s="2" t="s">
        <v>599</v>
      </c>
      <c r="V100" s="2" t="s">
        <v>599</v>
      </c>
      <c r="W100" s="2" t="s">
        <v>599</v>
      </c>
      <c r="X100" s="2" t="s">
        <v>599</v>
      </c>
      <c r="Y100" s="2" t="s">
        <v>599</v>
      </c>
      <c r="Z100" s="2" t="s">
        <v>599</v>
      </c>
      <c r="AA100" s="2" t="s">
        <v>599</v>
      </c>
      <c r="AB100" s="2" t="s">
        <v>599</v>
      </c>
      <c r="AC100" s="2" t="s">
        <v>599</v>
      </c>
      <c r="AD100" s="2" t="s">
        <v>599</v>
      </c>
      <c r="AE100" s="2" t="s">
        <v>599</v>
      </c>
      <c r="AF100" s="2" t="s">
        <v>599</v>
      </c>
      <c r="AG100" s="2" t="s">
        <v>599</v>
      </c>
      <c r="AH100" s="2" t="s">
        <v>599</v>
      </c>
      <c r="AI100" s="2" t="s">
        <v>599</v>
      </c>
      <c r="AM100" s="20">
        <f t="shared" si="3"/>
        <v>0</v>
      </c>
      <c r="AN100" s="20">
        <f t="shared" si="4"/>
        <v>0</v>
      </c>
      <c r="AO100" s="92" t="str">
        <f t="shared" si="5"/>
        <v/>
      </c>
    </row>
    <row r="101" spans="1:41" ht="15" customHeight="1" x14ac:dyDescent="0.25">
      <c r="A101" s="2" t="s">
        <v>144</v>
      </c>
      <c r="B101" s="2" t="s">
        <v>145</v>
      </c>
      <c r="C101" s="2">
        <v>2014</v>
      </c>
      <c r="D101" s="2">
        <v>3724.6550000000002</v>
      </c>
      <c r="E101" s="2">
        <v>3926.9720000000002</v>
      </c>
      <c r="F101" s="2">
        <v>10.195</v>
      </c>
      <c r="G101" s="2">
        <v>11.887</v>
      </c>
      <c r="H101" s="2">
        <v>0</v>
      </c>
      <c r="I101" s="2">
        <v>55.39</v>
      </c>
      <c r="J101" s="2">
        <v>0</v>
      </c>
      <c r="K101" s="2">
        <v>0</v>
      </c>
      <c r="L101" s="2" t="s">
        <v>599</v>
      </c>
      <c r="M101" s="2">
        <v>236.16900000000001</v>
      </c>
      <c r="N101" s="2">
        <v>0</v>
      </c>
      <c r="O101" s="2">
        <v>0</v>
      </c>
      <c r="P101" s="2">
        <v>0</v>
      </c>
      <c r="Q101" s="2">
        <v>0</v>
      </c>
      <c r="R101" s="2">
        <v>9.7309999999999999</v>
      </c>
      <c r="S101" s="2" t="s">
        <v>8</v>
      </c>
      <c r="T101" s="2">
        <v>215.59299999999999</v>
      </c>
      <c r="U101" s="2">
        <v>0</v>
      </c>
      <c r="V101" s="2">
        <v>0</v>
      </c>
      <c r="W101" s="2">
        <v>0</v>
      </c>
      <c r="X101" s="2">
        <v>272.88900000000001</v>
      </c>
      <c r="Y101" s="2">
        <v>245.578</v>
      </c>
      <c r="Z101" s="2">
        <v>0</v>
      </c>
      <c r="AA101" s="2">
        <v>0</v>
      </c>
      <c r="AB101" s="2">
        <v>807.33199999999999</v>
      </c>
      <c r="AC101" s="2">
        <v>0</v>
      </c>
      <c r="AD101" s="2">
        <v>0</v>
      </c>
      <c r="AE101" s="2">
        <v>2016.231</v>
      </c>
      <c r="AF101" s="2" t="s">
        <v>600</v>
      </c>
      <c r="AG101" s="2">
        <v>587.12900000000002</v>
      </c>
      <c r="AH101" s="2">
        <v>45.976999999999997</v>
      </c>
      <c r="AI101" s="2">
        <v>45.976999999999997</v>
      </c>
      <c r="AM101" s="20">
        <f t="shared" si="3"/>
        <v>3926.9719999999998</v>
      </c>
      <c r="AN101" s="20">
        <f t="shared" si="4"/>
        <v>3724.6550000000002</v>
      </c>
      <c r="AO101" s="92">
        <f t="shared" si="5"/>
        <v>0.94848015213757586</v>
      </c>
    </row>
    <row r="102" spans="1:41" ht="15" customHeight="1" x14ac:dyDescent="0.25">
      <c r="A102" s="2" t="s">
        <v>144</v>
      </c>
      <c r="B102" s="2" t="s">
        <v>146</v>
      </c>
      <c r="C102" s="2">
        <v>2014</v>
      </c>
      <c r="D102" s="2">
        <v>63.424999999999997</v>
      </c>
      <c r="E102" s="2">
        <v>73.609215000000006</v>
      </c>
      <c r="F102" s="2">
        <v>0</v>
      </c>
      <c r="G102" s="2">
        <v>8.0455649999999999</v>
      </c>
      <c r="H102" s="2">
        <v>0</v>
      </c>
      <c r="I102" s="2">
        <v>1.5243450000000001</v>
      </c>
      <c r="J102" s="2">
        <v>0</v>
      </c>
      <c r="K102" s="2">
        <v>0</v>
      </c>
      <c r="L102" s="2" t="s">
        <v>599</v>
      </c>
      <c r="M102" s="2">
        <v>0</v>
      </c>
      <c r="N102" s="2">
        <v>0</v>
      </c>
      <c r="O102" s="2">
        <v>0</v>
      </c>
      <c r="P102" s="2">
        <v>0</v>
      </c>
      <c r="Q102" s="2">
        <v>0</v>
      </c>
      <c r="R102" s="2">
        <v>0</v>
      </c>
      <c r="S102" s="2" t="s">
        <v>8</v>
      </c>
      <c r="T102" s="2">
        <v>0</v>
      </c>
      <c r="U102" s="2">
        <v>0</v>
      </c>
      <c r="V102" s="2">
        <v>0</v>
      </c>
      <c r="W102" s="2">
        <v>0</v>
      </c>
      <c r="X102" s="2">
        <v>0</v>
      </c>
      <c r="Y102" s="2">
        <v>62.633780000000002</v>
      </c>
      <c r="Z102" s="2" t="s">
        <v>598</v>
      </c>
      <c r="AA102" s="2" t="s">
        <v>598</v>
      </c>
      <c r="AB102" s="2" t="s">
        <v>598</v>
      </c>
      <c r="AC102" s="2">
        <v>1.4055249999999999</v>
      </c>
      <c r="AD102" s="2" t="s">
        <v>598</v>
      </c>
      <c r="AE102" s="2" t="s">
        <v>598</v>
      </c>
      <c r="AF102" s="2" t="s">
        <v>598</v>
      </c>
      <c r="AG102" s="2" t="s">
        <v>598</v>
      </c>
      <c r="AH102" s="2" t="s">
        <v>598</v>
      </c>
      <c r="AI102" s="2" t="s">
        <v>598</v>
      </c>
      <c r="AM102" s="20">
        <f t="shared" si="3"/>
        <v>73.609214999999992</v>
      </c>
      <c r="AN102" s="20">
        <f t="shared" si="4"/>
        <v>63.424999999999997</v>
      </c>
      <c r="AO102" s="92">
        <f t="shared" si="5"/>
        <v>0.86164483617981802</v>
      </c>
    </row>
    <row r="103" spans="1:41" ht="15" customHeight="1" x14ac:dyDescent="0.25">
      <c r="A103" s="2" t="s">
        <v>147</v>
      </c>
      <c r="B103" s="2" t="s">
        <v>148</v>
      </c>
      <c r="C103" s="2">
        <v>2014</v>
      </c>
      <c r="D103" s="2">
        <v>0</v>
      </c>
      <c r="E103" s="2">
        <v>0</v>
      </c>
      <c r="F103" s="2" t="s">
        <v>598</v>
      </c>
      <c r="G103" s="2" t="s">
        <v>598</v>
      </c>
      <c r="H103" s="2" t="s">
        <v>598</v>
      </c>
      <c r="I103" s="2" t="s">
        <v>598</v>
      </c>
      <c r="J103" s="2" t="s">
        <v>598</v>
      </c>
      <c r="K103" s="2" t="s">
        <v>598</v>
      </c>
      <c r="L103" s="2" t="s">
        <v>599</v>
      </c>
      <c r="M103" s="2">
        <v>0</v>
      </c>
      <c r="N103" s="2">
        <v>0</v>
      </c>
      <c r="O103" s="2">
        <v>0</v>
      </c>
      <c r="P103" s="2" t="s">
        <v>598</v>
      </c>
      <c r="Q103" s="2" t="s">
        <v>598</v>
      </c>
      <c r="R103" s="2" t="s">
        <v>598</v>
      </c>
      <c r="S103" s="2" t="s">
        <v>8</v>
      </c>
      <c r="T103" s="2">
        <v>0</v>
      </c>
      <c r="U103" s="2" t="s">
        <v>598</v>
      </c>
      <c r="V103" s="2" t="s">
        <v>598</v>
      </c>
      <c r="W103" s="2">
        <v>0</v>
      </c>
      <c r="X103" s="2" t="s">
        <v>598</v>
      </c>
      <c r="Y103" s="2" t="s">
        <v>598</v>
      </c>
      <c r="Z103" s="2" t="s">
        <v>598</v>
      </c>
      <c r="AA103" s="2" t="s">
        <v>598</v>
      </c>
      <c r="AB103" s="2" t="s">
        <v>598</v>
      </c>
      <c r="AC103" s="2" t="s">
        <v>598</v>
      </c>
      <c r="AD103" s="2" t="s">
        <v>598</v>
      </c>
      <c r="AE103" s="2" t="s">
        <v>598</v>
      </c>
      <c r="AF103" s="2" t="s">
        <v>598</v>
      </c>
      <c r="AG103" s="2" t="s">
        <v>598</v>
      </c>
      <c r="AH103" s="2" t="s">
        <v>598</v>
      </c>
      <c r="AI103" s="2" t="s">
        <v>598</v>
      </c>
      <c r="AM103" s="20">
        <f t="shared" si="3"/>
        <v>0</v>
      </c>
      <c r="AN103" s="20">
        <f t="shared" si="4"/>
        <v>0</v>
      </c>
      <c r="AO103" s="92" t="str">
        <f t="shared" si="5"/>
        <v/>
      </c>
    </row>
    <row r="104" spans="1:41" ht="15" customHeight="1" x14ac:dyDescent="0.25">
      <c r="A104" s="2" t="s">
        <v>147</v>
      </c>
      <c r="B104" s="2" t="s">
        <v>149</v>
      </c>
      <c r="C104" s="2">
        <v>2014</v>
      </c>
      <c r="D104" s="2" t="s">
        <v>598</v>
      </c>
      <c r="E104" s="2" t="s">
        <v>598</v>
      </c>
      <c r="F104" s="2" t="s">
        <v>598</v>
      </c>
      <c r="G104" s="2" t="s">
        <v>598</v>
      </c>
      <c r="H104" s="2" t="s">
        <v>598</v>
      </c>
      <c r="I104" s="2" t="s">
        <v>598</v>
      </c>
      <c r="J104" s="2" t="s">
        <v>598</v>
      </c>
      <c r="K104" s="2" t="s">
        <v>598</v>
      </c>
      <c r="L104" s="2" t="s">
        <v>599</v>
      </c>
      <c r="M104" s="2" t="s">
        <v>609</v>
      </c>
      <c r="N104" s="2" t="s">
        <v>609</v>
      </c>
      <c r="O104" s="2" t="s">
        <v>609</v>
      </c>
      <c r="P104" s="2" t="s">
        <v>598</v>
      </c>
      <c r="Q104" s="2" t="s">
        <v>598</v>
      </c>
      <c r="R104" s="2" t="s">
        <v>598</v>
      </c>
      <c r="S104" s="2" t="s">
        <v>598</v>
      </c>
      <c r="T104" s="2" t="s">
        <v>609</v>
      </c>
      <c r="U104" s="2" t="s">
        <v>598</v>
      </c>
      <c r="V104" s="2" t="s">
        <v>598</v>
      </c>
      <c r="W104" s="2" t="s">
        <v>598</v>
      </c>
      <c r="X104" s="2" t="s">
        <v>598</v>
      </c>
      <c r="Y104" s="2" t="s">
        <v>598</v>
      </c>
      <c r="Z104" s="2" t="s">
        <v>598</v>
      </c>
      <c r="AA104" s="2" t="s">
        <v>598</v>
      </c>
      <c r="AB104" s="2" t="s">
        <v>598</v>
      </c>
      <c r="AC104" s="2" t="s">
        <v>598</v>
      </c>
      <c r="AD104" s="2" t="s">
        <v>598</v>
      </c>
      <c r="AE104" s="2" t="s">
        <v>598</v>
      </c>
      <c r="AF104" s="2" t="s">
        <v>598</v>
      </c>
      <c r="AG104" s="2" t="s">
        <v>598</v>
      </c>
      <c r="AH104" s="2" t="s">
        <v>598</v>
      </c>
      <c r="AI104" s="2" t="s">
        <v>598</v>
      </c>
      <c r="AM104" s="20">
        <f t="shared" si="3"/>
        <v>0</v>
      </c>
      <c r="AN104" s="20">
        <f t="shared" si="4"/>
        <v>0</v>
      </c>
      <c r="AO104" s="92" t="str">
        <f t="shared" si="5"/>
        <v/>
      </c>
    </row>
    <row r="105" spans="1:41"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T105" s="2" t="s">
        <v>599</v>
      </c>
      <c r="U105" s="2" t="s">
        <v>599</v>
      </c>
      <c r="V105" s="2" t="s">
        <v>599</v>
      </c>
      <c r="W105" s="2" t="s">
        <v>599</v>
      </c>
      <c r="X105" s="2" t="s">
        <v>599</v>
      </c>
      <c r="Y105" s="2" t="s">
        <v>599</v>
      </c>
      <c r="Z105" s="2" t="s">
        <v>599</v>
      </c>
      <c r="AA105" s="2" t="s">
        <v>599</v>
      </c>
      <c r="AB105" s="2" t="s">
        <v>599</v>
      </c>
      <c r="AC105" s="2" t="s">
        <v>599</v>
      </c>
      <c r="AD105" s="2" t="s">
        <v>599</v>
      </c>
      <c r="AE105" s="2" t="s">
        <v>599</v>
      </c>
      <c r="AF105" s="2" t="s">
        <v>599</v>
      </c>
      <c r="AG105" s="2" t="s">
        <v>599</v>
      </c>
      <c r="AH105" s="2" t="s">
        <v>599</v>
      </c>
      <c r="AI105" s="2" t="s">
        <v>599</v>
      </c>
      <c r="AM105" s="20">
        <f t="shared" si="3"/>
        <v>0</v>
      </c>
      <c r="AN105" s="20">
        <f t="shared" si="4"/>
        <v>0</v>
      </c>
      <c r="AO105" s="92" t="str">
        <f t="shared" si="5"/>
        <v/>
      </c>
    </row>
    <row r="106" spans="1:41" ht="15" customHeight="1" x14ac:dyDescent="0.25">
      <c r="A106" s="2" t="s">
        <v>147</v>
      </c>
      <c r="B106" s="2" t="s">
        <v>151</v>
      </c>
      <c r="C106" s="2">
        <v>2014</v>
      </c>
      <c r="D106" s="2">
        <v>0</v>
      </c>
      <c r="E106" s="2" t="s">
        <v>598</v>
      </c>
      <c r="F106" s="2" t="s">
        <v>598</v>
      </c>
      <c r="G106" s="2" t="s">
        <v>598</v>
      </c>
      <c r="H106" s="2" t="s">
        <v>598</v>
      </c>
      <c r="I106" s="2" t="s">
        <v>598</v>
      </c>
      <c r="J106" s="2" t="s">
        <v>598</v>
      </c>
      <c r="K106" s="2" t="s">
        <v>598</v>
      </c>
      <c r="L106" s="2" t="s">
        <v>599</v>
      </c>
      <c r="M106" s="2" t="s">
        <v>609</v>
      </c>
      <c r="N106" s="2" t="s">
        <v>609</v>
      </c>
      <c r="O106" s="2" t="s">
        <v>609</v>
      </c>
      <c r="P106" s="2" t="s">
        <v>598</v>
      </c>
      <c r="Q106" s="2" t="s">
        <v>598</v>
      </c>
      <c r="R106" s="2" t="s">
        <v>598</v>
      </c>
      <c r="S106" s="2" t="s">
        <v>8</v>
      </c>
      <c r="T106" s="2" t="s">
        <v>609</v>
      </c>
      <c r="U106" s="2" t="s">
        <v>598</v>
      </c>
      <c r="V106" s="2" t="s">
        <v>598</v>
      </c>
      <c r="W106" s="2" t="s">
        <v>598</v>
      </c>
      <c r="X106" s="2" t="s">
        <v>598</v>
      </c>
      <c r="Y106" s="2" t="s">
        <v>598</v>
      </c>
      <c r="Z106" s="2" t="s">
        <v>598</v>
      </c>
      <c r="AA106" s="2" t="s">
        <v>598</v>
      </c>
      <c r="AB106" s="2" t="s">
        <v>598</v>
      </c>
      <c r="AC106" s="2" t="s">
        <v>598</v>
      </c>
      <c r="AD106" s="2" t="s">
        <v>598</v>
      </c>
      <c r="AE106" s="2" t="s">
        <v>598</v>
      </c>
      <c r="AF106" s="2" t="s">
        <v>598</v>
      </c>
      <c r="AG106" s="2" t="s">
        <v>598</v>
      </c>
      <c r="AH106" s="2" t="s">
        <v>598</v>
      </c>
      <c r="AI106" s="2" t="s">
        <v>598</v>
      </c>
      <c r="AM106" s="20">
        <f t="shared" si="3"/>
        <v>0</v>
      </c>
      <c r="AN106" s="20">
        <f t="shared" si="4"/>
        <v>0</v>
      </c>
      <c r="AO106" s="92" t="str">
        <f t="shared" si="5"/>
        <v/>
      </c>
    </row>
    <row r="107" spans="1:41" ht="15" customHeight="1" x14ac:dyDescent="0.25">
      <c r="A107" s="2" t="s">
        <v>147</v>
      </c>
      <c r="B107" s="2" t="s">
        <v>152</v>
      </c>
      <c r="C107" s="2">
        <v>2014</v>
      </c>
      <c r="D107" s="2">
        <v>0</v>
      </c>
      <c r="E107" s="2" t="s">
        <v>598</v>
      </c>
      <c r="F107" s="2" t="s">
        <v>598</v>
      </c>
      <c r="G107" s="2" t="s">
        <v>598</v>
      </c>
      <c r="H107" s="2" t="s">
        <v>598</v>
      </c>
      <c r="I107" s="2" t="s">
        <v>598</v>
      </c>
      <c r="J107" s="2" t="s">
        <v>598</v>
      </c>
      <c r="K107" s="2" t="s">
        <v>598</v>
      </c>
      <c r="L107" s="2" t="s">
        <v>599</v>
      </c>
      <c r="M107" s="2" t="s">
        <v>609</v>
      </c>
      <c r="N107" s="2" t="s">
        <v>609</v>
      </c>
      <c r="O107" s="2" t="s">
        <v>609</v>
      </c>
      <c r="P107" s="2" t="s">
        <v>598</v>
      </c>
      <c r="Q107" s="2" t="s">
        <v>598</v>
      </c>
      <c r="R107" s="2" t="s">
        <v>598</v>
      </c>
      <c r="S107" s="2" t="s">
        <v>8</v>
      </c>
      <c r="T107" s="2" t="s">
        <v>598</v>
      </c>
      <c r="U107" s="2" t="s">
        <v>598</v>
      </c>
      <c r="V107" s="2" t="s">
        <v>598</v>
      </c>
      <c r="W107" s="2" t="s">
        <v>598</v>
      </c>
      <c r="X107" s="2" t="s">
        <v>598</v>
      </c>
      <c r="Y107" s="2" t="s">
        <v>598</v>
      </c>
      <c r="Z107" s="2" t="s">
        <v>598</v>
      </c>
      <c r="AA107" s="2" t="s">
        <v>598</v>
      </c>
      <c r="AB107" s="2" t="s">
        <v>598</v>
      </c>
      <c r="AC107" s="2" t="s">
        <v>598</v>
      </c>
      <c r="AD107" s="2" t="s">
        <v>598</v>
      </c>
      <c r="AE107" s="2" t="s">
        <v>598</v>
      </c>
      <c r="AF107" s="2" t="s">
        <v>598</v>
      </c>
      <c r="AG107" s="2" t="s">
        <v>598</v>
      </c>
      <c r="AH107" s="2" t="s">
        <v>598</v>
      </c>
      <c r="AI107" s="2" t="s">
        <v>598</v>
      </c>
      <c r="AM107" s="20">
        <f t="shared" si="3"/>
        <v>0</v>
      </c>
      <c r="AN107" s="20">
        <f t="shared" si="4"/>
        <v>0</v>
      </c>
      <c r="AO107" s="92" t="str">
        <f t="shared" si="5"/>
        <v/>
      </c>
    </row>
    <row r="108" spans="1:41" ht="15" customHeight="1" x14ac:dyDescent="0.25">
      <c r="A108" s="2" t="s">
        <v>147</v>
      </c>
      <c r="B108" s="2" t="s">
        <v>153</v>
      </c>
      <c r="C108" s="2">
        <v>2014</v>
      </c>
      <c r="D108" s="2" t="s">
        <v>598</v>
      </c>
      <c r="E108" s="2" t="s">
        <v>598</v>
      </c>
      <c r="F108" s="2" t="s">
        <v>598</v>
      </c>
      <c r="G108" s="2" t="s">
        <v>598</v>
      </c>
      <c r="H108" s="2" t="s">
        <v>598</v>
      </c>
      <c r="I108" s="2" t="s">
        <v>598</v>
      </c>
      <c r="J108" s="2" t="s">
        <v>598</v>
      </c>
      <c r="K108" s="2" t="s">
        <v>598</v>
      </c>
      <c r="L108" s="2" t="s">
        <v>599</v>
      </c>
      <c r="M108" s="2" t="s">
        <v>609</v>
      </c>
      <c r="N108" s="2" t="s">
        <v>609</v>
      </c>
      <c r="O108" s="2" t="s">
        <v>609</v>
      </c>
      <c r="P108" s="2" t="s">
        <v>598</v>
      </c>
      <c r="Q108" s="2" t="s">
        <v>598</v>
      </c>
      <c r="R108" s="2" t="s">
        <v>598</v>
      </c>
      <c r="S108" s="2" t="s">
        <v>8</v>
      </c>
      <c r="T108" s="2" t="s">
        <v>598</v>
      </c>
      <c r="U108" s="2" t="s">
        <v>598</v>
      </c>
      <c r="V108" s="2" t="s">
        <v>598</v>
      </c>
      <c r="W108" s="2" t="s">
        <v>598</v>
      </c>
      <c r="X108" s="2" t="s">
        <v>598</v>
      </c>
      <c r="Y108" s="2" t="s">
        <v>598</v>
      </c>
      <c r="Z108" s="2" t="s">
        <v>598</v>
      </c>
      <c r="AA108" s="2" t="s">
        <v>598</v>
      </c>
      <c r="AB108" s="2" t="s">
        <v>598</v>
      </c>
      <c r="AC108" s="2" t="s">
        <v>598</v>
      </c>
      <c r="AD108" s="2" t="s">
        <v>598</v>
      </c>
      <c r="AE108" s="2" t="s">
        <v>598</v>
      </c>
      <c r="AF108" s="2" t="s">
        <v>598</v>
      </c>
      <c r="AG108" s="2" t="s">
        <v>598</v>
      </c>
      <c r="AH108" s="2" t="s">
        <v>598</v>
      </c>
      <c r="AI108" s="2" t="s">
        <v>598</v>
      </c>
      <c r="AM108" s="20">
        <f t="shared" si="3"/>
        <v>0</v>
      </c>
      <c r="AN108" s="20">
        <f t="shared" si="4"/>
        <v>0</v>
      </c>
      <c r="AO108" s="92" t="str">
        <f t="shared" si="5"/>
        <v/>
      </c>
    </row>
    <row r="109" spans="1:41" ht="15" customHeight="1" x14ac:dyDescent="0.25">
      <c r="A109" s="2" t="s">
        <v>147</v>
      </c>
      <c r="B109" s="2" t="s">
        <v>154</v>
      </c>
      <c r="C109" s="2">
        <v>2014</v>
      </c>
      <c r="D109" s="2" t="s">
        <v>609</v>
      </c>
      <c r="E109" s="2" t="s">
        <v>598</v>
      </c>
      <c r="F109" s="2" t="s">
        <v>598</v>
      </c>
      <c r="G109" s="2" t="s">
        <v>598</v>
      </c>
      <c r="H109" s="2" t="s">
        <v>598</v>
      </c>
      <c r="I109" s="2" t="s">
        <v>598</v>
      </c>
      <c r="J109" s="2" t="s">
        <v>598</v>
      </c>
      <c r="K109" s="2" t="s">
        <v>598</v>
      </c>
      <c r="L109" s="2" t="s">
        <v>599</v>
      </c>
      <c r="M109" s="2" t="s">
        <v>609</v>
      </c>
      <c r="N109" s="2" t="s">
        <v>609</v>
      </c>
      <c r="O109" s="2" t="s">
        <v>609</v>
      </c>
      <c r="P109" s="2" t="s">
        <v>598</v>
      </c>
      <c r="Q109" s="2" t="s">
        <v>598</v>
      </c>
      <c r="R109" s="2" t="s">
        <v>598</v>
      </c>
      <c r="S109" s="2" t="s">
        <v>8</v>
      </c>
      <c r="T109" s="2" t="s">
        <v>598</v>
      </c>
      <c r="U109" s="2" t="s">
        <v>598</v>
      </c>
      <c r="V109" s="2" t="s">
        <v>598</v>
      </c>
      <c r="W109" s="2" t="s">
        <v>598</v>
      </c>
      <c r="X109" s="2" t="s">
        <v>598</v>
      </c>
      <c r="Y109" s="2" t="s">
        <v>598</v>
      </c>
      <c r="Z109" s="2" t="s">
        <v>598</v>
      </c>
      <c r="AA109" s="2" t="s">
        <v>598</v>
      </c>
      <c r="AB109" s="2" t="s">
        <v>598</v>
      </c>
      <c r="AC109" s="2" t="s">
        <v>598</v>
      </c>
      <c r="AD109" s="2" t="s">
        <v>598</v>
      </c>
      <c r="AE109" s="2" t="s">
        <v>598</v>
      </c>
      <c r="AF109" s="2" t="s">
        <v>598</v>
      </c>
      <c r="AG109" s="2" t="s">
        <v>598</v>
      </c>
      <c r="AH109" s="2" t="s">
        <v>598</v>
      </c>
      <c r="AI109" s="2" t="s">
        <v>598</v>
      </c>
      <c r="AM109" s="20">
        <f t="shared" si="3"/>
        <v>0</v>
      </c>
      <c r="AN109" s="20">
        <f t="shared" si="4"/>
        <v>0</v>
      </c>
      <c r="AO109" s="92" t="str">
        <f t="shared" si="5"/>
        <v/>
      </c>
    </row>
    <row r="110" spans="1:41" ht="15" customHeight="1" x14ac:dyDescent="0.25">
      <c r="A110" s="2" t="s">
        <v>147</v>
      </c>
      <c r="B110" s="2" t="s">
        <v>155</v>
      </c>
      <c r="C110" s="2">
        <v>2014</v>
      </c>
      <c r="D110" s="2" t="s">
        <v>609</v>
      </c>
      <c r="E110" s="2" t="s">
        <v>598</v>
      </c>
      <c r="F110" s="2" t="s">
        <v>598</v>
      </c>
      <c r="G110" s="2" t="s">
        <v>598</v>
      </c>
      <c r="H110" s="2" t="s">
        <v>598</v>
      </c>
      <c r="I110" s="2" t="s">
        <v>598</v>
      </c>
      <c r="J110" s="2" t="s">
        <v>598</v>
      </c>
      <c r="K110" s="2" t="s">
        <v>598</v>
      </c>
      <c r="L110" s="2" t="s">
        <v>599</v>
      </c>
      <c r="M110" s="2" t="s">
        <v>609</v>
      </c>
      <c r="N110" s="2" t="s">
        <v>609</v>
      </c>
      <c r="O110" s="2" t="s">
        <v>609</v>
      </c>
      <c r="P110" s="2" t="s">
        <v>598</v>
      </c>
      <c r="Q110" s="2" t="s">
        <v>598</v>
      </c>
      <c r="R110" s="2" t="s">
        <v>598</v>
      </c>
      <c r="S110" s="2" t="s">
        <v>8</v>
      </c>
      <c r="T110" s="2" t="s">
        <v>598</v>
      </c>
      <c r="U110" s="2" t="s">
        <v>598</v>
      </c>
      <c r="V110" s="2" t="s">
        <v>598</v>
      </c>
      <c r="W110" s="2" t="s">
        <v>598</v>
      </c>
      <c r="X110" s="2" t="s">
        <v>598</v>
      </c>
      <c r="Y110" s="2" t="s">
        <v>598</v>
      </c>
      <c r="Z110" s="2" t="s">
        <v>598</v>
      </c>
      <c r="AA110" s="2" t="s">
        <v>598</v>
      </c>
      <c r="AB110" s="2" t="s">
        <v>598</v>
      </c>
      <c r="AC110" s="2" t="s">
        <v>598</v>
      </c>
      <c r="AD110" s="2" t="s">
        <v>598</v>
      </c>
      <c r="AE110" s="2" t="s">
        <v>598</v>
      </c>
      <c r="AF110" s="2" t="s">
        <v>598</v>
      </c>
      <c r="AG110" s="2" t="s">
        <v>598</v>
      </c>
      <c r="AH110" s="2" t="s">
        <v>598</v>
      </c>
      <c r="AI110" s="2" t="s">
        <v>598</v>
      </c>
      <c r="AM110" s="20">
        <f t="shared" si="3"/>
        <v>0</v>
      </c>
      <c r="AN110" s="20">
        <f t="shared" si="4"/>
        <v>0</v>
      </c>
      <c r="AO110" s="92" t="str">
        <f t="shared" si="5"/>
        <v/>
      </c>
    </row>
    <row r="111" spans="1:41" ht="15" customHeight="1" x14ac:dyDescent="0.25">
      <c r="A111" s="2" t="s">
        <v>156</v>
      </c>
      <c r="B111" s="2" t="s">
        <v>157</v>
      </c>
      <c r="C111" s="2">
        <v>2014</v>
      </c>
      <c r="D111" s="2">
        <v>24.382000000000001</v>
      </c>
      <c r="E111" s="2">
        <v>27.741</v>
      </c>
      <c r="F111" s="2" t="s">
        <v>598</v>
      </c>
      <c r="G111" s="2">
        <v>0.33700000000000002</v>
      </c>
      <c r="H111" s="2" t="s">
        <v>598</v>
      </c>
      <c r="I111" s="2" t="s">
        <v>598</v>
      </c>
      <c r="J111" s="2" t="s">
        <v>598</v>
      </c>
      <c r="K111" s="2" t="s">
        <v>598</v>
      </c>
      <c r="L111" s="2" t="s">
        <v>599</v>
      </c>
      <c r="M111" s="2">
        <v>12</v>
      </c>
      <c r="N111" s="2" t="s">
        <v>598</v>
      </c>
      <c r="O111" s="2">
        <v>10.228</v>
      </c>
      <c r="P111" s="2" t="s">
        <v>598</v>
      </c>
      <c r="Q111" s="2" t="s">
        <v>598</v>
      </c>
      <c r="R111" s="2" t="s">
        <v>598</v>
      </c>
      <c r="S111" s="2" t="s">
        <v>598</v>
      </c>
      <c r="T111" s="2">
        <v>4.8470000000000004</v>
      </c>
      <c r="U111" s="2" t="s">
        <v>598</v>
      </c>
      <c r="V111" s="2" t="s">
        <v>598</v>
      </c>
      <c r="W111" s="2" t="s">
        <v>598</v>
      </c>
      <c r="X111" s="2" t="s">
        <v>598</v>
      </c>
      <c r="Y111" s="2" t="s">
        <v>598</v>
      </c>
      <c r="Z111" s="2" t="s">
        <v>598</v>
      </c>
      <c r="AA111" s="2" t="s">
        <v>598</v>
      </c>
      <c r="AB111" s="2" t="s">
        <v>598</v>
      </c>
      <c r="AC111" s="2" t="s">
        <v>598</v>
      </c>
      <c r="AD111" s="2" t="s">
        <v>598</v>
      </c>
      <c r="AE111" s="2" t="s">
        <v>598</v>
      </c>
      <c r="AF111" s="2" t="s">
        <v>598</v>
      </c>
      <c r="AG111" s="2" t="s">
        <v>598</v>
      </c>
      <c r="AH111" s="2">
        <v>0.32900000000000001</v>
      </c>
      <c r="AI111" s="2">
        <v>0.32900000000000001</v>
      </c>
      <c r="AM111" s="20">
        <f t="shared" si="3"/>
        <v>27.741</v>
      </c>
      <c r="AN111" s="20">
        <f t="shared" si="4"/>
        <v>24.382000000000001</v>
      </c>
      <c r="AO111" s="92">
        <f t="shared" si="5"/>
        <v>0.87891568436610079</v>
      </c>
    </row>
    <row r="112" spans="1:41" ht="15" customHeight="1" x14ac:dyDescent="0.25">
      <c r="A112" s="2" t="s">
        <v>156</v>
      </c>
      <c r="B112" s="2" t="s">
        <v>158</v>
      </c>
      <c r="C112" s="2">
        <v>2014</v>
      </c>
      <c r="D112" s="2" t="s">
        <v>598</v>
      </c>
      <c r="E112" s="2" t="s">
        <v>598</v>
      </c>
      <c r="F112" s="2" t="s">
        <v>598</v>
      </c>
      <c r="G112" s="2" t="s">
        <v>598</v>
      </c>
      <c r="H112" s="2" t="s">
        <v>598</v>
      </c>
      <c r="I112" s="2" t="s">
        <v>598</v>
      </c>
      <c r="J112" s="2" t="s">
        <v>598</v>
      </c>
      <c r="K112" s="2" t="s">
        <v>598</v>
      </c>
      <c r="L112" s="2" t="s">
        <v>599</v>
      </c>
      <c r="M112" s="2" t="s">
        <v>598</v>
      </c>
      <c r="N112" s="2" t="s">
        <v>598</v>
      </c>
      <c r="O112" s="2" t="s">
        <v>598</v>
      </c>
      <c r="P112" s="2" t="s">
        <v>598</v>
      </c>
      <c r="Q112" s="2" t="s">
        <v>598</v>
      </c>
      <c r="R112" s="2" t="s">
        <v>598</v>
      </c>
      <c r="S112" s="2" t="s">
        <v>598</v>
      </c>
      <c r="T112" s="2" t="s">
        <v>598</v>
      </c>
      <c r="U112" s="2" t="s">
        <v>598</v>
      </c>
      <c r="V112" s="2" t="s">
        <v>598</v>
      </c>
      <c r="W112" s="2" t="s">
        <v>598</v>
      </c>
      <c r="X112" s="2" t="s">
        <v>598</v>
      </c>
      <c r="Y112" s="2" t="s">
        <v>598</v>
      </c>
      <c r="Z112" s="2" t="s">
        <v>598</v>
      </c>
      <c r="AA112" s="2" t="s">
        <v>598</v>
      </c>
      <c r="AB112" s="2" t="s">
        <v>598</v>
      </c>
      <c r="AC112" s="2" t="s">
        <v>598</v>
      </c>
      <c r="AD112" s="2" t="s">
        <v>598</v>
      </c>
      <c r="AE112" s="2" t="s">
        <v>598</v>
      </c>
      <c r="AF112" s="2" t="s">
        <v>598</v>
      </c>
      <c r="AG112" s="2" t="s">
        <v>598</v>
      </c>
      <c r="AH112" s="2" t="s">
        <v>598</v>
      </c>
      <c r="AI112" s="2" t="s">
        <v>598</v>
      </c>
      <c r="AM112" s="20">
        <f t="shared" si="3"/>
        <v>0</v>
      </c>
      <c r="AN112" s="20">
        <f t="shared" si="4"/>
        <v>0</v>
      </c>
      <c r="AO112" s="92" t="str">
        <f t="shared" si="5"/>
        <v/>
      </c>
    </row>
    <row r="113" spans="1:41" ht="15" customHeight="1" x14ac:dyDescent="0.25">
      <c r="A113" s="2" t="s">
        <v>156</v>
      </c>
      <c r="B113" s="2" t="s">
        <v>159</v>
      </c>
      <c r="C113" s="2">
        <v>2014</v>
      </c>
      <c r="D113" s="2">
        <v>2.1469999999999998</v>
      </c>
      <c r="E113" s="2">
        <v>2.1419999999999999</v>
      </c>
      <c r="F113" s="2" t="s">
        <v>598</v>
      </c>
      <c r="G113" s="2" t="s">
        <v>598</v>
      </c>
      <c r="H113" s="2" t="s">
        <v>598</v>
      </c>
      <c r="I113" s="2" t="s">
        <v>598</v>
      </c>
      <c r="J113" s="2" t="s">
        <v>598</v>
      </c>
      <c r="K113" s="2" t="s">
        <v>598</v>
      </c>
      <c r="L113" s="2" t="s">
        <v>599</v>
      </c>
      <c r="M113" s="2" t="s">
        <v>598</v>
      </c>
      <c r="N113" s="2" t="s">
        <v>598</v>
      </c>
      <c r="O113" s="2" t="s">
        <v>598</v>
      </c>
      <c r="P113" s="2" t="s">
        <v>598</v>
      </c>
      <c r="Q113" s="2" t="s">
        <v>598</v>
      </c>
      <c r="R113" s="2" t="s">
        <v>598</v>
      </c>
      <c r="S113" s="2" t="s">
        <v>598</v>
      </c>
      <c r="T113" s="2" t="s">
        <v>598</v>
      </c>
      <c r="U113" s="2">
        <v>2.08</v>
      </c>
      <c r="V113" s="2" t="s">
        <v>598</v>
      </c>
      <c r="W113" s="2" t="s">
        <v>598</v>
      </c>
      <c r="X113" s="2" t="s">
        <v>598</v>
      </c>
      <c r="Y113" s="2" t="s">
        <v>598</v>
      </c>
      <c r="Z113" s="2" t="s">
        <v>598</v>
      </c>
      <c r="AA113" s="2" t="s">
        <v>598</v>
      </c>
      <c r="AB113" s="2" t="s">
        <v>598</v>
      </c>
      <c r="AC113" s="2" t="s">
        <v>598</v>
      </c>
      <c r="AD113" s="2" t="s">
        <v>598</v>
      </c>
      <c r="AE113" s="2" t="s">
        <v>598</v>
      </c>
      <c r="AF113" s="2" t="s">
        <v>598</v>
      </c>
      <c r="AG113" s="2" t="s">
        <v>598</v>
      </c>
      <c r="AH113" s="2">
        <v>6.2E-2</v>
      </c>
      <c r="AI113" s="2">
        <v>6.2E-2</v>
      </c>
      <c r="AM113" s="20">
        <f t="shared" si="3"/>
        <v>2.1419999999999999</v>
      </c>
      <c r="AN113" s="20">
        <f t="shared" si="4"/>
        <v>2.1469999999999998</v>
      </c>
      <c r="AO113" s="92">
        <f t="shared" si="5"/>
        <v>1.0023342670401494</v>
      </c>
    </row>
    <row r="114" spans="1:41" ht="15" customHeight="1" x14ac:dyDescent="0.25">
      <c r="A114" s="2" t="s">
        <v>160</v>
      </c>
      <c r="B114" s="2" t="s">
        <v>161</v>
      </c>
      <c r="C114" s="2">
        <v>2014</v>
      </c>
      <c r="D114" s="2">
        <v>13.18</v>
      </c>
      <c r="E114" s="2">
        <v>13.18</v>
      </c>
      <c r="F114" s="2" t="s">
        <v>598</v>
      </c>
      <c r="G114" s="2">
        <v>0.34</v>
      </c>
      <c r="H114" s="2" t="s">
        <v>598</v>
      </c>
      <c r="I114" s="2" t="s">
        <v>598</v>
      </c>
      <c r="J114" s="2" t="s">
        <v>598</v>
      </c>
      <c r="K114" s="2" t="s">
        <v>598</v>
      </c>
      <c r="L114" s="2" t="s">
        <v>599</v>
      </c>
      <c r="M114" s="2">
        <v>12.84</v>
      </c>
      <c r="N114" s="2" t="s">
        <v>598</v>
      </c>
      <c r="O114" s="2" t="s">
        <v>598</v>
      </c>
      <c r="P114" s="2" t="s">
        <v>598</v>
      </c>
      <c r="Q114" s="2" t="s">
        <v>598</v>
      </c>
      <c r="R114" s="2" t="s">
        <v>598</v>
      </c>
      <c r="S114" s="2" t="s">
        <v>8</v>
      </c>
      <c r="T114" s="2" t="s">
        <v>598</v>
      </c>
      <c r="U114" s="2" t="s">
        <v>598</v>
      </c>
      <c r="V114" s="2" t="s">
        <v>598</v>
      </c>
      <c r="W114" s="2" t="s">
        <v>598</v>
      </c>
      <c r="X114" s="2" t="s">
        <v>598</v>
      </c>
      <c r="Y114" s="2" t="s">
        <v>598</v>
      </c>
      <c r="Z114" s="2" t="s">
        <v>598</v>
      </c>
      <c r="AA114" s="2" t="s">
        <v>598</v>
      </c>
      <c r="AB114" s="2" t="s">
        <v>598</v>
      </c>
      <c r="AC114" s="2" t="s">
        <v>598</v>
      </c>
      <c r="AD114" s="2" t="s">
        <v>598</v>
      </c>
      <c r="AE114" s="2" t="s">
        <v>598</v>
      </c>
      <c r="AF114" s="2" t="s">
        <v>598</v>
      </c>
      <c r="AG114" s="2" t="s">
        <v>598</v>
      </c>
      <c r="AH114" s="2" t="s">
        <v>598</v>
      </c>
      <c r="AI114" s="2" t="s">
        <v>598</v>
      </c>
      <c r="AM114" s="20">
        <f t="shared" si="3"/>
        <v>13.18</v>
      </c>
      <c r="AN114" s="20">
        <f t="shared" si="4"/>
        <v>13.18</v>
      </c>
      <c r="AO114" s="92">
        <f t="shared" si="5"/>
        <v>1</v>
      </c>
    </row>
    <row r="115" spans="1:41" ht="15" customHeight="1" x14ac:dyDescent="0.25">
      <c r="A115" s="2" t="s">
        <v>160</v>
      </c>
      <c r="B115" s="2" t="s">
        <v>162</v>
      </c>
      <c r="C115" s="2">
        <v>2014</v>
      </c>
      <c r="D115" s="2">
        <v>0.43</v>
      </c>
      <c r="E115" s="2">
        <v>0.43099999999999999</v>
      </c>
      <c r="F115" s="2" t="s">
        <v>598</v>
      </c>
      <c r="G115" s="2">
        <v>0.22</v>
      </c>
      <c r="H115" s="2" t="s">
        <v>598</v>
      </c>
      <c r="I115" s="2" t="s">
        <v>598</v>
      </c>
      <c r="J115" s="2" t="s">
        <v>598</v>
      </c>
      <c r="K115" s="2" t="s">
        <v>598</v>
      </c>
      <c r="L115" s="2" t="s">
        <v>599</v>
      </c>
      <c r="M115" s="2" t="s">
        <v>598</v>
      </c>
      <c r="N115" s="2" t="s">
        <v>598</v>
      </c>
      <c r="O115" s="2">
        <v>0.21099999999999999</v>
      </c>
      <c r="P115" s="2" t="s">
        <v>598</v>
      </c>
      <c r="Q115" s="2" t="s">
        <v>598</v>
      </c>
      <c r="R115" s="2" t="s">
        <v>598</v>
      </c>
      <c r="S115" s="2" t="s">
        <v>8</v>
      </c>
      <c r="T115" s="2" t="s">
        <v>598</v>
      </c>
      <c r="U115" s="2" t="s">
        <v>598</v>
      </c>
      <c r="V115" s="2" t="s">
        <v>598</v>
      </c>
      <c r="W115" s="2" t="s">
        <v>598</v>
      </c>
      <c r="X115" s="2" t="s">
        <v>598</v>
      </c>
      <c r="Y115" s="2" t="s">
        <v>598</v>
      </c>
      <c r="Z115" s="2" t="s">
        <v>598</v>
      </c>
      <c r="AA115" s="2" t="s">
        <v>598</v>
      </c>
      <c r="AB115" s="2" t="s">
        <v>598</v>
      </c>
      <c r="AC115" s="2" t="s">
        <v>598</v>
      </c>
      <c r="AD115" s="2" t="s">
        <v>598</v>
      </c>
      <c r="AE115" s="2" t="s">
        <v>598</v>
      </c>
      <c r="AF115" s="2" t="s">
        <v>598</v>
      </c>
      <c r="AG115" s="2" t="s">
        <v>598</v>
      </c>
      <c r="AH115" s="2" t="s">
        <v>598</v>
      </c>
      <c r="AI115" s="2" t="s">
        <v>598</v>
      </c>
      <c r="AM115" s="20">
        <f t="shared" si="3"/>
        <v>0.43099999999999999</v>
      </c>
      <c r="AN115" s="20">
        <f t="shared" si="4"/>
        <v>0.43</v>
      </c>
      <c r="AO115" s="92">
        <f t="shared" si="5"/>
        <v>0.99767981438515085</v>
      </c>
    </row>
    <row r="116" spans="1:41" ht="15" customHeight="1" x14ac:dyDescent="0.25">
      <c r="A116" s="2" t="s">
        <v>160</v>
      </c>
      <c r="B116" s="2" t="s">
        <v>163</v>
      </c>
      <c r="C116" s="2">
        <v>2014</v>
      </c>
      <c r="D116" s="2">
        <v>17.8</v>
      </c>
      <c r="E116" s="2">
        <v>4.3</v>
      </c>
      <c r="F116" s="2" t="s">
        <v>598</v>
      </c>
      <c r="G116" s="2">
        <v>0.6</v>
      </c>
      <c r="H116" s="2" t="s">
        <v>598</v>
      </c>
      <c r="I116" s="2">
        <v>3.7</v>
      </c>
      <c r="J116" s="2" t="s">
        <v>598</v>
      </c>
      <c r="K116" s="2" t="s">
        <v>598</v>
      </c>
      <c r="L116" s="2" t="s">
        <v>599</v>
      </c>
      <c r="M116" s="2" t="s">
        <v>598</v>
      </c>
      <c r="N116" s="2" t="s">
        <v>598</v>
      </c>
      <c r="O116" s="2" t="s">
        <v>598</v>
      </c>
      <c r="P116" s="2" t="s">
        <v>598</v>
      </c>
      <c r="Q116" s="2" t="s">
        <v>598</v>
      </c>
      <c r="R116" s="2" t="s">
        <v>598</v>
      </c>
      <c r="S116" s="2" t="s">
        <v>598</v>
      </c>
      <c r="T116" s="2" t="s">
        <v>598</v>
      </c>
      <c r="U116" s="2" t="s">
        <v>598</v>
      </c>
      <c r="V116" s="2" t="s">
        <v>598</v>
      </c>
      <c r="W116" s="2" t="s">
        <v>598</v>
      </c>
      <c r="X116" s="2" t="s">
        <v>598</v>
      </c>
      <c r="Y116" s="2" t="s">
        <v>598</v>
      </c>
      <c r="Z116" s="2" t="s">
        <v>598</v>
      </c>
      <c r="AA116" s="2" t="s">
        <v>598</v>
      </c>
      <c r="AB116" s="2" t="s">
        <v>598</v>
      </c>
      <c r="AC116" s="2" t="s">
        <v>598</v>
      </c>
      <c r="AD116" s="2" t="s">
        <v>598</v>
      </c>
      <c r="AE116" s="2" t="s">
        <v>598</v>
      </c>
      <c r="AF116" s="2" t="s">
        <v>598</v>
      </c>
      <c r="AG116" s="2" t="s">
        <v>598</v>
      </c>
      <c r="AH116" s="2" t="s">
        <v>598</v>
      </c>
      <c r="AI116" s="2" t="s">
        <v>598</v>
      </c>
      <c r="AM116" s="20">
        <f t="shared" si="3"/>
        <v>4.3</v>
      </c>
      <c r="AN116" s="20">
        <f t="shared" si="4"/>
        <v>17.8</v>
      </c>
      <c r="AO116" s="92">
        <f t="shared" si="5"/>
        <v>4.1395348837209305</v>
      </c>
    </row>
    <row r="117" spans="1:41" ht="15" customHeight="1" x14ac:dyDescent="0.25">
      <c r="A117" s="2" t="s">
        <v>160</v>
      </c>
      <c r="B117" s="2" t="s">
        <v>164</v>
      </c>
      <c r="C117" s="2">
        <v>2014</v>
      </c>
      <c r="D117" s="2">
        <v>114</v>
      </c>
      <c r="E117" s="2">
        <v>185.99</v>
      </c>
      <c r="F117" s="2" t="s">
        <v>598</v>
      </c>
      <c r="G117" s="2">
        <v>0</v>
      </c>
      <c r="H117" s="2">
        <v>0</v>
      </c>
      <c r="I117" s="2">
        <v>0</v>
      </c>
      <c r="J117" s="2">
        <v>0</v>
      </c>
      <c r="K117" s="2">
        <v>0</v>
      </c>
      <c r="L117" s="2" t="s">
        <v>599</v>
      </c>
      <c r="M117" s="2">
        <v>91.43</v>
      </c>
      <c r="N117" s="2">
        <v>30.48</v>
      </c>
      <c r="O117" s="2">
        <v>30.48</v>
      </c>
      <c r="P117" s="2">
        <v>0</v>
      </c>
      <c r="Q117" s="2">
        <v>0</v>
      </c>
      <c r="R117" s="2">
        <v>0</v>
      </c>
      <c r="S117" s="2" t="s">
        <v>8</v>
      </c>
      <c r="T117" s="2" t="s">
        <v>598</v>
      </c>
      <c r="U117" s="2" t="s">
        <v>598</v>
      </c>
      <c r="V117" s="2" t="s">
        <v>598</v>
      </c>
      <c r="W117" s="2" t="s">
        <v>598</v>
      </c>
      <c r="X117" s="2">
        <v>0</v>
      </c>
      <c r="Y117" s="2">
        <v>7.47</v>
      </c>
      <c r="Z117" s="2" t="s">
        <v>598</v>
      </c>
      <c r="AA117" s="2" t="s">
        <v>598</v>
      </c>
      <c r="AB117" s="2" t="s">
        <v>598</v>
      </c>
      <c r="AC117" s="2">
        <v>1.7</v>
      </c>
      <c r="AD117" s="2">
        <v>0</v>
      </c>
      <c r="AE117" s="2">
        <v>24.3</v>
      </c>
      <c r="AF117" s="2" t="s">
        <v>604</v>
      </c>
      <c r="AG117" s="2">
        <v>13.5</v>
      </c>
      <c r="AH117" s="2">
        <v>0.13</v>
      </c>
      <c r="AI117" s="2">
        <v>0.13</v>
      </c>
      <c r="AM117" s="20">
        <f t="shared" si="3"/>
        <v>185.99</v>
      </c>
      <c r="AN117" s="20">
        <f t="shared" si="4"/>
        <v>114</v>
      </c>
      <c r="AO117" s="92">
        <f t="shared" si="5"/>
        <v>0.61293617936448197</v>
      </c>
    </row>
    <row r="118" spans="1:41" ht="15" customHeight="1" x14ac:dyDescent="0.25">
      <c r="A118" s="2" t="s">
        <v>165</v>
      </c>
      <c r="B118" s="2" t="s">
        <v>166</v>
      </c>
      <c r="C118" s="2">
        <v>2014</v>
      </c>
      <c r="D118" s="2">
        <v>5</v>
      </c>
      <c r="E118" s="2">
        <v>5.8</v>
      </c>
      <c r="F118" s="2" t="s">
        <v>598</v>
      </c>
      <c r="G118" s="2">
        <v>0.7</v>
      </c>
      <c r="H118" s="2" t="s">
        <v>598</v>
      </c>
      <c r="I118" s="2">
        <v>0.3</v>
      </c>
      <c r="J118" s="2" t="s">
        <v>598</v>
      </c>
      <c r="K118" s="2" t="s">
        <v>598</v>
      </c>
      <c r="L118" s="2" t="s">
        <v>599</v>
      </c>
      <c r="M118" s="2" t="s">
        <v>598</v>
      </c>
      <c r="N118" s="2" t="s">
        <v>598</v>
      </c>
      <c r="O118" s="2" t="s">
        <v>598</v>
      </c>
      <c r="P118" s="2" t="s">
        <v>598</v>
      </c>
      <c r="Q118" s="2" t="s">
        <v>598</v>
      </c>
      <c r="R118" s="2" t="s">
        <v>598</v>
      </c>
      <c r="S118" s="2" t="s">
        <v>8</v>
      </c>
      <c r="T118" s="2">
        <v>4.8</v>
      </c>
      <c r="U118" s="2" t="s">
        <v>598</v>
      </c>
      <c r="V118" s="2" t="s">
        <v>598</v>
      </c>
      <c r="W118" s="2" t="s">
        <v>598</v>
      </c>
      <c r="X118" s="2" t="s">
        <v>598</v>
      </c>
      <c r="Y118" s="2" t="s">
        <v>598</v>
      </c>
      <c r="Z118" s="2" t="s">
        <v>598</v>
      </c>
      <c r="AA118" s="2" t="s">
        <v>598</v>
      </c>
      <c r="AB118" s="2" t="s">
        <v>598</v>
      </c>
      <c r="AC118" s="2" t="s">
        <v>598</v>
      </c>
      <c r="AD118" s="2" t="s">
        <v>598</v>
      </c>
      <c r="AE118" s="2" t="s">
        <v>598</v>
      </c>
      <c r="AF118" s="2" t="s">
        <v>598</v>
      </c>
      <c r="AG118" s="2" t="s">
        <v>598</v>
      </c>
      <c r="AH118" s="2" t="s">
        <v>598</v>
      </c>
      <c r="AI118" s="2" t="s">
        <v>598</v>
      </c>
      <c r="AM118" s="20">
        <f t="shared" si="3"/>
        <v>5.8</v>
      </c>
      <c r="AN118" s="20">
        <f t="shared" si="4"/>
        <v>5</v>
      </c>
      <c r="AO118" s="92">
        <f t="shared" si="5"/>
        <v>0.86206896551724144</v>
      </c>
    </row>
    <row r="119" spans="1:41" ht="15" customHeight="1" x14ac:dyDescent="0.25">
      <c r="A119" s="2" t="s">
        <v>167</v>
      </c>
      <c r="B119" s="2" t="s">
        <v>168</v>
      </c>
      <c r="C119" s="2">
        <v>2014</v>
      </c>
      <c r="D119" s="2">
        <v>0.82799999999999996</v>
      </c>
      <c r="E119" s="2">
        <v>0.95399999999999996</v>
      </c>
      <c r="F119" s="2" t="s">
        <v>598</v>
      </c>
      <c r="G119" s="2">
        <v>0.59699999999999998</v>
      </c>
      <c r="H119" s="2" t="s">
        <v>598</v>
      </c>
      <c r="I119" s="2" t="s">
        <v>598</v>
      </c>
      <c r="J119" s="2" t="s">
        <v>598</v>
      </c>
      <c r="K119" s="2" t="s">
        <v>598</v>
      </c>
      <c r="L119" s="2" t="s">
        <v>599</v>
      </c>
      <c r="M119" s="2" t="s">
        <v>598</v>
      </c>
      <c r="N119" s="2" t="s">
        <v>598</v>
      </c>
      <c r="O119" s="2" t="s">
        <v>598</v>
      </c>
      <c r="P119" s="2" t="s">
        <v>598</v>
      </c>
      <c r="Q119" s="2" t="s">
        <v>598</v>
      </c>
      <c r="R119" s="2" t="s">
        <v>598</v>
      </c>
      <c r="S119" s="2" t="s">
        <v>598</v>
      </c>
      <c r="T119" s="2" t="s">
        <v>598</v>
      </c>
      <c r="U119" s="2" t="s">
        <v>598</v>
      </c>
      <c r="V119" s="2" t="s">
        <v>598</v>
      </c>
      <c r="W119" s="2" t="s">
        <v>598</v>
      </c>
      <c r="X119" s="2" t="s">
        <v>598</v>
      </c>
      <c r="Y119" s="2">
        <v>0.35699999999999998</v>
      </c>
      <c r="Z119" s="2" t="s">
        <v>598</v>
      </c>
      <c r="AA119" s="2" t="s">
        <v>598</v>
      </c>
      <c r="AB119" s="2" t="s">
        <v>598</v>
      </c>
      <c r="AC119" s="2" t="s">
        <v>598</v>
      </c>
      <c r="AD119" s="2" t="s">
        <v>598</v>
      </c>
      <c r="AE119" s="2" t="s">
        <v>598</v>
      </c>
      <c r="AF119" s="2" t="s">
        <v>598</v>
      </c>
      <c r="AG119" s="2" t="s">
        <v>598</v>
      </c>
      <c r="AH119" s="2" t="s">
        <v>598</v>
      </c>
      <c r="AI119" s="2" t="s">
        <v>598</v>
      </c>
      <c r="AM119" s="20">
        <f t="shared" si="3"/>
        <v>0.95399999999999996</v>
      </c>
      <c r="AN119" s="20">
        <f t="shared" si="4"/>
        <v>0.82799999999999996</v>
      </c>
      <c r="AO119" s="92">
        <f t="shared" si="5"/>
        <v>0.86792452830188682</v>
      </c>
    </row>
    <row r="120" spans="1:41" ht="15" customHeight="1" x14ac:dyDescent="0.25">
      <c r="A120" s="2" t="s">
        <v>169</v>
      </c>
      <c r="B120" s="2" t="s">
        <v>170</v>
      </c>
      <c r="C120" s="2">
        <v>2014</v>
      </c>
      <c r="D120" s="2">
        <v>582.40099999999995</v>
      </c>
      <c r="E120" s="2">
        <v>1013.693</v>
      </c>
      <c r="F120" s="2" t="s">
        <v>598</v>
      </c>
      <c r="G120" s="2">
        <v>0.99</v>
      </c>
      <c r="H120" s="2" t="s">
        <v>598</v>
      </c>
      <c r="I120" s="2">
        <v>6.202</v>
      </c>
      <c r="J120" s="2">
        <v>51.02</v>
      </c>
      <c r="K120" s="2" t="s">
        <v>598</v>
      </c>
      <c r="L120" s="2" t="s">
        <v>599</v>
      </c>
      <c r="M120" s="2" t="s">
        <v>598</v>
      </c>
      <c r="N120" s="2" t="s">
        <v>598</v>
      </c>
      <c r="O120" s="2" t="s">
        <v>598</v>
      </c>
      <c r="P120" s="2" t="s">
        <v>598</v>
      </c>
      <c r="Q120" s="2" t="s">
        <v>598</v>
      </c>
      <c r="R120" s="2" t="s">
        <v>598</v>
      </c>
      <c r="S120" s="2" t="s">
        <v>598</v>
      </c>
      <c r="T120" s="2">
        <v>96.99</v>
      </c>
      <c r="U120" s="2" t="s">
        <v>598</v>
      </c>
      <c r="V120" s="2" t="s">
        <v>598</v>
      </c>
      <c r="W120" s="2" t="s">
        <v>598</v>
      </c>
      <c r="X120" s="2" t="s">
        <v>598</v>
      </c>
      <c r="Y120" s="2">
        <v>0.745</v>
      </c>
      <c r="Z120" s="2" t="s">
        <v>598</v>
      </c>
      <c r="AA120" s="2" t="s">
        <v>598</v>
      </c>
      <c r="AB120" s="2" t="s">
        <v>598</v>
      </c>
      <c r="AC120" s="2" t="s">
        <v>598</v>
      </c>
      <c r="AD120" s="2">
        <v>414.64600000000002</v>
      </c>
      <c r="AE120" s="2">
        <v>443.1</v>
      </c>
      <c r="AF120" s="2" t="s">
        <v>600</v>
      </c>
      <c r="AG120" s="2">
        <v>136.4</v>
      </c>
      <c r="AH120" s="2" t="s">
        <v>598</v>
      </c>
      <c r="AI120" s="2" t="s">
        <v>598</v>
      </c>
      <c r="AM120" s="20">
        <f t="shared" si="3"/>
        <v>1013.6930000000001</v>
      </c>
      <c r="AN120" s="20">
        <f t="shared" si="4"/>
        <v>582.40099999999995</v>
      </c>
      <c r="AO120" s="92">
        <f t="shared" si="5"/>
        <v>0.57453390720859265</v>
      </c>
    </row>
    <row r="121" spans="1:41" ht="15" customHeight="1" x14ac:dyDescent="0.25">
      <c r="A121" s="2" t="s">
        <v>169</v>
      </c>
      <c r="B121" s="2" t="s">
        <v>171</v>
      </c>
      <c r="C121" s="2">
        <v>2014</v>
      </c>
      <c r="D121" s="2" t="s">
        <v>598</v>
      </c>
      <c r="E121" s="2" t="s">
        <v>598</v>
      </c>
      <c r="F121" s="2" t="s">
        <v>598</v>
      </c>
      <c r="G121" s="2" t="s">
        <v>598</v>
      </c>
      <c r="H121" s="2" t="s">
        <v>598</v>
      </c>
      <c r="I121" s="2" t="s">
        <v>598</v>
      </c>
      <c r="J121" s="2" t="s">
        <v>598</v>
      </c>
      <c r="K121" s="2" t="s">
        <v>598</v>
      </c>
      <c r="L121" s="2" t="s">
        <v>599</v>
      </c>
      <c r="M121" s="2" t="s">
        <v>598</v>
      </c>
      <c r="N121" s="2" t="s">
        <v>598</v>
      </c>
      <c r="O121" s="2" t="s">
        <v>598</v>
      </c>
      <c r="P121" s="2" t="s">
        <v>598</v>
      </c>
      <c r="Q121" s="2" t="s">
        <v>598</v>
      </c>
      <c r="R121" s="2" t="s">
        <v>598</v>
      </c>
      <c r="S121" s="2" t="s">
        <v>598</v>
      </c>
      <c r="T121" s="2" t="s">
        <v>598</v>
      </c>
      <c r="U121" s="2" t="s">
        <v>598</v>
      </c>
      <c r="V121" s="2" t="s">
        <v>598</v>
      </c>
      <c r="W121" s="2" t="s">
        <v>598</v>
      </c>
      <c r="X121" s="2" t="s">
        <v>598</v>
      </c>
      <c r="Y121" s="2" t="s">
        <v>598</v>
      </c>
      <c r="Z121" s="2" t="s">
        <v>598</v>
      </c>
      <c r="AA121" s="2" t="s">
        <v>598</v>
      </c>
      <c r="AB121" s="2" t="s">
        <v>598</v>
      </c>
      <c r="AC121" s="2" t="s">
        <v>598</v>
      </c>
      <c r="AD121" s="2" t="s">
        <v>598</v>
      </c>
      <c r="AE121" s="2" t="s">
        <v>598</v>
      </c>
      <c r="AF121" s="2" t="s">
        <v>598</v>
      </c>
      <c r="AG121" s="2" t="s">
        <v>598</v>
      </c>
      <c r="AH121" s="2" t="s">
        <v>598</v>
      </c>
      <c r="AI121" s="2" t="s">
        <v>598</v>
      </c>
      <c r="AM121" s="20">
        <f t="shared" si="3"/>
        <v>0</v>
      </c>
      <c r="AN121" s="20">
        <f t="shared" si="4"/>
        <v>0</v>
      </c>
      <c r="AO121" s="92" t="str">
        <f t="shared" si="5"/>
        <v/>
      </c>
    </row>
    <row r="122" spans="1:41" ht="15" customHeight="1" x14ac:dyDescent="0.25">
      <c r="A122" s="2" t="s">
        <v>172</v>
      </c>
      <c r="B122" s="2" t="s">
        <v>173</v>
      </c>
      <c r="C122" s="2">
        <v>2014</v>
      </c>
      <c r="D122" s="2">
        <v>38.738999999999997</v>
      </c>
      <c r="E122" s="2">
        <v>131.78700000000001</v>
      </c>
      <c r="F122" s="2">
        <v>0</v>
      </c>
      <c r="G122" s="2">
        <v>4.391</v>
      </c>
      <c r="H122" s="2">
        <v>0</v>
      </c>
      <c r="I122" s="2">
        <v>0</v>
      </c>
      <c r="J122" s="2">
        <v>0</v>
      </c>
      <c r="K122" s="2">
        <v>0</v>
      </c>
      <c r="L122" s="2" t="s">
        <v>610</v>
      </c>
      <c r="M122" s="2">
        <v>93.207999999999998</v>
      </c>
      <c r="N122" s="2">
        <v>34.188000000000002</v>
      </c>
      <c r="O122" s="2">
        <v>0</v>
      </c>
      <c r="P122" s="2">
        <v>0</v>
      </c>
      <c r="Q122" s="2" t="s">
        <v>598</v>
      </c>
      <c r="R122" s="2" t="s">
        <v>598</v>
      </c>
      <c r="S122" s="2" t="s">
        <v>8</v>
      </c>
      <c r="T122" s="2" t="s">
        <v>598</v>
      </c>
      <c r="U122" s="2" t="s">
        <v>598</v>
      </c>
      <c r="V122" s="2" t="s">
        <v>598</v>
      </c>
      <c r="W122" s="2" t="s">
        <v>598</v>
      </c>
      <c r="X122" s="2" t="s">
        <v>598</v>
      </c>
      <c r="Y122" s="2" t="s">
        <v>598</v>
      </c>
      <c r="Z122" s="2" t="s">
        <v>598</v>
      </c>
      <c r="AA122" s="2" t="s">
        <v>598</v>
      </c>
      <c r="AB122" s="2" t="s">
        <v>598</v>
      </c>
      <c r="AC122" s="2" t="s">
        <v>598</v>
      </c>
      <c r="AD122" s="2" t="s">
        <v>598</v>
      </c>
      <c r="AE122" s="2" t="s">
        <v>598</v>
      </c>
      <c r="AF122" s="2" t="s">
        <v>598</v>
      </c>
      <c r="AG122" s="2" t="s">
        <v>598</v>
      </c>
      <c r="AH122" s="2" t="s">
        <v>598</v>
      </c>
      <c r="AI122" s="2" t="s">
        <v>598</v>
      </c>
      <c r="AM122" s="20">
        <f t="shared" si="3"/>
        <v>131.78700000000001</v>
      </c>
      <c r="AN122" s="20">
        <f t="shared" si="4"/>
        <v>38.738999999999997</v>
      </c>
      <c r="AO122" s="92">
        <f t="shared" si="5"/>
        <v>0.29395160372419127</v>
      </c>
    </row>
    <row r="123" spans="1:41" ht="15" customHeight="1" x14ac:dyDescent="0.25">
      <c r="A123" s="2" t="s">
        <v>172</v>
      </c>
      <c r="B123" s="2" t="s">
        <v>174</v>
      </c>
      <c r="C123" s="2">
        <v>2014</v>
      </c>
      <c r="D123" s="2">
        <v>0.24299999999999999</v>
      </c>
      <c r="E123" s="2">
        <v>0.24381</v>
      </c>
      <c r="F123" s="2" t="s">
        <v>598</v>
      </c>
      <c r="G123" s="2">
        <v>2.266E-2</v>
      </c>
      <c r="H123" s="2" t="s">
        <v>598</v>
      </c>
      <c r="I123" s="2" t="s">
        <v>598</v>
      </c>
      <c r="J123" s="2" t="s">
        <v>598</v>
      </c>
      <c r="K123" s="2" t="s">
        <v>598</v>
      </c>
      <c r="L123" s="2" t="s">
        <v>599</v>
      </c>
      <c r="M123" s="2" t="s">
        <v>598</v>
      </c>
      <c r="N123" s="2" t="s">
        <v>598</v>
      </c>
      <c r="O123" s="2" t="s">
        <v>598</v>
      </c>
      <c r="P123" s="2" t="s">
        <v>598</v>
      </c>
      <c r="Q123" s="2" t="s">
        <v>598</v>
      </c>
      <c r="R123" s="2" t="s">
        <v>598</v>
      </c>
      <c r="S123" s="2" t="s">
        <v>598</v>
      </c>
      <c r="T123" s="2">
        <v>0.22115000000000001</v>
      </c>
      <c r="U123" s="2" t="s">
        <v>598</v>
      </c>
      <c r="V123" s="2" t="s">
        <v>598</v>
      </c>
      <c r="W123" s="2" t="s">
        <v>598</v>
      </c>
      <c r="X123" s="2" t="s">
        <v>598</v>
      </c>
      <c r="Y123" s="2" t="s">
        <v>598</v>
      </c>
      <c r="Z123" s="2" t="s">
        <v>598</v>
      </c>
      <c r="AA123" s="2" t="s">
        <v>598</v>
      </c>
      <c r="AB123" s="2" t="s">
        <v>598</v>
      </c>
      <c r="AC123" s="2" t="s">
        <v>598</v>
      </c>
      <c r="AD123" s="2" t="s">
        <v>598</v>
      </c>
      <c r="AE123" s="2" t="s">
        <v>598</v>
      </c>
      <c r="AF123" s="2" t="s">
        <v>598</v>
      </c>
      <c r="AG123" s="2" t="s">
        <v>598</v>
      </c>
      <c r="AH123" s="2" t="s">
        <v>598</v>
      </c>
      <c r="AI123" s="2" t="s">
        <v>598</v>
      </c>
      <c r="AM123" s="20">
        <f t="shared" si="3"/>
        <v>0.24381000000000003</v>
      </c>
      <c r="AN123" s="20">
        <f t="shared" si="4"/>
        <v>0.24299999999999999</v>
      </c>
      <c r="AO123" s="92">
        <f t="shared" si="5"/>
        <v>0.99667774086378724</v>
      </c>
    </row>
    <row r="124" spans="1:41" ht="15" customHeight="1" x14ac:dyDescent="0.25">
      <c r="A124" s="2" t="s">
        <v>175</v>
      </c>
      <c r="B124" s="2" t="s">
        <v>176</v>
      </c>
      <c r="C124" s="2">
        <v>2014</v>
      </c>
      <c r="D124" s="2">
        <v>23</v>
      </c>
      <c r="E124" s="2">
        <v>28.15</v>
      </c>
      <c r="F124" s="2" t="s">
        <v>598</v>
      </c>
      <c r="G124" s="2">
        <v>0.4</v>
      </c>
      <c r="H124" s="2" t="s">
        <v>598</v>
      </c>
      <c r="I124" s="2" t="s">
        <v>598</v>
      </c>
      <c r="J124" s="2" t="s">
        <v>598</v>
      </c>
      <c r="K124" s="2" t="s">
        <v>598</v>
      </c>
      <c r="L124" s="2" t="s">
        <v>599</v>
      </c>
      <c r="M124" s="2">
        <v>3.3</v>
      </c>
      <c r="N124" s="2" t="s">
        <v>598</v>
      </c>
      <c r="O124" s="2">
        <v>24.3</v>
      </c>
      <c r="P124" s="2" t="s">
        <v>598</v>
      </c>
      <c r="Q124" s="2" t="s">
        <v>598</v>
      </c>
      <c r="R124" s="2" t="s">
        <v>598</v>
      </c>
      <c r="S124" s="2" t="s">
        <v>598</v>
      </c>
      <c r="T124" s="2" t="s">
        <v>598</v>
      </c>
      <c r="U124" s="2" t="s">
        <v>598</v>
      </c>
      <c r="V124" s="2" t="s">
        <v>598</v>
      </c>
      <c r="W124" s="2" t="s">
        <v>598</v>
      </c>
      <c r="X124" s="2" t="s">
        <v>598</v>
      </c>
      <c r="Y124" s="2">
        <v>0.15</v>
      </c>
      <c r="Z124" s="2" t="s">
        <v>598</v>
      </c>
      <c r="AA124" s="2" t="s">
        <v>598</v>
      </c>
      <c r="AB124" s="2" t="s">
        <v>598</v>
      </c>
      <c r="AC124" s="2" t="s">
        <v>598</v>
      </c>
      <c r="AD124" s="2" t="s">
        <v>598</v>
      </c>
      <c r="AE124" s="2" t="s">
        <v>598</v>
      </c>
      <c r="AF124" s="2" t="s">
        <v>598</v>
      </c>
      <c r="AG124" s="2" t="s">
        <v>598</v>
      </c>
      <c r="AH124" s="2" t="s">
        <v>598</v>
      </c>
      <c r="AI124" s="2" t="s">
        <v>598</v>
      </c>
      <c r="AM124" s="20">
        <f t="shared" si="3"/>
        <v>28.15</v>
      </c>
      <c r="AN124" s="20">
        <f t="shared" si="4"/>
        <v>23</v>
      </c>
      <c r="AO124" s="92">
        <f t="shared" si="5"/>
        <v>0.81705150976909413</v>
      </c>
    </row>
    <row r="125" spans="1:41" ht="15" customHeight="1" x14ac:dyDescent="0.25">
      <c r="A125" s="2" t="s">
        <v>177</v>
      </c>
      <c r="B125" s="2" t="s">
        <v>178</v>
      </c>
      <c r="C125" s="2">
        <v>2014</v>
      </c>
      <c r="D125" s="2">
        <v>15</v>
      </c>
      <c r="E125" s="2">
        <v>18.893999999999998</v>
      </c>
      <c r="F125" s="2" t="s">
        <v>598</v>
      </c>
      <c r="G125" s="2">
        <v>0.99399999999999999</v>
      </c>
      <c r="H125" s="2" t="s">
        <v>598</v>
      </c>
      <c r="I125" s="2" t="s">
        <v>598</v>
      </c>
      <c r="J125" s="2" t="s">
        <v>598</v>
      </c>
      <c r="K125" s="2" t="s">
        <v>598</v>
      </c>
      <c r="L125" s="2" t="s">
        <v>611</v>
      </c>
      <c r="M125" s="2" t="s">
        <v>598</v>
      </c>
      <c r="N125" s="2" t="s">
        <v>598</v>
      </c>
      <c r="O125" s="2" t="s">
        <v>598</v>
      </c>
      <c r="P125" s="2" t="s">
        <v>598</v>
      </c>
      <c r="Q125" s="2" t="s">
        <v>598</v>
      </c>
      <c r="R125" s="2">
        <v>15.6</v>
      </c>
      <c r="S125" s="2" t="s">
        <v>8</v>
      </c>
      <c r="T125" s="2" t="s">
        <v>598</v>
      </c>
      <c r="U125" s="2" t="s">
        <v>598</v>
      </c>
      <c r="V125" s="2" t="s">
        <v>598</v>
      </c>
      <c r="W125" s="2" t="s">
        <v>598</v>
      </c>
      <c r="X125" s="2" t="s">
        <v>598</v>
      </c>
      <c r="Y125" s="2" t="s">
        <v>598</v>
      </c>
      <c r="Z125" s="2" t="s">
        <v>598</v>
      </c>
      <c r="AA125" s="2" t="s">
        <v>598</v>
      </c>
      <c r="AB125" s="2" t="s">
        <v>598</v>
      </c>
      <c r="AC125" s="2" t="s">
        <v>598</v>
      </c>
      <c r="AD125" s="2">
        <v>2.2999999999999998</v>
      </c>
      <c r="AE125" s="2" t="s">
        <v>598</v>
      </c>
      <c r="AF125" s="2" t="s">
        <v>598</v>
      </c>
      <c r="AG125" s="2" t="s">
        <v>598</v>
      </c>
      <c r="AH125" s="2" t="s">
        <v>598</v>
      </c>
      <c r="AI125" s="2" t="s">
        <v>598</v>
      </c>
      <c r="AM125" s="20">
        <f t="shared" si="3"/>
        <v>18.894000000000002</v>
      </c>
      <c r="AN125" s="20">
        <f t="shared" si="4"/>
        <v>15</v>
      </c>
      <c r="AO125" s="92">
        <f t="shared" si="5"/>
        <v>0.7939028262940615</v>
      </c>
    </row>
    <row r="126" spans="1:41" ht="15" customHeight="1" x14ac:dyDescent="0.25">
      <c r="A126" s="2" t="s">
        <v>177</v>
      </c>
      <c r="B126" s="2" t="s">
        <v>179</v>
      </c>
      <c r="C126" s="2">
        <v>2014</v>
      </c>
      <c r="D126" s="2">
        <v>49.1</v>
      </c>
      <c r="E126" s="2">
        <v>63.19</v>
      </c>
      <c r="F126" s="2" t="s">
        <v>598</v>
      </c>
      <c r="G126" s="2">
        <v>1.99</v>
      </c>
      <c r="H126" s="2" t="s">
        <v>598</v>
      </c>
      <c r="I126" s="2" t="s">
        <v>598</v>
      </c>
      <c r="J126" s="2" t="s">
        <v>598</v>
      </c>
      <c r="K126" s="2" t="s">
        <v>598</v>
      </c>
      <c r="L126" s="2" t="s">
        <v>599</v>
      </c>
      <c r="M126" s="2" t="s">
        <v>598</v>
      </c>
      <c r="N126" s="2" t="s">
        <v>598</v>
      </c>
      <c r="O126" s="2" t="s">
        <v>598</v>
      </c>
      <c r="P126" s="2" t="s">
        <v>598</v>
      </c>
      <c r="Q126" s="2" t="s">
        <v>598</v>
      </c>
      <c r="R126" s="2">
        <v>55.2</v>
      </c>
      <c r="S126" s="2" t="s">
        <v>8</v>
      </c>
      <c r="T126" s="2" t="s">
        <v>598</v>
      </c>
      <c r="U126" s="2" t="s">
        <v>598</v>
      </c>
      <c r="V126" s="2" t="s">
        <v>598</v>
      </c>
      <c r="W126" s="2" t="s">
        <v>598</v>
      </c>
      <c r="X126" s="2" t="s">
        <v>598</v>
      </c>
      <c r="Y126" s="2" t="s">
        <v>598</v>
      </c>
      <c r="Z126" s="2" t="s">
        <v>598</v>
      </c>
      <c r="AA126" s="2" t="s">
        <v>598</v>
      </c>
      <c r="AB126" s="2" t="s">
        <v>598</v>
      </c>
      <c r="AC126" s="2" t="s">
        <v>598</v>
      </c>
      <c r="AD126" s="2">
        <v>6</v>
      </c>
      <c r="AE126" s="2" t="s">
        <v>598</v>
      </c>
      <c r="AF126" s="2" t="s">
        <v>603</v>
      </c>
      <c r="AG126" s="2" t="s">
        <v>598</v>
      </c>
      <c r="AH126" s="2" t="s">
        <v>598</v>
      </c>
      <c r="AI126" s="2" t="s">
        <v>598</v>
      </c>
      <c r="AM126" s="20">
        <f t="shared" si="3"/>
        <v>63.190000000000005</v>
      </c>
      <c r="AN126" s="20">
        <f t="shared" si="4"/>
        <v>49.1</v>
      </c>
      <c r="AO126" s="92">
        <f t="shared" si="5"/>
        <v>0.77702168064567179</v>
      </c>
    </row>
    <row r="127" spans="1:41" ht="15" customHeight="1" x14ac:dyDescent="0.25">
      <c r="A127" s="2" t="s">
        <v>177</v>
      </c>
      <c r="B127" s="2" t="s">
        <v>180</v>
      </c>
      <c r="C127" s="2">
        <v>2014</v>
      </c>
      <c r="D127" s="2">
        <v>0.23400000000000001</v>
      </c>
      <c r="E127" s="2">
        <v>0.23430000000000001</v>
      </c>
      <c r="F127" s="2" t="s">
        <v>598</v>
      </c>
      <c r="G127" s="2">
        <v>7.3000000000000001E-3</v>
      </c>
      <c r="H127" s="2" t="s">
        <v>598</v>
      </c>
      <c r="I127" s="2" t="s">
        <v>598</v>
      </c>
      <c r="J127" s="2" t="s">
        <v>598</v>
      </c>
      <c r="K127" s="2" t="s">
        <v>598</v>
      </c>
      <c r="L127" s="2" t="s">
        <v>612</v>
      </c>
      <c r="M127" s="2" t="s">
        <v>598</v>
      </c>
      <c r="N127" s="2" t="s">
        <v>598</v>
      </c>
      <c r="O127" s="2" t="s">
        <v>598</v>
      </c>
      <c r="P127" s="2" t="s">
        <v>598</v>
      </c>
      <c r="Q127" s="2" t="s">
        <v>598</v>
      </c>
      <c r="R127" s="2" t="s">
        <v>598</v>
      </c>
      <c r="S127" s="2" t="s">
        <v>598</v>
      </c>
      <c r="T127" s="2">
        <v>0.22700000000000001</v>
      </c>
      <c r="U127" s="2">
        <v>0</v>
      </c>
      <c r="V127" s="2">
        <v>0</v>
      </c>
      <c r="W127" s="2">
        <v>0</v>
      </c>
      <c r="X127" s="2">
        <v>0</v>
      </c>
      <c r="Y127" s="2">
        <v>0</v>
      </c>
      <c r="Z127" s="2">
        <v>0</v>
      </c>
      <c r="AA127" s="2" t="s">
        <v>598</v>
      </c>
      <c r="AB127" s="2" t="s">
        <v>598</v>
      </c>
      <c r="AC127" s="2" t="s">
        <v>598</v>
      </c>
      <c r="AD127" s="2" t="s">
        <v>598</v>
      </c>
      <c r="AE127" s="2" t="s">
        <v>598</v>
      </c>
      <c r="AF127" s="2" t="s">
        <v>598</v>
      </c>
      <c r="AG127" s="2" t="s">
        <v>598</v>
      </c>
      <c r="AH127" s="2" t="s">
        <v>598</v>
      </c>
      <c r="AI127" s="2" t="s">
        <v>598</v>
      </c>
      <c r="AM127" s="20">
        <f t="shared" si="3"/>
        <v>0.23430000000000001</v>
      </c>
      <c r="AN127" s="20">
        <f t="shared" si="4"/>
        <v>0.23400000000000001</v>
      </c>
      <c r="AO127" s="92">
        <f t="shared" si="5"/>
        <v>0.99871959026888601</v>
      </c>
    </row>
    <row r="128" spans="1:41" ht="15" customHeight="1" x14ac:dyDescent="0.25">
      <c r="A128" s="2" t="s">
        <v>181</v>
      </c>
      <c r="B128" s="2" t="s">
        <v>182</v>
      </c>
      <c r="C128" s="2">
        <v>2014</v>
      </c>
      <c r="D128" s="2">
        <v>270.3</v>
      </c>
      <c r="E128" s="2">
        <v>348.822</v>
      </c>
      <c r="F128" s="2">
        <v>0</v>
      </c>
      <c r="G128" s="2">
        <v>1.5880000000000001</v>
      </c>
      <c r="H128" s="2">
        <v>0</v>
      </c>
      <c r="I128" s="2">
        <v>0</v>
      </c>
      <c r="J128" s="2">
        <v>20.741</v>
      </c>
      <c r="K128" s="2">
        <v>0</v>
      </c>
      <c r="L128" s="2" t="s">
        <v>599</v>
      </c>
      <c r="M128" s="2">
        <v>72.736999999999995</v>
      </c>
      <c r="N128" s="2">
        <v>0</v>
      </c>
      <c r="O128" s="2">
        <v>0</v>
      </c>
      <c r="P128" s="2">
        <v>0</v>
      </c>
      <c r="Q128" s="2">
        <v>0</v>
      </c>
      <c r="R128" s="2">
        <v>0</v>
      </c>
      <c r="S128" s="2" t="s">
        <v>8</v>
      </c>
      <c r="T128" s="2">
        <v>0</v>
      </c>
      <c r="U128" s="2">
        <v>0</v>
      </c>
      <c r="V128" s="2">
        <v>0</v>
      </c>
      <c r="W128" s="2">
        <v>0</v>
      </c>
      <c r="X128" s="2">
        <v>0</v>
      </c>
      <c r="Y128" s="2">
        <v>1.1559999999999999</v>
      </c>
      <c r="Z128" s="2">
        <v>0</v>
      </c>
      <c r="AA128" s="2">
        <v>0</v>
      </c>
      <c r="AB128" s="2">
        <v>201</v>
      </c>
      <c r="AC128" s="2">
        <v>0</v>
      </c>
      <c r="AD128" s="2">
        <v>51.6</v>
      </c>
      <c r="AE128" s="2">
        <v>0</v>
      </c>
      <c r="AF128" s="2" t="s">
        <v>598</v>
      </c>
      <c r="AG128" s="2">
        <v>0</v>
      </c>
      <c r="AH128" s="2">
        <v>0</v>
      </c>
      <c r="AI128" s="2">
        <v>0</v>
      </c>
      <c r="AM128" s="20">
        <f t="shared" si="3"/>
        <v>348.822</v>
      </c>
      <c r="AN128" s="20">
        <f t="shared" si="4"/>
        <v>270.3</v>
      </c>
      <c r="AO128" s="92">
        <f t="shared" si="5"/>
        <v>0.77489378536904208</v>
      </c>
    </row>
    <row r="129" spans="1:41" ht="15" customHeight="1" x14ac:dyDescent="0.25">
      <c r="A129" s="2" t="s">
        <v>183</v>
      </c>
      <c r="B129" s="2" t="s">
        <v>184</v>
      </c>
      <c r="C129" s="2">
        <v>2014</v>
      </c>
      <c r="D129" s="2">
        <v>3.7</v>
      </c>
      <c r="E129" s="2">
        <v>3.7</v>
      </c>
      <c r="F129" s="2">
        <v>0</v>
      </c>
      <c r="G129" s="2">
        <v>0.2</v>
      </c>
      <c r="H129" s="2">
        <v>0</v>
      </c>
      <c r="I129" s="2">
        <v>0</v>
      </c>
      <c r="J129" s="2">
        <v>0</v>
      </c>
      <c r="K129" s="2">
        <v>0</v>
      </c>
      <c r="L129" s="2" t="s">
        <v>599</v>
      </c>
      <c r="M129" s="2">
        <v>0</v>
      </c>
      <c r="N129" s="2">
        <v>0</v>
      </c>
      <c r="O129" s="2">
        <v>0</v>
      </c>
      <c r="P129" s="2">
        <v>0</v>
      </c>
      <c r="Q129" s="2">
        <v>0</v>
      </c>
      <c r="R129" s="2">
        <v>0</v>
      </c>
      <c r="S129" s="2" t="s">
        <v>8</v>
      </c>
      <c r="T129" s="2">
        <v>3.5</v>
      </c>
      <c r="U129" s="2">
        <v>0</v>
      </c>
      <c r="V129" s="2">
        <v>0</v>
      </c>
      <c r="W129" s="2">
        <v>0</v>
      </c>
      <c r="X129" s="2">
        <v>0</v>
      </c>
      <c r="Y129" s="2">
        <v>0</v>
      </c>
      <c r="Z129" s="2">
        <v>0</v>
      </c>
      <c r="AA129" s="2">
        <v>0</v>
      </c>
      <c r="AB129" s="2">
        <v>0</v>
      </c>
      <c r="AC129" s="2">
        <v>0</v>
      </c>
      <c r="AD129" s="2">
        <v>0</v>
      </c>
      <c r="AE129" s="2">
        <v>0</v>
      </c>
      <c r="AF129" s="2" t="s">
        <v>605</v>
      </c>
      <c r="AG129" s="2" t="s">
        <v>598</v>
      </c>
      <c r="AH129" s="2">
        <v>0</v>
      </c>
      <c r="AI129" s="2">
        <v>0</v>
      </c>
      <c r="AM129" s="20">
        <f t="shared" si="3"/>
        <v>3.7</v>
      </c>
      <c r="AN129" s="20">
        <f t="shared" si="4"/>
        <v>3.7</v>
      </c>
      <c r="AO129" s="92">
        <f t="shared" si="5"/>
        <v>1</v>
      </c>
    </row>
    <row r="130" spans="1:41" ht="15" customHeight="1" x14ac:dyDescent="0.25">
      <c r="A130" s="2" t="s">
        <v>185</v>
      </c>
      <c r="B130" s="2" t="s">
        <v>186</v>
      </c>
      <c r="C130" s="2">
        <v>2014</v>
      </c>
      <c r="D130" s="2">
        <v>19.3</v>
      </c>
      <c r="E130" s="2">
        <v>23.18</v>
      </c>
      <c r="F130" s="2" t="s">
        <v>598</v>
      </c>
      <c r="G130" s="2">
        <v>1.18</v>
      </c>
      <c r="H130" s="2" t="s">
        <v>598</v>
      </c>
      <c r="I130" s="2" t="s">
        <v>598</v>
      </c>
      <c r="J130" s="2" t="s">
        <v>598</v>
      </c>
      <c r="K130" s="2" t="s">
        <v>598</v>
      </c>
      <c r="L130" s="2" t="s">
        <v>599</v>
      </c>
      <c r="M130" s="2">
        <v>3.9</v>
      </c>
      <c r="N130" s="2">
        <v>3.9</v>
      </c>
      <c r="O130" s="2">
        <v>5.8</v>
      </c>
      <c r="P130" s="2">
        <v>5.8</v>
      </c>
      <c r="Q130" s="2" t="s">
        <v>598</v>
      </c>
      <c r="R130" s="2" t="s">
        <v>598</v>
      </c>
      <c r="S130" s="2" t="s">
        <v>8</v>
      </c>
      <c r="T130" s="2" t="s">
        <v>598</v>
      </c>
      <c r="U130" s="2" t="s">
        <v>598</v>
      </c>
      <c r="V130" s="2" t="s">
        <v>598</v>
      </c>
      <c r="W130" s="2" t="s">
        <v>598</v>
      </c>
      <c r="X130" s="2" t="s">
        <v>598</v>
      </c>
      <c r="Y130" s="2" t="s">
        <v>598</v>
      </c>
      <c r="Z130" s="2" t="s">
        <v>598</v>
      </c>
      <c r="AA130" s="2" t="s">
        <v>598</v>
      </c>
      <c r="AB130" s="2" t="s">
        <v>598</v>
      </c>
      <c r="AC130" s="2" t="s">
        <v>598</v>
      </c>
      <c r="AD130" s="2">
        <v>2.6</v>
      </c>
      <c r="AE130" s="2" t="s">
        <v>598</v>
      </c>
      <c r="AF130" s="2" t="s">
        <v>598</v>
      </c>
      <c r="AG130" s="2" t="s">
        <v>598</v>
      </c>
      <c r="AH130" s="2" t="s">
        <v>598</v>
      </c>
      <c r="AI130" s="2" t="s">
        <v>598</v>
      </c>
      <c r="AM130" s="20">
        <f t="shared" si="3"/>
        <v>23.180000000000003</v>
      </c>
      <c r="AN130" s="20">
        <f t="shared" si="4"/>
        <v>19.3</v>
      </c>
      <c r="AO130" s="92">
        <f t="shared" si="5"/>
        <v>0.83261432269197577</v>
      </c>
    </row>
    <row r="131" spans="1:41" ht="15" customHeight="1" x14ac:dyDescent="0.25">
      <c r="A131" s="2" t="s">
        <v>185</v>
      </c>
      <c r="B131" s="2" t="s">
        <v>187</v>
      </c>
      <c r="C131" s="2">
        <v>2014</v>
      </c>
      <c r="D131" s="2">
        <v>6.7</v>
      </c>
      <c r="E131" s="2">
        <v>7.9269999999999996</v>
      </c>
      <c r="F131" s="2" t="s">
        <v>598</v>
      </c>
      <c r="G131" s="2">
        <v>0.72699999999999998</v>
      </c>
      <c r="H131" s="2" t="s">
        <v>598</v>
      </c>
      <c r="I131" s="2" t="s">
        <v>598</v>
      </c>
      <c r="J131" s="2" t="s">
        <v>598</v>
      </c>
      <c r="K131" s="2" t="s">
        <v>598</v>
      </c>
      <c r="L131" s="2" t="s">
        <v>599</v>
      </c>
      <c r="M131" s="2" t="s">
        <v>598</v>
      </c>
      <c r="N131" s="2" t="s">
        <v>598</v>
      </c>
      <c r="O131" s="2">
        <v>7.2</v>
      </c>
      <c r="P131" s="2" t="s">
        <v>598</v>
      </c>
      <c r="Q131" s="2" t="s">
        <v>598</v>
      </c>
      <c r="R131" s="2" t="s">
        <v>598</v>
      </c>
      <c r="S131" s="2" t="s">
        <v>8</v>
      </c>
      <c r="T131" s="2" t="s">
        <v>598</v>
      </c>
      <c r="U131" s="2" t="s">
        <v>598</v>
      </c>
      <c r="V131" s="2" t="s">
        <v>598</v>
      </c>
      <c r="W131" s="2" t="s">
        <v>598</v>
      </c>
      <c r="X131" s="2" t="s">
        <v>598</v>
      </c>
      <c r="Y131" s="2" t="s">
        <v>598</v>
      </c>
      <c r="Z131" s="2" t="s">
        <v>598</v>
      </c>
      <c r="AA131" s="2" t="s">
        <v>598</v>
      </c>
      <c r="AB131" s="2" t="s">
        <v>598</v>
      </c>
      <c r="AC131" s="2" t="s">
        <v>598</v>
      </c>
      <c r="AD131" s="2" t="s">
        <v>598</v>
      </c>
      <c r="AE131" s="2" t="s">
        <v>598</v>
      </c>
      <c r="AF131" s="2" t="s">
        <v>598</v>
      </c>
      <c r="AG131" s="2" t="s">
        <v>598</v>
      </c>
      <c r="AH131" s="2" t="s">
        <v>598</v>
      </c>
      <c r="AI131" s="2" t="s">
        <v>598</v>
      </c>
      <c r="AM131" s="20">
        <f t="shared" ref="AM131:AM194" si="6">SUMPRODUCT(F131:AE131)+IFERROR(AI131/1,0)</f>
        <v>7.9270000000000005</v>
      </c>
      <c r="AN131" s="20">
        <f t="shared" ref="AN131:AN194" si="7">IFERROR(D131/1,0)</f>
        <v>6.7</v>
      </c>
      <c r="AO131" s="92">
        <f t="shared" ref="AO131:AO194" si="8">IFERROR(AN131/AM131,"")</f>
        <v>0.84521256465245365</v>
      </c>
    </row>
    <row r="132" spans="1:41" ht="15" customHeight="1" x14ac:dyDescent="0.25">
      <c r="A132" s="2" t="s">
        <v>185</v>
      </c>
      <c r="B132" s="2" t="s">
        <v>188</v>
      </c>
      <c r="C132" s="2">
        <v>2014</v>
      </c>
      <c r="D132" s="2">
        <v>2.512</v>
      </c>
      <c r="E132" s="2">
        <v>2.903</v>
      </c>
      <c r="F132" s="2" t="s">
        <v>598</v>
      </c>
      <c r="G132" s="2">
        <v>0.29599999999999999</v>
      </c>
      <c r="H132" s="2" t="s">
        <v>598</v>
      </c>
      <c r="I132" s="2" t="s">
        <v>598</v>
      </c>
      <c r="J132" s="2" t="s">
        <v>598</v>
      </c>
      <c r="K132" s="2" t="s">
        <v>598</v>
      </c>
      <c r="L132" s="2" t="s">
        <v>599</v>
      </c>
      <c r="M132" s="2" t="s">
        <v>598</v>
      </c>
      <c r="N132" s="2" t="s">
        <v>598</v>
      </c>
      <c r="O132" s="2">
        <v>2.6070000000000002</v>
      </c>
      <c r="P132" s="2" t="s">
        <v>598</v>
      </c>
      <c r="Q132" s="2" t="s">
        <v>598</v>
      </c>
      <c r="R132" s="2" t="s">
        <v>598</v>
      </c>
      <c r="S132" s="2" t="s">
        <v>8</v>
      </c>
      <c r="T132" s="2" t="s">
        <v>598</v>
      </c>
      <c r="U132" s="2" t="s">
        <v>598</v>
      </c>
      <c r="V132" s="2" t="s">
        <v>598</v>
      </c>
      <c r="W132" s="2" t="s">
        <v>598</v>
      </c>
      <c r="X132" s="2" t="s">
        <v>598</v>
      </c>
      <c r="Y132" s="2" t="s">
        <v>598</v>
      </c>
      <c r="Z132" s="2" t="s">
        <v>598</v>
      </c>
      <c r="AA132" s="2" t="s">
        <v>598</v>
      </c>
      <c r="AB132" s="2" t="s">
        <v>598</v>
      </c>
      <c r="AC132" s="2" t="s">
        <v>598</v>
      </c>
      <c r="AD132" s="2" t="s">
        <v>598</v>
      </c>
      <c r="AE132" s="2" t="s">
        <v>598</v>
      </c>
      <c r="AF132" s="2" t="s">
        <v>598</v>
      </c>
      <c r="AG132" s="2" t="s">
        <v>598</v>
      </c>
      <c r="AH132" s="2" t="s">
        <v>598</v>
      </c>
      <c r="AI132" s="2" t="s">
        <v>598</v>
      </c>
      <c r="AM132" s="20">
        <f t="shared" si="6"/>
        <v>2.903</v>
      </c>
      <c r="AN132" s="20">
        <f t="shared" si="7"/>
        <v>2.512</v>
      </c>
      <c r="AO132" s="92">
        <f t="shared" si="8"/>
        <v>0.86531174646916986</v>
      </c>
    </row>
    <row r="133" spans="1:41" ht="15" customHeight="1" x14ac:dyDescent="0.25">
      <c r="A133" s="2" t="s">
        <v>185</v>
      </c>
      <c r="B133" s="2" t="s">
        <v>189</v>
      </c>
      <c r="C133" s="2">
        <v>2014</v>
      </c>
      <c r="D133" s="2">
        <v>19.8</v>
      </c>
      <c r="E133" s="2">
        <v>21.5</v>
      </c>
      <c r="F133" s="2" t="s">
        <v>598</v>
      </c>
      <c r="G133" s="2">
        <v>1.3</v>
      </c>
      <c r="H133" s="2" t="s">
        <v>598</v>
      </c>
      <c r="I133" s="2" t="s">
        <v>598</v>
      </c>
      <c r="J133" s="2" t="s">
        <v>598</v>
      </c>
      <c r="K133" s="2" t="s">
        <v>598</v>
      </c>
      <c r="L133" s="2" t="s">
        <v>599</v>
      </c>
      <c r="M133" s="2">
        <v>2.6</v>
      </c>
      <c r="N133" s="2">
        <v>2.6</v>
      </c>
      <c r="O133" s="2">
        <v>3.9</v>
      </c>
      <c r="P133" s="2">
        <v>3.9</v>
      </c>
      <c r="Q133" s="2" t="s">
        <v>598</v>
      </c>
      <c r="R133" s="2" t="s">
        <v>598</v>
      </c>
      <c r="S133" s="2" t="s">
        <v>8</v>
      </c>
      <c r="T133" s="2" t="s">
        <v>598</v>
      </c>
      <c r="U133" s="2" t="s">
        <v>598</v>
      </c>
      <c r="V133" s="2" t="s">
        <v>598</v>
      </c>
      <c r="W133" s="2" t="s">
        <v>598</v>
      </c>
      <c r="X133" s="2" t="s">
        <v>598</v>
      </c>
      <c r="Y133" s="2" t="s">
        <v>598</v>
      </c>
      <c r="Z133" s="2" t="s">
        <v>598</v>
      </c>
      <c r="AA133" s="2" t="s">
        <v>598</v>
      </c>
      <c r="AB133" s="2" t="s">
        <v>598</v>
      </c>
      <c r="AC133" s="2" t="s">
        <v>598</v>
      </c>
      <c r="AD133" s="2">
        <v>7.2</v>
      </c>
      <c r="AE133" s="2" t="s">
        <v>598</v>
      </c>
      <c r="AF133" s="2" t="s">
        <v>598</v>
      </c>
      <c r="AG133" s="2" t="s">
        <v>598</v>
      </c>
      <c r="AH133" s="2" t="s">
        <v>598</v>
      </c>
      <c r="AI133" s="2" t="s">
        <v>598</v>
      </c>
      <c r="AM133" s="20">
        <f t="shared" si="6"/>
        <v>21.5</v>
      </c>
      <c r="AN133" s="20">
        <f t="shared" si="7"/>
        <v>19.8</v>
      </c>
      <c r="AO133" s="92">
        <f t="shared" si="8"/>
        <v>0.92093023255813955</v>
      </c>
    </row>
    <row r="134" spans="1:41" ht="15" customHeight="1" x14ac:dyDescent="0.25">
      <c r="A134" s="2" t="s">
        <v>190</v>
      </c>
      <c r="B134" s="2" t="s">
        <v>191</v>
      </c>
      <c r="C134" s="2">
        <v>2014</v>
      </c>
      <c r="D134" s="2">
        <v>37.9</v>
      </c>
      <c r="E134" s="2">
        <v>42.1</v>
      </c>
      <c r="F134" s="2" t="s">
        <v>598</v>
      </c>
      <c r="G134" s="2">
        <v>0.2</v>
      </c>
      <c r="H134" s="2" t="s">
        <v>598</v>
      </c>
      <c r="I134" s="2" t="s">
        <v>598</v>
      </c>
      <c r="J134" s="2" t="s">
        <v>598</v>
      </c>
      <c r="K134" s="2" t="s">
        <v>598</v>
      </c>
      <c r="L134" s="2" t="s">
        <v>598</v>
      </c>
      <c r="M134" s="2">
        <v>30.7</v>
      </c>
      <c r="N134" s="2" t="s">
        <v>598</v>
      </c>
      <c r="O134" s="2">
        <v>5.6</v>
      </c>
      <c r="P134" s="2" t="s">
        <v>598</v>
      </c>
      <c r="Q134" s="2" t="s">
        <v>598</v>
      </c>
      <c r="R134" s="2" t="s">
        <v>598</v>
      </c>
      <c r="S134" s="2" t="s">
        <v>8</v>
      </c>
      <c r="T134" s="2" t="s">
        <v>598</v>
      </c>
      <c r="U134" s="2" t="s">
        <v>598</v>
      </c>
      <c r="V134" s="2" t="s">
        <v>598</v>
      </c>
      <c r="W134" s="2" t="s">
        <v>598</v>
      </c>
      <c r="X134" s="2" t="s">
        <v>598</v>
      </c>
      <c r="Y134" s="2" t="s">
        <v>598</v>
      </c>
      <c r="Z134" s="2" t="s">
        <v>598</v>
      </c>
      <c r="AA134" s="2" t="s">
        <v>598</v>
      </c>
      <c r="AB134" s="2" t="s">
        <v>598</v>
      </c>
      <c r="AC134" s="2" t="s">
        <v>598</v>
      </c>
      <c r="AD134" s="2">
        <v>5.6</v>
      </c>
      <c r="AE134" s="2" t="s">
        <v>598</v>
      </c>
      <c r="AF134" s="2" t="s">
        <v>598</v>
      </c>
      <c r="AG134" s="2" t="s">
        <v>598</v>
      </c>
      <c r="AH134" s="2" t="s">
        <v>598</v>
      </c>
      <c r="AI134" s="2" t="s">
        <v>598</v>
      </c>
      <c r="AM134" s="20">
        <f t="shared" si="6"/>
        <v>42.1</v>
      </c>
      <c r="AN134" s="20">
        <f t="shared" si="7"/>
        <v>37.9</v>
      </c>
      <c r="AO134" s="92">
        <f t="shared" si="8"/>
        <v>0.90023752969121129</v>
      </c>
    </row>
    <row r="135" spans="1:41" ht="15" customHeight="1" x14ac:dyDescent="0.25">
      <c r="A135" s="2" t="s">
        <v>192</v>
      </c>
      <c r="B135" s="2" t="s">
        <v>193</v>
      </c>
      <c r="C135" s="2">
        <v>2014</v>
      </c>
      <c r="D135" s="2">
        <v>17.8</v>
      </c>
      <c r="E135" s="2">
        <v>20.96</v>
      </c>
      <c r="F135" s="2" t="s">
        <v>598</v>
      </c>
      <c r="G135" s="2">
        <v>0</v>
      </c>
      <c r="H135" s="2">
        <v>0.46</v>
      </c>
      <c r="I135" s="2">
        <v>0</v>
      </c>
      <c r="J135" s="2" t="s">
        <v>598</v>
      </c>
      <c r="K135" s="2">
        <v>0</v>
      </c>
      <c r="L135" s="2" t="s">
        <v>599</v>
      </c>
      <c r="M135" s="2">
        <v>4.0999999999999996</v>
      </c>
      <c r="N135" s="2">
        <v>3.7</v>
      </c>
      <c r="O135" s="2">
        <v>3.1</v>
      </c>
      <c r="P135" s="2">
        <v>1.6</v>
      </c>
      <c r="Q135" s="2" t="s">
        <v>598</v>
      </c>
      <c r="R135" s="2">
        <v>0</v>
      </c>
      <c r="S135" s="2" t="s">
        <v>8</v>
      </c>
      <c r="T135" s="2">
        <v>0</v>
      </c>
      <c r="U135" s="2" t="s">
        <v>598</v>
      </c>
      <c r="V135" s="2" t="s">
        <v>598</v>
      </c>
      <c r="W135" s="2" t="s">
        <v>598</v>
      </c>
      <c r="X135" s="2" t="s">
        <v>598</v>
      </c>
      <c r="Y135" s="2" t="s">
        <v>598</v>
      </c>
      <c r="Z135" s="2">
        <v>0</v>
      </c>
      <c r="AA135" s="2">
        <v>1.5</v>
      </c>
      <c r="AB135" s="2" t="s">
        <v>598</v>
      </c>
      <c r="AC135" s="2">
        <v>3</v>
      </c>
      <c r="AD135" s="2">
        <v>0.4</v>
      </c>
      <c r="AE135" s="2" t="s">
        <v>598</v>
      </c>
      <c r="AF135" s="2" t="s">
        <v>598</v>
      </c>
      <c r="AG135" s="2" t="s">
        <v>598</v>
      </c>
      <c r="AH135" s="2">
        <v>3.1</v>
      </c>
      <c r="AI135" s="2">
        <v>3.2</v>
      </c>
      <c r="AM135" s="20">
        <f t="shared" si="6"/>
        <v>21.06</v>
      </c>
      <c r="AN135" s="20">
        <f t="shared" si="7"/>
        <v>17.8</v>
      </c>
      <c r="AO135" s="92">
        <f t="shared" si="8"/>
        <v>0.84520417853751195</v>
      </c>
    </row>
    <row r="136" spans="1:41" ht="15" customHeight="1" x14ac:dyDescent="0.25">
      <c r="A136" s="2" t="s">
        <v>194</v>
      </c>
      <c r="B136" s="2" t="s">
        <v>195</v>
      </c>
      <c r="C136" s="2">
        <v>2014</v>
      </c>
      <c r="D136" s="2">
        <v>92</v>
      </c>
      <c r="E136" s="2">
        <v>104.17400000000001</v>
      </c>
      <c r="F136" s="2" t="s">
        <v>598</v>
      </c>
      <c r="G136" s="2">
        <v>0.83799999999999997</v>
      </c>
      <c r="H136" s="2" t="s">
        <v>598</v>
      </c>
      <c r="I136" s="2" t="s">
        <v>598</v>
      </c>
      <c r="J136" s="2" t="s">
        <v>598</v>
      </c>
      <c r="K136" s="2" t="s">
        <v>598</v>
      </c>
      <c r="L136" s="2" t="s">
        <v>599</v>
      </c>
      <c r="M136" s="2" t="s">
        <v>598</v>
      </c>
      <c r="N136" s="2" t="s">
        <v>598</v>
      </c>
      <c r="O136" s="2">
        <v>88.1</v>
      </c>
      <c r="P136" s="2" t="s">
        <v>598</v>
      </c>
      <c r="Q136" s="2" t="s">
        <v>598</v>
      </c>
      <c r="R136" s="2" t="s">
        <v>598</v>
      </c>
      <c r="S136" s="2" t="s">
        <v>8</v>
      </c>
      <c r="T136" s="2" t="s">
        <v>598</v>
      </c>
      <c r="U136" s="2" t="s">
        <v>598</v>
      </c>
      <c r="V136" s="2" t="s">
        <v>598</v>
      </c>
      <c r="W136" s="2" t="s">
        <v>598</v>
      </c>
      <c r="X136" s="2" t="s">
        <v>598</v>
      </c>
      <c r="Y136" s="2" t="s">
        <v>598</v>
      </c>
      <c r="Z136" s="2" t="s">
        <v>598</v>
      </c>
      <c r="AA136" s="2" t="s">
        <v>598</v>
      </c>
      <c r="AB136" s="2" t="s">
        <v>598</v>
      </c>
      <c r="AC136" s="2" t="s">
        <v>598</v>
      </c>
      <c r="AD136" s="2">
        <v>15.236000000000001</v>
      </c>
      <c r="AE136" s="2" t="s">
        <v>598</v>
      </c>
      <c r="AF136" s="2" t="s">
        <v>598</v>
      </c>
      <c r="AG136" s="2" t="s">
        <v>598</v>
      </c>
      <c r="AH136" s="2" t="s">
        <v>598</v>
      </c>
      <c r="AI136" s="2" t="s">
        <v>598</v>
      </c>
      <c r="AM136" s="20">
        <f t="shared" si="6"/>
        <v>104.17399999999999</v>
      </c>
      <c r="AN136" s="20">
        <f t="shared" si="7"/>
        <v>92</v>
      </c>
      <c r="AO136" s="92">
        <f t="shared" si="8"/>
        <v>0.88313782709697242</v>
      </c>
    </row>
    <row r="137" spans="1:41" ht="15" customHeight="1" x14ac:dyDescent="0.25">
      <c r="A137" s="2" t="s">
        <v>194</v>
      </c>
      <c r="B137" s="2" t="s">
        <v>196</v>
      </c>
      <c r="C137" s="2">
        <v>2014</v>
      </c>
      <c r="D137" s="2">
        <v>17.899999999999999</v>
      </c>
      <c r="E137" s="2">
        <v>21.55</v>
      </c>
      <c r="F137" s="2" t="s">
        <v>598</v>
      </c>
      <c r="G137" s="2">
        <v>0.15</v>
      </c>
      <c r="H137" s="2" t="s">
        <v>598</v>
      </c>
      <c r="I137" s="2" t="s">
        <v>598</v>
      </c>
      <c r="J137" s="2" t="s">
        <v>598</v>
      </c>
      <c r="K137" s="2" t="s">
        <v>598</v>
      </c>
      <c r="L137" s="2" t="s">
        <v>599</v>
      </c>
      <c r="M137" s="2" t="s">
        <v>598</v>
      </c>
      <c r="N137" s="2" t="s">
        <v>598</v>
      </c>
      <c r="O137" s="2">
        <v>21.4</v>
      </c>
      <c r="P137" s="2" t="s">
        <v>598</v>
      </c>
      <c r="Q137" s="2" t="s">
        <v>598</v>
      </c>
      <c r="R137" s="2" t="s">
        <v>598</v>
      </c>
      <c r="S137" s="2" t="s">
        <v>8</v>
      </c>
      <c r="T137" s="2" t="s">
        <v>598</v>
      </c>
      <c r="U137" s="2" t="s">
        <v>598</v>
      </c>
      <c r="V137" s="2" t="s">
        <v>598</v>
      </c>
      <c r="W137" s="2" t="s">
        <v>598</v>
      </c>
      <c r="X137" s="2" t="s">
        <v>598</v>
      </c>
      <c r="Y137" s="2" t="s">
        <v>598</v>
      </c>
      <c r="Z137" s="2" t="s">
        <v>598</v>
      </c>
      <c r="AA137" s="2" t="s">
        <v>598</v>
      </c>
      <c r="AB137" s="2" t="s">
        <v>598</v>
      </c>
      <c r="AC137" s="2" t="s">
        <v>598</v>
      </c>
      <c r="AD137" s="2" t="s">
        <v>598</v>
      </c>
      <c r="AE137" s="2" t="s">
        <v>598</v>
      </c>
      <c r="AF137" s="2" t="s">
        <v>598</v>
      </c>
      <c r="AG137" s="2" t="s">
        <v>598</v>
      </c>
      <c r="AH137" s="2" t="s">
        <v>598</v>
      </c>
      <c r="AI137" s="2" t="s">
        <v>598</v>
      </c>
      <c r="AM137" s="20">
        <f t="shared" si="6"/>
        <v>21.549999999999997</v>
      </c>
      <c r="AN137" s="20">
        <f t="shared" si="7"/>
        <v>17.899999999999999</v>
      </c>
      <c r="AO137" s="92">
        <f t="shared" si="8"/>
        <v>0.83062645011600933</v>
      </c>
    </row>
    <row r="138" spans="1:41" ht="15" customHeight="1" x14ac:dyDescent="0.25">
      <c r="A138" s="2" t="s">
        <v>197</v>
      </c>
      <c r="B138" s="2" t="s">
        <v>198</v>
      </c>
      <c r="C138" s="2">
        <v>2014</v>
      </c>
      <c r="D138" s="2">
        <v>4.9109999999999996</v>
      </c>
      <c r="E138" s="2">
        <v>5.4569999999999999</v>
      </c>
      <c r="F138" s="2" t="s">
        <v>598</v>
      </c>
      <c r="G138" s="2" t="s">
        <v>598</v>
      </c>
      <c r="H138" s="2" t="s">
        <v>598</v>
      </c>
      <c r="I138" s="2" t="s">
        <v>598</v>
      </c>
      <c r="J138" s="2">
        <v>1.1870000000000001</v>
      </c>
      <c r="K138" s="2" t="s">
        <v>598</v>
      </c>
      <c r="L138" s="2" t="s">
        <v>598</v>
      </c>
      <c r="M138" s="2" t="s">
        <v>598</v>
      </c>
      <c r="N138" s="2" t="s">
        <v>598</v>
      </c>
      <c r="O138" s="2" t="s">
        <v>598</v>
      </c>
      <c r="P138" s="2" t="s">
        <v>598</v>
      </c>
      <c r="Q138" s="2" t="s">
        <v>598</v>
      </c>
      <c r="R138" s="2" t="s">
        <v>598</v>
      </c>
      <c r="S138" s="2" t="s">
        <v>598</v>
      </c>
      <c r="T138" s="2" t="s">
        <v>598</v>
      </c>
      <c r="U138" s="2" t="s">
        <v>598</v>
      </c>
      <c r="V138" s="2" t="s">
        <v>598</v>
      </c>
      <c r="W138" s="2" t="s">
        <v>598</v>
      </c>
      <c r="X138" s="2" t="s">
        <v>598</v>
      </c>
      <c r="Y138" s="2">
        <v>4.2699999999999996</v>
      </c>
      <c r="Z138" s="2" t="s">
        <v>598</v>
      </c>
      <c r="AA138" s="2" t="s">
        <v>598</v>
      </c>
      <c r="AB138" s="2" t="s">
        <v>598</v>
      </c>
      <c r="AC138" s="2" t="s">
        <v>598</v>
      </c>
      <c r="AD138" s="2" t="s">
        <v>598</v>
      </c>
      <c r="AE138" s="2" t="s">
        <v>598</v>
      </c>
      <c r="AF138" s="2" t="s">
        <v>598</v>
      </c>
      <c r="AG138" s="2" t="s">
        <v>598</v>
      </c>
      <c r="AH138" s="2" t="s">
        <v>598</v>
      </c>
      <c r="AI138" s="2" t="s">
        <v>598</v>
      </c>
      <c r="AM138" s="20">
        <f t="shared" si="6"/>
        <v>5.4569999999999999</v>
      </c>
      <c r="AN138" s="20">
        <f t="shared" si="7"/>
        <v>4.9109999999999996</v>
      </c>
      <c r="AO138" s="92">
        <f t="shared" si="8"/>
        <v>0.89994502473886751</v>
      </c>
    </row>
    <row r="139" spans="1:41" ht="15" customHeight="1" x14ac:dyDescent="0.25">
      <c r="A139" s="2" t="s">
        <v>199</v>
      </c>
      <c r="B139" s="2" t="s">
        <v>200</v>
      </c>
      <c r="C139" s="2">
        <v>2014</v>
      </c>
      <c r="D139" s="2">
        <v>41</v>
      </c>
      <c r="E139" s="2">
        <v>44.4</v>
      </c>
      <c r="F139" s="2" t="s">
        <v>598</v>
      </c>
      <c r="G139" s="2">
        <v>0.1</v>
      </c>
      <c r="H139" s="2" t="s">
        <v>598</v>
      </c>
      <c r="I139" s="2" t="s">
        <v>598</v>
      </c>
      <c r="J139" s="2" t="s">
        <v>598</v>
      </c>
      <c r="K139" s="2" t="s">
        <v>598</v>
      </c>
      <c r="L139" s="2" t="s">
        <v>599</v>
      </c>
      <c r="M139" s="2" t="s">
        <v>598</v>
      </c>
      <c r="N139" s="2" t="s">
        <v>598</v>
      </c>
      <c r="O139" s="2">
        <v>38.299999999999997</v>
      </c>
      <c r="P139" s="2" t="s">
        <v>598</v>
      </c>
      <c r="Q139" s="2" t="s">
        <v>598</v>
      </c>
      <c r="R139" s="2" t="s">
        <v>598</v>
      </c>
      <c r="S139" s="2" t="s">
        <v>598</v>
      </c>
      <c r="T139" s="2">
        <v>5</v>
      </c>
      <c r="U139" s="2" t="s">
        <v>598</v>
      </c>
      <c r="V139" s="2" t="s">
        <v>598</v>
      </c>
      <c r="W139" s="2" t="s">
        <v>598</v>
      </c>
      <c r="X139" s="2" t="s">
        <v>598</v>
      </c>
      <c r="Y139" s="2" t="s">
        <v>598</v>
      </c>
      <c r="Z139" s="2" t="s">
        <v>598</v>
      </c>
      <c r="AA139" s="2" t="s">
        <v>598</v>
      </c>
      <c r="AB139" s="2" t="s">
        <v>598</v>
      </c>
      <c r="AC139" s="2" t="s">
        <v>598</v>
      </c>
      <c r="AD139" s="2" t="s">
        <v>598</v>
      </c>
      <c r="AE139" s="2" t="s">
        <v>598</v>
      </c>
      <c r="AF139" s="2" t="s">
        <v>598</v>
      </c>
      <c r="AG139" s="2" t="s">
        <v>598</v>
      </c>
      <c r="AH139" s="2">
        <v>1</v>
      </c>
      <c r="AI139" s="2" t="s">
        <v>598</v>
      </c>
      <c r="AM139" s="20">
        <f t="shared" si="6"/>
        <v>43.4</v>
      </c>
      <c r="AN139" s="20">
        <f t="shared" si="7"/>
        <v>41</v>
      </c>
      <c r="AO139" s="92">
        <f t="shared" si="8"/>
        <v>0.9447004608294931</v>
      </c>
    </row>
    <row r="140" spans="1:41" ht="15" customHeight="1" x14ac:dyDescent="0.25">
      <c r="A140" s="2" t="s">
        <v>201</v>
      </c>
      <c r="B140" s="2" t="s">
        <v>202</v>
      </c>
      <c r="C140" s="2">
        <v>2014</v>
      </c>
      <c r="D140" s="2" t="s">
        <v>598</v>
      </c>
      <c r="E140" s="2" t="s">
        <v>598</v>
      </c>
      <c r="F140" s="2" t="s">
        <v>598</v>
      </c>
      <c r="G140" s="2" t="s">
        <v>598</v>
      </c>
      <c r="H140" s="2" t="s">
        <v>598</v>
      </c>
      <c r="I140" s="2" t="s">
        <v>598</v>
      </c>
      <c r="J140" s="2" t="s">
        <v>598</v>
      </c>
      <c r="K140" s="2" t="s">
        <v>598</v>
      </c>
      <c r="L140" s="2" t="s">
        <v>599</v>
      </c>
      <c r="M140" s="2" t="s">
        <v>598</v>
      </c>
      <c r="N140" s="2" t="s">
        <v>598</v>
      </c>
      <c r="O140" s="2" t="s">
        <v>598</v>
      </c>
      <c r="P140" s="2" t="s">
        <v>598</v>
      </c>
      <c r="Q140" s="2" t="s">
        <v>598</v>
      </c>
      <c r="R140" s="2" t="s">
        <v>598</v>
      </c>
      <c r="S140" s="2" t="s">
        <v>598</v>
      </c>
      <c r="T140" s="2" t="s">
        <v>598</v>
      </c>
      <c r="U140" s="2" t="s">
        <v>598</v>
      </c>
      <c r="V140" s="2" t="s">
        <v>598</v>
      </c>
      <c r="W140" s="2" t="s">
        <v>598</v>
      </c>
      <c r="X140" s="2" t="s">
        <v>598</v>
      </c>
      <c r="Y140" s="2" t="s">
        <v>598</v>
      </c>
      <c r="Z140" s="2" t="s">
        <v>598</v>
      </c>
      <c r="AA140" s="2" t="s">
        <v>598</v>
      </c>
      <c r="AB140" s="2" t="s">
        <v>598</v>
      </c>
      <c r="AC140" s="2" t="s">
        <v>598</v>
      </c>
      <c r="AD140" s="2" t="s">
        <v>598</v>
      </c>
      <c r="AE140" s="2" t="s">
        <v>598</v>
      </c>
      <c r="AF140" s="2" t="s">
        <v>598</v>
      </c>
      <c r="AG140" s="2" t="s">
        <v>598</v>
      </c>
      <c r="AH140" s="2" t="s">
        <v>598</v>
      </c>
      <c r="AI140" s="2" t="s">
        <v>598</v>
      </c>
      <c r="AM140" s="20">
        <f t="shared" si="6"/>
        <v>0</v>
      </c>
      <c r="AN140" s="20">
        <f t="shared" si="7"/>
        <v>0</v>
      </c>
      <c r="AO140" s="92" t="str">
        <f t="shared" si="8"/>
        <v/>
      </c>
    </row>
    <row r="141" spans="1:41" ht="15" customHeight="1" x14ac:dyDescent="0.25">
      <c r="A141" s="2" t="s">
        <v>201</v>
      </c>
      <c r="B141" s="2" t="s">
        <v>203</v>
      </c>
      <c r="C141" s="2">
        <v>2014</v>
      </c>
      <c r="D141" s="2">
        <v>6.5</v>
      </c>
      <c r="E141" s="2">
        <v>6.8</v>
      </c>
      <c r="F141" s="2" t="s">
        <v>598</v>
      </c>
      <c r="G141" s="2">
        <v>0.3</v>
      </c>
      <c r="H141" s="2" t="s">
        <v>598</v>
      </c>
      <c r="I141" s="2" t="s">
        <v>598</v>
      </c>
      <c r="J141" s="2" t="s">
        <v>598</v>
      </c>
      <c r="K141" s="2" t="s">
        <v>598</v>
      </c>
      <c r="L141" s="2" t="s">
        <v>599</v>
      </c>
      <c r="M141" s="2" t="s">
        <v>598</v>
      </c>
      <c r="N141" s="2" t="s">
        <v>598</v>
      </c>
      <c r="O141" s="2" t="s">
        <v>598</v>
      </c>
      <c r="P141" s="2" t="s">
        <v>598</v>
      </c>
      <c r="Q141" s="2" t="s">
        <v>598</v>
      </c>
      <c r="R141" s="2" t="s">
        <v>598</v>
      </c>
      <c r="S141" s="2" t="s">
        <v>598</v>
      </c>
      <c r="T141" s="2">
        <v>6.3</v>
      </c>
      <c r="U141" s="2" t="s">
        <v>598</v>
      </c>
      <c r="V141" s="2" t="s">
        <v>598</v>
      </c>
      <c r="W141" s="2" t="s">
        <v>598</v>
      </c>
      <c r="X141" s="2" t="s">
        <v>598</v>
      </c>
      <c r="Y141" s="2" t="s">
        <v>598</v>
      </c>
      <c r="Z141" s="2" t="s">
        <v>598</v>
      </c>
      <c r="AA141" s="2" t="s">
        <v>598</v>
      </c>
      <c r="AB141" s="2" t="s">
        <v>598</v>
      </c>
      <c r="AC141" s="2" t="s">
        <v>598</v>
      </c>
      <c r="AD141" s="2" t="s">
        <v>598</v>
      </c>
      <c r="AE141" s="2" t="s">
        <v>598</v>
      </c>
      <c r="AF141" s="2" t="s">
        <v>598</v>
      </c>
      <c r="AG141" s="2" t="s">
        <v>598</v>
      </c>
      <c r="AH141" s="2">
        <v>0.2</v>
      </c>
      <c r="AI141" s="2">
        <v>0.2</v>
      </c>
      <c r="AM141" s="20">
        <f t="shared" si="6"/>
        <v>6.8</v>
      </c>
      <c r="AN141" s="20">
        <f t="shared" si="7"/>
        <v>6.5</v>
      </c>
      <c r="AO141" s="92">
        <f t="shared" si="8"/>
        <v>0.95588235294117652</v>
      </c>
    </row>
    <row r="142" spans="1:41" ht="15" customHeight="1" x14ac:dyDescent="0.25">
      <c r="A142" s="2" t="s">
        <v>201</v>
      </c>
      <c r="B142" s="2" t="s">
        <v>204</v>
      </c>
      <c r="C142" s="2">
        <v>2014</v>
      </c>
      <c r="D142" s="2">
        <v>60.9</v>
      </c>
      <c r="E142" s="2">
        <v>79.41</v>
      </c>
      <c r="F142" s="2" t="s">
        <v>598</v>
      </c>
      <c r="G142" s="2">
        <v>3</v>
      </c>
      <c r="H142" s="2" t="s">
        <v>598</v>
      </c>
      <c r="I142" s="2" t="s">
        <v>598</v>
      </c>
      <c r="J142" s="2" t="s">
        <v>598</v>
      </c>
      <c r="K142" s="2" t="s">
        <v>598</v>
      </c>
      <c r="L142" s="2" t="s">
        <v>599</v>
      </c>
      <c r="M142" s="2" t="s">
        <v>598</v>
      </c>
      <c r="N142" s="2" t="s">
        <v>598</v>
      </c>
      <c r="O142" s="2">
        <v>64.400000000000006</v>
      </c>
      <c r="P142" s="2" t="s">
        <v>598</v>
      </c>
      <c r="Q142" s="2" t="s">
        <v>598</v>
      </c>
      <c r="R142" s="2" t="s">
        <v>598</v>
      </c>
      <c r="S142" s="2" t="s">
        <v>8</v>
      </c>
      <c r="T142" s="2">
        <v>11.2</v>
      </c>
      <c r="U142" s="2" t="s">
        <v>598</v>
      </c>
      <c r="V142" s="2" t="s">
        <v>598</v>
      </c>
      <c r="W142" s="2" t="s">
        <v>598</v>
      </c>
      <c r="X142" s="2" t="s">
        <v>598</v>
      </c>
      <c r="Y142" s="2" t="s">
        <v>598</v>
      </c>
      <c r="Z142" s="2" t="s">
        <v>598</v>
      </c>
      <c r="AA142" s="2" t="s">
        <v>598</v>
      </c>
      <c r="AB142" s="2" t="s">
        <v>598</v>
      </c>
      <c r="AC142" s="2" t="s">
        <v>598</v>
      </c>
      <c r="AD142" s="2" t="s">
        <v>598</v>
      </c>
      <c r="AE142" s="2" t="s">
        <v>598</v>
      </c>
      <c r="AF142" s="2" t="s">
        <v>598</v>
      </c>
      <c r="AG142" s="2" t="s">
        <v>598</v>
      </c>
      <c r="AH142" s="2">
        <v>0.81</v>
      </c>
      <c r="AI142" s="2">
        <v>0.81</v>
      </c>
      <c r="AM142" s="20">
        <f t="shared" si="6"/>
        <v>79.410000000000011</v>
      </c>
      <c r="AN142" s="20">
        <f t="shared" si="7"/>
        <v>60.9</v>
      </c>
      <c r="AO142" s="92">
        <f t="shared" si="8"/>
        <v>0.76690593124291639</v>
      </c>
    </row>
    <row r="143" spans="1:41" ht="15" customHeight="1" x14ac:dyDescent="0.25">
      <c r="A143" s="2" t="s">
        <v>201</v>
      </c>
      <c r="B143" s="2" t="s">
        <v>205</v>
      </c>
      <c r="C143" s="2">
        <v>2014</v>
      </c>
      <c r="D143" s="2">
        <v>72</v>
      </c>
      <c r="E143" s="2">
        <v>83.7</v>
      </c>
      <c r="F143" s="2" t="s">
        <v>598</v>
      </c>
      <c r="G143" s="2">
        <v>2.8</v>
      </c>
      <c r="H143" s="2" t="s">
        <v>598</v>
      </c>
      <c r="I143" s="2">
        <v>2.6</v>
      </c>
      <c r="J143" s="2" t="s">
        <v>598</v>
      </c>
      <c r="K143" s="2" t="s">
        <v>598</v>
      </c>
      <c r="L143" s="2" t="s">
        <v>599</v>
      </c>
      <c r="M143" s="2">
        <v>5</v>
      </c>
      <c r="N143" s="2">
        <v>9</v>
      </c>
      <c r="O143" s="2">
        <v>17</v>
      </c>
      <c r="P143" s="2">
        <v>7</v>
      </c>
      <c r="Q143" s="2">
        <v>0</v>
      </c>
      <c r="R143" s="2">
        <v>27</v>
      </c>
      <c r="S143" s="2" t="s">
        <v>8</v>
      </c>
      <c r="T143" s="2" t="s">
        <v>598</v>
      </c>
      <c r="U143" s="2" t="s">
        <v>598</v>
      </c>
      <c r="V143" s="2" t="s">
        <v>598</v>
      </c>
      <c r="W143" s="2" t="s">
        <v>598</v>
      </c>
      <c r="X143" s="2" t="s">
        <v>598</v>
      </c>
      <c r="Y143" s="2" t="s">
        <v>598</v>
      </c>
      <c r="Z143" s="2" t="s">
        <v>598</v>
      </c>
      <c r="AA143" s="2">
        <v>5.8</v>
      </c>
      <c r="AB143" s="2">
        <v>0</v>
      </c>
      <c r="AC143" s="2">
        <v>0.7</v>
      </c>
      <c r="AD143" s="2">
        <v>6.8</v>
      </c>
      <c r="AE143" s="2" t="s">
        <v>598</v>
      </c>
      <c r="AF143" s="2" t="s">
        <v>598</v>
      </c>
      <c r="AG143" s="2" t="s">
        <v>598</v>
      </c>
      <c r="AH143" s="2" t="s">
        <v>598</v>
      </c>
      <c r="AI143" s="2" t="s">
        <v>598</v>
      </c>
      <c r="AM143" s="20">
        <f t="shared" si="6"/>
        <v>83.7</v>
      </c>
      <c r="AN143" s="20">
        <f t="shared" si="7"/>
        <v>72</v>
      </c>
      <c r="AO143" s="92">
        <f t="shared" si="8"/>
        <v>0.86021505376344087</v>
      </c>
    </row>
    <row r="144" spans="1:41" ht="15" customHeight="1" x14ac:dyDescent="0.25">
      <c r="A144" s="2" t="s">
        <v>206</v>
      </c>
      <c r="B144" s="2" t="s">
        <v>207</v>
      </c>
      <c r="C144" s="2">
        <v>2014</v>
      </c>
      <c r="D144" s="2" t="s">
        <v>598</v>
      </c>
      <c r="E144" s="2" t="s">
        <v>598</v>
      </c>
      <c r="F144" s="2" t="s">
        <v>598</v>
      </c>
      <c r="G144" s="2" t="s">
        <v>598</v>
      </c>
      <c r="H144" s="2" t="s">
        <v>598</v>
      </c>
      <c r="I144" s="2" t="s">
        <v>598</v>
      </c>
      <c r="J144" s="2" t="s">
        <v>598</v>
      </c>
      <c r="K144" s="2" t="s">
        <v>598</v>
      </c>
      <c r="L144" s="2" t="s">
        <v>599</v>
      </c>
      <c r="M144" s="2" t="s">
        <v>598</v>
      </c>
      <c r="N144" s="2" t="s">
        <v>598</v>
      </c>
      <c r="O144" s="2" t="s">
        <v>598</v>
      </c>
      <c r="P144" s="2" t="s">
        <v>598</v>
      </c>
      <c r="Q144" s="2" t="s">
        <v>598</v>
      </c>
      <c r="R144" s="2" t="s">
        <v>598</v>
      </c>
      <c r="S144" s="2" t="s">
        <v>598</v>
      </c>
      <c r="T144" s="2" t="s">
        <v>598</v>
      </c>
      <c r="U144" s="2" t="s">
        <v>598</v>
      </c>
      <c r="V144" s="2" t="s">
        <v>598</v>
      </c>
      <c r="W144" s="2" t="s">
        <v>598</v>
      </c>
      <c r="X144" s="2" t="s">
        <v>598</v>
      </c>
      <c r="Y144" s="2" t="s">
        <v>598</v>
      </c>
      <c r="Z144" s="2" t="s">
        <v>598</v>
      </c>
      <c r="AA144" s="2" t="s">
        <v>598</v>
      </c>
      <c r="AB144" s="2" t="s">
        <v>598</v>
      </c>
      <c r="AC144" s="2" t="s">
        <v>598</v>
      </c>
      <c r="AD144" s="2" t="s">
        <v>598</v>
      </c>
      <c r="AE144" s="2" t="s">
        <v>598</v>
      </c>
      <c r="AF144" s="2" t="s">
        <v>598</v>
      </c>
      <c r="AG144" s="2" t="s">
        <v>598</v>
      </c>
      <c r="AH144" s="2" t="s">
        <v>598</v>
      </c>
      <c r="AI144" s="2" t="s">
        <v>598</v>
      </c>
      <c r="AM144" s="20">
        <f t="shared" si="6"/>
        <v>0</v>
      </c>
      <c r="AN144" s="20">
        <f t="shared" si="7"/>
        <v>0</v>
      </c>
      <c r="AO144" s="92" t="str">
        <f t="shared" si="8"/>
        <v/>
      </c>
    </row>
    <row r="145" spans="1:41" ht="15" customHeight="1" x14ac:dyDescent="0.25">
      <c r="A145" s="2" t="s">
        <v>206</v>
      </c>
      <c r="B145" s="2" t="s">
        <v>208</v>
      </c>
      <c r="C145" s="2">
        <v>2014</v>
      </c>
      <c r="D145" s="2" t="s">
        <v>598</v>
      </c>
      <c r="E145" s="2" t="s">
        <v>598</v>
      </c>
      <c r="F145" s="2" t="s">
        <v>598</v>
      </c>
      <c r="G145" s="2" t="s">
        <v>598</v>
      </c>
      <c r="H145" s="2" t="s">
        <v>598</v>
      </c>
      <c r="I145" s="2" t="s">
        <v>598</v>
      </c>
      <c r="J145" s="2" t="s">
        <v>598</v>
      </c>
      <c r="K145" s="2" t="s">
        <v>598</v>
      </c>
      <c r="L145" s="2" t="s">
        <v>599</v>
      </c>
      <c r="M145" s="2" t="s">
        <v>598</v>
      </c>
      <c r="N145" s="2" t="s">
        <v>598</v>
      </c>
      <c r="O145" s="2" t="s">
        <v>598</v>
      </c>
      <c r="P145" s="2" t="s">
        <v>598</v>
      </c>
      <c r="Q145" s="2" t="s">
        <v>598</v>
      </c>
      <c r="R145" s="2" t="s">
        <v>598</v>
      </c>
      <c r="S145" s="2" t="s">
        <v>598</v>
      </c>
      <c r="T145" s="2" t="s">
        <v>598</v>
      </c>
      <c r="U145" s="2" t="s">
        <v>598</v>
      </c>
      <c r="V145" s="2" t="s">
        <v>598</v>
      </c>
      <c r="W145" s="2" t="s">
        <v>598</v>
      </c>
      <c r="X145" s="2" t="s">
        <v>598</v>
      </c>
      <c r="Y145" s="2" t="s">
        <v>598</v>
      </c>
      <c r="Z145" s="2" t="s">
        <v>598</v>
      </c>
      <c r="AA145" s="2" t="s">
        <v>598</v>
      </c>
      <c r="AB145" s="2" t="s">
        <v>598</v>
      </c>
      <c r="AC145" s="2" t="s">
        <v>598</v>
      </c>
      <c r="AD145" s="2" t="s">
        <v>598</v>
      </c>
      <c r="AE145" s="2" t="s">
        <v>598</v>
      </c>
      <c r="AF145" s="2" t="s">
        <v>598</v>
      </c>
      <c r="AG145" s="2" t="s">
        <v>598</v>
      </c>
      <c r="AH145" s="2" t="s">
        <v>598</v>
      </c>
      <c r="AI145" s="2" t="s">
        <v>598</v>
      </c>
      <c r="AM145" s="20">
        <f t="shared" si="6"/>
        <v>0</v>
      </c>
      <c r="AN145" s="20">
        <f t="shared" si="7"/>
        <v>0</v>
      </c>
      <c r="AO145" s="92" t="str">
        <f t="shared" si="8"/>
        <v/>
      </c>
    </row>
    <row r="146" spans="1:41" ht="15" customHeight="1" x14ac:dyDescent="0.25">
      <c r="A146" s="2" t="s">
        <v>206</v>
      </c>
      <c r="B146" s="2" t="s">
        <v>209</v>
      </c>
      <c r="C146" s="2">
        <v>2014</v>
      </c>
      <c r="D146" s="2">
        <v>13.39</v>
      </c>
      <c r="E146" s="2">
        <v>16.47</v>
      </c>
      <c r="F146" s="2" t="s">
        <v>598</v>
      </c>
      <c r="G146" s="2">
        <v>0.77</v>
      </c>
      <c r="H146" s="2" t="s">
        <v>598</v>
      </c>
      <c r="I146" s="2" t="s">
        <v>598</v>
      </c>
      <c r="J146" s="2" t="s">
        <v>598</v>
      </c>
      <c r="K146" s="2" t="s">
        <v>598</v>
      </c>
      <c r="L146" s="2" t="s">
        <v>599</v>
      </c>
      <c r="M146" s="2">
        <v>1.79</v>
      </c>
      <c r="N146" s="2">
        <v>0</v>
      </c>
      <c r="O146" s="2">
        <v>11.91</v>
      </c>
      <c r="P146" s="2">
        <v>0</v>
      </c>
      <c r="Q146" s="2">
        <v>0</v>
      </c>
      <c r="R146" s="2">
        <v>0</v>
      </c>
      <c r="S146" s="2" t="s">
        <v>8</v>
      </c>
      <c r="T146" s="2" t="s">
        <v>598</v>
      </c>
      <c r="U146" s="2" t="s">
        <v>598</v>
      </c>
      <c r="V146" s="2" t="s">
        <v>598</v>
      </c>
      <c r="W146" s="2" t="s">
        <v>598</v>
      </c>
      <c r="X146" s="2" t="s">
        <v>598</v>
      </c>
      <c r="Y146" s="2" t="s">
        <v>598</v>
      </c>
      <c r="Z146" s="2" t="s">
        <v>598</v>
      </c>
      <c r="AA146" s="2" t="s">
        <v>598</v>
      </c>
      <c r="AB146" s="2" t="s">
        <v>598</v>
      </c>
      <c r="AC146" s="2" t="s">
        <v>598</v>
      </c>
      <c r="AD146" s="2">
        <v>2</v>
      </c>
      <c r="AE146" s="2" t="s">
        <v>598</v>
      </c>
      <c r="AF146" s="2" t="s">
        <v>598</v>
      </c>
      <c r="AG146" s="2" t="s">
        <v>598</v>
      </c>
      <c r="AH146" s="2" t="s">
        <v>598</v>
      </c>
      <c r="AI146" s="2" t="s">
        <v>598</v>
      </c>
      <c r="AM146" s="20">
        <f t="shared" si="6"/>
        <v>16.47</v>
      </c>
      <c r="AN146" s="20">
        <f t="shared" si="7"/>
        <v>13.39</v>
      </c>
      <c r="AO146" s="92">
        <f t="shared" si="8"/>
        <v>0.81299332119004264</v>
      </c>
    </row>
    <row r="147" spans="1:41" ht="15" customHeight="1" x14ac:dyDescent="0.25">
      <c r="A147" s="2" t="s">
        <v>206</v>
      </c>
      <c r="B147" s="2" t="s">
        <v>210</v>
      </c>
      <c r="C147" s="2">
        <v>2014</v>
      </c>
      <c r="D147" s="2">
        <v>223.35</v>
      </c>
      <c r="E147" s="2">
        <v>245.88</v>
      </c>
      <c r="F147" s="2" t="s">
        <v>598</v>
      </c>
      <c r="G147" s="2">
        <v>3.87</v>
      </c>
      <c r="H147" s="2" t="s">
        <v>598</v>
      </c>
      <c r="I147" s="2">
        <v>39.22</v>
      </c>
      <c r="J147" s="2" t="s">
        <v>598</v>
      </c>
      <c r="K147" s="2" t="s">
        <v>598</v>
      </c>
      <c r="L147" s="2" t="s">
        <v>599</v>
      </c>
      <c r="M147" s="2" t="s">
        <v>598</v>
      </c>
      <c r="N147" s="2" t="s">
        <v>598</v>
      </c>
      <c r="O147" s="2" t="s">
        <v>598</v>
      </c>
      <c r="P147" s="2" t="s">
        <v>598</v>
      </c>
      <c r="Q147" s="2" t="s">
        <v>598</v>
      </c>
      <c r="R147" s="2" t="s">
        <v>598</v>
      </c>
      <c r="S147" s="2" t="s">
        <v>598</v>
      </c>
      <c r="T147" s="2">
        <v>31.36</v>
      </c>
      <c r="U147" s="2">
        <v>0</v>
      </c>
      <c r="V147" s="2">
        <v>79.8</v>
      </c>
      <c r="W147" s="2" t="s">
        <v>598</v>
      </c>
      <c r="X147" s="2" t="s">
        <v>598</v>
      </c>
      <c r="Y147" s="2">
        <v>11.42</v>
      </c>
      <c r="Z147" s="2" t="s">
        <v>598</v>
      </c>
      <c r="AA147" s="2" t="s">
        <v>598</v>
      </c>
      <c r="AB147" s="2" t="s">
        <v>598</v>
      </c>
      <c r="AC147" s="2" t="s">
        <v>598</v>
      </c>
      <c r="AD147" s="2">
        <v>1.83</v>
      </c>
      <c r="AE147" s="2">
        <v>78.38</v>
      </c>
      <c r="AF147" s="2" t="s">
        <v>605</v>
      </c>
      <c r="AG147" s="2">
        <v>24.46</v>
      </c>
      <c r="AH147" s="2">
        <v>0</v>
      </c>
      <c r="AI147" s="2">
        <v>0</v>
      </c>
      <c r="AM147" s="20">
        <f t="shared" si="6"/>
        <v>245.88</v>
      </c>
      <c r="AN147" s="20">
        <f t="shared" si="7"/>
        <v>223.35</v>
      </c>
      <c r="AO147" s="92">
        <f t="shared" si="8"/>
        <v>0.90836993655441678</v>
      </c>
    </row>
    <row r="148" spans="1:41" ht="15" customHeight="1" x14ac:dyDescent="0.25">
      <c r="A148" s="2" t="s">
        <v>206</v>
      </c>
      <c r="B148" s="2" t="s">
        <v>211</v>
      </c>
      <c r="C148" s="2">
        <v>2014</v>
      </c>
      <c r="D148" s="2" t="s">
        <v>598</v>
      </c>
      <c r="E148" s="2" t="s">
        <v>598</v>
      </c>
      <c r="F148" s="2" t="s">
        <v>598</v>
      </c>
      <c r="G148" s="2" t="s">
        <v>598</v>
      </c>
      <c r="H148" s="2" t="s">
        <v>598</v>
      </c>
      <c r="I148" s="2" t="s">
        <v>598</v>
      </c>
      <c r="J148" s="2" t="s">
        <v>598</v>
      </c>
      <c r="K148" s="2" t="s">
        <v>598</v>
      </c>
      <c r="L148" s="2" t="s">
        <v>599</v>
      </c>
      <c r="M148" s="2" t="s">
        <v>598</v>
      </c>
      <c r="N148" s="2" t="s">
        <v>598</v>
      </c>
      <c r="O148" s="2" t="s">
        <v>598</v>
      </c>
      <c r="P148" s="2" t="s">
        <v>598</v>
      </c>
      <c r="Q148" s="2" t="s">
        <v>598</v>
      </c>
      <c r="R148" s="2" t="s">
        <v>598</v>
      </c>
      <c r="S148" s="2" t="s">
        <v>598</v>
      </c>
      <c r="T148" s="2" t="s">
        <v>598</v>
      </c>
      <c r="U148" s="2" t="s">
        <v>598</v>
      </c>
      <c r="V148" s="2" t="s">
        <v>598</v>
      </c>
      <c r="W148" s="2" t="s">
        <v>598</v>
      </c>
      <c r="X148" s="2" t="s">
        <v>598</v>
      </c>
      <c r="Y148" s="2" t="s">
        <v>598</v>
      </c>
      <c r="Z148" s="2" t="s">
        <v>598</v>
      </c>
      <c r="AA148" s="2" t="s">
        <v>598</v>
      </c>
      <c r="AB148" s="2" t="s">
        <v>598</v>
      </c>
      <c r="AC148" s="2" t="s">
        <v>598</v>
      </c>
      <c r="AD148" s="2" t="s">
        <v>598</v>
      </c>
      <c r="AE148" s="2" t="s">
        <v>598</v>
      </c>
      <c r="AF148" s="2" t="s">
        <v>598</v>
      </c>
      <c r="AG148" s="2" t="s">
        <v>598</v>
      </c>
      <c r="AH148" s="2" t="s">
        <v>598</v>
      </c>
      <c r="AI148" s="2" t="s">
        <v>598</v>
      </c>
      <c r="AM148" s="20">
        <f t="shared" si="6"/>
        <v>0</v>
      </c>
      <c r="AN148" s="20">
        <f t="shared" si="7"/>
        <v>0</v>
      </c>
      <c r="AO148" s="92" t="str">
        <f t="shared" si="8"/>
        <v/>
      </c>
    </row>
    <row r="149" spans="1:41" ht="15" customHeight="1" x14ac:dyDescent="0.25">
      <c r="A149" s="2" t="s">
        <v>206</v>
      </c>
      <c r="B149" s="2" t="s">
        <v>212</v>
      </c>
      <c r="C149" s="2">
        <v>2014</v>
      </c>
      <c r="D149" s="2">
        <v>3.16</v>
      </c>
      <c r="E149" s="2">
        <v>3.4</v>
      </c>
      <c r="F149" s="2" t="s">
        <v>598</v>
      </c>
      <c r="G149" s="2">
        <v>0.12</v>
      </c>
      <c r="H149" s="2" t="s">
        <v>598</v>
      </c>
      <c r="I149" s="2" t="s">
        <v>598</v>
      </c>
      <c r="J149" s="2" t="s">
        <v>598</v>
      </c>
      <c r="K149" s="2" t="s">
        <v>598</v>
      </c>
      <c r="L149" s="2" t="s">
        <v>599</v>
      </c>
      <c r="M149" s="2" t="s">
        <v>598</v>
      </c>
      <c r="N149" s="2" t="s">
        <v>598</v>
      </c>
      <c r="O149" s="2" t="s">
        <v>598</v>
      </c>
      <c r="P149" s="2" t="s">
        <v>598</v>
      </c>
      <c r="Q149" s="2" t="s">
        <v>598</v>
      </c>
      <c r="R149" s="2" t="s">
        <v>598</v>
      </c>
      <c r="S149" s="2" t="s">
        <v>598</v>
      </c>
      <c r="T149" s="2">
        <v>3.28</v>
      </c>
      <c r="U149" s="2" t="s">
        <v>598</v>
      </c>
      <c r="V149" s="2" t="s">
        <v>598</v>
      </c>
      <c r="W149" s="2" t="s">
        <v>598</v>
      </c>
      <c r="X149" s="2" t="s">
        <v>598</v>
      </c>
      <c r="Y149" s="2" t="s">
        <v>598</v>
      </c>
      <c r="Z149" s="2" t="s">
        <v>598</v>
      </c>
      <c r="AA149" s="2" t="s">
        <v>598</v>
      </c>
      <c r="AB149" s="2" t="s">
        <v>598</v>
      </c>
      <c r="AC149" s="2" t="s">
        <v>598</v>
      </c>
      <c r="AD149" s="2" t="s">
        <v>598</v>
      </c>
      <c r="AE149" s="2" t="s">
        <v>598</v>
      </c>
      <c r="AF149" s="2" t="s">
        <v>598</v>
      </c>
      <c r="AG149" s="2" t="s">
        <v>598</v>
      </c>
      <c r="AH149" s="2" t="s">
        <v>598</v>
      </c>
      <c r="AI149" s="2" t="s">
        <v>598</v>
      </c>
      <c r="AM149" s="20">
        <f t="shared" si="6"/>
        <v>3.4</v>
      </c>
      <c r="AN149" s="20">
        <f t="shared" si="7"/>
        <v>3.16</v>
      </c>
      <c r="AO149" s="92">
        <f t="shared" si="8"/>
        <v>0.92941176470588238</v>
      </c>
    </row>
    <row r="150" spans="1:41" ht="15" customHeight="1" x14ac:dyDescent="0.25">
      <c r="A150" s="2" t="s">
        <v>213</v>
      </c>
      <c r="B150" s="2" t="s">
        <v>214</v>
      </c>
      <c r="C150" s="2">
        <v>2014</v>
      </c>
      <c r="D150" s="2">
        <v>70.599999999999994</v>
      </c>
      <c r="E150" s="2">
        <v>80.95</v>
      </c>
      <c r="F150" s="2" t="s">
        <v>598</v>
      </c>
      <c r="G150" s="2">
        <v>0.95</v>
      </c>
      <c r="H150" s="2" t="s">
        <v>598</v>
      </c>
      <c r="I150" s="2">
        <v>0.28000000000000003</v>
      </c>
      <c r="J150" s="2" t="s">
        <v>598</v>
      </c>
      <c r="K150" s="2" t="s">
        <v>598</v>
      </c>
      <c r="L150" s="2" t="s">
        <v>599</v>
      </c>
      <c r="M150" s="2" t="s">
        <v>598</v>
      </c>
      <c r="N150" s="2" t="s">
        <v>598</v>
      </c>
      <c r="O150" s="2" t="s">
        <v>598</v>
      </c>
      <c r="P150" s="2" t="s">
        <v>598</v>
      </c>
      <c r="Q150" s="2" t="s">
        <v>598</v>
      </c>
      <c r="R150" s="2" t="s">
        <v>598</v>
      </c>
      <c r="S150" s="2" t="s">
        <v>598</v>
      </c>
      <c r="T150" s="2">
        <v>0.02</v>
      </c>
      <c r="U150" s="2" t="s">
        <v>598</v>
      </c>
      <c r="V150" s="2">
        <v>79.7</v>
      </c>
      <c r="W150" s="2" t="s">
        <v>598</v>
      </c>
      <c r="X150" s="2" t="s">
        <v>598</v>
      </c>
      <c r="Y150" s="2" t="s">
        <v>598</v>
      </c>
      <c r="Z150" s="2" t="s">
        <v>598</v>
      </c>
      <c r="AA150" s="2" t="s">
        <v>598</v>
      </c>
      <c r="AB150" s="2" t="s">
        <v>598</v>
      </c>
      <c r="AC150" s="2" t="s">
        <v>598</v>
      </c>
      <c r="AD150" s="2" t="s">
        <v>598</v>
      </c>
      <c r="AE150" s="2" t="s">
        <v>598</v>
      </c>
      <c r="AF150" s="2" t="s">
        <v>598</v>
      </c>
      <c r="AG150" s="2" t="s">
        <v>598</v>
      </c>
      <c r="AH150" s="2" t="s">
        <v>598</v>
      </c>
      <c r="AI150" s="2" t="s">
        <v>598</v>
      </c>
      <c r="AM150" s="20">
        <f t="shared" si="6"/>
        <v>80.95</v>
      </c>
      <c r="AN150" s="20">
        <f t="shared" si="7"/>
        <v>70.599999999999994</v>
      </c>
      <c r="AO150" s="92">
        <f t="shared" si="8"/>
        <v>0.87214329833230375</v>
      </c>
    </row>
    <row r="151" spans="1:41" ht="15" customHeight="1" x14ac:dyDescent="0.25">
      <c r="A151" s="2" t="s">
        <v>215</v>
      </c>
      <c r="B151" s="2" t="s">
        <v>216</v>
      </c>
      <c r="C151" s="2">
        <v>2014</v>
      </c>
      <c r="D151" s="2">
        <v>7</v>
      </c>
      <c r="E151" s="2">
        <v>7</v>
      </c>
      <c r="F151" s="2" t="s">
        <v>598</v>
      </c>
      <c r="G151" s="2">
        <v>6</v>
      </c>
      <c r="H151" s="2" t="s">
        <v>598</v>
      </c>
      <c r="I151" s="2" t="s">
        <v>598</v>
      </c>
      <c r="J151" s="2" t="s">
        <v>598</v>
      </c>
      <c r="K151" s="2">
        <v>1</v>
      </c>
      <c r="L151" s="2" t="s">
        <v>599</v>
      </c>
      <c r="M151" s="2" t="s">
        <v>598</v>
      </c>
      <c r="N151" s="2" t="s">
        <v>598</v>
      </c>
      <c r="O151" s="2" t="s">
        <v>598</v>
      </c>
      <c r="P151" s="2" t="s">
        <v>598</v>
      </c>
      <c r="Q151" s="2" t="s">
        <v>598</v>
      </c>
      <c r="R151" s="2" t="s">
        <v>598</v>
      </c>
      <c r="S151" s="2" t="s">
        <v>598</v>
      </c>
      <c r="T151" s="2" t="s">
        <v>598</v>
      </c>
      <c r="U151" s="2" t="s">
        <v>598</v>
      </c>
      <c r="V151" s="2" t="s">
        <v>598</v>
      </c>
      <c r="W151" s="2" t="s">
        <v>598</v>
      </c>
      <c r="X151" s="2" t="s">
        <v>598</v>
      </c>
      <c r="Y151" s="2" t="s">
        <v>598</v>
      </c>
      <c r="Z151" s="2" t="s">
        <v>598</v>
      </c>
      <c r="AA151" s="2" t="s">
        <v>598</v>
      </c>
      <c r="AB151" s="2" t="s">
        <v>598</v>
      </c>
      <c r="AC151" s="2" t="s">
        <v>598</v>
      </c>
      <c r="AD151" s="2" t="s">
        <v>598</v>
      </c>
      <c r="AE151" s="2" t="s">
        <v>598</v>
      </c>
      <c r="AF151" s="2" t="s">
        <v>598</v>
      </c>
      <c r="AG151" s="2" t="s">
        <v>598</v>
      </c>
      <c r="AH151" s="2" t="s">
        <v>598</v>
      </c>
      <c r="AI151" s="2" t="s">
        <v>598</v>
      </c>
      <c r="AM151" s="20">
        <f t="shared" si="6"/>
        <v>7</v>
      </c>
      <c r="AN151" s="20">
        <f t="shared" si="7"/>
        <v>7</v>
      </c>
      <c r="AO151" s="92">
        <f t="shared" si="8"/>
        <v>1</v>
      </c>
    </row>
    <row r="152" spans="1:41" ht="15" customHeight="1" x14ac:dyDescent="0.25">
      <c r="A152" s="2" t="s">
        <v>217</v>
      </c>
      <c r="B152" s="2" t="s">
        <v>218</v>
      </c>
      <c r="C152" s="2">
        <v>2014</v>
      </c>
      <c r="D152" s="2">
        <v>181.37100000000001</v>
      </c>
      <c r="E152" s="2">
        <v>199.98099999999999</v>
      </c>
      <c r="F152" s="2" t="s">
        <v>598</v>
      </c>
      <c r="G152" s="2">
        <v>2.8359999999999999</v>
      </c>
      <c r="H152" s="2" t="s">
        <v>598</v>
      </c>
      <c r="I152" s="2">
        <v>1.3540000000000001</v>
      </c>
      <c r="J152" s="2" t="s">
        <v>598</v>
      </c>
      <c r="K152" s="2" t="s">
        <v>598</v>
      </c>
      <c r="L152" s="2" t="s">
        <v>599</v>
      </c>
      <c r="M152" s="2" t="s">
        <v>598</v>
      </c>
      <c r="N152" s="2" t="s">
        <v>598</v>
      </c>
      <c r="O152" s="2" t="s">
        <v>598</v>
      </c>
      <c r="P152" s="2" t="s">
        <v>598</v>
      </c>
      <c r="Q152" s="2" t="s">
        <v>598</v>
      </c>
      <c r="R152" s="2">
        <v>0.14499999999999999</v>
      </c>
      <c r="S152" s="2" t="s">
        <v>8</v>
      </c>
      <c r="T152" s="2" t="s">
        <v>598</v>
      </c>
      <c r="U152" s="2" t="s">
        <v>598</v>
      </c>
      <c r="V152" s="2" t="s">
        <v>598</v>
      </c>
      <c r="W152" s="2" t="s">
        <v>598</v>
      </c>
      <c r="X152" s="2" t="s">
        <v>598</v>
      </c>
      <c r="Y152" s="2">
        <v>12.766999999999999</v>
      </c>
      <c r="Z152" s="2" t="s">
        <v>598</v>
      </c>
      <c r="AA152" s="2" t="s">
        <v>598</v>
      </c>
      <c r="AB152" s="2">
        <v>151.15600000000001</v>
      </c>
      <c r="AC152" s="2" t="s">
        <v>598</v>
      </c>
      <c r="AD152" s="2">
        <v>31.722999999999999</v>
      </c>
      <c r="AE152" s="2" t="s">
        <v>598</v>
      </c>
      <c r="AF152" s="2" t="s">
        <v>598</v>
      </c>
      <c r="AG152" s="2" t="s">
        <v>598</v>
      </c>
      <c r="AH152" s="2" t="s">
        <v>598</v>
      </c>
      <c r="AI152" s="2" t="s">
        <v>598</v>
      </c>
      <c r="AM152" s="20">
        <f t="shared" si="6"/>
        <v>199.98099999999999</v>
      </c>
      <c r="AN152" s="20">
        <f t="shared" si="7"/>
        <v>181.37100000000001</v>
      </c>
      <c r="AO152" s="92">
        <f t="shared" si="8"/>
        <v>0.90694115941014408</v>
      </c>
    </row>
    <row r="153" spans="1:41"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T153" s="2" t="s">
        <v>599</v>
      </c>
      <c r="U153" s="2" t="s">
        <v>599</v>
      </c>
      <c r="V153" s="2" t="s">
        <v>599</v>
      </c>
      <c r="W153" s="2" t="s">
        <v>599</v>
      </c>
      <c r="X153" s="2" t="s">
        <v>599</v>
      </c>
      <c r="Y153" s="2" t="s">
        <v>599</v>
      </c>
      <c r="Z153" s="2" t="s">
        <v>599</v>
      </c>
      <c r="AA153" s="2" t="s">
        <v>599</v>
      </c>
      <c r="AB153" s="2" t="s">
        <v>599</v>
      </c>
      <c r="AC153" s="2" t="s">
        <v>599</v>
      </c>
      <c r="AD153" s="2" t="s">
        <v>599</v>
      </c>
      <c r="AE153" s="2" t="s">
        <v>599</v>
      </c>
      <c r="AF153" s="2" t="s">
        <v>599</v>
      </c>
      <c r="AG153" s="2" t="s">
        <v>599</v>
      </c>
      <c r="AH153" s="2" t="s">
        <v>599</v>
      </c>
      <c r="AI153" s="2" t="s">
        <v>599</v>
      </c>
      <c r="AM153" s="20">
        <f t="shared" si="6"/>
        <v>0</v>
      </c>
      <c r="AN153" s="20">
        <f t="shared" si="7"/>
        <v>0</v>
      </c>
      <c r="AO153" s="92" t="str">
        <f t="shared" si="8"/>
        <v/>
      </c>
    </row>
    <row r="154" spans="1:41" ht="15" customHeight="1" x14ac:dyDescent="0.25">
      <c r="A154" s="2" t="s">
        <v>221</v>
      </c>
      <c r="B154" s="2" t="s">
        <v>222</v>
      </c>
      <c r="C154" s="2">
        <v>2014</v>
      </c>
      <c r="D154" s="2">
        <v>42.3</v>
      </c>
      <c r="E154" s="2">
        <v>42.1</v>
      </c>
      <c r="F154" s="2" t="s">
        <v>598</v>
      </c>
      <c r="G154" s="2">
        <v>0.3</v>
      </c>
      <c r="H154" s="2" t="s">
        <v>598</v>
      </c>
      <c r="I154" s="2" t="s">
        <v>598</v>
      </c>
      <c r="J154" s="2" t="s">
        <v>598</v>
      </c>
      <c r="K154" s="2" t="s">
        <v>598</v>
      </c>
      <c r="L154" s="2" t="s">
        <v>613</v>
      </c>
      <c r="M154" s="2" t="s">
        <v>598</v>
      </c>
      <c r="N154" s="2" t="s">
        <v>598</v>
      </c>
      <c r="O154" s="2" t="s">
        <v>598</v>
      </c>
      <c r="P154" s="2" t="s">
        <v>598</v>
      </c>
      <c r="Q154" s="2" t="s">
        <v>598</v>
      </c>
      <c r="R154" s="2" t="s">
        <v>598</v>
      </c>
      <c r="S154" s="2" t="s">
        <v>598</v>
      </c>
      <c r="T154" s="2">
        <v>2.7</v>
      </c>
      <c r="U154" s="2" t="s">
        <v>598</v>
      </c>
      <c r="V154" s="2" t="s">
        <v>598</v>
      </c>
      <c r="W154" s="2">
        <v>38.799999999999997</v>
      </c>
      <c r="X154" s="2" t="s">
        <v>598</v>
      </c>
      <c r="Y154" s="2" t="s">
        <v>598</v>
      </c>
      <c r="Z154" s="2" t="s">
        <v>598</v>
      </c>
      <c r="AA154" s="2" t="s">
        <v>598</v>
      </c>
      <c r="AB154" s="2" t="s">
        <v>598</v>
      </c>
      <c r="AC154" s="2">
        <v>0.3</v>
      </c>
      <c r="AD154" s="2" t="s">
        <v>598</v>
      </c>
      <c r="AE154" s="2" t="s">
        <v>598</v>
      </c>
      <c r="AF154" s="2" t="s">
        <v>598</v>
      </c>
      <c r="AG154" s="2" t="s">
        <v>598</v>
      </c>
      <c r="AH154" s="2" t="s">
        <v>598</v>
      </c>
      <c r="AI154" s="2" t="s">
        <v>598</v>
      </c>
      <c r="AM154" s="20">
        <f t="shared" si="6"/>
        <v>42.099999999999994</v>
      </c>
      <c r="AN154" s="20">
        <f t="shared" si="7"/>
        <v>42.3</v>
      </c>
      <c r="AO154" s="92">
        <f t="shared" si="8"/>
        <v>1.004750593824228</v>
      </c>
    </row>
    <row r="155" spans="1:41" ht="15" customHeight="1" x14ac:dyDescent="0.25">
      <c r="A155" s="2" t="s">
        <v>223</v>
      </c>
      <c r="B155" s="2" t="s">
        <v>224</v>
      </c>
      <c r="C155" s="2">
        <v>2014</v>
      </c>
      <c r="D155" s="2">
        <v>301.49900000000002</v>
      </c>
      <c r="E155" s="2">
        <v>335.45100000000002</v>
      </c>
      <c r="F155" s="2" t="s">
        <v>598</v>
      </c>
      <c r="G155" s="2">
        <v>7.0000000000000001E-3</v>
      </c>
      <c r="H155" s="2" t="s">
        <v>598</v>
      </c>
      <c r="I155" s="2" t="s">
        <v>598</v>
      </c>
      <c r="J155" s="2">
        <v>35.804000000000002</v>
      </c>
      <c r="K155" s="2" t="s">
        <v>598</v>
      </c>
      <c r="L155" s="2" t="s">
        <v>599</v>
      </c>
      <c r="M155" s="2" t="s">
        <v>598</v>
      </c>
      <c r="N155" s="2" t="s">
        <v>598</v>
      </c>
      <c r="O155" s="2" t="s">
        <v>598</v>
      </c>
      <c r="P155" s="2" t="s">
        <v>598</v>
      </c>
      <c r="Q155" s="2" t="s">
        <v>598</v>
      </c>
      <c r="R155" s="2" t="s">
        <v>598</v>
      </c>
      <c r="S155" s="2" t="s">
        <v>598</v>
      </c>
      <c r="T155" s="2">
        <v>8.9830000000000005</v>
      </c>
      <c r="U155" s="2" t="s">
        <v>598</v>
      </c>
      <c r="V155" s="2" t="s">
        <v>598</v>
      </c>
      <c r="W155" s="2" t="s">
        <v>598</v>
      </c>
      <c r="X155" s="2" t="s">
        <v>598</v>
      </c>
      <c r="Y155" s="2">
        <v>77.472999999999999</v>
      </c>
      <c r="Z155" s="2" t="s">
        <v>598</v>
      </c>
      <c r="AA155" s="2" t="s">
        <v>598</v>
      </c>
      <c r="AB155" s="2" t="s">
        <v>598</v>
      </c>
      <c r="AC155" s="2">
        <v>6.5819999999999999</v>
      </c>
      <c r="AD155" s="2">
        <v>3.2879999999999998</v>
      </c>
      <c r="AE155" s="2">
        <v>203.31399999999999</v>
      </c>
      <c r="AF155" s="2" t="s">
        <v>606</v>
      </c>
      <c r="AG155" s="2">
        <v>66.768000000000001</v>
      </c>
      <c r="AH155" s="2">
        <v>0</v>
      </c>
      <c r="AI155" s="2">
        <v>0</v>
      </c>
      <c r="AM155" s="20">
        <f t="shared" si="6"/>
        <v>335.45100000000002</v>
      </c>
      <c r="AN155" s="20">
        <f t="shared" si="7"/>
        <v>301.49900000000002</v>
      </c>
      <c r="AO155" s="92">
        <f t="shared" si="8"/>
        <v>0.89878700614992946</v>
      </c>
    </row>
    <row r="156" spans="1:41" ht="15" customHeight="1" x14ac:dyDescent="0.25">
      <c r="A156" s="2" t="s">
        <v>223</v>
      </c>
      <c r="B156" s="2" t="s">
        <v>225</v>
      </c>
      <c r="C156" s="2">
        <v>2014</v>
      </c>
      <c r="D156" s="2">
        <v>62.654000000000003</v>
      </c>
      <c r="E156" s="2">
        <v>69.108000000000004</v>
      </c>
      <c r="F156" s="2" t="s">
        <v>598</v>
      </c>
      <c r="G156" s="2">
        <v>0</v>
      </c>
      <c r="H156" s="2" t="s">
        <v>598</v>
      </c>
      <c r="I156" s="2" t="s">
        <v>598</v>
      </c>
      <c r="J156" s="2">
        <v>2.3719999999999999</v>
      </c>
      <c r="K156" s="2" t="s">
        <v>598</v>
      </c>
      <c r="L156" s="2" t="s">
        <v>599</v>
      </c>
      <c r="M156" s="2" t="s">
        <v>598</v>
      </c>
      <c r="N156" s="2" t="s">
        <v>598</v>
      </c>
      <c r="O156" s="2" t="s">
        <v>598</v>
      </c>
      <c r="P156" s="2" t="s">
        <v>598</v>
      </c>
      <c r="Q156" s="2" t="s">
        <v>598</v>
      </c>
      <c r="R156" s="2">
        <v>30.19</v>
      </c>
      <c r="S156" s="2" t="s">
        <v>8</v>
      </c>
      <c r="T156" s="2">
        <v>3.2559999999999998</v>
      </c>
      <c r="U156" s="2">
        <v>13.311</v>
      </c>
      <c r="V156" s="2" t="s">
        <v>598</v>
      </c>
      <c r="W156" s="2" t="s">
        <v>598</v>
      </c>
      <c r="X156" s="2" t="s">
        <v>598</v>
      </c>
      <c r="Y156" s="2">
        <v>13.398999999999999</v>
      </c>
      <c r="Z156" s="2" t="s">
        <v>598</v>
      </c>
      <c r="AA156" s="2" t="s">
        <v>598</v>
      </c>
      <c r="AB156" s="2" t="s">
        <v>598</v>
      </c>
      <c r="AC156" s="2" t="s">
        <v>598</v>
      </c>
      <c r="AD156" s="2">
        <v>3.27</v>
      </c>
      <c r="AE156" s="2">
        <v>3.0590000000000002</v>
      </c>
      <c r="AF156" s="2" t="s">
        <v>604</v>
      </c>
      <c r="AG156" s="2">
        <v>1.016</v>
      </c>
      <c r="AH156" s="2">
        <v>0.251</v>
      </c>
      <c r="AI156" s="2">
        <v>0.251</v>
      </c>
      <c r="AM156" s="20">
        <f t="shared" si="6"/>
        <v>69.108000000000004</v>
      </c>
      <c r="AN156" s="20">
        <f t="shared" si="7"/>
        <v>62.654000000000003</v>
      </c>
      <c r="AO156" s="92">
        <f t="shared" si="8"/>
        <v>0.90660994385599347</v>
      </c>
    </row>
    <row r="157" spans="1:41" ht="15" customHeight="1" x14ac:dyDescent="0.25">
      <c r="A157" s="2" t="s">
        <v>226</v>
      </c>
      <c r="B157" s="2" t="s">
        <v>227</v>
      </c>
      <c r="C157" s="2">
        <v>2014</v>
      </c>
      <c r="D157" s="2" t="s">
        <v>598</v>
      </c>
      <c r="E157" s="2" t="s">
        <v>598</v>
      </c>
      <c r="F157" s="2" t="s">
        <v>598</v>
      </c>
      <c r="G157" s="2" t="s">
        <v>598</v>
      </c>
      <c r="H157" s="2" t="s">
        <v>598</v>
      </c>
      <c r="I157" s="2" t="s">
        <v>598</v>
      </c>
      <c r="J157" s="2" t="s">
        <v>598</v>
      </c>
      <c r="K157" s="2" t="s">
        <v>598</v>
      </c>
      <c r="L157" s="2" t="s">
        <v>598</v>
      </c>
      <c r="M157" s="2" t="s">
        <v>598</v>
      </c>
      <c r="N157" s="2" t="s">
        <v>598</v>
      </c>
      <c r="O157" s="2" t="s">
        <v>598</v>
      </c>
      <c r="P157" s="2" t="s">
        <v>598</v>
      </c>
      <c r="Q157" s="2" t="s">
        <v>598</v>
      </c>
      <c r="R157" s="2" t="s">
        <v>598</v>
      </c>
      <c r="S157" s="2" t="s">
        <v>598</v>
      </c>
      <c r="T157" s="2" t="s">
        <v>598</v>
      </c>
      <c r="U157" s="2" t="s">
        <v>598</v>
      </c>
      <c r="V157" s="2" t="s">
        <v>598</v>
      </c>
      <c r="W157" s="2" t="s">
        <v>598</v>
      </c>
      <c r="X157" s="2" t="s">
        <v>598</v>
      </c>
      <c r="Y157" s="2" t="s">
        <v>598</v>
      </c>
      <c r="Z157" s="2" t="s">
        <v>598</v>
      </c>
      <c r="AA157" s="2" t="s">
        <v>598</v>
      </c>
      <c r="AB157" s="2" t="s">
        <v>598</v>
      </c>
      <c r="AC157" s="2" t="s">
        <v>598</v>
      </c>
      <c r="AD157" s="2" t="s">
        <v>598</v>
      </c>
      <c r="AE157" s="2" t="s">
        <v>598</v>
      </c>
      <c r="AF157" s="2" t="s">
        <v>598</v>
      </c>
      <c r="AG157" s="2" t="s">
        <v>598</v>
      </c>
      <c r="AH157" s="2" t="s">
        <v>598</v>
      </c>
      <c r="AI157" s="2" t="s">
        <v>598</v>
      </c>
      <c r="AM157" s="20">
        <f t="shared" si="6"/>
        <v>0</v>
      </c>
      <c r="AN157" s="20">
        <f t="shared" si="7"/>
        <v>0</v>
      </c>
      <c r="AO157" s="92" t="str">
        <f t="shared" si="8"/>
        <v/>
      </c>
    </row>
    <row r="158" spans="1:41" ht="15" customHeight="1" x14ac:dyDescent="0.25">
      <c r="A158" s="2" t="s">
        <v>228</v>
      </c>
      <c r="B158" s="2" t="s">
        <v>229</v>
      </c>
      <c r="C158" s="2">
        <v>2014</v>
      </c>
      <c r="D158" s="2">
        <v>1.29</v>
      </c>
      <c r="E158" s="2">
        <v>1.419</v>
      </c>
      <c r="F158" s="2" t="s">
        <v>598</v>
      </c>
      <c r="G158" s="2">
        <v>1.9E-2</v>
      </c>
      <c r="H158" s="2" t="s">
        <v>598</v>
      </c>
      <c r="I158" s="2" t="s">
        <v>598</v>
      </c>
      <c r="J158" s="2" t="s">
        <v>598</v>
      </c>
      <c r="K158" s="2" t="s">
        <v>598</v>
      </c>
      <c r="L158" s="2" t="s">
        <v>599</v>
      </c>
      <c r="M158" s="2" t="s">
        <v>598</v>
      </c>
      <c r="N158" s="2" t="s">
        <v>598</v>
      </c>
      <c r="O158" s="2" t="s">
        <v>598</v>
      </c>
      <c r="P158" s="2" t="s">
        <v>598</v>
      </c>
      <c r="Q158" s="2" t="s">
        <v>598</v>
      </c>
      <c r="R158" s="2" t="s">
        <v>598</v>
      </c>
      <c r="S158" s="2" t="s">
        <v>598</v>
      </c>
      <c r="T158" s="2">
        <v>1.4</v>
      </c>
      <c r="U158" s="2" t="s">
        <v>598</v>
      </c>
      <c r="V158" s="2" t="s">
        <v>598</v>
      </c>
      <c r="W158" s="2" t="s">
        <v>598</v>
      </c>
      <c r="X158" s="2" t="s">
        <v>598</v>
      </c>
      <c r="Y158" s="2" t="s">
        <v>598</v>
      </c>
      <c r="Z158" s="2" t="s">
        <v>598</v>
      </c>
      <c r="AA158" s="2" t="s">
        <v>598</v>
      </c>
      <c r="AB158" s="2" t="s">
        <v>598</v>
      </c>
      <c r="AC158" s="2" t="s">
        <v>598</v>
      </c>
      <c r="AD158" s="2" t="s">
        <v>598</v>
      </c>
      <c r="AE158" s="2" t="s">
        <v>598</v>
      </c>
      <c r="AF158" s="2" t="s">
        <v>598</v>
      </c>
      <c r="AG158" s="2" t="s">
        <v>598</v>
      </c>
      <c r="AH158" s="2" t="s">
        <v>598</v>
      </c>
      <c r="AI158" s="2" t="s">
        <v>598</v>
      </c>
      <c r="AM158" s="20">
        <f t="shared" si="6"/>
        <v>1.4189999999999998</v>
      </c>
      <c r="AN158" s="20">
        <f t="shared" si="7"/>
        <v>1.29</v>
      </c>
      <c r="AO158" s="92">
        <f t="shared" si="8"/>
        <v>0.90909090909090928</v>
      </c>
    </row>
    <row r="159" spans="1:41" ht="15" customHeight="1" x14ac:dyDescent="0.25">
      <c r="A159" s="2" t="s">
        <v>228</v>
      </c>
      <c r="B159" s="2" t="s">
        <v>230</v>
      </c>
      <c r="C159" s="2">
        <v>2014</v>
      </c>
      <c r="D159" s="2">
        <v>0.85499999999999998</v>
      </c>
      <c r="E159" s="2">
        <v>0.94</v>
      </c>
      <c r="F159" s="2" t="s">
        <v>598</v>
      </c>
      <c r="G159" s="2">
        <v>0.02</v>
      </c>
      <c r="H159" s="2" t="s">
        <v>598</v>
      </c>
      <c r="I159" s="2" t="s">
        <v>598</v>
      </c>
      <c r="J159" s="2" t="s">
        <v>598</v>
      </c>
      <c r="K159" s="2" t="s">
        <v>598</v>
      </c>
      <c r="L159" s="2" t="s">
        <v>599</v>
      </c>
      <c r="M159" s="2" t="s">
        <v>598</v>
      </c>
      <c r="N159" s="2" t="s">
        <v>598</v>
      </c>
      <c r="O159" s="2" t="s">
        <v>598</v>
      </c>
      <c r="P159" s="2" t="s">
        <v>598</v>
      </c>
      <c r="Q159" s="2" t="s">
        <v>598</v>
      </c>
      <c r="R159" s="2" t="s">
        <v>598</v>
      </c>
      <c r="S159" s="2" t="s">
        <v>598</v>
      </c>
      <c r="T159" s="2">
        <v>0.92</v>
      </c>
      <c r="U159" s="2" t="s">
        <v>598</v>
      </c>
      <c r="V159" s="2" t="s">
        <v>598</v>
      </c>
      <c r="W159" s="2" t="s">
        <v>598</v>
      </c>
      <c r="X159" s="2" t="s">
        <v>598</v>
      </c>
      <c r="Y159" s="2" t="s">
        <v>598</v>
      </c>
      <c r="Z159" s="2" t="s">
        <v>598</v>
      </c>
      <c r="AA159" s="2" t="s">
        <v>598</v>
      </c>
      <c r="AB159" s="2" t="s">
        <v>598</v>
      </c>
      <c r="AC159" s="2" t="s">
        <v>598</v>
      </c>
      <c r="AD159" s="2" t="s">
        <v>598</v>
      </c>
      <c r="AE159" s="2" t="s">
        <v>598</v>
      </c>
      <c r="AF159" s="2" t="s">
        <v>598</v>
      </c>
      <c r="AG159" s="2" t="s">
        <v>598</v>
      </c>
      <c r="AH159" s="2" t="s">
        <v>598</v>
      </c>
      <c r="AI159" s="2" t="s">
        <v>598</v>
      </c>
      <c r="AM159" s="20">
        <f t="shared" si="6"/>
        <v>0.94000000000000006</v>
      </c>
      <c r="AN159" s="20">
        <f t="shared" si="7"/>
        <v>0.85499999999999998</v>
      </c>
      <c r="AO159" s="92">
        <f t="shared" si="8"/>
        <v>0.90957446808510634</v>
      </c>
    </row>
    <row r="160" spans="1:41" ht="15" customHeight="1" x14ac:dyDescent="0.25">
      <c r="A160" s="2" t="s">
        <v>228</v>
      </c>
      <c r="B160" s="2" t="s">
        <v>231</v>
      </c>
      <c r="C160" s="2">
        <v>2014</v>
      </c>
      <c r="D160" s="2">
        <v>3.12</v>
      </c>
      <c r="E160" s="2">
        <v>3.26</v>
      </c>
      <c r="F160" s="2" t="s">
        <v>598</v>
      </c>
      <c r="G160" s="2">
        <v>0.03</v>
      </c>
      <c r="H160" s="2" t="s">
        <v>598</v>
      </c>
      <c r="I160" s="2" t="s">
        <v>598</v>
      </c>
      <c r="J160" s="2" t="s">
        <v>598</v>
      </c>
      <c r="K160" s="2" t="s">
        <v>598</v>
      </c>
      <c r="L160" s="2" t="s">
        <v>599</v>
      </c>
      <c r="M160" s="2" t="s">
        <v>598</v>
      </c>
      <c r="N160" s="2" t="s">
        <v>598</v>
      </c>
      <c r="O160" s="2" t="s">
        <v>598</v>
      </c>
      <c r="P160" s="2" t="s">
        <v>598</v>
      </c>
      <c r="Q160" s="2" t="s">
        <v>598</v>
      </c>
      <c r="R160" s="2" t="s">
        <v>598</v>
      </c>
      <c r="S160" s="2" t="s">
        <v>8</v>
      </c>
      <c r="T160" s="2">
        <v>3.23</v>
      </c>
      <c r="U160" s="2" t="s">
        <v>598</v>
      </c>
      <c r="V160" s="2" t="s">
        <v>598</v>
      </c>
      <c r="W160" s="2" t="s">
        <v>598</v>
      </c>
      <c r="X160" s="2" t="s">
        <v>598</v>
      </c>
      <c r="Y160" s="2" t="s">
        <v>598</v>
      </c>
      <c r="Z160" s="2" t="s">
        <v>598</v>
      </c>
      <c r="AA160" s="2" t="s">
        <v>598</v>
      </c>
      <c r="AB160" s="2" t="s">
        <v>598</v>
      </c>
      <c r="AC160" s="2" t="s">
        <v>598</v>
      </c>
      <c r="AD160" s="2" t="s">
        <v>598</v>
      </c>
      <c r="AE160" s="2" t="s">
        <v>598</v>
      </c>
      <c r="AF160" s="2" t="s">
        <v>598</v>
      </c>
      <c r="AG160" s="2" t="s">
        <v>598</v>
      </c>
      <c r="AH160" s="2" t="s">
        <v>598</v>
      </c>
      <c r="AI160" s="2" t="s">
        <v>598</v>
      </c>
      <c r="AM160" s="20">
        <f t="shared" si="6"/>
        <v>3.26</v>
      </c>
      <c r="AN160" s="20">
        <f t="shared" si="7"/>
        <v>3.12</v>
      </c>
      <c r="AO160" s="92">
        <f t="shared" si="8"/>
        <v>0.95705521472392652</v>
      </c>
    </row>
    <row r="161" spans="1:41" ht="15" customHeight="1" x14ac:dyDescent="0.25">
      <c r="A161" s="2" t="s">
        <v>228</v>
      </c>
      <c r="B161" s="2" t="s">
        <v>232</v>
      </c>
      <c r="C161" s="2">
        <v>2014</v>
      </c>
      <c r="D161" s="2">
        <v>0.65</v>
      </c>
      <c r="E161" s="2">
        <v>0.71</v>
      </c>
      <c r="F161" s="2" t="s">
        <v>598</v>
      </c>
      <c r="G161" s="2" t="s">
        <v>598</v>
      </c>
      <c r="H161" s="2" t="s">
        <v>598</v>
      </c>
      <c r="I161" s="2" t="s">
        <v>598</v>
      </c>
      <c r="J161" s="2" t="s">
        <v>598</v>
      </c>
      <c r="K161" s="2" t="s">
        <v>598</v>
      </c>
      <c r="L161" s="2" t="s">
        <v>599</v>
      </c>
      <c r="M161" s="2" t="s">
        <v>598</v>
      </c>
      <c r="N161" s="2" t="s">
        <v>598</v>
      </c>
      <c r="O161" s="2" t="s">
        <v>598</v>
      </c>
      <c r="P161" s="2" t="s">
        <v>598</v>
      </c>
      <c r="Q161" s="2" t="s">
        <v>598</v>
      </c>
      <c r="R161" s="2" t="s">
        <v>598</v>
      </c>
      <c r="S161" s="2" t="s">
        <v>598</v>
      </c>
      <c r="T161" s="2" t="s">
        <v>598</v>
      </c>
      <c r="U161" s="2" t="s">
        <v>598</v>
      </c>
      <c r="V161" s="2" t="s">
        <v>598</v>
      </c>
      <c r="W161" s="2" t="s">
        <v>598</v>
      </c>
      <c r="X161" s="2" t="s">
        <v>598</v>
      </c>
      <c r="Y161" s="2">
        <v>0.71</v>
      </c>
      <c r="Z161" s="2" t="s">
        <v>598</v>
      </c>
      <c r="AA161" s="2" t="s">
        <v>598</v>
      </c>
      <c r="AB161" s="2" t="s">
        <v>598</v>
      </c>
      <c r="AC161" s="2" t="s">
        <v>598</v>
      </c>
      <c r="AD161" s="2" t="s">
        <v>598</v>
      </c>
      <c r="AE161" s="2" t="s">
        <v>598</v>
      </c>
      <c r="AF161" s="2" t="s">
        <v>598</v>
      </c>
      <c r="AG161" s="2" t="s">
        <v>598</v>
      </c>
      <c r="AH161" s="2" t="s">
        <v>598</v>
      </c>
      <c r="AI161" s="2" t="s">
        <v>598</v>
      </c>
      <c r="AM161" s="20">
        <f t="shared" si="6"/>
        <v>0.71</v>
      </c>
      <c r="AN161" s="20">
        <f t="shared" si="7"/>
        <v>0.65</v>
      </c>
      <c r="AO161" s="92">
        <f t="shared" si="8"/>
        <v>0.91549295774647899</v>
      </c>
    </row>
    <row r="162" spans="1:41" ht="15" customHeight="1" x14ac:dyDescent="0.25">
      <c r="A162" s="2" t="s">
        <v>233</v>
      </c>
      <c r="B162" s="2" t="s">
        <v>234</v>
      </c>
      <c r="C162" s="2">
        <v>2014</v>
      </c>
      <c r="D162" s="2">
        <v>14.798999999999999</v>
      </c>
      <c r="E162" s="2">
        <v>16.263000000000002</v>
      </c>
      <c r="F162" s="2" t="s">
        <v>598</v>
      </c>
      <c r="G162" s="2" t="s">
        <v>598</v>
      </c>
      <c r="H162" s="2" t="s">
        <v>598</v>
      </c>
      <c r="I162" s="2" t="s">
        <v>598</v>
      </c>
      <c r="J162" s="2" t="s">
        <v>598</v>
      </c>
      <c r="K162" s="2" t="s">
        <v>598</v>
      </c>
      <c r="L162" s="2" t="s">
        <v>598</v>
      </c>
      <c r="M162" s="2" t="s">
        <v>598</v>
      </c>
      <c r="N162" s="2" t="s">
        <v>598</v>
      </c>
      <c r="O162" s="2" t="s">
        <v>598</v>
      </c>
      <c r="P162" s="2" t="s">
        <v>598</v>
      </c>
      <c r="Q162" s="2" t="s">
        <v>598</v>
      </c>
      <c r="R162" s="2" t="s">
        <v>598</v>
      </c>
      <c r="S162" s="2" t="s">
        <v>598</v>
      </c>
      <c r="T162" s="2">
        <v>15.999000000000001</v>
      </c>
      <c r="U162" s="2" t="s">
        <v>598</v>
      </c>
      <c r="V162" s="2" t="s">
        <v>598</v>
      </c>
      <c r="W162" s="2" t="s">
        <v>598</v>
      </c>
      <c r="X162" s="2" t="s">
        <v>598</v>
      </c>
      <c r="Y162" s="2">
        <v>0.26400000000000001</v>
      </c>
      <c r="Z162" s="2" t="s">
        <v>598</v>
      </c>
      <c r="AA162" s="2" t="s">
        <v>598</v>
      </c>
      <c r="AB162" s="2" t="s">
        <v>598</v>
      </c>
      <c r="AC162" s="2" t="s">
        <v>598</v>
      </c>
      <c r="AD162" s="2" t="s">
        <v>598</v>
      </c>
      <c r="AE162" s="2" t="s">
        <v>598</v>
      </c>
      <c r="AF162" s="2" t="s">
        <v>598</v>
      </c>
      <c r="AG162" s="2" t="s">
        <v>598</v>
      </c>
      <c r="AH162" s="2" t="s">
        <v>598</v>
      </c>
      <c r="AI162" s="2" t="s">
        <v>598</v>
      </c>
      <c r="AM162" s="20">
        <f t="shared" si="6"/>
        <v>16.263000000000002</v>
      </c>
      <c r="AN162" s="20">
        <f t="shared" si="7"/>
        <v>14.798999999999999</v>
      </c>
      <c r="AO162" s="92">
        <f t="shared" si="8"/>
        <v>0.90997970854085952</v>
      </c>
    </row>
    <row r="163" spans="1:41" ht="15" customHeight="1" x14ac:dyDescent="0.25">
      <c r="A163" s="2" t="s">
        <v>233</v>
      </c>
      <c r="B163" s="2" t="s">
        <v>235</v>
      </c>
      <c r="C163" s="2">
        <v>2014</v>
      </c>
      <c r="D163" s="2">
        <v>9.0939999999999994</v>
      </c>
      <c r="E163" s="2">
        <v>10.452999999999999</v>
      </c>
      <c r="F163" s="2" t="s">
        <v>598</v>
      </c>
      <c r="G163" s="2">
        <v>4.0000000000000001E-3</v>
      </c>
      <c r="H163" s="2" t="s">
        <v>598</v>
      </c>
      <c r="I163" s="2" t="s">
        <v>598</v>
      </c>
      <c r="J163" s="2" t="s">
        <v>598</v>
      </c>
      <c r="K163" s="2" t="s">
        <v>598</v>
      </c>
      <c r="L163" s="2" t="s">
        <v>598</v>
      </c>
      <c r="M163" s="2" t="s">
        <v>598</v>
      </c>
      <c r="N163" s="2" t="s">
        <v>598</v>
      </c>
      <c r="O163" s="2" t="s">
        <v>598</v>
      </c>
      <c r="P163" s="2" t="s">
        <v>598</v>
      </c>
      <c r="Q163" s="2" t="s">
        <v>598</v>
      </c>
      <c r="R163" s="2" t="s">
        <v>598</v>
      </c>
      <c r="S163" s="2" t="s">
        <v>598</v>
      </c>
      <c r="T163" s="2">
        <v>9.5050000000000008</v>
      </c>
      <c r="U163" s="2" t="s">
        <v>598</v>
      </c>
      <c r="V163" s="2" t="s">
        <v>598</v>
      </c>
      <c r="W163" s="2" t="s">
        <v>598</v>
      </c>
      <c r="X163" s="2" t="s">
        <v>598</v>
      </c>
      <c r="Y163" s="2">
        <v>0.94399999999999995</v>
      </c>
      <c r="Z163" s="2" t="s">
        <v>598</v>
      </c>
      <c r="AA163" s="2" t="s">
        <v>598</v>
      </c>
      <c r="AB163" s="2" t="s">
        <v>598</v>
      </c>
      <c r="AC163" s="2" t="s">
        <v>598</v>
      </c>
      <c r="AD163" s="2" t="s">
        <v>598</v>
      </c>
      <c r="AE163" s="2" t="s">
        <v>598</v>
      </c>
      <c r="AF163" s="2" t="s">
        <v>598</v>
      </c>
      <c r="AG163" s="2" t="s">
        <v>598</v>
      </c>
      <c r="AH163" s="2" t="s">
        <v>598</v>
      </c>
      <c r="AI163" s="2" t="s">
        <v>598</v>
      </c>
      <c r="AM163" s="20">
        <f t="shared" si="6"/>
        <v>10.452999999999999</v>
      </c>
      <c r="AN163" s="20">
        <f t="shared" si="7"/>
        <v>9.0939999999999994</v>
      </c>
      <c r="AO163" s="92">
        <f t="shared" si="8"/>
        <v>0.86998947670525206</v>
      </c>
    </row>
    <row r="164" spans="1:41" ht="15" customHeight="1" x14ac:dyDescent="0.25">
      <c r="A164" s="2" t="s">
        <v>236</v>
      </c>
      <c r="B164" s="2" t="s">
        <v>237</v>
      </c>
      <c r="C164" s="2">
        <v>2014</v>
      </c>
      <c r="D164" s="2">
        <v>47.92</v>
      </c>
      <c r="E164" s="2">
        <v>59.348999999999997</v>
      </c>
      <c r="F164" s="2" t="s">
        <v>598</v>
      </c>
      <c r="G164" s="2">
        <v>0.55300000000000005</v>
      </c>
      <c r="H164" s="2" t="s">
        <v>598</v>
      </c>
      <c r="I164" s="2" t="s">
        <v>598</v>
      </c>
      <c r="J164" s="2">
        <v>3.5139999999999998</v>
      </c>
      <c r="K164" s="2" t="s">
        <v>598</v>
      </c>
      <c r="L164" s="2" t="s">
        <v>599</v>
      </c>
      <c r="M164" s="2" t="s">
        <v>598</v>
      </c>
      <c r="N164" s="2" t="s">
        <v>598</v>
      </c>
      <c r="O164" s="2">
        <v>43.622999999999998</v>
      </c>
      <c r="P164" s="2" t="s">
        <v>598</v>
      </c>
      <c r="Q164" s="2" t="s">
        <v>598</v>
      </c>
      <c r="R164" s="2" t="s">
        <v>598</v>
      </c>
      <c r="S164" s="2" t="s">
        <v>8</v>
      </c>
      <c r="T164" s="2" t="s">
        <v>598</v>
      </c>
      <c r="U164" s="2" t="s">
        <v>598</v>
      </c>
      <c r="V164" s="2" t="s">
        <v>598</v>
      </c>
      <c r="W164" s="2" t="s">
        <v>598</v>
      </c>
      <c r="X164" s="2" t="s">
        <v>598</v>
      </c>
      <c r="Y164" s="2" t="s">
        <v>598</v>
      </c>
      <c r="Z164" s="2" t="s">
        <v>598</v>
      </c>
      <c r="AA164" s="2" t="s">
        <v>598</v>
      </c>
      <c r="AB164" s="2" t="s">
        <v>598</v>
      </c>
      <c r="AC164" s="2">
        <v>11.659000000000001</v>
      </c>
      <c r="AD164" s="2" t="s">
        <v>598</v>
      </c>
      <c r="AE164" s="2" t="s">
        <v>598</v>
      </c>
      <c r="AF164" s="2" t="s">
        <v>598</v>
      </c>
      <c r="AG164" s="2" t="s">
        <v>598</v>
      </c>
      <c r="AH164" s="2" t="s">
        <v>598</v>
      </c>
      <c r="AI164" s="2" t="s">
        <v>598</v>
      </c>
      <c r="AM164" s="20">
        <f t="shared" si="6"/>
        <v>59.348999999999997</v>
      </c>
      <c r="AN164" s="20">
        <f t="shared" si="7"/>
        <v>47.92</v>
      </c>
      <c r="AO164" s="92">
        <f t="shared" si="8"/>
        <v>0.80742725235471535</v>
      </c>
    </row>
    <row r="165" spans="1:41" ht="15" customHeight="1" x14ac:dyDescent="0.25">
      <c r="A165" s="2" t="s">
        <v>238</v>
      </c>
      <c r="B165" s="2" t="s">
        <v>239</v>
      </c>
      <c r="C165" s="2">
        <v>2014</v>
      </c>
      <c r="D165" s="2">
        <v>9.2040000000000006</v>
      </c>
      <c r="E165" s="2">
        <v>9.9239999999999995</v>
      </c>
      <c r="F165" s="2" t="s">
        <v>598</v>
      </c>
      <c r="G165" s="2">
        <v>1.4179999999999999</v>
      </c>
      <c r="H165" s="2" t="s">
        <v>598</v>
      </c>
      <c r="I165" s="2" t="s">
        <v>598</v>
      </c>
      <c r="J165" s="2" t="s">
        <v>598</v>
      </c>
      <c r="K165" s="2" t="s">
        <v>598</v>
      </c>
      <c r="L165" s="2" t="s">
        <v>599</v>
      </c>
      <c r="M165" s="2" t="s">
        <v>598</v>
      </c>
      <c r="N165" s="2" t="s">
        <v>598</v>
      </c>
      <c r="O165" s="2" t="s">
        <v>598</v>
      </c>
      <c r="P165" s="2" t="s">
        <v>598</v>
      </c>
      <c r="Q165" s="2" t="s">
        <v>598</v>
      </c>
      <c r="R165" s="2" t="s">
        <v>598</v>
      </c>
      <c r="S165" s="2" t="s">
        <v>598</v>
      </c>
      <c r="T165" s="2">
        <v>8.5060000000000002</v>
      </c>
      <c r="U165" s="2" t="s">
        <v>598</v>
      </c>
      <c r="V165" s="2" t="s">
        <v>598</v>
      </c>
      <c r="W165" s="2" t="s">
        <v>598</v>
      </c>
      <c r="X165" s="2" t="s">
        <v>598</v>
      </c>
      <c r="Y165" s="2" t="s">
        <v>598</v>
      </c>
      <c r="Z165" s="2" t="s">
        <v>598</v>
      </c>
      <c r="AA165" s="2" t="s">
        <v>598</v>
      </c>
      <c r="AB165" s="2" t="s">
        <v>598</v>
      </c>
      <c r="AC165" s="2" t="s">
        <v>598</v>
      </c>
      <c r="AD165" s="2" t="s">
        <v>598</v>
      </c>
      <c r="AE165" s="2" t="s">
        <v>598</v>
      </c>
      <c r="AF165" s="2" t="s">
        <v>598</v>
      </c>
      <c r="AG165" s="2" t="s">
        <v>598</v>
      </c>
      <c r="AH165" s="2" t="s">
        <v>598</v>
      </c>
      <c r="AI165" s="2" t="s">
        <v>598</v>
      </c>
      <c r="AM165" s="20">
        <f t="shared" si="6"/>
        <v>9.9239999999999995</v>
      </c>
      <c r="AN165" s="20">
        <f t="shared" si="7"/>
        <v>9.2040000000000006</v>
      </c>
      <c r="AO165" s="92">
        <f t="shared" si="8"/>
        <v>0.92744860943168084</v>
      </c>
    </row>
    <row r="166" spans="1:41" ht="15" customHeight="1" x14ac:dyDescent="0.25">
      <c r="A166" s="2" t="s">
        <v>238</v>
      </c>
      <c r="B166" s="2" t="s">
        <v>240</v>
      </c>
      <c r="C166" s="2">
        <v>2014</v>
      </c>
      <c r="D166" s="2">
        <v>8.0449999999999999</v>
      </c>
      <c r="E166" s="2">
        <v>9.2780000000000005</v>
      </c>
      <c r="F166" s="2" t="s">
        <v>598</v>
      </c>
      <c r="G166" s="2">
        <v>0.30399999999999999</v>
      </c>
      <c r="H166" s="2" t="s">
        <v>598</v>
      </c>
      <c r="I166" s="2" t="s">
        <v>598</v>
      </c>
      <c r="J166" s="2" t="s">
        <v>598</v>
      </c>
      <c r="K166" s="2" t="s">
        <v>598</v>
      </c>
      <c r="L166" s="2" t="s">
        <v>599</v>
      </c>
      <c r="M166" s="2" t="s">
        <v>598</v>
      </c>
      <c r="N166" s="2" t="s">
        <v>598</v>
      </c>
      <c r="O166" s="2">
        <v>8.9740000000000002</v>
      </c>
      <c r="P166" s="2" t="s">
        <v>598</v>
      </c>
      <c r="Q166" s="2" t="s">
        <v>598</v>
      </c>
      <c r="R166" s="2" t="s">
        <v>598</v>
      </c>
      <c r="S166" s="2" t="s">
        <v>598</v>
      </c>
      <c r="T166" s="2" t="s">
        <v>598</v>
      </c>
      <c r="U166" s="2" t="s">
        <v>598</v>
      </c>
      <c r="V166" s="2" t="s">
        <v>598</v>
      </c>
      <c r="W166" s="2" t="s">
        <v>598</v>
      </c>
      <c r="X166" s="2" t="s">
        <v>598</v>
      </c>
      <c r="Y166" s="2" t="s">
        <v>598</v>
      </c>
      <c r="Z166" s="2" t="s">
        <v>598</v>
      </c>
      <c r="AA166" s="2" t="s">
        <v>598</v>
      </c>
      <c r="AB166" s="2" t="s">
        <v>598</v>
      </c>
      <c r="AC166" s="2" t="s">
        <v>598</v>
      </c>
      <c r="AD166" s="2" t="s">
        <v>598</v>
      </c>
      <c r="AE166" s="2" t="s">
        <v>598</v>
      </c>
      <c r="AF166" s="2" t="s">
        <v>598</v>
      </c>
      <c r="AG166" s="2" t="s">
        <v>598</v>
      </c>
      <c r="AH166" s="2" t="s">
        <v>598</v>
      </c>
      <c r="AI166" s="2" t="s">
        <v>598</v>
      </c>
      <c r="AM166" s="20">
        <f t="shared" si="6"/>
        <v>9.2780000000000005</v>
      </c>
      <c r="AN166" s="20">
        <f t="shared" si="7"/>
        <v>8.0449999999999999</v>
      </c>
      <c r="AO166" s="92">
        <f t="shared" si="8"/>
        <v>0.86710497952144849</v>
      </c>
    </row>
    <row r="167" spans="1:41" ht="15" customHeight="1" x14ac:dyDescent="0.25">
      <c r="A167" s="2" t="s">
        <v>238</v>
      </c>
      <c r="B167" s="2" t="s">
        <v>241</v>
      </c>
      <c r="C167" s="2">
        <v>2014</v>
      </c>
      <c r="D167" s="2">
        <v>12.409000000000001</v>
      </c>
      <c r="E167" s="2">
        <v>14.618</v>
      </c>
      <c r="F167" s="2" t="s">
        <v>598</v>
      </c>
      <c r="G167" s="2">
        <v>0.23599999999999999</v>
      </c>
      <c r="H167" s="2" t="s">
        <v>598</v>
      </c>
      <c r="I167" s="2" t="s">
        <v>598</v>
      </c>
      <c r="J167" s="2" t="s">
        <v>598</v>
      </c>
      <c r="K167" s="2" t="s">
        <v>598</v>
      </c>
      <c r="L167" s="2" t="s">
        <v>599</v>
      </c>
      <c r="M167" s="2" t="s">
        <v>598</v>
      </c>
      <c r="N167" s="2" t="s">
        <v>598</v>
      </c>
      <c r="O167" s="2">
        <v>10.163</v>
      </c>
      <c r="P167" s="2">
        <v>0.92300000000000004</v>
      </c>
      <c r="Q167" s="2">
        <v>3.2959999999999998</v>
      </c>
      <c r="R167" s="2" t="s">
        <v>598</v>
      </c>
      <c r="S167" s="2" t="s">
        <v>598</v>
      </c>
      <c r="T167" s="2" t="s">
        <v>598</v>
      </c>
      <c r="U167" s="2" t="s">
        <v>598</v>
      </c>
      <c r="V167" s="2" t="s">
        <v>598</v>
      </c>
      <c r="W167" s="2" t="s">
        <v>598</v>
      </c>
      <c r="X167" s="2" t="s">
        <v>598</v>
      </c>
      <c r="Y167" s="2" t="s">
        <v>598</v>
      </c>
      <c r="Z167" s="2" t="s">
        <v>598</v>
      </c>
      <c r="AA167" s="2" t="s">
        <v>598</v>
      </c>
      <c r="AB167" s="2" t="s">
        <v>598</v>
      </c>
      <c r="AC167" s="2" t="s">
        <v>598</v>
      </c>
      <c r="AD167" s="2" t="s">
        <v>598</v>
      </c>
      <c r="AE167" s="2" t="s">
        <v>598</v>
      </c>
      <c r="AF167" s="2" t="s">
        <v>598</v>
      </c>
      <c r="AG167" s="2" t="s">
        <v>598</v>
      </c>
      <c r="AH167" s="2" t="s">
        <v>598</v>
      </c>
      <c r="AI167" s="2" t="s">
        <v>598</v>
      </c>
      <c r="AM167" s="20">
        <f t="shared" si="6"/>
        <v>14.618</v>
      </c>
      <c r="AN167" s="20">
        <f t="shared" si="7"/>
        <v>12.409000000000001</v>
      </c>
      <c r="AO167" s="92">
        <f t="shared" si="8"/>
        <v>0.84888493637980578</v>
      </c>
    </row>
    <row r="168" spans="1:41" ht="15" customHeight="1" x14ac:dyDescent="0.25">
      <c r="A168" s="2" t="s">
        <v>238</v>
      </c>
      <c r="B168" s="2" t="s">
        <v>242</v>
      </c>
      <c r="C168" s="2">
        <v>2014</v>
      </c>
      <c r="D168" s="2">
        <v>6.8789999999999996</v>
      </c>
      <c r="E168" s="2">
        <v>8.4190000000000005</v>
      </c>
      <c r="F168" s="2" t="s">
        <v>598</v>
      </c>
      <c r="G168" s="2">
        <v>0.48199999999999998</v>
      </c>
      <c r="H168" s="2" t="s">
        <v>598</v>
      </c>
      <c r="I168" s="2" t="s">
        <v>598</v>
      </c>
      <c r="J168" s="2" t="s">
        <v>598</v>
      </c>
      <c r="K168" s="2" t="s">
        <v>598</v>
      </c>
      <c r="L168" s="2" t="s">
        <v>599</v>
      </c>
      <c r="M168" s="2" t="s">
        <v>598</v>
      </c>
      <c r="N168" s="2" t="s">
        <v>598</v>
      </c>
      <c r="O168" s="2" t="s">
        <v>598</v>
      </c>
      <c r="P168" s="2" t="s">
        <v>598</v>
      </c>
      <c r="Q168" s="2" t="s">
        <v>598</v>
      </c>
      <c r="R168" s="2" t="s">
        <v>598</v>
      </c>
      <c r="S168" s="2" t="s">
        <v>598</v>
      </c>
      <c r="T168" s="2" t="s">
        <v>598</v>
      </c>
      <c r="U168" s="2">
        <v>7.9370000000000003</v>
      </c>
      <c r="V168" s="2" t="s">
        <v>598</v>
      </c>
      <c r="W168" s="2" t="s">
        <v>598</v>
      </c>
      <c r="X168" s="2" t="s">
        <v>598</v>
      </c>
      <c r="Y168" s="2" t="s">
        <v>598</v>
      </c>
      <c r="Z168" s="2" t="s">
        <v>598</v>
      </c>
      <c r="AA168" s="2" t="s">
        <v>598</v>
      </c>
      <c r="AB168" s="2" t="s">
        <v>598</v>
      </c>
      <c r="AC168" s="2" t="s">
        <v>598</v>
      </c>
      <c r="AD168" s="2" t="s">
        <v>598</v>
      </c>
      <c r="AE168" s="2" t="s">
        <v>598</v>
      </c>
      <c r="AF168" s="2" t="s">
        <v>598</v>
      </c>
      <c r="AG168" s="2" t="s">
        <v>598</v>
      </c>
      <c r="AH168" s="2" t="s">
        <v>598</v>
      </c>
      <c r="AI168" s="2" t="s">
        <v>598</v>
      </c>
      <c r="AM168" s="20">
        <f t="shared" si="6"/>
        <v>8.4190000000000005</v>
      </c>
      <c r="AN168" s="20">
        <f t="shared" si="7"/>
        <v>6.8789999999999996</v>
      </c>
      <c r="AO168" s="92">
        <f t="shared" si="8"/>
        <v>0.8170804133507541</v>
      </c>
    </row>
    <row r="169" spans="1:41" ht="15" customHeight="1" x14ac:dyDescent="0.25">
      <c r="A169" s="2" t="s">
        <v>238</v>
      </c>
      <c r="B169" s="2" t="s">
        <v>243</v>
      </c>
      <c r="C169" s="2">
        <v>2014</v>
      </c>
      <c r="D169" s="2">
        <v>13.242000000000001</v>
      </c>
      <c r="E169" s="2">
        <v>14.73</v>
      </c>
      <c r="F169" s="2" t="s">
        <v>598</v>
      </c>
      <c r="G169" s="2">
        <v>3.2000000000000001E-2</v>
      </c>
      <c r="H169" s="2" t="s">
        <v>598</v>
      </c>
      <c r="I169" s="2" t="s">
        <v>598</v>
      </c>
      <c r="J169" s="2" t="s">
        <v>598</v>
      </c>
      <c r="K169" s="2" t="s">
        <v>598</v>
      </c>
      <c r="L169" s="2" t="s">
        <v>599</v>
      </c>
      <c r="M169" s="2" t="s">
        <v>598</v>
      </c>
      <c r="N169" s="2" t="s">
        <v>598</v>
      </c>
      <c r="O169" s="2">
        <v>0.442</v>
      </c>
      <c r="P169" s="2" t="s">
        <v>598</v>
      </c>
      <c r="Q169" s="2">
        <v>11.115</v>
      </c>
      <c r="R169" s="2" t="s">
        <v>598</v>
      </c>
      <c r="S169" s="2" t="s">
        <v>598</v>
      </c>
      <c r="T169" s="2">
        <v>3.141</v>
      </c>
      <c r="U169" s="2" t="s">
        <v>598</v>
      </c>
      <c r="V169" s="2" t="s">
        <v>598</v>
      </c>
      <c r="W169" s="2" t="s">
        <v>598</v>
      </c>
      <c r="X169" s="2" t="s">
        <v>598</v>
      </c>
      <c r="Y169" s="2" t="s">
        <v>598</v>
      </c>
      <c r="Z169" s="2" t="s">
        <v>598</v>
      </c>
      <c r="AA169" s="2" t="s">
        <v>598</v>
      </c>
      <c r="AB169" s="2" t="s">
        <v>598</v>
      </c>
      <c r="AC169" s="2" t="s">
        <v>598</v>
      </c>
      <c r="AD169" s="2" t="s">
        <v>598</v>
      </c>
      <c r="AE169" s="2" t="s">
        <v>598</v>
      </c>
      <c r="AF169" s="2" t="s">
        <v>598</v>
      </c>
      <c r="AG169" s="2" t="s">
        <v>598</v>
      </c>
      <c r="AH169" s="2" t="s">
        <v>598</v>
      </c>
      <c r="AI169" s="2" t="s">
        <v>598</v>
      </c>
      <c r="AM169" s="20">
        <f t="shared" si="6"/>
        <v>14.73</v>
      </c>
      <c r="AN169" s="20">
        <f t="shared" si="7"/>
        <v>13.242000000000001</v>
      </c>
      <c r="AO169" s="92">
        <f t="shared" si="8"/>
        <v>0.89898167006109986</v>
      </c>
    </row>
    <row r="170" spans="1:41" ht="15" customHeight="1" x14ac:dyDescent="0.25">
      <c r="A170" s="2" t="s">
        <v>238</v>
      </c>
      <c r="B170" s="2" t="s">
        <v>244</v>
      </c>
      <c r="C170" s="2">
        <v>2014</v>
      </c>
      <c r="D170" s="2">
        <v>27.59</v>
      </c>
      <c r="E170" s="2">
        <v>30.754999999999999</v>
      </c>
      <c r="F170" s="2" t="s">
        <v>598</v>
      </c>
      <c r="G170" s="2">
        <v>0.11700000000000001</v>
      </c>
      <c r="H170" s="2" t="s">
        <v>598</v>
      </c>
      <c r="I170" s="2" t="s">
        <v>598</v>
      </c>
      <c r="J170" s="2" t="s">
        <v>598</v>
      </c>
      <c r="K170" s="2" t="s">
        <v>598</v>
      </c>
      <c r="L170" s="2" t="s">
        <v>599</v>
      </c>
      <c r="M170" s="2" t="s">
        <v>598</v>
      </c>
      <c r="N170" s="2" t="s">
        <v>598</v>
      </c>
      <c r="O170" s="2" t="s">
        <v>598</v>
      </c>
      <c r="P170" s="2" t="s">
        <v>598</v>
      </c>
      <c r="Q170" s="2">
        <v>24.568999999999999</v>
      </c>
      <c r="R170" s="2" t="s">
        <v>598</v>
      </c>
      <c r="S170" s="2" t="s">
        <v>598</v>
      </c>
      <c r="T170" s="2">
        <v>6.069</v>
      </c>
      <c r="U170" s="2" t="s">
        <v>598</v>
      </c>
      <c r="V170" s="2" t="s">
        <v>598</v>
      </c>
      <c r="W170" s="2" t="s">
        <v>598</v>
      </c>
      <c r="X170" s="2" t="s">
        <v>598</v>
      </c>
      <c r="Y170" s="2" t="s">
        <v>598</v>
      </c>
      <c r="Z170" s="2" t="s">
        <v>598</v>
      </c>
      <c r="AA170" s="2" t="s">
        <v>598</v>
      </c>
      <c r="AB170" s="2" t="s">
        <v>598</v>
      </c>
      <c r="AC170" s="2" t="s">
        <v>598</v>
      </c>
      <c r="AD170" s="2" t="s">
        <v>598</v>
      </c>
      <c r="AE170" s="2" t="s">
        <v>598</v>
      </c>
      <c r="AF170" s="2" t="s">
        <v>598</v>
      </c>
      <c r="AG170" s="2" t="s">
        <v>598</v>
      </c>
      <c r="AH170" s="2" t="s">
        <v>598</v>
      </c>
      <c r="AI170" s="2" t="s">
        <v>598</v>
      </c>
      <c r="AM170" s="20">
        <f t="shared" si="6"/>
        <v>30.754999999999999</v>
      </c>
      <c r="AN170" s="20">
        <f t="shared" si="7"/>
        <v>27.59</v>
      </c>
      <c r="AO170" s="92">
        <f t="shared" si="8"/>
        <v>0.89708990408063727</v>
      </c>
    </row>
    <row r="171" spans="1:41" ht="15" customHeight="1" x14ac:dyDescent="0.25">
      <c r="A171" s="2" t="s">
        <v>238</v>
      </c>
      <c r="B171" s="2" t="s">
        <v>245</v>
      </c>
      <c r="C171" s="2">
        <v>2014</v>
      </c>
      <c r="D171" s="2">
        <v>13.388999999999999</v>
      </c>
      <c r="E171" s="2">
        <v>15.779</v>
      </c>
      <c r="F171" s="2" t="s">
        <v>598</v>
      </c>
      <c r="G171" s="2">
        <v>0.18099999999999999</v>
      </c>
      <c r="H171" s="2" t="s">
        <v>598</v>
      </c>
      <c r="I171" s="2" t="s">
        <v>598</v>
      </c>
      <c r="J171" s="2" t="s">
        <v>598</v>
      </c>
      <c r="K171" s="2" t="s">
        <v>598</v>
      </c>
      <c r="L171" s="2" t="s">
        <v>599</v>
      </c>
      <c r="M171" s="2" t="s">
        <v>598</v>
      </c>
      <c r="N171" s="2" t="s">
        <v>598</v>
      </c>
      <c r="O171" s="2">
        <v>15.598000000000001</v>
      </c>
      <c r="P171" s="2" t="s">
        <v>598</v>
      </c>
      <c r="Q171" s="2" t="s">
        <v>598</v>
      </c>
      <c r="R171" s="2" t="s">
        <v>598</v>
      </c>
      <c r="S171" s="2" t="s">
        <v>598</v>
      </c>
      <c r="T171" s="2" t="s">
        <v>598</v>
      </c>
      <c r="U171" s="2" t="s">
        <v>598</v>
      </c>
      <c r="V171" s="2" t="s">
        <v>598</v>
      </c>
      <c r="W171" s="2" t="s">
        <v>598</v>
      </c>
      <c r="X171" s="2" t="s">
        <v>598</v>
      </c>
      <c r="Y171" s="2" t="s">
        <v>598</v>
      </c>
      <c r="Z171" s="2" t="s">
        <v>598</v>
      </c>
      <c r="AA171" s="2" t="s">
        <v>598</v>
      </c>
      <c r="AB171" s="2" t="s">
        <v>598</v>
      </c>
      <c r="AC171" s="2" t="s">
        <v>598</v>
      </c>
      <c r="AD171" s="2" t="s">
        <v>598</v>
      </c>
      <c r="AE171" s="2" t="s">
        <v>598</v>
      </c>
      <c r="AF171" s="2" t="s">
        <v>598</v>
      </c>
      <c r="AG171" s="2" t="s">
        <v>598</v>
      </c>
      <c r="AH171" s="2" t="s">
        <v>598</v>
      </c>
      <c r="AI171" s="2" t="s">
        <v>598</v>
      </c>
      <c r="AM171" s="20">
        <f t="shared" si="6"/>
        <v>15.779</v>
      </c>
      <c r="AN171" s="20">
        <f t="shared" si="7"/>
        <v>13.388999999999999</v>
      </c>
      <c r="AO171" s="92">
        <f t="shared" si="8"/>
        <v>0.84853286013055318</v>
      </c>
    </row>
    <row r="172" spans="1:41" ht="15" customHeight="1" x14ac:dyDescent="0.25">
      <c r="A172" s="2" t="s">
        <v>238</v>
      </c>
      <c r="B172" s="2" t="s">
        <v>246</v>
      </c>
      <c r="C172" s="2">
        <v>2014</v>
      </c>
      <c r="D172" s="2">
        <v>5.49</v>
      </c>
      <c r="E172" s="2">
        <v>7.2569999999999997</v>
      </c>
      <c r="F172" s="2" t="s">
        <v>598</v>
      </c>
      <c r="G172" s="2">
        <v>2.4E-2</v>
      </c>
      <c r="H172" s="2" t="s">
        <v>598</v>
      </c>
      <c r="I172" s="2" t="s">
        <v>598</v>
      </c>
      <c r="J172" s="2" t="s">
        <v>598</v>
      </c>
      <c r="K172" s="2" t="s">
        <v>598</v>
      </c>
      <c r="L172" s="2" t="s">
        <v>599</v>
      </c>
      <c r="M172" s="2" t="s">
        <v>598</v>
      </c>
      <c r="N172" s="2" t="s">
        <v>598</v>
      </c>
      <c r="O172" s="2">
        <v>7.2329999999999997</v>
      </c>
      <c r="P172" s="2" t="s">
        <v>598</v>
      </c>
      <c r="Q172" s="2" t="s">
        <v>598</v>
      </c>
      <c r="R172" s="2" t="s">
        <v>598</v>
      </c>
      <c r="S172" s="2" t="s">
        <v>598</v>
      </c>
      <c r="T172" s="2" t="s">
        <v>598</v>
      </c>
      <c r="U172" s="2" t="s">
        <v>598</v>
      </c>
      <c r="V172" s="2" t="s">
        <v>598</v>
      </c>
      <c r="W172" s="2" t="s">
        <v>598</v>
      </c>
      <c r="X172" s="2" t="s">
        <v>598</v>
      </c>
      <c r="Y172" s="2" t="s">
        <v>598</v>
      </c>
      <c r="Z172" s="2" t="s">
        <v>598</v>
      </c>
      <c r="AA172" s="2" t="s">
        <v>598</v>
      </c>
      <c r="AB172" s="2" t="s">
        <v>598</v>
      </c>
      <c r="AC172" s="2" t="s">
        <v>598</v>
      </c>
      <c r="AD172" s="2" t="s">
        <v>598</v>
      </c>
      <c r="AE172" s="2" t="s">
        <v>598</v>
      </c>
      <c r="AF172" s="2" t="s">
        <v>598</v>
      </c>
      <c r="AG172" s="2" t="s">
        <v>598</v>
      </c>
      <c r="AH172" s="2" t="s">
        <v>598</v>
      </c>
      <c r="AI172" s="2" t="s">
        <v>598</v>
      </c>
      <c r="AM172" s="20">
        <f t="shared" si="6"/>
        <v>7.2569999999999997</v>
      </c>
      <c r="AN172" s="20">
        <f t="shared" si="7"/>
        <v>5.49</v>
      </c>
      <c r="AO172" s="92">
        <f t="shared" si="8"/>
        <v>0.75651095494005793</v>
      </c>
    </row>
    <row r="173" spans="1:41" ht="15" customHeight="1" x14ac:dyDescent="0.25">
      <c r="A173" s="2" t="s">
        <v>247</v>
      </c>
      <c r="B173" s="2" t="s">
        <v>248</v>
      </c>
      <c r="C173" s="2">
        <v>2014</v>
      </c>
      <c r="D173" s="2">
        <v>30.571000000000002</v>
      </c>
      <c r="E173" s="2">
        <v>30.550999999999998</v>
      </c>
      <c r="F173" s="2">
        <v>0</v>
      </c>
      <c r="G173" s="2">
        <v>0.13100000000000001</v>
      </c>
      <c r="H173" s="2">
        <v>0</v>
      </c>
      <c r="I173" s="2">
        <v>0</v>
      </c>
      <c r="J173" s="2">
        <v>0</v>
      </c>
      <c r="K173" s="2">
        <v>0</v>
      </c>
      <c r="L173" s="2" t="s">
        <v>599</v>
      </c>
      <c r="M173" s="2">
        <v>0</v>
      </c>
      <c r="N173" s="2">
        <v>0</v>
      </c>
      <c r="O173" s="2">
        <v>0</v>
      </c>
      <c r="P173" s="2">
        <v>0</v>
      </c>
      <c r="Q173" s="2">
        <v>0</v>
      </c>
      <c r="R173" s="2">
        <v>0</v>
      </c>
      <c r="S173" s="2" t="s">
        <v>598</v>
      </c>
      <c r="T173" s="2">
        <v>1.72</v>
      </c>
      <c r="U173" s="2">
        <v>28.7</v>
      </c>
      <c r="V173" s="2">
        <v>0</v>
      </c>
      <c r="W173" s="2">
        <v>0</v>
      </c>
      <c r="X173" s="2">
        <v>0</v>
      </c>
      <c r="Y173" s="2">
        <v>0</v>
      </c>
      <c r="Z173" s="2">
        <v>0</v>
      </c>
      <c r="AA173" s="2">
        <v>0</v>
      </c>
      <c r="AB173" s="2">
        <v>0</v>
      </c>
      <c r="AC173" s="2">
        <v>0</v>
      </c>
      <c r="AD173" s="2">
        <v>0</v>
      </c>
      <c r="AE173" s="2">
        <v>0</v>
      </c>
      <c r="AF173" s="2" t="s">
        <v>598</v>
      </c>
      <c r="AG173" s="2">
        <v>0</v>
      </c>
      <c r="AH173" s="2">
        <v>0</v>
      </c>
      <c r="AI173" s="2">
        <v>0</v>
      </c>
      <c r="AM173" s="20">
        <f t="shared" si="6"/>
        <v>30.550999999999998</v>
      </c>
      <c r="AN173" s="20">
        <f t="shared" si="7"/>
        <v>30.571000000000002</v>
      </c>
      <c r="AO173" s="92">
        <f t="shared" si="8"/>
        <v>1.0006546430558738</v>
      </c>
    </row>
    <row r="174" spans="1:41" ht="15" customHeight="1" x14ac:dyDescent="0.25">
      <c r="A174" s="2" t="s">
        <v>249</v>
      </c>
      <c r="B174" s="2" t="s">
        <v>150</v>
      </c>
      <c r="C174" s="2">
        <v>2014</v>
      </c>
      <c r="D174" s="2" t="s">
        <v>598</v>
      </c>
      <c r="E174" s="2" t="s">
        <v>598</v>
      </c>
      <c r="F174" s="2" t="s">
        <v>598</v>
      </c>
      <c r="G174" s="2" t="s">
        <v>598</v>
      </c>
      <c r="H174" s="2" t="s">
        <v>598</v>
      </c>
      <c r="I174" s="2" t="s">
        <v>598</v>
      </c>
      <c r="J174" s="2" t="s">
        <v>598</v>
      </c>
      <c r="K174" s="2" t="s">
        <v>598</v>
      </c>
      <c r="L174" s="2" t="s">
        <v>599</v>
      </c>
      <c r="M174" s="2" t="s">
        <v>598</v>
      </c>
      <c r="N174" s="2" t="s">
        <v>598</v>
      </c>
      <c r="O174" s="2" t="s">
        <v>598</v>
      </c>
      <c r="P174" s="2" t="s">
        <v>598</v>
      </c>
      <c r="Q174" s="2" t="s">
        <v>598</v>
      </c>
      <c r="R174" s="2" t="s">
        <v>598</v>
      </c>
      <c r="S174" s="2" t="s">
        <v>598</v>
      </c>
      <c r="T174" s="2" t="s">
        <v>598</v>
      </c>
      <c r="U174" s="2" t="s">
        <v>598</v>
      </c>
      <c r="V174" s="2" t="s">
        <v>598</v>
      </c>
      <c r="W174" s="2" t="s">
        <v>598</v>
      </c>
      <c r="X174" s="2" t="s">
        <v>598</v>
      </c>
      <c r="Y174" s="2" t="s">
        <v>598</v>
      </c>
      <c r="Z174" s="2" t="s">
        <v>598</v>
      </c>
      <c r="AA174" s="2" t="s">
        <v>598</v>
      </c>
      <c r="AB174" s="2" t="s">
        <v>598</v>
      </c>
      <c r="AC174" s="2" t="s">
        <v>598</v>
      </c>
      <c r="AD174" s="2" t="s">
        <v>598</v>
      </c>
      <c r="AE174" s="2" t="s">
        <v>598</v>
      </c>
      <c r="AF174" s="2" t="s">
        <v>598</v>
      </c>
      <c r="AG174" s="2" t="s">
        <v>598</v>
      </c>
      <c r="AH174" s="2" t="s">
        <v>598</v>
      </c>
      <c r="AI174" s="2" t="s">
        <v>598</v>
      </c>
      <c r="AM174" s="20">
        <f t="shared" si="6"/>
        <v>0</v>
      </c>
      <c r="AN174" s="20">
        <f t="shared" si="7"/>
        <v>0</v>
      </c>
      <c r="AO174" s="92" t="str">
        <f t="shared" si="8"/>
        <v/>
      </c>
    </row>
    <row r="175" spans="1:41" ht="15" customHeight="1" x14ac:dyDescent="0.25">
      <c r="A175" s="2" t="s">
        <v>249</v>
      </c>
      <c r="B175" s="2" t="s">
        <v>250</v>
      </c>
      <c r="C175" s="2">
        <v>2014</v>
      </c>
      <c r="D175" s="2">
        <v>9.85</v>
      </c>
      <c r="E175" s="2">
        <v>11.04</v>
      </c>
      <c r="F175" s="2" t="s">
        <v>598</v>
      </c>
      <c r="G175" s="2">
        <v>0.09</v>
      </c>
      <c r="H175" s="2" t="s">
        <v>598</v>
      </c>
      <c r="I175" s="2" t="s">
        <v>598</v>
      </c>
      <c r="J175" s="2" t="s">
        <v>598</v>
      </c>
      <c r="K175" s="2" t="s">
        <v>598</v>
      </c>
      <c r="L175" s="2" t="s">
        <v>599</v>
      </c>
      <c r="M175" s="2" t="s">
        <v>598</v>
      </c>
      <c r="N175" s="2" t="s">
        <v>598</v>
      </c>
      <c r="O175" s="2" t="s">
        <v>598</v>
      </c>
      <c r="P175" s="2" t="s">
        <v>598</v>
      </c>
      <c r="Q175" s="2" t="s">
        <v>598</v>
      </c>
      <c r="R175" s="2" t="s">
        <v>598</v>
      </c>
      <c r="S175" s="2" t="s">
        <v>598</v>
      </c>
      <c r="T175" s="2">
        <v>2.21</v>
      </c>
      <c r="U175" s="2">
        <v>8.74</v>
      </c>
      <c r="V175" s="2" t="s">
        <v>598</v>
      </c>
      <c r="W175" s="2" t="s">
        <v>598</v>
      </c>
      <c r="X175" s="2" t="s">
        <v>598</v>
      </c>
      <c r="Y175" s="2" t="s">
        <v>598</v>
      </c>
      <c r="Z175" s="2" t="s">
        <v>598</v>
      </c>
      <c r="AA175" s="2" t="s">
        <v>598</v>
      </c>
      <c r="AB175" s="2" t="s">
        <v>598</v>
      </c>
      <c r="AC175" s="2" t="s">
        <v>598</v>
      </c>
      <c r="AD175" s="2" t="s">
        <v>598</v>
      </c>
      <c r="AE175" s="2" t="s">
        <v>598</v>
      </c>
      <c r="AF175" s="2" t="s">
        <v>598</v>
      </c>
      <c r="AG175" s="2" t="s">
        <v>598</v>
      </c>
      <c r="AH175" s="2" t="s">
        <v>598</v>
      </c>
      <c r="AI175" s="2" t="s">
        <v>598</v>
      </c>
      <c r="AM175" s="20">
        <f t="shared" si="6"/>
        <v>11.04</v>
      </c>
      <c r="AN175" s="20">
        <f t="shared" si="7"/>
        <v>9.85</v>
      </c>
      <c r="AO175" s="92">
        <f t="shared" si="8"/>
        <v>0.89221014492753625</v>
      </c>
    </row>
    <row r="176" spans="1:41" ht="15" customHeight="1" x14ac:dyDescent="0.25">
      <c r="A176" s="2" t="s">
        <v>249</v>
      </c>
      <c r="B176" s="2" t="s">
        <v>251</v>
      </c>
      <c r="C176" s="2">
        <v>2014</v>
      </c>
      <c r="D176" s="2">
        <v>30.86</v>
      </c>
      <c r="E176" s="2">
        <v>32.756</v>
      </c>
      <c r="F176" s="2" t="s">
        <v>598</v>
      </c>
      <c r="G176" s="2">
        <v>9.6000000000000002E-2</v>
      </c>
      <c r="H176" s="2" t="s">
        <v>598</v>
      </c>
      <c r="I176" s="2" t="s">
        <v>598</v>
      </c>
      <c r="J176" s="2">
        <v>0.78</v>
      </c>
      <c r="K176" s="2" t="s">
        <v>598</v>
      </c>
      <c r="L176" s="2" t="s">
        <v>599</v>
      </c>
      <c r="M176" s="2" t="s">
        <v>598</v>
      </c>
      <c r="N176" s="2" t="s">
        <v>598</v>
      </c>
      <c r="O176" s="2">
        <v>22.18</v>
      </c>
      <c r="P176" s="2" t="s">
        <v>598</v>
      </c>
      <c r="Q176" s="2" t="s">
        <v>598</v>
      </c>
      <c r="R176" s="2" t="s">
        <v>598</v>
      </c>
      <c r="S176" s="2" t="s">
        <v>8</v>
      </c>
      <c r="T176" s="2">
        <v>8.11</v>
      </c>
      <c r="U176" s="2" t="s">
        <v>598</v>
      </c>
      <c r="V176" s="2" t="s">
        <v>598</v>
      </c>
      <c r="W176" s="2" t="s">
        <v>598</v>
      </c>
      <c r="X176" s="2" t="s">
        <v>598</v>
      </c>
      <c r="Y176" s="2">
        <v>1.59</v>
      </c>
      <c r="Z176" s="2" t="s">
        <v>598</v>
      </c>
      <c r="AA176" s="2" t="s">
        <v>598</v>
      </c>
      <c r="AB176" s="2" t="s">
        <v>598</v>
      </c>
      <c r="AC176" s="2" t="s">
        <v>598</v>
      </c>
      <c r="AD176" s="2" t="s">
        <v>598</v>
      </c>
      <c r="AE176" s="2" t="s">
        <v>598</v>
      </c>
      <c r="AF176" s="2" t="s">
        <v>598</v>
      </c>
      <c r="AG176" s="2" t="s">
        <v>598</v>
      </c>
      <c r="AH176" s="2" t="s">
        <v>598</v>
      </c>
      <c r="AI176" s="2" t="s">
        <v>598</v>
      </c>
      <c r="AM176" s="20">
        <f t="shared" si="6"/>
        <v>32.756</v>
      </c>
      <c r="AN176" s="20">
        <f t="shared" si="7"/>
        <v>30.86</v>
      </c>
      <c r="AO176" s="92">
        <f t="shared" si="8"/>
        <v>0.94211747466113072</v>
      </c>
    </row>
    <row r="177" spans="1:41" ht="15" customHeight="1" x14ac:dyDescent="0.25">
      <c r="A177" s="2" t="s">
        <v>249</v>
      </c>
      <c r="B177" s="2" t="s">
        <v>252</v>
      </c>
      <c r="C177" s="2">
        <v>2014</v>
      </c>
      <c r="D177" s="2">
        <v>1.5</v>
      </c>
      <c r="E177" s="2">
        <v>1.6</v>
      </c>
      <c r="F177" s="2" t="s">
        <v>598</v>
      </c>
      <c r="G177" s="2">
        <v>0.02</v>
      </c>
      <c r="H177" s="2" t="s">
        <v>598</v>
      </c>
      <c r="I177" s="2" t="s">
        <v>598</v>
      </c>
      <c r="J177" s="2" t="s">
        <v>598</v>
      </c>
      <c r="K177" s="2" t="s">
        <v>598</v>
      </c>
      <c r="L177" s="2" t="s">
        <v>599</v>
      </c>
      <c r="M177" s="2" t="s">
        <v>598</v>
      </c>
      <c r="N177" s="2" t="s">
        <v>598</v>
      </c>
      <c r="O177" s="2" t="s">
        <v>598</v>
      </c>
      <c r="P177" s="2" t="s">
        <v>598</v>
      </c>
      <c r="Q177" s="2" t="s">
        <v>598</v>
      </c>
      <c r="R177" s="2" t="s">
        <v>598</v>
      </c>
      <c r="S177" s="2" t="s">
        <v>598</v>
      </c>
      <c r="T177" s="2">
        <v>1.58</v>
      </c>
      <c r="U177" s="2" t="s">
        <v>598</v>
      </c>
      <c r="V177" s="2" t="s">
        <v>598</v>
      </c>
      <c r="W177" s="2" t="s">
        <v>598</v>
      </c>
      <c r="X177" s="2" t="s">
        <v>598</v>
      </c>
      <c r="Y177" s="2" t="s">
        <v>598</v>
      </c>
      <c r="Z177" s="2" t="s">
        <v>598</v>
      </c>
      <c r="AA177" s="2" t="s">
        <v>598</v>
      </c>
      <c r="AB177" s="2" t="s">
        <v>598</v>
      </c>
      <c r="AC177" s="2" t="s">
        <v>598</v>
      </c>
      <c r="AD177" s="2" t="s">
        <v>598</v>
      </c>
      <c r="AE177" s="2" t="s">
        <v>598</v>
      </c>
      <c r="AF177" s="2" t="s">
        <v>598</v>
      </c>
      <c r="AG177" s="2" t="s">
        <v>598</v>
      </c>
      <c r="AH177" s="2" t="s">
        <v>598</v>
      </c>
      <c r="AI177" s="2" t="s">
        <v>598</v>
      </c>
      <c r="AM177" s="20">
        <f t="shared" si="6"/>
        <v>1.6</v>
      </c>
      <c r="AN177" s="20">
        <f t="shared" si="7"/>
        <v>1.5</v>
      </c>
      <c r="AO177" s="92">
        <f t="shared" si="8"/>
        <v>0.9375</v>
      </c>
    </row>
    <row r="178" spans="1:41"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T178" s="2" t="s">
        <v>599</v>
      </c>
      <c r="U178" s="2" t="s">
        <v>599</v>
      </c>
      <c r="V178" s="2" t="s">
        <v>599</v>
      </c>
      <c r="W178" s="2" t="s">
        <v>599</v>
      </c>
      <c r="X178" s="2" t="s">
        <v>599</v>
      </c>
      <c r="Y178" s="2" t="s">
        <v>599</v>
      </c>
      <c r="Z178" s="2" t="s">
        <v>599</v>
      </c>
      <c r="AA178" s="2" t="s">
        <v>599</v>
      </c>
      <c r="AB178" s="2" t="s">
        <v>599</v>
      </c>
      <c r="AC178" s="2" t="s">
        <v>599</v>
      </c>
      <c r="AD178" s="2" t="s">
        <v>599</v>
      </c>
      <c r="AE178" s="2" t="s">
        <v>599</v>
      </c>
      <c r="AF178" s="2" t="s">
        <v>599</v>
      </c>
      <c r="AG178" s="2" t="s">
        <v>599</v>
      </c>
      <c r="AH178" s="2" t="s">
        <v>599</v>
      </c>
      <c r="AI178" s="2" t="s">
        <v>599</v>
      </c>
      <c r="AM178" s="20">
        <f t="shared" si="6"/>
        <v>0</v>
      </c>
      <c r="AN178" s="20">
        <f t="shared" si="7"/>
        <v>0</v>
      </c>
      <c r="AO178" s="92" t="str">
        <f t="shared" si="8"/>
        <v/>
      </c>
    </row>
    <row r="179" spans="1:41" ht="15" customHeight="1" x14ac:dyDescent="0.25">
      <c r="A179" s="2" t="s">
        <v>255</v>
      </c>
      <c r="B179" s="2" t="s">
        <v>256</v>
      </c>
      <c r="C179" s="2">
        <v>2014</v>
      </c>
      <c r="D179" s="2">
        <v>0.312</v>
      </c>
      <c r="E179" s="2">
        <v>0.312</v>
      </c>
      <c r="F179" s="2" t="s">
        <v>598</v>
      </c>
      <c r="G179" s="2">
        <v>0.312</v>
      </c>
      <c r="H179" s="2" t="s">
        <v>598</v>
      </c>
      <c r="I179" s="2" t="s">
        <v>598</v>
      </c>
      <c r="J179" s="2" t="s">
        <v>598</v>
      </c>
      <c r="K179" s="2" t="s">
        <v>598</v>
      </c>
      <c r="L179" s="2" t="s">
        <v>599</v>
      </c>
      <c r="M179" s="2" t="s">
        <v>598</v>
      </c>
      <c r="N179" s="2" t="s">
        <v>598</v>
      </c>
      <c r="O179" s="2" t="s">
        <v>598</v>
      </c>
      <c r="P179" s="2" t="s">
        <v>598</v>
      </c>
      <c r="Q179" s="2" t="s">
        <v>598</v>
      </c>
      <c r="R179" s="2" t="s">
        <v>598</v>
      </c>
      <c r="S179" s="2" t="s">
        <v>598</v>
      </c>
      <c r="T179" s="2" t="s">
        <v>598</v>
      </c>
      <c r="U179" s="2" t="s">
        <v>598</v>
      </c>
      <c r="V179" s="2" t="s">
        <v>598</v>
      </c>
      <c r="W179" s="2" t="s">
        <v>598</v>
      </c>
      <c r="X179" s="2" t="s">
        <v>598</v>
      </c>
      <c r="Y179" s="2" t="s">
        <v>598</v>
      </c>
      <c r="Z179" s="2" t="s">
        <v>598</v>
      </c>
      <c r="AA179" s="2" t="s">
        <v>598</v>
      </c>
      <c r="AB179" s="2" t="s">
        <v>598</v>
      </c>
      <c r="AC179" s="2" t="s">
        <v>598</v>
      </c>
      <c r="AD179" s="2" t="s">
        <v>598</v>
      </c>
      <c r="AE179" s="2" t="s">
        <v>598</v>
      </c>
      <c r="AF179" s="2" t="s">
        <v>598</v>
      </c>
      <c r="AG179" s="2" t="s">
        <v>598</v>
      </c>
      <c r="AH179" s="2" t="s">
        <v>598</v>
      </c>
      <c r="AI179" s="2" t="s">
        <v>598</v>
      </c>
      <c r="AM179" s="20">
        <f t="shared" si="6"/>
        <v>0.312</v>
      </c>
      <c r="AN179" s="20">
        <f t="shared" si="7"/>
        <v>0.312</v>
      </c>
      <c r="AO179" s="92">
        <f t="shared" si="8"/>
        <v>1</v>
      </c>
    </row>
    <row r="180" spans="1:41" ht="15" customHeight="1" x14ac:dyDescent="0.25">
      <c r="A180" s="2" t="s">
        <v>257</v>
      </c>
      <c r="B180" s="2" t="s">
        <v>258</v>
      </c>
      <c r="C180" s="2">
        <v>2014</v>
      </c>
      <c r="D180" s="2">
        <v>198.91499999999999</v>
      </c>
      <c r="E180" s="2">
        <v>225.827</v>
      </c>
      <c r="F180" s="2" t="s">
        <v>598</v>
      </c>
      <c r="G180" s="2">
        <v>1.71</v>
      </c>
      <c r="H180" s="2">
        <v>0.89</v>
      </c>
      <c r="I180" s="2" t="s">
        <v>598</v>
      </c>
      <c r="J180" s="2" t="s">
        <v>598</v>
      </c>
      <c r="K180" s="2" t="s">
        <v>598</v>
      </c>
      <c r="L180" s="2" t="s">
        <v>599</v>
      </c>
      <c r="M180" s="2" t="s">
        <v>598</v>
      </c>
      <c r="N180" s="2" t="s">
        <v>598</v>
      </c>
      <c r="O180" s="2" t="s">
        <v>598</v>
      </c>
      <c r="P180" s="2" t="s">
        <v>598</v>
      </c>
      <c r="Q180" s="2" t="s">
        <v>598</v>
      </c>
      <c r="R180" s="2" t="s">
        <v>598</v>
      </c>
      <c r="S180" s="2" t="s">
        <v>598</v>
      </c>
      <c r="T180" s="2" t="s">
        <v>598</v>
      </c>
      <c r="U180" s="2" t="s">
        <v>598</v>
      </c>
      <c r="V180" s="2" t="s">
        <v>598</v>
      </c>
      <c r="W180" s="2">
        <v>3.4510000000000001</v>
      </c>
      <c r="X180" s="2" t="s">
        <v>598</v>
      </c>
      <c r="Y180" s="2">
        <v>6.7480000000000002</v>
      </c>
      <c r="Z180" s="2" t="s">
        <v>598</v>
      </c>
      <c r="AA180" s="2" t="s">
        <v>598</v>
      </c>
      <c r="AB180" s="2">
        <v>213.02799999999999</v>
      </c>
      <c r="AC180" s="2" t="s">
        <v>598</v>
      </c>
      <c r="AD180" s="2" t="s">
        <v>598</v>
      </c>
      <c r="AE180" s="2" t="s">
        <v>598</v>
      </c>
      <c r="AF180" s="2" t="s">
        <v>598</v>
      </c>
      <c r="AG180" s="2" t="s">
        <v>598</v>
      </c>
      <c r="AH180" s="2" t="s">
        <v>598</v>
      </c>
      <c r="AI180" s="2" t="s">
        <v>598</v>
      </c>
      <c r="AM180" s="20">
        <f t="shared" si="6"/>
        <v>225.827</v>
      </c>
      <c r="AN180" s="20">
        <f t="shared" si="7"/>
        <v>198.91499999999999</v>
      </c>
      <c r="AO180" s="92">
        <f t="shared" si="8"/>
        <v>0.88082913026343168</v>
      </c>
    </row>
    <row r="181" spans="1:41" ht="15" customHeight="1" x14ac:dyDescent="0.25">
      <c r="A181" s="2" t="s">
        <v>259</v>
      </c>
      <c r="B181" s="2" t="s">
        <v>260</v>
      </c>
      <c r="C181" s="2">
        <v>2014</v>
      </c>
      <c r="D181" s="2">
        <v>6.4000000000000001E-2</v>
      </c>
      <c r="E181" s="2">
        <v>7.5999999999999998E-2</v>
      </c>
      <c r="F181" s="2" t="s">
        <v>598</v>
      </c>
      <c r="G181" s="2">
        <v>7.5999999999999998E-2</v>
      </c>
      <c r="H181" s="2" t="s">
        <v>598</v>
      </c>
      <c r="I181" s="2" t="s">
        <v>598</v>
      </c>
      <c r="J181" s="2" t="s">
        <v>598</v>
      </c>
      <c r="K181" s="2" t="s">
        <v>598</v>
      </c>
      <c r="L181" s="2" t="s">
        <v>614</v>
      </c>
      <c r="M181" s="2" t="s">
        <v>598</v>
      </c>
      <c r="N181" s="2" t="s">
        <v>598</v>
      </c>
      <c r="O181" s="2" t="s">
        <v>598</v>
      </c>
      <c r="P181" s="2" t="s">
        <v>598</v>
      </c>
      <c r="Q181" s="2" t="s">
        <v>598</v>
      </c>
      <c r="R181" s="2" t="s">
        <v>598</v>
      </c>
      <c r="S181" s="2" t="s">
        <v>598</v>
      </c>
      <c r="T181" s="2" t="s">
        <v>598</v>
      </c>
      <c r="U181" s="2" t="s">
        <v>598</v>
      </c>
      <c r="V181" s="2" t="s">
        <v>598</v>
      </c>
      <c r="W181" s="2" t="s">
        <v>598</v>
      </c>
      <c r="X181" s="2" t="s">
        <v>598</v>
      </c>
      <c r="Y181" s="2" t="s">
        <v>598</v>
      </c>
      <c r="Z181" s="2" t="s">
        <v>598</v>
      </c>
      <c r="AA181" s="2" t="s">
        <v>598</v>
      </c>
      <c r="AB181" s="2" t="s">
        <v>598</v>
      </c>
      <c r="AC181" s="2" t="s">
        <v>598</v>
      </c>
      <c r="AD181" s="2" t="s">
        <v>598</v>
      </c>
      <c r="AE181" s="2" t="s">
        <v>598</v>
      </c>
      <c r="AF181" s="2" t="s">
        <v>598</v>
      </c>
      <c r="AG181" s="2" t="s">
        <v>598</v>
      </c>
      <c r="AH181" s="2" t="s">
        <v>598</v>
      </c>
      <c r="AI181" s="2" t="s">
        <v>598</v>
      </c>
      <c r="AM181" s="20">
        <f t="shared" si="6"/>
        <v>7.5999999999999998E-2</v>
      </c>
      <c r="AN181" s="20">
        <f t="shared" si="7"/>
        <v>6.4000000000000001E-2</v>
      </c>
      <c r="AO181" s="92">
        <f t="shared" si="8"/>
        <v>0.8421052631578948</v>
      </c>
    </row>
    <row r="182" spans="1:41" ht="15" customHeight="1" x14ac:dyDescent="0.25">
      <c r="A182" s="2" t="s">
        <v>261</v>
      </c>
      <c r="B182" s="2" t="s">
        <v>262</v>
      </c>
      <c r="C182" s="2">
        <v>2014</v>
      </c>
      <c r="D182" s="2">
        <v>0.44500000000000001</v>
      </c>
      <c r="E182" s="2">
        <v>0.44500000000000001</v>
      </c>
      <c r="F182" s="2" t="s">
        <v>598</v>
      </c>
      <c r="G182" s="2">
        <v>0.44500000000000001</v>
      </c>
      <c r="H182" s="2" t="s">
        <v>598</v>
      </c>
      <c r="I182" s="2" t="s">
        <v>598</v>
      </c>
      <c r="J182" s="2" t="s">
        <v>598</v>
      </c>
      <c r="K182" s="2" t="s">
        <v>598</v>
      </c>
      <c r="L182" s="2" t="s">
        <v>599</v>
      </c>
      <c r="M182" s="2" t="s">
        <v>598</v>
      </c>
      <c r="N182" s="2" t="s">
        <v>598</v>
      </c>
      <c r="O182" s="2" t="s">
        <v>598</v>
      </c>
      <c r="P182" s="2" t="s">
        <v>598</v>
      </c>
      <c r="Q182" s="2" t="s">
        <v>598</v>
      </c>
      <c r="R182" s="2" t="s">
        <v>598</v>
      </c>
      <c r="S182" s="2" t="s">
        <v>598</v>
      </c>
      <c r="T182" s="2" t="s">
        <v>598</v>
      </c>
      <c r="U182" s="2" t="s">
        <v>598</v>
      </c>
      <c r="V182" s="2" t="s">
        <v>598</v>
      </c>
      <c r="W182" s="2" t="s">
        <v>598</v>
      </c>
      <c r="X182" s="2" t="s">
        <v>598</v>
      </c>
      <c r="Y182" s="2" t="s">
        <v>598</v>
      </c>
      <c r="Z182" s="2" t="s">
        <v>598</v>
      </c>
      <c r="AA182" s="2" t="s">
        <v>598</v>
      </c>
      <c r="AB182" s="2" t="s">
        <v>598</v>
      </c>
      <c r="AC182" s="2" t="s">
        <v>598</v>
      </c>
      <c r="AD182" s="2" t="s">
        <v>598</v>
      </c>
      <c r="AE182" s="2" t="s">
        <v>598</v>
      </c>
      <c r="AF182" s="2" t="s">
        <v>598</v>
      </c>
      <c r="AG182" s="2" t="s">
        <v>598</v>
      </c>
      <c r="AH182" s="2" t="s">
        <v>598</v>
      </c>
      <c r="AI182" s="2" t="s">
        <v>598</v>
      </c>
      <c r="AM182" s="20">
        <f t="shared" si="6"/>
        <v>0.44500000000000001</v>
      </c>
      <c r="AN182" s="20">
        <f t="shared" si="7"/>
        <v>0.44500000000000001</v>
      </c>
      <c r="AO182" s="92">
        <f t="shared" si="8"/>
        <v>1</v>
      </c>
    </row>
    <row r="183" spans="1:41" ht="15" customHeight="1" x14ac:dyDescent="0.25">
      <c r="A183" s="2" t="s">
        <v>261</v>
      </c>
      <c r="B183" s="2" t="s">
        <v>263</v>
      </c>
      <c r="C183" s="2">
        <v>2014</v>
      </c>
      <c r="D183" s="2">
        <v>5.4649999999999999</v>
      </c>
      <c r="E183" s="2">
        <v>5.4649999999999999</v>
      </c>
      <c r="F183" s="2" t="s">
        <v>598</v>
      </c>
      <c r="G183" s="2">
        <v>2.3570000000000002</v>
      </c>
      <c r="H183" s="2" t="s">
        <v>598</v>
      </c>
      <c r="I183" s="2" t="s">
        <v>598</v>
      </c>
      <c r="J183" s="2" t="s">
        <v>598</v>
      </c>
      <c r="K183" s="2" t="s">
        <v>598</v>
      </c>
      <c r="L183" s="2" t="s">
        <v>615</v>
      </c>
      <c r="M183" s="2" t="s">
        <v>598</v>
      </c>
      <c r="N183" s="2" t="s">
        <v>598</v>
      </c>
      <c r="O183" s="2" t="s">
        <v>598</v>
      </c>
      <c r="P183" s="2" t="s">
        <v>598</v>
      </c>
      <c r="Q183" s="2" t="s">
        <v>598</v>
      </c>
      <c r="R183" s="2" t="s">
        <v>598</v>
      </c>
      <c r="S183" s="2" t="s">
        <v>598</v>
      </c>
      <c r="T183" s="2">
        <v>3.1080000000000001</v>
      </c>
      <c r="U183" s="2" t="s">
        <v>598</v>
      </c>
      <c r="V183" s="2" t="s">
        <v>598</v>
      </c>
      <c r="W183" s="2" t="s">
        <v>598</v>
      </c>
      <c r="X183" s="2" t="s">
        <v>598</v>
      </c>
      <c r="Y183" s="2" t="s">
        <v>598</v>
      </c>
      <c r="Z183" s="2" t="s">
        <v>598</v>
      </c>
      <c r="AA183" s="2" t="s">
        <v>598</v>
      </c>
      <c r="AB183" s="2" t="s">
        <v>598</v>
      </c>
      <c r="AC183" s="2" t="s">
        <v>598</v>
      </c>
      <c r="AD183" s="2" t="s">
        <v>598</v>
      </c>
      <c r="AE183" s="2" t="s">
        <v>598</v>
      </c>
      <c r="AF183" s="2" t="s">
        <v>598</v>
      </c>
      <c r="AG183" s="2" t="s">
        <v>598</v>
      </c>
      <c r="AH183" s="2" t="s">
        <v>598</v>
      </c>
      <c r="AI183" s="2" t="s">
        <v>598</v>
      </c>
      <c r="AM183" s="20">
        <f t="shared" si="6"/>
        <v>5.4649999999999999</v>
      </c>
      <c r="AN183" s="20">
        <f t="shared" si="7"/>
        <v>5.4649999999999999</v>
      </c>
      <c r="AO183" s="92">
        <f t="shared" si="8"/>
        <v>1</v>
      </c>
    </row>
    <row r="184" spans="1:41" ht="15" customHeight="1" x14ac:dyDescent="0.25">
      <c r="A184" s="2" t="s">
        <v>261</v>
      </c>
      <c r="B184" s="2" t="s">
        <v>264</v>
      </c>
      <c r="C184" s="2">
        <v>2014</v>
      </c>
      <c r="D184" s="2" t="s">
        <v>598</v>
      </c>
      <c r="E184" s="2" t="s">
        <v>598</v>
      </c>
      <c r="F184" s="2" t="s">
        <v>598</v>
      </c>
      <c r="G184" s="2" t="s">
        <v>598</v>
      </c>
      <c r="H184" s="2" t="s">
        <v>598</v>
      </c>
      <c r="I184" s="2" t="s">
        <v>598</v>
      </c>
      <c r="J184" s="2" t="s">
        <v>598</v>
      </c>
      <c r="K184" s="2" t="s">
        <v>598</v>
      </c>
      <c r="L184" s="2" t="s">
        <v>599</v>
      </c>
      <c r="M184" s="2" t="s">
        <v>598</v>
      </c>
      <c r="N184" s="2" t="s">
        <v>598</v>
      </c>
      <c r="O184" s="2" t="s">
        <v>598</v>
      </c>
      <c r="P184" s="2" t="s">
        <v>598</v>
      </c>
      <c r="Q184" s="2" t="s">
        <v>598</v>
      </c>
      <c r="R184" s="2" t="s">
        <v>598</v>
      </c>
      <c r="S184" s="2" t="s">
        <v>598</v>
      </c>
      <c r="T184" s="2" t="s">
        <v>598</v>
      </c>
      <c r="U184" s="2" t="s">
        <v>598</v>
      </c>
      <c r="V184" s="2" t="s">
        <v>598</v>
      </c>
      <c r="W184" s="2" t="s">
        <v>598</v>
      </c>
      <c r="X184" s="2" t="s">
        <v>598</v>
      </c>
      <c r="Y184" s="2" t="s">
        <v>598</v>
      </c>
      <c r="Z184" s="2" t="s">
        <v>598</v>
      </c>
      <c r="AA184" s="2" t="s">
        <v>598</v>
      </c>
      <c r="AB184" s="2" t="s">
        <v>598</v>
      </c>
      <c r="AC184" s="2" t="s">
        <v>598</v>
      </c>
      <c r="AD184" s="2" t="s">
        <v>598</v>
      </c>
      <c r="AE184" s="2" t="s">
        <v>598</v>
      </c>
      <c r="AF184" s="2" t="s">
        <v>598</v>
      </c>
      <c r="AG184" s="2" t="s">
        <v>598</v>
      </c>
      <c r="AH184" s="2" t="s">
        <v>598</v>
      </c>
      <c r="AI184" s="2" t="s">
        <v>598</v>
      </c>
      <c r="AM184" s="20">
        <f t="shared" si="6"/>
        <v>0</v>
      </c>
      <c r="AN184" s="20">
        <f t="shared" si="7"/>
        <v>0</v>
      </c>
      <c r="AO184" s="92" t="str">
        <f t="shared" si="8"/>
        <v/>
      </c>
    </row>
    <row r="185" spans="1:41" ht="15" customHeight="1" x14ac:dyDescent="0.25">
      <c r="A185" s="2" t="s">
        <v>261</v>
      </c>
      <c r="B185" s="2" t="s">
        <v>265</v>
      </c>
      <c r="C185" s="2">
        <v>2014</v>
      </c>
      <c r="D185" s="2">
        <v>0.32700000000000001</v>
      </c>
      <c r="E185" s="2">
        <v>0.32700000000000001</v>
      </c>
      <c r="F185" s="2" t="s">
        <v>598</v>
      </c>
      <c r="G185" s="2">
        <v>0.32700000000000001</v>
      </c>
      <c r="H185" s="2" t="s">
        <v>598</v>
      </c>
      <c r="I185" s="2" t="s">
        <v>598</v>
      </c>
      <c r="J185" s="2" t="s">
        <v>598</v>
      </c>
      <c r="K185" s="2" t="s">
        <v>598</v>
      </c>
      <c r="L185" s="2" t="s">
        <v>599</v>
      </c>
      <c r="M185" s="2" t="s">
        <v>598</v>
      </c>
      <c r="N185" s="2" t="s">
        <v>598</v>
      </c>
      <c r="O185" s="2" t="s">
        <v>598</v>
      </c>
      <c r="P185" s="2" t="s">
        <v>598</v>
      </c>
      <c r="Q185" s="2" t="s">
        <v>598</v>
      </c>
      <c r="R185" s="2" t="s">
        <v>598</v>
      </c>
      <c r="S185" s="2" t="s">
        <v>598</v>
      </c>
      <c r="T185" s="2" t="s">
        <v>598</v>
      </c>
      <c r="U185" s="2" t="s">
        <v>598</v>
      </c>
      <c r="V185" s="2" t="s">
        <v>598</v>
      </c>
      <c r="W185" s="2" t="s">
        <v>598</v>
      </c>
      <c r="X185" s="2" t="s">
        <v>598</v>
      </c>
      <c r="Y185" s="2" t="s">
        <v>598</v>
      </c>
      <c r="Z185" s="2" t="s">
        <v>598</v>
      </c>
      <c r="AA185" s="2" t="s">
        <v>598</v>
      </c>
      <c r="AB185" s="2" t="s">
        <v>598</v>
      </c>
      <c r="AC185" s="2" t="s">
        <v>598</v>
      </c>
      <c r="AD185" s="2" t="s">
        <v>598</v>
      </c>
      <c r="AE185" s="2" t="s">
        <v>598</v>
      </c>
      <c r="AF185" s="2" t="s">
        <v>598</v>
      </c>
      <c r="AG185" s="2" t="s">
        <v>598</v>
      </c>
      <c r="AH185" s="2" t="s">
        <v>598</v>
      </c>
      <c r="AI185" s="2" t="s">
        <v>598</v>
      </c>
      <c r="AM185" s="20">
        <f t="shared" si="6"/>
        <v>0.32700000000000001</v>
      </c>
      <c r="AN185" s="20">
        <f t="shared" si="7"/>
        <v>0.32700000000000001</v>
      </c>
      <c r="AO185" s="92">
        <f t="shared" si="8"/>
        <v>1</v>
      </c>
    </row>
    <row r="186" spans="1:41" ht="15" customHeight="1" x14ac:dyDescent="0.25">
      <c r="A186" s="2" t="s">
        <v>266</v>
      </c>
      <c r="B186" s="2" t="s">
        <v>267</v>
      </c>
      <c r="C186" s="2">
        <v>2014</v>
      </c>
      <c r="D186" s="2">
        <v>16.100000000000001</v>
      </c>
      <c r="E186" s="2">
        <v>18.010000000000002</v>
      </c>
      <c r="F186" s="2" t="s">
        <v>598</v>
      </c>
      <c r="G186" s="2">
        <v>0.67</v>
      </c>
      <c r="H186" s="2" t="s">
        <v>598</v>
      </c>
      <c r="I186" s="2" t="s">
        <v>598</v>
      </c>
      <c r="J186" s="2" t="s">
        <v>598</v>
      </c>
      <c r="K186" s="2">
        <v>0.24</v>
      </c>
      <c r="L186" s="2" t="s">
        <v>616</v>
      </c>
      <c r="M186" s="2">
        <v>11.2</v>
      </c>
      <c r="N186" s="2" t="s">
        <v>598</v>
      </c>
      <c r="O186" s="2" t="s">
        <v>598</v>
      </c>
      <c r="P186" s="2" t="s">
        <v>598</v>
      </c>
      <c r="Q186" s="2" t="s">
        <v>598</v>
      </c>
      <c r="R186" s="2" t="s">
        <v>598</v>
      </c>
      <c r="S186" s="2" t="s">
        <v>598</v>
      </c>
      <c r="T186" s="2">
        <v>5.9</v>
      </c>
      <c r="U186" s="2" t="s">
        <v>598</v>
      </c>
      <c r="V186" s="2" t="s">
        <v>598</v>
      </c>
      <c r="W186" s="2" t="s">
        <v>598</v>
      </c>
      <c r="X186" s="2" t="s">
        <v>598</v>
      </c>
      <c r="Y186" s="2" t="s">
        <v>598</v>
      </c>
      <c r="Z186" s="2" t="s">
        <v>598</v>
      </c>
      <c r="AA186" s="2" t="s">
        <v>598</v>
      </c>
      <c r="AB186" s="2" t="s">
        <v>598</v>
      </c>
      <c r="AC186" s="2" t="s">
        <v>598</v>
      </c>
      <c r="AD186" s="2" t="s">
        <v>598</v>
      </c>
      <c r="AE186" s="2" t="s">
        <v>598</v>
      </c>
      <c r="AF186" s="2" t="s">
        <v>598</v>
      </c>
      <c r="AG186" s="2" t="s">
        <v>598</v>
      </c>
      <c r="AH186" s="2" t="s">
        <v>598</v>
      </c>
      <c r="AI186" s="2" t="s">
        <v>598</v>
      </c>
      <c r="AM186" s="20">
        <f t="shared" si="6"/>
        <v>18.009999999999998</v>
      </c>
      <c r="AN186" s="20">
        <f t="shared" si="7"/>
        <v>16.100000000000001</v>
      </c>
      <c r="AO186" s="92">
        <f t="shared" si="8"/>
        <v>0.89394780677401464</v>
      </c>
    </row>
    <row r="187" spans="1:41" ht="15" customHeight="1" x14ac:dyDescent="0.25">
      <c r="A187" s="2" t="s">
        <v>268</v>
      </c>
      <c r="B187" s="2" t="s">
        <v>269</v>
      </c>
      <c r="C187" s="2">
        <v>2014</v>
      </c>
      <c r="D187" s="2">
        <v>8935</v>
      </c>
      <c r="E187" s="2">
        <v>10.039999999999999</v>
      </c>
      <c r="F187" s="2" t="s">
        <v>598</v>
      </c>
      <c r="G187" s="2">
        <v>0.04</v>
      </c>
      <c r="H187" s="2" t="s">
        <v>598</v>
      </c>
      <c r="I187" s="2" t="s">
        <v>598</v>
      </c>
      <c r="J187" s="2" t="s">
        <v>598</v>
      </c>
      <c r="K187" s="2" t="s">
        <v>598</v>
      </c>
      <c r="L187" s="2" t="s">
        <v>599</v>
      </c>
      <c r="M187" s="2" t="s">
        <v>598</v>
      </c>
      <c r="N187" s="2" t="s">
        <v>598</v>
      </c>
      <c r="O187" s="2" t="s">
        <v>598</v>
      </c>
      <c r="P187" s="2" t="s">
        <v>598</v>
      </c>
      <c r="Q187" s="2" t="s">
        <v>598</v>
      </c>
      <c r="R187" s="2">
        <v>8.5</v>
      </c>
      <c r="S187" s="2" t="s">
        <v>8</v>
      </c>
      <c r="T187" s="2">
        <v>1.5</v>
      </c>
      <c r="U187" s="2" t="s">
        <v>598</v>
      </c>
      <c r="V187" s="2" t="s">
        <v>598</v>
      </c>
      <c r="W187" s="2" t="s">
        <v>598</v>
      </c>
      <c r="X187" s="2" t="s">
        <v>598</v>
      </c>
      <c r="Y187" s="2" t="s">
        <v>598</v>
      </c>
      <c r="Z187" s="2" t="s">
        <v>598</v>
      </c>
      <c r="AA187" s="2" t="s">
        <v>598</v>
      </c>
      <c r="AB187" s="2" t="s">
        <v>598</v>
      </c>
      <c r="AC187" s="2" t="s">
        <v>598</v>
      </c>
      <c r="AD187" s="2" t="s">
        <v>598</v>
      </c>
      <c r="AE187" s="2" t="s">
        <v>598</v>
      </c>
      <c r="AF187" s="2" t="s">
        <v>598</v>
      </c>
      <c r="AG187" s="2" t="s">
        <v>598</v>
      </c>
      <c r="AH187" s="2" t="s">
        <v>598</v>
      </c>
      <c r="AI187" s="2" t="s">
        <v>598</v>
      </c>
      <c r="AM187" s="20">
        <f t="shared" si="6"/>
        <v>10.039999999999999</v>
      </c>
      <c r="AN187" s="20">
        <f t="shared" si="7"/>
        <v>8935</v>
      </c>
      <c r="AO187" s="92">
        <f t="shared" si="8"/>
        <v>889.94023904382482</v>
      </c>
    </row>
    <row r="188" spans="1:41" ht="15" customHeight="1" x14ac:dyDescent="0.25">
      <c r="A188" s="2" t="s">
        <v>268</v>
      </c>
      <c r="B188" s="2" t="s">
        <v>270</v>
      </c>
      <c r="C188" s="2">
        <v>2014</v>
      </c>
      <c r="D188" s="2">
        <v>10</v>
      </c>
      <c r="E188" s="2">
        <v>11.77</v>
      </c>
      <c r="F188" s="2" t="s">
        <v>598</v>
      </c>
      <c r="G188" s="2">
        <v>0.17</v>
      </c>
      <c r="H188" s="2" t="s">
        <v>598</v>
      </c>
      <c r="I188" s="2" t="s">
        <v>598</v>
      </c>
      <c r="J188" s="2" t="s">
        <v>598</v>
      </c>
      <c r="K188" s="2" t="s">
        <v>598</v>
      </c>
      <c r="L188" s="2" t="s">
        <v>599</v>
      </c>
      <c r="M188" s="2" t="s">
        <v>598</v>
      </c>
      <c r="N188" s="2" t="s">
        <v>598</v>
      </c>
      <c r="O188" s="2">
        <v>10</v>
      </c>
      <c r="P188" s="2" t="s">
        <v>598</v>
      </c>
      <c r="Q188" s="2" t="s">
        <v>598</v>
      </c>
      <c r="R188" s="2" t="s">
        <v>598</v>
      </c>
      <c r="S188" s="2" t="s">
        <v>598</v>
      </c>
      <c r="T188" s="2" t="s">
        <v>598</v>
      </c>
      <c r="U188" s="2" t="s">
        <v>598</v>
      </c>
      <c r="V188" s="2" t="s">
        <v>598</v>
      </c>
      <c r="W188" s="2" t="s">
        <v>598</v>
      </c>
      <c r="X188" s="2" t="s">
        <v>598</v>
      </c>
      <c r="Y188" s="2" t="s">
        <v>598</v>
      </c>
      <c r="Z188" s="2" t="s">
        <v>598</v>
      </c>
      <c r="AA188" s="2" t="s">
        <v>598</v>
      </c>
      <c r="AB188" s="2" t="s">
        <v>598</v>
      </c>
      <c r="AC188" s="2" t="s">
        <v>598</v>
      </c>
      <c r="AD188" s="2">
        <v>1.6</v>
      </c>
      <c r="AE188" s="2" t="s">
        <v>598</v>
      </c>
      <c r="AF188" s="2" t="s">
        <v>598</v>
      </c>
      <c r="AG188" s="2" t="s">
        <v>598</v>
      </c>
      <c r="AH188" s="2" t="s">
        <v>598</v>
      </c>
      <c r="AI188" s="2" t="s">
        <v>598</v>
      </c>
      <c r="AM188" s="20">
        <f t="shared" si="6"/>
        <v>11.77</v>
      </c>
      <c r="AN188" s="20">
        <f t="shared" si="7"/>
        <v>10</v>
      </c>
      <c r="AO188" s="92">
        <f t="shared" si="8"/>
        <v>0.84961767204757865</v>
      </c>
    </row>
    <row r="189" spans="1:41" ht="15" customHeight="1" x14ac:dyDescent="0.25">
      <c r="A189" s="2" t="s">
        <v>268</v>
      </c>
      <c r="B189" s="2" t="s">
        <v>271</v>
      </c>
      <c r="C189" s="2">
        <v>2014</v>
      </c>
      <c r="D189" s="2">
        <v>77.400000000000006</v>
      </c>
      <c r="E189" s="2">
        <v>77.400000000000006</v>
      </c>
      <c r="F189" s="2" t="s">
        <v>598</v>
      </c>
      <c r="G189" s="2">
        <v>1.4</v>
      </c>
      <c r="H189" s="2" t="s">
        <v>598</v>
      </c>
      <c r="I189" s="2" t="s">
        <v>598</v>
      </c>
      <c r="J189" s="2" t="s">
        <v>598</v>
      </c>
      <c r="K189" s="2" t="s">
        <v>598</v>
      </c>
      <c r="L189" s="2" t="s">
        <v>599</v>
      </c>
      <c r="M189" s="2">
        <v>31.4</v>
      </c>
      <c r="N189" s="2">
        <v>9.8000000000000007</v>
      </c>
      <c r="O189" s="2">
        <v>0</v>
      </c>
      <c r="P189" s="2">
        <v>34.799999999999997</v>
      </c>
      <c r="Q189" s="2" t="s">
        <v>598</v>
      </c>
      <c r="R189" s="2" t="s">
        <v>598</v>
      </c>
      <c r="S189" s="2" t="s">
        <v>8</v>
      </c>
      <c r="T189" s="2" t="s">
        <v>598</v>
      </c>
      <c r="U189" s="2" t="s">
        <v>598</v>
      </c>
      <c r="V189" s="2" t="s">
        <v>598</v>
      </c>
      <c r="W189" s="2" t="s">
        <v>598</v>
      </c>
      <c r="X189" s="2" t="s">
        <v>598</v>
      </c>
      <c r="Y189" s="2" t="s">
        <v>598</v>
      </c>
      <c r="Z189" s="2" t="s">
        <v>598</v>
      </c>
      <c r="AA189" s="2" t="s">
        <v>598</v>
      </c>
      <c r="AB189" s="2" t="s">
        <v>598</v>
      </c>
      <c r="AC189" s="2" t="s">
        <v>598</v>
      </c>
      <c r="AD189" s="2" t="s">
        <v>598</v>
      </c>
      <c r="AE189" s="2" t="s">
        <v>598</v>
      </c>
      <c r="AF189" s="2" t="s">
        <v>598</v>
      </c>
      <c r="AG189" s="2" t="s">
        <v>598</v>
      </c>
      <c r="AH189" s="2" t="s">
        <v>598</v>
      </c>
      <c r="AI189" s="2" t="s">
        <v>598</v>
      </c>
      <c r="AM189" s="20">
        <f t="shared" si="6"/>
        <v>77.399999999999991</v>
      </c>
      <c r="AN189" s="20">
        <f t="shared" si="7"/>
        <v>77.400000000000006</v>
      </c>
      <c r="AO189" s="92">
        <f t="shared" si="8"/>
        <v>1.0000000000000002</v>
      </c>
    </row>
    <row r="190" spans="1:41" ht="15" customHeight="1" x14ac:dyDescent="0.25">
      <c r="A190" s="2" t="s">
        <v>272</v>
      </c>
      <c r="B190" s="2" t="s">
        <v>273</v>
      </c>
      <c r="C190" s="2">
        <v>2014</v>
      </c>
      <c r="D190" s="2">
        <v>56.3</v>
      </c>
      <c r="E190" s="2">
        <v>60.11</v>
      </c>
      <c r="F190" s="2" t="s">
        <v>598</v>
      </c>
      <c r="G190" s="2">
        <v>0.01</v>
      </c>
      <c r="H190" s="2">
        <v>16.600000000000001</v>
      </c>
      <c r="I190" s="2" t="s">
        <v>598</v>
      </c>
      <c r="J190" s="2" t="s">
        <v>598</v>
      </c>
      <c r="K190" s="2" t="s">
        <v>598</v>
      </c>
      <c r="L190" s="2" t="s">
        <v>599</v>
      </c>
      <c r="M190" s="2" t="s">
        <v>598</v>
      </c>
      <c r="N190" s="2" t="s">
        <v>598</v>
      </c>
      <c r="O190" s="2" t="s">
        <v>598</v>
      </c>
      <c r="P190" s="2" t="s">
        <v>598</v>
      </c>
      <c r="Q190" s="2" t="s">
        <v>598</v>
      </c>
      <c r="R190" s="2" t="s">
        <v>598</v>
      </c>
      <c r="S190" s="2" t="s">
        <v>598</v>
      </c>
      <c r="T190" s="2">
        <v>26.3</v>
      </c>
      <c r="U190" s="2" t="s">
        <v>598</v>
      </c>
      <c r="V190" s="2" t="s">
        <v>598</v>
      </c>
      <c r="W190" s="2" t="s">
        <v>598</v>
      </c>
      <c r="X190" s="2" t="s">
        <v>598</v>
      </c>
      <c r="Y190" s="2" t="s">
        <v>598</v>
      </c>
      <c r="Z190" s="2" t="s">
        <v>598</v>
      </c>
      <c r="AA190" s="2" t="s">
        <v>598</v>
      </c>
      <c r="AB190" s="2" t="s">
        <v>598</v>
      </c>
      <c r="AC190" s="2">
        <v>0</v>
      </c>
      <c r="AD190" s="2" t="s">
        <v>598</v>
      </c>
      <c r="AE190" s="2" t="s">
        <v>598</v>
      </c>
      <c r="AF190" s="2" t="s">
        <v>598</v>
      </c>
      <c r="AG190" s="2" t="s">
        <v>598</v>
      </c>
      <c r="AH190" s="2">
        <v>17.2</v>
      </c>
      <c r="AI190" s="2">
        <v>17.399999999999999</v>
      </c>
      <c r="AM190" s="20">
        <f t="shared" si="6"/>
        <v>60.31</v>
      </c>
      <c r="AN190" s="20">
        <f t="shared" si="7"/>
        <v>56.3</v>
      </c>
      <c r="AO190" s="92">
        <f t="shared" si="8"/>
        <v>0.93351019731387819</v>
      </c>
    </row>
    <row r="191" spans="1:41" ht="15" customHeight="1" x14ac:dyDescent="0.25">
      <c r="A191" s="2" t="s">
        <v>272</v>
      </c>
      <c r="B191" s="2" t="s">
        <v>274</v>
      </c>
      <c r="C191" s="2">
        <v>2014</v>
      </c>
      <c r="D191" s="2">
        <v>24.9</v>
      </c>
      <c r="E191" s="2">
        <v>28.3</v>
      </c>
      <c r="F191" s="2" t="s">
        <v>598</v>
      </c>
      <c r="G191" s="2">
        <v>1.2</v>
      </c>
      <c r="H191" s="2" t="s">
        <v>598</v>
      </c>
      <c r="I191" s="2" t="s">
        <v>598</v>
      </c>
      <c r="J191" s="2" t="s">
        <v>598</v>
      </c>
      <c r="K191" s="2" t="s">
        <v>598</v>
      </c>
      <c r="L191" s="2" t="s">
        <v>599</v>
      </c>
      <c r="M191" s="2">
        <v>3</v>
      </c>
      <c r="N191" s="2" t="s">
        <v>598</v>
      </c>
      <c r="O191" s="2">
        <v>8.9</v>
      </c>
      <c r="P191" s="2" t="s">
        <v>598</v>
      </c>
      <c r="Q191" s="2" t="s">
        <v>598</v>
      </c>
      <c r="R191" s="2" t="s">
        <v>598</v>
      </c>
      <c r="S191" s="2" t="s">
        <v>8</v>
      </c>
      <c r="T191" s="2">
        <v>15.2</v>
      </c>
      <c r="U191" s="2" t="s">
        <v>598</v>
      </c>
      <c r="V191" s="2" t="s">
        <v>598</v>
      </c>
      <c r="W191" s="2" t="s">
        <v>598</v>
      </c>
      <c r="X191" s="2" t="s">
        <v>598</v>
      </c>
      <c r="Y191" s="2" t="s">
        <v>598</v>
      </c>
      <c r="Z191" s="2" t="s">
        <v>598</v>
      </c>
      <c r="AA191" s="2" t="s">
        <v>598</v>
      </c>
      <c r="AB191" s="2" t="s">
        <v>598</v>
      </c>
      <c r="AC191" s="2" t="s">
        <v>598</v>
      </c>
      <c r="AD191" s="2" t="s">
        <v>598</v>
      </c>
      <c r="AE191" s="2" t="s">
        <v>598</v>
      </c>
      <c r="AF191" s="2" t="s">
        <v>598</v>
      </c>
      <c r="AG191" s="2" t="s">
        <v>598</v>
      </c>
      <c r="AH191" s="2" t="s">
        <v>598</v>
      </c>
      <c r="AI191" s="2" t="s">
        <v>598</v>
      </c>
      <c r="AM191" s="20">
        <f t="shared" si="6"/>
        <v>28.3</v>
      </c>
      <c r="AN191" s="20">
        <f t="shared" si="7"/>
        <v>24.9</v>
      </c>
      <c r="AO191" s="92">
        <f t="shared" si="8"/>
        <v>0.87985865724381618</v>
      </c>
    </row>
    <row r="192" spans="1:41"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T192" s="2" t="s">
        <v>599</v>
      </c>
      <c r="U192" s="2" t="s">
        <v>599</v>
      </c>
      <c r="V192" s="2" t="s">
        <v>599</v>
      </c>
      <c r="W192" s="2" t="s">
        <v>599</v>
      </c>
      <c r="X192" s="2" t="s">
        <v>599</v>
      </c>
      <c r="Y192" s="2" t="s">
        <v>599</v>
      </c>
      <c r="Z192" s="2" t="s">
        <v>599</v>
      </c>
      <c r="AA192" s="2" t="s">
        <v>599</v>
      </c>
      <c r="AB192" s="2" t="s">
        <v>599</v>
      </c>
      <c r="AC192" s="2" t="s">
        <v>599</v>
      </c>
      <c r="AD192" s="2" t="s">
        <v>599</v>
      </c>
      <c r="AE192" s="2" t="s">
        <v>599</v>
      </c>
      <c r="AF192" s="2" t="s">
        <v>599</v>
      </c>
      <c r="AG192" s="2" t="s">
        <v>599</v>
      </c>
      <c r="AH192" s="2" t="s">
        <v>599</v>
      </c>
      <c r="AI192" s="2" t="s">
        <v>599</v>
      </c>
      <c r="AM192" s="20">
        <f t="shared" si="6"/>
        <v>0</v>
      </c>
      <c r="AN192" s="20">
        <f t="shared" si="7"/>
        <v>0</v>
      </c>
      <c r="AO192" s="92" t="str">
        <f t="shared" si="8"/>
        <v/>
      </c>
    </row>
    <row r="193" spans="1:41" ht="15" customHeight="1" x14ac:dyDescent="0.25">
      <c r="A193" s="2" t="s">
        <v>277</v>
      </c>
      <c r="B193" s="2" t="s">
        <v>278</v>
      </c>
      <c r="C193" s="2">
        <v>2014</v>
      </c>
      <c r="D193" s="2">
        <v>24.9</v>
      </c>
      <c r="E193" s="2">
        <v>28.72</v>
      </c>
      <c r="F193" s="2" t="s">
        <v>598</v>
      </c>
      <c r="G193" s="2">
        <v>0.02</v>
      </c>
      <c r="H193" s="2" t="s">
        <v>598</v>
      </c>
      <c r="I193" s="2" t="s">
        <v>598</v>
      </c>
      <c r="J193" s="2" t="s">
        <v>598</v>
      </c>
      <c r="K193" s="2" t="s">
        <v>598</v>
      </c>
      <c r="L193" s="2" t="s">
        <v>599</v>
      </c>
      <c r="M193" s="2" t="s">
        <v>598</v>
      </c>
      <c r="N193" s="2" t="s">
        <v>598</v>
      </c>
      <c r="O193" s="2">
        <v>25.6</v>
      </c>
      <c r="P193" s="2" t="s">
        <v>598</v>
      </c>
      <c r="Q193" s="2" t="s">
        <v>598</v>
      </c>
      <c r="R193" s="2" t="s">
        <v>598</v>
      </c>
      <c r="S193" s="2" t="s">
        <v>8</v>
      </c>
      <c r="T193" s="2" t="s">
        <v>598</v>
      </c>
      <c r="U193" s="2" t="s">
        <v>598</v>
      </c>
      <c r="V193" s="2" t="s">
        <v>598</v>
      </c>
      <c r="W193" s="2" t="s">
        <v>598</v>
      </c>
      <c r="X193" s="2" t="s">
        <v>598</v>
      </c>
      <c r="Y193" s="2" t="s">
        <v>598</v>
      </c>
      <c r="Z193" s="2" t="s">
        <v>598</v>
      </c>
      <c r="AA193" s="2" t="s">
        <v>598</v>
      </c>
      <c r="AB193" s="2" t="s">
        <v>598</v>
      </c>
      <c r="AC193" s="2" t="s">
        <v>598</v>
      </c>
      <c r="AD193" s="2">
        <v>3.1</v>
      </c>
      <c r="AE193" s="2" t="s">
        <v>598</v>
      </c>
      <c r="AF193" s="2" t="s">
        <v>598</v>
      </c>
      <c r="AG193" s="2" t="s">
        <v>598</v>
      </c>
      <c r="AH193" s="2" t="s">
        <v>598</v>
      </c>
      <c r="AI193" s="2" t="s">
        <v>598</v>
      </c>
      <c r="AM193" s="20">
        <f t="shared" si="6"/>
        <v>28.720000000000002</v>
      </c>
      <c r="AN193" s="20">
        <f t="shared" si="7"/>
        <v>24.9</v>
      </c>
      <c r="AO193" s="92">
        <f t="shared" si="8"/>
        <v>0.8669916434540389</v>
      </c>
    </row>
    <row r="194" spans="1:41" ht="15" customHeight="1" x14ac:dyDescent="0.25">
      <c r="A194" s="2" t="s">
        <v>279</v>
      </c>
      <c r="B194" s="2" t="s">
        <v>280</v>
      </c>
      <c r="C194" s="2">
        <v>2014</v>
      </c>
      <c r="D194" s="2">
        <v>21.9</v>
      </c>
      <c r="E194" s="2">
        <v>32.799999999999997</v>
      </c>
      <c r="F194" s="2" t="s">
        <v>598</v>
      </c>
      <c r="G194" s="2">
        <v>0.2</v>
      </c>
      <c r="H194" s="2" t="s">
        <v>598</v>
      </c>
      <c r="I194" s="2" t="s">
        <v>598</v>
      </c>
      <c r="J194" s="2" t="s">
        <v>598</v>
      </c>
      <c r="K194" s="2" t="s">
        <v>598</v>
      </c>
      <c r="L194" s="2" t="s">
        <v>599</v>
      </c>
      <c r="M194" s="2" t="s">
        <v>598</v>
      </c>
      <c r="N194" s="2" t="s">
        <v>598</v>
      </c>
      <c r="O194" s="2">
        <v>29</v>
      </c>
      <c r="P194" s="2" t="s">
        <v>598</v>
      </c>
      <c r="Q194" s="2" t="s">
        <v>598</v>
      </c>
      <c r="R194" s="2" t="s">
        <v>598</v>
      </c>
      <c r="S194" s="2" t="s">
        <v>598</v>
      </c>
      <c r="T194" s="2" t="s">
        <v>598</v>
      </c>
      <c r="U194" s="2">
        <v>0.3</v>
      </c>
      <c r="V194" s="2" t="s">
        <v>598</v>
      </c>
      <c r="W194" s="2" t="s">
        <v>598</v>
      </c>
      <c r="X194" s="2" t="s">
        <v>598</v>
      </c>
      <c r="Y194" s="2" t="s">
        <v>598</v>
      </c>
      <c r="Z194" s="2" t="s">
        <v>598</v>
      </c>
      <c r="AA194" s="2" t="s">
        <v>598</v>
      </c>
      <c r="AB194" s="2" t="s">
        <v>598</v>
      </c>
      <c r="AC194" s="2" t="s">
        <v>598</v>
      </c>
      <c r="AD194" s="2">
        <v>3.3</v>
      </c>
      <c r="AE194" s="2" t="s">
        <v>598</v>
      </c>
      <c r="AF194" s="2" t="s">
        <v>598</v>
      </c>
      <c r="AG194" s="2" t="s">
        <v>598</v>
      </c>
      <c r="AH194" s="2" t="s">
        <v>598</v>
      </c>
      <c r="AI194" s="2" t="s">
        <v>598</v>
      </c>
      <c r="AM194" s="20">
        <f t="shared" si="6"/>
        <v>32.799999999999997</v>
      </c>
      <c r="AN194" s="20">
        <f t="shared" si="7"/>
        <v>21.9</v>
      </c>
      <c r="AO194" s="92">
        <f t="shared" si="8"/>
        <v>0.66768292682926833</v>
      </c>
    </row>
    <row r="195" spans="1:41" ht="15" customHeight="1" x14ac:dyDescent="0.25">
      <c r="A195" s="2" t="s">
        <v>279</v>
      </c>
      <c r="B195" s="2" t="s">
        <v>281</v>
      </c>
      <c r="C195" s="2">
        <v>2014</v>
      </c>
      <c r="D195" s="2">
        <v>6.8</v>
      </c>
      <c r="E195" s="2">
        <v>8.15</v>
      </c>
      <c r="F195" s="2" t="s">
        <v>598</v>
      </c>
      <c r="G195" s="2">
        <v>0.15</v>
      </c>
      <c r="H195" s="2" t="s">
        <v>598</v>
      </c>
      <c r="I195" s="2" t="s">
        <v>598</v>
      </c>
      <c r="J195" s="2" t="s">
        <v>598</v>
      </c>
      <c r="K195" s="2" t="s">
        <v>598</v>
      </c>
      <c r="L195" s="2" t="s">
        <v>617</v>
      </c>
      <c r="M195" s="2" t="s">
        <v>598</v>
      </c>
      <c r="N195" s="2" t="s">
        <v>598</v>
      </c>
      <c r="O195" s="2" t="s">
        <v>598</v>
      </c>
      <c r="P195" s="2" t="s">
        <v>598</v>
      </c>
      <c r="Q195" s="2" t="s">
        <v>598</v>
      </c>
      <c r="R195" s="2" t="s">
        <v>598</v>
      </c>
      <c r="S195" s="2" t="s">
        <v>598</v>
      </c>
      <c r="T195" s="2" t="s">
        <v>598</v>
      </c>
      <c r="U195" s="2">
        <v>8</v>
      </c>
      <c r="V195" s="2" t="s">
        <v>598</v>
      </c>
      <c r="W195" s="2" t="s">
        <v>598</v>
      </c>
      <c r="X195" s="2" t="s">
        <v>598</v>
      </c>
      <c r="Y195" s="2" t="s">
        <v>598</v>
      </c>
      <c r="Z195" s="2" t="s">
        <v>598</v>
      </c>
      <c r="AA195" s="2" t="s">
        <v>598</v>
      </c>
      <c r="AB195" s="2" t="s">
        <v>598</v>
      </c>
      <c r="AC195" s="2" t="s">
        <v>598</v>
      </c>
      <c r="AD195" s="2" t="s">
        <v>598</v>
      </c>
      <c r="AE195" s="2" t="s">
        <v>598</v>
      </c>
      <c r="AF195" s="2" t="s">
        <v>598</v>
      </c>
      <c r="AG195" s="2" t="s">
        <v>598</v>
      </c>
      <c r="AH195" s="2" t="s">
        <v>598</v>
      </c>
      <c r="AI195" s="2" t="s">
        <v>598</v>
      </c>
      <c r="AM195" s="20">
        <f t="shared" ref="AM195:AM258" si="9">SUMPRODUCT(F195:AE195)+IFERROR(AI195/1,0)</f>
        <v>8.15</v>
      </c>
      <c r="AN195" s="20">
        <f t="shared" ref="AN195:AN258" si="10">IFERROR(D195/1,0)</f>
        <v>6.8</v>
      </c>
      <c r="AO195" s="92">
        <f t="shared" ref="AO195:AO258" si="11">IFERROR(AN195/AM195,"")</f>
        <v>0.83435582822085885</v>
      </c>
    </row>
    <row r="196" spans="1:41" ht="15" customHeight="1" x14ac:dyDescent="0.25">
      <c r="A196" s="2" t="s">
        <v>279</v>
      </c>
      <c r="B196" s="2" t="s">
        <v>282</v>
      </c>
      <c r="C196" s="2">
        <v>2014</v>
      </c>
      <c r="D196" s="2">
        <v>1.1890000000000001</v>
      </c>
      <c r="E196" s="2">
        <v>1.262</v>
      </c>
      <c r="F196" s="2" t="s">
        <v>598</v>
      </c>
      <c r="G196" s="2">
        <v>1.2E-2</v>
      </c>
      <c r="H196" s="2" t="s">
        <v>598</v>
      </c>
      <c r="I196" s="2" t="s">
        <v>598</v>
      </c>
      <c r="J196" s="2" t="s">
        <v>598</v>
      </c>
      <c r="K196" s="2" t="s">
        <v>598</v>
      </c>
      <c r="L196" s="2" t="s">
        <v>598</v>
      </c>
      <c r="M196" s="2" t="s">
        <v>598</v>
      </c>
      <c r="N196" s="2" t="s">
        <v>598</v>
      </c>
      <c r="O196" s="2" t="s">
        <v>598</v>
      </c>
      <c r="P196" s="2" t="s">
        <v>598</v>
      </c>
      <c r="Q196" s="2" t="s">
        <v>598</v>
      </c>
      <c r="R196" s="2" t="s">
        <v>598</v>
      </c>
      <c r="S196" s="2" t="s">
        <v>598</v>
      </c>
      <c r="T196" s="2" t="s">
        <v>598</v>
      </c>
      <c r="U196" s="2">
        <v>1.25</v>
      </c>
      <c r="V196" s="2" t="s">
        <v>598</v>
      </c>
      <c r="W196" s="2" t="s">
        <v>598</v>
      </c>
      <c r="X196" s="2" t="s">
        <v>598</v>
      </c>
      <c r="Y196" s="2" t="s">
        <v>598</v>
      </c>
      <c r="Z196" s="2" t="s">
        <v>598</v>
      </c>
      <c r="AA196" s="2" t="s">
        <v>598</v>
      </c>
      <c r="AB196" s="2" t="s">
        <v>598</v>
      </c>
      <c r="AC196" s="2" t="s">
        <v>598</v>
      </c>
      <c r="AD196" s="2" t="s">
        <v>598</v>
      </c>
      <c r="AE196" s="2" t="s">
        <v>598</v>
      </c>
      <c r="AF196" s="2" t="s">
        <v>598</v>
      </c>
      <c r="AG196" s="2" t="s">
        <v>598</v>
      </c>
      <c r="AH196" s="2" t="s">
        <v>598</v>
      </c>
      <c r="AI196" s="2" t="s">
        <v>598</v>
      </c>
      <c r="AM196" s="20">
        <f t="shared" si="9"/>
        <v>1.262</v>
      </c>
      <c r="AN196" s="20">
        <f t="shared" si="10"/>
        <v>1.1890000000000001</v>
      </c>
      <c r="AO196" s="92">
        <f t="shared" si="11"/>
        <v>0.9421553090332806</v>
      </c>
    </row>
    <row r="197" spans="1:41" ht="15" customHeight="1" x14ac:dyDescent="0.25">
      <c r="A197" s="2" t="s">
        <v>283</v>
      </c>
      <c r="B197" s="2" t="s">
        <v>284</v>
      </c>
      <c r="C197" s="2">
        <v>2014</v>
      </c>
      <c r="D197" s="2">
        <v>14.1</v>
      </c>
      <c r="E197" s="2">
        <v>21.32</v>
      </c>
      <c r="F197" s="2" t="s">
        <v>598</v>
      </c>
      <c r="G197" s="2" t="s">
        <v>598</v>
      </c>
      <c r="H197" s="2" t="s">
        <v>598</v>
      </c>
      <c r="I197" s="2">
        <v>0.99</v>
      </c>
      <c r="J197" s="2" t="s">
        <v>598</v>
      </c>
      <c r="K197" s="2" t="s">
        <v>598</v>
      </c>
      <c r="L197" s="2" t="s">
        <v>599</v>
      </c>
      <c r="M197" s="2" t="s">
        <v>598</v>
      </c>
      <c r="N197" s="2" t="s">
        <v>598</v>
      </c>
      <c r="O197" s="2">
        <v>11.93</v>
      </c>
      <c r="P197" s="2" t="s">
        <v>598</v>
      </c>
      <c r="Q197" s="2" t="s">
        <v>598</v>
      </c>
      <c r="R197" s="2" t="s">
        <v>598</v>
      </c>
      <c r="S197" s="2" t="s">
        <v>598</v>
      </c>
      <c r="T197" s="2">
        <v>8.4</v>
      </c>
      <c r="U197" s="2" t="s">
        <v>598</v>
      </c>
      <c r="V197" s="2" t="s">
        <v>598</v>
      </c>
      <c r="W197" s="2" t="s">
        <v>598</v>
      </c>
      <c r="X197" s="2" t="s">
        <v>598</v>
      </c>
      <c r="Y197" s="2" t="s">
        <v>598</v>
      </c>
      <c r="Z197" s="2" t="s">
        <v>598</v>
      </c>
      <c r="AA197" s="2" t="s">
        <v>598</v>
      </c>
      <c r="AB197" s="2" t="s">
        <v>598</v>
      </c>
      <c r="AC197" s="2" t="s">
        <v>598</v>
      </c>
      <c r="AD197" s="2" t="s">
        <v>598</v>
      </c>
      <c r="AE197" s="2" t="s">
        <v>598</v>
      </c>
      <c r="AF197" s="2" t="s">
        <v>598</v>
      </c>
      <c r="AG197" s="2" t="s">
        <v>598</v>
      </c>
      <c r="AH197" s="2" t="s">
        <v>598</v>
      </c>
      <c r="AI197" s="2" t="s">
        <v>598</v>
      </c>
      <c r="AM197" s="20">
        <f t="shared" si="9"/>
        <v>21.32</v>
      </c>
      <c r="AN197" s="20">
        <f t="shared" si="10"/>
        <v>14.1</v>
      </c>
      <c r="AO197" s="92">
        <f t="shared" si="11"/>
        <v>0.66135084427767354</v>
      </c>
    </row>
    <row r="198" spans="1:41" ht="15" customHeight="1" x14ac:dyDescent="0.25">
      <c r="A198" s="2" t="s">
        <v>285</v>
      </c>
      <c r="B198" s="2" t="s">
        <v>286</v>
      </c>
      <c r="C198" s="2">
        <v>2014</v>
      </c>
      <c r="D198" s="2">
        <v>103.3</v>
      </c>
      <c r="E198" s="2">
        <v>96.13</v>
      </c>
      <c r="F198" s="2" t="s">
        <v>598</v>
      </c>
      <c r="G198" s="2">
        <v>0.26</v>
      </c>
      <c r="H198" s="2" t="s">
        <v>598</v>
      </c>
      <c r="I198" s="2">
        <v>2.17</v>
      </c>
      <c r="J198" s="2" t="s">
        <v>598</v>
      </c>
      <c r="K198" s="2" t="s">
        <v>598</v>
      </c>
      <c r="L198" s="2" t="s">
        <v>599</v>
      </c>
      <c r="M198" s="2">
        <v>70.3</v>
      </c>
      <c r="N198" s="2">
        <v>6.6</v>
      </c>
      <c r="O198" s="2">
        <v>10.199999999999999</v>
      </c>
      <c r="P198" s="2">
        <v>6.6</v>
      </c>
      <c r="Q198" s="2" t="s">
        <v>598</v>
      </c>
      <c r="R198" s="2" t="s">
        <v>598</v>
      </c>
      <c r="S198" s="2" t="s">
        <v>8</v>
      </c>
      <c r="T198" s="2" t="s">
        <v>598</v>
      </c>
      <c r="U198" s="2" t="s">
        <v>598</v>
      </c>
      <c r="V198" s="2" t="s">
        <v>598</v>
      </c>
      <c r="W198" s="2" t="s">
        <v>598</v>
      </c>
      <c r="X198" s="2" t="s">
        <v>598</v>
      </c>
      <c r="Y198" s="2" t="s">
        <v>598</v>
      </c>
      <c r="Z198" s="2" t="s">
        <v>598</v>
      </c>
      <c r="AA198" s="2" t="s">
        <v>598</v>
      </c>
      <c r="AB198" s="2" t="s">
        <v>598</v>
      </c>
      <c r="AC198" s="2" t="s">
        <v>598</v>
      </c>
      <c r="AD198" s="2" t="s">
        <v>598</v>
      </c>
      <c r="AE198" s="2" t="s">
        <v>598</v>
      </c>
      <c r="AF198" s="2" t="s">
        <v>598</v>
      </c>
      <c r="AG198" s="2" t="s">
        <v>598</v>
      </c>
      <c r="AH198" s="2" t="s">
        <v>598</v>
      </c>
      <c r="AI198" s="2" t="s">
        <v>598</v>
      </c>
      <c r="AM198" s="20">
        <f t="shared" si="9"/>
        <v>96.129999999999981</v>
      </c>
      <c r="AN198" s="20">
        <f t="shared" si="10"/>
        <v>103.3</v>
      </c>
      <c r="AO198" s="92">
        <f t="shared" si="11"/>
        <v>1.0745864974513681</v>
      </c>
    </row>
    <row r="199" spans="1:41" ht="15" customHeight="1" x14ac:dyDescent="0.25">
      <c r="A199" s="2" t="s">
        <v>287</v>
      </c>
      <c r="B199" s="2" t="s">
        <v>288</v>
      </c>
      <c r="C199" s="2">
        <v>2014</v>
      </c>
      <c r="D199" s="2">
        <v>19</v>
      </c>
      <c r="E199" s="2">
        <v>20.9</v>
      </c>
      <c r="F199" s="2" t="s">
        <v>598</v>
      </c>
      <c r="G199" s="2" t="s">
        <v>598</v>
      </c>
      <c r="H199" s="2" t="s">
        <v>598</v>
      </c>
      <c r="I199" s="2" t="s">
        <v>598</v>
      </c>
      <c r="J199" s="2" t="s">
        <v>598</v>
      </c>
      <c r="K199" s="2" t="s">
        <v>598</v>
      </c>
      <c r="L199" s="2" t="s">
        <v>599</v>
      </c>
      <c r="M199" s="2">
        <v>0</v>
      </c>
      <c r="N199" s="2">
        <v>0</v>
      </c>
      <c r="O199" s="2">
        <v>12.4</v>
      </c>
      <c r="P199" s="2">
        <v>0</v>
      </c>
      <c r="Q199" s="2">
        <v>0</v>
      </c>
      <c r="R199" s="2">
        <v>0</v>
      </c>
      <c r="S199" s="2" t="s">
        <v>8</v>
      </c>
      <c r="T199" s="2">
        <v>8.5</v>
      </c>
      <c r="U199" s="2">
        <v>0</v>
      </c>
      <c r="V199" s="2">
        <v>0</v>
      </c>
      <c r="W199" s="2">
        <v>0</v>
      </c>
      <c r="X199" s="2">
        <v>0</v>
      </c>
      <c r="Y199" s="2">
        <v>0</v>
      </c>
      <c r="Z199" s="2">
        <v>0</v>
      </c>
      <c r="AA199" s="2" t="s">
        <v>598</v>
      </c>
      <c r="AB199" s="2" t="s">
        <v>598</v>
      </c>
      <c r="AC199" s="2" t="s">
        <v>598</v>
      </c>
      <c r="AD199" s="2" t="s">
        <v>598</v>
      </c>
      <c r="AE199" s="2" t="s">
        <v>598</v>
      </c>
      <c r="AF199" s="2" t="s">
        <v>598</v>
      </c>
      <c r="AG199" s="2" t="s">
        <v>598</v>
      </c>
      <c r="AH199" s="2" t="s">
        <v>598</v>
      </c>
      <c r="AI199" s="2" t="s">
        <v>598</v>
      </c>
      <c r="AM199" s="20">
        <f t="shared" si="9"/>
        <v>20.9</v>
      </c>
      <c r="AN199" s="20">
        <f t="shared" si="10"/>
        <v>19</v>
      </c>
      <c r="AO199" s="92">
        <f t="shared" si="11"/>
        <v>0.90909090909090917</v>
      </c>
    </row>
    <row r="200" spans="1:41"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T200" s="2" t="s">
        <v>599</v>
      </c>
      <c r="U200" s="2" t="s">
        <v>599</v>
      </c>
      <c r="V200" s="2" t="s">
        <v>599</v>
      </c>
      <c r="W200" s="2" t="s">
        <v>599</v>
      </c>
      <c r="X200" s="2" t="s">
        <v>599</v>
      </c>
      <c r="Y200" s="2" t="s">
        <v>599</v>
      </c>
      <c r="Z200" s="2" t="s">
        <v>599</v>
      </c>
      <c r="AA200" s="2" t="s">
        <v>599</v>
      </c>
      <c r="AB200" s="2" t="s">
        <v>599</v>
      </c>
      <c r="AC200" s="2" t="s">
        <v>599</v>
      </c>
      <c r="AD200" s="2" t="s">
        <v>599</v>
      </c>
      <c r="AE200" s="2" t="s">
        <v>599</v>
      </c>
      <c r="AF200" s="2" t="s">
        <v>599</v>
      </c>
      <c r="AG200" s="2" t="s">
        <v>599</v>
      </c>
      <c r="AH200" s="2" t="s">
        <v>599</v>
      </c>
      <c r="AI200" s="2" t="s">
        <v>599</v>
      </c>
      <c r="AM200" s="20">
        <f t="shared" si="9"/>
        <v>0</v>
      </c>
      <c r="AN200" s="20">
        <f t="shared" si="10"/>
        <v>0</v>
      </c>
      <c r="AO200" s="92" t="str">
        <f t="shared" si="11"/>
        <v/>
      </c>
    </row>
    <row r="201" spans="1:41" ht="15" customHeight="1" x14ac:dyDescent="0.25">
      <c r="A201" s="2" t="s">
        <v>291</v>
      </c>
      <c r="B201" s="2" t="s">
        <v>292</v>
      </c>
      <c r="C201" s="2">
        <v>2014</v>
      </c>
      <c r="D201" s="2" t="s">
        <v>598</v>
      </c>
      <c r="E201" s="2" t="s">
        <v>598</v>
      </c>
      <c r="F201" s="2" t="s">
        <v>598</v>
      </c>
      <c r="G201" s="2" t="s">
        <v>598</v>
      </c>
      <c r="H201" s="2" t="s">
        <v>598</v>
      </c>
      <c r="I201" s="2" t="s">
        <v>598</v>
      </c>
      <c r="J201" s="2" t="s">
        <v>598</v>
      </c>
      <c r="K201" s="2" t="s">
        <v>598</v>
      </c>
      <c r="L201" s="2" t="s">
        <v>599</v>
      </c>
      <c r="M201" s="2" t="s">
        <v>598</v>
      </c>
      <c r="N201" s="2" t="s">
        <v>598</v>
      </c>
      <c r="O201" s="2" t="s">
        <v>598</v>
      </c>
      <c r="P201" s="2" t="s">
        <v>598</v>
      </c>
      <c r="Q201" s="2" t="s">
        <v>598</v>
      </c>
      <c r="R201" s="2" t="s">
        <v>598</v>
      </c>
      <c r="S201" s="2" t="s">
        <v>598</v>
      </c>
      <c r="T201" s="2" t="s">
        <v>598</v>
      </c>
      <c r="U201" s="2" t="s">
        <v>598</v>
      </c>
      <c r="V201" s="2" t="s">
        <v>598</v>
      </c>
      <c r="W201" s="2" t="s">
        <v>598</v>
      </c>
      <c r="X201" s="2" t="s">
        <v>598</v>
      </c>
      <c r="Y201" s="2" t="s">
        <v>598</v>
      </c>
      <c r="Z201" s="2" t="s">
        <v>598</v>
      </c>
      <c r="AA201" s="2" t="s">
        <v>598</v>
      </c>
      <c r="AB201" s="2" t="s">
        <v>598</v>
      </c>
      <c r="AC201" s="2" t="s">
        <v>598</v>
      </c>
      <c r="AD201" s="2" t="s">
        <v>598</v>
      </c>
      <c r="AE201" s="2" t="s">
        <v>598</v>
      </c>
      <c r="AF201" s="2" t="s">
        <v>598</v>
      </c>
      <c r="AG201" s="2" t="s">
        <v>598</v>
      </c>
      <c r="AH201" s="2" t="s">
        <v>598</v>
      </c>
      <c r="AI201" s="2" t="s">
        <v>598</v>
      </c>
      <c r="AM201" s="20">
        <f t="shared" si="9"/>
        <v>0</v>
      </c>
      <c r="AN201" s="20">
        <f t="shared" si="10"/>
        <v>0</v>
      </c>
      <c r="AO201" s="92" t="str">
        <f t="shared" si="11"/>
        <v/>
      </c>
    </row>
    <row r="202" spans="1:41" ht="15" customHeight="1" x14ac:dyDescent="0.25">
      <c r="A202" s="2" t="s">
        <v>291</v>
      </c>
      <c r="B202" s="2" t="s">
        <v>293</v>
      </c>
      <c r="C202" s="2">
        <v>2014</v>
      </c>
      <c r="D202" s="2">
        <v>36.369999999999997</v>
      </c>
      <c r="E202" s="2">
        <v>45.97</v>
      </c>
      <c r="F202" s="2" t="s">
        <v>598</v>
      </c>
      <c r="G202" s="2">
        <v>0.15</v>
      </c>
      <c r="H202" s="2" t="s">
        <v>598</v>
      </c>
      <c r="I202" s="2" t="s">
        <v>598</v>
      </c>
      <c r="J202" s="2" t="s">
        <v>598</v>
      </c>
      <c r="K202" s="2" t="s">
        <v>598</v>
      </c>
      <c r="L202" s="2" t="s">
        <v>599</v>
      </c>
      <c r="M202" s="2">
        <v>8.3149999999999995</v>
      </c>
      <c r="N202" s="2">
        <v>0</v>
      </c>
      <c r="O202" s="2">
        <v>25.795999999999999</v>
      </c>
      <c r="P202" s="2" t="s">
        <v>598</v>
      </c>
      <c r="Q202" s="2" t="s">
        <v>598</v>
      </c>
      <c r="R202" s="2" t="s">
        <v>598</v>
      </c>
      <c r="S202" s="2" t="s">
        <v>598</v>
      </c>
      <c r="T202" s="2">
        <v>6.5819999999999999</v>
      </c>
      <c r="U202" s="2" t="s">
        <v>598</v>
      </c>
      <c r="V202" s="2" t="s">
        <v>598</v>
      </c>
      <c r="W202" s="2" t="s">
        <v>598</v>
      </c>
      <c r="X202" s="2">
        <v>0.876</v>
      </c>
      <c r="Y202" s="2" t="s">
        <v>598</v>
      </c>
      <c r="Z202" s="2" t="s">
        <v>598</v>
      </c>
      <c r="AA202" s="2" t="s">
        <v>598</v>
      </c>
      <c r="AB202" s="2" t="s">
        <v>598</v>
      </c>
      <c r="AC202" s="2" t="s">
        <v>598</v>
      </c>
      <c r="AD202" s="2">
        <v>4.2510000000000003</v>
      </c>
      <c r="AE202" s="2" t="s">
        <v>598</v>
      </c>
      <c r="AF202" s="2" t="s">
        <v>598</v>
      </c>
      <c r="AG202" s="2" t="s">
        <v>598</v>
      </c>
      <c r="AH202" s="2" t="s">
        <v>598</v>
      </c>
      <c r="AI202" s="2" t="s">
        <v>598</v>
      </c>
      <c r="AM202" s="20">
        <f t="shared" si="9"/>
        <v>45.969999999999992</v>
      </c>
      <c r="AN202" s="20">
        <f t="shared" si="10"/>
        <v>36.369999999999997</v>
      </c>
      <c r="AO202" s="92">
        <f t="shared" si="11"/>
        <v>0.79116815314335442</v>
      </c>
    </row>
    <row r="203" spans="1:41" ht="15" customHeight="1" x14ac:dyDescent="0.25">
      <c r="A203" s="2" t="s">
        <v>291</v>
      </c>
      <c r="B203" s="2" t="s">
        <v>294</v>
      </c>
      <c r="C203" s="2">
        <v>2014</v>
      </c>
      <c r="D203" s="2">
        <v>49.311999999999998</v>
      </c>
      <c r="E203" s="2">
        <v>56.58</v>
      </c>
      <c r="F203" s="2" t="s">
        <v>598</v>
      </c>
      <c r="G203" s="2">
        <v>0.318</v>
      </c>
      <c r="H203" s="2" t="s">
        <v>598</v>
      </c>
      <c r="I203" s="2" t="s">
        <v>598</v>
      </c>
      <c r="J203" s="2" t="s">
        <v>598</v>
      </c>
      <c r="K203" s="2" t="s">
        <v>598</v>
      </c>
      <c r="L203" s="2" t="s">
        <v>599</v>
      </c>
      <c r="M203" s="2">
        <v>12.973000000000001</v>
      </c>
      <c r="N203" s="2" t="s">
        <v>598</v>
      </c>
      <c r="O203" s="2">
        <v>14.721</v>
      </c>
      <c r="P203" s="2" t="s">
        <v>598</v>
      </c>
      <c r="Q203" s="2" t="s">
        <v>598</v>
      </c>
      <c r="R203" s="2" t="s">
        <v>598</v>
      </c>
      <c r="S203" s="2" t="s">
        <v>598</v>
      </c>
      <c r="T203" s="2" t="s">
        <v>598</v>
      </c>
      <c r="U203" s="2" t="s">
        <v>598</v>
      </c>
      <c r="V203" s="2" t="s">
        <v>598</v>
      </c>
      <c r="W203" s="2" t="s">
        <v>598</v>
      </c>
      <c r="X203" s="2" t="s">
        <v>598</v>
      </c>
      <c r="Y203" s="2" t="s">
        <v>598</v>
      </c>
      <c r="Z203" s="2" t="s">
        <v>598</v>
      </c>
      <c r="AA203" s="2">
        <v>20.805</v>
      </c>
      <c r="AB203" s="2">
        <v>2.1709999999999998</v>
      </c>
      <c r="AC203" s="2" t="s">
        <v>598</v>
      </c>
      <c r="AD203" s="2">
        <v>5.0979999999999999</v>
      </c>
      <c r="AE203" s="2" t="s">
        <v>598</v>
      </c>
      <c r="AF203" s="2" t="s">
        <v>598</v>
      </c>
      <c r="AG203" s="2" t="s">
        <v>598</v>
      </c>
      <c r="AH203" s="2">
        <v>0.49399999999999999</v>
      </c>
      <c r="AI203" s="2">
        <v>0.49399999999999999</v>
      </c>
      <c r="AM203" s="20">
        <f t="shared" si="9"/>
        <v>56.58</v>
      </c>
      <c r="AN203" s="20">
        <f t="shared" si="10"/>
        <v>49.311999999999998</v>
      </c>
      <c r="AO203" s="92">
        <f t="shared" si="11"/>
        <v>0.87154471544715451</v>
      </c>
    </row>
    <row r="204" spans="1:41" ht="15" customHeight="1" x14ac:dyDescent="0.25">
      <c r="A204" s="2" t="s">
        <v>291</v>
      </c>
      <c r="B204" s="2" t="s">
        <v>295</v>
      </c>
      <c r="C204" s="2">
        <v>2014</v>
      </c>
      <c r="D204" s="2">
        <v>935.26099999999997</v>
      </c>
      <c r="E204" s="2">
        <v>1308.0740000000001</v>
      </c>
      <c r="F204" s="2">
        <v>44.235999999999997</v>
      </c>
      <c r="G204" s="2">
        <v>15.785</v>
      </c>
      <c r="H204" s="2">
        <v>0</v>
      </c>
      <c r="I204" s="2">
        <v>10.237</v>
      </c>
      <c r="J204" s="2" t="s">
        <v>598</v>
      </c>
      <c r="K204" s="2" t="s">
        <v>598</v>
      </c>
      <c r="L204" s="2" t="s">
        <v>599</v>
      </c>
      <c r="M204" s="2">
        <v>165.315</v>
      </c>
      <c r="N204" s="2">
        <v>55.402999999999999</v>
      </c>
      <c r="O204" s="2">
        <v>35.054000000000002</v>
      </c>
      <c r="P204" s="2">
        <v>161.01300000000001</v>
      </c>
      <c r="Q204" s="2">
        <v>6.8929999999999998</v>
      </c>
      <c r="R204" s="2">
        <v>37.609000000000002</v>
      </c>
      <c r="S204" s="2" t="s">
        <v>10</v>
      </c>
      <c r="T204" s="2" t="s">
        <v>598</v>
      </c>
      <c r="U204" s="2" t="s">
        <v>598</v>
      </c>
      <c r="V204" s="2" t="s">
        <v>598</v>
      </c>
      <c r="W204" s="2">
        <v>126.38200000000001</v>
      </c>
      <c r="X204" s="2">
        <v>18.696999999999999</v>
      </c>
      <c r="Y204" s="2" t="s">
        <v>598</v>
      </c>
      <c r="Z204" s="2" t="s">
        <v>598</v>
      </c>
      <c r="AA204" s="2">
        <v>45.82</v>
      </c>
      <c r="AB204" s="2">
        <v>355.23099999999999</v>
      </c>
      <c r="AC204" s="2" t="s">
        <v>598</v>
      </c>
      <c r="AD204" s="2">
        <v>201.351</v>
      </c>
      <c r="AE204" s="2">
        <v>29.047999999999998</v>
      </c>
      <c r="AF204" s="2" t="s">
        <v>600</v>
      </c>
      <c r="AG204" s="2">
        <v>6.5730000000000004</v>
      </c>
      <c r="AH204" s="2" t="s">
        <v>598</v>
      </c>
      <c r="AI204" s="2" t="s">
        <v>598</v>
      </c>
      <c r="AM204" s="20">
        <f t="shared" si="9"/>
        <v>1308.0739999999998</v>
      </c>
      <c r="AN204" s="20">
        <f t="shared" si="10"/>
        <v>935.26099999999997</v>
      </c>
      <c r="AO204" s="92">
        <f t="shared" si="11"/>
        <v>0.71499089501052704</v>
      </c>
    </row>
    <row r="205" spans="1:41" ht="15" customHeight="1" x14ac:dyDescent="0.25">
      <c r="A205" s="2" t="s">
        <v>291</v>
      </c>
      <c r="B205" s="2" t="s">
        <v>296</v>
      </c>
      <c r="C205" s="2">
        <v>2014</v>
      </c>
      <c r="D205" s="2">
        <v>0.12375</v>
      </c>
      <c r="E205" s="2">
        <v>0.1545695</v>
      </c>
      <c r="F205" s="2">
        <v>1.55E-2</v>
      </c>
      <c r="G205" s="2">
        <v>8.4550000000000001E-4</v>
      </c>
      <c r="H205" s="2" t="s">
        <v>598</v>
      </c>
      <c r="I205" s="2">
        <v>9.7300000000000002E-4</v>
      </c>
      <c r="J205" s="2" t="s">
        <v>598</v>
      </c>
      <c r="K205" s="2" t="s">
        <v>598</v>
      </c>
      <c r="L205" s="2" t="s">
        <v>599</v>
      </c>
      <c r="M205" s="2">
        <v>1.6933E-2</v>
      </c>
      <c r="N205" s="2">
        <v>5.6699999999999997E-3</v>
      </c>
      <c r="O205" s="2">
        <v>3.5899999999999999E-3</v>
      </c>
      <c r="P205" s="2">
        <v>1.6490000000000001E-2</v>
      </c>
      <c r="Q205" s="2">
        <v>7.0600000000000003E-4</v>
      </c>
      <c r="R205" s="2">
        <v>3.8500000000000001E-3</v>
      </c>
      <c r="S205" s="2" t="s">
        <v>10</v>
      </c>
      <c r="T205" s="2" t="s">
        <v>598</v>
      </c>
      <c r="U205" s="2" t="s">
        <v>598</v>
      </c>
      <c r="V205" s="2" t="s">
        <v>598</v>
      </c>
      <c r="W205" s="2">
        <v>1.304E-2</v>
      </c>
      <c r="X205" s="2">
        <v>2.6649999999999998E-3</v>
      </c>
      <c r="Y205" s="2" t="s">
        <v>598</v>
      </c>
      <c r="Z205" s="2" t="s">
        <v>598</v>
      </c>
      <c r="AA205" s="2">
        <v>2.5110000000000002E-3</v>
      </c>
      <c r="AB205" s="2">
        <v>3.3689999999999998E-2</v>
      </c>
      <c r="AC205" s="2" t="s">
        <v>598</v>
      </c>
      <c r="AD205" s="2">
        <v>3.4279999999999998E-2</v>
      </c>
      <c r="AE205" s="2">
        <v>3.826E-3</v>
      </c>
      <c r="AF205" s="2" t="s">
        <v>600</v>
      </c>
      <c r="AG205" s="2">
        <v>8.4730000000000005E-4</v>
      </c>
      <c r="AH205" s="2" t="s">
        <v>598</v>
      </c>
      <c r="AI205" s="2" t="s">
        <v>598</v>
      </c>
      <c r="AM205" s="20">
        <f t="shared" si="9"/>
        <v>0.1545695</v>
      </c>
      <c r="AN205" s="20">
        <f t="shared" si="10"/>
        <v>0.12375</v>
      </c>
      <c r="AO205" s="92">
        <f t="shared" si="11"/>
        <v>0.80061072850724113</v>
      </c>
    </row>
    <row r="206" spans="1:41" ht="15" customHeight="1" x14ac:dyDescent="0.25">
      <c r="A206" s="2" t="s">
        <v>297</v>
      </c>
      <c r="B206" s="2" t="s">
        <v>298</v>
      </c>
      <c r="C206" s="2">
        <v>2014</v>
      </c>
      <c r="D206" s="2">
        <v>29.6</v>
      </c>
      <c r="E206" s="2">
        <v>27.498999999999999</v>
      </c>
      <c r="F206" s="2" t="s">
        <v>598</v>
      </c>
      <c r="G206" s="2">
        <v>0.83899999999999997</v>
      </c>
      <c r="H206" s="2" t="s">
        <v>598</v>
      </c>
      <c r="I206" s="2" t="s">
        <v>598</v>
      </c>
      <c r="J206" s="2" t="s">
        <v>598</v>
      </c>
      <c r="K206" s="2" t="s">
        <v>598</v>
      </c>
      <c r="L206" s="2" t="s">
        <v>599</v>
      </c>
      <c r="M206" s="2" t="s">
        <v>598</v>
      </c>
      <c r="N206" s="2" t="s">
        <v>598</v>
      </c>
      <c r="O206" s="2" t="s">
        <v>598</v>
      </c>
      <c r="P206" s="2" t="s">
        <v>598</v>
      </c>
      <c r="Q206" s="2" t="s">
        <v>598</v>
      </c>
      <c r="R206" s="2" t="s">
        <v>598</v>
      </c>
      <c r="S206" s="2" t="s">
        <v>598</v>
      </c>
      <c r="T206" s="2">
        <v>7.5999999999999998E-2</v>
      </c>
      <c r="U206" s="2">
        <v>0.14000000000000001</v>
      </c>
      <c r="V206" s="2" t="s">
        <v>598</v>
      </c>
      <c r="W206" s="2" t="s">
        <v>598</v>
      </c>
      <c r="X206" s="2" t="s">
        <v>598</v>
      </c>
      <c r="Y206" s="2" t="s">
        <v>598</v>
      </c>
      <c r="Z206" s="2" t="s">
        <v>598</v>
      </c>
      <c r="AA206" s="2">
        <v>23.062000000000001</v>
      </c>
      <c r="AB206" s="2" t="s">
        <v>598</v>
      </c>
      <c r="AC206" s="2" t="s">
        <v>598</v>
      </c>
      <c r="AD206" s="2">
        <v>3.3820000000000001</v>
      </c>
      <c r="AE206" s="2" t="s">
        <v>598</v>
      </c>
      <c r="AF206" s="2" t="s">
        <v>598</v>
      </c>
      <c r="AG206" s="2" t="s">
        <v>598</v>
      </c>
      <c r="AH206" s="2" t="s">
        <v>598</v>
      </c>
      <c r="AI206" s="2" t="s">
        <v>598</v>
      </c>
      <c r="AM206" s="20">
        <f t="shared" si="9"/>
        <v>27.499000000000002</v>
      </c>
      <c r="AN206" s="20">
        <f t="shared" si="10"/>
        <v>29.6</v>
      </c>
      <c r="AO206" s="92">
        <f t="shared" si="11"/>
        <v>1.0764027782828467</v>
      </c>
    </row>
    <row r="207" spans="1:41" ht="15" customHeight="1" x14ac:dyDescent="0.25">
      <c r="A207" s="2" t="s">
        <v>297</v>
      </c>
      <c r="B207" s="2" t="s">
        <v>299</v>
      </c>
      <c r="C207" s="2">
        <v>2014</v>
      </c>
      <c r="D207" s="2" t="s">
        <v>598</v>
      </c>
      <c r="E207" s="2" t="s">
        <v>598</v>
      </c>
      <c r="F207" s="2" t="s">
        <v>598</v>
      </c>
      <c r="G207" s="2" t="s">
        <v>598</v>
      </c>
      <c r="H207" s="2" t="s">
        <v>598</v>
      </c>
      <c r="I207" s="2" t="s">
        <v>598</v>
      </c>
      <c r="J207" s="2" t="s">
        <v>598</v>
      </c>
      <c r="K207" s="2" t="s">
        <v>598</v>
      </c>
      <c r="L207" s="2" t="s">
        <v>599</v>
      </c>
      <c r="M207" s="2" t="s">
        <v>598</v>
      </c>
      <c r="N207" s="2" t="s">
        <v>598</v>
      </c>
      <c r="O207" s="2" t="s">
        <v>598</v>
      </c>
      <c r="P207" s="2" t="s">
        <v>598</v>
      </c>
      <c r="Q207" s="2" t="s">
        <v>598</v>
      </c>
      <c r="R207" s="2" t="s">
        <v>598</v>
      </c>
      <c r="S207" s="2" t="s">
        <v>598</v>
      </c>
      <c r="T207" s="2" t="s">
        <v>598</v>
      </c>
      <c r="U207" s="2" t="s">
        <v>598</v>
      </c>
      <c r="V207" s="2" t="s">
        <v>598</v>
      </c>
      <c r="W207" s="2" t="s">
        <v>598</v>
      </c>
      <c r="X207" s="2" t="s">
        <v>598</v>
      </c>
      <c r="Y207" s="2" t="s">
        <v>598</v>
      </c>
      <c r="Z207" s="2" t="s">
        <v>598</v>
      </c>
      <c r="AA207" s="2" t="s">
        <v>598</v>
      </c>
      <c r="AB207" s="2" t="s">
        <v>598</v>
      </c>
      <c r="AC207" s="2" t="s">
        <v>598</v>
      </c>
      <c r="AD207" s="2" t="s">
        <v>598</v>
      </c>
      <c r="AE207" s="2" t="s">
        <v>598</v>
      </c>
      <c r="AF207" s="2" t="s">
        <v>598</v>
      </c>
      <c r="AG207" s="2" t="s">
        <v>598</v>
      </c>
      <c r="AH207" s="2" t="s">
        <v>598</v>
      </c>
      <c r="AI207" s="2" t="s">
        <v>598</v>
      </c>
      <c r="AM207" s="20">
        <f t="shared" si="9"/>
        <v>0</v>
      </c>
      <c r="AN207" s="20">
        <f t="shared" si="10"/>
        <v>0</v>
      </c>
      <c r="AO207" s="92" t="str">
        <f t="shared" si="11"/>
        <v/>
      </c>
    </row>
    <row r="208" spans="1:41" ht="15" customHeight="1" x14ac:dyDescent="0.25">
      <c r="A208" s="2" t="s">
        <v>300</v>
      </c>
      <c r="B208" s="2" t="s">
        <v>301</v>
      </c>
      <c r="C208" s="2">
        <v>2014</v>
      </c>
      <c r="D208" s="2">
        <v>921.63</v>
      </c>
      <c r="E208" s="2">
        <v>941.38040000000001</v>
      </c>
      <c r="F208" s="2" t="s">
        <v>598</v>
      </c>
      <c r="G208" s="2">
        <v>1.8582000000000001</v>
      </c>
      <c r="H208" s="2" t="s">
        <v>598</v>
      </c>
      <c r="I208" s="2">
        <v>6.5033000000000003</v>
      </c>
      <c r="J208" s="2" t="s">
        <v>598</v>
      </c>
      <c r="K208" s="2" t="s">
        <v>598</v>
      </c>
      <c r="L208" s="2" t="s">
        <v>599</v>
      </c>
      <c r="M208" s="2" t="s">
        <v>598</v>
      </c>
      <c r="N208" s="2" t="s">
        <v>598</v>
      </c>
      <c r="O208" s="2" t="s">
        <v>598</v>
      </c>
      <c r="P208" s="2" t="s">
        <v>598</v>
      </c>
      <c r="Q208" s="2" t="s">
        <v>598</v>
      </c>
      <c r="R208" s="2" t="s">
        <v>598</v>
      </c>
      <c r="S208" s="2" t="s">
        <v>598</v>
      </c>
      <c r="T208" s="2" t="s">
        <v>598</v>
      </c>
      <c r="U208" s="2" t="s">
        <v>598</v>
      </c>
      <c r="V208" s="2">
        <v>284.80489999999998</v>
      </c>
      <c r="W208" s="2" t="s">
        <v>598</v>
      </c>
      <c r="X208" s="2">
        <v>60.006999999999998</v>
      </c>
      <c r="Y208" s="2">
        <v>20.593</v>
      </c>
      <c r="Z208" s="2" t="s">
        <v>598</v>
      </c>
      <c r="AA208" s="2" t="s">
        <v>598</v>
      </c>
      <c r="AB208" s="2" t="s">
        <v>598</v>
      </c>
      <c r="AC208" s="2" t="s">
        <v>598</v>
      </c>
      <c r="AD208" s="2" t="s">
        <v>598</v>
      </c>
      <c r="AE208" s="2">
        <v>567.61400000000003</v>
      </c>
      <c r="AF208" s="2" t="s">
        <v>600</v>
      </c>
      <c r="AG208" s="2">
        <v>189.364</v>
      </c>
      <c r="AH208" s="2" t="s">
        <v>598</v>
      </c>
      <c r="AI208" s="2" t="s">
        <v>598</v>
      </c>
      <c r="AM208" s="20">
        <f t="shared" si="9"/>
        <v>941.38040000000001</v>
      </c>
      <c r="AN208" s="20">
        <f t="shared" si="10"/>
        <v>921.63</v>
      </c>
      <c r="AO208" s="92">
        <f t="shared" si="11"/>
        <v>0.97901974589655782</v>
      </c>
    </row>
    <row r="209" spans="1:41" ht="15" customHeight="1" x14ac:dyDescent="0.25">
      <c r="A209" s="2" t="s">
        <v>302</v>
      </c>
      <c r="B209" s="2" t="s">
        <v>303</v>
      </c>
      <c r="C209" s="2">
        <v>2014</v>
      </c>
      <c r="D209" s="2">
        <v>3.0000000000000001E-3</v>
      </c>
      <c r="E209" s="2">
        <v>3.0000000000000001E-3</v>
      </c>
      <c r="F209" s="2" t="s">
        <v>598</v>
      </c>
      <c r="G209" s="2">
        <v>3.0000000000000001E-3</v>
      </c>
      <c r="H209" s="2" t="s">
        <v>598</v>
      </c>
      <c r="I209" s="2" t="s">
        <v>598</v>
      </c>
      <c r="J209" s="2" t="s">
        <v>598</v>
      </c>
      <c r="K209" s="2" t="s">
        <v>598</v>
      </c>
      <c r="L209" s="2" t="s">
        <v>599</v>
      </c>
      <c r="M209" s="2" t="s">
        <v>598</v>
      </c>
      <c r="N209" s="2" t="s">
        <v>598</v>
      </c>
      <c r="O209" s="2" t="s">
        <v>598</v>
      </c>
      <c r="P209" s="2" t="s">
        <v>598</v>
      </c>
      <c r="Q209" s="2" t="s">
        <v>598</v>
      </c>
      <c r="R209" s="2" t="s">
        <v>598</v>
      </c>
      <c r="S209" s="2" t="s">
        <v>598</v>
      </c>
      <c r="T209" s="2" t="s">
        <v>598</v>
      </c>
      <c r="U209" s="2" t="s">
        <v>598</v>
      </c>
      <c r="V209" s="2" t="s">
        <v>598</v>
      </c>
      <c r="W209" s="2" t="s">
        <v>598</v>
      </c>
      <c r="X209" s="2" t="s">
        <v>598</v>
      </c>
      <c r="Y209" s="2" t="s">
        <v>598</v>
      </c>
      <c r="Z209" s="2" t="s">
        <v>598</v>
      </c>
      <c r="AA209" s="2" t="s">
        <v>598</v>
      </c>
      <c r="AB209" s="2" t="s">
        <v>598</v>
      </c>
      <c r="AC209" s="2" t="s">
        <v>598</v>
      </c>
      <c r="AD209" s="2" t="s">
        <v>598</v>
      </c>
      <c r="AE209" s="2" t="s">
        <v>598</v>
      </c>
      <c r="AF209" s="2" t="s">
        <v>598</v>
      </c>
      <c r="AG209" s="2" t="s">
        <v>598</v>
      </c>
      <c r="AH209" s="2" t="s">
        <v>598</v>
      </c>
      <c r="AI209" s="2" t="s">
        <v>598</v>
      </c>
      <c r="AM209" s="20">
        <f t="shared" si="9"/>
        <v>3.0000000000000001E-3</v>
      </c>
      <c r="AN209" s="20">
        <f t="shared" si="10"/>
        <v>3.0000000000000001E-3</v>
      </c>
      <c r="AO209" s="92">
        <f t="shared" si="11"/>
        <v>1</v>
      </c>
    </row>
    <row r="210" spans="1:41" ht="15" customHeight="1" x14ac:dyDescent="0.25">
      <c r="A210" s="2" t="s">
        <v>302</v>
      </c>
      <c r="B210" s="2" t="s">
        <v>304</v>
      </c>
      <c r="C210" s="2">
        <v>2014</v>
      </c>
      <c r="D210" s="2">
        <v>21.513000000000002</v>
      </c>
      <c r="E210" s="2">
        <v>26.356999999999999</v>
      </c>
      <c r="F210" s="2" t="s">
        <v>598</v>
      </c>
      <c r="G210" s="2">
        <v>2.7E-2</v>
      </c>
      <c r="H210" s="2" t="s">
        <v>598</v>
      </c>
      <c r="I210" s="2" t="s">
        <v>598</v>
      </c>
      <c r="J210" s="2" t="s">
        <v>598</v>
      </c>
      <c r="K210" s="2" t="s">
        <v>598</v>
      </c>
      <c r="L210" s="2" t="s">
        <v>599</v>
      </c>
      <c r="M210" s="2">
        <v>3.157</v>
      </c>
      <c r="N210" s="2">
        <v>0</v>
      </c>
      <c r="O210" s="2">
        <v>19.475000000000001</v>
      </c>
      <c r="P210" s="2">
        <v>0</v>
      </c>
      <c r="Q210" s="2">
        <v>0</v>
      </c>
      <c r="R210" s="2">
        <v>0</v>
      </c>
      <c r="S210" s="2" t="s">
        <v>8</v>
      </c>
      <c r="T210" s="2" t="s">
        <v>598</v>
      </c>
      <c r="U210" s="2" t="s">
        <v>598</v>
      </c>
      <c r="V210" s="2" t="s">
        <v>598</v>
      </c>
      <c r="W210" s="2" t="s">
        <v>598</v>
      </c>
      <c r="X210" s="2" t="s">
        <v>598</v>
      </c>
      <c r="Y210" s="2" t="s">
        <v>598</v>
      </c>
      <c r="Z210" s="2" t="s">
        <v>598</v>
      </c>
      <c r="AA210" s="2" t="s">
        <v>598</v>
      </c>
      <c r="AB210" s="2" t="s">
        <v>598</v>
      </c>
      <c r="AC210" s="2" t="s">
        <v>598</v>
      </c>
      <c r="AD210" s="2">
        <v>3.202</v>
      </c>
      <c r="AE210" s="2" t="s">
        <v>598</v>
      </c>
      <c r="AF210" s="2" t="s">
        <v>598</v>
      </c>
      <c r="AG210" s="2" t="s">
        <v>598</v>
      </c>
      <c r="AH210" s="2">
        <v>0.496</v>
      </c>
      <c r="AI210" s="2">
        <v>0.50900000000000001</v>
      </c>
      <c r="AM210" s="20">
        <f t="shared" si="9"/>
        <v>26.370000000000005</v>
      </c>
      <c r="AN210" s="20">
        <f t="shared" si="10"/>
        <v>21.513000000000002</v>
      </c>
      <c r="AO210" s="92">
        <f t="shared" si="11"/>
        <v>0.81581342434584747</v>
      </c>
    </row>
    <row r="211" spans="1:41" ht="15" customHeight="1" x14ac:dyDescent="0.25">
      <c r="A211" s="2" t="s">
        <v>302</v>
      </c>
      <c r="B211" s="2" t="s">
        <v>305</v>
      </c>
      <c r="C211" s="2">
        <v>2014</v>
      </c>
      <c r="D211" s="2">
        <v>23.146000000000001</v>
      </c>
      <c r="E211" s="2">
        <v>27.38</v>
      </c>
      <c r="F211" s="2" t="s">
        <v>598</v>
      </c>
      <c r="G211" s="2">
        <v>0.95899999999999996</v>
      </c>
      <c r="H211" s="2" t="s">
        <v>598</v>
      </c>
      <c r="I211" s="2" t="s">
        <v>598</v>
      </c>
      <c r="J211" s="2" t="s">
        <v>598</v>
      </c>
      <c r="K211" s="2" t="s">
        <v>598</v>
      </c>
      <c r="L211" s="2" t="s">
        <v>599</v>
      </c>
      <c r="M211" s="2">
        <v>0</v>
      </c>
      <c r="N211" s="2">
        <v>0</v>
      </c>
      <c r="O211" s="2">
        <v>21.779</v>
      </c>
      <c r="P211" s="2">
        <v>0</v>
      </c>
      <c r="Q211" s="2">
        <v>0</v>
      </c>
      <c r="R211" s="2">
        <v>0</v>
      </c>
      <c r="S211" s="2" t="s">
        <v>8</v>
      </c>
      <c r="T211" s="2" t="s">
        <v>598</v>
      </c>
      <c r="U211" s="2" t="s">
        <v>598</v>
      </c>
      <c r="V211" s="2" t="s">
        <v>598</v>
      </c>
      <c r="W211" s="2" t="s">
        <v>598</v>
      </c>
      <c r="X211" s="2" t="s">
        <v>598</v>
      </c>
      <c r="Y211" s="2" t="s">
        <v>598</v>
      </c>
      <c r="Z211" s="2" t="s">
        <v>598</v>
      </c>
      <c r="AA211" s="2" t="s">
        <v>598</v>
      </c>
      <c r="AB211" s="2" t="s">
        <v>598</v>
      </c>
      <c r="AC211" s="2" t="s">
        <v>598</v>
      </c>
      <c r="AD211" s="2">
        <v>3.8180000000000001</v>
      </c>
      <c r="AE211" s="2" t="s">
        <v>598</v>
      </c>
      <c r="AF211" s="2" t="s">
        <v>598</v>
      </c>
      <c r="AG211" s="2" t="s">
        <v>598</v>
      </c>
      <c r="AH211" s="2">
        <v>0.82399999999999995</v>
      </c>
      <c r="AI211" s="2">
        <v>0.84099999999999997</v>
      </c>
      <c r="AM211" s="20">
        <f t="shared" si="9"/>
        <v>27.397000000000002</v>
      </c>
      <c r="AN211" s="20">
        <f t="shared" si="10"/>
        <v>23.146000000000001</v>
      </c>
      <c r="AO211" s="92">
        <f t="shared" si="11"/>
        <v>0.84483702595174648</v>
      </c>
    </row>
    <row r="212" spans="1:41" ht="15" customHeight="1" x14ac:dyDescent="0.25">
      <c r="A212" s="2" t="s">
        <v>306</v>
      </c>
      <c r="B212" s="2" t="s">
        <v>307</v>
      </c>
      <c r="C212" s="2">
        <v>2014</v>
      </c>
      <c r="D212" s="2">
        <v>0.4</v>
      </c>
      <c r="E212" s="2">
        <v>0.5</v>
      </c>
      <c r="F212" s="2">
        <v>0</v>
      </c>
      <c r="G212" s="2">
        <v>0.5</v>
      </c>
      <c r="H212" s="2">
        <v>0</v>
      </c>
      <c r="I212" s="2">
        <v>0</v>
      </c>
      <c r="J212" s="2">
        <v>0</v>
      </c>
      <c r="K212" s="2">
        <v>0</v>
      </c>
      <c r="L212" s="2" t="s">
        <v>607</v>
      </c>
      <c r="M212" s="2">
        <v>0</v>
      </c>
      <c r="N212" s="2">
        <v>0</v>
      </c>
      <c r="O212" s="2">
        <v>0</v>
      </c>
      <c r="P212" s="2">
        <v>0</v>
      </c>
      <c r="Q212" s="2">
        <v>0</v>
      </c>
      <c r="R212" s="2">
        <v>0</v>
      </c>
      <c r="S212" s="2" t="s">
        <v>598</v>
      </c>
      <c r="T212" s="2" t="s">
        <v>598</v>
      </c>
      <c r="U212" s="2" t="s">
        <v>598</v>
      </c>
      <c r="V212" s="2" t="s">
        <v>598</v>
      </c>
      <c r="W212" s="2" t="s">
        <v>598</v>
      </c>
      <c r="X212" s="2" t="s">
        <v>598</v>
      </c>
      <c r="Y212" s="2" t="s">
        <v>598</v>
      </c>
      <c r="Z212" s="2" t="s">
        <v>598</v>
      </c>
      <c r="AA212" s="2">
        <v>0</v>
      </c>
      <c r="AB212" s="2" t="s">
        <v>598</v>
      </c>
      <c r="AC212" s="2" t="s">
        <v>598</v>
      </c>
      <c r="AD212" s="2" t="s">
        <v>598</v>
      </c>
      <c r="AE212" s="2" t="s">
        <v>598</v>
      </c>
      <c r="AF212" s="2" t="s">
        <v>598</v>
      </c>
      <c r="AG212" s="2" t="s">
        <v>598</v>
      </c>
      <c r="AH212" s="2" t="s">
        <v>598</v>
      </c>
      <c r="AI212" s="2" t="s">
        <v>598</v>
      </c>
      <c r="AM212" s="20">
        <f t="shared" si="9"/>
        <v>0.5</v>
      </c>
      <c r="AN212" s="20">
        <f t="shared" si="10"/>
        <v>0.4</v>
      </c>
      <c r="AO212" s="92">
        <f t="shared" si="11"/>
        <v>0.8</v>
      </c>
    </row>
    <row r="213" spans="1:41" ht="15" customHeight="1" x14ac:dyDescent="0.25">
      <c r="A213" s="2" t="s">
        <v>308</v>
      </c>
      <c r="B213" s="2" t="s">
        <v>309</v>
      </c>
      <c r="C213" s="2">
        <v>2014</v>
      </c>
      <c r="D213" s="2">
        <v>1.996</v>
      </c>
      <c r="E213" s="2">
        <v>2.3490000000000002</v>
      </c>
      <c r="F213" s="2" t="s">
        <v>598</v>
      </c>
      <c r="G213" s="2">
        <v>0.04</v>
      </c>
      <c r="H213" s="2" t="s">
        <v>598</v>
      </c>
      <c r="I213" s="2" t="s">
        <v>598</v>
      </c>
      <c r="J213" s="2" t="s">
        <v>598</v>
      </c>
      <c r="K213" s="2" t="s">
        <v>598</v>
      </c>
      <c r="L213" s="2" t="s">
        <v>599</v>
      </c>
      <c r="M213" s="2" t="s">
        <v>598</v>
      </c>
      <c r="N213" s="2" t="s">
        <v>598</v>
      </c>
      <c r="O213" s="2" t="s">
        <v>598</v>
      </c>
      <c r="P213" s="2" t="s">
        <v>598</v>
      </c>
      <c r="Q213" s="2" t="s">
        <v>598</v>
      </c>
      <c r="R213" s="2" t="s">
        <v>598</v>
      </c>
      <c r="S213" s="2" t="s">
        <v>8</v>
      </c>
      <c r="T213" s="2">
        <v>2.3090000000000002</v>
      </c>
      <c r="U213" s="2" t="s">
        <v>598</v>
      </c>
      <c r="V213" s="2" t="s">
        <v>598</v>
      </c>
      <c r="W213" s="2" t="s">
        <v>598</v>
      </c>
      <c r="X213" s="2" t="s">
        <v>598</v>
      </c>
      <c r="Y213" s="2" t="s">
        <v>598</v>
      </c>
      <c r="Z213" s="2" t="s">
        <v>598</v>
      </c>
      <c r="AA213" s="2" t="s">
        <v>598</v>
      </c>
      <c r="AB213" s="2" t="s">
        <v>598</v>
      </c>
      <c r="AC213" s="2" t="s">
        <v>598</v>
      </c>
      <c r="AD213" s="2" t="s">
        <v>598</v>
      </c>
      <c r="AE213" s="2" t="s">
        <v>598</v>
      </c>
      <c r="AF213" s="2" t="s">
        <v>598</v>
      </c>
      <c r="AG213" s="2" t="s">
        <v>598</v>
      </c>
      <c r="AH213" s="2" t="s">
        <v>598</v>
      </c>
      <c r="AI213" s="2" t="s">
        <v>598</v>
      </c>
      <c r="AM213" s="20">
        <f t="shared" si="9"/>
        <v>2.3490000000000002</v>
      </c>
      <c r="AN213" s="20">
        <f t="shared" si="10"/>
        <v>1.996</v>
      </c>
      <c r="AO213" s="92">
        <f t="shared" si="11"/>
        <v>0.84972328650489559</v>
      </c>
    </row>
    <row r="214" spans="1:41" ht="15" customHeight="1" x14ac:dyDescent="0.25">
      <c r="A214" s="2" t="s">
        <v>308</v>
      </c>
      <c r="B214" s="2" t="s">
        <v>310</v>
      </c>
      <c r="C214" s="2">
        <v>2014</v>
      </c>
      <c r="D214" s="2">
        <v>11.97</v>
      </c>
      <c r="E214" s="2">
        <v>13.776</v>
      </c>
      <c r="F214" s="2" t="s">
        <v>598</v>
      </c>
      <c r="G214" s="2">
        <v>1.05</v>
      </c>
      <c r="H214" s="2" t="s">
        <v>598</v>
      </c>
      <c r="I214" s="2" t="s">
        <v>598</v>
      </c>
      <c r="J214" s="2" t="s">
        <v>598</v>
      </c>
      <c r="K214" s="2" t="s">
        <v>598</v>
      </c>
      <c r="L214" s="2" t="s">
        <v>599</v>
      </c>
      <c r="M214" s="2" t="s">
        <v>598</v>
      </c>
      <c r="N214" s="2" t="s">
        <v>598</v>
      </c>
      <c r="O214" s="2">
        <v>11.72</v>
      </c>
      <c r="P214" s="2" t="s">
        <v>598</v>
      </c>
      <c r="Q214" s="2" t="s">
        <v>598</v>
      </c>
      <c r="R214" s="2" t="s">
        <v>598</v>
      </c>
      <c r="S214" s="2" t="s">
        <v>8</v>
      </c>
      <c r="T214" s="2" t="s">
        <v>598</v>
      </c>
      <c r="U214" s="2" t="s">
        <v>598</v>
      </c>
      <c r="V214" s="2" t="s">
        <v>598</v>
      </c>
      <c r="W214" s="2" t="s">
        <v>598</v>
      </c>
      <c r="X214" s="2" t="s">
        <v>598</v>
      </c>
      <c r="Y214" s="2" t="s">
        <v>598</v>
      </c>
      <c r="Z214" s="2" t="s">
        <v>598</v>
      </c>
      <c r="AA214" s="2" t="s">
        <v>598</v>
      </c>
      <c r="AB214" s="2" t="s">
        <v>598</v>
      </c>
      <c r="AC214" s="2" t="s">
        <v>598</v>
      </c>
      <c r="AD214" s="2">
        <v>1.006</v>
      </c>
      <c r="AE214" s="2" t="s">
        <v>598</v>
      </c>
      <c r="AF214" s="2" t="s">
        <v>598</v>
      </c>
      <c r="AG214" s="2" t="s">
        <v>598</v>
      </c>
      <c r="AH214" s="2" t="s">
        <v>598</v>
      </c>
      <c r="AI214" s="2" t="s">
        <v>598</v>
      </c>
      <c r="AM214" s="20">
        <f t="shared" si="9"/>
        <v>13.776000000000002</v>
      </c>
      <c r="AN214" s="20">
        <f t="shared" si="10"/>
        <v>11.97</v>
      </c>
      <c r="AO214" s="92">
        <f t="shared" si="11"/>
        <v>0.86890243902439024</v>
      </c>
    </row>
    <row r="215" spans="1:41" ht="15" customHeight="1" x14ac:dyDescent="0.25">
      <c r="A215" s="2" t="s">
        <v>308</v>
      </c>
      <c r="B215" s="2" t="s">
        <v>311</v>
      </c>
      <c r="C215" s="2">
        <v>2014</v>
      </c>
      <c r="D215" s="2">
        <v>36.463000000000001</v>
      </c>
      <c r="E215" s="2">
        <v>50.506999999999998</v>
      </c>
      <c r="F215" s="2" t="s">
        <v>598</v>
      </c>
      <c r="G215" s="2">
        <v>0.22700000000000001</v>
      </c>
      <c r="H215" s="2">
        <v>1.76</v>
      </c>
      <c r="I215" s="2" t="s">
        <v>598</v>
      </c>
      <c r="J215" s="2" t="s">
        <v>598</v>
      </c>
      <c r="K215" s="2" t="s">
        <v>598</v>
      </c>
      <c r="L215" s="2" t="s">
        <v>599</v>
      </c>
      <c r="M215" s="2">
        <v>40.36</v>
      </c>
      <c r="N215" s="2" t="s">
        <v>598</v>
      </c>
      <c r="O215" s="2" t="s">
        <v>598</v>
      </c>
      <c r="P215" s="2" t="s">
        <v>598</v>
      </c>
      <c r="Q215" s="2" t="s">
        <v>598</v>
      </c>
      <c r="R215" s="2" t="s">
        <v>598</v>
      </c>
      <c r="S215" s="2" t="s">
        <v>8</v>
      </c>
      <c r="T215" s="2" t="s">
        <v>598</v>
      </c>
      <c r="U215" s="2" t="s">
        <v>598</v>
      </c>
      <c r="V215" s="2" t="s">
        <v>598</v>
      </c>
      <c r="W215" s="2" t="s">
        <v>598</v>
      </c>
      <c r="X215" s="2" t="s">
        <v>598</v>
      </c>
      <c r="Y215" s="2" t="s">
        <v>598</v>
      </c>
      <c r="Z215" s="2" t="s">
        <v>598</v>
      </c>
      <c r="AA215" s="2" t="s">
        <v>598</v>
      </c>
      <c r="AB215" s="2" t="s">
        <v>598</v>
      </c>
      <c r="AC215" s="2" t="s">
        <v>598</v>
      </c>
      <c r="AD215" s="2">
        <v>8.16</v>
      </c>
      <c r="AE215" s="2" t="s">
        <v>598</v>
      </c>
      <c r="AF215" s="2" t="s">
        <v>598</v>
      </c>
      <c r="AG215" s="2" t="s">
        <v>598</v>
      </c>
      <c r="AH215" s="2" t="s">
        <v>598</v>
      </c>
      <c r="AI215" s="2" t="s">
        <v>598</v>
      </c>
      <c r="AM215" s="20">
        <f t="shared" si="9"/>
        <v>50.507000000000005</v>
      </c>
      <c r="AN215" s="20">
        <f t="shared" si="10"/>
        <v>36.463000000000001</v>
      </c>
      <c r="AO215" s="92">
        <f t="shared" si="11"/>
        <v>0.72193953313402093</v>
      </c>
    </row>
    <row r="216" spans="1:41" ht="15" customHeight="1" x14ac:dyDescent="0.25">
      <c r="A216" s="2" t="s">
        <v>312</v>
      </c>
      <c r="B216" s="2" t="s">
        <v>313</v>
      </c>
      <c r="C216" s="2">
        <v>2014</v>
      </c>
      <c r="D216" s="2">
        <v>42.326000000000001</v>
      </c>
      <c r="E216" s="2">
        <v>50.168999999999997</v>
      </c>
      <c r="F216" s="2" t="s">
        <v>598</v>
      </c>
      <c r="G216" s="2" t="s">
        <v>598</v>
      </c>
      <c r="H216" s="2" t="s">
        <v>598</v>
      </c>
      <c r="I216" s="2" t="s">
        <v>598</v>
      </c>
      <c r="J216" s="2" t="s">
        <v>598</v>
      </c>
      <c r="K216" s="2">
        <v>1.4890000000000001</v>
      </c>
      <c r="L216" s="2" t="s">
        <v>599</v>
      </c>
      <c r="M216" s="2">
        <v>48.5</v>
      </c>
      <c r="N216" s="2" t="s">
        <v>598</v>
      </c>
      <c r="O216" s="2" t="s">
        <v>598</v>
      </c>
      <c r="P216" s="2" t="s">
        <v>598</v>
      </c>
      <c r="Q216" s="2" t="s">
        <v>598</v>
      </c>
      <c r="R216" s="2" t="s">
        <v>598</v>
      </c>
      <c r="S216" s="2" t="s">
        <v>8</v>
      </c>
      <c r="T216" s="2" t="s">
        <v>598</v>
      </c>
      <c r="U216" s="2" t="s">
        <v>598</v>
      </c>
      <c r="V216" s="2" t="s">
        <v>598</v>
      </c>
      <c r="W216" s="2" t="s">
        <v>598</v>
      </c>
      <c r="X216" s="2" t="s">
        <v>598</v>
      </c>
      <c r="Y216" s="2" t="s">
        <v>598</v>
      </c>
      <c r="Z216" s="2" t="s">
        <v>598</v>
      </c>
      <c r="AA216" s="2" t="s">
        <v>598</v>
      </c>
      <c r="AB216" s="2" t="s">
        <v>598</v>
      </c>
      <c r="AC216" s="2" t="s">
        <v>598</v>
      </c>
      <c r="AD216" s="2" t="s">
        <v>598</v>
      </c>
      <c r="AE216" s="2" t="s">
        <v>598</v>
      </c>
      <c r="AF216" s="2" t="s">
        <v>598</v>
      </c>
      <c r="AG216" s="2" t="s">
        <v>598</v>
      </c>
      <c r="AH216" s="2">
        <v>0.18</v>
      </c>
      <c r="AI216" s="2">
        <v>0.19</v>
      </c>
      <c r="AM216" s="20">
        <f t="shared" si="9"/>
        <v>50.178999999999995</v>
      </c>
      <c r="AN216" s="20">
        <f t="shared" si="10"/>
        <v>42.326000000000001</v>
      </c>
      <c r="AO216" s="92">
        <f t="shared" si="11"/>
        <v>0.84350026903684816</v>
      </c>
    </row>
    <row r="217" spans="1:41" ht="15" customHeight="1" x14ac:dyDescent="0.25">
      <c r="A217" s="2" t="s">
        <v>314</v>
      </c>
      <c r="B217" s="2" t="s">
        <v>315</v>
      </c>
      <c r="C217" s="2">
        <v>2014</v>
      </c>
      <c r="D217" s="2">
        <v>129</v>
      </c>
      <c r="E217" s="2">
        <v>146.80000000000001</v>
      </c>
      <c r="F217" s="2">
        <v>0</v>
      </c>
      <c r="G217" s="2">
        <v>1</v>
      </c>
      <c r="H217" s="2">
        <v>0.3</v>
      </c>
      <c r="I217" s="2" t="s">
        <v>598</v>
      </c>
      <c r="J217" s="2" t="s">
        <v>598</v>
      </c>
      <c r="K217" s="2">
        <v>0</v>
      </c>
      <c r="L217" s="2" t="s">
        <v>599</v>
      </c>
      <c r="M217" s="2">
        <v>7</v>
      </c>
      <c r="N217" s="2">
        <v>27</v>
      </c>
      <c r="O217" s="2">
        <v>26</v>
      </c>
      <c r="P217" s="2">
        <v>6</v>
      </c>
      <c r="Q217" s="2" t="s">
        <v>598</v>
      </c>
      <c r="R217" s="2" t="s">
        <v>598</v>
      </c>
      <c r="S217" s="2" t="s">
        <v>8</v>
      </c>
      <c r="T217" s="2">
        <v>33</v>
      </c>
      <c r="U217" s="2" t="s">
        <v>598</v>
      </c>
      <c r="V217" s="2" t="s">
        <v>598</v>
      </c>
      <c r="W217" s="2" t="s">
        <v>598</v>
      </c>
      <c r="X217" s="2" t="s">
        <v>598</v>
      </c>
      <c r="Y217" s="2">
        <v>31</v>
      </c>
      <c r="Z217" s="2" t="s">
        <v>598</v>
      </c>
      <c r="AA217" s="2" t="s">
        <v>598</v>
      </c>
      <c r="AB217" s="2" t="s">
        <v>598</v>
      </c>
      <c r="AC217" s="2" t="s">
        <v>598</v>
      </c>
      <c r="AD217" s="2">
        <v>11.7</v>
      </c>
      <c r="AE217" s="2">
        <v>3.8</v>
      </c>
      <c r="AF217" s="2" t="s">
        <v>600</v>
      </c>
      <c r="AG217" s="2">
        <v>1.6</v>
      </c>
      <c r="AH217" s="2">
        <v>0</v>
      </c>
      <c r="AI217" s="2">
        <v>0</v>
      </c>
      <c r="AM217" s="20">
        <f t="shared" si="9"/>
        <v>146.80000000000001</v>
      </c>
      <c r="AN217" s="20">
        <f t="shared" si="10"/>
        <v>129</v>
      </c>
      <c r="AO217" s="92">
        <f t="shared" si="11"/>
        <v>0.87874659400544952</v>
      </c>
    </row>
    <row r="218" spans="1:41" ht="15" customHeight="1" x14ac:dyDescent="0.25">
      <c r="A218" s="2" t="s">
        <v>316</v>
      </c>
      <c r="B218" s="2" t="s">
        <v>317</v>
      </c>
      <c r="C218" s="2">
        <v>2014</v>
      </c>
      <c r="D218" s="2" t="s">
        <v>598</v>
      </c>
      <c r="E218" s="2" t="s">
        <v>598</v>
      </c>
      <c r="F218" s="2" t="s">
        <v>598</v>
      </c>
      <c r="G218" s="2" t="s">
        <v>598</v>
      </c>
      <c r="H218" s="2" t="s">
        <v>598</v>
      </c>
      <c r="I218" s="2" t="s">
        <v>598</v>
      </c>
      <c r="J218" s="2" t="s">
        <v>598</v>
      </c>
      <c r="K218" s="2" t="s">
        <v>598</v>
      </c>
      <c r="L218" s="2" t="s">
        <v>599</v>
      </c>
      <c r="M218" s="2" t="s">
        <v>598</v>
      </c>
      <c r="N218" s="2" t="s">
        <v>598</v>
      </c>
      <c r="O218" s="2" t="s">
        <v>598</v>
      </c>
      <c r="P218" s="2" t="s">
        <v>598</v>
      </c>
      <c r="Q218" s="2" t="s">
        <v>598</v>
      </c>
      <c r="R218" s="2" t="s">
        <v>598</v>
      </c>
      <c r="S218" s="2" t="s">
        <v>598</v>
      </c>
      <c r="T218" s="2" t="s">
        <v>598</v>
      </c>
      <c r="U218" s="2" t="s">
        <v>598</v>
      </c>
      <c r="V218" s="2" t="s">
        <v>598</v>
      </c>
      <c r="W218" s="2" t="s">
        <v>598</v>
      </c>
      <c r="X218" s="2" t="s">
        <v>598</v>
      </c>
      <c r="Y218" s="2" t="s">
        <v>598</v>
      </c>
      <c r="Z218" s="2" t="s">
        <v>598</v>
      </c>
      <c r="AA218" s="2" t="s">
        <v>598</v>
      </c>
      <c r="AB218" s="2" t="s">
        <v>598</v>
      </c>
      <c r="AC218" s="2" t="s">
        <v>598</v>
      </c>
      <c r="AD218" s="2" t="s">
        <v>598</v>
      </c>
      <c r="AE218" s="2" t="s">
        <v>598</v>
      </c>
      <c r="AF218" s="2" t="s">
        <v>598</v>
      </c>
      <c r="AG218" s="2" t="s">
        <v>598</v>
      </c>
      <c r="AH218" s="2" t="s">
        <v>598</v>
      </c>
      <c r="AI218" s="2" t="s">
        <v>598</v>
      </c>
      <c r="AM218" s="20">
        <f t="shared" si="9"/>
        <v>0</v>
      </c>
      <c r="AN218" s="20">
        <f t="shared" si="10"/>
        <v>0</v>
      </c>
      <c r="AO218" s="92" t="str">
        <f t="shared" si="11"/>
        <v/>
      </c>
    </row>
    <row r="219" spans="1:41"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T219" s="2" t="s">
        <v>599</v>
      </c>
      <c r="U219" s="2" t="s">
        <v>599</v>
      </c>
      <c r="V219" s="2" t="s">
        <v>599</v>
      </c>
      <c r="W219" s="2" t="s">
        <v>599</v>
      </c>
      <c r="X219" s="2" t="s">
        <v>599</v>
      </c>
      <c r="Y219" s="2" t="s">
        <v>599</v>
      </c>
      <c r="Z219" s="2" t="s">
        <v>599</v>
      </c>
      <c r="AA219" s="2" t="s">
        <v>599</v>
      </c>
      <c r="AB219" s="2" t="s">
        <v>599</v>
      </c>
      <c r="AC219" s="2" t="s">
        <v>599</v>
      </c>
      <c r="AD219" s="2" t="s">
        <v>599</v>
      </c>
      <c r="AE219" s="2" t="s">
        <v>599</v>
      </c>
      <c r="AF219" s="2" t="s">
        <v>599</v>
      </c>
      <c r="AG219" s="2" t="s">
        <v>599</v>
      </c>
      <c r="AH219" s="2" t="s">
        <v>599</v>
      </c>
      <c r="AI219" s="2" t="s">
        <v>599</v>
      </c>
      <c r="AM219" s="20">
        <f t="shared" si="9"/>
        <v>0</v>
      </c>
      <c r="AN219" s="20">
        <f t="shared" si="10"/>
        <v>0</v>
      </c>
      <c r="AO219" s="92" t="str">
        <f t="shared" si="11"/>
        <v/>
      </c>
    </row>
    <row r="220" spans="1:41" ht="15" customHeight="1" x14ac:dyDescent="0.25">
      <c r="A220" s="2" t="s">
        <v>320</v>
      </c>
      <c r="B220" s="2" t="s">
        <v>321</v>
      </c>
      <c r="C220" s="2">
        <v>2014</v>
      </c>
      <c r="D220" s="2">
        <v>17261</v>
      </c>
      <c r="E220" s="2">
        <v>22.001000000000001</v>
      </c>
      <c r="F220" s="2">
        <v>0</v>
      </c>
      <c r="G220" s="2">
        <v>0.69</v>
      </c>
      <c r="H220" s="2">
        <v>0</v>
      </c>
      <c r="I220" s="2">
        <v>0</v>
      </c>
      <c r="J220" s="2">
        <v>0</v>
      </c>
      <c r="K220" s="2">
        <v>0</v>
      </c>
      <c r="L220" s="2" t="s">
        <v>599</v>
      </c>
      <c r="M220" s="2">
        <v>7.2050000000000001</v>
      </c>
      <c r="N220" s="2">
        <v>9.3949999999999996</v>
      </c>
      <c r="O220" s="2">
        <v>1.911</v>
      </c>
      <c r="P220" s="2">
        <v>0</v>
      </c>
      <c r="Q220" s="2">
        <v>0</v>
      </c>
      <c r="R220" s="2">
        <v>0</v>
      </c>
      <c r="S220" s="2" t="s">
        <v>8</v>
      </c>
      <c r="T220" s="2" t="s">
        <v>598</v>
      </c>
      <c r="U220" s="2" t="s">
        <v>598</v>
      </c>
      <c r="V220" s="2" t="s">
        <v>598</v>
      </c>
      <c r="W220" s="2" t="s">
        <v>598</v>
      </c>
      <c r="X220" s="2" t="s">
        <v>598</v>
      </c>
      <c r="Y220" s="2" t="s">
        <v>598</v>
      </c>
      <c r="Z220" s="2" t="s">
        <v>598</v>
      </c>
      <c r="AA220" s="2">
        <v>0</v>
      </c>
      <c r="AB220" s="2">
        <v>0</v>
      </c>
      <c r="AC220" s="2">
        <v>0</v>
      </c>
      <c r="AD220" s="2">
        <v>2.8</v>
      </c>
      <c r="AE220" s="2">
        <v>0</v>
      </c>
      <c r="AF220" s="2" t="s">
        <v>598</v>
      </c>
      <c r="AG220" s="2">
        <v>0</v>
      </c>
      <c r="AH220" s="2">
        <v>0</v>
      </c>
      <c r="AI220" s="2">
        <v>0</v>
      </c>
      <c r="AM220" s="20">
        <f t="shared" si="9"/>
        <v>22.001000000000001</v>
      </c>
      <c r="AN220" s="20">
        <f t="shared" si="10"/>
        <v>17261</v>
      </c>
      <c r="AO220" s="92">
        <f t="shared" si="11"/>
        <v>784.55524748875052</v>
      </c>
    </row>
    <row r="221" spans="1:41" ht="15" customHeight="1" x14ac:dyDescent="0.25">
      <c r="A221" s="2" t="s">
        <v>322</v>
      </c>
      <c r="B221" s="2" t="s">
        <v>323</v>
      </c>
      <c r="C221" s="2">
        <v>2014</v>
      </c>
      <c r="D221" s="2">
        <v>7.4</v>
      </c>
      <c r="E221" s="2">
        <v>7.38</v>
      </c>
      <c r="F221" s="2" t="s">
        <v>598</v>
      </c>
      <c r="G221" s="2">
        <v>0.01</v>
      </c>
      <c r="H221" s="2" t="s">
        <v>598</v>
      </c>
      <c r="I221" s="2" t="s">
        <v>598</v>
      </c>
      <c r="J221" s="2" t="s">
        <v>598</v>
      </c>
      <c r="K221" s="2" t="s">
        <v>598</v>
      </c>
      <c r="L221" s="2" t="s">
        <v>599</v>
      </c>
      <c r="M221" s="2" t="s">
        <v>598</v>
      </c>
      <c r="N221" s="2" t="s">
        <v>598</v>
      </c>
      <c r="O221" s="2" t="s">
        <v>598</v>
      </c>
      <c r="P221" s="2" t="s">
        <v>598</v>
      </c>
      <c r="Q221" s="2" t="s">
        <v>598</v>
      </c>
      <c r="R221" s="2" t="s">
        <v>598</v>
      </c>
      <c r="S221" s="2" t="s">
        <v>598</v>
      </c>
      <c r="T221" s="2">
        <v>7.2</v>
      </c>
      <c r="U221" s="2" t="s">
        <v>598</v>
      </c>
      <c r="V221" s="2" t="s">
        <v>598</v>
      </c>
      <c r="W221" s="2" t="s">
        <v>598</v>
      </c>
      <c r="X221" s="2" t="s">
        <v>598</v>
      </c>
      <c r="Y221" s="2" t="s">
        <v>598</v>
      </c>
      <c r="Z221" s="2" t="s">
        <v>598</v>
      </c>
      <c r="AA221" s="2" t="s">
        <v>598</v>
      </c>
      <c r="AB221" s="2" t="s">
        <v>598</v>
      </c>
      <c r="AC221" s="2" t="s">
        <v>598</v>
      </c>
      <c r="AD221" s="2" t="s">
        <v>598</v>
      </c>
      <c r="AE221" s="2" t="s">
        <v>598</v>
      </c>
      <c r="AF221" s="2" t="s">
        <v>598</v>
      </c>
      <c r="AG221" s="2" t="s">
        <v>598</v>
      </c>
      <c r="AH221" s="2">
        <v>0.17</v>
      </c>
      <c r="AI221" s="2">
        <v>0.17</v>
      </c>
      <c r="AM221" s="20">
        <f t="shared" si="9"/>
        <v>7.38</v>
      </c>
      <c r="AN221" s="20">
        <f t="shared" si="10"/>
        <v>7.4</v>
      </c>
      <c r="AO221" s="92">
        <f t="shared" si="11"/>
        <v>1.0027100271002711</v>
      </c>
    </row>
    <row r="222" spans="1:41" ht="15" customHeight="1" x14ac:dyDescent="0.25">
      <c r="A222" s="2" t="s">
        <v>322</v>
      </c>
      <c r="B222" s="2" t="s">
        <v>324</v>
      </c>
      <c r="C222" s="2">
        <v>2014</v>
      </c>
      <c r="D222" s="2">
        <v>2.0499999999999998</v>
      </c>
      <c r="E222" s="2">
        <v>2.0449999999999999</v>
      </c>
      <c r="F222" s="2" t="s">
        <v>598</v>
      </c>
      <c r="G222" s="2">
        <v>1.37</v>
      </c>
      <c r="H222" s="2" t="s">
        <v>598</v>
      </c>
      <c r="I222" s="2" t="s">
        <v>598</v>
      </c>
      <c r="J222" s="2" t="s">
        <v>598</v>
      </c>
      <c r="K222" s="2">
        <v>0.66</v>
      </c>
      <c r="L222" s="2" t="s">
        <v>601</v>
      </c>
      <c r="M222" s="2" t="s">
        <v>598</v>
      </c>
      <c r="N222" s="2" t="s">
        <v>598</v>
      </c>
      <c r="O222" s="2" t="s">
        <v>598</v>
      </c>
      <c r="P222" s="2" t="s">
        <v>598</v>
      </c>
      <c r="Q222" s="2" t="s">
        <v>598</v>
      </c>
      <c r="R222" s="2" t="s">
        <v>598</v>
      </c>
      <c r="S222" s="2" t="s">
        <v>598</v>
      </c>
      <c r="T222" s="2" t="s">
        <v>598</v>
      </c>
      <c r="U222" s="2" t="s">
        <v>598</v>
      </c>
      <c r="V222" s="2" t="s">
        <v>598</v>
      </c>
      <c r="W222" s="2" t="s">
        <v>598</v>
      </c>
      <c r="X222" s="2" t="s">
        <v>598</v>
      </c>
      <c r="Y222" s="2">
        <v>1.4999999999999999E-2</v>
      </c>
      <c r="Z222" s="2" t="s">
        <v>598</v>
      </c>
      <c r="AA222" s="2" t="s">
        <v>598</v>
      </c>
      <c r="AB222" s="2" t="s">
        <v>598</v>
      </c>
      <c r="AC222" s="2" t="s">
        <v>598</v>
      </c>
      <c r="AD222" s="2" t="s">
        <v>598</v>
      </c>
      <c r="AE222" s="2" t="s">
        <v>598</v>
      </c>
      <c r="AF222" s="2" t="s">
        <v>598</v>
      </c>
      <c r="AG222" s="2" t="s">
        <v>598</v>
      </c>
      <c r="AH222" s="2" t="s">
        <v>598</v>
      </c>
      <c r="AI222" s="2" t="s">
        <v>598</v>
      </c>
      <c r="AM222" s="20">
        <f t="shared" si="9"/>
        <v>2.0450000000000004</v>
      </c>
      <c r="AN222" s="20">
        <f t="shared" si="10"/>
        <v>2.0499999999999998</v>
      </c>
      <c r="AO222" s="92">
        <f t="shared" si="11"/>
        <v>1.0024449877750607</v>
      </c>
    </row>
    <row r="223" spans="1:41" ht="15" customHeight="1" x14ac:dyDescent="0.25">
      <c r="A223" s="2" t="s">
        <v>322</v>
      </c>
      <c r="B223" s="2" t="s">
        <v>325</v>
      </c>
      <c r="C223" s="2">
        <v>2014</v>
      </c>
      <c r="D223" s="2" t="s">
        <v>598</v>
      </c>
      <c r="E223" s="2" t="s">
        <v>598</v>
      </c>
      <c r="F223" s="2" t="s">
        <v>598</v>
      </c>
      <c r="G223" s="2" t="s">
        <v>598</v>
      </c>
      <c r="H223" s="2" t="s">
        <v>598</v>
      </c>
      <c r="I223" s="2" t="s">
        <v>598</v>
      </c>
      <c r="J223" s="2" t="s">
        <v>598</v>
      </c>
      <c r="K223" s="2" t="s">
        <v>598</v>
      </c>
      <c r="L223" s="2" t="s">
        <v>599</v>
      </c>
      <c r="M223" s="2" t="s">
        <v>598</v>
      </c>
      <c r="N223" s="2" t="s">
        <v>598</v>
      </c>
      <c r="O223" s="2" t="s">
        <v>598</v>
      </c>
      <c r="P223" s="2" t="s">
        <v>598</v>
      </c>
      <c r="Q223" s="2" t="s">
        <v>598</v>
      </c>
      <c r="R223" s="2" t="s">
        <v>598</v>
      </c>
      <c r="S223" s="2" t="s">
        <v>598</v>
      </c>
      <c r="T223" s="2" t="s">
        <v>598</v>
      </c>
      <c r="U223" s="2" t="s">
        <v>598</v>
      </c>
      <c r="V223" s="2" t="s">
        <v>598</v>
      </c>
      <c r="W223" s="2" t="s">
        <v>598</v>
      </c>
      <c r="X223" s="2" t="s">
        <v>598</v>
      </c>
      <c r="Y223" s="2" t="s">
        <v>598</v>
      </c>
      <c r="Z223" s="2" t="s">
        <v>598</v>
      </c>
      <c r="AA223" s="2" t="s">
        <v>598</v>
      </c>
      <c r="AB223" s="2" t="s">
        <v>598</v>
      </c>
      <c r="AC223" s="2" t="s">
        <v>598</v>
      </c>
      <c r="AD223" s="2" t="s">
        <v>598</v>
      </c>
      <c r="AE223" s="2" t="s">
        <v>598</v>
      </c>
      <c r="AF223" s="2" t="s">
        <v>598</v>
      </c>
      <c r="AG223" s="2" t="s">
        <v>598</v>
      </c>
      <c r="AH223" s="2" t="s">
        <v>598</v>
      </c>
      <c r="AI223" s="2" t="s">
        <v>598</v>
      </c>
      <c r="AM223" s="20">
        <f t="shared" si="9"/>
        <v>0</v>
      </c>
      <c r="AN223" s="20">
        <f t="shared" si="10"/>
        <v>0</v>
      </c>
      <c r="AO223" s="92" t="str">
        <f t="shared" si="11"/>
        <v/>
      </c>
    </row>
    <row r="224" spans="1:41" ht="15" customHeight="1" x14ac:dyDescent="0.25">
      <c r="A224" s="2" t="s">
        <v>322</v>
      </c>
      <c r="B224" s="2" t="s">
        <v>326</v>
      </c>
      <c r="C224" s="2">
        <v>2014</v>
      </c>
      <c r="D224" s="2">
        <v>2.35</v>
      </c>
      <c r="E224" s="2">
        <v>2.3450000000000002</v>
      </c>
      <c r="F224" s="2" t="s">
        <v>598</v>
      </c>
      <c r="G224" s="2">
        <v>4.4999999999999998E-2</v>
      </c>
      <c r="H224" s="2" t="s">
        <v>598</v>
      </c>
      <c r="I224" s="2" t="s">
        <v>598</v>
      </c>
      <c r="J224" s="2" t="s">
        <v>598</v>
      </c>
      <c r="K224" s="2" t="s">
        <v>598</v>
      </c>
      <c r="L224" s="2" t="s">
        <v>599</v>
      </c>
      <c r="M224" s="2" t="s">
        <v>598</v>
      </c>
      <c r="N224" s="2" t="s">
        <v>598</v>
      </c>
      <c r="O224" s="2" t="s">
        <v>598</v>
      </c>
      <c r="P224" s="2" t="s">
        <v>598</v>
      </c>
      <c r="Q224" s="2" t="s">
        <v>598</v>
      </c>
      <c r="R224" s="2" t="s">
        <v>598</v>
      </c>
      <c r="S224" s="2" t="s">
        <v>598</v>
      </c>
      <c r="T224" s="2">
        <v>2.2000000000000002</v>
      </c>
      <c r="U224" s="2" t="s">
        <v>598</v>
      </c>
      <c r="V224" s="2" t="s">
        <v>598</v>
      </c>
      <c r="W224" s="2" t="s">
        <v>598</v>
      </c>
      <c r="X224" s="2" t="s">
        <v>598</v>
      </c>
      <c r="Y224" s="2" t="s">
        <v>598</v>
      </c>
      <c r="Z224" s="2" t="s">
        <v>598</v>
      </c>
      <c r="AA224" s="2" t="s">
        <v>598</v>
      </c>
      <c r="AB224" s="2" t="s">
        <v>598</v>
      </c>
      <c r="AC224" s="2" t="s">
        <v>598</v>
      </c>
      <c r="AD224" s="2" t="s">
        <v>598</v>
      </c>
      <c r="AE224" s="2" t="s">
        <v>598</v>
      </c>
      <c r="AF224" s="2" t="s">
        <v>598</v>
      </c>
      <c r="AG224" s="2" t="s">
        <v>598</v>
      </c>
      <c r="AH224" s="2">
        <v>0.1</v>
      </c>
      <c r="AI224" s="2">
        <v>0.1</v>
      </c>
      <c r="AM224" s="20">
        <f t="shared" si="9"/>
        <v>2.3450000000000002</v>
      </c>
      <c r="AN224" s="20">
        <f t="shared" si="10"/>
        <v>2.35</v>
      </c>
      <c r="AO224" s="92">
        <f t="shared" si="11"/>
        <v>1.0021321961620469</v>
      </c>
    </row>
    <row r="225" spans="1:41"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T225" s="2" t="s">
        <v>599</v>
      </c>
      <c r="U225" s="2" t="s">
        <v>599</v>
      </c>
      <c r="V225" s="2" t="s">
        <v>599</v>
      </c>
      <c r="W225" s="2" t="s">
        <v>599</v>
      </c>
      <c r="X225" s="2" t="s">
        <v>599</v>
      </c>
      <c r="Y225" s="2" t="s">
        <v>599</v>
      </c>
      <c r="Z225" s="2" t="s">
        <v>599</v>
      </c>
      <c r="AA225" s="2" t="s">
        <v>599</v>
      </c>
      <c r="AB225" s="2" t="s">
        <v>599</v>
      </c>
      <c r="AC225" s="2" t="s">
        <v>599</v>
      </c>
      <c r="AD225" s="2" t="s">
        <v>599</v>
      </c>
      <c r="AE225" s="2" t="s">
        <v>599</v>
      </c>
      <c r="AF225" s="2" t="s">
        <v>599</v>
      </c>
      <c r="AG225" s="2" t="s">
        <v>599</v>
      </c>
      <c r="AH225" s="2" t="s">
        <v>599</v>
      </c>
      <c r="AI225" s="2" t="s">
        <v>599</v>
      </c>
      <c r="AM225" s="20">
        <f t="shared" si="9"/>
        <v>0</v>
      </c>
      <c r="AN225" s="20">
        <f t="shared" si="10"/>
        <v>0</v>
      </c>
      <c r="AO225" s="92" t="str">
        <f t="shared" si="11"/>
        <v/>
      </c>
    </row>
    <row r="226" spans="1:41"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T226" s="2" t="s">
        <v>599</v>
      </c>
      <c r="U226" s="2" t="s">
        <v>599</v>
      </c>
      <c r="V226" s="2" t="s">
        <v>599</v>
      </c>
      <c r="W226" s="2" t="s">
        <v>599</v>
      </c>
      <c r="X226" s="2" t="s">
        <v>599</v>
      </c>
      <c r="Y226" s="2" t="s">
        <v>599</v>
      </c>
      <c r="Z226" s="2" t="s">
        <v>599</v>
      </c>
      <c r="AA226" s="2" t="s">
        <v>599</v>
      </c>
      <c r="AB226" s="2" t="s">
        <v>599</v>
      </c>
      <c r="AC226" s="2" t="s">
        <v>599</v>
      </c>
      <c r="AD226" s="2" t="s">
        <v>599</v>
      </c>
      <c r="AE226" s="2" t="s">
        <v>599</v>
      </c>
      <c r="AF226" s="2" t="s">
        <v>599</v>
      </c>
      <c r="AG226" s="2" t="s">
        <v>599</v>
      </c>
      <c r="AH226" s="2" t="s">
        <v>599</v>
      </c>
      <c r="AI226" s="2" t="s">
        <v>599</v>
      </c>
      <c r="AM226" s="20">
        <f t="shared" si="9"/>
        <v>0</v>
      </c>
      <c r="AN226" s="20">
        <f t="shared" si="10"/>
        <v>0</v>
      </c>
      <c r="AO226" s="92" t="str">
        <f t="shared" si="11"/>
        <v/>
      </c>
    </row>
    <row r="227" spans="1:41" ht="15" customHeight="1" x14ac:dyDescent="0.25">
      <c r="A227" s="2" t="s">
        <v>331</v>
      </c>
      <c r="B227" s="2" t="s">
        <v>332</v>
      </c>
      <c r="C227" s="2">
        <v>2014</v>
      </c>
      <c r="D227" s="2">
        <v>41.594000000000001</v>
      </c>
      <c r="E227" s="2">
        <v>45.116</v>
      </c>
      <c r="F227" s="2" t="s">
        <v>598</v>
      </c>
      <c r="G227" s="2">
        <v>1.286</v>
      </c>
      <c r="H227" s="2" t="s">
        <v>598</v>
      </c>
      <c r="I227" s="2" t="s">
        <v>598</v>
      </c>
      <c r="J227" s="2" t="s">
        <v>598</v>
      </c>
      <c r="K227" s="2" t="s">
        <v>598</v>
      </c>
      <c r="L227" s="2" t="s">
        <v>599</v>
      </c>
      <c r="M227" s="2">
        <v>6.3680000000000003</v>
      </c>
      <c r="N227" s="2">
        <v>9.8550000000000004</v>
      </c>
      <c r="O227" s="2">
        <v>14.7</v>
      </c>
      <c r="P227" s="2" t="s">
        <v>598</v>
      </c>
      <c r="Q227" s="2" t="s">
        <v>598</v>
      </c>
      <c r="R227" s="2" t="s">
        <v>598</v>
      </c>
      <c r="S227" s="2" t="s">
        <v>598</v>
      </c>
      <c r="T227" s="2" t="s">
        <v>598</v>
      </c>
      <c r="U227" s="2">
        <v>8.3309999999999995</v>
      </c>
      <c r="V227" s="2" t="s">
        <v>598</v>
      </c>
      <c r="W227" s="2" t="s">
        <v>598</v>
      </c>
      <c r="X227" s="2" t="s">
        <v>598</v>
      </c>
      <c r="Y227" s="2" t="s">
        <v>598</v>
      </c>
      <c r="Z227" s="2" t="s">
        <v>598</v>
      </c>
      <c r="AA227" s="2" t="s">
        <v>598</v>
      </c>
      <c r="AB227" s="2" t="s">
        <v>598</v>
      </c>
      <c r="AC227" s="2" t="s">
        <v>598</v>
      </c>
      <c r="AD227" s="2">
        <v>4.5759999999999996</v>
      </c>
      <c r="AE227" s="2" t="s">
        <v>598</v>
      </c>
      <c r="AF227" s="2" t="s">
        <v>598</v>
      </c>
      <c r="AG227" s="2" t="s">
        <v>598</v>
      </c>
      <c r="AH227" s="2" t="s">
        <v>598</v>
      </c>
      <c r="AI227" s="2" t="s">
        <v>598</v>
      </c>
      <c r="AM227" s="20">
        <f t="shared" si="9"/>
        <v>45.116000000000007</v>
      </c>
      <c r="AN227" s="20">
        <f t="shared" si="10"/>
        <v>41.594000000000001</v>
      </c>
      <c r="AO227" s="92">
        <f t="shared" si="11"/>
        <v>0.92193456866743495</v>
      </c>
    </row>
    <row r="228" spans="1:41" ht="15" customHeight="1" x14ac:dyDescent="0.25">
      <c r="A228" s="2" t="s">
        <v>331</v>
      </c>
      <c r="B228" s="2" t="s">
        <v>333</v>
      </c>
      <c r="C228" s="2">
        <v>2014</v>
      </c>
      <c r="D228" s="2">
        <v>46.3</v>
      </c>
      <c r="E228" s="2">
        <v>55.2</v>
      </c>
      <c r="F228" s="2" t="s">
        <v>598</v>
      </c>
      <c r="G228" s="2">
        <v>0.5</v>
      </c>
      <c r="H228" s="2" t="s">
        <v>598</v>
      </c>
      <c r="I228" s="2" t="s">
        <v>598</v>
      </c>
      <c r="J228" s="2" t="s">
        <v>598</v>
      </c>
      <c r="K228" s="2" t="s">
        <v>598</v>
      </c>
      <c r="L228" s="2" t="s">
        <v>599</v>
      </c>
      <c r="M228" s="2" t="s">
        <v>598</v>
      </c>
      <c r="N228" s="2">
        <v>9.4</v>
      </c>
      <c r="O228" s="2">
        <v>23.2</v>
      </c>
      <c r="P228" s="2">
        <v>13.9</v>
      </c>
      <c r="Q228" s="2" t="s">
        <v>598</v>
      </c>
      <c r="R228" s="2" t="s">
        <v>598</v>
      </c>
      <c r="S228" s="2" t="s">
        <v>8</v>
      </c>
      <c r="T228" s="2" t="s">
        <v>598</v>
      </c>
      <c r="U228" s="2" t="s">
        <v>598</v>
      </c>
      <c r="V228" s="2" t="s">
        <v>598</v>
      </c>
      <c r="W228" s="2" t="s">
        <v>598</v>
      </c>
      <c r="X228" s="2" t="s">
        <v>598</v>
      </c>
      <c r="Y228" s="2" t="s">
        <v>598</v>
      </c>
      <c r="Z228" s="2" t="s">
        <v>598</v>
      </c>
      <c r="AA228" s="2" t="s">
        <v>598</v>
      </c>
      <c r="AB228" s="2" t="s">
        <v>598</v>
      </c>
      <c r="AC228" s="2" t="s">
        <v>598</v>
      </c>
      <c r="AD228" s="2">
        <v>8.1999999999999993</v>
      </c>
      <c r="AE228" s="2" t="s">
        <v>598</v>
      </c>
      <c r="AF228" s="2" t="s">
        <v>598</v>
      </c>
      <c r="AG228" s="2" t="s">
        <v>598</v>
      </c>
      <c r="AH228" s="2" t="s">
        <v>598</v>
      </c>
      <c r="AI228" s="2" t="s">
        <v>598</v>
      </c>
      <c r="AM228" s="20">
        <f t="shared" si="9"/>
        <v>55.2</v>
      </c>
      <c r="AN228" s="20">
        <f t="shared" si="10"/>
        <v>46.3</v>
      </c>
      <c r="AO228" s="92">
        <f t="shared" si="11"/>
        <v>0.83876811594202894</v>
      </c>
    </row>
    <row r="229" spans="1:41" ht="15" customHeight="1" x14ac:dyDescent="0.25">
      <c r="A229" s="2" t="s">
        <v>331</v>
      </c>
      <c r="B229" s="2" t="s">
        <v>334</v>
      </c>
      <c r="C229" s="2">
        <v>2014</v>
      </c>
      <c r="D229" s="2">
        <v>19</v>
      </c>
      <c r="E229" s="2">
        <v>21.8</v>
      </c>
      <c r="F229" s="2" t="s">
        <v>598</v>
      </c>
      <c r="G229" s="2">
        <v>0.7</v>
      </c>
      <c r="H229" s="2" t="s">
        <v>598</v>
      </c>
      <c r="I229" s="2" t="s">
        <v>598</v>
      </c>
      <c r="J229" s="2" t="s">
        <v>598</v>
      </c>
      <c r="K229" s="2" t="s">
        <v>598</v>
      </c>
      <c r="L229" s="2" t="s">
        <v>599</v>
      </c>
      <c r="M229" s="2" t="s">
        <v>598</v>
      </c>
      <c r="N229" s="2" t="s">
        <v>598</v>
      </c>
      <c r="O229" s="2">
        <v>2.7</v>
      </c>
      <c r="P229" s="2">
        <v>17.399999999999999</v>
      </c>
      <c r="Q229" s="2" t="s">
        <v>598</v>
      </c>
      <c r="R229" s="2" t="s">
        <v>598</v>
      </c>
      <c r="S229" s="2" t="s">
        <v>8</v>
      </c>
      <c r="T229" s="2" t="s">
        <v>598</v>
      </c>
      <c r="U229" s="2" t="s">
        <v>598</v>
      </c>
      <c r="V229" s="2" t="s">
        <v>598</v>
      </c>
      <c r="W229" s="2" t="s">
        <v>598</v>
      </c>
      <c r="X229" s="2" t="s">
        <v>598</v>
      </c>
      <c r="Y229" s="2" t="s">
        <v>598</v>
      </c>
      <c r="Z229" s="2" t="s">
        <v>598</v>
      </c>
      <c r="AA229" s="2" t="s">
        <v>598</v>
      </c>
      <c r="AB229" s="2" t="s">
        <v>598</v>
      </c>
      <c r="AC229" s="2" t="s">
        <v>598</v>
      </c>
      <c r="AD229" s="2">
        <v>1</v>
      </c>
      <c r="AE229" s="2" t="s">
        <v>598</v>
      </c>
      <c r="AF229" s="2" t="s">
        <v>598</v>
      </c>
      <c r="AG229" s="2" t="s">
        <v>598</v>
      </c>
      <c r="AH229" s="2" t="s">
        <v>598</v>
      </c>
      <c r="AI229" s="2" t="s">
        <v>598</v>
      </c>
      <c r="AM229" s="20">
        <f t="shared" si="9"/>
        <v>21.799999999999997</v>
      </c>
      <c r="AN229" s="20">
        <f t="shared" si="10"/>
        <v>19</v>
      </c>
      <c r="AO229" s="92">
        <f t="shared" si="11"/>
        <v>0.87155963302752304</v>
      </c>
    </row>
    <row r="230" spans="1:41" ht="15" customHeight="1" x14ac:dyDescent="0.25">
      <c r="A230" s="2" t="s">
        <v>331</v>
      </c>
      <c r="B230" s="2" t="s">
        <v>335</v>
      </c>
      <c r="C230" s="2">
        <v>2014</v>
      </c>
      <c r="D230" s="2">
        <v>30.96</v>
      </c>
      <c r="E230" s="2">
        <v>40.54</v>
      </c>
      <c r="F230" s="2" t="s">
        <v>598</v>
      </c>
      <c r="G230" s="2">
        <v>0.54</v>
      </c>
      <c r="H230" s="2" t="s">
        <v>598</v>
      </c>
      <c r="I230" s="2" t="s">
        <v>598</v>
      </c>
      <c r="J230" s="2" t="s">
        <v>598</v>
      </c>
      <c r="K230" s="2" t="s">
        <v>598</v>
      </c>
      <c r="L230" s="2" t="s">
        <v>599</v>
      </c>
      <c r="M230" s="2">
        <v>35.200000000000003</v>
      </c>
      <c r="N230" s="2" t="s">
        <v>598</v>
      </c>
      <c r="O230" s="2" t="s">
        <v>598</v>
      </c>
      <c r="P230" s="2" t="s">
        <v>598</v>
      </c>
      <c r="Q230" s="2" t="s">
        <v>598</v>
      </c>
      <c r="R230" s="2" t="s">
        <v>598</v>
      </c>
      <c r="S230" s="2" t="s">
        <v>598</v>
      </c>
      <c r="T230" s="2" t="s">
        <v>598</v>
      </c>
      <c r="U230" s="2" t="s">
        <v>598</v>
      </c>
      <c r="V230" s="2" t="s">
        <v>598</v>
      </c>
      <c r="W230" s="2" t="s">
        <v>598</v>
      </c>
      <c r="X230" s="2" t="s">
        <v>598</v>
      </c>
      <c r="Y230" s="2" t="s">
        <v>598</v>
      </c>
      <c r="Z230" s="2" t="s">
        <v>598</v>
      </c>
      <c r="AA230" s="2" t="s">
        <v>598</v>
      </c>
      <c r="AB230" s="2" t="s">
        <v>598</v>
      </c>
      <c r="AC230" s="2" t="s">
        <v>598</v>
      </c>
      <c r="AD230" s="2">
        <v>4.8</v>
      </c>
      <c r="AE230" s="2" t="s">
        <v>598</v>
      </c>
      <c r="AF230" s="2" t="s">
        <v>598</v>
      </c>
      <c r="AG230" s="2" t="s">
        <v>598</v>
      </c>
      <c r="AH230" s="2" t="s">
        <v>598</v>
      </c>
      <c r="AI230" s="2" t="s">
        <v>598</v>
      </c>
      <c r="AM230" s="20">
        <f t="shared" si="9"/>
        <v>40.54</v>
      </c>
      <c r="AN230" s="20">
        <f t="shared" si="10"/>
        <v>30.96</v>
      </c>
      <c r="AO230" s="92">
        <f t="shared" si="11"/>
        <v>0.76369018253576715</v>
      </c>
    </row>
    <row r="231" spans="1:41" ht="15" customHeight="1" x14ac:dyDescent="0.25">
      <c r="A231" s="2" t="s">
        <v>331</v>
      </c>
      <c r="B231" s="2" t="s">
        <v>336</v>
      </c>
      <c r="C231" s="2">
        <v>2014</v>
      </c>
      <c r="D231" s="2">
        <v>24.3</v>
      </c>
      <c r="E231" s="2">
        <v>29.77</v>
      </c>
      <c r="F231" s="2" t="s">
        <v>598</v>
      </c>
      <c r="G231" s="2" t="s">
        <v>598</v>
      </c>
      <c r="H231" s="2" t="s">
        <v>598</v>
      </c>
      <c r="I231" s="2" t="s">
        <v>598</v>
      </c>
      <c r="J231" s="2" t="s">
        <v>598</v>
      </c>
      <c r="K231" s="2">
        <v>0.27</v>
      </c>
      <c r="L231" s="2" t="s">
        <v>601</v>
      </c>
      <c r="M231" s="2">
        <v>25.9</v>
      </c>
      <c r="N231" s="2" t="s">
        <v>598</v>
      </c>
      <c r="O231" s="2" t="s">
        <v>598</v>
      </c>
      <c r="P231" s="2" t="s">
        <v>598</v>
      </c>
      <c r="Q231" s="2" t="s">
        <v>598</v>
      </c>
      <c r="R231" s="2" t="s">
        <v>598</v>
      </c>
      <c r="S231" s="2" t="s">
        <v>598</v>
      </c>
      <c r="T231" s="2" t="s">
        <v>598</v>
      </c>
      <c r="U231" s="2" t="s">
        <v>598</v>
      </c>
      <c r="V231" s="2" t="s">
        <v>598</v>
      </c>
      <c r="W231" s="2" t="s">
        <v>598</v>
      </c>
      <c r="X231" s="2" t="s">
        <v>598</v>
      </c>
      <c r="Y231" s="2" t="s">
        <v>598</v>
      </c>
      <c r="Z231" s="2" t="s">
        <v>598</v>
      </c>
      <c r="AA231" s="2" t="s">
        <v>598</v>
      </c>
      <c r="AB231" s="2" t="s">
        <v>598</v>
      </c>
      <c r="AC231" s="2" t="s">
        <v>598</v>
      </c>
      <c r="AD231" s="2">
        <v>3.6</v>
      </c>
      <c r="AE231" s="2" t="s">
        <v>598</v>
      </c>
      <c r="AF231" s="2" t="s">
        <v>598</v>
      </c>
      <c r="AG231" s="2" t="s">
        <v>598</v>
      </c>
      <c r="AH231" s="2" t="s">
        <v>598</v>
      </c>
      <c r="AI231" s="2" t="s">
        <v>598</v>
      </c>
      <c r="AM231" s="20">
        <f t="shared" si="9"/>
        <v>29.77</v>
      </c>
      <c r="AN231" s="20">
        <f t="shared" si="10"/>
        <v>24.3</v>
      </c>
      <c r="AO231" s="92">
        <f t="shared" si="11"/>
        <v>0.81625797783003029</v>
      </c>
    </row>
    <row r="232" spans="1:41" ht="15" customHeight="1" x14ac:dyDescent="0.25">
      <c r="A232" s="2" t="s">
        <v>331</v>
      </c>
      <c r="B232" s="2" t="s">
        <v>337</v>
      </c>
      <c r="C232" s="2">
        <v>2014</v>
      </c>
      <c r="D232" s="2">
        <v>26.6</v>
      </c>
      <c r="E232" s="2">
        <v>27.3</v>
      </c>
      <c r="F232" s="2" t="s">
        <v>598</v>
      </c>
      <c r="G232" s="2">
        <v>0.7</v>
      </c>
      <c r="H232" s="2" t="s">
        <v>598</v>
      </c>
      <c r="I232" s="2" t="s">
        <v>598</v>
      </c>
      <c r="J232" s="2" t="s">
        <v>598</v>
      </c>
      <c r="K232" s="2" t="s">
        <v>598</v>
      </c>
      <c r="L232" s="2" t="s">
        <v>599</v>
      </c>
      <c r="M232" s="2">
        <v>26.6</v>
      </c>
      <c r="N232" s="2" t="s">
        <v>598</v>
      </c>
      <c r="O232" s="2" t="s">
        <v>598</v>
      </c>
      <c r="P232" s="2" t="s">
        <v>598</v>
      </c>
      <c r="Q232" s="2" t="s">
        <v>598</v>
      </c>
      <c r="R232" s="2" t="s">
        <v>598</v>
      </c>
      <c r="S232" s="2" t="s">
        <v>598</v>
      </c>
      <c r="T232" s="2" t="s">
        <v>598</v>
      </c>
      <c r="U232" s="2" t="s">
        <v>598</v>
      </c>
      <c r="V232" s="2" t="s">
        <v>598</v>
      </c>
      <c r="W232" s="2" t="s">
        <v>598</v>
      </c>
      <c r="X232" s="2" t="s">
        <v>598</v>
      </c>
      <c r="Y232" s="2" t="s">
        <v>598</v>
      </c>
      <c r="Z232" s="2" t="s">
        <v>598</v>
      </c>
      <c r="AA232" s="2" t="s">
        <v>598</v>
      </c>
      <c r="AB232" s="2" t="s">
        <v>598</v>
      </c>
      <c r="AC232" s="2" t="s">
        <v>598</v>
      </c>
      <c r="AD232" s="2" t="s">
        <v>598</v>
      </c>
      <c r="AE232" s="2" t="s">
        <v>598</v>
      </c>
      <c r="AF232" s="2" t="s">
        <v>598</v>
      </c>
      <c r="AG232" s="2" t="s">
        <v>598</v>
      </c>
      <c r="AH232" s="2" t="s">
        <v>598</v>
      </c>
      <c r="AI232" s="2" t="s">
        <v>598</v>
      </c>
      <c r="AM232" s="20">
        <f t="shared" si="9"/>
        <v>27.3</v>
      </c>
      <c r="AN232" s="20">
        <f t="shared" si="10"/>
        <v>26.6</v>
      </c>
      <c r="AO232" s="92">
        <f t="shared" si="11"/>
        <v>0.97435897435897434</v>
      </c>
    </row>
    <row r="233" spans="1:41" ht="15" customHeight="1" x14ac:dyDescent="0.25">
      <c r="A233" s="2" t="s">
        <v>331</v>
      </c>
      <c r="B233" s="2" t="s">
        <v>338</v>
      </c>
      <c r="C233" s="2">
        <v>2014</v>
      </c>
      <c r="D233" s="2">
        <v>15.8</v>
      </c>
      <c r="E233" s="2">
        <v>18.376000000000001</v>
      </c>
      <c r="F233" s="2" t="s">
        <v>598</v>
      </c>
      <c r="G233" s="2">
        <v>0.92200000000000004</v>
      </c>
      <c r="H233" s="2" t="s">
        <v>598</v>
      </c>
      <c r="I233" s="2" t="s">
        <v>598</v>
      </c>
      <c r="J233" s="2" t="s">
        <v>598</v>
      </c>
      <c r="K233" s="2" t="s">
        <v>598</v>
      </c>
      <c r="L233" s="2" t="s">
        <v>599</v>
      </c>
      <c r="M233" s="2" t="s">
        <v>598</v>
      </c>
      <c r="N233" s="2" t="s">
        <v>598</v>
      </c>
      <c r="O233" s="2" t="s">
        <v>598</v>
      </c>
      <c r="P233" s="2" t="s">
        <v>598</v>
      </c>
      <c r="Q233" s="2" t="s">
        <v>598</v>
      </c>
      <c r="R233" s="2" t="s">
        <v>598</v>
      </c>
      <c r="S233" s="2" t="s">
        <v>598</v>
      </c>
      <c r="T233" s="2">
        <v>6.7770000000000001</v>
      </c>
      <c r="U233" s="2">
        <v>10.677</v>
      </c>
      <c r="V233" s="2" t="s">
        <v>598</v>
      </c>
      <c r="W233" s="2" t="s">
        <v>598</v>
      </c>
      <c r="X233" s="2" t="s">
        <v>598</v>
      </c>
      <c r="Y233" s="2" t="s">
        <v>598</v>
      </c>
      <c r="Z233" s="2" t="s">
        <v>598</v>
      </c>
      <c r="AA233" s="2" t="s">
        <v>598</v>
      </c>
      <c r="AB233" s="2" t="s">
        <v>598</v>
      </c>
      <c r="AC233" s="2" t="s">
        <v>598</v>
      </c>
      <c r="AD233" s="2" t="s">
        <v>598</v>
      </c>
      <c r="AE233" s="2" t="s">
        <v>598</v>
      </c>
      <c r="AF233" s="2" t="s">
        <v>598</v>
      </c>
      <c r="AG233" s="2" t="s">
        <v>598</v>
      </c>
      <c r="AH233" s="2" t="s">
        <v>598</v>
      </c>
      <c r="AI233" s="2" t="s">
        <v>598</v>
      </c>
      <c r="AM233" s="20">
        <f t="shared" si="9"/>
        <v>18.375999999999998</v>
      </c>
      <c r="AN233" s="20">
        <f t="shared" si="10"/>
        <v>15.8</v>
      </c>
      <c r="AO233" s="92">
        <f t="shared" si="11"/>
        <v>0.85981715280801063</v>
      </c>
    </row>
    <row r="234" spans="1:41" ht="15" customHeight="1" x14ac:dyDescent="0.25">
      <c r="A234" s="2" t="s">
        <v>331</v>
      </c>
      <c r="B234" s="2" t="s">
        <v>339</v>
      </c>
      <c r="C234" s="2">
        <v>2014</v>
      </c>
      <c r="D234" s="2">
        <v>38.351999999999997</v>
      </c>
      <c r="E234" s="2">
        <v>37.984999999999999</v>
      </c>
      <c r="F234" s="2" t="s">
        <v>598</v>
      </c>
      <c r="G234" s="2">
        <v>0.22</v>
      </c>
      <c r="H234" s="2" t="s">
        <v>598</v>
      </c>
      <c r="I234" s="2" t="s">
        <v>598</v>
      </c>
      <c r="J234" s="2" t="s">
        <v>598</v>
      </c>
      <c r="K234" s="2" t="s">
        <v>598</v>
      </c>
      <c r="L234" s="2" t="s">
        <v>599</v>
      </c>
      <c r="M234" s="2" t="s">
        <v>598</v>
      </c>
      <c r="N234" s="2">
        <v>9.26</v>
      </c>
      <c r="O234" s="2">
        <v>7.05</v>
      </c>
      <c r="P234" s="2">
        <v>15.24</v>
      </c>
      <c r="Q234" s="2" t="s">
        <v>598</v>
      </c>
      <c r="R234" s="2" t="s">
        <v>598</v>
      </c>
      <c r="S234" s="2" t="s">
        <v>598</v>
      </c>
      <c r="T234" s="2" t="s">
        <v>598</v>
      </c>
      <c r="U234" s="2" t="s">
        <v>598</v>
      </c>
      <c r="V234" s="2" t="s">
        <v>598</v>
      </c>
      <c r="W234" s="2" t="s">
        <v>598</v>
      </c>
      <c r="X234" s="2" t="s">
        <v>598</v>
      </c>
      <c r="Y234" s="2" t="s">
        <v>598</v>
      </c>
      <c r="Z234" s="2" t="s">
        <v>598</v>
      </c>
      <c r="AA234" s="2" t="s">
        <v>598</v>
      </c>
      <c r="AB234" s="2" t="s">
        <v>598</v>
      </c>
      <c r="AC234" s="2" t="s">
        <v>598</v>
      </c>
      <c r="AD234" s="2">
        <v>6.2149999999999999</v>
      </c>
      <c r="AE234" s="2" t="s">
        <v>598</v>
      </c>
      <c r="AF234" s="2" t="s">
        <v>598</v>
      </c>
      <c r="AG234" s="2" t="s">
        <v>598</v>
      </c>
      <c r="AH234" s="2" t="s">
        <v>598</v>
      </c>
      <c r="AI234" s="2" t="s">
        <v>598</v>
      </c>
      <c r="AM234" s="20">
        <f t="shared" si="9"/>
        <v>37.984999999999999</v>
      </c>
      <c r="AN234" s="20">
        <f t="shared" si="10"/>
        <v>38.351999999999997</v>
      </c>
      <c r="AO234" s="92">
        <f t="shared" si="11"/>
        <v>1.0096617085691719</v>
      </c>
    </row>
    <row r="235" spans="1:41" ht="15" customHeight="1" x14ac:dyDescent="0.25">
      <c r="A235" s="2" t="s">
        <v>331</v>
      </c>
      <c r="B235" s="2" t="s">
        <v>340</v>
      </c>
      <c r="C235" s="2">
        <v>2014</v>
      </c>
      <c r="D235" s="2">
        <v>33.6</v>
      </c>
      <c r="E235" s="2">
        <v>35.64</v>
      </c>
      <c r="F235" s="2" t="s">
        <v>598</v>
      </c>
      <c r="G235" s="2">
        <v>0.24</v>
      </c>
      <c r="H235" s="2" t="s">
        <v>598</v>
      </c>
      <c r="I235" s="2" t="s">
        <v>598</v>
      </c>
      <c r="J235" s="2" t="s">
        <v>598</v>
      </c>
      <c r="K235" s="2" t="s">
        <v>598</v>
      </c>
      <c r="L235" s="2" t="s">
        <v>599</v>
      </c>
      <c r="M235" s="2">
        <v>35.4</v>
      </c>
      <c r="N235" s="2" t="s">
        <v>598</v>
      </c>
      <c r="O235" s="2" t="s">
        <v>598</v>
      </c>
      <c r="P235" s="2" t="s">
        <v>598</v>
      </c>
      <c r="Q235" s="2" t="s">
        <v>598</v>
      </c>
      <c r="R235" s="2" t="s">
        <v>598</v>
      </c>
      <c r="S235" s="2" t="s">
        <v>598</v>
      </c>
      <c r="T235" s="2" t="s">
        <v>598</v>
      </c>
      <c r="U235" s="2" t="s">
        <v>598</v>
      </c>
      <c r="V235" s="2" t="s">
        <v>598</v>
      </c>
      <c r="W235" s="2" t="s">
        <v>598</v>
      </c>
      <c r="X235" s="2" t="s">
        <v>598</v>
      </c>
      <c r="Y235" s="2" t="s">
        <v>598</v>
      </c>
      <c r="Z235" s="2" t="s">
        <v>598</v>
      </c>
      <c r="AA235" s="2" t="s">
        <v>598</v>
      </c>
      <c r="AB235" s="2" t="s">
        <v>598</v>
      </c>
      <c r="AC235" s="2" t="s">
        <v>598</v>
      </c>
      <c r="AD235" s="2" t="s">
        <v>598</v>
      </c>
      <c r="AE235" s="2" t="s">
        <v>598</v>
      </c>
      <c r="AF235" s="2" t="s">
        <v>598</v>
      </c>
      <c r="AG235" s="2" t="s">
        <v>598</v>
      </c>
      <c r="AH235" s="2" t="s">
        <v>598</v>
      </c>
      <c r="AI235" s="2" t="s">
        <v>598</v>
      </c>
      <c r="AM235" s="20">
        <f t="shared" si="9"/>
        <v>35.64</v>
      </c>
      <c r="AN235" s="20">
        <f t="shared" si="10"/>
        <v>33.6</v>
      </c>
      <c r="AO235" s="92">
        <f t="shared" si="11"/>
        <v>0.9427609427609428</v>
      </c>
    </row>
    <row r="236" spans="1:41" ht="15" customHeight="1" x14ac:dyDescent="0.25">
      <c r="A236" s="2" t="s">
        <v>331</v>
      </c>
      <c r="B236" s="2" t="s">
        <v>341</v>
      </c>
      <c r="C236" s="2">
        <v>2014</v>
      </c>
      <c r="D236" s="2">
        <v>35.299999999999997</v>
      </c>
      <c r="E236" s="2">
        <v>43.7</v>
      </c>
      <c r="F236" s="2" t="s">
        <v>598</v>
      </c>
      <c r="G236" s="2">
        <v>2.2000000000000002</v>
      </c>
      <c r="H236" s="2" t="s">
        <v>598</v>
      </c>
      <c r="I236" s="2" t="s">
        <v>598</v>
      </c>
      <c r="J236" s="2" t="s">
        <v>598</v>
      </c>
      <c r="K236" s="2" t="s">
        <v>598</v>
      </c>
      <c r="L236" s="2" t="s">
        <v>599</v>
      </c>
      <c r="M236" s="2" t="s">
        <v>598</v>
      </c>
      <c r="N236" s="2">
        <v>0</v>
      </c>
      <c r="O236" s="2">
        <v>26</v>
      </c>
      <c r="P236" s="2">
        <v>9</v>
      </c>
      <c r="Q236" s="2" t="s">
        <v>598</v>
      </c>
      <c r="R236" s="2" t="s">
        <v>598</v>
      </c>
      <c r="S236" s="2" t="s">
        <v>8</v>
      </c>
      <c r="T236" s="2" t="s">
        <v>598</v>
      </c>
      <c r="U236" s="2" t="s">
        <v>598</v>
      </c>
      <c r="V236" s="2" t="s">
        <v>598</v>
      </c>
      <c r="W236" s="2" t="s">
        <v>598</v>
      </c>
      <c r="X236" s="2" t="s">
        <v>598</v>
      </c>
      <c r="Y236" s="2" t="s">
        <v>598</v>
      </c>
      <c r="Z236" s="2" t="s">
        <v>598</v>
      </c>
      <c r="AA236" s="2" t="s">
        <v>598</v>
      </c>
      <c r="AB236" s="2" t="s">
        <v>598</v>
      </c>
      <c r="AC236" s="2" t="s">
        <v>598</v>
      </c>
      <c r="AD236" s="2">
        <v>6.5</v>
      </c>
      <c r="AE236" s="2" t="s">
        <v>598</v>
      </c>
      <c r="AF236" s="2" t="s">
        <v>598</v>
      </c>
      <c r="AG236" s="2" t="s">
        <v>598</v>
      </c>
      <c r="AH236" s="2" t="s">
        <v>598</v>
      </c>
      <c r="AI236" s="2" t="s">
        <v>598</v>
      </c>
      <c r="AM236" s="20">
        <f t="shared" si="9"/>
        <v>43.7</v>
      </c>
      <c r="AN236" s="20">
        <f t="shared" si="10"/>
        <v>35.299999999999997</v>
      </c>
      <c r="AO236" s="92">
        <f t="shared" si="11"/>
        <v>0.80778032036613256</v>
      </c>
    </row>
    <row r="237" spans="1:41" ht="15" customHeight="1" x14ac:dyDescent="0.25">
      <c r="A237" s="2" t="s">
        <v>331</v>
      </c>
      <c r="B237" s="2" t="s">
        <v>342</v>
      </c>
      <c r="C237" s="2">
        <v>2014</v>
      </c>
      <c r="D237" s="2">
        <v>18.190000000000001</v>
      </c>
      <c r="E237" s="2">
        <v>20.164000000000001</v>
      </c>
      <c r="F237" s="2" t="s">
        <v>598</v>
      </c>
      <c r="G237" s="2">
        <v>0.154</v>
      </c>
      <c r="H237" s="2" t="s">
        <v>598</v>
      </c>
      <c r="I237" s="2" t="s">
        <v>598</v>
      </c>
      <c r="J237" s="2" t="s">
        <v>598</v>
      </c>
      <c r="K237" s="2" t="s">
        <v>598</v>
      </c>
      <c r="L237" s="2" t="s">
        <v>599</v>
      </c>
      <c r="M237" s="2" t="s">
        <v>598</v>
      </c>
      <c r="N237" s="2">
        <v>12.45</v>
      </c>
      <c r="O237" s="2">
        <v>7.56</v>
      </c>
      <c r="P237" s="2" t="s">
        <v>598</v>
      </c>
      <c r="Q237" s="2" t="s">
        <v>598</v>
      </c>
      <c r="R237" s="2" t="s">
        <v>598</v>
      </c>
      <c r="S237" s="2" t="s">
        <v>598</v>
      </c>
      <c r="T237" s="2" t="s">
        <v>598</v>
      </c>
      <c r="U237" s="2" t="s">
        <v>598</v>
      </c>
      <c r="V237" s="2" t="s">
        <v>598</v>
      </c>
      <c r="W237" s="2" t="s">
        <v>598</v>
      </c>
      <c r="X237" s="2" t="s">
        <v>598</v>
      </c>
      <c r="Y237" s="2" t="s">
        <v>598</v>
      </c>
      <c r="Z237" s="2" t="s">
        <v>598</v>
      </c>
      <c r="AA237" s="2" t="s">
        <v>598</v>
      </c>
      <c r="AB237" s="2" t="s">
        <v>598</v>
      </c>
      <c r="AC237" s="2" t="s">
        <v>598</v>
      </c>
      <c r="AD237" s="2" t="s">
        <v>598</v>
      </c>
      <c r="AE237" s="2" t="s">
        <v>598</v>
      </c>
      <c r="AF237" s="2" t="s">
        <v>598</v>
      </c>
      <c r="AG237" s="2" t="s">
        <v>598</v>
      </c>
      <c r="AH237" s="2" t="s">
        <v>598</v>
      </c>
      <c r="AI237" s="2" t="s">
        <v>598</v>
      </c>
      <c r="AM237" s="20">
        <f t="shared" si="9"/>
        <v>20.163999999999998</v>
      </c>
      <c r="AN237" s="20">
        <f t="shared" si="10"/>
        <v>18.190000000000001</v>
      </c>
      <c r="AO237" s="92">
        <f t="shared" si="11"/>
        <v>0.90210275738940704</v>
      </c>
    </row>
    <row r="238" spans="1:41" ht="15" customHeight="1" x14ac:dyDescent="0.25">
      <c r="A238" s="2" t="s">
        <v>331</v>
      </c>
      <c r="B238" s="2" t="s">
        <v>343</v>
      </c>
      <c r="C238" s="2">
        <v>2014</v>
      </c>
      <c r="D238" s="2">
        <v>25.1</v>
      </c>
      <c r="E238" s="2">
        <v>29.1</v>
      </c>
      <c r="F238" s="2" t="s">
        <v>598</v>
      </c>
      <c r="G238" s="2">
        <v>0.5</v>
      </c>
      <c r="H238" s="2" t="s">
        <v>598</v>
      </c>
      <c r="I238" s="2" t="s">
        <v>598</v>
      </c>
      <c r="J238" s="2" t="s">
        <v>598</v>
      </c>
      <c r="K238" s="2" t="s">
        <v>598</v>
      </c>
      <c r="L238" s="2" t="s">
        <v>599</v>
      </c>
      <c r="M238" s="2" t="s">
        <v>598</v>
      </c>
      <c r="N238" s="2">
        <v>3.3</v>
      </c>
      <c r="O238" s="2">
        <v>17.7</v>
      </c>
      <c r="P238" s="2">
        <v>2.4</v>
      </c>
      <c r="Q238" s="2" t="s">
        <v>598</v>
      </c>
      <c r="R238" s="2" t="s">
        <v>598</v>
      </c>
      <c r="S238" s="2" t="s">
        <v>8</v>
      </c>
      <c r="T238" s="2" t="s">
        <v>598</v>
      </c>
      <c r="U238" s="2" t="s">
        <v>598</v>
      </c>
      <c r="V238" s="2" t="s">
        <v>598</v>
      </c>
      <c r="W238" s="2" t="s">
        <v>598</v>
      </c>
      <c r="X238" s="2" t="s">
        <v>598</v>
      </c>
      <c r="Y238" s="2" t="s">
        <v>598</v>
      </c>
      <c r="Z238" s="2" t="s">
        <v>598</v>
      </c>
      <c r="AA238" s="2" t="s">
        <v>598</v>
      </c>
      <c r="AB238" s="2" t="s">
        <v>598</v>
      </c>
      <c r="AC238" s="2" t="s">
        <v>598</v>
      </c>
      <c r="AD238" s="2">
        <v>5.2</v>
      </c>
      <c r="AE238" s="2" t="s">
        <v>598</v>
      </c>
      <c r="AF238" s="2" t="s">
        <v>598</v>
      </c>
      <c r="AG238" s="2" t="s">
        <v>598</v>
      </c>
      <c r="AH238" s="2" t="s">
        <v>598</v>
      </c>
      <c r="AI238" s="2" t="s">
        <v>598</v>
      </c>
      <c r="AM238" s="20">
        <f t="shared" si="9"/>
        <v>29.099999999999998</v>
      </c>
      <c r="AN238" s="20">
        <f t="shared" si="10"/>
        <v>25.1</v>
      </c>
      <c r="AO238" s="92">
        <f t="shared" si="11"/>
        <v>0.86254295532646064</v>
      </c>
    </row>
    <row r="239" spans="1:41"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T239" s="2" t="s">
        <v>599</v>
      </c>
      <c r="U239" s="2" t="s">
        <v>599</v>
      </c>
      <c r="V239" s="2" t="s">
        <v>599</v>
      </c>
      <c r="W239" s="2" t="s">
        <v>599</v>
      </c>
      <c r="X239" s="2" t="s">
        <v>599</v>
      </c>
      <c r="Y239" s="2" t="s">
        <v>599</v>
      </c>
      <c r="Z239" s="2" t="s">
        <v>599</v>
      </c>
      <c r="AA239" s="2" t="s">
        <v>599</v>
      </c>
      <c r="AB239" s="2" t="s">
        <v>599</v>
      </c>
      <c r="AC239" s="2" t="s">
        <v>599</v>
      </c>
      <c r="AD239" s="2" t="s">
        <v>599</v>
      </c>
      <c r="AE239" s="2" t="s">
        <v>599</v>
      </c>
      <c r="AF239" s="2" t="s">
        <v>599</v>
      </c>
      <c r="AG239" s="2" t="s">
        <v>599</v>
      </c>
      <c r="AH239" s="2" t="s">
        <v>599</v>
      </c>
      <c r="AI239" s="2" t="s">
        <v>599</v>
      </c>
      <c r="AM239" s="20">
        <f t="shared" si="9"/>
        <v>0</v>
      </c>
      <c r="AN239" s="20">
        <f t="shared" si="10"/>
        <v>0</v>
      </c>
      <c r="AO239" s="92" t="str">
        <f t="shared" si="11"/>
        <v/>
      </c>
    </row>
    <row r="240" spans="1:41"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T240" s="2" t="s">
        <v>599</v>
      </c>
      <c r="U240" s="2" t="s">
        <v>599</v>
      </c>
      <c r="V240" s="2" t="s">
        <v>599</v>
      </c>
      <c r="W240" s="2" t="s">
        <v>599</v>
      </c>
      <c r="X240" s="2" t="s">
        <v>599</v>
      </c>
      <c r="Y240" s="2" t="s">
        <v>599</v>
      </c>
      <c r="Z240" s="2" t="s">
        <v>599</v>
      </c>
      <c r="AA240" s="2" t="s">
        <v>599</v>
      </c>
      <c r="AB240" s="2" t="s">
        <v>599</v>
      </c>
      <c r="AC240" s="2" t="s">
        <v>599</v>
      </c>
      <c r="AD240" s="2" t="s">
        <v>599</v>
      </c>
      <c r="AE240" s="2" t="s">
        <v>599</v>
      </c>
      <c r="AF240" s="2" t="s">
        <v>599</v>
      </c>
      <c r="AG240" s="2" t="s">
        <v>599</v>
      </c>
      <c r="AH240" s="2" t="s">
        <v>599</v>
      </c>
      <c r="AI240" s="2" t="s">
        <v>599</v>
      </c>
      <c r="AM240" s="20">
        <f t="shared" si="9"/>
        <v>0</v>
      </c>
      <c r="AN240" s="20">
        <f t="shared" si="10"/>
        <v>0</v>
      </c>
      <c r="AO240" s="92" t="str">
        <f t="shared" si="11"/>
        <v/>
      </c>
    </row>
    <row r="241" spans="1:41" ht="15" customHeight="1" x14ac:dyDescent="0.25">
      <c r="A241" s="2" t="s">
        <v>346</v>
      </c>
      <c r="B241" s="2" t="s">
        <v>347</v>
      </c>
      <c r="C241" s="2">
        <v>2014</v>
      </c>
      <c r="D241" s="2">
        <v>16.2</v>
      </c>
      <c r="E241" s="2">
        <v>18.86</v>
      </c>
      <c r="F241" s="2" t="s">
        <v>598</v>
      </c>
      <c r="G241" s="2">
        <v>0.16</v>
      </c>
      <c r="H241" s="2" t="s">
        <v>598</v>
      </c>
      <c r="I241" s="2" t="s">
        <v>598</v>
      </c>
      <c r="J241" s="2" t="s">
        <v>598</v>
      </c>
      <c r="K241" s="2" t="s">
        <v>598</v>
      </c>
      <c r="L241" s="2" t="s">
        <v>599</v>
      </c>
      <c r="M241" s="2">
        <v>5.5</v>
      </c>
      <c r="N241" s="2">
        <v>5.8</v>
      </c>
      <c r="O241" s="2">
        <v>5</v>
      </c>
      <c r="P241" s="2" t="s">
        <v>598</v>
      </c>
      <c r="Q241" s="2" t="s">
        <v>598</v>
      </c>
      <c r="R241" s="2" t="s">
        <v>598</v>
      </c>
      <c r="S241" s="2" t="s">
        <v>598</v>
      </c>
      <c r="T241" s="2">
        <v>2.4</v>
      </c>
      <c r="U241" s="2" t="s">
        <v>598</v>
      </c>
      <c r="V241" s="2" t="s">
        <v>598</v>
      </c>
      <c r="W241" s="2" t="s">
        <v>598</v>
      </c>
      <c r="X241" s="2" t="s">
        <v>598</v>
      </c>
      <c r="Y241" s="2" t="s">
        <v>598</v>
      </c>
      <c r="Z241" s="2" t="s">
        <v>598</v>
      </c>
      <c r="AA241" s="2" t="s">
        <v>598</v>
      </c>
      <c r="AB241" s="2" t="s">
        <v>598</v>
      </c>
      <c r="AC241" s="2" t="s">
        <v>598</v>
      </c>
      <c r="AD241" s="2" t="s">
        <v>598</v>
      </c>
      <c r="AE241" s="2" t="s">
        <v>598</v>
      </c>
      <c r="AF241" s="2" t="s">
        <v>598</v>
      </c>
      <c r="AG241" s="2" t="s">
        <v>598</v>
      </c>
      <c r="AH241" s="2" t="s">
        <v>598</v>
      </c>
      <c r="AI241" s="2" t="s">
        <v>598</v>
      </c>
      <c r="AM241" s="20">
        <f t="shared" si="9"/>
        <v>18.86</v>
      </c>
      <c r="AN241" s="20">
        <f t="shared" si="10"/>
        <v>16.2</v>
      </c>
      <c r="AO241" s="92">
        <f t="shared" si="11"/>
        <v>0.85896076352067863</v>
      </c>
    </row>
    <row r="242" spans="1:41" ht="15" customHeight="1" x14ac:dyDescent="0.25">
      <c r="A242" s="2" t="s">
        <v>346</v>
      </c>
      <c r="B242" s="2" t="s">
        <v>348</v>
      </c>
      <c r="C242" s="2">
        <v>2014</v>
      </c>
      <c r="D242" s="2">
        <v>98.5</v>
      </c>
      <c r="E242" s="2">
        <v>110.67</v>
      </c>
      <c r="F242" s="2" t="s">
        <v>598</v>
      </c>
      <c r="G242" s="2">
        <v>0.87</v>
      </c>
      <c r="H242" s="2" t="s">
        <v>598</v>
      </c>
      <c r="I242" s="2" t="s">
        <v>598</v>
      </c>
      <c r="J242" s="2" t="s">
        <v>598</v>
      </c>
      <c r="K242" s="2" t="s">
        <v>598</v>
      </c>
      <c r="L242" s="2" t="s">
        <v>599</v>
      </c>
      <c r="M242" s="2">
        <v>22.3</v>
      </c>
      <c r="N242" s="2">
        <v>21.9</v>
      </c>
      <c r="O242" s="2">
        <v>23.5</v>
      </c>
      <c r="P242" s="2" t="s">
        <v>598</v>
      </c>
      <c r="Q242" s="2" t="s">
        <v>598</v>
      </c>
      <c r="R242" s="2" t="s">
        <v>598</v>
      </c>
      <c r="S242" s="2" t="s">
        <v>598</v>
      </c>
      <c r="T242" s="2" t="s">
        <v>598</v>
      </c>
      <c r="U242" s="2">
        <v>31.7</v>
      </c>
      <c r="V242" s="2" t="s">
        <v>598</v>
      </c>
      <c r="W242" s="2" t="s">
        <v>598</v>
      </c>
      <c r="X242" s="2" t="s">
        <v>598</v>
      </c>
      <c r="Y242" s="2" t="s">
        <v>598</v>
      </c>
      <c r="Z242" s="2" t="s">
        <v>598</v>
      </c>
      <c r="AA242" s="2" t="s">
        <v>598</v>
      </c>
      <c r="AB242" s="2" t="s">
        <v>598</v>
      </c>
      <c r="AC242" s="2" t="s">
        <v>598</v>
      </c>
      <c r="AD242" s="2">
        <v>10.4</v>
      </c>
      <c r="AE242" s="2" t="s">
        <v>598</v>
      </c>
      <c r="AF242" s="2" t="s">
        <v>598</v>
      </c>
      <c r="AG242" s="2" t="s">
        <v>598</v>
      </c>
      <c r="AH242" s="2" t="s">
        <v>598</v>
      </c>
      <c r="AI242" s="2" t="s">
        <v>598</v>
      </c>
      <c r="AM242" s="20">
        <f t="shared" si="9"/>
        <v>110.67</v>
      </c>
      <c r="AN242" s="20">
        <f t="shared" si="10"/>
        <v>98.5</v>
      </c>
      <c r="AO242" s="92">
        <f t="shared" si="11"/>
        <v>0.8900334327279299</v>
      </c>
    </row>
    <row r="243" spans="1:41" ht="15" customHeight="1" x14ac:dyDescent="0.25">
      <c r="A243" s="2" t="s">
        <v>349</v>
      </c>
      <c r="B243" s="2" t="s">
        <v>350</v>
      </c>
      <c r="C243" s="2">
        <v>2014</v>
      </c>
      <c r="D243" s="2">
        <v>47.9</v>
      </c>
      <c r="E243" s="2">
        <v>55.2</v>
      </c>
      <c r="F243" s="2" t="s">
        <v>598</v>
      </c>
      <c r="G243" s="2" t="s">
        <v>598</v>
      </c>
      <c r="H243" s="2">
        <v>1</v>
      </c>
      <c r="I243" s="2" t="s">
        <v>598</v>
      </c>
      <c r="J243" s="2" t="s">
        <v>598</v>
      </c>
      <c r="K243" s="2" t="s">
        <v>598</v>
      </c>
      <c r="L243" s="2" t="s">
        <v>599</v>
      </c>
      <c r="M243" s="2">
        <v>3</v>
      </c>
      <c r="N243" s="2">
        <v>24</v>
      </c>
      <c r="O243" s="2">
        <v>18</v>
      </c>
      <c r="P243" s="2">
        <v>1</v>
      </c>
      <c r="Q243" s="2" t="s">
        <v>598</v>
      </c>
      <c r="R243" s="2">
        <v>0</v>
      </c>
      <c r="S243" s="2" t="s">
        <v>8</v>
      </c>
      <c r="T243" s="2" t="s">
        <v>598</v>
      </c>
      <c r="U243" s="2" t="s">
        <v>598</v>
      </c>
      <c r="V243" s="2" t="s">
        <v>598</v>
      </c>
      <c r="W243" s="2" t="s">
        <v>598</v>
      </c>
      <c r="X243" s="2" t="s">
        <v>598</v>
      </c>
      <c r="Y243" s="2" t="s">
        <v>598</v>
      </c>
      <c r="Z243" s="2" t="s">
        <v>598</v>
      </c>
      <c r="AA243" s="2" t="s">
        <v>598</v>
      </c>
      <c r="AB243" s="2" t="s">
        <v>598</v>
      </c>
      <c r="AC243" s="2" t="s">
        <v>598</v>
      </c>
      <c r="AD243" s="2">
        <v>8.1999999999999993</v>
      </c>
      <c r="AE243" s="2" t="s">
        <v>598</v>
      </c>
      <c r="AF243" s="2" t="s">
        <v>598</v>
      </c>
      <c r="AG243" s="2" t="s">
        <v>598</v>
      </c>
      <c r="AH243" s="2" t="s">
        <v>598</v>
      </c>
      <c r="AI243" s="2" t="s">
        <v>598</v>
      </c>
      <c r="AM243" s="20">
        <f t="shared" si="9"/>
        <v>55.2</v>
      </c>
      <c r="AN243" s="20">
        <f t="shared" si="10"/>
        <v>47.9</v>
      </c>
      <c r="AO243" s="92">
        <f t="shared" si="11"/>
        <v>0.86775362318840576</v>
      </c>
    </row>
    <row r="244" spans="1:41" ht="15" customHeight="1" x14ac:dyDescent="0.25">
      <c r="A244" s="2" t="s">
        <v>351</v>
      </c>
      <c r="B244" s="2" t="s">
        <v>352</v>
      </c>
      <c r="C244" s="2">
        <v>2014</v>
      </c>
      <c r="D244" s="2">
        <v>72.888999999999996</v>
      </c>
      <c r="E244" s="2">
        <v>65.802999999999997</v>
      </c>
      <c r="F244" s="2" t="s">
        <v>598</v>
      </c>
      <c r="G244" s="2" t="s">
        <v>598</v>
      </c>
      <c r="H244" s="2" t="s">
        <v>598</v>
      </c>
      <c r="I244" s="2" t="s">
        <v>598</v>
      </c>
      <c r="J244" s="2" t="s">
        <v>598</v>
      </c>
      <c r="K244" s="2" t="s">
        <v>598</v>
      </c>
      <c r="L244" s="2" t="s">
        <v>599</v>
      </c>
      <c r="M244" s="2" t="s">
        <v>598</v>
      </c>
      <c r="N244" s="2" t="s">
        <v>598</v>
      </c>
      <c r="O244" s="2">
        <v>22.707000000000001</v>
      </c>
      <c r="P244" s="2" t="s">
        <v>598</v>
      </c>
      <c r="Q244" s="2" t="s">
        <v>598</v>
      </c>
      <c r="R244" s="2" t="s">
        <v>598</v>
      </c>
      <c r="S244" s="2" t="s">
        <v>8</v>
      </c>
      <c r="T244" s="2">
        <v>22.151</v>
      </c>
      <c r="U244" s="2" t="s">
        <v>598</v>
      </c>
      <c r="V244" s="2" t="s">
        <v>598</v>
      </c>
      <c r="W244" s="2" t="s">
        <v>598</v>
      </c>
      <c r="X244" s="2" t="s">
        <v>598</v>
      </c>
      <c r="Y244" s="2">
        <v>2.0030000000000001</v>
      </c>
      <c r="Z244" s="2" t="s">
        <v>598</v>
      </c>
      <c r="AA244" s="2" t="s">
        <v>598</v>
      </c>
      <c r="AB244" s="2" t="s">
        <v>598</v>
      </c>
      <c r="AC244" s="2">
        <v>1.0089999999999999</v>
      </c>
      <c r="AD244" s="2">
        <v>17.806999999999999</v>
      </c>
      <c r="AE244" s="2">
        <v>0.126</v>
      </c>
      <c r="AF244" s="2" t="s">
        <v>618</v>
      </c>
      <c r="AG244" s="2">
        <v>4.4999999999999998E-2</v>
      </c>
      <c r="AH244" s="2">
        <v>0</v>
      </c>
      <c r="AI244" s="2">
        <v>0</v>
      </c>
      <c r="AM244" s="20">
        <f t="shared" si="9"/>
        <v>65.803000000000011</v>
      </c>
      <c r="AN244" s="20">
        <f t="shared" si="10"/>
        <v>72.888999999999996</v>
      </c>
      <c r="AO244" s="92">
        <f t="shared" si="11"/>
        <v>1.1076850599516737</v>
      </c>
    </row>
    <row r="245" spans="1:41" ht="15" customHeight="1" x14ac:dyDescent="0.25">
      <c r="A245" s="2" t="s">
        <v>353</v>
      </c>
      <c r="B245" s="2" t="s">
        <v>354</v>
      </c>
      <c r="C245" s="2">
        <v>2014</v>
      </c>
      <c r="D245" s="2">
        <v>100.15</v>
      </c>
      <c r="E245" s="2">
        <v>158.4</v>
      </c>
      <c r="F245" s="2" t="s">
        <v>598</v>
      </c>
      <c r="G245" s="2">
        <v>0.6</v>
      </c>
      <c r="H245" s="2" t="s">
        <v>598</v>
      </c>
      <c r="I245" s="2" t="s">
        <v>598</v>
      </c>
      <c r="J245" s="2" t="s">
        <v>598</v>
      </c>
      <c r="K245" s="2">
        <v>2.8</v>
      </c>
      <c r="L245" s="2" t="s">
        <v>599</v>
      </c>
      <c r="M245" s="2">
        <v>6</v>
      </c>
      <c r="N245" s="2">
        <v>0.9</v>
      </c>
      <c r="O245" s="2" t="s">
        <v>598</v>
      </c>
      <c r="P245" s="2">
        <v>14.3</v>
      </c>
      <c r="Q245" s="2" t="s">
        <v>598</v>
      </c>
      <c r="R245" s="2" t="s">
        <v>598</v>
      </c>
      <c r="S245" s="2" t="s">
        <v>8</v>
      </c>
      <c r="T245" s="2">
        <v>75.5</v>
      </c>
      <c r="U245" s="2">
        <v>0.7</v>
      </c>
      <c r="V245" s="2" t="s">
        <v>598</v>
      </c>
      <c r="W245" s="2">
        <v>4</v>
      </c>
      <c r="X245" s="2" t="s">
        <v>598</v>
      </c>
      <c r="Y245" s="2" t="s">
        <v>598</v>
      </c>
      <c r="Z245" s="2">
        <v>0.4</v>
      </c>
      <c r="AA245" s="2">
        <v>21.2</v>
      </c>
      <c r="AB245" s="2" t="s">
        <v>598</v>
      </c>
      <c r="AC245" s="2" t="s">
        <v>598</v>
      </c>
      <c r="AD245" s="2">
        <v>32</v>
      </c>
      <c r="AE245" s="2" t="s">
        <v>598</v>
      </c>
      <c r="AF245" s="2" t="s">
        <v>598</v>
      </c>
      <c r="AG245" s="2" t="s">
        <v>598</v>
      </c>
      <c r="AH245" s="2">
        <v>0</v>
      </c>
      <c r="AI245" s="2" t="s">
        <v>598</v>
      </c>
      <c r="AM245" s="20">
        <f t="shared" si="9"/>
        <v>158.4</v>
      </c>
      <c r="AN245" s="20">
        <f t="shared" si="10"/>
        <v>100.15</v>
      </c>
      <c r="AO245" s="92">
        <f t="shared" si="11"/>
        <v>0.63226010101010099</v>
      </c>
    </row>
    <row r="246" spans="1:41" ht="15" customHeight="1" x14ac:dyDescent="0.25">
      <c r="A246" s="2" t="s">
        <v>355</v>
      </c>
      <c r="B246" s="2" t="s">
        <v>356</v>
      </c>
      <c r="C246" s="2">
        <v>2014</v>
      </c>
      <c r="D246" s="2">
        <v>106126</v>
      </c>
      <c r="E246" s="2">
        <v>118.2</v>
      </c>
      <c r="F246" s="2" t="s">
        <v>598</v>
      </c>
      <c r="G246" s="2">
        <v>0.4</v>
      </c>
      <c r="H246" s="2" t="s">
        <v>598</v>
      </c>
      <c r="I246" s="2" t="s">
        <v>598</v>
      </c>
      <c r="J246" s="2" t="s">
        <v>598</v>
      </c>
      <c r="K246" s="2" t="s">
        <v>598</v>
      </c>
      <c r="L246" s="2" t="s">
        <v>599</v>
      </c>
      <c r="M246" s="2">
        <v>68.400000000000006</v>
      </c>
      <c r="N246" s="2" t="s">
        <v>598</v>
      </c>
      <c r="O246" s="2" t="s">
        <v>598</v>
      </c>
      <c r="P246" s="2" t="s">
        <v>598</v>
      </c>
      <c r="Q246" s="2" t="s">
        <v>598</v>
      </c>
      <c r="R246" s="2" t="s">
        <v>598</v>
      </c>
      <c r="S246" s="2" t="s">
        <v>598</v>
      </c>
      <c r="T246" s="2" t="s">
        <v>598</v>
      </c>
      <c r="U246" s="2" t="s">
        <v>598</v>
      </c>
      <c r="V246" s="2" t="s">
        <v>598</v>
      </c>
      <c r="W246" s="2">
        <v>31.1</v>
      </c>
      <c r="X246" s="2" t="s">
        <v>598</v>
      </c>
      <c r="Y246" s="2" t="s">
        <v>598</v>
      </c>
      <c r="Z246" s="2" t="s">
        <v>598</v>
      </c>
      <c r="AA246" s="2" t="s">
        <v>598</v>
      </c>
      <c r="AB246" s="2" t="s">
        <v>598</v>
      </c>
      <c r="AC246" s="2">
        <v>6.1</v>
      </c>
      <c r="AD246" s="2">
        <v>12.2</v>
      </c>
      <c r="AE246" s="2" t="s">
        <v>598</v>
      </c>
      <c r="AF246" s="2" t="s">
        <v>598</v>
      </c>
      <c r="AG246" s="2" t="s">
        <v>598</v>
      </c>
      <c r="AH246" s="2" t="s">
        <v>598</v>
      </c>
      <c r="AI246" s="2" t="s">
        <v>598</v>
      </c>
      <c r="AM246" s="20">
        <f t="shared" si="9"/>
        <v>118.2</v>
      </c>
      <c r="AN246" s="20">
        <f t="shared" si="10"/>
        <v>106126</v>
      </c>
      <c r="AO246" s="92">
        <f t="shared" si="11"/>
        <v>897.85109983079519</v>
      </c>
    </row>
    <row r="247" spans="1:41" ht="15" customHeight="1" x14ac:dyDescent="0.25">
      <c r="A247" s="2" t="s">
        <v>357</v>
      </c>
      <c r="B247" s="2" t="s">
        <v>358</v>
      </c>
      <c r="C247" s="2">
        <v>2014</v>
      </c>
      <c r="D247" s="2">
        <v>8.51</v>
      </c>
      <c r="E247" s="2">
        <v>9.782</v>
      </c>
      <c r="F247" s="2" t="s">
        <v>598</v>
      </c>
      <c r="G247" s="2">
        <v>9.6000000000000002E-2</v>
      </c>
      <c r="H247" s="2" t="s">
        <v>598</v>
      </c>
      <c r="I247" s="2" t="s">
        <v>598</v>
      </c>
      <c r="J247" s="2" t="s">
        <v>598</v>
      </c>
      <c r="K247" s="2" t="s">
        <v>598</v>
      </c>
      <c r="L247" s="2" t="s">
        <v>599</v>
      </c>
      <c r="M247" s="2" t="s">
        <v>598</v>
      </c>
      <c r="N247" s="2" t="s">
        <v>598</v>
      </c>
      <c r="O247" s="2" t="s">
        <v>598</v>
      </c>
      <c r="P247" s="2" t="s">
        <v>598</v>
      </c>
      <c r="Q247" s="2" t="s">
        <v>598</v>
      </c>
      <c r="R247" s="2" t="s">
        <v>598</v>
      </c>
      <c r="S247" s="2" t="s">
        <v>598</v>
      </c>
      <c r="T247" s="2">
        <v>9.6859999999999999</v>
      </c>
      <c r="U247" s="2" t="s">
        <v>598</v>
      </c>
      <c r="V247" s="2" t="s">
        <v>598</v>
      </c>
      <c r="W247" s="2" t="s">
        <v>598</v>
      </c>
      <c r="X247" s="2" t="s">
        <v>598</v>
      </c>
      <c r="Y247" s="2" t="s">
        <v>598</v>
      </c>
      <c r="Z247" s="2" t="s">
        <v>598</v>
      </c>
      <c r="AA247" s="2" t="s">
        <v>598</v>
      </c>
      <c r="AB247" s="2" t="s">
        <v>598</v>
      </c>
      <c r="AC247" s="2" t="s">
        <v>598</v>
      </c>
      <c r="AD247" s="2" t="s">
        <v>598</v>
      </c>
      <c r="AE247" s="2" t="s">
        <v>598</v>
      </c>
      <c r="AF247" s="2" t="s">
        <v>598</v>
      </c>
      <c r="AG247" s="2" t="s">
        <v>598</v>
      </c>
      <c r="AH247" s="2">
        <v>0</v>
      </c>
      <c r="AI247" s="2">
        <v>0</v>
      </c>
      <c r="AM247" s="20">
        <f t="shared" si="9"/>
        <v>9.782</v>
      </c>
      <c r="AN247" s="20">
        <f t="shared" si="10"/>
        <v>8.51</v>
      </c>
      <c r="AO247" s="92">
        <f t="shared" si="11"/>
        <v>0.86996524228174199</v>
      </c>
    </row>
    <row r="248" spans="1:41" ht="15" customHeight="1" x14ac:dyDescent="0.25">
      <c r="A248" s="2" t="s">
        <v>357</v>
      </c>
      <c r="B248" s="2" t="s">
        <v>359</v>
      </c>
      <c r="C248" s="2">
        <v>2014</v>
      </c>
      <c r="D248" s="2">
        <v>8.7560000000000002</v>
      </c>
      <c r="E248" s="2">
        <v>10.127000000000001</v>
      </c>
      <c r="F248" s="2" t="s">
        <v>598</v>
      </c>
      <c r="G248" s="2">
        <v>8.7999999999999995E-2</v>
      </c>
      <c r="H248" s="2">
        <v>0</v>
      </c>
      <c r="I248" s="2" t="s">
        <v>598</v>
      </c>
      <c r="J248" s="2" t="s">
        <v>598</v>
      </c>
      <c r="K248" s="2" t="s">
        <v>598</v>
      </c>
      <c r="L248" s="2" t="s">
        <v>599</v>
      </c>
      <c r="M248" s="2" t="s">
        <v>598</v>
      </c>
      <c r="N248" s="2" t="s">
        <v>598</v>
      </c>
      <c r="O248" s="2" t="s">
        <v>598</v>
      </c>
      <c r="P248" s="2" t="s">
        <v>598</v>
      </c>
      <c r="Q248" s="2" t="s">
        <v>598</v>
      </c>
      <c r="R248" s="2" t="s">
        <v>598</v>
      </c>
      <c r="S248" s="2" t="s">
        <v>598</v>
      </c>
      <c r="T248" s="2">
        <v>10.039</v>
      </c>
      <c r="U248" s="2" t="s">
        <v>598</v>
      </c>
      <c r="V248" s="2" t="s">
        <v>598</v>
      </c>
      <c r="W248" s="2" t="s">
        <v>598</v>
      </c>
      <c r="X248" s="2" t="s">
        <v>598</v>
      </c>
      <c r="Y248" s="2" t="s">
        <v>598</v>
      </c>
      <c r="Z248" s="2" t="s">
        <v>598</v>
      </c>
      <c r="AA248" s="2" t="s">
        <v>598</v>
      </c>
      <c r="AB248" s="2" t="s">
        <v>598</v>
      </c>
      <c r="AC248" s="2" t="s">
        <v>598</v>
      </c>
      <c r="AD248" s="2" t="s">
        <v>598</v>
      </c>
      <c r="AE248" s="2" t="s">
        <v>598</v>
      </c>
      <c r="AF248" s="2" t="s">
        <v>598</v>
      </c>
      <c r="AG248" s="2" t="s">
        <v>598</v>
      </c>
      <c r="AH248" s="2" t="s">
        <v>598</v>
      </c>
      <c r="AI248" s="2" t="s">
        <v>598</v>
      </c>
      <c r="AM248" s="20">
        <f t="shared" si="9"/>
        <v>10.126999999999999</v>
      </c>
      <c r="AN248" s="20">
        <f t="shared" si="10"/>
        <v>8.7560000000000002</v>
      </c>
      <c r="AO248" s="92">
        <f t="shared" si="11"/>
        <v>0.86461933445245398</v>
      </c>
    </row>
    <row r="249" spans="1:41" ht="15" customHeight="1" x14ac:dyDescent="0.25">
      <c r="A249" s="2" t="s">
        <v>357</v>
      </c>
      <c r="B249" s="2" t="s">
        <v>360</v>
      </c>
      <c r="C249" s="2">
        <v>2014</v>
      </c>
      <c r="D249" s="2">
        <v>16.263999999999999</v>
      </c>
      <c r="E249" s="2">
        <v>18.497</v>
      </c>
      <c r="F249" s="2" t="s">
        <v>598</v>
      </c>
      <c r="G249" s="2">
        <v>0.189</v>
      </c>
      <c r="H249" s="2">
        <v>0</v>
      </c>
      <c r="I249" s="2" t="s">
        <v>598</v>
      </c>
      <c r="J249" s="2" t="s">
        <v>598</v>
      </c>
      <c r="K249" s="2" t="s">
        <v>598</v>
      </c>
      <c r="L249" s="2" t="s">
        <v>599</v>
      </c>
      <c r="M249" s="2" t="s">
        <v>598</v>
      </c>
      <c r="N249" s="2">
        <v>7.9779999999999998</v>
      </c>
      <c r="O249" s="2" t="s">
        <v>598</v>
      </c>
      <c r="P249" s="2">
        <v>7.9779999999999998</v>
      </c>
      <c r="Q249" s="2" t="s">
        <v>598</v>
      </c>
      <c r="R249" s="2" t="s">
        <v>598</v>
      </c>
      <c r="S249" s="2" t="s">
        <v>8</v>
      </c>
      <c r="T249" s="2">
        <v>2.29</v>
      </c>
      <c r="U249" s="2" t="s">
        <v>598</v>
      </c>
      <c r="V249" s="2" t="s">
        <v>598</v>
      </c>
      <c r="W249" s="2" t="s">
        <v>598</v>
      </c>
      <c r="X249" s="2" t="s">
        <v>598</v>
      </c>
      <c r="Y249" s="2" t="s">
        <v>598</v>
      </c>
      <c r="Z249" s="2" t="s">
        <v>598</v>
      </c>
      <c r="AA249" s="2" t="s">
        <v>598</v>
      </c>
      <c r="AB249" s="2" t="s">
        <v>598</v>
      </c>
      <c r="AC249" s="2" t="s">
        <v>598</v>
      </c>
      <c r="AD249" s="2" t="s">
        <v>598</v>
      </c>
      <c r="AE249" s="2" t="s">
        <v>598</v>
      </c>
      <c r="AF249" s="2" t="s">
        <v>598</v>
      </c>
      <c r="AG249" s="2" t="s">
        <v>598</v>
      </c>
      <c r="AH249" s="2">
        <v>6.2E-2</v>
      </c>
      <c r="AI249" s="2">
        <v>6.2E-2</v>
      </c>
      <c r="AM249" s="20">
        <f t="shared" si="9"/>
        <v>18.497</v>
      </c>
      <c r="AN249" s="20">
        <f t="shared" si="10"/>
        <v>16.263999999999999</v>
      </c>
      <c r="AO249" s="92">
        <f t="shared" si="11"/>
        <v>0.8792777207114667</v>
      </c>
    </row>
    <row r="250" spans="1:41" ht="15" customHeight="1" x14ac:dyDescent="0.25">
      <c r="A250" s="2" t="s">
        <v>357</v>
      </c>
      <c r="B250" s="2" t="s">
        <v>361</v>
      </c>
      <c r="C250" s="2">
        <v>2014</v>
      </c>
      <c r="D250" s="2">
        <v>10.249000000000001</v>
      </c>
      <c r="E250" s="2">
        <v>11.78</v>
      </c>
      <c r="F250" s="2" t="s">
        <v>598</v>
      </c>
      <c r="G250" s="2">
        <v>0.18099999999999999</v>
      </c>
      <c r="H250" s="2">
        <v>0</v>
      </c>
      <c r="I250" s="2" t="s">
        <v>598</v>
      </c>
      <c r="J250" s="2" t="s">
        <v>598</v>
      </c>
      <c r="K250" s="2" t="s">
        <v>598</v>
      </c>
      <c r="L250" s="2" t="s">
        <v>599</v>
      </c>
      <c r="M250" s="2" t="s">
        <v>598</v>
      </c>
      <c r="N250" s="2" t="s">
        <v>598</v>
      </c>
      <c r="O250" s="2" t="s">
        <v>598</v>
      </c>
      <c r="P250" s="2" t="s">
        <v>598</v>
      </c>
      <c r="Q250" s="2" t="s">
        <v>598</v>
      </c>
      <c r="R250" s="2" t="s">
        <v>598</v>
      </c>
      <c r="S250" s="2" t="s">
        <v>598</v>
      </c>
      <c r="T250" s="2">
        <v>11.599</v>
      </c>
      <c r="U250" s="2" t="s">
        <v>598</v>
      </c>
      <c r="V250" s="2" t="s">
        <v>598</v>
      </c>
      <c r="W250" s="2" t="s">
        <v>598</v>
      </c>
      <c r="X250" s="2" t="s">
        <v>598</v>
      </c>
      <c r="Y250" s="2" t="s">
        <v>598</v>
      </c>
      <c r="Z250" s="2" t="s">
        <v>598</v>
      </c>
      <c r="AA250" s="2" t="s">
        <v>598</v>
      </c>
      <c r="AB250" s="2" t="s">
        <v>598</v>
      </c>
      <c r="AC250" s="2" t="s">
        <v>598</v>
      </c>
      <c r="AD250" s="2" t="s">
        <v>598</v>
      </c>
      <c r="AE250" s="2" t="s">
        <v>598</v>
      </c>
      <c r="AF250" s="2" t="s">
        <v>598</v>
      </c>
      <c r="AG250" s="2" t="s">
        <v>598</v>
      </c>
      <c r="AH250" s="2" t="s">
        <v>598</v>
      </c>
      <c r="AI250" s="2" t="s">
        <v>598</v>
      </c>
      <c r="AM250" s="20">
        <f t="shared" si="9"/>
        <v>11.78</v>
      </c>
      <c r="AN250" s="20">
        <f t="shared" si="10"/>
        <v>10.249000000000001</v>
      </c>
      <c r="AO250" s="92">
        <f t="shared" si="11"/>
        <v>0.87003395585738552</v>
      </c>
    </row>
    <row r="251" spans="1:41" ht="15" customHeight="1" x14ac:dyDescent="0.25">
      <c r="A251" s="2" t="s">
        <v>357</v>
      </c>
      <c r="B251" s="2" t="s">
        <v>362</v>
      </c>
      <c r="C251" s="2">
        <v>2014</v>
      </c>
      <c r="D251" s="2">
        <v>7.0359999999999996</v>
      </c>
      <c r="E251" s="2">
        <v>7.1539999999999999</v>
      </c>
      <c r="F251" s="2" t="s">
        <v>598</v>
      </c>
      <c r="G251" s="2">
        <v>9.1999999999999998E-2</v>
      </c>
      <c r="H251" s="2">
        <v>0</v>
      </c>
      <c r="I251" s="2" t="s">
        <v>598</v>
      </c>
      <c r="J251" s="2" t="s">
        <v>598</v>
      </c>
      <c r="K251" s="2" t="s">
        <v>598</v>
      </c>
      <c r="L251" s="2" t="s">
        <v>599</v>
      </c>
      <c r="M251" s="2" t="s">
        <v>598</v>
      </c>
      <c r="N251" s="2">
        <v>3.9369999999999998</v>
      </c>
      <c r="O251" s="2" t="s">
        <v>598</v>
      </c>
      <c r="P251" s="2">
        <v>2.3119999999999998</v>
      </c>
      <c r="Q251" s="2" t="s">
        <v>598</v>
      </c>
      <c r="R251" s="2" t="s">
        <v>598</v>
      </c>
      <c r="S251" s="2" t="s">
        <v>8</v>
      </c>
      <c r="T251" s="2">
        <v>0.81299999999999994</v>
      </c>
      <c r="U251" s="2" t="s">
        <v>598</v>
      </c>
      <c r="V251" s="2" t="s">
        <v>598</v>
      </c>
      <c r="W251" s="2" t="s">
        <v>598</v>
      </c>
      <c r="X251" s="2" t="s">
        <v>598</v>
      </c>
      <c r="Y251" s="2" t="s">
        <v>598</v>
      </c>
      <c r="Z251" s="2" t="s">
        <v>598</v>
      </c>
      <c r="AA251" s="2" t="s">
        <v>598</v>
      </c>
      <c r="AB251" s="2" t="s">
        <v>598</v>
      </c>
      <c r="AC251" s="2" t="s">
        <v>598</v>
      </c>
      <c r="AD251" s="2" t="s">
        <v>598</v>
      </c>
      <c r="AE251" s="2" t="s">
        <v>598</v>
      </c>
      <c r="AF251" s="2" t="s">
        <v>598</v>
      </c>
      <c r="AG251" s="2" t="s">
        <v>598</v>
      </c>
      <c r="AH251" s="2" t="s">
        <v>598</v>
      </c>
      <c r="AI251" s="2" t="s">
        <v>598</v>
      </c>
      <c r="AM251" s="20">
        <f t="shared" si="9"/>
        <v>7.153999999999999</v>
      </c>
      <c r="AN251" s="20">
        <f t="shared" si="10"/>
        <v>7.0359999999999996</v>
      </c>
      <c r="AO251" s="92">
        <f t="shared" si="11"/>
        <v>0.98350573105954719</v>
      </c>
    </row>
    <row r="252" spans="1:41" ht="15" customHeight="1" x14ac:dyDescent="0.25">
      <c r="A252" s="2" t="s">
        <v>357</v>
      </c>
      <c r="B252" s="2" t="s">
        <v>363</v>
      </c>
      <c r="C252" s="2">
        <v>2014</v>
      </c>
      <c r="D252" s="2">
        <v>0.59899999999999998</v>
      </c>
      <c r="E252" s="2">
        <v>0.68799999999999994</v>
      </c>
      <c r="F252" s="2" t="s">
        <v>598</v>
      </c>
      <c r="G252" s="2">
        <v>9.8000000000000004E-2</v>
      </c>
      <c r="H252" s="2" t="s">
        <v>598</v>
      </c>
      <c r="I252" s="2" t="s">
        <v>598</v>
      </c>
      <c r="J252" s="2" t="s">
        <v>598</v>
      </c>
      <c r="K252" s="2" t="s">
        <v>598</v>
      </c>
      <c r="L252" s="2" t="s">
        <v>599</v>
      </c>
      <c r="M252" s="2" t="s">
        <v>598</v>
      </c>
      <c r="N252" s="2" t="s">
        <v>598</v>
      </c>
      <c r="O252" s="2" t="s">
        <v>598</v>
      </c>
      <c r="P252" s="2" t="s">
        <v>598</v>
      </c>
      <c r="Q252" s="2" t="s">
        <v>598</v>
      </c>
      <c r="R252" s="2" t="s">
        <v>598</v>
      </c>
      <c r="S252" s="2" t="s">
        <v>598</v>
      </c>
      <c r="T252" s="2">
        <v>0.59</v>
      </c>
      <c r="U252" s="2" t="s">
        <v>598</v>
      </c>
      <c r="V252" s="2" t="s">
        <v>598</v>
      </c>
      <c r="W252" s="2" t="s">
        <v>598</v>
      </c>
      <c r="X252" s="2" t="s">
        <v>598</v>
      </c>
      <c r="Y252" s="2" t="s">
        <v>598</v>
      </c>
      <c r="Z252" s="2" t="s">
        <v>598</v>
      </c>
      <c r="AA252" s="2" t="s">
        <v>598</v>
      </c>
      <c r="AB252" s="2" t="s">
        <v>598</v>
      </c>
      <c r="AC252" s="2" t="s">
        <v>598</v>
      </c>
      <c r="AD252" s="2" t="s">
        <v>598</v>
      </c>
      <c r="AE252" s="2" t="s">
        <v>598</v>
      </c>
      <c r="AF252" s="2" t="s">
        <v>598</v>
      </c>
      <c r="AG252" s="2" t="s">
        <v>598</v>
      </c>
      <c r="AH252" s="2" t="s">
        <v>598</v>
      </c>
      <c r="AI252" s="2" t="s">
        <v>598</v>
      </c>
      <c r="AM252" s="20">
        <f t="shared" si="9"/>
        <v>0.68799999999999994</v>
      </c>
      <c r="AN252" s="20">
        <f t="shared" si="10"/>
        <v>0.59899999999999998</v>
      </c>
      <c r="AO252" s="92">
        <f t="shared" si="11"/>
        <v>0.87063953488372092</v>
      </c>
    </row>
    <row r="253" spans="1:41" ht="15" customHeight="1" x14ac:dyDescent="0.25">
      <c r="A253" s="2" t="s">
        <v>357</v>
      </c>
      <c r="B253" s="2" t="s">
        <v>364</v>
      </c>
      <c r="C253" s="2">
        <v>2014</v>
      </c>
      <c r="D253" s="2">
        <v>5.7519999999999998</v>
      </c>
      <c r="E253" s="2">
        <v>6.6050000000000004</v>
      </c>
      <c r="F253" s="2" t="s">
        <v>598</v>
      </c>
      <c r="G253" s="2">
        <v>2.1999999999999999E-2</v>
      </c>
      <c r="H253" s="2" t="s">
        <v>598</v>
      </c>
      <c r="I253" s="2" t="s">
        <v>598</v>
      </c>
      <c r="J253" s="2" t="s">
        <v>598</v>
      </c>
      <c r="K253" s="2" t="s">
        <v>598</v>
      </c>
      <c r="L253" s="2" t="s">
        <v>599</v>
      </c>
      <c r="M253" s="2" t="s">
        <v>598</v>
      </c>
      <c r="N253" s="2" t="s">
        <v>598</v>
      </c>
      <c r="O253" s="2" t="s">
        <v>598</v>
      </c>
      <c r="P253" s="2" t="s">
        <v>598</v>
      </c>
      <c r="Q253" s="2" t="s">
        <v>598</v>
      </c>
      <c r="R253" s="2" t="s">
        <v>598</v>
      </c>
      <c r="S253" s="2" t="s">
        <v>598</v>
      </c>
      <c r="T253" s="2">
        <v>6.5279999999999996</v>
      </c>
      <c r="U253" s="2" t="s">
        <v>598</v>
      </c>
      <c r="V253" s="2" t="s">
        <v>598</v>
      </c>
      <c r="W253" s="2" t="s">
        <v>598</v>
      </c>
      <c r="X253" s="2" t="s">
        <v>598</v>
      </c>
      <c r="Y253" s="2" t="s">
        <v>598</v>
      </c>
      <c r="Z253" s="2" t="s">
        <v>598</v>
      </c>
      <c r="AA253" s="2" t="s">
        <v>598</v>
      </c>
      <c r="AB253" s="2" t="s">
        <v>598</v>
      </c>
      <c r="AC253" s="2" t="s">
        <v>598</v>
      </c>
      <c r="AD253" s="2" t="s">
        <v>598</v>
      </c>
      <c r="AE253" s="2" t="s">
        <v>598</v>
      </c>
      <c r="AF253" s="2" t="s">
        <v>598</v>
      </c>
      <c r="AG253" s="2" t="s">
        <v>598</v>
      </c>
      <c r="AH253" s="2">
        <v>5.5E-2</v>
      </c>
      <c r="AI253" s="2">
        <v>5.5E-2</v>
      </c>
      <c r="AM253" s="20">
        <f t="shared" si="9"/>
        <v>6.6049999999999995</v>
      </c>
      <c r="AN253" s="20">
        <f t="shared" si="10"/>
        <v>5.7519999999999998</v>
      </c>
      <c r="AO253" s="92">
        <f t="shared" si="11"/>
        <v>0.87085541256623777</v>
      </c>
    </row>
    <row r="254" spans="1:41" ht="15" customHeight="1" x14ac:dyDescent="0.25">
      <c r="A254" s="2" t="s">
        <v>357</v>
      </c>
      <c r="B254" s="2" t="s">
        <v>365</v>
      </c>
      <c r="C254" s="2">
        <v>2014</v>
      </c>
      <c r="D254" s="2">
        <v>3.0089999999999999</v>
      </c>
      <c r="E254" s="2">
        <v>3.4590000000000001</v>
      </c>
      <c r="F254" s="2" t="s">
        <v>598</v>
      </c>
      <c r="G254" s="2">
        <v>1.9E-2</v>
      </c>
      <c r="H254" s="2" t="s">
        <v>598</v>
      </c>
      <c r="I254" s="2" t="s">
        <v>598</v>
      </c>
      <c r="J254" s="2" t="s">
        <v>598</v>
      </c>
      <c r="K254" s="2" t="s">
        <v>598</v>
      </c>
      <c r="L254" s="2" t="s">
        <v>599</v>
      </c>
      <c r="M254" s="2" t="s">
        <v>598</v>
      </c>
      <c r="N254" s="2" t="s">
        <v>598</v>
      </c>
      <c r="O254" s="2" t="s">
        <v>598</v>
      </c>
      <c r="P254" s="2" t="s">
        <v>598</v>
      </c>
      <c r="Q254" s="2" t="s">
        <v>598</v>
      </c>
      <c r="R254" s="2" t="s">
        <v>598</v>
      </c>
      <c r="S254" s="2" t="s">
        <v>598</v>
      </c>
      <c r="T254" s="2">
        <v>3.44</v>
      </c>
      <c r="U254" s="2" t="s">
        <v>598</v>
      </c>
      <c r="V254" s="2" t="s">
        <v>598</v>
      </c>
      <c r="W254" s="2" t="s">
        <v>598</v>
      </c>
      <c r="X254" s="2" t="s">
        <v>598</v>
      </c>
      <c r="Y254" s="2" t="s">
        <v>598</v>
      </c>
      <c r="Z254" s="2" t="s">
        <v>598</v>
      </c>
      <c r="AA254" s="2" t="s">
        <v>598</v>
      </c>
      <c r="AB254" s="2" t="s">
        <v>598</v>
      </c>
      <c r="AC254" s="2" t="s">
        <v>598</v>
      </c>
      <c r="AD254" s="2" t="s">
        <v>598</v>
      </c>
      <c r="AE254" s="2" t="s">
        <v>598</v>
      </c>
      <c r="AF254" s="2" t="s">
        <v>598</v>
      </c>
      <c r="AG254" s="2" t="s">
        <v>598</v>
      </c>
      <c r="AH254" s="2" t="s">
        <v>598</v>
      </c>
      <c r="AI254" s="2" t="s">
        <v>598</v>
      </c>
      <c r="AM254" s="20">
        <f t="shared" si="9"/>
        <v>3.4590000000000001</v>
      </c>
      <c r="AN254" s="20">
        <f t="shared" si="10"/>
        <v>3.0089999999999999</v>
      </c>
      <c r="AO254" s="92">
        <f t="shared" si="11"/>
        <v>0.86990459670424969</v>
      </c>
    </row>
    <row r="255" spans="1:41" ht="15" customHeight="1" x14ac:dyDescent="0.25">
      <c r="A255" s="2" t="s">
        <v>357</v>
      </c>
      <c r="B255" s="2" t="s">
        <v>366</v>
      </c>
      <c r="C255" s="2">
        <v>2014</v>
      </c>
      <c r="D255" s="2">
        <v>7.6360000000000001</v>
      </c>
      <c r="E255" s="2">
        <v>9.0579999999999998</v>
      </c>
      <c r="F255" s="2" t="s">
        <v>598</v>
      </c>
      <c r="G255" s="2">
        <v>0</v>
      </c>
      <c r="H255" s="2">
        <v>9.2999999999999999E-2</v>
      </c>
      <c r="I255" s="2" t="s">
        <v>598</v>
      </c>
      <c r="J255" s="2" t="s">
        <v>598</v>
      </c>
      <c r="K255" s="2" t="s">
        <v>598</v>
      </c>
      <c r="L255" s="2" t="s">
        <v>599</v>
      </c>
      <c r="M255" s="2">
        <v>1.8280000000000001</v>
      </c>
      <c r="N255" s="2">
        <v>0.67800000000000005</v>
      </c>
      <c r="O255" s="2">
        <v>0.39700000000000002</v>
      </c>
      <c r="P255" s="2">
        <v>0.68600000000000005</v>
      </c>
      <c r="Q255" s="2" t="s">
        <v>598</v>
      </c>
      <c r="R255" s="2">
        <v>0.49</v>
      </c>
      <c r="S255" s="2" t="s">
        <v>598</v>
      </c>
      <c r="T255" s="2" t="s">
        <v>598</v>
      </c>
      <c r="U255" s="2" t="s">
        <v>598</v>
      </c>
      <c r="V255" s="2" t="s">
        <v>598</v>
      </c>
      <c r="W255" s="2" t="s">
        <v>598</v>
      </c>
      <c r="X255" s="2" t="s">
        <v>598</v>
      </c>
      <c r="Y255" s="2" t="s">
        <v>598</v>
      </c>
      <c r="Z255" s="2" t="s">
        <v>598</v>
      </c>
      <c r="AA255" s="2">
        <v>4.8860000000000001</v>
      </c>
      <c r="AB255" s="2" t="s">
        <v>598</v>
      </c>
      <c r="AC255" s="2" t="s">
        <v>598</v>
      </c>
      <c r="AD255" s="2" t="s">
        <v>598</v>
      </c>
      <c r="AE255" s="2" t="s">
        <v>598</v>
      </c>
      <c r="AF255" s="2" t="s">
        <v>598</v>
      </c>
      <c r="AG255" s="2" t="s">
        <v>598</v>
      </c>
      <c r="AH255" s="2" t="s">
        <v>598</v>
      </c>
      <c r="AI255" s="2" t="s">
        <v>598</v>
      </c>
      <c r="AM255" s="20">
        <f t="shared" si="9"/>
        <v>9.0579999999999998</v>
      </c>
      <c r="AN255" s="20">
        <f t="shared" si="10"/>
        <v>7.6360000000000001</v>
      </c>
      <c r="AO255" s="92">
        <f t="shared" si="11"/>
        <v>0.84301170236255252</v>
      </c>
    </row>
    <row r="256" spans="1:41" ht="15" customHeight="1" x14ac:dyDescent="0.25">
      <c r="A256" s="2" t="s">
        <v>357</v>
      </c>
      <c r="B256" s="2" t="s">
        <v>367</v>
      </c>
      <c r="C256" s="2">
        <v>2014</v>
      </c>
      <c r="D256" s="2">
        <v>3.04</v>
      </c>
      <c r="E256" s="2">
        <v>3.04</v>
      </c>
      <c r="F256" s="2" t="s">
        <v>598</v>
      </c>
      <c r="G256" s="2">
        <v>0.16200000000000001</v>
      </c>
      <c r="H256" s="2" t="s">
        <v>598</v>
      </c>
      <c r="I256" s="2" t="s">
        <v>598</v>
      </c>
      <c r="J256" s="2" t="s">
        <v>598</v>
      </c>
      <c r="K256" s="2" t="s">
        <v>598</v>
      </c>
      <c r="L256" s="2" t="s">
        <v>599</v>
      </c>
      <c r="M256" s="2" t="s">
        <v>598</v>
      </c>
      <c r="N256" s="2" t="s">
        <v>598</v>
      </c>
      <c r="O256" s="2" t="s">
        <v>598</v>
      </c>
      <c r="P256" s="2" t="s">
        <v>598</v>
      </c>
      <c r="Q256" s="2" t="s">
        <v>598</v>
      </c>
      <c r="R256" s="2" t="s">
        <v>598</v>
      </c>
      <c r="S256" s="2" t="s">
        <v>598</v>
      </c>
      <c r="T256" s="2">
        <v>2.8780000000000001</v>
      </c>
      <c r="U256" s="2" t="s">
        <v>598</v>
      </c>
      <c r="V256" s="2" t="s">
        <v>598</v>
      </c>
      <c r="W256" s="2" t="s">
        <v>598</v>
      </c>
      <c r="X256" s="2" t="s">
        <v>598</v>
      </c>
      <c r="Y256" s="2" t="s">
        <v>598</v>
      </c>
      <c r="Z256" s="2" t="s">
        <v>598</v>
      </c>
      <c r="AA256" s="2" t="s">
        <v>598</v>
      </c>
      <c r="AB256" s="2" t="s">
        <v>598</v>
      </c>
      <c r="AC256" s="2" t="s">
        <v>598</v>
      </c>
      <c r="AD256" s="2" t="s">
        <v>598</v>
      </c>
      <c r="AE256" s="2" t="s">
        <v>598</v>
      </c>
      <c r="AF256" s="2" t="s">
        <v>598</v>
      </c>
      <c r="AG256" s="2" t="s">
        <v>598</v>
      </c>
      <c r="AH256" s="2" t="s">
        <v>598</v>
      </c>
      <c r="AI256" s="2" t="s">
        <v>598</v>
      </c>
      <c r="AM256" s="20">
        <f t="shared" si="9"/>
        <v>3.04</v>
      </c>
      <c r="AN256" s="20">
        <f t="shared" si="10"/>
        <v>3.04</v>
      </c>
      <c r="AO256" s="92">
        <f t="shared" si="11"/>
        <v>1</v>
      </c>
    </row>
    <row r="257" spans="1:41" ht="15" customHeight="1" x14ac:dyDescent="0.25">
      <c r="A257" s="2" t="s">
        <v>357</v>
      </c>
      <c r="B257" s="2" t="s">
        <v>368</v>
      </c>
      <c r="C257" s="2">
        <v>2014</v>
      </c>
      <c r="D257" s="2">
        <v>5.6</v>
      </c>
      <c r="E257" s="2">
        <v>6.415</v>
      </c>
      <c r="F257" s="2" t="s">
        <v>598</v>
      </c>
      <c r="G257" s="2">
        <v>0.91900000000000004</v>
      </c>
      <c r="H257" s="2" t="s">
        <v>598</v>
      </c>
      <c r="I257" s="2" t="s">
        <v>598</v>
      </c>
      <c r="J257" s="2" t="s">
        <v>598</v>
      </c>
      <c r="K257" s="2" t="s">
        <v>598</v>
      </c>
      <c r="L257" s="2" t="s">
        <v>599</v>
      </c>
      <c r="M257" s="2" t="s">
        <v>598</v>
      </c>
      <c r="N257" s="2" t="s">
        <v>598</v>
      </c>
      <c r="O257" s="2" t="s">
        <v>598</v>
      </c>
      <c r="P257" s="2" t="s">
        <v>598</v>
      </c>
      <c r="Q257" s="2" t="s">
        <v>598</v>
      </c>
      <c r="R257" s="2" t="s">
        <v>598</v>
      </c>
      <c r="S257" s="2" t="s">
        <v>598</v>
      </c>
      <c r="T257" s="2">
        <v>5.4960000000000004</v>
      </c>
      <c r="U257" s="2" t="s">
        <v>598</v>
      </c>
      <c r="V257" s="2" t="s">
        <v>598</v>
      </c>
      <c r="W257" s="2" t="s">
        <v>598</v>
      </c>
      <c r="X257" s="2" t="s">
        <v>598</v>
      </c>
      <c r="Y257" s="2" t="s">
        <v>598</v>
      </c>
      <c r="Z257" s="2" t="s">
        <v>598</v>
      </c>
      <c r="AA257" s="2" t="s">
        <v>598</v>
      </c>
      <c r="AB257" s="2" t="s">
        <v>598</v>
      </c>
      <c r="AC257" s="2" t="s">
        <v>598</v>
      </c>
      <c r="AD257" s="2" t="s">
        <v>598</v>
      </c>
      <c r="AE257" s="2" t="s">
        <v>598</v>
      </c>
      <c r="AF257" s="2" t="s">
        <v>598</v>
      </c>
      <c r="AG257" s="2" t="s">
        <v>598</v>
      </c>
      <c r="AH257" s="2">
        <v>0</v>
      </c>
      <c r="AI257" s="2">
        <v>0</v>
      </c>
      <c r="AM257" s="20">
        <f t="shared" si="9"/>
        <v>6.4150000000000009</v>
      </c>
      <c r="AN257" s="20">
        <f t="shared" si="10"/>
        <v>5.6</v>
      </c>
      <c r="AO257" s="92">
        <f t="shared" si="11"/>
        <v>0.87295401402961792</v>
      </c>
    </row>
    <row r="258" spans="1:41" ht="15" customHeight="1" x14ac:dyDescent="0.25">
      <c r="A258" s="2" t="s">
        <v>357</v>
      </c>
      <c r="B258" s="2" t="s">
        <v>369</v>
      </c>
      <c r="C258" s="2">
        <v>2014</v>
      </c>
      <c r="D258" s="2">
        <v>8.6669999999999998</v>
      </c>
      <c r="E258" s="2">
        <v>9.9469999999999992</v>
      </c>
      <c r="F258" s="2" t="s">
        <v>598</v>
      </c>
      <c r="G258" s="2">
        <v>5.7000000000000002E-2</v>
      </c>
      <c r="H258" s="2" t="s">
        <v>598</v>
      </c>
      <c r="I258" s="2" t="s">
        <v>598</v>
      </c>
      <c r="J258" s="2" t="s">
        <v>598</v>
      </c>
      <c r="K258" s="2" t="s">
        <v>598</v>
      </c>
      <c r="L258" s="2" t="s">
        <v>599</v>
      </c>
      <c r="M258" s="2" t="s">
        <v>598</v>
      </c>
      <c r="N258" s="2" t="s">
        <v>598</v>
      </c>
      <c r="O258" s="2" t="s">
        <v>598</v>
      </c>
      <c r="P258" s="2" t="s">
        <v>598</v>
      </c>
      <c r="Q258" s="2" t="s">
        <v>598</v>
      </c>
      <c r="R258" s="2" t="s">
        <v>598</v>
      </c>
      <c r="S258" s="2" t="s">
        <v>598</v>
      </c>
      <c r="T258" s="2">
        <v>9.76</v>
      </c>
      <c r="U258" s="2" t="s">
        <v>598</v>
      </c>
      <c r="V258" s="2" t="s">
        <v>598</v>
      </c>
      <c r="W258" s="2" t="s">
        <v>598</v>
      </c>
      <c r="X258" s="2" t="s">
        <v>598</v>
      </c>
      <c r="Y258" s="2" t="s">
        <v>598</v>
      </c>
      <c r="Z258" s="2" t="s">
        <v>598</v>
      </c>
      <c r="AA258" s="2" t="s">
        <v>598</v>
      </c>
      <c r="AB258" s="2" t="s">
        <v>598</v>
      </c>
      <c r="AC258" s="2" t="s">
        <v>598</v>
      </c>
      <c r="AD258" s="2" t="s">
        <v>598</v>
      </c>
      <c r="AE258" s="2" t="s">
        <v>598</v>
      </c>
      <c r="AF258" s="2" t="s">
        <v>598</v>
      </c>
      <c r="AG258" s="2" t="s">
        <v>598</v>
      </c>
      <c r="AH258" s="2">
        <v>0.13</v>
      </c>
      <c r="AI258" s="2">
        <v>0.13</v>
      </c>
      <c r="AM258" s="20">
        <f t="shared" si="9"/>
        <v>9.947000000000001</v>
      </c>
      <c r="AN258" s="20">
        <f t="shared" si="10"/>
        <v>8.6669999999999998</v>
      </c>
      <c r="AO258" s="92">
        <f t="shared" si="11"/>
        <v>0.87131798532220761</v>
      </c>
    </row>
    <row r="259" spans="1:41" ht="15" customHeight="1" x14ac:dyDescent="0.25">
      <c r="A259" s="2" t="s">
        <v>357</v>
      </c>
      <c r="B259" s="2" t="s">
        <v>370</v>
      </c>
      <c r="C259" s="2">
        <v>2014</v>
      </c>
      <c r="D259" s="2">
        <v>9.9629999999999992</v>
      </c>
      <c r="E259" s="2">
        <v>11.451000000000001</v>
      </c>
      <c r="F259" s="2" t="s">
        <v>598</v>
      </c>
      <c r="G259" s="2">
        <v>4.1000000000000002E-2</v>
      </c>
      <c r="H259" s="2" t="s">
        <v>598</v>
      </c>
      <c r="I259" s="2" t="s">
        <v>598</v>
      </c>
      <c r="J259" s="2" t="s">
        <v>598</v>
      </c>
      <c r="K259" s="2" t="s">
        <v>598</v>
      </c>
      <c r="L259" s="2" t="s">
        <v>599</v>
      </c>
      <c r="M259" s="2" t="s">
        <v>598</v>
      </c>
      <c r="N259" s="2" t="s">
        <v>598</v>
      </c>
      <c r="O259" s="2" t="s">
        <v>598</v>
      </c>
      <c r="P259" s="2" t="s">
        <v>598</v>
      </c>
      <c r="Q259" s="2" t="s">
        <v>598</v>
      </c>
      <c r="R259" s="2" t="s">
        <v>598</v>
      </c>
      <c r="S259" s="2" t="s">
        <v>598</v>
      </c>
      <c r="T259" s="2">
        <v>11.41</v>
      </c>
      <c r="U259" s="2" t="s">
        <v>598</v>
      </c>
      <c r="V259" s="2" t="s">
        <v>598</v>
      </c>
      <c r="W259" s="2" t="s">
        <v>598</v>
      </c>
      <c r="X259" s="2" t="s">
        <v>598</v>
      </c>
      <c r="Y259" s="2" t="s">
        <v>598</v>
      </c>
      <c r="Z259" s="2" t="s">
        <v>598</v>
      </c>
      <c r="AA259" s="2" t="s">
        <v>598</v>
      </c>
      <c r="AB259" s="2" t="s">
        <v>598</v>
      </c>
      <c r="AC259" s="2" t="s">
        <v>598</v>
      </c>
      <c r="AD259" s="2" t="s">
        <v>598</v>
      </c>
      <c r="AE259" s="2" t="s">
        <v>598</v>
      </c>
      <c r="AF259" s="2" t="s">
        <v>598</v>
      </c>
      <c r="AG259" s="2" t="s">
        <v>598</v>
      </c>
      <c r="AH259" s="2" t="s">
        <v>598</v>
      </c>
      <c r="AI259" s="2" t="s">
        <v>598</v>
      </c>
      <c r="AM259" s="20">
        <f t="shared" ref="AM259:AM322" si="12">SUMPRODUCT(F259:AE259)+IFERROR(AI259/1,0)</f>
        <v>11.451000000000001</v>
      </c>
      <c r="AN259" s="20">
        <f t="shared" ref="AN259:AN322" si="13">IFERROR(D259/1,0)</f>
        <v>9.9629999999999992</v>
      </c>
      <c r="AO259" s="92">
        <f t="shared" ref="AO259:AO322" si="14">IFERROR(AN259/AM259,"")</f>
        <v>0.87005501702908028</v>
      </c>
    </row>
    <row r="260" spans="1:41" ht="15" customHeight="1" x14ac:dyDescent="0.25">
      <c r="A260" s="2" t="s">
        <v>357</v>
      </c>
      <c r="B260" s="2" t="s">
        <v>371</v>
      </c>
      <c r="C260" s="2">
        <v>2014</v>
      </c>
      <c r="D260" s="2">
        <v>57.654000000000003</v>
      </c>
      <c r="E260" s="2">
        <v>62.872999999999998</v>
      </c>
      <c r="F260" s="2" t="s">
        <v>598</v>
      </c>
      <c r="G260" s="2">
        <v>0.21299999999999999</v>
      </c>
      <c r="H260" s="2">
        <v>2.1080000000000001</v>
      </c>
      <c r="I260" s="2" t="s">
        <v>598</v>
      </c>
      <c r="J260" s="2" t="s">
        <v>598</v>
      </c>
      <c r="K260" s="2" t="s">
        <v>598</v>
      </c>
      <c r="L260" s="2" t="s">
        <v>599</v>
      </c>
      <c r="M260" s="2">
        <v>9.5350000000000001</v>
      </c>
      <c r="N260" s="2">
        <v>12.456</v>
      </c>
      <c r="O260" s="2">
        <v>2.7440000000000002</v>
      </c>
      <c r="P260" s="2">
        <v>7.7960000000000003</v>
      </c>
      <c r="Q260" s="2" t="s">
        <v>598</v>
      </c>
      <c r="R260" s="2">
        <v>13.144</v>
      </c>
      <c r="S260" s="2" t="s">
        <v>8</v>
      </c>
      <c r="T260" s="2">
        <v>3.9E-2</v>
      </c>
      <c r="U260" s="2" t="s">
        <v>598</v>
      </c>
      <c r="V260" s="2">
        <v>0.53100000000000003</v>
      </c>
      <c r="W260" s="2" t="s">
        <v>598</v>
      </c>
      <c r="X260" s="2" t="s">
        <v>598</v>
      </c>
      <c r="Y260" s="2" t="s">
        <v>598</v>
      </c>
      <c r="Z260" s="2" t="s">
        <v>598</v>
      </c>
      <c r="AA260" s="2">
        <v>7.4610000000000003</v>
      </c>
      <c r="AB260" s="2" t="s">
        <v>598</v>
      </c>
      <c r="AC260" s="2" t="s">
        <v>598</v>
      </c>
      <c r="AD260" s="2" t="s">
        <v>598</v>
      </c>
      <c r="AE260" s="2" t="s">
        <v>598</v>
      </c>
      <c r="AF260" s="2" t="s">
        <v>598</v>
      </c>
      <c r="AG260" s="2" t="s">
        <v>598</v>
      </c>
      <c r="AH260" s="2">
        <v>6.8460000000000001</v>
      </c>
      <c r="AI260" s="2">
        <v>6.8460000000000001</v>
      </c>
      <c r="AM260" s="20">
        <f t="shared" si="12"/>
        <v>62.87299999999999</v>
      </c>
      <c r="AN260" s="20">
        <f t="shared" si="13"/>
        <v>57.654000000000003</v>
      </c>
      <c r="AO260" s="92">
        <f t="shared" si="14"/>
        <v>0.91699139535253626</v>
      </c>
    </row>
    <row r="261" spans="1:41" ht="15" customHeight="1" x14ac:dyDescent="0.25">
      <c r="A261" s="2" t="s">
        <v>357</v>
      </c>
      <c r="B261" s="2" t="s">
        <v>372</v>
      </c>
      <c r="C261" s="2">
        <v>2014</v>
      </c>
      <c r="D261" s="2">
        <v>27.698</v>
      </c>
      <c r="E261" s="2">
        <v>31.347000000000001</v>
      </c>
      <c r="F261" s="2" t="s">
        <v>598</v>
      </c>
      <c r="G261" s="2">
        <v>1.52</v>
      </c>
      <c r="H261" s="2" t="s">
        <v>598</v>
      </c>
      <c r="I261" s="2" t="s">
        <v>598</v>
      </c>
      <c r="J261" s="2" t="s">
        <v>598</v>
      </c>
      <c r="K261" s="2" t="s">
        <v>598</v>
      </c>
      <c r="L261" s="2" t="s">
        <v>599</v>
      </c>
      <c r="M261" s="2" t="s">
        <v>598</v>
      </c>
      <c r="N261" s="2" t="s">
        <v>598</v>
      </c>
      <c r="O261" s="2" t="s">
        <v>598</v>
      </c>
      <c r="P261" s="2" t="s">
        <v>598</v>
      </c>
      <c r="Q261" s="2" t="s">
        <v>598</v>
      </c>
      <c r="R261" s="2" t="s">
        <v>598</v>
      </c>
      <c r="S261" s="2" t="s">
        <v>598</v>
      </c>
      <c r="T261" s="2">
        <v>29.827000000000002</v>
      </c>
      <c r="U261" s="2" t="s">
        <v>598</v>
      </c>
      <c r="V261" s="2" t="s">
        <v>598</v>
      </c>
      <c r="W261" s="2" t="s">
        <v>598</v>
      </c>
      <c r="X261" s="2" t="s">
        <v>598</v>
      </c>
      <c r="Y261" s="2" t="s">
        <v>598</v>
      </c>
      <c r="Z261" s="2" t="s">
        <v>598</v>
      </c>
      <c r="AA261" s="2" t="s">
        <v>598</v>
      </c>
      <c r="AB261" s="2" t="s">
        <v>598</v>
      </c>
      <c r="AC261" s="2" t="s">
        <v>598</v>
      </c>
      <c r="AD261" s="2" t="s">
        <v>598</v>
      </c>
      <c r="AE261" s="2" t="s">
        <v>598</v>
      </c>
      <c r="AF261" s="2" t="s">
        <v>598</v>
      </c>
      <c r="AG261" s="2" t="s">
        <v>598</v>
      </c>
      <c r="AH261" s="2" t="s">
        <v>598</v>
      </c>
      <c r="AI261" s="2" t="s">
        <v>598</v>
      </c>
      <c r="AM261" s="20">
        <f t="shared" si="12"/>
        <v>31.347000000000001</v>
      </c>
      <c r="AN261" s="20">
        <f t="shared" si="13"/>
        <v>27.698</v>
      </c>
      <c r="AO261" s="92">
        <f t="shared" si="14"/>
        <v>0.88359332631511789</v>
      </c>
    </row>
    <row r="262" spans="1:41" ht="15" customHeight="1" x14ac:dyDescent="0.25">
      <c r="A262" s="2" t="s">
        <v>357</v>
      </c>
      <c r="B262" s="2" t="s">
        <v>373</v>
      </c>
      <c r="C262" s="2">
        <v>2014</v>
      </c>
      <c r="D262" s="2" t="s">
        <v>598</v>
      </c>
      <c r="E262" s="2" t="s">
        <v>598</v>
      </c>
      <c r="F262" s="2" t="s">
        <v>598</v>
      </c>
      <c r="G262" s="2" t="s">
        <v>598</v>
      </c>
      <c r="H262" s="2" t="s">
        <v>598</v>
      </c>
      <c r="I262" s="2" t="s">
        <v>598</v>
      </c>
      <c r="J262" s="2" t="s">
        <v>598</v>
      </c>
      <c r="K262" s="2" t="s">
        <v>598</v>
      </c>
      <c r="L262" s="2" t="s">
        <v>599</v>
      </c>
      <c r="M262" s="2" t="s">
        <v>598</v>
      </c>
      <c r="N262" s="2" t="s">
        <v>598</v>
      </c>
      <c r="O262" s="2" t="s">
        <v>598</v>
      </c>
      <c r="P262" s="2" t="s">
        <v>598</v>
      </c>
      <c r="Q262" s="2" t="s">
        <v>598</v>
      </c>
      <c r="R262" s="2" t="s">
        <v>598</v>
      </c>
      <c r="S262" s="2" t="s">
        <v>598</v>
      </c>
      <c r="T262" s="2" t="s">
        <v>598</v>
      </c>
      <c r="U262" s="2" t="s">
        <v>598</v>
      </c>
      <c r="V262" s="2" t="s">
        <v>598</v>
      </c>
      <c r="W262" s="2" t="s">
        <v>598</v>
      </c>
      <c r="X262" s="2" t="s">
        <v>598</v>
      </c>
      <c r="Y262" s="2" t="s">
        <v>598</v>
      </c>
      <c r="Z262" s="2" t="s">
        <v>598</v>
      </c>
      <c r="AA262" s="2" t="s">
        <v>598</v>
      </c>
      <c r="AB262" s="2" t="s">
        <v>598</v>
      </c>
      <c r="AC262" s="2" t="s">
        <v>598</v>
      </c>
      <c r="AD262" s="2" t="s">
        <v>598</v>
      </c>
      <c r="AE262" s="2" t="s">
        <v>598</v>
      </c>
      <c r="AF262" s="2" t="s">
        <v>598</v>
      </c>
      <c r="AG262" s="2" t="s">
        <v>598</v>
      </c>
      <c r="AH262" s="2" t="s">
        <v>598</v>
      </c>
      <c r="AI262" s="2" t="s">
        <v>598</v>
      </c>
      <c r="AM262" s="20">
        <f t="shared" si="12"/>
        <v>0</v>
      </c>
      <c r="AN262" s="20">
        <f t="shared" si="13"/>
        <v>0</v>
      </c>
      <c r="AO262" s="92" t="str">
        <f t="shared" si="14"/>
        <v/>
      </c>
    </row>
    <row r="263" spans="1:41" ht="15" customHeight="1" x14ac:dyDescent="0.25">
      <c r="A263" s="2" t="s">
        <v>357</v>
      </c>
      <c r="B263" s="2" t="s">
        <v>374</v>
      </c>
      <c r="C263" s="2">
        <v>2014</v>
      </c>
      <c r="D263" s="2">
        <v>17.065999999999999</v>
      </c>
      <c r="E263" s="2">
        <v>19.616</v>
      </c>
      <c r="F263" s="2" t="s">
        <v>598</v>
      </c>
      <c r="G263" s="2">
        <v>0.33100000000000002</v>
      </c>
      <c r="H263" s="2" t="s">
        <v>598</v>
      </c>
      <c r="I263" s="2" t="s">
        <v>598</v>
      </c>
      <c r="J263" s="2" t="s">
        <v>598</v>
      </c>
      <c r="K263" s="2" t="s">
        <v>598</v>
      </c>
      <c r="L263" s="2" t="s">
        <v>599</v>
      </c>
      <c r="M263" s="2" t="s">
        <v>598</v>
      </c>
      <c r="N263" s="2" t="s">
        <v>598</v>
      </c>
      <c r="O263" s="2" t="s">
        <v>598</v>
      </c>
      <c r="P263" s="2" t="s">
        <v>598</v>
      </c>
      <c r="Q263" s="2" t="s">
        <v>598</v>
      </c>
      <c r="R263" s="2" t="s">
        <v>598</v>
      </c>
      <c r="S263" s="2" t="s">
        <v>598</v>
      </c>
      <c r="T263" s="2">
        <v>19.285</v>
      </c>
      <c r="U263" s="2" t="s">
        <v>598</v>
      </c>
      <c r="V263" s="2" t="s">
        <v>598</v>
      </c>
      <c r="W263" s="2" t="s">
        <v>598</v>
      </c>
      <c r="X263" s="2" t="s">
        <v>598</v>
      </c>
      <c r="Y263" s="2" t="s">
        <v>598</v>
      </c>
      <c r="Z263" s="2" t="s">
        <v>598</v>
      </c>
      <c r="AA263" s="2" t="s">
        <v>598</v>
      </c>
      <c r="AB263" s="2" t="s">
        <v>598</v>
      </c>
      <c r="AC263" s="2" t="s">
        <v>598</v>
      </c>
      <c r="AD263" s="2" t="s">
        <v>598</v>
      </c>
      <c r="AE263" s="2" t="s">
        <v>598</v>
      </c>
      <c r="AF263" s="2" t="s">
        <v>598</v>
      </c>
      <c r="AG263" s="2" t="s">
        <v>598</v>
      </c>
      <c r="AH263" s="2" t="s">
        <v>598</v>
      </c>
      <c r="AI263" s="2" t="s">
        <v>598</v>
      </c>
      <c r="AM263" s="20">
        <f t="shared" si="12"/>
        <v>19.616</v>
      </c>
      <c r="AN263" s="20">
        <f t="shared" si="13"/>
        <v>17.065999999999999</v>
      </c>
      <c r="AO263" s="92">
        <f t="shared" si="14"/>
        <v>0.87000407830342574</v>
      </c>
    </row>
    <row r="264" spans="1:41" ht="15" customHeight="1" x14ac:dyDescent="0.25">
      <c r="A264" s="2" t="s">
        <v>357</v>
      </c>
      <c r="B264" s="2" t="s">
        <v>375</v>
      </c>
      <c r="C264" s="2">
        <v>2014</v>
      </c>
      <c r="D264" s="2">
        <v>2.907</v>
      </c>
      <c r="E264" s="2">
        <v>3.3420000000000001</v>
      </c>
      <c r="F264" s="2" t="s">
        <v>598</v>
      </c>
      <c r="G264" s="2">
        <v>6.5000000000000002E-2</v>
      </c>
      <c r="H264" s="2" t="s">
        <v>598</v>
      </c>
      <c r="I264" s="2" t="s">
        <v>598</v>
      </c>
      <c r="J264" s="2" t="s">
        <v>598</v>
      </c>
      <c r="K264" s="2" t="s">
        <v>598</v>
      </c>
      <c r="L264" s="2" t="s">
        <v>599</v>
      </c>
      <c r="M264" s="2" t="s">
        <v>598</v>
      </c>
      <c r="N264" s="2" t="s">
        <v>598</v>
      </c>
      <c r="O264" s="2" t="s">
        <v>598</v>
      </c>
      <c r="P264" s="2" t="s">
        <v>598</v>
      </c>
      <c r="Q264" s="2" t="s">
        <v>598</v>
      </c>
      <c r="R264" s="2" t="s">
        <v>598</v>
      </c>
      <c r="S264" s="2" t="s">
        <v>598</v>
      </c>
      <c r="T264" s="2">
        <v>3.2770000000000001</v>
      </c>
      <c r="U264" s="2" t="s">
        <v>598</v>
      </c>
      <c r="V264" s="2" t="s">
        <v>598</v>
      </c>
      <c r="W264" s="2" t="s">
        <v>598</v>
      </c>
      <c r="X264" s="2" t="s">
        <v>598</v>
      </c>
      <c r="Y264" s="2" t="s">
        <v>598</v>
      </c>
      <c r="Z264" s="2" t="s">
        <v>598</v>
      </c>
      <c r="AA264" s="2" t="s">
        <v>598</v>
      </c>
      <c r="AB264" s="2" t="s">
        <v>598</v>
      </c>
      <c r="AC264" s="2" t="s">
        <v>598</v>
      </c>
      <c r="AD264" s="2" t="s">
        <v>598</v>
      </c>
      <c r="AE264" s="2" t="s">
        <v>598</v>
      </c>
      <c r="AF264" s="2" t="s">
        <v>598</v>
      </c>
      <c r="AG264" s="2" t="s">
        <v>598</v>
      </c>
      <c r="AH264" s="2" t="s">
        <v>598</v>
      </c>
      <c r="AI264" s="2" t="s">
        <v>598</v>
      </c>
      <c r="AM264" s="20">
        <f t="shared" si="12"/>
        <v>3.3420000000000001</v>
      </c>
      <c r="AN264" s="20">
        <f t="shared" si="13"/>
        <v>2.907</v>
      </c>
      <c r="AO264" s="92">
        <f t="shared" si="14"/>
        <v>0.86983842010771995</v>
      </c>
    </row>
    <row r="265" spans="1:41" ht="15" customHeight="1" x14ac:dyDescent="0.25">
      <c r="A265" s="2" t="s">
        <v>376</v>
      </c>
      <c r="B265" s="2" t="s">
        <v>377</v>
      </c>
      <c r="C265" s="2">
        <v>2014</v>
      </c>
      <c r="D265" s="2">
        <v>9.9</v>
      </c>
      <c r="E265" s="2">
        <v>11.45</v>
      </c>
      <c r="F265" s="2" t="s">
        <v>598</v>
      </c>
      <c r="G265" s="2">
        <v>0.15</v>
      </c>
      <c r="H265" s="2" t="s">
        <v>598</v>
      </c>
      <c r="I265" s="2" t="s">
        <v>598</v>
      </c>
      <c r="J265" s="2" t="s">
        <v>598</v>
      </c>
      <c r="K265" s="2" t="s">
        <v>598</v>
      </c>
      <c r="L265" s="2" t="s">
        <v>599</v>
      </c>
      <c r="M265" s="2" t="s">
        <v>598</v>
      </c>
      <c r="N265" s="2" t="s">
        <v>598</v>
      </c>
      <c r="O265" s="2" t="s">
        <v>598</v>
      </c>
      <c r="P265" s="2" t="s">
        <v>598</v>
      </c>
      <c r="Q265" s="2" t="s">
        <v>598</v>
      </c>
      <c r="R265" s="2" t="s">
        <v>598</v>
      </c>
      <c r="S265" s="2" t="s">
        <v>598</v>
      </c>
      <c r="T265" s="2" t="s">
        <v>598</v>
      </c>
      <c r="U265" s="2">
        <v>11.3</v>
      </c>
      <c r="V265" s="2" t="s">
        <v>598</v>
      </c>
      <c r="W265" s="2" t="s">
        <v>598</v>
      </c>
      <c r="X265" s="2" t="s">
        <v>598</v>
      </c>
      <c r="Y265" s="2" t="s">
        <v>598</v>
      </c>
      <c r="Z265" s="2" t="s">
        <v>598</v>
      </c>
      <c r="AA265" s="2" t="s">
        <v>598</v>
      </c>
      <c r="AB265" s="2" t="s">
        <v>598</v>
      </c>
      <c r="AC265" s="2" t="s">
        <v>598</v>
      </c>
      <c r="AD265" s="2" t="s">
        <v>598</v>
      </c>
      <c r="AE265" s="2" t="s">
        <v>598</v>
      </c>
      <c r="AF265" s="2" t="s">
        <v>598</v>
      </c>
      <c r="AG265" s="2" t="s">
        <v>598</v>
      </c>
      <c r="AH265" s="2" t="s">
        <v>598</v>
      </c>
      <c r="AI265" s="2" t="s">
        <v>598</v>
      </c>
      <c r="AM265" s="20">
        <f t="shared" si="12"/>
        <v>11.450000000000001</v>
      </c>
      <c r="AN265" s="20">
        <f t="shared" si="13"/>
        <v>9.9</v>
      </c>
      <c r="AO265" s="92">
        <f t="shared" si="14"/>
        <v>0.8646288209606986</v>
      </c>
    </row>
    <row r="266" spans="1:41" ht="15" customHeight="1" x14ac:dyDescent="0.25">
      <c r="A266" s="2" t="s">
        <v>376</v>
      </c>
      <c r="B266" s="2" t="s">
        <v>378</v>
      </c>
      <c r="C266" s="2">
        <v>2014</v>
      </c>
      <c r="D266" s="2">
        <v>198.8</v>
      </c>
      <c r="E266" s="2">
        <v>232.1</v>
      </c>
      <c r="F266" s="2" t="s">
        <v>598</v>
      </c>
      <c r="G266" s="2">
        <v>2.2999999999999998</v>
      </c>
      <c r="H266" s="2">
        <v>1.6</v>
      </c>
      <c r="I266" s="2" t="s">
        <v>598</v>
      </c>
      <c r="J266" s="2" t="s">
        <v>598</v>
      </c>
      <c r="K266" s="2" t="s">
        <v>598</v>
      </c>
      <c r="L266" s="2" t="s">
        <v>599</v>
      </c>
      <c r="M266" s="2">
        <v>175.9</v>
      </c>
      <c r="N266" s="2" t="s">
        <v>598</v>
      </c>
      <c r="O266" s="2" t="s">
        <v>598</v>
      </c>
      <c r="P266" s="2" t="s">
        <v>598</v>
      </c>
      <c r="Q266" s="2" t="s">
        <v>598</v>
      </c>
      <c r="R266" s="2" t="s">
        <v>598</v>
      </c>
      <c r="S266" s="2" t="s">
        <v>598</v>
      </c>
      <c r="T266" s="2" t="s">
        <v>598</v>
      </c>
      <c r="U266" s="2" t="s">
        <v>598</v>
      </c>
      <c r="V266" s="2" t="s">
        <v>598</v>
      </c>
      <c r="W266" s="2" t="s">
        <v>598</v>
      </c>
      <c r="X266" s="2" t="s">
        <v>598</v>
      </c>
      <c r="Y266" s="2">
        <v>20.9</v>
      </c>
      <c r="Z266" s="2" t="s">
        <v>598</v>
      </c>
      <c r="AA266" s="2" t="s">
        <v>598</v>
      </c>
      <c r="AB266" s="2" t="s">
        <v>598</v>
      </c>
      <c r="AC266" s="2" t="s">
        <v>598</v>
      </c>
      <c r="AD266" s="2">
        <v>31.4</v>
      </c>
      <c r="AE266" s="2" t="s">
        <v>598</v>
      </c>
      <c r="AF266" s="2" t="s">
        <v>598</v>
      </c>
      <c r="AG266" s="2" t="s">
        <v>598</v>
      </c>
      <c r="AH266" s="2" t="s">
        <v>598</v>
      </c>
      <c r="AI266" s="2" t="s">
        <v>598</v>
      </c>
      <c r="AM266" s="20">
        <f t="shared" si="12"/>
        <v>232.10000000000002</v>
      </c>
      <c r="AN266" s="20">
        <f t="shared" si="13"/>
        <v>198.8</v>
      </c>
      <c r="AO266" s="92">
        <f t="shared" si="14"/>
        <v>0.85652735889702714</v>
      </c>
    </row>
    <row r="267" spans="1:41" ht="15" customHeight="1" x14ac:dyDescent="0.25">
      <c r="A267" s="2" t="s">
        <v>376</v>
      </c>
      <c r="B267" s="2" t="s">
        <v>379</v>
      </c>
      <c r="C267" s="2">
        <v>2014</v>
      </c>
      <c r="D267" s="2">
        <v>4.37</v>
      </c>
      <c r="E267" s="2">
        <v>5.38</v>
      </c>
      <c r="F267" s="2" t="s">
        <v>598</v>
      </c>
      <c r="G267" s="2">
        <v>0.18</v>
      </c>
      <c r="H267" s="2" t="s">
        <v>598</v>
      </c>
      <c r="I267" s="2" t="s">
        <v>598</v>
      </c>
      <c r="J267" s="2" t="s">
        <v>598</v>
      </c>
      <c r="K267" s="2" t="s">
        <v>598</v>
      </c>
      <c r="L267" s="2" t="s">
        <v>599</v>
      </c>
      <c r="M267" s="2" t="s">
        <v>598</v>
      </c>
      <c r="N267" s="2" t="s">
        <v>598</v>
      </c>
      <c r="O267" s="2" t="s">
        <v>598</v>
      </c>
      <c r="P267" s="2" t="s">
        <v>598</v>
      </c>
      <c r="Q267" s="2" t="s">
        <v>598</v>
      </c>
      <c r="R267" s="2" t="s">
        <v>598</v>
      </c>
      <c r="S267" s="2" t="s">
        <v>598</v>
      </c>
      <c r="T267" s="2">
        <v>5.2</v>
      </c>
      <c r="U267" s="2" t="s">
        <v>598</v>
      </c>
      <c r="V267" s="2" t="s">
        <v>598</v>
      </c>
      <c r="W267" s="2" t="s">
        <v>598</v>
      </c>
      <c r="X267" s="2" t="s">
        <v>598</v>
      </c>
      <c r="Y267" s="2" t="s">
        <v>598</v>
      </c>
      <c r="Z267" s="2" t="s">
        <v>598</v>
      </c>
      <c r="AA267" s="2" t="s">
        <v>598</v>
      </c>
      <c r="AB267" s="2" t="s">
        <v>598</v>
      </c>
      <c r="AC267" s="2" t="s">
        <v>598</v>
      </c>
      <c r="AD267" s="2" t="s">
        <v>598</v>
      </c>
      <c r="AE267" s="2" t="s">
        <v>598</v>
      </c>
      <c r="AF267" s="2" t="s">
        <v>598</v>
      </c>
      <c r="AG267" s="2" t="s">
        <v>598</v>
      </c>
      <c r="AH267" s="2" t="s">
        <v>598</v>
      </c>
      <c r="AI267" s="2" t="s">
        <v>598</v>
      </c>
      <c r="AM267" s="20">
        <f t="shared" si="12"/>
        <v>5.38</v>
      </c>
      <c r="AN267" s="20">
        <f t="shared" si="13"/>
        <v>4.37</v>
      </c>
      <c r="AO267" s="92">
        <f t="shared" si="14"/>
        <v>0.81226765799256506</v>
      </c>
    </row>
    <row r="268" spans="1:41" ht="15" customHeight="1" x14ac:dyDescent="0.25">
      <c r="A268" s="2" t="s">
        <v>376</v>
      </c>
      <c r="B268" s="2" t="s">
        <v>380</v>
      </c>
      <c r="C268" s="2">
        <v>2014</v>
      </c>
      <c r="D268" s="2">
        <v>2.117</v>
      </c>
      <c r="E268" s="2">
        <v>2.17</v>
      </c>
      <c r="F268" s="2" t="s">
        <v>598</v>
      </c>
      <c r="G268" s="2">
        <v>0.03</v>
      </c>
      <c r="H268" s="2" t="s">
        <v>598</v>
      </c>
      <c r="I268" s="2" t="s">
        <v>598</v>
      </c>
      <c r="J268" s="2" t="s">
        <v>598</v>
      </c>
      <c r="K268" s="2" t="s">
        <v>598</v>
      </c>
      <c r="L268" s="2" t="s">
        <v>599</v>
      </c>
      <c r="M268" s="2" t="s">
        <v>598</v>
      </c>
      <c r="N268" s="2" t="s">
        <v>598</v>
      </c>
      <c r="O268" s="2" t="s">
        <v>598</v>
      </c>
      <c r="P268" s="2" t="s">
        <v>598</v>
      </c>
      <c r="Q268" s="2" t="s">
        <v>598</v>
      </c>
      <c r="R268" s="2" t="s">
        <v>598</v>
      </c>
      <c r="S268" s="2" t="s">
        <v>598</v>
      </c>
      <c r="T268" s="2">
        <v>2.14</v>
      </c>
      <c r="U268" s="2" t="s">
        <v>598</v>
      </c>
      <c r="V268" s="2" t="s">
        <v>598</v>
      </c>
      <c r="W268" s="2" t="s">
        <v>598</v>
      </c>
      <c r="X268" s="2" t="s">
        <v>598</v>
      </c>
      <c r="Y268" s="2" t="s">
        <v>598</v>
      </c>
      <c r="Z268" s="2" t="s">
        <v>598</v>
      </c>
      <c r="AA268" s="2" t="s">
        <v>598</v>
      </c>
      <c r="AB268" s="2" t="s">
        <v>598</v>
      </c>
      <c r="AC268" s="2" t="s">
        <v>598</v>
      </c>
      <c r="AD268" s="2" t="s">
        <v>598</v>
      </c>
      <c r="AE268" s="2" t="s">
        <v>598</v>
      </c>
      <c r="AF268" s="2" t="s">
        <v>598</v>
      </c>
      <c r="AG268" s="2" t="s">
        <v>598</v>
      </c>
      <c r="AH268" s="2" t="s">
        <v>598</v>
      </c>
      <c r="AI268" s="2" t="s">
        <v>598</v>
      </c>
      <c r="AM268" s="20">
        <f t="shared" si="12"/>
        <v>2.17</v>
      </c>
      <c r="AN268" s="20">
        <f t="shared" si="13"/>
        <v>2.117</v>
      </c>
      <c r="AO268" s="92">
        <f t="shared" si="14"/>
        <v>0.97557603686635952</v>
      </c>
    </row>
    <row r="269" spans="1:41" ht="15" customHeight="1" x14ac:dyDescent="0.25">
      <c r="A269" s="2" t="s">
        <v>376</v>
      </c>
      <c r="B269" s="2" t="s">
        <v>381</v>
      </c>
      <c r="C269" s="2">
        <v>2014</v>
      </c>
      <c r="D269" s="2">
        <v>3.3119999999999998</v>
      </c>
      <c r="E269" s="2">
        <v>3.79</v>
      </c>
      <c r="F269" s="2" t="s">
        <v>598</v>
      </c>
      <c r="G269" s="2">
        <v>0.04</v>
      </c>
      <c r="H269" s="2" t="s">
        <v>598</v>
      </c>
      <c r="I269" s="2" t="s">
        <v>598</v>
      </c>
      <c r="J269" s="2" t="s">
        <v>598</v>
      </c>
      <c r="K269" s="2" t="s">
        <v>598</v>
      </c>
      <c r="L269" s="2" t="s">
        <v>599</v>
      </c>
      <c r="M269" s="2" t="s">
        <v>598</v>
      </c>
      <c r="N269" s="2" t="s">
        <v>598</v>
      </c>
      <c r="O269" s="2" t="s">
        <v>598</v>
      </c>
      <c r="P269" s="2" t="s">
        <v>598</v>
      </c>
      <c r="Q269" s="2" t="s">
        <v>598</v>
      </c>
      <c r="R269" s="2" t="s">
        <v>598</v>
      </c>
      <c r="S269" s="2" t="s">
        <v>598</v>
      </c>
      <c r="T269" s="2">
        <v>3.75</v>
      </c>
      <c r="U269" s="2" t="s">
        <v>598</v>
      </c>
      <c r="V269" s="2" t="s">
        <v>598</v>
      </c>
      <c r="W269" s="2" t="s">
        <v>598</v>
      </c>
      <c r="X269" s="2" t="s">
        <v>598</v>
      </c>
      <c r="Y269" s="2" t="s">
        <v>598</v>
      </c>
      <c r="Z269" s="2" t="s">
        <v>598</v>
      </c>
      <c r="AA269" s="2" t="s">
        <v>598</v>
      </c>
      <c r="AB269" s="2" t="s">
        <v>598</v>
      </c>
      <c r="AC269" s="2" t="s">
        <v>598</v>
      </c>
      <c r="AD269" s="2" t="s">
        <v>598</v>
      </c>
      <c r="AE269" s="2" t="s">
        <v>598</v>
      </c>
      <c r="AF269" s="2" t="s">
        <v>598</v>
      </c>
      <c r="AG269" s="2" t="s">
        <v>598</v>
      </c>
      <c r="AH269" s="2" t="s">
        <v>598</v>
      </c>
      <c r="AI269" s="2" t="s">
        <v>598</v>
      </c>
      <c r="AM269" s="20">
        <f t="shared" si="12"/>
        <v>3.79</v>
      </c>
      <c r="AN269" s="20">
        <f t="shared" si="13"/>
        <v>3.3119999999999998</v>
      </c>
      <c r="AO269" s="92">
        <f t="shared" si="14"/>
        <v>0.87387862796833771</v>
      </c>
    </row>
    <row r="270" spans="1:41" ht="15" customHeight="1" x14ac:dyDescent="0.25">
      <c r="A270" s="2" t="s">
        <v>382</v>
      </c>
      <c r="B270" s="2" t="s">
        <v>383</v>
      </c>
      <c r="C270" s="2">
        <v>2014</v>
      </c>
      <c r="D270" s="2">
        <v>20.94</v>
      </c>
      <c r="E270" s="2">
        <v>20.94</v>
      </c>
      <c r="F270" s="2" t="s">
        <v>598</v>
      </c>
      <c r="G270" s="2">
        <v>2.0739999999999998</v>
      </c>
      <c r="H270" s="2" t="s">
        <v>598</v>
      </c>
      <c r="I270" s="2" t="s">
        <v>598</v>
      </c>
      <c r="J270" s="2" t="s">
        <v>598</v>
      </c>
      <c r="K270" s="2" t="s">
        <v>598</v>
      </c>
      <c r="L270" s="2" t="s">
        <v>599</v>
      </c>
      <c r="M270" s="2" t="s">
        <v>598</v>
      </c>
      <c r="N270" s="2" t="s">
        <v>598</v>
      </c>
      <c r="O270" s="2" t="s">
        <v>598</v>
      </c>
      <c r="P270" s="2" t="s">
        <v>598</v>
      </c>
      <c r="Q270" s="2" t="s">
        <v>598</v>
      </c>
      <c r="R270" s="2" t="s">
        <v>598</v>
      </c>
      <c r="S270" s="2" t="s">
        <v>598</v>
      </c>
      <c r="T270" s="2">
        <v>13.677</v>
      </c>
      <c r="U270" s="2" t="s">
        <v>598</v>
      </c>
      <c r="V270" s="2" t="s">
        <v>598</v>
      </c>
      <c r="W270" s="2" t="s">
        <v>598</v>
      </c>
      <c r="X270" s="2" t="s">
        <v>598</v>
      </c>
      <c r="Y270" s="2" t="s">
        <v>598</v>
      </c>
      <c r="Z270" s="2" t="s">
        <v>598</v>
      </c>
      <c r="AA270" s="2" t="s">
        <v>598</v>
      </c>
      <c r="AB270" s="2" t="s">
        <v>598</v>
      </c>
      <c r="AC270" s="2" t="s">
        <v>598</v>
      </c>
      <c r="AD270" s="2" t="s">
        <v>598</v>
      </c>
      <c r="AE270" s="2" t="s">
        <v>598</v>
      </c>
      <c r="AF270" s="2" t="s">
        <v>598</v>
      </c>
      <c r="AG270" s="2" t="s">
        <v>598</v>
      </c>
      <c r="AH270" s="2">
        <v>5.1890000000000001</v>
      </c>
      <c r="AI270" s="2">
        <v>5.3490000000000002</v>
      </c>
      <c r="AM270" s="20">
        <f t="shared" si="12"/>
        <v>21.1</v>
      </c>
      <c r="AN270" s="20">
        <f t="shared" si="13"/>
        <v>20.94</v>
      </c>
      <c r="AO270" s="92">
        <f t="shared" si="14"/>
        <v>0.99241706161137444</v>
      </c>
    </row>
    <row r="271" spans="1:41" ht="15" customHeight="1" x14ac:dyDescent="0.25">
      <c r="A271" s="2" t="s">
        <v>382</v>
      </c>
      <c r="B271" s="2" t="s">
        <v>384</v>
      </c>
      <c r="C271" s="2">
        <v>2014</v>
      </c>
      <c r="D271" s="2">
        <v>0.13200000000000001</v>
      </c>
      <c r="E271" s="2">
        <v>0.13200000000000001</v>
      </c>
      <c r="F271" s="2" t="s">
        <v>598</v>
      </c>
      <c r="G271" s="2">
        <v>0.13200000000000001</v>
      </c>
      <c r="H271" s="2" t="s">
        <v>598</v>
      </c>
      <c r="I271" s="2" t="s">
        <v>598</v>
      </c>
      <c r="J271" s="2" t="s">
        <v>598</v>
      </c>
      <c r="K271" s="2" t="s">
        <v>598</v>
      </c>
      <c r="L271" s="2" t="s">
        <v>599</v>
      </c>
      <c r="M271" s="2" t="s">
        <v>598</v>
      </c>
      <c r="N271" s="2" t="s">
        <v>598</v>
      </c>
      <c r="O271" s="2" t="s">
        <v>598</v>
      </c>
      <c r="P271" s="2" t="s">
        <v>598</v>
      </c>
      <c r="Q271" s="2" t="s">
        <v>598</v>
      </c>
      <c r="R271" s="2" t="s">
        <v>598</v>
      </c>
      <c r="S271" s="2" t="s">
        <v>598</v>
      </c>
      <c r="T271" s="2" t="s">
        <v>598</v>
      </c>
      <c r="U271" s="2" t="s">
        <v>598</v>
      </c>
      <c r="V271" s="2" t="s">
        <v>598</v>
      </c>
      <c r="W271" s="2" t="s">
        <v>598</v>
      </c>
      <c r="X271" s="2" t="s">
        <v>598</v>
      </c>
      <c r="Y271" s="2" t="s">
        <v>598</v>
      </c>
      <c r="Z271" s="2" t="s">
        <v>598</v>
      </c>
      <c r="AA271" s="2" t="s">
        <v>598</v>
      </c>
      <c r="AB271" s="2" t="s">
        <v>598</v>
      </c>
      <c r="AC271" s="2" t="s">
        <v>598</v>
      </c>
      <c r="AD271" s="2" t="s">
        <v>598</v>
      </c>
      <c r="AE271" s="2" t="s">
        <v>598</v>
      </c>
      <c r="AF271" s="2" t="s">
        <v>598</v>
      </c>
      <c r="AG271" s="2" t="s">
        <v>598</v>
      </c>
      <c r="AH271" s="2" t="s">
        <v>598</v>
      </c>
      <c r="AI271" s="2" t="s">
        <v>598</v>
      </c>
      <c r="AM271" s="20">
        <f t="shared" si="12"/>
        <v>0.13200000000000001</v>
      </c>
      <c r="AN271" s="20">
        <f t="shared" si="13"/>
        <v>0.13200000000000001</v>
      </c>
      <c r="AO271" s="92">
        <f t="shared" si="14"/>
        <v>1</v>
      </c>
    </row>
    <row r="272" spans="1:41" ht="15" customHeight="1" x14ac:dyDescent="0.25">
      <c r="A272" s="2" t="s">
        <v>385</v>
      </c>
      <c r="B272" s="2" t="s">
        <v>386</v>
      </c>
      <c r="C272" s="2">
        <v>2014</v>
      </c>
      <c r="D272" s="2" t="s">
        <v>598</v>
      </c>
      <c r="E272" s="2" t="s">
        <v>598</v>
      </c>
      <c r="F272" s="2" t="s">
        <v>598</v>
      </c>
      <c r="G272" s="2" t="s">
        <v>598</v>
      </c>
      <c r="H272" s="2" t="s">
        <v>598</v>
      </c>
      <c r="I272" s="2" t="s">
        <v>598</v>
      </c>
      <c r="J272" s="2" t="s">
        <v>598</v>
      </c>
      <c r="K272" s="2" t="s">
        <v>598</v>
      </c>
      <c r="L272" s="2" t="s">
        <v>599</v>
      </c>
      <c r="M272" s="2" t="s">
        <v>598</v>
      </c>
      <c r="N272" s="2" t="s">
        <v>598</v>
      </c>
      <c r="O272" s="2" t="s">
        <v>598</v>
      </c>
      <c r="P272" s="2" t="s">
        <v>598</v>
      </c>
      <c r="Q272" s="2" t="s">
        <v>598</v>
      </c>
      <c r="R272" s="2" t="s">
        <v>598</v>
      </c>
      <c r="S272" s="2" t="s">
        <v>598</v>
      </c>
      <c r="T272" s="2" t="s">
        <v>598</v>
      </c>
      <c r="U272" s="2" t="s">
        <v>598</v>
      </c>
      <c r="V272" s="2" t="s">
        <v>598</v>
      </c>
      <c r="W272" s="2" t="s">
        <v>598</v>
      </c>
      <c r="X272" s="2" t="s">
        <v>598</v>
      </c>
      <c r="Y272" s="2" t="s">
        <v>598</v>
      </c>
      <c r="Z272" s="2" t="s">
        <v>598</v>
      </c>
      <c r="AA272" s="2" t="s">
        <v>598</v>
      </c>
      <c r="AB272" s="2" t="s">
        <v>598</v>
      </c>
      <c r="AC272" s="2" t="s">
        <v>598</v>
      </c>
      <c r="AD272" s="2" t="s">
        <v>598</v>
      </c>
      <c r="AE272" s="2" t="s">
        <v>598</v>
      </c>
      <c r="AF272" s="2" t="s">
        <v>598</v>
      </c>
      <c r="AG272" s="2" t="s">
        <v>598</v>
      </c>
      <c r="AH272" s="2" t="s">
        <v>598</v>
      </c>
      <c r="AI272" s="2" t="s">
        <v>598</v>
      </c>
      <c r="AM272" s="20">
        <f t="shared" si="12"/>
        <v>0</v>
      </c>
      <c r="AN272" s="20">
        <f t="shared" si="13"/>
        <v>0</v>
      </c>
      <c r="AO272" s="92" t="str">
        <f t="shared" si="14"/>
        <v/>
      </c>
    </row>
    <row r="273" spans="1:41" ht="15" customHeight="1" x14ac:dyDescent="0.25">
      <c r="A273" s="2" t="s">
        <v>387</v>
      </c>
      <c r="B273" s="2" t="s">
        <v>388</v>
      </c>
      <c r="C273" s="2">
        <v>2014</v>
      </c>
      <c r="D273" s="2">
        <v>32.26</v>
      </c>
      <c r="E273" s="2">
        <v>44.1</v>
      </c>
      <c r="F273" s="2">
        <v>0</v>
      </c>
      <c r="G273" s="2">
        <v>1.1000000000000001</v>
      </c>
      <c r="H273" s="2">
        <v>0</v>
      </c>
      <c r="I273" s="2">
        <v>0</v>
      </c>
      <c r="J273" s="2">
        <v>0</v>
      </c>
      <c r="K273" s="2">
        <v>0</v>
      </c>
      <c r="L273" s="2" t="s">
        <v>599</v>
      </c>
      <c r="M273" s="2" t="s">
        <v>598</v>
      </c>
      <c r="N273" s="2" t="s">
        <v>598</v>
      </c>
      <c r="O273" s="2" t="s">
        <v>598</v>
      </c>
      <c r="P273" s="2" t="s">
        <v>598</v>
      </c>
      <c r="Q273" s="2" t="s">
        <v>598</v>
      </c>
      <c r="R273" s="2" t="s">
        <v>598</v>
      </c>
      <c r="S273" s="2" t="s">
        <v>598</v>
      </c>
      <c r="T273" s="2" t="s">
        <v>598</v>
      </c>
      <c r="U273" s="2" t="s">
        <v>598</v>
      </c>
      <c r="V273" s="2" t="s">
        <v>598</v>
      </c>
      <c r="W273" s="2">
        <v>43</v>
      </c>
      <c r="X273" s="2" t="s">
        <v>598</v>
      </c>
      <c r="Y273" s="2" t="s">
        <v>598</v>
      </c>
      <c r="Z273" s="2" t="s">
        <v>598</v>
      </c>
      <c r="AA273" s="2" t="s">
        <v>598</v>
      </c>
      <c r="AB273" s="2" t="s">
        <v>598</v>
      </c>
      <c r="AC273" s="2" t="s">
        <v>598</v>
      </c>
      <c r="AD273" s="2" t="s">
        <v>598</v>
      </c>
      <c r="AE273" s="2" t="s">
        <v>598</v>
      </c>
      <c r="AF273" s="2" t="s">
        <v>598</v>
      </c>
      <c r="AG273" s="2" t="s">
        <v>598</v>
      </c>
      <c r="AH273" s="2" t="s">
        <v>598</v>
      </c>
      <c r="AI273" s="2">
        <v>0.38</v>
      </c>
      <c r="AM273" s="20">
        <f t="shared" si="12"/>
        <v>44.480000000000004</v>
      </c>
      <c r="AN273" s="20">
        <f t="shared" si="13"/>
        <v>32.26</v>
      </c>
      <c r="AO273" s="92">
        <f t="shared" si="14"/>
        <v>0.72526978417266175</v>
      </c>
    </row>
    <row r="274" spans="1:41" ht="15" customHeight="1" x14ac:dyDescent="0.25">
      <c r="A274" s="2" t="s">
        <v>389</v>
      </c>
      <c r="B274" s="2" t="s">
        <v>390</v>
      </c>
      <c r="C274" s="2">
        <v>2014</v>
      </c>
      <c r="D274" s="2">
        <v>121.63</v>
      </c>
      <c r="E274" s="2">
        <v>138.91</v>
      </c>
      <c r="F274" s="2">
        <v>0</v>
      </c>
      <c r="G274" s="2">
        <v>0</v>
      </c>
      <c r="H274" s="2">
        <v>0</v>
      </c>
      <c r="I274" s="2">
        <v>0</v>
      </c>
      <c r="J274" s="2">
        <v>0</v>
      </c>
      <c r="K274" s="2">
        <v>0</v>
      </c>
      <c r="L274" s="2" t="s">
        <v>598</v>
      </c>
      <c r="M274" s="2">
        <v>43.82</v>
      </c>
      <c r="N274" s="2">
        <v>31.4</v>
      </c>
      <c r="O274" s="2">
        <v>29.02</v>
      </c>
      <c r="P274" s="2">
        <v>8.6999999999999993</v>
      </c>
      <c r="Q274" s="2">
        <v>0</v>
      </c>
      <c r="R274" s="2">
        <v>0</v>
      </c>
      <c r="S274" s="2" t="s">
        <v>8</v>
      </c>
      <c r="T274" s="2">
        <v>0</v>
      </c>
      <c r="U274" s="2">
        <v>0</v>
      </c>
      <c r="V274" s="2">
        <v>0</v>
      </c>
      <c r="W274" s="2">
        <v>0</v>
      </c>
      <c r="X274" s="2">
        <v>0</v>
      </c>
      <c r="Y274" s="2">
        <v>0.46</v>
      </c>
      <c r="Z274" s="2">
        <v>0</v>
      </c>
      <c r="AA274" s="2">
        <v>0</v>
      </c>
      <c r="AB274" s="2">
        <v>0</v>
      </c>
      <c r="AC274" s="2">
        <v>0</v>
      </c>
      <c r="AD274" s="2">
        <v>25.51</v>
      </c>
      <c r="AE274" s="2">
        <v>0</v>
      </c>
      <c r="AF274" s="2" t="s">
        <v>600</v>
      </c>
      <c r="AG274" s="2">
        <v>0</v>
      </c>
      <c r="AH274" s="2">
        <v>0</v>
      </c>
      <c r="AI274" s="2">
        <v>0</v>
      </c>
      <c r="AM274" s="20">
        <f t="shared" si="12"/>
        <v>138.91</v>
      </c>
      <c r="AN274" s="20">
        <f t="shared" si="13"/>
        <v>121.63</v>
      </c>
      <c r="AO274" s="92">
        <f t="shared" si="14"/>
        <v>0.87560290835792953</v>
      </c>
    </row>
    <row r="275" spans="1:41" ht="15" customHeight="1" x14ac:dyDescent="0.25">
      <c r="A275" s="2" t="s">
        <v>389</v>
      </c>
      <c r="B275" s="2" t="s">
        <v>391</v>
      </c>
      <c r="C275" s="2">
        <v>2014</v>
      </c>
      <c r="D275" s="2">
        <v>21.63</v>
      </c>
      <c r="E275" s="2">
        <v>25.29</v>
      </c>
      <c r="F275" s="2">
        <v>0</v>
      </c>
      <c r="G275" s="2">
        <v>0.47</v>
      </c>
      <c r="H275" s="2">
        <v>0</v>
      </c>
      <c r="I275" s="2">
        <v>0</v>
      </c>
      <c r="J275" s="2">
        <v>0</v>
      </c>
      <c r="K275" s="2">
        <v>0</v>
      </c>
      <c r="L275" s="2" t="s">
        <v>598</v>
      </c>
      <c r="M275" s="2">
        <v>4.46</v>
      </c>
      <c r="N275" s="2">
        <v>9.92</v>
      </c>
      <c r="O275" s="2">
        <v>5.87</v>
      </c>
      <c r="P275" s="2">
        <v>0</v>
      </c>
      <c r="Q275" s="2">
        <v>0</v>
      </c>
      <c r="R275" s="2">
        <v>0</v>
      </c>
      <c r="S275" s="2" t="s">
        <v>8</v>
      </c>
      <c r="T275" s="2">
        <v>0</v>
      </c>
      <c r="U275" s="2">
        <v>0</v>
      </c>
      <c r="V275" s="2">
        <v>0</v>
      </c>
      <c r="W275" s="2">
        <v>0</v>
      </c>
      <c r="X275" s="2">
        <v>0</v>
      </c>
      <c r="Y275" s="2">
        <v>0</v>
      </c>
      <c r="Z275" s="2">
        <v>0</v>
      </c>
      <c r="AA275" s="2">
        <v>0</v>
      </c>
      <c r="AB275" s="2">
        <v>0</v>
      </c>
      <c r="AC275" s="2">
        <v>0</v>
      </c>
      <c r="AD275" s="2">
        <v>4.57</v>
      </c>
      <c r="AE275" s="2">
        <v>0</v>
      </c>
      <c r="AF275" s="2" t="s">
        <v>598</v>
      </c>
      <c r="AG275" s="2">
        <v>0</v>
      </c>
      <c r="AH275" s="2">
        <v>0</v>
      </c>
      <c r="AI275" s="2">
        <v>0</v>
      </c>
      <c r="AM275" s="20">
        <f t="shared" si="12"/>
        <v>25.29</v>
      </c>
      <c r="AN275" s="20">
        <f t="shared" si="13"/>
        <v>21.63</v>
      </c>
      <c r="AO275" s="92">
        <f t="shared" si="14"/>
        <v>0.8552787663107948</v>
      </c>
    </row>
    <row r="276" spans="1:41" ht="15" customHeight="1" x14ac:dyDescent="0.25">
      <c r="A276" s="2" t="s">
        <v>389</v>
      </c>
      <c r="B276" s="2" t="s">
        <v>392</v>
      </c>
      <c r="C276" s="2">
        <v>2014</v>
      </c>
      <c r="D276" s="2">
        <v>8.51</v>
      </c>
      <c r="E276" s="2">
        <v>10.4</v>
      </c>
      <c r="F276" s="2">
        <v>0</v>
      </c>
      <c r="G276" s="2">
        <v>7.0000000000000007E-2</v>
      </c>
      <c r="H276" s="2">
        <v>0</v>
      </c>
      <c r="I276" s="2">
        <v>0</v>
      </c>
      <c r="J276" s="2">
        <v>0</v>
      </c>
      <c r="K276" s="2">
        <v>0</v>
      </c>
      <c r="L276" s="2" t="s">
        <v>598</v>
      </c>
      <c r="M276" s="2">
        <v>0.93</v>
      </c>
      <c r="N276" s="2">
        <v>0</v>
      </c>
      <c r="O276" s="2">
        <v>8.34</v>
      </c>
      <c r="P276" s="2">
        <v>0</v>
      </c>
      <c r="Q276" s="2">
        <v>0</v>
      </c>
      <c r="R276" s="2">
        <v>0</v>
      </c>
      <c r="S276" s="2" t="s">
        <v>8</v>
      </c>
      <c r="T276" s="2">
        <v>0</v>
      </c>
      <c r="U276" s="2">
        <v>0</v>
      </c>
      <c r="V276" s="2">
        <v>0</v>
      </c>
      <c r="W276" s="2">
        <v>0</v>
      </c>
      <c r="X276" s="2">
        <v>0</v>
      </c>
      <c r="Y276" s="2">
        <v>0</v>
      </c>
      <c r="Z276" s="2">
        <v>0</v>
      </c>
      <c r="AA276" s="2">
        <v>0</v>
      </c>
      <c r="AB276" s="2">
        <v>0</v>
      </c>
      <c r="AC276" s="2">
        <v>0</v>
      </c>
      <c r="AD276" s="2">
        <v>1.06</v>
      </c>
      <c r="AE276" s="2">
        <v>0</v>
      </c>
      <c r="AF276" s="2" t="s">
        <v>598</v>
      </c>
      <c r="AG276" s="2">
        <v>0</v>
      </c>
      <c r="AH276" s="2">
        <v>0</v>
      </c>
      <c r="AI276" s="2">
        <v>0</v>
      </c>
      <c r="AM276" s="20">
        <f t="shared" si="12"/>
        <v>10.4</v>
      </c>
      <c r="AN276" s="20">
        <f t="shared" si="13"/>
        <v>8.51</v>
      </c>
      <c r="AO276" s="92">
        <f t="shared" si="14"/>
        <v>0.81826923076923075</v>
      </c>
    </row>
    <row r="277" spans="1:41" ht="15" customHeight="1" x14ac:dyDescent="0.25">
      <c r="A277" s="2" t="s">
        <v>389</v>
      </c>
      <c r="B277" s="2" t="s">
        <v>393</v>
      </c>
      <c r="C277" s="2">
        <v>2014</v>
      </c>
      <c r="D277" s="2">
        <v>43.64</v>
      </c>
      <c r="E277" s="2">
        <v>49.85</v>
      </c>
      <c r="F277" s="2">
        <v>0</v>
      </c>
      <c r="G277" s="2">
        <v>1.37</v>
      </c>
      <c r="H277" s="2">
        <v>0</v>
      </c>
      <c r="I277" s="2">
        <v>0</v>
      </c>
      <c r="J277" s="2">
        <v>0</v>
      </c>
      <c r="K277" s="2">
        <v>0</v>
      </c>
      <c r="L277" s="2" t="s">
        <v>598</v>
      </c>
      <c r="M277" s="2">
        <v>4.2</v>
      </c>
      <c r="N277" s="2">
        <v>8.39</v>
      </c>
      <c r="O277" s="2">
        <v>29.37</v>
      </c>
      <c r="P277" s="2">
        <v>0</v>
      </c>
      <c r="Q277" s="2">
        <v>0</v>
      </c>
      <c r="R277" s="2">
        <v>0</v>
      </c>
      <c r="S277" s="2" t="s">
        <v>8</v>
      </c>
      <c r="T277" s="2">
        <v>0</v>
      </c>
      <c r="U277" s="2">
        <v>0</v>
      </c>
      <c r="V277" s="2">
        <v>0</v>
      </c>
      <c r="W277" s="2">
        <v>0</v>
      </c>
      <c r="X277" s="2">
        <v>0</v>
      </c>
      <c r="Y277" s="2">
        <v>0</v>
      </c>
      <c r="Z277" s="2">
        <v>0</v>
      </c>
      <c r="AA277" s="2">
        <v>0</v>
      </c>
      <c r="AB277" s="2">
        <v>0</v>
      </c>
      <c r="AC277" s="2">
        <v>0</v>
      </c>
      <c r="AD277" s="2">
        <v>6.52</v>
      </c>
      <c r="AE277" s="2">
        <v>0</v>
      </c>
      <c r="AF277" s="2" t="s">
        <v>598</v>
      </c>
      <c r="AG277" s="2">
        <v>0</v>
      </c>
      <c r="AH277" s="2">
        <v>0</v>
      </c>
      <c r="AI277" s="2">
        <v>0</v>
      </c>
      <c r="AM277" s="20">
        <f t="shared" si="12"/>
        <v>49.849999999999994</v>
      </c>
      <c r="AN277" s="20">
        <f t="shared" si="13"/>
        <v>43.64</v>
      </c>
      <c r="AO277" s="92">
        <f t="shared" si="14"/>
        <v>0.87542627883650959</v>
      </c>
    </row>
    <row r="278" spans="1:41" ht="15" customHeight="1" x14ac:dyDescent="0.25">
      <c r="A278" s="2" t="s">
        <v>394</v>
      </c>
      <c r="B278" s="2" t="s">
        <v>395</v>
      </c>
      <c r="C278" s="2">
        <v>2014</v>
      </c>
      <c r="D278" s="2">
        <v>82</v>
      </c>
      <c r="E278" s="2">
        <v>1.375</v>
      </c>
      <c r="F278" s="2" t="s">
        <v>598</v>
      </c>
      <c r="G278" s="2">
        <v>0</v>
      </c>
      <c r="H278" s="2" t="s">
        <v>598</v>
      </c>
      <c r="I278" s="2" t="s">
        <v>598</v>
      </c>
      <c r="J278" s="2">
        <v>1.375</v>
      </c>
      <c r="K278" s="2" t="s">
        <v>598</v>
      </c>
      <c r="L278" s="2" t="s">
        <v>599</v>
      </c>
      <c r="M278" s="2" t="s">
        <v>598</v>
      </c>
      <c r="N278" s="2" t="s">
        <v>598</v>
      </c>
      <c r="O278" s="2" t="s">
        <v>598</v>
      </c>
      <c r="P278" s="2" t="s">
        <v>598</v>
      </c>
      <c r="Q278" s="2" t="s">
        <v>598</v>
      </c>
      <c r="R278" s="2" t="s">
        <v>598</v>
      </c>
      <c r="S278" s="2" t="s">
        <v>598</v>
      </c>
      <c r="T278" s="2" t="s">
        <v>598</v>
      </c>
      <c r="U278" s="2" t="s">
        <v>598</v>
      </c>
      <c r="V278" s="2" t="s">
        <v>598</v>
      </c>
      <c r="W278" s="2" t="s">
        <v>598</v>
      </c>
      <c r="X278" s="2" t="s">
        <v>598</v>
      </c>
      <c r="Y278" s="2" t="s">
        <v>598</v>
      </c>
      <c r="Z278" s="2" t="s">
        <v>598</v>
      </c>
      <c r="AA278" s="2" t="s">
        <v>598</v>
      </c>
      <c r="AB278" s="2" t="s">
        <v>598</v>
      </c>
      <c r="AC278" s="2" t="s">
        <v>598</v>
      </c>
      <c r="AD278" s="2" t="s">
        <v>598</v>
      </c>
      <c r="AE278" s="2" t="s">
        <v>598</v>
      </c>
      <c r="AF278" s="2" t="s">
        <v>598</v>
      </c>
      <c r="AG278" s="2" t="s">
        <v>598</v>
      </c>
      <c r="AH278" s="2" t="s">
        <v>598</v>
      </c>
      <c r="AI278" s="2" t="s">
        <v>598</v>
      </c>
      <c r="AM278" s="20">
        <f t="shared" si="12"/>
        <v>1.375</v>
      </c>
      <c r="AN278" s="20">
        <f t="shared" si="13"/>
        <v>82</v>
      </c>
      <c r="AO278" s="92">
        <f t="shared" si="14"/>
        <v>59.636363636363633</v>
      </c>
    </row>
    <row r="279" spans="1:41" ht="15" customHeight="1" x14ac:dyDescent="0.25">
      <c r="A279" s="2" t="s">
        <v>394</v>
      </c>
      <c r="B279" s="2" t="s">
        <v>396</v>
      </c>
      <c r="C279" s="2">
        <v>2014</v>
      </c>
      <c r="D279" s="2">
        <v>0.84</v>
      </c>
      <c r="E279" s="2">
        <v>0.84</v>
      </c>
      <c r="F279" s="2" t="s">
        <v>598</v>
      </c>
      <c r="G279" s="2">
        <v>0.14000000000000001</v>
      </c>
      <c r="H279" s="2" t="s">
        <v>598</v>
      </c>
      <c r="I279" s="2" t="s">
        <v>598</v>
      </c>
      <c r="J279" s="2" t="s">
        <v>598</v>
      </c>
      <c r="K279" s="2" t="s">
        <v>598</v>
      </c>
      <c r="L279" s="2" t="s">
        <v>599</v>
      </c>
      <c r="M279" s="2" t="s">
        <v>598</v>
      </c>
      <c r="N279" s="2" t="s">
        <v>598</v>
      </c>
      <c r="O279" s="2" t="s">
        <v>598</v>
      </c>
      <c r="P279" s="2" t="s">
        <v>598</v>
      </c>
      <c r="Q279" s="2" t="s">
        <v>598</v>
      </c>
      <c r="R279" s="2" t="s">
        <v>598</v>
      </c>
      <c r="S279" s="2" t="s">
        <v>598</v>
      </c>
      <c r="T279" s="2" t="s">
        <v>598</v>
      </c>
      <c r="U279" s="2">
        <v>0.7</v>
      </c>
      <c r="V279" s="2" t="s">
        <v>598</v>
      </c>
      <c r="W279" s="2" t="s">
        <v>598</v>
      </c>
      <c r="X279" s="2" t="s">
        <v>598</v>
      </c>
      <c r="Y279" s="2" t="s">
        <v>598</v>
      </c>
      <c r="Z279" s="2" t="s">
        <v>598</v>
      </c>
      <c r="AA279" s="2" t="s">
        <v>598</v>
      </c>
      <c r="AB279" s="2" t="s">
        <v>598</v>
      </c>
      <c r="AC279" s="2" t="s">
        <v>598</v>
      </c>
      <c r="AD279" s="2" t="s">
        <v>598</v>
      </c>
      <c r="AE279" s="2" t="s">
        <v>598</v>
      </c>
      <c r="AF279" s="2" t="s">
        <v>598</v>
      </c>
      <c r="AG279" s="2" t="s">
        <v>598</v>
      </c>
      <c r="AH279" s="2" t="s">
        <v>598</v>
      </c>
      <c r="AI279" s="2" t="s">
        <v>598</v>
      </c>
      <c r="AM279" s="20">
        <f t="shared" si="12"/>
        <v>0.84</v>
      </c>
      <c r="AN279" s="20">
        <f t="shared" si="13"/>
        <v>0.84</v>
      </c>
      <c r="AO279" s="92">
        <f t="shared" si="14"/>
        <v>1</v>
      </c>
    </row>
    <row r="280" spans="1:41" ht="15" customHeight="1" x14ac:dyDescent="0.25">
      <c r="A280" s="2" t="s">
        <v>397</v>
      </c>
      <c r="B280" s="2" t="s">
        <v>398</v>
      </c>
      <c r="C280" s="2">
        <v>2014</v>
      </c>
      <c r="D280" s="2">
        <v>12.987</v>
      </c>
      <c r="E280" s="2">
        <v>15.648999999999999</v>
      </c>
      <c r="F280" s="2" t="s">
        <v>598</v>
      </c>
      <c r="G280" s="2">
        <v>6.6539999999999999</v>
      </c>
      <c r="H280" s="2" t="s">
        <v>598</v>
      </c>
      <c r="I280" s="2" t="s">
        <v>598</v>
      </c>
      <c r="J280" s="2" t="s">
        <v>598</v>
      </c>
      <c r="K280" s="2" t="s">
        <v>598</v>
      </c>
      <c r="L280" s="2" t="s">
        <v>599</v>
      </c>
      <c r="M280" s="2" t="s">
        <v>598</v>
      </c>
      <c r="N280" s="2" t="s">
        <v>598</v>
      </c>
      <c r="O280" s="2" t="s">
        <v>598</v>
      </c>
      <c r="P280" s="2" t="s">
        <v>598</v>
      </c>
      <c r="Q280" s="2" t="s">
        <v>598</v>
      </c>
      <c r="R280" s="2" t="s">
        <v>598</v>
      </c>
      <c r="S280" s="2" t="s">
        <v>598</v>
      </c>
      <c r="T280" s="2">
        <v>8.9949999999999992</v>
      </c>
      <c r="U280" s="2" t="s">
        <v>598</v>
      </c>
      <c r="V280" s="2" t="s">
        <v>598</v>
      </c>
      <c r="W280" s="2" t="s">
        <v>598</v>
      </c>
      <c r="X280" s="2" t="s">
        <v>598</v>
      </c>
      <c r="Y280" s="2" t="s">
        <v>598</v>
      </c>
      <c r="Z280" s="2" t="s">
        <v>598</v>
      </c>
      <c r="AA280" s="2" t="s">
        <v>598</v>
      </c>
      <c r="AB280" s="2" t="s">
        <v>598</v>
      </c>
      <c r="AC280" s="2" t="s">
        <v>598</v>
      </c>
      <c r="AD280" s="2" t="s">
        <v>598</v>
      </c>
      <c r="AE280" s="2" t="s">
        <v>598</v>
      </c>
      <c r="AF280" s="2" t="s">
        <v>598</v>
      </c>
      <c r="AG280" s="2" t="s">
        <v>598</v>
      </c>
      <c r="AH280" s="2" t="s">
        <v>598</v>
      </c>
      <c r="AI280" s="2" t="s">
        <v>598</v>
      </c>
      <c r="AM280" s="20">
        <f t="shared" si="12"/>
        <v>15.648999999999999</v>
      </c>
      <c r="AN280" s="20">
        <f t="shared" si="13"/>
        <v>12.987</v>
      </c>
      <c r="AO280" s="92">
        <f t="shared" si="14"/>
        <v>0.82989328391590522</v>
      </c>
    </row>
    <row r="281" spans="1:41" ht="15" customHeight="1" x14ac:dyDescent="0.25">
      <c r="A281" s="2" t="s">
        <v>399</v>
      </c>
      <c r="B281" s="2" t="s">
        <v>400</v>
      </c>
      <c r="C281" s="2">
        <v>2014</v>
      </c>
      <c r="D281" s="2">
        <v>25.78</v>
      </c>
      <c r="E281" s="2">
        <v>27.367999999999999</v>
      </c>
      <c r="F281" s="2" t="s">
        <v>598</v>
      </c>
      <c r="G281" s="2" t="s">
        <v>598</v>
      </c>
      <c r="H281" s="2" t="s">
        <v>598</v>
      </c>
      <c r="I281" s="2">
        <v>5.415</v>
      </c>
      <c r="J281" s="2" t="s">
        <v>598</v>
      </c>
      <c r="K281" s="2" t="s">
        <v>598</v>
      </c>
      <c r="L281" s="2" t="s">
        <v>599</v>
      </c>
      <c r="M281" s="2" t="s">
        <v>598</v>
      </c>
      <c r="N281" s="2" t="s">
        <v>598</v>
      </c>
      <c r="O281" s="2" t="s">
        <v>598</v>
      </c>
      <c r="P281" s="2">
        <v>17.268999999999998</v>
      </c>
      <c r="Q281" s="2" t="s">
        <v>598</v>
      </c>
      <c r="R281" s="2" t="s">
        <v>598</v>
      </c>
      <c r="S281" s="2" t="s">
        <v>598</v>
      </c>
      <c r="T281" s="2" t="s">
        <v>598</v>
      </c>
      <c r="U281" s="2" t="s">
        <v>598</v>
      </c>
      <c r="V281" s="2" t="s">
        <v>598</v>
      </c>
      <c r="W281" s="2" t="s">
        <v>598</v>
      </c>
      <c r="X281" s="2" t="s">
        <v>598</v>
      </c>
      <c r="Y281" s="2" t="s">
        <v>598</v>
      </c>
      <c r="Z281" s="2" t="s">
        <v>598</v>
      </c>
      <c r="AA281" s="2" t="s">
        <v>598</v>
      </c>
      <c r="AB281" s="2" t="s">
        <v>598</v>
      </c>
      <c r="AC281" s="2" t="s">
        <v>598</v>
      </c>
      <c r="AD281" s="2">
        <v>4.6840000000000002</v>
      </c>
      <c r="AE281" s="2" t="s">
        <v>598</v>
      </c>
      <c r="AF281" s="2" t="s">
        <v>598</v>
      </c>
      <c r="AG281" s="2" t="s">
        <v>598</v>
      </c>
      <c r="AH281" s="2" t="s">
        <v>598</v>
      </c>
      <c r="AI281" s="2" t="s">
        <v>598</v>
      </c>
      <c r="AM281" s="20">
        <f t="shared" si="12"/>
        <v>27.367999999999999</v>
      </c>
      <c r="AN281" s="20">
        <f t="shared" si="13"/>
        <v>25.78</v>
      </c>
      <c r="AO281" s="92">
        <f t="shared" si="14"/>
        <v>0.94197603040046785</v>
      </c>
    </row>
    <row r="282" spans="1:41" ht="15" customHeight="1" x14ac:dyDescent="0.25">
      <c r="A282" s="2" t="s">
        <v>399</v>
      </c>
      <c r="B282" s="2" t="s">
        <v>401</v>
      </c>
      <c r="C282" s="2">
        <v>2014</v>
      </c>
      <c r="D282" s="2">
        <v>18.760000000000002</v>
      </c>
      <c r="E282" s="2">
        <v>20.66</v>
      </c>
      <c r="F282" s="2" t="s">
        <v>598</v>
      </c>
      <c r="G282" s="2">
        <v>1.1599999999999999</v>
      </c>
      <c r="H282" s="2" t="s">
        <v>598</v>
      </c>
      <c r="I282" s="2" t="s">
        <v>598</v>
      </c>
      <c r="J282" s="2" t="s">
        <v>598</v>
      </c>
      <c r="K282" s="2" t="s">
        <v>598</v>
      </c>
      <c r="L282" s="2" t="s">
        <v>599</v>
      </c>
      <c r="M282" s="2" t="s">
        <v>598</v>
      </c>
      <c r="N282" s="2" t="s">
        <v>598</v>
      </c>
      <c r="O282" s="2">
        <v>9.6</v>
      </c>
      <c r="P282" s="2">
        <v>2.39</v>
      </c>
      <c r="Q282" s="2" t="s">
        <v>598</v>
      </c>
      <c r="R282" s="2" t="s">
        <v>598</v>
      </c>
      <c r="S282" s="2" t="s">
        <v>8</v>
      </c>
      <c r="T282" s="2" t="s">
        <v>598</v>
      </c>
      <c r="U282" s="2" t="s">
        <v>598</v>
      </c>
      <c r="V282" s="2" t="s">
        <v>598</v>
      </c>
      <c r="W282" s="2">
        <v>3.2</v>
      </c>
      <c r="X282" s="2">
        <v>1.83</v>
      </c>
      <c r="Y282" s="2" t="s">
        <v>598</v>
      </c>
      <c r="Z282" s="2" t="s">
        <v>598</v>
      </c>
      <c r="AA282" s="2" t="s">
        <v>598</v>
      </c>
      <c r="AB282" s="2" t="s">
        <v>598</v>
      </c>
      <c r="AC282" s="2" t="s">
        <v>598</v>
      </c>
      <c r="AD282" s="2">
        <v>2.48</v>
      </c>
      <c r="AE282" s="2" t="s">
        <v>598</v>
      </c>
      <c r="AF282" s="2" t="s">
        <v>598</v>
      </c>
      <c r="AG282" s="2" t="s">
        <v>598</v>
      </c>
      <c r="AH282" s="2" t="s">
        <v>598</v>
      </c>
      <c r="AI282" s="2" t="s">
        <v>598</v>
      </c>
      <c r="AM282" s="20">
        <f t="shared" si="12"/>
        <v>20.66</v>
      </c>
      <c r="AN282" s="20">
        <f t="shared" si="13"/>
        <v>18.760000000000002</v>
      </c>
      <c r="AO282" s="92">
        <f t="shared" si="14"/>
        <v>0.90803484995159733</v>
      </c>
    </row>
    <row r="283" spans="1:41" ht="15" customHeight="1" x14ac:dyDescent="0.25">
      <c r="A283" s="2" t="s">
        <v>399</v>
      </c>
      <c r="B283" s="2" t="s">
        <v>402</v>
      </c>
      <c r="C283" s="2">
        <v>2014</v>
      </c>
      <c r="D283" s="2">
        <v>408</v>
      </c>
      <c r="E283" s="2">
        <v>171.58</v>
      </c>
      <c r="F283" s="2" t="s">
        <v>598</v>
      </c>
      <c r="G283" s="2">
        <v>0.47</v>
      </c>
      <c r="H283" s="2" t="s">
        <v>598</v>
      </c>
      <c r="I283" s="2">
        <v>4.58</v>
      </c>
      <c r="J283" s="2" t="s">
        <v>598</v>
      </c>
      <c r="K283" s="2" t="s">
        <v>598</v>
      </c>
      <c r="L283" s="2" t="s">
        <v>599</v>
      </c>
      <c r="M283" s="2" t="s">
        <v>598</v>
      </c>
      <c r="N283" s="2" t="s">
        <v>598</v>
      </c>
      <c r="O283" s="2" t="s">
        <v>598</v>
      </c>
      <c r="P283" s="2" t="s">
        <v>598</v>
      </c>
      <c r="Q283" s="2" t="s">
        <v>598</v>
      </c>
      <c r="R283" s="2">
        <v>4.5599999999999996</v>
      </c>
      <c r="S283" s="2" t="s">
        <v>598</v>
      </c>
      <c r="T283" s="2" t="s">
        <v>598</v>
      </c>
      <c r="U283" s="2" t="s">
        <v>598</v>
      </c>
      <c r="V283" s="2" t="s">
        <v>598</v>
      </c>
      <c r="W283" s="2" t="s">
        <v>598</v>
      </c>
      <c r="X283" s="2">
        <v>13.07</v>
      </c>
      <c r="Y283" s="2" t="s">
        <v>598</v>
      </c>
      <c r="Z283" s="2" t="s">
        <v>598</v>
      </c>
      <c r="AA283" s="2" t="s">
        <v>598</v>
      </c>
      <c r="AB283" s="2">
        <v>148.9</v>
      </c>
      <c r="AC283" s="2" t="s">
        <v>598</v>
      </c>
      <c r="AD283" s="2" t="s">
        <v>598</v>
      </c>
      <c r="AE283" s="2" t="s">
        <v>598</v>
      </c>
      <c r="AF283" s="2" t="s">
        <v>598</v>
      </c>
      <c r="AG283" s="2" t="s">
        <v>598</v>
      </c>
      <c r="AH283" s="2" t="s">
        <v>598</v>
      </c>
      <c r="AI283" s="2" t="s">
        <v>598</v>
      </c>
      <c r="AM283" s="20">
        <f t="shared" si="12"/>
        <v>171.58</v>
      </c>
      <c r="AN283" s="20">
        <f t="shared" si="13"/>
        <v>408</v>
      </c>
      <c r="AO283" s="92">
        <f t="shared" si="14"/>
        <v>2.3778995220888213</v>
      </c>
    </row>
    <row r="284" spans="1:41" ht="15" customHeight="1" x14ac:dyDescent="0.25">
      <c r="A284" s="2" t="s">
        <v>399</v>
      </c>
      <c r="B284" s="2" t="s">
        <v>403</v>
      </c>
      <c r="C284" s="2">
        <v>2014</v>
      </c>
      <c r="D284" s="2">
        <v>108.5</v>
      </c>
      <c r="E284" s="2">
        <v>113.488</v>
      </c>
      <c r="F284" s="2" t="s">
        <v>598</v>
      </c>
      <c r="G284" s="2">
        <v>0.26200000000000001</v>
      </c>
      <c r="H284" s="2" t="s">
        <v>598</v>
      </c>
      <c r="I284" s="2">
        <v>5.4119999999999999</v>
      </c>
      <c r="J284" s="2" t="s">
        <v>598</v>
      </c>
      <c r="K284" s="2" t="s">
        <v>598</v>
      </c>
      <c r="L284" s="2" t="s">
        <v>599</v>
      </c>
      <c r="M284" s="2" t="s">
        <v>598</v>
      </c>
      <c r="N284" s="2" t="s">
        <v>598</v>
      </c>
      <c r="O284" s="2" t="s">
        <v>598</v>
      </c>
      <c r="P284" s="2" t="s">
        <v>598</v>
      </c>
      <c r="Q284" s="2" t="s">
        <v>598</v>
      </c>
      <c r="R284" s="2">
        <v>2.2949999999999999</v>
      </c>
      <c r="S284" s="2" t="s">
        <v>8</v>
      </c>
      <c r="T284" s="2" t="s">
        <v>598</v>
      </c>
      <c r="U284" s="2" t="s">
        <v>598</v>
      </c>
      <c r="V284" s="2" t="s">
        <v>598</v>
      </c>
      <c r="W284" s="2" t="s">
        <v>598</v>
      </c>
      <c r="X284" s="2" t="s">
        <v>598</v>
      </c>
      <c r="Y284" s="2" t="s">
        <v>598</v>
      </c>
      <c r="Z284" s="2" t="s">
        <v>598</v>
      </c>
      <c r="AA284" s="2" t="s">
        <v>598</v>
      </c>
      <c r="AB284" s="2">
        <v>74.954999999999998</v>
      </c>
      <c r="AC284" s="2" t="s">
        <v>598</v>
      </c>
      <c r="AD284" s="2" t="s">
        <v>598</v>
      </c>
      <c r="AE284" s="2" t="s">
        <v>598</v>
      </c>
      <c r="AF284" s="2" t="s">
        <v>598</v>
      </c>
      <c r="AG284" s="2" t="s">
        <v>598</v>
      </c>
      <c r="AH284" s="2">
        <v>30.564</v>
      </c>
      <c r="AI284" s="2">
        <v>30.873000000000001</v>
      </c>
      <c r="AM284" s="20">
        <f t="shared" si="12"/>
        <v>113.797</v>
      </c>
      <c r="AN284" s="20">
        <f t="shared" si="13"/>
        <v>108.5</v>
      </c>
      <c r="AO284" s="92">
        <f t="shared" si="14"/>
        <v>0.95345219997012221</v>
      </c>
    </row>
    <row r="285" spans="1:41" ht="15" customHeight="1" x14ac:dyDescent="0.25">
      <c r="A285" s="2" t="s">
        <v>399</v>
      </c>
      <c r="B285" s="2" t="s">
        <v>404</v>
      </c>
      <c r="C285" s="2">
        <v>2014</v>
      </c>
      <c r="D285" s="2">
        <v>7.3</v>
      </c>
      <c r="E285" s="2">
        <v>7.2990000000000004</v>
      </c>
      <c r="F285" s="2" t="s">
        <v>598</v>
      </c>
      <c r="G285" s="2">
        <v>0.27900000000000003</v>
      </c>
      <c r="H285" s="2" t="s">
        <v>598</v>
      </c>
      <c r="I285" s="2" t="s">
        <v>598</v>
      </c>
      <c r="J285" s="2" t="s">
        <v>598</v>
      </c>
      <c r="K285" s="2" t="s">
        <v>598</v>
      </c>
      <c r="L285" s="2" t="s">
        <v>599</v>
      </c>
      <c r="M285" s="2" t="s">
        <v>598</v>
      </c>
      <c r="N285" s="2" t="s">
        <v>598</v>
      </c>
      <c r="O285" s="2" t="s">
        <v>598</v>
      </c>
      <c r="P285" s="2" t="s">
        <v>598</v>
      </c>
      <c r="Q285" s="2" t="s">
        <v>598</v>
      </c>
      <c r="R285" s="2" t="s">
        <v>598</v>
      </c>
      <c r="S285" s="2" t="s">
        <v>598</v>
      </c>
      <c r="T285" s="2">
        <v>7.02</v>
      </c>
      <c r="U285" s="2" t="s">
        <v>598</v>
      </c>
      <c r="V285" s="2" t="s">
        <v>598</v>
      </c>
      <c r="W285" s="2" t="s">
        <v>598</v>
      </c>
      <c r="X285" s="2" t="s">
        <v>598</v>
      </c>
      <c r="Y285" s="2" t="s">
        <v>598</v>
      </c>
      <c r="Z285" s="2" t="s">
        <v>598</v>
      </c>
      <c r="AA285" s="2" t="s">
        <v>598</v>
      </c>
      <c r="AB285" s="2" t="s">
        <v>598</v>
      </c>
      <c r="AC285" s="2" t="s">
        <v>598</v>
      </c>
      <c r="AD285" s="2" t="s">
        <v>598</v>
      </c>
      <c r="AE285" s="2" t="s">
        <v>598</v>
      </c>
      <c r="AF285" s="2" t="s">
        <v>598</v>
      </c>
      <c r="AG285" s="2" t="s">
        <v>598</v>
      </c>
      <c r="AH285" s="2" t="s">
        <v>598</v>
      </c>
      <c r="AI285" s="2" t="s">
        <v>598</v>
      </c>
      <c r="AM285" s="20">
        <f t="shared" si="12"/>
        <v>7.2989999999999995</v>
      </c>
      <c r="AN285" s="20">
        <f t="shared" si="13"/>
        <v>7.3</v>
      </c>
      <c r="AO285" s="92">
        <f t="shared" si="14"/>
        <v>1.0001370050691876</v>
      </c>
    </row>
    <row r="286" spans="1:41"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T286" s="2" t="s">
        <v>599</v>
      </c>
      <c r="U286" s="2" t="s">
        <v>599</v>
      </c>
      <c r="V286" s="2" t="s">
        <v>599</v>
      </c>
      <c r="W286" s="2" t="s">
        <v>599</v>
      </c>
      <c r="X286" s="2" t="s">
        <v>599</v>
      </c>
      <c r="Y286" s="2" t="s">
        <v>599</v>
      </c>
      <c r="Z286" s="2" t="s">
        <v>599</v>
      </c>
      <c r="AA286" s="2" t="s">
        <v>599</v>
      </c>
      <c r="AB286" s="2" t="s">
        <v>599</v>
      </c>
      <c r="AC286" s="2" t="s">
        <v>599</v>
      </c>
      <c r="AD286" s="2" t="s">
        <v>599</v>
      </c>
      <c r="AE286" s="2" t="s">
        <v>599</v>
      </c>
      <c r="AF286" s="2" t="s">
        <v>599</v>
      </c>
      <c r="AG286" s="2" t="s">
        <v>599</v>
      </c>
      <c r="AH286" s="2" t="s">
        <v>599</v>
      </c>
      <c r="AI286" s="2" t="s">
        <v>599</v>
      </c>
      <c r="AM286" s="20">
        <f t="shared" si="12"/>
        <v>0</v>
      </c>
      <c r="AN286" s="20">
        <f t="shared" si="13"/>
        <v>0</v>
      </c>
      <c r="AO286" s="92" t="str">
        <f t="shared" si="14"/>
        <v/>
      </c>
    </row>
    <row r="287" spans="1:41"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T287" s="2" t="s">
        <v>599</v>
      </c>
      <c r="U287" s="2" t="s">
        <v>599</v>
      </c>
      <c r="V287" s="2" t="s">
        <v>599</v>
      </c>
      <c r="W287" s="2" t="s">
        <v>599</v>
      </c>
      <c r="X287" s="2" t="s">
        <v>599</v>
      </c>
      <c r="Y287" s="2" t="s">
        <v>599</v>
      </c>
      <c r="Z287" s="2" t="s">
        <v>599</v>
      </c>
      <c r="AA287" s="2" t="s">
        <v>599</v>
      </c>
      <c r="AB287" s="2" t="s">
        <v>599</v>
      </c>
      <c r="AC287" s="2" t="s">
        <v>599</v>
      </c>
      <c r="AD287" s="2" t="s">
        <v>599</v>
      </c>
      <c r="AE287" s="2" t="s">
        <v>599</v>
      </c>
      <c r="AF287" s="2" t="s">
        <v>599</v>
      </c>
      <c r="AG287" s="2" t="s">
        <v>599</v>
      </c>
      <c r="AH287" s="2" t="s">
        <v>599</v>
      </c>
      <c r="AI287" s="2" t="s">
        <v>599</v>
      </c>
      <c r="AM287" s="20">
        <f t="shared" si="12"/>
        <v>0</v>
      </c>
      <c r="AN287" s="20">
        <f t="shared" si="13"/>
        <v>0</v>
      </c>
      <c r="AO287" s="92" t="str">
        <f t="shared" si="14"/>
        <v/>
      </c>
    </row>
    <row r="288" spans="1:41"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T288" s="2" t="s">
        <v>599</v>
      </c>
      <c r="U288" s="2" t="s">
        <v>599</v>
      </c>
      <c r="V288" s="2" t="s">
        <v>599</v>
      </c>
      <c r="W288" s="2" t="s">
        <v>599</v>
      </c>
      <c r="X288" s="2" t="s">
        <v>599</v>
      </c>
      <c r="Y288" s="2" t="s">
        <v>599</v>
      </c>
      <c r="Z288" s="2" t="s">
        <v>599</v>
      </c>
      <c r="AA288" s="2" t="s">
        <v>599</v>
      </c>
      <c r="AB288" s="2" t="s">
        <v>599</v>
      </c>
      <c r="AC288" s="2" t="s">
        <v>599</v>
      </c>
      <c r="AD288" s="2" t="s">
        <v>599</v>
      </c>
      <c r="AE288" s="2" t="s">
        <v>599</v>
      </c>
      <c r="AF288" s="2" t="s">
        <v>599</v>
      </c>
      <c r="AG288" s="2" t="s">
        <v>599</v>
      </c>
      <c r="AH288" s="2" t="s">
        <v>599</v>
      </c>
      <c r="AI288" s="2" t="s">
        <v>599</v>
      </c>
      <c r="AM288" s="20">
        <f t="shared" si="12"/>
        <v>0</v>
      </c>
      <c r="AN288" s="20">
        <f t="shared" si="13"/>
        <v>0</v>
      </c>
      <c r="AO288" s="92" t="str">
        <f t="shared" si="14"/>
        <v/>
      </c>
    </row>
    <row r="289" spans="1:41"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T289" s="2" t="s">
        <v>599</v>
      </c>
      <c r="U289" s="2" t="s">
        <v>599</v>
      </c>
      <c r="V289" s="2" t="s">
        <v>599</v>
      </c>
      <c r="W289" s="2" t="s">
        <v>599</v>
      </c>
      <c r="X289" s="2" t="s">
        <v>599</v>
      </c>
      <c r="Y289" s="2" t="s">
        <v>599</v>
      </c>
      <c r="Z289" s="2" t="s">
        <v>599</v>
      </c>
      <c r="AA289" s="2" t="s">
        <v>599</v>
      </c>
      <c r="AB289" s="2" t="s">
        <v>599</v>
      </c>
      <c r="AC289" s="2" t="s">
        <v>599</v>
      </c>
      <c r="AD289" s="2" t="s">
        <v>599</v>
      </c>
      <c r="AE289" s="2" t="s">
        <v>599</v>
      </c>
      <c r="AF289" s="2" t="s">
        <v>599</v>
      </c>
      <c r="AG289" s="2" t="s">
        <v>599</v>
      </c>
      <c r="AH289" s="2" t="s">
        <v>599</v>
      </c>
      <c r="AI289" s="2" t="s">
        <v>599</v>
      </c>
      <c r="AM289" s="20">
        <f t="shared" si="12"/>
        <v>0</v>
      </c>
      <c r="AN289" s="20">
        <f t="shared" si="13"/>
        <v>0</v>
      </c>
      <c r="AO289" s="92" t="str">
        <f t="shared" si="14"/>
        <v/>
      </c>
    </row>
    <row r="290" spans="1:41" ht="15" customHeight="1" x14ac:dyDescent="0.25">
      <c r="A290" s="2" t="s">
        <v>410</v>
      </c>
      <c r="B290" s="2" t="s">
        <v>411</v>
      </c>
      <c r="C290" s="2">
        <v>2014</v>
      </c>
      <c r="D290" s="2" t="s">
        <v>598</v>
      </c>
      <c r="E290" s="2" t="s">
        <v>598</v>
      </c>
      <c r="F290" s="2" t="s">
        <v>598</v>
      </c>
      <c r="G290" s="2" t="s">
        <v>598</v>
      </c>
      <c r="H290" s="2" t="s">
        <v>598</v>
      </c>
      <c r="I290" s="2" t="s">
        <v>598</v>
      </c>
      <c r="J290" s="2" t="s">
        <v>598</v>
      </c>
      <c r="K290" s="2" t="s">
        <v>598</v>
      </c>
      <c r="L290" s="2" t="s">
        <v>599</v>
      </c>
      <c r="M290" s="2" t="s">
        <v>598</v>
      </c>
      <c r="N290" s="2" t="s">
        <v>598</v>
      </c>
      <c r="O290" s="2" t="s">
        <v>598</v>
      </c>
      <c r="P290" s="2" t="s">
        <v>598</v>
      </c>
      <c r="Q290" s="2" t="s">
        <v>598</v>
      </c>
      <c r="R290" s="2" t="s">
        <v>598</v>
      </c>
      <c r="S290" s="2" t="s">
        <v>598</v>
      </c>
      <c r="T290" s="2" t="s">
        <v>598</v>
      </c>
      <c r="U290" s="2" t="s">
        <v>598</v>
      </c>
      <c r="V290" s="2" t="s">
        <v>598</v>
      </c>
      <c r="W290" s="2" t="s">
        <v>598</v>
      </c>
      <c r="X290" s="2" t="s">
        <v>598</v>
      </c>
      <c r="Y290" s="2" t="s">
        <v>598</v>
      </c>
      <c r="Z290" s="2" t="s">
        <v>598</v>
      </c>
      <c r="AA290" s="2" t="s">
        <v>598</v>
      </c>
      <c r="AB290" s="2" t="s">
        <v>598</v>
      </c>
      <c r="AC290" s="2" t="s">
        <v>598</v>
      </c>
      <c r="AD290" s="2" t="s">
        <v>598</v>
      </c>
      <c r="AE290" s="2" t="s">
        <v>598</v>
      </c>
      <c r="AF290" s="2" t="s">
        <v>598</v>
      </c>
      <c r="AG290" s="2" t="s">
        <v>598</v>
      </c>
      <c r="AH290" s="2" t="s">
        <v>598</v>
      </c>
      <c r="AI290" s="2" t="s">
        <v>598</v>
      </c>
      <c r="AM290" s="20">
        <f t="shared" si="12"/>
        <v>0</v>
      </c>
      <c r="AN290" s="20">
        <f t="shared" si="13"/>
        <v>0</v>
      </c>
      <c r="AO290" s="92" t="str">
        <f t="shared" si="14"/>
        <v/>
      </c>
    </row>
    <row r="291" spans="1:41" ht="15" customHeight="1" x14ac:dyDescent="0.25">
      <c r="A291" s="2" t="s">
        <v>410</v>
      </c>
      <c r="B291" s="2" t="s">
        <v>412</v>
      </c>
      <c r="C291" s="2">
        <v>2014</v>
      </c>
      <c r="D291" s="2">
        <v>45.5</v>
      </c>
      <c r="E291" s="2">
        <v>52.7</v>
      </c>
      <c r="F291" s="2" t="s">
        <v>598</v>
      </c>
      <c r="G291" s="2">
        <v>0.3</v>
      </c>
      <c r="H291" s="2" t="s">
        <v>598</v>
      </c>
      <c r="I291" s="2" t="s">
        <v>598</v>
      </c>
      <c r="J291" s="2" t="s">
        <v>598</v>
      </c>
      <c r="K291" s="2">
        <v>1.8</v>
      </c>
      <c r="L291" s="2" t="s">
        <v>607</v>
      </c>
      <c r="M291" s="2">
        <v>15.3</v>
      </c>
      <c r="N291" s="2">
        <v>9.4</v>
      </c>
      <c r="O291" s="2" t="s">
        <v>598</v>
      </c>
      <c r="P291" s="2" t="s">
        <v>598</v>
      </c>
      <c r="Q291" s="2" t="s">
        <v>598</v>
      </c>
      <c r="R291" s="2" t="s">
        <v>598</v>
      </c>
      <c r="S291" s="2" t="s">
        <v>598</v>
      </c>
      <c r="T291" s="2">
        <v>6.1</v>
      </c>
      <c r="U291" s="2">
        <v>16</v>
      </c>
      <c r="V291" s="2" t="s">
        <v>598</v>
      </c>
      <c r="W291" s="2" t="s">
        <v>598</v>
      </c>
      <c r="X291" s="2" t="s">
        <v>598</v>
      </c>
      <c r="Y291" s="2" t="s">
        <v>598</v>
      </c>
      <c r="Z291" s="2" t="s">
        <v>598</v>
      </c>
      <c r="AA291" s="2" t="s">
        <v>598</v>
      </c>
      <c r="AB291" s="2" t="s">
        <v>598</v>
      </c>
      <c r="AC291" s="2" t="s">
        <v>598</v>
      </c>
      <c r="AD291" s="2">
        <v>3.8</v>
      </c>
      <c r="AE291" s="2" t="s">
        <v>598</v>
      </c>
      <c r="AF291" s="2" t="s">
        <v>598</v>
      </c>
      <c r="AG291" s="2" t="s">
        <v>598</v>
      </c>
      <c r="AH291" s="2" t="s">
        <v>598</v>
      </c>
      <c r="AI291" s="2" t="s">
        <v>598</v>
      </c>
      <c r="AM291" s="20">
        <f t="shared" si="12"/>
        <v>52.7</v>
      </c>
      <c r="AN291" s="20">
        <f t="shared" si="13"/>
        <v>45.5</v>
      </c>
      <c r="AO291" s="92">
        <f t="shared" si="14"/>
        <v>0.86337760910815931</v>
      </c>
    </row>
    <row r="292" spans="1:41" ht="15" customHeight="1" x14ac:dyDescent="0.25">
      <c r="A292" s="2" t="s">
        <v>413</v>
      </c>
      <c r="B292" s="2" t="s">
        <v>414</v>
      </c>
      <c r="C292" s="2">
        <v>2014</v>
      </c>
      <c r="D292" s="2">
        <v>900.3</v>
      </c>
      <c r="E292" s="2">
        <v>1146.4000000000001</v>
      </c>
      <c r="F292" s="2">
        <v>0</v>
      </c>
      <c r="G292" s="2">
        <v>1.1000000000000001</v>
      </c>
      <c r="H292" s="2" t="s">
        <v>598</v>
      </c>
      <c r="I292" s="2">
        <v>10.4</v>
      </c>
      <c r="J292" s="2" t="s">
        <v>598</v>
      </c>
      <c r="K292" s="2" t="s">
        <v>598</v>
      </c>
      <c r="L292" s="2" t="s">
        <v>599</v>
      </c>
      <c r="M292" s="2">
        <v>0</v>
      </c>
      <c r="N292" s="2">
        <v>0</v>
      </c>
      <c r="O292" s="2">
        <v>0</v>
      </c>
      <c r="P292" s="2">
        <v>0</v>
      </c>
      <c r="Q292" s="2">
        <v>0</v>
      </c>
      <c r="R292" s="2">
        <v>0</v>
      </c>
      <c r="S292" s="2" t="s">
        <v>598</v>
      </c>
      <c r="T292" s="2">
        <v>136.76</v>
      </c>
      <c r="U292" s="2">
        <v>0</v>
      </c>
      <c r="V292" s="2">
        <v>0</v>
      </c>
      <c r="W292" s="2">
        <v>315</v>
      </c>
      <c r="X292" s="2">
        <v>12.95</v>
      </c>
      <c r="Y292" s="2">
        <v>0</v>
      </c>
      <c r="Z292" s="2">
        <v>0</v>
      </c>
      <c r="AA292" s="2">
        <v>191.09</v>
      </c>
      <c r="AB292" s="2">
        <v>424</v>
      </c>
      <c r="AC292" s="2" t="s">
        <v>598</v>
      </c>
      <c r="AD292" s="2">
        <v>55.1</v>
      </c>
      <c r="AE292" s="2" t="s">
        <v>598</v>
      </c>
      <c r="AF292" s="2" t="s">
        <v>598</v>
      </c>
      <c r="AG292" s="2" t="s">
        <v>598</v>
      </c>
      <c r="AH292" s="2" t="s">
        <v>598</v>
      </c>
      <c r="AI292" s="2" t="s">
        <v>598</v>
      </c>
      <c r="AM292" s="20">
        <f t="shared" si="12"/>
        <v>1146.3999999999999</v>
      </c>
      <c r="AN292" s="20">
        <f t="shared" si="13"/>
        <v>900.3</v>
      </c>
      <c r="AO292" s="92">
        <f t="shared" si="14"/>
        <v>0.7853279832519191</v>
      </c>
    </row>
    <row r="293" spans="1:41" ht="15" customHeight="1" x14ac:dyDescent="0.25">
      <c r="A293" s="2" t="s">
        <v>415</v>
      </c>
      <c r="B293" s="2" t="s">
        <v>416</v>
      </c>
      <c r="C293" s="2">
        <v>2014</v>
      </c>
      <c r="D293" s="2">
        <v>1.8360000000000001</v>
      </c>
      <c r="E293" s="2">
        <v>1.968</v>
      </c>
      <c r="F293" s="2" t="s">
        <v>598</v>
      </c>
      <c r="G293" s="2" t="s">
        <v>598</v>
      </c>
      <c r="H293" s="2" t="s">
        <v>598</v>
      </c>
      <c r="I293" s="2" t="s">
        <v>598</v>
      </c>
      <c r="J293" s="2" t="s">
        <v>598</v>
      </c>
      <c r="K293" s="2">
        <v>1.968</v>
      </c>
      <c r="L293" s="2" t="s">
        <v>599</v>
      </c>
      <c r="M293" s="2" t="s">
        <v>598</v>
      </c>
      <c r="N293" s="2" t="s">
        <v>598</v>
      </c>
      <c r="O293" s="2" t="s">
        <v>598</v>
      </c>
      <c r="P293" s="2" t="s">
        <v>598</v>
      </c>
      <c r="Q293" s="2" t="s">
        <v>598</v>
      </c>
      <c r="R293" s="2" t="s">
        <v>598</v>
      </c>
      <c r="S293" s="2" t="s">
        <v>598</v>
      </c>
      <c r="T293" s="2" t="s">
        <v>598</v>
      </c>
      <c r="U293" s="2" t="s">
        <v>598</v>
      </c>
      <c r="V293" s="2" t="s">
        <v>598</v>
      </c>
      <c r="W293" s="2" t="s">
        <v>598</v>
      </c>
      <c r="X293" s="2" t="s">
        <v>598</v>
      </c>
      <c r="Y293" s="2" t="s">
        <v>598</v>
      </c>
      <c r="Z293" s="2" t="s">
        <v>598</v>
      </c>
      <c r="AA293" s="2" t="s">
        <v>598</v>
      </c>
      <c r="AB293" s="2" t="s">
        <v>598</v>
      </c>
      <c r="AC293" s="2" t="s">
        <v>598</v>
      </c>
      <c r="AD293" s="2" t="s">
        <v>598</v>
      </c>
      <c r="AE293" s="2" t="s">
        <v>598</v>
      </c>
      <c r="AF293" s="2" t="s">
        <v>598</v>
      </c>
      <c r="AG293" s="2" t="s">
        <v>598</v>
      </c>
      <c r="AH293" s="2" t="s">
        <v>598</v>
      </c>
      <c r="AI293" s="2" t="s">
        <v>598</v>
      </c>
      <c r="AM293" s="20">
        <f t="shared" si="12"/>
        <v>1.968</v>
      </c>
      <c r="AN293" s="20">
        <f t="shared" si="13"/>
        <v>1.8360000000000001</v>
      </c>
      <c r="AO293" s="92">
        <f t="shared" si="14"/>
        <v>0.93292682926829273</v>
      </c>
    </row>
    <row r="294" spans="1:41" ht="15" customHeight="1" x14ac:dyDescent="0.25">
      <c r="A294" s="2" t="s">
        <v>415</v>
      </c>
      <c r="B294" s="2" t="s">
        <v>417</v>
      </c>
      <c r="C294" s="2">
        <v>2014</v>
      </c>
      <c r="D294" s="2">
        <v>0.80300000000000005</v>
      </c>
      <c r="E294" s="2">
        <v>0.83320399999999994</v>
      </c>
      <c r="F294" s="2" t="s">
        <v>598</v>
      </c>
      <c r="G294" s="2" t="s">
        <v>598</v>
      </c>
      <c r="H294" s="2" t="s">
        <v>598</v>
      </c>
      <c r="I294" s="2" t="s">
        <v>598</v>
      </c>
      <c r="J294" s="2" t="s">
        <v>598</v>
      </c>
      <c r="K294" s="2" t="s">
        <v>598</v>
      </c>
      <c r="L294" s="2" t="s">
        <v>599</v>
      </c>
      <c r="M294" s="2" t="s">
        <v>598</v>
      </c>
      <c r="N294" s="2" t="s">
        <v>598</v>
      </c>
      <c r="O294" s="2" t="s">
        <v>598</v>
      </c>
      <c r="P294" s="2" t="s">
        <v>598</v>
      </c>
      <c r="Q294" s="2" t="s">
        <v>598</v>
      </c>
      <c r="R294" s="2" t="s">
        <v>598</v>
      </c>
      <c r="S294" s="2" t="s">
        <v>598</v>
      </c>
      <c r="T294" s="2">
        <v>0.59855999999999998</v>
      </c>
      <c r="U294" s="2" t="s">
        <v>598</v>
      </c>
      <c r="V294" s="2" t="s">
        <v>598</v>
      </c>
      <c r="W294" s="2" t="s">
        <v>598</v>
      </c>
      <c r="X294" s="2" t="s">
        <v>598</v>
      </c>
      <c r="Y294" s="2" t="s">
        <v>598</v>
      </c>
      <c r="Z294" s="2" t="s">
        <v>598</v>
      </c>
      <c r="AA294" s="2" t="s">
        <v>598</v>
      </c>
      <c r="AB294" s="2" t="s">
        <v>598</v>
      </c>
      <c r="AC294" s="2" t="s">
        <v>598</v>
      </c>
      <c r="AD294" s="2" t="s">
        <v>598</v>
      </c>
      <c r="AE294" s="2" t="s">
        <v>598</v>
      </c>
      <c r="AF294" s="2" t="s">
        <v>598</v>
      </c>
      <c r="AG294" s="2" t="s">
        <v>598</v>
      </c>
      <c r="AH294" s="2">
        <v>0.23464399999999999</v>
      </c>
      <c r="AI294" s="2" t="s">
        <v>599</v>
      </c>
      <c r="AM294" s="20">
        <f t="shared" si="12"/>
        <v>0.59855999999999998</v>
      </c>
      <c r="AN294" s="20">
        <f t="shared" si="13"/>
        <v>0.80300000000000005</v>
      </c>
      <c r="AO294" s="92">
        <f t="shared" si="14"/>
        <v>1.341553060678963</v>
      </c>
    </row>
    <row r="295" spans="1:41" ht="15" customHeight="1" x14ac:dyDescent="0.25">
      <c r="A295" s="2" t="s">
        <v>415</v>
      </c>
      <c r="B295" s="2" t="s">
        <v>418</v>
      </c>
      <c r="C295" s="2">
        <v>2014</v>
      </c>
      <c r="D295" s="2">
        <v>3.27</v>
      </c>
      <c r="E295" s="2">
        <v>3.633</v>
      </c>
      <c r="F295" s="2" t="s">
        <v>598</v>
      </c>
      <c r="G295" s="2">
        <v>0.57999999999999996</v>
      </c>
      <c r="H295" s="2" t="s">
        <v>598</v>
      </c>
      <c r="I295" s="2" t="s">
        <v>598</v>
      </c>
      <c r="J295" s="2" t="s">
        <v>598</v>
      </c>
      <c r="K295" s="2" t="s">
        <v>598</v>
      </c>
      <c r="L295" s="2" t="s">
        <v>599</v>
      </c>
      <c r="M295" s="2" t="s">
        <v>598</v>
      </c>
      <c r="N295" s="2" t="s">
        <v>598</v>
      </c>
      <c r="O295" s="2" t="s">
        <v>598</v>
      </c>
      <c r="P295" s="2" t="s">
        <v>598</v>
      </c>
      <c r="Q295" s="2" t="s">
        <v>598</v>
      </c>
      <c r="R295" s="2" t="s">
        <v>598</v>
      </c>
      <c r="S295" s="2" t="s">
        <v>598</v>
      </c>
      <c r="T295" s="2">
        <v>3.0529999999999999</v>
      </c>
      <c r="U295" s="2" t="s">
        <v>598</v>
      </c>
      <c r="V295" s="2" t="s">
        <v>598</v>
      </c>
      <c r="W295" s="2" t="s">
        <v>598</v>
      </c>
      <c r="X295" s="2" t="s">
        <v>598</v>
      </c>
      <c r="Y295" s="2" t="s">
        <v>598</v>
      </c>
      <c r="Z295" s="2" t="s">
        <v>598</v>
      </c>
      <c r="AA295" s="2" t="s">
        <v>598</v>
      </c>
      <c r="AB295" s="2" t="s">
        <v>598</v>
      </c>
      <c r="AC295" s="2" t="s">
        <v>598</v>
      </c>
      <c r="AD295" s="2" t="s">
        <v>598</v>
      </c>
      <c r="AE295" s="2" t="s">
        <v>598</v>
      </c>
      <c r="AF295" s="2" t="s">
        <v>598</v>
      </c>
      <c r="AG295" s="2" t="s">
        <v>598</v>
      </c>
      <c r="AH295" s="2" t="s">
        <v>598</v>
      </c>
      <c r="AI295" s="2" t="s">
        <v>598</v>
      </c>
      <c r="AM295" s="20">
        <f t="shared" si="12"/>
        <v>3.633</v>
      </c>
      <c r="AN295" s="20">
        <f t="shared" si="13"/>
        <v>3.27</v>
      </c>
      <c r="AO295" s="92">
        <f t="shared" si="14"/>
        <v>0.90008257638315448</v>
      </c>
    </row>
    <row r="296" spans="1:41" ht="15" customHeight="1" x14ac:dyDescent="0.25">
      <c r="A296" s="2" t="s">
        <v>415</v>
      </c>
      <c r="B296" s="2" t="s">
        <v>419</v>
      </c>
      <c r="C296" s="2">
        <v>2014</v>
      </c>
      <c r="D296" s="2">
        <v>12.768000000000001</v>
      </c>
      <c r="E296" s="2">
        <v>17.166</v>
      </c>
      <c r="F296" s="2" t="s">
        <v>598</v>
      </c>
      <c r="G296" s="2">
        <v>3.3000000000000002E-2</v>
      </c>
      <c r="H296" s="2" t="s">
        <v>598</v>
      </c>
      <c r="I296" s="2" t="s">
        <v>598</v>
      </c>
      <c r="J296" s="2" t="s">
        <v>598</v>
      </c>
      <c r="K296" s="2">
        <v>2.1999999999999999E-2</v>
      </c>
      <c r="L296" s="2" t="s">
        <v>599</v>
      </c>
      <c r="M296" s="2" t="s">
        <v>598</v>
      </c>
      <c r="N296" s="2" t="s">
        <v>598</v>
      </c>
      <c r="O296" s="2" t="s">
        <v>598</v>
      </c>
      <c r="P296" s="2" t="s">
        <v>598</v>
      </c>
      <c r="Q296" s="2" t="s">
        <v>598</v>
      </c>
      <c r="R296" s="2" t="s">
        <v>598</v>
      </c>
      <c r="S296" s="2" t="s">
        <v>598</v>
      </c>
      <c r="T296" s="2">
        <v>17.111000000000001</v>
      </c>
      <c r="U296" s="2" t="s">
        <v>598</v>
      </c>
      <c r="V296" s="2" t="s">
        <v>598</v>
      </c>
      <c r="W296" s="2" t="s">
        <v>598</v>
      </c>
      <c r="X296" s="2" t="s">
        <v>598</v>
      </c>
      <c r="Y296" s="2" t="s">
        <v>598</v>
      </c>
      <c r="Z296" s="2" t="s">
        <v>598</v>
      </c>
      <c r="AA296" s="2" t="s">
        <v>598</v>
      </c>
      <c r="AB296" s="2" t="s">
        <v>598</v>
      </c>
      <c r="AC296" s="2" t="s">
        <v>598</v>
      </c>
      <c r="AD296" s="2" t="s">
        <v>598</v>
      </c>
      <c r="AE296" s="2" t="s">
        <v>598</v>
      </c>
      <c r="AF296" s="2" t="s">
        <v>598</v>
      </c>
      <c r="AG296" s="2" t="s">
        <v>598</v>
      </c>
      <c r="AH296" s="2" t="s">
        <v>598</v>
      </c>
      <c r="AI296" s="2" t="s">
        <v>598</v>
      </c>
      <c r="AM296" s="20">
        <f t="shared" si="12"/>
        <v>17.166</v>
      </c>
      <c r="AN296" s="20">
        <f t="shared" si="13"/>
        <v>12.768000000000001</v>
      </c>
      <c r="AO296" s="92">
        <f t="shared" si="14"/>
        <v>0.74379587556798321</v>
      </c>
    </row>
    <row r="297" spans="1:41" ht="15" customHeight="1" x14ac:dyDescent="0.25">
      <c r="A297" s="2" t="s">
        <v>420</v>
      </c>
      <c r="B297" s="2" t="s">
        <v>421</v>
      </c>
      <c r="C297" s="2">
        <v>2014</v>
      </c>
      <c r="D297" s="2">
        <v>27.33</v>
      </c>
      <c r="E297" s="2">
        <v>31.35</v>
      </c>
      <c r="F297" s="2" t="s">
        <v>598</v>
      </c>
      <c r="G297" s="2" t="s">
        <v>598</v>
      </c>
      <c r="H297" s="2" t="s">
        <v>598</v>
      </c>
      <c r="I297" s="2">
        <v>0.57999999999999996</v>
      </c>
      <c r="J297" s="2" t="s">
        <v>598</v>
      </c>
      <c r="K297" s="2" t="s">
        <v>598</v>
      </c>
      <c r="L297" s="2" t="s">
        <v>599</v>
      </c>
      <c r="M297" s="2" t="s">
        <v>598</v>
      </c>
      <c r="N297" s="2" t="s">
        <v>598</v>
      </c>
      <c r="O297" s="2" t="s">
        <v>598</v>
      </c>
      <c r="P297" s="2" t="s">
        <v>598</v>
      </c>
      <c r="Q297" s="2" t="s">
        <v>598</v>
      </c>
      <c r="R297" s="2" t="s">
        <v>598</v>
      </c>
      <c r="S297" s="2" t="s">
        <v>598</v>
      </c>
      <c r="T297" s="2" t="s">
        <v>598</v>
      </c>
      <c r="U297" s="2" t="s">
        <v>598</v>
      </c>
      <c r="V297" s="2" t="s">
        <v>598</v>
      </c>
      <c r="W297" s="2" t="s">
        <v>598</v>
      </c>
      <c r="X297" s="2">
        <v>23.04</v>
      </c>
      <c r="Y297" s="2" t="s">
        <v>598</v>
      </c>
      <c r="Z297" s="2" t="s">
        <v>598</v>
      </c>
      <c r="AA297" s="2" t="s">
        <v>598</v>
      </c>
      <c r="AB297" s="2" t="s">
        <v>598</v>
      </c>
      <c r="AC297" s="2">
        <v>7.73</v>
      </c>
      <c r="AD297" s="2" t="s">
        <v>598</v>
      </c>
      <c r="AE297" s="2" t="s">
        <v>598</v>
      </c>
      <c r="AF297" s="2" t="s">
        <v>598</v>
      </c>
      <c r="AG297" s="2" t="s">
        <v>598</v>
      </c>
      <c r="AH297" s="2" t="s">
        <v>598</v>
      </c>
      <c r="AI297" s="2" t="s">
        <v>598</v>
      </c>
      <c r="AM297" s="20">
        <f t="shared" si="12"/>
        <v>31.349999999999998</v>
      </c>
      <c r="AN297" s="20">
        <f t="shared" si="13"/>
        <v>27.33</v>
      </c>
      <c r="AO297" s="92">
        <f t="shared" si="14"/>
        <v>0.87177033492822964</v>
      </c>
    </row>
    <row r="298" spans="1:41" ht="15" customHeight="1" x14ac:dyDescent="0.25">
      <c r="A298" s="2" t="s">
        <v>422</v>
      </c>
      <c r="B298" s="2" t="s">
        <v>423</v>
      </c>
      <c r="C298" s="2">
        <v>2014</v>
      </c>
      <c r="D298" s="2">
        <v>38.168999999999997</v>
      </c>
      <c r="E298" s="2">
        <v>52.100999999999999</v>
      </c>
      <c r="F298" s="2" t="s">
        <v>598</v>
      </c>
      <c r="G298" s="2">
        <v>6.94</v>
      </c>
      <c r="H298" s="2" t="s">
        <v>598</v>
      </c>
      <c r="I298" s="2" t="s">
        <v>598</v>
      </c>
      <c r="J298" s="2" t="s">
        <v>598</v>
      </c>
      <c r="K298" s="2" t="s">
        <v>598</v>
      </c>
      <c r="L298" s="2" t="s">
        <v>599</v>
      </c>
      <c r="M298" s="2" t="s">
        <v>598</v>
      </c>
      <c r="N298" s="2" t="s">
        <v>598</v>
      </c>
      <c r="O298" s="2" t="s">
        <v>598</v>
      </c>
      <c r="P298" s="2" t="s">
        <v>598</v>
      </c>
      <c r="Q298" s="2" t="s">
        <v>598</v>
      </c>
      <c r="R298" s="2" t="s">
        <v>598</v>
      </c>
      <c r="S298" s="2" t="s">
        <v>8</v>
      </c>
      <c r="T298" s="2" t="s">
        <v>598</v>
      </c>
      <c r="U298" s="2" t="s">
        <v>598</v>
      </c>
      <c r="V298" s="2" t="s">
        <v>598</v>
      </c>
      <c r="W298" s="2">
        <v>30.422000000000001</v>
      </c>
      <c r="X298" s="2" t="s">
        <v>598</v>
      </c>
      <c r="Y298" s="2" t="s">
        <v>598</v>
      </c>
      <c r="Z298" s="2" t="s">
        <v>598</v>
      </c>
      <c r="AA298" s="2">
        <v>6.258</v>
      </c>
      <c r="AB298" s="2" t="s">
        <v>598</v>
      </c>
      <c r="AC298" s="2" t="s">
        <v>598</v>
      </c>
      <c r="AD298" s="2" t="s">
        <v>598</v>
      </c>
      <c r="AE298" s="2" t="s">
        <v>598</v>
      </c>
      <c r="AF298" s="2" t="s">
        <v>598</v>
      </c>
      <c r="AG298" s="2" t="s">
        <v>598</v>
      </c>
      <c r="AH298" s="2">
        <v>8.4809999999999999</v>
      </c>
      <c r="AI298" s="2">
        <v>8.4809999999999999</v>
      </c>
      <c r="AM298" s="20">
        <f t="shared" si="12"/>
        <v>52.101000000000006</v>
      </c>
      <c r="AN298" s="20">
        <f t="shared" si="13"/>
        <v>38.168999999999997</v>
      </c>
      <c r="AO298" s="92">
        <f t="shared" si="14"/>
        <v>0.73259630333390902</v>
      </c>
    </row>
    <row r="299" spans="1:41" ht="15" customHeight="1" x14ac:dyDescent="0.25">
      <c r="A299" s="2" t="s">
        <v>422</v>
      </c>
      <c r="B299" s="2" t="s">
        <v>424</v>
      </c>
      <c r="C299" s="2">
        <v>2014</v>
      </c>
      <c r="D299" s="2">
        <v>7.7830000000000004</v>
      </c>
      <c r="E299" s="2">
        <v>8.5679999999999996</v>
      </c>
      <c r="F299" s="2" t="s">
        <v>598</v>
      </c>
      <c r="G299" s="2">
        <v>0.105</v>
      </c>
      <c r="H299" s="2" t="s">
        <v>598</v>
      </c>
      <c r="I299" s="2" t="s">
        <v>598</v>
      </c>
      <c r="J299" s="2" t="s">
        <v>598</v>
      </c>
      <c r="K299" s="2" t="s">
        <v>598</v>
      </c>
      <c r="L299" s="2" t="s">
        <v>599</v>
      </c>
      <c r="M299" s="2" t="s">
        <v>598</v>
      </c>
      <c r="N299" s="2" t="s">
        <v>598</v>
      </c>
      <c r="O299" s="2">
        <v>6.9980000000000002</v>
      </c>
      <c r="P299" s="2" t="s">
        <v>598</v>
      </c>
      <c r="Q299" s="2" t="s">
        <v>598</v>
      </c>
      <c r="R299" s="2" t="s">
        <v>598</v>
      </c>
      <c r="S299" s="2" t="s">
        <v>8</v>
      </c>
      <c r="T299" s="2" t="s">
        <v>598</v>
      </c>
      <c r="U299" s="2" t="s">
        <v>598</v>
      </c>
      <c r="V299" s="2" t="s">
        <v>598</v>
      </c>
      <c r="W299" s="2" t="s">
        <v>598</v>
      </c>
      <c r="X299" s="2" t="s">
        <v>598</v>
      </c>
      <c r="Y299" s="2" t="s">
        <v>598</v>
      </c>
      <c r="Z299" s="2" t="s">
        <v>598</v>
      </c>
      <c r="AA299" s="2" t="s">
        <v>598</v>
      </c>
      <c r="AB299" s="2" t="s">
        <v>598</v>
      </c>
      <c r="AC299" s="2" t="s">
        <v>598</v>
      </c>
      <c r="AD299" s="2" t="s">
        <v>598</v>
      </c>
      <c r="AE299" s="2" t="s">
        <v>598</v>
      </c>
      <c r="AF299" s="2" t="s">
        <v>598</v>
      </c>
      <c r="AG299" s="2" t="s">
        <v>598</v>
      </c>
      <c r="AH299" s="2">
        <v>1.4650000000000001</v>
      </c>
      <c r="AI299" s="2">
        <v>1.4650000000000001</v>
      </c>
      <c r="AM299" s="20">
        <f t="shared" si="12"/>
        <v>8.5680000000000014</v>
      </c>
      <c r="AN299" s="20">
        <f t="shared" si="13"/>
        <v>7.7830000000000004</v>
      </c>
      <c r="AO299" s="92">
        <f t="shared" si="14"/>
        <v>0.9083800186741362</v>
      </c>
    </row>
    <row r="300" spans="1:41" ht="15" customHeight="1" x14ac:dyDescent="0.25">
      <c r="A300" s="2" t="s">
        <v>425</v>
      </c>
      <c r="B300" s="2" t="s">
        <v>426</v>
      </c>
      <c r="C300" s="2">
        <v>2014</v>
      </c>
      <c r="D300" s="2">
        <v>12.7</v>
      </c>
      <c r="E300" s="2">
        <v>18.100000000000001</v>
      </c>
      <c r="F300" s="2" t="s">
        <v>598</v>
      </c>
      <c r="G300" s="2">
        <v>0.2</v>
      </c>
      <c r="H300" s="2" t="s">
        <v>598</v>
      </c>
      <c r="I300" s="2" t="s">
        <v>598</v>
      </c>
      <c r="J300" s="2" t="s">
        <v>598</v>
      </c>
      <c r="K300" s="2" t="s">
        <v>598</v>
      </c>
      <c r="L300" s="2" t="s">
        <v>599</v>
      </c>
      <c r="M300" s="2">
        <v>17.100000000000001</v>
      </c>
      <c r="N300" s="2" t="s">
        <v>598</v>
      </c>
      <c r="O300" s="2" t="s">
        <v>598</v>
      </c>
      <c r="P300" s="2" t="s">
        <v>598</v>
      </c>
      <c r="Q300" s="2" t="s">
        <v>598</v>
      </c>
      <c r="R300" s="2" t="s">
        <v>598</v>
      </c>
      <c r="S300" s="2" t="s">
        <v>8</v>
      </c>
      <c r="T300" s="2" t="s">
        <v>598</v>
      </c>
      <c r="U300" s="2" t="s">
        <v>598</v>
      </c>
      <c r="V300" s="2" t="s">
        <v>598</v>
      </c>
      <c r="W300" s="2" t="s">
        <v>598</v>
      </c>
      <c r="X300" s="2" t="s">
        <v>598</v>
      </c>
      <c r="Y300" s="2">
        <v>0.8</v>
      </c>
      <c r="Z300" s="2" t="s">
        <v>598</v>
      </c>
      <c r="AA300" s="2" t="s">
        <v>598</v>
      </c>
      <c r="AB300" s="2" t="s">
        <v>598</v>
      </c>
      <c r="AC300" s="2" t="s">
        <v>598</v>
      </c>
      <c r="AD300" s="2" t="s">
        <v>598</v>
      </c>
      <c r="AE300" s="2" t="s">
        <v>598</v>
      </c>
      <c r="AF300" s="2" t="s">
        <v>598</v>
      </c>
      <c r="AG300" s="2" t="s">
        <v>598</v>
      </c>
      <c r="AH300" s="2" t="s">
        <v>598</v>
      </c>
      <c r="AI300" s="2" t="s">
        <v>598</v>
      </c>
      <c r="AM300" s="20">
        <f t="shared" si="12"/>
        <v>18.100000000000001</v>
      </c>
      <c r="AN300" s="20">
        <f t="shared" si="13"/>
        <v>12.7</v>
      </c>
      <c r="AO300" s="92">
        <f t="shared" si="14"/>
        <v>0.70165745856353579</v>
      </c>
    </row>
    <row r="301" spans="1:41" ht="15" customHeight="1" x14ac:dyDescent="0.25">
      <c r="A301" s="2" t="s">
        <v>425</v>
      </c>
      <c r="B301" s="2" t="s">
        <v>427</v>
      </c>
      <c r="C301" s="2">
        <v>2014</v>
      </c>
      <c r="D301" s="2">
        <v>75.2</v>
      </c>
      <c r="E301" s="2">
        <v>91.02</v>
      </c>
      <c r="F301" s="2" t="s">
        <v>598</v>
      </c>
      <c r="G301" s="2">
        <v>0.1</v>
      </c>
      <c r="H301" s="2" t="s">
        <v>598</v>
      </c>
      <c r="I301" s="2">
        <v>1.67</v>
      </c>
      <c r="J301" s="2" t="s">
        <v>598</v>
      </c>
      <c r="K301" s="2" t="s">
        <v>598</v>
      </c>
      <c r="L301" s="2" t="s">
        <v>599</v>
      </c>
      <c r="M301" s="2">
        <v>38.950000000000003</v>
      </c>
      <c r="N301" s="2" t="s">
        <v>598</v>
      </c>
      <c r="O301" s="2" t="s">
        <v>598</v>
      </c>
      <c r="P301" s="2" t="s">
        <v>598</v>
      </c>
      <c r="Q301" s="2" t="s">
        <v>598</v>
      </c>
      <c r="R301" s="2" t="s">
        <v>598</v>
      </c>
      <c r="S301" s="2" t="s">
        <v>8</v>
      </c>
      <c r="T301" s="2">
        <v>13.2</v>
      </c>
      <c r="U301" s="2" t="s">
        <v>598</v>
      </c>
      <c r="V301" s="2" t="s">
        <v>598</v>
      </c>
      <c r="W301" s="2">
        <v>26.5</v>
      </c>
      <c r="X301" s="2" t="s">
        <v>598</v>
      </c>
      <c r="Y301" s="2">
        <v>0</v>
      </c>
      <c r="Z301" s="2" t="s">
        <v>598</v>
      </c>
      <c r="AA301" s="2" t="s">
        <v>598</v>
      </c>
      <c r="AB301" s="2" t="s">
        <v>598</v>
      </c>
      <c r="AC301" s="2" t="s">
        <v>598</v>
      </c>
      <c r="AD301" s="2">
        <v>10.6</v>
      </c>
      <c r="AE301" s="2" t="s">
        <v>598</v>
      </c>
      <c r="AF301" s="2" t="s">
        <v>598</v>
      </c>
      <c r="AG301" s="2" t="s">
        <v>598</v>
      </c>
      <c r="AH301" s="2" t="s">
        <v>598</v>
      </c>
      <c r="AI301" s="2" t="s">
        <v>598</v>
      </c>
      <c r="AM301" s="20">
        <f t="shared" si="12"/>
        <v>91.02</v>
      </c>
      <c r="AN301" s="20">
        <f t="shared" si="13"/>
        <v>75.2</v>
      </c>
      <c r="AO301" s="92">
        <f t="shared" si="14"/>
        <v>0.82619204570424087</v>
      </c>
    </row>
    <row r="302" spans="1:41" ht="15" customHeight="1" x14ac:dyDescent="0.25">
      <c r="A302" s="2" t="s">
        <v>425</v>
      </c>
      <c r="B302" s="2" t="s">
        <v>428</v>
      </c>
      <c r="C302" s="2">
        <v>2014</v>
      </c>
      <c r="D302" s="2">
        <v>0.5</v>
      </c>
      <c r="E302" s="2">
        <v>0.69</v>
      </c>
      <c r="F302" s="2" t="s">
        <v>598</v>
      </c>
      <c r="G302" s="2">
        <v>0.22</v>
      </c>
      <c r="H302" s="2" t="s">
        <v>598</v>
      </c>
      <c r="I302" s="2" t="s">
        <v>598</v>
      </c>
      <c r="J302" s="2" t="s">
        <v>598</v>
      </c>
      <c r="K302" s="2" t="s">
        <v>598</v>
      </c>
      <c r="L302" s="2" t="s">
        <v>599</v>
      </c>
      <c r="M302" s="2">
        <v>0.47</v>
      </c>
      <c r="N302" s="2" t="s">
        <v>598</v>
      </c>
      <c r="O302" s="2" t="s">
        <v>598</v>
      </c>
      <c r="P302" s="2" t="s">
        <v>598</v>
      </c>
      <c r="Q302" s="2" t="s">
        <v>598</v>
      </c>
      <c r="R302" s="2" t="s">
        <v>598</v>
      </c>
      <c r="S302" s="2" t="s">
        <v>8</v>
      </c>
      <c r="T302" s="2" t="s">
        <v>598</v>
      </c>
      <c r="U302" s="2" t="s">
        <v>598</v>
      </c>
      <c r="V302" s="2" t="s">
        <v>598</v>
      </c>
      <c r="W302" s="2" t="s">
        <v>598</v>
      </c>
      <c r="X302" s="2" t="s">
        <v>598</v>
      </c>
      <c r="Y302" s="2" t="s">
        <v>598</v>
      </c>
      <c r="Z302" s="2" t="s">
        <v>598</v>
      </c>
      <c r="AA302" s="2" t="s">
        <v>598</v>
      </c>
      <c r="AB302" s="2" t="s">
        <v>598</v>
      </c>
      <c r="AC302" s="2" t="s">
        <v>598</v>
      </c>
      <c r="AD302" s="2" t="s">
        <v>598</v>
      </c>
      <c r="AE302" s="2" t="s">
        <v>598</v>
      </c>
      <c r="AF302" s="2" t="s">
        <v>598</v>
      </c>
      <c r="AG302" s="2" t="s">
        <v>598</v>
      </c>
      <c r="AH302" s="2" t="s">
        <v>598</v>
      </c>
      <c r="AI302" s="2" t="s">
        <v>598</v>
      </c>
      <c r="AM302" s="20">
        <f t="shared" si="12"/>
        <v>0.69</v>
      </c>
      <c r="AN302" s="20">
        <f t="shared" si="13"/>
        <v>0.5</v>
      </c>
      <c r="AO302" s="92">
        <f t="shared" si="14"/>
        <v>0.7246376811594204</v>
      </c>
    </row>
    <row r="303" spans="1:41" ht="15" customHeight="1" x14ac:dyDescent="0.25">
      <c r="A303" s="2" t="s">
        <v>425</v>
      </c>
      <c r="B303" s="2" t="s">
        <v>429</v>
      </c>
      <c r="C303" s="2">
        <v>2014</v>
      </c>
      <c r="D303" s="2">
        <v>476.3</v>
      </c>
      <c r="E303" s="2">
        <v>497.73</v>
      </c>
      <c r="F303" s="2" t="s">
        <v>598</v>
      </c>
      <c r="G303" s="2">
        <v>1.73</v>
      </c>
      <c r="H303" s="2" t="s">
        <v>598</v>
      </c>
      <c r="I303" s="2">
        <v>7.03</v>
      </c>
      <c r="J303" s="2" t="s">
        <v>598</v>
      </c>
      <c r="K303" s="2" t="s">
        <v>598</v>
      </c>
      <c r="L303" s="2" t="s">
        <v>619</v>
      </c>
      <c r="M303" s="2">
        <v>0</v>
      </c>
      <c r="N303" s="2" t="s">
        <v>598</v>
      </c>
      <c r="O303" s="2">
        <v>19.07</v>
      </c>
      <c r="P303" s="2" t="s">
        <v>598</v>
      </c>
      <c r="Q303" s="2" t="s">
        <v>598</v>
      </c>
      <c r="R303" s="2" t="s">
        <v>598</v>
      </c>
      <c r="S303" s="2" t="s">
        <v>8</v>
      </c>
      <c r="T303" s="2">
        <v>0.5</v>
      </c>
      <c r="U303" s="2" t="s">
        <v>598</v>
      </c>
      <c r="V303" s="2">
        <v>0</v>
      </c>
      <c r="W303" s="2">
        <v>125.5</v>
      </c>
      <c r="X303" s="2">
        <v>0</v>
      </c>
      <c r="Y303" s="2">
        <v>0.9</v>
      </c>
      <c r="Z303" s="2" t="s">
        <v>598</v>
      </c>
      <c r="AA303" s="2" t="s">
        <v>598</v>
      </c>
      <c r="AB303" s="2">
        <v>343</v>
      </c>
      <c r="AC303" s="2" t="s">
        <v>598</v>
      </c>
      <c r="AD303" s="2" t="s">
        <v>598</v>
      </c>
      <c r="AE303" s="2" t="s">
        <v>598</v>
      </c>
      <c r="AF303" s="2" t="s">
        <v>598</v>
      </c>
      <c r="AG303" s="2" t="s">
        <v>598</v>
      </c>
      <c r="AH303" s="2">
        <v>0</v>
      </c>
      <c r="AI303" s="2">
        <v>0</v>
      </c>
      <c r="AM303" s="20">
        <f t="shared" si="12"/>
        <v>497.73</v>
      </c>
      <c r="AN303" s="20">
        <f t="shared" si="13"/>
        <v>476.3</v>
      </c>
      <c r="AO303" s="92">
        <f t="shared" si="14"/>
        <v>0.95694452815783659</v>
      </c>
    </row>
    <row r="304" spans="1:41" ht="15" customHeight="1" x14ac:dyDescent="0.25">
      <c r="A304" s="2" t="s">
        <v>425</v>
      </c>
      <c r="B304" s="2" t="s">
        <v>430</v>
      </c>
      <c r="C304" s="2">
        <v>2014</v>
      </c>
      <c r="D304" s="2">
        <v>0.06</v>
      </c>
      <c r="E304" s="2">
        <v>7.0000000000000007E-2</v>
      </c>
      <c r="F304" s="2" t="s">
        <v>598</v>
      </c>
      <c r="G304" s="2">
        <v>7.0000000000000007E-2</v>
      </c>
      <c r="H304" s="2" t="s">
        <v>598</v>
      </c>
      <c r="I304" s="2" t="s">
        <v>598</v>
      </c>
      <c r="J304" s="2" t="s">
        <v>598</v>
      </c>
      <c r="K304" s="2" t="s">
        <v>598</v>
      </c>
      <c r="L304" s="2" t="s">
        <v>599</v>
      </c>
      <c r="M304" s="2" t="s">
        <v>598</v>
      </c>
      <c r="N304" s="2" t="s">
        <v>598</v>
      </c>
      <c r="O304" s="2" t="s">
        <v>598</v>
      </c>
      <c r="P304" s="2" t="s">
        <v>598</v>
      </c>
      <c r="Q304" s="2" t="s">
        <v>598</v>
      </c>
      <c r="R304" s="2" t="s">
        <v>598</v>
      </c>
      <c r="S304" s="2" t="s">
        <v>598</v>
      </c>
      <c r="T304" s="2" t="s">
        <v>598</v>
      </c>
      <c r="U304" s="2" t="s">
        <v>598</v>
      </c>
      <c r="V304" s="2" t="s">
        <v>598</v>
      </c>
      <c r="W304" s="2" t="s">
        <v>598</v>
      </c>
      <c r="X304" s="2" t="s">
        <v>598</v>
      </c>
      <c r="Y304" s="2" t="s">
        <v>598</v>
      </c>
      <c r="Z304" s="2" t="s">
        <v>598</v>
      </c>
      <c r="AA304" s="2" t="s">
        <v>598</v>
      </c>
      <c r="AB304" s="2" t="s">
        <v>598</v>
      </c>
      <c r="AC304" s="2" t="s">
        <v>598</v>
      </c>
      <c r="AD304" s="2" t="s">
        <v>598</v>
      </c>
      <c r="AE304" s="2" t="s">
        <v>598</v>
      </c>
      <c r="AF304" s="2" t="s">
        <v>598</v>
      </c>
      <c r="AG304" s="2" t="s">
        <v>598</v>
      </c>
      <c r="AH304" s="2" t="s">
        <v>598</v>
      </c>
      <c r="AI304" s="2" t="s">
        <v>598</v>
      </c>
      <c r="AM304" s="20">
        <f t="shared" si="12"/>
        <v>7.0000000000000007E-2</v>
      </c>
      <c r="AN304" s="20">
        <f t="shared" si="13"/>
        <v>0.06</v>
      </c>
      <c r="AO304" s="92">
        <f t="shared" si="14"/>
        <v>0.85714285714285698</v>
      </c>
    </row>
    <row r="305" spans="1:41" ht="15" customHeight="1" x14ac:dyDescent="0.25">
      <c r="A305" s="2" t="s">
        <v>425</v>
      </c>
      <c r="B305" s="2" t="s">
        <v>431</v>
      </c>
      <c r="C305" s="2">
        <v>2014</v>
      </c>
      <c r="D305" s="2">
        <v>31.7</v>
      </c>
      <c r="E305" s="2">
        <v>27.5</v>
      </c>
      <c r="F305" s="2" t="s">
        <v>598</v>
      </c>
      <c r="G305" s="2">
        <v>0.54</v>
      </c>
      <c r="H305" s="2" t="s">
        <v>598</v>
      </c>
      <c r="I305" s="2" t="s">
        <v>598</v>
      </c>
      <c r="J305" s="2" t="s">
        <v>598</v>
      </c>
      <c r="K305" s="2" t="s">
        <v>598</v>
      </c>
      <c r="L305" s="2" t="s">
        <v>599</v>
      </c>
      <c r="M305" s="2">
        <v>26.96</v>
      </c>
      <c r="N305" s="2" t="s">
        <v>598</v>
      </c>
      <c r="O305" s="2" t="s">
        <v>598</v>
      </c>
      <c r="P305" s="2" t="s">
        <v>598</v>
      </c>
      <c r="Q305" s="2" t="s">
        <v>598</v>
      </c>
      <c r="R305" s="2" t="s">
        <v>598</v>
      </c>
      <c r="S305" s="2" t="s">
        <v>598</v>
      </c>
      <c r="T305" s="2" t="s">
        <v>598</v>
      </c>
      <c r="U305" s="2" t="s">
        <v>598</v>
      </c>
      <c r="V305" s="2" t="s">
        <v>598</v>
      </c>
      <c r="W305" s="2" t="s">
        <v>598</v>
      </c>
      <c r="X305" s="2" t="s">
        <v>598</v>
      </c>
      <c r="Y305" s="2" t="s">
        <v>598</v>
      </c>
      <c r="Z305" s="2" t="s">
        <v>598</v>
      </c>
      <c r="AA305" s="2" t="s">
        <v>598</v>
      </c>
      <c r="AB305" s="2" t="s">
        <v>598</v>
      </c>
      <c r="AC305" s="2" t="s">
        <v>598</v>
      </c>
      <c r="AD305" s="2" t="s">
        <v>598</v>
      </c>
      <c r="AE305" s="2" t="s">
        <v>598</v>
      </c>
      <c r="AF305" s="2" t="s">
        <v>598</v>
      </c>
      <c r="AG305" s="2" t="s">
        <v>598</v>
      </c>
      <c r="AH305" s="2" t="s">
        <v>598</v>
      </c>
      <c r="AI305" s="2" t="s">
        <v>598</v>
      </c>
      <c r="AM305" s="20">
        <f t="shared" si="12"/>
        <v>27.5</v>
      </c>
      <c r="AN305" s="20">
        <f t="shared" si="13"/>
        <v>31.7</v>
      </c>
      <c r="AO305" s="92">
        <f t="shared" si="14"/>
        <v>1.1527272727272726</v>
      </c>
    </row>
    <row r="306" spans="1:41"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T306" s="2" t="s">
        <v>599</v>
      </c>
      <c r="U306" s="2" t="s">
        <v>599</v>
      </c>
      <c r="V306" s="2" t="s">
        <v>599</v>
      </c>
      <c r="W306" s="2" t="s">
        <v>599</v>
      </c>
      <c r="X306" s="2" t="s">
        <v>599</v>
      </c>
      <c r="Y306" s="2" t="s">
        <v>599</v>
      </c>
      <c r="Z306" s="2" t="s">
        <v>599</v>
      </c>
      <c r="AA306" s="2" t="s">
        <v>599</v>
      </c>
      <c r="AB306" s="2" t="s">
        <v>599</v>
      </c>
      <c r="AC306" s="2" t="s">
        <v>599</v>
      </c>
      <c r="AD306" s="2" t="s">
        <v>599</v>
      </c>
      <c r="AE306" s="2" t="s">
        <v>599</v>
      </c>
      <c r="AF306" s="2" t="s">
        <v>599</v>
      </c>
      <c r="AG306" s="2" t="s">
        <v>599</v>
      </c>
      <c r="AH306" s="2" t="s">
        <v>599</v>
      </c>
      <c r="AI306" s="2" t="s">
        <v>599</v>
      </c>
      <c r="AM306" s="20">
        <f t="shared" si="12"/>
        <v>0</v>
      </c>
      <c r="AN306" s="20">
        <f t="shared" si="13"/>
        <v>0</v>
      </c>
      <c r="AO306" s="92" t="str">
        <f t="shared" si="14"/>
        <v/>
      </c>
    </row>
    <row r="307" spans="1:41"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T307" s="2" t="s">
        <v>599</v>
      </c>
      <c r="U307" s="2" t="s">
        <v>599</v>
      </c>
      <c r="V307" s="2" t="s">
        <v>599</v>
      </c>
      <c r="W307" s="2" t="s">
        <v>599</v>
      </c>
      <c r="X307" s="2" t="s">
        <v>599</v>
      </c>
      <c r="Y307" s="2" t="s">
        <v>599</v>
      </c>
      <c r="Z307" s="2" t="s">
        <v>599</v>
      </c>
      <c r="AA307" s="2" t="s">
        <v>599</v>
      </c>
      <c r="AB307" s="2" t="s">
        <v>599</v>
      </c>
      <c r="AC307" s="2" t="s">
        <v>599</v>
      </c>
      <c r="AD307" s="2" t="s">
        <v>599</v>
      </c>
      <c r="AE307" s="2" t="s">
        <v>599</v>
      </c>
      <c r="AF307" s="2" t="s">
        <v>599</v>
      </c>
      <c r="AG307" s="2" t="s">
        <v>599</v>
      </c>
      <c r="AH307" s="2" t="s">
        <v>599</v>
      </c>
      <c r="AI307" s="2" t="s">
        <v>599</v>
      </c>
      <c r="AM307" s="20">
        <f t="shared" si="12"/>
        <v>0</v>
      </c>
      <c r="AN307" s="20">
        <f t="shared" si="13"/>
        <v>0</v>
      </c>
      <c r="AO307" s="92" t="str">
        <f t="shared" si="14"/>
        <v/>
      </c>
    </row>
    <row r="308" spans="1:41" ht="15" customHeight="1" x14ac:dyDescent="0.25">
      <c r="A308" s="2" t="s">
        <v>432</v>
      </c>
      <c r="B308" s="2" t="s">
        <v>435</v>
      </c>
      <c r="C308" s="2">
        <v>2014</v>
      </c>
      <c r="D308" s="2" t="s">
        <v>598</v>
      </c>
      <c r="E308" s="2" t="s">
        <v>598</v>
      </c>
      <c r="F308" s="2" t="s">
        <v>598</v>
      </c>
      <c r="G308" s="2" t="s">
        <v>598</v>
      </c>
      <c r="H308" s="2" t="s">
        <v>598</v>
      </c>
      <c r="I308" s="2" t="s">
        <v>598</v>
      </c>
      <c r="J308" s="2" t="s">
        <v>598</v>
      </c>
      <c r="K308" s="2" t="s">
        <v>598</v>
      </c>
      <c r="L308" s="2" t="s">
        <v>599</v>
      </c>
      <c r="M308" s="2" t="s">
        <v>598</v>
      </c>
      <c r="N308" s="2" t="s">
        <v>598</v>
      </c>
      <c r="O308" s="2" t="s">
        <v>598</v>
      </c>
      <c r="P308" s="2" t="s">
        <v>598</v>
      </c>
      <c r="Q308" s="2" t="s">
        <v>598</v>
      </c>
      <c r="R308" s="2" t="s">
        <v>598</v>
      </c>
      <c r="S308" s="2" t="s">
        <v>598</v>
      </c>
      <c r="T308" s="2" t="s">
        <v>598</v>
      </c>
      <c r="U308" s="2" t="s">
        <v>598</v>
      </c>
      <c r="V308" s="2" t="s">
        <v>598</v>
      </c>
      <c r="W308" s="2" t="s">
        <v>598</v>
      </c>
      <c r="X308" s="2" t="s">
        <v>598</v>
      </c>
      <c r="Y308" s="2" t="s">
        <v>598</v>
      </c>
      <c r="Z308" s="2" t="s">
        <v>598</v>
      </c>
      <c r="AA308" s="2" t="s">
        <v>598</v>
      </c>
      <c r="AB308" s="2" t="s">
        <v>598</v>
      </c>
      <c r="AC308" s="2" t="s">
        <v>598</v>
      </c>
      <c r="AD308" s="2" t="s">
        <v>598</v>
      </c>
      <c r="AE308" s="2" t="s">
        <v>598</v>
      </c>
      <c r="AF308" s="2" t="s">
        <v>598</v>
      </c>
      <c r="AG308" s="2" t="s">
        <v>598</v>
      </c>
      <c r="AH308" s="2" t="s">
        <v>598</v>
      </c>
      <c r="AI308" s="2" t="s">
        <v>598</v>
      </c>
      <c r="AM308" s="20">
        <f t="shared" si="12"/>
        <v>0</v>
      </c>
      <c r="AN308" s="20">
        <f t="shared" si="13"/>
        <v>0</v>
      </c>
      <c r="AO308" s="92" t="str">
        <f t="shared" si="14"/>
        <v/>
      </c>
    </row>
    <row r="309" spans="1:41" ht="15" customHeight="1" x14ac:dyDescent="0.25">
      <c r="A309" s="2" t="s">
        <v>436</v>
      </c>
      <c r="B309" s="2" t="s">
        <v>437</v>
      </c>
      <c r="C309" s="2">
        <v>2014</v>
      </c>
      <c r="D309" s="2">
        <v>8.1999999999999993</v>
      </c>
      <c r="E309" s="2">
        <v>9.58</v>
      </c>
      <c r="F309" s="2" t="s">
        <v>598</v>
      </c>
      <c r="G309" s="2">
        <v>0.1</v>
      </c>
      <c r="H309" s="2" t="s">
        <v>598</v>
      </c>
      <c r="I309" s="2" t="s">
        <v>598</v>
      </c>
      <c r="J309" s="2" t="s">
        <v>598</v>
      </c>
      <c r="K309" s="2" t="s">
        <v>598</v>
      </c>
      <c r="L309" s="2" t="s">
        <v>599</v>
      </c>
      <c r="M309" s="2" t="s">
        <v>598</v>
      </c>
      <c r="N309" s="2" t="s">
        <v>598</v>
      </c>
      <c r="O309" s="2" t="s">
        <v>598</v>
      </c>
      <c r="P309" s="2" t="s">
        <v>598</v>
      </c>
      <c r="Q309" s="2" t="s">
        <v>598</v>
      </c>
      <c r="R309" s="2">
        <v>9.4</v>
      </c>
      <c r="S309" s="2" t="s">
        <v>598</v>
      </c>
      <c r="T309" s="2">
        <v>0.08</v>
      </c>
      <c r="U309" s="2" t="s">
        <v>598</v>
      </c>
      <c r="V309" s="2" t="s">
        <v>598</v>
      </c>
      <c r="W309" s="2" t="s">
        <v>598</v>
      </c>
      <c r="X309" s="2" t="s">
        <v>598</v>
      </c>
      <c r="Y309" s="2" t="s">
        <v>598</v>
      </c>
      <c r="Z309" s="2" t="s">
        <v>598</v>
      </c>
      <c r="AA309" s="2" t="s">
        <v>598</v>
      </c>
      <c r="AB309" s="2" t="s">
        <v>598</v>
      </c>
      <c r="AC309" s="2" t="s">
        <v>598</v>
      </c>
      <c r="AD309" s="2" t="s">
        <v>598</v>
      </c>
      <c r="AE309" s="2" t="s">
        <v>598</v>
      </c>
      <c r="AF309" s="2" t="s">
        <v>598</v>
      </c>
      <c r="AG309" s="2" t="s">
        <v>598</v>
      </c>
      <c r="AH309" s="2" t="s">
        <v>598</v>
      </c>
      <c r="AI309" s="2" t="s">
        <v>598</v>
      </c>
      <c r="AM309" s="20">
        <f t="shared" si="12"/>
        <v>9.58</v>
      </c>
      <c r="AN309" s="20">
        <f t="shared" si="13"/>
        <v>8.1999999999999993</v>
      </c>
      <c r="AO309" s="92">
        <f t="shared" si="14"/>
        <v>0.85594989561586632</v>
      </c>
    </row>
    <row r="310" spans="1:41" ht="15" customHeight="1" x14ac:dyDescent="0.25">
      <c r="A310" s="2" t="s">
        <v>438</v>
      </c>
      <c r="B310" s="2" t="s">
        <v>439</v>
      </c>
      <c r="C310" s="2">
        <v>2014</v>
      </c>
      <c r="D310" s="2">
        <v>48.658000000000001</v>
      </c>
      <c r="E310" s="2">
        <v>50.844999999999999</v>
      </c>
      <c r="F310" s="2" t="s">
        <v>598</v>
      </c>
      <c r="G310" s="2">
        <v>0.317</v>
      </c>
      <c r="H310" s="2" t="s">
        <v>598</v>
      </c>
      <c r="I310" s="2" t="s">
        <v>598</v>
      </c>
      <c r="J310" s="2" t="s">
        <v>598</v>
      </c>
      <c r="K310" s="2">
        <v>0.46899999999999997</v>
      </c>
      <c r="L310" s="2" t="s">
        <v>620</v>
      </c>
      <c r="M310" s="2">
        <v>45.625</v>
      </c>
      <c r="N310" s="2">
        <v>0</v>
      </c>
      <c r="O310" s="2">
        <v>0</v>
      </c>
      <c r="P310" s="2">
        <v>0</v>
      </c>
      <c r="Q310" s="2">
        <v>0</v>
      </c>
      <c r="R310" s="2">
        <v>0</v>
      </c>
      <c r="S310" s="2" t="s">
        <v>8</v>
      </c>
      <c r="T310" s="2">
        <v>0.85</v>
      </c>
      <c r="U310" s="2" t="s">
        <v>598</v>
      </c>
      <c r="V310" s="2" t="s">
        <v>598</v>
      </c>
      <c r="W310" s="2" t="s">
        <v>598</v>
      </c>
      <c r="X310" s="2" t="s">
        <v>598</v>
      </c>
      <c r="Y310" s="2" t="s">
        <v>598</v>
      </c>
      <c r="Z310" s="2" t="s">
        <v>598</v>
      </c>
      <c r="AA310" s="2" t="s">
        <v>598</v>
      </c>
      <c r="AB310" s="2" t="s">
        <v>598</v>
      </c>
      <c r="AC310" s="2" t="s">
        <v>598</v>
      </c>
      <c r="AD310" s="2">
        <v>2.1869999999999998</v>
      </c>
      <c r="AE310" s="2" t="s">
        <v>598</v>
      </c>
      <c r="AF310" s="2" t="s">
        <v>598</v>
      </c>
      <c r="AG310" s="2" t="s">
        <v>598</v>
      </c>
      <c r="AH310" s="2">
        <v>1.397</v>
      </c>
      <c r="AI310" s="2">
        <v>1.474</v>
      </c>
      <c r="AM310" s="20">
        <f t="shared" si="12"/>
        <v>50.921999999999997</v>
      </c>
      <c r="AN310" s="20">
        <f t="shared" si="13"/>
        <v>48.658000000000001</v>
      </c>
      <c r="AO310" s="92">
        <f t="shared" si="14"/>
        <v>0.95553984525352509</v>
      </c>
    </row>
    <row r="311" spans="1:41" ht="15" customHeight="1" x14ac:dyDescent="0.25">
      <c r="A311" s="2" t="s">
        <v>438</v>
      </c>
      <c r="B311" s="2" t="s">
        <v>440</v>
      </c>
      <c r="C311" s="2">
        <v>2014</v>
      </c>
      <c r="D311" s="2">
        <v>7.51</v>
      </c>
      <c r="E311" s="2">
        <v>7.51</v>
      </c>
      <c r="F311" s="2" t="s">
        <v>598</v>
      </c>
      <c r="G311" s="2">
        <v>3.2000000000000001E-2</v>
      </c>
      <c r="H311" s="2" t="s">
        <v>598</v>
      </c>
      <c r="I311" s="2" t="s">
        <v>598</v>
      </c>
      <c r="J311" s="2" t="s">
        <v>598</v>
      </c>
      <c r="K311" s="2" t="s">
        <v>598</v>
      </c>
      <c r="L311" s="2" t="s">
        <v>599</v>
      </c>
      <c r="M311" s="2" t="s">
        <v>598</v>
      </c>
      <c r="N311" s="2" t="s">
        <v>598</v>
      </c>
      <c r="O311" s="2" t="s">
        <v>598</v>
      </c>
      <c r="P311" s="2" t="s">
        <v>598</v>
      </c>
      <c r="Q311" s="2" t="s">
        <v>598</v>
      </c>
      <c r="R311" s="2" t="s">
        <v>598</v>
      </c>
      <c r="S311" s="2" t="s">
        <v>598</v>
      </c>
      <c r="T311" s="2" t="s">
        <v>598</v>
      </c>
      <c r="U311" s="2">
        <v>7.343</v>
      </c>
      <c r="V311" s="2" t="s">
        <v>598</v>
      </c>
      <c r="W311" s="2" t="s">
        <v>598</v>
      </c>
      <c r="X311" s="2" t="s">
        <v>598</v>
      </c>
      <c r="Y311" s="2" t="s">
        <v>598</v>
      </c>
      <c r="Z311" s="2" t="s">
        <v>598</v>
      </c>
      <c r="AA311" s="2" t="s">
        <v>598</v>
      </c>
      <c r="AB311" s="2" t="s">
        <v>598</v>
      </c>
      <c r="AC311" s="2" t="s">
        <v>598</v>
      </c>
      <c r="AD311" s="2" t="s">
        <v>598</v>
      </c>
      <c r="AE311" s="2" t="s">
        <v>598</v>
      </c>
      <c r="AF311" s="2" t="s">
        <v>598</v>
      </c>
      <c r="AG311" s="2" t="s">
        <v>598</v>
      </c>
      <c r="AH311" s="2">
        <v>0.13500000000000001</v>
      </c>
      <c r="AI311" s="2">
        <v>0.14000000000000001</v>
      </c>
      <c r="AM311" s="20">
        <f t="shared" si="12"/>
        <v>7.5149999999999997</v>
      </c>
      <c r="AN311" s="20">
        <f t="shared" si="13"/>
        <v>7.51</v>
      </c>
      <c r="AO311" s="92">
        <f t="shared" si="14"/>
        <v>0.99933466400532267</v>
      </c>
    </row>
    <row r="312" spans="1:41"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T312" s="2" t="s">
        <v>599</v>
      </c>
      <c r="U312" s="2" t="s">
        <v>599</v>
      </c>
      <c r="V312" s="2" t="s">
        <v>599</v>
      </c>
      <c r="W312" s="2" t="s">
        <v>599</v>
      </c>
      <c r="X312" s="2" t="s">
        <v>599</v>
      </c>
      <c r="Y312" s="2" t="s">
        <v>599</v>
      </c>
      <c r="Z312" s="2" t="s">
        <v>599</v>
      </c>
      <c r="AA312" s="2" t="s">
        <v>599</v>
      </c>
      <c r="AB312" s="2" t="s">
        <v>599</v>
      </c>
      <c r="AC312" s="2" t="s">
        <v>599</v>
      </c>
      <c r="AD312" s="2" t="s">
        <v>599</v>
      </c>
      <c r="AE312" s="2" t="s">
        <v>599</v>
      </c>
      <c r="AF312" s="2" t="s">
        <v>599</v>
      </c>
      <c r="AG312" s="2" t="s">
        <v>599</v>
      </c>
      <c r="AH312" s="2" t="s">
        <v>599</v>
      </c>
      <c r="AI312" s="2" t="s">
        <v>599</v>
      </c>
      <c r="AM312" s="20">
        <f t="shared" si="12"/>
        <v>0</v>
      </c>
      <c r="AN312" s="20">
        <f t="shared" si="13"/>
        <v>0</v>
      </c>
      <c r="AO312" s="92" t="str">
        <f t="shared" si="14"/>
        <v/>
      </c>
    </row>
    <row r="313" spans="1:41" ht="15" customHeight="1" x14ac:dyDescent="0.2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T313" s="2" t="s">
        <v>599</v>
      </c>
      <c r="U313" s="2" t="s">
        <v>599</v>
      </c>
      <c r="V313" s="2" t="s">
        <v>599</v>
      </c>
      <c r="W313" s="2" t="s">
        <v>599</v>
      </c>
      <c r="X313" s="2" t="s">
        <v>599</v>
      </c>
      <c r="Y313" s="2" t="s">
        <v>599</v>
      </c>
      <c r="Z313" s="2" t="s">
        <v>599</v>
      </c>
      <c r="AA313" s="2" t="s">
        <v>599</v>
      </c>
      <c r="AB313" s="2" t="s">
        <v>599</v>
      </c>
      <c r="AC313" s="2" t="s">
        <v>599</v>
      </c>
      <c r="AD313" s="2" t="s">
        <v>599</v>
      </c>
      <c r="AE313" s="2" t="s">
        <v>599</v>
      </c>
      <c r="AF313" s="2" t="s">
        <v>599</v>
      </c>
      <c r="AG313" s="2" t="s">
        <v>599</v>
      </c>
      <c r="AH313" s="2" t="s">
        <v>599</v>
      </c>
      <c r="AI313" s="2" t="s">
        <v>599</v>
      </c>
      <c r="AM313" s="20">
        <f t="shared" si="12"/>
        <v>0</v>
      </c>
      <c r="AN313" s="20">
        <f t="shared" si="13"/>
        <v>0</v>
      </c>
      <c r="AO313" s="92" t="str">
        <f t="shared" si="14"/>
        <v/>
      </c>
    </row>
    <row r="314" spans="1:41" ht="15" customHeight="1" x14ac:dyDescent="0.25">
      <c r="A314" s="2" t="s">
        <v>443</v>
      </c>
      <c r="B314" s="2" t="s">
        <v>444</v>
      </c>
      <c r="C314" s="2">
        <v>2014</v>
      </c>
      <c r="D314" s="2">
        <v>47.4</v>
      </c>
      <c r="E314" s="2">
        <v>47.31</v>
      </c>
      <c r="F314" s="2" t="s">
        <v>598</v>
      </c>
      <c r="G314" s="2">
        <v>0.01</v>
      </c>
      <c r="H314" s="2" t="s">
        <v>598</v>
      </c>
      <c r="I314" s="2">
        <v>1.8</v>
      </c>
      <c r="J314" s="2" t="s">
        <v>598</v>
      </c>
      <c r="K314" s="2" t="s">
        <v>598</v>
      </c>
      <c r="L314" s="2" t="s">
        <v>623</v>
      </c>
      <c r="M314" s="2">
        <v>36.1</v>
      </c>
      <c r="N314" s="2" t="s">
        <v>598</v>
      </c>
      <c r="O314" s="2">
        <v>2</v>
      </c>
      <c r="P314" s="2" t="s">
        <v>598</v>
      </c>
      <c r="Q314" s="2" t="s">
        <v>598</v>
      </c>
      <c r="R314" s="2" t="s">
        <v>598</v>
      </c>
      <c r="S314" s="2" t="s">
        <v>598</v>
      </c>
      <c r="T314" s="2" t="s">
        <v>598</v>
      </c>
      <c r="U314" s="2" t="s">
        <v>598</v>
      </c>
      <c r="V314" s="2" t="s">
        <v>598</v>
      </c>
      <c r="W314" s="2" t="s">
        <v>598</v>
      </c>
      <c r="X314" s="2" t="s">
        <v>598</v>
      </c>
      <c r="Y314" s="2" t="s">
        <v>598</v>
      </c>
      <c r="Z314" s="2" t="s">
        <v>598</v>
      </c>
      <c r="AA314" s="2" t="s">
        <v>598</v>
      </c>
      <c r="AB314" s="2" t="s">
        <v>598</v>
      </c>
      <c r="AC314" s="2" t="s">
        <v>598</v>
      </c>
      <c r="AD314" s="2">
        <v>7.4</v>
      </c>
      <c r="AE314" s="2" t="s">
        <v>598</v>
      </c>
      <c r="AF314" s="2" t="s">
        <v>598</v>
      </c>
      <c r="AG314" s="2" t="s">
        <v>598</v>
      </c>
      <c r="AH314" s="2" t="s">
        <v>598</v>
      </c>
      <c r="AI314" s="2" t="s">
        <v>598</v>
      </c>
      <c r="AM314" s="20">
        <f t="shared" si="12"/>
        <v>47.31</v>
      </c>
      <c r="AN314" s="20">
        <f t="shared" si="13"/>
        <v>47.4</v>
      </c>
      <c r="AO314" s="92">
        <f t="shared" si="14"/>
        <v>1.0019023462270131</v>
      </c>
    </row>
    <row r="315" spans="1:41" ht="15" customHeight="1" x14ac:dyDescent="0.25">
      <c r="A315" s="2" t="s">
        <v>445</v>
      </c>
      <c r="B315" s="2" t="s">
        <v>446</v>
      </c>
      <c r="C315" s="2">
        <v>2014</v>
      </c>
      <c r="D315" s="2" t="s">
        <v>598</v>
      </c>
      <c r="E315" s="2">
        <v>82.152000000000001</v>
      </c>
      <c r="F315" s="2" t="s">
        <v>598</v>
      </c>
      <c r="G315" s="2">
        <v>0.64</v>
      </c>
      <c r="H315" s="2" t="s">
        <v>598</v>
      </c>
      <c r="I315" s="2" t="s">
        <v>598</v>
      </c>
      <c r="J315" s="2">
        <v>1.2E-2</v>
      </c>
      <c r="K315" s="2" t="s">
        <v>598</v>
      </c>
      <c r="L315" s="2" t="s">
        <v>599</v>
      </c>
      <c r="M315" s="2">
        <v>40</v>
      </c>
      <c r="N315" s="2" t="s">
        <v>598</v>
      </c>
      <c r="O315" s="2">
        <v>30</v>
      </c>
      <c r="P315" s="2" t="s">
        <v>598</v>
      </c>
      <c r="Q315" s="2" t="s">
        <v>598</v>
      </c>
      <c r="R315" s="2" t="s">
        <v>598</v>
      </c>
      <c r="S315" s="2" t="s">
        <v>8</v>
      </c>
      <c r="T315" s="2" t="s">
        <v>598</v>
      </c>
      <c r="U315" s="2" t="s">
        <v>598</v>
      </c>
      <c r="V315" s="2" t="s">
        <v>598</v>
      </c>
      <c r="W315" s="2" t="s">
        <v>598</v>
      </c>
      <c r="X315" s="2" t="s">
        <v>598</v>
      </c>
      <c r="Y315" s="2" t="s">
        <v>598</v>
      </c>
      <c r="Z315" s="2" t="s">
        <v>598</v>
      </c>
      <c r="AA315" s="2" t="s">
        <v>598</v>
      </c>
      <c r="AB315" s="2" t="s">
        <v>598</v>
      </c>
      <c r="AC315" s="2" t="s">
        <v>598</v>
      </c>
      <c r="AD315" s="2">
        <v>11.5</v>
      </c>
      <c r="AE315" s="2" t="s">
        <v>598</v>
      </c>
      <c r="AF315" s="2" t="s">
        <v>598</v>
      </c>
      <c r="AG315" s="2" t="s">
        <v>598</v>
      </c>
      <c r="AH315" s="2" t="s">
        <v>598</v>
      </c>
      <c r="AI315" s="2" t="s">
        <v>598</v>
      </c>
      <c r="AM315" s="20">
        <f t="shared" si="12"/>
        <v>82.152000000000001</v>
      </c>
      <c r="AN315" s="20">
        <f t="shared" si="13"/>
        <v>0</v>
      </c>
      <c r="AO315" s="92">
        <f t="shared" si="14"/>
        <v>0</v>
      </c>
    </row>
    <row r="316" spans="1:41" ht="15" customHeight="1" x14ac:dyDescent="0.25">
      <c r="A316" s="2" t="s">
        <v>447</v>
      </c>
      <c r="B316" s="2" t="s">
        <v>448</v>
      </c>
      <c r="C316" s="2">
        <v>2014</v>
      </c>
      <c r="D316" s="2">
        <v>227.6</v>
      </c>
      <c r="E316" s="2">
        <v>275.60000000000002</v>
      </c>
      <c r="F316" s="2" t="s">
        <v>598</v>
      </c>
      <c r="G316" s="2">
        <v>1.3</v>
      </c>
      <c r="H316" s="2" t="s">
        <v>598</v>
      </c>
      <c r="I316" s="2" t="s">
        <v>598</v>
      </c>
      <c r="J316" s="2" t="s">
        <v>598</v>
      </c>
      <c r="K316" s="2" t="s">
        <v>598</v>
      </c>
      <c r="L316" s="2" t="s">
        <v>599</v>
      </c>
      <c r="M316" s="2">
        <v>218.4</v>
      </c>
      <c r="N316" s="2" t="s">
        <v>598</v>
      </c>
      <c r="O316" s="2" t="s">
        <v>598</v>
      </c>
      <c r="P316" s="2" t="s">
        <v>598</v>
      </c>
      <c r="Q316" s="2" t="s">
        <v>598</v>
      </c>
      <c r="R316" s="2" t="s">
        <v>598</v>
      </c>
      <c r="S316" s="2" t="s">
        <v>8</v>
      </c>
      <c r="T316" s="2" t="s">
        <v>598</v>
      </c>
      <c r="U316" s="2" t="s">
        <v>598</v>
      </c>
      <c r="V316" s="2" t="s">
        <v>598</v>
      </c>
      <c r="W316" s="2" t="s">
        <v>598</v>
      </c>
      <c r="X316" s="2" t="s">
        <v>598</v>
      </c>
      <c r="Y316" s="2">
        <v>18.2</v>
      </c>
      <c r="Z316" s="2" t="s">
        <v>598</v>
      </c>
      <c r="AA316" s="2" t="s">
        <v>598</v>
      </c>
      <c r="AB316" s="2" t="s">
        <v>598</v>
      </c>
      <c r="AC316" s="2" t="s">
        <v>598</v>
      </c>
      <c r="AD316" s="2">
        <v>26.6</v>
      </c>
      <c r="AE316" s="2" t="s">
        <v>598</v>
      </c>
      <c r="AF316" s="2" t="s">
        <v>598</v>
      </c>
      <c r="AG316" s="2" t="s">
        <v>598</v>
      </c>
      <c r="AH316" s="2">
        <v>11.1</v>
      </c>
      <c r="AI316" s="2">
        <v>11.4</v>
      </c>
      <c r="AM316" s="20">
        <f t="shared" si="12"/>
        <v>275.89999999999998</v>
      </c>
      <c r="AN316" s="20">
        <f t="shared" si="13"/>
        <v>227.6</v>
      </c>
      <c r="AO316" s="92">
        <f t="shared" si="14"/>
        <v>0.82493657122145714</v>
      </c>
    </row>
    <row r="317" spans="1:41"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T317" s="2" t="s">
        <v>599</v>
      </c>
      <c r="U317" s="2" t="s">
        <v>599</v>
      </c>
      <c r="V317" s="2" t="s">
        <v>599</v>
      </c>
      <c r="W317" s="2" t="s">
        <v>599</v>
      </c>
      <c r="X317" s="2" t="s">
        <v>599</v>
      </c>
      <c r="Y317" s="2" t="s">
        <v>599</v>
      </c>
      <c r="Z317" s="2" t="s">
        <v>599</v>
      </c>
      <c r="AA317" s="2" t="s">
        <v>599</v>
      </c>
      <c r="AB317" s="2" t="s">
        <v>599</v>
      </c>
      <c r="AC317" s="2" t="s">
        <v>599</v>
      </c>
      <c r="AD317" s="2" t="s">
        <v>599</v>
      </c>
      <c r="AE317" s="2" t="s">
        <v>599</v>
      </c>
      <c r="AF317" s="2" t="s">
        <v>599</v>
      </c>
      <c r="AG317" s="2" t="s">
        <v>599</v>
      </c>
      <c r="AH317" s="2" t="s">
        <v>599</v>
      </c>
      <c r="AI317" s="2" t="s">
        <v>599</v>
      </c>
      <c r="AM317" s="20">
        <f t="shared" si="12"/>
        <v>0</v>
      </c>
      <c r="AN317" s="20">
        <f t="shared" si="13"/>
        <v>0</v>
      </c>
      <c r="AO317" s="92" t="str">
        <f t="shared" si="14"/>
        <v/>
      </c>
    </row>
    <row r="318" spans="1:41" ht="15" customHeight="1" x14ac:dyDescent="0.25">
      <c r="A318" s="2" t="s">
        <v>449</v>
      </c>
      <c r="B318" s="2" t="s">
        <v>450</v>
      </c>
      <c r="C318" s="2">
        <v>2014</v>
      </c>
      <c r="D318" s="2">
        <v>4.6500000000000004</v>
      </c>
      <c r="E318" s="2">
        <v>5.53</v>
      </c>
      <c r="F318" s="2" t="s">
        <v>598</v>
      </c>
      <c r="G318" s="2" t="s">
        <v>598</v>
      </c>
      <c r="H318" s="2" t="s">
        <v>598</v>
      </c>
      <c r="I318" s="2" t="s">
        <v>598</v>
      </c>
      <c r="J318" s="2" t="s">
        <v>598</v>
      </c>
      <c r="K318" s="2" t="s">
        <v>598</v>
      </c>
      <c r="L318" s="2" t="s">
        <v>607</v>
      </c>
      <c r="M318" s="2" t="s">
        <v>598</v>
      </c>
      <c r="N318" s="2" t="s">
        <v>598</v>
      </c>
      <c r="O318" s="2">
        <v>1.87</v>
      </c>
      <c r="P318" s="2" t="s">
        <v>598</v>
      </c>
      <c r="Q318" s="2" t="s">
        <v>598</v>
      </c>
      <c r="R318" s="2" t="s">
        <v>598</v>
      </c>
      <c r="S318" s="2" t="s">
        <v>10</v>
      </c>
      <c r="T318" s="2" t="s">
        <v>598</v>
      </c>
      <c r="U318" s="2">
        <v>3.53</v>
      </c>
      <c r="V318" s="2" t="s">
        <v>598</v>
      </c>
      <c r="W318" s="2" t="s">
        <v>598</v>
      </c>
      <c r="X318" s="2" t="s">
        <v>598</v>
      </c>
      <c r="Y318" s="2">
        <v>0.13</v>
      </c>
      <c r="Z318" s="2" t="s">
        <v>598</v>
      </c>
      <c r="AA318" s="2" t="s">
        <v>598</v>
      </c>
      <c r="AB318" s="2" t="s">
        <v>598</v>
      </c>
      <c r="AC318" s="2" t="s">
        <v>598</v>
      </c>
      <c r="AD318" s="2" t="s">
        <v>598</v>
      </c>
      <c r="AE318" s="2" t="s">
        <v>598</v>
      </c>
      <c r="AF318" s="2" t="s">
        <v>598</v>
      </c>
      <c r="AG318" s="2" t="s">
        <v>598</v>
      </c>
      <c r="AH318" s="2" t="s">
        <v>598</v>
      </c>
      <c r="AI318" s="2" t="s">
        <v>598</v>
      </c>
      <c r="AM318" s="20">
        <f t="shared" si="12"/>
        <v>5.53</v>
      </c>
      <c r="AN318" s="20">
        <f t="shared" si="13"/>
        <v>4.6500000000000004</v>
      </c>
      <c r="AO318" s="92">
        <f t="shared" si="14"/>
        <v>0.84086799276672697</v>
      </c>
    </row>
    <row r="319" spans="1:41" ht="15" customHeight="1" x14ac:dyDescent="0.25">
      <c r="A319" s="2" t="s">
        <v>449</v>
      </c>
      <c r="B319" s="2" t="s">
        <v>451</v>
      </c>
      <c r="C319" s="2">
        <v>2014</v>
      </c>
      <c r="D319" s="2">
        <v>7.12</v>
      </c>
      <c r="E319" s="2">
        <v>8.5399999999999991</v>
      </c>
      <c r="F319" s="2" t="s">
        <v>598</v>
      </c>
      <c r="G319" s="2" t="s">
        <v>598</v>
      </c>
      <c r="H319" s="2" t="s">
        <v>598</v>
      </c>
      <c r="I319" s="2" t="s">
        <v>598</v>
      </c>
      <c r="J319" s="2" t="s">
        <v>598</v>
      </c>
      <c r="K319" s="2" t="s">
        <v>598</v>
      </c>
      <c r="L319" s="2" t="s">
        <v>607</v>
      </c>
      <c r="M319" s="2" t="s">
        <v>598</v>
      </c>
      <c r="N319" s="2" t="s">
        <v>598</v>
      </c>
      <c r="O319" s="2">
        <v>2.5</v>
      </c>
      <c r="P319" s="2" t="s">
        <v>598</v>
      </c>
      <c r="Q319" s="2" t="s">
        <v>598</v>
      </c>
      <c r="R319" s="2" t="s">
        <v>598</v>
      </c>
      <c r="S319" s="2" t="s">
        <v>10</v>
      </c>
      <c r="T319" s="2" t="s">
        <v>598</v>
      </c>
      <c r="U319" s="2">
        <v>5.88</v>
      </c>
      <c r="V319" s="2" t="s">
        <v>598</v>
      </c>
      <c r="W319" s="2" t="s">
        <v>598</v>
      </c>
      <c r="X319" s="2" t="s">
        <v>598</v>
      </c>
      <c r="Y319" s="2">
        <v>0.16</v>
      </c>
      <c r="Z319" s="2" t="s">
        <v>598</v>
      </c>
      <c r="AA319" s="2" t="s">
        <v>598</v>
      </c>
      <c r="AB319" s="2" t="s">
        <v>598</v>
      </c>
      <c r="AC319" s="2" t="s">
        <v>598</v>
      </c>
      <c r="AD319" s="2" t="s">
        <v>598</v>
      </c>
      <c r="AE319" s="2" t="s">
        <v>598</v>
      </c>
      <c r="AF319" s="2" t="s">
        <v>598</v>
      </c>
      <c r="AG319" s="2" t="s">
        <v>598</v>
      </c>
      <c r="AH319" s="2" t="s">
        <v>598</v>
      </c>
      <c r="AI319" s="2" t="s">
        <v>598</v>
      </c>
      <c r="AM319" s="20">
        <f t="shared" si="12"/>
        <v>8.5399999999999991</v>
      </c>
      <c r="AN319" s="20">
        <f t="shared" si="13"/>
        <v>7.12</v>
      </c>
      <c r="AO319" s="92">
        <f t="shared" si="14"/>
        <v>0.83372365339578469</v>
      </c>
    </row>
    <row r="320" spans="1:41" ht="15" customHeight="1" x14ac:dyDescent="0.25">
      <c r="A320" s="2" t="s">
        <v>449</v>
      </c>
      <c r="B320" s="2" t="s">
        <v>452</v>
      </c>
      <c r="C320" s="2">
        <v>2014</v>
      </c>
      <c r="D320" s="2">
        <v>60.5</v>
      </c>
      <c r="E320" s="2">
        <v>67.756</v>
      </c>
      <c r="F320" s="2" t="s">
        <v>598</v>
      </c>
      <c r="G320" s="2">
        <v>0.24099999999999999</v>
      </c>
      <c r="H320" s="2" t="s">
        <v>598</v>
      </c>
      <c r="I320" s="2" t="s">
        <v>598</v>
      </c>
      <c r="J320" s="2" t="s">
        <v>598</v>
      </c>
      <c r="K320" s="2" t="s">
        <v>598</v>
      </c>
      <c r="L320" s="2" t="s">
        <v>607</v>
      </c>
      <c r="M320" s="2" t="s">
        <v>598</v>
      </c>
      <c r="N320" s="2" t="s">
        <v>598</v>
      </c>
      <c r="O320" s="2">
        <v>35.180999999999997</v>
      </c>
      <c r="P320" s="2" t="s">
        <v>598</v>
      </c>
      <c r="Q320" s="2" t="s">
        <v>598</v>
      </c>
      <c r="R320" s="2" t="s">
        <v>598</v>
      </c>
      <c r="S320" s="2" t="s">
        <v>10</v>
      </c>
      <c r="T320" s="2" t="s">
        <v>598</v>
      </c>
      <c r="U320" s="2" t="s">
        <v>598</v>
      </c>
      <c r="V320" s="2" t="s">
        <v>598</v>
      </c>
      <c r="W320" s="2">
        <v>6.2850000000000001</v>
      </c>
      <c r="X320" s="2" t="s">
        <v>598</v>
      </c>
      <c r="Y320" s="2">
        <v>3.3</v>
      </c>
      <c r="Z320" s="2" t="s">
        <v>598</v>
      </c>
      <c r="AA320" s="2">
        <v>12.1</v>
      </c>
      <c r="AB320" s="2" t="s">
        <v>598</v>
      </c>
      <c r="AC320" s="2" t="s">
        <v>598</v>
      </c>
      <c r="AD320" s="2">
        <v>10.648999999999999</v>
      </c>
      <c r="AE320" s="2" t="s">
        <v>598</v>
      </c>
      <c r="AF320" s="2" t="s">
        <v>598</v>
      </c>
      <c r="AG320" s="2" t="s">
        <v>598</v>
      </c>
      <c r="AH320" s="2" t="s">
        <v>598</v>
      </c>
      <c r="AI320" s="2" t="s">
        <v>598</v>
      </c>
      <c r="AM320" s="20">
        <f t="shared" si="12"/>
        <v>67.755999999999986</v>
      </c>
      <c r="AN320" s="20">
        <f t="shared" si="13"/>
        <v>60.5</v>
      </c>
      <c r="AO320" s="92">
        <f t="shared" si="14"/>
        <v>0.89290985300194836</v>
      </c>
    </row>
    <row r="321" spans="1:41" ht="15" customHeight="1" x14ac:dyDescent="0.25">
      <c r="A321" s="2" t="s">
        <v>453</v>
      </c>
      <c r="B321" s="2" t="s">
        <v>454</v>
      </c>
      <c r="C321" s="2">
        <v>2014</v>
      </c>
      <c r="D321" s="2">
        <v>2.4660000000000002</v>
      </c>
      <c r="E321" s="2">
        <v>2.6642000000000001</v>
      </c>
      <c r="F321" s="2" t="s">
        <v>598</v>
      </c>
      <c r="G321" s="2">
        <v>5.7200000000000001E-2</v>
      </c>
      <c r="H321" s="2" t="s">
        <v>598</v>
      </c>
      <c r="I321" s="2" t="s">
        <v>598</v>
      </c>
      <c r="J321" s="2" t="s">
        <v>598</v>
      </c>
      <c r="K321" s="2" t="s">
        <v>598</v>
      </c>
      <c r="L321" s="2" t="s">
        <v>599</v>
      </c>
      <c r="M321" s="2" t="s">
        <v>598</v>
      </c>
      <c r="N321" s="2" t="s">
        <v>598</v>
      </c>
      <c r="O321" s="2" t="s">
        <v>598</v>
      </c>
      <c r="P321" s="2" t="s">
        <v>598</v>
      </c>
      <c r="Q321" s="2" t="s">
        <v>598</v>
      </c>
      <c r="R321" s="2" t="s">
        <v>598</v>
      </c>
      <c r="S321" s="2" t="s">
        <v>598</v>
      </c>
      <c r="T321" s="2">
        <v>2.6070000000000002</v>
      </c>
      <c r="U321" s="2" t="s">
        <v>598</v>
      </c>
      <c r="V321" s="2" t="s">
        <v>598</v>
      </c>
      <c r="W321" s="2" t="s">
        <v>598</v>
      </c>
      <c r="X321" s="2" t="s">
        <v>598</v>
      </c>
      <c r="Y321" s="2" t="s">
        <v>598</v>
      </c>
      <c r="Z321" s="2" t="s">
        <v>598</v>
      </c>
      <c r="AA321" s="2" t="s">
        <v>598</v>
      </c>
      <c r="AB321" s="2" t="s">
        <v>598</v>
      </c>
      <c r="AC321" s="2" t="s">
        <v>598</v>
      </c>
      <c r="AD321" s="2" t="s">
        <v>598</v>
      </c>
      <c r="AE321" s="2" t="s">
        <v>598</v>
      </c>
      <c r="AF321" s="2" t="s">
        <v>598</v>
      </c>
      <c r="AG321" s="2" t="s">
        <v>598</v>
      </c>
      <c r="AH321" s="2" t="s">
        <v>598</v>
      </c>
      <c r="AI321" s="2" t="s">
        <v>598</v>
      </c>
      <c r="AM321" s="20">
        <f t="shared" si="12"/>
        <v>2.6642000000000001</v>
      </c>
      <c r="AN321" s="20">
        <f t="shared" si="13"/>
        <v>2.4660000000000002</v>
      </c>
      <c r="AO321" s="92">
        <f t="shared" si="14"/>
        <v>0.92560618572179265</v>
      </c>
    </row>
    <row r="322" spans="1:41" ht="15" customHeight="1" x14ac:dyDescent="0.25">
      <c r="A322" s="2" t="s">
        <v>453</v>
      </c>
      <c r="B322" s="2" t="s">
        <v>455</v>
      </c>
      <c r="C322" s="2">
        <v>2014</v>
      </c>
      <c r="D322" s="2">
        <v>0.91200000000000003</v>
      </c>
      <c r="E322" s="2">
        <v>0.91335900000000003</v>
      </c>
      <c r="F322" s="2" t="s">
        <v>598</v>
      </c>
      <c r="G322" s="2" t="s">
        <v>598</v>
      </c>
      <c r="H322" s="2" t="s">
        <v>598</v>
      </c>
      <c r="I322" s="2" t="s">
        <v>598</v>
      </c>
      <c r="J322" s="2" t="s">
        <v>598</v>
      </c>
      <c r="K322" s="2" t="s">
        <v>598</v>
      </c>
      <c r="L322" s="2" t="s">
        <v>599</v>
      </c>
      <c r="M322" s="2" t="s">
        <v>598</v>
      </c>
      <c r="N322" s="2" t="s">
        <v>598</v>
      </c>
      <c r="O322" s="2" t="s">
        <v>598</v>
      </c>
      <c r="P322" s="2" t="s">
        <v>598</v>
      </c>
      <c r="Q322" s="2" t="s">
        <v>598</v>
      </c>
      <c r="R322" s="2" t="s">
        <v>598</v>
      </c>
      <c r="S322" s="2" t="s">
        <v>598</v>
      </c>
      <c r="T322" s="2">
        <v>0.91200000000000003</v>
      </c>
      <c r="U322" s="2" t="s">
        <v>598</v>
      </c>
      <c r="V322" s="2" t="s">
        <v>598</v>
      </c>
      <c r="W322" s="2" t="s">
        <v>598</v>
      </c>
      <c r="X322" s="2" t="s">
        <v>598</v>
      </c>
      <c r="Y322" s="2" t="s">
        <v>598</v>
      </c>
      <c r="Z322" s="2" t="s">
        <v>598</v>
      </c>
      <c r="AA322" s="2" t="s">
        <v>598</v>
      </c>
      <c r="AB322" s="2" t="s">
        <v>598</v>
      </c>
      <c r="AC322" s="2" t="s">
        <v>598</v>
      </c>
      <c r="AD322" s="2" t="s">
        <v>598</v>
      </c>
      <c r="AE322" s="2" t="s">
        <v>598</v>
      </c>
      <c r="AF322" s="2" t="s">
        <v>598</v>
      </c>
      <c r="AG322" s="2" t="s">
        <v>598</v>
      </c>
      <c r="AH322" s="2">
        <v>1.359E-3</v>
      </c>
      <c r="AI322" s="2">
        <v>1.359E-3</v>
      </c>
      <c r="AM322" s="20">
        <f t="shared" si="12"/>
        <v>0.91335900000000003</v>
      </c>
      <c r="AN322" s="20">
        <f t="shared" si="13"/>
        <v>0.91200000000000003</v>
      </c>
      <c r="AO322" s="92">
        <f t="shared" si="14"/>
        <v>0.99851208560927307</v>
      </c>
    </row>
    <row r="323" spans="1:41" ht="15" customHeight="1" x14ac:dyDescent="0.25">
      <c r="A323" s="2" t="s">
        <v>453</v>
      </c>
      <c r="B323" s="2" t="s">
        <v>456</v>
      </c>
      <c r="C323" s="2">
        <v>2014</v>
      </c>
      <c r="D323" s="2">
        <v>2.3980000000000001</v>
      </c>
      <c r="E323" s="2">
        <v>3.0720000000000001</v>
      </c>
      <c r="F323" s="2" t="s">
        <v>598</v>
      </c>
      <c r="G323" s="2">
        <v>0.04</v>
      </c>
      <c r="H323" s="2" t="s">
        <v>598</v>
      </c>
      <c r="I323" s="2" t="s">
        <v>598</v>
      </c>
      <c r="J323" s="2" t="s">
        <v>598</v>
      </c>
      <c r="K323" s="2" t="s">
        <v>598</v>
      </c>
      <c r="L323" s="2" t="s">
        <v>599</v>
      </c>
      <c r="M323" s="2" t="s">
        <v>598</v>
      </c>
      <c r="N323" s="2" t="s">
        <v>598</v>
      </c>
      <c r="O323" s="2" t="s">
        <v>598</v>
      </c>
      <c r="P323" s="2" t="s">
        <v>598</v>
      </c>
      <c r="Q323" s="2" t="s">
        <v>598</v>
      </c>
      <c r="R323" s="2" t="s">
        <v>598</v>
      </c>
      <c r="S323" s="2" t="s">
        <v>598</v>
      </c>
      <c r="T323" s="2">
        <v>3.032</v>
      </c>
      <c r="U323" s="2" t="s">
        <v>598</v>
      </c>
      <c r="V323" s="2" t="s">
        <v>598</v>
      </c>
      <c r="W323" s="2" t="s">
        <v>598</v>
      </c>
      <c r="X323" s="2" t="s">
        <v>598</v>
      </c>
      <c r="Y323" s="2" t="s">
        <v>598</v>
      </c>
      <c r="Z323" s="2" t="s">
        <v>598</v>
      </c>
      <c r="AA323" s="2" t="s">
        <v>598</v>
      </c>
      <c r="AB323" s="2" t="s">
        <v>598</v>
      </c>
      <c r="AC323" s="2" t="s">
        <v>598</v>
      </c>
      <c r="AD323" s="2" t="s">
        <v>598</v>
      </c>
      <c r="AE323" s="2" t="s">
        <v>598</v>
      </c>
      <c r="AF323" s="2" t="s">
        <v>598</v>
      </c>
      <c r="AG323" s="2" t="s">
        <v>598</v>
      </c>
      <c r="AH323" s="2" t="s">
        <v>598</v>
      </c>
      <c r="AI323" s="2" t="s">
        <v>598</v>
      </c>
      <c r="AM323" s="20">
        <f t="shared" ref="AM323:AM386" si="15">SUMPRODUCT(F323:AE323)+IFERROR(AI323/1,0)</f>
        <v>3.0720000000000001</v>
      </c>
      <c r="AN323" s="20">
        <f t="shared" ref="AN323:AN386" si="16">IFERROR(D323/1,0)</f>
        <v>2.3980000000000001</v>
      </c>
      <c r="AO323" s="92">
        <f t="shared" ref="AO323:AO386" si="17">IFERROR(AN323/AM323,"")</f>
        <v>0.78059895833333337</v>
      </c>
    </row>
    <row r="324" spans="1:41" ht="15" customHeight="1" x14ac:dyDescent="0.25">
      <c r="A324" s="2" t="s">
        <v>457</v>
      </c>
      <c r="B324" s="2" t="s">
        <v>458</v>
      </c>
      <c r="C324" s="2">
        <v>2014</v>
      </c>
      <c r="D324" s="2">
        <v>8.6110000000000007</v>
      </c>
      <c r="E324" s="2">
        <v>9.56</v>
      </c>
      <c r="F324" s="2" t="s">
        <v>598</v>
      </c>
      <c r="G324" s="2">
        <v>1.33</v>
      </c>
      <c r="H324" s="2" t="s">
        <v>598</v>
      </c>
      <c r="I324" s="2" t="s">
        <v>598</v>
      </c>
      <c r="J324" s="2" t="s">
        <v>598</v>
      </c>
      <c r="K324" s="2" t="s">
        <v>598</v>
      </c>
      <c r="L324" s="2" t="s">
        <v>599</v>
      </c>
      <c r="M324" s="2" t="s">
        <v>598</v>
      </c>
      <c r="N324" s="2" t="s">
        <v>598</v>
      </c>
      <c r="O324" s="2" t="s">
        <v>598</v>
      </c>
      <c r="P324" s="2" t="s">
        <v>598</v>
      </c>
      <c r="Q324" s="2" t="s">
        <v>598</v>
      </c>
      <c r="R324" s="2" t="s">
        <v>598</v>
      </c>
      <c r="S324" s="2" t="s">
        <v>598</v>
      </c>
      <c r="T324" s="2">
        <v>8.23</v>
      </c>
      <c r="U324" s="2" t="s">
        <v>598</v>
      </c>
      <c r="V324" s="2" t="s">
        <v>598</v>
      </c>
      <c r="W324" s="2" t="s">
        <v>598</v>
      </c>
      <c r="X324" s="2" t="s">
        <v>598</v>
      </c>
      <c r="Y324" s="2" t="s">
        <v>598</v>
      </c>
      <c r="Z324" s="2" t="s">
        <v>598</v>
      </c>
      <c r="AA324" s="2" t="s">
        <v>598</v>
      </c>
      <c r="AB324" s="2" t="s">
        <v>598</v>
      </c>
      <c r="AC324" s="2" t="s">
        <v>598</v>
      </c>
      <c r="AD324" s="2" t="s">
        <v>598</v>
      </c>
      <c r="AE324" s="2" t="s">
        <v>598</v>
      </c>
      <c r="AF324" s="2" t="s">
        <v>598</v>
      </c>
      <c r="AG324" s="2" t="s">
        <v>598</v>
      </c>
      <c r="AH324" s="2" t="s">
        <v>598</v>
      </c>
      <c r="AI324" s="2" t="s">
        <v>598</v>
      </c>
      <c r="AM324" s="20">
        <f t="shared" si="15"/>
        <v>9.56</v>
      </c>
      <c r="AN324" s="20">
        <f t="shared" si="16"/>
        <v>8.6110000000000007</v>
      </c>
      <c r="AO324" s="92">
        <f t="shared" si="17"/>
        <v>0.90073221757322175</v>
      </c>
    </row>
    <row r="325" spans="1:41" ht="15" customHeight="1" x14ac:dyDescent="0.25">
      <c r="A325" s="2" t="s">
        <v>457</v>
      </c>
      <c r="B325" s="2" t="s">
        <v>459</v>
      </c>
      <c r="C325" s="2">
        <v>2014</v>
      </c>
      <c r="D325" s="2">
        <v>9.6820000000000004</v>
      </c>
      <c r="E325" s="2">
        <v>10.74</v>
      </c>
      <c r="F325" s="2" t="s">
        <v>598</v>
      </c>
      <c r="G325" s="2">
        <v>0.04</v>
      </c>
      <c r="H325" s="2" t="s">
        <v>598</v>
      </c>
      <c r="I325" s="2" t="s">
        <v>598</v>
      </c>
      <c r="J325" s="2" t="s">
        <v>598</v>
      </c>
      <c r="K325" s="2" t="s">
        <v>598</v>
      </c>
      <c r="L325" s="2" t="s">
        <v>599</v>
      </c>
      <c r="M325" s="2" t="s">
        <v>598</v>
      </c>
      <c r="N325" s="2" t="s">
        <v>598</v>
      </c>
      <c r="O325" s="2" t="s">
        <v>598</v>
      </c>
      <c r="P325" s="2" t="s">
        <v>598</v>
      </c>
      <c r="Q325" s="2" t="s">
        <v>598</v>
      </c>
      <c r="R325" s="2" t="s">
        <v>598</v>
      </c>
      <c r="S325" s="2" t="s">
        <v>598</v>
      </c>
      <c r="T325" s="2">
        <v>10.7</v>
      </c>
      <c r="U325" s="2" t="s">
        <v>598</v>
      </c>
      <c r="V325" s="2" t="s">
        <v>598</v>
      </c>
      <c r="W325" s="2" t="s">
        <v>598</v>
      </c>
      <c r="X325" s="2" t="s">
        <v>598</v>
      </c>
      <c r="Y325" s="2" t="s">
        <v>598</v>
      </c>
      <c r="Z325" s="2" t="s">
        <v>598</v>
      </c>
      <c r="AA325" s="2" t="s">
        <v>598</v>
      </c>
      <c r="AB325" s="2" t="s">
        <v>598</v>
      </c>
      <c r="AC325" s="2" t="s">
        <v>598</v>
      </c>
      <c r="AD325" s="2" t="s">
        <v>598</v>
      </c>
      <c r="AE325" s="2" t="s">
        <v>598</v>
      </c>
      <c r="AF325" s="2" t="s">
        <v>598</v>
      </c>
      <c r="AG325" s="2" t="s">
        <v>598</v>
      </c>
      <c r="AH325" s="2" t="s">
        <v>598</v>
      </c>
      <c r="AI325" s="2" t="s">
        <v>598</v>
      </c>
      <c r="AM325" s="20">
        <f t="shared" si="15"/>
        <v>10.739999999999998</v>
      </c>
      <c r="AN325" s="20">
        <f t="shared" si="16"/>
        <v>9.6820000000000004</v>
      </c>
      <c r="AO325" s="92">
        <f t="shared" si="17"/>
        <v>0.90148975791433905</v>
      </c>
    </row>
    <row r="326" spans="1:41" ht="15" customHeight="1" x14ac:dyDescent="0.25">
      <c r="A326" s="2" t="s">
        <v>457</v>
      </c>
      <c r="B326" s="2" t="s">
        <v>460</v>
      </c>
      <c r="C326" s="2">
        <v>2014</v>
      </c>
      <c r="D326" s="2">
        <v>0.14699999999999999</v>
      </c>
      <c r="E326" s="2">
        <v>0.17</v>
      </c>
      <c r="F326" s="2" t="s">
        <v>598</v>
      </c>
      <c r="G326" s="2">
        <v>0.17</v>
      </c>
      <c r="H326" s="2" t="s">
        <v>598</v>
      </c>
      <c r="I326" s="2" t="s">
        <v>598</v>
      </c>
      <c r="J326" s="2" t="s">
        <v>598</v>
      </c>
      <c r="K326" s="2" t="s">
        <v>598</v>
      </c>
      <c r="L326" s="2" t="s">
        <v>599</v>
      </c>
      <c r="M326" s="2" t="s">
        <v>598</v>
      </c>
      <c r="N326" s="2" t="s">
        <v>598</v>
      </c>
      <c r="O326" s="2" t="s">
        <v>598</v>
      </c>
      <c r="P326" s="2" t="s">
        <v>598</v>
      </c>
      <c r="Q326" s="2" t="s">
        <v>598</v>
      </c>
      <c r="R326" s="2" t="s">
        <v>598</v>
      </c>
      <c r="S326" s="2" t="s">
        <v>598</v>
      </c>
      <c r="T326" s="2" t="s">
        <v>598</v>
      </c>
      <c r="U326" s="2" t="s">
        <v>598</v>
      </c>
      <c r="V326" s="2" t="s">
        <v>598</v>
      </c>
      <c r="W326" s="2" t="s">
        <v>598</v>
      </c>
      <c r="X326" s="2" t="s">
        <v>598</v>
      </c>
      <c r="Y326" s="2" t="s">
        <v>598</v>
      </c>
      <c r="Z326" s="2" t="s">
        <v>598</v>
      </c>
      <c r="AA326" s="2" t="s">
        <v>598</v>
      </c>
      <c r="AB326" s="2" t="s">
        <v>598</v>
      </c>
      <c r="AC326" s="2" t="s">
        <v>598</v>
      </c>
      <c r="AD326" s="2" t="s">
        <v>598</v>
      </c>
      <c r="AE326" s="2" t="s">
        <v>598</v>
      </c>
      <c r="AF326" s="2" t="s">
        <v>598</v>
      </c>
      <c r="AG326" s="2" t="s">
        <v>598</v>
      </c>
      <c r="AH326" s="2" t="s">
        <v>598</v>
      </c>
      <c r="AI326" s="2" t="s">
        <v>598</v>
      </c>
      <c r="AM326" s="20">
        <f t="shared" si="15"/>
        <v>0.17</v>
      </c>
      <c r="AN326" s="20">
        <f t="shared" si="16"/>
        <v>0.14699999999999999</v>
      </c>
      <c r="AO326" s="92">
        <f t="shared" si="17"/>
        <v>0.8647058823529411</v>
      </c>
    </row>
    <row r="327" spans="1:41" ht="15" customHeight="1" x14ac:dyDescent="0.25">
      <c r="A327" s="2" t="s">
        <v>457</v>
      </c>
      <c r="B327" s="2" t="s">
        <v>461</v>
      </c>
      <c r="C327" s="2">
        <v>2014</v>
      </c>
      <c r="D327" s="2">
        <v>126.339</v>
      </c>
      <c r="E327" s="2">
        <v>141.965</v>
      </c>
      <c r="F327" s="2" t="s">
        <v>598</v>
      </c>
      <c r="G327" s="2">
        <v>10.130000000000001</v>
      </c>
      <c r="H327" s="2" t="s">
        <v>598</v>
      </c>
      <c r="I327" s="2" t="s">
        <v>598</v>
      </c>
      <c r="J327" s="2" t="s">
        <v>598</v>
      </c>
      <c r="K327" s="2" t="s">
        <v>598</v>
      </c>
      <c r="L327" s="2" t="s">
        <v>599</v>
      </c>
      <c r="M327" s="2">
        <v>1.5680000000000001</v>
      </c>
      <c r="N327" s="2">
        <v>14.105</v>
      </c>
      <c r="O327" s="2">
        <v>32.783999999999999</v>
      </c>
      <c r="P327" s="2" t="s">
        <v>598</v>
      </c>
      <c r="Q327" s="2" t="s">
        <v>598</v>
      </c>
      <c r="R327" s="2" t="s">
        <v>598</v>
      </c>
      <c r="S327" s="2" t="s">
        <v>8</v>
      </c>
      <c r="T327" s="2">
        <v>11.4</v>
      </c>
      <c r="U327" s="2" t="s">
        <v>598</v>
      </c>
      <c r="V327" s="2" t="s">
        <v>598</v>
      </c>
      <c r="W327" s="2">
        <v>41.417000000000002</v>
      </c>
      <c r="X327" s="2" t="s">
        <v>598</v>
      </c>
      <c r="Y327" s="2" t="s">
        <v>598</v>
      </c>
      <c r="Z327" s="2" t="s">
        <v>598</v>
      </c>
      <c r="AA327" s="2" t="s">
        <v>598</v>
      </c>
      <c r="AB327" s="2" t="s">
        <v>598</v>
      </c>
      <c r="AC327" s="2" t="s">
        <v>598</v>
      </c>
      <c r="AD327" s="2" t="s">
        <v>598</v>
      </c>
      <c r="AE327" s="2">
        <v>23.617999999999999</v>
      </c>
      <c r="AF327" s="2" t="s">
        <v>605</v>
      </c>
      <c r="AG327" s="2">
        <v>9.2850000000000001</v>
      </c>
      <c r="AH327" s="2">
        <v>6.9429999999999996</v>
      </c>
      <c r="AI327" s="2">
        <v>7.14</v>
      </c>
      <c r="AM327" s="20">
        <f t="shared" si="15"/>
        <v>142.16200000000001</v>
      </c>
      <c r="AN327" s="20">
        <f t="shared" si="16"/>
        <v>126.339</v>
      </c>
      <c r="AO327" s="92">
        <f t="shared" si="17"/>
        <v>0.88869740155597132</v>
      </c>
    </row>
    <row r="328" spans="1:41"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T328" s="2" t="s">
        <v>599</v>
      </c>
      <c r="U328" s="2" t="s">
        <v>599</v>
      </c>
      <c r="V328" s="2" t="s">
        <v>599</v>
      </c>
      <c r="W328" s="2" t="s">
        <v>599</v>
      </c>
      <c r="X328" s="2" t="s">
        <v>599</v>
      </c>
      <c r="Y328" s="2" t="s">
        <v>599</v>
      </c>
      <c r="Z328" s="2" t="s">
        <v>599</v>
      </c>
      <c r="AA328" s="2" t="s">
        <v>599</v>
      </c>
      <c r="AB328" s="2" t="s">
        <v>599</v>
      </c>
      <c r="AC328" s="2" t="s">
        <v>599</v>
      </c>
      <c r="AD328" s="2" t="s">
        <v>599</v>
      </c>
      <c r="AE328" s="2" t="s">
        <v>599</v>
      </c>
      <c r="AF328" s="2" t="s">
        <v>599</v>
      </c>
      <c r="AG328" s="2" t="s">
        <v>599</v>
      </c>
      <c r="AH328" s="2" t="s">
        <v>599</v>
      </c>
      <c r="AI328" s="2" t="s">
        <v>599</v>
      </c>
      <c r="AM328" s="20">
        <f t="shared" si="15"/>
        <v>0</v>
      </c>
      <c r="AN328" s="20">
        <f t="shared" si="16"/>
        <v>0</v>
      </c>
      <c r="AO328" s="92" t="str">
        <f t="shared" si="17"/>
        <v/>
      </c>
    </row>
    <row r="329" spans="1:41"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T329" s="2" t="s">
        <v>599</v>
      </c>
      <c r="U329" s="2" t="s">
        <v>599</v>
      </c>
      <c r="V329" s="2" t="s">
        <v>599</v>
      </c>
      <c r="W329" s="2" t="s">
        <v>599</v>
      </c>
      <c r="X329" s="2" t="s">
        <v>599</v>
      </c>
      <c r="Y329" s="2" t="s">
        <v>599</v>
      </c>
      <c r="Z329" s="2" t="s">
        <v>599</v>
      </c>
      <c r="AA329" s="2" t="s">
        <v>599</v>
      </c>
      <c r="AB329" s="2" t="s">
        <v>599</v>
      </c>
      <c r="AC329" s="2" t="s">
        <v>599</v>
      </c>
      <c r="AD329" s="2" t="s">
        <v>599</v>
      </c>
      <c r="AE329" s="2" t="s">
        <v>599</v>
      </c>
      <c r="AF329" s="2" t="s">
        <v>599</v>
      </c>
      <c r="AG329" s="2" t="s">
        <v>599</v>
      </c>
      <c r="AH329" s="2" t="s">
        <v>599</v>
      </c>
      <c r="AI329" s="2" t="s">
        <v>599</v>
      </c>
      <c r="AM329" s="20">
        <f t="shared" si="15"/>
        <v>0</v>
      </c>
      <c r="AN329" s="20">
        <f t="shared" si="16"/>
        <v>0</v>
      </c>
      <c r="AO329" s="92" t="str">
        <f t="shared" si="17"/>
        <v/>
      </c>
    </row>
    <row r="330" spans="1:41" ht="15" customHeight="1" x14ac:dyDescent="0.25">
      <c r="A330" s="2" t="s">
        <v>465</v>
      </c>
      <c r="B330" s="2" t="s">
        <v>466</v>
      </c>
      <c r="C330" s="2">
        <v>2014</v>
      </c>
      <c r="D330" s="2">
        <v>34.789000000000001</v>
      </c>
      <c r="E330" s="2">
        <v>34.459000000000003</v>
      </c>
      <c r="F330" s="2" t="s">
        <v>598</v>
      </c>
      <c r="G330" s="2">
        <v>5.8999999999999997E-2</v>
      </c>
      <c r="H330" s="2" t="s">
        <v>598</v>
      </c>
      <c r="I330" s="2" t="s">
        <v>598</v>
      </c>
      <c r="J330" s="2" t="s">
        <v>598</v>
      </c>
      <c r="K330" s="2" t="s">
        <v>598</v>
      </c>
      <c r="L330" s="2" t="s">
        <v>599</v>
      </c>
      <c r="M330" s="2">
        <v>6</v>
      </c>
      <c r="N330" s="2">
        <v>0.6</v>
      </c>
      <c r="O330" s="2">
        <v>23.9</v>
      </c>
      <c r="P330" s="2">
        <v>3.5</v>
      </c>
      <c r="Q330" s="2">
        <v>0</v>
      </c>
      <c r="R330" s="2">
        <v>0.4</v>
      </c>
      <c r="S330" s="2" t="s">
        <v>598</v>
      </c>
      <c r="T330" s="2" t="s">
        <v>598</v>
      </c>
      <c r="U330" s="2" t="s">
        <v>598</v>
      </c>
      <c r="V330" s="2" t="s">
        <v>598</v>
      </c>
      <c r="W330" s="2" t="s">
        <v>598</v>
      </c>
      <c r="X330" s="2" t="s">
        <v>598</v>
      </c>
      <c r="Y330" s="2" t="s">
        <v>598</v>
      </c>
      <c r="Z330" s="2" t="s">
        <v>598</v>
      </c>
      <c r="AA330" s="2" t="s">
        <v>598</v>
      </c>
      <c r="AB330" s="2" t="s">
        <v>598</v>
      </c>
      <c r="AC330" s="2" t="s">
        <v>598</v>
      </c>
      <c r="AD330" s="2" t="s">
        <v>598</v>
      </c>
      <c r="AE330" s="2" t="s">
        <v>598</v>
      </c>
      <c r="AF330" s="2" t="s">
        <v>598</v>
      </c>
      <c r="AG330" s="2" t="s">
        <v>598</v>
      </c>
      <c r="AH330" s="2" t="s">
        <v>598</v>
      </c>
      <c r="AI330" s="2" t="s">
        <v>598</v>
      </c>
      <c r="AM330" s="20">
        <f t="shared" si="15"/>
        <v>34.458999999999996</v>
      </c>
      <c r="AN330" s="20">
        <f t="shared" si="16"/>
        <v>34.789000000000001</v>
      </c>
      <c r="AO330" s="92">
        <f t="shared" si="17"/>
        <v>1.0095765982762124</v>
      </c>
    </row>
    <row r="331" spans="1:41" ht="15" customHeight="1" x14ac:dyDescent="0.25">
      <c r="A331" s="2" t="s">
        <v>467</v>
      </c>
      <c r="B331" s="2" t="s">
        <v>468</v>
      </c>
      <c r="C331" s="2">
        <v>2014</v>
      </c>
      <c r="D331" s="2">
        <v>1.6</v>
      </c>
      <c r="E331" s="2">
        <v>2.008</v>
      </c>
      <c r="F331" s="2" t="s">
        <v>598</v>
      </c>
      <c r="G331" s="2">
        <v>0.248</v>
      </c>
      <c r="H331" s="2" t="s">
        <v>598</v>
      </c>
      <c r="I331" s="2" t="s">
        <v>598</v>
      </c>
      <c r="J331" s="2" t="s">
        <v>598</v>
      </c>
      <c r="K331" s="2" t="s">
        <v>598</v>
      </c>
      <c r="L331" s="2" t="s">
        <v>599</v>
      </c>
      <c r="M331" s="2" t="s">
        <v>598</v>
      </c>
      <c r="N331" s="2" t="s">
        <v>598</v>
      </c>
      <c r="O331" s="2" t="s">
        <v>598</v>
      </c>
      <c r="P331" s="2" t="s">
        <v>598</v>
      </c>
      <c r="Q331" s="2" t="s">
        <v>598</v>
      </c>
      <c r="R331" s="2" t="s">
        <v>598</v>
      </c>
      <c r="S331" s="2" t="s">
        <v>598</v>
      </c>
      <c r="T331" s="2">
        <v>1.76</v>
      </c>
      <c r="U331" s="2" t="s">
        <v>598</v>
      </c>
      <c r="V331" s="2" t="s">
        <v>598</v>
      </c>
      <c r="W331" s="2" t="s">
        <v>598</v>
      </c>
      <c r="X331" s="2" t="s">
        <v>598</v>
      </c>
      <c r="Y331" s="2" t="s">
        <v>598</v>
      </c>
      <c r="Z331" s="2" t="s">
        <v>598</v>
      </c>
      <c r="AA331" s="2" t="s">
        <v>598</v>
      </c>
      <c r="AB331" s="2" t="s">
        <v>598</v>
      </c>
      <c r="AC331" s="2" t="s">
        <v>598</v>
      </c>
      <c r="AD331" s="2" t="s">
        <v>598</v>
      </c>
      <c r="AE331" s="2" t="s">
        <v>598</v>
      </c>
      <c r="AF331" s="2" t="s">
        <v>598</v>
      </c>
      <c r="AG331" s="2" t="s">
        <v>598</v>
      </c>
      <c r="AH331" s="2" t="s">
        <v>598</v>
      </c>
      <c r="AI331" s="2" t="s">
        <v>598</v>
      </c>
      <c r="AM331" s="20">
        <f t="shared" si="15"/>
        <v>2.008</v>
      </c>
      <c r="AN331" s="20">
        <f t="shared" si="16"/>
        <v>1.6</v>
      </c>
      <c r="AO331" s="92">
        <f t="shared" si="17"/>
        <v>0.79681274900398413</v>
      </c>
    </row>
    <row r="332" spans="1:41" ht="15" customHeight="1" x14ac:dyDescent="0.25">
      <c r="A332" s="2" t="s">
        <v>467</v>
      </c>
      <c r="B332" s="2" t="s">
        <v>469</v>
      </c>
      <c r="C332" s="2">
        <v>2014</v>
      </c>
      <c r="D332" s="2">
        <v>4.2839999999999998</v>
      </c>
      <c r="E332" s="2">
        <v>5.0949999999999998</v>
      </c>
      <c r="F332" s="2" t="s">
        <v>598</v>
      </c>
      <c r="G332" s="2">
        <v>0.31900000000000001</v>
      </c>
      <c r="H332" s="2" t="s">
        <v>598</v>
      </c>
      <c r="I332" s="2" t="s">
        <v>598</v>
      </c>
      <c r="J332" s="2" t="s">
        <v>598</v>
      </c>
      <c r="K332" s="2" t="s">
        <v>598</v>
      </c>
      <c r="L332" s="2" t="s">
        <v>599</v>
      </c>
      <c r="M332" s="2" t="s">
        <v>598</v>
      </c>
      <c r="N332" s="2" t="s">
        <v>598</v>
      </c>
      <c r="O332" s="2" t="s">
        <v>598</v>
      </c>
      <c r="P332" s="2" t="s">
        <v>598</v>
      </c>
      <c r="Q332" s="2" t="s">
        <v>598</v>
      </c>
      <c r="R332" s="2" t="s">
        <v>598</v>
      </c>
      <c r="S332" s="2" t="s">
        <v>598</v>
      </c>
      <c r="T332" s="2" t="s">
        <v>598</v>
      </c>
      <c r="U332" s="2">
        <v>4.1539999999999999</v>
      </c>
      <c r="V332" s="2" t="s">
        <v>598</v>
      </c>
      <c r="W332" s="2" t="s">
        <v>598</v>
      </c>
      <c r="X332" s="2" t="s">
        <v>598</v>
      </c>
      <c r="Y332" s="2" t="s">
        <v>598</v>
      </c>
      <c r="Z332" s="2" t="s">
        <v>598</v>
      </c>
      <c r="AA332" s="2" t="s">
        <v>598</v>
      </c>
      <c r="AB332" s="2" t="s">
        <v>598</v>
      </c>
      <c r="AC332" s="2" t="s">
        <v>598</v>
      </c>
      <c r="AD332" s="2" t="s">
        <v>598</v>
      </c>
      <c r="AE332" s="2" t="s">
        <v>598</v>
      </c>
      <c r="AF332" s="2" t="s">
        <v>598</v>
      </c>
      <c r="AG332" s="2" t="s">
        <v>598</v>
      </c>
      <c r="AH332" s="2">
        <v>0.622</v>
      </c>
      <c r="AI332" s="2">
        <v>0.622</v>
      </c>
      <c r="AM332" s="20">
        <f t="shared" si="15"/>
        <v>5.0949999999999998</v>
      </c>
      <c r="AN332" s="20">
        <f t="shared" si="16"/>
        <v>4.2839999999999998</v>
      </c>
      <c r="AO332" s="92">
        <f t="shared" si="17"/>
        <v>0.8408243375858685</v>
      </c>
    </row>
    <row r="333" spans="1:41" ht="15" customHeight="1" x14ac:dyDescent="0.25">
      <c r="A333" s="2" t="s">
        <v>467</v>
      </c>
      <c r="B333" s="2" t="s">
        <v>470</v>
      </c>
      <c r="C333" s="2">
        <v>2014</v>
      </c>
      <c r="D333" s="2">
        <v>39045</v>
      </c>
      <c r="E333" s="2">
        <v>38.222999999999999</v>
      </c>
      <c r="F333" s="2" t="s">
        <v>598</v>
      </c>
      <c r="G333" s="2" t="s">
        <v>598</v>
      </c>
      <c r="H333" s="2" t="s">
        <v>598</v>
      </c>
      <c r="I333" s="2" t="s">
        <v>598</v>
      </c>
      <c r="J333" s="2">
        <v>1.0329999999999999</v>
      </c>
      <c r="K333" s="2" t="s">
        <v>598</v>
      </c>
      <c r="L333" s="2" t="s">
        <v>599</v>
      </c>
      <c r="M333" s="2" t="s">
        <v>598</v>
      </c>
      <c r="N333" s="2" t="s">
        <v>598</v>
      </c>
      <c r="O333" s="2">
        <v>33.741999999999997</v>
      </c>
      <c r="P333" s="2" t="s">
        <v>598</v>
      </c>
      <c r="Q333" s="2" t="s">
        <v>598</v>
      </c>
      <c r="R333" s="2" t="s">
        <v>598</v>
      </c>
      <c r="S333" s="2" t="s">
        <v>598</v>
      </c>
      <c r="T333" s="2" t="s">
        <v>598</v>
      </c>
      <c r="U333" s="2" t="s">
        <v>598</v>
      </c>
      <c r="V333" s="2" t="s">
        <v>598</v>
      </c>
      <c r="W333" s="2" t="s">
        <v>598</v>
      </c>
      <c r="X333" s="2" t="s">
        <v>598</v>
      </c>
      <c r="Y333" s="2">
        <v>3.448</v>
      </c>
      <c r="Z333" s="2" t="s">
        <v>598</v>
      </c>
      <c r="AA333" s="2" t="s">
        <v>598</v>
      </c>
      <c r="AB333" s="2" t="s">
        <v>598</v>
      </c>
      <c r="AC333" s="2" t="s">
        <v>598</v>
      </c>
      <c r="AD333" s="2" t="s">
        <v>598</v>
      </c>
      <c r="AE333" s="2" t="s">
        <v>598</v>
      </c>
      <c r="AF333" s="2" t="s">
        <v>598</v>
      </c>
      <c r="AG333" s="2" t="s">
        <v>598</v>
      </c>
      <c r="AH333" s="2" t="s">
        <v>598</v>
      </c>
      <c r="AI333" s="2" t="s">
        <v>598</v>
      </c>
      <c r="AM333" s="20">
        <f t="shared" si="15"/>
        <v>38.222999999999999</v>
      </c>
      <c r="AN333" s="20">
        <f t="shared" si="16"/>
        <v>39045</v>
      </c>
      <c r="AO333" s="92">
        <f t="shared" si="17"/>
        <v>1021.505376344086</v>
      </c>
    </row>
    <row r="334" spans="1:41" ht="15" customHeight="1" x14ac:dyDescent="0.25">
      <c r="A334" s="2" t="s">
        <v>467</v>
      </c>
      <c r="B334" s="2" t="s">
        <v>471</v>
      </c>
      <c r="C334" s="2">
        <v>2014</v>
      </c>
      <c r="D334" s="2">
        <v>3.7429999999999999</v>
      </c>
      <c r="E334" s="2">
        <v>4.3120000000000003</v>
      </c>
      <c r="F334" s="2" t="s">
        <v>598</v>
      </c>
      <c r="G334" s="2">
        <v>0.63100000000000001</v>
      </c>
      <c r="H334" s="2" t="s">
        <v>598</v>
      </c>
      <c r="I334" s="2" t="s">
        <v>598</v>
      </c>
      <c r="J334" s="2" t="s">
        <v>598</v>
      </c>
      <c r="K334" s="2" t="s">
        <v>598</v>
      </c>
      <c r="L334" s="2" t="s">
        <v>599</v>
      </c>
      <c r="M334" s="2" t="s">
        <v>598</v>
      </c>
      <c r="N334" s="2" t="s">
        <v>598</v>
      </c>
      <c r="O334" s="2" t="s">
        <v>598</v>
      </c>
      <c r="P334" s="2" t="s">
        <v>598</v>
      </c>
      <c r="Q334" s="2" t="s">
        <v>598</v>
      </c>
      <c r="R334" s="2" t="s">
        <v>598</v>
      </c>
      <c r="S334" s="2" t="s">
        <v>598</v>
      </c>
      <c r="T334" s="2" t="s">
        <v>598</v>
      </c>
      <c r="U334" s="2">
        <v>3.681</v>
      </c>
      <c r="V334" s="2" t="s">
        <v>598</v>
      </c>
      <c r="W334" s="2" t="s">
        <v>598</v>
      </c>
      <c r="X334" s="2" t="s">
        <v>598</v>
      </c>
      <c r="Y334" s="2" t="s">
        <v>598</v>
      </c>
      <c r="Z334" s="2" t="s">
        <v>598</v>
      </c>
      <c r="AA334" s="2" t="s">
        <v>598</v>
      </c>
      <c r="AB334" s="2" t="s">
        <v>598</v>
      </c>
      <c r="AC334" s="2" t="s">
        <v>598</v>
      </c>
      <c r="AD334" s="2" t="s">
        <v>598</v>
      </c>
      <c r="AE334" s="2" t="s">
        <v>598</v>
      </c>
      <c r="AF334" s="2" t="s">
        <v>598</v>
      </c>
      <c r="AG334" s="2" t="s">
        <v>598</v>
      </c>
      <c r="AH334" s="2" t="s">
        <v>598</v>
      </c>
      <c r="AI334" s="2" t="s">
        <v>598</v>
      </c>
      <c r="AM334" s="20">
        <f t="shared" si="15"/>
        <v>4.3120000000000003</v>
      </c>
      <c r="AN334" s="20">
        <f t="shared" si="16"/>
        <v>3.7429999999999999</v>
      </c>
      <c r="AO334" s="92">
        <f t="shared" si="17"/>
        <v>0.86804267161410009</v>
      </c>
    </row>
    <row r="335" spans="1:41" ht="15" customHeight="1" x14ac:dyDescent="0.25">
      <c r="A335" s="2" t="s">
        <v>472</v>
      </c>
      <c r="B335" s="2" t="s">
        <v>11</v>
      </c>
      <c r="C335" s="2">
        <v>2014</v>
      </c>
      <c r="D335" s="2">
        <v>105.6</v>
      </c>
      <c r="E335" s="2">
        <v>118.7</v>
      </c>
      <c r="F335" s="2">
        <v>0</v>
      </c>
      <c r="G335" s="2">
        <v>0</v>
      </c>
      <c r="H335" s="2">
        <v>3.2</v>
      </c>
      <c r="I335" s="2">
        <v>0</v>
      </c>
      <c r="J335" s="2">
        <v>0</v>
      </c>
      <c r="K335" s="2">
        <v>0</v>
      </c>
      <c r="L335" s="2" t="s">
        <v>599</v>
      </c>
      <c r="M335" s="2">
        <v>22.8</v>
      </c>
      <c r="N335" s="2">
        <v>38.700000000000003</v>
      </c>
      <c r="O335" s="2">
        <v>15.3</v>
      </c>
      <c r="P335" s="2">
        <v>1</v>
      </c>
      <c r="Q335" s="2">
        <v>0</v>
      </c>
      <c r="R335" s="2">
        <v>11.8</v>
      </c>
      <c r="S335" s="2" t="s">
        <v>8</v>
      </c>
      <c r="T335" s="2">
        <v>0</v>
      </c>
      <c r="U335" s="2">
        <v>0</v>
      </c>
      <c r="V335" s="2">
        <v>0</v>
      </c>
      <c r="W335" s="2">
        <v>17.100000000000001</v>
      </c>
      <c r="X335" s="2">
        <v>0</v>
      </c>
      <c r="Y335" s="2">
        <v>0</v>
      </c>
      <c r="Z335" s="2">
        <v>0</v>
      </c>
      <c r="AA335" s="2">
        <v>0</v>
      </c>
      <c r="AB335" s="2">
        <v>0</v>
      </c>
      <c r="AC335" s="2">
        <v>0</v>
      </c>
      <c r="AD335" s="2">
        <v>8.8000000000000007</v>
      </c>
      <c r="AE335" s="2">
        <v>0</v>
      </c>
      <c r="AF335" s="2" t="s">
        <v>598</v>
      </c>
      <c r="AG335" s="2">
        <v>0</v>
      </c>
      <c r="AH335" s="2">
        <v>0</v>
      </c>
      <c r="AI335" s="2">
        <v>0</v>
      </c>
      <c r="AM335" s="20">
        <f t="shared" si="15"/>
        <v>118.7</v>
      </c>
      <c r="AN335" s="20">
        <f t="shared" si="16"/>
        <v>105.6</v>
      </c>
      <c r="AO335" s="92">
        <f t="shared" si="17"/>
        <v>0.88963774220724512</v>
      </c>
    </row>
    <row r="336" spans="1:41"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T336" s="2" t="s">
        <v>599</v>
      </c>
      <c r="U336" s="2" t="s">
        <v>599</v>
      </c>
      <c r="V336" s="2" t="s">
        <v>599</v>
      </c>
      <c r="W336" s="2" t="s">
        <v>599</v>
      </c>
      <c r="X336" s="2" t="s">
        <v>599</v>
      </c>
      <c r="Y336" s="2" t="s">
        <v>599</v>
      </c>
      <c r="Z336" s="2" t="s">
        <v>599</v>
      </c>
      <c r="AA336" s="2" t="s">
        <v>599</v>
      </c>
      <c r="AB336" s="2" t="s">
        <v>599</v>
      </c>
      <c r="AC336" s="2" t="s">
        <v>599</v>
      </c>
      <c r="AD336" s="2" t="s">
        <v>599</v>
      </c>
      <c r="AE336" s="2" t="s">
        <v>599</v>
      </c>
      <c r="AF336" s="2" t="s">
        <v>599</v>
      </c>
      <c r="AG336" s="2" t="s">
        <v>599</v>
      </c>
      <c r="AH336" s="2" t="s">
        <v>599</v>
      </c>
      <c r="AI336" s="2" t="s">
        <v>599</v>
      </c>
      <c r="AM336" s="20">
        <f t="shared" si="15"/>
        <v>0</v>
      </c>
      <c r="AN336" s="20">
        <f t="shared" si="16"/>
        <v>0</v>
      </c>
      <c r="AO336" s="92" t="str">
        <f t="shared" si="17"/>
        <v/>
      </c>
    </row>
    <row r="337" spans="1:41" ht="15" customHeight="1" x14ac:dyDescent="0.25">
      <c r="A337" s="2" t="s">
        <v>472</v>
      </c>
      <c r="B337" s="2" t="s">
        <v>276</v>
      </c>
      <c r="C337" s="2">
        <v>2014</v>
      </c>
      <c r="D337" s="2">
        <v>17.2</v>
      </c>
      <c r="E337" s="2">
        <v>17</v>
      </c>
      <c r="F337" s="2">
        <v>0</v>
      </c>
      <c r="G337" s="2">
        <v>0.1</v>
      </c>
      <c r="H337" s="2">
        <v>0</v>
      </c>
      <c r="I337" s="2">
        <v>0</v>
      </c>
      <c r="J337" s="2">
        <v>0</v>
      </c>
      <c r="K337" s="2">
        <v>0</v>
      </c>
      <c r="L337" s="2" t="s">
        <v>599</v>
      </c>
      <c r="M337" s="2">
        <v>0</v>
      </c>
      <c r="N337" s="2">
        <v>0</v>
      </c>
      <c r="O337" s="2">
        <v>15.1</v>
      </c>
      <c r="P337" s="2">
        <v>0</v>
      </c>
      <c r="Q337" s="2">
        <v>0</v>
      </c>
      <c r="R337" s="2">
        <v>0</v>
      </c>
      <c r="S337" s="2" t="s">
        <v>8</v>
      </c>
      <c r="T337" s="2">
        <v>0</v>
      </c>
      <c r="U337" s="2">
        <v>1.8</v>
      </c>
      <c r="V337" s="2">
        <v>0</v>
      </c>
      <c r="W337" s="2">
        <v>0</v>
      </c>
      <c r="X337" s="2">
        <v>0</v>
      </c>
      <c r="Y337" s="2">
        <v>0</v>
      </c>
      <c r="Z337" s="2">
        <v>0</v>
      </c>
      <c r="AA337" s="2">
        <v>0</v>
      </c>
      <c r="AB337" s="2">
        <v>0</v>
      </c>
      <c r="AC337" s="2">
        <v>0</v>
      </c>
      <c r="AD337" s="2">
        <v>0</v>
      </c>
      <c r="AE337" s="2">
        <v>0</v>
      </c>
      <c r="AF337" s="2" t="s">
        <v>598</v>
      </c>
      <c r="AG337" s="2">
        <v>0</v>
      </c>
      <c r="AH337" s="2">
        <v>0</v>
      </c>
      <c r="AI337" s="2">
        <v>0</v>
      </c>
      <c r="AM337" s="20">
        <f t="shared" si="15"/>
        <v>17</v>
      </c>
      <c r="AN337" s="20">
        <f t="shared" si="16"/>
        <v>17.2</v>
      </c>
      <c r="AO337" s="92">
        <f t="shared" si="17"/>
        <v>1.0117647058823529</v>
      </c>
    </row>
    <row r="338" spans="1:41" ht="15" customHeight="1" x14ac:dyDescent="0.25">
      <c r="A338" s="2" t="s">
        <v>474</v>
      </c>
      <c r="B338" s="2" t="s">
        <v>475</v>
      </c>
      <c r="C338" s="2">
        <v>2014</v>
      </c>
      <c r="D338" s="2">
        <v>19.923999999999999</v>
      </c>
      <c r="E338" s="2">
        <v>21.527000000000001</v>
      </c>
      <c r="F338" s="2" t="s">
        <v>598</v>
      </c>
      <c r="G338" s="2">
        <v>0.752</v>
      </c>
      <c r="H338" s="2" t="s">
        <v>598</v>
      </c>
      <c r="I338" s="2" t="s">
        <v>598</v>
      </c>
      <c r="J338" s="2" t="s">
        <v>598</v>
      </c>
      <c r="K338" s="2" t="s">
        <v>598</v>
      </c>
      <c r="L338" s="2" t="s">
        <v>599</v>
      </c>
      <c r="M338" s="2" t="s">
        <v>598</v>
      </c>
      <c r="N338" s="2">
        <v>12.709</v>
      </c>
      <c r="O338" s="2">
        <v>4.7229999999999999</v>
      </c>
      <c r="P338" s="2" t="s">
        <v>598</v>
      </c>
      <c r="Q338" s="2" t="s">
        <v>598</v>
      </c>
      <c r="R338" s="2" t="s">
        <v>598</v>
      </c>
      <c r="S338" s="2" t="s">
        <v>8</v>
      </c>
      <c r="T338" s="2" t="s">
        <v>598</v>
      </c>
      <c r="U338" s="2" t="s">
        <v>598</v>
      </c>
      <c r="V338" s="2" t="s">
        <v>598</v>
      </c>
      <c r="W338" s="2" t="s">
        <v>598</v>
      </c>
      <c r="X338" s="2" t="s">
        <v>598</v>
      </c>
      <c r="Y338" s="2" t="s">
        <v>598</v>
      </c>
      <c r="Z338" s="2" t="s">
        <v>598</v>
      </c>
      <c r="AA338" s="2" t="s">
        <v>598</v>
      </c>
      <c r="AB338" s="2" t="s">
        <v>598</v>
      </c>
      <c r="AC338" s="2" t="s">
        <v>598</v>
      </c>
      <c r="AD338" s="2">
        <v>3.343</v>
      </c>
      <c r="AE338" s="2" t="s">
        <v>598</v>
      </c>
      <c r="AF338" s="2" t="s">
        <v>598</v>
      </c>
      <c r="AG338" s="2" t="s">
        <v>598</v>
      </c>
      <c r="AH338" s="2" t="s">
        <v>598</v>
      </c>
      <c r="AI338" s="2" t="s">
        <v>598</v>
      </c>
      <c r="AM338" s="20">
        <f t="shared" si="15"/>
        <v>21.527000000000001</v>
      </c>
      <c r="AN338" s="20">
        <f t="shared" si="16"/>
        <v>19.923999999999999</v>
      </c>
      <c r="AO338" s="92">
        <f t="shared" si="17"/>
        <v>0.92553537418126064</v>
      </c>
    </row>
    <row r="339" spans="1:41" ht="15" customHeight="1" x14ac:dyDescent="0.25">
      <c r="A339" s="2" t="s">
        <v>474</v>
      </c>
      <c r="B339" s="2" t="s">
        <v>476</v>
      </c>
      <c r="C339" s="2">
        <v>2014</v>
      </c>
      <c r="D339" s="2">
        <v>199.11</v>
      </c>
      <c r="E339" s="2">
        <v>221.45</v>
      </c>
      <c r="F339" s="2" t="s">
        <v>598</v>
      </c>
      <c r="G339" s="2">
        <v>0</v>
      </c>
      <c r="H339" s="2" t="s">
        <v>598</v>
      </c>
      <c r="I339" s="2" t="s">
        <v>598</v>
      </c>
      <c r="J339" s="2" t="s">
        <v>598</v>
      </c>
      <c r="K339" s="2" t="s">
        <v>598</v>
      </c>
      <c r="L339" s="2" t="s">
        <v>599</v>
      </c>
      <c r="M339" s="2" t="s">
        <v>598</v>
      </c>
      <c r="N339" s="2" t="s">
        <v>598</v>
      </c>
      <c r="O339" s="2" t="s">
        <v>598</v>
      </c>
      <c r="P339" s="2" t="s">
        <v>598</v>
      </c>
      <c r="Q339" s="2" t="s">
        <v>598</v>
      </c>
      <c r="R339" s="2" t="s">
        <v>598</v>
      </c>
      <c r="S339" s="2" t="s">
        <v>598</v>
      </c>
      <c r="T339" s="2" t="s">
        <v>598</v>
      </c>
      <c r="U339" s="2">
        <v>199.47</v>
      </c>
      <c r="V339" s="2" t="s">
        <v>598</v>
      </c>
      <c r="W339" s="2" t="s">
        <v>598</v>
      </c>
      <c r="X339" s="2">
        <v>10.17</v>
      </c>
      <c r="Y339" s="2">
        <v>11.81</v>
      </c>
      <c r="Z339" s="2" t="s">
        <v>598</v>
      </c>
      <c r="AA339" s="2" t="s">
        <v>598</v>
      </c>
      <c r="AB339" s="2" t="s">
        <v>598</v>
      </c>
      <c r="AC339" s="2" t="s">
        <v>598</v>
      </c>
      <c r="AD339" s="2" t="s">
        <v>598</v>
      </c>
      <c r="AE339" s="2" t="s">
        <v>598</v>
      </c>
      <c r="AF339" s="2" t="s">
        <v>598</v>
      </c>
      <c r="AG339" s="2" t="s">
        <v>598</v>
      </c>
      <c r="AH339" s="2" t="s">
        <v>598</v>
      </c>
      <c r="AI339" s="2" t="s">
        <v>598</v>
      </c>
      <c r="AM339" s="20">
        <f t="shared" si="15"/>
        <v>221.45</v>
      </c>
      <c r="AN339" s="20">
        <f t="shared" si="16"/>
        <v>199.11</v>
      </c>
      <c r="AO339" s="92">
        <f t="shared" si="17"/>
        <v>0.89911944005418842</v>
      </c>
    </row>
    <row r="340" spans="1:41" ht="15" customHeight="1" x14ac:dyDescent="0.25">
      <c r="A340" s="2" t="s">
        <v>474</v>
      </c>
      <c r="B340" s="2" t="s">
        <v>477</v>
      </c>
      <c r="C340" s="2">
        <v>2014</v>
      </c>
      <c r="D340" s="2">
        <v>55.31</v>
      </c>
      <c r="E340" s="2">
        <v>62.67</v>
      </c>
      <c r="F340" s="2" t="s">
        <v>598</v>
      </c>
      <c r="G340" s="2">
        <v>0.59</v>
      </c>
      <c r="H340" s="2" t="s">
        <v>598</v>
      </c>
      <c r="I340" s="2" t="s">
        <v>598</v>
      </c>
      <c r="J340" s="2" t="s">
        <v>598</v>
      </c>
      <c r="K340" s="2" t="s">
        <v>598</v>
      </c>
      <c r="L340" s="2" t="s">
        <v>599</v>
      </c>
      <c r="M340" s="2" t="s">
        <v>598</v>
      </c>
      <c r="N340" s="2" t="s">
        <v>598</v>
      </c>
      <c r="O340" s="2">
        <v>37.340000000000003</v>
      </c>
      <c r="P340" s="2" t="s">
        <v>598</v>
      </c>
      <c r="Q340" s="2" t="s">
        <v>598</v>
      </c>
      <c r="R340" s="2" t="s">
        <v>598</v>
      </c>
      <c r="S340" s="2" t="s">
        <v>598</v>
      </c>
      <c r="T340" s="2">
        <v>2.42</v>
      </c>
      <c r="U340" s="2" t="s">
        <v>598</v>
      </c>
      <c r="V340" s="2" t="s">
        <v>598</v>
      </c>
      <c r="W340" s="2" t="s">
        <v>598</v>
      </c>
      <c r="X340" s="2" t="s">
        <v>598</v>
      </c>
      <c r="Y340" s="2">
        <v>11.54</v>
      </c>
      <c r="Z340" s="2" t="s">
        <v>598</v>
      </c>
      <c r="AA340" s="2" t="s">
        <v>598</v>
      </c>
      <c r="AB340" s="2" t="s">
        <v>598</v>
      </c>
      <c r="AC340" s="2">
        <v>6.11</v>
      </c>
      <c r="AD340" s="2">
        <v>4.67</v>
      </c>
      <c r="AE340" s="2" t="s">
        <v>598</v>
      </c>
      <c r="AF340" s="2" t="s">
        <v>598</v>
      </c>
      <c r="AG340" s="2" t="s">
        <v>598</v>
      </c>
      <c r="AH340" s="2" t="s">
        <v>598</v>
      </c>
      <c r="AI340" s="2" t="s">
        <v>598</v>
      </c>
      <c r="AM340" s="20">
        <f t="shared" si="15"/>
        <v>62.670000000000009</v>
      </c>
      <c r="AN340" s="20">
        <f t="shared" si="16"/>
        <v>55.31</v>
      </c>
      <c r="AO340" s="92">
        <f t="shared" si="17"/>
        <v>0.88255943832774841</v>
      </c>
    </row>
    <row r="341" spans="1:41" ht="15" customHeight="1" x14ac:dyDescent="0.25">
      <c r="A341" s="2" t="s">
        <v>474</v>
      </c>
      <c r="B341" s="2" t="s">
        <v>478</v>
      </c>
      <c r="C341" s="2">
        <v>2014</v>
      </c>
      <c r="D341" s="2">
        <v>15.33</v>
      </c>
      <c r="E341" s="2">
        <v>17.64</v>
      </c>
      <c r="F341" s="2" t="s">
        <v>598</v>
      </c>
      <c r="G341" s="2">
        <v>0.18</v>
      </c>
      <c r="H341" s="2" t="s">
        <v>598</v>
      </c>
      <c r="I341" s="2" t="s">
        <v>598</v>
      </c>
      <c r="J341" s="2" t="s">
        <v>598</v>
      </c>
      <c r="K341" s="2" t="s">
        <v>598</v>
      </c>
      <c r="L341" s="2" t="s">
        <v>599</v>
      </c>
      <c r="M341" s="2" t="s">
        <v>598</v>
      </c>
      <c r="N341" s="2" t="s">
        <v>598</v>
      </c>
      <c r="O341" s="2">
        <v>4.96</v>
      </c>
      <c r="P341" s="2" t="s">
        <v>598</v>
      </c>
      <c r="Q341" s="2" t="s">
        <v>598</v>
      </c>
      <c r="R341" s="2" t="s">
        <v>598</v>
      </c>
      <c r="S341" s="2" t="s">
        <v>8</v>
      </c>
      <c r="T341" s="2">
        <v>1.64</v>
      </c>
      <c r="U341" s="2" t="s">
        <v>598</v>
      </c>
      <c r="V341" s="2" t="s">
        <v>598</v>
      </c>
      <c r="W341" s="2" t="s">
        <v>598</v>
      </c>
      <c r="X341" s="2" t="s">
        <v>598</v>
      </c>
      <c r="Y341" s="2">
        <v>1.8</v>
      </c>
      <c r="Z341" s="2" t="s">
        <v>598</v>
      </c>
      <c r="AA341" s="2">
        <v>9.06</v>
      </c>
      <c r="AB341" s="2" t="s">
        <v>598</v>
      </c>
      <c r="AC341" s="2" t="s">
        <v>598</v>
      </c>
      <c r="AD341" s="2" t="s">
        <v>598</v>
      </c>
      <c r="AE341" s="2" t="s">
        <v>598</v>
      </c>
      <c r="AF341" s="2" t="s">
        <v>598</v>
      </c>
      <c r="AG341" s="2" t="s">
        <v>598</v>
      </c>
      <c r="AH341" s="2" t="s">
        <v>598</v>
      </c>
      <c r="AI341" s="2" t="s">
        <v>598</v>
      </c>
      <c r="AM341" s="20">
        <f t="shared" si="15"/>
        <v>17.64</v>
      </c>
      <c r="AN341" s="20">
        <f t="shared" si="16"/>
        <v>15.33</v>
      </c>
      <c r="AO341" s="92">
        <f t="shared" si="17"/>
        <v>0.86904761904761907</v>
      </c>
    </row>
    <row r="342" spans="1:41" ht="15" customHeight="1" x14ac:dyDescent="0.25">
      <c r="A342" s="2" t="s">
        <v>474</v>
      </c>
      <c r="B342" s="2" t="s">
        <v>479</v>
      </c>
      <c r="C342" s="2">
        <v>2014</v>
      </c>
      <c r="D342" s="2">
        <v>54.8</v>
      </c>
      <c r="E342" s="2">
        <v>65.599999999999994</v>
      </c>
      <c r="F342" s="2" t="s">
        <v>598</v>
      </c>
      <c r="G342" s="2">
        <v>0.8</v>
      </c>
      <c r="H342" s="2" t="s">
        <v>598</v>
      </c>
      <c r="I342" s="2" t="s">
        <v>598</v>
      </c>
      <c r="J342" s="2" t="s">
        <v>598</v>
      </c>
      <c r="K342" s="2" t="s">
        <v>598</v>
      </c>
      <c r="L342" s="2" t="s">
        <v>599</v>
      </c>
      <c r="M342" s="2">
        <v>42.3</v>
      </c>
      <c r="N342" s="2">
        <v>9.5</v>
      </c>
      <c r="O342" s="2">
        <v>13</v>
      </c>
      <c r="P342" s="2" t="s">
        <v>598</v>
      </c>
      <c r="Q342" s="2" t="s">
        <v>598</v>
      </c>
      <c r="R342" s="2" t="s">
        <v>598</v>
      </c>
      <c r="S342" s="2" t="s">
        <v>8</v>
      </c>
      <c r="T342" s="2" t="s">
        <v>598</v>
      </c>
      <c r="U342" s="2" t="s">
        <v>598</v>
      </c>
      <c r="V342" s="2" t="s">
        <v>598</v>
      </c>
      <c r="W342" s="2" t="s">
        <v>598</v>
      </c>
      <c r="X342" s="2" t="s">
        <v>598</v>
      </c>
      <c r="Y342" s="2" t="s">
        <v>598</v>
      </c>
      <c r="Z342" s="2" t="s">
        <v>598</v>
      </c>
      <c r="AA342" s="2" t="s">
        <v>598</v>
      </c>
      <c r="AB342" s="2" t="s">
        <v>598</v>
      </c>
      <c r="AC342" s="2" t="s">
        <v>598</v>
      </c>
      <c r="AD342" s="2" t="s">
        <v>598</v>
      </c>
      <c r="AE342" s="2" t="s">
        <v>598</v>
      </c>
      <c r="AF342" s="2" t="s">
        <v>598</v>
      </c>
      <c r="AG342" s="2" t="s">
        <v>598</v>
      </c>
      <c r="AH342" s="2" t="s">
        <v>598</v>
      </c>
      <c r="AI342" s="2" t="s">
        <v>598</v>
      </c>
      <c r="AM342" s="20">
        <f t="shared" si="15"/>
        <v>65.599999999999994</v>
      </c>
      <c r="AN342" s="20">
        <f t="shared" si="16"/>
        <v>54.8</v>
      </c>
      <c r="AO342" s="92">
        <f t="shared" si="17"/>
        <v>0.83536585365853666</v>
      </c>
    </row>
    <row r="343" spans="1:41" ht="15" customHeight="1" x14ac:dyDescent="0.25">
      <c r="A343" s="2" t="s">
        <v>474</v>
      </c>
      <c r="B343" s="2" t="s">
        <v>480</v>
      </c>
      <c r="C343" s="2">
        <v>2014</v>
      </c>
      <c r="D343" s="2">
        <v>56.271000000000001</v>
      </c>
      <c r="E343" s="2">
        <v>66.043000000000006</v>
      </c>
      <c r="F343" s="2" t="s">
        <v>598</v>
      </c>
      <c r="G343" s="2">
        <v>0.26500000000000001</v>
      </c>
      <c r="H343" s="2" t="s">
        <v>598</v>
      </c>
      <c r="I343" s="2">
        <v>1.661</v>
      </c>
      <c r="J343" s="2" t="s">
        <v>598</v>
      </c>
      <c r="K343" s="2" t="s">
        <v>598</v>
      </c>
      <c r="L343" s="2" t="s">
        <v>599</v>
      </c>
      <c r="M343" s="2">
        <v>28.786999999999999</v>
      </c>
      <c r="N343" s="2">
        <v>13.813000000000001</v>
      </c>
      <c r="O343" s="2">
        <v>4.391</v>
      </c>
      <c r="P343" s="2">
        <v>7.2160000000000002</v>
      </c>
      <c r="Q343" s="2" t="s">
        <v>598</v>
      </c>
      <c r="R343" s="2" t="s">
        <v>598</v>
      </c>
      <c r="S343" s="2" t="s">
        <v>8</v>
      </c>
      <c r="T343" s="2" t="s">
        <v>598</v>
      </c>
      <c r="U343" s="2" t="s">
        <v>598</v>
      </c>
      <c r="V343" s="2" t="s">
        <v>598</v>
      </c>
      <c r="W343" s="2" t="s">
        <v>598</v>
      </c>
      <c r="X343" s="2" t="s">
        <v>598</v>
      </c>
      <c r="Y343" s="2" t="s">
        <v>598</v>
      </c>
      <c r="Z343" s="2" t="s">
        <v>598</v>
      </c>
      <c r="AA343" s="2" t="s">
        <v>598</v>
      </c>
      <c r="AB343" s="2" t="s">
        <v>598</v>
      </c>
      <c r="AC343" s="2" t="s">
        <v>598</v>
      </c>
      <c r="AD343" s="2">
        <v>9.91</v>
      </c>
      <c r="AE343" s="2" t="s">
        <v>598</v>
      </c>
      <c r="AF343" s="2" t="s">
        <v>598</v>
      </c>
      <c r="AG343" s="2" t="s">
        <v>598</v>
      </c>
      <c r="AH343" s="2" t="s">
        <v>598</v>
      </c>
      <c r="AI343" s="2" t="s">
        <v>598</v>
      </c>
      <c r="AM343" s="20">
        <f t="shared" si="15"/>
        <v>66.043000000000006</v>
      </c>
      <c r="AN343" s="20">
        <f t="shared" si="16"/>
        <v>56.271000000000001</v>
      </c>
      <c r="AO343" s="92">
        <f t="shared" si="17"/>
        <v>0.85203579486092385</v>
      </c>
    </row>
    <row r="344" spans="1:41" ht="15" customHeight="1" x14ac:dyDescent="0.25">
      <c r="A344" s="2" t="s">
        <v>474</v>
      </c>
      <c r="B344" s="2" t="s">
        <v>481</v>
      </c>
      <c r="C344" s="2">
        <v>2014</v>
      </c>
      <c r="D344" s="2">
        <v>50.143000000000001</v>
      </c>
      <c r="E344" s="2">
        <v>67.043000000000006</v>
      </c>
      <c r="F344" s="2">
        <v>0</v>
      </c>
      <c r="G344" s="2">
        <v>0.21</v>
      </c>
      <c r="H344" s="2">
        <v>5.556</v>
      </c>
      <c r="I344" s="2">
        <v>0</v>
      </c>
      <c r="J344" s="2" t="s">
        <v>598</v>
      </c>
      <c r="K344" s="2" t="s">
        <v>598</v>
      </c>
      <c r="L344" s="2" t="s">
        <v>613</v>
      </c>
      <c r="M344" s="2">
        <v>61.277000000000001</v>
      </c>
      <c r="N344" s="2" t="s">
        <v>598</v>
      </c>
      <c r="O344" s="2" t="s">
        <v>598</v>
      </c>
      <c r="P344" s="2" t="s">
        <v>598</v>
      </c>
      <c r="Q344" s="2" t="s">
        <v>598</v>
      </c>
      <c r="R344" s="2" t="s">
        <v>598</v>
      </c>
      <c r="S344" s="2" t="s">
        <v>598</v>
      </c>
      <c r="T344" s="2" t="s">
        <v>598</v>
      </c>
      <c r="U344" s="2" t="s">
        <v>598</v>
      </c>
      <c r="V344" s="2" t="s">
        <v>598</v>
      </c>
      <c r="W344" s="2" t="s">
        <v>598</v>
      </c>
      <c r="X344" s="2" t="s">
        <v>598</v>
      </c>
      <c r="Y344" s="2" t="s">
        <v>598</v>
      </c>
      <c r="Z344" s="2" t="s">
        <v>598</v>
      </c>
      <c r="AA344" s="2" t="s">
        <v>598</v>
      </c>
      <c r="AB344" s="2" t="s">
        <v>598</v>
      </c>
      <c r="AC344" s="2" t="s">
        <v>598</v>
      </c>
      <c r="AD344" s="2" t="s">
        <v>598</v>
      </c>
      <c r="AE344" s="2" t="s">
        <v>598</v>
      </c>
      <c r="AF344" s="2" t="s">
        <v>598</v>
      </c>
      <c r="AG344" s="2" t="s">
        <v>598</v>
      </c>
      <c r="AH344" s="2" t="s">
        <v>598</v>
      </c>
      <c r="AI344" s="2" t="s">
        <v>598</v>
      </c>
      <c r="AM344" s="20">
        <f t="shared" si="15"/>
        <v>67.043000000000006</v>
      </c>
      <c r="AN344" s="20">
        <f t="shared" si="16"/>
        <v>50.143000000000001</v>
      </c>
      <c r="AO344" s="92">
        <f t="shared" si="17"/>
        <v>0.74792297480721326</v>
      </c>
    </row>
    <row r="345" spans="1:41" ht="15" customHeight="1" x14ac:dyDescent="0.25">
      <c r="A345" s="2" t="s">
        <v>474</v>
      </c>
      <c r="B345" s="2" t="s">
        <v>482</v>
      </c>
      <c r="C345" s="2">
        <v>2014</v>
      </c>
      <c r="D345" s="2">
        <v>25603.65</v>
      </c>
      <c r="E345" s="2">
        <v>30.122</v>
      </c>
      <c r="F345" s="2">
        <v>0</v>
      </c>
      <c r="G345" s="2">
        <v>0.191</v>
      </c>
      <c r="H345" s="2">
        <v>0</v>
      </c>
      <c r="I345" s="2">
        <v>0</v>
      </c>
      <c r="J345" s="2">
        <v>0</v>
      </c>
      <c r="K345" s="2">
        <v>0</v>
      </c>
      <c r="L345" s="2" t="s">
        <v>599</v>
      </c>
      <c r="M345" s="2">
        <v>0</v>
      </c>
      <c r="N345" s="2">
        <v>0</v>
      </c>
      <c r="O345" s="2">
        <v>0</v>
      </c>
      <c r="P345" s="2">
        <v>0</v>
      </c>
      <c r="Q345" s="2">
        <v>0</v>
      </c>
      <c r="R345" s="2">
        <v>0</v>
      </c>
      <c r="S345" s="2" t="s">
        <v>598</v>
      </c>
      <c r="T345" s="2">
        <v>0</v>
      </c>
      <c r="U345" s="2">
        <v>0</v>
      </c>
      <c r="V345" s="2">
        <v>0</v>
      </c>
      <c r="W345" s="2">
        <v>0</v>
      </c>
      <c r="X345" s="2">
        <v>0</v>
      </c>
      <c r="Y345" s="2">
        <v>29.931000000000001</v>
      </c>
      <c r="Z345" s="2">
        <v>0</v>
      </c>
      <c r="AA345" s="2">
        <v>0</v>
      </c>
      <c r="AB345" s="2">
        <v>0</v>
      </c>
      <c r="AC345" s="2">
        <v>0</v>
      </c>
      <c r="AD345" s="2">
        <v>0</v>
      </c>
      <c r="AE345" s="2">
        <v>0</v>
      </c>
      <c r="AF345" s="2" t="s">
        <v>598</v>
      </c>
      <c r="AG345" s="2">
        <v>0</v>
      </c>
      <c r="AH345" s="2">
        <v>0</v>
      </c>
      <c r="AI345" s="2">
        <v>0</v>
      </c>
      <c r="AM345" s="20">
        <f t="shared" si="15"/>
        <v>30.122</v>
      </c>
      <c r="AN345" s="20">
        <f t="shared" si="16"/>
        <v>25603.65</v>
      </c>
      <c r="AO345" s="92">
        <f t="shared" si="17"/>
        <v>849.99834008365985</v>
      </c>
    </row>
    <row r="346" spans="1:41" ht="15" customHeight="1" x14ac:dyDescent="0.25">
      <c r="A346" s="2" t="s">
        <v>474</v>
      </c>
      <c r="B346" s="2" t="s">
        <v>483</v>
      </c>
      <c r="C346" s="2">
        <v>2014</v>
      </c>
      <c r="D346" s="2">
        <v>18.100000000000001</v>
      </c>
      <c r="E346" s="2">
        <v>21.3</v>
      </c>
      <c r="F346" s="2" t="s">
        <v>598</v>
      </c>
      <c r="G346" s="2">
        <v>0</v>
      </c>
      <c r="H346" s="2" t="s">
        <v>598</v>
      </c>
      <c r="I346" s="2" t="s">
        <v>598</v>
      </c>
      <c r="J346" s="2" t="s">
        <v>598</v>
      </c>
      <c r="K346" s="2" t="s">
        <v>598</v>
      </c>
      <c r="L346" s="2" t="s">
        <v>599</v>
      </c>
      <c r="M346" s="2" t="s">
        <v>598</v>
      </c>
      <c r="N346" s="2" t="s">
        <v>598</v>
      </c>
      <c r="O346" s="2" t="s">
        <v>598</v>
      </c>
      <c r="P346" s="2" t="s">
        <v>598</v>
      </c>
      <c r="Q346" s="2" t="s">
        <v>598</v>
      </c>
      <c r="R346" s="2" t="s">
        <v>598</v>
      </c>
      <c r="S346" s="2" t="s">
        <v>598</v>
      </c>
      <c r="T346" s="2">
        <v>21.3</v>
      </c>
      <c r="U346" s="2" t="s">
        <v>598</v>
      </c>
      <c r="V346" s="2" t="s">
        <v>598</v>
      </c>
      <c r="W346" s="2" t="s">
        <v>598</v>
      </c>
      <c r="X346" s="2" t="s">
        <v>598</v>
      </c>
      <c r="Y346" s="2" t="s">
        <v>598</v>
      </c>
      <c r="Z346" s="2" t="s">
        <v>598</v>
      </c>
      <c r="AA346" s="2" t="s">
        <v>598</v>
      </c>
      <c r="AB346" s="2" t="s">
        <v>598</v>
      </c>
      <c r="AC346" s="2" t="s">
        <v>598</v>
      </c>
      <c r="AD346" s="2" t="s">
        <v>598</v>
      </c>
      <c r="AE346" s="2" t="s">
        <v>598</v>
      </c>
      <c r="AF346" s="2" t="s">
        <v>598</v>
      </c>
      <c r="AG346" s="2" t="s">
        <v>598</v>
      </c>
      <c r="AH346" s="2" t="s">
        <v>598</v>
      </c>
      <c r="AI346" s="2" t="s">
        <v>598</v>
      </c>
      <c r="AM346" s="20">
        <f t="shared" si="15"/>
        <v>21.3</v>
      </c>
      <c r="AN346" s="20">
        <f t="shared" si="16"/>
        <v>18.100000000000001</v>
      </c>
      <c r="AO346" s="92">
        <f t="shared" si="17"/>
        <v>0.84976525821596249</v>
      </c>
    </row>
    <row r="347" spans="1:41" ht="15" customHeight="1" x14ac:dyDescent="0.25">
      <c r="A347" s="2" t="s">
        <v>474</v>
      </c>
      <c r="B347" s="2" t="s">
        <v>484</v>
      </c>
      <c r="C347" s="2">
        <v>2014</v>
      </c>
      <c r="D347" s="2">
        <v>1289.9000000000001</v>
      </c>
      <c r="E347" s="2">
        <v>1546.2</v>
      </c>
      <c r="F347" s="2" t="s">
        <v>598</v>
      </c>
      <c r="G347" s="2">
        <v>18.2</v>
      </c>
      <c r="H347" s="2" t="s">
        <v>598</v>
      </c>
      <c r="I347" s="2">
        <v>7.6</v>
      </c>
      <c r="J347" s="2" t="s">
        <v>598</v>
      </c>
      <c r="K347" s="2" t="s">
        <v>598</v>
      </c>
      <c r="L347" s="2" t="s">
        <v>599</v>
      </c>
      <c r="M347" s="2" t="s">
        <v>598</v>
      </c>
      <c r="N347" s="2" t="s">
        <v>598</v>
      </c>
      <c r="O347" s="2" t="s">
        <v>598</v>
      </c>
      <c r="P347" s="2" t="s">
        <v>598</v>
      </c>
      <c r="Q347" s="2" t="s">
        <v>598</v>
      </c>
      <c r="R347" s="2">
        <v>3.1</v>
      </c>
      <c r="S347" s="2" t="s">
        <v>8</v>
      </c>
      <c r="T347" s="2">
        <v>52.7</v>
      </c>
      <c r="U347" s="2" t="s">
        <v>598</v>
      </c>
      <c r="V347" s="2" t="s">
        <v>598</v>
      </c>
      <c r="W347" s="2" t="s">
        <v>598</v>
      </c>
      <c r="X347" s="2" t="s">
        <v>598</v>
      </c>
      <c r="Y347" s="2" t="s">
        <v>598</v>
      </c>
      <c r="Z347" s="2" t="s">
        <v>598</v>
      </c>
      <c r="AA347" s="2">
        <v>180.8</v>
      </c>
      <c r="AB347" s="2">
        <v>964.8</v>
      </c>
      <c r="AC347" s="2" t="s">
        <v>598</v>
      </c>
      <c r="AD347" s="2">
        <v>139.5</v>
      </c>
      <c r="AE347" s="2">
        <v>126</v>
      </c>
      <c r="AF347" s="2" t="s">
        <v>600</v>
      </c>
      <c r="AG347" s="2">
        <v>28.3</v>
      </c>
      <c r="AH347" s="2">
        <v>53.5</v>
      </c>
      <c r="AI347" s="2">
        <v>56.3</v>
      </c>
      <c r="AM347" s="20">
        <f t="shared" si="15"/>
        <v>1548.9999999999998</v>
      </c>
      <c r="AN347" s="20">
        <f t="shared" si="16"/>
        <v>1289.9000000000001</v>
      </c>
      <c r="AO347" s="92">
        <f t="shared" si="17"/>
        <v>0.83273079406068451</v>
      </c>
    </row>
    <row r="348" spans="1:41" ht="15" customHeight="1" x14ac:dyDescent="0.25">
      <c r="A348" s="2" t="s">
        <v>474</v>
      </c>
      <c r="B348" s="2" t="s">
        <v>485</v>
      </c>
      <c r="C348" s="2">
        <v>2014</v>
      </c>
      <c r="D348" s="2">
        <v>28.6</v>
      </c>
      <c r="E348" s="2">
        <v>32.549999999999997</v>
      </c>
      <c r="F348" s="2" t="s">
        <v>598</v>
      </c>
      <c r="G348" s="2">
        <v>0.05</v>
      </c>
      <c r="H348" s="2" t="s">
        <v>598</v>
      </c>
      <c r="I348" s="2" t="s">
        <v>598</v>
      </c>
      <c r="J348" s="2" t="s">
        <v>598</v>
      </c>
      <c r="K348" s="2" t="s">
        <v>598</v>
      </c>
      <c r="L348" s="2" t="s">
        <v>599</v>
      </c>
      <c r="M348" s="2" t="s">
        <v>598</v>
      </c>
      <c r="N348" s="2" t="s">
        <v>598</v>
      </c>
      <c r="O348" s="2" t="s">
        <v>598</v>
      </c>
      <c r="P348" s="2" t="s">
        <v>598</v>
      </c>
      <c r="Q348" s="2" t="s">
        <v>598</v>
      </c>
      <c r="R348" s="2" t="s">
        <v>598</v>
      </c>
      <c r="S348" s="2" t="s">
        <v>598</v>
      </c>
      <c r="T348" s="2" t="s">
        <v>598</v>
      </c>
      <c r="U348" s="2" t="s">
        <v>598</v>
      </c>
      <c r="V348" s="2" t="s">
        <v>598</v>
      </c>
      <c r="W348" s="2" t="s">
        <v>598</v>
      </c>
      <c r="X348" s="2" t="s">
        <v>598</v>
      </c>
      <c r="Y348" s="2">
        <v>32.5</v>
      </c>
      <c r="Z348" s="2" t="s">
        <v>598</v>
      </c>
      <c r="AA348" s="2" t="s">
        <v>598</v>
      </c>
      <c r="AB348" s="2" t="s">
        <v>598</v>
      </c>
      <c r="AC348" s="2" t="s">
        <v>598</v>
      </c>
      <c r="AD348" s="2" t="s">
        <v>598</v>
      </c>
      <c r="AE348" s="2" t="s">
        <v>598</v>
      </c>
      <c r="AF348" s="2" t="s">
        <v>598</v>
      </c>
      <c r="AG348" s="2" t="s">
        <v>598</v>
      </c>
      <c r="AH348" s="2" t="s">
        <v>598</v>
      </c>
      <c r="AI348" s="2" t="s">
        <v>598</v>
      </c>
      <c r="AM348" s="20">
        <f t="shared" si="15"/>
        <v>32.549999999999997</v>
      </c>
      <c r="AN348" s="20">
        <f t="shared" si="16"/>
        <v>28.6</v>
      </c>
      <c r="AO348" s="92">
        <f t="shared" si="17"/>
        <v>0.87864823348694332</v>
      </c>
    </row>
    <row r="349" spans="1:41" ht="15" customHeight="1" x14ac:dyDescent="0.25">
      <c r="A349" s="2" t="s">
        <v>474</v>
      </c>
      <c r="B349" s="2" t="s">
        <v>486</v>
      </c>
      <c r="C349" s="2">
        <v>2014</v>
      </c>
      <c r="D349" s="2">
        <v>30.7</v>
      </c>
      <c r="E349" s="2">
        <v>33.06</v>
      </c>
      <c r="F349" s="2" t="s">
        <v>598</v>
      </c>
      <c r="G349" s="2">
        <v>3.57</v>
      </c>
      <c r="H349" s="2" t="s">
        <v>598</v>
      </c>
      <c r="I349" s="2" t="s">
        <v>598</v>
      </c>
      <c r="J349" s="2" t="s">
        <v>598</v>
      </c>
      <c r="K349" s="2" t="s">
        <v>598</v>
      </c>
      <c r="L349" s="2" t="s">
        <v>599</v>
      </c>
      <c r="M349" s="2">
        <v>5.83</v>
      </c>
      <c r="N349" s="2" t="s">
        <v>598</v>
      </c>
      <c r="O349" s="2" t="s">
        <v>598</v>
      </c>
      <c r="P349" s="2" t="s">
        <v>598</v>
      </c>
      <c r="Q349" s="2" t="s">
        <v>598</v>
      </c>
      <c r="R349" s="2" t="s">
        <v>598</v>
      </c>
      <c r="S349" s="2" t="s">
        <v>8</v>
      </c>
      <c r="T349" s="2">
        <v>7.73</v>
      </c>
      <c r="U349" s="2" t="s">
        <v>598</v>
      </c>
      <c r="V349" s="2" t="s">
        <v>598</v>
      </c>
      <c r="W349" s="2" t="s">
        <v>598</v>
      </c>
      <c r="X349" s="2" t="s">
        <v>598</v>
      </c>
      <c r="Y349" s="2" t="s">
        <v>598</v>
      </c>
      <c r="Z349" s="2" t="s">
        <v>598</v>
      </c>
      <c r="AA349" s="2">
        <v>15.53</v>
      </c>
      <c r="AB349" s="2" t="s">
        <v>598</v>
      </c>
      <c r="AC349" s="2" t="s">
        <v>598</v>
      </c>
      <c r="AD349" s="2">
        <v>0.4</v>
      </c>
      <c r="AE349" s="2" t="s">
        <v>598</v>
      </c>
      <c r="AF349" s="2" t="s">
        <v>598</v>
      </c>
      <c r="AG349" s="2" t="s">
        <v>598</v>
      </c>
      <c r="AH349" s="2" t="s">
        <v>598</v>
      </c>
      <c r="AI349" s="2" t="s">
        <v>598</v>
      </c>
      <c r="AM349" s="20">
        <f t="shared" si="15"/>
        <v>33.06</v>
      </c>
      <c r="AN349" s="20">
        <f t="shared" si="16"/>
        <v>30.7</v>
      </c>
      <c r="AO349" s="92">
        <f t="shared" si="17"/>
        <v>0.92861464004839678</v>
      </c>
    </row>
    <row r="350" spans="1:41" ht="15" customHeight="1" x14ac:dyDescent="0.25">
      <c r="A350" s="2" t="s">
        <v>487</v>
      </c>
      <c r="B350" s="2" t="s">
        <v>488</v>
      </c>
      <c r="C350" s="2">
        <v>2014</v>
      </c>
      <c r="D350" s="2">
        <v>2.6</v>
      </c>
      <c r="E350" s="2">
        <v>4.9000000000000004</v>
      </c>
      <c r="F350" s="2" t="s">
        <v>598</v>
      </c>
      <c r="G350" s="2">
        <v>0.4</v>
      </c>
      <c r="H350" s="2" t="s">
        <v>598</v>
      </c>
      <c r="I350" s="2" t="s">
        <v>598</v>
      </c>
      <c r="J350" s="2" t="s">
        <v>598</v>
      </c>
      <c r="K350" s="2" t="s">
        <v>598</v>
      </c>
      <c r="L350" s="2" t="s">
        <v>607</v>
      </c>
      <c r="M350" s="2" t="s">
        <v>598</v>
      </c>
      <c r="N350" s="2" t="s">
        <v>598</v>
      </c>
      <c r="O350" s="2">
        <v>4.5</v>
      </c>
      <c r="P350" s="2" t="s">
        <v>598</v>
      </c>
      <c r="Q350" s="2" t="s">
        <v>598</v>
      </c>
      <c r="R350" s="2" t="s">
        <v>598</v>
      </c>
      <c r="S350" s="2" t="s">
        <v>598</v>
      </c>
      <c r="T350" s="2" t="s">
        <v>598</v>
      </c>
      <c r="U350" s="2" t="s">
        <v>598</v>
      </c>
      <c r="V350" s="2" t="s">
        <v>598</v>
      </c>
      <c r="W350" s="2" t="s">
        <v>598</v>
      </c>
      <c r="X350" s="2" t="s">
        <v>598</v>
      </c>
      <c r="Y350" s="2" t="s">
        <v>598</v>
      </c>
      <c r="Z350" s="2" t="s">
        <v>598</v>
      </c>
      <c r="AA350" s="2" t="s">
        <v>598</v>
      </c>
      <c r="AB350" s="2" t="s">
        <v>598</v>
      </c>
      <c r="AC350" s="2" t="s">
        <v>598</v>
      </c>
      <c r="AD350" s="2" t="s">
        <v>598</v>
      </c>
      <c r="AE350" s="2" t="s">
        <v>598</v>
      </c>
      <c r="AF350" s="2" t="s">
        <v>598</v>
      </c>
      <c r="AG350" s="2" t="s">
        <v>598</v>
      </c>
      <c r="AH350" s="2" t="s">
        <v>598</v>
      </c>
      <c r="AI350" s="2" t="s">
        <v>598</v>
      </c>
      <c r="AM350" s="20">
        <f t="shared" si="15"/>
        <v>4.9000000000000004</v>
      </c>
      <c r="AN350" s="20">
        <f t="shared" si="16"/>
        <v>2.6</v>
      </c>
      <c r="AO350" s="92">
        <f t="shared" si="17"/>
        <v>0.53061224489795922</v>
      </c>
    </row>
    <row r="351" spans="1:41" ht="15" customHeight="1" x14ac:dyDescent="0.25">
      <c r="A351" s="2" t="s">
        <v>487</v>
      </c>
      <c r="B351" s="2" t="s">
        <v>489</v>
      </c>
      <c r="C351" s="2">
        <v>2014</v>
      </c>
      <c r="D351" s="2">
        <v>4.2</v>
      </c>
      <c r="E351" s="2">
        <v>5</v>
      </c>
      <c r="F351" s="2" t="s">
        <v>598</v>
      </c>
      <c r="G351" s="2">
        <v>0.4</v>
      </c>
      <c r="H351" s="2" t="s">
        <v>598</v>
      </c>
      <c r="I351" s="2" t="s">
        <v>598</v>
      </c>
      <c r="J351" s="2" t="s">
        <v>598</v>
      </c>
      <c r="K351" s="2" t="s">
        <v>598</v>
      </c>
      <c r="L351" s="2" t="s">
        <v>607</v>
      </c>
      <c r="M351" s="2" t="s">
        <v>598</v>
      </c>
      <c r="N351" s="2" t="s">
        <v>598</v>
      </c>
      <c r="O351" s="2">
        <v>4.5999999999999996</v>
      </c>
      <c r="P351" s="2" t="s">
        <v>598</v>
      </c>
      <c r="Q351" s="2" t="s">
        <v>598</v>
      </c>
      <c r="R351" s="2" t="s">
        <v>598</v>
      </c>
      <c r="S351" s="2" t="s">
        <v>598</v>
      </c>
      <c r="T351" s="2" t="s">
        <v>598</v>
      </c>
      <c r="U351" s="2" t="s">
        <v>598</v>
      </c>
      <c r="V351" s="2" t="s">
        <v>598</v>
      </c>
      <c r="W351" s="2" t="s">
        <v>598</v>
      </c>
      <c r="X351" s="2" t="s">
        <v>598</v>
      </c>
      <c r="Y351" s="2" t="s">
        <v>598</v>
      </c>
      <c r="Z351" s="2" t="s">
        <v>598</v>
      </c>
      <c r="AA351" s="2" t="s">
        <v>598</v>
      </c>
      <c r="AB351" s="2" t="s">
        <v>598</v>
      </c>
      <c r="AC351" s="2" t="s">
        <v>598</v>
      </c>
      <c r="AD351" s="2" t="s">
        <v>598</v>
      </c>
      <c r="AE351" s="2" t="s">
        <v>598</v>
      </c>
      <c r="AF351" s="2" t="s">
        <v>598</v>
      </c>
      <c r="AG351" s="2" t="s">
        <v>598</v>
      </c>
      <c r="AH351" s="2" t="s">
        <v>598</v>
      </c>
      <c r="AI351" s="2" t="s">
        <v>598</v>
      </c>
      <c r="AM351" s="20">
        <f t="shared" si="15"/>
        <v>5</v>
      </c>
      <c r="AN351" s="20">
        <f t="shared" si="16"/>
        <v>4.2</v>
      </c>
      <c r="AO351" s="92">
        <f t="shared" si="17"/>
        <v>0.84000000000000008</v>
      </c>
    </row>
    <row r="352" spans="1:41" ht="15" customHeight="1" x14ac:dyDescent="0.25">
      <c r="A352" s="2" t="s">
        <v>487</v>
      </c>
      <c r="B352" s="2" t="s">
        <v>490</v>
      </c>
      <c r="C352" s="2">
        <v>2014</v>
      </c>
      <c r="D352" s="2">
        <v>63.5</v>
      </c>
      <c r="E352" s="2">
        <v>54.2</v>
      </c>
      <c r="F352" s="2" t="s">
        <v>598</v>
      </c>
      <c r="G352" s="2">
        <v>3.4</v>
      </c>
      <c r="H352" s="2" t="s">
        <v>598</v>
      </c>
      <c r="I352" s="2" t="s">
        <v>598</v>
      </c>
      <c r="J352" s="2" t="s">
        <v>598</v>
      </c>
      <c r="K352" s="2" t="s">
        <v>598</v>
      </c>
      <c r="L352" s="2" t="s">
        <v>607</v>
      </c>
      <c r="M352" s="2">
        <v>14.4</v>
      </c>
      <c r="N352" s="2">
        <v>7.3</v>
      </c>
      <c r="O352" s="2">
        <v>20.7</v>
      </c>
      <c r="P352" s="2" t="s">
        <v>598</v>
      </c>
      <c r="Q352" s="2" t="s">
        <v>598</v>
      </c>
      <c r="R352" s="2" t="s">
        <v>598</v>
      </c>
      <c r="S352" s="2" t="s">
        <v>8</v>
      </c>
      <c r="T352" s="2" t="s">
        <v>598</v>
      </c>
      <c r="U352" s="2">
        <v>0.5</v>
      </c>
      <c r="V352" s="2" t="s">
        <v>598</v>
      </c>
      <c r="W352" s="2" t="s">
        <v>598</v>
      </c>
      <c r="X352" s="2" t="s">
        <v>598</v>
      </c>
      <c r="Y352" s="2" t="s">
        <v>598</v>
      </c>
      <c r="Z352" s="2" t="s">
        <v>598</v>
      </c>
      <c r="AA352" s="2" t="s">
        <v>598</v>
      </c>
      <c r="AB352" s="2" t="s">
        <v>598</v>
      </c>
      <c r="AC352" s="2">
        <v>2.1</v>
      </c>
      <c r="AD352" s="2">
        <v>5.8</v>
      </c>
      <c r="AE352" s="2" t="s">
        <v>598</v>
      </c>
      <c r="AF352" s="2" t="s">
        <v>598</v>
      </c>
      <c r="AG352" s="2" t="s">
        <v>598</v>
      </c>
      <c r="AH352" s="2" t="s">
        <v>598</v>
      </c>
      <c r="AI352" s="2" t="s">
        <v>598</v>
      </c>
      <c r="AM352" s="20">
        <f t="shared" si="15"/>
        <v>54.199999999999996</v>
      </c>
      <c r="AN352" s="20">
        <f t="shared" si="16"/>
        <v>63.5</v>
      </c>
      <c r="AO352" s="92">
        <f t="shared" si="17"/>
        <v>1.1715867158671587</v>
      </c>
    </row>
    <row r="353" spans="1:41" ht="15" customHeight="1" x14ac:dyDescent="0.25">
      <c r="A353" s="2" t="s">
        <v>491</v>
      </c>
      <c r="B353" s="2" t="s">
        <v>492</v>
      </c>
      <c r="C353" s="2">
        <v>2014</v>
      </c>
      <c r="D353" s="2" t="s">
        <v>598</v>
      </c>
      <c r="E353" s="2" t="s">
        <v>598</v>
      </c>
      <c r="F353" s="2" t="s">
        <v>598</v>
      </c>
      <c r="G353" s="2" t="s">
        <v>598</v>
      </c>
      <c r="H353" s="2" t="s">
        <v>598</v>
      </c>
      <c r="I353" s="2" t="s">
        <v>598</v>
      </c>
      <c r="J353" s="2" t="s">
        <v>598</v>
      </c>
      <c r="K353" s="2" t="s">
        <v>598</v>
      </c>
      <c r="L353" s="2" t="s">
        <v>599</v>
      </c>
      <c r="M353" s="2" t="s">
        <v>598</v>
      </c>
      <c r="N353" s="2" t="s">
        <v>598</v>
      </c>
      <c r="O353" s="2" t="s">
        <v>598</v>
      </c>
      <c r="P353" s="2" t="s">
        <v>598</v>
      </c>
      <c r="Q353" s="2" t="s">
        <v>598</v>
      </c>
      <c r="R353" s="2" t="s">
        <v>598</v>
      </c>
      <c r="S353" s="2" t="s">
        <v>598</v>
      </c>
      <c r="T353" s="2" t="s">
        <v>598</v>
      </c>
      <c r="U353" s="2" t="s">
        <v>598</v>
      </c>
      <c r="V353" s="2" t="s">
        <v>598</v>
      </c>
      <c r="W353" s="2" t="s">
        <v>598</v>
      </c>
      <c r="X353" s="2" t="s">
        <v>598</v>
      </c>
      <c r="Y353" s="2" t="s">
        <v>598</v>
      </c>
      <c r="Z353" s="2" t="s">
        <v>598</v>
      </c>
      <c r="AA353" s="2" t="s">
        <v>598</v>
      </c>
      <c r="AB353" s="2" t="s">
        <v>598</v>
      </c>
      <c r="AC353" s="2" t="s">
        <v>598</v>
      </c>
      <c r="AD353" s="2" t="s">
        <v>598</v>
      </c>
      <c r="AE353" s="2" t="s">
        <v>598</v>
      </c>
      <c r="AF353" s="2" t="s">
        <v>598</v>
      </c>
      <c r="AG353" s="2" t="s">
        <v>598</v>
      </c>
      <c r="AH353" s="2" t="s">
        <v>598</v>
      </c>
      <c r="AI353" s="2" t="s">
        <v>598</v>
      </c>
      <c r="AM353" s="20">
        <f t="shared" si="15"/>
        <v>0</v>
      </c>
      <c r="AN353" s="20">
        <f t="shared" si="16"/>
        <v>0</v>
      </c>
      <c r="AO353" s="92" t="str">
        <f t="shared" si="17"/>
        <v/>
      </c>
    </row>
    <row r="354" spans="1:41" ht="15" customHeight="1" x14ac:dyDescent="0.25">
      <c r="A354" s="2" t="s">
        <v>491</v>
      </c>
      <c r="B354" s="2" t="s">
        <v>493</v>
      </c>
      <c r="C354" s="2">
        <v>2014</v>
      </c>
      <c r="D354" s="2">
        <v>4.91</v>
      </c>
      <c r="E354" s="2">
        <v>4.9109999999999996</v>
      </c>
      <c r="F354" s="2" t="s">
        <v>598</v>
      </c>
      <c r="G354" s="2" t="s">
        <v>598</v>
      </c>
      <c r="H354" s="2" t="s">
        <v>598</v>
      </c>
      <c r="I354" s="2" t="s">
        <v>598</v>
      </c>
      <c r="J354" s="2" t="s">
        <v>598</v>
      </c>
      <c r="K354" s="2" t="s">
        <v>598</v>
      </c>
      <c r="L354" s="2" t="s">
        <v>599</v>
      </c>
      <c r="M354" s="2" t="s">
        <v>598</v>
      </c>
      <c r="N354" s="2" t="s">
        <v>598</v>
      </c>
      <c r="O354" s="2">
        <v>4.7389999999999999</v>
      </c>
      <c r="P354" s="2" t="s">
        <v>598</v>
      </c>
      <c r="Q354" s="2" t="s">
        <v>598</v>
      </c>
      <c r="R354" s="2" t="s">
        <v>598</v>
      </c>
      <c r="S354" s="2" t="s">
        <v>8</v>
      </c>
      <c r="T354" s="2" t="s">
        <v>598</v>
      </c>
      <c r="U354" s="2" t="s">
        <v>598</v>
      </c>
      <c r="V354" s="2" t="s">
        <v>598</v>
      </c>
      <c r="W354" s="2" t="s">
        <v>598</v>
      </c>
      <c r="X354" s="2" t="s">
        <v>598</v>
      </c>
      <c r="Y354" s="2">
        <v>0.17199999999999999</v>
      </c>
      <c r="Z354" s="2" t="s">
        <v>598</v>
      </c>
      <c r="AA354" s="2" t="s">
        <v>598</v>
      </c>
      <c r="AB354" s="2" t="s">
        <v>598</v>
      </c>
      <c r="AC354" s="2" t="s">
        <v>598</v>
      </c>
      <c r="AD354" s="2" t="s">
        <v>598</v>
      </c>
      <c r="AE354" s="2" t="s">
        <v>598</v>
      </c>
      <c r="AF354" s="2" t="s">
        <v>598</v>
      </c>
      <c r="AG354" s="2" t="s">
        <v>598</v>
      </c>
      <c r="AH354" s="2" t="s">
        <v>598</v>
      </c>
      <c r="AI354" s="2" t="s">
        <v>598</v>
      </c>
      <c r="AM354" s="20">
        <f t="shared" si="15"/>
        <v>4.9109999999999996</v>
      </c>
      <c r="AN354" s="20">
        <f t="shared" si="16"/>
        <v>4.91</v>
      </c>
      <c r="AO354" s="92">
        <f t="shared" si="17"/>
        <v>0.99979637548360833</v>
      </c>
    </row>
    <row r="355" spans="1:41" ht="15" customHeight="1" x14ac:dyDescent="0.25">
      <c r="A355" s="2" t="s">
        <v>491</v>
      </c>
      <c r="B355" s="2" t="s">
        <v>494</v>
      </c>
      <c r="C355" s="2">
        <v>2014</v>
      </c>
      <c r="D355" s="2">
        <v>8.5399999999999991</v>
      </c>
      <c r="E355" s="2">
        <v>8.5399999999999991</v>
      </c>
      <c r="F355" s="2" t="s">
        <v>598</v>
      </c>
      <c r="G355" s="2" t="s">
        <v>598</v>
      </c>
      <c r="H355" s="2" t="s">
        <v>598</v>
      </c>
      <c r="I355" s="2" t="s">
        <v>598</v>
      </c>
      <c r="J355" s="2" t="s">
        <v>598</v>
      </c>
      <c r="K355" s="2" t="s">
        <v>598</v>
      </c>
      <c r="L355" s="2" t="s">
        <v>599</v>
      </c>
      <c r="M355" s="2" t="s">
        <v>598</v>
      </c>
      <c r="N355" s="2" t="s">
        <v>598</v>
      </c>
      <c r="O355" s="2" t="s">
        <v>598</v>
      </c>
      <c r="P355" s="2" t="s">
        <v>598</v>
      </c>
      <c r="Q355" s="2" t="s">
        <v>598</v>
      </c>
      <c r="R355" s="2">
        <v>8.5210000000000008</v>
      </c>
      <c r="S355" s="2" t="s">
        <v>8</v>
      </c>
      <c r="T355" s="2" t="s">
        <v>598</v>
      </c>
      <c r="U355" s="2" t="s">
        <v>598</v>
      </c>
      <c r="V355" s="2" t="s">
        <v>598</v>
      </c>
      <c r="W355" s="2" t="s">
        <v>598</v>
      </c>
      <c r="X355" s="2" t="s">
        <v>598</v>
      </c>
      <c r="Y355" s="2">
        <v>1.9E-2</v>
      </c>
      <c r="Z355" s="2" t="s">
        <v>598</v>
      </c>
      <c r="AA355" s="2" t="s">
        <v>598</v>
      </c>
      <c r="AB355" s="2" t="s">
        <v>598</v>
      </c>
      <c r="AC355" s="2" t="s">
        <v>598</v>
      </c>
      <c r="AD355" s="2" t="s">
        <v>598</v>
      </c>
      <c r="AE355" s="2" t="s">
        <v>598</v>
      </c>
      <c r="AF355" s="2" t="s">
        <v>598</v>
      </c>
      <c r="AG355" s="2" t="s">
        <v>598</v>
      </c>
      <c r="AH355" s="2" t="s">
        <v>598</v>
      </c>
      <c r="AI355" s="2" t="s">
        <v>598</v>
      </c>
      <c r="AM355" s="20">
        <f t="shared" si="15"/>
        <v>8.5400000000000009</v>
      </c>
      <c r="AN355" s="20">
        <f t="shared" si="16"/>
        <v>8.5399999999999991</v>
      </c>
      <c r="AO355" s="92">
        <f t="shared" si="17"/>
        <v>0.99999999999999978</v>
      </c>
    </row>
    <row r="356" spans="1:41" ht="15" customHeight="1" x14ac:dyDescent="0.25">
      <c r="A356" s="2" t="s">
        <v>491</v>
      </c>
      <c r="B356" s="2" t="s">
        <v>495</v>
      </c>
      <c r="C356" s="2">
        <v>2014</v>
      </c>
      <c r="D356" s="2">
        <v>11.041</v>
      </c>
      <c r="E356" s="2">
        <v>11.041</v>
      </c>
      <c r="F356" s="2" t="s">
        <v>598</v>
      </c>
      <c r="G356" s="2" t="s">
        <v>598</v>
      </c>
      <c r="H356" s="2" t="s">
        <v>598</v>
      </c>
      <c r="I356" s="2" t="s">
        <v>598</v>
      </c>
      <c r="J356" s="2" t="s">
        <v>598</v>
      </c>
      <c r="K356" s="2" t="s">
        <v>598</v>
      </c>
      <c r="L356" s="2" t="s">
        <v>599</v>
      </c>
      <c r="M356" s="2" t="s">
        <v>598</v>
      </c>
      <c r="N356" s="2" t="s">
        <v>598</v>
      </c>
      <c r="O356" s="2" t="s">
        <v>598</v>
      </c>
      <c r="P356" s="2" t="s">
        <v>598</v>
      </c>
      <c r="Q356" s="2" t="s">
        <v>598</v>
      </c>
      <c r="R356" s="2">
        <v>10.851000000000001</v>
      </c>
      <c r="S356" s="2" t="s">
        <v>8</v>
      </c>
      <c r="T356" s="2" t="s">
        <v>598</v>
      </c>
      <c r="U356" s="2" t="s">
        <v>598</v>
      </c>
      <c r="V356" s="2" t="s">
        <v>598</v>
      </c>
      <c r="W356" s="2" t="s">
        <v>598</v>
      </c>
      <c r="X356" s="2" t="s">
        <v>598</v>
      </c>
      <c r="Y356" s="2">
        <v>0.19</v>
      </c>
      <c r="Z356" s="2" t="s">
        <v>598</v>
      </c>
      <c r="AA356" s="2" t="s">
        <v>598</v>
      </c>
      <c r="AB356" s="2" t="s">
        <v>598</v>
      </c>
      <c r="AC356" s="2" t="s">
        <v>598</v>
      </c>
      <c r="AD356" s="2" t="s">
        <v>598</v>
      </c>
      <c r="AE356" s="2" t="s">
        <v>598</v>
      </c>
      <c r="AF356" s="2" t="s">
        <v>598</v>
      </c>
      <c r="AG356" s="2" t="s">
        <v>598</v>
      </c>
      <c r="AH356" s="2" t="s">
        <v>598</v>
      </c>
      <c r="AI356" s="2" t="s">
        <v>598</v>
      </c>
      <c r="AM356" s="20">
        <f t="shared" si="15"/>
        <v>11.041</v>
      </c>
      <c r="AN356" s="20">
        <f t="shared" si="16"/>
        <v>11.041</v>
      </c>
      <c r="AO356" s="92">
        <f t="shared" si="17"/>
        <v>1</v>
      </c>
    </row>
    <row r="357" spans="1:41" ht="15" customHeight="1" x14ac:dyDescent="0.25">
      <c r="A357" s="2" t="s">
        <v>491</v>
      </c>
      <c r="B357" s="2" t="s">
        <v>496</v>
      </c>
      <c r="C357" s="2">
        <v>2014</v>
      </c>
      <c r="D357" s="2">
        <v>95.7</v>
      </c>
      <c r="E357" s="2">
        <v>113.3976</v>
      </c>
      <c r="F357" s="2" t="s">
        <v>598</v>
      </c>
      <c r="G357" s="2">
        <v>2.11</v>
      </c>
      <c r="H357" s="2">
        <v>0.39700000000000002</v>
      </c>
      <c r="I357" s="2" t="s">
        <v>598</v>
      </c>
      <c r="J357" s="2" t="s">
        <v>598</v>
      </c>
      <c r="K357" s="2" t="s">
        <v>598</v>
      </c>
      <c r="L357" s="2" t="s">
        <v>598</v>
      </c>
      <c r="M357" s="2">
        <v>0.73960000000000004</v>
      </c>
      <c r="N357" s="2">
        <v>13.742000000000001</v>
      </c>
      <c r="O357" s="2">
        <v>29.92</v>
      </c>
      <c r="P357" s="2">
        <v>24.212</v>
      </c>
      <c r="Q357" s="2" t="s">
        <v>598</v>
      </c>
      <c r="R357" s="2">
        <v>23.067</v>
      </c>
      <c r="S357" s="2" t="s">
        <v>8</v>
      </c>
      <c r="T357" s="2" t="s">
        <v>598</v>
      </c>
      <c r="U357" s="2" t="s">
        <v>598</v>
      </c>
      <c r="V357" s="2" t="s">
        <v>598</v>
      </c>
      <c r="W357" s="2" t="s">
        <v>598</v>
      </c>
      <c r="X357" s="2" t="s">
        <v>598</v>
      </c>
      <c r="Y357" s="2">
        <v>5.33</v>
      </c>
      <c r="Z357" s="2" t="s">
        <v>598</v>
      </c>
      <c r="AA357" s="2" t="s">
        <v>598</v>
      </c>
      <c r="AB357" s="2" t="s">
        <v>598</v>
      </c>
      <c r="AC357" s="2">
        <v>3.47</v>
      </c>
      <c r="AD357" s="2">
        <v>10.41</v>
      </c>
      <c r="AE357" s="2" t="s">
        <v>598</v>
      </c>
      <c r="AF357" s="2" t="s">
        <v>598</v>
      </c>
      <c r="AG357" s="2" t="s">
        <v>598</v>
      </c>
      <c r="AH357" s="2" t="s">
        <v>598</v>
      </c>
      <c r="AI357" s="2" t="s">
        <v>598</v>
      </c>
      <c r="AM357" s="20">
        <f t="shared" si="15"/>
        <v>113.3976</v>
      </c>
      <c r="AN357" s="20">
        <f t="shared" si="16"/>
        <v>95.7</v>
      </c>
      <c r="AO357" s="92">
        <f t="shared" si="17"/>
        <v>0.84393320493555424</v>
      </c>
    </row>
    <row r="358" spans="1:41" ht="15" customHeight="1" x14ac:dyDescent="0.25">
      <c r="A358" s="2" t="s">
        <v>497</v>
      </c>
      <c r="B358" s="2" t="s">
        <v>498</v>
      </c>
      <c r="C358" s="2">
        <v>2014</v>
      </c>
      <c r="D358" s="2">
        <v>2.4540000000000002</v>
      </c>
      <c r="E358" s="2">
        <v>2.9</v>
      </c>
      <c r="F358" s="2">
        <v>0</v>
      </c>
      <c r="G358" s="2">
        <v>0.1</v>
      </c>
      <c r="H358" s="2">
        <v>0</v>
      </c>
      <c r="I358" s="2">
        <v>0</v>
      </c>
      <c r="J358" s="2">
        <v>0</v>
      </c>
      <c r="K358" s="2">
        <v>0</v>
      </c>
      <c r="L358" s="2" t="s">
        <v>599</v>
      </c>
      <c r="M358" s="2">
        <v>0</v>
      </c>
      <c r="N358" s="2">
        <v>0</v>
      </c>
      <c r="O358" s="2">
        <v>0</v>
      </c>
      <c r="P358" s="2">
        <v>0</v>
      </c>
      <c r="Q358" s="2">
        <v>0</v>
      </c>
      <c r="R358" s="2">
        <v>0</v>
      </c>
      <c r="S358" s="2" t="s">
        <v>8</v>
      </c>
      <c r="T358" s="2">
        <v>2.8</v>
      </c>
      <c r="U358" s="2">
        <v>0</v>
      </c>
      <c r="V358" s="2">
        <v>0</v>
      </c>
      <c r="W358" s="2">
        <v>0</v>
      </c>
      <c r="X358" s="2">
        <v>0</v>
      </c>
      <c r="Y358" s="2">
        <v>0</v>
      </c>
      <c r="Z358" s="2">
        <v>0</v>
      </c>
      <c r="AA358" s="2" t="s">
        <v>598</v>
      </c>
      <c r="AB358" s="2" t="s">
        <v>598</v>
      </c>
      <c r="AC358" s="2" t="s">
        <v>598</v>
      </c>
      <c r="AD358" s="2" t="s">
        <v>598</v>
      </c>
      <c r="AE358" s="2" t="s">
        <v>598</v>
      </c>
      <c r="AF358" s="2" t="s">
        <v>598</v>
      </c>
      <c r="AG358" s="2" t="s">
        <v>598</v>
      </c>
      <c r="AH358" s="2" t="s">
        <v>598</v>
      </c>
      <c r="AI358" s="2" t="s">
        <v>598</v>
      </c>
      <c r="AM358" s="20">
        <f t="shared" si="15"/>
        <v>2.9</v>
      </c>
      <c r="AN358" s="20">
        <f t="shared" si="16"/>
        <v>2.4540000000000002</v>
      </c>
      <c r="AO358" s="92">
        <f t="shared" si="17"/>
        <v>0.84620689655172421</v>
      </c>
    </row>
    <row r="359" spans="1:41" ht="15" customHeight="1" x14ac:dyDescent="0.25">
      <c r="A359" s="2" t="s">
        <v>497</v>
      </c>
      <c r="B359" s="2" t="s">
        <v>499</v>
      </c>
      <c r="C359" s="2">
        <v>2014</v>
      </c>
      <c r="D359" s="2" t="s">
        <v>598</v>
      </c>
      <c r="E359" s="2" t="s">
        <v>598</v>
      </c>
      <c r="F359" s="2" t="s">
        <v>598</v>
      </c>
      <c r="G359" s="2" t="s">
        <v>598</v>
      </c>
      <c r="H359" s="2" t="s">
        <v>598</v>
      </c>
      <c r="I359" s="2" t="s">
        <v>598</v>
      </c>
      <c r="J359" s="2" t="s">
        <v>598</v>
      </c>
      <c r="K359" s="2" t="s">
        <v>598</v>
      </c>
      <c r="L359" s="2" t="s">
        <v>599</v>
      </c>
      <c r="M359" s="2" t="s">
        <v>598</v>
      </c>
      <c r="N359" s="2" t="s">
        <v>598</v>
      </c>
      <c r="O359" s="2" t="s">
        <v>598</v>
      </c>
      <c r="P359" s="2" t="s">
        <v>598</v>
      </c>
      <c r="Q359" s="2" t="s">
        <v>598</v>
      </c>
      <c r="R359" s="2" t="s">
        <v>598</v>
      </c>
      <c r="S359" s="2" t="s">
        <v>598</v>
      </c>
      <c r="T359" s="2" t="s">
        <v>598</v>
      </c>
      <c r="U359" s="2" t="s">
        <v>598</v>
      </c>
      <c r="V359" s="2" t="s">
        <v>598</v>
      </c>
      <c r="W359" s="2" t="s">
        <v>598</v>
      </c>
      <c r="X359" s="2" t="s">
        <v>598</v>
      </c>
      <c r="Y359" s="2" t="s">
        <v>598</v>
      </c>
      <c r="Z359" s="2" t="s">
        <v>598</v>
      </c>
      <c r="AA359" s="2" t="s">
        <v>598</v>
      </c>
      <c r="AB359" s="2" t="s">
        <v>598</v>
      </c>
      <c r="AC359" s="2" t="s">
        <v>598</v>
      </c>
      <c r="AD359" s="2" t="s">
        <v>598</v>
      </c>
      <c r="AE359" s="2" t="s">
        <v>598</v>
      </c>
      <c r="AF359" s="2" t="s">
        <v>598</v>
      </c>
      <c r="AG359" s="2" t="s">
        <v>598</v>
      </c>
      <c r="AH359" s="2" t="s">
        <v>598</v>
      </c>
      <c r="AI359" s="2" t="s">
        <v>598</v>
      </c>
      <c r="AM359" s="20">
        <f t="shared" si="15"/>
        <v>0</v>
      </c>
      <c r="AN359" s="20">
        <f t="shared" si="16"/>
        <v>0</v>
      </c>
      <c r="AO359" s="92" t="str">
        <f t="shared" si="17"/>
        <v/>
      </c>
    </row>
    <row r="360" spans="1:41" ht="15" customHeight="1" x14ac:dyDescent="0.25">
      <c r="A360" s="2" t="s">
        <v>497</v>
      </c>
      <c r="B360" s="2" t="s">
        <v>500</v>
      </c>
      <c r="C360" s="2">
        <v>2014</v>
      </c>
      <c r="D360" s="2">
        <v>22.6</v>
      </c>
      <c r="E360" s="2">
        <v>25.21</v>
      </c>
      <c r="F360" s="2">
        <v>0</v>
      </c>
      <c r="G360" s="2">
        <v>0.01</v>
      </c>
      <c r="H360" s="2">
        <v>0</v>
      </c>
      <c r="I360" s="2">
        <v>0</v>
      </c>
      <c r="J360" s="2">
        <v>0</v>
      </c>
      <c r="K360" s="2">
        <v>0</v>
      </c>
      <c r="L360" s="2" t="s">
        <v>599</v>
      </c>
      <c r="M360" s="2">
        <v>0</v>
      </c>
      <c r="N360" s="2">
        <v>0</v>
      </c>
      <c r="O360" s="2">
        <v>8.8000000000000007</v>
      </c>
      <c r="P360" s="2">
        <v>15</v>
      </c>
      <c r="Q360" s="2">
        <v>0</v>
      </c>
      <c r="R360" s="2">
        <v>0</v>
      </c>
      <c r="S360" s="2" t="s">
        <v>8</v>
      </c>
      <c r="T360" s="2">
        <v>0.2</v>
      </c>
      <c r="U360" s="2">
        <v>0</v>
      </c>
      <c r="V360" s="2">
        <v>0</v>
      </c>
      <c r="W360" s="2">
        <v>0</v>
      </c>
      <c r="X360" s="2">
        <v>0</v>
      </c>
      <c r="Y360" s="2">
        <v>0</v>
      </c>
      <c r="Z360" s="2">
        <v>0</v>
      </c>
      <c r="AA360" s="2">
        <v>0</v>
      </c>
      <c r="AB360" s="2">
        <v>0</v>
      </c>
      <c r="AC360" s="2">
        <v>0</v>
      </c>
      <c r="AD360" s="2">
        <v>1.2</v>
      </c>
      <c r="AE360" s="2">
        <v>0</v>
      </c>
      <c r="AF360" s="2" t="s">
        <v>598</v>
      </c>
      <c r="AG360" s="2" t="s">
        <v>598</v>
      </c>
      <c r="AH360" s="2">
        <v>0</v>
      </c>
      <c r="AI360" s="2" t="s">
        <v>598</v>
      </c>
      <c r="AM360" s="20">
        <f t="shared" si="15"/>
        <v>25.21</v>
      </c>
      <c r="AN360" s="20">
        <f t="shared" si="16"/>
        <v>22.6</v>
      </c>
      <c r="AO360" s="92">
        <f t="shared" si="17"/>
        <v>0.89646965489884967</v>
      </c>
    </row>
    <row r="361" spans="1:41" ht="15" customHeight="1" x14ac:dyDescent="0.25">
      <c r="A361" s="2" t="s">
        <v>501</v>
      </c>
      <c r="B361" s="2" t="s">
        <v>502</v>
      </c>
      <c r="C361" s="2">
        <v>2014</v>
      </c>
      <c r="D361" s="2">
        <v>203.22900000000001</v>
      </c>
      <c r="E361" s="2">
        <v>252.422</v>
      </c>
      <c r="F361" s="2" t="s">
        <v>598</v>
      </c>
      <c r="G361" s="2">
        <v>3.4</v>
      </c>
      <c r="H361" s="2">
        <v>10.6</v>
      </c>
      <c r="I361" s="2" t="s">
        <v>598</v>
      </c>
      <c r="J361" s="2" t="s">
        <v>598</v>
      </c>
      <c r="K361" s="2" t="s">
        <v>598</v>
      </c>
      <c r="L361" s="2" t="s">
        <v>599</v>
      </c>
      <c r="M361" s="2" t="s">
        <v>598</v>
      </c>
      <c r="N361" s="2" t="s">
        <v>598</v>
      </c>
      <c r="O361" s="2">
        <v>0.3</v>
      </c>
      <c r="P361" s="2">
        <v>26.2</v>
      </c>
      <c r="Q361" s="2" t="s">
        <v>598</v>
      </c>
      <c r="R361" s="2" t="s">
        <v>598</v>
      </c>
      <c r="S361" s="2" t="s">
        <v>598</v>
      </c>
      <c r="T361" s="2">
        <v>0.3</v>
      </c>
      <c r="U361" s="2" t="s">
        <v>598</v>
      </c>
      <c r="V361" s="2" t="s">
        <v>598</v>
      </c>
      <c r="W361" s="2" t="s">
        <v>598</v>
      </c>
      <c r="X361" s="2" t="s">
        <v>598</v>
      </c>
      <c r="Y361" s="2" t="s">
        <v>598</v>
      </c>
      <c r="Z361" s="2" t="s">
        <v>598</v>
      </c>
      <c r="AA361" s="2" t="s">
        <v>598</v>
      </c>
      <c r="AB361" s="2">
        <v>196.7</v>
      </c>
      <c r="AC361" s="2" t="s">
        <v>598</v>
      </c>
      <c r="AD361" s="2">
        <v>14.922000000000001</v>
      </c>
      <c r="AE361" s="2" t="s">
        <v>598</v>
      </c>
      <c r="AF361" s="2" t="s">
        <v>598</v>
      </c>
      <c r="AG361" s="2" t="s">
        <v>598</v>
      </c>
      <c r="AH361" s="2" t="s">
        <v>598</v>
      </c>
      <c r="AI361" s="2" t="s">
        <v>598</v>
      </c>
      <c r="AM361" s="20">
        <f t="shared" si="15"/>
        <v>252.422</v>
      </c>
      <c r="AN361" s="20">
        <f t="shared" si="16"/>
        <v>203.22900000000001</v>
      </c>
      <c r="AO361" s="92">
        <f t="shared" si="17"/>
        <v>0.80511603584473623</v>
      </c>
    </row>
    <row r="362" spans="1:41" ht="15" customHeight="1" x14ac:dyDescent="0.25">
      <c r="A362" s="2" t="s">
        <v>501</v>
      </c>
      <c r="B362" s="2" t="s">
        <v>503</v>
      </c>
      <c r="C362" s="2">
        <v>2014</v>
      </c>
      <c r="D362" s="2">
        <v>2.8580000000000001</v>
      </c>
      <c r="E362" s="2">
        <v>3.3372000000000002</v>
      </c>
      <c r="F362" s="2" t="s">
        <v>598</v>
      </c>
      <c r="G362" s="2">
        <v>5.0200000000000002E-2</v>
      </c>
      <c r="H362" s="2" t="s">
        <v>598</v>
      </c>
      <c r="I362" s="2" t="s">
        <v>598</v>
      </c>
      <c r="J362" s="2" t="s">
        <v>598</v>
      </c>
      <c r="K362" s="2" t="s">
        <v>598</v>
      </c>
      <c r="L362" s="2" t="s">
        <v>599</v>
      </c>
      <c r="M362" s="2" t="s">
        <v>598</v>
      </c>
      <c r="N362" s="2" t="s">
        <v>598</v>
      </c>
      <c r="O362" s="2" t="s">
        <v>598</v>
      </c>
      <c r="P362" s="2" t="s">
        <v>598</v>
      </c>
      <c r="Q362" s="2" t="s">
        <v>598</v>
      </c>
      <c r="R362" s="2" t="s">
        <v>598</v>
      </c>
      <c r="S362" s="2" t="s">
        <v>598</v>
      </c>
      <c r="T362" s="2">
        <v>3.2869999999999999</v>
      </c>
      <c r="U362" s="2" t="s">
        <v>598</v>
      </c>
      <c r="V362" s="2" t="s">
        <v>598</v>
      </c>
      <c r="W362" s="2" t="s">
        <v>598</v>
      </c>
      <c r="X362" s="2" t="s">
        <v>598</v>
      </c>
      <c r="Y362" s="2" t="s">
        <v>598</v>
      </c>
      <c r="Z362" s="2" t="s">
        <v>598</v>
      </c>
      <c r="AA362" s="2" t="s">
        <v>598</v>
      </c>
      <c r="AB362" s="2" t="s">
        <v>598</v>
      </c>
      <c r="AC362" s="2" t="s">
        <v>598</v>
      </c>
      <c r="AD362" s="2" t="s">
        <v>598</v>
      </c>
      <c r="AE362" s="2" t="s">
        <v>598</v>
      </c>
      <c r="AF362" s="2" t="s">
        <v>598</v>
      </c>
      <c r="AG362" s="2" t="s">
        <v>598</v>
      </c>
      <c r="AH362" s="2" t="s">
        <v>598</v>
      </c>
      <c r="AI362" s="2" t="s">
        <v>598</v>
      </c>
      <c r="AM362" s="20">
        <f t="shared" si="15"/>
        <v>3.3371999999999997</v>
      </c>
      <c r="AN362" s="20">
        <f t="shared" si="16"/>
        <v>2.8580000000000001</v>
      </c>
      <c r="AO362" s="92">
        <f t="shared" si="17"/>
        <v>0.85640656838067852</v>
      </c>
    </row>
    <row r="363" spans="1:41" ht="15" customHeight="1" x14ac:dyDescent="0.25">
      <c r="A363" s="2" t="s">
        <v>501</v>
      </c>
      <c r="B363" s="2" t="s">
        <v>504</v>
      </c>
      <c r="C363" s="2">
        <v>2014</v>
      </c>
      <c r="D363" s="2">
        <v>13892</v>
      </c>
      <c r="E363" s="2">
        <v>17.344999999999999</v>
      </c>
      <c r="F363" s="2" t="s">
        <v>598</v>
      </c>
      <c r="G363" s="2">
        <v>0.44500000000000001</v>
      </c>
      <c r="H363" s="2" t="s">
        <v>598</v>
      </c>
      <c r="I363" s="2" t="s">
        <v>598</v>
      </c>
      <c r="J363" s="2" t="s">
        <v>598</v>
      </c>
      <c r="K363" s="2" t="s">
        <v>598</v>
      </c>
      <c r="L363" s="2" t="s">
        <v>625</v>
      </c>
      <c r="M363" s="2" t="s">
        <v>598</v>
      </c>
      <c r="N363" s="2" t="s">
        <v>598</v>
      </c>
      <c r="O363" s="2" t="s">
        <v>598</v>
      </c>
      <c r="P363" s="2">
        <v>14.62</v>
      </c>
      <c r="Q363" s="2" t="s">
        <v>598</v>
      </c>
      <c r="R363" s="2" t="s">
        <v>598</v>
      </c>
      <c r="S363" s="2" t="s">
        <v>8</v>
      </c>
      <c r="T363" s="2" t="s">
        <v>598</v>
      </c>
      <c r="U363" s="2" t="s">
        <v>598</v>
      </c>
      <c r="V363" s="2" t="s">
        <v>598</v>
      </c>
      <c r="W363" s="2" t="s">
        <v>598</v>
      </c>
      <c r="X363" s="2" t="s">
        <v>598</v>
      </c>
      <c r="Y363" s="2" t="s">
        <v>598</v>
      </c>
      <c r="Z363" s="2" t="s">
        <v>598</v>
      </c>
      <c r="AA363" s="2" t="s">
        <v>598</v>
      </c>
      <c r="AB363" s="2" t="s">
        <v>598</v>
      </c>
      <c r="AC363" s="2" t="s">
        <v>598</v>
      </c>
      <c r="AD363" s="2">
        <v>2.2799999999999998</v>
      </c>
      <c r="AE363" s="2" t="s">
        <v>598</v>
      </c>
      <c r="AF363" s="2" t="s">
        <v>598</v>
      </c>
      <c r="AG363" s="2" t="s">
        <v>598</v>
      </c>
      <c r="AH363" s="2" t="s">
        <v>598</v>
      </c>
      <c r="AI363" s="2" t="s">
        <v>598</v>
      </c>
      <c r="AM363" s="20">
        <f t="shared" si="15"/>
        <v>17.344999999999999</v>
      </c>
      <c r="AN363" s="20">
        <f t="shared" si="16"/>
        <v>13892</v>
      </c>
      <c r="AO363" s="92">
        <f t="shared" si="17"/>
        <v>800.92245603920446</v>
      </c>
    </row>
    <row r="364" spans="1:41" ht="15" customHeight="1" x14ac:dyDescent="0.25">
      <c r="A364" s="2" t="s">
        <v>501</v>
      </c>
      <c r="B364" s="2" t="s">
        <v>505</v>
      </c>
      <c r="C364" s="2">
        <v>2014</v>
      </c>
      <c r="D364" s="2">
        <v>0.98099999999999998</v>
      </c>
      <c r="E364" s="2">
        <v>1.1319999999999999</v>
      </c>
      <c r="F364" s="2" t="s">
        <v>598</v>
      </c>
      <c r="G364" s="2">
        <v>1.1319999999999999</v>
      </c>
      <c r="H364" s="2" t="s">
        <v>598</v>
      </c>
      <c r="I364" s="2" t="s">
        <v>598</v>
      </c>
      <c r="J364" s="2" t="s">
        <v>598</v>
      </c>
      <c r="K364" s="2" t="s">
        <v>598</v>
      </c>
      <c r="L364" s="2" t="s">
        <v>599</v>
      </c>
      <c r="M364" s="2" t="s">
        <v>598</v>
      </c>
      <c r="N364" s="2" t="s">
        <v>598</v>
      </c>
      <c r="O364" s="2" t="s">
        <v>598</v>
      </c>
      <c r="P364" s="2" t="s">
        <v>598</v>
      </c>
      <c r="Q364" s="2" t="s">
        <v>598</v>
      </c>
      <c r="R364" s="2" t="s">
        <v>598</v>
      </c>
      <c r="S364" s="2" t="s">
        <v>598</v>
      </c>
      <c r="T364" s="2" t="s">
        <v>598</v>
      </c>
      <c r="U364" s="2" t="s">
        <v>598</v>
      </c>
      <c r="V364" s="2" t="s">
        <v>598</v>
      </c>
      <c r="W364" s="2" t="s">
        <v>598</v>
      </c>
      <c r="X364" s="2" t="s">
        <v>598</v>
      </c>
      <c r="Y364" s="2" t="s">
        <v>598</v>
      </c>
      <c r="Z364" s="2" t="s">
        <v>598</v>
      </c>
      <c r="AA364" s="2" t="s">
        <v>598</v>
      </c>
      <c r="AB364" s="2" t="s">
        <v>598</v>
      </c>
      <c r="AC364" s="2" t="s">
        <v>598</v>
      </c>
      <c r="AD364" s="2" t="s">
        <v>598</v>
      </c>
      <c r="AE364" s="2" t="s">
        <v>598</v>
      </c>
      <c r="AF364" s="2" t="s">
        <v>598</v>
      </c>
      <c r="AG364" s="2" t="s">
        <v>598</v>
      </c>
      <c r="AH364" s="2" t="s">
        <v>598</v>
      </c>
      <c r="AI364" s="2" t="s">
        <v>598</v>
      </c>
      <c r="AM364" s="20">
        <f t="shared" si="15"/>
        <v>1.1319999999999999</v>
      </c>
      <c r="AN364" s="20">
        <f t="shared" si="16"/>
        <v>0.98099999999999998</v>
      </c>
      <c r="AO364" s="92">
        <f t="shared" si="17"/>
        <v>0.86660777385159016</v>
      </c>
    </row>
    <row r="365" spans="1:41" ht="15" customHeight="1" x14ac:dyDescent="0.25">
      <c r="A365" s="2" t="s">
        <v>501</v>
      </c>
      <c r="B365" s="2" t="s">
        <v>506</v>
      </c>
      <c r="C365" s="2">
        <v>2014</v>
      </c>
      <c r="D365" s="2">
        <v>6.2190000000000003</v>
      </c>
      <c r="E365" s="2">
        <v>7.242</v>
      </c>
      <c r="F365" s="2" t="s">
        <v>598</v>
      </c>
      <c r="G365" s="2">
        <v>0.20599999999999999</v>
      </c>
      <c r="H365" s="2" t="s">
        <v>598</v>
      </c>
      <c r="I365" s="2" t="s">
        <v>598</v>
      </c>
      <c r="J365" s="2" t="s">
        <v>598</v>
      </c>
      <c r="K365" s="2" t="s">
        <v>598</v>
      </c>
      <c r="L365" s="2" t="s">
        <v>599</v>
      </c>
      <c r="M365" s="2" t="s">
        <v>598</v>
      </c>
      <c r="N365" s="2" t="s">
        <v>598</v>
      </c>
      <c r="O365" s="2">
        <v>3.0030000000000001</v>
      </c>
      <c r="P365" s="2" t="s">
        <v>598</v>
      </c>
      <c r="Q365" s="2" t="s">
        <v>598</v>
      </c>
      <c r="R365" s="2" t="s">
        <v>598</v>
      </c>
      <c r="S365" s="2" t="s">
        <v>598</v>
      </c>
      <c r="T365" s="2" t="s">
        <v>598</v>
      </c>
      <c r="U365" s="2">
        <v>4.0330000000000004</v>
      </c>
      <c r="V365" s="2" t="s">
        <v>598</v>
      </c>
      <c r="W365" s="2" t="s">
        <v>598</v>
      </c>
      <c r="X365" s="2" t="s">
        <v>598</v>
      </c>
      <c r="Y365" s="2" t="s">
        <v>598</v>
      </c>
      <c r="Z365" s="2" t="s">
        <v>598</v>
      </c>
      <c r="AA365" s="2" t="s">
        <v>598</v>
      </c>
      <c r="AB365" s="2" t="s">
        <v>598</v>
      </c>
      <c r="AC365" s="2" t="s">
        <v>598</v>
      </c>
      <c r="AD365" s="2" t="s">
        <v>598</v>
      </c>
      <c r="AE365" s="2" t="s">
        <v>598</v>
      </c>
      <c r="AF365" s="2" t="s">
        <v>598</v>
      </c>
      <c r="AG365" s="2" t="s">
        <v>598</v>
      </c>
      <c r="AH365" s="2" t="s">
        <v>598</v>
      </c>
      <c r="AI365" s="2" t="s">
        <v>598</v>
      </c>
      <c r="AM365" s="20">
        <f t="shared" si="15"/>
        <v>7.2420000000000009</v>
      </c>
      <c r="AN365" s="20">
        <f t="shared" si="16"/>
        <v>6.2190000000000003</v>
      </c>
      <c r="AO365" s="92">
        <f t="shared" si="17"/>
        <v>0.8587406793703396</v>
      </c>
    </row>
    <row r="366" spans="1:41" ht="15" customHeight="1" x14ac:dyDescent="0.25">
      <c r="A366" s="2" t="s">
        <v>501</v>
      </c>
      <c r="B366" s="2" t="s">
        <v>507</v>
      </c>
      <c r="C366" s="2">
        <v>2014</v>
      </c>
      <c r="D366" s="2">
        <v>0.23799999999999999</v>
      </c>
      <c r="E366" s="2">
        <v>0.27100000000000002</v>
      </c>
      <c r="F366" s="2" t="s">
        <v>598</v>
      </c>
      <c r="G366" s="2">
        <v>0.27100000000000002</v>
      </c>
      <c r="H366" s="2" t="s">
        <v>598</v>
      </c>
      <c r="I366" s="2" t="s">
        <v>598</v>
      </c>
      <c r="J366" s="2" t="s">
        <v>598</v>
      </c>
      <c r="K366" s="2" t="s">
        <v>598</v>
      </c>
      <c r="L366" s="2" t="s">
        <v>599</v>
      </c>
      <c r="M366" s="2" t="s">
        <v>598</v>
      </c>
      <c r="N366" s="2" t="s">
        <v>598</v>
      </c>
      <c r="O366" s="2" t="s">
        <v>598</v>
      </c>
      <c r="P366" s="2" t="s">
        <v>598</v>
      </c>
      <c r="Q366" s="2" t="s">
        <v>598</v>
      </c>
      <c r="R366" s="2" t="s">
        <v>598</v>
      </c>
      <c r="S366" s="2" t="s">
        <v>598</v>
      </c>
      <c r="T366" s="2" t="s">
        <v>598</v>
      </c>
      <c r="U366" s="2" t="s">
        <v>598</v>
      </c>
      <c r="V366" s="2" t="s">
        <v>598</v>
      </c>
      <c r="W366" s="2" t="s">
        <v>598</v>
      </c>
      <c r="X366" s="2" t="s">
        <v>598</v>
      </c>
      <c r="Y366" s="2" t="s">
        <v>598</v>
      </c>
      <c r="Z366" s="2" t="s">
        <v>598</v>
      </c>
      <c r="AA366" s="2" t="s">
        <v>598</v>
      </c>
      <c r="AB366" s="2" t="s">
        <v>598</v>
      </c>
      <c r="AC366" s="2" t="s">
        <v>598</v>
      </c>
      <c r="AD366" s="2" t="s">
        <v>598</v>
      </c>
      <c r="AE366" s="2" t="s">
        <v>598</v>
      </c>
      <c r="AF366" s="2" t="s">
        <v>598</v>
      </c>
      <c r="AG366" s="2" t="s">
        <v>598</v>
      </c>
      <c r="AH366" s="2" t="s">
        <v>598</v>
      </c>
      <c r="AI366" s="2" t="s">
        <v>598</v>
      </c>
      <c r="AM366" s="20">
        <f t="shared" si="15"/>
        <v>0.27100000000000002</v>
      </c>
      <c r="AN366" s="20">
        <f t="shared" si="16"/>
        <v>0.23799999999999999</v>
      </c>
      <c r="AO366" s="92">
        <f t="shared" si="17"/>
        <v>0.87822878228782275</v>
      </c>
    </row>
    <row r="367" spans="1:41" ht="15" customHeight="1" x14ac:dyDescent="0.25">
      <c r="A367" s="2" t="s">
        <v>501</v>
      </c>
      <c r="B367" s="2" t="s">
        <v>508</v>
      </c>
      <c r="C367" s="2">
        <v>2014</v>
      </c>
      <c r="D367" s="2">
        <v>37.499000000000002</v>
      </c>
      <c r="E367" s="2">
        <v>40.256999999999998</v>
      </c>
      <c r="F367" s="2" t="s">
        <v>598</v>
      </c>
      <c r="G367" s="2" t="s">
        <v>598</v>
      </c>
      <c r="H367" s="2" t="s">
        <v>598</v>
      </c>
      <c r="I367" s="2" t="s">
        <v>598</v>
      </c>
      <c r="J367" s="2" t="s">
        <v>598</v>
      </c>
      <c r="K367" s="2" t="s">
        <v>598</v>
      </c>
      <c r="L367" s="2" t="s">
        <v>599</v>
      </c>
      <c r="M367" s="2" t="s">
        <v>598</v>
      </c>
      <c r="N367" s="2" t="s">
        <v>598</v>
      </c>
      <c r="O367" s="2">
        <v>22.797000000000001</v>
      </c>
      <c r="P367" s="2">
        <v>8.5649999999999995</v>
      </c>
      <c r="Q367" s="2" t="s">
        <v>598</v>
      </c>
      <c r="R367" s="2">
        <v>7.1999999999999995E-2</v>
      </c>
      <c r="S367" s="2" t="s">
        <v>8</v>
      </c>
      <c r="T367" s="2" t="s">
        <v>598</v>
      </c>
      <c r="U367" s="2" t="s">
        <v>598</v>
      </c>
      <c r="V367" s="2" t="s">
        <v>598</v>
      </c>
      <c r="W367" s="2" t="s">
        <v>598</v>
      </c>
      <c r="X367" s="2" t="s">
        <v>598</v>
      </c>
      <c r="Y367" s="2" t="s">
        <v>598</v>
      </c>
      <c r="Z367" s="2" t="s">
        <v>598</v>
      </c>
      <c r="AA367" s="2" t="s">
        <v>598</v>
      </c>
      <c r="AB367" s="2" t="s">
        <v>598</v>
      </c>
      <c r="AC367" s="2" t="s">
        <v>598</v>
      </c>
      <c r="AD367" s="2">
        <v>8.8230000000000004</v>
      </c>
      <c r="AE367" s="2" t="s">
        <v>598</v>
      </c>
      <c r="AF367" s="2" t="s">
        <v>598</v>
      </c>
      <c r="AG367" s="2" t="s">
        <v>598</v>
      </c>
      <c r="AH367" s="2" t="s">
        <v>598</v>
      </c>
      <c r="AI367" s="2" t="s">
        <v>598</v>
      </c>
      <c r="AM367" s="20">
        <f t="shared" si="15"/>
        <v>40.257000000000005</v>
      </c>
      <c r="AN367" s="20">
        <f t="shared" si="16"/>
        <v>37.499000000000002</v>
      </c>
      <c r="AO367" s="92">
        <f t="shared" si="17"/>
        <v>0.93149017562163094</v>
      </c>
    </row>
    <row r="368" spans="1:41" ht="15" customHeight="1" x14ac:dyDescent="0.25">
      <c r="A368" s="2" t="s">
        <v>501</v>
      </c>
      <c r="B368" s="2" t="s">
        <v>509</v>
      </c>
      <c r="C368" s="2">
        <v>2014</v>
      </c>
      <c r="D368" s="2">
        <v>42.137</v>
      </c>
      <c r="E368" s="2">
        <v>43.884999999999998</v>
      </c>
      <c r="F368" s="2" t="s">
        <v>598</v>
      </c>
      <c r="G368" s="2">
        <v>1.0289999999999999</v>
      </c>
      <c r="H368" s="2" t="s">
        <v>598</v>
      </c>
      <c r="I368" s="2" t="s">
        <v>598</v>
      </c>
      <c r="J368" s="2" t="s">
        <v>598</v>
      </c>
      <c r="K368" s="2" t="s">
        <v>598</v>
      </c>
      <c r="L368" s="2" t="s">
        <v>599</v>
      </c>
      <c r="M368" s="2" t="s">
        <v>598</v>
      </c>
      <c r="N368" s="2" t="s">
        <v>598</v>
      </c>
      <c r="O368" s="2" t="s">
        <v>598</v>
      </c>
      <c r="P368" s="2" t="s">
        <v>598</v>
      </c>
      <c r="Q368" s="2" t="s">
        <v>598</v>
      </c>
      <c r="R368" s="2" t="s">
        <v>598</v>
      </c>
      <c r="S368" s="2" t="s">
        <v>598</v>
      </c>
      <c r="T368" s="2" t="s">
        <v>598</v>
      </c>
      <c r="U368" s="2" t="s">
        <v>598</v>
      </c>
      <c r="V368" s="2" t="s">
        <v>598</v>
      </c>
      <c r="W368" s="2" t="s">
        <v>598</v>
      </c>
      <c r="X368" s="2">
        <v>9.0660000000000007</v>
      </c>
      <c r="Y368" s="2" t="s">
        <v>598</v>
      </c>
      <c r="Z368" s="2" t="s">
        <v>598</v>
      </c>
      <c r="AA368" s="2" t="s">
        <v>598</v>
      </c>
      <c r="AB368" s="2" t="s">
        <v>598</v>
      </c>
      <c r="AC368" s="2">
        <v>0.73199999999999998</v>
      </c>
      <c r="AD368" s="2">
        <v>33.058</v>
      </c>
      <c r="AE368" s="2" t="s">
        <v>598</v>
      </c>
      <c r="AF368" s="2" t="s">
        <v>598</v>
      </c>
      <c r="AG368" s="2" t="s">
        <v>598</v>
      </c>
      <c r="AH368" s="2" t="s">
        <v>598</v>
      </c>
      <c r="AI368" s="2" t="s">
        <v>598</v>
      </c>
      <c r="AM368" s="20">
        <f t="shared" si="15"/>
        <v>43.884999999999998</v>
      </c>
      <c r="AN368" s="20">
        <f t="shared" si="16"/>
        <v>42.137</v>
      </c>
      <c r="AO368" s="92">
        <f t="shared" si="17"/>
        <v>0.96016862253617419</v>
      </c>
    </row>
    <row r="369" spans="1:41" ht="15" customHeight="1" x14ac:dyDescent="0.25">
      <c r="A369" s="2" t="s">
        <v>501</v>
      </c>
      <c r="B369" s="2" t="s">
        <v>510</v>
      </c>
      <c r="C369" s="2">
        <v>2014</v>
      </c>
      <c r="D369" s="2">
        <v>31.887</v>
      </c>
      <c r="E369" s="2">
        <v>39.71</v>
      </c>
      <c r="F369" s="2" t="s">
        <v>598</v>
      </c>
      <c r="G369" s="2">
        <v>0.55400000000000005</v>
      </c>
      <c r="H369" s="2" t="s">
        <v>598</v>
      </c>
      <c r="I369" s="2" t="s">
        <v>598</v>
      </c>
      <c r="J369" s="2" t="s">
        <v>598</v>
      </c>
      <c r="K369" s="2" t="s">
        <v>598</v>
      </c>
      <c r="L369" s="2" t="s">
        <v>599</v>
      </c>
      <c r="M369" s="2">
        <v>2.8490000000000002</v>
      </c>
      <c r="N369" s="2">
        <v>9.5630000000000006</v>
      </c>
      <c r="O369" s="2" t="s">
        <v>598</v>
      </c>
      <c r="P369" s="2">
        <v>4.6760000000000002</v>
      </c>
      <c r="Q369" s="2" t="s">
        <v>598</v>
      </c>
      <c r="R369" s="2">
        <v>15.409000000000001</v>
      </c>
      <c r="S369" s="2" t="s">
        <v>598</v>
      </c>
      <c r="T369" s="2" t="s">
        <v>598</v>
      </c>
      <c r="U369" s="2" t="s">
        <v>598</v>
      </c>
      <c r="V369" s="2" t="s">
        <v>598</v>
      </c>
      <c r="W369" s="2" t="s">
        <v>598</v>
      </c>
      <c r="X369" s="2" t="s">
        <v>598</v>
      </c>
      <c r="Y369" s="2" t="s">
        <v>598</v>
      </c>
      <c r="Z369" s="2" t="s">
        <v>598</v>
      </c>
      <c r="AA369" s="2" t="s">
        <v>598</v>
      </c>
      <c r="AB369" s="2" t="s">
        <v>598</v>
      </c>
      <c r="AC369" s="2" t="s">
        <v>598</v>
      </c>
      <c r="AD369" s="2">
        <v>6.6589999999999998</v>
      </c>
      <c r="AE369" s="2" t="s">
        <v>598</v>
      </c>
      <c r="AF369" s="2" t="s">
        <v>598</v>
      </c>
      <c r="AG369" s="2" t="s">
        <v>598</v>
      </c>
      <c r="AH369" s="2" t="s">
        <v>598</v>
      </c>
      <c r="AI369" s="2" t="s">
        <v>598</v>
      </c>
      <c r="AM369" s="20">
        <f t="shared" si="15"/>
        <v>39.71</v>
      </c>
      <c r="AN369" s="20">
        <f t="shared" si="16"/>
        <v>31.887</v>
      </c>
      <c r="AO369" s="92">
        <f t="shared" si="17"/>
        <v>0.80299672626542429</v>
      </c>
    </row>
    <row r="370" spans="1:41" ht="15" customHeight="1" x14ac:dyDescent="0.25">
      <c r="A370" s="2" t="s">
        <v>501</v>
      </c>
      <c r="B370" s="2" t="s">
        <v>511</v>
      </c>
      <c r="C370" s="2">
        <v>2014</v>
      </c>
      <c r="D370" s="2">
        <v>1.361</v>
      </c>
      <c r="E370" s="2">
        <v>1.7010000000000001</v>
      </c>
      <c r="F370" s="2" t="s">
        <v>598</v>
      </c>
      <c r="G370" s="2">
        <v>1.7010000000000001</v>
      </c>
      <c r="H370" s="2" t="s">
        <v>598</v>
      </c>
      <c r="I370" s="2" t="s">
        <v>598</v>
      </c>
      <c r="J370" s="2" t="s">
        <v>598</v>
      </c>
      <c r="K370" s="2" t="s">
        <v>598</v>
      </c>
      <c r="L370" s="2" t="s">
        <v>599</v>
      </c>
      <c r="M370" s="2" t="s">
        <v>598</v>
      </c>
      <c r="N370" s="2" t="s">
        <v>598</v>
      </c>
      <c r="O370" s="2" t="s">
        <v>598</v>
      </c>
      <c r="P370" s="2" t="s">
        <v>598</v>
      </c>
      <c r="Q370" s="2" t="s">
        <v>598</v>
      </c>
      <c r="R370" s="2" t="s">
        <v>598</v>
      </c>
      <c r="S370" s="2" t="s">
        <v>598</v>
      </c>
      <c r="T370" s="2" t="s">
        <v>598</v>
      </c>
      <c r="U370" s="2" t="s">
        <v>598</v>
      </c>
      <c r="V370" s="2" t="s">
        <v>598</v>
      </c>
      <c r="W370" s="2" t="s">
        <v>598</v>
      </c>
      <c r="X370" s="2" t="s">
        <v>598</v>
      </c>
      <c r="Y370" s="2" t="s">
        <v>598</v>
      </c>
      <c r="Z370" s="2" t="s">
        <v>598</v>
      </c>
      <c r="AA370" s="2" t="s">
        <v>598</v>
      </c>
      <c r="AB370" s="2" t="s">
        <v>598</v>
      </c>
      <c r="AC370" s="2" t="s">
        <v>598</v>
      </c>
      <c r="AD370" s="2" t="s">
        <v>598</v>
      </c>
      <c r="AE370" s="2" t="s">
        <v>598</v>
      </c>
      <c r="AF370" s="2" t="s">
        <v>598</v>
      </c>
      <c r="AG370" s="2" t="s">
        <v>598</v>
      </c>
      <c r="AH370" s="2" t="s">
        <v>598</v>
      </c>
      <c r="AI370" s="2" t="s">
        <v>598</v>
      </c>
      <c r="AM370" s="20">
        <f t="shared" si="15"/>
        <v>1.7010000000000001</v>
      </c>
      <c r="AN370" s="20">
        <f t="shared" si="16"/>
        <v>1.361</v>
      </c>
      <c r="AO370" s="92">
        <f t="shared" si="17"/>
        <v>0.80011757789535565</v>
      </c>
    </row>
    <row r="371" spans="1:41" ht="15" customHeight="1" x14ac:dyDescent="0.25">
      <c r="A371" s="2" t="s">
        <v>501</v>
      </c>
      <c r="B371" s="2" t="s">
        <v>512</v>
      </c>
      <c r="C371" s="2">
        <v>2014</v>
      </c>
      <c r="D371" s="2">
        <v>12.352</v>
      </c>
      <c r="E371" s="2">
        <v>15.03</v>
      </c>
      <c r="F371" s="2" t="s">
        <v>598</v>
      </c>
      <c r="G371" s="2">
        <v>0.17799999999999999</v>
      </c>
      <c r="H371" s="2" t="s">
        <v>598</v>
      </c>
      <c r="I371" s="2" t="s">
        <v>598</v>
      </c>
      <c r="J371" s="2" t="s">
        <v>598</v>
      </c>
      <c r="K371" s="2" t="s">
        <v>598</v>
      </c>
      <c r="L371" s="2" t="s">
        <v>599</v>
      </c>
      <c r="M371" s="2" t="s">
        <v>598</v>
      </c>
      <c r="N371" s="2" t="s">
        <v>598</v>
      </c>
      <c r="O371" s="2" t="s">
        <v>598</v>
      </c>
      <c r="P371" s="2" t="s">
        <v>598</v>
      </c>
      <c r="Q371" s="2" t="s">
        <v>598</v>
      </c>
      <c r="R371" s="2">
        <v>14.852</v>
      </c>
      <c r="S371" s="2" t="s">
        <v>598</v>
      </c>
      <c r="T371" s="2" t="s">
        <v>598</v>
      </c>
      <c r="U371" s="2" t="s">
        <v>598</v>
      </c>
      <c r="V371" s="2" t="s">
        <v>598</v>
      </c>
      <c r="W371" s="2" t="s">
        <v>598</v>
      </c>
      <c r="X371" s="2" t="s">
        <v>598</v>
      </c>
      <c r="Y371" s="2" t="s">
        <v>598</v>
      </c>
      <c r="Z371" s="2" t="s">
        <v>598</v>
      </c>
      <c r="AA371" s="2" t="s">
        <v>598</v>
      </c>
      <c r="AB371" s="2" t="s">
        <v>598</v>
      </c>
      <c r="AC371" s="2" t="s">
        <v>598</v>
      </c>
      <c r="AD371" s="2" t="s">
        <v>598</v>
      </c>
      <c r="AE371" s="2" t="s">
        <v>598</v>
      </c>
      <c r="AF371" s="2" t="s">
        <v>598</v>
      </c>
      <c r="AG371" s="2" t="s">
        <v>598</v>
      </c>
      <c r="AH371" s="2" t="s">
        <v>598</v>
      </c>
      <c r="AI371" s="2" t="s">
        <v>598</v>
      </c>
      <c r="AM371" s="20">
        <f t="shared" si="15"/>
        <v>15.030000000000001</v>
      </c>
      <c r="AN371" s="20">
        <f t="shared" si="16"/>
        <v>12.352</v>
      </c>
      <c r="AO371" s="92">
        <f t="shared" si="17"/>
        <v>0.82182302062541579</v>
      </c>
    </row>
    <row r="372" spans="1:41" ht="15" customHeight="1" x14ac:dyDescent="0.25">
      <c r="A372" s="2" t="s">
        <v>501</v>
      </c>
      <c r="B372" s="2" t="s">
        <v>513</v>
      </c>
      <c r="C372" s="2">
        <v>2014</v>
      </c>
      <c r="D372" s="2">
        <v>101.19199999999999</v>
      </c>
      <c r="E372" s="2">
        <v>116.663</v>
      </c>
      <c r="F372" s="2" t="s">
        <v>598</v>
      </c>
      <c r="G372" s="2">
        <v>0.72299999999999998</v>
      </c>
      <c r="H372" s="2" t="s">
        <v>598</v>
      </c>
      <c r="I372" s="2" t="s">
        <v>598</v>
      </c>
      <c r="J372" s="2" t="s">
        <v>598</v>
      </c>
      <c r="K372" s="2" t="s">
        <v>598</v>
      </c>
      <c r="L372" s="2" t="s">
        <v>599</v>
      </c>
      <c r="M372" s="2">
        <v>19.527000000000001</v>
      </c>
      <c r="N372" s="2">
        <v>10.663</v>
      </c>
      <c r="O372" s="2" t="s">
        <v>598</v>
      </c>
      <c r="P372" s="2" t="s">
        <v>598</v>
      </c>
      <c r="Q372" s="2" t="s">
        <v>598</v>
      </c>
      <c r="R372" s="2">
        <v>62.335999999999999</v>
      </c>
      <c r="S372" s="2" t="s">
        <v>598</v>
      </c>
      <c r="T372" s="2" t="s">
        <v>598</v>
      </c>
      <c r="U372" s="2" t="s">
        <v>598</v>
      </c>
      <c r="V372" s="2" t="s">
        <v>598</v>
      </c>
      <c r="W372" s="2" t="s">
        <v>598</v>
      </c>
      <c r="X372" s="2" t="s">
        <v>598</v>
      </c>
      <c r="Y372" s="2" t="s">
        <v>598</v>
      </c>
      <c r="Z372" s="2" t="s">
        <v>598</v>
      </c>
      <c r="AA372" s="2" t="s">
        <v>598</v>
      </c>
      <c r="AB372" s="2" t="s">
        <v>598</v>
      </c>
      <c r="AC372" s="2" t="s">
        <v>598</v>
      </c>
      <c r="AD372" s="2">
        <v>23.414000000000001</v>
      </c>
      <c r="AE372" s="2" t="s">
        <v>598</v>
      </c>
      <c r="AF372" s="2" t="s">
        <v>598</v>
      </c>
      <c r="AG372" s="2" t="s">
        <v>598</v>
      </c>
      <c r="AH372" s="2" t="s">
        <v>598</v>
      </c>
      <c r="AI372" s="2" t="s">
        <v>598</v>
      </c>
      <c r="AM372" s="20">
        <f t="shared" si="15"/>
        <v>116.663</v>
      </c>
      <c r="AN372" s="20">
        <f t="shared" si="16"/>
        <v>101.19199999999999</v>
      </c>
      <c r="AO372" s="92">
        <f t="shared" si="17"/>
        <v>0.8673872607424804</v>
      </c>
    </row>
    <row r="373" spans="1:41" ht="15" customHeight="1" x14ac:dyDescent="0.25">
      <c r="A373" s="2" t="s">
        <v>501</v>
      </c>
      <c r="B373" s="2" t="s">
        <v>514</v>
      </c>
      <c r="C373" s="2">
        <v>2014</v>
      </c>
      <c r="D373" s="2">
        <v>18.922999999999998</v>
      </c>
      <c r="E373" s="2">
        <v>19.065000000000001</v>
      </c>
      <c r="F373" s="2" t="s">
        <v>598</v>
      </c>
      <c r="G373" s="2">
        <v>0.01</v>
      </c>
      <c r="H373" s="2" t="s">
        <v>598</v>
      </c>
      <c r="I373" s="2">
        <v>5.0999999999999997E-2</v>
      </c>
      <c r="J373" s="2" t="s">
        <v>598</v>
      </c>
      <c r="K373" s="2" t="s">
        <v>598</v>
      </c>
      <c r="L373" s="2" t="s">
        <v>599</v>
      </c>
      <c r="M373" s="2">
        <v>0.125</v>
      </c>
      <c r="N373" s="2" t="s">
        <v>598</v>
      </c>
      <c r="O373" s="2" t="s">
        <v>598</v>
      </c>
      <c r="P373" s="2" t="s">
        <v>598</v>
      </c>
      <c r="Q373" s="2" t="s">
        <v>598</v>
      </c>
      <c r="R373" s="2">
        <v>7.1999999999999995E-2</v>
      </c>
      <c r="S373" s="2" t="s">
        <v>8</v>
      </c>
      <c r="T373" s="2" t="s">
        <v>598</v>
      </c>
      <c r="U373" s="2" t="s">
        <v>598</v>
      </c>
      <c r="V373" s="2" t="s">
        <v>598</v>
      </c>
      <c r="W373" s="2">
        <v>1.0589999999999999</v>
      </c>
      <c r="X373" s="2" t="s">
        <v>598</v>
      </c>
      <c r="Y373" s="2" t="s">
        <v>598</v>
      </c>
      <c r="Z373" s="2" t="s">
        <v>598</v>
      </c>
      <c r="AA373" s="2" t="s">
        <v>598</v>
      </c>
      <c r="AB373" s="2">
        <v>2.4E-2</v>
      </c>
      <c r="AC373" s="2" t="s">
        <v>598</v>
      </c>
      <c r="AD373" s="2">
        <v>17.724</v>
      </c>
      <c r="AE373" s="2" t="s">
        <v>598</v>
      </c>
      <c r="AF373" s="2" t="s">
        <v>598</v>
      </c>
      <c r="AG373" s="2" t="s">
        <v>598</v>
      </c>
      <c r="AH373" s="2" t="s">
        <v>598</v>
      </c>
      <c r="AI373" s="2" t="s">
        <v>598</v>
      </c>
      <c r="AM373" s="20">
        <f t="shared" si="15"/>
        <v>19.065000000000001</v>
      </c>
      <c r="AN373" s="20">
        <f t="shared" si="16"/>
        <v>18.922999999999998</v>
      </c>
      <c r="AO373" s="92">
        <f t="shared" si="17"/>
        <v>0.99255179648570668</v>
      </c>
    </row>
    <row r="374" spans="1:41" ht="15" customHeight="1" x14ac:dyDescent="0.25">
      <c r="A374" s="2" t="s">
        <v>501</v>
      </c>
      <c r="B374" s="2" t="s">
        <v>515</v>
      </c>
      <c r="C374" s="2">
        <v>2014</v>
      </c>
      <c r="D374" s="2">
        <v>1.996</v>
      </c>
      <c r="E374" s="2">
        <v>2.274</v>
      </c>
      <c r="F374" s="2" t="s">
        <v>598</v>
      </c>
      <c r="G374" s="2">
        <v>6.4000000000000001E-2</v>
      </c>
      <c r="H374" s="2" t="s">
        <v>598</v>
      </c>
      <c r="I374" s="2" t="s">
        <v>598</v>
      </c>
      <c r="J374" s="2" t="s">
        <v>598</v>
      </c>
      <c r="K374" s="2" t="s">
        <v>598</v>
      </c>
      <c r="L374" s="2" t="s">
        <v>599</v>
      </c>
      <c r="M374" s="2" t="s">
        <v>598</v>
      </c>
      <c r="N374" s="2" t="s">
        <v>598</v>
      </c>
      <c r="O374" s="2" t="s">
        <v>598</v>
      </c>
      <c r="P374" s="2" t="s">
        <v>598</v>
      </c>
      <c r="Q374" s="2" t="s">
        <v>598</v>
      </c>
      <c r="R374" s="2" t="s">
        <v>598</v>
      </c>
      <c r="S374" s="2" t="s">
        <v>598</v>
      </c>
      <c r="T374" s="2">
        <v>2.21</v>
      </c>
      <c r="U374" s="2" t="s">
        <v>598</v>
      </c>
      <c r="V374" s="2" t="s">
        <v>598</v>
      </c>
      <c r="W374" s="2" t="s">
        <v>598</v>
      </c>
      <c r="X374" s="2" t="s">
        <v>598</v>
      </c>
      <c r="Y374" s="2" t="s">
        <v>598</v>
      </c>
      <c r="Z374" s="2" t="s">
        <v>598</v>
      </c>
      <c r="AA374" s="2" t="s">
        <v>598</v>
      </c>
      <c r="AB374" s="2" t="s">
        <v>598</v>
      </c>
      <c r="AC374" s="2" t="s">
        <v>598</v>
      </c>
      <c r="AD374" s="2" t="s">
        <v>598</v>
      </c>
      <c r="AE374" s="2" t="s">
        <v>598</v>
      </c>
      <c r="AF374" s="2" t="s">
        <v>598</v>
      </c>
      <c r="AG374" s="2" t="s">
        <v>598</v>
      </c>
      <c r="AH374" s="2" t="s">
        <v>598</v>
      </c>
      <c r="AI374" s="2" t="s">
        <v>598</v>
      </c>
      <c r="AM374" s="20">
        <f t="shared" si="15"/>
        <v>2.274</v>
      </c>
      <c r="AN374" s="20">
        <f t="shared" si="16"/>
        <v>1.996</v>
      </c>
      <c r="AO374" s="92">
        <f t="shared" si="17"/>
        <v>0.87774846086191727</v>
      </c>
    </row>
    <row r="375" spans="1:41" ht="15" customHeight="1" x14ac:dyDescent="0.25">
      <c r="A375" s="2" t="s">
        <v>501</v>
      </c>
      <c r="B375" s="2" t="s">
        <v>516</v>
      </c>
      <c r="C375" s="2">
        <v>2014</v>
      </c>
      <c r="D375" s="2">
        <v>1.9279999999999999</v>
      </c>
      <c r="E375" s="2">
        <v>2.1916699999999998</v>
      </c>
      <c r="F375" s="2" t="s">
        <v>598</v>
      </c>
      <c r="G375" s="2">
        <v>8.6700000000000006E-3</v>
      </c>
      <c r="H375" s="2" t="s">
        <v>598</v>
      </c>
      <c r="I375" s="2" t="s">
        <v>598</v>
      </c>
      <c r="J375" s="2" t="s">
        <v>598</v>
      </c>
      <c r="K375" s="2" t="s">
        <v>598</v>
      </c>
      <c r="L375" s="2" t="s">
        <v>599</v>
      </c>
      <c r="M375" s="2" t="s">
        <v>598</v>
      </c>
      <c r="N375" s="2" t="s">
        <v>598</v>
      </c>
      <c r="O375" s="2" t="s">
        <v>598</v>
      </c>
      <c r="P375" s="2" t="s">
        <v>598</v>
      </c>
      <c r="Q375" s="2" t="s">
        <v>598</v>
      </c>
      <c r="R375" s="2" t="s">
        <v>598</v>
      </c>
      <c r="S375" s="2" t="s">
        <v>598</v>
      </c>
      <c r="T375" s="2" t="s">
        <v>598</v>
      </c>
      <c r="U375" s="2">
        <v>2.1829999999999998</v>
      </c>
      <c r="V375" s="2" t="s">
        <v>598</v>
      </c>
      <c r="W375" s="2" t="s">
        <v>598</v>
      </c>
      <c r="X375" s="2" t="s">
        <v>598</v>
      </c>
      <c r="Y375" s="2" t="s">
        <v>598</v>
      </c>
      <c r="Z375" s="2" t="s">
        <v>598</v>
      </c>
      <c r="AA375" s="2" t="s">
        <v>598</v>
      </c>
      <c r="AB375" s="2" t="s">
        <v>598</v>
      </c>
      <c r="AC375" s="2" t="s">
        <v>598</v>
      </c>
      <c r="AD375" s="2" t="s">
        <v>598</v>
      </c>
      <c r="AE375" s="2" t="s">
        <v>598</v>
      </c>
      <c r="AF375" s="2" t="s">
        <v>598</v>
      </c>
      <c r="AG375" s="2" t="s">
        <v>598</v>
      </c>
      <c r="AH375" s="2" t="s">
        <v>598</v>
      </c>
      <c r="AI375" s="2" t="s">
        <v>598</v>
      </c>
      <c r="AM375" s="20">
        <f t="shared" si="15"/>
        <v>2.1916699999999998</v>
      </c>
      <c r="AN375" s="20">
        <f t="shared" si="16"/>
        <v>1.9279999999999999</v>
      </c>
      <c r="AO375" s="92">
        <f t="shared" si="17"/>
        <v>0.87969447955212243</v>
      </c>
    </row>
    <row r="376" spans="1:41" ht="15" customHeight="1" x14ac:dyDescent="0.25">
      <c r="A376" s="2" t="s">
        <v>501</v>
      </c>
      <c r="B376" s="2" t="s">
        <v>517</v>
      </c>
      <c r="C376" s="2">
        <v>2014</v>
      </c>
      <c r="D376" s="2">
        <v>24.872</v>
      </c>
      <c r="E376" s="2">
        <v>26.951000000000001</v>
      </c>
      <c r="F376" s="2" t="s">
        <v>598</v>
      </c>
      <c r="G376" s="2">
        <v>0.45400000000000001</v>
      </c>
      <c r="H376" s="2">
        <v>1.0720000000000001</v>
      </c>
      <c r="I376" s="2" t="s">
        <v>598</v>
      </c>
      <c r="J376" s="2" t="s">
        <v>598</v>
      </c>
      <c r="K376" s="2" t="s">
        <v>598</v>
      </c>
      <c r="L376" s="2" t="s">
        <v>599</v>
      </c>
      <c r="M376" s="2" t="s">
        <v>598</v>
      </c>
      <c r="N376" s="2" t="s">
        <v>598</v>
      </c>
      <c r="O376" s="2" t="s">
        <v>598</v>
      </c>
      <c r="P376" s="2" t="s">
        <v>598</v>
      </c>
      <c r="Q376" s="2" t="s">
        <v>598</v>
      </c>
      <c r="R376" s="2" t="s">
        <v>598</v>
      </c>
      <c r="S376" s="2" t="s">
        <v>598</v>
      </c>
      <c r="T376" s="2">
        <v>25.425000000000001</v>
      </c>
      <c r="U376" s="2" t="s">
        <v>598</v>
      </c>
      <c r="V376" s="2" t="s">
        <v>598</v>
      </c>
      <c r="W376" s="2" t="s">
        <v>598</v>
      </c>
      <c r="X376" s="2" t="s">
        <v>598</v>
      </c>
      <c r="Y376" s="2" t="s">
        <v>598</v>
      </c>
      <c r="Z376" s="2" t="s">
        <v>598</v>
      </c>
      <c r="AA376" s="2" t="s">
        <v>598</v>
      </c>
      <c r="AB376" s="2" t="s">
        <v>598</v>
      </c>
      <c r="AC376" s="2" t="s">
        <v>598</v>
      </c>
      <c r="AD376" s="2" t="s">
        <v>598</v>
      </c>
      <c r="AE376" s="2" t="s">
        <v>598</v>
      </c>
      <c r="AF376" s="2" t="s">
        <v>598</v>
      </c>
      <c r="AG376" s="2" t="s">
        <v>598</v>
      </c>
      <c r="AH376" s="2" t="s">
        <v>598</v>
      </c>
      <c r="AI376" s="2" t="s">
        <v>598</v>
      </c>
      <c r="AM376" s="20">
        <f t="shared" si="15"/>
        <v>26.951000000000001</v>
      </c>
      <c r="AN376" s="20">
        <f t="shared" si="16"/>
        <v>24.872</v>
      </c>
      <c r="AO376" s="92">
        <f t="shared" si="17"/>
        <v>0.92286000519461242</v>
      </c>
    </row>
    <row r="377" spans="1:41" ht="15" customHeight="1" x14ac:dyDescent="0.25">
      <c r="A377" s="2" t="s">
        <v>501</v>
      </c>
      <c r="B377" s="2" t="s">
        <v>518</v>
      </c>
      <c r="C377" s="2">
        <v>2014</v>
      </c>
      <c r="D377" s="2">
        <v>7.6289999999999996</v>
      </c>
      <c r="E377" s="2">
        <v>7.976</v>
      </c>
      <c r="F377" s="2" t="s">
        <v>598</v>
      </c>
      <c r="G377" s="2">
        <v>0.31</v>
      </c>
      <c r="H377" s="2" t="s">
        <v>598</v>
      </c>
      <c r="I377" s="2" t="s">
        <v>598</v>
      </c>
      <c r="J377" s="2" t="s">
        <v>598</v>
      </c>
      <c r="K377" s="2" t="s">
        <v>598</v>
      </c>
      <c r="L377" s="2" t="s">
        <v>599</v>
      </c>
      <c r="M377" s="2" t="s">
        <v>598</v>
      </c>
      <c r="N377" s="2" t="s">
        <v>598</v>
      </c>
      <c r="O377" s="2" t="s">
        <v>598</v>
      </c>
      <c r="P377" s="2">
        <v>1.405</v>
      </c>
      <c r="Q377" s="2" t="s">
        <v>598</v>
      </c>
      <c r="R377" s="2">
        <v>6.2610000000000001</v>
      </c>
      <c r="S377" s="2" t="s">
        <v>8</v>
      </c>
      <c r="T377" s="2" t="s">
        <v>598</v>
      </c>
      <c r="U377" s="2" t="s">
        <v>598</v>
      </c>
      <c r="V377" s="2" t="s">
        <v>598</v>
      </c>
      <c r="W377" s="2" t="s">
        <v>598</v>
      </c>
      <c r="X377" s="2" t="s">
        <v>598</v>
      </c>
      <c r="Y377" s="2" t="s">
        <v>598</v>
      </c>
      <c r="Z377" s="2" t="s">
        <v>598</v>
      </c>
      <c r="AA377" s="2" t="s">
        <v>598</v>
      </c>
      <c r="AB377" s="2" t="s">
        <v>598</v>
      </c>
      <c r="AC377" s="2" t="s">
        <v>598</v>
      </c>
      <c r="AD377" s="2" t="s">
        <v>598</v>
      </c>
      <c r="AE377" s="2" t="s">
        <v>598</v>
      </c>
      <c r="AF377" s="2" t="s">
        <v>598</v>
      </c>
      <c r="AG377" s="2" t="s">
        <v>598</v>
      </c>
      <c r="AH377" s="2" t="s">
        <v>598</v>
      </c>
      <c r="AI377" s="2" t="s">
        <v>598</v>
      </c>
      <c r="AM377" s="20">
        <f t="shared" si="15"/>
        <v>7.976</v>
      </c>
      <c r="AN377" s="20">
        <f t="shared" si="16"/>
        <v>7.6289999999999996</v>
      </c>
      <c r="AO377" s="92">
        <f t="shared" si="17"/>
        <v>0.95649448345035104</v>
      </c>
    </row>
    <row r="378" spans="1:41" ht="15" customHeight="1" x14ac:dyDescent="0.25">
      <c r="A378" s="2" t="s">
        <v>501</v>
      </c>
      <c r="B378" s="2" t="s">
        <v>519</v>
      </c>
      <c r="C378" s="2">
        <v>2014</v>
      </c>
      <c r="D378" s="2">
        <v>89.361000000000004</v>
      </c>
      <c r="E378" s="2">
        <v>102.65300000000001</v>
      </c>
      <c r="F378" s="2" t="s">
        <v>598</v>
      </c>
      <c r="G378" s="2">
        <v>1.208</v>
      </c>
      <c r="H378" s="2" t="s">
        <v>598</v>
      </c>
      <c r="I378" s="2" t="s">
        <v>598</v>
      </c>
      <c r="J378" s="2" t="s">
        <v>598</v>
      </c>
      <c r="K378" s="2" t="s">
        <v>598</v>
      </c>
      <c r="L378" s="2" t="s">
        <v>599</v>
      </c>
      <c r="M378" s="2" t="s">
        <v>598</v>
      </c>
      <c r="N378" s="2" t="s">
        <v>598</v>
      </c>
      <c r="O378" s="2" t="s">
        <v>598</v>
      </c>
      <c r="P378" s="2" t="s">
        <v>598</v>
      </c>
      <c r="Q378" s="2" t="s">
        <v>598</v>
      </c>
      <c r="R378" s="2">
        <v>84.513000000000005</v>
      </c>
      <c r="S378" s="2" t="s">
        <v>598</v>
      </c>
      <c r="T378" s="2" t="s">
        <v>598</v>
      </c>
      <c r="U378" s="2" t="s">
        <v>598</v>
      </c>
      <c r="V378" s="2" t="s">
        <v>598</v>
      </c>
      <c r="W378" s="2" t="s">
        <v>598</v>
      </c>
      <c r="X378" s="2" t="s">
        <v>598</v>
      </c>
      <c r="Y378" s="2" t="s">
        <v>598</v>
      </c>
      <c r="Z378" s="2" t="s">
        <v>598</v>
      </c>
      <c r="AA378" s="2" t="s">
        <v>598</v>
      </c>
      <c r="AB378" s="2" t="s">
        <v>598</v>
      </c>
      <c r="AC378" s="2" t="s">
        <v>598</v>
      </c>
      <c r="AD378" s="2">
        <v>16.931999999999999</v>
      </c>
      <c r="AE378" s="2" t="s">
        <v>598</v>
      </c>
      <c r="AF378" s="2" t="s">
        <v>598</v>
      </c>
      <c r="AG378" s="2" t="s">
        <v>598</v>
      </c>
      <c r="AH378" s="2" t="s">
        <v>598</v>
      </c>
      <c r="AI378" s="2" t="s">
        <v>598</v>
      </c>
      <c r="AM378" s="20">
        <f t="shared" si="15"/>
        <v>102.65300000000001</v>
      </c>
      <c r="AN378" s="20">
        <f t="shared" si="16"/>
        <v>89.361000000000004</v>
      </c>
      <c r="AO378" s="92">
        <f t="shared" si="17"/>
        <v>0.87051523092359695</v>
      </c>
    </row>
    <row r="379" spans="1:41" ht="15" customHeight="1" x14ac:dyDescent="0.25">
      <c r="A379" s="2" t="s">
        <v>501</v>
      </c>
      <c r="B379" s="2" t="s">
        <v>520</v>
      </c>
      <c r="C379" s="2">
        <v>2014</v>
      </c>
      <c r="D379" s="2" t="s">
        <v>598</v>
      </c>
      <c r="E379" s="2" t="s">
        <v>598</v>
      </c>
      <c r="F379" s="2" t="s">
        <v>598</v>
      </c>
      <c r="G379" s="2" t="s">
        <v>598</v>
      </c>
      <c r="H379" s="2" t="s">
        <v>598</v>
      </c>
      <c r="I379" s="2" t="s">
        <v>598</v>
      </c>
      <c r="J379" s="2" t="s">
        <v>598</v>
      </c>
      <c r="K379" s="2" t="s">
        <v>598</v>
      </c>
      <c r="L379" s="2" t="s">
        <v>599</v>
      </c>
      <c r="M379" s="2" t="s">
        <v>598</v>
      </c>
      <c r="N379" s="2" t="s">
        <v>598</v>
      </c>
      <c r="O379" s="2" t="s">
        <v>598</v>
      </c>
      <c r="P379" s="2" t="s">
        <v>598</v>
      </c>
      <c r="Q379" s="2" t="s">
        <v>598</v>
      </c>
      <c r="R379" s="2" t="s">
        <v>598</v>
      </c>
      <c r="S379" s="2" t="s">
        <v>598</v>
      </c>
      <c r="T379" s="2" t="s">
        <v>598</v>
      </c>
      <c r="U379" s="2" t="s">
        <v>598</v>
      </c>
      <c r="V379" s="2" t="s">
        <v>598</v>
      </c>
      <c r="W379" s="2" t="s">
        <v>598</v>
      </c>
      <c r="X379" s="2" t="s">
        <v>598</v>
      </c>
      <c r="Y379" s="2" t="s">
        <v>598</v>
      </c>
      <c r="Z379" s="2" t="s">
        <v>598</v>
      </c>
      <c r="AA379" s="2" t="s">
        <v>598</v>
      </c>
      <c r="AB379" s="2" t="s">
        <v>598</v>
      </c>
      <c r="AC379" s="2" t="s">
        <v>598</v>
      </c>
      <c r="AD379" s="2" t="s">
        <v>598</v>
      </c>
      <c r="AE379" s="2" t="s">
        <v>598</v>
      </c>
      <c r="AF379" s="2" t="s">
        <v>598</v>
      </c>
      <c r="AG379" s="2" t="s">
        <v>598</v>
      </c>
      <c r="AH379" s="2" t="s">
        <v>598</v>
      </c>
      <c r="AI379" s="2" t="s">
        <v>598</v>
      </c>
      <c r="AM379" s="20">
        <f t="shared" si="15"/>
        <v>0</v>
      </c>
      <c r="AN379" s="20">
        <f t="shared" si="16"/>
        <v>0</v>
      </c>
      <c r="AO379" s="92" t="str">
        <f t="shared" si="17"/>
        <v/>
      </c>
    </row>
    <row r="380" spans="1:41" ht="15" customHeight="1" x14ac:dyDescent="0.25">
      <c r="A380" s="2" t="s">
        <v>501</v>
      </c>
      <c r="B380" s="2" t="s">
        <v>521</v>
      </c>
      <c r="C380" s="2">
        <v>2014</v>
      </c>
      <c r="D380" s="2" t="s">
        <v>598</v>
      </c>
      <c r="E380" s="2" t="s">
        <v>598</v>
      </c>
      <c r="F380" s="2" t="s">
        <v>598</v>
      </c>
      <c r="G380" s="2" t="s">
        <v>598</v>
      </c>
      <c r="H380" s="2" t="s">
        <v>598</v>
      </c>
      <c r="I380" s="2" t="s">
        <v>598</v>
      </c>
      <c r="J380" s="2" t="s">
        <v>598</v>
      </c>
      <c r="K380" s="2" t="s">
        <v>598</v>
      </c>
      <c r="L380" s="2" t="s">
        <v>599</v>
      </c>
      <c r="M380" s="2" t="s">
        <v>598</v>
      </c>
      <c r="N380" s="2" t="s">
        <v>598</v>
      </c>
      <c r="O380" s="2" t="s">
        <v>598</v>
      </c>
      <c r="P380" s="2" t="s">
        <v>598</v>
      </c>
      <c r="Q380" s="2" t="s">
        <v>598</v>
      </c>
      <c r="R380" s="2" t="s">
        <v>598</v>
      </c>
      <c r="S380" s="2" t="s">
        <v>598</v>
      </c>
      <c r="T380" s="2" t="s">
        <v>598</v>
      </c>
      <c r="U380" s="2" t="s">
        <v>598</v>
      </c>
      <c r="V380" s="2" t="s">
        <v>598</v>
      </c>
      <c r="W380" s="2" t="s">
        <v>598</v>
      </c>
      <c r="X380" s="2" t="s">
        <v>598</v>
      </c>
      <c r="Y380" s="2" t="s">
        <v>598</v>
      </c>
      <c r="Z380" s="2" t="s">
        <v>598</v>
      </c>
      <c r="AA380" s="2" t="s">
        <v>598</v>
      </c>
      <c r="AB380" s="2" t="s">
        <v>598</v>
      </c>
      <c r="AC380" s="2" t="s">
        <v>598</v>
      </c>
      <c r="AD380" s="2" t="s">
        <v>598</v>
      </c>
      <c r="AE380" s="2" t="s">
        <v>598</v>
      </c>
      <c r="AF380" s="2" t="s">
        <v>598</v>
      </c>
      <c r="AG380" s="2" t="s">
        <v>598</v>
      </c>
      <c r="AH380" s="2" t="s">
        <v>598</v>
      </c>
      <c r="AI380" s="2" t="s">
        <v>598</v>
      </c>
      <c r="AM380" s="20">
        <f t="shared" si="15"/>
        <v>0</v>
      </c>
      <c r="AN380" s="20">
        <f t="shared" si="16"/>
        <v>0</v>
      </c>
      <c r="AO380" s="92" t="str">
        <f t="shared" si="17"/>
        <v/>
      </c>
    </row>
    <row r="381" spans="1:41" ht="15" customHeight="1" x14ac:dyDescent="0.25">
      <c r="A381" s="2" t="s">
        <v>522</v>
      </c>
      <c r="B381" s="2" t="s">
        <v>523</v>
      </c>
      <c r="C381" s="2">
        <v>2014</v>
      </c>
      <c r="D381" s="2">
        <v>0</v>
      </c>
      <c r="E381" s="2">
        <v>0</v>
      </c>
      <c r="F381" s="2" t="s">
        <v>598</v>
      </c>
      <c r="G381" s="2">
        <v>0</v>
      </c>
      <c r="H381" s="2" t="s">
        <v>598</v>
      </c>
      <c r="I381" s="2" t="s">
        <v>598</v>
      </c>
      <c r="J381" s="2" t="s">
        <v>598</v>
      </c>
      <c r="K381" s="2" t="s">
        <v>598</v>
      </c>
      <c r="L381" s="2" t="s">
        <v>599</v>
      </c>
      <c r="M381" s="2" t="s">
        <v>598</v>
      </c>
      <c r="N381" s="2" t="s">
        <v>598</v>
      </c>
      <c r="O381" s="2" t="s">
        <v>598</v>
      </c>
      <c r="P381" s="2" t="s">
        <v>598</v>
      </c>
      <c r="Q381" s="2" t="s">
        <v>598</v>
      </c>
      <c r="R381" s="2" t="s">
        <v>598</v>
      </c>
      <c r="S381" s="2" t="s">
        <v>598</v>
      </c>
      <c r="T381" s="2" t="s">
        <v>598</v>
      </c>
      <c r="U381" s="2" t="s">
        <v>598</v>
      </c>
      <c r="V381" s="2" t="s">
        <v>598</v>
      </c>
      <c r="W381" s="2" t="s">
        <v>598</v>
      </c>
      <c r="X381" s="2" t="s">
        <v>598</v>
      </c>
      <c r="Y381" s="2" t="s">
        <v>598</v>
      </c>
      <c r="Z381" s="2" t="s">
        <v>598</v>
      </c>
      <c r="AA381" s="2" t="s">
        <v>598</v>
      </c>
      <c r="AB381" s="2" t="s">
        <v>598</v>
      </c>
      <c r="AC381" s="2" t="s">
        <v>598</v>
      </c>
      <c r="AD381" s="2" t="s">
        <v>598</v>
      </c>
      <c r="AE381" s="2" t="s">
        <v>598</v>
      </c>
      <c r="AF381" s="2" t="s">
        <v>598</v>
      </c>
      <c r="AG381" s="2" t="s">
        <v>598</v>
      </c>
      <c r="AH381" s="2" t="s">
        <v>598</v>
      </c>
      <c r="AI381" s="2" t="s">
        <v>598</v>
      </c>
      <c r="AM381" s="20">
        <f t="shared" si="15"/>
        <v>0</v>
      </c>
      <c r="AN381" s="20">
        <f t="shared" si="16"/>
        <v>0</v>
      </c>
      <c r="AO381" s="92" t="str">
        <f t="shared" si="17"/>
        <v/>
      </c>
    </row>
    <row r="382" spans="1:41" ht="15" customHeight="1" x14ac:dyDescent="0.25">
      <c r="A382" s="2" t="s">
        <v>522</v>
      </c>
      <c r="B382" s="2" t="s">
        <v>524</v>
      </c>
      <c r="C382" s="2">
        <v>2014</v>
      </c>
      <c r="D382" s="2">
        <v>121.75</v>
      </c>
      <c r="E382" s="2">
        <v>135.345</v>
      </c>
      <c r="F382" s="2" t="s">
        <v>598</v>
      </c>
      <c r="G382" s="2">
        <v>0</v>
      </c>
      <c r="H382" s="2" t="s">
        <v>598</v>
      </c>
      <c r="I382" s="2" t="s">
        <v>598</v>
      </c>
      <c r="J382" s="2" t="s">
        <v>598</v>
      </c>
      <c r="K382" s="2">
        <v>3.1440000000000001</v>
      </c>
      <c r="L382" s="2" t="s">
        <v>599</v>
      </c>
      <c r="M382" s="2">
        <v>34.5</v>
      </c>
      <c r="N382" s="2">
        <v>31.4</v>
      </c>
      <c r="O382" s="2">
        <v>35.5</v>
      </c>
      <c r="P382" s="2" t="s">
        <v>598</v>
      </c>
      <c r="Q382" s="2" t="s">
        <v>598</v>
      </c>
      <c r="R382" s="2" t="s">
        <v>598</v>
      </c>
      <c r="S382" s="2" t="s">
        <v>8</v>
      </c>
      <c r="T382" s="2" t="s">
        <v>598</v>
      </c>
      <c r="U382" s="2" t="s">
        <v>598</v>
      </c>
      <c r="V382" s="2" t="s">
        <v>598</v>
      </c>
      <c r="W382" s="2" t="s">
        <v>598</v>
      </c>
      <c r="X382" s="2" t="s">
        <v>598</v>
      </c>
      <c r="Y382" s="2">
        <v>6.9980000000000002</v>
      </c>
      <c r="Z382" s="2" t="s">
        <v>598</v>
      </c>
      <c r="AA382" s="2">
        <v>0</v>
      </c>
      <c r="AB382" s="2" t="s">
        <v>598</v>
      </c>
      <c r="AC382" s="2">
        <v>0.68899999999999995</v>
      </c>
      <c r="AD382" s="2">
        <v>20.911000000000001</v>
      </c>
      <c r="AE382" s="2" t="s">
        <v>598</v>
      </c>
      <c r="AF382" s="2" t="s">
        <v>598</v>
      </c>
      <c r="AG382" s="2" t="s">
        <v>598</v>
      </c>
      <c r="AH382" s="2">
        <v>2.2029999999999998</v>
      </c>
      <c r="AI382" s="2">
        <v>2.2029999999999998</v>
      </c>
      <c r="AM382" s="20">
        <f t="shared" si="15"/>
        <v>135.345</v>
      </c>
      <c r="AN382" s="20">
        <f t="shared" si="16"/>
        <v>121.75</v>
      </c>
      <c r="AO382" s="92">
        <f t="shared" si="17"/>
        <v>0.89955299420000745</v>
      </c>
    </row>
    <row r="383" spans="1:41" ht="15" customHeight="1" x14ac:dyDescent="0.25">
      <c r="A383" s="2" t="s">
        <v>525</v>
      </c>
      <c r="B383" s="2" t="s">
        <v>526</v>
      </c>
      <c r="C383" s="2">
        <v>2014</v>
      </c>
      <c r="D383" s="2">
        <v>84.929000000000002</v>
      </c>
      <c r="E383" s="2">
        <v>101.749</v>
      </c>
      <c r="F383" s="2" t="s">
        <v>598</v>
      </c>
      <c r="G383" s="2">
        <v>0.75700000000000001</v>
      </c>
      <c r="H383" s="2" t="s">
        <v>598</v>
      </c>
      <c r="I383" s="2" t="s">
        <v>598</v>
      </c>
      <c r="J383" s="2" t="s">
        <v>598</v>
      </c>
      <c r="K383" s="2" t="s">
        <v>598</v>
      </c>
      <c r="L383" s="2" t="s">
        <v>599</v>
      </c>
      <c r="M383" s="2">
        <v>22.126999999999999</v>
      </c>
      <c r="N383" s="2">
        <v>4.1689999999999996</v>
      </c>
      <c r="O383" s="2">
        <v>41.067999999999998</v>
      </c>
      <c r="P383" s="2">
        <v>8.4019999999999992</v>
      </c>
      <c r="Q383" s="2" t="s">
        <v>598</v>
      </c>
      <c r="R383" s="2" t="s">
        <v>598</v>
      </c>
      <c r="S383" s="2" t="s">
        <v>8</v>
      </c>
      <c r="T383" s="2" t="s">
        <v>598</v>
      </c>
      <c r="U383" s="2" t="s">
        <v>598</v>
      </c>
      <c r="V383" s="2" t="s">
        <v>598</v>
      </c>
      <c r="W383" s="2" t="s">
        <v>598</v>
      </c>
      <c r="X383" s="2" t="s">
        <v>598</v>
      </c>
      <c r="Y383" s="2">
        <v>5.19</v>
      </c>
      <c r="Z383" s="2" t="s">
        <v>598</v>
      </c>
      <c r="AA383" s="2">
        <v>5.3869999999999996</v>
      </c>
      <c r="AB383" s="2" t="s">
        <v>598</v>
      </c>
      <c r="AC383" s="2" t="s">
        <v>598</v>
      </c>
      <c r="AD383" s="2">
        <v>14.648999999999999</v>
      </c>
      <c r="AE383" s="2" t="s">
        <v>598</v>
      </c>
      <c r="AF383" s="2" t="s">
        <v>598</v>
      </c>
      <c r="AG383" s="2" t="s">
        <v>598</v>
      </c>
      <c r="AH383" s="2" t="s">
        <v>598</v>
      </c>
      <c r="AI383" s="2" t="s">
        <v>598</v>
      </c>
      <c r="AM383" s="20">
        <f t="shared" si="15"/>
        <v>101.749</v>
      </c>
      <c r="AN383" s="20">
        <f t="shared" si="16"/>
        <v>84.929000000000002</v>
      </c>
      <c r="AO383" s="92">
        <f t="shared" si="17"/>
        <v>0.8346912500368554</v>
      </c>
    </row>
    <row r="384" spans="1:41" ht="15" customHeight="1" x14ac:dyDescent="0.25">
      <c r="A384" s="2" t="s">
        <v>525</v>
      </c>
      <c r="B384" s="2" t="s">
        <v>527</v>
      </c>
      <c r="C384" s="2">
        <v>2014</v>
      </c>
      <c r="D384" s="2">
        <v>11.930999999999999</v>
      </c>
      <c r="E384" s="2">
        <v>14.696</v>
      </c>
      <c r="F384" s="2" t="s">
        <v>598</v>
      </c>
      <c r="G384" s="2">
        <v>0.75700000000000001</v>
      </c>
      <c r="H384" s="2" t="s">
        <v>598</v>
      </c>
      <c r="I384" s="2" t="s">
        <v>598</v>
      </c>
      <c r="J384" s="2" t="s">
        <v>598</v>
      </c>
      <c r="K384" s="2" t="s">
        <v>598</v>
      </c>
      <c r="L384" s="2" t="s">
        <v>599</v>
      </c>
      <c r="M384" s="2" t="s">
        <v>598</v>
      </c>
      <c r="N384" s="2" t="s">
        <v>598</v>
      </c>
      <c r="O384" s="2">
        <v>13.939</v>
      </c>
      <c r="P384" s="2" t="s">
        <v>598</v>
      </c>
      <c r="Q384" s="2" t="s">
        <v>598</v>
      </c>
      <c r="R384" s="2" t="s">
        <v>598</v>
      </c>
      <c r="S384" s="2" t="s">
        <v>8</v>
      </c>
      <c r="T384" s="2" t="s">
        <v>598</v>
      </c>
      <c r="U384" s="2" t="s">
        <v>598</v>
      </c>
      <c r="V384" s="2" t="s">
        <v>598</v>
      </c>
      <c r="W384" s="2" t="s">
        <v>598</v>
      </c>
      <c r="X384" s="2" t="s">
        <v>598</v>
      </c>
      <c r="Y384" s="2" t="s">
        <v>598</v>
      </c>
      <c r="Z384" s="2" t="s">
        <v>598</v>
      </c>
      <c r="AA384" s="2" t="s">
        <v>598</v>
      </c>
      <c r="AB384" s="2" t="s">
        <v>598</v>
      </c>
      <c r="AC384" s="2" t="s">
        <v>598</v>
      </c>
      <c r="AD384" s="2" t="s">
        <v>598</v>
      </c>
      <c r="AE384" s="2" t="s">
        <v>598</v>
      </c>
      <c r="AF384" s="2" t="s">
        <v>598</v>
      </c>
      <c r="AG384" s="2" t="s">
        <v>598</v>
      </c>
      <c r="AH384" s="2" t="s">
        <v>598</v>
      </c>
      <c r="AI384" s="2" t="s">
        <v>598</v>
      </c>
      <c r="AM384" s="20">
        <f t="shared" si="15"/>
        <v>14.696</v>
      </c>
      <c r="AN384" s="20">
        <f t="shared" si="16"/>
        <v>11.930999999999999</v>
      </c>
      <c r="AO384" s="92">
        <f t="shared" si="17"/>
        <v>0.81185356559608057</v>
      </c>
    </row>
    <row r="385" spans="1:41" ht="15" customHeight="1" x14ac:dyDescent="0.25">
      <c r="A385" s="2" t="s">
        <v>525</v>
      </c>
      <c r="B385" s="2" t="s">
        <v>528</v>
      </c>
      <c r="C385" s="2">
        <v>2014</v>
      </c>
      <c r="D385" s="2">
        <v>106.211</v>
      </c>
      <c r="E385" s="2">
        <v>125.131</v>
      </c>
      <c r="F385" s="2" t="s">
        <v>598</v>
      </c>
      <c r="G385" s="2">
        <v>2.931</v>
      </c>
      <c r="H385" s="2" t="s">
        <v>598</v>
      </c>
      <c r="I385" s="2" t="s">
        <v>598</v>
      </c>
      <c r="J385" s="2" t="s">
        <v>598</v>
      </c>
      <c r="K385" s="2" t="s">
        <v>598</v>
      </c>
      <c r="L385" s="2" t="s">
        <v>599</v>
      </c>
      <c r="M385" s="2">
        <v>2.5529999999999999</v>
      </c>
      <c r="N385" s="2">
        <v>8.7050000000000001</v>
      </c>
      <c r="O385" s="2">
        <v>9.0739999999999998</v>
      </c>
      <c r="P385" s="2">
        <v>5.4580000000000002</v>
      </c>
      <c r="Q385" s="2" t="s">
        <v>598</v>
      </c>
      <c r="R385" s="2" t="s">
        <v>598</v>
      </c>
      <c r="S385" s="2" t="s">
        <v>8</v>
      </c>
      <c r="T385" s="2" t="s">
        <v>598</v>
      </c>
      <c r="U385" s="2" t="s">
        <v>598</v>
      </c>
      <c r="V385" s="2" t="s">
        <v>598</v>
      </c>
      <c r="W385" s="2">
        <v>77.527000000000001</v>
      </c>
      <c r="X385" s="2" t="s">
        <v>598</v>
      </c>
      <c r="Y385" s="2" t="s">
        <v>598</v>
      </c>
      <c r="Z385" s="2" t="s">
        <v>598</v>
      </c>
      <c r="AA385" s="2" t="s">
        <v>598</v>
      </c>
      <c r="AB385" s="2" t="s">
        <v>598</v>
      </c>
      <c r="AC385" s="2" t="s">
        <v>598</v>
      </c>
      <c r="AD385" s="2">
        <v>18.882999999999999</v>
      </c>
      <c r="AE385" s="2" t="s">
        <v>598</v>
      </c>
      <c r="AF385" s="2" t="s">
        <v>598</v>
      </c>
      <c r="AG385" s="2" t="s">
        <v>598</v>
      </c>
      <c r="AH385" s="2" t="s">
        <v>598</v>
      </c>
      <c r="AI385" s="2" t="s">
        <v>598</v>
      </c>
      <c r="AM385" s="20">
        <f t="shared" si="15"/>
        <v>125.13099999999999</v>
      </c>
      <c r="AN385" s="20">
        <f t="shared" si="16"/>
        <v>106.211</v>
      </c>
      <c r="AO385" s="92">
        <f t="shared" si="17"/>
        <v>0.84879845921474306</v>
      </c>
    </row>
    <row r="386" spans="1:41" ht="15" customHeight="1" x14ac:dyDescent="0.25">
      <c r="A386" s="2" t="s">
        <v>525</v>
      </c>
      <c r="B386" s="2" t="s">
        <v>529</v>
      </c>
      <c r="C386" s="2">
        <v>2014</v>
      </c>
      <c r="D386" s="2" t="s">
        <v>598</v>
      </c>
      <c r="E386" s="2" t="s">
        <v>598</v>
      </c>
      <c r="F386" s="2" t="s">
        <v>598</v>
      </c>
      <c r="G386" s="2" t="s">
        <v>598</v>
      </c>
      <c r="H386" s="2" t="s">
        <v>598</v>
      </c>
      <c r="I386" s="2" t="s">
        <v>598</v>
      </c>
      <c r="J386" s="2" t="s">
        <v>598</v>
      </c>
      <c r="K386" s="2" t="s">
        <v>598</v>
      </c>
      <c r="L386" s="2" t="s">
        <v>599</v>
      </c>
      <c r="M386" s="2" t="s">
        <v>598</v>
      </c>
      <c r="N386" s="2" t="s">
        <v>598</v>
      </c>
      <c r="O386" s="2" t="s">
        <v>598</v>
      </c>
      <c r="P386" s="2" t="s">
        <v>598</v>
      </c>
      <c r="Q386" s="2" t="s">
        <v>598</v>
      </c>
      <c r="R386" s="2" t="s">
        <v>598</v>
      </c>
      <c r="S386" s="2" t="s">
        <v>598</v>
      </c>
      <c r="T386" s="2" t="s">
        <v>598</v>
      </c>
      <c r="U386" s="2" t="s">
        <v>598</v>
      </c>
      <c r="V386" s="2" t="s">
        <v>598</v>
      </c>
      <c r="W386" s="2" t="s">
        <v>598</v>
      </c>
      <c r="X386" s="2" t="s">
        <v>598</v>
      </c>
      <c r="Y386" s="2" t="s">
        <v>598</v>
      </c>
      <c r="Z386" s="2" t="s">
        <v>598</v>
      </c>
      <c r="AA386" s="2" t="s">
        <v>598</v>
      </c>
      <c r="AB386" s="2" t="s">
        <v>598</v>
      </c>
      <c r="AC386" s="2" t="s">
        <v>598</v>
      </c>
      <c r="AD386" s="2" t="s">
        <v>598</v>
      </c>
      <c r="AE386" s="2" t="s">
        <v>598</v>
      </c>
      <c r="AF386" s="2" t="s">
        <v>598</v>
      </c>
      <c r="AG386" s="2" t="s">
        <v>598</v>
      </c>
      <c r="AH386" s="2" t="s">
        <v>598</v>
      </c>
      <c r="AI386" s="2" t="s">
        <v>598</v>
      </c>
      <c r="AM386" s="20">
        <f t="shared" si="15"/>
        <v>0</v>
      </c>
      <c r="AN386" s="20">
        <f t="shared" si="16"/>
        <v>0</v>
      </c>
      <c r="AO386" s="92" t="str">
        <f t="shared" si="17"/>
        <v/>
      </c>
    </row>
    <row r="387" spans="1:41" ht="15" customHeight="1" x14ac:dyDescent="0.25">
      <c r="A387" s="2" t="s">
        <v>530</v>
      </c>
      <c r="B387" s="2" t="s">
        <v>531</v>
      </c>
      <c r="C387" s="2">
        <v>2014</v>
      </c>
      <c r="D387" s="2">
        <v>8.3770000000000007</v>
      </c>
      <c r="E387" s="2">
        <v>9.7720000000000002</v>
      </c>
      <c r="F387" s="2">
        <v>0</v>
      </c>
      <c r="G387" s="2">
        <v>0.72199999999999998</v>
      </c>
      <c r="H387" s="2">
        <v>0</v>
      </c>
      <c r="I387" s="2">
        <v>0</v>
      </c>
      <c r="J387" s="2">
        <v>0</v>
      </c>
      <c r="K387" s="2">
        <v>0</v>
      </c>
      <c r="L387" s="2" t="s">
        <v>607</v>
      </c>
      <c r="M387" s="2">
        <v>0</v>
      </c>
      <c r="N387" s="2">
        <v>0</v>
      </c>
      <c r="O387" s="2">
        <v>9.0500000000000007</v>
      </c>
      <c r="P387" s="2">
        <v>0</v>
      </c>
      <c r="Q387" s="2">
        <v>0</v>
      </c>
      <c r="R387" s="2">
        <v>0</v>
      </c>
      <c r="S387" s="2" t="s">
        <v>8</v>
      </c>
      <c r="T387" s="2" t="s">
        <v>598</v>
      </c>
      <c r="U387" s="2" t="s">
        <v>598</v>
      </c>
      <c r="V387" s="2" t="s">
        <v>598</v>
      </c>
      <c r="W387" s="2" t="s">
        <v>598</v>
      </c>
      <c r="X387" s="2" t="s">
        <v>598</v>
      </c>
      <c r="Y387" s="2" t="s">
        <v>598</v>
      </c>
      <c r="Z387" s="2" t="s">
        <v>598</v>
      </c>
      <c r="AA387" s="2" t="s">
        <v>598</v>
      </c>
      <c r="AB387" s="2" t="s">
        <v>598</v>
      </c>
      <c r="AC387" s="2" t="s">
        <v>598</v>
      </c>
      <c r="AD387" s="2" t="s">
        <v>598</v>
      </c>
      <c r="AE387" s="2" t="s">
        <v>598</v>
      </c>
      <c r="AF387" s="2" t="s">
        <v>598</v>
      </c>
      <c r="AG387" s="2" t="s">
        <v>598</v>
      </c>
      <c r="AH387" s="2">
        <v>0</v>
      </c>
      <c r="AI387" s="2" t="s">
        <v>598</v>
      </c>
      <c r="AM387" s="20">
        <f t="shared" ref="AM387:AM411" si="18">SUMPRODUCT(F387:AE387)+IFERROR(AI387/1,0)</f>
        <v>9.7720000000000002</v>
      </c>
      <c r="AN387" s="20">
        <f t="shared" ref="AN387:AN411" si="19">IFERROR(D387/1,0)</f>
        <v>8.3770000000000007</v>
      </c>
      <c r="AO387" s="92">
        <f t="shared" ref="AO387:AO411" si="20">IFERROR(AN387/AM387,"")</f>
        <v>0.85724519033974622</v>
      </c>
    </row>
    <row r="388" spans="1:41" ht="15" customHeight="1" x14ac:dyDescent="0.25">
      <c r="A388" s="2" t="s">
        <v>530</v>
      </c>
      <c r="B388" s="2" t="s">
        <v>532</v>
      </c>
      <c r="C388" s="2">
        <v>2014</v>
      </c>
      <c r="D388" s="2">
        <v>28.268999999999998</v>
      </c>
      <c r="E388" s="2">
        <v>36.658999999999999</v>
      </c>
      <c r="F388" s="2">
        <v>0</v>
      </c>
      <c r="G388" s="2">
        <v>2.637</v>
      </c>
      <c r="H388" s="2">
        <v>0</v>
      </c>
      <c r="I388" s="2">
        <v>0</v>
      </c>
      <c r="J388" s="2">
        <v>0</v>
      </c>
      <c r="K388" s="2">
        <v>0</v>
      </c>
      <c r="L388" s="2" t="s">
        <v>599</v>
      </c>
      <c r="M388" s="2">
        <v>10.457000000000001</v>
      </c>
      <c r="N388" s="2">
        <v>0</v>
      </c>
      <c r="O388" s="2">
        <v>23.565000000000001</v>
      </c>
      <c r="P388" s="2">
        <v>0</v>
      </c>
      <c r="Q388" s="2">
        <v>0</v>
      </c>
      <c r="R388" s="2">
        <v>0</v>
      </c>
      <c r="S388" s="2" t="s">
        <v>8</v>
      </c>
      <c r="T388" s="2" t="s">
        <v>598</v>
      </c>
      <c r="U388" s="2" t="s">
        <v>598</v>
      </c>
      <c r="V388" s="2" t="s">
        <v>598</v>
      </c>
      <c r="W388" s="2" t="s">
        <v>598</v>
      </c>
      <c r="X388" s="2" t="s">
        <v>598</v>
      </c>
      <c r="Y388" s="2" t="s">
        <v>598</v>
      </c>
      <c r="Z388" s="2" t="s">
        <v>598</v>
      </c>
      <c r="AA388" s="2" t="s">
        <v>598</v>
      </c>
      <c r="AB388" s="2" t="s">
        <v>598</v>
      </c>
      <c r="AC388" s="2" t="s">
        <v>598</v>
      </c>
      <c r="AD388" s="2" t="s">
        <v>598</v>
      </c>
      <c r="AE388" s="2" t="s">
        <v>598</v>
      </c>
      <c r="AF388" s="2" t="s">
        <v>598</v>
      </c>
      <c r="AG388" s="2" t="s">
        <v>598</v>
      </c>
      <c r="AH388" s="2" t="s">
        <v>598</v>
      </c>
      <c r="AI388" s="2" t="s">
        <v>598</v>
      </c>
      <c r="AM388" s="20">
        <f t="shared" si="18"/>
        <v>36.659000000000006</v>
      </c>
      <c r="AN388" s="20">
        <f t="shared" si="19"/>
        <v>28.268999999999998</v>
      </c>
      <c r="AO388" s="92">
        <f t="shared" si="20"/>
        <v>0.77113396437436899</v>
      </c>
    </row>
    <row r="389" spans="1:41" ht="15" customHeight="1" x14ac:dyDescent="0.25">
      <c r="A389" s="2" t="s">
        <v>530</v>
      </c>
      <c r="B389" s="2" t="s">
        <v>533</v>
      </c>
      <c r="C389" s="2">
        <v>2014</v>
      </c>
      <c r="D389" s="2">
        <v>95.52</v>
      </c>
      <c r="E389" s="2">
        <v>99.960999999999999</v>
      </c>
      <c r="F389" s="2">
        <v>0</v>
      </c>
      <c r="G389" s="2">
        <v>2.4700000000000002</v>
      </c>
      <c r="H389" s="2">
        <v>0</v>
      </c>
      <c r="I389" s="2">
        <v>0</v>
      </c>
      <c r="J389" s="2">
        <v>0</v>
      </c>
      <c r="K389" s="2">
        <v>0</v>
      </c>
      <c r="L389" s="2" t="s">
        <v>599</v>
      </c>
      <c r="M389" s="2">
        <v>18.809999999999999</v>
      </c>
      <c r="N389" s="2">
        <v>2.0790000000000002</v>
      </c>
      <c r="O389" s="2">
        <v>3.746</v>
      </c>
      <c r="P389" s="2">
        <v>0</v>
      </c>
      <c r="Q389" s="2">
        <v>0</v>
      </c>
      <c r="R389" s="2">
        <v>0</v>
      </c>
      <c r="S389" s="2" t="s">
        <v>8</v>
      </c>
      <c r="T389" s="2">
        <v>0</v>
      </c>
      <c r="U389" s="2">
        <v>0</v>
      </c>
      <c r="V389" s="2">
        <v>0</v>
      </c>
      <c r="W389" s="2">
        <v>1.95</v>
      </c>
      <c r="X389" s="2">
        <v>0</v>
      </c>
      <c r="Y389" s="2">
        <v>0</v>
      </c>
      <c r="Z389" s="2">
        <v>0</v>
      </c>
      <c r="AA389" s="2">
        <v>0</v>
      </c>
      <c r="AB389" s="2">
        <v>64.52</v>
      </c>
      <c r="AC389" s="2">
        <v>0</v>
      </c>
      <c r="AD389" s="2">
        <v>6.3860000000000001</v>
      </c>
      <c r="AE389" s="2">
        <v>0</v>
      </c>
      <c r="AF389" s="2" t="s">
        <v>598</v>
      </c>
      <c r="AG389" s="2">
        <v>0</v>
      </c>
      <c r="AH389" s="2">
        <v>0</v>
      </c>
      <c r="AI389" s="2">
        <v>0</v>
      </c>
      <c r="AM389" s="20">
        <f t="shared" si="18"/>
        <v>99.960999999999984</v>
      </c>
      <c r="AN389" s="20">
        <f t="shared" si="19"/>
        <v>95.52</v>
      </c>
      <c r="AO389" s="92">
        <f t="shared" si="20"/>
        <v>0.95557267334260376</v>
      </c>
    </row>
    <row r="390" spans="1:41" ht="15" customHeight="1" x14ac:dyDescent="0.25">
      <c r="A390" s="2" t="s">
        <v>534</v>
      </c>
      <c r="B390" s="2" t="s">
        <v>535</v>
      </c>
      <c r="C390" s="2">
        <v>2014</v>
      </c>
      <c r="D390" s="2">
        <v>17.100000000000001</v>
      </c>
      <c r="E390" s="2">
        <v>19.018999999999998</v>
      </c>
      <c r="F390" s="2" t="s">
        <v>598</v>
      </c>
      <c r="G390" s="2" t="s">
        <v>598</v>
      </c>
      <c r="H390" s="2" t="s">
        <v>598</v>
      </c>
      <c r="I390" s="2" t="s">
        <v>598</v>
      </c>
      <c r="J390" s="2" t="s">
        <v>598</v>
      </c>
      <c r="K390" s="2" t="s">
        <v>598</v>
      </c>
      <c r="L390" s="2" t="s">
        <v>599</v>
      </c>
      <c r="M390" s="2" t="s">
        <v>598</v>
      </c>
      <c r="N390" s="2" t="s">
        <v>598</v>
      </c>
      <c r="O390" s="2">
        <v>15.669</v>
      </c>
      <c r="P390" s="2" t="s">
        <v>598</v>
      </c>
      <c r="Q390" s="2" t="s">
        <v>598</v>
      </c>
      <c r="R390" s="2" t="s">
        <v>598</v>
      </c>
      <c r="S390" s="2" t="s">
        <v>8</v>
      </c>
      <c r="T390" s="2">
        <v>2.5680000000000001</v>
      </c>
      <c r="U390" s="2" t="s">
        <v>598</v>
      </c>
      <c r="V390" s="2" t="s">
        <v>598</v>
      </c>
      <c r="W390" s="2" t="s">
        <v>598</v>
      </c>
      <c r="X390" s="2" t="s">
        <v>598</v>
      </c>
      <c r="Y390" s="2">
        <v>0.78200000000000003</v>
      </c>
      <c r="Z390" s="2" t="s">
        <v>598</v>
      </c>
      <c r="AA390" s="2" t="s">
        <v>598</v>
      </c>
      <c r="AB390" s="2" t="s">
        <v>598</v>
      </c>
      <c r="AC390" s="2" t="s">
        <v>598</v>
      </c>
      <c r="AD390" s="2" t="s">
        <v>598</v>
      </c>
      <c r="AE390" s="2" t="s">
        <v>598</v>
      </c>
      <c r="AF390" s="2" t="s">
        <v>598</v>
      </c>
      <c r="AG390" s="2" t="s">
        <v>598</v>
      </c>
      <c r="AH390" s="2" t="s">
        <v>598</v>
      </c>
      <c r="AI390" s="2" t="s">
        <v>598</v>
      </c>
      <c r="AM390" s="20">
        <f t="shared" si="18"/>
        <v>19.019000000000002</v>
      </c>
      <c r="AN390" s="20">
        <f t="shared" si="19"/>
        <v>17.100000000000001</v>
      </c>
      <c r="AO390" s="92">
        <f t="shared" si="20"/>
        <v>0.89910089910089908</v>
      </c>
    </row>
    <row r="391" spans="1:41" ht="15" customHeight="1" x14ac:dyDescent="0.25">
      <c r="A391" s="2" t="s">
        <v>534</v>
      </c>
      <c r="B391" s="2" t="s">
        <v>536</v>
      </c>
      <c r="C391" s="2">
        <v>2014</v>
      </c>
      <c r="D391" s="2">
        <v>8.6649999999999991</v>
      </c>
      <c r="E391" s="2">
        <v>11.063000000000001</v>
      </c>
      <c r="F391" s="2" t="s">
        <v>598</v>
      </c>
      <c r="G391" s="2" t="s">
        <v>598</v>
      </c>
      <c r="H391" s="2" t="s">
        <v>598</v>
      </c>
      <c r="I391" s="2" t="s">
        <v>598</v>
      </c>
      <c r="J391" s="2" t="s">
        <v>598</v>
      </c>
      <c r="K391" s="2" t="s">
        <v>598</v>
      </c>
      <c r="L391" s="2" t="s">
        <v>599</v>
      </c>
      <c r="M391" s="2" t="s">
        <v>598</v>
      </c>
      <c r="N391" s="2" t="s">
        <v>598</v>
      </c>
      <c r="O391" s="2">
        <v>8.1489999999999991</v>
      </c>
      <c r="P391" s="2" t="s">
        <v>598</v>
      </c>
      <c r="Q391" s="2" t="s">
        <v>598</v>
      </c>
      <c r="R391" s="2" t="s">
        <v>598</v>
      </c>
      <c r="S391" s="2" t="s">
        <v>598</v>
      </c>
      <c r="T391" s="2">
        <v>2.331</v>
      </c>
      <c r="U391" s="2" t="s">
        <v>598</v>
      </c>
      <c r="V391" s="2" t="s">
        <v>598</v>
      </c>
      <c r="W391" s="2" t="s">
        <v>598</v>
      </c>
      <c r="X391" s="2" t="s">
        <v>598</v>
      </c>
      <c r="Y391" s="2">
        <v>0.58299999999999996</v>
      </c>
      <c r="Z391" s="2" t="s">
        <v>598</v>
      </c>
      <c r="AA391" s="2" t="s">
        <v>598</v>
      </c>
      <c r="AB391" s="2" t="s">
        <v>598</v>
      </c>
      <c r="AC391" s="2" t="s">
        <v>598</v>
      </c>
      <c r="AD391" s="2" t="s">
        <v>598</v>
      </c>
      <c r="AE391" s="2" t="s">
        <v>598</v>
      </c>
      <c r="AF391" s="2" t="s">
        <v>598</v>
      </c>
      <c r="AG391" s="2" t="s">
        <v>598</v>
      </c>
      <c r="AH391" s="2" t="s">
        <v>598</v>
      </c>
      <c r="AI391" s="2" t="s">
        <v>598</v>
      </c>
      <c r="AM391" s="20">
        <f t="shared" si="18"/>
        <v>11.062999999999999</v>
      </c>
      <c r="AN391" s="20">
        <f t="shared" si="19"/>
        <v>8.6649999999999991</v>
      </c>
      <c r="AO391" s="92">
        <f t="shared" si="20"/>
        <v>0.78324143541534852</v>
      </c>
    </row>
    <row r="392" spans="1:41" ht="15" customHeight="1" x14ac:dyDescent="0.25">
      <c r="A392" s="2" t="s">
        <v>534</v>
      </c>
      <c r="B392" s="2" t="s">
        <v>537</v>
      </c>
      <c r="C392" s="2">
        <v>2014</v>
      </c>
      <c r="D392" s="2">
        <v>11.87</v>
      </c>
      <c r="E392" s="2">
        <v>14.510999999999999</v>
      </c>
      <c r="F392" s="2" t="s">
        <v>598</v>
      </c>
      <c r="G392" s="2">
        <v>0</v>
      </c>
      <c r="H392" s="2" t="s">
        <v>598</v>
      </c>
      <c r="I392" s="2" t="s">
        <v>598</v>
      </c>
      <c r="J392" s="2" t="s">
        <v>598</v>
      </c>
      <c r="K392" s="2" t="s">
        <v>598</v>
      </c>
      <c r="L392" s="2" t="s">
        <v>599</v>
      </c>
      <c r="M392" s="2" t="s">
        <v>598</v>
      </c>
      <c r="N392" s="2" t="s">
        <v>598</v>
      </c>
      <c r="O392" s="2">
        <v>13.99</v>
      </c>
      <c r="P392" s="2" t="s">
        <v>598</v>
      </c>
      <c r="Q392" s="2" t="s">
        <v>598</v>
      </c>
      <c r="R392" s="2" t="s">
        <v>598</v>
      </c>
      <c r="S392" s="2" t="s">
        <v>598</v>
      </c>
      <c r="T392" s="2" t="s">
        <v>598</v>
      </c>
      <c r="U392" s="2" t="s">
        <v>598</v>
      </c>
      <c r="V392" s="2" t="s">
        <v>598</v>
      </c>
      <c r="W392" s="2" t="s">
        <v>598</v>
      </c>
      <c r="X392" s="2" t="s">
        <v>598</v>
      </c>
      <c r="Y392" s="2">
        <v>0.52100000000000002</v>
      </c>
      <c r="Z392" s="2" t="s">
        <v>598</v>
      </c>
      <c r="AA392" s="2" t="s">
        <v>598</v>
      </c>
      <c r="AB392" s="2" t="s">
        <v>598</v>
      </c>
      <c r="AC392" s="2" t="s">
        <v>598</v>
      </c>
      <c r="AD392" s="2" t="s">
        <v>598</v>
      </c>
      <c r="AE392" s="2" t="s">
        <v>598</v>
      </c>
      <c r="AF392" s="2" t="s">
        <v>598</v>
      </c>
      <c r="AG392" s="2" t="s">
        <v>598</v>
      </c>
      <c r="AH392" s="2" t="s">
        <v>598</v>
      </c>
      <c r="AI392" s="2" t="s">
        <v>598</v>
      </c>
      <c r="AM392" s="20">
        <f t="shared" si="18"/>
        <v>14.511000000000001</v>
      </c>
      <c r="AN392" s="20">
        <f t="shared" si="19"/>
        <v>11.87</v>
      </c>
      <c r="AO392" s="92">
        <f t="shared" si="20"/>
        <v>0.8180001378264764</v>
      </c>
    </row>
    <row r="393" spans="1:41" ht="15" customHeight="1" x14ac:dyDescent="0.25">
      <c r="A393" s="2" t="s">
        <v>534</v>
      </c>
      <c r="B393" s="2" t="s">
        <v>538</v>
      </c>
      <c r="C393" s="2">
        <v>2014</v>
      </c>
      <c r="D393" s="2">
        <v>100.504</v>
      </c>
      <c r="E393" s="2">
        <v>118.24</v>
      </c>
      <c r="F393" s="2" t="s">
        <v>598</v>
      </c>
      <c r="G393" s="2" t="s">
        <v>598</v>
      </c>
      <c r="H393" s="2" t="s">
        <v>598</v>
      </c>
      <c r="I393" s="2">
        <v>8.2949999999999999</v>
      </c>
      <c r="J393" s="2" t="s">
        <v>598</v>
      </c>
      <c r="K393" s="2" t="s">
        <v>598</v>
      </c>
      <c r="L393" s="2" t="s">
        <v>599</v>
      </c>
      <c r="M393" s="2" t="s">
        <v>598</v>
      </c>
      <c r="N393" s="2" t="s">
        <v>598</v>
      </c>
      <c r="O393" s="2">
        <v>109.94499999999999</v>
      </c>
      <c r="P393" s="2" t="s">
        <v>598</v>
      </c>
      <c r="Q393" s="2" t="s">
        <v>598</v>
      </c>
      <c r="R393" s="2" t="s">
        <v>598</v>
      </c>
      <c r="S393" s="2" t="s">
        <v>598</v>
      </c>
      <c r="T393" s="2" t="s">
        <v>598</v>
      </c>
      <c r="U393" s="2" t="s">
        <v>598</v>
      </c>
      <c r="V393" s="2" t="s">
        <v>598</v>
      </c>
      <c r="W393" s="2" t="s">
        <v>598</v>
      </c>
      <c r="X393" s="2" t="s">
        <v>598</v>
      </c>
      <c r="Y393" s="2" t="s">
        <v>598</v>
      </c>
      <c r="Z393" s="2" t="s">
        <v>598</v>
      </c>
      <c r="AA393" s="2" t="s">
        <v>598</v>
      </c>
      <c r="AB393" s="2" t="s">
        <v>598</v>
      </c>
      <c r="AC393" s="2" t="s">
        <v>598</v>
      </c>
      <c r="AD393" s="2" t="s">
        <v>598</v>
      </c>
      <c r="AE393" s="2" t="s">
        <v>598</v>
      </c>
      <c r="AF393" s="2" t="s">
        <v>598</v>
      </c>
      <c r="AG393" s="2" t="s">
        <v>598</v>
      </c>
      <c r="AH393" s="2" t="s">
        <v>598</v>
      </c>
      <c r="AI393" s="2" t="s">
        <v>598</v>
      </c>
      <c r="AM393" s="20">
        <f t="shared" si="18"/>
        <v>118.24</v>
      </c>
      <c r="AN393" s="20">
        <f t="shared" si="19"/>
        <v>100.504</v>
      </c>
      <c r="AO393" s="92">
        <f t="shared" si="20"/>
        <v>0.85000000000000009</v>
      </c>
    </row>
    <row r="394" spans="1:41" ht="15" customHeight="1" x14ac:dyDescent="0.25">
      <c r="A394" s="2" t="s">
        <v>539</v>
      </c>
      <c r="B394" s="2" t="s">
        <v>540</v>
      </c>
      <c r="C394" s="2">
        <v>2014</v>
      </c>
      <c r="D394" s="2">
        <v>110.91</v>
      </c>
      <c r="E394" s="2">
        <v>129.41200000000001</v>
      </c>
      <c r="F394" s="2">
        <v>0</v>
      </c>
      <c r="G394" s="2">
        <v>2.3380000000000001</v>
      </c>
      <c r="H394" s="2">
        <v>0</v>
      </c>
      <c r="I394" s="2">
        <v>0</v>
      </c>
      <c r="J394" s="2">
        <v>0</v>
      </c>
      <c r="K394" s="2">
        <v>0</v>
      </c>
      <c r="L394" s="2" t="s">
        <v>599</v>
      </c>
      <c r="M394" s="2">
        <v>90.509</v>
      </c>
      <c r="N394" s="2">
        <v>0</v>
      </c>
      <c r="O394" s="2">
        <v>10.595000000000001</v>
      </c>
      <c r="P394" s="2">
        <v>0</v>
      </c>
      <c r="Q394" s="2">
        <v>1.3280000000000001</v>
      </c>
      <c r="R394" s="2">
        <v>0</v>
      </c>
      <c r="S394" s="2" t="s">
        <v>8</v>
      </c>
      <c r="T394" s="2">
        <v>3.4540000000000002</v>
      </c>
      <c r="U394" s="2">
        <v>0</v>
      </c>
      <c r="V394" s="2">
        <v>0</v>
      </c>
      <c r="W394" s="2">
        <v>0</v>
      </c>
      <c r="X394" s="2">
        <v>0</v>
      </c>
      <c r="Y394" s="2">
        <v>0</v>
      </c>
      <c r="Z394" s="2">
        <v>0</v>
      </c>
      <c r="AA394" s="2">
        <v>0</v>
      </c>
      <c r="AB394" s="2">
        <v>0</v>
      </c>
      <c r="AC394" s="2">
        <v>4.3780000000000001</v>
      </c>
      <c r="AD394" s="2">
        <v>16.809999999999999</v>
      </c>
      <c r="AE394" s="2">
        <v>0</v>
      </c>
      <c r="AF394" s="2" t="s">
        <v>598</v>
      </c>
      <c r="AG394" s="2">
        <v>0</v>
      </c>
      <c r="AH394" s="2">
        <v>0</v>
      </c>
      <c r="AI394" s="2">
        <v>0</v>
      </c>
      <c r="AM394" s="20">
        <f t="shared" si="18"/>
        <v>129.41199999999998</v>
      </c>
      <c r="AN394" s="20">
        <f t="shared" si="19"/>
        <v>110.91</v>
      </c>
      <c r="AO394" s="92">
        <f t="shared" si="20"/>
        <v>0.85703025994498205</v>
      </c>
    </row>
    <row r="395" spans="1:41" ht="15" customHeight="1" x14ac:dyDescent="0.25">
      <c r="A395" s="2" t="s">
        <v>541</v>
      </c>
      <c r="B395" s="2" t="s">
        <v>542</v>
      </c>
      <c r="C395" s="2">
        <v>2014</v>
      </c>
      <c r="D395" s="2">
        <v>7.7</v>
      </c>
      <c r="E395" s="2">
        <v>7.7</v>
      </c>
      <c r="F395" s="2" t="s">
        <v>598</v>
      </c>
      <c r="G395" s="2" t="s">
        <v>598</v>
      </c>
      <c r="H395" s="2" t="s">
        <v>598</v>
      </c>
      <c r="I395" s="2" t="s">
        <v>598</v>
      </c>
      <c r="J395" s="2" t="s">
        <v>598</v>
      </c>
      <c r="K395" s="2" t="s">
        <v>598</v>
      </c>
      <c r="L395" s="2" t="s">
        <v>599</v>
      </c>
      <c r="M395" s="2" t="s">
        <v>598</v>
      </c>
      <c r="N395" s="2" t="s">
        <v>598</v>
      </c>
      <c r="O395" s="2" t="s">
        <v>598</v>
      </c>
      <c r="P395" s="2" t="s">
        <v>598</v>
      </c>
      <c r="Q395" s="2" t="s">
        <v>598</v>
      </c>
      <c r="R395" s="2" t="s">
        <v>598</v>
      </c>
      <c r="S395" s="2" t="s">
        <v>598</v>
      </c>
      <c r="T395" s="2">
        <v>7.7</v>
      </c>
      <c r="U395" s="2" t="s">
        <v>598</v>
      </c>
      <c r="V395" s="2" t="s">
        <v>598</v>
      </c>
      <c r="W395" s="2" t="s">
        <v>598</v>
      </c>
      <c r="X395" s="2" t="s">
        <v>598</v>
      </c>
      <c r="Y395" s="2" t="s">
        <v>598</v>
      </c>
      <c r="Z395" s="2" t="s">
        <v>598</v>
      </c>
      <c r="AA395" s="2" t="s">
        <v>598</v>
      </c>
      <c r="AB395" s="2" t="s">
        <v>598</v>
      </c>
      <c r="AC395" s="2" t="s">
        <v>598</v>
      </c>
      <c r="AD395" s="2" t="s">
        <v>598</v>
      </c>
      <c r="AE395" s="2" t="s">
        <v>598</v>
      </c>
      <c r="AF395" s="2" t="s">
        <v>598</v>
      </c>
      <c r="AG395" s="2" t="s">
        <v>598</v>
      </c>
      <c r="AH395" s="2" t="s">
        <v>598</v>
      </c>
      <c r="AI395" s="2" t="s">
        <v>598</v>
      </c>
      <c r="AM395" s="20">
        <f t="shared" si="18"/>
        <v>7.7</v>
      </c>
      <c r="AN395" s="20">
        <f t="shared" si="19"/>
        <v>7.7</v>
      </c>
      <c r="AO395" s="92">
        <f t="shared" si="20"/>
        <v>1</v>
      </c>
    </row>
    <row r="396" spans="1:41" ht="15" customHeight="1" x14ac:dyDescent="0.25">
      <c r="A396" s="2" t="s">
        <v>541</v>
      </c>
      <c r="B396" s="2" t="s">
        <v>543</v>
      </c>
      <c r="C396" s="2">
        <v>2014</v>
      </c>
      <c r="D396" s="2" t="s">
        <v>598</v>
      </c>
      <c r="E396" s="2">
        <v>0.6</v>
      </c>
      <c r="F396" s="2" t="s">
        <v>598</v>
      </c>
      <c r="G396" s="2">
        <v>0.6</v>
      </c>
      <c r="H396" s="2" t="s">
        <v>598</v>
      </c>
      <c r="I396" s="2" t="s">
        <v>598</v>
      </c>
      <c r="J396" s="2" t="s">
        <v>598</v>
      </c>
      <c r="K396" s="2" t="s">
        <v>598</v>
      </c>
      <c r="L396" s="2" t="s">
        <v>599</v>
      </c>
      <c r="M396" s="2" t="s">
        <v>598</v>
      </c>
      <c r="N396" s="2" t="s">
        <v>598</v>
      </c>
      <c r="O396" s="2" t="s">
        <v>598</v>
      </c>
      <c r="P396" s="2" t="s">
        <v>598</v>
      </c>
      <c r="Q396" s="2" t="s">
        <v>598</v>
      </c>
      <c r="R396" s="2" t="s">
        <v>598</v>
      </c>
      <c r="S396" s="2" t="s">
        <v>598</v>
      </c>
      <c r="T396" s="2" t="s">
        <v>598</v>
      </c>
      <c r="U396" s="2" t="s">
        <v>598</v>
      </c>
      <c r="V396" s="2" t="s">
        <v>598</v>
      </c>
      <c r="W396" s="2" t="s">
        <v>598</v>
      </c>
      <c r="X396" s="2" t="s">
        <v>598</v>
      </c>
      <c r="Y396" s="2" t="s">
        <v>598</v>
      </c>
      <c r="Z396" s="2" t="s">
        <v>598</v>
      </c>
      <c r="AA396" s="2" t="s">
        <v>598</v>
      </c>
      <c r="AB396" s="2" t="s">
        <v>598</v>
      </c>
      <c r="AC396" s="2" t="s">
        <v>598</v>
      </c>
      <c r="AD396" s="2" t="s">
        <v>598</v>
      </c>
      <c r="AE396" s="2" t="s">
        <v>598</v>
      </c>
      <c r="AF396" s="2" t="s">
        <v>598</v>
      </c>
      <c r="AG396" s="2" t="s">
        <v>598</v>
      </c>
      <c r="AH396" s="2" t="s">
        <v>598</v>
      </c>
      <c r="AI396" s="2" t="s">
        <v>598</v>
      </c>
      <c r="AM396" s="20">
        <f t="shared" si="18"/>
        <v>0.6</v>
      </c>
      <c r="AN396" s="20">
        <f t="shared" si="19"/>
        <v>0</v>
      </c>
      <c r="AO396" s="92">
        <f t="shared" si="20"/>
        <v>0</v>
      </c>
    </row>
    <row r="397" spans="1:41" ht="15" customHeight="1" x14ac:dyDescent="0.25">
      <c r="A397" s="2" t="s">
        <v>541</v>
      </c>
      <c r="B397" s="2" t="s">
        <v>544</v>
      </c>
      <c r="C397" s="2">
        <v>2014</v>
      </c>
      <c r="D397" s="2" t="s">
        <v>598</v>
      </c>
      <c r="E397" s="2">
        <v>9.6</v>
      </c>
      <c r="F397" s="2" t="s">
        <v>598</v>
      </c>
      <c r="G397" s="2">
        <v>0.5</v>
      </c>
      <c r="H397" s="2" t="s">
        <v>598</v>
      </c>
      <c r="I397" s="2" t="s">
        <v>598</v>
      </c>
      <c r="J397" s="2" t="s">
        <v>598</v>
      </c>
      <c r="K397" s="2" t="s">
        <v>598</v>
      </c>
      <c r="L397" s="2" t="s">
        <v>599</v>
      </c>
      <c r="M397" s="2" t="s">
        <v>598</v>
      </c>
      <c r="N397" s="2" t="s">
        <v>598</v>
      </c>
      <c r="O397" s="2">
        <v>2.8</v>
      </c>
      <c r="P397" s="2" t="s">
        <v>598</v>
      </c>
      <c r="Q397" s="2" t="s">
        <v>598</v>
      </c>
      <c r="R397" s="2" t="s">
        <v>598</v>
      </c>
      <c r="S397" s="2" t="s">
        <v>598</v>
      </c>
      <c r="T397" s="2">
        <v>6.3</v>
      </c>
      <c r="U397" s="2" t="s">
        <v>598</v>
      </c>
      <c r="V397" s="2" t="s">
        <v>598</v>
      </c>
      <c r="W397" s="2" t="s">
        <v>598</v>
      </c>
      <c r="X397" s="2" t="s">
        <v>598</v>
      </c>
      <c r="Y397" s="2" t="s">
        <v>598</v>
      </c>
      <c r="Z397" s="2" t="s">
        <v>598</v>
      </c>
      <c r="AA397" s="2" t="s">
        <v>598</v>
      </c>
      <c r="AB397" s="2" t="s">
        <v>598</v>
      </c>
      <c r="AC397" s="2" t="s">
        <v>598</v>
      </c>
      <c r="AD397" s="2" t="s">
        <v>598</v>
      </c>
      <c r="AE397" s="2" t="s">
        <v>598</v>
      </c>
      <c r="AF397" s="2" t="s">
        <v>598</v>
      </c>
      <c r="AG397" s="2" t="s">
        <v>598</v>
      </c>
      <c r="AH397" s="2" t="s">
        <v>598</v>
      </c>
      <c r="AI397" s="2" t="s">
        <v>598</v>
      </c>
      <c r="AM397" s="20">
        <f t="shared" si="18"/>
        <v>9.6</v>
      </c>
      <c r="AN397" s="20">
        <f t="shared" si="19"/>
        <v>0</v>
      </c>
      <c r="AO397" s="92">
        <f t="shared" si="20"/>
        <v>0</v>
      </c>
    </row>
    <row r="398" spans="1:41"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T398" s="2" t="s">
        <v>599</v>
      </c>
      <c r="U398" s="2" t="s">
        <v>599</v>
      </c>
      <c r="V398" s="2" t="s">
        <v>599</v>
      </c>
      <c r="W398" s="2" t="s">
        <v>599</v>
      </c>
      <c r="X398" s="2" t="s">
        <v>599</v>
      </c>
      <c r="Y398" s="2" t="s">
        <v>599</v>
      </c>
      <c r="Z398" s="2" t="s">
        <v>599</v>
      </c>
      <c r="AA398" s="2" t="s">
        <v>599</v>
      </c>
      <c r="AB398" s="2" t="s">
        <v>599</v>
      </c>
      <c r="AC398" s="2" t="s">
        <v>599</v>
      </c>
      <c r="AD398" s="2" t="s">
        <v>599</v>
      </c>
      <c r="AE398" s="2" t="s">
        <v>599</v>
      </c>
      <c r="AF398" s="2" t="s">
        <v>599</v>
      </c>
      <c r="AG398" s="2" t="s">
        <v>599</v>
      </c>
      <c r="AH398" s="2" t="s">
        <v>599</v>
      </c>
      <c r="AI398" s="2" t="s">
        <v>599</v>
      </c>
      <c r="AM398" s="20">
        <f t="shared" si="18"/>
        <v>0</v>
      </c>
      <c r="AN398" s="20">
        <f t="shared" si="19"/>
        <v>0</v>
      </c>
      <c r="AO398" s="92" t="str">
        <f t="shared" si="20"/>
        <v/>
      </c>
    </row>
    <row r="399" spans="1:41" ht="15" customHeight="1" x14ac:dyDescent="0.25">
      <c r="A399" s="2" t="s">
        <v>547</v>
      </c>
      <c r="B399" s="2" t="s">
        <v>548</v>
      </c>
      <c r="C399" s="2">
        <v>2014</v>
      </c>
      <c r="D399" s="2">
        <v>58.2</v>
      </c>
      <c r="E399" s="2">
        <v>58.261400000000002</v>
      </c>
      <c r="F399" s="2" t="s">
        <v>598</v>
      </c>
      <c r="G399" s="2">
        <v>0</v>
      </c>
      <c r="H399" s="2" t="s">
        <v>598</v>
      </c>
      <c r="I399" s="2">
        <v>0.3024</v>
      </c>
      <c r="J399" s="2">
        <v>2.1999999999999999E-2</v>
      </c>
      <c r="K399" s="2" t="s">
        <v>598</v>
      </c>
      <c r="L399" s="2" t="s">
        <v>599</v>
      </c>
      <c r="M399" s="2" t="s">
        <v>598</v>
      </c>
      <c r="N399" s="2" t="s">
        <v>598</v>
      </c>
      <c r="O399" s="2" t="s">
        <v>598</v>
      </c>
      <c r="P399" s="2" t="s">
        <v>598</v>
      </c>
      <c r="Q399" s="2" t="s">
        <v>598</v>
      </c>
      <c r="R399" s="2" t="s">
        <v>598</v>
      </c>
      <c r="S399" s="2" t="s">
        <v>598</v>
      </c>
      <c r="T399" s="2" t="s">
        <v>598</v>
      </c>
      <c r="U399" s="2" t="s">
        <v>598</v>
      </c>
      <c r="V399" s="2" t="s">
        <v>598</v>
      </c>
      <c r="W399" s="2" t="s">
        <v>598</v>
      </c>
      <c r="X399" s="2" t="s">
        <v>598</v>
      </c>
      <c r="Y399" s="2" t="s">
        <v>598</v>
      </c>
      <c r="Z399" s="2" t="s">
        <v>598</v>
      </c>
      <c r="AA399" s="2" t="s">
        <v>598</v>
      </c>
      <c r="AB399" s="2" t="s">
        <v>598</v>
      </c>
      <c r="AC399" s="2" t="s">
        <v>598</v>
      </c>
      <c r="AD399" s="2" t="s">
        <v>598</v>
      </c>
      <c r="AE399" s="2">
        <v>57.936999999999998</v>
      </c>
      <c r="AF399" s="2" t="s">
        <v>598</v>
      </c>
      <c r="AG399" s="2">
        <v>18.472000000000001</v>
      </c>
      <c r="AH399" s="2" t="s">
        <v>598</v>
      </c>
      <c r="AI399" s="2" t="s">
        <v>598</v>
      </c>
      <c r="AM399" s="20">
        <f t="shared" si="18"/>
        <v>58.261399999999995</v>
      </c>
      <c r="AN399" s="20">
        <f t="shared" si="19"/>
        <v>58.2</v>
      </c>
      <c r="AO399" s="92">
        <f t="shared" si="20"/>
        <v>0.99894612899793012</v>
      </c>
    </row>
    <row r="400" spans="1:41" ht="15" customHeight="1" x14ac:dyDescent="0.25">
      <c r="A400" s="2" t="s">
        <v>547</v>
      </c>
      <c r="B400" s="2" t="s">
        <v>549</v>
      </c>
      <c r="C400" s="2">
        <v>2014</v>
      </c>
      <c r="D400" s="2" t="s">
        <v>598</v>
      </c>
      <c r="E400" s="2" t="s">
        <v>598</v>
      </c>
      <c r="F400" s="2" t="s">
        <v>598</v>
      </c>
      <c r="G400" s="2" t="s">
        <v>598</v>
      </c>
      <c r="H400" s="2" t="s">
        <v>598</v>
      </c>
      <c r="I400" s="2" t="s">
        <v>598</v>
      </c>
      <c r="J400" s="2" t="s">
        <v>598</v>
      </c>
      <c r="K400" s="2" t="s">
        <v>598</v>
      </c>
      <c r="L400" s="2" t="s">
        <v>599</v>
      </c>
      <c r="M400" s="2" t="s">
        <v>598</v>
      </c>
      <c r="N400" s="2" t="s">
        <v>598</v>
      </c>
      <c r="O400" s="2" t="s">
        <v>598</v>
      </c>
      <c r="P400" s="2" t="s">
        <v>598</v>
      </c>
      <c r="Q400" s="2" t="s">
        <v>598</v>
      </c>
      <c r="R400" s="2" t="s">
        <v>598</v>
      </c>
      <c r="S400" s="2" t="s">
        <v>598</v>
      </c>
      <c r="T400" s="2" t="s">
        <v>598</v>
      </c>
      <c r="U400" s="2" t="s">
        <v>598</v>
      </c>
      <c r="V400" s="2" t="s">
        <v>598</v>
      </c>
      <c r="W400" s="2" t="s">
        <v>598</v>
      </c>
      <c r="X400" s="2" t="s">
        <v>598</v>
      </c>
      <c r="Y400" s="2" t="s">
        <v>598</v>
      </c>
      <c r="Z400" s="2" t="s">
        <v>598</v>
      </c>
      <c r="AA400" s="2" t="s">
        <v>598</v>
      </c>
      <c r="AB400" s="2" t="s">
        <v>598</v>
      </c>
      <c r="AC400" s="2" t="s">
        <v>598</v>
      </c>
      <c r="AD400" s="2" t="s">
        <v>598</v>
      </c>
      <c r="AE400" s="2" t="s">
        <v>598</v>
      </c>
      <c r="AF400" s="2" t="s">
        <v>598</v>
      </c>
      <c r="AG400" s="2" t="s">
        <v>598</v>
      </c>
      <c r="AH400" s="2" t="s">
        <v>598</v>
      </c>
      <c r="AI400" s="2" t="s">
        <v>598</v>
      </c>
      <c r="AM400" s="20">
        <f t="shared" si="18"/>
        <v>0</v>
      </c>
      <c r="AN400" s="20">
        <f t="shared" si="19"/>
        <v>0</v>
      </c>
      <c r="AO400" s="92" t="str">
        <f t="shared" si="20"/>
        <v/>
      </c>
    </row>
    <row r="401" spans="1:41" ht="15" customHeight="1" x14ac:dyDescent="0.25">
      <c r="A401" s="2" t="s">
        <v>547</v>
      </c>
      <c r="B401" s="2" t="s">
        <v>550</v>
      </c>
      <c r="C401" s="2">
        <v>2014</v>
      </c>
      <c r="D401" s="2">
        <v>11.3</v>
      </c>
      <c r="E401" s="2">
        <v>15.66</v>
      </c>
      <c r="F401" s="2" t="s">
        <v>598</v>
      </c>
      <c r="G401" s="2">
        <v>0.06</v>
      </c>
      <c r="H401" s="2" t="s">
        <v>598</v>
      </c>
      <c r="I401" s="2" t="s">
        <v>598</v>
      </c>
      <c r="J401" s="2" t="s">
        <v>598</v>
      </c>
      <c r="K401" s="2" t="s">
        <v>598</v>
      </c>
      <c r="L401" s="2" t="s">
        <v>599</v>
      </c>
      <c r="M401" s="2" t="s">
        <v>598</v>
      </c>
      <c r="N401" s="2" t="s">
        <v>598</v>
      </c>
      <c r="O401" s="2" t="s">
        <v>598</v>
      </c>
      <c r="P401" s="2" t="s">
        <v>598</v>
      </c>
      <c r="Q401" s="2" t="s">
        <v>598</v>
      </c>
      <c r="R401" s="2" t="s">
        <v>598</v>
      </c>
      <c r="S401" s="2" t="s">
        <v>598</v>
      </c>
      <c r="T401" s="2">
        <v>9.6999999999999993</v>
      </c>
      <c r="U401" s="2">
        <v>5.9</v>
      </c>
      <c r="V401" s="2" t="s">
        <v>598</v>
      </c>
      <c r="W401" s="2" t="s">
        <v>598</v>
      </c>
      <c r="X401" s="2" t="s">
        <v>598</v>
      </c>
      <c r="Y401" s="2" t="s">
        <v>598</v>
      </c>
      <c r="Z401" s="2" t="s">
        <v>598</v>
      </c>
      <c r="AA401" s="2" t="s">
        <v>598</v>
      </c>
      <c r="AB401" s="2" t="s">
        <v>598</v>
      </c>
      <c r="AC401" s="2" t="s">
        <v>598</v>
      </c>
      <c r="AD401" s="2" t="s">
        <v>598</v>
      </c>
      <c r="AE401" s="2" t="s">
        <v>598</v>
      </c>
      <c r="AF401" s="2" t="s">
        <v>598</v>
      </c>
      <c r="AG401" s="2" t="s">
        <v>598</v>
      </c>
      <c r="AH401" s="2" t="s">
        <v>598</v>
      </c>
      <c r="AI401" s="2" t="s">
        <v>598</v>
      </c>
      <c r="AM401" s="20">
        <f t="shared" si="18"/>
        <v>15.66</v>
      </c>
      <c r="AN401" s="20">
        <f t="shared" si="19"/>
        <v>11.3</v>
      </c>
      <c r="AO401" s="92">
        <f t="shared" si="20"/>
        <v>0.7215836526181354</v>
      </c>
    </row>
    <row r="402" spans="1:41" ht="15" customHeight="1" x14ac:dyDescent="0.25">
      <c r="A402" s="2" t="s">
        <v>547</v>
      </c>
      <c r="B402" s="2" t="s">
        <v>551</v>
      </c>
      <c r="C402" s="2">
        <v>2014</v>
      </c>
      <c r="D402" s="2">
        <v>188.9</v>
      </c>
      <c r="E402" s="2">
        <v>225.63686999999999</v>
      </c>
      <c r="F402" s="2" t="s">
        <v>598</v>
      </c>
      <c r="G402" s="2">
        <v>1.1000000000000001</v>
      </c>
      <c r="H402" s="2" t="s">
        <v>598</v>
      </c>
      <c r="I402" s="2" t="s">
        <v>598</v>
      </c>
      <c r="J402" s="2" t="s">
        <v>598</v>
      </c>
      <c r="K402" s="2" t="s">
        <v>598</v>
      </c>
      <c r="L402" s="2" t="s">
        <v>599</v>
      </c>
      <c r="M402" s="2" t="s">
        <v>598</v>
      </c>
      <c r="N402" s="2" t="s">
        <v>598</v>
      </c>
      <c r="O402" s="2">
        <v>7.6450500000000003</v>
      </c>
      <c r="P402" s="2" t="s">
        <v>598</v>
      </c>
      <c r="Q402" s="2" t="s">
        <v>598</v>
      </c>
      <c r="R402" s="2">
        <v>4.5148200000000003</v>
      </c>
      <c r="S402" s="2" t="s">
        <v>598</v>
      </c>
      <c r="T402" s="2" t="s">
        <v>598</v>
      </c>
      <c r="U402" s="2" t="s">
        <v>598</v>
      </c>
      <c r="V402" s="2" t="s">
        <v>598</v>
      </c>
      <c r="W402" s="2">
        <v>185.6</v>
      </c>
      <c r="X402" s="2" t="s">
        <v>598</v>
      </c>
      <c r="Y402" s="2">
        <v>1.645</v>
      </c>
      <c r="Z402" s="2" t="s">
        <v>598</v>
      </c>
      <c r="AA402" s="2" t="s">
        <v>598</v>
      </c>
      <c r="AB402" s="2">
        <v>25.132000000000001</v>
      </c>
      <c r="AC402" s="2" t="s">
        <v>598</v>
      </c>
      <c r="AD402" s="2" t="s">
        <v>598</v>
      </c>
      <c r="AE402" s="2" t="s">
        <v>598</v>
      </c>
      <c r="AF402" s="2" t="s">
        <v>598</v>
      </c>
      <c r="AG402" s="2" t="s">
        <v>598</v>
      </c>
      <c r="AH402" s="2" t="s">
        <v>598</v>
      </c>
      <c r="AI402" s="2" t="s">
        <v>598</v>
      </c>
      <c r="AM402" s="20">
        <f t="shared" si="18"/>
        <v>225.63687000000002</v>
      </c>
      <c r="AN402" s="20">
        <f t="shared" si="19"/>
        <v>188.9</v>
      </c>
      <c r="AO402" s="92">
        <f t="shared" si="20"/>
        <v>0.83718587303573211</v>
      </c>
    </row>
    <row r="403" spans="1:41" ht="15" customHeight="1" x14ac:dyDescent="0.25">
      <c r="A403" s="2" t="s">
        <v>552</v>
      </c>
      <c r="B403" s="2" t="s">
        <v>553</v>
      </c>
      <c r="C403" s="2">
        <v>2014</v>
      </c>
      <c r="D403" s="2">
        <v>31.349</v>
      </c>
      <c r="E403" s="2">
        <v>37.747999999999998</v>
      </c>
      <c r="F403" s="2" t="s">
        <v>598</v>
      </c>
      <c r="G403" s="2">
        <v>0.19</v>
      </c>
      <c r="H403" s="2" t="s">
        <v>598</v>
      </c>
      <c r="I403" s="2" t="s">
        <v>598</v>
      </c>
      <c r="J403" s="2" t="s">
        <v>598</v>
      </c>
      <c r="K403" s="2" t="s">
        <v>598</v>
      </c>
      <c r="L403" s="2" t="s">
        <v>599</v>
      </c>
      <c r="M403" s="2">
        <v>33.328000000000003</v>
      </c>
      <c r="N403" s="2" t="s">
        <v>598</v>
      </c>
      <c r="O403" s="2" t="s">
        <v>598</v>
      </c>
      <c r="P403" s="2" t="s">
        <v>598</v>
      </c>
      <c r="Q403" s="2" t="s">
        <v>598</v>
      </c>
      <c r="R403" s="2" t="s">
        <v>598</v>
      </c>
      <c r="S403" s="2" t="s">
        <v>8</v>
      </c>
      <c r="T403" s="2" t="s">
        <v>598</v>
      </c>
      <c r="U403" s="2" t="s">
        <v>598</v>
      </c>
      <c r="V403" s="2" t="s">
        <v>598</v>
      </c>
      <c r="W403" s="2" t="s">
        <v>598</v>
      </c>
      <c r="X403" s="2" t="s">
        <v>598</v>
      </c>
      <c r="Y403" s="2" t="s">
        <v>598</v>
      </c>
      <c r="Z403" s="2" t="s">
        <v>598</v>
      </c>
      <c r="AA403" s="2" t="s">
        <v>598</v>
      </c>
      <c r="AB403" s="2" t="s">
        <v>598</v>
      </c>
      <c r="AC403" s="2" t="s">
        <v>598</v>
      </c>
      <c r="AD403" s="2">
        <v>4.2300000000000004</v>
      </c>
      <c r="AE403" s="2" t="s">
        <v>598</v>
      </c>
      <c r="AF403" s="2" t="s">
        <v>598</v>
      </c>
      <c r="AG403" s="2" t="s">
        <v>598</v>
      </c>
      <c r="AH403" s="2" t="s">
        <v>598</v>
      </c>
      <c r="AI403" s="2" t="s">
        <v>598</v>
      </c>
      <c r="AM403" s="20">
        <f t="shared" si="18"/>
        <v>37.748000000000005</v>
      </c>
      <c r="AN403" s="20">
        <f t="shared" si="19"/>
        <v>31.349</v>
      </c>
      <c r="AO403" s="92">
        <f t="shared" si="20"/>
        <v>0.8304810850906007</v>
      </c>
    </row>
    <row r="404" spans="1:41" ht="15" customHeight="1" x14ac:dyDescent="0.25">
      <c r="A404" s="2" t="s">
        <v>554</v>
      </c>
      <c r="B404" s="2" t="s">
        <v>555</v>
      </c>
      <c r="C404" s="2">
        <v>2014</v>
      </c>
      <c r="D404" s="2">
        <v>48.6</v>
      </c>
      <c r="E404" s="2">
        <v>57.5</v>
      </c>
      <c r="F404" s="2" t="s">
        <v>598</v>
      </c>
      <c r="G404" s="2">
        <v>1.6</v>
      </c>
      <c r="H404" s="2" t="s">
        <v>598</v>
      </c>
      <c r="I404" s="2" t="s">
        <v>598</v>
      </c>
      <c r="J404" s="2" t="s">
        <v>598</v>
      </c>
      <c r="K404" s="2" t="s">
        <v>598</v>
      </c>
      <c r="L404" s="2" t="s">
        <v>599</v>
      </c>
      <c r="M404" s="2" t="s">
        <v>598</v>
      </c>
      <c r="N404" s="2" t="s">
        <v>598</v>
      </c>
      <c r="O404" s="2" t="s">
        <v>598</v>
      </c>
      <c r="P404" s="2" t="s">
        <v>598</v>
      </c>
      <c r="Q404" s="2" t="s">
        <v>598</v>
      </c>
      <c r="R404" s="2">
        <v>50.6</v>
      </c>
      <c r="S404" s="2" t="s">
        <v>8</v>
      </c>
      <c r="T404" s="2" t="s">
        <v>598</v>
      </c>
      <c r="U404" s="2" t="s">
        <v>598</v>
      </c>
      <c r="V404" s="2" t="s">
        <v>598</v>
      </c>
      <c r="W404" s="2" t="s">
        <v>598</v>
      </c>
      <c r="X404" s="2" t="s">
        <v>598</v>
      </c>
      <c r="Y404" s="2" t="s">
        <v>598</v>
      </c>
      <c r="Z404" s="2" t="s">
        <v>598</v>
      </c>
      <c r="AA404" s="2" t="s">
        <v>598</v>
      </c>
      <c r="AB404" s="2" t="s">
        <v>598</v>
      </c>
      <c r="AC404" s="2" t="s">
        <v>598</v>
      </c>
      <c r="AD404" s="2">
        <v>5.3</v>
      </c>
      <c r="AE404" s="2" t="s">
        <v>598</v>
      </c>
      <c r="AF404" s="2" t="s">
        <v>598</v>
      </c>
      <c r="AG404" s="2" t="s">
        <v>598</v>
      </c>
      <c r="AH404" s="2" t="s">
        <v>598</v>
      </c>
      <c r="AI404" s="2" t="s">
        <v>598</v>
      </c>
      <c r="AM404" s="20">
        <f t="shared" si="18"/>
        <v>57.5</v>
      </c>
      <c r="AN404" s="20">
        <f t="shared" si="19"/>
        <v>48.6</v>
      </c>
      <c r="AO404" s="92">
        <f t="shared" si="20"/>
        <v>0.84521739130434781</v>
      </c>
    </row>
    <row r="405" spans="1:41" ht="15" customHeight="1" x14ac:dyDescent="0.25">
      <c r="A405" s="2" t="s">
        <v>556</v>
      </c>
      <c r="B405" s="2" t="s">
        <v>557</v>
      </c>
      <c r="C405" s="2">
        <v>2014</v>
      </c>
      <c r="D405" s="2">
        <v>7.12</v>
      </c>
      <c r="E405" s="2">
        <v>9.8033000000000001</v>
      </c>
      <c r="F405" s="2" t="s">
        <v>598</v>
      </c>
      <c r="G405" s="2">
        <v>0.43351000000000001</v>
      </c>
      <c r="H405" s="2" t="s">
        <v>598</v>
      </c>
      <c r="I405" s="2" t="s">
        <v>598</v>
      </c>
      <c r="J405" s="2" t="s">
        <v>598</v>
      </c>
      <c r="K405" s="2" t="s">
        <v>598</v>
      </c>
      <c r="L405" s="2" t="s">
        <v>599</v>
      </c>
      <c r="M405" s="2" t="s">
        <v>598</v>
      </c>
      <c r="N405" s="2" t="s">
        <v>598</v>
      </c>
      <c r="O405" s="2">
        <v>9.1127400000000005</v>
      </c>
      <c r="P405" s="2" t="s">
        <v>598</v>
      </c>
      <c r="Q405" s="2" t="s">
        <v>598</v>
      </c>
      <c r="R405" s="2" t="s">
        <v>598</v>
      </c>
      <c r="S405" s="2" t="s">
        <v>8</v>
      </c>
      <c r="T405" s="2" t="s">
        <v>598</v>
      </c>
      <c r="U405" s="2" t="s">
        <v>598</v>
      </c>
      <c r="V405" s="2" t="s">
        <v>598</v>
      </c>
      <c r="W405" s="2" t="s">
        <v>598</v>
      </c>
      <c r="X405" s="2" t="s">
        <v>598</v>
      </c>
      <c r="Y405" s="2">
        <v>0.25705</v>
      </c>
      <c r="Z405" s="2" t="s">
        <v>598</v>
      </c>
      <c r="AA405" s="2" t="s">
        <v>598</v>
      </c>
      <c r="AB405" s="2" t="s">
        <v>598</v>
      </c>
      <c r="AC405" s="2" t="s">
        <v>598</v>
      </c>
      <c r="AD405" s="2" t="s">
        <v>598</v>
      </c>
      <c r="AE405" s="2" t="s">
        <v>598</v>
      </c>
      <c r="AF405" s="2" t="s">
        <v>598</v>
      </c>
      <c r="AG405" s="2" t="s">
        <v>598</v>
      </c>
      <c r="AH405" s="2" t="s">
        <v>598</v>
      </c>
      <c r="AI405" s="2" t="s">
        <v>598</v>
      </c>
      <c r="AM405" s="20">
        <f t="shared" si="18"/>
        <v>9.8033000000000001</v>
      </c>
      <c r="AN405" s="20">
        <f t="shared" si="19"/>
        <v>7.12</v>
      </c>
      <c r="AO405" s="92">
        <f t="shared" si="20"/>
        <v>0.72628604653535034</v>
      </c>
    </row>
    <row r="406" spans="1:41" ht="15" customHeight="1" x14ac:dyDescent="0.25">
      <c r="A406" s="2" t="s">
        <v>556</v>
      </c>
      <c r="B406" s="2" t="s">
        <v>558</v>
      </c>
      <c r="C406" s="2">
        <v>2014</v>
      </c>
      <c r="D406" s="2">
        <v>6.1269999999999998</v>
      </c>
      <c r="E406" s="2">
        <v>6.6630000000000003</v>
      </c>
      <c r="F406" s="2" t="s">
        <v>598</v>
      </c>
      <c r="G406" s="2">
        <v>0.11600000000000001</v>
      </c>
      <c r="H406" s="2" t="s">
        <v>598</v>
      </c>
      <c r="I406" s="2" t="s">
        <v>598</v>
      </c>
      <c r="J406" s="2" t="s">
        <v>598</v>
      </c>
      <c r="K406" s="2" t="s">
        <v>598</v>
      </c>
      <c r="L406" s="2" t="s">
        <v>599</v>
      </c>
      <c r="M406" s="2" t="s">
        <v>598</v>
      </c>
      <c r="N406" s="2" t="s">
        <v>598</v>
      </c>
      <c r="O406" s="2">
        <v>4.4619999999999997</v>
      </c>
      <c r="P406" s="2" t="s">
        <v>598</v>
      </c>
      <c r="Q406" s="2" t="s">
        <v>598</v>
      </c>
      <c r="R406" s="2" t="s">
        <v>598</v>
      </c>
      <c r="S406" s="2" t="s">
        <v>8</v>
      </c>
      <c r="T406" s="2" t="s">
        <v>598</v>
      </c>
      <c r="U406" s="2" t="s">
        <v>598</v>
      </c>
      <c r="V406" s="2" t="s">
        <v>598</v>
      </c>
      <c r="W406" s="2" t="s">
        <v>598</v>
      </c>
      <c r="X406" s="2" t="s">
        <v>598</v>
      </c>
      <c r="Y406" s="2">
        <v>2.7E-2</v>
      </c>
      <c r="Z406" s="2" t="s">
        <v>598</v>
      </c>
      <c r="AA406" s="2" t="s">
        <v>598</v>
      </c>
      <c r="AB406" s="2" t="s">
        <v>598</v>
      </c>
      <c r="AC406" s="2" t="s">
        <v>598</v>
      </c>
      <c r="AD406" s="2" t="s">
        <v>598</v>
      </c>
      <c r="AE406" s="2">
        <v>0.79700000000000004</v>
      </c>
      <c r="AF406" s="2" t="s">
        <v>606</v>
      </c>
      <c r="AG406" s="2">
        <v>0.27900000000000003</v>
      </c>
      <c r="AH406" s="2">
        <v>1.2609999999999999</v>
      </c>
      <c r="AI406" s="2">
        <v>1.2869999999999999</v>
      </c>
      <c r="AM406" s="20">
        <f t="shared" si="18"/>
        <v>6.6889999999999992</v>
      </c>
      <c r="AN406" s="20">
        <f t="shared" si="19"/>
        <v>6.1269999999999998</v>
      </c>
      <c r="AO406" s="92">
        <f t="shared" si="20"/>
        <v>0.91598146210195852</v>
      </c>
    </row>
    <row r="407" spans="1:41" ht="15" customHeight="1" x14ac:dyDescent="0.25">
      <c r="A407" s="2" t="s">
        <v>556</v>
      </c>
      <c r="B407" s="2" t="s">
        <v>559</v>
      </c>
      <c r="C407" s="2">
        <v>2014</v>
      </c>
      <c r="D407" s="2">
        <v>1.2258</v>
      </c>
      <c r="E407" s="2">
        <v>1.44136</v>
      </c>
      <c r="F407" s="2" t="s">
        <v>598</v>
      </c>
      <c r="G407" s="2">
        <v>4.836E-2</v>
      </c>
      <c r="H407" s="2" t="s">
        <v>598</v>
      </c>
      <c r="I407" s="2" t="s">
        <v>598</v>
      </c>
      <c r="J407" s="2" t="s">
        <v>598</v>
      </c>
      <c r="K407" s="2" t="s">
        <v>598</v>
      </c>
      <c r="L407" s="2" t="s">
        <v>599</v>
      </c>
      <c r="M407" s="2" t="s">
        <v>598</v>
      </c>
      <c r="N407" s="2" t="s">
        <v>598</v>
      </c>
      <c r="O407" s="2" t="s">
        <v>598</v>
      </c>
      <c r="P407" s="2" t="s">
        <v>598</v>
      </c>
      <c r="Q407" s="2" t="s">
        <v>598</v>
      </c>
      <c r="R407" s="2" t="s">
        <v>598</v>
      </c>
      <c r="S407" s="2" t="s">
        <v>598</v>
      </c>
      <c r="T407" s="2">
        <v>1.3937999999999999</v>
      </c>
      <c r="U407" s="2" t="s">
        <v>598</v>
      </c>
      <c r="V407" s="2" t="s">
        <v>598</v>
      </c>
      <c r="W407" s="2" t="s">
        <v>598</v>
      </c>
      <c r="X407" s="2" t="s">
        <v>598</v>
      </c>
      <c r="Y407" s="2" t="s">
        <v>598</v>
      </c>
      <c r="Z407" s="2" t="s">
        <v>598</v>
      </c>
      <c r="AA407" s="2" t="s">
        <v>598</v>
      </c>
      <c r="AB407" s="2" t="s">
        <v>598</v>
      </c>
      <c r="AC407" s="2" t="s">
        <v>598</v>
      </c>
      <c r="AD407" s="2" t="s">
        <v>598</v>
      </c>
      <c r="AE407" s="2" t="s">
        <v>598</v>
      </c>
      <c r="AF407" s="2" t="s">
        <v>598</v>
      </c>
      <c r="AG407" s="2" t="s">
        <v>598</v>
      </c>
      <c r="AH407" s="2" t="s">
        <v>598</v>
      </c>
      <c r="AI407" s="2" t="s">
        <v>598</v>
      </c>
      <c r="AM407" s="20">
        <f t="shared" si="18"/>
        <v>1.4421599999999999</v>
      </c>
      <c r="AN407" s="20">
        <f t="shared" si="19"/>
        <v>1.2258</v>
      </c>
      <c r="AO407" s="92">
        <f t="shared" si="20"/>
        <v>0.84997503744383429</v>
      </c>
    </row>
    <row r="408" spans="1:41" ht="15" customHeight="1" x14ac:dyDescent="0.25">
      <c r="A408" s="2" t="s">
        <v>556</v>
      </c>
      <c r="B408" s="2" t="s">
        <v>560</v>
      </c>
      <c r="C408" s="2">
        <v>2014</v>
      </c>
      <c r="D408" s="2">
        <v>0.23154</v>
      </c>
      <c r="E408" s="2">
        <v>0.27239000000000002</v>
      </c>
      <c r="F408" s="2" t="s">
        <v>598</v>
      </c>
      <c r="G408" s="2">
        <v>0.27239000000000002</v>
      </c>
      <c r="H408" s="2" t="s">
        <v>598</v>
      </c>
      <c r="I408" s="2" t="s">
        <v>598</v>
      </c>
      <c r="J408" s="2" t="s">
        <v>598</v>
      </c>
      <c r="K408" s="2" t="s">
        <v>598</v>
      </c>
      <c r="L408" s="2" t="s">
        <v>599</v>
      </c>
      <c r="M408" s="2" t="s">
        <v>598</v>
      </c>
      <c r="N408" s="2" t="s">
        <v>598</v>
      </c>
      <c r="O408" s="2" t="s">
        <v>598</v>
      </c>
      <c r="P408" s="2" t="s">
        <v>598</v>
      </c>
      <c r="Q408" s="2" t="s">
        <v>598</v>
      </c>
      <c r="R408" s="2" t="s">
        <v>598</v>
      </c>
      <c r="S408" s="2" t="s">
        <v>598</v>
      </c>
      <c r="T408" s="2" t="s">
        <v>598</v>
      </c>
      <c r="U408" s="2" t="s">
        <v>598</v>
      </c>
      <c r="V408" s="2" t="s">
        <v>598</v>
      </c>
      <c r="W408" s="2" t="s">
        <v>598</v>
      </c>
      <c r="X408" s="2" t="s">
        <v>598</v>
      </c>
      <c r="Y408" s="2" t="s">
        <v>598</v>
      </c>
      <c r="Z408" s="2" t="s">
        <v>598</v>
      </c>
      <c r="AA408" s="2" t="s">
        <v>598</v>
      </c>
      <c r="AB408" s="2" t="s">
        <v>598</v>
      </c>
      <c r="AC408" s="2" t="s">
        <v>598</v>
      </c>
      <c r="AD408" s="2" t="s">
        <v>598</v>
      </c>
      <c r="AE408" s="2" t="s">
        <v>598</v>
      </c>
      <c r="AF408" s="2" t="s">
        <v>598</v>
      </c>
      <c r="AG408" s="2" t="s">
        <v>598</v>
      </c>
      <c r="AH408" s="2" t="s">
        <v>598</v>
      </c>
      <c r="AI408" s="2" t="s">
        <v>598</v>
      </c>
      <c r="AM408" s="20">
        <f t="shared" si="18"/>
        <v>0.27239000000000002</v>
      </c>
      <c r="AN408" s="20">
        <f t="shared" si="19"/>
        <v>0.23154</v>
      </c>
      <c r="AO408" s="92">
        <f t="shared" si="20"/>
        <v>0.85003120525716791</v>
      </c>
    </row>
    <row r="409" spans="1:41" ht="15" customHeight="1" x14ac:dyDescent="0.25">
      <c r="A409" s="2" t="s">
        <v>556</v>
      </c>
      <c r="B409" s="2" t="s">
        <v>561</v>
      </c>
      <c r="C409" s="2">
        <v>2014</v>
      </c>
      <c r="D409" s="2">
        <v>0.61529999999999996</v>
      </c>
      <c r="E409" s="2">
        <v>0.72382000000000002</v>
      </c>
      <c r="F409" s="2" t="s">
        <v>598</v>
      </c>
      <c r="G409" s="2">
        <v>2.4920000000000001E-2</v>
      </c>
      <c r="H409" s="2" t="s">
        <v>598</v>
      </c>
      <c r="I409" s="2" t="s">
        <v>598</v>
      </c>
      <c r="J409" s="2" t="s">
        <v>598</v>
      </c>
      <c r="K409" s="2" t="s">
        <v>598</v>
      </c>
      <c r="L409" s="2" t="s">
        <v>599</v>
      </c>
      <c r="M409" s="2" t="s">
        <v>598</v>
      </c>
      <c r="N409" s="2" t="s">
        <v>598</v>
      </c>
      <c r="O409" s="2" t="s">
        <v>598</v>
      </c>
      <c r="P409" s="2" t="s">
        <v>598</v>
      </c>
      <c r="Q409" s="2" t="s">
        <v>598</v>
      </c>
      <c r="R409" s="2" t="s">
        <v>598</v>
      </c>
      <c r="S409" s="2" t="s">
        <v>598</v>
      </c>
      <c r="T409" s="2">
        <v>0.69889999999999997</v>
      </c>
      <c r="U409" s="2" t="s">
        <v>598</v>
      </c>
      <c r="V409" s="2" t="s">
        <v>598</v>
      </c>
      <c r="W409" s="2" t="s">
        <v>598</v>
      </c>
      <c r="X409" s="2" t="s">
        <v>598</v>
      </c>
      <c r="Y409" s="2" t="s">
        <v>598</v>
      </c>
      <c r="Z409" s="2" t="s">
        <v>598</v>
      </c>
      <c r="AA409" s="2" t="s">
        <v>598</v>
      </c>
      <c r="AB409" s="2" t="s">
        <v>598</v>
      </c>
      <c r="AC409" s="2" t="s">
        <v>598</v>
      </c>
      <c r="AD409" s="2" t="s">
        <v>598</v>
      </c>
      <c r="AE409" s="2" t="s">
        <v>598</v>
      </c>
      <c r="AF409" s="2" t="s">
        <v>598</v>
      </c>
      <c r="AG409" s="2" t="s">
        <v>598</v>
      </c>
      <c r="AH409" s="2" t="s">
        <v>598</v>
      </c>
      <c r="AI409" s="2" t="s">
        <v>598</v>
      </c>
      <c r="AM409" s="20">
        <f t="shared" si="18"/>
        <v>0.72382000000000002</v>
      </c>
      <c r="AN409" s="20">
        <f t="shared" si="19"/>
        <v>0.61529999999999996</v>
      </c>
      <c r="AO409" s="92">
        <f t="shared" si="20"/>
        <v>0.85007322262440932</v>
      </c>
    </row>
    <row r="410" spans="1:41" ht="15" customHeight="1" x14ac:dyDescent="0.25">
      <c r="A410" s="2" t="s">
        <v>556</v>
      </c>
      <c r="B410" s="2" t="s">
        <v>562</v>
      </c>
      <c r="C410" s="2">
        <v>2014</v>
      </c>
      <c r="D410" s="2" t="s">
        <v>598</v>
      </c>
      <c r="E410" s="2" t="s">
        <v>598</v>
      </c>
      <c r="F410" s="2" t="s">
        <v>598</v>
      </c>
      <c r="G410" s="2" t="s">
        <v>598</v>
      </c>
      <c r="H410" s="2" t="s">
        <v>598</v>
      </c>
      <c r="I410" s="2" t="s">
        <v>598</v>
      </c>
      <c r="J410" s="2" t="s">
        <v>598</v>
      </c>
      <c r="K410" s="2" t="s">
        <v>598</v>
      </c>
      <c r="L410" s="2" t="s">
        <v>599</v>
      </c>
      <c r="M410" s="2" t="s">
        <v>598</v>
      </c>
      <c r="N410" s="2" t="s">
        <v>598</v>
      </c>
      <c r="O410" s="2" t="s">
        <v>598</v>
      </c>
      <c r="P410" s="2" t="s">
        <v>598</v>
      </c>
      <c r="Q410" s="2" t="s">
        <v>598</v>
      </c>
      <c r="R410" s="2" t="s">
        <v>598</v>
      </c>
      <c r="S410" s="2" t="s">
        <v>598</v>
      </c>
      <c r="T410" s="2" t="s">
        <v>598</v>
      </c>
      <c r="U410" s="2" t="s">
        <v>598</v>
      </c>
      <c r="V410" s="2" t="s">
        <v>598</v>
      </c>
      <c r="W410" s="2" t="s">
        <v>598</v>
      </c>
      <c r="X410" s="2" t="s">
        <v>598</v>
      </c>
      <c r="Y410" s="2" t="s">
        <v>598</v>
      </c>
      <c r="Z410" s="2" t="s">
        <v>598</v>
      </c>
      <c r="AA410" s="2" t="s">
        <v>598</v>
      </c>
      <c r="AB410" s="2" t="s">
        <v>598</v>
      </c>
      <c r="AC410" s="2" t="s">
        <v>598</v>
      </c>
      <c r="AD410" s="2" t="s">
        <v>598</v>
      </c>
      <c r="AE410" s="2" t="s">
        <v>598</v>
      </c>
      <c r="AF410" s="2" t="s">
        <v>598</v>
      </c>
      <c r="AG410" s="2" t="s">
        <v>598</v>
      </c>
      <c r="AH410" s="2" t="s">
        <v>598</v>
      </c>
      <c r="AI410" s="2" t="s">
        <v>598</v>
      </c>
      <c r="AM410" s="20">
        <f t="shared" si="18"/>
        <v>0</v>
      </c>
      <c r="AN410" s="20">
        <f t="shared" si="19"/>
        <v>0</v>
      </c>
      <c r="AO410" s="92" t="str">
        <f t="shared" si="20"/>
        <v/>
      </c>
    </row>
    <row r="411" spans="1:41" ht="15" customHeight="1" x14ac:dyDescent="0.25">
      <c r="A411" s="2" t="s">
        <v>556</v>
      </c>
      <c r="B411" s="2" t="s">
        <v>563</v>
      </c>
      <c r="C411" s="2">
        <v>2014</v>
      </c>
      <c r="D411" s="2">
        <v>8.6120000000000001</v>
      </c>
      <c r="E411" s="2">
        <v>10.361000000000001</v>
      </c>
      <c r="F411" s="2" t="s">
        <v>598</v>
      </c>
      <c r="G411" s="2">
        <v>3.528</v>
      </c>
      <c r="H411" s="2" t="s">
        <v>598</v>
      </c>
      <c r="I411" s="2" t="s">
        <v>598</v>
      </c>
      <c r="J411" s="2" t="s">
        <v>598</v>
      </c>
      <c r="K411" s="2" t="s">
        <v>598</v>
      </c>
      <c r="L411" s="2" t="s">
        <v>598</v>
      </c>
      <c r="M411" s="2" t="s">
        <v>598</v>
      </c>
      <c r="N411" s="2">
        <v>3.2770000000000001</v>
      </c>
      <c r="O411" s="2" t="s">
        <v>598</v>
      </c>
      <c r="P411" s="2" t="s">
        <v>598</v>
      </c>
      <c r="Q411" s="2" t="s">
        <v>598</v>
      </c>
      <c r="R411" s="2" t="s">
        <v>598</v>
      </c>
      <c r="S411" s="2" t="s">
        <v>8</v>
      </c>
      <c r="T411" s="2" t="s">
        <v>598</v>
      </c>
      <c r="U411" s="2" t="s">
        <v>598</v>
      </c>
      <c r="V411" s="2" t="s">
        <v>598</v>
      </c>
      <c r="W411" s="2" t="s">
        <v>598</v>
      </c>
      <c r="X411" s="2" t="s">
        <v>598</v>
      </c>
      <c r="Y411" s="2">
        <v>3.5470000000000002</v>
      </c>
      <c r="Z411" s="2" t="s">
        <v>598</v>
      </c>
      <c r="AA411" s="2" t="s">
        <v>598</v>
      </c>
      <c r="AB411" s="2" t="s">
        <v>598</v>
      </c>
      <c r="AC411" s="2" t="s">
        <v>598</v>
      </c>
      <c r="AD411" s="2" t="s">
        <v>598</v>
      </c>
      <c r="AE411" s="2" t="s">
        <v>598</v>
      </c>
      <c r="AF411" s="2" t="s">
        <v>598</v>
      </c>
      <c r="AG411" s="2" t="s">
        <v>598</v>
      </c>
      <c r="AH411" s="2">
        <v>8.9999999999999993E-3</v>
      </c>
      <c r="AI411" s="2">
        <v>0.01</v>
      </c>
      <c r="AM411" s="20">
        <f t="shared" si="18"/>
        <v>10.362</v>
      </c>
      <c r="AN411" s="20">
        <f t="shared" si="19"/>
        <v>8.6120000000000001</v>
      </c>
      <c r="AO411" s="92">
        <f t="shared" si="20"/>
        <v>0.8311136846168693</v>
      </c>
    </row>
  </sheetData>
  <autoFilter ref="A1:AI411"/>
  <conditionalFormatting sqref="AO2:AO411">
    <cfRule type="cellIs" dxfId="1" priority="1" operator="lessThan">
      <formula>0.5</formula>
    </cfRule>
    <cfRule type="cellIs" dxfId="0" priority="2" operator="between">
      <formula>1.1</formula>
      <formula>10000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V411"/>
  <sheetViews>
    <sheetView workbookViewId="0">
      <selection activeCell="Z26" sqref="Z26:AA26"/>
    </sheetView>
  </sheetViews>
  <sheetFormatPr defaultRowHeight="15" customHeight="1" x14ac:dyDescent="0.25"/>
  <cols>
    <col min="1" max="16384" width="9.140625" style="2"/>
  </cols>
  <sheetData>
    <row r="1" spans="1:22" s="13" customFormat="1" ht="120.75" thickBot="1" x14ac:dyDescent="0.3">
      <c r="A1" s="12" t="s">
        <v>564</v>
      </c>
      <c r="B1" s="12" t="s">
        <v>1</v>
      </c>
      <c r="C1" s="12" t="s">
        <v>565</v>
      </c>
      <c r="D1" s="12" t="s">
        <v>740</v>
      </c>
      <c r="E1" s="12" t="s">
        <v>741</v>
      </c>
      <c r="F1" s="12" t="s">
        <v>742</v>
      </c>
      <c r="G1" s="12" t="s">
        <v>743</v>
      </c>
      <c r="H1" s="12" t="s">
        <v>744</v>
      </c>
      <c r="I1" s="12" t="s">
        <v>745</v>
      </c>
      <c r="J1" s="12" t="s">
        <v>746</v>
      </c>
      <c r="K1" s="12" t="s">
        <v>747</v>
      </c>
      <c r="L1" s="12" t="s">
        <v>748</v>
      </c>
      <c r="M1" s="12" t="s">
        <v>749</v>
      </c>
      <c r="N1" s="12" t="s">
        <v>750</v>
      </c>
      <c r="O1" s="12" t="s">
        <v>751</v>
      </c>
      <c r="P1" s="12" t="s">
        <v>752</v>
      </c>
      <c r="Q1" s="12" t="s">
        <v>753</v>
      </c>
      <c r="R1" s="12" t="s">
        <v>754</v>
      </c>
      <c r="S1" s="12" t="s">
        <v>755</v>
      </c>
      <c r="U1" s="18" t="s">
        <v>999</v>
      </c>
      <c r="V1" s="19" t="s">
        <v>1000</v>
      </c>
    </row>
    <row r="2" spans="1:22" ht="15" customHeight="1" x14ac:dyDescent="0.25">
      <c r="A2" s="2" t="s">
        <v>12</v>
      </c>
      <c r="B2" s="2" t="s">
        <v>13</v>
      </c>
      <c r="C2" s="2">
        <v>2014</v>
      </c>
      <c r="D2" s="2">
        <v>0.36</v>
      </c>
      <c r="E2" s="2">
        <v>0</v>
      </c>
      <c r="F2" s="2" t="s">
        <v>598</v>
      </c>
      <c r="G2" s="2" t="s">
        <v>598</v>
      </c>
      <c r="H2" s="2" t="s">
        <v>598</v>
      </c>
      <c r="I2" s="2">
        <v>0.36</v>
      </c>
      <c r="J2" s="2" t="s">
        <v>598</v>
      </c>
      <c r="K2" s="2" t="s">
        <v>598</v>
      </c>
      <c r="L2" s="2" t="s">
        <v>598</v>
      </c>
      <c r="M2" s="2" t="s">
        <v>598</v>
      </c>
      <c r="N2" s="2" t="s">
        <v>598</v>
      </c>
      <c r="O2" s="2" t="s">
        <v>598</v>
      </c>
      <c r="P2" s="2" t="s">
        <v>598</v>
      </c>
      <c r="Q2" s="2" t="s">
        <v>598</v>
      </c>
      <c r="R2" s="2" t="s">
        <v>598</v>
      </c>
      <c r="S2" s="2" t="s">
        <v>598</v>
      </c>
      <c r="U2" s="20">
        <f>IFERROR(D2/1,0)</f>
        <v>0.36</v>
      </c>
      <c r="V2" s="2">
        <f>IFERROR(O2/1,0)+IFERROR(Q2/1,0)+IFERROR(S2/1,0)</f>
        <v>0</v>
      </c>
    </row>
    <row r="3" spans="1:22" ht="15" customHeight="1" x14ac:dyDescent="0.25">
      <c r="A3" s="2" t="s">
        <v>12</v>
      </c>
      <c r="B3" s="2" t="s">
        <v>14</v>
      </c>
      <c r="C3" s="2">
        <v>2014</v>
      </c>
      <c r="D3" s="2">
        <v>212.73</v>
      </c>
      <c r="E3" s="2">
        <v>116.02</v>
      </c>
      <c r="F3" s="2">
        <v>2.38</v>
      </c>
      <c r="G3" s="2" t="s">
        <v>598</v>
      </c>
      <c r="H3" s="2" t="s">
        <v>598</v>
      </c>
      <c r="I3" s="2">
        <v>31.65</v>
      </c>
      <c r="J3" s="2">
        <v>44.36</v>
      </c>
      <c r="K3" s="2">
        <v>2.75</v>
      </c>
      <c r="L3" s="2" t="s">
        <v>598</v>
      </c>
      <c r="M3" s="2">
        <v>15.57</v>
      </c>
      <c r="N3" s="2" t="s">
        <v>598</v>
      </c>
      <c r="O3" s="2" t="s">
        <v>598</v>
      </c>
      <c r="P3" s="2" t="s">
        <v>598</v>
      </c>
      <c r="Q3" s="2" t="s">
        <v>598</v>
      </c>
      <c r="R3" s="2" t="s">
        <v>598</v>
      </c>
      <c r="S3" s="2" t="s">
        <v>598</v>
      </c>
      <c r="U3" s="20">
        <f t="shared" ref="U3:U66" si="0">IFERROR(D3/1,0)</f>
        <v>212.73</v>
      </c>
      <c r="V3" s="2">
        <f t="shared" ref="V3:V66" si="1">IFERROR(O3/1,0)+IFERROR(Q3/1,0)+IFERROR(S3/1,0)</f>
        <v>0</v>
      </c>
    </row>
    <row r="4" spans="1:22" ht="15" customHeight="1" x14ac:dyDescent="0.25">
      <c r="A4" s="2" t="s">
        <v>12</v>
      </c>
      <c r="B4" s="2" t="s">
        <v>15</v>
      </c>
      <c r="C4" s="2">
        <v>2014</v>
      </c>
      <c r="D4" s="2">
        <v>3.21</v>
      </c>
      <c r="E4" s="2">
        <v>0.57999999999999996</v>
      </c>
      <c r="F4" s="2">
        <v>0.23</v>
      </c>
      <c r="G4" s="2" t="s">
        <v>598</v>
      </c>
      <c r="H4" s="2" t="s">
        <v>598</v>
      </c>
      <c r="I4" s="2">
        <v>1.42</v>
      </c>
      <c r="J4" s="2">
        <v>0.98</v>
      </c>
      <c r="K4" s="2" t="s">
        <v>598</v>
      </c>
      <c r="L4" s="2" t="s">
        <v>598</v>
      </c>
      <c r="M4" s="2" t="s">
        <v>598</v>
      </c>
      <c r="N4" s="2" t="s">
        <v>598</v>
      </c>
      <c r="O4" s="2" t="s">
        <v>598</v>
      </c>
      <c r="P4" s="2" t="s">
        <v>598</v>
      </c>
      <c r="Q4" s="2" t="s">
        <v>598</v>
      </c>
      <c r="R4" s="2" t="s">
        <v>598</v>
      </c>
      <c r="S4" s="2" t="s">
        <v>598</v>
      </c>
      <c r="U4" s="20">
        <f t="shared" si="0"/>
        <v>3.21</v>
      </c>
      <c r="V4" s="2">
        <f t="shared" si="1"/>
        <v>0</v>
      </c>
    </row>
    <row r="5" spans="1:22" ht="15" customHeight="1" x14ac:dyDescent="0.25">
      <c r="A5" s="2" t="s">
        <v>12</v>
      </c>
      <c r="B5" s="2" t="s">
        <v>16</v>
      </c>
      <c r="C5" s="2">
        <v>2014</v>
      </c>
      <c r="D5" s="2">
        <v>0.67</v>
      </c>
      <c r="E5" s="2">
        <v>0.34</v>
      </c>
      <c r="F5" s="2" t="s">
        <v>598</v>
      </c>
      <c r="G5" s="2" t="s">
        <v>598</v>
      </c>
      <c r="H5" s="2" t="s">
        <v>598</v>
      </c>
      <c r="I5" s="2">
        <v>0.33</v>
      </c>
      <c r="J5" s="2" t="s">
        <v>598</v>
      </c>
      <c r="K5" s="2" t="s">
        <v>598</v>
      </c>
      <c r="L5" s="2" t="s">
        <v>598</v>
      </c>
      <c r="M5" s="2" t="s">
        <v>598</v>
      </c>
      <c r="N5" s="2" t="s">
        <v>598</v>
      </c>
      <c r="O5" s="2" t="s">
        <v>598</v>
      </c>
      <c r="P5" s="2" t="s">
        <v>598</v>
      </c>
      <c r="Q5" s="2" t="s">
        <v>598</v>
      </c>
      <c r="R5" s="2" t="s">
        <v>598</v>
      </c>
      <c r="S5" s="2" t="s">
        <v>598</v>
      </c>
      <c r="U5" s="20">
        <f t="shared" si="0"/>
        <v>0.67</v>
      </c>
      <c r="V5" s="2">
        <f t="shared" si="1"/>
        <v>0</v>
      </c>
    </row>
    <row r="6" spans="1:22" ht="15" customHeight="1" x14ac:dyDescent="0.25">
      <c r="A6" s="2" t="s">
        <v>17</v>
      </c>
      <c r="B6" s="2" t="s">
        <v>18</v>
      </c>
      <c r="C6" s="2">
        <v>2014</v>
      </c>
      <c r="D6" s="2">
        <v>107.5</v>
      </c>
      <c r="E6" s="2">
        <v>56.4</v>
      </c>
      <c r="F6" s="2">
        <v>9.3000000000000007</v>
      </c>
      <c r="G6" s="2">
        <v>9.6</v>
      </c>
      <c r="H6" s="2">
        <v>0</v>
      </c>
      <c r="I6" s="2">
        <v>12.6</v>
      </c>
      <c r="J6" s="2">
        <v>19.3</v>
      </c>
      <c r="K6" s="2">
        <v>0</v>
      </c>
      <c r="L6" s="2" t="s">
        <v>598</v>
      </c>
      <c r="M6" s="2">
        <v>4</v>
      </c>
      <c r="N6" s="2" t="s">
        <v>599</v>
      </c>
      <c r="O6" s="2" t="s">
        <v>598</v>
      </c>
      <c r="P6" s="2" t="s">
        <v>599</v>
      </c>
      <c r="Q6" s="2" t="s">
        <v>598</v>
      </c>
      <c r="R6" s="2" t="s">
        <v>599</v>
      </c>
      <c r="S6" s="2" t="s">
        <v>598</v>
      </c>
      <c r="U6" s="20">
        <f t="shared" si="0"/>
        <v>107.5</v>
      </c>
      <c r="V6" s="2">
        <f t="shared" si="1"/>
        <v>0</v>
      </c>
    </row>
    <row r="7" spans="1:22" ht="15" customHeight="1" x14ac:dyDescent="0.25">
      <c r="A7" s="2" t="s">
        <v>19</v>
      </c>
      <c r="B7" s="2" t="s">
        <v>20</v>
      </c>
      <c r="C7" s="2">
        <v>2014</v>
      </c>
      <c r="D7" s="2" t="s">
        <v>609</v>
      </c>
      <c r="E7" s="2" t="s">
        <v>609</v>
      </c>
      <c r="F7" s="2" t="s">
        <v>609</v>
      </c>
      <c r="G7" s="2" t="s">
        <v>609</v>
      </c>
      <c r="H7" s="2" t="s">
        <v>609</v>
      </c>
      <c r="I7" s="2" t="s">
        <v>609</v>
      </c>
      <c r="J7" s="2" t="s">
        <v>609</v>
      </c>
      <c r="K7" s="2" t="s">
        <v>609</v>
      </c>
      <c r="L7" s="2" t="s">
        <v>609</v>
      </c>
      <c r="M7" s="2" t="s">
        <v>609</v>
      </c>
      <c r="N7" s="2" t="s">
        <v>599</v>
      </c>
      <c r="O7" s="2" t="s">
        <v>609</v>
      </c>
      <c r="P7" s="2" t="s">
        <v>599</v>
      </c>
      <c r="Q7" s="2" t="s">
        <v>609</v>
      </c>
      <c r="R7" s="2" t="s">
        <v>599</v>
      </c>
      <c r="S7" s="2" t="s">
        <v>609</v>
      </c>
      <c r="U7" s="20">
        <f t="shared" si="0"/>
        <v>0</v>
      </c>
      <c r="V7" s="2">
        <f t="shared" si="1"/>
        <v>0</v>
      </c>
    </row>
    <row r="8" spans="1:22" ht="15" customHeight="1" x14ac:dyDescent="0.25">
      <c r="A8" s="2" t="s">
        <v>19</v>
      </c>
      <c r="B8" s="2" t="s">
        <v>21</v>
      </c>
      <c r="C8" s="2">
        <v>2014</v>
      </c>
      <c r="D8" s="2" t="s">
        <v>609</v>
      </c>
      <c r="E8" s="2" t="s">
        <v>609</v>
      </c>
      <c r="F8" s="2" t="s">
        <v>609</v>
      </c>
      <c r="G8" s="2" t="s">
        <v>609</v>
      </c>
      <c r="H8" s="2" t="s">
        <v>609</v>
      </c>
      <c r="I8" s="2" t="s">
        <v>609</v>
      </c>
      <c r="J8" s="2" t="s">
        <v>609</v>
      </c>
      <c r="K8" s="2" t="s">
        <v>609</v>
      </c>
      <c r="L8" s="2" t="s">
        <v>609</v>
      </c>
      <c r="M8" s="2" t="s">
        <v>609</v>
      </c>
      <c r="N8" s="2" t="s">
        <v>599</v>
      </c>
      <c r="O8" s="2" t="s">
        <v>598</v>
      </c>
      <c r="P8" s="2" t="s">
        <v>599</v>
      </c>
      <c r="Q8" s="2" t="s">
        <v>598</v>
      </c>
      <c r="R8" s="2" t="s">
        <v>599</v>
      </c>
      <c r="S8" s="2" t="s">
        <v>598</v>
      </c>
      <c r="U8" s="20">
        <f t="shared" si="0"/>
        <v>0</v>
      </c>
      <c r="V8" s="2">
        <f t="shared" si="1"/>
        <v>0</v>
      </c>
    </row>
    <row r="9" spans="1:22" ht="15" customHeight="1" x14ac:dyDescent="0.25">
      <c r="A9" s="2" t="s">
        <v>19</v>
      </c>
      <c r="B9" s="2" t="s">
        <v>22</v>
      </c>
      <c r="C9" s="2">
        <v>2014</v>
      </c>
      <c r="D9" s="2" t="s">
        <v>609</v>
      </c>
      <c r="E9" s="2" t="s">
        <v>609</v>
      </c>
      <c r="F9" s="2" t="s">
        <v>609</v>
      </c>
      <c r="G9" s="2" t="s">
        <v>609</v>
      </c>
      <c r="H9" s="2" t="s">
        <v>609</v>
      </c>
      <c r="I9" s="2" t="s">
        <v>609</v>
      </c>
      <c r="J9" s="2" t="s">
        <v>609</v>
      </c>
      <c r="K9" s="2" t="s">
        <v>609</v>
      </c>
      <c r="L9" s="2" t="s">
        <v>609</v>
      </c>
      <c r="M9" s="2" t="s">
        <v>609</v>
      </c>
      <c r="N9" s="2" t="s">
        <v>599</v>
      </c>
      <c r="O9" s="2" t="s">
        <v>598</v>
      </c>
      <c r="P9" s="2" t="s">
        <v>599</v>
      </c>
      <c r="Q9" s="2" t="s">
        <v>598</v>
      </c>
      <c r="R9" s="2" t="s">
        <v>599</v>
      </c>
      <c r="S9" s="2" t="s">
        <v>598</v>
      </c>
      <c r="U9" s="20">
        <f t="shared" si="0"/>
        <v>0</v>
      </c>
      <c r="V9" s="2">
        <f t="shared" si="1"/>
        <v>0</v>
      </c>
    </row>
    <row r="10" spans="1:22" ht="15" customHeight="1" x14ac:dyDescent="0.25">
      <c r="A10" s="2" t="s">
        <v>23</v>
      </c>
      <c r="B10" s="21" t="s">
        <v>328</v>
      </c>
      <c r="C10" s="2">
        <v>2014</v>
      </c>
      <c r="D10" s="2">
        <v>21.15</v>
      </c>
      <c r="E10" s="2" t="s">
        <v>599</v>
      </c>
      <c r="F10" s="2" t="s">
        <v>599</v>
      </c>
      <c r="G10" s="2" t="s">
        <v>599</v>
      </c>
      <c r="H10" s="2" t="s">
        <v>599</v>
      </c>
      <c r="I10" s="2" t="s">
        <v>599</v>
      </c>
      <c r="J10" s="2" t="s">
        <v>599</v>
      </c>
      <c r="K10" s="2" t="s">
        <v>599</v>
      </c>
      <c r="L10" s="2" t="s">
        <v>599</v>
      </c>
      <c r="M10" s="2" t="s">
        <v>599</v>
      </c>
      <c r="N10" s="2" t="s">
        <v>599</v>
      </c>
      <c r="O10" s="2" t="s">
        <v>598</v>
      </c>
      <c r="P10" s="2" t="s">
        <v>599</v>
      </c>
      <c r="Q10" s="2" t="s">
        <v>598</v>
      </c>
      <c r="R10" s="2" t="s">
        <v>599</v>
      </c>
      <c r="S10" s="2" t="s">
        <v>598</v>
      </c>
      <c r="U10" s="20">
        <f t="shared" si="0"/>
        <v>21.15</v>
      </c>
      <c r="V10" s="2">
        <f t="shared" si="1"/>
        <v>0</v>
      </c>
    </row>
    <row r="11" spans="1:22" ht="15" customHeight="1" x14ac:dyDescent="0.25">
      <c r="A11" s="2" t="s">
        <v>25</v>
      </c>
      <c r="B11" s="2" t="s">
        <v>26</v>
      </c>
      <c r="C11" s="2">
        <v>2014</v>
      </c>
      <c r="D11" s="2">
        <v>88.1</v>
      </c>
      <c r="E11" s="2">
        <v>43.3</v>
      </c>
      <c r="F11" s="2">
        <v>10.603</v>
      </c>
      <c r="G11" s="2">
        <v>4.931</v>
      </c>
      <c r="H11" s="2">
        <v>0</v>
      </c>
      <c r="I11" s="2">
        <v>11.085000000000001</v>
      </c>
      <c r="J11" s="2">
        <v>18.227</v>
      </c>
      <c r="K11" s="2">
        <v>0</v>
      </c>
      <c r="L11" s="2" t="s">
        <v>598</v>
      </c>
      <c r="M11" s="2">
        <v>4.931</v>
      </c>
      <c r="N11" s="2" t="s">
        <v>599</v>
      </c>
      <c r="O11" s="2" t="s">
        <v>598</v>
      </c>
      <c r="P11" s="2" t="s">
        <v>599</v>
      </c>
      <c r="Q11" s="2" t="s">
        <v>598</v>
      </c>
      <c r="R11" s="2" t="s">
        <v>599</v>
      </c>
      <c r="S11" s="2" t="s">
        <v>598</v>
      </c>
      <c r="U11" s="20">
        <f t="shared" si="0"/>
        <v>88.1</v>
      </c>
      <c r="V11" s="2">
        <f t="shared" si="1"/>
        <v>0</v>
      </c>
    </row>
    <row r="12" spans="1:22"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U12" s="20">
        <f t="shared" si="0"/>
        <v>0</v>
      </c>
      <c r="V12" s="2">
        <f t="shared" si="1"/>
        <v>0</v>
      </c>
    </row>
    <row r="13" spans="1:22" ht="15" customHeight="1" x14ac:dyDescent="0.25">
      <c r="A13" s="2" t="s">
        <v>29</v>
      </c>
      <c r="B13" s="2" t="s">
        <v>30</v>
      </c>
      <c r="C13" s="2">
        <v>2014</v>
      </c>
      <c r="D13" s="2">
        <v>99.6</v>
      </c>
      <c r="E13" s="2">
        <v>40.57</v>
      </c>
      <c r="F13" s="2">
        <v>5.0140000000000002</v>
      </c>
      <c r="G13" s="2">
        <v>25.968</v>
      </c>
      <c r="H13" s="2" t="s">
        <v>598</v>
      </c>
      <c r="I13" s="2">
        <v>13.4</v>
      </c>
      <c r="J13" s="2">
        <v>14.59</v>
      </c>
      <c r="K13" s="2" t="s">
        <v>598</v>
      </c>
      <c r="L13" s="2" t="s">
        <v>598</v>
      </c>
      <c r="M13" s="2" t="s">
        <v>598</v>
      </c>
      <c r="N13" s="2" t="s">
        <v>599</v>
      </c>
      <c r="O13" s="2" t="s">
        <v>598</v>
      </c>
      <c r="P13" s="2" t="s">
        <v>599</v>
      </c>
      <c r="Q13" s="2" t="s">
        <v>598</v>
      </c>
      <c r="R13" s="2" t="s">
        <v>599</v>
      </c>
      <c r="S13" s="2" t="s">
        <v>598</v>
      </c>
      <c r="U13" s="20">
        <f t="shared" si="0"/>
        <v>99.6</v>
      </c>
      <c r="V13" s="2">
        <f t="shared" si="1"/>
        <v>0</v>
      </c>
    </row>
    <row r="14" spans="1:22" ht="15" customHeight="1" x14ac:dyDescent="0.25">
      <c r="A14" s="2" t="s">
        <v>31</v>
      </c>
      <c r="B14" s="2" t="s">
        <v>32</v>
      </c>
      <c r="C14" s="2">
        <v>2014</v>
      </c>
      <c r="D14" s="2">
        <v>7.5</v>
      </c>
      <c r="E14" s="2">
        <v>3.7</v>
      </c>
      <c r="F14" s="2">
        <v>0.44</v>
      </c>
      <c r="G14" s="2" t="s">
        <v>598</v>
      </c>
      <c r="H14" s="2" t="s">
        <v>598</v>
      </c>
      <c r="I14" s="2">
        <v>2.6</v>
      </c>
      <c r="J14" s="2">
        <v>0.8</v>
      </c>
      <c r="K14" s="2" t="s">
        <v>598</v>
      </c>
      <c r="L14" s="2" t="s">
        <v>598</v>
      </c>
      <c r="M14" s="2" t="s">
        <v>598</v>
      </c>
      <c r="N14" s="2" t="s">
        <v>599</v>
      </c>
      <c r="O14" s="2" t="s">
        <v>598</v>
      </c>
      <c r="P14" s="2" t="s">
        <v>599</v>
      </c>
      <c r="Q14" s="2" t="s">
        <v>598</v>
      </c>
      <c r="R14" s="2" t="s">
        <v>599</v>
      </c>
      <c r="S14" s="2" t="s">
        <v>598</v>
      </c>
      <c r="U14" s="20">
        <f t="shared" si="0"/>
        <v>7.5</v>
      </c>
      <c r="V14" s="2">
        <f t="shared" si="1"/>
        <v>0</v>
      </c>
    </row>
    <row r="15" spans="1:22" ht="15" customHeight="1" x14ac:dyDescent="0.25">
      <c r="A15" s="2" t="s">
        <v>33</v>
      </c>
      <c r="B15" s="2" t="s">
        <v>34</v>
      </c>
      <c r="C15" s="2">
        <v>2014</v>
      </c>
      <c r="D15" s="2">
        <v>3.2</v>
      </c>
      <c r="E15" s="2">
        <v>1.4930000000000001</v>
      </c>
      <c r="F15" s="2">
        <v>7.1999999999999995E-2</v>
      </c>
      <c r="G15" s="2" t="s">
        <v>598</v>
      </c>
      <c r="H15" s="2" t="s">
        <v>598</v>
      </c>
      <c r="I15" s="2">
        <v>1.526</v>
      </c>
      <c r="J15" s="2">
        <v>0.108</v>
      </c>
      <c r="K15" s="2" t="s">
        <v>598</v>
      </c>
      <c r="L15" s="2" t="s">
        <v>598</v>
      </c>
      <c r="M15" s="2" t="s">
        <v>598</v>
      </c>
      <c r="N15" s="2" t="s">
        <v>599</v>
      </c>
      <c r="O15" s="2" t="s">
        <v>598</v>
      </c>
      <c r="P15" s="2" t="s">
        <v>599</v>
      </c>
      <c r="Q15" s="2" t="s">
        <v>598</v>
      </c>
      <c r="R15" s="2" t="s">
        <v>599</v>
      </c>
      <c r="S15" s="2" t="s">
        <v>598</v>
      </c>
      <c r="U15" s="20">
        <f t="shared" si="0"/>
        <v>3.2</v>
      </c>
      <c r="V15" s="2">
        <f t="shared" si="1"/>
        <v>0</v>
      </c>
    </row>
    <row r="16" spans="1:22" ht="15" customHeight="1" x14ac:dyDescent="0.25">
      <c r="A16" s="2" t="s">
        <v>33</v>
      </c>
      <c r="B16" s="2" t="s">
        <v>35</v>
      </c>
      <c r="C16" s="2">
        <v>2014</v>
      </c>
      <c r="D16" s="2">
        <v>1.8520000000000001</v>
      </c>
      <c r="E16" s="2">
        <v>0.39200000000000002</v>
      </c>
      <c r="F16" s="2">
        <v>0.04</v>
      </c>
      <c r="G16" s="2" t="s">
        <v>598</v>
      </c>
      <c r="H16" s="2" t="s">
        <v>598</v>
      </c>
      <c r="I16" s="2">
        <v>1.456</v>
      </c>
      <c r="J16" s="2" t="s">
        <v>598</v>
      </c>
      <c r="K16" s="2" t="s">
        <v>598</v>
      </c>
      <c r="L16" s="2" t="s">
        <v>598</v>
      </c>
      <c r="M16" s="2" t="s">
        <v>598</v>
      </c>
      <c r="N16" s="2" t="s">
        <v>599</v>
      </c>
      <c r="O16" s="2" t="s">
        <v>598</v>
      </c>
      <c r="P16" s="2" t="s">
        <v>599</v>
      </c>
      <c r="Q16" s="2" t="s">
        <v>598</v>
      </c>
      <c r="R16" s="2" t="s">
        <v>599</v>
      </c>
      <c r="S16" s="2" t="s">
        <v>598</v>
      </c>
      <c r="U16" s="20">
        <f t="shared" si="0"/>
        <v>1.8520000000000001</v>
      </c>
      <c r="V16" s="2">
        <f t="shared" si="1"/>
        <v>0</v>
      </c>
    </row>
    <row r="17" spans="1:22" ht="15" customHeight="1" x14ac:dyDescent="0.25">
      <c r="A17" s="2" t="s">
        <v>33</v>
      </c>
      <c r="B17" s="2" t="s">
        <v>36</v>
      </c>
      <c r="C17" s="2">
        <v>2014</v>
      </c>
      <c r="D17" s="2">
        <v>7.3579999999999997</v>
      </c>
      <c r="E17" s="2">
        <v>4.2539999999999996</v>
      </c>
      <c r="F17" s="2" t="s">
        <v>598</v>
      </c>
      <c r="G17" s="2" t="s">
        <v>598</v>
      </c>
      <c r="H17" s="2" t="s">
        <v>598</v>
      </c>
      <c r="I17" s="2">
        <v>0.65500000000000003</v>
      </c>
      <c r="J17" s="2">
        <v>7.2999999999999995E-2</v>
      </c>
      <c r="K17" s="2" t="s">
        <v>598</v>
      </c>
      <c r="L17" s="2">
        <v>1.8540000000000001</v>
      </c>
      <c r="M17" s="2">
        <v>0.52300000000000002</v>
      </c>
      <c r="N17" s="2" t="s">
        <v>599</v>
      </c>
      <c r="O17" s="2" t="s">
        <v>598</v>
      </c>
      <c r="P17" s="2" t="s">
        <v>599</v>
      </c>
      <c r="Q17" s="2" t="s">
        <v>598</v>
      </c>
      <c r="R17" s="2" t="s">
        <v>599</v>
      </c>
      <c r="S17" s="2" t="s">
        <v>598</v>
      </c>
      <c r="U17" s="20">
        <f t="shared" si="0"/>
        <v>7.3579999999999997</v>
      </c>
      <c r="V17" s="2">
        <f t="shared" si="1"/>
        <v>0</v>
      </c>
    </row>
    <row r="18" spans="1:22" ht="15" customHeight="1" x14ac:dyDescent="0.25">
      <c r="A18" s="2" t="s">
        <v>33</v>
      </c>
      <c r="B18" s="2" t="s">
        <v>37</v>
      </c>
      <c r="C18" s="2">
        <v>2014</v>
      </c>
      <c r="D18" s="2">
        <v>3.42</v>
      </c>
      <c r="E18" s="2">
        <v>1.724</v>
      </c>
      <c r="F18" s="2">
        <v>5.5E-2</v>
      </c>
      <c r="G18" s="2" t="s">
        <v>598</v>
      </c>
      <c r="H18" s="2" t="s">
        <v>598</v>
      </c>
      <c r="I18" s="2">
        <v>1.444</v>
      </c>
      <c r="J18" s="2">
        <v>0.04</v>
      </c>
      <c r="K18" s="2" t="s">
        <v>598</v>
      </c>
      <c r="L18" s="2" t="s">
        <v>598</v>
      </c>
      <c r="M18" s="2">
        <v>0.157</v>
      </c>
      <c r="N18" s="2" t="s">
        <v>599</v>
      </c>
      <c r="O18" s="2" t="s">
        <v>598</v>
      </c>
      <c r="P18" s="2" t="s">
        <v>599</v>
      </c>
      <c r="Q18" s="2" t="s">
        <v>598</v>
      </c>
      <c r="R18" s="2" t="s">
        <v>599</v>
      </c>
      <c r="S18" s="2" t="s">
        <v>598</v>
      </c>
      <c r="U18" s="20">
        <f t="shared" si="0"/>
        <v>3.42</v>
      </c>
      <c r="V18" s="2">
        <f t="shared" si="1"/>
        <v>0</v>
      </c>
    </row>
    <row r="19" spans="1:22" ht="15" customHeight="1" x14ac:dyDescent="0.25">
      <c r="A19" s="2" t="s">
        <v>33</v>
      </c>
      <c r="B19" s="2" t="s">
        <v>38</v>
      </c>
      <c r="C19" s="2">
        <v>2014</v>
      </c>
      <c r="D19" s="2">
        <v>3.2280000000000002</v>
      </c>
      <c r="E19" s="2">
        <v>2.8519999999999999</v>
      </c>
      <c r="F19" s="2">
        <v>3.7999999999999999E-2</v>
      </c>
      <c r="G19" s="2" t="s">
        <v>598</v>
      </c>
      <c r="H19" s="2" t="s">
        <v>598</v>
      </c>
      <c r="I19" s="2">
        <v>0.33800000000000002</v>
      </c>
      <c r="J19" s="2" t="s">
        <v>598</v>
      </c>
      <c r="K19" s="2" t="s">
        <v>598</v>
      </c>
      <c r="L19" s="2" t="s">
        <v>598</v>
      </c>
      <c r="M19" s="2" t="s">
        <v>598</v>
      </c>
      <c r="N19" s="2" t="s">
        <v>599</v>
      </c>
      <c r="O19" s="2" t="s">
        <v>598</v>
      </c>
      <c r="P19" s="2" t="s">
        <v>599</v>
      </c>
      <c r="Q19" s="2" t="s">
        <v>598</v>
      </c>
      <c r="R19" s="2" t="s">
        <v>599</v>
      </c>
      <c r="S19" s="2" t="s">
        <v>598</v>
      </c>
      <c r="U19" s="20">
        <f t="shared" si="0"/>
        <v>3.2280000000000002</v>
      </c>
      <c r="V19" s="2">
        <f t="shared" si="1"/>
        <v>0</v>
      </c>
    </row>
    <row r="20" spans="1:22" ht="15" customHeight="1" x14ac:dyDescent="0.25">
      <c r="A20" s="2" t="s">
        <v>33</v>
      </c>
      <c r="B20" s="2" t="s">
        <v>39</v>
      </c>
      <c r="C20" s="2">
        <v>2014</v>
      </c>
      <c r="D20" s="2">
        <v>21.513999999999999</v>
      </c>
      <c r="E20" s="2">
        <v>8.1110000000000007</v>
      </c>
      <c r="F20" s="2">
        <v>2.6890000000000001</v>
      </c>
      <c r="G20" s="2" t="s">
        <v>598</v>
      </c>
      <c r="H20" s="2" t="s">
        <v>598</v>
      </c>
      <c r="I20" s="2">
        <v>3.9249999999999998</v>
      </c>
      <c r="J20" s="2">
        <v>5.9359999999999999</v>
      </c>
      <c r="K20" s="2">
        <v>7.8E-2</v>
      </c>
      <c r="L20" s="2" t="s">
        <v>598</v>
      </c>
      <c r="M20" s="2">
        <v>0.77500000000000002</v>
      </c>
      <c r="N20" s="2" t="s">
        <v>599</v>
      </c>
      <c r="O20" s="2" t="s">
        <v>598</v>
      </c>
      <c r="P20" s="2" t="s">
        <v>599</v>
      </c>
      <c r="Q20" s="2" t="s">
        <v>598</v>
      </c>
      <c r="R20" s="2" t="s">
        <v>599</v>
      </c>
      <c r="S20" s="2" t="s">
        <v>598</v>
      </c>
      <c r="U20" s="20">
        <f t="shared" si="0"/>
        <v>21.513999999999999</v>
      </c>
      <c r="V20" s="2">
        <f t="shared" si="1"/>
        <v>0</v>
      </c>
    </row>
    <row r="21" spans="1:22" ht="15" customHeight="1" x14ac:dyDescent="0.25">
      <c r="A21" s="2" t="s">
        <v>33</v>
      </c>
      <c r="B21" s="2" t="s">
        <v>40</v>
      </c>
      <c r="C21" s="2">
        <v>2014</v>
      </c>
      <c r="D21" s="2">
        <v>23.940999999999999</v>
      </c>
      <c r="E21" s="2">
        <v>11.654999999999999</v>
      </c>
      <c r="F21" s="2">
        <v>3.0049999999999999</v>
      </c>
      <c r="G21" s="2">
        <v>2.2490000000000001</v>
      </c>
      <c r="H21" s="2" t="s">
        <v>598</v>
      </c>
      <c r="I21" s="2">
        <v>3.7170000000000001</v>
      </c>
      <c r="J21" s="2">
        <v>1.911</v>
      </c>
      <c r="K21" s="2" t="s">
        <v>598</v>
      </c>
      <c r="L21" s="2">
        <v>1.405</v>
      </c>
      <c r="M21" s="2">
        <v>0</v>
      </c>
      <c r="N21" s="2" t="s">
        <v>599</v>
      </c>
      <c r="O21" s="2" t="s">
        <v>598</v>
      </c>
      <c r="P21" s="2" t="s">
        <v>599</v>
      </c>
      <c r="Q21" s="2" t="s">
        <v>598</v>
      </c>
      <c r="R21" s="2" t="s">
        <v>599</v>
      </c>
      <c r="S21" s="2" t="s">
        <v>598</v>
      </c>
      <c r="U21" s="20">
        <f t="shared" si="0"/>
        <v>23.940999999999999</v>
      </c>
      <c r="V21" s="2">
        <f t="shared" si="1"/>
        <v>0</v>
      </c>
    </row>
    <row r="22" spans="1:22" ht="15" customHeight="1" x14ac:dyDescent="0.25">
      <c r="A22" s="2" t="s">
        <v>33</v>
      </c>
      <c r="B22" s="2" t="s">
        <v>41</v>
      </c>
      <c r="C22" s="2">
        <v>2014</v>
      </c>
      <c r="D22" s="2">
        <v>5.5449999999999999</v>
      </c>
      <c r="E22" s="2">
        <v>4.2809999999999997</v>
      </c>
      <c r="F22" s="2">
        <v>3.2000000000000001E-2</v>
      </c>
      <c r="G22" s="2" t="s">
        <v>598</v>
      </c>
      <c r="H22" s="2" t="s">
        <v>598</v>
      </c>
      <c r="I22" s="2">
        <v>1.081</v>
      </c>
      <c r="J22" s="2">
        <v>0.15</v>
      </c>
      <c r="K22" s="2" t="s">
        <v>598</v>
      </c>
      <c r="L22" s="2" t="s">
        <v>598</v>
      </c>
      <c r="M22" s="2" t="s">
        <v>598</v>
      </c>
      <c r="N22" s="2" t="s">
        <v>599</v>
      </c>
      <c r="O22" s="2" t="s">
        <v>598</v>
      </c>
      <c r="P22" s="2" t="s">
        <v>599</v>
      </c>
      <c r="Q22" s="2" t="s">
        <v>598</v>
      </c>
      <c r="R22" s="2" t="s">
        <v>599</v>
      </c>
      <c r="S22" s="2" t="s">
        <v>598</v>
      </c>
      <c r="U22" s="20">
        <f t="shared" si="0"/>
        <v>5.5449999999999999</v>
      </c>
      <c r="V22" s="2">
        <f t="shared" si="1"/>
        <v>0</v>
      </c>
    </row>
    <row r="23" spans="1:22" ht="15" customHeight="1" x14ac:dyDescent="0.25">
      <c r="A23" s="2" t="s">
        <v>33</v>
      </c>
      <c r="B23" s="2" t="s">
        <v>42</v>
      </c>
      <c r="C23" s="2">
        <v>2014</v>
      </c>
      <c r="D23" s="2">
        <v>2.19</v>
      </c>
      <c r="E23" s="2">
        <v>0.318</v>
      </c>
      <c r="F23" s="2">
        <v>0.189</v>
      </c>
      <c r="G23" s="2" t="s">
        <v>598</v>
      </c>
      <c r="H23" s="2" t="s">
        <v>598</v>
      </c>
      <c r="I23" s="2">
        <v>0.83099999999999996</v>
      </c>
      <c r="J23" s="2" t="s">
        <v>598</v>
      </c>
      <c r="K23" s="2" t="s">
        <v>598</v>
      </c>
      <c r="L23" s="2">
        <v>0.85199999999999998</v>
      </c>
      <c r="M23" s="2" t="s">
        <v>598</v>
      </c>
      <c r="N23" s="2" t="s">
        <v>599</v>
      </c>
      <c r="O23" s="2" t="s">
        <v>598</v>
      </c>
      <c r="P23" s="2" t="s">
        <v>599</v>
      </c>
      <c r="Q23" s="2" t="s">
        <v>598</v>
      </c>
      <c r="R23" s="2" t="s">
        <v>599</v>
      </c>
      <c r="S23" s="2" t="s">
        <v>598</v>
      </c>
      <c r="U23" s="20">
        <f t="shared" si="0"/>
        <v>2.19</v>
      </c>
      <c r="V23" s="2">
        <f t="shared" si="1"/>
        <v>0</v>
      </c>
    </row>
    <row r="24" spans="1:22" ht="15" customHeight="1" x14ac:dyDescent="0.25">
      <c r="A24" s="2" t="s">
        <v>33</v>
      </c>
      <c r="B24" s="2" t="s">
        <v>43</v>
      </c>
      <c r="C24" s="2">
        <v>2014</v>
      </c>
      <c r="D24" s="2">
        <v>2.73</v>
      </c>
      <c r="E24" s="2">
        <v>1.587</v>
      </c>
      <c r="F24" s="2">
        <v>0.16600000000000001</v>
      </c>
      <c r="G24" s="2" t="s">
        <v>598</v>
      </c>
      <c r="H24" s="2" t="s">
        <v>598</v>
      </c>
      <c r="I24" s="2">
        <v>0.997</v>
      </c>
      <c r="J24" s="2" t="s">
        <v>598</v>
      </c>
      <c r="K24" s="2" t="s">
        <v>598</v>
      </c>
      <c r="L24" s="2" t="s">
        <v>598</v>
      </c>
      <c r="M24" s="2" t="s">
        <v>598</v>
      </c>
      <c r="N24" s="2" t="s">
        <v>599</v>
      </c>
      <c r="O24" s="2" t="s">
        <v>598</v>
      </c>
      <c r="P24" s="2" t="s">
        <v>599</v>
      </c>
      <c r="Q24" s="2" t="s">
        <v>598</v>
      </c>
      <c r="R24" s="2" t="s">
        <v>599</v>
      </c>
      <c r="S24" s="2" t="s">
        <v>598</v>
      </c>
      <c r="U24" s="20">
        <f t="shared" si="0"/>
        <v>2.73</v>
      </c>
      <c r="V24" s="2">
        <f t="shared" si="1"/>
        <v>0</v>
      </c>
    </row>
    <row r="25" spans="1:22" ht="15" customHeight="1" x14ac:dyDescent="0.25">
      <c r="A25" s="2" t="s">
        <v>44</v>
      </c>
      <c r="B25" s="2" t="s">
        <v>45</v>
      </c>
      <c r="C25" s="2">
        <v>2014</v>
      </c>
      <c r="D25" s="2">
        <v>13.773999999999999</v>
      </c>
      <c r="E25" s="2">
        <v>5.3479999999999999</v>
      </c>
      <c r="F25" s="2">
        <v>2.9009999999999998</v>
      </c>
      <c r="G25" s="2">
        <v>1.7350000000000001</v>
      </c>
      <c r="H25" s="2" t="s">
        <v>598</v>
      </c>
      <c r="I25" s="2">
        <v>3.3530000000000002</v>
      </c>
      <c r="J25" s="2">
        <v>0.437</v>
      </c>
      <c r="K25" s="2" t="s">
        <v>598</v>
      </c>
      <c r="L25" s="2" t="s">
        <v>598</v>
      </c>
      <c r="M25" s="2" t="s">
        <v>598</v>
      </c>
      <c r="N25" s="2" t="s">
        <v>599</v>
      </c>
      <c r="O25" s="2" t="s">
        <v>598</v>
      </c>
      <c r="P25" s="2" t="s">
        <v>599</v>
      </c>
      <c r="Q25" s="2" t="s">
        <v>598</v>
      </c>
      <c r="R25" s="2" t="s">
        <v>599</v>
      </c>
      <c r="S25" s="2" t="s">
        <v>598</v>
      </c>
      <c r="U25" s="20">
        <f t="shared" si="0"/>
        <v>13.773999999999999</v>
      </c>
      <c r="V25" s="2">
        <f t="shared" si="1"/>
        <v>0</v>
      </c>
    </row>
    <row r="26" spans="1:22" ht="15" customHeight="1" x14ac:dyDescent="0.25">
      <c r="A26" s="2" t="s">
        <v>44</v>
      </c>
      <c r="B26" s="2" t="s">
        <v>46</v>
      </c>
      <c r="C26" s="2">
        <v>2014</v>
      </c>
      <c r="D26" s="2">
        <v>116.577</v>
      </c>
      <c r="E26" s="2">
        <v>47.896999999999998</v>
      </c>
      <c r="F26" s="2">
        <v>22.097000000000001</v>
      </c>
      <c r="G26" s="2">
        <v>5.0739999999999998</v>
      </c>
      <c r="H26" s="2" t="s">
        <v>598</v>
      </c>
      <c r="I26" s="2">
        <v>24.317</v>
      </c>
      <c r="J26" s="2">
        <v>15.593</v>
      </c>
      <c r="K26" s="2">
        <v>1.1379999999999999</v>
      </c>
      <c r="L26" s="2">
        <v>0.46100000000000002</v>
      </c>
      <c r="M26" s="2" t="s">
        <v>598</v>
      </c>
      <c r="N26" s="2" t="s">
        <v>599</v>
      </c>
      <c r="O26" s="2" t="s">
        <v>598</v>
      </c>
      <c r="P26" s="2" t="s">
        <v>599</v>
      </c>
      <c r="Q26" s="2" t="s">
        <v>598</v>
      </c>
      <c r="R26" s="2" t="s">
        <v>599</v>
      </c>
      <c r="S26" s="2" t="s">
        <v>598</v>
      </c>
      <c r="U26" s="20">
        <f t="shared" si="0"/>
        <v>116.577</v>
      </c>
      <c r="V26" s="2">
        <f t="shared" si="1"/>
        <v>0</v>
      </c>
    </row>
    <row r="27" spans="1:22" ht="15" customHeight="1" x14ac:dyDescent="0.25">
      <c r="A27" s="2" t="s">
        <v>44</v>
      </c>
      <c r="B27" s="2" t="s">
        <v>47</v>
      </c>
      <c r="C27" s="2">
        <v>2014</v>
      </c>
      <c r="D27" s="2">
        <v>16.312000000000001</v>
      </c>
      <c r="E27" s="2">
        <v>2.7669999999999999</v>
      </c>
      <c r="F27" s="2">
        <v>1.9470000000000001</v>
      </c>
      <c r="G27" s="2">
        <v>8.2390000000000008</v>
      </c>
      <c r="H27" s="2" t="s">
        <v>598</v>
      </c>
      <c r="I27" s="2">
        <v>2.39</v>
      </c>
      <c r="J27" s="2">
        <v>0.96899999999999997</v>
      </c>
      <c r="K27" s="2" t="s">
        <v>598</v>
      </c>
      <c r="L27" s="2" t="s">
        <v>598</v>
      </c>
      <c r="M27" s="2" t="s">
        <v>598</v>
      </c>
      <c r="N27" s="2" t="s">
        <v>599</v>
      </c>
      <c r="O27" s="2" t="s">
        <v>598</v>
      </c>
      <c r="P27" s="2" t="s">
        <v>599</v>
      </c>
      <c r="Q27" s="2" t="s">
        <v>598</v>
      </c>
      <c r="R27" s="2" t="s">
        <v>599</v>
      </c>
      <c r="S27" s="2" t="s">
        <v>598</v>
      </c>
      <c r="U27" s="20">
        <f t="shared" si="0"/>
        <v>16.312000000000001</v>
      </c>
      <c r="V27" s="2">
        <f t="shared" si="1"/>
        <v>0</v>
      </c>
    </row>
    <row r="28" spans="1:22" ht="15" customHeight="1" x14ac:dyDescent="0.25">
      <c r="A28" s="2" t="s">
        <v>48</v>
      </c>
      <c r="B28" s="2" t="s">
        <v>49</v>
      </c>
      <c r="C28" s="2">
        <v>2014</v>
      </c>
      <c r="D28" s="2">
        <v>24.24</v>
      </c>
      <c r="E28" s="2">
        <v>7.47</v>
      </c>
      <c r="F28" s="2">
        <v>6.7</v>
      </c>
      <c r="G28" s="2">
        <v>0.18</v>
      </c>
      <c r="H28" s="2" t="s">
        <v>609</v>
      </c>
      <c r="I28" s="2">
        <v>4.09</v>
      </c>
      <c r="J28" s="2">
        <v>5.8</v>
      </c>
      <c r="K28" s="2" t="s">
        <v>609</v>
      </c>
      <c r="L28" s="2" t="s">
        <v>609</v>
      </c>
      <c r="M28" s="2" t="s">
        <v>609</v>
      </c>
      <c r="N28" s="2" t="s">
        <v>599</v>
      </c>
      <c r="O28" s="2" t="s">
        <v>598</v>
      </c>
      <c r="P28" s="2" t="s">
        <v>599</v>
      </c>
      <c r="Q28" s="2" t="s">
        <v>598</v>
      </c>
      <c r="R28" s="2" t="s">
        <v>599</v>
      </c>
      <c r="S28" s="2" t="s">
        <v>598</v>
      </c>
      <c r="U28" s="20">
        <f t="shared" si="0"/>
        <v>24.24</v>
      </c>
      <c r="V28" s="2">
        <f t="shared" si="1"/>
        <v>0</v>
      </c>
    </row>
    <row r="29" spans="1:22" ht="15" customHeight="1" x14ac:dyDescent="0.25">
      <c r="A29" s="2" t="s">
        <v>48</v>
      </c>
      <c r="B29" s="2" t="s">
        <v>50</v>
      </c>
      <c r="C29" s="2">
        <v>2014</v>
      </c>
      <c r="D29" s="2">
        <v>2.06</v>
      </c>
      <c r="E29" s="2" t="s">
        <v>609</v>
      </c>
      <c r="F29" s="2">
        <v>0.21</v>
      </c>
      <c r="G29" s="2">
        <v>0.14000000000000001</v>
      </c>
      <c r="H29" s="2" t="s">
        <v>609</v>
      </c>
      <c r="I29" s="2">
        <v>1.48</v>
      </c>
      <c r="J29" s="2">
        <v>0.23</v>
      </c>
      <c r="K29" s="2" t="s">
        <v>598</v>
      </c>
      <c r="L29" s="2" t="s">
        <v>598</v>
      </c>
      <c r="M29" s="2" t="s">
        <v>598</v>
      </c>
      <c r="N29" s="2" t="s">
        <v>599</v>
      </c>
      <c r="O29" s="2" t="s">
        <v>598</v>
      </c>
      <c r="P29" s="2" t="s">
        <v>599</v>
      </c>
      <c r="Q29" s="2" t="s">
        <v>598</v>
      </c>
      <c r="R29" s="2" t="s">
        <v>599</v>
      </c>
      <c r="S29" s="2" t="s">
        <v>598</v>
      </c>
      <c r="U29" s="20">
        <f t="shared" si="0"/>
        <v>2.06</v>
      </c>
      <c r="V29" s="2">
        <f t="shared" si="1"/>
        <v>0</v>
      </c>
    </row>
    <row r="30" spans="1:22" ht="15" customHeight="1" x14ac:dyDescent="0.25">
      <c r="A30" s="2" t="s">
        <v>51</v>
      </c>
      <c r="B30" s="2" t="s">
        <v>52</v>
      </c>
      <c r="C30" s="2">
        <v>2014</v>
      </c>
      <c r="D30" s="2">
        <v>355.608</v>
      </c>
      <c r="E30" s="2">
        <v>135.97800000000001</v>
      </c>
      <c r="F30" s="2">
        <v>89.875</v>
      </c>
      <c r="G30" s="2">
        <v>11.179</v>
      </c>
      <c r="H30" s="2" t="s">
        <v>598</v>
      </c>
      <c r="I30" s="2">
        <v>29.811</v>
      </c>
      <c r="J30" s="2">
        <v>77.082999999999998</v>
      </c>
      <c r="K30" s="2">
        <v>5.8490000000000002</v>
      </c>
      <c r="L30" s="2" t="s">
        <v>598</v>
      </c>
      <c r="M30" s="2" t="s">
        <v>598</v>
      </c>
      <c r="N30" s="2" t="s">
        <v>756</v>
      </c>
      <c r="O30" s="2">
        <v>5.8339999999999996</v>
      </c>
      <c r="P30" s="2" t="s">
        <v>599</v>
      </c>
      <c r="Q30" s="2" t="s">
        <v>598</v>
      </c>
      <c r="R30" s="2" t="s">
        <v>599</v>
      </c>
      <c r="S30" s="2" t="s">
        <v>598</v>
      </c>
      <c r="U30" s="20">
        <f t="shared" si="0"/>
        <v>355.608</v>
      </c>
      <c r="V30" s="2">
        <f t="shared" si="1"/>
        <v>5.8339999999999996</v>
      </c>
    </row>
    <row r="31" spans="1:22" ht="15" customHeight="1" x14ac:dyDescent="0.25">
      <c r="A31" s="2" t="s">
        <v>51</v>
      </c>
      <c r="B31" s="2" t="s">
        <v>53</v>
      </c>
      <c r="C31" s="2">
        <v>2014</v>
      </c>
      <c r="D31" s="2">
        <v>1.7909999999999999</v>
      </c>
      <c r="E31" s="2">
        <v>0.57999999999999996</v>
      </c>
      <c r="F31" s="2">
        <v>0.61</v>
      </c>
      <c r="G31" s="2" t="s">
        <v>598</v>
      </c>
      <c r="H31" s="2" t="s">
        <v>598</v>
      </c>
      <c r="I31" s="2">
        <v>0.6</v>
      </c>
      <c r="J31" s="2" t="s">
        <v>598</v>
      </c>
      <c r="K31" s="2" t="s">
        <v>598</v>
      </c>
      <c r="L31" s="2" t="s">
        <v>598</v>
      </c>
      <c r="M31" s="2" t="s">
        <v>598</v>
      </c>
      <c r="N31" s="2" t="s">
        <v>599</v>
      </c>
      <c r="O31" s="2" t="s">
        <v>598</v>
      </c>
      <c r="P31" s="2" t="s">
        <v>599</v>
      </c>
      <c r="Q31" s="2" t="s">
        <v>598</v>
      </c>
      <c r="R31" s="2" t="s">
        <v>599</v>
      </c>
      <c r="S31" s="2" t="s">
        <v>598</v>
      </c>
      <c r="U31" s="20">
        <f t="shared" si="0"/>
        <v>1.7909999999999999</v>
      </c>
      <c r="V31" s="2">
        <f t="shared" si="1"/>
        <v>0</v>
      </c>
    </row>
    <row r="32" spans="1:22" ht="15" customHeight="1" x14ac:dyDescent="0.25">
      <c r="A32" s="2" t="s">
        <v>51</v>
      </c>
      <c r="B32" s="2" t="s">
        <v>54</v>
      </c>
      <c r="C32" s="2">
        <v>2014</v>
      </c>
      <c r="D32" s="2">
        <v>2.39</v>
      </c>
      <c r="E32" s="2" t="s">
        <v>598</v>
      </c>
      <c r="F32" s="2">
        <v>2.2999999999999998</v>
      </c>
      <c r="G32" s="2" t="s">
        <v>598</v>
      </c>
      <c r="H32" s="2" t="s">
        <v>598</v>
      </c>
      <c r="I32" s="2">
        <v>8.5000000000000006E-2</v>
      </c>
      <c r="J32" s="2" t="s">
        <v>598</v>
      </c>
      <c r="K32" s="2" t="s">
        <v>598</v>
      </c>
      <c r="L32" s="2" t="s">
        <v>598</v>
      </c>
      <c r="M32" s="2" t="s">
        <v>598</v>
      </c>
      <c r="N32" s="2" t="s">
        <v>599</v>
      </c>
      <c r="O32" s="2" t="s">
        <v>598</v>
      </c>
      <c r="P32" s="2" t="s">
        <v>599</v>
      </c>
      <c r="Q32" s="2" t="s">
        <v>598</v>
      </c>
      <c r="R32" s="2" t="s">
        <v>599</v>
      </c>
      <c r="S32" s="2" t="s">
        <v>598</v>
      </c>
      <c r="U32" s="20">
        <f t="shared" si="0"/>
        <v>2.39</v>
      </c>
      <c r="V32" s="2">
        <f t="shared" si="1"/>
        <v>0</v>
      </c>
    </row>
    <row r="33" spans="1:22" ht="15" customHeight="1" x14ac:dyDescent="0.25">
      <c r="A33" s="2" t="s">
        <v>55</v>
      </c>
      <c r="B33" s="2" t="s">
        <v>56</v>
      </c>
      <c r="C33" s="2">
        <v>2014</v>
      </c>
      <c r="D33" s="2">
        <v>550.18899999999996</v>
      </c>
      <c r="E33" s="2">
        <v>285.38299999999998</v>
      </c>
      <c r="F33" s="2">
        <v>44.469000000000001</v>
      </c>
      <c r="G33" s="2">
        <v>23.800999999999998</v>
      </c>
      <c r="H33" s="2">
        <v>5.5129999999999999</v>
      </c>
      <c r="I33" s="2">
        <v>97.215999999999994</v>
      </c>
      <c r="J33" s="2">
        <v>95.509</v>
      </c>
      <c r="K33" s="2">
        <v>3.8109999999999999</v>
      </c>
      <c r="L33" s="2" t="s">
        <v>609</v>
      </c>
      <c r="M33" s="2" t="s">
        <v>598</v>
      </c>
      <c r="N33" s="2" t="s">
        <v>599</v>
      </c>
      <c r="O33" s="2" t="s">
        <v>598</v>
      </c>
      <c r="P33" s="2" t="s">
        <v>599</v>
      </c>
      <c r="Q33" s="2" t="s">
        <v>598</v>
      </c>
      <c r="R33" s="2" t="s">
        <v>599</v>
      </c>
      <c r="S33" s="2" t="s">
        <v>598</v>
      </c>
      <c r="U33" s="20">
        <f t="shared" si="0"/>
        <v>550.18899999999996</v>
      </c>
      <c r="V33" s="2">
        <f t="shared" si="1"/>
        <v>0</v>
      </c>
    </row>
    <row r="34" spans="1:22" ht="15" customHeight="1" x14ac:dyDescent="0.25">
      <c r="A34" s="2" t="s">
        <v>55</v>
      </c>
      <c r="B34" s="2" t="s">
        <v>57</v>
      </c>
      <c r="C34" s="2">
        <v>2014</v>
      </c>
      <c r="D34" s="2">
        <v>17.352</v>
      </c>
      <c r="E34" s="2">
        <v>4.5</v>
      </c>
      <c r="F34" s="2">
        <v>3.23</v>
      </c>
      <c r="G34" s="2">
        <v>3.01</v>
      </c>
      <c r="H34" s="2" t="s">
        <v>598</v>
      </c>
      <c r="I34" s="2">
        <v>5.46</v>
      </c>
      <c r="J34" s="2">
        <v>1.1399999999999999</v>
      </c>
      <c r="K34" s="2" t="s">
        <v>598</v>
      </c>
      <c r="L34" s="2" t="s">
        <v>598</v>
      </c>
      <c r="M34" s="2" t="s">
        <v>598</v>
      </c>
      <c r="N34" s="2" t="s">
        <v>599</v>
      </c>
      <c r="O34" s="2" t="s">
        <v>598</v>
      </c>
      <c r="P34" s="2" t="s">
        <v>599</v>
      </c>
      <c r="Q34" s="2" t="s">
        <v>598</v>
      </c>
      <c r="R34" s="2" t="s">
        <v>599</v>
      </c>
      <c r="S34" s="2" t="s">
        <v>598</v>
      </c>
      <c r="U34" s="20">
        <f t="shared" si="0"/>
        <v>17.352</v>
      </c>
      <c r="V34" s="2">
        <f t="shared" si="1"/>
        <v>0</v>
      </c>
    </row>
    <row r="35" spans="1:22" ht="15" customHeight="1" x14ac:dyDescent="0.25">
      <c r="A35" s="2" t="s">
        <v>58</v>
      </c>
      <c r="B35" s="2" t="s">
        <v>59</v>
      </c>
      <c r="C35" s="2">
        <v>2014</v>
      </c>
      <c r="D35" s="2">
        <v>34.799999999999997</v>
      </c>
      <c r="E35" s="2">
        <v>15.2</v>
      </c>
      <c r="F35" s="2">
        <v>3.5</v>
      </c>
      <c r="G35" s="2" t="s">
        <v>598</v>
      </c>
      <c r="H35" s="2" t="s">
        <v>598</v>
      </c>
      <c r="I35" s="2">
        <v>5.3</v>
      </c>
      <c r="J35" s="2" t="s">
        <v>609</v>
      </c>
      <c r="K35" s="2">
        <v>1.3</v>
      </c>
      <c r="L35" s="2" t="s">
        <v>598</v>
      </c>
      <c r="M35" s="2">
        <v>10.8</v>
      </c>
      <c r="N35" s="2" t="s">
        <v>599</v>
      </c>
      <c r="O35" s="2" t="s">
        <v>598</v>
      </c>
      <c r="P35" s="2" t="s">
        <v>599</v>
      </c>
      <c r="Q35" s="2" t="s">
        <v>598</v>
      </c>
      <c r="R35" s="2" t="s">
        <v>599</v>
      </c>
      <c r="S35" s="2" t="s">
        <v>598</v>
      </c>
      <c r="U35" s="20">
        <f t="shared" si="0"/>
        <v>34.799999999999997</v>
      </c>
      <c r="V35" s="2">
        <f t="shared" si="1"/>
        <v>0</v>
      </c>
    </row>
    <row r="36" spans="1:22"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U36" s="20">
        <f t="shared" si="0"/>
        <v>0</v>
      </c>
      <c r="V36" s="2">
        <f t="shared" si="1"/>
        <v>0</v>
      </c>
    </row>
    <row r="37" spans="1:22"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U37" s="20">
        <f t="shared" si="0"/>
        <v>0</v>
      </c>
      <c r="V37" s="2">
        <f t="shared" si="1"/>
        <v>0</v>
      </c>
    </row>
    <row r="38" spans="1:22" ht="15" customHeight="1" x14ac:dyDescent="0.25">
      <c r="A38" s="2" t="s">
        <v>63</v>
      </c>
      <c r="B38" s="2" t="s">
        <v>64</v>
      </c>
      <c r="C38" s="2">
        <v>2014</v>
      </c>
      <c r="D38" s="2">
        <v>6</v>
      </c>
      <c r="E38" s="2" t="s">
        <v>598</v>
      </c>
      <c r="F38" s="2" t="s">
        <v>598</v>
      </c>
      <c r="G38" s="2" t="s">
        <v>598</v>
      </c>
      <c r="H38" s="2" t="s">
        <v>598</v>
      </c>
      <c r="I38" s="2" t="s">
        <v>598</v>
      </c>
      <c r="J38" s="2" t="s">
        <v>598</v>
      </c>
      <c r="K38" s="2" t="s">
        <v>598</v>
      </c>
      <c r="L38" s="2" t="s">
        <v>598</v>
      </c>
      <c r="M38" s="2" t="s">
        <v>598</v>
      </c>
      <c r="N38" s="2" t="s">
        <v>607</v>
      </c>
      <c r="O38" s="2" t="s">
        <v>598</v>
      </c>
      <c r="P38" s="2" t="s">
        <v>607</v>
      </c>
      <c r="Q38" s="2" t="s">
        <v>598</v>
      </c>
      <c r="R38" s="2" t="s">
        <v>607</v>
      </c>
      <c r="S38" s="2" t="s">
        <v>598</v>
      </c>
      <c r="U38" s="20">
        <f t="shared" si="0"/>
        <v>6</v>
      </c>
      <c r="V38" s="2">
        <f t="shared" si="1"/>
        <v>0</v>
      </c>
    </row>
    <row r="39" spans="1:22" ht="15" customHeight="1" x14ac:dyDescent="0.25">
      <c r="A39" s="2" t="s">
        <v>65</v>
      </c>
      <c r="B39" s="2" t="s">
        <v>66</v>
      </c>
      <c r="C39" s="2">
        <v>2014</v>
      </c>
      <c r="D39" s="2">
        <v>4.0190000000000001</v>
      </c>
      <c r="E39" s="2">
        <v>0.39</v>
      </c>
      <c r="F39" s="2">
        <v>1.917</v>
      </c>
      <c r="G39" s="2" t="s">
        <v>598</v>
      </c>
      <c r="H39" s="2" t="s">
        <v>598</v>
      </c>
      <c r="I39" s="2">
        <v>1.4059999999999999</v>
      </c>
      <c r="J39" s="2">
        <v>0.30599999999999999</v>
      </c>
      <c r="K39" s="2" t="s">
        <v>598</v>
      </c>
      <c r="L39" s="2" t="s">
        <v>598</v>
      </c>
      <c r="M39" s="2" t="s">
        <v>598</v>
      </c>
      <c r="N39" s="2" t="s">
        <v>599</v>
      </c>
      <c r="O39" s="2" t="s">
        <v>598</v>
      </c>
      <c r="P39" s="2" t="s">
        <v>599</v>
      </c>
      <c r="Q39" s="2" t="s">
        <v>598</v>
      </c>
      <c r="R39" s="2" t="s">
        <v>599</v>
      </c>
      <c r="S39" s="2" t="s">
        <v>598</v>
      </c>
      <c r="U39" s="20">
        <f t="shared" si="0"/>
        <v>4.0190000000000001</v>
      </c>
      <c r="V39" s="2">
        <f t="shared" si="1"/>
        <v>0</v>
      </c>
    </row>
    <row r="40" spans="1:22" ht="15" customHeight="1" x14ac:dyDescent="0.25">
      <c r="A40" s="2" t="s">
        <v>65</v>
      </c>
      <c r="B40" s="2" t="s">
        <v>67</v>
      </c>
      <c r="C40" s="2">
        <v>2014</v>
      </c>
      <c r="D40" s="2">
        <v>321.67599999999999</v>
      </c>
      <c r="E40" s="2">
        <v>133.98500000000001</v>
      </c>
      <c r="F40" s="2">
        <v>37.540999999999997</v>
      </c>
      <c r="G40" s="2">
        <v>45.326000000000001</v>
      </c>
      <c r="H40" s="2">
        <v>18.474</v>
      </c>
      <c r="I40" s="2">
        <v>50.892000000000003</v>
      </c>
      <c r="J40" s="2">
        <v>53.231000000000002</v>
      </c>
      <c r="K40" s="2">
        <v>0.70099999999999996</v>
      </c>
      <c r="L40" s="2" t="s">
        <v>598</v>
      </c>
      <c r="M40" s="2" t="s">
        <v>598</v>
      </c>
      <c r="N40" s="2" t="s">
        <v>599</v>
      </c>
      <c r="O40" s="2" t="s">
        <v>598</v>
      </c>
      <c r="P40" s="2" t="s">
        <v>599</v>
      </c>
      <c r="Q40" s="2" t="s">
        <v>598</v>
      </c>
      <c r="R40" s="2" t="s">
        <v>599</v>
      </c>
      <c r="S40" s="2" t="s">
        <v>598</v>
      </c>
      <c r="U40" s="20">
        <f t="shared" si="0"/>
        <v>321.67599999999999</v>
      </c>
      <c r="V40" s="2">
        <f t="shared" si="1"/>
        <v>0</v>
      </c>
    </row>
    <row r="41" spans="1:22" ht="15" customHeight="1" x14ac:dyDescent="0.25">
      <c r="A41" s="2" t="s">
        <v>68</v>
      </c>
      <c r="B41" s="2" t="s">
        <v>69</v>
      </c>
      <c r="C41" s="2">
        <v>2014</v>
      </c>
      <c r="D41" s="2">
        <v>8.2460000000000004</v>
      </c>
      <c r="E41" s="2">
        <v>1.74</v>
      </c>
      <c r="F41" s="2">
        <v>0.125</v>
      </c>
      <c r="G41" s="2" t="s">
        <v>598</v>
      </c>
      <c r="H41" s="2" t="s">
        <v>598</v>
      </c>
      <c r="I41" s="2">
        <v>1.3420000000000001</v>
      </c>
      <c r="J41" s="2">
        <v>3.2949999999999999</v>
      </c>
      <c r="K41" s="2" t="s">
        <v>598</v>
      </c>
      <c r="L41" s="2" t="s">
        <v>598</v>
      </c>
      <c r="M41" s="2">
        <v>1.7430000000000001</v>
      </c>
      <c r="N41" s="2" t="s">
        <v>599</v>
      </c>
      <c r="O41" s="2" t="s">
        <v>598</v>
      </c>
      <c r="P41" s="2" t="s">
        <v>599</v>
      </c>
      <c r="Q41" s="2" t="s">
        <v>598</v>
      </c>
      <c r="R41" s="2" t="s">
        <v>599</v>
      </c>
      <c r="S41" s="2" t="s">
        <v>598</v>
      </c>
      <c r="U41" s="20">
        <f t="shared" si="0"/>
        <v>8.2460000000000004</v>
      </c>
      <c r="V41" s="2">
        <f t="shared" si="1"/>
        <v>0</v>
      </c>
    </row>
    <row r="42" spans="1:22" ht="15" customHeight="1" x14ac:dyDescent="0.25">
      <c r="A42" s="2" t="s">
        <v>68</v>
      </c>
      <c r="B42" s="2" t="s">
        <v>70</v>
      </c>
      <c r="C42" s="2">
        <v>2014</v>
      </c>
      <c r="D42" s="2">
        <v>30.108000000000001</v>
      </c>
      <c r="E42" s="2">
        <v>11.855</v>
      </c>
      <c r="F42" s="2">
        <v>4.9800000000000004</v>
      </c>
      <c r="G42" s="2" t="s">
        <v>598</v>
      </c>
      <c r="H42" s="2" t="s">
        <v>598</v>
      </c>
      <c r="I42" s="2">
        <v>6.9379999999999997</v>
      </c>
      <c r="J42" s="2">
        <v>6.335</v>
      </c>
      <c r="K42" s="2" t="s">
        <v>598</v>
      </c>
      <c r="L42" s="2" t="s">
        <v>598</v>
      </c>
      <c r="M42" s="2" t="s">
        <v>598</v>
      </c>
      <c r="N42" s="2" t="s">
        <v>599</v>
      </c>
      <c r="O42" s="2" t="s">
        <v>598</v>
      </c>
      <c r="P42" s="2" t="s">
        <v>599</v>
      </c>
      <c r="Q42" s="2" t="s">
        <v>598</v>
      </c>
      <c r="R42" s="2" t="s">
        <v>599</v>
      </c>
      <c r="S42" s="2" t="s">
        <v>598</v>
      </c>
      <c r="U42" s="20">
        <f t="shared" si="0"/>
        <v>30.108000000000001</v>
      </c>
      <c r="V42" s="2">
        <f t="shared" si="1"/>
        <v>0</v>
      </c>
    </row>
    <row r="43" spans="1:22" ht="15" customHeight="1" x14ac:dyDescent="0.25">
      <c r="A43" s="2" t="s">
        <v>71</v>
      </c>
      <c r="B43" s="2" t="s">
        <v>72</v>
      </c>
      <c r="C43" s="2">
        <v>2014</v>
      </c>
      <c r="D43" s="2">
        <v>30.693000000000001</v>
      </c>
      <c r="E43" s="2">
        <v>15.1</v>
      </c>
      <c r="F43" s="2">
        <v>4.8</v>
      </c>
      <c r="G43" s="2">
        <v>2.093</v>
      </c>
      <c r="H43" s="2" t="s">
        <v>598</v>
      </c>
      <c r="I43" s="2">
        <v>5.7</v>
      </c>
      <c r="J43" s="2">
        <v>3.8</v>
      </c>
      <c r="K43" s="2">
        <v>0.33</v>
      </c>
      <c r="L43" s="2">
        <v>0.41</v>
      </c>
      <c r="M43" s="2" t="s">
        <v>598</v>
      </c>
      <c r="N43" s="2" t="s">
        <v>599</v>
      </c>
      <c r="O43" s="2" t="s">
        <v>598</v>
      </c>
      <c r="P43" s="2" t="s">
        <v>599</v>
      </c>
      <c r="Q43" s="2" t="s">
        <v>598</v>
      </c>
      <c r="R43" s="2" t="s">
        <v>599</v>
      </c>
      <c r="S43" s="2" t="s">
        <v>598</v>
      </c>
      <c r="U43" s="20">
        <f t="shared" si="0"/>
        <v>30.693000000000001</v>
      </c>
      <c r="V43" s="2">
        <f t="shared" si="1"/>
        <v>0</v>
      </c>
    </row>
    <row r="44" spans="1:22" ht="15" customHeight="1" x14ac:dyDescent="0.25">
      <c r="A44" s="2" t="s">
        <v>71</v>
      </c>
      <c r="B44" s="2" t="s">
        <v>73</v>
      </c>
      <c r="C44" s="2">
        <v>2014</v>
      </c>
      <c r="D44" s="2">
        <v>2.33</v>
      </c>
      <c r="E44" s="2">
        <v>0</v>
      </c>
      <c r="F44" s="2">
        <v>3.5999999999999997E-2</v>
      </c>
      <c r="G44" s="2">
        <v>0</v>
      </c>
      <c r="H44" s="2" t="s">
        <v>598</v>
      </c>
      <c r="I44" s="2">
        <v>0.7</v>
      </c>
      <c r="J44" s="2">
        <v>4.5999999999999999E-2</v>
      </c>
      <c r="K44" s="2">
        <v>0</v>
      </c>
      <c r="L44" s="2">
        <v>0</v>
      </c>
      <c r="M44" s="2" t="s">
        <v>598</v>
      </c>
      <c r="N44" s="2" t="s">
        <v>599</v>
      </c>
      <c r="O44" s="2" t="s">
        <v>598</v>
      </c>
      <c r="P44" s="2" t="s">
        <v>599</v>
      </c>
      <c r="Q44" s="2" t="s">
        <v>598</v>
      </c>
      <c r="R44" s="2" t="s">
        <v>599</v>
      </c>
      <c r="S44" s="2" t="s">
        <v>598</v>
      </c>
      <c r="U44" s="20">
        <f t="shared" si="0"/>
        <v>2.33</v>
      </c>
      <c r="V44" s="2">
        <f t="shared" si="1"/>
        <v>0</v>
      </c>
    </row>
    <row r="45" spans="1:22" ht="15" customHeight="1" x14ac:dyDescent="0.25">
      <c r="A45" s="2" t="s">
        <v>71</v>
      </c>
      <c r="B45" s="2" t="s">
        <v>74</v>
      </c>
      <c r="C45" s="2">
        <v>2014</v>
      </c>
      <c r="D45" s="2">
        <v>2.1859999999999999</v>
      </c>
      <c r="E45" s="2">
        <v>0.32</v>
      </c>
      <c r="F45" s="2">
        <v>3.2000000000000001E-2</v>
      </c>
      <c r="G45" s="2">
        <v>0</v>
      </c>
      <c r="H45" s="2" t="s">
        <v>598</v>
      </c>
      <c r="I45" s="2">
        <v>0.55000000000000004</v>
      </c>
      <c r="J45" s="2">
        <v>0.18</v>
      </c>
      <c r="K45" s="2">
        <v>0</v>
      </c>
      <c r="L45" s="2">
        <v>0</v>
      </c>
      <c r="M45" s="2" t="s">
        <v>598</v>
      </c>
      <c r="N45" s="2" t="s">
        <v>599</v>
      </c>
      <c r="O45" s="2" t="s">
        <v>598</v>
      </c>
      <c r="P45" s="2" t="s">
        <v>599</v>
      </c>
      <c r="Q45" s="2" t="s">
        <v>598</v>
      </c>
      <c r="R45" s="2" t="s">
        <v>599</v>
      </c>
      <c r="S45" s="2" t="s">
        <v>598</v>
      </c>
      <c r="U45" s="20">
        <f t="shared" si="0"/>
        <v>2.1859999999999999</v>
      </c>
      <c r="V45" s="2">
        <f t="shared" si="1"/>
        <v>0</v>
      </c>
    </row>
    <row r="46" spans="1:22" ht="15" customHeight="1" x14ac:dyDescent="0.25">
      <c r="A46" s="2" t="s">
        <v>71</v>
      </c>
      <c r="B46" s="2" t="s">
        <v>75</v>
      </c>
      <c r="C46" s="2">
        <v>2014</v>
      </c>
      <c r="D46" s="2">
        <v>0.42799999999999999</v>
      </c>
      <c r="E46" s="2">
        <v>0.215</v>
      </c>
      <c r="F46" s="2">
        <v>2.3E-2</v>
      </c>
      <c r="G46" s="2" t="s">
        <v>598</v>
      </c>
      <c r="H46" s="2" t="s">
        <v>598</v>
      </c>
      <c r="I46" s="2">
        <v>0.2</v>
      </c>
      <c r="J46" s="2" t="s">
        <v>598</v>
      </c>
      <c r="K46" s="2" t="s">
        <v>598</v>
      </c>
      <c r="L46" s="2" t="s">
        <v>598</v>
      </c>
      <c r="M46" s="2" t="s">
        <v>598</v>
      </c>
      <c r="N46" s="2" t="s">
        <v>599</v>
      </c>
      <c r="O46" s="2" t="s">
        <v>598</v>
      </c>
      <c r="P46" s="2" t="s">
        <v>599</v>
      </c>
      <c r="Q46" s="2" t="s">
        <v>598</v>
      </c>
      <c r="R46" s="2" t="s">
        <v>599</v>
      </c>
      <c r="S46" s="2" t="s">
        <v>598</v>
      </c>
      <c r="U46" s="20">
        <f t="shared" si="0"/>
        <v>0.42799999999999999</v>
      </c>
      <c r="V46" s="2">
        <f t="shared" si="1"/>
        <v>0</v>
      </c>
    </row>
    <row r="47" spans="1:22" ht="15" customHeight="1" x14ac:dyDescent="0.25">
      <c r="A47" s="2" t="s">
        <v>76</v>
      </c>
      <c r="B47" s="2" t="s">
        <v>77</v>
      </c>
      <c r="C47" s="2">
        <v>2014</v>
      </c>
      <c r="D47" s="2">
        <v>6.95</v>
      </c>
      <c r="E47" s="2" t="s">
        <v>609</v>
      </c>
      <c r="F47" s="2" t="s">
        <v>609</v>
      </c>
      <c r="G47" s="2" t="s">
        <v>609</v>
      </c>
      <c r="H47" s="2" t="s">
        <v>609</v>
      </c>
      <c r="I47" s="2" t="s">
        <v>609</v>
      </c>
      <c r="J47" s="2" t="s">
        <v>609</v>
      </c>
      <c r="K47" s="2" t="s">
        <v>609</v>
      </c>
      <c r="L47" s="2" t="s">
        <v>609</v>
      </c>
      <c r="M47" s="2">
        <v>0</v>
      </c>
      <c r="N47" s="2" t="s">
        <v>599</v>
      </c>
      <c r="O47" s="2" t="s">
        <v>598</v>
      </c>
      <c r="P47" s="2" t="s">
        <v>599</v>
      </c>
      <c r="Q47" s="2" t="s">
        <v>598</v>
      </c>
      <c r="R47" s="2" t="s">
        <v>599</v>
      </c>
      <c r="S47" s="2" t="s">
        <v>598</v>
      </c>
      <c r="U47" s="20">
        <f t="shared" si="0"/>
        <v>6.95</v>
      </c>
      <c r="V47" s="2">
        <f t="shared" si="1"/>
        <v>0</v>
      </c>
    </row>
    <row r="48" spans="1:22"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U48" s="20">
        <f t="shared" si="0"/>
        <v>0</v>
      </c>
      <c r="V48" s="2">
        <f t="shared" si="1"/>
        <v>0</v>
      </c>
    </row>
    <row r="49" spans="1:22" ht="15" customHeight="1" x14ac:dyDescent="0.25">
      <c r="A49" s="2" t="s">
        <v>76</v>
      </c>
      <c r="B49" s="2" t="s">
        <v>79</v>
      </c>
      <c r="C49" s="2">
        <v>2014</v>
      </c>
      <c r="D49" s="2">
        <v>54.47</v>
      </c>
      <c r="E49" s="2" t="s">
        <v>609</v>
      </c>
      <c r="F49" s="2" t="s">
        <v>609</v>
      </c>
      <c r="G49" s="2" t="s">
        <v>609</v>
      </c>
      <c r="H49" s="2" t="s">
        <v>609</v>
      </c>
      <c r="I49" s="2" t="s">
        <v>609</v>
      </c>
      <c r="J49" s="2" t="s">
        <v>609</v>
      </c>
      <c r="K49" s="2" t="s">
        <v>609</v>
      </c>
      <c r="L49" s="2" t="s">
        <v>609</v>
      </c>
      <c r="M49" s="2" t="s">
        <v>609</v>
      </c>
      <c r="N49" s="2" t="s">
        <v>599</v>
      </c>
      <c r="O49" s="2" t="s">
        <v>598</v>
      </c>
      <c r="P49" s="2" t="s">
        <v>599</v>
      </c>
      <c r="Q49" s="2" t="s">
        <v>598</v>
      </c>
      <c r="R49" s="2" t="s">
        <v>599</v>
      </c>
      <c r="S49" s="2" t="s">
        <v>598</v>
      </c>
      <c r="U49" s="20">
        <f t="shared" si="0"/>
        <v>54.47</v>
      </c>
      <c r="V49" s="2">
        <f t="shared" si="1"/>
        <v>0</v>
      </c>
    </row>
    <row r="50" spans="1:22" ht="15" customHeight="1" x14ac:dyDescent="0.25">
      <c r="A50" s="2" t="s">
        <v>76</v>
      </c>
      <c r="B50" s="2" t="s">
        <v>80</v>
      </c>
      <c r="C50" s="2">
        <v>2014</v>
      </c>
      <c r="D50" s="2">
        <v>27.039000000000001</v>
      </c>
      <c r="E50" s="2" t="s">
        <v>609</v>
      </c>
      <c r="F50" s="2" t="s">
        <v>609</v>
      </c>
      <c r="G50" s="2" t="s">
        <v>609</v>
      </c>
      <c r="H50" s="2" t="s">
        <v>609</v>
      </c>
      <c r="I50" s="2" t="s">
        <v>609</v>
      </c>
      <c r="J50" s="2" t="s">
        <v>609</v>
      </c>
      <c r="K50" s="2" t="s">
        <v>609</v>
      </c>
      <c r="L50" s="2" t="s">
        <v>609</v>
      </c>
      <c r="M50" s="2" t="s">
        <v>609</v>
      </c>
      <c r="N50" s="2" t="s">
        <v>599</v>
      </c>
      <c r="O50" s="2" t="s">
        <v>598</v>
      </c>
      <c r="P50" s="2" t="s">
        <v>599</v>
      </c>
      <c r="Q50" s="2" t="s">
        <v>598</v>
      </c>
      <c r="R50" s="2" t="s">
        <v>599</v>
      </c>
      <c r="S50" s="2" t="s">
        <v>598</v>
      </c>
      <c r="U50" s="20">
        <f t="shared" si="0"/>
        <v>27.039000000000001</v>
      </c>
      <c r="V50" s="2">
        <f t="shared" si="1"/>
        <v>0</v>
      </c>
    </row>
    <row r="51" spans="1:22" ht="15" customHeight="1" x14ac:dyDescent="0.25">
      <c r="A51" s="2" t="s">
        <v>76</v>
      </c>
      <c r="B51" s="2" t="s">
        <v>81</v>
      </c>
      <c r="C51" s="2">
        <v>2014</v>
      </c>
      <c r="D51" s="2">
        <v>26.3</v>
      </c>
      <c r="E51" s="2" t="s">
        <v>609</v>
      </c>
      <c r="F51" s="2" t="s">
        <v>609</v>
      </c>
      <c r="G51" s="2" t="s">
        <v>609</v>
      </c>
      <c r="H51" s="2" t="s">
        <v>609</v>
      </c>
      <c r="I51" s="2" t="s">
        <v>609</v>
      </c>
      <c r="J51" s="2" t="s">
        <v>609</v>
      </c>
      <c r="K51" s="2" t="s">
        <v>609</v>
      </c>
      <c r="L51" s="2" t="s">
        <v>609</v>
      </c>
      <c r="M51" s="2" t="s">
        <v>609</v>
      </c>
      <c r="N51" s="2" t="s">
        <v>599</v>
      </c>
      <c r="O51" s="2" t="s">
        <v>598</v>
      </c>
      <c r="P51" s="2" t="s">
        <v>599</v>
      </c>
      <c r="Q51" s="2" t="s">
        <v>598</v>
      </c>
      <c r="R51" s="2" t="s">
        <v>599</v>
      </c>
      <c r="S51" s="2" t="s">
        <v>598</v>
      </c>
      <c r="U51" s="20">
        <f t="shared" si="0"/>
        <v>26.3</v>
      </c>
      <c r="V51" s="2">
        <f t="shared" si="1"/>
        <v>0</v>
      </c>
    </row>
    <row r="52" spans="1:22" ht="15" customHeight="1" x14ac:dyDescent="0.25">
      <c r="A52" s="2" t="s">
        <v>76</v>
      </c>
      <c r="B52" s="2" t="s">
        <v>82</v>
      </c>
      <c r="C52" s="2">
        <v>2014</v>
      </c>
      <c r="D52" s="2">
        <v>14.2</v>
      </c>
      <c r="E52" s="2" t="s">
        <v>598</v>
      </c>
      <c r="F52" s="2" t="s">
        <v>598</v>
      </c>
      <c r="G52" s="2" t="s">
        <v>609</v>
      </c>
      <c r="H52" s="2" t="s">
        <v>598</v>
      </c>
      <c r="I52" s="2" t="s">
        <v>609</v>
      </c>
      <c r="J52" s="2" t="s">
        <v>609</v>
      </c>
      <c r="K52" s="2" t="s">
        <v>609</v>
      </c>
      <c r="L52" s="2" t="s">
        <v>609</v>
      </c>
      <c r="M52" s="2" t="s">
        <v>609</v>
      </c>
      <c r="N52" s="2" t="s">
        <v>599</v>
      </c>
      <c r="O52" s="2" t="s">
        <v>598</v>
      </c>
      <c r="P52" s="2" t="s">
        <v>599</v>
      </c>
      <c r="Q52" s="2" t="s">
        <v>598</v>
      </c>
      <c r="R52" s="2" t="s">
        <v>599</v>
      </c>
      <c r="S52" s="2" t="s">
        <v>598</v>
      </c>
      <c r="U52" s="20">
        <f t="shared" si="0"/>
        <v>14.2</v>
      </c>
      <c r="V52" s="2">
        <f t="shared" si="1"/>
        <v>0</v>
      </c>
    </row>
    <row r="53" spans="1:22" ht="15" customHeight="1" x14ac:dyDescent="0.25">
      <c r="A53" s="2" t="s">
        <v>76</v>
      </c>
      <c r="B53" s="2" t="s">
        <v>83</v>
      </c>
      <c r="C53" s="2">
        <v>2014</v>
      </c>
      <c r="D53" s="2">
        <v>959.51300000000003</v>
      </c>
      <c r="E53" s="2">
        <v>509.91612800000001</v>
      </c>
      <c r="F53" s="2">
        <v>89.868103000000005</v>
      </c>
      <c r="G53" s="2">
        <v>114.631581</v>
      </c>
      <c r="H53" s="2">
        <v>4.3730000000000002</v>
      </c>
      <c r="I53" s="2">
        <v>113.634395</v>
      </c>
      <c r="J53" s="2">
        <v>121.55001300000001</v>
      </c>
      <c r="K53" s="2">
        <v>5.540324</v>
      </c>
      <c r="L53" s="2" t="s">
        <v>609</v>
      </c>
      <c r="M53" s="2" t="s">
        <v>609</v>
      </c>
      <c r="N53" s="2" t="s">
        <v>599</v>
      </c>
      <c r="O53" s="2" t="s">
        <v>598</v>
      </c>
      <c r="P53" s="2" t="s">
        <v>599</v>
      </c>
      <c r="Q53" s="2" t="s">
        <v>598</v>
      </c>
      <c r="R53" s="2" t="s">
        <v>599</v>
      </c>
      <c r="S53" s="2" t="s">
        <v>598</v>
      </c>
      <c r="U53" s="20">
        <f t="shared" si="0"/>
        <v>959.51300000000003</v>
      </c>
      <c r="V53" s="2">
        <f t="shared" si="1"/>
        <v>0</v>
      </c>
    </row>
    <row r="54" spans="1:22" ht="15" customHeight="1" x14ac:dyDescent="0.25">
      <c r="A54" s="2" t="s">
        <v>76</v>
      </c>
      <c r="B54" s="2" t="s">
        <v>84</v>
      </c>
      <c r="C54" s="2">
        <v>2014</v>
      </c>
      <c r="D54" s="2">
        <v>278.8</v>
      </c>
      <c r="E54" s="2" t="s">
        <v>609</v>
      </c>
      <c r="F54" s="2" t="s">
        <v>609</v>
      </c>
      <c r="G54" s="2" t="s">
        <v>609</v>
      </c>
      <c r="H54" s="2" t="s">
        <v>609</v>
      </c>
      <c r="I54" s="2" t="s">
        <v>609</v>
      </c>
      <c r="J54" s="2" t="s">
        <v>609</v>
      </c>
      <c r="K54" s="2" t="s">
        <v>609</v>
      </c>
      <c r="L54" s="2" t="s">
        <v>609</v>
      </c>
      <c r="M54" s="2" t="s">
        <v>609</v>
      </c>
      <c r="N54" s="2" t="s">
        <v>663</v>
      </c>
      <c r="O54" s="2">
        <v>19.7</v>
      </c>
      <c r="P54" s="2" t="s">
        <v>599</v>
      </c>
      <c r="Q54" s="2" t="s">
        <v>598</v>
      </c>
      <c r="R54" s="2" t="s">
        <v>599</v>
      </c>
      <c r="S54" s="2" t="s">
        <v>598</v>
      </c>
      <c r="U54" s="20">
        <f t="shared" si="0"/>
        <v>278.8</v>
      </c>
      <c r="V54" s="2">
        <f t="shared" si="1"/>
        <v>19.7</v>
      </c>
    </row>
    <row r="55" spans="1:22" ht="15" customHeight="1" x14ac:dyDescent="0.25">
      <c r="A55" s="2" t="s">
        <v>76</v>
      </c>
      <c r="B55" s="2" t="s">
        <v>85</v>
      </c>
      <c r="C55" s="2">
        <v>2014</v>
      </c>
      <c r="D55" s="2">
        <v>46.5</v>
      </c>
      <c r="E55" s="2" t="s">
        <v>609</v>
      </c>
      <c r="F55" s="2" t="s">
        <v>609</v>
      </c>
      <c r="G55" s="2" t="s">
        <v>609</v>
      </c>
      <c r="H55" s="2" t="s">
        <v>609</v>
      </c>
      <c r="I55" s="2" t="s">
        <v>609</v>
      </c>
      <c r="J55" s="2" t="s">
        <v>609</v>
      </c>
      <c r="K55" s="2" t="s">
        <v>609</v>
      </c>
      <c r="L55" s="2" t="s">
        <v>609</v>
      </c>
      <c r="M55" s="2" t="s">
        <v>609</v>
      </c>
      <c r="N55" s="2" t="s">
        <v>599</v>
      </c>
      <c r="O55" s="2" t="s">
        <v>598</v>
      </c>
      <c r="P55" s="2" t="s">
        <v>599</v>
      </c>
      <c r="Q55" s="2" t="s">
        <v>598</v>
      </c>
      <c r="R55" s="2" t="s">
        <v>599</v>
      </c>
      <c r="S55" s="2" t="s">
        <v>598</v>
      </c>
      <c r="U55" s="20">
        <f t="shared" si="0"/>
        <v>46.5</v>
      </c>
      <c r="V55" s="2">
        <f t="shared" si="1"/>
        <v>0</v>
      </c>
    </row>
    <row r="56" spans="1:22" ht="15" customHeight="1" x14ac:dyDescent="0.25">
      <c r="A56" s="2" t="s">
        <v>76</v>
      </c>
      <c r="B56" s="2" t="s">
        <v>86</v>
      </c>
      <c r="C56" s="2">
        <v>2014</v>
      </c>
      <c r="D56" s="2">
        <v>1940</v>
      </c>
      <c r="E56" s="2" t="s">
        <v>598</v>
      </c>
      <c r="F56" s="2" t="s">
        <v>598</v>
      </c>
      <c r="G56" s="2" t="s">
        <v>598</v>
      </c>
      <c r="H56" s="2" t="s">
        <v>598</v>
      </c>
      <c r="I56" s="2" t="s">
        <v>598</v>
      </c>
      <c r="J56" s="2" t="s">
        <v>598</v>
      </c>
      <c r="K56" s="2" t="s">
        <v>598</v>
      </c>
      <c r="L56" s="2" t="s">
        <v>598</v>
      </c>
      <c r="M56" s="2">
        <v>17.7</v>
      </c>
      <c r="N56" s="2" t="s">
        <v>599</v>
      </c>
      <c r="O56" s="2" t="s">
        <v>598</v>
      </c>
      <c r="P56" s="2" t="s">
        <v>599</v>
      </c>
      <c r="Q56" s="2" t="s">
        <v>598</v>
      </c>
      <c r="R56" s="2" t="s">
        <v>599</v>
      </c>
      <c r="S56" s="2" t="s">
        <v>598</v>
      </c>
      <c r="U56" s="20">
        <f t="shared" si="0"/>
        <v>1940</v>
      </c>
      <c r="V56" s="2">
        <f t="shared" si="1"/>
        <v>0</v>
      </c>
    </row>
    <row r="57" spans="1:22" ht="15" customHeight="1" x14ac:dyDescent="0.25">
      <c r="A57" s="2" t="s">
        <v>76</v>
      </c>
      <c r="B57" s="2" t="s">
        <v>87</v>
      </c>
      <c r="C57" s="2">
        <v>2014</v>
      </c>
      <c r="D57" s="2">
        <v>99.132000000000005</v>
      </c>
      <c r="E57" s="2">
        <v>28.265000000000001</v>
      </c>
      <c r="F57" s="2">
        <v>11.2</v>
      </c>
      <c r="G57" s="2">
        <v>6.9260000000000002</v>
      </c>
      <c r="H57" s="2" t="s">
        <v>598</v>
      </c>
      <c r="I57" s="2">
        <v>15.452</v>
      </c>
      <c r="J57" s="2">
        <v>28.349</v>
      </c>
      <c r="K57" s="2" t="s">
        <v>609</v>
      </c>
      <c r="L57" s="2" t="s">
        <v>609</v>
      </c>
      <c r="M57" s="2">
        <v>8.94</v>
      </c>
      <c r="N57" s="2" t="s">
        <v>599</v>
      </c>
      <c r="O57" s="2" t="s">
        <v>598</v>
      </c>
      <c r="P57" s="2" t="s">
        <v>599</v>
      </c>
      <c r="Q57" s="2" t="s">
        <v>598</v>
      </c>
      <c r="R57" s="2" t="s">
        <v>599</v>
      </c>
      <c r="S57" s="2" t="s">
        <v>598</v>
      </c>
      <c r="U57" s="20">
        <f t="shared" si="0"/>
        <v>99.132000000000005</v>
      </c>
      <c r="V57" s="2">
        <f t="shared" si="1"/>
        <v>0</v>
      </c>
    </row>
    <row r="58" spans="1:22"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U58" s="20">
        <f t="shared" si="0"/>
        <v>0</v>
      </c>
      <c r="V58" s="2">
        <f t="shared" si="1"/>
        <v>0</v>
      </c>
    </row>
    <row r="59" spans="1:22" ht="15" customHeight="1" x14ac:dyDescent="0.25">
      <c r="A59" s="2" t="s">
        <v>76</v>
      </c>
      <c r="B59" s="2" t="s">
        <v>89</v>
      </c>
      <c r="C59" s="2">
        <v>2014</v>
      </c>
      <c r="D59" s="2">
        <v>870.2</v>
      </c>
      <c r="E59" s="2" t="s">
        <v>598</v>
      </c>
      <c r="F59" s="2" t="s">
        <v>598</v>
      </c>
      <c r="G59" s="2" t="s">
        <v>598</v>
      </c>
      <c r="H59" s="2" t="s">
        <v>598</v>
      </c>
      <c r="I59" s="2" t="s">
        <v>598</v>
      </c>
      <c r="J59" s="2" t="s">
        <v>598</v>
      </c>
      <c r="K59" s="2">
        <v>3.3</v>
      </c>
      <c r="L59" s="2" t="s">
        <v>598</v>
      </c>
      <c r="M59" s="2" t="s">
        <v>598</v>
      </c>
      <c r="N59" s="2" t="s">
        <v>599</v>
      </c>
      <c r="O59" s="2" t="s">
        <v>598</v>
      </c>
      <c r="P59" s="2" t="s">
        <v>599</v>
      </c>
      <c r="Q59" s="2" t="s">
        <v>598</v>
      </c>
      <c r="R59" s="2" t="s">
        <v>599</v>
      </c>
      <c r="S59" s="2" t="s">
        <v>598</v>
      </c>
      <c r="U59" s="20">
        <f t="shared" si="0"/>
        <v>870.2</v>
      </c>
      <c r="V59" s="2">
        <f t="shared" si="1"/>
        <v>0</v>
      </c>
    </row>
    <row r="60" spans="1:22" ht="15" customHeight="1" x14ac:dyDescent="0.25">
      <c r="A60" s="2" t="s">
        <v>76</v>
      </c>
      <c r="B60" s="2" t="s">
        <v>90</v>
      </c>
      <c r="C60" s="2">
        <v>2014</v>
      </c>
      <c r="D60" s="2">
        <v>22.065999999999999</v>
      </c>
      <c r="E60" s="2" t="s">
        <v>609</v>
      </c>
      <c r="F60" s="2" t="s">
        <v>609</v>
      </c>
      <c r="G60" s="2" t="s">
        <v>609</v>
      </c>
      <c r="H60" s="2" t="s">
        <v>609</v>
      </c>
      <c r="I60" s="2" t="s">
        <v>609</v>
      </c>
      <c r="J60" s="2" t="s">
        <v>609</v>
      </c>
      <c r="K60" s="2" t="s">
        <v>609</v>
      </c>
      <c r="L60" s="2" t="s">
        <v>609</v>
      </c>
      <c r="M60" s="2" t="s">
        <v>609</v>
      </c>
      <c r="N60" s="2" t="s">
        <v>599</v>
      </c>
      <c r="O60" s="2" t="s">
        <v>598</v>
      </c>
      <c r="P60" s="2" t="s">
        <v>599</v>
      </c>
      <c r="Q60" s="2" t="s">
        <v>598</v>
      </c>
      <c r="R60" s="2" t="s">
        <v>599</v>
      </c>
      <c r="S60" s="2" t="s">
        <v>598</v>
      </c>
      <c r="U60" s="20">
        <f t="shared" si="0"/>
        <v>22.065999999999999</v>
      </c>
      <c r="V60" s="2">
        <f t="shared" si="1"/>
        <v>0</v>
      </c>
    </row>
    <row r="61" spans="1:22" ht="15" customHeight="1" x14ac:dyDescent="0.25">
      <c r="A61" s="2" t="s">
        <v>76</v>
      </c>
      <c r="B61" s="2" t="s">
        <v>91</v>
      </c>
      <c r="C61" s="2">
        <v>2014</v>
      </c>
      <c r="D61" s="2">
        <v>55.043999999999997</v>
      </c>
      <c r="E61" s="2" t="s">
        <v>609</v>
      </c>
      <c r="F61" s="2" t="s">
        <v>609</v>
      </c>
      <c r="G61" s="2" t="s">
        <v>609</v>
      </c>
      <c r="H61" s="2" t="s">
        <v>609</v>
      </c>
      <c r="I61" s="2" t="s">
        <v>609</v>
      </c>
      <c r="J61" s="2" t="s">
        <v>609</v>
      </c>
      <c r="K61" s="2" t="s">
        <v>609</v>
      </c>
      <c r="L61" s="2" t="s">
        <v>609</v>
      </c>
      <c r="M61" s="2" t="s">
        <v>609</v>
      </c>
      <c r="N61" s="2" t="s">
        <v>599</v>
      </c>
      <c r="O61" s="2" t="s">
        <v>598</v>
      </c>
      <c r="P61" s="2" t="s">
        <v>599</v>
      </c>
      <c r="Q61" s="2" t="s">
        <v>598</v>
      </c>
      <c r="R61" s="2" t="s">
        <v>599</v>
      </c>
      <c r="S61" s="2" t="s">
        <v>598</v>
      </c>
      <c r="U61" s="20">
        <f t="shared" si="0"/>
        <v>55.043999999999997</v>
      </c>
      <c r="V61" s="2">
        <f t="shared" si="1"/>
        <v>0</v>
      </c>
    </row>
    <row r="62" spans="1:22" ht="15" customHeight="1" x14ac:dyDescent="0.25">
      <c r="A62" s="2" t="s">
        <v>76</v>
      </c>
      <c r="B62" s="2" t="s">
        <v>92</v>
      </c>
      <c r="C62" s="2">
        <v>2014</v>
      </c>
      <c r="D62" s="2">
        <v>27.52</v>
      </c>
      <c r="E62" s="2" t="s">
        <v>609</v>
      </c>
      <c r="F62" s="2" t="s">
        <v>609</v>
      </c>
      <c r="G62" s="2" t="s">
        <v>609</v>
      </c>
      <c r="H62" s="2" t="s">
        <v>609</v>
      </c>
      <c r="I62" s="2" t="s">
        <v>609</v>
      </c>
      <c r="J62" s="2" t="s">
        <v>609</v>
      </c>
      <c r="K62" s="2" t="s">
        <v>609</v>
      </c>
      <c r="L62" s="2" t="s">
        <v>609</v>
      </c>
      <c r="M62" s="2">
        <v>0</v>
      </c>
      <c r="N62" s="2" t="s">
        <v>599</v>
      </c>
      <c r="O62" s="2" t="s">
        <v>598</v>
      </c>
      <c r="P62" s="2" t="s">
        <v>599</v>
      </c>
      <c r="Q62" s="2" t="s">
        <v>598</v>
      </c>
      <c r="R62" s="2" t="s">
        <v>599</v>
      </c>
      <c r="S62" s="2" t="s">
        <v>598</v>
      </c>
      <c r="U62" s="20">
        <f t="shared" si="0"/>
        <v>27.52</v>
      </c>
      <c r="V62" s="2">
        <f t="shared" si="1"/>
        <v>0</v>
      </c>
    </row>
    <row r="63" spans="1:22" ht="15" customHeight="1" x14ac:dyDescent="0.25">
      <c r="A63" s="2" t="s">
        <v>76</v>
      </c>
      <c r="B63" s="2" t="s">
        <v>93</v>
      </c>
      <c r="C63" s="2">
        <v>2014</v>
      </c>
      <c r="D63" s="2">
        <v>63.171999999999997</v>
      </c>
      <c r="E63" s="2" t="s">
        <v>598</v>
      </c>
      <c r="F63" s="2" t="s">
        <v>598</v>
      </c>
      <c r="G63" s="2" t="s">
        <v>598</v>
      </c>
      <c r="H63" s="2" t="s">
        <v>598</v>
      </c>
      <c r="I63" s="2" t="s">
        <v>598</v>
      </c>
      <c r="J63" s="2" t="s">
        <v>598</v>
      </c>
      <c r="K63" s="2" t="s">
        <v>598</v>
      </c>
      <c r="L63" s="2" t="s">
        <v>598</v>
      </c>
      <c r="M63" s="2" t="s">
        <v>598</v>
      </c>
      <c r="N63" s="2" t="s">
        <v>599</v>
      </c>
      <c r="O63" s="2" t="s">
        <v>598</v>
      </c>
      <c r="P63" s="2" t="s">
        <v>599</v>
      </c>
      <c r="Q63" s="2" t="s">
        <v>598</v>
      </c>
      <c r="R63" s="2" t="s">
        <v>599</v>
      </c>
      <c r="S63" s="2" t="s">
        <v>598</v>
      </c>
      <c r="U63" s="20">
        <f t="shared" si="0"/>
        <v>63.171999999999997</v>
      </c>
      <c r="V63" s="2">
        <f t="shared" si="1"/>
        <v>0</v>
      </c>
    </row>
    <row r="64" spans="1:22" ht="15" customHeight="1" x14ac:dyDescent="0.25">
      <c r="A64" s="2" t="s">
        <v>76</v>
      </c>
      <c r="B64" s="2" t="s">
        <v>94</v>
      </c>
      <c r="C64" s="2">
        <v>2014</v>
      </c>
      <c r="D64" s="2">
        <v>27.4</v>
      </c>
      <c r="E64" s="2" t="s">
        <v>598</v>
      </c>
      <c r="F64" s="2" t="s">
        <v>609</v>
      </c>
      <c r="G64" s="2" t="s">
        <v>609</v>
      </c>
      <c r="H64" s="2" t="s">
        <v>609</v>
      </c>
      <c r="I64" s="2" t="s">
        <v>609</v>
      </c>
      <c r="J64" s="2" t="s">
        <v>609</v>
      </c>
      <c r="K64" s="2" t="s">
        <v>609</v>
      </c>
      <c r="L64" s="2" t="s">
        <v>609</v>
      </c>
      <c r="M64" s="2" t="s">
        <v>609</v>
      </c>
      <c r="N64" s="2" t="s">
        <v>599</v>
      </c>
      <c r="O64" s="2" t="s">
        <v>598</v>
      </c>
      <c r="P64" s="2" t="s">
        <v>599</v>
      </c>
      <c r="Q64" s="2" t="s">
        <v>598</v>
      </c>
      <c r="R64" s="2" t="s">
        <v>599</v>
      </c>
      <c r="S64" s="2" t="s">
        <v>598</v>
      </c>
      <c r="U64" s="20">
        <f t="shared" si="0"/>
        <v>27.4</v>
      </c>
      <c r="V64" s="2">
        <f t="shared" si="1"/>
        <v>0</v>
      </c>
    </row>
    <row r="65" spans="1:22" ht="15" customHeight="1" x14ac:dyDescent="0.25">
      <c r="A65" s="2" t="s">
        <v>76</v>
      </c>
      <c r="B65" s="2" t="s">
        <v>95</v>
      </c>
      <c r="C65" s="2">
        <v>2014</v>
      </c>
      <c r="D65" s="2">
        <v>55.6</v>
      </c>
      <c r="E65" s="2" t="s">
        <v>609</v>
      </c>
      <c r="F65" s="2" t="s">
        <v>609</v>
      </c>
      <c r="G65" s="2" t="s">
        <v>609</v>
      </c>
      <c r="H65" s="2" t="s">
        <v>598</v>
      </c>
      <c r="I65" s="2" t="s">
        <v>609</v>
      </c>
      <c r="J65" s="2" t="s">
        <v>609</v>
      </c>
      <c r="K65" s="2" t="s">
        <v>609</v>
      </c>
      <c r="L65" s="2" t="s">
        <v>609</v>
      </c>
      <c r="M65" s="2" t="s">
        <v>609</v>
      </c>
      <c r="N65" s="2" t="s">
        <v>599</v>
      </c>
      <c r="O65" s="2" t="s">
        <v>598</v>
      </c>
      <c r="P65" s="2" t="s">
        <v>599</v>
      </c>
      <c r="Q65" s="2" t="s">
        <v>598</v>
      </c>
      <c r="R65" s="2" t="s">
        <v>599</v>
      </c>
      <c r="S65" s="2" t="s">
        <v>598</v>
      </c>
      <c r="U65" s="20">
        <f t="shared" si="0"/>
        <v>55.6</v>
      </c>
      <c r="V65" s="2">
        <f t="shared" si="1"/>
        <v>0</v>
      </c>
    </row>
    <row r="66" spans="1:22" ht="15" customHeight="1" x14ac:dyDescent="0.25">
      <c r="A66" s="2" t="s">
        <v>76</v>
      </c>
      <c r="B66" s="2" t="s">
        <v>96</v>
      </c>
      <c r="C66" s="2">
        <v>2014</v>
      </c>
      <c r="D66" s="2">
        <v>22.2</v>
      </c>
      <c r="E66" s="2" t="s">
        <v>598</v>
      </c>
      <c r="F66" s="2" t="s">
        <v>609</v>
      </c>
      <c r="G66" s="2" t="s">
        <v>609</v>
      </c>
      <c r="H66" s="2" t="s">
        <v>609</v>
      </c>
      <c r="I66" s="2" t="s">
        <v>609</v>
      </c>
      <c r="J66" s="2" t="s">
        <v>609</v>
      </c>
      <c r="K66" s="2" t="s">
        <v>609</v>
      </c>
      <c r="L66" s="2" t="s">
        <v>609</v>
      </c>
      <c r="M66" s="2" t="s">
        <v>609</v>
      </c>
      <c r="N66" s="2" t="s">
        <v>599</v>
      </c>
      <c r="O66" s="2" t="s">
        <v>598</v>
      </c>
      <c r="P66" s="2" t="s">
        <v>599</v>
      </c>
      <c r="Q66" s="2" t="s">
        <v>598</v>
      </c>
      <c r="R66" s="2" t="s">
        <v>599</v>
      </c>
      <c r="S66" s="2" t="s">
        <v>598</v>
      </c>
      <c r="U66" s="20">
        <f t="shared" si="0"/>
        <v>22.2</v>
      </c>
      <c r="V66" s="2">
        <f t="shared" si="1"/>
        <v>0</v>
      </c>
    </row>
    <row r="67" spans="1:22" ht="15" customHeight="1" x14ac:dyDescent="0.25">
      <c r="A67" s="2" t="s">
        <v>76</v>
      </c>
      <c r="B67" s="2" t="s">
        <v>97</v>
      </c>
      <c r="C67" s="2">
        <v>2014</v>
      </c>
      <c r="D67" s="2">
        <v>2.3109999999999999</v>
      </c>
      <c r="E67" s="2" t="s">
        <v>598</v>
      </c>
      <c r="F67" s="2" t="s">
        <v>598</v>
      </c>
      <c r="G67" s="2" t="s">
        <v>598</v>
      </c>
      <c r="H67" s="2" t="s">
        <v>598</v>
      </c>
      <c r="I67" s="2" t="s">
        <v>598</v>
      </c>
      <c r="J67" s="2" t="s">
        <v>598</v>
      </c>
      <c r="K67" s="2" t="s">
        <v>598</v>
      </c>
      <c r="L67" s="2" t="s">
        <v>598</v>
      </c>
      <c r="M67" s="2" t="s">
        <v>598</v>
      </c>
      <c r="N67" s="2" t="s">
        <v>599</v>
      </c>
      <c r="O67" s="2" t="s">
        <v>598</v>
      </c>
      <c r="P67" s="2" t="s">
        <v>599</v>
      </c>
      <c r="Q67" s="2" t="s">
        <v>598</v>
      </c>
      <c r="R67" s="2" t="s">
        <v>599</v>
      </c>
      <c r="S67" s="2" t="s">
        <v>598</v>
      </c>
      <c r="U67" s="20">
        <f t="shared" ref="U67:U130" si="2">IFERROR(D67/1,0)</f>
        <v>2.3109999999999999</v>
      </c>
      <c r="V67" s="2">
        <f t="shared" ref="V67:V130" si="3">IFERROR(O67/1,0)+IFERROR(Q67/1,0)+IFERROR(S67/1,0)</f>
        <v>0</v>
      </c>
    </row>
    <row r="68" spans="1:22" ht="15" customHeight="1" x14ac:dyDescent="0.25">
      <c r="A68" s="2" t="s">
        <v>76</v>
      </c>
      <c r="B68" s="2" t="s">
        <v>98</v>
      </c>
      <c r="C68" s="2">
        <v>2014</v>
      </c>
      <c r="D68" s="2">
        <v>77.644000000000005</v>
      </c>
      <c r="E68" s="2" t="s">
        <v>609</v>
      </c>
      <c r="F68" s="2" t="s">
        <v>609</v>
      </c>
      <c r="G68" s="2" t="s">
        <v>609</v>
      </c>
      <c r="H68" s="2" t="s">
        <v>609</v>
      </c>
      <c r="I68" s="2" t="s">
        <v>609</v>
      </c>
      <c r="J68" s="2" t="s">
        <v>609</v>
      </c>
      <c r="K68" s="2" t="s">
        <v>609</v>
      </c>
      <c r="L68" s="2" t="s">
        <v>609</v>
      </c>
      <c r="M68" s="2" t="s">
        <v>609</v>
      </c>
      <c r="N68" s="2" t="s">
        <v>599</v>
      </c>
      <c r="O68" s="2" t="s">
        <v>598</v>
      </c>
      <c r="P68" s="2" t="s">
        <v>599</v>
      </c>
      <c r="Q68" s="2" t="s">
        <v>598</v>
      </c>
      <c r="R68" s="2" t="s">
        <v>599</v>
      </c>
      <c r="S68" s="2" t="s">
        <v>598</v>
      </c>
      <c r="U68" s="20">
        <f t="shared" si="2"/>
        <v>77.644000000000005</v>
      </c>
      <c r="V68" s="2">
        <f t="shared" si="3"/>
        <v>0</v>
      </c>
    </row>
    <row r="69" spans="1:22" ht="15" customHeight="1" x14ac:dyDescent="0.25">
      <c r="A69" s="2" t="s">
        <v>76</v>
      </c>
      <c r="B69" s="2" t="s">
        <v>99</v>
      </c>
      <c r="C69" s="2">
        <v>2014</v>
      </c>
      <c r="D69" s="2">
        <v>62.5</v>
      </c>
      <c r="E69" s="2" t="s">
        <v>609</v>
      </c>
      <c r="F69" s="2" t="s">
        <v>609</v>
      </c>
      <c r="G69" s="2" t="s">
        <v>609</v>
      </c>
      <c r="H69" s="2" t="s">
        <v>598</v>
      </c>
      <c r="I69" s="2" t="s">
        <v>609</v>
      </c>
      <c r="J69" s="2" t="s">
        <v>609</v>
      </c>
      <c r="K69" s="2" t="s">
        <v>609</v>
      </c>
      <c r="L69" s="2" t="s">
        <v>609</v>
      </c>
      <c r="M69" s="2" t="s">
        <v>609</v>
      </c>
      <c r="N69" s="2" t="s">
        <v>599</v>
      </c>
      <c r="O69" s="2" t="s">
        <v>598</v>
      </c>
      <c r="P69" s="2" t="s">
        <v>599</v>
      </c>
      <c r="Q69" s="2" t="s">
        <v>598</v>
      </c>
      <c r="R69" s="2" t="s">
        <v>599</v>
      </c>
      <c r="S69" s="2" t="s">
        <v>598</v>
      </c>
      <c r="U69" s="20">
        <f t="shared" si="2"/>
        <v>62.5</v>
      </c>
      <c r="V69" s="2">
        <f t="shared" si="3"/>
        <v>0</v>
      </c>
    </row>
    <row r="70" spans="1:22" ht="15" customHeight="1" x14ac:dyDescent="0.25">
      <c r="A70" s="2" t="s">
        <v>100</v>
      </c>
      <c r="B70" s="2" t="s">
        <v>101</v>
      </c>
      <c r="C70" s="2">
        <v>2014</v>
      </c>
      <c r="D70" s="2">
        <v>7.1</v>
      </c>
      <c r="E70" s="2">
        <v>1.7</v>
      </c>
      <c r="F70" s="2">
        <v>1.4</v>
      </c>
      <c r="G70" s="2">
        <v>2</v>
      </c>
      <c r="H70" s="2" t="s">
        <v>598</v>
      </c>
      <c r="I70" s="2">
        <v>2</v>
      </c>
      <c r="J70" s="2" t="s">
        <v>598</v>
      </c>
      <c r="K70" s="2" t="s">
        <v>598</v>
      </c>
      <c r="L70" s="2" t="s">
        <v>598</v>
      </c>
      <c r="M70" s="2" t="s">
        <v>598</v>
      </c>
      <c r="N70" s="2" t="s">
        <v>599</v>
      </c>
      <c r="O70" s="2" t="s">
        <v>598</v>
      </c>
      <c r="P70" s="2" t="s">
        <v>599</v>
      </c>
      <c r="Q70" s="2" t="s">
        <v>598</v>
      </c>
      <c r="R70" s="2" t="s">
        <v>599</v>
      </c>
      <c r="S70" s="2" t="s">
        <v>598</v>
      </c>
      <c r="U70" s="20">
        <f t="shared" si="2"/>
        <v>7.1</v>
      </c>
      <c r="V70" s="2">
        <f t="shared" si="3"/>
        <v>0</v>
      </c>
    </row>
    <row r="71" spans="1:22" ht="15" customHeight="1" x14ac:dyDescent="0.25">
      <c r="A71" s="2" t="s">
        <v>102</v>
      </c>
      <c r="B71" s="2" t="s">
        <v>103</v>
      </c>
      <c r="C71" s="2">
        <v>2014</v>
      </c>
      <c r="D71" s="2">
        <v>98.885999999999996</v>
      </c>
      <c r="E71" s="2">
        <v>34.066000000000003</v>
      </c>
      <c r="F71" s="2">
        <v>20.420999999999999</v>
      </c>
      <c r="G71" s="2">
        <v>0</v>
      </c>
      <c r="H71" s="2" t="s">
        <v>598</v>
      </c>
      <c r="I71" s="2">
        <v>23.882999999999999</v>
      </c>
      <c r="J71" s="2">
        <v>13.547000000000001</v>
      </c>
      <c r="K71" s="2" t="s">
        <v>598</v>
      </c>
      <c r="L71" s="2" t="s">
        <v>598</v>
      </c>
      <c r="M71" s="2">
        <v>6.9690000000000003</v>
      </c>
      <c r="N71" s="2" t="s">
        <v>599</v>
      </c>
      <c r="O71" s="2" t="s">
        <v>598</v>
      </c>
      <c r="P71" s="2" t="s">
        <v>599</v>
      </c>
      <c r="Q71" s="2" t="s">
        <v>598</v>
      </c>
      <c r="R71" s="2" t="s">
        <v>599</v>
      </c>
      <c r="S71" s="2" t="s">
        <v>598</v>
      </c>
      <c r="U71" s="20">
        <f t="shared" si="2"/>
        <v>98.885999999999996</v>
      </c>
      <c r="V71" s="2">
        <f t="shared" si="3"/>
        <v>0</v>
      </c>
    </row>
    <row r="72" spans="1:22" ht="15" customHeight="1" x14ac:dyDescent="0.25">
      <c r="A72" s="2" t="s">
        <v>102</v>
      </c>
      <c r="B72" s="2" t="s">
        <v>104</v>
      </c>
      <c r="C72" s="2">
        <v>2014</v>
      </c>
      <c r="D72" s="2">
        <v>2.637</v>
      </c>
      <c r="E72" s="2">
        <v>0.83899999999999997</v>
      </c>
      <c r="F72" s="2">
        <v>0.89500000000000002</v>
      </c>
      <c r="G72" s="2" t="s">
        <v>598</v>
      </c>
      <c r="H72" s="2" t="s">
        <v>598</v>
      </c>
      <c r="I72" s="2">
        <v>0.75800000000000001</v>
      </c>
      <c r="J72" s="2">
        <v>0.14499999999999999</v>
      </c>
      <c r="K72" s="2" t="s">
        <v>598</v>
      </c>
      <c r="L72" s="2" t="s">
        <v>598</v>
      </c>
      <c r="M72" s="2" t="s">
        <v>598</v>
      </c>
      <c r="N72" s="2" t="s">
        <v>599</v>
      </c>
      <c r="O72" s="2" t="s">
        <v>598</v>
      </c>
      <c r="P72" s="2" t="s">
        <v>599</v>
      </c>
      <c r="Q72" s="2" t="s">
        <v>598</v>
      </c>
      <c r="R72" s="2" t="s">
        <v>599</v>
      </c>
      <c r="S72" s="2" t="s">
        <v>598</v>
      </c>
      <c r="U72" s="20">
        <f t="shared" si="2"/>
        <v>2.637</v>
      </c>
      <c r="V72" s="2">
        <f t="shared" si="3"/>
        <v>0</v>
      </c>
    </row>
    <row r="73" spans="1:22" ht="15" customHeight="1" x14ac:dyDescent="0.25">
      <c r="A73" s="2" t="s">
        <v>102</v>
      </c>
      <c r="B73" s="2" t="s">
        <v>105</v>
      </c>
      <c r="C73" s="2">
        <v>2014</v>
      </c>
      <c r="D73" s="2">
        <v>13.115</v>
      </c>
      <c r="E73" s="2">
        <v>3.31</v>
      </c>
      <c r="F73" s="2">
        <v>2.7890000000000001</v>
      </c>
      <c r="G73" s="2" t="s">
        <v>598</v>
      </c>
      <c r="H73" s="2" t="s">
        <v>598</v>
      </c>
      <c r="I73" s="2">
        <v>3.5609999999999999</v>
      </c>
      <c r="J73" s="2">
        <v>1.2050000000000001</v>
      </c>
      <c r="K73" s="2" t="s">
        <v>598</v>
      </c>
      <c r="L73" s="2" t="s">
        <v>598</v>
      </c>
      <c r="M73" s="2">
        <v>2.25</v>
      </c>
      <c r="N73" s="2" t="s">
        <v>599</v>
      </c>
      <c r="O73" s="2" t="s">
        <v>598</v>
      </c>
      <c r="P73" s="2" t="s">
        <v>599</v>
      </c>
      <c r="Q73" s="2" t="s">
        <v>598</v>
      </c>
      <c r="R73" s="2" t="s">
        <v>599</v>
      </c>
      <c r="S73" s="2" t="s">
        <v>598</v>
      </c>
      <c r="U73" s="20">
        <f t="shared" si="2"/>
        <v>13.115</v>
      </c>
      <c r="V73" s="2">
        <f t="shared" si="3"/>
        <v>0</v>
      </c>
    </row>
    <row r="74" spans="1:22" ht="15" customHeight="1" x14ac:dyDescent="0.25">
      <c r="A74" s="2" t="s">
        <v>106</v>
      </c>
      <c r="B74" s="2" t="s">
        <v>107</v>
      </c>
      <c r="C74" s="2">
        <v>2014</v>
      </c>
      <c r="D74" s="2">
        <v>30.606000000000002</v>
      </c>
      <c r="E74" s="2">
        <v>9.9250000000000007</v>
      </c>
      <c r="F74" s="2">
        <v>4.6760000000000002</v>
      </c>
      <c r="G74" s="2">
        <v>0.16300000000000001</v>
      </c>
      <c r="H74" s="2" t="s">
        <v>598</v>
      </c>
      <c r="I74" s="2">
        <v>14.218999999999999</v>
      </c>
      <c r="J74" s="2">
        <v>1.623</v>
      </c>
      <c r="K74" s="2" t="s">
        <v>598</v>
      </c>
      <c r="L74" s="2" t="s">
        <v>598</v>
      </c>
      <c r="M74" s="2" t="s">
        <v>598</v>
      </c>
      <c r="N74" s="2" t="s">
        <v>599</v>
      </c>
      <c r="O74" s="2" t="s">
        <v>598</v>
      </c>
      <c r="P74" s="2" t="s">
        <v>599</v>
      </c>
      <c r="Q74" s="2" t="s">
        <v>598</v>
      </c>
      <c r="R74" s="2" t="s">
        <v>599</v>
      </c>
      <c r="S74" s="2" t="s">
        <v>598</v>
      </c>
      <c r="U74" s="20">
        <f t="shared" si="2"/>
        <v>30.606000000000002</v>
      </c>
      <c r="V74" s="2">
        <f t="shared" si="3"/>
        <v>0</v>
      </c>
    </row>
    <row r="75" spans="1:22" ht="15" customHeight="1" x14ac:dyDescent="0.25">
      <c r="A75" s="2" t="s">
        <v>108</v>
      </c>
      <c r="B75" s="2" t="s">
        <v>109</v>
      </c>
      <c r="C75" s="2">
        <v>2014</v>
      </c>
      <c r="D75" s="2">
        <v>15.928000000000001</v>
      </c>
      <c r="E75" s="2">
        <v>7.476</v>
      </c>
      <c r="F75" s="2">
        <v>1.673</v>
      </c>
      <c r="G75" s="2">
        <v>1.712</v>
      </c>
      <c r="H75" s="2" t="s">
        <v>598</v>
      </c>
      <c r="I75" s="2">
        <v>1.5209999999999999</v>
      </c>
      <c r="J75" s="2">
        <v>1.196</v>
      </c>
      <c r="K75" s="2">
        <v>0</v>
      </c>
      <c r="L75" s="2">
        <v>0</v>
      </c>
      <c r="M75" s="2">
        <v>2.5619999999999998</v>
      </c>
      <c r="N75" s="2" t="s">
        <v>599</v>
      </c>
      <c r="O75" s="2" t="s">
        <v>598</v>
      </c>
      <c r="P75" s="2" t="s">
        <v>599</v>
      </c>
      <c r="Q75" s="2" t="s">
        <v>598</v>
      </c>
      <c r="R75" s="2" t="s">
        <v>599</v>
      </c>
      <c r="S75" s="2" t="s">
        <v>598</v>
      </c>
      <c r="U75" s="20">
        <f t="shared" si="2"/>
        <v>15.928000000000001</v>
      </c>
      <c r="V75" s="2">
        <f t="shared" si="3"/>
        <v>0</v>
      </c>
    </row>
    <row r="76" spans="1:22" ht="15" customHeight="1" x14ac:dyDescent="0.25">
      <c r="A76" s="2" t="s">
        <v>108</v>
      </c>
      <c r="B76" s="2" t="s">
        <v>110</v>
      </c>
      <c r="C76" s="2">
        <v>2014</v>
      </c>
      <c r="D76" s="2">
        <v>29.317</v>
      </c>
      <c r="E76" s="2">
        <v>11.62</v>
      </c>
      <c r="F76" s="2">
        <v>4.7</v>
      </c>
      <c r="G76" s="2">
        <v>7.4669999999999996</v>
      </c>
      <c r="H76" s="2" t="s">
        <v>598</v>
      </c>
      <c r="I76" s="2">
        <v>3.5640000000000001</v>
      </c>
      <c r="J76" s="2">
        <v>1.867</v>
      </c>
      <c r="K76" s="2">
        <v>0.1</v>
      </c>
      <c r="L76" s="2">
        <v>0</v>
      </c>
      <c r="M76" s="2">
        <v>7.4669999999999996</v>
      </c>
      <c r="N76" s="2" t="s">
        <v>599</v>
      </c>
      <c r="O76" s="2" t="s">
        <v>598</v>
      </c>
      <c r="P76" s="2" t="s">
        <v>599</v>
      </c>
      <c r="Q76" s="2" t="s">
        <v>598</v>
      </c>
      <c r="R76" s="2" t="s">
        <v>599</v>
      </c>
      <c r="S76" s="2" t="s">
        <v>598</v>
      </c>
      <c r="U76" s="20">
        <f t="shared" si="2"/>
        <v>29.317</v>
      </c>
      <c r="V76" s="2">
        <f t="shared" si="3"/>
        <v>0</v>
      </c>
    </row>
    <row r="77" spans="1:22" ht="15" customHeight="1" x14ac:dyDescent="0.25">
      <c r="A77" s="2" t="s">
        <v>111</v>
      </c>
      <c r="B77" s="2" t="s">
        <v>112</v>
      </c>
      <c r="C77" s="2">
        <v>2014</v>
      </c>
      <c r="D77" s="2">
        <v>41.4</v>
      </c>
      <c r="E77" s="2">
        <v>10.3</v>
      </c>
      <c r="F77" s="2">
        <v>12.3</v>
      </c>
      <c r="G77" s="2">
        <v>11.1</v>
      </c>
      <c r="H77" s="2" t="s">
        <v>598</v>
      </c>
      <c r="I77" s="2">
        <v>7.7</v>
      </c>
      <c r="J77" s="2" t="s">
        <v>598</v>
      </c>
      <c r="K77" s="2" t="s">
        <v>598</v>
      </c>
      <c r="L77" s="2" t="s">
        <v>598</v>
      </c>
      <c r="M77" s="2" t="s">
        <v>598</v>
      </c>
      <c r="N77" s="2" t="s">
        <v>599</v>
      </c>
      <c r="O77" s="2" t="s">
        <v>598</v>
      </c>
      <c r="P77" s="2" t="s">
        <v>599</v>
      </c>
      <c r="Q77" s="2" t="s">
        <v>598</v>
      </c>
      <c r="R77" s="2" t="s">
        <v>599</v>
      </c>
      <c r="S77" s="2" t="s">
        <v>598</v>
      </c>
      <c r="U77" s="20">
        <f t="shared" si="2"/>
        <v>41.4</v>
      </c>
      <c r="V77" s="2">
        <f t="shared" si="3"/>
        <v>0</v>
      </c>
    </row>
    <row r="78" spans="1:22" ht="15" customHeight="1" x14ac:dyDescent="0.25">
      <c r="A78" s="2" t="s">
        <v>113</v>
      </c>
      <c r="B78" s="2" t="s">
        <v>114</v>
      </c>
      <c r="C78" s="2">
        <v>2014</v>
      </c>
      <c r="D78" s="2">
        <v>195</v>
      </c>
      <c r="E78" s="2">
        <v>75</v>
      </c>
      <c r="F78" s="2">
        <v>27</v>
      </c>
      <c r="G78" s="2">
        <v>4</v>
      </c>
      <c r="H78" s="2" t="s">
        <v>598</v>
      </c>
      <c r="I78" s="2">
        <v>46</v>
      </c>
      <c r="J78" s="2">
        <v>28</v>
      </c>
      <c r="K78" s="2">
        <v>1</v>
      </c>
      <c r="L78" s="2">
        <v>14</v>
      </c>
      <c r="M78" s="2" t="s">
        <v>598</v>
      </c>
      <c r="N78" s="2" t="s">
        <v>599</v>
      </c>
      <c r="O78" s="2" t="s">
        <v>598</v>
      </c>
      <c r="P78" s="2" t="s">
        <v>599</v>
      </c>
      <c r="Q78" s="2" t="s">
        <v>598</v>
      </c>
      <c r="R78" s="2" t="s">
        <v>599</v>
      </c>
      <c r="S78" s="2" t="s">
        <v>598</v>
      </c>
      <c r="U78" s="20">
        <f t="shared" si="2"/>
        <v>195</v>
      </c>
      <c r="V78" s="2">
        <f t="shared" si="3"/>
        <v>0</v>
      </c>
    </row>
    <row r="79" spans="1:22"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U79" s="20">
        <f t="shared" si="2"/>
        <v>0</v>
      </c>
      <c r="V79" s="2">
        <f t="shared" si="3"/>
        <v>0</v>
      </c>
    </row>
    <row r="80" spans="1:22"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U80" s="20">
        <f t="shared" si="2"/>
        <v>0</v>
      </c>
      <c r="V80" s="2">
        <f t="shared" si="3"/>
        <v>0</v>
      </c>
    </row>
    <row r="81" spans="1:22"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U81" s="20">
        <f t="shared" si="2"/>
        <v>0</v>
      </c>
      <c r="V81" s="2">
        <f t="shared" si="3"/>
        <v>0</v>
      </c>
    </row>
    <row r="82" spans="1:22"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U82" s="20">
        <f t="shared" si="2"/>
        <v>0</v>
      </c>
      <c r="V82" s="2">
        <f t="shared" si="3"/>
        <v>0</v>
      </c>
    </row>
    <row r="83" spans="1:22"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U83" s="20">
        <f t="shared" si="2"/>
        <v>0</v>
      </c>
      <c r="V83" s="2">
        <f t="shared" si="3"/>
        <v>0</v>
      </c>
    </row>
    <row r="84" spans="1:22"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U84" s="20">
        <f t="shared" si="2"/>
        <v>0</v>
      </c>
      <c r="V84" s="2">
        <f t="shared" si="3"/>
        <v>0</v>
      </c>
    </row>
    <row r="85" spans="1:22"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U85" s="20">
        <f t="shared" si="2"/>
        <v>0</v>
      </c>
      <c r="V85" s="2">
        <f t="shared" si="3"/>
        <v>0</v>
      </c>
    </row>
    <row r="86" spans="1:22" ht="15" customHeight="1" x14ac:dyDescent="0.25">
      <c r="A86" s="2" t="s">
        <v>123</v>
      </c>
      <c r="B86" s="2" t="s">
        <v>124</v>
      </c>
      <c r="C86" s="2">
        <v>2014</v>
      </c>
      <c r="D86" s="2">
        <v>623.6</v>
      </c>
      <c r="E86" s="2">
        <v>301.5</v>
      </c>
      <c r="F86" s="2">
        <v>69.400000000000006</v>
      </c>
      <c r="G86" s="2">
        <v>53.1</v>
      </c>
      <c r="H86" s="2" t="s">
        <v>598</v>
      </c>
      <c r="I86" s="2">
        <v>62.5</v>
      </c>
      <c r="J86" s="2">
        <v>165.7</v>
      </c>
      <c r="K86" s="2">
        <v>1.6</v>
      </c>
      <c r="L86" s="2">
        <v>8.1999999999999993</v>
      </c>
      <c r="M86" s="2">
        <v>59</v>
      </c>
      <c r="N86" s="2" t="s">
        <v>599</v>
      </c>
      <c r="O86" s="2" t="s">
        <v>598</v>
      </c>
      <c r="P86" s="2" t="s">
        <v>599</v>
      </c>
      <c r="Q86" s="2" t="s">
        <v>598</v>
      </c>
      <c r="R86" s="2" t="s">
        <v>599</v>
      </c>
      <c r="S86" s="2" t="s">
        <v>598</v>
      </c>
      <c r="U86" s="20">
        <f t="shared" si="2"/>
        <v>623.6</v>
      </c>
      <c r="V86" s="2">
        <f t="shared" si="3"/>
        <v>0</v>
      </c>
    </row>
    <row r="87" spans="1:22" ht="15" customHeight="1" x14ac:dyDescent="0.25">
      <c r="A87" s="2" t="s">
        <v>123</v>
      </c>
      <c r="B87" s="2" t="s">
        <v>125</v>
      </c>
      <c r="C87" s="2">
        <v>2014</v>
      </c>
      <c r="D87" s="2">
        <v>0.8</v>
      </c>
      <c r="E87" s="2" t="s">
        <v>598</v>
      </c>
      <c r="F87" s="2" t="s">
        <v>598</v>
      </c>
      <c r="G87" s="2" t="s">
        <v>598</v>
      </c>
      <c r="H87" s="2" t="s">
        <v>598</v>
      </c>
      <c r="I87" s="2">
        <v>0.8</v>
      </c>
      <c r="J87" s="2" t="s">
        <v>598</v>
      </c>
      <c r="K87" s="2" t="s">
        <v>598</v>
      </c>
      <c r="L87" s="2" t="s">
        <v>598</v>
      </c>
      <c r="M87" s="2" t="s">
        <v>598</v>
      </c>
      <c r="N87" s="2" t="s">
        <v>599</v>
      </c>
      <c r="O87" s="2" t="s">
        <v>598</v>
      </c>
      <c r="P87" s="2" t="s">
        <v>599</v>
      </c>
      <c r="Q87" s="2" t="s">
        <v>598</v>
      </c>
      <c r="R87" s="2" t="s">
        <v>599</v>
      </c>
      <c r="S87" s="2" t="s">
        <v>598</v>
      </c>
      <c r="U87" s="20">
        <f t="shared" si="2"/>
        <v>0.8</v>
      </c>
      <c r="V87" s="2">
        <f t="shared" si="3"/>
        <v>0</v>
      </c>
    </row>
    <row r="88" spans="1:22" ht="15" customHeight="1" x14ac:dyDescent="0.25">
      <c r="A88" s="2" t="s">
        <v>123</v>
      </c>
      <c r="B88" s="2" t="s">
        <v>126</v>
      </c>
      <c r="C88" s="2">
        <v>2014</v>
      </c>
      <c r="D88" s="2">
        <v>3.9</v>
      </c>
      <c r="E88" s="2">
        <v>0.7</v>
      </c>
      <c r="F88" s="2">
        <v>2.1</v>
      </c>
      <c r="G88" s="2" t="s">
        <v>598</v>
      </c>
      <c r="H88" s="2" t="s">
        <v>598</v>
      </c>
      <c r="I88" s="2">
        <v>1</v>
      </c>
      <c r="J88" s="2">
        <v>0.1</v>
      </c>
      <c r="K88" s="2" t="s">
        <v>598</v>
      </c>
      <c r="L88" s="2" t="s">
        <v>598</v>
      </c>
      <c r="M88" s="2" t="s">
        <v>598</v>
      </c>
      <c r="N88" s="2" t="s">
        <v>599</v>
      </c>
      <c r="O88" s="2" t="s">
        <v>598</v>
      </c>
      <c r="P88" s="2" t="s">
        <v>599</v>
      </c>
      <c r="Q88" s="2" t="s">
        <v>598</v>
      </c>
      <c r="R88" s="2" t="s">
        <v>599</v>
      </c>
      <c r="S88" s="2" t="s">
        <v>598</v>
      </c>
      <c r="U88" s="20">
        <f t="shared" si="2"/>
        <v>3.9</v>
      </c>
      <c r="V88" s="2">
        <f t="shared" si="3"/>
        <v>0</v>
      </c>
    </row>
    <row r="89" spans="1:22" ht="15" customHeight="1" x14ac:dyDescent="0.25">
      <c r="A89" s="2" t="s">
        <v>127</v>
      </c>
      <c r="B89" s="2" t="s">
        <v>128</v>
      </c>
      <c r="C89" s="2">
        <v>2014</v>
      </c>
      <c r="D89" s="2">
        <v>100.4</v>
      </c>
      <c r="E89" s="2">
        <v>51.4</v>
      </c>
      <c r="F89" s="2">
        <v>7.4</v>
      </c>
      <c r="G89" s="2">
        <v>5.0999999999999996</v>
      </c>
      <c r="H89" s="2" t="s">
        <v>598</v>
      </c>
      <c r="I89" s="2">
        <v>15.7</v>
      </c>
      <c r="J89" s="2">
        <v>23.8</v>
      </c>
      <c r="K89" s="2" t="s">
        <v>598</v>
      </c>
      <c r="L89" s="2" t="s">
        <v>598</v>
      </c>
      <c r="M89" s="2" t="s">
        <v>598</v>
      </c>
      <c r="N89" s="2" t="s">
        <v>599</v>
      </c>
      <c r="O89" s="2" t="s">
        <v>598</v>
      </c>
      <c r="P89" s="2" t="s">
        <v>599</v>
      </c>
      <c r="Q89" s="2" t="s">
        <v>598</v>
      </c>
      <c r="R89" s="2" t="s">
        <v>599</v>
      </c>
      <c r="S89" s="2" t="s">
        <v>598</v>
      </c>
      <c r="U89" s="20">
        <f t="shared" si="2"/>
        <v>100.4</v>
      </c>
      <c r="V89" s="2">
        <f t="shared" si="3"/>
        <v>0</v>
      </c>
    </row>
    <row r="90" spans="1:22" ht="15" customHeight="1" x14ac:dyDescent="0.25">
      <c r="A90" s="2" t="s">
        <v>127</v>
      </c>
      <c r="B90" s="2" t="s">
        <v>129</v>
      </c>
      <c r="C90" s="2">
        <v>2014</v>
      </c>
      <c r="D90" s="2">
        <v>9.1999999999999993</v>
      </c>
      <c r="E90" s="2">
        <v>2.5</v>
      </c>
      <c r="F90" s="2">
        <v>1.4</v>
      </c>
      <c r="G90" s="2">
        <v>2.5</v>
      </c>
      <c r="H90" s="2" t="s">
        <v>598</v>
      </c>
      <c r="I90" s="2">
        <v>2.8</v>
      </c>
      <c r="J90" s="2" t="s">
        <v>598</v>
      </c>
      <c r="K90" s="2">
        <v>0.1</v>
      </c>
      <c r="L90" s="2" t="s">
        <v>598</v>
      </c>
      <c r="M90" s="2" t="s">
        <v>598</v>
      </c>
      <c r="N90" s="2" t="s">
        <v>599</v>
      </c>
      <c r="O90" s="2" t="s">
        <v>598</v>
      </c>
      <c r="P90" s="2" t="s">
        <v>599</v>
      </c>
      <c r="Q90" s="2" t="s">
        <v>598</v>
      </c>
      <c r="R90" s="2" t="s">
        <v>599</v>
      </c>
      <c r="S90" s="2" t="s">
        <v>598</v>
      </c>
      <c r="U90" s="20">
        <f t="shared" si="2"/>
        <v>9.1999999999999993</v>
      </c>
      <c r="V90" s="2">
        <f t="shared" si="3"/>
        <v>0</v>
      </c>
    </row>
    <row r="91" spans="1:22" ht="15" customHeight="1" x14ac:dyDescent="0.25">
      <c r="A91" s="2" t="s">
        <v>127</v>
      </c>
      <c r="B91" s="2" t="s">
        <v>130</v>
      </c>
      <c r="C91" s="2">
        <v>2014</v>
      </c>
      <c r="D91" s="2">
        <v>4.4000000000000004</v>
      </c>
      <c r="E91" s="2">
        <v>1.8</v>
      </c>
      <c r="F91" s="2">
        <v>0.12</v>
      </c>
      <c r="G91" s="2" t="s">
        <v>598</v>
      </c>
      <c r="H91" s="2" t="s">
        <v>598</v>
      </c>
      <c r="I91" s="2">
        <v>2.2999999999999998</v>
      </c>
      <c r="J91" s="2" t="s">
        <v>598</v>
      </c>
      <c r="K91" s="2">
        <v>0.2</v>
      </c>
      <c r="L91" s="2" t="s">
        <v>598</v>
      </c>
      <c r="M91" s="2" t="s">
        <v>598</v>
      </c>
      <c r="N91" s="2" t="s">
        <v>599</v>
      </c>
      <c r="O91" s="2" t="s">
        <v>598</v>
      </c>
      <c r="P91" s="2" t="s">
        <v>599</v>
      </c>
      <c r="Q91" s="2" t="s">
        <v>598</v>
      </c>
      <c r="R91" s="2" t="s">
        <v>599</v>
      </c>
      <c r="S91" s="2" t="s">
        <v>598</v>
      </c>
      <c r="U91" s="20">
        <f t="shared" si="2"/>
        <v>4.4000000000000004</v>
      </c>
      <c r="V91" s="2">
        <f t="shared" si="3"/>
        <v>0</v>
      </c>
    </row>
    <row r="92" spans="1:22" ht="15" customHeight="1" x14ac:dyDescent="0.25">
      <c r="A92" s="2" t="s">
        <v>131</v>
      </c>
      <c r="B92" s="2" t="s">
        <v>132</v>
      </c>
      <c r="C92" s="2">
        <v>2014</v>
      </c>
      <c r="D92" s="2">
        <v>55.631</v>
      </c>
      <c r="E92" s="2">
        <v>23.581</v>
      </c>
      <c r="F92" s="2">
        <v>5.274</v>
      </c>
      <c r="G92" s="2">
        <v>3.677</v>
      </c>
      <c r="H92" s="2" t="s">
        <v>598</v>
      </c>
      <c r="I92" s="2">
        <v>12.297000000000001</v>
      </c>
      <c r="J92" s="2">
        <v>10.802</v>
      </c>
      <c r="K92" s="2" t="s">
        <v>598</v>
      </c>
      <c r="L92" s="2" t="s">
        <v>598</v>
      </c>
      <c r="M92" s="2" t="s">
        <v>598</v>
      </c>
      <c r="N92" s="2" t="s">
        <v>599</v>
      </c>
      <c r="O92" s="2" t="s">
        <v>598</v>
      </c>
      <c r="P92" s="2" t="s">
        <v>599</v>
      </c>
      <c r="Q92" s="2" t="s">
        <v>598</v>
      </c>
      <c r="R92" s="2" t="s">
        <v>599</v>
      </c>
      <c r="S92" s="2" t="s">
        <v>598</v>
      </c>
      <c r="U92" s="20">
        <f t="shared" si="2"/>
        <v>55.631</v>
      </c>
      <c r="V92" s="2">
        <f t="shared" si="3"/>
        <v>0</v>
      </c>
    </row>
    <row r="93" spans="1:22" ht="15" customHeight="1" x14ac:dyDescent="0.25">
      <c r="A93" s="2" t="s">
        <v>131</v>
      </c>
      <c r="B93" s="2" t="s">
        <v>133</v>
      </c>
      <c r="C93" s="2">
        <v>2014</v>
      </c>
      <c r="D93" s="2">
        <v>1.893</v>
      </c>
      <c r="E93" s="2">
        <v>0.20300000000000001</v>
      </c>
      <c r="F93" s="2">
        <v>0.185</v>
      </c>
      <c r="G93" s="2">
        <v>0</v>
      </c>
      <c r="H93" s="2" t="s">
        <v>598</v>
      </c>
      <c r="I93" s="2">
        <v>1.353</v>
      </c>
      <c r="J93" s="2">
        <v>0.152</v>
      </c>
      <c r="K93" s="2">
        <v>0</v>
      </c>
      <c r="L93" s="2">
        <v>0</v>
      </c>
      <c r="M93" s="2">
        <v>0</v>
      </c>
      <c r="N93" s="2" t="s">
        <v>599</v>
      </c>
      <c r="O93" s="2" t="s">
        <v>598</v>
      </c>
      <c r="P93" s="2" t="s">
        <v>599</v>
      </c>
      <c r="Q93" s="2" t="s">
        <v>598</v>
      </c>
      <c r="R93" s="2" t="s">
        <v>599</v>
      </c>
      <c r="S93" s="2" t="s">
        <v>598</v>
      </c>
      <c r="U93" s="20">
        <f t="shared" si="2"/>
        <v>1.893</v>
      </c>
      <c r="V93" s="2">
        <f t="shared" si="3"/>
        <v>0</v>
      </c>
    </row>
    <row r="94" spans="1:22" ht="15" customHeight="1" x14ac:dyDescent="0.25">
      <c r="A94" s="2" t="s">
        <v>131</v>
      </c>
      <c r="B94" s="2" t="s">
        <v>134</v>
      </c>
      <c r="C94" s="2">
        <v>2014</v>
      </c>
      <c r="D94" s="2">
        <v>3.0760000000000001</v>
      </c>
      <c r="E94" s="2">
        <v>0.45600000000000002</v>
      </c>
      <c r="F94" s="2">
        <v>0.253</v>
      </c>
      <c r="G94" s="2">
        <v>0</v>
      </c>
      <c r="H94" s="2" t="s">
        <v>598</v>
      </c>
      <c r="I94" s="2">
        <v>2.3359999999999999</v>
      </c>
      <c r="J94" s="2">
        <v>3.1E-2</v>
      </c>
      <c r="K94" s="2">
        <v>0</v>
      </c>
      <c r="L94" s="2">
        <v>0</v>
      </c>
      <c r="M94" s="2">
        <v>0</v>
      </c>
      <c r="N94" s="2" t="s">
        <v>599</v>
      </c>
      <c r="O94" s="2" t="s">
        <v>598</v>
      </c>
      <c r="P94" s="2" t="s">
        <v>599</v>
      </c>
      <c r="Q94" s="2" t="s">
        <v>598</v>
      </c>
      <c r="R94" s="2" t="s">
        <v>599</v>
      </c>
      <c r="S94" s="2" t="s">
        <v>598</v>
      </c>
      <c r="U94" s="20">
        <f t="shared" si="2"/>
        <v>3.0760000000000001</v>
      </c>
      <c r="V94" s="2">
        <f t="shared" si="3"/>
        <v>0</v>
      </c>
    </row>
    <row r="95" spans="1:22" ht="15" customHeight="1" x14ac:dyDescent="0.25">
      <c r="A95" s="2" t="s">
        <v>135</v>
      </c>
      <c r="B95" s="2" t="s">
        <v>136</v>
      </c>
      <c r="C95" s="2">
        <v>2014</v>
      </c>
      <c r="D95" s="2">
        <v>4.43</v>
      </c>
      <c r="E95" s="2">
        <v>1.0900000000000001</v>
      </c>
      <c r="F95" s="2">
        <v>0.2</v>
      </c>
      <c r="G95" s="2">
        <v>0.25</v>
      </c>
      <c r="H95" s="2" t="s">
        <v>598</v>
      </c>
      <c r="I95" s="2">
        <v>2.46</v>
      </c>
      <c r="J95" s="2">
        <v>0.13</v>
      </c>
      <c r="K95" s="2">
        <v>0.3</v>
      </c>
      <c r="L95" s="2">
        <v>0</v>
      </c>
      <c r="M95" s="2">
        <v>0</v>
      </c>
      <c r="N95" s="2" t="s">
        <v>599</v>
      </c>
      <c r="O95" s="2" t="s">
        <v>598</v>
      </c>
      <c r="P95" s="2" t="s">
        <v>599</v>
      </c>
      <c r="Q95" s="2" t="s">
        <v>598</v>
      </c>
      <c r="R95" s="2" t="s">
        <v>599</v>
      </c>
      <c r="S95" s="2" t="s">
        <v>598</v>
      </c>
      <c r="U95" s="20">
        <f t="shared" si="2"/>
        <v>4.43</v>
      </c>
      <c r="V95" s="2">
        <f t="shared" si="3"/>
        <v>0</v>
      </c>
    </row>
    <row r="96" spans="1:22" ht="15" customHeight="1" x14ac:dyDescent="0.25">
      <c r="A96" s="2" t="s">
        <v>135</v>
      </c>
      <c r="B96" s="2" t="s">
        <v>137</v>
      </c>
      <c r="C96" s="2">
        <v>2014</v>
      </c>
      <c r="D96" s="2">
        <v>320.49</v>
      </c>
      <c r="E96" s="2">
        <v>127.5</v>
      </c>
      <c r="F96" s="2">
        <v>32.090000000000003</v>
      </c>
      <c r="G96" s="2">
        <v>22</v>
      </c>
      <c r="H96" s="2">
        <v>0</v>
      </c>
      <c r="I96" s="2">
        <v>38.39</v>
      </c>
      <c r="J96" s="2">
        <v>36.130000000000003</v>
      </c>
      <c r="K96" s="2">
        <v>12.02</v>
      </c>
      <c r="L96" s="2">
        <v>3.55</v>
      </c>
      <c r="M96" s="2">
        <v>0</v>
      </c>
      <c r="N96" s="2" t="s">
        <v>757</v>
      </c>
      <c r="O96" s="2">
        <v>41.05</v>
      </c>
      <c r="P96" s="2" t="s">
        <v>758</v>
      </c>
      <c r="Q96" s="2">
        <v>7.76</v>
      </c>
      <c r="R96" s="2" t="s">
        <v>672</v>
      </c>
      <c r="S96" s="2">
        <v>0.1</v>
      </c>
      <c r="U96" s="20">
        <f t="shared" si="2"/>
        <v>320.49</v>
      </c>
      <c r="V96" s="2">
        <f t="shared" si="3"/>
        <v>48.91</v>
      </c>
    </row>
    <row r="97" spans="1:22" ht="15" customHeight="1" x14ac:dyDescent="0.25">
      <c r="A97" s="2" t="s">
        <v>135</v>
      </c>
      <c r="B97" s="2" t="s">
        <v>138</v>
      </c>
      <c r="C97" s="2">
        <v>2014</v>
      </c>
      <c r="D97" s="2">
        <v>4.3</v>
      </c>
      <c r="E97" s="2">
        <v>3.09</v>
      </c>
      <c r="F97" s="2">
        <v>0.01</v>
      </c>
      <c r="G97" s="2">
        <v>0</v>
      </c>
      <c r="H97" s="2" t="s">
        <v>598</v>
      </c>
      <c r="I97" s="2">
        <v>1.05</v>
      </c>
      <c r="J97" s="2">
        <v>0.16</v>
      </c>
      <c r="K97" s="2">
        <v>0</v>
      </c>
      <c r="L97" s="2">
        <v>0</v>
      </c>
      <c r="M97" s="2">
        <v>0</v>
      </c>
      <c r="N97" s="2" t="s">
        <v>599</v>
      </c>
      <c r="O97" s="2" t="s">
        <v>598</v>
      </c>
      <c r="P97" s="2" t="s">
        <v>599</v>
      </c>
      <c r="Q97" s="2" t="s">
        <v>598</v>
      </c>
      <c r="R97" s="2" t="s">
        <v>599</v>
      </c>
      <c r="S97" s="2" t="s">
        <v>598</v>
      </c>
      <c r="U97" s="20">
        <f t="shared" si="2"/>
        <v>4.3</v>
      </c>
      <c r="V97" s="2">
        <f t="shared" si="3"/>
        <v>0</v>
      </c>
    </row>
    <row r="98" spans="1:22" ht="15" customHeight="1" x14ac:dyDescent="0.25">
      <c r="A98" s="2" t="s">
        <v>135</v>
      </c>
      <c r="B98" s="2" t="s">
        <v>139</v>
      </c>
      <c r="C98" s="2">
        <v>2014</v>
      </c>
      <c r="D98" s="2">
        <v>4.4400000000000004</v>
      </c>
      <c r="E98" s="2">
        <v>2.3199999999999998</v>
      </c>
      <c r="F98" s="2">
        <v>0.11</v>
      </c>
      <c r="G98" s="2">
        <v>0</v>
      </c>
      <c r="H98" s="2" t="s">
        <v>598</v>
      </c>
      <c r="I98" s="2">
        <v>1.93</v>
      </c>
      <c r="J98" s="2">
        <v>0.08</v>
      </c>
      <c r="K98" s="2">
        <v>0</v>
      </c>
      <c r="L98" s="2">
        <v>0</v>
      </c>
      <c r="M98" s="2">
        <v>0</v>
      </c>
      <c r="N98" s="2" t="s">
        <v>599</v>
      </c>
      <c r="O98" s="2" t="s">
        <v>598</v>
      </c>
      <c r="P98" s="2" t="s">
        <v>599</v>
      </c>
      <c r="Q98" s="2" t="s">
        <v>598</v>
      </c>
      <c r="R98" s="2" t="s">
        <v>599</v>
      </c>
      <c r="S98" s="2" t="s">
        <v>598</v>
      </c>
      <c r="U98" s="20">
        <f t="shared" si="2"/>
        <v>4.4400000000000004</v>
      </c>
      <c r="V98" s="2">
        <f t="shared" si="3"/>
        <v>0</v>
      </c>
    </row>
    <row r="99" spans="1:22" ht="15" customHeight="1" x14ac:dyDescent="0.25">
      <c r="A99" s="2" t="s">
        <v>140</v>
      </c>
      <c r="B99" s="2" t="s">
        <v>141</v>
      </c>
      <c r="C99" s="2">
        <v>2014</v>
      </c>
      <c r="D99" s="2">
        <v>105</v>
      </c>
      <c r="E99" s="2">
        <v>40</v>
      </c>
      <c r="F99" s="2">
        <v>13</v>
      </c>
      <c r="G99" s="2">
        <v>32</v>
      </c>
      <c r="H99" s="2">
        <v>0</v>
      </c>
      <c r="I99" s="2">
        <v>12</v>
      </c>
      <c r="J99" s="2">
        <v>8</v>
      </c>
      <c r="K99" s="2">
        <v>0</v>
      </c>
      <c r="L99" s="2" t="s">
        <v>598</v>
      </c>
      <c r="M99" s="2" t="s">
        <v>598</v>
      </c>
      <c r="N99" s="2" t="s">
        <v>598</v>
      </c>
      <c r="O99" s="2" t="s">
        <v>598</v>
      </c>
      <c r="P99" s="2" t="s">
        <v>598</v>
      </c>
      <c r="Q99" s="2" t="s">
        <v>598</v>
      </c>
      <c r="R99" s="2" t="s">
        <v>598</v>
      </c>
      <c r="S99" s="2" t="s">
        <v>598</v>
      </c>
      <c r="U99" s="20">
        <f t="shared" si="2"/>
        <v>105</v>
      </c>
      <c r="V99" s="2">
        <f t="shared" si="3"/>
        <v>0</v>
      </c>
    </row>
    <row r="100" spans="1:22"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U100" s="20">
        <f t="shared" si="2"/>
        <v>0</v>
      </c>
      <c r="V100" s="2">
        <f t="shared" si="3"/>
        <v>0</v>
      </c>
    </row>
    <row r="101" spans="1:22" ht="15" customHeight="1" x14ac:dyDescent="0.25">
      <c r="A101" s="2" t="s">
        <v>144</v>
      </c>
      <c r="B101" s="2" t="s">
        <v>145</v>
      </c>
      <c r="C101" s="2">
        <v>2014</v>
      </c>
      <c r="D101" s="2">
        <v>7504.6790000000001</v>
      </c>
      <c r="E101" s="2">
        <v>4602</v>
      </c>
      <c r="F101" s="2">
        <v>136</v>
      </c>
      <c r="G101" s="2">
        <v>192</v>
      </c>
      <c r="H101" s="2">
        <v>18</v>
      </c>
      <c r="I101" s="2">
        <v>574</v>
      </c>
      <c r="J101" s="2">
        <v>1161</v>
      </c>
      <c r="K101" s="2">
        <v>305</v>
      </c>
      <c r="L101" s="2" t="s">
        <v>598</v>
      </c>
      <c r="M101" s="2" t="s">
        <v>598</v>
      </c>
      <c r="N101" s="2" t="s">
        <v>759</v>
      </c>
      <c r="O101" s="2">
        <v>334</v>
      </c>
      <c r="P101" s="2" t="s">
        <v>760</v>
      </c>
      <c r="Q101" s="2">
        <v>249</v>
      </c>
      <c r="R101" s="2" t="s">
        <v>599</v>
      </c>
      <c r="S101" s="2" t="s">
        <v>598</v>
      </c>
      <c r="U101" s="20">
        <f t="shared" si="2"/>
        <v>7504.6790000000001</v>
      </c>
      <c r="V101" s="2">
        <f t="shared" si="3"/>
        <v>583</v>
      </c>
    </row>
    <row r="102" spans="1:22" ht="15" customHeight="1" x14ac:dyDescent="0.25">
      <c r="A102" s="2" t="s">
        <v>144</v>
      </c>
      <c r="B102" s="2" t="s">
        <v>146</v>
      </c>
      <c r="C102" s="2">
        <v>2014</v>
      </c>
      <c r="D102" s="2">
        <v>55.81</v>
      </c>
      <c r="E102" s="2" t="s">
        <v>598</v>
      </c>
      <c r="F102" s="2" t="s">
        <v>598</v>
      </c>
      <c r="G102" s="2" t="s">
        <v>598</v>
      </c>
      <c r="H102" s="2" t="s">
        <v>598</v>
      </c>
      <c r="I102" s="2" t="s">
        <v>598</v>
      </c>
      <c r="J102" s="2" t="s">
        <v>598</v>
      </c>
      <c r="K102" s="2" t="s">
        <v>598</v>
      </c>
      <c r="L102" s="2" t="s">
        <v>598</v>
      </c>
      <c r="M102" s="2" t="s">
        <v>598</v>
      </c>
      <c r="N102" s="2" t="s">
        <v>599</v>
      </c>
      <c r="O102" s="2" t="s">
        <v>598</v>
      </c>
      <c r="P102" s="2" t="s">
        <v>599</v>
      </c>
      <c r="Q102" s="2" t="s">
        <v>598</v>
      </c>
      <c r="R102" s="2" t="s">
        <v>599</v>
      </c>
      <c r="S102" s="2" t="s">
        <v>598</v>
      </c>
      <c r="U102" s="20">
        <f t="shared" si="2"/>
        <v>55.81</v>
      </c>
      <c r="V102" s="2">
        <f t="shared" si="3"/>
        <v>0</v>
      </c>
    </row>
    <row r="103" spans="1:22" ht="15" customHeight="1" x14ac:dyDescent="0.25">
      <c r="A103" s="2" t="s">
        <v>147</v>
      </c>
      <c r="B103" s="2" t="s">
        <v>148</v>
      </c>
      <c r="C103" s="2">
        <v>2014</v>
      </c>
      <c r="D103" s="2">
        <v>0</v>
      </c>
      <c r="E103" s="2">
        <v>0</v>
      </c>
      <c r="F103" s="2">
        <v>0</v>
      </c>
      <c r="G103" s="2">
        <v>0</v>
      </c>
      <c r="H103" s="2">
        <v>0</v>
      </c>
      <c r="I103" s="2">
        <v>0</v>
      </c>
      <c r="J103" s="2">
        <v>0</v>
      </c>
      <c r="K103" s="2" t="s">
        <v>598</v>
      </c>
      <c r="L103" s="2" t="s">
        <v>598</v>
      </c>
      <c r="M103" s="2" t="s">
        <v>598</v>
      </c>
      <c r="N103" s="2" t="s">
        <v>599</v>
      </c>
      <c r="O103" s="2" t="s">
        <v>598</v>
      </c>
      <c r="P103" s="2" t="s">
        <v>599</v>
      </c>
      <c r="Q103" s="2" t="s">
        <v>598</v>
      </c>
      <c r="R103" s="2" t="s">
        <v>599</v>
      </c>
      <c r="S103" s="2" t="s">
        <v>598</v>
      </c>
      <c r="U103" s="20">
        <f t="shared" si="2"/>
        <v>0</v>
      </c>
      <c r="V103" s="2">
        <f t="shared" si="3"/>
        <v>0</v>
      </c>
    </row>
    <row r="104" spans="1:22" ht="15" customHeight="1" x14ac:dyDescent="0.25">
      <c r="A104" s="2" t="s">
        <v>147</v>
      </c>
      <c r="B104" s="2" t="s">
        <v>149</v>
      </c>
      <c r="C104" s="2">
        <v>2014</v>
      </c>
      <c r="D104" s="2">
        <v>0</v>
      </c>
      <c r="E104" s="2" t="s">
        <v>598</v>
      </c>
      <c r="F104" s="2" t="s">
        <v>598</v>
      </c>
      <c r="G104" s="2" t="s">
        <v>598</v>
      </c>
      <c r="H104" s="2" t="s">
        <v>598</v>
      </c>
      <c r="I104" s="2" t="s">
        <v>598</v>
      </c>
      <c r="J104" s="2" t="s">
        <v>598</v>
      </c>
      <c r="K104" s="2" t="s">
        <v>598</v>
      </c>
      <c r="L104" s="2" t="s">
        <v>598</v>
      </c>
      <c r="M104" s="2" t="s">
        <v>598</v>
      </c>
      <c r="N104" s="2" t="s">
        <v>599</v>
      </c>
      <c r="O104" s="2" t="s">
        <v>598</v>
      </c>
      <c r="P104" s="2" t="s">
        <v>599</v>
      </c>
      <c r="Q104" s="2" t="s">
        <v>598</v>
      </c>
      <c r="R104" s="2" t="s">
        <v>599</v>
      </c>
      <c r="S104" s="2" t="s">
        <v>598</v>
      </c>
      <c r="U104" s="20">
        <f t="shared" si="2"/>
        <v>0</v>
      </c>
      <c r="V104" s="2">
        <f t="shared" si="3"/>
        <v>0</v>
      </c>
    </row>
    <row r="105" spans="1:22"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U105" s="20">
        <f t="shared" si="2"/>
        <v>0</v>
      </c>
      <c r="V105" s="2">
        <f t="shared" si="3"/>
        <v>0</v>
      </c>
    </row>
    <row r="106" spans="1:22" ht="15" customHeight="1" x14ac:dyDescent="0.25">
      <c r="A106" s="2" t="s">
        <v>147</v>
      </c>
      <c r="B106" s="2" t="s">
        <v>151</v>
      </c>
      <c r="C106" s="2">
        <v>2014</v>
      </c>
      <c r="D106" s="2">
        <v>0</v>
      </c>
      <c r="E106" s="2" t="s">
        <v>609</v>
      </c>
      <c r="F106" s="2" t="s">
        <v>609</v>
      </c>
      <c r="G106" s="2" t="s">
        <v>609</v>
      </c>
      <c r="H106" s="2" t="s">
        <v>598</v>
      </c>
      <c r="I106" s="2" t="s">
        <v>609</v>
      </c>
      <c r="J106" s="2" t="s">
        <v>609</v>
      </c>
      <c r="K106" s="2" t="s">
        <v>598</v>
      </c>
      <c r="L106" s="2" t="s">
        <v>598</v>
      </c>
      <c r="M106" s="2" t="s">
        <v>598</v>
      </c>
      <c r="N106" s="2" t="s">
        <v>599</v>
      </c>
      <c r="O106" s="2" t="s">
        <v>598</v>
      </c>
      <c r="P106" s="2" t="s">
        <v>599</v>
      </c>
      <c r="Q106" s="2" t="s">
        <v>598</v>
      </c>
      <c r="R106" s="2" t="s">
        <v>599</v>
      </c>
      <c r="S106" s="2" t="s">
        <v>598</v>
      </c>
      <c r="U106" s="20">
        <f t="shared" si="2"/>
        <v>0</v>
      </c>
      <c r="V106" s="2">
        <f t="shared" si="3"/>
        <v>0</v>
      </c>
    </row>
    <row r="107" spans="1:22" ht="15" customHeight="1" x14ac:dyDescent="0.25">
      <c r="A107" s="2" t="s">
        <v>147</v>
      </c>
      <c r="B107" s="2" t="s">
        <v>152</v>
      </c>
      <c r="C107" s="2">
        <v>2014</v>
      </c>
      <c r="D107" s="2">
        <v>0</v>
      </c>
      <c r="E107" s="2" t="s">
        <v>609</v>
      </c>
      <c r="F107" s="2" t="s">
        <v>609</v>
      </c>
      <c r="G107" s="2" t="s">
        <v>609</v>
      </c>
      <c r="H107" s="2" t="s">
        <v>598</v>
      </c>
      <c r="I107" s="2" t="s">
        <v>598</v>
      </c>
      <c r="J107" s="2" t="s">
        <v>598</v>
      </c>
      <c r="K107" s="2" t="s">
        <v>598</v>
      </c>
      <c r="L107" s="2" t="s">
        <v>598</v>
      </c>
      <c r="M107" s="2" t="s">
        <v>598</v>
      </c>
      <c r="N107" s="2" t="s">
        <v>599</v>
      </c>
      <c r="O107" s="2" t="s">
        <v>598</v>
      </c>
      <c r="P107" s="2" t="s">
        <v>599</v>
      </c>
      <c r="Q107" s="2" t="s">
        <v>598</v>
      </c>
      <c r="R107" s="2" t="s">
        <v>599</v>
      </c>
      <c r="S107" s="2" t="s">
        <v>598</v>
      </c>
      <c r="U107" s="20">
        <f t="shared" si="2"/>
        <v>0</v>
      </c>
      <c r="V107" s="2">
        <f t="shared" si="3"/>
        <v>0</v>
      </c>
    </row>
    <row r="108" spans="1:22" ht="15" customHeight="1" x14ac:dyDescent="0.25">
      <c r="A108" s="2" t="s">
        <v>147</v>
      </c>
      <c r="B108" s="2" t="s">
        <v>153</v>
      </c>
      <c r="C108" s="2">
        <v>2014</v>
      </c>
      <c r="D108" s="2">
        <v>0</v>
      </c>
      <c r="E108" s="2" t="s">
        <v>598</v>
      </c>
      <c r="F108" s="2" t="s">
        <v>598</v>
      </c>
      <c r="G108" s="2" t="s">
        <v>598</v>
      </c>
      <c r="H108" s="2" t="s">
        <v>598</v>
      </c>
      <c r="I108" s="2" t="s">
        <v>598</v>
      </c>
      <c r="J108" s="2" t="s">
        <v>598</v>
      </c>
      <c r="K108" s="2" t="s">
        <v>598</v>
      </c>
      <c r="L108" s="2" t="s">
        <v>598</v>
      </c>
      <c r="M108" s="2" t="s">
        <v>598</v>
      </c>
      <c r="N108" s="2" t="s">
        <v>599</v>
      </c>
      <c r="O108" s="2" t="s">
        <v>598</v>
      </c>
      <c r="P108" s="2" t="s">
        <v>599</v>
      </c>
      <c r="Q108" s="2" t="s">
        <v>598</v>
      </c>
      <c r="R108" s="2" t="s">
        <v>599</v>
      </c>
      <c r="S108" s="2" t="s">
        <v>598</v>
      </c>
      <c r="U108" s="20">
        <f t="shared" si="2"/>
        <v>0</v>
      </c>
      <c r="V108" s="2">
        <f t="shared" si="3"/>
        <v>0</v>
      </c>
    </row>
    <row r="109" spans="1:22" ht="15" customHeight="1" x14ac:dyDescent="0.25">
      <c r="A109" s="2" t="s">
        <v>147</v>
      </c>
      <c r="B109" s="2" t="s">
        <v>154</v>
      </c>
      <c r="C109" s="2">
        <v>2014</v>
      </c>
      <c r="D109" s="2">
        <v>0</v>
      </c>
      <c r="E109" s="2" t="s">
        <v>598</v>
      </c>
      <c r="F109" s="2" t="s">
        <v>598</v>
      </c>
      <c r="G109" s="2" t="s">
        <v>598</v>
      </c>
      <c r="H109" s="2" t="s">
        <v>598</v>
      </c>
      <c r="I109" s="2" t="s">
        <v>598</v>
      </c>
      <c r="J109" s="2" t="s">
        <v>598</v>
      </c>
      <c r="K109" s="2" t="s">
        <v>598</v>
      </c>
      <c r="L109" s="2" t="s">
        <v>598</v>
      </c>
      <c r="M109" s="2" t="s">
        <v>598</v>
      </c>
      <c r="N109" s="2" t="s">
        <v>599</v>
      </c>
      <c r="O109" s="2" t="s">
        <v>598</v>
      </c>
      <c r="P109" s="2" t="s">
        <v>599</v>
      </c>
      <c r="Q109" s="2" t="s">
        <v>598</v>
      </c>
      <c r="R109" s="2" t="s">
        <v>599</v>
      </c>
      <c r="S109" s="2" t="s">
        <v>598</v>
      </c>
      <c r="U109" s="20">
        <f t="shared" si="2"/>
        <v>0</v>
      </c>
      <c r="V109" s="2">
        <f t="shared" si="3"/>
        <v>0</v>
      </c>
    </row>
    <row r="110" spans="1:22" ht="15" customHeight="1" x14ac:dyDescent="0.25">
      <c r="A110" s="2" t="s">
        <v>147</v>
      </c>
      <c r="B110" s="2" t="s">
        <v>155</v>
      </c>
      <c r="C110" s="2">
        <v>2014</v>
      </c>
      <c r="D110" s="2" t="s">
        <v>609</v>
      </c>
      <c r="E110" s="2" t="s">
        <v>598</v>
      </c>
      <c r="F110" s="2" t="s">
        <v>598</v>
      </c>
      <c r="G110" s="2" t="s">
        <v>598</v>
      </c>
      <c r="H110" s="2" t="s">
        <v>598</v>
      </c>
      <c r="I110" s="2" t="s">
        <v>598</v>
      </c>
      <c r="J110" s="2" t="s">
        <v>598</v>
      </c>
      <c r="K110" s="2" t="s">
        <v>598</v>
      </c>
      <c r="L110" s="2" t="s">
        <v>598</v>
      </c>
      <c r="M110" s="2" t="s">
        <v>598</v>
      </c>
      <c r="N110" s="2" t="s">
        <v>599</v>
      </c>
      <c r="O110" s="2" t="s">
        <v>598</v>
      </c>
      <c r="P110" s="2" t="s">
        <v>599</v>
      </c>
      <c r="Q110" s="2" t="s">
        <v>598</v>
      </c>
      <c r="R110" s="2" t="s">
        <v>599</v>
      </c>
      <c r="S110" s="2" t="s">
        <v>598</v>
      </c>
      <c r="U110" s="20">
        <f t="shared" si="2"/>
        <v>0</v>
      </c>
      <c r="V110" s="2">
        <f t="shared" si="3"/>
        <v>0</v>
      </c>
    </row>
    <row r="111" spans="1:22" ht="15" customHeight="1" x14ac:dyDescent="0.25">
      <c r="A111" s="2" t="s">
        <v>156</v>
      </c>
      <c r="B111" s="2" t="s">
        <v>157</v>
      </c>
      <c r="C111" s="2">
        <v>2014</v>
      </c>
      <c r="D111" s="2">
        <v>21.509</v>
      </c>
      <c r="E111" s="2">
        <v>10.709</v>
      </c>
      <c r="F111" s="2">
        <v>0.10100000000000001</v>
      </c>
      <c r="G111" s="2">
        <v>0.63500000000000001</v>
      </c>
      <c r="H111" s="2" t="s">
        <v>598</v>
      </c>
      <c r="I111" s="2">
        <v>7.9740000000000002</v>
      </c>
      <c r="J111" s="2">
        <v>2.0230000000000001</v>
      </c>
      <c r="K111" s="2" t="s">
        <v>598</v>
      </c>
      <c r="L111" s="2" t="s">
        <v>598</v>
      </c>
      <c r="M111" s="2" t="s">
        <v>598</v>
      </c>
      <c r="N111" s="2" t="s">
        <v>598</v>
      </c>
      <c r="O111" s="2" t="s">
        <v>598</v>
      </c>
      <c r="P111" s="2" t="s">
        <v>598</v>
      </c>
      <c r="Q111" s="2" t="s">
        <v>598</v>
      </c>
      <c r="R111" s="2" t="s">
        <v>598</v>
      </c>
      <c r="S111" s="2" t="s">
        <v>598</v>
      </c>
      <c r="U111" s="20">
        <f t="shared" si="2"/>
        <v>21.509</v>
      </c>
      <c r="V111" s="2">
        <f t="shared" si="3"/>
        <v>0</v>
      </c>
    </row>
    <row r="112" spans="1:22" ht="15" customHeight="1" x14ac:dyDescent="0.25">
      <c r="A112" s="2" t="s">
        <v>156</v>
      </c>
      <c r="B112" s="2" t="s">
        <v>158</v>
      </c>
      <c r="C112" s="2">
        <v>2014</v>
      </c>
      <c r="D112" s="2">
        <v>3.976</v>
      </c>
      <c r="E112" s="2">
        <v>1.181</v>
      </c>
      <c r="F112" s="2">
        <v>4.2000000000000003E-2</v>
      </c>
      <c r="G112" s="2">
        <v>1.448</v>
      </c>
      <c r="H112" s="2" t="s">
        <v>598</v>
      </c>
      <c r="I112" s="2">
        <v>1.177</v>
      </c>
      <c r="J112" s="2">
        <v>0.126</v>
      </c>
      <c r="K112" s="2" t="s">
        <v>598</v>
      </c>
      <c r="L112" s="2" t="s">
        <v>598</v>
      </c>
      <c r="M112" s="2" t="s">
        <v>598</v>
      </c>
      <c r="N112" s="2" t="s">
        <v>599</v>
      </c>
      <c r="O112" s="2" t="s">
        <v>598</v>
      </c>
      <c r="P112" s="2" t="s">
        <v>599</v>
      </c>
      <c r="Q112" s="2" t="s">
        <v>598</v>
      </c>
      <c r="R112" s="2" t="s">
        <v>599</v>
      </c>
      <c r="S112" s="2" t="s">
        <v>598</v>
      </c>
      <c r="U112" s="20">
        <f t="shared" si="2"/>
        <v>3.976</v>
      </c>
      <c r="V112" s="2">
        <f t="shared" si="3"/>
        <v>0</v>
      </c>
    </row>
    <row r="113" spans="1:22" ht="15" customHeight="1" x14ac:dyDescent="0.25">
      <c r="A113" s="2" t="s">
        <v>156</v>
      </c>
      <c r="B113" s="2" t="s">
        <v>159</v>
      </c>
      <c r="C113" s="2">
        <v>2014</v>
      </c>
      <c r="D113" s="2">
        <v>1.9670000000000001</v>
      </c>
      <c r="E113" s="2">
        <v>0.22600000000000001</v>
      </c>
      <c r="F113" s="2" t="s">
        <v>598</v>
      </c>
      <c r="G113" s="2" t="s">
        <v>598</v>
      </c>
      <c r="H113" s="2" t="s">
        <v>598</v>
      </c>
      <c r="I113" s="2">
        <v>1.7410000000000001</v>
      </c>
      <c r="J113" s="2" t="s">
        <v>598</v>
      </c>
      <c r="K113" s="2" t="s">
        <v>598</v>
      </c>
      <c r="L113" s="2" t="s">
        <v>598</v>
      </c>
      <c r="M113" s="2" t="s">
        <v>598</v>
      </c>
      <c r="N113" s="2" t="s">
        <v>599</v>
      </c>
      <c r="O113" s="2" t="s">
        <v>598</v>
      </c>
      <c r="P113" s="2" t="s">
        <v>599</v>
      </c>
      <c r="Q113" s="2" t="s">
        <v>598</v>
      </c>
      <c r="R113" s="2" t="s">
        <v>599</v>
      </c>
      <c r="S113" s="2" t="s">
        <v>598</v>
      </c>
      <c r="U113" s="20">
        <f t="shared" si="2"/>
        <v>1.9670000000000001</v>
      </c>
      <c r="V113" s="2">
        <f t="shared" si="3"/>
        <v>0</v>
      </c>
    </row>
    <row r="114" spans="1:22" ht="15" customHeight="1" x14ac:dyDescent="0.25">
      <c r="A114" s="2" t="s">
        <v>160</v>
      </c>
      <c r="B114" s="2" t="s">
        <v>161</v>
      </c>
      <c r="C114" s="2">
        <v>2014</v>
      </c>
      <c r="D114" s="2">
        <v>11.5</v>
      </c>
      <c r="E114" s="2">
        <v>4.5999999999999996</v>
      </c>
      <c r="F114" s="2">
        <v>0.4</v>
      </c>
      <c r="G114" s="2">
        <v>0</v>
      </c>
      <c r="H114" s="2">
        <v>0</v>
      </c>
      <c r="I114" s="2">
        <v>4.0999999999999996</v>
      </c>
      <c r="J114" s="2">
        <v>2.2000000000000002</v>
      </c>
      <c r="K114" s="2">
        <v>0</v>
      </c>
      <c r="L114" s="2">
        <v>0</v>
      </c>
      <c r="M114" s="2">
        <v>0.2</v>
      </c>
      <c r="N114" s="2" t="s">
        <v>599</v>
      </c>
      <c r="O114" s="2" t="s">
        <v>598</v>
      </c>
      <c r="P114" s="2" t="s">
        <v>599</v>
      </c>
      <c r="Q114" s="2" t="s">
        <v>598</v>
      </c>
      <c r="R114" s="2" t="s">
        <v>599</v>
      </c>
      <c r="S114" s="2" t="s">
        <v>598</v>
      </c>
      <c r="U114" s="20">
        <f t="shared" si="2"/>
        <v>11.5</v>
      </c>
      <c r="V114" s="2">
        <f t="shared" si="3"/>
        <v>0</v>
      </c>
    </row>
    <row r="115" spans="1:22" ht="15" customHeight="1" x14ac:dyDescent="0.25">
      <c r="A115" s="2" t="s">
        <v>160</v>
      </c>
      <c r="B115" s="2" t="s">
        <v>162</v>
      </c>
      <c r="C115" s="2">
        <v>2014</v>
      </c>
      <c r="D115" s="2">
        <v>7.6</v>
      </c>
      <c r="E115" s="2">
        <v>3.3</v>
      </c>
      <c r="F115" s="2">
        <v>0.2</v>
      </c>
      <c r="G115" s="2">
        <v>0</v>
      </c>
      <c r="H115" s="2">
        <v>0</v>
      </c>
      <c r="I115" s="2">
        <v>2.4</v>
      </c>
      <c r="J115" s="2">
        <v>1.6</v>
      </c>
      <c r="K115" s="2">
        <v>0</v>
      </c>
      <c r="L115" s="2">
        <v>0</v>
      </c>
      <c r="M115" s="2">
        <v>0.1</v>
      </c>
      <c r="N115" s="2" t="s">
        <v>599</v>
      </c>
      <c r="O115" s="2" t="s">
        <v>598</v>
      </c>
      <c r="P115" s="2" t="s">
        <v>599</v>
      </c>
      <c r="Q115" s="2" t="s">
        <v>598</v>
      </c>
      <c r="R115" s="2" t="s">
        <v>599</v>
      </c>
      <c r="S115" s="2" t="s">
        <v>598</v>
      </c>
      <c r="U115" s="20">
        <f t="shared" si="2"/>
        <v>7.6</v>
      </c>
      <c r="V115" s="2">
        <f t="shared" si="3"/>
        <v>0</v>
      </c>
    </row>
    <row r="116" spans="1:22" ht="15" customHeight="1" x14ac:dyDescent="0.25">
      <c r="A116" s="2" t="s">
        <v>160</v>
      </c>
      <c r="B116" s="2" t="s">
        <v>163</v>
      </c>
      <c r="C116" s="2">
        <v>2014</v>
      </c>
      <c r="D116" s="2">
        <v>16.100000000000001</v>
      </c>
      <c r="E116" s="2">
        <v>4.3</v>
      </c>
      <c r="F116" s="2">
        <v>0.2</v>
      </c>
      <c r="G116" s="2">
        <v>0</v>
      </c>
      <c r="H116" s="2">
        <v>0</v>
      </c>
      <c r="I116" s="2">
        <v>2</v>
      </c>
      <c r="J116" s="2">
        <v>2.2000000000000002</v>
      </c>
      <c r="K116" s="2">
        <v>0</v>
      </c>
      <c r="L116" s="2">
        <v>0</v>
      </c>
      <c r="M116" s="2">
        <v>7.4</v>
      </c>
      <c r="N116" s="2" t="s">
        <v>599</v>
      </c>
      <c r="O116" s="2" t="s">
        <v>598</v>
      </c>
      <c r="P116" s="2" t="s">
        <v>599</v>
      </c>
      <c r="Q116" s="2" t="s">
        <v>598</v>
      </c>
      <c r="R116" s="2" t="s">
        <v>599</v>
      </c>
      <c r="S116" s="2" t="s">
        <v>598</v>
      </c>
      <c r="U116" s="20">
        <f t="shared" si="2"/>
        <v>16.100000000000001</v>
      </c>
      <c r="V116" s="2">
        <f t="shared" si="3"/>
        <v>0</v>
      </c>
    </row>
    <row r="117" spans="1:22" ht="15" customHeight="1" x14ac:dyDescent="0.25">
      <c r="A117" s="2" t="s">
        <v>160</v>
      </c>
      <c r="B117" s="2" t="s">
        <v>164</v>
      </c>
      <c r="C117" s="2">
        <v>2014</v>
      </c>
      <c r="D117" s="2">
        <v>165.9</v>
      </c>
      <c r="E117" s="2">
        <v>93.9</v>
      </c>
      <c r="F117" s="2">
        <v>9.4</v>
      </c>
      <c r="G117" s="2">
        <v>0</v>
      </c>
      <c r="H117" s="2">
        <v>0</v>
      </c>
      <c r="I117" s="2">
        <v>36</v>
      </c>
      <c r="J117" s="2">
        <v>26.6</v>
      </c>
      <c r="K117" s="2">
        <v>0</v>
      </c>
      <c r="L117" s="2">
        <v>0</v>
      </c>
      <c r="M117" s="2">
        <v>0.4</v>
      </c>
      <c r="N117" s="2" t="s">
        <v>599</v>
      </c>
      <c r="O117" s="2" t="s">
        <v>598</v>
      </c>
      <c r="P117" s="2" t="s">
        <v>599</v>
      </c>
      <c r="Q117" s="2" t="s">
        <v>598</v>
      </c>
      <c r="R117" s="2" t="s">
        <v>599</v>
      </c>
      <c r="S117" s="2" t="s">
        <v>598</v>
      </c>
      <c r="U117" s="20">
        <f t="shared" si="2"/>
        <v>165.9</v>
      </c>
      <c r="V117" s="2">
        <f t="shared" si="3"/>
        <v>0</v>
      </c>
    </row>
    <row r="118" spans="1:22" ht="15" customHeight="1" x14ac:dyDescent="0.25">
      <c r="A118" s="2" t="s">
        <v>165</v>
      </c>
      <c r="B118" s="2" t="s">
        <v>166</v>
      </c>
      <c r="C118" s="2">
        <v>2014</v>
      </c>
      <c r="D118" s="2">
        <v>155</v>
      </c>
      <c r="E118" s="2">
        <v>62.7</v>
      </c>
      <c r="F118" s="2">
        <v>35.299999999999997</v>
      </c>
      <c r="G118" s="2">
        <v>5.8</v>
      </c>
      <c r="H118" s="2" t="s">
        <v>598</v>
      </c>
      <c r="I118" s="2">
        <v>28.3</v>
      </c>
      <c r="J118" s="2">
        <v>18.5</v>
      </c>
      <c r="K118" s="2">
        <v>0.7</v>
      </c>
      <c r="L118" s="2">
        <v>0</v>
      </c>
      <c r="M118" s="2">
        <v>3.7</v>
      </c>
      <c r="N118" s="2" t="s">
        <v>599</v>
      </c>
      <c r="O118" s="2" t="s">
        <v>598</v>
      </c>
      <c r="P118" s="2" t="s">
        <v>599</v>
      </c>
      <c r="Q118" s="2" t="s">
        <v>598</v>
      </c>
      <c r="R118" s="2" t="s">
        <v>599</v>
      </c>
      <c r="S118" s="2" t="s">
        <v>598</v>
      </c>
      <c r="U118" s="20">
        <f t="shared" si="2"/>
        <v>155</v>
      </c>
      <c r="V118" s="2">
        <f t="shared" si="3"/>
        <v>0</v>
      </c>
    </row>
    <row r="119" spans="1:22" ht="15" customHeight="1" x14ac:dyDescent="0.25">
      <c r="A119" s="2" t="s">
        <v>167</v>
      </c>
      <c r="B119" s="2" t="s">
        <v>168</v>
      </c>
      <c r="C119" s="2">
        <v>2014</v>
      </c>
      <c r="D119" s="2">
        <v>650.6</v>
      </c>
      <c r="E119" s="2">
        <v>356.4</v>
      </c>
      <c r="F119" s="2">
        <v>77</v>
      </c>
      <c r="G119" s="2">
        <v>34.1</v>
      </c>
      <c r="H119" s="2" t="s">
        <v>598</v>
      </c>
      <c r="I119" s="2">
        <v>92.1</v>
      </c>
      <c r="J119" s="2">
        <v>68.400000000000006</v>
      </c>
      <c r="K119" s="2">
        <v>5.0999999999999996</v>
      </c>
      <c r="L119" s="2">
        <v>17.5</v>
      </c>
      <c r="M119" s="2" t="s">
        <v>609</v>
      </c>
      <c r="N119" s="2" t="s">
        <v>599</v>
      </c>
      <c r="O119" s="2" t="s">
        <v>598</v>
      </c>
      <c r="P119" s="2" t="s">
        <v>599</v>
      </c>
      <c r="Q119" s="2" t="s">
        <v>598</v>
      </c>
      <c r="R119" s="2" t="s">
        <v>599</v>
      </c>
      <c r="S119" s="2" t="s">
        <v>598</v>
      </c>
      <c r="U119" s="20">
        <f t="shared" si="2"/>
        <v>650.6</v>
      </c>
      <c r="V119" s="2">
        <f t="shared" si="3"/>
        <v>0</v>
      </c>
    </row>
    <row r="120" spans="1:22" ht="15" customHeight="1" x14ac:dyDescent="0.25">
      <c r="A120" s="2" t="s">
        <v>169</v>
      </c>
      <c r="B120" s="2" t="s">
        <v>170</v>
      </c>
      <c r="C120" s="2">
        <v>2014</v>
      </c>
      <c r="D120" s="2">
        <v>3176.9430000000002</v>
      </c>
      <c r="E120" s="2">
        <v>1972</v>
      </c>
      <c r="F120" s="2">
        <v>207</v>
      </c>
      <c r="G120" s="2">
        <v>175</v>
      </c>
      <c r="H120" s="2" t="s">
        <v>598</v>
      </c>
      <c r="I120" s="2">
        <v>301</v>
      </c>
      <c r="J120" s="2">
        <v>489</v>
      </c>
      <c r="K120" s="2">
        <v>60</v>
      </c>
      <c r="L120" s="2" t="s">
        <v>609</v>
      </c>
      <c r="M120" s="2" t="s">
        <v>609</v>
      </c>
      <c r="N120" s="2" t="s">
        <v>761</v>
      </c>
      <c r="O120" s="2">
        <v>26.2</v>
      </c>
      <c r="P120" s="2" t="s">
        <v>762</v>
      </c>
      <c r="Q120" s="2">
        <v>20.8</v>
      </c>
      <c r="R120" s="2" t="s">
        <v>763</v>
      </c>
      <c r="S120" s="2">
        <v>31.5</v>
      </c>
      <c r="U120" s="20">
        <f t="shared" si="2"/>
        <v>3176.9430000000002</v>
      </c>
      <c r="V120" s="2">
        <f t="shared" si="3"/>
        <v>78.5</v>
      </c>
    </row>
    <row r="121" spans="1:22" ht="15" customHeight="1" x14ac:dyDescent="0.25">
      <c r="A121" s="2" t="s">
        <v>169</v>
      </c>
      <c r="B121" s="2" t="s">
        <v>171</v>
      </c>
      <c r="C121" s="2">
        <v>2014</v>
      </c>
      <c r="D121" s="2">
        <v>116.473</v>
      </c>
      <c r="E121" s="2" t="s">
        <v>598</v>
      </c>
      <c r="F121" s="2" t="s">
        <v>598</v>
      </c>
      <c r="G121" s="2" t="s">
        <v>598</v>
      </c>
      <c r="H121" s="2" t="s">
        <v>598</v>
      </c>
      <c r="I121" s="2" t="s">
        <v>598</v>
      </c>
      <c r="J121" s="2" t="s">
        <v>598</v>
      </c>
      <c r="K121" s="2" t="s">
        <v>598</v>
      </c>
      <c r="L121" s="2" t="s">
        <v>598</v>
      </c>
      <c r="M121" s="2" t="s">
        <v>598</v>
      </c>
      <c r="N121" s="2" t="s">
        <v>599</v>
      </c>
      <c r="O121" s="2" t="s">
        <v>598</v>
      </c>
      <c r="P121" s="2" t="s">
        <v>599</v>
      </c>
      <c r="Q121" s="2" t="s">
        <v>598</v>
      </c>
      <c r="R121" s="2" t="s">
        <v>599</v>
      </c>
      <c r="S121" s="2" t="s">
        <v>598</v>
      </c>
      <c r="U121" s="20">
        <f t="shared" si="2"/>
        <v>116.473</v>
      </c>
      <c r="V121" s="2">
        <f t="shared" si="3"/>
        <v>0</v>
      </c>
    </row>
    <row r="122" spans="1:22" ht="15" customHeight="1" x14ac:dyDescent="0.25">
      <c r="A122" s="2" t="s">
        <v>172</v>
      </c>
      <c r="B122" s="2" t="s">
        <v>173</v>
      </c>
      <c r="C122" s="2">
        <v>2014</v>
      </c>
      <c r="D122" s="2">
        <v>114.6</v>
      </c>
      <c r="E122" s="2">
        <v>10.9</v>
      </c>
      <c r="F122" s="2">
        <v>9.3000000000000007</v>
      </c>
      <c r="G122" s="2">
        <v>87.7</v>
      </c>
      <c r="H122" s="2">
        <v>82.2</v>
      </c>
      <c r="I122" s="2">
        <v>4.5</v>
      </c>
      <c r="J122" s="2">
        <v>2.1</v>
      </c>
      <c r="K122" s="2" t="s">
        <v>598</v>
      </c>
      <c r="L122" s="2" t="s">
        <v>598</v>
      </c>
      <c r="M122" s="2" t="s">
        <v>598</v>
      </c>
      <c r="N122" s="2" t="s">
        <v>599</v>
      </c>
      <c r="O122" s="2" t="s">
        <v>598</v>
      </c>
      <c r="P122" s="2" t="s">
        <v>599</v>
      </c>
      <c r="Q122" s="2" t="s">
        <v>598</v>
      </c>
      <c r="R122" s="2" t="s">
        <v>599</v>
      </c>
      <c r="S122" s="2" t="s">
        <v>598</v>
      </c>
      <c r="U122" s="20">
        <f t="shared" si="2"/>
        <v>114.6</v>
      </c>
      <c r="V122" s="2">
        <f t="shared" si="3"/>
        <v>0</v>
      </c>
    </row>
    <row r="123" spans="1:22" ht="15" customHeight="1" x14ac:dyDescent="0.25">
      <c r="A123" s="2" t="s">
        <v>172</v>
      </c>
      <c r="B123" s="2" t="s">
        <v>174</v>
      </c>
      <c r="C123" s="2">
        <v>2014</v>
      </c>
      <c r="D123" s="2">
        <v>2.5</v>
      </c>
      <c r="E123" s="2">
        <v>1</v>
      </c>
      <c r="F123" s="2">
        <v>0.6</v>
      </c>
      <c r="G123" s="2" t="s">
        <v>598</v>
      </c>
      <c r="H123" s="2" t="s">
        <v>598</v>
      </c>
      <c r="I123" s="2">
        <v>0.9</v>
      </c>
      <c r="J123" s="2" t="s">
        <v>598</v>
      </c>
      <c r="K123" s="2" t="s">
        <v>598</v>
      </c>
      <c r="L123" s="2" t="s">
        <v>598</v>
      </c>
      <c r="M123" s="2" t="s">
        <v>598</v>
      </c>
      <c r="N123" s="2" t="s">
        <v>599</v>
      </c>
      <c r="O123" s="2" t="s">
        <v>598</v>
      </c>
      <c r="P123" s="2" t="s">
        <v>599</v>
      </c>
      <c r="Q123" s="2" t="s">
        <v>598</v>
      </c>
      <c r="R123" s="2" t="s">
        <v>599</v>
      </c>
      <c r="S123" s="2" t="s">
        <v>598</v>
      </c>
      <c r="U123" s="20">
        <f t="shared" si="2"/>
        <v>2.5</v>
      </c>
      <c r="V123" s="2">
        <f t="shared" si="3"/>
        <v>0</v>
      </c>
    </row>
    <row r="124" spans="1:22" ht="15" customHeight="1" x14ac:dyDescent="0.25">
      <c r="A124" s="2" t="s">
        <v>175</v>
      </c>
      <c r="B124" s="2" t="s">
        <v>176</v>
      </c>
      <c r="C124" s="2">
        <v>2014</v>
      </c>
      <c r="D124" s="2">
        <v>18.8</v>
      </c>
      <c r="E124" s="2">
        <v>6.4</v>
      </c>
      <c r="F124" s="2">
        <v>4.5</v>
      </c>
      <c r="G124" s="2">
        <v>2.7</v>
      </c>
      <c r="H124" s="2">
        <v>0</v>
      </c>
      <c r="I124" s="2">
        <v>3.6</v>
      </c>
      <c r="J124" s="2">
        <v>1.6</v>
      </c>
      <c r="K124" s="2" t="s">
        <v>598</v>
      </c>
      <c r="L124" s="2" t="s">
        <v>598</v>
      </c>
      <c r="M124" s="2" t="s">
        <v>598</v>
      </c>
      <c r="N124" s="2" t="s">
        <v>599</v>
      </c>
      <c r="O124" s="2" t="s">
        <v>598</v>
      </c>
      <c r="P124" s="2" t="s">
        <v>599</v>
      </c>
      <c r="Q124" s="2" t="s">
        <v>598</v>
      </c>
      <c r="R124" s="2" t="s">
        <v>599</v>
      </c>
      <c r="S124" s="2" t="s">
        <v>598</v>
      </c>
      <c r="U124" s="20">
        <f t="shared" si="2"/>
        <v>18.8</v>
      </c>
      <c r="V124" s="2">
        <f t="shared" si="3"/>
        <v>0</v>
      </c>
    </row>
    <row r="125" spans="1:22" ht="15" customHeight="1" x14ac:dyDescent="0.25">
      <c r="A125" s="2" t="s">
        <v>177</v>
      </c>
      <c r="B125" s="2" t="s">
        <v>178</v>
      </c>
      <c r="C125" s="2">
        <v>2014</v>
      </c>
      <c r="D125" s="2">
        <v>10.49</v>
      </c>
      <c r="E125" s="2">
        <v>1.58</v>
      </c>
      <c r="F125" s="2">
        <v>3.86</v>
      </c>
      <c r="G125" s="2">
        <v>0.83</v>
      </c>
      <c r="H125" s="2" t="s">
        <v>598</v>
      </c>
      <c r="I125" s="2">
        <v>2.08</v>
      </c>
      <c r="J125" s="2">
        <v>2.11</v>
      </c>
      <c r="K125" s="2" t="s">
        <v>598</v>
      </c>
      <c r="L125" s="2" t="s">
        <v>598</v>
      </c>
      <c r="M125" s="2">
        <v>0.53</v>
      </c>
      <c r="N125" s="2" t="s">
        <v>599</v>
      </c>
      <c r="O125" s="2" t="s">
        <v>598</v>
      </c>
      <c r="P125" s="2" t="s">
        <v>599</v>
      </c>
      <c r="Q125" s="2" t="s">
        <v>598</v>
      </c>
      <c r="R125" s="2" t="s">
        <v>599</v>
      </c>
      <c r="S125" s="2" t="s">
        <v>598</v>
      </c>
      <c r="U125" s="20">
        <f t="shared" si="2"/>
        <v>10.49</v>
      </c>
      <c r="V125" s="2">
        <f t="shared" si="3"/>
        <v>0</v>
      </c>
    </row>
    <row r="126" spans="1:22" ht="15" customHeight="1" x14ac:dyDescent="0.25">
      <c r="A126" s="2" t="s">
        <v>177</v>
      </c>
      <c r="B126" s="2" t="s">
        <v>179</v>
      </c>
      <c r="C126" s="2">
        <v>2014</v>
      </c>
      <c r="D126" s="2">
        <v>45.3</v>
      </c>
      <c r="E126" s="2">
        <v>15.5</v>
      </c>
      <c r="F126" s="2">
        <v>0.55000000000000004</v>
      </c>
      <c r="G126" s="2">
        <v>17.989999999999998</v>
      </c>
      <c r="H126" s="2" t="s">
        <v>598</v>
      </c>
      <c r="I126" s="2">
        <v>5.68</v>
      </c>
      <c r="J126" s="2">
        <v>5.67</v>
      </c>
      <c r="K126" s="2" t="s">
        <v>598</v>
      </c>
      <c r="L126" s="2" t="s">
        <v>598</v>
      </c>
      <c r="M126" s="2">
        <v>15.4</v>
      </c>
      <c r="N126" s="2" t="s">
        <v>599</v>
      </c>
      <c r="O126" s="2" t="s">
        <v>598</v>
      </c>
      <c r="P126" s="2" t="s">
        <v>599</v>
      </c>
      <c r="Q126" s="2" t="s">
        <v>598</v>
      </c>
      <c r="R126" s="2" t="s">
        <v>599</v>
      </c>
      <c r="S126" s="2" t="s">
        <v>598</v>
      </c>
      <c r="U126" s="20">
        <f t="shared" si="2"/>
        <v>45.3</v>
      </c>
      <c r="V126" s="2">
        <f t="shared" si="3"/>
        <v>0</v>
      </c>
    </row>
    <row r="127" spans="1:22" ht="15" customHeight="1" x14ac:dyDescent="0.25">
      <c r="A127" s="2" t="s">
        <v>177</v>
      </c>
      <c r="B127" s="2" t="s">
        <v>180</v>
      </c>
      <c r="C127" s="2">
        <v>2014</v>
      </c>
      <c r="D127" s="2">
        <v>0.23400000000000001</v>
      </c>
      <c r="E127" s="2" t="s">
        <v>598</v>
      </c>
      <c r="F127" s="2" t="s">
        <v>598</v>
      </c>
      <c r="G127" s="2" t="s">
        <v>598</v>
      </c>
      <c r="H127" s="2" t="s">
        <v>598</v>
      </c>
      <c r="I127" s="2">
        <v>0.23400000000000001</v>
      </c>
      <c r="J127" s="2" t="s">
        <v>598</v>
      </c>
      <c r="K127" s="2" t="s">
        <v>598</v>
      </c>
      <c r="L127" s="2" t="s">
        <v>598</v>
      </c>
      <c r="M127" s="2" t="s">
        <v>598</v>
      </c>
      <c r="N127" s="2" t="s">
        <v>599</v>
      </c>
      <c r="O127" s="2" t="s">
        <v>598</v>
      </c>
      <c r="P127" s="2" t="s">
        <v>599</v>
      </c>
      <c r="Q127" s="2" t="s">
        <v>598</v>
      </c>
      <c r="R127" s="2" t="s">
        <v>599</v>
      </c>
      <c r="S127" s="2" t="s">
        <v>598</v>
      </c>
      <c r="U127" s="20">
        <f t="shared" si="2"/>
        <v>0.23400000000000001</v>
      </c>
      <c r="V127" s="2">
        <f t="shared" si="3"/>
        <v>0</v>
      </c>
    </row>
    <row r="128" spans="1:22" ht="15" customHeight="1" x14ac:dyDescent="0.25">
      <c r="A128" s="2" t="s">
        <v>181</v>
      </c>
      <c r="B128" s="2" t="s">
        <v>182</v>
      </c>
      <c r="C128" s="2">
        <v>2014</v>
      </c>
      <c r="D128" s="2">
        <v>524</v>
      </c>
      <c r="E128" s="2">
        <v>244.7</v>
      </c>
      <c r="F128" s="2">
        <v>60.8</v>
      </c>
      <c r="G128" s="2">
        <v>110</v>
      </c>
      <c r="H128" s="2" t="s">
        <v>609</v>
      </c>
      <c r="I128" s="2">
        <v>54.6</v>
      </c>
      <c r="J128" s="2">
        <v>53.8</v>
      </c>
      <c r="K128" s="2" t="s">
        <v>609</v>
      </c>
      <c r="L128" s="2" t="s">
        <v>609</v>
      </c>
      <c r="M128" s="2" t="s">
        <v>609</v>
      </c>
      <c r="N128" s="2" t="s">
        <v>599</v>
      </c>
      <c r="O128" s="2" t="s">
        <v>598</v>
      </c>
      <c r="P128" s="2" t="s">
        <v>599</v>
      </c>
      <c r="Q128" s="2" t="s">
        <v>598</v>
      </c>
      <c r="R128" s="2" t="s">
        <v>599</v>
      </c>
      <c r="S128" s="2" t="s">
        <v>598</v>
      </c>
      <c r="U128" s="20">
        <f t="shared" si="2"/>
        <v>524</v>
      </c>
      <c r="V128" s="2">
        <f t="shared" si="3"/>
        <v>0</v>
      </c>
    </row>
    <row r="129" spans="1:22" ht="15" customHeight="1" x14ac:dyDescent="0.25">
      <c r="A129" s="2" t="s">
        <v>183</v>
      </c>
      <c r="B129" s="2" t="s">
        <v>184</v>
      </c>
      <c r="C129" s="2">
        <v>2014</v>
      </c>
      <c r="D129" s="2">
        <v>43.2</v>
      </c>
      <c r="E129" s="2">
        <v>16.100000000000001</v>
      </c>
      <c r="F129" s="2">
        <v>14.6</v>
      </c>
      <c r="G129" s="2">
        <v>0</v>
      </c>
      <c r="H129" s="2" t="s">
        <v>598</v>
      </c>
      <c r="I129" s="2">
        <v>8.4</v>
      </c>
      <c r="J129" s="2">
        <v>4.0999999999999996</v>
      </c>
      <c r="K129" s="2" t="s">
        <v>598</v>
      </c>
      <c r="L129" s="2" t="s">
        <v>598</v>
      </c>
      <c r="M129" s="2" t="s">
        <v>598</v>
      </c>
      <c r="N129" s="2" t="s">
        <v>599</v>
      </c>
      <c r="O129" s="2" t="s">
        <v>598</v>
      </c>
      <c r="P129" s="2" t="s">
        <v>599</v>
      </c>
      <c r="Q129" s="2" t="s">
        <v>598</v>
      </c>
      <c r="R129" s="2" t="s">
        <v>599</v>
      </c>
      <c r="S129" s="2" t="s">
        <v>598</v>
      </c>
      <c r="U129" s="20">
        <f t="shared" si="2"/>
        <v>43.2</v>
      </c>
      <c r="V129" s="2">
        <f t="shared" si="3"/>
        <v>0</v>
      </c>
    </row>
    <row r="130" spans="1:22" ht="15" customHeight="1" x14ac:dyDescent="0.25">
      <c r="A130" s="2" t="s">
        <v>185</v>
      </c>
      <c r="B130" s="2" t="s">
        <v>186</v>
      </c>
      <c r="C130" s="2">
        <v>2014</v>
      </c>
      <c r="D130" s="2">
        <v>55.8</v>
      </c>
      <c r="E130" s="2">
        <v>23.3</v>
      </c>
      <c r="F130" s="2">
        <v>10</v>
      </c>
      <c r="G130" s="2" t="s">
        <v>598</v>
      </c>
      <c r="H130" s="2" t="s">
        <v>598</v>
      </c>
      <c r="I130" s="2">
        <v>11.4</v>
      </c>
      <c r="J130" s="2">
        <v>6.5</v>
      </c>
      <c r="K130" s="2" t="s">
        <v>598</v>
      </c>
      <c r="L130" s="2" t="s">
        <v>598</v>
      </c>
      <c r="M130" s="2">
        <v>4.5</v>
      </c>
      <c r="N130" s="2" t="s">
        <v>599</v>
      </c>
      <c r="O130" s="2" t="s">
        <v>598</v>
      </c>
      <c r="P130" s="2" t="s">
        <v>599</v>
      </c>
      <c r="Q130" s="2" t="s">
        <v>598</v>
      </c>
      <c r="R130" s="2" t="s">
        <v>599</v>
      </c>
      <c r="S130" s="2" t="s">
        <v>598</v>
      </c>
      <c r="U130" s="20">
        <f t="shared" si="2"/>
        <v>55.8</v>
      </c>
      <c r="V130" s="2">
        <f t="shared" si="3"/>
        <v>0</v>
      </c>
    </row>
    <row r="131" spans="1:22" ht="15" customHeight="1" x14ac:dyDescent="0.25">
      <c r="A131" s="2" t="s">
        <v>185</v>
      </c>
      <c r="B131" s="2" t="s">
        <v>187</v>
      </c>
      <c r="C131" s="2">
        <v>2014</v>
      </c>
      <c r="D131" s="2">
        <v>6.1</v>
      </c>
      <c r="E131" s="2">
        <v>4.5</v>
      </c>
      <c r="F131" s="2">
        <v>0.10299999999999999</v>
      </c>
      <c r="G131" s="2">
        <v>0</v>
      </c>
      <c r="H131" s="2" t="s">
        <v>598</v>
      </c>
      <c r="I131" s="2">
        <v>1.2</v>
      </c>
      <c r="J131" s="2">
        <v>0.21</v>
      </c>
      <c r="K131" s="2" t="s">
        <v>598</v>
      </c>
      <c r="L131" s="2" t="s">
        <v>598</v>
      </c>
      <c r="M131" s="2" t="s">
        <v>598</v>
      </c>
      <c r="N131" s="2" t="s">
        <v>599</v>
      </c>
      <c r="O131" s="2" t="s">
        <v>598</v>
      </c>
      <c r="P131" s="2" t="s">
        <v>599</v>
      </c>
      <c r="Q131" s="2" t="s">
        <v>598</v>
      </c>
      <c r="R131" s="2" t="s">
        <v>599</v>
      </c>
      <c r="S131" s="2" t="s">
        <v>598</v>
      </c>
      <c r="U131" s="20">
        <f t="shared" ref="U131:U194" si="4">IFERROR(D131/1,0)</f>
        <v>6.1</v>
      </c>
      <c r="V131" s="2">
        <f t="shared" ref="V131:V194" si="5">IFERROR(O131/1,0)+IFERROR(Q131/1,0)+IFERROR(S131/1,0)</f>
        <v>0</v>
      </c>
    </row>
    <row r="132" spans="1:22" ht="15" customHeight="1" x14ac:dyDescent="0.25">
      <c r="A132" s="2" t="s">
        <v>185</v>
      </c>
      <c r="B132" s="2" t="s">
        <v>188</v>
      </c>
      <c r="C132" s="2">
        <v>2014</v>
      </c>
      <c r="D132" s="2">
        <v>1.9750000000000001</v>
      </c>
      <c r="E132" s="2">
        <v>0.67500000000000004</v>
      </c>
      <c r="F132" s="2">
        <v>0.26100000000000001</v>
      </c>
      <c r="G132" s="2">
        <v>9.0999999999999998E-2</v>
      </c>
      <c r="H132" s="2" t="s">
        <v>598</v>
      </c>
      <c r="I132" s="2">
        <v>3.9E-2</v>
      </c>
      <c r="J132" s="2">
        <v>0.90900000000000003</v>
      </c>
      <c r="K132" s="2" t="s">
        <v>598</v>
      </c>
      <c r="L132" s="2" t="s">
        <v>598</v>
      </c>
      <c r="M132" s="2" t="s">
        <v>598</v>
      </c>
      <c r="N132" s="2" t="s">
        <v>599</v>
      </c>
      <c r="O132" s="2" t="s">
        <v>598</v>
      </c>
      <c r="P132" s="2" t="s">
        <v>599</v>
      </c>
      <c r="Q132" s="2" t="s">
        <v>598</v>
      </c>
      <c r="R132" s="2" t="s">
        <v>599</v>
      </c>
      <c r="S132" s="2" t="s">
        <v>598</v>
      </c>
      <c r="U132" s="20">
        <f t="shared" si="4"/>
        <v>1.9750000000000001</v>
      </c>
      <c r="V132" s="2">
        <f t="shared" si="5"/>
        <v>0</v>
      </c>
    </row>
    <row r="133" spans="1:22" ht="15" customHeight="1" x14ac:dyDescent="0.25">
      <c r="A133" s="2" t="s">
        <v>185</v>
      </c>
      <c r="B133" s="2" t="s">
        <v>189</v>
      </c>
      <c r="C133" s="2">
        <v>2014</v>
      </c>
      <c r="D133" s="2">
        <v>49</v>
      </c>
      <c r="E133" s="2">
        <v>13.1</v>
      </c>
      <c r="F133" s="2">
        <v>6.4</v>
      </c>
      <c r="G133" s="2">
        <v>15.5</v>
      </c>
      <c r="H133" s="2" t="s">
        <v>598</v>
      </c>
      <c r="I133" s="2">
        <v>11.5</v>
      </c>
      <c r="J133" s="2">
        <v>2.4</v>
      </c>
      <c r="K133" s="2" t="s">
        <v>598</v>
      </c>
      <c r="L133" s="2" t="s">
        <v>598</v>
      </c>
      <c r="M133" s="2" t="s">
        <v>598</v>
      </c>
      <c r="N133" s="2" t="s">
        <v>599</v>
      </c>
      <c r="O133" s="2" t="s">
        <v>598</v>
      </c>
      <c r="P133" s="2" t="s">
        <v>599</v>
      </c>
      <c r="Q133" s="2" t="s">
        <v>598</v>
      </c>
      <c r="R133" s="2" t="s">
        <v>599</v>
      </c>
      <c r="S133" s="2" t="s">
        <v>598</v>
      </c>
      <c r="U133" s="20">
        <f t="shared" si="4"/>
        <v>49</v>
      </c>
      <c r="V133" s="2">
        <f t="shared" si="5"/>
        <v>0</v>
      </c>
    </row>
    <row r="134" spans="1:22" ht="15" customHeight="1" x14ac:dyDescent="0.25">
      <c r="A134" s="2" t="s">
        <v>190</v>
      </c>
      <c r="B134" s="2" t="s">
        <v>191</v>
      </c>
      <c r="C134" s="2">
        <v>2014</v>
      </c>
      <c r="D134" s="2">
        <v>30.33</v>
      </c>
      <c r="E134" s="2">
        <v>12.663</v>
      </c>
      <c r="F134" s="2">
        <v>7.4240000000000004</v>
      </c>
      <c r="G134" s="2">
        <v>2.3039999999999998</v>
      </c>
      <c r="H134" s="2">
        <v>0</v>
      </c>
      <c r="I134" s="2">
        <v>4.391</v>
      </c>
      <c r="J134" s="2">
        <v>3.4319999999999999</v>
      </c>
      <c r="K134" s="2">
        <v>0.11600000000000001</v>
      </c>
      <c r="L134" s="2">
        <v>0</v>
      </c>
      <c r="M134" s="2">
        <v>0</v>
      </c>
      <c r="N134" s="2" t="s">
        <v>599</v>
      </c>
      <c r="O134" s="2" t="s">
        <v>598</v>
      </c>
      <c r="P134" s="2" t="s">
        <v>599</v>
      </c>
      <c r="Q134" s="2" t="s">
        <v>598</v>
      </c>
      <c r="R134" s="2" t="s">
        <v>599</v>
      </c>
      <c r="S134" s="2" t="s">
        <v>598</v>
      </c>
      <c r="U134" s="20">
        <f t="shared" si="4"/>
        <v>30.33</v>
      </c>
      <c r="V134" s="2">
        <f t="shared" si="5"/>
        <v>0</v>
      </c>
    </row>
    <row r="135" spans="1:22" ht="15" customHeight="1" x14ac:dyDescent="0.25">
      <c r="A135" s="2" t="s">
        <v>192</v>
      </c>
      <c r="B135" s="2" t="s">
        <v>193</v>
      </c>
      <c r="C135" s="2">
        <v>2014</v>
      </c>
      <c r="D135" s="2">
        <v>164</v>
      </c>
      <c r="E135" s="2">
        <v>63.747999999999998</v>
      </c>
      <c r="F135" s="2">
        <v>29.622</v>
      </c>
      <c r="G135" s="2">
        <v>5.1769999999999996</v>
      </c>
      <c r="H135" s="2" t="s">
        <v>598</v>
      </c>
      <c r="I135" s="2">
        <v>39.713999999999999</v>
      </c>
      <c r="J135" s="2">
        <v>18.384</v>
      </c>
      <c r="K135" s="2">
        <v>0.56499999999999995</v>
      </c>
      <c r="L135" s="2">
        <v>7.1</v>
      </c>
      <c r="M135" s="2" t="s">
        <v>598</v>
      </c>
      <c r="N135" s="2" t="s">
        <v>599</v>
      </c>
      <c r="O135" s="2" t="s">
        <v>598</v>
      </c>
      <c r="P135" s="2" t="s">
        <v>599</v>
      </c>
      <c r="Q135" s="2" t="s">
        <v>598</v>
      </c>
      <c r="R135" s="2" t="s">
        <v>599</v>
      </c>
      <c r="S135" s="2" t="s">
        <v>598</v>
      </c>
      <c r="U135" s="20">
        <f t="shared" si="4"/>
        <v>164</v>
      </c>
      <c r="V135" s="2">
        <f t="shared" si="5"/>
        <v>0</v>
      </c>
    </row>
    <row r="136" spans="1:22" ht="15" customHeight="1" x14ac:dyDescent="0.25">
      <c r="A136" s="2" t="s">
        <v>194</v>
      </c>
      <c r="B136" s="2" t="s">
        <v>195</v>
      </c>
      <c r="C136" s="2">
        <v>2014</v>
      </c>
      <c r="D136" s="2">
        <v>165</v>
      </c>
      <c r="E136" s="2">
        <v>64.900000000000006</v>
      </c>
      <c r="F136" s="2">
        <v>37.799999999999997</v>
      </c>
      <c r="G136" s="2">
        <v>6.5</v>
      </c>
      <c r="H136" s="2" t="s">
        <v>598</v>
      </c>
      <c r="I136" s="2">
        <v>53.7</v>
      </c>
      <c r="J136" s="2" t="s">
        <v>598</v>
      </c>
      <c r="K136" s="2" t="s">
        <v>598</v>
      </c>
      <c r="L136" s="2">
        <v>2.1</v>
      </c>
      <c r="M136" s="2" t="s">
        <v>598</v>
      </c>
      <c r="N136" s="2" t="s">
        <v>599</v>
      </c>
      <c r="O136" s="2" t="s">
        <v>598</v>
      </c>
      <c r="P136" s="2" t="s">
        <v>599</v>
      </c>
      <c r="Q136" s="2" t="s">
        <v>598</v>
      </c>
      <c r="R136" s="2" t="s">
        <v>599</v>
      </c>
      <c r="S136" s="2" t="s">
        <v>598</v>
      </c>
      <c r="U136" s="20">
        <f t="shared" si="4"/>
        <v>165</v>
      </c>
      <c r="V136" s="2">
        <f t="shared" si="5"/>
        <v>0</v>
      </c>
    </row>
    <row r="137" spans="1:22" ht="15" customHeight="1" x14ac:dyDescent="0.25">
      <c r="A137" s="2" t="s">
        <v>194</v>
      </c>
      <c r="B137" s="2" t="s">
        <v>196</v>
      </c>
      <c r="C137" s="2">
        <v>2014</v>
      </c>
      <c r="D137" s="2">
        <v>15</v>
      </c>
      <c r="E137" s="2">
        <v>7.3</v>
      </c>
      <c r="F137" s="2">
        <v>2.6</v>
      </c>
      <c r="G137" s="2">
        <v>0.3</v>
      </c>
      <c r="H137" s="2" t="s">
        <v>598</v>
      </c>
      <c r="I137" s="2">
        <v>4.8</v>
      </c>
      <c r="J137" s="2" t="s">
        <v>598</v>
      </c>
      <c r="K137" s="2" t="s">
        <v>598</v>
      </c>
      <c r="L137" s="2" t="s">
        <v>598</v>
      </c>
      <c r="M137" s="2" t="s">
        <v>598</v>
      </c>
      <c r="N137" s="2" t="s">
        <v>599</v>
      </c>
      <c r="O137" s="2" t="s">
        <v>598</v>
      </c>
      <c r="P137" s="2" t="s">
        <v>599</v>
      </c>
      <c r="Q137" s="2" t="s">
        <v>598</v>
      </c>
      <c r="R137" s="2" t="s">
        <v>599</v>
      </c>
      <c r="S137" s="2" t="s">
        <v>598</v>
      </c>
      <c r="U137" s="20">
        <f t="shared" si="4"/>
        <v>15</v>
      </c>
      <c r="V137" s="2">
        <f t="shared" si="5"/>
        <v>0</v>
      </c>
    </row>
    <row r="138" spans="1:22" ht="15" customHeight="1" x14ac:dyDescent="0.25">
      <c r="A138" s="2" t="s">
        <v>197</v>
      </c>
      <c r="B138" s="2" t="s">
        <v>198</v>
      </c>
      <c r="C138" s="2">
        <v>2014</v>
      </c>
      <c r="D138" s="2">
        <v>42.039000000000001</v>
      </c>
      <c r="E138" s="2">
        <v>40.200000000000003</v>
      </c>
      <c r="F138" s="2">
        <v>1.8</v>
      </c>
      <c r="G138" s="2" t="s">
        <v>609</v>
      </c>
      <c r="H138" s="2" t="s">
        <v>598</v>
      </c>
      <c r="I138" s="2" t="s">
        <v>609</v>
      </c>
      <c r="J138" s="2" t="s">
        <v>609</v>
      </c>
      <c r="K138" s="2" t="s">
        <v>598</v>
      </c>
      <c r="L138" s="2" t="s">
        <v>609</v>
      </c>
      <c r="M138" s="2" t="s">
        <v>609</v>
      </c>
      <c r="N138" s="2" t="s">
        <v>599</v>
      </c>
      <c r="O138" s="2" t="s">
        <v>598</v>
      </c>
      <c r="P138" s="2" t="s">
        <v>599</v>
      </c>
      <c r="Q138" s="2" t="s">
        <v>598</v>
      </c>
      <c r="R138" s="2" t="s">
        <v>599</v>
      </c>
      <c r="S138" s="2" t="s">
        <v>598</v>
      </c>
      <c r="U138" s="20">
        <f t="shared" si="4"/>
        <v>42.039000000000001</v>
      </c>
      <c r="V138" s="2">
        <f t="shared" si="5"/>
        <v>0</v>
      </c>
    </row>
    <row r="139" spans="1:22" ht="15" customHeight="1" x14ac:dyDescent="0.25">
      <c r="A139" s="2" t="s">
        <v>199</v>
      </c>
      <c r="B139" s="2" t="s">
        <v>200</v>
      </c>
      <c r="C139" s="2">
        <v>2014</v>
      </c>
      <c r="D139" s="2">
        <v>34</v>
      </c>
      <c r="E139" s="2">
        <v>9</v>
      </c>
      <c r="F139" s="2">
        <v>8</v>
      </c>
      <c r="G139" s="2">
        <v>3</v>
      </c>
      <c r="H139" s="2" t="s">
        <v>598</v>
      </c>
      <c r="I139" s="2">
        <v>7</v>
      </c>
      <c r="J139" s="2">
        <v>7</v>
      </c>
      <c r="K139" s="2" t="s">
        <v>598</v>
      </c>
      <c r="L139" s="2" t="s">
        <v>598</v>
      </c>
      <c r="M139" s="2" t="s">
        <v>598</v>
      </c>
      <c r="N139" s="2" t="s">
        <v>599</v>
      </c>
      <c r="O139" s="2" t="s">
        <v>598</v>
      </c>
      <c r="P139" s="2" t="s">
        <v>599</v>
      </c>
      <c r="Q139" s="2" t="s">
        <v>598</v>
      </c>
      <c r="R139" s="2" t="s">
        <v>599</v>
      </c>
      <c r="S139" s="2" t="s">
        <v>598</v>
      </c>
      <c r="U139" s="20">
        <f t="shared" si="4"/>
        <v>34</v>
      </c>
      <c r="V139" s="2">
        <f t="shared" si="5"/>
        <v>0</v>
      </c>
    </row>
    <row r="140" spans="1:22" ht="15" customHeight="1" x14ac:dyDescent="0.25">
      <c r="A140" s="2" t="s">
        <v>201</v>
      </c>
      <c r="B140" s="2" t="s">
        <v>202</v>
      </c>
      <c r="C140" s="2">
        <v>2014</v>
      </c>
      <c r="D140" s="2" t="s">
        <v>598</v>
      </c>
      <c r="E140" s="2" t="s">
        <v>598</v>
      </c>
      <c r="F140" s="2" t="s">
        <v>598</v>
      </c>
      <c r="G140" s="2" t="s">
        <v>598</v>
      </c>
      <c r="H140" s="2" t="s">
        <v>598</v>
      </c>
      <c r="I140" s="2" t="s">
        <v>598</v>
      </c>
      <c r="J140" s="2" t="s">
        <v>598</v>
      </c>
      <c r="K140" s="2" t="s">
        <v>598</v>
      </c>
      <c r="L140" s="2" t="s">
        <v>598</v>
      </c>
      <c r="M140" s="2" t="s">
        <v>598</v>
      </c>
      <c r="N140" s="2" t="s">
        <v>599</v>
      </c>
      <c r="O140" s="2" t="s">
        <v>598</v>
      </c>
      <c r="P140" s="2" t="s">
        <v>599</v>
      </c>
      <c r="Q140" s="2" t="s">
        <v>598</v>
      </c>
      <c r="R140" s="2" t="s">
        <v>599</v>
      </c>
      <c r="S140" s="2" t="s">
        <v>598</v>
      </c>
      <c r="U140" s="20">
        <f t="shared" si="4"/>
        <v>0</v>
      </c>
      <c r="V140" s="2">
        <f t="shared" si="5"/>
        <v>0</v>
      </c>
    </row>
    <row r="141" spans="1:22" ht="15" customHeight="1" x14ac:dyDescent="0.25">
      <c r="A141" s="2" t="s">
        <v>201</v>
      </c>
      <c r="B141" s="2" t="s">
        <v>203</v>
      </c>
      <c r="C141" s="2">
        <v>2014</v>
      </c>
      <c r="D141" s="2">
        <v>18.78</v>
      </c>
      <c r="E141" s="2">
        <v>8.2100000000000009</v>
      </c>
      <c r="F141" s="2">
        <v>2.0699999999999998</v>
      </c>
      <c r="G141" s="2">
        <v>0.72</v>
      </c>
      <c r="H141" s="2">
        <v>0</v>
      </c>
      <c r="I141" s="2">
        <v>5.79</v>
      </c>
      <c r="J141" s="2">
        <v>1.99</v>
      </c>
      <c r="K141" s="2">
        <v>0</v>
      </c>
      <c r="L141" s="2">
        <v>0</v>
      </c>
      <c r="M141" s="2">
        <v>0</v>
      </c>
      <c r="N141" s="2" t="s">
        <v>599</v>
      </c>
      <c r="O141" s="2" t="s">
        <v>598</v>
      </c>
      <c r="P141" s="2" t="s">
        <v>599</v>
      </c>
      <c r="Q141" s="2" t="s">
        <v>598</v>
      </c>
      <c r="R141" s="2" t="s">
        <v>599</v>
      </c>
      <c r="S141" s="2" t="s">
        <v>598</v>
      </c>
      <c r="U141" s="20">
        <f t="shared" si="4"/>
        <v>18.78</v>
      </c>
      <c r="V141" s="2">
        <f t="shared" si="5"/>
        <v>0</v>
      </c>
    </row>
    <row r="142" spans="1:22" ht="15" customHeight="1" x14ac:dyDescent="0.25">
      <c r="A142" s="2" t="s">
        <v>201</v>
      </c>
      <c r="B142" s="2" t="s">
        <v>204</v>
      </c>
      <c r="C142" s="2">
        <v>2014</v>
      </c>
      <c r="D142" s="2">
        <v>52.44</v>
      </c>
      <c r="E142" s="2">
        <v>19.72</v>
      </c>
      <c r="F142" s="2">
        <v>3.82</v>
      </c>
      <c r="G142" s="2">
        <v>1</v>
      </c>
      <c r="H142" s="2">
        <v>0</v>
      </c>
      <c r="I142" s="2">
        <v>7.9</v>
      </c>
      <c r="J142" s="2">
        <v>20</v>
      </c>
      <c r="K142" s="2">
        <v>0</v>
      </c>
      <c r="L142" s="2">
        <v>0</v>
      </c>
      <c r="M142" s="2">
        <v>0</v>
      </c>
      <c r="N142" s="2" t="s">
        <v>599</v>
      </c>
      <c r="O142" s="2" t="s">
        <v>598</v>
      </c>
      <c r="P142" s="2" t="s">
        <v>599</v>
      </c>
      <c r="Q142" s="2" t="s">
        <v>598</v>
      </c>
      <c r="R142" s="2" t="s">
        <v>599</v>
      </c>
      <c r="S142" s="2" t="s">
        <v>598</v>
      </c>
      <c r="U142" s="20">
        <f t="shared" si="4"/>
        <v>52.44</v>
      </c>
      <c r="V142" s="2">
        <f t="shared" si="5"/>
        <v>0</v>
      </c>
    </row>
    <row r="143" spans="1:22" ht="15" customHeight="1" x14ac:dyDescent="0.25">
      <c r="A143" s="2" t="s">
        <v>201</v>
      </c>
      <c r="B143" s="2" t="s">
        <v>205</v>
      </c>
      <c r="C143" s="2">
        <v>2014</v>
      </c>
      <c r="D143" s="2">
        <v>510.04</v>
      </c>
      <c r="E143" s="2">
        <v>250.5</v>
      </c>
      <c r="F143" s="2">
        <v>79.349999999999994</v>
      </c>
      <c r="G143" s="2">
        <v>17.7</v>
      </c>
      <c r="H143" s="2">
        <v>0</v>
      </c>
      <c r="I143" s="2">
        <v>57.35</v>
      </c>
      <c r="J143" s="2">
        <v>104.13</v>
      </c>
      <c r="K143" s="2">
        <v>1.01</v>
      </c>
      <c r="L143" s="2">
        <v>0</v>
      </c>
      <c r="M143" s="2">
        <v>0</v>
      </c>
      <c r="N143" s="2" t="s">
        <v>599</v>
      </c>
      <c r="O143" s="2" t="s">
        <v>598</v>
      </c>
      <c r="P143" s="2" t="s">
        <v>599</v>
      </c>
      <c r="Q143" s="2" t="s">
        <v>598</v>
      </c>
      <c r="R143" s="2" t="s">
        <v>599</v>
      </c>
      <c r="S143" s="2" t="s">
        <v>598</v>
      </c>
      <c r="U143" s="20">
        <f t="shared" si="4"/>
        <v>510.04</v>
      </c>
      <c r="V143" s="2">
        <f t="shared" si="5"/>
        <v>0</v>
      </c>
    </row>
    <row r="144" spans="1:22" ht="15" customHeight="1" x14ac:dyDescent="0.25">
      <c r="A144" s="2" t="s">
        <v>206</v>
      </c>
      <c r="B144" s="2" t="s">
        <v>207</v>
      </c>
      <c r="C144" s="2">
        <v>2014</v>
      </c>
      <c r="D144" s="2">
        <v>2.9</v>
      </c>
      <c r="E144" s="2" t="s">
        <v>598</v>
      </c>
      <c r="F144" s="2" t="s">
        <v>598</v>
      </c>
      <c r="G144" s="2">
        <v>0.32</v>
      </c>
      <c r="H144" s="2" t="s">
        <v>598</v>
      </c>
      <c r="I144" s="2">
        <v>0.5</v>
      </c>
      <c r="J144" s="2">
        <v>2.0699999999999998</v>
      </c>
      <c r="K144" s="2" t="s">
        <v>598</v>
      </c>
      <c r="L144" s="2" t="s">
        <v>598</v>
      </c>
      <c r="M144" s="2" t="s">
        <v>598</v>
      </c>
      <c r="N144" s="2" t="s">
        <v>599</v>
      </c>
      <c r="O144" s="2" t="s">
        <v>598</v>
      </c>
      <c r="P144" s="2" t="s">
        <v>599</v>
      </c>
      <c r="Q144" s="2" t="s">
        <v>598</v>
      </c>
      <c r="R144" s="2" t="s">
        <v>599</v>
      </c>
      <c r="S144" s="2" t="s">
        <v>598</v>
      </c>
      <c r="U144" s="20">
        <f t="shared" si="4"/>
        <v>2.9</v>
      </c>
      <c r="V144" s="2">
        <f t="shared" si="5"/>
        <v>0</v>
      </c>
    </row>
    <row r="145" spans="1:22" ht="15" customHeight="1" x14ac:dyDescent="0.25">
      <c r="A145" s="2" t="s">
        <v>206</v>
      </c>
      <c r="B145" s="2" t="s">
        <v>208</v>
      </c>
      <c r="C145" s="2">
        <v>2014</v>
      </c>
      <c r="D145" s="2" t="s">
        <v>598</v>
      </c>
      <c r="E145" s="2" t="s">
        <v>598</v>
      </c>
      <c r="F145" s="2" t="s">
        <v>598</v>
      </c>
      <c r="G145" s="2" t="s">
        <v>598</v>
      </c>
      <c r="H145" s="2" t="s">
        <v>598</v>
      </c>
      <c r="I145" s="2" t="s">
        <v>598</v>
      </c>
      <c r="J145" s="2" t="s">
        <v>598</v>
      </c>
      <c r="K145" s="2" t="s">
        <v>598</v>
      </c>
      <c r="L145" s="2" t="s">
        <v>598</v>
      </c>
      <c r="M145" s="2" t="s">
        <v>598</v>
      </c>
      <c r="N145" s="2" t="s">
        <v>599</v>
      </c>
      <c r="O145" s="2" t="s">
        <v>598</v>
      </c>
      <c r="P145" s="2" t="s">
        <v>599</v>
      </c>
      <c r="Q145" s="2" t="s">
        <v>598</v>
      </c>
      <c r="R145" s="2" t="s">
        <v>599</v>
      </c>
      <c r="S145" s="2" t="s">
        <v>598</v>
      </c>
      <c r="U145" s="20">
        <f t="shared" si="4"/>
        <v>0</v>
      </c>
      <c r="V145" s="2">
        <f t="shared" si="5"/>
        <v>0</v>
      </c>
    </row>
    <row r="146" spans="1:22" ht="15" customHeight="1" x14ac:dyDescent="0.25">
      <c r="A146" s="2" t="s">
        <v>206</v>
      </c>
      <c r="B146" s="2" t="s">
        <v>209</v>
      </c>
      <c r="C146" s="2">
        <v>2014</v>
      </c>
      <c r="D146" s="2">
        <v>11.72</v>
      </c>
      <c r="E146" s="2">
        <v>6.3</v>
      </c>
      <c r="F146" s="2">
        <v>2.27</v>
      </c>
      <c r="G146" s="2" t="s">
        <v>598</v>
      </c>
      <c r="H146" s="2" t="s">
        <v>598</v>
      </c>
      <c r="I146" s="2">
        <v>2.0499999999999998</v>
      </c>
      <c r="J146" s="2">
        <v>1.1000000000000001</v>
      </c>
      <c r="K146" s="2" t="s">
        <v>598</v>
      </c>
      <c r="L146" s="2" t="s">
        <v>609</v>
      </c>
      <c r="M146" s="2" t="s">
        <v>598</v>
      </c>
      <c r="N146" s="2" t="s">
        <v>599</v>
      </c>
      <c r="O146" s="2" t="s">
        <v>598</v>
      </c>
      <c r="P146" s="2" t="s">
        <v>599</v>
      </c>
      <c r="Q146" s="2" t="s">
        <v>598</v>
      </c>
      <c r="R146" s="2" t="s">
        <v>599</v>
      </c>
      <c r="S146" s="2" t="s">
        <v>598</v>
      </c>
      <c r="U146" s="20">
        <f t="shared" si="4"/>
        <v>11.72</v>
      </c>
      <c r="V146" s="2">
        <f t="shared" si="5"/>
        <v>0</v>
      </c>
    </row>
    <row r="147" spans="1:22" ht="15" customHeight="1" x14ac:dyDescent="0.25">
      <c r="A147" s="2" t="s">
        <v>206</v>
      </c>
      <c r="B147" s="2" t="s">
        <v>210</v>
      </c>
      <c r="C147" s="2">
        <v>2014</v>
      </c>
      <c r="D147" s="2">
        <v>619.51</v>
      </c>
      <c r="E147" s="2">
        <v>277.91000000000003</v>
      </c>
      <c r="F147" s="2">
        <v>71.87</v>
      </c>
      <c r="G147" s="2">
        <v>25.79</v>
      </c>
      <c r="H147" s="2" t="s">
        <v>598</v>
      </c>
      <c r="I147" s="2">
        <v>108.2</v>
      </c>
      <c r="J147" s="2">
        <v>134.88</v>
      </c>
      <c r="K147" s="2">
        <v>0.86</v>
      </c>
      <c r="L147" s="2" t="s">
        <v>598</v>
      </c>
      <c r="M147" s="2" t="s">
        <v>609</v>
      </c>
      <c r="N147" s="2" t="s">
        <v>599</v>
      </c>
      <c r="O147" s="2" t="s">
        <v>598</v>
      </c>
      <c r="P147" s="2" t="s">
        <v>599</v>
      </c>
      <c r="Q147" s="2" t="s">
        <v>598</v>
      </c>
      <c r="R147" s="2" t="s">
        <v>599</v>
      </c>
      <c r="S147" s="2" t="s">
        <v>598</v>
      </c>
      <c r="U147" s="20">
        <f t="shared" si="4"/>
        <v>619.51</v>
      </c>
      <c r="V147" s="2">
        <f t="shared" si="5"/>
        <v>0</v>
      </c>
    </row>
    <row r="148" spans="1:22" ht="15" customHeight="1" x14ac:dyDescent="0.25">
      <c r="A148" s="2" t="s">
        <v>206</v>
      </c>
      <c r="B148" s="2" t="s">
        <v>211</v>
      </c>
      <c r="C148" s="2">
        <v>2014</v>
      </c>
      <c r="D148" s="2" t="s">
        <v>598</v>
      </c>
      <c r="E148" s="2" t="s">
        <v>598</v>
      </c>
      <c r="F148" s="2" t="s">
        <v>598</v>
      </c>
      <c r="G148" s="2" t="s">
        <v>598</v>
      </c>
      <c r="H148" s="2" t="s">
        <v>598</v>
      </c>
      <c r="I148" s="2" t="s">
        <v>598</v>
      </c>
      <c r="J148" s="2" t="s">
        <v>598</v>
      </c>
      <c r="K148" s="2" t="s">
        <v>598</v>
      </c>
      <c r="L148" s="2" t="s">
        <v>598</v>
      </c>
      <c r="M148" s="2" t="s">
        <v>598</v>
      </c>
      <c r="N148" s="2" t="s">
        <v>599</v>
      </c>
      <c r="O148" s="2" t="s">
        <v>598</v>
      </c>
      <c r="P148" s="2" t="s">
        <v>599</v>
      </c>
      <c r="Q148" s="2" t="s">
        <v>598</v>
      </c>
      <c r="R148" s="2" t="s">
        <v>599</v>
      </c>
      <c r="S148" s="2" t="s">
        <v>598</v>
      </c>
      <c r="U148" s="20">
        <f t="shared" si="4"/>
        <v>0</v>
      </c>
      <c r="V148" s="2">
        <f t="shared" si="5"/>
        <v>0</v>
      </c>
    </row>
    <row r="149" spans="1:22" ht="15" customHeight="1" x14ac:dyDescent="0.25">
      <c r="A149" s="2" t="s">
        <v>206</v>
      </c>
      <c r="B149" s="2" t="s">
        <v>212</v>
      </c>
      <c r="C149" s="2">
        <v>2014</v>
      </c>
      <c r="D149" s="2">
        <v>2.91</v>
      </c>
      <c r="E149" s="2">
        <v>1.2</v>
      </c>
      <c r="F149" s="2">
        <v>0.34</v>
      </c>
      <c r="G149" s="2" t="s">
        <v>598</v>
      </c>
      <c r="H149" s="2" t="s">
        <v>598</v>
      </c>
      <c r="I149" s="2">
        <v>1.32</v>
      </c>
      <c r="J149" s="2">
        <v>0.08</v>
      </c>
      <c r="K149" s="2" t="s">
        <v>598</v>
      </c>
      <c r="L149" s="2" t="s">
        <v>609</v>
      </c>
      <c r="M149" s="2" t="s">
        <v>598</v>
      </c>
      <c r="N149" s="2" t="s">
        <v>599</v>
      </c>
      <c r="O149" s="2" t="s">
        <v>598</v>
      </c>
      <c r="P149" s="2" t="s">
        <v>599</v>
      </c>
      <c r="Q149" s="2" t="s">
        <v>598</v>
      </c>
      <c r="R149" s="2" t="s">
        <v>599</v>
      </c>
      <c r="S149" s="2" t="s">
        <v>598</v>
      </c>
      <c r="U149" s="20">
        <f t="shared" si="4"/>
        <v>2.91</v>
      </c>
      <c r="V149" s="2">
        <f t="shared" si="5"/>
        <v>0</v>
      </c>
    </row>
    <row r="150" spans="1:22" ht="15" customHeight="1" x14ac:dyDescent="0.25">
      <c r="A150" s="2" t="s">
        <v>213</v>
      </c>
      <c r="B150" s="2" t="s">
        <v>214</v>
      </c>
      <c r="C150" s="2">
        <v>2014</v>
      </c>
      <c r="D150" s="2">
        <v>347</v>
      </c>
      <c r="E150" s="2">
        <v>174</v>
      </c>
      <c r="F150" s="2">
        <v>27</v>
      </c>
      <c r="G150" s="2">
        <v>19</v>
      </c>
      <c r="H150" s="2">
        <v>0</v>
      </c>
      <c r="I150" s="2">
        <v>73</v>
      </c>
      <c r="J150" s="2">
        <v>53</v>
      </c>
      <c r="K150" s="2">
        <v>0.5</v>
      </c>
      <c r="L150" s="2" t="s">
        <v>598</v>
      </c>
      <c r="M150" s="2" t="s">
        <v>598</v>
      </c>
      <c r="N150" s="2" t="s">
        <v>599</v>
      </c>
      <c r="O150" s="2" t="s">
        <v>598</v>
      </c>
      <c r="P150" s="2" t="s">
        <v>599</v>
      </c>
      <c r="Q150" s="2" t="s">
        <v>598</v>
      </c>
      <c r="R150" s="2" t="s">
        <v>599</v>
      </c>
      <c r="S150" s="2" t="s">
        <v>598</v>
      </c>
      <c r="U150" s="20">
        <f t="shared" si="4"/>
        <v>347</v>
      </c>
      <c r="V150" s="2">
        <f t="shared" si="5"/>
        <v>0</v>
      </c>
    </row>
    <row r="151" spans="1:22" ht="15" customHeight="1" x14ac:dyDescent="0.25">
      <c r="A151" s="2" t="s">
        <v>215</v>
      </c>
      <c r="B151" s="2" t="s">
        <v>216</v>
      </c>
      <c r="C151" s="2">
        <v>2014</v>
      </c>
      <c r="D151" s="2">
        <v>157</v>
      </c>
      <c r="E151" s="2">
        <v>62.8</v>
      </c>
      <c r="F151" s="2">
        <v>15.7</v>
      </c>
      <c r="G151" s="2">
        <v>0</v>
      </c>
      <c r="H151" s="2">
        <v>0</v>
      </c>
      <c r="I151" s="2">
        <v>48.4</v>
      </c>
      <c r="J151" s="2">
        <v>6.3</v>
      </c>
      <c r="K151" s="2">
        <v>0</v>
      </c>
      <c r="L151" s="2">
        <v>0</v>
      </c>
      <c r="M151" s="2">
        <v>23.8</v>
      </c>
      <c r="N151" s="2" t="s">
        <v>599</v>
      </c>
      <c r="O151" s="2" t="s">
        <v>598</v>
      </c>
      <c r="P151" s="2" t="s">
        <v>599</v>
      </c>
      <c r="Q151" s="2" t="s">
        <v>598</v>
      </c>
      <c r="R151" s="2" t="s">
        <v>599</v>
      </c>
      <c r="S151" s="2" t="s">
        <v>598</v>
      </c>
      <c r="U151" s="20">
        <f t="shared" si="4"/>
        <v>157</v>
      </c>
      <c r="V151" s="2">
        <f t="shared" si="5"/>
        <v>0</v>
      </c>
    </row>
    <row r="152" spans="1:22" ht="15" customHeight="1" x14ac:dyDescent="0.25">
      <c r="A152" s="2" t="s">
        <v>217</v>
      </c>
      <c r="B152" s="2" t="s">
        <v>218</v>
      </c>
      <c r="C152" s="2">
        <v>2014</v>
      </c>
      <c r="D152" s="2">
        <v>544.4</v>
      </c>
      <c r="E152" s="2">
        <v>243.94</v>
      </c>
      <c r="F152" s="2">
        <v>70.153000000000006</v>
      </c>
      <c r="G152" s="2">
        <v>22.373999999999999</v>
      </c>
      <c r="H152" s="2">
        <v>0</v>
      </c>
      <c r="I152" s="2">
        <v>49.951999999999998</v>
      </c>
      <c r="J152" s="2">
        <v>155.697</v>
      </c>
      <c r="K152" s="2">
        <v>2.2850000000000001</v>
      </c>
      <c r="L152" s="2" t="s">
        <v>598</v>
      </c>
      <c r="M152" s="2">
        <v>19.454999999999998</v>
      </c>
      <c r="N152" s="2" t="s">
        <v>764</v>
      </c>
      <c r="O152" s="2">
        <v>54.646000000000001</v>
      </c>
      <c r="P152" s="2" t="s">
        <v>599</v>
      </c>
      <c r="Q152" s="2" t="s">
        <v>598</v>
      </c>
      <c r="R152" s="2" t="s">
        <v>599</v>
      </c>
      <c r="S152" s="2" t="s">
        <v>598</v>
      </c>
      <c r="U152" s="20">
        <f t="shared" si="4"/>
        <v>544.4</v>
      </c>
      <c r="V152" s="2">
        <f t="shared" si="5"/>
        <v>54.646000000000001</v>
      </c>
    </row>
    <row r="153" spans="1:22"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U153" s="20">
        <f t="shared" si="4"/>
        <v>0</v>
      </c>
      <c r="V153" s="2">
        <f t="shared" si="5"/>
        <v>0</v>
      </c>
    </row>
    <row r="154" spans="1:22" ht="15" customHeight="1" x14ac:dyDescent="0.25">
      <c r="A154" s="2" t="s">
        <v>221</v>
      </c>
      <c r="B154" s="2" t="s">
        <v>222</v>
      </c>
      <c r="C154" s="2">
        <v>2014</v>
      </c>
      <c r="D154" s="2">
        <v>35.1</v>
      </c>
      <c r="E154" s="2">
        <v>16.899999999999999</v>
      </c>
      <c r="F154" s="2">
        <v>8.9</v>
      </c>
      <c r="G154" s="2">
        <v>0.7</v>
      </c>
      <c r="H154" s="2" t="s">
        <v>598</v>
      </c>
      <c r="I154" s="2">
        <v>4.7</v>
      </c>
      <c r="J154" s="2">
        <v>1</v>
      </c>
      <c r="K154" s="2" t="s">
        <v>598</v>
      </c>
      <c r="L154" s="2" t="s">
        <v>598</v>
      </c>
      <c r="M154" s="2">
        <v>2.9</v>
      </c>
      <c r="N154" s="2" t="s">
        <v>599</v>
      </c>
      <c r="O154" s="2" t="s">
        <v>598</v>
      </c>
      <c r="P154" s="2" t="s">
        <v>599</v>
      </c>
      <c r="Q154" s="2" t="s">
        <v>598</v>
      </c>
      <c r="R154" s="2" t="s">
        <v>599</v>
      </c>
      <c r="S154" s="2" t="s">
        <v>598</v>
      </c>
      <c r="U154" s="20">
        <f t="shared" si="4"/>
        <v>35.1</v>
      </c>
      <c r="V154" s="2">
        <f t="shared" si="5"/>
        <v>0</v>
      </c>
    </row>
    <row r="155" spans="1:22" ht="15" customHeight="1" x14ac:dyDescent="0.25">
      <c r="A155" s="2" t="s">
        <v>223</v>
      </c>
      <c r="B155" s="2" t="s">
        <v>224</v>
      </c>
      <c r="C155" s="2">
        <v>2014</v>
      </c>
      <c r="D155" s="2">
        <v>788</v>
      </c>
      <c r="E155" s="2">
        <v>386</v>
      </c>
      <c r="F155" s="2">
        <v>71</v>
      </c>
      <c r="G155" s="2">
        <v>59</v>
      </c>
      <c r="H155" s="2" t="s">
        <v>598</v>
      </c>
      <c r="I155" s="2">
        <v>169</v>
      </c>
      <c r="J155" s="2">
        <v>103</v>
      </c>
      <c r="K155" s="2" t="s">
        <v>598</v>
      </c>
      <c r="L155" s="2" t="s">
        <v>598</v>
      </c>
      <c r="M155" s="2" t="s">
        <v>598</v>
      </c>
      <c r="N155" s="2" t="s">
        <v>599</v>
      </c>
      <c r="O155" s="2" t="s">
        <v>598</v>
      </c>
      <c r="P155" s="2" t="s">
        <v>599</v>
      </c>
      <c r="Q155" s="2" t="s">
        <v>598</v>
      </c>
      <c r="R155" s="2" t="s">
        <v>599</v>
      </c>
      <c r="S155" s="2" t="s">
        <v>598</v>
      </c>
      <c r="U155" s="20">
        <f t="shared" si="4"/>
        <v>788</v>
      </c>
      <c r="V155" s="2">
        <f t="shared" si="5"/>
        <v>0</v>
      </c>
    </row>
    <row r="156" spans="1:22" ht="15" customHeight="1" x14ac:dyDescent="0.25">
      <c r="A156" s="2" t="s">
        <v>223</v>
      </c>
      <c r="B156" s="2" t="s">
        <v>225</v>
      </c>
      <c r="C156" s="2">
        <v>2014</v>
      </c>
      <c r="D156" s="2">
        <v>50.2</v>
      </c>
      <c r="E156" s="2">
        <v>25</v>
      </c>
      <c r="F156" s="2">
        <v>9.5</v>
      </c>
      <c r="G156" s="2">
        <v>2</v>
      </c>
      <c r="H156" s="2" t="s">
        <v>598</v>
      </c>
      <c r="I156" s="2">
        <v>10.5</v>
      </c>
      <c r="J156" s="2">
        <v>3.2</v>
      </c>
      <c r="K156" s="2" t="s">
        <v>598</v>
      </c>
      <c r="L156" s="2" t="s">
        <v>598</v>
      </c>
      <c r="M156" s="2" t="s">
        <v>598</v>
      </c>
      <c r="N156" s="2" t="s">
        <v>599</v>
      </c>
      <c r="O156" s="2" t="s">
        <v>598</v>
      </c>
      <c r="P156" s="2" t="s">
        <v>599</v>
      </c>
      <c r="Q156" s="2" t="s">
        <v>598</v>
      </c>
      <c r="R156" s="2" t="s">
        <v>599</v>
      </c>
      <c r="S156" s="2" t="s">
        <v>598</v>
      </c>
      <c r="U156" s="20">
        <f t="shared" si="4"/>
        <v>50.2</v>
      </c>
      <c r="V156" s="2">
        <f t="shared" si="5"/>
        <v>0</v>
      </c>
    </row>
    <row r="157" spans="1:22" ht="15" customHeight="1" x14ac:dyDescent="0.25">
      <c r="A157" s="2" t="s">
        <v>226</v>
      </c>
      <c r="B157" s="2" t="s">
        <v>227</v>
      </c>
      <c r="C157" s="2">
        <v>2014</v>
      </c>
      <c r="D157" s="2">
        <v>89</v>
      </c>
      <c r="E157" s="2">
        <v>41</v>
      </c>
      <c r="F157" s="2">
        <v>4</v>
      </c>
      <c r="G157" s="2">
        <v>10</v>
      </c>
      <c r="H157" s="2" t="s">
        <v>598</v>
      </c>
      <c r="I157" s="2">
        <v>14</v>
      </c>
      <c r="J157" s="2">
        <v>20</v>
      </c>
      <c r="K157" s="2" t="s">
        <v>598</v>
      </c>
      <c r="L157" s="2" t="s">
        <v>598</v>
      </c>
      <c r="M157" s="2" t="s">
        <v>598</v>
      </c>
      <c r="N157" s="2" t="s">
        <v>598</v>
      </c>
      <c r="O157" s="2" t="s">
        <v>598</v>
      </c>
      <c r="P157" s="2" t="s">
        <v>598</v>
      </c>
      <c r="Q157" s="2" t="s">
        <v>598</v>
      </c>
      <c r="R157" s="2" t="s">
        <v>598</v>
      </c>
      <c r="S157" s="2" t="s">
        <v>598</v>
      </c>
      <c r="U157" s="20">
        <f t="shared" si="4"/>
        <v>89</v>
      </c>
      <c r="V157" s="2">
        <f t="shared" si="5"/>
        <v>0</v>
      </c>
    </row>
    <row r="158" spans="1:22" ht="15" customHeight="1" x14ac:dyDescent="0.25">
      <c r="A158" s="2" t="s">
        <v>228</v>
      </c>
      <c r="B158" s="2" t="s">
        <v>229</v>
      </c>
      <c r="C158" s="2">
        <v>2014</v>
      </c>
      <c r="D158" s="2">
        <v>1.1399999999999999</v>
      </c>
      <c r="E158" s="2" t="s">
        <v>598</v>
      </c>
      <c r="F158" s="2">
        <v>2.5000000000000001E-2</v>
      </c>
      <c r="G158" s="2" t="s">
        <v>598</v>
      </c>
      <c r="H158" s="2" t="s">
        <v>598</v>
      </c>
      <c r="I158" s="2">
        <v>1.115</v>
      </c>
      <c r="J158" s="2" t="s">
        <v>598</v>
      </c>
      <c r="K158" s="2" t="s">
        <v>598</v>
      </c>
      <c r="L158" s="2" t="s">
        <v>598</v>
      </c>
      <c r="M158" s="2" t="s">
        <v>598</v>
      </c>
      <c r="N158" s="2" t="s">
        <v>599</v>
      </c>
      <c r="O158" s="2" t="s">
        <v>598</v>
      </c>
      <c r="P158" s="2" t="s">
        <v>599</v>
      </c>
      <c r="Q158" s="2" t="s">
        <v>598</v>
      </c>
      <c r="R158" s="2" t="s">
        <v>599</v>
      </c>
      <c r="S158" s="2" t="s">
        <v>598</v>
      </c>
      <c r="U158" s="20">
        <f t="shared" si="4"/>
        <v>1.1399999999999999</v>
      </c>
      <c r="V158" s="2">
        <f t="shared" si="5"/>
        <v>0</v>
      </c>
    </row>
    <row r="159" spans="1:22" ht="15" customHeight="1" x14ac:dyDescent="0.25">
      <c r="A159" s="2" t="s">
        <v>228</v>
      </c>
      <c r="B159" s="2" t="s">
        <v>230</v>
      </c>
      <c r="C159" s="2">
        <v>2014</v>
      </c>
      <c r="D159" s="2">
        <v>0.75600000000000001</v>
      </c>
      <c r="E159" s="2">
        <v>0.16</v>
      </c>
      <c r="F159" s="2">
        <v>0.05</v>
      </c>
      <c r="G159" s="2" t="s">
        <v>598</v>
      </c>
      <c r="H159" s="2" t="s">
        <v>598</v>
      </c>
      <c r="I159" s="2">
        <v>0.54600000000000004</v>
      </c>
      <c r="J159" s="2" t="s">
        <v>598</v>
      </c>
      <c r="K159" s="2" t="s">
        <v>598</v>
      </c>
      <c r="L159" s="2" t="s">
        <v>598</v>
      </c>
      <c r="M159" s="2" t="s">
        <v>598</v>
      </c>
      <c r="N159" s="2" t="s">
        <v>599</v>
      </c>
      <c r="O159" s="2" t="s">
        <v>598</v>
      </c>
      <c r="P159" s="2" t="s">
        <v>599</v>
      </c>
      <c r="Q159" s="2" t="s">
        <v>598</v>
      </c>
      <c r="R159" s="2" t="s">
        <v>599</v>
      </c>
      <c r="S159" s="2" t="s">
        <v>598</v>
      </c>
      <c r="U159" s="20">
        <f t="shared" si="4"/>
        <v>0.75600000000000001</v>
      </c>
      <c r="V159" s="2">
        <f t="shared" si="5"/>
        <v>0</v>
      </c>
    </row>
    <row r="160" spans="1:22" ht="15" customHeight="1" x14ac:dyDescent="0.25">
      <c r="A160" s="2" t="s">
        <v>228</v>
      </c>
      <c r="B160" s="2" t="s">
        <v>231</v>
      </c>
      <c r="C160" s="2">
        <v>2014</v>
      </c>
      <c r="D160" s="2">
        <v>2.76</v>
      </c>
      <c r="E160" s="2" t="s">
        <v>598</v>
      </c>
      <c r="F160" s="2">
        <v>2.65</v>
      </c>
      <c r="G160" s="2" t="s">
        <v>598</v>
      </c>
      <c r="H160" s="2" t="s">
        <v>598</v>
      </c>
      <c r="I160" s="2">
        <v>0.11</v>
      </c>
      <c r="J160" s="2" t="s">
        <v>598</v>
      </c>
      <c r="K160" s="2" t="s">
        <v>598</v>
      </c>
      <c r="L160" s="2" t="s">
        <v>598</v>
      </c>
      <c r="M160" s="2" t="s">
        <v>598</v>
      </c>
      <c r="N160" s="2" t="s">
        <v>599</v>
      </c>
      <c r="O160" s="2" t="s">
        <v>598</v>
      </c>
      <c r="P160" s="2" t="s">
        <v>599</v>
      </c>
      <c r="Q160" s="2" t="s">
        <v>598</v>
      </c>
      <c r="R160" s="2" t="s">
        <v>599</v>
      </c>
      <c r="S160" s="2" t="s">
        <v>598</v>
      </c>
      <c r="U160" s="20">
        <f t="shared" si="4"/>
        <v>2.76</v>
      </c>
      <c r="V160" s="2">
        <f t="shared" si="5"/>
        <v>0</v>
      </c>
    </row>
    <row r="161" spans="1:22" ht="15" customHeight="1" x14ac:dyDescent="0.25">
      <c r="A161" s="2" t="s">
        <v>228</v>
      </c>
      <c r="B161" s="2" t="s">
        <v>232</v>
      </c>
      <c r="C161" s="2">
        <v>2014</v>
      </c>
      <c r="D161" s="2">
        <v>107</v>
      </c>
      <c r="E161" s="2">
        <v>59.8</v>
      </c>
      <c r="F161" s="2">
        <v>6.1</v>
      </c>
      <c r="G161" s="2">
        <v>7.7</v>
      </c>
      <c r="H161" s="2" t="s">
        <v>598</v>
      </c>
      <c r="I161" s="2">
        <v>22.4</v>
      </c>
      <c r="J161" s="2">
        <v>11</v>
      </c>
      <c r="K161" s="2" t="s">
        <v>598</v>
      </c>
      <c r="L161" s="2" t="s">
        <v>609</v>
      </c>
      <c r="M161" s="2" t="s">
        <v>609</v>
      </c>
      <c r="N161" s="2" t="s">
        <v>599</v>
      </c>
      <c r="O161" s="2" t="s">
        <v>598</v>
      </c>
      <c r="P161" s="2" t="s">
        <v>599</v>
      </c>
      <c r="Q161" s="2" t="s">
        <v>598</v>
      </c>
      <c r="R161" s="2" t="s">
        <v>599</v>
      </c>
      <c r="S161" s="2" t="s">
        <v>598</v>
      </c>
      <c r="U161" s="20">
        <f t="shared" si="4"/>
        <v>107</v>
      </c>
      <c r="V161" s="2">
        <f t="shared" si="5"/>
        <v>0</v>
      </c>
    </row>
    <row r="162" spans="1:22" ht="15" customHeight="1" x14ac:dyDescent="0.25">
      <c r="A162" s="2" t="s">
        <v>233</v>
      </c>
      <c r="B162" s="2" t="s">
        <v>234</v>
      </c>
      <c r="C162" s="2">
        <v>2014</v>
      </c>
      <c r="D162" s="2">
        <v>12.881</v>
      </c>
      <c r="E162" s="2">
        <v>6.41</v>
      </c>
      <c r="F162" s="2">
        <v>1.996</v>
      </c>
      <c r="G162" s="2">
        <v>1.139</v>
      </c>
      <c r="H162" s="2">
        <v>0</v>
      </c>
      <c r="I162" s="2">
        <v>3.1640000000000001</v>
      </c>
      <c r="J162" s="2">
        <v>0.17199999999999999</v>
      </c>
      <c r="K162" s="2">
        <v>0</v>
      </c>
      <c r="L162" s="2">
        <v>0</v>
      </c>
      <c r="M162" s="2">
        <v>0</v>
      </c>
      <c r="N162" s="2" t="s">
        <v>599</v>
      </c>
      <c r="O162" s="2" t="s">
        <v>598</v>
      </c>
      <c r="P162" s="2" t="s">
        <v>599</v>
      </c>
      <c r="Q162" s="2" t="s">
        <v>598</v>
      </c>
      <c r="R162" s="2" t="s">
        <v>599</v>
      </c>
      <c r="S162" s="2" t="s">
        <v>598</v>
      </c>
      <c r="U162" s="20">
        <f t="shared" si="4"/>
        <v>12.881</v>
      </c>
      <c r="V162" s="2">
        <f t="shared" si="5"/>
        <v>0</v>
      </c>
    </row>
    <row r="163" spans="1:22" ht="15" customHeight="1" x14ac:dyDescent="0.25">
      <c r="A163" s="2" t="s">
        <v>233</v>
      </c>
      <c r="B163" s="2" t="s">
        <v>235</v>
      </c>
      <c r="C163" s="2">
        <v>2014</v>
      </c>
      <c r="D163" s="2">
        <v>184.899</v>
      </c>
      <c r="E163" s="2">
        <v>85.804000000000002</v>
      </c>
      <c r="F163" s="2">
        <v>19.207999999999998</v>
      </c>
      <c r="G163" s="2">
        <v>30.181999999999999</v>
      </c>
      <c r="H163" s="2">
        <v>0</v>
      </c>
      <c r="I163" s="2">
        <v>20.983000000000001</v>
      </c>
      <c r="J163" s="2">
        <v>25.837</v>
      </c>
      <c r="K163" s="2">
        <v>0</v>
      </c>
      <c r="L163" s="2">
        <v>2.8849999999999998</v>
      </c>
      <c r="M163" s="2">
        <v>0</v>
      </c>
      <c r="N163" s="2" t="s">
        <v>599</v>
      </c>
      <c r="O163" s="2" t="s">
        <v>598</v>
      </c>
      <c r="P163" s="2" t="s">
        <v>599</v>
      </c>
      <c r="Q163" s="2" t="s">
        <v>598</v>
      </c>
      <c r="R163" s="2" t="s">
        <v>599</v>
      </c>
      <c r="S163" s="2" t="s">
        <v>598</v>
      </c>
      <c r="U163" s="20">
        <f t="shared" si="4"/>
        <v>184.899</v>
      </c>
      <c r="V163" s="2">
        <f t="shared" si="5"/>
        <v>0</v>
      </c>
    </row>
    <row r="164" spans="1:22" ht="15" customHeight="1" x14ac:dyDescent="0.25">
      <c r="A164" s="2" t="s">
        <v>236</v>
      </c>
      <c r="B164" s="2" t="s">
        <v>237</v>
      </c>
      <c r="C164" s="2">
        <v>2014</v>
      </c>
      <c r="D164" s="2">
        <v>242</v>
      </c>
      <c r="E164" s="2">
        <v>144.6</v>
      </c>
      <c r="F164" s="2">
        <v>28</v>
      </c>
      <c r="G164" s="2">
        <v>10</v>
      </c>
      <c r="H164" s="2" t="s">
        <v>598</v>
      </c>
      <c r="I164" s="2">
        <v>25</v>
      </c>
      <c r="J164" s="2">
        <v>13</v>
      </c>
      <c r="K164" s="2">
        <v>0.4</v>
      </c>
      <c r="L164" s="2">
        <v>3</v>
      </c>
      <c r="M164" s="2">
        <v>18</v>
      </c>
      <c r="N164" s="2" t="s">
        <v>765</v>
      </c>
      <c r="O164" s="2">
        <v>32.015999999999998</v>
      </c>
      <c r="P164" s="2" t="s">
        <v>599</v>
      </c>
      <c r="Q164" s="2" t="s">
        <v>598</v>
      </c>
      <c r="R164" s="2" t="s">
        <v>599</v>
      </c>
      <c r="S164" s="2" t="s">
        <v>598</v>
      </c>
      <c r="U164" s="20">
        <f t="shared" si="4"/>
        <v>242</v>
      </c>
      <c r="V164" s="2">
        <f t="shared" si="5"/>
        <v>32.015999999999998</v>
      </c>
    </row>
    <row r="165" spans="1:22" ht="15" customHeight="1" x14ac:dyDescent="0.25">
      <c r="A165" s="2" t="s">
        <v>238</v>
      </c>
      <c r="B165" s="2" t="s">
        <v>239</v>
      </c>
      <c r="C165" s="2">
        <v>2014</v>
      </c>
      <c r="D165" s="2">
        <v>8.1340000000000003</v>
      </c>
      <c r="E165" s="2">
        <v>3.21</v>
      </c>
      <c r="F165" s="2">
        <v>0.55000000000000004</v>
      </c>
      <c r="G165" s="2">
        <v>2.34</v>
      </c>
      <c r="H165" s="2">
        <v>0</v>
      </c>
      <c r="I165" s="2">
        <v>1.61</v>
      </c>
      <c r="J165" s="2">
        <v>0.39</v>
      </c>
      <c r="K165" s="2">
        <v>0</v>
      </c>
      <c r="L165" s="2">
        <v>0</v>
      </c>
      <c r="M165" s="2">
        <v>0</v>
      </c>
      <c r="N165" s="2" t="s">
        <v>599</v>
      </c>
      <c r="O165" s="2" t="s">
        <v>598</v>
      </c>
      <c r="P165" s="2" t="s">
        <v>599</v>
      </c>
      <c r="Q165" s="2" t="s">
        <v>598</v>
      </c>
      <c r="R165" s="2" t="s">
        <v>599</v>
      </c>
      <c r="S165" s="2" t="s">
        <v>598</v>
      </c>
      <c r="U165" s="20">
        <f t="shared" si="4"/>
        <v>8.1340000000000003</v>
      </c>
      <c r="V165" s="2">
        <f t="shared" si="5"/>
        <v>0</v>
      </c>
    </row>
    <row r="166" spans="1:22" ht="15" customHeight="1" x14ac:dyDescent="0.25">
      <c r="A166" s="2" t="s">
        <v>238</v>
      </c>
      <c r="B166" s="2" t="s">
        <v>240</v>
      </c>
      <c r="C166" s="2">
        <v>2014</v>
      </c>
      <c r="D166" s="2">
        <v>6.7670000000000003</v>
      </c>
      <c r="E166" s="2">
        <v>2.68</v>
      </c>
      <c r="F166" s="2">
        <v>0.19</v>
      </c>
      <c r="G166" s="2">
        <v>0</v>
      </c>
      <c r="H166" s="2">
        <v>0</v>
      </c>
      <c r="I166" s="2">
        <v>2.87</v>
      </c>
      <c r="J166" s="2">
        <v>1.06</v>
      </c>
      <c r="K166" s="2">
        <v>0</v>
      </c>
      <c r="L166" s="2">
        <v>0</v>
      </c>
      <c r="M166" s="2">
        <v>0</v>
      </c>
      <c r="N166" s="2" t="s">
        <v>599</v>
      </c>
      <c r="O166" s="2" t="s">
        <v>598</v>
      </c>
      <c r="P166" s="2" t="s">
        <v>599</v>
      </c>
      <c r="Q166" s="2" t="s">
        <v>598</v>
      </c>
      <c r="R166" s="2" t="s">
        <v>599</v>
      </c>
      <c r="S166" s="2" t="s">
        <v>598</v>
      </c>
      <c r="U166" s="20">
        <f t="shared" si="4"/>
        <v>6.7670000000000003</v>
      </c>
      <c r="V166" s="2">
        <f t="shared" si="5"/>
        <v>0</v>
      </c>
    </row>
    <row r="167" spans="1:22" ht="15" customHeight="1" x14ac:dyDescent="0.25">
      <c r="A167" s="2" t="s">
        <v>238</v>
      </c>
      <c r="B167" s="2" t="s">
        <v>241</v>
      </c>
      <c r="C167" s="2">
        <v>2014</v>
      </c>
      <c r="D167" s="2">
        <v>10.448</v>
      </c>
      <c r="E167" s="2">
        <v>3.66</v>
      </c>
      <c r="F167" s="2">
        <v>1.21</v>
      </c>
      <c r="G167" s="2">
        <v>0.17</v>
      </c>
      <c r="H167" s="2">
        <v>0</v>
      </c>
      <c r="I167" s="2">
        <v>4.13</v>
      </c>
      <c r="J167" s="2">
        <v>0.88</v>
      </c>
      <c r="K167" s="2">
        <v>0</v>
      </c>
      <c r="L167" s="2">
        <v>0</v>
      </c>
      <c r="M167" s="2">
        <v>0</v>
      </c>
      <c r="N167" s="2" t="s">
        <v>599</v>
      </c>
      <c r="O167" s="2" t="s">
        <v>598</v>
      </c>
      <c r="P167" s="2" t="s">
        <v>599</v>
      </c>
      <c r="Q167" s="2" t="s">
        <v>598</v>
      </c>
      <c r="R167" s="2" t="s">
        <v>599</v>
      </c>
      <c r="S167" s="2" t="s">
        <v>598</v>
      </c>
      <c r="U167" s="20">
        <f t="shared" si="4"/>
        <v>10.448</v>
      </c>
      <c r="V167" s="2">
        <f t="shared" si="5"/>
        <v>0</v>
      </c>
    </row>
    <row r="168" spans="1:22" ht="15" customHeight="1" x14ac:dyDescent="0.25">
      <c r="A168" s="2" t="s">
        <v>238</v>
      </c>
      <c r="B168" s="2" t="s">
        <v>242</v>
      </c>
      <c r="C168" s="2">
        <v>2014</v>
      </c>
      <c r="D168" s="2">
        <v>6.5030000000000001</v>
      </c>
      <c r="E168" s="2">
        <v>1.41</v>
      </c>
      <c r="F168" s="2">
        <v>1.81</v>
      </c>
      <c r="G168" s="2">
        <v>2.0299999999999998</v>
      </c>
      <c r="H168" s="2">
        <v>0</v>
      </c>
      <c r="I168" s="2">
        <v>1.1200000000000001</v>
      </c>
      <c r="J168" s="2">
        <v>0.13</v>
      </c>
      <c r="K168" s="2">
        <v>0</v>
      </c>
      <c r="L168" s="2">
        <v>0</v>
      </c>
      <c r="M168" s="2">
        <v>0</v>
      </c>
      <c r="N168" s="2" t="s">
        <v>599</v>
      </c>
      <c r="O168" s="2" t="s">
        <v>609</v>
      </c>
      <c r="P168" s="2" t="s">
        <v>599</v>
      </c>
      <c r="Q168" s="2" t="s">
        <v>609</v>
      </c>
      <c r="R168" s="2" t="s">
        <v>599</v>
      </c>
      <c r="S168" s="2" t="s">
        <v>609</v>
      </c>
      <c r="U168" s="20">
        <f t="shared" si="4"/>
        <v>6.5030000000000001</v>
      </c>
      <c r="V168" s="2">
        <f t="shared" si="5"/>
        <v>0</v>
      </c>
    </row>
    <row r="169" spans="1:22" ht="15" customHeight="1" x14ac:dyDescent="0.25">
      <c r="A169" s="2" t="s">
        <v>238</v>
      </c>
      <c r="B169" s="2" t="s">
        <v>243</v>
      </c>
      <c r="C169" s="2">
        <v>2014</v>
      </c>
      <c r="D169" s="2">
        <v>11.792999999999999</v>
      </c>
      <c r="E169" s="2">
        <v>2.5499999999999998</v>
      </c>
      <c r="F169" s="2">
        <v>1.1100000000000001</v>
      </c>
      <c r="G169" s="2">
        <v>5.43</v>
      </c>
      <c r="H169" s="2">
        <v>0</v>
      </c>
      <c r="I169" s="2">
        <v>2.41</v>
      </c>
      <c r="J169" s="2">
        <v>0.28999999999999998</v>
      </c>
      <c r="K169" s="2">
        <v>0</v>
      </c>
      <c r="L169" s="2">
        <v>0</v>
      </c>
      <c r="M169" s="2">
        <v>0</v>
      </c>
      <c r="N169" s="2" t="s">
        <v>599</v>
      </c>
      <c r="O169" s="2" t="s">
        <v>609</v>
      </c>
      <c r="P169" s="2" t="s">
        <v>599</v>
      </c>
      <c r="Q169" s="2" t="s">
        <v>609</v>
      </c>
      <c r="R169" s="2" t="s">
        <v>599</v>
      </c>
      <c r="S169" s="2" t="s">
        <v>609</v>
      </c>
      <c r="U169" s="20">
        <f t="shared" si="4"/>
        <v>11.792999999999999</v>
      </c>
      <c r="V169" s="2">
        <f t="shared" si="5"/>
        <v>0</v>
      </c>
    </row>
    <row r="170" spans="1:22" ht="15" customHeight="1" x14ac:dyDescent="0.25">
      <c r="A170" s="2" t="s">
        <v>238</v>
      </c>
      <c r="B170" s="2" t="s">
        <v>244</v>
      </c>
      <c r="C170" s="2">
        <v>2014</v>
      </c>
      <c r="D170" s="2">
        <v>24.687000000000001</v>
      </c>
      <c r="E170" s="2">
        <v>11.99</v>
      </c>
      <c r="F170" s="2">
        <v>1.02</v>
      </c>
      <c r="G170" s="2">
        <v>0.16</v>
      </c>
      <c r="H170" s="2">
        <v>0</v>
      </c>
      <c r="I170" s="2">
        <v>10.88</v>
      </c>
      <c r="J170" s="2">
        <v>0.64</v>
      </c>
      <c r="K170" s="2">
        <v>0</v>
      </c>
      <c r="L170" s="2">
        <v>0</v>
      </c>
      <c r="M170" s="2">
        <v>0</v>
      </c>
      <c r="N170" s="2" t="s">
        <v>599</v>
      </c>
      <c r="O170" s="2" t="s">
        <v>598</v>
      </c>
      <c r="P170" s="2" t="s">
        <v>599</v>
      </c>
      <c r="Q170" s="2" t="s">
        <v>598</v>
      </c>
      <c r="R170" s="2" t="s">
        <v>599</v>
      </c>
      <c r="S170" s="2" t="s">
        <v>598</v>
      </c>
      <c r="U170" s="20">
        <f t="shared" si="4"/>
        <v>24.687000000000001</v>
      </c>
      <c r="V170" s="2">
        <f t="shared" si="5"/>
        <v>0</v>
      </c>
    </row>
    <row r="171" spans="1:22" ht="15" customHeight="1" x14ac:dyDescent="0.25">
      <c r="A171" s="2" t="s">
        <v>238</v>
      </c>
      <c r="B171" s="2" t="s">
        <v>245</v>
      </c>
      <c r="C171" s="2">
        <v>2014</v>
      </c>
      <c r="D171" s="2">
        <v>11.433</v>
      </c>
      <c r="E171" s="2">
        <v>3.82</v>
      </c>
      <c r="F171" s="2">
        <v>0.74</v>
      </c>
      <c r="G171" s="2">
        <v>2.59</v>
      </c>
      <c r="H171" s="2">
        <v>0</v>
      </c>
      <c r="I171" s="2">
        <v>3.93</v>
      </c>
      <c r="J171" s="2">
        <v>0.35</v>
      </c>
      <c r="K171" s="2">
        <v>0</v>
      </c>
      <c r="L171" s="2">
        <v>0</v>
      </c>
      <c r="M171" s="2">
        <v>0</v>
      </c>
      <c r="N171" s="2" t="s">
        <v>599</v>
      </c>
      <c r="O171" s="2" t="s">
        <v>598</v>
      </c>
      <c r="P171" s="2" t="s">
        <v>599</v>
      </c>
      <c r="Q171" s="2" t="s">
        <v>598</v>
      </c>
      <c r="R171" s="2" t="s">
        <v>599</v>
      </c>
      <c r="S171" s="2" t="s">
        <v>598</v>
      </c>
      <c r="U171" s="20">
        <f t="shared" si="4"/>
        <v>11.433</v>
      </c>
      <c r="V171" s="2">
        <f t="shared" si="5"/>
        <v>0</v>
      </c>
    </row>
    <row r="172" spans="1:22" ht="15" customHeight="1" x14ac:dyDescent="0.25">
      <c r="A172" s="2" t="s">
        <v>238</v>
      </c>
      <c r="B172" s="2" t="s">
        <v>246</v>
      </c>
      <c r="C172" s="2">
        <v>2014</v>
      </c>
      <c r="D172" s="2">
        <v>5.05</v>
      </c>
      <c r="E172" s="2">
        <v>1.1100000000000001</v>
      </c>
      <c r="F172" s="2">
        <v>0.04</v>
      </c>
      <c r="G172" s="2">
        <v>0.05</v>
      </c>
      <c r="H172" s="2">
        <v>0</v>
      </c>
      <c r="I172" s="2">
        <v>3.85</v>
      </c>
      <c r="J172" s="2">
        <v>0</v>
      </c>
      <c r="K172" s="2">
        <v>0</v>
      </c>
      <c r="L172" s="2">
        <v>0</v>
      </c>
      <c r="M172" s="2">
        <v>0</v>
      </c>
      <c r="N172" s="2" t="s">
        <v>599</v>
      </c>
      <c r="O172" s="2" t="s">
        <v>598</v>
      </c>
      <c r="P172" s="2" t="s">
        <v>599</v>
      </c>
      <c r="Q172" s="2" t="s">
        <v>598</v>
      </c>
      <c r="R172" s="2" t="s">
        <v>599</v>
      </c>
      <c r="S172" s="2" t="s">
        <v>598</v>
      </c>
      <c r="U172" s="20">
        <f t="shared" si="4"/>
        <v>5.05</v>
      </c>
      <c r="V172" s="2">
        <f t="shared" si="5"/>
        <v>0</v>
      </c>
    </row>
    <row r="173" spans="1:22" ht="15" customHeight="1" x14ac:dyDescent="0.25">
      <c r="A173" s="2" t="s">
        <v>247</v>
      </c>
      <c r="B173" s="2" t="s">
        <v>248</v>
      </c>
      <c r="C173" s="2">
        <v>2014</v>
      </c>
      <c r="D173" s="2">
        <v>27.425999999999998</v>
      </c>
      <c r="E173" s="2">
        <v>8.6780000000000008</v>
      </c>
      <c r="F173" s="2">
        <v>1.883</v>
      </c>
      <c r="G173" s="2">
        <v>9.8420000000000005</v>
      </c>
      <c r="H173" s="2">
        <v>0</v>
      </c>
      <c r="I173" s="2">
        <v>4.5529999999999999</v>
      </c>
      <c r="J173" s="2">
        <v>2.548</v>
      </c>
      <c r="K173" s="2">
        <v>0</v>
      </c>
      <c r="L173" s="2">
        <v>0</v>
      </c>
      <c r="M173" s="2" t="s">
        <v>598</v>
      </c>
      <c r="N173" s="2" t="s">
        <v>599</v>
      </c>
      <c r="O173" s="2" t="s">
        <v>598</v>
      </c>
      <c r="P173" s="2" t="s">
        <v>599</v>
      </c>
      <c r="Q173" s="2" t="s">
        <v>598</v>
      </c>
      <c r="R173" s="2" t="s">
        <v>599</v>
      </c>
      <c r="S173" s="2" t="s">
        <v>598</v>
      </c>
      <c r="U173" s="20">
        <f t="shared" si="4"/>
        <v>27.425999999999998</v>
      </c>
      <c r="V173" s="2">
        <f t="shared" si="5"/>
        <v>0</v>
      </c>
    </row>
    <row r="174" spans="1:22" ht="15" customHeight="1" x14ac:dyDescent="0.25">
      <c r="A174" s="2" t="s">
        <v>249</v>
      </c>
      <c r="B174" s="2" t="s">
        <v>150</v>
      </c>
      <c r="C174" s="2">
        <v>2014</v>
      </c>
      <c r="D174" s="2">
        <v>7.7</v>
      </c>
      <c r="E174" s="2">
        <v>3.85</v>
      </c>
      <c r="F174" s="2" t="s">
        <v>598</v>
      </c>
      <c r="G174" s="2" t="s">
        <v>598</v>
      </c>
      <c r="H174" s="2" t="s">
        <v>598</v>
      </c>
      <c r="I174" s="2">
        <v>3.85</v>
      </c>
      <c r="J174" s="2" t="s">
        <v>598</v>
      </c>
      <c r="K174" s="2" t="s">
        <v>598</v>
      </c>
      <c r="L174" s="2" t="s">
        <v>598</v>
      </c>
      <c r="M174" s="2" t="s">
        <v>598</v>
      </c>
      <c r="N174" s="2" t="s">
        <v>599</v>
      </c>
      <c r="O174" s="2" t="s">
        <v>598</v>
      </c>
      <c r="P174" s="2" t="s">
        <v>599</v>
      </c>
      <c r="Q174" s="2" t="s">
        <v>598</v>
      </c>
      <c r="R174" s="2" t="s">
        <v>599</v>
      </c>
      <c r="S174" s="2" t="s">
        <v>598</v>
      </c>
      <c r="U174" s="20">
        <f t="shared" si="4"/>
        <v>7.7</v>
      </c>
      <c r="V174" s="2">
        <f t="shared" si="5"/>
        <v>0</v>
      </c>
    </row>
    <row r="175" spans="1:22" ht="15" customHeight="1" x14ac:dyDescent="0.25">
      <c r="A175" s="2" t="s">
        <v>249</v>
      </c>
      <c r="B175" s="2" t="s">
        <v>250</v>
      </c>
      <c r="C175" s="2">
        <v>2014</v>
      </c>
      <c r="D175" s="2">
        <v>9</v>
      </c>
      <c r="E175" s="2">
        <v>4</v>
      </c>
      <c r="F175" s="2">
        <v>1</v>
      </c>
      <c r="G175" s="2" t="s">
        <v>598</v>
      </c>
      <c r="H175" s="2" t="s">
        <v>598</v>
      </c>
      <c r="I175" s="2">
        <v>4</v>
      </c>
      <c r="J175" s="2" t="s">
        <v>598</v>
      </c>
      <c r="K175" s="2" t="s">
        <v>598</v>
      </c>
      <c r="L175" s="2" t="s">
        <v>598</v>
      </c>
      <c r="M175" s="2" t="s">
        <v>598</v>
      </c>
      <c r="N175" s="2" t="s">
        <v>599</v>
      </c>
      <c r="O175" s="2" t="s">
        <v>598</v>
      </c>
      <c r="P175" s="2" t="s">
        <v>599</v>
      </c>
      <c r="Q175" s="2" t="s">
        <v>598</v>
      </c>
      <c r="R175" s="2" t="s">
        <v>599</v>
      </c>
      <c r="S175" s="2" t="s">
        <v>598</v>
      </c>
      <c r="U175" s="20">
        <f t="shared" si="4"/>
        <v>9</v>
      </c>
      <c r="V175" s="2">
        <f t="shared" si="5"/>
        <v>0</v>
      </c>
    </row>
    <row r="176" spans="1:22" ht="15" customHeight="1" x14ac:dyDescent="0.25">
      <c r="A176" s="2" t="s">
        <v>249</v>
      </c>
      <c r="B176" s="2" t="s">
        <v>251</v>
      </c>
      <c r="C176" s="2">
        <v>2014</v>
      </c>
      <c r="D176" s="2">
        <v>27</v>
      </c>
      <c r="E176" s="2">
        <v>12</v>
      </c>
      <c r="F176" s="2">
        <v>3</v>
      </c>
      <c r="G176" s="2" t="s">
        <v>598</v>
      </c>
      <c r="H176" s="2" t="s">
        <v>598</v>
      </c>
      <c r="I176" s="2">
        <v>12</v>
      </c>
      <c r="J176" s="2" t="s">
        <v>598</v>
      </c>
      <c r="K176" s="2" t="s">
        <v>598</v>
      </c>
      <c r="L176" s="2" t="s">
        <v>598</v>
      </c>
      <c r="M176" s="2" t="s">
        <v>598</v>
      </c>
      <c r="N176" s="2" t="s">
        <v>599</v>
      </c>
      <c r="O176" s="2" t="s">
        <v>598</v>
      </c>
      <c r="P176" s="2" t="s">
        <v>599</v>
      </c>
      <c r="Q176" s="2" t="s">
        <v>598</v>
      </c>
      <c r="R176" s="2" t="s">
        <v>599</v>
      </c>
      <c r="S176" s="2" t="s">
        <v>598</v>
      </c>
      <c r="U176" s="20">
        <f t="shared" si="4"/>
        <v>27</v>
      </c>
      <c r="V176" s="2">
        <f t="shared" si="5"/>
        <v>0</v>
      </c>
    </row>
    <row r="177" spans="1:22" ht="15" customHeight="1" x14ac:dyDescent="0.25">
      <c r="A177" s="2" t="s">
        <v>249</v>
      </c>
      <c r="B177" s="2" t="s">
        <v>252</v>
      </c>
      <c r="C177" s="2">
        <v>2014</v>
      </c>
      <c r="D177" s="2">
        <v>1.4</v>
      </c>
      <c r="E177" s="2" t="s">
        <v>598</v>
      </c>
      <c r="F177" s="2" t="s">
        <v>598</v>
      </c>
      <c r="G177" s="2" t="s">
        <v>598</v>
      </c>
      <c r="H177" s="2" t="s">
        <v>598</v>
      </c>
      <c r="I177" s="2" t="s">
        <v>598</v>
      </c>
      <c r="J177" s="2">
        <v>1.4</v>
      </c>
      <c r="K177" s="2" t="s">
        <v>598</v>
      </c>
      <c r="L177" s="2" t="s">
        <v>598</v>
      </c>
      <c r="M177" s="2" t="s">
        <v>598</v>
      </c>
      <c r="N177" s="2" t="s">
        <v>599</v>
      </c>
      <c r="O177" s="2" t="s">
        <v>598</v>
      </c>
      <c r="P177" s="2" t="s">
        <v>599</v>
      </c>
      <c r="Q177" s="2" t="s">
        <v>598</v>
      </c>
      <c r="R177" s="2" t="s">
        <v>599</v>
      </c>
      <c r="S177" s="2" t="s">
        <v>598</v>
      </c>
      <c r="U177" s="20">
        <f t="shared" si="4"/>
        <v>1.4</v>
      </c>
      <c r="V177" s="2">
        <f t="shared" si="5"/>
        <v>0</v>
      </c>
    </row>
    <row r="178" spans="1:22"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U178" s="20">
        <f t="shared" si="4"/>
        <v>0</v>
      </c>
      <c r="V178" s="2">
        <f t="shared" si="5"/>
        <v>0</v>
      </c>
    </row>
    <row r="179" spans="1:22" ht="15" customHeight="1" x14ac:dyDescent="0.25">
      <c r="A179" s="2" t="s">
        <v>255</v>
      </c>
      <c r="B179" s="2" t="s">
        <v>256</v>
      </c>
      <c r="C179" s="2">
        <v>2014</v>
      </c>
      <c r="D179" s="2">
        <v>39.554000000000002</v>
      </c>
      <c r="E179" s="2">
        <v>24.067</v>
      </c>
      <c r="F179" s="2">
        <v>0.67600000000000005</v>
      </c>
      <c r="G179" s="2">
        <v>0.64</v>
      </c>
      <c r="H179" s="2" t="s">
        <v>598</v>
      </c>
      <c r="I179" s="2">
        <v>7.9669999999999996</v>
      </c>
      <c r="J179" s="2">
        <v>2.1139999999999999</v>
      </c>
      <c r="K179" s="2" t="s">
        <v>598</v>
      </c>
      <c r="L179" s="2" t="s">
        <v>598</v>
      </c>
      <c r="M179" s="2">
        <v>4.09</v>
      </c>
      <c r="N179" s="2" t="s">
        <v>599</v>
      </c>
      <c r="O179" s="2" t="s">
        <v>598</v>
      </c>
      <c r="P179" s="2" t="s">
        <v>599</v>
      </c>
      <c r="Q179" s="2" t="s">
        <v>598</v>
      </c>
      <c r="R179" s="2" t="s">
        <v>599</v>
      </c>
      <c r="S179" s="2" t="s">
        <v>598</v>
      </c>
      <c r="U179" s="20">
        <f t="shared" si="4"/>
        <v>39.554000000000002</v>
      </c>
      <c r="V179" s="2">
        <f t="shared" si="5"/>
        <v>0</v>
      </c>
    </row>
    <row r="180" spans="1:22" ht="15" customHeight="1" x14ac:dyDescent="0.25">
      <c r="A180" s="2" t="s">
        <v>257</v>
      </c>
      <c r="B180" s="2" t="s">
        <v>258</v>
      </c>
      <c r="C180" s="2">
        <v>2014</v>
      </c>
      <c r="D180" s="2">
        <v>276.94</v>
      </c>
      <c r="E180" s="2">
        <v>84.83</v>
      </c>
      <c r="F180" s="2">
        <v>52.387999999999998</v>
      </c>
      <c r="G180" s="2">
        <v>38.927</v>
      </c>
      <c r="H180" s="2">
        <v>41.301000000000002</v>
      </c>
      <c r="I180" s="2">
        <v>28.65</v>
      </c>
      <c r="J180" s="2">
        <v>30.355</v>
      </c>
      <c r="K180" s="2">
        <v>0.49</v>
      </c>
      <c r="L180" s="2" t="s">
        <v>598</v>
      </c>
      <c r="M180" s="2" t="s">
        <v>598</v>
      </c>
      <c r="N180" s="2" t="s">
        <v>599</v>
      </c>
      <c r="O180" s="2" t="s">
        <v>598</v>
      </c>
      <c r="P180" s="2" t="s">
        <v>599</v>
      </c>
      <c r="Q180" s="2" t="s">
        <v>598</v>
      </c>
      <c r="R180" s="2" t="s">
        <v>599</v>
      </c>
      <c r="S180" s="2" t="s">
        <v>598</v>
      </c>
      <c r="U180" s="20">
        <f t="shared" si="4"/>
        <v>276.94</v>
      </c>
      <c r="V180" s="2">
        <f t="shared" si="5"/>
        <v>0</v>
      </c>
    </row>
    <row r="181" spans="1:22" ht="15" customHeight="1" x14ac:dyDescent="0.25">
      <c r="A181" s="2" t="s">
        <v>259</v>
      </c>
      <c r="B181" s="2" t="s">
        <v>260</v>
      </c>
      <c r="C181" s="2">
        <v>2014</v>
      </c>
      <c r="D181" s="2">
        <v>10.331</v>
      </c>
      <c r="E181" s="2">
        <v>7.26</v>
      </c>
      <c r="F181" s="2">
        <v>4.7E-2</v>
      </c>
      <c r="G181" s="2" t="s">
        <v>598</v>
      </c>
      <c r="H181" s="2" t="s">
        <v>598</v>
      </c>
      <c r="I181" s="2">
        <v>2.9889999999999999</v>
      </c>
      <c r="J181" s="2">
        <v>3.5000000000000003E-2</v>
      </c>
      <c r="K181" s="2" t="s">
        <v>598</v>
      </c>
      <c r="L181" s="2" t="s">
        <v>598</v>
      </c>
      <c r="M181" s="2" t="s">
        <v>598</v>
      </c>
      <c r="N181" s="2" t="s">
        <v>599</v>
      </c>
      <c r="O181" s="2" t="s">
        <v>598</v>
      </c>
      <c r="P181" s="2" t="s">
        <v>599</v>
      </c>
      <c r="Q181" s="2" t="s">
        <v>598</v>
      </c>
      <c r="R181" s="2" t="s">
        <v>599</v>
      </c>
      <c r="S181" s="2" t="s">
        <v>598</v>
      </c>
      <c r="U181" s="20">
        <f t="shared" si="4"/>
        <v>10.331</v>
      </c>
      <c r="V181" s="2">
        <f t="shared" si="5"/>
        <v>0</v>
      </c>
    </row>
    <row r="182" spans="1:22" ht="15" customHeight="1" x14ac:dyDescent="0.25">
      <c r="A182" s="2" t="s">
        <v>261</v>
      </c>
      <c r="B182" s="2" t="s">
        <v>262</v>
      </c>
      <c r="C182" s="2">
        <v>2014</v>
      </c>
      <c r="D182" s="2">
        <v>13.4</v>
      </c>
      <c r="E182" s="2">
        <v>4.7</v>
      </c>
      <c r="F182" s="2">
        <v>3.7</v>
      </c>
      <c r="G182" s="2">
        <v>0.52400000000000002</v>
      </c>
      <c r="H182" s="2" t="s">
        <v>598</v>
      </c>
      <c r="I182" s="2">
        <v>0.873</v>
      </c>
      <c r="J182" s="2">
        <v>3.62</v>
      </c>
      <c r="K182" s="2" t="s">
        <v>598</v>
      </c>
      <c r="L182" s="2" t="s">
        <v>598</v>
      </c>
      <c r="M182" s="2">
        <v>0.52300000000000002</v>
      </c>
      <c r="N182" s="2" t="s">
        <v>599</v>
      </c>
      <c r="O182" s="2" t="s">
        <v>598</v>
      </c>
      <c r="P182" s="2" t="s">
        <v>599</v>
      </c>
      <c r="Q182" s="2" t="s">
        <v>598</v>
      </c>
      <c r="R182" s="2" t="s">
        <v>599</v>
      </c>
      <c r="S182" s="2" t="s">
        <v>598</v>
      </c>
      <c r="U182" s="20">
        <f t="shared" si="4"/>
        <v>13.4</v>
      </c>
      <c r="V182" s="2">
        <f t="shared" si="5"/>
        <v>0</v>
      </c>
    </row>
    <row r="183" spans="1:22" ht="15" customHeight="1" x14ac:dyDescent="0.25">
      <c r="A183" s="2" t="s">
        <v>261</v>
      </c>
      <c r="B183" s="2" t="s">
        <v>263</v>
      </c>
      <c r="C183" s="2">
        <v>2014</v>
      </c>
      <c r="D183" s="2">
        <v>81</v>
      </c>
      <c r="E183" s="2">
        <v>29.783999999999999</v>
      </c>
      <c r="F183" s="2">
        <v>9.5559999999999992</v>
      </c>
      <c r="G183" s="2">
        <v>19.917000000000002</v>
      </c>
      <c r="H183" s="2">
        <v>3.7</v>
      </c>
      <c r="I183" s="2">
        <v>10.07</v>
      </c>
      <c r="J183" s="2">
        <v>10.842000000000001</v>
      </c>
      <c r="K183" s="2" t="s">
        <v>598</v>
      </c>
      <c r="L183" s="2" t="s">
        <v>598</v>
      </c>
      <c r="M183" s="2">
        <v>16.216999999999999</v>
      </c>
      <c r="N183" s="2" t="s">
        <v>599</v>
      </c>
      <c r="O183" s="2" t="s">
        <v>598</v>
      </c>
      <c r="P183" s="2" t="s">
        <v>599</v>
      </c>
      <c r="Q183" s="2" t="s">
        <v>598</v>
      </c>
      <c r="R183" s="2" t="s">
        <v>599</v>
      </c>
      <c r="S183" s="2" t="s">
        <v>598</v>
      </c>
      <c r="U183" s="20">
        <f t="shared" si="4"/>
        <v>81</v>
      </c>
      <c r="V183" s="2">
        <f t="shared" si="5"/>
        <v>0</v>
      </c>
    </row>
    <row r="184" spans="1:22" ht="15" customHeight="1" x14ac:dyDescent="0.25">
      <c r="A184" s="2" t="s">
        <v>261</v>
      </c>
      <c r="B184" s="2" t="s">
        <v>264</v>
      </c>
      <c r="C184" s="2">
        <v>2014</v>
      </c>
      <c r="D184" s="2" t="s">
        <v>598</v>
      </c>
      <c r="E184" s="2" t="s">
        <v>598</v>
      </c>
      <c r="F184" s="2" t="s">
        <v>598</v>
      </c>
      <c r="G184" s="2" t="s">
        <v>598</v>
      </c>
      <c r="H184" s="2" t="s">
        <v>598</v>
      </c>
      <c r="I184" s="2" t="s">
        <v>598</v>
      </c>
      <c r="J184" s="2" t="s">
        <v>598</v>
      </c>
      <c r="K184" s="2" t="s">
        <v>598</v>
      </c>
      <c r="L184" s="2" t="s">
        <v>598</v>
      </c>
      <c r="M184" s="2" t="s">
        <v>598</v>
      </c>
      <c r="N184" s="2" t="s">
        <v>599</v>
      </c>
      <c r="O184" s="2" t="s">
        <v>598</v>
      </c>
      <c r="P184" s="2" t="s">
        <v>599</v>
      </c>
      <c r="Q184" s="2" t="s">
        <v>598</v>
      </c>
      <c r="R184" s="2" t="s">
        <v>599</v>
      </c>
      <c r="S184" s="2" t="s">
        <v>598</v>
      </c>
      <c r="U184" s="20">
        <f t="shared" si="4"/>
        <v>0</v>
      </c>
      <c r="V184" s="2">
        <f t="shared" si="5"/>
        <v>0</v>
      </c>
    </row>
    <row r="185" spans="1:22" ht="15" customHeight="1" x14ac:dyDescent="0.25">
      <c r="A185" s="2" t="s">
        <v>261</v>
      </c>
      <c r="B185" s="2" t="s">
        <v>265</v>
      </c>
      <c r="C185" s="2">
        <v>2014</v>
      </c>
      <c r="D185" s="2">
        <v>3.319</v>
      </c>
      <c r="E185" s="2">
        <v>1.0069999999999999</v>
      </c>
      <c r="F185" s="2" t="s">
        <v>598</v>
      </c>
      <c r="G185" s="2">
        <v>1.887</v>
      </c>
      <c r="H185" s="2" t="s">
        <v>598</v>
      </c>
      <c r="I185" s="2" t="s">
        <v>598</v>
      </c>
      <c r="J185" s="2">
        <v>0.42499999999999999</v>
      </c>
      <c r="K185" s="2" t="s">
        <v>598</v>
      </c>
      <c r="L185" s="2" t="s">
        <v>598</v>
      </c>
      <c r="M185" s="2">
        <v>1.887</v>
      </c>
      <c r="N185" s="2" t="s">
        <v>599</v>
      </c>
      <c r="O185" s="2" t="s">
        <v>598</v>
      </c>
      <c r="P185" s="2" t="s">
        <v>599</v>
      </c>
      <c r="Q185" s="2" t="s">
        <v>598</v>
      </c>
      <c r="R185" s="2" t="s">
        <v>599</v>
      </c>
      <c r="S185" s="2" t="s">
        <v>598</v>
      </c>
      <c r="U185" s="20">
        <f t="shared" si="4"/>
        <v>3.319</v>
      </c>
      <c r="V185" s="2">
        <f t="shared" si="5"/>
        <v>0</v>
      </c>
    </row>
    <row r="186" spans="1:22" ht="15" customHeight="1" x14ac:dyDescent="0.25">
      <c r="A186" s="2" t="s">
        <v>266</v>
      </c>
      <c r="B186" s="2" t="s">
        <v>267</v>
      </c>
      <c r="C186" s="2">
        <v>2014</v>
      </c>
      <c r="D186" s="2">
        <v>128.9</v>
      </c>
      <c r="E186" s="2">
        <v>39.700000000000003</v>
      </c>
      <c r="F186" s="2">
        <v>29.5</v>
      </c>
      <c r="G186" s="2">
        <v>24.6</v>
      </c>
      <c r="H186" s="2" t="s">
        <v>598</v>
      </c>
      <c r="I186" s="2">
        <v>14.1</v>
      </c>
      <c r="J186" s="2">
        <v>17.7</v>
      </c>
      <c r="K186" s="2">
        <v>0</v>
      </c>
      <c r="L186" s="2">
        <v>0</v>
      </c>
      <c r="M186" s="2">
        <v>0</v>
      </c>
      <c r="N186" s="2" t="s">
        <v>599</v>
      </c>
      <c r="O186" s="2" t="s">
        <v>598</v>
      </c>
      <c r="P186" s="2" t="s">
        <v>599</v>
      </c>
      <c r="Q186" s="2" t="s">
        <v>598</v>
      </c>
      <c r="R186" s="2" t="s">
        <v>599</v>
      </c>
      <c r="S186" s="2" t="s">
        <v>598</v>
      </c>
      <c r="U186" s="20">
        <f t="shared" si="4"/>
        <v>128.9</v>
      </c>
      <c r="V186" s="2">
        <f t="shared" si="5"/>
        <v>0</v>
      </c>
    </row>
    <row r="187" spans="1:22" ht="15" customHeight="1" x14ac:dyDescent="0.25">
      <c r="A187" s="2" t="s">
        <v>268</v>
      </c>
      <c r="B187" s="2" t="s">
        <v>269</v>
      </c>
      <c r="C187" s="2">
        <v>2014</v>
      </c>
      <c r="D187" s="2">
        <v>7</v>
      </c>
      <c r="E187" s="2">
        <v>3.1</v>
      </c>
      <c r="F187" s="2">
        <v>0.9</v>
      </c>
      <c r="G187" s="2">
        <v>0.23</v>
      </c>
      <c r="H187" s="2">
        <v>0</v>
      </c>
      <c r="I187" s="2">
        <v>1.3</v>
      </c>
      <c r="J187" s="2">
        <v>1.47</v>
      </c>
      <c r="K187" s="2">
        <v>0</v>
      </c>
      <c r="L187" s="2">
        <v>0</v>
      </c>
      <c r="M187" s="2">
        <v>0</v>
      </c>
      <c r="N187" s="2" t="s">
        <v>599</v>
      </c>
      <c r="O187" s="2" t="s">
        <v>598</v>
      </c>
      <c r="P187" s="2" t="s">
        <v>599</v>
      </c>
      <c r="Q187" s="2" t="s">
        <v>598</v>
      </c>
      <c r="R187" s="2" t="s">
        <v>599</v>
      </c>
      <c r="S187" s="2" t="s">
        <v>598</v>
      </c>
      <c r="U187" s="20">
        <f t="shared" si="4"/>
        <v>7</v>
      </c>
      <c r="V187" s="2">
        <f t="shared" si="5"/>
        <v>0</v>
      </c>
    </row>
    <row r="188" spans="1:22" ht="15" customHeight="1" x14ac:dyDescent="0.25">
      <c r="A188" s="2" t="s">
        <v>268</v>
      </c>
      <c r="B188" s="2" t="s">
        <v>270</v>
      </c>
      <c r="C188" s="2">
        <v>2014</v>
      </c>
      <c r="D188" s="2">
        <v>8.6999999999999993</v>
      </c>
      <c r="E188" s="2">
        <v>3.5</v>
      </c>
      <c r="F188" s="2">
        <v>1.1000000000000001</v>
      </c>
      <c r="G188" s="2">
        <v>1.8</v>
      </c>
      <c r="H188" s="2">
        <v>0</v>
      </c>
      <c r="I188" s="2">
        <v>1.1000000000000001</v>
      </c>
      <c r="J188" s="2">
        <v>1.2</v>
      </c>
      <c r="K188" s="2">
        <v>0</v>
      </c>
      <c r="L188" s="2">
        <v>0</v>
      </c>
      <c r="M188" s="2">
        <v>0</v>
      </c>
      <c r="N188" s="2" t="s">
        <v>599</v>
      </c>
      <c r="O188" s="2" t="s">
        <v>598</v>
      </c>
      <c r="P188" s="2" t="s">
        <v>599</v>
      </c>
      <c r="Q188" s="2" t="s">
        <v>598</v>
      </c>
      <c r="R188" s="2" t="s">
        <v>599</v>
      </c>
      <c r="S188" s="2" t="s">
        <v>598</v>
      </c>
      <c r="U188" s="20">
        <f t="shared" si="4"/>
        <v>8.6999999999999993</v>
      </c>
      <c r="V188" s="2">
        <f t="shared" si="5"/>
        <v>0</v>
      </c>
    </row>
    <row r="189" spans="1:22" ht="15" customHeight="1" x14ac:dyDescent="0.25">
      <c r="A189" s="2" t="s">
        <v>268</v>
      </c>
      <c r="B189" s="2" t="s">
        <v>271</v>
      </c>
      <c r="C189" s="2">
        <v>2014</v>
      </c>
      <c r="D189" s="2">
        <v>52</v>
      </c>
      <c r="E189" s="2">
        <v>24</v>
      </c>
      <c r="F189" s="2">
        <v>8</v>
      </c>
      <c r="G189" s="2">
        <v>1.8</v>
      </c>
      <c r="H189" s="2">
        <v>0</v>
      </c>
      <c r="I189" s="2">
        <v>7.6</v>
      </c>
      <c r="J189" s="2">
        <v>10.4</v>
      </c>
      <c r="K189" s="2">
        <v>0</v>
      </c>
      <c r="L189" s="2">
        <v>0.2</v>
      </c>
      <c r="M189" s="2">
        <v>0</v>
      </c>
      <c r="N189" s="2" t="s">
        <v>599</v>
      </c>
      <c r="O189" s="2" t="s">
        <v>598</v>
      </c>
      <c r="P189" s="2" t="s">
        <v>599</v>
      </c>
      <c r="Q189" s="2" t="s">
        <v>598</v>
      </c>
      <c r="R189" s="2" t="s">
        <v>599</v>
      </c>
      <c r="S189" s="2" t="s">
        <v>598</v>
      </c>
      <c r="U189" s="20">
        <f t="shared" si="4"/>
        <v>52</v>
      </c>
      <c r="V189" s="2">
        <f t="shared" si="5"/>
        <v>0</v>
      </c>
    </row>
    <row r="190" spans="1:22" ht="15" customHeight="1" x14ac:dyDescent="0.25">
      <c r="A190" s="2" t="s">
        <v>272</v>
      </c>
      <c r="B190" s="2" t="s">
        <v>273</v>
      </c>
      <c r="C190" s="2">
        <v>2014</v>
      </c>
      <c r="D190" s="2">
        <v>743.5</v>
      </c>
      <c r="E190" s="2">
        <v>251.1</v>
      </c>
      <c r="F190" s="2">
        <v>185.6</v>
      </c>
      <c r="G190" s="2">
        <v>68.900000000000006</v>
      </c>
      <c r="H190" s="2" t="s">
        <v>598</v>
      </c>
      <c r="I190" s="2">
        <v>95.4</v>
      </c>
      <c r="J190" s="2">
        <v>135.4</v>
      </c>
      <c r="K190" s="2">
        <v>7.1</v>
      </c>
      <c r="L190" s="2" t="s">
        <v>609</v>
      </c>
      <c r="M190" s="2" t="s">
        <v>609</v>
      </c>
      <c r="N190" s="2" t="s">
        <v>599</v>
      </c>
      <c r="O190" s="2" t="s">
        <v>598</v>
      </c>
      <c r="P190" s="2" t="s">
        <v>599</v>
      </c>
      <c r="Q190" s="2" t="s">
        <v>598</v>
      </c>
      <c r="R190" s="2" t="s">
        <v>599</v>
      </c>
      <c r="S190" s="2" t="s">
        <v>598</v>
      </c>
      <c r="U190" s="20">
        <f t="shared" si="4"/>
        <v>743.5</v>
      </c>
      <c r="V190" s="2">
        <f t="shared" si="5"/>
        <v>0</v>
      </c>
    </row>
    <row r="191" spans="1:22" ht="15" customHeight="1" x14ac:dyDescent="0.25">
      <c r="A191" s="2" t="s">
        <v>272</v>
      </c>
      <c r="B191" s="2" t="s">
        <v>274</v>
      </c>
      <c r="C191" s="2">
        <v>2014</v>
      </c>
      <c r="D191" s="2">
        <v>21.1</v>
      </c>
      <c r="E191" s="2">
        <v>4.9000000000000004</v>
      </c>
      <c r="F191" s="2">
        <v>10.7</v>
      </c>
      <c r="G191" s="2" t="s">
        <v>598</v>
      </c>
      <c r="H191" s="2" t="s">
        <v>598</v>
      </c>
      <c r="I191" s="2">
        <v>3.9</v>
      </c>
      <c r="J191" s="2">
        <v>1.6</v>
      </c>
      <c r="K191" s="2" t="s">
        <v>598</v>
      </c>
      <c r="L191" s="2" t="s">
        <v>598</v>
      </c>
      <c r="M191" s="2" t="s">
        <v>598</v>
      </c>
      <c r="N191" s="2" t="s">
        <v>599</v>
      </c>
      <c r="O191" s="2" t="s">
        <v>598</v>
      </c>
      <c r="P191" s="2" t="s">
        <v>599</v>
      </c>
      <c r="Q191" s="2" t="s">
        <v>598</v>
      </c>
      <c r="R191" s="2" t="s">
        <v>599</v>
      </c>
      <c r="S191" s="2" t="s">
        <v>598</v>
      </c>
      <c r="U191" s="20">
        <f t="shared" si="4"/>
        <v>21.1</v>
      </c>
      <c r="V191" s="2">
        <f t="shared" si="5"/>
        <v>0</v>
      </c>
    </row>
    <row r="192" spans="1:22"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U192" s="20">
        <f t="shared" si="4"/>
        <v>0</v>
      </c>
      <c r="V192" s="2">
        <f t="shared" si="5"/>
        <v>0</v>
      </c>
    </row>
    <row r="193" spans="1:22" ht="15" customHeight="1" x14ac:dyDescent="0.25">
      <c r="A193" s="2" t="s">
        <v>277</v>
      </c>
      <c r="B193" s="2" t="s">
        <v>278</v>
      </c>
      <c r="C193" s="2">
        <v>2014</v>
      </c>
      <c r="D193" s="2">
        <v>22.3</v>
      </c>
      <c r="E193" s="2">
        <v>6.8</v>
      </c>
      <c r="F193" s="2" t="s">
        <v>598</v>
      </c>
      <c r="G193" s="2">
        <v>5.6</v>
      </c>
      <c r="H193" s="2" t="s">
        <v>598</v>
      </c>
      <c r="I193" s="2">
        <v>5.7</v>
      </c>
      <c r="J193" s="2">
        <v>4.7</v>
      </c>
      <c r="K193" s="2" t="s">
        <v>598</v>
      </c>
      <c r="L193" s="2" t="s">
        <v>598</v>
      </c>
      <c r="M193" s="2">
        <v>3.3</v>
      </c>
      <c r="N193" s="2" t="s">
        <v>599</v>
      </c>
      <c r="O193" s="2" t="s">
        <v>598</v>
      </c>
      <c r="P193" s="2" t="s">
        <v>599</v>
      </c>
      <c r="Q193" s="2" t="s">
        <v>598</v>
      </c>
      <c r="R193" s="2" t="s">
        <v>599</v>
      </c>
      <c r="S193" s="2" t="s">
        <v>598</v>
      </c>
      <c r="U193" s="20">
        <f t="shared" si="4"/>
        <v>22.3</v>
      </c>
      <c r="V193" s="2">
        <f t="shared" si="5"/>
        <v>0</v>
      </c>
    </row>
    <row r="194" spans="1:22" ht="15" customHeight="1" x14ac:dyDescent="0.25">
      <c r="A194" s="2" t="s">
        <v>279</v>
      </c>
      <c r="B194" s="2" t="s">
        <v>280</v>
      </c>
      <c r="C194" s="2">
        <v>2014</v>
      </c>
      <c r="D194" s="2">
        <v>69.8</v>
      </c>
      <c r="E194" s="2">
        <v>31.8</v>
      </c>
      <c r="F194" s="2">
        <v>8.3000000000000007</v>
      </c>
      <c r="G194" s="2">
        <v>14.5</v>
      </c>
      <c r="H194" s="2">
        <v>7.5</v>
      </c>
      <c r="I194" s="2">
        <v>13.8</v>
      </c>
      <c r="J194" s="2">
        <v>11.2</v>
      </c>
      <c r="K194" s="2" t="s">
        <v>598</v>
      </c>
      <c r="L194" s="2" t="s">
        <v>598</v>
      </c>
      <c r="M194" s="2" t="s">
        <v>598</v>
      </c>
      <c r="N194" s="2" t="s">
        <v>599</v>
      </c>
      <c r="O194" s="2" t="s">
        <v>598</v>
      </c>
      <c r="P194" s="2" t="s">
        <v>599</v>
      </c>
      <c r="Q194" s="2" t="s">
        <v>598</v>
      </c>
      <c r="R194" s="2" t="s">
        <v>599</v>
      </c>
      <c r="S194" s="2" t="s">
        <v>598</v>
      </c>
      <c r="U194" s="20">
        <f t="shared" si="4"/>
        <v>69.8</v>
      </c>
      <c r="V194" s="2">
        <f t="shared" si="5"/>
        <v>0</v>
      </c>
    </row>
    <row r="195" spans="1:22" ht="15" customHeight="1" x14ac:dyDescent="0.25">
      <c r="A195" s="2" t="s">
        <v>279</v>
      </c>
      <c r="B195" s="2" t="s">
        <v>281</v>
      </c>
      <c r="C195" s="2">
        <v>2014</v>
      </c>
      <c r="D195" s="2">
        <v>7.19</v>
      </c>
      <c r="E195" s="2">
        <v>4.32</v>
      </c>
      <c r="F195" s="2">
        <v>1.74</v>
      </c>
      <c r="G195" s="2" t="s">
        <v>598</v>
      </c>
      <c r="H195" s="2" t="s">
        <v>598</v>
      </c>
      <c r="I195" s="2">
        <v>0.8</v>
      </c>
      <c r="J195" s="2">
        <v>0.32</v>
      </c>
      <c r="K195" s="2" t="s">
        <v>598</v>
      </c>
      <c r="L195" s="2" t="s">
        <v>598</v>
      </c>
      <c r="M195" s="2" t="s">
        <v>598</v>
      </c>
      <c r="N195" s="2" t="s">
        <v>599</v>
      </c>
      <c r="O195" s="2" t="s">
        <v>598</v>
      </c>
      <c r="P195" s="2" t="s">
        <v>599</v>
      </c>
      <c r="Q195" s="2" t="s">
        <v>598</v>
      </c>
      <c r="R195" s="2" t="s">
        <v>599</v>
      </c>
      <c r="S195" s="2" t="s">
        <v>598</v>
      </c>
      <c r="U195" s="20">
        <f t="shared" ref="U195:U258" si="6">IFERROR(D195/1,0)</f>
        <v>7.19</v>
      </c>
      <c r="V195" s="2">
        <f t="shared" ref="V195:V258" si="7">IFERROR(O195/1,0)+IFERROR(Q195/1,0)+IFERROR(S195/1,0)</f>
        <v>0</v>
      </c>
    </row>
    <row r="196" spans="1:22" ht="15" customHeight="1" x14ac:dyDescent="0.25">
      <c r="A196" s="2" t="s">
        <v>279</v>
      </c>
      <c r="B196" s="2" t="s">
        <v>282</v>
      </c>
      <c r="C196" s="2">
        <v>2014</v>
      </c>
      <c r="D196" s="2">
        <v>1.0549999999999999</v>
      </c>
      <c r="E196" s="2">
        <v>0.62</v>
      </c>
      <c r="F196" s="2" t="s">
        <v>598</v>
      </c>
      <c r="G196" s="2" t="s">
        <v>598</v>
      </c>
      <c r="H196" s="2" t="s">
        <v>598</v>
      </c>
      <c r="I196" s="2">
        <v>0.44</v>
      </c>
      <c r="J196" s="2" t="s">
        <v>598</v>
      </c>
      <c r="K196" s="2" t="s">
        <v>598</v>
      </c>
      <c r="L196" s="2" t="s">
        <v>598</v>
      </c>
      <c r="M196" s="2" t="s">
        <v>598</v>
      </c>
      <c r="N196" s="2" t="s">
        <v>599</v>
      </c>
      <c r="O196" s="2" t="s">
        <v>598</v>
      </c>
      <c r="P196" s="2" t="s">
        <v>599</v>
      </c>
      <c r="Q196" s="2" t="s">
        <v>598</v>
      </c>
      <c r="R196" s="2" t="s">
        <v>599</v>
      </c>
      <c r="S196" s="2" t="s">
        <v>598</v>
      </c>
      <c r="U196" s="20">
        <f t="shared" si="6"/>
        <v>1.0549999999999999</v>
      </c>
      <c r="V196" s="2">
        <f t="shared" si="7"/>
        <v>0</v>
      </c>
    </row>
    <row r="197" spans="1:22" ht="15" customHeight="1" x14ac:dyDescent="0.25">
      <c r="A197" s="2" t="s">
        <v>283</v>
      </c>
      <c r="B197" s="2" t="s">
        <v>284</v>
      </c>
      <c r="C197" s="2">
        <v>2014</v>
      </c>
      <c r="D197" s="2">
        <v>14.1</v>
      </c>
      <c r="E197" s="2">
        <v>7.2</v>
      </c>
      <c r="F197" s="2">
        <v>0.3</v>
      </c>
      <c r="G197" s="2" t="s">
        <v>598</v>
      </c>
      <c r="H197" s="2" t="s">
        <v>598</v>
      </c>
      <c r="I197" s="2">
        <v>1.5</v>
      </c>
      <c r="J197" s="2">
        <v>5.2</v>
      </c>
      <c r="K197" s="2" t="s">
        <v>598</v>
      </c>
      <c r="L197" s="2" t="s">
        <v>598</v>
      </c>
      <c r="M197" s="2" t="s">
        <v>598</v>
      </c>
      <c r="N197" s="2" t="s">
        <v>599</v>
      </c>
      <c r="O197" s="2" t="s">
        <v>598</v>
      </c>
      <c r="P197" s="2" t="s">
        <v>599</v>
      </c>
      <c r="Q197" s="2" t="s">
        <v>598</v>
      </c>
      <c r="R197" s="2" t="s">
        <v>599</v>
      </c>
      <c r="S197" s="2" t="s">
        <v>598</v>
      </c>
      <c r="U197" s="20">
        <f t="shared" si="6"/>
        <v>14.1</v>
      </c>
      <c r="V197" s="2">
        <f t="shared" si="7"/>
        <v>0</v>
      </c>
    </row>
    <row r="198" spans="1:22" ht="15" customHeight="1" x14ac:dyDescent="0.25">
      <c r="A198" s="2" t="s">
        <v>285</v>
      </c>
      <c r="B198" s="2" t="s">
        <v>286</v>
      </c>
      <c r="C198" s="2">
        <v>2014</v>
      </c>
      <c r="D198" s="2">
        <v>164.5</v>
      </c>
      <c r="E198" s="2">
        <v>59.7</v>
      </c>
      <c r="F198" s="2">
        <v>33.799999999999997</v>
      </c>
      <c r="G198" s="2">
        <v>28.6</v>
      </c>
      <c r="H198" s="2" t="s">
        <v>598</v>
      </c>
      <c r="I198" s="2">
        <v>22.8</v>
      </c>
      <c r="J198" s="2">
        <v>19.100000000000001</v>
      </c>
      <c r="K198" s="2">
        <v>0.4</v>
      </c>
      <c r="L198" s="2" t="s">
        <v>598</v>
      </c>
      <c r="M198" s="2" t="s">
        <v>598</v>
      </c>
      <c r="N198" s="2" t="s">
        <v>599</v>
      </c>
      <c r="O198" s="2" t="s">
        <v>598</v>
      </c>
      <c r="P198" s="2" t="s">
        <v>599</v>
      </c>
      <c r="Q198" s="2" t="s">
        <v>598</v>
      </c>
      <c r="R198" s="2" t="s">
        <v>599</v>
      </c>
      <c r="S198" s="2" t="s">
        <v>598</v>
      </c>
      <c r="U198" s="20">
        <f t="shared" si="6"/>
        <v>164.5</v>
      </c>
      <c r="V198" s="2">
        <f t="shared" si="7"/>
        <v>0</v>
      </c>
    </row>
    <row r="199" spans="1:22" ht="15" customHeight="1" x14ac:dyDescent="0.25">
      <c r="A199" s="2" t="s">
        <v>287</v>
      </c>
      <c r="B199" s="2" t="s">
        <v>288</v>
      </c>
      <c r="C199" s="2">
        <v>2014</v>
      </c>
      <c r="D199" s="2">
        <v>15.5</v>
      </c>
      <c r="E199" s="2">
        <v>6.6</v>
      </c>
      <c r="F199" s="2">
        <v>1.9</v>
      </c>
      <c r="G199" s="2">
        <v>1.8</v>
      </c>
      <c r="H199" s="2" t="s">
        <v>598</v>
      </c>
      <c r="I199" s="2">
        <v>4.7</v>
      </c>
      <c r="J199" s="2">
        <v>0.5</v>
      </c>
      <c r="K199" s="2">
        <v>0</v>
      </c>
      <c r="L199" s="2" t="s">
        <v>598</v>
      </c>
      <c r="M199" s="2" t="s">
        <v>598</v>
      </c>
      <c r="N199" s="2" t="s">
        <v>599</v>
      </c>
      <c r="O199" s="2" t="s">
        <v>598</v>
      </c>
      <c r="P199" s="2" t="s">
        <v>599</v>
      </c>
      <c r="Q199" s="2" t="s">
        <v>598</v>
      </c>
      <c r="R199" s="2" t="s">
        <v>599</v>
      </c>
      <c r="S199" s="2" t="s">
        <v>598</v>
      </c>
      <c r="U199" s="20">
        <f t="shared" si="6"/>
        <v>15.5</v>
      </c>
      <c r="V199" s="2">
        <f t="shared" si="7"/>
        <v>0</v>
      </c>
    </row>
    <row r="200" spans="1:22"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U200" s="20">
        <f t="shared" si="6"/>
        <v>0</v>
      </c>
      <c r="V200" s="2">
        <f t="shared" si="7"/>
        <v>0</v>
      </c>
    </row>
    <row r="201" spans="1:22" ht="15" customHeight="1" x14ac:dyDescent="0.25">
      <c r="A201" s="2" t="s">
        <v>291</v>
      </c>
      <c r="B201" s="2" t="s">
        <v>292</v>
      </c>
      <c r="C201" s="2">
        <v>2014</v>
      </c>
      <c r="D201" s="2" t="s">
        <v>598</v>
      </c>
      <c r="E201" s="2" t="s">
        <v>598</v>
      </c>
      <c r="F201" s="2" t="s">
        <v>598</v>
      </c>
      <c r="G201" s="2" t="s">
        <v>598</v>
      </c>
      <c r="H201" s="2" t="s">
        <v>598</v>
      </c>
      <c r="I201" s="2" t="s">
        <v>598</v>
      </c>
      <c r="J201" s="2" t="s">
        <v>598</v>
      </c>
      <c r="K201" s="2" t="s">
        <v>598</v>
      </c>
      <c r="L201" s="2" t="s">
        <v>598</v>
      </c>
      <c r="M201" s="2" t="s">
        <v>598</v>
      </c>
      <c r="N201" s="2" t="s">
        <v>599</v>
      </c>
      <c r="O201" s="2" t="s">
        <v>598</v>
      </c>
      <c r="P201" s="2" t="s">
        <v>599</v>
      </c>
      <c r="Q201" s="2" t="s">
        <v>598</v>
      </c>
      <c r="R201" s="2" t="s">
        <v>599</v>
      </c>
      <c r="S201" s="2" t="s">
        <v>598</v>
      </c>
      <c r="U201" s="20">
        <f t="shared" si="6"/>
        <v>0</v>
      </c>
      <c r="V201" s="2">
        <f t="shared" si="7"/>
        <v>0</v>
      </c>
    </row>
    <row r="202" spans="1:22" ht="15" customHeight="1" x14ac:dyDescent="0.25">
      <c r="A202" s="2" t="s">
        <v>291</v>
      </c>
      <c r="B202" s="2" t="s">
        <v>293</v>
      </c>
      <c r="C202" s="2">
        <v>2014</v>
      </c>
      <c r="D202" s="2">
        <v>34.4</v>
      </c>
      <c r="E202" s="2">
        <v>14.2</v>
      </c>
      <c r="F202" s="2">
        <v>4.5</v>
      </c>
      <c r="G202" s="2">
        <v>6.8</v>
      </c>
      <c r="H202" s="2" t="s">
        <v>598</v>
      </c>
      <c r="I202" s="2">
        <v>8.3000000000000007</v>
      </c>
      <c r="J202" s="2">
        <v>0.5</v>
      </c>
      <c r="K202" s="2" t="s">
        <v>598</v>
      </c>
      <c r="L202" s="2">
        <v>0.1</v>
      </c>
      <c r="M202" s="2" t="s">
        <v>598</v>
      </c>
      <c r="N202" s="2" t="s">
        <v>599</v>
      </c>
      <c r="O202" s="2" t="s">
        <v>598</v>
      </c>
      <c r="P202" s="2" t="s">
        <v>599</v>
      </c>
      <c r="Q202" s="2" t="s">
        <v>598</v>
      </c>
      <c r="R202" s="2" t="s">
        <v>599</v>
      </c>
      <c r="S202" s="2" t="s">
        <v>598</v>
      </c>
      <c r="U202" s="20">
        <f t="shared" si="6"/>
        <v>34.4</v>
      </c>
      <c r="V202" s="2">
        <f t="shared" si="7"/>
        <v>0</v>
      </c>
    </row>
    <row r="203" spans="1:22" ht="15" customHeight="1" x14ac:dyDescent="0.25">
      <c r="A203" s="2" t="s">
        <v>291</v>
      </c>
      <c r="B203" s="2" t="s">
        <v>294</v>
      </c>
      <c r="C203" s="2">
        <v>2014</v>
      </c>
      <c r="D203" s="2">
        <v>40.5</v>
      </c>
      <c r="E203" s="2">
        <v>19.2</v>
      </c>
      <c r="F203" s="2">
        <v>8.8000000000000007</v>
      </c>
      <c r="G203" s="2">
        <v>5</v>
      </c>
      <c r="H203" s="2" t="s">
        <v>598</v>
      </c>
      <c r="I203" s="2">
        <v>5</v>
      </c>
      <c r="J203" s="2" t="s">
        <v>598</v>
      </c>
      <c r="K203" s="2" t="s">
        <v>598</v>
      </c>
      <c r="L203" s="2" t="s">
        <v>598</v>
      </c>
      <c r="M203" s="2" t="s">
        <v>598</v>
      </c>
      <c r="N203" s="2" t="s">
        <v>599</v>
      </c>
      <c r="O203" s="2" t="s">
        <v>598</v>
      </c>
      <c r="P203" s="2" t="s">
        <v>599</v>
      </c>
      <c r="Q203" s="2" t="s">
        <v>598</v>
      </c>
      <c r="R203" s="2" t="s">
        <v>599</v>
      </c>
      <c r="S203" s="2" t="s">
        <v>598</v>
      </c>
      <c r="U203" s="20">
        <f t="shared" si="6"/>
        <v>40.5</v>
      </c>
      <c r="V203" s="2">
        <f t="shared" si="7"/>
        <v>0</v>
      </c>
    </row>
    <row r="204" spans="1:22" ht="15" customHeight="1" x14ac:dyDescent="0.25">
      <c r="A204" s="2" t="s">
        <v>291</v>
      </c>
      <c r="B204" s="2" t="s">
        <v>295</v>
      </c>
      <c r="C204" s="2">
        <v>2014</v>
      </c>
      <c r="D204" s="2">
        <v>1360.5</v>
      </c>
      <c r="E204" s="2">
        <v>511.8</v>
      </c>
      <c r="F204" s="2">
        <v>255.4</v>
      </c>
      <c r="G204" s="2">
        <v>116</v>
      </c>
      <c r="H204" s="2">
        <v>8.8000000000000007</v>
      </c>
      <c r="I204" s="2">
        <v>170.3</v>
      </c>
      <c r="J204" s="2">
        <v>189.1</v>
      </c>
      <c r="K204" s="2">
        <v>15.2</v>
      </c>
      <c r="L204" s="2">
        <v>93.6</v>
      </c>
      <c r="M204" s="2" t="s">
        <v>598</v>
      </c>
      <c r="N204" s="2" t="s">
        <v>599</v>
      </c>
      <c r="O204" s="2" t="s">
        <v>598</v>
      </c>
      <c r="P204" s="2" t="s">
        <v>599</v>
      </c>
      <c r="Q204" s="2" t="s">
        <v>598</v>
      </c>
      <c r="R204" s="2" t="s">
        <v>599</v>
      </c>
      <c r="S204" s="2" t="s">
        <v>598</v>
      </c>
      <c r="U204" s="20">
        <f t="shared" si="6"/>
        <v>1360.5</v>
      </c>
      <c r="V204" s="2">
        <f t="shared" si="7"/>
        <v>0</v>
      </c>
    </row>
    <row r="205" spans="1:22" ht="15" customHeight="1" x14ac:dyDescent="0.25">
      <c r="A205" s="2" t="s">
        <v>291</v>
      </c>
      <c r="B205" s="2" t="s">
        <v>296</v>
      </c>
      <c r="C205" s="2">
        <v>2014</v>
      </c>
      <c r="D205" s="2">
        <v>0.20008000000000001</v>
      </c>
      <c r="E205" s="2" t="s">
        <v>598</v>
      </c>
      <c r="F205" s="2" t="s">
        <v>598</v>
      </c>
      <c r="G205" s="2" t="s">
        <v>598</v>
      </c>
      <c r="H205" s="2" t="s">
        <v>598</v>
      </c>
      <c r="I205" s="2" t="s">
        <v>598</v>
      </c>
      <c r="J205" s="2" t="s">
        <v>598</v>
      </c>
      <c r="K205" s="2" t="s">
        <v>598</v>
      </c>
      <c r="L205" s="2" t="s">
        <v>598</v>
      </c>
      <c r="M205" s="2" t="s">
        <v>598</v>
      </c>
      <c r="N205" s="2" t="s">
        <v>599</v>
      </c>
      <c r="O205" s="2" t="s">
        <v>598</v>
      </c>
      <c r="P205" s="2" t="s">
        <v>599</v>
      </c>
      <c r="Q205" s="2" t="s">
        <v>598</v>
      </c>
      <c r="R205" s="2" t="s">
        <v>599</v>
      </c>
      <c r="S205" s="2" t="s">
        <v>598</v>
      </c>
      <c r="U205" s="20">
        <f t="shared" si="6"/>
        <v>0.20008000000000001</v>
      </c>
      <c r="V205" s="2">
        <f t="shared" si="7"/>
        <v>0</v>
      </c>
    </row>
    <row r="206" spans="1:22" ht="15" customHeight="1" x14ac:dyDescent="0.25">
      <c r="A206" s="2" t="s">
        <v>297</v>
      </c>
      <c r="B206" s="2" t="s">
        <v>298</v>
      </c>
      <c r="C206" s="2">
        <v>2014</v>
      </c>
      <c r="D206" s="2">
        <v>382.19200000000001</v>
      </c>
      <c r="E206" s="2">
        <v>111.746</v>
      </c>
      <c r="F206" s="2">
        <v>21.164999999999999</v>
      </c>
      <c r="G206" s="2">
        <v>26.632999999999999</v>
      </c>
      <c r="H206" s="2" t="s">
        <v>598</v>
      </c>
      <c r="I206" s="2">
        <v>38.625</v>
      </c>
      <c r="J206" s="2">
        <v>54.83</v>
      </c>
      <c r="K206" s="2">
        <v>0.38100000000000001</v>
      </c>
      <c r="L206" s="2" t="s">
        <v>598</v>
      </c>
      <c r="M206" s="2" t="s">
        <v>598</v>
      </c>
      <c r="N206" s="2" t="s">
        <v>766</v>
      </c>
      <c r="O206" s="2">
        <v>128.81100000000001</v>
      </c>
      <c r="P206" s="2" t="s">
        <v>599</v>
      </c>
      <c r="Q206" s="2" t="s">
        <v>598</v>
      </c>
      <c r="R206" s="2" t="s">
        <v>599</v>
      </c>
      <c r="S206" s="2" t="s">
        <v>598</v>
      </c>
      <c r="U206" s="20">
        <f t="shared" si="6"/>
        <v>382.19200000000001</v>
      </c>
      <c r="V206" s="2">
        <f t="shared" si="7"/>
        <v>128.81100000000001</v>
      </c>
    </row>
    <row r="207" spans="1:22" ht="15" customHeight="1" x14ac:dyDescent="0.25">
      <c r="A207" s="2" t="s">
        <v>297</v>
      </c>
      <c r="B207" s="2" t="s">
        <v>299</v>
      </c>
      <c r="C207" s="2">
        <v>2014</v>
      </c>
      <c r="D207" s="2">
        <v>12.811999999999999</v>
      </c>
      <c r="E207" s="2" t="s">
        <v>598</v>
      </c>
      <c r="F207" s="2" t="s">
        <v>598</v>
      </c>
      <c r="G207" s="2" t="s">
        <v>598</v>
      </c>
      <c r="H207" s="2" t="s">
        <v>598</v>
      </c>
      <c r="I207" s="2" t="s">
        <v>598</v>
      </c>
      <c r="J207" s="2" t="s">
        <v>598</v>
      </c>
      <c r="K207" s="2" t="s">
        <v>598</v>
      </c>
      <c r="L207" s="2" t="s">
        <v>598</v>
      </c>
      <c r="M207" s="2" t="s">
        <v>598</v>
      </c>
      <c r="N207" s="2" t="s">
        <v>599</v>
      </c>
      <c r="O207" s="2" t="s">
        <v>598</v>
      </c>
      <c r="P207" s="2" t="s">
        <v>599</v>
      </c>
      <c r="Q207" s="2" t="s">
        <v>598</v>
      </c>
      <c r="R207" s="2" t="s">
        <v>599</v>
      </c>
      <c r="S207" s="2" t="s">
        <v>598</v>
      </c>
      <c r="U207" s="20">
        <f t="shared" si="6"/>
        <v>12.811999999999999</v>
      </c>
      <c r="V207" s="2">
        <f t="shared" si="7"/>
        <v>0</v>
      </c>
    </row>
    <row r="208" spans="1:22" ht="15" customHeight="1" x14ac:dyDescent="0.25">
      <c r="A208" s="2" t="s">
        <v>300</v>
      </c>
      <c r="B208" s="2" t="s">
        <v>301</v>
      </c>
      <c r="C208" s="2">
        <v>2014</v>
      </c>
      <c r="D208" s="2">
        <v>957.62</v>
      </c>
      <c r="E208" s="2">
        <v>625.49</v>
      </c>
      <c r="F208" s="2">
        <v>8.9499999999999993</v>
      </c>
      <c r="G208" s="2">
        <v>11.62</v>
      </c>
      <c r="H208" s="2">
        <v>0</v>
      </c>
      <c r="I208" s="2">
        <v>81.94</v>
      </c>
      <c r="J208" s="2">
        <v>227.32</v>
      </c>
      <c r="K208" s="2">
        <v>2.2999999999999998</v>
      </c>
      <c r="L208" s="2">
        <v>0</v>
      </c>
      <c r="M208" s="2">
        <v>0</v>
      </c>
      <c r="N208" s="2" t="s">
        <v>767</v>
      </c>
      <c r="O208" s="2">
        <v>5.8109999999999999</v>
      </c>
      <c r="P208" s="2" t="s">
        <v>768</v>
      </c>
      <c r="Q208" s="2">
        <v>0</v>
      </c>
      <c r="R208" s="2" t="s">
        <v>768</v>
      </c>
      <c r="S208" s="2">
        <v>0</v>
      </c>
      <c r="U208" s="20">
        <f t="shared" si="6"/>
        <v>957.62</v>
      </c>
      <c r="V208" s="2">
        <f t="shared" si="7"/>
        <v>5.8109999999999999</v>
      </c>
    </row>
    <row r="209" spans="1:22" ht="15" customHeight="1" x14ac:dyDescent="0.25">
      <c r="A209" s="2" t="s">
        <v>302</v>
      </c>
      <c r="B209" s="2" t="s">
        <v>303</v>
      </c>
      <c r="C209" s="2">
        <v>2014</v>
      </c>
      <c r="D209" s="2">
        <v>14.896000000000001</v>
      </c>
      <c r="E209" s="2">
        <v>8.7720000000000002</v>
      </c>
      <c r="F209" s="2">
        <v>0.6</v>
      </c>
      <c r="G209" s="2">
        <v>0</v>
      </c>
      <c r="H209" s="2">
        <v>0</v>
      </c>
      <c r="I209" s="2">
        <v>4.609</v>
      </c>
      <c r="J209" s="2">
        <v>1.0409999999999999</v>
      </c>
      <c r="K209" s="2">
        <v>0</v>
      </c>
      <c r="L209" s="2">
        <v>0</v>
      </c>
      <c r="M209" s="2">
        <v>0</v>
      </c>
      <c r="N209" s="2" t="s">
        <v>599</v>
      </c>
      <c r="O209" s="2" t="s">
        <v>598</v>
      </c>
      <c r="P209" s="2" t="s">
        <v>599</v>
      </c>
      <c r="Q209" s="2" t="s">
        <v>598</v>
      </c>
      <c r="R209" s="2" t="s">
        <v>599</v>
      </c>
      <c r="S209" s="2" t="s">
        <v>598</v>
      </c>
      <c r="U209" s="20">
        <f t="shared" si="6"/>
        <v>14.896000000000001</v>
      </c>
      <c r="V209" s="2">
        <f t="shared" si="7"/>
        <v>0</v>
      </c>
    </row>
    <row r="210" spans="1:22" ht="15" customHeight="1" x14ac:dyDescent="0.25">
      <c r="A210" s="2" t="s">
        <v>302</v>
      </c>
      <c r="B210" s="2" t="s">
        <v>304</v>
      </c>
      <c r="C210" s="2">
        <v>2014</v>
      </c>
      <c r="D210" s="2">
        <v>115.727</v>
      </c>
      <c r="E210" s="2">
        <v>58.875</v>
      </c>
      <c r="F210" s="2">
        <v>4.0140000000000002</v>
      </c>
      <c r="G210" s="2">
        <v>4.01</v>
      </c>
      <c r="H210" s="2">
        <v>0</v>
      </c>
      <c r="I210" s="2">
        <v>31.221</v>
      </c>
      <c r="J210" s="2">
        <v>17.097999999999999</v>
      </c>
      <c r="K210" s="2">
        <v>0</v>
      </c>
      <c r="L210" s="2">
        <v>0</v>
      </c>
      <c r="M210" s="2">
        <v>2.62</v>
      </c>
      <c r="N210" s="2" t="s">
        <v>599</v>
      </c>
      <c r="O210" s="2" t="s">
        <v>598</v>
      </c>
      <c r="P210" s="2" t="s">
        <v>599</v>
      </c>
      <c r="Q210" s="2" t="s">
        <v>598</v>
      </c>
      <c r="R210" s="2" t="s">
        <v>599</v>
      </c>
      <c r="S210" s="2" t="s">
        <v>598</v>
      </c>
      <c r="U210" s="20">
        <f t="shared" si="6"/>
        <v>115.727</v>
      </c>
      <c r="V210" s="2">
        <f t="shared" si="7"/>
        <v>0</v>
      </c>
    </row>
    <row r="211" spans="1:22" ht="15" customHeight="1" x14ac:dyDescent="0.25">
      <c r="A211" s="2" t="s">
        <v>302</v>
      </c>
      <c r="B211" s="2" t="s">
        <v>305</v>
      </c>
      <c r="C211" s="2">
        <v>2014</v>
      </c>
      <c r="D211" s="2">
        <v>18.050999999999998</v>
      </c>
      <c r="E211" s="2">
        <v>10.704000000000001</v>
      </c>
      <c r="F211" s="2">
        <v>0.74299999999999999</v>
      </c>
      <c r="G211" s="2">
        <v>0</v>
      </c>
      <c r="H211" s="2">
        <v>0</v>
      </c>
      <c r="I211" s="2">
        <v>3.5680000000000001</v>
      </c>
      <c r="J211" s="2">
        <v>3.419</v>
      </c>
      <c r="K211" s="2" t="s">
        <v>598</v>
      </c>
      <c r="L211" s="2" t="s">
        <v>598</v>
      </c>
      <c r="M211" s="2">
        <v>0</v>
      </c>
      <c r="N211" s="2" t="s">
        <v>599</v>
      </c>
      <c r="O211" s="2" t="s">
        <v>598</v>
      </c>
      <c r="P211" s="2" t="s">
        <v>599</v>
      </c>
      <c r="Q211" s="2" t="s">
        <v>598</v>
      </c>
      <c r="R211" s="2" t="s">
        <v>599</v>
      </c>
      <c r="S211" s="2" t="s">
        <v>598</v>
      </c>
      <c r="U211" s="20">
        <f t="shared" si="6"/>
        <v>18.050999999999998</v>
      </c>
      <c r="V211" s="2">
        <f t="shared" si="7"/>
        <v>0</v>
      </c>
    </row>
    <row r="212" spans="1:22" ht="15" customHeight="1" x14ac:dyDescent="0.25">
      <c r="A212" s="2" t="s">
        <v>306</v>
      </c>
      <c r="B212" s="2" t="s">
        <v>307</v>
      </c>
      <c r="C212" s="2">
        <v>2014</v>
      </c>
      <c r="D212" s="2">
        <v>120.3</v>
      </c>
      <c r="E212" s="2">
        <v>57.2</v>
      </c>
      <c r="F212" s="2">
        <v>19.100000000000001</v>
      </c>
      <c r="G212" s="2">
        <v>40.200000000000003</v>
      </c>
      <c r="H212" s="2">
        <v>0</v>
      </c>
      <c r="I212" s="2">
        <v>3.8</v>
      </c>
      <c r="J212" s="2">
        <v>0</v>
      </c>
      <c r="K212" s="2">
        <v>0</v>
      </c>
      <c r="L212" s="2">
        <v>0</v>
      </c>
      <c r="M212" s="2">
        <v>0</v>
      </c>
      <c r="N212" s="2" t="s">
        <v>599</v>
      </c>
      <c r="O212" s="2" t="s">
        <v>598</v>
      </c>
      <c r="P212" s="2" t="s">
        <v>599</v>
      </c>
      <c r="Q212" s="2" t="s">
        <v>598</v>
      </c>
      <c r="R212" s="2" t="s">
        <v>599</v>
      </c>
      <c r="S212" s="2" t="s">
        <v>598</v>
      </c>
      <c r="U212" s="20">
        <f t="shared" si="6"/>
        <v>120.3</v>
      </c>
      <c r="V212" s="2">
        <f t="shared" si="7"/>
        <v>0</v>
      </c>
    </row>
    <row r="213" spans="1:22" ht="15" customHeight="1" x14ac:dyDescent="0.25">
      <c r="A213" s="2" t="s">
        <v>308</v>
      </c>
      <c r="B213" s="2" t="s">
        <v>309</v>
      </c>
      <c r="C213" s="2">
        <v>2014</v>
      </c>
      <c r="D213" s="2">
        <v>1.8129999999999999</v>
      </c>
      <c r="E213" s="2">
        <v>0.81399999999999995</v>
      </c>
      <c r="F213" s="2">
        <v>0.121</v>
      </c>
      <c r="G213" s="2">
        <v>0</v>
      </c>
      <c r="H213" s="2">
        <v>0</v>
      </c>
      <c r="I213" s="2">
        <v>0.878</v>
      </c>
      <c r="J213" s="2">
        <v>0</v>
      </c>
      <c r="K213" s="2">
        <v>0</v>
      </c>
      <c r="L213" s="2">
        <v>0</v>
      </c>
      <c r="M213" s="2">
        <v>0</v>
      </c>
      <c r="N213" s="2" t="s">
        <v>599</v>
      </c>
      <c r="O213" s="2" t="s">
        <v>598</v>
      </c>
      <c r="P213" s="2" t="s">
        <v>599</v>
      </c>
      <c r="Q213" s="2" t="s">
        <v>598</v>
      </c>
      <c r="R213" s="2" t="s">
        <v>599</v>
      </c>
      <c r="S213" s="2" t="s">
        <v>598</v>
      </c>
      <c r="U213" s="20">
        <f t="shared" si="6"/>
        <v>1.8129999999999999</v>
      </c>
      <c r="V213" s="2">
        <f t="shared" si="7"/>
        <v>0</v>
      </c>
    </row>
    <row r="214" spans="1:22" ht="15" customHeight="1" x14ac:dyDescent="0.25">
      <c r="A214" s="2" t="s">
        <v>308</v>
      </c>
      <c r="B214" s="2" t="s">
        <v>310</v>
      </c>
      <c r="C214" s="2">
        <v>2014</v>
      </c>
      <c r="D214" s="2">
        <v>9.7029999999999994</v>
      </c>
      <c r="E214" s="2">
        <v>1.665</v>
      </c>
      <c r="F214" s="2">
        <v>2.7440000000000002</v>
      </c>
      <c r="G214" s="2">
        <v>2.8140000000000001</v>
      </c>
      <c r="H214" s="2">
        <v>0</v>
      </c>
      <c r="I214" s="2">
        <v>1.863</v>
      </c>
      <c r="J214" s="2">
        <v>0.61599999999999999</v>
      </c>
      <c r="K214" s="2">
        <v>0</v>
      </c>
      <c r="L214" s="2">
        <v>0</v>
      </c>
      <c r="M214" s="2">
        <v>2.2770000000000001</v>
      </c>
      <c r="N214" s="2" t="s">
        <v>599</v>
      </c>
      <c r="O214" s="2" t="s">
        <v>598</v>
      </c>
      <c r="P214" s="2" t="s">
        <v>599</v>
      </c>
      <c r="Q214" s="2" t="s">
        <v>598</v>
      </c>
      <c r="R214" s="2" t="s">
        <v>599</v>
      </c>
      <c r="S214" s="2" t="s">
        <v>598</v>
      </c>
      <c r="U214" s="20">
        <f t="shared" si="6"/>
        <v>9.7029999999999994</v>
      </c>
      <c r="V214" s="2">
        <f t="shared" si="7"/>
        <v>0</v>
      </c>
    </row>
    <row r="215" spans="1:22" ht="15" customHeight="1" x14ac:dyDescent="0.25">
      <c r="A215" s="2" t="s">
        <v>308</v>
      </c>
      <c r="B215" s="2" t="s">
        <v>311</v>
      </c>
      <c r="C215" s="2">
        <v>2014</v>
      </c>
      <c r="D215" s="2">
        <v>143.143</v>
      </c>
      <c r="E215" s="2">
        <v>54.043999999999997</v>
      </c>
      <c r="F215" s="2">
        <v>23.077999999999999</v>
      </c>
      <c r="G215" s="2">
        <v>19.199000000000002</v>
      </c>
      <c r="H215" s="2">
        <v>0</v>
      </c>
      <c r="I215" s="2">
        <v>17.748999999999999</v>
      </c>
      <c r="J215" s="2">
        <v>29.071999999999999</v>
      </c>
      <c r="K215" s="2">
        <v>0</v>
      </c>
      <c r="L215" s="2">
        <v>0</v>
      </c>
      <c r="M215" s="2">
        <v>10.997</v>
      </c>
      <c r="N215" s="2" t="s">
        <v>599</v>
      </c>
      <c r="O215" s="2" t="s">
        <v>598</v>
      </c>
      <c r="P215" s="2" t="s">
        <v>599</v>
      </c>
      <c r="Q215" s="2" t="s">
        <v>598</v>
      </c>
      <c r="R215" s="2" t="s">
        <v>599</v>
      </c>
      <c r="S215" s="2" t="s">
        <v>598</v>
      </c>
      <c r="U215" s="20">
        <f t="shared" si="6"/>
        <v>143.143</v>
      </c>
      <c r="V215" s="2">
        <f t="shared" si="7"/>
        <v>0</v>
      </c>
    </row>
    <row r="216" spans="1:22" ht="15" customHeight="1" x14ac:dyDescent="0.25">
      <c r="A216" s="2" t="s">
        <v>312</v>
      </c>
      <c r="B216" s="2" t="s">
        <v>313</v>
      </c>
      <c r="C216" s="2">
        <v>2014</v>
      </c>
      <c r="D216" s="2">
        <v>38.241</v>
      </c>
      <c r="E216" s="2">
        <v>24.044</v>
      </c>
      <c r="F216" s="2">
        <v>4.0410000000000004</v>
      </c>
      <c r="G216" s="2">
        <v>1.6259999999999999</v>
      </c>
      <c r="H216" s="2" t="s">
        <v>598</v>
      </c>
      <c r="I216" s="2">
        <v>6.7629999999999999</v>
      </c>
      <c r="J216" s="2">
        <v>1.764</v>
      </c>
      <c r="K216" s="2" t="s">
        <v>598</v>
      </c>
      <c r="L216" s="2" t="s">
        <v>598</v>
      </c>
      <c r="M216" s="2" t="s">
        <v>598</v>
      </c>
      <c r="N216" s="2" t="s">
        <v>599</v>
      </c>
      <c r="O216" s="2" t="s">
        <v>598</v>
      </c>
      <c r="P216" s="2" t="s">
        <v>599</v>
      </c>
      <c r="Q216" s="2" t="s">
        <v>598</v>
      </c>
      <c r="R216" s="2" t="s">
        <v>599</v>
      </c>
      <c r="S216" s="2" t="s">
        <v>598</v>
      </c>
      <c r="U216" s="20">
        <f t="shared" si="6"/>
        <v>38.241</v>
      </c>
      <c r="V216" s="2">
        <f t="shared" si="7"/>
        <v>0</v>
      </c>
    </row>
    <row r="217" spans="1:22" ht="15" customHeight="1" x14ac:dyDescent="0.25">
      <c r="A217" s="2" t="s">
        <v>314</v>
      </c>
      <c r="B217" s="2" t="s">
        <v>315</v>
      </c>
      <c r="C217" s="2">
        <v>2014</v>
      </c>
      <c r="D217" s="2">
        <v>120.6</v>
      </c>
      <c r="E217" s="2">
        <v>50.2</v>
      </c>
      <c r="F217" s="2">
        <v>4.3</v>
      </c>
      <c r="G217" s="2">
        <v>45.1</v>
      </c>
      <c r="H217" s="2">
        <v>15.1</v>
      </c>
      <c r="I217" s="2">
        <v>11</v>
      </c>
      <c r="J217" s="2">
        <v>10</v>
      </c>
      <c r="K217" s="2">
        <v>0</v>
      </c>
      <c r="L217" s="2">
        <v>0</v>
      </c>
      <c r="M217" s="2">
        <v>45.1</v>
      </c>
      <c r="N217" s="2" t="s">
        <v>599</v>
      </c>
      <c r="O217" s="2" t="s">
        <v>598</v>
      </c>
      <c r="P217" s="2" t="s">
        <v>599</v>
      </c>
      <c r="Q217" s="2" t="s">
        <v>598</v>
      </c>
      <c r="R217" s="2" t="s">
        <v>599</v>
      </c>
      <c r="S217" s="2" t="s">
        <v>598</v>
      </c>
      <c r="U217" s="20">
        <f t="shared" si="6"/>
        <v>120.6</v>
      </c>
      <c r="V217" s="2">
        <f t="shared" si="7"/>
        <v>0</v>
      </c>
    </row>
    <row r="218" spans="1:22" ht="15" customHeight="1" x14ac:dyDescent="0.25">
      <c r="A218" s="2" t="s">
        <v>316</v>
      </c>
      <c r="B218" s="2" t="s">
        <v>317</v>
      </c>
      <c r="C218" s="2">
        <v>2014</v>
      </c>
      <c r="D218" s="2">
        <v>77.8</v>
      </c>
      <c r="E218" s="2">
        <v>33.4</v>
      </c>
      <c r="F218" s="2">
        <v>21.1</v>
      </c>
      <c r="G218" s="2">
        <v>8.9</v>
      </c>
      <c r="H218" s="2" t="s">
        <v>598</v>
      </c>
      <c r="I218" s="2">
        <v>9.5</v>
      </c>
      <c r="J218" s="2">
        <v>4.9000000000000004</v>
      </c>
      <c r="K218" s="2" t="s">
        <v>598</v>
      </c>
      <c r="L218" s="2" t="s">
        <v>598</v>
      </c>
      <c r="M218" s="2" t="s">
        <v>598</v>
      </c>
      <c r="N218" s="2" t="s">
        <v>599</v>
      </c>
      <c r="O218" s="2" t="s">
        <v>598</v>
      </c>
      <c r="P218" s="2" t="s">
        <v>599</v>
      </c>
      <c r="Q218" s="2" t="s">
        <v>598</v>
      </c>
      <c r="R218" s="2" t="s">
        <v>599</v>
      </c>
      <c r="S218" s="2" t="s">
        <v>598</v>
      </c>
      <c r="U218" s="20">
        <f t="shared" si="6"/>
        <v>77.8</v>
      </c>
      <c r="V218" s="2">
        <f t="shared" si="7"/>
        <v>0</v>
      </c>
    </row>
    <row r="219" spans="1:22"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U219" s="20">
        <f t="shared" si="6"/>
        <v>0</v>
      </c>
      <c r="V219" s="2">
        <f t="shared" si="7"/>
        <v>0</v>
      </c>
    </row>
    <row r="220" spans="1:22" ht="15" customHeight="1" x14ac:dyDescent="0.25">
      <c r="A220" s="2" t="s">
        <v>320</v>
      </c>
      <c r="B220" s="2" t="s">
        <v>321</v>
      </c>
      <c r="C220" s="2">
        <v>2014</v>
      </c>
      <c r="D220" s="2">
        <v>41.8</v>
      </c>
      <c r="E220" s="2">
        <v>18.3</v>
      </c>
      <c r="F220" s="2">
        <v>13.5</v>
      </c>
      <c r="G220" s="2">
        <v>1.6</v>
      </c>
      <c r="H220" s="2">
        <v>0</v>
      </c>
      <c r="I220" s="2">
        <v>5.5</v>
      </c>
      <c r="J220" s="2">
        <v>2.9</v>
      </c>
      <c r="K220" s="2">
        <v>0</v>
      </c>
      <c r="L220" s="2">
        <v>0</v>
      </c>
      <c r="M220" s="2">
        <v>0</v>
      </c>
      <c r="N220" s="2" t="s">
        <v>599</v>
      </c>
      <c r="O220" s="2" t="s">
        <v>598</v>
      </c>
      <c r="P220" s="2" t="s">
        <v>599</v>
      </c>
      <c r="Q220" s="2" t="s">
        <v>598</v>
      </c>
      <c r="R220" s="2" t="s">
        <v>599</v>
      </c>
      <c r="S220" s="2" t="s">
        <v>598</v>
      </c>
      <c r="U220" s="20">
        <f t="shared" si="6"/>
        <v>41.8</v>
      </c>
      <c r="V220" s="2">
        <f t="shared" si="7"/>
        <v>0</v>
      </c>
    </row>
    <row r="221" spans="1:22" ht="15" customHeight="1" x14ac:dyDescent="0.25">
      <c r="A221" s="2" t="s">
        <v>322</v>
      </c>
      <c r="B221" s="2" t="s">
        <v>323</v>
      </c>
      <c r="C221" s="2">
        <v>2014</v>
      </c>
      <c r="D221" s="2">
        <v>5.89</v>
      </c>
      <c r="E221" s="2">
        <v>1.98</v>
      </c>
      <c r="F221" s="2">
        <v>1.41</v>
      </c>
      <c r="G221" s="2" t="s">
        <v>598</v>
      </c>
      <c r="H221" s="2" t="s">
        <v>598</v>
      </c>
      <c r="I221" s="2">
        <v>1.82</v>
      </c>
      <c r="J221" s="2">
        <v>0.69</v>
      </c>
      <c r="K221" s="2" t="s">
        <v>598</v>
      </c>
      <c r="L221" s="2" t="s">
        <v>598</v>
      </c>
      <c r="M221" s="2" t="s">
        <v>598</v>
      </c>
      <c r="N221" s="2" t="s">
        <v>599</v>
      </c>
      <c r="O221" s="2" t="s">
        <v>598</v>
      </c>
      <c r="P221" s="2" t="s">
        <v>599</v>
      </c>
      <c r="Q221" s="2" t="s">
        <v>598</v>
      </c>
      <c r="R221" s="2" t="s">
        <v>599</v>
      </c>
      <c r="S221" s="2" t="s">
        <v>598</v>
      </c>
      <c r="U221" s="20">
        <f t="shared" si="6"/>
        <v>5.89</v>
      </c>
      <c r="V221" s="2">
        <f t="shared" si="7"/>
        <v>0</v>
      </c>
    </row>
    <row r="222" spans="1:22" ht="15" customHeight="1" x14ac:dyDescent="0.25">
      <c r="A222" s="2" t="s">
        <v>322</v>
      </c>
      <c r="B222" s="2" t="s">
        <v>324</v>
      </c>
      <c r="C222" s="2">
        <v>2014</v>
      </c>
      <c r="D222" s="2">
        <v>217.47</v>
      </c>
      <c r="E222" s="2">
        <v>73.11</v>
      </c>
      <c r="F222" s="2">
        <v>61.63</v>
      </c>
      <c r="G222" s="2">
        <v>15.65</v>
      </c>
      <c r="H222" s="2" t="s">
        <v>598</v>
      </c>
      <c r="I222" s="2">
        <v>35.36</v>
      </c>
      <c r="J222" s="2">
        <v>31.71</v>
      </c>
      <c r="K222" s="2">
        <v>1.95</v>
      </c>
      <c r="L222" s="2" t="s">
        <v>598</v>
      </c>
      <c r="M222" s="2" t="s">
        <v>598</v>
      </c>
      <c r="N222" s="2" t="s">
        <v>599</v>
      </c>
      <c r="O222" s="2" t="s">
        <v>598</v>
      </c>
      <c r="P222" s="2" t="s">
        <v>599</v>
      </c>
      <c r="Q222" s="2" t="s">
        <v>598</v>
      </c>
      <c r="R222" s="2" t="s">
        <v>599</v>
      </c>
      <c r="S222" s="2" t="s">
        <v>598</v>
      </c>
      <c r="U222" s="20">
        <f t="shared" si="6"/>
        <v>217.47</v>
      </c>
      <c r="V222" s="2">
        <f t="shared" si="7"/>
        <v>0</v>
      </c>
    </row>
    <row r="223" spans="1:22" ht="15" customHeight="1" x14ac:dyDescent="0.25">
      <c r="A223" s="2" t="s">
        <v>322</v>
      </c>
      <c r="B223" s="2" t="s">
        <v>325</v>
      </c>
      <c r="C223" s="2">
        <v>2014</v>
      </c>
      <c r="D223" s="2">
        <v>1.32</v>
      </c>
      <c r="E223" s="2">
        <v>0.65</v>
      </c>
      <c r="F223" s="2" t="s">
        <v>598</v>
      </c>
      <c r="G223" s="2" t="s">
        <v>598</v>
      </c>
      <c r="H223" s="2" t="s">
        <v>598</v>
      </c>
      <c r="I223" s="2">
        <v>0.55000000000000004</v>
      </c>
      <c r="J223" s="2">
        <v>0.13</v>
      </c>
      <c r="K223" s="2" t="s">
        <v>598</v>
      </c>
      <c r="L223" s="2" t="s">
        <v>598</v>
      </c>
      <c r="M223" s="2" t="s">
        <v>598</v>
      </c>
      <c r="N223" s="2" t="s">
        <v>599</v>
      </c>
      <c r="O223" s="2" t="s">
        <v>598</v>
      </c>
      <c r="P223" s="2" t="s">
        <v>599</v>
      </c>
      <c r="Q223" s="2" t="s">
        <v>598</v>
      </c>
      <c r="R223" s="2" t="s">
        <v>599</v>
      </c>
      <c r="S223" s="2" t="s">
        <v>598</v>
      </c>
      <c r="U223" s="20">
        <f t="shared" si="6"/>
        <v>1.32</v>
      </c>
      <c r="V223" s="2">
        <f t="shared" si="7"/>
        <v>0</v>
      </c>
    </row>
    <row r="224" spans="1:22" ht="15" customHeight="1" x14ac:dyDescent="0.25">
      <c r="A224" s="2" t="s">
        <v>322</v>
      </c>
      <c r="B224" s="2" t="s">
        <v>326</v>
      </c>
      <c r="C224" s="2">
        <v>2014</v>
      </c>
      <c r="D224" s="2">
        <v>1.94</v>
      </c>
      <c r="E224" s="2">
        <v>0.56999999999999995</v>
      </c>
      <c r="F224" s="2">
        <v>0.13</v>
      </c>
      <c r="G224" s="2" t="s">
        <v>598</v>
      </c>
      <c r="H224" s="2" t="s">
        <v>598</v>
      </c>
      <c r="I224" s="2">
        <v>1.17</v>
      </c>
      <c r="J224" s="2">
        <v>0.06</v>
      </c>
      <c r="K224" s="2" t="s">
        <v>598</v>
      </c>
      <c r="L224" s="2" t="s">
        <v>598</v>
      </c>
      <c r="M224" s="2" t="s">
        <v>598</v>
      </c>
      <c r="N224" s="2" t="s">
        <v>599</v>
      </c>
      <c r="O224" s="2" t="s">
        <v>598</v>
      </c>
      <c r="P224" s="2" t="s">
        <v>599</v>
      </c>
      <c r="Q224" s="2" t="s">
        <v>598</v>
      </c>
      <c r="R224" s="2" t="s">
        <v>599</v>
      </c>
      <c r="S224" s="2" t="s">
        <v>598</v>
      </c>
      <c r="U224" s="20">
        <f t="shared" si="6"/>
        <v>1.94</v>
      </c>
      <c r="V224" s="2">
        <f t="shared" si="7"/>
        <v>0</v>
      </c>
    </row>
    <row r="225" spans="1:22"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U225" s="20">
        <f t="shared" si="6"/>
        <v>0</v>
      </c>
      <c r="V225" s="2">
        <f t="shared" si="7"/>
        <v>0</v>
      </c>
    </row>
    <row r="226" spans="1:22"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U226" s="20">
        <f t="shared" si="6"/>
        <v>0</v>
      </c>
      <c r="V226" s="2">
        <f t="shared" si="7"/>
        <v>0</v>
      </c>
    </row>
    <row r="227" spans="1:22" ht="15" customHeight="1" x14ac:dyDescent="0.25">
      <c r="A227" s="2" t="s">
        <v>331</v>
      </c>
      <c r="B227" s="2" t="s">
        <v>332</v>
      </c>
      <c r="C227" s="2">
        <v>2014</v>
      </c>
      <c r="D227" s="2">
        <v>38.555</v>
      </c>
      <c r="E227" s="2">
        <v>22.254999999999999</v>
      </c>
      <c r="F227" s="2">
        <v>0.70599999999999996</v>
      </c>
      <c r="G227" s="2">
        <v>1.508</v>
      </c>
      <c r="H227" s="2" t="s">
        <v>598</v>
      </c>
      <c r="I227" s="2">
        <v>9.9359999999999999</v>
      </c>
      <c r="J227" s="2">
        <v>4.1500000000000004</v>
      </c>
      <c r="K227" s="2" t="s">
        <v>598</v>
      </c>
      <c r="L227" s="2" t="s">
        <v>598</v>
      </c>
      <c r="M227" s="2" t="s">
        <v>598</v>
      </c>
      <c r="N227" s="2" t="s">
        <v>599</v>
      </c>
      <c r="O227" s="2" t="s">
        <v>598</v>
      </c>
      <c r="P227" s="2" t="s">
        <v>599</v>
      </c>
      <c r="Q227" s="2" t="s">
        <v>598</v>
      </c>
      <c r="R227" s="2" t="s">
        <v>599</v>
      </c>
      <c r="S227" s="2" t="s">
        <v>598</v>
      </c>
      <c r="U227" s="20">
        <f t="shared" si="6"/>
        <v>38.555</v>
      </c>
      <c r="V227" s="2">
        <f t="shared" si="7"/>
        <v>0</v>
      </c>
    </row>
    <row r="228" spans="1:22" ht="15" customHeight="1" x14ac:dyDescent="0.25">
      <c r="A228" s="2" t="s">
        <v>331</v>
      </c>
      <c r="B228" s="2" t="s">
        <v>333</v>
      </c>
      <c r="C228" s="2">
        <v>2014</v>
      </c>
      <c r="D228" s="2">
        <v>45.4</v>
      </c>
      <c r="E228" s="2">
        <v>24</v>
      </c>
      <c r="F228" s="2">
        <v>1.7</v>
      </c>
      <c r="G228" s="2">
        <v>3.9</v>
      </c>
      <c r="H228" s="2" t="s">
        <v>598</v>
      </c>
      <c r="I228" s="2">
        <v>9.1</v>
      </c>
      <c r="J228" s="2">
        <v>6.7</v>
      </c>
      <c r="K228" s="2" t="s">
        <v>598</v>
      </c>
      <c r="L228" s="2" t="s">
        <v>598</v>
      </c>
      <c r="M228" s="2" t="s">
        <v>598</v>
      </c>
      <c r="N228" s="2" t="s">
        <v>599</v>
      </c>
      <c r="O228" s="2" t="s">
        <v>598</v>
      </c>
      <c r="P228" s="2" t="s">
        <v>599</v>
      </c>
      <c r="Q228" s="2" t="s">
        <v>598</v>
      </c>
      <c r="R228" s="2" t="s">
        <v>599</v>
      </c>
      <c r="S228" s="2" t="s">
        <v>598</v>
      </c>
      <c r="U228" s="20">
        <f t="shared" si="6"/>
        <v>45.4</v>
      </c>
      <c r="V228" s="2">
        <f t="shared" si="7"/>
        <v>0</v>
      </c>
    </row>
    <row r="229" spans="1:22" ht="15" customHeight="1" x14ac:dyDescent="0.25">
      <c r="A229" s="2" t="s">
        <v>331</v>
      </c>
      <c r="B229" s="2" t="s">
        <v>334</v>
      </c>
      <c r="C229" s="2">
        <v>2014</v>
      </c>
      <c r="D229" s="2">
        <v>17.100000000000001</v>
      </c>
      <c r="E229" s="2">
        <v>10.8</v>
      </c>
      <c r="F229" s="2">
        <v>0.2</v>
      </c>
      <c r="G229" s="2">
        <v>0.3</v>
      </c>
      <c r="H229" s="2" t="s">
        <v>598</v>
      </c>
      <c r="I229" s="2">
        <v>3.6</v>
      </c>
      <c r="J229" s="2">
        <v>2.2000000000000002</v>
      </c>
      <c r="K229" s="2" t="s">
        <v>598</v>
      </c>
      <c r="L229" s="2" t="s">
        <v>598</v>
      </c>
      <c r="M229" s="2" t="s">
        <v>598</v>
      </c>
      <c r="N229" s="2" t="s">
        <v>599</v>
      </c>
      <c r="O229" s="2" t="s">
        <v>598</v>
      </c>
      <c r="P229" s="2" t="s">
        <v>599</v>
      </c>
      <c r="Q229" s="2" t="s">
        <v>598</v>
      </c>
      <c r="R229" s="2" t="s">
        <v>599</v>
      </c>
      <c r="S229" s="2" t="s">
        <v>598</v>
      </c>
      <c r="U229" s="20">
        <f t="shared" si="6"/>
        <v>17.100000000000001</v>
      </c>
      <c r="V229" s="2">
        <f t="shared" si="7"/>
        <v>0</v>
      </c>
    </row>
    <row r="230" spans="1:22" ht="15" customHeight="1" x14ac:dyDescent="0.25">
      <c r="A230" s="2" t="s">
        <v>331</v>
      </c>
      <c r="B230" s="2" t="s">
        <v>335</v>
      </c>
      <c r="C230" s="2">
        <v>2014</v>
      </c>
      <c r="D230" s="2">
        <v>25.3</v>
      </c>
      <c r="E230" s="2">
        <v>12.5</v>
      </c>
      <c r="F230" s="2">
        <v>2.7</v>
      </c>
      <c r="G230" s="2">
        <v>0.8</v>
      </c>
      <c r="H230" s="2" t="s">
        <v>598</v>
      </c>
      <c r="I230" s="2">
        <v>9.3000000000000007</v>
      </c>
      <c r="J230" s="2" t="s">
        <v>598</v>
      </c>
      <c r="K230" s="2" t="s">
        <v>598</v>
      </c>
      <c r="L230" s="2" t="s">
        <v>598</v>
      </c>
      <c r="M230" s="2" t="s">
        <v>598</v>
      </c>
      <c r="N230" s="2" t="s">
        <v>599</v>
      </c>
      <c r="O230" s="2" t="s">
        <v>598</v>
      </c>
      <c r="P230" s="2" t="s">
        <v>599</v>
      </c>
      <c r="Q230" s="2" t="s">
        <v>598</v>
      </c>
      <c r="R230" s="2" t="s">
        <v>599</v>
      </c>
      <c r="S230" s="2" t="s">
        <v>598</v>
      </c>
      <c r="U230" s="20">
        <f t="shared" si="6"/>
        <v>25.3</v>
      </c>
      <c r="V230" s="2">
        <f t="shared" si="7"/>
        <v>0</v>
      </c>
    </row>
    <row r="231" spans="1:22" ht="15" customHeight="1" x14ac:dyDescent="0.25">
      <c r="A231" s="2" t="s">
        <v>331</v>
      </c>
      <c r="B231" s="2" t="s">
        <v>336</v>
      </c>
      <c r="C231" s="2">
        <v>2014</v>
      </c>
      <c r="D231" s="2">
        <v>20.9</v>
      </c>
      <c r="E231" s="2">
        <v>12.5</v>
      </c>
      <c r="F231" s="2">
        <v>1.1000000000000001</v>
      </c>
      <c r="G231" s="2">
        <v>1.6</v>
      </c>
      <c r="H231" s="2" t="s">
        <v>598</v>
      </c>
      <c r="I231" s="2">
        <v>5.7</v>
      </c>
      <c r="J231" s="2" t="s">
        <v>598</v>
      </c>
      <c r="K231" s="2" t="s">
        <v>598</v>
      </c>
      <c r="L231" s="2" t="s">
        <v>598</v>
      </c>
      <c r="M231" s="2" t="s">
        <v>598</v>
      </c>
      <c r="N231" s="2" t="s">
        <v>599</v>
      </c>
      <c r="O231" s="2" t="s">
        <v>598</v>
      </c>
      <c r="P231" s="2" t="s">
        <v>599</v>
      </c>
      <c r="Q231" s="2" t="s">
        <v>598</v>
      </c>
      <c r="R231" s="2" t="s">
        <v>599</v>
      </c>
      <c r="S231" s="2" t="s">
        <v>598</v>
      </c>
      <c r="U231" s="20">
        <f t="shared" si="6"/>
        <v>20.9</v>
      </c>
      <c r="V231" s="2">
        <f t="shared" si="7"/>
        <v>0</v>
      </c>
    </row>
    <row r="232" spans="1:22" ht="15" customHeight="1" x14ac:dyDescent="0.25">
      <c r="A232" s="2" t="s">
        <v>331</v>
      </c>
      <c r="B232" s="2" t="s">
        <v>337</v>
      </c>
      <c r="C232" s="2">
        <v>2014</v>
      </c>
      <c r="D232" s="2">
        <v>22.5</v>
      </c>
      <c r="E232" s="2">
        <v>11</v>
      </c>
      <c r="F232" s="2">
        <v>4</v>
      </c>
      <c r="G232" s="2">
        <v>0.6</v>
      </c>
      <c r="H232" s="2" t="s">
        <v>598</v>
      </c>
      <c r="I232" s="2">
        <v>6.9</v>
      </c>
      <c r="J232" s="2" t="s">
        <v>598</v>
      </c>
      <c r="K232" s="2" t="s">
        <v>598</v>
      </c>
      <c r="L232" s="2" t="s">
        <v>598</v>
      </c>
      <c r="M232" s="2" t="s">
        <v>598</v>
      </c>
      <c r="N232" s="2" t="s">
        <v>599</v>
      </c>
      <c r="O232" s="2" t="s">
        <v>598</v>
      </c>
      <c r="P232" s="2" t="s">
        <v>599</v>
      </c>
      <c r="Q232" s="2" t="s">
        <v>598</v>
      </c>
      <c r="R232" s="2" t="s">
        <v>599</v>
      </c>
      <c r="S232" s="2" t="s">
        <v>598</v>
      </c>
      <c r="U232" s="20">
        <f t="shared" si="6"/>
        <v>22.5</v>
      </c>
      <c r="V232" s="2">
        <f t="shared" si="7"/>
        <v>0</v>
      </c>
    </row>
    <row r="233" spans="1:22" ht="15" customHeight="1" x14ac:dyDescent="0.25">
      <c r="A233" s="2" t="s">
        <v>331</v>
      </c>
      <c r="B233" s="2" t="s">
        <v>338</v>
      </c>
      <c r="C233" s="2">
        <v>2014</v>
      </c>
      <c r="D233" s="2">
        <v>14.084</v>
      </c>
      <c r="E233" s="2">
        <v>5.0629999999999997</v>
      </c>
      <c r="F233" s="2">
        <v>8.1000000000000003E-2</v>
      </c>
      <c r="G233" s="2">
        <v>0</v>
      </c>
      <c r="H233" s="2" t="s">
        <v>598</v>
      </c>
      <c r="I233" s="2">
        <v>2.4079999999999999</v>
      </c>
      <c r="J233" s="2">
        <v>2.1059999999999999</v>
      </c>
      <c r="K233" s="2" t="s">
        <v>598</v>
      </c>
      <c r="L233" s="2" t="s">
        <v>598</v>
      </c>
      <c r="M233" s="2">
        <v>4.4260000000000002</v>
      </c>
      <c r="N233" s="2" t="s">
        <v>599</v>
      </c>
      <c r="O233" s="2" t="s">
        <v>598</v>
      </c>
      <c r="P233" s="2" t="s">
        <v>599</v>
      </c>
      <c r="Q233" s="2" t="s">
        <v>598</v>
      </c>
      <c r="R233" s="2" t="s">
        <v>599</v>
      </c>
      <c r="S233" s="2" t="s">
        <v>598</v>
      </c>
      <c r="U233" s="20">
        <f t="shared" si="6"/>
        <v>14.084</v>
      </c>
      <c r="V233" s="2">
        <f t="shared" si="7"/>
        <v>0</v>
      </c>
    </row>
    <row r="234" spans="1:22" ht="15" customHeight="1" x14ac:dyDescent="0.25">
      <c r="A234" s="2" t="s">
        <v>331</v>
      </c>
      <c r="B234" s="2" t="s">
        <v>339</v>
      </c>
      <c r="C234" s="2">
        <v>2014</v>
      </c>
      <c r="D234" s="2">
        <v>32.165999999999997</v>
      </c>
      <c r="E234" s="2">
        <v>9.6669999999999998</v>
      </c>
      <c r="F234" s="2">
        <v>3.11</v>
      </c>
      <c r="G234" s="2">
        <v>0</v>
      </c>
      <c r="H234" s="2" t="s">
        <v>598</v>
      </c>
      <c r="I234" s="2">
        <v>6.9390000000000001</v>
      </c>
      <c r="J234" s="2">
        <v>10.204000000000001</v>
      </c>
      <c r="K234" s="2" t="s">
        <v>598</v>
      </c>
      <c r="L234" s="2" t="s">
        <v>598</v>
      </c>
      <c r="M234" s="2">
        <v>2.246</v>
      </c>
      <c r="N234" s="2" t="s">
        <v>599</v>
      </c>
      <c r="O234" s="2" t="s">
        <v>598</v>
      </c>
      <c r="P234" s="2" t="s">
        <v>599</v>
      </c>
      <c r="Q234" s="2" t="s">
        <v>598</v>
      </c>
      <c r="R234" s="2" t="s">
        <v>599</v>
      </c>
      <c r="S234" s="2" t="s">
        <v>598</v>
      </c>
      <c r="U234" s="20">
        <f t="shared" si="6"/>
        <v>32.165999999999997</v>
      </c>
      <c r="V234" s="2">
        <f t="shared" si="7"/>
        <v>0</v>
      </c>
    </row>
    <row r="235" spans="1:22" ht="15" customHeight="1" x14ac:dyDescent="0.25">
      <c r="A235" s="2" t="s">
        <v>331</v>
      </c>
      <c r="B235" s="2" t="s">
        <v>340</v>
      </c>
      <c r="C235" s="2">
        <v>2014</v>
      </c>
      <c r="D235" s="2">
        <v>28.4</v>
      </c>
      <c r="E235" s="2">
        <v>12.6</v>
      </c>
      <c r="F235" s="2">
        <v>3.5</v>
      </c>
      <c r="G235" s="2" t="s">
        <v>598</v>
      </c>
      <c r="H235" s="2" t="s">
        <v>598</v>
      </c>
      <c r="I235" s="2">
        <v>10.199999999999999</v>
      </c>
      <c r="J235" s="2" t="s">
        <v>598</v>
      </c>
      <c r="K235" s="2" t="s">
        <v>598</v>
      </c>
      <c r="L235" s="2" t="s">
        <v>598</v>
      </c>
      <c r="M235" s="2" t="s">
        <v>598</v>
      </c>
      <c r="N235" s="2" t="s">
        <v>599</v>
      </c>
      <c r="O235" s="2" t="s">
        <v>598</v>
      </c>
      <c r="P235" s="2" t="s">
        <v>599</v>
      </c>
      <c r="Q235" s="2" t="s">
        <v>598</v>
      </c>
      <c r="R235" s="2" t="s">
        <v>599</v>
      </c>
      <c r="S235" s="2" t="s">
        <v>598</v>
      </c>
      <c r="U235" s="20">
        <f t="shared" si="6"/>
        <v>28.4</v>
      </c>
      <c r="V235" s="2">
        <f t="shared" si="7"/>
        <v>0</v>
      </c>
    </row>
    <row r="236" spans="1:22" ht="15" customHeight="1" x14ac:dyDescent="0.25">
      <c r="A236" s="2" t="s">
        <v>331</v>
      </c>
      <c r="B236" s="2" t="s">
        <v>341</v>
      </c>
      <c r="C236" s="2">
        <v>2014</v>
      </c>
      <c r="D236" s="2">
        <v>33.799999999999997</v>
      </c>
      <c r="E236" s="2">
        <v>15.7</v>
      </c>
      <c r="F236" s="2">
        <v>4.2</v>
      </c>
      <c r="G236" s="2">
        <v>2.9</v>
      </c>
      <c r="H236" s="2" t="s">
        <v>598</v>
      </c>
      <c r="I236" s="2">
        <v>7.9</v>
      </c>
      <c r="J236" s="2">
        <v>3.1</v>
      </c>
      <c r="K236" s="2" t="s">
        <v>598</v>
      </c>
      <c r="L236" s="2" t="s">
        <v>598</v>
      </c>
      <c r="M236" s="2" t="s">
        <v>598</v>
      </c>
      <c r="N236" s="2" t="s">
        <v>599</v>
      </c>
      <c r="O236" s="2" t="s">
        <v>598</v>
      </c>
      <c r="P236" s="2" t="s">
        <v>599</v>
      </c>
      <c r="Q236" s="2" t="s">
        <v>598</v>
      </c>
      <c r="R236" s="2" t="s">
        <v>599</v>
      </c>
      <c r="S236" s="2" t="s">
        <v>598</v>
      </c>
      <c r="U236" s="20">
        <f t="shared" si="6"/>
        <v>33.799999999999997</v>
      </c>
      <c r="V236" s="2">
        <f t="shared" si="7"/>
        <v>0</v>
      </c>
    </row>
    <row r="237" spans="1:22" ht="15" customHeight="1" x14ac:dyDescent="0.25">
      <c r="A237" s="2" t="s">
        <v>331</v>
      </c>
      <c r="B237" s="2" t="s">
        <v>342</v>
      </c>
      <c r="C237" s="2">
        <v>2014</v>
      </c>
      <c r="D237" s="2">
        <v>16.536000000000001</v>
      </c>
      <c r="E237" s="2">
        <v>5.1840000000000002</v>
      </c>
      <c r="F237" s="2">
        <v>1.867</v>
      </c>
      <c r="G237" s="2" t="s">
        <v>598</v>
      </c>
      <c r="H237" s="2" t="s">
        <v>598</v>
      </c>
      <c r="I237" s="2">
        <v>5.1479999999999997</v>
      </c>
      <c r="J237" s="2">
        <v>2.0249999999999999</v>
      </c>
      <c r="K237" s="2" t="s">
        <v>598</v>
      </c>
      <c r="L237" s="2" t="s">
        <v>598</v>
      </c>
      <c r="M237" s="2">
        <v>2.3119999999999998</v>
      </c>
      <c r="N237" s="2" t="s">
        <v>599</v>
      </c>
      <c r="O237" s="2" t="s">
        <v>598</v>
      </c>
      <c r="P237" s="2" t="s">
        <v>599</v>
      </c>
      <c r="Q237" s="2" t="s">
        <v>598</v>
      </c>
      <c r="R237" s="2" t="s">
        <v>599</v>
      </c>
      <c r="S237" s="2" t="s">
        <v>598</v>
      </c>
      <c r="U237" s="20">
        <f t="shared" si="6"/>
        <v>16.536000000000001</v>
      </c>
      <c r="V237" s="2">
        <f t="shared" si="7"/>
        <v>0</v>
      </c>
    </row>
    <row r="238" spans="1:22" ht="15" customHeight="1" x14ac:dyDescent="0.25">
      <c r="A238" s="2" t="s">
        <v>331</v>
      </c>
      <c r="B238" s="2" t="s">
        <v>343</v>
      </c>
      <c r="C238" s="2">
        <v>2014</v>
      </c>
      <c r="D238" s="2">
        <v>21.6</v>
      </c>
      <c r="E238" s="2">
        <v>10</v>
      </c>
      <c r="F238" s="2">
        <v>1.1000000000000001</v>
      </c>
      <c r="G238" s="2">
        <v>0.2</v>
      </c>
      <c r="H238" s="2" t="s">
        <v>598</v>
      </c>
      <c r="I238" s="2">
        <v>5.8</v>
      </c>
      <c r="J238" s="2">
        <v>4.5</v>
      </c>
      <c r="K238" s="2" t="s">
        <v>598</v>
      </c>
      <c r="L238" s="2" t="s">
        <v>598</v>
      </c>
      <c r="M238" s="2" t="s">
        <v>598</v>
      </c>
      <c r="N238" s="2" t="s">
        <v>599</v>
      </c>
      <c r="O238" s="2" t="s">
        <v>598</v>
      </c>
      <c r="P238" s="2" t="s">
        <v>599</v>
      </c>
      <c r="Q238" s="2" t="s">
        <v>598</v>
      </c>
      <c r="R238" s="2" t="s">
        <v>599</v>
      </c>
      <c r="S238" s="2" t="s">
        <v>598</v>
      </c>
      <c r="U238" s="20">
        <f t="shared" si="6"/>
        <v>21.6</v>
      </c>
      <c r="V238" s="2">
        <f t="shared" si="7"/>
        <v>0</v>
      </c>
    </row>
    <row r="239" spans="1:22"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U239" s="20">
        <f t="shared" si="6"/>
        <v>0</v>
      </c>
      <c r="V239" s="2">
        <f t="shared" si="7"/>
        <v>0</v>
      </c>
    </row>
    <row r="240" spans="1:22"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U240" s="20">
        <f t="shared" si="6"/>
        <v>0</v>
      </c>
      <c r="V240" s="2">
        <f t="shared" si="7"/>
        <v>0</v>
      </c>
    </row>
    <row r="241" spans="1:22" ht="15" customHeight="1" x14ac:dyDescent="0.25">
      <c r="A241" s="2" t="s">
        <v>346</v>
      </c>
      <c r="B241" s="2" t="s">
        <v>347</v>
      </c>
      <c r="C241" s="2">
        <v>2014</v>
      </c>
      <c r="D241" s="2">
        <v>13.2</v>
      </c>
      <c r="E241" s="2">
        <v>2.2999999999999998</v>
      </c>
      <c r="F241" s="2">
        <v>3.7</v>
      </c>
      <c r="G241" s="2">
        <v>3.1</v>
      </c>
      <c r="H241" s="2">
        <v>0</v>
      </c>
      <c r="I241" s="2">
        <v>4.0999999999999996</v>
      </c>
      <c r="J241" s="2" t="s">
        <v>598</v>
      </c>
      <c r="K241" s="2">
        <v>0</v>
      </c>
      <c r="L241" s="2" t="s">
        <v>598</v>
      </c>
      <c r="M241" s="2" t="s">
        <v>598</v>
      </c>
      <c r="N241" s="2" t="s">
        <v>599</v>
      </c>
      <c r="O241" s="2" t="s">
        <v>598</v>
      </c>
      <c r="P241" s="2" t="s">
        <v>599</v>
      </c>
      <c r="Q241" s="2" t="s">
        <v>598</v>
      </c>
      <c r="R241" s="2" t="s">
        <v>599</v>
      </c>
      <c r="S241" s="2" t="s">
        <v>598</v>
      </c>
      <c r="U241" s="20">
        <f t="shared" si="6"/>
        <v>13.2</v>
      </c>
      <c r="V241" s="2">
        <f t="shared" si="7"/>
        <v>0</v>
      </c>
    </row>
    <row r="242" spans="1:22" ht="15" customHeight="1" x14ac:dyDescent="0.25">
      <c r="A242" s="2" t="s">
        <v>346</v>
      </c>
      <c r="B242" s="2" t="s">
        <v>348</v>
      </c>
      <c r="C242" s="2">
        <v>2014</v>
      </c>
      <c r="D242" s="2">
        <v>82.9</v>
      </c>
      <c r="E242" s="2">
        <v>33.6</v>
      </c>
      <c r="F242" s="2">
        <v>6.6</v>
      </c>
      <c r="G242" s="2">
        <v>12</v>
      </c>
      <c r="H242" s="2">
        <v>0</v>
      </c>
      <c r="I242" s="2">
        <v>21.2</v>
      </c>
      <c r="J242" s="2">
        <v>7.9</v>
      </c>
      <c r="K242" s="2">
        <v>0</v>
      </c>
      <c r="L242" s="2">
        <v>0.6</v>
      </c>
      <c r="M242" s="2" t="s">
        <v>598</v>
      </c>
      <c r="N242" s="2" t="s">
        <v>599</v>
      </c>
      <c r="O242" s="2" t="s">
        <v>598</v>
      </c>
      <c r="P242" s="2" t="s">
        <v>599</v>
      </c>
      <c r="Q242" s="2" t="s">
        <v>598</v>
      </c>
      <c r="R242" s="2" t="s">
        <v>599</v>
      </c>
      <c r="S242" s="2" t="s">
        <v>598</v>
      </c>
      <c r="U242" s="20">
        <f t="shared" si="6"/>
        <v>82.9</v>
      </c>
      <c r="V242" s="2">
        <f t="shared" si="7"/>
        <v>0</v>
      </c>
    </row>
    <row r="243" spans="1:22" ht="15" customHeight="1" x14ac:dyDescent="0.25">
      <c r="A243" s="2" t="s">
        <v>349</v>
      </c>
      <c r="B243" s="2" t="s">
        <v>350</v>
      </c>
      <c r="C243" s="2">
        <v>2014</v>
      </c>
      <c r="D243" s="2">
        <v>43.1</v>
      </c>
      <c r="E243" s="2">
        <v>16.899999999999999</v>
      </c>
      <c r="F243" s="2">
        <v>7.9</v>
      </c>
      <c r="G243" s="2">
        <v>0.9</v>
      </c>
      <c r="H243" s="2" t="s">
        <v>598</v>
      </c>
      <c r="I243" s="2">
        <v>8.4</v>
      </c>
      <c r="J243" s="2">
        <v>8.1</v>
      </c>
      <c r="K243" s="2" t="s">
        <v>598</v>
      </c>
      <c r="L243" s="2">
        <v>0</v>
      </c>
      <c r="M243" s="2">
        <v>0.8</v>
      </c>
      <c r="N243" s="2" t="s">
        <v>599</v>
      </c>
      <c r="O243" s="2" t="s">
        <v>598</v>
      </c>
      <c r="P243" s="2" t="s">
        <v>599</v>
      </c>
      <c r="Q243" s="2" t="s">
        <v>598</v>
      </c>
      <c r="R243" s="2" t="s">
        <v>599</v>
      </c>
      <c r="S243" s="2" t="s">
        <v>598</v>
      </c>
      <c r="U243" s="20">
        <f t="shared" si="6"/>
        <v>43.1</v>
      </c>
      <c r="V243" s="2">
        <f t="shared" si="7"/>
        <v>0</v>
      </c>
    </row>
    <row r="244" spans="1:22" ht="15" customHeight="1" x14ac:dyDescent="0.25">
      <c r="A244" s="2" t="s">
        <v>351</v>
      </c>
      <c r="B244" s="2" t="s">
        <v>352</v>
      </c>
      <c r="C244" s="2">
        <v>2014</v>
      </c>
      <c r="D244" s="2">
        <v>137.43</v>
      </c>
      <c r="E244" s="2">
        <v>60.8</v>
      </c>
      <c r="F244" s="2">
        <v>18</v>
      </c>
      <c r="G244" s="2">
        <v>4.83</v>
      </c>
      <c r="H244" s="2" t="s">
        <v>598</v>
      </c>
      <c r="I244" s="2">
        <v>32.299999999999997</v>
      </c>
      <c r="J244" s="2">
        <v>20.5</v>
      </c>
      <c r="K244" s="2">
        <v>1</v>
      </c>
      <c r="L244" s="2" t="s">
        <v>609</v>
      </c>
      <c r="M244" s="2" t="s">
        <v>609</v>
      </c>
      <c r="N244" s="2" t="s">
        <v>599</v>
      </c>
      <c r="O244" s="2" t="s">
        <v>598</v>
      </c>
      <c r="P244" s="2" t="s">
        <v>599</v>
      </c>
      <c r="Q244" s="2" t="s">
        <v>598</v>
      </c>
      <c r="R244" s="2" t="s">
        <v>599</v>
      </c>
      <c r="S244" s="2" t="s">
        <v>598</v>
      </c>
      <c r="U244" s="20">
        <f t="shared" si="6"/>
        <v>137.43</v>
      </c>
      <c r="V244" s="2">
        <f t="shared" si="7"/>
        <v>0</v>
      </c>
    </row>
    <row r="245" spans="1:22" ht="15" customHeight="1" x14ac:dyDescent="0.25">
      <c r="A245" s="2" t="s">
        <v>353</v>
      </c>
      <c r="B245" s="2" t="s">
        <v>354</v>
      </c>
      <c r="C245" s="2">
        <v>2014</v>
      </c>
      <c r="D245" s="2">
        <v>213.6</v>
      </c>
      <c r="E245" s="2">
        <v>100.2</v>
      </c>
      <c r="F245" s="2">
        <v>38.5</v>
      </c>
      <c r="G245" s="2">
        <v>23.1</v>
      </c>
      <c r="H245" s="2">
        <v>0</v>
      </c>
      <c r="I245" s="2">
        <v>32.700000000000003</v>
      </c>
      <c r="J245" s="2">
        <v>18</v>
      </c>
      <c r="K245" s="2">
        <v>1.1000000000000001</v>
      </c>
      <c r="L245" s="2" t="s">
        <v>609</v>
      </c>
      <c r="M245" s="2" t="s">
        <v>609</v>
      </c>
      <c r="N245" s="2" t="s">
        <v>599</v>
      </c>
      <c r="O245" s="2" t="s">
        <v>598</v>
      </c>
      <c r="P245" s="2" t="s">
        <v>599</v>
      </c>
      <c r="Q245" s="2" t="s">
        <v>598</v>
      </c>
      <c r="R245" s="2" t="s">
        <v>599</v>
      </c>
      <c r="S245" s="2" t="s">
        <v>598</v>
      </c>
      <c r="U245" s="20">
        <f t="shared" si="6"/>
        <v>213.6</v>
      </c>
      <c r="V245" s="2">
        <f t="shared" si="7"/>
        <v>0</v>
      </c>
    </row>
    <row r="246" spans="1:22" ht="15" customHeight="1" x14ac:dyDescent="0.25">
      <c r="A246" s="2" t="s">
        <v>355</v>
      </c>
      <c r="B246" s="2" t="s">
        <v>356</v>
      </c>
      <c r="C246" s="2">
        <v>2014</v>
      </c>
      <c r="D246" s="2">
        <v>84.94</v>
      </c>
      <c r="E246" s="2">
        <v>45</v>
      </c>
      <c r="F246" s="2">
        <v>4.5999999999999996</v>
      </c>
      <c r="G246" s="2">
        <v>12.4</v>
      </c>
      <c r="H246" s="2" t="s">
        <v>598</v>
      </c>
      <c r="I246" s="2">
        <v>4.9000000000000004</v>
      </c>
      <c r="J246" s="2">
        <v>17</v>
      </c>
      <c r="K246" s="2" t="s">
        <v>598</v>
      </c>
      <c r="L246" s="2">
        <v>1.04</v>
      </c>
      <c r="M246" s="2" t="s">
        <v>598</v>
      </c>
      <c r="N246" s="2" t="s">
        <v>599</v>
      </c>
      <c r="O246" s="2" t="s">
        <v>598</v>
      </c>
      <c r="P246" s="2" t="s">
        <v>599</v>
      </c>
      <c r="Q246" s="2" t="s">
        <v>598</v>
      </c>
      <c r="R246" s="2" t="s">
        <v>599</v>
      </c>
      <c r="S246" s="2" t="s">
        <v>598</v>
      </c>
      <c r="U246" s="20">
        <f t="shared" si="6"/>
        <v>84.94</v>
      </c>
      <c r="V246" s="2">
        <f t="shared" si="7"/>
        <v>0</v>
      </c>
    </row>
    <row r="247" spans="1:22" ht="15" customHeight="1" x14ac:dyDescent="0.25">
      <c r="A247" s="2" t="s">
        <v>357</v>
      </c>
      <c r="B247" s="2" t="s">
        <v>358</v>
      </c>
      <c r="C247" s="2">
        <v>2014</v>
      </c>
      <c r="D247" s="2">
        <v>7.851</v>
      </c>
      <c r="E247" s="2">
        <v>4.6189999999999998</v>
      </c>
      <c r="F247" s="2">
        <v>0.36</v>
      </c>
      <c r="G247" s="2">
        <v>0.22600000000000001</v>
      </c>
      <c r="H247" s="2" t="s">
        <v>598</v>
      </c>
      <c r="I247" s="2">
        <v>2.0230000000000001</v>
      </c>
      <c r="J247" s="2">
        <v>0.622</v>
      </c>
      <c r="K247" s="2" t="s">
        <v>598</v>
      </c>
      <c r="L247" s="2" t="s">
        <v>598</v>
      </c>
      <c r="M247" s="2" t="s">
        <v>598</v>
      </c>
      <c r="N247" s="2" t="s">
        <v>599</v>
      </c>
      <c r="O247" s="2" t="s">
        <v>598</v>
      </c>
      <c r="P247" s="2" t="s">
        <v>599</v>
      </c>
      <c r="Q247" s="2" t="s">
        <v>598</v>
      </c>
      <c r="R247" s="2" t="s">
        <v>599</v>
      </c>
      <c r="S247" s="2" t="s">
        <v>598</v>
      </c>
      <c r="U247" s="20">
        <f t="shared" si="6"/>
        <v>7.851</v>
      </c>
      <c r="V247" s="2">
        <f t="shared" si="7"/>
        <v>0</v>
      </c>
    </row>
    <row r="248" spans="1:22" ht="15" customHeight="1" x14ac:dyDescent="0.25">
      <c r="A248" s="2" t="s">
        <v>357</v>
      </c>
      <c r="B248" s="2" t="s">
        <v>359</v>
      </c>
      <c r="C248" s="2">
        <v>2014</v>
      </c>
      <c r="D248" s="2">
        <v>7.5919999999999996</v>
      </c>
      <c r="E248" s="2">
        <v>1.363</v>
      </c>
      <c r="F248" s="2">
        <v>1.0449999999999999</v>
      </c>
      <c r="G248" s="2">
        <v>0</v>
      </c>
      <c r="H248" s="2" t="s">
        <v>598</v>
      </c>
      <c r="I248" s="2">
        <v>4.2290000000000001</v>
      </c>
      <c r="J248" s="2">
        <v>0.95499999999999996</v>
      </c>
      <c r="K248" s="2" t="s">
        <v>598</v>
      </c>
      <c r="L248" s="2" t="s">
        <v>598</v>
      </c>
      <c r="M248" s="2" t="s">
        <v>598</v>
      </c>
      <c r="N248" s="2" t="s">
        <v>599</v>
      </c>
      <c r="O248" s="2" t="s">
        <v>598</v>
      </c>
      <c r="P248" s="2" t="s">
        <v>599</v>
      </c>
      <c r="Q248" s="2" t="s">
        <v>598</v>
      </c>
      <c r="R248" s="2" t="s">
        <v>599</v>
      </c>
      <c r="S248" s="2" t="s">
        <v>598</v>
      </c>
      <c r="U248" s="20">
        <f t="shared" si="6"/>
        <v>7.5919999999999996</v>
      </c>
      <c r="V248" s="2">
        <f t="shared" si="7"/>
        <v>0</v>
      </c>
    </row>
    <row r="249" spans="1:22" ht="15" customHeight="1" x14ac:dyDescent="0.25">
      <c r="A249" s="2" t="s">
        <v>357</v>
      </c>
      <c r="B249" s="2" t="s">
        <v>360</v>
      </c>
      <c r="C249" s="2">
        <v>2014</v>
      </c>
      <c r="D249" s="2">
        <v>13.845000000000001</v>
      </c>
      <c r="E249" s="2">
        <v>2.4700000000000002</v>
      </c>
      <c r="F249" s="2">
        <v>3.004</v>
      </c>
      <c r="G249" s="2">
        <v>2.41</v>
      </c>
      <c r="H249" s="2" t="s">
        <v>598</v>
      </c>
      <c r="I249" s="2">
        <v>5.3070000000000004</v>
      </c>
      <c r="J249" s="2">
        <v>0.65300000000000002</v>
      </c>
      <c r="K249" s="2" t="s">
        <v>598</v>
      </c>
      <c r="L249" s="2" t="s">
        <v>598</v>
      </c>
      <c r="M249" s="2" t="s">
        <v>598</v>
      </c>
      <c r="N249" s="2" t="s">
        <v>599</v>
      </c>
      <c r="O249" s="2" t="s">
        <v>598</v>
      </c>
      <c r="P249" s="2" t="s">
        <v>599</v>
      </c>
      <c r="Q249" s="2" t="s">
        <v>598</v>
      </c>
      <c r="R249" s="2" t="s">
        <v>599</v>
      </c>
      <c r="S249" s="2" t="s">
        <v>598</v>
      </c>
      <c r="U249" s="20">
        <f t="shared" si="6"/>
        <v>13.845000000000001</v>
      </c>
      <c r="V249" s="2">
        <f t="shared" si="7"/>
        <v>0</v>
      </c>
    </row>
    <row r="250" spans="1:22" ht="15" customHeight="1" x14ac:dyDescent="0.25">
      <c r="A250" s="2" t="s">
        <v>357</v>
      </c>
      <c r="B250" s="2" t="s">
        <v>361</v>
      </c>
      <c r="C250" s="2">
        <v>2014</v>
      </c>
      <c r="D250" s="2">
        <v>9.6989999999999998</v>
      </c>
      <c r="E250" s="2">
        <v>2.5259999999999998</v>
      </c>
      <c r="F250" s="2">
        <v>0.51100000000000001</v>
      </c>
      <c r="G250" s="2">
        <v>3.746</v>
      </c>
      <c r="H250" s="2" t="s">
        <v>598</v>
      </c>
      <c r="I250" s="2">
        <v>2.7519999999999998</v>
      </c>
      <c r="J250" s="2">
        <v>0.16400000000000001</v>
      </c>
      <c r="K250" s="2" t="s">
        <v>598</v>
      </c>
      <c r="L250" s="2" t="s">
        <v>598</v>
      </c>
      <c r="M250" s="2" t="s">
        <v>598</v>
      </c>
      <c r="N250" s="2" t="s">
        <v>599</v>
      </c>
      <c r="O250" s="2" t="s">
        <v>598</v>
      </c>
      <c r="P250" s="2" t="s">
        <v>599</v>
      </c>
      <c r="Q250" s="2" t="s">
        <v>598</v>
      </c>
      <c r="R250" s="2" t="s">
        <v>599</v>
      </c>
      <c r="S250" s="2" t="s">
        <v>598</v>
      </c>
      <c r="U250" s="20">
        <f t="shared" si="6"/>
        <v>9.6989999999999998</v>
      </c>
      <c r="V250" s="2">
        <f t="shared" si="7"/>
        <v>0</v>
      </c>
    </row>
    <row r="251" spans="1:22" ht="15" customHeight="1" x14ac:dyDescent="0.25">
      <c r="A251" s="2" t="s">
        <v>357</v>
      </c>
      <c r="B251" s="2" t="s">
        <v>362</v>
      </c>
      <c r="C251" s="2">
        <v>2014</v>
      </c>
      <c r="D251" s="2">
        <v>6.3259999999999996</v>
      </c>
      <c r="E251" s="2">
        <v>2.42</v>
      </c>
      <c r="F251" s="2">
        <v>0.32300000000000001</v>
      </c>
      <c r="G251" s="2">
        <v>0</v>
      </c>
      <c r="H251" s="2" t="s">
        <v>598</v>
      </c>
      <c r="I251" s="2">
        <v>2.476</v>
      </c>
      <c r="J251" s="2">
        <v>1.1080000000000001</v>
      </c>
      <c r="K251" s="2" t="s">
        <v>598</v>
      </c>
      <c r="L251" s="2" t="s">
        <v>598</v>
      </c>
      <c r="M251" s="2" t="s">
        <v>598</v>
      </c>
      <c r="N251" s="2" t="s">
        <v>599</v>
      </c>
      <c r="O251" s="2" t="s">
        <v>598</v>
      </c>
      <c r="P251" s="2" t="s">
        <v>599</v>
      </c>
      <c r="Q251" s="2" t="s">
        <v>598</v>
      </c>
      <c r="R251" s="2" t="s">
        <v>599</v>
      </c>
      <c r="S251" s="2" t="s">
        <v>598</v>
      </c>
      <c r="U251" s="20">
        <f t="shared" si="6"/>
        <v>6.3259999999999996</v>
      </c>
      <c r="V251" s="2">
        <f t="shared" si="7"/>
        <v>0</v>
      </c>
    </row>
    <row r="252" spans="1:22" ht="15" customHeight="1" x14ac:dyDescent="0.25">
      <c r="A252" s="2" t="s">
        <v>357</v>
      </c>
      <c r="B252" s="2" t="s">
        <v>363</v>
      </c>
      <c r="C252" s="2">
        <v>2014</v>
      </c>
      <c r="D252" s="2">
        <v>0.5</v>
      </c>
      <c r="E252" s="2" t="s">
        <v>598</v>
      </c>
      <c r="F252" s="2">
        <v>0</v>
      </c>
      <c r="G252" s="2" t="s">
        <v>598</v>
      </c>
      <c r="H252" s="2" t="s">
        <v>598</v>
      </c>
      <c r="I252" s="2">
        <v>0.505</v>
      </c>
      <c r="J252" s="2" t="s">
        <v>598</v>
      </c>
      <c r="K252" s="2" t="s">
        <v>598</v>
      </c>
      <c r="L252" s="2" t="s">
        <v>598</v>
      </c>
      <c r="M252" s="2" t="s">
        <v>598</v>
      </c>
      <c r="N252" s="2" t="s">
        <v>599</v>
      </c>
      <c r="O252" s="2" t="s">
        <v>598</v>
      </c>
      <c r="P252" s="2" t="s">
        <v>599</v>
      </c>
      <c r="Q252" s="2" t="s">
        <v>598</v>
      </c>
      <c r="R252" s="2" t="s">
        <v>599</v>
      </c>
      <c r="S252" s="2" t="s">
        <v>598</v>
      </c>
      <c r="U252" s="20">
        <f t="shared" si="6"/>
        <v>0.5</v>
      </c>
      <c r="V252" s="2">
        <f t="shared" si="7"/>
        <v>0</v>
      </c>
    </row>
    <row r="253" spans="1:22" ht="15" customHeight="1" x14ac:dyDescent="0.25">
      <c r="A253" s="2" t="s">
        <v>357</v>
      </c>
      <c r="B253" s="2" t="s">
        <v>364</v>
      </c>
      <c r="C253" s="2">
        <v>2014</v>
      </c>
      <c r="D253" s="2">
        <v>4.8730000000000002</v>
      </c>
      <c r="E253" s="2">
        <v>2.5939999999999999</v>
      </c>
      <c r="F253" s="2">
        <v>0.46</v>
      </c>
      <c r="G253" s="2" t="s">
        <v>598</v>
      </c>
      <c r="H253" s="2" t="s">
        <v>598</v>
      </c>
      <c r="I253" s="2">
        <v>1.478</v>
      </c>
      <c r="J253" s="2">
        <v>0.33100000000000002</v>
      </c>
      <c r="K253" s="2" t="s">
        <v>598</v>
      </c>
      <c r="L253" s="2" t="s">
        <v>598</v>
      </c>
      <c r="M253" s="2" t="s">
        <v>598</v>
      </c>
      <c r="N253" s="2" t="s">
        <v>599</v>
      </c>
      <c r="O253" s="2" t="s">
        <v>598</v>
      </c>
      <c r="P253" s="2" t="s">
        <v>599</v>
      </c>
      <c r="Q253" s="2" t="s">
        <v>598</v>
      </c>
      <c r="R253" s="2" t="s">
        <v>599</v>
      </c>
      <c r="S253" s="2" t="s">
        <v>598</v>
      </c>
      <c r="U253" s="20">
        <f t="shared" si="6"/>
        <v>4.8730000000000002</v>
      </c>
      <c r="V253" s="2">
        <f t="shared" si="7"/>
        <v>0</v>
      </c>
    </row>
    <row r="254" spans="1:22" ht="15" customHeight="1" x14ac:dyDescent="0.25">
      <c r="A254" s="2" t="s">
        <v>357</v>
      </c>
      <c r="B254" s="2" t="s">
        <v>365</v>
      </c>
      <c r="C254" s="2">
        <v>2014</v>
      </c>
      <c r="D254" s="2">
        <v>2.6659999999999999</v>
      </c>
      <c r="E254" s="2" t="s">
        <v>598</v>
      </c>
      <c r="F254" s="2" t="s">
        <v>598</v>
      </c>
      <c r="G254" s="2">
        <v>2.19</v>
      </c>
      <c r="H254" s="2" t="s">
        <v>598</v>
      </c>
      <c r="I254" s="2">
        <v>0.42399999999999999</v>
      </c>
      <c r="J254" s="2">
        <v>5.2999999999999999E-2</v>
      </c>
      <c r="K254" s="2" t="s">
        <v>598</v>
      </c>
      <c r="L254" s="2" t="s">
        <v>598</v>
      </c>
      <c r="M254" s="2" t="s">
        <v>598</v>
      </c>
      <c r="N254" s="2" t="s">
        <v>599</v>
      </c>
      <c r="O254" s="2" t="s">
        <v>598</v>
      </c>
      <c r="P254" s="2" t="s">
        <v>599</v>
      </c>
      <c r="Q254" s="2" t="s">
        <v>598</v>
      </c>
      <c r="R254" s="2" t="s">
        <v>599</v>
      </c>
      <c r="S254" s="2" t="s">
        <v>598</v>
      </c>
      <c r="U254" s="20">
        <f t="shared" si="6"/>
        <v>2.6659999999999999</v>
      </c>
      <c r="V254" s="2">
        <f t="shared" si="7"/>
        <v>0</v>
      </c>
    </row>
    <row r="255" spans="1:22" ht="15" customHeight="1" x14ac:dyDescent="0.25">
      <c r="A255" s="2" t="s">
        <v>357</v>
      </c>
      <c r="B255" s="2" t="s">
        <v>366</v>
      </c>
      <c r="C255" s="2">
        <v>2014</v>
      </c>
      <c r="D255" s="2">
        <v>97.12</v>
      </c>
      <c r="E255" s="2">
        <v>29.986999999999998</v>
      </c>
      <c r="F255" s="2">
        <v>22.027999999999999</v>
      </c>
      <c r="G255" s="2">
        <v>8.2119999999999997</v>
      </c>
      <c r="H255" s="2" t="s">
        <v>598</v>
      </c>
      <c r="I255" s="2">
        <v>17.821000000000002</v>
      </c>
      <c r="J255" s="2">
        <v>19.071000000000002</v>
      </c>
      <c r="K255" s="2" t="s">
        <v>598</v>
      </c>
      <c r="L255" s="2" t="s">
        <v>598</v>
      </c>
      <c r="M255" s="2" t="s">
        <v>598</v>
      </c>
      <c r="N255" s="2" t="s">
        <v>599</v>
      </c>
      <c r="O255" s="2" t="s">
        <v>598</v>
      </c>
      <c r="P255" s="2" t="s">
        <v>599</v>
      </c>
      <c r="Q255" s="2" t="s">
        <v>598</v>
      </c>
      <c r="R255" s="2" t="s">
        <v>599</v>
      </c>
      <c r="S255" s="2" t="s">
        <v>598</v>
      </c>
      <c r="U255" s="20">
        <f t="shared" si="6"/>
        <v>97.12</v>
      </c>
      <c r="V255" s="2">
        <f t="shared" si="7"/>
        <v>0</v>
      </c>
    </row>
    <row r="256" spans="1:22" ht="15" customHeight="1" x14ac:dyDescent="0.25">
      <c r="A256" s="2" t="s">
        <v>357</v>
      </c>
      <c r="B256" s="2" t="s">
        <v>367</v>
      </c>
      <c r="C256" s="2">
        <v>2014</v>
      </c>
      <c r="D256" s="2">
        <v>2.3929999999999998</v>
      </c>
      <c r="E256" s="2">
        <v>0.41099999999999998</v>
      </c>
      <c r="F256" s="2">
        <v>0.13300000000000001</v>
      </c>
      <c r="G256" s="2" t="s">
        <v>598</v>
      </c>
      <c r="H256" s="2" t="s">
        <v>598</v>
      </c>
      <c r="I256" s="2">
        <v>1.788</v>
      </c>
      <c r="J256" s="2">
        <v>6.2E-2</v>
      </c>
      <c r="K256" s="2" t="s">
        <v>598</v>
      </c>
      <c r="L256" s="2" t="s">
        <v>598</v>
      </c>
      <c r="M256" s="2" t="s">
        <v>598</v>
      </c>
      <c r="N256" s="2" t="s">
        <v>599</v>
      </c>
      <c r="O256" s="2" t="s">
        <v>598</v>
      </c>
      <c r="P256" s="2" t="s">
        <v>599</v>
      </c>
      <c r="Q256" s="2" t="s">
        <v>598</v>
      </c>
      <c r="R256" s="2" t="s">
        <v>599</v>
      </c>
      <c r="S256" s="2" t="s">
        <v>598</v>
      </c>
      <c r="U256" s="20">
        <f t="shared" si="6"/>
        <v>2.3929999999999998</v>
      </c>
      <c r="V256" s="2">
        <f t="shared" si="7"/>
        <v>0</v>
      </c>
    </row>
    <row r="257" spans="1:22" ht="15" customHeight="1" x14ac:dyDescent="0.25">
      <c r="A257" s="2" t="s">
        <v>357</v>
      </c>
      <c r="B257" s="2" t="s">
        <v>368</v>
      </c>
      <c r="C257" s="2">
        <v>2014</v>
      </c>
      <c r="D257" s="2">
        <v>74.183999999999997</v>
      </c>
      <c r="E257" s="2">
        <v>4.0339999999999998</v>
      </c>
      <c r="F257" s="2">
        <v>3.8220000000000001</v>
      </c>
      <c r="G257" s="2">
        <v>59.287999999999997</v>
      </c>
      <c r="H257" s="2" t="s">
        <v>598</v>
      </c>
      <c r="I257" s="2">
        <v>4.3410000000000002</v>
      </c>
      <c r="J257" s="2">
        <v>2.6989999999999998</v>
      </c>
      <c r="K257" s="2" t="s">
        <v>598</v>
      </c>
      <c r="L257" s="2" t="s">
        <v>598</v>
      </c>
      <c r="M257" s="2" t="s">
        <v>598</v>
      </c>
      <c r="N257" s="2" t="s">
        <v>599</v>
      </c>
      <c r="O257" s="2" t="s">
        <v>598</v>
      </c>
      <c r="P257" s="2" t="s">
        <v>599</v>
      </c>
      <c r="Q257" s="2" t="s">
        <v>598</v>
      </c>
      <c r="R257" s="2" t="s">
        <v>599</v>
      </c>
      <c r="S257" s="2" t="s">
        <v>598</v>
      </c>
      <c r="U257" s="20">
        <f t="shared" si="6"/>
        <v>74.183999999999997</v>
      </c>
      <c r="V257" s="2">
        <f t="shared" si="7"/>
        <v>0</v>
      </c>
    </row>
    <row r="258" spans="1:22" ht="15" customHeight="1" x14ac:dyDescent="0.25">
      <c r="A258" s="2" t="s">
        <v>357</v>
      </c>
      <c r="B258" s="2" t="s">
        <v>369</v>
      </c>
      <c r="C258" s="2">
        <v>2014</v>
      </c>
      <c r="D258" s="2">
        <v>12.15</v>
      </c>
      <c r="E258" s="2">
        <v>2.968</v>
      </c>
      <c r="F258" s="2">
        <v>1.8740000000000001</v>
      </c>
      <c r="G258" s="2">
        <v>5.1999999999999998E-2</v>
      </c>
      <c r="H258" s="2" t="s">
        <v>598</v>
      </c>
      <c r="I258" s="2">
        <v>5.0129999999999999</v>
      </c>
      <c r="J258" s="2">
        <v>2.2429999999999999</v>
      </c>
      <c r="K258" s="2" t="s">
        <v>598</v>
      </c>
      <c r="L258" s="2" t="s">
        <v>598</v>
      </c>
      <c r="M258" s="2" t="s">
        <v>598</v>
      </c>
      <c r="N258" s="2" t="s">
        <v>599</v>
      </c>
      <c r="O258" s="2" t="s">
        <v>598</v>
      </c>
      <c r="P258" s="2" t="s">
        <v>599</v>
      </c>
      <c r="Q258" s="2" t="s">
        <v>598</v>
      </c>
      <c r="R258" s="2" t="s">
        <v>599</v>
      </c>
      <c r="S258" s="2" t="s">
        <v>598</v>
      </c>
      <c r="U258" s="20">
        <f t="shared" si="6"/>
        <v>12.15</v>
      </c>
      <c r="V258" s="2">
        <f t="shared" si="7"/>
        <v>0</v>
      </c>
    </row>
    <row r="259" spans="1:22" ht="15" customHeight="1" x14ac:dyDescent="0.25">
      <c r="A259" s="2" t="s">
        <v>357</v>
      </c>
      <c r="B259" s="2" t="s">
        <v>370</v>
      </c>
      <c r="C259" s="2">
        <v>2014</v>
      </c>
      <c r="D259" s="2">
        <v>8.91</v>
      </c>
      <c r="E259" s="2">
        <v>1.079</v>
      </c>
      <c r="F259" s="2">
        <v>0.69099999999999995</v>
      </c>
      <c r="G259" s="2">
        <v>1.93</v>
      </c>
      <c r="H259" s="2" t="s">
        <v>598</v>
      </c>
      <c r="I259" s="2">
        <v>4.7009999999999996</v>
      </c>
      <c r="J259" s="2">
        <v>0.50800000000000001</v>
      </c>
      <c r="K259" s="2" t="s">
        <v>598</v>
      </c>
      <c r="L259" s="2" t="s">
        <v>598</v>
      </c>
      <c r="M259" s="2" t="s">
        <v>598</v>
      </c>
      <c r="N259" s="2" t="s">
        <v>599</v>
      </c>
      <c r="O259" s="2" t="s">
        <v>598</v>
      </c>
      <c r="P259" s="2" t="s">
        <v>599</v>
      </c>
      <c r="Q259" s="2" t="s">
        <v>598</v>
      </c>
      <c r="R259" s="2" t="s">
        <v>599</v>
      </c>
      <c r="S259" s="2" t="s">
        <v>598</v>
      </c>
      <c r="U259" s="20">
        <f t="shared" ref="U259:U322" si="8">IFERROR(D259/1,0)</f>
        <v>8.91</v>
      </c>
      <c r="V259" s="2">
        <f t="shared" ref="V259:V322" si="9">IFERROR(O259/1,0)+IFERROR(Q259/1,0)+IFERROR(S259/1,0)</f>
        <v>0</v>
      </c>
    </row>
    <row r="260" spans="1:22" ht="15" customHeight="1" x14ac:dyDescent="0.25">
      <c r="A260" s="2" t="s">
        <v>357</v>
      </c>
      <c r="B260" s="2" t="s">
        <v>371</v>
      </c>
      <c r="C260" s="2">
        <v>2014</v>
      </c>
      <c r="D260" s="2">
        <v>304.428</v>
      </c>
      <c r="E260" s="2">
        <v>122.89100000000001</v>
      </c>
      <c r="F260" s="2">
        <v>48.098999999999997</v>
      </c>
      <c r="G260" s="2">
        <v>23.030999999999999</v>
      </c>
      <c r="H260" s="2" t="s">
        <v>598</v>
      </c>
      <c r="I260" s="2">
        <v>57.08</v>
      </c>
      <c r="J260" s="2">
        <v>48.851999999999997</v>
      </c>
      <c r="K260" s="2">
        <v>4.476</v>
      </c>
      <c r="L260" s="2" t="s">
        <v>598</v>
      </c>
      <c r="M260" s="2" t="s">
        <v>598</v>
      </c>
      <c r="N260" s="2" t="s">
        <v>599</v>
      </c>
      <c r="O260" s="2" t="s">
        <v>598</v>
      </c>
      <c r="P260" s="2" t="s">
        <v>599</v>
      </c>
      <c r="Q260" s="2" t="s">
        <v>598</v>
      </c>
      <c r="R260" s="2" t="s">
        <v>599</v>
      </c>
      <c r="S260" s="2" t="s">
        <v>598</v>
      </c>
      <c r="U260" s="20">
        <f t="shared" si="8"/>
        <v>304.428</v>
      </c>
      <c r="V260" s="2">
        <f t="shared" si="9"/>
        <v>0</v>
      </c>
    </row>
    <row r="261" spans="1:22" ht="15" customHeight="1" x14ac:dyDescent="0.25">
      <c r="A261" s="2" t="s">
        <v>357</v>
      </c>
      <c r="B261" s="2" t="s">
        <v>372</v>
      </c>
      <c r="C261" s="2">
        <v>2014</v>
      </c>
      <c r="D261" s="2">
        <v>28.03</v>
      </c>
      <c r="E261" s="2">
        <v>9.5790000000000006</v>
      </c>
      <c r="F261" s="2">
        <v>6.9359999999999999</v>
      </c>
      <c r="G261" s="2">
        <v>0.65700000000000003</v>
      </c>
      <c r="H261" s="2" t="s">
        <v>598</v>
      </c>
      <c r="I261" s="2">
        <v>5.0069999999999997</v>
      </c>
      <c r="J261" s="2">
        <v>5.851</v>
      </c>
      <c r="K261" s="2" t="s">
        <v>598</v>
      </c>
      <c r="L261" s="2" t="s">
        <v>598</v>
      </c>
      <c r="M261" s="2" t="s">
        <v>598</v>
      </c>
      <c r="N261" s="2" t="s">
        <v>599</v>
      </c>
      <c r="O261" s="2" t="s">
        <v>598</v>
      </c>
      <c r="P261" s="2" t="s">
        <v>599</v>
      </c>
      <c r="Q261" s="2" t="s">
        <v>598</v>
      </c>
      <c r="R261" s="2" t="s">
        <v>599</v>
      </c>
      <c r="S261" s="2" t="s">
        <v>598</v>
      </c>
      <c r="U261" s="20">
        <f t="shared" si="8"/>
        <v>28.03</v>
      </c>
      <c r="V261" s="2">
        <f t="shared" si="9"/>
        <v>0</v>
      </c>
    </row>
    <row r="262" spans="1:22" ht="15" customHeight="1" x14ac:dyDescent="0.25">
      <c r="A262" s="2" t="s">
        <v>357</v>
      </c>
      <c r="B262" s="2" t="s">
        <v>373</v>
      </c>
      <c r="C262" s="2">
        <v>2014</v>
      </c>
      <c r="D262" s="2">
        <v>28.052</v>
      </c>
      <c r="E262" s="2">
        <v>11.804</v>
      </c>
      <c r="F262" s="2">
        <v>5.8719999999999999</v>
      </c>
      <c r="G262" s="2">
        <v>3.2610000000000001</v>
      </c>
      <c r="H262" s="2" t="s">
        <v>598</v>
      </c>
      <c r="I262" s="2">
        <v>4.5439999999999996</v>
      </c>
      <c r="J262" s="2">
        <v>2.5710000000000002</v>
      </c>
      <c r="K262" s="2" t="s">
        <v>598</v>
      </c>
      <c r="L262" s="2" t="s">
        <v>598</v>
      </c>
      <c r="M262" s="2" t="s">
        <v>598</v>
      </c>
      <c r="N262" s="2" t="s">
        <v>599</v>
      </c>
      <c r="O262" s="2" t="s">
        <v>598</v>
      </c>
      <c r="P262" s="2" t="s">
        <v>599</v>
      </c>
      <c r="Q262" s="2" t="s">
        <v>598</v>
      </c>
      <c r="R262" s="2" t="s">
        <v>599</v>
      </c>
      <c r="S262" s="2" t="s">
        <v>598</v>
      </c>
      <c r="U262" s="20">
        <f t="shared" si="8"/>
        <v>28.052</v>
      </c>
      <c r="V262" s="2">
        <f t="shared" si="9"/>
        <v>0</v>
      </c>
    </row>
    <row r="263" spans="1:22" ht="15" customHeight="1" x14ac:dyDescent="0.25">
      <c r="A263" s="2" t="s">
        <v>357</v>
      </c>
      <c r="B263" s="2" t="s">
        <v>374</v>
      </c>
      <c r="C263" s="2">
        <v>2014</v>
      </c>
      <c r="D263" s="2">
        <v>14.253</v>
      </c>
      <c r="E263" s="2">
        <v>3.52</v>
      </c>
      <c r="F263" s="2">
        <v>2.8140000000000001</v>
      </c>
      <c r="G263" s="2">
        <v>0</v>
      </c>
      <c r="H263" s="2" t="s">
        <v>598</v>
      </c>
      <c r="I263" s="2">
        <v>5.6630000000000003</v>
      </c>
      <c r="J263" s="2">
        <v>2.2559999999999998</v>
      </c>
      <c r="K263" s="2" t="s">
        <v>598</v>
      </c>
      <c r="L263" s="2" t="s">
        <v>598</v>
      </c>
      <c r="M263" s="2" t="s">
        <v>598</v>
      </c>
      <c r="N263" s="2" t="s">
        <v>599</v>
      </c>
      <c r="O263" s="2" t="s">
        <v>598</v>
      </c>
      <c r="P263" s="2" t="s">
        <v>599</v>
      </c>
      <c r="Q263" s="2" t="s">
        <v>598</v>
      </c>
      <c r="R263" s="2" t="s">
        <v>599</v>
      </c>
      <c r="S263" s="2" t="s">
        <v>598</v>
      </c>
      <c r="U263" s="20">
        <f t="shared" si="8"/>
        <v>14.253</v>
      </c>
      <c r="V263" s="2">
        <f t="shared" si="9"/>
        <v>0</v>
      </c>
    </row>
    <row r="264" spans="1:22" ht="15" customHeight="1" x14ac:dyDescent="0.25">
      <c r="A264" s="2" t="s">
        <v>357</v>
      </c>
      <c r="B264" s="2" t="s">
        <v>375</v>
      </c>
      <c r="C264" s="2">
        <v>2014</v>
      </c>
      <c r="D264" s="2">
        <v>2.488</v>
      </c>
      <c r="E264" s="2">
        <v>0.64700000000000002</v>
      </c>
      <c r="F264" s="2">
        <v>8.1000000000000003E-2</v>
      </c>
      <c r="G264" s="2" t="s">
        <v>598</v>
      </c>
      <c r="H264" s="2" t="s">
        <v>598</v>
      </c>
      <c r="I264" s="2">
        <v>1.2150000000000001</v>
      </c>
      <c r="J264" s="2">
        <v>0.54400000000000004</v>
      </c>
      <c r="K264" s="2" t="s">
        <v>598</v>
      </c>
      <c r="L264" s="2" t="s">
        <v>598</v>
      </c>
      <c r="M264" s="2" t="s">
        <v>598</v>
      </c>
      <c r="N264" s="2" t="s">
        <v>599</v>
      </c>
      <c r="O264" s="2" t="s">
        <v>598</v>
      </c>
      <c r="P264" s="2" t="s">
        <v>599</v>
      </c>
      <c r="Q264" s="2" t="s">
        <v>598</v>
      </c>
      <c r="R264" s="2" t="s">
        <v>599</v>
      </c>
      <c r="S264" s="2" t="s">
        <v>598</v>
      </c>
      <c r="U264" s="20">
        <f t="shared" si="8"/>
        <v>2.488</v>
      </c>
      <c r="V264" s="2">
        <f t="shared" si="9"/>
        <v>0</v>
      </c>
    </row>
    <row r="265" spans="1:22" ht="15" customHeight="1" x14ac:dyDescent="0.25">
      <c r="A265" s="2" t="s">
        <v>376</v>
      </c>
      <c r="B265" s="2" t="s">
        <v>377</v>
      </c>
      <c r="C265" s="2">
        <v>2014</v>
      </c>
      <c r="D265" s="2">
        <v>7.9370000000000003</v>
      </c>
      <c r="E265" s="2">
        <v>5.3929999999999998</v>
      </c>
      <c r="F265" s="2">
        <v>0.98599999999999999</v>
      </c>
      <c r="G265" s="2">
        <v>0</v>
      </c>
      <c r="H265" s="2">
        <v>0</v>
      </c>
      <c r="I265" s="2">
        <v>0.60199999999999998</v>
      </c>
      <c r="J265" s="2">
        <v>0.95599999999999996</v>
      </c>
      <c r="K265" s="2">
        <v>0</v>
      </c>
      <c r="L265" s="2">
        <v>0</v>
      </c>
      <c r="M265" s="2">
        <v>0</v>
      </c>
      <c r="N265" s="2" t="s">
        <v>599</v>
      </c>
      <c r="O265" s="2" t="s">
        <v>598</v>
      </c>
      <c r="P265" s="2" t="s">
        <v>599</v>
      </c>
      <c r="Q265" s="2" t="s">
        <v>598</v>
      </c>
      <c r="R265" s="2" t="s">
        <v>599</v>
      </c>
      <c r="S265" s="2" t="s">
        <v>598</v>
      </c>
      <c r="U265" s="20">
        <f t="shared" si="8"/>
        <v>7.9370000000000003</v>
      </c>
      <c r="V265" s="2">
        <f t="shared" si="9"/>
        <v>0</v>
      </c>
    </row>
    <row r="266" spans="1:22" ht="15" customHeight="1" x14ac:dyDescent="0.25">
      <c r="A266" s="2" t="s">
        <v>376</v>
      </c>
      <c r="B266" s="2" t="s">
        <v>378</v>
      </c>
      <c r="C266" s="2">
        <v>2014</v>
      </c>
      <c r="D266" s="2">
        <v>315.59300000000002</v>
      </c>
      <c r="E266" s="2">
        <v>117.459</v>
      </c>
      <c r="F266" s="2">
        <v>129.02000000000001</v>
      </c>
      <c r="G266" s="2">
        <v>62240</v>
      </c>
      <c r="H266" s="2" t="s">
        <v>598</v>
      </c>
      <c r="I266" s="2">
        <v>63.042000000000002</v>
      </c>
      <c r="J266" s="2">
        <v>38.085000000000001</v>
      </c>
      <c r="K266" s="2">
        <v>0.34899999999999998</v>
      </c>
      <c r="L266" s="2">
        <v>21.516999999999999</v>
      </c>
      <c r="M266" s="2">
        <v>62240</v>
      </c>
      <c r="N266" s="2" t="s">
        <v>599</v>
      </c>
      <c r="O266" s="2" t="s">
        <v>598</v>
      </c>
      <c r="P266" s="2" t="s">
        <v>599</v>
      </c>
      <c r="Q266" s="2" t="s">
        <v>598</v>
      </c>
      <c r="R266" s="2" t="s">
        <v>599</v>
      </c>
      <c r="S266" s="2" t="s">
        <v>598</v>
      </c>
      <c r="U266" s="20">
        <f t="shared" si="8"/>
        <v>315.59300000000002</v>
      </c>
      <c r="V266" s="2">
        <f t="shared" si="9"/>
        <v>0</v>
      </c>
    </row>
    <row r="267" spans="1:22" ht="15" customHeight="1" x14ac:dyDescent="0.25">
      <c r="A267" s="2" t="s">
        <v>376</v>
      </c>
      <c r="B267" s="2" t="s">
        <v>379</v>
      </c>
      <c r="C267" s="2">
        <v>2014</v>
      </c>
      <c r="D267" s="2">
        <v>3.9649999999999999</v>
      </c>
      <c r="E267" s="2">
        <v>0.64200000000000002</v>
      </c>
      <c r="F267" s="2">
        <v>0.21099999999999999</v>
      </c>
      <c r="G267" s="2">
        <v>0</v>
      </c>
      <c r="H267" s="2">
        <v>0</v>
      </c>
      <c r="I267" s="2">
        <v>0.91</v>
      </c>
      <c r="J267" s="2">
        <v>5.0000000000000001E-3</v>
      </c>
      <c r="K267" s="2">
        <v>0</v>
      </c>
      <c r="L267" s="2">
        <v>2.1970000000000001</v>
      </c>
      <c r="M267" s="2">
        <v>0</v>
      </c>
      <c r="N267" s="2" t="s">
        <v>599</v>
      </c>
      <c r="O267" s="2" t="s">
        <v>598</v>
      </c>
      <c r="P267" s="2" t="s">
        <v>599</v>
      </c>
      <c r="Q267" s="2" t="s">
        <v>598</v>
      </c>
      <c r="R267" s="2" t="s">
        <v>599</v>
      </c>
      <c r="S267" s="2" t="s">
        <v>598</v>
      </c>
      <c r="U267" s="20">
        <f t="shared" si="8"/>
        <v>3.9649999999999999</v>
      </c>
      <c r="V267" s="2">
        <f t="shared" si="9"/>
        <v>0</v>
      </c>
    </row>
    <row r="268" spans="1:22" ht="15" customHeight="1" x14ac:dyDescent="0.25">
      <c r="A268" s="2" t="s">
        <v>376</v>
      </c>
      <c r="B268" s="2" t="s">
        <v>380</v>
      </c>
      <c r="C268" s="2">
        <v>2014</v>
      </c>
      <c r="D268" s="2">
        <v>1.704</v>
      </c>
      <c r="E268" s="2">
        <v>0.57499999999999996</v>
      </c>
      <c r="F268" s="2">
        <v>0.109</v>
      </c>
      <c r="G268" s="2">
        <v>0</v>
      </c>
      <c r="H268" s="2">
        <v>0</v>
      </c>
      <c r="I268" s="2">
        <v>0.74399999999999999</v>
      </c>
      <c r="J268" s="2">
        <v>0.27600000000000002</v>
      </c>
      <c r="K268" s="2">
        <v>0</v>
      </c>
      <c r="L268" s="2">
        <v>0</v>
      </c>
      <c r="M268" s="2">
        <v>0</v>
      </c>
      <c r="N268" s="2" t="s">
        <v>599</v>
      </c>
      <c r="O268" s="2" t="s">
        <v>598</v>
      </c>
      <c r="P268" s="2" t="s">
        <v>599</v>
      </c>
      <c r="Q268" s="2" t="s">
        <v>598</v>
      </c>
      <c r="R268" s="2" t="s">
        <v>599</v>
      </c>
      <c r="S268" s="2" t="s">
        <v>598</v>
      </c>
      <c r="U268" s="20">
        <f t="shared" si="8"/>
        <v>1.704</v>
      </c>
      <c r="V268" s="2">
        <f t="shared" si="9"/>
        <v>0</v>
      </c>
    </row>
    <row r="269" spans="1:22" ht="15" customHeight="1" x14ac:dyDescent="0.25">
      <c r="A269" s="2" t="s">
        <v>376</v>
      </c>
      <c r="B269" s="2" t="s">
        <v>381</v>
      </c>
      <c r="C269" s="2">
        <v>2014</v>
      </c>
      <c r="D269" s="2">
        <v>2.8079999999999998</v>
      </c>
      <c r="E269" s="2">
        <v>0.53200000000000003</v>
      </c>
      <c r="F269" s="2">
        <v>0.879</v>
      </c>
      <c r="G269" s="2">
        <v>0.255</v>
      </c>
      <c r="H269" s="2">
        <v>0</v>
      </c>
      <c r="I269" s="2">
        <v>0.88900000000000001</v>
      </c>
      <c r="J269" s="2">
        <v>0.254</v>
      </c>
      <c r="K269" s="2">
        <v>0</v>
      </c>
      <c r="L269" s="2">
        <v>0</v>
      </c>
      <c r="M269" s="2">
        <v>0.255</v>
      </c>
      <c r="N269" s="2" t="s">
        <v>599</v>
      </c>
      <c r="O269" s="2" t="s">
        <v>598</v>
      </c>
      <c r="P269" s="2" t="s">
        <v>599</v>
      </c>
      <c r="Q269" s="2" t="s">
        <v>598</v>
      </c>
      <c r="R269" s="2" t="s">
        <v>599</v>
      </c>
      <c r="S269" s="2" t="s">
        <v>598</v>
      </c>
      <c r="U269" s="20">
        <f t="shared" si="8"/>
        <v>2.8079999999999998</v>
      </c>
      <c r="V269" s="2">
        <f t="shared" si="9"/>
        <v>0</v>
      </c>
    </row>
    <row r="270" spans="1:22" ht="15" customHeight="1" x14ac:dyDescent="0.25">
      <c r="A270" s="2" t="s">
        <v>382</v>
      </c>
      <c r="B270" s="2" t="s">
        <v>383</v>
      </c>
      <c r="C270" s="2">
        <v>2014</v>
      </c>
      <c r="D270" s="2">
        <v>39.286999999999999</v>
      </c>
      <c r="E270" s="2" t="s">
        <v>598</v>
      </c>
      <c r="F270" s="2" t="s">
        <v>598</v>
      </c>
      <c r="G270" s="2" t="s">
        <v>598</v>
      </c>
      <c r="H270" s="2" t="s">
        <v>598</v>
      </c>
      <c r="I270" s="2" t="s">
        <v>598</v>
      </c>
      <c r="J270" s="2">
        <v>24.728999999999999</v>
      </c>
      <c r="K270" s="2" t="s">
        <v>598</v>
      </c>
      <c r="L270" s="2" t="s">
        <v>598</v>
      </c>
      <c r="M270" s="2">
        <v>14.558</v>
      </c>
      <c r="N270" s="2" t="s">
        <v>599</v>
      </c>
      <c r="O270" s="2" t="s">
        <v>598</v>
      </c>
      <c r="P270" s="2" t="s">
        <v>599</v>
      </c>
      <c r="Q270" s="2" t="s">
        <v>598</v>
      </c>
      <c r="R270" s="2" t="s">
        <v>599</v>
      </c>
      <c r="S270" s="2" t="s">
        <v>598</v>
      </c>
      <c r="U270" s="20">
        <f t="shared" si="8"/>
        <v>39.286999999999999</v>
      </c>
      <c r="V270" s="2">
        <f t="shared" si="9"/>
        <v>0</v>
      </c>
    </row>
    <row r="271" spans="1:22" ht="15" customHeight="1" x14ac:dyDescent="0.25">
      <c r="A271" s="2" t="s">
        <v>382</v>
      </c>
      <c r="B271" s="2" t="s">
        <v>384</v>
      </c>
      <c r="C271" s="2">
        <v>2014</v>
      </c>
      <c r="D271" s="2">
        <v>4.2370000000000001</v>
      </c>
      <c r="E271" s="2" t="s">
        <v>598</v>
      </c>
      <c r="F271" s="2" t="s">
        <v>598</v>
      </c>
      <c r="G271" s="2" t="s">
        <v>598</v>
      </c>
      <c r="H271" s="2" t="s">
        <v>598</v>
      </c>
      <c r="I271" s="2" t="s">
        <v>598</v>
      </c>
      <c r="J271" s="2" t="s">
        <v>598</v>
      </c>
      <c r="K271" s="2" t="s">
        <v>598</v>
      </c>
      <c r="L271" s="2" t="s">
        <v>598</v>
      </c>
      <c r="M271" s="2" t="s">
        <v>598</v>
      </c>
      <c r="N271" s="2" t="s">
        <v>599</v>
      </c>
      <c r="O271" s="2" t="s">
        <v>598</v>
      </c>
      <c r="P271" s="2" t="s">
        <v>599</v>
      </c>
      <c r="Q271" s="2" t="s">
        <v>598</v>
      </c>
      <c r="R271" s="2" t="s">
        <v>599</v>
      </c>
      <c r="S271" s="2" t="s">
        <v>598</v>
      </c>
      <c r="U271" s="20">
        <f t="shared" si="8"/>
        <v>4.2370000000000001</v>
      </c>
      <c r="V271" s="2">
        <f t="shared" si="9"/>
        <v>0</v>
      </c>
    </row>
    <row r="272" spans="1:22" ht="15" customHeight="1" x14ac:dyDescent="0.25">
      <c r="A272" s="2" t="s">
        <v>385</v>
      </c>
      <c r="B272" s="2" t="s">
        <v>386</v>
      </c>
      <c r="C272" s="2">
        <v>2014</v>
      </c>
      <c r="D272" s="2">
        <v>294</v>
      </c>
      <c r="E272" s="2">
        <v>165</v>
      </c>
      <c r="F272" s="2">
        <v>31</v>
      </c>
      <c r="G272" s="2">
        <v>3</v>
      </c>
      <c r="H272" s="2">
        <v>0</v>
      </c>
      <c r="I272" s="2">
        <v>80</v>
      </c>
      <c r="J272" s="2">
        <v>15</v>
      </c>
      <c r="K272" s="2">
        <v>0</v>
      </c>
      <c r="L272" s="2">
        <v>0</v>
      </c>
      <c r="M272" s="2">
        <v>0</v>
      </c>
      <c r="N272" s="2" t="s">
        <v>613</v>
      </c>
      <c r="O272" s="2" t="s">
        <v>598</v>
      </c>
      <c r="P272" s="2" t="s">
        <v>613</v>
      </c>
      <c r="Q272" s="2" t="s">
        <v>598</v>
      </c>
      <c r="R272" s="2" t="s">
        <v>613</v>
      </c>
      <c r="S272" s="2" t="s">
        <v>598</v>
      </c>
      <c r="U272" s="20">
        <f t="shared" si="8"/>
        <v>294</v>
      </c>
      <c r="V272" s="2">
        <f t="shared" si="9"/>
        <v>0</v>
      </c>
    </row>
    <row r="273" spans="1:22" ht="15" customHeight="1" x14ac:dyDescent="0.25">
      <c r="A273" s="2" t="s">
        <v>387</v>
      </c>
      <c r="B273" s="2" t="s">
        <v>388</v>
      </c>
      <c r="C273" s="2">
        <v>2014</v>
      </c>
      <c r="D273" s="2">
        <v>32.981000000000002</v>
      </c>
      <c r="E273" s="2">
        <v>6.09</v>
      </c>
      <c r="F273" s="2">
        <v>4.4000000000000004</v>
      </c>
      <c r="G273" s="2">
        <v>11.06</v>
      </c>
      <c r="H273" s="2">
        <v>11.06</v>
      </c>
      <c r="I273" s="2">
        <v>5.77</v>
      </c>
      <c r="J273" s="2">
        <v>5.66</v>
      </c>
      <c r="K273" s="2">
        <v>0</v>
      </c>
      <c r="L273" s="2">
        <v>0</v>
      </c>
      <c r="M273" s="2">
        <v>11.06</v>
      </c>
      <c r="N273" s="2" t="s">
        <v>599</v>
      </c>
      <c r="O273" s="2" t="s">
        <v>598</v>
      </c>
      <c r="P273" s="2" t="s">
        <v>599</v>
      </c>
      <c r="Q273" s="2" t="s">
        <v>598</v>
      </c>
      <c r="R273" s="2" t="s">
        <v>599</v>
      </c>
      <c r="S273" s="2" t="s">
        <v>598</v>
      </c>
      <c r="U273" s="20">
        <f t="shared" si="8"/>
        <v>32.981000000000002</v>
      </c>
      <c r="V273" s="2">
        <f t="shared" si="9"/>
        <v>0</v>
      </c>
    </row>
    <row r="274" spans="1:22" ht="15" customHeight="1" x14ac:dyDescent="0.25">
      <c r="A274" s="2" t="s">
        <v>389</v>
      </c>
      <c r="B274" s="2" t="s">
        <v>390</v>
      </c>
      <c r="C274" s="2">
        <v>2014</v>
      </c>
      <c r="D274" s="2">
        <v>106.19</v>
      </c>
      <c r="E274" s="2">
        <v>52.39</v>
      </c>
      <c r="F274" s="2">
        <v>10.17</v>
      </c>
      <c r="G274" s="2">
        <v>1.25</v>
      </c>
      <c r="H274" s="2">
        <v>0</v>
      </c>
      <c r="I274" s="2">
        <v>13.49</v>
      </c>
      <c r="J274" s="2">
        <v>28</v>
      </c>
      <c r="K274" s="2">
        <v>0</v>
      </c>
      <c r="L274" s="2">
        <v>0.89</v>
      </c>
      <c r="M274" s="2">
        <v>0</v>
      </c>
      <c r="N274" s="2" t="s">
        <v>598</v>
      </c>
      <c r="O274" s="2" t="s">
        <v>598</v>
      </c>
      <c r="P274" s="2" t="s">
        <v>598</v>
      </c>
      <c r="Q274" s="2" t="s">
        <v>598</v>
      </c>
      <c r="R274" s="2" t="s">
        <v>598</v>
      </c>
      <c r="S274" s="2" t="s">
        <v>598</v>
      </c>
      <c r="U274" s="20">
        <f t="shared" si="8"/>
        <v>106.19</v>
      </c>
      <c r="V274" s="2">
        <f t="shared" si="9"/>
        <v>0</v>
      </c>
    </row>
    <row r="275" spans="1:22" ht="15" customHeight="1" x14ac:dyDescent="0.25">
      <c r="A275" s="2" t="s">
        <v>389</v>
      </c>
      <c r="B275" s="2" t="s">
        <v>391</v>
      </c>
      <c r="C275" s="2">
        <v>2014</v>
      </c>
      <c r="D275" s="2">
        <v>18.87</v>
      </c>
      <c r="E275" s="2">
        <v>8.64</v>
      </c>
      <c r="F275" s="2">
        <v>0.8</v>
      </c>
      <c r="G275" s="2">
        <v>1.57</v>
      </c>
      <c r="H275" s="2">
        <v>0</v>
      </c>
      <c r="I275" s="2">
        <v>2.69</v>
      </c>
      <c r="J275" s="2">
        <v>5.36</v>
      </c>
      <c r="K275" s="2">
        <v>0</v>
      </c>
      <c r="L275" s="2">
        <v>0</v>
      </c>
      <c r="M275" s="2">
        <v>0</v>
      </c>
      <c r="N275" s="2" t="s">
        <v>598</v>
      </c>
      <c r="O275" s="2" t="s">
        <v>598</v>
      </c>
      <c r="P275" s="2" t="s">
        <v>598</v>
      </c>
      <c r="Q275" s="2" t="s">
        <v>598</v>
      </c>
      <c r="R275" s="2" t="s">
        <v>598</v>
      </c>
      <c r="S275" s="2" t="s">
        <v>598</v>
      </c>
      <c r="U275" s="20">
        <f t="shared" si="8"/>
        <v>18.87</v>
      </c>
      <c r="V275" s="2">
        <f t="shared" si="9"/>
        <v>0</v>
      </c>
    </row>
    <row r="276" spans="1:22" ht="15" customHeight="1" x14ac:dyDescent="0.25">
      <c r="A276" s="2" t="s">
        <v>389</v>
      </c>
      <c r="B276" s="2" t="s">
        <v>392</v>
      </c>
      <c r="C276" s="2">
        <v>2014</v>
      </c>
      <c r="D276" s="2">
        <v>6.64</v>
      </c>
      <c r="E276" s="2">
        <v>2.11</v>
      </c>
      <c r="F276" s="2">
        <v>0.91</v>
      </c>
      <c r="G276" s="2">
        <v>0.1</v>
      </c>
      <c r="H276" s="2">
        <v>0</v>
      </c>
      <c r="I276" s="2">
        <v>2.56</v>
      </c>
      <c r="J276" s="2">
        <v>0.97</v>
      </c>
      <c r="K276" s="2">
        <v>0</v>
      </c>
      <c r="L276" s="2">
        <v>0</v>
      </c>
      <c r="M276" s="2">
        <v>0</v>
      </c>
      <c r="N276" s="2" t="s">
        <v>598</v>
      </c>
      <c r="O276" s="2" t="s">
        <v>598</v>
      </c>
      <c r="P276" s="2" t="s">
        <v>598</v>
      </c>
      <c r="Q276" s="2" t="s">
        <v>598</v>
      </c>
      <c r="R276" s="2" t="s">
        <v>598</v>
      </c>
      <c r="S276" s="2" t="s">
        <v>598</v>
      </c>
      <c r="U276" s="20">
        <f t="shared" si="8"/>
        <v>6.64</v>
      </c>
      <c r="V276" s="2">
        <f t="shared" si="9"/>
        <v>0</v>
      </c>
    </row>
    <row r="277" spans="1:22" ht="15" customHeight="1" x14ac:dyDescent="0.25">
      <c r="A277" s="2" t="s">
        <v>389</v>
      </c>
      <c r="B277" s="2" t="s">
        <v>393</v>
      </c>
      <c r="C277" s="2">
        <v>2014</v>
      </c>
      <c r="D277" s="2">
        <v>38.57</v>
      </c>
      <c r="E277" s="2">
        <v>10.78</v>
      </c>
      <c r="F277" s="2">
        <v>0.43</v>
      </c>
      <c r="G277" s="2">
        <v>8.75</v>
      </c>
      <c r="H277" s="2">
        <v>0</v>
      </c>
      <c r="I277" s="2">
        <v>6.39</v>
      </c>
      <c r="J277" s="2">
        <v>12.22</v>
      </c>
      <c r="K277" s="2">
        <v>0</v>
      </c>
      <c r="L277" s="2">
        <v>0</v>
      </c>
      <c r="M277" s="2">
        <v>0</v>
      </c>
      <c r="N277" s="2" t="s">
        <v>598</v>
      </c>
      <c r="O277" s="2" t="s">
        <v>598</v>
      </c>
      <c r="P277" s="2" t="s">
        <v>598</v>
      </c>
      <c r="Q277" s="2" t="s">
        <v>598</v>
      </c>
      <c r="R277" s="2" t="s">
        <v>598</v>
      </c>
      <c r="S277" s="2" t="s">
        <v>598</v>
      </c>
      <c r="U277" s="20">
        <f t="shared" si="8"/>
        <v>38.57</v>
      </c>
      <c r="V277" s="2">
        <f t="shared" si="9"/>
        <v>0</v>
      </c>
    </row>
    <row r="278" spans="1:22" ht="15" customHeight="1" x14ac:dyDescent="0.25">
      <c r="A278" s="2" t="s">
        <v>394</v>
      </c>
      <c r="B278" s="2" t="s">
        <v>395</v>
      </c>
      <c r="C278" s="2">
        <v>2014</v>
      </c>
      <c r="D278" s="2">
        <v>69</v>
      </c>
      <c r="E278" s="2">
        <v>34.700000000000003</v>
      </c>
      <c r="F278" s="2">
        <v>15.2</v>
      </c>
      <c r="G278" s="2">
        <v>1.3</v>
      </c>
      <c r="H278" s="2" t="s">
        <v>598</v>
      </c>
      <c r="I278" s="2">
        <v>11.1</v>
      </c>
      <c r="J278" s="2">
        <v>7</v>
      </c>
      <c r="K278" s="2" t="s">
        <v>598</v>
      </c>
      <c r="L278" s="2" t="s">
        <v>598</v>
      </c>
      <c r="M278" s="2" t="s">
        <v>598</v>
      </c>
      <c r="N278" s="2" t="s">
        <v>599</v>
      </c>
      <c r="O278" s="2" t="s">
        <v>598</v>
      </c>
      <c r="P278" s="2" t="s">
        <v>599</v>
      </c>
      <c r="Q278" s="2" t="s">
        <v>598</v>
      </c>
      <c r="R278" s="2" t="s">
        <v>599</v>
      </c>
      <c r="S278" s="2" t="s">
        <v>598</v>
      </c>
      <c r="U278" s="20">
        <f t="shared" si="8"/>
        <v>69</v>
      </c>
      <c r="V278" s="2">
        <f t="shared" si="9"/>
        <v>0</v>
      </c>
    </row>
    <row r="279" spans="1:22" ht="15" customHeight="1" x14ac:dyDescent="0.25">
      <c r="A279" s="2" t="s">
        <v>394</v>
      </c>
      <c r="B279" s="2" t="s">
        <v>396</v>
      </c>
      <c r="C279" s="2">
        <v>2014</v>
      </c>
      <c r="D279" s="2">
        <v>0.84</v>
      </c>
      <c r="E279" s="2" t="s">
        <v>598</v>
      </c>
      <c r="F279" s="2" t="s">
        <v>598</v>
      </c>
      <c r="G279" s="2" t="s">
        <v>598</v>
      </c>
      <c r="H279" s="2" t="s">
        <v>598</v>
      </c>
      <c r="I279" s="2">
        <v>0.84</v>
      </c>
      <c r="J279" s="2" t="s">
        <v>598</v>
      </c>
      <c r="K279" s="2" t="s">
        <v>598</v>
      </c>
      <c r="L279" s="2" t="s">
        <v>598</v>
      </c>
      <c r="M279" s="2" t="s">
        <v>598</v>
      </c>
      <c r="N279" s="2" t="s">
        <v>599</v>
      </c>
      <c r="O279" s="2" t="s">
        <v>598</v>
      </c>
      <c r="P279" s="2" t="s">
        <v>599</v>
      </c>
      <c r="Q279" s="2" t="s">
        <v>598</v>
      </c>
      <c r="R279" s="2" t="s">
        <v>599</v>
      </c>
      <c r="S279" s="2" t="s">
        <v>598</v>
      </c>
      <c r="U279" s="20">
        <f t="shared" si="8"/>
        <v>0.84</v>
      </c>
      <c r="V279" s="2">
        <f t="shared" si="9"/>
        <v>0</v>
      </c>
    </row>
    <row r="280" spans="1:22" ht="15" customHeight="1" x14ac:dyDescent="0.25">
      <c r="A280" s="2" t="s">
        <v>397</v>
      </c>
      <c r="B280" s="2" t="s">
        <v>398</v>
      </c>
      <c r="C280" s="2">
        <v>2014</v>
      </c>
      <c r="D280" s="2">
        <v>136.19999999999999</v>
      </c>
      <c r="E280" s="2">
        <v>39.200000000000003</v>
      </c>
      <c r="F280" s="2">
        <v>41.2</v>
      </c>
      <c r="G280" s="2">
        <v>18.87</v>
      </c>
      <c r="H280" s="2">
        <v>16.027999999999999</v>
      </c>
      <c r="I280" s="2">
        <v>31.71</v>
      </c>
      <c r="J280" s="2">
        <v>5.2</v>
      </c>
      <c r="K280" s="2" t="s">
        <v>609</v>
      </c>
      <c r="L280" s="2">
        <v>0</v>
      </c>
      <c r="M280" s="2" t="s">
        <v>609</v>
      </c>
      <c r="N280" s="2" t="s">
        <v>599</v>
      </c>
      <c r="O280" s="2" t="s">
        <v>598</v>
      </c>
      <c r="P280" s="2" t="s">
        <v>599</v>
      </c>
      <c r="Q280" s="2" t="s">
        <v>598</v>
      </c>
      <c r="R280" s="2" t="s">
        <v>599</v>
      </c>
      <c r="S280" s="2" t="s">
        <v>598</v>
      </c>
      <c r="U280" s="20">
        <f t="shared" si="8"/>
        <v>136.19999999999999</v>
      </c>
      <c r="V280" s="2">
        <f t="shared" si="9"/>
        <v>0</v>
      </c>
    </row>
    <row r="281" spans="1:22" ht="15" customHeight="1" x14ac:dyDescent="0.25">
      <c r="A281" s="2" t="s">
        <v>399</v>
      </c>
      <c r="B281" s="2" t="s">
        <v>400</v>
      </c>
      <c r="C281" s="2">
        <v>2014</v>
      </c>
      <c r="D281" s="2">
        <v>21.4</v>
      </c>
      <c r="E281" s="2">
        <v>12.2</v>
      </c>
      <c r="F281" s="2">
        <v>2.6</v>
      </c>
      <c r="G281" s="2">
        <v>0.2</v>
      </c>
      <c r="H281" s="2" t="s">
        <v>598</v>
      </c>
      <c r="I281" s="2">
        <v>5.2</v>
      </c>
      <c r="J281" s="2">
        <v>1.2</v>
      </c>
      <c r="K281" s="2" t="s">
        <v>598</v>
      </c>
      <c r="L281" s="2" t="s">
        <v>598</v>
      </c>
      <c r="M281" s="2" t="s">
        <v>598</v>
      </c>
      <c r="N281" s="2" t="s">
        <v>599</v>
      </c>
      <c r="O281" s="2" t="s">
        <v>598</v>
      </c>
      <c r="P281" s="2" t="s">
        <v>599</v>
      </c>
      <c r="Q281" s="2" t="s">
        <v>598</v>
      </c>
      <c r="R281" s="2" t="s">
        <v>599</v>
      </c>
      <c r="S281" s="2" t="s">
        <v>598</v>
      </c>
      <c r="U281" s="20">
        <f t="shared" si="8"/>
        <v>21.4</v>
      </c>
      <c r="V281" s="2">
        <f t="shared" si="9"/>
        <v>0</v>
      </c>
    </row>
    <row r="282" spans="1:22" ht="15" customHeight="1" x14ac:dyDescent="0.25">
      <c r="A282" s="2" t="s">
        <v>399</v>
      </c>
      <c r="B282" s="2" t="s">
        <v>401</v>
      </c>
      <c r="C282" s="2">
        <v>2014</v>
      </c>
      <c r="D282" s="2">
        <v>14.4</v>
      </c>
      <c r="E282" s="2">
        <v>5.2</v>
      </c>
      <c r="F282" s="2">
        <v>1.2</v>
      </c>
      <c r="G282" s="2">
        <v>3.6</v>
      </c>
      <c r="H282" s="2" t="s">
        <v>598</v>
      </c>
      <c r="I282" s="2">
        <v>3.2</v>
      </c>
      <c r="J282" s="2">
        <v>1.2</v>
      </c>
      <c r="K282" s="2" t="s">
        <v>598</v>
      </c>
      <c r="L282" s="2" t="s">
        <v>598</v>
      </c>
      <c r="M282" s="2" t="s">
        <v>598</v>
      </c>
      <c r="N282" s="2" t="s">
        <v>599</v>
      </c>
      <c r="O282" s="2" t="s">
        <v>598</v>
      </c>
      <c r="P282" s="2" t="s">
        <v>599</v>
      </c>
      <c r="Q282" s="2" t="s">
        <v>598</v>
      </c>
      <c r="R282" s="2" t="s">
        <v>599</v>
      </c>
      <c r="S282" s="2" t="s">
        <v>598</v>
      </c>
      <c r="U282" s="20">
        <f t="shared" si="8"/>
        <v>14.4</v>
      </c>
      <c r="V282" s="2">
        <f t="shared" si="9"/>
        <v>0</v>
      </c>
    </row>
    <row r="283" spans="1:22" ht="15" customHeight="1" x14ac:dyDescent="0.25">
      <c r="A283" s="2" t="s">
        <v>399</v>
      </c>
      <c r="B283" s="2" t="s">
        <v>402</v>
      </c>
      <c r="C283" s="2">
        <v>2014</v>
      </c>
      <c r="D283" s="2">
        <v>505</v>
      </c>
      <c r="E283" s="2">
        <v>247.8</v>
      </c>
      <c r="F283" s="2">
        <v>46.7</v>
      </c>
      <c r="G283" s="2" t="s">
        <v>598</v>
      </c>
      <c r="H283" s="2" t="s">
        <v>598</v>
      </c>
      <c r="I283" s="2">
        <v>72.7</v>
      </c>
      <c r="J283" s="2">
        <v>123.8</v>
      </c>
      <c r="K283" s="2">
        <v>1.7</v>
      </c>
      <c r="L283" s="2" t="s">
        <v>598</v>
      </c>
      <c r="M283" s="2">
        <v>12.3</v>
      </c>
      <c r="N283" s="2" t="s">
        <v>599</v>
      </c>
      <c r="O283" s="2" t="s">
        <v>598</v>
      </c>
      <c r="P283" s="2" t="s">
        <v>599</v>
      </c>
      <c r="Q283" s="2" t="s">
        <v>598</v>
      </c>
      <c r="R283" s="2" t="s">
        <v>599</v>
      </c>
      <c r="S283" s="2" t="s">
        <v>598</v>
      </c>
      <c r="U283" s="20">
        <f t="shared" si="8"/>
        <v>505</v>
      </c>
      <c r="V283" s="2">
        <f t="shared" si="9"/>
        <v>0</v>
      </c>
    </row>
    <row r="284" spans="1:22" ht="15" customHeight="1" x14ac:dyDescent="0.25">
      <c r="A284" s="2" t="s">
        <v>399</v>
      </c>
      <c r="B284" s="2" t="s">
        <v>403</v>
      </c>
      <c r="C284" s="2">
        <v>2014</v>
      </c>
      <c r="D284" s="2">
        <v>100.3</v>
      </c>
      <c r="E284" s="2" t="s">
        <v>598</v>
      </c>
      <c r="F284" s="2" t="s">
        <v>598</v>
      </c>
      <c r="G284" s="2">
        <v>100.3</v>
      </c>
      <c r="H284" s="2" t="s">
        <v>598</v>
      </c>
      <c r="I284" s="2" t="s">
        <v>598</v>
      </c>
      <c r="J284" s="2" t="s">
        <v>598</v>
      </c>
      <c r="K284" s="2" t="s">
        <v>598</v>
      </c>
      <c r="L284" s="2" t="s">
        <v>598</v>
      </c>
      <c r="M284" s="2" t="s">
        <v>598</v>
      </c>
      <c r="N284" s="2" t="s">
        <v>599</v>
      </c>
      <c r="O284" s="2" t="s">
        <v>598</v>
      </c>
      <c r="P284" s="2" t="s">
        <v>599</v>
      </c>
      <c r="Q284" s="2" t="s">
        <v>598</v>
      </c>
      <c r="R284" s="2" t="s">
        <v>599</v>
      </c>
      <c r="S284" s="2" t="s">
        <v>598</v>
      </c>
      <c r="U284" s="20">
        <f t="shared" si="8"/>
        <v>100.3</v>
      </c>
      <c r="V284" s="2">
        <f t="shared" si="9"/>
        <v>0</v>
      </c>
    </row>
    <row r="285" spans="1:22" ht="15" customHeight="1" x14ac:dyDescent="0.25">
      <c r="A285" s="2" t="s">
        <v>399</v>
      </c>
      <c r="B285" s="2" t="s">
        <v>404</v>
      </c>
      <c r="C285" s="2">
        <v>2014</v>
      </c>
      <c r="D285" s="2">
        <v>7.5</v>
      </c>
      <c r="E285" s="2">
        <v>1.6</v>
      </c>
      <c r="F285" s="2">
        <v>2.7</v>
      </c>
      <c r="G285" s="2" t="s">
        <v>598</v>
      </c>
      <c r="H285" s="2" t="s">
        <v>598</v>
      </c>
      <c r="I285" s="2">
        <v>2.9</v>
      </c>
      <c r="J285" s="2">
        <v>0.32</v>
      </c>
      <c r="K285" s="2" t="s">
        <v>598</v>
      </c>
      <c r="L285" s="2" t="s">
        <v>598</v>
      </c>
      <c r="M285" s="2">
        <v>7.4999999999999997E-2</v>
      </c>
      <c r="N285" s="2" t="s">
        <v>599</v>
      </c>
      <c r="O285" s="2" t="s">
        <v>598</v>
      </c>
      <c r="P285" s="2" t="s">
        <v>599</v>
      </c>
      <c r="Q285" s="2" t="s">
        <v>598</v>
      </c>
      <c r="R285" s="2" t="s">
        <v>599</v>
      </c>
      <c r="S285" s="2" t="s">
        <v>598</v>
      </c>
      <c r="U285" s="20">
        <f t="shared" si="8"/>
        <v>7.5</v>
      </c>
      <c r="V285" s="2">
        <f t="shared" si="9"/>
        <v>0</v>
      </c>
    </row>
    <row r="286" spans="1:22"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U286" s="20">
        <f t="shared" si="8"/>
        <v>0</v>
      </c>
      <c r="V286" s="2">
        <f t="shared" si="9"/>
        <v>0</v>
      </c>
    </row>
    <row r="287" spans="1:22"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U287" s="20">
        <f t="shared" si="8"/>
        <v>0</v>
      </c>
      <c r="V287" s="2">
        <f t="shared" si="9"/>
        <v>0</v>
      </c>
    </row>
    <row r="288" spans="1:22"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U288" s="20">
        <f t="shared" si="8"/>
        <v>0</v>
      </c>
      <c r="V288" s="2">
        <f t="shared" si="9"/>
        <v>0</v>
      </c>
    </row>
    <row r="289" spans="1:22"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U289" s="20">
        <f t="shared" si="8"/>
        <v>0</v>
      </c>
      <c r="V289" s="2">
        <f t="shared" si="9"/>
        <v>0</v>
      </c>
    </row>
    <row r="290" spans="1:22" ht="15" customHeight="1" x14ac:dyDescent="0.25">
      <c r="A290" s="2" t="s">
        <v>410</v>
      </c>
      <c r="B290" s="2" t="s">
        <v>411</v>
      </c>
      <c r="C290" s="2">
        <v>2014</v>
      </c>
      <c r="D290" s="2">
        <v>3.1</v>
      </c>
      <c r="E290" s="2">
        <v>0.8</v>
      </c>
      <c r="F290" s="2">
        <v>0.9</v>
      </c>
      <c r="G290" s="2">
        <v>0.6</v>
      </c>
      <c r="H290" s="2" t="s">
        <v>598</v>
      </c>
      <c r="I290" s="2">
        <v>0.8</v>
      </c>
      <c r="J290" s="2">
        <v>0.04</v>
      </c>
      <c r="K290" s="2" t="s">
        <v>598</v>
      </c>
      <c r="L290" s="2" t="s">
        <v>598</v>
      </c>
      <c r="M290" s="2" t="s">
        <v>598</v>
      </c>
      <c r="N290" s="2" t="s">
        <v>599</v>
      </c>
      <c r="O290" s="2" t="s">
        <v>598</v>
      </c>
      <c r="P290" s="2" t="s">
        <v>599</v>
      </c>
      <c r="Q290" s="2" t="s">
        <v>598</v>
      </c>
      <c r="R290" s="2" t="s">
        <v>599</v>
      </c>
      <c r="S290" s="2" t="s">
        <v>598</v>
      </c>
      <c r="U290" s="20">
        <f t="shared" si="8"/>
        <v>3.1</v>
      </c>
      <c r="V290" s="2">
        <f t="shared" si="9"/>
        <v>0</v>
      </c>
    </row>
    <row r="291" spans="1:22" ht="15" customHeight="1" x14ac:dyDescent="0.25">
      <c r="A291" s="2" t="s">
        <v>410</v>
      </c>
      <c r="B291" s="2" t="s">
        <v>412</v>
      </c>
      <c r="C291" s="2">
        <v>2014</v>
      </c>
      <c r="D291" s="2">
        <v>39.6</v>
      </c>
      <c r="E291" s="2">
        <v>11.8</v>
      </c>
      <c r="F291" s="2">
        <v>5.8</v>
      </c>
      <c r="G291" s="2">
        <v>11.8</v>
      </c>
      <c r="H291" s="2" t="s">
        <v>598</v>
      </c>
      <c r="I291" s="2">
        <v>7.4</v>
      </c>
      <c r="J291" s="2">
        <v>2.8</v>
      </c>
      <c r="K291" s="2" t="s">
        <v>598</v>
      </c>
      <c r="L291" s="2" t="s">
        <v>598</v>
      </c>
      <c r="M291" s="2" t="s">
        <v>598</v>
      </c>
      <c r="N291" s="2" t="s">
        <v>599</v>
      </c>
      <c r="O291" s="2" t="s">
        <v>598</v>
      </c>
      <c r="P291" s="2" t="s">
        <v>599</v>
      </c>
      <c r="Q291" s="2" t="s">
        <v>598</v>
      </c>
      <c r="R291" s="2" t="s">
        <v>599</v>
      </c>
      <c r="S291" s="2" t="s">
        <v>598</v>
      </c>
      <c r="U291" s="20">
        <f t="shared" si="8"/>
        <v>39.6</v>
      </c>
      <c r="V291" s="2">
        <f t="shared" si="9"/>
        <v>0</v>
      </c>
    </row>
    <row r="292" spans="1:22" ht="15" customHeight="1" x14ac:dyDescent="0.25">
      <c r="A292" s="2" t="s">
        <v>413</v>
      </c>
      <c r="B292" s="2" t="s">
        <v>414</v>
      </c>
      <c r="C292" s="2">
        <v>2014</v>
      </c>
      <c r="D292" s="2">
        <v>2396</v>
      </c>
      <c r="E292" s="2" t="s">
        <v>598</v>
      </c>
      <c r="F292" s="2" t="s">
        <v>598</v>
      </c>
      <c r="G292" s="2" t="s">
        <v>598</v>
      </c>
      <c r="H292" s="2" t="s">
        <v>598</v>
      </c>
      <c r="I292" s="2" t="s">
        <v>598</v>
      </c>
      <c r="J292" s="2" t="s">
        <v>598</v>
      </c>
      <c r="K292" s="2" t="s">
        <v>598</v>
      </c>
      <c r="L292" s="2" t="s">
        <v>598</v>
      </c>
      <c r="M292" s="2" t="s">
        <v>598</v>
      </c>
      <c r="N292" s="2" t="s">
        <v>769</v>
      </c>
      <c r="O292" s="2">
        <v>865</v>
      </c>
      <c r="P292" s="2" t="s">
        <v>770</v>
      </c>
      <c r="Q292" s="2">
        <v>691</v>
      </c>
      <c r="R292" s="2" t="s">
        <v>771</v>
      </c>
      <c r="S292" s="2">
        <v>840</v>
      </c>
      <c r="U292" s="20">
        <f t="shared" si="8"/>
        <v>2396</v>
      </c>
      <c r="V292" s="2">
        <f t="shared" si="9"/>
        <v>2396</v>
      </c>
    </row>
    <row r="293" spans="1:22" ht="15" customHeight="1" x14ac:dyDescent="0.25">
      <c r="A293" s="2" t="s">
        <v>415</v>
      </c>
      <c r="B293" s="2" t="s">
        <v>416</v>
      </c>
      <c r="C293" s="2">
        <v>2014</v>
      </c>
      <c r="D293" s="2">
        <v>10.45514</v>
      </c>
      <c r="E293" s="2">
        <v>6.3660750000000004</v>
      </c>
      <c r="F293" s="2">
        <v>0.66105700000000001</v>
      </c>
      <c r="G293" s="2">
        <v>0.28616799999999998</v>
      </c>
      <c r="H293" s="2" t="s">
        <v>598</v>
      </c>
      <c r="I293" s="2">
        <v>2.2477800000000001</v>
      </c>
      <c r="J293" s="2">
        <v>0.89405999999999997</v>
      </c>
      <c r="K293" s="2" t="s">
        <v>598</v>
      </c>
      <c r="L293" s="2" t="s">
        <v>598</v>
      </c>
      <c r="M293" s="2" t="s">
        <v>598</v>
      </c>
      <c r="N293" s="2" t="s">
        <v>599</v>
      </c>
      <c r="O293" s="2" t="s">
        <v>598</v>
      </c>
      <c r="P293" s="2" t="s">
        <v>599</v>
      </c>
      <c r="Q293" s="2" t="s">
        <v>598</v>
      </c>
      <c r="R293" s="2" t="s">
        <v>599</v>
      </c>
      <c r="S293" s="2" t="s">
        <v>598</v>
      </c>
      <c r="U293" s="20">
        <f t="shared" si="8"/>
        <v>10.45514</v>
      </c>
      <c r="V293" s="2">
        <f t="shared" si="9"/>
        <v>0</v>
      </c>
    </row>
    <row r="294" spans="1:22" ht="15" customHeight="1" x14ac:dyDescent="0.25">
      <c r="A294" s="2" t="s">
        <v>415</v>
      </c>
      <c r="B294" s="2" t="s">
        <v>417</v>
      </c>
      <c r="C294" s="2">
        <v>2014</v>
      </c>
      <c r="D294" s="2">
        <v>0.79830800000000002</v>
      </c>
      <c r="E294" s="2">
        <v>0.79830800000000002</v>
      </c>
      <c r="F294" s="2">
        <v>0</v>
      </c>
      <c r="G294" s="2">
        <v>0</v>
      </c>
      <c r="H294" s="2">
        <v>0</v>
      </c>
      <c r="I294" s="2">
        <v>0</v>
      </c>
      <c r="J294" s="2">
        <v>0</v>
      </c>
      <c r="K294" s="2">
        <v>0</v>
      </c>
      <c r="L294" s="2">
        <v>0</v>
      </c>
      <c r="M294" s="2">
        <v>0</v>
      </c>
      <c r="N294" s="2" t="s">
        <v>599</v>
      </c>
      <c r="O294" s="2" t="s">
        <v>598</v>
      </c>
      <c r="P294" s="2" t="s">
        <v>599</v>
      </c>
      <c r="Q294" s="2" t="s">
        <v>598</v>
      </c>
      <c r="R294" s="2" t="s">
        <v>599</v>
      </c>
      <c r="S294" s="2" t="s">
        <v>598</v>
      </c>
      <c r="U294" s="20">
        <f t="shared" si="8"/>
        <v>0.79830800000000002</v>
      </c>
      <c r="V294" s="2">
        <f t="shared" si="9"/>
        <v>0</v>
      </c>
    </row>
    <row r="295" spans="1:22" ht="15" customHeight="1" x14ac:dyDescent="0.25">
      <c r="A295" s="2" t="s">
        <v>415</v>
      </c>
      <c r="B295" s="2" t="s">
        <v>418</v>
      </c>
      <c r="C295" s="2">
        <v>2014</v>
      </c>
      <c r="D295" s="2">
        <v>3.0086210000000002</v>
      </c>
      <c r="E295" s="2">
        <v>2.7372570000000001</v>
      </c>
      <c r="F295" s="2">
        <v>0</v>
      </c>
      <c r="G295" s="2">
        <v>0</v>
      </c>
      <c r="H295" s="2">
        <v>0</v>
      </c>
      <c r="I295" s="2">
        <v>0.27136399999999999</v>
      </c>
      <c r="J295" s="2">
        <v>0</v>
      </c>
      <c r="K295" s="2">
        <v>0</v>
      </c>
      <c r="L295" s="2">
        <v>0</v>
      </c>
      <c r="M295" s="2">
        <v>0</v>
      </c>
      <c r="N295" s="2" t="s">
        <v>599</v>
      </c>
      <c r="O295" s="2" t="s">
        <v>598</v>
      </c>
      <c r="P295" s="2" t="s">
        <v>599</v>
      </c>
      <c r="Q295" s="2" t="s">
        <v>598</v>
      </c>
      <c r="R295" s="2" t="s">
        <v>599</v>
      </c>
      <c r="S295" s="2" t="s">
        <v>598</v>
      </c>
      <c r="U295" s="20">
        <f t="shared" si="8"/>
        <v>3.0086210000000002</v>
      </c>
      <c r="V295" s="2">
        <f t="shared" si="9"/>
        <v>0</v>
      </c>
    </row>
    <row r="296" spans="1:22" ht="15" customHeight="1" x14ac:dyDescent="0.25">
      <c r="A296" s="2" t="s">
        <v>415</v>
      </c>
      <c r="B296" s="2" t="s">
        <v>419</v>
      </c>
      <c r="C296" s="2">
        <v>2014</v>
      </c>
      <c r="D296" s="2">
        <v>118.904269</v>
      </c>
      <c r="E296" s="2">
        <v>55.429540000000003</v>
      </c>
      <c r="F296" s="2">
        <v>13.21546</v>
      </c>
      <c r="G296" s="2">
        <v>8.8955420000000007</v>
      </c>
      <c r="H296" s="2" t="s">
        <v>598</v>
      </c>
      <c r="I296" s="2">
        <v>21.51219</v>
      </c>
      <c r="J296" s="2">
        <v>19.85155</v>
      </c>
      <c r="K296" s="2" t="s">
        <v>598</v>
      </c>
      <c r="L296" s="2" t="s">
        <v>598</v>
      </c>
      <c r="M296" s="2" t="s">
        <v>598</v>
      </c>
      <c r="N296" s="2" t="s">
        <v>599</v>
      </c>
      <c r="O296" s="2" t="s">
        <v>598</v>
      </c>
      <c r="P296" s="2" t="s">
        <v>599</v>
      </c>
      <c r="Q296" s="2" t="s">
        <v>598</v>
      </c>
      <c r="R296" s="2" t="s">
        <v>599</v>
      </c>
      <c r="S296" s="2" t="s">
        <v>598</v>
      </c>
      <c r="U296" s="20">
        <f t="shared" si="8"/>
        <v>118.904269</v>
      </c>
      <c r="V296" s="2">
        <f t="shared" si="9"/>
        <v>0</v>
      </c>
    </row>
    <row r="297" spans="1:22" ht="15" customHeight="1" x14ac:dyDescent="0.25">
      <c r="A297" s="2" t="s">
        <v>420</v>
      </c>
      <c r="B297" s="2" t="s">
        <v>421</v>
      </c>
      <c r="C297" s="2">
        <v>2014</v>
      </c>
      <c r="D297" s="2">
        <v>936.6</v>
      </c>
      <c r="E297" s="2">
        <v>482.6</v>
      </c>
      <c r="F297" s="2">
        <v>40.1</v>
      </c>
      <c r="G297" s="2">
        <v>58.4</v>
      </c>
      <c r="H297" s="2" t="s">
        <v>598</v>
      </c>
      <c r="I297" s="2">
        <v>168.4</v>
      </c>
      <c r="J297" s="2">
        <v>66.400000000000006</v>
      </c>
      <c r="K297" s="2">
        <v>0.6</v>
      </c>
      <c r="L297" s="2">
        <v>88.3</v>
      </c>
      <c r="M297" s="2">
        <v>30.3</v>
      </c>
      <c r="N297" s="2" t="s">
        <v>599</v>
      </c>
      <c r="O297" s="2" t="s">
        <v>598</v>
      </c>
      <c r="P297" s="2" t="s">
        <v>599</v>
      </c>
      <c r="Q297" s="2" t="s">
        <v>598</v>
      </c>
      <c r="R297" s="2" t="s">
        <v>599</v>
      </c>
      <c r="S297" s="2" t="s">
        <v>598</v>
      </c>
      <c r="U297" s="20">
        <f t="shared" si="8"/>
        <v>936.6</v>
      </c>
      <c r="V297" s="2">
        <f t="shared" si="9"/>
        <v>0</v>
      </c>
    </row>
    <row r="298" spans="1:22" ht="15" customHeight="1" x14ac:dyDescent="0.25">
      <c r="A298" s="2" t="s">
        <v>422</v>
      </c>
      <c r="B298" s="2" t="s">
        <v>423</v>
      </c>
      <c r="C298" s="2">
        <v>2014</v>
      </c>
      <c r="D298" s="2">
        <v>198.25700000000001</v>
      </c>
      <c r="E298" s="2">
        <v>86.814999999999998</v>
      </c>
      <c r="F298" s="2">
        <v>29.934000000000001</v>
      </c>
      <c r="G298" s="2">
        <v>17.006</v>
      </c>
      <c r="H298" s="2" t="s">
        <v>598</v>
      </c>
      <c r="I298" s="2">
        <v>37.741</v>
      </c>
      <c r="J298" s="2">
        <v>19.629000000000001</v>
      </c>
      <c r="K298" s="2" t="s">
        <v>598</v>
      </c>
      <c r="L298" s="2">
        <v>1.032</v>
      </c>
      <c r="M298" s="2">
        <v>8.9499999999999993</v>
      </c>
      <c r="N298" s="2" t="s">
        <v>599</v>
      </c>
      <c r="O298" s="2" t="s">
        <v>598</v>
      </c>
      <c r="P298" s="2" t="s">
        <v>599</v>
      </c>
      <c r="Q298" s="2" t="s">
        <v>598</v>
      </c>
      <c r="R298" s="2" t="s">
        <v>599</v>
      </c>
      <c r="S298" s="2" t="s">
        <v>598</v>
      </c>
      <c r="U298" s="20">
        <f t="shared" si="8"/>
        <v>198.25700000000001</v>
      </c>
      <c r="V298" s="2">
        <f t="shared" si="9"/>
        <v>0</v>
      </c>
    </row>
    <row r="299" spans="1:22" ht="15" customHeight="1" x14ac:dyDescent="0.25">
      <c r="A299" s="2" t="s">
        <v>422</v>
      </c>
      <c r="B299" s="2" t="s">
        <v>424</v>
      </c>
      <c r="C299" s="2">
        <v>2014</v>
      </c>
      <c r="D299" s="2">
        <v>5.8079999999999998</v>
      </c>
      <c r="E299" s="2">
        <v>1.331</v>
      </c>
      <c r="F299" s="2">
        <v>1.8759999999999999</v>
      </c>
      <c r="G299" s="2" t="s">
        <v>598</v>
      </c>
      <c r="H299" s="2" t="s">
        <v>598</v>
      </c>
      <c r="I299" s="2">
        <v>2.468</v>
      </c>
      <c r="J299" s="2">
        <v>9.4E-2</v>
      </c>
      <c r="K299" s="2" t="s">
        <v>598</v>
      </c>
      <c r="L299" s="2" t="s">
        <v>598</v>
      </c>
      <c r="M299" s="2" t="s">
        <v>598</v>
      </c>
      <c r="N299" s="2" t="s">
        <v>599</v>
      </c>
      <c r="O299" s="2" t="s">
        <v>598</v>
      </c>
      <c r="P299" s="2" t="s">
        <v>599</v>
      </c>
      <c r="Q299" s="2" t="s">
        <v>598</v>
      </c>
      <c r="R299" s="2" t="s">
        <v>599</v>
      </c>
      <c r="S299" s="2" t="s">
        <v>598</v>
      </c>
      <c r="U299" s="20">
        <f t="shared" si="8"/>
        <v>5.8079999999999998</v>
      </c>
      <c r="V299" s="2">
        <f t="shared" si="9"/>
        <v>0</v>
      </c>
    </row>
    <row r="300" spans="1:22" ht="15" customHeight="1" x14ac:dyDescent="0.25">
      <c r="A300" s="2" t="s">
        <v>425</v>
      </c>
      <c r="B300" s="2" t="s">
        <v>426</v>
      </c>
      <c r="C300" s="2">
        <v>2014</v>
      </c>
      <c r="D300" s="2">
        <v>10.9</v>
      </c>
      <c r="E300" s="2">
        <v>4.4000000000000004</v>
      </c>
      <c r="F300" s="2">
        <v>3.9</v>
      </c>
      <c r="G300" s="2">
        <v>0</v>
      </c>
      <c r="H300" s="2">
        <v>0</v>
      </c>
      <c r="I300" s="2">
        <v>1.9</v>
      </c>
      <c r="J300" s="2">
        <v>0.1</v>
      </c>
      <c r="K300" s="2">
        <v>0</v>
      </c>
      <c r="L300" s="2">
        <v>0.5</v>
      </c>
      <c r="M300" s="2">
        <v>0</v>
      </c>
      <c r="N300" s="2" t="s">
        <v>599</v>
      </c>
      <c r="O300" s="2" t="s">
        <v>598</v>
      </c>
      <c r="P300" s="2" t="s">
        <v>599</v>
      </c>
      <c r="Q300" s="2" t="s">
        <v>598</v>
      </c>
      <c r="R300" s="2" t="s">
        <v>599</v>
      </c>
      <c r="S300" s="2" t="s">
        <v>598</v>
      </c>
      <c r="U300" s="20">
        <f t="shared" si="8"/>
        <v>10.9</v>
      </c>
      <c r="V300" s="2">
        <f t="shared" si="9"/>
        <v>0</v>
      </c>
    </row>
    <row r="301" spans="1:22" ht="15" customHeight="1" x14ac:dyDescent="0.25">
      <c r="A301" s="2" t="s">
        <v>425</v>
      </c>
      <c r="B301" s="2" t="s">
        <v>427</v>
      </c>
      <c r="C301" s="2">
        <v>2014</v>
      </c>
      <c r="D301" s="2">
        <v>168.6</v>
      </c>
      <c r="E301" s="2">
        <v>91</v>
      </c>
      <c r="F301" s="2">
        <v>13.9</v>
      </c>
      <c r="G301" s="2">
        <v>5.6</v>
      </c>
      <c r="H301" s="2">
        <v>0</v>
      </c>
      <c r="I301" s="2">
        <v>23.2</v>
      </c>
      <c r="J301" s="2">
        <v>15.6</v>
      </c>
      <c r="K301" s="2">
        <v>0.2</v>
      </c>
      <c r="L301" s="2">
        <v>0</v>
      </c>
      <c r="M301" s="2">
        <v>18.399999999999999</v>
      </c>
      <c r="N301" s="2" t="s">
        <v>599</v>
      </c>
      <c r="O301" s="2" t="s">
        <v>598</v>
      </c>
      <c r="P301" s="2" t="s">
        <v>599</v>
      </c>
      <c r="Q301" s="2" t="s">
        <v>598</v>
      </c>
      <c r="R301" s="2" t="s">
        <v>599</v>
      </c>
      <c r="S301" s="2" t="s">
        <v>598</v>
      </c>
      <c r="U301" s="20">
        <f t="shared" si="8"/>
        <v>168.6</v>
      </c>
      <c r="V301" s="2">
        <f t="shared" si="9"/>
        <v>0</v>
      </c>
    </row>
    <row r="302" spans="1:22" ht="15" customHeight="1" x14ac:dyDescent="0.25">
      <c r="A302" s="2" t="s">
        <v>425</v>
      </c>
      <c r="B302" s="2" t="s">
        <v>428</v>
      </c>
      <c r="C302" s="2">
        <v>2014</v>
      </c>
      <c r="D302" s="2">
        <v>16.899999999999999</v>
      </c>
      <c r="E302" s="2">
        <v>11.2</v>
      </c>
      <c r="F302" s="2">
        <v>1.9</v>
      </c>
      <c r="G302" s="2">
        <v>0.2</v>
      </c>
      <c r="H302" s="2">
        <v>0</v>
      </c>
      <c r="I302" s="2">
        <v>1.8</v>
      </c>
      <c r="J302" s="2">
        <v>0.7</v>
      </c>
      <c r="K302" s="2">
        <v>0</v>
      </c>
      <c r="L302" s="2">
        <v>0</v>
      </c>
      <c r="M302" s="2">
        <v>1</v>
      </c>
      <c r="N302" s="2" t="s">
        <v>599</v>
      </c>
      <c r="O302" s="2" t="s">
        <v>598</v>
      </c>
      <c r="P302" s="2" t="s">
        <v>599</v>
      </c>
      <c r="Q302" s="2" t="s">
        <v>598</v>
      </c>
      <c r="R302" s="2" t="s">
        <v>599</v>
      </c>
      <c r="S302" s="2" t="s">
        <v>598</v>
      </c>
      <c r="U302" s="20">
        <f t="shared" si="8"/>
        <v>16.899999999999999</v>
      </c>
      <c r="V302" s="2">
        <f t="shared" si="9"/>
        <v>0</v>
      </c>
    </row>
    <row r="303" spans="1:22" ht="15" customHeight="1" x14ac:dyDescent="0.25">
      <c r="A303" s="2" t="s">
        <v>425</v>
      </c>
      <c r="B303" s="2" t="s">
        <v>429</v>
      </c>
      <c r="C303" s="2">
        <v>2014</v>
      </c>
      <c r="D303" s="2">
        <v>1312</v>
      </c>
      <c r="E303" s="2">
        <v>506.1</v>
      </c>
      <c r="F303" s="2">
        <v>177.4</v>
      </c>
      <c r="G303" s="2">
        <v>52.1</v>
      </c>
      <c r="H303" s="2">
        <v>0</v>
      </c>
      <c r="I303" s="2">
        <v>148.19999999999999</v>
      </c>
      <c r="J303" s="2">
        <v>111.1</v>
      </c>
      <c r="K303" s="2">
        <v>6</v>
      </c>
      <c r="L303" s="2">
        <v>27.3</v>
      </c>
      <c r="M303" s="2">
        <v>124.7</v>
      </c>
      <c r="N303" s="2" t="s">
        <v>772</v>
      </c>
      <c r="O303" s="2">
        <v>90.8</v>
      </c>
      <c r="P303" s="2" t="s">
        <v>599</v>
      </c>
      <c r="Q303" s="2" t="s">
        <v>598</v>
      </c>
      <c r="R303" s="2" t="s">
        <v>599</v>
      </c>
      <c r="S303" s="2" t="s">
        <v>598</v>
      </c>
      <c r="U303" s="20">
        <f t="shared" si="8"/>
        <v>1312</v>
      </c>
      <c r="V303" s="2">
        <f t="shared" si="9"/>
        <v>90.8</v>
      </c>
    </row>
    <row r="304" spans="1:22" ht="15" customHeight="1" x14ac:dyDescent="0.25">
      <c r="A304" s="2" t="s">
        <v>425</v>
      </c>
      <c r="B304" s="2" t="s">
        <v>430</v>
      </c>
      <c r="C304" s="2">
        <v>2014</v>
      </c>
      <c r="D304" s="2">
        <v>16</v>
      </c>
      <c r="E304" s="2">
        <v>7.4</v>
      </c>
      <c r="F304" s="2">
        <v>4.9000000000000004</v>
      </c>
      <c r="G304" s="2">
        <v>0.1</v>
      </c>
      <c r="H304" s="2">
        <v>0</v>
      </c>
      <c r="I304" s="2">
        <v>3.4</v>
      </c>
      <c r="J304" s="2">
        <v>0.2</v>
      </c>
      <c r="K304" s="2">
        <v>0</v>
      </c>
      <c r="L304" s="2">
        <v>0</v>
      </c>
      <c r="M304" s="2">
        <v>0</v>
      </c>
      <c r="N304" s="2" t="s">
        <v>599</v>
      </c>
      <c r="O304" s="2" t="s">
        <v>598</v>
      </c>
      <c r="P304" s="2" t="s">
        <v>599</v>
      </c>
      <c r="Q304" s="2" t="s">
        <v>598</v>
      </c>
      <c r="R304" s="2" t="s">
        <v>599</v>
      </c>
      <c r="S304" s="2" t="s">
        <v>598</v>
      </c>
      <c r="U304" s="20">
        <f t="shared" si="8"/>
        <v>16</v>
      </c>
      <c r="V304" s="2">
        <f t="shared" si="9"/>
        <v>0</v>
      </c>
    </row>
    <row r="305" spans="1:22" ht="15" customHeight="1" x14ac:dyDescent="0.25">
      <c r="A305" s="2" t="s">
        <v>425</v>
      </c>
      <c r="B305" s="2" t="s">
        <v>431</v>
      </c>
      <c r="C305" s="2">
        <v>2014</v>
      </c>
      <c r="D305" s="2">
        <v>29.7</v>
      </c>
      <c r="E305" s="2">
        <v>13.7</v>
      </c>
      <c r="F305" s="2">
        <v>0.9</v>
      </c>
      <c r="G305" s="2">
        <v>5.4</v>
      </c>
      <c r="H305" s="2">
        <v>0</v>
      </c>
      <c r="I305" s="2">
        <v>6.9</v>
      </c>
      <c r="J305" s="2">
        <v>2.1</v>
      </c>
      <c r="K305" s="2">
        <v>0.6</v>
      </c>
      <c r="L305" s="2">
        <v>0</v>
      </c>
      <c r="M305" s="2">
        <v>0.1</v>
      </c>
      <c r="N305" s="2" t="s">
        <v>599</v>
      </c>
      <c r="O305" s="2" t="s">
        <v>598</v>
      </c>
      <c r="P305" s="2" t="s">
        <v>599</v>
      </c>
      <c r="Q305" s="2" t="s">
        <v>598</v>
      </c>
      <c r="R305" s="2" t="s">
        <v>599</v>
      </c>
      <c r="S305" s="2" t="s">
        <v>598</v>
      </c>
      <c r="U305" s="20">
        <f t="shared" si="8"/>
        <v>29.7</v>
      </c>
      <c r="V305" s="2">
        <f t="shared" si="9"/>
        <v>0</v>
      </c>
    </row>
    <row r="306" spans="1:22"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U306" s="20">
        <f t="shared" si="8"/>
        <v>0</v>
      </c>
      <c r="V306" s="2">
        <f t="shared" si="9"/>
        <v>0</v>
      </c>
    </row>
    <row r="307" spans="1:22"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U307" s="20">
        <f t="shared" si="8"/>
        <v>0</v>
      </c>
      <c r="V307" s="2">
        <f t="shared" si="9"/>
        <v>0</v>
      </c>
    </row>
    <row r="308" spans="1:22" ht="15" customHeight="1" x14ac:dyDescent="0.25">
      <c r="A308" s="2" t="s">
        <v>432</v>
      </c>
      <c r="B308" s="2" t="s">
        <v>435</v>
      </c>
      <c r="C308" s="2">
        <v>2014</v>
      </c>
      <c r="D308" s="2">
        <v>605</v>
      </c>
      <c r="E308" s="2">
        <v>316</v>
      </c>
      <c r="F308" s="2">
        <v>15</v>
      </c>
      <c r="G308" s="2">
        <v>210</v>
      </c>
      <c r="H308" s="2">
        <v>68</v>
      </c>
      <c r="I308" s="2">
        <v>72</v>
      </c>
      <c r="J308" s="2">
        <v>74</v>
      </c>
      <c r="K308" s="2">
        <v>2</v>
      </c>
      <c r="L308" s="2">
        <v>0</v>
      </c>
      <c r="M308" s="2">
        <v>210</v>
      </c>
      <c r="N308" s="2" t="s">
        <v>599</v>
      </c>
      <c r="O308" s="2" t="s">
        <v>598</v>
      </c>
      <c r="P308" s="2" t="s">
        <v>599</v>
      </c>
      <c r="Q308" s="2" t="s">
        <v>598</v>
      </c>
      <c r="R308" s="2" t="s">
        <v>599</v>
      </c>
      <c r="S308" s="2" t="s">
        <v>598</v>
      </c>
      <c r="U308" s="20">
        <f t="shared" si="8"/>
        <v>605</v>
      </c>
      <c r="V308" s="2">
        <f t="shared" si="9"/>
        <v>0</v>
      </c>
    </row>
    <row r="309" spans="1:22" ht="15" customHeight="1" x14ac:dyDescent="0.25">
      <c r="A309" s="2" t="s">
        <v>436</v>
      </c>
      <c r="B309" s="2" t="s">
        <v>437</v>
      </c>
      <c r="C309" s="2">
        <v>2014</v>
      </c>
      <c r="D309" s="2">
        <v>49.759</v>
      </c>
      <c r="E309" s="2">
        <v>15.419</v>
      </c>
      <c r="F309" s="2">
        <v>1.2050000000000001</v>
      </c>
      <c r="G309" s="2">
        <v>19.806999999999999</v>
      </c>
      <c r="H309" s="2" t="s">
        <v>598</v>
      </c>
      <c r="I309" s="2">
        <v>10.538</v>
      </c>
      <c r="J309" s="2">
        <v>3.9950000000000001</v>
      </c>
      <c r="K309" s="2" t="s">
        <v>598</v>
      </c>
      <c r="L309" s="2" t="s">
        <v>598</v>
      </c>
      <c r="M309" s="2" t="s">
        <v>598</v>
      </c>
      <c r="N309" s="2" t="s">
        <v>599</v>
      </c>
      <c r="O309" s="2" t="s">
        <v>598</v>
      </c>
      <c r="P309" s="2" t="s">
        <v>599</v>
      </c>
      <c r="Q309" s="2" t="s">
        <v>598</v>
      </c>
      <c r="R309" s="2" t="s">
        <v>599</v>
      </c>
      <c r="S309" s="2" t="s">
        <v>598</v>
      </c>
      <c r="U309" s="20">
        <f t="shared" si="8"/>
        <v>49.759</v>
      </c>
      <c r="V309" s="2">
        <f t="shared" si="9"/>
        <v>0</v>
      </c>
    </row>
    <row r="310" spans="1:22" ht="15" customHeight="1" x14ac:dyDescent="0.25">
      <c r="A310" s="2" t="s">
        <v>438</v>
      </c>
      <c r="B310" s="2" t="s">
        <v>439</v>
      </c>
      <c r="C310" s="2">
        <v>2014</v>
      </c>
      <c r="D310" s="2">
        <v>43.046999999999997</v>
      </c>
      <c r="E310" s="2">
        <v>19.934000000000001</v>
      </c>
      <c r="F310" s="2">
        <v>5.6479999999999997</v>
      </c>
      <c r="G310" s="2">
        <v>2.742</v>
      </c>
      <c r="H310" s="2" t="s">
        <v>598</v>
      </c>
      <c r="I310" s="2">
        <v>14.605</v>
      </c>
      <c r="J310" s="2">
        <v>0</v>
      </c>
      <c r="K310" s="2">
        <v>0.11799999999999999</v>
      </c>
      <c r="L310" s="2">
        <v>0</v>
      </c>
      <c r="M310" s="2">
        <v>0</v>
      </c>
      <c r="N310" s="2" t="s">
        <v>599</v>
      </c>
      <c r="O310" s="2" t="s">
        <v>598</v>
      </c>
      <c r="P310" s="2" t="s">
        <v>599</v>
      </c>
      <c r="Q310" s="2" t="s">
        <v>598</v>
      </c>
      <c r="R310" s="2" t="s">
        <v>599</v>
      </c>
      <c r="S310" s="2" t="s">
        <v>598</v>
      </c>
      <c r="U310" s="20">
        <f t="shared" si="8"/>
        <v>43.046999999999997</v>
      </c>
      <c r="V310" s="2">
        <f t="shared" si="9"/>
        <v>0</v>
      </c>
    </row>
    <row r="311" spans="1:22" ht="15" customHeight="1" x14ac:dyDescent="0.25">
      <c r="A311" s="2" t="s">
        <v>438</v>
      </c>
      <c r="B311" s="2" t="s">
        <v>440</v>
      </c>
      <c r="C311" s="2">
        <v>2014</v>
      </c>
      <c r="D311" s="2">
        <v>7.1029999999999998</v>
      </c>
      <c r="E311" s="2">
        <v>3.8690000000000002</v>
      </c>
      <c r="F311" s="2">
        <v>0.06</v>
      </c>
      <c r="G311" s="2">
        <v>0.19</v>
      </c>
      <c r="H311" s="2" t="s">
        <v>598</v>
      </c>
      <c r="I311" s="2">
        <v>2.984</v>
      </c>
      <c r="J311" s="2">
        <v>0</v>
      </c>
      <c r="K311" s="2">
        <v>0</v>
      </c>
      <c r="L311" s="2">
        <v>0</v>
      </c>
      <c r="M311" s="2" t="s">
        <v>598</v>
      </c>
      <c r="N311" s="2" t="s">
        <v>599</v>
      </c>
      <c r="O311" s="2" t="s">
        <v>598</v>
      </c>
      <c r="P311" s="2" t="s">
        <v>599</v>
      </c>
      <c r="Q311" s="2" t="s">
        <v>598</v>
      </c>
      <c r="R311" s="2" t="s">
        <v>599</v>
      </c>
      <c r="S311" s="2" t="s">
        <v>598</v>
      </c>
      <c r="U311" s="20">
        <f t="shared" si="8"/>
        <v>7.1029999999999998</v>
      </c>
      <c r="V311" s="2">
        <f t="shared" si="9"/>
        <v>0</v>
      </c>
    </row>
    <row r="312" spans="1:22"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U312" s="20">
        <f t="shared" si="8"/>
        <v>0</v>
      </c>
      <c r="V312" s="2">
        <f t="shared" si="9"/>
        <v>0</v>
      </c>
    </row>
    <row r="313" spans="1:22" ht="15" customHeight="1" x14ac:dyDescent="0.25">
      <c r="A313" s="2" t="s">
        <v>441</v>
      </c>
      <c r="B313" s="2" t="s">
        <v>442</v>
      </c>
      <c r="C313" s="2">
        <v>2014</v>
      </c>
      <c r="D313" s="2">
        <v>0.12</v>
      </c>
      <c r="E313" s="2">
        <v>0.03</v>
      </c>
      <c r="F313" s="2">
        <v>0.02</v>
      </c>
      <c r="G313" s="2">
        <v>2.4E-2</v>
      </c>
      <c r="H313" s="2">
        <v>0</v>
      </c>
      <c r="I313" s="2">
        <v>3.1E-2</v>
      </c>
      <c r="J313" s="2">
        <v>1.4999999999999999E-2</v>
      </c>
      <c r="K313" s="2">
        <v>0</v>
      </c>
      <c r="L313" s="2">
        <v>0</v>
      </c>
      <c r="M313" s="2">
        <v>0</v>
      </c>
      <c r="N313" s="2" t="s">
        <v>599</v>
      </c>
      <c r="O313" s="2" t="s">
        <v>599</v>
      </c>
      <c r="P313" s="2" t="s">
        <v>599</v>
      </c>
      <c r="Q313" s="2" t="s">
        <v>599</v>
      </c>
      <c r="R313" s="2" t="s">
        <v>599</v>
      </c>
      <c r="S313" s="2" t="s">
        <v>599</v>
      </c>
      <c r="U313" s="20">
        <f t="shared" si="8"/>
        <v>0.12</v>
      </c>
      <c r="V313" s="2">
        <f t="shared" si="9"/>
        <v>0</v>
      </c>
    </row>
    <row r="314" spans="1:22" ht="15" customHeight="1" x14ac:dyDescent="0.25">
      <c r="A314" s="2" t="s">
        <v>443</v>
      </c>
      <c r="B314" s="2" t="s">
        <v>444</v>
      </c>
      <c r="C314" s="2">
        <v>2014</v>
      </c>
      <c r="D314" s="2">
        <v>114</v>
      </c>
      <c r="E314" s="2">
        <v>49</v>
      </c>
      <c r="F314" s="2">
        <v>15.7</v>
      </c>
      <c r="G314" s="2">
        <v>20</v>
      </c>
      <c r="H314" s="2" t="s">
        <v>598</v>
      </c>
      <c r="I314" s="2">
        <v>10.4</v>
      </c>
      <c r="J314" s="2">
        <v>18.100000000000001</v>
      </c>
      <c r="K314" s="2">
        <v>0.1</v>
      </c>
      <c r="L314" s="2">
        <v>0</v>
      </c>
      <c r="M314" s="2">
        <v>0</v>
      </c>
      <c r="N314" s="2" t="s">
        <v>599</v>
      </c>
      <c r="O314" s="2" t="s">
        <v>598</v>
      </c>
      <c r="P314" s="2" t="s">
        <v>599</v>
      </c>
      <c r="Q314" s="2" t="s">
        <v>598</v>
      </c>
      <c r="R314" s="2" t="s">
        <v>599</v>
      </c>
      <c r="S314" s="2" t="s">
        <v>598</v>
      </c>
      <c r="U314" s="20">
        <f t="shared" si="8"/>
        <v>114</v>
      </c>
      <c r="V314" s="2">
        <f t="shared" si="9"/>
        <v>0</v>
      </c>
    </row>
    <row r="315" spans="1:22" ht="15" customHeight="1" x14ac:dyDescent="0.25">
      <c r="A315" s="2" t="s">
        <v>445</v>
      </c>
      <c r="B315" s="2" t="s">
        <v>446</v>
      </c>
      <c r="C315" s="2">
        <v>2014</v>
      </c>
      <c r="D315" s="2">
        <v>79</v>
      </c>
      <c r="E315" s="2">
        <v>52.6</v>
      </c>
      <c r="F315" s="2">
        <v>4.0999999999999996</v>
      </c>
      <c r="G315" s="2">
        <v>1</v>
      </c>
      <c r="H315" s="2" t="s">
        <v>598</v>
      </c>
      <c r="I315" s="2">
        <v>18.600000000000001</v>
      </c>
      <c r="J315" s="2">
        <v>2.7</v>
      </c>
      <c r="K315" s="2" t="s">
        <v>598</v>
      </c>
      <c r="L315" s="2" t="s">
        <v>598</v>
      </c>
      <c r="M315" s="2" t="s">
        <v>598</v>
      </c>
      <c r="N315" s="2" t="s">
        <v>599</v>
      </c>
      <c r="O315" s="2" t="s">
        <v>598</v>
      </c>
      <c r="P315" s="2" t="s">
        <v>599</v>
      </c>
      <c r="Q315" s="2" t="s">
        <v>598</v>
      </c>
      <c r="R315" s="2" t="s">
        <v>599</v>
      </c>
      <c r="S315" s="2" t="s">
        <v>598</v>
      </c>
      <c r="U315" s="20">
        <f t="shared" si="8"/>
        <v>79</v>
      </c>
      <c r="V315" s="2">
        <f t="shared" si="9"/>
        <v>0</v>
      </c>
    </row>
    <row r="316" spans="1:22" ht="15" customHeight="1" x14ac:dyDescent="0.25">
      <c r="A316" s="2" t="s">
        <v>447</v>
      </c>
      <c r="B316" s="2" t="s">
        <v>448</v>
      </c>
      <c r="C316" s="2">
        <v>2014</v>
      </c>
      <c r="D316" s="2">
        <v>321</v>
      </c>
      <c r="E316" s="2">
        <v>143</v>
      </c>
      <c r="F316" s="2">
        <v>13</v>
      </c>
      <c r="G316" s="2">
        <v>84</v>
      </c>
      <c r="H316" s="2">
        <v>0</v>
      </c>
      <c r="I316" s="2">
        <v>17</v>
      </c>
      <c r="J316" s="2">
        <v>42</v>
      </c>
      <c r="K316" s="2">
        <v>0</v>
      </c>
      <c r="L316" s="2">
        <v>21</v>
      </c>
      <c r="M316" s="2">
        <v>0</v>
      </c>
      <c r="N316" s="2" t="s">
        <v>598</v>
      </c>
      <c r="O316" s="2" t="s">
        <v>598</v>
      </c>
      <c r="P316" s="2" t="s">
        <v>598</v>
      </c>
      <c r="Q316" s="2" t="s">
        <v>598</v>
      </c>
      <c r="R316" s="2" t="s">
        <v>598</v>
      </c>
      <c r="S316" s="2" t="s">
        <v>598</v>
      </c>
      <c r="U316" s="20">
        <f t="shared" si="8"/>
        <v>321</v>
      </c>
      <c r="V316" s="2">
        <f t="shared" si="9"/>
        <v>0</v>
      </c>
    </row>
    <row r="317" spans="1:22"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U317" s="20">
        <f t="shared" si="8"/>
        <v>0</v>
      </c>
      <c r="V317" s="2">
        <f t="shared" si="9"/>
        <v>0</v>
      </c>
    </row>
    <row r="318" spans="1:22" ht="15" customHeight="1" x14ac:dyDescent="0.25">
      <c r="A318" s="2" t="s">
        <v>449</v>
      </c>
      <c r="B318" s="2" t="s">
        <v>450</v>
      </c>
      <c r="C318" s="2">
        <v>2014</v>
      </c>
      <c r="D318" s="2">
        <v>3.72</v>
      </c>
      <c r="E318" s="2">
        <v>1.29</v>
      </c>
      <c r="F318" s="2">
        <v>7.4999999999999997E-2</v>
      </c>
      <c r="G318" s="2">
        <v>0.124</v>
      </c>
      <c r="H318" s="2">
        <v>0</v>
      </c>
      <c r="I318" s="2">
        <v>1.95</v>
      </c>
      <c r="J318" s="2">
        <v>0.28599999999999998</v>
      </c>
      <c r="K318" s="2">
        <v>0</v>
      </c>
      <c r="L318" s="2">
        <v>0</v>
      </c>
      <c r="M318" s="2">
        <v>0</v>
      </c>
      <c r="N318" s="2" t="s">
        <v>598</v>
      </c>
      <c r="O318" s="2" t="s">
        <v>598</v>
      </c>
      <c r="P318" s="2" t="s">
        <v>598</v>
      </c>
      <c r="Q318" s="2" t="s">
        <v>598</v>
      </c>
      <c r="R318" s="2" t="s">
        <v>598</v>
      </c>
      <c r="S318" s="2" t="s">
        <v>598</v>
      </c>
      <c r="U318" s="20">
        <f t="shared" si="8"/>
        <v>3.72</v>
      </c>
      <c r="V318" s="2">
        <f t="shared" si="9"/>
        <v>0</v>
      </c>
    </row>
    <row r="319" spans="1:22" ht="15" customHeight="1" x14ac:dyDescent="0.25">
      <c r="A319" s="2" t="s">
        <v>449</v>
      </c>
      <c r="B319" s="2" t="s">
        <v>451</v>
      </c>
      <c r="C319" s="2">
        <v>2014</v>
      </c>
      <c r="D319" s="2">
        <v>6.06</v>
      </c>
      <c r="E319" s="2">
        <v>2.74</v>
      </c>
      <c r="F319" s="2">
        <v>0</v>
      </c>
      <c r="G319" s="2">
        <v>0</v>
      </c>
      <c r="H319" s="2">
        <v>0</v>
      </c>
      <c r="I319" s="2">
        <v>3.09</v>
      </c>
      <c r="J319" s="2">
        <v>0.23</v>
      </c>
      <c r="K319" s="2">
        <v>0</v>
      </c>
      <c r="L319" s="2">
        <v>0</v>
      </c>
      <c r="M319" s="2">
        <v>0</v>
      </c>
      <c r="N319" s="2" t="s">
        <v>598</v>
      </c>
      <c r="O319" s="2" t="s">
        <v>598</v>
      </c>
      <c r="P319" s="2" t="s">
        <v>598</v>
      </c>
      <c r="Q319" s="2" t="s">
        <v>598</v>
      </c>
      <c r="R319" s="2" t="s">
        <v>598</v>
      </c>
      <c r="S319" s="2" t="s">
        <v>598</v>
      </c>
      <c r="U319" s="20">
        <f t="shared" si="8"/>
        <v>6.06</v>
      </c>
      <c r="V319" s="2">
        <f t="shared" si="9"/>
        <v>0</v>
      </c>
    </row>
    <row r="320" spans="1:22" ht="15" customHeight="1" x14ac:dyDescent="0.25">
      <c r="A320" s="2" t="s">
        <v>449</v>
      </c>
      <c r="B320" s="2" t="s">
        <v>452</v>
      </c>
      <c r="C320" s="2">
        <v>2014</v>
      </c>
      <c r="D320" s="2">
        <v>229</v>
      </c>
      <c r="E320" s="2">
        <v>116</v>
      </c>
      <c r="F320" s="2">
        <v>16.2</v>
      </c>
      <c r="G320" s="2">
        <v>12.6</v>
      </c>
      <c r="H320" s="2">
        <v>0</v>
      </c>
      <c r="I320" s="2">
        <v>41.3</v>
      </c>
      <c r="J320" s="2">
        <v>40</v>
      </c>
      <c r="K320" s="2">
        <v>0</v>
      </c>
      <c r="L320" s="2">
        <v>3.12</v>
      </c>
      <c r="M320" s="2" t="s">
        <v>598</v>
      </c>
      <c r="N320" s="2" t="s">
        <v>598</v>
      </c>
      <c r="O320" s="2" t="s">
        <v>598</v>
      </c>
      <c r="P320" s="2" t="s">
        <v>598</v>
      </c>
      <c r="Q320" s="2" t="s">
        <v>598</v>
      </c>
      <c r="R320" s="2" t="s">
        <v>598</v>
      </c>
      <c r="S320" s="2" t="s">
        <v>598</v>
      </c>
      <c r="U320" s="20">
        <f t="shared" si="8"/>
        <v>229</v>
      </c>
      <c r="V320" s="2">
        <f t="shared" si="9"/>
        <v>0</v>
      </c>
    </row>
    <row r="321" spans="1:22" ht="15" customHeight="1" x14ac:dyDescent="0.25">
      <c r="A321" s="2" t="s">
        <v>453</v>
      </c>
      <c r="B321" s="2" t="s">
        <v>454</v>
      </c>
      <c r="C321" s="2">
        <v>2014</v>
      </c>
      <c r="D321" s="2">
        <v>2.1389999999999998</v>
      </c>
      <c r="E321" s="2">
        <v>0.65100000000000002</v>
      </c>
      <c r="F321" s="2">
        <v>0.25900000000000001</v>
      </c>
      <c r="G321" s="2">
        <v>0</v>
      </c>
      <c r="H321" s="2">
        <v>0</v>
      </c>
      <c r="I321" s="2">
        <v>1.1719999999999999</v>
      </c>
      <c r="J321" s="2">
        <v>5.6000000000000001E-2</v>
      </c>
      <c r="K321" s="2">
        <v>0</v>
      </c>
      <c r="L321" s="2">
        <v>0</v>
      </c>
      <c r="M321" s="2">
        <v>0</v>
      </c>
      <c r="N321" s="2" t="s">
        <v>599</v>
      </c>
      <c r="O321" s="2" t="s">
        <v>598</v>
      </c>
      <c r="P321" s="2" t="s">
        <v>599</v>
      </c>
      <c r="Q321" s="2" t="s">
        <v>598</v>
      </c>
      <c r="R321" s="2" t="s">
        <v>599</v>
      </c>
      <c r="S321" s="2" t="s">
        <v>598</v>
      </c>
      <c r="U321" s="20">
        <f t="shared" si="8"/>
        <v>2.1389999999999998</v>
      </c>
      <c r="V321" s="2">
        <f t="shared" si="9"/>
        <v>0</v>
      </c>
    </row>
    <row r="322" spans="1:22" ht="15" customHeight="1" x14ac:dyDescent="0.25">
      <c r="A322" s="2" t="s">
        <v>453</v>
      </c>
      <c r="B322" s="2" t="s">
        <v>455</v>
      </c>
      <c r="C322" s="2">
        <v>2014</v>
      </c>
      <c r="D322" s="2">
        <v>0.82099999999999995</v>
      </c>
      <c r="E322" s="2" t="s">
        <v>598</v>
      </c>
      <c r="F322" s="2" t="s">
        <v>598</v>
      </c>
      <c r="G322" s="2" t="s">
        <v>598</v>
      </c>
      <c r="H322" s="2" t="s">
        <v>598</v>
      </c>
      <c r="I322" s="2">
        <v>0.82099999999999995</v>
      </c>
      <c r="J322" s="2" t="s">
        <v>598</v>
      </c>
      <c r="K322" s="2" t="s">
        <v>598</v>
      </c>
      <c r="L322" s="2" t="s">
        <v>598</v>
      </c>
      <c r="M322" s="2" t="s">
        <v>598</v>
      </c>
      <c r="N322" s="2" t="s">
        <v>599</v>
      </c>
      <c r="O322" s="2" t="s">
        <v>598</v>
      </c>
      <c r="P322" s="2" t="s">
        <v>599</v>
      </c>
      <c r="Q322" s="2" t="s">
        <v>598</v>
      </c>
      <c r="R322" s="2" t="s">
        <v>599</v>
      </c>
      <c r="S322" s="2" t="s">
        <v>598</v>
      </c>
      <c r="U322" s="20">
        <f t="shared" si="8"/>
        <v>0.82099999999999995</v>
      </c>
      <c r="V322" s="2">
        <f t="shared" si="9"/>
        <v>0</v>
      </c>
    </row>
    <row r="323" spans="1:22" ht="15" customHeight="1" x14ac:dyDescent="0.25">
      <c r="A323" s="2" t="s">
        <v>453</v>
      </c>
      <c r="B323" s="2" t="s">
        <v>456</v>
      </c>
      <c r="C323" s="2">
        <v>2014</v>
      </c>
      <c r="D323" s="2">
        <v>42.433</v>
      </c>
      <c r="E323" s="2">
        <v>20.385999999999999</v>
      </c>
      <c r="F323" s="2">
        <v>1.909</v>
      </c>
      <c r="G323" s="2">
        <v>2.12</v>
      </c>
      <c r="H323" s="2">
        <v>0</v>
      </c>
      <c r="I323" s="2">
        <v>9.391</v>
      </c>
      <c r="J323" s="2">
        <v>8.1989999999999998</v>
      </c>
      <c r="K323" s="2">
        <v>0.42899999999999999</v>
      </c>
      <c r="L323" s="2">
        <v>0</v>
      </c>
      <c r="M323" s="2">
        <v>0</v>
      </c>
      <c r="N323" s="2" t="s">
        <v>599</v>
      </c>
      <c r="O323" s="2" t="s">
        <v>598</v>
      </c>
      <c r="P323" s="2" t="s">
        <v>599</v>
      </c>
      <c r="Q323" s="2" t="s">
        <v>598</v>
      </c>
      <c r="R323" s="2" t="s">
        <v>599</v>
      </c>
      <c r="S323" s="2" t="s">
        <v>598</v>
      </c>
      <c r="U323" s="20">
        <f t="shared" ref="U323:U386" si="10">IFERROR(D323/1,0)</f>
        <v>42.433</v>
      </c>
      <c r="V323" s="2">
        <f t="shared" ref="V323:V386" si="11">IFERROR(O323/1,0)+IFERROR(Q323/1,0)+IFERROR(S323/1,0)</f>
        <v>0</v>
      </c>
    </row>
    <row r="324" spans="1:22" ht="15" customHeight="1" x14ac:dyDescent="0.25">
      <c r="A324" s="2" t="s">
        <v>457</v>
      </c>
      <c r="B324" s="2" t="s">
        <v>458</v>
      </c>
      <c r="C324" s="2">
        <v>2014</v>
      </c>
      <c r="D324" s="2">
        <v>7.5430000000000001</v>
      </c>
      <c r="E324" s="2" t="s">
        <v>609</v>
      </c>
      <c r="F324" s="2">
        <v>1.1779999999999999</v>
      </c>
      <c r="G324" s="2">
        <v>0.156</v>
      </c>
      <c r="H324" s="2" t="s">
        <v>598</v>
      </c>
      <c r="I324" s="2" t="s">
        <v>609</v>
      </c>
      <c r="J324" s="2" t="s">
        <v>609</v>
      </c>
      <c r="K324" s="2" t="s">
        <v>598</v>
      </c>
      <c r="L324" s="2" t="s">
        <v>609</v>
      </c>
      <c r="M324" s="2">
        <v>0</v>
      </c>
      <c r="N324" s="2" t="s">
        <v>599</v>
      </c>
      <c r="O324" s="2" t="s">
        <v>598</v>
      </c>
      <c r="P324" s="2" t="s">
        <v>599</v>
      </c>
      <c r="Q324" s="2" t="s">
        <v>598</v>
      </c>
      <c r="R324" s="2" t="s">
        <v>599</v>
      </c>
      <c r="S324" s="2" t="s">
        <v>598</v>
      </c>
      <c r="U324" s="20">
        <f t="shared" si="10"/>
        <v>7.5430000000000001</v>
      </c>
      <c r="V324" s="2">
        <f t="shared" si="11"/>
        <v>0</v>
      </c>
    </row>
    <row r="325" spans="1:22" ht="15" customHeight="1" x14ac:dyDescent="0.25">
      <c r="A325" s="2" t="s">
        <v>457</v>
      </c>
      <c r="B325" s="2" t="s">
        <v>459</v>
      </c>
      <c r="C325" s="2">
        <v>2014</v>
      </c>
      <c r="D325" s="2">
        <v>7.7160000000000002</v>
      </c>
      <c r="E325" s="2" t="s">
        <v>609</v>
      </c>
      <c r="F325" s="2">
        <v>1.1879999999999999</v>
      </c>
      <c r="G325" s="2">
        <v>0</v>
      </c>
      <c r="H325" s="2">
        <v>0</v>
      </c>
      <c r="I325" s="2" t="s">
        <v>609</v>
      </c>
      <c r="J325" s="2" t="s">
        <v>609</v>
      </c>
      <c r="K325" s="2">
        <v>0</v>
      </c>
      <c r="L325" s="2" t="s">
        <v>609</v>
      </c>
      <c r="M325" s="2" t="s">
        <v>609</v>
      </c>
      <c r="N325" s="2" t="s">
        <v>599</v>
      </c>
      <c r="O325" s="2" t="s">
        <v>598</v>
      </c>
      <c r="P325" s="2" t="s">
        <v>599</v>
      </c>
      <c r="Q325" s="2" t="s">
        <v>598</v>
      </c>
      <c r="R325" s="2" t="s">
        <v>599</v>
      </c>
      <c r="S325" s="2" t="s">
        <v>598</v>
      </c>
      <c r="U325" s="20">
        <f t="shared" si="10"/>
        <v>7.7160000000000002</v>
      </c>
      <c r="V325" s="2">
        <f t="shared" si="11"/>
        <v>0</v>
      </c>
    </row>
    <row r="326" spans="1:22" ht="15" customHeight="1" x14ac:dyDescent="0.25">
      <c r="A326" s="2" t="s">
        <v>457</v>
      </c>
      <c r="B326" s="2" t="s">
        <v>460</v>
      </c>
      <c r="C326" s="2">
        <v>2014</v>
      </c>
      <c r="D326" s="2">
        <v>7.64</v>
      </c>
      <c r="E326" s="2" t="s">
        <v>609</v>
      </c>
      <c r="F326" s="2">
        <v>1.5920000000000001</v>
      </c>
      <c r="G326" s="2">
        <v>0.22500000000000001</v>
      </c>
      <c r="H326" s="2">
        <v>0</v>
      </c>
      <c r="I326" s="2" t="s">
        <v>609</v>
      </c>
      <c r="J326" s="2" t="s">
        <v>609</v>
      </c>
      <c r="K326" s="2">
        <v>0</v>
      </c>
      <c r="L326" s="2" t="s">
        <v>609</v>
      </c>
      <c r="M326" s="2" t="s">
        <v>609</v>
      </c>
      <c r="N326" s="2" t="s">
        <v>599</v>
      </c>
      <c r="O326" s="2" t="s">
        <v>598</v>
      </c>
      <c r="P326" s="2" t="s">
        <v>599</v>
      </c>
      <c r="Q326" s="2" t="s">
        <v>598</v>
      </c>
      <c r="R326" s="2" t="s">
        <v>599</v>
      </c>
      <c r="S326" s="2" t="s">
        <v>598</v>
      </c>
      <c r="U326" s="20">
        <f t="shared" si="10"/>
        <v>7.64</v>
      </c>
      <c r="V326" s="2">
        <f t="shared" si="11"/>
        <v>0</v>
      </c>
    </row>
    <row r="327" spans="1:22" ht="15" customHeight="1" x14ac:dyDescent="0.25">
      <c r="A327" s="2" t="s">
        <v>457</v>
      </c>
      <c r="B327" s="2" t="s">
        <v>461</v>
      </c>
      <c r="C327" s="2">
        <v>2014</v>
      </c>
      <c r="D327" s="2">
        <v>788.96299999999997</v>
      </c>
      <c r="E327" s="2" t="s">
        <v>609</v>
      </c>
      <c r="F327" s="2">
        <v>91.563999999999993</v>
      </c>
      <c r="G327" s="2">
        <v>35.645000000000003</v>
      </c>
      <c r="H327" s="2">
        <v>0</v>
      </c>
      <c r="I327" s="2" t="s">
        <v>609</v>
      </c>
      <c r="J327" s="2" t="s">
        <v>609</v>
      </c>
      <c r="K327" s="2">
        <v>13.8</v>
      </c>
      <c r="L327" s="2" t="s">
        <v>609</v>
      </c>
      <c r="M327" s="2" t="s">
        <v>609</v>
      </c>
      <c r="N327" s="2" t="s">
        <v>599</v>
      </c>
      <c r="O327" s="2" t="s">
        <v>598</v>
      </c>
      <c r="P327" s="2" t="s">
        <v>599</v>
      </c>
      <c r="Q327" s="2" t="s">
        <v>598</v>
      </c>
      <c r="R327" s="2" t="s">
        <v>599</v>
      </c>
      <c r="S327" s="2" t="s">
        <v>598</v>
      </c>
      <c r="U327" s="20">
        <f t="shared" si="10"/>
        <v>788.96299999999997</v>
      </c>
      <c r="V327" s="2">
        <f t="shared" si="11"/>
        <v>0</v>
      </c>
    </row>
    <row r="328" spans="1:22"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U328" s="20">
        <f t="shared" si="10"/>
        <v>0</v>
      </c>
      <c r="V328" s="2">
        <f t="shared" si="11"/>
        <v>0</v>
      </c>
    </row>
    <row r="329" spans="1:22"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U329" s="20">
        <f t="shared" si="10"/>
        <v>0</v>
      </c>
      <c r="V329" s="2">
        <f t="shared" si="11"/>
        <v>0</v>
      </c>
    </row>
    <row r="330" spans="1:22" ht="15" customHeight="1" x14ac:dyDescent="0.25">
      <c r="A330" s="2" t="s">
        <v>465</v>
      </c>
      <c r="B330" s="2" t="s">
        <v>466</v>
      </c>
      <c r="C330" s="2">
        <v>2014</v>
      </c>
      <c r="D330" s="2">
        <v>35.74</v>
      </c>
      <c r="E330" s="2">
        <v>11.21</v>
      </c>
      <c r="F330" s="2">
        <v>4.2699999999999996</v>
      </c>
      <c r="G330" s="2">
        <v>4.08</v>
      </c>
      <c r="H330" s="2" t="s">
        <v>598</v>
      </c>
      <c r="I330" s="2">
        <v>10.95</v>
      </c>
      <c r="J330" s="2">
        <v>5.23</v>
      </c>
      <c r="K330" s="2" t="s">
        <v>598</v>
      </c>
      <c r="L330" s="2" t="s">
        <v>598</v>
      </c>
      <c r="M330" s="2" t="s">
        <v>598</v>
      </c>
      <c r="N330" s="2" t="s">
        <v>599</v>
      </c>
      <c r="O330" s="2" t="s">
        <v>598</v>
      </c>
      <c r="P330" s="2" t="s">
        <v>599</v>
      </c>
      <c r="Q330" s="2" t="s">
        <v>598</v>
      </c>
      <c r="R330" s="2" t="s">
        <v>599</v>
      </c>
      <c r="S330" s="2" t="s">
        <v>598</v>
      </c>
      <c r="U330" s="20">
        <f t="shared" si="10"/>
        <v>35.74</v>
      </c>
      <c r="V330" s="2">
        <f t="shared" si="11"/>
        <v>0</v>
      </c>
    </row>
    <row r="331" spans="1:22" ht="15" customHeight="1" x14ac:dyDescent="0.25">
      <c r="A331" s="2" t="s">
        <v>467</v>
      </c>
      <c r="B331" s="2" t="s">
        <v>468</v>
      </c>
      <c r="C331" s="2">
        <v>2014</v>
      </c>
      <c r="D331" s="2">
        <v>0.95699999999999996</v>
      </c>
      <c r="E331" s="2">
        <v>0.62</v>
      </c>
      <c r="F331" s="2" t="s">
        <v>598</v>
      </c>
      <c r="G331" s="2" t="s">
        <v>598</v>
      </c>
      <c r="H331" s="2" t="s">
        <v>598</v>
      </c>
      <c r="I331" s="2">
        <v>0.43</v>
      </c>
      <c r="J331" s="2" t="s">
        <v>598</v>
      </c>
      <c r="K331" s="2" t="s">
        <v>598</v>
      </c>
      <c r="L331" s="2" t="s">
        <v>598</v>
      </c>
      <c r="M331" s="2" t="s">
        <v>598</v>
      </c>
      <c r="N331" s="2" t="s">
        <v>599</v>
      </c>
      <c r="O331" s="2" t="s">
        <v>598</v>
      </c>
      <c r="P331" s="2" t="s">
        <v>599</v>
      </c>
      <c r="Q331" s="2" t="s">
        <v>598</v>
      </c>
      <c r="R331" s="2" t="s">
        <v>599</v>
      </c>
      <c r="S331" s="2" t="s">
        <v>598</v>
      </c>
      <c r="U331" s="20">
        <f t="shared" si="10"/>
        <v>0.95699999999999996</v>
      </c>
      <c r="V331" s="2">
        <f t="shared" si="11"/>
        <v>0</v>
      </c>
    </row>
    <row r="332" spans="1:22" ht="15" customHeight="1" x14ac:dyDescent="0.25">
      <c r="A332" s="2" t="s">
        <v>467</v>
      </c>
      <c r="B332" s="2" t="s">
        <v>469</v>
      </c>
      <c r="C332" s="2">
        <v>2014</v>
      </c>
      <c r="D332" s="2">
        <v>3.5790000000000002</v>
      </c>
      <c r="E332" s="2">
        <v>1.22</v>
      </c>
      <c r="F332" s="2">
        <v>0.18</v>
      </c>
      <c r="G332" s="2" t="s">
        <v>598</v>
      </c>
      <c r="H332" s="2" t="s">
        <v>598</v>
      </c>
      <c r="I332" s="2">
        <v>1.72</v>
      </c>
      <c r="J332" s="2">
        <v>0.46</v>
      </c>
      <c r="K332" s="2" t="s">
        <v>598</v>
      </c>
      <c r="L332" s="2" t="s">
        <v>598</v>
      </c>
      <c r="M332" s="2" t="s">
        <v>598</v>
      </c>
      <c r="N332" s="2" t="s">
        <v>599</v>
      </c>
      <c r="O332" s="2" t="s">
        <v>598</v>
      </c>
      <c r="P332" s="2" t="s">
        <v>599</v>
      </c>
      <c r="Q332" s="2" t="s">
        <v>598</v>
      </c>
      <c r="R332" s="2" t="s">
        <v>599</v>
      </c>
      <c r="S332" s="2" t="s">
        <v>598</v>
      </c>
      <c r="U332" s="20">
        <f t="shared" si="10"/>
        <v>3.5790000000000002</v>
      </c>
      <c r="V332" s="2">
        <f t="shared" si="11"/>
        <v>0</v>
      </c>
    </row>
    <row r="333" spans="1:22" ht="15" customHeight="1" x14ac:dyDescent="0.25">
      <c r="A333" s="2" t="s">
        <v>467</v>
      </c>
      <c r="B333" s="2" t="s">
        <v>470</v>
      </c>
      <c r="C333" s="2">
        <v>2014</v>
      </c>
      <c r="D333" s="2">
        <v>134.76</v>
      </c>
      <c r="E333" s="2">
        <v>64.599999999999994</v>
      </c>
      <c r="F333" s="2">
        <v>16.2</v>
      </c>
      <c r="G333" s="2">
        <v>4</v>
      </c>
      <c r="H333" s="2" t="s">
        <v>598</v>
      </c>
      <c r="I333" s="2">
        <v>33.700000000000003</v>
      </c>
      <c r="J333" s="2">
        <v>10</v>
      </c>
      <c r="K333" s="2" t="s">
        <v>598</v>
      </c>
      <c r="L333" s="2">
        <v>5.8</v>
      </c>
      <c r="M333" s="2" t="s">
        <v>598</v>
      </c>
      <c r="N333" s="2" t="s">
        <v>599</v>
      </c>
      <c r="O333" s="2" t="s">
        <v>598</v>
      </c>
      <c r="P333" s="2" t="s">
        <v>599</v>
      </c>
      <c r="Q333" s="2" t="s">
        <v>598</v>
      </c>
      <c r="R333" s="2" t="s">
        <v>599</v>
      </c>
      <c r="S333" s="2" t="s">
        <v>598</v>
      </c>
      <c r="U333" s="20">
        <f t="shared" si="10"/>
        <v>134.76</v>
      </c>
      <c r="V333" s="2">
        <f t="shared" si="11"/>
        <v>0</v>
      </c>
    </row>
    <row r="334" spans="1:22" ht="15" customHeight="1" x14ac:dyDescent="0.25">
      <c r="A334" s="2" t="s">
        <v>467</v>
      </c>
      <c r="B334" s="2" t="s">
        <v>471</v>
      </c>
      <c r="C334" s="2">
        <v>2014</v>
      </c>
      <c r="D334" s="2">
        <v>2.7250000000000001</v>
      </c>
      <c r="E334" s="2">
        <v>0.87</v>
      </c>
      <c r="F334" s="2" t="s">
        <v>598</v>
      </c>
      <c r="G334" s="2" t="s">
        <v>598</v>
      </c>
      <c r="H334" s="2" t="s">
        <v>598</v>
      </c>
      <c r="I334" s="2">
        <v>1.66</v>
      </c>
      <c r="J334" s="2">
        <v>0.19</v>
      </c>
      <c r="K334" s="2" t="s">
        <v>598</v>
      </c>
      <c r="L334" s="2" t="s">
        <v>598</v>
      </c>
      <c r="M334" s="2" t="s">
        <v>598</v>
      </c>
      <c r="N334" s="2" t="s">
        <v>599</v>
      </c>
      <c r="O334" s="2" t="s">
        <v>598</v>
      </c>
      <c r="P334" s="2" t="s">
        <v>599</v>
      </c>
      <c r="Q334" s="2" t="s">
        <v>598</v>
      </c>
      <c r="R334" s="2" t="s">
        <v>599</v>
      </c>
      <c r="S334" s="2" t="s">
        <v>598</v>
      </c>
      <c r="U334" s="20">
        <f t="shared" si="10"/>
        <v>2.7250000000000001</v>
      </c>
      <c r="V334" s="2">
        <f t="shared" si="11"/>
        <v>0</v>
      </c>
    </row>
    <row r="335" spans="1:22" ht="15" customHeight="1" x14ac:dyDescent="0.25">
      <c r="A335" s="2" t="s">
        <v>472</v>
      </c>
      <c r="B335" s="2" t="s">
        <v>11</v>
      </c>
      <c r="C335" s="2">
        <v>2014</v>
      </c>
      <c r="D335" s="2">
        <v>93.7</v>
      </c>
      <c r="E335" s="2">
        <v>30.1</v>
      </c>
      <c r="F335" s="2">
        <v>6</v>
      </c>
      <c r="G335" s="2">
        <v>30.6</v>
      </c>
      <c r="H335" s="2">
        <v>0</v>
      </c>
      <c r="I335" s="2">
        <v>17</v>
      </c>
      <c r="J335" s="2">
        <v>10</v>
      </c>
      <c r="K335" s="2">
        <v>0</v>
      </c>
      <c r="L335" s="2">
        <v>0</v>
      </c>
      <c r="M335" s="2">
        <v>30.6</v>
      </c>
      <c r="N335" s="2" t="s">
        <v>599</v>
      </c>
      <c r="O335" s="2" t="s">
        <v>598</v>
      </c>
      <c r="P335" s="2" t="s">
        <v>599</v>
      </c>
      <c r="Q335" s="2" t="s">
        <v>598</v>
      </c>
      <c r="R335" s="2" t="s">
        <v>599</v>
      </c>
      <c r="S335" s="2" t="s">
        <v>598</v>
      </c>
      <c r="U335" s="20">
        <f t="shared" si="10"/>
        <v>93.7</v>
      </c>
      <c r="V335" s="2">
        <f t="shared" si="11"/>
        <v>0</v>
      </c>
    </row>
    <row r="336" spans="1:22"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U336" s="20">
        <f t="shared" si="10"/>
        <v>0</v>
      </c>
      <c r="V336" s="2">
        <f t="shared" si="11"/>
        <v>0</v>
      </c>
    </row>
    <row r="337" spans="1:22" ht="15" customHeight="1" x14ac:dyDescent="0.25">
      <c r="A337" s="2" t="s">
        <v>472</v>
      </c>
      <c r="B337" s="2" t="s">
        <v>276</v>
      </c>
      <c r="C337" s="2">
        <v>2014</v>
      </c>
      <c r="D337" s="2">
        <v>13.5</v>
      </c>
      <c r="E337" s="2">
        <v>7.4</v>
      </c>
      <c r="F337" s="2">
        <v>2.5</v>
      </c>
      <c r="G337" s="2">
        <v>0.7</v>
      </c>
      <c r="H337" s="2">
        <v>0</v>
      </c>
      <c r="I337" s="2">
        <v>2.2999999999999998</v>
      </c>
      <c r="J337" s="2">
        <v>0.5</v>
      </c>
      <c r="K337" s="2">
        <v>0</v>
      </c>
      <c r="L337" s="2">
        <v>0.1</v>
      </c>
      <c r="M337" s="2">
        <v>0.7</v>
      </c>
      <c r="N337" s="2" t="s">
        <v>599</v>
      </c>
      <c r="O337" s="2" t="s">
        <v>598</v>
      </c>
      <c r="P337" s="2" t="s">
        <v>599</v>
      </c>
      <c r="Q337" s="2" t="s">
        <v>598</v>
      </c>
      <c r="R337" s="2" t="s">
        <v>599</v>
      </c>
      <c r="S337" s="2" t="s">
        <v>598</v>
      </c>
      <c r="U337" s="20">
        <f t="shared" si="10"/>
        <v>13.5</v>
      </c>
      <c r="V337" s="2">
        <f t="shared" si="11"/>
        <v>0</v>
      </c>
    </row>
    <row r="338" spans="1:22" ht="15" customHeight="1" x14ac:dyDescent="0.25">
      <c r="A338" s="2" t="s">
        <v>474</v>
      </c>
      <c r="B338" s="2" t="s">
        <v>475</v>
      </c>
      <c r="C338" s="2">
        <v>2014</v>
      </c>
      <c r="D338" s="2">
        <v>16.93</v>
      </c>
      <c r="E338" s="2">
        <v>9.91</v>
      </c>
      <c r="F338" s="2">
        <v>0.16500000000000001</v>
      </c>
      <c r="G338" s="2">
        <v>1.0089999999999999</v>
      </c>
      <c r="H338" s="2">
        <v>0</v>
      </c>
      <c r="I338" s="2">
        <v>4.18</v>
      </c>
      <c r="J338" s="2">
        <v>1.67</v>
      </c>
      <c r="K338" s="2">
        <v>0</v>
      </c>
      <c r="L338" s="2">
        <v>0</v>
      </c>
      <c r="M338" s="2">
        <v>0</v>
      </c>
      <c r="N338" s="2" t="s">
        <v>599</v>
      </c>
      <c r="O338" s="2" t="s">
        <v>598</v>
      </c>
      <c r="P338" s="2" t="s">
        <v>599</v>
      </c>
      <c r="Q338" s="2" t="s">
        <v>598</v>
      </c>
      <c r="R338" s="2" t="s">
        <v>599</v>
      </c>
      <c r="S338" s="2" t="s">
        <v>598</v>
      </c>
      <c r="U338" s="20">
        <f t="shared" si="10"/>
        <v>16.93</v>
      </c>
      <c r="V338" s="2">
        <f t="shared" si="11"/>
        <v>0</v>
      </c>
    </row>
    <row r="339" spans="1:22" ht="15" customHeight="1" x14ac:dyDescent="0.25">
      <c r="A339" s="2" t="s">
        <v>474</v>
      </c>
      <c r="B339" s="2" t="s">
        <v>476</v>
      </c>
      <c r="C339" s="2">
        <v>2014</v>
      </c>
      <c r="D339" s="2">
        <v>451.9</v>
      </c>
      <c r="E339" s="2">
        <v>291.60000000000002</v>
      </c>
      <c r="F339" s="2">
        <v>5.05</v>
      </c>
      <c r="G339" s="2">
        <v>22.7</v>
      </c>
      <c r="H339" s="2">
        <v>0</v>
      </c>
      <c r="I339" s="2">
        <v>26.95</v>
      </c>
      <c r="J339" s="2">
        <v>104.9</v>
      </c>
      <c r="K339" s="2">
        <v>0.75</v>
      </c>
      <c r="L339" s="2" t="s">
        <v>598</v>
      </c>
      <c r="M339" s="2" t="s">
        <v>598</v>
      </c>
      <c r="N339" s="2" t="s">
        <v>599</v>
      </c>
      <c r="O339" s="2" t="s">
        <v>598</v>
      </c>
      <c r="P339" s="2" t="s">
        <v>599</v>
      </c>
      <c r="Q339" s="2" t="s">
        <v>598</v>
      </c>
      <c r="R339" s="2" t="s">
        <v>599</v>
      </c>
      <c r="S339" s="2" t="s">
        <v>598</v>
      </c>
      <c r="U339" s="20">
        <f t="shared" si="10"/>
        <v>451.9</v>
      </c>
      <c r="V339" s="2">
        <f t="shared" si="11"/>
        <v>0</v>
      </c>
    </row>
    <row r="340" spans="1:22" ht="15" customHeight="1" x14ac:dyDescent="0.25">
      <c r="A340" s="2" t="s">
        <v>474</v>
      </c>
      <c r="B340" s="2" t="s">
        <v>477</v>
      </c>
      <c r="C340" s="2">
        <v>2014</v>
      </c>
      <c r="D340" s="2">
        <v>49.6</v>
      </c>
      <c r="E340" s="2">
        <v>31.4</v>
      </c>
      <c r="F340" s="2">
        <v>1.17</v>
      </c>
      <c r="G340" s="2">
        <v>4.4800000000000004</v>
      </c>
      <c r="H340" s="2">
        <v>0</v>
      </c>
      <c r="I340" s="2">
        <v>3.36</v>
      </c>
      <c r="J340" s="2">
        <v>9.08</v>
      </c>
      <c r="K340" s="2">
        <v>7.0000000000000007E-2</v>
      </c>
      <c r="L340" s="2" t="s">
        <v>598</v>
      </c>
      <c r="M340" s="2" t="s">
        <v>598</v>
      </c>
      <c r="N340" s="2" t="s">
        <v>599</v>
      </c>
      <c r="O340" s="2" t="s">
        <v>598</v>
      </c>
      <c r="P340" s="2" t="s">
        <v>599</v>
      </c>
      <c r="Q340" s="2" t="s">
        <v>598</v>
      </c>
      <c r="R340" s="2" t="s">
        <v>599</v>
      </c>
      <c r="S340" s="2" t="s">
        <v>598</v>
      </c>
      <c r="U340" s="20">
        <f t="shared" si="10"/>
        <v>49.6</v>
      </c>
      <c r="V340" s="2">
        <f t="shared" si="11"/>
        <v>0</v>
      </c>
    </row>
    <row r="341" spans="1:22" ht="15" customHeight="1" x14ac:dyDescent="0.25">
      <c r="A341" s="2" t="s">
        <v>474</v>
      </c>
      <c r="B341" s="2" t="s">
        <v>478</v>
      </c>
      <c r="C341" s="2">
        <v>2014</v>
      </c>
      <c r="D341" s="2">
        <v>54.03</v>
      </c>
      <c r="E341" s="2">
        <v>19.47</v>
      </c>
      <c r="F341" s="2">
        <v>9.1999999999999993</v>
      </c>
      <c r="G341" s="2">
        <v>0.84</v>
      </c>
      <c r="H341" s="2">
        <v>0</v>
      </c>
      <c r="I341" s="2">
        <v>5.2</v>
      </c>
      <c r="J341" s="2">
        <v>19.25</v>
      </c>
      <c r="K341" s="2">
        <v>0.02</v>
      </c>
      <c r="L341" s="2" t="s">
        <v>598</v>
      </c>
      <c r="M341" s="2" t="s">
        <v>598</v>
      </c>
      <c r="N341" s="2" t="s">
        <v>599</v>
      </c>
      <c r="O341" s="2" t="s">
        <v>598</v>
      </c>
      <c r="P341" s="2" t="s">
        <v>599</v>
      </c>
      <c r="Q341" s="2" t="s">
        <v>598</v>
      </c>
      <c r="R341" s="2" t="s">
        <v>599</v>
      </c>
      <c r="S341" s="2" t="s">
        <v>598</v>
      </c>
      <c r="U341" s="20">
        <f t="shared" si="10"/>
        <v>54.03</v>
      </c>
      <c r="V341" s="2">
        <f t="shared" si="11"/>
        <v>0</v>
      </c>
    </row>
    <row r="342" spans="1:22" ht="15" customHeight="1" x14ac:dyDescent="0.25">
      <c r="A342" s="2" t="s">
        <v>474</v>
      </c>
      <c r="B342" s="2" t="s">
        <v>479</v>
      </c>
      <c r="C342" s="2">
        <v>2014</v>
      </c>
      <c r="D342" s="2">
        <v>44.3</v>
      </c>
      <c r="E342" s="2">
        <v>22.5</v>
      </c>
      <c r="F342" s="2">
        <v>11.9</v>
      </c>
      <c r="G342" s="2">
        <v>1.04</v>
      </c>
      <c r="H342" s="2">
        <v>0</v>
      </c>
      <c r="I342" s="2">
        <v>3.68</v>
      </c>
      <c r="J342" s="2">
        <v>5</v>
      </c>
      <c r="K342" s="2">
        <v>0.09</v>
      </c>
      <c r="L342" s="2" t="s">
        <v>598</v>
      </c>
      <c r="M342" s="2" t="s">
        <v>598</v>
      </c>
      <c r="N342" s="2" t="s">
        <v>599</v>
      </c>
      <c r="O342" s="2" t="s">
        <v>598</v>
      </c>
      <c r="P342" s="2" t="s">
        <v>599</v>
      </c>
      <c r="Q342" s="2" t="s">
        <v>598</v>
      </c>
      <c r="R342" s="2" t="s">
        <v>599</v>
      </c>
      <c r="S342" s="2" t="s">
        <v>598</v>
      </c>
      <c r="U342" s="20">
        <f t="shared" si="10"/>
        <v>44.3</v>
      </c>
      <c r="V342" s="2">
        <f t="shared" si="11"/>
        <v>0</v>
      </c>
    </row>
    <row r="343" spans="1:22" ht="15" customHeight="1" x14ac:dyDescent="0.25">
      <c r="A343" s="2" t="s">
        <v>474</v>
      </c>
      <c r="B343" s="2" t="s">
        <v>480</v>
      </c>
      <c r="C343" s="2">
        <v>2014</v>
      </c>
      <c r="D343" s="2">
        <v>145.69999999999999</v>
      </c>
      <c r="E343" s="2">
        <v>80.900000000000006</v>
      </c>
      <c r="F343" s="2">
        <v>5.37</v>
      </c>
      <c r="G343" s="2">
        <v>11.7</v>
      </c>
      <c r="H343" s="2">
        <v>0</v>
      </c>
      <c r="I343" s="2">
        <v>22</v>
      </c>
      <c r="J343" s="2">
        <v>25.1</v>
      </c>
      <c r="K343" s="2">
        <v>0.66</v>
      </c>
      <c r="L343" s="2" t="s">
        <v>598</v>
      </c>
      <c r="M343" s="2" t="s">
        <v>598</v>
      </c>
      <c r="N343" s="2" t="s">
        <v>599</v>
      </c>
      <c r="O343" s="2" t="s">
        <v>598</v>
      </c>
      <c r="P343" s="2" t="s">
        <v>599</v>
      </c>
      <c r="Q343" s="2" t="s">
        <v>598</v>
      </c>
      <c r="R343" s="2" t="s">
        <v>599</v>
      </c>
      <c r="S343" s="2" t="s">
        <v>598</v>
      </c>
      <c r="U343" s="20">
        <f t="shared" si="10"/>
        <v>145.69999999999999</v>
      </c>
      <c r="V343" s="2">
        <f t="shared" si="11"/>
        <v>0</v>
      </c>
    </row>
    <row r="344" spans="1:22" ht="15" customHeight="1" x14ac:dyDescent="0.25">
      <c r="A344" s="2" t="s">
        <v>474</v>
      </c>
      <c r="B344" s="2" t="s">
        <v>481</v>
      </c>
      <c r="C344" s="2">
        <v>2014</v>
      </c>
      <c r="D344" s="2">
        <v>259.2</v>
      </c>
      <c r="E344" s="2">
        <v>131.9</v>
      </c>
      <c r="F344" s="2">
        <v>22.7</v>
      </c>
      <c r="G344" s="2">
        <v>5.4</v>
      </c>
      <c r="H344" s="2">
        <v>0</v>
      </c>
      <c r="I344" s="2">
        <v>23.6</v>
      </c>
      <c r="J344" s="2">
        <v>75.400000000000006</v>
      </c>
      <c r="K344" s="2">
        <v>0.2</v>
      </c>
      <c r="L344" s="2" t="s">
        <v>598</v>
      </c>
      <c r="M344" s="2" t="s">
        <v>598</v>
      </c>
      <c r="N344" s="2" t="s">
        <v>599</v>
      </c>
      <c r="O344" s="2" t="s">
        <v>598</v>
      </c>
      <c r="P344" s="2" t="s">
        <v>599</v>
      </c>
      <c r="Q344" s="2" t="s">
        <v>598</v>
      </c>
      <c r="R344" s="2" t="s">
        <v>599</v>
      </c>
      <c r="S344" s="2" t="s">
        <v>598</v>
      </c>
      <c r="U344" s="20">
        <f t="shared" si="10"/>
        <v>259.2</v>
      </c>
      <c r="V344" s="2">
        <f t="shared" si="11"/>
        <v>0</v>
      </c>
    </row>
    <row r="345" spans="1:22" ht="15" customHeight="1" x14ac:dyDescent="0.25">
      <c r="A345" s="2" t="s">
        <v>474</v>
      </c>
      <c r="B345" s="2" t="s">
        <v>482</v>
      </c>
      <c r="C345" s="2">
        <v>2014</v>
      </c>
      <c r="D345" s="2">
        <v>27.2</v>
      </c>
      <c r="E345" s="2">
        <v>24.55</v>
      </c>
      <c r="F345" s="2">
        <v>0</v>
      </c>
      <c r="G345" s="2">
        <v>0</v>
      </c>
      <c r="H345" s="2">
        <v>0</v>
      </c>
      <c r="I345" s="2">
        <v>1.87</v>
      </c>
      <c r="J345" s="2">
        <v>0.79</v>
      </c>
      <c r="K345" s="2">
        <v>0</v>
      </c>
      <c r="L345" s="2" t="s">
        <v>598</v>
      </c>
      <c r="M345" s="2" t="s">
        <v>598</v>
      </c>
      <c r="N345" s="2" t="s">
        <v>599</v>
      </c>
      <c r="O345" s="2" t="s">
        <v>598</v>
      </c>
      <c r="P345" s="2" t="s">
        <v>599</v>
      </c>
      <c r="Q345" s="2" t="s">
        <v>598</v>
      </c>
      <c r="R345" s="2" t="s">
        <v>599</v>
      </c>
      <c r="S345" s="2" t="s">
        <v>598</v>
      </c>
      <c r="U345" s="20">
        <f t="shared" si="10"/>
        <v>27.2</v>
      </c>
      <c r="V345" s="2">
        <f t="shared" si="11"/>
        <v>0</v>
      </c>
    </row>
    <row r="346" spans="1:22" ht="15" customHeight="1" x14ac:dyDescent="0.25">
      <c r="A346" s="2" t="s">
        <v>474</v>
      </c>
      <c r="B346" s="2" t="s">
        <v>483</v>
      </c>
      <c r="C346" s="2">
        <v>2014</v>
      </c>
      <c r="D346" s="2">
        <v>13.65</v>
      </c>
      <c r="E346" s="2">
        <v>6.22</v>
      </c>
      <c r="F346" s="2">
        <v>4.01</v>
      </c>
      <c r="G346" s="2">
        <v>0</v>
      </c>
      <c r="H346" s="2">
        <v>0</v>
      </c>
      <c r="I346" s="2">
        <v>3.03</v>
      </c>
      <c r="J346" s="2">
        <v>0.38</v>
      </c>
      <c r="K346" s="2">
        <v>0</v>
      </c>
      <c r="L346" s="2" t="s">
        <v>598</v>
      </c>
      <c r="M346" s="2" t="s">
        <v>598</v>
      </c>
      <c r="N346" s="2" t="s">
        <v>599</v>
      </c>
      <c r="O346" s="2" t="s">
        <v>598</v>
      </c>
      <c r="P346" s="2" t="s">
        <v>599</v>
      </c>
      <c r="Q346" s="2" t="s">
        <v>598</v>
      </c>
      <c r="R346" s="2" t="s">
        <v>599</v>
      </c>
      <c r="S346" s="2" t="s">
        <v>598</v>
      </c>
      <c r="U346" s="20">
        <f t="shared" si="10"/>
        <v>13.65</v>
      </c>
      <c r="V346" s="2">
        <f t="shared" si="11"/>
        <v>0</v>
      </c>
    </row>
    <row r="347" spans="1:22" ht="15" customHeight="1" x14ac:dyDescent="0.25">
      <c r="A347" s="2" t="s">
        <v>474</v>
      </c>
      <c r="B347" s="2" t="s">
        <v>484</v>
      </c>
      <c r="C347" s="2">
        <v>2014</v>
      </c>
      <c r="D347" s="2">
        <v>1357.7</v>
      </c>
      <c r="E347" s="2">
        <v>632.5</v>
      </c>
      <c r="F347" s="2">
        <v>134.69999999999999</v>
      </c>
      <c r="G347" s="2">
        <v>147.6</v>
      </c>
      <c r="H347" s="2">
        <v>91.8</v>
      </c>
      <c r="I347" s="2">
        <v>145.1</v>
      </c>
      <c r="J347" s="2">
        <v>286.89999999999998</v>
      </c>
      <c r="K347" s="2">
        <v>10.9</v>
      </c>
      <c r="L347" s="2" t="s">
        <v>598</v>
      </c>
      <c r="M347" s="2" t="s">
        <v>598</v>
      </c>
      <c r="N347" s="2" t="s">
        <v>599</v>
      </c>
      <c r="O347" s="2" t="s">
        <v>598</v>
      </c>
      <c r="P347" s="2" t="s">
        <v>599</v>
      </c>
      <c r="Q347" s="2" t="s">
        <v>598</v>
      </c>
      <c r="R347" s="2" t="s">
        <v>599</v>
      </c>
      <c r="S347" s="2" t="s">
        <v>598</v>
      </c>
      <c r="U347" s="20">
        <f t="shared" si="10"/>
        <v>1357.7</v>
      </c>
      <c r="V347" s="2">
        <f t="shared" si="11"/>
        <v>0</v>
      </c>
    </row>
    <row r="348" spans="1:22" ht="15" customHeight="1" x14ac:dyDescent="0.25">
      <c r="A348" s="2" t="s">
        <v>474</v>
      </c>
      <c r="B348" s="2" t="s">
        <v>485</v>
      </c>
      <c r="C348" s="2">
        <v>2014</v>
      </c>
      <c r="D348" s="2">
        <v>126.6</v>
      </c>
      <c r="E348" s="2">
        <v>75.3</v>
      </c>
      <c r="F348" s="2">
        <v>5.5</v>
      </c>
      <c r="G348" s="2">
        <v>3.26</v>
      </c>
      <c r="H348" s="2">
        <v>0</v>
      </c>
      <c r="I348" s="2">
        <v>8.35</v>
      </c>
      <c r="J348" s="2">
        <v>32.5</v>
      </c>
      <c r="K348" s="2">
        <v>1.7</v>
      </c>
      <c r="L348" s="2" t="s">
        <v>598</v>
      </c>
      <c r="M348" s="2" t="s">
        <v>598</v>
      </c>
      <c r="N348" s="2" t="s">
        <v>599</v>
      </c>
      <c r="O348" s="2" t="s">
        <v>598</v>
      </c>
      <c r="P348" s="2" t="s">
        <v>599</v>
      </c>
      <c r="Q348" s="2" t="s">
        <v>598</v>
      </c>
      <c r="R348" s="2" t="s">
        <v>599</v>
      </c>
      <c r="S348" s="2" t="s">
        <v>598</v>
      </c>
      <c r="U348" s="20">
        <f t="shared" si="10"/>
        <v>126.6</v>
      </c>
      <c r="V348" s="2">
        <f t="shared" si="11"/>
        <v>0</v>
      </c>
    </row>
    <row r="349" spans="1:22" ht="15" customHeight="1" x14ac:dyDescent="0.25">
      <c r="A349" s="2" t="s">
        <v>474</v>
      </c>
      <c r="B349" s="2" t="s">
        <v>486</v>
      </c>
      <c r="C349" s="2">
        <v>2014</v>
      </c>
      <c r="D349" s="2">
        <v>23.8</v>
      </c>
      <c r="E349" s="2">
        <v>4.09</v>
      </c>
      <c r="F349" s="2">
        <v>8.6</v>
      </c>
      <c r="G349" s="2">
        <v>1.25</v>
      </c>
      <c r="H349" s="2">
        <v>0</v>
      </c>
      <c r="I349" s="2">
        <v>6.65</v>
      </c>
      <c r="J349" s="2">
        <v>3.2</v>
      </c>
      <c r="K349" s="2">
        <v>0</v>
      </c>
      <c r="L349" s="2" t="s">
        <v>598</v>
      </c>
      <c r="M349" s="2" t="s">
        <v>598</v>
      </c>
      <c r="N349" s="2" t="s">
        <v>599</v>
      </c>
      <c r="O349" s="2" t="s">
        <v>598</v>
      </c>
      <c r="P349" s="2" t="s">
        <v>599</v>
      </c>
      <c r="Q349" s="2" t="s">
        <v>598</v>
      </c>
      <c r="R349" s="2" t="s">
        <v>599</v>
      </c>
      <c r="S349" s="2" t="s">
        <v>598</v>
      </c>
      <c r="U349" s="20">
        <f t="shared" si="10"/>
        <v>23.8</v>
      </c>
      <c r="V349" s="2">
        <f t="shared" si="11"/>
        <v>0</v>
      </c>
    </row>
    <row r="350" spans="1:22" ht="15" customHeight="1" x14ac:dyDescent="0.25">
      <c r="A350" s="2" t="s">
        <v>487</v>
      </c>
      <c r="B350" s="2" t="s">
        <v>488</v>
      </c>
      <c r="C350" s="2">
        <v>2014</v>
      </c>
      <c r="D350" s="2">
        <v>3.9</v>
      </c>
      <c r="E350" s="2" t="s">
        <v>598</v>
      </c>
      <c r="F350" s="2">
        <v>0.6</v>
      </c>
      <c r="G350" s="2">
        <v>2.4</v>
      </c>
      <c r="H350" s="2" t="s">
        <v>598</v>
      </c>
      <c r="I350" s="2">
        <v>0.9</v>
      </c>
      <c r="J350" s="2" t="s">
        <v>598</v>
      </c>
      <c r="K350" s="2" t="s">
        <v>598</v>
      </c>
      <c r="L350" s="2" t="s">
        <v>598</v>
      </c>
      <c r="M350" s="2" t="s">
        <v>598</v>
      </c>
      <c r="N350" s="2" t="s">
        <v>599</v>
      </c>
      <c r="O350" s="2" t="s">
        <v>598</v>
      </c>
      <c r="P350" s="2" t="s">
        <v>599</v>
      </c>
      <c r="Q350" s="2" t="s">
        <v>598</v>
      </c>
      <c r="R350" s="2" t="s">
        <v>599</v>
      </c>
      <c r="S350" s="2" t="s">
        <v>598</v>
      </c>
      <c r="U350" s="20">
        <f t="shared" si="10"/>
        <v>3.9</v>
      </c>
      <c r="V350" s="2">
        <f t="shared" si="11"/>
        <v>0</v>
      </c>
    </row>
    <row r="351" spans="1:22" ht="15" customHeight="1" x14ac:dyDescent="0.25">
      <c r="A351" s="2" t="s">
        <v>487</v>
      </c>
      <c r="B351" s="2" t="s">
        <v>489</v>
      </c>
      <c r="C351" s="2">
        <v>2014</v>
      </c>
      <c r="D351" s="2">
        <v>3.3</v>
      </c>
      <c r="E351" s="2">
        <v>0.1</v>
      </c>
      <c r="F351" s="2">
        <v>0.4</v>
      </c>
      <c r="G351" s="2">
        <v>0.4</v>
      </c>
      <c r="H351" s="2" t="s">
        <v>598</v>
      </c>
      <c r="I351" s="2">
        <v>1.9</v>
      </c>
      <c r="J351" s="2">
        <v>0.5</v>
      </c>
      <c r="K351" s="2" t="s">
        <v>598</v>
      </c>
      <c r="L351" s="2" t="s">
        <v>598</v>
      </c>
      <c r="M351" s="2" t="s">
        <v>598</v>
      </c>
      <c r="N351" s="2" t="s">
        <v>599</v>
      </c>
      <c r="O351" s="2" t="s">
        <v>598</v>
      </c>
      <c r="P351" s="2" t="s">
        <v>599</v>
      </c>
      <c r="Q351" s="2" t="s">
        <v>598</v>
      </c>
      <c r="R351" s="2" t="s">
        <v>599</v>
      </c>
      <c r="S351" s="2" t="s">
        <v>598</v>
      </c>
      <c r="U351" s="20">
        <f t="shared" si="10"/>
        <v>3.3</v>
      </c>
      <c r="V351" s="2">
        <f t="shared" si="11"/>
        <v>0</v>
      </c>
    </row>
    <row r="352" spans="1:22" ht="15" customHeight="1" x14ac:dyDescent="0.25">
      <c r="A352" s="2" t="s">
        <v>487</v>
      </c>
      <c r="B352" s="2" t="s">
        <v>490</v>
      </c>
      <c r="C352" s="2">
        <v>2014</v>
      </c>
      <c r="D352" s="2">
        <v>111</v>
      </c>
      <c r="E352" s="2">
        <v>31.3</v>
      </c>
      <c r="F352" s="2">
        <v>18</v>
      </c>
      <c r="G352" s="2">
        <v>31.6</v>
      </c>
      <c r="H352" s="2">
        <v>7.7</v>
      </c>
      <c r="I352" s="2">
        <v>18.3</v>
      </c>
      <c r="J352" s="2">
        <v>11.8</v>
      </c>
      <c r="K352" s="2" t="s">
        <v>598</v>
      </c>
      <c r="L352" s="2" t="s">
        <v>598</v>
      </c>
      <c r="M352" s="2" t="s">
        <v>598</v>
      </c>
      <c r="N352" s="2" t="s">
        <v>599</v>
      </c>
      <c r="O352" s="2" t="s">
        <v>598</v>
      </c>
      <c r="P352" s="2" t="s">
        <v>599</v>
      </c>
      <c r="Q352" s="2" t="s">
        <v>598</v>
      </c>
      <c r="R352" s="2" t="s">
        <v>599</v>
      </c>
      <c r="S352" s="2" t="s">
        <v>598</v>
      </c>
      <c r="U352" s="20">
        <f t="shared" si="10"/>
        <v>111</v>
      </c>
      <c r="V352" s="2">
        <f t="shared" si="11"/>
        <v>0</v>
      </c>
    </row>
    <row r="353" spans="1:22" ht="15" customHeight="1" x14ac:dyDescent="0.25">
      <c r="A353" s="2" t="s">
        <v>491</v>
      </c>
      <c r="B353" s="2" t="s">
        <v>492</v>
      </c>
      <c r="C353" s="2">
        <v>2014</v>
      </c>
      <c r="D353" s="2">
        <v>4.399</v>
      </c>
      <c r="E353" s="2">
        <v>0.315</v>
      </c>
      <c r="F353" s="2">
        <v>0.89600000000000002</v>
      </c>
      <c r="G353" s="2">
        <v>2.6320000000000001</v>
      </c>
      <c r="H353" s="2" t="s">
        <v>598</v>
      </c>
      <c r="I353" s="2">
        <v>0.38800000000000001</v>
      </c>
      <c r="J353" s="2">
        <v>0.16800000000000001</v>
      </c>
      <c r="K353" s="2">
        <v>0</v>
      </c>
      <c r="L353" s="2">
        <v>0</v>
      </c>
      <c r="M353" s="2">
        <v>2.6320000000000001</v>
      </c>
      <c r="N353" s="2" t="s">
        <v>599</v>
      </c>
      <c r="O353" s="2" t="s">
        <v>598</v>
      </c>
      <c r="P353" s="2" t="s">
        <v>599</v>
      </c>
      <c r="Q353" s="2" t="s">
        <v>598</v>
      </c>
      <c r="R353" s="2" t="s">
        <v>599</v>
      </c>
      <c r="S353" s="2" t="s">
        <v>598</v>
      </c>
      <c r="U353" s="20">
        <f t="shared" si="10"/>
        <v>4.399</v>
      </c>
      <c r="V353" s="2">
        <f t="shared" si="11"/>
        <v>0</v>
      </c>
    </row>
    <row r="354" spans="1:22" ht="15" customHeight="1" x14ac:dyDescent="0.25">
      <c r="A354" s="2" t="s">
        <v>491</v>
      </c>
      <c r="B354" s="2" t="s">
        <v>493</v>
      </c>
      <c r="C354" s="2">
        <v>2014</v>
      </c>
      <c r="D354" s="2">
        <v>4.226</v>
      </c>
      <c r="E354" s="2">
        <v>0.309</v>
      </c>
      <c r="F354" s="2">
        <v>1.788</v>
      </c>
      <c r="G354" s="2">
        <v>0</v>
      </c>
      <c r="H354" s="2" t="s">
        <v>598</v>
      </c>
      <c r="I354" s="2">
        <v>0.436</v>
      </c>
      <c r="J354" s="2">
        <v>0.28899999999999998</v>
      </c>
      <c r="K354" s="2">
        <v>0</v>
      </c>
      <c r="L354" s="2">
        <v>0</v>
      </c>
      <c r="M354" s="2">
        <v>1.4039999999999999</v>
      </c>
      <c r="N354" s="2" t="s">
        <v>599</v>
      </c>
      <c r="O354" s="2" t="s">
        <v>598</v>
      </c>
      <c r="P354" s="2" t="s">
        <v>599</v>
      </c>
      <c r="Q354" s="2" t="s">
        <v>598</v>
      </c>
      <c r="R354" s="2" t="s">
        <v>599</v>
      </c>
      <c r="S354" s="2" t="s">
        <v>598</v>
      </c>
      <c r="U354" s="20">
        <f t="shared" si="10"/>
        <v>4.226</v>
      </c>
      <c r="V354" s="2">
        <f t="shared" si="11"/>
        <v>0</v>
      </c>
    </row>
    <row r="355" spans="1:22" ht="15" customHeight="1" x14ac:dyDescent="0.25">
      <c r="A355" s="2" t="s">
        <v>491</v>
      </c>
      <c r="B355" s="2" t="s">
        <v>494</v>
      </c>
      <c r="C355" s="2">
        <v>2014</v>
      </c>
      <c r="D355" s="2">
        <v>6.0860000000000003</v>
      </c>
      <c r="E355" s="2">
        <v>1.7430000000000001</v>
      </c>
      <c r="F355" s="2">
        <v>2.3250000000000002</v>
      </c>
      <c r="G355" s="2" t="s">
        <v>598</v>
      </c>
      <c r="H355" s="2" t="s">
        <v>598</v>
      </c>
      <c r="I355" s="2">
        <v>0.53900000000000003</v>
      </c>
      <c r="J355" s="2">
        <v>0</v>
      </c>
      <c r="K355" s="2">
        <v>0</v>
      </c>
      <c r="L355" s="2">
        <v>0</v>
      </c>
      <c r="M355" s="2">
        <v>1.4790000000000001</v>
      </c>
      <c r="N355" s="2" t="s">
        <v>599</v>
      </c>
      <c r="O355" s="2" t="s">
        <v>598</v>
      </c>
      <c r="P355" s="2" t="s">
        <v>599</v>
      </c>
      <c r="Q355" s="2" t="s">
        <v>598</v>
      </c>
      <c r="R355" s="2" t="s">
        <v>599</v>
      </c>
      <c r="S355" s="2" t="s">
        <v>598</v>
      </c>
      <c r="U355" s="20">
        <f t="shared" si="10"/>
        <v>6.0860000000000003</v>
      </c>
      <c r="V355" s="2">
        <f t="shared" si="11"/>
        <v>0</v>
      </c>
    </row>
    <row r="356" spans="1:22" ht="15" customHeight="1" x14ac:dyDescent="0.25">
      <c r="A356" s="2" t="s">
        <v>491</v>
      </c>
      <c r="B356" s="2" t="s">
        <v>495</v>
      </c>
      <c r="C356" s="2">
        <v>2014</v>
      </c>
      <c r="D356" s="2">
        <v>8.4969999999999999</v>
      </c>
      <c r="E356" s="2">
        <v>1.085</v>
      </c>
      <c r="F356" s="2">
        <v>3.0760000000000001</v>
      </c>
      <c r="G356" s="2" t="s">
        <v>598</v>
      </c>
      <c r="H356" s="2" t="s">
        <v>598</v>
      </c>
      <c r="I356" s="2">
        <v>0.92100000000000004</v>
      </c>
      <c r="J356" s="2">
        <v>0.503</v>
      </c>
      <c r="K356" s="2">
        <v>0</v>
      </c>
      <c r="L356" s="2">
        <v>0</v>
      </c>
      <c r="M356" s="2">
        <v>2.9119999999999999</v>
      </c>
      <c r="N356" s="2" t="s">
        <v>599</v>
      </c>
      <c r="O356" s="2" t="s">
        <v>598</v>
      </c>
      <c r="P356" s="2" t="s">
        <v>599</v>
      </c>
      <c r="Q356" s="2" t="s">
        <v>598</v>
      </c>
      <c r="R356" s="2" t="s">
        <v>599</v>
      </c>
      <c r="S356" s="2" t="s">
        <v>598</v>
      </c>
      <c r="U356" s="20">
        <f t="shared" si="10"/>
        <v>8.4969999999999999</v>
      </c>
      <c r="V356" s="2">
        <f t="shared" si="11"/>
        <v>0</v>
      </c>
    </row>
    <row r="357" spans="1:22" ht="15" customHeight="1" x14ac:dyDescent="0.25">
      <c r="A357" s="2" t="s">
        <v>491</v>
      </c>
      <c r="B357" s="2" t="s">
        <v>496</v>
      </c>
      <c r="C357" s="2">
        <v>2014</v>
      </c>
      <c r="D357" s="2">
        <v>76.347999999999999</v>
      </c>
      <c r="E357" s="2">
        <v>19.882999999999999</v>
      </c>
      <c r="F357" s="2">
        <v>16.193000000000001</v>
      </c>
      <c r="G357" s="2">
        <v>1.3640000000000001</v>
      </c>
      <c r="H357" s="2" t="s">
        <v>598</v>
      </c>
      <c r="I357" s="2">
        <v>13.352</v>
      </c>
      <c r="J357" s="2">
        <v>20.023</v>
      </c>
      <c r="K357" s="2">
        <v>0</v>
      </c>
      <c r="L357" s="2">
        <v>1.2929999999999999</v>
      </c>
      <c r="M357" s="2">
        <v>4.24</v>
      </c>
      <c r="N357" s="2" t="s">
        <v>598</v>
      </c>
      <c r="O357" s="2" t="s">
        <v>598</v>
      </c>
      <c r="P357" s="2" t="s">
        <v>598</v>
      </c>
      <c r="Q357" s="2" t="s">
        <v>598</v>
      </c>
      <c r="R357" s="2" t="s">
        <v>598</v>
      </c>
      <c r="S357" s="2" t="s">
        <v>598</v>
      </c>
      <c r="U357" s="20">
        <f t="shared" si="10"/>
        <v>76.347999999999999</v>
      </c>
      <c r="V357" s="2">
        <f t="shared" si="11"/>
        <v>0</v>
      </c>
    </row>
    <row r="358" spans="1:22" ht="15" customHeight="1" x14ac:dyDescent="0.25">
      <c r="A358" s="2" t="s">
        <v>497</v>
      </c>
      <c r="B358" s="2" t="s">
        <v>498</v>
      </c>
      <c r="C358" s="2">
        <v>2014</v>
      </c>
      <c r="D358" s="2">
        <v>2.1</v>
      </c>
      <c r="E358" s="2">
        <v>0.6</v>
      </c>
      <c r="F358" s="2">
        <v>0.2</v>
      </c>
      <c r="G358" s="2">
        <v>0</v>
      </c>
      <c r="H358" s="2">
        <v>0</v>
      </c>
      <c r="I358" s="2">
        <v>0.8</v>
      </c>
      <c r="J358" s="2">
        <v>0.01</v>
      </c>
      <c r="K358" s="2">
        <v>0</v>
      </c>
      <c r="L358" s="2">
        <v>0</v>
      </c>
      <c r="M358" s="2">
        <v>0.4</v>
      </c>
      <c r="N358" s="2" t="s">
        <v>599</v>
      </c>
      <c r="O358" s="2" t="s">
        <v>598</v>
      </c>
      <c r="P358" s="2" t="s">
        <v>599</v>
      </c>
      <c r="Q358" s="2" t="s">
        <v>598</v>
      </c>
      <c r="R358" s="2" t="s">
        <v>599</v>
      </c>
      <c r="S358" s="2" t="s">
        <v>598</v>
      </c>
      <c r="U358" s="20">
        <f t="shared" si="10"/>
        <v>2.1</v>
      </c>
      <c r="V358" s="2">
        <f t="shared" si="11"/>
        <v>0</v>
      </c>
    </row>
    <row r="359" spans="1:22" ht="15" customHeight="1" x14ac:dyDescent="0.25">
      <c r="A359" s="2" t="s">
        <v>497</v>
      </c>
      <c r="B359" s="2" t="s">
        <v>499</v>
      </c>
      <c r="C359" s="2">
        <v>2014</v>
      </c>
      <c r="D359" s="2">
        <v>118.5</v>
      </c>
      <c r="E359" s="2">
        <v>47.1</v>
      </c>
      <c r="F359" s="2">
        <v>17.8</v>
      </c>
      <c r="G359" s="2">
        <v>0</v>
      </c>
      <c r="H359" s="2">
        <v>9.1</v>
      </c>
      <c r="I359" s="2">
        <v>21.4</v>
      </c>
      <c r="J359" s="2">
        <v>10.199999999999999</v>
      </c>
      <c r="K359" s="2">
        <v>0</v>
      </c>
      <c r="L359" s="2">
        <v>5.6</v>
      </c>
      <c r="M359" s="2">
        <v>7.3</v>
      </c>
      <c r="N359" s="2" t="s">
        <v>599</v>
      </c>
      <c r="O359" s="2" t="s">
        <v>598</v>
      </c>
      <c r="P359" s="2" t="s">
        <v>599</v>
      </c>
      <c r="Q359" s="2" t="s">
        <v>598</v>
      </c>
      <c r="R359" s="2" t="s">
        <v>599</v>
      </c>
      <c r="S359" s="2" t="s">
        <v>598</v>
      </c>
      <c r="U359" s="20">
        <f t="shared" si="10"/>
        <v>118.5</v>
      </c>
      <c r="V359" s="2">
        <f t="shared" si="11"/>
        <v>0</v>
      </c>
    </row>
    <row r="360" spans="1:22" ht="15" customHeight="1" x14ac:dyDescent="0.25">
      <c r="A360" s="2" t="s">
        <v>497</v>
      </c>
      <c r="B360" s="2" t="s">
        <v>500</v>
      </c>
      <c r="C360" s="2">
        <v>2014</v>
      </c>
      <c r="D360" s="2">
        <v>20.2</v>
      </c>
      <c r="E360" s="2">
        <v>9.8000000000000007</v>
      </c>
      <c r="F360" s="2">
        <v>0.5</v>
      </c>
      <c r="G360" s="2">
        <v>0</v>
      </c>
      <c r="H360" s="2">
        <v>0</v>
      </c>
      <c r="I360" s="2">
        <v>5.0999999999999996</v>
      </c>
      <c r="J360" s="2">
        <v>1.1000000000000001</v>
      </c>
      <c r="K360" s="2">
        <v>0</v>
      </c>
      <c r="L360" s="2">
        <v>0</v>
      </c>
      <c r="M360" s="2">
        <v>3.8</v>
      </c>
      <c r="N360" s="2" t="s">
        <v>599</v>
      </c>
      <c r="O360" s="2" t="s">
        <v>598</v>
      </c>
      <c r="P360" s="2" t="s">
        <v>599</v>
      </c>
      <c r="Q360" s="2" t="s">
        <v>598</v>
      </c>
      <c r="R360" s="2" t="s">
        <v>599</v>
      </c>
      <c r="S360" s="2" t="s">
        <v>598</v>
      </c>
      <c r="U360" s="20">
        <f t="shared" si="10"/>
        <v>20.2</v>
      </c>
      <c r="V360" s="2">
        <f t="shared" si="11"/>
        <v>0</v>
      </c>
    </row>
    <row r="361" spans="1:22" ht="15" customHeight="1" x14ac:dyDescent="0.25">
      <c r="A361" s="2" t="s">
        <v>501</v>
      </c>
      <c r="B361" s="2" t="s">
        <v>502</v>
      </c>
      <c r="C361" s="2">
        <v>2014</v>
      </c>
      <c r="D361" s="2">
        <v>205.21799999999999</v>
      </c>
      <c r="E361" s="2">
        <v>99.876000000000005</v>
      </c>
      <c r="F361" s="2">
        <v>21.553999999999998</v>
      </c>
      <c r="G361" s="2" t="s">
        <v>598</v>
      </c>
      <c r="H361" s="2" t="s">
        <v>598</v>
      </c>
      <c r="I361" s="2" t="s">
        <v>609</v>
      </c>
      <c r="J361" s="2" t="s">
        <v>609</v>
      </c>
      <c r="K361" s="2" t="s">
        <v>609</v>
      </c>
      <c r="L361" s="2" t="s">
        <v>598</v>
      </c>
      <c r="M361" s="2">
        <v>83.878</v>
      </c>
      <c r="N361" s="2" t="s">
        <v>599</v>
      </c>
      <c r="O361" s="2" t="s">
        <v>598</v>
      </c>
      <c r="P361" s="2" t="s">
        <v>599</v>
      </c>
      <c r="Q361" s="2" t="s">
        <v>598</v>
      </c>
      <c r="R361" s="2" t="s">
        <v>599</v>
      </c>
      <c r="S361" s="2" t="s">
        <v>598</v>
      </c>
      <c r="U361" s="20">
        <f t="shared" si="10"/>
        <v>205.21799999999999</v>
      </c>
      <c r="V361" s="2">
        <f t="shared" si="11"/>
        <v>0</v>
      </c>
    </row>
    <row r="362" spans="1:22" ht="15" customHeight="1" x14ac:dyDescent="0.25">
      <c r="A362" s="2" t="s">
        <v>501</v>
      </c>
      <c r="B362" s="2" t="s">
        <v>503</v>
      </c>
      <c r="C362" s="2">
        <v>2014</v>
      </c>
      <c r="D362" s="2">
        <v>2.133</v>
      </c>
      <c r="E362" s="2">
        <v>0.98399999999999999</v>
      </c>
      <c r="F362" s="2">
        <v>0.02</v>
      </c>
      <c r="G362" s="2" t="s">
        <v>598</v>
      </c>
      <c r="H362" s="2" t="s">
        <v>598</v>
      </c>
      <c r="I362" s="2" t="s">
        <v>598</v>
      </c>
      <c r="J362" s="2" t="s">
        <v>598</v>
      </c>
      <c r="K362" s="2" t="s">
        <v>598</v>
      </c>
      <c r="L362" s="2" t="s">
        <v>598</v>
      </c>
      <c r="M362" s="2">
        <v>1.129</v>
      </c>
      <c r="N362" s="2" t="s">
        <v>599</v>
      </c>
      <c r="O362" s="2" t="s">
        <v>598</v>
      </c>
      <c r="P362" s="2" t="s">
        <v>599</v>
      </c>
      <c r="Q362" s="2" t="s">
        <v>598</v>
      </c>
      <c r="R362" s="2" t="s">
        <v>599</v>
      </c>
      <c r="S362" s="2" t="s">
        <v>598</v>
      </c>
      <c r="U362" s="20">
        <f t="shared" si="10"/>
        <v>2.133</v>
      </c>
      <c r="V362" s="2">
        <f t="shared" si="11"/>
        <v>0</v>
      </c>
    </row>
    <row r="363" spans="1:22" ht="15" customHeight="1" x14ac:dyDescent="0.25">
      <c r="A363" s="2" t="s">
        <v>501</v>
      </c>
      <c r="B363" s="2" t="s">
        <v>504</v>
      </c>
      <c r="C363" s="2">
        <v>2014</v>
      </c>
      <c r="D363" s="2">
        <v>13.263999999999999</v>
      </c>
      <c r="E363" s="2">
        <v>7.1959999999999997</v>
      </c>
      <c r="F363" s="2">
        <v>0.57999999999999996</v>
      </c>
      <c r="G363" s="2" t="s">
        <v>598</v>
      </c>
      <c r="H363" s="2" t="s">
        <v>598</v>
      </c>
      <c r="I363" s="2">
        <v>3.5590000000000002</v>
      </c>
      <c r="J363" s="2">
        <v>1.222</v>
      </c>
      <c r="K363" s="2" t="s">
        <v>598</v>
      </c>
      <c r="L363" s="2" t="s">
        <v>598</v>
      </c>
      <c r="M363" s="2">
        <v>1.1970000000000001</v>
      </c>
      <c r="N363" s="2" t="s">
        <v>599</v>
      </c>
      <c r="O363" s="2" t="s">
        <v>598</v>
      </c>
      <c r="P363" s="2" t="s">
        <v>599</v>
      </c>
      <c r="Q363" s="2" t="s">
        <v>598</v>
      </c>
      <c r="R363" s="2" t="s">
        <v>599</v>
      </c>
      <c r="S363" s="2" t="s">
        <v>598</v>
      </c>
      <c r="U363" s="20">
        <f t="shared" si="10"/>
        <v>13.263999999999999</v>
      </c>
      <c r="V363" s="2">
        <f t="shared" si="11"/>
        <v>0</v>
      </c>
    </row>
    <row r="364" spans="1:22" ht="15" customHeight="1" x14ac:dyDescent="0.25">
      <c r="A364" s="2" t="s">
        <v>501</v>
      </c>
      <c r="B364" s="2" t="s">
        <v>505</v>
      </c>
      <c r="C364" s="2">
        <v>2014</v>
      </c>
      <c r="D364" s="2">
        <v>21.56</v>
      </c>
      <c r="E364" s="2">
        <v>10.544</v>
      </c>
      <c r="F364" s="2">
        <v>5.5460000000000003</v>
      </c>
      <c r="G364" s="2" t="s">
        <v>598</v>
      </c>
      <c r="H364" s="2" t="s">
        <v>598</v>
      </c>
      <c r="I364" s="2">
        <v>4.0380000000000003</v>
      </c>
      <c r="J364" s="2">
        <v>1.4319999999999999</v>
      </c>
      <c r="K364" s="2" t="s">
        <v>598</v>
      </c>
      <c r="L364" s="2" t="s">
        <v>598</v>
      </c>
      <c r="M364" s="2" t="s">
        <v>598</v>
      </c>
      <c r="N364" s="2" t="s">
        <v>599</v>
      </c>
      <c r="O364" s="2" t="s">
        <v>598</v>
      </c>
      <c r="P364" s="2" t="s">
        <v>599</v>
      </c>
      <c r="Q364" s="2" t="s">
        <v>598</v>
      </c>
      <c r="R364" s="2" t="s">
        <v>599</v>
      </c>
      <c r="S364" s="2" t="s">
        <v>598</v>
      </c>
      <c r="U364" s="20">
        <f t="shared" si="10"/>
        <v>21.56</v>
      </c>
      <c r="V364" s="2">
        <f t="shared" si="11"/>
        <v>0</v>
      </c>
    </row>
    <row r="365" spans="1:22" ht="15" customHeight="1" x14ac:dyDescent="0.25">
      <c r="A365" s="2" t="s">
        <v>501</v>
      </c>
      <c r="B365" s="2" t="s">
        <v>506</v>
      </c>
      <c r="C365" s="2">
        <v>2014</v>
      </c>
      <c r="D365" s="2">
        <v>5.6680000000000001</v>
      </c>
      <c r="E365" s="2">
        <v>2.1920000000000002</v>
      </c>
      <c r="F365" s="2">
        <v>0.255</v>
      </c>
      <c r="G365" s="2" t="s">
        <v>598</v>
      </c>
      <c r="H365" s="2" t="s">
        <v>598</v>
      </c>
      <c r="I365" s="2">
        <v>1.839</v>
      </c>
      <c r="J365" s="2">
        <v>0.63200000000000001</v>
      </c>
      <c r="K365" s="2" t="s">
        <v>598</v>
      </c>
      <c r="L365" s="2" t="s">
        <v>598</v>
      </c>
      <c r="M365" s="2">
        <v>0.75</v>
      </c>
      <c r="N365" s="2" t="s">
        <v>599</v>
      </c>
      <c r="O365" s="2" t="s">
        <v>598</v>
      </c>
      <c r="P365" s="2" t="s">
        <v>599</v>
      </c>
      <c r="Q365" s="2" t="s">
        <v>598</v>
      </c>
      <c r="R365" s="2" t="s">
        <v>599</v>
      </c>
      <c r="S365" s="2" t="s">
        <v>598</v>
      </c>
      <c r="U365" s="20">
        <f t="shared" si="10"/>
        <v>5.6680000000000001</v>
      </c>
      <c r="V365" s="2">
        <f t="shared" si="11"/>
        <v>0</v>
      </c>
    </row>
    <row r="366" spans="1:22" ht="15" customHeight="1" x14ac:dyDescent="0.25">
      <c r="A366" s="2" t="s">
        <v>501</v>
      </c>
      <c r="B366" s="2" t="s">
        <v>507</v>
      </c>
      <c r="C366" s="2">
        <v>2014</v>
      </c>
      <c r="D366" s="2">
        <v>1.841</v>
      </c>
      <c r="E366" s="2">
        <v>1.841</v>
      </c>
      <c r="F366" s="2" t="s">
        <v>598</v>
      </c>
      <c r="G366" s="2" t="s">
        <v>598</v>
      </c>
      <c r="H366" s="2" t="s">
        <v>598</v>
      </c>
      <c r="I366" s="2" t="s">
        <v>598</v>
      </c>
      <c r="J366" s="2" t="s">
        <v>598</v>
      </c>
      <c r="K366" s="2" t="s">
        <v>598</v>
      </c>
      <c r="L366" s="2" t="s">
        <v>598</v>
      </c>
      <c r="M366" s="2" t="s">
        <v>598</v>
      </c>
      <c r="N366" s="2" t="s">
        <v>599</v>
      </c>
      <c r="O366" s="2" t="s">
        <v>598</v>
      </c>
      <c r="P366" s="2" t="s">
        <v>599</v>
      </c>
      <c r="Q366" s="2" t="s">
        <v>598</v>
      </c>
      <c r="R366" s="2" t="s">
        <v>599</v>
      </c>
      <c r="S366" s="2" t="s">
        <v>598</v>
      </c>
      <c r="U366" s="20">
        <f t="shared" si="10"/>
        <v>1.841</v>
      </c>
      <c r="V366" s="2">
        <f t="shared" si="11"/>
        <v>0</v>
      </c>
    </row>
    <row r="367" spans="1:22" ht="15" customHeight="1" x14ac:dyDescent="0.25">
      <c r="A367" s="2" t="s">
        <v>501</v>
      </c>
      <c r="B367" s="2" t="s">
        <v>508</v>
      </c>
      <c r="C367" s="2">
        <v>2014</v>
      </c>
      <c r="D367" s="2">
        <v>67.715000000000003</v>
      </c>
      <c r="E367" s="2" t="s">
        <v>609</v>
      </c>
      <c r="F367" s="2" t="s">
        <v>609</v>
      </c>
      <c r="G367" s="2" t="s">
        <v>609</v>
      </c>
      <c r="H367" s="2" t="s">
        <v>609</v>
      </c>
      <c r="I367" s="2" t="s">
        <v>609</v>
      </c>
      <c r="J367" s="2" t="s">
        <v>609</v>
      </c>
      <c r="K367" s="2" t="s">
        <v>609</v>
      </c>
      <c r="L367" s="2" t="s">
        <v>609</v>
      </c>
      <c r="M367" s="2" t="s">
        <v>609</v>
      </c>
      <c r="N367" s="2" t="s">
        <v>599</v>
      </c>
      <c r="O367" s="2" t="s">
        <v>598</v>
      </c>
      <c r="P367" s="2" t="s">
        <v>599</v>
      </c>
      <c r="Q367" s="2" t="s">
        <v>598</v>
      </c>
      <c r="R367" s="2" t="s">
        <v>599</v>
      </c>
      <c r="S367" s="2" t="s">
        <v>598</v>
      </c>
      <c r="U367" s="20">
        <f t="shared" si="10"/>
        <v>67.715000000000003</v>
      </c>
      <c r="V367" s="2">
        <f t="shared" si="11"/>
        <v>0</v>
      </c>
    </row>
    <row r="368" spans="1:22" ht="15" customHeight="1" x14ac:dyDescent="0.25">
      <c r="A368" s="2" t="s">
        <v>501</v>
      </c>
      <c r="B368" s="2" t="s">
        <v>509</v>
      </c>
      <c r="C368" s="2">
        <v>2014</v>
      </c>
      <c r="D368" s="2">
        <v>117.197</v>
      </c>
      <c r="E368" s="2">
        <v>61.887</v>
      </c>
      <c r="F368" s="2">
        <v>6.7530000000000001</v>
      </c>
      <c r="G368" s="2" t="s">
        <v>598</v>
      </c>
      <c r="H368" s="2" t="s">
        <v>598</v>
      </c>
      <c r="I368" s="2">
        <v>18.442</v>
      </c>
      <c r="J368" s="2">
        <v>16.081</v>
      </c>
      <c r="K368" s="2" t="s">
        <v>598</v>
      </c>
      <c r="L368" s="2" t="s">
        <v>598</v>
      </c>
      <c r="M368" s="2">
        <v>13.063000000000001</v>
      </c>
      <c r="N368" s="2" t="s">
        <v>599</v>
      </c>
      <c r="O368" s="2" t="s">
        <v>598</v>
      </c>
      <c r="P368" s="2" t="s">
        <v>599</v>
      </c>
      <c r="Q368" s="2" t="s">
        <v>598</v>
      </c>
      <c r="R368" s="2" t="s">
        <v>599</v>
      </c>
      <c r="S368" s="2" t="s">
        <v>598</v>
      </c>
      <c r="U368" s="20">
        <f t="shared" si="10"/>
        <v>117.197</v>
      </c>
      <c r="V368" s="2">
        <f t="shared" si="11"/>
        <v>0</v>
      </c>
    </row>
    <row r="369" spans="1:22" ht="15" customHeight="1" x14ac:dyDescent="0.25">
      <c r="A369" s="2" t="s">
        <v>501</v>
      </c>
      <c r="B369" s="2" t="s">
        <v>510</v>
      </c>
      <c r="C369" s="2">
        <v>2014</v>
      </c>
      <c r="D369" s="2">
        <v>37.344999999999999</v>
      </c>
      <c r="E369" s="2">
        <v>13.135</v>
      </c>
      <c r="F369" s="2">
        <v>3.5529999999999999</v>
      </c>
      <c r="G369" s="2" t="s">
        <v>598</v>
      </c>
      <c r="H369" s="2" t="s">
        <v>598</v>
      </c>
      <c r="I369" s="2">
        <v>6.5339999999999998</v>
      </c>
      <c r="J369" s="2">
        <v>1.65</v>
      </c>
      <c r="K369" s="2" t="s">
        <v>598</v>
      </c>
      <c r="L369" s="2" t="s">
        <v>598</v>
      </c>
      <c r="M369" s="2">
        <v>12.472</v>
      </c>
      <c r="N369" s="2" t="s">
        <v>599</v>
      </c>
      <c r="O369" s="2" t="s">
        <v>598</v>
      </c>
      <c r="P369" s="2" t="s">
        <v>599</v>
      </c>
      <c r="Q369" s="2" t="s">
        <v>598</v>
      </c>
      <c r="R369" s="2" t="s">
        <v>599</v>
      </c>
      <c r="S369" s="2" t="s">
        <v>598</v>
      </c>
      <c r="U369" s="20">
        <f t="shared" si="10"/>
        <v>37.344999999999999</v>
      </c>
      <c r="V369" s="2">
        <f t="shared" si="11"/>
        <v>0</v>
      </c>
    </row>
    <row r="370" spans="1:22" ht="15" customHeight="1" x14ac:dyDescent="0.25">
      <c r="A370" s="2" t="s">
        <v>501</v>
      </c>
      <c r="B370" s="2" t="s">
        <v>511</v>
      </c>
      <c r="C370" s="2">
        <v>2014</v>
      </c>
      <c r="D370" s="2">
        <v>15.29</v>
      </c>
      <c r="E370" s="2">
        <v>6.37</v>
      </c>
      <c r="F370" s="2" t="s">
        <v>598</v>
      </c>
      <c r="G370" s="2" t="s">
        <v>598</v>
      </c>
      <c r="H370" s="2" t="s">
        <v>598</v>
      </c>
      <c r="I370" s="2">
        <v>2.85</v>
      </c>
      <c r="J370" s="2">
        <v>0.85499999999999998</v>
      </c>
      <c r="K370" s="2" t="s">
        <v>598</v>
      </c>
      <c r="L370" s="2" t="s">
        <v>598</v>
      </c>
      <c r="M370" s="2">
        <v>5.1340000000000003</v>
      </c>
      <c r="N370" s="2" t="s">
        <v>599</v>
      </c>
      <c r="O370" s="2" t="s">
        <v>598</v>
      </c>
      <c r="P370" s="2" t="s">
        <v>599</v>
      </c>
      <c r="Q370" s="2" t="s">
        <v>598</v>
      </c>
      <c r="R370" s="2" t="s">
        <v>599</v>
      </c>
      <c r="S370" s="2" t="s">
        <v>598</v>
      </c>
      <c r="U370" s="20">
        <f t="shared" si="10"/>
        <v>15.29</v>
      </c>
      <c r="V370" s="2">
        <f t="shared" si="11"/>
        <v>0</v>
      </c>
    </row>
    <row r="371" spans="1:22" ht="15" customHeight="1" x14ac:dyDescent="0.25">
      <c r="A371" s="2" t="s">
        <v>501</v>
      </c>
      <c r="B371" s="2" t="s">
        <v>512</v>
      </c>
      <c r="C371" s="2">
        <v>2014</v>
      </c>
      <c r="D371" s="2">
        <v>11.204000000000001</v>
      </c>
      <c r="E371" s="2">
        <v>7.2859999999999996</v>
      </c>
      <c r="F371" s="2">
        <v>0.17299999999999999</v>
      </c>
      <c r="G371" s="2" t="s">
        <v>598</v>
      </c>
      <c r="H371" s="2" t="s">
        <v>598</v>
      </c>
      <c r="I371" s="2">
        <v>3.129</v>
      </c>
      <c r="J371" s="2">
        <v>0.505</v>
      </c>
      <c r="K371" s="2">
        <v>0.17299999999999999</v>
      </c>
      <c r="L371" s="2" t="s">
        <v>598</v>
      </c>
      <c r="M371" s="2" t="s">
        <v>598</v>
      </c>
      <c r="N371" s="2" t="s">
        <v>599</v>
      </c>
      <c r="O371" s="2" t="s">
        <v>598</v>
      </c>
      <c r="P371" s="2" t="s">
        <v>599</v>
      </c>
      <c r="Q371" s="2" t="s">
        <v>598</v>
      </c>
      <c r="R371" s="2" t="s">
        <v>599</v>
      </c>
      <c r="S371" s="2" t="s">
        <v>598</v>
      </c>
      <c r="U371" s="20">
        <f t="shared" si="10"/>
        <v>11.204000000000001</v>
      </c>
      <c r="V371" s="2">
        <f t="shared" si="11"/>
        <v>0</v>
      </c>
    </row>
    <row r="372" spans="1:22" ht="15" customHeight="1" x14ac:dyDescent="0.25">
      <c r="A372" s="2" t="s">
        <v>501</v>
      </c>
      <c r="B372" s="2" t="s">
        <v>513</v>
      </c>
      <c r="C372" s="2">
        <v>2014</v>
      </c>
      <c r="D372" s="2">
        <v>104.422</v>
      </c>
      <c r="E372" s="2" t="s">
        <v>598</v>
      </c>
      <c r="F372" s="2" t="s">
        <v>598</v>
      </c>
      <c r="G372" s="2" t="s">
        <v>598</v>
      </c>
      <c r="H372" s="2" t="s">
        <v>598</v>
      </c>
      <c r="I372" s="2" t="s">
        <v>598</v>
      </c>
      <c r="J372" s="2" t="s">
        <v>598</v>
      </c>
      <c r="K372" s="2" t="s">
        <v>598</v>
      </c>
      <c r="L372" s="2" t="s">
        <v>598</v>
      </c>
      <c r="M372" s="2">
        <v>0.65100000000000002</v>
      </c>
      <c r="N372" s="2" t="s">
        <v>773</v>
      </c>
      <c r="O372" s="2">
        <v>101.93</v>
      </c>
      <c r="P372" s="2" t="s">
        <v>599</v>
      </c>
      <c r="Q372" s="2" t="s">
        <v>598</v>
      </c>
      <c r="R372" s="2" t="s">
        <v>599</v>
      </c>
      <c r="S372" s="2" t="s">
        <v>598</v>
      </c>
      <c r="U372" s="20">
        <f t="shared" si="10"/>
        <v>104.422</v>
      </c>
      <c r="V372" s="2">
        <f t="shared" si="11"/>
        <v>101.93</v>
      </c>
    </row>
    <row r="373" spans="1:22" ht="15" customHeight="1" x14ac:dyDescent="0.25">
      <c r="A373" s="2" t="s">
        <v>501</v>
      </c>
      <c r="B373" s="2" t="s">
        <v>514</v>
      </c>
      <c r="C373" s="2">
        <v>2014</v>
      </c>
      <c r="D373" s="2">
        <v>55.302</v>
      </c>
      <c r="E373" s="2">
        <v>42.183999999999997</v>
      </c>
      <c r="F373" s="2" t="s">
        <v>598</v>
      </c>
      <c r="G373" s="2" t="s">
        <v>598</v>
      </c>
      <c r="H373" s="2" t="s">
        <v>598</v>
      </c>
      <c r="I373" s="2">
        <v>9.4760000000000009</v>
      </c>
      <c r="J373" s="2">
        <v>3.5249999999999999</v>
      </c>
      <c r="K373" s="2" t="s">
        <v>598</v>
      </c>
      <c r="L373" s="2" t="s">
        <v>598</v>
      </c>
      <c r="M373" s="2" t="s">
        <v>598</v>
      </c>
      <c r="N373" s="2" t="s">
        <v>599</v>
      </c>
      <c r="O373" s="2" t="s">
        <v>598</v>
      </c>
      <c r="P373" s="2" t="s">
        <v>599</v>
      </c>
      <c r="Q373" s="2" t="s">
        <v>598</v>
      </c>
      <c r="R373" s="2" t="s">
        <v>599</v>
      </c>
      <c r="S373" s="2" t="s">
        <v>598</v>
      </c>
      <c r="U373" s="20">
        <f t="shared" si="10"/>
        <v>55.302</v>
      </c>
      <c r="V373" s="2">
        <f t="shared" si="11"/>
        <v>0</v>
      </c>
    </row>
    <row r="374" spans="1:22" ht="15" customHeight="1" x14ac:dyDescent="0.25">
      <c r="A374" s="2" t="s">
        <v>501</v>
      </c>
      <c r="B374" s="2" t="s">
        <v>515</v>
      </c>
      <c r="C374" s="2">
        <v>2014</v>
      </c>
      <c r="D374" s="2">
        <v>1.627</v>
      </c>
      <c r="E374" s="2">
        <v>0.48199999999999998</v>
      </c>
      <c r="F374" s="2" t="s">
        <v>598</v>
      </c>
      <c r="G374" s="2" t="s">
        <v>598</v>
      </c>
      <c r="H374" s="2" t="s">
        <v>598</v>
      </c>
      <c r="I374" s="2">
        <v>1.0669999999999999</v>
      </c>
      <c r="J374" s="2">
        <v>0.1</v>
      </c>
      <c r="K374" s="2" t="s">
        <v>598</v>
      </c>
      <c r="L374" s="2" t="s">
        <v>598</v>
      </c>
      <c r="M374" s="2" t="s">
        <v>598</v>
      </c>
      <c r="N374" s="2" t="s">
        <v>599</v>
      </c>
      <c r="O374" s="2" t="s">
        <v>598</v>
      </c>
      <c r="P374" s="2" t="s">
        <v>599</v>
      </c>
      <c r="Q374" s="2" t="s">
        <v>598</v>
      </c>
      <c r="R374" s="2" t="s">
        <v>599</v>
      </c>
      <c r="S374" s="2" t="s">
        <v>598</v>
      </c>
      <c r="U374" s="20">
        <f t="shared" si="10"/>
        <v>1.627</v>
      </c>
      <c r="V374" s="2">
        <f t="shared" si="11"/>
        <v>0</v>
      </c>
    </row>
    <row r="375" spans="1:22" ht="15" customHeight="1" x14ac:dyDescent="0.25">
      <c r="A375" s="2" t="s">
        <v>501</v>
      </c>
      <c r="B375" s="2" t="s">
        <v>516</v>
      </c>
      <c r="C375" s="2">
        <v>2014</v>
      </c>
      <c r="D375" s="2">
        <v>1.5740000000000001</v>
      </c>
      <c r="E375" s="2" t="s">
        <v>598</v>
      </c>
      <c r="F375" s="2">
        <v>0.16300000000000001</v>
      </c>
      <c r="G375" s="2" t="s">
        <v>598</v>
      </c>
      <c r="H375" s="2" t="s">
        <v>598</v>
      </c>
      <c r="I375" s="2">
        <v>1.3480000000000001</v>
      </c>
      <c r="J375" s="2">
        <v>6.3E-2</v>
      </c>
      <c r="K375" s="2" t="s">
        <v>598</v>
      </c>
      <c r="L375" s="2" t="s">
        <v>598</v>
      </c>
      <c r="M375" s="2" t="s">
        <v>598</v>
      </c>
      <c r="N375" s="2" t="s">
        <v>599</v>
      </c>
      <c r="O375" s="2" t="s">
        <v>598</v>
      </c>
      <c r="P375" s="2" t="s">
        <v>599</v>
      </c>
      <c r="Q375" s="2" t="s">
        <v>598</v>
      </c>
      <c r="R375" s="2" t="s">
        <v>599</v>
      </c>
      <c r="S375" s="2" t="s">
        <v>598</v>
      </c>
      <c r="U375" s="20">
        <f t="shared" si="10"/>
        <v>1.5740000000000001</v>
      </c>
      <c r="V375" s="2">
        <f t="shared" si="11"/>
        <v>0</v>
      </c>
    </row>
    <row r="376" spans="1:22" ht="15" customHeight="1" x14ac:dyDescent="0.25">
      <c r="A376" s="2" t="s">
        <v>501</v>
      </c>
      <c r="B376" s="21" t="s">
        <v>975</v>
      </c>
      <c r="C376" s="2">
        <v>2014</v>
      </c>
      <c r="D376" s="2">
        <v>47.688000000000002</v>
      </c>
      <c r="E376" s="2">
        <v>22.148</v>
      </c>
      <c r="F376" s="2">
        <v>1.234</v>
      </c>
      <c r="G376" s="2" t="s">
        <v>598</v>
      </c>
      <c r="H376" s="2" t="s">
        <v>598</v>
      </c>
      <c r="I376" s="2">
        <v>6.6719999999999997</v>
      </c>
      <c r="J376" s="2">
        <v>11.436999999999999</v>
      </c>
      <c r="K376" s="2" t="s">
        <v>598</v>
      </c>
      <c r="L376" s="2" t="s">
        <v>598</v>
      </c>
      <c r="M376" s="2">
        <v>6.1779999999999999</v>
      </c>
      <c r="N376" s="2" t="s">
        <v>599</v>
      </c>
      <c r="O376" s="2" t="s">
        <v>598</v>
      </c>
      <c r="P376" s="2" t="s">
        <v>599</v>
      </c>
      <c r="Q376" s="2" t="s">
        <v>598</v>
      </c>
      <c r="R376" s="2" t="s">
        <v>599</v>
      </c>
      <c r="S376" s="2" t="s">
        <v>598</v>
      </c>
      <c r="U376" s="20">
        <f t="shared" si="10"/>
        <v>47.688000000000002</v>
      </c>
      <c r="V376" s="2">
        <f t="shared" si="11"/>
        <v>0</v>
      </c>
    </row>
    <row r="377" spans="1:22" ht="15" customHeight="1" x14ac:dyDescent="0.25">
      <c r="A377" s="2" t="s">
        <v>501</v>
      </c>
      <c r="B377" s="2" t="s">
        <v>518</v>
      </c>
      <c r="C377" s="2">
        <v>2014</v>
      </c>
      <c r="D377" s="2">
        <v>6.484</v>
      </c>
      <c r="E377" s="2">
        <v>3.4670000000000001</v>
      </c>
      <c r="F377" s="2">
        <v>0.20300000000000001</v>
      </c>
      <c r="G377" s="2" t="s">
        <v>598</v>
      </c>
      <c r="H377" s="2" t="s">
        <v>598</v>
      </c>
      <c r="I377" s="2">
        <v>2.867</v>
      </c>
      <c r="J377" s="2">
        <v>0.25800000000000001</v>
      </c>
      <c r="K377" s="2" t="s">
        <v>598</v>
      </c>
      <c r="L377" s="2" t="s">
        <v>598</v>
      </c>
      <c r="M377" s="2">
        <v>0</v>
      </c>
      <c r="N377" s="2" t="s">
        <v>599</v>
      </c>
      <c r="O377" s="2" t="s">
        <v>598</v>
      </c>
      <c r="P377" s="2" t="s">
        <v>599</v>
      </c>
      <c r="Q377" s="2" t="s">
        <v>598</v>
      </c>
      <c r="R377" s="2" t="s">
        <v>599</v>
      </c>
      <c r="S377" s="2" t="s">
        <v>598</v>
      </c>
      <c r="U377" s="20">
        <f t="shared" si="10"/>
        <v>6.484</v>
      </c>
      <c r="V377" s="2">
        <f t="shared" si="11"/>
        <v>0</v>
      </c>
    </row>
    <row r="378" spans="1:22" ht="15" customHeight="1" x14ac:dyDescent="0.25">
      <c r="A378" s="2" t="s">
        <v>501</v>
      </c>
      <c r="B378" s="2" t="s">
        <v>519</v>
      </c>
      <c r="C378" s="2">
        <v>2014</v>
      </c>
      <c r="D378" s="2">
        <v>85.637</v>
      </c>
      <c r="E378" s="2">
        <v>11.564</v>
      </c>
      <c r="F378" s="2">
        <v>3.7010000000000001</v>
      </c>
      <c r="G378" s="2" t="s">
        <v>598</v>
      </c>
      <c r="H378" s="2" t="s">
        <v>598</v>
      </c>
      <c r="I378" s="2">
        <v>9.3130000000000006</v>
      </c>
      <c r="J378" s="2">
        <v>4.681</v>
      </c>
      <c r="K378" s="2" t="s">
        <v>598</v>
      </c>
      <c r="L378" s="2" t="s">
        <v>598</v>
      </c>
      <c r="M378" s="2">
        <v>56.375999999999998</v>
      </c>
      <c r="N378" s="2" t="s">
        <v>599</v>
      </c>
      <c r="O378" s="2" t="s">
        <v>598</v>
      </c>
      <c r="P378" s="2" t="s">
        <v>599</v>
      </c>
      <c r="Q378" s="2" t="s">
        <v>598</v>
      </c>
      <c r="R378" s="2" t="s">
        <v>599</v>
      </c>
      <c r="S378" s="2" t="s">
        <v>598</v>
      </c>
      <c r="U378" s="20">
        <f t="shared" si="10"/>
        <v>85.637</v>
      </c>
      <c r="V378" s="2">
        <f t="shared" si="11"/>
        <v>0</v>
      </c>
    </row>
    <row r="379" spans="1:22" ht="15" customHeight="1" x14ac:dyDescent="0.25">
      <c r="A379" s="2" t="s">
        <v>501</v>
      </c>
      <c r="B379" s="2" t="s">
        <v>520</v>
      </c>
      <c r="C379" s="2">
        <v>2014</v>
      </c>
      <c r="D379" s="2" t="s">
        <v>598</v>
      </c>
      <c r="E379" s="2" t="s">
        <v>598</v>
      </c>
      <c r="F379" s="2" t="s">
        <v>598</v>
      </c>
      <c r="G379" s="2" t="s">
        <v>598</v>
      </c>
      <c r="H379" s="2" t="s">
        <v>598</v>
      </c>
      <c r="I379" s="2" t="s">
        <v>598</v>
      </c>
      <c r="J379" s="2" t="s">
        <v>598</v>
      </c>
      <c r="K379" s="2" t="s">
        <v>598</v>
      </c>
      <c r="L379" s="2" t="s">
        <v>598</v>
      </c>
      <c r="M379" s="2" t="s">
        <v>598</v>
      </c>
      <c r="N379" s="2" t="s">
        <v>599</v>
      </c>
      <c r="O379" s="2" t="s">
        <v>598</v>
      </c>
      <c r="P379" s="2" t="s">
        <v>599</v>
      </c>
      <c r="Q379" s="2" t="s">
        <v>598</v>
      </c>
      <c r="R379" s="2" t="s">
        <v>599</v>
      </c>
      <c r="S379" s="2" t="s">
        <v>598</v>
      </c>
      <c r="U379" s="20">
        <f t="shared" si="10"/>
        <v>0</v>
      </c>
      <c r="V379" s="2">
        <f t="shared" si="11"/>
        <v>0</v>
      </c>
    </row>
    <row r="380" spans="1:22" ht="15" customHeight="1" x14ac:dyDescent="0.25">
      <c r="A380" s="2" t="s">
        <v>501</v>
      </c>
      <c r="B380" s="2" t="s">
        <v>521</v>
      </c>
      <c r="C380" s="2">
        <v>2014</v>
      </c>
      <c r="D380" s="2" t="s">
        <v>598</v>
      </c>
      <c r="E380" s="2" t="s">
        <v>598</v>
      </c>
      <c r="F380" s="2" t="s">
        <v>598</v>
      </c>
      <c r="G380" s="2" t="s">
        <v>598</v>
      </c>
      <c r="H380" s="2" t="s">
        <v>598</v>
      </c>
      <c r="I380" s="2" t="s">
        <v>598</v>
      </c>
      <c r="J380" s="2" t="s">
        <v>598</v>
      </c>
      <c r="K380" s="2" t="s">
        <v>598</v>
      </c>
      <c r="L380" s="2" t="s">
        <v>598</v>
      </c>
      <c r="M380" s="2" t="s">
        <v>598</v>
      </c>
      <c r="N380" s="2" t="s">
        <v>599</v>
      </c>
      <c r="O380" s="2" t="s">
        <v>598</v>
      </c>
      <c r="P380" s="2" t="s">
        <v>599</v>
      </c>
      <c r="Q380" s="2" t="s">
        <v>598</v>
      </c>
      <c r="R380" s="2" t="s">
        <v>599</v>
      </c>
      <c r="S380" s="2" t="s">
        <v>598</v>
      </c>
      <c r="U380" s="20">
        <f t="shared" si="10"/>
        <v>0</v>
      </c>
      <c r="V380" s="2">
        <f t="shared" si="11"/>
        <v>0</v>
      </c>
    </row>
    <row r="381" spans="1:22" ht="15" customHeight="1" x14ac:dyDescent="0.25">
      <c r="A381" s="2" t="s">
        <v>522</v>
      </c>
      <c r="B381" s="2" t="s">
        <v>523</v>
      </c>
      <c r="C381" s="2">
        <v>2014</v>
      </c>
      <c r="D381" s="2">
        <v>8.2639999999999993</v>
      </c>
      <c r="E381" s="2">
        <v>2.3119999999999998</v>
      </c>
      <c r="F381" s="2">
        <v>2.7389999999999999</v>
      </c>
      <c r="G381" s="2">
        <v>1.7110000000000001</v>
      </c>
      <c r="H381" s="2" t="s">
        <v>598</v>
      </c>
      <c r="I381" s="2">
        <v>1.345</v>
      </c>
      <c r="J381" s="2">
        <v>0.15</v>
      </c>
      <c r="K381" s="2" t="s">
        <v>598</v>
      </c>
      <c r="L381" s="2" t="s">
        <v>598</v>
      </c>
      <c r="M381" s="2">
        <v>1.7110000000000001</v>
      </c>
      <c r="N381" s="2" t="s">
        <v>599</v>
      </c>
      <c r="O381" s="2" t="s">
        <v>598</v>
      </c>
      <c r="P381" s="2" t="s">
        <v>599</v>
      </c>
      <c r="Q381" s="2" t="s">
        <v>598</v>
      </c>
      <c r="R381" s="2" t="s">
        <v>599</v>
      </c>
      <c r="S381" s="2" t="s">
        <v>598</v>
      </c>
      <c r="U381" s="20">
        <f t="shared" si="10"/>
        <v>8.2639999999999993</v>
      </c>
      <c r="V381" s="2">
        <f t="shared" si="11"/>
        <v>0</v>
      </c>
    </row>
    <row r="382" spans="1:22" ht="15" customHeight="1" x14ac:dyDescent="0.25">
      <c r="A382" s="2" t="s">
        <v>522</v>
      </c>
      <c r="B382" s="2" t="s">
        <v>524</v>
      </c>
      <c r="C382" s="2">
        <v>2014</v>
      </c>
      <c r="D382" s="2">
        <v>134.1</v>
      </c>
      <c r="E382" s="2">
        <v>56.543999999999997</v>
      </c>
      <c r="F382" s="2">
        <v>14.659000000000001</v>
      </c>
      <c r="G382" s="2">
        <v>14.048999999999999</v>
      </c>
      <c r="H382" s="2" t="s">
        <v>598</v>
      </c>
      <c r="I382" s="2">
        <v>26.716000000000001</v>
      </c>
      <c r="J382" s="2">
        <v>22.132000000000001</v>
      </c>
      <c r="K382" s="2" t="s">
        <v>598</v>
      </c>
      <c r="L382" s="2" t="s">
        <v>598</v>
      </c>
      <c r="M382" s="2">
        <v>14.048999999999999</v>
      </c>
      <c r="N382" s="2" t="s">
        <v>599</v>
      </c>
      <c r="O382" s="2" t="s">
        <v>598</v>
      </c>
      <c r="P382" s="2" t="s">
        <v>599</v>
      </c>
      <c r="Q382" s="2" t="s">
        <v>598</v>
      </c>
      <c r="R382" s="2" t="s">
        <v>599</v>
      </c>
      <c r="S382" s="2" t="s">
        <v>598</v>
      </c>
      <c r="U382" s="20">
        <f t="shared" si="10"/>
        <v>134.1</v>
      </c>
      <c r="V382" s="2">
        <f t="shared" si="11"/>
        <v>0</v>
      </c>
    </row>
    <row r="383" spans="1:22" ht="15" customHeight="1" x14ac:dyDescent="0.25">
      <c r="A383" s="2" t="s">
        <v>525</v>
      </c>
      <c r="B383" s="2" t="s">
        <v>526</v>
      </c>
      <c r="C383" s="2">
        <v>2014</v>
      </c>
      <c r="D383" s="2">
        <v>90.245999999999995</v>
      </c>
      <c r="E383" s="2">
        <v>42.54</v>
      </c>
      <c r="F383" s="2">
        <v>3.6970000000000001</v>
      </c>
      <c r="G383" s="2">
        <v>19.052</v>
      </c>
      <c r="H383" s="2" t="s">
        <v>598</v>
      </c>
      <c r="I383" s="2">
        <v>15.43</v>
      </c>
      <c r="J383" s="2">
        <v>9.3870000000000005</v>
      </c>
      <c r="K383" s="2">
        <v>0.14000000000000001</v>
      </c>
      <c r="L383" s="2" t="s">
        <v>598</v>
      </c>
      <c r="M383" s="2">
        <v>19.052</v>
      </c>
      <c r="N383" s="2" t="s">
        <v>599</v>
      </c>
      <c r="O383" s="2" t="s">
        <v>598</v>
      </c>
      <c r="P383" s="2" t="s">
        <v>599</v>
      </c>
      <c r="Q383" s="2" t="s">
        <v>598</v>
      </c>
      <c r="R383" s="2" t="s">
        <v>599</v>
      </c>
      <c r="S383" s="2" t="s">
        <v>598</v>
      </c>
      <c r="U383" s="20">
        <f t="shared" si="10"/>
        <v>90.245999999999995</v>
      </c>
      <c r="V383" s="2">
        <f t="shared" si="11"/>
        <v>0</v>
      </c>
    </row>
    <row r="384" spans="1:22" ht="15" customHeight="1" x14ac:dyDescent="0.25">
      <c r="A384" s="2" t="s">
        <v>525</v>
      </c>
      <c r="B384" s="2" t="s">
        <v>527</v>
      </c>
      <c r="C384" s="2">
        <v>2014</v>
      </c>
      <c r="D384" s="2">
        <v>10.625999999999999</v>
      </c>
      <c r="E384" s="2">
        <v>5.1180000000000003</v>
      </c>
      <c r="F384" s="2" t="s">
        <v>598</v>
      </c>
      <c r="G384" s="2">
        <v>1.0840000000000001</v>
      </c>
      <c r="H384" s="2" t="s">
        <v>598</v>
      </c>
      <c r="I384" s="2">
        <v>2.9710000000000001</v>
      </c>
      <c r="J384" s="2">
        <v>1.454</v>
      </c>
      <c r="K384" s="2" t="s">
        <v>598</v>
      </c>
      <c r="L384" s="2" t="s">
        <v>598</v>
      </c>
      <c r="M384" s="2">
        <v>1.0840000000000001</v>
      </c>
      <c r="N384" s="2" t="s">
        <v>599</v>
      </c>
      <c r="O384" s="2" t="s">
        <v>598</v>
      </c>
      <c r="P384" s="2" t="s">
        <v>599</v>
      </c>
      <c r="Q384" s="2" t="s">
        <v>598</v>
      </c>
      <c r="R384" s="2" t="s">
        <v>599</v>
      </c>
      <c r="S384" s="2" t="s">
        <v>598</v>
      </c>
      <c r="U384" s="20">
        <f t="shared" si="10"/>
        <v>10.625999999999999</v>
      </c>
      <c r="V384" s="2">
        <f t="shared" si="11"/>
        <v>0</v>
      </c>
    </row>
    <row r="385" spans="1:22" ht="15" customHeight="1" x14ac:dyDescent="0.25">
      <c r="A385" s="2" t="s">
        <v>525</v>
      </c>
      <c r="B385" s="2" t="s">
        <v>528</v>
      </c>
      <c r="C385" s="2">
        <v>2014</v>
      </c>
      <c r="D385" s="2">
        <v>96.010999999999996</v>
      </c>
      <c r="E385" s="2">
        <v>50.671999999999997</v>
      </c>
      <c r="F385" s="2">
        <v>2.0819999999999999</v>
      </c>
      <c r="G385" s="2">
        <v>14.95</v>
      </c>
      <c r="H385" s="2" t="s">
        <v>598</v>
      </c>
      <c r="I385" s="2">
        <v>16.225000000000001</v>
      </c>
      <c r="J385" s="2">
        <v>12.116</v>
      </c>
      <c r="K385" s="2" t="s">
        <v>598</v>
      </c>
      <c r="L385" s="2" t="s">
        <v>598</v>
      </c>
      <c r="M385" s="2">
        <v>14.95</v>
      </c>
      <c r="N385" s="2" t="s">
        <v>599</v>
      </c>
      <c r="O385" s="2" t="s">
        <v>598</v>
      </c>
      <c r="P385" s="2" t="s">
        <v>599</v>
      </c>
      <c r="Q385" s="2" t="s">
        <v>598</v>
      </c>
      <c r="R385" s="2" t="s">
        <v>599</v>
      </c>
      <c r="S385" s="2" t="s">
        <v>598</v>
      </c>
      <c r="U385" s="20">
        <f t="shared" si="10"/>
        <v>96.010999999999996</v>
      </c>
      <c r="V385" s="2">
        <f t="shared" si="11"/>
        <v>0</v>
      </c>
    </row>
    <row r="386" spans="1:22" ht="15" customHeight="1" x14ac:dyDescent="0.25">
      <c r="A386" s="2" t="s">
        <v>525</v>
      </c>
      <c r="B386" s="2" t="s">
        <v>529</v>
      </c>
      <c r="C386" s="2">
        <v>2014</v>
      </c>
      <c r="D386" s="2">
        <v>17.329000000000001</v>
      </c>
      <c r="E386" s="2">
        <v>15.532</v>
      </c>
      <c r="F386" s="2">
        <v>5.3999999999999999E-2</v>
      </c>
      <c r="G386" s="2">
        <v>1.581</v>
      </c>
      <c r="H386" s="2" t="s">
        <v>598</v>
      </c>
      <c r="I386" s="2">
        <v>9.8000000000000004E-2</v>
      </c>
      <c r="J386" s="2">
        <v>6.4000000000000001E-2</v>
      </c>
      <c r="K386" s="2" t="s">
        <v>598</v>
      </c>
      <c r="L386" s="2" t="s">
        <v>598</v>
      </c>
      <c r="M386" s="2">
        <v>1.581</v>
      </c>
      <c r="N386" s="2" t="s">
        <v>599</v>
      </c>
      <c r="O386" s="2" t="s">
        <v>598</v>
      </c>
      <c r="P386" s="2" t="s">
        <v>599</v>
      </c>
      <c r="Q386" s="2" t="s">
        <v>598</v>
      </c>
      <c r="R386" s="2" t="s">
        <v>599</v>
      </c>
      <c r="S386" s="2" t="s">
        <v>598</v>
      </c>
      <c r="U386" s="20">
        <f t="shared" si="10"/>
        <v>17.329000000000001</v>
      </c>
      <c r="V386" s="2">
        <f t="shared" si="11"/>
        <v>0</v>
      </c>
    </row>
    <row r="387" spans="1:22" ht="15" customHeight="1" x14ac:dyDescent="0.25">
      <c r="A387" s="2" t="s">
        <v>530</v>
      </c>
      <c r="B387" s="2" t="s">
        <v>531</v>
      </c>
      <c r="C387" s="2">
        <v>2014</v>
      </c>
      <c r="D387" s="2">
        <v>5.8</v>
      </c>
      <c r="E387" s="2">
        <v>1.7</v>
      </c>
      <c r="F387" s="2">
        <v>2.5</v>
      </c>
      <c r="G387" s="2" t="s">
        <v>598</v>
      </c>
      <c r="H387" s="2" t="s">
        <v>598</v>
      </c>
      <c r="I387" s="2">
        <v>1</v>
      </c>
      <c r="J387" s="2">
        <v>0.2</v>
      </c>
      <c r="K387" s="2" t="s">
        <v>598</v>
      </c>
      <c r="L387" s="2">
        <v>0.4</v>
      </c>
      <c r="M387" s="2" t="s">
        <v>598</v>
      </c>
      <c r="N387" s="2" t="s">
        <v>599</v>
      </c>
      <c r="O387" s="2" t="s">
        <v>598</v>
      </c>
      <c r="P387" s="2" t="s">
        <v>599</v>
      </c>
      <c r="Q387" s="2" t="s">
        <v>598</v>
      </c>
      <c r="R387" s="2" t="s">
        <v>599</v>
      </c>
      <c r="S387" s="2" t="s">
        <v>598</v>
      </c>
      <c r="U387" s="20">
        <f t="shared" ref="U387:U411" si="12">IFERROR(D387/1,0)</f>
        <v>5.8</v>
      </c>
      <c r="V387" s="2">
        <f t="shared" ref="V387:V411" si="13">IFERROR(O387/1,0)+IFERROR(Q387/1,0)+IFERROR(S387/1,0)</f>
        <v>0</v>
      </c>
    </row>
    <row r="388" spans="1:22" ht="15" customHeight="1" x14ac:dyDescent="0.25">
      <c r="A388" s="2" t="s">
        <v>530</v>
      </c>
      <c r="B388" s="2" t="s">
        <v>532</v>
      </c>
      <c r="C388" s="2">
        <v>2014</v>
      </c>
      <c r="D388" s="2">
        <v>23.9</v>
      </c>
      <c r="E388" s="2">
        <v>7.4</v>
      </c>
      <c r="F388" s="2">
        <v>6.5</v>
      </c>
      <c r="G388" s="2">
        <v>1.2</v>
      </c>
      <c r="H388" s="2" t="s">
        <v>598</v>
      </c>
      <c r="I388" s="2">
        <v>5.4</v>
      </c>
      <c r="J388" s="2">
        <v>2.9</v>
      </c>
      <c r="K388" s="2" t="s">
        <v>598</v>
      </c>
      <c r="L388" s="2">
        <v>0.5</v>
      </c>
      <c r="M388" s="2" t="s">
        <v>598</v>
      </c>
      <c r="N388" s="2" t="s">
        <v>599</v>
      </c>
      <c r="O388" s="2" t="s">
        <v>598</v>
      </c>
      <c r="P388" s="2" t="s">
        <v>599</v>
      </c>
      <c r="Q388" s="2" t="s">
        <v>598</v>
      </c>
      <c r="R388" s="2" t="s">
        <v>599</v>
      </c>
      <c r="S388" s="2" t="s">
        <v>598</v>
      </c>
      <c r="U388" s="20">
        <f t="shared" si="12"/>
        <v>23.9</v>
      </c>
      <c r="V388" s="2">
        <f t="shared" si="13"/>
        <v>0</v>
      </c>
    </row>
    <row r="389" spans="1:22" ht="15" customHeight="1" x14ac:dyDescent="0.25">
      <c r="A389" s="2" t="s">
        <v>530</v>
      </c>
      <c r="B389" s="2" t="s">
        <v>533</v>
      </c>
      <c r="C389" s="2">
        <v>2014</v>
      </c>
      <c r="D389" s="2">
        <v>168.3</v>
      </c>
      <c r="E389" s="2">
        <v>65</v>
      </c>
      <c r="F389" s="2">
        <v>36.9</v>
      </c>
      <c r="G389" s="2">
        <v>8.9</v>
      </c>
      <c r="H389" s="2" t="s">
        <v>598</v>
      </c>
      <c r="I389" s="2">
        <v>22.1</v>
      </c>
      <c r="J389" s="2">
        <v>32.5</v>
      </c>
      <c r="K389" s="2" t="s">
        <v>598</v>
      </c>
      <c r="L389" s="2">
        <v>2.9</v>
      </c>
      <c r="M389" s="2" t="s">
        <v>598</v>
      </c>
      <c r="N389" s="2" t="s">
        <v>599</v>
      </c>
      <c r="O389" s="2" t="s">
        <v>598</v>
      </c>
      <c r="P389" s="2" t="s">
        <v>599</v>
      </c>
      <c r="Q389" s="2" t="s">
        <v>598</v>
      </c>
      <c r="R389" s="2" t="s">
        <v>599</v>
      </c>
      <c r="S389" s="2" t="s">
        <v>598</v>
      </c>
      <c r="U389" s="20">
        <f t="shared" si="12"/>
        <v>168.3</v>
      </c>
      <c r="V389" s="2">
        <f t="shared" si="13"/>
        <v>0</v>
      </c>
    </row>
    <row r="390" spans="1:22" ht="15" customHeight="1" x14ac:dyDescent="0.25">
      <c r="A390" s="2" t="s">
        <v>534</v>
      </c>
      <c r="B390" s="2" t="s">
        <v>535</v>
      </c>
      <c r="C390" s="2">
        <v>2014</v>
      </c>
      <c r="D390" s="2">
        <v>15.46</v>
      </c>
      <c r="E390" s="2">
        <v>3.1480000000000001</v>
      </c>
      <c r="F390" s="2">
        <v>2.2999999999999998</v>
      </c>
      <c r="G390" s="2">
        <v>8.0299999999999994</v>
      </c>
      <c r="H390" s="2" t="s">
        <v>598</v>
      </c>
      <c r="I390" s="2">
        <v>1.345</v>
      </c>
      <c r="J390" s="2">
        <v>0.63700000000000001</v>
      </c>
      <c r="K390" s="2">
        <v>0</v>
      </c>
      <c r="L390" s="2">
        <v>0</v>
      </c>
      <c r="M390" s="2">
        <v>0</v>
      </c>
      <c r="N390" s="2" t="s">
        <v>599</v>
      </c>
      <c r="O390" s="2" t="s">
        <v>598</v>
      </c>
      <c r="P390" s="2" t="s">
        <v>599</v>
      </c>
      <c r="Q390" s="2" t="s">
        <v>598</v>
      </c>
      <c r="R390" s="2" t="s">
        <v>599</v>
      </c>
      <c r="S390" s="2" t="s">
        <v>598</v>
      </c>
      <c r="U390" s="20">
        <f t="shared" si="12"/>
        <v>15.46</v>
      </c>
      <c r="V390" s="2">
        <f t="shared" si="13"/>
        <v>0</v>
      </c>
    </row>
    <row r="391" spans="1:22" ht="15" customHeight="1" x14ac:dyDescent="0.25">
      <c r="A391" s="2" t="s">
        <v>534</v>
      </c>
      <c r="B391" s="2" t="s">
        <v>536</v>
      </c>
      <c r="C391" s="2">
        <v>2014</v>
      </c>
      <c r="D391" s="2">
        <v>7.585</v>
      </c>
      <c r="E391" s="2">
        <v>2.754</v>
      </c>
      <c r="F391" s="2">
        <v>2.516</v>
      </c>
      <c r="G391" s="2">
        <v>0</v>
      </c>
      <c r="H391" s="2">
        <v>0</v>
      </c>
      <c r="I391" s="2">
        <v>2.0209999999999999</v>
      </c>
      <c r="J391" s="2">
        <v>0.29399999999999998</v>
      </c>
      <c r="K391" s="2">
        <v>0</v>
      </c>
      <c r="L391" s="2">
        <v>0</v>
      </c>
      <c r="M391" s="2">
        <v>0</v>
      </c>
      <c r="N391" s="2" t="s">
        <v>599</v>
      </c>
      <c r="O391" s="2" t="s">
        <v>598</v>
      </c>
      <c r="P391" s="2" t="s">
        <v>599</v>
      </c>
      <c r="Q391" s="2" t="s">
        <v>598</v>
      </c>
      <c r="R391" s="2" t="s">
        <v>599</v>
      </c>
      <c r="S391" s="2" t="s">
        <v>598</v>
      </c>
      <c r="U391" s="20">
        <f t="shared" si="12"/>
        <v>7.585</v>
      </c>
      <c r="V391" s="2">
        <f t="shared" si="13"/>
        <v>0</v>
      </c>
    </row>
    <row r="392" spans="1:22" ht="15" customHeight="1" x14ac:dyDescent="0.25">
      <c r="A392" s="2" t="s">
        <v>534</v>
      </c>
      <c r="B392" s="2" t="s">
        <v>537</v>
      </c>
      <c r="C392" s="2">
        <v>2014</v>
      </c>
      <c r="D392" s="2">
        <v>10.375999999999999</v>
      </c>
      <c r="E392" s="2">
        <v>3.6930000000000001</v>
      </c>
      <c r="F392" s="2">
        <v>2.3580000000000001</v>
      </c>
      <c r="G392" s="2">
        <v>1.768</v>
      </c>
      <c r="H392" s="2">
        <v>0</v>
      </c>
      <c r="I392" s="2">
        <v>1.2529999999999999</v>
      </c>
      <c r="J392" s="2">
        <v>1.3009999999999999</v>
      </c>
      <c r="K392" s="2">
        <v>0</v>
      </c>
      <c r="L392" s="2">
        <v>0</v>
      </c>
      <c r="M392" s="2">
        <v>0</v>
      </c>
      <c r="N392" s="2" t="s">
        <v>599</v>
      </c>
      <c r="O392" s="2" t="s">
        <v>598</v>
      </c>
      <c r="P392" s="2" t="s">
        <v>599</v>
      </c>
      <c r="Q392" s="2" t="s">
        <v>598</v>
      </c>
      <c r="R392" s="2" t="s">
        <v>599</v>
      </c>
      <c r="S392" s="2" t="s">
        <v>598</v>
      </c>
      <c r="U392" s="20">
        <f t="shared" si="12"/>
        <v>10.375999999999999</v>
      </c>
      <c r="V392" s="2">
        <f t="shared" si="13"/>
        <v>0</v>
      </c>
    </row>
    <row r="393" spans="1:22" ht="15" customHeight="1" x14ac:dyDescent="0.25">
      <c r="A393" s="2" t="s">
        <v>534</v>
      </c>
      <c r="B393" s="2" t="s">
        <v>538</v>
      </c>
      <c r="C393" s="2">
        <v>2014</v>
      </c>
      <c r="D393" s="2">
        <v>532.09799999999996</v>
      </c>
      <c r="E393" s="2">
        <v>213.07499999999999</v>
      </c>
      <c r="F393" s="2">
        <v>125.53100000000001</v>
      </c>
      <c r="G393" s="2">
        <v>15.954000000000001</v>
      </c>
      <c r="H393" s="2">
        <v>0</v>
      </c>
      <c r="I393" s="2">
        <v>49.802</v>
      </c>
      <c r="J393" s="2">
        <v>127.736</v>
      </c>
      <c r="K393" s="2">
        <v>0</v>
      </c>
      <c r="L393" s="2">
        <v>0</v>
      </c>
      <c r="M393" s="2">
        <v>0</v>
      </c>
      <c r="N393" s="2" t="s">
        <v>599</v>
      </c>
      <c r="O393" s="2" t="s">
        <v>598</v>
      </c>
      <c r="P393" s="2" t="s">
        <v>599</v>
      </c>
      <c r="Q393" s="2" t="s">
        <v>598</v>
      </c>
      <c r="R393" s="2" t="s">
        <v>599</v>
      </c>
      <c r="S393" s="2" t="s">
        <v>598</v>
      </c>
      <c r="U393" s="20">
        <f t="shared" si="12"/>
        <v>532.09799999999996</v>
      </c>
      <c r="V393" s="2">
        <f t="shared" si="13"/>
        <v>0</v>
      </c>
    </row>
    <row r="394" spans="1:22" ht="15" customHeight="1" x14ac:dyDescent="0.25">
      <c r="A394" s="2" t="s">
        <v>539</v>
      </c>
      <c r="B394" s="2" t="s">
        <v>540</v>
      </c>
      <c r="C394" s="2">
        <v>2014</v>
      </c>
      <c r="D394" s="2">
        <v>122.8</v>
      </c>
      <c r="E394" s="2">
        <v>67.3</v>
      </c>
      <c r="F394" s="2">
        <v>21.9</v>
      </c>
      <c r="G394" s="2">
        <v>0.432</v>
      </c>
      <c r="H394" s="2">
        <v>0</v>
      </c>
      <c r="I394" s="2">
        <v>25.5</v>
      </c>
      <c r="J394" s="2">
        <v>3.4</v>
      </c>
      <c r="K394" s="2">
        <v>0</v>
      </c>
      <c r="L394" s="2">
        <v>0</v>
      </c>
      <c r="M394" s="2">
        <v>4.2560000000000002</v>
      </c>
      <c r="N394" s="2" t="s">
        <v>599</v>
      </c>
      <c r="O394" s="2" t="s">
        <v>598</v>
      </c>
      <c r="P394" s="2" t="s">
        <v>599</v>
      </c>
      <c r="Q394" s="2" t="s">
        <v>598</v>
      </c>
      <c r="R394" s="2" t="s">
        <v>599</v>
      </c>
      <c r="S394" s="2" t="s">
        <v>598</v>
      </c>
      <c r="U394" s="20">
        <f t="shared" si="12"/>
        <v>122.8</v>
      </c>
      <c r="V394" s="2">
        <f t="shared" si="13"/>
        <v>0</v>
      </c>
    </row>
    <row r="395" spans="1:22" ht="15" customHeight="1" x14ac:dyDescent="0.25">
      <c r="A395" s="2" t="s">
        <v>541</v>
      </c>
      <c r="B395" s="2" t="s">
        <v>542</v>
      </c>
      <c r="C395" s="2">
        <v>2014</v>
      </c>
      <c r="D395" s="2">
        <v>6.8</v>
      </c>
      <c r="E395" s="2">
        <v>3.3</v>
      </c>
      <c r="F395" s="2">
        <v>0.39</v>
      </c>
      <c r="G395" s="2" t="s">
        <v>598</v>
      </c>
      <c r="H395" s="2" t="s">
        <v>598</v>
      </c>
      <c r="I395" s="2">
        <v>2.1</v>
      </c>
      <c r="J395" s="2">
        <v>1.1200000000000001</v>
      </c>
      <c r="K395" s="2" t="s">
        <v>598</v>
      </c>
      <c r="L395" s="2" t="s">
        <v>598</v>
      </c>
      <c r="M395" s="2" t="s">
        <v>598</v>
      </c>
      <c r="N395" s="2" t="s">
        <v>599</v>
      </c>
      <c r="O395" s="2" t="s">
        <v>598</v>
      </c>
      <c r="P395" s="2" t="s">
        <v>599</v>
      </c>
      <c r="Q395" s="2" t="s">
        <v>598</v>
      </c>
      <c r="R395" s="2" t="s">
        <v>599</v>
      </c>
      <c r="S395" s="2" t="s">
        <v>598</v>
      </c>
      <c r="U395" s="20">
        <f t="shared" si="12"/>
        <v>6.8</v>
      </c>
      <c r="V395" s="2">
        <f t="shared" si="13"/>
        <v>0</v>
      </c>
    </row>
    <row r="396" spans="1:22" ht="15" customHeight="1" x14ac:dyDescent="0.25">
      <c r="A396" s="2" t="s">
        <v>541</v>
      </c>
      <c r="B396" s="2" t="s">
        <v>543</v>
      </c>
      <c r="C396" s="2">
        <v>2014</v>
      </c>
      <c r="D396" s="2">
        <v>0.8</v>
      </c>
      <c r="E396" s="2" t="s">
        <v>598</v>
      </c>
      <c r="F396" s="2" t="s">
        <v>598</v>
      </c>
      <c r="G396" s="2">
        <v>0.8</v>
      </c>
      <c r="H396" s="2" t="s">
        <v>598</v>
      </c>
      <c r="I396" s="2" t="s">
        <v>598</v>
      </c>
      <c r="J396" s="2" t="s">
        <v>598</v>
      </c>
      <c r="K396" s="2" t="s">
        <v>598</v>
      </c>
      <c r="L396" s="2" t="s">
        <v>598</v>
      </c>
      <c r="M396" s="2" t="s">
        <v>598</v>
      </c>
      <c r="N396" s="2" t="s">
        <v>599</v>
      </c>
      <c r="O396" s="2" t="s">
        <v>598</v>
      </c>
      <c r="P396" s="2" t="s">
        <v>599</v>
      </c>
      <c r="Q396" s="2" t="s">
        <v>598</v>
      </c>
      <c r="R396" s="2" t="s">
        <v>599</v>
      </c>
      <c r="S396" s="2" t="s">
        <v>598</v>
      </c>
      <c r="U396" s="20">
        <f t="shared" si="12"/>
        <v>0.8</v>
      </c>
      <c r="V396" s="2">
        <f t="shared" si="13"/>
        <v>0</v>
      </c>
    </row>
    <row r="397" spans="1:22" ht="15" customHeight="1" x14ac:dyDescent="0.25">
      <c r="A397" s="2" t="s">
        <v>541</v>
      </c>
      <c r="B397" s="2" t="s">
        <v>544</v>
      </c>
      <c r="C397" s="2">
        <v>2014</v>
      </c>
      <c r="D397" s="2">
        <v>21.67</v>
      </c>
      <c r="E397" s="2">
        <v>9.57</v>
      </c>
      <c r="F397" s="2">
        <v>2.68</v>
      </c>
      <c r="G397" s="2">
        <v>1.56</v>
      </c>
      <c r="H397" s="2" t="s">
        <v>598</v>
      </c>
      <c r="I397" s="2">
        <v>3.44</v>
      </c>
      <c r="J397" s="2">
        <v>4.42</v>
      </c>
      <c r="K397" s="2" t="s">
        <v>598</v>
      </c>
      <c r="L397" s="2" t="s">
        <v>598</v>
      </c>
      <c r="M397" s="2" t="s">
        <v>598</v>
      </c>
      <c r="N397" s="2" t="s">
        <v>599</v>
      </c>
      <c r="O397" s="2" t="s">
        <v>598</v>
      </c>
      <c r="P397" s="2" t="s">
        <v>599</v>
      </c>
      <c r="Q397" s="2" t="s">
        <v>598</v>
      </c>
      <c r="R397" s="2" t="s">
        <v>599</v>
      </c>
      <c r="S397" s="2" t="s">
        <v>598</v>
      </c>
      <c r="U397" s="20">
        <f t="shared" si="12"/>
        <v>21.67</v>
      </c>
      <c r="V397" s="2">
        <f t="shared" si="13"/>
        <v>0</v>
      </c>
    </row>
    <row r="398" spans="1:22"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U398" s="20">
        <f t="shared" si="12"/>
        <v>0</v>
      </c>
      <c r="V398" s="2">
        <f t="shared" si="13"/>
        <v>0</v>
      </c>
    </row>
    <row r="399" spans="1:22" ht="15" customHeight="1" x14ac:dyDescent="0.25">
      <c r="A399" s="2" t="s">
        <v>547</v>
      </c>
      <c r="B399" s="2" t="s">
        <v>548</v>
      </c>
      <c r="C399" s="2">
        <v>2014</v>
      </c>
      <c r="D399" s="2">
        <v>832.44</v>
      </c>
      <c r="E399" s="2">
        <v>437.2</v>
      </c>
      <c r="F399" s="2">
        <v>138.4</v>
      </c>
      <c r="G399" s="2">
        <v>45.8</v>
      </c>
      <c r="H399" s="2" t="s">
        <v>598</v>
      </c>
      <c r="I399" s="2">
        <v>72.3</v>
      </c>
      <c r="J399" s="2">
        <v>86.6</v>
      </c>
      <c r="K399" s="2">
        <v>0.6</v>
      </c>
      <c r="L399" s="2">
        <v>6</v>
      </c>
      <c r="M399" s="2" t="s">
        <v>598</v>
      </c>
      <c r="N399" s="2" t="s">
        <v>774</v>
      </c>
      <c r="O399" s="2">
        <v>45.572000000000003</v>
      </c>
      <c r="P399" s="2" t="s">
        <v>598</v>
      </c>
      <c r="Q399" s="2" t="s">
        <v>598</v>
      </c>
      <c r="R399" s="2" t="s">
        <v>598</v>
      </c>
      <c r="S399" s="2" t="s">
        <v>598</v>
      </c>
      <c r="U399" s="20">
        <f t="shared" si="12"/>
        <v>832.44</v>
      </c>
      <c r="V399" s="2">
        <f t="shared" si="13"/>
        <v>45.572000000000003</v>
      </c>
    </row>
    <row r="400" spans="1:22" ht="15" customHeight="1" x14ac:dyDescent="0.25">
      <c r="A400" s="2" t="s">
        <v>547</v>
      </c>
      <c r="B400" s="2" t="s">
        <v>549</v>
      </c>
      <c r="C400" s="2">
        <v>2014</v>
      </c>
      <c r="D400" s="2">
        <v>1.58</v>
      </c>
      <c r="E400" s="2">
        <v>0.6</v>
      </c>
      <c r="F400" s="2" t="s">
        <v>598</v>
      </c>
      <c r="G400" s="2" t="s">
        <v>598</v>
      </c>
      <c r="H400" s="2" t="s">
        <v>598</v>
      </c>
      <c r="I400" s="2">
        <v>0.98</v>
      </c>
      <c r="J400" s="2" t="s">
        <v>598</v>
      </c>
      <c r="K400" s="2" t="s">
        <v>598</v>
      </c>
      <c r="L400" s="2" t="s">
        <v>598</v>
      </c>
      <c r="M400" s="2" t="s">
        <v>598</v>
      </c>
      <c r="N400" s="2" t="s">
        <v>598</v>
      </c>
      <c r="O400" s="2" t="s">
        <v>598</v>
      </c>
      <c r="P400" s="2" t="s">
        <v>598</v>
      </c>
      <c r="Q400" s="2" t="s">
        <v>598</v>
      </c>
      <c r="R400" s="2" t="s">
        <v>598</v>
      </c>
      <c r="S400" s="2" t="s">
        <v>598</v>
      </c>
      <c r="U400" s="20">
        <f t="shared" si="12"/>
        <v>1.58</v>
      </c>
      <c r="V400" s="2">
        <f t="shared" si="13"/>
        <v>0</v>
      </c>
    </row>
    <row r="401" spans="1:22" ht="15" customHeight="1" x14ac:dyDescent="0.25">
      <c r="A401" s="2" t="s">
        <v>547</v>
      </c>
      <c r="B401" s="2" t="s">
        <v>550</v>
      </c>
      <c r="C401" s="2">
        <v>2014</v>
      </c>
      <c r="D401" s="2">
        <v>8.58</v>
      </c>
      <c r="E401" s="2">
        <v>2.2000000000000002</v>
      </c>
      <c r="F401" s="2">
        <v>2.76</v>
      </c>
      <c r="G401" s="2" t="s">
        <v>598</v>
      </c>
      <c r="H401" s="2" t="s">
        <v>598</v>
      </c>
      <c r="I401" s="2">
        <v>3.42</v>
      </c>
      <c r="J401" s="2">
        <v>0.2</v>
      </c>
      <c r="K401" s="2" t="s">
        <v>598</v>
      </c>
      <c r="L401" s="2" t="s">
        <v>598</v>
      </c>
      <c r="M401" s="2" t="s">
        <v>598</v>
      </c>
      <c r="N401" s="2" t="s">
        <v>598</v>
      </c>
      <c r="O401" s="2" t="s">
        <v>598</v>
      </c>
      <c r="P401" s="2" t="s">
        <v>598</v>
      </c>
      <c r="Q401" s="2" t="s">
        <v>598</v>
      </c>
      <c r="R401" s="2" t="s">
        <v>598</v>
      </c>
      <c r="S401" s="2" t="s">
        <v>598</v>
      </c>
      <c r="U401" s="20">
        <f t="shared" si="12"/>
        <v>8.58</v>
      </c>
      <c r="V401" s="2">
        <f t="shared" si="13"/>
        <v>0</v>
      </c>
    </row>
    <row r="402" spans="1:22" ht="15" customHeight="1" x14ac:dyDescent="0.25">
      <c r="A402" s="2" t="s">
        <v>547</v>
      </c>
      <c r="B402" s="2" t="s">
        <v>551</v>
      </c>
      <c r="C402" s="2">
        <v>2014</v>
      </c>
      <c r="D402" s="2">
        <v>158.703</v>
      </c>
      <c r="E402" s="2">
        <v>74.05</v>
      </c>
      <c r="F402" s="2">
        <v>34.42</v>
      </c>
      <c r="G402" s="2">
        <v>9.0299999999999994</v>
      </c>
      <c r="H402" s="2" t="s">
        <v>598</v>
      </c>
      <c r="I402" s="2">
        <v>30.77</v>
      </c>
      <c r="J402" s="2">
        <v>9.35</v>
      </c>
      <c r="K402" s="2" t="s">
        <v>598</v>
      </c>
      <c r="L402" s="2">
        <v>1.08</v>
      </c>
      <c r="M402" s="2" t="s">
        <v>598</v>
      </c>
      <c r="N402" s="2" t="s">
        <v>598</v>
      </c>
      <c r="O402" s="2" t="s">
        <v>598</v>
      </c>
      <c r="P402" s="2" t="s">
        <v>598</v>
      </c>
      <c r="Q402" s="2" t="s">
        <v>598</v>
      </c>
      <c r="R402" s="2" t="s">
        <v>598</v>
      </c>
      <c r="S402" s="2" t="s">
        <v>598</v>
      </c>
      <c r="U402" s="20">
        <f t="shared" si="12"/>
        <v>158.703</v>
      </c>
      <c r="V402" s="2">
        <f t="shared" si="13"/>
        <v>0</v>
      </c>
    </row>
    <row r="403" spans="1:22" ht="15" customHeight="1" x14ac:dyDescent="0.25">
      <c r="A403" s="2" t="s">
        <v>552</v>
      </c>
      <c r="B403" s="2" t="s">
        <v>553</v>
      </c>
      <c r="C403" s="2">
        <v>2014</v>
      </c>
      <c r="D403" s="2">
        <v>24.9</v>
      </c>
      <c r="E403" s="2">
        <v>7.8449999999999998</v>
      </c>
      <c r="F403" s="2">
        <v>6.33</v>
      </c>
      <c r="G403" s="2">
        <v>0.88300000000000001</v>
      </c>
      <c r="H403" s="2" t="s">
        <v>598</v>
      </c>
      <c r="I403" s="2">
        <v>5.7649999999999997</v>
      </c>
      <c r="J403" s="2">
        <v>4.141</v>
      </c>
      <c r="K403" s="2" t="s">
        <v>598</v>
      </c>
      <c r="L403" s="2" t="s">
        <v>598</v>
      </c>
      <c r="M403" s="2" t="s">
        <v>598</v>
      </c>
      <c r="N403" s="2" t="s">
        <v>599</v>
      </c>
      <c r="O403" s="2" t="s">
        <v>598</v>
      </c>
      <c r="P403" s="2" t="s">
        <v>599</v>
      </c>
      <c r="Q403" s="2" t="s">
        <v>598</v>
      </c>
      <c r="R403" s="2" t="s">
        <v>599</v>
      </c>
      <c r="S403" s="2" t="s">
        <v>598</v>
      </c>
      <c r="U403" s="20">
        <f t="shared" si="12"/>
        <v>24.9</v>
      </c>
      <c r="V403" s="2">
        <f t="shared" si="13"/>
        <v>0</v>
      </c>
    </row>
    <row r="404" spans="1:22" ht="15" customHeight="1" x14ac:dyDescent="0.25">
      <c r="A404" s="2" t="s">
        <v>554</v>
      </c>
      <c r="B404" s="2" t="s">
        <v>555</v>
      </c>
      <c r="C404" s="2">
        <v>2014</v>
      </c>
      <c r="D404" s="2">
        <v>43.6</v>
      </c>
      <c r="E404" s="2">
        <v>24.1</v>
      </c>
      <c r="F404" s="2">
        <v>3.6</v>
      </c>
      <c r="G404" s="2">
        <v>3.1</v>
      </c>
      <c r="H404" s="2" t="s">
        <v>598</v>
      </c>
      <c r="I404" s="2">
        <v>9.6</v>
      </c>
      <c r="J404" s="2">
        <v>3.3</v>
      </c>
      <c r="K404" s="2" t="s">
        <v>598</v>
      </c>
      <c r="L404" s="2" t="s">
        <v>598</v>
      </c>
      <c r="M404" s="2" t="s">
        <v>598</v>
      </c>
      <c r="N404" s="2" t="s">
        <v>599</v>
      </c>
      <c r="O404" s="2" t="s">
        <v>598</v>
      </c>
      <c r="P404" s="2" t="s">
        <v>599</v>
      </c>
      <c r="Q404" s="2" t="s">
        <v>598</v>
      </c>
      <c r="R404" s="2" t="s">
        <v>599</v>
      </c>
      <c r="S404" s="2" t="s">
        <v>598</v>
      </c>
      <c r="U404" s="20">
        <f t="shared" si="12"/>
        <v>43.6</v>
      </c>
      <c r="V404" s="2">
        <f t="shared" si="13"/>
        <v>0</v>
      </c>
    </row>
    <row r="405" spans="1:22" ht="15" customHeight="1" x14ac:dyDescent="0.25">
      <c r="A405" s="2" t="s">
        <v>556</v>
      </c>
      <c r="B405" s="2" t="s">
        <v>557</v>
      </c>
      <c r="C405" s="2">
        <v>2014</v>
      </c>
      <c r="D405" s="2">
        <v>6.9749999999999996</v>
      </c>
      <c r="E405" s="2">
        <v>3.0369999999999999</v>
      </c>
      <c r="F405" s="2">
        <v>0.73099999999999998</v>
      </c>
      <c r="G405" s="2">
        <v>0.51600000000000001</v>
      </c>
      <c r="H405" s="2" t="s">
        <v>598</v>
      </c>
      <c r="I405" s="2">
        <v>1.7370000000000001</v>
      </c>
      <c r="J405" s="2">
        <v>0.95399999999999996</v>
      </c>
      <c r="K405" s="2" t="s">
        <v>598</v>
      </c>
      <c r="L405" s="2" t="s">
        <v>598</v>
      </c>
      <c r="M405" s="2" t="s">
        <v>598</v>
      </c>
      <c r="N405" s="2" t="s">
        <v>599</v>
      </c>
      <c r="O405" s="2" t="s">
        <v>598</v>
      </c>
      <c r="P405" s="2" t="s">
        <v>599</v>
      </c>
      <c r="Q405" s="2" t="s">
        <v>598</v>
      </c>
      <c r="R405" s="2" t="s">
        <v>599</v>
      </c>
      <c r="S405" s="2" t="s">
        <v>598</v>
      </c>
      <c r="U405" s="20">
        <f t="shared" si="12"/>
        <v>6.9749999999999996</v>
      </c>
      <c r="V405" s="2">
        <f t="shared" si="13"/>
        <v>0</v>
      </c>
    </row>
    <row r="406" spans="1:22" ht="15" customHeight="1" x14ac:dyDescent="0.25">
      <c r="A406" s="2" t="s">
        <v>556</v>
      </c>
      <c r="B406" s="2" t="s">
        <v>558</v>
      </c>
      <c r="C406" s="2">
        <v>2014</v>
      </c>
      <c r="D406" s="2">
        <v>4.6550000000000002</v>
      </c>
      <c r="E406" s="2">
        <v>1.635</v>
      </c>
      <c r="F406" s="2">
        <v>1.2689999999999999</v>
      </c>
      <c r="G406" s="2" t="s">
        <v>598</v>
      </c>
      <c r="H406" s="2" t="s">
        <v>598</v>
      </c>
      <c r="I406" s="2">
        <v>1.4910000000000001</v>
      </c>
      <c r="J406" s="2">
        <v>0.25900000000000001</v>
      </c>
      <c r="K406" s="2" t="s">
        <v>598</v>
      </c>
      <c r="L406" s="2" t="s">
        <v>598</v>
      </c>
      <c r="M406" s="2" t="s">
        <v>598</v>
      </c>
      <c r="N406" s="2" t="s">
        <v>599</v>
      </c>
      <c r="O406" s="2" t="s">
        <v>598</v>
      </c>
      <c r="P406" s="2" t="s">
        <v>599</v>
      </c>
      <c r="Q406" s="2" t="s">
        <v>598</v>
      </c>
      <c r="R406" s="2" t="s">
        <v>599</v>
      </c>
      <c r="S406" s="2" t="s">
        <v>598</v>
      </c>
      <c r="U406" s="20">
        <f t="shared" si="12"/>
        <v>4.6550000000000002</v>
      </c>
      <c r="V406" s="2">
        <f t="shared" si="13"/>
        <v>0</v>
      </c>
    </row>
    <row r="407" spans="1:22" ht="15" customHeight="1" x14ac:dyDescent="0.25">
      <c r="A407" s="2" t="s">
        <v>556</v>
      </c>
      <c r="B407" s="2" t="s">
        <v>559</v>
      </c>
      <c r="C407" s="2">
        <v>2014</v>
      </c>
      <c r="D407" s="2">
        <v>1.167</v>
      </c>
      <c r="E407" s="2">
        <v>0.17199999999999999</v>
      </c>
      <c r="F407" s="2">
        <v>2.5000000000000001E-2</v>
      </c>
      <c r="G407" s="2" t="s">
        <v>598</v>
      </c>
      <c r="H407" s="2" t="s">
        <v>598</v>
      </c>
      <c r="I407" s="2" t="s">
        <v>598</v>
      </c>
      <c r="J407" s="2">
        <v>0.97</v>
      </c>
      <c r="K407" s="2" t="s">
        <v>598</v>
      </c>
      <c r="L407" s="2" t="s">
        <v>598</v>
      </c>
      <c r="M407" s="2" t="s">
        <v>598</v>
      </c>
      <c r="N407" s="2" t="s">
        <v>599</v>
      </c>
      <c r="O407" s="2" t="s">
        <v>598</v>
      </c>
      <c r="P407" s="2" t="s">
        <v>599</v>
      </c>
      <c r="Q407" s="2" t="s">
        <v>598</v>
      </c>
      <c r="R407" s="2" t="s">
        <v>599</v>
      </c>
      <c r="S407" s="2" t="s">
        <v>598</v>
      </c>
      <c r="U407" s="20">
        <f t="shared" si="12"/>
        <v>1.167</v>
      </c>
      <c r="V407" s="2">
        <f t="shared" si="13"/>
        <v>0</v>
      </c>
    </row>
    <row r="408" spans="1:22" ht="15" customHeight="1" x14ac:dyDescent="0.25">
      <c r="A408" s="2" t="s">
        <v>556</v>
      </c>
      <c r="B408" s="2" t="s">
        <v>560</v>
      </c>
      <c r="C408" s="2">
        <v>2014</v>
      </c>
      <c r="D408" s="2">
        <v>6.1459999999999999</v>
      </c>
      <c r="E408" s="2">
        <v>1.8959999999999999</v>
      </c>
      <c r="F408" s="2">
        <v>0.82599999999999996</v>
      </c>
      <c r="G408" s="2" t="s">
        <v>598</v>
      </c>
      <c r="H408" s="2" t="s">
        <v>598</v>
      </c>
      <c r="I408" s="2">
        <v>1.7210000000000001</v>
      </c>
      <c r="J408" s="2">
        <v>1.7010000000000001</v>
      </c>
      <c r="K408" s="2">
        <v>0.67</v>
      </c>
      <c r="L408" s="2" t="s">
        <v>598</v>
      </c>
      <c r="M408" s="2" t="s">
        <v>598</v>
      </c>
      <c r="N408" s="2" t="s">
        <v>599</v>
      </c>
      <c r="O408" s="2" t="s">
        <v>598</v>
      </c>
      <c r="P408" s="2" t="s">
        <v>599</v>
      </c>
      <c r="Q408" s="2" t="s">
        <v>598</v>
      </c>
      <c r="R408" s="2" t="s">
        <v>599</v>
      </c>
      <c r="S408" s="2" t="s">
        <v>598</v>
      </c>
      <c r="U408" s="20">
        <f t="shared" si="12"/>
        <v>6.1459999999999999</v>
      </c>
      <c r="V408" s="2">
        <f t="shared" si="13"/>
        <v>0</v>
      </c>
    </row>
    <row r="409" spans="1:22" ht="15" customHeight="1" x14ac:dyDescent="0.25">
      <c r="A409" s="2" t="s">
        <v>556</v>
      </c>
      <c r="B409" s="2" t="s">
        <v>561</v>
      </c>
      <c r="C409" s="2">
        <v>2014</v>
      </c>
      <c r="D409" s="2">
        <v>0.53100000000000003</v>
      </c>
      <c r="E409" s="2" t="s">
        <v>598</v>
      </c>
      <c r="F409" s="2">
        <v>4.2999999999999997E-2</v>
      </c>
      <c r="G409" s="2" t="s">
        <v>598</v>
      </c>
      <c r="H409" s="2" t="s">
        <v>598</v>
      </c>
      <c r="I409" s="2">
        <v>0.48699999999999999</v>
      </c>
      <c r="J409" s="2" t="s">
        <v>598</v>
      </c>
      <c r="K409" s="2" t="s">
        <v>598</v>
      </c>
      <c r="L409" s="2" t="s">
        <v>598</v>
      </c>
      <c r="M409" s="2" t="s">
        <v>598</v>
      </c>
      <c r="N409" s="2" t="s">
        <v>599</v>
      </c>
      <c r="O409" s="2" t="s">
        <v>598</v>
      </c>
      <c r="P409" s="2" t="s">
        <v>599</v>
      </c>
      <c r="Q409" s="2" t="s">
        <v>598</v>
      </c>
      <c r="R409" s="2" t="s">
        <v>599</v>
      </c>
      <c r="S409" s="2" t="s">
        <v>598</v>
      </c>
      <c r="U409" s="20">
        <f t="shared" si="12"/>
        <v>0.53100000000000003</v>
      </c>
      <c r="V409" s="2">
        <f t="shared" si="13"/>
        <v>0</v>
      </c>
    </row>
    <row r="410" spans="1:22" ht="15" customHeight="1" x14ac:dyDescent="0.25">
      <c r="A410" s="2" t="s">
        <v>556</v>
      </c>
      <c r="B410" s="2" t="s">
        <v>562</v>
      </c>
      <c r="C410" s="2">
        <v>2014</v>
      </c>
      <c r="D410" s="2">
        <v>247</v>
      </c>
      <c r="E410" s="2" t="s">
        <v>598</v>
      </c>
      <c r="F410" s="2" t="s">
        <v>598</v>
      </c>
      <c r="G410" s="2">
        <v>247</v>
      </c>
      <c r="H410" s="2">
        <v>247</v>
      </c>
      <c r="I410" s="2" t="s">
        <v>598</v>
      </c>
      <c r="J410" s="2" t="s">
        <v>598</v>
      </c>
      <c r="K410" s="2" t="s">
        <v>598</v>
      </c>
      <c r="L410" s="2" t="s">
        <v>598</v>
      </c>
      <c r="M410" s="2" t="s">
        <v>598</v>
      </c>
      <c r="N410" s="2" t="s">
        <v>599</v>
      </c>
      <c r="O410" s="2" t="s">
        <v>598</v>
      </c>
      <c r="P410" s="2" t="s">
        <v>599</v>
      </c>
      <c r="Q410" s="2" t="s">
        <v>598</v>
      </c>
      <c r="R410" s="2" t="s">
        <v>599</v>
      </c>
      <c r="S410" s="2" t="s">
        <v>598</v>
      </c>
      <c r="U410" s="20">
        <f t="shared" si="12"/>
        <v>247</v>
      </c>
      <c r="V410" s="2">
        <f t="shared" si="13"/>
        <v>0</v>
      </c>
    </row>
    <row r="411" spans="1:22" ht="15" customHeight="1" x14ac:dyDescent="0.25">
      <c r="A411" s="2" t="s">
        <v>556</v>
      </c>
      <c r="B411" s="2" t="s">
        <v>563</v>
      </c>
      <c r="C411" s="2">
        <v>2014</v>
      </c>
      <c r="D411" s="2">
        <v>216.57499999999999</v>
      </c>
      <c r="E411" s="2">
        <v>76.054000000000002</v>
      </c>
      <c r="F411" s="2">
        <v>47.247</v>
      </c>
      <c r="G411" s="2">
        <v>28.184000000000001</v>
      </c>
      <c r="H411" s="2" t="s">
        <v>598</v>
      </c>
      <c r="I411" s="2">
        <v>30.596</v>
      </c>
      <c r="J411" s="2">
        <v>32.985999999999997</v>
      </c>
      <c r="K411" s="2">
        <v>1.508</v>
      </c>
      <c r="L411" s="2" t="s">
        <v>598</v>
      </c>
      <c r="M411" s="2" t="s">
        <v>598</v>
      </c>
      <c r="N411" s="2" t="s">
        <v>599</v>
      </c>
      <c r="O411" s="2" t="s">
        <v>598</v>
      </c>
      <c r="P411" s="2" t="s">
        <v>599</v>
      </c>
      <c r="Q411" s="2" t="s">
        <v>598</v>
      </c>
      <c r="R411" s="2" t="s">
        <v>599</v>
      </c>
      <c r="S411" s="2" t="s">
        <v>598</v>
      </c>
      <c r="U411" s="20">
        <f t="shared" si="12"/>
        <v>216.57499999999999</v>
      </c>
      <c r="V411" s="2">
        <f t="shared" si="13"/>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N560"/>
  <sheetViews>
    <sheetView workbookViewId="0">
      <pane xSplit="2" ySplit="1" topLeftCell="Q2" activePane="bottomRight" state="frozen"/>
      <selection activeCell="Z26" sqref="Z26:AA26"/>
      <selection pane="topRight" activeCell="Z26" sqref="Z26:AA26"/>
      <selection pane="bottomLeft" activeCell="Z26" sqref="Z26:AA26"/>
      <selection pane="bottomRight" activeCell="Z26" sqref="Z26:AA26"/>
    </sheetView>
  </sheetViews>
  <sheetFormatPr defaultRowHeight="15" x14ac:dyDescent="0.25"/>
  <cols>
    <col min="1" max="1" width="25.42578125" style="3" customWidth="1"/>
    <col min="2" max="2" width="9.140625" style="3"/>
    <col min="3" max="3" width="14.5703125" style="3" customWidth="1"/>
    <col min="4" max="4" width="9.140625" style="3"/>
    <col min="5" max="5" width="20" style="3" customWidth="1"/>
    <col min="6" max="12" width="9.140625" style="3"/>
    <col min="13" max="13" width="22.85546875" style="238" customWidth="1"/>
    <col min="14" max="15" width="9.140625" style="3"/>
    <col min="16" max="16" width="29.42578125" style="238" customWidth="1"/>
    <col min="17" max="17" width="20.85546875" style="240" customWidth="1"/>
    <col min="18" max="22" width="9.140625" style="3"/>
    <col min="23" max="23" width="22.140625" style="3" bestFit="1" customWidth="1"/>
    <col min="24" max="24" width="12" style="3" bestFit="1" customWidth="1"/>
    <col min="25" max="37" width="9.140625" style="3"/>
    <col min="38" max="38" width="9.85546875" style="3" bestFit="1" customWidth="1"/>
    <col min="39" max="16384" width="9.140625" style="3"/>
  </cols>
  <sheetData>
    <row r="1" spans="1:40" s="93" customFormat="1" ht="105" x14ac:dyDescent="0.25">
      <c r="A1" s="93" t="s">
        <v>0</v>
      </c>
      <c r="B1" s="93" t="s">
        <v>1</v>
      </c>
      <c r="C1" s="93" t="s">
        <v>946</v>
      </c>
      <c r="D1" s="93" t="s">
        <v>634</v>
      </c>
      <c r="E1" s="93" t="s">
        <v>947</v>
      </c>
      <c r="F1" s="93" t="s">
        <v>948</v>
      </c>
      <c r="G1" s="93" t="s">
        <v>949</v>
      </c>
      <c r="H1" s="93" t="s">
        <v>950</v>
      </c>
      <c r="I1" s="93" t="s">
        <v>666</v>
      </c>
      <c r="J1" s="93" t="s">
        <v>951</v>
      </c>
      <c r="K1" s="93" t="s">
        <v>678</v>
      </c>
      <c r="L1" s="93" t="s">
        <v>952</v>
      </c>
      <c r="M1" s="237" t="s">
        <v>953</v>
      </c>
      <c r="N1" s="93" t="s">
        <v>954</v>
      </c>
      <c r="O1" s="93" t="s">
        <v>635</v>
      </c>
      <c r="P1" s="237" t="s">
        <v>955</v>
      </c>
      <c r="Q1" s="239" t="s">
        <v>956</v>
      </c>
      <c r="R1" s="93" t="s">
        <v>656</v>
      </c>
      <c r="S1" s="93" t="s">
        <v>957</v>
      </c>
      <c r="T1" s="93" t="s">
        <v>958</v>
      </c>
      <c r="U1" s="93" t="s">
        <v>959</v>
      </c>
      <c r="V1" s="93" t="s">
        <v>960</v>
      </c>
      <c r="W1" s="93" t="s">
        <v>961</v>
      </c>
      <c r="X1" s="93" t="s">
        <v>962</v>
      </c>
      <c r="Y1" s="93" t="s">
        <v>963</v>
      </c>
      <c r="Z1" s="93" t="s">
        <v>964</v>
      </c>
      <c r="AA1" s="93" t="s">
        <v>965</v>
      </c>
      <c r="AB1" s="93" t="s">
        <v>966</v>
      </c>
      <c r="AC1" s="93" t="s">
        <v>967</v>
      </c>
      <c r="AD1" s="93" t="s">
        <v>968</v>
      </c>
      <c r="AE1" s="93" t="s">
        <v>969</v>
      </c>
      <c r="AF1" s="93" t="s">
        <v>970</v>
      </c>
      <c r="AG1" s="93" t="s">
        <v>971</v>
      </c>
      <c r="AJ1" s="93" t="s">
        <v>972</v>
      </c>
      <c r="AL1" s="93" t="s">
        <v>1063</v>
      </c>
    </row>
    <row r="2" spans="1:40" x14ac:dyDescent="0.25">
      <c r="A2" s="3" t="s">
        <v>12</v>
      </c>
    </row>
    <row r="3" spans="1:40" x14ac:dyDescent="0.25">
      <c r="B3" s="3" t="s">
        <v>13</v>
      </c>
      <c r="C3" s="3">
        <v>0</v>
      </c>
      <c r="D3" s="3">
        <v>0</v>
      </c>
      <c r="E3" s="3">
        <v>0</v>
      </c>
      <c r="F3" s="3">
        <v>0</v>
      </c>
      <c r="G3" s="3">
        <v>0</v>
      </c>
      <c r="H3" s="3">
        <v>0.81699999999999995</v>
      </c>
      <c r="I3" s="3">
        <v>0</v>
      </c>
      <c r="J3" s="3">
        <v>0</v>
      </c>
      <c r="K3" s="3">
        <v>0</v>
      </c>
      <c r="L3" s="3">
        <v>0</v>
      </c>
      <c r="M3" s="238">
        <v>0</v>
      </c>
      <c r="N3" s="3">
        <v>0</v>
      </c>
      <c r="O3" s="3">
        <v>0</v>
      </c>
      <c r="P3" s="238">
        <v>0</v>
      </c>
      <c r="Q3" s="240">
        <f>P3/2</f>
        <v>0</v>
      </c>
      <c r="R3" s="3">
        <v>0</v>
      </c>
      <c r="S3" s="3">
        <v>0</v>
      </c>
      <c r="T3" s="3">
        <v>0</v>
      </c>
      <c r="U3" s="3">
        <v>0</v>
      </c>
      <c r="V3" s="3">
        <v>0</v>
      </c>
      <c r="W3" s="3">
        <v>0</v>
      </c>
      <c r="X3" s="3">
        <v>2.5000000000000001E-2</v>
      </c>
      <c r="Y3" s="3">
        <v>0</v>
      </c>
      <c r="Z3" s="3">
        <v>0</v>
      </c>
      <c r="AA3" s="3">
        <v>0</v>
      </c>
      <c r="AB3" s="3">
        <v>0</v>
      </c>
      <c r="AC3" s="3">
        <v>0</v>
      </c>
      <c r="AD3" s="3">
        <v>0</v>
      </c>
      <c r="AE3" s="3">
        <v>0</v>
      </c>
      <c r="AF3" s="3">
        <v>0</v>
      </c>
      <c r="AG3" s="3">
        <v>0</v>
      </c>
      <c r="AJ3" s="3">
        <f t="shared" ref="AJ3:AJ66" si="0">SUM(C3:AG3)-M3-P3</f>
        <v>0.84199999999999997</v>
      </c>
      <c r="AL3" s="3">
        <f>IFERROR(VLOOKUP(B3,Totalt!$B$1:$BD$409,MATCH("totalt tillförda bränslen:",Totalt!$B$1:$BC$1,0),FALSE),"")</f>
        <v>0.84199999999999997</v>
      </c>
      <c r="AN3" s="3">
        <f>IFERROR(AJ3-AL3,"")</f>
        <v>0</v>
      </c>
    </row>
    <row r="4" spans="1:40" x14ac:dyDescent="0.25">
      <c r="B4" s="3" t="s">
        <v>14</v>
      </c>
      <c r="C4" s="3">
        <v>0</v>
      </c>
      <c r="D4" s="3">
        <v>0</v>
      </c>
      <c r="E4" s="3">
        <v>0</v>
      </c>
      <c r="F4" s="3">
        <v>0</v>
      </c>
      <c r="G4" s="3">
        <v>7.5999999999999998E-2</v>
      </c>
      <c r="H4" s="3">
        <v>0</v>
      </c>
      <c r="I4" s="3">
        <v>0.16465099999999999</v>
      </c>
      <c r="J4" s="3">
        <v>0</v>
      </c>
      <c r="K4" s="3">
        <v>0</v>
      </c>
      <c r="L4" s="3">
        <v>191.251</v>
      </c>
      <c r="M4" s="238">
        <v>6.1090799999999996</v>
      </c>
      <c r="N4" s="3">
        <v>0</v>
      </c>
      <c r="O4" s="3">
        <v>3.8180000000000001</v>
      </c>
      <c r="P4" s="238">
        <v>105.852</v>
      </c>
      <c r="Q4" s="240">
        <f t="shared" ref="Q4:Q67" si="1">P4/2</f>
        <v>52.926000000000002</v>
      </c>
      <c r="R4" s="3">
        <v>0</v>
      </c>
      <c r="S4" s="3">
        <v>0</v>
      </c>
      <c r="T4" s="3">
        <v>0</v>
      </c>
      <c r="U4" s="3">
        <v>0</v>
      </c>
      <c r="V4" s="3">
        <v>0</v>
      </c>
      <c r="W4" s="3">
        <v>0</v>
      </c>
      <c r="X4" s="3">
        <v>8.3910800000000005</v>
      </c>
      <c r="Y4" s="3">
        <v>0</v>
      </c>
      <c r="Z4" s="3">
        <v>0</v>
      </c>
      <c r="AA4" s="3">
        <v>0</v>
      </c>
      <c r="AB4" s="3">
        <v>0</v>
      </c>
      <c r="AC4" s="3">
        <v>0</v>
      </c>
      <c r="AD4" s="3">
        <v>0</v>
      </c>
      <c r="AE4" s="3">
        <v>0</v>
      </c>
      <c r="AF4" s="3">
        <v>0</v>
      </c>
      <c r="AG4" s="3">
        <v>0</v>
      </c>
      <c r="AJ4" s="3">
        <f t="shared" si="0"/>
        <v>256.62673100000006</v>
      </c>
      <c r="AL4" s="3">
        <f>IFERROR(VLOOKUP(B4,Totalt!$B$1:$BD$409,MATCH("totalt tillförda bränslen:",Totalt!$B$1:$BC$1,0),FALSE),"")</f>
        <v>256.62673100000001</v>
      </c>
      <c r="AN4" s="3">
        <f t="shared" ref="AN4:AN67" si="2">IFERROR(AJ4-AL4,"")</f>
        <v>5.6843418860808015E-14</v>
      </c>
    </row>
    <row r="5" spans="1:40" x14ac:dyDescent="0.25">
      <c r="B5" s="3" t="s">
        <v>15</v>
      </c>
      <c r="C5" s="3">
        <v>0</v>
      </c>
      <c r="D5" s="3">
        <v>0</v>
      </c>
      <c r="E5" s="3">
        <v>0</v>
      </c>
      <c r="F5" s="3">
        <v>0</v>
      </c>
      <c r="G5" s="3">
        <v>0</v>
      </c>
      <c r="H5" s="3">
        <v>0.51200000000000001</v>
      </c>
      <c r="I5" s="3">
        <v>0.152</v>
      </c>
      <c r="J5" s="3">
        <v>0</v>
      </c>
      <c r="K5" s="3">
        <v>0</v>
      </c>
      <c r="L5" s="3">
        <v>0</v>
      </c>
      <c r="M5" s="238">
        <v>0</v>
      </c>
      <c r="N5" s="3">
        <v>0</v>
      </c>
      <c r="O5" s="3">
        <v>0</v>
      </c>
      <c r="P5" s="238">
        <v>0</v>
      </c>
      <c r="Q5" s="240">
        <f t="shared" si="1"/>
        <v>0</v>
      </c>
      <c r="R5" s="3">
        <v>0</v>
      </c>
      <c r="S5" s="3">
        <v>0</v>
      </c>
      <c r="T5" s="3">
        <v>0</v>
      </c>
      <c r="U5" s="3">
        <v>0</v>
      </c>
      <c r="V5" s="3">
        <v>0</v>
      </c>
      <c r="W5" s="3">
        <v>0</v>
      </c>
      <c r="X5" s="3">
        <v>8.5999999999999993E-2</v>
      </c>
      <c r="Y5" s="3">
        <v>0</v>
      </c>
      <c r="Z5" s="3">
        <v>3.9180000000000001</v>
      </c>
      <c r="AA5" s="3">
        <v>0</v>
      </c>
      <c r="AB5" s="3">
        <v>0</v>
      </c>
      <c r="AC5" s="3">
        <v>0</v>
      </c>
      <c r="AD5" s="3">
        <v>0</v>
      </c>
      <c r="AE5" s="3">
        <v>0</v>
      </c>
      <c r="AF5" s="3">
        <v>0</v>
      </c>
      <c r="AG5" s="3">
        <v>0</v>
      </c>
      <c r="AJ5" s="3">
        <f t="shared" si="0"/>
        <v>4.6680000000000001</v>
      </c>
      <c r="AL5" s="3">
        <f>IFERROR(VLOOKUP(B5,Totalt!$B$1:$BD$409,MATCH("totalt tillförda bränslen:",Totalt!$B$1:$BC$1,0),FALSE),"")</f>
        <v>4.668000000000001</v>
      </c>
      <c r="AN5" s="3">
        <f t="shared" si="2"/>
        <v>-8.8817841970012523E-16</v>
      </c>
    </row>
    <row r="6" spans="1:40" x14ac:dyDescent="0.25">
      <c r="B6" s="3" t="s">
        <v>16</v>
      </c>
      <c r="C6" s="3">
        <v>0</v>
      </c>
      <c r="D6" s="3">
        <v>0</v>
      </c>
      <c r="E6" s="3">
        <v>0</v>
      </c>
      <c r="F6" s="3">
        <v>0</v>
      </c>
      <c r="G6" s="3">
        <v>0</v>
      </c>
      <c r="H6" s="3">
        <v>5.2999999999999999E-2</v>
      </c>
      <c r="I6" s="3">
        <v>0.09</v>
      </c>
      <c r="J6" s="3">
        <v>0</v>
      </c>
      <c r="K6" s="3">
        <v>0</v>
      </c>
      <c r="L6" s="3">
        <v>0</v>
      </c>
      <c r="M6" s="238">
        <v>0</v>
      </c>
      <c r="N6" s="3">
        <v>0</v>
      </c>
      <c r="O6" s="3">
        <v>0</v>
      </c>
      <c r="P6" s="238">
        <v>0</v>
      </c>
      <c r="Q6" s="240">
        <f t="shared" si="1"/>
        <v>0</v>
      </c>
      <c r="R6" s="3">
        <v>0</v>
      </c>
      <c r="S6" s="3">
        <v>0</v>
      </c>
      <c r="T6" s="3">
        <v>0</v>
      </c>
      <c r="U6" s="3">
        <v>0</v>
      </c>
      <c r="V6" s="3">
        <v>0</v>
      </c>
      <c r="W6" s="3">
        <v>0</v>
      </c>
      <c r="X6" s="3">
        <v>1.2999999999999999E-2</v>
      </c>
      <c r="Y6" s="3">
        <v>0</v>
      </c>
      <c r="Z6" s="3">
        <v>0.751</v>
      </c>
      <c r="AA6" s="3">
        <v>0</v>
      </c>
      <c r="AB6" s="3">
        <v>0</v>
      </c>
      <c r="AC6" s="3">
        <v>0</v>
      </c>
      <c r="AD6" s="3">
        <v>0</v>
      </c>
      <c r="AE6" s="3">
        <v>0</v>
      </c>
      <c r="AF6" s="3">
        <v>0</v>
      </c>
      <c r="AG6" s="3">
        <v>0</v>
      </c>
      <c r="AJ6" s="3">
        <f t="shared" si="0"/>
        <v>0.90700000000000003</v>
      </c>
      <c r="AL6" s="3">
        <f>IFERROR(VLOOKUP(B6,Totalt!$B$1:$BD$409,MATCH("totalt tillförda bränslen:",Totalt!$B$1:$BC$1,0),FALSE),"")</f>
        <v>0.90700000000000003</v>
      </c>
      <c r="AN6" s="3">
        <f t="shared" si="2"/>
        <v>0</v>
      </c>
    </row>
    <row r="7" spans="1:40" x14ac:dyDescent="0.25">
      <c r="A7" s="3" t="s">
        <v>17</v>
      </c>
      <c r="Q7" s="240">
        <f t="shared" si="1"/>
        <v>0</v>
      </c>
      <c r="AJ7" s="3">
        <f t="shared" si="0"/>
        <v>0</v>
      </c>
      <c r="AL7" s="3" t="str">
        <f>IFERROR(VLOOKUP(B7,Totalt!$B$1:$BD$409,MATCH("totalt tillförda bränslen:",Totalt!$B$1:$BC$1,0),FALSE),"")</f>
        <v/>
      </c>
      <c r="AN7" s="3" t="str">
        <f t="shared" si="2"/>
        <v/>
      </c>
    </row>
    <row r="8" spans="1:40" x14ac:dyDescent="0.25">
      <c r="B8" s="3" t="s">
        <v>18</v>
      </c>
      <c r="C8" s="3">
        <v>0</v>
      </c>
      <c r="D8" s="3">
        <v>0</v>
      </c>
      <c r="E8" s="3">
        <v>2.2000000000000002</v>
      </c>
      <c r="F8" s="3">
        <v>0</v>
      </c>
      <c r="G8" s="3">
        <v>4.0999999999999996</v>
      </c>
      <c r="H8" s="3">
        <v>0</v>
      </c>
      <c r="I8" s="3">
        <v>0.05</v>
      </c>
      <c r="J8" s="3">
        <v>0</v>
      </c>
      <c r="K8" s="3">
        <v>0</v>
      </c>
      <c r="L8" s="3">
        <v>0</v>
      </c>
      <c r="M8" s="238">
        <v>0</v>
      </c>
      <c r="N8" s="3">
        <v>0</v>
      </c>
      <c r="O8" s="3">
        <v>0</v>
      </c>
      <c r="P8" s="238">
        <v>54.8</v>
      </c>
      <c r="Q8" s="240">
        <f t="shared" si="1"/>
        <v>27.4</v>
      </c>
      <c r="R8" s="3">
        <v>0</v>
      </c>
      <c r="S8" s="3">
        <v>0</v>
      </c>
      <c r="T8" s="3">
        <v>0</v>
      </c>
      <c r="U8" s="3">
        <v>0</v>
      </c>
      <c r="V8" s="3">
        <v>0</v>
      </c>
      <c r="W8" s="3">
        <v>0</v>
      </c>
      <c r="X8" s="3">
        <v>3.2</v>
      </c>
      <c r="Y8" s="3">
        <v>0</v>
      </c>
      <c r="Z8" s="3">
        <v>0</v>
      </c>
      <c r="AA8" s="3">
        <v>0</v>
      </c>
      <c r="AB8" s="3">
        <v>0</v>
      </c>
      <c r="AC8" s="3">
        <v>0</v>
      </c>
      <c r="AD8" s="3">
        <v>0</v>
      </c>
      <c r="AE8" s="3">
        <v>0</v>
      </c>
      <c r="AF8" s="3">
        <v>0</v>
      </c>
      <c r="AG8" s="3">
        <v>90.3</v>
      </c>
      <c r="AJ8" s="3">
        <f t="shared" si="0"/>
        <v>127.25000000000001</v>
      </c>
      <c r="AL8" s="3">
        <f>IFERROR(VLOOKUP(B8,Totalt!$B$1:$BD$409,MATCH("totalt tillförda bränslen:",Totalt!$B$1:$BC$1,0),FALSE),"")</f>
        <v>127.24999999999999</v>
      </c>
      <c r="AN8" s="3">
        <f t="shared" si="2"/>
        <v>2.8421709430404007E-14</v>
      </c>
    </row>
    <row r="9" spans="1:40" x14ac:dyDescent="0.25">
      <c r="A9" s="3" t="s">
        <v>19</v>
      </c>
      <c r="Q9" s="240">
        <f t="shared" si="1"/>
        <v>0</v>
      </c>
      <c r="AJ9" s="3">
        <f t="shared" si="0"/>
        <v>0</v>
      </c>
      <c r="AL9" s="3" t="str">
        <f>IFERROR(VLOOKUP(B9,Totalt!$B$1:$BD$409,MATCH("totalt tillförda bränslen:",Totalt!$B$1:$BC$1,0),FALSE),"")</f>
        <v/>
      </c>
      <c r="AN9" s="3" t="str">
        <f t="shared" si="2"/>
        <v/>
      </c>
    </row>
    <row r="10" spans="1:40" x14ac:dyDescent="0.25">
      <c r="B10" s="3" t="s">
        <v>20</v>
      </c>
      <c r="C10" s="3">
        <v>0</v>
      </c>
      <c r="D10" s="3">
        <v>0</v>
      </c>
      <c r="E10" s="3">
        <v>0</v>
      </c>
      <c r="F10" s="3">
        <v>0</v>
      </c>
      <c r="G10" s="3">
        <v>0</v>
      </c>
      <c r="H10" s="3">
        <v>0</v>
      </c>
      <c r="I10" s="3">
        <v>0</v>
      </c>
      <c r="J10" s="3">
        <v>0</v>
      </c>
      <c r="K10" s="3">
        <v>0</v>
      </c>
      <c r="L10" s="3">
        <v>0</v>
      </c>
      <c r="M10" s="238">
        <v>0</v>
      </c>
      <c r="N10" s="3">
        <v>0</v>
      </c>
      <c r="O10" s="3">
        <v>0</v>
      </c>
      <c r="P10" s="238">
        <v>0</v>
      </c>
      <c r="Q10" s="240">
        <f t="shared" si="1"/>
        <v>0</v>
      </c>
      <c r="R10" s="3">
        <v>0</v>
      </c>
      <c r="S10" s="3">
        <v>0</v>
      </c>
      <c r="T10" s="3">
        <v>0</v>
      </c>
      <c r="U10" s="3">
        <v>0</v>
      </c>
      <c r="V10" s="3">
        <v>0</v>
      </c>
      <c r="W10" s="3">
        <v>0</v>
      </c>
      <c r="X10" s="3">
        <v>0</v>
      </c>
      <c r="Y10" s="3">
        <v>0</v>
      </c>
      <c r="Z10" s="3">
        <v>0</v>
      </c>
      <c r="AA10" s="3">
        <v>0</v>
      </c>
      <c r="AB10" s="3">
        <v>0</v>
      </c>
      <c r="AC10" s="3">
        <v>0</v>
      </c>
      <c r="AD10" s="3">
        <v>0</v>
      </c>
      <c r="AE10" s="3">
        <v>0</v>
      </c>
      <c r="AF10" s="3">
        <v>0</v>
      </c>
      <c r="AG10" s="3">
        <v>0</v>
      </c>
      <c r="AJ10" s="3">
        <f t="shared" si="0"/>
        <v>0</v>
      </c>
      <c r="AL10" s="3">
        <f>IFERROR(VLOOKUP(B10,Totalt!$B$1:$BD$409,MATCH("totalt tillförda bränslen:",Totalt!$B$1:$BC$1,0),FALSE),"")</f>
        <v>0</v>
      </c>
      <c r="AN10" s="3">
        <f t="shared" si="2"/>
        <v>0</v>
      </c>
    </row>
    <row r="11" spans="1:40" x14ac:dyDescent="0.25">
      <c r="B11" s="3" t="s">
        <v>21</v>
      </c>
      <c r="C11" s="3">
        <v>0</v>
      </c>
      <c r="D11" s="3">
        <v>0</v>
      </c>
      <c r="E11" s="3">
        <v>0</v>
      </c>
      <c r="F11" s="3">
        <v>0</v>
      </c>
      <c r="G11" s="3">
        <v>0</v>
      </c>
      <c r="H11" s="3">
        <v>0</v>
      </c>
      <c r="I11" s="3">
        <v>0</v>
      </c>
      <c r="J11" s="3">
        <v>0</v>
      </c>
      <c r="K11" s="3">
        <v>0</v>
      </c>
      <c r="L11" s="3">
        <v>0</v>
      </c>
      <c r="M11" s="238">
        <v>0</v>
      </c>
      <c r="N11" s="3">
        <v>0</v>
      </c>
      <c r="O11" s="3">
        <v>0</v>
      </c>
      <c r="P11" s="238">
        <v>0</v>
      </c>
      <c r="Q11" s="240">
        <f t="shared" si="1"/>
        <v>0</v>
      </c>
      <c r="R11" s="3">
        <v>0</v>
      </c>
      <c r="S11" s="3">
        <v>0</v>
      </c>
      <c r="T11" s="3">
        <v>0</v>
      </c>
      <c r="U11" s="3">
        <v>0</v>
      </c>
      <c r="V11" s="3">
        <v>0</v>
      </c>
      <c r="W11" s="3">
        <v>0</v>
      </c>
      <c r="X11" s="3">
        <v>0</v>
      </c>
      <c r="Y11" s="3">
        <v>0</v>
      </c>
      <c r="Z11" s="3">
        <v>0</v>
      </c>
      <c r="AA11" s="3">
        <v>0</v>
      </c>
      <c r="AB11" s="3">
        <v>0</v>
      </c>
      <c r="AC11" s="3">
        <v>0</v>
      </c>
      <c r="AD11" s="3">
        <v>0</v>
      </c>
      <c r="AE11" s="3">
        <v>0</v>
      </c>
      <c r="AF11" s="3">
        <v>0</v>
      </c>
      <c r="AG11" s="3">
        <v>0</v>
      </c>
      <c r="AJ11" s="3">
        <f t="shared" si="0"/>
        <v>0</v>
      </c>
      <c r="AL11" s="3">
        <f>IFERROR(VLOOKUP(B11,Totalt!$B$1:$BD$409,MATCH("totalt tillförda bränslen:",Totalt!$B$1:$BC$1,0),FALSE),"")</f>
        <v>0</v>
      </c>
      <c r="AN11" s="3">
        <f t="shared" si="2"/>
        <v>0</v>
      </c>
    </row>
    <row r="12" spans="1:40" x14ac:dyDescent="0.25">
      <c r="B12" s="3" t="s">
        <v>22</v>
      </c>
      <c r="C12" s="3">
        <v>0</v>
      </c>
      <c r="D12" s="3">
        <v>0</v>
      </c>
      <c r="E12" s="3">
        <v>0</v>
      </c>
      <c r="F12" s="3">
        <v>0</v>
      </c>
      <c r="G12" s="3">
        <v>0</v>
      </c>
      <c r="H12" s="3">
        <v>0</v>
      </c>
      <c r="I12" s="3">
        <v>0</v>
      </c>
      <c r="J12" s="3">
        <v>0</v>
      </c>
      <c r="K12" s="3">
        <v>0</v>
      </c>
      <c r="L12" s="3">
        <v>0</v>
      </c>
      <c r="M12" s="238">
        <v>0</v>
      </c>
      <c r="N12" s="3">
        <v>0</v>
      </c>
      <c r="O12" s="3">
        <v>0</v>
      </c>
      <c r="P12" s="238">
        <v>0</v>
      </c>
      <c r="Q12" s="240">
        <f t="shared" si="1"/>
        <v>0</v>
      </c>
      <c r="R12" s="3">
        <v>0</v>
      </c>
      <c r="S12" s="3">
        <v>0</v>
      </c>
      <c r="T12" s="3">
        <v>0</v>
      </c>
      <c r="U12" s="3">
        <v>0</v>
      </c>
      <c r="V12" s="3">
        <v>0</v>
      </c>
      <c r="W12" s="3">
        <v>0</v>
      </c>
      <c r="X12" s="3">
        <v>0</v>
      </c>
      <c r="Y12" s="3">
        <v>0</v>
      </c>
      <c r="Z12" s="3">
        <v>0</v>
      </c>
      <c r="AA12" s="3">
        <v>0</v>
      </c>
      <c r="AB12" s="3">
        <v>0</v>
      </c>
      <c r="AC12" s="3">
        <v>0</v>
      </c>
      <c r="AD12" s="3">
        <v>0</v>
      </c>
      <c r="AE12" s="3">
        <v>0</v>
      </c>
      <c r="AF12" s="3">
        <v>0</v>
      </c>
      <c r="AG12" s="3">
        <v>0</v>
      </c>
      <c r="AJ12" s="3">
        <f t="shared" si="0"/>
        <v>0</v>
      </c>
      <c r="AL12" s="3">
        <f>IFERROR(VLOOKUP(B12,Totalt!$B$1:$BD$409,MATCH("totalt tillförda bränslen:",Totalt!$B$1:$BC$1,0),FALSE),"")</f>
        <v>0</v>
      </c>
      <c r="AN12" s="3">
        <f t="shared" si="2"/>
        <v>0</v>
      </c>
    </row>
    <row r="13" spans="1:40" x14ac:dyDescent="0.25">
      <c r="A13" s="3" t="s">
        <v>973</v>
      </c>
      <c r="Q13" s="240">
        <f t="shared" si="1"/>
        <v>0</v>
      </c>
      <c r="AJ13" s="3">
        <f t="shared" si="0"/>
        <v>0</v>
      </c>
      <c r="AL13" s="3" t="str">
        <f>IFERROR(VLOOKUP(B13,Totalt!$B$1:$BD$409,MATCH("totalt tillförda bränslen:",Totalt!$B$1:$BC$1,0),FALSE),"")</f>
        <v/>
      </c>
      <c r="AN13" s="3" t="str">
        <f t="shared" si="2"/>
        <v/>
      </c>
    </row>
    <row r="14" spans="1:40" x14ac:dyDescent="0.25">
      <c r="B14" s="3" t="s">
        <v>328</v>
      </c>
      <c r="C14" s="3">
        <v>0</v>
      </c>
      <c r="D14" s="3">
        <v>0</v>
      </c>
      <c r="E14" s="3">
        <v>0</v>
      </c>
      <c r="F14" s="3">
        <v>0</v>
      </c>
      <c r="G14" s="3">
        <v>0</v>
      </c>
      <c r="H14" s="3">
        <v>0</v>
      </c>
      <c r="I14" s="3">
        <v>0</v>
      </c>
      <c r="J14" s="3">
        <v>0</v>
      </c>
      <c r="K14" s="3">
        <v>0</v>
      </c>
      <c r="L14" s="3">
        <v>0</v>
      </c>
      <c r="M14" s="238">
        <v>0</v>
      </c>
      <c r="N14" s="3">
        <v>0</v>
      </c>
      <c r="O14" s="3">
        <v>0</v>
      </c>
      <c r="P14" s="238">
        <v>0</v>
      </c>
      <c r="Q14" s="240">
        <f t="shared" si="1"/>
        <v>0</v>
      </c>
      <c r="R14" s="3">
        <v>0</v>
      </c>
      <c r="S14" s="3">
        <v>0</v>
      </c>
      <c r="T14" s="3">
        <v>0</v>
      </c>
      <c r="U14" s="3">
        <v>0</v>
      </c>
      <c r="V14" s="3">
        <v>0</v>
      </c>
      <c r="W14" s="3">
        <v>0</v>
      </c>
      <c r="X14" s="3">
        <v>0</v>
      </c>
      <c r="Y14" s="3">
        <v>0</v>
      </c>
      <c r="Z14" s="3">
        <v>0</v>
      </c>
      <c r="AA14" s="3">
        <v>0</v>
      </c>
      <c r="AB14" s="3">
        <v>0</v>
      </c>
      <c r="AC14" s="3">
        <v>0</v>
      </c>
      <c r="AD14" s="3">
        <v>0</v>
      </c>
      <c r="AE14" s="3">
        <v>0</v>
      </c>
      <c r="AF14" s="3">
        <v>0</v>
      </c>
      <c r="AG14" s="3">
        <v>0</v>
      </c>
      <c r="AJ14" s="3">
        <f t="shared" si="0"/>
        <v>0</v>
      </c>
      <c r="AL14" s="3">
        <f>IFERROR(VLOOKUP(B14,Totalt!$B$1:$BD$409,MATCH("totalt tillförda bränslen:",Totalt!$B$1:$BC$1,0),FALSE),"")</f>
        <v>0</v>
      </c>
      <c r="AN14" s="3">
        <f t="shared" si="2"/>
        <v>0</v>
      </c>
    </row>
    <row r="15" spans="1:40" x14ac:dyDescent="0.25">
      <c r="A15" s="3" t="s">
        <v>25</v>
      </c>
      <c r="Q15" s="240">
        <f t="shared" si="1"/>
        <v>0</v>
      </c>
      <c r="AJ15" s="3">
        <f t="shared" si="0"/>
        <v>0</v>
      </c>
      <c r="AL15" s="3" t="str">
        <f>IFERROR(VLOOKUP(B15,Totalt!$B$1:$BD$409,MATCH("totalt tillförda bränslen:",Totalt!$B$1:$BC$1,0),FALSE),"")</f>
        <v/>
      </c>
      <c r="AN15" s="3" t="str">
        <f t="shared" si="2"/>
        <v/>
      </c>
    </row>
    <row r="16" spans="1:40" x14ac:dyDescent="0.25">
      <c r="B16" s="3" t="s">
        <v>26</v>
      </c>
      <c r="C16" s="3">
        <v>0</v>
      </c>
      <c r="D16" s="3">
        <v>0</v>
      </c>
      <c r="E16" s="3">
        <v>0</v>
      </c>
      <c r="F16" s="3">
        <v>0</v>
      </c>
      <c r="G16" s="3">
        <v>3</v>
      </c>
      <c r="H16" s="3">
        <v>0</v>
      </c>
      <c r="I16" s="3">
        <v>0</v>
      </c>
      <c r="J16" s="3">
        <v>0</v>
      </c>
      <c r="K16" s="3">
        <v>0</v>
      </c>
      <c r="L16" s="3">
        <v>90</v>
      </c>
      <c r="M16" s="238">
        <v>0</v>
      </c>
      <c r="N16" s="3">
        <v>0</v>
      </c>
      <c r="O16" s="3">
        <v>0</v>
      </c>
      <c r="P16" s="238">
        <v>32.4</v>
      </c>
      <c r="Q16" s="240">
        <f t="shared" si="1"/>
        <v>16.2</v>
      </c>
      <c r="R16" s="3">
        <v>7.9000000000000001E-2</v>
      </c>
      <c r="S16" s="3">
        <v>0</v>
      </c>
      <c r="T16" s="3">
        <v>11</v>
      </c>
      <c r="U16" s="3">
        <v>0</v>
      </c>
      <c r="V16" s="3">
        <v>0</v>
      </c>
      <c r="W16" s="3">
        <v>0</v>
      </c>
      <c r="X16" s="3">
        <v>2.7</v>
      </c>
      <c r="Y16" s="3">
        <v>0</v>
      </c>
      <c r="Z16" s="3">
        <v>7.4</v>
      </c>
      <c r="AA16" s="3">
        <v>0</v>
      </c>
      <c r="AB16" s="3">
        <v>0</v>
      </c>
      <c r="AC16" s="3">
        <v>0</v>
      </c>
      <c r="AD16" s="3">
        <v>0</v>
      </c>
      <c r="AE16" s="3">
        <v>0</v>
      </c>
      <c r="AF16" s="3">
        <v>0</v>
      </c>
      <c r="AG16" s="3">
        <v>0</v>
      </c>
      <c r="AJ16" s="3">
        <f t="shared" si="0"/>
        <v>130.37899999999999</v>
      </c>
      <c r="AL16" s="3">
        <f>IFERROR(VLOOKUP(B16,Totalt!$B$1:$BD$409,MATCH("totalt tillförda bränslen:",Totalt!$B$1:$BC$1,0),FALSE),"")</f>
        <v>130.37899999999999</v>
      </c>
      <c r="AN16" s="3">
        <f t="shared" si="2"/>
        <v>0</v>
      </c>
    </row>
    <row r="17" spans="1:40" x14ac:dyDescent="0.25">
      <c r="A17" s="3" t="s">
        <v>27</v>
      </c>
      <c r="Q17" s="240">
        <f t="shared" si="1"/>
        <v>0</v>
      </c>
      <c r="AJ17" s="3">
        <f t="shared" si="0"/>
        <v>0</v>
      </c>
      <c r="AL17" s="3" t="str">
        <f>IFERROR(VLOOKUP(B17,Totalt!$B$1:$BD$409,MATCH("totalt tillförda bränslen:",Totalt!$B$1:$BC$1,0),FALSE),"")</f>
        <v/>
      </c>
      <c r="AN17" s="3" t="str">
        <f t="shared" si="2"/>
        <v/>
      </c>
    </row>
    <row r="18" spans="1:40" x14ac:dyDescent="0.25">
      <c r="B18" s="3" t="s">
        <v>28</v>
      </c>
      <c r="C18" s="3">
        <v>0</v>
      </c>
      <c r="D18" s="3">
        <v>0</v>
      </c>
      <c r="E18" s="3">
        <v>0</v>
      </c>
      <c r="F18" s="3">
        <v>0</v>
      </c>
      <c r="G18" s="3">
        <v>0</v>
      </c>
      <c r="H18" s="3">
        <v>0</v>
      </c>
      <c r="I18" s="3">
        <v>0</v>
      </c>
      <c r="J18" s="3">
        <v>0</v>
      </c>
      <c r="K18" s="3">
        <v>0</v>
      </c>
      <c r="L18" s="3">
        <v>0</v>
      </c>
      <c r="M18" s="238">
        <v>0</v>
      </c>
      <c r="N18" s="3">
        <v>0</v>
      </c>
      <c r="O18" s="3">
        <v>0</v>
      </c>
      <c r="P18" s="238">
        <v>0</v>
      </c>
      <c r="Q18" s="240">
        <f t="shared" si="1"/>
        <v>0</v>
      </c>
      <c r="R18" s="3">
        <v>0</v>
      </c>
      <c r="S18" s="3">
        <v>0</v>
      </c>
      <c r="T18" s="3">
        <v>0</v>
      </c>
      <c r="U18" s="3">
        <v>0</v>
      </c>
      <c r="V18" s="3">
        <v>0</v>
      </c>
      <c r="W18" s="3">
        <v>0</v>
      </c>
      <c r="X18" s="3">
        <v>0</v>
      </c>
      <c r="Y18" s="3">
        <v>0</v>
      </c>
      <c r="Z18" s="3">
        <v>0</v>
      </c>
      <c r="AA18" s="3">
        <v>0</v>
      </c>
      <c r="AB18" s="3">
        <v>0</v>
      </c>
      <c r="AC18" s="3">
        <v>0</v>
      </c>
      <c r="AD18" s="3">
        <v>0</v>
      </c>
      <c r="AE18" s="3">
        <v>0</v>
      </c>
      <c r="AF18" s="3">
        <v>0</v>
      </c>
      <c r="AG18" s="3">
        <v>0</v>
      </c>
      <c r="AJ18" s="3">
        <f t="shared" si="0"/>
        <v>0</v>
      </c>
      <c r="AL18" s="3">
        <f>IFERROR(VLOOKUP(B18,Totalt!$B$1:$BD$409,MATCH("totalt tillförda bränslen:",Totalt!$B$1:$BC$1,0),FALSE),"")</f>
        <v>0</v>
      </c>
      <c r="AN18" s="3">
        <f t="shared" si="2"/>
        <v>0</v>
      </c>
    </row>
    <row r="19" spans="1:40" x14ac:dyDescent="0.25">
      <c r="A19" s="3" t="s">
        <v>29</v>
      </c>
      <c r="Q19" s="240">
        <f t="shared" si="1"/>
        <v>0</v>
      </c>
      <c r="AJ19" s="3">
        <f t="shared" si="0"/>
        <v>0</v>
      </c>
      <c r="AL19" s="3" t="str">
        <f>IFERROR(VLOOKUP(B19,Totalt!$B$1:$BD$409,MATCH("totalt tillförda bränslen:",Totalt!$B$1:$BC$1,0),FALSE),"")</f>
        <v/>
      </c>
      <c r="AN19" s="3" t="str">
        <f t="shared" si="2"/>
        <v/>
      </c>
    </row>
    <row r="20" spans="1:40" x14ac:dyDescent="0.25">
      <c r="B20" s="3" t="s">
        <v>30</v>
      </c>
      <c r="C20" s="3">
        <v>0</v>
      </c>
      <c r="D20" s="3">
        <v>0</v>
      </c>
      <c r="E20" s="3">
        <v>2.2000000000000002</v>
      </c>
      <c r="F20" s="3">
        <v>0</v>
      </c>
      <c r="G20" s="3">
        <v>0</v>
      </c>
      <c r="H20" s="3">
        <v>0</v>
      </c>
      <c r="I20" s="3">
        <v>1.1850000000000001</v>
      </c>
      <c r="J20" s="3">
        <v>0</v>
      </c>
      <c r="K20" s="3">
        <v>1.145</v>
      </c>
      <c r="L20" s="3">
        <v>0</v>
      </c>
      <c r="M20" s="238">
        <v>0</v>
      </c>
      <c r="N20" s="3">
        <v>0</v>
      </c>
      <c r="O20" s="3">
        <v>0</v>
      </c>
      <c r="P20" s="238">
        <v>42.76</v>
      </c>
      <c r="Q20" s="240">
        <f t="shared" si="1"/>
        <v>21.38</v>
      </c>
      <c r="R20" s="3">
        <v>4.9020000000000001</v>
      </c>
      <c r="S20" s="3">
        <v>0</v>
      </c>
      <c r="T20" s="3">
        <v>0</v>
      </c>
      <c r="U20" s="3">
        <v>0</v>
      </c>
      <c r="V20" s="3">
        <v>0</v>
      </c>
      <c r="W20" s="3">
        <v>0</v>
      </c>
      <c r="X20" s="3">
        <v>3.03</v>
      </c>
      <c r="Y20" s="3">
        <v>0</v>
      </c>
      <c r="Z20" s="3">
        <v>8.048</v>
      </c>
      <c r="AA20" s="3">
        <v>0</v>
      </c>
      <c r="AB20" s="3">
        <v>0</v>
      </c>
      <c r="AC20" s="3">
        <v>0</v>
      </c>
      <c r="AD20" s="3">
        <v>0</v>
      </c>
      <c r="AE20" s="3">
        <v>0</v>
      </c>
      <c r="AF20" s="3">
        <v>0</v>
      </c>
      <c r="AG20" s="3">
        <v>89.2</v>
      </c>
      <c r="AJ20" s="3">
        <f t="shared" si="0"/>
        <v>131.09000000000003</v>
      </c>
      <c r="AL20" s="3">
        <f>IFERROR(VLOOKUP(B20,Totalt!$B$1:$BD$409,MATCH("totalt tillförda bränslen:",Totalt!$B$1:$BC$1,0),FALSE),"")</f>
        <v>131.09</v>
      </c>
      <c r="AN20" s="3">
        <f t="shared" si="2"/>
        <v>2.8421709430404007E-14</v>
      </c>
    </row>
    <row r="21" spans="1:40" x14ac:dyDescent="0.25">
      <c r="A21" s="3" t="s">
        <v>31</v>
      </c>
      <c r="Q21" s="240">
        <f t="shared" si="1"/>
        <v>0</v>
      </c>
      <c r="AJ21" s="3">
        <f t="shared" si="0"/>
        <v>0</v>
      </c>
      <c r="AL21" s="3" t="str">
        <f>IFERROR(VLOOKUP(B21,Totalt!$B$1:$BD$409,MATCH("totalt tillförda bränslen:",Totalt!$B$1:$BC$1,0),FALSE),"")</f>
        <v/>
      </c>
      <c r="AN21" s="3" t="str">
        <f t="shared" si="2"/>
        <v/>
      </c>
    </row>
    <row r="22" spans="1:40" x14ac:dyDescent="0.25">
      <c r="B22" s="3" t="s">
        <v>32</v>
      </c>
      <c r="C22" s="3">
        <v>0</v>
      </c>
      <c r="D22" s="3">
        <v>0</v>
      </c>
      <c r="E22" s="3">
        <v>0</v>
      </c>
      <c r="F22" s="3">
        <v>0</v>
      </c>
      <c r="G22" s="3">
        <v>0</v>
      </c>
      <c r="H22" s="3">
        <v>0</v>
      </c>
      <c r="I22" s="3">
        <v>0.3</v>
      </c>
      <c r="J22" s="3">
        <v>0</v>
      </c>
      <c r="K22" s="3">
        <v>0</v>
      </c>
      <c r="L22" s="3">
        <v>0</v>
      </c>
      <c r="M22" s="238">
        <v>0</v>
      </c>
      <c r="N22" s="3">
        <v>0</v>
      </c>
      <c r="O22" s="3">
        <v>0</v>
      </c>
      <c r="P22" s="238">
        <v>0</v>
      </c>
      <c r="Q22" s="240">
        <f t="shared" si="1"/>
        <v>0</v>
      </c>
      <c r="R22" s="3">
        <v>0</v>
      </c>
      <c r="S22" s="3">
        <v>0</v>
      </c>
      <c r="T22" s="3">
        <v>0</v>
      </c>
      <c r="U22" s="3">
        <v>0</v>
      </c>
      <c r="V22" s="3">
        <v>0</v>
      </c>
      <c r="W22" s="3">
        <v>0</v>
      </c>
      <c r="X22" s="3">
        <v>0.08</v>
      </c>
      <c r="Y22" s="3">
        <v>0</v>
      </c>
      <c r="Z22" s="3">
        <v>9</v>
      </c>
      <c r="AA22" s="3">
        <v>0</v>
      </c>
      <c r="AB22" s="3">
        <v>0</v>
      </c>
      <c r="AC22" s="3">
        <v>0</v>
      </c>
      <c r="AD22" s="3">
        <v>0</v>
      </c>
      <c r="AE22" s="3">
        <v>0</v>
      </c>
      <c r="AF22" s="3">
        <v>0</v>
      </c>
      <c r="AG22" s="3">
        <v>0</v>
      </c>
      <c r="AJ22" s="3">
        <f t="shared" si="0"/>
        <v>9.3800000000000008</v>
      </c>
      <c r="AL22" s="3">
        <f>IFERROR(VLOOKUP(B22,Totalt!$B$1:$BD$409,MATCH("totalt tillförda bränslen:",Totalt!$B$1:$BC$1,0),FALSE),"")</f>
        <v>9.3800000000000008</v>
      </c>
      <c r="AN22" s="3">
        <f t="shared" si="2"/>
        <v>0</v>
      </c>
    </row>
    <row r="23" spans="1:40" x14ac:dyDescent="0.25">
      <c r="A23" s="3" t="s">
        <v>33</v>
      </c>
      <c r="Q23" s="240">
        <f t="shared" si="1"/>
        <v>0</v>
      </c>
      <c r="AJ23" s="3">
        <f t="shared" si="0"/>
        <v>0</v>
      </c>
      <c r="AL23" s="3" t="str">
        <f>IFERROR(VLOOKUP(B23,Totalt!$B$1:$BD$409,MATCH("totalt tillförda bränslen:",Totalt!$B$1:$BC$1,0),FALSE),"")</f>
        <v/>
      </c>
      <c r="AN23" s="3" t="str">
        <f t="shared" si="2"/>
        <v/>
      </c>
    </row>
    <row r="24" spans="1:40" x14ac:dyDescent="0.25">
      <c r="B24" s="3" t="s">
        <v>34</v>
      </c>
      <c r="C24" s="3">
        <v>0</v>
      </c>
      <c r="D24" s="3">
        <v>0</v>
      </c>
      <c r="E24" s="3">
        <v>0</v>
      </c>
      <c r="F24" s="3">
        <v>0</v>
      </c>
      <c r="G24" s="3">
        <v>0</v>
      </c>
      <c r="H24" s="3">
        <v>0</v>
      </c>
      <c r="I24" s="3">
        <v>7.6999999999999999E-2</v>
      </c>
      <c r="J24" s="3">
        <v>0</v>
      </c>
      <c r="K24" s="3">
        <v>0</v>
      </c>
      <c r="L24" s="3">
        <v>0</v>
      </c>
      <c r="M24" s="238">
        <v>0</v>
      </c>
      <c r="N24" s="3">
        <v>0</v>
      </c>
      <c r="O24" s="3">
        <v>0</v>
      </c>
      <c r="P24" s="238">
        <v>0</v>
      </c>
      <c r="Q24" s="240">
        <f t="shared" si="1"/>
        <v>0</v>
      </c>
      <c r="R24" s="3">
        <v>0</v>
      </c>
      <c r="S24" s="3">
        <v>0</v>
      </c>
      <c r="T24" s="3">
        <v>0</v>
      </c>
      <c r="U24" s="3">
        <v>0</v>
      </c>
      <c r="V24" s="3">
        <v>0</v>
      </c>
      <c r="W24" s="3">
        <v>0</v>
      </c>
      <c r="X24" s="3">
        <v>5.5E-2</v>
      </c>
      <c r="Y24" s="3">
        <v>0</v>
      </c>
      <c r="Z24" s="3">
        <v>3.7389999999999999</v>
      </c>
      <c r="AA24" s="3">
        <v>0</v>
      </c>
      <c r="AB24" s="3">
        <v>0</v>
      </c>
      <c r="AC24" s="3">
        <v>0</v>
      </c>
      <c r="AD24" s="3">
        <v>0</v>
      </c>
      <c r="AE24" s="3">
        <v>0</v>
      </c>
      <c r="AF24" s="3">
        <v>0</v>
      </c>
      <c r="AG24" s="3">
        <v>0</v>
      </c>
      <c r="AJ24" s="3">
        <f t="shared" si="0"/>
        <v>3.871</v>
      </c>
      <c r="AL24" s="3">
        <f>IFERROR(VLOOKUP(B24,Totalt!$B$1:$BD$409,MATCH("totalt tillförda bränslen:",Totalt!$B$1:$BC$1,0),FALSE),"")</f>
        <v>3.871</v>
      </c>
      <c r="AN24" s="3">
        <f t="shared" si="2"/>
        <v>0</v>
      </c>
    </row>
    <row r="25" spans="1:40" x14ac:dyDescent="0.25">
      <c r="B25" s="3" t="s">
        <v>35</v>
      </c>
      <c r="C25" s="3">
        <v>0</v>
      </c>
      <c r="D25" s="3">
        <v>0</v>
      </c>
      <c r="E25" s="3">
        <v>0</v>
      </c>
      <c r="F25" s="3">
        <v>0</v>
      </c>
      <c r="G25" s="3">
        <v>0</v>
      </c>
      <c r="H25" s="3">
        <v>0</v>
      </c>
      <c r="I25" s="3">
        <v>0</v>
      </c>
      <c r="J25" s="3">
        <v>0</v>
      </c>
      <c r="K25" s="3">
        <v>0</v>
      </c>
      <c r="L25" s="3">
        <v>0</v>
      </c>
      <c r="M25" s="238">
        <v>0</v>
      </c>
      <c r="N25" s="3">
        <v>0</v>
      </c>
      <c r="O25" s="3">
        <v>0</v>
      </c>
      <c r="P25" s="238">
        <v>0</v>
      </c>
      <c r="Q25" s="240">
        <f t="shared" si="1"/>
        <v>0</v>
      </c>
      <c r="R25" s="3">
        <v>0</v>
      </c>
      <c r="S25" s="3">
        <v>0</v>
      </c>
      <c r="T25" s="3">
        <v>0</v>
      </c>
      <c r="U25" s="3">
        <v>0</v>
      </c>
      <c r="V25" s="3">
        <v>0</v>
      </c>
      <c r="W25" s="3">
        <v>0</v>
      </c>
      <c r="X25" s="3">
        <v>1E-3</v>
      </c>
      <c r="Y25" s="3">
        <v>0</v>
      </c>
      <c r="Z25" s="3">
        <v>2.097</v>
      </c>
      <c r="AA25" s="3">
        <v>0</v>
      </c>
      <c r="AB25" s="3">
        <v>0</v>
      </c>
      <c r="AC25" s="3">
        <v>0</v>
      </c>
      <c r="AD25" s="3">
        <v>0</v>
      </c>
      <c r="AE25" s="3">
        <v>0</v>
      </c>
      <c r="AF25" s="3">
        <v>0</v>
      </c>
      <c r="AG25" s="3">
        <v>0</v>
      </c>
      <c r="AJ25" s="3">
        <f t="shared" si="0"/>
        <v>2.0979999999999999</v>
      </c>
      <c r="AL25" s="3">
        <f>IFERROR(VLOOKUP(B25,Totalt!$B$1:$BD$409,MATCH("totalt tillförda bränslen:",Totalt!$B$1:$BC$1,0),FALSE),"")</f>
        <v>2.0979999999999999</v>
      </c>
      <c r="AN25" s="3">
        <f t="shared" si="2"/>
        <v>0</v>
      </c>
    </row>
    <row r="26" spans="1:40" x14ac:dyDescent="0.25">
      <c r="B26" s="3" t="s">
        <v>36</v>
      </c>
      <c r="C26" s="3">
        <v>0</v>
      </c>
      <c r="D26" s="3">
        <v>0</v>
      </c>
      <c r="E26" s="3">
        <v>0</v>
      </c>
      <c r="F26" s="3">
        <v>0</v>
      </c>
      <c r="G26" s="3">
        <v>0</v>
      </c>
      <c r="H26" s="3">
        <v>0</v>
      </c>
      <c r="I26" s="3">
        <v>4.0000000000000001E-3</v>
      </c>
      <c r="J26" s="3">
        <v>0</v>
      </c>
      <c r="K26" s="3">
        <v>0</v>
      </c>
      <c r="L26" s="3">
        <v>0</v>
      </c>
      <c r="M26" s="238">
        <v>0</v>
      </c>
      <c r="N26" s="3">
        <v>1.48</v>
      </c>
      <c r="O26" s="3">
        <v>0</v>
      </c>
      <c r="P26" s="238">
        <v>0</v>
      </c>
      <c r="Q26" s="240">
        <f t="shared" si="1"/>
        <v>0</v>
      </c>
      <c r="R26" s="3">
        <v>0</v>
      </c>
      <c r="S26" s="3">
        <v>0</v>
      </c>
      <c r="T26" s="3">
        <v>6.5279999999999996</v>
      </c>
      <c r="U26" s="3">
        <v>0</v>
      </c>
      <c r="V26" s="3">
        <v>0</v>
      </c>
      <c r="W26" s="3">
        <v>0</v>
      </c>
      <c r="X26" s="3">
        <v>1E-3</v>
      </c>
      <c r="Y26" s="3">
        <v>0</v>
      </c>
      <c r="Z26" s="3">
        <v>0</v>
      </c>
      <c r="AA26" s="3">
        <v>0</v>
      </c>
      <c r="AB26" s="3">
        <v>0</v>
      </c>
      <c r="AC26" s="3">
        <v>0</v>
      </c>
      <c r="AD26" s="3">
        <v>0</v>
      </c>
      <c r="AE26" s="3">
        <v>0</v>
      </c>
      <c r="AF26" s="3">
        <v>0</v>
      </c>
      <c r="AG26" s="3">
        <v>0</v>
      </c>
      <c r="AJ26" s="3">
        <f t="shared" si="0"/>
        <v>8.0129999999999999</v>
      </c>
      <c r="AL26" s="3">
        <f>IFERROR(VLOOKUP(B26,Totalt!$B$1:$BD$409,MATCH("totalt tillförda bränslen:",Totalt!$B$1:$BC$1,0),FALSE),"")</f>
        <v>8.0129999999999999</v>
      </c>
      <c r="AN26" s="3">
        <f t="shared" si="2"/>
        <v>0</v>
      </c>
    </row>
    <row r="27" spans="1:40" x14ac:dyDescent="0.25">
      <c r="B27" s="3" t="s">
        <v>37</v>
      </c>
      <c r="C27" s="3">
        <v>0</v>
      </c>
      <c r="D27" s="3">
        <v>0</v>
      </c>
      <c r="E27" s="3">
        <v>0</v>
      </c>
      <c r="F27" s="3">
        <v>0</v>
      </c>
      <c r="G27" s="3">
        <v>0</v>
      </c>
      <c r="H27" s="3">
        <v>0</v>
      </c>
      <c r="I27" s="3">
        <v>0.184</v>
      </c>
      <c r="J27" s="3">
        <v>0</v>
      </c>
      <c r="K27" s="3">
        <v>0</v>
      </c>
      <c r="L27" s="3">
        <v>0</v>
      </c>
      <c r="M27" s="238">
        <v>0</v>
      </c>
      <c r="N27" s="3">
        <v>0</v>
      </c>
      <c r="O27" s="3">
        <v>0</v>
      </c>
      <c r="P27" s="238">
        <v>0</v>
      </c>
      <c r="Q27" s="240">
        <f t="shared" si="1"/>
        <v>0</v>
      </c>
      <c r="R27" s="3">
        <v>0</v>
      </c>
      <c r="S27" s="3">
        <v>0</v>
      </c>
      <c r="T27" s="3">
        <v>0</v>
      </c>
      <c r="U27" s="3">
        <v>0</v>
      </c>
      <c r="V27" s="3">
        <v>0</v>
      </c>
      <c r="W27" s="3">
        <v>0</v>
      </c>
      <c r="X27" s="3">
        <v>6.8000000000000005E-2</v>
      </c>
      <c r="Y27" s="3">
        <v>0</v>
      </c>
      <c r="Z27" s="3">
        <v>3.9940000000000002</v>
      </c>
      <c r="AA27" s="3">
        <v>0</v>
      </c>
      <c r="AB27" s="3">
        <v>0</v>
      </c>
      <c r="AC27" s="3">
        <v>0</v>
      </c>
      <c r="AD27" s="3">
        <v>0</v>
      </c>
      <c r="AE27" s="3">
        <v>0</v>
      </c>
      <c r="AF27" s="3">
        <v>0</v>
      </c>
      <c r="AG27" s="3">
        <v>0</v>
      </c>
      <c r="AJ27" s="3">
        <f t="shared" si="0"/>
        <v>4.2460000000000004</v>
      </c>
      <c r="AL27" s="3">
        <f>IFERROR(VLOOKUP(B27,Totalt!$B$1:$BD$409,MATCH("totalt tillförda bränslen:",Totalt!$B$1:$BC$1,0),FALSE),"")</f>
        <v>4.2459999999999996</v>
      </c>
      <c r="AN27" s="3">
        <f t="shared" si="2"/>
        <v>8.8817841970012523E-16</v>
      </c>
    </row>
    <row r="28" spans="1:40" x14ac:dyDescent="0.25">
      <c r="B28" s="3" t="s">
        <v>38</v>
      </c>
      <c r="C28" s="3">
        <v>0</v>
      </c>
      <c r="D28" s="3">
        <v>0</v>
      </c>
      <c r="E28" s="3">
        <v>0</v>
      </c>
      <c r="F28" s="3">
        <v>0</v>
      </c>
      <c r="G28" s="3">
        <v>0</v>
      </c>
      <c r="H28" s="3">
        <v>0</v>
      </c>
      <c r="I28" s="3">
        <v>0.13</v>
      </c>
      <c r="J28" s="3">
        <v>0</v>
      </c>
      <c r="K28" s="3">
        <v>0</v>
      </c>
      <c r="L28" s="3">
        <v>0</v>
      </c>
      <c r="M28" s="238">
        <v>0</v>
      </c>
      <c r="N28" s="3">
        <v>0</v>
      </c>
      <c r="O28" s="3">
        <v>0</v>
      </c>
      <c r="P28" s="238">
        <v>0</v>
      </c>
      <c r="Q28" s="240">
        <f t="shared" si="1"/>
        <v>0</v>
      </c>
      <c r="R28" s="3">
        <v>0</v>
      </c>
      <c r="S28" s="3">
        <v>0</v>
      </c>
      <c r="T28" s="3">
        <v>0</v>
      </c>
      <c r="U28" s="3">
        <v>0</v>
      </c>
      <c r="V28" s="3">
        <v>0</v>
      </c>
      <c r="W28" s="3">
        <v>0</v>
      </c>
      <c r="X28" s="3">
        <v>0.01</v>
      </c>
      <c r="Y28" s="3">
        <v>0</v>
      </c>
      <c r="Z28" s="3">
        <v>3.758</v>
      </c>
      <c r="AA28" s="3">
        <v>0</v>
      </c>
      <c r="AB28" s="3">
        <v>0</v>
      </c>
      <c r="AC28" s="3">
        <v>0</v>
      </c>
      <c r="AD28" s="3">
        <v>0</v>
      </c>
      <c r="AE28" s="3">
        <v>0</v>
      </c>
      <c r="AF28" s="3">
        <v>0</v>
      </c>
      <c r="AG28" s="3">
        <v>0</v>
      </c>
      <c r="AJ28" s="3">
        <f t="shared" si="0"/>
        <v>3.8980000000000001</v>
      </c>
      <c r="AL28" s="3">
        <f>IFERROR(VLOOKUP(B28,Totalt!$B$1:$BD$409,MATCH("totalt tillförda bränslen:",Totalt!$B$1:$BC$1,0),FALSE),"")</f>
        <v>3.8979999999999997</v>
      </c>
      <c r="AN28" s="3">
        <f t="shared" si="2"/>
        <v>4.4408920985006262E-16</v>
      </c>
    </row>
    <row r="29" spans="1:40" x14ac:dyDescent="0.25">
      <c r="B29" s="3" t="s">
        <v>39</v>
      </c>
      <c r="C29" s="3">
        <v>0</v>
      </c>
      <c r="D29" s="3">
        <v>0</v>
      </c>
      <c r="E29" s="3">
        <v>0</v>
      </c>
      <c r="F29" s="3">
        <v>0</v>
      </c>
      <c r="G29" s="3">
        <v>0</v>
      </c>
      <c r="H29" s="3">
        <v>0</v>
      </c>
      <c r="I29" s="3">
        <v>1.637</v>
      </c>
      <c r="J29" s="3">
        <v>0</v>
      </c>
      <c r="K29" s="3">
        <v>0</v>
      </c>
      <c r="L29" s="3">
        <v>0</v>
      </c>
      <c r="M29" s="238">
        <v>0</v>
      </c>
      <c r="N29" s="3">
        <v>0</v>
      </c>
      <c r="O29" s="3">
        <v>0</v>
      </c>
      <c r="P29" s="238">
        <v>6.6420000000000003</v>
      </c>
      <c r="Q29" s="240">
        <f t="shared" si="1"/>
        <v>3.3210000000000002</v>
      </c>
      <c r="R29" s="3">
        <v>0</v>
      </c>
      <c r="S29" s="3">
        <v>0</v>
      </c>
      <c r="T29" s="3">
        <v>29.706</v>
      </c>
      <c r="U29" s="3">
        <v>0</v>
      </c>
      <c r="V29" s="3">
        <v>0</v>
      </c>
      <c r="W29" s="3">
        <v>0</v>
      </c>
      <c r="X29" s="3">
        <v>0.94499999999999995</v>
      </c>
      <c r="Y29" s="3">
        <v>0</v>
      </c>
      <c r="Z29" s="3">
        <v>1.0860000000000001</v>
      </c>
      <c r="AA29" s="3">
        <v>0</v>
      </c>
      <c r="AB29" s="3">
        <v>0</v>
      </c>
      <c r="AC29" s="3">
        <v>0</v>
      </c>
      <c r="AD29" s="3">
        <v>0</v>
      </c>
      <c r="AE29" s="3">
        <v>0</v>
      </c>
      <c r="AF29" s="3">
        <v>0</v>
      </c>
      <c r="AG29" s="3">
        <v>0</v>
      </c>
      <c r="AJ29" s="3">
        <f t="shared" si="0"/>
        <v>36.694999999999993</v>
      </c>
      <c r="AL29" s="3">
        <f>IFERROR(VLOOKUP(B29,Totalt!$B$1:$BD$409,MATCH("totalt tillförda bränslen:",Totalt!$B$1:$BC$1,0),FALSE),"")</f>
        <v>36.695</v>
      </c>
      <c r="AN29" s="3">
        <f t="shared" si="2"/>
        <v>-7.1054273576010019E-15</v>
      </c>
    </row>
    <row r="30" spans="1:40" x14ac:dyDescent="0.25">
      <c r="B30" s="3" t="s">
        <v>40</v>
      </c>
      <c r="C30" s="3">
        <v>0</v>
      </c>
      <c r="D30" s="3">
        <v>0</v>
      </c>
      <c r="E30" s="3">
        <v>0</v>
      </c>
      <c r="F30" s="3">
        <v>0</v>
      </c>
      <c r="G30" s="3">
        <v>0.67300000000000004</v>
      </c>
      <c r="H30" s="3">
        <v>0</v>
      </c>
      <c r="I30" s="3">
        <v>0</v>
      </c>
      <c r="J30" s="3">
        <v>0</v>
      </c>
      <c r="K30" s="3">
        <v>0</v>
      </c>
      <c r="L30" s="3">
        <v>0</v>
      </c>
      <c r="M30" s="238">
        <v>0</v>
      </c>
      <c r="N30" s="3">
        <v>0</v>
      </c>
      <c r="O30" s="3">
        <v>0</v>
      </c>
      <c r="P30" s="238">
        <v>0</v>
      </c>
      <c r="Q30" s="240">
        <f t="shared" si="1"/>
        <v>0</v>
      </c>
      <c r="R30" s="3">
        <v>26.930599999999998</v>
      </c>
      <c r="S30" s="3">
        <v>0</v>
      </c>
      <c r="T30" s="3">
        <v>0</v>
      </c>
      <c r="U30" s="3">
        <v>0</v>
      </c>
      <c r="V30" s="3">
        <v>0</v>
      </c>
      <c r="W30" s="3">
        <v>0</v>
      </c>
      <c r="X30" s="3">
        <v>0.67300000000000004</v>
      </c>
      <c r="Y30" s="3">
        <v>0</v>
      </c>
      <c r="Z30" s="3">
        <v>0</v>
      </c>
      <c r="AA30" s="3">
        <v>0</v>
      </c>
      <c r="AB30" s="3">
        <v>0</v>
      </c>
      <c r="AC30" s="3">
        <v>0</v>
      </c>
      <c r="AD30" s="3">
        <v>0</v>
      </c>
      <c r="AE30" s="3">
        <v>0</v>
      </c>
      <c r="AF30" s="3">
        <v>0</v>
      </c>
      <c r="AG30" s="3">
        <v>0</v>
      </c>
      <c r="AJ30" s="3">
        <f t="shared" si="0"/>
        <v>28.276600000000002</v>
      </c>
      <c r="AL30" s="3">
        <f>IFERROR(VLOOKUP(B30,Totalt!$B$1:$BD$409,MATCH("totalt tillförda bränslen:",Totalt!$B$1:$BC$1,0),FALSE),"")</f>
        <v>28.276600000000002</v>
      </c>
      <c r="AN30" s="3">
        <f t="shared" si="2"/>
        <v>0</v>
      </c>
    </row>
    <row r="31" spans="1:40" x14ac:dyDescent="0.25">
      <c r="B31" s="3" t="s">
        <v>41</v>
      </c>
      <c r="C31" s="3">
        <v>0</v>
      </c>
      <c r="D31" s="3">
        <v>0</v>
      </c>
      <c r="E31" s="3">
        <v>0</v>
      </c>
      <c r="F31" s="3">
        <v>0</v>
      </c>
      <c r="G31" s="3">
        <v>0</v>
      </c>
      <c r="H31" s="3">
        <v>0</v>
      </c>
      <c r="I31" s="3">
        <v>0.14000000000000001</v>
      </c>
      <c r="J31" s="3">
        <v>0</v>
      </c>
      <c r="K31" s="3">
        <v>0</v>
      </c>
      <c r="L31" s="3">
        <v>0</v>
      </c>
      <c r="M31" s="238">
        <v>0</v>
      </c>
      <c r="N31" s="3">
        <v>0</v>
      </c>
      <c r="O31" s="3">
        <v>0</v>
      </c>
      <c r="P31" s="238">
        <v>0</v>
      </c>
      <c r="Q31" s="240">
        <f t="shared" si="1"/>
        <v>0</v>
      </c>
      <c r="R31" s="3">
        <v>0</v>
      </c>
      <c r="S31" s="3">
        <v>0</v>
      </c>
      <c r="T31" s="3">
        <v>0</v>
      </c>
      <c r="U31" s="3">
        <v>0</v>
      </c>
      <c r="V31" s="3">
        <v>0</v>
      </c>
      <c r="W31" s="3">
        <v>0</v>
      </c>
      <c r="X31" s="3">
        <v>7.5999999999999998E-2</v>
      </c>
      <c r="Y31" s="3">
        <v>0</v>
      </c>
      <c r="Z31" s="3">
        <v>6.782</v>
      </c>
      <c r="AA31" s="3">
        <v>0</v>
      </c>
      <c r="AB31" s="3">
        <v>0</v>
      </c>
      <c r="AC31" s="3">
        <v>0</v>
      </c>
      <c r="AD31" s="3">
        <v>0</v>
      </c>
      <c r="AE31" s="3">
        <v>0</v>
      </c>
      <c r="AF31" s="3">
        <v>0</v>
      </c>
      <c r="AG31" s="3">
        <v>0</v>
      </c>
      <c r="AJ31" s="3">
        <f t="shared" si="0"/>
        <v>6.9980000000000002</v>
      </c>
      <c r="AL31" s="3">
        <f>IFERROR(VLOOKUP(B31,Totalt!$B$1:$BD$409,MATCH("totalt tillförda bränslen:",Totalt!$B$1:$BC$1,0),FALSE),"")</f>
        <v>6.9979999999999993</v>
      </c>
      <c r="AN31" s="3">
        <f t="shared" si="2"/>
        <v>8.8817841970012523E-16</v>
      </c>
    </row>
    <row r="32" spans="1:40" x14ac:dyDescent="0.25">
      <c r="B32" s="3" t="s">
        <v>42</v>
      </c>
      <c r="C32" s="3">
        <v>0</v>
      </c>
      <c r="D32" s="3">
        <v>0</v>
      </c>
      <c r="E32" s="3">
        <v>0</v>
      </c>
      <c r="F32" s="3">
        <v>0</v>
      </c>
      <c r="G32" s="3">
        <v>0</v>
      </c>
      <c r="H32" s="3">
        <v>0</v>
      </c>
      <c r="I32" s="3">
        <v>2.4E-2</v>
      </c>
      <c r="J32" s="3">
        <v>0</v>
      </c>
      <c r="K32" s="3">
        <v>0</v>
      </c>
      <c r="L32" s="3">
        <v>0</v>
      </c>
      <c r="M32" s="238">
        <v>0</v>
      </c>
      <c r="N32" s="3">
        <v>0</v>
      </c>
      <c r="O32" s="3">
        <v>0</v>
      </c>
      <c r="P32" s="238">
        <v>0</v>
      </c>
      <c r="Q32" s="240">
        <f t="shared" si="1"/>
        <v>0</v>
      </c>
      <c r="R32" s="3">
        <v>0</v>
      </c>
      <c r="S32" s="3">
        <v>0</v>
      </c>
      <c r="T32" s="3">
        <v>0</v>
      </c>
      <c r="U32" s="3">
        <v>0</v>
      </c>
      <c r="V32" s="3">
        <v>0</v>
      </c>
      <c r="W32" s="3">
        <v>0</v>
      </c>
      <c r="X32" s="3">
        <v>4.8000000000000001E-2</v>
      </c>
      <c r="Y32" s="3">
        <v>0</v>
      </c>
      <c r="Z32" s="3">
        <v>2.5680000000000001</v>
      </c>
      <c r="AA32" s="3">
        <v>0</v>
      </c>
      <c r="AB32" s="3">
        <v>0</v>
      </c>
      <c r="AC32" s="3">
        <v>0</v>
      </c>
      <c r="AD32" s="3">
        <v>0</v>
      </c>
      <c r="AE32" s="3">
        <v>0</v>
      </c>
      <c r="AF32" s="3">
        <v>0</v>
      </c>
      <c r="AG32" s="3">
        <v>0</v>
      </c>
      <c r="AJ32" s="3">
        <f t="shared" si="0"/>
        <v>2.64</v>
      </c>
      <c r="AL32" s="3">
        <f>IFERROR(VLOOKUP(B32,Totalt!$B$1:$BD$409,MATCH("totalt tillförda bränslen:",Totalt!$B$1:$BC$1,0),FALSE),"")</f>
        <v>2.64</v>
      </c>
      <c r="AN32" s="3">
        <f t="shared" si="2"/>
        <v>0</v>
      </c>
    </row>
    <row r="33" spans="1:40" x14ac:dyDescent="0.25">
      <c r="B33" s="3" t="s">
        <v>43</v>
      </c>
      <c r="C33" s="3">
        <v>0</v>
      </c>
      <c r="D33" s="3">
        <v>0</v>
      </c>
      <c r="E33" s="3">
        <v>0</v>
      </c>
      <c r="F33" s="3">
        <v>0</v>
      </c>
      <c r="G33" s="3">
        <v>0</v>
      </c>
      <c r="H33" s="3">
        <v>0</v>
      </c>
      <c r="I33" s="3">
        <v>0.14000000000000001</v>
      </c>
      <c r="J33" s="3">
        <v>0</v>
      </c>
      <c r="K33" s="3">
        <v>0</v>
      </c>
      <c r="L33" s="3">
        <v>0</v>
      </c>
      <c r="M33" s="238">
        <v>0</v>
      </c>
      <c r="N33" s="3">
        <v>0</v>
      </c>
      <c r="O33" s="3">
        <v>0</v>
      </c>
      <c r="P33" s="238">
        <v>0</v>
      </c>
      <c r="Q33" s="240">
        <f t="shared" si="1"/>
        <v>0</v>
      </c>
      <c r="R33" s="3">
        <v>0</v>
      </c>
      <c r="S33" s="3">
        <v>0</v>
      </c>
      <c r="T33" s="3">
        <v>0</v>
      </c>
      <c r="U33" s="3">
        <v>0</v>
      </c>
      <c r="V33" s="3">
        <v>0</v>
      </c>
      <c r="W33" s="3">
        <v>0</v>
      </c>
      <c r="X33" s="3">
        <v>5.8000000000000003E-2</v>
      </c>
      <c r="Y33" s="3">
        <v>0</v>
      </c>
      <c r="Z33" s="3">
        <v>3.544</v>
      </c>
      <c r="AA33" s="3">
        <v>0</v>
      </c>
      <c r="AB33" s="3">
        <v>0</v>
      </c>
      <c r="AC33" s="3">
        <v>0</v>
      </c>
      <c r="AD33" s="3">
        <v>0</v>
      </c>
      <c r="AE33" s="3">
        <v>0</v>
      </c>
      <c r="AF33" s="3">
        <v>0</v>
      </c>
      <c r="AG33" s="3">
        <v>0</v>
      </c>
      <c r="AJ33" s="3">
        <f t="shared" si="0"/>
        <v>3.742</v>
      </c>
      <c r="AL33" s="3">
        <f>IFERROR(VLOOKUP(B33,Totalt!$B$1:$BD$409,MATCH("totalt tillförda bränslen:",Totalt!$B$1:$BC$1,0),FALSE),"")</f>
        <v>3.742</v>
      </c>
      <c r="AN33" s="3">
        <f t="shared" si="2"/>
        <v>0</v>
      </c>
    </row>
    <row r="34" spans="1:40" x14ac:dyDescent="0.25">
      <c r="A34" s="3" t="s">
        <v>44</v>
      </c>
      <c r="Q34" s="240">
        <f t="shared" si="1"/>
        <v>0</v>
      </c>
      <c r="AJ34" s="3">
        <f t="shared" si="0"/>
        <v>0</v>
      </c>
      <c r="AL34" s="3" t="str">
        <f>IFERROR(VLOOKUP(B34,Totalt!$B$1:$BD$409,MATCH("totalt tillförda bränslen:",Totalt!$B$1:$BC$1,0),FALSE),"")</f>
        <v/>
      </c>
      <c r="AN34" s="3" t="str">
        <f t="shared" si="2"/>
        <v/>
      </c>
    </row>
    <row r="35" spans="1:40" x14ac:dyDescent="0.25">
      <c r="B35" s="3" t="s">
        <v>45</v>
      </c>
      <c r="C35" s="3">
        <v>0</v>
      </c>
      <c r="D35" s="3">
        <v>0</v>
      </c>
      <c r="E35" s="3">
        <v>0</v>
      </c>
      <c r="F35" s="3">
        <v>0</v>
      </c>
      <c r="G35" s="3">
        <v>0</v>
      </c>
      <c r="H35" s="3">
        <v>0</v>
      </c>
      <c r="I35" s="3">
        <v>0.24</v>
      </c>
      <c r="J35" s="3">
        <v>0</v>
      </c>
      <c r="K35" s="3">
        <v>0</v>
      </c>
      <c r="L35" s="3">
        <v>0</v>
      </c>
      <c r="M35" s="238">
        <v>0</v>
      </c>
      <c r="N35" s="3">
        <v>0</v>
      </c>
      <c r="O35" s="3">
        <v>0</v>
      </c>
      <c r="P35" s="238">
        <v>3.8</v>
      </c>
      <c r="Q35" s="240">
        <f t="shared" si="1"/>
        <v>1.9</v>
      </c>
      <c r="R35" s="3">
        <v>0</v>
      </c>
      <c r="S35" s="3">
        <v>5.54</v>
      </c>
      <c r="T35" s="3">
        <v>10.99</v>
      </c>
      <c r="U35" s="3">
        <v>0</v>
      </c>
      <c r="V35" s="3">
        <v>0</v>
      </c>
      <c r="W35" s="3">
        <v>0</v>
      </c>
      <c r="X35" s="3">
        <v>0.27</v>
      </c>
      <c r="Y35" s="3">
        <v>0</v>
      </c>
      <c r="Z35" s="3">
        <v>0</v>
      </c>
      <c r="AA35" s="3">
        <v>0</v>
      </c>
      <c r="AB35" s="3">
        <v>0</v>
      </c>
      <c r="AC35" s="3">
        <v>0</v>
      </c>
      <c r="AD35" s="3">
        <v>0</v>
      </c>
      <c r="AE35" s="3">
        <v>0</v>
      </c>
      <c r="AF35" s="3">
        <v>0</v>
      </c>
      <c r="AG35" s="3">
        <v>0</v>
      </c>
      <c r="AJ35" s="3">
        <f t="shared" si="0"/>
        <v>18.939999999999998</v>
      </c>
      <c r="AL35" s="3">
        <f>IFERROR(VLOOKUP(B35,Totalt!$B$1:$BD$409,MATCH("totalt tillförda bränslen:",Totalt!$B$1:$BC$1,0),FALSE),"")</f>
        <v>18.939999999999998</v>
      </c>
      <c r="AN35" s="3">
        <f t="shared" si="2"/>
        <v>0</v>
      </c>
    </row>
    <row r="36" spans="1:40" x14ac:dyDescent="0.25">
      <c r="B36" s="3" t="s">
        <v>46</v>
      </c>
      <c r="C36" s="3">
        <v>0</v>
      </c>
      <c r="D36" s="3">
        <v>86.836200000000005</v>
      </c>
      <c r="E36" s="3">
        <v>0</v>
      </c>
      <c r="F36" s="3">
        <v>1.24</v>
      </c>
      <c r="G36" s="3">
        <v>0</v>
      </c>
      <c r="H36" s="3">
        <v>0</v>
      </c>
      <c r="I36" s="3">
        <v>0.87795400000000001</v>
      </c>
      <c r="J36" s="3">
        <v>0.45</v>
      </c>
      <c r="K36" s="3">
        <v>0</v>
      </c>
      <c r="L36" s="3">
        <v>1.57206</v>
      </c>
      <c r="M36" s="238">
        <v>3.9803500000000001</v>
      </c>
      <c r="N36" s="3">
        <v>0</v>
      </c>
      <c r="O36" s="3">
        <v>10.6503</v>
      </c>
      <c r="P36" s="238">
        <v>22.46</v>
      </c>
      <c r="Q36" s="240">
        <f t="shared" si="1"/>
        <v>11.23</v>
      </c>
      <c r="R36" s="3">
        <v>0</v>
      </c>
      <c r="S36" s="3">
        <v>1.23</v>
      </c>
      <c r="T36" s="3">
        <v>4.0599999999999996</v>
      </c>
      <c r="U36" s="3">
        <v>0</v>
      </c>
      <c r="V36" s="3">
        <v>0</v>
      </c>
      <c r="W36" s="3">
        <v>0</v>
      </c>
      <c r="X36" s="3">
        <v>6.1103500000000004</v>
      </c>
      <c r="Y36" s="3">
        <v>0</v>
      </c>
      <c r="Z36" s="3">
        <v>0</v>
      </c>
      <c r="AA36" s="3">
        <v>0</v>
      </c>
      <c r="AB36" s="3">
        <v>0</v>
      </c>
      <c r="AC36" s="3">
        <v>0</v>
      </c>
      <c r="AD36" s="3">
        <v>0</v>
      </c>
      <c r="AE36" s="3">
        <v>0</v>
      </c>
      <c r="AF36" s="3">
        <v>0</v>
      </c>
      <c r="AG36" s="3">
        <v>0</v>
      </c>
      <c r="AJ36" s="3">
        <f t="shared" si="0"/>
        <v>124.25686400000001</v>
      </c>
      <c r="AL36" s="3">
        <f>IFERROR(VLOOKUP(B36,Totalt!$B$1:$BD$409,MATCH("totalt tillförda bränslen:",Totalt!$B$1:$BC$1,0),FALSE),"")</f>
        <v>124.25686400000001</v>
      </c>
      <c r="AN36" s="3">
        <f t="shared" si="2"/>
        <v>0</v>
      </c>
    </row>
    <row r="37" spans="1:40" x14ac:dyDescent="0.25">
      <c r="B37" s="3" t="s">
        <v>47</v>
      </c>
      <c r="C37" s="3">
        <v>0</v>
      </c>
      <c r="D37" s="3">
        <v>0</v>
      </c>
      <c r="E37" s="3">
        <v>0</v>
      </c>
      <c r="F37" s="3">
        <v>7.26</v>
      </c>
      <c r="G37" s="3">
        <v>0</v>
      </c>
      <c r="H37" s="3">
        <v>0</v>
      </c>
      <c r="I37" s="3">
        <v>0.15</v>
      </c>
      <c r="J37" s="3">
        <v>0</v>
      </c>
      <c r="K37" s="3">
        <v>0</v>
      </c>
      <c r="L37" s="3">
        <v>0</v>
      </c>
      <c r="M37" s="238">
        <v>0</v>
      </c>
      <c r="N37" s="3">
        <v>0</v>
      </c>
      <c r="O37" s="3">
        <v>0</v>
      </c>
      <c r="P37" s="238">
        <v>5.68</v>
      </c>
      <c r="Q37" s="240">
        <f t="shared" si="1"/>
        <v>2.84</v>
      </c>
      <c r="R37" s="3">
        <v>0</v>
      </c>
      <c r="S37" s="3">
        <v>7.26</v>
      </c>
      <c r="T37" s="3">
        <v>4.03</v>
      </c>
      <c r="U37" s="3">
        <v>0</v>
      </c>
      <c r="V37" s="3">
        <v>0</v>
      </c>
      <c r="W37" s="3">
        <v>0</v>
      </c>
      <c r="X37" s="3">
        <v>0.51</v>
      </c>
      <c r="Y37" s="3">
        <v>0</v>
      </c>
      <c r="Z37" s="3">
        <v>0</v>
      </c>
      <c r="AA37" s="3">
        <v>0</v>
      </c>
      <c r="AB37" s="3">
        <v>0</v>
      </c>
      <c r="AC37" s="3">
        <v>0</v>
      </c>
      <c r="AD37" s="3">
        <v>0</v>
      </c>
      <c r="AE37" s="3">
        <v>0</v>
      </c>
      <c r="AF37" s="3">
        <v>0</v>
      </c>
      <c r="AG37" s="3">
        <v>0</v>
      </c>
      <c r="AJ37" s="3">
        <f t="shared" si="0"/>
        <v>22.05</v>
      </c>
      <c r="AL37" s="3">
        <f>IFERROR(VLOOKUP(B37,Totalt!$B$1:$BD$409,MATCH("totalt tillförda bränslen:",Totalt!$B$1:$BC$1,0),FALSE),"")</f>
        <v>22.05</v>
      </c>
      <c r="AN37" s="3">
        <f t="shared" si="2"/>
        <v>0</v>
      </c>
    </row>
    <row r="38" spans="1:40" x14ac:dyDescent="0.25">
      <c r="A38" s="3" t="s">
        <v>48</v>
      </c>
      <c r="Q38" s="240">
        <f t="shared" si="1"/>
        <v>0</v>
      </c>
      <c r="AJ38" s="3">
        <f t="shared" si="0"/>
        <v>0</v>
      </c>
      <c r="AL38" s="3" t="str">
        <f>IFERROR(VLOOKUP(B38,Totalt!$B$1:$BD$409,MATCH("totalt tillförda bränslen:",Totalt!$B$1:$BC$1,0),FALSE),"")</f>
        <v/>
      </c>
      <c r="AN38" s="3" t="str">
        <f t="shared" si="2"/>
        <v/>
      </c>
    </row>
    <row r="39" spans="1:40" x14ac:dyDescent="0.25">
      <c r="B39" s="3" t="s">
        <v>49</v>
      </c>
      <c r="C39" s="3">
        <v>0</v>
      </c>
      <c r="D39" s="3">
        <v>0</v>
      </c>
      <c r="E39" s="3">
        <v>0</v>
      </c>
      <c r="F39" s="3">
        <v>0</v>
      </c>
      <c r="G39" s="3">
        <v>0</v>
      </c>
      <c r="H39" s="3">
        <v>0</v>
      </c>
      <c r="I39" s="3">
        <v>0.05</v>
      </c>
      <c r="J39" s="3">
        <v>0</v>
      </c>
      <c r="K39" s="3">
        <v>0</v>
      </c>
      <c r="L39" s="3">
        <v>0</v>
      </c>
      <c r="M39" s="238">
        <v>0</v>
      </c>
      <c r="N39" s="3">
        <v>0</v>
      </c>
      <c r="O39" s="3">
        <v>0</v>
      </c>
      <c r="P39" s="238">
        <v>8</v>
      </c>
      <c r="Q39" s="240">
        <f t="shared" si="1"/>
        <v>4</v>
      </c>
      <c r="R39" s="3">
        <v>0</v>
      </c>
      <c r="S39" s="3">
        <v>0</v>
      </c>
      <c r="T39" s="3">
        <v>28</v>
      </c>
      <c r="U39" s="3">
        <v>0</v>
      </c>
      <c r="V39" s="3">
        <v>0</v>
      </c>
      <c r="W39" s="3">
        <v>0</v>
      </c>
      <c r="X39" s="3">
        <v>0.72719999999999996</v>
      </c>
      <c r="Y39" s="3">
        <v>0</v>
      </c>
      <c r="Z39" s="3">
        <v>0</v>
      </c>
      <c r="AA39" s="3">
        <v>0</v>
      </c>
      <c r="AB39" s="3">
        <v>0</v>
      </c>
      <c r="AC39" s="3">
        <v>0</v>
      </c>
      <c r="AD39" s="3">
        <v>0</v>
      </c>
      <c r="AE39" s="3">
        <v>0</v>
      </c>
      <c r="AF39" s="3">
        <v>0</v>
      </c>
      <c r="AG39" s="3">
        <v>0</v>
      </c>
      <c r="AJ39" s="3">
        <f t="shared" si="0"/>
        <v>32.777200000000001</v>
      </c>
      <c r="AL39" s="3">
        <f>IFERROR(VLOOKUP(B39,Totalt!$B$1:$BD$409,MATCH("totalt tillförda bränslen:",Totalt!$B$1:$BC$1,0),FALSE),"")</f>
        <v>32.777200000000001</v>
      </c>
      <c r="AN39" s="3">
        <f t="shared" si="2"/>
        <v>0</v>
      </c>
    </row>
    <row r="40" spans="1:40" x14ac:dyDescent="0.25">
      <c r="B40" s="3" t="s">
        <v>50</v>
      </c>
      <c r="C40" s="3">
        <v>0</v>
      </c>
      <c r="D40" s="3">
        <v>0</v>
      </c>
      <c r="E40" s="3">
        <v>0</v>
      </c>
      <c r="F40" s="3">
        <v>0</v>
      </c>
      <c r="G40" s="3">
        <v>0</v>
      </c>
      <c r="H40" s="3">
        <v>0</v>
      </c>
      <c r="I40" s="3">
        <v>0.05</v>
      </c>
      <c r="J40" s="3">
        <v>0</v>
      </c>
      <c r="K40" s="3">
        <v>0</v>
      </c>
      <c r="L40" s="3">
        <v>0</v>
      </c>
      <c r="M40" s="238">
        <v>0</v>
      </c>
      <c r="N40" s="3">
        <v>0</v>
      </c>
      <c r="O40" s="3">
        <v>0</v>
      </c>
      <c r="P40" s="238">
        <v>0</v>
      </c>
      <c r="Q40" s="240">
        <f t="shared" si="1"/>
        <v>0</v>
      </c>
      <c r="R40" s="3">
        <v>0</v>
      </c>
      <c r="S40" s="3">
        <v>0</v>
      </c>
      <c r="T40" s="3">
        <v>2.6</v>
      </c>
      <c r="U40" s="3">
        <v>0</v>
      </c>
      <c r="V40" s="3">
        <v>0</v>
      </c>
      <c r="W40" s="3">
        <v>0</v>
      </c>
      <c r="X40" s="3">
        <v>6.1800000000000001E-2</v>
      </c>
      <c r="Y40" s="3">
        <v>0</v>
      </c>
      <c r="Z40" s="3">
        <v>0</v>
      </c>
      <c r="AA40" s="3">
        <v>0</v>
      </c>
      <c r="AB40" s="3">
        <v>0</v>
      </c>
      <c r="AC40" s="3">
        <v>0</v>
      </c>
      <c r="AD40" s="3">
        <v>0</v>
      </c>
      <c r="AE40" s="3">
        <v>0</v>
      </c>
      <c r="AF40" s="3">
        <v>0</v>
      </c>
      <c r="AG40" s="3">
        <v>0</v>
      </c>
      <c r="AJ40" s="3">
        <f t="shared" si="0"/>
        <v>2.7117999999999998</v>
      </c>
      <c r="AL40" s="3">
        <f>IFERROR(VLOOKUP(B40,Totalt!$B$1:$BD$409,MATCH("totalt tillförda bränslen:",Totalt!$B$1:$BC$1,0),FALSE),"")</f>
        <v>2.7117999999999998</v>
      </c>
      <c r="AN40" s="3">
        <f t="shared" si="2"/>
        <v>0</v>
      </c>
    </row>
    <row r="41" spans="1:40" x14ac:dyDescent="0.25">
      <c r="A41" s="3" t="s">
        <v>51</v>
      </c>
      <c r="Q41" s="240">
        <f t="shared" si="1"/>
        <v>0</v>
      </c>
      <c r="AJ41" s="3">
        <f t="shared" si="0"/>
        <v>0</v>
      </c>
      <c r="AL41" s="3" t="str">
        <f>IFERROR(VLOOKUP(B41,Totalt!$B$1:$BD$409,MATCH("totalt tillförda bränslen:",Totalt!$B$1:$BC$1,0),FALSE),"")</f>
        <v/>
      </c>
      <c r="AN41" s="3" t="str">
        <f t="shared" si="2"/>
        <v/>
      </c>
    </row>
    <row r="42" spans="1:40" x14ac:dyDescent="0.25">
      <c r="B42" s="3" t="s">
        <v>52</v>
      </c>
      <c r="C42" s="3">
        <v>0</v>
      </c>
      <c r="D42" s="3">
        <v>161.571</v>
      </c>
      <c r="E42" s="3">
        <v>2.714</v>
      </c>
      <c r="F42" s="3">
        <v>0</v>
      </c>
      <c r="G42" s="3">
        <v>0</v>
      </c>
      <c r="H42" s="3">
        <v>0</v>
      </c>
      <c r="I42" s="3">
        <v>1.1038600000000001</v>
      </c>
      <c r="J42" s="3">
        <v>2.33</v>
      </c>
      <c r="K42" s="3">
        <v>0</v>
      </c>
      <c r="L42" s="3">
        <v>0</v>
      </c>
      <c r="M42" s="238">
        <v>3.6372900000000001</v>
      </c>
      <c r="N42" s="3">
        <v>0</v>
      </c>
      <c r="O42" s="3">
        <v>0</v>
      </c>
      <c r="P42" s="238">
        <v>14.156000000000001</v>
      </c>
      <c r="Q42" s="240">
        <f t="shared" si="1"/>
        <v>7.0780000000000003</v>
      </c>
      <c r="R42" s="3">
        <v>96.543999999999997</v>
      </c>
      <c r="S42" s="3">
        <v>0</v>
      </c>
      <c r="T42" s="3">
        <v>0</v>
      </c>
      <c r="U42" s="3">
        <v>0</v>
      </c>
      <c r="V42" s="3">
        <v>0</v>
      </c>
      <c r="W42" s="3">
        <v>0</v>
      </c>
      <c r="X42" s="3">
        <v>6.3862899999999998</v>
      </c>
      <c r="Y42" s="3">
        <v>0</v>
      </c>
      <c r="Z42" s="3">
        <v>0</v>
      </c>
      <c r="AA42" s="3">
        <v>0</v>
      </c>
      <c r="AB42" s="3">
        <v>1.7</v>
      </c>
      <c r="AC42" s="3">
        <v>2.2789999999999999</v>
      </c>
      <c r="AD42" s="3">
        <v>0</v>
      </c>
      <c r="AE42" s="3">
        <v>0</v>
      </c>
      <c r="AF42" s="3">
        <v>0</v>
      </c>
      <c r="AG42" s="3">
        <v>131.85599999999999</v>
      </c>
      <c r="AJ42" s="3">
        <f t="shared" si="0"/>
        <v>413.56214999999997</v>
      </c>
      <c r="AL42" s="3">
        <f>IFERROR(VLOOKUP(B42,Totalt!$B$1:$BD$409,MATCH("totalt tillförda bränslen:",Totalt!$B$1:$BC$1,0),FALSE),"")</f>
        <v>413.56214999999992</v>
      </c>
      <c r="AN42" s="3">
        <f t="shared" si="2"/>
        <v>5.6843418860808015E-14</v>
      </c>
    </row>
    <row r="43" spans="1:40" x14ac:dyDescent="0.25">
      <c r="B43" s="3" t="s">
        <v>53</v>
      </c>
      <c r="C43" s="3">
        <v>0</v>
      </c>
      <c r="D43" s="3">
        <v>0</v>
      </c>
      <c r="E43" s="3">
        <v>0</v>
      </c>
      <c r="F43" s="3">
        <v>0</v>
      </c>
      <c r="G43" s="3">
        <v>0</v>
      </c>
      <c r="H43" s="3">
        <v>0</v>
      </c>
      <c r="I43" s="3">
        <v>4.0000000000000001E-3</v>
      </c>
      <c r="J43" s="3">
        <v>0</v>
      </c>
      <c r="K43" s="3">
        <v>0</v>
      </c>
      <c r="L43" s="3">
        <v>0</v>
      </c>
      <c r="M43" s="238">
        <v>0</v>
      </c>
      <c r="N43" s="3">
        <v>0</v>
      </c>
      <c r="O43" s="3">
        <v>0</v>
      </c>
      <c r="P43" s="238">
        <v>0</v>
      </c>
      <c r="Q43" s="240">
        <f t="shared" si="1"/>
        <v>0</v>
      </c>
      <c r="R43" s="3">
        <v>0</v>
      </c>
      <c r="S43" s="3">
        <v>0</v>
      </c>
      <c r="T43" s="3">
        <v>0</v>
      </c>
      <c r="U43" s="3">
        <v>0</v>
      </c>
      <c r="V43" s="3">
        <v>0</v>
      </c>
      <c r="W43" s="3">
        <v>0</v>
      </c>
      <c r="X43" s="3">
        <v>5.0000000000000001E-3</v>
      </c>
      <c r="Y43" s="3">
        <v>0</v>
      </c>
      <c r="Z43" s="3">
        <v>2.4569999999999999</v>
      </c>
      <c r="AA43" s="3">
        <v>0</v>
      </c>
      <c r="AB43" s="3">
        <v>0</v>
      </c>
      <c r="AC43" s="3">
        <v>0</v>
      </c>
      <c r="AD43" s="3">
        <v>0</v>
      </c>
      <c r="AE43" s="3">
        <v>0</v>
      </c>
      <c r="AF43" s="3">
        <v>0</v>
      </c>
      <c r="AG43" s="3">
        <v>0</v>
      </c>
      <c r="AJ43" s="3">
        <f t="shared" si="0"/>
        <v>2.4659999999999997</v>
      </c>
      <c r="AL43" s="3">
        <f>IFERROR(VLOOKUP(B43,Totalt!$B$1:$BD$409,MATCH("totalt tillförda bränslen:",Totalt!$B$1:$BC$1,0),FALSE),"")</f>
        <v>2.4659999999999997</v>
      </c>
      <c r="AN43" s="3">
        <f t="shared" si="2"/>
        <v>0</v>
      </c>
    </row>
    <row r="44" spans="1:40" x14ac:dyDescent="0.25">
      <c r="B44" s="3" t="s">
        <v>54</v>
      </c>
      <c r="C44" s="3">
        <v>0</v>
      </c>
      <c r="D44" s="3">
        <v>0</v>
      </c>
      <c r="E44" s="3">
        <v>0</v>
      </c>
      <c r="F44" s="3">
        <v>0</v>
      </c>
      <c r="G44" s="3">
        <v>0</v>
      </c>
      <c r="H44" s="3">
        <v>0.42699999999999999</v>
      </c>
      <c r="I44" s="3">
        <v>1.0999999999999999E-2</v>
      </c>
      <c r="J44" s="3">
        <v>0</v>
      </c>
      <c r="K44" s="3">
        <v>0</v>
      </c>
      <c r="L44" s="3">
        <v>0</v>
      </c>
      <c r="M44" s="238">
        <v>0</v>
      </c>
      <c r="N44" s="3">
        <v>0</v>
      </c>
      <c r="O44" s="3">
        <v>0</v>
      </c>
      <c r="P44" s="238">
        <v>0</v>
      </c>
      <c r="Q44" s="240">
        <f t="shared" si="1"/>
        <v>0</v>
      </c>
      <c r="R44" s="3">
        <v>0</v>
      </c>
      <c r="S44" s="3">
        <v>0</v>
      </c>
      <c r="T44" s="3">
        <v>0</v>
      </c>
      <c r="U44" s="3">
        <v>0</v>
      </c>
      <c r="V44" s="3">
        <v>0</v>
      </c>
      <c r="W44" s="3">
        <v>0</v>
      </c>
      <c r="X44" s="3">
        <v>0.1</v>
      </c>
      <c r="Y44" s="3">
        <v>0</v>
      </c>
      <c r="Z44" s="3">
        <v>3.0419999999999998</v>
      </c>
      <c r="AA44" s="3">
        <v>0</v>
      </c>
      <c r="AB44" s="3">
        <v>0</v>
      </c>
      <c r="AC44" s="3">
        <v>0</v>
      </c>
      <c r="AD44" s="3">
        <v>0</v>
      </c>
      <c r="AE44" s="3">
        <v>0</v>
      </c>
      <c r="AF44" s="3">
        <v>0</v>
      </c>
      <c r="AG44" s="3">
        <v>0</v>
      </c>
      <c r="AJ44" s="3">
        <f t="shared" si="0"/>
        <v>3.58</v>
      </c>
      <c r="AL44" s="3">
        <f>IFERROR(VLOOKUP(B44,Totalt!$B$1:$BD$409,MATCH("totalt tillförda bränslen:",Totalt!$B$1:$BC$1,0),FALSE),"")</f>
        <v>3.58</v>
      </c>
      <c r="AN44" s="3">
        <f t="shared" si="2"/>
        <v>0</v>
      </c>
    </row>
    <row r="45" spans="1:40" x14ac:dyDescent="0.25">
      <c r="A45" s="3" t="s">
        <v>55</v>
      </c>
      <c r="Q45" s="240">
        <f t="shared" si="1"/>
        <v>0</v>
      </c>
      <c r="AJ45" s="3">
        <f t="shared" si="0"/>
        <v>0</v>
      </c>
      <c r="AL45" s="3" t="str">
        <f>IFERROR(VLOOKUP(B45,Totalt!$B$1:$BD$409,MATCH("totalt tillförda bränslen:",Totalt!$B$1:$BC$1,0),FALSE),"")</f>
        <v/>
      </c>
      <c r="AN45" s="3" t="str">
        <f t="shared" si="2"/>
        <v/>
      </c>
    </row>
    <row r="46" spans="1:40" x14ac:dyDescent="0.25">
      <c r="B46" s="3" t="s">
        <v>56</v>
      </c>
      <c r="C46" s="3">
        <v>0</v>
      </c>
      <c r="D46" s="3">
        <v>193.95699999999999</v>
      </c>
      <c r="E46" s="3">
        <v>0</v>
      </c>
      <c r="F46" s="3">
        <v>20.569900000000001</v>
      </c>
      <c r="G46" s="3">
        <v>17.510000000000002</v>
      </c>
      <c r="H46" s="3">
        <v>4.1000000000000003E-3</v>
      </c>
      <c r="I46" s="3">
        <v>0.33</v>
      </c>
      <c r="J46" s="3">
        <v>9.3679299999999994</v>
      </c>
      <c r="K46" s="3">
        <v>0</v>
      </c>
      <c r="L46" s="3">
        <v>257.20499999999998</v>
      </c>
      <c r="M46" s="238">
        <v>22.396999999999998</v>
      </c>
      <c r="N46" s="3">
        <v>0</v>
      </c>
      <c r="O46" s="3">
        <v>0</v>
      </c>
      <c r="P46" s="238">
        <v>13.362</v>
      </c>
      <c r="Q46" s="240">
        <f t="shared" si="1"/>
        <v>6.681</v>
      </c>
      <c r="R46" s="3">
        <v>0</v>
      </c>
      <c r="S46" s="3">
        <v>0</v>
      </c>
      <c r="T46" s="3">
        <v>31.3919</v>
      </c>
      <c r="U46" s="3">
        <v>0</v>
      </c>
      <c r="V46" s="3">
        <v>0</v>
      </c>
      <c r="W46" s="3">
        <v>0</v>
      </c>
      <c r="X46" s="3">
        <v>23.337</v>
      </c>
      <c r="Y46" s="3">
        <v>0</v>
      </c>
      <c r="Z46" s="3">
        <v>13.853</v>
      </c>
      <c r="AA46" s="3">
        <v>0</v>
      </c>
      <c r="AB46" s="3">
        <v>8.42</v>
      </c>
      <c r="AC46" s="3">
        <v>16.62</v>
      </c>
      <c r="AD46" s="3">
        <v>0</v>
      </c>
      <c r="AE46" s="3">
        <v>0.35</v>
      </c>
      <c r="AF46" s="3">
        <v>0</v>
      </c>
      <c r="AG46" s="3">
        <v>0</v>
      </c>
      <c r="AJ46" s="3">
        <f t="shared" si="0"/>
        <v>599.59682999999984</v>
      </c>
      <c r="AL46" s="3">
        <f>IFERROR(VLOOKUP(B46,Totalt!$B$1:$BD$409,MATCH("totalt tillförda bränslen:",Totalt!$B$1:$BC$1,0),FALSE),"")</f>
        <v>599.59682999999984</v>
      </c>
      <c r="AN46" s="3">
        <f t="shared" si="2"/>
        <v>0</v>
      </c>
    </row>
    <row r="47" spans="1:40" x14ac:dyDescent="0.25">
      <c r="B47" s="3" t="s">
        <v>57</v>
      </c>
      <c r="C47" s="3">
        <v>0</v>
      </c>
      <c r="D47" s="3">
        <v>0</v>
      </c>
      <c r="E47" s="3">
        <v>0</v>
      </c>
      <c r="F47" s="3">
        <v>0</v>
      </c>
      <c r="G47" s="3">
        <v>0</v>
      </c>
      <c r="H47" s="3">
        <v>0</v>
      </c>
      <c r="I47" s="3">
        <v>5.78</v>
      </c>
      <c r="J47" s="3">
        <v>0</v>
      </c>
      <c r="K47" s="3">
        <v>0</v>
      </c>
      <c r="L47" s="3">
        <v>0</v>
      </c>
      <c r="M47" s="238">
        <v>0</v>
      </c>
      <c r="N47" s="3">
        <v>0</v>
      </c>
      <c r="O47" s="3">
        <v>0</v>
      </c>
      <c r="P47" s="238">
        <v>0</v>
      </c>
      <c r="Q47" s="240">
        <f t="shared" si="1"/>
        <v>0</v>
      </c>
      <c r="R47" s="3">
        <v>0</v>
      </c>
      <c r="S47" s="3">
        <v>0</v>
      </c>
      <c r="T47" s="3">
        <v>0</v>
      </c>
      <c r="U47" s="3">
        <v>0</v>
      </c>
      <c r="V47" s="3">
        <v>0</v>
      </c>
      <c r="W47" s="3">
        <v>0</v>
      </c>
      <c r="X47" s="3">
        <v>0.33</v>
      </c>
      <c r="Y47" s="3">
        <v>12.4</v>
      </c>
      <c r="Z47" s="3">
        <v>5.75</v>
      </c>
      <c r="AA47" s="3">
        <v>0</v>
      </c>
      <c r="AB47" s="3">
        <v>0</v>
      </c>
      <c r="AC47" s="3">
        <v>0</v>
      </c>
      <c r="AD47" s="3">
        <v>0</v>
      </c>
      <c r="AE47" s="3">
        <v>0</v>
      </c>
      <c r="AF47" s="3">
        <v>0</v>
      </c>
      <c r="AG47" s="3">
        <v>0</v>
      </c>
      <c r="AJ47" s="3">
        <f t="shared" si="0"/>
        <v>24.26</v>
      </c>
      <c r="AL47" s="3">
        <f>IFERROR(VLOOKUP(B47,Totalt!$B$1:$BD$409,MATCH("totalt tillförda bränslen:",Totalt!$B$1:$BC$1,0),FALSE),"")</f>
        <v>24.259999999999998</v>
      </c>
      <c r="AN47" s="3">
        <f t="shared" si="2"/>
        <v>3.5527136788005009E-15</v>
      </c>
    </row>
    <row r="48" spans="1:40" x14ac:dyDescent="0.25">
      <c r="A48" s="3" t="s">
        <v>58</v>
      </c>
      <c r="Q48" s="240">
        <f t="shared" si="1"/>
        <v>0</v>
      </c>
      <c r="AJ48" s="3">
        <f t="shared" si="0"/>
        <v>0</v>
      </c>
      <c r="AL48" s="3" t="str">
        <f>IFERROR(VLOOKUP(B48,Totalt!$B$1:$BD$409,MATCH("totalt tillförda bränslen:",Totalt!$B$1:$BC$1,0),FALSE),"")</f>
        <v/>
      </c>
      <c r="AN48" s="3" t="str">
        <f t="shared" si="2"/>
        <v/>
      </c>
    </row>
    <row r="49" spans="1:40" x14ac:dyDescent="0.25">
      <c r="B49" s="3" t="s">
        <v>59</v>
      </c>
      <c r="C49" s="3">
        <v>21.058800000000002</v>
      </c>
      <c r="D49" s="3">
        <v>0</v>
      </c>
      <c r="E49" s="3">
        <v>0</v>
      </c>
      <c r="F49" s="3">
        <v>0</v>
      </c>
      <c r="G49" s="3">
        <v>0.7</v>
      </c>
      <c r="H49" s="3">
        <v>0</v>
      </c>
      <c r="I49" s="3">
        <v>0</v>
      </c>
      <c r="J49" s="3">
        <v>0</v>
      </c>
      <c r="K49" s="3">
        <v>0</v>
      </c>
      <c r="L49" s="3">
        <v>0</v>
      </c>
      <c r="M49" s="238">
        <v>0</v>
      </c>
      <c r="N49" s="3">
        <v>0</v>
      </c>
      <c r="O49" s="3">
        <v>0</v>
      </c>
      <c r="P49" s="238">
        <v>0</v>
      </c>
      <c r="Q49" s="240">
        <f t="shared" si="1"/>
        <v>0</v>
      </c>
      <c r="R49" s="3">
        <v>29.8</v>
      </c>
      <c r="S49" s="3">
        <v>0</v>
      </c>
      <c r="T49" s="3">
        <v>0</v>
      </c>
      <c r="U49" s="3">
        <v>0</v>
      </c>
      <c r="V49" s="3">
        <v>0</v>
      </c>
      <c r="W49" s="3">
        <v>0</v>
      </c>
      <c r="X49" s="3">
        <v>0.14000000000000001</v>
      </c>
      <c r="Y49" s="3">
        <v>0</v>
      </c>
      <c r="Z49" s="3">
        <v>0</v>
      </c>
      <c r="AA49" s="3">
        <v>0</v>
      </c>
      <c r="AB49" s="3">
        <v>0</v>
      </c>
      <c r="AC49" s="3">
        <v>0</v>
      </c>
      <c r="AD49" s="3">
        <v>0</v>
      </c>
      <c r="AE49" s="3">
        <v>0</v>
      </c>
      <c r="AF49" s="3">
        <v>0</v>
      </c>
      <c r="AG49" s="3">
        <v>0</v>
      </c>
      <c r="AJ49" s="3">
        <f t="shared" si="0"/>
        <v>51.698800000000006</v>
      </c>
      <c r="AL49" s="3">
        <f>IFERROR(VLOOKUP(B49,Totalt!$B$1:$BD$409,MATCH("totalt tillförda bränslen:",Totalt!$B$1:$BC$1,0),FALSE),"")</f>
        <v>51.698800000000006</v>
      </c>
      <c r="AN49" s="3">
        <f t="shared" si="2"/>
        <v>0</v>
      </c>
    </row>
    <row r="50" spans="1:40" x14ac:dyDescent="0.25">
      <c r="A50" s="3" t="s">
        <v>60</v>
      </c>
      <c r="Q50" s="240">
        <f t="shared" si="1"/>
        <v>0</v>
      </c>
      <c r="AJ50" s="3">
        <f t="shared" si="0"/>
        <v>0</v>
      </c>
      <c r="AL50" s="3" t="str">
        <f>IFERROR(VLOOKUP(B50,Totalt!$B$1:$BD$409,MATCH("totalt tillförda bränslen:",Totalt!$B$1:$BC$1,0),FALSE),"")</f>
        <v/>
      </c>
      <c r="AN50" s="3" t="str">
        <f t="shared" si="2"/>
        <v/>
      </c>
    </row>
    <row r="51" spans="1:40" x14ac:dyDescent="0.25">
      <c r="B51" s="3" t="s">
        <v>61</v>
      </c>
      <c r="C51" s="3">
        <v>0</v>
      </c>
      <c r="D51" s="3">
        <v>0</v>
      </c>
      <c r="E51" s="3">
        <v>0</v>
      </c>
      <c r="F51" s="3">
        <v>0</v>
      </c>
      <c r="G51" s="3">
        <v>0</v>
      </c>
      <c r="H51" s="3">
        <v>0</v>
      </c>
      <c r="I51" s="3">
        <v>0</v>
      </c>
      <c r="J51" s="3">
        <v>0</v>
      </c>
      <c r="K51" s="3">
        <v>0</v>
      </c>
      <c r="L51" s="3">
        <v>0</v>
      </c>
      <c r="M51" s="238">
        <v>0</v>
      </c>
      <c r="N51" s="3">
        <v>0</v>
      </c>
      <c r="O51" s="3">
        <v>0</v>
      </c>
      <c r="P51" s="238">
        <v>0</v>
      </c>
      <c r="Q51" s="240">
        <f t="shared" si="1"/>
        <v>0</v>
      </c>
      <c r="R51" s="3">
        <v>0</v>
      </c>
      <c r="S51" s="3">
        <v>0</v>
      </c>
      <c r="T51" s="3">
        <v>0</v>
      </c>
      <c r="U51" s="3">
        <v>0</v>
      </c>
      <c r="V51" s="3">
        <v>0</v>
      </c>
      <c r="W51" s="3">
        <v>0</v>
      </c>
      <c r="X51" s="3">
        <v>0</v>
      </c>
      <c r="Y51" s="3">
        <v>0</v>
      </c>
      <c r="Z51" s="3">
        <v>0</v>
      </c>
      <c r="AA51" s="3">
        <v>0</v>
      </c>
      <c r="AB51" s="3">
        <v>0</v>
      </c>
      <c r="AC51" s="3">
        <v>0</v>
      </c>
      <c r="AD51" s="3">
        <v>0</v>
      </c>
      <c r="AE51" s="3">
        <v>0</v>
      </c>
      <c r="AF51" s="3">
        <v>0</v>
      </c>
      <c r="AG51" s="3">
        <v>0</v>
      </c>
      <c r="AJ51" s="3">
        <f t="shared" si="0"/>
        <v>0</v>
      </c>
      <c r="AL51" s="3">
        <f>IFERROR(VLOOKUP(B51,Totalt!$B$1:$BD$409,MATCH("totalt tillförda bränslen:",Totalt!$B$1:$BC$1,0),FALSE),"")</f>
        <v>0</v>
      </c>
      <c r="AN51" s="3">
        <f t="shared" si="2"/>
        <v>0</v>
      </c>
    </row>
    <row r="52" spans="1:40" x14ac:dyDescent="0.25">
      <c r="B52" s="3" t="s">
        <v>62</v>
      </c>
      <c r="C52" s="3">
        <v>0</v>
      </c>
      <c r="D52" s="3">
        <v>0</v>
      </c>
      <c r="E52" s="3">
        <v>0</v>
      </c>
      <c r="F52" s="3">
        <v>0</v>
      </c>
      <c r="G52" s="3">
        <v>0</v>
      </c>
      <c r="H52" s="3">
        <v>0</v>
      </c>
      <c r="I52" s="3">
        <v>0</v>
      </c>
      <c r="J52" s="3">
        <v>0</v>
      </c>
      <c r="K52" s="3">
        <v>0</v>
      </c>
      <c r="L52" s="3">
        <v>0</v>
      </c>
      <c r="M52" s="238">
        <v>0</v>
      </c>
      <c r="N52" s="3">
        <v>0</v>
      </c>
      <c r="O52" s="3">
        <v>0</v>
      </c>
      <c r="P52" s="238">
        <v>0</v>
      </c>
      <c r="Q52" s="240">
        <f t="shared" si="1"/>
        <v>0</v>
      </c>
      <c r="R52" s="3">
        <v>0</v>
      </c>
      <c r="S52" s="3">
        <v>0</v>
      </c>
      <c r="T52" s="3">
        <v>0</v>
      </c>
      <c r="U52" s="3">
        <v>0</v>
      </c>
      <c r="V52" s="3">
        <v>0</v>
      </c>
      <c r="W52" s="3">
        <v>0</v>
      </c>
      <c r="X52" s="3">
        <v>0</v>
      </c>
      <c r="Y52" s="3">
        <v>0</v>
      </c>
      <c r="Z52" s="3">
        <v>0</v>
      </c>
      <c r="AA52" s="3">
        <v>0</v>
      </c>
      <c r="AB52" s="3">
        <v>0</v>
      </c>
      <c r="AC52" s="3">
        <v>0</v>
      </c>
      <c r="AD52" s="3">
        <v>0</v>
      </c>
      <c r="AE52" s="3">
        <v>0</v>
      </c>
      <c r="AF52" s="3">
        <v>0</v>
      </c>
      <c r="AG52" s="3">
        <v>0</v>
      </c>
      <c r="AJ52" s="3">
        <f t="shared" si="0"/>
        <v>0</v>
      </c>
      <c r="AL52" s="3">
        <f>IFERROR(VLOOKUP(B52,Totalt!$B$1:$BD$409,MATCH("totalt tillförda bränslen:",Totalt!$B$1:$BC$1,0),FALSE),"")</f>
        <v>0</v>
      </c>
      <c r="AN52" s="3">
        <f t="shared" si="2"/>
        <v>0</v>
      </c>
    </row>
    <row r="53" spans="1:40" x14ac:dyDescent="0.25">
      <c r="A53" s="3" t="s">
        <v>63</v>
      </c>
      <c r="Q53" s="240">
        <f t="shared" si="1"/>
        <v>0</v>
      </c>
      <c r="AJ53" s="3">
        <f t="shared" si="0"/>
        <v>0</v>
      </c>
      <c r="AL53" s="3" t="str">
        <f>IFERROR(VLOOKUP(B53,Totalt!$B$1:$BD$409,MATCH("totalt tillförda bränslen:",Totalt!$B$1:$BC$1,0),FALSE),"")</f>
        <v/>
      </c>
      <c r="AN53" s="3" t="str">
        <f t="shared" si="2"/>
        <v/>
      </c>
    </row>
    <row r="54" spans="1:40" x14ac:dyDescent="0.25">
      <c r="B54" s="3" t="s">
        <v>64</v>
      </c>
      <c r="C54" s="3">
        <v>0</v>
      </c>
      <c r="D54" s="3">
        <v>0</v>
      </c>
      <c r="E54" s="3">
        <v>0</v>
      </c>
      <c r="F54" s="3">
        <v>0</v>
      </c>
      <c r="G54" s="3">
        <v>0</v>
      </c>
      <c r="H54" s="3">
        <v>0</v>
      </c>
      <c r="I54" s="3">
        <v>0</v>
      </c>
      <c r="J54" s="3">
        <v>0</v>
      </c>
      <c r="K54" s="3">
        <v>0</v>
      </c>
      <c r="L54" s="3">
        <v>0</v>
      </c>
      <c r="M54" s="238">
        <v>0</v>
      </c>
      <c r="N54" s="3">
        <v>0</v>
      </c>
      <c r="O54" s="3">
        <v>0</v>
      </c>
      <c r="P54" s="238">
        <v>0</v>
      </c>
      <c r="Q54" s="240">
        <f t="shared" si="1"/>
        <v>0</v>
      </c>
      <c r="R54" s="3">
        <v>0</v>
      </c>
      <c r="S54" s="3">
        <v>0</v>
      </c>
      <c r="T54" s="3">
        <v>0</v>
      </c>
      <c r="U54" s="3">
        <v>0</v>
      </c>
      <c r="V54" s="3">
        <v>0</v>
      </c>
      <c r="W54" s="3">
        <v>0</v>
      </c>
      <c r="X54" s="3">
        <v>0.18</v>
      </c>
      <c r="Y54" s="3">
        <v>0</v>
      </c>
      <c r="Z54" s="3">
        <v>0</v>
      </c>
      <c r="AA54" s="3">
        <v>0</v>
      </c>
      <c r="AB54" s="3">
        <v>0</v>
      </c>
      <c r="AC54" s="3">
        <v>0</v>
      </c>
      <c r="AD54" s="3">
        <v>0</v>
      </c>
      <c r="AE54" s="3">
        <v>0</v>
      </c>
      <c r="AF54" s="3">
        <v>0</v>
      </c>
      <c r="AG54" s="3">
        <v>0</v>
      </c>
      <c r="AJ54" s="3">
        <f t="shared" si="0"/>
        <v>0.18</v>
      </c>
      <c r="AL54" s="3">
        <f>IFERROR(VLOOKUP(B54,Totalt!$B$1:$BD$409,MATCH("totalt tillförda bränslen:",Totalt!$B$1:$BC$1,0),FALSE),"")</f>
        <v>0.18</v>
      </c>
      <c r="AN54" s="3">
        <f t="shared" si="2"/>
        <v>0</v>
      </c>
    </row>
    <row r="55" spans="1:40" x14ac:dyDescent="0.25">
      <c r="A55" s="3" t="s">
        <v>65</v>
      </c>
      <c r="Q55" s="240">
        <f t="shared" si="1"/>
        <v>0</v>
      </c>
      <c r="AJ55" s="3">
        <f t="shared" si="0"/>
        <v>0</v>
      </c>
      <c r="AL55" s="3" t="str">
        <f>IFERROR(VLOOKUP(B55,Totalt!$B$1:$BD$409,MATCH("totalt tillförda bränslen:",Totalt!$B$1:$BC$1,0),FALSE),"")</f>
        <v/>
      </c>
      <c r="AN55" s="3" t="str">
        <f t="shared" si="2"/>
        <v/>
      </c>
    </row>
    <row r="56" spans="1:40" x14ac:dyDescent="0.25">
      <c r="B56" s="3" t="s">
        <v>66</v>
      </c>
      <c r="C56" s="3">
        <v>0</v>
      </c>
      <c r="D56" s="3">
        <v>0</v>
      </c>
      <c r="E56" s="3">
        <v>0</v>
      </c>
      <c r="F56" s="3">
        <v>0</v>
      </c>
      <c r="G56" s="3">
        <v>0.88600000000000001</v>
      </c>
      <c r="H56" s="3">
        <v>0</v>
      </c>
      <c r="I56" s="3">
        <v>1.7999999999999999E-2</v>
      </c>
      <c r="J56" s="3">
        <v>0</v>
      </c>
      <c r="K56" s="3">
        <v>0</v>
      </c>
      <c r="L56" s="3">
        <v>0</v>
      </c>
      <c r="M56" s="238">
        <v>0</v>
      </c>
      <c r="N56" s="3">
        <v>0</v>
      </c>
      <c r="O56" s="3">
        <v>0</v>
      </c>
      <c r="P56" s="238">
        <v>0</v>
      </c>
      <c r="Q56" s="240">
        <f t="shared" si="1"/>
        <v>0</v>
      </c>
      <c r="R56" s="3">
        <v>0</v>
      </c>
      <c r="S56" s="3">
        <v>0</v>
      </c>
      <c r="T56" s="3">
        <v>5.7510000000000003</v>
      </c>
      <c r="U56" s="3">
        <v>0</v>
      </c>
      <c r="V56" s="3">
        <v>0</v>
      </c>
      <c r="W56" s="3">
        <v>0</v>
      </c>
      <c r="X56" s="3">
        <v>0.129</v>
      </c>
      <c r="Y56" s="3">
        <v>0</v>
      </c>
      <c r="Z56" s="3">
        <v>0</v>
      </c>
      <c r="AA56" s="3">
        <v>0</v>
      </c>
      <c r="AB56" s="3">
        <v>0</v>
      </c>
      <c r="AC56" s="3">
        <v>0</v>
      </c>
      <c r="AD56" s="3">
        <v>0</v>
      </c>
      <c r="AE56" s="3">
        <v>0</v>
      </c>
      <c r="AF56" s="3">
        <v>0</v>
      </c>
      <c r="AG56" s="3">
        <v>0</v>
      </c>
      <c r="AJ56" s="3">
        <f t="shared" si="0"/>
        <v>6.7840000000000007</v>
      </c>
      <c r="AL56" s="3">
        <f>IFERROR(VLOOKUP(B56,Totalt!$B$1:$BD$409,MATCH("totalt tillförda bränslen:",Totalt!$B$1:$BC$1,0),FALSE),"")</f>
        <v>6.7840000000000007</v>
      </c>
      <c r="AN56" s="3">
        <f t="shared" si="2"/>
        <v>0</v>
      </c>
    </row>
    <row r="57" spans="1:40" x14ac:dyDescent="0.25">
      <c r="B57" s="3" t="s">
        <v>67</v>
      </c>
      <c r="C57" s="3">
        <v>0</v>
      </c>
      <c r="D57" s="3">
        <v>0</v>
      </c>
      <c r="E57" s="3">
        <v>0</v>
      </c>
      <c r="F57" s="3">
        <v>0</v>
      </c>
      <c r="G57" s="3">
        <v>19.905999999999999</v>
      </c>
      <c r="H57" s="3">
        <v>0</v>
      </c>
      <c r="I57" s="3">
        <v>0.27638400000000002</v>
      </c>
      <c r="J57" s="3">
        <v>0</v>
      </c>
      <c r="K57" s="3">
        <v>0</v>
      </c>
      <c r="L57" s="3">
        <v>180.28899999999999</v>
      </c>
      <c r="M57" s="238">
        <v>9.2622900000000001</v>
      </c>
      <c r="N57" s="3">
        <v>0</v>
      </c>
      <c r="O57" s="3">
        <v>0</v>
      </c>
      <c r="P57" s="238">
        <v>120.53</v>
      </c>
      <c r="Q57" s="240">
        <f t="shared" si="1"/>
        <v>60.265000000000001</v>
      </c>
      <c r="R57" s="3">
        <v>0.64100000000000001</v>
      </c>
      <c r="S57" s="3">
        <v>0</v>
      </c>
      <c r="T57" s="3">
        <v>48.387599999999999</v>
      </c>
      <c r="U57" s="3">
        <v>0</v>
      </c>
      <c r="V57" s="3">
        <v>0</v>
      </c>
      <c r="W57" s="3">
        <v>0</v>
      </c>
      <c r="X57" s="3">
        <v>9.8112899999999996</v>
      </c>
      <c r="Y57" s="3">
        <v>0</v>
      </c>
      <c r="Z57" s="3">
        <v>0</v>
      </c>
      <c r="AA57" s="3">
        <v>0</v>
      </c>
      <c r="AB57" s="3">
        <v>0</v>
      </c>
      <c r="AC57" s="3">
        <v>0</v>
      </c>
      <c r="AD57" s="3">
        <v>0</v>
      </c>
      <c r="AE57" s="3">
        <v>0.214</v>
      </c>
      <c r="AF57" s="3">
        <v>0</v>
      </c>
      <c r="AG57" s="3">
        <v>30.482600000000001</v>
      </c>
      <c r="AJ57" s="3">
        <f t="shared" si="0"/>
        <v>350.272874</v>
      </c>
      <c r="AL57" s="3">
        <f>IFERROR(VLOOKUP(B57,Totalt!$B$1:$BD$409,MATCH("totalt tillförda bränslen:",Totalt!$B$1:$BC$1,0),FALSE),"")</f>
        <v>350.272874</v>
      </c>
      <c r="AN57" s="3">
        <f t="shared" si="2"/>
        <v>0</v>
      </c>
    </row>
    <row r="58" spans="1:40" x14ac:dyDescent="0.25">
      <c r="A58" s="3" t="s">
        <v>68</v>
      </c>
      <c r="Q58" s="240">
        <f t="shared" si="1"/>
        <v>0</v>
      </c>
      <c r="AJ58" s="3">
        <f t="shared" si="0"/>
        <v>0</v>
      </c>
      <c r="AL58" s="3" t="str">
        <f>IFERROR(VLOOKUP(B58,Totalt!$B$1:$BD$409,MATCH("totalt tillförda bränslen:",Totalt!$B$1:$BC$1,0),FALSE),"")</f>
        <v/>
      </c>
      <c r="AN58" s="3" t="str">
        <f t="shared" si="2"/>
        <v/>
      </c>
    </row>
    <row r="59" spans="1:40" x14ac:dyDescent="0.25">
      <c r="B59" s="3" t="s">
        <v>69</v>
      </c>
      <c r="C59" s="3">
        <v>0</v>
      </c>
      <c r="D59" s="3">
        <v>0</v>
      </c>
      <c r="E59" s="3">
        <v>0</v>
      </c>
      <c r="F59" s="3">
        <v>0</v>
      </c>
      <c r="G59" s="3">
        <v>0</v>
      </c>
      <c r="H59" s="3">
        <v>0</v>
      </c>
      <c r="I59" s="3">
        <v>0.19700000000000001</v>
      </c>
      <c r="J59" s="3">
        <v>0</v>
      </c>
      <c r="K59" s="3">
        <v>0</v>
      </c>
      <c r="L59" s="3">
        <v>1.1060000000000001</v>
      </c>
      <c r="M59" s="238">
        <v>0</v>
      </c>
      <c r="N59" s="3">
        <v>0</v>
      </c>
      <c r="O59" s="3">
        <v>0</v>
      </c>
      <c r="P59" s="238">
        <v>0</v>
      </c>
      <c r="Q59" s="240">
        <f t="shared" si="1"/>
        <v>0</v>
      </c>
      <c r="R59" s="3">
        <v>0</v>
      </c>
      <c r="S59" s="3">
        <v>0</v>
      </c>
      <c r="T59" s="3">
        <v>0</v>
      </c>
      <c r="U59" s="3">
        <v>0</v>
      </c>
      <c r="V59" s="3">
        <v>0</v>
      </c>
      <c r="W59" s="3">
        <v>0</v>
      </c>
      <c r="X59" s="3">
        <v>0.20899999999999999</v>
      </c>
      <c r="Y59" s="3">
        <v>0</v>
      </c>
      <c r="Z59" s="3">
        <v>8.5</v>
      </c>
      <c r="AA59" s="3">
        <v>0</v>
      </c>
      <c r="AB59" s="3">
        <v>0</v>
      </c>
      <c r="AC59" s="3">
        <v>0</v>
      </c>
      <c r="AD59" s="3">
        <v>0</v>
      </c>
      <c r="AE59" s="3">
        <v>0</v>
      </c>
      <c r="AF59" s="3">
        <v>0</v>
      </c>
      <c r="AG59" s="3">
        <v>2.0213299999999998</v>
      </c>
      <c r="AJ59" s="3">
        <f t="shared" si="0"/>
        <v>12.033329999999999</v>
      </c>
      <c r="AL59" s="3">
        <f>IFERROR(VLOOKUP(B59,Totalt!$B$1:$BD$409,MATCH("totalt tillförda bränslen:",Totalt!$B$1:$BC$1,0),FALSE),"")</f>
        <v>12.033329999999999</v>
      </c>
      <c r="AN59" s="3">
        <f t="shared" si="2"/>
        <v>0</v>
      </c>
    </row>
    <row r="60" spans="1:40" x14ac:dyDescent="0.25">
      <c r="B60" s="3" t="s">
        <v>70</v>
      </c>
      <c r="C60" s="3">
        <v>0</v>
      </c>
      <c r="D60" s="3">
        <v>0</v>
      </c>
      <c r="E60" s="3">
        <v>0</v>
      </c>
      <c r="F60" s="3">
        <v>4.2240000000000002</v>
      </c>
      <c r="G60" s="3">
        <v>0</v>
      </c>
      <c r="H60" s="3">
        <v>0</v>
      </c>
      <c r="I60" s="3">
        <v>9.0999999999999998E-2</v>
      </c>
      <c r="J60" s="3">
        <v>0</v>
      </c>
      <c r="K60" s="3">
        <v>0</v>
      </c>
      <c r="L60" s="3">
        <v>29.853000000000002</v>
      </c>
      <c r="M60" s="238">
        <v>0</v>
      </c>
      <c r="N60" s="3">
        <v>0</v>
      </c>
      <c r="O60" s="3">
        <v>0</v>
      </c>
      <c r="P60" s="238">
        <v>10.276</v>
      </c>
      <c r="Q60" s="240">
        <f t="shared" si="1"/>
        <v>5.1379999999999999</v>
      </c>
      <c r="R60" s="3">
        <v>0</v>
      </c>
      <c r="S60" s="3">
        <v>0</v>
      </c>
      <c r="T60" s="3">
        <v>4.492</v>
      </c>
      <c r="U60" s="3">
        <v>0</v>
      </c>
      <c r="V60" s="3">
        <v>0</v>
      </c>
      <c r="W60" s="3">
        <v>0</v>
      </c>
      <c r="X60" s="3">
        <v>1.133</v>
      </c>
      <c r="Y60" s="3">
        <v>0</v>
      </c>
      <c r="Z60" s="3">
        <v>0</v>
      </c>
      <c r="AA60" s="3">
        <v>0</v>
      </c>
      <c r="AB60" s="3">
        <v>0</v>
      </c>
      <c r="AC60" s="3">
        <v>0</v>
      </c>
      <c r="AD60" s="3">
        <v>0</v>
      </c>
      <c r="AE60" s="3">
        <v>0</v>
      </c>
      <c r="AF60" s="3">
        <v>0</v>
      </c>
      <c r="AG60" s="3">
        <v>0</v>
      </c>
      <c r="AJ60" s="3">
        <f t="shared" si="0"/>
        <v>44.930999999999997</v>
      </c>
      <c r="AL60" s="3">
        <f>IFERROR(VLOOKUP(B60,Totalt!$B$1:$BD$409,MATCH("totalt tillförda bränslen:",Totalt!$B$1:$BC$1,0),FALSE),"")</f>
        <v>44.930999999999997</v>
      </c>
      <c r="AN60" s="3">
        <f t="shared" si="2"/>
        <v>0</v>
      </c>
    </row>
    <row r="61" spans="1:40" x14ac:dyDescent="0.25">
      <c r="A61" s="3" t="s">
        <v>71</v>
      </c>
      <c r="Q61" s="240">
        <f t="shared" si="1"/>
        <v>0</v>
      </c>
      <c r="AJ61" s="3">
        <f t="shared" si="0"/>
        <v>0</v>
      </c>
      <c r="AL61" s="3" t="str">
        <f>IFERROR(VLOOKUP(B61,Totalt!$B$1:$BD$409,MATCH("totalt tillförda bränslen:",Totalt!$B$1:$BC$1,0),FALSE),"")</f>
        <v/>
      </c>
      <c r="AN61" s="3" t="str">
        <f t="shared" si="2"/>
        <v/>
      </c>
    </row>
    <row r="62" spans="1:40" x14ac:dyDescent="0.25">
      <c r="B62" s="3" t="s">
        <v>72</v>
      </c>
      <c r="C62" s="3">
        <v>0</v>
      </c>
      <c r="D62" s="3">
        <v>0</v>
      </c>
      <c r="E62" s="3">
        <v>0</v>
      </c>
      <c r="F62" s="3">
        <v>0</v>
      </c>
      <c r="G62" s="3">
        <v>0</v>
      </c>
      <c r="H62" s="3">
        <v>0</v>
      </c>
      <c r="I62" s="3">
        <v>0.42799999999999999</v>
      </c>
      <c r="J62" s="3">
        <v>0</v>
      </c>
      <c r="K62" s="3">
        <v>0</v>
      </c>
      <c r="L62" s="3">
        <v>0</v>
      </c>
      <c r="M62" s="238">
        <v>0</v>
      </c>
      <c r="N62" s="3">
        <v>0</v>
      </c>
      <c r="O62" s="3">
        <v>0</v>
      </c>
      <c r="P62" s="238">
        <v>0</v>
      </c>
      <c r="Q62" s="240">
        <f t="shared" si="1"/>
        <v>0</v>
      </c>
      <c r="R62" s="3">
        <v>0</v>
      </c>
      <c r="S62" s="3">
        <v>0</v>
      </c>
      <c r="T62" s="3">
        <v>0</v>
      </c>
      <c r="U62" s="3">
        <v>0</v>
      </c>
      <c r="V62" s="3">
        <v>0</v>
      </c>
      <c r="W62" s="3">
        <v>0</v>
      </c>
      <c r="X62" s="3">
        <v>0.432</v>
      </c>
      <c r="Y62" s="3">
        <v>33.499000000000002</v>
      </c>
      <c r="Z62" s="3">
        <v>5.5220000000000002</v>
      </c>
      <c r="AA62" s="3">
        <v>0</v>
      </c>
      <c r="AB62" s="3">
        <v>0</v>
      </c>
      <c r="AC62" s="3">
        <v>0</v>
      </c>
      <c r="AD62" s="3">
        <v>0</v>
      </c>
      <c r="AE62" s="3">
        <v>0</v>
      </c>
      <c r="AF62" s="3">
        <v>0</v>
      </c>
      <c r="AG62" s="3">
        <v>0</v>
      </c>
      <c r="AJ62" s="3">
        <f t="shared" si="0"/>
        <v>39.881</v>
      </c>
      <c r="AL62" s="3">
        <f>IFERROR(VLOOKUP(B62,Totalt!$B$1:$BD$409,MATCH("totalt tillförda bränslen:",Totalt!$B$1:$BC$1,0),FALSE),"")</f>
        <v>39.881000000000007</v>
      </c>
      <c r="AN62" s="3">
        <f t="shared" si="2"/>
        <v>-7.1054273576010019E-15</v>
      </c>
    </row>
    <row r="63" spans="1:40" x14ac:dyDescent="0.25">
      <c r="B63" s="3" t="s">
        <v>73</v>
      </c>
      <c r="C63" s="3">
        <v>0</v>
      </c>
      <c r="D63" s="3">
        <v>0</v>
      </c>
      <c r="E63" s="3">
        <v>0</v>
      </c>
      <c r="F63" s="3">
        <v>0</v>
      </c>
      <c r="G63" s="3">
        <v>0</v>
      </c>
      <c r="H63" s="3">
        <v>0</v>
      </c>
      <c r="I63" s="3">
        <v>0.17050000000000001</v>
      </c>
      <c r="J63" s="3">
        <v>0</v>
      </c>
      <c r="K63" s="3">
        <v>0</v>
      </c>
      <c r="L63" s="3">
        <v>0</v>
      </c>
      <c r="M63" s="238">
        <v>0</v>
      </c>
      <c r="N63" s="3">
        <v>0</v>
      </c>
      <c r="O63" s="3">
        <v>0</v>
      </c>
      <c r="P63" s="238">
        <v>0</v>
      </c>
      <c r="Q63" s="240">
        <f t="shared" si="1"/>
        <v>0</v>
      </c>
      <c r="R63" s="3">
        <v>0</v>
      </c>
      <c r="S63" s="3">
        <v>0</v>
      </c>
      <c r="T63" s="3">
        <v>0</v>
      </c>
      <c r="U63" s="3">
        <v>0</v>
      </c>
      <c r="V63" s="3">
        <v>0</v>
      </c>
      <c r="W63" s="3">
        <v>0</v>
      </c>
      <c r="X63" s="3">
        <v>8.6800000000000002E-2</v>
      </c>
      <c r="Y63" s="3">
        <v>0</v>
      </c>
      <c r="Z63" s="3">
        <v>3.0249999999999999</v>
      </c>
      <c r="AA63" s="3">
        <v>0</v>
      </c>
      <c r="AB63" s="3">
        <v>0</v>
      </c>
      <c r="AC63" s="3">
        <v>0</v>
      </c>
      <c r="AD63" s="3">
        <v>0</v>
      </c>
      <c r="AE63" s="3">
        <v>0</v>
      </c>
      <c r="AF63" s="3">
        <v>0</v>
      </c>
      <c r="AG63" s="3">
        <v>0</v>
      </c>
      <c r="AJ63" s="3">
        <f t="shared" si="0"/>
        <v>3.2822999999999998</v>
      </c>
      <c r="AL63" s="3">
        <f>IFERROR(VLOOKUP(B63,Totalt!$B$1:$BD$409,MATCH("totalt tillförda bränslen:",Totalt!$B$1:$BC$1,0),FALSE),"")</f>
        <v>3.2823000000000002</v>
      </c>
      <c r="AN63" s="3">
        <f t="shared" si="2"/>
        <v>-4.4408920985006262E-16</v>
      </c>
    </row>
    <row r="64" spans="1:40" x14ac:dyDescent="0.25">
      <c r="B64" s="3" t="s">
        <v>74</v>
      </c>
      <c r="C64" s="3">
        <v>0</v>
      </c>
      <c r="D64" s="3">
        <v>0</v>
      </c>
      <c r="E64" s="3">
        <v>0</v>
      </c>
      <c r="F64" s="3">
        <v>0</v>
      </c>
      <c r="G64" s="3">
        <v>0</v>
      </c>
      <c r="H64" s="3">
        <v>0</v>
      </c>
      <c r="I64" s="3">
        <v>1.5699999999999999E-2</v>
      </c>
      <c r="J64" s="3">
        <v>0</v>
      </c>
      <c r="K64" s="3">
        <v>0</v>
      </c>
      <c r="L64" s="3">
        <v>0</v>
      </c>
      <c r="M64" s="238">
        <v>0</v>
      </c>
      <c r="N64" s="3">
        <v>0</v>
      </c>
      <c r="O64" s="3">
        <v>0</v>
      </c>
      <c r="P64" s="238">
        <v>0</v>
      </c>
      <c r="Q64" s="240">
        <f t="shared" si="1"/>
        <v>0</v>
      </c>
      <c r="R64" s="3">
        <v>0</v>
      </c>
      <c r="S64" s="3">
        <v>0</v>
      </c>
      <c r="T64" s="3">
        <v>0</v>
      </c>
      <c r="U64" s="3">
        <v>0</v>
      </c>
      <c r="V64" s="3">
        <v>0</v>
      </c>
      <c r="W64" s="3">
        <v>0</v>
      </c>
      <c r="X64" s="3">
        <v>4.9700000000000001E-2</v>
      </c>
      <c r="Y64" s="3">
        <v>0</v>
      </c>
      <c r="Z64" s="3">
        <v>2.9809999999999999</v>
      </c>
      <c r="AA64" s="3">
        <v>0</v>
      </c>
      <c r="AB64" s="3">
        <v>0</v>
      </c>
      <c r="AC64" s="3">
        <v>0</v>
      </c>
      <c r="AD64" s="3">
        <v>0</v>
      </c>
      <c r="AE64" s="3">
        <v>0</v>
      </c>
      <c r="AF64" s="3">
        <v>0</v>
      </c>
      <c r="AG64" s="3">
        <v>0</v>
      </c>
      <c r="AJ64" s="3">
        <f t="shared" si="0"/>
        <v>3.0463999999999998</v>
      </c>
      <c r="AL64" s="3">
        <f>IFERROR(VLOOKUP(B64,Totalt!$B$1:$BD$409,MATCH("totalt tillförda bränslen:",Totalt!$B$1:$BC$1,0),FALSE),"")</f>
        <v>3.0463999999999998</v>
      </c>
      <c r="AN64" s="3">
        <f t="shared" si="2"/>
        <v>0</v>
      </c>
    </row>
    <row r="65" spans="1:40" x14ac:dyDescent="0.25">
      <c r="B65" s="3" t="s">
        <v>75</v>
      </c>
      <c r="C65" s="3">
        <v>0</v>
      </c>
      <c r="D65" s="3">
        <v>0</v>
      </c>
      <c r="E65" s="3">
        <v>0</v>
      </c>
      <c r="F65" s="3">
        <v>0</v>
      </c>
      <c r="G65" s="3">
        <v>0</v>
      </c>
      <c r="H65" s="3">
        <v>0</v>
      </c>
      <c r="I65" s="3">
        <v>5.4000000000000003E-3</v>
      </c>
      <c r="J65" s="3">
        <v>0</v>
      </c>
      <c r="K65" s="3">
        <v>0</v>
      </c>
      <c r="L65" s="3">
        <v>0</v>
      </c>
      <c r="M65" s="238">
        <v>0</v>
      </c>
      <c r="N65" s="3">
        <v>0</v>
      </c>
      <c r="O65" s="3">
        <v>0</v>
      </c>
      <c r="P65" s="238">
        <v>0</v>
      </c>
      <c r="Q65" s="240">
        <f t="shared" si="1"/>
        <v>0</v>
      </c>
      <c r="R65" s="3">
        <v>0</v>
      </c>
      <c r="S65" s="3">
        <v>0</v>
      </c>
      <c r="T65" s="3">
        <v>0</v>
      </c>
      <c r="U65" s="3">
        <v>0</v>
      </c>
      <c r="V65" s="3">
        <v>0</v>
      </c>
      <c r="W65" s="3">
        <v>0</v>
      </c>
      <c r="X65" s="3">
        <v>1.14E-2</v>
      </c>
      <c r="Y65" s="3">
        <v>0</v>
      </c>
      <c r="Z65" s="3">
        <v>0.68959999999999999</v>
      </c>
      <c r="AA65" s="3">
        <v>0</v>
      </c>
      <c r="AB65" s="3">
        <v>0</v>
      </c>
      <c r="AC65" s="3">
        <v>0</v>
      </c>
      <c r="AD65" s="3">
        <v>0</v>
      </c>
      <c r="AE65" s="3">
        <v>0</v>
      </c>
      <c r="AF65" s="3">
        <v>0</v>
      </c>
      <c r="AG65" s="3">
        <v>0</v>
      </c>
      <c r="AJ65" s="3">
        <f t="shared" si="0"/>
        <v>0.70640000000000003</v>
      </c>
      <c r="AL65" s="3">
        <f>IFERROR(VLOOKUP(B65,Totalt!$B$1:$BD$409,MATCH("totalt tillförda bränslen:",Totalt!$B$1:$BC$1,0),FALSE),"")</f>
        <v>0.70639999999999992</v>
      </c>
      <c r="AN65" s="3">
        <f t="shared" si="2"/>
        <v>1.1102230246251565E-16</v>
      </c>
    </row>
    <row r="66" spans="1:40" x14ac:dyDescent="0.25">
      <c r="A66" s="3" t="s">
        <v>76</v>
      </c>
      <c r="Q66" s="240">
        <f t="shared" si="1"/>
        <v>0</v>
      </c>
      <c r="AJ66" s="3">
        <f t="shared" si="0"/>
        <v>0</v>
      </c>
      <c r="AL66" s="3" t="str">
        <f>IFERROR(VLOOKUP(B66,Totalt!$B$1:$BD$409,MATCH("totalt tillförda bränslen:",Totalt!$B$1:$BC$1,0),FALSE),"")</f>
        <v/>
      </c>
      <c r="AN66" s="3" t="str">
        <f t="shared" si="2"/>
        <v/>
      </c>
    </row>
    <row r="67" spans="1:40" x14ac:dyDescent="0.25">
      <c r="B67" s="3" t="s">
        <v>77</v>
      </c>
      <c r="C67" s="3">
        <v>0</v>
      </c>
      <c r="D67" s="3">
        <v>0</v>
      </c>
      <c r="E67" s="3">
        <v>0</v>
      </c>
      <c r="F67" s="3">
        <v>0</v>
      </c>
      <c r="G67" s="3">
        <v>0</v>
      </c>
      <c r="H67" s="3">
        <v>0</v>
      </c>
      <c r="I67" s="3">
        <v>0</v>
      </c>
      <c r="J67" s="3">
        <v>0</v>
      </c>
      <c r="K67" s="3">
        <v>0</v>
      </c>
      <c r="L67" s="3">
        <v>0</v>
      </c>
      <c r="M67" s="238">
        <v>0</v>
      </c>
      <c r="N67" s="3">
        <v>2.1789999999999998</v>
      </c>
      <c r="O67" s="3">
        <v>0</v>
      </c>
      <c r="P67" s="238">
        <v>0</v>
      </c>
      <c r="Q67" s="240">
        <f t="shared" si="1"/>
        <v>0</v>
      </c>
      <c r="R67" s="3">
        <v>0</v>
      </c>
      <c r="S67" s="3">
        <v>0</v>
      </c>
      <c r="T67" s="3">
        <v>0</v>
      </c>
      <c r="U67" s="3">
        <v>0</v>
      </c>
      <c r="V67" s="3">
        <v>0</v>
      </c>
      <c r="W67" s="3">
        <v>0</v>
      </c>
      <c r="X67" s="3">
        <v>0.1</v>
      </c>
      <c r="Y67" s="3">
        <v>0</v>
      </c>
      <c r="Z67" s="3">
        <v>6.1749999999999998</v>
      </c>
      <c r="AA67" s="3">
        <v>0</v>
      </c>
      <c r="AB67" s="3">
        <v>0</v>
      </c>
      <c r="AC67" s="3">
        <v>0</v>
      </c>
      <c r="AD67" s="3">
        <v>0</v>
      </c>
      <c r="AE67" s="3">
        <v>0</v>
      </c>
      <c r="AF67" s="3">
        <v>0</v>
      </c>
      <c r="AG67" s="3">
        <v>0</v>
      </c>
      <c r="AJ67" s="3">
        <f t="shared" ref="AJ67:AJ130" si="3">SUM(C67:AG67)-M67-P67</f>
        <v>8.4540000000000006</v>
      </c>
      <c r="AL67" s="3">
        <f>IFERROR(VLOOKUP(B67,Totalt!$B$1:$BD$409,MATCH("totalt tillförda bränslen:",Totalt!$B$1:$BC$1,0),FALSE),"")</f>
        <v>8.4539999999999988</v>
      </c>
      <c r="AN67" s="3">
        <f t="shared" si="2"/>
        <v>1.7763568394002505E-15</v>
      </c>
    </row>
    <row r="68" spans="1:40" x14ac:dyDescent="0.25">
      <c r="B68" s="3" t="s">
        <v>78</v>
      </c>
      <c r="C68" s="3">
        <v>0</v>
      </c>
      <c r="D68" s="3">
        <v>0</v>
      </c>
      <c r="E68" s="3">
        <v>0</v>
      </c>
      <c r="F68" s="3">
        <v>0</v>
      </c>
      <c r="G68" s="3">
        <v>0</v>
      </c>
      <c r="H68" s="3">
        <v>0</v>
      </c>
      <c r="I68" s="3">
        <v>0</v>
      </c>
      <c r="J68" s="3">
        <v>0</v>
      </c>
      <c r="K68" s="3">
        <v>0</v>
      </c>
      <c r="L68" s="3">
        <v>0</v>
      </c>
      <c r="M68" s="238">
        <v>0</v>
      </c>
      <c r="N68" s="3">
        <v>0</v>
      </c>
      <c r="O68" s="3">
        <v>0</v>
      </c>
      <c r="P68" s="238">
        <v>0</v>
      </c>
      <c r="Q68" s="240">
        <f t="shared" ref="Q68:Q131" si="4">P68/2</f>
        <v>0</v>
      </c>
      <c r="R68" s="3">
        <v>0</v>
      </c>
      <c r="S68" s="3">
        <v>0</v>
      </c>
      <c r="T68" s="3">
        <v>0</v>
      </c>
      <c r="U68" s="3">
        <v>0</v>
      </c>
      <c r="V68" s="3">
        <v>0</v>
      </c>
      <c r="W68" s="3">
        <v>0</v>
      </c>
      <c r="X68" s="3">
        <v>0</v>
      </c>
      <c r="Y68" s="3">
        <v>0</v>
      </c>
      <c r="Z68" s="3">
        <v>0</v>
      </c>
      <c r="AA68" s="3">
        <v>0</v>
      </c>
      <c r="AB68" s="3">
        <v>0</v>
      </c>
      <c r="AC68" s="3">
        <v>0</v>
      </c>
      <c r="AD68" s="3">
        <v>0</v>
      </c>
      <c r="AE68" s="3">
        <v>0</v>
      </c>
      <c r="AF68" s="3">
        <v>0</v>
      </c>
      <c r="AG68" s="3">
        <v>0</v>
      </c>
      <c r="AJ68" s="3">
        <f t="shared" si="3"/>
        <v>0</v>
      </c>
      <c r="AL68" s="3">
        <f>IFERROR(VLOOKUP(B68,Totalt!$B$1:$BD$409,MATCH("totalt tillförda bränslen:",Totalt!$B$1:$BC$1,0),FALSE),"")</f>
        <v>0</v>
      </c>
      <c r="AN68" s="3">
        <f t="shared" ref="AN68:AN131" si="5">IFERROR(AJ68-AL68,"")</f>
        <v>0</v>
      </c>
    </row>
    <row r="69" spans="1:40" x14ac:dyDescent="0.25">
      <c r="B69" s="3" t="s">
        <v>79</v>
      </c>
      <c r="C69" s="3">
        <v>0</v>
      </c>
      <c r="D69" s="3">
        <v>0</v>
      </c>
      <c r="E69" s="3">
        <v>0</v>
      </c>
      <c r="F69" s="3">
        <v>0</v>
      </c>
      <c r="G69" s="3">
        <v>0</v>
      </c>
      <c r="H69" s="3">
        <v>0</v>
      </c>
      <c r="I69" s="3">
        <v>0.28499999999999998</v>
      </c>
      <c r="J69" s="3">
        <v>0</v>
      </c>
      <c r="K69" s="3">
        <v>0</v>
      </c>
      <c r="L69" s="3">
        <v>0</v>
      </c>
      <c r="M69" s="238">
        <v>0</v>
      </c>
      <c r="N69" s="3">
        <v>0</v>
      </c>
      <c r="O69" s="3">
        <v>0</v>
      </c>
      <c r="P69" s="238">
        <v>0</v>
      </c>
      <c r="Q69" s="240">
        <f t="shared" si="4"/>
        <v>0</v>
      </c>
      <c r="R69" s="3">
        <v>0</v>
      </c>
      <c r="S69" s="3">
        <v>0</v>
      </c>
      <c r="T69" s="3">
        <v>0</v>
      </c>
      <c r="U69" s="3">
        <v>0</v>
      </c>
      <c r="V69" s="3">
        <v>0</v>
      </c>
      <c r="W69" s="3">
        <v>0</v>
      </c>
      <c r="X69" s="3">
        <v>0.97099999999999997</v>
      </c>
      <c r="Y69" s="3">
        <v>0</v>
      </c>
      <c r="Z69" s="3">
        <v>0</v>
      </c>
      <c r="AA69" s="3">
        <v>0</v>
      </c>
      <c r="AB69" s="3">
        <v>0</v>
      </c>
      <c r="AC69" s="3">
        <v>0</v>
      </c>
      <c r="AD69" s="3">
        <v>0</v>
      </c>
      <c r="AE69" s="3">
        <v>0</v>
      </c>
      <c r="AF69" s="3">
        <v>0</v>
      </c>
      <c r="AG69" s="3">
        <v>60.7</v>
      </c>
      <c r="AJ69" s="3">
        <f t="shared" si="3"/>
        <v>61.956000000000003</v>
      </c>
      <c r="AL69" s="3">
        <f>IFERROR(VLOOKUP(B69,Totalt!$B$1:$BD$409,MATCH("totalt tillförda bränslen:",Totalt!$B$1:$BC$1,0),FALSE),"")</f>
        <v>61.955999999999996</v>
      </c>
      <c r="AN69" s="3">
        <f t="shared" si="5"/>
        <v>7.1054273576010019E-15</v>
      </c>
    </row>
    <row r="70" spans="1:40" x14ac:dyDescent="0.25">
      <c r="B70" s="3" t="s">
        <v>80</v>
      </c>
      <c r="C70" s="3">
        <v>0</v>
      </c>
      <c r="D70" s="3">
        <v>0</v>
      </c>
      <c r="E70" s="3">
        <v>10.1</v>
      </c>
      <c r="F70" s="3">
        <v>0</v>
      </c>
      <c r="G70" s="3">
        <v>19</v>
      </c>
      <c r="H70" s="3">
        <v>0</v>
      </c>
      <c r="I70" s="3">
        <v>0</v>
      </c>
      <c r="J70" s="3">
        <v>0</v>
      </c>
      <c r="K70" s="3">
        <v>0</v>
      </c>
      <c r="L70" s="3">
        <v>0</v>
      </c>
      <c r="M70" s="238">
        <v>0</v>
      </c>
      <c r="N70" s="3">
        <v>0</v>
      </c>
      <c r="O70" s="3">
        <v>0</v>
      </c>
      <c r="P70" s="238">
        <v>0</v>
      </c>
      <c r="Q70" s="240">
        <f t="shared" si="4"/>
        <v>0</v>
      </c>
      <c r="R70" s="3">
        <v>0</v>
      </c>
      <c r="S70" s="3">
        <v>0</v>
      </c>
      <c r="T70" s="3">
        <v>0</v>
      </c>
      <c r="U70" s="3">
        <v>0</v>
      </c>
      <c r="V70" s="3">
        <v>0</v>
      </c>
      <c r="W70" s="3">
        <v>0</v>
      </c>
      <c r="X70" s="3">
        <v>0.81116999999999995</v>
      </c>
      <c r="Y70" s="3">
        <v>0</v>
      </c>
      <c r="Z70" s="3">
        <v>0</v>
      </c>
      <c r="AA70" s="3">
        <v>0</v>
      </c>
      <c r="AB70" s="3">
        <v>0</v>
      </c>
      <c r="AC70" s="3">
        <v>0</v>
      </c>
      <c r="AD70" s="3">
        <v>0</v>
      </c>
      <c r="AE70" s="3">
        <v>0</v>
      </c>
      <c r="AF70" s="3">
        <v>0</v>
      </c>
      <c r="AG70" s="3">
        <v>0</v>
      </c>
      <c r="AJ70" s="3">
        <f t="shared" si="3"/>
        <v>29.911170000000002</v>
      </c>
      <c r="AL70" s="3">
        <f>IFERROR(VLOOKUP(B70,Totalt!$B$1:$BD$409,MATCH("totalt tillförda bränslen:",Totalt!$B$1:$BC$1,0),FALSE),"")</f>
        <v>29.911170000000002</v>
      </c>
      <c r="AN70" s="3">
        <f t="shared" si="5"/>
        <v>0</v>
      </c>
    </row>
    <row r="71" spans="1:40" x14ac:dyDescent="0.25">
      <c r="B71" s="3" t="s">
        <v>81</v>
      </c>
      <c r="C71" s="3">
        <v>0</v>
      </c>
      <c r="D71" s="3">
        <v>0</v>
      </c>
      <c r="E71" s="3">
        <v>0</v>
      </c>
      <c r="F71" s="3">
        <v>0</v>
      </c>
      <c r="G71" s="3">
        <v>0.9</v>
      </c>
      <c r="H71" s="3">
        <v>0</v>
      </c>
      <c r="I71" s="3">
        <v>0.7</v>
      </c>
      <c r="J71" s="3">
        <v>0</v>
      </c>
      <c r="K71" s="3">
        <v>0</v>
      </c>
      <c r="L71" s="3">
        <v>0</v>
      </c>
      <c r="M71" s="238">
        <v>0</v>
      </c>
      <c r="N71" s="3">
        <v>0</v>
      </c>
      <c r="O71" s="3">
        <v>0</v>
      </c>
      <c r="P71" s="238">
        <v>0</v>
      </c>
      <c r="Q71" s="240">
        <f t="shared" si="4"/>
        <v>0</v>
      </c>
      <c r="R71" s="3">
        <v>8.7200000000000006</v>
      </c>
      <c r="S71" s="3">
        <v>0</v>
      </c>
      <c r="T71" s="3">
        <v>24.7</v>
      </c>
      <c r="U71" s="3">
        <v>0</v>
      </c>
      <c r="V71" s="3">
        <v>0</v>
      </c>
      <c r="W71" s="3">
        <v>0</v>
      </c>
      <c r="X71" s="3">
        <v>0.78900000000000003</v>
      </c>
      <c r="Y71" s="3">
        <v>0</v>
      </c>
      <c r="Z71" s="3">
        <v>8.6999999999999993</v>
      </c>
      <c r="AA71" s="3">
        <v>0</v>
      </c>
      <c r="AB71" s="3">
        <v>0</v>
      </c>
      <c r="AC71" s="3">
        <v>0</v>
      </c>
      <c r="AD71" s="3">
        <v>0</v>
      </c>
      <c r="AE71" s="3">
        <v>0</v>
      </c>
      <c r="AF71" s="3">
        <v>0</v>
      </c>
      <c r="AG71" s="3">
        <v>0</v>
      </c>
      <c r="AJ71" s="3">
        <f t="shared" si="3"/>
        <v>44.509</v>
      </c>
      <c r="AL71" s="3">
        <f>IFERROR(VLOOKUP(B71,Totalt!$B$1:$BD$409,MATCH("totalt tillförda bränslen:",Totalt!$B$1:$BC$1,0),FALSE),"")</f>
        <v>44.508999999999993</v>
      </c>
      <c r="AN71" s="3">
        <f t="shared" si="5"/>
        <v>7.1054273576010019E-15</v>
      </c>
    </row>
    <row r="72" spans="1:40" x14ac:dyDescent="0.25">
      <c r="B72" s="3" t="s">
        <v>82</v>
      </c>
      <c r="C72" s="3">
        <v>0</v>
      </c>
      <c r="D72" s="3">
        <v>0</v>
      </c>
      <c r="E72" s="3">
        <v>0</v>
      </c>
      <c r="F72" s="3">
        <v>0</v>
      </c>
      <c r="G72" s="3">
        <v>0</v>
      </c>
      <c r="H72" s="3">
        <v>0</v>
      </c>
      <c r="I72" s="3">
        <v>0.5</v>
      </c>
      <c r="J72" s="3">
        <v>0</v>
      </c>
      <c r="K72" s="3">
        <v>0</v>
      </c>
      <c r="L72" s="3">
        <v>0</v>
      </c>
      <c r="M72" s="238">
        <v>0</v>
      </c>
      <c r="N72" s="3">
        <v>0</v>
      </c>
      <c r="O72" s="3">
        <v>0</v>
      </c>
      <c r="P72" s="238">
        <v>0</v>
      </c>
      <c r="Q72" s="240">
        <f t="shared" si="4"/>
        <v>0</v>
      </c>
      <c r="R72" s="3">
        <v>0</v>
      </c>
      <c r="S72" s="3">
        <v>0</v>
      </c>
      <c r="T72" s="3">
        <v>15.2</v>
      </c>
      <c r="U72" s="3">
        <v>0</v>
      </c>
      <c r="V72" s="3">
        <v>0</v>
      </c>
      <c r="W72" s="3">
        <v>0</v>
      </c>
      <c r="X72" s="3">
        <v>0.42599999999999999</v>
      </c>
      <c r="Y72" s="3">
        <v>0</v>
      </c>
      <c r="Z72" s="3">
        <v>0</v>
      </c>
      <c r="AA72" s="3">
        <v>0</v>
      </c>
      <c r="AB72" s="3">
        <v>0</v>
      </c>
      <c r="AC72" s="3">
        <v>0</v>
      </c>
      <c r="AD72" s="3">
        <v>0</v>
      </c>
      <c r="AE72" s="3">
        <v>0</v>
      </c>
      <c r="AF72" s="3">
        <v>0</v>
      </c>
      <c r="AG72" s="3">
        <v>0</v>
      </c>
      <c r="AJ72" s="3">
        <f t="shared" si="3"/>
        <v>16.125999999999998</v>
      </c>
      <c r="AL72" s="3">
        <f>IFERROR(VLOOKUP(B72,Totalt!$B$1:$BD$409,MATCH("totalt tillförda bränslen:",Totalt!$B$1:$BC$1,0),FALSE),"")</f>
        <v>16.125999999999998</v>
      </c>
      <c r="AN72" s="3">
        <f t="shared" si="5"/>
        <v>0</v>
      </c>
    </row>
    <row r="73" spans="1:40" x14ac:dyDescent="0.25">
      <c r="B73" s="3" t="s">
        <v>83</v>
      </c>
      <c r="C73" s="3">
        <v>0</v>
      </c>
      <c r="D73" s="3">
        <v>178.00800000000001</v>
      </c>
      <c r="E73" s="3">
        <v>0</v>
      </c>
      <c r="F73" s="3">
        <v>89.436099999999996</v>
      </c>
      <c r="G73" s="3">
        <v>0</v>
      </c>
      <c r="H73" s="3">
        <v>2.62</v>
      </c>
      <c r="I73" s="3">
        <v>2.0259999999999998</v>
      </c>
      <c r="J73" s="3">
        <v>0</v>
      </c>
      <c r="K73" s="3">
        <v>44.124200000000002</v>
      </c>
      <c r="L73" s="3">
        <v>142.89500000000001</v>
      </c>
      <c r="M73" s="238">
        <v>20.596599999999999</v>
      </c>
      <c r="N73" s="3">
        <v>0</v>
      </c>
      <c r="O73" s="3">
        <v>77.812299999999993</v>
      </c>
      <c r="P73" s="238">
        <v>267.642</v>
      </c>
      <c r="Q73" s="240">
        <f t="shared" si="4"/>
        <v>133.821</v>
      </c>
      <c r="R73" s="3">
        <v>75.578999999999994</v>
      </c>
      <c r="S73" s="3">
        <v>95.037899999999993</v>
      </c>
      <c r="T73" s="3">
        <v>115.997</v>
      </c>
      <c r="U73" s="3">
        <v>4.1952699999999998</v>
      </c>
      <c r="V73" s="3">
        <v>0</v>
      </c>
      <c r="W73" s="3">
        <v>53</v>
      </c>
      <c r="X73" s="3">
        <v>32.201599999999999</v>
      </c>
      <c r="Y73" s="3">
        <v>0</v>
      </c>
      <c r="Z73" s="3">
        <v>0</v>
      </c>
      <c r="AA73" s="3">
        <v>0</v>
      </c>
      <c r="AB73" s="3">
        <v>16.899999999999999</v>
      </c>
      <c r="AC73" s="3">
        <v>38</v>
      </c>
      <c r="AD73" s="3">
        <v>10.8736</v>
      </c>
      <c r="AE73" s="3">
        <v>0</v>
      </c>
      <c r="AF73" s="3">
        <v>0</v>
      </c>
      <c r="AG73" s="3">
        <v>0</v>
      </c>
      <c r="AJ73" s="3">
        <f t="shared" si="3"/>
        <v>1112.5269700000001</v>
      </c>
      <c r="AL73" s="3">
        <f>IFERROR(VLOOKUP(B73,Totalt!$B$1:$BD$409,MATCH("totalt tillförda bränslen:",Totalt!$B$1:$BC$1,0),FALSE),"")</f>
        <v>1112.5269700000001</v>
      </c>
      <c r="AN73" s="3">
        <f t="shared" si="5"/>
        <v>0</v>
      </c>
    </row>
    <row r="74" spans="1:40" x14ac:dyDescent="0.25">
      <c r="B74" s="3" t="s">
        <v>84</v>
      </c>
      <c r="C74" s="3">
        <v>0</v>
      </c>
      <c r="D74" s="3">
        <v>0</v>
      </c>
      <c r="E74" s="3">
        <v>0</v>
      </c>
      <c r="F74" s="3">
        <v>0</v>
      </c>
      <c r="G74" s="3">
        <v>10.5</v>
      </c>
      <c r="H74" s="3">
        <v>0</v>
      </c>
      <c r="I74" s="3">
        <v>0</v>
      </c>
      <c r="J74" s="3">
        <v>0</v>
      </c>
      <c r="K74" s="3">
        <v>2.5</v>
      </c>
      <c r="L74" s="3">
        <v>0</v>
      </c>
      <c r="M74" s="238">
        <v>0</v>
      </c>
      <c r="N74" s="3">
        <v>0</v>
      </c>
      <c r="O74" s="3">
        <v>0</v>
      </c>
      <c r="P74" s="238">
        <v>0</v>
      </c>
      <c r="Q74" s="240">
        <f t="shared" si="4"/>
        <v>0</v>
      </c>
      <c r="R74" s="3">
        <v>0</v>
      </c>
      <c r="S74" s="3">
        <v>0</v>
      </c>
      <c r="T74" s="3">
        <v>0</v>
      </c>
      <c r="U74" s="3">
        <v>0</v>
      </c>
      <c r="V74" s="3">
        <v>0</v>
      </c>
      <c r="W74" s="3">
        <v>0</v>
      </c>
      <c r="X74" s="3">
        <v>8.3640000000000008</v>
      </c>
      <c r="Y74" s="3">
        <v>0</v>
      </c>
      <c r="Z74" s="3">
        <v>24</v>
      </c>
      <c r="AA74" s="3">
        <v>0</v>
      </c>
      <c r="AB74" s="3">
        <v>78.400000000000006</v>
      </c>
      <c r="AC74" s="3">
        <v>154.80000000000001</v>
      </c>
      <c r="AD74" s="3">
        <v>0</v>
      </c>
      <c r="AE74" s="3">
        <v>0</v>
      </c>
      <c r="AF74" s="3">
        <v>0</v>
      </c>
      <c r="AG74" s="3">
        <v>0</v>
      </c>
      <c r="AJ74" s="3">
        <f t="shared" si="3"/>
        <v>278.56400000000002</v>
      </c>
      <c r="AL74" s="3">
        <f>IFERROR(VLOOKUP(B74,Totalt!$B$1:$BD$409,MATCH("totalt tillförda bränslen:",Totalt!$B$1:$BC$1,0),FALSE),"")</f>
        <v>278.56400000000002</v>
      </c>
      <c r="AN74" s="3">
        <f t="shared" si="5"/>
        <v>0</v>
      </c>
    </row>
    <row r="75" spans="1:40" x14ac:dyDescent="0.25">
      <c r="B75" s="3" t="s">
        <v>85</v>
      </c>
      <c r="C75" s="3">
        <v>0</v>
      </c>
      <c r="D75" s="3">
        <v>0</v>
      </c>
      <c r="E75" s="3">
        <v>0</v>
      </c>
      <c r="F75" s="3">
        <v>0</v>
      </c>
      <c r="G75" s="3">
        <v>4.3</v>
      </c>
      <c r="H75" s="3">
        <v>0</v>
      </c>
      <c r="I75" s="3">
        <v>0.3</v>
      </c>
      <c r="J75" s="3">
        <v>0</v>
      </c>
      <c r="K75" s="3">
        <v>0</v>
      </c>
      <c r="L75" s="3">
        <v>0</v>
      </c>
      <c r="M75" s="238">
        <v>0</v>
      </c>
      <c r="N75" s="3">
        <v>0</v>
      </c>
      <c r="O75" s="3">
        <v>0</v>
      </c>
      <c r="P75" s="238">
        <v>0</v>
      </c>
      <c r="Q75" s="240">
        <f t="shared" si="4"/>
        <v>0</v>
      </c>
      <c r="R75" s="3">
        <v>0</v>
      </c>
      <c r="S75" s="3">
        <v>0</v>
      </c>
      <c r="T75" s="3">
        <v>0</v>
      </c>
      <c r="U75" s="3">
        <v>0</v>
      </c>
      <c r="V75" s="3">
        <v>0</v>
      </c>
      <c r="W75" s="3">
        <v>0</v>
      </c>
      <c r="X75" s="3">
        <v>1.395</v>
      </c>
      <c r="Y75" s="3">
        <v>22.3</v>
      </c>
      <c r="Z75" s="3">
        <v>3.2</v>
      </c>
      <c r="AA75" s="3">
        <v>0</v>
      </c>
      <c r="AB75" s="3">
        <v>8.1</v>
      </c>
      <c r="AC75" s="3">
        <v>5.4</v>
      </c>
      <c r="AD75" s="3">
        <v>0</v>
      </c>
      <c r="AE75" s="3">
        <v>0</v>
      </c>
      <c r="AF75" s="3">
        <v>0</v>
      </c>
      <c r="AG75" s="3">
        <v>0</v>
      </c>
      <c r="AJ75" s="3">
        <f t="shared" si="3"/>
        <v>44.994999999999997</v>
      </c>
      <c r="AL75" s="3">
        <f>IFERROR(VLOOKUP(B75,Totalt!$B$1:$BD$409,MATCH("totalt tillförda bränslen:",Totalt!$B$1:$BC$1,0),FALSE),"")</f>
        <v>44.995000000000005</v>
      </c>
      <c r="AN75" s="3">
        <f t="shared" si="5"/>
        <v>-7.1054273576010019E-15</v>
      </c>
    </row>
    <row r="76" spans="1:40" x14ac:dyDescent="0.25">
      <c r="B76" s="3" t="s">
        <v>86</v>
      </c>
      <c r="C76" s="3">
        <v>0</v>
      </c>
      <c r="D76" s="3">
        <v>1129</v>
      </c>
      <c r="E76" s="3">
        <v>0</v>
      </c>
      <c r="F76" s="3">
        <v>0</v>
      </c>
      <c r="G76" s="3">
        <v>0</v>
      </c>
      <c r="H76" s="3">
        <v>0</v>
      </c>
      <c r="I76" s="3">
        <v>0.13700000000000001</v>
      </c>
      <c r="J76" s="3">
        <v>0</v>
      </c>
      <c r="K76" s="3">
        <v>3.9089999999999998</v>
      </c>
      <c r="L76" s="3">
        <v>0</v>
      </c>
      <c r="M76" s="238">
        <v>12.94</v>
      </c>
      <c r="N76" s="3">
        <v>563.70299999999997</v>
      </c>
      <c r="O76" s="3">
        <v>0</v>
      </c>
      <c r="P76" s="238">
        <v>43.468000000000004</v>
      </c>
      <c r="Q76" s="240">
        <f t="shared" si="4"/>
        <v>21.734000000000002</v>
      </c>
      <c r="R76" s="3">
        <v>103.5</v>
      </c>
      <c r="S76" s="3">
        <v>0</v>
      </c>
      <c r="T76" s="3">
        <v>0</v>
      </c>
      <c r="U76" s="3">
        <v>0</v>
      </c>
      <c r="V76" s="3">
        <v>0</v>
      </c>
      <c r="W76" s="3">
        <v>0</v>
      </c>
      <c r="X76" s="3">
        <v>29.033999999999999</v>
      </c>
      <c r="Y76" s="3">
        <v>0</v>
      </c>
      <c r="Z76" s="3">
        <v>0</v>
      </c>
      <c r="AA76" s="3">
        <v>0</v>
      </c>
      <c r="AB76" s="3">
        <v>2</v>
      </c>
      <c r="AC76" s="3">
        <v>4</v>
      </c>
      <c r="AD76" s="3">
        <v>0</v>
      </c>
      <c r="AE76" s="3">
        <v>0</v>
      </c>
      <c r="AF76" s="3">
        <v>0</v>
      </c>
      <c r="AG76" s="3">
        <v>0</v>
      </c>
      <c r="AJ76" s="3">
        <f t="shared" si="3"/>
        <v>1857.0170000000001</v>
      </c>
      <c r="AL76" s="3">
        <f>IFERROR(VLOOKUP(B76,Totalt!$B$1:$BD$409,MATCH("totalt tillförda bränslen:",Totalt!$B$1:$BC$1,0),FALSE),"")</f>
        <v>1857.0170000000001</v>
      </c>
      <c r="AN76" s="3">
        <f t="shared" si="5"/>
        <v>0</v>
      </c>
    </row>
    <row r="77" spans="1:40" x14ac:dyDescent="0.25">
      <c r="B77" s="3" t="s">
        <v>87</v>
      </c>
      <c r="C77" s="3">
        <v>0</v>
      </c>
      <c r="D77" s="3">
        <v>61.497999999999998</v>
      </c>
      <c r="E77" s="3">
        <v>0</v>
      </c>
      <c r="F77" s="3">
        <v>16.126999999999999</v>
      </c>
      <c r="G77" s="3">
        <v>0</v>
      </c>
      <c r="H77" s="3">
        <v>0</v>
      </c>
      <c r="I77" s="3">
        <v>2.7160000000000002</v>
      </c>
      <c r="J77" s="3">
        <v>0</v>
      </c>
      <c r="K77" s="3">
        <v>0</v>
      </c>
      <c r="L77" s="3">
        <v>2.5139999999999998</v>
      </c>
      <c r="M77" s="238">
        <v>0</v>
      </c>
      <c r="N77" s="3">
        <v>0</v>
      </c>
      <c r="O77" s="3">
        <v>2.2850000000000001</v>
      </c>
      <c r="P77" s="238">
        <v>19.042000000000002</v>
      </c>
      <c r="Q77" s="240">
        <f t="shared" si="4"/>
        <v>9.5210000000000008</v>
      </c>
      <c r="R77" s="3">
        <v>0</v>
      </c>
      <c r="S77" s="3">
        <v>5.4909999999999997</v>
      </c>
      <c r="T77" s="3">
        <v>11.714</v>
      </c>
      <c r="U77" s="3">
        <v>0</v>
      </c>
      <c r="V77" s="3">
        <v>0</v>
      </c>
      <c r="W77" s="3">
        <v>0</v>
      </c>
      <c r="X77" s="3">
        <v>2.9739599999999999</v>
      </c>
      <c r="Y77" s="3">
        <v>0</v>
      </c>
      <c r="Z77" s="3">
        <v>0</v>
      </c>
      <c r="AA77" s="3">
        <v>0</v>
      </c>
      <c r="AB77" s="3">
        <v>0</v>
      </c>
      <c r="AC77" s="3">
        <v>0</v>
      </c>
      <c r="AD77" s="3">
        <v>0</v>
      </c>
      <c r="AE77" s="3">
        <v>0</v>
      </c>
      <c r="AF77" s="3">
        <v>0.55600000000000005</v>
      </c>
      <c r="AG77" s="3">
        <v>21.319500000000001</v>
      </c>
      <c r="AJ77" s="3">
        <f t="shared" si="3"/>
        <v>136.71546000000001</v>
      </c>
      <c r="AL77" s="3">
        <f>IFERROR(VLOOKUP(B77,Totalt!$B$1:$BD$409,MATCH("totalt tillförda bränslen:",Totalt!$B$1:$BC$1,0),FALSE),"")</f>
        <v>136.71545999999998</v>
      </c>
      <c r="AN77" s="3">
        <f t="shared" si="5"/>
        <v>2.8421709430404007E-14</v>
      </c>
    </row>
    <row r="78" spans="1:40" x14ac:dyDescent="0.25">
      <c r="B78" s="3" t="s">
        <v>88</v>
      </c>
      <c r="C78" s="3">
        <v>0</v>
      </c>
      <c r="D78" s="3">
        <v>0</v>
      </c>
      <c r="E78" s="3">
        <v>0</v>
      </c>
      <c r="F78" s="3">
        <v>0</v>
      </c>
      <c r="G78" s="3">
        <v>0</v>
      </c>
      <c r="H78" s="3">
        <v>0</v>
      </c>
      <c r="I78" s="3">
        <v>0</v>
      </c>
      <c r="J78" s="3">
        <v>0</v>
      </c>
      <c r="K78" s="3">
        <v>0</v>
      </c>
      <c r="L78" s="3">
        <v>0</v>
      </c>
      <c r="M78" s="238">
        <v>0</v>
      </c>
      <c r="N78" s="3">
        <v>0</v>
      </c>
      <c r="O78" s="3">
        <v>0</v>
      </c>
      <c r="P78" s="238">
        <v>0</v>
      </c>
      <c r="Q78" s="240">
        <f t="shared" si="4"/>
        <v>0</v>
      </c>
      <c r="R78" s="3">
        <v>0</v>
      </c>
      <c r="S78" s="3">
        <v>0</v>
      </c>
      <c r="T78" s="3">
        <v>0</v>
      </c>
      <c r="U78" s="3">
        <v>0</v>
      </c>
      <c r="V78" s="3">
        <v>0</v>
      </c>
      <c r="W78" s="3">
        <v>0</v>
      </c>
      <c r="X78" s="3">
        <v>0</v>
      </c>
      <c r="Y78" s="3">
        <v>0</v>
      </c>
      <c r="Z78" s="3">
        <v>0</v>
      </c>
      <c r="AA78" s="3">
        <v>0</v>
      </c>
      <c r="AB78" s="3">
        <v>0</v>
      </c>
      <c r="AC78" s="3">
        <v>0</v>
      </c>
      <c r="AD78" s="3">
        <v>0</v>
      </c>
      <c r="AE78" s="3">
        <v>0</v>
      </c>
      <c r="AF78" s="3">
        <v>0</v>
      </c>
      <c r="AG78" s="3">
        <v>0</v>
      </c>
      <c r="AJ78" s="3">
        <f t="shared" si="3"/>
        <v>0</v>
      </c>
      <c r="AL78" s="3">
        <f>IFERROR(VLOOKUP(B78,Totalt!$B$1:$BD$409,MATCH("totalt tillförda bränslen:",Totalt!$B$1:$BC$1,0),FALSE),"")</f>
        <v>0</v>
      </c>
      <c r="AN78" s="3">
        <f t="shared" si="5"/>
        <v>0</v>
      </c>
    </row>
    <row r="79" spans="1:40" x14ac:dyDescent="0.25">
      <c r="B79" s="3" t="s">
        <v>89</v>
      </c>
      <c r="C79" s="3">
        <v>0</v>
      </c>
      <c r="D79" s="3">
        <v>682.21600000000001</v>
      </c>
      <c r="E79" s="3">
        <v>0</v>
      </c>
      <c r="F79" s="3">
        <v>0</v>
      </c>
      <c r="G79" s="3">
        <v>0</v>
      </c>
      <c r="H79" s="3">
        <v>0</v>
      </c>
      <c r="I79" s="3">
        <v>11.94</v>
      </c>
      <c r="J79" s="3">
        <v>0</v>
      </c>
      <c r="K79" s="3">
        <v>10.8</v>
      </c>
      <c r="L79" s="3">
        <v>79.715500000000006</v>
      </c>
      <c r="M79" s="238">
        <v>34.6297</v>
      </c>
      <c r="N79" s="3">
        <v>0</v>
      </c>
      <c r="O79" s="3">
        <v>49.454099999999997</v>
      </c>
      <c r="P79" s="238">
        <v>110.2</v>
      </c>
      <c r="Q79" s="240">
        <f t="shared" si="4"/>
        <v>55.1</v>
      </c>
      <c r="R79" s="3">
        <v>0</v>
      </c>
      <c r="S79" s="3">
        <v>0</v>
      </c>
      <c r="T79" s="3">
        <v>0</v>
      </c>
      <c r="U79" s="3">
        <v>41.867899999999999</v>
      </c>
      <c r="V79" s="3">
        <v>0</v>
      </c>
      <c r="W79" s="3">
        <v>0</v>
      </c>
      <c r="X79" s="3">
        <v>70.8</v>
      </c>
      <c r="Y79" s="3">
        <v>0</v>
      </c>
      <c r="Z79" s="3">
        <v>0</v>
      </c>
      <c r="AA79" s="3">
        <v>0</v>
      </c>
      <c r="AB79" s="3">
        <v>0</v>
      </c>
      <c r="AC79" s="3">
        <v>0</v>
      </c>
      <c r="AD79" s="3">
        <v>0</v>
      </c>
      <c r="AE79" s="3">
        <v>0</v>
      </c>
      <c r="AF79" s="3">
        <v>0</v>
      </c>
      <c r="AG79" s="3">
        <v>0</v>
      </c>
      <c r="AJ79" s="3">
        <f t="shared" si="3"/>
        <v>1001.8934999999999</v>
      </c>
      <c r="AL79" s="3">
        <f>IFERROR(VLOOKUP(B79,Totalt!$B$1:$BD$409,MATCH("totalt tillförda bränslen:",Totalt!$B$1:$BC$1,0),FALSE),"")</f>
        <v>1001.8935</v>
      </c>
      <c r="AN79" s="3">
        <f t="shared" si="5"/>
        <v>-1.1368683772161603E-13</v>
      </c>
    </row>
    <row r="80" spans="1:40" x14ac:dyDescent="0.25">
      <c r="B80" s="3" t="s">
        <v>90</v>
      </c>
      <c r="C80" s="3">
        <v>0</v>
      </c>
      <c r="D80" s="3">
        <v>0</v>
      </c>
      <c r="E80" s="3">
        <v>0</v>
      </c>
      <c r="F80" s="3">
        <v>5.77</v>
      </c>
      <c r="G80" s="3">
        <v>0</v>
      </c>
      <c r="H80" s="3">
        <v>0</v>
      </c>
      <c r="I80" s="3">
        <v>7.0999999999999994E-2</v>
      </c>
      <c r="J80" s="3">
        <v>0</v>
      </c>
      <c r="K80" s="3">
        <v>0</v>
      </c>
      <c r="L80" s="3">
        <v>4.97</v>
      </c>
      <c r="M80" s="238">
        <v>0</v>
      </c>
      <c r="N80" s="3">
        <v>0</v>
      </c>
      <c r="O80" s="3">
        <v>0</v>
      </c>
      <c r="P80" s="238">
        <v>0</v>
      </c>
      <c r="Q80" s="240">
        <f t="shared" si="4"/>
        <v>0</v>
      </c>
      <c r="R80" s="3">
        <v>0</v>
      </c>
      <c r="S80" s="3">
        <v>0</v>
      </c>
      <c r="T80" s="3">
        <v>5.2</v>
      </c>
      <c r="U80" s="3">
        <v>0</v>
      </c>
      <c r="V80" s="3">
        <v>0</v>
      </c>
      <c r="W80" s="3">
        <v>0</v>
      </c>
      <c r="X80" s="3">
        <v>0.66198000000000001</v>
      </c>
      <c r="Y80" s="3">
        <v>0</v>
      </c>
      <c r="Z80" s="3">
        <v>0</v>
      </c>
      <c r="AA80" s="3">
        <v>0</v>
      </c>
      <c r="AB80" s="3">
        <v>0</v>
      </c>
      <c r="AC80" s="3">
        <v>0</v>
      </c>
      <c r="AD80" s="3">
        <v>0</v>
      </c>
      <c r="AE80" s="3">
        <v>0</v>
      </c>
      <c r="AF80" s="3">
        <v>8.3879999999999999</v>
      </c>
      <c r="AG80" s="3">
        <v>0</v>
      </c>
      <c r="AJ80" s="3">
        <f t="shared" si="3"/>
        <v>25.060980000000001</v>
      </c>
      <c r="AL80" s="3">
        <f>IFERROR(VLOOKUP(B80,Totalt!$B$1:$BD$409,MATCH("totalt tillförda bränslen:",Totalt!$B$1:$BC$1,0),FALSE),"")</f>
        <v>25.060980000000001</v>
      </c>
      <c r="AN80" s="3">
        <f t="shared" si="5"/>
        <v>0</v>
      </c>
    </row>
    <row r="81" spans="1:40" x14ac:dyDescent="0.25">
      <c r="B81" s="3" t="s">
        <v>91</v>
      </c>
      <c r="C81" s="3">
        <v>0</v>
      </c>
      <c r="D81" s="3">
        <v>0</v>
      </c>
      <c r="E81" s="3">
        <v>0</v>
      </c>
      <c r="F81" s="3">
        <v>0</v>
      </c>
      <c r="G81" s="3">
        <v>0</v>
      </c>
      <c r="H81" s="3">
        <v>0</v>
      </c>
      <c r="I81" s="3">
        <v>0.33200000000000002</v>
      </c>
      <c r="J81" s="3">
        <v>0</v>
      </c>
      <c r="K81" s="3">
        <v>0</v>
      </c>
      <c r="L81" s="3">
        <v>0</v>
      </c>
      <c r="M81" s="238">
        <v>0</v>
      </c>
      <c r="N81" s="3">
        <v>0</v>
      </c>
      <c r="O81" s="3">
        <v>0</v>
      </c>
      <c r="P81" s="238">
        <v>0</v>
      </c>
      <c r="Q81" s="240">
        <f t="shared" si="4"/>
        <v>0</v>
      </c>
      <c r="R81" s="3">
        <v>0</v>
      </c>
      <c r="S81" s="3">
        <v>37.920999999999999</v>
      </c>
      <c r="T81" s="3">
        <v>23.021999999999998</v>
      </c>
      <c r="U81" s="3">
        <v>0</v>
      </c>
      <c r="V81" s="3">
        <v>0</v>
      </c>
      <c r="W81" s="3">
        <v>0</v>
      </c>
      <c r="X81" s="3">
        <v>1.6513199999999999</v>
      </c>
      <c r="Y81" s="3">
        <v>0</v>
      </c>
      <c r="Z81" s="3">
        <v>3.7999999999999999E-2</v>
      </c>
      <c r="AA81" s="3">
        <v>0</v>
      </c>
      <c r="AB81" s="3">
        <v>0</v>
      </c>
      <c r="AC81" s="3">
        <v>0</v>
      </c>
      <c r="AD81" s="3">
        <v>0</v>
      </c>
      <c r="AE81" s="3">
        <v>0</v>
      </c>
      <c r="AF81" s="3">
        <v>0</v>
      </c>
      <c r="AG81" s="3">
        <v>0</v>
      </c>
      <c r="AJ81" s="3">
        <f t="shared" si="3"/>
        <v>62.964319999999994</v>
      </c>
      <c r="AL81" s="3">
        <f>IFERROR(VLOOKUP(B81,Totalt!$B$1:$BD$409,MATCH("totalt tillförda bränslen:",Totalt!$B$1:$BC$1,0),FALSE),"")</f>
        <v>62.964319999999994</v>
      </c>
      <c r="AN81" s="3">
        <f t="shared" si="5"/>
        <v>0</v>
      </c>
    </row>
    <row r="82" spans="1:40" x14ac:dyDescent="0.25">
      <c r="B82" s="3" t="s">
        <v>92</v>
      </c>
      <c r="C82" s="3">
        <v>0</v>
      </c>
      <c r="D82" s="3">
        <v>0</v>
      </c>
      <c r="E82" s="3">
        <v>0</v>
      </c>
      <c r="F82" s="3">
        <v>0</v>
      </c>
      <c r="G82" s="3">
        <v>0</v>
      </c>
      <c r="H82" s="3">
        <v>0</v>
      </c>
      <c r="I82" s="3">
        <v>0</v>
      </c>
      <c r="J82" s="3">
        <v>0</v>
      </c>
      <c r="K82" s="3">
        <v>0</v>
      </c>
      <c r="L82" s="3">
        <v>0</v>
      </c>
      <c r="M82" s="238">
        <v>0</v>
      </c>
      <c r="N82" s="3">
        <v>2.02</v>
      </c>
      <c r="O82" s="3">
        <v>0</v>
      </c>
      <c r="P82" s="238">
        <v>4.0339999999999998</v>
      </c>
      <c r="Q82" s="240">
        <f t="shared" si="4"/>
        <v>2.0169999999999999</v>
      </c>
      <c r="R82" s="3">
        <v>0</v>
      </c>
      <c r="S82" s="3">
        <v>0</v>
      </c>
      <c r="T82" s="3">
        <v>25.164999999999999</v>
      </c>
      <c r="U82" s="3">
        <v>0</v>
      </c>
      <c r="V82" s="3">
        <v>0</v>
      </c>
      <c r="W82" s="3">
        <v>0</v>
      </c>
      <c r="X82" s="3">
        <v>0.79500000000000004</v>
      </c>
      <c r="Y82" s="3">
        <v>0</v>
      </c>
      <c r="Z82" s="3">
        <v>0</v>
      </c>
      <c r="AA82" s="3">
        <v>0</v>
      </c>
      <c r="AB82" s="3">
        <v>0</v>
      </c>
      <c r="AC82" s="3">
        <v>0</v>
      </c>
      <c r="AD82" s="3">
        <v>0</v>
      </c>
      <c r="AE82" s="3">
        <v>0</v>
      </c>
      <c r="AF82" s="3">
        <v>0</v>
      </c>
      <c r="AG82" s="3">
        <v>0</v>
      </c>
      <c r="AJ82" s="3">
        <f t="shared" si="3"/>
        <v>29.997</v>
      </c>
      <c r="AL82" s="3">
        <f>IFERROR(VLOOKUP(B82,Totalt!$B$1:$BD$409,MATCH("totalt tillförda bränslen:",Totalt!$B$1:$BC$1,0),FALSE),"")</f>
        <v>29.997</v>
      </c>
      <c r="AN82" s="3">
        <f t="shared" si="5"/>
        <v>0</v>
      </c>
    </row>
    <row r="83" spans="1:40" x14ac:dyDescent="0.25">
      <c r="B83" s="3" t="s">
        <v>93</v>
      </c>
      <c r="C83" s="3">
        <v>0</v>
      </c>
      <c r="D83" s="3">
        <v>0</v>
      </c>
      <c r="E83" s="3">
        <v>0</v>
      </c>
      <c r="F83" s="3">
        <v>0</v>
      </c>
      <c r="G83" s="3">
        <v>0</v>
      </c>
      <c r="H83" s="3">
        <v>0</v>
      </c>
      <c r="I83" s="3">
        <v>1.2090000000000001</v>
      </c>
      <c r="J83" s="3">
        <v>0</v>
      </c>
      <c r="K83" s="3">
        <v>0</v>
      </c>
      <c r="L83" s="3">
        <v>0</v>
      </c>
      <c r="M83" s="238">
        <v>0</v>
      </c>
      <c r="N83" s="3">
        <v>0</v>
      </c>
      <c r="O83" s="3">
        <v>0</v>
      </c>
      <c r="P83" s="238">
        <v>0</v>
      </c>
      <c r="Q83" s="240">
        <f t="shared" si="4"/>
        <v>0</v>
      </c>
      <c r="R83" s="3">
        <v>73.888999999999996</v>
      </c>
      <c r="S83" s="3">
        <v>0</v>
      </c>
      <c r="T83" s="3">
        <v>0</v>
      </c>
      <c r="U83" s="3">
        <v>0</v>
      </c>
      <c r="V83" s="3">
        <v>0</v>
      </c>
      <c r="W83" s="3">
        <v>0</v>
      </c>
      <c r="X83" s="3">
        <v>1.89516</v>
      </c>
      <c r="Y83" s="3">
        <v>0</v>
      </c>
      <c r="Z83" s="3">
        <v>0</v>
      </c>
      <c r="AA83" s="3">
        <v>0</v>
      </c>
      <c r="AB83" s="3">
        <v>0</v>
      </c>
      <c r="AC83" s="3">
        <v>0</v>
      </c>
      <c r="AD83" s="3">
        <v>0</v>
      </c>
      <c r="AE83" s="3">
        <v>0</v>
      </c>
      <c r="AF83" s="3">
        <v>0</v>
      </c>
      <c r="AG83" s="3">
        <v>0</v>
      </c>
      <c r="AJ83" s="3">
        <f t="shared" si="3"/>
        <v>76.993160000000003</v>
      </c>
      <c r="AL83" s="3">
        <f>IFERROR(VLOOKUP(B83,Totalt!$B$1:$BD$409,MATCH("totalt tillförda bränslen:",Totalt!$B$1:$BC$1,0),FALSE),"")</f>
        <v>76.993160000000003</v>
      </c>
      <c r="AN83" s="3">
        <f t="shared" si="5"/>
        <v>0</v>
      </c>
    </row>
    <row r="84" spans="1:40" x14ac:dyDescent="0.25">
      <c r="B84" s="3" t="s">
        <v>94</v>
      </c>
      <c r="C84" s="3">
        <v>0</v>
      </c>
      <c r="D84" s="3">
        <v>0</v>
      </c>
      <c r="E84" s="3">
        <v>0</v>
      </c>
      <c r="F84" s="3">
        <v>0</v>
      </c>
      <c r="G84" s="3">
        <v>0</v>
      </c>
      <c r="H84" s="3">
        <v>0</v>
      </c>
      <c r="I84" s="3">
        <v>2.4</v>
      </c>
      <c r="J84" s="3">
        <v>0</v>
      </c>
      <c r="K84" s="3">
        <v>0</v>
      </c>
      <c r="L84" s="3">
        <v>0</v>
      </c>
      <c r="M84" s="238">
        <v>0</v>
      </c>
      <c r="N84" s="3">
        <v>0</v>
      </c>
      <c r="O84" s="3">
        <v>0</v>
      </c>
      <c r="P84" s="238">
        <v>0</v>
      </c>
      <c r="Q84" s="240">
        <f t="shared" si="4"/>
        <v>0</v>
      </c>
      <c r="R84" s="3">
        <v>0</v>
      </c>
      <c r="S84" s="3">
        <v>0</v>
      </c>
      <c r="T84" s="3">
        <v>0</v>
      </c>
      <c r="U84" s="3">
        <v>0</v>
      </c>
      <c r="V84" s="3">
        <v>0</v>
      </c>
      <c r="W84" s="3">
        <v>0</v>
      </c>
      <c r="X84" s="3">
        <v>0.82199999999999995</v>
      </c>
      <c r="Y84" s="3">
        <v>0</v>
      </c>
      <c r="Z84" s="3">
        <v>31.088999999999999</v>
      </c>
      <c r="AA84" s="3">
        <v>0</v>
      </c>
      <c r="AB84" s="3">
        <v>0</v>
      </c>
      <c r="AC84" s="3">
        <v>0</v>
      </c>
      <c r="AD84" s="3">
        <v>0</v>
      </c>
      <c r="AE84" s="3">
        <v>0</v>
      </c>
      <c r="AF84" s="3">
        <v>0</v>
      </c>
      <c r="AG84" s="3">
        <v>0</v>
      </c>
      <c r="AJ84" s="3">
        <f t="shared" si="3"/>
        <v>34.311</v>
      </c>
      <c r="AL84" s="3">
        <f>IFERROR(VLOOKUP(B84,Totalt!$B$1:$BD$409,MATCH("totalt tillförda bränslen:",Totalt!$B$1:$BC$1,0),FALSE),"")</f>
        <v>34.311</v>
      </c>
      <c r="AN84" s="3">
        <f t="shared" si="5"/>
        <v>0</v>
      </c>
    </row>
    <row r="85" spans="1:40" x14ac:dyDescent="0.25">
      <c r="B85" s="3" t="s">
        <v>95</v>
      </c>
      <c r="C85" s="3">
        <v>0</v>
      </c>
      <c r="D85" s="3">
        <v>0</v>
      </c>
      <c r="E85" s="3">
        <v>0</v>
      </c>
      <c r="F85" s="3">
        <v>0</v>
      </c>
      <c r="G85" s="3">
        <v>0.7</v>
      </c>
      <c r="H85" s="3">
        <v>0</v>
      </c>
      <c r="I85" s="3">
        <v>0.27</v>
      </c>
      <c r="J85" s="3">
        <v>0</v>
      </c>
      <c r="K85" s="3">
        <v>0</v>
      </c>
      <c r="L85" s="3">
        <v>0</v>
      </c>
      <c r="M85" s="238">
        <v>0</v>
      </c>
      <c r="N85" s="3">
        <v>0</v>
      </c>
      <c r="O85" s="3">
        <v>0</v>
      </c>
      <c r="P85" s="238">
        <v>0</v>
      </c>
      <c r="Q85" s="240">
        <f t="shared" si="4"/>
        <v>0</v>
      </c>
      <c r="R85" s="3">
        <v>0</v>
      </c>
      <c r="S85" s="3">
        <v>0</v>
      </c>
      <c r="T85" s="3">
        <v>40.1</v>
      </c>
      <c r="U85" s="3">
        <v>0</v>
      </c>
      <c r="V85" s="3">
        <v>0</v>
      </c>
      <c r="W85" s="3">
        <v>0</v>
      </c>
      <c r="X85" s="3">
        <v>1.6679999999999999</v>
      </c>
      <c r="Y85" s="3">
        <v>0</v>
      </c>
      <c r="Z85" s="3">
        <v>0</v>
      </c>
      <c r="AA85" s="3">
        <v>0</v>
      </c>
      <c r="AB85" s="3">
        <v>9.5</v>
      </c>
      <c r="AC85" s="3">
        <v>5.6</v>
      </c>
      <c r="AD85" s="3">
        <v>0</v>
      </c>
      <c r="AE85" s="3">
        <v>0</v>
      </c>
      <c r="AF85" s="3">
        <v>0</v>
      </c>
      <c r="AG85" s="3">
        <v>0</v>
      </c>
      <c r="AJ85" s="3">
        <f t="shared" si="3"/>
        <v>57.838000000000001</v>
      </c>
      <c r="AL85" s="3">
        <f>IFERROR(VLOOKUP(B85,Totalt!$B$1:$BD$409,MATCH("totalt tillförda bränslen:",Totalt!$B$1:$BC$1,0),FALSE),"")</f>
        <v>57.838000000000008</v>
      </c>
      <c r="AN85" s="3">
        <f t="shared" si="5"/>
        <v>-7.1054273576010019E-15</v>
      </c>
    </row>
    <row r="86" spans="1:40" x14ac:dyDescent="0.25">
      <c r="B86" s="3" t="s">
        <v>96</v>
      </c>
      <c r="C86" s="3">
        <v>0</v>
      </c>
      <c r="D86" s="3">
        <v>0</v>
      </c>
      <c r="E86" s="3">
        <v>0</v>
      </c>
      <c r="F86" s="3">
        <v>0</v>
      </c>
      <c r="G86" s="3">
        <v>0</v>
      </c>
      <c r="H86" s="3">
        <v>0</v>
      </c>
      <c r="I86" s="3">
        <v>0.7</v>
      </c>
      <c r="J86" s="3">
        <v>0</v>
      </c>
      <c r="K86" s="3">
        <v>0</v>
      </c>
      <c r="L86" s="3">
        <v>0</v>
      </c>
      <c r="M86" s="238">
        <v>0</v>
      </c>
      <c r="N86" s="3">
        <v>0</v>
      </c>
      <c r="O86" s="3">
        <v>0</v>
      </c>
      <c r="P86" s="238">
        <v>0</v>
      </c>
      <c r="Q86" s="240">
        <f t="shared" si="4"/>
        <v>0</v>
      </c>
      <c r="R86" s="3">
        <v>0</v>
      </c>
      <c r="S86" s="3">
        <v>0</v>
      </c>
      <c r="T86" s="3">
        <v>24.3</v>
      </c>
      <c r="U86" s="3">
        <v>0</v>
      </c>
      <c r="V86" s="3">
        <v>0</v>
      </c>
      <c r="W86" s="3">
        <v>0</v>
      </c>
      <c r="X86" s="3">
        <v>0.66600000000000004</v>
      </c>
      <c r="Y86" s="3">
        <v>0</v>
      </c>
      <c r="Z86" s="3">
        <v>0</v>
      </c>
      <c r="AA86" s="3">
        <v>0</v>
      </c>
      <c r="AB86" s="3">
        <v>0</v>
      </c>
      <c r="AC86" s="3">
        <v>0</v>
      </c>
      <c r="AD86" s="3">
        <v>0</v>
      </c>
      <c r="AE86" s="3">
        <v>0</v>
      </c>
      <c r="AF86" s="3">
        <v>0</v>
      </c>
      <c r="AG86" s="3">
        <v>0</v>
      </c>
      <c r="AJ86" s="3">
        <f t="shared" si="3"/>
        <v>25.666</v>
      </c>
      <c r="AL86" s="3">
        <f>IFERROR(VLOOKUP(B86,Totalt!$B$1:$BD$409,MATCH("totalt tillförda bränslen:",Totalt!$B$1:$BC$1,0),FALSE),"")</f>
        <v>25.666</v>
      </c>
      <c r="AN86" s="3">
        <f t="shared" si="5"/>
        <v>0</v>
      </c>
    </row>
    <row r="87" spans="1:40" x14ac:dyDescent="0.25">
      <c r="B87" s="3" t="s">
        <v>97</v>
      </c>
      <c r="C87" s="3">
        <v>0</v>
      </c>
      <c r="D87" s="3">
        <v>0</v>
      </c>
      <c r="E87" s="3">
        <v>0</v>
      </c>
      <c r="F87" s="3">
        <v>0</v>
      </c>
      <c r="G87" s="3">
        <v>0</v>
      </c>
      <c r="H87" s="3">
        <v>0</v>
      </c>
      <c r="I87" s="3">
        <v>0.39400000000000002</v>
      </c>
      <c r="J87" s="3">
        <v>0</v>
      </c>
      <c r="K87" s="3">
        <v>0</v>
      </c>
      <c r="L87" s="3">
        <v>0</v>
      </c>
      <c r="M87" s="238">
        <v>0</v>
      </c>
      <c r="N87" s="3">
        <v>0</v>
      </c>
      <c r="O87" s="3">
        <v>0</v>
      </c>
      <c r="P87" s="238">
        <v>0</v>
      </c>
      <c r="Q87" s="240">
        <f t="shared" si="4"/>
        <v>0</v>
      </c>
      <c r="R87" s="3">
        <v>0</v>
      </c>
      <c r="S87" s="3">
        <v>0</v>
      </c>
      <c r="T87" s="3">
        <v>3.637</v>
      </c>
      <c r="U87" s="3">
        <v>0</v>
      </c>
      <c r="V87" s="3">
        <v>0</v>
      </c>
      <c r="W87" s="3">
        <v>0</v>
      </c>
      <c r="X87" s="3">
        <v>6.9330000000000003E-2</v>
      </c>
      <c r="Y87" s="3">
        <v>0</v>
      </c>
      <c r="Z87" s="3">
        <v>0</v>
      </c>
      <c r="AA87" s="3">
        <v>0</v>
      </c>
      <c r="AB87" s="3">
        <v>0</v>
      </c>
      <c r="AC87" s="3">
        <v>0</v>
      </c>
      <c r="AD87" s="3">
        <v>0</v>
      </c>
      <c r="AE87" s="3">
        <v>0</v>
      </c>
      <c r="AF87" s="3">
        <v>0</v>
      </c>
      <c r="AG87" s="3">
        <v>0</v>
      </c>
      <c r="AJ87" s="3">
        <f t="shared" si="3"/>
        <v>4.1003299999999996</v>
      </c>
      <c r="AL87" s="3">
        <f>IFERROR(VLOOKUP(B87,Totalt!$B$1:$BD$409,MATCH("totalt tillförda bränslen:",Totalt!$B$1:$BC$1,0),FALSE),"")</f>
        <v>4.1003299999999996</v>
      </c>
      <c r="AN87" s="3">
        <f t="shared" si="5"/>
        <v>0</v>
      </c>
    </row>
    <row r="88" spans="1:40" x14ac:dyDescent="0.25">
      <c r="B88" s="3" t="s">
        <v>98</v>
      </c>
      <c r="C88" s="3">
        <v>0</v>
      </c>
      <c r="D88" s="3">
        <v>0</v>
      </c>
      <c r="E88" s="3">
        <v>0.53600000000000003</v>
      </c>
      <c r="F88" s="3">
        <v>0</v>
      </c>
      <c r="G88" s="3">
        <v>0</v>
      </c>
      <c r="H88" s="3">
        <v>0</v>
      </c>
      <c r="I88" s="3">
        <v>0.8</v>
      </c>
      <c r="J88" s="3">
        <v>0</v>
      </c>
      <c r="K88" s="3">
        <v>0</v>
      </c>
      <c r="L88" s="3">
        <v>0</v>
      </c>
      <c r="M88" s="238">
        <v>0</v>
      </c>
      <c r="N88" s="3">
        <v>0</v>
      </c>
      <c r="O88" s="3">
        <v>0</v>
      </c>
      <c r="P88" s="238">
        <v>22.49</v>
      </c>
      <c r="Q88" s="240">
        <f t="shared" si="4"/>
        <v>11.244999999999999</v>
      </c>
      <c r="R88" s="3">
        <v>3.657</v>
      </c>
      <c r="S88" s="3">
        <v>29.164999999999999</v>
      </c>
      <c r="T88" s="3">
        <v>18.084</v>
      </c>
      <c r="U88" s="3">
        <v>0</v>
      </c>
      <c r="V88" s="3">
        <v>0</v>
      </c>
      <c r="W88" s="3">
        <v>0</v>
      </c>
      <c r="X88" s="3">
        <v>1.3440000000000001</v>
      </c>
      <c r="Y88" s="3">
        <v>7.4749999999999996</v>
      </c>
      <c r="Z88" s="3">
        <v>0</v>
      </c>
      <c r="AA88" s="3">
        <v>0</v>
      </c>
      <c r="AB88" s="3">
        <v>0</v>
      </c>
      <c r="AC88" s="3">
        <v>0</v>
      </c>
      <c r="AD88" s="3">
        <v>0</v>
      </c>
      <c r="AE88" s="3">
        <v>1.43</v>
      </c>
      <c r="AF88" s="3">
        <v>0</v>
      </c>
      <c r="AG88" s="3">
        <v>24.350999999999999</v>
      </c>
      <c r="AJ88" s="3">
        <f t="shared" si="3"/>
        <v>98.087000000000003</v>
      </c>
      <c r="AL88" s="3">
        <f>IFERROR(VLOOKUP(B88,Totalt!$B$1:$BD$409,MATCH("totalt tillförda bränslen:",Totalt!$B$1:$BC$1,0),FALSE),"")</f>
        <v>98.086999999999989</v>
      </c>
      <c r="AN88" s="3">
        <f t="shared" si="5"/>
        <v>1.4210854715202004E-14</v>
      </c>
    </row>
    <row r="89" spans="1:40" x14ac:dyDescent="0.25">
      <c r="B89" s="3" t="s">
        <v>99</v>
      </c>
      <c r="C89" s="3">
        <v>0</v>
      </c>
      <c r="D89" s="3">
        <v>0</v>
      </c>
      <c r="E89" s="3">
        <v>0</v>
      </c>
      <c r="F89" s="3">
        <v>0</v>
      </c>
      <c r="G89" s="3">
        <v>8.8000000000000007</v>
      </c>
      <c r="H89" s="3">
        <v>0</v>
      </c>
      <c r="I89" s="3">
        <v>1.9</v>
      </c>
      <c r="J89" s="3">
        <v>0</v>
      </c>
      <c r="K89" s="3">
        <v>0</v>
      </c>
      <c r="L89" s="3">
        <v>0</v>
      </c>
      <c r="M89" s="238">
        <v>0</v>
      </c>
      <c r="N89" s="3">
        <v>0</v>
      </c>
      <c r="O89" s="3">
        <v>0</v>
      </c>
      <c r="P89" s="238">
        <v>0</v>
      </c>
      <c r="Q89" s="240">
        <f t="shared" si="4"/>
        <v>0</v>
      </c>
      <c r="R89" s="3">
        <v>0</v>
      </c>
      <c r="S89" s="3">
        <v>0</v>
      </c>
      <c r="T89" s="3">
        <v>0</v>
      </c>
      <c r="U89" s="3">
        <v>0</v>
      </c>
      <c r="V89" s="3">
        <v>0</v>
      </c>
      <c r="W89" s="3">
        <v>0</v>
      </c>
      <c r="X89" s="3">
        <v>1.875</v>
      </c>
      <c r="Y89" s="3">
        <v>0</v>
      </c>
      <c r="Z89" s="3">
        <v>52.5</v>
      </c>
      <c r="AA89" s="3">
        <v>0</v>
      </c>
      <c r="AB89" s="3">
        <v>7.5</v>
      </c>
      <c r="AC89" s="3">
        <v>15</v>
      </c>
      <c r="AD89" s="3">
        <v>0</v>
      </c>
      <c r="AE89" s="3">
        <v>0</v>
      </c>
      <c r="AF89" s="3">
        <v>0</v>
      </c>
      <c r="AG89" s="3">
        <v>0</v>
      </c>
      <c r="AJ89" s="3">
        <f t="shared" si="3"/>
        <v>87.575000000000003</v>
      </c>
      <c r="AL89" s="3">
        <f>IFERROR(VLOOKUP(B89,Totalt!$B$1:$BD$409,MATCH("totalt tillförda bränslen:",Totalt!$B$1:$BC$1,0),FALSE),"")</f>
        <v>87.575000000000003</v>
      </c>
      <c r="AN89" s="3">
        <f t="shared" si="5"/>
        <v>0</v>
      </c>
    </row>
    <row r="90" spans="1:40" x14ac:dyDescent="0.25">
      <c r="A90" s="3" t="s">
        <v>100</v>
      </c>
      <c r="Q90" s="240">
        <f t="shared" si="4"/>
        <v>0</v>
      </c>
      <c r="AJ90" s="3">
        <f t="shared" si="3"/>
        <v>0</v>
      </c>
      <c r="AL90" s="3" t="str">
        <f>IFERROR(VLOOKUP(B90,Totalt!$B$1:$BD$409,MATCH("totalt tillförda bränslen:",Totalt!$B$1:$BC$1,0),FALSE),"")</f>
        <v/>
      </c>
      <c r="AN90" s="3" t="str">
        <f t="shared" si="5"/>
        <v/>
      </c>
    </row>
    <row r="91" spans="1:40" x14ac:dyDescent="0.25">
      <c r="B91" s="3" t="s">
        <v>101</v>
      </c>
      <c r="C91" s="3">
        <v>0</v>
      </c>
      <c r="D91" s="3">
        <v>8.2222200000000001</v>
      </c>
      <c r="E91" s="3">
        <v>0</v>
      </c>
      <c r="F91" s="3">
        <v>0</v>
      </c>
      <c r="G91" s="3">
        <v>0</v>
      </c>
      <c r="H91" s="3">
        <v>0</v>
      </c>
      <c r="I91" s="3">
        <v>0.111111</v>
      </c>
      <c r="J91" s="3">
        <v>0</v>
      </c>
      <c r="K91" s="3">
        <v>0</v>
      </c>
      <c r="L91" s="3">
        <v>0</v>
      </c>
      <c r="M91" s="238">
        <v>0</v>
      </c>
      <c r="N91" s="3">
        <v>0</v>
      </c>
      <c r="O91" s="3">
        <v>0</v>
      </c>
      <c r="P91" s="238">
        <v>0</v>
      </c>
      <c r="Q91" s="240">
        <f t="shared" si="4"/>
        <v>0</v>
      </c>
      <c r="R91" s="3">
        <v>0</v>
      </c>
      <c r="S91" s="3">
        <v>0</v>
      </c>
      <c r="T91" s="3">
        <v>0</v>
      </c>
      <c r="U91" s="3">
        <v>0</v>
      </c>
      <c r="V91" s="3">
        <v>0</v>
      </c>
      <c r="W91" s="3">
        <v>0</v>
      </c>
      <c r="X91" s="3">
        <v>0.21299999999999999</v>
      </c>
      <c r="Y91" s="3">
        <v>0</v>
      </c>
      <c r="Z91" s="3">
        <v>0</v>
      </c>
      <c r="AA91" s="3">
        <v>0</v>
      </c>
      <c r="AB91" s="3">
        <v>0</v>
      </c>
      <c r="AC91" s="3">
        <v>0</v>
      </c>
      <c r="AD91" s="3">
        <v>0</v>
      </c>
      <c r="AE91" s="3">
        <v>0</v>
      </c>
      <c r="AF91" s="3">
        <v>0</v>
      </c>
      <c r="AG91" s="3">
        <v>0</v>
      </c>
      <c r="AJ91" s="3">
        <f t="shared" si="3"/>
        <v>8.5463309999999986</v>
      </c>
      <c r="AL91" s="3">
        <f>IFERROR(VLOOKUP(B91,Totalt!$B$1:$BD$409,MATCH("totalt tillförda bränslen:",Totalt!$B$1:$BC$1,0),FALSE),"")</f>
        <v>8.5463309999999986</v>
      </c>
      <c r="AN91" s="3">
        <f t="shared" si="5"/>
        <v>0</v>
      </c>
    </row>
    <row r="92" spans="1:40" x14ac:dyDescent="0.25">
      <c r="A92" s="3" t="s">
        <v>102</v>
      </c>
      <c r="Q92" s="240">
        <f t="shared" si="4"/>
        <v>0</v>
      </c>
      <c r="AJ92" s="3">
        <f t="shared" si="3"/>
        <v>0</v>
      </c>
      <c r="AL92" s="3" t="str">
        <f>IFERROR(VLOOKUP(B92,Totalt!$B$1:$BD$409,MATCH("totalt tillförda bränslen:",Totalt!$B$1:$BC$1,0),FALSE),"")</f>
        <v/>
      </c>
      <c r="AN92" s="3" t="str">
        <f t="shared" si="5"/>
        <v/>
      </c>
    </row>
    <row r="93" spans="1:40" x14ac:dyDescent="0.25">
      <c r="B93" s="3" t="s">
        <v>103</v>
      </c>
      <c r="C93" s="3">
        <v>0</v>
      </c>
      <c r="D93" s="3">
        <v>94.660200000000003</v>
      </c>
      <c r="E93" s="3">
        <v>0</v>
      </c>
      <c r="F93" s="3">
        <v>3</v>
      </c>
      <c r="G93" s="3">
        <v>0</v>
      </c>
      <c r="H93" s="3">
        <v>0</v>
      </c>
      <c r="I93" s="3">
        <v>0.66261300000000001</v>
      </c>
      <c r="J93" s="3">
        <v>0</v>
      </c>
      <c r="K93" s="3">
        <v>0</v>
      </c>
      <c r="L93" s="3">
        <v>0</v>
      </c>
      <c r="M93" s="238">
        <v>0</v>
      </c>
      <c r="N93" s="3">
        <v>0</v>
      </c>
      <c r="O93" s="3">
        <v>0</v>
      </c>
      <c r="P93" s="238">
        <v>24</v>
      </c>
      <c r="Q93" s="240">
        <f t="shared" si="4"/>
        <v>12</v>
      </c>
      <c r="R93" s="3">
        <v>0</v>
      </c>
      <c r="S93" s="3">
        <v>3</v>
      </c>
      <c r="T93" s="3">
        <v>11</v>
      </c>
      <c r="U93" s="3">
        <v>0</v>
      </c>
      <c r="V93" s="3">
        <v>0</v>
      </c>
      <c r="W93" s="3">
        <v>0</v>
      </c>
      <c r="X93" s="3">
        <v>2.96658</v>
      </c>
      <c r="Y93" s="3">
        <v>0</v>
      </c>
      <c r="Z93" s="3">
        <v>0</v>
      </c>
      <c r="AA93" s="3">
        <v>0</v>
      </c>
      <c r="AB93" s="3">
        <v>0</v>
      </c>
      <c r="AC93" s="3">
        <v>0</v>
      </c>
      <c r="AD93" s="3">
        <v>0</v>
      </c>
      <c r="AE93" s="3">
        <v>0</v>
      </c>
      <c r="AF93" s="3">
        <v>0</v>
      </c>
      <c r="AG93" s="3">
        <v>2.6635300000000002</v>
      </c>
      <c r="AJ93" s="3">
        <f t="shared" si="3"/>
        <v>129.952923</v>
      </c>
      <c r="AL93" s="3">
        <f>IFERROR(VLOOKUP(B93,Totalt!$B$1:$BD$409,MATCH("totalt tillförda bränslen:",Totalt!$B$1:$BC$1,0),FALSE),"")</f>
        <v>129.952923</v>
      </c>
      <c r="AN93" s="3">
        <f t="shared" si="5"/>
        <v>0</v>
      </c>
    </row>
    <row r="94" spans="1:40" x14ac:dyDescent="0.25">
      <c r="B94" s="3" t="s">
        <v>104</v>
      </c>
      <c r="C94" s="3">
        <v>0</v>
      </c>
      <c r="D94" s="3">
        <v>0</v>
      </c>
      <c r="E94" s="3">
        <v>0</v>
      </c>
      <c r="F94" s="3">
        <v>1.4159999999999999</v>
      </c>
      <c r="G94" s="3">
        <v>0</v>
      </c>
      <c r="H94" s="3">
        <v>0</v>
      </c>
      <c r="I94" s="3">
        <v>0.05</v>
      </c>
      <c r="J94" s="3">
        <v>0</v>
      </c>
      <c r="K94" s="3">
        <v>0</v>
      </c>
      <c r="L94" s="3">
        <v>0</v>
      </c>
      <c r="M94" s="238">
        <v>0</v>
      </c>
      <c r="N94" s="3">
        <v>0</v>
      </c>
      <c r="O94" s="3">
        <v>0</v>
      </c>
      <c r="P94" s="238">
        <v>0</v>
      </c>
      <c r="Q94" s="240">
        <f t="shared" si="4"/>
        <v>0</v>
      </c>
      <c r="R94" s="3">
        <v>0</v>
      </c>
      <c r="S94" s="3">
        <v>1.4159999999999999</v>
      </c>
      <c r="T94" s="3">
        <v>1.4179999999999999</v>
      </c>
      <c r="U94" s="3">
        <v>0</v>
      </c>
      <c r="V94" s="3">
        <v>0</v>
      </c>
      <c r="W94" s="3">
        <v>0</v>
      </c>
      <c r="X94" s="3">
        <v>7.911E-2</v>
      </c>
      <c r="Y94" s="3">
        <v>0</v>
      </c>
      <c r="Z94" s="3">
        <v>0</v>
      </c>
      <c r="AA94" s="3">
        <v>0</v>
      </c>
      <c r="AB94" s="3">
        <v>0</v>
      </c>
      <c r="AC94" s="3">
        <v>0</v>
      </c>
      <c r="AD94" s="3">
        <v>0</v>
      </c>
      <c r="AE94" s="3">
        <v>0</v>
      </c>
      <c r="AF94" s="3">
        <v>0</v>
      </c>
      <c r="AG94" s="3">
        <v>0</v>
      </c>
      <c r="AJ94" s="3">
        <f t="shared" si="3"/>
        <v>4.3791099999999998</v>
      </c>
      <c r="AL94" s="3">
        <f>IFERROR(VLOOKUP(B94,Totalt!$B$1:$BD$409,MATCH("totalt tillförda bränslen:",Totalt!$B$1:$BC$1,0),FALSE),"")</f>
        <v>4.3791099999999998</v>
      </c>
      <c r="AN94" s="3">
        <f t="shared" si="5"/>
        <v>0</v>
      </c>
    </row>
    <row r="95" spans="1:40" x14ac:dyDescent="0.25">
      <c r="B95" s="3" t="s">
        <v>105</v>
      </c>
      <c r="C95" s="3">
        <v>0</v>
      </c>
      <c r="D95" s="3">
        <v>0</v>
      </c>
      <c r="E95" s="3">
        <v>0</v>
      </c>
      <c r="F95" s="3">
        <v>6.66</v>
      </c>
      <c r="G95" s="3">
        <v>0</v>
      </c>
      <c r="H95" s="3">
        <v>0</v>
      </c>
      <c r="I95" s="3">
        <v>4.2999999999999997E-2</v>
      </c>
      <c r="J95" s="3">
        <v>0</v>
      </c>
      <c r="K95" s="3">
        <v>0</v>
      </c>
      <c r="L95" s="3">
        <v>0</v>
      </c>
      <c r="M95" s="238">
        <v>0</v>
      </c>
      <c r="N95" s="3">
        <v>0</v>
      </c>
      <c r="O95" s="3">
        <v>0</v>
      </c>
      <c r="P95" s="238">
        <v>0</v>
      </c>
      <c r="Q95" s="240">
        <f t="shared" si="4"/>
        <v>0</v>
      </c>
      <c r="R95" s="3">
        <v>0</v>
      </c>
      <c r="S95" s="3">
        <v>6.66</v>
      </c>
      <c r="T95" s="3">
        <v>6.67</v>
      </c>
      <c r="U95" s="3">
        <v>0</v>
      </c>
      <c r="V95" s="3">
        <v>0</v>
      </c>
      <c r="W95" s="3">
        <v>0</v>
      </c>
      <c r="X95" s="3">
        <v>0.39345000000000002</v>
      </c>
      <c r="Y95" s="3">
        <v>0</v>
      </c>
      <c r="Z95" s="3">
        <v>0</v>
      </c>
      <c r="AA95" s="3">
        <v>0</v>
      </c>
      <c r="AB95" s="3">
        <v>0</v>
      </c>
      <c r="AC95" s="3">
        <v>0</v>
      </c>
      <c r="AD95" s="3">
        <v>0</v>
      </c>
      <c r="AE95" s="3">
        <v>0</v>
      </c>
      <c r="AF95" s="3">
        <v>0</v>
      </c>
      <c r="AG95" s="3">
        <v>0</v>
      </c>
      <c r="AJ95" s="3">
        <f t="shared" si="3"/>
        <v>20.426450000000003</v>
      </c>
      <c r="AL95" s="3">
        <f>IFERROR(VLOOKUP(B95,Totalt!$B$1:$BD$409,MATCH("totalt tillförda bränslen:",Totalt!$B$1:$BC$1,0),FALSE),"")</f>
        <v>20.426450000000003</v>
      </c>
      <c r="AN95" s="3">
        <f t="shared" si="5"/>
        <v>0</v>
      </c>
    </row>
    <row r="96" spans="1:40" x14ac:dyDescent="0.25">
      <c r="A96" s="3" t="s">
        <v>106</v>
      </c>
      <c r="Q96" s="240">
        <f t="shared" si="4"/>
        <v>0</v>
      </c>
      <c r="AJ96" s="3">
        <f t="shared" si="3"/>
        <v>0</v>
      </c>
      <c r="AL96" s="3" t="str">
        <f>IFERROR(VLOOKUP(B96,Totalt!$B$1:$BD$409,MATCH("totalt tillförda bränslen:",Totalt!$B$1:$BC$1,0),FALSE),"")</f>
        <v/>
      </c>
      <c r="AN96" s="3" t="str">
        <f t="shared" si="5"/>
        <v/>
      </c>
    </row>
    <row r="97" spans="1:40" x14ac:dyDescent="0.25">
      <c r="B97" s="3" t="s">
        <v>107</v>
      </c>
      <c r="C97" s="3">
        <v>0</v>
      </c>
      <c r="D97" s="3">
        <v>0</v>
      </c>
      <c r="E97" s="3">
        <v>0</v>
      </c>
      <c r="F97" s="3">
        <v>0</v>
      </c>
      <c r="G97" s="3">
        <v>0</v>
      </c>
      <c r="H97" s="3">
        <v>0.17199999999999999</v>
      </c>
      <c r="I97" s="3">
        <v>2.415</v>
      </c>
      <c r="J97" s="3">
        <v>0</v>
      </c>
      <c r="K97" s="3">
        <v>0</v>
      </c>
      <c r="L97" s="3">
        <v>0</v>
      </c>
      <c r="M97" s="238">
        <v>0</v>
      </c>
      <c r="N97" s="3">
        <v>0</v>
      </c>
      <c r="O97" s="3">
        <v>0</v>
      </c>
      <c r="P97" s="238">
        <v>0</v>
      </c>
      <c r="Q97" s="240">
        <f t="shared" si="4"/>
        <v>0</v>
      </c>
      <c r="R97" s="3">
        <v>0</v>
      </c>
      <c r="S97" s="3">
        <v>0</v>
      </c>
      <c r="T97" s="3">
        <v>2.069</v>
      </c>
      <c r="U97" s="3">
        <v>0</v>
      </c>
      <c r="V97" s="3">
        <v>0</v>
      </c>
      <c r="W97" s="3">
        <v>0</v>
      </c>
      <c r="X97" s="3">
        <v>0.91818</v>
      </c>
      <c r="Y97" s="3">
        <v>11.295999999999999</v>
      </c>
      <c r="Z97" s="3">
        <v>17.815999999999999</v>
      </c>
      <c r="AA97" s="3">
        <v>0</v>
      </c>
      <c r="AB97" s="3">
        <v>0.06</v>
      </c>
      <c r="AC97" s="3">
        <v>0.21299999999999999</v>
      </c>
      <c r="AD97" s="3">
        <v>14.063499999999999</v>
      </c>
      <c r="AE97" s="3">
        <v>0</v>
      </c>
      <c r="AF97" s="3">
        <v>0</v>
      </c>
      <c r="AG97" s="3">
        <v>0</v>
      </c>
      <c r="AJ97" s="3">
        <f t="shared" si="3"/>
        <v>49.022679999999994</v>
      </c>
      <c r="AL97" s="3">
        <f>IFERROR(VLOOKUP(B97,Totalt!$B$1:$BD$409,MATCH("totalt tillförda bränslen:",Totalt!$B$1:$BC$1,0),FALSE),"")</f>
        <v>49.022679999999994</v>
      </c>
      <c r="AN97" s="3">
        <f t="shared" si="5"/>
        <v>0</v>
      </c>
    </row>
    <row r="98" spans="1:40" x14ac:dyDescent="0.25">
      <c r="A98" s="3" t="s">
        <v>108</v>
      </c>
      <c r="Q98" s="240">
        <f t="shared" si="4"/>
        <v>0</v>
      </c>
      <c r="AJ98" s="3">
        <f t="shared" si="3"/>
        <v>0</v>
      </c>
      <c r="AL98" s="3" t="str">
        <f>IFERROR(VLOOKUP(B98,Totalt!$B$1:$BD$409,MATCH("totalt tillförda bränslen:",Totalt!$B$1:$BC$1,0),FALSE),"")</f>
        <v/>
      </c>
      <c r="AN98" s="3" t="str">
        <f t="shared" si="5"/>
        <v/>
      </c>
    </row>
    <row r="99" spans="1:40" x14ac:dyDescent="0.25">
      <c r="B99" s="3" t="s">
        <v>109</v>
      </c>
      <c r="C99" s="3">
        <v>0</v>
      </c>
      <c r="D99" s="3">
        <v>0</v>
      </c>
      <c r="E99" s="3">
        <v>0</v>
      </c>
      <c r="F99" s="3">
        <v>6.6929999999999996</v>
      </c>
      <c r="G99" s="3">
        <v>0</v>
      </c>
      <c r="H99" s="3">
        <v>0</v>
      </c>
      <c r="I99" s="3">
        <v>0.6</v>
      </c>
      <c r="J99" s="3">
        <v>0</v>
      </c>
      <c r="K99" s="3">
        <v>0</v>
      </c>
      <c r="L99" s="3">
        <v>0</v>
      </c>
      <c r="M99" s="238">
        <v>0</v>
      </c>
      <c r="N99" s="3">
        <v>0</v>
      </c>
      <c r="O99" s="3">
        <v>0</v>
      </c>
      <c r="P99" s="238">
        <v>4.6500000000000004</v>
      </c>
      <c r="Q99" s="240">
        <f t="shared" si="4"/>
        <v>2.3250000000000002</v>
      </c>
      <c r="R99" s="3">
        <v>0</v>
      </c>
      <c r="S99" s="3">
        <v>0</v>
      </c>
      <c r="T99" s="3">
        <v>0</v>
      </c>
      <c r="U99" s="3">
        <v>0</v>
      </c>
      <c r="V99" s="3">
        <v>0</v>
      </c>
      <c r="W99" s="3">
        <v>0</v>
      </c>
      <c r="X99" s="3">
        <v>0.379</v>
      </c>
      <c r="Y99" s="3">
        <v>0</v>
      </c>
      <c r="Z99" s="3">
        <v>0</v>
      </c>
      <c r="AA99" s="3">
        <v>0</v>
      </c>
      <c r="AB99" s="3">
        <v>0</v>
      </c>
      <c r="AC99" s="3">
        <v>0</v>
      </c>
      <c r="AD99" s="3">
        <v>0</v>
      </c>
      <c r="AE99" s="3">
        <v>0</v>
      </c>
      <c r="AF99" s="3">
        <v>0</v>
      </c>
      <c r="AG99" s="3">
        <v>11.124700000000001</v>
      </c>
      <c r="AJ99" s="3">
        <f t="shared" si="3"/>
        <v>21.121700000000004</v>
      </c>
      <c r="AL99" s="3">
        <f>IFERROR(VLOOKUP(B99,Totalt!$B$1:$BD$409,MATCH("totalt tillförda bränslen:",Totalt!$B$1:$BC$1,0),FALSE),"")</f>
        <v>21.121700000000001</v>
      </c>
      <c r="AN99" s="3">
        <f t="shared" si="5"/>
        <v>3.5527136788005009E-15</v>
      </c>
    </row>
    <row r="100" spans="1:40" x14ac:dyDescent="0.25">
      <c r="B100" s="3" t="s">
        <v>110</v>
      </c>
      <c r="C100" s="3">
        <v>0</v>
      </c>
      <c r="D100" s="3">
        <v>0</v>
      </c>
      <c r="E100" s="3">
        <v>0</v>
      </c>
      <c r="F100" s="3">
        <v>0</v>
      </c>
      <c r="G100" s="3">
        <v>0</v>
      </c>
      <c r="H100" s="3">
        <v>0</v>
      </c>
      <c r="I100" s="3">
        <v>0.29899999999999999</v>
      </c>
      <c r="J100" s="3">
        <v>0</v>
      </c>
      <c r="K100" s="3">
        <v>0</v>
      </c>
      <c r="L100" s="3">
        <v>0</v>
      </c>
      <c r="M100" s="238">
        <v>0</v>
      </c>
      <c r="N100" s="3">
        <v>0</v>
      </c>
      <c r="O100" s="3">
        <v>0</v>
      </c>
      <c r="P100" s="238">
        <v>0</v>
      </c>
      <c r="Q100" s="240">
        <f t="shared" si="4"/>
        <v>0</v>
      </c>
      <c r="R100" s="3">
        <v>2.0590000000000002</v>
      </c>
      <c r="S100" s="3">
        <v>0</v>
      </c>
      <c r="T100" s="3">
        <v>0</v>
      </c>
      <c r="U100" s="3">
        <v>0</v>
      </c>
      <c r="V100" s="3">
        <v>0</v>
      </c>
      <c r="W100" s="3">
        <v>0</v>
      </c>
      <c r="X100" s="3">
        <v>0.152</v>
      </c>
      <c r="Y100" s="3">
        <v>0</v>
      </c>
      <c r="Z100" s="3">
        <v>0</v>
      </c>
      <c r="AA100" s="3">
        <v>0</v>
      </c>
      <c r="AB100" s="3">
        <v>0</v>
      </c>
      <c r="AC100" s="3">
        <v>0</v>
      </c>
      <c r="AD100" s="3">
        <v>0</v>
      </c>
      <c r="AE100" s="3">
        <v>0</v>
      </c>
      <c r="AF100" s="3">
        <v>0</v>
      </c>
      <c r="AG100" s="3">
        <v>38.190800000000003</v>
      </c>
      <c r="AJ100" s="3">
        <f t="shared" si="3"/>
        <v>40.700800000000001</v>
      </c>
      <c r="AL100" s="3">
        <f>IFERROR(VLOOKUP(B100,Totalt!$B$1:$BD$409,MATCH("totalt tillförda bränslen:",Totalt!$B$1:$BC$1,0),FALSE),"")</f>
        <v>40.700800000000001</v>
      </c>
      <c r="AN100" s="3">
        <f t="shared" si="5"/>
        <v>0</v>
      </c>
    </row>
    <row r="101" spans="1:40" x14ac:dyDescent="0.25">
      <c r="A101" s="3" t="s">
        <v>111</v>
      </c>
      <c r="Q101" s="240">
        <f t="shared" si="4"/>
        <v>0</v>
      </c>
      <c r="AJ101" s="3">
        <f t="shared" si="3"/>
        <v>0</v>
      </c>
      <c r="AL101" s="3" t="str">
        <f>IFERROR(VLOOKUP(B101,Totalt!$B$1:$BD$409,MATCH("totalt tillförda bränslen:",Totalt!$B$1:$BC$1,0),FALSE),"")</f>
        <v/>
      </c>
      <c r="AN101" s="3" t="str">
        <f t="shared" si="5"/>
        <v/>
      </c>
    </row>
    <row r="102" spans="1:40" x14ac:dyDescent="0.25">
      <c r="B102" s="3" t="s">
        <v>112</v>
      </c>
      <c r="C102" s="3">
        <v>0</v>
      </c>
      <c r="D102" s="3">
        <v>0</v>
      </c>
      <c r="E102" s="3">
        <v>0</v>
      </c>
      <c r="F102" s="3">
        <v>0</v>
      </c>
      <c r="G102" s="3">
        <v>0</v>
      </c>
      <c r="H102" s="3">
        <v>0</v>
      </c>
      <c r="I102" s="3">
        <v>0.45</v>
      </c>
      <c r="J102" s="3">
        <v>0</v>
      </c>
      <c r="K102" s="3">
        <v>0</v>
      </c>
      <c r="L102" s="3">
        <v>0</v>
      </c>
      <c r="M102" s="238">
        <v>0</v>
      </c>
      <c r="N102" s="3">
        <v>0</v>
      </c>
      <c r="O102" s="3">
        <v>0</v>
      </c>
      <c r="P102" s="238">
        <v>17</v>
      </c>
      <c r="Q102" s="240">
        <f t="shared" si="4"/>
        <v>8.5</v>
      </c>
      <c r="R102" s="3">
        <v>0</v>
      </c>
      <c r="S102" s="3">
        <v>2.5</v>
      </c>
      <c r="T102" s="3">
        <v>0</v>
      </c>
      <c r="U102" s="3">
        <v>0</v>
      </c>
      <c r="V102" s="3">
        <v>0</v>
      </c>
      <c r="W102" s="3">
        <v>0</v>
      </c>
      <c r="X102" s="3">
        <v>1.4</v>
      </c>
      <c r="Y102" s="3">
        <v>0</v>
      </c>
      <c r="Z102" s="3">
        <v>2.56</v>
      </c>
      <c r="AA102" s="3">
        <v>0</v>
      </c>
      <c r="AB102" s="3">
        <v>0</v>
      </c>
      <c r="AC102" s="3">
        <v>0</v>
      </c>
      <c r="AD102" s="3">
        <v>0</v>
      </c>
      <c r="AE102" s="3">
        <v>0</v>
      </c>
      <c r="AF102" s="3">
        <v>0</v>
      </c>
      <c r="AG102" s="3">
        <v>48.6</v>
      </c>
      <c r="AJ102" s="3">
        <f t="shared" si="3"/>
        <v>64.009999999999991</v>
      </c>
      <c r="AL102" s="3">
        <f>IFERROR(VLOOKUP(B102,Totalt!$B$1:$BD$409,MATCH("totalt tillförda bränslen:",Totalt!$B$1:$BC$1,0),FALSE),"")</f>
        <v>64.010000000000005</v>
      </c>
      <c r="AN102" s="3">
        <f t="shared" si="5"/>
        <v>-1.4210854715202004E-14</v>
      </c>
    </row>
    <row r="103" spans="1:40" x14ac:dyDescent="0.25">
      <c r="A103" s="3" t="s">
        <v>113</v>
      </c>
      <c r="Q103" s="240">
        <f t="shared" si="4"/>
        <v>0</v>
      </c>
      <c r="AJ103" s="3">
        <f t="shared" si="3"/>
        <v>0</v>
      </c>
      <c r="AL103" s="3" t="str">
        <f>IFERROR(VLOOKUP(B103,Totalt!$B$1:$BD$409,MATCH("totalt tillförda bränslen:",Totalt!$B$1:$BC$1,0),FALSE),"")</f>
        <v/>
      </c>
      <c r="AN103" s="3" t="str">
        <f t="shared" si="5"/>
        <v/>
      </c>
    </row>
    <row r="104" spans="1:40" x14ac:dyDescent="0.25">
      <c r="B104" s="3" t="s">
        <v>114</v>
      </c>
      <c r="C104" s="3">
        <v>0</v>
      </c>
      <c r="D104" s="3">
        <v>0</v>
      </c>
      <c r="E104" s="3">
        <v>0</v>
      </c>
      <c r="F104" s="3">
        <v>0</v>
      </c>
      <c r="G104" s="3">
        <v>0</v>
      </c>
      <c r="H104" s="3">
        <v>5</v>
      </c>
      <c r="I104" s="3">
        <v>10.1737</v>
      </c>
      <c r="J104" s="3">
        <v>0</v>
      </c>
      <c r="K104" s="3">
        <v>0</v>
      </c>
      <c r="L104" s="3">
        <v>25.1693</v>
      </c>
      <c r="M104" s="238">
        <v>3.66859</v>
      </c>
      <c r="N104" s="3">
        <v>0</v>
      </c>
      <c r="O104" s="3">
        <v>104.872</v>
      </c>
      <c r="P104" s="238">
        <v>42</v>
      </c>
      <c r="Q104" s="240">
        <f t="shared" si="4"/>
        <v>21</v>
      </c>
      <c r="R104" s="3">
        <v>0</v>
      </c>
      <c r="S104" s="3">
        <v>0.52436099999999997</v>
      </c>
      <c r="T104" s="3">
        <v>3.6705299999999998</v>
      </c>
      <c r="U104" s="3">
        <v>0</v>
      </c>
      <c r="V104" s="3">
        <v>0</v>
      </c>
      <c r="W104" s="3">
        <v>0</v>
      </c>
      <c r="X104" s="3">
        <v>4.66859</v>
      </c>
      <c r="Y104" s="3">
        <v>0</v>
      </c>
      <c r="Z104" s="3">
        <v>42</v>
      </c>
      <c r="AA104" s="3">
        <v>0</v>
      </c>
      <c r="AB104" s="3">
        <v>0</v>
      </c>
      <c r="AC104" s="3">
        <v>0</v>
      </c>
      <c r="AD104" s="3">
        <v>1.89232</v>
      </c>
      <c r="AE104" s="3">
        <v>0</v>
      </c>
      <c r="AF104" s="3">
        <v>0</v>
      </c>
      <c r="AG104" s="3">
        <v>15.2065</v>
      </c>
      <c r="AJ104" s="3">
        <f t="shared" si="3"/>
        <v>234.177301</v>
      </c>
      <c r="AL104" s="3">
        <f>IFERROR(VLOOKUP(B104,Totalt!$B$1:$BD$409,MATCH("totalt tillförda bränslen:",Totalt!$B$1:$BC$1,0),FALSE),"")</f>
        <v>234.17730100000003</v>
      </c>
      <c r="AN104" s="3">
        <f t="shared" si="5"/>
        <v>-2.8421709430404007E-14</v>
      </c>
    </row>
    <row r="105" spans="1:40" x14ac:dyDescent="0.25">
      <c r="A105" s="3" t="s">
        <v>115</v>
      </c>
      <c r="Q105" s="240">
        <f t="shared" si="4"/>
        <v>0</v>
      </c>
      <c r="AJ105" s="3">
        <f t="shared" si="3"/>
        <v>0</v>
      </c>
      <c r="AL105" s="3" t="str">
        <f>IFERROR(VLOOKUP(B105,Totalt!$B$1:$BD$409,MATCH("totalt tillförda bränslen:",Totalt!$B$1:$BC$1,0),FALSE),"")</f>
        <v/>
      </c>
      <c r="AN105" s="3" t="str">
        <f t="shared" si="5"/>
        <v/>
      </c>
    </row>
    <row r="106" spans="1:40" x14ac:dyDescent="0.25">
      <c r="B106" s="3" t="s">
        <v>116</v>
      </c>
      <c r="C106" s="3">
        <v>0</v>
      </c>
      <c r="D106" s="3">
        <v>0</v>
      </c>
      <c r="E106" s="3">
        <v>0</v>
      </c>
      <c r="F106" s="3">
        <v>0</v>
      </c>
      <c r="G106" s="3">
        <v>0</v>
      </c>
      <c r="H106" s="3">
        <v>0</v>
      </c>
      <c r="I106" s="3">
        <v>0</v>
      </c>
      <c r="J106" s="3">
        <v>0</v>
      </c>
      <c r="K106" s="3">
        <v>0</v>
      </c>
      <c r="L106" s="3">
        <v>0</v>
      </c>
      <c r="M106" s="238">
        <v>0</v>
      </c>
      <c r="N106" s="3">
        <v>0</v>
      </c>
      <c r="O106" s="3">
        <v>0</v>
      </c>
      <c r="P106" s="238">
        <v>0</v>
      </c>
      <c r="Q106" s="240">
        <f t="shared" si="4"/>
        <v>0</v>
      </c>
      <c r="R106" s="3">
        <v>0</v>
      </c>
      <c r="S106" s="3">
        <v>0</v>
      </c>
      <c r="T106" s="3">
        <v>0</v>
      </c>
      <c r="U106" s="3">
        <v>0</v>
      </c>
      <c r="V106" s="3">
        <v>0</v>
      </c>
      <c r="W106" s="3">
        <v>0</v>
      </c>
      <c r="X106" s="3">
        <v>0</v>
      </c>
      <c r="Y106" s="3">
        <v>0</v>
      </c>
      <c r="Z106" s="3">
        <v>0</v>
      </c>
      <c r="AA106" s="3">
        <v>0</v>
      </c>
      <c r="AB106" s="3">
        <v>0</v>
      </c>
      <c r="AC106" s="3">
        <v>0</v>
      </c>
      <c r="AD106" s="3">
        <v>0</v>
      </c>
      <c r="AE106" s="3">
        <v>0</v>
      </c>
      <c r="AF106" s="3">
        <v>0</v>
      </c>
      <c r="AG106" s="3">
        <v>0</v>
      </c>
      <c r="AJ106" s="3">
        <f t="shared" si="3"/>
        <v>0</v>
      </c>
      <c r="AL106" s="3">
        <f>IFERROR(VLOOKUP(B106,Totalt!$B$1:$BD$409,MATCH("totalt tillförda bränslen:",Totalt!$B$1:$BC$1,0),FALSE),"")</f>
        <v>0</v>
      </c>
      <c r="AN106" s="3">
        <f t="shared" si="5"/>
        <v>0</v>
      </c>
    </row>
    <row r="107" spans="1:40" x14ac:dyDescent="0.25">
      <c r="B107" s="3" t="s">
        <v>117</v>
      </c>
      <c r="C107" s="3">
        <v>0</v>
      </c>
      <c r="D107" s="3">
        <v>0</v>
      </c>
      <c r="E107" s="3">
        <v>0</v>
      </c>
      <c r="F107" s="3">
        <v>0</v>
      </c>
      <c r="G107" s="3">
        <v>0</v>
      </c>
      <c r="H107" s="3">
        <v>0</v>
      </c>
      <c r="I107" s="3">
        <v>0</v>
      </c>
      <c r="J107" s="3">
        <v>0</v>
      </c>
      <c r="K107" s="3">
        <v>0</v>
      </c>
      <c r="L107" s="3">
        <v>0</v>
      </c>
      <c r="M107" s="238">
        <v>0</v>
      </c>
      <c r="N107" s="3">
        <v>0</v>
      </c>
      <c r="O107" s="3">
        <v>0</v>
      </c>
      <c r="P107" s="238">
        <v>0</v>
      </c>
      <c r="Q107" s="240">
        <f t="shared" si="4"/>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J107" s="3">
        <f t="shared" si="3"/>
        <v>0</v>
      </c>
      <c r="AL107" s="3">
        <f>IFERROR(VLOOKUP(B107,Totalt!$B$1:$BD$409,MATCH("totalt tillförda bränslen:",Totalt!$B$1:$BC$1,0),FALSE),"")</f>
        <v>0</v>
      </c>
      <c r="AN107" s="3">
        <f t="shared" si="5"/>
        <v>0</v>
      </c>
    </row>
    <row r="108" spans="1:40" x14ac:dyDescent="0.25">
      <c r="B108" s="3" t="s">
        <v>118</v>
      </c>
      <c r="C108" s="3">
        <v>0</v>
      </c>
      <c r="D108" s="3">
        <v>0</v>
      </c>
      <c r="E108" s="3">
        <v>0</v>
      </c>
      <c r="F108" s="3">
        <v>0</v>
      </c>
      <c r="G108" s="3">
        <v>0</v>
      </c>
      <c r="H108" s="3">
        <v>0</v>
      </c>
      <c r="I108" s="3">
        <v>0</v>
      </c>
      <c r="J108" s="3">
        <v>0</v>
      </c>
      <c r="K108" s="3">
        <v>0</v>
      </c>
      <c r="L108" s="3">
        <v>0</v>
      </c>
      <c r="M108" s="238">
        <v>0</v>
      </c>
      <c r="N108" s="3">
        <v>0</v>
      </c>
      <c r="O108" s="3">
        <v>0</v>
      </c>
      <c r="P108" s="238">
        <v>0</v>
      </c>
      <c r="Q108" s="240">
        <f t="shared" si="4"/>
        <v>0</v>
      </c>
      <c r="R108" s="3">
        <v>0</v>
      </c>
      <c r="S108" s="3">
        <v>0</v>
      </c>
      <c r="T108" s="3">
        <v>0</v>
      </c>
      <c r="U108" s="3">
        <v>0</v>
      </c>
      <c r="V108" s="3">
        <v>0</v>
      </c>
      <c r="W108" s="3">
        <v>0</v>
      </c>
      <c r="X108" s="3">
        <v>0</v>
      </c>
      <c r="Y108" s="3">
        <v>0</v>
      </c>
      <c r="Z108" s="3">
        <v>0</v>
      </c>
      <c r="AA108" s="3">
        <v>0</v>
      </c>
      <c r="AB108" s="3">
        <v>0</v>
      </c>
      <c r="AC108" s="3">
        <v>0</v>
      </c>
      <c r="AD108" s="3">
        <v>0</v>
      </c>
      <c r="AE108" s="3">
        <v>0</v>
      </c>
      <c r="AF108" s="3">
        <v>0</v>
      </c>
      <c r="AG108" s="3">
        <v>0</v>
      </c>
      <c r="AJ108" s="3">
        <f t="shared" si="3"/>
        <v>0</v>
      </c>
      <c r="AL108" s="3">
        <f>IFERROR(VLOOKUP(B108,Totalt!$B$1:$BD$409,MATCH("totalt tillförda bränslen:",Totalt!$B$1:$BC$1,0),FALSE),"")</f>
        <v>0</v>
      </c>
      <c r="AN108" s="3">
        <f t="shared" si="5"/>
        <v>0</v>
      </c>
    </row>
    <row r="109" spans="1:40" x14ac:dyDescent="0.25">
      <c r="B109" s="3" t="s">
        <v>119</v>
      </c>
      <c r="C109" s="3">
        <v>0</v>
      </c>
      <c r="D109" s="3">
        <v>0</v>
      </c>
      <c r="E109" s="3">
        <v>0</v>
      </c>
      <c r="F109" s="3">
        <v>0</v>
      </c>
      <c r="G109" s="3">
        <v>0</v>
      </c>
      <c r="H109" s="3">
        <v>0</v>
      </c>
      <c r="I109" s="3">
        <v>0</v>
      </c>
      <c r="J109" s="3">
        <v>0</v>
      </c>
      <c r="K109" s="3">
        <v>0</v>
      </c>
      <c r="L109" s="3">
        <v>0</v>
      </c>
      <c r="M109" s="238">
        <v>0</v>
      </c>
      <c r="N109" s="3">
        <v>0</v>
      </c>
      <c r="O109" s="3">
        <v>0</v>
      </c>
      <c r="P109" s="238">
        <v>0</v>
      </c>
      <c r="Q109" s="240">
        <f t="shared" si="4"/>
        <v>0</v>
      </c>
      <c r="R109" s="3">
        <v>0</v>
      </c>
      <c r="S109" s="3">
        <v>0</v>
      </c>
      <c r="T109" s="3">
        <v>0</v>
      </c>
      <c r="U109" s="3">
        <v>0</v>
      </c>
      <c r="V109" s="3">
        <v>0</v>
      </c>
      <c r="W109" s="3">
        <v>0</v>
      </c>
      <c r="X109" s="3">
        <v>0</v>
      </c>
      <c r="Y109" s="3">
        <v>0</v>
      </c>
      <c r="Z109" s="3">
        <v>0</v>
      </c>
      <c r="AA109" s="3">
        <v>0</v>
      </c>
      <c r="AB109" s="3">
        <v>0</v>
      </c>
      <c r="AC109" s="3">
        <v>0</v>
      </c>
      <c r="AD109" s="3">
        <v>0</v>
      </c>
      <c r="AE109" s="3">
        <v>0</v>
      </c>
      <c r="AF109" s="3">
        <v>0</v>
      </c>
      <c r="AG109" s="3">
        <v>0</v>
      </c>
      <c r="AJ109" s="3">
        <f t="shared" si="3"/>
        <v>0</v>
      </c>
      <c r="AL109" s="3">
        <f>IFERROR(VLOOKUP(B109,Totalt!$B$1:$BD$409,MATCH("totalt tillförda bränslen:",Totalt!$B$1:$BC$1,0),FALSE),"")</f>
        <v>0</v>
      </c>
      <c r="AN109" s="3">
        <f t="shared" si="5"/>
        <v>0</v>
      </c>
    </row>
    <row r="110" spans="1:40" x14ac:dyDescent="0.25">
      <c r="B110" s="3" t="s">
        <v>120</v>
      </c>
      <c r="C110" s="3">
        <v>0</v>
      </c>
      <c r="D110" s="3">
        <v>0</v>
      </c>
      <c r="E110" s="3">
        <v>0</v>
      </c>
      <c r="F110" s="3">
        <v>0</v>
      </c>
      <c r="G110" s="3">
        <v>0</v>
      </c>
      <c r="H110" s="3">
        <v>0</v>
      </c>
      <c r="I110" s="3">
        <v>0</v>
      </c>
      <c r="J110" s="3">
        <v>0</v>
      </c>
      <c r="K110" s="3">
        <v>0</v>
      </c>
      <c r="L110" s="3">
        <v>0</v>
      </c>
      <c r="M110" s="238">
        <v>0</v>
      </c>
      <c r="N110" s="3">
        <v>0</v>
      </c>
      <c r="O110" s="3">
        <v>0</v>
      </c>
      <c r="P110" s="238">
        <v>0</v>
      </c>
      <c r="Q110" s="240">
        <f t="shared" si="4"/>
        <v>0</v>
      </c>
      <c r="R110" s="3">
        <v>0</v>
      </c>
      <c r="S110" s="3">
        <v>0</v>
      </c>
      <c r="T110" s="3">
        <v>0</v>
      </c>
      <c r="U110" s="3">
        <v>0</v>
      </c>
      <c r="V110" s="3">
        <v>0</v>
      </c>
      <c r="W110" s="3">
        <v>0</v>
      </c>
      <c r="X110" s="3">
        <v>0</v>
      </c>
      <c r="Y110" s="3">
        <v>0</v>
      </c>
      <c r="Z110" s="3">
        <v>0</v>
      </c>
      <c r="AA110" s="3">
        <v>0</v>
      </c>
      <c r="AB110" s="3">
        <v>0</v>
      </c>
      <c r="AC110" s="3">
        <v>0</v>
      </c>
      <c r="AD110" s="3">
        <v>0</v>
      </c>
      <c r="AE110" s="3">
        <v>0</v>
      </c>
      <c r="AF110" s="3">
        <v>0</v>
      </c>
      <c r="AG110" s="3">
        <v>0</v>
      </c>
      <c r="AJ110" s="3">
        <f t="shared" si="3"/>
        <v>0</v>
      </c>
      <c r="AL110" s="3">
        <f>IFERROR(VLOOKUP(B110,Totalt!$B$1:$BD$409,MATCH("totalt tillförda bränslen:",Totalt!$B$1:$BC$1,0),FALSE),"")</f>
        <v>0</v>
      </c>
      <c r="AN110" s="3">
        <f t="shared" si="5"/>
        <v>0</v>
      </c>
    </row>
    <row r="111" spans="1:40" x14ac:dyDescent="0.25">
      <c r="B111" s="3" t="s">
        <v>121</v>
      </c>
      <c r="C111" s="3">
        <v>0</v>
      </c>
      <c r="D111" s="3">
        <v>0</v>
      </c>
      <c r="E111" s="3">
        <v>0</v>
      </c>
      <c r="F111" s="3">
        <v>0</v>
      </c>
      <c r="G111" s="3">
        <v>0</v>
      </c>
      <c r="H111" s="3">
        <v>0</v>
      </c>
      <c r="I111" s="3">
        <v>0</v>
      </c>
      <c r="J111" s="3">
        <v>0</v>
      </c>
      <c r="K111" s="3">
        <v>0</v>
      </c>
      <c r="L111" s="3">
        <v>0</v>
      </c>
      <c r="M111" s="238">
        <v>0</v>
      </c>
      <c r="N111" s="3">
        <v>0</v>
      </c>
      <c r="O111" s="3">
        <v>0</v>
      </c>
      <c r="P111" s="238">
        <v>0</v>
      </c>
      <c r="Q111" s="240">
        <f t="shared" si="4"/>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J111" s="3">
        <f t="shared" si="3"/>
        <v>0</v>
      </c>
      <c r="AL111" s="3">
        <f>IFERROR(VLOOKUP(B111,Totalt!$B$1:$BD$409,MATCH("totalt tillförda bränslen:",Totalt!$B$1:$BC$1,0),FALSE),"")</f>
        <v>0</v>
      </c>
      <c r="AN111" s="3">
        <f t="shared" si="5"/>
        <v>0</v>
      </c>
    </row>
    <row r="112" spans="1:40" x14ac:dyDescent="0.25">
      <c r="B112" s="3" t="s">
        <v>122</v>
      </c>
      <c r="C112" s="3">
        <v>0</v>
      </c>
      <c r="D112" s="3">
        <v>0</v>
      </c>
      <c r="E112" s="3">
        <v>0</v>
      </c>
      <c r="F112" s="3">
        <v>0</v>
      </c>
      <c r="G112" s="3">
        <v>0</v>
      </c>
      <c r="H112" s="3">
        <v>0</v>
      </c>
      <c r="I112" s="3">
        <v>0</v>
      </c>
      <c r="J112" s="3">
        <v>0</v>
      </c>
      <c r="K112" s="3">
        <v>0</v>
      </c>
      <c r="L112" s="3">
        <v>0</v>
      </c>
      <c r="M112" s="238">
        <v>0</v>
      </c>
      <c r="N112" s="3">
        <v>0</v>
      </c>
      <c r="O112" s="3">
        <v>0</v>
      </c>
      <c r="P112" s="238">
        <v>0</v>
      </c>
      <c r="Q112" s="240">
        <f t="shared" si="4"/>
        <v>0</v>
      </c>
      <c r="R112" s="3">
        <v>0</v>
      </c>
      <c r="S112" s="3">
        <v>0</v>
      </c>
      <c r="T112" s="3">
        <v>0</v>
      </c>
      <c r="U112" s="3">
        <v>0</v>
      </c>
      <c r="V112" s="3">
        <v>0</v>
      </c>
      <c r="W112" s="3">
        <v>0</v>
      </c>
      <c r="X112" s="3">
        <v>0</v>
      </c>
      <c r="Y112" s="3">
        <v>0</v>
      </c>
      <c r="Z112" s="3">
        <v>0</v>
      </c>
      <c r="AA112" s="3">
        <v>0</v>
      </c>
      <c r="AB112" s="3">
        <v>0</v>
      </c>
      <c r="AC112" s="3">
        <v>0</v>
      </c>
      <c r="AD112" s="3">
        <v>0</v>
      </c>
      <c r="AE112" s="3">
        <v>0</v>
      </c>
      <c r="AF112" s="3">
        <v>0</v>
      </c>
      <c r="AG112" s="3">
        <v>0</v>
      </c>
      <c r="AJ112" s="3">
        <f t="shared" si="3"/>
        <v>0</v>
      </c>
      <c r="AL112" s="3">
        <f>IFERROR(VLOOKUP(B112,Totalt!$B$1:$BD$409,MATCH("totalt tillförda bränslen:",Totalt!$B$1:$BC$1,0),FALSE),"")</f>
        <v>0</v>
      </c>
      <c r="AN112" s="3">
        <f t="shared" si="5"/>
        <v>0</v>
      </c>
    </row>
    <row r="113" spans="1:40" x14ac:dyDescent="0.25">
      <c r="A113" s="3" t="s">
        <v>123</v>
      </c>
      <c r="Q113" s="240">
        <f t="shared" si="4"/>
        <v>0</v>
      </c>
      <c r="AJ113" s="3">
        <f t="shared" si="3"/>
        <v>0</v>
      </c>
      <c r="AL113" s="3" t="str">
        <f>IFERROR(VLOOKUP(B113,Totalt!$B$1:$BD$409,MATCH("totalt tillförda bränslen:",Totalt!$B$1:$BC$1,0),FALSE),"")</f>
        <v/>
      </c>
      <c r="AN113" s="3" t="str">
        <f t="shared" si="5"/>
        <v/>
      </c>
    </row>
    <row r="114" spans="1:40" x14ac:dyDescent="0.25">
      <c r="B114" s="3" t="s">
        <v>124</v>
      </c>
      <c r="C114" s="3">
        <v>0</v>
      </c>
      <c r="D114" s="3">
        <v>0</v>
      </c>
      <c r="E114" s="3">
        <v>2.1746099999999999</v>
      </c>
      <c r="F114" s="3">
        <v>119.83799999999999</v>
      </c>
      <c r="G114" s="3">
        <v>7.99</v>
      </c>
      <c r="H114" s="3">
        <v>0</v>
      </c>
      <c r="I114" s="3">
        <v>1.4480299999999999</v>
      </c>
      <c r="J114" s="3">
        <v>0</v>
      </c>
      <c r="K114" s="3">
        <v>4.3040000000000003</v>
      </c>
      <c r="L114" s="3">
        <v>387.15499999999997</v>
      </c>
      <c r="M114" s="238">
        <v>12.2057</v>
      </c>
      <c r="N114" s="3">
        <v>0</v>
      </c>
      <c r="O114" s="3">
        <v>0</v>
      </c>
      <c r="P114" s="238">
        <v>315.74</v>
      </c>
      <c r="Q114" s="240">
        <f t="shared" si="4"/>
        <v>157.87</v>
      </c>
      <c r="R114" s="3">
        <v>0</v>
      </c>
      <c r="S114" s="3">
        <v>5</v>
      </c>
      <c r="T114" s="3">
        <v>0</v>
      </c>
      <c r="U114" s="3">
        <v>0</v>
      </c>
      <c r="V114" s="3">
        <v>0</v>
      </c>
      <c r="W114" s="3">
        <v>0</v>
      </c>
      <c r="X114" s="3">
        <v>25.4057</v>
      </c>
      <c r="Y114" s="3">
        <v>0</v>
      </c>
      <c r="Z114" s="3">
        <v>0</v>
      </c>
      <c r="AA114" s="3">
        <v>0</v>
      </c>
      <c r="AB114" s="3">
        <v>0</v>
      </c>
      <c r="AC114" s="3">
        <v>0</v>
      </c>
      <c r="AD114" s="3">
        <v>0</v>
      </c>
      <c r="AE114" s="3">
        <v>0</v>
      </c>
      <c r="AF114" s="3">
        <v>0</v>
      </c>
      <c r="AG114" s="3">
        <v>0</v>
      </c>
      <c r="AJ114" s="3">
        <f t="shared" si="3"/>
        <v>711.18534</v>
      </c>
      <c r="AL114" s="3">
        <f>IFERROR(VLOOKUP(B114,Totalt!$B$1:$BD$409,MATCH("totalt tillförda bränslen:",Totalt!$B$1:$BC$1,0),FALSE),"")</f>
        <v>711.18534</v>
      </c>
      <c r="AN114" s="3">
        <f t="shared" si="5"/>
        <v>0</v>
      </c>
    </row>
    <row r="115" spans="1:40" x14ac:dyDescent="0.25">
      <c r="B115" s="3" t="s">
        <v>125</v>
      </c>
      <c r="C115" s="3">
        <v>0</v>
      </c>
      <c r="D115" s="3">
        <v>0</v>
      </c>
      <c r="E115" s="3">
        <v>0</v>
      </c>
      <c r="F115" s="3">
        <v>0</v>
      </c>
      <c r="G115" s="3">
        <v>0</v>
      </c>
      <c r="H115" s="3">
        <v>0</v>
      </c>
      <c r="I115" s="3">
        <v>0.14000000000000001</v>
      </c>
      <c r="J115" s="3">
        <v>0</v>
      </c>
      <c r="K115" s="3">
        <v>0</v>
      </c>
      <c r="L115" s="3">
        <v>0</v>
      </c>
      <c r="M115" s="238">
        <v>0</v>
      </c>
      <c r="N115" s="3">
        <v>0</v>
      </c>
      <c r="O115" s="3">
        <v>0</v>
      </c>
      <c r="P115" s="238">
        <v>0</v>
      </c>
      <c r="Q115" s="240">
        <f t="shared" si="4"/>
        <v>0</v>
      </c>
      <c r="R115" s="3">
        <v>0</v>
      </c>
      <c r="S115" s="3">
        <v>0</v>
      </c>
      <c r="T115" s="3">
        <v>0</v>
      </c>
      <c r="U115" s="3">
        <v>0</v>
      </c>
      <c r="V115" s="3">
        <v>0</v>
      </c>
      <c r="W115" s="3">
        <v>0</v>
      </c>
      <c r="X115" s="3">
        <v>0.02</v>
      </c>
      <c r="Y115" s="3">
        <v>0</v>
      </c>
      <c r="Z115" s="3">
        <v>0.75900000000000001</v>
      </c>
      <c r="AA115" s="3">
        <v>0</v>
      </c>
      <c r="AB115" s="3">
        <v>0</v>
      </c>
      <c r="AC115" s="3">
        <v>0</v>
      </c>
      <c r="AD115" s="3">
        <v>0</v>
      </c>
      <c r="AE115" s="3">
        <v>0</v>
      </c>
      <c r="AF115" s="3">
        <v>0</v>
      </c>
      <c r="AG115" s="3">
        <v>0</v>
      </c>
      <c r="AJ115" s="3">
        <f t="shared" si="3"/>
        <v>0.91900000000000004</v>
      </c>
      <c r="AL115" s="3">
        <f>IFERROR(VLOOKUP(B115,Totalt!$B$1:$BD$409,MATCH("totalt tillförda bränslen:",Totalt!$B$1:$BC$1,0),FALSE),"")</f>
        <v>0.91900000000000004</v>
      </c>
      <c r="AN115" s="3">
        <f t="shared" si="5"/>
        <v>0</v>
      </c>
    </row>
    <row r="116" spans="1:40" x14ac:dyDescent="0.25">
      <c r="B116" s="3" t="s">
        <v>126</v>
      </c>
      <c r="C116" s="3">
        <v>0</v>
      </c>
      <c r="D116" s="3">
        <v>0</v>
      </c>
      <c r="E116" s="3">
        <v>0</v>
      </c>
      <c r="F116" s="3">
        <v>0</v>
      </c>
      <c r="G116" s="3">
        <v>2.3849999999999998</v>
      </c>
      <c r="H116" s="3">
        <v>0</v>
      </c>
      <c r="I116" s="3">
        <v>2.9000000000000001E-2</v>
      </c>
      <c r="J116" s="3">
        <v>0</v>
      </c>
      <c r="K116" s="3">
        <v>0</v>
      </c>
      <c r="L116" s="3">
        <v>0</v>
      </c>
      <c r="M116" s="238">
        <v>0</v>
      </c>
      <c r="N116" s="3">
        <v>0</v>
      </c>
      <c r="O116" s="3">
        <v>0</v>
      </c>
      <c r="P116" s="238">
        <v>0</v>
      </c>
      <c r="Q116" s="240">
        <f t="shared" si="4"/>
        <v>0</v>
      </c>
      <c r="R116" s="3">
        <v>0</v>
      </c>
      <c r="S116" s="3">
        <v>0</v>
      </c>
      <c r="T116" s="3">
        <v>0</v>
      </c>
      <c r="U116" s="3">
        <v>0</v>
      </c>
      <c r="V116" s="3">
        <v>0</v>
      </c>
      <c r="W116" s="3">
        <v>0</v>
      </c>
      <c r="X116" s="3">
        <v>0.2</v>
      </c>
      <c r="Y116" s="3">
        <v>0</v>
      </c>
      <c r="Z116" s="3">
        <v>5.7279999999999998</v>
      </c>
      <c r="AA116" s="3">
        <v>0</v>
      </c>
      <c r="AB116" s="3">
        <v>0</v>
      </c>
      <c r="AC116" s="3">
        <v>0</v>
      </c>
      <c r="AD116" s="3">
        <v>0</v>
      </c>
      <c r="AE116" s="3">
        <v>0</v>
      </c>
      <c r="AF116" s="3">
        <v>0</v>
      </c>
      <c r="AG116" s="3">
        <v>0</v>
      </c>
      <c r="AJ116" s="3">
        <f t="shared" si="3"/>
        <v>8.3419999999999987</v>
      </c>
      <c r="AL116" s="3">
        <f>IFERROR(VLOOKUP(B116,Totalt!$B$1:$BD$409,MATCH("totalt tillförda bränslen:",Totalt!$B$1:$BC$1,0),FALSE),"")</f>
        <v>8.3419999999999987</v>
      </c>
      <c r="AN116" s="3">
        <f t="shared" si="5"/>
        <v>0</v>
      </c>
    </row>
    <row r="117" spans="1:40" x14ac:dyDescent="0.25">
      <c r="A117" s="3" t="s">
        <v>127</v>
      </c>
      <c r="Q117" s="240">
        <f t="shared" si="4"/>
        <v>0</v>
      </c>
      <c r="AJ117" s="3">
        <f t="shared" si="3"/>
        <v>0</v>
      </c>
      <c r="AL117" s="3" t="str">
        <f>IFERROR(VLOOKUP(B117,Totalt!$B$1:$BD$409,MATCH("totalt tillförda bränslen:",Totalt!$B$1:$BC$1,0),FALSE),"")</f>
        <v/>
      </c>
      <c r="AN117" s="3" t="str">
        <f t="shared" si="5"/>
        <v/>
      </c>
    </row>
    <row r="118" spans="1:40" x14ac:dyDescent="0.25">
      <c r="B118" s="3" t="s">
        <v>128</v>
      </c>
      <c r="C118" s="3">
        <v>0</v>
      </c>
      <c r="D118" s="3">
        <v>0</v>
      </c>
      <c r="E118" s="3">
        <v>0</v>
      </c>
      <c r="F118" s="3">
        <v>13.9886</v>
      </c>
      <c r="G118" s="3">
        <v>0.79526399999999997</v>
      </c>
      <c r="H118" s="3">
        <v>0</v>
      </c>
      <c r="I118" s="3">
        <v>0</v>
      </c>
      <c r="J118" s="3">
        <v>0</v>
      </c>
      <c r="K118" s="3">
        <v>0</v>
      </c>
      <c r="L118" s="3">
        <v>89.590199999999996</v>
      </c>
      <c r="M118" s="238">
        <v>0</v>
      </c>
      <c r="N118" s="3">
        <v>0</v>
      </c>
      <c r="O118" s="3">
        <v>0</v>
      </c>
      <c r="P118" s="238">
        <v>0</v>
      </c>
      <c r="Q118" s="240">
        <f t="shared" si="4"/>
        <v>0</v>
      </c>
      <c r="R118" s="3">
        <v>0</v>
      </c>
      <c r="S118" s="3">
        <v>0</v>
      </c>
      <c r="T118" s="3">
        <v>0</v>
      </c>
      <c r="U118" s="3">
        <v>0</v>
      </c>
      <c r="V118" s="3">
        <v>0</v>
      </c>
      <c r="W118" s="3">
        <v>0</v>
      </c>
      <c r="X118" s="3">
        <v>3.012</v>
      </c>
      <c r="Y118" s="3">
        <v>4</v>
      </c>
      <c r="Z118" s="3">
        <v>0</v>
      </c>
      <c r="AA118" s="3">
        <v>0</v>
      </c>
      <c r="AB118" s="3">
        <v>0</v>
      </c>
      <c r="AC118" s="3">
        <v>0</v>
      </c>
      <c r="AD118" s="3">
        <v>0</v>
      </c>
      <c r="AE118" s="3">
        <v>0</v>
      </c>
      <c r="AF118" s="3">
        <v>0</v>
      </c>
      <c r="AG118" s="3">
        <v>6.67997</v>
      </c>
      <c r="AJ118" s="3">
        <f t="shared" si="3"/>
        <v>118.06603399999999</v>
      </c>
      <c r="AL118" s="3">
        <f>IFERROR(VLOOKUP(B118,Totalt!$B$1:$BD$409,MATCH("totalt tillförda bränslen:",Totalt!$B$1:$BC$1,0),FALSE),"")</f>
        <v>118.066034</v>
      </c>
      <c r="AN118" s="3">
        <f t="shared" si="5"/>
        <v>-1.4210854715202004E-14</v>
      </c>
    </row>
    <row r="119" spans="1:40" x14ac:dyDescent="0.25">
      <c r="B119" s="3" t="s">
        <v>129</v>
      </c>
      <c r="C119" s="3">
        <v>0</v>
      </c>
      <c r="D119" s="3">
        <v>0</v>
      </c>
      <c r="E119" s="3">
        <v>0</v>
      </c>
      <c r="F119" s="3">
        <v>0</v>
      </c>
      <c r="G119" s="3">
        <v>7.0000000000000007E-2</v>
      </c>
      <c r="H119" s="3">
        <v>0</v>
      </c>
      <c r="I119" s="3">
        <v>0</v>
      </c>
      <c r="J119" s="3">
        <v>0</v>
      </c>
      <c r="K119" s="3">
        <v>0</v>
      </c>
      <c r="L119" s="3">
        <v>0</v>
      </c>
      <c r="M119" s="238">
        <v>0</v>
      </c>
      <c r="N119" s="3">
        <v>0</v>
      </c>
      <c r="O119" s="3">
        <v>0</v>
      </c>
      <c r="P119" s="238">
        <v>0</v>
      </c>
      <c r="Q119" s="240">
        <f t="shared" si="4"/>
        <v>0</v>
      </c>
      <c r="R119" s="3">
        <v>0</v>
      </c>
      <c r="S119" s="3">
        <v>0</v>
      </c>
      <c r="T119" s="3">
        <v>0</v>
      </c>
      <c r="U119" s="3">
        <v>0</v>
      </c>
      <c r="V119" s="3">
        <v>0</v>
      </c>
      <c r="W119" s="3">
        <v>0</v>
      </c>
      <c r="X119" s="3">
        <v>0.27600000000000002</v>
      </c>
      <c r="Y119" s="3">
        <v>12.834</v>
      </c>
      <c r="Z119" s="3">
        <v>0</v>
      </c>
      <c r="AA119" s="3">
        <v>0</v>
      </c>
      <c r="AB119" s="3">
        <v>0</v>
      </c>
      <c r="AC119" s="3">
        <v>0</v>
      </c>
      <c r="AD119" s="3">
        <v>0</v>
      </c>
      <c r="AE119" s="3">
        <v>0</v>
      </c>
      <c r="AF119" s="3">
        <v>0</v>
      </c>
      <c r="AG119" s="3">
        <v>0</v>
      </c>
      <c r="AJ119" s="3">
        <f t="shared" si="3"/>
        <v>13.18</v>
      </c>
      <c r="AL119" s="3">
        <f>IFERROR(VLOOKUP(B119,Totalt!$B$1:$BD$409,MATCH("totalt tillförda bränslen:",Totalt!$B$1:$BC$1,0),FALSE),"")</f>
        <v>13.18</v>
      </c>
      <c r="AN119" s="3">
        <f t="shared" si="5"/>
        <v>0</v>
      </c>
    </row>
    <row r="120" spans="1:40" x14ac:dyDescent="0.25">
      <c r="B120" s="3" t="s">
        <v>130</v>
      </c>
      <c r="C120" s="3">
        <v>0</v>
      </c>
      <c r="D120" s="3">
        <v>0</v>
      </c>
      <c r="E120" s="3">
        <v>0</v>
      </c>
      <c r="F120" s="3">
        <v>0</v>
      </c>
      <c r="G120" s="3">
        <v>0</v>
      </c>
      <c r="H120" s="3">
        <v>0.14599999999999999</v>
      </c>
      <c r="I120" s="3">
        <v>0</v>
      </c>
      <c r="J120" s="3">
        <v>0</v>
      </c>
      <c r="K120" s="3">
        <v>0</v>
      </c>
      <c r="L120" s="3">
        <v>0</v>
      </c>
      <c r="M120" s="238">
        <v>0</v>
      </c>
      <c r="N120" s="3">
        <v>0</v>
      </c>
      <c r="O120" s="3">
        <v>0</v>
      </c>
      <c r="P120" s="238">
        <v>0</v>
      </c>
      <c r="Q120" s="240">
        <f t="shared" si="4"/>
        <v>0</v>
      </c>
      <c r="R120" s="3">
        <v>0</v>
      </c>
      <c r="S120" s="3">
        <v>0</v>
      </c>
      <c r="T120" s="3">
        <v>0</v>
      </c>
      <c r="U120" s="3">
        <v>0</v>
      </c>
      <c r="V120" s="3">
        <v>0</v>
      </c>
      <c r="W120" s="3">
        <v>0</v>
      </c>
      <c r="X120" s="3">
        <v>0.13200000000000001</v>
      </c>
      <c r="Y120" s="3">
        <v>0</v>
      </c>
      <c r="Z120" s="3">
        <v>5.4889999999999999</v>
      </c>
      <c r="AA120" s="3">
        <v>0</v>
      </c>
      <c r="AB120" s="3">
        <v>0</v>
      </c>
      <c r="AC120" s="3">
        <v>0</v>
      </c>
      <c r="AD120" s="3">
        <v>0</v>
      </c>
      <c r="AE120" s="3">
        <v>0</v>
      </c>
      <c r="AF120" s="3">
        <v>0</v>
      </c>
      <c r="AG120" s="3">
        <v>0</v>
      </c>
      <c r="AJ120" s="3">
        <f t="shared" si="3"/>
        <v>5.7669999999999995</v>
      </c>
      <c r="AL120" s="3">
        <f>IFERROR(VLOOKUP(B120,Totalt!$B$1:$BD$409,MATCH("totalt tillförda bränslen:",Totalt!$B$1:$BC$1,0),FALSE),"")</f>
        <v>5.7669999999999995</v>
      </c>
      <c r="AN120" s="3">
        <f t="shared" si="5"/>
        <v>0</v>
      </c>
    </row>
    <row r="121" spans="1:40" x14ac:dyDescent="0.25">
      <c r="A121" s="3" t="s">
        <v>131</v>
      </c>
      <c r="Q121" s="240">
        <f t="shared" si="4"/>
        <v>0</v>
      </c>
      <c r="AJ121" s="3">
        <f t="shared" si="3"/>
        <v>0</v>
      </c>
      <c r="AL121" s="3" t="str">
        <f>IFERROR(VLOOKUP(B121,Totalt!$B$1:$BD$409,MATCH("totalt tillförda bränslen:",Totalt!$B$1:$BC$1,0),FALSE),"")</f>
        <v/>
      </c>
      <c r="AN121" s="3" t="str">
        <f t="shared" si="5"/>
        <v/>
      </c>
    </row>
    <row r="122" spans="1:40" x14ac:dyDescent="0.25">
      <c r="B122" s="3" t="s">
        <v>132</v>
      </c>
      <c r="C122" s="3">
        <v>0</v>
      </c>
      <c r="D122" s="3">
        <v>0</v>
      </c>
      <c r="E122" s="3">
        <v>0</v>
      </c>
      <c r="F122" s="3">
        <v>0</v>
      </c>
      <c r="G122" s="3">
        <v>3.91</v>
      </c>
      <c r="H122" s="3">
        <v>0</v>
      </c>
      <c r="I122" s="3">
        <v>4.3999999999999997E-2</v>
      </c>
      <c r="J122" s="3">
        <v>0</v>
      </c>
      <c r="K122" s="3">
        <v>0</v>
      </c>
      <c r="L122" s="3">
        <v>65.272000000000006</v>
      </c>
      <c r="M122" s="238">
        <v>0</v>
      </c>
      <c r="N122" s="3">
        <v>1.0089999999999999</v>
      </c>
      <c r="O122" s="3">
        <v>0</v>
      </c>
      <c r="P122" s="238">
        <v>1.758</v>
      </c>
      <c r="Q122" s="240">
        <f t="shared" si="4"/>
        <v>0.879</v>
      </c>
      <c r="R122" s="3">
        <v>0</v>
      </c>
      <c r="S122" s="3">
        <v>0</v>
      </c>
      <c r="T122" s="3">
        <v>0.80500000000000005</v>
      </c>
      <c r="U122" s="3">
        <v>0</v>
      </c>
      <c r="V122" s="3">
        <v>0</v>
      </c>
      <c r="W122" s="3">
        <v>0</v>
      </c>
      <c r="X122" s="3">
        <v>1.3640000000000001</v>
      </c>
      <c r="Y122" s="3">
        <v>0</v>
      </c>
      <c r="Z122" s="3">
        <v>0</v>
      </c>
      <c r="AA122" s="3">
        <v>0</v>
      </c>
      <c r="AB122" s="3">
        <v>0</v>
      </c>
      <c r="AC122" s="3">
        <v>0</v>
      </c>
      <c r="AD122" s="3">
        <v>0</v>
      </c>
      <c r="AE122" s="3">
        <v>0</v>
      </c>
      <c r="AF122" s="3">
        <v>0</v>
      </c>
      <c r="AG122" s="3">
        <v>0</v>
      </c>
      <c r="AJ122" s="3">
        <f t="shared" si="3"/>
        <v>73.283000000000015</v>
      </c>
      <c r="AL122" s="3">
        <f>IFERROR(VLOOKUP(B122,Totalt!$B$1:$BD$409,MATCH("totalt tillförda bränslen:",Totalt!$B$1:$BC$1,0),FALSE),"")</f>
        <v>73.283000000000015</v>
      </c>
      <c r="AN122" s="3">
        <f t="shared" si="5"/>
        <v>0</v>
      </c>
    </row>
    <row r="123" spans="1:40" x14ac:dyDescent="0.25">
      <c r="B123" s="3" t="s">
        <v>133</v>
      </c>
      <c r="C123" s="3">
        <v>0</v>
      </c>
      <c r="D123" s="3">
        <v>0</v>
      </c>
      <c r="E123" s="3">
        <v>0</v>
      </c>
      <c r="F123" s="3">
        <v>0</v>
      </c>
      <c r="G123" s="3">
        <v>0</v>
      </c>
      <c r="H123" s="3">
        <v>0</v>
      </c>
      <c r="I123" s="3">
        <v>2.9000000000000001E-2</v>
      </c>
      <c r="J123" s="3">
        <v>0</v>
      </c>
      <c r="K123" s="3">
        <v>0</v>
      </c>
      <c r="L123" s="3">
        <v>0</v>
      </c>
      <c r="M123" s="238">
        <v>0</v>
      </c>
      <c r="N123" s="3">
        <v>0</v>
      </c>
      <c r="O123" s="3">
        <v>0</v>
      </c>
      <c r="P123" s="238">
        <v>0</v>
      </c>
      <c r="Q123" s="240">
        <f t="shared" si="4"/>
        <v>0</v>
      </c>
      <c r="R123" s="3">
        <v>0</v>
      </c>
      <c r="S123" s="3">
        <v>0</v>
      </c>
      <c r="T123" s="3">
        <v>0</v>
      </c>
      <c r="U123" s="3">
        <v>0</v>
      </c>
      <c r="V123" s="3">
        <v>0</v>
      </c>
      <c r="W123" s="3">
        <v>0</v>
      </c>
      <c r="X123" s="3">
        <v>3.6999999999999998E-2</v>
      </c>
      <c r="Y123" s="3">
        <v>0</v>
      </c>
      <c r="Z123" s="3">
        <v>2.3860000000000001</v>
      </c>
      <c r="AA123" s="3">
        <v>0</v>
      </c>
      <c r="AB123" s="3">
        <v>0</v>
      </c>
      <c r="AC123" s="3">
        <v>0</v>
      </c>
      <c r="AD123" s="3">
        <v>0</v>
      </c>
      <c r="AE123" s="3">
        <v>0</v>
      </c>
      <c r="AF123" s="3">
        <v>0</v>
      </c>
      <c r="AG123" s="3">
        <v>0</v>
      </c>
      <c r="AJ123" s="3">
        <f t="shared" si="3"/>
        <v>2.452</v>
      </c>
      <c r="AL123" s="3">
        <f>IFERROR(VLOOKUP(B123,Totalt!$B$1:$BD$409,MATCH("totalt tillförda bränslen:",Totalt!$B$1:$BC$1,0),FALSE),"")</f>
        <v>2.452</v>
      </c>
      <c r="AN123" s="3">
        <f t="shared" si="5"/>
        <v>0</v>
      </c>
    </row>
    <row r="124" spans="1:40" x14ac:dyDescent="0.25">
      <c r="B124" s="3" t="s">
        <v>134</v>
      </c>
      <c r="C124" s="3">
        <v>0</v>
      </c>
      <c r="D124" s="3">
        <v>0</v>
      </c>
      <c r="E124" s="3">
        <v>0</v>
      </c>
      <c r="F124" s="3">
        <v>0</v>
      </c>
      <c r="G124" s="3">
        <v>0</v>
      </c>
      <c r="H124" s="3">
        <v>0</v>
      </c>
      <c r="I124" s="3">
        <v>0.183</v>
      </c>
      <c r="J124" s="3">
        <v>0</v>
      </c>
      <c r="K124" s="3">
        <v>0</v>
      </c>
      <c r="L124" s="3">
        <v>0</v>
      </c>
      <c r="M124" s="238">
        <v>0</v>
      </c>
      <c r="N124" s="3">
        <v>0</v>
      </c>
      <c r="O124" s="3">
        <v>0</v>
      </c>
      <c r="P124" s="238">
        <v>0</v>
      </c>
      <c r="Q124" s="240">
        <f t="shared" si="4"/>
        <v>0</v>
      </c>
      <c r="R124" s="3">
        <v>0</v>
      </c>
      <c r="S124" s="3">
        <v>0</v>
      </c>
      <c r="T124" s="3">
        <v>0</v>
      </c>
      <c r="U124" s="3">
        <v>0</v>
      </c>
      <c r="V124" s="3">
        <v>0</v>
      </c>
      <c r="W124" s="3">
        <v>0</v>
      </c>
      <c r="X124" s="3">
        <v>0.04</v>
      </c>
      <c r="Y124" s="3">
        <v>0</v>
      </c>
      <c r="Z124" s="3">
        <v>3.7589999999999999</v>
      </c>
      <c r="AA124" s="3">
        <v>0</v>
      </c>
      <c r="AB124" s="3">
        <v>0</v>
      </c>
      <c r="AC124" s="3">
        <v>0</v>
      </c>
      <c r="AD124" s="3">
        <v>0</v>
      </c>
      <c r="AE124" s="3">
        <v>0</v>
      </c>
      <c r="AF124" s="3">
        <v>0</v>
      </c>
      <c r="AG124" s="3">
        <v>0</v>
      </c>
      <c r="AJ124" s="3">
        <f t="shared" si="3"/>
        <v>3.9819999999999998</v>
      </c>
      <c r="AL124" s="3">
        <f>IFERROR(VLOOKUP(B124,Totalt!$B$1:$BD$409,MATCH("totalt tillförda bränslen:",Totalt!$B$1:$BC$1,0),FALSE),"")</f>
        <v>3.9819999999999998</v>
      </c>
      <c r="AN124" s="3">
        <f t="shared" si="5"/>
        <v>0</v>
      </c>
    </row>
    <row r="125" spans="1:40" x14ac:dyDescent="0.25">
      <c r="A125" s="3" t="s">
        <v>135</v>
      </c>
      <c r="Q125" s="240">
        <f t="shared" si="4"/>
        <v>0</v>
      </c>
      <c r="AJ125" s="3">
        <f t="shared" si="3"/>
        <v>0</v>
      </c>
      <c r="AL125" s="3" t="str">
        <f>IFERROR(VLOOKUP(B125,Totalt!$B$1:$BD$409,MATCH("totalt tillförda bränslen:",Totalt!$B$1:$BC$1,0),FALSE),"")</f>
        <v/>
      </c>
      <c r="AN125" s="3" t="str">
        <f t="shared" si="5"/>
        <v/>
      </c>
    </row>
    <row r="126" spans="1:40" x14ac:dyDescent="0.25">
      <c r="B126" s="3" t="s">
        <v>136</v>
      </c>
      <c r="C126" s="3">
        <v>0</v>
      </c>
      <c r="D126" s="3">
        <v>0</v>
      </c>
      <c r="E126" s="3">
        <v>0</v>
      </c>
      <c r="F126" s="3">
        <v>0</v>
      </c>
      <c r="G126" s="3">
        <v>0</v>
      </c>
      <c r="H126" s="3">
        <v>0</v>
      </c>
      <c r="I126" s="3">
        <v>0.18</v>
      </c>
      <c r="J126" s="3">
        <v>0</v>
      </c>
      <c r="K126" s="3">
        <v>0</v>
      </c>
      <c r="L126" s="3">
        <v>0</v>
      </c>
      <c r="M126" s="238">
        <v>0</v>
      </c>
      <c r="N126" s="3">
        <v>0</v>
      </c>
      <c r="O126" s="3">
        <v>0</v>
      </c>
      <c r="P126" s="238">
        <v>0</v>
      </c>
      <c r="Q126" s="240">
        <f t="shared" si="4"/>
        <v>0</v>
      </c>
      <c r="R126" s="3">
        <v>0</v>
      </c>
      <c r="S126" s="3">
        <v>0</v>
      </c>
      <c r="T126" s="3">
        <v>0</v>
      </c>
      <c r="U126" s="3">
        <v>0</v>
      </c>
      <c r="V126" s="3">
        <v>0</v>
      </c>
      <c r="W126" s="3">
        <v>0</v>
      </c>
      <c r="X126" s="3">
        <v>0.09</v>
      </c>
      <c r="Y126" s="3">
        <v>0</v>
      </c>
      <c r="Z126" s="3">
        <v>5.7</v>
      </c>
      <c r="AA126" s="3">
        <v>0</v>
      </c>
      <c r="AB126" s="3">
        <v>0</v>
      </c>
      <c r="AC126" s="3">
        <v>0</v>
      </c>
      <c r="AD126" s="3">
        <v>0</v>
      </c>
      <c r="AE126" s="3">
        <v>0</v>
      </c>
      <c r="AF126" s="3">
        <v>0</v>
      </c>
      <c r="AG126" s="3">
        <v>0</v>
      </c>
      <c r="AJ126" s="3">
        <f t="shared" si="3"/>
        <v>5.9700000000000006</v>
      </c>
      <c r="AL126" s="3">
        <f>IFERROR(VLOOKUP(B126,Totalt!$B$1:$BD$409,MATCH("totalt tillförda bränslen:",Totalt!$B$1:$BC$1,0),FALSE),"")</f>
        <v>5.97</v>
      </c>
      <c r="AN126" s="3">
        <f t="shared" si="5"/>
        <v>8.8817841970012523E-16</v>
      </c>
    </row>
    <row r="127" spans="1:40" x14ac:dyDescent="0.25">
      <c r="B127" s="3" t="s">
        <v>137</v>
      </c>
      <c r="C127" s="3">
        <v>0</v>
      </c>
      <c r="D127" s="3">
        <v>0</v>
      </c>
      <c r="E127" s="3">
        <v>0.63</v>
      </c>
      <c r="F127" s="3">
        <v>33.586599999999997</v>
      </c>
      <c r="G127" s="3">
        <v>0</v>
      </c>
      <c r="H127" s="3">
        <v>0</v>
      </c>
      <c r="I127" s="3">
        <v>0.60610299999999995</v>
      </c>
      <c r="J127" s="3">
        <v>0</v>
      </c>
      <c r="K127" s="3">
        <v>0</v>
      </c>
      <c r="L127" s="3">
        <v>40.631399999999999</v>
      </c>
      <c r="M127" s="238">
        <v>8.4731799999999993</v>
      </c>
      <c r="N127" s="3">
        <v>0</v>
      </c>
      <c r="O127" s="3">
        <v>34.546500000000002</v>
      </c>
      <c r="P127" s="238">
        <v>163.18600000000001</v>
      </c>
      <c r="Q127" s="240">
        <f t="shared" si="4"/>
        <v>81.593000000000004</v>
      </c>
      <c r="R127" s="3">
        <v>1.2952300000000001</v>
      </c>
      <c r="S127" s="3">
        <v>6.5784700000000003</v>
      </c>
      <c r="T127" s="3">
        <v>48.847700000000003</v>
      </c>
      <c r="U127" s="3">
        <v>0</v>
      </c>
      <c r="V127" s="3">
        <v>0</v>
      </c>
      <c r="W127" s="3">
        <v>0</v>
      </c>
      <c r="X127" s="3">
        <v>9.3611799999999992</v>
      </c>
      <c r="Y127" s="3">
        <v>0</v>
      </c>
      <c r="Z127" s="3">
        <v>21.9</v>
      </c>
      <c r="AA127" s="3">
        <v>0</v>
      </c>
      <c r="AB127" s="3">
        <v>0</v>
      </c>
      <c r="AC127" s="3">
        <v>0</v>
      </c>
      <c r="AD127" s="3">
        <v>0</v>
      </c>
      <c r="AE127" s="3">
        <v>1.73</v>
      </c>
      <c r="AF127" s="3">
        <v>0</v>
      </c>
      <c r="AG127" s="3">
        <v>44.2256</v>
      </c>
      <c r="AJ127" s="3">
        <f t="shared" si="3"/>
        <v>325.53178300000002</v>
      </c>
      <c r="AL127" s="3">
        <f>IFERROR(VLOOKUP(B127,Totalt!$B$1:$BD$409,MATCH("totalt tillförda bränslen:",Totalt!$B$1:$BC$1,0),FALSE),"")</f>
        <v>325.53178299999996</v>
      </c>
      <c r="AN127" s="3">
        <f t="shared" si="5"/>
        <v>5.6843418860808015E-14</v>
      </c>
    </row>
    <row r="128" spans="1:40" x14ac:dyDescent="0.25">
      <c r="B128" s="3" t="s">
        <v>138</v>
      </c>
      <c r="C128" s="3">
        <v>0</v>
      </c>
      <c r="D128" s="3">
        <v>0</v>
      </c>
      <c r="E128" s="3">
        <v>0</v>
      </c>
      <c r="F128" s="3">
        <v>0</v>
      </c>
      <c r="G128" s="3">
        <v>0</v>
      </c>
      <c r="H128" s="3">
        <v>0</v>
      </c>
      <c r="I128" s="3">
        <v>0.06</v>
      </c>
      <c r="J128" s="3">
        <v>0</v>
      </c>
      <c r="K128" s="3">
        <v>0</v>
      </c>
      <c r="L128" s="3">
        <v>0</v>
      </c>
      <c r="M128" s="238">
        <v>0</v>
      </c>
      <c r="N128" s="3">
        <v>0</v>
      </c>
      <c r="O128" s="3">
        <v>0</v>
      </c>
      <c r="P128" s="238">
        <v>0</v>
      </c>
      <c r="Q128" s="240">
        <f t="shared" si="4"/>
        <v>0</v>
      </c>
      <c r="R128" s="3">
        <v>0</v>
      </c>
      <c r="S128" s="3">
        <v>0</v>
      </c>
      <c r="T128" s="3">
        <v>0</v>
      </c>
      <c r="U128" s="3">
        <v>0</v>
      </c>
      <c r="V128" s="3">
        <v>0</v>
      </c>
      <c r="W128" s="3">
        <v>0</v>
      </c>
      <c r="X128" s="3">
        <v>0.06</v>
      </c>
      <c r="Y128" s="3">
        <v>0</v>
      </c>
      <c r="Z128" s="3">
        <v>5.39</v>
      </c>
      <c r="AA128" s="3">
        <v>0</v>
      </c>
      <c r="AB128" s="3">
        <v>0</v>
      </c>
      <c r="AC128" s="3">
        <v>0</v>
      </c>
      <c r="AD128" s="3">
        <v>0</v>
      </c>
      <c r="AE128" s="3">
        <v>0</v>
      </c>
      <c r="AF128" s="3">
        <v>0</v>
      </c>
      <c r="AG128" s="3">
        <v>0</v>
      </c>
      <c r="AJ128" s="3">
        <f t="shared" si="3"/>
        <v>5.51</v>
      </c>
      <c r="AL128" s="3">
        <f>IFERROR(VLOOKUP(B128,Totalt!$B$1:$BD$409,MATCH("totalt tillförda bränslen:",Totalt!$B$1:$BC$1,0),FALSE),"")</f>
        <v>5.5099999999999989</v>
      </c>
      <c r="AN128" s="3">
        <f t="shared" si="5"/>
        <v>8.8817841970012523E-16</v>
      </c>
    </row>
    <row r="129" spans="1:40" x14ac:dyDescent="0.25">
      <c r="B129" s="3" t="s">
        <v>139</v>
      </c>
      <c r="C129" s="3">
        <v>0</v>
      </c>
      <c r="D129" s="3">
        <v>0</v>
      </c>
      <c r="E129" s="3">
        <v>0</v>
      </c>
      <c r="F129" s="3">
        <v>0</v>
      </c>
      <c r="G129" s="3">
        <v>0</v>
      </c>
      <c r="H129" s="3">
        <v>0</v>
      </c>
      <c r="I129" s="3">
        <v>0.16</v>
      </c>
      <c r="J129" s="3">
        <v>0</v>
      </c>
      <c r="K129" s="3">
        <v>0</v>
      </c>
      <c r="L129" s="3">
        <v>0</v>
      </c>
      <c r="M129" s="238">
        <v>0</v>
      </c>
      <c r="N129" s="3">
        <v>0</v>
      </c>
      <c r="O129" s="3">
        <v>0</v>
      </c>
      <c r="P129" s="238">
        <v>0</v>
      </c>
      <c r="Q129" s="240">
        <f t="shared" si="4"/>
        <v>0</v>
      </c>
      <c r="R129" s="3">
        <v>0</v>
      </c>
      <c r="S129" s="3">
        <v>0</v>
      </c>
      <c r="T129" s="3">
        <v>0</v>
      </c>
      <c r="U129" s="3">
        <v>0</v>
      </c>
      <c r="V129" s="3">
        <v>0</v>
      </c>
      <c r="W129" s="3">
        <v>0</v>
      </c>
      <c r="X129" s="3">
        <v>0.11</v>
      </c>
      <c r="Y129" s="3">
        <v>0</v>
      </c>
      <c r="Z129" s="3">
        <v>5.8</v>
      </c>
      <c r="AA129" s="3">
        <v>0</v>
      </c>
      <c r="AB129" s="3">
        <v>0</v>
      </c>
      <c r="AC129" s="3">
        <v>0</v>
      </c>
      <c r="AD129" s="3">
        <v>0</v>
      </c>
      <c r="AE129" s="3">
        <v>0</v>
      </c>
      <c r="AF129" s="3">
        <v>0</v>
      </c>
      <c r="AG129" s="3">
        <v>0</v>
      </c>
      <c r="AJ129" s="3">
        <f t="shared" si="3"/>
        <v>6.07</v>
      </c>
      <c r="AL129" s="3">
        <f>IFERROR(VLOOKUP(B129,Totalt!$B$1:$BD$409,MATCH("totalt tillförda bränslen:",Totalt!$B$1:$BC$1,0),FALSE),"")</f>
        <v>6.07</v>
      </c>
      <c r="AN129" s="3">
        <f t="shared" si="5"/>
        <v>0</v>
      </c>
    </row>
    <row r="130" spans="1:40" x14ac:dyDescent="0.25">
      <c r="A130" s="3" t="s">
        <v>140</v>
      </c>
      <c r="Q130" s="240">
        <f t="shared" si="4"/>
        <v>0</v>
      </c>
      <c r="AJ130" s="3">
        <f t="shared" si="3"/>
        <v>0</v>
      </c>
      <c r="AL130" s="3" t="str">
        <f>IFERROR(VLOOKUP(B130,Totalt!$B$1:$BD$409,MATCH("totalt tillförda bränslen:",Totalt!$B$1:$BC$1,0),FALSE),"")</f>
        <v/>
      </c>
      <c r="AN130" s="3" t="str">
        <f t="shared" si="5"/>
        <v/>
      </c>
    </row>
    <row r="131" spans="1:40" x14ac:dyDescent="0.25">
      <c r="B131" s="3" t="s">
        <v>141</v>
      </c>
      <c r="C131" s="3">
        <v>0</v>
      </c>
      <c r="D131" s="3">
        <v>62.4</v>
      </c>
      <c r="E131" s="3">
        <v>0</v>
      </c>
      <c r="F131" s="3">
        <v>0</v>
      </c>
      <c r="G131" s="3">
        <v>0</v>
      </c>
      <c r="H131" s="3">
        <v>0</v>
      </c>
      <c r="I131" s="3">
        <v>8.1</v>
      </c>
      <c r="J131" s="3">
        <v>0</v>
      </c>
      <c r="K131" s="3">
        <v>0</v>
      </c>
      <c r="L131" s="3">
        <v>44.2</v>
      </c>
      <c r="M131" s="238">
        <v>0</v>
      </c>
      <c r="N131" s="3">
        <v>0</v>
      </c>
      <c r="O131" s="3">
        <v>7.1</v>
      </c>
      <c r="P131" s="238">
        <v>0</v>
      </c>
      <c r="Q131" s="240">
        <f t="shared" si="4"/>
        <v>0</v>
      </c>
      <c r="R131" s="3">
        <v>10</v>
      </c>
      <c r="S131" s="3">
        <v>0</v>
      </c>
      <c r="T131" s="3">
        <v>0</v>
      </c>
      <c r="U131" s="3">
        <v>0</v>
      </c>
      <c r="V131" s="3">
        <v>0</v>
      </c>
      <c r="W131" s="3">
        <v>0</v>
      </c>
      <c r="X131" s="3">
        <v>3.15</v>
      </c>
      <c r="Y131" s="3">
        <v>0</v>
      </c>
      <c r="Z131" s="3">
        <v>0</v>
      </c>
      <c r="AA131" s="3">
        <v>0</v>
      </c>
      <c r="AB131" s="3">
        <v>0</v>
      </c>
      <c r="AC131" s="3">
        <v>0</v>
      </c>
      <c r="AD131" s="3">
        <v>0</v>
      </c>
      <c r="AE131" s="3">
        <v>0</v>
      </c>
      <c r="AF131" s="3">
        <v>0</v>
      </c>
      <c r="AG131" s="3">
        <v>0</v>
      </c>
      <c r="AJ131" s="3">
        <f t="shared" ref="AJ131:AJ194" si="6">SUM(C131:AG131)-M131-P131</f>
        <v>134.95000000000002</v>
      </c>
      <c r="AL131" s="3">
        <f>IFERROR(VLOOKUP(B131,Totalt!$B$1:$BD$409,MATCH("totalt tillförda bränslen:",Totalt!$B$1:$BC$1,0),FALSE),"")</f>
        <v>134.95000000000002</v>
      </c>
      <c r="AN131" s="3">
        <f t="shared" si="5"/>
        <v>0</v>
      </c>
    </row>
    <row r="132" spans="1:40" x14ac:dyDescent="0.25">
      <c r="A132" s="3" t="s">
        <v>142</v>
      </c>
      <c r="Q132" s="240">
        <f t="shared" ref="Q132:Q195" si="7">P132/2</f>
        <v>0</v>
      </c>
      <c r="AJ132" s="3">
        <f t="shared" si="6"/>
        <v>0</v>
      </c>
      <c r="AL132" s="3" t="str">
        <f>IFERROR(VLOOKUP(B132,Totalt!$B$1:$BD$409,MATCH("totalt tillförda bränslen:",Totalt!$B$1:$BC$1,0),FALSE),"")</f>
        <v/>
      </c>
      <c r="AN132" s="3" t="str">
        <f t="shared" ref="AN132:AN195" si="8">IFERROR(AJ132-AL132,"")</f>
        <v/>
      </c>
    </row>
    <row r="133" spans="1:40" x14ac:dyDescent="0.25">
      <c r="B133" s="3" t="s">
        <v>143</v>
      </c>
      <c r="C133" s="3">
        <v>0</v>
      </c>
      <c r="D133" s="3">
        <v>0</v>
      </c>
      <c r="E133" s="3">
        <v>0</v>
      </c>
      <c r="F133" s="3">
        <v>0</v>
      </c>
      <c r="G133" s="3">
        <v>0</v>
      </c>
      <c r="H133" s="3">
        <v>0</v>
      </c>
      <c r="I133" s="3">
        <v>0</v>
      </c>
      <c r="J133" s="3">
        <v>0</v>
      </c>
      <c r="K133" s="3">
        <v>0</v>
      </c>
      <c r="L133" s="3">
        <v>0</v>
      </c>
      <c r="M133" s="238">
        <v>0</v>
      </c>
      <c r="N133" s="3">
        <v>0</v>
      </c>
      <c r="O133" s="3">
        <v>0</v>
      </c>
      <c r="P133" s="238">
        <v>0</v>
      </c>
      <c r="Q133" s="240">
        <f t="shared" si="7"/>
        <v>0</v>
      </c>
      <c r="R133" s="3">
        <v>0</v>
      </c>
      <c r="S133" s="3">
        <v>0</v>
      </c>
      <c r="T133" s="3">
        <v>0</v>
      </c>
      <c r="U133" s="3">
        <v>0</v>
      </c>
      <c r="V133" s="3">
        <v>0</v>
      </c>
      <c r="W133" s="3">
        <v>0</v>
      </c>
      <c r="X133" s="3">
        <v>0</v>
      </c>
      <c r="Y133" s="3">
        <v>0</v>
      </c>
      <c r="Z133" s="3">
        <v>0</v>
      </c>
      <c r="AA133" s="3">
        <v>0</v>
      </c>
      <c r="AB133" s="3">
        <v>0</v>
      </c>
      <c r="AC133" s="3">
        <v>0</v>
      </c>
      <c r="AD133" s="3">
        <v>0</v>
      </c>
      <c r="AE133" s="3">
        <v>0</v>
      </c>
      <c r="AF133" s="3">
        <v>0</v>
      </c>
      <c r="AG133" s="3">
        <v>0</v>
      </c>
      <c r="AJ133" s="3">
        <f t="shared" si="6"/>
        <v>0</v>
      </c>
      <c r="AL133" s="3">
        <f>IFERROR(VLOOKUP(B133,Totalt!$B$1:$BD$409,MATCH("totalt tillförda bränslen:",Totalt!$B$1:$BC$1,0),FALSE),"")</f>
        <v>0</v>
      </c>
      <c r="AN133" s="3">
        <f t="shared" si="8"/>
        <v>0</v>
      </c>
    </row>
    <row r="134" spans="1:40" x14ac:dyDescent="0.25">
      <c r="A134" s="3" t="s">
        <v>974</v>
      </c>
      <c r="Q134" s="240">
        <f t="shared" si="7"/>
        <v>0</v>
      </c>
      <c r="AJ134" s="3">
        <f t="shared" si="6"/>
        <v>0</v>
      </c>
      <c r="AL134" s="3" t="str">
        <f>IFERROR(VLOOKUP(B134,Totalt!$B$1:$BD$409,MATCH("totalt tillförda bränslen:",Totalt!$B$1:$BC$1,0),FALSE),"")</f>
        <v/>
      </c>
      <c r="AN134" s="3" t="str">
        <f t="shared" si="8"/>
        <v/>
      </c>
    </row>
    <row r="135" spans="1:40" x14ac:dyDescent="0.25">
      <c r="B135" s="3" t="s">
        <v>145</v>
      </c>
      <c r="C135" s="3">
        <v>0</v>
      </c>
      <c r="D135" s="3">
        <v>1718.03</v>
      </c>
      <c r="E135" s="3">
        <v>0</v>
      </c>
      <c r="F135" s="3">
        <v>0</v>
      </c>
      <c r="G135" s="3">
        <v>245.87799999999999</v>
      </c>
      <c r="H135" s="3">
        <v>45.976999999999997</v>
      </c>
      <c r="I135" s="3">
        <v>38.887</v>
      </c>
      <c r="J135" s="3">
        <v>0</v>
      </c>
      <c r="K135" s="3">
        <v>76.489999999999995</v>
      </c>
      <c r="L135" s="3">
        <v>395.16899999999998</v>
      </c>
      <c r="M135" s="238">
        <v>144.9</v>
      </c>
      <c r="N135" s="3">
        <v>0</v>
      </c>
      <c r="O135" s="3">
        <v>0</v>
      </c>
      <c r="P135" s="238">
        <v>1401.6</v>
      </c>
      <c r="Q135" s="240">
        <f t="shared" si="7"/>
        <v>700.8</v>
      </c>
      <c r="R135" s="3">
        <v>1.0661</v>
      </c>
      <c r="S135" s="3">
        <v>0</v>
      </c>
      <c r="T135" s="3">
        <v>0</v>
      </c>
      <c r="U135" s="3">
        <v>724.79499999999996</v>
      </c>
      <c r="V135" s="3">
        <v>272.88900000000001</v>
      </c>
      <c r="W135" s="3">
        <v>0</v>
      </c>
      <c r="X135" s="3">
        <v>310.23700000000002</v>
      </c>
      <c r="Y135" s="3">
        <v>0</v>
      </c>
      <c r="Z135" s="3">
        <v>482.79300000000001</v>
      </c>
      <c r="AA135" s="3">
        <v>0</v>
      </c>
      <c r="AB135" s="3">
        <v>587.12900000000002</v>
      </c>
      <c r="AC135" s="3">
        <v>1429.1</v>
      </c>
      <c r="AD135" s="3">
        <v>0</v>
      </c>
      <c r="AE135" s="3">
        <v>0</v>
      </c>
      <c r="AF135" s="3">
        <v>0</v>
      </c>
      <c r="AG135" s="3">
        <v>27.530999999999999</v>
      </c>
      <c r="AJ135" s="3">
        <f t="shared" si="6"/>
        <v>7056.7710999999999</v>
      </c>
      <c r="AL135" s="3">
        <f>IFERROR(VLOOKUP(B135,Totalt!$B$1:$BD$409,MATCH("totalt tillförda bränslen:",Totalt!$B$1:$BC$1,0),FALSE),"")</f>
        <v>7056.7710999999999</v>
      </c>
      <c r="AN135" s="3">
        <f t="shared" si="8"/>
        <v>0</v>
      </c>
    </row>
    <row r="136" spans="1:40" x14ac:dyDescent="0.25">
      <c r="B136" s="3" t="s">
        <v>146</v>
      </c>
      <c r="C136" s="3">
        <v>0</v>
      </c>
      <c r="D136" s="3">
        <v>0</v>
      </c>
      <c r="E136" s="3">
        <v>1.4055200000000001</v>
      </c>
      <c r="F136" s="3">
        <v>0</v>
      </c>
      <c r="G136" s="3">
        <v>62.633800000000001</v>
      </c>
      <c r="H136" s="3">
        <v>0</v>
      </c>
      <c r="I136" s="3">
        <v>8.04556</v>
      </c>
      <c r="J136" s="3">
        <v>0</v>
      </c>
      <c r="K136" s="3">
        <v>1.5243500000000001</v>
      </c>
      <c r="L136" s="3">
        <v>0</v>
      </c>
      <c r="M136" s="238">
        <v>0</v>
      </c>
      <c r="N136" s="3">
        <v>0</v>
      </c>
      <c r="O136" s="3">
        <v>0</v>
      </c>
      <c r="P136" s="238">
        <v>0</v>
      </c>
      <c r="Q136" s="240">
        <f t="shared" si="7"/>
        <v>0</v>
      </c>
      <c r="R136" s="3">
        <v>0</v>
      </c>
      <c r="S136" s="3">
        <v>0</v>
      </c>
      <c r="T136" s="3">
        <v>0</v>
      </c>
      <c r="U136" s="3">
        <v>0</v>
      </c>
      <c r="V136" s="3">
        <v>0</v>
      </c>
      <c r="W136" s="3">
        <v>0</v>
      </c>
      <c r="X136" s="3">
        <v>1.29281</v>
      </c>
      <c r="Y136" s="3">
        <v>0</v>
      </c>
      <c r="Z136" s="3">
        <v>0</v>
      </c>
      <c r="AA136" s="3">
        <v>0</v>
      </c>
      <c r="AB136" s="3">
        <v>0</v>
      </c>
      <c r="AC136" s="3">
        <v>0</v>
      </c>
      <c r="AD136" s="3">
        <v>0</v>
      </c>
      <c r="AE136" s="3">
        <v>0</v>
      </c>
      <c r="AF136" s="3">
        <v>0</v>
      </c>
      <c r="AG136" s="3">
        <v>0</v>
      </c>
      <c r="AJ136" s="3">
        <f t="shared" si="6"/>
        <v>74.90204</v>
      </c>
      <c r="AL136" s="3">
        <f>IFERROR(VLOOKUP(B136,Totalt!$B$1:$BD$409,MATCH("totalt tillförda bränslen:",Totalt!$B$1:$BC$1,0),FALSE),"")</f>
        <v>74.90204</v>
      </c>
      <c r="AN136" s="3">
        <f t="shared" si="8"/>
        <v>0</v>
      </c>
    </row>
    <row r="137" spans="1:40" x14ac:dyDescent="0.25">
      <c r="A137" s="3" t="s">
        <v>147</v>
      </c>
      <c r="Q137" s="240">
        <f t="shared" si="7"/>
        <v>0</v>
      </c>
      <c r="AJ137" s="3">
        <f t="shared" si="6"/>
        <v>0</v>
      </c>
      <c r="AL137" s="3" t="str">
        <f>IFERROR(VLOOKUP(B137,Totalt!$B$1:$BD$409,MATCH("totalt tillförda bränslen:",Totalt!$B$1:$BC$1,0),FALSE),"")</f>
        <v/>
      </c>
      <c r="AN137" s="3" t="str">
        <f t="shared" si="8"/>
        <v/>
      </c>
    </row>
    <row r="138" spans="1:40" x14ac:dyDescent="0.25">
      <c r="B138" s="3" t="s">
        <v>148</v>
      </c>
      <c r="C138" s="3">
        <v>0</v>
      </c>
      <c r="D138" s="3">
        <v>0</v>
      </c>
      <c r="E138" s="3">
        <v>0</v>
      </c>
      <c r="F138" s="3">
        <v>0</v>
      </c>
      <c r="G138" s="3">
        <v>0</v>
      </c>
      <c r="H138" s="3">
        <v>0</v>
      </c>
      <c r="I138" s="3">
        <v>0</v>
      </c>
      <c r="J138" s="3">
        <v>0</v>
      </c>
      <c r="K138" s="3">
        <v>0</v>
      </c>
      <c r="L138" s="3">
        <v>0</v>
      </c>
      <c r="M138" s="238">
        <v>0</v>
      </c>
      <c r="N138" s="3">
        <v>0</v>
      </c>
      <c r="O138" s="3">
        <v>0</v>
      </c>
      <c r="P138" s="238">
        <v>0</v>
      </c>
      <c r="Q138" s="240">
        <f t="shared" si="7"/>
        <v>0</v>
      </c>
      <c r="R138" s="3">
        <v>0</v>
      </c>
      <c r="S138" s="3">
        <v>0</v>
      </c>
      <c r="T138" s="3">
        <v>0</v>
      </c>
      <c r="U138" s="3">
        <v>0</v>
      </c>
      <c r="V138" s="3">
        <v>0</v>
      </c>
      <c r="W138" s="3">
        <v>0</v>
      </c>
      <c r="X138" s="3">
        <v>0</v>
      </c>
      <c r="Y138" s="3">
        <v>0</v>
      </c>
      <c r="Z138" s="3">
        <v>0</v>
      </c>
      <c r="AA138" s="3">
        <v>0</v>
      </c>
      <c r="AB138" s="3">
        <v>0</v>
      </c>
      <c r="AC138" s="3">
        <v>0</v>
      </c>
      <c r="AD138" s="3">
        <v>0</v>
      </c>
      <c r="AE138" s="3">
        <v>0</v>
      </c>
      <c r="AF138" s="3">
        <v>0</v>
      </c>
      <c r="AG138" s="3">
        <v>0</v>
      </c>
      <c r="AJ138" s="3">
        <f t="shared" si="6"/>
        <v>0</v>
      </c>
      <c r="AL138" s="3">
        <f>IFERROR(VLOOKUP(B138,Totalt!$B$1:$BD$409,MATCH("totalt tillförda bränslen:",Totalt!$B$1:$BC$1,0),FALSE),"")</f>
        <v>0</v>
      </c>
      <c r="AN138" s="3">
        <f t="shared" si="8"/>
        <v>0</v>
      </c>
    </row>
    <row r="139" spans="1:40" x14ac:dyDescent="0.25">
      <c r="B139" s="3" t="s">
        <v>149</v>
      </c>
      <c r="C139" s="3">
        <v>0</v>
      </c>
      <c r="D139" s="3">
        <v>0</v>
      </c>
      <c r="E139" s="3">
        <v>0</v>
      </c>
      <c r="F139" s="3">
        <v>0</v>
      </c>
      <c r="G139" s="3">
        <v>0</v>
      </c>
      <c r="H139" s="3">
        <v>0</v>
      </c>
      <c r="I139" s="3">
        <v>0</v>
      </c>
      <c r="J139" s="3">
        <v>0</v>
      </c>
      <c r="K139" s="3">
        <v>0</v>
      </c>
      <c r="L139" s="3">
        <v>0</v>
      </c>
      <c r="M139" s="238">
        <v>0</v>
      </c>
      <c r="N139" s="3">
        <v>0</v>
      </c>
      <c r="O139" s="3">
        <v>0</v>
      </c>
      <c r="P139" s="238">
        <v>0</v>
      </c>
      <c r="Q139" s="240">
        <f t="shared" si="7"/>
        <v>0</v>
      </c>
      <c r="R139" s="3">
        <v>0</v>
      </c>
      <c r="S139" s="3">
        <v>0</v>
      </c>
      <c r="T139" s="3">
        <v>0</v>
      </c>
      <c r="U139" s="3">
        <v>0</v>
      </c>
      <c r="V139" s="3">
        <v>0</v>
      </c>
      <c r="W139" s="3">
        <v>0</v>
      </c>
      <c r="X139" s="3">
        <v>0</v>
      </c>
      <c r="Y139" s="3">
        <v>0</v>
      </c>
      <c r="Z139" s="3">
        <v>0</v>
      </c>
      <c r="AA139" s="3">
        <v>0</v>
      </c>
      <c r="AB139" s="3">
        <v>0</v>
      </c>
      <c r="AC139" s="3">
        <v>0</v>
      </c>
      <c r="AD139" s="3">
        <v>0</v>
      </c>
      <c r="AE139" s="3">
        <v>0</v>
      </c>
      <c r="AF139" s="3">
        <v>0</v>
      </c>
      <c r="AG139" s="3">
        <v>0</v>
      </c>
      <c r="AJ139" s="3">
        <f t="shared" si="6"/>
        <v>0</v>
      </c>
      <c r="AL139" s="3">
        <f>IFERROR(VLOOKUP(B139,Totalt!$B$1:$BD$409,MATCH("totalt tillförda bränslen:",Totalt!$B$1:$BC$1,0),FALSE),"")</f>
        <v>0</v>
      </c>
      <c r="AN139" s="3">
        <f t="shared" si="8"/>
        <v>0</v>
      </c>
    </row>
    <row r="140" spans="1:40" x14ac:dyDescent="0.25">
      <c r="B140" s="11" t="s">
        <v>991</v>
      </c>
      <c r="C140" s="3">
        <v>0</v>
      </c>
      <c r="D140" s="3">
        <v>0</v>
      </c>
      <c r="E140" s="3">
        <v>0</v>
      </c>
      <c r="F140" s="3">
        <v>0</v>
      </c>
      <c r="G140" s="3">
        <v>0</v>
      </c>
      <c r="H140" s="3">
        <v>0</v>
      </c>
      <c r="I140" s="3">
        <v>0</v>
      </c>
      <c r="J140" s="3">
        <v>0</v>
      </c>
      <c r="K140" s="3">
        <v>0</v>
      </c>
      <c r="L140" s="3">
        <v>0</v>
      </c>
      <c r="M140" s="238">
        <v>0</v>
      </c>
      <c r="N140" s="3">
        <v>0</v>
      </c>
      <c r="O140" s="3">
        <v>0</v>
      </c>
      <c r="P140" s="238">
        <v>0</v>
      </c>
      <c r="Q140" s="240">
        <f t="shared" si="7"/>
        <v>0</v>
      </c>
      <c r="R140" s="3">
        <v>0</v>
      </c>
      <c r="S140" s="3">
        <v>0</v>
      </c>
      <c r="T140" s="3">
        <v>0</v>
      </c>
      <c r="U140" s="3">
        <v>0</v>
      </c>
      <c r="V140" s="3">
        <v>0</v>
      </c>
      <c r="W140" s="3">
        <v>0</v>
      </c>
      <c r="X140" s="3">
        <v>0</v>
      </c>
      <c r="Y140" s="3">
        <v>0</v>
      </c>
      <c r="Z140" s="3">
        <v>0</v>
      </c>
      <c r="AA140" s="3">
        <v>0</v>
      </c>
      <c r="AB140" s="3">
        <v>0</v>
      </c>
      <c r="AC140" s="3">
        <v>0</v>
      </c>
      <c r="AD140" s="3">
        <v>0</v>
      </c>
      <c r="AE140" s="3">
        <v>0</v>
      </c>
      <c r="AF140" s="3">
        <v>0</v>
      </c>
      <c r="AG140" s="3">
        <v>0</v>
      </c>
      <c r="AJ140" s="3">
        <f t="shared" si="6"/>
        <v>0</v>
      </c>
      <c r="AL140" s="3">
        <f>IFERROR(VLOOKUP(B140,Totalt!$B$1:$BD$409,MATCH("totalt tillförda bränslen:",Totalt!$B$1:$BC$1,0),FALSE),"")</f>
        <v>0</v>
      </c>
      <c r="AN140" s="3">
        <f t="shared" si="8"/>
        <v>0</v>
      </c>
    </row>
    <row r="141" spans="1:40" x14ac:dyDescent="0.25">
      <c r="B141" s="3" t="s">
        <v>151</v>
      </c>
      <c r="C141" s="3">
        <v>0</v>
      </c>
      <c r="D141" s="3">
        <v>0</v>
      </c>
      <c r="E141" s="3">
        <v>0</v>
      </c>
      <c r="F141" s="3">
        <v>0</v>
      </c>
      <c r="G141" s="3">
        <v>0</v>
      </c>
      <c r="H141" s="3">
        <v>0</v>
      </c>
      <c r="I141" s="3">
        <v>0</v>
      </c>
      <c r="J141" s="3">
        <v>0</v>
      </c>
      <c r="K141" s="3">
        <v>0</v>
      </c>
      <c r="L141" s="3">
        <v>0</v>
      </c>
      <c r="M141" s="238">
        <v>0</v>
      </c>
      <c r="N141" s="3">
        <v>0</v>
      </c>
      <c r="O141" s="3">
        <v>0</v>
      </c>
      <c r="P141" s="238">
        <v>0</v>
      </c>
      <c r="Q141" s="240">
        <f t="shared" si="7"/>
        <v>0</v>
      </c>
      <c r="R141" s="3">
        <v>0</v>
      </c>
      <c r="S141" s="3">
        <v>0</v>
      </c>
      <c r="T141" s="3">
        <v>0</v>
      </c>
      <c r="U141" s="3">
        <v>0</v>
      </c>
      <c r="V141" s="3">
        <v>0</v>
      </c>
      <c r="W141" s="3">
        <v>0</v>
      </c>
      <c r="X141" s="3">
        <v>0</v>
      </c>
      <c r="Y141" s="3">
        <v>0</v>
      </c>
      <c r="Z141" s="3">
        <v>0</v>
      </c>
      <c r="AA141" s="3">
        <v>0</v>
      </c>
      <c r="AB141" s="3">
        <v>0</v>
      </c>
      <c r="AC141" s="3">
        <v>0</v>
      </c>
      <c r="AD141" s="3">
        <v>0</v>
      </c>
      <c r="AE141" s="3">
        <v>0</v>
      </c>
      <c r="AF141" s="3">
        <v>0</v>
      </c>
      <c r="AG141" s="3">
        <v>0</v>
      </c>
      <c r="AJ141" s="3">
        <f t="shared" si="6"/>
        <v>0</v>
      </c>
      <c r="AL141" s="3">
        <f>IFERROR(VLOOKUP(B141,Totalt!$B$1:$BD$409,MATCH("totalt tillförda bränslen:",Totalt!$B$1:$BC$1,0),FALSE),"")</f>
        <v>0</v>
      </c>
      <c r="AN141" s="3">
        <f t="shared" si="8"/>
        <v>0</v>
      </c>
    </row>
    <row r="142" spans="1:40" x14ac:dyDescent="0.25">
      <c r="B142" s="3" t="s">
        <v>152</v>
      </c>
      <c r="C142" s="3">
        <v>0</v>
      </c>
      <c r="D142" s="3">
        <v>0</v>
      </c>
      <c r="E142" s="3">
        <v>0</v>
      </c>
      <c r="F142" s="3">
        <v>0</v>
      </c>
      <c r="G142" s="3">
        <v>0</v>
      </c>
      <c r="H142" s="3">
        <v>0</v>
      </c>
      <c r="I142" s="3">
        <v>0</v>
      </c>
      <c r="J142" s="3">
        <v>0</v>
      </c>
      <c r="K142" s="3">
        <v>0</v>
      </c>
      <c r="L142" s="3">
        <v>0</v>
      </c>
      <c r="M142" s="238">
        <v>0</v>
      </c>
      <c r="N142" s="3">
        <v>0</v>
      </c>
      <c r="O142" s="3">
        <v>0</v>
      </c>
      <c r="P142" s="238">
        <v>0</v>
      </c>
      <c r="Q142" s="240">
        <f t="shared" si="7"/>
        <v>0</v>
      </c>
      <c r="R142" s="3">
        <v>0</v>
      </c>
      <c r="S142" s="3">
        <v>0</v>
      </c>
      <c r="T142" s="3">
        <v>0</v>
      </c>
      <c r="U142" s="3">
        <v>0</v>
      </c>
      <c r="V142" s="3">
        <v>0</v>
      </c>
      <c r="W142" s="3">
        <v>0</v>
      </c>
      <c r="X142" s="3">
        <v>0</v>
      </c>
      <c r="Y142" s="3">
        <v>0</v>
      </c>
      <c r="Z142" s="3">
        <v>0</v>
      </c>
      <c r="AA142" s="3">
        <v>0</v>
      </c>
      <c r="AB142" s="3">
        <v>0</v>
      </c>
      <c r="AC142" s="3">
        <v>0</v>
      </c>
      <c r="AD142" s="3">
        <v>0</v>
      </c>
      <c r="AE142" s="3">
        <v>0</v>
      </c>
      <c r="AF142" s="3">
        <v>0</v>
      </c>
      <c r="AG142" s="3">
        <v>0</v>
      </c>
      <c r="AJ142" s="3">
        <f t="shared" si="6"/>
        <v>0</v>
      </c>
      <c r="AL142" s="3">
        <f>IFERROR(VLOOKUP(B142,Totalt!$B$1:$BD$409,MATCH("totalt tillförda bränslen:",Totalt!$B$1:$BC$1,0),FALSE),"")</f>
        <v>0</v>
      </c>
      <c r="AN142" s="3">
        <f t="shared" si="8"/>
        <v>0</v>
      </c>
    </row>
    <row r="143" spans="1:40" x14ac:dyDescent="0.25">
      <c r="B143" s="3" t="s">
        <v>153</v>
      </c>
      <c r="C143" s="3">
        <v>0</v>
      </c>
      <c r="D143" s="3">
        <v>0</v>
      </c>
      <c r="E143" s="3">
        <v>0</v>
      </c>
      <c r="F143" s="3">
        <v>0</v>
      </c>
      <c r="G143" s="3">
        <v>0</v>
      </c>
      <c r="H143" s="3">
        <v>0</v>
      </c>
      <c r="I143" s="3">
        <v>0</v>
      </c>
      <c r="J143" s="3">
        <v>0</v>
      </c>
      <c r="K143" s="3">
        <v>0</v>
      </c>
      <c r="L143" s="3">
        <v>0</v>
      </c>
      <c r="M143" s="238">
        <v>0</v>
      </c>
      <c r="N143" s="3">
        <v>0</v>
      </c>
      <c r="O143" s="3">
        <v>0</v>
      </c>
      <c r="P143" s="238">
        <v>0</v>
      </c>
      <c r="Q143" s="240">
        <f t="shared" si="7"/>
        <v>0</v>
      </c>
      <c r="R143" s="3">
        <v>0</v>
      </c>
      <c r="S143" s="3">
        <v>0</v>
      </c>
      <c r="T143" s="3">
        <v>0</v>
      </c>
      <c r="U143" s="3">
        <v>0</v>
      </c>
      <c r="V143" s="3">
        <v>0</v>
      </c>
      <c r="W143" s="3">
        <v>0</v>
      </c>
      <c r="X143" s="3">
        <v>0</v>
      </c>
      <c r="Y143" s="3">
        <v>0</v>
      </c>
      <c r="Z143" s="3">
        <v>0</v>
      </c>
      <c r="AA143" s="3">
        <v>0</v>
      </c>
      <c r="AB143" s="3">
        <v>0</v>
      </c>
      <c r="AC143" s="3">
        <v>0</v>
      </c>
      <c r="AD143" s="3">
        <v>0</v>
      </c>
      <c r="AE143" s="3">
        <v>0</v>
      </c>
      <c r="AF143" s="3">
        <v>0</v>
      </c>
      <c r="AG143" s="3">
        <v>0</v>
      </c>
      <c r="AJ143" s="3">
        <f t="shared" si="6"/>
        <v>0</v>
      </c>
      <c r="AL143" s="3">
        <f>IFERROR(VLOOKUP(B143,Totalt!$B$1:$BD$409,MATCH("totalt tillförda bränslen:",Totalt!$B$1:$BC$1,0),FALSE),"")</f>
        <v>0</v>
      </c>
      <c r="AN143" s="3">
        <f t="shared" si="8"/>
        <v>0</v>
      </c>
    </row>
    <row r="144" spans="1:40" x14ac:dyDescent="0.25">
      <c r="B144" s="3" t="s">
        <v>154</v>
      </c>
      <c r="C144" s="3">
        <v>0</v>
      </c>
      <c r="D144" s="3">
        <v>0</v>
      </c>
      <c r="E144" s="3">
        <v>0</v>
      </c>
      <c r="F144" s="3">
        <v>0</v>
      </c>
      <c r="G144" s="3">
        <v>0</v>
      </c>
      <c r="H144" s="3">
        <v>0</v>
      </c>
      <c r="I144" s="3">
        <v>0</v>
      </c>
      <c r="J144" s="3">
        <v>0</v>
      </c>
      <c r="K144" s="3">
        <v>0</v>
      </c>
      <c r="L144" s="3">
        <v>0</v>
      </c>
      <c r="M144" s="238">
        <v>0</v>
      </c>
      <c r="N144" s="3">
        <v>0</v>
      </c>
      <c r="O144" s="3">
        <v>0</v>
      </c>
      <c r="P144" s="238">
        <v>0</v>
      </c>
      <c r="Q144" s="240">
        <f t="shared" si="7"/>
        <v>0</v>
      </c>
      <c r="R144" s="3">
        <v>0</v>
      </c>
      <c r="S144" s="3">
        <v>0</v>
      </c>
      <c r="T144" s="3">
        <v>0</v>
      </c>
      <c r="U144" s="3">
        <v>0</v>
      </c>
      <c r="V144" s="3">
        <v>0</v>
      </c>
      <c r="W144" s="3">
        <v>0</v>
      </c>
      <c r="X144" s="3">
        <v>0</v>
      </c>
      <c r="Y144" s="3">
        <v>0</v>
      </c>
      <c r="Z144" s="3">
        <v>0</v>
      </c>
      <c r="AA144" s="3">
        <v>0</v>
      </c>
      <c r="AB144" s="3">
        <v>0</v>
      </c>
      <c r="AC144" s="3">
        <v>0</v>
      </c>
      <c r="AD144" s="3">
        <v>0</v>
      </c>
      <c r="AE144" s="3">
        <v>0</v>
      </c>
      <c r="AF144" s="3">
        <v>0</v>
      </c>
      <c r="AG144" s="3">
        <v>0</v>
      </c>
      <c r="AJ144" s="3">
        <f t="shared" si="6"/>
        <v>0</v>
      </c>
      <c r="AL144" s="3">
        <f>IFERROR(VLOOKUP(B144,Totalt!$B$1:$BD$409,MATCH("totalt tillförda bränslen:",Totalt!$B$1:$BC$1,0),FALSE),"")</f>
        <v>0</v>
      </c>
      <c r="AN144" s="3">
        <f t="shared" si="8"/>
        <v>0</v>
      </c>
    </row>
    <row r="145" spans="1:40" x14ac:dyDescent="0.25">
      <c r="B145" s="3" t="s">
        <v>155</v>
      </c>
      <c r="C145" s="3">
        <v>0</v>
      </c>
      <c r="D145" s="3">
        <v>0</v>
      </c>
      <c r="E145" s="3">
        <v>0</v>
      </c>
      <c r="F145" s="3">
        <v>0</v>
      </c>
      <c r="G145" s="3">
        <v>0</v>
      </c>
      <c r="H145" s="3">
        <v>0</v>
      </c>
      <c r="I145" s="3">
        <v>0</v>
      </c>
      <c r="J145" s="3">
        <v>0</v>
      </c>
      <c r="K145" s="3">
        <v>0</v>
      </c>
      <c r="L145" s="3">
        <v>0</v>
      </c>
      <c r="M145" s="238">
        <v>0</v>
      </c>
      <c r="N145" s="3">
        <v>0</v>
      </c>
      <c r="O145" s="3">
        <v>0</v>
      </c>
      <c r="P145" s="238">
        <v>0</v>
      </c>
      <c r="Q145" s="240">
        <f t="shared" si="7"/>
        <v>0</v>
      </c>
      <c r="R145" s="3">
        <v>0</v>
      </c>
      <c r="S145" s="3">
        <v>0</v>
      </c>
      <c r="T145" s="3">
        <v>0</v>
      </c>
      <c r="U145" s="3">
        <v>0</v>
      </c>
      <c r="V145" s="3">
        <v>0</v>
      </c>
      <c r="W145" s="3">
        <v>0</v>
      </c>
      <c r="X145" s="3">
        <v>0</v>
      </c>
      <c r="Y145" s="3">
        <v>0</v>
      </c>
      <c r="Z145" s="3">
        <v>0</v>
      </c>
      <c r="AA145" s="3">
        <v>0</v>
      </c>
      <c r="AB145" s="3">
        <v>0</v>
      </c>
      <c r="AC145" s="3">
        <v>0</v>
      </c>
      <c r="AD145" s="3">
        <v>0</v>
      </c>
      <c r="AE145" s="3">
        <v>0</v>
      </c>
      <c r="AF145" s="3">
        <v>0</v>
      </c>
      <c r="AG145" s="3">
        <v>0</v>
      </c>
      <c r="AJ145" s="3">
        <f t="shared" si="6"/>
        <v>0</v>
      </c>
      <c r="AL145" s="3">
        <f>IFERROR(VLOOKUP(B145,Totalt!$B$1:$BD$409,MATCH("totalt tillförda bränslen:",Totalt!$B$1:$BC$1,0),FALSE),"")</f>
        <v>0</v>
      </c>
      <c r="AN145" s="3">
        <f t="shared" si="8"/>
        <v>0</v>
      </c>
    </row>
    <row r="146" spans="1:40" x14ac:dyDescent="0.25">
      <c r="A146" s="3" t="s">
        <v>156</v>
      </c>
      <c r="Q146" s="240">
        <f t="shared" si="7"/>
        <v>0</v>
      </c>
      <c r="AJ146" s="3">
        <f t="shared" si="6"/>
        <v>0</v>
      </c>
      <c r="AL146" s="3" t="str">
        <f>IFERROR(VLOOKUP(B146,Totalt!$B$1:$BD$409,MATCH("totalt tillförda bränslen:",Totalt!$B$1:$BC$1,0),FALSE),"")</f>
        <v/>
      </c>
      <c r="AN146" s="3" t="str">
        <f t="shared" si="8"/>
        <v/>
      </c>
    </row>
    <row r="147" spans="1:40" x14ac:dyDescent="0.25">
      <c r="B147" s="3" t="s">
        <v>157</v>
      </c>
      <c r="C147" s="3">
        <v>0</v>
      </c>
      <c r="D147" s="3">
        <v>0</v>
      </c>
      <c r="E147" s="3">
        <v>0</v>
      </c>
      <c r="F147" s="3">
        <v>0</v>
      </c>
      <c r="G147" s="3">
        <v>0</v>
      </c>
      <c r="H147" s="3">
        <v>0.32900000000000001</v>
      </c>
      <c r="I147" s="3">
        <v>0.33700000000000002</v>
      </c>
      <c r="J147" s="3">
        <v>0</v>
      </c>
      <c r="K147" s="3">
        <v>0</v>
      </c>
      <c r="L147" s="3">
        <v>12</v>
      </c>
      <c r="M147" s="238">
        <v>0</v>
      </c>
      <c r="N147" s="3">
        <v>0</v>
      </c>
      <c r="O147" s="3">
        <v>0</v>
      </c>
      <c r="P147" s="238">
        <v>0</v>
      </c>
      <c r="Q147" s="240">
        <f t="shared" si="7"/>
        <v>0</v>
      </c>
      <c r="R147" s="3">
        <v>6.8000000000000005E-2</v>
      </c>
      <c r="S147" s="3">
        <v>0</v>
      </c>
      <c r="T147" s="3">
        <v>10.228</v>
      </c>
      <c r="U147" s="3">
        <v>0</v>
      </c>
      <c r="V147" s="3">
        <v>0</v>
      </c>
      <c r="W147" s="3">
        <v>0</v>
      </c>
      <c r="X147" s="3">
        <v>0.64527000000000001</v>
      </c>
      <c r="Y147" s="3">
        <v>0</v>
      </c>
      <c r="Z147" s="3">
        <v>4.8470000000000004</v>
      </c>
      <c r="AA147" s="3">
        <v>0</v>
      </c>
      <c r="AB147" s="3">
        <v>0</v>
      </c>
      <c r="AC147" s="3">
        <v>0</v>
      </c>
      <c r="AD147" s="3">
        <v>0</v>
      </c>
      <c r="AE147" s="3">
        <v>0</v>
      </c>
      <c r="AF147" s="3">
        <v>0</v>
      </c>
      <c r="AG147" s="3">
        <v>0</v>
      </c>
      <c r="AJ147" s="3">
        <f t="shared" si="6"/>
        <v>28.454270000000001</v>
      </c>
      <c r="AL147" s="3">
        <f>IFERROR(VLOOKUP(B147,Totalt!$B$1:$BD$409,MATCH("totalt tillförda bränslen:",Totalt!$B$1:$BC$1,0),FALSE),"")</f>
        <v>28.454270000000001</v>
      </c>
      <c r="AN147" s="3">
        <f t="shared" si="8"/>
        <v>0</v>
      </c>
    </row>
    <row r="148" spans="1:40" x14ac:dyDescent="0.25">
      <c r="B148" s="3" t="s">
        <v>158</v>
      </c>
      <c r="C148" s="3">
        <v>0</v>
      </c>
      <c r="D148" s="3">
        <v>0</v>
      </c>
      <c r="E148" s="3">
        <v>0</v>
      </c>
      <c r="F148" s="3">
        <v>0</v>
      </c>
      <c r="G148" s="3">
        <v>0</v>
      </c>
      <c r="H148" s="3">
        <v>0</v>
      </c>
      <c r="I148" s="3">
        <v>0</v>
      </c>
      <c r="J148" s="3">
        <v>0</v>
      </c>
      <c r="K148" s="3">
        <v>0</v>
      </c>
      <c r="L148" s="3">
        <v>0</v>
      </c>
      <c r="M148" s="238">
        <v>0</v>
      </c>
      <c r="N148" s="3">
        <v>0</v>
      </c>
      <c r="O148" s="3">
        <v>0</v>
      </c>
      <c r="P148" s="238">
        <v>0</v>
      </c>
      <c r="Q148" s="240">
        <f t="shared" si="7"/>
        <v>0</v>
      </c>
      <c r="R148" s="3">
        <v>0</v>
      </c>
      <c r="S148" s="3">
        <v>0</v>
      </c>
      <c r="T148" s="3">
        <v>0</v>
      </c>
      <c r="U148" s="3">
        <v>0</v>
      </c>
      <c r="V148" s="3">
        <v>0</v>
      </c>
      <c r="W148" s="3">
        <v>0</v>
      </c>
      <c r="X148" s="3">
        <v>0.11928</v>
      </c>
      <c r="Y148" s="3">
        <v>0</v>
      </c>
      <c r="Z148" s="3">
        <v>0</v>
      </c>
      <c r="AA148" s="3">
        <v>0</v>
      </c>
      <c r="AB148" s="3">
        <v>0</v>
      </c>
      <c r="AC148" s="3">
        <v>0</v>
      </c>
      <c r="AD148" s="3">
        <v>0</v>
      </c>
      <c r="AE148" s="3">
        <v>0</v>
      </c>
      <c r="AF148" s="3">
        <v>0</v>
      </c>
      <c r="AG148" s="3">
        <v>5.5341199999999997</v>
      </c>
      <c r="AJ148" s="3">
        <f t="shared" si="6"/>
        <v>5.6533999999999995</v>
      </c>
      <c r="AL148" s="3">
        <f>IFERROR(VLOOKUP(B148,Totalt!$B$1:$BD$409,MATCH("totalt tillförda bränslen:",Totalt!$B$1:$BC$1,0),FALSE),"")</f>
        <v>5.6533999999999995</v>
      </c>
      <c r="AN148" s="3">
        <f t="shared" si="8"/>
        <v>0</v>
      </c>
    </row>
    <row r="149" spans="1:40" x14ac:dyDescent="0.25">
      <c r="B149" s="3" t="s">
        <v>159</v>
      </c>
      <c r="C149" s="3">
        <v>0</v>
      </c>
      <c r="D149" s="3">
        <v>0</v>
      </c>
      <c r="E149" s="3">
        <v>0</v>
      </c>
      <c r="F149" s="3">
        <v>0</v>
      </c>
      <c r="G149" s="3">
        <v>0</v>
      </c>
      <c r="H149" s="3">
        <v>6.2E-2</v>
      </c>
      <c r="I149" s="3">
        <v>0</v>
      </c>
      <c r="J149" s="3">
        <v>0</v>
      </c>
      <c r="K149" s="3">
        <v>0</v>
      </c>
      <c r="L149" s="3">
        <v>0</v>
      </c>
      <c r="M149" s="238">
        <v>0</v>
      </c>
      <c r="N149" s="3">
        <v>0</v>
      </c>
      <c r="O149" s="3">
        <v>0</v>
      </c>
      <c r="P149" s="238">
        <v>0</v>
      </c>
      <c r="Q149" s="240">
        <f t="shared" si="7"/>
        <v>0</v>
      </c>
      <c r="R149" s="3">
        <v>0</v>
      </c>
      <c r="S149" s="3">
        <v>0</v>
      </c>
      <c r="T149" s="3">
        <v>0</v>
      </c>
      <c r="U149" s="3">
        <v>0</v>
      </c>
      <c r="V149" s="3">
        <v>0</v>
      </c>
      <c r="W149" s="3">
        <v>0</v>
      </c>
      <c r="X149" s="3">
        <v>5.901E-2</v>
      </c>
      <c r="Y149" s="3">
        <v>2.08</v>
      </c>
      <c r="Z149" s="3">
        <v>0</v>
      </c>
      <c r="AA149" s="3">
        <v>0</v>
      </c>
      <c r="AB149" s="3">
        <v>0</v>
      </c>
      <c r="AC149" s="3">
        <v>0</v>
      </c>
      <c r="AD149" s="3">
        <v>0</v>
      </c>
      <c r="AE149" s="3">
        <v>0</v>
      </c>
      <c r="AF149" s="3">
        <v>0</v>
      </c>
      <c r="AG149" s="3">
        <v>0</v>
      </c>
      <c r="AJ149" s="3">
        <f t="shared" si="6"/>
        <v>2.2010100000000001</v>
      </c>
      <c r="AL149" s="3">
        <f>IFERROR(VLOOKUP(B149,Totalt!$B$1:$BD$409,MATCH("totalt tillförda bränslen:",Totalt!$B$1:$BC$1,0),FALSE),"")</f>
        <v>2.2010099999999997</v>
      </c>
      <c r="AN149" s="3">
        <f t="shared" si="8"/>
        <v>4.4408920985006262E-16</v>
      </c>
    </row>
    <row r="150" spans="1:40" x14ac:dyDescent="0.25">
      <c r="A150" s="3" t="s">
        <v>160</v>
      </c>
      <c r="Q150" s="240">
        <f t="shared" si="7"/>
        <v>0</v>
      </c>
      <c r="AJ150" s="3">
        <f t="shared" si="6"/>
        <v>0</v>
      </c>
      <c r="AL150" s="3" t="str">
        <f>IFERROR(VLOOKUP(B150,Totalt!$B$1:$BD$409,MATCH("totalt tillförda bränslen:",Totalt!$B$1:$BC$1,0),FALSE),"")</f>
        <v/>
      </c>
      <c r="AN150" s="3" t="str">
        <f t="shared" si="8"/>
        <v/>
      </c>
    </row>
    <row r="151" spans="1:40" x14ac:dyDescent="0.25">
      <c r="B151" s="3" t="s">
        <v>161</v>
      </c>
      <c r="C151" s="3">
        <v>0</v>
      </c>
      <c r="D151" s="3">
        <v>0</v>
      </c>
      <c r="E151" s="3">
        <v>0</v>
      </c>
      <c r="F151" s="3">
        <v>0</v>
      </c>
      <c r="G151" s="3">
        <v>0</v>
      </c>
      <c r="H151" s="3">
        <v>0</v>
      </c>
      <c r="I151" s="3">
        <v>0.34</v>
      </c>
      <c r="J151" s="3">
        <v>0</v>
      </c>
      <c r="K151" s="3">
        <v>0</v>
      </c>
      <c r="L151" s="3">
        <v>12.84</v>
      </c>
      <c r="M151" s="238">
        <v>0</v>
      </c>
      <c r="N151" s="3">
        <v>0</v>
      </c>
      <c r="O151" s="3">
        <v>0</v>
      </c>
      <c r="P151" s="238">
        <v>0</v>
      </c>
      <c r="Q151" s="240">
        <f t="shared" si="7"/>
        <v>0</v>
      </c>
      <c r="R151" s="3">
        <v>0</v>
      </c>
      <c r="S151" s="3">
        <v>0</v>
      </c>
      <c r="T151" s="3">
        <v>0</v>
      </c>
      <c r="U151" s="3">
        <v>0</v>
      </c>
      <c r="V151" s="3">
        <v>0</v>
      </c>
      <c r="W151" s="3">
        <v>0</v>
      </c>
      <c r="X151" s="3">
        <v>0.87</v>
      </c>
      <c r="Y151" s="3">
        <v>0</v>
      </c>
      <c r="Z151" s="3">
        <v>0</v>
      </c>
      <c r="AA151" s="3">
        <v>0</v>
      </c>
      <c r="AB151" s="3">
        <v>0</v>
      </c>
      <c r="AC151" s="3">
        <v>0</v>
      </c>
      <c r="AD151" s="3">
        <v>0</v>
      </c>
      <c r="AE151" s="3">
        <v>0</v>
      </c>
      <c r="AF151" s="3">
        <v>0</v>
      </c>
      <c r="AG151" s="3">
        <v>0</v>
      </c>
      <c r="AJ151" s="3">
        <f t="shared" si="6"/>
        <v>14.049999999999999</v>
      </c>
      <c r="AL151" s="3">
        <f>IFERROR(VLOOKUP(B151,Totalt!$B$1:$BD$409,MATCH("totalt tillförda bränslen:",Totalt!$B$1:$BC$1,0),FALSE),"")</f>
        <v>14.049999999999999</v>
      </c>
      <c r="AN151" s="3">
        <f t="shared" si="8"/>
        <v>0</v>
      </c>
    </row>
    <row r="152" spans="1:40" x14ac:dyDescent="0.25">
      <c r="B152" s="3" t="s">
        <v>162</v>
      </c>
      <c r="C152" s="3">
        <v>0</v>
      </c>
      <c r="D152" s="3">
        <v>0</v>
      </c>
      <c r="E152" s="3">
        <v>0</v>
      </c>
      <c r="F152" s="3">
        <v>0</v>
      </c>
      <c r="G152" s="3">
        <v>0</v>
      </c>
      <c r="H152" s="3">
        <v>0</v>
      </c>
      <c r="I152" s="3">
        <v>0.22</v>
      </c>
      <c r="J152" s="3">
        <v>0</v>
      </c>
      <c r="K152" s="3">
        <v>0</v>
      </c>
      <c r="L152" s="3">
        <v>0</v>
      </c>
      <c r="M152" s="238">
        <v>0</v>
      </c>
      <c r="N152" s="3">
        <v>0</v>
      </c>
      <c r="O152" s="3">
        <v>0</v>
      </c>
      <c r="P152" s="238">
        <v>0</v>
      </c>
      <c r="Q152" s="240">
        <f t="shared" si="7"/>
        <v>0</v>
      </c>
      <c r="R152" s="3">
        <v>0</v>
      </c>
      <c r="S152" s="3">
        <v>0</v>
      </c>
      <c r="T152" s="3">
        <v>0.21099999999999999</v>
      </c>
      <c r="U152" s="3">
        <v>0</v>
      </c>
      <c r="V152" s="3">
        <v>0</v>
      </c>
      <c r="W152" s="3">
        <v>0</v>
      </c>
      <c r="X152" s="3">
        <v>0.03</v>
      </c>
      <c r="Y152" s="3">
        <v>0</v>
      </c>
      <c r="Z152" s="3">
        <v>0</v>
      </c>
      <c r="AA152" s="3">
        <v>0</v>
      </c>
      <c r="AB152" s="3">
        <v>0</v>
      </c>
      <c r="AC152" s="3">
        <v>0</v>
      </c>
      <c r="AD152" s="3">
        <v>8.91</v>
      </c>
      <c r="AE152" s="3">
        <v>0</v>
      </c>
      <c r="AF152" s="3">
        <v>0</v>
      </c>
      <c r="AG152" s="3">
        <v>0</v>
      </c>
      <c r="AJ152" s="3">
        <f t="shared" si="6"/>
        <v>9.3710000000000004</v>
      </c>
      <c r="AL152" s="3">
        <f>IFERROR(VLOOKUP(B152,Totalt!$B$1:$BD$409,MATCH("totalt tillförda bränslen:",Totalt!$B$1:$BC$1,0),FALSE),"")</f>
        <v>9.3709999999999987</v>
      </c>
      <c r="AN152" s="3">
        <f t="shared" si="8"/>
        <v>1.7763568394002505E-15</v>
      </c>
    </row>
    <row r="153" spans="1:40" x14ac:dyDescent="0.25">
      <c r="B153" s="3" t="s">
        <v>163</v>
      </c>
      <c r="C153" s="3">
        <v>0</v>
      </c>
      <c r="D153" s="3">
        <v>0</v>
      </c>
      <c r="E153" s="3">
        <v>0</v>
      </c>
      <c r="F153" s="3">
        <v>0</v>
      </c>
      <c r="G153" s="3">
        <v>0</v>
      </c>
      <c r="H153" s="3">
        <v>0</v>
      </c>
      <c r="I153" s="3">
        <v>0.6</v>
      </c>
      <c r="J153" s="3">
        <v>0</v>
      </c>
      <c r="K153" s="3">
        <v>3.7</v>
      </c>
      <c r="L153" s="3">
        <v>0</v>
      </c>
      <c r="M153" s="238">
        <v>0</v>
      </c>
      <c r="N153" s="3">
        <v>0</v>
      </c>
      <c r="O153" s="3">
        <v>0</v>
      </c>
      <c r="P153" s="238">
        <v>0</v>
      </c>
      <c r="Q153" s="240">
        <f t="shared" si="7"/>
        <v>0</v>
      </c>
      <c r="R153" s="3">
        <v>14</v>
      </c>
      <c r="S153" s="3">
        <v>0</v>
      </c>
      <c r="T153" s="3">
        <v>0</v>
      </c>
      <c r="U153" s="3">
        <v>0</v>
      </c>
      <c r="V153" s="3">
        <v>0</v>
      </c>
      <c r="W153" s="3">
        <v>0</v>
      </c>
      <c r="X153" s="3">
        <v>6.8000000000000005E-2</v>
      </c>
      <c r="Y153" s="3">
        <v>0</v>
      </c>
      <c r="Z153" s="3">
        <v>0</v>
      </c>
      <c r="AA153" s="3">
        <v>0</v>
      </c>
      <c r="AB153" s="3">
        <v>0</v>
      </c>
      <c r="AC153" s="3">
        <v>0</v>
      </c>
      <c r="AD153" s="3">
        <v>0</v>
      </c>
      <c r="AE153" s="3">
        <v>0</v>
      </c>
      <c r="AF153" s="3">
        <v>0</v>
      </c>
      <c r="AG153" s="3">
        <v>0</v>
      </c>
      <c r="AJ153" s="3">
        <f t="shared" si="6"/>
        <v>18.368000000000002</v>
      </c>
      <c r="AL153" s="3">
        <f>IFERROR(VLOOKUP(B153,Totalt!$B$1:$BD$409,MATCH("totalt tillförda bränslen:",Totalt!$B$1:$BC$1,0),FALSE),"")</f>
        <v>18.368000000000002</v>
      </c>
      <c r="AN153" s="3">
        <f t="shared" si="8"/>
        <v>0</v>
      </c>
    </row>
    <row r="154" spans="1:40" x14ac:dyDescent="0.25">
      <c r="B154" s="3" t="s">
        <v>164</v>
      </c>
      <c r="C154" s="3">
        <v>0</v>
      </c>
      <c r="D154" s="3">
        <v>0</v>
      </c>
      <c r="E154" s="3">
        <v>1.7</v>
      </c>
      <c r="F154" s="3">
        <v>30.48</v>
      </c>
      <c r="G154" s="3">
        <v>7.47</v>
      </c>
      <c r="H154" s="3">
        <v>0.13</v>
      </c>
      <c r="I154" s="3">
        <v>0</v>
      </c>
      <c r="J154" s="3">
        <v>0</v>
      </c>
      <c r="K154" s="3">
        <v>0</v>
      </c>
      <c r="L154" s="3">
        <v>91.43</v>
      </c>
      <c r="M154" s="238">
        <v>0</v>
      </c>
      <c r="N154" s="3">
        <v>0</v>
      </c>
      <c r="O154" s="3">
        <v>0</v>
      </c>
      <c r="P154" s="238">
        <v>0</v>
      </c>
      <c r="Q154" s="240">
        <f t="shared" si="7"/>
        <v>0</v>
      </c>
      <c r="R154" s="3">
        <v>0</v>
      </c>
      <c r="S154" s="3">
        <v>0</v>
      </c>
      <c r="T154" s="3">
        <v>30.48</v>
      </c>
      <c r="U154" s="3">
        <v>0</v>
      </c>
      <c r="V154" s="3">
        <v>0</v>
      </c>
      <c r="W154" s="3">
        <v>0</v>
      </c>
      <c r="X154" s="3">
        <v>1.23</v>
      </c>
      <c r="Y154" s="3">
        <v>0</v>
      </c>
      <c r="Z154" s="3">
        <v>0</v>
      </c>
      <c r="AA154" s="3">
        <v>0</v>
      </c>
      <c r="AB154" s="3">
        <v>13.5</v>
      </c>
      <c r="AC154" s="3">
        <v>10.8</v>
      </c>
      <c r="AD154" s="3">
        <v>0</v>
      </c>
      <c r="AE154" s="3">
        <v>0</v>
      </c>
      <c r="AF154" s="3">
        <v>0</v>
      </c>
      <c r="AG154" s="3">
        <v>0</v>
      </c>
      <c r="AJ154" s="3">
        <f t="shared" si="6"/>
        <v>187.22</v>
      </c>
      <c r="AL154" s="3">
        <f>IFERROR(VLOOKUP(B154,Totalt!$B$1:$BD$409,MATCH("totalt tillförda bränslen:",Totalt!$B$1:$BC$1,0),FALSE),"")</f>
        <v>187.22</v>
      </c>
      <c r="AN154" s="3">
        <f t="shared" si="8"/>
        <v>0</v>
      </c>
    </row>
    <row r="155" spans="1:40" x14ac:dyDescent="0.25">
      <c r="A155" s="3" t="s">
        <v>165</v>
      </c>
      <c r="Q155" s="240">
        <f t="shared" si="7"/>
        <v>0</v>
      </c>
      <c r="AJ155" s="3">
        <f t="shared" si="6"/>
        <v>0</v>
      </c>
      <c r="AL155" s="3" t="str">
        <f>IFERROR(VLOOKUP(B155,Totalt!$B$1:$BD$409,MATCH("totalt tillförda bränslen:",Totalt!$B$1:$BC$1,0),FALSE),"")</f>
        <v/>
      </c>
      <c r="AN155" s="3" t="str">
        <f t="shared" si="8"/>
        <v/>
      </c>
    </row>
    <row r="156" spans="1:40" x14ac:dyDescent="0.25">
      <c r="B156" s="3" t="s">
        <v>166</v>
      </c>
      <c r="C156" s="3">
        <v>0</v>
      </c>
      <c r="D156" s="3">
        <v>0</v>
      </c>
      <c r="E156" s="3">
        <v>0</v>
      </c>
      <c r="F156" s="3">
        <v>0</v>
      </c>
      <c r="G156" s="3">
        <v>0</v>
      </c>
      <c r="H156" s="3">
        <v>0</v>
      </c>
      <c r="I156" s="3">
        <v>0.7</v>
      </c>
      <c r="J156" s="3">
        <v>0</v>
      </c>
      <c r="K156" s="3">
        <v>0.3</v>
      </c>
      <c r="L156" s="3">
        <v>0</v>
      </c>
      <c r="M156" s="238">
        <v>0.40411900000000001</v>
      </c>
      <c r="N156" s="3">
        <v>0</v>
      </c>
      <c r="O156" s="3">
        <v>0</v>
      </c>
      <c r="P156" s="238">
        <v>0</v>
      </c>
      <c r="Q156" s="240">
        <f t="shared" si="7"/>
        <v>0</v>
      </c>
      <c r="R156" s="3">
        <v>0</v>
      </c>
      <c r="S156" s="3">
        <v>2.7063000000000001</v>
      </c>
      <c r="T156" s="3">
        <v>59.132599999999996</v>
      </c>
      <c r="U156" s="3">
        <v>0</v>
      </c>
      <c r="V156" s="3">
        <v>0</v>
      </c>
      <c r="W156" s="3">
        <v>86.152199999999993</v>
      </c>
      <c r="X156" s="3">
        <v>1.5041199999999999</v>
      </c>
      <c r="Y156" s="3">
        <v>0</v>
      </c>
      <c r="Z156" s="3">
        <v>4.8</v>
      </c>
      <c r="AA156" s="3">
        <v>0</v>
      </c>
      <c r="AB156" s="3">
        <v>0</v>
      </c>
      <c r="AC156" s="3">
        <v>0</v>
      </c>
      <c r="AD156" s="3">
        <v>0</v>
      </c>
      <c r="AE156" s="3">
        <v>0</v>
      </c>
      <c r="AF156" s="3">
        <v>0</v>
      </c>
      <c r="AG156" s="3">
        <v>0</v>
      </c>
      <c r="AJ156" s="3">
        <f t="shared" si="6"/>
        <v>155.29522</v>
      </c>
      <c r="AL156" s="3">
        <f>IFERROR(VLOOKUP(B156,Totalt!$B$1:$BD$409,MATCH("totalt tillförda bränslen:",Totalt!$B$1:$BC$1,0),FALSE),"")</f>
        <v>155.29521999999997</v>
      </c>
      <c r="AN156" s="3">
        <f t="shared" si="8"/>
        <v>2.8421709430404007E-14</v>
      </c>
    </row>
    <row r="157" spans="1:40" x14ac:dyDescent="0.25">
      <c r="A157" s="3" t="s">
        <v>167</v>
      </c>
      <c r="Q157" s="240">
        <f t="shared" si="7"/>
        <v>0</v>
      </c>
      <c r="AJ157" s="3">
        <f t="shared" si="6"/>
        <v>0</v>
      </c>
      <c r="AL157" s="3" t="str">
        <f>IFERROR(VLOOKUP(B157,Totalt!$B$1:$BD$409,MATCH("totalt tillförda bränslen:",Totalt!$B$1:$BC$1,0),FALSE),"")</f>
        <v/>
      </c>
      <c r="AN157" s="3" t="str">
        <f t="shared" si="8"/>
        <v/>
      </c>
    </row>
    <row r="158" spans="1:40" x14ac:dyDescent="0.25">
      <c r="B158" s="3" t="s">
        <v>168</v>
      </c>
      <c r="C158" s="3">
        <v>0</v>
      </c>
      <c r="D158" s="3">
        <v>0</v>
      </c>
      <c r="E158" s="3">
        <v>0</v>
      </c>
      <c r="F158" s="3">
        <v>74.945899999999995</v>
      </c>
      <c r="G158" s="3">
        <v>0.35699999999999998</v>
      </c>
      <c r="H158" s="3">
        <v>9.5294100000000004</v>
      </c>
      <c r="I158" s="3">
        <v>1.1282000000000001</v>
      </c>
      <c r="J158" s="3">
        <v>0</v>
      </c>
      <c r="K158" s="3">
        <v>1.23529</v>
      </c>
      <c r="L158" s="3">
        <v>15.3294</v>
      </c>
      <c r="M158" s="238">
        <v>8.2893399999999993</v>
      </c>
      <c r="N158" s="3">
        <v>0</v>
      </c>
      <c r="O158" s="3">
        <v>55.459099999999999</v>
      </c>
      <c r="P158" s="238">
        <v>370.78199999999998</v>
      </c>
      <c r="Q158" s="240">
        <f t="shared" si="7"/>
        <v>185.39099999999999</v>
      </c>
      <c r="R158" s="3">
        <v>281.95999999999998</v>
      </c>
      <c r="S158" s="3">
        <v>0</v>
      </c>
      <c r="T158" s="3">
        <v>0</v>
      </c>
      <c r="U158" s="3">
        <v>0</v>
      </c>
      <c r="V158" s="3">
        <v>0</v>
      </c>
      <c r="W158" s="3">
        <v>0</v>
      </c>
      <c r="X158" s="3">
        <v>11.1793</v>
      </c>
      <c r="Y158" s="3">
        <v>0</v>
      </c>
      <c r="Z158" s="3">
        <v>0</v>
      </c>
      <c r="AA158" s="3">
        <v>0</v>
      </c>
      <c r="AB158" s="3">
        <v>0</v>
      </c>
      <c r="AC158" s="3">
        <v>0</v>
      </c>
      <c r="AD158" s="3">
        <v>0</v>
      </c>
      <c r="AE158" s="3">
        <v>0</v>
      </c>
      <c r="AF158" s="3">
        <v>0</v>
      </c>
      <c r="AG158" s="3">
        <v>101.636</v>
      </c>
      <c r="AJ158" s="3">
        <f t="shared" si="6"/>
        <v>738.15059999999994</v>
      </c>
      <c r="AL158" s="3">
        <f>IFERROR(VLOOKUP(B158,Totalt!$B$1:$BD$409,MATCH("totalt tillförda bränslen:",Totalt!$B$1:$BC$1,0),FALSE),"")</f>
        <v>738.15059999999994</v>
      </c>
      <c r="AN158" s="3">
        <f t="shared" si="8"/>
        <v>0</v>
      </c>
    </row>
    <row r="159" spans="1:40" x14ac:dyDescent="0.25">
      <c r="A159" s="3" t="s">
        <v>169</v>
      </c>
      <c r="Q159" s="240">
        <f t="shared" si="7"/>
        <v>0</v>
      </c>
      <c r="AJ159" s="3">
        <f t="shared" si="6"/>
        <v>0</v>
      </c>
      <c r="AL159" s="3" t="str">
        <f>IFERROR(VLOOKUP(B159,Totalt!$B$1:$BD$409,MATCH("totalt tillförda bränslen:",Totalt!$B$1:$BC$1,0),FALSE),"")</f>
        <v/>
      </c>
      <c r="AN159" s="3" t="str">
        <f t="shared" si="8"/>
        <v/>
      </c>
    </row>
    <row r="160" spans="1:40" x14ac:dyDescent="0.25">
      <c r="B160" s="3" t="s">
        <v>170</v>
      </c>
      <c r="C160" s="3">
        <v>0</v>
      </c>
      <c r="D160" s="3">
        <v>916.15</v>
      </c>
      <c r="E160" s="3">
        <v>0</v>
      </c>
      <c r="F160" s="3">
        <v>33.314999999999998</v>
      </c>
      <c r="G160" s="3">
        <v>1.415</v>
      </c>
      <c r="H160" s="3">
        <v>0</v>
      </c>
      <c r="I160" s="3">
        <v>0.99</v>
      </c>
      <c r="J160" s="3">
        <v>0</v>
      </c>
      <c r="K160" s="3">
        <v>6.202</v>
      </c>
      <c r="L160" s="3">
        <v>72.099000000000004</v>
      </c>
      <c r="M160" s="238">
        <v>3.5640000000000001</v>
      </c>
      <c r="N160" s="3">
        <v>306.404</v>
      </c>
      <c r="O160" s="3">
        <v>0</v>
      </c>
      <c r="P160" s="238">
        <v>945.48400000000004</v>
      </c>
      <c r="Q160" s="240">
        <f t="shared" si="7"/>
        <v>472.74200000000002</v>
      </c>
      <c r="R160" s="3">
        <v>944.90099999999995</v>
      </c>
      <c r="S160" s="3">
        <v>0</v>
      </c>
      <c r="T160" s="3">
        <v>63.646000000000001</v>
      </c>
      <c r="U160" s="3">
        <v>0</v>
      </c>
      <c r="V160" s="3">
        <v>0</v>
      </c>
      <c r="W160" s="3">
        <v>0</v>
      </c>
      <c r="X160" s="3">
        <v>60.518999999999998</v>
      </c>
      <c r="Y160" s="3">
        <v>0</v>
      </c>
      <c r="Z160" s="3">
        <v>96.99</v>
      </c>
      <c r="AA160" s="3">
        <v>0</v>
      </c>
      <c r="AB160" s="3">
        <v>136.4</v>
      </c>
      <c r="AC160" s="3">
        <v>306.7</v>
      </c>
      <c r="AD160" s="3">
        <v>0</v>
      </c>
      <c r="AE160" s="3">
        <v>0</v>
      </c>
      <c r="AF160" s="3">
        <v>0</v>
      </c>
      <c r="AG160" s="3">
        <v>24.21</v>
      </c>
      <c r="AJ160" s="3">
        <f t="shared" si="6"/>
        <v>3442.6829999999995</v>
      </c>
      <c r="AL160" s="3">
        <f>IFERROR(VLOOKUP(B160,Totalt!$B$1:$BD$409,MATCH("totalt tillförda bränslen:",Totalt!$B$1:$BC$1,0),FALSE),"")</f>
        <v>3442.683</v>
      </c>
      <c r="AN160" s="3">
        <f t="shared" si="8"/>
        <v>-4.5474735088646412E-13</v>
      </c>
    </row>
    <row r="161" spans="1:40" x14ac:dyDescent="0.25">
      <c r="B161" s="3" t="s">
        <v>171</v>
      </c>
      <c r="C161" s="3">
        <v>0</v>
      </c>
      <c r="D161" s="3">
        <v>0</v>
      </c>
      <c r="E161" s="3">
        <v>0</v>
      </c>
      <c r="F161" s="3">
        <v>16.634599999999999</v>
      </c>
      <c r="G161" s="3">
        <v>0</v>
      </c>
      <c r="H161" s="3">
        <v>0</v>
      </c>
      <c r="I161" s="3">
        <v>0</v>
      </c>
      <c r="J161" s="3">
        <v>0</v>
      </c>
      <c r="K161" s="3">
        <v>0</v>
      </c>
      <c r="L161" s="3">
        <v>36</v>
      </c>
      <c r="M161" s="238">
        <v>0</v>
      </c>
      <c r="N161" s="3">
        <v>0</v>
      </c>
      <c r="O161" s="3">
        <v>0</v>
      </c>
      <c r="P161" s="238">
        <v>58.015999999999998</v>
      </c>
      <c r="Q161" s="240">
        <f t="shared" si="7"/>
        <v>29.007999999999999</v>
      </c>
      <c r="R161" s="3">
        <v>0</v>
      </c>
      <c r="S161" s="3">
        <v>0</v>
      </c>
      <c r="T161" s="3">
        <v>31.779599999999999</v>
      </c>
      <c r="U161" s="3">
        <v>0</v>
      </c>
      <c r="V161" s="3">
        <v>0</v>
      </c>
      <c r="W161" s="3">
        <v>0</v>
      </c>
      <c r="X161" s="3">
        <v>2.0209999999999999</v>
      </c>
      <c r="Y161" s="3">
        <v>0</v>
      </c>
      <c r="Z161" s="3">
        <v>0</v>
      </c>
      <c r="AA161" s="3">
        <v>0</v>
      </c>
      <c r="AB161" s="3">
        <v>0</v>
      </c>
      <c r="AC161" s="3">
        <v>0</v>
      </c>
      <c r="AD161" s="3">
        <v>0</v>
      </c>
      <c r="AE161" s="3">
        <v>0</v>
      </c>
      <c r="AF161" s="3">
        <v>0</v>
      </c>
      <c r="AG161" s="3">
        <v>9.6827000000000005</v>
      </c>
      <c r="AJ161" s="3">
        <f t="shared" si="6"/>
        <v>125.1259</v>
      </c>
      <c r="AL161" s="3">
        <f>IFERROR(VLOOKUP(B161,Totalt!$B$1:$BD$409,MATCH("totalt tillförda bränslen:",Totalt!$B$1:$BC$1,0),FALSE),"")</f>
        <v>125.12589999999999</v>
      </c>
      <c r="AN161" s="3">
        <f t="shared" si="8"/>
        <v>1.4210854715202004E-14</v>
      </c>
    </row>
    <row r="162" spans="1:40" x14ac:dyDescent="0.25">
      <c r="A162" s="3" t="s">
        <v>172</v>
      </c>
      <c r="Q162" s="240">
        <f t="shared" si="7"/>
        <v>0</v>
      </c>
      <c r="AJ162" s="3">
        <f t="shared" si="6"/>
        <v>0</v>
      </c>
      <c r="AL162" s="3" t="str">
        <f>IFERROR(VLOOKUP(B162,Totalt!$B$1:$BD$409,MATCH("totalt tillförda bränslen:",Totalt!$B$1:$BC$1,0),FALSE),"")</f>
        <v/>
      </c>
      <c r="AN162" s="3" t="str">
        <f t="shared" si="8"/>
        <v/>
      </c>
    </row>
    <row r="163" spans="1:40" x14ac:dyDescent="0.25">
      <c r="B163" s="3" t="s">
        <v>173</v>
      </c>
      <c r="C163" s="3">
        <v>0</v>
      </c>
      <c r="D163" s="3">
        <v>0</v>
      </c>
      <c r="E163" s="3">
        <v>0</v>
      </c>
      <c r="F163" s="3">
        <v>34.188000000000002</v>
      </c>
      <c r="G163" s="3">
        <v>0</v>
      </c>
      <c r="H163" s="3">
        <v>0</v>
      </c>
      <c r="I163" s="3">
        <v>4.391</v>
      </c>
      <c r="J163" s="3">
        <v>0</v>
      </c>
      <c r="K163" s="3">
        <v>0</v>
      </c>
      <c r="L163" s="3">
        <v>93.207999999999998</v>
      </c>
      <c r="M163" s="238">
        <v>0</v>
      </c>
      <c r="N163" s="3">
        <v>0</v>
      </c>
      <c r="O163" s="3">
        <v>0</v>
      </c>
      <c r="P163" s="238">
        <v>0</v>
      </c>
      <c r="Q163" s="240">
        <f t="shared" si="7"/>
        <v>0</v>
      </c>
      <c r="R163" s="3">
        <v>0</v>
      </c>
      <c r="S163" s="3">
        <v>0</v>
      </c>
      <c r="T163" s="3">
        <v>0</v>
      </c>
      <c r="U163" s="3">
        <v>0</v>
      </c>
      <c r="V163" s="3">
        <v>0</v>
      </c>
      <c r="W163" s="3">
        <v>0</v>
      </c>
      <c r="X163" s="3">
        <v>3.556</v>
      </c>
      <c r="Y163" s="3">
        <v>0</v>
      </c>
      <c r="Z163" s="3">
        <v>0</v>
      </c>
      <c r="AA163" s="3">
        <v>0</v>
      </c>
      <c r="AB163" s="3">
        <v>0</v>
      </c>
      <c r="AC163" s="3">
        <v>0</v>
      </c>
      <c r="AD163" s="3">
        <v>0</v>
      </c>
      <c r="AE163" s="3">
        <v>0</v>
      </c>
      <c r="AF163" s="3">
        <v>0</v>
      </c>
      <c r="AG163" s="3">
        <v>0</v>
      </c>
      <c r="AJ163" s="3">
        <f t="shared" si="6"/>
        <v>135.34300000000002</v>
      </c>
      <c r="AL163" s="3">
        <f>IFERROR(VLOOKUP(B163,Totalt!$B$1:$BD$409,MATCH("totalt tillförda bränslen:",Totalt!$B$1:$BC$1,0),FALSE),"")</f>
        <v>135.34300000000002</v>
      </c>
      <c r="AN163" s="3">
        <f t="shared" si="8"/>
        <v>0</v>
      </c>
    </row>
    <row r="164" spans="1:40" x14ac:dyDescent="0.25">
      <c r="B164" s="3" t="s">
        <v>174</v>
      </c>
      <c r="C164" s="3">
        <v>0</v>
      </c>
      <c r="D164" s="3">
        <v>0</v>
      </c>
      <c r="E164" s="3">
        <v>0</v>
      </c>
      <c r="F164" s="3">
        <v>0</v>
      </c>
      <c r="G164" s="3">
        <v>0</v>
      </c>
      <c r="H164" s="3">
        <v>0</v>
      </c>
      <c r="I164" s="3">
        <v>2.266E-2</v>
      </c>
      <c r="J164" s="3">
        <v>0</v>
      </c>
      <c r="K164" s="3">
        <v>0</v>
      </c>
      <c r="L164" s="3">
        <v>0</v>
      </c>
      <c r="M164" s="238">
        <v>0</v>
      </c>
      <c r="N164" s="3">
        <v>0</v>
      </c>
      <c r="O164" s="3">
        <v>0</v>
      </c>
      <c r="P164" s="238">
        <v>0</v>
      </c>
      <c r="Q164" s="240">
        <f t="shared" si="7"/>
        <v>0</v>
      </c>
      <c r="R164" s="3">
        <v>3.0830000000000002</v>
      </c>
      <c r="S164" s="3">
        <v>0</v>
      </c>
      <c r="T164" s="3">
        <v>0</v>
      </c>
      <c r="U164" s="3">
        <v>0</v>
      </c>
      <c r="V164" s="3">
        <v>0</v>
      </c>
      <c r="W164" s="3">
        <v>0</v>
      </c>
      <c r="X164" s="3">
        <v>7.4999999999999997E-2</v>
      </c>
      <c r="Y164" s="3">
        <v>0</v>
      </c>
      <c r="Z164" s="3">
        <v>0.22115000000000001</v>
      </c>
      <c r="AA164" s="3">
        <v>0</v>
      </c>
      <c r="AB164" s="3">
        <v>0</v>
      </c>
      <c r="AC164" s="3">
        <v>0</v>
      </c>
      <c r="AD164" s="3">
        <v>0</v>
      </c>
      <c r="AE164" s="3">
        <v>0</v>
      </c>
      <c r="AF164" s="3">
        <v>0</v>
      </c>
      <c r="AG164" s="3">
        <v>0</v>
      </c>
      <c r="AJ164" s="3">
        <f t="shared" si="6"/>
        <v>3.4018100000000007</v>
      </c>
      <c r="AL164" s="3">
        <f>IFERROR(VLOOKUP(B164,Totalt!$B$1:$BD$409,MATCH("totalt tillförda bränslen:",Totalt!$B$1:$BC$1,0),FALSE),"")</f>
        <v>3.4018100000000002</v>
      </c>
      <c r="AN164" s="3">
        <f t="shared" si="8"/>
        <v>4.4408920985006262E-16</v>
      </c>
    </row>
    <row r="165" spans="1:40" x14ac:dyDescent="0.25">
      <c r="A165" s="3" t="s">
        <v>175</v>
      </c>
      <c r="Q165" s="240">
        <f t="shared" si="7"/>
        <v>0</v>
      </c>
      <c r="AJ165" s="3">
        <f t="shared" si="6"/>
        <v>0</v>
      </c>
      <c r="AL165" s="3" t="str">
        <f>IFERROR(VLOOKUP(B165,Totalt!$B$1:$BD$409,MATCH("totalt tillförda bränslen:",Totalt!$B$1:$BC$1,0),FALSE),"")</f>
        <v/>
      </c>
      <c r="AN165" s="3" t="str">
        <f t="shared" si="8"/>
        <v/>
      </c>
    </row>
    <row r="166" spans="1:40" x14ac:dyDescent="0.25">
      <c r="B166" s="3" t="s">
        <v>176</v>
      </c>
      <c r="C166" s="3">
        <v>0</v>
      </c>
      <c r="D166" s="3">
        <v>0</v>
      </c>
      <c r="E166" s="3">
        <v>0</v>
      </c>
      <c r="F166" s="3">
        <v>0</v>
      </c>
      <c r="G166" s="3">
        <v>0.15</v>
      </c>
      <c r="H166" s="3">
        <v>0</v>
      </c>
      <c r="I166" s="3">
        <v>0.4</v>
      </c>
      <c r="J166" s="3">
        <v>0</v>
      </c>
      <c r="K166" s="3">
        <v>0</v>
      </c>
      <c r="L166" s="3">
        <v>3.3</v>
      </c>
      <c r="M166" s="238">
        <v>0</v>
      </c>
      <c r="N166" s="3">
        <v>0</v>
      </c>
      <c r="O166" s="3">
        <v>0</v>
      </c>
      <c r="P166" s="238">
        <v>0</v>
      </c>
      <c r="Q166" s="240">
        <f t="shared" si="7"/>
        <v>0</v>
      </c>
      <c r="R166" s="3">
        <v>0</v>
      </c>
      <c r="S166" s="3">
        <v>0</v>
      </c>
      <c r="T166" s="3">
        <v>24.3</v>
      </c>
      <c r="U166" s="3">
        <v>0</v>
      </c>
      <c r="V166" s="3">
        <v>0</v>
      </c>
      <c r="W166" s="3">
        <v>0</v>
      </c>
      <c r="X166" s="3">
        <v>0.26</v>
      </c>
      <c r="Y166" s="3">
        <v>0</v>
      </c>
      <c r="Z166" s="3">
        <v>0</v>
      </c>
      <c r="AA166" s="3">
        <v>0</v>
      </c>
      <c r="AB166" s="3">
        <v>0</v>
      </c>
      <c r="AC166" s="3">
        <v>0</v>
      </c>
      <c r="AD166" s="3">
        <v>0</v>
      </c>
      <c r="AE166" s="3">
        <v>0</v>
      </c>
      <c r="AF166" s="3">
        <v>0</v>
      </c>
      <c r="AG166" s="3">
        <v>0</v>
      </c>
      <c r="AJ166" s="3">
        <f t="shared" si="6"/>
        <v>28.41</v>
      </c>
      <c r="AL166" s="3">
        <f>IFERROR(VLOOKUP(B166,Totalt!$B$1:$BD$409,MATCH("totalt tillförda bränslen:",Totalt!$B$1:$BC$1,0),FALSE),"")</f>
        <v>28.41</v>
      </c>
      <c r="AN166" s="3">
        <f t="shared" si="8"/>
        <v>0</v>
      </c>
    </row>
    <row r="167" spans="1:40" x14ac:dyDescent="0.25">
      <c r="A167" s="3" t="s">
        <v>177</v>
      </c>
      <c r="Q167" s="240">
        <f t="shared" si="7"/>
        <v>0</v>
      </c>
      <c r="AJ167" s="3">
        <f t="shared" si="6"/>
        <v>0</v>
      </c>
      <c r="AL167" s="3" t="str">
        <f>IFERROR(VLOOKUP(B167,Totalt!$B$1:$BD$409,MATCH("totalt tillförda bränslen:",Totalt!$B$1:$BC$1,0),FALSE),"")</f>
        <v/>
      </c>
      <c r="AN167" s="3" t="str">
        <f t="shared" si="8"/>
        <v/>
      </c>
    </row>
    <row r="168" spans="1:40" x14ac:dyDescent="0.25">
      <c r="B168" s="3" t="s">
        <v>178</v>
      </c>
      <c r="C168" s="3">
        <v>0</v>
      </c>
      <c r="D168" s="3">
        <v>0</v>
      </c>
      <c r="E168" s="3">
        <v>0</v>
      </c>
      <c r="F168" s="3">
        <v>0</v>
      </c>
      <c r="G168" s="3">
        <v>0</v>
      </c>
      <c r="H168" s="3">
        <v>0</v>
      </c>
      <c r="I168" s="3">
        <v>0.99399999999999999</v>
      </c>
      <c r="J168" s="3">
        <v>0</v>
      </c>
      <c r="K168" s="3">
        <v>0</v>
      </c>
      <c r="L168" s="3">
        <v>0</v>
      </c>
      <c r="M168" s="238">
        <v>0</v>
      </c>
      <c r="N168" s="3">
        <v>0</v>
      </c>
      <c r="O168" s="3">
        <v>0</v>
      </c>
      <c r="P168" s="238">
        <v>4.5999999999999996</v>
      </c>
      <c r="Q168" s="240">
        <f t="shared" si="7"/>
        <v>2.2999999999999998</v>
      </c>
      <c r="R168" s="3">
        <v>0</v>
      </c>
      <c r="S168" s="3">
        <v>0</v>
      </c>
      <c r="T168" s="3">
        <v>0</v>
      </c>
      <c r="U168" s="3">
        <v>0</v>
      </c>
      <c r="V168" s="3">
        <v>0</v>
      </c>
      <c r="W168" s="3">
        <v>0</v>
      </c>
      <c r="X168" s="3">
        <v>0.33</v>
      </c>
      <c r="Y168" s="3">
        <v>0</v>
      </c>
      <c r="Z168" s="3">
        <v>0</v>
      </c>
      <c r="AA168" s="3">
        <v>0</v>
      </c>
      <c r="AB168" s="3">
        <v>0</v>
      </c>
      <c r="AC168" s="3">
        <v>0</v>
      </c>
      <c r="AD168" s="3">
        <v>0</v>
      </c>
      <c r="AE168" s="3">
        <v>0</v>
      </c>
      <c r="AF168" s="3">
        <v>0</v>
      </c>
      <c r="AG168" s="3">
        <v>15.6</v>
      </c>
      <c r="AJ168" s="3">
        <f t="shared" si="6"/>
        <v>19.223999999999997</v>
      </c>
      <c r="AL168" s="3">
        <f>IFERROR(VLOOKUP(B168,Totalt!$B$1:$BD$409,MATCH("totalt tillförda bränslen:",Totalt!$B$1:$BC$1,0),FALSE),"")</f>
        <v>19.224</v>
      </c>
      <c r="AN168" s="3">
        <f t="shared" si="8"/>
        <v>-3.5527136788005009E-15</v>
      </c>
    </row>
    <row r="169" spans="1:40" x14ac:dyDescent="0.25">
      <c r="B169" s="3" t="s">
        <v>179</v>
      </c>
      <c r="C169" s="3">
        <v>0</v>
      </c>
      <c r="D169" s="3">
        <v>0</v>
      </c>
      <c r="E169" s="3">
        <v>0</v>
      </c>
      <c r="F169" s="3">
        <v>0</v>
      </c>
      <c r="G169" s="3">
        <v>0</v>
      </c>
      <c r="H169" s="3">
        <v>0</v>
      </c>
      <c r="I169" s="3">
        <v>1.99</v>
      </c>
      <c r="J169" s="3">
        <v>0</v>
      </c>
      <c r="K169" s="3">
        <v>0</v>
      </c>
      <c r="L169" s="3">
        <v>0</v>
      </c>
      <c r="M169" s="238">
        <v>0</v>
      </c>
      <c r="N169" s="3">
        <v>0</v>
      </c>
      <c r="O169" s="3">
        <v>0</v>
      </c>
      <c r="P169" s="238">
        <v>12</v>
      </c>
      <c r="Q169" s="240">
        <f t="shared" si="7"/>
        <v>6</v>
      </c>
      <c r="R169" s="3">
        <v>0.36</v>
      </c>
      <c r="S169" s="3">
        <v>0</v>
      </c>
      <c r="T169" s="3">
        <v>0</v>
      </c>
      <c r="U169" s="3">
        <v>0</v>
      </c>
      <c r="V169" s="3">
        <v>0</v>
      </c>
      <c r="W169" s="3">
        <v>0</v>
      </c>
      <c r="X169" s="3">
        <v>0.90200000000000002</v>
      </c>
      <c r="Y169" s="3">
        <v>0</v>
      </c>
      <c r="Z169" s="3">
        <v>0</v>
      </c>
      <c r="AA169" s="3">
        <v>0</v>
      </c>
      <c r="AB169" s="3">
        <v>0</v>
      </c>
      <c r="AC169" s="3">
        <v>0</v>
      </c>
      <c r="AD169" s="3">
        <v>0</v>
      </c>
      <c r="AE169" s="3">
        <v>0</v>
      </c>
      <c r="AF169" s="3">
        <v>0</v>
      </c>
      <c r="AG169" s="3">
        <v>55.2</v>
      </c>
      <c r="AJ169" s="3">
        <f t="shared" si="6"/>
        <v>64.451999999999998</v>
      </c>
      <c r="AL169" s="3">
        <f>IFERROR(VLOOKUP(B169,Totalt!$B$1:$BD$409,MATCH("totalt tillförda bränslen:",Totalt!$B$1:$BC$1,0),FALSE),"")</f>
        <v>64.451999999999998</v>
      </c>
      <c r="AN169" s="3">
        <f t="shared" si="8"/>
        <v>0</v>
      </c>
    </row>
    <row r="170" spans="1:40" x14ac:dyDescent="0.25">
      <c r="B170" s="3" t="s">
        <v>180</v>
      </c>
      <c r="C170" s="3">
        <v>0</v>
      </c>
      <c r="D170" s="3">
        <v>0</v>
      </c>
      <c r="E170" s="3">
        <v>0</v>
      </c>
      <c r="F170" s="3">
        <v>0</v>
      </c>
      <c r="G170" s="3">
        <v>0</v>
      </c>
      <c r="H170" s="3">
        <v>0</v>
      </c>
      <c r="I170" s="3">
        <v>7.3000000000000001E-3</v>
      </c>
      <c r="J170" s="3">
        <v>0</v>
      </c>
      <c r="K170" s="3">
        <v>0</v>
      </c>
      <c r="L170" s="3">
        <v>0</v>
      </c>
      <c r="M170" s="238">
        <v>0</v>
      </c>
      <c r="N170" s="3">
        <v>0</v>
      </c>
      <c r="O170" s="3">
        <v>0</v>
      </c>
      <c r="P170" s="238">
        <v>0</v>
      </c>
      <c r="Q170" s="240">
        <f t="shared" si="7"/>
        <v>0</v>
      </c>
      <c r="R170" s="3">
        <v>0</v>
      </c>
      <c r="S170" s="3">
        <v>0</v>
      </c>
      <c r="T170" s="3">
        <v>0</v>
      </c>
      <c r="U170" s="3">
        <v>0</v>
      </c>
      <c r="V170" s="3">
        <v>0</v>
      </c>
      <c r="W170" s="3">
        <v>0</v>
      </c>
      <c r="X170" s="3">
        <v>2E-3</v>
      </c>
      <c r="Y170" s="3">
        <v>0</v>
      </c>
      <c r="Z170" s="3">
        <v>0.22700000000000001</v>
      </c>
      <c r="AA170" s="3">
        <v>0</v>
      </c>
      <c r="AB170" s="3">
        <v>0</v>
      </c>
      <c r="AC170" s="3">
        <v>0</v>
      </c>
      <c r="AD170" s="3">
        <v>0</v>
      </c>
      <c r="AE170" s="3">
        <v>0</v>
      </c>
      <c r="AF170" s="3">
        <v>0</v>
      </c>
      <c r="AG170" s="3">
        <v>0</v>
      </c>
      <c r="AJ170" s="3">
        <f t="shared" si="6"/>
        <v>0.23630000000000001</v>
      </c>
      <c r="AL170" s="3">
        <f>IFERROR(VLOOKUP(B170,Totalt!$B$1:$BD$409,MATCH("totalt tillförda bränslen:",Totalt!$B$1:$BC$1,0),FALSE),"")</f>
        <v>0.23630000000000001</v>
      </c>
      <c r="AN170" s="3">
        <f t="shared" si="8"/>
        <v>0</v>
      </c>
    </row>
    <row r="171" spans="1:40" x14ac:dyDescent="0.25">
      <c r="A171" s="3" t="s">
        <v>181</v>
      </c>
      <c r="Q171" s="240">
        <f t="shared" si="7"/>
        <v>0</v>
      </c>
      <c r="AJ171" s="3">
        <f t="shared" si="6"/>
        <v>0</v>
      </c>
      <c r="AL171" s="3" t="str">
        <f>IFERROR(VLOOKUP(B171,Totalt!$B$1:$BD$409,MATCH("totalt tillförda bränslen:",Totalt!$B$1:$BC$1,0),FALSE),"")</f>
        <v/>
      </c>
      <c r="AN171" s="3" t="str">
        <f t="shared" si="8"/>
        <v/>
      </c>
    </row>
    <row r="172" spans="1:40" x14ac:dyDescent="0.25">
      <c r="B172" s="3" t="s">
        <v>182</v>
      </c>
      <c r="C172" s="3">
        <v>0</v>
      </c>
      <c r="D172" s="3">
        <v>395.25299999999999</v>
      </c>
      <c r="E172" s="3">
        <v>0</v>
      </c>
      <c r="F172" s="3">
        <v>0</v>
      </c>
      <c r="G172" s="3">
        <v>1.1559999999999999</v>
      </c>
      <c r="H172" s="3">
        <v>0</v>
      </c>
      <c r="I172" s="3">
        <v>2.9589400000000001</v>
      </c>
      <c r="J172" s="3">
        <v>0</v>
      </c>
      <c r="K172" s="3">
        <v>0</v>
      </c>
      <c r="L172" s="3">
        <v>129.92099999999999</v>
      </c>
      <c r="M172" s="238">
        <v>11.429600000000001</v>
      </c>
      <c r="N172" s="3">
        <v>20.741</v>
      </c>
      <c r="O172" s="3">
        <v>0</v>
      </c>
      <c r="P172" s="238">
        <v>207.2</v>
      </c>
      <c r="Q172" s="240">
        <f t="shared" si="7"/>
        <v>103.6</v>
      </c>
      <c r="R172" s="3">
        <v>0</v>
      </c>
      <c r="S172" s="3">
        <v>0</v>
      </c>
      <c r="T172" s="3">
        <v>0</v>
      </c>
      <c r="U172" s="3">
        <v>0</v>
      </c>
      <c r="V172" s="3">
        <v>0</v>
      </c>
      <c r="W172" s="3">
        <v>0</v>
      </c>
      <c r="X172" s="3">
        <v>21.229600000000001</v>
      </c>
      <c r="Y172" s="3">
        <v>0</v>
      </c>
      <c r="Z172" s="3">
        <v>0</v>
      </c>
      <c r="AA172" s="3">
        <v>0</v>
      </c>
      <c r="AB172" s="3">
        <v>0</v>
      </c>
      <c r="AC172" s="3">
        <v>0</v>
      </c>
      <c r="AD172" s="3">
        <v>0</v>
      </c>
      <c r="AE172" s="3">
        <v>0</v>
      </c>
      <c r="AF172" s="3">
        <v>0</v>
      </c>
      <c r="AG172" s="3">
        <v>0</v>
      </c>
      <c r="AJ172" s="3">
        <f t="shared" si="6"/>
        <v>674.85953999999992</v>
      </c>
      <c r="AL172" s="3">
        <f>IFERROR(VLOOKUP(B172,Totalt!$B$1:$BD$409,MATCH("totalt tillförda bränslen:",Totalt!$B$1:$BC$1,0),FALSE),"")</f>
        <v>674.85953999999992</v>
      </c>
      <c r="AN172" s="3">
        <f t="shared" si="8"/>
        <v>0</v>
      </c>
    </row>
    <row r="173" spans="1:40" x14ac:dyDescent="0.25">
      <c r="A173" s="3" t="s">
        <v>183</v>
      </c>
      <c r="Q173" s="240">
        <f t="shared" si="7"/>
        <v>0</v>
      </c>
      <c r="AJ173" s="3">
        <f t="shared" si="6"/>
        <v>0</v>
      </c>
      <c r="AL173" s="3" t="str">
        <f>IFERROR(VLOOKUP(B173,Totalt!$B$1:$BD$409,MATCH("totalt tillförda bränslen:",Totalt!$B$1:$BC$1,0),FALSE),"")</f>
        <v/>
      </c>
      <c r="AN173" s="3" t="str">
        <f t="shared" si="8"/>
        <v/>
      </c>
    </row>
    <row r="174" spans="1:40" x14ac:dyDescent="0.25">
      <c r="B174" s="3" t="s">
        <v>184</v>
      </c>
      <c r="C174" s="3">
        <v>0</v>
      </c>
      <c r="D174" s="3">
        <v>0</v>
      </c>
      <c r="E174" s="3">
        <v>0</v>
      </c>
      <c r="F174" s="3">
        <v>0</v>
      </c>
      <c r="G174" s="3">
        <v>0</v>
      </c>
      <c r="H174" s="3">
        <v>0</v>
      </c>
      <c r="I174" s="3">
        <v>0.2</v>
      </c>
      <c r="J174" s="3">
        <v>0</v>
      </c>
      <c r="K174" s="3">
        <v>0</v>
      </c>
      <c r="L174" s="3">
        <v>0</v>
      </c>
      <c r="M174" s="238">
        <v>0</v>
      </c>
      <c r="N174" s="3">
        <v>0</v>
      </c>
      <c r="O174" s="3">
        <v>0</v>
      </c>
      <c r="P174" s="238">
        <v>0</v>
      </c>
      <c r="Q174" s="240">
        <f t="shared" si="7"/>
        <v>0</v>
      </c>
      <c r="R174" s="3">
        <v>0</v>
      </c>
      <c r="S174" s="3">
        <v>0</v>
      </c>
      <c r="T174" s="3">
        <v>0</v>
      </c>
      <c r="U174" s="3">
        <v>0</v>
      </c>
      <c r="V174" s="3">
        <v>0</v>
      </c>
      <c r="W174" s="3">
        <v>0</v>
      </c>
      <c r="X174" s="3">
        <v>1.296</v>
      </c>
      <c r="Y174" s="3">
        <v>0</v>
      </c>
      <c r="Z174" s="3">
        <v>3.5</v>
      </c>
      <c r="AA174" s="3">
        <v>0</v>
      </c>
      <c r="AB174" s="3">
        <v>0</v>
      </c>
      <c r="AC174" s="3">
        <v>0</v>
      </c>
      <c r="AD174" s="3">
        <v>0</v>
      </c>
      <c r="AE174" s="3">
        <v>0</v>
      </c>
      <c r="AF174" s="3">
        <v>0</v>
      </c>
      <c r="AG174" s="3">
        <v>0</v>
      </c>
      <c r="AJ174" s="3">
        <f t="shared" si="6"/>
        <v>4.9960000000000004</v>
      </c>
      <c r="AL174" s="3">
        <f>IFERROR(VLOOKUP(B174,Totalt!$B$1:$BD$409,MATCH("totalt tillförda bränslen:",Totalt!$B$1:$BC$1,0),FALSE),"")</f>
        <v>4.9960000000000004</v>
      </c>
      <c r="AN174" s="3">
        <f t="shared" si="8"/>
        <v>0</v>
      </c>
    </row>
    <row r="175" spans="1:40" x14ac:dyDescent="0.25">
      <c r="A175" s="3" t="s">
        <v>185</v>
      </c>
      <c r="Q175" s="240">
        <f t="shared" si="7"/>
        <v>0</v>
      </c>
      <c r="AJ175" s="3">
        <f t="shared" si="6"/>
        <v>0</v>
      </c>
      <c r="AL175" s="3" t="str">
        <f>IFERROR(VLOOKUP(B175,Totalt!$B$1:$BD$409,MATCH("totalt tillförda bränslen:",Totalt!$B$1:$BC$1,0),FALSE),"")</f>
        <v/>
      </c>
      <c r="AN175" s="3" t="str">
        <f t="shared" si="8"/>
        <v/>
      </c>
    </row>
    <row r="176" spans="1:40" x14ac:dyDescent="0.25">
      <c r="B176" s="3" t="s">
        <v>186</v>
      </c>
      <c r="C176" s="3">
        <v>0</v>
      </c>
      <c r="D176" s="3">
        <v>0</v>
      </c>
      <c r="E176" s="3">
        <v>0</v>
      </c>
      <c r="F176" s="3">
        <v>11.6487</v>
      </c>
      <c r="G176" s="3">
        <v>0</v>
      </c>
      <c r="H176" s="3">
        <v>0</v>
      </c>
      <c r="I176" s="3">
        <v>1.18</v>
      </c>
      <c r="J176" s="3">
        <v>0</v>
      </c>
      <c r="K176" s="3">
        <v>0</v>
      </c>
      <c r="L176" s="3">
        <v>11.6487</v>
      </c>
      <c r="M176" s="238">
        <v>0</v>
      </c>
      <c r="N176" s="3">
        <v>0</v>
      </c>
      <c r="O176" s="3">
        <v>0</v>
      </c>
      <c r="P176" s="238">
        <v>17.8</v>
      </c>
      <c r="Q176" s="240">
        <f t="shared" si="7"/>
        <v>8.9</v>
      </c>
      <c r="R176" s="3">
        <v>0</v>
      </c>
      <c r="S176" s="3">
        <v>17.4876</v>
      </c>
      <c r="T176" s="3">
        <v>17.4876</v>
      </c>
      <c r="U176" s="3">
        <v>0</v>
      </c>
      <c r="V176" s="3">
        <v>0</v>
      </c>
      <c r="W176" s="3">
        <v>0</v>
      </c>
      <c r="X176" s="3">
        <v>1.6739999999999999</v>
      </c>
      <c r="Y176" s="3">
        <v>0</v>
      </c>
      <c r="Z176" s="3">
        <v>0</v>
      </c>
      <c r="AA176" s="3">
        <v>0</v>
      </c>
      <c r="AB176" s="3">
        <v>0</v>
      </c>
      <c r="AC176" s="3">
        <v>0</v>
      </c>
      <c r="AD176" s="3">
        <v>0</v>
      </c>
      <c r="AE176" s="3">
        <v>0</v>
      </c>
      <c r="AF176" s="3">
        <v>0</v>
      </c>
      <c r="AG176" s="3">
        <v>0</v>
      </c>
      <c r="AJ176" s="3">
        <f t="shared" si="6"/>
        <v>70.026600000000002</v>
      </c>
      <c r="AL176" s="3">
        <f>IFERROR(VLOOKUP(B176,Totalt!$B$1:$BD$409,MATCH("totalt tillförda bränslen:",Totalt!$B$1:$BC$1,0),FALSE),"")</f>
        <v>70.026600000000016</v>
      </c>
      <c r="AN176" s="3">
        <f t="shared" si="8"/>
        <v>-1.4210854715202004E-14</v>
      </c>
    </row>
    <row r="177" spans="1:40" x14ac:dyDescent="0.25">
      <c r="B177" s="3" t="s">
        <v>187</v>
      </c>
      <c r="C177" s="3">
        <v>0</v>
      </c>
      <c r="D177" s="3">
        <v>0</v>
      </c>
      <c r="E177" s="3">
        <v>0</v>
      </c>
      <c r="F177" s="3">
        <v>0</v>
      </c>
      <c r="G177" s="3">
        <v>0</v>
      </c>
      <c r="H177" s="3">
        <v>0</v>
      </c>
      <c r="I177" s="3">
        <v>0.72699999999999998</v>
      </c>
      <c r="J177" s="3">
        <v>0</v>
      </c>
      <c r="K177" s="3">
        <v>0</v>
      </c>
      <c r="L177" s="3">
        <v>0</v>
      </c>
      <c r="M177" s="238">
        <v>0</v>
      </c>
      <c r="N177" s="3">
        <v>0</v>
      </c>
      <c r="O177" s="3">
        <v>0</v>
      </c>
      <c r="P177" s="238">
        <v>0</v>
      </c>
      <c r="Q177" s="240">
        <f t="shared" si="7"/>
        <v>0</v>
      </c>
      <c r="R177" s="3">
        <v>0</v>
      </c>
      <c r="S177" s="3">
        <v>0</v>
      </c>
      <c r="T177" s="3">
        <v>7.2</v>
      </c>
      <c r="U177" s="3">
        <v>0</v>
      </c>
      <c r="V177" s="3">
        <v>0</v>
      </c>
      <c r="W177" s="3">
        <v>0</v>
      </c>
      <c r="X177" s="3">
        <v>0.183</v>
      </c>
      <c r="Y177" s="3">
        <v>0</v>
      </c>
      <c r="Z177" s="3">
        <v>0</v>
      </c>
      <c r="AA177" s="3">
        <v>0</v>
      </c>
      <c r="AB177" s="3">
        <v>0</v>
      </c>
      <c r="AC177" s="3">
        <v>0</v>
      </c>
      <c r="AD177" s="3">
        <v>0</v>
      </c>
      <c r="AE177" s="3">
        <v>0</v>
      </c>
      <c r="AF177" s="3">
        <v>0</v>
      </c>
      <c r="AG177" s="3">
        <v>0</v>
      </c>
      <c r="AJ177" s="3">
        <f t="shared" si="6"/>
        <v>8.1100000000000012</v>
      </c>
      <c r="AL177" s="3">
        <f>IFERROR(VLOOKUP(B177,Totalt!$B$1:$BD$409,MATCH("totalt tillförda bränslen:",Totalt!$B$1:$BC$1,0),FALSE),"")</f>
        <v>8.1100000000000012</v>
      </c>
      <c r="AN177" s="3">
        <f t="shared" si="8"/>
        <v>0</v>
      </c>
    </row>
    <row r="178" spans="1:40" x14ac:dyDescent="0.25">
      <c r="B178" s="3" t="s">
        <v>188</v>
      </c>
      <c r="C178" s="3">
        <v>0</v>
      </c>
      <c r="D178" s="3">
        <v>0</v>
      </c>
      <c r="E178" s="3">
        <v>0</v>
      </c>
      <c r="F178" s="3">
        <v>0</v>
      </c>
      <c r="G178" s="3">
        <v>0</v>
      </c>
      <c r="H178" s="3">
        <v>0</v>
      </c>
      <c r="I178" s="3">
        <v>0.29599999999999999</v>
      </c>
      <c r="J178" s="3">
        <v>0</v>
      </c>
      <c r="K178" s="3">
        <v>0</v>
      </c>
      <c r="L178" s="3">
        <v>0</v>
      </c>
      <c r="M178" s="238">
        <v>0</v>
      </c>
      <c r="N178" s="3">
        <v>0</v>
      </c>
      <c r="O178" s="3">
        <v>0</v>
      </c>
      <c r="P178" s="238">
        <v>0</v>
      </c>
      <c r="Q178" s="240">
        <f t="shared" si="7"/>
        <v>0</v>
      </c>
      <c r="R178" s="3">
        <v>0</v>
      </c>
      <c r="S178" s="3">
        <v>0</v>
      </c>
      <c r="T178" s="3">
        <v>2.6070000000000002</v>
      </c>
      <c r="U178" s="3">
        <v>0</v>
      </c>
      <c r="V178" s="3">
        <v>0</v>
      </c>
      <c r="W178" s="3">
        <v>0</v>
      </c>
      <c r="X178" s="3">
        <v>5.9249999999999997E-2</v>
      </c>
      <c r="Y178" s="3">
        <v>0</v>
      </c>
      <c r="Z178" s="3">
        <v>0</v>
      </c>
      <c r="AA178" s="3">
        <v>0</v>
      </c>
      <c r="AB178" s="3">
        <v>0</v>
      </c>
      <c r="AC178" s="3">
        <v>0</v>
      </c>
      <c r="AD178" s="3">
        <v>0</v>
      </c>
      <c r="AE178" s="3">
        <v>0</v>
      </c>
      <c r="AF178" s="3">
        <v>0</v>
      </c>
      <c r="AG178" s="3">
        <v>0</v>
      </c>
      <c r="AJ178" s="3">
        <f t="shared" si="6"/>
        <v>2.96225</v>
      </c>
      <c r="AL178" s="3">
        <f>IFERROR(VLOOKUP(B178,Totalt!$B$1:$BD$409,MATCH("totalt tillförda bränslen:",Totalt!$B$1:$BC$1,0),FALSE),"")</f>
        <v>2.96225</v>
      </c>
      <c r="AN178" s="3">
        <f t="shared" si="8"/>
        <v>0</v>
      </c>
    </row>
    <row r="179" spans="1:40" x14ac:dyDescent="0.25">
      <c r="B179" s="3" t="s">
        <v>189</v>
      </c>
      <c r="C179" s="3">
        <v>0</v>
      </c>
      <c r="D179" s="3">
        <v>0</v>
      </c>
      <c r="E179" s="3">
        <v>0</v>
      </c>
      <c r="F179" s="3">
        <v>8.56996</v>
      </c>
      <c r="G179" s="3">
        <v>0</v>
      </c>
      <c r="H179" s="3">
        <v>0</v>
      </c>
      <c r="I179" s="3">
        <v>1.3</v>
      </c>
      <c r="J179" s="3">
        <v>0</v>
      </c>
      <c r="K179" s="3">
        <v>0</v>
      </c>
      <c r="L179" s="3">
        <v>8.56996</v>
      </c>
      <c r="M179" s="238">
        <v>0</v>
      </c>
      <c r="N179" s="3">
        <v>0</v>
      </c>
      <c r="O179" s="3">
        <v>0</v>
      </c>
      <c r="P179" s="238">
        <v>14.4</v>
      </c>
      <c r="Q179" s="240">
        <f t="shared" si="7"/>
        <v>7.2</v>
      </c>
      <c r="R179" s="3">
        <v>0</v>
      </c>
      <c r="S179" s="3">
        <v>12.888500000000001</v>
      </c>
      <c r="T179" s="3">
        <v>12.888500000000001</v>
      </c>
      <c r="U179" s="3">
        <v>0</v>
      </c>
      <c r="V179" s="3">
        <v>0</v>
      </c>
      <c r="W179" s="3">
        <v>0</v>
      </c>
      <c r="X179" s="3">
        <v>1.47</v>
      </c>
      <c r="Y179" s="3">
        <v>0</v>
      </c>
      <c r="Z179" s="3">
        <v>0</v>
      </c>
      <c r="AA179" s="3">
        <v>0</v>
      </c>
      <c r="AB179" s="3">
        <v>0</v>
      </c>
      <c r="AC179" s="3">
        <v>0</v>
      </c>
      <c r="AD179" s="3">
        <v>0</v>
      </c>
      <c r="AE179" s="3">
        <v>0</v>
      </c>
      <c r="AF179" s="3">
        <v>0</v>
      </c>
      <c r="AG179" s="3">
        <v>0</v>
      </c>
      <c r="AJ179" s="3">
        <f t="shared" si="6"/>
        <v>52.886920000000011</v>
      </c>
      <c r="AL179" s="3">
        <f>IFERROR(VLOOKUP(B179,Totalt!$B$1:$BD$409,MATCH("totalt tillförda bränslen:",Totalt!$B$1:$BC$1,0),FALSE),"")</f>
        <v>52.886920000000003</v>
      </c>
      <c r="AN179" s="3">
        <f t="shared" si="8"/>
        <v>7.1054273576010019E-15</v>
      </c>
    </row>
    <row r="180" spans="1:40" x14ac:dyDescent="0.25">
      <c r="A180" s="3" t="s">
        <v>190</v>
      </c>
      <c r="Q180" s="240">
        <f t="shared" si="7"/>
        <v>0</v>
      </c>
      <c r="AJ180" s="3">
        <f t="shared" si="6"/>
        <v>0</v>
      </c>
      <c r="AL180" s="3" t="str">
        <f>IFERROR(VLOOKUP(B180,Totalt!$B$1:$BD$409,MATCH("totalt tillförda bränslen:",Totalt!$B$1:$BC$1,0),FALSE),"")</f>
        <v/>
      </c>
      <c r="AN180" s="3" t="str">
        <f t="shared" si="8"/>
        <v/>
      </c>
    </row>
    <row r="181" spans="1:40" x14ac:dyDescent="0.25">
      <c r="B181" s="3" t="s">
        <v>191</v>
      </c>
      <c r="C181" s="3">
        <v>0</v>
      </c>
      <c r="D181" s="3">
        <v>0</v>
      </c>
      <c r="E181" s="3">
        <v>0</v>
      </c>
      <c r="F181" s="3">
        <v>0</v>
      </c>
      <c r="G181" s="3">
        <v>0</v>
      </c>
      <c r="H181" s="3">
        <v>0</v>
      </c>
      <c r="I181" s="3">
        <v>0.2</v>
      </c>
      <c r="J181" s="3">
        <v>0</v>
      </c>
      <c r="K181" s="3">
        <v>0</v>
      </c>
      <c r="L181" s="3">
        <v>30.7</v>
      </c>
      <c r="M181" s="238">
        <v>0</v>
      </c>
      <c r="N181" s="3">
        <v>0</v>
      </c>
      <c r="O181" s="3">
        <v>0</v>
      </c>
      <c r="P181" s="238">
        <v>11.2</v>
      </c>
      <c r="Q181" s="240">
        <f t="shared" si="7"/>
        <v>5.6</v>
      </c>
      <c r="R181" s="3">
        <v>0</v>
      </c>
      <c r="S181" s="3">
        <v>0</v>
      </c>
      <c r="T181" s="3">
        <v>5.6</v>
      </c>
      <c r="U181" s="3">
        <v>0</v>
      </c>
      <c r="V181" s="3">
        <v>0</v>
      </c>
      <c r="W181" s="3">
        <v>0</v>
      </c>
      <c r="X181" s="3">
        <v>0.72199999999999998</v>
      </c>
      <c r="Y181" s="3">
        <v>0</v>
      </c>
      <c r="Z181" s="3">
        <v>0</v>
      </c>
      <c r="AA181" s="3">
        <v>0</v>
      </c>
      <c r="AB181" s="3">
        <v>0</v>
      </c>
      <c r="AC181" s="3">
        <v>0</v>
      </c>
      <c r="AD181" s="3">
        <v>0</v>
      </c>
      <c r="AE181" s="3">
        <v>0</v>
      </c>
      <c r="AF181" s="3">
        <v>0</v>
      </c>
      <c r="AG181" s="3">
        <v>0</v>
      </c>
      <c r="AJ181" s="3">
        <f t="shared" si="6"/>
        <v>42.822000000000003</v>
      </c>
      <c r="AL181" s="3">
        <f>IFERROR(VLOOKUP(B181,Totalt!$B$1:$BD$409,MATCH("totalt tillförda bränslen:",Totalt!$B$1:$BC$1,0),FALSE),"")</f>
        <v>42.822000000000003</v>
      </c>
      <c r="AN181" s="3">
        <f t="shared" si="8"/>
        <v>0</v>
      </c>
    </row>
    <row r="182" spans="1:40" x14ac:dyDescent="0.25">
      <c r="A182" s="3" t="s">
        <v>192</v>
      </c>
      <c r="Q182" s="240">
        <f t="shared" si="7"/>
        <v>0</v>
      </c>
      <c r="AJ182" s="3">
        <f t="shared" si="6"/>
        <v>0</v>
      </c>
      <c r="AL182" s="3" t="str">
        <f>IFERROR(VLOOKUP(B182,Totalt!$B$1:$BD$409,MATCH("totalt tillförda bränslen:",Totalt!$B$1:$BC$1,0),FALSE),"")</f>
        <v/>
      </c>
      <c r="AN182" s="3" t="str">
        <f t="shared" si="8"/>
        <v/>
      </c>
    </row>
    <row r="183" spans="1:40" x14ac:dyDescent="0.25">
      <c r="B183" s="3" t="s">
        <v>193</v>
      </c>
      <c r="C183" s="3">
        <v>0</v>
      </c>
      <c r="D183" s="3">
        <v>0</v>
      </c>
      <c r="E183" s="3">
        <v>3</v>
      </c>
      <c r="F183" s="3">
        <v>30.397300000000001</v>
      </c>
      <c r="G183" s="3">
        <v>0</v>
      </c>
      <c r="H183" s="3">
        <v>3.2</v>
      </c>
      <c r="I183" s="3">
        <v>0</v>
      </c>
      <c r="J183" s="3">
        <v>0.46</v>
      </c>
      <c r="K183" s="3">
        <v>0</v>
      </c>
      <c r="L183" s="3">
        <v>33.770400000000002</v>
      </c>
      <c r="M183" s="238">
        <v>3.7125300000000001</v>
      </c>
      <c r="N183" s="3">
        <v>0</v>
      </c>
      <c r="O183" s="3">
        <v>0</v>
      </c>
      <c r="P183" s="238">
        <v>66.599999999999994</v>
      </c>
      <c r="Q183" s="240">
        <f t="shared" si="7"/>
        <v>33.299999999999997</v>
      </c>
      <c r="R183" s="3">
        <v>40.5</v>
      </c>
      <c r="S183" s="3">
        <v>12.8857</v>
      </c>
      <c r="T183" s="3">
        <v>25.1252</v>
      </c>
      <c r="U183" s="3">
        <v>0</v>
      </c>
      <c r="V183" s="3">
        <v>0</v>
      </c>
      <c r="W183" s="3">
        <v>12.8666</v>
      </c>
      <c r="X183" s="3">
        <v>6.3815299999999997</v>
      </c>
      <c r="Y183" s="3">
        <v>0</v>
      </c>
      <c r="Z183" s="3">
        <v>0</v>
      </c>
      <c r="AA183" s="3">
        <v>0</v>
      </c>
      <c r="AB183" s="3">
        <v>0</v>
      </c>
      <c r="AC183" s="3">
        <v>0</v>
      </c>
      <c r="AD183" s="3">
        <v>0</v>
      </c>
      <c r="AE183" s="3">
        <v>0</v>
      </c>
      <c r="AF183" s="3">
        <v>0</v>
      </c>
      <c r="AG183" s="3">
        <v>0</v>
      </c>
      <c r="AJ183" s="3">
        <f t="shared" si="6"/>
        <v>201.88672999999997</v>
      </c>
      <c r="AL183" s="3">
        <f>IFERROR(VLOOKUP(B183,Totalt!$B$1:$BD$409,MATCH("totalt tillförda bränslen:",Totalt!$B$1:$BC$1,0),FALSE),"")</f>
        <v>201.88673</v>
      </c>
      <c r="AN183" s="3">
        <f t="shared" si="8"/>
        <v>-2.8421709430404007E-14</v>
      </c>
    </row>
    <row r="184" spans="1:40" x14ac:dyDescent="0.25">
      <c r="A184" s="3" t="s">
        <v>194</v>
      </c>
      <c r="Q184" s="240">
        <f t="shared" si="7"/>
        <v>0</v>
      </c>
      <c r="AJ184" s="3">
        <f t="shared" si="6"/>
        <v>0</v>
      </c>
      <c r="AL184" s="3" t="str">
        <f>IFERROR(VLOOKUP(B184,Totalt!$B$1:$BD$409,MATCH("totalt tillförda bränslen:",Totalt!$B$1:$BC$1,0),FALSE),"")</f>
        <v/>
      </c>
      <c r="AN184" s="3" t="str">
        <f t="shared" si="8"/>
        <v/>
      </c>
    </row>
    <row r="185" spans="1:40" x14ac:dyDescent="0.25">
      <c r="B185" s="3" t="s">
        <v>195</v>
      </c>
      <c r="C185" s="3">
        <v>0</v>
      </c>
      <c r="D185" s="3">
        <v>109.991</v>
      </c>
      <c r="E185" s="3">
        <v>0</v>
      </c>
      <c r="F185" s="3">
        <v>0</v>
      </c>
      <c r="G185" s="3">
        <v>0</v>
      </c>
      <c r="H185" s="3">
        <v>0</v>
      </c>
      <c r="I185" s="3">
        <v>1.4159999999999999</v>
      </c>
      <c r="J185" s="3">
        <v>0</v>
      </c>
      <c r="K185" s="3">
        <v>0</v>
      </c>
      <c r="L185" s="3">
        <v>0</v>
      </c>
      <c r="M185" s="238">
        <v>0</v>
      </c>
      <c r="N185" s="3">
        <v>0</v>
      </c>
      <c r="O185" s="3">
        <v>0</v>
      </c>
      <c r="P185" s="238">
        <v>30.472000000000001</v>
      </c>
      <c r="Q185" s="240">
        <f t="shared" si="7"/>
        <v>15.236000000000001</v>
      </c>
      <c r="R185" s="3">
        <v>1.883</v>
      </c>
      <c r="S185" s="3">
        <v>0</v>
      </c>
      <c r="T185" s="3">
        <v>88.1</v>
      </c>
      <c r="U185" s="3">
        <v>0</v>
      </c>
      <c r="V185" s="3">
        <v>0</v>
      </c>
      <c r="W185" s="3">
        <v>0</v>
      </c>
      <c r="X185" s="3">
        <v>9.1</v>
      </c>
      <c r="Y185" s="3">
        <v>0</v>
      </c>
      <c r="Z185" s="3">
        <v>0</v>
      </c>
      <c r="AA185" s="3">
        <v>0</v>
      </c>
      <c r="AB185" s="3">
        <v>0</v>
      </c>
      <c r="AC185" s="3">
        <v>0</v>
      </c>
      <c r="AD185" s="3">
        <v>0</v>
      </c>
      <c r="AE185" s="3">
        <v>0</v>
      </c>
      <c r="AF185" s="3">
        <v>0</v>
      </c>
      <c r="AG185" s="3">
        <v>0</v>
      </c>
      <c r="AJ185" s="3">
        <f t="shared" si="6"/>
        <v>225.72599999999997</v>
      </c>
      <c r="AL185" s="3">
        <f>IFERROR(VLOOKUP(B185,Totalt!$B$1:$BD$409,MATCH("totalt tillförda bränslen:",Totalt!$B$1:$BC$1,0),FALSE),"")</f>
        <v>225.726</v>
      </c>
      <c r="AN185" s="3">
        <f t="shared" si="8"/>
        <v>-2.8421709430404007E-14</v>
      </c>
    </row>
    <row r="186" spans="1:40" x14ac:dyDescent="0.25">
      <c r="B186" s="3" t="s">
        <v>196</v>
      </c>
      <c r="C186" s="3">
        <v>0</v>
      </c>
      <c r="D186" s="3">
        <v>0</v>
      </c>
      <c r="E186" s="3">
        <v>0</v>
      </c>
      <c r="F186" s="3">
        <v>0</v>
      </c>
      <c r="G186" s="3">
        <v>0</v>
      </c>
      <c r="H186" s="3">
        <v>0</v>
      </c>
      <c r="I186" s="3">
        <v>0.15</v>
      </c>
      <c r="J186" s="3">
        <v>0</v>
      </c>
      <c r="K186" s="3">
        <v>0</v>
      </c>
      <c r="L186" s="3">
        <v>0</v>
      </c>
      <c r="M186" s="238">
        <v>0</v>
      </c>
      <c r="N186" s="3">
        <v>0</v>
      </c>
      <c r="O186" s="3">
        <v>0</v>
      </c>
      <c r="P186" s="238">
        <v>0</v>
      </c>
      <c r="Q186" s="240">
        <f t="shared" si="7"/>
        <v>0</v>
      </c>
      <c r="R186" s="3">
        <v>0</v>
      </c>
      <c r="S186" s="3">
        <v>0</v>
      </c>
      <c r="T186" s="3">
        <v>21.4</v>
      </c>
      <c r="U186" s="3">
        <v>0</v>
      </c>
      <c r="V186" s="3">
        <v>0</v>
      </c>
      <c r="W186" s="3">
        <v>0</v>
      </c>
      <c r="X186" s="3">
        <v>0.64</v>
      </c>
      <c r="Y186" s="3">
        <v>0</v>
      </c>
      <c r="Z186" s="3">
        <v>0</v>
      </c>
      <c r="AA186" s="3">
        <v>0</v>
      </c>
      <c r="AB186" s="3">
        <v>0</v>
      </c>
      <c r="AC186" s="3">
        <v>0</v>
      </c>
      <c r="AD186" s="3">
        <v>0</v>
      </c>
      <c r="AE186" s="3">
        <v>0</v>
      </c>
      <c r="AF186" s="3">
        <v>0</v>
      </c>
      <c r="AG186" s="3">
        <v>0</v>
      </c>
      <c r="AJ186" s="3">
        <f t="shared" si="6"/>
        <v>22.189999999999998</v>
      </c>
      <c r="AL186" s="3">
        <f>IFERROR(VLOOKUP(B186,Totalt!$B$1:$BD$409,MATCH("totalt tillförda bränslen:",Totalt!$B$1:$BC$1,0),FALSE),"")</f>
        <v>22.189999999999998</v>
      </c>
      <c r="AN186" s="3">
        <f t="shared" si="8"/>
        <v>0</v>
      </c>
    </row>
    <row r="187" spans="1:40" x14ac:dyDescent="0.25">
      <c r="A187" s="3" t="s">
        <v>197</v>
      </c>
      <c r="Q187" s="240">
        <f t="shared" si="7"/>
        <v>0</v>
      </c>
      <c r="AJ187" s="3">
        <f t="shared" si="6"/>
        <v>0</v>
      </c>
      <c r="AL187" s="3" t="str">
        <f>IFERROR(VLOOKUP(B187,Totalt!$B$1:$BD$409,MATCH("totalt tillförda bränslen:",Totalt!$B$1:$BC$1,0),FALSE),"")</f>
        <v/>
      </c>
      <c r="AN187" s="3" t="str">
        <f t="shared" si="8"/>
        <v/>
      </c>
    </row>
    <row r="188" spans="1:40" x14ac:dyDescent="0.25">
      <c r="B188" s="3" t="s">
        <v>198</v>
      </c>
      <c r="C188" s="3">
        <v>0</v>
      </c>
      <c r="D188" s="3">
        <v>0</v>
      </c>
      <c r="E188" s="3">
        <v>0</v>
      </c>
      <c r="F188" s="3">
        <v>0</v>
      </c>
      <c r="G188" s="3">
        <v>4.2699999999999996</v>
      </c>
      <c r="H188" s="3">
        <v>0</v>
      </c>
      <c r="I188" s="3">
        <v>0</v>
      </c>
      <c r="J188" s="3">
        <v>0</v>
      </c>
      <c r="K188" s="3">
        <v>0</v>
      </c>
      <c r="L188" s="3">
        <v>0</v>
      </c>
      <c r="M188" s="238">
        <v>0</v>
      </c>
      <c r="N188" s="3">
        <v>1.1870000000000001</v>
      </c>
      <c r="O188" s="3">
        <v>0</v>
      </c>
      <c r="P188" s="238">
        <v>0</v>
      </c>
      <c r="Q188" s="240">
        <f t="shared" si="7"/>
        <v>0</v>
      </c>
      <c r="R188" s="3">
        <v>42.478999999999999</v>
      </c>
      <c r="S188" s="3">
        <v>0</v>
      </c>
      <c r="T188" s="3">
        <v>0</v>
      </c>
      <c r="U188" s="3">
        <v>0</v>
      </c>
      <c r="V188" s="3">
        <v>0</v>
      </c>
      <c r="W188" s="3">
        <v>0</v>
      </c>
      <c r="X188" s="3">
        <v>0.34950799999999999</v>
      </c>
      <c r="Y188" s="3">
        <v>0</v>
      </c>
      <c r="Z188" s="3">
        <v>0</v>
      </c>
      <c r="AA188" s="3">
        <v>0</v>
      </c>
      <c r="AB188" s="3">
        <v>0</v>
      </c>
      <c r="AC188" s="3">
        <v>0</v>
      </c>
      <c r="AD188" s="3">
        <v>0</v>
      </c>
      <c r="AE188" s="3">
        <v>0</v>
      </c>
      <c r="AF188" s="3">
        <v>0</v>
      </c>
      <c r="AG188" s="3">
        <v>0</v>
      </c>
      <c r="AJ188" s="3">
        <f t="shared" si="6"/>
        <v>48.285508</v>
      </c>
      <c r="AL188" s="3">
        <f>IFERROR(VLOOKUP(B188,Totalt!$B$1:$BD$409,MATCH("totalt tillförda bränslen:",Totalt!$B$1:$BC$1,0),FALSE),"")</f>
        <v>48.285508</v>
      </c>
      <c r="AN188" s="3">
        <f t="shared" si="8"/>
        <v>0</v>
      </c>
    </row>
    <row r="189" spans="1:40" x14ac:dyDescent="0.25">
      <c r="A189" s="3" t="s">
        <v>199</v>
      </c>
      <c r="Q189" s="240">
        <f t="shared" si="7"/>
        <v>0</v>
      </c>
      <c r="AJ189" s="3">
        <f t="shared" si="6"/>
        <v>0</v>
      </c>
      <c r="AL189" s="3" t="str">
        <f>IFERROR(VLOOKUP(B189,Totalt!$B$1:$BD$409,MATCH("totalt tillförda bränslen:",Totalt!$B$1:$BC$1,0),FALSE),"")</f>
        <v/>
      </c>
      <c r="AN189" s="3" t="str">
        <f t="shared" si="8"/>
        <v/>
      </c>
    </row>
    <row r="190" spans="1:40" x14ac:dyDescent="0.25">
      <c r="B190" s="3" t="s">
        <v>200</v>
      </c>
      <c r="C190" s="3">
        <v>0</v>
      </c>
      <c r="D190" s="3">
        <v>0</v>
      </c>
      <c r="E190" s="3">
        <v>0</v>
      </c>
      <c r="F190" s="3">
        <v>0</v>
      </c>
      <c r="G190" s="3">
        <v>0</v>
      </c>
      <c r="H190" s="3">
        <v>0</v>
      </c>
      <c r="I190" s="3">
        <v>0.1</v>
      </c>
      <c r="J190" s="3">
        <v>0</v>
      </c>
      <c r="K190" s="3">
        <v>0</v>
      </c>
      <c r="L190" s="3">
        <v>0</v>
      </c>
      <c r="M190" s="238">
        <v>0</v>
      </c>
      <c r="N190" s="3">
        <v>0</v>
      </c>
      <c r="O190" s="3">
        <v>0</v>
      </c>
      <c r="P190" s="238">
        <v>0</v>
      </c>
      <c r="Q190" s="240">
        <f t="shared" si="7"/>
        <v>0</v>
      </c>
      <c r="R190" s="3">
        <v>0</v>
      </c>
      <c r="S190" s="3">
        <v>0</v>
      </c>
      <c r="T190" s="3">
        <v>38.299999999999997</v>
      </c>
      <c r="U190" s="3">
        <v>0</v>
      </c>
      <c r="V190" s="3">
        <v>0</v>
      </c>
      <c r="W190" s="3">
        <v>0</v>
      </c>
      <c r="X190" s="3">
        <v>1</v>
      </c>
      <c r="Y190" s="3">
        <v>0</v>
      </c>
      <c r="Z190" s="3">
        <v>5</v>
      </c>
      <c r="AA190" s="3">
        <v>0</v>
      </c>
      <c r="AB190" s="3">
        <v>0</v>
      </c>
      <c r="AC190" s="3">
        <v>0</v>
      </c>
      <c r="AD190" s="3">
        <v>0</v>
      </c>
      <c r="AE190" s="3">
        <v>0</v>
      </c>
      <c r="AF190" s="3">
        <v>0</v>
      </c>
      <c r="AG190" s="3">
        <v>0</v>
      </c>
      <c r="AJ190" s="3">
        <f t="shared" si="6"/>
        <v>44.4</v>
      </c>
      <c r="AL190" s="3">
        <f>IFERROR(VLOOKUP(B190,Totalt!$B$1:$BD$409,MATCH("totalt tillförda bränslen:",Totalt!$B$1:$BC$1,0),FALSE),"")</f>
        <v>44.4</v>
      </c>
      <c r="AN190" s="3">
        <f t="shared" si="8"/>
        <v>0</v>
      </c>
    </row>
    <row r="191" spans="1:40" x14ac:dyDescent="0.25">
      <c r="A191" s="3" t="s">
        <v>201</v>
      </c>
      <c r="Q191" s="240">
        <f t="shared" si="7"/>
        <v>0</v>
      </c>
      <c r="AJ191" s="3">
        <f t="shared" si="6"/>
        <v>0</v>
      </c>
      <c r="AL191" s="3" t="str">
        <f>IFERROR(VLOOKUP(B191,Totalt!$B$1:$BD$409,MATCH("totalt tillförda bränslen:",Totalt!$B$1:$BC$1,0),FALSE),"")</f>
        <v/>
      </c>
      <c r="AN191" s="3" t="str">
        <f t="shared" si="8"/>
        <v/>
      </c>
    </row>
    <row r="192" spans="1:40" x14ac:dyDescent="0.25">
      <c r="B192" s="3" t="s">
        <v>202</v>
      </c>
      <c r="C192" s="3">
        <v>0</v>
      </c>
      <c r="D192" s="3">
        <v>0</v>
      </c>
      <c r="E192" s="3">
        <v>0</v>
      </c>
      <c r="F192" s="3">
        <v>0</v>
      </c>
      <c r="G192" s="3">
        <v>0</v>
      </c>
      <c r="H192" s="3">
        <v>0</v>
      </c>
      <c r="I192" s="3">
        <v>0</v>
      </c>
      <c r="J192" s="3">
        <v>0</v>
      </c>
      <c r="K192" s="3">
        <v>0</v>
      </c>
      <c r="L192" s="3">
        <v>0</v>
      </c>
      <c r="M192" s="238">
        <v>0</v>
      </c>
      <c r="N192" s="3">
        <v>0</v>
      </c>
      <c r="O192" s="3">
        <v>0</v>
      </c>
      <c r="P192" s="238">
        <v>0</v>
      </c>
      <c r="Q192" s="240">
        <f t="shared" si="7"/>
        <v>0</v>
      </c>
      <c r="R192" s="3">
        <v>0</v>
      </c>
      <c r="S192" s="3">
        <v>0</v>
      </c>
      <c r="T192" s="3">
        <v>0</v>
      </c>
      <c r="U192" s="3">
        <v>0</v>
      </c>
      <c r="V192" s="3">
        <v>0</v>
      </c>
      <c r="W192" s="3">
        <v>0</v>
      </c>
      <c r="X192" s="3">
        <v>0</v>
      </c>
      <c r="Y192" s="3">
        <v>0</v>
      </c>
      <c r="Z192" s="3">
        <v>0</v>
      </c>
      <c r="AA192" s="3">
        <v>0</v>
      </c>
      <c r="AB192" s="3">
        <v>0</v>
      </c>
      <c r="AC192" s="3">
        <v>0</v>
      </c>
      <c r="AD192" s="3">
        <v>0</v>
      </c>
      <c r="AE192" s="3">
        <v>0</v>
      </c>
      <c r="AF192" s="3">
        <v>0</v>
      </c>
      <c r="AG192" s="3">
        <v>0</v>
      </c>
      <c r="AJ192" s="3">
        <f t="shared" si="6"/>
        <v>0</v>
      </c>
      <c r="AL192" s="3">
        <f>IFERROR(VLOOKUP(B192,Totalt!$B$1:$BD$409,MATCH("totalt tillförda bränslen:",Totalt!$B$1:$BC$1,0),FALSE),"")</f>
        <v>0</v>
      </c>
      <c r="AN192" s="3">
        <f t="shared" si="8"/>
        <v>0</v>
      </c>
    </row>
    <row r="193" spans="1:40" x14ac:dyDescent="0.25">
      <c r="B193" s="3" t="s">
        <v>203</v>
      </c>
      <c r="C193" s="3">
        <v>0</v>
      </c>
      <c r="D193" s="3">
        <v>0</v>
      </c>
      <c r="E193" s="3">
        <v>0</v>
      </c>
      <c r="F193" s="3">
        <v>0</v>
      </c>
      <c r="G193" s="3">
        <v>0</v>
      </c>
      <c r="H193" s="3">
        <v>0.2</v>
      </c>
      <c r="I193" s="3">
        <v>0.3</v>
      </c>
      <c r="J193" s="3">
        <v>0</v>
      </c>
      <c r="K193" s="3">
        <v>0</v>
      </c>
      <c r="L193" s="3">
        <v>0</v>
      </c>
      <c r="M193" s="238">
        <v>0</v>
      </c>
      <c r="N193" s="3">
        <v>0</v>
      </c>
      <c r="O193" s="3">
        <v>0</v>
      </c>
      <c r="P193" s="238">
        <v>0</v>
      </c>
      <c r="Q193" s="240">
        <f t="shared" si="7"/>
        <v>0</v>
      </c>
      <c r="R193" s="3">
        <v>0</v>
      </c>
      <c r="S193" s="3">
        <v>0</v>
      </c>
      <c r="T193" s="3">
        <v>0</v>
      </c>
      <c r="U193" s="3">
        <v>0</v>
      </c>
      <c r="V193" s="3">
        <v>0</v>
      </c>
      <c r="W193" s="3">
        <v>0</v>
      </c>
      <c r="X193" s="3">
        <v>0.56340000000000001</v>
      </c>
      <c r="Y193" s="3">
        <v>0</v>
      </c>
      <c r="Z193" s="3">
        <v>6.3</v>
      </c>
      <c r="AA193" s="3">
        <v>0</v>
      </c>
      <c r="AB193" s="3">
        <v>0</v>
      </c>
      <c r="AC193" s="3">
        <v>0</v>
      </c>
      <c r="AD193" s="3">
        <v>0</v>
      </c>
      <c r="AE193" s="3">
        <v>0</v>
      </c>
      <c r="AF193" s="3">
        <v>0</v>
      </c>
      <c r="AG193" s="3">
        <v>18</v>
      </c>
      <c r="AJ193" s="3">
        <f t="shared" si="6"/>
        <v>25.363399999999999</v>
      </c>
      <c r="AL193" s="3">
        <f>IFERROR(VLOOKUP(B193,Totalt!$B$1:$BD$409,MATCH("totalt tillförda bränslen:",Totalt!$B$1:$BC$1,0),FALSE),"")</f>
        <v>25.363400000000002</v>
      </c>
      <c r="AN193" s="3">
        <f t="shared" si="8"/>
        <v>-3.5527136788005009E-15</v>
      </c>
    </row>
    <row r="194" spans="1:40" x14ac:dyDescent="0.25">
      <c r="B194" s="3" t="s">
        <v>204</v>
      </c>
      <c r="C194" s="3">
        <v>0</v>
      </c>
      <c r="D194" s="3">
        <v>0</v>
      </c>
      <c r="E194" s="3">
        <v>0</v>
      </c>
      <c r="F194" s="3">
        <v>0</v>
      </c>
      <c r="G194" s="3">
        <v>0</v>
      </c>
      <c r="H194" s="3">
        <v>0.81</v>
      </c>
      <c r="I194" s="3">
        <v>3</v>
      </c>
      <c r="J194" s="3">
        <v>0</v>
      </c>
      <c r="K194" s="3">
        <v>0</v>
      </c>
      <c r="L194" s="3">
        <v>0</v>
      </c>
      <c r="M194" s="238">
        <v>0</v>
      </c>
      <c r="N194" s="3">
        <v>0</v>
      </c>
      <c r="O194" s="3">
        <v>0</v>
      </c>
      <c r="P194" s="238">
        <v>0</v>
      </c>
      <c r="Q194" s="240">
        <f t="shared" si="7"/>
        <v>0</v>
      </c>
      <c r="R194" s="3">
        <v>0</v>
      </c>
      <c r="S194" s="3">
        <v>0</v>
      </c>
      <c r="T194" s="3">
        <v>64.400000000000006</v>
      </c>
      <c r="U194" s="3">
        <v>0</v>
      </c>
      <c r="V194" s="3">
        <v>0</v>
      </c>
      <c r="W194" s="3">
        <v>0</v>
      </c>
      <c r="X194" s="3">
        <v>1.5731999999999999</v>
      </c>
      <c r="Y194" s="3">
        <v>0</v>
      </c>
      <c r="Z194" s="3">
        <v>11.2</v>
      </c>
      <c r="AA194" s="3">
        <v>0</v>
      </c>
      <c r="AB194" s="3">
        <v>0</v>
      </c>
      <c r="AC194" s="3">
        <v>0</v>
      </c>
      <c r="AD194" s="3">
        <v>0</v>
      </c>
      <c r="AE194" s="3">
        <v>0</v>
      </c>
      <c r="AF194" s="3">
        <v>0</v>
      </c>
      <c r="AG194" s="3">
        <v>0</v>
      </c>
      <c r="AJ194" s="3">
        <f t="shared" si="6"/>
        <v>80.983200000000011</v>
      </c>
      <c r="AL194" s="3">
        <f>IFERROR(VLOOKUP(B194,Totalt!$B$1:$BD$409,MATCH("totalt tillförda bränslen:",Totalt!$B$1:$BC$1,0),FALSE),"")</f>
        <v>80.983200000000011</v>
      </c>
      <c r="AN194" s="3">
        <f t="shared" si="8"/>
        <v>0</v>
      </c>
    </row>
    <row r="195" spans="1:40" x14ac:dyDescent="0.25">
      <c r="B195" s="3" t="s">
        <v>205</v>
      </c>
      <c r="C195" s="3">
        <v>0</v>
      </c>
      <c r="D195" s="3">
        <v>0</v>
      </c>
      <c r="E195" s="3">
        <v>0.7</v>
      </c>
      <c r="F195" s="3">
        <v>51.359400000000001</v>
      </c>
      <c r="G195" s="3">
        <v>0</v>
      </c>
      <c r="H195" s="3">
        <v>0</v>
      </c>
      <c r="I195" s="3">
        <v>2.8</v>
      </c>
      <c r="J195" s="3">
        <v>0</v>
      </c>
      <c r="K195" s="3">
        <v>2.6</v>
      </c>
      <c r="L195" s="3">
        <v>28.229299999999999</v>
      </c>
      <c r="M195" s="238">
        <v>0</v>
      </c>
      <c r="N195" s="3">
        <v>0</v>
      </c>
      <c r="O195" s="3">
        <v>52.379899999999999</v>
      </c>
      <c r="P195" s="238">
        <v>249.6</v>
      </c>
      <c r="Q195" s="240">
        <f t="shared" si="7"/>
        <v>124.8</v>
      </c>
      <c r="R195" s="3">
        <v>4.9000000000000004</v>
      </c>
      <c r="S195" s="3">
        <v>39.794400000000003</v>
      </c>
      <c r="T195" s="3">
        <v>27.9315</v>
      </c>
      <c r="U195" s="3">
        <v>0</v>
      </c>
      <c r="V195" s="3">
        <v>0</v>
      </c>
      <c r="W195" s="3">
        <v>30.656099999999999</v>
      </c>
      <c r="X195" s="3">
        <v>15.3012</v>
      </c>
      <c r="Y195" s="3">
        <v>0</v>
      </c>
      <c r="Z195" s="3">
        <v>0</v>
      </c>
      <c r="AA195" s="3">
        <v>0</v>
      </c>
      <c r="AB195" s="3">
        <v>0</v>
      </c>
      <c r="AC195" s="3">
        <v>0</v>
      </c>
      <c r="AD195" s="3">
        <v>0</v>
      </c>
      <c r="AE195" s="3">
        <v>0</v>
      </c>
      <c r="AF195" s="3">
        <v>0</v>
      </c>
      <c r="AG195" s="3">
        <v>155.9</v>
      </c>
      <c r="AJ195" s="3">
        <f t="shared" ref="AJ195:AJ258" si="9">SUM(C195:AG195)-M195-P195</f>
        <v>537.35179999999991</v>
      </c>
      <c r="AL195" s="3">
        <f>IFERROR(VLOOKUP(B195,Totalt!$B$1:$BD$409,MATCH("totalt tillförda bränslen:",Totalt!$B$1:$BC$1,0),FALSE),"")</f>
        <v>537.35179999999991</v>
      </c>
      <c r="AN195" s="3">
        <f t="shared" si="8"/>
        <v>0</v>
      </c>
    </row>
    <row r="196" spans="1:40" x14ac:dyDescent="0.25">
      <c r="A196" s="3" t="s">
        <v>206</v>
      </c>
      <c r="Q196" s="240">
        <f t="shared" ref="Q196:Q259" si="10">P196/2</f>
        <v>0</v>
      </c>
      <c r="AJ196" s="3">
        <f t="shared" si="9"/>
        <v>0</v>
      </c>
      <c r="AL196" s="3" t="str">
        <f>IFERROR(VLOOKUP(B196,Totalt!$B$1:$BD$409,MATCH("totalt tillförda bränslen:",Totalt!$B$1:$BC$1,0),FALSE),"")</f>
        <v/>
      </c>
      <c r="AN196" s="3" t="str">
        <f t="shared" ref="AN196:AN259" si="11">IFERROR(AJ196-AL196,"")</f>
        <v/>
      </c>
    </row>
    <row r="197" spans="1:40" x14ac:dyDescent="0.25">
      <c r="B197" s="3" t="s">
        <v>207</v>
      </c>
      <c r="C197" s="3">
        <v>0</v>
      </c>
      <c r="D197" s="3">
        <v>0</v>
      </c>
      <c r="E197" s="3">
        <v>0</v>
      </c>
      <c r="F197" s="3">
        <v>0</v>
      </c>
      <c r="G197" s="3">
        <v>0</v>
      </c>
      <c r="H197" s="3">
        <v>0</v>
      </c>
      <c r="I197" s="3">
        <v>0</v>
      </c>
      <c r="J197" s="3">
        <v>0</v>
      </c>
      <c r="K197" s="3">
        <v>0</v>
      </c>
      <c r="L197" s="3">
        <v>0</v>
      </c>
      <c r="M197" s="238">
        <v>0</v>
      </c>
      <c r="N197" s="3">
        <v>0</v>
      </c>
      <c r="O197" s="3">
        <v>0</v>
      </c>
      <c r="P197" s="238">
        <v>0</v>
      </c>
      <c r="Q197" s="240">
        <f t="shared" si="10"/>
        <v>0</v>
      </c>
      <c r="R197" s="3">
        <v>0</v>
      </c>
      <c r="S197" s="3">
        <v>0</v>
      </c>
      <c r="T197" s="3">
        <v>0</v>
      </c>
      <c r="U197" s="3">
        <v>0</v>
      </c>
      <c r="V197" s="3">
        <v>0</v>
      </c>
      <c r="W197" s="3">
        <v>0</v>
      </c>
      <c r="X197" s="3">
        <v>8.6999999999999994E-2</v>
      </c>
      <c r="Y197" s="3">
        <v>0</v>
      </c>
      <c r="Z197" s="3">
        <v>0</v>
      </c>
      <c r="AA197" s="3">
        <v>0</v>
      </c>
      <c r="AB197" s="3">
        <v>0</v>
      </c>
      <c r="AC197" s="3">
        <v>0</v>
      </c>
      <c r="AD197" s="3">
        <v>0</v>
      </c>
      <c r="AE197" s="3">
        <v>0</v>
      </c>
      <c r="AF197" s="3">
        <v>0</v>
      </c>
      <c r="AG197" s="3">
        <v>0</v>
      </c>
      <c r="AJ197" s="3">
        <f t="shared" si="9"/>
        <v>8.6999999999999994E-2</v>
      </c>
      <c r="AL197" s="3">
        <f>IFERROR(VLOOKUP(B197,Totalt!$B$1:$BD$409,MATCH("totalt tillförda bränslen:",Totalt!$B$1:$BC$1,0),FALSE),"")</f>
        <v>8.6999999999999994E-2</v>
      </c>
      <c r="AN197" s="3">
        <f t="shared" si="11"/>
        <v>0</v>
      </c>
    </row>
    <row r="198" spans="1:40" x14ac:dyDescent="0.25">
      <c r="B198" s="3" t="s">
        <v>208</v>
      </c>
      <c r="C198" s="3">
        <v>0</v>
      </c>
      <c r="D198" s="3">
        <v>0</v>
      </c>
      <c r="E198" s="3">
        <v>0</v>
      </c>
      <c r="F198" s="3">
        <v>0</v>
      </c>
      <c r="G198" s="3">
        <v>0</v>
      </c>
      <c r="H198" s="3">
        <v>0</v>
      </c>
      <c r="I198" s="3">
        <v>0</v>
      </c>
      <c r="J198" s="3">
        <v>0</v>
      </c>
      <c r="K198" s="3">
        <v>0</v>
      </c>
      <c r="L198" s="3">
        <v>0</v>
      </c>
      <c r="M198" s="238">
        <v>0</v>
      </c>
      <c r="N198" s="3">
        <v>0</v>
      </c>
      <c r="O198" s="3">
        <v>0</v>
      </c>
      <c r="P198" s="238">
        <v>0</v>
      </c>
      <c r="Q198" s="240">
        <f t="shared" si="10"/>
        <v>0</v>
      </c>
      <c r="R198" s="3">
        <v>0</v>
      </c>
      <c r="S198" s="3">
        <v>0</v>
      </c>
      <c r="T198" s="3">
        <v>0</v>
      </c>
      <c r="U198" s="3">
        <v>0</v>
      </c>
      <c r="V198" s="3">
        <v>0</v>
      </c>
      <c r="W198" s="3">
        <v>0</v>
      </c>
      <c r="X198" s="3">
        <v>0</v>
      </c>
      <c r="Y198" s="3">
        <v>0</v>
      </c>
      <c r="Z198" s="3">
        <v>0</v>
      </c>
      <c r="AA198" s="3">
        <v>0</v>
      </c>
      <c r="AB198" s="3">
        <v>0</v>
      </c>
      <c r="AC198" s="3">
        <v>0</v>
      </c>
      <c r="AD198" s="3">
        <v>0</v>
      </c>
      <c r="AE198" s="3">
        <v>0</v>
      </c>
      <c r="AF198" s="3">
        <v>0</v>
      </c>
      <c r="AG198" s="3">
        <v>0</v>
      </c>
      <c r="AJ198" s="3">
        <f t="shared" si="9"/>
        <v>0</v>
      </c>
      <c r="AL198" s="3">
        <f>IFERROR(VLOOKUP(B198,Totalt!$B$1:$BD$409,MATCH("totalt tillförda bränslen:",Totalt!$B$1:$BC$1,0),FALSE),"")</f>
        <v>0</v>
      </c>
      <c r="AN198" s="3">
        <f t="shared" si="11"/>
        <v>0</v>
      </c>
    </row>
    <row r="199" spans="1:40" x14ac:dyDescent="0.25">
      <c r="B199" s="3" t="s">
        <v>209</v>
      </c>
      <c r="C199" s="3">
        <v>0</v>
      </c>
      <c r="D199" s="3">
        <v>0</v>
      </c>
      <c r="E199" s="3">
        <v>0</v>
      </c>
      <c r="F199" s="3">
        <v>0</v>
      </c>
      <c r="G199" s="3">
        <v>0</v>
      </c>
      <c r="H199" s="3">
        <v>0</v>
      </c>
      <c r="I199" s="3">
        <v>0.77</v>
      </c>
      <c r="J199" s="3">
        <v>0</v>
      </c>
      <c r="K199" s="3">
        <v>0</v>
      </c>
      <c r="L199" s="3">
        <v>1.79</v>
      </c>
      <c r="M199" s="238">
        <v>0</v>
      </c>
      <c r="N199" s="3">
        <v>0</v>
      </c>
      <c r="O199" s="3">
        <v>0</v>
      </c>
      <c r="P199" s="238">
        <v>4</v>
      </c>
      <c r="Q199" s="240">
        <f t="shared" si="10"/>
        <v>2</v>
      </c>
      <c r="R199" s="3">
        <v>0</v>
      </c>
      <c r="S199" s="3">
        <v>0</v>
      </c>
      <c r="T199" s="3">
        <v>11.91</v>
      </c>
      <c r="U199" s="3">
        <v>0</v>
      </c>
      <c r="V199" s="3">
        <v>0</v>
      </c>
      <c r="W199" s="3">
        <v>0</v>
      </c>
      <c r="X199" s="3">
        <v>0.4</v>
      </c>
      <c r="Y199" s="3">
        <v>0</v>
      </c>
      <c r="Z199" s="3">
        <v>0</v>
      </c>
      <c r="AA199" s="3">
        <v>0</v>
      </c>
      <c r="AB199" s="3">
        <v>0</v>
      </c>
      <c r="AC199" s="3">
        <v>0</v>
      </c>
      <c r="AD199" s="3">
        <v>0</v>
      </c>
      <c r="AE199" s="3">
        <v>0</v>
      </c>
      <c r="AF199" s="3">
        <v>0</v>
      </c>
      <c r="AG199" s="3">
        <v>0</v>
      </c>
      <c r="AJ199" s="3">
        <f t="shared" si="9"/>
        <v>16.869999999999997</v>
      </c>
      <c r="AL199" s="3">
        <f>IFERROR(VLOOKUP(B199,Totalt!$B$1:$BD$409,MATCH("totalt tillförda bränslen:",Totalt!$B$1:$BC$1,0),FALSE),"")</f>
        <v>16.869999999999997</v>
      </c>
      <c r="AN199" s="3">
        <f t="shared" si="11"/>
        <v>0</v>
      </c>
    </row>
    <row r="200" spans="1:40" x14ac:dyDescent="0.25">
      <c r="B200" s="3" t="s">
        <v>210</v>
      </c>
      <c r="C200" s="3">
        <v>0</v>
      </c>
      <c r="D200" s="3">
        <v>296.774</v>
      </c>
      <c r="E200" s="3">
        <v>0</v>
      </c>
      <c r="F200" s="3">
        <v>2.0838000000000001</v>
      </c>
      <c r="G200" s="3">
        <v>11.42</v>
      </c>
      <c r="H200" s="3">
        <v>0</v>
      </c>
      <c r="I200" s="3">
        <v>6.9291099999999997</v>
      </c>
      <c r="J200" s="3">
        <v>0</v>
      </c>
      <c r="K200" s="3">
        <v>42.640900000000002</v>
      </c>
      <c r="L200" s="3">
        <v>37.502299999999998</v>
      </c>
      <c r="M200" s="238">
        <v>10.6593</v>
      </c>
      <c r="N200" s="3">
        <v>0</v>
      </c>
      <c r="O200" s="3">
        <v>0</v>
      </c>
      <c r="P200" s="238">
        <v>179.17400000000001</v>
      </c>
      <c r="Q200" s="240">
        <f t="shared" si="10"/>
        <v>89.587000000000003</v>
      </c>
      <c r="R200" s="3">
        <v>0</v>
      </c>
      <c r="S200" s="3">
        <v>0</v>
      </c>
      <c r="T200" s="3">
        <v>7.99986</v>
      </c>
      <c r="U200" s="3">
        <v>0</v>
      </c>
      <c r="V200" s="3">
        <v>0</v>
      </c>
      <c r="W200" s="3">
        <v>0</v>
      </c>
      <c r="X200" s="3">
        <v>21.429300000000001</v>
      </c>
      <c r="Y200" s="3">
        <v>0</v>
      </c>
      <c r="Z200" s="3">
        <v>31.36</v>
      </c>
      <c r="AA200" s="3">
        <v>92.9375</v>
      </c>
      <c r="AB200" s="3">
        <v>24.46</v>
      </c>
      <c r="AC200" s="3">
        <v>53.92</v>
      </c>
      <c r="AD200" s="3">
        <v>0</v>
      </c>
      <c r="AE200" s="3">
        <v>0</v>
      </c>
      <c r="AF200" s="3">
        <v>0</v>
      </c>
      <c r="AG200" s="3">
        <v>0</v>
      </c>
      <c r="AJ200" s="3">
        <f t="shared" si="9"/>
        <v>719.04376999999999</v>
      </c>
      <c r="AL200" s="3">
        <f>IFERROR(VLOOKUP(B200,Totalt!$B$1:$BD$409,MATCH("totalt tillförda bränslen:",Totalt!$B$1:$BC$1,0),FALSE),"")</f>
        <v>719.04376999999999</v>
      </c>
      <c r="AN200" s="3">
        <f t="shared" si="11"/>
        <v>0</v>
      </c>
    </row>
    <row r="201" spans="1:40" x14ac:dyDescent="0.25">
      <c r="B201" s="3" t="s">
        <v>211</v>
      </c>
      <c r="C201" s="3">
        <v>0</v>
      </c>
      <c r="D201" s="3">
        <v>0</v>
      </c>
      <c r="E201" s="3">
        <v>0</v>
      </c>
      <c r="F201" s="3">
        <v>0</v>
      </c>
      <c r="G201" s="3">
        <v>0</v>
      </c>
      <c r="H201" s="3">
        <v>0</v>
      </c>
      <c r="I201" s="3">
        <v>0</v>
      </c>
      <c r="J201" s="3">
        <v>0</v>
      </c>
      <c r="K201" s="3">
        <v>0</v>
      </c>
      <c r="L201" s="3">
        <v>0</v>
      </c>
      <c r="M201" s="238">
        <v>0</v>
      </c>
      <c r="N201" s="3">
        <v>0</v>
      </c>
      <c r="O201" s="3">
        <v>0</v>
      </c>
      <c r="P201" s="238">
        <v>0</v>
      </c>
      <c r="Q201" s="240">
        <f t="shared" si="10"/>
        <v>0</v>
      </c>
      <c r="R201" s="3">
        <v>0</v>
      </c>
      <c r="S201" s="3">
        <v>0</v>
      </c>
      <c r="T201" s="3">
        <v>0</v>
      </c>
      <c r="U201" s="3">
        <v>0</v>
      </c>
      <c r="V201" s="3">
        <v>0</v>
      </c>
      <c r="W201" s="3">
        <v>0</v>
      </c>
      <c r="X201" s="3">
        <v>0</v>
      </c>
      <c r="Y201" s="3">
        <v>0</v>
      </c>
      <c r="Z201" s="3">
        <v>0</v>
      </c>
      <c r="AA201" s="3">
        <v>0</v>
      </c>
      <c r="AB201" s="3">
        <v>0</v>
      </c>
      <c r="AC201" s="3">
        <v>0</v>
      </c>
      <c r="AD201" s="3">
        <v>0</v>
      </c>
      <c r="AE201" s="3">
        <v>0</v>
      </c>
      <c r="AF201" s="3">
        <v>0</v>
      </c>
      <c r="AG201" s="3">
        <v>0</v>
      </c>
      <c r="AJ201" s="3">
        <f t="shared" si="9"/>
        <v>0</v>
      </c>
      <c r="AL201" s="3">
        <f>IFERROR(VLOOKUP(B201,Totalt!$B$1:$BD$409,MATCH("totalt tillförda bränslen:",Totalt!$B$1:$BC$1,0),FALSE),"")</f>
        <v>0</v>
      </c>
      <c r="AN201" s="3">
        <f t="shared" si="11"/>
        <v>0</v>
      </c>
    </row>
    <row r="202" spans="1:40" x14ac:dyDescent="0.25">
      <c r="B202" s="3" t="s">
        <v>212</v>
      </c>
      <c r="C202" s="3">
        <v>0</v>
      </c>
      <c r="D202" s="3">
        <v>0</v>
      </c>
      <c r="E202" s="3">
        <v>0</v>
      </c>
      <c r="F202" s="3">
        <v>0</v>
      </c>
      <c r="G202" s="3">
        <v>0</v>
      </c>
      <c r="H202" s="3">
        <v>0</v>
      </c>
      <c r="I202" s="3">
        <v>0.12</v>
      </c>
      <c r="J202" s="3">
        <v>0</v>
      </c>
      <c r="K202" s="3">
        <v>0</v>
      </c>
      <c r="L202" s="3">
        <v>0</v>
      </c>
      <c r="M202" s="238">
        <v>0</v>
      </c>
      <c r="N202" s="3">
        <v>0</v>
      </c>
      <c r="O202" s="3">
        <v>0</v>
      </c>
      <c r="P202" s="238">
        <v>0</v>
      </c>
      <c r="Q202" s="240">
        <f t="shared" si="10"/>
        <v>0</v>
      </c>
      <c r="R202" s="3">
        <v>0</v>
      </c>
      <c r="S202" s="3">
        <v>0</v>
      </c>
      <c r="T202" s="3">
        <v>0</v>
      </c>
      <c r="U202" s="3">
        <v>0</v>
      </c>
      <c r="V202" s="3">
        <v>0</v>
      </c>
      <c r="W202" s="3">
        <v>0</v>
      </c>
      <c r="X202" s="3">
        <v>0.05</v>
      </c>
      <c r="Y202" s="3">
        <v>0</v>
      </c>
      <c r="Z202" s="3">
        <v>3.28</v>
      </c>
      <c r="AA202" s="3">
        <v>0</v>
      </c>
      <c r="AB202" s="3">
        <v>0</v>
      </c>
      <c r="AC202" s="3">
        <v>0</v>
      </c>
      <c r="AD202" s="3">
        <v>0</v>
      </c>
      <c r="AE202" s="3">
        <v>0</v>
      </c>
      <c r="AF202" s="3">
        <v>0</v>
      </c>
      <c r="AG202" s="3">
        <v>0</v>
      </c>
      <c r="AJ202" s="3">
        <f t="shared" si="9"/>
        <v>3.4499999999999997</v>
      </c>
      <c r="AL202" s="3">
        <f>IFERROR(VLOOKUP(B202,Totalt!$B$1:$BD$409,MATCH("totalt tillförda bränslen:",Totalt!$B$1:$BC$1,0),FALSE),"")</f>
        <v>3.4499999999999997</v>
      </c>
      <c r="AN202" s="3">
        <f t="shared" si="11"/>
        <v>0</v>
      </c>
    </row>
    <row r="203" spans="1:40" x14ac:dyDescent="0.25">
      <c r="A203" s="3" t="s">
        <v>213</v>
      </c>
      <c r="Q203" s="240">
        <f t="shared" si="10"/>
        <v>0</v>
      </c>
      <c r="AJ203" s="3">
        <f t="shared" si="9"/>
        <v>0</v>
      </c>
      <c r="AL203" s="3" t="str">
        <f>IFERROR(VLOOKUP(B203,Totalt!$B$1:$BD$409,MATCH("totalt tillförda bränslen:",Totalt!$B$1:$BC$1,0),FALSE),"")</f>
        <v/>
      </c>
      <c r="AN203" s="3" t="str">
        <f t="shared" si="11"/>
        <v/>
      </c>
    </row>
    <row r="204" spans="1:40" x14ac:dyDescent="0.25">
      <c r="B204" s="3" t="s">
        <v>214</v>
      </c>
      <c r="C204" s="3">
        <v>0</v>
      </c>
      <c r="D204" s="3">
        <v>0</v>
      </c>
      <c r="E204" s="3">
        <v>0</v>
      </c>
      <c r="F204" s="3">
        <v>45.693899999999999</v>
      </c>
      <c r="G204" s="3">
        <v>0</v>
      </c>
      <c r="H204" s="3">
        <v>0</v>
      </c>
      <c r="I204" s="3">
        <v>0.95</v>
      </c>
      <c r="J204" s="3">
        <v>0</v>
      </c>
      <c r="K204" s="3">
        <v>0.28000000000000003</v>
      </c>
      <c r="L204" s="3">
        <v>135.07599999999999</v>
      </c>
      <c r="M204" s="238">
        <v>7.2218799999999996</v>
      </c>
      <c r="N204" s="3">
        <v>0</v>
      </c>
      <c r="O204" s="3">
        <v>0</v>
      </c>
      <c r="P204" s="238">
        <v>170.8</v>
      </c>
      <c r="Q204" s="240">
        <f t="shared" si="10"/>
        <v>85.4</v>
      </c>
      <c r="R204" s="3">
        <v>0</v>
      </c>
      <c r="S204" s="3">
        <v>7.9351399999999996</v>
      </c>
      <c r="T204" s="3">
        <v>2.1843900000000001</v>
      </c>
      <c r="U204" s="3">
        <v>0</v>
      </c>
      <c r="V204" s="3">
        <v>0</v>
      </c>
      <c r="W204" s="3">
        <v>0</v>
      </c>
      <c r="X204" s="3">
        <v>14.321899999999999</v>
      </c>
      <c r="Y204" s="3">
        <v>0</v>
      </c>
      <c r="Z204" s="3">
        <v>0.02</v>
      </c>
      <c r="AA204" s="3">
        <v>79.7</v>
      </c>
      <c r="AB204" s="3">
        <v>0</v>
      </c>
      <c r="AC204" s="3">
        <v>0</v>
      </c>
      <c r="AD204" s="3">
        <v>0</v>
      </c>
      <c r="AE204" s="3">
        <v>0</v>
      </c>
      <c r="AF204" s="3">
        <v>0</v>
      </c>
      <c r="AG204" s="3">
        <v>0</v>
      </c>
      <c r="AJ204" s="3">
        <f t="shared" si="9"/>
        <v>371.56132999999994</v>
      </c>
      <c r="AL204" s="3">
        <f>IFERROR(VLOOKUP(B204,Totalt!$B$1:$BD$409,MATCH("totalt tillförda bränslen:",Totalt!$B$1:$BC$1,0),FALSE),"")</f>
        <v>371.56133</v>
      </c>
      <c r="AN204" s="3">
        <f t="shared" si="11"/>
        <v>-5.6843418860808015E-14</v>
      </c>
    </row>
    <row r="205" spans="1:40" x14ac:dyDescent="0.25">
      <c r="A205" s="3" t="s">
        <v>215</v>
      </c>
      <c r="Q205" s="240">
        <f t="shared" si="10"/>
        <v>0</v>
      </c>
      <c r="AJ205" s="3">
        <f t="shared" si="9"/>
        <v>0</v>
      </c>
      <c r="AL205" s="3" t="str">
        <f>IFERROR(VLOOKUP(B205,Totalt!$B$1:$BD$409,MATCH("totalt tillförda bränslen:",Totalt!$B$1:$BC$1,0),FALSE),"")</f>
        <v/>
      </c>
      <c r="AN205" s="3" t="str">
        <f t="shared" si="11"/>
        <v/>
      </c>
    </row>
    <row r="206" spans="1:40" x14ac:dyDescent="0.25">
      <c r="B206" s="3" t="s">
        <v>216</v>
      </c>
      <c r="C206" s="3">
        <v>0</v>
      </c>
      <c r="D206" s="3">
        <v>0</v>
      </c>
      <c r="E206" s="3">
        <v>0</v>
      </c>
      <c r="F206" s="3">
        <v>0</v>
      </c>
      <c r="G206" s="3">
        <v>0</v>
      </c>
      <c r="H206" s="3">
        <v>0</v>
      </c>
      <c r="I206" s="3">
        <v>6</v>
      </c>
      <c r="J206" s="3">
        <v>0</v>
      </c>
      <c r="K206" s="3">
        <v>0</v>
      </c>
      <c r="L206" s="3">
        <v>0</v>
      </c>
      <c r="M206" s="238">
        <v>0</v>
      </c>
      <c r="N206" s="3">
        <v>0</v>
      </c>
      <c r="O206" s="3">
        <v>0</v>
      </c>
      <c r="P206" s="238">
        <v>0</v>
      </c>
      <c r="Q206" s="240">
        <f t="shared" si="10"/>
        <v>0</v>
      </c>
      <c r="R206" s="3">
        <v>164.6</v>
      </c>
      <c r="S206" s="3">
        <v>0</v>
      </c>
      <c r="T206" s="3">
        <v>0</v>
      </c>
      <c r="U206" s="3">
        <v>0</v>
      </c>
      <c r="V206" s="3">
        <v>0</v>
      </c>
      <c r="W206" s="3">
        <v>0</v>
      </c>
      <c r="X206" s="3">
        <v>4.71</v>
      </c>
      <c r="Y206" s="3">
        <v>0</v>
      </c>
      <c r="Z206" s="3">
        <v>12</v>
      </c>
      <c r="AA206" s="3">
        <v>0</v>
      </c>
      <c r="AB206" s="3">
        <v>0</v>
      </c>
      <c r="AC206" s="3">
        <v>0</v>
      </c>
      <c r="AD206" s="3">
        <v>0</v>
      </c>
      <c r="AE206" s="3">
        <v>1</v>
      </c>
      <c r="AF206" s="3">
        <v>0</v>
      </c>
      <c r="AG206" s="3">
        <v>0</v>
      </c>
      <c r="AJ206" s="3">
        <f t="shared" si="9"/>
        <v>188.31</v>
      </c>
      <c r="AL206" s="3">
        <f>IFERROR(VLOOKUP(B206,Totalt!$B$1:$BD$409,MATCH("totalt tillförda bränslen:",Totalt!$B$1:$BC$1,0),FALSE),"")</f>
        <v>188.31</v>
      </c>
      <c r="AN206" s="3">
        <f t="shared" si="11"/>
        <v>0</v>
      </c>
    </row>
    <row r="207" spans="1:40" x14ac:dyDescent="0.25">
      <c r="A207" s="3" t="s">
        <v>217</v>
      </c>
      <c r="Q207" s="240">
        <f t="shared" si="10"/>
        <v>0</v>
      </c>
      <c r="AJ207" s="3">
        <f t="shared" si="9"/>
        <v>0</v>
      </c>
      <c r="AL207" s="3" t="str">
        <f>IFERROR(VLOOKUP(B207,Totalt!$B$1:$BD$409,MATCH("totalt tillförda bränslen:",Totalt!$B$1:$BC$1,0),FALSE),"")</f>
        <v/>
      </c>
      <c r="AN207" s="3" t="str">
        <f t="shared" si="11"/>
        <v/>
      </c>
    </row>
    <row r="208" spans="1:40" x14ac:dyDescent="0.25">
      <c r="B208" s="3" t="s">
        <v>218</v>
      </c>
      <c r="C208" s="3">
        <v>0</v>
      </c>
      <c r="D208" s="3">
        <v>151.15600000000001</v>
      </c>
      <c r="E208" s="3">
        <v>0</v>
      </c>
      <c r="F208" s="3">
        <v>0</v>
      </c>
      <c r="G208" s="3">
        <v>12.766999999999999</v>
      </c>
      <c r="H208" s="3">
        <v>0</v>
      </c>
      <c r="I208" s="3">
        <v>5.5570000000000004</v>
      </c>
      <c r="J208" s="3">
        <v>0</v>
      </c>
      <c r="K208" s="3">
        <v>3.4493399999999999</v>
      </c>
      <c r="L208" s="3">
        <v>0</v>
      </c>
      <c r="M208" s="238">
        <v>15.6069</v>
      </c>
      <c r="N208" s="3">
        <v>0</v>
      </c>
      <c r="O208" s="3">
        <v>0</v>
      </c>
      <c r="P208" s="238">
        <v>258.19</v>
      </c>
      <c r="Q208" s="240">
        <f t="shared" si="10"/>
        <v>129.095</v>
      </c>
      <c r="R208" s="3">
        <v>7.9729999999999999</v>
      </c>
      <c r="S208" s="3">
        <v>0</v>
      </c>
      <c r="T208" s="3">
        <v>0</v>
      </c>
      <c r="U208" s="3">
        <v>0</v>
      </c>
      <c r="V208" s="3">
        <v>0</v>
      </c>
      <c r="W208" s="3">
        <v>0</v>
      </c>
      <c r="X208" s="3">
        <v>26.020900000000001</v>
      </c>
      <c r="Y208" s="3">
        <v>0</v>
      </c>
      <c r="Z208" s="3">
        <v>0</v>
      </c>
      <c r="AA208" s="3">
        <v>0</v>
      </c>
      <c r="AB208" s="3">
        <v>0</v>
      </c>
      <c r="AC208" s="3">
        <v>0</v>
      </c>
      <c r="AD208" s="3">
        <v>0</v>
      </c>
      <c r="AE208" s="3">
        <v>0</v>
      </c>
      <c r="AF208" s="3">
        <v>0</v>
      </c>
      <c r="AG208" s="3">
        <v>334.96199999999999</v>
      </c>
      <c r="AJ208" s="3">
        <f t="shared" si="9"/>
        <v>670.98023999999987</v>
      </c>
      <c r="AL208" s="3">
        <f>IFERROR(VLOOKUP(B208,Totalt!$B$1:$BD$409,MATCH("totalt tillförda bränslen:",Totalt!$B$1:$BC$1,0),FALSE),"")</f>
        <v>670.98023999999987</v>
      </c>
      <c r="AN208" s="3">
        <f t="shared" si="11"/>
        <v>0</v>
      </c>
    </row>
    <row r="209" spans="1:40" x14ac:dyDescent="0.25">
      <c r="A209" s="3" t="s">
        <v>219</v>
      </c>
      <c r="Q209" s="240">
        <f t="shared" si="10"/>
        <v>0</v>
      </c>
      <c r="AJ209" s="3">
        <f t="shared" si="9"/>
        <v>0</v>
      </c>
      <c r="AL209" s="3" t="str">
        <f>IFERROR(VLOOKUP(B209,Totalt!$B$1:$BD$409,MATCH("totalt tillförda bränslen:",Totalt!$B$1:$BC$1,0),FALSE),"")</f>
        <v/>
      </c>
      <c r="AN209" s="3" t="str">
        <f t="shared" si="11"/>
        <v/>
      </c>
    </row>
    <row r="210" spans="1:40" x14ac:dyDescent="0.25">
      <c r="B210" s="3" t="s">
        <v>220</v>
      </c>
      <c r="C210" s="3">
        <v>0</v>
      </c>
      <c r="D210" s="3">
        <v>0</v>
      </c>
      <c r="E210" s="3">
        <v>0</v>
      </c>
      <c r="F210" s="3">
        <v>0</v>
      </c>
      <c r="G210" s="3">
        <v>0</v>
      </c>
      <c r="H210" s="3">
        <v>0</v>
      </c>
      <c r="I210" s="3">
        <v>0</v>
      </c>
      <c r="J210" s="3">
        <v>0</v>
      </c>
      <c r="K210" s="3">
        <v>0</v>
      </c>
      <c r="L210" s="3">
        <v>0</v>
      </c>
      <c r="M210" s="238">
        <v>0</v>
      </c>
      <c r="N210" s="3">
        <v>0</v>
      </c>
      <c r="O210" s="3">
        <v>0</v>
      </c>
      <c r="P210" s="238">
        <v>0</v>
      </c>
      <c r="Q210" s="240">
        <f t="shared" si="10"/>
        <v>0</v>
      </c>
      <c r="R210" s="3">
        <v>0</v>
      </c>
      <c r="S210" s="3">
        <v>0</v>
      </c>
      <c r="T210" s="3">
        <v>0</v>
      </c>
      <c r="U210" s="3">
        <v>0</v>
      </c>
      <c r="V210" s="3">
        <v>0</v>
      </c>
      <c r="W210" s="3">
        <v>0</v>
      </c>
      <c r="X210" s="3">
        <v>0</v>
      </c>
      <c r="Y210" s="3">
        <v>0</v>
      </c>
      <c r="Z210" s="3">
        <v>0</v>
      </c>
      <c r="AA210" s="3">
        <v>0</v>
      </c>
      <c r="AB210" s="3">
        <v>0</v>
      </c>
      <c r="AC210" s="3">
        <v>0</v>
      </c>
      <c r="AD210" s="3">
        <v>0</v>
      </c>
      <c r="AE210" s="3">
        <v>0</v>
      </c>
      <c r="AF210" s="3">
        <v>0</v>
      </c>
      <c r="AG210" s="3">
        <v>0</v>
      </c>
      <c r="AJ210" s="3">
        <f t="shared" si="9"/>
        <v>0</v>
      </c>
      <c r="AL210" s="3">
        <f>IFERROR(VLOOKUP(B210,Totalt!$B$1:$BD$409,MATCH("totalt tillförda bränslen:",Totalt!$B$1:$BC$1,0),FALSE),"")</f>
        <v>0</v>
      </c>
      <c r="AN210" s="3">
        <f t="shared" si="11"/>
        <v>0</v>
      </c>
    </row>
    <row r="211" spans="1:40" x14ac:dyDescent="0.25">
      <c r="A211" s="3" t="s">
        <v>221</v>
      </c>
      <c r="Q211" s="240">
        <f t="shared" si="10"/>
        <v>0</v>
      </c>
      <c r="AJ211" s="3">
        <f t="shared" si="9"/>
        <v>0</v>
      </c>
      <c r="AL211" s="3" t="str">
        <f>IFERROR(VLOOKUP(B211,Totalt!$B$1:$BD$409,MATCH("totalt tillförda bränslen:",Totalt!$B$1:$BC$1,0),FALSE),"")</f>
        <v/>
      </c>
      <c r="AN211" s="3" t="str">
        <f t="shared" si="11"/>
        <v/>
      </c>
    </row>
    <row r="212" spans="1:40" x14ac:dyDescent="0.25">
      <c r="B212" s="3" t="s">
        <v>222</v>
      </c>
      <c r="C212" s="3">
        <v>0</v>
      </c>
      <c r="D212" s="3">
        <v>0</v>
      </c>
      <c r="E212" s="3">
        <v>0.65294099999999999</v>
      </c>
      <c r="F212" s="3">
        <v>0</v>
      </c>
      <c r="G212" s="3">
        <v>0</v>
      </c>
      <c r="H212" s="3">
        <v>0</v>
      </c>
      <c r="I212" s="3">
        <v>0.3</v>
      </c>
      <c r="J212" s="3">
        <v>0</v>
      </c>
      <c r="K212" s="3">
        <v>0</v>
      </c>
      <c r="L212" s="3">
        <v>0</v>
      </c>
      <c r="M212" s="238">
        <v>0</v>
      </c>
      <c r="N212" s="3">
        <v>0</v>
      </c>
      <c r="O212" s="3">
        <v>38.799999999999997</v>
      </c>
      <c r="P212" s="238">
        <v>0</v>
      </c>
      <c r="Q212" s="240">
        <f t="shared" si="10"/>
        <v>0</v>
      </c>
      <c r="R212" s="3">
        <v>0</v>
      </c>
      <c r="S212" s="3">
        <v>0</v>
      </c>
      <c r="T212" s="3">
        <v>0</v>
      </c>
      <c r="U212" s="3">
        <v>0</v>
      </c>
      <c r="V212" s="3">
        <v>0</v>
      </c>
      <c r="W212" s="3">
        <v>0</v>
      </c>
      <c r="X212" s="3">
        <v>1.84</v>
      </c>
      <c r="Y212" s="3">
        <v>0</v>
      </c>
      <c r="Z212" s="3">
        <v>2.7</v>
      </c>
      <c r="AA212" s="3">
        <v>0</v>
      </c>
      <c r="AB212" s="3">
        <v>0</v>
      </c>
      <c r="AC212" s="3">
        <v>0</v>
      </c>
      <c r="AD212" s="3">
        <v>0</v>
      </c>
      <c r="AE212" s="3">
        <v>0</v>
      </c>
      <c r="AF212" s="3">
        <v>0</v>
      </c>
      <c r="AG212" s="3">
        <v>0</v>
      </c>
      <c r="AJ212" s="3">
        <f t="shared" si="9"/>
        <v>44.292941000000006</v>
      </c>
      <c r="AL212" s="3">
        <f>IFERROR(VLOOKUP(B212,Totalt!$B$1:$BD$409,MATCH("totalt tillförda bränslen:",Totalt!$B$1:$BC$1,0),FALSE),"")</f>
        <v>44.292941000000006</v>
      </c>
      <c r="AN212" s="3">
        <f t="shared" si="11"/>
        <v>0</v>
      </c>
    </row>
    <row r="213" spans="1:40" x14ac:dyDescent="0.25">
      <c r="A213" s="3" t="s">
        <v>223</v>
      </c>
      <c r="Q213" s="240">
        <f t="shared" si="10"/>
        <v>0</v>
      </c>
      <c r="AJ213" s="3">
        <f t="shared" si="9"/>
        <v>0</v>
      </c>
      <c r="AL213" s="3" t="str">
        <f>IFERROR(VLOOKUP(B213,Totalt!$B$1:$BD$409,MATCH("totalt tillförda bränslen:",Totalt!$B$1:$BC$1,0),FALSE),"")</f>
        <v/>
      </c>
      <c r="AN213" s="3" t="str">
        <f t="shared" si="11"/>
        <v/>
      </c>
    </row>
    <row r="214" spans="1:40" x14ac:dyDescent="0.25">
      <c r="B214" s="3" t="s">
        <v>224</v>
      </c>
      <c r="C214" s="3">
        <v>0</v>
      </c>
      <c r="D214" s="3">
        <v>0</v>
      </c>
      <c r="E214" s="3">
        <v>6.5819999999999999</v>
      </c>
      <c r="F214" s="3">
        <v>34.8474</v>
      </c>
      <c r="G214" s="3">
        <v>77.472999999999999</v>
      </c>
      <c r="H214" s="3">
        <v>0</v>
      </c>
      <c r="I214" s="3">
        <v>7.0000000000000001E-3</v>
      </c>
      <c r="J214" s="3">
        <v>0</v>
      </c>
      <c r="K214" s="3">
        <v>0</v>
      </c>
      <c r="L214" s="3">
        <v>110</v>
      </c>
      <c r="M214" s="238">
        <v>0</v>
      </c>
      <c r="N214" s="3">
        <v>50.271999999999998</v>
      </c>
      <c r="O214" s="3">
        <v>111.846</v>
      </c>
      <c r="P214" s="238">
        <v>155.77600000000001</v>
      </c>
      <c r="Q214" s="240">
        <f t="shared" si="10"/>
        <v>77.888000000000005</v>
      </c>
      <c r="R214" s="3">
        <v>50.3</v>
      </c>
      <c r="S214" s="3">
        <v>23.146899999999999</v>
      </c>
      <c r="T214" s="3">
        <v>44.244599999999998</v>
      </c>
      <c r="U214" s="3">
        <v>0</v>
      </c>
      <c r="V214" s="3">
        <v>0</v>
      </c>
      <c r="W214" s="3">
        <v>23.427</v>
      </c>
      <c r="X214" s="3">
        <v>22.728999999999999</v>
      </c>
      <c r="Y214" s="3">
        <v>0</v>
      </c>
      <c r="Z214" s="3">
        <v>8.9830000000000005</v>
      </c>
      <c r="AA214" s="3">
        <v>0</v>
      </c>
      <c r="AB214" s="3">
        <v>66.768000000000001</v>
      </c>
      <c r="AC214" s="3">
        <v>136.54599999999999</v>
      </c>
      <c r="AD214" s="3">
        <v>0</v>
      </c>
      <c r="AE214" s="3">
        <v>0</v>
      </c>
      <c r="AF214" s="3">
        <v>0</v>
      </c>
      <c r="AG214" s="3">
        <v>10</v>
      </c>
      <c r="AJ214" s="3">
        <f t="shared" si="9"/>
        <v>855.05989999999997</v>
      </c>
      <c r="AL214" s="3">
        <f>IFERROR(VLOOKUP(B214,Totalt!$B$1:$BD$409,MATCH("totalt tillförda bränslen:",Totalt!$B$1:$BC$1,0),FALSE),"")</f>
        <v>855.05990000000008</v>
      </c>
      <c r="AN214" s="3">
        <f t="shared" si="11"/>
        <v>-1.1368683772161603E-13</v>
      </c>
    </row>
    <row r="215" spans="1:40" x14ac:dyDescent="0.25">
      <c r="B215" s="3" t="s">
        <v>225</v>
      </c>
      <c r="C215" s="3">
        <v>0</v>
      </c>
      <c r="D215" s="3">
        <v>0</v>
      </c>
      <c r="E215" s="3">
        <v>0</v>
      </c>
      <c r="F215" s="3">
        <v>0</v>
      </c>
      <c r="G215" s="3">
        <v>13.398999999999999</v>
      </c>
      <c r="H215" s="3">
        <v>0.251</v>
      </c>
      <c r="I215" s="3">
        <v>0</v>
      </c>
      <c r="J215" s="3">
        <v>0</v>
      </c>
      <c r="K215" s="3">
        <v>0</v>
      </c>
      <c r="L215" s="3">
        <v>0</v>
      </c>
      <c r="M215" s="238">
        <v>0</v>
      </c>
      <c r="N215" s="3">
        <v>2.3719999999999999</v>
      </c>
      <c r="O215" s="3">
        <v>0</v>
      </c>
      <c r="P215" s="238">
        <v>6.54</v>
      </c>
      <c r="Q215" s="240">
        <f t="shared" si="10"/>
        <v>3.27</v>
      </c>
      <c r="R215" s="3">
        <v>0</v>
      </c>
      <c r="S215" s="3">
        <v>0</v>
      </c>
      <c r="T215" s="3">
        <v>0</v>
      </c>
      <c r="U215" s="3">
        <v>0</v>
      </c>
      <c r="V215" s="3">
        <v>0</v>
      </c>
      <c r="W215" s="3">
        <v>0</v>
      </c>
      <c r="X215" s="3">
        <v>1.5980000000000001</v>
      </c>
      <c r="Y215" s="3">
        <v>13.311</v>
      </c>
      <c r="Z215" s="3">
        <v>3.2559999999999998</v>
      </c>
      <c r="AA215" s="3">
        <v>0</v>
      </c>
      <c r="AB215" s="3">
        <v>1.016</v>
      </c>
      <c r="AC215" s="3">
        <v>2.0430000000000001</v>
      </c>
      <c r="AD215" s="3">
        <v>0</v>
      </c>
      <c r="AE215" s="3">
        <v>0</v>
      </c>
      <c r="AF215" s="3">
        <v>0</v>
      </c>
      <c r="AG215" s="3">
        <v>30.19</v>
      </c>
      <c r="AJ215" s="3">
        <f t="shared" si="9"/>
        <v>70.705999999999989</v>
      </c>
      <c r="AL215" s="3">
        <f>IFERROR(VLOOKUP(B215,Totalt!$B$1:$BD$409,MATCH("totalt tillförda bränslen:",Totalt!$B$1:$BC$1,0),FALSE),"")</f>
        <v>70.705999999999989</v>
      </c>
      <c r="AN215" s="3">
        <f t="shared" si="11"/>
        <v>0</v>
      </c>
    </row>
    <row r="216" spans="1:40" x14ac:dyDescent="0.25">
      <c r="A216" s="3" t="s">
        <v>226</v>
      </c>
      <c r="Q216" s="240">
        <f t="shared" si="10"/>
        <v>0</v>
      </c>
      <c r="AJ216" s="3">
        <f t="shared" si="9"/>
        <v>0</v>
      </c>
      <c r="AL216" s="3" t="str">
        <f>IFERROR(VLOOKUP(B216,Totalt!$B$1:$BD$409,MATCH("totalt tillförda bränslen:",Totalt!$B$1:$BC$1,0),FALSE),"")</f>
        <v/>
      </c>
      <c r="AN216" s="3" t="str">
        <f t="shared" si="11"/>
        <v/>
      </c>
    </row>
    <row r="217" spans="1:40" x14ac:dyDescent="0.25">
      <c r="B217" s="3" t="s">
        <v>227</v>
      </c>
      <c r="C217" s="3">
        <v>0</v>
      </c>
      <c r="D217" s="3">
        <v>0</v>
      </c>
      <c r="E217" s="3">
        <v>0</v>
      </c>
      <c r="F217" s="3">
        <v>0</v>
      </c>
      <c r="G217" s="3">
        <v>0</v>
      </c>
      <c r="H217" s="3">
        <v>0</v>
      </c>
      <c r="I217" s="3">
        <v>0</v>
      </c>
      <c r="J217" s="3">
        <v>0</v>
      </c>
      <c r="K217" s="3">
        <v>0</v>
      </c>
      <c r="L217" s="3">
        <v>0</v>
      </c>
      <c r="M217" s="238">
        <v>0</v>
      </c>
      <c r="N217" s="3">
        <v>0</v>
      </c>
      <c r="O217" s="3">
        <v>0</v>
      </c>
      <c r="P217" s="238">
        <v>0</v>
      </c>
      <c r="Q217" s="240">
        <f t="shared" si="10"/>
        <v>0</v>
      </c>
      <c r="R217" s="3">
        <v>0</v>
      </c>
      <c r="S217" s="3">
        <v>0</v>
      </c>
      <c r="T217" s="3">
        <v>0</v>
      </c>
      <c r="U217" s="3">
        <v>0</v>
      </c>
      <c r="V217" s="3">
        <v>0</v>
      </c>
      <c r="W217" s="3">
        <v>0</v>
      </c>
      <c r="X217" s="3">
        <v>2.67</v>
      </c>
      <c r="Y217" s="3">
        <v>0</v>
      </c>
      <c r="Z217" s="3">
        <v>0</v>
      </c>
      <c r="AA217" s="3">
        <v>0</v>
      </c>
      <c r="AB217" s="3">
        <v>0</v>
      </c>
      <c r="AC217" s="3">
        <v>0</v>
      </c>
      <c r="AD217" s="3">
        <v>0</v>
      </c>
      <c r="AE217" s="3">
        <v>0</v>
      </c>
      <c r="AF217" s="3">
        <v>0</v>
      </c>
      <c r="AG217" s="3">
        <v>0</v>
      </c>
      <c r="AJ217" s="3">
        <f t="shared" si="9"/>
        <v>2.67</v>
      </c>
      <c r="AL217" s="3">
        <f>IFERROR(VLOOKUP(B217,Totalt!$B$1:$BD$409,MATCH("totalt tillförda bränslen:",Totalt!$B$1:$BC$1,0),FALSE),"")</f>
        <v>2.67</v>
      </c>
      <c r="AN217" s="3">
        <f t="shared" si="11"/>
        <v>0</v>
      </c>
    </row>
    <row r="218" spans="1:40" x14ac:dyDescent="0.25">
      <c r="A218" s="3" t="s">
        <v>228</v>
      </c>
      <c r="Q218" s="240">
        <f t="shared" si="10"/>
        <v>0</v>
      </c>
      <c r="AJ218" s="3">
        <f t="shared" si="9"/>
        <v>0</v>
      </c>
      <c r="AL218" s="3" t="str">
        <f>IFERROR(VLOOKUP(B218,Totalt!$B$1:$BD$409,MATCH("totalt tillförda bränslen:",Totalt!$B$1:$BC$1,0),FALSE),"")</f>
        <v/>
      </c>
      <c r="AN218" s="3" t="str">
        <f t="shared" si="11"/>
        <v/>
      </c>
    </row>
    <row r="219" spans="1:40" x14ac:dyDescent="0.25">
      <c r="B219" s="3" t="s">
        <v>229</v>
      </c>
      <c r="C219" s="3">
        <v>0</v>
      </c>
      <c r="D219" s="3">
        <v>0</v>
      </c>
      <c r="E219" s="3">
        <v>0</v>
      </c>
      <c r="F219" s="3">
        <v>0</v>
      </c>
      <c r="G219" s="3">
        <v>0</v>
      </c>
      <c r="H219" s="3">
        <v>0</v>
      </c>
      <c r="I219" s="3">
        <v>1.9E-2</v>
      </c>
      <c r="J219" s="3">
        <v>0</v>
      </c>
      <c r="K219" s="3">
        <v>0</v>
      </c>
      <c r="L219" s="3">
        <v>0</v>
      </c>
      <c r="M219" s="238">
        <v>0</v>
      </c>
      <c r="N219" s="3">
        <v>0</v>
      </c>
      <c r="O219" s="3">
        <v>0</v>
      </c>
      <c r="P219" s="238">
        <v>0</v>
      </c>
      <c r="Q219" s="240">
        <f t="shared" si="10"/>
        <v>0</v>
      </c>
      <c r="R219" s="3">
        <v>0</v>
      </c>
      <c r="S219" s="3">
        <v>0</v>
      </c>
      <c r="T219" s="3">
        <v>0</v>
      </c>
      <c r="U219" s="3">
        <v>0</v>
      </c>
      <c r="V219" s="3">
        <v>0</v>
      </c>
      <c r="W219" s="3">
        <v>0</v>
      </c>
      <c r="X219" s="3">
        <v>2.5999999999999999E-2</v>
      </c>
      <c r="Y219" s="3">
        <v>0</v>
      </c>
      <c r="Z219" s="3">
        <v>1.4</v>
      </c>
      <c r="AA219" s="3">
        <v>0</v>
      </c>
      <c r="AB219" s="3">
        <v>0</v>
      </c>
      <c r="AC219" s="3">
        <v>0</v>
      </c>
      <c r="AD219" s="3">
        <v>0</v>
      </c>
      <c r="AE219" s="3">
        <v>0</v>
      </c>
      <c r="AF219" s="3">
        <v>0</v>
      </c>
      <c r="AG219" s="3">
        <v>0</v>
      </c>
      <c r="AJ219" s="3">
        <f t="shared" si="9"/>
        <v>1.4449999999999998</v>
      </c>
      <c r="AL219" s="3">
        <f>IFERROR(VLOOKUP(B219,Totalt!$B$1:$BD$409,MATCH("totalt tillförda bränslen:",Totalt!$B$1:$BC$1,0),FALSE),"")</f>
        <v>1.4449999999999998</v>
      </c>
      <c r="AN219" s="3">
        <f t="shared" si="11"/>
        <v>0</v>
      </c>
    </row>
    <row r="220" spans="1:40" x14ac:dyDescent="0.25">
      <c r="B220" s="3" t="s">
        <v>230</v>
      </c>
      <c r="C220" s="3">
        <v>0</v>
      </c>
      <c r="D220" s="3">
        <v>0</v>
      </c>
      <c r="E220" s="3">
        <v>0</v>
      </c>
      <c r="F220" s="3">
        <v>0</v>
      </c>
      <c r="G220" s="3">
        <v>0</v>
      </c>
      <c r="H220" s="3">
        <v>0</v>
      </c>
      <c r="I220" s="3">
        <v>0.02</v>
      </c>
      <c r="J220" s="3">
        <v>0</v>
      </c>
      <c r="K220" s="3">
        <v>0</v>
      </c>
      <c r="L220" s="3">
        <v>0</v>
      </c>
      <c r="M220" s="238">
        <v>0</v>
      </c>
      <c r="N220" s="3">
        <v>0</v>
      </c>
      <c r="O220" s="3">
        <v>0</v>
      </c>
      <c r="P220" s="238">
        <v>0</v>
      </c>
      <c r="Q220" s="240">
        <f t="shared" si="10"/>
        <v>0</v>
      </c>
      <c r="R220" s="3">
        <v>0</v>
      </c>
      <c r="S220" s="3">
        <v>0</v>
      </c>
      <c r="T220" s="3">
        <v>0</v>
      </c>
      <c r="U220" s="3">
        <v>0</v>
      </c>
      <c r="V220" s="3">
        <v>0</v>
      </c>
      <c r="W220" s="3">
        <v>0</v>
      </c>
      <c r="X220" s="3">
        <v>3.2000000000000001E-2</v>
      </c>
      <c r="Y220" s="3">
        <v>0</v>
      </c>
      <c r="Z220" s="3">
        <v>0.92</v>
      </c>
      <c r="AA220" s="3">
        <v>0</v>
      </c>
      <c r="AB220" s="3">
        <v>0</v>
      </c>
      <c r="AC220" s="3">
        <v>0</v>
      </c>
      <c r="AD220" s="3">
        <v>0</v>
      </c>
      <c r="AE220" s="3">
        <v>0</v>
      </c>
      <c r="AF220" s="3">
        <v>0</v>
      </c>
      <c r="AG220" s="3">
        <v>0</v>
      </c>
      <c r="AJ220" s="3">
        <f t="shared" si="9"/>
        <v>0.97200000000000009</v>
      </c>
      <c r="AL220" s="3">
        <f>IFERROR(VLOOKUP(B220,Totalt!$B$1:$BD$409,MATCH("totalt tillförda bränslen:",Totalt!$B$1:$BC$1,0),FALSE),"")</f>
        <v>0.97200000000000009</v>
      </c>
      <c r="AN220" s="3">
        <f t="shared" si="11"/>
        <v>0</v>
      </c>
    </row>
    <row r="221" spans="1:40" x14ac:dyDescent="0.25">
      <c r="B221" s="3" t="s">
        <v>231</v>
      </c>
      <c r="C221" s="3">
        <v>0</v>
      </c>
      <c r="D221" s="3">
        <v>0</v>
      </c>
      <c r="E221" s="3">
        <v>0</v>
      </c>
      <c r="F221" s="3">
        <v>0</v>
      </c>
      <c r="G221" s="3">
        <v>0</v>
      </c>
      <c r="H221" s="3">
        <v>0</v>
      </c>
      <c r="I221" s="3">
        <v>0.03</v>
      </c>
      <c r="J221" s="3">
        <v>0</v>
      </c>
      <c r="K221" s="3">
        <v>0</v>
      </c>
      <c r="L221" s="3">
        <v>0</v>
      </c>
      <c r="M221" s="238">
        <v>0</v>
      </c>
      <c r="N221" s="3">
        <v>0</v>
      </c>
      <c r="O221" s="3">
        <v>0</v>
      </c>
      <c r="P221" s="238">
        <v>0</v>
      </c>
      <c r="Q221" s="240">
        <f t="shared" si="10"/>
        <v>0</v>
      </c>
      <c r="R221" s="3">
        <v>0</v>
      </c>
      <c r="S221" s="3">
        <v>0</v>
      </c>
      <c r="T221" s="3">
        <v>0</v>
      </c>
      <c r="U221" s="3">
        <v>0</v>
      </c>
      <c r="V221" s="3">
        <v>0</v>
      </c>
      <c r="W221" s="3">
        <v>0</v>
      </c>
      <c r="X221" s="3">
        <v>4.2999999999999997E-2</v>
      </c>
      <c r="Y221" s="3">
        <v>0</v>
      </c>
      <c r="Z221" s="3">
        <v>3.23</v>
      </c>
      <c r="AA221" s="3">
        <v>0</v>
      </c>
      <c r="AB221" s="3">
        <v>0</v>
      </c>
      <c r="AC221" s="3">
        <v>0</v>
      </c>
      <c r="AD221" s="3">
        <v>0</v>
      </c>
      <c r="AE221" s="3">
        <v>0</v>
      </c>
      <c r="AF221" s="3">
        <v>0</v>
      </c>
      <c r="AG221" s="3">
        <v>0</v>
      </c>
      <c r="AJ221" s="3">
        <f t="shared" si="9"/>
        <v>3.3029999999999999</v>
      </c>
      <c r="AL221" s="3">
        <f>IFERROR(VLOOKUP(B221,Totalt!$B$1:$BD$409,MATCH("totalt tillförda bränslen:",Totalt!$B$1:$BC$1,0),FALSE),"")</f>
        <v>3.3029999999999999</v>
      </c>
      <c r="AN221" s="3">
        <f t="shared" si="11"/>
        <v>0</v>
      </c>
    </row>
    <row r="222" spans="1:40" x14ac:dyDescent="0.25">
      <c r="B222" s="3" t="s">
        <v>232</v>
      </c>
      <c r="C222" s="3">
        <v>0</v>
      </c>
      <c r="D222" s="3">
        <v>0</v>
      </c>
      <c r="E222" s="3">
        <v>0</v>
      </c>
      <c r="F222" s="3">
        <v>22.9422</v>
      </c>
      <c r="G222" s="3">
        <v>0.71</v>
      </c>
      <c r="H222" s="3">
        <v>0</v>
      </c>
      <c r="I222" s="3">
        <v>0</v>
      </c>
      <c r="J222" s="3">
        <v>0</v>
      </c>
      <c r="K222" s="3">
        <v>0</v>
      </c>
      <c r="L222" s="3">
        <v>38.262999999999998</v>
      </c>
      <c r="M222" s="238">
        <v>3.24302</v>
      </c>
      <c r="N222" s="3">
        <v>0</v>
      </c>
      <c r="O222" s="3">
        <v>0</v>
      </c>
      <c r="P222" s="238">
        <v>0</v>
      </c>
      <c r="Q222" s="240">
        <f t="shared" si="10"/>
        <v>0</v>
      </c>
      <c r="R222" s="3">
        <v>0</v>
      </c>
      <c r="S222" s="3">
        <v>0</v>
      </c>
      <c r="T222" s="3">
        <v>15.3985</v>
      </c>
      <c r="U222" s="3">
        <v>0</v>
      </c>
      <c r="V222" s="3">
        <v>0</v>
      </c>
      <c r="W222" s="3">
        <v>0</v>
      </c>
      <c r="X222" s="3">
        <v>4.17</v>
      </c>
      <c r="Y222" s="3">
        <v>0</v>
      </c>
      <c r="Z222" s="3">
        <v>0</v>
      </c>
      <c r="AA222" s="3">
        <v>0</v>
      </c>
      <c r="AB222" s="3">
        <v>0</v>
      </c>
      <c r="AC222" s="3">
        <v>0</v>
      </c>
      <c r="AD222" s="3">
        <v>0</v>
      </c>
      <c r="AE222" s="3">
        <v>0</v>
      </c>
      <c r="AF222" s="3">
        <v>0</v>
      </c>
      <c r="AG222" s="3">
        <v>0</v>
      </c>
      <c r="AJ222" s="3">
        <f t="shared" si="9"/>
        <v>81.483699999999999</v>
      </c>
      <c r="AL222" s="3">
        <f>IFERROR(VLOOKUP(B222,Totalt!$B$1:$BD$409,MATCH("totalt tillförda bränslen:",Totalt!$B$1:$BC$1,0),FALSE),"")</f>
        <v>81.483699999999999</v>
      </c>
      <c r="AN222" s="3">
        <f t="shared" si="11"/>
        <v>0</v>
      </c>
    </row>
    <row r="223" spans="1:40" x14ac:dyDescent="0.25">
      <c r="A223" s="3" t="s">
        <v>233</v>
      </c>
      <c r="Q223" s="240">
        <f t="shared" si="10"/>
        <v>0</v>
      </c>
      <c r="AJ223" s="3">
        <f t="shared" si="9"/>
        <v>0</v>
      </c>
      <c r="AL223" s="3" t="str">
        <f>IFERROR(VLOOKUP(B223,Totalt!$B$1:$BD$409,MATCH("totalt tillförda bränslen:",Totalt!$B$1:$BC$1,0),FALSE),"")</f>
        <v/>
      </c>
      <c r="AN223" s="3" t="str">
        <f t="shared" si="11"/>
        <v/>
      </c>
    </row>
    <row r="224" spans="1:40" x14ac:dyDescent="0.25">
      <c r="B224" s="3" t="s">
        <v>234</v>
      </c>
      <c r="C224" s="3">
        <v>0</v>
      </c>
      <c r="D224" s="3">
        <v>0</v>
      </c>
      <c r="E224" s="3">
        <v>0</v>
      </c>
      <c r="F224" s="3">
        <v>0</v>
      </c>
      <c r="G224" s="3">
        <v>0.26400000000000001</v>
      </c>
      <c r="H224" s="3">
        <v>0</v>
      </c>
      <c r="I224" s="3">
        <v>0</v>
      </c>
      <c r="J224" s="3">
        <v>0</v>
      </c>
      <c r="K224" s="3">
        <v>0</v>
      </c>
      <c r="L224" s="3">
        <v>0</v>
      </c>
      <c r="M224" s="238">
        <v>0</v>
      </c>
      <c r="N224" s="3">
        <v>0</v>
      </c>
      <c r="O224" s="3">
        <v>0</v>
      </c>
      <c r="P224" s="238">
        <v>0</v>
      </c>
      <c r="Q224" s="240">
        <f t="shared" si="10"/>
        <v>0</v>
      </c>
      <c r="R224" s="3">
        <v>0</v>
      </c>
      <c r="S224" s="3">
        <v>0</v>
      </c>
      <c r="T224" s="3">
        <v>0</v>
      </c>
      <c r="U224" s="3">
        <v>0</v>
      </c>
      <c r="V224" s="3">
        <v>0</v>
      </c>
      <c r="W224" s="3">
        <v>0</v>
      </c>
      <c r="X224" s="3">
        <v>0.38643</v>
      </c>
      <c r="Y224" s="3">
        <v>0</v>
      </c>
      <c r="Z224" s="3">
        <v>15.999000000000001</v>
      </c>
      <c r="AA224" s="3">
        <v>0</v>
      </c>
      <c r="AB224" s="3">
        <v>0</v>
      </c>
      <c r="AC224" s="3">
        <v>0</v>
      </c>
      <c r="AD224" s="3">
        <v>0</v>
      </c>
      <c r="AE224" s="3">
        <v>0</v>
      </c>
      <c r="AF224" s="3">
        <v>0</v>
      </c>
      <c r="AG224" s="3">
        <v>0</v>
      </c>
      <c r="AJ224" s="3">
        <f t="shared" si="9"/>
        <v>16.649430000000002</v>
      </c>
      <c r="AL224" s="3">
        <f>IFERROR(VLOOKUP(B224,Totalt!$B$1:$BD$409,MATCH("totalt tillförda bränslen:",Totalt!$B$1:$BC$1,0),FALSE),"")</f>
        <v>16.649430000000002</v>
      </c>
      <c r="AN224" s="3">
        <f t="shared" si="11"/>
        <v>0</v>
      </c>
    </row>
    <row r="225" spans="1:40" x14ac:dyDescent="0.25">
      <c r="B225" s="3" t="s">
        <v>235</v>
      </c>
      <c r="C225" s="3">
        <v>0</v>
      </c>
      <c r="D225" s="3">
        <v>80.912899999999993</v>
      </c>
      <c r="E225" s="3">
        <v>0</v>
      </c>
      <c r="F225" s="3">
        <v>0</v>
      </c>
      <c r="G225" s="3">
        <v>0.94399999999999995</v>
      </c>
      <c r="H225" s="3">
        <v>0</v>
      </c>
      <c r="I225" s="3">
        <v>4.0000000000000001E-3</v>
      </c>
      <c r="J225" s="3">
        <v>0</v>
      </c>
      <c r="K225" s="3">
        <v>0</v>
      </c>
      <c r="L225" s="3">
        <v>0</v>
      </c>
      <c r="M225" s="238">
        <v>0</v>
      </c>
      <c r="N225" s="3">
        <v>0</v>
      </c>
      <c r="O225" s="3">
        <v>0</v>
      </c>
      <c r="P225" s="238">
        <v>0</v>
      </c>
      <c r="Q225" s="240">
        <f t="shared" si="10"/>
        <v>0</v>
      </c>
      <c r="R225" s="3">
        <v>134.286</v>
      </c>
      <c r="S225" s="3">
        <v>0</v>
      </c>
      <c r="T225" s="3">
        <v>0</v>
      </c>
      <c r="U225" s="3">
        <v>0</v>
      </c>
      <c r="V225" s="3">
        <v>0</v>
      </c>
      <c r="W225" s="3">
        <v>0</v>
      </c>
      <c r="X225" s="3">
        <v>5.54697</v>
      </c>
      <c r="Y225" s="3">
        <v>0</v>
      </c>
      <c r="Z225" s="3">
        <v>9.5050000000000008</v>
      </c>
      <c r="AA225" s="3">
        <v>0</v>
      </c>
      <c r="AB225" s="3">
        <v>0</v>
      </c>
      <c r="AC225" s="3">
        <v>0</v>
      </c>
      <c r="AD225" s="3">
        <v>0</v>
      </c>
      <c r="AE225" s="3">
        <v>0</v>
      </c>
      <c r="AF225" s="3">
        <v>0</v>
      </c>
      <c r="AG225" s="3">
        <v>0</v>
      </c>
      <c r="AJ225" s="3">
        <f t="shared" si="9"/>
        <v>231.19887</v>
      </c>
      <c r="AL225" s="3">
        <f>IFERROR(VLOOKUP(B225,Totalt!$B$1:$BD$409,MATCH("totalt tillförda bränslen:",Totalt!$B$1:$BC$1,0),FALSE),"")</f>
        <v>231.19887</v>
      </c>
      <c r="AN225" s="3">
        <f t="shared" si="11"/>
        <v>0</v>
      </c>
    </row>
    <row r="226" spans="1:40" x14ac:dyDescent="0.25">
      <c r="A226" s="3" t="s">
        <v>236</v>
      </c>
      <c r="Q226" s="240">
        <f t="shared" si="10"/>
        <v>0</v>
      </c>
      <c r="AJ226" s="3">
        <f t="shared" si="9"/>
        <v>0</v>
      </c>
      <c r="AL226" s="3" t="str">
        <f>IFERROR(VLOOKUP(B226,Totalt!$B$1:$BD$409,MATCH("totalt tillförda bränslen:",Totalt!$B$1:$BC$1,0),FALSE),"")</f>
        <v/>
      </c>
      <c r="AN226" s="3" t="str">
        <f t="shared" si="11"/>
        <v/>
      </c>
    </row>
    <row r="227" spans="1:40" x14ac:dyDescent="0.25">
      <c r="B227" s="3" t="s">
        <v>237</v>
      </c>
      <c r="C227" s="3">
        <v>0</v>
      </c>
      <c r="D227" s="3">
        <v>85.044799999999995</v>
      </c>
      <c r="E227" s="3">
        <v>11.659000000000001</v>
      </c>
      <c r="F227" s="3">
        <v>0</v>
      </c>
      <c r="G227" s="3">
        <v>0</v>
      </c>
      <c r="H227" s="3">
        <v>0</v>
      </c>
      <c r="I227" s="3">
        <v>1.02261</v>
      </c>
      <c r="J227" s="3">
        <v>0</v>
      </c>
      <c r="K227" s="3">
        <v>0</v>
      </c>
      <c r="L227" s="3">
        <v>0</v>
      </c>
      <c r="M227" s="238">
        <v>3.8959600000000001</v>
      </c>
      <c r="N227" s="3">
        <v>3.5139999999999998</v>
      </c>
      <c r="O227" s="3">
        <v>32.310499999999998</v>
      </c>
      <c r="P227" s="238">
        <v>36.36</v>
      </c>
      <c r="Q227" s="240">
        <f t="shared" si="10"/>
        <v>18.18</v>
      </c>
      <c r="R227" s="3">
        <v>57.134999999999998</v>
      </c>
      <c r="S227" s="3">
        <v>0</v>
      </c>
      <c r="T227" s="3">
        <v>43.622999999999998</v>
      </c>
      <c r="U227" s="3">
        <v>0</v>
      </c>
      <c r="V227" s="3">
        <v>0</v>
      </c>
      <c r="W227" s="3">
        <v>0</v>
      </c>
      <c r="X227" s="3">
        <v>6.6159600000000003</v>
      </c>
      <c r="Y227" s="3">
        <v>0</v>
      </c>
      <c r="Z227" s="3">
        <v>0</v>
      </c>
      <c r="AA227" s="3">
        <v>0</v>
      </c>
      <c r="AB227" s="3">
        <v>0</v>
      </c>
      <c r="AC227" s="3">
        <v>0</v>
      </c>
      <c r="AD227" s="3">
        <v>0</v>
      </c>
      <c r="AE227" s="3">
        <v>0</v>
      </c>
      <c r="AF227" s="3">
        <v>0</v>
      </c>
      <c r="AG227" s="3">
        <v>0</v>
      </c>
      <c r="AJ227" s="3">
        <f t="shared" si="9"/>
        <v>259.10486999999995</v>
      </c>
      <c r="AL227" s="3">
        <f>IFERROR(VLOOKUP(B227,Totalt!$B$1:$BD$409,MATCH("totalt tillförda bränslen:",Totalt!$B$1:$BC$1,0),FALSE),"")</f>
        <v>259.10486999999995</v>
      </c>
      <c r="AN227" s="3">
        <f t="shared" si="11"/>
        <v>0</v>
      </c>
    </row>
    <row r="228" spans="1:40" x14ac:dyDescent="0.25">
      <c r="A228" s="3" t="s">
        <v>238</v>
      </c>
      <c r="Q228" s="240">
        <f t="shared" si="10"/>
        <v>0</v>
      </c>
      <c r="AJ228" s="3">
        <f t="shared" si="9"/>
        <v>0</v>
      </c>
      <c r="AL228" s="3" t="str">
        <f>IFERROR(VLOOKUP(B228,Totalt!$B$1:$BD$409,MATCH("totalt tillförda bränslen:",Totalt!$B$1:$BC$1,0),FALSE),"")</f>
        <v/>
      </c>
      <c r="AN228" s="3" t="str">
        <f t="shared" si="11"/>
        <v/>
      </c>
    </row>
    <row r="229" spans="1:40" x14ac:dyDescent="0.25">
      <c r="B229" s="3" t="s">
        <v>239</v>
      </c>
      <c r="C229" s="3">
        <v>0</v>
      </c>
      <c r="D229" s="3">
        <v>0</v>
      </c>
      <c r="E229" s="3">
        <v>0</v>
      </c>
      <c r="F229" s="3">
        <v>0</v>
      </c>
      <c r="G229" s="3">
        <v>0</v>
      </c>
      <c r="H229" s="3">
        <v>0</v>
      </c>
      <c r="I229" s="3">
        <v>1.4179999999999999</v>
      </c>
      <c r="J229" s="3">
        <v>0</v>
      </c>
      <c r="K229" s="3">
        <v>0</v>
      </c>
      <c r="L229" s="3">
        <v>0</v>
      </c>
      <c r="M229" s="238">
        <v>0</v>
      </c>
      <c r="N229" s="3">
        <v>0</v>
      </c>
      <c r="O229" s="3">
        <v>0</v>
      </c>
      <c r="P229" s="238">
        <v>0</v>
      </c>
      <c r="Q229" s="240">
        <f t="shared" si="10"/>
        <v>0</v>
      </c>
      <c r="R229" s="3">
        <v>0</v>
      </c>
      <c r="S229" s="3">
        <v>0</v>
      </c>
      <c r="T229" s="3">
        <v>0</v>
      </c>
      <c r="U229" s="3">
        <v>0</v>
      </c>
      <c r="V229" s="3">
        <v>0</v>
      </c>
      <c r="W229" s="3">
        <v>0</v>
      </c>
      <c r="X229" s="3">
        <v>0.16400000000000001</v>
      </c>
      <c r="Y229" s="3">
        <v>0</v>
      </c>
      <c r="Z229" s="3">
        <v>8.5060000000000002</v>
      </c>
      <c r="AA229" s="3">
        <v>0</v>
      </c>
      <c r="AB229" s="3">
        <v>0</v>
      </c>
      <c r="AC229" s="3">
        <v>0</v>
      </c>
      <c r="AD229" s="3">
        <v>0</v>
      </c>
      <c r="AE229" s="3">
        <v>0</v>
      </c>
      <c r="AF229" s="3">
        <v>0</v>
      </c>
      <c r="AG229" s="3">
        <v>0</v>
      </c>
      <c r="AJ229" s="3">
        <f t="shared" si="9"/>
        <v>10.088000000000001</v>
      </c>
      <c r="AL229" s="3">
        <f>IFERROR(VLOOKUP(B229,Totalt!$B$1:$BD$409,MATCH("totalt tillförda bränslen:",Totalt!$B$1:$BC$1,0),FALSE),"")</f>
        <v>10.087999999999999</v>
      </c>
      <c r="AN229" s="3">
        <f t="shared" si="11"/>
        <v>1.7763568394002505E-15</v>
      </c>
    </row>
    <row r="230" spans="1:40" x14ac:dyDescent="0.25">
      <c r="B230" s="3" t="s">
        <v>240</v>
      </c>
      <c r="C230" s="3">
        <v>0</v>
      </c>
      <c r="D230" s="3">
        <v>0</v>
      </c>
      <c r="E230" s="3">
        <v>0</v>
      </c>
      <c r="F230" s="3">
        <v>0</v>
      </c>
      <c r="G230" s="3">
        <v>0</v>
      </c>
      <c r="H230" s="3">
        <v>0</v>
      </c>
      <c r="I230" s="3">
        <v>0.30399999999999999</v>
      </c>
      <c r="J230" s="3">
        <v>0</v>
      </c>
      <c r="K230" s="3">
        <v>0</v>
      </c>
      <c r="L230" s="3">
        <v>0</v>
      </c>
      <c r="M230" s="238">
        <v>0</v>
      </c>
      <c r="N230" s="3">
        <v>0</v>
      </c>
      <c r="O230" s="3">
        <v>0</v>
      </c>
      <c r="P230" s="238">
        <v>0</v>
      </c>
      <c r="Q230" s="240">
        <f t="shared" si="10"/>
        <v>0</v>
      </c>
      <c r="R230" s="3">
        <v>0</v>
      </c>
      <c r="S230" s="3">
        <v>0</v>
      </c>
      <c r="T230" s="3">
        <v>8.9740000000000002</v>
      </c>
      <c r="U230" s="3">
        <v>0</v>
      </c>
      <c r="V230" s="3">
        <v>0</v>
      </c>
      <c r="W230" s="3">
        <v>0</v>
      </c>
      <c r="X230" s="3">
        <v>0.16300000000000001</v>
      </c>
      <c r="Y230" s="3">
        <v>0</v>
      </c>
      <c r="Z230" s="3">
        <v>0</v>
      </c>
      <c r="AA230" s="3">
        <v>0</v>
      </c>
      <c r="AB230" s="3">
        <v>0</v>
      </c>
      <c r="AC230" s="3">
        <v>0</v>
      </c>
      <c r="AD230" s="3">
        <v>0</v>
      </c>
      <c r="AE230" s="3">
        <v>0</v>
      </c>
      <c r="AF230" s="3">
        <v>0</v>
      </c>
      <c r="AG230" s="3">
        <v>0</v>
      </c>
      <c r="AJ230" s="3">
        <f t="shared" si="9"/>
        <v>9.4410000000000007</v>
      </c>
      <c r="AL230" s="3">
        <f>IFERROR(VLOOKUP(B230,Totalt!$B$1:$BD$409,MATCH("totalt tillförda bränslen:",Totalt!$B$1:$BC$1,0),FALSE),"")</f>
        <v>9.4410000000000007</v>
      </c>
      <c r="AN230" s="3">
        <f t="shared" si="11"/>
        <v>0</v>
      </c>
    </row>
    <row r="231" spans="1:40" x14ac:dyDescent="0.25">
      <c r="B231" s="3" t="s">
        <v>241</v>
      </c>
      <c r="C231" s="3">
        <v>0</v>
      </c>
      <c r="D231" s="3">
        <v>0</v>
      </c>
      <c r="E231" s="3">
        <v>0</v>
      </c>
      <c r="F231" s="3">
        <v>0</v>
      </c>
      <c r="G231" s="3">
        <v>0</v>
      </c>
      <c r="H231" s="3">
        <v>0</v>
      </c>
      <c r="I231" s="3">
        <v>0.23599999999999999</v>
      </c>
      <c r="J231" s="3">
        <v>0</v>
      </c>
      <c r="K231" s="3">
        <v>0</v>
      </c>
      <c r="L231" s="3">
        <v>0</v>
      </c>
      <c r="M231" s="238">
        <v>0</v>
      </c>
      <c r="N231" s="3">
        <v>0</v>
      </c>
      <c r="O231" s="3">
        <v>0</v>
      </c>
      <c r="P231" s="238">
        <v>0</v>
      </c>
      <c r="Q231" s="240">
        <f t="shared" si="10"/>
        <v>0</v>
      </c>
      <c r="R231" s="3">
        <v>0</v>
      </c>
      <c r="S231" s="3">
        <v>0.92300000000000004</v>
      </c>
      <c r="T231" s="3">
        <v>10.163</v>
      </c>
      <c r="U231" s="3">
        <v>0</v>
      </c>
      <c r="V231" s="3">
        <v>0</v>
      </c>
      <c r="W231" s="3">
        <v>0</v>
      </c>
      <c r="X231" s="3">
        <v>0.222</v>
      </c>
      <c r="Y231" s="3">
        <v>0</v>
      </c>
      <c r="Z231" s="3">
        <v>0</v>
      </c>
      <c r="AA231" s="3">
        <v>0</v>
      </c>
      <c r="AB231" s="3">
        <v>0</v>
      </c>
      <c r="AC231" s="3">
        <v>0</v>
      </c>
      <c r="AD231" s="3">
        <v>3.2959999999999998</v>
      </c>
      <c r="AE231" s="3">
        <v>0</v>
      </c>
      <c r="AF231" s="3">
        <v>0</v>
      </c>
      <c r="AG231" s="3">
        <v>0</v>
      </c>
      <c r="AJ231" s="3">
        <f t="shared" si="9"/>
        <v>14.84</v>
      </c>
      <c r="AL231" s="3">
        <f>IFERROR(VLOOKUP(B231,Totalt!$B$1:$BD$409,MATCH("totalt tillförda bränslen:",Totalt!$B$1:$BC$1,0),FALSE),"")</f>
        <v>14.84</v>
      </c>
      <c r="AN231" s="3">
        <f t="shared" si="11"/>
        <v>0</v>
      </c>
    </row>
    <row r="232" spans="1:40" x14ac:dyDescent="0.25">
      <c r="B232" s="3" t="s">
        <v>242</v>
      </c>
      <c r="C232" s="3">
        <v>0</v>
      </c>
      <c r="D232" s="3">
        <v>0</v>
      </c>
      <c r="E232" s="3">
        <v>0</v>
      </c>
      <c r="F232" s="3">
        <v>0</v>
      </c>
      <c r="G232" s="3">
        <v>0</v>
      </c>
      <c r="H232" s="3">
        <v>0</v>
      </c>
      <c r="I232" s="3">
        <v>0.48199999999999998</v>
      </c>
      <c r="J232" s="3">
        <v>0</v>
      </c>
      <c r="K232" s="3">
        <v>0</v>
      </c>
      <c r="L232" s="3">
        <v>0</v>
      </c>
      <c r="M232" s="238">
        <v>0</v>
      </c>
      <c r="N232" s="3">
        <v>0</v>
      </c>
      <c r="O232" s="3">
        <v>0</v>
      </c>
      <c r="P232" s="238">
        <v>0</v>
      </c>
      <c r="Q232" s="240">
        <f t="shared" si="10"/>
        <v>0</v>
      </c>
      <c r="R232" s="3">
        <v>0</v>
      </c>
      <c r="S232" s="3">
        <v>0</v>
      </c>
      <c r="T232" s="3">
        <v>0</v>
      </c>
      <c r="U232" s="3">
        <v>0</v>
      </c>
      <c r="V232" s="3">
        <v>0</v>
      </c>
      <c r="W232" s="3">
        <v>0</v>
      </c>
      <c r="X232" s="3">
        <v>0.18</v>
      </c>
      <c r="Y232" s="3">
        <v>7.9370000000000003</v>
      </c>
      <c r="Z232" s="3">
        <v>0</v>
      </c>
      <c r="AA232" s="3">
        <v>0</v>
      </c>
      <c r="AB232" s="3">
        <v>0</v>
      </c>
      <c r="AC232" s="3">
        <v>0</v>
      </c>
      <c r="AD232" s="3">
        <v>0</v>
      </c>
      <c r="AE232" s="3">
        <v>0</v>
      </c>
      <c r="AF232" s="3">
        <v>0</v>
      </c>
      <c r="AG232" s="3">
        <v>0</v>
      </c>
      <c r="AJ232" s="3">
        <f t="shared" si="9"/>
        <v>8.5990000000000002</v>
      </c>
      <c r="AL232" s="3">
        <f>IFERROR(VLOOKUP(B232,Totalt!$B$1:$BD$409,MATCH("totalt tillförda bränslen:",Totalt!$B$1:$BC$1,0),FALSE),"")</f>
        <v>8.5990000000000002</v>
      </c>
      <c r="AN232" s="3">
        <f t="shared" si="11"/>
        <v>0</v>
      </c>
    </row>
    <row r="233" spans="1:40" x14ac:dyDescent="0.25">
      <c r="B233" s="3" t="s">
        <v>243</v>
      </c>
      <c r="C233" s="3">
        <v>0</v>
      </c>
      <c r="D233" s="3">
        <v>0</v>
      </c>
      <c r="E233" s="3">
        <v>0</v>
      </c>
      <c r="F233" s="3">
        <v>0</v>
      </c>
      <c r="G233" s="3">
        <v>0</v>
      </c>
      <c r="H233" s="3">
        <v>0</v>
      </c>
      <c r="I233" s="3">
        <v>3.2000000000000001E-2</v>
      </c>
      <c r="J233" s="3">
        <v>0</v>
      </c>
      <c r="K233" s="3">
        <v>0</v>
      </c>
      <c r="L233" s="3">
        <v>0</v>
      </c>
      <c r="M233" s="238">
        <v>0</v>
      </c>
      <c r="N233" s="3">
        <v>0</v>
      </c>
      <c r="O233" s="3">
        <v>0</v>
      </c>
      <c r="P233" s="238">
        <v>0</v>
      </c>
      <c r="Q233" s="240">
        <f t="shared" si="10"/>
        <v>0</v>
      </c>
      <c r="R233" s="3">
        <v>0</v>
      </c>
      <c r="S233" s="3">
        <v>0</v>
      </c>
      <c r="T233" s="3">
        <v>0.442</v>
      </c>
      <c r="U233" s="3">
        <v>0</v>
      </c>
      <c r="V233" s="3">
        <v>0</v>
      </c>
      <c r="W233" s="3">
        <v>0</v>
      </c>
      <c r="X233" s="3">
        <v>0.30299999999999999</v>
      </c>
      <c r="Y233" s="3">
        <v>0</v>
      </c>
      <c r="Z233" s="3">
        <v>3.141</v>
      </c>
      <c r="AA233" s="3">
        <v>0</v>
      </c>
      <c r="AB233" s="3">
        <v>0</v>
      </c>
      <c r="AC233" s="3">
        <v>0</v>
      </c>
      <c r="AD233" s="3">
        <v>11.115</v>
      </c>
      <c r="AE233" s="3">
        <v>0</v>
      </c>
      <c r="AF233" s="3">
        <v>0</v>
      </c>
      <c r="AG233" s="3">
        <v>0</v>
      </c>
      <c r="AJ233" s="3">
        <f t="shared" si="9"/>
        <v>15.033000000000001</v>
      </c>
      <c r="AL233" s="3">
        <f>IFERROR(VLOOKUP(B233,Totalt!$B$1:$BD$409,MATCH("totalt tillförda bränslen:",Totalt!$B$1:$BC$1,0),FALSE),"")</f>
        <v>15.033000000000001</v>
      </c>
      <c r="AN233" s="3">
        <f t="shared" si="11"/>
        <v>0</v>
      </c>
    </row>
    <row r="234" spans="1:40" x14ac:dyDescent="0.25">
      <c r="B234" s="3" t="s">
        <v>244</v>
      </c>
      <c r="C234" s="3">
        <v>0</v>
      </c>
      <c r="D234" s="3">
        <v>0</v>
      </c>
      <c r="E234" s="3">
        <v>0</v>
      </c>
      <c r="F234" s="3">
        <v>0</v>
      </c>
      <c r="G234" s="3">
        <v>0</v>
      </c>
      <c r="H234" s="3">
        <v>0</v>
      </c>
      <c r="I234" s="3">
        <v>0.11700000000000001</v>
      </c>
      <c r="J234" s="3">
        <v>0</v>
      </c>
      <c r="K234" s="3">
        <v>0</v>
      </c>
      <c r="L234" s="3">
        <v>0</v>
      </c>
      <c r="M234" s="238">
        <v>0</v>
      </c>
      <c r="N234" s="3">
        <v>0</v>
      </c>
      <c r="O234" s="3">
        <v>0</v>
      </c>
      <c r="P234" s="238">
        <v>0</v>
      </c>
      <c r="Q234" s="240">
        <f t="shared" si="10"/>
        <v>0</v>
      </c>
      <c r="R234" s="3">
        <v>0</v>
      </c>
      <c r="S234" s="3">
        <v>0</v>
      </c>
      <c r="T234" s="3">
        <v>0</v>
      </c>
      <c r="U234" s="3">
        <v>0</v>
      </c>
      <c r="V234" s="3">
        <v>0</v>
      </c>
      <c r="W234" s="3">
        <v>0</v>
      </c>
      <c r="X234" s="3">
        <v>0.5</v>
      </c>
      <c r="Y234" s="3">
        <v>0</v>
      </c>
      <c r="Z234" s="3">
        <v>6.069</v>
      </c>
      <c r="AA234" s="3">
        <v>0</v>
      </c>
      <c r="AB234" s="3">
        <v>0</v>
      </c>
      <c r="AC234" s="3">
        <v>0</v>
      </c>
      <c r="AD234" s="3">
        <v>24.568999999999999</v>
      </c>
      <c r="AE234" s="3">
        <v>0</v>
      </c>
      <c r="AF234" s="3">
        <v>0</v>
      </c>
      <c r="AG234" s="3">
        <v>0</v>
      </c>
      <c r="AJ234" s="3">
        <f t="shared" si="9"/>
        <v>31.254999999999999</v>
      </c>
      <c r="AL234" s="3">
        <f>IFERROR(VLOOKUP(B234,Totalt!$B$1:$BD$409,MATCH("totalt tillförda bränslen:",Totalt!$B$1:$BC$1,0),FALSE),"")</f>
        <v>31.254999999999999</v>
      </c>
      <c r="AN234" s="3">
        <f t="shared" si="11"/>
        <v>0</v>
      </c>
    </row>
    <row r="235" spans="1:40" x14ac:dyDescent="0.25">
      <c r="B235" s="3" t="s">
        <v>245</v>
      </c>
      <c r="C235" s="3">
        <v>0</v>
      </c>
      <c r="D235" s="3">
        <v>0</v>
      </c>
      <c r="E235" s="3">
        <v>0</v>
      </c>
      <c r="F235" s="3">
        <v>0</v>
      </c>
      <c r="G235" s="3">
        <v>0</v>
      </c>
      <c r="H235" s="3">
        <v>0</v>
      </c>
      <c r="I235" s="3">
        <v>0.18099999999999999</v>
      </c>
      <c r="J235" s="3">
        <v>0</v>
      </c>
      <c r="K235" s="3">
        <v>0</v>
      </c>
      <c r="L235" s="3">
        <v>0</v>
      </c>
      <c r="M235" s="238">
        <v>0</v>
      </c>
      <c r="N235" s="3">
        <v>0</v>
      </c>
      <c r="O235" s="3">
        <v>0</v>
      </c>
      <c r="P235" s="238">
        <v>0</v>
      </c>
      <c r="Q235" s="240">
        <f t="shared" si="10"/>
        <v>0</v>
      </c>
      <c r="R235" s="3">
        <v>0</v>
      </c>
      <c r="S235" s="3">
        <v>0</v>
      </c>
      <c r="T235" s="3">
        <v>15.598000000000001</v>
      </c>
      <c r="U235" s="3">
        <v>0</v>
      </c>
      <c r="V235" s="3">
        <v>0</v>
      </c>
      <c r="W235" s="3">
        <v>0</v>
      </c>
      <c r="X235" s="3">
        <v>0.28799999999999998</v>
      </c>
      <c r="Y235" s="3">
        <v>0</v>
      </c>
      <c r="Z235" s="3">
        <v>0</v>
      </c>
      <c r="AA235" s="3">
        <v>0</v>
      </c>
      <c r="AB235" s="3">
        <v>0</v>
      </c>
      <c r="AC235" s="3">
        <v>0</v>
      </c>
      <c r="AD235" s="3">
        <v>0</v>
      </c>
      <c r="AE235" s="3">
        <v>0</v>
      </c>
      <c r="AF235" s="3">
        <v>0</v>
      </c>
      <c r="AG235" s="3">
        <v>0</v>
      </c>
      <c r="AJ235" s="3">
        <f t="shared" si="9"/>
        <v>16.067</v>
      </c>
      <c r="AL235" s="3">
        <f>IFERROR(VLOOKUP(B235,Totalt!$B$1:$BD$409,MATCH("totalt tillförda bränslen:",Totalt!$B$1:$BC$1,0),FALSE),"")</f>
        <v>16.067</v>
      </c>
      <c r="AN235" s="3">
        <f t="shared" si="11"/>
        <v>0</v>
      </c>
    </row>
    <row r="236" spans="1:40" x14ac:dyDescent="0.25">
      <c r="B236" s="3" t="s">
        <v>246</v>
      </c>
      <c r="C236" s="3">
        <v>0</v>
      </c>
      <c r="D236" s="3">
        <v>0</v>
      </c>
      <c r="E236" s="3">
        <v>0</v>
      </c>
      <c r="F236" s="3">
        <v>0</v>
      </c>
      <c r="G236" s="3">
        <v>0</v>
      </c>
      <c r="H236" s="3">
        <v>0</v>
      </c>
      <c r="I236" s="3">
        <v>2.4E-2</v>
      </c>
      <c r="J236" s="3">
        <v>0</v>
      </c>
      <c r="K236" s="3">
        <v>0</v>
      </c>
      <c r="L236" s="3">
        <v>0</v>
      </c>
      <c r="M236" s="238">
        <v>0</v>
      </c>
      <c r="N236" s="3">
        <v>0</v>
      </c>
      <c r="O236" s="3">
        <v>0</v>
      </c>
      <c r="P236" s="238">
        <v>0</v>
      </c>
      <c r="Q236" s="240">
        <f t="shared" si="10"/>
        <v>0</v>
      </c>
      <c r="R236" s="3">
        <v>0</v>
      </c>
      <c r="S236" s="3">
        <v>0</v>
      </c>
      <c r="T236" s="3">
        <v>7.2329999999999997</v>
      </c>
      <c r="U236" s="3">
        <v>0</v>
      </c>
      <c r="V236" s="3">
        <v>0</v>
      </c>
      <c r="W236" s="3">
        <v>0</v>
      </c>
      <c r="X236" s="3">
        <v>0.14000000000000001</v>
      </c>
      <c r="Y236" s="3">
        <v>0</v>
      </c>
      <c r="Z236" s="3">
        <v>0</v>
      </c>
      <c r="AA236" s="3">
        <v>0</v>
      </c>
      <c r="AB236" s="3">
        <v>0</v>
      </c>
      <c r="AC236" s="3">
        <v>0</v>
      </c>
      <c r="AD236" s="3">
        <v>0</v>
      </c>
      <c r="AE236" s="3">
        <v>0</v>
      </c>
      <c r="AF236" s="3">
        <v>0</v>
      </c>
      <c r="AG236" s="3">
        <v>0</v>
      </c>
      <c r="AJ236" s="3">
        <f t="shared" si="9"/>
        <v>7.3969999999999994</v>
      </c>
      <c r="AL236" s="3">
        <f>IFERROR(VLOOKUP(B236,Totalt!$B$1:$BD$409,MATCH("totalt tillförda bränslen:",Totalt!$B$1:$BC$1,0),FALSE),"")</f>
        <v>7.3969999999999994</v>
      </c>
      <c r="AN236" s="3">
        <f t="shared" si="11"/>
        <v>0</v>
      </c>
    </row>
    <row r="237" spans="1:40" x14ac:dyDescent="0.25">
      <c r="A237" s="3" t="s">
        <v>247</v>
      </c>
      <c r="Q237" s="240">
        <f t="shared" si="10"/>
        <v>0</v>
      </c>
      <c r="AJ237" s="3">
        <f t="shared" si="9"/>
        <v>0</v>
      </c>
      <c r="AL237" s="3" t="str">
        <f>IFERROR(VLOOKUP(B237,Totalt!$B$1:$BD$409,MATCH("totalt tillförda bränslen:",Totalt!$B$1:$BC$1,0),FALSE),"")</f>
        <v/>
      </c>
      <c r="AN237" s="3" t="str">
        <f t="shared" si="11"/>
        <v/>
      </c>
    </row>
    <row r="238" spans="1:40" x14ac:dyDescent="0.25">
      <c r="B238" s="3" t="s">
        <v>248</v>
      </c>
      <c r="C238" s="3">
        <v>0</v>
      </c>
      <c r="D238" s="3">
        <v>0</v>
      </c>
      <c r="E238" s="3">
        <v>0</v>
      </c>
      <c r="F238" s="3">
        <v>0</v>
      </c>
      <c r="G238" s="3">
        <v>0</v>
      </c>
      <c r="H238" s="3">
        <v>0</v>
      </c>
      <c r="I238" s="3">
        <v>0.13100000000000001</v>
      </c>
      <c r="J238" s="3">
        <v>0</v>
      </c>
      <c r="K238" s="3">
        <v>0</v>
      </c>
      <c r="L238" s="3">
        <v>0</v>
      </c>
      <c r="M238" s="238">
        <v>0</v>
      </c>
      <c r="N238" s="3">
        <v>0</v>
      </c>
      <c r="O238" s="3">
        <v>0</v>
      </c>
      <c r="P238" s="238">
        <v>0</v>
      </c>
      <c r="Q238" s="240">
        <f t="shared" si="10"/>
        <v>0</v>
      </c>
      <c r="R238" s="3">
        <v>0</v>
      </c>
      <c r="S238" s="3">
        <v>0</v>
      </c>
      <c r="T238" s="3">
        <v>0</v>
      </c>
      <c r="U238" s="3">
        <v>0</v>
      </c>
      <c r="V238" s="3">
        <v>0</v>
      </c>
      <c r="W238" s="3">
        <v>0</v>
      </c>
      <c r="X238" s="3">
        <v>0.42799999999999999</v>
      </c>
      <c r="Y238" s="3">
        <v>28.7</v>
      </c>
      <c r="Z238" s="3">
        <v>1.72</v>
      </c>
      <c r="AA238" s="3">
        <v>0</v>
      </c>
      <c r="AB238" s="3">
        <v>0</v>
      </c>
      <c r="AC238" s="3">
        <v>0</v>
      </c>
      <c r="AD238" s="3">
        <v>0</v>
      </c>
      <c r="AE238" s="3">
        <v>0</v>
      </c>
      <c r="AF238" s="3">
        <v>0</v>
      </c>
      <c r="AG238" s="3">
        <v>0</v>
      </c>
      <c r="AJ238" s="3">
        <f t="shared" si="9"/>
        <v>30.978999999999999</v>
      </c>
      <c r="AL238" s="3">
        <f>IFERROR(VLOOKUP(B238,Totalt!$B$1:$BD$409,MATCH("totalt tillförda bränslen:",Totalt!$B$1:$BC$1,0),FALSE),"")</f>
        <v>30.978999999999999</v>
      </c>
      <c r="AN238" s="3">
        <f t="shared" si="11"/>
        <v>0</v>
      </c>
    </row>
    <row r="239" spans="1:40" x14ac:dyDescent="0.25">
      <c r="A239" s="3" t="s">
        <v>249</v>
      </c>
      <c r="Q239" s="240">
        <f t="shared" si="10"/>
        <v>0</v>
      </c>
      <c r="AJ239" s="3">
        <f t="shared" si="9"/>
        <v>0</v>
      </c>
      <c r="AL239" s="3" t="str">
        <f>IFERROR(VLOOKUP(B239,Totalt!$B$1:$BD$409,MATCH("totalt tillförda bränslen:",Totalt!$B$1:$BC$1,0),FALSE),"")</f>
        <v/>
      </c>
      <c r="AN239" s="3" t="str">
        <f t="shared" si="11"/>
        <v/>
      </c>
    </row>
    <row r="240" spans="1:40" x14ac:dyDescent="0.25">
      <c r="B240" s="3" t="s">
        <v>150</v>
      </c>
      <c r="C240" s="3">
        <v>0</v>
      </c>
      <c r="D240" s="3">
        <v>0</v>
      </c>
      <c r="E240" s="3">
        <v>0</v>
      </c>
      <c r="F240" s="3">
        <v>0</v>
      </c>
      <c r="G240" s="3">
        <v>0</v>
      </c>
      <c r="H240" s="3">
        <v>0</v>
      </c>
      <c r="I240" s="3">
        <v>0.190805</v>
      </c>
      <c r="J240" s="3">
        <v>0</v>
      </c>
      <c r="K240" s="3">
        <v>0</v>
      </c>
      <c r="L240" s="3">
        <v>0</v>
      </c>
      <c r="M240" s="238">
        <v>0</v>
      </c>
      <c r="N240" s="3">
        <v>0</v>
      </c>
      <c r="O240" s="3">
        <v>0</v>
      </c>
      <c r="P240" s="238">
        <v>0</v>
      </c>
      <c r="Q240" s="240">
        <f t="shared" si="10"/>
        <v>0</v>
      </c>
      <c r="R240" s="3">
        <v>0</v>
      </c>
      <c r="S240" s="3">
        <v>0</v>
      </c>
      <c r="T240" s="3">
        <v>0</v>
      </c>
      <c r="U240" s="3">
        <v>0</v>
      </c>
      <c r="V240" s="3">
        <v>0</v>
      </c>
      <c r="W240" s="3">
        <v>0</v>
      </c>
      <c r="X240" s="3">
        <v>0.23100000000000001</v>
      </c>
      <c r="Y240" s="3">
        <v>0</v>
      </c>
      <c r="Z240" s="3">
        <v>0</v>
      </c>
      <c r="AA240" s="3">
        <v>0</v>
      </c>
      <c r="AB240" s="3">
        <v>0</v>
      </c>
      <c r="AC240" s="3">
        <v>0</v>
      </c>
      <c r="AD240" s="3">
        <v>0</v>
      </c>
      <c r="AE240" s="3">
        <v>0</v>
      </c>
      <c r="AF240" s="3">
        <v>0</v>
      </c>
      <c r="AG240" s="3">
        <v>9.3494299999999999</v>
      </c>
      <c r="AJ240" s="3">
        <f t="shared" si="9"/>
        <v>9.7712350000000008</v>
      </c>
      <c r="AL240" s="3">
        <f>IFERROR(VLOOKUP(B240,Totalt!$B$1:$BD$409,MATCH("totalt tillförda bränslen:",Totalt!$B$1:$BC$1,0),FALSE),"")</f>
        <v>9.771234999999999</v>
      </c>
      <c r="AN240" s="3">
        <f t="shared" si="11"/>
        <v>1.7763568394002505E-15</v>
      </c>
    </row>
    <row r="241" spans="1:40" x14ac:dyDescent="0.25">
      <c r="B241" s="3" t="s">
        <v>250</v>
      </c>
      <c r="C241" s="3">
        <v>0</v>
      </c>
      <c r="D241" s="3">
        <v>0</v>
      </c>
      <c r="E241" s="3">
        <v>0</v>
      </c>
      <c r="F241" s="3">
        <v>0</v>
      </c>
      <c r="G241" s="3">
        <v>0</v>
      </c>
      <c r="H241" s="3">
        <v>0</v>
      </c>
      <c r="I241" s="3">
        <v>0.09</v>
      </c>
      <c r="J241" s="3">
        <v>0</v>
      </c>
      <c r="K241" s="3">
        <v>0</v>
      </c>
      <c r="L241" s="3">
        <v>0</v>
      </c>
      <c r="M241" s="238">
        <v>0</v>
      </c>
      <c r="N241" s="3">
        <v>0</v>
      </c>
      <c r="O241" s="3">
        <v>0</v>
      </c>
      <c r="P241" s="238">
        <v>0</v>
      </c>
      <c r="Q241" s="240">
        <f t="shared" si="10"/>
        <v>0</v>
      </c>
      <c r="R241" s="3">
        <v>0</v>
      </c>
      <c r="S241" s="3">
        <v>0</v>
      </c>
      <c r="T241" s="3">
        <v>0</v>
      </c>
      <c r="U241" s="3">
        <v>0</v>
      </c>
      <c r="V241" s="3">
        <v>0</v>
      </c>
      <c r="W241" s="3">
        <v>0</v>
      </c>
      <c r="X241" s="3">
        <v>0.13</v>
      </c>
      <c r="Y241" s="3">
        <v>8.74</v>
      </c>
      <c r="Z241" s="3">
        <v>2.21</v>
      </c>
      <c r="AA241" s="3">
        <v>0</v>
      </c>
      <c r="AB241" s="3">
        <v>0</v>
      </c>
      <c r="AC241" s="3">
        <v>0</v>
      </c>
      <c r="AD241" s="3">
        <v>0</v>
      </c>
      <c r="AE241" s="3">
        <v>0</v>
      </c>
      <c r="AF241" s="3">
        <v>0</v>
      </c>
      <c r="AG241" s="3">
        <v>0</v>
      </c>
      <c r="AJ241" s="3">
        <f t="shared" si="9"/>
        <v>11.170000000000002</v>
      </c>
      <c r="AL241" s="3">
        <f>IFERROR(VLOOKUP(B241,Totalt!$B$1:$BD$409,MATCH("totalt tillförda bränslen:",Totalt!$B$1:$BC$1,0),FALSE),"")</f>
        <v>11.17</v>
      </c>
      <c r="AN241" s="3">
        <f t="shared" si="11"/>
        <v>1.7763568394002505E-15</v>
      </c>
    </row>
    <row r="242" spans="1:40" x14ac:dyDescent="0.25">
      <c r="B242" s="3" t="s">
        <v>251</v>
      </c>
      <c r="C242" s="3">
        <v>0</v>
      </c>
      <c r="D242" s="3">
        <v>0</v>
      </c>
      <c r="E242" s="3">
        <v>0</v>
      </c>
      <c r="F242" s="3">
        <v>0</v>
      </c>
      <c r="G242" s="3">
        <v>1.59</v>
      </c>
      <c r="H242" s="3">
        <v>0</v>
      </c>
      <c r="I242" s="3">
        <v>9.6000000000000002E-2</v>
      </c>
      <c r="J242" s="3">
        <v>0</v>
      </c>
      <c r="K242" s="3">
        <v>0</v>
      </c>
      <c r="L242" s="3">
        <v>0</v>
      </c>
      <c r="M242" s="238">
        <v>0</v>
      </c>
      <c r="N242" s="3">
        <v>0.78</v>
      </c>
      <c r="O242" s="3">
        <v>0</v>
      </c>
      <c r="P242" s="238">
        <v>0</v>
      </c>
      <c r="Q242" s="240">
        <f t="shared" si="10"/>
        <v>0</v>
      </c>
      <c r="R242" s="3">
        <v>0</v>
      </c>
      <c r="S242" s="3">
        <v>0</v>
      </c>
      <c r="T242" s="3">
        <v>22.18</v>
      </c>
      <c r="U242" s="3">
        <v>0</v>
      </c>
      <c r="V242" s="3">
        <v>0</v>
      </c>
      <c r="W242" s="3">
        <v>0</v>
      </c>
      <c r="X242" s="3">
        <v>0.52400000000000002</v>
      </c>
      <c r="Y242" s="3">
        <v>0</v>
      </c>
      <c r="Z242" s="3">
        <v>8.11</v>
      </c>
      <c r="AA242" s="3">
        <v>0</v>
      </c>
      <c r="AB242" s="3">
        <v>0</v>
      </c>
      <c r="AC242" s="3">
        <v>0</v>
      </c>
      <c r="AD242" s="3">
        <v>0</v>
      </c>
      <c r="AE242" s="3">
        <v>0</v>
      </c>
      <c r="AF242" s="3">
        <v>0</v>
      </c>
      <c r="AG242" s="3">
        <v>0</v>
      </c>
      <c r="AJ242" s="3">
        <f t="shared" si="9"/>
        <v>33.28</v>
      </c>
      <c r="AL242" s="3">
        <f>IFERROR(VLOOKUP(B242,Totalt!$B$1:$BD$409,MATCH("totalt tillförda bränslen:",Totalt!$B$1:$BC$1,0),FALSE),"")</f>
        <v>33.28</v>
      </c>
      <c r="AN242" s="3">
        <f t="shared" si="11"/>
        <v>0</v>
      </c>
    </row>
    <row r="243" spans="1:40" x14ac:dyDescent="0.25">
      <c r="B243" s="3" t="s">
        <v>252</v>
      </c>
      <c r="C243" s="3">
        <v>0</v>
      </c>
      <c r="D243" s="3">
        <v>0</v>
      </c>
      <c r="E243" s="3">
        <v>0</v>
      </c>
      <c r="F243" s="3">
        <v>0</v>
      </c>
      <c r="G243" s="3">
        <v>0</v>
      </c>
      <c r="H243" s="3">
        <v>0</v>
      </c>
      <c r="I243" s="3">
        <v>0.02</v>
      </c>
      <c r="J243" s="3">
        <v>0</v>
      </c>
      <c r="K243" s="3">
        <v>0</v>
      </c>
      <c r="L243" s="3">
        <v>0</v>
      </c>
      <c r="M243" s="238">
        <v>0</v>
      </c>
      <c r="N243" s="3">
        <v>0</v>
      </c>
      <c r="O243" s="3">
        <v>0</v>
      </c>
      <c r="P243" s="238">
        <v>0</v>
      </c>
      <c r="Q243" s="240">
        <f t="shared" si="10"/>
        <v>0</v>
      </c>
      <c r="R243" s="3">
        <v>0</v>
      </c>
      <c r="S243" s="3">
        <v>0</v>
      </c>
      <c r="T243" s="3">
        <v>0</v>
      </c>
      <c r="U243" s="3">
        <v>0</v>
      </c>
      <c r="V243" s="3">
        <v>0</v>
      </c>
      <c r="W243" s="3">
        <v>0</v>
      </c>
      <c r="X243" s="3">
        <v>1.2999999999999999E-2</v>
      </c>
      <c r="Y243" s="3">
        <v>0</v>
      </c>
      <c r="Z243" s="3">
        <v>1.58</v>
      </c>
      <c r="AA243" s="3">
        <v>0</v>
      </c>
      <c r="AB243" s="3">
        <v>0</v>
      </c>
      <c r="AC243" s="3">
        <v>0</v>
      </c>
      <c r="AD243" s="3">
        <v>0</v>
      </c>
      <c r="AE243" s="3">
        <v>0</v>
      </c>
      <c r="AF243" s="3">
        <v>0</v>
      </c>
      <c r="AG243" s="3">
        <v>0</v>
      </c>
      <c r="AJ243" s="3">
        <f t="shared" si="9"/>
        <v>1.613</v>
      </c>
      <c r="AL243" s="3">
        <f>IFERROR(VLOOKUP(B243,Totalt!$B$1:$BD$409,MATCH("totalt tillförda bränslen:",Totalt!$B$1:$BC$1,0),FALSE),"")</f>
        <v>1.613</v>
      </c>
      <c r="AN243" s="3">
        <f t="shared" si="11"/>
        <v>0</v>
      </c>
    </row>
    <row r="244" spans="1:40" x14ac:dyDescent="0.25">
      <c r="A244" s="3" t="s">
        <v>253</v>
      </c>
      <c r="Q244" s="240">
        <f t="shared" si="10"/>
        <v>0</v>
      </c>
      <c r="AJ244" s="3">
        <f t="shared" si="9"/>
        <v>0</v>
      </c>
      <c r="AL244" s="3" t="str">
        <f>IFERROR(VLOOKUP(B244,Totalt!$B$1:$BD$409,MATCH("totalt tillförda bränslen:",Totalt!$B$1:$BC$1,0),FALSE),"")</f>
        <v/>
      </c>
      <c r="AN244" s="3" t="str">
        <f t="shared" si="11"/>
        <v/>
      </c>
    </row>
    <row r="245" spans="1:40" x14ac:dyDescent="0.25">
      <c r="B245" s="3" t="s">
        <v>254</v>
      </c>
      <c r="C245" s="3">
        <v>0</v>
      </c>
      <c r="D245" s="3">
        <v>0</v>
      </c>
      <c r="E245" s="3">
        <v>0</v>
      </c>
      <c r="F245" s="3">
        <v>0</v>
      </c>
      <c r="G245" s="3">
        <v>0</v>
      </c>
      <c r="H245" s="3">
        <v>0</v>
      </c>
      <c r="I245" s="3">
        <v>0</v>
      </c>
      <c r="J245" s="3">
        <v>0</v>
      </c>
      <c r="K245" s="3">
        <v>0</v>
      </c>
      <c r="L245" s="3">
        <v>0</v>
      </c>
      <c r="M245" s="238">
        <v>0</v>
      </c>
      <c r="N245" s="3">
        <v>0</v>
      </c>
      <c r="O245" s="3">
        <v>0</v>
      </c>
      <c r="P245" s="238">
        <v>0</v>
      </c>
      <c r="Q245" s="240">
        <f t="shared" si="10"/>
        <v>0</v>
      </c>
      <c r="R245" s="3">
        <v>0</v>
      </c>
      <c r="S245" s="3">
        <v>0</v>
      </c>
      <c r="T245" s="3">
        <v>0</v>
      </c>
      <c r="U245" s="3">
        <v>0</v>
      </c>
      <c r="V245" s="3">
        <v>0</v>
      </c>
      <c r="W245" s="3">
        <v>0</v>
      </c>
      <c r="X245" s="3">
        <v>0</v>
      </c>
      <c r="Y245" s="3">
        <v>0</v>
      </c>
      <c r="Z245" s="3">
        <v>0</v>
      </c>
      <c r="AA245" s="3">
        <v>0</v>
      </c>
      <c r="AB245" s="3">
        <v>0</v>
      </c>
      <c r="AC245" s="3">
        <v>0</v>
      </c>
      <c r="AD245" s="3">
        <v>0</v>
      </c>
      <c r="AE245" s="3">
        <v>0</v>
      </c>
      <c r="AF245" s="3">
        <v>0</v>
      </c>
      <c r="AG245" s="3">
        <v>0</v>
      </c>
      <c r="AJ245" s="3">
        <f t="shared" si="9"/>
        <v>0</v>
      </c>
      <c r="AL245" s="3">
        <f>IFERROR(VLOOKUP(B245,Totalt!$B$1:$BD$409,MATCH("totalt tillförda bränslen:",Totalt!$B$1:$BC$1,0),FALSE),"")</f>
        <v>0</v>
      </c>
      <c r="AN245" s="3">
        <f t="shared" si="11"/>
        <v>0</v>
      </c>
    </row>
    <row r="246" spans="1:40" x14ac:dyDescent="0.25">
      <c r="A246" s="3" t="s">
        <v>255</v>
      </c>
      <c r="Q246" s="240">
        <f t="shared" si="10"/>
        <v>0</v>
      </c>
      <c r="AJ246" s="3">
        <f t="shared" si="9"/>
        <v>0</v>
      </c>
      <c r="AL246" s="3" t="str">
        <f>IFERROR(VLOOKUP(B246,Totalt!$B$1:$BD$409,MATCH("totalt tillförda bränslen:",Totalt!$B$1:$BC$1,0),FALSE),"")</f>
        <v/>
      </c>
      <c r="AN246" s="3" t="str">
        <f t="shared" si="11"/>
        <v/>
      </c>
    </row>
    <row r="247" spans="1:40" x14ac:dyDescent="0.25">
      <c r="B247" s="3" t="s">
        <v>256</v>
      </c>
      <c r="C247" s="3">
        <v>0</v>
      </c>
      <c r="D247" s="3">
        <v>0</v>
      </c>
      <c r="E247" s="3">
        <v>0</v>
      </c>
      <c r="F247" s="3">
        <v>0</v>
      </c>
      <c r="G247" s="3">
        <v>0</v>
      </c>
      <c r="H247" s="3">
        <v>0</v>
      </c>
      <c r="I247" s="3">
        <v>0.312</v>
      </c>
      <c r="J247" s="3">
        <v>0</v>
      </c>
      <c r="K247" s="3">
        <v>0</v>
      </c>
      <c r="L247" s="3">
        <v>0</v>
      </c>
      <c r="M247" s="238">
        <v>0</v>
      </c>
      <c r="N247" s="3">
        <v>0</v>
      </c>
      <c r="O247" s="3">
        <v>0</v>
      </c>
      <c r="P247" s="238">
        <v>0</v>
      </c>
      <c r="Q247" s="240">
        <f t="shared" si="10"/>
        <v>0</v>
      </c>
      <c r="R247" s="3">
        <v>51.511000000000003</v>
      </c>
      <c r="S247" s="3">
        <v>0</v>
      </c>
      <c r="T247" s="3">
        <v>0</v>
      </c>
      <c r="U247" s="3">
        <v>0</v>
      </c>
      <c r="V247" s="3">
        <v>0</v>
      </c>
      <c r="W247" s="3">
        <v>0</v>
      </c>
      <c r="X247" s="3">
        <v>1.1859999999999999</v>
      </c>
      <c r="Y247" s="3">
        <v>0</v>
      </c>
      <c r="Z247" s="3">
        <v>0</v>
      </c>
      <c r="AA247" s="3">
        <v>0</v>
      </c>
      <c r="AB247" s="3">
        <v>0</v>
      </c>
      <c r="AC247" s="3">
        <v>0</v>
      </c>
      <c r="AD247" s="3">
        <v>0</v>
      </c>
      <c r="AE247" s="3">
        <v>0</v>
      </c>
      <c r="AF247" s="3">
        <v>0</v>
      </c>
      <c r="AG247" s="3">
        <v>0</v>
      </c>
      <c r="AJ247" s="3">
        <f t="shared" si="9"/>
        <v>53.009</v>
      </c>
      <c r="AL247" s="3">
        <f>IFERROR(VLOOKUP(B247,Totalt!$B$1:$BD$409,MATCH("totalt tillförda bränslen:",Totalt!$B$1:$BC$1,0),FALSE),"")</f>
        <v>53.009</v>
      </c>
      <c r="AN247" s="3">
        <f t="shared" si="11"/>
        <v>0</v>
      </c>
    </row>
    <row r="248" spans="1:40" x14ac:dyDescent="0.25">
      <c r="A248" s="3" t="s">
        <v>257</v>
      </c>
      <c r="Q248" s="240">
        <f t="shared" si="10"/>
        <v>0</v>
      </c>
      <c r="AJ248" s="3">
        <f t="shared" si="9"/>
        <v>0</v>
      </c>
      <c r="AL248" s="3" t="str">
        <f>IFERROR(VLOOKUP(B248,Totalt!$B$1:$BD$409,MATCH("totalt tillförda bränslen:",Totalt!$B$1:$BC$1,0),FALSE),"")</f>
        <v/>
      </c>
      <c r="AN248" s="3" t="str">
        <f t="shared" si="11"/>
        <v/>
      </c>
    </row>
    <row r="249" spans="1:40" x14ac:dyDescent="0.25">
      <c r="B249" s="3" t="s">
        <v>258</v>
      </c>
      <c r="C249" s="3">
        <v>0</v>
      </c>
      <c r="D249" s="3">
        <v>325.29599999999999</v>
      </c>
      <c r="E249" s="3">
        <v>0</v>
      </c>
      <c r="F249" s="3">
        <v>0</v>
      </c>
      <c r="G249" s="3">
        <v>6.7480000000000002</v>
      </c>
      <c r="H249" s="3">
        <v>0</v>
      </c>
      <c r="I249" s="3">
        <v>1.71</v>
      </c>
      <c r="J249" s="3">
        <v>0.89</v>
      </c>
      <c r="K249" s="3">
        <v>0</v>
      </c>
      <c r="L249" s="3">
        <v>0</v>
      </c>
      <c r="M249" s="238">
        <v>7.9395600000000002</v>
      </c>
      <c r="N249" s="3">
        <v>0</v>
      </c>
      <c r="O249" s="3">
        <v>3.4510000000000001</v>
      </c>
      <c r="P249" s="238">
        <v>0</v>
      </c>
      <c r="Q249" s="240">
        <f t="shared" si="10"/>
        <v>0</v>
      </c>
      <c r="R249" s="3">
        <v>8.5640000000000001</v>
      </c>
      <c r="S249" s="3">
        <v>0</v>
      </c>
      <c r="T249" s="3">
        <v>0</v>
      </c>
      <c r="U249" s="3">
        <v>0</v>
      </c>
      <c r="V249" s="3">
        <v>0</v>
      </c>
      <c r="W249" s="3">
        <v>0</v>
      </c>
      <c r="X249" s="3">
        <v>12.6836</v>
      </c>
      <c r="Y249" s="3">
        <v>0</v>
      </c>
      <c r="Z249" s="3">
        <v>0</v>
      </c>
      <c r="AA249" s="3">
        <v>0</v>
      </c>
      <c r="AB249" s="3">
        <v>0</v>
      </c>
      <c r="AC249" s="3">
        <v>0</v>
      </c>
      <c r="AD249" s="3">
        <v>0</v>
      </c>
      <c r="AE249" s="3">
        <v>0</v>
      </c>
      <c r="AF249" s="3">
        <v>0</v>
      </c>
      <c r="AG249" s="3">
        <v>0</v>
      </c>
      <c r="AJ249" s="3">
        <f t="shared" si="9"/>
        <v>359.34259999999995</v>
      </c>
      <c r="AL249" s="3">
        <f>IFERROR(VLOOKUP(B249,Totalt!$B$1:$BD$409,MATCH("totalt tillförda bränslen:",Totalt!$B$1:$BC$1,0),FALSE),"")</f>
        <v>359.34260000000006</v>
      </c>
      <c r="AN249" s="3">
        <f t="shared" si="11"/>
        <v>-1.1368683772161603E-13</v>
      </c>
    </row>
    <row r="250" spans="1:40" x14ac:dyDescent="0.25">
      <c r="A250" s="3" t="s">
        <v>259</v>
      </c>
      <c r="Q250" s="240">
        <f t="shared" si="10"/>
        <v>0</v>
      </c>
      <c r="AJ250" s="3">
        <f t="shared" si="9"/>
        <v>0</v>
      </c>
      <c r="AL250" s="3" t="str">
        <f>IFERROR(VLOOKUP(B250,Totalt!$B$1:$BD$409,MATCH("totalt tillförda bränslen:",Totalt!$B$1:$BC$1,0),FALSE),"")</f>
        <v/>
      </c>
      <c r="AN250" s="3" t="str">
        <f t="shared" si="11"/>
        <v/>
      </c>
    </row>
    <row r="251" spans="1:40" x14ac:dyDescent="0.25">
      <c r="B251" s="3" t="s">
        <v>260</v>
      </c>
      <c r="C251" s="3">
        <v>0</v>
      </c>
      <c r="D251" s="3">
        <v>0</v>
      </c>
      <c r="E251" s="3">
        <v>0</v>
      </c>
      <c r="F251" s="3">
        <v>0</v>
      </c>
      <c r="G251" s="3">
        <v>0</v>
      </c>
      <c r="H251" s="3">
        <v>0</v>
      </c>
      <c r="I251" s="3">
        <v>7.5999999999999998E-2</v>
      </c>
      <c r="J251" s="3">
        <v>0</v>
      </c>
      <c r="K251" s="3">
        <v>0</v>
      </c>
      <c r="L251" s="3">
        <v>0</v>
      </c>
      <c r="M251" s="238">
        <v>0</v>
      </c>
      <c r="N251" s="3">
        <v>0</v>
      </c>
      <c r="O251" s="3">
        <v>0</v>
      </c>
      <c r="P251" s="238">
        <v>0</v>
      </c>
      <c r="Q251" s="240">
        <f t="shared" si="10"/>
        <v>0</v>
      </c>
      <c r="R251" s="3">
        <v>0</v>
      </c>
      <c r="S251" s="3">
        <v>0</v>
      </c>
      <c r="T251" s="3">
        <v>0</v>
      </c>
      <c r="U251" s="3">
        <v>0</v>
      </c>
      <c r="V251" s="3">
        <v>0</v>
      </c>
      <c r="W251" s="3">
        <v>0</v>
      </c>
      <c r="X251" s="3">
        <v>2.5000000000000001E-2</v>
      </c>
      <c r="Y251" s="3">
        <v>0</v>
      </c>
      <c r="Z251" s="3">
        <v>0</v>
      </c>
      <c r="AA251" s="3">
        <v>0</v>
      </c>
      <c r="AB251" s="3">
        <v>0</v>
      </c>
      <c r="AC251" s="3">
        <v>0</v>
      </c>
      <c r="AD251" s="3">
        <v>0</v>
      </c>
      <c r="AE251" s="3">
        <v>0</v>
      </c>
      <c r="AF251" s="3">
        <v>0</v>
      </c>
      <c r="AG251" s="3">
        <v>13.918799999999999</v>
      </c>
      <c r="AJ251" s="3">
        <f t="shared" si="9"/>
        <v>14.0198</v>
      </c>
      <c r="AL251" s="3">
        <f>IFERROR(VLOOKUP(B251,Totalt!$B$1:$BD$409,MATCH("totalt tillförda bränslen:",Totalt!$B$1:$BC$1,0),FALSE),"")</f>
        <v>14.0198</v>
      </c>
      <c r="AN251" s="3">
        <f t="shared" si="11"/>
        <v>0</v>
      </c>
    </row>
    <row r="252" spans="1:40" x14ac:dyDescent="0.25">
      <c r="A252" s="3" t="s">
        <v>261</v>
      </c>
      <c r="Q252" s="240">
        <f t="shared" si="10"/>
        <v>0</v>
      </c>
      <c r="AJ252" s="3">
        <f t="shared" si="9"/>
        <v>0</v>
      </c>
      <c r="AL252" s="3" t="str">
        <f>IFERROR(VLOOKUP(B252,Totalt!$B$1:$BD$409,MATCH("totalt tillförda bränslen:",Totalt!$B$1:$BC$1,0),FALSE),"")</f>
        <v/>
      </c>
      <c r="AN252" s="3" t="str">
        <f t="shared" si="11"/>
        <v/>
      </c>
    </row>
    <row r="253" spans="1:40" x14ac:dyDescent="0.25">
      <c r="B253" s="3" t="s">
        <v>262</v>
      </c>
      <c r="C253" s="3">
        <v>0</v>
      </c>
      <c r="D253" s="3">
        <v>0</v>
      </c>
      <c r="E253" s="3">
        <v>0</v>
      </c>
      <c r="F253" s="3">
        <v>0</v>
      </c>
      <c r="G253" s="3">
        <v>0</v>
      </c>
      <c r="H253" s="3">
        <v>0</v>
      </c>
      <c r="I253" s="3">
        <v>0.44500000000000001</v>
      </c>
      <c r="J253" s="3">
        <v>0</v>
      </c>
      <c r="K253" s="3">
        <v>0</v>
      </c>
      <c r="L253" s="3">
        <v>0</v>
      </c>
      <c r="M253" s="238">
        <v>0</v>
      </c>
      <c r="N253" s="3">
        <v>0</v>
      </c>
      <c r="O253" s="3">
        <v>0</v>
      </c>
      <c r="P253" s="238">
        <v>0</v>
      </c>
      <c r="Q253" s="240">
        <f t="shared" si="10"/>
        <v>0</v>
      </c>
      <c r="R253" s="3">
        <v>16.600000000000001</v>
      </c>
      <c r="S253" s="3">
        <v>0</v>
      </c>
      <c r="T253" s="3">
        <v>0</v>
      </c>
      <c r="U253" s="3">
        <v>0</v>
      </c>
      <c r="V253" s="3">
        <v>0</v>
      </c>
      <c r="W253" s="3">
        <v>0</v>
      </c>
      <c r="X253" s="3">
        <v>0.08</v>
      </c>
      <c r="Y253" s="3">
        <v>0</v>
      </c>
      <c r="Z253" s="3">
        <v>0</v>
      </c>
      <c r="AA253" s="3">
        <v>0</v>
      </c>
      <c r="AB253" s="3">
        <v>0</v>
      </c>
      <c r="AC253" s="3">
        <v>0</v>
      </c>
      <c r="AD253" s="3">
        <v>0</v>
      </c>
      <c r="AE253" s="3">
        <v>0</v>
      </c>
      <c r="AF253" s="3">
        <v>0</v>
      </c>
      <c r="AG253" s="3">
        <v>0</v>
      </c>
      <c r="AJ253" s="3">
        <f t="shared" si="9"/>
        <v>17.125</v>
      </c>
      <c r="AL253" s="3">
        <f>IFERROR(VLOOKUP(B253,Totalt!$B$1:$BD$409,MATCH("totalt tillförda bränslen:",Totalt!$B$1:$BC$1,0),FALSE),"")</f>
        <v>17.125</v>
      </c>
      <c r="AN253" s="3">
        <f t="shared" si="11"/>
        <v>0</v>
      </c>
    </row>
    <row r="254" spans="1:40" x14ac:dyDescent="0.25">
      <c r="B254" s="3" t="s">
        <v>263</v>
      </c>
      <c r="C254" s="3">
        <v>0</v>
      </c>
      <c r="D254" s="3">
        <v>0</v>
      </c>
      <c r="E254" s="3">
        <v>0</v>
      </c>
      <c r="F254" s="3">
        <v>0</v>
      </c>
      <c r="G254" s="3">
        <v>0</v>
      </c>
      <c r="H254" s="3">
        <v>0</v>
      </c>
      <c r="I254" s="3">
        <v>2.3570000000000002</v>
      </c>
      <c r="J254" s="3">
        <v>0</v>
      </c>
      <c r="K254" s="3">
        <v>0</v>
      </c>
      <c r="L254" s="3">
        <v>0</v>
      </c>
      <c r="M254" s="238">
        <v>0</v>
      </c>
      <c r="N254" s="3">
        <v>0</v>
      </c>
      <c r="O254" s="3">
        <v>0</v>
      </c>
      <c r="P254" s="238">
        <v>0</v>
      </c>
      <c r="Q254" s="240">
        <f t="shared" si="10"/>
        <v>0</v>
      </c>
      <c r="R254" s="3">
        <v>75.953000000000003</v>
      </c>
      <c r="S254" s="3">
        <v>0</v>
      </c>
      <c r="T254" s="3">
        <v>0</v>
      </c>
      <c r="U254" s="3">
        <v>0</v>
      </c>
      <c r="V254" s="3">
        <v>0</v>
      </c>
      <c r="W254" s="3">
        <v>0</v>
      </c>
      <c r="X254" s="3">
        <v>1.3</v>
      </c>
      <c r="Y254" s="3">
        <v>0</v>
      </c>
      <c r="Z254" s="3">
        <v>3.1080000000000001</v>
      </c>
      <c r="AA254" s="3">
        <v>0</v>
      </c>
      <c r="AB254" s="3">
        <v>0</v>
      </c>
      <c r="AC254" s="3">
        <v>0</v>
      </c>
      <c r="AD254" s="3">
        <v>0</v>
      </c>
      <c r="AE254" s="3">
        <v>0</v>
      </c>
      <c r="AF254" s="3">
        <v>0</v>
      </c>
      <c r="AG254" s="3">
        <v>0</v>
      </c>
      <c r="AJ254" s="3">
        <f t="shared" si="9"/>
        <v>82.718000000000004</v>
      </c>
      <c r="AL254" s="3">
        <f>IFERROR(VLOOKUP(B254,Totalt!$B$1:$BD$409,MATCH("totalt tillförda bränslen:",Totalt!$B$1:$BC$1,0),FALSE),"")</f>
        <v>82.718000000000004</v>
      </c>
      <c r="AN254" s="3">
        <f t="shared" si="11"/>
        <v>0</v>
      </c>
    </row>
    <row r="255" spans="1:40" x14ac:dyDescent="0.25">
      <c r="B255" s="3" t="s">
        <v>264</v>
      </c>
      <c r="C255" s="3">
        <v>0</v>
      </c>
      <c r="D255" s="3">
        <v>0</v>
      </c>
      <c r="E255" s="3">
        <v>0</v>
      </c>
      <c r="F255" s="3">
        <v>0</v>
      </c>
      <c r="G255" s="3">
        <v>0</v>
      </c>
      <c r="H255" s="3">
        <v>0</v>
      </c>
      <c r="I255" s="3">
        <v>0</v>
      </c>
      <c r="J255" s="3">
        <v>0</v>
      </c>
      <c r="K255" s="3">
        <v>0</v>
      </c>
      <c r="L255" s="3">
        <v>0</v>
      </c>
      <c r="M255" s="238">
        <v>0</v>
      </c>
      <c r="N255" s="3">
        <v>0</v>
      </c>
      <c r="O255" s="3">
        <v>0</v>
      </c>
      <c r="P255" s="238">
        <v>0</v>
      </c>
      <c r="Q255" s="240">
        <f t="shared" si="10"/>
        <v>0</v>
      </c>
      <c r="R255" s="3">
        <v>0</v>
      </c>
      <c r="S255" s="3">
        <v>0</v>
      </c>
      <c r="T255" s="3">
        <v>0</v>
      </c>
      <c r="U255" s="3">
        <v>0</v>
      </c>
      <c r="V255" s="3">
        <v>0</v>
      </c>
      <c r="W255" s="3">
        <v>0</v>
      </c>
      <c r="X255" s="3">
        <v>0</v>
      </c>
      <c r="Y255" s="3">
        <v>0</v>
      </c>
      <c r="Z255" s="3">
        <v>0</v>
      </c>
      <c r="AA255" s="3">
        <v>0</v>
      </c>
      <c r="AB255" s="3">
        <v>0</v>
      </c>
      <c r="AC255" s="3">
        <v>0</v>
      </c>
      <c r="AD255" s="3">
        <v>0</v>
      </c>
      <c r="AE255" s="3">
        <v>0</v>
      </c>
      <c r="AF255" s="3">
        <v>0</v>
      </c>
      <c r="AG255" s="3">
        <v>0</v>
      </c>
      <c r="AJ255" s="3">
        <f t="shared" si="9"/>
        <v>0</v>
      </c>
      <c r="AL255" s="3">
        <f>IFERROR(VLOOKUP(B255,Totalt!$B$1:$BD$409,MATCH("totalt tillförda bränslen:",Totalt!$B$1:$BC$1,0),FALSE),"")</f>
        <v>0</v>
      </c>
      <c r="AN255" s="3">
        <f t="shared" si="11"/>
        <v>0</v>
      </c>
    </row>
    <row r="256" spans="1:40" x14ac:dyDescent="0.25">
      <c r="B256" s="3" t="s">
        <v>265</v>
      </c>
      <c r="C256" s="3">
        <v>0</v>
      </c>
      <c r="D256" s="3">
        <v>0</v>
      </c>
      <c r="E256" s="3">
        <v>0</v>
      </c>
      <c r="F256" s="3">
        <v>0</v>
      </c>
      <c r="G256" s="3">
        <v>0</v>
      </c>
      <c r="H256" s="3">
        <v>0</v>
      </c>
      <c r="I256" s="3">
        <v>0.32700000000000001</v>
      </c>
      <c r="J256" s="3">
        <v>0</v>
      </c>
      <c r="K256" s="3">
        <v>0</v>
      </c>
      <c r="L256" s="3">
        <v>0</v>
      </c>
      <c r="M256" s="238">
        <v>0</v>
      </c>
      <c r="N256" s="3">
        <v>0</v>
      </c>
      <c r="O256" s="3">
        <v>0</v>
      </c>
      <c r="P256" s="238">
        <v>0</v>
      </c>
      <c r="Q256" s="240">
        <f t="shared" si="10"/>
        <v>0</v>
      </c>
      <c r="R256" s="3">
        <v>3.7930000000000001</v>
      </c>
      <c r="S256" s="3">
        <v>0</v>
      </c>
      <c r="T256" s="3">
        <v>0</v>
      </c>
      <c r="U256" s="3">
        <v>0</v>
      </c>
      <c r="V256" s="3">
        <v>0</v>
      </c>
      <c r="W256" s="3">
        <v>0</v>
      </c>
      <c r="X256" s="3">
        <v>3.356E-2</v>
      </c>
      <c r="Y256" s="3">
        <v>0</v>
      </c>
      <c r="Z256" s="3">
        <v>0</v>
      </c>
      <c r="AA256" s="3">
        <v>0</v>
      </c>
      <c r="AB256" s="3">
        <v>0</v>
      </c>
      <c r="AC256" s="3">
        <v>0</v>
      </c>
      <c r="AD256" s="3">
        <v>0</v>
      </c>
      <c r="AE256" s="3">
        <v>0</v>
      </c>
      <c r="AF256" s="3">
        <v>0</v>
      </c>
      <c r="AG256" s="3">
        <v>0</v>
      </c>
      <c r="AJ256" s="3">
        <f t="shared" si="9"/>
        <v>4.1535599999999997</v>
      </c>
      <c r="AL256" s="3">
        <f>IFERROR(VLOOKUP(B256,Totalt!$B$1:$BD$409,MATCH("totalt tillförda bränslen:",Totalt!$B$1:$BC$1,0),FALSE),"")</f>
        <v>4.1535599999999997</v>
      </c>
      <c r="AN256" s="3">
        <f t="shared" si="11"/>
        <v>0</v>
      </c>
    </row>
    <row r="257" spans="1:40" x14ac:dyDescent="0.25">
      <c r="A257" s="3" t="s">
        <v>266</v>
      </c>
      <c r="Q257" s="240">
        <f t="shared" si="10"/>
        <v>0</v>
      </c>
      <c r="AJ257" s="3">
        <f t="shared" si="9"/>
        <v>0</v>
      </c>
      <c r="AL257" s="3" t="str">
        <f>IFERROR(VLOOKUP(B257,Totalt!$B$1:$BD$409,MATCH("totalt tillförda bränslen:",Totalt!$B$1:$BC$1,0),FALSE),"")</f>
        <v/>
      </c>
      <c r="AN257" s="3" t="str">
        <f t="shared" si="11"/>
        <v/>
      </c>
    </row>
    <row r="258" spans="1:40" x14ac:dyDescent="0.25">
      <c r="B258" s="3" t="s">
        <v>267</v>
      </c>
      <c r="C258" s="3">
        <v>0</v>
      </c>
      <c r="D258" s="3">
        <v>113.13200000000001</v>
      </c>
      <c r="E258" s="3">
        <v>0</v>
      </c>
      <c r="F258" s="3">
        <v>0</v>
      </c>
      <c r="G258" s="3">
        <v>0</v>
      </c>
      <c r="H258" s="3">
        <v>0</v>
      </c>
      <c r="I258" s="3">
        <v>0.78614099999999998</v>
      </c>
      <c r="J258" s="3">
        <v>0</v>
      </c>
      <c r="K258" s="3">
        <v>0</v>
      </c>
      <c r="L258" s="3">
        <v>11.2</v>
      </c>
      <c r="M258" s="238">
        <v>4.60534</v>
      </c>
      <c r="N258" s="3">
        <v>0</v>
      </c>
      <c r="O258" s="3">
        <v>15.2608</v>
      </c>
      <c r="P258" s="238">
        <v>0</v>
      </c>
      <c r="Q258" s="240">
        <f t="shared" si="10"/>
        <v>0</v>
      </c>
      <c r="R258" s="3">
        <v>0</v>
      </c>
      <c r="S258" s="3">
        <v>0</v>
      </c>
      <c r="T258" s="3">
        <v>0</v>
      </c>
      <c r="U258" s="3">
        <v>0</v>
      </c>
      <c r="V258" s="3">
        <v>0</v>
      </c>
      <c r="W258" s="3">
        <v>24.265499999999999</v>
      </c>
      <c r="X258" s="3">
        <v>6</v>
      </c>
      <c r="Y258" s="3">
        <v>0</v>
      </c>
      <c r="Z258" s="3">
        <v>5.9</v>
      </c>
      <c r="AA258" s="3">
        <v>0</v>
      </c>
      <c r="AB258" s="3">
        <v>0</v>
      </c>
      <c r="AC258" s="3">
        <v>0</v>
      </c>
      <c r="AD258" s="3">
        <v>0</v>
      </c>
      <c r="AE258" s="3">
        <v>0.24</v>
      </c>
      <c r="AF258" s="3">
        <v>0</v>
      </c>
      <c r="AG258" s="3">
        <v>0</v>
      </c>
      <c r="AJ258" s="3">
        <f t="shared" si="9"/>
        <v>176.78444100000002</v>
      </c>
      <c r="AL258" s="3">
        <f>IFERROR(VLOOKUP(B258,Totalt!$B$1:$BD$409,MATCH("totalt tillförda bränslen:",Totalt!$B$1:$BC$1,0),FALSE),"")</f>
        <v>176.78444099999999</v>
      </c>
      <c r="AN258" s="3">
        <f t="shared" si="11"/>
        <v>2.8421709430404007E-14</v>
      </c>
    </row>
    <row r="259" spans="1:40" x14ac:dyDescent="0.25">
      <c r="A259" s="3" t="s">
        <v>268</v>
      </c>
      <c r="Q259" s="240">
        <f t="shared" si="10"/>
        <v>0</v>
      </c>
      <c r="AJ259" s="3">
        <f t="shared" ref="AJ259:AJ322" si="12">SUM(C259:AG259)-M259-P259</f>
        <v>0</v>
      </c>
      <c r="AL259" s="3" t="str">
        <f>IFERROR(VLOOKUP(B259,Totalt!$B$1:$BD$409,MATCH("totalt tillförda bränslen:",Totalt!$B$1:$BC$1,0),FALSE),"")</f>
        <v/>
      </c>
      <c r="AN259" s="3" t="str">
        <f t="shared" si="11"/>
        <v/>
      </c>
    </row>
    <row r="260" spans="1:40" x14ac:dyDescent="0.25">
      <c r="B260" s="3" t="s">
        <v>269</v>
      </c>
      <c r="C260" s="3">
        <v>0</v>
      </c>
      <c r="D260" s="3">
        <v>0</v>
      </c>
      <c r="E260" s="3">
        <v>0</v>
      </c>
      <c r="F260" s="3">
        <v>0</v>
      </c>
      <c r="G260" s="3">
        <v>0</v>
      </c>
      <c r="H260" s="3">
        <v>0</v>
      </c>
      <c r="I260" s="3">
        <v>0.04</v>
      </c>
      <c r="J260" s="3">
        <v>0</v>
      </c>
      <c r="K260" s="3">
        <v>0</v>
      </c>
      <c r="L260" s="3">
        <v>0</v>
      </c>
      <c r="M260" s="238">
        <v>0</v>
      </c>
      <c r="N260" s="3">
        <v>0</v>
      </c>
      <c r="O260" s="3">
        <v>0</v>
      </c>
      <c r="P260" s="238">
        <v>0</v>
      </c>
      <c r="Q260" s="240">
        <f t="shared" ref="Q260:Q323" si="13">P260/2</f>
        <v>0</v>
      </c>
      <c r="R260" s="3">
        <v>0</v>
      </c>
      <c r="S260" s="3">
        <v>0</v>
      </c>
      <c r="T260" s="3">
        <v>0</v>
      </c>
      <c r="U260" s="3">
        <v>0</v>
      </c>
      <c r="V260" s="3">
        <v>0</v>
      </c>
      <c r="W260" s="3">
        <v>0</v>
      </c>
      <c r="X260" s="3">
        <v>0.14099999999999999</v>
      </c>
      <c r="Y260" s="3">
        <v>0</v>
      </c>
      <c r="Z260" s="3">
        <v>1.5</v>
      </c>
      <c r="AA260" s="3">
        <v>0</v>
      </c>
      <c r="AB260" s="3">
        <v>0</v>
      </c>
      <c r="AC260" s="3">
        <v>0</v>
      </c>
      <c r="AD260" s="3">
        <v>0</v>
      </c>
      <c r="AE260" s="3">
        <v>0</v>
      </c>
      <c r="AF260" s="3">
        <v>0</v>
      </c>
      <c r="AG260" s="3">
        <v>8.5</v>
      </c>
      <c r="AJ260" s="3">
        <f t="shared" si="12"/>
        <v>10.181000000000001</v>
      </c>
      <c r="AL260" s="3">
        <f>IFERROR(VLOOKUP(B260,Totalt!$B$1:$BD$409,MATCH("totalt tillförda bränslen:",Totalt!$B$1:$BC$1,0),FALSE),"")</f>
        <v>10.180999999999999</v>
      </c>
      <c r="AN260" s="3">
        <f t="shared" ref="AN260:AN323" si="14">IFERROR(AJ260-AL260,"")</f>
        <v>1.7763568394002505E-15</v>
      </c>
    </row>
    <row r="261" spans="1:40" x14ac:dyDescent="0.25">
      <c r="B261" s="3" t="s">
        <v>270</v>
      </c>
      <c r="C261" s="3">
        <v>0</v>
      </c>
      <c r="D261" s="3">
        <v>0</v>
      </c>
      <c r="E261" s="3">
        <v>0</v>
      </c>
      <c r="F261" s="3">
        <v>0</v>
      </c>
      <c r="G261" s="3">
        <v>0</v>
      </c>
      <c r="H261" s="3">
        <v>0</v>
      </c>
      <c r="I261" s="3">
        <v>0.17</v>
      </c>
      <c r="J261" s="3">
        <v>0</v>
      </c>
      <c r="K261" s="3">
        <v>0</v>
      </c>
      <c r="L261" s="3">
        <v>0</v>
      </c>
      <c r="M261" s="238">
        <v>0</v>
      </c>
      <c r="N261" s="3">
        <v>0</v>
      </c>
      <c r="O261" s="3">
        <v>0</v>
      </c>
      <c r="P261" s="238">
        <v>3.2</v>
      </c>
      <c r="Q261" s="240">
        <f t="shared" si="13"/>
        <v>1.6</v>
      </c>
      <c r="R261" s="3">
        <v>0</v>
      </c>
      <c r="S261" s="3">
        <v>0</v>
      </c>
      <c r="T261" s="3">
        <v>10</v>
      </c>
      <c r="U261" s="3">
        <v>0</v>
      </c>
      <c r="V261" s="3">
        <v>0</v>
      </c>
      <c r="W261" s="3">
        <v>0</v>
      </c>
      <c r="X261" s="3">
        <v>0.26600000000000001</v>
      </c>
      <c r="Y261" s="3">
        <v>0</v>
      </c>
      <c r="Z261" s="3">
        <v>0</v>
      </c>
      <c r="AA261" s="3">
        <v>0</v>
      </c>
      <c r="AB261" s="3">
        <v>0</v>
      </c>
      <c r="AC261" s="3">
        <v>0</v>
      </c>
      <c r="AD261" s="3">
        <v>0</v>
      </c>
      <c r="AE261" s="3">
        <v>0</v>
      </c>
      <c r="AF261" s="3">
        <v>0</v>
      </c>
      <c r="AG261" s="3">
        <v>0</v>
      </c>
      <c r="AJ261" s="3">
        <f t="shared" si="12"/>
        <v>12.036000000000001</v>
      </c>
      <c r="AL261" s="3">
        <f>IFERROR(VLOOKUP(B261,Totalt!$B$1:$BD$409,MATCH("totalt tillförda bränslen:",Totalt!$B$1:$BC$1,0),FALSE),"")</f>
        <v>12.036</v>
      </c>
      <c r="AN261" s="3">
        <f t="shared" si="14"/>
        <v>1.7763568394002505E-15</v>
      </c>
    </row>
    <row r="262" spans="1:40" x14ac:dyDescent="0.25">
      <c r="B262" s="3" t="s">
        <v>271</v>
      </c>
      <c r="C262" s="3">
        <v>0</v>
      </c>
      <c r="D262" s="3">
        <v>0</v>
      </c>
      <c r="E262" s="3">
        <v>0</v>
      </c>
      <c r="F262" s="3">
        <v>9.8000000000000007</v>
      </c>
      <c r="G262" s="3">
        <v>0</v>
      </c>
      <c r="H262" s="3">
        <v>0</v>
      </c>
      <c r="I262" s="3">
        <v>1.4</v>
      </c>
      <c r="J262" s="3">
        <v>0</v>
      </c>
      <c r="K262" s="3">
        <v>0</v>
      </c>
      <c r="L262" s="3">
        <v>31.4</v>
      </c>
      <c r="M262" s="238">
        <v>0</v>
      </c>
      <c r="N262" s="3">
        <v>0</v>
      </c>
      <c r="O262" s="3">
        <v>0</v>
      </c>
      <c r="P262" s="238">
        <v>0</v>
      </c>
      <c r="Q262" s="240">
        <f t="shared" si="13"/>
        <v>0</v>
      </c>
      <c r="R262" s="3">
        <v>0</v>
      </c>
      <c r="S262" s="3">
        <v>34.799999999999997</v>
      </c>
      <c r="T262" s="3">
        <v>0</v>
      </c>
      <c r="U262" s="3">
        <v>0</v>
      </c>
      <c r="V262" s="3">
        <v>0</v>
      </c>
      <c r="W262" s="3">
        <v>0</v>
      </c>
      <c r="X262" s="3">
        <v>2.19</v>
      </c>
      <c r="Y262" s="3">
        <v>0</v>
      </c>
      <c r="Z262" s="3">
        <v>0</v>
      </c>
      <c r="AA262" s="3">
        <v>0</v>
      </c>
      <c r="AB262" s="3">
        <v>0</v>
      </c>
      <c r="AC262" s="3">
        <v>0</v>
      </c>
      <c r="AD262" s="3">
        <v>0</v>
      </c>
      <c r="AE262" s="3">
        <v>0</v>
      </c>
      <c r="AF262" s="3">
        <v>0</v>
      </c>
      <c r="AG262" s="3">
        <v>0</v>
      </c>
      <c r="AJ262" s="3">
        <f t="shared" si="12"/>
        <v>79.59</v>
      </c>
      <c r="AL262" s="3">
        <f>IFERROR(VLOOKUP(B262,Totalt!$B$1:$BD$409,MATCH("totalt tillförda bränslen:",Totalt!$B$1:$BC$1,0),FALSE),"")</f>
        <v>79.59</v>
      </c>
      <c r="AN262" s="3">
        <f t="shared" si="14"/>
        <v>0</v>
      </c>
    </row>
    <row r="263" spans="1:40" x14ac:dyDescent="0.25">
      <c r="A263" s="3" t="s">
        <v>272</v>
      </c>
      <c r="Q263" s="240">
        <f t="shared" si="13"/>
        <v>0</v>
      </c>
      <c r="AJ263" s="3">
        <f t="shared" si="12"/>
        <v>0</v>
      </c>
      <c r="AL263" s="3" t="str">
        <f>IFERROR(VLOOKUP(B263,Totalt!$B$1:$BD$409,MATCH("totalt tillförda bränslen:",Totalt!$B$1:$BC$1,0),FALSE),"")</f>
        <v/>
      </c>
      <c r="AN263" s="3" t="str">
        <f t="shared" si="14"/>
        <v/>
      </c>
    </row>
    <row r="264" spans="1:40" x14ac:dyDescent="0.25">
      <c r="B264" s="3" t="s">
        <v>273</v>
      </c>
      <c r="C264" s="3">
        <v>0</v>
      </c>
      <c r="D264" s="3">
        <v>0</v>
      </c>
      <c r="E264" s="3">
        <v>0</v>
      </c>
      <c r="F264" s="3">
        <v>0</v>
      </c>
      <c r="G264" s="3">
        <v>0</v>
      </c>
      <c r="H264" s="3">
        <v>17.399999999999999</v>
      </c>
      <c r="I264" s="3">
        <v>0.01</v>
      </c>
      <c r="J264" s="3">
        <v>46.485100000000003</v>
      </c>
      <c r="K264" s="3">
        <v>0</v>
      </c>
      <c r="L264" s="3">
        <v>0</v>
      </c>
      <c r="M264" s="238">
        <v>0</v>
      </c>
      <c r="N264" s="3">
        <v>0</v>
      </c>
      <c r="O264" s="3">
        <v>0</v>
      </c>
      <c r="P264" s="238">
        <v>0</v>
      </c>
      <c r="Q264" s="240">
        <f t="shared" si="13"/>
        <v>0</v>
      </c>
      <c r="R264" s="3">
        <v>799.85900000000004</v>
      </c>
      <c r="S264" s="3">
        <v>0</v>
      </c>
      <c r="T264" s="3">
        <v>0</v>
      </c>
      <c r="U264" s="3">
        <v>0</v>
      </c>
      <c r="V264" s="3">
        <v>0</v>
      </c>
      <c r="W264" s="3">
        <v>0</v>
      </c>
      <c r="X264" s="3">
        <v>21.3</v>
      </c>
      <c r="Y264" s="3">
        <v>0</v>
      </c>
      <c r="Z264" s="3">
        <v>26.3</v>
      </c>
      <c r="AA264" s="3">
        <v>0</v>
      </c>
      <c r="AB264" s="3">
        <v>0</v>
      </c>
      <c r="AC264" s="3">
        <v>0</v>
      </c>
      <c r="AD264" s="3">
        <v>0</v>
      </c>
      <c r="AE264" s="3">
        <v>0</v>
      </c>
      <c r="AF264" s="3">
        <v>0</v>
      </c>
      <c r="AG264" s="3">
        <v>0</v>
      </c>
      <c r="AJ264" s="3">
        <f t="shared" si="12"/>
        <v>911.3540999999999</v>
      </c>
      <c r="AL264" s="3">
        <f>IFERROR(VLOOKUP(B264,Totalt!$B$1:$BD$409,MATCH("totalt tillförda bränslen:",Totalt!$B$1:$BC$1,0),FALSE),"")</f>
        <v>911.3540999999999</v>
      </c>
      <c r="AN264" s="3">
        <f t="shared" si="14"/>
        <v>0</v>
      </c>
    </row>
    <row r="265" spans="1:40" x14ac:dyDescent="0.25">
      <c r="B265" s="3" t="s">
        <v>274</v>
      </c>
      <c r="C265" s="3">
        <v>0</v>
      </c>
      <c r="D265" s="3">
        <v>0</v>
      </c>
      <c r="E265" s="3">
        <v>0</v>
      </c>
      <c r="F265" s="3">
        <v>0</v>
      </c>
      <c r="G265" s="3">
        <v>0</v>
      </c>
      <c r="H265" s="3">
        <v>0</v>
      </c>
      <c r="I265" s="3">
        <v>1.2</v>
      </c>
      <c r="J265" s="3">
        <v>0</v>
      </c>
      <c r="K265" s="3">
        <v>0</v>
      </c>
      <c r="L265" s="3">
        <v>3</v>
      </c>
      <c r="M265" s="238">
        <v>0</v>
      </c>
      <c r="N265" s="3">
        <v>0</v>
      </c>
      <c r="O265" s="3">
        <v>0</v>
      </c>
      <c r="P265" s="238">
        <v>0</v>
      </c>
      <c r="Q265" s="240">
        <f t="shared" si="13"/>
        <v>0</v>
      </c>
      <c r="R265" s="3">
        <v>0</v>
      </c>
      <c r="S265" s="3">
        <v>0</v>
      </c>
      <c r="T265" s="3">
        <v>8.9</v>
      </c>
      <c r="U265" s="3">
        <v>0</v>
      </c>
      <c r="V265" s="3">
        <v>0</v>
      </c>
      <c r="W265" s="3">
        <v>0</v>
      </c>
      <c r="X265" s="3">
        <v>0.46</v>
      </c>
      <c r="Y265" s="3">
        <v>0</v>
      </c>
      <c r="Z265" s="3">
        <v>15.2</v>
      </c>
      <c r="AA265" s="3">
        <v>0</v>
      </c>
      <c r="AB265" s="3">
        <v>0</v>
      </c>
      <c r="AC265" s="3">
        <v>0</v>
      </c>
      <c r="AD265" s="3">
        <v>0</v>
      </c>
      <c r="AE265" s="3">
        <v>0</v>
      </c>
      <c r="AF265" s="3">
        <v>0</v>
      </c>
      <c r="AG265" s="3">
        <v>0</v>
      </c>
      <c r="AJ265" s="3">
        <f t="shared" si="12"/>
        <v>28.76</v>
      </c>
      <c r="AL265" s="3">
        <f>IFERROR(VLOOKUP(B265,Totalt!$B$1:$BD$409,MATCH("totalt tillförda bränslen:",Totalt!$B$1:$BC$1,0),FALSE),"")</f>
        <v>28.76</v>
      </c>
      <c r="AN265" s="3">
        <f t="shared" si="14"/>
        <v>0</v>
      </c>
    </row>
    <row r="266" spans="1:40" x14ac:dyDescent="0.25">
      <c r="A266" s="3" t="s">
        <v>275</v>
      </c>
      <c r="Q266" s="240">
        <f t="shared" si="13"/>
        <v>0</v>
      </c>
      <c r="AJ266" s="3">
        <f t="shared" si="12"/>
        <v>0</v>
      </c>
      <c r="AL266" s="3" t="str">
        <f>IFERROR(VLOOKUP(B266,Totalt!$B$1:$BD$409,MATCH("totalt tillförda bränslen:",Totalt!$B$1:$BC$1,0),FALSE),"")</f>
        <v/>
      </c>
      <c r="AN266" s="3" t="str">
        <f t="shared" si="14"/>
        <v/>
      </c>
    </row>
    <row r="267" spans="1:40" x14ac:dyDescent="0.25">
      <c r="B267" s="14" t="s">
        <v>993</v>
      </c>
      <c r="C267" s="3">
        <v>0</v>
      </c>
      <c r="D267" s="3">
        <v>0</v>
      </c>
      <c r="E267" s="3">
        <v>0</v>
      </c>
      <c r="F267" s="3">
        <v>0</v>
      </c>
      <c r="G267" s="3">
        <v>0</v>
      </c>
      <c r="H267" s="3">
        <v>0</v>
      </c>
      <c r="I267" s="3">
        <v>0</v>
      </c>
      <c r="J267" s="3">
        <v>0</v>
      </c>
      <c r="K267" s="3">
        <v>0</v>
      </c>
      <c r="L267" s="3">
        <v>0</v>
      </c>
      <c r="M267" s="238">
        <v>0</v>
      </c>
      <c r="N267" s="3">
        <v>0</v>
      </c>
      <c r="O267" s="3">
        <v>0</v>
      </c>
      <c r="P267" s="238">
        <v>0</v>
      </c>
      <c r="Q267" s="240">
        <f t="shared" si="13"/>
        <v>0</v>
      </c>
      <c r="R267" s="3">
        <v>0</v>
      </c>
      <c r="S267" s="3">
        <v>0</v>
      </c>
      <c r="T267" s="3">
        <v>0</v>
      </c>
      <c r="U267" s="3">
        <v>0</v>
      </c>
      <c r="V267" s="3">
        <v>0</v>
      </c>
      <c r="W267" s="3">
        <v>0</v>
      </c>
      <c r="X267" s="3">
        <v>0</v>
      </c>
      <c r="Y267" s="3">
        <v>0</v>
      </c>
      <c r="Z267" s="3">
        <v>0</v>
      </c>
      <c r="AA267" s="3">
        <v>0</v>
      </c>
      <c r="AB267" s="3">
        <v>0</v>
      </c>
      <c r="AC267" s="3">
        <v>0</v>
      </c>
      <c r="AD267" s="3">
        <v>0</v>
      </c>
      <c r="AE267" s="3">
        <v>0</v>
      </c>
      <c r="AF267" s="3">
        <v>0</v>
      </c>
      <c r="AG267" s="3">
        <v>0</v>
      </c>
      <c r="AJ267" s="3">
        <f t="shared" si="12"/>
        <v>0</v>
      </c>
      <c r="AL267" s="3">
        <f>IFERROR(VLOOKUP(B267,Totalt!$B$1:$BD$409,MATCH("totalt tillförda bränslen:",Totalt!$B$1:$BC$1,0),FALSE),"")</f>
        <v>0</v>
      </c>
      <c r="AN267" s="3">
        <f t="shared" si="14"/>
        <v>0</v>
      </c>
    </row>
    <row r="268" spans="1:40" x14ac:dyDescent="0.25">
      <c r="A268" s="3" t="s">
        <v>277</v>
      </c>
      <c r="Q268" s="240">
        <f t="shared" si="13"/>
        <v>0</v>
      </c>
      <c r="AJ268" s="3">
        <f t="shared" si="12"/>
        <v>0</v>
      </c>
      <c r="AL268" s="3" t="str">
        <f>IFERROR(VLOOKUP(B268,Totalt!$B$1:$BD$409,MATCH("totalt tillförda bränslen:",Totalt!$B$1:$BC$1,0),FALSE),"")</f>
        <v/>
      </c>
      <c r="AN268" s="3" t="str">
        <f t="shared" si="14"/>
        <v/>
      </c>
    </row>
    <row r="269" spans="1:40" x14ac:dyDescent="0.25">
      <c r="B269" s="3" t="s">
        <v>278</v>
      </c>
      <c r="C269" s="3">
        <v>0</v>
      </c>
      <c r="D269" s="3">
        <v>0</v>
      </c>
      <c r="E269" s="3">
        <v>0</v>
      </c>
      <c r="F269" s="3">
        <v>0</v>
      </c>
      <c r="G269" s="3">
        <v>0</v>
      </c>
      <c r="H269" s="3">
        <v>0</v>
      </c>
      <c r="I269" s="3">
        <v>0.02</v>
      </c>
      <c r="J269" s="3">
        <v>0</v>
      </c>
      <c r="K269" s="3">
        <v>0</v>
      </c>
      <c r="L269" s="3">
        <v>0</v>
      </c>
      <c r="M269" s="238">
        <v>0</v>
      </c>
      <c r="N269" s="3">
        <v>0</v>
      </c>
      <c r="O269" s="3">
        <v>0</v>
      </c>
      <c r="P269" s="238">
        <v>6.2</v>
      </c>
      <c r="Q269" s="240">
        <f t="shared" si="13"/>
        <v>3.1</v>
      </c>
      <c r="R269" s="3">
        <v>0</v>
      </c>
      <c r="S269" s="3">
        <v>0</v>
      </c>
      <c r="T269" s="3">
        <v>25.6</v>
      </c>
      <c r="U269" s="3">
        <v>0</v>
      </c>
      <c r="V269" s="3">
        <v>0</v>
      </c>
      <c r="W269" s="3">
        <v>0</v>
      </c>
      <c r="X269" s="3">
        <v>0.5</v>
      </c>
      <c r="Y269" s="3">
        <v>0</v>
      </c>
      <c r="Z269" s="3">
        <v>0</v>
      </c>
      <c r="AA269" s="3">
        <v>0</v>
      </c>
      <c r="AB269" s="3">
        <v>0</v>
      </c>
      <c r="AC269" s="3">
        <v>0</v>
      </c>
      <c r="AD269" s="3">
        <v>0</v>
      </c>
      <c r="AE269" s="3">
        <v>0</v>
      </c>
      <c r="AF269" s="3">
        <v>0</v>
      </c>
      <c r="AG269" s="3">
        <v>0</v>
      </c>
      <c r="AJ269" s="3">
        <f t="shared" si="12"/>
        <v>29.220000000000002</v>
      </c>
      <c r="AL269" s="3">
        <f>IFERROR(VLOOKUP(B269,Totalt!$B$1:$BD$409,MATCH("totalt tillförda bränslen:",Totalt!$B$1:$BC$1,0),FALSE),"")</f>
        <v>29.220000000000002</v>
      </c>
      <c r="AN269" s="3">
        <f t="shared" si="14"/>
        <v>0</v>
      </c>
    </row>
    <row r="270" spans="1:40" x14ac:dyDescent="0.25">
      <c r="A270" s="3" t="s">
        <v>279</v>
      </c>
      <c r="Q270" s="240">
        <f t="shared" si="13"/>
        <v>0</v>
      </c>
      <c r="AJ270" s="3">
        <f t="shared" si="12"/>
        <v>0</v>
      </c>
      <c r="AL270" s="3" t="str">
        <f>IFERROR(VLOOKUP(B270,Totalt!$B$1:$BD$409,MATCH("totalt tillförda bränslen:",Totalt!$B$1:$BC$1,0),FALSE),"")</f>
        <v/>
      </c>
      <c r="AN270" s="3" t="str">
        <f t="shared" si="14"/>
        <v/>
      </c>
    </row>
    <row r="271" spans="1:40" x14ac:dyDescent="0.25">
      <c r="B271" s="3" t="s">
        <v>280</v>
      </c>
      <c r="C271" s="3">
        <v>0</v>
      </c>
      <c r="D271" s="3">
        <v>0</v>
      </c>
      <c r="E271" s="3">
        <v>0</v>
      </c>
      <c r="F271" s="3">
        <v>10.057</v>
      </c>
      <c r="G271" s="3">
        <v>0</v>
      </c>
      <c r="H271" s="3">
        <v>0</v>
      </c>
      <c r="I271" s="3">
        <v>0.2</v>
      </c>
      <c r="J271" s="3">
        <v>0</v>
      </c>
      <c r="K271" s="3">
        <v>0</v>
      </c>
      <c r="L271" s="3">
        <v>35.917900000000003</v>
      </c>
      <c r="M271" s="238">
        <v>1.93957</v>
      </c>
      <c r="N271" s="3">
        <v>0</v>
      </c>
      <c r="O271" s="3">
        <v>0</v>
      </c>
      <c r="P271" s="238">
        <v>36.200000000000003</v>
      </c>
      <c r="Q271" s="240">
        <f t="shared" si="13"/>
        <v>18.100000000000001</v>
      </c>
      <c r="R271" s="3">
        <v>0</v>
      </c>
      <c r="S271" s="3">
        <v>0</v>
      </c>
      <c r="T271" s="3">
        <v>47.677300000000002</v>
      </c>
      <c r="U271" s="3">
        <v>0</v>
      </c>
      <c r="V271" s="3">
        <v>0</v>
      </c>
      <c r="W271" s="3">
        <v>0</v>
      </c>
      <c r="X271" s="3">
        <v>2.8095699999999999</v>
      </c>
      <c r="Y271" s="3">
        <v>0.3</v>
      </c>
      <c r="Z271" s="3">
        <v>0</v>
      </c>
      <c r="AA271" s="3">
        <v>0</v>
      </c>
      <c r="AB271" s="3">
        <v>0</v>
      </c>
      <c r="AC271" s="3">
        <v>0</v>
      </c>
      <c r="AD271" s="3">
        <v>0</v>
      </c>
      <c r="AE271" s="3">
        <v>0</v>
      </c>
      <c r="AF271" s="3">
        <v>0</v>
      </c>
      <c r="AG271" s="3">
        <v>0</v>
      </c>
      <c r="AJ271" s="3">
        <f t="shared" si="12"/>
        <v>115.06177000000001</v>
      </c>
      <c r="AL271" s="3">
        <f>IFERROR(VLOOKUP(B271,Totalt!$B$1:$BD$409,MATCH("totalt tillförda bränslen:",Totalt!$B$1:$BC$1,0),FALSE),"")</f>
        <v>115.06177000000001</v>
      </c>
      <c r="AN271" s="3">
        <f t="shared" si="14"/>
        <v>0</v>
      </c>
    </row>
    <row r="272" spans="1:40" x14ac:dyDescent="0.25">
      <c r="B272" s="3" t="s">
        <v>281</v>
      </c>
      <c r="C272" s="3">
        <v>0</v>
      </c>
      <c r="D272" s="3">
        <v>0</v>
      </c>
      <c r="E272" s="3">
        <v>0</v>
      </c>
      <c r="F272" s="3">
        <v>0</v>
      </c>
      <c r="G272" s="3">
        <v>0</v>
      </c>
      <c r="H272" s="3">
        <v>0</v>
      </c>
      <c r="I272" s="3">
        <v>0.15</v>
      </c>
      <c r="J272" s="3">
        <v>0</v>
      </c>
      <c r="K272" s="3">
        <v>0</v>
      </c>
      <c r="L272" s="3">
        <v>0</v>
      </c>
      <c r="M272" s="238">
        <v>0</v>
      </c>
      <c r="N272" s="3">
        <v>0</v>
      </c>
      <c r="O272" s="3">
        <v>0</v>
      </c>
      <c r="P272" s="238">
        <v>0</v>
      </c>
      <c r="Q272" s="240">
        <f t="shared" si="13"/>
        <v>0</v>
      </c>
      <c r="R272" s="3">
        <v>0</v>
      </c>
      <c r="S272" s="3">
        <v>0</v>
      </c>
      <c r="T272" s="3">
        <v>0</v>
      </c>
      <c r="U272" s="3">
        <v>0</v>
      </c>
      <c r="V272" s="3">
        <v>0</v>
      </c>
      <c r="W272" s="3">
        <v>0</v>
      </c>
      <c r="X272" s="3">
        <v>0.21</v>
      </c>
      <c r="Y272" s="3">
        <v>8</v>
      </c>
      <c r="Z272" s="3">
        <v>0</v>
      </c>
      <c r="AA272" s="3">
        <v>0</v>
      </c>
      <c r="AB272" s="3">
        <v>0</v>
      </c>
      <c r="AC272" s="3">
        <v>0</v>
      </c>
      <c r="AD272" s="3">
        <v>0</v>
      </c>
      <c r="AE272" s="3">
        <v>0</v>
      </c>
      <c r="AF272" s="3">
        <v>0</v>
      </c>
      <c r="AG272" s="3">
        <v>0</v>
      </c>
      <c r="AJ272" s="3">
        <f t="shared" si="12"/>
        <v>8.36</v>
      </c>
      <c r="AL272" s="3">
        <f>IFERROR(VLOOKUP(B272,Totalt!$B$1:$BD$409,MATCH("totalt tillförda bränslen:",Totalt!$B$1:$BC$1,0),FALSE),"")</f>
        <v>8.3600000000000012</v>
      </c>
      <c r="AN272" s="3">
        <f t="shared" si="14"/>
        <v>-1.7763568394002505E-15</v>
      </c>
    </row>
    <row r="273" spans="1:40" x14ac:dyDescent="0.25">
      <c r="B273" s="3" t="s">
        <v>282</v>
      </c>
      <c r="C273" s="3">
        <v>0</v>
      </c>
      <c r="D273" s="3">
        <v>0</v>
      </c>
      <c r="E273" s="3">
        <v>0</v>
      </c>
      <c r="F273" s="3">
        <v>0</v>
      </c>
      <c r="G273" s="3">
        <v>0</v>
      </c>
      <c r="H273" s="3">
        <v>0</v>
      </c>
      <c r="I273" s="3">
        <v>1.2E-2</v>
      </c>
      <c r="J273" s="3">
        <v>0</v>
      </c>
      <c r="K273" s="3">
        <v>0</v>
      </c>
      <c r="L273" s="3">
        <v>0</v>
      </c>
      <c r="M273" s="238">
        <v>0</v>
      </c>
      <c r="N273" s="3">
        <v>0</v>
      </c>
      <c r="O273" s="3">
        <v>0</v>
      </c>
      <c r="P273" s="238">
        <v>0</v>
      </c>
      <c r="Q273" s="240">
        <f t="shared" si="13"/>
        <v>0</v>
      </c>
      <c r="R273" s="3">
        <v>0</v>
      </c>
      <c r="S273" s="3">
        <v>0</v>
      </c>
      <c r="T273" s="3">
        <v>0</v>
      </c>
      <c r="U273" s="3">
        <v>0</v>
      </c>
      <c r="V273" s="3">
        <v>0</v>
      </c>
      <c r="W273" s="3">
        <v>0</v>
      </c>
      <c r="X273" s="3">
        <v>0.05</v>
      </c>
      <c r="Y273" s="3">
        <v>1.25</v>
      </c>
      <c r="Z273" s="3">
        <v>0</v>
      </c>
      <c r="AA273" s="3">
        <v>0</v>
      </c>
      <c r="AB273" s="3">
        <v>0</v>
      </c>
      <c r="AC273" s="3">
        <v>0</v>
      </c>
      <c r="AD273" s="3">
        <v>0</v>
      </c>
      <c r="AE273" s="3">
        <v>0</v>
      </c>
      <c r="AF273" s="3">
        <v>0</v>
      </c>
      <c r="AG273" s="3">
        <v>0</v>
      </c>
      <c r="AJ273" s="3">
        <f t="shared" si="12"/>
        <v>1.3120000000000001</v>
      </c>
      <c r="AL273" s="3">
        <f>IFERROR(VLOOKUP(B273,Totalt!$B$1:$BD$409,MATCH("totalt tillförda bränslen:",Totalt!$B$1:$BC$1,0),FALSE),"")</f>
        <v>1.3120000000000001</v>
      </c>
      <c r="AN273" s="3">
        <f t="shared" si="14"/>
        <v>0</v>
      </c>
    </row>
    <row r="274" spans="1:40" x14ac:dyDescent="0.25">
      <c r="A274" s="3" t="s">
        <v>283</v>
      </c>
      <c r="Q274" s="240">
        <f t="shared" si="13"/>
        <v>0</v>
      </c>
      <c r="AJ274" s="3">
        <f t="shared" si="12"/>
        <v>0</v>
      </c>
      <c r="AL274" s="3" t="str">
        <f>IFERROR(VLOOKUP(B274,Totalt!$B$1:$BD$409,MATCH("totalt tillförda bränslen:",Totalt!$B$1:$BC$1,0),FALSE),"")</f>
        <v/>
      </c>
      <c r="AN274" s="3" t="str">
        <f t="shared" si="14"/>
        <v/>
      </c>
    </row>
    <row r="275" spans="1:40" x14ac:dyDescent="0.25">
      <c r="B275" s="3" t="s">
        <v>284</v>
      </c>
      <c r="C275" s="3">
        <v>0</v>
      </c>
      <c r="D275" s="3">
        <v>0</v>
      </c>
      <c r="E275" s="3">
        <v>0</v>
      </c>
      <c r="F275" s="3">
        <v>0</v>
      </c>
      <c r="G275" s="3">
        <v>0</v>
      </c>
      <c r="H275" s="3">
        <v>0</v>
      </c>
      <c r="I275" s="3">
        <v>0</v>
      </c>
      <c r="J275" s="3">
        <v>0</v>
      </c>
      <c r="K275" s="3">
        <v>0.99</v>
      </c>
      <c r="L275" s="3">
        <v>0</v>
      </c>
      <c r="M275" s="238">
        <v>0</v>
      </c>
      <c r="N275" s="3">
        <v>0</v>
      </c>
      <c r="O275" s="3">
        <v>0</v>
      </c>
      <c r="P275" s="238">
        <v>0</v>
      </c>
      <c r="Q275" s="240">
        <f t="shared" si="13"/>
        <v>0</v>
      </c>
      <c r="R275" s="3">
        <v>0</v>
      </c>
      <c r="S275" s="3">
        <v>0</v>
      </c>
      <c r="T275" s="3">
        <v>11.93</v>
      </c>
      <c r="U275" s="3">
        <v>0</v>
      </c>
      <c r="V275" s="3">
        <v>0</v>
      </c>
      <c r="W275" s="3">
        <v>0</v>
      </c>
      <c r="X275" s="3">
        <v>0.42299999999999999</v>
      </c>
      <c r="Y275" s="3">
        <v>0</v>
      </c>
      <c r="Z275" s="3">
        <v>8.4</v>
      </c>
      <c r="AA275" s="3">
        <v>0</v>
      </c>
      <c r="AB275" s="3">
        <v>0</v>
      </c>
      <c r="AC275" s="3">
        <v>0</v>
      </c>
      <c r="AD275" s="3">
        <v>0</v>
      </c>
      <c r="AE275" s="3">
        <v>0</v>
      </c>
      <c r="AF275" s="3">
        <v>0</v>
      </c>
      <c r="AG275" s="3">
        <v>0</v>
      </c>
      <c r="AJ275" s="3">
        <f t="shared" si="12"/>
        <v>21.743000000000002</v>
      </c>
      <c r="AL275" s="3">
        <f>IFERROR(VLOOKUP(B275,Totalt!$B$1:$BD$409,MATCH("totalt tillförda bränslen:",Totalt!$B$1:$BC$1,0),FALSE),"")</f>
        <v>21.742999999999999</v>
      </c>
      <c r="AN275" s="3">
        <f t="shared" si="14"/>
        <v>3.5527136788005009E-15</v>
      </c>
    </row>
    <row r="276" spans="1:40" x14ac:dyDescent="0.25">
      <c r="A276" s="3" t="s">
        <v>285</v>
      </c>
      <c r="Q276" s="240">
        <f t="shared" si="13"/>
        <v>0</v>
      </c>
      <c r="AJ276" s="3">
        <f t="shared" si="12"/>
        <v>0</v>
      </c>
      <c r="AL276" s="3" t="str">
        <f>IFERROR(VLOOKUP(B276,Totalt!$B$1:$BD$409,MATCH("totalt tillförda bränslen:",Totalt!$B$1:$BC$1,0),FALSE),"")</f>
        <v/>
      </c>
      <c r="AN276" s="3" t="str">
        <f t="shared" si="14"/>
        <v/>
      </c>
    </row>
    <row r="277" spans="1:40" x14ac:dyDescent="0.25">
      <c r="B277" s="3" t="s">
        <v>286</v>
      </c>
      <c r="C277" s="3">
        <v>0</v>
      </c>
      <c r="D277" s="3">
        <v>0</v>
      </c>
      <c r="E277" s="3">
        <v>0</v>
      </c>
      <c r="F277" s="3">
        <v>6.6</v>
      </c>
      <c r="G277" s="3">
        <v>0</v>
      </c>
      <c r="H277" s="3">
        <v>0</v>
      </c>
      <c r="I277" s="3">
        <v>0.26</v>
      </c>
      <c r="J277" s="3">
        <v>0</v>
      </c>
      <c r="K277" s="3">
        <v>2.17</v>
      </c>
      <c r="L277" s="3">
        <v>70.3</v>
      </c>
      <c r="M277" s="238">
        <v>0</v>
      </c>
      <c r="N277" s="3">
        <v>0</v>
      </c>
      <c r="O277" s="3">
        <v>0</v>
      </c>
      <c r="P277" s="238">
        <v>0</v>
      </c>
      <c r="Q277" s="240">
        <f t="shared" si="13"/>
        <v>0</v>
      </c>
      <c r="R277" s="3">
        <v>0</v>
      </c>
      <c r="S277" s="3">
        <v>6.6</v>
      </c>
      <c r="T277" s="3">
        <v>10.199999999999999</v>
      </c>
      <c r="U277" s="3">
        <v>0</v>
      </c>
      <c r="V277" s="3">
        <v>0</v>
      </c>
      <c r="W277" s="3">
        <v>0</v>
      </c>
      <c r="X277" s="3">
        <v>4.9349999999999996</v>
      </c>
      <c r="Y277" s="3">
        <v>0</v>
      </c>
      <c r="Z277" s="3">
        <v>0</v>
      </c>
      <c r="AA277" s="3">
        <v>0</v>
      </c>
      <c r="AB277" s="3">
        <v>0</v>
      </c>
      <c r="AC277" s="3">
        <v>0</v>
      </c>
      <c r="AD277" s="3">
        <v>0</v>
      </c>
      <c r="AE277" s="3">
        <v>0</v>
      </c>
      <c r="AF277" s="3">
        <v>0</v>
      </c>
      <c r="AG277" s="3">
        <v>8.5882400000000008</v>
      </c>
      <c r="AJ277" s="3">
        <f t="shared" si="12"/>
        <v>109.65324</v>
      </c>
      <c r="AL277" s="3">
        <f>IFERROR(VLOOKUP(B277,Totalt!$B$1:$BD$409,MATCH("totalt tillförda bränslen:",Totalt!$B$1:$BC$1,0),FALSE),"")</f>
        <v>109.65324</v>
      </c>
      <c r="AN277" s="3">
        <f t="shared" si="14"/>
        <v>0</v>
      </c>
    </row>
    <row r="278" spans="1:40" x14ac:dyDescent="0.25">
      <c r="A278" s="3" t="s">
        <v>287</v>
      </c>
      <c r="Q278" s="240">
        <f t="shared" si="13"/>
        <v>0</v>
      </c>
      <c r="AJ278" s="3">
        <f t="shared" si="12"/>
        <v>0</v>
      </c>
      <c r="AL278" s="3" t="str">
        <f>IFERROR(VLOOKUP(B278,Totalt!$B$1:$BD$409,MATCH("totalt tillförda bränslen:",Totalt!$B$1:$BC$1,0),FALSE),"")</f>
        <v/>
      </c>
      <c r="AN278" s="3" t="str">
        <f t="shared" si="14"/>
        <v/>
      </c>
    </row>
    <row r="279" spans="1:40" x14ac:dyDescent="0.25">
      <c r="B279" s="3" t="s">
        <v>288</v>
      </c>
      <c r="C279" s="3">
        <v>0</v>
      </c>
      <c r="D279" s="3">
        <v>0</v>
      </c>
      <c r="E279" s="3">
        <v>0</v>
      </c>
      <c r="F279" s="3">
        <v>0</v>
      </c>
      <c r="G279" s="3">
        <v>0</v>
      </c>
      <c r="H279" s="3">
        <v>0</v>
      </c>
      <c r="I279" s="3">
        <v>0</v>
      </c>
      <c r="J279" s="3">
        <v>0</v>
      </c>
      <c r="K279" s="3">
        <v>0</v>
      </c>
      <c r="L279" s="3">
        <v>0</v>
      </c>
      <c r="M279" s="238">
        <v>0</v>
      </c>
      <c r="N279" s="3">
        <v>0</v>
      </c>
      <c r="O279" s="3">
        <v>0</v>
      </c>
      <c r="P279" s="238">
        <v>0</v>
      </c>
      <c r="Q279" s="240">
        <f t="shared" si="13"/>
        <v>0</v>
      </c>
      <c r="R279" s="3">
        <v>0</v>
      </c>
      <c r="S279" s="3">
        <v>0</v>
      </c>
      <c r="T279" s="3">
        <v>12.4</v>
      </c>
      <c r="U279" s="3">
        <v>0</v>
      </c>
      <c r="V279" s="3">
        <v>0</v>
      </c>
      <c r="W279" s="3">
        <v>0</v>
      </c>
      <c r="X279" s="3">
        <v>0.23</v>
      </c>
      <c r="Y279" s="3">
        <v>0</v>
      </c>
      <c r="Z279" s="3">
        <v>8.5</v>
      </c>
      <c r="AA279" s="3">
        <v>0</v>
      </c>
      <c r="AB279" s="3">
        <v>0</v>
      </c>
      <c r="AC279" s="3">
        <v>0</v>
      </c>
      <c r="AD279" s="3">
        <v>0</v>
      </c>
      <c r="AE279" s="3">
        <v>0</v>
      </c>
      <c r="AF279" s="3">
        <v>0</v>
      </c>
      <c r="AG279" s="3">
        <v>0</v>
      </c>
      <c r="AJ279" s="3">
        <f t="shared" si="12"/>
        <v>21.130000000000003</v>
      </c>
      <c r="AL279" s="3">
        <f>IFERROR(VLOOKUP(B279,Totalt!$B$1:$BD$409,MATCH("totalt tillförda bränslen:",Totalt!$B$1:$BC$1,0),FALSE),"")</f>
        <v>21.13</v>
      </c>
      <c r="AN279" s="3">
        <f t="shared" si="14"/>
        <v>3.5527136788005009E-15</v>
      </c>
    </row>
    <row r="280" spans="1:40" x14ac:dyDescent="0.25">
      <c r="A280" s="3" t="s">
        <v>289</v>
      </c>
      <c r="Q280" s="240">
        <f t="shared" si="13"/>
        <v>0</v>
      </c>
      <c r="AJ280" s="3">
        <f t="shared" si="12"/>
        <v>0</v>
      </c>
      <c r="AL280" s="3" t="str">
        <f>IFERROR(VLOOKUP(B280,Totalt!$B$1:$BD$409,MATCH("totalt tillförda bränslen:",Totalt!$B$1:$BC$1,0),FALSE),"")</f>
        <v/>
      </c>
      <c r="AN280" s="3" t="str">
        <f t="shared" si="14"/>
        <v/>
      </c>
    </row>
    <row r="281" spans="1:40" x14ac:dyDescent="0.25">
      <c r="B281" s="3" t="s">
        <v>290</v>
      </c>
      <c r="C281" s="3">
        <v>0</v>
      </c>
      <c r="D281" s="3">
        <v>0</v>
      </c>
      <c r="E281" s="3">
        <v>0</v>
      </c>
      <c r="F281" s="3">
        <v>0</v>
      </c>
      <c r="G281" s="3">
        <v>0</v>
      </c>
      <c r="H281" s="3">
        <v>0</v>
      </c>
      <c r="I281" s="3">
        <v>0</v>
      </c>
      <c r="J281" s="3">
        <v>0</v>
      </c>
      <c r="K281" s="3">
        <v>0</v>
      </c>
      <c r="L281" s="3">
        <v>0</v>
      </c>
      <c r="M281" s="238">
        <v>0</v>
      </c>
      <c r="N281" s="3">
        <v>0</v>
      </c>
      <c r="O281" s="3">
        <v>0</v>
      </c>
      <c r="P281" s="238">
        <v>0</v>
      </c>
      <c r="Q281" s="240">
        <f t="shared" si="13"/>
        <v>0</v>
      </c>
      <c r="R281" s="3">
        <v>0</v>
      </c>
      <c r="S281" s="3">
        <v>0</v>
      </c>
      <c r="T281" s="3">
        <v>0</v>
      </c>
      <c r="U281" s="3">
        <v>0</v>
      </c>
      <c r="V281" s="3">
        <v>0</v>
      </c>
      <c r="W281" s="3">
        <v>0</v>
      </c>
      <c r="X281" s="3">
        <v>0</v>
      </c>
      <c r="Y281" s="3">
        <v>0</v>
      </c>
      <c r="Z281" s="3">
        <v>0</v>
      </c>
      <c r="AA281" s="3">
        <v>0</v>
      </c>
      <c r="AB281" s="3">
        <v>0</v>
      </c>
      <c r="AC281" s="3">
        <v>0</v>
      </c>
      <c r="AD281" s="3">
        <v>0</v>
      </c>
      <c r="AE281" s="3">
        <v>0</v>
      </c>
      <c r="AF281" s="3">
        <v>0</v>
      </c>
      <c r="AG281" s="3">
        <v>0</v>
      </c>
      <c r="AJ281" s="3">
        <f t="shared" si="12"/>
        <v>0</v>
      </c>
      <c r="AL281" s="3">
        <f>IFERROR(VLOOKUP(B281,Totalt!$B$1:$BD$409,MATCH("totalt tillförda bränslen:",Totalt!$B$1:$BC$1,0),FALSE),"")</f>
        <v>0</v>
      </c>
      <c r="AN281" s="3">
        <f t="shared" si="14"/>
        <v>0</v>
      </c>
    </row>
    <row r="282" spans="1:40" x14ac:dyDescent="0.25">
      <c r="A282" s="3" t="s">
        <v>291</v>
      </c>
      <c r="Q282" s="240">
        <f t="shared" si="13"/>
        <v>0</v>
      </c>
      <c r="AJ282" s="3">
        <f t="shared" si="12"/>
        <v>0</v>
      </c>
      <c r="AL282" s="3" t="str">
        <f>IFERROR(VLOOKUP(B282,Totalt!$B$1:$BD$409,MATCH("totalt tillförda bränslen:",Totalt!$B$1:$BC$1,0),FALSE),"")</f>
        <v/>
      </c>
      <c r="AN282" s="3" t="str">
        <f t="shared" si="14"/>
        <v/>
      </c>
    </row>
    <row r="283" spans="1:40" x14ac:dyDescent="0.25">
      <c r="B283" s="3" t="s">
        <v>292</v>
      </c>
      <c r="C283" s="3">
        <v>0</v>
      </c>
      <c r="D283" s="3">
        <v>0</v>
      </c>
      <c r="E283" s="3">
        <v>0</v>
      </c>
      <c r="F283" s="3">
        <v>0</v>
      </c>
      <c r="G283" s="3">
        <v>0</v>
      </c>
      <c r="H283" s="3">
        <v>0</v>
      </c>
      <c r="I283" s="3">
        <v>0</v>
      </c>
      <c r="J283" s="3">
        <v>0</v>
      </c>
      <c r="K283" s="3">
        <v>0</v>
      </c>
      <c r="L283" s="3">
        <v>0</v>
      </c>
      <c r="M283" s="238">
        <v>0</v>
      </c>
      <c r="N283" s="3">
        <v>0</v>
      </c>
      <c r="O283" s="3">
        <v>0</v>
      </c>
      <c r="P283" s="238">
        <v>0</v>
      </c>
      <c r="Q283" s="240">
        <f t="shared" si="13"/>
        <v>0</v>
      </c>
      <c r="R283" s="3">
        <v>0</v>
      </c>
      <c r="S283" s="3">
        <v>0</v>
      </c>
      <c r="T283" s="3">
        <v>0</v>
      </c>
      <c r="U283" s="3">
        <v>0</v>
      </c>
      <c r="V283" s="3">
        <v>0</v>
      </c>
      <c r="W283" s="3">
        <v>0</v>
      </c>
      <c r="X283" s="3">
        <v>0</v>
      </c>
      <c r="Y283" s="3">
        <v>0</v>
      </c>
      <c r="Z283" s="3">
        <v>0</v>
      </c>
      <c r="AA283" s="3">
        <v>0</v>
      </c>
      <c r="AB283" s="3">
        <v>0</v>
      </c>
      <c r="AC283" s="3">
        <v>0</v>
      </c>
      <c r="AD283" s="3">
        <v>0</v>
      </c>
      <c r="AE283" s="3">
        <v>0</v>
      </c>
      <c r="AF283" s="3">
        <v>0</v>
      </c>
      <c r="AG283" s="3">
        <v>0</v>
      </c>
      <c r="AJ283" s="3">
        <f t="shared" si="12"/>
        <v>0</v>
      </c>
      <c r="AL283" s="3">
        <f>IFERROR(VLOOKUP(B283,Totalt!$B$1:$BD$409,MATCH("totalt tillförda bränslen:",Totalt!$B$1:$BC$1,0),FALSE),"")</f>
        <v>0</v>
      </c>
      <c r="AN283" s="3">
        <f t="shared" si="14"/>
        <v>0</v>
      </c>
    </row>
    <row r="284" spans="1:40" x14ac:dyDescent="0.25">
      <c r="B284" s="3" t="s">
        <v>293</v>
      </c>
      <c r="C284" s="3">
        <v>0</v>
      </c>
      <c r="D284" s="3">
        <v>0</v>
      </c>
      <c r="E284" s="3">
        <v>0</v>
      </c>
      <c r="F284" s="3">
        <v>0</v>
      </c>
      <c r="G284" s="3">
        <v>0</v>
      </c>
      <c r="H284" s="3">
        <v>0</v>
      </c>
      <c r="I284" s="3">
        <v>0.15</v>
      </c>
      <c r="J284" s="3">
        <v>0</v>
      </c>
      <c r="K284" s="3">
        <v>0</v>
      </c>
      <c r="L284" s="3">
        <v>8.3149999999999995</v>
      </c>
      <c r="M284" s="238">
        <v>0</v>
      </c>
      <c r="N284" s="3">
        <v>0</v>
      </c>
      <c r="O284" s="3">
        <v>0</v>
      </c>
      <c r="P284" s="238">
        <v>8.5020000000000007</v>
      </c>
      <c r="Q284" s="240">
        <f t="shared" si="13"/>
        <v>4.2510000000000003</v>
      </c>
      <c r="R284" s="3">
        <v>0</v>
      </c>
      <c r="S284" s="3">
        <v>0</v>
      </c>
      <c r="T284" s="3">
        <v>25.795999999999999</v>
      </c>
      <c r="U284" s="3">
        <v>0</v>
      </c>
      <c r="V284" s="3">
        <v>0.876</v>
      </c>
      <c r="W284" s="3">
        <v>0</v>
      </c>
      <c r="X284" s="3">
        <v>1.78</v>
      </c>
      <c r="Y284" s="3">
        <v>0</v>
      </c>
      <c r="Z284" s="3">
        <v>6.5819999999999999</v>
      </c>
      <c r="AA284" s="3">
        <v>0</v>
      </c>
      <c r="AB284" s="3">
        <v>0</v>
      </c>
      <c r="AC284" s="3">
        <v>0</v>
      </c>
      <c r="AD284" s="3">
        <v>0</v>
      </c>
      <c r="AE284" s="3">
        <v>0</v>
      </c>
      <c r="AF284" s="3">
        <v>0</v>
      </c>
      <c r="AG284" s="3">
        <v>0</v>
      </c>
      <c r="AJ284" s="3">
        <f t="shared" si="12"/>
        <v>47.749999999999993</v>
      </c>
      <c r="AL284" s="3">
        <f>IFERROR(VLOOKUP(B284,Totalt!$B$1:$BD$409,MATCH("totalt tillförda bränslen:",Totalt!$B$1:$BC$1,0),FALSE),"")</f>
        <v>47.749999999999993</v>
      </c>
      <c r="AN284" s="3">
        <f t="shared" si="14"/>
        <v>0</v>
      </c>
    </row>
    <row r="285" spans="1:40" x14ac:dyDescent="0.25">
      <c r="B285" s="3" t="s">
        <v>294</v>
      </c>
      <c r="C285" s="3">
        <v>0</v>
      </c>
      <c r="D285" s="3">
        <v>2.1709999999999998</v>
      </c>
      <c r="E285" s="3">
        <v>0</v>
      </c>
      <c r="F285" s="3">
        <v>0</v>
      </c>
      <c r="G285" s="3">
        <v>0</v>
      </c>
      <c r="H285" s="3">
        <v>0.49399999999999999</v>
      </c>
      <c r="I285" s="3">
        <v>0.318</v>
      </c>
      <c r="J285" s="3">
        <v>0</v>
      </c>
      <c r="K285" s="3">
        <v>0</v>
      </c>
      <c r="L285" s="3">
        <v>12.973000000000001</v>
      </c>
      <c r="M285" s="238">
        <v>0</v>
      </c>
      <c r="N285" s="3">
        <v>0</v>
      </c>
      <c r="O285" s="3">
        <v>0</v>
      </c>
      <c r="P285" s="238">
        <v>10.196</v>
      </c>
      <c r="Q285" s="240">
        <f t="shared" si="13"/>
        <v>5.0979999999999999</v>
      </c>
      <c r="R285" s="3">
        <v>0</v>
      </c>
      <c r="S285" s="3">
        <v>0</v>
      </c>
      <c r="T285" s="3">
        <v>14.721</v>
      </c>
      <c r="U285" s="3">
        <v>0</v>
      </c>
      <c r="V285" s="3">
        <v>0</v>
      </c>
      <c r="W285" s="3">
        <v>20.805</v>
      </c>
      <c r="X285" s="3">
        <v>1.2150000000000001</v>
      </c>
      <c r="Y285" s="3">
        <v>0</v>
      </c>
      <c r="Z285" s="3">
        <v>0</v>
      </c>
      <c r="AA285" s="3">
        <v>0</v>
      </c>
      <c r="AB285" s="3">
        <v>0</v>
      </c>
      <c r="AC285" s="3">
        <v>0</v>
      </c>
      <c r="AD285" s="3">
        <v>0</v>
      </c>
      <c r="AE285" s="3">
        <v>0</v>
      </c>
      <c r="AF285" s="3">
        <v>0</v>
      </c>
      <c r="AG285" s="3">
        <v>0</v>
      </c>
      <c r="AJ285" s="3">
        <f t="shared" si="12"/>
        <v>57.795000000000016</v>
      </c>
      <c r="AL285" s="3">
        <f>IFERROR(VLOOKUP(B285,Totalt!$B$1:$BD$409,MATCH("totalt tillförda bränslen:",Totalt!$B$1:$BC$1,0),FALSE),"")</f>
        <v>57.795000000000002</v>
      </c>
      <c r="AN285" s="3">
        <f t="shared" si="14"/>
        <v>1.4210854715202004E-14</v>
      </c>
    </row>
    <row r="286" spans="1:40" x14ac:dyDescent="0.25">
      <c r="B286" s="3" t="s">
        <v>295</v>
      </c>
      <c r="C286" s="3">
        <v>0</v>
      </c>
      <c r="D286" s="3">
        <v>458.87700000000001</v>
      </c>
      <c r="E286" s="3">
        <v>3.4482400000000002</v>
      </c>
      <c r="F286" s="3">
        <v>63.617800000000003</v>
      </c>
      <c r="G286" s="3">
        <v>0</v>
      </c>
      <c r="H286" s="3">
        <v>0</v>
      </c>
      <c r="I286" s="3">
        <v>17.196400000000001</v>
      </c>
      <c r="J286" s="3">
        <v>0</v>
      </c>
      <c r="K286" s="3">
        <v>10.237</v>
      </c>
      <c r="L286" s="3">
        <v>189.828</v>
      </c>
      <c r="M286" s="238">
        <v>46.880600000000001</v>
      </c>
      <c r="N286" s="3">
        <v>0</v>
      </c>
      <c r="O286" s="3">
        <v>146.20500000000001</v>
      </c>
      <c r="P286" s="238">
        <v>402.702</v>
      </c>
      <c r="Q286" s="240">
        <f t="shared" si="13"/>
        <v>201.351</v>
      </c>
      <c r="R286" s="3">
        <v>0</v>
      </c>
      <c r="S286" s="3">
        <v>184.88800000000001</v>
      </c>
      <c r="T286" s="3">
        <v>40.251600000000003</v>
      </c>
      <c r="U286" s="3">
        <v>301.298</v>
      </c>
      <c r="V286" s="3">
        <v>29.339700000000001</v>
      </c>
      <c r="W286" s="3">
        <v>50.934399999999997</v>
      </c>
      <c r="X286" s="3">
        <v>64.376599999999996</v>
      </c>
      <c r="Y286" s="3">
        <v>0</v>
      </c>
      <c r="Z286" s="3">
        <v>0</v>
      </c>
      <c r="AA286" s="3">
        <v>0</v>
      </c>
      <c r="AB286" s="3">
        <v>6.5730000000000004</v>
      </c>
      <c r="AC286" s="3">
        <v>22.475000000000001</v>
      </c>
      <c r="AD286" s="3">
        <v>7.8156999999999996</v>
      </c>
      <c r="AE286" s="3">
        <v>0</v>
      </c>
      <c r="AF286" s="3">
        <v>0</v>
      </c>
      <c r="AG286" s="3">
        <v>43.1858</v>
      </c>
      <c r="AJ286" s="3">
        <f t="shared" si="12"/>
        <v>1841.8982400000002</v>
      </c>
      <c r="AL286" s="3">
        <f>IFERROR(VLOOKUP(B286,Totalt!$B$1:$BD$409,MATCH("totalt tillförda bränslen:",Totalt!$B$1:$BC$1,0),FALSE),"")</f>
        <v>1841.8982400000004</v>
      </c>
      <c r="AN286" s="3">
        <f t="shared" si="14"/>
        <v>-2.2737367544323206E-13</v>
      </c>
    </row>
    <row r="287" spans="1:40" x14ac:dyDescent="0.25">
      <c r="B287" s="3" t="s">
        <v>296</v>
      </c>
      <c r="C287" s="3">
        <v>0</v>
      </c>
      <c r="D287" s="3">
        <v>6.2614000000000003E-2</v>
      </c>
      <c r="E287" s="3">
        <v>5.8705900000000002E-4</v>
      </c>
      <c r="F287" s="3">
        <v>1.09861E-2</v>
      </c>
      <c r="G287" s="3">
        <v>0</v>
      </c>
      <c r="H287" s="3">
        <v>0</v>
      </c>
      <c r="I287" s="3">
        <v>1.7154E-3</v>
      </c>
      <c r="J287" s="3">
        <v>0</v>
      </c>
      <c r="K287" s="3">
        <v>9.7300000000000002E-4</v>
      </c>
      <c r="L287" s="3">
        <v>3.2773400000000001E-2</v>
      </c>
      <c r="M287" s="238">
        <v>4.3358900000000002E-3</v>
      </c>
      <c r="N287" s="3">
        <v>0</v>
      </c>
      <c r="O287" s="3">
        <v>2.5256299999999999E-2</v>
      </c>
      <c r="P287" s="238">
        <v>6.8559999999999996E-2</v>
      </c>
      <c r="Q287" s="240">
        <f t="shared" si="13"/>
        <v>3.4279999999999998E-2</v>
      </c>
      <c r="R287" s="3">
        <v>0</v>
      </c>
      <c r="S287" s="3">
        <v>3.1934400000000002E-2</v>
      </c>
      <c r="T287" s="3">
        <v>1.9448400000000001E-2</v>
      </c>
      <c r="U287" s="3">
        <v>3.1509500000000003E-2</v>
      </c>
      <c r="V287" s="3">
        <v>5.4065099999999998E-3</v>
      </c>
      <c r="W287" s="3">
        <v>5.0172799999999998E-3</v>
      </c>
      <c r="X287" s="3">
        <v>8.9858899999999998E-3</v>
      </c>
      <c r="Y287" s="3">
        <v>0</v>
      </c>
      <c r="Z287" s="3">
        <v>0</v>
      </c>
      <c r="AA287" s="3">
        <v>0</v>
      </c>
      <c r="AB287" s="3">
        <v>8.4730000000000005E-4</v>
      </c>
      <c r="AC287" s="3">
        <v>2.9786999999999999E-3</v>
      </c>
      <c r="AD287" s="3">
        <v>1.3108799999999999E-3</v>
      </c>
      <c r="AE287" s="3">
        <v>0</v>
      </c>
      <c r="AF287" s="3">
        <v>0</v>
      </c>
      <c r="AG287" s="3">
        <v>7.4560800000000003E-3</v>
      </c>
      <c r="AJ287" s="3">
        <f t="shared" si="12"/>
        <v>0.28408019899999998</v>
      </c>
      <c r="AL287" s="3">
        <f>IFERROR(VLOOKUP(B287,Totalt!$B$1:$BD$409,MATCH("totalt tillförda bränslen:",Totalt!$B$1:$BC$1,0),FALSE),"")</f>
        <v>0.28408019900000003</v>
      </c>
      <c r="AN287" s="3">
        <f t="shared" si="14"/>
        <v>-5.5511151231257827E-17</v>
      </c>
    </row>
    <row r="288" spans="1:40" x14ac:dyDescent="0.25">
      <c r="A288" s="3" t="s">
        <v>297</v>
      </c>
      <c r="Q288" s="240">
        <f t="shared" si="13"/>
        <v>0</v>
      </c>
      <c r="AJ288" s="3">
        <f t="shared" si="12"/>
        <v>0</v>
      </c>
      <c r="AL288" s="3" t="str">
        <f>IFERROR(VLOOKUP(B288,Totalt!$B$1:$BD$409,MATCH("totalt tillförda bränslen:",Totalt!$B$1:$BC$1,0),FALSE),"")</f>
        <v/>
      </c>
      <c r="AN288" s="3" t="str">
        <f t="shared" si="14"/>
        <v/>
      </c>
    </row>
    <row r="289" spans="1:40" x14ac:dyDescent="0.25">
      <c r="B289" s="3" t="s">
        <v>298</v>
      </c>
      <c r="C289" s="3">
        <v>0</v>
      </c>
      <c r="D289" s="3">
        <v>0</v>
      </c>
      <c r="E289" s="3">
        <v>0</v>
      </c>
      <c r="F289" s="3">
        <v>74.888599999999997</v>
      </c>
      <c r="G289" s="3">
        <v>0</v>
      </c>
      <c r="H289" s="3">
        <v>0</v>
      </c>
      <c r="I289" s="3">
        <v>1.0987</v>
      </c>
      <c r="J289" s="3">
        <v>0</v>
      </c>
      <c r="K289" s="3">
        <v>0</v>
      </c>
      <c r="L289" s="3">
        <v>60.6297</v>
      </c>
      <c r="M289" s="238">
        <v>7.9588599999999996</v>
      </c>
      <c r="N289" s="3">
        <v>0</v>
      </c>
      <c r="O289" s="3">
        <v>33.7072</v>
      </c>
      <c r="P289" s="238">
        <v>229.06</v>
      </c>
      <c r="Q289" s="240">
        <f t="shared" si="13"/>
        <v>114.53</v>
      </c>
      <c r="R289" s="3">
        <v>0</v>
      </c>
      <c r="S289" s="3">
        <v>0</v>
      </c>
      <c r="T289" s="3">
        <v>9.7212300000000003</v>
      </c>
      <c r="U289" s="3">
        <v>0</v>
      </c>
      <c r="V289" s="3">
        <v>0</v>
      </c>
      <c r="W289" s="3">
        <v>23.062000000000001</v>
      </c>
      <c r="X289" s="3">
        <v>10.4209</v>
      </c>
      <c r="Y289" s="3">
        <v>25.1296</v>
      </c>
      <c r="Z289" s="3">
        <v>7.5999999999999998E-2</v>
      </c>
      <c r="AA289" s="3">
        <v>0</v>
      </c>
      <c r="AB289" s="3">
        <v>0</v>
      </c>
      <c r="AC289" s="3">
        <v>0</v>
      </c>
      <c r="AD289" s="3">
        <v>0</v>
      </c>
      <c r="AE289" s="3">
        <v>0</v>
      </c>
      <c r="AF289" s="3">
        <v>0</v>
      </c>
      <c r="AG289" s="3">
        <v>0</v>
      </c>
      <c r="AJ289" s="3">
        <f t="shared" si="12"/>
        <v>353.26393000000002</v>
      </c>
      <c r="AL289" s="3">
        <f>IFERROR(VLOOKUP(B289,Totalt!$B$1:$BD$409,MATCH("totalt tillförda bränslen:",Totalt!$B$1:$BC$1,0),FALSE),"")</f>
        <v>353.26393000000002</v>
      </c>
      <c r="AN289" s="3">
        <f t="shared" si="14"/>
        <v>0</v>
      </c>
    </row>
    <row r="290" spans="1:40" x14ac:dyDescent="0.25">
      <c r="B290" s="3" t="s">
        <v>299</v>
      </c>
      <c r="C290" s="3">
        <v>0</v>
      </c>
      <c r="D290" s="3">
        <v>0</v>
      </c>
      <c r="E290" s="3">
        <v>0</v>
      </c>
      <c r="F290" s="3">
        <v>0.78164100000000003</v>
      </c>
      <c r="G290" s="3">
        <v>0</v>
      </c>
      <c r="H290" s="3">
        <v>0</v>
      </c>
      <c r="I290" s="3">
        <v>0</v>
      </c>
      <c r="J290" s="3">
        <v>0</v>
      </c>
      <c r="K290" s="3">
        <v>0</v>
      </c>
      <c r="L290" s="3">
        <v>7.0484299999999998</v>
      </c>
      <c r="M290" s="238">
        <v>0.77390199999999998</v>
      </c>
      <c r="N290" s="3">
        <v>0</v>
      </c>
      <c r="O290" s="3">
        <v>0</v>
      </c>
      <c r="P290" s="238">
        <v>8.56</v>
      </c>
      <c r="Q290" s="240">
        <f t="shared" si="13"/>
        <v>4.28</v>
      </c>
      <c r="R290" s="3">
        <v>0</v>
      </c>
      <c r="S290" s="3">
        <v>0</v>
      </c>
      <c r="T290" s="3">
        <v>0</v>
      </c>
      <c r="U290" s="3">
        <v>0</v>
      </c>
      <c r="V290" s="3">
        <v>0</v>
      </c>
      <c r="W290" s="3">
        <v>0</v>
      </c>
      <c r="X290" s="3">
        <v>1.7</v>
      </c>
      <c r="Y290" s="3">
        <v>0</v>
      </c>
      <c r="Z290" s="3">
        <v>0</v>
      </c>
      <c r="AA290" s="3">
        <v>0</v>
      </c>
      <c r="AB290" s="3">
        <v>0</v>
      </c>
      <c r="AC290" s="3">
        <v>0</v>
      </c>
      <c r="AD290" s="3">
        <v>0</v>
      </c>
      <c r="AE290" s="3">
        <v>0</v>
      </c>
      <c r="AF290" s="3">
        <v>0</v>
      </c>
      <c r="AG290" s="3">
        <v>0</v>
      </c>
      <c r="AJ290" s="3">
        <f t="shared" si="12"/>
        <v>13.810070999999999</v>
      </c>
      <c r="AL290" s="3">
        <f>IFERROR(VLOOKUP(B290,Totalt!$B$1:$BD$409,MATCH("totalt tillförda bränslen:",Totalt!$B$1:$BC$1,0),FALSE),"")</f>
        <v>13.810071000000001</v>
      </c>
      <c r="AN290" s="3">
        <f t="shared" si="14"/>
        <v>-1.7763568394002505E-15</v>
      </c>
    </row>
    <row r="291" spans="1:40" x14ac:dyDescent="0.25">
      <c r="A291" s="3" t="s">
        <v>300</v>
      </c>
      <c r="Q291" s="240">
        <f t="shared" si="13"/>
        <v>0</v>
      </c>
      <c r="AJ291" s="3">
        <f t="shared" si="12"/>
        <v>0</v>
      </c>
      <c r="AL291" s="3" t="str">
        <f>IFERROR(VLOOKUP(B291,Totalt!$B$1:$BD$409,MATCH("totalt tillförda bränslen:",Totalt!$B$1:$BC$1,0),FALSE),"")</f>
        <v/>
      </c>
      <c r="AN291" s="3" t="str">
        <f t="shared" si="14"/>
        <v/>
      </c>
    </row>
    <row r="292" spans="1:40" x14ac:dyDescent="0.25">
      <c r="B292" s="3" t="s">
        <v>301</v>
      </c>
      <c r="C292" s="3">
        <v>0</v>
      </c>
      <c r="D292" s="3">
        <v>0</v>
      </c>
      <c r="E292" s="3">
        <v>0</v>
      </c>
      <c r="F292" s="3">
        <v>0</v>
      </c>
      <c r="G292" s="3">
        <v>20.593</v>
      </c>
      <c r="H292" s="3">
        <v>0</v>
      </c>
      <c r="I292" s="3">
        <v>1.8582000000000001</v>
      </c>
      <c r="J292" s="3">
        <v>0</v>
      </c>
      <c r="K292" s="3">
        <v>6.5033000000000003</v>
      </c>
      <c r="L292" s="3">
        <v>0</v>
      </c>
      <c r="M292" s="238">
        <v>0</v>
      </c>
      <c r="N292" s="3">
        <v>0</v>
      </c>
      <c r="O292" s="3">
        <v>0</v>
      </c>
      <c r="P292" s="238">
        <v>0</v>
      </c>
      <c r="Q292" s="240">
        <f t="shared" si="13"/>
        <v>0</v>
      </c>
      <c r="R292" s="3">
        <v>0</v>
      </c>
      <c r="S292" s="3">
        <v>0</v>
      </c>
      <c r="T292" s="3">
        <v>0</v>
      </c>
      <c r="U292" s="3">
        <v>0</v>
      </c>
      <c r="V292" s="3">
        <v>60.006999999999998</v>
      </c>
      <c r="W292" s="3">
        <v>0</v>
      </c>
      <c r="X292" s="3">
        <v>16.169</v>
      </c>
      <c r="Y292" s="3">
        <v>0</v>
      </c>
      <c r="Z292" s="3">
        <v>0</v>
      </c>
      <c r="AA292" s="3">
        <v>284.80500000000001</v>
      </c>
      <c r="AB292" s="3">
        <v>189.364</v>
      </c>
      <c r="AC292" s="3">
        <v>378.25</v>
      </c>
      <c r="AD292" s="3">
        <v>0</v>
      </c>
      <c r="AE292" s="3">
        <v>0</v>
      </c>
      <c r="AF292" s="3">
        <v>0</v>
      </c>
      <c r="AG292" s="3">
        <v>0</v>
      </c>
      <c r="AJ292" s="3">
        <f t="shared" si="12"/>
        <v>957.54949999999997</v>
      </c>
      <c r="AL292" s="3">
        <f>IFERROR(VLOOKUP(B292,Totalt!$B$1:$BD$409,MATCH("totalt tillförda bränslen:",Totalt!$B$1:$BC$1,0),FALSE),"")</f>
        <v>957.54949999999997</v>
      </c>
      <c r="AN292" s="3">
        <f t="shared" si="14"/>
        <v>0</v>
      </c>
    </row>
    <row r="293" spans="1:40" x14ac:dyDescent="0.25">
      <c r="A293" s="3" t="s">
        <v>302</v>
      </c>
      <c r="Q293" s="240">
        <f t="shared" si="13"/>
        <v>0</v>
      </c>
      <c r="AJ293" s="3">
        <f t="shared" si="12"/>
        <v>0</v>
      </c>
      <c r="AL293" s="3" t="str">
        <f>IFERROR(VLOOKUP(B293,Totalt!$B$1:$BD$409,MATCH("totalt tillförda bränslen:",Totalt!$B$1:$BC$1,0),FALSE),"")</f>
        <v/>
      </c>
      <c r="AN293" s="3" t="str">
        <f t="shared" si="14"/>
        <v/>
      </c>
    </row>
    <row r="294" spans="1:40" x14ac:dyDescent="0.25">
      <c r="B294" s="3" t="s">
        <v>303</v>
      </c>
      <c r="C294" s="3">
        <v>0</v>
      </c>
      <c r="D294" s="3">
        <v>0</v>
      </c>
      <c r="E294" s="3">
        <v>0</v>
      </c>
      <c r="F294" s="3">
        <v>0</v>
      </c>
      <c r="G294" s="3">
        <v>0</v>
      </c>
      <c r="H294" s="3">
        <v>0</v>
      </c>
      <c r="I294" s="3">
        <v>3.0000000000000001E-3</v>
      </c>
      <c r="J294" s="3">
        <v>0</v>
      </c>
      <c r="K294" s="3">
        <v>0</v>
      </c>
      <c r="L294" s="3">
        <v>0</v>
      </c>
      <c r="M294" s="238">
        <v>0</v>
      </c>
      <c r="N294" s="3">
        <v>0</v>
      </c>
      <c r="O294" s="3">
        <v>0</v>
      </c>
      <c r="P294" s="238">
        <v>0</v>
      </c>
      <c r="Q294" s="240">
        <f t="shared" si="13"/>
        <v>0</v>
      </c>
      <c r="R294" s="3">
        <v>16.52</v>
      </c>
      <c r="S294" s="3">
        <v>0</v>
      </c>
      <c r="T294" s="3">
        <v>0</v>
      </c>
      <c r="U294" s="3">
        <v>0</v>
      </c>
      <c r="V294" s="3">
        <v>0</v>
      </c>
      <c r="W294" s="3">
        <v>0</v>
      </c>
      <c r="X294" s="3">
        <v>0.05</v>
      </c>
      <c r="Y294" s="3">
        <v>0</v>
      </c>
      <c r="Z294" s="3">
        <v>0</v>
      </c>
      <c r="AA294" s="3">
        <v>0</v>
      </c>
      <c r="AB294" s="3">
        <v>0</v>
      </c>
      <c r="AC294" s="3">
        <v>0</v>
      </c>
      <c r="AD294" s="3">
        <v>0</v>
      </c>
      <c r="AE294" s="3">
        <v>0</v>
      </c>
      <c r="AF294" s="3">
        <v>0</v>
      </c>
      <c r="AG294" s="3">
        <v>0</v>
      </c>
      <c r="AJ294" s="3">
        <f t="shared" si="12"/>
        <v>16.573</v>
      </c>
      <c r="AL294" s="3">
        <f>IFERROR(VLOOKUP(B294,Totalt!$B$1:$BD$409,MATCH("totalt tillförda bränslen:",Totalt!$B$1:$BC$1,0),FALSE),"")</f>
        <v>16.573</v>
      </c>
      <c r="AN294" s="3">
        <f t="shared" si="14"/>
        <v>0</v>
      </c>
    </row>
    <row r="295" spans="1:40" x14ac:dyDescent="0.25">
      <c r="B295" s="3" t="s">
        <v>304</v>
      </c>
      <c r="C295" s="3">
        <v>0</v>
      </c>
      <c r="D295" s="3">
        <v>0</v>
      </c>
      <c r="E295" s="3">
        <v>0</v>
      </c>
      <c r="F295" s="3">
        <v>3.5161899999999999</v>
      </c>
      <c r="G295" s="3">
        <v>0</v>
      </c>
      <c r="H295" s="3">
        <v>0.50900000000000001</v>
      </c>
      <c r="I295" s="3">
        <v>2.7E-2</v>
      </c>
      <c r="J295" s="3">
        <v>0</v>
      </c>
      <c r="K295" s="3">
        <v>0</v>
      </c>
      <c r="L295" s="3">
        <v>54.685600000000001</v>
      </c>
      <c r="M295" s="238">
        <v>0.97313400000000005</v>
      </c>
      <c r="N295" s="3">
        <v>0</v>
      </c>
      <c r="O295" s="3">
        <v>0</v>
      </c>
      <c r="P295" s="238">
        <v>47.893999999999998</v>
      </c>
      <c r="Q295" s="240">
        <f t="shared" si="13"/>
        <v>23.946999999999999</v>
      </c>
      <c r="R295" s="3">
        <v>0</v>
      </c>
      <c r="S295" s="3">
        <v>0</v>
      </c>
      <c r="T295" s="3">
        <v>46.798900000000003</v>
      </c>
      <c r="U295" s="3">
        <v>0</v>
      </c>
      <c r="V295" s="3">
        <v>0</v>
      </c>
      <c r="W295" s="3">
        <v>0</v>
      </c>
      <c r="X295" s="3">
        <v>3.93513</v>
      </c>
      <c r="Y295" s="3">
        <v>0</v>
      </c>
      <c r="Z295" s="3">
        <v>0</v>
      </c>
      <c r="AA295" s="3">
        <v>0</v>
      </c>
      <c r="AB295" s="3">
        <v>0</v>
      </c>
      <c r="AC295" s="3">
        <v>0</v>
      </c>
      <c r="AD295" s="3">
        <v>0</v>
      </c>
      <c r="AE295" s="3">
        <v>0</v>
      </c>
      <c r="AF295" s="3">
        <v>0</v>
      </c>
      <c r="AG295" s="3">
        <v>0</v>
      </c>
      <c r="AJ295" s="3">
        <f t="shared" si="12"/>
        <v>133.41882000000001</v>
      </c>
      <c r="AL295" s="3">
        <f>IFERROR(VLOOKUP(B295,Totalt!$B$1:$BD$409,MATCH("totalt tillförda bränslen:",Totalt!$B$1:$BC$1,0),FALSE),"")</f>
        <v>133.41881999999998</v>
      </c>
      <c r="AN295" s="3">
        <f t="shared" si="14"/>
        <v>2.8421709430404007E-14</v>
      </c>
    </row>
    <row r="296" spans="1:40" x14ac:dyDescent="0.25">
      <c r="B296" s="3" t="s">
        <v>305</v>
      </c>
      <c r="C296" s="3">
        <v>0</v>
      </c>
      <c r="D296" s="3">
        <v>0</v>
      </c>
      <c r="E296" s="3">
        <v>0</v>
      </c>
      <c r="F296" s="3">
        <v>0</v>
      </c>
      <c r="G296" s="3">
        <v>0</v>
      </c>
      <c r="H296" s="3">
        <v>0.84099999999999997</v>
      </c>
      <c r="I296" s="3">
        <v>0.95899999999999996</v>
      </c>
      <c r="J296" s="3">
        <v>0</v>
      </c>
      <c r="K296" s="3">
        <v>0</v>
      </c>
      <c r="L296" s="3">
        <v>0</v>
      </c>
      <c r="M296" s="238">
        <v>0</v>
      </c>
      <c r="N296" s="3">
        <v>0</v>
      </c>
      <c r="O296" s="3">
        <v>0</v>
      </c>
      <c r="P296" s="238">
        <v>7.6360000000000001</v>
      </c>
      <c r="Q296" s="240">
        <f t="shared" si="13"/>
        <v>3.8180000000000001</v>
      </c>
      <c r="R296" s="3">
        <v>0</v>
      </c>
      <c r="S296" s="3">
        <v>0</v>
      </c>
      <c r="T296" s="3">
        <v>21.779</v>
      </c>
      <c r="U296" s="3">
        <v>0</v>
      </c>
      <c r="V296" s="3">
        <v>0</v>
      </c>
      <c r="W296" s="3">
        <v>0</v>
      </c>
      <c r="X296" s="3">
        <v>0.60099999999999998</v>
      </c>
      <c r="Y296" s="3">
        <v>0</v>
      </c>
      <c r="Z296" s="3">
        <v>0</v>
      </c>
      <c r="AA296" s="3">
        <v>0</v>
      </c>
      <c r="AB296" s="3">
        <v>0</v>
      </c>
      <c r="AC296" s="3">
        <v>0</v>
      </c>
      <c r="AD296" s="3">
        <v>0</v>
      </c>
      <c r="AE296" s="3">
        <v>0</v>
      </c>
      <c r="AF296" s="3">
        <v>0</v>
      </c>
      <c r="AG296" s="3">
        <v>0</v>
      </c>
      <c r="AJ296" s="3">
        <f t="shared" si="12"/>
        <v>27.998000000000001</v>
      </c>
      <c r="AL296" s="3">
        <f>IFERROR(VLOOKUP(B296,Totalt!$B$1:$BD$409,MATCH("totalt tillförda bränslen:",Totalt!$B$1:$BC$1,0),FALSE),"")</f>
        <v>27.998000000000001</v>
      </c>
      <c r="AN296" s="3">
        <f t="shared" si="14"/>
        <v>0</v>
      </c>
    </row>
    <row r="297" spans="1:40" x14ac:dyDescent="0.25">
      <c r="A297" s="3" t="s">
        <v>306</v>
      </c>
      <c r="Q297" s="240">
        <f t="shared" si="13"/>
        <v>0</v>
      </c>
      <c r="AJ297" s="3">
        <f t="shared" si="12"/>
        <v>0</v>
      </c>
      <c r="AL297" s="3" t="str">
        <f>IFERROR(VLOOKUP(B297,Totalt!$B$1:$BD$409,MATCH("totalt tillförda bränslen:",Totalt!$B$1:$BC$1,0),FALSE),"")</f>
        <v/>
      </c>
      <c r="AN297" s="3" t="str">
        <f t="shared" si="14"/>
        <v/>
      </c>
    </row>
    <row r="298" spans="1:40" x14ac:dyDescent="0.25">
      <c r="B298" s="3" t="s">
        <v>307</v>
      </c>
      <c r="C298" s="3">
        <v>0</v>
      </c>
      <c r="D298" s="3">
        <v>0</v>
      </c>
      <c r="E298" s="3">
        <v>0</v>
      </c>
      <c r="F298" s="3">
        <v>2.29704</v>
      </c>
      <c r="G298" s="3">
        <v>0</v>
      </c>
      <c r="H298" s="3">
        <v>0</v>
      </c>
      <c r="I298" s="3">
        <v>1.62087</v>
      </c>
      <c r="J298" s="3">
        <v>0</v>
      </c>
      <c r="K298" s="3">
        <v>0</v>
      </c>
      <c r="L298" s="3">
        <v>50.5182</v>
      </c>
      <c r="M298" s="238">
        <v>3.3180100000000001</v>
      </c>
      <c r="N298" s="3">
        <v>0</v>
      </c>
      <c r="O298" s="3">
        <v>0</v>
      </c>
      <c r="P298" s="238">
        <v>0</v>
      </c>
      <c r="Q298" s="240">
        <f t="shared" si="13"/>
        <v>0</v>
      </c>
      <c r="R298" s="3">
        <v>0</v>
      </c>
      <c r="S298" s="3">
        <v>79.509</v>
      </c>
      <c r="T298" s="3">
        <v>10.573</v>
      </c>
      <c r="U298" s="3">
        <v>0</v>
      </c>
      <c r="V298" s="3">
        <v>0</v>
      </c>
      <c r="W298" s="3">
        <v>0</v>
      </c>
      <c r="X298" s="3">
        <v>3.46801</v>
      </c>
      <c r="Y298" s="3">
        <v>0</v>
      </c>
      <c r="Z298" s="3">
        <v>0</v>
      </c>
      <c r="AA298" s="3">
        <v>0</v>
      </c>
      <c r="AB298" s="3">
        <v>0</v>
      </c>
      <c r="AC298" s="3">
        <v>0</v>
      </c>
      <c r="AD298" s="3">
        <v>0</v>
      </c>
      <c r="AE298" s="3">
        <v>0</v>
      </c>
      <c r="AF298" s="3">
        <v>0</v>
      </c>
      <c r="AG298" s="3">
        <v>0</v>
      </c>
      <c r="AJ298" s="3">
        <f t="shared" si="12"/>
        <v>147.98612000000003</v>
      </c>
      <c r="AL298" s="3">
        <f>IFERROR(VLOOKUP(B298,Totalt!$B$1:$BD$409,MATCH("totalt tillförda bränslen:",Totalt!$B$1:$BC$1,0),FALSE),"")</f>
        <v>147.98612</v>
      </c>
      <c r="AN298" s="3">
        <f t="shared" si="14"/>
        <v>2.8421709430404007E-14</v>
      </c>
    </row>
    <row r="299" spans="1:40" x14ac:dyDescent="0.25">
      <c r="A299" s="3" t="s">
        <v>308</v>
      </c>
      <c r="Q299" s="240">
        <f t="shared" si="13"/>
        <v>0</v>
      </c>
      <c r="AJ299" s="3">
        <f t="shared" si="12"/>
        <v>0</v>
      </c>
      <c r="AL299" s="3" t="str">
        <f>IFERROR(VLOOKUP(B299,Totalt!$B$1:$BD$409,MATCH("totalt tillförda bränslen:",Totalt!$B$1:$BC$1,0),FALSE),"")</f>
        <v/>
      </c>
      <c r="AN299" s="3" t="str">
        <f t="shared" si="14"/>
        <v/>
      </c>
    </row>
    <row r="300" spans="1:40" x14ac:dyDescent="0.25">
      <c r="B300" s="3" t="s">
        <v>309</v>
      </c>
      <c r="C300" s="3">
        <v>0</v>
      </c>
      <c r="D300" s="3">
        <v>0</v>
      </c>
      <c r="E300" s="3">
        <v>0</v>
      </c>
      <c r="F300" s="3">
        <v>0</v>
      </c>
      <c r="G300" s="3">
        <v>0</v>
      </c>
      <c r="H300" s="3">
        <v>0</v>
      </c>
      <c r="I300" s="3">
        <v>0.04</v>
      </c>
      <c r="J300" s="3">
        <v>0</v>
      </c>
      <c r="K300" s="3">
        <v>0</v>
      </c>
      <c r="L300" s="3">
        <v>0</v>
      </c>
      <c r="M300" s="238">
        <v>0</v>
      </c>
      <c r="N300" s="3">
        <v>0</v>
      </c>
      <c r="O300" s="3">
        <v>0</v>
      </c>
      <c r="P300" s="238">
        <v>0</v>
      </c>
      <c r="Q300" s="240">
        <f t="shared" si="13"/>
        <v>0</v>
      </c>
      <c r="R300" s="3">
        <v>0</v>
      </c>
      <c r="S300" s="3">
        <v>0</v>
      </c>
      <c r="T300" s="3">
        <v>0</v>
      </c>
      <c r="U300" s="3">
        <v>0</v>
      </c>
      <c r="V300" s="3">
        <v>0</v>
      </c>
      <c r="W300" s="3">
        <v>0</v>
      </c>
      <c r="X300" s="3">
        <v>3.5000000000000003E-2</v>
      </c>
      <c r="Y300" s="3">
        <v>0</v>
      </c>
      <c r="Z300" s="3">
        <v>2.3090000000000002</v>
      </c>
      <c r="AA300" s="3">
        <v>0</v>
      </c>
      <c r="AB300" s="3">
        <v>0</v>
      </c>
      <c r="AC300" s="3">
        <v>0</v>
      </c>
      <c r="AD300" s="3">
        <v>0</v>
      </c>
      <c r="AE300" s="3">
        <v>0</v>
      </c>
      <c r="AF300" s="3">
        <v>0</v>
      </c>
      <c r="AG300" s="3">
        <v>0</v>
      </c>
      <c r="AJ300" s="3">
        <f t="shared" si="12"/>
        <v>2.3840000000000003</v>
      </c>
      <c r="AL300" s="3">
        <f>IFERROR(VLOOKUP(B300,Totalt!$B$1:$BD$409,MATCH("totalt tillförda bränslen:",Totalt!$B$1:$BC$1,0),FALSE),"")</f>
        <v>2.3840000000000003</v>
      </c>
      <c r="AN300" s="3">
        <f t="shared" si="14"/>
        <v>0</v>
      </c>
    </row>
    <row r="301" spans="1:40" x14ac:dyDescent="0.25">
      <c r="B301" s="3" t="s">
        <v>310</v>
      </c>
      <c r="C301" s="3">
        <v>0</v>
      </c>
      <c r="D301" s="3">
        <v>0</v>
      </c>
      <c r="E301" s="3">
        <v>0</v>
      </c>
      <c r="F301" s="3">
        <v>0</v>
      </c>
      <c r="G301" s="3">
        <v>0</v>
      </c>
      <c r="H301" s="3">
        <v>0</v>
      </c>
      <c r="I301" s="3">
        <v>1.05</v>
      </c>
      <c r="J301" s="3">
        <v>0</v>
      </c>
      <c r="K301" s="3">
        <v>0</v>
      </c>
      <c r="L301" s="3">
        <v>0</v>
      </c>
      <c r="M301" s="238">
        <v>0</v>
      </c>
      <c r="N301" s="3">
        <v>0</v>
      </c>
      <c r="O301" s="3">
        <v>0</v>
      </c>
      <c r="P301" s="238">
        <v>2.012</v>
      </c>
      <c r="Q301" s="240">
        <f t="shared" si="13"/>
        <v>1.006</v>
      </c>
      <c r="R301" s="3">
        <v>0</v>
      </c>
      <c r="S301" s="3">
        <v>0</v>
      </c>
      <c r="T301" s="3">
        <v>11.72</v>
      </c>
      <c r="U301" s="3">
        <v>0</v>
      </c>
      <c r="V301" s="3">
        <v>0</v>
      </c>
      <c r="W301" s="3">
        <v>0</v>
      </c>
      <c r="X301" s="3">
        <v>0.24099999999999999</v>
      </c>
      <c r="Y301" s="3">
        <v>0</v>
      </c>
      <c r="Z301" s="3">
        <v>0</v>
      </c>
      <c r="AA301" s="3">
        <v>0</v>
      </c>
      <c r="AB301" s="3">
        <v>0</v>
      </c>
      <c r="AC301" s="3">
        <v>0</v>
      </c>
      <c r="AD301" s="3">
        <v>0</v>
      </c>
      <c r="AE301" s="3">
        <v>0</v>
      </c>
      <c r="AF301" s="3">
        <v>0</v>
      </c>
      <c r="AG301" s="3">
        <v>0</v>
      </c>
      <c r="AJ301" s="3">
        <f t="shared" si="12"/>
        <v>14.016999999999999</v>
      </c>
      <c r="AL301" s="3">
        <f>IFERROR(VLOOKUP(B301,Totalt!$B$1:$BD$409,MATCH("totalt tillförda bränslen:",Totalt!$B$1:$BC$1,0),FALSE),"")</f>
        <v>14.017000000000001</v>
      </c>
      <c r="AN301" s="3">
        <f t="shared" si="14"/>
        <v>-1.7763568394002505E-15</v>
      </c>
    </row>
    <row r="302" spans="1:40" x14ac:dyDescent="0.25">
      <c r="B302" s="3" t="s">
        <v>311</v>
      </c>
      <c r="C302" s="3">
        <v>0</v>
      </c>
      <c r="D302" s="3">
        <v>0</v>
      </c>
      <c r="E302" s="3">
        <v>0</v>
      </c>
      <c r="F302" s="3">
        <v>0</v>
      </c>
      <c r="G302" s="3">
        <v>0</v>
      </c>
      <c r="H302" s="3">
        <v>0</v>
      </c>
      <c r="I302" s="3">
        <v>0.22700000000000001</v>
      </c>
      <c r="J302" s="3">
        <v>1.76</v>
      </c>
      <c r="K302" s="3">
        <v>0</v>
      </c>
      <c r="L302" s="3">
        <v>120.86</v>
      </c>
      <c r="M302" s="238">
        <v>3.1986300000000001</v>
      </c>
      <c r="N302" s="3">
        <v>0</v>
      </c>
      <c r="O302" s="3">
        <v>0</v>
      </c>
      <c r="P302" s="238">
        <v>53.46</v>
      </c>
      <c r="Q302" s="240">
        <f t="shared" si="13"/>
        <v>26.73</v>
      </c>
      <c r="R302" s="3">
        <v>0</v>
      </c>
      <c r="S302" s="3">
        <v>0</v>
      </c>
      <c r="T302" s="3">
        <v>0</v>
      </c>
      <c r="U302" s="3">
        <v>0</v>
      </c>
      <c r="V302" s="3">
        <v>0</v>
      </c>
      <c r="W302" s="3">
        <v>0</v>
      </c>
      <c r="X302" s="3">
        <v>4.09863</v>
      </c>
      <c r="Y302" s="3">
        <v>0</v>
      </c>
      <c r="Z302" s="3">
        <v>0</v>
      </c>
      <c r="AA302" s="3">
        <v>0</v>
      </c>
      <c r="AB302" s="3">
        <v>0</v>
      </c>
      <c r="AC302" s="3">
        <v>0</v>
      </c>
      <c r="AD302" s="3">
        <v>0</v>
      </c>
      <c r="AE302" s="3">
        <v>0</v>
      </c>
      <c r="AF302" s="3">
        <v>0</v>
      </c>
      <c r="AG302" s="3">
        <v>0</v>
      </c>
      <c r="AJ302" s="3">
        <f t="shared" si="12"/>
        <v>153.67562999999996</v>
      </c>
      <c r="AL302" s="3">
        <f>IFERROR(VLOOKUP(B302,Totalt!$B$1:$BD$409,MATCH("totalt tillförda bränslen:",Totalt!$B$1:$BC$1,0),FALSE),"")</f>
        <v>153.67563000000001</v>
      </c>
      <c r="AN302" s="3">
        <f t="shared" si="14"/>
        <v>-5.6843418860808015E-14</v>
      </c>
    </row>
    <row r="303" spans="1:40" x14ac:dyDescent="0.25">
      <c r="A303" s="3" t="s">
        <v>312</v>
      </c>
      <c r="Q303" s="240">
        <f t="shared" si="13"/>
        <v>0</v>
      </c>
      <c r="AJ303" s="3">
        <f t="shared" si="12"/>
        <v>0</v>
      </c>
      <c r="AL303" s="3" t="str">
        <f>IFERROR(VLOOKUP(B303,Totalt!$B$1:$BD$409,MATCH("totalt tillförda bränslen:",Totalt!$B$1:$BC$1,0),FALSE),"")</f>
        <v/>
      </c>
      <c r="AN303" s="3" t="str">
        <f t="shared" si="14"/>
        <v/>
      </c>
    </row>
    <row r="304" spans="1:40" x14ac:dyDescent="0.25">
      <c r="B304" s="3" t="s">
        <v>313</v>
      </c>
      <c r="C304" s="3">
        <v>0</v>
      </c>
      <c r="D304" s="3">
        <v>0</v>
      </c>
      <c r="E304" s="3">
        <v>0</v>
      </c>
      <c r="F304" s="3">
        <v>0</v>
      </c>
      <c r="G304" s="3">
        <v>0</v>
      </c>
      <c r="H304" s="3">
        <v>0.19</v>
      </c>
      <c r="I304" s="3">
        <v>0</v>
      </c>
      <c r="J304" s="3">
        <v>0</v>
      </c>
      <c r="K304" s="3">
        <v>0</v>
      </c>
      <c r="L304" s="3">
        <v>48.5</v>
      </c>
      <c r="M304" s="238">
        <v>0</v>
      </c>
      <c r="N304" s="3">
        <v>0</v>
      </c>
      <c r="O304" s="3">
        <v>0</v>
      </c>
      <c r="P304" s="238">
        <v>0</v>
      </c>
      <c r="Q304" s="240">
        <f t="shared" si="13"/>
        <v>0</v>
      </c>
      <c r="R304" s="3">
        <v>0</v>
      </c>
      <c r="S304" s="3">
        <v>0</v>
      </c>
      <c r="T304" s="3">
        <v>0</v>
      </c>
      <c r="U304" s="3">
        <v>0</v>
      </c>
      <c r="V304" s="3">
        <v>0</v>
      </c>
      <c r="W304" s="3">
        <v>0</v>
      </c>
      <c r="X304" s="3">
        <v>0.9</v>
      </c>
      <c r="Y304" s="3">
        <v>0</v>
      </c>
      <c r="Z304" s="3">
        <v>0</v>
      </c>
      <c r="AA304" s="3">
        <v>0</v>
      </c>
      <c r="AB304" s="3">
        <v>0</v>
      </c>
      <c r="AC304" s="3">
        <v>0</v>
      </c>
      <c r="AD304" s="3">
        <v>0</v>
      </c>
      <c r="AE304" s="3">
        <v>1.4890000000000001</v>
      </c>
      <c r="AF304" s="3">
        <v>0</v>
      </c>
      <c r="AG304" s="3">
        <v>0</v>
      </c>
      <c r="AJ304" s="3">
        <f t="shared" si="12"/>
        <v>51.078999999999994</v>
      </c>
      <c r="AL304" s="3">
        <f>IFERROR(VLOOKUP(B304,Totalt!$B$1:$BD$409,MATCH("totalt tillförda bränslen:",Totalt!$B$1:$BC$1,0),FALSE),"")</f>
        <v>51.078999999999994</v>
      </c>
      <c r="AN304" s="3">
        <f t="shared" si="14"/>
        <v>0</v>
      </c>
    </row>
    <row r="305" spans="1:40" x14ac:dyDescent="0.25">
      <c r="A305" s="3" t="s">
        <v>314</v>
      </c>
      <c r="Q305" s="240">
        <f t="shared" si="13"/>
        <v>0</v>
      </c>
      <c r="AJ305" s="3">
        <f t="shared" si="12"/>
        <v>0</v>
      </c>
      <c r="AL305" s="3" t="str">
        <f>IFERROR(VLOOKUP(B305,Totalt!$B$1:$BD$409,MATCH("totalt tillförda bränslen:",Totalt!$B$1:$BC$1,0),FALSE),"")</f>
        <v/>
      </c>
      <c r="AN305" s="3" t="str">
        <f t="shared" si="14"/>
        <v/>
      </c>
    </row>
    <row r="306" spans="1:40" x14ac:dyDescent="0.25">
      <c r="B306" s="3" t="s">
        <v>315</v>
      </c>
      <c r="C306" s="3">
        <v>0</v>
      </c>
      <c r="D306" s="3">
        <v>0</v>
      </c>
      <c r="E306" s="3">
        <v>0</v>
      </c>
      <c r="F306" s="3">
        <v>27</v>
      </c>
      <c r="G306" s="3">
        <v>31</v>
      </c>
      <c r="H306" s="3">
        <v>0</v>
      </c>
      <c r="I306" s="3">
        <v>1</v>
      </c>
      <c r="J306" s="3">
        <v>0.3</v>
      </c>
      <c r="K306" s="3">
        <v>0</v>
      </c>
      <c r="L306" s="3">
        <v>7</v>
      </c>
      <c r="M306" s="238">
        <v>0</v>
      </c>
      <c r="N306" s="3">
        <v>0</v>
      </c>
      <c r="O306" s="3">
        <v>0</v>
      </c>
      <c r="P306" s="238">
        <v>23.4</v>
      </c>
      <c r="Q306" s="240">
        <f t="shared" si="13"/>
        <v>11.7</v>
      </c>
      <c r="R306" s="3">
        <v>0.4</v>
      </c>
      <c r="S306" s="3">
        <v>6</v>
      </c>
      <c r="T306" s="3">
        <v>26</v>
      </c>
      <c r="U306" s="3">
        <v>0</v>
      </c>
      <c r="V306" s="3">
        <v>0</v>
      </c>
      <c r="W306" s="3">
        <v>0</v>
      </c>
      <c r="X306" s="3">
        <v>2.2999999999999998</v>
      </c>
      <c r="Y306" s="3">
        <v>0</v>
      </c>
      <c r="Z306" s="3">
        <v>33</v>
      </c>
      <c r="AA306" s="3">
        <v>0</v>
      </c>
      <c r="AB306" s="3">
        <v>1.6</v>
      </c>
      <c r="AC306" s="3">
        <v>2.2000000000000002</v>
      </c>
      <c r="AD306" s="3">
        <v>0</v>
      </c>
      <c r="AE306" s="3">
        <v>0</v>
      </c>
      <c r="AF306" s="3">
        <v>0</v>
      </c>
      <c r="AG306" s="3">
        <v>0</v>
      </c>
      <c r="AJ306" s="3">
        <f t="shared" si="12"/>
        <v>149.5</v>
      </c>
      <c r="AL306" s="3">
        <f>IFERROR(VLOOKUP(B306,Totalt!$B$1:$BD$409,MATCH("totalt tillförda bränslen:",Totalt!$B$1:$BC$1,0),FALSE),"")</f>
        <v>149.5</v>
      </c>
      <c r="AN306" s="3">
        <f t="shared" si="14"/>
        <v>0</v>
      </c>
    </row>
    <row r="307" spans="1:40" x14ac:dyDescent="0.25">
      <c r="A307" s="3" t="s">
        <v>316</v>
      </c>
      <c r="Q307" s="240">
        <f t="shared" si="13"/>
        <v>0</v>
      </c>
      <c r="AJ307" s="3">
        <f t="shared" si="12"/>
        <v>0</v>
      </c>
      <c r="AL307" s="3" t="str">
        <f>IFERROR(VLOOKUP(B307,Totalt!$B$1:$BD$409,MATCH("totalt tillförda bränslen:",Totalt!$B$1:$BC$1,0),FALSE),"")</f>
        <v/>
      </c>
      <c r="AN307" s="3" t="str">
        <f t="shared" si="14"/>
        <v/>
      </c>
    </row>
    <row r="308" spans="1:40" x14ac:dyDescent="0.25">
      <c r="B308" s="3" t="s">
        <v>317</v>
      </c>
      <c r="C308" s="3">
        <v>0</v>
      </c>
      <c r="D308" s="3">
        <v>0</v>
      </c>
      <c r="E308" s="3">
        <v>0</v>
      </c>
      <c r="F308" s="3">
        <v>0</v>
      </c>
      <c r="G308" s="3">
        <v>0</v>
      </c>
      <c r="H308" s="3">
        <v>0</v>
      </c>
      <c r="I308" s="3">
        <v>0</v>
      </c>
      <c r="J308" s="3">
        <v>0</v>
      </c>
      <c r="K308" s="3">
        <v>0</v>
      </c>
      <c r="L308" s="3">
        <v>0</v>
      </c>
      <c r="M308" s="238">
        <v>0</v>
      </c>
      <c r="N308" s="3">
        <v>0</v>
      </c>
      <c r="O308" s="3">
        <v>0</v>
      </c>
      <c r="P308" s="238">
        <v>0</v>
      </c>
      <c r="Q308" s="240">
        <f t="shared" si="13"/>
        <v>0</v>
      </c>
      <c r="R308" s="3">
        <v>89.38</v>
      </c>
      <c r="S308" s="3">
        <v>0</v>
      </c>
      <c r="T308" s="3">
        <v>0</v>
      </c>
      <c r="U308" s="3">
        <v>0</v>
      </c>
      <c r="V308" s="3">
        <v>0</v>
      </c>
      <c r="W308" s="3">
        <v>0</v>
      </c>
      <c r="X308" s="3">
        <v>2.3340000000000001</v>
      </c>
      <c r="Y308" s="3">
        <v>0</v>
      </c>
      <c r="Z308" s="3">
        <v>0</v>
      </c>
      <c r="AA308" s="3">
        <v>0</v>
      </c>
      <c r="AB308" s="3">
        <v>0</v>
      </c>
      <c r="AC308" s="3">
        <v>0</v>
      </c>
      <c r="AD308" s="3">
        <v>0</v>
      </c>
      <c r="AE308" s="3">
        <v>0</v>
      </c>
      <c r="AF308" s="3">
        <v>0</v>
      </c>
      <c r="AG308" s="3">
        <v>0</v>
      </c>
      <c r="AJ308" s="3">
        <f t="shared" si="12"/>
        <v>91.713999999999999</v>
      </c>
      <c r="AL308" s="3">
        <f>IFERROR(VLOOKUP(B308,Totalt!$B$1:$BD$409,MATCH("totalt tillförda bränslen:",Totalt!$B$1:$BC$1,0),FALSE),"")</f>
        <v>91.713999999999999</v>
      </c>
      <c r="AN308" s="3">
        <f t="shared" si="14"/>
        <v>0</v>
      </c>
    </row>
    <row r="309" spans="1:40" x14ac:dyDescent="0.25">
      <c r="A309" s="3" t="s">
        <v>318</v>
      </c>
      <c r="Q309" s="240">
        <f t="shared" si="13"/>
        <v>0</v>
      </c>
      <c r="AJ309" s="3">
        <f t="shared" si="12"/>
        <v>0</v>
      </c>
      <c r="AL309" s="3" t="str">
        <f>IFERROR(VLOOKUP(B309,Totalt!$B$1:$BD$409,MATCH("totalt tillförda bränslen:",Totalt!$B$1:$BC$1,0),FALSE),"")</f>
        <v/>
      </c>
      <c r="AN309" s="3" t="str">
        <f t="shared" si="14"/>
        <v/>
      </c>
    </row>
    <row r="310" spans="1:40" x14ac:dyDescent="0.25">
      <c r="B310" s="3" t="s">
        <v>319</v>
      </c>
      <c r="C310" s="3">
        <v>0</v>
      </c>
      <c r="D310" s="3">
        <v>0</v>
      </c>
      <c r="E310" s="3">
        <v>0</v>
      </c>
      <c r="F310" s="3">
        <v>0</v>
      </c>
      <c r="G310" s="3">
        <v>0</v>
      </c>
      <c r="H310" s="3">
        <v>0</v>
      </c>
      <c r="I310" s="3">
        <v>0</v>
      </c>
      <c r="J310" s="3">
        <v>0</v>
      </c>
      <c r="K310" s="3">
        <v>0</v>
      </c>
      <c r="L310" s="3">
        <v>0</v>
      </c>
      <c r="M310" s="238">
        <v>0</v>
      </c>
      <c r="N310" s="3">
        <v>0</v>
      </c>
      <c r="O310" s="3">
        <v>0</v>
      </c>
      <c r="P310" s="238">
        <v>0</v>
      </c>
      <c r="Q310" s="240">
        <f t="shared" si="13"/>
        <v>0</v>
      </c>
      <c r="R310" s="3">
        <v>0</v>
      </c>
      <c r="S310" s="3">
        <v>0</v>
      </c>
      <c r="T310" s="3">
        <v>0</v>
      </c>
      <c r="U310" s="3">
        <v>0</v>
      </c>
      <c r="V310" s="3">
        <v>0</v>
      </c>
      <c r="W310" s="3">
        <v>0</v>
      </c>
      <c r="X310" s="3">
        <v>0</v>
      </c>
      <c r="Y310" s="3">
        <v>0</v>
      </c>
      <c r="Z310" s="3">
        <v>0</v>
      </c>
      <c r="AA310" s="3">
        <v>0</v>
      </c>
      <c r="AB310" s="3">
        <v>0</v>
      </c>
      <c r="AC310" s="3">
        <v>0</v>
      </c>
      <c r="AD310" s="3">
        <v>0</v>
      </c>
      <c r="AE310" s="3">
        <v>0</v>
      </c>
      <c r="AF310" s="3">
        <v>0</v>
      </c>
      <c r="AG310" s="3">
        <v>0</v>
      </c>
      <c r="AJ310" s="3">
        <f t="shared" si="12"/>
        <v>0</v>
      </c>
      <c r="AL310" s="3">
        <f>IFERROR(VLOOKUP(B310,Totalt!$B$1:$BD$409,MATCH("totalt tillförda bränslen:",Totalt!$B$1:$BC$1,0),FALSE),"")</f>
        <v>0</v>
      </c>
      <c r="AN310" s="3">
        <f t="shared" si="14"/>
        <v>0</v>
      </c>
    </row>
    <row r="311" spans="1:40" x14ac:dyDescent="0.25">
      <c r="A311" s="3" t="s">
        <v>320</v>
      </c>
      <c r="Q311" s="240">
        <f t="shared" si="13"/>
        <v>0</v>
      </c>
      <c r="AJ311" s="3">
        <f t="shared" si="12"/>
        <v>0</v>
      </c>
      <c r="AL311" s="3" t="str">
        <f>IFERROR(VLOOKUP(B311,Totalt!$B$1:$BD$409,MATCH("totalt tillförda bränslen:",Totalt!$B$1:$BC$1,0),FALSE),"")</f>
        <v/>
      </c>
      <c r="AN311" s="3" t="str">
        <f t="shared" si="14"/>
        <v/>
      </c>
    </row>
    <row r="312" spans="1:40" x14ac:dyDescent="0.25">
      <c r="B312" s="3" t="s">
        <v>321</v>
      </c>
      <c r="C312" s="3">
        <v>0</v>
      </c>
      <c r="D312" s="3">
        <v>0</v>
      </c>
      <c r="E312" s="3">
        <v>0</v>
      </c>
      <c r="F312" s="3">
        <v>9.3949999999999996</v>
      </c>
      <c r="G312" s="3">
        <v>0</v>
      </c>
      <c r="H312" s="3">
        <v>0</v>
      </c>
      <c r="I312" s="3">
        <v>0.69</v>
      </c>
      <c r="J312" s="3">
        <v>0</v>
      </c>
      <c r="K312" s="3">
        <v>0</v>
      </c>
      <c r="L312" s="3">
        <v>7.2050000000000001</v>
      </c>
      <c r="M312" s="238">
        <v>0</v>
      </c>
      <c r="N312" s="3">
        <v>0</v>
      </c>
      <c r="O312" s="3">
        <v>0</v>
      </c>
      <c r="P312" s="238">
        <v>5.6</v>
      </c>
      <c r="Q312" s="240">
        <f t="shared" si="13"/>
        <v>2.8</v>
      </c>
      <c r="R312" s="3">
        <v>17.2</v>
      </c>
      <c r="S312" s="3">
        <v>0</v>
      </c>
      <c r="T312" s="3">
        <v>1.911</v>
      </c>
      <c r="U312" s="3">
        <v>0</v>
      </c>
      <c r="V312" s="3">
        <v>0</v>
      </c>
      <c r="W312" s="3">
        <v>0</v>
      </c>
      <c r="X312" s="3">
        <v>0.72</v>
      </c>
      <c r="Y312" s="3">
        <v>0</v>
      </c>
      <c r="Z312" s="3">
        <v>0</v>
      </c>
      <c r="AA312" s="3">
        <v>0</v>
      </c>
      <c r="AB312" s="3">
        <v>0</v>
      </c>
      <c r="AC312" s="3">
        <v>0</v>
      </c>
      <c r="AD312" s="3">
        <v>0</v>
      </c>
      <c r="AE312" s="3">
        <v>0</v>
      </c>
      <c r="AF312" s="3">
        <v>0</v>
      </c>
      <c r="AG312" s="3">
        <v>15.8</v>
      </c>
      <c r="AJ312" s="3">
        <f t="shared" si="12"/>
        <v>55.720999999999997</v>
      </c>
      <c r="AL312" s="3">
        <f>IFERROR(VLOOKUP(B312,Totalt!$B$1:$BD$409,MATCH("totalt tillförda bränslen:",Totalt!$B$1:$BC$1,0),FALSE),"")</f>
        <v>55.721000000000004</v>
      </c>
      <c r="AN312" s="3">
        <f t="shared" si="14"/>
        <v>-7.1054273576010019E-15</v>
      </c>
    </row>
    <row r="313" spans="1:40" x14ac:dyDescent="0.25">
      <c r="A313" s="3" t="s">
        <v>322</v>
      </c>
      <c r="Q313" s="240">
        <f t="shared" si="13"/>
        <v>0</v>
      </c>
      <c r="AJ313" s="3">
        <f t="shared" si="12"/>
        <v>0</v>
      </c>
      <c r="AL313" s="3" t="str">
        <f>IFERROR(VLOOKUP(B313,Totalt!$B$1:$BD$409,MATCH("totalt tillförda bränslen:",Totalt!$B$1:$BC$1,0),FALSE),"")</f>
        <v/>
      </c>
      <c r="AN313" s="3" t="str">
        <f t="shared" si="14"/>
        <v/>
      </c>
    </row>
    <row r="314" spans="1:40" x14ac:dyDescent="0.25">
      <c r="B314" s="3" t="s">
        <v>323</v>
      </c>
      <c r="C314" s="3">
        <v>0</v>
      </c>
      <c r="D314" s="3">
        <v>0</v>
      </c>
      <c r="E314" s="3">
        <v>0</v>
      </c>
      <c r="F314" s="3">
        <v>0</v>
      </c>
      <c r="G314" s="3">
        <v>0</v>
      </c>
      <c r="H314" s="3">
        <v>0.17</v>
      </c>
      <c r="I314" s="3">
        <v>0.01</v>
      </c>
      <c r="J314" s="3">
        <v>0</v>
      </c>
      <c r="K314" s="3">
        <v>0</v>
      </c>
      <c r="L314" s="3">
        <v>0</v>
      </c>
      <c r="M314" s="238">
        <v>0</v>
      </c>
      <c r="N314" s="3">
        <v>0</v>
      </c>
      <c r="O314" s="3">
        <v>0</v>
      </c>
      <c r="P314" s="238">
        <v>0</v>
      </c>
      <c r="Q314" s="240">
        <f t="shared" si="13"/>
        <v>0</v>
      </c>
      <c r="R314" s="3">
        <v>0</v>
      </c>
      <c r="S314" s="3">
        <v>0</v>
      </c>
      <c r="T314" s="3">
        <v>0</v>
      </c>
      <c r="U314" s="3">
        <v>0</v>
      </c>
      <c r="V314" s="3">
        <v>0</v>
      </c>
      <c r="W314" s="3">
        <v>0</v>
      </c>
      <c r="X314" s="3">
        <v>0.6</v>
      </c>
      <c r="Y314" s="3">
        <v>0</v>
      </c>
      <c r="Z314" s="3">
        <v>7.2</v>
      </c>
      <c r="AA314" s="3">
        <v>0</v>
      </c>
      <c r="AB314" s="3">
        <v>0</v>
      </c>
      <c r="AC314" s="3">
        <v>0</v>
      </c>
      <c r="AD314" s="3">
        <v>0</v>
      </c>
      <c r="AE314" s="3">
        <v>0</v>
      </c>
      <c r="AF314" s="3">
        <v>0</v>
      </c>
      <c r="AG314" s="3">
        <v>0</v>
      </c>
      <c r="AJ314" s="3">
        <f t="shared" si="12"/>
        <v>7.98</v>
      </c>
      <c r="AL314" s="3">
        <f>IFERROR(VLOOKUP(B314,Totalt!$B$1:$BD$409,MATCH("totalt tillförda bränslen:",Totalt!$B$1:$BC$1,0),FALSE),"")</f>
        <v>7.9799999999999995</v>
      </c>
      <c r="AN314" s="3">
        <f t="shared" si="14"/>
        <v>8.8817841970012523E-16</v>
      </c>
    </row>
    <row r="315" spans="1:40" x14ac:dyDescent="0.25">
      <c r="B315" s="3" t="s">
        <v>324</v>
      </c>
      <c r="C315" s="3">
        <v>0</v>
      </c>
      <c r="D315" s="3">
        <v>0</v>
      </c>
      <c r="E315" s="3">
        <v>0</v>
      </c>
      <c r="F315" s="3">
        <v>0</v>
      </c>
      <c r="G315" s="3">
        <v>1.4999999999999999E-2</v>
      </c>
      <c r="H315" s="3">
        <v>1.01176</v>
      </c>
      <c r="I315" s="3">
        <v>1.37</v>
      </c>
      <c r="J315" s="3">
        <v>0</v>
      </c>
      <c r="K315" s="3">
        <v>0</v>
      </c>
      <c r="L315" s="3">
        <v>0</v>
      </c>
      <c r="M315" s="238">
        <v>0</v>
      </c>
      <c r="N315" s="3">
        <v>0</v>
      </c>
      <c r="O315" s="3">
        <v>0</v>
      </c>
      <c r="P315" s="238">
        <v>0</v>
      </c>
      <c r="Q315" s="240">
        <f t="shared" si="13"/>
        <v>0</v>
      </c>
      <c r="R315" s="3">
        <v>262.5</v>
      </c>
      <c r="S315" s="3">
        <v>0</v>
      </c>
      <c r="T315" s="3">
        <v>0</v>
      </c>
      <c r="U315" s="3">
        <v>0</v>
      </c>
      <c r="V315" s="3">
        <v>0</v>
      </c>
      <c r="W315" s="3">
        <v>0</v>
      </c>
      <c r="X315" s="3">
        <v>2</v>
      </c>
      <c r="Y315" s="3">
        <v>0</v>
      </c>
      <c r="Z315" s="3">
        <v>0</v>
      </c>
      <c r="AA315" s="3">
        <v>0</v>
      </c>
      <c r="AB315" s="3">
        <v>0</v>
      </c>
      <c r="AC315" s="3">
        <v>0</v>
      </c>
      <c r="AD315" s="3">
        <v>0</v>
      </c>
      <c r="AE315" s="3">
        <v>0.66</v>
      </c>
      <c r="AF315" s="3">
        <v>0</v>
      </c>
      <c r="AG315" s="3">
        <v>4.4705899999999996</v>
      </c>
      <c r="AJ315" s="3">
        <f t="shared" si="12"/>
        <v>272.02735000000001</v>
      </c>
      <c r="AL315" s="3">
        <f>IFERROR(VLOOKUP(B315,Totalt!$B$1:$BD$409,MATCH("totalt tillförda bränslen:",Totalt!$B$1:$BC$1,0),FALSE),"")</f>
        <v>272.02735000000001</v>
      </c>
      <c r="AN315" s="3">
        <f t="shared" si="14"/>
        <v>0</v>
      </c>
    </row>
    <row r="316" spans="1:40" x14ac:dyDescent="0.25">
      <c r="B316" s="3" t="s">
        <v>325</v>
      </c>
      <c r="C316" s="3">
        <v>0</v>
      </c>
      <c r="D316" s="3">
        <v>0</v>
      </c>
      <c r="E316" s="3">
        <v>0</v>
      </c>
      <c r="F316" s="3">
        <v>0</v>
      </c>
      <c r="G316" s="3">
        <v>0</v>
      </c>
      <c r="H316" s="3">
        <v>0</v>
      </c>
      <c r="I316" s="3">
        <v>0</v>
      </c>
      <c r="J316" s="3">
        <v>0</v>
      </c>
      <c r="K316" s="3">
        <v>0</v>
      </c>
      <c r="L316" s="3">
        <v>0</v>
      </c>
      <c r="M316" s="238">
        <v>0</v>
      </c>
      <c r="N316" s="3">
        <v>0</v>
      </c>
      <c r="O316" s="3">
        <v>0</v>
      </c>
      <c r="P316" s="238">
        <v>0</v>
      </c>
      <c r="Q316" s="240">
        <f t="shared" si="13"/>
        <v>0</v>
      </c>
      <c r="R316" s="3">
        <v>0</v>
      </c>
      <c r="S316" s="3">
        <v>0</v>
      </c>
      <c r="T316" s="3">
        <v>0</v>
      </c>
      <c r="U316" s="3">
        <v>0</v>
      </c>
      <c r="V316" s="3">
        <v>0</v>
      </c>
      <c r="W316" s="3">
        <v>0</v>
      </c>
      <c r="X316" s="3">
        <v>3.9600000000000003E-2</v>
      </c>
      <c r="Y316" s="3">
        <v>0</v>
      </c>
      <c r="Z316" s="3">
        <v>0</v>
      </c>
      <c r="AA316" s="3">
        <v>0</v>
      </c>
      <c r="AB316" s="3">
        <v>0</v>
      </c>
      <c r="AC316" s="3">
        <v>0</v>
      </c>
      <c r="AD316" s="3">
        <v>0</v>
      </c>
      <c r="AE316" s="3">
        <v>0</v>
      </c>
      <c r="AF316" s="3">
        <v>0</v>
      </c>
      <c r="AG316" s="3">
        <v>1.9294100000000001</v>
      </c>
      <c r="AJ316" s="3">
        <f t="shared" si="12"/>
        <v>1.9690100000000001</v>
      </c>
      <c r="AL316" s="3">
        <f>IFERROR(VLOOKUP(B316,Totalt!$B$1:$BD$409,MATCH("totalt tillförda bränslen:",Totalt!$B$1:$BC$1,0),FALSE),"")</f>
        <v>1.9690100000000001</v>
      </c>
      <c r="AN316" s="3">
        <f t="shared" si="14"/>
        <v>0</v>
      </c>
    </row>
    <row r="317" spans="1:40" x14ac:dyDescent="0.25">
      <c r="B317" s="3" t="s">
        <v>326</v>
      </c>
      <c r="C317" s="3">
        <v>0</v>
      </c>
      <c r="D317" s="3">
        <v>0</v>
      </c>
      <c r="E317" s="3">
        <v>0</v>
      </c>
      <c r="F317" s="3">
        <v>0</v>
      </c>
      <c r="G317" s="3">
        <v>0</v>
      </c>
      <c r="H317" s="3">
        <v>0.1</v>
      </c>
      <c r="I317" s="3">
        <v>4.4999999999999998E-2</v>
      </c>
      <c r="J317" s="3">
        <v>0</v>
      </c>
      <c r="K317" s="3">
        <v>0</v>
      </c>
      <c r="L317" s="3">
        <v>0</v>
      </c>
      <c r="M317" s="238">
        <v>0</v>
      </c>
      <c r="N317" s="3">
        <v>0</v>
      </c>
      <c r="O317" s="3">
        <v>0</v>
      </c>
      <c r="P317" s="238">
        <v>0</v>
      </c>
      <c r="Q317" s="240">
        <f t="shared" si="13"/>
        <v>0</v>
      </c>
      <c r="R317" s="3">
        <v>0</v>
      </c>
      <c r="S317" s="3">
        <v>0</v>
      </c>
      <c r="T317" s="3">
        <v>0</v>
      </c>
      <c r="U317" s="3">
        <v>0</v>
      </c>
      <c r="V317" s="3">
        <v>0</v>
      </c>
      <c r="W317" s="3">
        <v>0</v>
      </c>
      <c r="X317" s="3">
        <v>0.3</v>
      </c>
      <c r="Y317" s="3">
        <v>0</v>
      </c>
      <c r="Z317" s="3">
        <v>2.2000000000000002</v>
      </c>
      <c r="AA317" s="3">
        <v>0</v>
      </c>
      <c r="AB317" s="3">
        <v>0</v>
      </c>
      <c r="AC317" s="3">
        <v>0</v>
      </c>
      <c r="AD317" s="3">
        <v>0</v>
      </c>
      <c r="AE317" s="3">
        <v>0</v>
      </c>
      <c r="AF317" s="3">
        <v>0</v>
      </c>
      <c r="AG317" s="3">
        <v>0</v>
      </c>
      <c r="AJ317" s="3">
        <f t="shared" si="12"/>
        <v>2.645</v>
      </c>
      <c r="AL317" s="3">
        <f>IFERROR(VLOOKUP(B317,Totalt!$B$1:$BD$409,MATCH("totalt tillförda bränslen:",Totalt!$B$1:$BC$1,0),FALSE),"")</f>
        <v>2.645</v>
      </c>
      <c r="AN317" s="3">
        <f t="shared" si="14"/>
        <v>0</v>
      </c>
    </row>
    <row r="318" spans="1:40" x14ac:dyDescent="0.25">
      <c r="A318" s="3" t="s">
        <v>327</v>
      </c>
      <c r="Q318" s="240">
        <f t="shared" si="13"/>
        <v>0</v>
      </c>
      <c r="AJ318" s="3">
        <f t="shared" si="12"/>
        <v>0</v>
      </c>
      <c r="AL318" s="3" t="str">
        <f>IFERROR(VLOOKUP(B318,Totalt!$B$1:$BD$409,MATCH("totalt tillförda bränslen:",Totalt!$B$1:$BC$1,0),FALSE),"")</f>
        <v/>
      </c>
      <c r="AN318" s="3" t="str">
        <f t="shared" si="14"/>
        <v/>
      </c>
    </row>
    <row r="319" spans="1:40" x14ac:dyDescent="0.25">
      <c r="B319" s="11" t="s">
        <v>992</v>
      </c>
      <c r="C319" s="3">
        <v>0</v>
      </c>
      <c r="D319" s="3">
        <v>0</v>
      </c>
      <c r="E319" s="3">
        <v>0</v>
      </c>
      <c r="F319" s="3">
        <v>0</v>
      </c>
      <c r="G319" s="3">
        <v>0</v>
      </c>
      <c r="H319" s="3">
        <v>0</v>
      </c>
      <c r="I319" s="3">
        <v>0</v>
      </c>
      <c r="J319" s="3">
        <v>0</v>
      </c>
      <c r="K319" s="3">
        <v>0</v>
      </c>
      <c r="L319" s="3">
        <v>0</v>
      </c>
      <c r="M319" s="238">
        <v>0</v>
      </c>
      <c r="N319" s="3">
        <v>0</v>
      </c>
      <c r="O319" s="3">
        <v>0</v>
      </c>
      <c r="P319" s="238">
        <v>0</v>
      </c>
      <c r="Q319" s="240">
        <f t="shared" si="13"/>
        <v>0</v>
      </c>
      <c r="R319" s="3">
        <v>0</v>
      </c>
      <c r="S319" s="3">
        <v>0</v>
      </c>
      <c r="T319" s="3">
        <v>0</v>
      </c>
      <c r="U319" s="3">
        <v>0</v>
      </c>
      <c r="V319" s="3">
        <v>0</v>
      </c>
      <c r="W319" s="3">
        <v>0</v>
      </c>
      <c r="X319" s="3">
        <v>0</v>
      </c>
      <c r="Y319" s="3">
        <v>0</v>
      </c>
      <c r="Z319" s="3">
        <v>0</v>
      </c>
      <c r="AA319" s="3">
        <v>0</v>
      </c>
      <c r="AB319" s="3">
        <v>0</v>
      </c>
      <c r="AC319" s="3">
        <v>0</v>
      </c>
      <c r="AD319" s="3">
        <v>0</v>
      </c>
      <c r="AE319" s="3">
        <v>0</v>
      </c>
      <c r="AF319" s="3">
        <v>0</v>
      </c>
      <c r="AG319" s="3">
        <v>0</v>
      </c>
      <c r="AJ319" s="3">
        <f t="shared" si="12"/>
        <v>0</v>
      </c>
      <c r="AL319" s="3">
        <f>IFERROR(VLOOKUP(B319,Totalt!$B$1:$BD$409,MATCH("totalt tillförda bränslen:",Totalt!$B$1:$BC$1,0),FALSE),"")</f>
        <v>0</v>
      </c>
      <c r="AN319" s="3">
        <f t="shared" si="14"/>
        <v>0</v>
      </c>
    </row>
    <row r="320" spans="1:40" x14ac:dyDescent="0.25">
      <c r="A320" s="3" t="s">
        <v>329</v>
      </c>
      <c r="Q320" s="240">
        <f t="shared" si="13"/>
        <v>0</v>
      </c>
      <c r="AJ320" s="3">
        <f t="shared" si="12"/>
        <v>0</v>
      </c>
      <c r="AL320" s="3" t="str">
        <f>IFERROR(VLOOKUP(B320,Totalt!$B$1:$BD$409,MATCH("totalt tillförda bränslen:",Totalt!$B$1:$BC$1,0),FALSE),"")</f>
        <v/>
      </c>
      <c r="AN320" s="3" t="str">
        <f t="shared" si="14"/>
        <v/>
      </c>
    </row>
    <row r="321" spans="1:40" x14ac:dyDescent="0.25">
      <c r="B321" s="3" t="s">
        <v>330</v>
      </c>
      <c r="C321" s="3">
        <v>0</v>
      </c>
      <c r="D321" s="3">
        <v>0</v>
      </c>
      <c r="E321" s="3">
        <v>0</v>
      </c>
      <c r="F321" s="3">
        <v>0</v>
      </c>
      <c r="G321" s="3">
        <v>0</v>
      </c>
      <c r="H321" s="3">
        <v>0</v>
      </c>
      <c r="I321" s="3">
        <v>0</v>
      </c>
      <c r="J321" s="3">
        <v>0</v>
      </c>
      <c r="K321" s="3">
        <v>0</v>
      </c>
      <c r="L321" s="3">
        <v>0</v>
      </c>
      <c r="M321" s="238">
        <v>0</v>
      </c>
      <c r="N321" s="3">
        <v>0</v>
      </c>
      <c r="O321" s="3">
        <v>0</v>
      </c>
      <c r="P321" s="238">
        <v>0</v>
      </c>
      <c r="Q321" s="240">
        <f t="shared" si="13"/>
        <v>0</v>
      </c>
      <c r="R321" s="3">
        <v>0</v>
      </c>
      <c r="S321" s="3">
        <v>0</v>
      </c>
      <c r="T321" s="3">
        <v>0</v>
      </c>
      <c r="U321" s="3">
        <v>0</v>
      </c>
      <c r="V321" s="3">
        <v>0</v>
      </c>
      <c r="W321" s="3">
        <v>0</v>
      </c>
      <c r="X321" s="3">
        <v>0</v>
      </c>
      <c r="Y321" s="3">
        <v>0</v>
      </c>
      <c r="Z321" s="3">
        <v>0</v>
      </c>
      <c r="AA321" s="3">
        <v>0</v>
      </c>
      <c r="AB321" s="3">
        <v>0</v>
      </c>
      <c r="AC321" s="3">
        <v>0</v>
      </c>
      <c r="AD321" s="3">
        <v>0</v>
      </c>
      <c r="AE321" s="3">
        <v>0</v>
      </c>
      <c r="AF321" s="3">
        <v>0</v>
      </c>
      <c r="AG321" s="3">
        <v>0</v>
      </c>
      <c r="AJ321" s="3">
        <f t="shared" si="12"/>
        <v>0</v>
      </c>
      <c r="AL321" s="3">
        <f>IFERROR(VLOOKUP(B321,Totalt!$B$1:$BD$409,MATCH("totalt tillförda bränslen:",Totalt!$B$1:$BC$1,0),FALSE),"")</f>
        <v>0</v>
      </c>
      <c r="AN321" s="3">
        <f t="shared" si="14"/>
        <v>0</v>
      </c>
    </row>
    <row r="322" spans="1:40" x14ac:dyDescent="0.25">
      <c r="A322" s="3" t="s">
        <v>331</v>
      </c>
      <c r="Q322" s="240">
        <f t="shared" si="13"/>
        <v>0</v>
      </c>
      <c r="AJ322" s="3">
        <f t="shared" si="12"/>
        <v>0</v>
      </c>
      <c r="AL322" s="3" t="str">
        <f>IFERROR(VLOOKUP(B322,Totalt!$B$1:$BD$409,MATCH("totalt tillförda bränslen:",Totalt!$B$1:$BC$1,0),FALSE),"")</f>
        <v/>
      </c>
      <c r="AN322" s="3" t="str">
        <f t="shared" si="14"/>
        <v/>
      </c>
    </row>
    <row r="323" spans="1:40" x14ac:dyDescent="0.25">
      <c r="B323" s="3" t="s">
        <v>332</v>
      </c>
      <c r="C323" s="3">
        <v>0</v>
      </c>
      <c r="D323" s="3">
        <v>0</v>
      </c>
      <c r="E323" s="3">
        <v>0</v>
      </c>
      <c r="F323" s="3">
        <v>9.8550000000000004</v>
      </c>
      <c r="G323" s="3">
        <v>0</v>
      </c>
      <c r="H323" s="3">
        <v>0</v>
      </c>
      <c r="I323" s="3">
        <v>1.286</v>
      </c>
      <c r="J323" s="3">
        <v>0</v>
      </c>
      <c r="K323" s="3">
        <v>0</v>
      </c>
      <c r="L323" s="3">
        <v>6.3680000000000003</v>
      </c>
      <c r="M323" s="238">
        <v>0</v>
      </c>
      <c r="N323" s="3">
        <v>0</v>
      </c>
      <c r="O323" s="3">
        <v>0</v>
      </c>
      <c r="P323" s="238">
        <v>9.1519999999999992</v>
      </c>
      <c r="Q323" s="240">
        <f t="shared" si="13"/>
        <v>4.5759999999999996</v>
      </c>
      <c r="R323" s="3">
        <v>0</v>
      </c>
      <c r="S323" s="3">
        <v>0</v>
      </c>
      <c r="T323" s="3">
        <v>14.7</v>
      </c>
      <c r="U323" s="3">
        <v>0</v>
      </c>
      <c r="V323" s="3">
        <v>0</v>
      </c>
      <c r="W323" s="3">
        <v>0</v>
      </c>
      <c r="X323" s="3">
        <v>0.79400000000000004</v>
      </c>
      <c r="Y323" s="3">
        <v>8.3309999999999995</v>
      </c>
      <c r="Z323" s="3">
        <v>0</v>
      </c>
      <c r="AA323" s="3">
        <v>0</v>
      </c>
      <c r="AB323" s="3">
        <v>0</v>
      </c>
      <c r="AC323" s="3">
        <v>0</v>
      </c>
      <c r="AD323" s="3">
        <v>0</v>
      </c>
      <c r="AE323" s="3">
        <v>0</v>
      </c>
      <c r="AF323" s="3">
        <v>0</v>
      </c>
      <c r="AG323" s="3">
        <v>0</v>
      </c>
      <c r="AJ323" s="3">
        <f t="shared" ref="AJ323:AJ386" si="15">SUM(C323:AG323)-M323-P323</f>
        <v>45.91</v>
      </c>
      <c r="AL323" s="3">
        <f>IFERROR(VLOOKUP(B323,Totalt!$B$1:$BD$409,MATCH("totalt tillförda bränslen:",Totalt!$B$1:$BC$1,0),FALSE),"")</f>
        <v>45.910000000000004</v>
      </c>
      <c r="AN323" s="3">
        <f t="shared" si="14"/>
        <v>-7.1054273576010019E-15</v>
      </c>
    </row>
    <row r="324" spans="1:40" x14ac:dyDescent="0.25">
      <c r="B324" s="3" t="s">
        <v>333</v>
      </c>
      <c r="C324" s="3">
        <v>0</v>
      </c>
      <c r="D324" s="3">
        <v>0</v>
      </c>
      <c r="E324" s="3">
        <v>0</v>
      </c>
      <c r="F324" s="3">
        <v>9.4</v>
      </c>
      <c r="G324" s="3">
        <v>0</v>
      </c>
      <c r="H324" s="3">
        <v>0</v>
      </c>
      <c r="I324" s="3">
        <v>0.5</v>
      </c>
      <c r="J324" s="3">
        <v>0</v>
      </c>
      <c r="K324" s="3">
        <v>0</v>
      </c>
      <c r="L324" s="3">
        <v>0</v>
      </c>
      <c r="M324" s="238">
        <v>0</v>
      </c>
      <c r="N324" s="3">
        <v>0</v>
      </c>
      <c r="O324" s="3">
        <v>0</v>
      </c>
      <c r="P324" s="238">
        <v>16.399999999999999</v>
      </c>
      <c r="Q324" s="240">
        <f t="shared" ref="Q324:Q387" si="16">P324/2</f>
        <v>8.1999999999999993</v>
      </c>
      <c r="R324" s="3">
        <v>0</v>
      </c>
      <c r="S324" s="3">
        <v>13.9</v>
      </c>
      <c r="T324" s="3">
        <v>23.2</v>
      </c>
      <c r="U324" s="3">
        <v>0</v>
      </c>
      <c r="V324" s="3">
        <v>0</v>
      </c>
      <c r="W324" s="3">
        <v>0</v>
      </c>
      <c r="X324" s="3">
        <v>0.9</v>
      </c>
      <c r="Y324" s="3">
        <v>0</v>
      </c>
      <c r="Z324" s="3">
        <v>0</v>
      </c>
      <c r="AA324" s="3">
        <v>0</v>
      </c>
      <c r="AB324" s="3">
        <v>0</v>
      </c>
      <c r="AC324" s="3">
        <v>0</v>
      </c>
      <c r="AD324" s="3">
        <v>0</v>
      </c>
      <c r="AE324" s="3">
        <v>0</v>
      </c>
      <c r="AF324" s="3">
        <v>0</v>
      </c>
      <c r="AG324" s="3">
        <v>0</v>
      </c>
      <c r="AJ324" s="3">
        <f t="shared" si="15"/>
        <v>56.1</v>
      </c>
      <c r="AL324" s="3">
        <f>IFERROR(VLOOKUP(B324,Totalt!$B$1:$BD$409,MATCH("totalt tillförda bränslen:",Totalt!$B$1:$BC$1,0),FALSE),"")</f>
        <v>56.1</v>
      </c>
      <c r="AN324" s="3">
        <f t="shared" ref="AN324:AN387" si="17">IFERROR(AJ324-AL324,"")</f>
        <v>0</v>
      </c>
    </row>
    <row r="325" spans="1:40" x14ac:dyDescent="0.25">
      <c r="B325" s="3" t="s">
        <v>334</v>
      </c>
      <c r="C325" s="3">
        <v>0</v>
      </c>
      <c r="D325" s="3">
        <v>0</v>
      </c>
      <c r="E325" s="3">
        <v>0</v>
      </c>
      <c r="F325" s="3">
        <v>0</v>
      </c>
      <c r="G325" s="3">
        <v>0</v>
      </c>
      <c r="H325" s="3">
        <v>0</v>
      </c>
      <c r="I325" s="3">
        <v>0.7</v>
      </c>
      <c r="J325" s="3">
        <v>0</v>
      </c>
      <c r="K325" s="3">
        <v>0</v>
      </c>
      <c r="L325" s="3">
        <v>0</v>
      </c>
      <c r="M325" s="238">
        <v>0</v>
      </c>
      <c r="N325" s="3">
        <v>0</v>
      </c>
      <c r="O325" s="3">
        <v>0</v>
      </c>
      <c r="P325" s="238">
        <v>2</v>
      </c>
      <c r="Q325" s="240">
        <f t="shared" si="16"/>
        <v>1</v>
      </c>
      <c r="R325" s="3">
        <v>0</v>
      </c>
      <c r="S325" s="3">
        <v>17.399999999999999</v>
      </c>
      <c r="T325" s="3">
        <v>2.7</v>
      </c>
      <c r="U325" s="3">
        <v>0</v>
      </c>
      <c r="V325" s="3">
        <v>0</v>
      </c>
      <c r="W325" s="3">
        <v>0</v>
      </c>
      <c r="X325" s="3">
        <v>0.5</v>
      </c>
      <c r="Y325" s="3">
        <v>0</v>
      </c>
      <c r="Z325" s="3">
        <v>0</v>
      </c>
      <c r="AA325" s="3">
        <v>0</v>
      </c>
      <c r="AB325" s="3">
        <v>0</v>
      </c>
      <c r="AC325" s="3">
        <v>0</v>
      </c>
      <c r="AD325" s="3">
        <v>0</v>
      </c>
      <c r="AE325" s="3">
        <v>0</v>
      </c>
      <c r="AF325" s="3">
        <v>0</v>
      </c>
      <c r="AG325" s="3">
        <v>0</v>
      </c>
      <c r="AJ325" s="3">
        <f t="shared" si="15"/>
        <v>22.299999999999997</v>
      </c>
      <c r="AL325" s="3">
        <f>IFERROR(VLOOKUP(B325,Totalt!$B$1:$BD$409,MATCH("totalt tillförda bränslen:",Totalt!$B$1:$BC$1,0),FALSE),"")</f>
        <v>22.299999999999997</v>
      </c>
      <c r="AN325" s="3">
        <f t="shared" si="17"/>
        <v>0</v>
      </c>
    </row>
    <row r="326" spans="1:40" x14ac:dyDescent="0.25">
      <c r="B326" s="3" t="s">
        <v>335</v>
      </c>
      <c r="C326" s="3">
        <v>0</v>
      </c>
      <c r="D326" s="3">
        <v>0</v>
      </c>
      <c r="E326" s="3">
        <v>0</v>
      </c>
      <c r="F326" s="3">
        <v>0</v>
      </c>
      <c r="G326" s="3">
        <v>0</v>
      </c>
      <c r="H326" s="3">
        <v>0</v>
      </c>
      <c r="I326" s="3">
        <v>0.54</v>
      </c>
      <c r="J326" s="3">
        <v>0</v>
      </c>
      <c r="K326" s="3">
        <v>0</v>
      </c>
      <c r="L326" s="3">
        <v>35.200000000000003</v>
      </c>
      <c r="M326" s="238">
        <v>0</v>
      </c>
      <c r="N326" s="3">
        <v>0</v>
      </c>
      <c r="O326" s="3">
        <v>0</v>
      </c>
      <c r="P326" s="238">
        <v>9.6</v>
      </c>
      <c r="Q326" s="240">
        <f t="shared" si="16"/>
        <v>4.8</v>
      </c>
      <c r="R326" s="3">
        <v>0</v>
      </c>
      <c r="S326" s="3">
        <v>0</v>
      </c>
      <c r="T326" s="3">
        <v>0</v>
      </c>
      <c r="U326" s="3">
        <v>0</v>
      </c>
      <c r="V326" s="3">
        <v>0</v>
      </c>
      <c r="W326" s="3">
        <v>0</v>
      </c>
      <c r="X326" s="3">
        <v>0.69</v>
      </c>
      <c r="Y326" s="3">
        <v>0</v>
      </c>
      <c r="Z326" s="3">
        <v>0</v>
      </c>
      <c r="AA326" s="3">
        <v>0</v>
      </c>
      <c r="AB326" s="3">
        <v>0</v>
      </c>
      <c r="AC326" s="3">
        <v>0</v>
      </c>
      <c r="AD326" s="3">
        <v>0</v>
      </c>
      <c r="AE326" s="3">
        <v>0</v>
      </c>
      <c r="AF326" s="3">
        <v>0</v>
      </c>
      <c r="AG326" s="3">
        <v>0</v>
      </c>
      <c r="AJ326" s="3">
        <f t="shared" si="15"/>
        <v>41.23</v>
      </c>
      <c r="AL326" s="3">
        <f>IFERROR(VLOOKUP(B326,Totalt!$B$1:$BD$409,MATCH("totalt tillförda bränslen:",Totalt!$B$1:$BC$1,0),FALSE),"")</f>
        <v>41.23</v>
      </c>
      <c r="AN326" s="3">
        <f t="shared" si="17"/>
        <v>0</v>
      </c>
    </row>
    <row r="327" spans="1:40" x14ac:dyDescent="0.25">
      <c r="B327" s="3" t="s">
        <v>336</v>
      </c>
      <c r="C327" s="3">
        <v>0</v>
      </c>
      <c r="D327" s="3">
        <v>0</v>
      </c>
      <c r="E327" s="3">
        <v>0</v>
      </c>
      <c r="F327" s="3">
        <v>0</v>
      </c>
      <c r="G327" s="3">
        <v>0</v>
      </c>
      <c r="H327" s="3">
        <v>0</v>
      </c>
      <c r="I327" s="3">
        <v>0</v>
      </c>
      <c r="J327" s="3">
        <v>0</v>
      </c>
      <c r="K327" s="3">
        <v>0</v>
      </c>
      <c r="L327" s="3">
        <v>25.9</v>
      </c>
      <c r="M327" s="238">
        <v>0</v>
      </c>
      <c r="N327" s="3">
        <v>0</v>
      </c>
      <c r="O327" s="3">
        <v>0</v>
      </c>
      <c r="P327" s="238">
        <v>7.2</v>
      </c>
      <c r="Q327" s="240">
        <f t="shared" si="16"/>
        <v>3.6</v>
      </c>
      <c r="R327" s="3">
        <v>0</v>
      </c>
      <c r="S327" s="3">
        <v>0</v>
      </c>
      <c r="T327" s="3">
        <v>0</v>
      </c>
      <c r="U327" s="3">
        <v>0</v>
      </c>
      <c r="V327" s="3">
        <v>0</v>
      </c>
      <c r="W327" s="3">
        <v>0</v>
      </c>
      <c r="X327" s="3">
        <v>0.7</v>
      </c>
      <c r="Y327" s="3">
        <v>0</v>
      </c>
      <c r="Z327" s="3">
        <v>0</v>
      </c>
      <c r="AA327" s="3">
        <v>0</v>
      </c>
      <c r="AB327" s="3">
        <v>0</v>
      </c>
      <c r="AC327" s="3">
        <v>0</v>
      </c>
      <c r="AD327" s="3">
        <v>0</v>
      </c>
      <c r="AE327" s="3">
        <v>0.27</v>
      </c>
      <c r="AF327" s="3">
        <v>0</v>
      </c>
      <c r="AG327" s="3">
        <v>0</v>
      </c>
      <c r="AJ327" s="3">
        <f t="shared" si="15"/>
        <v>30.47000000000001</v>
      </c>
      <c r="AL327" s="3">
        <f>IFERROR(VLOOKUP(B327,Totalt!$B$1:$BD$409,MATCH("totalt tillförda bränslen:",Totalt!$B$1:$BC$1,0),FALSE),"")</f>
        <v>30.47</v>
      </c>
      <c r="AN327" s="3">
        <f t="shared" si="17"/>
        <v>1.0658141036401503E-14</v>
      </c>
    </row>
    <row r="328" spans="1:40" x14ac:dyDescent="0.25">
      <c r="B328" s="3" t="s">
        <v>337</v>
      </c>
      <c r="C328" s="3">
        <v>0</v>
      </c>
      <c r="D328" s="3">
        <v>0</v>
      </c>
      <c r="E328" s="3">
        <v>0</v>
      </c>
      <c r="F328" s="3">
        <v>0</v>
      </c>
      <c r="G328" s="3">
        <v>0</v>
      </c>
      <c r="H328" s="3">
        <v>0</v>
      </c>
      <c r="I328" s="3">
        <v>0.7</v>
      </c>
      <c r="J328" s="3">
        <v>0</v>
      </c>
      <c r="K328" s="3">
        <v>0</v>
      </c>
      <c r="L328" s="3">
        <v>26.6</v>
      </c>
      <c r="M328" s="238">
        <v>0</v>
      </c>
      <c r="N328" s="3">
        <v>0</v>
      </c>
      <c r="O328" s="3">
        <v>0</v>
      </c>
      <c r="P328" s="238">
        <v>0</v>
      </c>
      <c r="Q328" s="240">
        <f t="shared" si="16"/>
        <v>0</v>
      </c>
      <c r="R328" s="3">
        <v>0</v>
      </c>
      <c r="S328" s="3">
        <v>0</v>
      </c>
      <c r="T328" s="3">
        <v>0</v>
      </c>
      <c r="U328" s="3">
        <v>0</v>
      </c>
      <c r="V328" s="3">
        <v>0</v>
      </c>
      <c r="W328" s="3">
        <v>0</v>
      </c>
      <c r="X328" s="3">
        <v>0.5</v>
      </c>
      <c r="Y328" s="3">
        <v>0</v>
      </c>
      <c r="Z328" s="3">
        <v>0</v>
      </c>
      <c r="AA328" s="3">
        <v>0</v>
      </c>
      <c r="AB328" s="3">
        <v>0</v>
      </c>
      <c r="AC328" s="3">
        <v>0</v>
      </c>
      <c r="AD328" s="3">
        <v>0</v>
      </c>
      <c r="AE328" s="3">
        <v>0</v>
      </c>
      <c r="AF328" s="3">
        <v>0</v>
      </c>
      <c r="AG328" s="3">
        <v>0</v>
      </c>
      <c r="AJ328" s="3">
        <f t="shared" si="15"/>
        <v>27.8</v>
      </c>
      <c r="AL328" s="3">
        <f>IFERROR(VLOOKUP(B328,Totalt!$B$1:$BD$409,MATCH("totalt tillförda bränslen:",Totalt!$B$1:$BC$1,0),FALSE),"")</f>
        <v>27.8</v>
      </c>
      <c r="AN328" s="3">
        <f t="shared" si="17"/>
        <v>0</v>
      </c>
    </row>
    <row r="329" spans="1:40" x14ac:dyDescent="0.25">
      <c r="B329" s="3" t="s">
        <v>338</v>
      </c>
      <c r="C329" s="3">
        <v>0</v>
      </c>
      <c r="D329" s="3">
        <v>0</v>
      </c>
      <c r="E329" s="3">
        <v>0</v>
      </c>
      <c r="F329" s="3">
        <v>0</v>
      </c>
      <c r="G329" s="3">
        <v>0</v>
      </c>
      <c r="H329" s="3">
        <v>0</v>
      </c>
      <c r="I329" s="3">
        <v>0.92200000000000004</v>
      </c>
      <c r="J329" s="3">
        <v>0</v>
      </c>
      <c r="K329" s="3">
        <v>0</v>
      </c>
      <c r="L329" s="3">
        <v>0</v>
      </c>
      <c r="M329" s="238">
        <v>0</v>
      </c>
      <c r="N329" s="3">
        <v>0</v>
      </c>
      <c r="O329" s="3">
        <v>0</v>
      </c>
      <c r="P329" s="238">
        <v>0</v>
      </c>
      <c r="Q329" s="240">
        <f t="shared" si="16"/>
        <v>0</v>
      </c>
      <c r="R329" s="3">
        <v>0</v>
      </c>
      <c r="S329" s="3">
        <v>0</v>
      </c>
      <c r="T329" s="3">
        <v>0</v>
      </c>
      <c r="U329" s="3">
        <v>0</v>
      </c>
      <c r="V329" s="3">
        <v>0</v>
      </c>
      <c r="W329" s="3">
        <v>0</v>
      </c>
      <c r="X329" s="3">
        <v>0.38400000000000001</v>
      </c>
      <c r="Y329" s="3">
        <v>10.677</v>
      </c>
      <c r="Z329" s="3">
        <v>6.7770000000000001</v>
      </c>
      <c r="AA329" s="3">
        <v>0</v>
      </c>
      <c r="AB329" s="3">
        <v>0</v>
      </c>
      <c r="AC329" s="3">
        <v>0</v>
      </c>
      <c r="AD329" s="3">
        <v>0</v>
      </c>
      <c r="AE329" s="3">
        <v>0</v>
      </c>
      <c r="AF329" s="3">
        <v>0</v>
      </c>
      <c r="AG329" s="3">
        <v>0</v>
      </c>
      <c r="AJ329" s="3">
        <f t="shared" si="15"/>
        <v>18.760000000000002</v>
      </c>
      <c r="AL329" s="3">
        <f>IFERROR(VLOOKUP(B329,Totalt!$B$1:$BD$409,MATCH("totalt tillförda bränslen:",Totalt!$B$1:$BC$1,0),FALSE),"")</f>
        <v>18.759999999999998</v>
      </c>
      <c r="AN329" s="3">
        <f t="shared" si="17"/>
        <v>3.5527136788005009E-15</v>
      </c>
    </row>
    <row r="330" spans="1:40" x14ac:dyDescent="0.25">
      <c r="B330" s="3" t="s">
        <v>339</v>
      </c>
      <c r="C330" s="3">
        <v>0</v>
      </c>
      <c r="D330" s="3">
        <v>0</v>
      </c>
      <c r="E330" s="3">
        <v>0.46600000000000003</v>
      </c>
      <c r="F330" s="3">
        <v>9.26</v>
      </c>
      <c r="G330" s="3">
        <v>0</v>
      </c>
      <c r="H330" s="3">
        <v>0</v>
      </c>
      <c r="I330" s="3">
        <v>0.22</v>
      </c>
      <c r="J330" s="3">
        <v>0</v>
      </c>
      <c r="K330" s="3">
        <v>0</v>
      </c>
      <c r="L330" s="3">
        <v>0</v>
      </c>
      <c r="M330" s="238">
        <v>0</v>
      </c>
      <c r="N330" s="3">
        <v>0</v>
      </c>
      <c r="O330" s="3">
        <v>0</v>
      </c>
      <c r="P330" s="238">
        <v>12.43</v>
      </c>
      <c r="Q330" s="240">
        <f t="shared" si="16"/>
        <v>6.2149999999999999</v>
      </c>
      <c r="R330" s="3">
        <v>0</v>
      </c>
      <c r="S330" s="3">
        <v>15.24</v>
      </c>
      <c r="T330" s="3">
        <v>7.05</v>
      </c>
      <c r="U330" s="3">
        <v>0</v>
      </c>
      <c r="V330" s="3">
        <v>0</v>
      </c>
      <c r="W330" s="3">
        <v>0</v>
      </c>
      <c r="X330" s="3">
        <v>0.71299999999999997</v>
      </c>
      <c r="Y330" s="3">
        <v>0</v>
      </c>
      <c r="Z330" s="3">
        <v>0</v>
      </c>
      <c r="AA330" s="3">
        <v>0</v>
      </c>
      <c r="AB330" s="3">
        <v>0</v>
      </c>
      <c r="AC330" s="3">
        <v>0</v>
      </c>
      <c r="AD330" s="3">
        <v>0</v>
      </c>
      <c r="AE330" s="3">
        <v>0</v>
      </c>
      <c r="AF330" s="3">
        <v>0</v>
      </c>
      <c r="AG330" s="3">
        <v>0</v>
      </c>
      <c r="AJ330" s="3">
        <f t="shared" si="15"/>
        <v>39.163999999999994</v>
      </c>
      <c r="AL330" s="3">
        <f>IFERROR(VLOOKUP(B330,Totalt!$B$1:$BD$409,MATCH("totalt tillförda bränslen:",Totalt!$B$1:$BC$1,0),FALSE),"")</f>
        <v>39.163999999999994</v>
      </c>
      <c r="AN330" s="3">
        <f t="shared" si="17"/>
        <v>0</v>
      </c>
    </row>
    <row r="331" spans="1:40" x14ac:dyDescent="0.25">
      <c r="B331" s="3" t="s">
        <v>340</v>
      </c>
      <c r="C331" s="3">
        <v>0</v>
      </c>
      <c r="D331" s="3">
        <v>0</v>
      </c>
      <c r="E331" s="3">
        <v>0</v>
      </c>
      <c r="F331" s="3">
        <v>0</v>
      </c>
      <c r="G331" s="3">
        <v>0</v>
      </c>
      <c r="H331" s="3">
        <v>0</v>
      </c>
      <c r="I331" s="3">
        <v>0.24</v>
      </c>
      <c r="J331" s="3">
        <v>0</v>
      </c>
      <c r="K331" s="3">
        <v>0</v>
      </c>
      <c r="L331" s="3">
        <v>35.4</v>
      </c>
      <c r="M331" s="238">
        <v>0</v>
      </c>
      <c r="N331" s="3">
        <v>0</v>
      </c>
      <c r="O331" s="3">
        <v>0</v>
      </c>
      <c r="P331" s="238">
        <v>0</v>
      </c>
      <c r="Q331" s="240">
        <f t="shared" si="16"/>
        <v>0</v>
      </c>
      <c r="R331" s="3">
        <v>0</v>
      </c>
      <c r="S331" s="3">
        <v>0</v>
      </c>
      <c r="T331" s="3">
        <v>0</v>
      </c>
      <c r="U331" s="3">
        <v>0</v>
      </c>
      <c r="V331" s="3">
        <v>0</v>
      </c>
      <c r="W331" s="3">
        <v>0</v>
      </c>
      <c r="X331" s="3">
        <v>0.71</v>
      </c>
      <c r="Y331" s="3">
        <v>0</v>
      </c>
      <c r="Z331" s="3">
        <v>0</v>
      </c>
      <c r="AA331" s="3">
        <v>0</v>
      </c>
      <c r="AB331" s="3">
        <v>0</v>
      </c>
      <c r="AC331" s="3">
        <v>0</v>
      </c>
      <c r="AD331" s="3">
        <v>0</v>
      </c>
      <c r="AE331" s="3">
        <v>0</v>
      </c>
      <c r="AF331" s="3">
        <v>0</v>
      </c>
      <c r="AG331" s="3">
        <v>0</v>
      </c>
      <c r="AJ331" s="3">
        <f t="shared" si="15"/>
        <v>36.35</v>
      </c>
      <c r="AL331" s="3">
        <f>IFERROR(VLOOKUP(B331,Totalt!$B$1:$BD$409,MATCH("totalt tillförda bränslen:",Totalt!$B$1:$BC$1,0),FALSE),"")</f>
        <v>36.35</v>
      </c>
      <c r="AN331" s="3">
        <f t="shared" si="17"/>
        <v>0</v>
      </c>
    </row>
    <row r="332" spans="1:40" x14ac:dyDescent="0.25">
      <c r="B332" s="3" t="s">
        <v>341</v>
      </c>
      <c r="C332" s="3">
        <v>0</v>
      </c>
      <c r="D332" s="3">
        <v>0</v>
      </c>
      <c r="E332" s="3">
        <v>0</v>
      </c>
      <c r="F332" s="3">
        <v>0</v>
      </c>
      <c r="G332" s="3">
        <v>0</v>
      </c>
      <c r="H332" s="3">
        <v>0</v>
      </c>
      <c r="I332" s="3">
        <v>2.2000000000000002</v>
      </c>
      <c r="J332" s="3">
        <v>0</v>
      </c>
      <c r="K332" s="3">
        <v>0</v>
      </c>
      <c r="L332" s="3">
        <v>0</v>
      </c>
      <c r="M332" s="238">
        <v>0</v>
      </c>
      <c r="N332" s="3">
        <v>0</v>
      </c>
      <c r="O332" s="3">
        <v>0</v>
      </c>
      <c r="P332" s="238">
        <v>13</v>
      </c>
      <c r="Q332" s="240">
        <f t="shared" si="16"/>
        <v>6.5</v>
      </c>
      <c r="R332" s="3">
        <v>0</v>
      </c>
      <c r="S332" s="3">
        <v>9</v>
      </c>
      <c r="T332" s="3">
        <v>26</v>
      </c>
      <c r="U332" s="3">
        <v>0</v>
      </c>
      <c r="V332" s="3">
        <v>0</v>
      </c>
      <c r="W332" s="3">
        <v>0</v>
      </c>
      <c r="X332" s="3">
        <v>0.7</v>
      </c>
      <c r="Y332" s="3">
        <v>0</v>
      </c>
      <c r="Z332" s="3">
        <v>0</v>
      </c>
      <c r="AA332" s="3">
        <v>0</v>
      </c>
      <c r="AB332" s="3">
        <v>0</v>
      </c>
      <c r="AC332" s="3">
        <v>0</v>
      </c>
      <c r="AD332" s="3">
        <v>0</v>
      </c>
      <c r="AE332" s="3">
        <v>0</v>
      </c>
      <c r="AF332" s="3">
        <v>0</v>
      </c>
      <c r="AG332" s="3">
        <v>0</v>
      </c>
      <c r="AJ332" s="3">
        <f t="shared" si="15"/>
        <v>44.400000000000006</v>
      </c>
      <c r="AL332" s="3">
        <f>IFERROR(VLOOKUP(B332,Totalt!$B$1:$BD$409,MATCH("totalt tillförda bränslen:",Totalt!$B$1:$BC$1,0),FALSE),"")</f>
        <v>44.400000000000006</v>
      </c>
      <c r="AN332" s="3">
        <f t="shared" si="17"/>
        <v>0</v>
      </c>
    </row>
    <row r="333" spans="1:40" x14ac:dyDescent="0.25">
      <c r="B333" s="3" t="s">
        <v>342</v>
      </c>
      <c r="C333" s="3">
        <v>0</v>
      </c>
      <c r="D333" s="3">
        <v>0</v>
      </c>
      <c r="E333" s="3">
        <v>0</v>
      </c>
      <c r="F333" s="3">
        <v>12.45</v>
      </c>
      <c r="G333" s="3">
        <v>0</v>
      </c>
      <c r="H333" s="3">
        <v>0</v>
      </c>
      <c r="I333" s="3">
        <v>0.154</v>
      </c>
      <c r="J333" s="3">
        <v>0</v>
      </c>
      <c r="K333" s="3">
        <v>0</v>
      </c>
      <c r="L333" s="3">
        <v>0</v>
      </c>
      <c r="M333" s="238">
        <v>0</v>
      </c>
      <c r="N333" s="3">
        <v>0</v>
      </c>
      <c r="O333" s="3">
        <v>0</v>
      </c>
      <c r="P333" s="238">
        <v>0</v>
      </c>
      <c r="Q333" s="240">
        <f t="shared" si="16"/>
        <v>0</v>
      </c>
      <c r="R333" s="3">
        <v>0</v>
      </c>
      <c r="S333" s="3">
        <v>0</v>
      </c>
      <c r="T333" s="3">
        <v>7.56</v>
      </c>
      <c r="U333" s="3">
        <v>0</v>
      </c>
      <c r="V333" s="3">
        <v>0</v>
      </c>
      <c r="W333" s="3">
        <v>0</v>
      </c>
      <c r="X333" s="3">
        <v>0.40300000000000002</v>
      </c>
      <c r="Y333" s="3">
        <v>0</v>
      </c>
      <c r="Z333" s="3">
        <v>0</v>
      </c>
      <c r="AA333" s="3">
        <v>0</v>
      </c>
      <c r="AB333" s="3">
        <v>0</v>
      </c>
      <c r="AC333" s="3">
        <v>0</v>
      </c>
      <c r="AD333" s="3">
        <v>0</v>
      </c>
      <c r="AE333" s="3">
        <v>0</v>
      </c>
      <c r="AF333" s="3">
        <v>0</v>
      </c>
      <c r="AG333" s="3">
        <v>0</v>
      </c>
      <c r="AJ333" s="3">
        <f t="shared" si="15"/>
        <v>20.566999999999997</v>
      </c>
      <c r="AL333" s="3">
        <f>IFERROR(VLOOKUP(B333,Totalt!$B$1:$BD$409,MATCH("totalt tillförda bränslen:",Totalt!$B$1:$BC$1,0),FALSE),"")</f>
        <v>20.566999999999997</v>
      </c>
      <c r="AN333" s="3">
        <f t="shared" si="17"/>
        <v>0</v>
      </c>
    </row>
    <row r="334" spans="1:40" x14ac:dyDescent="0.25">
      <c r="B334" s="3" t="s">
        <v>343</v>
      </c>
      <c r="C334" s="3">
        <v>0</v>
      </c>
      <c r="D334" s="3">
        <v>0</v>
      </c>
      <c r="E334" s="3">
        <v>0</v>
      </c>
      <c r="F334" s="3">
        <v>3.3</v>
      </c>
      <c r="G334" s="3">
        <v>0</v>
      </c>
      <c r="H334" s="3">
        <v>0</v>
      </c>
      <c r="I334" s="3">
        <v>0.5</v>
      </c>
      <c r="J334" s="3">
        <v>0</v>
      </c>
      <c r="K334" s="3">
        <v>0</v>
      </c>
      <c r="L334" s="3">
        <v>0</v>
      </c>
      <c r="M334" s="238">
        <v>0</v>
      </c>
      <c r="N334" s="3">
        <v>0</v>
      </c>
      <c r="O334" s="3">
        <v>0</v>
      </c>
      <c r="P334" s="238">
        <v>10.4</v>
      </c>
      <c r="Q334" s="240">
        <f t="shared" si="16"/>
        <v>5.2</v>
      </c>
      <c r="R334" s="3">
        <v>0</v>
      </c>
      <c r="S334" s="3">
        <v>2.4</v>
      </c>
      <c r="T334" s="3">
        <v>17.7</v>
      </c>
      <c r="U334" s="3">
        <v>0</v>
      </c>
      <c r="V334" s="3">
        <v>0</v>
      </c>
      <c r="W334" s="3">
        <v>0</v>
      </c>
      <c r="X334" s="3">
        <v>0.5</v>
      </c>
      <c r="Y334" s="3">
        <v>0</v>
      </c>
      <c r="Z334" s="3">
        <v>0</v>
      </c>
      <c r="AA334" s="3">
        <v>0</v>
      </c>
      <c r="AB334" s="3">
        <v>0</v>
      </c>
      <c r="AC334" s="3">
        <v>0</v>
      </c>
      <c r="AD334" s="3">
        <v>0</v>
      </c>
      <c r="AE334" s="3">
        <v>0</v>
      </c>
      <c r="AF334" s="3">
        <v>0</v>
      </c>
      <c r="AG334" s="3">
        <v>0</v>
      </c>
      <c r="AJ334" s="3">
        <f t="shared" si="15"/>
        <v>29.6</v>
      </c>
      <c r="AL334" s="3">
        <f>IFERROR(VLOOKUP(B334,Totalt!$B$1:$BD$409,MATCH("totalt tillförda bränslen:",Totalt!$B$1:$BC$1,0),FALSE),"")</f>
        <v>29.599999999999998</v>
      </c>
      <c r="AN334" s="3">
        <f t="shared" si="17"/>
        <v>3.5527136788005009E-15</v>
      </c>
    </row>
    <row r="335" spans="1:40" x14ac:dyDescent="0.25">
      <c r="B335" s="3" t="s">
        <v>344</v>
      </c>
      <c r="C335" s="3">
        <v>0</v>
      </c>
      <c r="D335" s="3">
        <v>0</v>
      </c>
      <c r="E335" s="3">
        <v>0</v>
      </c>
      <c r="F335" s="3">
        <v>0</v>
      </c>
      <c r="G335" s="3">
        <v>0</v>
      </c>
      <c r="H335" s="3">
        <v>0</v>
      </c>
      <c r="I335" s="3">
        <v>0</v>
      </c>
      <c r="J335" s="3">
        <v>0</v>
      </c>
      <c r="K335" s="3">
        <v>0</v>
      </c>
      <c r="L335" s="3">
        <v>0</v>
      </c>
      <c r="M335" s="238">
        <v>0</v>
      </c>
      <c r="N335" s="3">
        <v>0</v>
      </c>
      <c r="O335" s="3">
        <v>0</v>
      </c>
      <c r="P335" s="238">
        <v>0</v>
      </c>
      <c r="Q335" s="240">
        <f t="shared" si="16"/>
        <v>0</v>
      </c>
      <c r="R335" s="3">
        <v>0</v>
      </c>
      <c r="S335" s="3">
        <v>0</v>
      </c>
      <c r="T335" s="3">
        <v>0</v>
      </c>
      <c r="U335" s="3">
        <v>0</v>
      </c>
      <c r="V335" s="3">
        <v>0</v>
      </c>
      <c r="W335" s="3">
        <v>0</v>
      </c>
      <c r="X335" s="3">
        <v>0</v>
      </c>
      <c r="Y335" s="3">
        <v>0</v>
      </c>
      <c r="Z335" s="3">
        <v>0</v>
      </c>
      <c r="AA335" s="3">
        <v>0</v>
      </c>
      <c r="AB335" s="3">
        <v>0</v>
      </c>
      <c r="AC335" s="3">
        <v>0</v>
      </c>
      <c r="AD335" s="3">
        <v>0</v>
      </c>
      <c r="AE335" s="3">
        <v>0</v>
      </c>
      <c r="AF335" s="3">
        <v>0</v>
      </c>
      <c r="AG335" s="3">
        <v>0</v>
      </c>
      <c r="AJ335" s="3">
        <f t="shared" si="15"/>
        <v>0</v>
      </c>
      <c r="AL335" s="3">
        <f>IFERROR(VLOOKUP(B335,Totalt!$B$1:$BD$409,MATCH("totalt tillförda bränslen:",Totalt!$B$1:$BC$1,0),FALSE),"")</f>
        <v>0</v>
      </c>
      <c r="AN335" s="3">
        <f t="shared" si="17"/>
        <v>0</v>
      </c>
    </row>
    <row r="336" spans="1:40" x14ac:dyDescent="0.25">
      <c r="B336" s="3" t="s">
        <v>345</v>
      </c>
      <c r="C336" s="3">
        <v>0</v>
      </c>
      <c r="D336" s="3">
        <v>0</v>
      </c>
      <c r="E336" s="3">
        <v>0</v>
      </c>
      <c r="F336" s="3">
        <v>0</v>
      </c>
      <c r="G336" s="3">
        <v>0</v>
      </c>
      <c r="H336" s="3">
        <v>0</v>
      </c>
      <c r="I336" s="3">
        <v>0</v>
      </c>
      <c r="J336" s="3">
        <v>0</v>
      </c>
      <c r="K336" s="3">
        <v>0</v>
      </c>
      <c r="L336" s="3">
        <v>0</v>
      </c>
      <c r="M336" s="238">
        <v>0</v>
      </c>
      <c r="N336" s="3">
        <v>0</v>
      </c>
      <c r="O336" s="3">
        <v>0</v>
      </c>
      <c r="P336" s="238">
        <v>0</v>
      </c>
      <c r="Q336" s="240">
        <f t="shared" si="16"/>
        <v>0</v>
      </c>
      <c r="R336" s="3">
        <v>0</v>
      </c>
      <c r="S336" s="3">
        <v>0</v>
      </c>
      <c r="T336" s="3">
        <v>0</v>
      </c>
      <c r="U336" s="3">
        <v>0</v>
      </c>
      <c r="V336" s="3">
        <v>0</v>
      </c>
      <c r="W336" s="3">
        <v>0</v>
      </c>
      <c r="X336" s="3">
        <v>0</v>
      </c>
      <c r="Y336" s="3">
        <v>0</v>
      </c>
      <c r="Z336" s="3">
        <v>0</v>
      </c>
      <c r="AA336" s="3">
        <v>0</v>
      </c>
      <c r="AB336" s="3">
        <v>0</v>
      </c>
      <c r="AC336" s="3">
        <v>0</v>
      </c>
      <c r="AD336" s="3">
        <v>0</v>
      </c>
      <c r="AE336" s="3">
        <v>0</v>
      </c>
      <c r="AF336" s="3">
        <v>0</v>
      </c>
      <c r="AG336" s="3">
        <v>0</v>
      </c>
      <c r="AJ336" s="3">
        <f t="shared" si="15"/>
        <v>0</v>
      </c>
      <c r="AL336" s="3">
        <f>IFERROR(VLOOKUP(B336,Totalt!$B$1:$BD$409,MATCH("totalt tillförda bränslen:",Totalt!$B$1:$BC$1,0),FALSE),"")</f>
        <v>0</v>
      </c>
      <c r="AN336" s="3">
        <f t="shared" si="17"/>
        <v>0</v>
      </c>
    </row>
    <row r="337" spans="1:40" x14ac:dyDescent="0.25">
      <c r="A337" s="3" t="s">
        <v>346</v>
      </c>
      <c r="Q337" s="240">
        <f t="shared" si="16"/>
        <v>0</v>
      </c>
      <c r="AJ337" s="3">
        <f t="shared" si="15"/>
        <v>0</v>
      </c>
      <c r="AL337" s="3" t="str">
        <f>IFERROR(VLOOKUP(B337,Totalt!$B$1:$BD$409,MATCH("totalt tillförda bränslen:",Totalt!$B$1:$BC$1,0),FALSE),"")</f>
        <v/>
      </c>
      <c r="AN337" s="3" t="str">
        <f t="shared" si="17"/>
        <v/>
      </c>
    </row>
    <row r="338" spans="1:40" x14ac:dyDescent="0.25">
      <c r="B338" s="3" t="s">
        <v>347</v>
      </c>
      <c r="C338" s="3">
        <v>0</v>
      </c>
      <c r="D338" s="3">
        <v>0</v>
      </c>
      <c r="E338" s="3">
        <v>0</v>
      </c>
      <c r="F338" s="3">
        <v>5.8</v>
      </c>
      <c r="G338" s="3">
        <v>0</v>
      </c>
      <c r="H338" s="3">
        <v>0</v>
      </c>
      <c r="I338" s="3">
        <v>0.16</v>
      </c>
      <c r="J338" s="3">
        <v>0</v>
      </c>
      <c r="K338" s="3">
        <v>0</v>
      </c>
      <c r="L338" s="3">
        <v>5.5</v>
      </c>
      <c r="M338" s="238">
        <v>0</v>
      </c>
      <c r="N338" s="3">
        <v>0</v>
      </c>
      <c r="O338" s="3">
        <v>0</v>
      </c>
      <c r="P338" s="238">
        <v>0</v>
      </c>
      <c r="Q338" s="240">
        <f t="shared" si="16"/>
        <v>0</v>
      </c>
      <c r="R338" s="3">
        <v>0</v>
      </c>
      <c r="S338" s="3">
        <v>0</v>
      </c>
      <c r="T338" s="3">
        <v>5</v>
      </c>
      <c r="U338" s="3">
        <v>0</v>
      </c>
      <c r="V338" s="3">
        <v>0</v>
      </c>
      <c r="W338" s="3">
        <v>0</v>
      </c>
      <c r="X338" s="3">
        <v>0.42</v>
      </c>
      <c r="Y338" s="3">
        <v>0</v>
      </c>
      <c r="Z338" s="3">
        <v>2.4</v>
      </c>
      <c r="AA338" s="3">
        <v>0</v>
      </c>
      <c r="AB338" s="3">
        <v>0</v>
      </c>
      <c r="AC338" s="3">
        <v>0</v>
      </c>
      <c r="AD338" s="3">
        <v>0</v>
      </c>
      <c r="AE338" s="3">
        <v>0</v>
      </c>
      <c r="AF338" s="3">
        <v>0</v>
      </c>
      <c r="AG338" s="3">
        <v>0</v>
      </c>
      <c r="AJ338" s="3">
        <f t="shared" si="15"/>
        <v>19.28</v>
      </c>
      <c r="AL338" s="3">
        <f>IFERROR(VLOOKUP(B338,Totalt!$B$1:$BD$409,MATCH("totalt tillförda bränslen:",Totalt!$B$1:$BC$1,0),FALSE),"")</f>
        <v>19.28</v>
      </c>
      <c r="AN338" s="3">
        <f t="shared" si="17"/>
        <v>0</v>
      </c>
    </row>
    <row r="339" spans="1:40" x14ac:dyDescent="0.25">
      <c r="B339" s="3" t="s">
        <v>348</v>
      </c>
      <c r="C339" s="3">
        <v>0</v>
      </c>
      <c r="D339" s="3">
        <v>0</v>
      </c>
      <c r="E339" s="3">
        <v>0</v>
      </c>
      <c r="F339" s="3">
        <v>21.9</v>
      </c>
      <c r="G339" s="3">
        <v>0</v>
      </c>
      <c r="H339" s="3">
        <v>0</v>
      </c>
      <c r="I339" s="3">
        <v>0.87</v>
      </c>
      <c r="J339" s="3">
        <v>0</v>
      </c>
      <c r="K339" s="3">
        <v>0</v>
      </c>
      <c r="L339" s="3">
        <v>22.3</v>
      </c>
      <c r="M339" s="238">
        <v>0</v>
      </c>
      <c r="N339" s="3">
        <v>0</v>
      </c>
      <c r="O339" s="3">
        <v>0</v>
      </c>
      <c r="P339" s="238">
        <v>20.8</v>
      </c>
      <c r="Q339" s="240">
        <f t="shared" si="16"/>
        <v>10.4</v>
      </c>
      <c r="R339" s="3">
        <v>0</v>
      </c>
      <c r="S339" s="3">
        <v>0</v>
      </c>
      <c r="T339" s="3">
        <v>23.5</v>
      </c>
      <c r="U339" s="3">
        <v>0</v>
      </c>
      <c r="V339" s="3">
        <v>0</v>
      </c>
      <c r="W339" s="3">
        <v>0</v>
      </c>
      <c r="X339" s="3">
        <v>2.2000000000000002</v>
      </c>
      <c r="Y339" s="3">
        <v>31.7</v>
      </c>
      <c r="Z339" s="3">
        <v>0</v>
      </c>
      <c r="AA339" s="3">
        <v>0</v>
      </c>
      <c r="AB339" s="3">
        <v>0</v>
      </c>
      <c r="AC339" s="3">
        <v>0</v>
      </c>
      <c r="AD339" s="3">
        <v>0</v>
      </c>
      <c r="AE339" s="3">
        <v>0</v>
      </c>
      <c r="AF339" s="3">
        <v>0</v>
      </c>
      <c r="AG339" s="3">
        <v>0</v>
      </c>
      <c r="AJ339" s="3">
        <f t="shared" si="15"/>
        <v>112.87000000000002</v>
      </c>
      <c r="AL339" s="3">
        <f>IFERROR(VLOOKUP(B339,Totalt!$B$1:$BD$409,MATCH("totalt tillförda bränslen:",Totalt!$B$1:$BC$1,0),FALSE),"")</f>
        <v>112.87</v>
      </c>
      <c r="AN339" s="3">
        <f t="shared" si="17"/>
        <v>1.4210854715202004E-14</v>
      </c>
    </row>
    <row r="340" spans="1:40" x14ac:dyDescent="0.25">
      <c r="A340" s="3" t="s">
        <v>349</v>
      </c>
      <c r="Q340" s="240">
        <f t="shared" si="16"/>
        <v>0</v>
      </c>
      <c r="AJ340" s="3">
        <f t="shared" si="15"/>
        <v>0</v>
      </c>
      <c r="AL340" s="3" t="str">
        <f>IFERROR(VLOOKUP(B340,Totalt!$B$1:$BD$409,MATCH("totalt tillförda bränslen:",Totalt!$B$1:$BC$1,0),FALSE),"")</f>
        <v/>
      </c>
      <c r="AN340" s="3" t="str">
        <f t="shared" si="17"/>
        <v/>
      </c>
    </row>
    <row r="341" spans="1:40" x14ac:dyDescent="0.25">
      <c r="B341" s="3" t="s">
        <v>350</v>
      </c>
      <c r="C341" s="3">
        <v>0</v>
      </c>
      <c r="D341" s="3">
        <v>0</v>
      </c>
      <c r="E341" s="3">
        <v>0</v>
      </c>
      <c r="F341" s="3">
        <v>24</v>
      </c>
      <c r="G341" s="3">
        <v>0</v>
      </c>
      <c r="H341" s="3">
        <v>0</v>
      </c>
      <c r="I341" s="3">
        <v>0</v>
      </c>
      <c r="J341" s="3">
        <v>1</v>
      </c>
      <c r="K341" s="3">
        <v>0</v>
      </c>
      <c r="L341" s="3">
        <v>3</v>
      </c>
      <c r="M341" s="238">
        <v>0</v>
      </c>
      <c r="N341" s="3">
        <v>0</v>
      </c>
      <c r="O341" s="3">
        <v>0</v>
      </c>
      <c r="P341" s="238">
        <v>16.399999999999999</v>
      </c>
      <c r="Q341" s="240">
        <f t="shared" si="16"/>
        <v>8.1999999999999993</v>
      </c>
      <c r="R341" s="3">
        <v>0</v>
      </c>
      <c r="S341" s="3">
        <v>1</v>
      </c>
      <c r="T341" s="3">
        <v>18</v>
      </c>
      <c r="U341" s="3">
        <v>0</v>
      </c>
      <c r="V341" s="3">
        <v>0</v>
      </c>
      <c r="W341" s="3">
        <v>0</v>
      </c>
      <c r="X341" s="3">
        <v>1.2</v>
      </c>
      <c r="Y341" s="3">
        <v>0</v>
      </c>
      <c r="Z341" s="3">
        <v>0</v>
      </c>
      <c r="AA341" s="3">
        <v>0</v>
      </c>
      <c r="AB341" s="3">
        <v>0</v>
      </c>
      <c r="AC341" s="3">
        <v>0</v>
      </c>
      <c r="AD341" s="3">
        <v>0</v>
      </c>
      <c r="AE341" s="3">
        <v>0</v>
      </c>
      <c r="AF341" s="3">
        <v>0</v>
      </c>
      <c r="AG341" s="3">
        <v>0</v>
      </c>
      <c r="AJ341" s="3">
        <f t="shared" si="15"/>
        <v>56.4</v>
      </c>
      <c r="AL341" s="3">
        <f>IFERROR(VLOOKUP(B341,Totalt!$B$1:$BD$409,MATCH("totalt tillförda bränslen:",Totalt!$B$1:$BC$1,0),FALSE),"")</f>
        <v>56.400000000000006</v>
      </c>
      <c r="AN341" s="3">
        <f t="shared" si="17"/>
        <v>-7.1054273576010019E-15</v>
      </c>
    </row>
    <row r="342" spans="1:40" x14ac:dyDescent="0.25">
      <c r="A342" s="3" t="s">
        <v>351</v>
      </c>
      <c r="Q342" s="240">
        <f t="shared" si="16"/>
        <v>0</v>
      </c>
      <c r="AJ342" s="3">
        <f t="shared" si="15"/>
        <v>0</v>
      </c>
      <c r="AL342" s="3" t="str">
        <f>IFERROR(VLOOKUP(B342,Totalt!$B$1:$BD$409,MATCH("totalt tillförda bränslen:",Totalt!$B$1:$BC$1,0),FALSE),"")</f>
        <v/>
      </c>
      <c r="AN342" s="3" t="str">
        <f t="shared" si="17"/>
        <v/>
      </c>
    </row>
    <row r="343" spans="1:40" x14ac:dyDescent="0.25">
      <c r="B343" s="3" t="s">
        <v>352</v>
      </c>
      <c r="C343" s="3">
        <v>0</v>
      </c>
      <c r="D343" s="3">
        <v>0</v>
      </c>
      <c r="E343" s="3">
        <v>1.0089999999999999</v>
      </c>
      <c r="F343" s="3">
        <v>3.44</v>
      </c>
      <c r="G343" s="3">
        <v>2.1030000000000002</v>
      </c>
      <c r="H343" s="3">
        <v>0</v>
      </c>
      <c r="I343" s="3">
        <v>0</v>
      </c>
      <c r="J343" s="3">
        <v>0</v>
      </c>
      <c r="K343" s="3">
        <v>0</v>
      </c>
      <c r="L343" s="3">
        <v>61.92</v>
      </c>
      <c r="M343" s="238">
        <v>2.5993200000000001</v>
      </c>
      <c r="N343" s="3">
        <v>0</v>
      </c>
      <c r="O343" s="3">
        <v>0</v>
      </c>
      <c r="P343" s="238">
        <v>35.613999999999997</v>
      </c>
      <c r="Q343" s="240">
        <f t="shared" si="16"/>
        <v>17.806999999999999</v>
      </c>
      <c r="R343" s="3">
        <v>0</v>
      </c>
      <c r="S343" s="3">
        <v>8.7200000000000006</v>
      </c>
      <c r="T343" s="3">
        <v>52.216999999999999</v>
      </c>
      <c r="U343" s="3">
        <v>0</v>
      </c>
      <c r="V343" s="3">
        <v>0</v>
      </c>
      <c r="W343" s="3">
        <v>0</v>
      </c>
      <c r="X343" s="3">
        <v>4.5183200000000001</v>
      </c>
      <c r="Y343" s="3">
        <v>0</v>
      </c>
      <c r="Z343" s="3">
        <v>22.151</v>
      </c>
      <c r="AA343" s="3">
        <v>0</v>
      </c>
      <c r="AB343" s="3">
        <v>4.4999999999999998E-2</v>
      </c>
      <c r="AC343" s="3">
        <v>8.1000000000000003E-2</v>
      </c>
      <c r="AD343" s="3">
        <v>0</v>
      </c>
      <c r="AE343" s="3">
        <v>0</v>
      </c>
      <c r="AF343" s="3">
        <v>0</v>
      </c>
      <c r="AG343" s="3">
        <v>0</v>
      </c>
      <c r="AJ343" s="3">
        <f t="shared" si="15"/>
        <v>174.01131999999998</v>
      </c>
      <c r="AL343" s="3">
        <f>IFERROR(VLOOKUP(B343,Totalt!$B$1:$BD$409,MATCH("totalt tillförda bränslen:",Totalt!$B$1:$BC$1,0),FALSE),"")</f>
        <v>174.01131999999996</v>
      </c>
      <c r="AN343" s="3">
        <f t="shared" si="17"/>
        <v>2.8421709430404007E-14</v>
      </c>
    </row>
    <row r="344" spans="1:40" x14ac:dyDescent="0.25">
      <c r="A344" s="3" t="s">
        <v>353</v>
      </c>
      <c r="Q344" s="240">
        <f t="shared" si="16"/>
        <v>0</v>
      </c>
      <c r="AJ344" s="3">
        <f t="shared" si="15"/>
        <v>0</v>
      </c>
      <c r="AL344" s="3" t="str">
        <f>IFERROR(VLOOKUP(B344,Totalt!$B$1:$BD$409,MATCH("totalt tillförda bränslen:",Totalt!$B$1:$BC$1,0),FALSE),"")</f>
        <v/>
      </c>
      <c r="AN344" s="3" t="str">
        <f t="shared" si="17"/>
        <v/>
      </c>
    </row>
    <row r="345" spans="1:40" x14ac:dyDescent="0.25">
      <c r="B345" s="3" t="s">
        <v>354</v>
      </c>
      <c r="C345" s="3">
        <v>0</v>
      </c>
      <c r="D345" s="3">
        <v>0</v>
      </c>
      <c r="E345" s="3">
        <v>0</v>
      </c>
      <c r="F345" s="3">
        <v>3.2456</v>
      </c>
      <c r="G345" s="3">
        <v>0</v>
      </c>
      <c r="H345" s="3">
        <v>0</v>
      </c>
      <c r="I345" s="3">
        <v>0.6</v>
      </c>
      <c r="J345" s="3">
        <v>0</v>
      </c>
      <c r="K345" s="3">
        <v>0</v>
      </c>
      <c r="L345" s="3">
        <v>21.132899999999999</v>
      </c>
      <c r="M345" s="238">
        <v>1.7704800000000001</v>
      </c>
      <c r="N345" s="3">
        <v>0</v>
      </c>
      <c r="O345" s="3">
        <v>14.214700000000001</v>
      </c>
      <c r="P345" s="238">
        <v>64</v>
      </c>
      <c r="Q345" s="240">
        <f t="shared" si="16"/>
        <v>32</v>
      </c>
      <c r="R345" s="3">
        <v>0</v>
      </c>
      <c r="S345" s="3">
        <v>50.543300000000002</v>
      </c>
      <c r="T345" s="3">
        <v>0</v>
      </c>
      <c r="U345" s="3">
        <v>0</v>
      </c>
      <c r="V345" s="3">
        <v>0</v>
      </c>
      <c r="W345" s="3">
        <v>77.09</v>
      </c>
      <c r="X345" s="3">
        <v>9.3704800000000006</v>
      </c>
      <c r="Y345" s="3">
        <v>2.5159500000000001</v>
      </c>
      <c r="Z345" s="3">
        <v>75.5</v>
      </c>
      <c r="AA345" s="3">
        <v>0</v>
      </c>
      <c r="AB345" s="3">
        <v>0</v>
      </c>
      <c r="AC345" s="3">
        <v>0</v>
      </c>
      <c r="AD345" s="3">
        <v>0</v>
      </c>
      <c r="AE345" s="3">
        <v>2.8</v>
      </c>
      <c r="AF345" s="3">
        <v>1.4593</v>
      </c>
      <c r="AG345" s="3">
        <v>0</v>
      </c>
      <c r="AJ345" s="3">
        <f t="shared" si="15"/>
        <v>290.47222999999997</v>
      </c>
      <c r="AL345" s="3">
        <f>IFERROR(VLOOKUP(B345,Totalt!$B$1:$BD$409,MATCH("totalt tillförda bränslen:",Totalt!$B$1:$BC$1,0),FALSE),"")</f>
        <v>290.47223000000002</v>
      </c>
      <c r="AN345" s="3">
        <f t="shared" si="17"/>
        <v>-5.6843418860808015E-14</v>
      </c>
    </row>
    <row r="346" spans="1:40" x14ac:dyDescent="0.25">
      <c r="A346" s="3" t="s">
        <v>355</v>
      </c>
      <c r="Q346" s="240">
        <f t="shared" si="16"/>
        <v>0</v>
      </c>
      <c r="AJ346" s="3">
        <f t="shared" si="15"/>
        <v>0</v>
      </c>
      <c r="AL346" s="3" t="str">
        <f>IFERROR(VLOOKUP(B346,Totalt!$B$1:$BD$409,MATCH("totalt tillförda bränslen:",Totalt!$B$1:$BC$1,0),FALSE),"")</f>
        <v/>
      </c>
      <c r="AN346" s="3" t="str">
        <f t="shared" si="17"/>
        <v/>
      </c>
    </row>
    <row r="347" spans="1:40" x14ac:dyDescent="0.25">
      <c r="B347" s="3" t="s">
        <v>356</v>
      </c>
      <c r="C347" s="3">
        <v>0</v>
      </c>
      <c r="D347" s="3">
        <v>0</v>
      </c>
      <c r="E347" s="3">
        <v>6.1</v>
      </c>
      <c r="F347" s="3">
        <v>0</v>
      </c>
      <c r="G347" s="3">
        <v>0</v>
      </c>
      <c r="H347" s="3">
        <v>0</v>
      </c>
      <c r="I347" s="3">
        <v>0.4</v>
      </c>
      <c r="J347" s="3">
        <v>0</v>
      </c>
      <c r="K347" s="3">
        <v>0</v>
      </c>
      <c r="L347" s="3">
        <v>68.400000000000006</v>
      </c>
      <c r="M347" s="238">
        <v>0</v>
      </c>
      <c r="N347" s="3">
        <v>0</v>
      </c>
      <c r="O347" s="3">
        <v>31.1</v>
      </c>
      <c r="P347" s="238">
        <v>24.4</v>
      </c>
      <c r="Q347" s="240">
        <f t="shared" si="16"/>
        <v>12.2</v>
      </c>
      <c r="R347" s="3">
        <v>0</v>
      </c>
      <c r="S347" s="3">
        <v>0</v>
      </c>
      <c r="T347" s="3">
        <v>0</v>
      </c>
      <c r="U347" s="3">
        <v>0</v>
      </c>
      <c r="V347" s="3">
        <v>0</v>
      </c>
      <c r="W347" s="3">
        <v>0</v>
      </c>
      <c r="X347" s="3">
        <v>1.58</v>
      </c>
      <c r="Y347" s="3">
        <v>0</v>
      </c>
      <c r="Z347" s="3">
        <v>0</v>
      </c>
      <c r="AA347" s="3">
        <v>0</v>
      </c>
      <c r="AB347" s="3">
        <v>0</v>
      </c>
      <c r="AC347" s="3">
        <v>0</v>
      </c>
      <c r="AD347" s="3">
        <v>0</v>
      </c>
      <c r="AE347" s="3">
        <v>0</v>
      </c>
      <c r="AF347" s="3">
        <v>0</v>
      </c>
      <c r="AG347" s="3">
        <v>0</v>
      </c>
      <c r="AJ347" s="3">
        <f t="shared" si="15"/>
        <v>119.78</v>
      </c>
      <c r="AL347" s="3">
        <f>IFERROR(VLOOKUP(B347,Totalt!$B$1:$BD$409,MATCH("totalt tillförda bränslen:",Totalt!$B$1:$BC$1,0),FALSE),"")</f>
        <v>119.78</v>
      </c>
      <c r="AN347" s="3">
        <f t="shared" si="17"/>
        <v>0</v>
      </c>
    </row>
    <row r="348" spans="1:40" x14ac:dyDescent="0.25">
      <c r="A348" s="3" t="s">
        <v>357</v>
      </c>
      <c r="Q348" s="240">
        <f t="shared" si="16"/>
        <v>0</v>
      </c>
      <c r="AJ348" s="3">
        <f t="shared" si="15"/>
        <v>0</v>
      </c>
      <c r="AL348" s="3" t="str">
        <f>IFERROR(VLOOKUP(B348,Totalt!$B$1:$BD$409,MATCH("totalt tillförda bränslen:",Totalt!$B$1:$BC$1,0),FALSE),"")</f>
        <v/>
      </c>
      <c r="AN348" s="3" t="str">
        <f t="shared" si="17"/>
        <v/>
      </c>
    </row>
    <row r="349" spans="1:40" x14ac:dyDescent="0.25">
      <c r="B349" s="3" t="s">
        <v>358</v>
      </c>
      <c r="C349" s="3">
        <v>0</v>
      </c>
      <c r="D349" s="3">
        <v>0</v>
      </c>
      <c r="E349" s="3">
        <v>0</v>
      </c>
      <c r="F349" s="3">
        <v>0</v>
      </c>
      <c r="G349" s="3">
        <v>0</v>
      </c>
      <c r="H349" s="3">
        <v>0</v>
      </c>
      <c r="I349" s="3">
        <v>9.6000000000000002E-2</v>
      </c>
      <c r="J349" s="3">
        <v>0</v>
      </c>
      <c r="K349" s="3">
        <v>0</v>
      </c>
      <c r="L349" s="3">
        <v>0</v>
      </c>
      <c r="M349" s="238">
        <v>0</v>
      </c>
      <c r="N349" s="3">
        <v>0</v>
      </c>
      <c r="O349" s="3">
        <v>0</v>
      </c>
      <c r="P349" s="238">
        <v>0</v>
      </c>
      <c r="Q349" s="240">
        <f t="shared" si="16"/>
        <v>0</v>
      </c>
      <c r="R349" s="3">
        <v>0</v>
      </c>
      <c r="S349" s="3">
        <v>0</v>
      </c>
      <c r="T349" s="3">
        <v>0</v>
      </c>
      <c r="U349" s="3">
        <v>0</v>
      </c>
      <c r="V349" s="3">
        <v>0</v>
      </c>
      <c r="W349" s="3">
        <v>0</v>
      </c>
      <c r="X349" s="3">
        <v>0.13400000000000001</v>
      </c>
      <c r="Y349" s="3">
        <v>0</v>
      </c>
      <c r="Z349" s="3">
        <v>9.6859999999999999</v>
      </c>
      <c r="AA349" s="3">
        <v>0</v>
      </c>
      <c r="AB349" s="3">
        <v>0</v>
      </c>
      <c r="AC349" s="3">
        <v>0</v>
      </c>
      <c r="AD349" s="3">
        <v>0</v>
      </c>
      <c r="AE349" s="3">
        <v>0</v>
      </c>
      <c r="AF349" s="3">
        <v>0</v>
      </c>
      <c r="AG349" s="3">
        <v>0</v>
      </c>
      <c r="AJ349" s="3">
        <f t="shared" si="15"/>
        <v>9.9160000000000004</v>
      </c>
      <c r="AL349" s="3">
        <f>IFERROR(VLOOKUP(B349,Totalt!$B$1:$BD$409,MATCH("totalt tillförda bränslen:",Totalt!$B$1:$BC$1,0),FALSE),"")</f>
        <v>9.9160000000000004</v>
      </c>
      <c r="AN349" s="3">
        <f t="shared" si="17"/>
        <v>0</v>
      </c>
    </row>
    <row r="350" spans="1:40" x14ac:dyDescent="0.25">
      <c r="B350" s="3" t="s">
        <v>359</v>
      </c>
      <c r="C350" s="3">
        <v>0</v>
      </c>
      <c r="D350" s="3">
        <v>0</v>
      </c>
      <c r="E350" s="3">
        <v>0</v>
      </c>
      <c r="F350" s="3">
        <v>0</v>
      </c>
      <c r="G350" s="3">
        <v>0</v>
      </c>
      <c r="H350" s="3">
        <v>0</v>
      </c>
      <c r="I350" s="3">
        <v>8.7999999999999995E-2</v>
      </c>
      <c r="J350" s="3">
        <v>0</v>
      </c>
      <c r="K350" s="3">
        <v>0</v>
      </c>
      <c r="L350" s="3">
        <v>0</v>
      </c>
      <c r="M350" s="238">
        <v>0</v>
      </c>
      <c r="N350" s="3">
        <v>0</v>
      </c>
      <c r="O350" s="3">
        <v>0</v>
      </c>
      <c r="P350" s="238">
        <v>0</v>
      </c>
      <c r="Q350" s="240">
        <f t="shared" si="16"/>
        <v>0</v>
      </c>
      <c r="R350" s="3">
        <v>0</v>
      </c>
      <c r="S350" s="3">
        <v>0</v>
      </c>
      <c r="T350" s="3">
        <v>0</v>
      </c>
      <c r="U350" s="3">
        <v>0</v>
      </c>
      <c r="V350" s="3">
        <v>0</v>
      </c>
      <c r="W350" s="3">
        <v>0</v>
      </c>
      <c r="X350" s="3">
        <v>0.1</v>
      </c>
      <c r="Y350" s="3">
        <v>0</v>
      </c>
      <c r="Z350" s="3">
        <v>10.039</v>
      </c>
      <c r="AA350" s="3">
        <v>0</v>
      </c>
      <c r="AB350" s="3">
        <v>0</v>
      </c>
      <c r="AC350" s="3">
        <v>0</v>
      </c>
      <c r="AD350" s="3">
        <v>0</v>
      </c>
      <c r="AE350" s="3">
        <v>0</v>
      </c>
      <c r="AF350" s="3">
        <v>0</v>
      </c>
      <c r="AG350" s="3">
        <v>0</v>
      </c>
      <c r="AJ350" s="3">
        <f t="shared" si="15"/>
        <v>10.227</v>
      </c>
      <c r="AL350" s="3">
        <f>IFERROR(VLOOKUP(B350,Totalt!$B$1:$BD$409,MATCH("totalt tillförda bränslen:",Totalt!$B$1:$BC$1,0),FALSE),"")</f>
        <v>10.226999999999999</v>
      </c>
      <c r="AN350" s="3">
        <f t="shared" si="17"/>
        <v>1.7763568394002505E-15</v>
      </c>
    </row>
    <row r="351" spans="1:40" x14ac:dyDescent="0.25">
      <c r="B351" s="3" t="s">
        <v>360</v>
      </c>
      <c r="C351" s="3">
        <v>0</v>
      </c>
      <c r="D351" s="3">
        <v>0</v>
      </c>
      <c r="E351" s="3">
        <v>0</v>
      </c>
      <c r="F351" s="3">
        <v>7.9779999999999998</v>
      </c>
      <c r="G351" s="3">
        <v>0</v>
      </c>
      <c r="H351" s="3">
        <v>6.2E-2</v>
      </c>
      <c r="I351" s="3">
        <v>0.189</v>
      </c>
      <c r="J351" s="3">
        <v>0</v>
      </c>
      <c r="K351" s="3">
        <v>0</v>
      </c>
      <c r="L351" s="3">
        <v>0</v>
      </c>
      <c r="M351" s="238">
        <v>0</v>
      </c>
      <c r="N351" s="3">
        <v>0</v>
      </c>
      <c r="O351" s="3">
        <v>0</v>
      </c>
      <c r="P351" s="238">
        <v>0</v>
      </c>
      <c r="Q351" s="240">
        <f t="shared" si="16"/>
        <v>0</v>
      </c>
      <c r="R351" s="3">
        <v>0</v>
      </c>
      <c r="S351" s="3">
        <v>7.9779999999999998</v>
      </c>
      <c r="T351" s="3">
        <v>0</v>
      </c>
      <c r="U351" s="3">
        <v>0</v>
      </c>
      <c r="V351" s="3">
        <v>0</v>
      </c>
      <c r="W351" s="3">
        <v>0</v>
      </c>
      <c r="X351" s="3">
        <v>0.29099999999999998</v>
      </c>
      <c r="Y351" s="3">
        <v>0</v>
      </c>
      <c r="Z351" s="3">
        <v>2.29</v>
      </c>
      <c r="AA351" s="3">
        <v>0</v>
      </c>
      <c r="AB351" s="3">
        <v>0</v>
      </c>
      <c r="AC351" s="3">
        <v>0</v>
      </c>
      <c r="AD351" s="3">
        <v>0</v>
      </c>
      <c r="AE351" s="3">
        <v>0</v>
      </c>
      <c r="AF351" s="3">
        <v>0</v>
      </c>
      <c r="AG351" s="3">
        <v>0</v>
      </c>
      <c r="AJ351" s="3">
        <f t="shared" si="15"/>
        <v>18.788</v>
      </c>
      <c r="AL351" s="3">
        <f>IFERROR(VLOOKUP(B351,Totalt!$B$1:$BD$409,MATCH("totalt tillförda bränslen:",Totalt!$B$1:$BC$1,0),FALSE),"")</f>
        <v>18.788</v>
      </c>
      <c r="AN351" s="3">
        <f t="shared" si="17"/>
        <v>0</v>
      </c>
    </row>
    <row r="352" spans="1:40" x14ac:dyDescent="0.25">
      <c r="B352" s="3" t="s">
        <v>361</v>
      </c>
      <c r="C352" s="3">
        <v>0</v>
      </c>
      <c r="D352" s="3">
        <v>0</v>
      </c>
      <c r="E352" s="3">
        <v>0</v>
      </c>
      <c r="F352" s="3">
        <v>0</v>
      </c>
      <c r="G352" s="3">
        <v>0</v>
      </c>
      <c r="H352" s="3">
        <v>0</v>
      </c>
      <c r="I352" s="3">
        <v>0.18099999999999999</v>
      </c>
      <c r="J352" s="3">
        <v>0</v>
      </c>
      <c r="K352" s="3">
        <v>0</v>
      </c>
      <c r="L352" s="3">
        <v>0</v>
      </c>
      <c r="M352" s="238">
        <v>0</v>
      </c>
      <c r="N352" s="3">
        <v>0</v>
      </c>
      <c r="O352" s="3">
        <v>0</v>
      </c>
      <c r="P352" s="238">
        <v>0</v>
      </c>
      <c r="Q352" s="240">
        <f t="shared" si="16"/>
        <v>0</v>
      </c>
      <c r="R352" s="3">
        <v>0</v>
      </c>
      <c r="S352" s="3">
        <v>0</v>
      </c>
      <c r="T352" s="3">
        <v>0</v>
      </c>
      <c r="U352" s="3">
        <v>0</v>
      </c>
      <c r="V352" s="3">
        <v>0</v>
      </c>
      <c r="W352" s="3">
        <v>0</v>
      </c>
      <c r="X352" s="3">
        <v>0.10299999999999999</v>
      </c>
      <c r="Y352" s="3">
        <v>0</v>
      </c>
      <c r="Z352" s="3">
        <v>11.599</v>
      </c>
      <c r="AA352" s="3">
        <v>0</v>
      </c>
      <c r="AB352" s="3">
        <v>0</v>
      </c>
      <c r="AC352" s="3">
        <v>0</v>
      </c>
      <c r="AD352" s="3">
        <v>0</v>
      </c>
      <c r="AE352" s="3">
        <v>0</v>
      </c>
      <c r="AF352" s="3">
        <v>0</v>
      </c>
      <c r="AG352" s="3">
        <v>0</v>
      </c>
      <c r="AJ352" s="3">
        <f t="shared" si="15"/>
        <v>11.883000000000001</v>
      </c>
      <c r="AL352" s="3">
        <f>IFERROR(VLOOKUP(B352,Totalt!$B$1:$BD$409,MATCH("totalt tillförda bränslen:",Totalt!$B$1:$BC$1,0),FALSE),"")</f>
        <v>11.882999999999999</v>
      </c>
      <c r="AN352" s="3">
        <f t="shared" si="17"/>
        <v>1.7763568394002505E-15</v>
      </c>
    </row>
    <row r="353" spans="1:40" x14ac:dyDescent="0.25">
      <c r="B353" s="3" t="s">
        <v>362</v>
      </c>
      <c r="C353" s="3">
        <v>0</v>
      </c>
      <c r="D353" s="3">
        <v>0</v>
      </c>
      <c r="E353" s="3">
        <v>0</v>
      </c>
      <c r="F353" s="3">
        <v>3.9369999999999998</v>
      </c>
      <c r="G353" s="3">
        <v>0</v>
      </c>
      <c r="H353" s="3">
        <v>0</v>
      </c>
      <c r="I353" s="3">
        <v>9.1999999999999998E-2</v>
      </c>
      <c r="J353" s="3">
        <v>0</v>
      </c>
      <c r="K353" s="3">
        <v>0</v>
      </c>
      <c r="L353" s="3">
        <v>0</v>
      </c>
      <c r="M353" s="238">
        <v>0</v>
      </c>
      <c r="N353" s="3">
        <v>0</v>
      </c>
      <c r="O353" s="3">
        <v>0</v>
      </c>
      <c r="P353" s="238">
        <v>0</v>
      </c>
      <c r="Q353" s="240">
        <f t="shared" si="16"/>
        <v>0</v>
      </c>
      <c r="R353" s="3">
        <v>0</v>
      </c>
      <c r="S353" s="3">
        <v>2.3119999999999998</v>
      </c>
      <c r="T353" s="3">
        <v>0</v>
      </c>
      <c r="U353" s="3">
        <v>0</v>
      </c>
      <c r="V353" s="3">
        <v>0</v>
      </c>
      <c r="W353" s="3">
        <v>0</v>
      </c>
      <c r="X353" s="3">
        <v>5.2999999999999999E-2</v>
      </c>
      <c r="Y353" s="3">
        <v>0</v>
      </c>
      <c r="Z353" s="3">
        <v>0.81299999999999994</v>
      </c>
      <c r="AA353" s="3">
        <v>0</v>
      </c>
      <c r="AB353" s="3">
        <v>0</v>
      </c>
      <c r="AC353" s="3">
        <v>0</v>
      </c>
      <c r="AD353" s="3">
        <v>0</v>
      </c>
      <c r="AE353" s="3">
        <v>0</v>
      </c>
      <c r="AF353" s="3">
        <v>0</v>
      </c>
      <c r="AG353" s="3">
        <v>0</v>
      </c>
      <c r="AJ353" s="3">
        <f t="shared" si="15"/>
        <v>7.206999999999999</v>
      </c>
      <c r="AL353" s="3">
        <f>IFERROR(VLOOKUP(B353,Totalt!$B$1:$BD$409,MATCH("totalt tillförda bränslen:",Totalt!$B$1:$BC$1,0),FALSE),"")</f>
        <v>7.206999999999999</v>
      </c>
      <c r="AN353" s="3">
        <f t="shared" si="17"/>
        <v>0</v>
      </c>
    </row>
    <row r="354" spans="1:40" x14ac:dyDescent="0.25">
      <c r="B354" s="3" t="s">
        <v>363</v>
      </c>
      <c r="C354" s="3">
        <v>0</v>
      </c>
      <c r="D354" s="3">
        <v>0</v>
      </c>
      <c r="E354" s="3">
        <v>0</v>
      </c>
      <c r="F354" s="3">
        <v>0</v>
      </c>
      <c r="G354" s="3">
        <v>0</v>
      </c>
      <c r="H354" s="3">
        <v>0</v>
      </c>
      <c r="I354" s="3">
        <v>9.8000000000000004E-2</v>
      </c>
      <c r="J354" s="3">
        <v>0</v>
      </c>
      <c r="K354" s="3">
        <v>0</v>
      </c>
      <c r="L354" s="3">
        <v>0</v>
      </c>
      <c r="M354" s="238">
        <v>0</v>
      </c>
      <c r="N354" s="3">
        <v>0</v>
      </c>
      <c r="O354" s="3">
        <v>0</v>
      </c>
      <c r="P354" s="238">
        <v>0</v>
      </c>
      <c r="Q354" s="240">
        <f t="shared" si="16"/>
        <v>0</v>
      </c>
      <c r="R354" s="3">
        <v>0</v>
      </c>
      <c r="S354" s="3">
        <v>0</v>
      </c>
      <c r="T354" s="3">
        <v>0</v>
      </c>
      <c r="U354" s="3">
        <v>0</v>
      </c>
      <c r="V354" s="3">
        <v>0</v>
      </c>
      <c r="W354" s="3">
        <v>0</v>
      </c>
      <c r="X354" s="3">
        <v>4.2999999999999997E-2</v>
      </c>
      <c r="Y354" s="3">
        <v>0</v>
      </c>
      <c r="Z354" s="3">
        <v>0.59</v>
      </c>
      <c r="AA354" s="3">
        <v>0</v>
      </c>
      <c r="AB354" s="3">
        <v>0</v>
      </c>
      <c r="AC354" s="3">
        <v>0</v>
      </c>
      <c r="AD354" s="3">
        <v>0</v>
      </c>
      <c r="AE354" s="3">
        <v>0</v>
      </c>
      <c r="AF354" s="3">
        <v>0</v>
      </c>
      <c r="AG354" s="3">
        <v>0</v>
      </c>
      <c r="AJ354" s="3">
        <f t="shared" si="15"/>
        <v>0.73099999999999998</v>
      </c>
      <c r="AL354" s="3">
        <f>IFERROR(VLOOKUP(B354,Totalt!$B$1:$BD$409,MATCH("totalt tillförda bränslen:",Totalt!$B$1:$BC$1,0),FALSE),"")</f>
        <v>0.73099999999999998</v>
      </c>
      <c r="AN354" s="3">
        <f t="shared" si="17"/>
        <v>0</v>
      </c>
    </row>
    <row r="355" spans="1:40" x14ac:dyDescent="0.25">
      <c r="B355" s="3" t="s">
        <v>364</v>
      </c>
      <c r="C355" s="3">
        <v>0</v>
      </c>
      <c r="D355" s="3">
        <v>0</v>
      </c>
      <c r="E355" s="3">
        <v>0</v>
      </c>
      <c r="F355" s="3">
        <v>0</v>
      </c>
      <c r="G355" s="3">
        <v>0</v>
      </c>
      <c r="H355" s="3">
        <v>5.5E-2</v>
      </c>
      <c r="I355" s="3">
        <v>2.1999999999999999E-2</v>
      </c>
      <c r="J355" s="3">
        <v>0</v>
      </c>
      <c r="K355" s="3">
        <v>0</v>
      </c>
      <c r="L355" s="3">
        <v>0</v>
      </c>
      <c r="M355" s="238">
        <v>0</v>
      </c>
      <c r="N355" s="3">
        <v>0</v>
      </c>
      <c r="O355" s="3">
        <v>0</v>
      </c>
      <c r="P355" s="238">
        <v>0</v>
      </c>
      <c r="Q355" s="240">
        <f t="shared" si="16"/>
        <v>0</v>
      </c>
      <c r="R355" s="3">
        <v>0</v>
      </c>
      <c r="S355" s="3">
        <v>0</v>
      </c>
      <c r="T355" s="3">
        <v>0</v>
      </c>
      <c r="U355" s="3">
        <v>0</v>
      </c>
      <c r="V355" s="3">
        <v>0</v>
      </c>
      <c r="W355" s="3">
        <v>0</v>
      </c>
      <c r="X355" s="3">
        <v>6.5000000000000002E-2</v>
      </c>
      <c r="Y355" s="3">
        <v>0</v>
      </c>
      <c r="Z355" s="3">
        <v>6.5279999999999996</v>
      </c>
      <c r="AA355" s="3">
        <v>0</v>
      </c>
      <c r="AB355" s="3">
        <v>0</v>
      </c>
      <c r="AC355" s="3">
        <v>0</v>
      </c>
      <c r="AD355" s="3">
        <v>0</v>
      </c>
      <c r="AE355" s="3">
        <v>0</v>
      </c>
      <c r="AF355" s="3">
        <v>0</v>
      </c>
      <c r="AG355" s="3">
        <v>0</v>
      </c>
      <c r="AJ355" s="3">
        <f t="shared" si="15"/>
        <v>6.67</v>
      </c>
      <c r="AL355" s="3">
        <f>IFERROR(VLOOKUP(B355,Totalt!$B$1:$BD$409,MATCH("totalt tillförda bränslen:",Totalt!$B$1:$BC$1,0),FALSE),"")</f>
        <v>6.67</v>
      </c>
      <c r="AN355" s="3">
        <f t="shared" si="17"/>
        <v>0</v>
      </c>
    </row>
    <row r="356" spans="1:40" x14ac:dyDescent="0.25">
      <c r="B356" s="3" t="s">
        <v>365</v>
      </c>
      <c r="C356" s="3">
        <v>0</v>
      </c>
      <c r="D356" s="3">
        <v>0</v>
      </c>
      <c r="E356" s="3">
        <v>0</v>
      </c>
      <c r="F356" s="3">
        <v>0</v>
      </c>
      <c r="G356" s="3">
        <v>0</v>
      </c>
      <c r="H356" s="3">
        <v>0</v>
      </c>
      <c r="I356" s="3">
        <v>1.9E-2</v>
      </c>
      <c r="J356" s="3">
        <v>0</v>
      </c>
      <c r="K356" s="3">
        <v>0</v>
      </c>
      <c r="L356" s="3">
        <v>0</v>
      </c>
      <c r="M356" s="238">
        <v>0</v>
      </c>
      <c r="N356" s="3">
        <v>0</v>
      </c>
      <c r="O356" s="3">
        <v>0</v>
      </c>
      <c r="P356" s="238">
        <v>0</v>
      </c>
      <c r="Q356" s="240">
        <f t="shared" si="16"/>
        <v>0</v>
      </c>
      <c r="R356" s="3">
        <v>0</v>
      </c>
      <c r="S356" s="3">
        <v>0</v>
      </c>
      <c r="T356" s="3">
        <v>0</v>
      </c>
      <c r="U356" s="3">
        <v>0</v>
      </c>
      <c r="V356" s="3">
        <v>0</v>
      </c>
      <c r="W356" s="3">
        <v>0</v>
      </c>
      <c r="X356" s="3">
        <v>2.7E-2</v>
      </c>
      <c r="Y356" s="3">
        <v>0</v>
      </c>
      <c r="Z356" s="3">
        <v>3.44</v>
      </c>
      <c r="AA356" s="3">
        <v>0</v>
      </c>
      <c r="AB356" s="3">
        <v>0</v>
      </c>
      <c r="AC356" s="3">
        <v>0</v>
      </c>
      <c r="AD356" s="3">
        <v>0</v>
      </c>
      <c r="AE356" s="3">
        <v>0</v>
      </c>
      <c r="AF356" s="3">
        <v>0</v>
      </c>
      <c r="AG356" s="3">
        <v>0</v>
      </c>
      <c r="AJ356" s="3">
        <f t="shared" si="15"/>
        <v>3.4859999999999998</v>
      </c>
      <c r="AL356" s="3">
        <f>IFERROR(VLOOKUP(B356,Totalt!$B$1:$BD$409,MATCH("totalt tillförda bränslen:",Totalt!$B$1:$BC$1,0),FALSE),"")</f>
        <v>3.4860000000000002</v>
      </c>
      <c r="AN356" s="3">
        <f t="shared" si="17"/>
        <v>-4.4408920985006262E-16</v>
      </c>
    </row>
    <row r="357" spans="1:40" x14ac:dyDescent="0.25">
      <c r="B357" s="3" t="s">
        <v>366</v>
      </c>
      <c r="C357" s="3">
        <v>0</v>
      </c>
      <c r="D357" s="3">
        <v>0</v>
      </c>
      <c r="E357" s="3">
        <v>0</v>
      </c>
      <c r="F357" s="3">
        <v>11.7684</v>
      </c>
      <c r="G357" s="3">
        <v>0</v>
      </c>
      <c r="H357" s="3">
        <v>0</v>
      </c>
      <c r="I357" s="3">
        <v>9.4455700000000004E-2</v>
      </c>
      <c r="J357" s="3">
        <v>9.2999999999999999E-2</v>
      </c>
      <c r="K357" s="3">
        <v>0</v>
      </c>
      <c r="L357" s="3">
        <v>31.737300000000001</v>
      </c>
      <c r="M357" s="238">
        <v>2.8673700000000002</v>
      </c>
      <c r="N357" s="3">
        <v>0</v>
      </c>
      <c r="O357" s="3">
        <v>0</v>
      </c>
      <c r="P357" s="238">
        <v>0</v>
      </c>
      <c r="Q357" s="240">
        <f t="shared" si="16"/>
        <v>0</v>
      </c>
      <c r="R357" s="3">
        <v>0</v>
      </c>
      <c r="S357" s="3">
        <v>11.9063</v>
      </c>
      <c r="T357" s="3">
        <v>6.89344</v>
      </c>
      <c r="U357" s="3">
        <v>0</v>
      </c>
      <c r="V357" s="3">
        <v>0</v>
      </c>
      <c r="W357" s="3">
        <v>25.695900000000002</v>
      </c>
      <c r="X357" s="3">
        <v>3.5633699999999999</v>
      </c>
      <c r="Y357" s="3">
        <v>0</v>
      </c>
      <c r="Z357" s="3">
        <v>7.1400400000000003E-2</v>
      </c>
      <c r="AA357" s="3">
        <v>0</v>
      </c>
      <c r="AB357" s="3">
        <v>0</v>
      </c>
      <c r="AC357" s="3">
        <v>0</v>
      </c>
      <c r="AD357" s="3">
        <v>0</v>
      </c>
      <c r="AE357" s="3">
        <v>0</v>
      </c>
      <c r="AF357" s="3">
        <v>0</v>
      </c>
      <c r="AG357" s="3">
        <v>0.49</v>
      </c>
      <c r="AJ357" s="3">
        <f t="shared" si="15"/>
        <v>92.313566100000017</v>
      </c>
      <c r="AL357" s="3">
        <f>IFERROR(VLOOKUP(B357,Totalt!$B$1:$BD$409,MATCH("totalt tillförda bränslen:",Totalt!$B$1:$BC$1,0),FALSE),"")</f>
        <v>92.313566100000017</v>
      </c>
      <c r="AN357" s="3">
        <f t="shared" si="17"/>
        <v>0</v>
      </c>
    </row>
    <row r="358" spans="1:40" x14ac:dyDescent="0.25">
      <c r="B358" s="3" t="s">
        <v>367</v>
      </c>
      <c r="C358" s="3">
        <v>0</v>
      </c>
      <c r="D358" s="3">
        <v>0</v>
      </c>
      <c r="E358" s="3">
        <v>0</v>
      </c>
      <c r="F358" s="3">
        <v>0</v>
      </c>
      <c r="G358" s="3">
        <v>0</v>
      </c>
      <c r="H358" s="3">
        <v>0</v>
      </c>
      <c r="I358" s="3">
        <v>0.16200000000000001</v>
      </c>
      <c r="J358" s="3">
        <v>0</v>
      </c>
      <c r="K358" s="3">
        <v>0</v>
      </c>
      <c r="L358" s="3">
        <v>0</v>
      </c>
      <c r="M358" s="238">
        <v>0</v>
      </c>
      <c r="N358" s="3">
        <v>0</v>
      </c>
      <c r="O358" s="3">
        <v>0</v>
      </c>
      <c r="P358" s="238">
        <v>0</v>
      </c>
      <c r="Q358" s="240">
        <f t="shared" si="16"/>
        <v>0</v>
      </c>
      <c r="R358" s="3">
        <v>0</v>
      </c>
      <c r="S358" s="3">
        <v>0</v>
      </c>
      <c r="T358" s="3">
        <v>0</v>
      </c>
      <c r="U358" s="3">
        <v>0</v>
      </c>
      <c r="V358" s="3">
        <v>0</v>
      </c>
      <c r="W358" s="3">
        <v>0</v>
      </c>
      <c r="X358" s="3">
        <v>3.4000000000000002E-2</v>
      </c>
      <c r="Y358" s="3">
        <v>0</v>
      </c>
      <c r="Z358" s="3">
        <v>2.8780000000000001</v>
      </c>
      <c r="AA358" s="3">
        <v>0</v>
      </c>
      <c r="AB358" s="3">
        <v>0</v>
      </c>
      <c r="AC358" s="3">
        <v>0</v>
      </c>
      <c r="AD358" s="3">
        <v>0</v>
      </c>
      <c r="AE358" s="3">
        <v>0</v>
      </c>
      <c r="AF358" s="3">
        <v>0</v>
      </c>
      <c r="AG358" s="3">
        <v>0</v>
      </c>
      <c r="AJ358" s="3">
        <f t="shared" si="15"/>
        <v>3.0740000000000003</v>
      </c>
      <c r="AL358" s="3">
        <f>IFERROR(VLOOKUP(B358,Totalt!$B$1:$BD$409,MATCH("totalt tillförda bränslen:",Totalt!$B$1:$BC$1,0),FALSE),"")</f>
        <v>3.0739999999999998</v>
      </c>
      <c r="AN358" s="3">
        <f t="shared" si="17"/>
        <v>4.4408920985006262E-16</v>
      </c>
    </row>
    <row r="359" spans="1:40" x14ac:dyDescent="0.25">
      <c r="B359" s="3" t="s">
        <v>368</v>
      </c>
      <c r="C359" s="3">
        <v>0</v>
      </c>
      <c r="D359" s="3">
        <v>0</v>
      </c>
      <c r="E359" s="3">
        <v>0</v>
      </c>
      <c r="F359" s="3">
        <v>37.9086</v>
      </c>
      <c r="G359" s="3">
        <v>0</v>
      </c>
      <c r="H359" s="3">
        <v>0</v>
      </c>
      <c r="I359" s="3">
        <v>1.2715099999999999</v>
      </c>
      <c r="J359" s="3">
        <v>0</v>
      </c>
      <c r="K359" s="3">
        <v>0</v>
      </c>
      <c r="L359" s="3">
        <v>0</v>
      </c>
      <c r="M359" s="238">
        <v>1.9678899999999999</v>
      </c>
      <c r="N359" s="3">
        <v>0</v>
      </c>
      <c r="O359" s="3">
        <v>0</v>
      </c>
      <c r="P359" s="238">
        <v>0</v>
      </c>
      <c r="Q359" s="240">
        <f t="shared" si="16"/>
        <v>0</v>
      </c>
      <c r="R359" s="3">
        <v>0</v>
      </c>
      <c r="S359" s="3">
        <v>20.412400000000002</v>
      </c>
      <c r="T359" s="3">
        <v>0</v>
      </c>
      <c r="U359" s="3">
        <v>0</v>
      </c>
      <c r="V359" s="3">
        <v>0</v>
      </c>
      <c r="W359" s="3">
        <v>0</v>
      </c>
      <c r="X359" s="3">
        <v>2.90089</v>
      </c>
      <c r="Y359" s="3">
        <v>0</v>
      </c>
      <c r="Z359" s="3">
        <v>8.3397900000000007</v>
      </c>
      <c r="AA359" s="3">
        <v>0</v>
      </c>
      <c r="AB359" s="3">
        <v>0</v>
      </c>
      <c r="AC359" s="3">
        <v>0</v>
      </c>
      <c r="AD359" s="3">
        <v>0</v>
      </c>
      <c r="AE359" s="3">
        <v>0</v>
      </c>
      <c r="AF359" s="3">
        <v>0</v>
      </c>
      <c r="AG359" s="3">
        <v>0</v>
      </c>
      <c r="AJ359" s="3">
        <f t="shared" si="15"/>
        <v>70.833190000000016</v>
      </c>
      <c r="AL359" s="3">
        <f>IFERROR(VLOOKUP(B359,Totalt!$B$1:$BD$409,MATCH("totalt tillförda bränslen:",Totalt!$B$1:$BC$1,0),FALSE),"")</f>
        <v>70.833190000000002</v>
      </c>
      <c r="AN359" s="3">
        <f t="shared" si="17"/>
        <v>1.4210854715202004E-14</v>
      </c>
    </row>
    <row r="360" spans="1:40" x14ac:dyDescent="0.25">
      <c r="B360" s="3" t="s">
        <v>369</v>
      </c>
      <c r="C360" s="3">
        <v>0</v>
      </c>
      <c r="D360" s="3">
        <v>0</v>
      </c>
      <c r="E360" s="3">
        <v>0</v>
      </c>
      <c r="F360" s="3">
        <v>0</v>
      </c>
      <c r="G360" s="3">
        <v>0</v>
      </c>
      <c r="H360" s="3">
        <v>0.13</v>
      </c>
      <c r="I360" s="3">
        <v>5.7000000000000002E-2</v>
      </c>
      <c r="J360" s="3">
        <v>0</v>
      </c>
      <c r="K360" s="3">
        <v>0</v>
      </c>
      <c r="L360" s="3">
        <v>0</v>
      </c>
      <c r="M360" s="238">
        <v>0</v>
      </c>
      <c r="N360" s="3">
        <v>0</v>
      </c>
      <c r="O360" s="3">
        <v>0</v>
      </c>
      <c r="P360" s="238">
        <v>0</v>
      </c>
      <c r="Q360" s="240">
        <f t="shared" si="16"/>
        <v>0</v>
      </c>
      <c r="R360" s="3">
        <v>5.6630000000000003</v>
      </c>
      <c r="S360" s="3">
        <v>0</v>
      </c>
      <c r="T360" s="3">
        <v>0</v>
      </c>
      <c r="U360" s="3">
        <v>0</v>
      </c>
      <c r="V360" s="3">
        <v>0</v>
      </c>
      <c r="W360" s="3">
        <v>0</v>
      </c>
      <c r="X360" s="3">
        <v>0.125</v>
      </c>
      <c r="Y360" s="3">
        <v>0</v>
      </c>
      <c r="Z360" s="3">
        <v>9.76</v>
      </c>
      <c r="AA360" s="3">
        <v>0</v>
      </c>
      <c r="AB360" s="3">
        <v>0</v>
      </c>
      <c r="AC360" s="3">
        <v>0</v>
      </c>
      <c r="AD360" s="3">
        <v>0</v>
      </c>
      <c r="AE360" s="3">
        <v>0</v>
      </c>
      <c r="AF360" s="3">
        <v>0</v>
      </c>
      <c r="AG360" s="3">
        <v>0</v>
      </c>
      <c r="AJ360" s="3">
        <f t="shared" si="15"/>
        <v>15.734999999999999</v>
      </c>
      <c r="AL360" s="3">
        <f>IFERROR(VLOOKUP(B360,Totalt!$B$1:$BD$409,MATCH("totalt tillförda bränslen:",Totalt!$B$1:$BC$1,0),FALSE),"")</f>
        <v>15.735000000000001</v>
      </c>
      <c r="AN360" s="3">
        <f t="shared" si="17"/>
        <v>-1.7763568394002505E-15</v>
      </c>
    </row>
    <row r="361" spans="1:40" x14ac:dyDescent="0.25">
      <c r="B361" s="3" t="s">
        <v>370</v>
      </c>
      <c r="C361" s="3">
        <v>0</v>
      </c>
      <c r="D361" s="3">
        <v>0</v>
      </c>
      <c r="E361" s="3">
        <v>0</v>
      </c>
      <c r="F361" s="3">
        <v>0</v>
      </c>
      <c r="G361" s="3">
        <v>0</v>
      </c>
      <c r="H361" s="3">
        <v>0</v>
      </c>
      <c r="I361" s="3">
        <v>4.1000000000000002E-2</v>
      </c>
      <c r="J361" s="3">
        <v>0</v>
      </c>
      <c r="K361" s="3">
        <v>0</v>
      </c>
      <c r="L361" s="3">
        <v>0</v>
      </c>
      <c r="M361" s="238">
        <v>0</v>
      </c>
      <c r="N361" s="3">
        <v>0</v>
      </c>
      <c r="O361" s="3">
        <v>0</v>
      </c>
      <c r="P361" s="238">
        <v>0</v>
      </c>
      <c r="Q361" s="240">
        <f t="shared" si="16"/>
        <v>0</v>
      </c>
      <c r="R361" s="3">
        <v>0</v>
      </c>
      <c r="S361" s="3">
        <v>0</v>
      </c>
      <c r="T361" s="3">
        <v>0</v>
      </c>
      <c r="U361" s="3">
        <v>0</v>
      </c>
      <c r="V361" s="3">
        <v>0</v>
      </c>
      <c r="W361" s="3">
        <v>0</v>
      </c>
      <c r="X361" s="3">
        <v>0.1</v>
      </c>
      <c r="Y361" s="3">
        <v>0</v>
      </c>
      <c r="Z361" s="3">
        <v>11.41</v>
      </c>
      <c r="AA361" s="3">
        <v>0</v>
      </c>
      <c r="AB361" s="3">
        <v>0</v>
      </c>
      <c r="AC361" s="3">
        <v>0</v>
      </c>
      <c r="AD361" s="3">
        <v>0</v>
      </c>
      <c r="AE361" s="3">
        <v>0</v>
      </c>
      <c r="AF361" s="3">
        <v>0</v>
      </c>
      <c r="AG361" s="3">
        <v>0</v>
      </c>
      <c r="AJ361" s="3">
        <f t="shared" si="15"/>
        <v>11.551</v>
      </c>
      <c r="AL361" s="3">
        <f>IFERROR(VLOOKUP(B361,Totalt!$B$1:$BD$409,MATCH("totalt tillförda bränslen:",Totalt!$B$1:$BC$1,0),FALSE),"")</f>
        <v>11.551</v>
      </c>
      <c r="AN361" s="3">
        <f t="shared" si="17"/>
        <v>0</v>
      </c>
    </row>
    <row r="362" spans="1:40" x14ac:dyDescent="0.25">
      <c r="B362" s="3" t="s">
        <v>371</v>
      </c>
      <c r="C362" s="3">
        <v>0</v>
      </c>
      <c r="D362" s="3">
        <v>0</v>
      </c>
      <c r="E362" s="3">
        <v>0</v>
      </c>
      <c r="F362" s="3">
        <v>60.756</v>
      </c>
      <c r="G362" s="3">
        <v>0</v>
      </c>
      <c r="H362" s="3">
        <v>6.8460000000000001</v>
      </c>
      <c r="I362" s="3">
        <v>0.21299999999999999</v>
      </c>
      <c r="J362" s="3">
        <v>2.3563700000000001</v>
      </c>
      <c r="K362" s="3">
        <v>0</v>
      </c>
      <c r="L362" s="3">
        <v>46.509500000000003</v>
      </c>
      <c r="M362" s="238">
        <v>8.5028199999999998</v>
      </c>
      <c r="N362" s="3">
        <v>0</v>
      </c>
      <c r="O362" s="3">
        <v>0</v>
      </c>
      <c r="P362" s="238">
        <v>0</v>
      </c>
      <c r="Q362" s="240">
        <f t="shared" si="16"/>
        <v>0</v>
      </c>
      <c r="R362" s="3">
        <v>0</v>
      </c>
      <c r="S362" s="3">
        <v>38.027999999999999</v>
      </c>
      <c r="T362" s="3">
        <v>13.3856</v>
      </c>
      <c r="U362" s="3">
        <v>0</v>
      </c>
      <c r="V362" s="3">
        <v>0</v>
      </c>
      <c r="W362" s="3">
        <v>55.618600000000001</v>
      </c>
      <c r="X362" s="3">
        <v>12.8628</v>
      </c>
      <c r="Y362" s="3">
        <v>0</v>
      </c>
      <c r="Z362" s="3">
        <v>3.9E-2</v>
      </c>
      <c r="AA362" s="3">
        <v>2.5897000000000001</v>
      </c>
      <c r="AB362" s="3">
        <v>0</v>
      </c>
      <c r="AC362" s="3">
        <v>0</v>
      </c>
      <c r="AD362" s="3">
        <v>0</v>
      </c>
      <c r="AE362" s="3">
        <v>0</v>
      </c>
      <c r="AF362" s="3">
        <v>0</v>
      </c>
      <c r="AG362" s="3">
        <v>64.115499999999997</v>
      </c>
      <c r="AJ362" s="3">
        <f t="shared" si="15"/>
        <v>303.32006999999999</v>
      </c>
      <c r="AL362" s="3">
        <f>IFERROR(VLOOKUP(B362,Totalt!$B$1:$BD$409,MATCH("totalt tillförda bränslen:",Totalt!$B$1:$BC$1,0),FALSE),"")</f>
        <v>303.32006999999999</v>
      </c>
      <c r="AN362" s="3">
        <f t="shared" si="17"/>
        <v>0</v>
      </c>
    </row>
    <row r="363" spans="1:40" x14ac:dyDescent="0.25">
      <c r="B363" s="3" t="s">
        <v>372</v>
      </c>
      <c r="C363" s="3">
        <v>0</v>
      </c>
      <c r="D363" s="3">
        <v>0</v>
      </c>
      <c r="E363" s="3">
        <v>0</v>
      </c>
      <c r="F363" s="3">
        <v>0</v>
      </c>
      <c r="G363" s="3">
        <v>0</v>
      </c>
      <c r="H363" s="3">
        <v>0</v>
      </c>
      <c r="I363" s="3">
        <v>2.4350000000000001</v>
      </c>
      <c r="J363" s="3">
        <v>0</v>
      </c>
      <c r="K363" s="3">
        <v>0</v>
      </c>
      <c r="L363" s="3">
        <v>0</v>
      </c>
      <c r="M363" s="238">
        <v>1.1950000000000001</v>
      </c>
      <c r="N363" s="3">
        <v>0</v>
      </c>
      <c r="O363" s="3">
        <v>0</v>
      </c>
      <c r="P363" s="238">
        <v>0</v>
      </c>
      <c r="Q363" s="240">
        <f t="shared" si="16"/>
        <v>0</v>
      </c>
      <c r="R363" s="3">
        <v>0</v>
      </c>
      <c r="S363" s="3">
        <v>7.7160000000000002</v>
      </c>
      <c r="T363" s="3">
        <v>3.3069999999999999</v>
      </c>
      <c r="U363" s="3">
        <v>0</v>
      </c>
      <c r="V363" s="3">
        <v>0</v>
      </c>
      <c r="W363" s="3">
        <v>0</v>
      </c>
      <c r="X363" s="3">
        <v>1.9770000000000001</v>
      </c>
      <c r="Y363" s="3">
        <v>0</v>
      </c>
      <c r="Z363" s="3">
        <v>29.827000000000002</v>
      </c>
      <c r="AA363" s="3">
        <v>0</v>
      </c>
      <c r="AB363" s="3">
        <v>0</v>
      </c>
      <c r="AC363" s="3">
        <v>0</v>
      </c>
      <c r="AD363" s="3">
        <v>0</v>
      </c>
      <c r="AE363" s="3">
        <v>0</v>
      </c>
      <c r="AF363" s="3">
        <v>0</v>
      </c>
      <c r="AG363" s="3">
        <v>0</v>
      </c>
      <c r="AJ363" s="3">
        <f t="shared" si="15"/>
        <v>45.262</v>
      </c>
      <c r="AL363" s="3">
        <f>IFERROR(VLOOKUP(B363,Totalt!$B$1:$BD$409,MATCH("totalt tillförda bränslen:",Totalt!$B$1:$BC$1,0),FALSE),"")</f>
        <v>45.262</v>
      </c>
      <c r="AN363" s="3">
        <f t="shared" si="17"/>
        <v>0</v>
      </c>
    </row>
    <row r="364" spans="1:40" x14ac:dyDescent="0.25">
      <c r="B364" s="3" t="s">
        <v>373</v>
      </c>
      <c r="C364" s="3">
        <v>0</v>
      </c>
      <c r="D364" s="3">
        <v>0</v>
      </c>
      <c r="E364" s="3">
        <v>0</v>
      </c>
      <c r="F364" s="3">
        <v>0</v>
      </c>
      <c r="G364" s="3">
        <v>0</v>
      </c>
      <c r="H364" s="3">
        <v>0</v>
      </c>
      <c r="I364" s="3">
        <v>0</v>
      </c>
      <c r="J364" s="3">
        <v>0</v>
      </c>
      <c r="K364" s="3">
        <v>0</v>
      </c>
      <c r="L364" s="3">
        <v>0</v>
      </c>
      <c r="M364" s="238">
        <v>0</v>
      </c>
      <c r="N364" s="3">
        <v>0</v>
      </c>
      <c r="O364" s="3">
        <v>0</v>
      </c>
      <c r="P364" s="238">
        <v>0</v>
      </c>
      <c r="Q364" s="240">
        <f t="shared" si="16"/>
        <v>0</v>
      </c>
      <c r="R364" s="3">
        <v>34.996000000000002</v>
      </c>
      <c r="S364" s="3">
        <v>0</v>
      </c>
      <c r="T364" s="3">
        <v>0</v>
      </c>
      <c r="U364" s="3">
        <v>0</v>
      </c>
      <c r="V364" s="3">
        <v>0</v>
      </c>
      <c r="W364" s="3">
        <v>0</v>
      </c>
      <c r="X364" s="3">
        <v>1.0999999999999999E-2</v>
      </c>
      <c r="Y364" s="3">
        <v>0</v>
      </c>
      <c r="Z364" s="3">
        <v>0</v>
      </c>
      <c r="AA364" s="3">
        <v>0</v>
      </c>
      <c r="AB364" s="3">
        <v>0</v>
      </c>
      <c r="AC364" s="3">
        <v>0</v>
      </c>
      <c r="AD364" s="3">
        <v>0</v>
      </c>
      <c r="AE364" s="3">
        <v>0</v>
      </c>
      <c r="AF364" s="3">
        <v>0</v>
      </c>
      <c r="AG364" s="3">
        <v>0</v>
      </c>
      <c r="AJ364" s="3">
        <f t="shared" si="15"/>
        <v>35.007000000000005</v>
      </c>
      <c r="AL364" s="3">
        <f>IFERROR(VLOOKUP(B364,Totalt!$B$1:$BD$409,MATCH("totalt tillförda bränslen:",Totalt!$B$1:$BC$1,0),FALSE),"")</f>
        <v>35.007000000000005</v>
      </c>
      <c r="AN364" s="3">
        <f t="shared" si="17"/>
        <v>0</v>
      </c>
    </row>
    <row r="365" spans="1:40" x14ac:dyDescent="0.25">
      <c r="B365" s="3" t="s">
        <v>374</v>
      </c>
      <c r="C365" s="3">
        <v>0</v>
      </c>
      <c r="D365" s="3">
        <v>0</v>
      </c>
      <c r="E365" s="3">
        <v>0</v>
      </c>
      <c r="F365" s="3">
        <v>0</v>
      </c>
      <c r="G365" s="3">
        <v>0</v>
      </c>
      <c r="H365" s="3">
        <v>0</v>
      </c>
      <c r="I365" s="3">
        <v>0.33100000000000002</v>
      </c>
      <c r="J365" s="3">
        <v>0</v>
      </c>
      <c r="K365" s="3">
        <v>0</v>
      </c>
      <c r="L365" s="3">
        <v>0</v>
      </c>
      <c r="M365" s="238">
        <v>0</v>
      </c>
      <c r="N365" s="3">
        <v>0</v>
      </c>
      <c r="O365" s="3">
        <v>0</v>
      </c>
      <c r="P365" s="238">
        <v>0</v>
      </c>
      <c r="Q365" s="240">
        <f t="shared" si="16"/>
        <v>0</v>
      </c>
      <c r="R365" s="3">
        <v>0</v>
      </c>
      <c r="S365" s="3">
        <v>0</v>
      </c>
      <c r="T365" s="3">
        <v>0</v>
      </c>
      <c r="U365" s="3">
        <v>0</v>
      </c>
      <c r="V365" s="3">
        <v>0</v>
      </c>
      <c r="W365" s="3">
        <v>0</v>
      </c>
      <c r="X365" s="3">
        <v>0.16500000000000001</v>
      </c>
      <c r="Y365" s="3">
        <v>0</v>
      </c>
      <c r="Z365" s="3">
        <v>19.285</v>
      </c>
      <c r="AA365" s="3">
        <v>0</v>
      </c>
      <c r="AB365" s="3">
        <v>0</v>
      </c>
      <c r="AC365" s="3">
        <v>0</v>
      </c>
      <c r="AD365" s="3">
        <v>0</v>
      </c>
      <c r="AE365" s="3">
        <v>0</v>
      </c>
      <c r="AF365" s="3">
        <v>0</v>
      </c>
      <c r="AG365" s="3">
        <v>0</v>
      </c>
      <c r="AJ365" s="3">
        <f t="shared" si="15"/>
        <v>19.780999999999999</v>
      </c>
      <c r="AL365" s="3">
        <f>IFERROR(VLOOKUP(B365,Totalt!$B$1:$BD$409,MATCH("totalt tillförda bränslen:",Totalt!$B$1:$BC$1,0),FALSE),"")</f>
        <v>19.780999999999999</v>
      </c>
      <c r="AN365" s="3">
        <f t="shared" si="17"/>
        <v>0</v>
      </c>
    </row>
    <row r="366" spans="1:40" x14ac:dyDescent="0.25">
      <c r="B366" s="3" t="s">
        <v>375</v>
      </c>
      <c r="C366" s="3">
        <v>0</v>
      </c>
      <c r="D366" s="3">
        <v>0</v>
      </c>
      <c r="E366" s="3">
        <v>0</v>
      </c>
      <c r="F366" s="3">
        <v>0</v>
      </c>
      <c r="G366" s="3">
        <v>0</v>
      </c>
      <c r="H366" s="3">
        <v>0</v>
      </c>
      <c r="I366" s="3">
        <v>6.5000000000000002E-2</v>
      </c>
      <c r="J366" s="3">
        <v>0</v>
      </c>
      <c r="K366" s="3">
        <v>0</v>
      </c>
      <c r="L366" s="3">
        <v>0</v>
      </c>
      <c r="M366" s="238">
        <v>0</v>
      </c>
      <c r="N366" s="3">
        <v>0</v>
      </c>
      <c r="O366" s="3">
        <v>0</v>
      </c>
      <c r="P366" s="238">
        <v>0</v>
      </c>
      <c r="Q366" s="240">
        <f t="shared" si="16"/>
        <v>0</v>
      </c>
      <c r="R366" s="3">
        <v>0</v>
      </c>
      <c r="S366" s="3">
        <v>0</v>
      </c>
      <c r="T366" s="3">
        <v>0</v>
      </c>
      <c r="U366" s="3">
        <v>0</v>
      </c>
      <c r="V366" s="3">
        <v>0</v>
      </c>
      <c r="W366" s="3">
        <v>0</v>
      </c>
      <c r="X366" s="3">
        <v>4.8000000000000001E-2</v>
      </c>
      <c r="Y366" s="3">
        <v>0</v>
      </c>
      <c r="Z366" s="3">
        <v>3.2770000000000001</v>
      </c>
      <c r="AA366" s="3">
        <v>0</v>
      </c>
      <c r="AB366" s="3">
        <v>0</v>
      </c>
      <c r="AC366" s="3">
        <v>0</v>
      </c>
      <c r="AD366" s="3">
        <v>0</v>
      </c>
      <c r="AE366" s="3">
        <v>0</v>
      </c>
      <c r="AF366" s="3">
        <v>0</v>
      </c>
      <c r="AG366" s="3">
        <v>0</v>
      </c>
      <c r="AJ366" s="3">
        <f t="shared" si="15"/>
        <v>3.39</v>
      </c>
      <c r="AL366" s="3">
        <f>IFERROR(VLOOKUP(B366,Totalt!$B$1:$BD$409,MATCH("totalt tillförda bränslen:",Totalt!$B$1:$BC$1,0),FALSE),"")</f>
        <v>3.39</v>
      </c>
      <c r="AN366" s="3">
        <f t="shared" si="17"/>
        <v>0</v>
      </c>
    </row>
    <row r="367" spans="1:40" x14ac:dyDescent="0.25">
      <c r="A367" s="3" t="s">
        <v>376</v>
      </c>
      <c r="Q367" s="240">
        <f t="shared" si="16"/>
        <v>0</v>
      </c>
      <c r="AJ367" s="3">
        <f t="shared" si="15"/>
        <v>0</v>
      </c>
      <c r="AL367" s="3" t="str">
        <f>IFERROR(VLOOKUP(B367,Totalt!$B$1:$BD$409,MATCH("totalt tillförda bränslen:",Totalt!$B$1:$BC$1,0),FALSE),"")</f>
        <v/>
      </c>
      <c r="AN367" s="3" t="str">
        <f t="shared" si="17"/>
        <v/>
      </c>
    </row>
    <row r="368" spans="1:40" x14ac:dyDescent="0.25">
      <c r="B368" s="3" t="s">
        <v>377</v>
      </c>
      <c r="C368" s="3">
        <v>0</v>
      </c>
      <c r="D368" s="3">
        <v>0</v>
      </c>
      <c r="E368" s="3">
        <v>0</v>
      </c>
      <c r="F368" s="3">
        <v>0</v>
      </c>
      <c r="G368" s="3">
        <v>0</v>
      </c>
      <c r="H368" s="3">
        <v>0</v>
      </c>
      <c r="I368" s="3">
        <v>0.15</v>
      </c>
      <c r="J368" s="3">
        <v>0</v>
      </c>
      <c r="K368" s="3">
        <v>0</v>
      </c>
      <c r="L368" s="3">
        <v>0</v>
      </c>
      <c r="M368" s="238">
        <v>0</v>
      </c>
      <c r="N368" s="3">
        <v>0</v>
      </c>
      <c r="O368" s="3">
        <v>0</v>
      </c>
      <c r="P368" s="238">
        <v>0</v>
      </c>
      <c r="Q368" s="240">
        <f t="shared" si="16"/>
        <v>0</v>
      </c>
      <c r="R368" s="3">
        <v>0</v>
      </c>
      <c r="S368" s="3">
        <v>0</v>
      </c>
      <c r="T368" s="3">
        <v>0</v>
      </c>
      <c r="U368" s="3">
        <v>0</v>
      </c>
      <c r="V368" s="3">
        <v>0</v>
      </c>
      <c r="W368" s="3">
        <v>0</v>
      </c>
      <c r="X368" s="3">
        <v>0.08</v>
      </c>
      <c r="Y368" s="3">
        <v>11.3</v>
      </c>
      <c r="Z368" s="3">
        <v>0</v>
      </c>
      <c r="AA368" s="3">
        <v>0</v>
      </c>
      <c r="AB368" s="3">
        <v>0</v>
      </c>
      <c r="AC368" s="3">
        <v>0</v>
      </c>
      <c r="AD368" s="3">
        <v>0</v>
      </c>
      <c r="AE368" s="3">
        <v>0</v>
      </c>
      <c r="AF368" s="3">
        <v>0</v>
      </c>
      <c r="AG368" s="3">
        <v>0</v>
      </c>
      <c r="AJ368" s="3">
        <f t="shared" si="15"/>
        <v>11.530000000000001</v>
      </c>
      <c r="AL368" s="3">
        <f>IFERROR(VLOOKUP(B368,Totalt!$B$1:$BD$409,MATCH("totalt tillförda bränslen:",Totalt!$B$1:$BC$1,0),FALSE),"")</f>
        <v>11.530000000000001</v>
      </c>
      <c r="AN368" s="3">
        <f t="shared" si="17"/>
        <v>0</v>
      </c>
    </row>
    <row r="369" spans="1:40" x14ac:dyDescent="0.25">
      <c r="B369" s="3" t="s">
        <v>378</v>
      </c>
      <c r="C369" s="3">
        <v>0</v>
      </c>
      <c r="D369" s="3">
        <v>144.62799999999999</v>
      </c>
      <c r="E369" s="3">
        <v>0</v>
      </c>
      <c r="F369" s="3">
        <v>0</v>
      </c>
      <c r="G369" s="3">
        <v>20.9</v>
      </c>
      <c r="H369" s="3">
        <v>0</v>
      </c>
      <c r="I369" s="3">
        <v>3.4345300000000001</v>
      </c>
      <c r="J369" s="3">
        <v>1.6</v>
      </c>
      <c r="K369" s="3">
        <v>0</v>
      </c>
      <c r="L369" s="3">
        <v>175.9</v>
      </c>
      <c r="M369" s="238">
        <v>4.6338299999999997</v>
      </c>
      <c r="N369" s="3">
        <v>0</v>
      </c>
      <c r="O369" s="3">
        <v>0</v>
      </c>
      <c r="P369" s="238">
        <v>103.4</v>
      </c>
      <c r="Q369" s="240">
        <f t="shared" si="16"/>
        <v>51.7</v>
      </c>
      <c r="R369" s="3">
        <v>4.55</v>
      </c>
      <c r="S369" s="3">
        <v>0</v>
      </c>
      <c r="T369" s="3">
        <v>0</v>
      </c>
      <c r="U369" s="3">
        <v>0</v>
      </c>
      <c r="V369" s="3">
        <v>0</v>
      </c>
      <c r="W369" s="3">
        <v>0</v>
      </c>
      <c r="X369" s="3">
        <v>9.7338299999999993</v>
      </c>
      <c r="Y369" s="3">
        <v>0</v>
      </c>
      <c r="Z369" s="3">
        <v>0</v>
      </c>
      <c r="AA369" s="3">
        <v>0</v>
      </c>
      <c r="AB369" s="3">
        <v>0</v>
      </c>
      <c r="AC369" s="3">
        <v>0</v>
      </c>
      <c r="AD369" s="3">
        <v>0</v>
      </c>
      <c r="AE369" s="3">
        <v>0</v>
      </c>
      <c r="AF369" s="3">
        <v>0</v>
      </c>
      <c r="AG369" s="3">
        <v>0</v>
      </c>
      <c r="AJ369" s="3">
        <f t="shared" si="15"/>
        <v>412.44636000000003</v>
      </c>
      <c r="AL369" s="3">
        <f>IFERROR(VLOOKUP(B369,Totalt!$B$1:$BD$409,MATCH("totalt tillförda bränslen:",Totalt!$B$1:$BC$1,0),FALSE),"")</f>
        <v>412.44635999999997</v>
      </c>
      <c r="AN369" s="3">
        <f t="shared" si="17"/>
        <v>5.6843418860808015E-14</v>
      </c>
    </row>
    <row r="370" spans="1:40" x14ac:dyDescent="0.25">
      <c r="B370" s="3" t="s">
        <v>379</v>
      </c>
      <c r="C370" s="3">
        <v>0</v>
      </c>
      <c r="D370" s="3">
        <v>0</v>
      </c>
      <c r="E370" s="3">
        <v>0</v>
      </c>
      <c r="F370" s="3">
        <v>0</v>
      </c>
      <c r="G370" s="3">
        <v>0</v>
      </c>
      <c r="H370" s="3">
        <v>0</v>
      </c>
      <c r="I370" s="3">
        <v>0.18</v>
      </c>
      <c r="J370" s="3">
        <v>0</v>
      </c>
      <c r="K370" s="3">
        <v>0</v>
      </c>
      <c r="L370" s="3">
        <v>0</v>
      </c>
      <c r="M370" s="238">
        <v>0</v>
      </c>
      <c r="N370" s="3">
        <v>0</v>
      </c>
      <c r="O370" s="3">
        <v>0</v>
      </c>
      <c r="P370" s="238">
        <v>0</v>
      </c>
      <c r="Q370" s="240">
        <f t="shared" si="16"/>
        <v>0</v>
      </c>
      <c r="R370" s="3">
        <v>0</v>
      </c>
      <c r="S370" s="3">
        <v>0</v>
      </c>
      <c r="T370" s="3">
        <v>0</v>
      </c>
      <c r="U370" s="3">
        <v>0</v>
      </c>
      <c r="V370" s="3">
        <v>0</v>
      </c>
      <c r="W370" s="3">
        <v>0</v>
      </c>
      <c r="X370" s="3">
        <v>5.3999999999999999E-2</v>
      </c>
      <c r="Y370" s="3">
        <v>0</v>
      </c>
      <c r="Z370" s="3">
        <v>5.2</v>
      </c>
      <c r="AA370" s="3">
        <v>0</v>
      </c>
      <c r="AB370" s="3">
        <v>0</v>
      </c>
      <c r="AC370" s="3">
        <v>0</v>
      </c>
      <c r="AD370" s="3">
        <v>0</v>
      </c>
      <c r="AE370" s="3">
        <v>0</v>
      </c>
      <c r="AF370" s="3">
        <v>0</v>
      </c>
      <c r="AG370" s="3">
        <v>0</v>
      </c>
      <c r="AJ370" s="3">
        <f t="shared" si="15"/>
        <v>5.4340000000000002</v>
      </c>
      <c r="AL370" s="3">
        <f>IFERROR(VLOOKUP(B370,Totalt!$B$1:$BD$409,MATCH("totalt tillförda bränslen:",Totalt!$B$1:$BC$1,0),FALSE),"")</f>
        <v>5.4340000000000002</v>
      </c>
      <c r="AN370" s="3">
        <f t="shared" si="17"/>
        <v>0</v>
      </c>
    </row>
    <row r="371" spans="1:40" x14ac:dyDescent="0.25">
      <c r="B371" s="3" t="s">
        <v>380</v>
      </c>
      <c r="C371" s="3">
        <v>0</v>
      </c>
      <c r="D371" s="3">
        <v>0</v>
      </c>
      <c r="E371" s="3">
        <v>0</v>
      </c>
      <c r="F371" s="3">
        <v>0</v>
      </c>
      <c r="G371" s="3">
        <v>0</v>
      </c>
      <c r="H371" s="3">
        <v>0</v>
      </c>
      <c r="I371" s="3">
        <v>0.03</v>
      </c>
      <c r="J371" s="3">
        <v>0</v>
      </c>
      <c r="K371" s="3">
        <v>0</v>
      </c>
      <c r="L371" s="3">
        <v>0</v>
      </c>
      <c r="M371" s="238">
        <v>0</v>
      </c>
      <c r="N371" s="3">
        <v>0</v>
      </c>
      <c r="O371" s="3">
        <v>0</v>
      </c>
      <c r="P371" s="238">
        <v>0</v>
      </c>
      <c r="Q371" s="240">
        <f t="shared" si="16"/>
        <v>0</v>
      </c>
      <c r="R371" s="3">
        <v>0</v>
      </c>
      <c r="S371" s="3">
        <v>0</v>
      </c>
      <c r="T371" s="3">
        <v>0</v>
      </c>
      <c r="U371" s="3">
        <v>0</v>
      </c>
      <c r="V371" s="3">
        <v>0</v>
      </c>
      <c r="W371" s="3">
        <v>0</v>
      </c>
      <c r="X371" s="3">
        <v>2.3E-2</v>
      </c>
      <c r="Y371" s="3">
        <v>0</v>
      </c>
      <c r="Z371" s="3">
        <v>2.14</v>
      </c>
      <c r="AA371" s="3">
        <v>0</v>
      </c>
      <c r="AB371" s="3">
        <v>0</v>
      </c>
      <c r="AC371" s="3">
        <v>0</v>
      </c>
      <c r="AD371" s="3">
        <v>0</v>
      </c>
      <c r="AE371" s="3">
        <v>0</v>
      </c>
      <c r="AF371" s="3">
        <v>0</v>
      </c>
      <c r="AG371" s="3">
        <v>0</v>
      </c>
      <c r="AJ371" s="3">
        <f t="shared" si="15"/>
        <v>2.1930000000000001</v>
      </c>
      <c r="AL371" s="3">
        <f>IFERROR(VLOOKUP(B371,Totalt!$B$1:$BD$409,MATCH("totalt tillförda bränslen:",Totalt!$B$1:$BC$1,0),FALSE),"")</f>
        <v>2.1930000000000001</v>
      </c>
      <c r="AN371" s="3">
        <f t="shared" si="17"/>
        <v>0</v>
      </c>
    </row>
    <row r="372" spans="1:40" x14ac:dyDescent="0.25">
      <c r="B372" s="3" t="s">
        <v>381</v>
      </c>
      <c r="C372" s="3">
        <v>0</v>
      </c>
      <c r="D372" s="3">
        <v>0</v>
      </c>
      <c r="E372" s="3">
        <v>0</v>
      </c>
      <c r="F372" s="3">
        <v>0</v>
      </c>
      <c r="G372" s="3">
        <v>0</v>
      </c>
      <c r="H372" s="3">
        <v>0</v>
      </c>
      <c r="I372" s="3">
        <v>0.04</v>
      </c>
      <c r="J372" s="3">
        <v>0</v>
      </c>
      <c r="K372" s="3">
        <v>0</v>
      </c>
      <c r="L372" s="3">
        <v>0</v>
      </c>
      <c r="M372" s="238">
        <v>0</v>
      </c>
      <c r="N372" s="3">
        <v>0</v>
      </c>
      <c r="O372" s="3">
        <v>0</v>
      </c>
      <c r="P372" s="238">
        <v>0</v>
      </c>
      <c r="Q372" s="240">
        <f t="shared" si="16"/>
        <v>0</v>
      </c>
      <c r="R372" s="3">
        <v>0</v>
      </c>
      <c r="S372" s="3">
        <v>0</v>
      </c>
      <c r="T372" s="3">
        <v>0</v>
      </c>
      <c r="U372" s="3">
        <v>0</v>
      </c>
      <c r="V372" s="3">
        <v>0</v>
      </c>
      <c r="W372" s="3">
        <v>0</v>
      </c>
      <c r="X372" s="3">
        <v>4.5999999999999999E-2</v>
      </c>
      <c r="Y372" s="3">
        <v>0</v>
      </c>
      <c r="Z372" s="3">
        <v>3.75</v>
      </c>
      <c r="AA372" s="3">
        <v>0</v>
      </c>
      <c r="AB372" s="3">
        <v>0</v>
      </c>
      <c r="AC372" s="3">
        <v>0</v>
      </c>
      <c r="AD372" s="3">
        <v>0</v>
      </c>
      <c r="AE372" s="3">
        <v>0</v>
      </c>
      <c r="AF372" s="3">
        <v>0</v>
      </c>
      <c r="AG372" s="3">
        <v>0</v>
      </c>
      <c r="AJ372" s="3">
        <f t="shared" si="15"/>
        <v>3.8359999999999999</v>
      </c>
      <c r="AL372" s="3">
        <f>IFERROR(VLOOKUP(B372,Totalt!$B$1:$BD$409,MATCH("totalt tillförda bränslen:",Totalt!$B$1:$BC$1,0),FALSE),"")</f>
        <v>3.8359999999999999</v>
      </c>
      <c r="AN372" s="3">
        <f t="shared" si="17"/>
        <v>0</v>
      </c>
    </row>
    <row r="373" spans="1:40" x14ac:dyDescent="0.25">
      <c r="A373" s="3" t="s">
        <v>382</v>
      </c>
      <c r="Q373" s="240">
        <f t="shared" si="16"/>
        <v>0</v>
      </c>
      <c r="AJ373" s="3">
        <f t="shared" si="15"/>
        <v>0</v>
      </c>
      <c r="AL373" s="3" t="str">
        <f>IFERROR(VLOOKUP(B373,Totalt!$B$1:$BD$409,MATCH("totalt tillförda bränslen:",Totalt!$B$1:$BC$1,0),FALSE),"")</f>
        <v/>
      </c>
      <c r="AN373" s="3" t="str">
        <f t="shared" si="17"/>
        <v/>
      </c>
    </row>
    <row r="374" spans="1:40" x14ac:dyDescent="0.25">
      <c r="B374" s="3" t="s">
        <v>383</v>
      </c>
      <c r="C374" s="3">
        <v>0</v>
      </c>
      <c r="D374" s="3">
        <v>0</v>
      </c>
      <c r="E374" s="3">
        <v>0</v>
      </c>
      <c r="F374" s="3">
        <v>0</v>
      </c>
      <c r="G374" s="3">
        <v>0</v>
      </c>
      <c r="H374" s="3">
        <v>5.3490000000000002</v>
      </c>
      <c r="I374" s="3">
        <v>2.0739999999999998</v>
      </c>
      <c r="J374" s="3">
        <v>0</v>
      </c>
      <c r="K374" s="3">
        <v>0</v>
      </c>
      <c r="L374" s="3">
        <v>0</v>
      </c>
      <c r="M374" s="238">
        <v>0</v>
      </c>
      <c r="N374" s="3">
        <v>0</v>
      </c>
      <c r="O374" s="3">
        <v>0</v>
      </c>
      <c r="P374" s="238">
        <v>0</v>
      </c>
      <c r="Q374" s="240">
        <f t="shared" si="16"/>
        <v>0</v>
      </c>
      <c r="R374" s="3">
        <v>22.792000000000002</v>
      </c>
      <c r="S374" s="3">
        <v>0</v>
      </c>
      <c r="T374" s="3">
        <v>0</v>
      </c>
      <c r="U374" s="3">
        <v>0</v>
      </c>
      <c r="V374" s="3">
        <v>0</v>
      </c>
      <c r="W374" s="3">
        <v>0</v>
      </c>
      <c r="X374" s="3">
        <v>0.9</v>
      </c>
      <c r="Y374" s="3">
        <v>0</v>
      </c>
      <c r="Z374" s="3">
        <v>13.677</v>
      </c>
      <c r="AA374" s="3">
        <v>0</v>
      </c>
      <c r="AB374" s="3">
        <v>0</v>
      </c>
      <c r="AC374" s="3">
        <v>0</v>
      </c>
      <c r="AD374" s="3">
        <v>0</v>
      </c>
      <c r="AE374" s="3">
        <v>0</v>
      </c>
      <c r="AF374" s="3">
        <v>0</v>
      </c>
      <c r="AG374" s="3">
        <v>0</v>
      </c>
      <c r="AJ374" s="3">
        <f t="shared" si="15"/>
        <v>44.792000000000002</v>
      </c>
      <c r="AL374" s="3">
        <f>IFERROR(VLOOKUP(B374,Totalt!$B$1:$BD$409,MATCH("totalt tillförda bränslen:",Totalt!$B$1:$BC$1,0),FALSE),"")</f>
        <v>44.792000000000002</v>
      </c>
      <c r="AN374" s="3">
        <f t="shared" si="17"/>
        <v>0</v>
      </c>
    </row>
    <row r="375" spans="1:40" x14ac:dyDescent="0.25">
      <c r="B375" s="3" t="s">
        <v>384</v>
      </c>
      <c r="C375" s="3">
        <v>0</v>
      </c>
      <c r="D375" s="3">
        <v>0</v>
      </c>
      <c r="E375" s="3">
        <v>0</v>
      </c>
      <c r="F375" s="3">
        <v>0</v>
      </c>
      <c r="G375" s="3">
        <v>0</v>
      </c>
      <c r="H375" s="3">
        <v>0</v>
      </c>
      <c r="I375" s="3">
        <v>0.13200000000000001</v>
      </c>
      <c r="J375" s="3">
        <v>0</v>
      </c>
      <c r="K375" s="3">
        <v>0</v>
      </c>
      <c r="L375" s="3">
        <v>0</v>
      </c>
      <c r="M375" s="238">
        <v>0</v>
      </c>
      <c r="N375" s="3">
        <v>0</v>
      </c>
      <c r="O375" s="3">
        <v>0</v>
      </c>
      <c r="P375" s="238">
        <v>0</v>
      </c>
      <c r="Q375" s="240">
        <f t="shared" si="16"/>
        <v>0</v>
      </c>
      <c r="R375" s="3">
        <v>0</v>
      </c>
      <c r="S375" s="3">
        <v>0</v>
      </c>
      <c r="T375" s="3">
        <v>0</v>
      </c>
      <c r="U375" s="3">
        <v>0</v>
      </c>
      <c r="V375" s="3">
        <v>0</v>
      </c>
      <c r="W375" s="3">
        <v>0</v>
      </c>
      <c r="X375" s="3">
        <v>0.1</v>
      </c>
      <c r="Y375" s="3">
        <v>0</v>
      </c>
      <c r="Z375" s="3">
        <v>0</v>
      </c>
      <c r="AA375" s="3">
        <v>0</v>
      </c>
      <c r="AB375" s="3">
        <v>0</v>
      </c>
      <c r="AC375" s="3">
        <v>0</v>
      </c>
      <c r="AD375" s="3">
        <v>0</v>
      </c>
      <c r="AE375" s="3">
        <v>0</v>
      </c>
      <c r="AF375" s="3">
        <v>0</v>
      </c>
      <c r="AG375" s="3">
        <v>5.4729400000000004</v>
      </c>
      <c r="AJ375" s="3">
        <f t="shared" si="15"/>
        <v>5.7049400000000006</v>
      </c>
      <c r="AL375" s="3">
        <f>IFERROR(VLOOKUP(B375,Totalt!$B$1:$BD$409,MATCH("totalt tillförda bränslen:",Totalt!$B$1:$BC$1,0),FALSE),"")</f>
        <v>5.7049399999999997</v>
      </c>
      <c r="AN375" s="3">
        <f t="shared" si="17"/>
        <v>8.8817841970012523E-16</v>
      </c>
    </row>
    <row r="376" spans="1:40" x14ac:dyDescent="0.25">
      <c r="A376" s="3" t="s">
        <v>385</v>
      </c>
      <c r="Q376" s="240">
        <f t="shared" si="16"/>
        <v>0</v>
      </c>
      <c r="AJ376" s="3">
        <f t="shared" si="15"/>
        <v>0</v>
      </c>
      <c r="AL376" s="3" t="str">
        <f>IFERROR(VLOOKUP(B376,Totalt!$B$1:$BD$409,MATCH("totalt tillförda bränslen:",Totalt!$B$1:$BC$1,0),FALSE),"")</f>
        <v/>
      </c>
      <c r="AN376" s="3" t="str">
        <f t="shared" si="17"/>
        <v/>
      </c>
    </row>
    <row r="377" spans="1:40" x14ac:dyDescent="0.25">
      <c r="B377" s="3" t="s">
        <v>386</v>
      </c>
      <c r="C377" s="3">
        <v>0</v>
      </c>
      <c r="D377" s="3">
        <v>0</v>
      </c>
      <c r="E377" s="3">
        <v>0</v>
      </c>
      <c r="F377" s="3">
        <v>0</v>
      </c>
      <c r="G377" s="3">
        <v>0</v>
      </c>
      <c r="H377" s="3">
        <v>0</v>
      </c>
      <c r="I377" s="3">
        <v>0</v>
      </c>
      <c r="J377" s="3">
        <v>0</v>
      </c>
      <c r="K377" s="3">
        <v>0</v>
      </c>
      <c r="L377" s="3">
        <v>0</v>
      </c>
      <c r="M377" s="238">
        <v>0</v>
      </c>
      <c r="N377" s="3">
        <v>0</v>
      </c>
      <c r="O377" s="3">
        <v>0</v>
      </c>
      <c r="P377" s="238">
        <v>0</v>
      </c>
      <c r="Q377" s="240">
        <f t="shared" si="16"/>
        <v>0</v>
      </c>
      <c r="R377" s="3">
        <v>0</v>
      </c>
      <c r="S377" s="3">
        <v>0</v>
      </c>
      <c r="T377" s="3">
        <v>0</v>
      </c>
      <c r="U377" s="3">
        <v>0</v>
      </c>
      <c r="V377" s="3">
        <v>0</v>
      </c>
      <c r="W377" s="3">
        <v>0</v>
      </c>
      <c r="X377" s="3">
        <v>8.82</v>
      </c>
      <c r="Y377" s="3">
        <v>0</v>
      </c>
      <c r="Z377" s="3">
        <v>0</v>
      </c>
      <c r="AA377" s="3">
        <v>0</v>
      </c>
      <c r="AB377" s="3">
        <v>0</v>
      </c>
      <c r="AC377" s="3">
        <v>0</v>
      </c>
      <c r="AD377" s="3">
        <v>0</v>
      </c>
      <c r="AE377" s="3">
        <v>0</v>
      </c>
      <c r="AF377" s="3">
        <v>0</v>
      </c>
      <c r="AG377" s="3">
        <v>0</v>
      </c>
      <c r="AJ377" s="3">
        <f t="shared" si="15"/>
        <v>8.82</v>
      </c>
      <c r="AL377" s="3">
        <f>IFERROR(VLOOKUP(B377,Totalt!$B$1:$BD$409,MATCH("totalt tillförda bränslen:",Totalt!$B$1:$BC$1,0),FALSE),"")</f>
        <v>8.82</v>
      </c>
      <c r="AN377" s="3">
        <f t="shared" si="17"/>
        <v>0</v>
      </c>
    </row>
    <row r="378" spans="1:40" x14ac:dyDescent="0.25">
      <c r="A378" s="3" t="s">
        <v>387</v>
      </c>
      <c r="Q378" s="240">
        <f t="shared" si="16"/>
        <v>0</v>
      </c>
      <c r="AJ378" s="3">
        <f t="shared" si="15"/>
        <v>0</v>
      </c>
      <c r="AL378" s="3" t="str">
        <f>IFERROR(VLOOKUP(B378,Totalt!$B$1:$BD$409,MATCH("totalt tillförda bränslen:",Totalt!$B$1:$BC$1,0),FALSE),"")</f>
        <v/>
      </c>
      <c r="AN378" s="3" t="str">
        <f t="shared" si="17"/>
        <v/>
      </c>
    </row>
    <row r="379" spans="1:40" x14ac:dyDescent="0.25">
      <c r="B379" s="3" t="s">
        <v>388</v>
      </c>
      <c r="C379" s="3">
        <v>0</v>
      </c>
      <c r="D379" s="3">
        <v>0</v>
      </c>
      <c r="E379" s="3">
        <v>0</v>
      </c>
      <c r="F379" s="3">
        <v>0</v>
      </c>
      <c r="G379" s="3">
        <v>0</v>
      </c>
      <c r="H379" s="3">
        <v>0.38</v>
      </c>
      <c r="I379" s="3">
        <v>1.1000000000000001</v>
      </c>
      <c r="J379" s="3">
        <v>0</v>
      </c>
      <c r="K379" s="3">
        <v>0</v>
      </c>
      <c r="L379" s="3">
        <v>0</v>
      </c>
      <c r="M379" s="238">
        <v>0</v>
      </c>
      <c r="N379" s="3">
        <v>0</v>
      </c>
      <c r="O379" s="3">
        <v>43</v>
      </c>
      <c r="P379" s="238">
        <v>0</v>
      </c>
      <c r="Q379" s="240">
        <f t="shared" si="16"/>
        <v>0</v>
      </c>
      <c r="R379" s="3">
        <v>0</v>
      </c>
      <c r="S379" s="3">
        <v>0</v>
      </c>
      <c r="T379" s="3">
        <v>0</v>
      </c>
      <c r="U379" s="3">
        <v>0</v>
      </c>
      <c r="V379" s="3">
        <v>0</v>
      </c>
      <c r="W379" s="3">
        <v>0</v>
      </c>
      <c r="X379" s="3">
        <v>1.1000000000000001</v>
      </c>
      <c r="Y379" s="3">
        <v>0</v>
      </c>
      <c r="Z379" s="3">
        <v>0</v>
      </c>
      <c r="AA379" s="3">
        <v>0</v>
      </c>
      <c r="AB379" s="3">
        <v>0</v>
      </c>
      <c r="AC379" s="3">
        <v>0</v>
      </c>
      <c r="AD379" s="3">
        <v>0</v>
      </c>
      <c r="AE379" s="3">
        <v>0</v>
      </c>
      <c r="AF379" s="3">
        <v>0</v>
      </c>
      <c r="AG379" s="3">
        <v>0</v>
      </c>
      <c r="AJ379" s="3">
        <f t="shared" si="15"/>
        <v>45.58</v>
      </c>
      <c r="AL379" s="3">
        <f>IFERROR(VLOOKUP(B379,Totalt!$B$1:$BD$409,MATCH("totalt tillförda bränslen:",Totalt!$B$1:$BC$1,0),FALSE),"")</f>
        <v>45.580000000000005</v>
      </c>
      <c r="AN379" s="3">
        <f t="shared" si="17"/>
        <v>-7.1054273576010019E-15</v>
      </c>
    </row>
    <row r="380" spans="1:40" x14ac:dyDescent="0.25">
      <c r="A380" s="3" t="s">
        <v>389</v>
      </c>
      <c r="Q380" s="240">
        <f t="shared" si="16"/>
        <v>0</v>
      </c>
      <c r="AJ380" s="3">
        <f t="shared" si="15"/>
        <v>0</v>
      </c>
      <c r="AL380" s="3" t="str">
        <f>IFERROR(VLOOKUP(B380,Totalt!$B$1:$BD$409,MATCH("totalt tillförda bränslen:",Totalt!$B$1:$BC$1,0),FALSE),"")</f>
        <v/>
      </c>
      <c r="AN380" s="3" t="str">
        <f t="shared" si="17"/>
        <v/>
      </c>
    </row>
    <row r="381" spans="1:40" x14ac:dyDescent="0.25">
      <c r="B381" s="3" t="s">
        <v>390</v>
      </c>
      <c r="C381" s="3">
        <v>0</v>
      </c>
      <c r="D381" s="3">
        <v>0</v>
      </c>
      <c r="E381" s="3">
        <v>0</v>
      </c>
      <c r="F381" s="3">
        <v>31.4</v>
      </c>
      <c r="G381" s="3">
        <v>0.46</v>
      </c>
      <c r="H381" s="3">
        <v>0</v>
      </c>
      <c r="I381" s="3">
        <v>0</v>
      </c>
      <c r="J381" s="3">
        <v>0</v>
      </c>
      <c r="K381" s="3">
        <v>0</v>
      </c>
      <c r="L381" s="3">
        <v>43.82</v>
      </c>
      <c r="M381" s="238">
        <v>0.13369900000000001</v>
      </c>
      <c r="N381" s="3">
        <v>0</v>
      </c>
      <c r="O381" s="3">
        <v>0</v>
      </c>
      <c r="P381" s="238">
        <v>52.2</v>
      </c>
      <c r="Q381" s="240">
        <f t="shared" si="16"/>
        <v>26.1</v>
      </c>
      <c r="R381" s="3">
        <v>0</v>
      </c>
      <c r="S381" s="3">
        <v>8.6999999999999993</v>
      </c>
      <c r="T381" s="3">
        <v>32.603099999999998</v>
      </c>
      <c r="U381" s="3">
        <v>0</v>
      </c>
      <c r="V381" s="3">
        <v>0</v>
      </c>
      <c r="W381" s="3">
        <v>0</v>
      </c>
      <c r="X381" s="3">
        <v>3.6337000000000002</v>
      </c>
      <c r="Y381" s="3">
        <v>0</v>
      </c>
      <c r="Z381" s="3">
        <v>0</v>
      </c>
      <c r="AA381" s="3">
        <v>0</v>
      </c>
      <c r="AB381" s="3">
        <v>0</v>
      </c>
      <c r="AC381" s="3">
        <v>0</v>
      </c>
      <c r="AD381" s="3">
        <v>0</v>
      </c>
      <c r="AE381" s="3">
        <v>0</v>
      </c>
      <c r="AF381" s="3">
        <v>0</v>
      </c>
      <c r="AG381" s="3">
        <v>0</v>
      </c>
      <c r="AJ381" s="3">
        <f t="shared" si="15"/>
        <v>146.71680000000003</v>
      </c>
      <c r="AL381" s="3">
        <f>IFERROR(VLOOKUP(B381,Totalt!$B$1:$BD$409,MATCH("totalt tillförda bränslen:",Totalt!$B$1:$BC$1,0),FALSE),"")</f>
        <v>146.71680000000001</v>
      </c>
      <c r="AN381" s="3">
        <f t="shared" si="17"/>
        <v>2.8421709430404007E-14</v>
      </c>
    </row>
    <row r="382" spans="1:40" x14ac:dyDescent="0.25">
      <c r="B382" s="3" t="s">
        <v>391</v>
      </c>
      <c r="C382" s="3">
        <v>0</v>
      </c>
      <c r="D382" s="3">
        <v>0</v>
      </c>
      <c r="E382" s="3">
        <v>0</v>
      </c>
      <c r="F382" s="3">
        <v>9.92</v>
      </c>
      <c r="G382" s="3">
        <v>0</v>
      </c>
      <c r="H382" s="3">
        <v>0</v>
      </c>
      <c r="I382" s="3">
        <v>0.47</v>
      </c>
      <c r="J382" s="3">
        <v>0</v>
      </c>
      <c r="K382" s="3">
        <v>0</v>
      </c>
      <c r="L382" s="3">
        <v>4.46</v>
      </c>
      <c r="M382" s="238">
        <v>0</v>
      </c>
      <c r="N382" s="3">
        <v>0</v>
      </c>
      <c r="O382" s="3">
        <v>0</v>
      </c>
      <c r="P382" s="238">
        <v>9.14</v>
      </c>
      <c r="Q382" s="240">
        <f t="shared" si="16"/>
        <v>4.57</v>
      </c>
      <c r="R382" s="3">
        <v>0</v>
      </c>
      <c r="S382" s="3">
        <v>0</v>
      </c>
      <c r="T382" s="3">
        <v>5.87</v>
      </c>
      <c r="U382" s="3">
        <v>0</v>
      </c>
      <c r="V382" s="3">
        <v>0</v>
      </c>
      <c r="W382" s="3">
        <v>0</v>
      </c>
      <c r="X382" s="3">
        <v>0.71</v>
      </c>
      <c r="Y382" s="3">
        <v>0</v>
      </c>
      <c r="Z382" s="3">
        <v>0</v>
      </c>
      <c r="AA382" s="3">
        <v>0</v>
      </c>
      <c r="AB382" s="3">
        <v>0</v>
      </c>
      <c r="AC382" s="3">
        <v>0</v>
      </c>
      <c r="AD382" s="3">
        <v>0</v>
      </c>
      <c r="AE382" s="3">
        <v>0</v>
      </c>
      <c r="AF382" s="3">
        <v>0</v>
      </c>
      <c r="AG382" s="3">
        <v>0</v>
      </c>
      <c r="AJ382" s="3">
        <f t="shared" si="15"/>
        <v>26</v>
      </c>
      <c r="AL382" s="3">
        <f>IFERROR(VLOOKUP(B382,Totalt!$B$1:$BD$409,MATCH("totalt tillförda bränslen:",Totalt!$B$1:$BC$1,0),FALSE),"")</f>
        <v>26.000000000000004</v>
      </c>
      <c r="AN382" s="3">
        <f t="shared" si="17"/>
        <v>-3.5527136788005009E-15</v>
      </c>
    </row>
    <row r="383" spans="1:40" x14ac:dyDescent="0.25">
      <c r="B383" s="3" t="s">
        <v>392</v>
      </c>
      <c r="C383" s="3">
        <v>0</v>
      </c>
      <c r="D383" s="3">
        <v>0</v>
      </c>
      <c r="E383" s="3">
        <v>0</v>
      </c>
      <c r="F383" s="3">
        <v>0</v>
      </c>
      <c r="G383" s="3">
        <v>0</v>
      </c>
      <c r="H383" s="3">
        <v>0</v>
      </c>
      <c r="I383" s="3">
        <v>7.0000000000000007E-2</v>
      </c>
      <c r="J383" s="3">
        <v>0</v>
      </c>
      <c r="K383" s="3">
        <v>0</v>
      </c>
      <c r="L383" s="3">
        <v>0.93</v>
      </c>
      <c r="M383" s="238">
        <v>0</v>
      </c>
      <c r="N383" s="3">
        <v>0</v>
      </c>
      <c r="O383" s="3">
        <v>0</v>
      </c>
      <c r="P383" s="238">
        <v>2.12</v>
      </c>
      <c r="Q383" s="240">
        <f t="shared" si="16"/>
        <v>1.06</v>
      </c>
      <c r="R383" s="3">
        <v>0</v>
      </c>
      <c r="S383" s="3">
        <v>0</v>
      </c>
      <c r="T383" s="3">
        <v>8.34</v>
      </c>
      <c r="U383" s="3">
        <v>0</v>
      </c>
      <c r="V383" s="3">
        <v>0</v>
      </c>
      <c r="W383" s="3">
        <v>0</v>
      </c>
      <c r="X383" s="3">
        <v>0.19</v>
      </c>
      <c r="Y383" s="3">
        <v>0</v>
      </c>
      <c r="Z383" s="3">
        <v>0</v>
      </c>
      <c r="AA383" s="3">
        <v>0</v>
      </c>
      <c r="AB383" s="3">
        <v>0</v>
      </c>
      <c r="AC383" s="3">
        <v>0</v>
      </c>
      <c r="AD383" s="3">
        <v>0</v>
      </c>
      <c r="AE383" s="3">
        <v>0</v>
      </c>
      <c r="AF383" s="3">
        <v>0</v>
      </c>
      <c r="AG383" s="3">
        <v>0</v>
      </c>
      <c r="AJ383" s="3">
        <f t="shared" si="15"/>
        <v>10.59</v>
      </c>
      <c r="AL383" s="3">
        <f>IFERROR(VLOOKUP(B383,Totalt!$B$1:$BD$409,MATCH("totalt tillförda bränslen:",Totalt!$B$1:$BC$1,0),FALSE),"")</f>
        <v>10.59</v>
      </c>
      <c r="AN383" s="3">
        <f t="shared" si="17"/>
        <v>0</v>
      </c>
    </row>
    <row r="384" spans="1:40" x14ac:dyDescent="0.25">
      <c r="B384" s="3" t="s">
        <v>393</v>
      </c>
      <c r="C384" s="3">
        <v>0</v>
      </c>
      <c r="D384" s="3">
        <v>0</v>
      </c>
      <c r="E384" s="3">
        <v>0</v>
      </c>
      <c r="F384" s="3">
        <v>8.39</v>
      </c>
      <c r="G384" s="3">
        <v>0</v>
      </c>
      <c r="H384" s="3">
        <v>0</v>
      </c>
      <c r="I384" s="3">
        <v>1.37</v>
      </c>
      <c r="J384" s="3">
        <v>0</v>
      </c>
      <c r="K384" s="3">
        <v>0</v>
      </c>
      <c r="L384" s="3">
        <v>4.2</v>
      </c>
      <c r="M384" s="238">
        <v>0</v>
      </c>
      <c r="N384" s="3">
        <v>0</v>
      </c>
      <c r="O384" s="3">
        <v>0</v>
      </c>
      <c r="P384" s="238">
        <v>13.04</v>
      </c>
      <c r="Q384" s="240">
        <f t="shared" si="16"/>
        <v>6.52</v>
      </c>
      <c r="R384" s="3">
        <v>0</v>
      </c>
      <c r="S384" s="3">
        <v>0</v>
      </c>
      <c r="T384" s="3">
        <v>29.37</v>
      </c>
      <c r="U384" s="3">
        <v>0</v>
      </c>
      <c r="V384" s="3">
        <v>0</v>
      </c>
      <c r="W384" s="3">
        <v>0</v>
      </c>
      <c r="X384" s="3">
        <v>1</v>
      </c>
      <c r="Y384" s="3">
        <v>0</v>
      </c>
      <c r="Z384" s="3">
        <v>0</v>
      </c>
      <c r="AA384" s="3">
        <v>0</v>
      </c>
      <c r="AB384" s="3">
        <v>0</v>
      </c>
      <c r="AC384" s="3">
        <v>0</v>
      </c>
      <c r="AD384" s="3">
        <v>0</v>
      </c>
      <c r="AE384" s="3">
        <v>0</v>
      </c>
      <c r="AF384" s="3">
        <v>0</v>
      </c>
      <c r="AG384" s="3">
        <v>0</v>
      </c>
      <c r="AJ384" s="3">
        <f t="shared" si="15"/>
        <v>50.85</v>
      </c>
      <c r="AL384" s="3">
        <f>IFERROR(VLOOKUP(B384,Totalt!$B$1:$BD$409,MATCH("totalt tillförda bränslen:",Totalt!$B$1:$BC$1,0),FALSE),"")</f>
        <v>50.849999999999994</v>
      </c>
      <c r="AN384" s="3">
        <f t="shared" si="17"/>
        <v>7.1054273576010019E-15</v>
      </c>
    </row>
    <row r="385" spans="1:40" x14ac:dyDescent="0.25">
      <c r="A385" s="3" t="s">
        <v>394</v>
      </c>
      <c r="Q385" s="240">
        <f t="shared" si="16"/>
        <v>0</v>
      </c>
      <c r="AJ385" s="3">
        <f t="shared" si="15"/>
        <v>0</v>
      </c>
      <c r="AL385" s="3" t="str">
        <f>IFERROR(VLOOKUP(B385,Totalt!$B$1:$BD$409,MATCH("totalt tillförda bränslen:",Totalt!$B$1:$BC$1,0),FALSE),"")</f>
        <v/>
      </c>
      <c r="AN385" s="3" t="str">
        <f t="shared" si="17"/>
        <v/>
      </c>
    </row>
    <row r="386" spans="1:40" x14ac:dyDescent="0.25">
      <c r="B386" s="3" t="s">
        <v>395</v>
      </c>
      <c r="C386" s="3">
        <v>0</v>
      </c>
      <c r="D386" s="3">
        <v>0</v>
      </c>
      <c r="E386" s="3">
        <v>0</v>
      </c>
      <c r="F386" s="3">
        <v>0</v>
      </c>
      <c r="G386" s="3">
        <v>0</v>
      </c>
      <c r="H386" s="3">
        <v>0</v>
      </c>
      <c r="I386" s="3">
        <v>0</v>
      </c>
      <c r="J386" s="3">
        <v>0</v>
      </c>
      <c r="K386" s="3">
        <v>0</v>
      </c>
      <c r="L386" s="3">
        <v>0</v>
      </c>
      <c r="M386" s="238">
        <v>0</v>
      </c>
      <c r="N386" s="3">
        <v>1.375</v>
      </c>
      <c r="O386" s="3">
        <v>0</v>
      </c>
      <c r="P386" s="238">
        <v>0</v>
      </c>
      <c r="Q386" s="240">
        <f t="shared" si="16"/>
        <v>0</v>
      </c>
      <c r="R386" s="3">
        <v>81</v>
      </c>
      <c r="S386" s="3">
        <v>0</v>
      </c>
      <c r="T386" s="3">
        <v>0</v>
      </c>
      <c r="U386" s="3">
        <v>0</v>
      </c>
      <c r="V386" s="3">
        <v>0</v>
      </c>
      <c r="W386" s="3">
        <v>0</v>
      </c>
      <c r="X386" s="3">
        <v>1</v>
      </c>
      <c r="Y386" s="3">
        <v>0</v>
      </c>
      <c r="Z386" s="3">
        <v>0</v>
      </c>
      <c r="AA386" s="3">
        <v>0</v>
      </c>
      <c r="AB386" s="3">
        <v>0</v>
      </c>
      <c r="AC386" s="3">
        <v>0</v>
      </c>
      <c r="AD386" s="3">
        <v>0</v>
      </c>
      <c r="AE386" s="3">
        <v>0</v>
      </c>
      <c r="AF386" s="3">
        <v>0</v>
      </c>
      <c r="AG386" s="3">
        <v>0</v>
      </c>
      <c r="AJ386" s="3">
        <f t="shared" si="15"/>
        <v>83.375</v>
      </c>
      <c r="AL386" s="3">
        <f>IFERROR(VLOOKUP(B386,Totalt!$B$1:$BD$409,MATCH("totalt tillförda bränslen:",Totalt!$B$1:$BC$1,0),FALSE),"")</f>
        <v>83.375</v>
      </c>
      <c r="AN386" s="3">
        <f t="shared" si="17"/>
        <v>0</v>
      </c>
    </row>
    <row r="387" spans="1:40" x14ac:dyDescent="0.25">
      <c r="B387" s="3" t="s">
        <v>396</v>
      </c>
      <c r="C387" s="3">
        <v>0</v>
      </c>
      <c r="D387" s="3">
        <v>0</v>
      </c>
      <c r="E387" s="3">
        <v>0</v>
      </c>
      <c r="F387" s="3">
        <v>0</v>
      </c>
      <c r="G387" s="3">
        <v>0</v>
      </c>
      <c r="H387" s="3">
        <v>0</v>
      </c>
      <c r="I387" s="3">
        <v>0.14000000000000001</v>
      </c>
      <c r="J387" s="3">
        <v>0</v>
      </c>
      <c r="K387" s="3">
        <v>0</v>
      </c>
      <c r="L387" s="3">
        <v>0</v>
      </c>
      <c r="M387" s="238">
        <v>0</v>
      </c>
      <c r="N387" s="3">
        <v>0</v>
      </c>
      <c r="O387" s="3">
        <v>0</v>
      </c>
      <c r="P387" s="238">
        <v>0</v>
      </c>
      <c r="Q387" s="240">
        <f t="shared" si="16"/>
        <v>0</v>
      </c>
      <c r="R387" s="3">
        <v>0</v>
      </c>
      <c r="S387" s="3">
        <v>0</v>
      </c>
      <c r="T387" s="3">
        <v>0</v>
      </c>
      <c r="U387" s="3">
        <v>0</v>
      </c>
      <c r="V387" s="3">
        <v>0</v>
      </c>
      <c r="W387" s="3">
        <v>0</v>
      </c>
      <c r="X387" s="3">
        <v>0.05</v>
      </c>
      <c r="Y387" s="3">
        <v>0.7</v>
      </c>
      <c r="Z387" s="3">
        <v>0</v>
      </c>
      <c r="AA387" s="3">
        <v>0</v>
      </c>
      <c r="AB387" s="3">
        <v>0</v>
      </c>
      <c r="AC387" s="3">
        <v>0</v>
      </c>
      <c r="AD387" s="3">
        <v>0</v>
      </c>
      <c r="AE387" s="3">
        <v>0</v>
      </c>
      <c r="AF387" s="3">
        <v>0</v>
      </c>
      <c r="AG387" s="3">
        <v>0</v>
      </c>
      <c r="AJ387" s="3">
        <f t="shared" ref="AJ387:AJ450" si="18">SUM(C387:AG387)-M387-P387</f>
        <v>0.8899999999999999</v>
      </c>
      <c r="AL387" s="3">
        <f>IFERROR(VLOOKUP(B387,Totalt!$B$1:$BD$409,MATCH("totalt tillförda bränslen:",Totalt!$B$1:$BC$1,0),FALSE),"")</f>
        <v>0.89</v>
      </c>
      <c r="AN387" s="3">
        <f t="shared" si="17"/>
        <v>-1.1102230246251565E-16</v>
      </c>
    </row>
    <row r="388" spans="1:40" x14ac:dyDescent="0.25">
      <c r="A388" s="3" t="s">
        <v>397</v>
      </c>
      <c r="Q388" s="240">
        <f t="shared" ref="Q388:Q451" si="19">P388/2</f>
        <v>0</v>
      </c>
      <c r="AJ388" s="3">
        <f t="shared" si="18"/>
        <v>0</v>
      </c>
      <c r="AL388" s="3" t="str">
        <f>IFERROR(VLOOKUP(B388,Totalt!$B$1:$BD$409,MATCH("totalt tillförda bränslen:",Totalt!$B$1:$BC$1,0),FALSE),"")</f>
        <v/>
      </c>
      <c r="AN388" s="3" t="str">
        <f t="shared" ref="AN388:AN451" si="20">IFERROR(AJ388-AL388,"")</f>
        <v/>
      </c>
    </row>
    <row r="389" spans="1:40" x14ac:dyDescent="0.25">
      <c r="B389" s="3" t="s">
        <v>398</v>
      </c>
      <c r="C389" s="3">
        <v>0</v>
      </c>
      <c r="D389" s="3">
        <v>25.369800000000001</v>
      </c>
      <c r="E389" s="3">
        <v>0</v>
      </c>
      <c r="F389" s="3">
        <v>0</v>
      </c>
      <c r="G389" s="3">
        <v>0</v>
      </c>
      <c r="H389" s="3">
        <v>0</v>
      </c>
      <c r="I389" s="3">
        <v>6.6539999999999999</v>
      </c>
      <c r="J389" s="3">
        <v>0</v>
      </c>
      <c r="K389" s="3">
        <v>0</v>
      </c>
      <c r="L389" s="3">
        <v>10.1716</v>
      </c>
      <c r="M389" s="238">
        <v>3.0031500000000002</v>
      </c>
      <c r="N389" s="3">
        <v>0</v>
      </c>
      <c r="O389" s="3">
        <v>92.4345</v>
      </c>
      <c r="P389" s="238">
        <v>32.799999999999997</v>
      </c>
      <c r="Q389" s="240">
        <f t="shared" si="19"/>
        <v>16.399999999999999</v>
      </c>
      <c r="R389" s="3">
        <v>0</v>
      </c>
      <c r="S389" s="3">
        <v>0</v>
      </c>
      <c r="T389" s="3">
        <v>0</v>
      </c>
      <c r="U389" s="3">
        <v>0</v>
      </c>
      <c r="V389" s="3">
        <v>0</v>
      </c>
      <c r="W389" s="3">
        <v>0.40408100000000002</v>
      </c>
      <c r="X389" s="3">
        <v>3.3121499999999999</v>
      </c>
      <c r="Y389" s="3">
        <v>0</v>
      </c>
      <c r="Z389" s="3">
        <v>8.9949999999999992</v>
      </c>
      <c r="AA389" s="3">
        <v>0</v>
      </c>
      <c r="AB389" s="3">
        <v>0</v>
      </c>
      <c r="AC389" s="3">
        <v>0</v>
      </c>
      <c r="AD389" s="3">
        <v>0</v>
      </c>
      <c r="AE389" s="3">
        <v>0</v>
      </c>
      <c r="AF389" s="3">
        <v>0</v>
      </c>
      <c r="AG389" s="3">
        <v>11.876200000000001</v>
      </c>
      <c r="AJ389" s="3">
        <f t="shared" si="18"/>
        <v>175.61733099999998</v>
      </c>
      <c r="AL389" s="3">
        <f>IFERROR(VLOOKUP(B389,Totalt!$B$1:$BD$409,MATCH("totalt tillförda bränslen:",Totalt!$B$1:$BC$1,0),FALSE),"")</f>
        <v>175.61733100000004</v>
      </c>
      <c r="AN389" s="3">
        <f t="shared" si="20"/>
        <v>-5.6843418860808015E-14</v>
      </c>
    </row>
    <row r="390" spans="1:40" x14ac:dyDescent="0.25">
      <c r="A390" s="3" t="s">
        <v>399</v>
      </c>
      <c r="Q390" s="240">
        <f t="shared" si="19"/>
        <v>0</v>
      </c>
      <c r="AJ390" s="3">
        <f t="shared" si="18"/>
        <v>0</v>
      </c>
      <c r="AL390" s="3" t="str">
        <f>IFERROR(VLOOKUP(B390,Totalt!$B$1:$BD$409,MATCH("totalt tillförda bränslen:",Totalt!$B$1:$BC$1,0),FALSE),"")</f>
        <v/>
      </c>
      <c r="AN390" s="3" t="str">
        <f t="shared" si="20"/>
        <v/>
      </c>
    </row>
    <row r="391" spans="1:40" x14ac:dyDescent="0.25">
      <c r="B391" s="3" t="s">
        <v>400</v>
      </c>
      <c r="C391" s="3">
        <v>0</v>
      </c>
      <c r="D391" s="3">
        <v>0</v>
      </c>
      <c r="E391" s="3">
        <v>0</v>
      </c>
      <c r="F391" s="3">
        <v>0</v>
      </c>
      <c r="G391" s="3">
        <v>0</v>
      </c>
      <c r="H391" s="3">
        <v>0</v>
      </c>
      <c r="I391" s="3">
        <v>0</v>
      </c>
      <c r="J391" s="3">
        <v>0</v>
      </c>
      <c r="K391" s="3">
        <v>5.415</v>
      </c>
      <c r="L391" s="3">
        <v>0</v>
      </c>
      <c r="M391" s="238">
        <v>0</v>
      </c>
      <c r="N391" s="3">
        <v>0</v>
      </c>
      <c r="O391" s="3">
        <v>0</v>
      </c>
      <c r="P391" s="238">
        <v>9.3680000000000003</v>
      </c>
      <c r="Q391" s="240">
        <f t="shared" si="19"/>
        <v>4.6840000000000002</v>
      </c>
      <c r="R391" s="3">
        <v>0</v>
      </c>
      <c r="S391" s="3">
        <v>17.268999999999998</v>
      </c>
      <c r="T391" s="3">
        <v>0</v>
      </c>
      <c r="U391" s="3">
        <v>0</v>
      </c>
      <c r="V391" s="3">
        <v>0</v>
      </c>
      <c r="W391" s="3">
        <v>0</v>
      </c>
      <c r="X391" s="3">
        <v>0.6</v>
      </c>
      <c r="Y391" s="3">
        <v>0</v>
      </c>
      <c r="Z391" s="3">
        <v>0</v>
      </c>
      <c r="AA391" s="3">
        <v>0</v>
      </c>
      <c r="AB391" s="3">
        <v>0</v>
      </c>
      <c r="AC391" s="3">
        <v>0</v>
      </c>
      <c r="AD391" s="3">
        <v>0</v>
      </c>
      <c r="AE391" s="3">
        <v>0</v>
      </c>
      <c r="AF391" s="3">
        <v>0</v>
      </c>
      <c r="AG391" s="3">
        <v>0</v>
      </c>
      <c r="AJ391" s="3">
        <f t="shared" si="18"/>
        <v>27.968000000000004</v>
      </c>
      <c r="AL391" s="3">
        <f>IFERROR(VLOOKUP(B391,Totalt!$B$1:$BD$409,MATCH("totalt tillförda bränslen:",Totalt!$B$1:$BC$1,0),FALSE),"")</f>
        <v>27.968</v>
      </c>
      <c r="AN391" s="3">
        <f t="shared" si="20"/>
        <v>3.5527136788005009E-15</v>
      </c>
    </row>
    <row r="392" spans="1:40" x14ac:dyDescent="0.25">
      <c r="B392" s="3" t="s">
        <v>401</v>
      </c>
      <c r="C392" s="3">
        <v>0</v>
      </c>
      <c r="D392" s="3">
        <v>0</v>
      </c>
      <c r="E392" s="3">
        <v>0</v>
      </c>
      <c r="F392" s="3">
        <v>0</v>
      </c>
      <c r="G392" s="3">
        <v>0</v>
      </c>
      <c r="H392" s="3">
        <v>0</v>
      </c>
      <c r="I392" s="3">
        <v>1.1599999999999999</v>
      </c>
      <c r="J392" s="3">
        <v>0</v>
      </c>
      <c r="K392" s="3">
        <v>0</v>
      </c>
      <c r="L392" s="3">
        <v>0</v>
      </c>
      <c r="M392" s="238">
        <v>0</v>
      </c>
      <c r="N392" s="3">
        <v>0</v>
      </c>
      <c r="O392" s="3">
        <v>3.2</v>
      </c>
      <c r="P392" s="238">
        <v>4.96</v>
      </c>
      <c r="Q392" s="240">
        <f t="shared" si="19"/>
        <v>2.48</v>
      </c>
      <c r="R392" s="3">
        <v>0</v>
      </c>
      <c r="S392" s="3">
        <v>2.39</v>
      </c>
      <c r="T392" s="3">
        <v>9.6</v>
      </c>
      <c r="U392" s="3">
        <v>0</v>
      </c>
      <c r="V392" s="3">
        <v>1.83</v>
      </c>
      <c r="W392" s="3">
        <v>0</v>
      </c>
      <c r="X392" s="3">
        <v>0.6</v>
      </c>
      <c r="Y392" s="3">
        <v>0</v>
      </c>
      <c r="Z392" s="3">
        <v>0</v>
      </c>
      <c r="AA392" s="3">
        <v>0</v>
      </c>
      <c r="AB392" s="3">
        <v>0</v>
      </c>
      <c r="AC392" s="3">
        <v>0</v>
      </c>
      <c r="AD392" s="3">
        <v>0</v>
      </c>
      <c r="AE392" s="3">
        <v>0</v>
      </c>
      <c r="AF392" s="3">
        <v>0</v>
      </c>
      <c r="AG392" s="3">
        <v>0</v>
      </c>
      <c r="AJ392" s="3">
        <f t="shared" si="18"/>
        <v>21.259999999999998</v>
      </c>
      <c r="AL392" s="3">
        <f>IFERROR(VLOOKUP(B392,Totalt!$B$1:$BD$409,MATCH("totalt tillförda bränslen:",Totalt!$B$1:$BC$1,0),FALSE),"")</f>
        <v>21.26</v>
      </c>
      <c r="AN392" s="3">
        <f t="shared" si="20"/>
        <v>-3.5527136788005009E-15</v>
      </c>
    </row>
    <row r="393" spans="1:40" x14ac:dyDescent="0.25">
      <c r="B393" s="3" t="s">
        <v>402</v>
      </c>
      <c r="C393" s="3">
        <v>0</v>
      </c>
      <c r="D393" s="3">
        <v>295.5</v>
      </c>
      <c r="E393" s="3">
        <v>0</v>
      </c>
      <c r="F393" s="3">
        <v>0</v>
      </c>
      <c r="G393" s="3">
        <v>0</v>
      </c>
      <c r="H393" s="3">
        <v>0</v>
      </c>
      <c r="I393" s="3">
        <v>1.07</v>
      </c>
      <c r="J393" s="3">
        <v>0</v>
      </c>
      <c r="K393" s="3">
        <v>12.08</v>
      </c>
      <c r="L393" s="3">
        <v>0</v>
      </c>
      <c r="M393" s="238">
        <v>7.5355699999999999</v>
      </c>
      <c r="N393" s="3">
        <v>0</v>
      </c>
      <c r="O393" s="3">
        <v>0</v>
      </c>
      <c r="P393" s="238">
        <v>98.9</v>
      </c>
      <c r="Q393" s="240">
        <f t="shared" si="19"/>
        <v>49.45</v>
      </c>
      <c r="R393" s="3">
        <v>174.43899999999999</v>
      </c>
      <c r="S393" s="3">
        <v>0</v>
      </c>
      <c r="T393" s="3">
        <v>0</v>
      </c>
      <c r="U393" s="3">
        <v>0</v>
      </c>
      <c r="V393" s="3">
        <v>13.07</v>
      </c>
      <c r="W393" s="3">
        <v>0</v>
      </c>
      <c r="X393" s="3">
        <v>20.1356</v>
      </c>
      <c r="Y393" s="3">
        <v>0</v>
      </c>
      <c r="Z393" s="3">
        <v>60.011800000000001</v>
      </c>
      <c r="AA393" s="3">
        <v>0</v>
      </c>
      <c r="AB393" s="3">
        <v>0</v>
      </c>
      <c r="AC393" s="3">
        <v>0</v>
      </c>
      <c r="AD393" s="3">
        <v>0</v>
      </c>
      <c r="AE393" s="3">
        <v>0</v>
      </c>
      <c r="AF393" s="3">
        <v>0</v>
      </c>
      <c r="AG393" s="3">
        <v>9.4600000000000009</v>
      </c>
      <c r="AJ393" s="3">
        <f t="shared" si="18"/>
        <v>635.21640000000002</v>
      </c>
      <c r="AL393" s="3">
        <f>IFERROR(VLOOKUP(B393,Totalt!$B$1:$BD$409,MATCH("totalt tillförda bränslen:",Totalt!$B$1:$BC$1,0),FALSE),"")</f>
        <v>635.21639999999991</v>
      </c>
      <c r="AN393" s="3">
        <f t="shared" si="20"/>
        <v>1.1368683772161603E-13</v>
      </c>
    </row>
    <row r="394" spans="1:40" x14ac:dyDescent="0.25">
      <c r="B394" s="3" t="s">
        <v>403</v>
      </c>
      <c r="C394" s="3">
        <v>0</v>
      </c>
      <c r="D394" s="3">
        <v>74.954999999999998</v>
      </c>
      <c r="E394" s="3">
        <v>0</v>
      </c>
      <c r="F394" s="3">
        <v>0</v>
      </c>
      <c r="G394" s="3">
        <v>0</v>
      </c>
      <c r="H394" s="3">
        <v>30.873000000000001</v>
      </c>
      <c r="I394" s="3">
        <v>0.26200000000000001</v>
      </c>
      <c r="J394" s="3">
        <v>0</v>
      </c>
      <c r="K394" s="3">
        <v>5.4119999999999999</v>
      </c>
      <c r="L394" s="3">
        <v>0</v>
      </c>
      <c r="M394" s="238">
        <v>0</v>
      </c>
      <c r="N394" s="3">
        <v>0</v>
      </c>
      <c r="O394" s="3">
        <v>0</v>
      </c>
      <c r="P394" s="238">
        <v>0</v>
      </c>
      <c r="Q394" s="240">
        <f t="shared" si="19"/>
        <v>0</v>
      </c>
      <c r="R394" s="3">
        <v>0</v>
      </c>
      <c r="S394" s="3">
        <v>0</v>
      </c>
      <c r="T394" s="3">
        <v>0</v>
      </c>
      <c r="U394" s="3">
        <v>0</v>
      </c>
      <c r="V394" s="3">
        <v>0</v>
      </c>
      <c r="W394" s="3">
        <v>0</v>
      </c>
      <c r="X394" s="3">
        <v>3</v>
      </c>
      <c r="Y394" s="3">
        <v>0</v>
      </c>
      <c r="Z394" s="3">
        <v>0</v>
      </c>
      <c r="AA394" s="3">
        <v>0</v>
      </c>
      <c r="AB394" s="3">
        <v>0</v>
      </c>
      <c r="AC394" s="3">
        <v>0</v>
      </c>
      <c r="AD394" s="3">
        <v>0</v>
      </c>
      <c r="AE394" s="3">
        <v>0</v>
      </c>
      <c r="AF394" s="3">
        <v>0</v>
      </c>
      <c r="AG394" s="3">
        <v>2.2949999999999999</v>
      </c>
      <c r="AJ394" s="3">
        <f t="shared" si="18"/>
        <v>116.79700000000001</v>
      </c>
      <c r="AL394" s="3">
        <f>IFERROR(VLOOKUP(B394,Totalt!$B$1:$BD$409,MATCH("totalt tillförda bränslen:",Totalt!$B$1:$BC$1,0),FALSE),"")</f>
        <v>116.797</v>
      </c>
      <c r="AN394" s="3">
        <f t="shared" si="20"/>
        <v>1.4210854715202004E-14</v>
      </c>
    </row>
    <row r="395" spans="1:40" x14ac:dyDescent="0.25">
      <c r="B395" s="3" t="s">
        <v>404</v>
      </c>
      <c r="C395" s="3">
        <v>0</v>
      </c>
      <c r="D395" s="3">
        <v>0</v>
      </c>
      <c r="E395" s="3">
        <v>0</v>
      </c>
      <c r="F395" s="3">
        <v>0</v>
      </c>
      <c r="G395" s="3">
        <v>0</v>
      </c>
      <c r="H395" s="3">
        <v>0</v>
      </c>
      <c r="I395" s="3">
        <v>0.27900000000000003</v>
      </c>
      <c r="J395" s="3">
        <v>0</v>
      </c>
      <c r="K395" s="3">
        <v>0</v>
      </c>
      <c r="L395" s="3">
        <v>0</v>
      </c>
      <c r="M395" s="238">
        <v>0</v>
      </c>
      <c r="N395" s="3">
        <v>0</v>
      </c>
      <c r="O395" s="3">
        <v>0</v>
      </c>
      <c r="P395" s="238">
        <v>0</v>
      </c>
      <c r="Q395" s="240">
        <f t="shared" si="19"/>
        <v>0</v>
      </c>
      <c r="R395" s="3">
        <v>0</v>
      </c>
      <c r="S395" s="3">
        <v>0</v>
      </c>
      <c r="T395" s="3">
        <v>0</v>
      </c>
      <c r="U395" s="3">
        <v>0</v>
      </c>
      <c r="V395" s="3">
        <v>0</v>
      </c>
      <c r="W395" s="3">
        <v>0</v>
      </c>
      <c r="X395" s="3">
        <v>0.1</v>
      </c>
      <c r="Y395" s="3">
        <v>0</v>
      </c>
      <c r="Z395" s="3">
        <v>7.02</v>
      </c>
      <c r="AA395" s="3">
        <v>0</v>
      </c>
      <c r="AB395" s="3">
        <v>0</v>
      </c>
      <c r="AC395" s="3">
        <v>0</v>
      </c>
      <c r="AD395" s="3">
        <v>0</v>
      </c>
      <c r="AE395" s="3">
        <v>0</v>
      </c>
      <c r="AF395" s="3">
        <v>0</v>
      </c>
      <c r="AG395" s="3">
        <v>0</v>
      </c>
      <c r="AJ395" s="3">
        <f t="shared" si="18"/>
        <v>7.3989999999999991</v>
      </c>
      <c r="AL395" s="3">
        <f>IFERROR(VLOOKUP(B395,Totalt!$B$1:$BD$409,MATCH("totalt tillförda bränslen:",Totalt!$B$1:$BC$1,0),FALSE),"")</f>
        <v>7.3989999999999991</v>
      </c>
      <c r="AN395" s="3">
        <f t="shared" si="20"/>
        <v>0</v>
      </c>
    </row>
    <row r="396" spans="1:40" x14ac:dyDescent="0.25">
      <c r="A396" s="3" t="s">
        <v>405</v>
      </c>
      <c r="Q396" s="240">
        <f t="shared" si="19"/>
        <v>0</v>
      </c>
      <c r="AJ396" s="3">
        <f t="shared" si="18"/>
        <v>0</v>
      </c>
      <c r="AL396" s="3" t="str">
        <f>IFERROR(VLOOKUP(B396,Totalt!$B$1:$BD$409,MATCH("totalt tillförda bränslen:",Totalt!$B$1:$BC$1,0),FALSE),"")</f>
        <v/>
      </c>
      <c r="AN396" s="3" t="str">
        <f t="shared" si="20"/>
        <v/>
      </c>
    </row>
    <row r="397" spans="1:40" x14ac:dyDescent="0.25">
      <c r="B397" s="3" t="s">
        <v>406</v>
      </c>
      <c r="C397" s="3">
        <v>0</v>
      </c>
      <c r="D397" s="3">
        <v>0</v>
      </c>
      <c r="E397" s="3">
        <v>0</v>
      </c>
      <c r="F397" s="3">
        <v>0</v>
      </c>
      <c r="G397" s="3">
        <v>0</v>
      </c>
      <c r="H397" s="3">
        <v>0</v>
      </c>
      <c r="I397" s="3">
        <v>0</v>
      </c>
      <c r="J397" s="3">
        <v>0</v>
      </c>
      <c r="K397" s="3">
        <v>0</v>
      </c>
      <c r="L397" s="3">
        <v>0</v>
      </c>
      <c r="M397" s="238">
        <v>0</v>
      </c>
      <c r="N397" s="3">
        <v>0</v>
      </c>
      <c r="O397" s="3">
        <v>0</v>
      </c>
      <c r="P397" s="238">
        <v>0</v>
      </c>
      <c r="Q397" s="240">
        <f t="shared" si="19"/>
        <v>0</v>
      </c>
      <c r="R397" s="3">
        <v>0</v>
      </c>
      <c r="S397" s="3">
        <v>0</v>
      </c>
      <c r="T397" s="3">
        <v>0</v>
      </c>
      <c r="U397" s="3">
        <v>0</v>
      </c>
      <c r="V397" s="3">
        <v>0</v>
      </c>
      <c r="W397" s="3">
        <v>0</v>
      </c>
      <c r="X397" s="3">
        <v>0</v>
      </c>
      <c r="Y397" s="3">
        <v>0</v>
      </c>
      <c r="Z397" s="3">
        <v>0</v>
      </c>
      <c r="AA397" s="3">
        <v>0</v>
      </c>
      <c r="AB397" s="3">
        <v>0</v>
      </c>
      <c r="AC397" s="3">
        <v>0</v>
      </c>
      <c r="AD397" s="3">
        <v>0</v>
      </c>
      <c r="AE397" s="3">
        <v>0</v>
      </c>
      <c r="AF397" s="3">
        <v>0</v>
      </c>
      <c r="AG397" s="3">
        <v>0</v>
      </c>
      <c r="AJ397" s="3">
        <f t="shared" si="18"/>
        <v>0</v>
      </c>
      <c r="AL397" s="3">
        <f>IFERROR(VLOOKUP(B397,Totalt!$B$1:$BD$409,MATCH("totalt tillförda bränslen:",Totalt!$B$1:$BC$1,0),FALSE),"")</f>
        <v>0</v>
      </c>
      <c r="AN397" s="3">
        <f t="shared" si="20"/>
        <v>0</v>
      </c>
    </row>
    <row r="398" spans="1:40" x14ac:dyDescent="0.25">
      <c r="B398" s="3" t="s">
        <v>407</v>
      </c>
      <c r="C398" s="3">
        <v>0</v>
      </c>
      <c r="D398" s="3">
        <v>0</v>
      </c>
      <c r="E398" s="3">
        <v>0</v>
      </c>
      <c r="F398" s="3">
        <v>0</v>
      </c>
      <c r="G398" s="3">
        <v>0</v>
      </c>
      <c r="H398" s="3">
        <v>0</v>
      </c>
      <c r="I398" s="3">
        <v>0</v>
      </c>
      <c r="J398" s="3">
        <v>0</v>
      </c>
      <c r="K398" s="3">
        <v>0</v>
      </c>
      <c r="L398" s="3">
        <v>0</v>
      </c>
      <c r="M398" s="238">
        <v>0</v>
      </c>
      <c r="N398" s="3">
        <v>0</v>
      </c>
      <c r="O398" s="3">
        <v>0</v>
      </c>
      <c r="P398" s="238">
        <v>0</v>
      </c>
      <c r="Q398" s="240">
        <f t="shared" si="19"/>
        <v>0</v>
      </c>
      <c r="R398" s="3">
        <v>0</v>
      </c>
      <c r="S398" s="3">
        <v>0</v>
      </c>
      <c r="T398" s="3">
        <v>0</v>
      </c>
      <c r="U398" s="3">
        <v>0</v>
      </c>
      <c r="V398" s="3">
        <v>0</v>
      </c>
      <c r="W398" s="3">
        <v>0</v>
      </c>
      <c r="X398" s="3">
        <v>0</v>
      </c>
      <c r="Y398" s="3">
        <v>0</v>
      </c>
      <c r="Z398" s="3">
        <v>0</v>
      </c>
      <c r="AA398" s="3">
        <v>0</v>
      </c>
      <c r="AB398" s="3">
        <v>0</v>
      </c>
      <c r="AC398" s="3">
        <v>0</v>
      </c>
      <c r="AD398" s="3">
        <v>0</v>
      </c>
      <c r="AE398" s="3">
        <v>0</v>
      </c>
      <c r="AF398" s="3">
        <v>0</v>
      </c>
      <c r="AG398" s="3">
        <v>0</v>
      </c>
      <c r="AJ398" s="3">
        <f t="shared" si="18"/>
        <v>0</v>
      </c>
      <c r="AL398" s="3">
        <f>IFERROR(VLOOKUP(B398,Totalt!$B$1:$BD$409,MATCH("totalt tillförda bränslen:",Totalt!$B$1:$BC$1,0),FALSE),"")</f>
        <v>0</v>
      </c>
      <c r="AN398" s="3">
        <f t="shared" si="20"/>
        <v>0</v>
      </c>
    </row>
    <row r="399" spans="1:40" x14ac:dyDescent="0.25">
      <c r="B399" s="3" t="s">
        <v>408</v>
      </c>
      <c r="C399" s="3">
        <v>0</v>
      </c>
      <c r="D399" s="3">
        <v>0</v>
      </c>
      <c r="E399" s="3">
        <v>0</v>
      </c>
      <c r="F399" s="3">
        <v>0</v>
      </c>
      <c r="G399" s="3">
        <v>0</v>
      </c>
      <c r="H399" s="3">
        <v>0</v>
      </c>
      <c r="I399" s="3">
        <v>0</v>
      </c>
      <c r="J399" s="3">
        <v>0</v>
      </c>
      <c r="K399" s="3">
        <v>0</v>
      </c>
      <c r="L399" s="3">
        <v>0</v>
      </c>
      <c r="M399" s="238">
        <v>0</v>
      </c>
      <c r="N399" s="3">
        <v>0</v>
      </c>
      <c r="O399" s="3">
        <v>0</v>
      </c>
      <c r="P399" s="238">
        <v>0</v>
      </c>
      <c r="Q399" s="240">
        <f t="shared" si="19"/>
        <v>0</v>
      </c>
      <c r="R399" s="3">
        <v>0</v>
      </c>
      <c r="S399" s="3">
        <v>0</v>
      </c>
      <c r="T399" s="3">
        <v>0</v>
      </c>
      <c r="U399" s="3">
        <v>0</v>
      </c>
      <c r="V399" s="3">
        <v>0</v>
      </c>
      <c r="W399" s="3">
        <v>0</v>
      </c>
      <c r="X399" s="3">
        <v>0</v>
      </c>
      <c r="Y399" s="3">
        <v>0</v>
      </c>
      <c r="Z399" s="3">
        <v>0</v>
      </c>
      <c r="AA399" s="3">
        <v>0</v>
      </c>
      <c r="AB399" s="3">
        <v>0</v>
      </c>
      <c r="AC399" s="3">
        <v>0</v>
      </c>
      <c r="AD399" s="3">
        <v>0</v>
      </c>
      <c r="AE399" s="3">
        <v>0</v>
      </c>
      <c r="AF399" s="3">
        <v>0</v>
      </c>
      <c r="AG399" s="3">
        <v>0</v>
      </c>
      <c r="AJ399" s="3">
        <f t="shared" si="18"/>
        <v>0</v>
      </c>
      <c r="AL399" s="3">
        <f>IFERROR(VLOOKUP(B399,Totalt!$B$1:$BD$409,MATCH("totalt tillförda bränslen:",Totalt!$B$1:$BC$1,0),FALSE),"")</f>
        <v>0</v>
      </c>
      <c r="AN399" s="3">
        <f t="shared" si="20"/>
        <v>0</v>
      </c>
    </row>
    <row r="400" spans="1:40" x14ac:dyDescent="0.25">
      <c r="B400" s="3" t="s">
        <v>409</v>
      </c>
      <c r="C400" s="3">
        <v>0</v>
      </c>
      <c r="D400" s="3">
        <v>0</v>
      </c>
      <c r="E400" s="3">
        <v>0</v>
      </c>
      <c r="F400" s="3">
        <v>0</v>
      </c>
      <c r="G400" s="3">
        <v>0</v>
      </c>
      <c r="H400" s="3">
        <v>0</v>
      </c>
      <c r="I400" s="3">
        <v>0</v>
      </c>
      <c r="J400" s="3">
        <v>0</v>
      </c>
      <c r="K400" s="3">
        <v>0</v>
      </c>
      <c r="L400" s="3">
        <v>0</v>
      </c>
      <c r="M400" s="238">
        <v>0</v>
      </c>
      <c r="N400" s="3">
        <v>0</v>
      </c>
      <c r="O400" s="3">
        <v>0</v>
      </c>
      <c r="P400" s="238">
        <v>0</v>
      </c>
      <c r="Q400" s="240">
        <f t="shared" si="19"/>
        <v>0</v>
      </c>
      <c r="R400" s="3">
        <v>0</v>
      </c>
      <c r="S400" s="3">
        <v>0</v>
      </c>
      <c r="T400" s="3">
        <v>0</v>
      </c>
      <c r="U400" s="3">
        <v>0</v>
      </c>
      <c r="V400" s="3">
        <v>0</v>
      </c>
      <c r="W400" s="3">
        <v>0</v>
      </c>
      <c r="X400" s="3">
        <v>0</v>
      </c>
      <c r="Y400" s="3">
        <v>0</v>
      </c>
      <c r="Z400" s="3">
        <v>0</v>
      </c>
      <c r="AA400" s="3">
        <v>0</v>
      </c>
      <c r="AB400" s="3">
        <v>0</v>
      </c>
      <c r="AC400" s="3">
        <v>0</v>
      </c>
      <c r="AD400" s="3">
        <v>0</v>
      </c>
      <c r="AE400" s="3">
        <v>0</v>
      </c>
      <c r="AF400" s="3">
        <v>0</v>
      </c>
      <c r="AG400" s="3">
        <v>0</v>
      </c>
      <c r="AJ400" s="3">
        <f t="shared" si="18"/>
        <v>0</v>
      </c>
      <c r="AL400" s="3">
        <f>IFERROR(VLOOKUP(B400,Totalt!$B$1:$BD$409,MATCH("totalt tillförda bränslen:",Totalt!$B$1:$BC$1,0),FALSE),"")</f>
        <v>0</v>
      </c>
      <c r="AN400" s="3">
        <f t="shared" si="20"/>
        <v>0</v>
      </c>
    </row>
    <row r="401" spans="1:40" x14ac:dyDescent="0.25">
      <c r="A401" s="3" t="s">
        <v>410</v>
      </c>
      <c r="Q401" s="240">
        <f t="shared" si="19"/>
        <v>0</v>
      </c>
      <c r="AJ401" s="3">
        <f t="shared" si="18"/>
        <v>0</v>
      </c>
      <c r="AL401" s="3" t="str">
        <f>IFERROR(VLOOKUP(B401,Totalt!$B$1:$BD$409,MATCH("totalt tillförda bränslen:",Totalt!$B$1:$BC$1,0),FALSE),"")</f>
        <v/>
      </c>
      <c r="AN401" s="3" t="str">
        <f t="shared" si="20"/>
        <v/>
      </c>
    </row>
    <row r="402" spans="1:40" x14ac:dyDescent="0.25">
      <c r="B402" s="3" t="s">
        <v>411</v>
      </c>
      <c r="C402" s="3">
        <v>0</v>
      </c>
      <c r="D402" s="3">
        <v>0</v>
      </c>
      <c r="E402" s="3">
        <v>0</v>
      </c>
      <c r="F402" s="3">
        <v>0</v>
      </c>
      <c r="G402" s="3">
        <v>0</v>
      </c>
      <c r="H402" s="3">
        <v>0</v>
      </c>
      <c r="I402" s="3">
        <v>0</v>
      </c>
      <c r="J402" s="3">
        <v>0</v>
      </c>
      <c r="K402" s="3">
        <v>0</v>
      </c>
      <c r="L402" s="3">
        <v>0</v>
      </c>
      <c r="M402" s="238">
        <v>0</v>
      </c>
      <c r="N402" s="3">
        <v>0</v>
      </c>
      <c r="O402" s="3">
        <v>0</v>
      </c>
      <c r="P402" s="238">
        <v>0</v>
      </c>
      <c r="Q402" s="240">
        <f t="shared" si="19"/>
        <v>0</v>
      </c>
      <c r="R402" s="3">
        <v>0</v>
      </c>
      <c r="S402" s="3">
        <v>0</v>
      </c>
      <c r="T402" s="3">
        <v>0</v>
      </c>
      <c r="U402" s="3">
        <v>0</v>
      </c>
      <c r="V402" s="3">
        <v>0</v>
      </c>
      <c r="W402" s="3">
        <v>0</v>
      </c>
      <c r="X402" s="3">
        <v>9.2999999999999999E-2</v>
      </c>
      <c r="Y402" s="3">
        <v>0</v>
      </c>
      <c r="Z402" s="3">
        <v>0</v>
      </c>
      <c r="AA402" s="3">
        <v>0</v>
      </c>
      <c r="AB402" s="3">
        <v>0</v>
      </c>
      <c r="AC402" s="3">
        <v>0</v>
      </c>
      <c r="AD402" s="3">
        <v>0</v>
      </c>
      <c r="AE402" s="3">
        <v>0</v>
      </c>
      <c r="AF402" s="3">
        <v>0</v>
      </c>
      <c r="AG402" s="3">
        <v>4.5882399999999999</v>
      </c>
      <c r="AJ402" s="3">
        <f t="shared" si="18"/>
        <v>4.6812399999999998</v>
      </c>
      <c r="AL402" s="3">
        <f>IFERROR(VLOOKUP(B402,Totalt!$B$1:$BD$409,MATCH("totalt tillförda bränslen:",Totalt!$B$1:$BC$1,0),FALSE),"")</f>
        <v>4.6812399999999998</v>
      </c>
      <c r="AN402" s="3">
        <f t="shared" si="20"/>
        <v>0</v>
      </c>
    </row>
    <row r="403" spans="1:40" x14ac:dyDescent="0.25">
      <c r="B403" s="3" t="s">
        <v>412</v>
      </c>
      <c r="C403" s="3">
        <v>0</v>
      </c>
      <c r="D403" s="3">
        <v>0</v>
      </c>
      <c r="E403" s="3">
        <v>0</v>
      </c>
      <c r="F403" s="3">
        <v>9.4</v>
      </c>
      <c r="G403" s="3">
        <v>0</v>
      </c>
      <c r="H403" s="3">
        <v>0</v>
      </c>
      <c r="I403" s="3">
        <v>0.3</v>
      </c>
      <c r="J403" s="3">
        <v>0</v>
      </c>
      <c r="K403" s="3">
        <v>0</v>
      </c>
      <c r="L403" s="3">
        <v>15.3</v>
      </c>
      <c r="M403" s="238">
        <v>0</v>
      </c>
      <c r="N403" s="3">
        <v>0</v>
      </c>
      <c r="O403" s="3">
        <v>0</v>
      </c>
      <c r="P403" s="238">
        <v>7.6</v>
      </c>
      <c r="Q403" s="240">
        <f t="shared" si="19"/>
        <v>3.8</v>
      </c>
      <c r="R403" s="3">
        <v>0</v>
      </c>
      <c r="S403" s="3">
        <v>0</v>
      </c>
      <c r="T403" s="3">
        <v>0</v>
      </c>
      <c r="U403" s="3">
        <v>0</v>
      </c>
      <c r="V403" s="3">
        <v>0</v>
      </c>
      <c r="W403" s="3">
        <v>0</v>
      </c>
      <c r="X403" s="3">
        <v>0.8</v>
      </c>
      <c r="Y403" s="3">
        <v>16</v>
      </c>
      <c r="Z403" s="3">
        <v>6.1</v>
      </c>
      <c r="AA403" s="3">
        <v>0</v>
      </c>
      <c r="AB403" s="3">
        <v>0</v>
      </c>
      <c r="AC403" s="3">
        <v>0</v>
      </c>
      <c r="AD403" s="3">
        <v>0</v>
      </c>
      <c r="AE403" s="3">
        <v>1.8</v>
      </c>
      <c r="AF403" s="3">
        <v>0</v>
      </c>
      <c r="AG403" s="3">
        <v>0</v>
      </c>
      <c r="AJ403" s="3">
        <f t="shared" si="18"/>
        <v>53.499999999999993</v>
      </c>
      <c r="AL403" s="3">
        <f>IFERROR(VLOOKUP(B403,Totalt!$B$1:$BD$409,MATCH("totalt tillförda bränslen:",Totalt!$B$1:$BC$1,0),FALSE),"")</f>
        <v>53.499999999999993</v>
      </c>
      <c r="AN403" s="3">
        <f t="shared" si="20"/>
        <v>0</v>
      </c>
    </row>
    <row r="404" spans="1:40" x14ac:dyDescent="0.25">
      <c r="A404" s="3" t="s">
        <v>413</v>
      </c>
      <c r="Q404" s="240">
        <f t="shared" si="19"/>
        <v>0</v>
      </c>
      <c r="AJ404" s="3">
        <f t="shared" si="18"/>
        <v>0</v>
      </c>
      <c r="AL404" s="3" t="str">
        <f>IFERROR(VLOOKUP(B404,Totalt!$B$1:$BD$409,MATCH("totalt tillförda bränslen:",Totalt!$B$1:$BC$1,0),FALSE),"")</f>
        <v/>
      </c>
      <c r="AN404" s="3" t="str">
        <f t="shared" si="20"/>
        <v/>
      </c>
    </row>
    <row r="405" spans="1:40" x14ac:dyDescent="0.25">
      <c r="B405" s="3" t="s">
        <v>414</v>
      </c>
      <c r="C405" s="3">
        <v>0</v>
      </c>
      <c r="D405" s="3">
        <v>424</v>
      </c>
      <c r="E405" s="3">
        <v>0</v>
      </c>
      <c r="F405" s="3">
        <v>93.434899999999999</v>
      </c>
      <c r="G405" s="3">
        <v>0</v>
      </c>
      <c r="H405" s="3">
        <v>0</v>
      </c>
      <c r="I405" s="3">
        <v>2.9590999999999998</v>
      </c>
      <c r="J405" s="3">
        <v>0</v>
      </c>
      <c r="K405" s="3">
        <v>10.4</v>
      </c>
      <c r="L405" s="3">
        <v>123.53700000000001</v>
      </c>
      <c r="M405" s="238">
        <v>26.241900000000001</v>
      </c>
      <c r="N405" s="3">
        <v>0</v>
      </c>
      <c r="O405" s="3">
        <v>670.34299999999996</v>
      </c>
      <c r="P405" s="238">
        <v>852.5</v>
      </c>
      <c r="Q405" s="240">
        <f t="shared" si="19"/>
        <v>426.25</v>
      </c>
      <c r="R405" s="3">
        <v>0</v>
      </c>
      <c r="S405" s="3">
        <v>157.55500000000001</v>
      </c>
      <c r="T405" s="3">
        <v>63.822000000000003</v>
      </c>
      <c r="U405" s="3">
        <v>0</v>
      </c>
      <c r="V405" s="3">
        <v>12.95</v>
      </c>
      <c r="W405" s="3">
        <v>221.87299999999999</v>
      </c>
      <c r="X405" s="3">
        <v>61.5</v>
      </c>
      <c r="Y405" s="3">
        <v>2.5510100000000001E-2</v>
      </c>
      <c r="Z405" s="3">
        <v>136.76</v>
      </c>
      <c r="AA405" s="3">
        <v>0</v>
      </c>
      <c r="AB405" s="3">
        <v>0</v>
      </c>
      <c r="AC405" s="3">
        <v>0</v>
      </c>
      <c r="AD405" s="3">
        <v>0</v>
      </c>
      <c r="AE405" s="3">
        <v>0</v>
      </c>
      <c r="AF405" s="3">
        <v>0</v>
      </c>
      <c r="AG405" s="3">
        <v>0</v>
      </c>
      <c r="AJ405" s="3">
        <f t="shared" si="18"/>
        <v>2405.4095100999994</v>
      </c>
      <c r="AL405" s="3">
        <f>IFERROR(VLOOKUP(B405,Totalt!$B$1:$BD$409,MATCH("totalt tillförda bränslen:",Totalt!$B$1:$BC$1,0),FALSE),"")</f>
        <v>2405.4095101000003</v>
      </c>
      <c r="AN405" s="3">
        <f t="shared" si="20"/>
        <v>-9.0949470177292824E-13</v>
      </c>
    </row>
    <row r="406" spans="1:40" x14ac:dyDescent="0.25">
      <c r="A406" s="3" t="s">
        <v>415</v>
      </c>
      <c r="Q406" s="240">
        <f t="shared" si="19"/>
        <v>0</v>
      </c>
      <c r="AJ406" s="3">
        <f t="shared" si="18"/>
        <v>0</v>
      </c>
      <c r="AL406" s="3" t="str">
        <f>IFERROR(VLOOKUP(B406,Totalt!$B$1:$BD$409,MATCH("totalt tillförda bränslen:",Totalt!$B$1:$BC$1,0),FALSE),"")</f>
        <v/>
      </c>
      <c r="AN406" s="3" t="str">
        <f t="shared" si="20"/>
        <v/>
      </c>
    </row>
    <row r="407" spans="1:40" x14ac:dyDescent="0.25">
      <c r="B407" s="3" t="s">
        <v>416</v>
      </c>
      <c r="C407" s="3">
        <v>0</v>
      </c>
      <c r="D407" s="3">
        <v>0</v>
      </c>
      <c r="E407" s="3">
        <v>0</v>
      </c>
      <c r="F407" s="3">
        <v>0</v>
      </c>
      <c r="G407" s="3">
        <v>0</v>
      </c>
      <c r="H407" s="3">
        <v>0</v>
      </c>
      <c r="I407" s="3">
        <v>0</v>
      </c>
      <c r="J407" s="3">
        <v>0</v>
      </c>
      <c r="K407" s="3">
        <v>0</v>
      </c>
      <c r="L407" s="3">
        <v>0</v>
      </c>
      <c r="M407" s="238">
        <v>0</v>
      </c>
      <c r="N407" s="3">
        <v>0</v>
      </c>
      <c r="O407" s="3">
        <v>0</v>
      </c>
      <c r="P407" s="238">
        <v>0</v>
      </c>
      <c r="Q407" s="240">
        <f t="shared" si="19"/>
        <v>0</v>
      </c>
      <c r="R407" s="3">
        <v>0</v>
      </c>
      <c r="S407" s="3">
        <v>0</v>
      </c>
      <c r="T407" s="3">
        <v>0</v>
      </c>
      <c r="U407" s="3">
        <v>0</v>
      </c>
      <c r="V407" s="3">
        <v>0</v>
      </c>
      <c r="W407" s="3">
        <v>0</v>
      </c>
      <c r="X407" s="3">
        <v>0.17152000000000001</v>
      </c>
      <c r="Y407" s="3">
        <v>0</v>
      </c>
      <c r="Z407" s="3">
        <v>0</v>
      </c>
      <c r="AA407" s="3">
        <v>0</v>
      </c>
      <c r="AB407" s="3">
        <v>0</v>
      </c>
      <c r="AC407" s="3">
        <v>0</v>
      </c>
      <c r="AD407" s="3">
        <v>0</v>
      </c>
      <c r="AE407" s="3">
        <v>1.968</v>
      </c>
      <c r="AF407" s="3">
        <v>0</v>
      </c>
      <c r="AG407" s="3">
        <v>12.490600000000001</v>
      </c>
      <c r="AJ407" s="3">
        <f t="shared" si="18"/>
        <v>14.630120000000002</v>
      </c>
      <c r="AL407" s="3">
        <f>IFERROR(VLOOKUP(B407,Totalt!$B$1:$BD$409,MATCH("totalt tillförda bränslen:",Totalt!$B$1:$BC$1,0),FALSE),"")</f>
        <v>14.63012</v>
      </c>
      <c r="AN407" s="3">
        <f t="shared" si="20"/>
        <v>1.7763568394002505E-15</v>
      </c>
    </row>
    <row r="408" spans="1:40" x14ac:dyDescent="0.25">
      <c r="B408" s="3" t="s">
        <v>417</v>
      </c>
      <c r="C408" s="3">
        <v>0</v>
      </c>
      <c r="D408" s="3">
        <v>0</v>
      </c>
      <c r="E408" s="3">
        <v>0</v>
      </c>
      <c r="F408" s="3">
        <v>0</v>
      </c>
      <c r="G408" s="3">
        <v>0</v>
      </c>
      <c r="H408" s="3">
        <v>0</v>
      </c>
      <c r="I408" s="3">
        <v>0</v>
      </c>
      <c r="J408" s="3">
        <v>0</v>
      </c>
      <c r="K408" s="3">
        <v>0</v>
      </c>
      <c r="L408" s="3">
        <v>0</v>
      </c>
      <c r="M408" s="238">
        <v>0</v>
      </c>
      <c r="N408" s="3">
        <v>0</v>
      </c>
      <c r="O408" s="3">
        <v>0</v>
      </c>
      <c r="P408" s="238">
        <v>0</v>
      </c>
      <c r="Q408" s="240">
        <f t="shared" si="19"/>
        <v>0</v>
      </c>
      <c r="R408" s="3">
        <v>0</v>
      </c>
      <c r="S408" s="3">
        <v>0</v>
      </c>
      <c r="T408" s="3">
        <v>0</v>
      </c>
      <c r="U408" s="3">
        <v>0</v>
      </c>
      <c r="V408" s="3">
        <v>0</v>
      </c>
      <c r="W408" s="3">
        <v>0</v>
      </c>
      <c r="X408" s="3">
        <v>0.23464399999999999</v>
      </c>
      <c r="Y408" s="3">
        <v>0</v>
      </c>
      <c r="Z408" s="3">
        <v>0.59855999999999998</v>
      </c>
      <c r="AA408" s="3">
        <v>0</v>
      </c>
      <c r="AB408" s="3">
        <v>0</v>
      </c>
      <c r="AC408" s="3">
        <v>0</v>
      </c>
      <c r="AD408" s="3">
        <v>0</v>
      </c>
      <c r="AE408" s="3">
        <v>0</v>
      </c>
      <c r="AF408" s="3">
        <v>0</v>
      </c>
      <c r="AG408" s="3">
        <v>0</v>
      </c>
      <c r="AJ408" s="3">
        <f t="shared" si="18"/>
        <v>0.83320399999999994</v>
      </c>
      <c r="AL408" s="3">
        <f>IFERROR(VLOOKUP(B408,Totalt!$B$1:$BD$409,MATCH("totalt tillförda bränslen:",Totalt!$B$1:$BC$1,0),FALSE),"")</f>
        <v>0.83320399999999994</v>
      </c>
      <c r="AN408" s="3">
        <f t="shared" si="20"/>
        <v>0</v>
      </c>
    </row>
    <row r="409" spans="1:40" x14ac:dyDescent="0.25">
      <c r="B409" s="3" t="s">
        <v>418</v>
      </c>
      <c r="C409" s="3">
        <v>0</v>
      </c>
      <c r="D409" s="3">
        <v>0</v>
      </c>
      <c r="E409" s="3">
        <v>0</v>
      </c>
      <c r="F409" s="3">
        <v>0</v>
      </c>
      <c r="G409" s="3">
        <v>0</v>
      </c>
      <c r="H409" s="3">
        <v>0</v>
      </c>
      <c r="I409" s="3">
        <v>0.57999999999999996</v>
      </c>
      <c r="J409" s="3">
        <v>0</v>
      </c>
      <c r="K409" s="3">
        <v>0</v>
      </c>
      <c r="L409" s="3">
        <v>0</v>
      </c>
      <c r="M409" s="238">
        <v>0</v>
      </c>
      <c r="N409" s="3">
        <v>0</v>
      </c>
      <c r="O409" s="3">
        <v>0</v>
      </c>
      <c r="P409" s="238">
        <v>0</v>
      </c>
      <c r="Q409" s="240">
        <f t="shared" si="19"/>
        <v>0</v>
      </c>
      <c r="R409" s="3">
        <v>0</v>
      </c>
      <c r="S409" s="3">
        <v>0</v>
      </c>
      <c r="T409" s="3">
        <v>0</v>
      </c>
      <c r="U409" s="3">
        <v>0</v>
      </c>
      <c r="V409" s="3">
        <v>0</v>
      </c>
      <c r="W409" s="3">
        <v>0</v>
      </c>
      <c r="X409" s="3">
        <v>0.169017</v>
      </c>
      <c r="Y409" s="3">
        <v>0</v>
      </c>
      <c r="Z409" s="3">
        <v>3.0529999999999999</v>
      </c>
      <c r="AA409" s="3">
        <v>0</v>
      </c>
      <c r="AB409" s="3">
        <v>0</v>
      </c>
      <c r="AC409" s="3">
        <v>0</v>
      </c>
      <c r="AD409" s="3">
        <v>0</v>
      </c>
      <c r="AE409" s="3">
        <v>0</v>
      </c>
      <c r="AF409" s="3">
        <v>0</v>
      </c>
      <c r="AG409" s="3">
        <v>0</v>
      </c>
      <c r="AJ409" s="3">
        <f t="shared" si="18"/>
        <v>3.8020169999999998</v>
      </c>
      <c r="AL409" s="3">
        <f>IFERROR(VLOOKUP(B409,Totalt!$B$1:$BD$409,MATCH("totalt tillförda bränslen:",Totalt!$B$1:$BC$1,0),FALSE),"")</f>
        <v>3.8020170000000002</v>
      </c>
      <c r="AN409" s="3">
        <f t="shared" si="20"/>
        <v>-4.4408920985006262E-16</v>
      </c>
    </row>
    <row r="410" spans="1:40" x14ac:dyDescent="0.25">
      <c r="B410" s="3" t="s">
        <v>419</v>
      </c>
      <c r="C410" s="3">
        <v>0</v>
      </c>
      <c r="D410" s="3">
        <v>0</v>
      </c>
      <c r="E410" s="3">
        <v>0</v>
      </c>
      <c r="F410" s="3">
        <v>0</v>
      </c>
      <c r="G410" s="3">
        <v>0</v>
      </c>
      <c r="H410" s="3">
        <v>0</v>
      </c>
      <c r="I410" s="3">
        <v>0.19724800000000001</v>
      </c>
      <c r="J410" s="3">
        <v>0</v>
      </c>
      <c r="K410" s="3">
        <v>0</v>
      </c>
      <c r="L410" s="3">
        <v>0</v>
      </c>
      <c r="M410" s="238">
        <v>3.1659299999999999</v>
      </c>
      <c r="N410" s="3">
        <v>0</v>
      </c>
      <c r="O410" s="3">
        <v>0</v>
      </c>
      <c r="P410" s="238">
        <v>41.502000000000002</v>
      </c>
      <c r="Q410" s="240">
        <f t="shared" si="19"/>
        <v>20.751000000000001</v>
      </c>
      <c r="R410" s="3">
        <v>0</v>
      </c>
      <c r="S410" s="3">
        <v>0</v>
      </c>
      <c r="T410" s="3">
        <v>0</v>
      </c>
      <c r="U410" s="3">
        <v>0</v>
      </c>
      <c r="V410" s="3">
        <v>0</v>
      </c>
      <c r="W410" s="3">
        <v>0</v>
      </c>
      <c r="X410" s="3">
        <v>10.866300000000001</v>
      </c>
      <c r="Y410" s="3">
        <v>0</v>
      </c>
      <c r="Z410" s="3">
        <v>17.111000000000001</v>
      </c>
      <c r="AA410" s="3">
        <v>0</v>
      </c>
      <c r="AB410" s="3">
        <v>0</v>
      </c>
      <c r="AC410" s="3">
        <v>0</v>
      </c>
      <c r="AD410" s="3">
        <v>0</v>
      </c>
      <c r="AE410" s="3">
        <v>2.1999999999999999E-2</v>
      </c>
      <c r="AF410" s="3">
        <v>0</v>
      </c>
      <c r="AG410" s="3">
        <v>98.924899999999994</v>
      </c>
      <c r="AJ410" s="3">
        <f t="shared" si="18"/>
        <v>147.87244799999999</v>
      </c>
      <c r="AL410" s="3">
        <f>IFERROR(VLOOKUP(B410,Totalt!$B$1:$BD$409,MATCH("totalt tillförda bränslen:",Totalt!$B$1:$BC$1,0),FALSE),"")</f>
        <v>147.87244799999999</v>
      </c>
      <c r="AN410" s="3">
        <f t="shared" si="20"/>
        <v>0</v>
      </c>
    </row>
    <row r="411" spans="1:40" x14ac:dyDescent="0.25">
      <c r="A411" s="3" t="s">
        <v>420</v>
      </c>
      <c r="Q411" s="240">
        <f t="shared" si="19"/>
        <v>0</v>
      </c>
      <c r="AJ411" s="3">
        <f t="shared" si="18"/>
        <v>0</v>
      </c>
      <c r="AL411" s="3" t="str">
        <f>IFERROR(VLOOKUP(B411,Totalt!$B$1:$BD$409,MATCH("totalt tillförda bränslen:",Totalt!$B$1:$BC$1,0),FALSE),"")</f>
        <v/>
      </c>
      <c r="AN411" s="3" t="str">
        <f t="shared" si="20"/>
        <v/>
      </c>
    </row>
    <row r="412" spans="1:40" x14ac:dyDescent="0.25">
      <c r="B412" s="3" t="s">
        <v>421</v>
      </c>
      <c r="C412" s="3">
        <v>0</v>
      </c>
      <c r="D412" s="3">
        <v>0</v>
      </c>
      <c r="E412" s="3">
        <v>7.73</v>
      </c>
      <c r="F412" s="3">
        <v>0</v>
      </c>
      <c r="G412" s="3">
        <v>0</v>
      </c>
      <c r="H412" s="3">
        <v>0</v>
      </c>
      <c r="I412" s="3">
        <v>0</v>
      </c>
      <c r="J412" s="3">
        <v>0</v>
      </c>
      <c r="K412" s="3">
        <v>0.57999999999999996</v>
      </c>
      <c r="L412" s="3">
        <v>0</v>
      </c>
      <c r="M412" s="238">
        <v>0</v>
      </c>
      <c r="N412" s="3">
        <v>0</v>
      </c>
      <c r="O412" s="3">
        <v>0</v>
      </c>
      <c r="P412" s="238">
        <v>0</v>
      </c>
      <c r="Q412" s="240">
        <f t="shared" si="19"/>
        <v>0</v>
      </c>
      <c r="R412" s="3">
        <v>0</v>
      </c>
      <c r="S412" s="3">
        <v>0</v>
      </c>
      <c r="T412" s="3">
        <v>0</v>
      </c>
      <c r="U412" s="3">
        <v>0</v>
      </c>
      <c r="V412" s="3">
        <v>23.04</v>
      </c>
      <c r="W412" s="3">
        <v>0</v>
      </c>
      <c r="X412" s="3">
        <v>28.097999999999999</v>
      </c>
      <c r="Y412" s="3">
        <v>0</v>
      </c>
      <c r="Z412" s="3">
        <v>0</v>
      </c>
      <c r="AA412" s="3">
        <v>0</v>
      </c>
      <c r="AB412" s="3">
        <v>0</v>
      </c>
      <c r="AC412" s="3">
        <v>0</v>
      </c>
      <c r="AD412" s="3">
        <v>0</v>
      </c>
      <c r="AE412" s="3">
        <v>0</v>
      </c>
      <c r="AF412" s="3">
        <v>0</v>
      </c>
      <c r="AG412" s="3">
        <v>0</v>
      </c>
      <c r="AJ412" s="3">
        <f t="shared" si="18"/>
        <v>59.448</v>
      </c>
      <c r="AL412" s="3">
        <f>IFERROR(VLOOKUP(B412,Totalt!$B$1:$BD$409,MATCH("totalt tillförda bränslen:",Totalt!$B$1:$BC$1,0),FALSE),"")</f>
        <v>59.448</v>
      </c>
      <c r="AN412" s="3">
        <f t="shared" si="20"/>
        <v>0</v>
      </c>
    </row>
    <row r="413" spans="1:40" x14ac:dyDescent="0.25">
      <c r="A413" s="3" t="s">
        <v>422</v>
      </c>
      <c r="Q413" s="240">
        <f t="shared" si="19"/>
        <v>0</v>
      </c>
      <c r="AJ413" s="3">
        <f t="shared" si="18"/>
        <v>0</v>
      </c>
      <c r="AL413" s="3" t="str">
        <f>IFERROR(VLOOKUP(B413,Totalt!$B$1:$BD$409,MATCH("totalt tillförda bränslen:",Totalt!$B$1:$BC$1,0),FALSE),"")</f>
        <v/>
      </c>
      <c r="AN413" s="3" t="str">
        <f t="shared" si="20"/>
        <v/>
      </c>
    </row>
    <row r="414" spans="1:40" x14ac:dyDescent="0.25">
      <c r="B414" s="3" t="s">
        <v>423</v>
      </c>
      <c r="C414" s="3">
        <v>0</v>
      </c>
      <c r="D414" s="3">
        <v>121.023</v>
      </c>
      <c r="E414" s="3">
        <v>0</v>
      </c>
      <c r="F414" s="3">
        <v>0</v>
      </c>
      <c r="G414" s="3">
        <v>0</v>
      </c>
      <c r="H414" s="3">
        <v>8.4809999999999999</v>
      </c>
      <c r="I414" s="3">
        <v>6.94</v>
      </c>
      <c r="J414" s="3">
        <v>0</v>
      </c>
      <c r="K414" s="3">
        <v>0</v>
      </c>
      <c r="L414" s="3">
        <v>0</v>
      </c>
      <c r="M414" s="238">
        <v>3.5924800000000001</v>
      </c>
      <c r="N414" s="3">
        <v>0</v>
      </c>
      <c r="O414" s="3">
        <v>37.289900000000003</v>
      </c>
      <c r="P414" s="238">
        <v>42.838000000000001</v>
      </c>
      <c r="Q414" s="240">
        <f t="shared" si="19"/>
        <v>21.419</v>
      </c>
      <c r="R414" s="3">
        <v>39.125</v>
      </c>
      <c r="S414" s="3">
        <v>0</v>
      </c>
      <c r="T414" s="3">
        <v>0</v>
      </c>
      <c r="U414" s="3">
        <v>0</v>
      </c>
      <c r="V414" s="3">
        <v>0</v>
      </c>
      <c r="W414" s="3">
        <v>6.3637600000000001</v>
      </c>
      <c r="X414" s="3">
        <v>4.9144800000000002</v>
      </c>
      <c r="Y414" s="3">
        <v>0</v>
      </c>
      <c r="Z414" s="3">
        <v>0</v>
      </c>
      <c r="AA414" s="3">
        <v>0</v>
      </c>
      <c r="AB414" s="3">
        <v>0</v>
      </c>
      <c r="AC414" s="3">
        <v>0</v>
      </c>
      <c r="AD414" s="3">
        <v>0</v>
      </c>
      <c r="AE414" s="3">
        <v>0</v>
      </c>
      <c r="AF414" s="3">
        <v>0</v>
      </c>
      <c r="AG414" s="3">
        <v>0</v>
      </c>
      <c r="AJ414" s="3">
        <f t="shared" si="18"/>
        <v>245.55614</v>
      </c>
      <c r="AL414" s="3">
        <f>IFERROR(VLOOKUP(B414,Totalt!$B$1:$BD$409,MATCH("totalt tillförda bränslen:",Totalt!$B$1:$BC$1,0),FALSE),"")</f>
        <v>245.55614000000003</v>
      </c>
      <c r="AN414" s="3">
        <f t="shared" si="20"/>
        <v>-2.8421709430404007E-14</v>
      </c>
    </row>
    <row r="415" spans="1:40" x14ac:dyDescent="0.25">
      <c r="B415" s="3" t="s">
        <v>424</v>
      </c>
      <c r="C415" s="3">
        <v>0</v>
      </c>
      <c r="D415" s="3">
        <v>0</v>
      </c>
      <c r="E415" s="3">
        <v>0</v>
      </c>
      <c r="F415" s="3">
        <v>0</v>
      </c>
      <c r="G415" s="3">
        <v>0</v>
      </c>
      <c r="H415" s="3">
        <v>1.4650000000000001</v>
      </c>
      <c r="I415" s="3">
        <v>0.105</v>
      </c>
      <c r="J415" s="3">
        <v>0</v>
      </c>
      <c r="K415" s="3">
        <v>0</v>
      </c>
      <c r="L415" s="3">
        <v>0</v>
      </c>
      <c r="M415" s="238">
        <v>0</v>
      </c>
      <c r="N415" s="3">
        <v>0</v>
      </c>
      <c r="O415" s="3">
        <v>0</v>
      </c>
      <c r="P415" s="238">
        <v>0</v>
      </c>
      <c r="Q415" s="240">
        <f t="shared" si="19"/>
        <v>0</v>
      </c>
      <c r="R415" s="3">
        <v>0</v>
      </c>
      <c r="S415" s="3">
        <v>0</v>
      </c>
      <c r="T415" s="3">
        <v>6.9980000000000002</v>
      </c>
      <c r="U415" s="3">
        <v>0</v>
      </c>
      <c r="V415" s="3">
        <v>0</v>
      </c>
      <c r="W415" s="3">
        <v>0</v>
      </c>
      <c r="X415" s="3">
        <v>0.14299999999999999</v>
      </c>
      <c r="Y415" s="3">
        <v>0</v>
      </c>
      <c r="Z415" s="3">
        <v>0</v>
      </c>
      <c r="AA415" s="3">
        <v>0</v>
      </c>
      <c r="AB415" s="3">
        <v>0</v>
      </c>
      <c r="AC415" s="3">
        <v>0</v>
      </c>
      <c r="AD415" s="3">
        <v>0</v>
      </c>
      <c r="AE415" s="3">
        <v>0</v>
      </c>
      <c r="AF415" s="3">
        <v>0</v>
      </c>
      <c r="AG415" s="3">
        <v>0</v>
      </c>
      <c r="AJ415" s="3">
        <f t="shared" si="18"/>
        <v>8.7110000000000003</v>
      </c>
      <c r="AL415" s="3">
        <f>IFERROR(VLOOKUP(B415,Totalt!$B$1:$BD$409,MATCH("totalt tillförda bränslen:",Totalt!$B$1:$BC$1,0),FALSE),"")</f>
        <v>8.7110000000000021</v>
      </c>
      <c r="AN415" s="3">
        <f t="shared" si="20"/>
        <v>-1.7763568394002505E-15</v>
      </c>
    </row>
    <row r="416" spans="1:40" x14ac:dyDescent="0.25">
      <c r="A416" s="3" t="s">
        <v>425</v>
      </c>
      <c r="Q416" s="240">
        <f t="shared" si="19"/>
        <v>0</v>
      </c>
      <c r="AJ416" s="3">
        <f t="shared" si="18"/>
        <v>0</v>
      </c>
      <c r="AL416" s="3" t="str">
        <f>IFERROR(VLOOKUP(B416,Totalt!$B$1:$BD$409,MATCH("totalt tillförda bränslen:",Totalt!$B$1:$BC$1,0),FALSE),"")</f>
        <v/>
      </c>
      <c r="AN416" s="3" t="str">
        <f t="shared" si="20"/>
        <v/>
      </c>
    </row>
    <row r="417" spans="1:40" x14ac:dyDescent="0.25">
      <c r="B417" s="3" t="s">
        <v>426</v>
      </c>
      <c r="C417" s="3">
        <v>0</v>
      </c>
      <c r="D417" s="3">
        <v>0</v>
      </c>
      <c r="E417" s="3">
        <v>0</v>
      </c>
      <c r="F417" s="3">
        <v>0</v>
      </c>
      <c r="G417" s="3">
        <v>0.8</v>
      </c>
      <c r="H417" s="3">
        <v>0</v>
      </c>
      <c r="I417" s="3">
        <v>0.2</v>
      </c>
      <c r="J417" s="3">
        <v>0</v>
      </c>
      <c r="K417" s="3">
        <v>0</v>
      </c>
      <c r="L417" s="3">
        <v>17.100000000000001</v>
      </c>
      <c r="M417" s="238">
        <v>0</v>
      </c>
      <c r="N417" s="3">
        <v>0</v>
      </c>
      <c r="O417" s="3">
        <v>0</v>
      </c>
      <c r="P417" s="238">
        <v>0</v>
      </c>
      <c r="Q417" s="240">
        <f t="shared" si="19"/>
        <v>0</v>
      </c>
      <c r="R417" s="3">
        <v>0</v>
      </c>
      <c r="S417" s="3">
        <v>0</v>
      </c>
      <c r="T417" s="3">
        <v>0</v>
      </c>
      <c r="U417" s="3">
        <v>0</v>
      </c>
      <c r="V417" s="3">
        <v>0</v>
      </c>
      <c r="W417" s="3">
        <v>0</v>
      </c>
      <c r="X417" s="3">
        <v>0.4</v>
      </c>
      <c r="Y417" s="3">
        <v>0</v>
      </c>
      <c r="Z417" s="3">
        <v>0</v>
      </c>
      <c r="AA417" s="3">
        <v>0</v>
      </c>
      <c r="AB417" s="3">
        <v>0</v>
      </c>
      <c r="AC417" s="3">
        <v>0</v>
      </c>
      <c r="AD417" s="3">
        <v>0</v>
      </c>
      <c r="AE417" s="3">
        <v>0</v>
      </c>
      <c r="AF417" s="3">
        <v>0</v>
      </c>
      <c r="AG417" s="3">
        <v>0</v>
      </c>
      <c r="AJ417" s="3">
        <f t="shared" si="18"/>
        <v>18.5</v>
      </c>
      <c r="AL417" s="3">
        <f>IFERROR(VLOOKUP(B417,Totalt!$B$1:$BD$409,MATCH("totalt tillförda bränslen:",Totalt!$B$1:$BC$1,0),FALSE),"")</f>
        <v>18.5</v>
      </c>
      <c r="AN417" s="3">
        <f t="shared" si="20"/>
        <v>0</v>
      </c>
    </row>
    <row r="418" spans="1:40" x14ac:dyDescent="0.25">
      <c r="B418" s="3" t="s">
        <v>427</v>
      </c>
      <c r="C418" s="3">
        <v>0</v>
      </c>
      <c r="D418" s="3">
        <v>0</v>
      </c>
      <c r="E418" s="3">
        <v>0</v>
      </c>
      <c r="F418" s="3">
        <v>0</v>
      </c>
      <c r="G418" s="3">
        <v>0</v>
      </c>
      <c r="H418" s="3">
        <v>0</v>
      </c>
      <c r="I418" s="3">
        <v>0.21541299999999999</v>
      </c>
      <c r="J418" s="3">
        <v>0</v>
      </c>
      <c r="K418" s="3">
        <v>1.67</v>
      </c>
      <c r="L418" s="3">
        <v>41.640500000000003</v>
      </c>
      <c r="M418" s="238">
        <v>1.73291</v>
      </c>
      <c r="N418" s="3">
        <v>0</v>
      </c>
      <c r="O418" s="3">
        <v>124.5</v>
      </c>
      <c r="P418" s="238">
        <v>21.2</v>
      </c>
      <c r="Q418" s="240">
        <f t="shared" si="19"/>
        <v>10.6</v>
      </c>
      <c r="R418" s="3">
        <v>0</v>
      </c>
      <c r="S418" s="3">
        <v>0</v>
      </c>
      <c r="T418" s="3">
        <v>0.391459</v>
      </c>
      <c r="U418" s="3">
        <v>0</v>
      </c>
      <c r="V418" s="3">
        <v>0</v>
      </c>
      <c r="W418" s="3">
        <v>0</v>
      </c>
      <c r="X418" s="3">
        <v>5.4929100000000002</v>
      </c>
      <c r="Y418" s="3">
        <v>0</v>
      </c>
      <c r="Z418" s="3">
        <v>13.2</v>
      </c>
      <c r="AA418" s="3">
        <v>0</v>
      </c>
      <c r="AB418" s="3">
        <v>0</v>
      </c>
      <c r="AC418" s="3">
        <v>0</v>
      </c>
      <c r="AD418" s="3">
        <v>0</v>
      </c>
      <c r="AE418" s="3">
        <v>0.271561</v>
      </c>
      <c r="AF418" s="3">
        <v>0</v>
      </c>
      <c r="AG418" s="3">
        <v>9.9418099999999995E-2</v>
      </c>
      <c r="AJ418" s="3">
        <f t="shared" si="18"/>
        <v>198.08126109999998</v>
      </c>
      <c r="AL418" s="3">
        <f>IFERROR(VLOOKUP(B418,Totalt!$B$1:$BD$409,MATCH("totalt tillförda bränslen:",Totalt!$B$1:$BC$1,0),FALSE),"")</f>
        <v>198.08126110000001</v>
      </c>
      <c r="AN418" s="3">
        <f t="shared" si="20"/>
        <v>-2.8421709430404007E-14</v>
      </c>
    </row>
    <row r="419" spans="1:40" x14ac:dyDescent="0.25">
      <c r="B419" s="3" t="s">
        <v>428</v>
      </c>
      <c r="C419" s="3">
        <v>0</v>
      </c>
      <c r="D419" s="3">
        <v>0</v>
      </c>
      <c r="E419" s="3">
        <v>0</v>
      </c>
      <c r="F419" s="3">
        <v>0</v>
      </c>
      <c r="G419" s="3">
        <v>0</v>
      </c>
      <c r="H419" s="3">
        <v>0</v>
      </c>
      <c r="I419" s="3">
        <v>0.22</v>
      </c>
      <c r="J419" s="3">
        <v>0</v>
      </c>
      <c r="K419" s="3">
        <v>0</v>
      </c>
      <c r="L419" s="3">
        <v>0.47</v>
      </c>
      <c r="M419" s="238">
        <v>0</v>
      </c>
      <c r="N419" s="3">
        <v>0</v>
      </c>
      <c r="O419" s="3">
        <v>0</v>
      </c>
      <c r="P419" s="238">
        <v>0</v>
      </c>
      <c r="Q419" s="240">
        <f t="shared" si="19"/>
        <v>0</v>
      </c>
      <c r="R419" s="3">
        <v>0</v>
      </c>
      <c r="S419" s="3">
        <v>0</v>
      </c>
      <c r="T419" s="3">
        <v>0</v>
      </c>
      <c r="U419" s="3">
        <v>0</v>
      </c>
      <c r="V419" s="3">
        <v>0</v>
      </c>
      <c r="W419" s="3">
        <v>0</v>
      </c>
      <c r="X419" s="3">
        <v>0.02</v>
      </c>
      <c r="Y419" s="3">
        <v>0</v>
      </c>
      <c r="Z419" s="3">
        <v>0</v>
      </c>
      <c r="AA419" s="3">
        <v>0</v>
      </c>
      <c r="AB419" s="3">
        <v>0</v>
      </c>
      <c r="AC419" s="3">
        <v>0</v>
      </c>
      <c r="AD419" s="3">
        <v>0</v>
      </c>
      <c r="AE419" s="3">
        <v>0</v>
      </c>
      <c r="AF419" s="3">
        <v>0</v>
      </c>
      <c r="AG419" s="3">
        <v>19.451799999999999</v>
      </c>
      <c r="AJ419" s="3">
        <f t="shared" si="18"/>
        <v>20.161799999999999</v>
      </c>
      <c r="AL419" s="3">
        <f>IFERROR(VLOOKUP(B419,Totalt!$B$1:$BD$409,MATCH("totalt tillförda bränslen:",Totalt!$B$1:$BC$1,0),FALSE),"")</f>
        <v>20.161799999999999</v>
      </c>
      <c r="AN419" s="3">
        <f t="shared" si="20"/>
        <v>0</v>
      </c>
    </row>
    <row r="420" spans="1:40" x14ac:dyDescent="0.25">
      <c r="B420" s="3" t="s">
        <v>429</v>
      </c>
      <c r="C420" s="3">
        <v>0</v>
      </c>
      <c r="D420" s="3">
        <v>658</v>
      </c>
      <c r="E420" s="3">
        <v>0</v>
      </c>
      <c r="F420" s="3">
        <v>12.0975</v>
      </c>
      <c r="G420" s="3">
        <v>0.9</v>
      </c>
      <c r="H420" s="3">
        <v>0</v>
      </c>
      <c r="I420" s="3">
        <v>8.1780200000000001</v>
      </c>
      <c r="J420" s="3">
        <v>0</v>
      </c>
      <c r="K420" s="3">
        <v>27.8216</v>
      </c>
      <c r="L420" s="3">
        <v>26.111499999999999</v>
      </c>
      <c r="M420" s="238">
        <v>36.226700000000001</v>
      </c>
      <c r="N420" s="3">
        <v>0</v>
      </c>
      <c r="O420" s="3">
        <v>296.48200000000003</v>
      </c>
      <c r="P420" s="238">
        <v>516.79999999999995</v>
      </c>
      <c r="Q420" s="240">
        <f t="shared" si="19"/>
        <v>258.39999999999998</v>
      </c>
      <c r="R420" s="3">
        <v>0</v>
      </c>
      <c r="S420" s="3">
        <v>0</v>
      </c>
      <c r="T420" s="3">
        <v>19.138300000000001</v>
      </c>
      <c r="U420" s="3">
        <v>84.015600000000006</v>
      </c>
      <c r="V420" s="3">
        <v>0</v>
      </c>
      <c r="W420" s="3">
        <v>0</v>
      </c>
      <c r="X420" s="3">
        <v>38.520699999999998</v>
      </c>
      <c r="Y420" s="3">
        <v>0</v>
      </c>
      <c r="Z420" s="3">
        <v>0.5</v>
      </c>
      <c r="AA420" s="3">
        <v>0</v>
      </c>
      <c r="AB420" s="3">
        <v>0</v>
      </c>
      <c r="AC420" s="3">
        <v>0</v>
      </c>
      <c r="AD420" s="3">
        <v>0</v>
      </c>
      <c r="AE420" s="3">
        <v>50</v>
      </c>
      <c r="AF420" s="3">
        <v>0</v>
      </c>
      <c r="AG420" s="3">
        <v>26.5307</v>
      </c>
      <c r="AJ420" s="3">
        <f t="shared" si="18"/>
        <v>1506.6959200000001</v>
      </c>
      <c r="AL420" s="3">
        <f>IFERROR(VLOOKUP(B420,Totalt!$B$1:$BD$409,MATCH("totalt tillförda bränslen:",Totalt!$B$1:$BC$1,0),FALSE),"")</f>
        <v>1506.6959200000001</v>
      </c>
      <c r="AN420" s="3">
        <f t="shared" si="20"/>
        <v>0</v>
      </c>
    </row>
    <row r="421" spans="1:40" x14ac:dyDescent="0.25">
      <c r="B421" s="3" t="s">
        <v>430</v>
      </c>
      <c r="C421" s="3">
        <v>0</v>
      </c>
      <c r="D421" s="3">
        <v>0</v>
      </c>
      <c r="E421" s="3">
        <v>0</v>
      </c>
      <c r="F421" s="3">
        <v>0</v>
      </c>
      <c r="G421" s="3">
        <v>0</v>
      </c>
      <c r="H421" s="3">
        <v>0</v>
      </c>
      <c r="I421" s="3">
        <v>7.0000000000000007E-2</v>
      </c>
      <c r="J421" s="3">
        <v>0</v>
      </c>
      <c r="K421" s="3">
        <v>2.5882399999999999</v>
      </c>
      <c r="L421" s="3">
        <v>0</v>
      </c>
      <c r="M421" s="238">
        <v>0</v>
      </c>
      <c r="N421" s="3">
        <v>0</v>
      </c>
      <c r="O421" s="3">
        <v>0</v>
      </c>
      <c r="P421" s="238">
        <v>0</v>
      </c>
      <c r="Q421" s="240">
        <f t="shared" si="19"/>
        <v>0</v>
      </c>
      <c r="R421" s="3">
        <v>8.76</v>
      </c>
      <c r="S421" s="3">
        <v>0</v>
      </c>
      <c r="T421" s="3">
        <v>0</v>
      </c>
      <c r="U421" s="3">
        <v>0</v>
      </c>
      <c r="V421" s="3">
        <v>0</v>
      </c>
      <c r="W421" s="3">
        <v>0</v>
      </c>
      <c r="X421" s="3">
        <v>0.38</v>
      </c>
      <c r="Y421" s="3">
        <v>0</v>
      </c>
      <c r="Z421" s="3">
        <v>0</v>
      </c>
      <c r="AA421" s="3">
        <v>0</v>
      </c>
      <c r="AB421" s="3">
        <v>0</v>
      </c>
      <c r="AC421" s="3">
        <v>0</v>
      </c>
      <c r="AD421" s="3">
        <v>0</v>
      </c>
      <c r="AE421" s="3">
        <v>0</v>
      </c>
      <c r="AF421" s="3">
        <v>0</v>
      </c>
      <c r="AG421" s="3">
        <v>9.8823500000000006</v>
      </c>
      <c r="AJ421" s="3">
        <f t="shared" si="18"/>
        <v>21.680590000000002</v>
      </c>
      <c r="AL421" s="3">
        <f>IFERROR(VLOOKUP(B421,Totalt!$B$1:$BD$409,MATCH("totalt tillförda bränslen:",Totalt!$B$1:$BC$1,0),FALSE),"")</f>
        <v>21.680589999999999</v>
      </c>
      <c r="AN421" s="3">
        <f t="shared" si="20"/>
        <v>3.5527136788005009E-15</v>
      </c>
    </row>
    <row r="422" spans="1:40" x14ac:dyDescent="0.25">
      <c r="B422" s="3" t="s">
        <v>431</v>
      </c>
      <c r="C422" s="3">
        <v>0</v>
      </c>
      <c r="D422" s="3">
        <v>0</v>
      </c>
      <c r="E422" s="3">
        <v>0</v>
      </c>
      <c r="F422" s="3">
        <v>0</v>
      </c>
      <c r="G422" s="3">
        <v>0</v>
      </c>
      <c r="H422" s="3">
        <v>0</v>
      </c>
      <c r="I422" s="3">
        <v>0.54</v>
      </c>
      <c r="J422" s="3">
        <v>0</v>
      </c>
      <c r="K422" s="3">
        <v>0</v>
      </c>
      <c r="L422" s="3">
        <v>26.96</v>
      </c>
      <c r="M422" s="238">
        <v>0</v>
      </c>
      <c r="N422" s="3">
        <v>0</v>
      </c>
      <c r="O422" s="3">
        <v>0</v>
      </c>
      <c r="P422" s="238">
        <v>0</v>
      </c>
      <c r="Q422" s="240">
        <f t="shared" si="19"/>
        <v>0</v>
      </c>
      <c r="R422" s="3">
        <v>0</v>
      </c>
      <c r="S422" s="3">
        <v>0</v>
      </c>
      <c r="T422" s="3">
        <v>0</v>
      </c>
      <c r="U422" s="3">
        <v>0</v>
      </c>
      <c r="V422" s="3">
        <v>0</v>
      </c>
      <c r="W422" s="3">
        <v>0</v>
      </c>
      <c r="X422" s="3">
        <v>0.56000000000000005</v>
      </c>
      <c r="Y422" s="3">
        <v>0</v>
      </c>
      <c r="Z422" s="3">
        <v>0</v>
      </c>
      <c r="AA422" s="3">
        <v>0</v>
      </c>
      <c r="AB422" s="3">
        <v>0</v>
      </c>
      <c r="AC422" s="3">
        <v>0</v>
      </c>
      <c r="AD422" s="3">
        <v>0</v>
      </c>
      <c r="AE422" s="3">
        <v>0</v>
      </c>
      <c r="AF422" s="3">
        <v>0</v>
      </c>
      <c r="AG422" s="3">
        <v>5.8823499999999997</v>
      </c>
      <c r="AJ422" s="3">
        <f t="shared" si="18"/>
        <v>33.942349999999998</v>
      </c>
      <c r="AL422" s="3">
        <f>IFERROR(VLOOKUP(B422,Totalt!$B$1:$BD$409,MATCH("totalt tillförda bränslen:",Totalt!$B$1:$BC$1,0),FALSE),"")</f>
        <v>33.942350000000005</v>
      </c>
      <c r="AN422" s="3">
        <f t="shared" si="20"/>
        <v>-7.1054273576010019E-15</v>
      </c>
    </row>
    <row r="423" spans="1:40" x14ac:dyDescent="0.25">
      <c r="A423" s="3" t="s">
        <v>432</v>
      </c>
      <c r="Q423" s="240">
        <f t="shared" si="19"/>
        <v>0</v>
      </c>
      <c r="AJ423" s="3">
        <f t="shared" si="18"/>
        <v>0</v>
      </c>
      <c r="AL423" s="3" t="str">
        <f>IFERROR(VLOOKUP(B423,Totalt!$B$1:$BD$409,MATCH("totalt tillförda bränslen:",Totalt!$B$1:$BC$1,0),FALSE),"")</f>
        <v/>
      </c>
      <c r="AN423" s="3" t="str">
        <f t="shared" si="20"/>
        <v/>
      </c>
    </row>
    <row r="424" spans="1:40" x14ac:dyDescent="0.25">
      <c r="B424" s="3" t="s">
        <v>433</v>
      </c>
      <c r="C424" s="3">
        <v>0</v>
      </c>
      <c r="D424" s="3">
        <v>0</v>
      </c>
      <c r="E424" s="3">
        <v>0</v>
      </c>
      <c r="F424" s="3">
        <v>0</v>
      </c>
      <c r="G424" s="3">
        <v>0</v>
      </c>
      <c r="H424" s="3">
        <v>0</v>
      </c>
      <c r="I424" s="3">
        <v>0</v>
      </c>
      <c r="J424" s="3">
        <v>0</v>
      </c>
      <c r="K424" s="3">
        <v>0</v>
      </c>
      <c r="L424" s="3">
        <v>0</v>
      </c>
      <c r="M424" s="238">
        <v>0</v>
      </c>
      <c r="N424" s="3">
        <v>0</v>
      </c>
      <c r="O424" s="3">
        <v>0</v>
      </c>
      <c r="P424" s="238">
        <v>0</v>
      </c>
      <c r="Q424" s="240">
        <f t="shared" si="19"/>
        <v>0</v>
      </c>
      <c r="R424" s="3">
        <v>0</v>
      </c>
      <c r="S424" s="3">
        <v>0</v>
      </c>
      <c r="T424" s="3">
        <v>0</v>
      </c>
      <c r="U424" s="3">
        <v>0</v>
      </c>
      <c r="V424" s="3">
        <v>0</v>
      </c>
      <c r="W424" s="3">
        <v>0</v>
      </c>
      <c r="X424" s="3">
        <v>0</v>
      </c>
      <c r="Y424" s="3">
        <v>0</v>
      </c>
      <c r="Z424" s="3">
        <v>0</v>
      </c>
      <c r="AA424" s="3">
        <v>0</v>
      </c>
      <c r="AB424" s="3">
        <v>0</v>
      </c>
      <c r="AC424" s="3">
        <v>0</v>
      </c>
      <c r="AD424" s="3">
        <v>0</v>
      </c>
      <c r="AE424" s="3">
        <v>0</v>
      </c>
      <c r="AF424" s="3">
        <v>0</v>
      </c>
      <c r="AG424" s="3">
        <v>0</v>
      </c>
      <c r="AJ424" s="3">
        <f t="shared" si="18"/>
        <v>0</v>
      </c>
      <c r="AL424" s="3">
        <f>IFERROR(VLOOKUP(B424,Totalt!$B$1:$BD$409,MATCH("totalt tillförda bränslen:",Totalt!$B$1:$BC$1,0),FALSE),"")</f>
        <v>0</v>
      </c>
      <c r="AN424" s="3">
        <f t="shared" si="20"/>
        <v>0</v>
      </c>
    </row>
    <row r="425" spans="1:40" x14ac:dyDescent="0.25">
      <c r="B425" s="3" t="s">
        <v>434</v>
      </c>
      <c r="C425" s="3">
        <v>0</v>
      </c>
      <c r="D425" s="3">
        <v>0</v>
      </c>
      <c r="E425" s="3">
        <v>0</v>
      </c>
      <c r="F425" s="3">
        <v>0</v>
      </c>
      <c r="G425" s="3">
        <v>0</v>
      </c>
      <c r="H425" s="3">
        <v>0</v>
      </c>
      <c r="I425" s="3">
        <v>0</v>
      </c>
      <c r="J425" s="3">
        <v>0</v>
      </c>
      <c r="K425" s="3">
        <v>0</v>
      </c>
      <c r="L425" s="3">
        <v>0</v>
      </c>
      <c r="M425" s="238">
        <v>0</v>
      </c>
      <c r="N425" s="3">
        <v>0</v>
      </c>
      <c r="O425" s="3">
        <v>0</v>
      </c>
      <c r="P425" s="238">
        <v>0</v>
      </c>
      <c r="Q425" s="240">
        <f t="shared" si="19"/>
        <v>0</v>
      </c>
      <c r="R425" s="3">
        <v>0</v>
      </c>
      <c r="S425" s="3">
        <v>0</v>
      </c>
      <c r="T425" s="3">
        <v>0</v>
      </c>
      <c r="U425" s="3">
        <v>0</v>
      </c>
      <c r="V425" s="3">
        <v>0</v>
      </c>
      <c r="W425" s="3">
        <v>0</v>
      </c>
      <c r="X425" s="3">
        <v>0</v>
      </c>
      <c r="Y425" s="3">
        <v>0</v>
      </c>
      <c r="Z425" s="3">
        <v>0</v>
      </c>
      <c r="AA425" s="3">
        <v>0</v>
      </c>
      <c r="AB425" s="3">
        <v>0</v>
      </c>
      <c r="AC425" s="3">
        <v>0</v>
      </c>
      <c r="AD425" s="3">
        <v>0</v>
      </c>
      <c r="AE425" s="3">
        <v>0</v>
      </c>
      <c r="AF425" s="3">
        <v>0</v>
      </c>
      <c r="AG425" s="3">
        <v>0</v>
      </c>
      <c r="AJ425" s="3">
        <f t="shared" si="18"/>
        <v>0</v>
      </c>
      <c r="AL425" s="3">
        <f>IFERROR(VLOOKUP(B425,Totalt!$B$1:$BD$409,MATCH("totalt tillförda bränslen:",Totalt!$B$1:$BC$1,0),FALSE),"")</f>
        <v>0</v>
      </c>
      <c r="AN425" s="3">
        <f t="shared" si="20"/>
        <v>0</v>
      </c>
    </row>
    <row r="426" spans="1:40" x14ac:dyDescent="0.25">
      <c r="B426" s="3" t="s">
        <v>435</v>
      </c>
      <c r="C426" s="3">
        <v>0</v>
      </c>
      <c r="D426" s="3">
        <v>0</v>
      </c>
      <c r="E426" s="3">
        <v>0</v>
      </c>
      <c r="F426" s="3">
        <v>0</v>
      </c>
      <c r="G426" s="3">
        <v>0</v>
      </c>
      <c r="H426" s="3">
        <v>0</v>
      </c>
      <c r="I426" s="3">
        <v>0</v>
      </c>
      <c r="J426" s="3">
        <v>0</v>
      </c>
      <c r="K426" s="3">
        <v>0</v>
      </c>
      <c r="L426" s="3">
        <v>0</v>
      </c>
      <c r="M426" s="238">
        <v>0</v>
      </c>
      <c r="N426" s="3">
        <v>0</v>
      </c>
      <c r="O426" s="3">
        <v>0</v>
      </c>
      <c r="P426" s="238">
        <v>0</v>
      </c>
      <c r="Q426" s="240">
        <f t="shared" si="19"/>
        <v>0</v>
      </c>
      <c r="R426" s="3">
        <v>0</v>
      </c>
      <c r="S426" s="3">
        <v>0</v>
      </c>
      <c r="T426" s="3">
        <v>0</v>
      </c>
      <c r="U426" s="3">
        <v>0</v>
      </c>
      <c r="V426" s="3">
        <v>0</v>
      </c>
      <c r="W426" s="3">
        <v>0</v>
      </c>
      <c r="X426" s="3">
        <v>18.149999999999999</v>
      </c>
      <c r="Y426" s="3">
        <v>0</v>
      </c>
      <c r="Z426" s="3">
        <v>0</v>
      </c>
      <c r="AA426" s="3">
        <v>0</v>
      </c>
      <c r="AB426" s="3">
        <v>0</v>
      </c>
      <c r="AC426" s="3">
        <v>0</v>
      </c>
      <c r="AD426" s="3">
        <v>0</v>
      </c>
      <c r="AE426" s="3">
        <v>0</v>
      </c>
      <c r="AF426" s="3">
        <v>0</v>
      </c>
      <c r="AG426" s="3">
        <v>0</v>
      </c>
      <c r="AJ426" s="3">
        <f t="shared" si="18"/>
        <v>18.149999999999999</v>
      </c>
      <c r="AL426" s="3">
        <f>IFERROR(VLOOKUP(B426,Totalt!$B$1:$BD$409,MATCH("totalt tillförda bränslen:",Totalt!$B$1:$BC$1,0),FALSE),"")</f>
        <v>18.149999999999999</v>
      </c>
      <c r="AN426" s="3">
        <f t="shared" si="20"/>
        <v>0</v>
      </c>
    </row>
    <row r="427" spans="1:40" x14ac:dyDescent="0.25">
      <c r="A427" s="3" t="s">
        <v>436</v>
      </c>
      <c r="Q427" s="240">
        <f t="shared" si="19"/>
        <v>0</v>
      </c>
      <c r="AJ427" s="3">
        <f t="shared" si="18"/>
        <v>0</v>
      </c>
      <c r="AL427" s="3" t="str">
        <f>IFERROR(VLOOKUP(B427,Totalt!$B$1:$BD$409,MATCH("totalt tillförda bränslen:",Totalt!$B$1:$BC$1,0),FALSE),"")</f>
        <v/>
      </c>
      <c r="AN427" s="3" t="str">
        <f t="shared" si="20"/>
        <v/>
      </c>
    </row>
    <row r="428" spans="1:40" x14ac:dyDescent="0.25">
      <c r="B428" s="3" t="s">
        <v>437</v>
      </c>
      <c r="C428" s="3">
        <v>0</v>
      </c>
      <c r="D428" s="3">
        <v>21.8765</v>
      </c>
      <c r="E428" s="3">
        <v>0</v>
      </c>
      <c r="F428" s="3">
        <v>0</v>
      </c>
      <c r="G428" s="3">
        <v>0</v>
      </c>
      <c r="H428" s="3">
        <v>0</v>
      </c>
      <c r="I428" s="3">
        <v>0.1</v>
      </c>
      <c r="J428" s="3">
        <v>0</v>
      </c>
      <c r="K428" s="3">
        <v>0</v>
      </c>
      <c r="L428" s="3">
        <v>1.62866</v>
      </c>
      <c r="M428" s="238">
        <v>1.4436500000000001</v>
      </c>
      <c r="N428" s="3">
        <v>0</v>
      </c>
      <c r="O428" s="3">
        <v>9.1797000000000004</v>
      </c>
      <c r="P428" s="238">
        <v>0</v>
      </c>
      <c r="Q428" s="240">
        <f t="shared" si="19"/>
        <v>0</v>
      </c>
      <c r="R428" s="3">
        <v>0</v>
      </c>
      <c r="S428" s="3">
        <v>0</v>
      </c>
      <c r="T428" s="3">
        <v>0</v>
      </c>
      <c r="U428" s="3">
        <v>0</v>
      </c>
      <c r="V428" s="3">
        <v>0</v>
      </c>
      <c r="W428" s="3">
        <v>0</v>
      </c>
      <c r="X428" s="3">
        <v>1.7436499999999999</v>
      </c>
      <c r="Y428" s="3">
        <v>0</v>
      </c>
      <c r="Z428" s="3">
        <v>0.08</v>
      </c>
      <c r="AA428" s="3">
        <v>0</v>
      </c>
      <c r="AB428" s="3">
        <v>0</v>
      </c>
      <c r="AC428" s="3">
        <v>0</v>
      </c>
      <c r="AD428" s="3">
        <v>0</v>
      </c>
      <c r="AE428" s="3">
        <v>0</v>
      </c>
      <c r="AF428" s="3">
        <v>17.915199999999999</v>
      </c>
      <c r="AG428" s="3">
        <v>9.4</v>
      </c>
      <c r="AJ428" s="3">
        <f t="shared" si="18"/>
        <v>61.92371</v>
      </c>
      <c r="AL428" s="3">
        <f>IFERROR(VLOOKUP(B428,Totalt!$B$1:$BD$409,MATCH("totalt tillförda bränslen:",Totalt!$B$1:$BC$1,0),FALSE),"")</f>
        <v>61.92371</v>
      </c>
      <c r="AN428" s="3">
        <f t="shared" si="20"/>
        <v>0</v>
      </c>
    </row>
    <row r="429" spans="1:40" x14ac:dyDescent="0.25">
      <c r="A429" s="3" t="s">
        <v>438</v>
      </c>
      <c r="Q429" s="240">
        <f t="shared" si="19"/>
        <v>0</v>
      </c>
      <c r="AJ429" s="3">
        <f t="shared" si="18"/>
        <v>0</v>
      </c>
      <c r="AL429" s="3" t="str">
        <f>IFERROR(VLOOKUP(B429,Totalt!$B$1:$BD$409,MATCH("totalt tillförda bränslen:",Totalt!$B$1:$BC$1,0),FALSE),"")</f>
        <v/>
      </c>
      <c r="AN429" s="3" t="str">
        <f t="shared" si="20"/>
        <v/>
      </c>
    </row>
    <row r="430" spans="1:40" x14ac:dyDescent="0.25">
      <c r="B430" s="3" t="s">
        <v>439</v>
      </c>
      <c r="C430" s="3">
        <v>0</v>
      </c>
      <c r="D430" s="3">
        <v>0</v>
      </c>
      <c r="E430" s="3">
        <v>0</v>
      </c>
      <c r="F430" s="3">
        <v>0</v>
      </c>
      <c r="G430" s="3">
        <v>0</v>
      </c>
      <c r="H430" s="3">
        <v>1.474</v>
      </c>
      <c r="I430" s="3">
        <v>0.317</v>
      </c>
      <c r="J430" s="3">
        <v>0</v>
      </c>
      <c r="K430" s="3">
        <v>0</v>
      </c>
      <c r="L430" s="3">
        <v>45.625</v>
      </c>
      <c r="M430" s="238">
        <v>0</v>
      </c>
      <c r="N430" s="3">
        <v>0</v>
      </c>
      <c r="O430" s="3">
        <v>0</v>
      </c>
      <c r="P430" s="238">
        <v>4.3739999999999997</v>
      </c>
      <c r="Q430" s="240">
        <f t="shared" si="19"/>
        <v>2.1869999999999998</v>
      </c>
      <c r="R430" s="3">
        <v>0</v>
      </c>
      <c r="S430" s="3">
        <v>0</v>
      </c>
      <c r="T430" s="3">
        <v>0</v>
      </c>
      <c r="U430" s="3">
        <v>0</v>
      </c>
      <c r="V430" s="3">
        <v>0</v>
      </c>
      <c r="W430" s="3">
        <v>0</v>
      </c>
      <c r="X430" s="3">
        <v>1.083</v>
      </c>
      <c r="Y430" s="3">
        <v>0</v>
      </c>
      <c r="Z430" s="3">
        <v>0.85</v>
      </c>
      <c r="AA430" s="3">
        <v>0</v>
      </c>
      <c r="AB430" s="3">
        <v>0</v>
      </c>
      <c r="AC430" s="3">
        <v>0</v>
      </c>
      <c r="AD430" s="3">
        <v>0</v>
      </c>
      <c r="AE430" s="3">
        <v>0.46899999999999997</v>
      </c>
      <c r="AF430" s="3">
        <v>0</v>
      </c>
      <c r="AG430" s="3">
        <v>0</v>
      </c>
      <c r="AJ430" s="3">
        <f t="shared" si="18"/>
        <v>52.004999999999995</v>
      </c>
      <c r="AL430" s="3">
        <f>IFERROR(VLOOKUP(B430,Totalt!$B$1:$BD$409,MATCH("totalt tillförda bränslen:",Totalt!$B$1:$BC$1,0),FALSE),"")</f>
        <v>52.004999999999995</v>
      </c>
      <c r="AN430" s="3">
        <f t="shared" si="20"/>
        <v>0</v>
      </c>
    </row>
    <row r="431" spans="1:40" x14ac:dyDescent="0.25">
      <c r="B431" s="3" t="s">
        <v>440</v>
      </c>
      <c r="C431" s="3">
        <v>0</v>
      </c>
      <c r="D431" s="3">
        <v>0</v>
      </c>
      <c r="E431" s="3">
        <v>0</v>
      </c>
      <c r="F431" s="3">
        <v>0</v>
      </c>
      <c r="G431" s="3">
        <v>0</v>
      </c>
      <c r="H431" s="3">
        <v>0.14000000000000001</v>
      </c>
      <c r="I431" s="3">
        <v>3.2000000000000001E-2</v>
      </c>
      <c r="J431" s="3">
        <v>0</v>
      </c>
      <c r="K431" s="3">
        <v>0</v>
      </c>
      <c r="L431" s="3">
        <v>0</v>
      </c>
      <c r="M431" s="238">
        <v>0</v>
      </c>
      <c r="N431" s="3">
        <v>0</v>
      </c>
      <c r="O431" s="3">
        <v>0</v>
      </c>
      <c r="P431" s="238">
        <v>0</v>
      </c>
      <c r="Q431" s="240">
        <f t="shared" si="19"/>
        <v>0</v>
      </c>
      <c r="R431" s="3">
        <v>0</v>
      </c>
      <c r="S431" s="3">
        <v>0</v>
      </c>
      <c r="T431" s="3">
        <v>0</v>
      </c>
      <c r="U431" s="3">
        <v>0</v>
      </c>
      <c r="V431" s="3">
        <v>0</v>
      </c>
      <c r="W431" s="3">
        <v>0</v>
      </c>
      <c r="X431" s="3">
        <v>0.16700000000000001</v>
      </c>
      <c r="Y431" s="3">
        <v>7.343</v>
      </c>
      <c r="Z431" s="3">
        <v>0</v>
      </c>
      <c r="AA431" s="3">
        <v>0</v>
      </c>
      <c r="AB431" s="3">
        <v>0</v>
      </c>
      <c r="AC431" s="3">
        <v>0</v>
      </c>
      <c r="AD431" s="3">
        <v>0</v>
      </c>
      <c r="AE431" s="3">
        <v>0</v>
      </c>
      <c r="AF431" s="3">
        <v>0</v>
      </c>
      <c r="AG431" s="3">
        <v>0</v>
      </c>
      <c r="AJ431" s="3">
        <f t="shared" si="18"/>
        <v>7.6820000000000004</v>
      </c>
      <c r="AL431" s="3">
        <f>IFERROR(VLOOKUP(B431,Totalt!$B$1:$BD$409,MATCH("totalt tillförda bränslen:",Totalt!$B$1:$BC$1,0),FALSE),"")</f>
        <v>7.6819999999999995</v>
      </c>
      <c r="AN431" s="3">
        <f t="shared" si="20"/>
        <v>8.8817841970012523E-16</v>
      </c>
    </row>
    <row r="432" spans="1:40" x14ac:dyDescent="0.25">
      <c r="A432" s="3" t="s">
        <v>441</v>
      </c>
      <c r="Q432" s="240">
        <f t="shared" si="19"/>
        <v>0</v>
      </c>
      <c r="AJ432" s="3">
        <f t="shared" si="18"/>
        <v>0</v>
      </c>
      <c r="AL432" s="3" t="str">
        <f>IFERROR(VLOOKUP(B432,Totalt!$B$1:$BD$409,MATCH("totalt tillförda bränslen:",Totalt!$B$1:$BC$1,0),FALSE),"")</f>
        <v/>
      </c>
      <c r="AN432" s="3" t="str">
        <f t="shared" si="20"/>
        <v/>
      </c>
    </row>
    <row r="433" spans="1:40" x14ac:dyDescent="0.25">
      <c r="B433" s="3" t="s">
        <v>442</v>
      </c>
      <c r="C433" s="3">
        <v>0</v>
      </c>
      <c r="D433" s="3">
        <v>0</v>
      </c>
      <c r="E433" s="3">
        <v>0</v>
      </c>
      <c r="F433" s="3">
        <v>0</v>
      </c>
      <c r="G433" s="3">
        <v>0</v>
      </c>
      <c r="H433" s="3">
        <v>0</v>
      </c>
      <c r="I433" s="3">
        <v>0</v>
      </c>
      <c r="J433" s="3">
        <v>0</v>
      </c>
      <c r="K433" s="3">
        <v>0</v>
      </c>
      <c r="L433" s="3">
        <v>0</v>
      </c>
      <c r="M433" s="238">
        <v>0</v>
      </c>
      <c r="N433" s="3">
        <v>0</v>
      </c>
      <c r="O433" s="3">
        <v>0</v>
      </c>
      <c r="P433" s="238">
        <v>0</v>
      </c>
      <c r="Q433" s="240">
        <f t="shared" si="19"/>
        <v>0</v>
      </c>
      <c r="R433" s="3">
        <v>0</v>
      </c>
      <c r="S433" s="3">
        <v>0</v>
      </c>
      <c r="T433" s="3">
        <v>0</v>
      </c>
      <c r="U433" s="3">
        <v>0</v>
      </c>
      <c r="V433" s="3">
        <v>0</v>
      </c>
      <c r="W433" s="3">
        <v>0</v>
      </c>
      <c r="X433" s="3">
        <v>0</v>
      </c>
      <c r="Y433" s="3">
        <v>0</v>
      </c>
      <c r="Z433" s="3">
        <v>0</v>
      </c>
      <c r="AA433" s="3">
        <v>0</v>
      </c>
      <c r="AB433" s="3">
        <v>0</v>
      </c>
      <c r="AC433" s="3">
        <v>0</v>
      </c>
      <c r="AD433" s="3">
        <v>0</v>
      </c>
      <c r="AE433" s="3">
        <v>0</v>
      </c>
      <c r="AF433" s="3">
        <v>0</v>
      </c>
      <c r="AG433" s="3">
        <v>0</v>
      </c>
      <c r="AJ433" s="3">
        <f t="shared" si="18"/>
        <v>0</v>
      </c>
      <c r="AL433" s="3">
        <f>IFERROR(VLOOKUP(B433,Totalt!$B$1:$BD$409,MATCH("totalt tillförda bränslen:",Totalt!$B$1:$BC$1,0),FALSE),"")</f>
        <v>0</v>
      </c>
      <c r="AN433" s="3">
        <f t="shared" si="20"/>
        <v>0</v>
      </c>
    </row>
    <row r="434" spans="1:40" x14ac:dyDescent="0.25">
      <c r="A434" s="3" t="s">
        <v>443</v>
      </c>
      <c r="Q434" s="240">
        <f t="shared" si="19"/>
        <v>0</v>
      </c>
      <c r="AJ434" s="3">
        <f t="shared" si="18"/>
        <v>0</v>
      </c>
      <c r="AL434" s="3" t="str">
        <f>IFERROR(VLOOKUP(B434,Totalt!$B$1:$BD$409,MATCH("totalt tillförda bränslen:",Totalt!$B$1:$BC$1,0),FALSE),"")</f>
        <v/>
      </c>
      <c r="AN434" s="3" t="str">
        <f t="shared" si="20"/>
        <v/>
      </c>
    </row>
    <row r="435" spans="1:40" x14ac:dyDescent="0.25">
      <c r="B435" s="3" t="s">
        <v>444</v>
      </c>
      <c r="C435" s="3">
        <v>0</v>
      </c>
      <c r="D435" s="3">
        <v>0</v>
      </c>
      <c r="E435" s="3">
        <v>0</v>
      </c>
      <c r="F435" s="3">
        <v>1.5446500000000001</v>
      </c>
      <c r="G435" s="3">
        <v>0</v>
      </c>
      <c r="H435" s="3">
        <v>0</v>
      </c>
      <c r="I435" s="3">
        <v>0.01</v>
      </c>
      <c r="J435" s="3">
        <v>0</v>
      </c>
      <c r="K435" s="3">
        <v>1.8</v>
      </c>
      <c r="L435" s="3">
        <v>102.52</v>
      </c>
      <c r="M435" s="238">
        <v>0.11584899999999999</v>
      </c>
      <c r="N435" s="3">
        <v>0</v>
      </c>
      <c r="O435" s="3">
        <v>0</v>
      </c>
      <c r="P435" s="238">
        <v>45.8</v>
      </c>
      <c r="Q435" s="240">
        <f t="shared" si="19"/>
        <v>22.9</v>
      </c>
      <c r="R435" s="3">
        <v>0</v>
      </c>
      <c r="S435" s="3">
        <v>1.5446500000000001</v>
      </c>
      <c r="T435" s="3">
        <v>9.8777299999999997</v>
      </c>
      <c r="U435" s="3">
        <v>0</v>
      </c>
      <c r="V435" s="3">
        <v>0</v>
      </c>
      <c r="W435" s="3">
        <v>0</v>
      </c>
      <c r="X435" s="3">
        <v>2.5158499999999999</v>
      </c>
      <c r="Y435" s="3">
        <v>0</v>
      </c>
      <c r="Z435" s="3">
        <v>0</v>
      </c>
      <c r="AA435" s="3">
        <v>0</v>
      </c>
      <c r="AB435" s="3">
        <v>0</v>
      </c>
      <c r="AC435" s="3">
        <v>0</v>
      </c>
      <c r="AD435" s="3">
        <v>0</v>
      </c>
      <c r="AE435" s="3">
        <v>0</v>
      </c>
      <c r="AF435" s="3">
        <v>0</v>
      </c>
      <c r="AG435" s="3">
        <v>0</v>
      </c>
      <c r="AJ435" s="3">
        <f t="shared" si="18"/>
        <v>142.71288000000004</v>
      </c>
      <c r="AL435" s="3">
        <f>IFERROR(VLOOKUP(B435,Totalt!$B$1:$BD$409,MATCH("totalt tillförda bränslen:",Totalt!$B$1:$BC$1,0),FALSE),"")</f>
        <v>142.71288000000001</v>
      </c>
      <c r="AN435" s="3">
        <f t="shared" si="20"/>
        <v>2.8421709430404007E-14</v>
      </c>
    </row>
    <row r="436" spans="1:40" x14ac:dyDescent="0.25">
      <c r="A436" s="3" t="s">
        <v>445</v>
      </c>
      <c r="Q436" s="240">
        <f t="shared" si="19"/>
        <v>0</v>
      </c>
      <c r="AJ436" s="3">
        <f t="shared" si="18"/>
        <v>0</v>
      </c>
      <c r="AL436" s="3" t="str">
        <f>IFERROR(VLOOKUP(B436,Totalt!$B$1:$BD$409,MATCH("totalt tillförda bränslen:",Totalt!$B$1:$BC$1,0),FALSE),"")</f>
        <v/>
      </c>
      <c r="AN436" s="3" t="str">
        <f t="shared" si="20"/>
        <v/>
      </c>
    </row>
    <row r="437" spans="1:40" x14ac:dyDescent="0.25">
      <c r="B437" s="3" t="s">
        <v>446</v>
      </c>
      <c r="C437" s="3">
        <v>1.5058800000000001</v>
      </c>
      <c r="D437" s="3">
        <v>0</v>
      </c>
      <c r="E437" s="3">
        <v>0</v>
      </c>
      <c r="F437" s="3">
        <v>0</v>
      </c>
      <c r="G437" s="3">
        <v>0</v>
      </c>
      <c r="H437" s="3">
        <v>0</v>
      </c>
      <c r="I437" s="3">
        <v>0.64</v>
      </c>
      <c r="J437" s="3">
        <v>0</v>
      </c>
      <c r="K437" s="3">
        <v>0</v>
      </c>
      <c r="L437" s="3">
        <v>40</v>
      </c>
      <c r="M437" s="238">
        <v>0</v>
      </c>
      <c r="N437" s="3">
        <v>1.2E-2</v>
      </c>
      <c r="O437" s="3">
        <v>0</v>
      </c>
      <c r="P437" s="238">
        <v>23</v>
      </c>
      <c r="Q437" s="240">
        <f t="shared" si="19"/>
        <v>11.5</v>
      </c>
      <c r="R437" s="3">
        <v>0</v>
      </c>
      <c r="S437" s="3">
        <v>0</v>
      </c>
      <c r="T437" s="3">
        <v>30</v>
      </c>
      <c r="U437" s="3">
        <v>0</v>
      </c>
      <c r="V437" s="3">
        <v>0</v>
      </c>
      <c r="W437" s="3">
        <v>0</v>
      </c>
      <c r="X437" s="3">
        <v>1.909</v>
      </c>
      <c r="Y437" s="3">
        <v>0</v>
      </c>
      <c r="Z437" s="3">
        <v>8.1176499999999994</v>
      </c>
      <c r="AA437" s="3">
        <v>0</v>
      </c>
      <c r="AB437" s="3">
        <v>0</v>
      </c>
      <c r="AC437" s="3">
        <v>0</v>
      </c>
      <c r="AD437" s="3">
        <v>0</v>
      </c>
      <c r="AE437" s="3">
        <v>0</v>
      </c>
      <c r="AF437" s="3">
        <v>0</v>
      </c>
      <c r="AG437" s="3">
        <v>0</v>
      </c>
      <c r="AJ437" s="3">
        <f t="shared" si="18"/>
        <v>93.684530000000009</v>
      </c>
      <c r="AL437" s="3">
        <f>IFERROR(VLOOKUP(B437,Totalt!$B$1:$BD$409,MATCH("totalt tillförda bränslen:",Totalt!$B$1:$BC$1,0),FALSE),"")</f>
        <v>93.684530000000009</v>
      </c>
      <c r="AN437" s="3">
        <f t="shared" si="20"/>
        <v>0</v>
      </c>
    </row>
    <row r="438" spans="1:40" x14ac:dyDescent="0.25">
      <c r="A438" s="3" t="s">
        <v>447</v>
      </c>
      <c r="Q438" s="240">
        <f t="shared" si="19"/>
        <v>0</v>
      </c>
      <c r="AJ438" s="3">
        <f t="shared" si="18"/>
        <v>0</v>
      </c>
      <c r="AL438" s="3" t="str">
        <f>IFERROR(VLOOKUP(B438,Totalt!$B$1:$BD$409,MATCH("totalt tillförda bränslen:",Totalt!$B$1:$BC$1,0),FALSE),"")</f>
        <v/>
      </c>
      <c r="AN438" s="3" t="str">
        <f t="shared" si="20"/>
        <v/>
      </c>
    </row>
    <row r="439" spans="1:40" x14ac:dyDescent="0.25">
      <c r="B439" s="3" t="s">
        <v>448</v>
      </c>
      <c r="C439" s="3">
        <v>0</v>
      </c>
      <c r="D439" s="3">
        <v>0</v>
      </c>
      <c r="E439" s="3">
        <v>0</v>
      </c>
      <c r="F439" s="3">
        <v>0</v>
      </c>
      <c r="G439" s="3">
        <v>18.2</v>
      </c>
      <c r="H439" s="3">
        <v>11.4</v>
      </c>
      <c r="I439" s="3">
        <v>1.3</v>
      </c>
      <c r="J439" s="3">
        <v>0</v>
      </c>
      <c r="K439" s="3">
        <v>0</v>
      </c>
      <c r="L439" s="3">
        <v>313.22300000000001</v>
      </c>
      <c r="M439" s="238">
        <v>2.5996700000000001</v>
      </c>
      <c r="N439" s="3">
        <v>0</v>
      </c>
      <c r="O439" s="3">
        <v>0</v>
      </c>
      <c r="P439" s="238">
        <v>102.8</v>
      </c>
      <c r="Q439" s="240">
        <f t="shared" si="19"/>
        <v>51.4</v>
      </c>
      <c r="R439" s="3">
        <v>0</v>
      </c>
      <c r="S439" s="3">
        <v>0</v>
      </c>
      <c r="T439" s="3">
        <v>0</v>
      </c>
      <c r="U439" s="3">
        <v>0</v>
      </c>
      <c r="V439" s="3">
        <v>0</v>
      </c>
      <c r="W439" s="3">
        <v>0</v>
      </c>
      <c r="X439" s="3">
        <v>7.8996700000000004</v>
      </c>
      <c r="Y439" s="3">
        <v>0</v>
      </c>
      <c r="Z439" s="3">
        <v>0</v>
      </c>
      <c r="AA439" s="3">
        <v>0</v>
      </c>
      <c r="AB439" s="3">
        <v>0</v>
      </c>
      <c r="AC439" s="3">
        <v>0</v>
      </c>
      <c r="AD439" s="3">
        <v>0</v>
      </c>
      <c r="AE439" s="3">
        <v>0</v>
      </c>
      <c r="AF439" s="3">
        <v>0</v>
      </c>
      <c r="AG439" s="3">
        <v>0</v>
      </c>
      <c r="AJ439" s="3">
        <f t="shared" si="18"/>
        <v>403.42266999999998</v>
      </c>
      <c r="AL439" s="3">
        <f>IFERROR(VLOOKUP(B439,Totalt!$B$1:$BD$409,MATCH("totalt tillförda bränslen:",Totalt!$B$1:$BC$1,0),FALSE),"")</f>
        <v>403.42266999999998</v>
      </c>
      <c r="AN439" s="3">
        <f t="shared" si="20"/>
        <v>0</v>
      </c>
    </row>
    <row r="440" spans="1:40" x14ac:dyDescent="0.25">
      <c r="A440" s="3" t="s">
        <v>449</v>
      </c>
      <c r="Q440" s="240">
        <f t="shared" si="19"/>
        <v>0</v>
      </c>
      <c r="AJ440" s="3">
        <f t="shared" si="18"/>
        <v>0</v>
      </c>
      <c r="AL440" s="3" t="str">
        <f>IFERROR(VLOOKUP(B440,Totalt!$B$1:$BD$409,MATCH("totalt tillförda bränslen:",Totalt!$B$1:$BC$1,0),FALSE),"")</f>
        <v/>
      </c>
      <c r="AN440" s="3" t="str">
        <f t="shared" si="20"/>
        <v/>
      </c>
    </row>
    <row r="441" spans="1:40" x14ac:dyDescent="0.25">
      <c r="B441" s="3" t="s">
        <v>450</v>
      </c>
      <c r="C441" s="3">
        <v>0</v>
      </c>
      <c r="D441" s="3">
        <v>0</v>
      </c>
      <c r="E441" s="3">
        <v>0</v>
      </c>
      <c r="F441" s="3">
        <v>0</v>
      </c>
      <c r="G441" s="3">
        <v>0.13</v>
      </c>
      <c r="H441" s="3">
        <v>0</v>
      </c>
      <c r="I441" s="3">
        <v>0</v>
      </c>
      <c r="J441" s="3">
        <v>0</v>
      </c>
      <c r="K441" s="3">
        <v>0</v>
      </c>
      <c r="L441" s="3">
        <v>0</v>
      </c>
      <c r="M441" s="238">
        <v>0</v>
      </c>
      <c r="N441" s="3">
        <v>0</v>
      </c>
      <c r="O441" s="3">
        <v>0</v>
      </c>
      <c r="P441" s="238">
        <v>0</v>
      </c>
      <c r="Q441" s="240">
        <f t="shared" si="19"/>
        <v>0</v>
      </c>
      <c r="R441" s="3">
        <v>0</v>
      </c>
      <c r="S441" s="3">
        <v>0</v>
      </c>
      <c r="T441" s="3">
        <v>1.87</v>
      </c>
      <c r="U441" s="3">
        <v>0</v>
      </c>
      <c r="V441" s="3">
        <v>0</v>
      </c>
      <c r="W441" s="3">
        <v>0</v>
      </c>
      <c r="X441" s="3">
        <v>8.1000000000000003E-2</v>
      </c>
      <c r="Y441" s="3">
        <v>3.53</v>
      </c>
      <c r="Z441" s="3">
        <v>0</v>
      </c>
      <c r="AA441" s="3">
        <v>0</v>
      </c>
      <c r="AB441" s="3">
        <v>0</v>
      </c>
      <c r="AC441" s="3">
        <v>0</v>
      </c>
      <c r="AD441" s="3">
        <v>0</v>
      </c>
      <c r="AE441" s="3">
        <v>0</v>
      </c>
      <c r="AF441" s="3">
        <v>0</v>
      </c>
      <c r="AG441" s="3">
        <v>0</v>
      </c>
      <c r="AJ441" s="3">
        <f t="shared" si="18"/>
        <v>5.6109999999999998</v>
      </c>
      <c r="AL441" s="3">
        <f>IFERROR(VLOOKUP(B441,Totalt!$B$1:$BD$409,MATCH("totalt tillförda bränslen:",Totalt!$B$1:$BC$1,0),FALSE),"")</f>
        <v>5.6110000000000007</v>
      </c>
      <c r="AN441" s="3">
        <f t="shared" si="20"/>
        <v>-8.8817841970012523E-16</v>
      </c>
    </row>
    <row r="442" spans="1:40" x14ac:dyDescent="0.25">
      <c r="B442" s="3" t="s">
        <v>451</v>
      </c>
      <c r="C442" s="3">
        <v>0</v>
      </c>
      <c r="D442" s="3">
        <v>0</v>
      </c>
      <c r="E442" s="3">
        <v>0</v>
      </c>
      <c r="F442" s="3">
        <v>0</v>
      </c>
      <c r="G442" s="3">
        <v>0.16</v>
      </c>
      <c r="H442" s="3">
        <v>0</v>
      </c>
      <c r="I442" s="3">
        <v>0</v>
      </c>
      <c r="J442" s="3">
        <v>0</v>
      </c>
      <c r="K442" s="3">
        <v>0</v>
      </c>
      <c r="L442" s="3">
        <v>0</v>
      </c>
      <c r="M442" s="238">
        <v>0</v>
      </c>
      <c r="N442" s="3">
        <v>0</v>
      </c>
      <c r="O442" s="3">
        <v>0</v>
      </c>
      <c r="P442" s="238">
        <v>0</v>
      </c>
      <c r="Q442" s="240">
        <f t="shared" si="19"/>
        <v>0</v>
      </c>
      <c r="R442" s="3">
        <v>0</v>
      </c>
      <c r="S442" s="3">
        <v>0</v>
      </c>
      <c r="T442" s="3">
        <v>2.5</v>
      </c>
      <c r="U442" s="3">
        <v>0</v>
      </c>
      <c r="V442" s="3">
        <v>0</v>
      </c>
      <c r="W442" s="3">
        <v>0</v>
      </c>
      <c r="X442" s="3">
        <v>0.13</v>
      </c>
      <c r="Y442" s="3">
        <v>5.88</v>
      </c>
      <c r="Z442" s="3">
        <v>0</v>
      </c>
      <c r="AA442" s="3">
        <v>0</v>
      </c>
      <c r="AB442" s="3">
        <v>0</v>
      </c>
      <c r="AC442" s="3">
        <v>0</v>
      </c>
      <c r="AD442" s="3">
        <v>0</v>
      </c>
      <c r="AE442" s="3">
        <v>0</v>
      </c>
      <c r="AF442" s="3">
        <v>0</v>
      </c>
      <c r="AG442" s="3">
        <v>0</v>
      </c>
      <c r="AJ442" s="3">
        <f t="shared" si="18"/>
        <v>8.67</v>
      </c>
      <c r="AL442" s="3">
        <f>IFERROR(VLOOKUP(B442,Totalt!$B$1:$BD$409,MATCH("totalt tillförda bränslen:",Totalt!$B$1:$BC$1,0),FALSE),"")</f>
        <v>8.67</v>
      </c>
      <c r="AN442" s="3">
        <f t="shared" si="20"/>
        <v>0</v>
      </c>
    </row>
    <row r="443" spans="1:40" x14ac:dyDescent="0.25">
      <c r="B443" s="3" t="s">
        <v>452</v>
      </c>
      <c r="C443" s="3">
        <v>0</v>
      </c>
      <c r="D443" s="3">
        <v>151.25299999999999</v>
      </c>
      <c r="E443" s="3">
        <v>0</v>
      </c>
      <c r="F443" s="3">
        <v>0</v>
      </c>
      <c r="G443" s="3">
        <v>3.3</v>
      </c>
      <c r="H443" s="3">
        <v>0</v>
      </c>
      <c r="I443" s="3">
        <v>0.24099999999999999</v>
      </c>
      <c r="J443" s="3">
        <v>0</v>
      </c>
      <c r="K443" s="3">
        <v>0</v>
      </c>
      <c r="L443" s="3">
        <v>0</v>
      </c>
      <c r="M443" s="238">
        <v>6.5981800000000002</v>
      </c>
      <c r="N443" s="3">
        <v>0</v>
      </c>
      <c r="O443" s="3">
        <v>13.777900000000001</v>
      </c>
      <c r="P443" s="238">
        <v>86.498000000000005</v>
      </c>
      <c r="Q443" s="240">
        <f t="shared" si="19"/>
        <v>43.249000000000002</v>
      </c>
      <c r="R443" s="3">
        <v>0</v>
      </c>
      <c r="S443" s="3">
        <v>0</v>
      </c>
      <c r="T443" s="3">
        <v>35.180999999999997</v>
      </c>
      <c r="U443" s="3">
        <v>0</v>
      </c>
      <c r="V443" s="3">
        <v>0</v>
      </c>
      <c r="W443" s="3">
        <v>12.1</v>
      </c>
      <c r="X443" s="3">
        <v>10.1982</v>
      </c>
      <c r="Y443" s="3">
        <v>0</v>
      </c>
      <c r="Z443" s="3">
        <v>0</v>
      </c>
      <c r="AA443" s="3">
        <v>0</v>
      </c>
      <c r="AB443" s="3">
        <v>0</v>
      </c>
      <c r="AC443" s="3">
        <v>0</v>
      </c>
      <c r="AD443" s="3">
        <v>0</v>
      </c>
      <c r="AE443" s="3">
        <v>0</v>
      </c>
      <c r="AF443" s="3">
        <v>1.01799</v>
      </c>
      <c r="AG443" s="3">
        <v>0</v>
      </c>
      <c r="AJ443" s="3">
        <f t="shared" si="18"/>
        <v>270.31809000000004</v>
      </c>
      <c r="AL443" s="3">
        <f>IFERROR(VLOOKUP(B443,Totalt!$B$1:$BD$409,MATCH("totalt tillförda bränslen:",Totalt!$B$1:$BC$1,0),FALSE),"")</f>
        <v>270.31808999999998</v>
      </c>
      <c r="AN443" s="3">
        <f t="shared" si="20"/>
        <v>5.6843418860808015E-14</v>
      </c>
    </row>
    <row r="444" spans="1:40" x14ac:dyDescent="0.25">
      <c r="A444" s="3" t="s">
        <v>453</v>
      </c>
      <c r="Q444" s="240">
        <f t="shared" si="19"/>
        <v>0</v>
      </c>
      <c r="AJ444" s="3">
        <f t="shared" si="18"/>
        <v>0</v>
      </c>
      <c r="AL444" s="3" t="str">
        <f>IFERROR(VLOOKUP(B444,Totalt!$B$1:$BD$409,MATCH("totalt tillförda bränslen:",Totalt!$B$1:$BC$1,0),FALSE),"")</f>
        <v/>
      </c>
      <c r="AN444" s="3" t="str">
        <f t="shared" si="20"/>
        <v/>
      </c>
    </row>
    <row r="445" spans="1:40" x14ac:dyDescent="0.25">
      <c r="B445" s="3" t="s">
        <v>454</v>
      </c>
      <c r="C445" s="3">
        <v>0</v>
      </c>
      <c r="D445" s="3">
        <v>0</v>
      </c>
      <c r="E445" s="3">
        <v>0</v>
      </c>
      <c r="F445" s="3">
        <v>0</v>
      </c>
      <c r="G445" s="3">
        <v>0</v>
      </c>
      <c r="H445" s="3">
        <v>0</v>
      </c>
      <c r="I445" s="3">
        <v>5.7200000000000001E-2</v>
      </c>
      <c r="J445" s="3">
        <v>0</v>
      </c>
      <c r="K445" s="3">
        <v>0</v>
      </c>
      <c r="L445" s="3">
        <v>0</v>
      </c>
      <c r="M445" s="238">
        <v>0</v>
      </c>
      <c r="N445" s="3">
        <v>0</v>
      </c>
      <c r="O445" s="3">
        <v>0</v>
      </c>
      <c r="P445" s="238">
        <v>0</v>
      </c>
      <c r="Q445" s="240">
        <f t="shared" si="19"/>
        <v>0</v>
      </c>
      <c r="R445" s="3">
        <v>0</v>
      </c>
      <c r="S445" s="3">
        <v>0</v>
      </c>
      <c r="T445" s="3">
        <v>0</v>
      </c>
      <c r="U445" s="3">
        <v>0</v>
      </c>
      <c r="V445" s="3">
        <v>0</v>
      </c>
      <c r="W445" s="3">
        <v>0</v>
      </c>
      <c r="X445" s="3">
        <v>3.1850000000000003E-2</v>
      </c>
      <c r="Y445" s="3">
        <v>0</v>
      </c>
      <c r="Z445" s="3">
        <v>2.6070000000000002</v>
      </c>
      <c r="AA445" s="3">
        <v>0</v>
      </c>
      <c r="AB445" s="3">
        <v>0</v>
      </c>
      <c r="AC445" s="3">
        <v>0</v>
      </c>
      <c r="AD445" s="3">
        <v>0</v>
      </c>
      <c r="AE445" s="3">
        <v>0</v>
      </c>
      <c r="AF445" s="3">
        <v>0</v>
      </c>
      <c r="AG445" s="3">
        <v>0</v>
      </c>
      <c r="AJ445" s="3">
        <f t="shared" si="18"/>
        <v>2.6960500000000001</v>
      </c>
      <c r="AL445" s="3">
        <f>IFERROR(VLOOKUP(B445,Totalt!$B$1:$BD$409,MATCH("totalt tillförda bränslen:",Totalt!$B$1:$BC$1,0),FALSE),"")</f>
        <v>2.6960500000000001</v>
      </c>
      <c r="AN445" s="3">
        <f t="shared" si="20"/>
        <v>0</v>
      </c>
    </row>
    <row r="446" spans="1:40" x14ac:dyDescent="0.25">
      <c r="B446" s="3" t="s">
        <v>455</v>
      </c>
      <c r="C446" s="3">
        <v>0</v>
      </c>
      <c r="D446" s="3">
        <v>0</v>
      </c>
      <c r="E446" s="3">
        <v>0</v>
      </c>
      <c r="F446" s="3">
        <v>0</v>
      </c>
      <c r="G446" s="3">
        <v>0</v>
      </c>
      <c r="H446" s="3">
        <v>1.359E-3</v>
      </c>
      <c r="I446" s="3">
        <v>0</v>
      </c>
      <c r="J446" s="3">
        <v>0</v>
      </c>
      <c r="K446" s="3">
        <v>0</v>
      </c>
      <c r="L446" s="3">
        <v>0</v>
      </c>
      <c r="M446" s="238">
        <v>0</v>
      </c>
      <c r="N446" s="3">
        <v>0</v>
      </c>
      <c r="O446" s="3">
        <v>0</v>
      </c>
      <c r="P446" s="238">
        <v>0</v>
      </c>
      <c r="Q446" s="240">
        <f t="shared" si="19"/>
        <v>0</v>
      </c>
      <c r="R446" s="3">
        <v>0</v>
      </c>
      <c r="S446" s="3">
        <v>0</v>
      </c>
      <c r="T446" s="3">
        <v>0</v>
      </c>
      <c r="U446" s="3">
        <v>0</v>
      </c>
      <c r="V446" s="3">
        <v>0</v>
      </c>
      <c r="W446" s="3">
        <v>0</v>
      </c>
      <c r="X446" s="3">
        <v>9.7000000000000003E-3</v>
      </c>
      <c r="Y446" s="3">
        <v>0</v>
      </c>
      <c r="Z446" s="3">
        <v>0.91200000000000003</v>
      </c>
      <c r="AA446" s="3">
        <v>0</v>
      </c>
      <c r="AB446" s="3">
        <v>0</v>
      </c>
      <c r="AC446" s="3">
        <v>0</v>
      </c>
      <c r="AD446" s="3">
        <v>0</v>
      </c>
      <c r="AE446" s="3">
        <v>0</v>
      </c>
      <c r="AF446" s="3">
        <v>0</v>
      </c>
      <c r="AG446" s="3">
        <v>0</v>
      </c>
      <c r="AJ446" s="3">
        <f t="shared" si="18"/>
        <v>0.92305900000000007</v>
      </c>
      <c r="AL446" s="3">
        <f>IFERROR(VLOOKUP(B446,Totalt!$B$1:$BD$409,MATCH("totalt tillförda bränslen:",Totalt!$B$1:$BC$1,0),FALSE),"")</f>
        <v>0.92305900000000007</v>
      </c>
      <c r="AN446" s="3">
        <f t="shared" si="20"/>
        <v>0</v>
      </c>
    </row>
    <row r="447" spans="1:40" x14ac:dyDescent="0.25">
      <c r="B447" s="3" t="s">
        <v>456</v>
      </c>
      <c r="C447" s="3">
        <v>0</v>
      </c>
      <c r="D447" s="3">
        <v>0</v>
      </c>
      <c r="E447" s="3">
        <v>0</v>
      </c>
      <c r="F447" s="3">
        <v>0</v>
      </c>
      <c r="G447" s="3">
        <v>0</v>
      </c>
      <c r="H447" s="3">
        <v>0</v>
      </c>
      <c r="I447" s="3">
        <v>0.34</v>
      </c>
      <c r="J447" s="3">
        <v>0</v>
      </c>
      <c r="K447" s="3">
        <v>0</v>
      </c>
      <c r="L447" s="3">
        <v>0</v>
      </c>
      <c r="M447" s="238">
        <v>0</v>
      </c>
      <c r="N447" s="3">
        <v>0</v>
      </c>
      <c r="O447" s="3">
        <v>0</v>
      </c>
      <c r="P447" s="238">
        <v>0</v>
      </c>
      <c r="Q447" s="240">
        <f t="shared" si="19"/>
        <v>0</v>
      </c>
      <c r="R447" s="3">
        <v>31.594000000000001</v>
      </c>
      <c r="S447" s="3">
        <v>0</v>
      </c>
      <c r="T447" s="3">
        <v>0</v>
      </c>
      <c r="U447" s="3">
        <v>0</v>
      </c>
      <c r="V447" s="3">
        <v>0</v>
      </c>
      <c r="W447" s="3">
        <v>0</v>
      </c>
      <c r="X447" s="3">
        <v>0.56720000000000004</v>
      </c>
      <c r="Y447" s="3">
        <v>0</v>
      </c>
      <c r="Z447" s="3">
        <v>3.032</v>
      </c>
      <c r="AA447" s="3">
        <v>0</v>
      </c>
      <c r="AB447" s="3">
        <v>0</v>
      </c>
      <c r="AC447" s="3">
        <v>0</v>
      </c>
      <c r="AD447" s="3">
        <v>0</v>
      </c>
      <c r="AE447" s="3">
        <v>0</v>
      </c>
      <c r="AF447" s="3">
        <v>0</v>
      </c>
      <c r="AG447" s="3">
        <v>16.966699999999999</v>
      </c>
      <c r="AJ447" s="3">
        <f t="shared" si="18"/>
        <v>52.499900000000011</v>
      </c>
      <c r="AL447" s="3">
        <f>IFERROR(VLOOKUP(B447,Totalt!$B$1:$BD$409,MATCH("totalt tillförda bränslen:",Totalt!$B$1:$BC$1,0),FALSE),"")</f>
        <v>52.499899999999997</v>
      </c>
      <c r="AN447" s="3">
        <f t="shared" si="20"/>
        <v>1.4210854715202004E-14</v>
      </c>
    </row>
    <row r="448" spans="1:40" x14ac:dyDescent="0.25">
      <c r="A448" s="3" t="s">
        <v>457</v>
      </c>
      <c r="Q448" s="240">
        <f t="shared" si="19"/>
        <v>0</v>
      </c>
      <c r="AJ448" s="3">
        <f t="shared" si="18"/>
        <v>0</v>
      </c>
      <c r="AL448" s="3" t="str">
        <f>IFERROR(VLOOKUP(B448,Totalt!$B$1:$BD$409,MATCH("totalt tillförda bränslen:",Totalt!$B$1:$BC$1,0),FALSE),"")</f>
        <v/>
      </c>
      <c r="AN448" s="3" t="str">
        <f t="shared" si="20"/>
        <v/>
      </c>
    </row>
    <row r="449" spans="1:40" x14ac:dyDescent="0.25">
      <c r="B449" s="3" t="s">
        <v>458</v>
      </c>
      <c r="C449" s="3">
        <v>0</v>
      </c>
      <c r="D449" s="3">
        <v>0</v>
      </c>
      <c r="E449" s="3">
        <v>0</v>
      </c>
      <c r="F449" s="3">
        <v>0</v>
      </c>
      <c r="G449" s="3">
        <v>0</v>
      </c>
      <c r="H449" s="3">
        <v>0</v>
      </c>
      <c r="I449" s="3">
        <v>1.33</v>
      </c>
      <c r="J449" s="3">
        <v>0</v>
      </c>
      <c r="K449" s="3">
        <v>0</v>
      </c>
      <c r="L449" s="3">
        <v>0</v>
      </c>
      <c r="M449" s="238">
        <v>0</v>
      </c>
      <c r="N449" s="3">
        <v>0</v>
      </c>
      <c r="O449" s="3">
        <v>0</v>
      </c>
      <c r="P449" s="238">
        <v>0</v>
      </c>
      <c r="Q449" s="240">
        <f t="shared" si="19"/>
        <v>0</v>
      </c>
      <c r="R449" s="3">
        <v>0</v>
      </c>
      <c r="S449" s="3">
        <v>0</v>
      </c>
      <c r="T449" s="3">
        <v>0</v>
      </c>
      <c r="U449" s="3">
        <v>0</v>
      </c>
      <c r="V449" s="3">
        <v>0</v>
      </c>
      <c r="W449" s="3">
        <v>0</v>
      </c>
      <c r="X449" s="3">
        <v>0.14299999999999999</v>
      </c>
      <c r="Y449" s="3">
        <v>0</v>
      </c>
      <c r="Z449" s="3">
        <v>8.23</v>
      </c>
      <c r="AA449" s="3">
        <v>0</v>
      </c>
      <c r="AB449" s="3">
        <v>0</v>
      </c>
      <c r="AC449" s="3">
        <v>0</v>
      </c>
      <c r="AD449" s="3">
        <v>0</v>
      </c>
      <c r="AE449" s="3">
        <v>0</v>
      </c>
      <c r="AF449" s="3">
        <v>0</v>
      </c>
      <c r="AG449" s="3">
        <v>0</v>
      </c>
      <c r="AJ449" s="3">
        <f t="shared" si="18"/>
        <v>9.7030000000000012</v>
      </c>
      <c r="AL449" s="3">
        <f>IFERROR(VLOOKUP(B449,Totalt!$B$1:$BD$409,MATCH("totalt tillförda bränslen:",Totalt!$B$1:$BC$1,0),FALSE),"")</f>
        <v>9.7030000000000012</v>
      </c>
      <c r="AN449" s="3">
        <f t="shared" si="20"/>
        <v>0</v>
      </c>
    </row>
    <row r="450" spans="1:40" x14ac:dyDescent="0.25">
      <c r="B450" s="3" t="s">
        <v>459</v>
      </c>
      <c r="C450" s="3">
        <v>0</v>
      </c>
      <c r="D450" s="3">
        <v>0</v>
      </c>
      <c r="E450" s="3">
        <v>0</v>
      </c>
      <c r="F450" s="3">
        <v>0</v>
      </c>
      <c r="G450" s="3">
        <v>0</v>
      </c>
      <c r="H450" s="3">
        <v>0</v>
      </c>
      <c r="I450" s="3">
        <v>0.04</v>
      </c>
      <c r="J450" s="3">
        <v>0</v>
      </c>
      <c r="K450" s="3">
        <v>0</v>
      </c>
      <c r="L450" s="3">
        <v>0</v>
      </c>
      <c r="M450" s="238">
        <v>0</v>
      </c>
      <c r="N450" s="3">
        <v>0</v>
      </c>
      <c r="O450" s="3">
        <v>0</v>
      </c>
      <c r="P450" s="238">
        <v>0</v>
      </c>
      <c r="Q450" s="240">
        <f t="shared" si="19"/>
        <v>0</v>
      </c>
      <c r="R450" s="3">
        <v>0</v>
      </c>
      <c r="S450" s="3">
        <v>0</v>
      </c>
      <c r="T450" s="3">
        <v>0</v>
      </c>
      <c r="U450" s="3">
        <v>0</v>
      </c>
      <c r="V450" s="3">
        <v>0</v>
      </c>
      <c r="W450" s="3">
        <v>0</v>
      </c>
      <c r="X450" s="3">
        <v>0.17399999999999999</v>
      </c>
      <c r="Y450" s="3">
        <v>0</v>
      </c>
      <c r="Z450" s="3">
        <v>10.7</v>
      </c>
      <c r="AA450" s="3">
        <v>0</v>
      </c>
      <c r="AB450" s="3">
        <v>0</v>
      </c>
      <c r="AC450" s="3">
        <v>0</v>
      </c>
      <c r="AD450" s="3">
        <v>0</v>
      </c>
      <c r="AE450" s="3">
        <v>0</v>
      </c>
      <c r="AF450" s="3">
        <v>0</v>
      </c>
      <c r="AG450" s="3">
        <v>0</v>
      </c>
      <c r="AJ450" s="3">
        <f t="shared" si="18"/>
        <v>10.914</v>
      </c>
      <c r="AL450" s="3">
        <f>IFERROR(VLOOKUP(B450,Totalt!$B$1:$BD$409,MATCH("totalt tillförda bränslen:",Totalt!$B$1:$BC$1,0),FALSE),"")</f>
        <v>10.913999999999998</v>
      </c>
      <c r="AN450" s="3">
        <f t="shared" si="20"/>
        <v>1.7763568394002505E-15</v>
      </c>
    </row>
    <row r="451" spans="1:40" x14ac:dyDescent="0.25">
      <c r="B451" s="3" t="s">
        <v>460</v>
      </c>
      <c r="C451" s="3">
        <v>0</v>
      </c>
      <c r="D451" s="3">
        <v>0</v>
      </c>
      <c r="E451" s="3">
        <v>0</v>
      </c>
      <c r="F451" s="3">
        <v>0</v>
      </c>
      <c r="G451" s="3">
        <v>0</v>
      </c>
      <c r="H451" s="3">
        <v>0</v>
      </c>
      <c r="I451" s="3">
        <v>0.17</v>
      </c>
      <c r="J451" s="3">
        <v>0</v>
      </c>
      <c r="K451" s="3">
        <v>0</v>
      </c>
      <c r="L451" s="3">
        <v>0</v>
      </c>
      <c r="M451" s="238">
        <v>0</v>
      </c>
      <c r="N451" s="3">
        <v>0</v>
      </c>
      <c r="O451" s="3">
        <v>0</v>
      </c>
      <c r="P451" s="238">
        <v>0</v>
      </c>
      <c r="Q451" s="240">
        <f t="shared" si="19"/>
        <v>0</v>
      </c>
      <c r="R451" s="3">
        <v>0</v>
      </c>
      <c r="S451" s="3">
        <v>0</v>
      </c>
      <c r="T451" s="3">
        <v>0</v>
      </c>
      <c r="U451" s="3">
        <v>0</v>
      </c>
      <c r="V451" s="3">
        <v>0</v>
      </c>
      <c r="W451" s="3">
        <v>0</v>
      </c>
      <c r="X451" s="3">
        <v>0.05</v>
      </c>
      <c r="Y451" s="3">
        <v>0</v>
      </c>
      <c r="Z451" s="3">
        <v>0</v>
      </c>
      <c r="AA451" s="3">
        <v>0</v>
      </c>
      <c r="AB451" s="3">
        <v>0</v>
      </c>
      <c r="AC451" s="3">
        <v>0</v>
      </c>
      <c r="AD451" s="3">
        <v>0</v>
      </c>
      <c r="AE451" s="3">
        <v>0</v>
      </c>
      <c r="AF451" s="3">
        <v>0</v>
      </c>
      <c r="AG451" s="3">
        <v>10.184699999999999</v>
      </c>
      <c r="AJ451" s="3">
        <f t="shared" ref="AJ451:AJ514" si="21">SUM(C451:AG451)-M451-P451</f>
        <v>10.4047</v>
      </c>
      <c r="AL451" s="3">
        <f>IFERROR(VLOOKUP(B451,Totalt!$B$1:$BD$409,MATCH("totalt tillförda bränslen:",Totalt!$B$1:$BC$1,0),FALSE),"")</f>
        <v>10.4047</v>
      </c>
      <c r="AN451" s="3">
        <f t="shared" si="20"/>
        <v>0</v>
      </c>
    </row>
    <row r="452" spans="1:40" x14ac:dyDescent="0.25">
      <c r="B452" s="3" t="s">
        <v>461</v>
      </c>
      <c r="C452" s="3">
        <v>0.52470600000000001</v>
      </c>
      <c r="D452" s="3">
        <v>263.39999999999998</v>
      </c>
      <c r="E452" s="3">
        <v>0</v>
      </c>
      <c r="F452" s="3">
        <v>90.405000000000001</v>
      </c>
      <c r="G452" s="3">
        <v>0</v>
      </c>
      <c r="H452" s="3">
        <v>7.14</v>
      </c>
      <c r="I452" s="3">
        <v>16.829999999999998</v>
      </c>
      <c r="J452" s="3">
        <v>0</v>
      </c>
      <c r="K452" s="3">
        <v>0</v>
      </c>
      <c r="L452" s="3">
        <v>57.468000000000004</v>
      </c>
      <c r="M452" s="238">
        <v>22.8</v>
      </c>
      <c r="N452" s="3">
        <v>0</v>
      </c>
      <c r="O452" s="3">
        <v>46.017000000000003</v>
      </c>
      <c r="P452" s="238">
        <v>388.8</v>
      </c>
      <c r="Q452" s="240">
        <f t="shared" ref="Q452:Q515" si="22">P452/2</f>
        <v>194.4</v>
      </c>
      <c r="R452" s="3">
        <v>0</v>
      </c>
      <c r="S452" s="3">
        <v>33.4</v>
      </c>
      <c r="T452" s="3">
        <v>62.183999999999997</v>
      </c>
      <c r="U452" s="3">
        <v>0</v>
      </c>
      <c r="V452" s="3">
        <v>0</v>
      </c>
      <c r="W452" s="3">
        <v>19.5</v>
      </c>
      <c r="X452" s="3">
        <v>33.628</v>
      </c>
      <c r="Y452" s="3">
        <v>0.3</v>
      </c>
      <c r="Z452" s="3">
        <v>11.4</v>
      </c>
      <c r="AA452" s="3">
        <v>0</v>
      </c>
      <c r="AB452" s="3">
        <v>9.2850000000000001</v>
      </c>
      <c r="AC452" s="3">
        <v>14.333</v>
      </c>
      <c r="AD452" s="3">
        <v>0</v>
      </c>
      <c r="AE452" s="3">
        <v>0</v>
      </c>
      <c r="AF452" s="3">
        <v>0</v>
      </c>
      <c r="AG452" s="3">
        <v>30</v>
      </c>
      <c r="AJ452" s="3">
        <f t="shared" si="21"/>
        <v>890.21470600000043</v>
      </c>
      <c r="AL452" s="3">
        <f>IFERROR(VLOOKUP(B452,Totalt!$B$1:$BD$409,MATCH("totalt tillförda bränslen:",Totalt!$B$1:$BC$1,0),FALSE),"")</f>
        <v>890.21470599999986</v>
      </c>
      <c r="AN452" s="3">
        <f t="shared" ref="AN452:AN515" si="23">IFERROR(AJ452-AL452,"")</f>
        <v>5.6843418860808015E-13</v>
      </c>
    </row>
    <row r="453" spans="1:40" x14ac:dyDescent="0.25">
      <c r="A453" s="3" t="s">
        <v>462</v>
      </c>
      <c r="Q453" s="240">
        <f t="shared" si="22"/>
        <v>0</v>
      </c>
      <c r="AJ453" s="3">
        <f t="shared" si="21"/>
        <v>0</v>
      </c>
      <c r="AL453" s="3" t="str">
        <f>IFERROR(VLOOKUP(B453,Totalt!$B$1:$BD$409,MATCH("totalt tillförda bränslen:",Totalt!$B$1:$BC$1,0),FALSE),"")</f>
        <v/>
      </c>
      <c r="AN453" s="3" t="str">
        <f t="shared" si="23"/>
        <v/>
      </c>
    </row>
    <row r="454" spans="1:40" x14ac:dyDescent="0.25">
      <c r="B454" s="3" t="s">
        <v>463</v>
      </c>
      <c r="C454" s="3">
        <v>0</v>
      </c>
      <c r="D454" s="3">
        <v>0</v>
      </c>
      <c r="E454" s="3">
        <v>0</v>
      </c>
      <c r="F454" s="3">
        <v>0</v>
      </c>
      <c r="G454" s="3">
        <v>0</v>
      </c>
      <c r="H454" s="3">
        <v>0</v>
      </c>
      <c r="I454" s="3">
        <v>0</v>
      </c>
      <c r="J454" s="3">
        <v>0</v>
      </c>
      <c r="K454" s="3">
        <v>0</v>
      </c>
      <c r="L454" s="3">
        <v>0</v>
      </c>
      <c r="M454" s="238">
        <v>0</v>
      </c>
      <c r="N454" s="3">
        <v>0</v>
      </c>
      <c r="O454" s="3">
        <v>0</v>
      </c>
      <c r="P454" s="238">
        <v>0</v>
      </c>
      <c r="Q454" s="240">
        <f t="shared" si="22"/>
        <v>0</v>
      </c>
      <c r="R454" s="3">
        <v>0</v>
      </c>
      <c r="S454" s="3">
        <v>0</v>
      </c>
      <c r="T454" s="3">
        <v>0</v>
      </c>
      <c r="U454" s="3">
        <v>0</v>
      </c>
      <c r="V454" s="3">
        <v>0</v>
      </c>
      <c r="W454" s="3">
        <v>0</v>
      </c>
      <c r="X454" s="3">
        <v>0</v>
      </c>
      <c r="Y454" s="3">
        <v>0</v>
      </c>
      <c r="Z454" s="3">
        <v>0</v>
      </c>
      <c r="AA454" s="3">
        <v>0</v>
      </c>
      <c r="AB454" s="3">
        <v>0</v>
      </c>
      <c r="AC454" s="3">
        <v>0</v>
      </c>
      <c r="AD454" s="3">
        <v>0</v>
      </c>
      <c r="AE454" s="3">
        <v>0</v>
      </c>
      <c r="AF454" s="3">
        <v>0</v>
      </c>
      <c r="AG454" s="3">
        <v>0</v>
      </c>
      <c r="AJ454" s="3">
        <f t="shared" si="21"/>
        <v>0</v>
      </c>
      <c r="AL454" s="3">
        <f>IFERROR(VLOOKUP(B454,Totalt!$B$1:$BD$409,MATCH("totalt tillförda bränslen:",Totalt!$B$1:$BC$1,0),FALSE),"")</f>
        <v>0</v>
      </c>
      <c r="AN454" s="3">
        <f t="shared" si="23"/>
        <v>0</v>
      </c>
    </row>
    <row r="455" spans="1:40" x14ac:dyDescent="0.25">
      <c r="B455" s="3" t="s">
        <v>464</v>
      </c>
      <c r="C455" s="3">
        <v>0</v>
      </c>
      <c r="D455" s="3">
        <v>0</v>
      </c>
      <c r="E455" s="3">
        <v>0</v>
      </c>
      <c r="F455" s="3">
        <v>0</v>
      </c>
      <c r="G455" s="3">
        <v>0</v>
      </c>
      <c r="H455" s="3">
        <v>0</v>
      </c>
      <c r="I455" s="3">
        <v>0</v>
      </c>
      <c r="J455" s="3">
        <v>0</v>
      </c>
      <c r="K455" s="3">
        <v>0</v>
      </c>
      <c r="L455" s="3">
        <v>0</v>
      </c>
      <c r="M455" s="238">
        <v>0</v>
      </c>
      <c r="N455" s="3">
        <v>0</v>
      </c>
      <c r="O455" s="3">
        <v>0</v>
      </c>
      <c r="P455" s="238">
        <v>0</v>
      </c>
      <c r="Q455" s="240">
        <f t="shared" si="22"/>
        <v>0</v>
      </c>
      <c r="R455" s="3">
        <v>0</v>
      </c>
      <c r="S455" s="3">
        <v>0</v>
      </c>
      <c r="T455" s="3">
        <v>0</v>
      </c>
      <c r="U455" s="3">
        <v>0</v>
      </c>
      <c r="V455" s="3">
        <v>0</v>
      </c>
      <c r="W455" s="3">
        <v>0</v>
      </c>
      <c r="X455" s="3">
        <v>0</v>
      </c>
      <c r="Y455" s="3">
        <v>0</v>
      </c>
      <c r="Z455" s="3">
        <v>0</v>
      </c>
      <c r="AA455" s="3">
        <v>0</v>
      </c>
      <c r="AB455" s="3">
        <v>0</v>
      </c>
      <c r="AC455" s="3">
        <v>0</v>
      </c>
      <c r="AD455" s="3">
        <v>0</v>
      </c>
      <c r="AE455" s="3">
        <v>0</v>
      </c>
      <c r="AF455" s="3">
        <v>0</v>
      </c>
      <c r="AG455" s="3">
        <v>0</v>
      </c>
      <c r="AJ455" s="3">
        <f t="shared" si="21"/>
        <v>0</v>
      </c>
      <c r="AL455" s="3">
        <f>IFERROR(VLOOKUP(B455,Totalt!$B$1:$BD$409,MATCH("totalt tillförda bränslen:",Totalt!$B$1:$BC$1,0),FALSE),"")</f>
        <v>0</v>
      </c>
      <c r="AN455" s="3">
        <f t="shared" si="23"/>
        <v>0</v>
      </c>
    </row>
    <row r="456" spans="1:40" x14ac:dyDescent="0.25">
      <c r="A456" s="3" t="s">
        <v>465</v>
      </c>
      <c r="Q456" s="240">
        <f t="shared" si="22"/>
        <v>0</v>
      </c>
      <c r="AJ456" s="3">
        <f t="shared" si="21"/>
        <v>0</v>
      </c>
      <c r="AL456" s="3" t="str">
        <f>IFERROR(VLOOKUP(B456,Totalt!$B$1:$BD$409,MATCH("totalt tillförda bränslen:",Totalt!$B$1:$BC$1,0),FALSE),"")</f>
        <v/>
      </c>
      <c r="AN456" s="3" t="str">
        <f t="shared" si="23"/>
        <v/>
      </c>
    </row>
    <row r="457" spans="1:40" x14ac:dyDescent="0.25">
      <c r="B457" s="3" t="s">
        <v>466</v>
      </c>
      <c r="C457" s="3">
        <v>0</v>
      </c>
      <c r="D457" s="3">
        <v>0</v>
      </c>
      <c r="E457" s="3">
        <v>0</v>
      </c>
      <c r="F457" s="3">
        <v>0.6</v>
      </c>
      <c r="G457" s="3">
        <v>0</v>
      </c>
      <c r="H457" s="3">
        <v>0</v>
      </c>
      <c r="I457" s="3">
        <v>5.8999999999999997E-2</v>
      </c>
      <c r="J457" s="3">
        <v>0</v>
      </c>
      <c r="K457" s="3">
        <v>0</v>
      </c>
      <c r="L457" s="3">
        <v>6</v>
      </c>
      <c r="M457" s="238">
        <v>0</v>
      </c>
      <c r="N457" s="3">
        <v>0</v>
      </c>
      <c r="O457" s="3">
        <v>0</v>
      </c>
      <c r="P457" s="238">
        <v>0</v>
      </c>
      <c r="Q457" s="240">
        <f t="shared" si="22"/>
        <v>0</v>
      </c>
      <c r="R457" s="3">
        <v>0</v>
      </c>
      <c r="S457" s="3">
        <v>3.5</v>
      </c>
      <c r="T457" s="3">
        <v>23.9</v>
      </c>
      <c r="U457" s="3">
        <v>0</v>
      </c>
      <c r="V457" s="3">
        <v>0</v>
      </c>
      <c r="W457" s="3">
        <v>0</v>
      </c>
      <c r="X457" s="3">
        <v>0.59499999999999997</v>
      </c>
      <c r="Y457" s="3">
        <v>0</v>
      </c>
      <c r="Z457" s="3">
        <v>0</v>
      </c>
      <c r="AA457" s="3">
        <v>0</v>
      </c>
      <c r="AB457" s="3">
        <v>0</v>
      </c>
      <c r="AC457" s="3">
        <v>0</v>
      </c>
      <c r="AD457" s="3">
        <v>0</v>
      </c>
      <c r="AE457" s="3">
        <v>0</v>
      </c>
      <c r="AF457" s="3">
        <v>0</v>
      </c>
      <c r="AG457" s="3">
        <v>1.42</v>
      </c>
      <c r="AJ457" s="3">
        <f t="shared" si="21"/>
        <v>36.073999999999998</v>
      </c>
      <c r="AL457" s="3">
        <f>IFERROR(VLOOKUP(B457,Totalt!$B$1:$BD$409,MATCH("totalt tillförda bränslen:",Totalt!$B$1:$BC$1,0),FALSE),"")</f>
        <v>36.073999999999998</v>
      </c>
      <c r="AN457" s="3">
        <f t="shared" si="23"/>
        <v>0</v>
      </c>
    </row>
    <row r="458" spans="1:40" x14ac:dyDescent="0.25">
      <c r="A458" s="3" t="s">
        <v>467</v>
      </c>
      <c r="Q458" s="240">
        <f t="shared" si="22"/>
        <v>0</v>
      </c>
      <c r="AJ458" s="3">
        <f t="shared" si="21"/>
        <v>0</v>
      </c>
      <c r="AL458" s="3" t="str">
        <f>IFERROR(VLOOKUP(B458,Totalt!$B$1:$BD$409,MATCH("totalt tillförda bränslen:",Totalt!$B$1:$BC$1,0),FALSE),"")</f>
        <v/>
      </c>
      <c r="AN458" s="3" t="str">
        <f t="shared" si="23"/>
        <v/>
      </c>
    </row>
    <row r="459" spans="1:40" x14ac:dyDescent="0.25">
      <c r="B459" s="3" t="s">
        <v>468</v>
      </c>
      <c r="C459" s="3">
        <v>0</v>
      </c>
      <c r="D459" s="3">
        <v>0</v>
      </c>
      <c r="E459" s="3">
        <v>0</v>
      </c>
      <c r="F459" s="3">
        <v>0</v>
      </c>
      <c r="G459" s="3">
        <v>0</v>
      </c>
      <c r="H459" s="3">
        <v>0</v>
      </c>
      <c r="I459" s="3">
        <v>0.248</v>
      </c>
      <c r="J459" s="3">
        <v>0</v>
      </c>
      <c r="K459" s="3">
        <v>0</v>
      </c>
      <c r="L459" s="3">
        <v>0</v>
      </c>
      <c r="M459" s="238">
        <v>0</v>
      </c>
      <c r="N459" s="3">
        <v>0</v>
      </c>
      <c r="O459" s="3">
        <v>0</v>
      </c>
      <c r="P459" s="238">
        <v>0</v>
      </c>
      <c r="Q459" s="240">
        <f t="shared" si="22"/>
        <v>0</v>
      </c>
      <c r="R459" s="3">
        <v>0</v>
      </c>
      <c r="S459" s="3">
        <v>0</v>
      </c>
      <c r="T459" s="3">
        <v>0</v>
      </c>
      <c r="U459" s="3">
        <v>0</v>
      </c>
      <c r="V459" s="3">
        <v>0</v>
      </c>
      <c r="W459" s="3">
        <v>0</v>
      </c>
      <c r="X459" s="3">
        <v>3.9E-2</v>
      </c>
      <c r="Y459" s="3">
        <v>0</v>
      </c>
      <c r="Z459" s="3">
        <v>1.76</v>
      </c>
      <c r="AA459" s="3">
        <v>0</v>
      </c>
      <c r="AB459" s="3">
        <v>0</v>
      </c>
      <c r="AC459" s="3">
        <v>0</v>
      </c>
      <c r="AD459" s="3">
        <v>0</v>
      </c>
      <c r="AE459" s="3">
        <v>0</v>
      </c>
      <c r="AF459" s="3">
        <v>0</v>
      </c>
      <c r="AG459" s="3">
        <v>0</v>
      </c>
      <c r="AJ459" s="3">
        <f t="shared" si="21"/>
        <v>2.0470000000000002</v>
      </c>
      <c r="AL459" s="3">
        <f>IFERROR(VLOOKUP(B459,Totalt!$B$1:$BD$409,MATCH("totalt tillförda bränslen:",Totalt!$B$1:$BC$1,0),FALSE),"")</f>
        <v>2.0470000000000002</v>
      </c>
      <c r="AN459" s="3">
        <f t="shared" si="23"/>
        <v>0</v>
      </c>
    </row>
    <row r="460" spans="1:40" x14ac:dyDescent="0.25">
      <c r="B460" s="3" t="s">
        <v>469</v>
      </c>
      <c r="C460" s="3">
        <v>0</v>
      </c>
      <c r="D460" s="3">
        <v>0</v>
      </c>
      <c r="E460" s="3">
        <v>0</v>
      </c>
      <c r="F460" s="3">
        <v>0</v>
      </c>
      <c r="G460" s="3">
        <v>0</v>
      </c>
      <c r="H460" s="3">
        <v>0.622</v>
      </c>
      <c r="I460" s="3">
        <v>0.31900000000000001</v>
      </c>
      <c r="J460" s="3">
        <v>0</v>
      </c>
      <c r="K460" s="3">
        <v>0</v>
      </c>
      <c r="L460" s="3">
        <v>0</v>
      </c>
      <c r="M460" s="238">
        <v>0</v>
      </c>
      <c r="N460" s="3">
        <v>0</v>
      </c>
      <c r="O460" s="3">
        <v>0</v>
      </c>
      <c r="P460" s="238">
        <v>0</v>
      </c>
      <c r="Q460" s="240">
        <f t="shared" si="22"/>
        <v>0</v>
      </c>
      <c r="R460" s="3">
        <v>0</v>
      </c>
      <c r="S460" s="3">
        <v>0</v>
      </c>
      <c r="T460" s="3">
        <v>0</v>
      </c>
      <c r="U460" s="3">
        <v>0</v>
      </c>
      <c r="V460" s="3">
        <v>0</v>
      </c>
      <c r="W460" s="3">
        <v>0</v>
      </c>
      <c r="X460" s="3">
        <v>8.7499999999999994E-2</v>
      </c>
      <c r="Y460" s="3">
        <v>4.1539999999999999</v>
      </c>
      <c r="Z460" s="3">
        <v>0</v>
      </c>
      <c r="AA460" s="3">
        <v>0</v>
      </c>
      <c r="AB460" s="3">
        <v>0</v>
      </c>
      <c r="AC460" s="3">
        <v>0</v>
      </c>
      <c r="AD460" s="3">
        <v>0</v>
      </c>
      <c r="AE460" s="3">
        <v>0</v>
      </c>
      <c r="AF460" s="3">
        <v>0</v>
      </c>
      <c r="AG460" s="3">
        <v>0</v>
      </c>
      <c r="AJ460" s="3">
        <f t="shared" si="21"/>
        <v>5.1825000000000001</v>
      </c>
      <c r="AL460" s="3">
        <f>IFERROR(VLOOKUP(B460,Totalt!$B$1:$BD$409,MATCH("totalt tillförda bränslen:",Totalt!$B$1:$BC$1,0),FALSE),"")</f>
        <v>5.1825000000000001</v>
      </c>
      <c r="AN460" s="3">
        <f t="shared" si="23"/>
        <v>0</v>
      </c>
    </row>
    <row r="461" spans="1:40" x14ac:dyDescent="0.25">
      <c r="B461" s="3" t="s">
        <v>470</v>
      </c>
      <c r="C461" s="3">
        <v>0</v>
      </c>
      <c r="D461" s="3">
        <v>0</v>
      </c>
      <c r="E461" s="3">
        <v>0</v>
      </c>
      <c r="F461" s="3">
        <v>0</v>
      </c>
      <c r="G461" s="3">
        <v>3.448</v>
      </c>
      <c r="H461" s="3">
        <v>0</v>
      </c>
      <c r="I461" s="3">
        <v>0</v>
      </c>
      <c r="J461" s="3">
        <v>0</v>
      </c>
      <c r="K461" s="3">
        <v>0</v>
      </c>
      <c r="L461" s="3">
        <v>0</v>
      </c>
      <c r="M461" s="238">
        <v>0</v>
      </c>
      <c r="N461" s="3">
        <v>1.0329999999999999</v>
      </c>
      <c r="O461" s="3">
        <v>0</v>
      </c>
      <c r="P461" s="238">
        <v>0</v>
      </c>
      <c r="Q461" s="240">
        <f t="shared" si="22"/>
        <v>0</v>
      </c>
      <c r="R461" s="3">
        <v>122.31</v>
      </c>
      <c r="S461" s="3">
        <v>0</v>
      </c>
      <c r="T461" s="3">
        <v>33.741999999999997</v>
      </c>
      <c r="U461" s="3">
        <v>0</v>
      </c>
      <c r="V461" s="3">
        <v>0</v>
      </c>
      <c r="W461" s="3">
        <v>0</v>
      </c>
      <c r="X461" s="3">
        <v>2.6219999999999999</v>
      </c>
      <c r="Y461" s="3">
        <v>0</v>
      </c>
      <c r="Z461" s="3">
        <v>0</v>
      </c>
      <c r="AA461" s="3">
        <v>0</v>
      </c>
      <c r="AB461" s="3">
        <v>0</v>
      </c>
      <c r="AC461" s="3">
        <v>0</v>
      </c>
      <c r="AD461" s="3">
        <v>0</v>
      </c>
      <c r="AE461" s="3">
        <v>0</v>
      </c>
      <c r="AF461" s="3">
        <v>0</v>
      </c>
      <c r="AG461" s="3">
        <v>1.68353</v>
      </c>
      <c r="AJ461" s="3">
        <f t="shared" si="21"/>
        <v>164.83852999999996</v>
      </c>
      <c r="AL461" s="3">
        <f>IFERROR(VLOOKUP(B461,Totalt!$B$1:$BD$409,MATCH("totalt tillförda bränslen:",Totalt!$B$1:$BC$1,0),FALSE),"")</f>
        <v>164.83852999999999</v>
      </c>
      <c r="AN461" s="3">
        <f t="shared" si="23"/>
        <v>-2.8421709430404007E-14</v>
      </c>
    </row>
    <row r="462" spans="1:40" x14ac:dyDescent="0.25">
      <c r="B462" s="3" t="s">
        <v>471</v>
      </c>
      <c r="C462" s="3">
        <v>0</v>
      </c>
      <c r="D462" s="3">
        <v>0</v>
      </c>
      <c r="E462" s="3">
        <v>0</v>
      </c>
      <c r="F462" s="3">
        <v>0</v>
      </c>
      <c r="G462" s="3">
        <v>0</v>
      </c>
      <c r="H462" s="3">
        <v>0</v>
      </c>
      <c r="I462" s="3">
        <v>0.63100000000000001</v>
      </c>
      <c r="J462" s="3">
        <v>0</v>
      </c>
      <c r="K462" s="3">
        <v>0</v>
      </c>
      <c r="L462" s="3">
        <v>0</v>
      </c>
      <c r="M462" s="238">
        <v>0</v>
      </c>
      <c r="N462" s="3">
        <v>0</v>
      </c>
      <c r="O462" s="3">
        <v>0</v>
      </c>
      <c r="P462" s="238">
        <v>0</v>
      </c>
      <c r="Q462" s="240">
        <f t="shared" si="22"/>
        <v>0</v>
      </c>
      <c r="R462" s="3">
        <v>0</v>
      </c>
      <c r="S462" s="3">
        <v>0</v>
      </c>
      <c r="T462" s="3">
        <v>0</v>
      </c>
      <c r="U462" s="3">
        <v>0</v>
      </c>
      <c r="V462" s="3">
        <v>0</v>
      </c>
      <c r="W462" s="3">
        <v>0</v>
      </c>
      <c r="X462" s="3">
        <v>7.8700000000000006E-2</v>
      </c>
      <c r="Y462" s="3">
        <v>3.681</v>
      </c>
      <c r="Z462" s="3">
        <v>0</v>
      </c>
      <c r="AA462" s="3">
        <v>0</v>
      </c>
      <c r="AB462" s="3">
        <v>0</v>
      </c>
      <c r="AC462" s="3">
        <v>0</v>
      </c>
      <c r="AD462" s="3">
        <v>0</v>
      </c>
      <c r="AE462" s="3">
        <v>0</v>
      </c>
      <c r="AF462" s="3">
        <v>0</v>
      </c>
      <c r="AG462" s="3">
        <v>0</v>
      </c>
      <c r="AJ462" s="3">
        <f t="shared" si="21"/>
        <v>4.3906999999999998</v>
      </c>
      <c r="AL462" s="3">
        <f>IFERROR(VLOOKUP(B462,Totalt!$B$1:$BD$409,MATCH("totalt tillförda bränslen:",Totalt!$B$1:$BC$1,0),FALSE),"")</f>
        <v>4.3907000000000007</v>
      </c>
      <c r="AN462" s="3">
        <f t="shared" si="23"/>
        <v>-8.8817841970012523E-16</v>
      </c>
    </row>
    <row r="463" spans="1:40" x14ac:dyDescent="0.25">
      <c r="A463" s="3" t="s">
        <v>472</v>
      </c>
      <c r="Q463" s="240">
        <f t="shared" si="22"/>
        <v>0</v>
      </c>
      <c r="AJ463" s="3">
        <f t="shared" si="21"/>
        <v>0</v>
      </c>
      <c r="AL463" s="3" t="str">
        <f>IFERROR(VLOOKUP(B463,Totalt!$B$1:$BD$409,MATCH("totalt tillförda bränslen:",Totalt!$B$1:$BC$1,0),FALSE),"")</f>
        <v/>
      </c>
      <c r="AN463" s="3" t="str">
        <f t="shared" si="23"/>
        <v/>
      </c>
    </row>
    <row r="464" spans="1:40" x14ac:dyDescent="0.25">
      <c r="B464" s="3" t="s">
        <v>11</v>
      </c>
      <c r="C464" s="3">
        <v>0</v>
      </c>
      <c r="D464" s="3">
        <v>0</v>
      </c>
      <c r="E464" s="3">
        <v>0</v>
      </c>
      <c r="F464" s="3">
        <v>38.700000000000003</v>
      </c>
      <c r="G464" s="3">
        <v>0</v>
      </c>
      <c r="H464" s="3">
        <v>0</v>
      </c>
      <c r="I464" s="3">
        <v>0</v>
      </c>
      <c r="J464" s="3">
        <v>3.2</v>
      </c>
      <c r="K464" s="3">
        <v>0</v>
      </c>
      <c r="L464" s="3">
        <v>22.8</v>
      </c>
      <c r="M464" s="238">
        <v>0</v>
      </c>
      <c r="N464" s="3">
        <v>0</v>
      </c>
      <c r="O464" s="3">
        <v>17.100000000000001</v>
      </c>
      <c r="P464" s="238">
        <v>17.600000000000001</v>
      </c>
      <c r="Q464" s="240">
        <f t="shared" si="22"/>
        <v>8.8000000000000007</v>
      </c>
      <c r="R464" s="3">
        <v>0</v>
      </c>
      <c r="S464" s="3">
        <v>1</v>
      </c>
      <c r="T464" s="3">
        <v>15.3</v>
      </c>
      <c r="U464" s="3">
        <v>0</v>
      </c>
      <c r="V464" s="3">
        <v>0</v>
      </c>
      <c r="W464" s="3">
        <v>0</v>
      </c>
      <c r="X464" s="3">
        <v>3.1</v>
      </c>
      <c r="Y464" s="3">
        <v>0</v>
      </c>
      <c r="Z464" s="3">
        <v>0</v>
      </c>
      <c r="AA464" s="3">
        <v>0</v>
      </c>
      <c r="AB464" s="3">
        <v>0</v>
      </c>
      <c r="AC464" s="3">
        <v>0</v>
      </c>
      <c r="AD464" s="3">
        <v>0</v>
      </c>
      <c r="AE464" s="3">
        <v>0</v>
      </c>
      <c r="AF464" s="3">
        <v>0</v>
      </c>
      <c r="AG464" s="3">
        <v>11.8</v>
      </c>
      <c r="AJ464" s="3">
        <f t="shared" si="21"/>
        <v>121.80000000000001</v>
      </c>
      <c r="AL464" s="3">
        <f>IFERROR(VLOOKUP(B464,Totalt!$B$1:$BD$409,MATCH("totalt tillförda bränslen:",Totalt!$B$1:$BC$1,0),FALSE),"")</f>
        <v>121.79999999999998</v>
      </c>
      <c r="AN464" s="3">
        <f t="shared" si="23"/>
        <v>2.8421709430404007E-14</v>
      </c>
    </row>
    <row r="465" spans="1:40" x14ac:dyDescent="0.25">
      <c r="B465" s="3" t="s">
        <v>473</v>
      </c>
      <c r="C465" s="3">
        <v>0</v>
      </c>
      <c r="D465" s="3">
        <v>0</v>
      </c>
      <c r="E465" s="3">
        <v>0</v>
      </c>
      <c r="F465" s="3">
        <v>0</v>
      </c>
      <c r="G465" s="3">
        <v>0</v>
      </c>
      <c r="H465" s="3">
        <v>0</v>
      </c>
      <c r="I465" s="3">
        <v>0</v>
      </c>
      <c r="J465" s="3">
        <v>0</v>
      </c>
      <c r="K465" s="3">
        <v>0</v>
      </c>
      <c r="L465" s="3">
        <v>0</v>
      </c>
      <c r="M465" s="238">
        <v>0</v>
      </c>
      <c r="N465" s="3">
        <v>0</v>
      </c>
      <c r="O465" s="3">
        <v>0</v>
      </c>
      <c r="P465" s="238">
        <v>0</v>
      </c>
      <c r="Q465" s="240">
        <f t="shared" si="22"/>
        <v>0</v>
      </c>
      <c r="R465" s="3">
        <v>0</v>
      </c>
      <c r="S465" s="3">
        <v>0</v>
      </c>
      <c r="T465" s="3">
        <v>0</v>
      </c>
      <c r="U465" s="3">
        <v>0</v>
      </c>
      <c r="V465" s="3">
        <v>0</v>
      </c>
      <c r="W465" s="3">
        <v>0</v>
      </c>
      <c r="X465" s="3">
        <v>0</v>
      </c>
      <c r="Y465" s="3">
        <v>0</v>
      </c>
      <c r="Z465" s="3">
        <v>0</v>
      </c>
      <c r="AA465" s="3">
        <v>0</v>
      </c>
      <c r="AB465" s="3">
        <v>0</v>
      </c>
      <c r="AC465" s="3">
        <v>0</v>
      </c>
      <c r="AD465" s="3">
        <v>0</v>
      </c>
      <c r="AE465" s="3">
        <v>0</v>
      </c>
      <c r="AF465" s="3">
        <v>0</v>
      </c>
      <c r="AG465" s="3">
        <v>0</v>
      </c>
      <c r="AJ465" s="3">
        <f t="shared" si="21"/>
        <v>0</v>
      </c>
      <c r="AL465" s="3">
        <f>IFERROR(VLOOKUP(B465,Totalt!$B$1:$BD$409,MATCH("totalt tillförda bränslen:",Totalt!$B$1:$BC$1,0),FALSE),"")</f>
        <v>0</v>
      </c>
      <c r="AN465" s="3">
        <f t="shared" si="23"/>
        <v>0</v>
      </c>
    </row>
    <row r="466" spans="1:40" x14ac:dyDescent="0.25">
      <c r="B466" s="3" t="s">
        <v>276</v>
      </c>
      <c r="C466" s="3">
        <v>0</v>
      </c>
      <c r="D466" s="3">
        <v>0</v>
      </c>
      <c r="E466" s="3">
        <v>0</v>
      </c>
      <c r="F466" s="3">
        <v>0</v>
      </c>
      <c r="G466" s="3">
        <v>0</v>
      </c>
      <c r="H466" s="3">
        <v>0</v>
      </c>
      <c r="I466" s="3">
        <v>0.1</v>
      </c>
      <c r="J466" s="3">
        <v>0</v>
      </c>
      <c r="K466" s="3">
        <v>0</v>
      </c>
      <c r="L466" s="3">
        <v>0</v>
      </c>
      <c r="M466" s="238">
        <v>0</v>
      </c>
      <c r="N466" s="3">
        <v>0</v>
      </c>
      <c r="O466" s="3">
        <v>0</v>
      </c>
      <c r="P466" s="238">
        <v>0</v>
      </c>
      <c r="Q466" s="240">
        <f t="shared" si="22"/>
        <v>0</v>
      </c>
      <c r="R466" s="3">
        <v>0</v>
      </c>
      <c r="S466" s="3">
        <v>0</v>
      </c>
      <c r="T466" s="3">
        <v>15.1</v>
      </c>
      <c r="U466" s="3">
        <v>0</v>
      </c>
      <c r="V466" s="3">
        <v>0</v>
      </c>
      <c r="W466" s="3">
        <v>0</v>
      </c>
      <c r="X466" s="3">
        <v>0.2</v>
      </c>
      <c r="Y466" s="3">
        <v>1.8</v>
      </c>
      <c r="Z466" s="3">
        <v>0</v>
      </c>
      <c r="AA466" s="3">
        <v>0</v>
      </c>
      <c r="AB466" s="3">
        <v>0</v>
      </c>
      <c r="AC466" s="3">
        <v>0</v>
      </c>
      <c r="AD466" s="3">
        <v>0</v>
      </c>
      <c r="AE466" s="3">
        <v>0</v>
      </c>
      <c r="AF466" s="3">
        <v>0</v>
      </c>
      <c r="AG466" s="3">
        <v>0</v>
      </c>
      <c r="AJ466" s="3">
        <f t="shared" si="21"/>
        <v>17.2</v>
      </c>
      <c r="AL466" s="3">
        <f>IFERROR(VLOOKUP(B466,Totalt!$B$1:$BD$409,MATCH("totalt tillförda bränslen:",Totalt!$B$1:$BC$1,0),FALSE),"")</f>
        <v>17.2</v>
      </c>
      <c r="AN466" s="3">
        <f t="shared" si="23"/>
        <v>0</v>
      </c>
    </row>
    <row r="467" spans="1:40" x14ac:dyDescent="0.25">
      <c r="A467" s="3" t="s">
        <v>474</v>
      </c>
      <c r="Q467" s="240">
        <f t="shared" si="22"/>
        <v>0</v>
      </c>
      <c r="AJ467" s="3">
        <f t="shared" si="21"/>
        <v>0</v>
      </c>
      <c r="AL467" s="3" t="str">
        <f>IFERROR(VLOOKUP(B467,Totalt!$B$1:$BD$409,MATCH("totalt tillförda bränslen:",Totalt!$B$1:$BC$1,0),FALSE),"")</f>
        <v/>
      </c>
      <c r="AN467" s="3" t="str">
        <f t="shared" si="23"/>
        <v/>
      </c>
    </row>
    <row r="468" spans="1:40" x14ac:dyDescent="0.25">
      <c r="B468" s="3" t="s">
        <v>475</v>
      </c>
      <c r="C468" s="3">
        <v>0</v>
      </c>
      <c r="D468" s="3">
        <v>0</v>
      </c>
      <c r="E468" s="3">
        <v>0</v>
      </c>
      <c r="F468" s="3">
        <v>12.709</v>
      </c>
      <c r="G468" s="3">
        <v>0</v>
      </c>
      <c r="H468" s="3">
        <v>0</v>
      </c>
      <c r="I468" s="3">
        <v>0.752</v>
      </c>
      <c r="J468" s="3">
        <v>0</v>
      </c>
      <c r="K468" s="3">
        <v>0</v>
      </c>
      <c r="L468" s="3">
        <v>0</v>
      </c>
      <c r="M468" s="238">
        <v>0</v>
      </c>
      <c r="N468" s="3">
        <v>0</v>
      </c>
      <c r="O468" s="3">
        <v>0</v>
      </c>
      <c r="P468" s="238">
        <v>6.6859999999999999</v>
      </c>
      <c r="Q468" s="240">
        <f t="shared" si="22"/>
        <v>3.343</v>
      </c>
      <c r="R468" s="3">
        <v>0</v>
      </c>
      <c r="S468" s="3">
        <v>0</v>
      </c>
      <c r="T468" s="3">
        <v>4.7229999999999999</v>
      </c>
      <c r="U468" s="3">
        <v>0</v>
      </c>
      <c r="V468" s="3">
        <v>0</v>
      </c>
      <c r="W468" s="3">
        <v>0</v>
      </c>
      <c r="X468" s="3">
        <v>0.625</v>
      </c>
      <c r="Y468" s="3">
        <v>0</v>
      </c>
      <c r="Z468" s="3">
        <v>0</v>
      </c>
      <c r="AA468" s="3">
        <v>0</v>
      </c>
      <c r="AB468" s="3">
        <v>0</v>
      </c>
      <c r="AC468" s="3">
        <v>0</v>
      </c>
      <c r="AD468" s="3">
        <v>0</v>
      </c>
      <c r="AE468" s="3">
        <v>0</v>
      </c>
      <c r="AF468" s="3">
        <v>0</v>
      </c>
      <c r="AG468" s="3">
        <v>0</v>
      </c>
      <c r="AJ468" s="3">
        <f t="shared" si="21"/>
        <v>22.151999999999997</v>
      </c>
      <c r="AL468" s="3">
        <f>IFERROR(VLOOKUP(B468,Totalt!$B$1:$BD$409,MATCH("totalt tillförda bränslen:",Totalt!$B$1:$BC$1,0),FALSE),"")</f>
        <v>22.152000000000001</v>
      </c>
      <c r="AN468" s="3">
        <f t="shared" si="23"/>
        <v>-3.5527136788005009E-15</v>
      </c>
    </row>
    <row r="469" spans="1:40" x14ac:dyDescent="0.25">
      <c r="B469" s="3" t="s">
        <v>476</v>
      </c>
      <c r="C469" s="3">
        <v>0</v>
      </c>
      <c r="D469" s="3">
        <v>0</v>
      </c>
      <c r="E469" s="3">
        <v>0</v>
      </c>
      <c r="F469" s="3">
        <v>0</v>
      </c>
      <c r="G469" s="3">
        <v>11.81</v>
      </c>
      <c r="H469" s="3">
        <v>0</v>
      </c>
      <c r="I469" s="3">
        <v>0</v>
      </c>
      <c r="J469" s="3">
        <v>0</v>
      </c>
      <c r="K469" s="3">
        <v>0</v>
      </c>
      <c r="L469" s="3">
        <v>0</v>
      </c>
      <c r="M469" s="238">
        <v>7.5157800000000003</v>
      </c>
      <c r="N469" s="3">
        <v>0</v>
      </c>
      <c r="O469" s="3">
        <v>244.91900000000001</v>
      </c>
      <c r="P469" s="238">
        <v>0</v>
      </c>
      <c r="Q469" s="240">
        <f t="shared" si="22"/>
        <v>0</v>
      </c>
      <c r="R469" s="3">
        <v>0</v>
      </c>
      <c r="S469" s="3">
        <v>0</v>
      </c>
      <c r="T469" s="3">
        <v>2.18323</v>
      </c>
      <c r="U469" s="3">
        <v>0</v>
      </c>
      <c r="V469" s="3">
        <v>10.17</v>
      </c>
      <c r="W469" s="3">
        <v>0</v>
      </c>
      <c r="X469" s="3">
        <v>18.6328</v>
      </c>
      <c r="Y469" s="3">
        <v>199.47</v>
      </c>
      <c r="Z469" s="3">
        <v>0</v>
      </c>
      <c r="AA469" s="3">
        <v>0</v>
      </c>
      <c r="AB469" s="3">
        <v>0</v>
      </c>
      <c r="AC469" s="3">
        <v>0</v>
      </c>
      <c r="AD469" s="3">
        <v>0</v>
      </c>
      <c r="AE469" s="3">
        <v>0</v>
      </c>
      <c r="AF469" s="3">
        <v>0</v>
      </c>
      <c r="AG469" s="3">
        <v>0</v>
      </c>
      <c r="AJ469" s="3">
        <f t="shared" si="21"/>
        <v>487.18502999999993</v>
      </c>
      <c r="AL469" s="3">
        <f>IFERROR(VLOOKUP(B469,Totalt!$B$1:$BD$409,MATCH("totalt tillförda bränslen:",Totalt!$B$1:$BC$1,0),FALSE),"")</f>
        <v>487.18502999999998</v>
      </c>
      <c r="AN469" s="3">
        <f t="shared" si="23"/>
        <v>-5.6843418860808015E-14</v>
      </c>
    </row>
    <row r="470" spans="1:40" x14ac:dyDescent="0.25">
      <c r="B470" s="3" t="s">
        <v>477</v>
      </c>
      <c r="C470" s="3">
        <v>0</v>
      </c>
      <c r="D470" s="3">
        <v>0</v>
      </c>
      <c r="E470" s="3">
        <v>6.11</v>
      </c>
      <c r="F470" s="3">
        <v>0</v>
      </c>
      <c r="G470" s="3">
        <v>11.54</v>
      </c>
      <c r="H470" s="3">
        <v>0</v>
      </c>
      <c r="I470" s="3">
        <v>0.59</v>
      </c>
      <c r="J470" s="3">
        <v>0</v>
      </c>
      <c r="K470" s="3">
        <v>0</v>
      </c>
      <c r="L470" s="3">
        <v>0</v>
      </c>
      <c r="M470" s="238">
        <v>0</v>
      </c>
      <c r="N470" s="3">
        <v>0</v>
      </c>
      <c r="O470" s="3">
        <v>0</v>
      </c>
      <c r="P470" s="238">
        <v>9.34</v>
      </c>
      <c r="Q470" s="240">
        <f t="shared" si="22"/>
        <v>4.67</v>
      </c>
      <c r="R470" s="3">
        <v>0</v>
      </c>
      <c r="S470" s="3">
        <v>0</v>
      </c>
      <c r="T470" s="3">
        <v>37.340000000000003</v>
      </c>
      <c r="U470" s="3">
        <v>0</v>
      </c>
      <c r="V470" s="3">
        <v>0</v>
      </c>
      <c r="W470" s="3">
        <v>0</v>
      </c>
      <c r="X470" s="3">
        <v>4.45</v>
      </c>
      <c r="Y470" s="3">
        <v>0</v>
      </c>
      <c r="Z470" s="3">
        <v>2.42</v>
      </c>
      <c r="AA470" s="3">
        <v>0</v>
      </c>
      <c r="AB470" s="3">
        <v>0</v>
      </c>
      <c r="AC470" s="3">
        <v>0</v>
      </c>
      <c r="AD470" s="3">
        <v>0</v>
      </c>
      <c r="AE470" s="3">
        <v>0</v>
      </c>
      <c r="AF470" s="3">
        <v>0</v>
      </c>
      <c r="AG470" s="3">
        <v>0</v>
      </c>
      <c r="AJ470" s="3">
        <f t="shared" si="21"/>
        <v>67.12</v>
      </c>
      <c r="AL470" s="3">
        <f>IFERROR(VLOOKUP(B470,Totalt!$B$1:$BD$409,MATCH("totalt tillförda bränslen:",Totalt!$B$1:$BC$1,0),FALSE),"")</f>
        <v>67.12</v>
      </c>
      <c r="AN470" s="3">
        <f t="shared" si="23"/>
        <v>0</v>
      </c>
    </row>
    <row r="471" spans="1:40" x14ac:dyDescent="0.25">
      <c r="B471" s="3" t="s">
        <v>478</v>
      </c>
      <c r="C471" s="3">
        <v>0</v>
      </c>
      <c r="D471" s="3">
        <v>0</v>
      </c>
      <c r="E471" s="3">
        <v>0</v>
      </c>
      <c r="F471" s="3">
        <v>0</v>
      </c>
      <c r="G471" s="3">
        <v>1.8</v>
      </c>
      <c r="H471" s="3">
        <v>0</v>
      </c>
      <c r="I471" s="3">
        <v>3.5890900000000001</v>
      </c>
      <c r="J471" s="3">
        <v>0</v>
      </c>
      <c r="K471" s="3">
        <v>0</v>
      </c>
      <c r="L471" s="3">
        <v>0</v>
      </c>
      <c r="M471" s="238">
        <v>0</v>
      </c>
      <c r="N471" s="3">
        <v>0</v>
      </c>
      <c r="O471" s="3">
        <v>0</v>
      </c>
      <c r="P471" s="238">
        <v>0</v>
      </c>
      <c r="Q471" s="240">
        <f t="shared" si="22"/>
        <v>0</v>
      </c>
      <c r="R471" s="3">
        <v>0</v>
      </c>
      <c r="S471" s="3">
        <v>0</v>
      </c>
      <c r="T471" s="3">
        <v>4.96</v>
      </c>
      <c r="U471" s="3">
        <v>0</v>
      </c>
      <c r="V471" s="3">
        <v>0</v>
      </c>
      <c r="W471" s="3">
        <v>65.616799999999998</v>
      </c>
      <c r="X471" s="3">
        <v>0.39</v>
      </c>
      <c r="Y471" s="3">
        <v>0</v>
      </c>
      <c r="Z471" s="3">
        <v>1.64</v>
      </c>
      <c r="AA471" s="3">
        <v>0</v>
      </c>
      <c r="AB471" s="3">
        <v>0</v>
      </c>
      <c r="AC471" s="3">
        <v>0</v>
      </c>
      <c r="AD471" s="3">
        <v>0</v>
      </c>
      <c r="AE471" s="3">
        <v>0</v>
      </c>
      <c r="AF471" s="3">
        <v>0</v>
      </c>
      <c r="AG471" s="3">
        <v>0</v>
      </c>
      <c r="AJ471" s="3">
        <f t="shared" si="21"/>
        <v>77.995890000000003</v>
      </c>
      <c r="AL471" s="3">
        <f>IFERROR(VLOOKUP(B471,Totalt!$B$1:$BD$409,MATCH("totalt tillförda bränslen:",Totalt!$B$1:$BC$1,0),FALSE),"")</f>
        <v>77.995890000000003</v>
      </c>
      <c r="AN471" s="3">
        <f t="shared" si="23"/>
        <v>0</v>
      </c>
    </row>
    <row r="472" spans="1:40" x14ac:dyDescent="0.25">
      <c r="B472" s="3" t="s">
        <v>479</v>
      </c>
      <c r="C472" s="3">
        <v>0</v>
      </c>
      <c r="D472" s="3">
        <v>0</v>
      </c>
      <c r="E472" s="3">
        <v>0</v>
      </c>
      <c r="F472" s="3">
        <v>9.5</v>
      </c>
      <c r="G472" s="3">
        <v>0</v>
      </c>
      <c r="H472" s="3">
        <v>0</v>
      </c>
      <c r="I472" s="3">
        <v>0.8</v>
      </c>
      <c r="J472" s="3">
        <v>0</v>
      </c>
      <c r="K472" s="3">
        <v>0</v>
      </c>
      <c r="L472" s="3">
        <v>42.3</v>
      </c>
      <c r="M472" s="238">
        <v>0</v>
      </c>
      <c r="N472" s="3">
        <v>0</v>
      </c>
      <c r="O472" s="3">
        <v>0</v>
      </c>
      <c r="P472" s="238">
        <v>0</v>
      </c>
      <c r="Q472" s="240">
        <f t="shared" si="22"/>
        <v>0</v>
      </c>
      <c r="R472" s="3">
        <v>0</v>
      </c>
      <c r="S472" s="3">
        <v>0</v>
      </c>
      <c r="T472" s="3">
        <v>13</v>
      </c>
      <c r="U472" s="3">
        <v>0</v>
      </c>
      <c r="V472" s="3">
        <v>0</v>
      </c>
      <c r="W472" s="3">
        <v>0</v>
      </c>
      <c r="X472" s="3">
        <v>2</v>
      </c>
      <c r="Y472" s="3">
        <v>0</v>
      </c>
      <c r="Z472" s="3">
        <v>0</v>
      </c>
      <c r="AA472" s="3">
        <v>0</v>
      </c>
      <c r="AB472" s="3">
        <v>0</v>
      </c>
      <c r="AC472" s="3">
        <v>0</v>
      </c>
      <c r="AD472" s="3">
        <v>0</v>
      </c>
      <c r="AE472" s="3">
        <v>0</v>
      </c>
      <c r="AF472" s="3">
        <v>0</v>
      </c>
      <c r="AG472" s="3">
        <v>0</v>
      </c>
      <c r="AJ472" s="3">
        <f t="shared" si="21"/>
        <v>67.599999999999994</v>
      </c>
      <c r="AL472" s="3">
        <f>IFERROR(VLOOKUP(B472,Totalt!$B$1:$BD$409,MATCH("totalt tillförda bränslen:",Totalt!$B$1:$BC$1,0),FALSE),"")</f>
        <v>67.599999999999994</v>
      </c>
      <c r="AN472" s="3">
        <f t="shared" si="23"/>
        <v>0</v>
      </c>
    </row>
    <row r="473" spans="1:40" x14ac:dyDescent="0.25">
      <c r="B473" s="3" t="s">
        <v>480</v>
      </c>
      <c r="C473" s="3">
        <v>0</v>
      </c>
      <c r="D473" s="3">
        <v>0</v>
      </c>
      <c r="E473" s="3">
        <v>0</v>
      </c>
      <c r="F473" s="3">
        <v>34.656399999999998</v>
      </c>
      <c r="G473" s="3">
        <v>0</v>
      </c>
      <c r="H473" s="3">
        <v>0</v>
      </c>
      <c r="I473" s="3">
        <v>0.26500000000000001</v>
      </c>
      <c r="J473" s="3">
        <v>0</v>
      </c>
      <c r="K473" s="3">
        <v>1.661</v>
      </c>
      <c r="L473" s="3">
        <v>72.213499999999996</v>
      </c>
      <c r="M473" s="238">
        <v>1.5947499999999999</v>
      </c>
      <c r="N473" s="3">
        <v>0</v>
      </c>
      <c r="O473" s="3">
        <v>0</v>
      </c>
      <c r="P473" s="238">
        <v>67.676000000000002</v>
      </c>
      <c r="Q473" s="240">
        <f t="shared" si="22"/>
        <v>33.838000000000001</v>
      </c>
      <c r="R473" s="3">
        <v>0</v>
      </c>
      <c r="S473" s="3">
        <v>18.1005</v>
      </c>
      <c r="T473" s="3">
        <v>11.007899999999999</v>
      </c>
      <c r="U473" s="3">
        <v>0</v>
      </c>
      <c r="V473" s="3">
        <v>0</v>
      </c>
      <c r="W473" s="3">
        <v>0</v>
      </c>
      <c r="X473" s="3">
        <v>8.2707499999999996</v>
      </c>
      <c r="Y473" s="3">
        <v>0</v>
      </c>
      <c r="Z473" s="3">
        <v>0</v>
      </c>
      <c r="AA473" s="3">
        <v>0</v>
      </c>
      <c r="AB473" s="3">
        <v>0</v>
      </c>
      <c r="AC473" s="3">
        <v>0</v>
      </c>
      <c r="AD473" s="3">
        <v>0</v>
      </c>
      <c r="AE473" s="3">
        <v>0</v>
      </c>
      <c r="AF473" s="3">
        <v>0</v>
      </c>
      <c r="AG473" s="3">
        <v>0</v>
      </c>
      <c r="AJ473" s="3">
        <f t="shared" si="21"/>
        <v>180.01304999999996</v>
      </c>
      <c r="AL473" s="3">
        <f>IFERROR(VLOOKUP(B473,Totalt!$B$1:$BD$409,MATCH("totalt tillförda bränslen:",Totalt!$B$1:$BC$1,0),FALSE),"")</f>
        <v>180.01304999999996</v>
      </c>
      <c r="AN473" s="3">
        <f t="shared" si="23"/>
        <v>0</v>
      </c>
    </row>
    <row r="474" spans="1:40" x14ac:dyDescent="0.25">
      <c r="B474" s="3" t="s">
        <v>481</v>
      </c>
      <c r="C474" s="3">
        <v>0</v>
      </c>
      <c r="D474" s="3">
        <v>0</v>
      </c>
      <c r="E474" s="3">
        <v>0</v>
      </c>
      <c r="F474" s="3">
        <v>0</v>
      </c>
      <c r="G474" s="3">
        <v>0</v>
      </c>
      <c r="H474" s="3">
        <v>0</v>
      </c>
      <c r="I474" s="3">
        <v>0.21</v>
      </c>
      <c r="J474" s="3">
        <v>5.82423</v>
      </c>
      <c r="K474" s="3">
        <v>0</v>
      </c>
      <c r="L474" s="3">
        <v>65.681200000000004</v>
      </c>
      <c r="M474" s="238">
        <v>8.4132999999999996</v>
      </c>
      <c r="N474" s="3">
        <v>0</v>
      </c>
      <c r="O474" s="3">
        <v>188.75399999999999</v>
      </c>
      <c r="P474" s="238">
        <v>92.471999999999994</v>
      </c>
      <c r="Q474" s="240">
        <f t="shared" si="22"/>
        <v>46.235999999999997</v>
      </c>
      <c r="R474" s="3">
        <v>0</v>
      </c>
      <c r="S474" s="3">
        <v>0</v>
      </c>
      <c r="T474" s="3">
        <v>0</v>
      </c>
      <c r="U474" s="3">
        <v>0</v>
      </c>
      <c r="V474" s="3">
        <v>0</v>
      </c>
      <c r="W474" s="3">
        <v>0</v>
      </c>
      <c r="X474" s="3">
        <v>13.4163</v>
      </c>
      <c r="Y474" s="3">
        <v>0</v>
      </c>
      <c r="Z474" s="3">
        <v>0</v>
      </c>
      <c r="AA474" s="3">
        <v>0</v>
      </c>
      <c r="AB474" s="3">
        <v>0</v>
      </c>
      <c r="AC474" s="3">
        <v>0</v>
      </c>
      <c r="AD474" s="3">
        <v>0</v>
      </c>
      <c r="AE474" s="3">
        <v>0</v>
      </c>
      <c r="AF474" s="3">
        <v>0</v>
      </c>
      <c r="AG474" s="3">
        <v>0</v>
      </c>
      <c r="AJ474" s="3">
        <f t="shared" si="21"/>
        <v>320.12172999999996</v>
      </c>
      <c r="AL474" s="3">
        <f>IFERROR(VLOOKUP(B474,Totalt!$B$1:$BD$409,MATCH("totalt tillförda bränslen:",Totalt!$B$1:$BC$1,0),FALSE),"")</f>
        <v>320.12172999999996</v>
      </c>
      <c r="AN474" s="3">
        <f t="shared" si="23"/>
        <v>0</v>
      </c>
    </row>
    <row r="475" spans="1:40" x14ac:dyDescent="0.25">
      <c r="B475" s="3" t="s">
        <v>482</v>
      </c>
      <c r="C475" s="3">
        <v>0</v>
      </c>
      <c r="D475" s="3">
        <v>0</v>
      </c>
      <c r="E475" s="3">
        <v>0</v>
      </c>
      <c r="F475" s="3">
        <v>0</v>
      </c>
      <c r="G475" s="3">
        <v>29.931000000000001</v>
      </c>
      <c r="H475" s="3">
        <v>0</v>
      </c>
      <c r="I475" s="3">
        <v>0.191</v>
      </c>
      <c r="J475" s="3">
        <v>0</v>
      </c>
      <c r="K475" s="3">
        <v>0</v>
      </c>
      <c r="L475" s="3">
        <v>0</v>
      </c>
      <c r="M475" s="238">
        <v>0</v>
      </c>
      <c r="N475" s="3">
        <v>0</v>
      </c>
      <c r="O475" s="3">
        <v>0</v>
      </c>
      <c r="P475" s="238">
        <v>0</v>
      </c>
      <c r="Q475" s="240">
        <f t="shared" si="22"/>
        <v>0</v>
      </c>
      <c r="R475" s="3">
        <v>0</v>
      </c>
      <c r="S475" s="3">
        <v>0</v>
      </c>
      <c r="T475" s="3">
        <v>0</v>
      </c>
      <c r="U475" s="3">
        <v>0</v>
      </c>
      <c r="V475" s="3">
        <v>0</v>
      </c>
      <c r="W475" s="3">
        <v>0</v>
      </c>
      <c r="X475" s="3">
        <v>0.53439999999999999</v>
      </c>
      <c r="Y475" s="3">
        <v>0</v>
      </c>
      <c r="Z475" s="3">
        <v>0</v>
      </c>
      <c r="AA475" s="3">
        <v>0</v>
      </c>
      <c r="AB475" s="3">
        <v>0</v>
      </c>
      <c r="AC475" s="3">
        <v>0</v>
      </c>
      <c r="AD475" s="3">
        <v>0</v>
      </c>
      <c r="AE475" s="3">
        <v>0</v>
      </c>
      <c r="AF475" s="3">
        <v>0</v>
      </c>
      <c r="AG475" s="3">
        <v>0</v>
      </c>
      <c r="AJ475" s="3">
        <f t="shared" si="21"/>
        <v>30.656400000000001</v>
      </c>
      <c r="AL475" s="3">
        <f>IFERROR(VLOOKUP(B475,Totalt!$B$1:$BD$409,MATCH("totalt tillförda bränslen:",Totalt!$B$1:$BC$1,0),FALSE),"")</f>
        <v>30.656400000000001</v>
      </c>
      <c r="AN475" s="3">
        <f t="shared" si="23"/>
        <v>0</v>
      </c>
    </row>
    <row r="476" spans="1:40" x14ac:dyDescent="0.25">
      <c r="B476" s="3" t="s">
        <v>483</v>
      </c>
      <c r="C476" s="3">
        <v>0</v>
      </c>
      <c r="D476" s="3">
        <v>0</v>
      </c>
      <c r="E476" s="3">
        <v>0</v>
      </c>
      <c r="F476" s="3">
        <v>0</v>
      </c>
      <c r="G476" s="3">
        <v>0</v>
      </c>
      <c r="H476" s="3">
        <v>0</v>
      </c>
      <c r="I476" s="3">
        <v>0</v>
      </c>
      <c r="J476" s="3">
        <v>0</v>
      </c>
      <c r="K476" s="3">
        <v>0</v>
      </c>
      <c r="L476" s="3">
        <v>0</v>
      </c>
      <c r="M476" s="238">
        <v>0</v>
      </c>
      <c r="N476" s="3">
        <v>0</v>
      </c>
      <c r="O476" s="3">
        <v>0</v>
      </c>
      <c r="P476" s="238">
        <v>0</v>
      </c>
      <c r="Q476" s="240">
        <f t="shared" si="22"/>
        <v>0</v>
      </c>
      <c r="R476" s="3">
        <v>0</v>
      </c>
      <c r="S476" s="3">
        <v>0</v>
      </c>
      <c r="T476" s="3">
        <v>0</v>
      </c>
      <c r="U476" s="3">
        <v>0</v>
      </c>
      <c r="V476" s="3">
        <v>0</v>
      </c>
      <c r="W476" s="3">
        <v>0</v>
      </c>
      <c r="X476" s="3">
        <v>0.2</v>
      </c>
      <c r="Y476" s="3">
        <v>0</v>
      </c>
      <c r="Z476" s="3">
        <v>21.3</v>
      </c>
      <c r="AA476" s="3">
        <v>0</v>
      </c>
      <c r="AB476" s="3">
        <v>0</v>
      </c>
      <c r="AC476" s="3">
        <v>0</v>
      </c>
      <c r="AD476" s="3">
        <v>0</v>
      </c>
      <c r="AE476" s="3">
        <v>0</v>
      </c>
      <c r="AF476" s="3">
        <v>0</v>
      </c>
      <c r="AG476" s="3">
        <v>0</v>
      </c>
      <c r="AJ476" s="3">
        <f t="shared" si="21"/>
        <v>21.5</v>
      </c>
      <c r="AL476" s="3">
        <f>IFERROR(VLOOKUP(B476,Totalt!$B$1:$BD$409,MATCH("totalt tillförda bränslen:",Totalt!$B$1:$BC$1,0),FALSE),"")</f>
        <v>21.5</v>
      </c>
      <c r="AN476" s="3">
        <f t="shared" si="23"/>
        <v>0</v>
      </c>
    </row>
    <row r="477" spans="1:40" x14ac:dyDescent="0.25">
      <c r="B477" s="3" t="s">
        <v>484</v>
      </c>
      <c r="C477" s="3">
        <v>0</v>
      </c>
      <c r="D477" s="3">
        <v>1011.91</v>
      </c>
      <c r="E477" s="3">
        <v>0</v>
      </c>
      <c r="F477" s="3">
        <v>0</v>
      </c>
      <c r="G477" s="3">
        <v>0</v>
      </c>
      <c r="H477" s="3">
        <v>56.3</v>
      </c>
      <c r="I477" s="3">
        <v>22.520700000000001</v>
      </c>
      <c r="J477" s="3">
        <v>0</v>
      </c>
      <c r="K477" s="3">
        <v>12.3942</v>
      </c>
      <c r="L477" s="3">
        <v>0</v>
      </c>
      <c r="M477" s="238">
        <v>4.6132299999999997</v>
      </c>
      <c r="N477" s="3">
        <v>0</v>
      </c>
      <c r="O477" s="3">
        <v>0</v>
      </c>
      <c r="P477" s="238">
        <v>279</v>
      </c>
      <c r="Q477" s="240">
        <f t="shared" si="22"/>
        <v>139.5</v>
      </c>
      <c r="R477" s="3">
        <v>0</v>
      </c>
      <c r="S477" s="3">
        <v>0</v>
      </c>
      <c r="T477" s="3">
        <v>0</v>
      </c>
      <c r="U477" s="3">
        <v>0</v>
      </c>
      <c r="V477" s="3">
        <v>0</v>
      </c>
      <c r="W477" s="3">
        <v>312.27199999999999</v>
      </c>
      <c r="X477" s="3">
        <v>46.513199999999998</v>
      </c>
      <c r="Y477" s="3">
        <v>0</v>
      </c>
      <c r="Z477" s="3">
        <v>88.233000000000004</v>
      </c>
      <c r="AA477" s="3">
        <v>0</v>
      </c>
      <c r="AB477" s="3">
        <v>28.3</v>
      </c>
      <c r="AC477" s="3">
        <v>97.7</v>
      </c>
      <c r="AD477" s="3">
        <v>0</v>
      </c>
      <c r="AE477" s="3">
        <v>0</v>
      </c>
      <c r="AF477" s="3">
        <v>0</v>
      </c>
      <c r="AG477" s="3">
        <v>3.2588699999999999</v>
      </c>
      <c r="AJ477" s="3">
        <f t="shared" si="21"/>
        <v>1818.9019699999999</v>
      </c>
      <c r="AL477" s="3">
        <f>IFERROR(VLOOKUP(B477,Totalt!$B$1:$BD$409,MATCH("totalt tillförda bränslen:",Totalt!$B$1:$BC$1,0),FALSE),"")</f>
        <v>1818.9019699999999</v>
      </c>
      <c r="AN477" s="3">
        <f t="shared" si="23"/>
        <v>0</v>
      </c>
    </row>
    <row r="478" spans="1:40" x14ac:dyDescent="0.25">
      <c r="B478" s="3" t="s">
        <v>485</v>
      </c>
      <c r="C478" s="3">
        <v>0</v>
      </c>
      <c r="D478" s="3">
        <v>0</v>
      </c>
      <c r="E478" s="3">
        <v>0</v>
      </c>
      <c r="F478" s="3">
        <v>0</v>
      </c>
      <c r="G478" s="3">
        <v>32.5</v>
      </c>
      <c r="H478" s="3">
        <v>0</v>
      </c>
      <c r="I478" s="3">
        <v>0.05</v>
      </c>
      <c r="J478" s="3">
        <v>0</v>
      </c>
      <c r="K478" s="3">
        <v>0</v>
      </c>
      <c r="L478" s="3">
        <v>0</v>
      </c>
      <c r="M478" s="238">
        <v>0</v>
      </c>
      <c r="N478" s="3">
        <v>0</v>
      </c>
      <c r="O478" s="3">
        <v>0</v>
      </c>
      <c r="P478" s="238">
        <v>0</v>
      </c>
      <c r="Q478" s="240">
        <f t="shared" si="22"/>
        <v>0</v>
      </c>
      <c r="R478" s="3">
        <v>114</v>
      </c>
      <c r="S478" s="3">
        <v>0</v>
      </c>
      <c r="T478" s="3">
        <v>0</v>
      </c>
      <c r="U478" s="3">
        <v>0</v>
      </c>
      <c r="V478" s="3">
        <v>0</v>
      </c>
      <c r="W478" s="3">
        <v>0</v>
      </c>
      <c r="X478" s="3">
        <v>1.1000000000000001</v>
      </c>
      <c r="Y478" s="3">
        <v>0</v>
      </c>
      <c r="Z478" s="3">
        <v>0</v>
      </c>
      <c r="AA478" s="3">
        <v>0</v>
      </c>
      <c r="AB478" s="3">
        <v>0</v>
      </c>
      <c r="AC478" s="3">
        <v>0</v>
      </c>
      <c r="AD478" s="3">
        <v>0</v>
      </c>
      <c r="AE478" s="3">
        <v>0</v>
      </c>
      <c r="AF478" s="3">
        <v>0</v>
      </c>
      <c r="AG478" s="3">
        <v>0</v>
      </c>
      <c r="AJ478" s="3">
        <f t="shared" si="21"/>
        <v>147.65</v>
      </c>
      <c r="AL478" s="3">
        <f>IFERROR(VLOOKUP(B478,Totalt!$B$1:$BD$409,MATCH("totalt tillförda bränslen:",Totalt!$B$1:$BC$1,0),FALSE),"")</f>
        <v>147.65</v>
      </c>
      <c r="AN478" s="3">
        <f t="shared" si="23"/>
        <v>0</v>
      </c>
    </row>
    <row r="479" spans="1:40" x14ac:dyDescent="0.25">
      <c r="B479" s="3" t="s">
        <v>486</v>
      </c>
      <c r="C479" s="3">
        <v>0</v>
      </c>
      <c r="D479" s="3">
        <v>0</v>
      </c>
      <c r="E479" s="3">
        <v>0</v>
      </c>
      <c r="F479" s="3">
        <v>0</v>
      </c>
      <c r="G479" s="3">
        <v>0</v>
      </c>
      <c r="H479" s="3">
        <v>0</v>
      </c>
      <c r="I479" s="3">
        <v>3.57</v>
      </c>
      <c r="J479" s="3">
        <v>0</v>
      </c>
      <c r="K479" s="3">
        <v>0</v>
      </c>
      <c r="L479" s="3">
        <v>5.83</v>
      </c>
      <c r="M479" s="238">
        <v>0</v>
      </c>
      <c r="N479" s="3">
        <v>0</v>
      </c>
      <c r="O479" s="3">
        <v>0</v>
      </c>
      <c r="P479" s="238">
        <v>0.8</v>
      </c>
      <c r="Q479" s="240">
        <f t="shared" si="22"/>
        <v>0.4</v>
      </c>
      <c r="R479" s="3">
        <v>0</v>
      </c>
      <c r="S479" s="3">
        <v>0</v>
      </c>
      <c r="T479" s="3">
        <v>0</v>
      </c>
      <c r="U479" s="3">
        <v>0</v>
      </c>
      <c r="V479" s="3">
        <v>0</v>
      </c>
      <c r="W479" s="3">
        <v>15.53</v>
      </c>
      <c r="X479" s="3">
        <v>0.67</v>
      </c>
      <c r="Y479" s="3">
        <v>0</v>
      </c>
      <c r="Z479" s="3">
        <v>7.73</v>
      </c>
      <c r="AA479" s="3">
        <v>0</v>
      </c>
      <c r="AB479" s="3">
        <v>0</v>
      </c>
      <c r="AC479" s="3">
        <v>0</v>
      </c>
      <c r="AD479" s="3">
        <v>0</v>
      </c>
      <c r="AE479" s="3">
        <v>0</v>
      </c>
      <c r="AF479" s="3">
        <v>0</v>
      </c>
      <c r="AG479" s="3">
        <v>0</v>
      </c>
      <c r="AJ479" s="3">
        <f t="shared" si="21"/>
        <v>33.730000000000004</v>
      </c>
      <c r="AL479" s="3">
        <f>IFERROR(VLOOKUP(B479,Totalt!$B$1:$BD$409,MATCH("totalt tillförda bränslen:",Totalt!$B$1:$BC$1,0),FALSE),"")</f>
        <v>33.730000000000004</v>
      </c>
      <c r="AN479" s="3">
        <f t="shared" si="23"/>
        <v>0</v>
      </c>
    </row>
    <row r="480" spans="1:40" x14ac:dyDescent="0.25">
      <c r="A480" s="3" t="s">
        <v>487</v>
      </c>
      <c r="Q480" s="240">
        <f t="shared" si="22"/>
        <v>0</v>
      </c>
      <c r="AJ480" s="3">
        <f t="shared" si="21"/>
        <v>0</v>
      </c>
      <c r="AL480" s="3" t="str">
        <f>IFERROR(VLOOKUP(B480,Totalt!$B$1:$BD$409,MATCH("totalt tillförda bränslen:",Totalt!$B$1:$BC$1,0),FALSE),"")</f>
        <v/>
      </c>
      <c r="AN480" s="3" t="str">
        <f t="shared" si="23"/>
        <v/>
      </c>
    </row>
    <row r="481" spans="1:40" x14ac:dyDescent="0.25">
      <c r="B481" s="3" t="s">
        <v>488</v>
      </c>
      <c r="C481" s="3">
        <v>0</v>
      </c>
      <c r="D481" s="3">
        <v>0</v>
      </c>
      <c r="E481" s="3">
        <v>0</v>
      </c>
      <c r="F481" s="3">
        <v>0</v>
      </c>
      <c r="G481" s="3">
        <v>0</v>
      </c>
      <c r="H481" s="3">
        <v>0</v>
      </c>
      <c r="I481" s="3">
        <v>0.4</v>
      </c>
      <c r="J481" s="3">
        <v>0</v>
      </c>
      <c r="K481" s="3">
        <v>0</v>
      </c>
      <c r="L481" s="3">
        <v>0</v>
      </c>
      <c r="M481" s="238">
        <v>0</v>
      </c>
      <c r="N481" s="3">
        <v>0</v>
      </c>
      <c r="O481" s="3">
        <v>0</v>
      </c>
      <c r="P481" s="238">
        <v>0</v>
      </c>
      <c r="Q481" s="240">
        <f t="shared" si="22"/>
        <v>0</v>
      </c>
      <c r="R481" s="3">
        <v>0</v>
      </c>
      <c r="S481" s="3">
        <v>0</v>
      </c>
      <c r="T481" s="3">
        <v>4.5</v>
      </c>
      <c r="U481" s="3">
        <v>0</v>
      </c>
      <c r="V481" s="3">
        <v>0</v>
      </c>
      <c r="W481" s="3">
        <v>0</v>
      </c>
      <c r="X481" s="3">
        <v>0.1</v>
      </c>
      <c r="Y481" s="3">
        <v>0</v>
      </c>
      <c r="Z481" s="3">
        <v>0</v>
      </c>
      <c r="AA481" s="3">
        <v>0</v>
      </c>
      <c r="AB481" s="3">
        <v>0</v>
      </c>
      <c r="AC481" s="3">
        <v>0</v>
      </c>
      <c r="AD481" s="3">
        <v>0</v>
      </c>
      <c r="AE481" s="3">
        <v>0</v>
      </c>
      <c r="AF481" s="3">
        <v>0</v>
      </c>
      <c r="AG481" s="3">
        <v>3.1764700000000001</v>
      </c>
      <c r="AJ481" s="3">
        <f t="shared" si="21"/>
        <v>8.1764700000000001</v>
      </c>
      <c r="AL481" s="3">
        <f>IFERROR(VLOOKUP(B481,Totalt!$B$1:$BD$409,MATCH("totalt tillförda bränslen:",Totalt!$B$1:$BC$1,0),FALSE),"")</f>
        <v>8.1764700000000001</v>
      </c>
      <c r="AN481" s="3">
        <f t="shared" si="23"/>
        <v>0</v>
      </c>
    </row>
    <row r="482" spans="1:40" x14ac:dyDescent="0.25">
      <c r="B482" s="3" t="s">
        <v>489</v>
      </c>
      <c r="C482" s="3">
        <v>0</v>
      </c>
      <c r="D482" s="3">
        <v>0</v>
      </c>
      <c r="E482" s="3">
        <v>0</v>
      </c>
      <c r="F482" s="3">
        <v>0</v>
      </c>
      <c r="G482" s="3">
        <v>0</v>
      </c>
      <c r="H482" s="3">
        <v>0</v>
      </c>
      <c r="I482" s="3">
        <v>0.4</v>
      </c>
      <c r="J482" s="3">
        <v>0</v>
      </c>
      <c r="K482" s="3">
        <v>0</v>
      </c>
      <c r="L482" s="3">
        <v>0</v>
      </c>
      <c r="M482" s="238">
        <v>0</v>
      </c>
      <c r="N482" s="3">
        <v>0</v>
      </c>
      <c r="O482" s="3">
        <v>0</v>
      </c>
      <c r="P482" s="238">
        <v>0</v>
      </c>
      <c r="Q482" s="240">
        <f t="shared" si="22"/>
        <v>0</v>
      </c>
      <c r="R482" s="3">
        <v>0</v>
      </c>
      <c r="S482" s="3">
        <v>0</v>
      </c>
      <c r="T482" s="3">
        <v>4.5999999999999996</v>
      </c>
      <c r="U482" s="3">
        <v>0</v>
      </c>
      <c r="V482" s="3">
        <v>0</v>
      </c>
      <c r="W482" s="3">
        <v>0</v>
      </c>
      <c r="X482" s="3">
        <v>0.1</v>
      </c>
      <c r="Y482" s="3">
        <v>0</v>
      </c>
      <c r="Z482" s="3">
        <v>0</v>
      </c>
      <c r="AA482" s="3">
        <v>0</v>
      </c>
      <c r="AB482" s="3">
        <v>0</v>
      </c>
      <c r="AC482" s="3">
        <v>0</v>
      </c>
      <c r="AD482" s="3">
        <v>0</v>
      </c>
      <c r="AE482" s="3">
        <v>0</v>
      </c>
      <c r="AF482" s="3">
        <v>0</v>
      </c>
      <c r="AG482" s="3">
        <v>0</v>
      </c>
      <c r="AJ482" s="3">
        <f t="shared" si="21"/>
        <v>5.0999999999999996</v>
      </c>
      <c r="AL482" s="3">
        <f>IFERROR(VLOOKUP(B482,Totalt!$B$1:$BD$409,MATCH("totalt tillförda bränslen:",Totalt!$B$1:$BC$1,0),FALSE),"")</f>
        <v>5.0999999999999996</v>
      </c>
      <c r="AN482" s="3">
        <f t="shared" si="23"/>
        <v>0</v>
      </c>
    </row>
    <row r="483" spans="1:40" x14ac:dyDescent="0.25">
      <c r="B483" s="3" t="s">
        <v>490</v>
      </c>
      <c r="C483" s="3">
        <v>0</v>
      </c>
      <c r="D483" s="3">
        <v>0.60340899999999997</v>
      </c>
      <c r="E483" s="3">
        <v>2.1</v>
      </c>
      <c r="F483" s="3">
        <v>8.4426199999999998</v>
      </c>
      <c r="G483" s="3">
        <v>0</v>
      </c>
      <c r="H483" s="3">
        <v>0</v>
      </c>
      <c r="I483" s="3">
        <v>3.9340700000000002</v>
      </c>
      <c r="J483" s="3">
        <v>0</v>
      </c>
      <c r="K483" s="3">
        <v>0</v>
      </c>
      <c r="L483" s="3">
        <v>15.6854</v>
      </c>
      <c r="M483" s="238">
        <v>2.8563499999999999</v>
      </c>
      <c r="N483" s="3">
        <v>0</v>
      </c>
      <c r="O483" s="3">
        <v>73.555899999999994</v>
      </c>
      <c r="P483" s="238">
        <v>36.6</v>
      </c>
      <c r="Q483" s="240">
        <f t="shared" si="22"/>
        <v>18.3</v>
      </c>
      <c r="R483" s="3">
        <v>0</v>
      </c>
      <c r="S483" s="3">
        <v>0</v>
      </c>
      <c r="T483" s="3">
        <v>20.8428</v>
      </c>
      <c r="U483" s="3">
        <v>0</v>
      </c>
      <c r="V483" s="3">
        <v>0</v>
      </c>
      <c r="W483" s="3">
        <v>0</v>
      </c>
      <c r="X483" s="3">
        <v>4.3563499999999999</v>
      </c>
      <c r="Y483" s="3">
        <v>0.5</v>
      </c>
      <c r="Z483" s="3">
        <v>0</v>
      </c>
      <c r="AA483" s="3">
        <v>0</v>
      </c>
      <c r="AB483" s="3">
        <v>0</v>
      </c>
      <c r="AC483" s="3">
        <v>0</v>
      </c>
      <c r="AD483" s="3">
        <v>0</v>
      </c>
      <c r="AE483" s="3">
        <v>0</v>
      </c>
      <c r="AF483" s="3">
        <v>0</v>
      </c>
      <c r="AG483" s="3">
        <v>0</v>
      </c>
      <c r="AJ483" s="3">
        <f t="shared" si="21"/>
        <v>148.32054900000003</v>
      </c>
      <c r="AL483" s="3">
        <f>IFERROR(VLOOKUP(B483,Totalt!$B$1:$BD$409,MATCH("totalt tillförda bränslen:",Totalt!$B$1:$BC$1,0),FALSE),"")</f>
        <v>148.320549</v>
      </c>
      <c r="AN483" s="3">
        <f t="shared" si="23"/>
        <v>2.8421709430404007E-14</v>
      </c>
    </row>
    <row r="484" spans="1:40" x14ac:dyDescent="0.25">
      <c r="A484" s="3" t="s">
        <v>491</v>
      </c>
      <c r="Q484" s="240">
        <f t="shared" si="22"/>
        <v>0</v>
      </c>
      <c r="AJ484" s="3">
        <f t="shared" si="21"/>
        <v>0</v>
      </c>
      <c r="AL484" s="3" t="str">
        <f>IFERROR(VLOOKUP(B484,Totalt!$B$1:$BD$409,MATCH("totalt tillförda bränslen:",Totalt!$B$1:$BC$1,0),FALSE),"")</f>
        <v/>
      </c>
      <c r="AN484" s="3" t="str">
        <f t="shared" si="23"/>
        <v/>
      </c>
    </row>
    <row r="485" spans="1:40" x14ac:dyDescent="0.25">
      <c r="B485" s="3" t="s">
        <v>492</v>
      </c>
      <c r="C485" s="3">
        <v>0</v>
      </c>
      <c r="D485" s="3">
        <v>0</v>
      </c>
      <c r="E485" s="3">
        <v>0</v>
      </c>
      <c r="F485" s="3">
        <v>0</v>
      </c>
      <c r="G485" s="3">
        <v>0</v>
      </c>
      <c r="H485" s="3">
        <v>0</v>
      </c>
      <c r="I485" s="3">
        <v>0</v>
      </c>
      <c r="J485" s="3">
        <v>0</v>
      </c>
      <c r="K485" s="3">
        <v>0</v>
      </c>
      <c r="L485" s="3">
        <v>0</v>
      </c>
      <c r="M485" s="238">
        <v>0</v>
      </c>
      <c r="N485" s="3">
        <v>0</v>
      </c>
      <c r="O485" s="3">
        <v>0</v>
      </c>
      <c r="P485" s="238">
        <v>0</v>
      </c>
      <c r="Q485" s="240">
        <f t="shared" si="22"/>
        <v>0</v>
      </c>
      <c r="R485" s="3">
        <v>0</v>
      </c>
      <c r="S485" s="3">
        <v>0</v>
      </c>
      <c r="T485" s="3">
        <v>0</v>
      </c>
      <c r="U485" s="3">
        <v>0</v>
      </c>
      <c r="V485" s="3">
        <v>0</v>
      </c>
      <c r="W485" s="3">
        <v>0</v>
      </c>
      <c r="X485" s="3">
        <v>0.13197</v>
      </c>
      <c r="Y485" s="3">
        <v>0</v>
      </c>
      <c r="Z485" s="3">
        <v>0</v>
      </c>
      <c r="AA485" s="3">
        <v>0</v>
      </c>
      <c r="AB485" s="3">
        <v>0</v>
      </c>
      <c r="AC485" s="3">
        <v>0</v>
      </c>
      <c r="AD485" s="3">
        <v>0</v>
      </c>
      <c r="AE485" s="3">
        <v>0</v>
      </c>
      <c r="AF485" s="3">
        <v>0</v>
      </c>
      <c r="AG485" s="3">
        <v>6.2988499999999998</v>
      </c>
      <c r="AJ485" s="3">
        <f t="shared" si="21"/>
        <v>6.4308199999999998</v>
      </c>
      <c r="AL485" s="3">
        <f>IFERROR(VLOOKUP(B485,Totalt!$B$1:$BD$409,MATCH("totalt tillförda bränslen:",Totalt!$B$1:$BC$1,0),FALSE),"")</f>
        <v>6.4308199999999998</v>
      </c>
      <c r="AN485" s="3">
        <f t="shared" si="23"/>
        <v>0</v>
      </c>
    </row>
    <row r="486" spans="1:40" x14ac:dyDescent="0.25">
      <c r="B486" s="3" t="s">
        <v>493</v>
      </c>
      <c r="C486" s="3">
        <v>0</v>
      </c>
      <c r="D486" s="3">
        <v>0</v>
      </c>
      <c r="E486" s="3">
        <v>0</v>
      </c>
      <c r="F486" s="3">
        <v>0</v>
      </c>
      <c r="G486" s="3">
        <v>0.17199999999999999</v>
      </c>
      <c r="H486" s="3">
        <v>0</v>
      </c>
      <c r="I486" s="3">
        <v>0</v>
      </c>
      <c r="J486" s="3">
        <v>0</v>
      </c>
      <c r="K486" s="3">
        <v>0</v>
      </c>
      <c r="L486" s="3">
        <v>0</v>
      </c>
      <c r="M486" s="238">
        <v>0</v>
      </c>
      <c r="N486" s="3">
        <v>0</v>
      </c>
      <c r="O486" s="3">
        <v>0</v>
      </c>
      <c r="P486" s="238">
        <v>0</v>
      </c>
      <c r="Q486" s="240">
        <f t="shared" si="22"/>
        <v>0</v>
      </c>
      <c r="R486" s="3">
        <v>0</v>
      </c>
      <c r="S486" s="3">
        <v>0</v>
      </c>
      <c r="T486" s="3">
        <v>4.7389999999999999</v>
      </c>
      <c r="U486" s="3">
        <v>0</v>
      </c>
      <c r="V486" s="3">
        <v>0</v>
      </c>
      <c r="W486" s="3">
        <v>0</v>
      </c>
      <c r="X486" s="3">
        <v>0.1</v>
      </c>
      <c r="Y486" s="3">
        <v>0</v>
      </c>
      <c r="Z486" s="3">
        <v>0</v>
      </c>
      <c r="AA486" s="3">
        <v>0</v>
      </c>
      <c r="AB486" s="3">
        <v>0</v>
      </c>
      <c r="AC486" s="3">
        <v>0</v>
      </c>
      <c r="AD486" s="3">
        <v>0</v>
      </c>
      <c r="AE486" s="3">
        <v>0</v>
      </c>
      <c r="AF486" s="3">
        <v>0</v>
      </c>
      <c r="AG486" s="3">
        <v>0</v>
      </c>
      <c r="AJ486" s="3">
        <f t="shared" si="21"/>
        <v>5.0109999999999992</v>
      </c>
      <c r="AL486" s="3">
        <f>IFERROR(VLOOKUP(B486,Totalt!$B$1:$BD$409,MATCH("totalt tillförda bränslen:",Totalt!$B$1:$BC$1,0),FALSE),"")</f>
        <v>5.0109999999999992</v>
      </c>
      <c r="AN486" s="3">
        <f t="shared" si="23"/>
        <v>0</v>
      </c>
    </row>
    <row r="487" spans="1:40" x14ac:dyDescent="0.25">
      <c r="B487" s="3" t="s">
        <v>494</v>
      </c>
      <c r="C487" s="3">
        <v>0</v>
      </c>
      <c r="D487" s="3">
        <v>0</v>
      </c>
      <c r="E487" s="3">
        <v>0</v>
      </c>
      <c r="F487" s="3">
        <v>0</v>
      </c>
      <c r="G487" s="3">
        <v>1.9E-2</v>
      </c>
      <c r="H487" s="3">
        <v>0</v>
      </c>
      <c r="I487" s="3">
        <v>0</v>
      </c>
      <c r="J487" s="3">
        <v>0</v>
      </c>
      <c r="K487" s="3">
        <v>0</v>
      </c>
      <c r="L487" s="3">
        <v>0</v>
      </c>
      <c r="M487" s="238">
        <v>0</v>
      </c>
      <c r="N487" s="3">
        <v>0</v>
      </c>
      <c r="O487" s="3">
        <v>0</v>
      </c>
      <c r="P487" s="238">
        <v>0</v>
      </c>
      <c r="Q487" s="240">
        <f t="shared" si="22"/>
        <v>0</v>
      </c>
      <c r="R487" s="3">
        <v>0</v>
      </c>
      <c r="S487" s="3">
        <v>0</v>
      </c>
      <c r="T487" s="3">
        <v>0</v>
      </c>
      <c r="U487" s="3">
        <v>0</v>
      </c>
      <c r="V487" s="3">
        <v>0</v>
      </c>
      <c r="W487" s="3">
        <v>0</v>
      </c>
      <c r="X487" s="3">
        <v>0.15</v>
      </c>
      <c r="Y487" s="3">
        <v>0</v>
      </c>
      <c r="Z487" s="3">
        <v>0</v>
      </c>
      <c r="AA487" s="3">
        <v>0</v>
      </c>
      <c r="AB487" s="3">
        <v>0</v>
      </c>
      <c r="AC487" s="3">
        <v>0</v>
      </c>
      <c r="AD487" s="3">
        <v>0</v>
      </c>
      <c r="AE487" s="3">
        <v>0</v>
      </c>
      <c r="AF487" s="3">
        <v>0</v>
      </c>
      <c r="AG487" s="3">
        <v>8.5210000000000008</v>
      </c>
      <c r="AJ487" s="3">
        <f t="shared" si="21"/>
        <v>8.6900000000000013</v>
      </c>
      <c r="AL487" s="3">
        <f>IFERROR(VLOOKUP(B487,Totalt!$B$1:$BD$409,MATCH("totalt tillförda bränslen:",Totalt!$B$1:$BC$1,0),FALSE),"")</f>
        <v>8.6900000000000013</v>
      </c>
      <c r="AN487" s="3">
        <f t="shared" si="23"/>
        <v>0</v>
      </c>
    </row>
    <row r="488" spans="1:40" x14ac:dyDescent="0.25">
      <c r="B488" s="3" t="s">
        <v>495</v>
      </c>
      <c r="C488" s="3">
        <v>0</v>
      </c>
      <c r="D488" s="3">
        <v>0</v>
      </c>
      <c r="E488" s="3">
        <v>0</v>
      </c>
      <c r="F488" s="3">
        <v>0</v>
      </c>
      <c r="G488" s="3">
        <v>0.19</v>
      </c>
      <c r="H488" s="3">
        <v>0</v>
      </c>
      <c r="I488" s="3">
        <v>0</v>
      </c>
      <c r="J488" s="3">
        <v>0</v>
      </c>
      <c r="K488" s="3">
        <v>0</v>
      </c>
      <c r="L488" s="3">
        <v>0</v>
      </c>
      <c r="M488" s="238">
        <v>0</v>
      </c>
      <c r="N488" s="3">
        <v>0</v>
      </c>
      <c r="O488" s="3">
        <v>0</v>
      </c>
      <c r="P488" s="238">
        <v>0</v>
      </c>
      <c r="Q488" s="240">
        <f t="shared" si="22"/>
        <v>0</v>
      </c>
      <c r="R488" s="3">
        <v>0</v>
      </c>
      <c r="S488" s="3">
        <v>0</v>
      </c>
      <c r="T488" s="3">
        <v>0</v>
      </c>
      <c r="U488" s="3">
        <v>0</v>
      </c>
      <c r="V488" s="3">
        <v>0</v>
      </c>
      <c r="W488" s="3">
        <v>0</v>
      </c>
      <c r="X488" s="3">
        <v>0.2</v>
      </c>
      <c r="Y488" s="3">
        <v>0</v>
      </c>
      <c r="Z488" s="3">
        <v>0</v>
      </c>
      <c r="AA488" s="3">
        <v>0</v>
      </c>
      <c r="AB488" s="3">
        <v>0</v>
      </c>
      <c r="AC488" s="3">
        <v>0</v>
      </c>
      <c r="AD488" s="3">
        <v>0</v>
      </c>
      <c r="AE488" s="3">
        <v>0</v>
      </c>
      <c r="AF488" s="3">
        <v>0</v>
      </c>
      <c r="AG488" s="3">
        <v>10.851000000000001</v>
      </c>
      <c r="AJ488" s="3">
        <f t="shared" si="21"/>
        <v>11.241000000000001</v>
      </c>
      <c r="AL488" s="3">
        <f>IFERROR(VLOOKUP(B488,Totalt!$B$1:$BD$409,MATCH("totalt tillförda bränslen:",Totalt!$B$1:$BC$1,0),FALSE),"")</f>
        <v>11.241</v>
      </c>
      <c r="AN488" s="3">
        <f t="shared" si="23"/>
        <v>1.7763568394002505E-15</v>
      </c>
    </row>
    <row r="489" spans="1:40" x14ac:dyDescent="0.25">
      <c r="B489" s="3" t="s">
        <v>496</v>
      </c>
      <c r="C489" s="3">
        <v>0</v>
      </c>
      <c r="D489" s="3">
        <v>0</v>
      </c>
      <c r="E489" s="3">
        <v>3.47</v>
      </c>
      <c r="F489" s="3">
        <v>13.742000000000001</v>
      </c>
      <c r="G489" s="3">
        <v>5.33</v>
      </c>
      <c r="H489" s="3">
        <v>0</v>
      </c>
      <c r="I489" s="3">
        <v>2.11</v>
      </c>
      <c r="J489" s="3">
        <v>0.39700000000000002</v>
      </c>
      <c r="K489" s="3">
        <v>0</v>
      </c>
      <c r="L489" s="3">
        <v>0.73960000000000004</v>
      </c>
      <c r="M489" s="238">
        <v>0</v>
      </c>
      <c r="N489" s="3">
        <v>0</v>
      </c>
      <c r="O489" s="3">
        <v>0</v>
      </c>
      <c r="P489" s="238">
        <v>20.82</v>
      </c>
      <c r="Q489" s="240">
        <f t="shared" si="22"/>
        <v>10.41</v>
      </c>
      <c r="R489" s="3">
        <v>0</v>
      </c>
      <c r="S489" s="3">
        <v>24.212</v>
      </c>
      <c r="T489" s="3">
        <v>29.92</v>
      </c>
      <c r="U489" s="3">
        <v>0</v>
      </c>
      <c r="V489" s="3">
        <v>0</v>
      </c>
      <c r="W489" s="3">
        <v>0</v>
      </c>
      <c r="X489" s="3">
        <v>1.8</v>
      </c>
      <c r="Y489" s="3">
        <v>0</v>
      </c>
      <c r="Z489" s="3">
        <v>0</v>
      </c>
      <c r="AA489" s="3">
        <v>0</v>
      </c>
      <c r="AB489" s="3">
        <v>0</v>
      </c>
      <c r="AC489" s="3">
        <v>0</v>
      </c>
      <c r="AD489" s="3">
        <v>0</v>
      </c>
      <c r="AE489" s="3">
        <v>0</v>
      </c>
      <c r="AF489" s="3">
        <v>0</v>
      </c>
      <c r="AG489" s="3">
        <v>23.067</v>
      </c>
      <c r="AJ489" s="3">
        <f t="shared" si="21"/>
        <v>115.19759999999999</v>
      </c>
      <c r="AL489" s="3">
        <f>IFERROR(VLOOKUP(B489,Totalt!$B$1:$BD$409,MATCH("totalt tillförda bränslen:",Totalt!$B$1:$BC$1,0),FALSE),"")</f>
        <v>115.19759999999999</v>
      </c>
      <c r="AN489" s="3">
        <f t="shared" si="23"/>
        <v>0</v>
      </c>
    </row>
    <row r="490" spans="1:40" x14ac:dyDescent="0.25">
      <c r="A490" s="3" t="s">
        <v>497</v>
      </c>
      <c r="Q490" s="240">
        <f t="shared" si="22"/>
        <v>0</v>
      </c>
      <c r="AJ490" s="3">
        <f t="shared" si="21"/>
        <v>0</v>
      </c>
      <c r="AL490" s="3" t="str">
        <f>IFERROR(VLOOKUP(B490,Totalt!$B$1:$BD$409,MATCH("totalt tillförda bränslen:",Totalt!$B$1:$BC$1,0),FALSE),"")</f>
        <v/>
      </c>
      <c r="AN490" s="3" t="str">
        <f t="shared" si="23"/>
        <v/>
      </c>
    </row>
    <row r="491" spans="1:40" x14ac:dyDescent="0.25">
      <c r="B491" s="3" t="s">
        <v>498</v>
      </c>
      <c r="C491" s="3">
        <v>0</v>
      </c>
      <c r="D491" s="3">
        <v>0</v>
      </c>
      <c r="E491" s="3">
        <v>0</v>
      </c>
      <c r="F491" s="3">
        <v>0</v>
      </c>
      <c r="G491" s="3">
        <v>0</v>
      </c>
      <c r="H491" s="3">
        <v>0</v>
      </c>
      <c r="I491" s="3">
        <v>0.1</v>
      </c>
      <c r="J491" s="3">
        <v>0</v>
      </c>
      <c r="K491" s="3">
        <v>0</v>
      </c>
      <c r="L491" s="3">
        <v>0</v>
      </c>
      <c r="M491" s="238">
        <v>0</v>
      </c>
      <c r="N491" s="3">
        <v>0</v>
      </c>
      <c r="O491" s="3">
        <v>0</v>
      </c>
      <c r="P491" s="238">
        <v>0</v>
      </c>
      <c r="Q491" s="240">
        <f t="shared" si="22"/>
        <v>0</v>
      </c>
      <c r="R491" s="3">
        <v>0</v>
      </c>
      <c r="S491" s="3">
        <v>0</v>
      </c>
      <c r="T491" s="3">
        <v>0</v>
      </c>
      <c r="U491" s="3">
        <v>0</v>
      </c>
      <c r="V491" s="3">
        <v>0</v>
      </c>
      <c r="W491" s="3">
        <v>0</v>
      </c>
      <c r="X491" s="3">
        <v>0.04</v>
      </c>
      <c r="Y491" s="3">
        <v>0</v>
      </c>
      <c r="Z491" s="3">
        <v>2.8</v>
      </c>
      <c r="AA491" s="3">
        <v>0</v>
      </c>
      <c r="AB491" s="3">
        <v>0</v>
      </c>
      <c r="AC491" s="3">
        <v>0</v>
      </c>
      <c r="AD491" s="3">
        <v>0</v>
      </c>
      <c r="AE491" s="3">
        <v>0</v>
      </c>
      <c r="AF491" s="3">
        <v>0</v>
      </c>
      <c r="AG491" s="3">
        <v>0</v>
      </c>
      <c r="AJ491" s="3">
        <f t="shared" si="21"/>
        <v>2.94</v>
      </c>
      <c r="AL491" s="3">
        <f>IFERROR(VLOOKUP(B491,Totalt!$B$1:$BD$409,MATCH("totalt tillförda bränslen:",Totalt!$B$1:$BC$1,0),FALSE),"")</f>
        <v>2.94</v>
      </c>
      <c r="AN491" s="3">
        <f t="shared" si="23"/>
        <v>0</v>
      </c>
    </row>
    <row r="492" spans="1:40" x14ac:dyDescent="0.25">
      <c r="B492" s="3" t="s">
        <v>499</v>
      </c>
      <c r="C492" s="3">
        <v>0</v>
      </c>
      <c r="D492" s="3">
        <v>0</v>
      </c>
      <c r="E492" s="3">
        <v>0</v>
      </c>
      <c r="F492" s="3">
        <v>0</v>
      </c>
      <c r="G492" s="3">
        <v>0</v>
      </c>
      <c r="H492" s="3">
        <v>0</v>
      </c>
      <c r="I492" s="3">
        <v>4.8235299999999999</v>
      </c>
      <c r="J492" s="3">
        <v>0</v>
      </c>
      <c r="K492" s="3">
        <v>0</v>
      </c>
      <c r="L492" s="3">
        <v>0</v>
      </c>
      <c r="M492" s="238">
        <v>0</v>
      </c>
      <c r="N492" s="3">
        <v>0</v>
      </c>
      <c r="O492" s="3">
        <v>0</v>
      </c>
      <c r="P492" s="238">
        <v>0</v>
      </c>
      <c r="Q492" s="240">
        <f t="shared" si="22"/>
        <v>0</v>
      </c>
      <c r="R492" s="3">
        <v>0</v>
      </c>
      <c r="S492" s="3">
        <v>0</v>
      </c>
      <c r="T492" s="3">
        <v>0</v>
      </c>
      <c r="U492" s="3">
        <v>0</v>
      </c>
      <c r="V492" s="3">
        <v>0</v>
      </c>
      <c r="W492" s="3">
        <v>0</v>
      </c>
      <c r="X492" s="3">
        <v>3.5550000000000002</v>
      </c>
      <c r="Y492" s="3">
        <v>0</v>
      </c>
      <c r="Z492" s="3">
        <v>0</v>
      </c>
      <c r="AA492" s="3">
        <v>0</v>
      </c>
      <c r="AB492" s="3">
        <v>0</v>
      </c>
      <c r="AC492" s="3">
        <v>0</v>
      </c>
      <c r="AD492" s="3">
        <v>0</v>
      </c>
      <c r="AE492" s="3">
        <v>0</v>
      </c>
      <c r="AF492" s="3">
        <v>0</v>
      </c>
      <c r="AG492" s="3">
        <v>154.35300000000001</v>
      </c>
      <c r="AJ492" s="3">
        <f t="shared" si="21"/>
        <v>162.73153000000002</v>
      </c>
      <c r="AL492" s="3">
        <f>IFERROR(VLOOKUP(B492,Totalt!$B$1:$BD$409,MATCH("totalt tillförda bränslen:",Totalt!$B$1:$BC$1,0),FALSE),"")</f>
        <v>162.73153000000002</v>
      </c>
      <c r="AN492" s="3">
        <f t="shared" si="23"/>
        <v>0</v>
      </c>
    </row>
    <row r="493" spans="1:40" x14ac:dyDescent="0.25">
      <c r="B493" s="3" t="s">
        <v>500</v>
      </c>
      <c r="C493" s="3">
        <v>0</v>
      </c>
      <c r="D493" s="3">
        <v>0</v>
      </c>
      <c r="E493" s="3">
        <v>0</v>
      </c>
      <c r="F493" s="3">
        <v>0</v>
      </c>
      <c r="G493" s="3">
        <v>0</v>
      </c>
      <c r="H493" s="3">
        <v>0</v>
      </c>
      <c r="I493" s="3">
        <v>0.01</v>
      </c>
      <c r="J493" s="3">
        <v>0</v>
      </c>
      <c r="K493" s="3">
        <v>0</v>
      </c>
      <c r="L493" s="3">
        <v>0</v>
      </c>
      <c r="M493" s="238">
        <v>0</v>
      </c>
      <c r="N493" s="3">
        <v>0</v>
      </c>
      <c r="O493" s="3">
        <v>0</v>
      </c>
      <c r="P493" s="238">
        <v>2.4</v>
      </c>
      <c r="Q493" s="240">
        <f t="shared" si="22"/>
        <v>1.2</v>
      </c>
      <c r="R493" s="3">
        <v>0</v>
      </c>
      <c r="S493" s="3">
        <v>15</v>
      </c>
      <c r="T493" s="3">
        <v>8.8000000000000007</v>
      </c>
      <c r="U493" s="3">
        <v>0</v>
      </c>
      <c r="V493" s="3">
        <v>0</v>
      </c>
      <c r="W493" s="3">
        <v>0</v>
      </c>
      <c r="X493" s="3">
        <v>0.5</v>
      </c>
      <c r="Y493" s="3">
        <v>0</v>
      </c>
      <c r="Z493" s="3">
        <v>0.2</v>
      </c>
      <c r="AA493" s="3">
        <v>0</v>
      </c>
      <c r="AB493" s="3">
        <v>0</v>
      </c>
      <c r="AC493" s="3">
        <v>0</v>
      </c>
      <c r="AD493" s="3">
        <v>0</v>
      </c>
      <c r="AE493" s="3">
        <v>0</v>
      </c>
      <c r="AF493" s="3">
        <v>0</v>
      </c>
      <c r="AG493" s="3">
        <v>0</v>
      </c>
      <c r="AJ493" s="3">
        <f t="shared" si="21"/>
        <v>25.71</v>
      </c>
      <c r="AL493" s="3">
        <f>IFERROR(VLOOKUP(B493,Totalt!$B$1:$BD$409,MATCH("totalt tillförda bränslen:",Totalt!$B$1:$BC$1,0),FALSE),"")</f>
        <v>25.71</v>
      </c>
      <c r="AN493" s="3">
        <f t="shared" si="23"/>
        <v>0</v>
      </c>
    </row>
    <row r="494" spans="1:40" x14ac:dyDescent="0.25">
      <c r="A494" s="3" t="s">
        <v>501</v>
      </c>
      <c r="Q494" s="240">
        <f t="shared" si="22"/>
        <v>0</v>
      </c>
      <c r="AJ494" s="3">
        <f t="shared" si="21"/>
        <v>0</v>
      </c>
      <c r="AL494" s="3" t="str">
        <f>IFERROR(VLOOKUP(B494,Totalt!$B$1:$BD$409,MATCH("totalt tillförda bränslen:",Totalt!$B$1:$BC$1,0),FALSE),"")</f>
        <v/>
      </c>
      <c r="AN494" s="3" t="str">
        <f t="shared" si="23"/>
        <v/>
      </c>
    </row>
    <row r="495" spans="1:40" x14ac:dyDescent="0.25">
      <c r="B495" s="3" t="s">
        <v>502</v>
      </c>
      <c r="C495" s="3">
        <v>0</v>
      </c>
      <c r="D495" s="3">
        <v>196.7</v>
      </c>
      <c r="E495" s="3">
        <v>0</v>
      </c>
      <c r="F495" s="3">
        <v>0</v>
      </c>
      <c r="G495" s="3">
        <v>0</v>
      </c>
      <c r="H495" s="3">
        <v>0</v>
      </c>
      <c r="I495" s="3">
        <v>3.4</v>
      </c>
      <c r="J495" s="3">
        <v>10.6</v>
      </c>
      <c r="K495" s="3">
        <v>0</v>
      </c>
      <c r="L495" s="3">
        <v>0</v>
      </c>
      <c r="M495" s="238">
        <v>0</v>
      </c>
      <c r="N495" s="3">
        <v>0</v>
      </c>
      <c r="O495" s="3">
        <v>0</v>
      </c>
      <c r="P495" s="238">
        <v>29.844000000000001</v>
      </c>
      <c r="Q495" s="240">
        <f t="shared" si="22"/>
        <v>14.922000000000001</v>
      </c>
      <c r="R495" s="3">
        <v>27.35</v>
      </c>
      <c r="S495" s="3">
        <v>26.2</v>
      </c>
      <c r="T495" s="3">
        <v>0.3</v>
      </c>
      <c r="U495" s="3">
        <v>0</v>
      </c>
      <c r="V495" s="3">
        <v>0</v>
      </c>
      <c r="W495" s="3">
        <v>0</v>
      </c>
      <c r="X495" s="3">
        <v>8.2189999999999994</v>
      </c>
      <c r="Y495" s="3">
        <v>0</v>
      </c>
      <c r="Z495" s="3">
        <v>0.3</v>
      </c>
      <c r="AA495" s="3">
        <v>0</v>
      </c>
      <c r="AB495" s="3">
        <v>0</v>
      </c>
      <c r="AC495" s="3">
        <v>0</v>
      </c>
      <c r="AD495" s="3">
        <v>0</v>
      </c>
      <c r="AE495" s="3">
        <v>0</v>
      </c>
      <c r="AF495" s="3">
        <v>0</v>
      </c>
      <c r="AG495" s="3">
        <v>5.1176500000000003</v>
      </c>
      <c r="AJ495" s="3">
        <f t="shared" si="21"/>
        <v>293.10865000000001</v>
      </c>
      <c r="AL495" s="3">
        <f>IFERROR(VLOOKUP(B495,Totalt!$B$1:$BD$409,MATCH("totalt tillförda bränslen:",Totalt!$B$1:$BC$1,0),FALSE),"")</f>
        <v>293.10865000000001</v>
      </c>
      <c r="AN495" s="3">
        <f t="shared" si="23"/>
        <v>0</v>
      </c>
    </row>
    <row r="496" spans="1:40" x14ac:dyDescent="0.25">
      <c r="B496" s="3" t="s">
        <v>503</v>
      </c>
      <c r="C496" s="3">
        <v>0</v>
      </c>
      <c r="D496" s="3">
        <v>0</v>
      </c>
      <c r="E496" s="3">
        <v>0</v>
      </c>
      <c r="F496" s="3">
        <v>0</v>
      </c>
      <c r="G496" s="3">
        <v>0</v>
      </c>
      <c r="H496" s="3">
        <v>0</v>
      </c>
      <c r="I496" s="3">
        <v>5.0200000000000002E-2</v>
      </c>
      <c r="J496" s="3">
        <v>0</v>
      </c>
      <c r="K496" s="3">
        <v>0</v>
      </c>
      <c r="L496" s="3">
        <v>0</v>
      </c>
      <c r="M496" s="238">
        <v>0</v>
      </c>
      <c r="N496" s="3">
        <v>0</v>
      </c>
      <c r="O496" s="3">
        <v>0</v>
      </c>
      <c r="P496" s="238">
        <v>0</v>
      </c>
      <c r="Q496" s="240">
        <f t="shared" si="22"/>
        <v>0</v>
      </c>
      <c r="R496" s="3">
        <v>0</v>
      </c>
      <c r="S496" s="3">
        <v>0</v>
      </c>
      <c r="T496" s="3">
        <v>0</v>
      </c>
      <c r="U496" s="3">
        <v>0</v>
      </c>
      <c r="V496" s="3">
        <v>0</v>
      </c>
      <c r="W496" s="3">
        <v>0</v>
      </c>
      <c r="X496" s="3">
        <v>0.17499999999999999</v>
      </c>
      <c r="Y496" s="3">
        <v>0</v>
      </c>
      <c r="Z496" s="3">
        <v>3.2869999999999999</v>
      </c>
      <c r="AA496" s="3">
        <v>0</v>
      </c>
      <c r="AB496" s="3">
        <v>0</v>
      </c>
      <c r="AC496" s="3">
        <v>0</v>
      </c>
      <c r="AD496" s="3">
        <v>0</v>
      </c>
      <c r="AE496" s="3">
        <v>0</v>
      </c>
      <c r="AF496" s="3">
        <v>0</v>
      </c>
      <c r="AG496" s="3">
        <v>0</v>
      </c>
      <c r="AJ496" s="3">
        <f t="shared" si="21"/>
        <v>3.5122</v>
      </c>
      <c r="AL496" s="3">
        <f>IFERROR(VLOOKUP(B496,Totalt!$B$1:$BD$409,MATCH("totalt tillförda bränslen:",Totalt!$B$1:$BC$1,0),FALSE),"")</f>
        <v>3.5121999999999995</v>
      </c>
      <c r="AN496" s="3">
        <f t="shared" si="23"/>
        <v>4.4408920985006262E-16</v>
      </c>
    </row>
    <row r="497" spans="2:40" x14ac:dyDescent="0.25">
      <c r="B497" s="3" t="s">
        <v>504</v>
      </c>
      <c r="C497" s="3">
        <v>0</v>
      </c>
      <c r="D497" s="3">
        <v>0</v>
      </c>
      <c r="E497" s="3">
        <v>0</v>
      </c>
      <c r="F497" s="3">
        <v>0</v>
      </c>
      <c r="G497" s="3">
        <v>0</v>
      </c>
      <c r="H497" s="3">
        <v>0</v>
      </c>
      <c r="I497" s="3">
        <v>0.44500000000000001</v>
      </c>
      <c r="J497" s="3">
        <v>0</v>
      </c>
      <c r="K497" s="3">
        <v>0</v>
      </c>
      <c r="L497" s="3">
        <v>0</v>
      </c>
      <c r="M497" s="238">
        <v>0</v>
      </c>
      <c r="N497" s="3">
        <v>0</v>
      </c>
      <c r="O497" s="3">
        <v>0</v>
      </c>
      <c r="P497" s="238">
        <v>4.5599999999999996</v>
      </c>
      <c r="Q497" s="240">
        <f t="shared" si="22"/>
        <v>2.2799999999999998</v>
      </c>
      <c r="R497" s="3">
        <v>0</v>
      </c>
      <c r="S497" s="3">
        <v>14.62</v>
      </c>
      <c r="T497" s="3">
        <v>0</v>
      </c>
      <c r="U497" s="3">
        <v>0</v>
      </c>
      <c r="V497" s="3">
        <v>0</v>
      </c>
      <c r="W497" s="3">
        <v>0</v>
      </c>
      <c r="X497" s="3">
        <v>0.39792</v>
      </c>
      <c r="Y497" s="3">
        <v>0</v>
      </c>
      <c r="Z497" s="3">
        <v>0</v>
      </c>
      <c r="AA497" s="3">
        <v>0</v>
      </c>
      <c r="AB497" s="3">
        <v>0</v>
      </c>
      <c r="AC497" s="3">
        <v>0</v>
      </c>
      <c r="AD497" s="3">
        <v>0</v>
      </c>
      <c r="AE497" s="3">
        <v>0</v>
      </c>
      <c r="AF497" s="3">
        <v>0</v>
      </c>
      <c r="AG497" s="3">
        <v>0</v>
      </c>
      <c r="AJ497" s="3">
        <f t="shared" si="21"/>
        <v>17.742920000000002</v>
      </c>
      <c r="AL497" s="3">
        <f>IFERROR(VLOOKUP(B497,Totalt!$B$1:$BD$409,MATCH("totalt tillförda bränslen:",Totalt!$B$1:$BC$1,0),FALSE),"")</f>
        <v>17.742919999999998</v>
      </c>
      <c r="AN497" s="3">
        <f t="shared" si="23"/>
        <v>3.5527136788005009E-15</v>
      </c>
    </row>
    <row r="498" spans="2:40" x14ac:dyDescent="0.25">
      <c r="B498" s="3" t="s">
        <v>505</v>
      </c>
      <c r="C498" s="3">
        <v>0</v>
      </c>
      <c r="D498" s="3">
        <v>0</v>
      </c>
      <c r="E498" s="3">
        <v>0</v>
      </c>
      <c r="F498" s="3">
        <v>0</v>
      </c>
      <c r="G498" s="3">
        <v>0</v>
      </c>
      <c r="H498" s="3">
        <v>0</v>
      </c>
      <c r="I498" s="3">
        <v>1.3308800000000001</v>
      </c>
      <c r="J498" s="3">
        <v>0</v>
      </c>
      <c r="K498" s="3">
        <v>0</v>
      </c>
      <c r="L498" s="3">
        <v>0</v>
      </c>
      <c r="M498" s="238">
        <v>0</v>
      </c>
      <c r="N498" s="3">
        <v>0</v>
      </c>
      <c r="O498" s="3">
        <v>0</v>
      </c>
      <c r="P498" s="238">
        <v>0</v>
      </c>
      <c r="Q498" s="240">
        <f t="shared" si="22"/>
        <v>0</v>
      </c>
      <c r="R498" s="3">
        <v>23.561</v>
      </c>
      <c r="S498" s="3">
        <v>0</v>
      </c>
      <c r="T498" s="3">
        <v>0</v>
      </c>
      <c r="U498" s="3">
        <v>0</v>
      </c>
      <c r="V498" s="3">
        <v>0</v>
      </c>
      <c r="W498" s="3">
        <v>0</v>
      </c>
      <c r="X498" s="3">
        <v>0.64680000000000004</v>
      </c>
      <c r="Y498" s="3">
        <v>0</v>
      </c>
      <c r="Z498" s="3">
        <v>0</v>
      </c>
      <c r="AA498" s="3">
        <v>0</v>
      </c>
      <c r="AB498" s="3">
        <v>0</v>
      </c>
      <c r="AC498" s="3">
        <v>0</v>
      </c>
      <c r="AD498" s="3">
        <v>0</v>
      </c>
      <c r="AE498" s="3">
        <v>0</v>
      </c>
      <c r="AF498" s="3">
        <v>0</v>
      </c>
      <c r="AG498" s="3">
        <v>1.16517</v>
      </c>
      <c r="AJ498" s="3">
        <f t="shared" si="21"/>
        <v>26.703849999999999</v>
      </c>
      <c r="AL498" s="3">
        <f>IFERROR(VLOOKUP(B498,Totalt!$B$1:$BD$409,MATCH("totalt tillförda bränslen:",Totalt!$B$1:$BC$1,0),FALSE),"")</f>
        <v>26.703849999999999</v>
      </c>
      <c r="AN498" s="3">
        <f t="shared" si="23"/>
        <v>0</v>
      </c>
    </row>
    <row r="499" spans="2:40" x14ac:dyDescent="0.25">
      <c r="B499" s="3" t="s">
        <v>506</v>
      </c>
      <c r="C499" s="3">
        <v>0</v>
      </c>
      <c r="D499" s="3">
        <v>0</v>
      </c>
      <c r="E499" s="3">
        <v>0</v>
      </c>
      <c r="F499" s="3">
        <v>0</v>
      </c>
      <c r="G499" s="3">
        <v>0</v>
      </c>
      <c r="H499" s="3">
        <v>0</v>
      </c>
      <c r="I499" s="3">
        <v>0.20599999999999999</v>
      </c>
      <c r="J499" s="3">
        <v>0</v>
      </c>
      <c r="K499" s="3">
        <v>0</v>
      </c>
      <c r="L499" s="3">
        <v>0</v>
      </c>
      <c r="M499" s="238">
        <v>0</v>
      </c>
      <c r="N499" s="3">
        <v>0</v>
      </c>
      <c r="O499" s="3">
        <v>0</v>
      </c>
      <c r="P499" s="238">
        <v>0</v>
      </c>
      <c r="Q499" s="240">
        <f t="shared" si="22"/>
        <v>0</v>
      </c>
      <c r="R499" s="3">
        <v>0</v>
      </c>
      <c r="S499" s="3">
        <v>0</v>
      </c>
      <c r="T499" s="3">
        <v>3.0030000000000001</v>
      </c>
      <c r="U499" s="3">
        <v>0</v>
      </c>
      <c r="V499" s="3">
        <v>0</v>
      </c>
      <c r="W499" s="3">
        <v>0</v>
      </c>
      <c r="X499" s="3">
        <v>0.17004</v>
      </c>
      <c r="Y499" s="3">
        <v>4.0330000000000004</v>
      </c>
      <c r="Z499" s="3">
        <v>0</v>
      </c>
      <c r="AA499" s="3">
        <v>0</v>
      </c>
      <c r="AB499" s="3">
        <v>0</v>
      </c>
      <c r="AC499" s="3">
        <v>0</v>
      </c>
      <c r="AD499" s="3">
        <v>0</v>
      </c>
      <c r="AE499" s="3">
        <v>0</v>
      </c>
      <c r="AF499" s="3">
        <v>0</v>
      </c>
      <c r="AG499" s="3">
        <v>0</v>
      </c>
      <c r="AJ499" s="3">
        <f t="shared" si="21"/>
        <v>7.4120400000000011</v>
      </c>
      <c r="AL499" s="3">
        <f>IFERROR(VLOOKUP(B499,Totalt!$B$1:$BD$409,MATCH("totalt tillförda bränslen:",Totalt!$B$1:$BC$1,0),FALSE),"")</f>
        <v>7.4120400000000011</v>
      </c>
      <c r="AN499" s="3">
        <f t="shared" si="23"/>
        <v>0</v>
      </c>
    </row>
    <row r="500" spans="2:40" x14ac:dyDescent="0.25">
      <c r="B500" s="3" t="s">
        <v>507</v>
      </c>
      <c r="C500" s="3">
        <v>0</v>
      </c>
      <c r="D500" s="3">
        <v>0</v>
      </c>
      <c r="E500" s="3">
        <v>0</v>
      </c>
      <c r="F500" s="3">
        <v>0</v>
      </c>
      <c r="G500" s="3">
        <v>0</v>
      </c>
      <c r="H500" s="3">
        <v>0</v>
      </c>
      <c r="I500" s="3">
        <v>0.27100000000000002</v>
      </c>
      <c r="J500" s="3">
        <v>0</v>
      </c>
      <c r="K500" s="3">
        <v>0</v>
      </c>
      <c r="L500" s="3">
        <v>0</v>
      </c>
      <c r="M500" s="238">
        <v>0</v>
      </c>
      <c r="N500" s="3">
        <v>0</v>
      </c>
      <c r="O500" s="3">
        <v>0</v>
      </c>
      <c r="P500" s="238">
        <v>0</v>
      </c>
      <c r="Q500" s="240">
        <f t="shared" si="22"/>
        <v>0</v>
      </c>
      <c r="R500" s="3">
        <v>0</v>
      </c>
      <c r="S500" s="3">
        <v>0</v>
      </c>
      <c r="T500" s="3">
        <v>0</v>
      </c>
      <c r="U500" s="3">
        <v>0</v>
      </c>
      <c r="V500" s="3">
        <v>0</v>
      </c>
      <c r="W500" s="3">
        <v>0</v>
      </c>
      <c r="X500" s="3">
        <v>5.5230000000000001E-2</v>
      </c>
      <c r="Y500" s="3">
        <v>0</v>
      </c>
      <c r="Z500" s="3">
        <v>2.19529</v>
      </c>
      <c r="AA500" s="3">
        <v>0</v>
      </c>
      <c r="AB500" s="3">
        <v>0</v>
      </c>
      <c r="AC500" s="3">
        <v>0</v>
      </c>
      <c r="AD500" s="3">
        <v>0</v>
      </c>
      <c r="AE500" s="3">
        <v>0</v>
      </c>
      <c r="AF500" s="3">
        <v>0</v>
      </c>
      <c r="AG500" s="3">
        <v>0</v>
      </c>
      <c r="AJ500" s="3">
        <f t="shared" si="21"/>
        <v>2.5215199999999998</v>
      </c>
      <c r="AL500" s="3">
        <f>IFERROR(VLOOKUP(B500,Totalt!$B$1:$BD$409,MATCH("totalt tillförda bränslen:",Totalt!$B$1:$BC$1,0),FALSE),"")</f>
        <v>2.5215199999999998</v>
      </c>
      <c r="AN500" s="3">
        <f t="shared" si="23"/>
        <v>0</v>
      </c>
    </row>
    <row r="501" spans="2:40" x14ac:dyDescent="0.25">
      <c r="B501" s="3" t="s">
        <v>508</v>
      </c>
      <c r="C501" s="3">
        <v>0</v>
      </c>
      <c r="D501" s="3">
        <v>0</v>
      </c>
      <c r="E501" s="3">
        <v>0</v>
      </c>
      <c r="F501" s="3">
        <v>0</v>
      </c>
      <c r="G501" s="3">
        <v>0</v>
      </c>
      <c r="H501" s="3">
        <v>0</v>
      </c>
      <c r="I501" s="3">
        <v>0</v>
      </c>
      <c r="J501" s="3">
        <v>0</v>
      </c>
      <c r="K501" s="3">
        <v>0</v>
      </c>
      <c r="L501" s="3">
        <v>0</v>
      </c>
      <c r="M501" s="238">
        <v>0</v>
      </c>
      <c r="N501" s="3">
        <v>0</v>
      </c>
      <c r="O501" s="3">
        <v>0</v>
      </c>
      <c r="P501" s="238">
        <v>17.646000000000001</v>
      </c>
      <c r="Q501" s="240">
        <f t="shared" si="22"/>
        <v>8.8230000000000004</v>
      </c>
      <c r="R501" s="3">
        <v>32.624000000000002</v>
      </c>
      <c r="S501" s="3">
        <v>8.5649999999999995</v>
      </c>
      <c r="T501" s="3">
        <v>22.797000000000001</v>
      </c>
      <c r="U501" s="3">
        <v>0</v>
      </c>
      <c r="V501" s="3">
        <v>0</v>
      </c>
      <c r="W501" s="3">
        <v>0</v>
      </c>
      <c r="X501" s="3">
        <v>1.9450000000000001</v>
      </c>
      <c r="Y501" s="3">
        <v>0</v>
      </c>
      <c r="Z501" s="3">
        <v>0</v>
      </c>
      <c r="AA501" s="3">
        <v>0</v>
      </c>
      <c r="AB501" s="3">
        <v>0</v>
      </c>
      <c r="AC501" s="3">
        <v>0</v>
      </c>
      <c r="AD501" s="3">
        <v>0</v>
      </c>
      <c r="AE501" s="3">
        <v>0</v>
      </c>
      <c r="AF501" s="3">
        <v>0</v>
      </c>
      <c r="AG501" s="3">
        <v>7.1999999999999995E-2</v>
      </c>
      <c r="AJ501" s="3">
        <f t="shared" si="21"/>
        <v>74.825999999999993</v>
      </c>
      <c r="AL501" s="3">
        <f>IFERROR(VLOOKUP(B501,Totalt!$B$1:$BD$409,MATCH("totalt tillförda bränslen:",Totalt!$B$1:$BC$1,0),FALSE),"")</f>
        <v>74.825999999999993</v>
      </c>
      <c r="AN501" s="3">
        <f t="shared" si="23"/>
        <v>0</v>
      </c>
    </row>
    <row r="502" spans="2:40" x14ac:dyDescent="0.25">
      <c r="B502" s="3" t="s">
        <v>509</v>
      </c>
      <c r="C502" s="3">
        <v>0</v>
      </c>
      <c r="D502" s="3">
        <v>0</v>
      </c>
      <c r="E502" s="3">
        <v>3.4657399999999998</v>
      </c>
      <c r="F502" s="3">
        <v>39.9221</v>
      </c>
      <c r="G502" s="3">
        <v>0</v>
      </c>
      <c r="H502" s="3">
        <v>0</v>
      </c>
      <c r="I502" s="3">
        <v>1.0289999999999999</v>
      </c>
      <c r="J502" s="3">
        <v>0</v>
      </c>
      <c r="K502" s="3">
        <v>0</v>
      </c>
      <c r="L502" s="3">
        <v>10.7897</v>
      </c>
      <c r="M502" s="238">
        <v>2.88375</v>
      </c>
      <c r="N502" s="3">
        <v>0</v>
      </c>
      <c r="O502" s="3">
        <v>0</v>
      </c>
      <c r="P502" s="238">
        <v>66.116</v>
      </c>
      <c r="Q502" s="240">
        <f t="shared" si="22"/>
        <v>33.058</v>
      </c>
      <c r="R502" s="3">
        <v>0</v>
      </c>
      <c r="S502" s="3">
        <v>22.4358</v>
      </c>
      <c r="T502" s="3">
        <v>0</v>
      </c>
      <c r="U502" s="3">
        <v>0</v>
      </c>
      <c r="V502" s="3">
        <v>9.0660000000000007</v>
      </c>
      <c r="W502" s="3">
        <v>0</v>
      </c>
      <c r="X502" s="3">
        <v>3.08975</v>
      </c>
      <c r="Y502" s="3">
        <v>0</v>
      </c>
      <c r="Z502" s="3">
        <v>0</v>
      </c>
      <c r="AA502" s="3">
        <v>0</v>
      </c>
      <c r="AB502" s="3">
        <v>0</v>
      </c>
      <c r="AC502" s="3">
        <v>0</v>
      </c>
      <c r="AD502" s="3">
        <v>0</v>
      </c>
      <c r="AE502" s="3">
        <v>0</v>
      </c>
      <c r="AF502" s="3">
        <v>0</v>
      </c>
      <c r="AG502" s="3">
        <v>1.88392</v>
      </c>
      <c r="AJ502" s="3">
        <f t="shared" si="21"/>
        <v>124.74001</v>
      </c>
      <c r="AL502" s="3">
        <f>IFERROR(VLOOKUP(B502,Totalt!$B$1:$BD$409,MATCH("totalt tillförda bränslen:",Totalt!$B$1:$BC$1,0),FALSE),"")</f>
        <v>124.74001</v>
      </c>
      <c r="AN502" s="3">
        <f t="shared" si="23"/>
        <v>0</v>
      </c>
    </row>
    <row r="503" spans="2:40" x14ac:dyDescent="0.25">
      <c r="B503" s="3" t="s">
        <v>510</v>
      </c>
      <c r="C503" s="3">
        <v>0</v>
      </c>
      <c r="D503" s="3">
        <v>0</v>
      </c>
      <c r="E503" s="3">
        <v>0</v>
      </c>
      <c r="F503" s="3">
        <v>9.5630000000000006</v>
      </c>
      <c r="G503" s="3">
        <v>0</v>
      </c>
      <c r="H503" s="3">
        <v>0</v>
      </c>
      <c r="I503" s="3">
        <v>0.55400000000000005</v>
      </c>
      <c r="J503" s="3">
        <v>0</v>
      </c>
      <c r="K503" s="3">
        <v>0</v>
      </c>
      <c r="L503" s="3">
        <v>2.8490000000000002</v>
      </c>
      <c r="M503" s="238">
        <v>0</v>
      </c>
      <c r="N503" s="3">
        <v>0</v>
      </c>
      <c r="O503" s="3">
        <v>0</v>
      </c>
      <c r="P503" s="238">
        <v>13.318</v>
      </c>
      <c r="Q503" s="240">
        <f t="shared" si="22"/>
        <v>6.6589999999999998</v>
      </c>
      <c r="R503" s="3">
        <v>7.165</v>
      </c>
      <c r="S503" s="3">
        <v>4.6760000000000002</v>
      </c>
      <c r="T503" s="3">
        <v>0</v>
      </c>
      <c r="U503" s="3">
        <v>0</v>
      </c>
      <c r="V503" s="3">
        <v>0</v>
      </c>
      <c r="W503" s="3">
        <v>0</v>
      </c>
      <c r="X503" s="3">
        <v>1.12035</v>
      </c>
      <c r="Y503" s="3">
        <v>0</v>
      </c>
      <c r="Z503" s="3">
        <v>0</v>
      </c>
      <c r="AA503" s="3">
        <v>0</v>
      </c>
      <c r="AB503" s="3">
        <v>0</v>
      </c>
      <c r="AC503" s="3">
        <v>0</v>
      </c>
      <c r="AD503" s="3">
        <v>0</v>
      </c>
      <c r="AE503" s="3">
        <v>0</v>
      </c>
      <c r="AF503" s="3">
        <v>0</v>
      </c>
      <c r="AG503" s="3">
        <v>15.409000000000001</v>
      </c>
      <c r="AJ503" s="3">
        <f t="shared" si="21"/>
        <v>47.995350000000002</v>
      </c>
      <c r="AL503" s="3">
        <f>IFERROR(VLOOKUP(B503,Totalt!$B$1:$BD$409,MATCH("totalt tillförda bränslen:",Totalt!$B$1:$BC$1,0),FALSE),"")</f>
        <v>47.995350000000002</v>
      </c>
      <c r="AN503" s="3">
        <f t="shared" si="23"/>
        <v>0</v>
      </c>
    </row>
    <row r="504" spans="2:40" x14ac:dyDescent="0.25">
      <c r="B504" s="3" t="s">
        <v>511</v>
      </c>
      <c r="C504" s="3">
        <v>0</v>
      </c>
      <c r="D504" s="3">
        <v>0</v>
      </c>
      <c r="E504" s="3">
        <v>0</v>
      </c>
      <c r="F504" s="3">
        <v>0</v>
      </c>
      <c r="G504" s="3">
        <v>0</v>
      </c>
      <c r="H504" s="3">
        <v>0</v>
      </c>
      <c r="I504" s="3">
        <v>1.7010000000000001</v>
      </c>
      <c r="J504" s="3">
        <v>0</v>
      </c>
      <c r="K504" s="3">
        <v>0.289412</v>
      </c>
      <c r="L504" s="3">
        <v>0</v>
      </c>
      <c r="M504" s="238">
        <v>0</v>
      </c>
      <c r="N504" s="3">
        <v>0</v>
      </c>
      <c r="O504" s="3">
        <v>0</v>
      </c>
      <c r="P504" s="238">
        <v>0</v>
      </c>
      <c r="Q504" s="240">
        <f t="shared" si="22"/>
        <v>0</v>
      </c>
      <c r="R504" s="3">
        <v>13.382</v>
      </c>
      <c r="S504" s="3">
        <v>0</v>
      </c>
      <c r="T504" s="3">
        <v>0</v>
      </c>
      <c r="U504" s="3">
        <v>0</v>
      </c>
      <c r="V504" s="3">
        <v>0</v>
      </c>
      <c r="W504" s="3">
        <v>0</v>
      </c>
      <c r="X504" s="3">
        <v>0.184</v>
      </c>
      <c r="Y504" s="3">
        <v>0</v>
      </c>
      <c r="Z504" s="3">
        <v>0</v>
      </c>
      <c r="AA504" s="3">
        <v>0</v>
      </c>
      <c r="AB504" s="3">
        <v>0</v>
      </c>
      <c r="AC504" s="3">
        <v>0</v>
      </c>
      <c r="AD504" s="3">
        <v>0</v>
      </c>
      <c r="AE504" s="3">
        <v>0</v>
      </c>
      <c r="AF504" s="3">
        <v>0</v>
      </c>
      <c r="AG504" s="3">
        <v>3.43059</v>
      </c>
      <c r="AJ504" s="3">
        <f t="shared" si="21"/>
        <v>18.987002</v>
      </c>
      <c r="AL504" s="3">
        <f>IFERROR(VLOOKUP(B504,Totalt!$B$1:$BD$409,MATCH("totalt tillförda bränslen:",Totalt!$B$1:$BC$1,0),FALSE),"")</f>
        <v>18.987002</v>
      </c>
      <c r="AN504" s="3">
        <f t="shared" si="23"/>
        <v>0</v>
      </c>
    </row>
    <row r="505" spans="2:40" x14ac:dyDescent="0.25">
      <c r="B505" s="3" t="s">
        <v>512</v>
      </c>
      <c r="C505" s="3">
        <v>0</v>
      </c>
      <c r="D505" s="3">
        <v>0</v>
      </c>
      <c r="E505" s="3">
        <v>0</v>
      </c>
      <c r="F505" s="3">
        <v>0</v>
      </c>
      <c r="G505" s="3">
        <v>0</v>
      </c>
      <c r="H505" s="3">
        <v>0</v>
      </c>
      <c r="I505" s="3">
        <v>0.17799999999999999</v>
      </c>
      <c r="J505" s="3">
        <v>0</v>
      </c>
      <c r="K505" s="3">
        <v>0</v>
      </c>
      <c r="L505" s="3">
        <v>0</v>
      </c>
      <c r="M505" s="238">
        <v>0</v>
      </c>
      <c r="N505" s="3">
        <v>0</v>
      </c>
      <c r="O505" s="3">
        <v>0</v>
      </c>
      <c r="P505" s="238">
        <v>0</v>
      </c>
      <c r="Q505" s="240">
        <f t="shared" si="22"/>
        <v>0</v>
      </c>
      <c r="R505" s="3">
        <v>0</v>
      </c>
      <c r="S505" s="3">
        <v>0</v>
      </c>
      <c r="T505" s="3">
        <v>0</v>
      </c>
      <c r="U505" s="3">
        <v>0</v>
      </c>
      <c r="V505" s="3">
        <v>0</v>
      </c>
      <c r="W505" s="3">
        <v>0</v>
      </c>
      <c r="X505" s="3">
        <v>0.33611999999999997</v>
      </c>
      <c r="Y505" s="3">
        <v>0</v>
      </c>
      <c r="Z505" s="3">
        <v>0</v>
      </c>
      <c r="AA505" s="3">
        <v>0</v>
      </c>
      <c r="AB505" s="3">
        <v>0</v>
      </c>
      <c r="AC505" s="3">
        <v>0</v>
      </c>
      <c r="AD505" s="3">
        <v>0</v>
      </c>
      <c r="AE505" s="3">
        <v>0</v>
      </c>
      <c r="AF505" s="3">
        <v>0</v>
      </c>
      <c r="AG505" s="3">
        <v>14.852</v>
      </c>
      <c r="AJ505" s="3">
        <f t="shared" si="21"/>
        <v>15.36612</v>
      </c>
      <c r="AL505" s="3">
        <f>IFERROR(VLOOKUP(B505,Totalt!$B$1:$BD$409,MATCH("totalt tillförda bränslen:",Totalt!$B$1:$BC$1,0),FALSE),"")</f>
        <v>15.36612</v>
      </c>
      <c r="AN505" s="3">
        <f t="shared" si="23"/>
        <v>0</v>
      </c>
    </row>
    <row r="506" spans="2:40" x14ac:dyDescent="0.25">
      <c r="B506" s="3" t="s">
        <v>513</v>
      </c>
      <c r="C506" s="3">
        <v>0</v>
      </c>
      <c r="D506" s="3">
        <v>0</v>
      </c>
      <c r="E506" s="3">
        <v>0</v>
      </c>
      <c r="F506" s="3">
        <v>10.663</v>
      </c>
      <c r="G506" s="3">
        <v>0</v>
      </c>
      <c r="H506" s="3">
        <v>0</v>
      </c>
      <c r="I506" s="3">
        <v>0.72299999999999998</v>
      </c>
      <c r="J506" s="3">
        <v>0</v>
      </c>
      <c r="K506" s="3">
        <v>0</v>
      </c>
      <c r="L506" s="3">
        <v>19.527000000000001</v>
      </c>
      <c r="M506" s="238">
        <v>0</v>
      </c>
      <c r="N506" s="3">
        <v>0</v>
      </c>
      <c r="O506" s="3">
        <v>0</v>
      </c>
      <c r="P506" s="238">
        <v>46.828000000000003</v>
      </c>
      <c r="Q506" s="240">
        <f t="shared" si="22"/>
        <v>23.414000000000001</v>
      </c>
      <c r="R506" s="3">
        <v>0</v>
      </c>
      <c r="S506" s="3">
        <v>0</v>
      </c>
      <c r="T506" s="3">
        <v>0</v>
      </c>
      <c r="U506" s="3">
        <v>0</v>
      </c>
      <c r="V506" s="3">
        <v>0</v>
      </c>
      <c r="W506" s="3">
        <v>0</v>
      </c>
      <c r="X506" s="3">
        <v>3.13266</v>
      </c>
      <c r="Y506" s="3">
        <v>0</v>
      </c>
      <c r="Z506" s="3">
        <v>0</v>
      </c>
      <c r="AA506" s="3">
        <v>0</v>
      </c>
      <c r="AB506" s="3">
        <v>0</v>
      </c>
      <c r="AC506" s="3">
        <v>0</v>
      </c>
      <c r="AD506" s="3">
        <v>0</v>
      </c>
      <c r="AE506" s="3">
        <v>0</v>
      </c>
      <c r="AF506" s="3">
        <v>0</v>
      </c>
      <c r="AG506" s="3">
        <v>62.335999999999999</v>
      </c>
      <c r="AJ506" s="3">
        <f t="shared" si="21"/>
        <v>119.79566000000003</v>
      </c>
      <c r="AL506" s="3">
        <f>IFERROR(VLOOKUP(B506,Totalt!$B$1:$BD$409,MATCH("totalt tillförda bränslen:",Totalt!$B$1:$BC$1,0),FALSE),"")</f>
        <v>119.79566</v>
      </c>
      <c r="AN506" s="3">
        <f t="shared" si="23"/>
        <v>2.8421709430404007E-14</v>
      </c>
    </row>
    <row r="507" spans="2:40" x14ac:dyDescent="0.25">
      <c r="B507" s="3" t="s">
        <v>514</v>
      </c>
      <c r="C507" s="3">
        <v>0</v>
      </c>
      <c r="D507" s="3">
        <v>0.21235000000000001</v>
      </c>
      <c r="E507" s="3">
        <v>0</v>
      </c>
      <c r="F507" s="3">
        <v>0</v>
      </c>
      <c r="G507" s="3">
        <v>0</v>
      </c>
      <c r="H507" s="3">
        <v>0</v>
      </c>
      <c r="I507" s="3">
        <v>9.0527499999999997E-2</v>
      </c>
      <c r="J507" s="3">
        <v>0</v>
      </c>
      <c r="K507" s="3">
        <v>0.471939</v>
      </c>
      <c r="L507" s="3">
        <v>1.1298600000000001</v>
      </c>
      <c r="M507" s="238">
        <v>0.40669</v>
      </c>
      <c r="N507" s="3">
        <v>0</v>
      </c>
      <c r="O507" s="3">
        <v>9.5713100000000004</v>
      </c>
      <c r="P507" s="238">
        <v>35.448</v>
      </c>
      <c r="Q507" s="240">
        <f t="shared" si="22"/>
        <v>17.724</v>
      </c>
      <c r="R507" s="3">
        <v>29.119</v>
      </c>
      <c r="S507" s="3">
        <v>0</v>
      </c>
      <c r="T507" s="3">
        <v>0</v>
      </c>
      <c r="U507" s="3">
        <v>0</v>
      </c>
      <c r="V507" s="3">
        <v>0</v>
      </c>
      <c r="W507" s="3">
        <v>0</v>
      </c>
      <c r="X507" s="3">
        <v>1.2036899999999999</v>
      </c>
      <c r="Y507" s="3">
        <v>0</v>
      </c>
      <c r="Z507" s="3">
        <v>0</v>
      </c>
      <c r="AA507" s="3">
        <v>0</v>
      </c>
      <c r="AB507" s="3">
        <v>0</v>
      </c>
      <c r="AC507" s="3">
        <v>0</v>
      </c>
      <c r="AD507" s="3">
        <v>0</v>
      </c>
      <c r="AE507" s="3">
        <v>0</v>
      </c>
      <c r="AF507" s="3">
        <v>0</v>
      </c>
      <c r="AG507" s="3">
        <v>0.64901500000000001</v>
      </c>
      <c r="AJ507" s="3">
        <f t="shared" si="21"/>
        <v>60.171691500000001</v>
      </c>
      <c r="AL507" s="3">
        <f>IFERROR(VLOOKUP(B507,Totalt!$B$1:$BD$409,MATCH("totalt tillförda bränslen:",Totalt!$B$1:$BC$1,0),FALSE),"")</f>
        <v>60.171691500000001</v>
      </c>
      <c r="AN507" s="3">
        <f t="shared" si="23"/>
        <v>0</v>
      </c>
    </row>
    <row r="508" spans="2:40" x14ac:dyDescent="0.25">
      <c r="B508" s="3" t="s">
        <v>515</v>
      </c>
      <c r="C508" s="3">
        <v>0</v>
      </c>
      <c r="D508" s="3">
        <v>0</v>
      </c>
      <c r="E508" s="3">
        <v>0</v>
      </c>
      <c r="F508" s="3">
        <v>0</v>
      </c>
      <c r="G508" s="3">
        <v>0</v>
      </c>
      <c r="H508" s="3">
        <v>0</v>
      </c>
      <c r="I508" s="3">
        <v>6.4000000000000001E-2</v>
      </c>
      <c r="J508" s="3">
        <v>0</v>
      </c>
      <c r="K508" s="3">
        <v>0</v>
      </c>
      <c r="L508" s="3">
        <v>0</v>
      </c>
      <c r="M508" s="238">
        <v>0</v>
      </c>
      <c r="N508" s="3">
        <v>0</v>
      </c>
      <c r="O508" s="3">
        <v>0</v>
      </c>
      <c r="P508" s="238">
        <v>0</v>
      </c>
      <c r="Q508" s="240">
        <f t="shared" si="22"/>
        <v>0</v>
      </c>
      <c r="R508" s="3">
        <v>0</v>
      </c>
      <c r="S508" s="3">
        <v>0</v>
      </c>
      <c r="T508" s="3">
        <v>0</v>
      </c>
      <c r="U508" s="3">
        <v>0</v>
      </c>
      <c r="V508" s="3">
        <v>0</v>
      </c>
      <c r="W508" s="3">
        <v>0</v>
      </c>
      <c r="X508" s="3">
        <v>3.5000000000000003E-2</v>
      </c>
      <c r="Y508" s="3">
        <v>0</v>
      </c>
      <c r="Z508" s="3">
        <v>2.21</v>
      </c>
      <c r="AA508" s="3">
        <v>0</v>
      </c>
      <c r="AB508" s="3">
        <v>0</v>
      </c>
      <c r="AC508" s="3">
        <v>0</v>
      </c>
      <c r="AD508" s="3">
        <v>0</v>
      </c>
      <c r="AE508" s="3">
        <v>0</v>
      </c>
      <c r="AF508" s="3">
        <v>0</v>
      </c>
      <c r="AG508" s="3">
        <v>0</v>
      </c>
      <c r="AJ508" s="3">
        <f t="shared" si="21"/>
        <v>2.3090000000000002</v>
      </c>
      <c r="AL508" s="3">
        <f>IFERROR(VLOOKUP(B508,Totalt!$B$1:$BD$409,MATCH("totalt tillförda bränslen:",Totalt!$B$1:$BC$1,0),FALSE),"")</f>
        <v>2.3090000000000002</v>
      </c>
      <c r="AN508" s="3">
        <f t="shared" si="23"/>
        <v>0</v>
      </c>
    </row>
    <row r="509" spans="2:40" x14ac:dyDescent="0.25">
      <c r="B509" s="3" t="s">
        <v>516</v>
      </c>
      <c r="C509" s="3">
        <v>0</v>
      </c>
      <c r="D509" s="3">
        <v>0</v>
      </c>
      <c r="E509" s="3">
        <v>0</v>
      </c>
      <c r="F509" s="3">
        <v>0</v>
      </c>
      <c r="G509" s="3">
        <v>0</v>
      </c>
      <c r="H509" s="3">
        <v>0</v>
      </c>
      <c r="I509" s="3">
        <v>8.6700000000000006E-3</v>
      </c>
      <c r="J509" s="3">
        <v>0</v>
      </c>
      <c r="K509" s="3">
        <v>0</v>
      </c>
      <c r="L509" s="3">
        <v>0</v>
      </c>
      <c r="M509" s="238">
        <v>0</v>
      </c>
      <c r="N509" s="3">
        <v>0</v>
      </c>
      <c r="O509" s="3">
        <v>0</v>
      </c>
      <c r="P509" s="238">
        <v>0</v>
      </c>
      <c r="Q509" s="240">
        <f t="shared" si="22"/>
        <v>0</v>
      </c>
      <c r="R509" s="3">
        <v>0</v>
      </c>
      <c r="S509" s="3">
        <v>0</v>
      </c>
      <c r="T509" s="3">
        <v>0</v>
      </c>
      <c r="U509" s="3">
        <v>0</v>
      </c>
      <c r="V509" s="3">
        <v>0</v>
      </c>
      <c r="W509" s="3">
        <v>0</v>
      </c>
      <c r="X509" s="3">
        <v>4.7219999999999998E-2</v>
      </c>
      <c r="Y509" s="3">
        <v>2.1829999999999998</v>
      </c>
      <c r="Z509" s="3">
        <v>0</v>
      </c>
      <c r="AA509" s="3">
        <v>0</v>
      </c>
      <c r="AB509" s="3">
        <v>0</v>
      </c>
      <c r="AC509" s="3">
        <v>0</v>
      </c>
      <c r="AD509" s="3">
        <v>0</v>
      </c>
      <c r="AE509" s="3">
        <v>0</v>
      </c>
      <c r="AF509" s="3">
        <v>0</v>
      </c>
      <c r="AG509" s="3">
        <v>0</v>
      </c>
      <c r="AJ509" s="3">
        <f t="shared" si="21"/>
        <v>2.2388899999999996</v>
      </c>
      <c r="AL509" s="3">
        <f>IFERROR(VLOOKUP(B509,Totalt!$B$1:$BD$409,MATCH("totalt tillförda bränslen:",Totalt!$B$1:$BC$1,0),FALSE),"")</f>
        <v>2.2388899999999996</v>
      </c>
      <c r="AN509" s="3">
        <f t="shared" si="23"/>
        <v>0</v>
      </c>
    </row>
    <row r="510" spans="2:40" x14ac:dyDescent="0.25">
      <c r="B510" s="3" t="s">
        <v>975</v>
      </c>
      <c r="C510" s="3">
        <v>0</v>
      </c>
      <c r="D510" s="3">
        <v>0</v>
      </c>
      <c r="E510" s="3">
        <v>0</v>
      </c>
      <c r="F510" s="3">
        <v>0</v>
      </c>
      <c r="G510" s="3">
        <v>0</v>
      </c>
      <c r="H510" s="3">
        <v>0</v>
      </c>
      <c r="I510" s="3">
        <v>0.45400000000000001</v>
      </c>
      <c r="J510" s="3">
        <v>1.0720000000000001</v>
      </c>
      <c r="K510" s="3">
        <v>0</v>
      </c>
      <c r="L510" s="3">
        <v>0</v>
      </c>
      <c r="M510" s="238">
        <v>0</v>
      </c>
      <c r="N510" s="3">
        <v>0</v>
      </c>
      <c r="O510" s="3">
        <v>0</v>
      </c>
      <c r="P510" s="238">
        <v>0</v>
      </c>
      <c r="Q510" s="240">
        <f t="shared" si="22"/>
        <v>0</v>
      </c>
      <c r="R510" s="3">
        <v>27.457999999999998</v>
      </c>
      <c r="S510" s="3">
        <v>0</v>
      </c>
      <c r="T510" s="3">
        <v>0</v>
      </c>
      <c r="U510" s="3">
        <v>0</v>
      </c>
      <c r="V510" s="3">
        <v>0</v>
      </c>
      <c r="W510" s="3">
        <v>0</v>
      </c>
      <c r="X510" s="3">
        <v>1.4306399999999999</v>
      </c>
      <c r="Y510" s="3">
        <v>0</v>
      </c>
      <c r="Z510" s="3">
        <v>25.425000000000001</v>
      </c>
      <c r="AA510" s="3">
        <v>0</v>
      </c>
      <c r="AB510" s="3">
        <v>0</v>
      </c>
      <c r="AC510" s="3">
        <v>0</v>
      </c>
      <c r="AD510" s="3">
        <v>0</v>
      </c>
      <c r="AE510" s="3">
        <v>0</v>
      </c>
      <c r="AF510" s="3">
        <v>0</v>
      </c>
      <c r="AG510" s="3">
        <v>0.86470599999999997</v>
      </c>
      <c r="AJ510" s="3">
        <f t="shared" si="21"/>
        <v>56.704346000000001</v>
      </c>
      <c r="AL510" s="3">
        <f>IFERROR(VLOOKUP(B510,Totalt!$B$1:$BD$409,MATCH("totalt tillförda bränslen:",Totalt!$B$1:$BC$1,0),FALSE),"")</f>
        <v>56.704345999999994</v>
      </c>
      <c r="AN510" s="3">
        <f t="shared" si="23"/>
        <v>7.1054273576010019E-15</v>
      </c>
    </row>
    <row r="511" spans="2:40" x14ac:dyDescent="0.25">
      <c r="B511" s="3" t="s">
        <v>518</v>
      </c>
      <c r="C511" s="3">
        <v>0</v>
      </c>
      <c r="D511" s="3">
        <v>0</v>
      </c>
      <c r="E511" s="3">
        <v>0</v>
      </c>
      <c r="F511" s="3">
        <v>0</v>
      </c>
      <c r="G511" s="3">
        <v>0</v>
      </c>
      <c r="H511" s="3">
        <v>0</v>
      </c>
      <c r="I511" s="3">
        <v>0.31</v>
      </c>
      <c r="J511" s="3">
        <v>0</v>
      </c>
      <c r="K511" s="3">
        <v>0</v>
      </c>
      <c r="L511" s="3">
        <v>0</v>
      </c>
      <c r="M511" s="238">
        <v>0</v>
      </c>
      <c r="N511" s="3">
        <v>0</v>
      </c>
      <c r="O511" s="3">
        <v>0</v>
      </c>
      <c r="P511" s="238">
        <v>0</v>
      </c>
      <c r="Q511" s="240">
        <f t="shared" si="22"/>
        <v>0</v>
      </c>
      <c r="R511" s="3">
        <v>0</v>
      </c>
      <c r="S511" s="3">
        <v>1.405</v>
      </c>
      <c r="T511" s="3">
        <v>0</v>
      </c>
      <c r="U511" s="3">
        <v>0</v>
      </c>
      <c r="V511" s="3">
        <v>0</v>
      </c>
      <c r="W511" s="3">
        <v>0</v>
      </c>
      <c r="X511" s="3">
        <v>0.09</v>
      </c>
      <c r="Y511" s="3">
        <v>0</v>
      </c>
      <c r="Z511" s="3">
        <v>0</v>
      </c>
      <c r="AA511" s="3">
        <v>0</v>
      </c>
      <c r="AB511" s="3">
        <v>0</v>
      </c>
      <c r="AC511" s="3">
        <v>0</v>
      </c>
      <c r="AD511" s="3">
        <v>0</v>
      </c>
      <c r="AE511" s="3">
        <v>0</v>
      </c>
      <c r="AF511" s="3">
        <v>0</v>
      </c>
      <c r="AG511" s="3">
        <v>6.2610000000000001</v>
      </c>
      <c r="AJ511" s="3">
        <f t="shared" si="21"/>
        <v>8.0660000000000007</v>
      </c>
      <c r="AL511" s="3">
        <f>IFERROR(VLOOKUP(B511,Totalt!$B$1:$BD$409,MATCH("totalt tillförda bränslen:",Totalt!$B$1:$BC$1,0),FALSE),"")</f>
        <v>8.0660000000000007</v>
      </c>
      <c r="AN511" s="3">
        <f t="shared" si="23"/>
        <v>0</v>
      </c>
    </row>
    <row r="512" spans="2:40" x14ac:dyDescent="0.25">
      <c r="B512" s="3" t="s">
        <v>519</v>
      </c>
      <c r="C512" s="3">
        <v>0</v>
      </c>
      <c r="D512" s="3">
        <v>0</v>
      </c>
      <c r="E512" s="3">
        <v>0</v>
      </c>
      <c r="F512" s="3">
        <v>0</v>
      </c>
      <c r="G512" s="3">
        <v>0</v>
      </c>
      <c r="H512" s="3">
        <v>0</v>
      </c>
      <c r="I512" s="3">
        <v>1.208</v>
      </c>
      <c r="J512" s="3">
        <v>0</v>
      </c>
      <c r="K512" s="3">
        <v>0</v>
      </c>
      <c r="L512" s="3">
        <v>0</v>
      </c>
      <c r="M512" s="238">
        <v>0</v>
      </c>
      <c r="N512" s="3">
        <v>0</v>
      </c>
      <c r="O512" s="3">
        <v>0</v>
      </c>
      <c r="P512" s="238">
        <v>33.863999999999997</v>
      </c>
      <c r="Q512" s="240">
        <f t="shared" si="22"/>
        <v>16.931999999999999</v>
      </c>
      <c r="R512" s="3">
        <v>0</v>
      </c>
      <c r="S512" s="3">
        <v>0</v>
      </c>
      <c r="T512" s="3">
        <v>0</v>
      </c>
      <c r="U512" s="3">
        <v>0</v>
      </c>
      <c r="V512" s="3">
        <v>0</v>
      </c>
      <c r="W512" s="3">
        <v>0</v>
      </c>
      <c r="X512" s="3">
        <v>2.5691099999999998</v>
      </c>
      <c r="Y512" s="3">
        <v>0</v>
      </c>
      <c r="Z512" s="3">
        <v>0</v>
      </c>
      <c r="AA512" s="3">
        <v>0</v>
      </c>
      <c r="AB512" s="3">
        <v>0</v>
      </c>
      <c r="AC512" s="3">
        <v>0</v>
      </c>
      <c r="AD512" s="3">
        <v>0</v>
      </c>
      <c r="AE512" s="3">
        <v>0</v>
      </c>
      <c r="AF512" s="3">
        <v>0</v>
      </c>
      <c r="AG512" s="3">
        <v>84.513000000000005</v>
      </c>
      <c r="AJ512" s="3">
        <f t="shared" si="21"/>
        <v>105.22210999999999</v>
      </c>
      <c r="AL512" s="3">
        <f>IFERROR(VLOOKUP(B512,Totalt!$B$1:$BD$409,MATCH("totalt tillförda bränslen:",Totalt!$B$1:$BC$1,0),FALSE),"")</f>
        <v>105.22211</v>
      </c>
      <c r="AN512" s="3">
        <f t="shared" si="23"/>
        <v>-1.4210854715202004E-14</v>
      </c>
    </row>
    <row r="513" spans="1:40" x14ac:dyDescent="0.25">
      <c r="B513" s="3" t="s">
        <v>520</v>
      </c>
      <c r="C513" s="3">
        <v>0</v>
      </c>
      <c r="D513" s="3">
        <v>0</v>
      </c>
      <c r="E513" s="3">
        <v>0</v>
      </c>
      <c r="F513" s="3">
        <v>0</v>
      </c>
      <c r="G513" s="3">
        <v>0</v>
      </c>
      <c r="H513" s="3">
        <v>0</v>
      </c>
      <c r="I513" s="3">
        <v>0</v>
      </c>
      <c r="J513" s="3">
        <v>0</v>
      </c>
      <c r="K513" s="3">
        <v>0</v>
      </c>
      <c r="L513" s="3">
        <v>0</v>
      </c>
      <c r="M513" s="238">
        <v>0</v>
      </c>
      <c r="N513" s="3">
        <v>0</v>
      </c>
      <c r="O513" s="3">
        <v>0</v>
      </c>
      <c r="P513" s="238">
        <v>0</v>
      </c>
      <c r="Q513" s="240">
        <f t="shared" si="22"/>
        <v>0</v>
      </c>
      <c r="R513" s="3">
        <v>0</v>
      </c>
      <c r="S513" s="3">
        <v>0</v>
      </c>
      <c r="T513" s="3">
        <v>0</v>
      </c>
      <c r="U513" s="3">
        <v>0</v>
      </c>
      <c r="V513" s="3">
        <v>0</v>
      </c>
      <c r="W513" s="3">
        <v>0</v>
      </c>
      <c r="X513" s="3">
        <v>0</v>
      </c>
      <c r="Y513" s="3">
        <v>0</v>
      </c>
      <c r="Z513" s="3">
        <v>0</v>
      </c>
      <c r="AA513" s="3">
        <v>0</v>
      </c>
      <c r="AB513" s="3">
        <v>0</v>
      </c>
      <c r="AC513" s="3">
        <v>0</v>
      </c>
      <c r="AD513" s="3">
        <v>0</v>
      </c>
      <c r="AE513" s="3">
        <v>0</v>
      </c>
      <c r="AF513" s="3">
        <v>0</v>
      </c>
      <c r="AG513" s="3">
        <v>0</v>
      </c>
      <c r="AJ513" s="3">
        <f t="shared" si="21"/>
        <v>0</v>
      </c>
      <c r="AL513" s="3">
        <f>IFERROR(VLOOKUP(B513,Totalt!$B$1:$BD$409,MATCH("totalt tillförda bränslen:",Totalt!$B$1:$BC$1,0),FALSE),"")</f>
        <v>0</v>
      </c>
      <c r="AN513" s="3">
        <f t="shared" si="23"/>
        <v>0</v>
      </c>
    </row>
    <row r="514" spans="1:40" x14ac:dyDescent="0.25">
      <c r="B514" s="3" t="s">
        <v>521</v>
      </c>
      <c r="C514" s="3">
        <v>0</v>
      </c>
      <c r="D514" s="3">
        <v>0</v>
      </c>
      <c r="E514" s="3">
        <v>0</v>
      </c>
      <c r="F514" s="3">
        <v>0</v>
      </c>
      <c r="G514" s="3">
        <v>0</v>
      </c>
      <c r="H514" s="3">
        <v>0</v>
      </c>
      <c r="I514" s="3">
        <v>0</v>
      </c>
      <c r="J514" s="3">
        <v>0</v>
      </c>
      <c r="K514" s="3">
        <v>0</v>
      </c>
      <c r="L514" s="3">
        <v>0</v>
      </c>
      <c r="M514" s="238">
        <v>0</v>
      </c>
      <c r="N514" s="3">
        <v>0</v>
      </c>
      <c r="O514" s="3">
        <v>0</v>
      </c>
      <c r="P514" s="238">
        <v>0</v>
      </c>
      <c r="Q514" s="240">
        <f t="shared" si="22"/>
        <v>0</v>
      </c>
      <c r="R514" s="3">
        <v>0</v>
      </c>
      <c r="S514" s="3">
        <v>0</v>
      </c>
      <c r="T514" s="3">
        <v>0</v>
      </c>
      <c r="U514" s="3">
        <v>0</v>
      </c>
      <c r="V514" s="3">
        <v>0</v>
      </c>
      <c r="W514" s="3">
        <v>0</v>
      </c>
      <c r="X514" s="3">
        <v>0</v>
      </c>
      <c r="Y514" s="3">
        <v>0</v>
      </c>
      <c r="Z514" s="3">
        <v>0</v>
      </c>
      <c r="AA514" s="3">
        <v>0</v>
      </c>
      <c r="AB514" s="3">
        <v>0</v>
      </c>
      <c r="AC514" s="3">
        <v>0</v>
      </c>
      <c r="AD514" s="3">
        <v>0</v>
      </c>
      <c r="AE514" s="3">
        <v>0</v>
      </c>
      <c r="AF514" s="3">
        <v>0</v>
      </c>
      <c r="AG514" s="3">
        <v>0</v>
      </c>
      <c r="AJ514" s="3">
        <f t="shared" si="21"/>
        <v>0</v>
      </c>
      <c r="AL514" s="3">
        <f>IFERROR(VLOOKUP(B514,Totalt!$B$1:$BD$409,MATCH("totalt tillförda bränslen:",Totalt!$B$1:$BC$1,0),FALSE),"")</f>
        <v>0</v>
      </c>
      <c r="AN514" s="3">
        <f t="shared" si="23"/>
        <v>0</v>
      </c>
    </row>
    <row r="515" spans="1:40" x14ac:dyDescent="0.25">
      <c r="A515" s="3" t="s">
        <v>522</v>
      </c>
      <c r="Q515" s="240">
        <f t="shared" si="22"/>
        <v>0</v>
      </c>
      <c r="AJ515" s="3">
        <f t="shared" ref="AJ515:AJ558" si="24">SUM(C515:AG515)-M515-P515</f>
        <v>0</v>
      </c>
      <c r="AL515" s="3" t="str">
        <f>IFERROR(VLOOKUP(B515,Totalt!$B$1:$BD$409,MATCH("totalt tillförda bränslen:",Totalt!$B$1:$BC$1,0),FALSE),"")</f>
        <v/>
      </c>
      <c r="AN515" s="3" t="str">
        <f t="shared" si="23"/>
        <v/>
      </c>
    </row>
    <row r="516" spans="1:40" x14ac:dyDescent="0.25">
      <c r="B516" s="3" t="s">
        <v>523</v>
      </c>
      <c r="C516" s="3">
        <v>0</v>
      </c>
      <c r="D516" s="3">
        <v>0</v>
      </c>
      <c r="E516" s="3">
        <v>0</v>
      </c>
      <c r="F516" s="3">
        <v>0</v>
      </c>
      <c r="G516" s="3">
        <v>0</v>
      </c>
      <c r="H516" s="3">
        <v>0</v>
      </c>
      <c r="I516" s="3">
        <v>0</v>
      </c>
      <c r="J516" s="3">
        <v>0</v>
      </c>
      <c r="K516" s="3">
        <v>0</v>
      </c>
      <c r="L516" s="3">
        <v>0</v>
      </c>
      <c r="M516" s="238">
        <v>0</v>
      </c>
      <c r="N516" s="3">
        <v>0</v>
      </c>
      <c r="O516" s="3">
        <v>0</v>
      </c>
      <c r="P516" s="238">
        <v>0</v>
      </c>
      <c r="Q516" s="240">
        <f t="shared" ref="Q516:Q556" si="25">P516/2</f>
        <v>0</v>
      </c>
      <c r="R516" s="3">
        <v>0</v>
      </c>
      <c r="S516" s="3">
        <v>0</v>
      </c>
      <c r="T516" s="3">
        <v>0</v>
      </c>
      <c r="U516" s="3">
        <v>0</v>
      </c>
      <c r="V516" s="3">
        <v>0</v>
      </c>
      <c r="W516" s="3">
        <v>0</v>
      </c>
      <c r="X516" s="3">
        <v>0.24792</v>
      </c>
      <c r="Y516" s="3">
        <v>0</v>
      </c>
      <c r="Z516" s="3">
        <v>0</v>
      </c>
      <c r="AA516" s="3">
        <v>0</v>
      </c>
      <c r="AB516" s="3">
        <v>0</v>
      </c>
      <c r="AC516" s="3">
        <v>0</v>
      </c>
      <c r="AD516" s="3">
        <v>0</v>
      </c>
      <c r="AE516" s="3">
        <v>0</v>
      </c>
      <c r="AF516" s="3">
        <v>0</v>
      </c>
      <c r="AG516" s="3">
        <v>12.0824</v>
      </c>
      <c r="AJ516" s="3">
        <f t="shared" si="24"/>
        <v>12.33032</v>
      </c>
      <c r="AL516" s="3">
        <f>IFERROR(VLOOKUP(B516,Totalt!$B$1:$BD$409,MATCH("totalt tillförda bränslen:",Totalt!$B$1:$BC$1,0),FALSE),"")</f>
        <v>12.33032</v>
      </c>
      <c r="AN516" s="3">
        <f t="shared" ref="AN516:AN556" si="26">IFERROR(AJ516-AL516,"")</f>
        <v>0</v>
      </c>
    </row>
    <row r="517" spans="1:40" x14ac:dyDescent="0.25">
      <c r="B517" s="3" t="s">
        <v>524</v>
      </c>
      <c r="C517" s="3">
        <v>0</v>
      </c>
      <c r="D517" s="3">
        <v>0</v>
      </c>
      <c r="E517" s="3">
        <v>0.68899999999999995</v>
      </c>
      <c r="F517" s="3">
        <v>38.154400000000003</v>
      </c>
      <c r="G517" s="3">
        <v>6.9980000000000002</v>
      </c>
      <c r="H517" s="3">
        <v>2.2029999999999998</v>
      </c>
      <c r="I517" s="3">
        <v>0</v>
      </c>
      <c r="J517" s="3">
        <v>0</v>
      </c>
      <c r="K517" s="3">
        <v>0</v>
      </c>
      <c r="L517" s="3">
        <v>41.465200000000003</v>
      </c>
      <c r="M517" s="238">
        <v>0</v>
      </c>
      <c r="N517" s="3">
        <v>0</v>
      </c>
      <c r="O517" s="3">
        <v>0</v>
      </c>
      <c r="P517" s="238">
        <v>54.738</v>
      </c>
      <c r="Q517" s="240">
        <f t="shared" si="25"/>
        <v>27.369</v>
      </c>
      <c r="R517" s="3">
        <v>0.25800000000000001</v>
      </c>
      <c r="S517" s="3">
        <v>0</v>
      </c>
      <c r="T517" s="3">
        <v>42.887500000000003</v>
      </c>
      <c r="U517" s="3">
        <v>0</v>
      </c>
      <c r="V517" s="3">
        <v>0</v>
      </c>
      <c r="W517" s="3">
        <v>0</v>
      </c>
      <c r="X517" s="3">
        <v>4.0229999999999997</v>
      </c>
      <c r="Y517" s="3">
        <v>0</v>
      </c>
      <c r="Z517" s="3">
        <v>0</v>
      </c>
      <c r="AA517" s="3">
        <v>0</v>
      </c>
      <c r="AB517" s="3">
        <v>0</v>
      </c>
      <c r="AC517" s="3">
        <v>0</v>
      </c>
      <c r="AD517" s="3">
        <v>0</v>
      </c>
      <c r="AE517" s="3">
        <v>3.1440000000000001</v>
      </c>
      <c r="AF517" s="3">
        <v>0</v>
      </c>
      <c r="AG517" s="3">
        <v>0</v>
      </c>
      <c r="AJ517" s="3">
        <f t="shared" si="24"/>
        <v>167.19110000000003</v>
      </c>
      <c r="AL517" s="3">
        <f>IFERROR(VLOOKUP(B517,Totalt!$B$1:$BD$409,MATCH("totalt tillförda bränslen:",Totalt!$B$1:$BC$1,0),FALSE),"")</f>
        <v>167.19110000000001</v>
      </c>
      <c r="AN517" s="3">
        <f t="shared" si="26"/>
        <v>2.8421709430404007E-14</v>
      </c>
    </row>
    <row r="518" spans="1:40" x14ac:dyDescent="0.25">
      <c r="A518" s="3" t="s">
        <v>525</v>
      </c>
      <c r="Q518" s="240">
        <f t="shared" si="25"/>
        <v>0</v>
      </c>
      <c r="AJ518" s="3">
        <f t="shared" si="24"/>
        <v>0</v>
      </c>
      <c r="AL518" s="3" t="str">
        <f>IFERROR(VLOOKUP(B518,Totalt!$B$1:$BD$409,MATCH("totalt tillförda bränslen:",Totalt!$B$1:$BC$1,0),FALSE),"")</f>
        <v/>
      </c>
      <c r="AN518" s="3" t="str">
        <f t="shared" si="26"/>
        <v/>
      </c>
    </row>
    <row r="519" spans="1:40" x14ac:dyDescent="0.25">
      <c r="B519" s="3" t="s">
        <v>526</v>
      </c>
      <c r="C519" s="3">
        <v>0</v>
      </c>
      <c r="D519" s="3">
        <v>0</v>
      </c>
      <c r="E519" s="3">
        <v>0</v>
      </c>
      <c r="F519" s="3">
        <v>4.1689999999999996</v>
      </c>
      <c r="G519" s="3">
        <v>5.19</v>
      </c>
      <c r="H519" s="3">
        <v>0</v>
      </c>
      <c r="I519" s="3">
        <v>0.75700000000000001</v>
      </c>
      <c r="J519" s="3">
        <v>0</v>
      </c>
      <c r="K519" s="3">
        <v>0</v>
      </c>
      <c r="L519" s="3">
        <v>22.126999999999999</v>
      </c>
      <c r="M519" s="238">
        <v>0</v>
      </c>
      <c r="N519" s="3">
        <v>0</v>
      </c>
      <c r="O519" s="3">
        <v>0</v>
      </c>
      <c r="P519" s="238">
        <v>29.297999999999998</v>
      </c>
      <c r="Q519" s="240">
        <f t="shared" si="25"/>
        <v>14.648999999999999</v>
      </c>
      <c r="R519" s="3">
        <v>15.862</v>
      </c>
      <c r="S519" s="3">
        <v>8.4019999999999992</v>
      </c>
      <c r="T519" s="3">
        <v>41.067999999999998</v>
      </c>
      <c r="U519" s="3">
        <v>0</v>
      </c>
      <c r="V519" s="3">
        <v>0</v>
      </c>
      <c r="W519" s="3">
        <v>5.3869999999999996</v>
      </c>
      <c r="X519" s="3">
        <v>3.101</v>
      </c>
      <c r="Y519" s="3">
        <v>0</v>
      </c>
      <c r="Z519" s="3">
        <v>0</v>
      </c>
      <c r="AA519" s="3">
        <v>0</v>
      </c>
      <c r="AB519" s="3">
        <v>0</v>
      </c>
      <c r="AC519" s="3">
        <v>0</v>
      </c>
      <c r="AD519" s="3">
        <v>0</v>
      </c>
      <c r="AE519" s="3">
        <v>0</v>
      </c>
      <c r="AF519" s="3">
        <v>0</v>
      </c>
      <c r="AG519" s="3">
        <v>0</v>
      </c>
      <c r="AJ519" s="3">
        <f t="shared" si="24"/>
        <v>120.71199999999999</v>
      </c>
      <c r="AL519" s="3">
        <f>IFERROR(VLOOKUP(B519,Totalt!$B$1:$BD$409,MATCH("totalt tillförda bränslen:",Totalt!$B$1:$BC$1,0),FALSE),"")</f>
        <v>120.71199999999999</v>
      </c>
      <c r="AN519" s="3">
        <f t="shared" si="26"/>
        <v>0</v>
      </c>
    </row>
    <row r="520" spans="1:40" x14ac:dyDescent="0.25">
      <c r="B520" s="3" t="s">
        <v>527</v>
      </c>
      <c r="C520" s="3">
        <v>0</v>
      </c>
      <c r="D520" s="3">
        <v>0</v>
      </c>
      <c r="E520" s="3">
        <v>0</v>
      </c>
      <c r="F520" s="3">
        <v>0</v>
      </c>
      <c r="G520" s="3">
        <v>0</v>
      </c>
      <c r="H520" s="3">
        <v>0</v>
      </c>
      <c r="I520" s="3">
        <v>0.75700000000000001</v>
      </c>
      <c r="J520" s="3">
        <v>0</v>
      </c>
      <c r="K520" s="3">
        <v>0</v>
      </c>
      <c r="L520" s="3">
        <v>0</v>
      </c>
      <c r="M520" s="238">
        <v>0</v>
      </c>
      <c r="N520" s="3">
        <v>0</v>
      </c>
      <c r="O520" s="3">
        <v>0</v>
      </c>
      <c r="P520" s="238">
        <v>0</v>
      </c>
      <c r="Q520" s="240">
        <f t="shared" si="25"/>
        <v>0</v>
      </c>
      <c r="R520" s="3">
        <v>0</v>
      </c>
      <c r="S520" s="3">
        <v>0</v>
      </c>
      <c r="T520" s="3">
        <v>13.939</v>
      </c>
      <c r="U520" s="3">
        <v>0</v>
      </c>
      <c r="V520" s="3">
        <v>0</v>
      </c>
      <c r="W520" s="3">
        <v>0</v>
      </c>
      <c r="X520" s="3">
        <v>0.29099999999999998</v>
      </c>
      <c r="Y520" s="3">
        <v>0</v>
      </c>
      <c r="Z520" s="3">
        <v>0</v>
      </c>
      <c r="AA520" s="3">
        <v>0</v>
      </c>
      <c r="AB520" s="3">
        <v>0</v>
      </c>
      <c r="AC520" s="3">
        <v>0</v>
      </c>
      <c r="AD520" s="3">
        <v>0</v>
      </c>
      <c r="AE520" s="3">
        <v>0</v>
      </c>
      <c r="AF520" s="3">
        <v>0</v>
      </c>
      <c r="AG520" s="3">
        <v>0</v>
      </c>
      <c r="AJ520" s="3">
        <f t="shared" si="24"/>
        <v>14.987</v>
      </c>
      <c r="AL520" s="3">
        <f>IFERROR(VLOOKUP(B520,Totalt!$B$1:$BD$409,MATCH("totalt tillförda bränslen:",Totalt!$B$1:$BC$1,0),FALSE),"")</f>
        <v>14.987</v>
      </c>
      <c r="AN520" s="3">
        <f t="shared" si="26"/>
        <v>0</v>
      </c>
    </row>
    <row r="521" spans="1:40" x14ac:dyDescent="0.25">
      <c r="B521" s="3" t="s">
        <v>528</v>
      </c>
      <c r="C521" s="3">
        <v>0</v>
      </c>
      <c r="D521" s="3">
        <v>0</v>
      </c>
      <c r="E521" s="3">
        <v>0</v>
      </c>
      <c r="F521" s="3">
        <v>8.7050000000000001</v>
      </c>
      <c r="G521" s="3">
        <v>0</v>
      </c>
      <c r="H521" s="3">
        <v>0</v>
      </c>
      <c r="I521" s="3">
        <v>6.8604099999999999</v>
      </c>
      <c r="J521" s="3">
        <v>0</v>
      </c>
      <c r="K521" s="3">
        <v>0</v>
      </c>
      <c r="L521" s="3">
        <v>2.5529999999999999</v>
      </c>
      <c r="M521" s="238">
        <v>0</v>
      </c>
      <c r="N521" s="3">
        <v>0</v>
      </c>
      <c r="O521" s="3">
        <v>77.527000000000001</v>
      </c>
      <c r="P521" s="238">
        <v>37.765999999999998</v>
      </c>
      <c r="Q521" s="240">
        <f t="shared" si="25"/>
        <v>18.882999999999999</v>
      </c>
      <c r="R521" s="3">
        <v>1.3460000000000001</v>
      </c>
      <c r="S521" s="3">
        <v>5.4580000000000002</v>
      </c>
      <c r="T521" s="3">
        <v>9.0739999999999998</v>
      </c>
      <c r="U521" s="3">
        <v>0</v>
      </c>
      <c r="V521" s="3">
        <v>0</v>
      </c>
      <c r="W521" s="3">
        <v>0</v>
      </c>
      <c r="X521" s="3">
        <v>3.8340000000000001</v>
      </c>
      <c r="Y521" s="3">
        <v>0</v>
      </c>
      <c r="Z521" s="3">
        <v>0</v>
      </c>
      <c r="AA521" s="3">
        <v>0</v>
      </c>
      <c r="AB521" s="3">
        <v>0</v>
      </c>
      <c r="AC521" s="3">
        <v>0</v>
      </c>
      <c r="AD521" s="3">
        <v>0</v>
      </c>
      <c r="AE521" s="3">
        <v>0</v>
      </c>
      <c r="AF521" s="3">
        <v>0</v>
      </c>
      <c r="AG521" s="3">
        <v>0</v>
      </c>
      <c r="AJ521" s="3">
        <f t="shared" si="24"/>
        <v>134.24041000000003</v>
      </c>
      <c r="AL521" s="3">
        <f>IFERROR(VLOOKUP(B521,Totalt!$B$1:$BD$409,MATCH("totalt tillförda bränslen:",Totalt!$B$1:$BC$1,0),FALSE),"")</f>
        <v>134.24041</v>
      </c>
      <c r="AN521" s="3">
        <f t="shared" si="26"/>
        <v>2.8421709430404007E-14</v>
      </c>
    </row>
    <row r="522" spans="1:40" x14ac:dyDescent="0.25">
      <c r="B522" s="3" t="s">
        <v>529</v>
      </c>
      <c r="C522" s="3">
        <v>0</v>
      </c>
      <c r="D522" s="3">
        <v>0</v>
      </c>
      <c r="E522" s="3">
        <v>0</v>
      </c>
      <c r="F522" s="3">
        <v>0</v>
      </c>
      <c r="G522" s="3">
        <v>0</v>
      </c>
      <c r="H522" s="3">
        <v>0</v>
      </c>
      <c r="I522" s="3">
        <v>0.31888899999999998</v>
      </c>
      <c r="J522" s="3">
        <v>0</v>
      </c>
      <c r="K522" s="3">
        <v>0</v>
      </c>
      <c r="L522" s="3">
        <v>0</v>
      </c>
      <c r="M522" s="238">
        <v>0</v>
      </c>
      <c r="N522" s="3">
        <v>0</v>
      </c>
      <c r="O522" s="3">
        <v>0</v>
      </c>
      <c r="P522" s="238">
        <v>0</v>
      </c>
      <c r="Q522" s="240">
        <f t="shared" si="25"/>
        <v>0</v>
      </c>
      <c r="R522" s="3">
        <v>18.728999999999999</v>
      </c>
      <c r="S522" s="3">
        <v>0</v>
      </c>
      <c r="T522" s="3">
        <v>0</v>
      </c>
      <c r="U522" s="3">
        <v>0</v>
      </c>
      <c r="V522" s="3">
        <v>0</v>
      </c>
      <c r="W522" s="3">
        <v>0</v>
      </c>
      <c r="X522" s="3">
        <v>0.51987000000000005</v>
      </c>
      <c r="Y522" s="3">
        <v>0</v>
      </c>
      <c r="Z522" s="3">
        <v>1.0088900000000001</v>
      </c>
      <c r="AA522" s="3">
        <v>0</v>
      </c>
      <c r="AB522" s="3">
        <v>0</v>
      </c>
      <c r="AC522" s="3">
        <v>0</v>
      </c>
      <c r="AD522" s="3">
        <v>0</v>
      </c>
      <c r="AE522" s="3">
        <v>0</v>
      </c>
      <c r="AF522" s="3">
        <v>0</v>
      </c>
      <c r="AG522" s="3">
        <v>0</v>
      </c>
      <c r="AJ522" s="3">
        <f t="shared" si="24"/>
        <v>20.576649</v>
      </c>
      <c r="AL522" s="3">
        <f>IFERROR(VLOOKUP(B522,Totalt!$B$1:$BD$409,MATCH("totalt tillförda bränslen:",Totalt!$B$1:$BC$1,0),FALSE),"")</f>
        <v>20.576649</v>
      </c>
      <c r="AN522" s="3">
        <f t="shared" si="26"/>
        <v>0</v>
      </c>
    </row>
    <row r="523" spans="1:40" x14ac:dyDescent="0.25">
      <c r="A523" s="3" t="s">
        <v>530</v>
      </c>
      <c r="Q523" s="240">
        <f t="shared" si="25"/>
        <v>0</v>
      </c>
      <c r="AJ523" s="3">
        <f t="shared" si="24"/>
        <v>0</v>
      </c>
      <c r="AL523" s="3" t="str">
        <f>IFERROR(VLOOKUP(B523,Totalt!$B$1:$BD$409,MATCH("totalt tillförda bränslen:",Totalt!$B$1:$BC$1,0),FALSE),"")</f>
        <v/>
      </c>
      <c r="AN523" s="3" t="str">
        <f t="shared" si="26"/>
        <v/>
      </c>
    </row>
    <row r="524" spans="1:40" x14ac:dyDescent="0.25">
      <c r="B524" s="3" t="s">
        <v>531</v>
      </c>
      <c r="C524" s="3">
        <v>0</v>
      </c>
      <c r="D524" s="3">
        <v>0</v>
      </c>
      <c r="E524" s="3">
        <v>0</v>
      </c>
      <c r="F524" s="3">
        <v>0</v>
      </c>
      <c r="G524" s="3">
        <v>0</v>
      </c>
      <c r="H524" s="3">
        <v>0</v>
      </c>
      <c r="I524" s="3">
        <v>0.72199999999999998</v>
      </c>
      <c r="J524" s="3">
        <v>0</v>
      </c>
      <c r="K524" s="3">
        <v>0</v>
      </c>
      <c r="L524" s="3">
        <v>0</v>
      </c>
      <c r="M524" s="238">
        <v>0</v>
      </c>
      <c r="N524" s="3">
        <v>0</v>
      </c>
      <c r="O524" s="3">
        <v>0</v>
      </c>
      <c r="P524" s="238">
        <v>0</v>
      </c>
      <c r="Q524" s="240">
        <f t="shared" si="25"/>
        <v>0</v>
      </c>
      <c r="R524" s="3">
        <v>0</v>
      </c>
      <c r="S524" s="3">
        <v>0</v>
      </c>
      <c r="T524" s="3">
        <v>9.0500000000000007</v>
      </c>
      <c r="U524" s="3">
        <v>0</v>
      </c>
      <c r="V524" s="3">
        <v>0</v>
      </c>
      <c r="W524" s="3">
        <v>0</v>
      </c>
      <c r="X524" s="3">
        <v>0.21299999999999999</v>
      </c>
      <c r="Y524" s="3">
        <v>0</v>
      </c>
      <c r="Z524" s="3">
        <v>0</v>
      </c>
      <c r="AA524" s="3">
        <v>0</v>
      </c>
      <c r="AB524" s="3">
        <v>0</v>
      </c>
      <c r="AC524" s="3">
        <v>0</v>
      </c>
      <c r="AD524" s="3">
        <v>0</v>
      </c>
      <c r="AE524" s="3">
        <v>0</v>
      </c>
      <c r="AF524" s="3">
        <v>0</v>
      </c>
      <c r="AG524" s="3">
        <v>0</v>
      </c>
      <c r="AJ524" s="3">
        <f t="shared" si="24"/>
        <v>9.9849999999999994</v>
      </c>
      <c r="AL524" s="3">
        <f>IFERROR(VLOOKUP(B524,Totalt!$B$1:$BD$409,MATCH("totalt tillförda bränslen:",Totalt!$B$1:$BC$1,0),FALSE),"")</f>
        <v>9.9849999999999994</v>
      </c>
      <c r="AN524" s="3">
        <f t="shared" si="26"/>
        <v>0</v>
      </c>
    </row>
    <row r="525" spans="1:40" x14ac:dyDescent="0.25">
      <c r="B525" s="3" t="s">
        <v>532</v>
      </c>
      <c r="C525" s="3">
        <v>0</v>
      </c>
      <c r="D525" s="3">
        <v>0</v>
      </c>
      <c r="E525" s="3">
        <v>0</v>
      </c>
      <c r="F525" s="3">
        <v>0</v>
      </c>
      <c r="G525" s="3">
        <v>0</v>
      </c>
      <c r="H525" s="3">
        <v>0</v>
      </c>
      <c r="I525" s="3">
        <v>2.637</v>
      </c>
      <c r="J525" s="3">
        <v>0</v>
      </c>
      <c r="K525" s="3">
        <v>0</v>
      </c>
      <c r="L525" s="3">
        <v>10.457000000000001</v>
      </c>
      <c r="M525" s="238">
        <v>0</v>
      </c>
      <c r="N525" s="3">
        <v>0</v>
      </c>
      <c r="O525" s="3">
        <v>0</v>
      </c>
      <c r="P525" s="238">
        <v>0</v>
      </c>
      <c r="Q525" s="240">
        <f t="shared" si="25"/>
        <v>0</v>
      </c>
      <c r="R525" s="3">
        <v>0</v>
      </c>
      <c r="S525" s="3">
        <v>0</v>
      </c>
      <c r="T525" s="3">
        <v>23.565000000000001</v>
      </c>
      <c r="U525" s="3">
        <v>0</v>
      </c>
      <c r="V525" s="3">
        <v>0</v>
      </c>
      <c r="W525" s="3">
        <v>0</v>
      </c>
      <c r="X525" s="3">
        <v>0.92400000000000004</v>
      </c>
      <c r="Y525" s="3">
        <v>0</v>
      </c>
      <c r="Z525" s="3">
        <v>0</v>
      </c>
      <c r="AA525" s="3">
        <v>0</v>
      </c>
      <c r="AB525" s="3">
        <v>0</v>
      </c>
      <c r="AC525" s="3">
        <v>0</v>
      </c>
      <c r="AD525" s="3">
        <v>0</v>
      </c>
      <c r="AE525" s="3">
        <v>0</v>
      </c>
      <c r="AF525" s="3">
        <v>0</v>
      </c>
      <c r="AG525" s="3">
        <v>0</v>
      </c>
      <c r="AJ525" s="3">
        <f t="shared" si="24"/>
        <v>37.583000000000006</v>
      </c>
      <c r="AL525" s="3">
        <f>IFERROR(VLOOKUP(B525,Totalt!$B$1:$BD$409,MATCH("totalt tillförda bränslen:",Totalt!$B$1:$BC$1,0),FALSE),"")</f>
        <v>37.583000000000006</v>
      </c>
      <c r="AN525" s="3">
        <f t="shared" si="26"/>
        <v>0</v>
      </c>
    </row>
    <row r="526" spans="1:40" x14ac:dyDescent="0.25">
      <c r="B526" s="3" t="s">
        <v>533</v>
      </c>
      <c r="C526" s="3">
        <v>0</v>
      </c>
      <c r="D526" s="3">
        <v>166.68600000000001</v>
      </c>
      <c r="E526" s="3">
        <v>0</v>
      </c>
      <c r="F526" s="3">
        <v>2.0790000000000002</v>
      </c>
      <c r="G526" s="3">
        <v>0</v>
      </c>
      <c r="H526" s="3">
        <v>0</v>
      </c>
      <c r="I526" s="3">
        <v>3.97777</v>
      </c>
      <c r="J526" s="3">
        <v>0</v>
      </c>
      <c r="K526" s="3">
        <v>0</v>
      </c>
      <c r="L526" s="3">
        <v>18.809999999999999</v>
      </c>
      <c r="M526" s="238">
        <v>3.6058599999999998</v>
      </c>
      <c r="N526" s="3">
        <v>0</v>
      </c>
      <c r="O526" s="3">
        <v>4.4080199999999996</v>
      </c>
      <c r="P526" s="238">
        <v>34.054000000000002</v>
      </c>
      <c r="Q526" s="240">
        <f t="shared" si="25"/>
        <v>17.027000000000001</v>
      </c>
      <c r="R526" s="3">
        <v>0</v>
      </c>
      <c r="S526" s="3">
        <v>0</v>
      </c>
      <c r="T526" s="3">
        <v>3.746</v>
      </c>
      <c r="U526" s="3">
        <v>0</v>
      </c>
      <c r="V526" s="3">
        <v>0</v>
      </c>
      <c r="W526" s="3">
        <v>0</v>
      </c>
      <c r="X526" s="3">
        <v>9.3168600000000001</v>
      </c>
      <c r="Y526" s="3">
        <v>0</v>
      </c>
      <c r="Z526" s="3">
        <v>0</v>
      </c>
      <c r="AA526" s="3">
        <v>0</v>
      </c>
      <c r="AB526" s="3">
        <v>0</v>
      </c>
      <c r="AC526" s="3">
        <v>0</v>
      </c>
      <c r="AD526" s="3">
        <v>0</v>
      </c>
      <c r="AE526" s="3">
        <v>0</v>
      </c>
      <c r="AF526" s="3">
        <v>0</v>
      </c>
      <c r="AG526" s="3">
        <v>0</v>
      </c>
      <c r="AJ526" s="3">
        <f t="shared" si="24"/>
        <v>226.05064999999999</v>
      </c>
      <c r="AL526" s="3">
        <f>IFERROR(VLOOKUP(B526,Totalt!$B$1:$BD$409,MATCH("totalt tillförda bränslen:",Totalt!$B$1:$BC$1,0),FALSE),"")</f>
        <v>226.05064999999999</v>
      </c>
      <c r="AN526" s="3">
        <f t="shared" si="26"/>
        <v>0</v>
      </c>
    </row>
    <row r="527" spans="1:40" x14ac:dyDescent="0.25">
      <c r="A527" s="3" t="s">
        <v>534</v>
      </c>
      <c r="Q527" s="240">
        <f t="shared" si="25"/>
        <v>0</v>
      </c>
      <c r="AJ527" s="3">
        <f t="shared" si="24"/>
        <v>0</v>
      </c>
      <c r="AL527" s="3" t="str">
        <f>IFERROR(VLOOKUP(B527,Totalt!$B$1:$BD$409,MATCH("totalt tillförda bränslen:",Totalt!$B$1:$BC$1,0),FALSE),"")</f>
        <v/>
      </c>
      <c r="AN527" s="3" t="str">
        <f t="shared" si="26"/>
        <v/>
      </c>
    </row>
    <row r="528" spans="1:40" x14ac:dyDescent="0.25">
      <c r="B528" s="3" t="s">
        <v>535</v>
      </c>
      <c r="C528" s="3">
        <v>0</v>
      </c>
      <c r="D528" s="3">
        <v>0</v>
      </c>
      <c r="E528" s="3">
        <v>0</v>
      </c>
      <c r="F528" s="3">
        <v>0</v>
      </c>
      <c r="G528" s="3">
        <v>0.78200000000000003</v>
      </c>
      <c r="H528" s="3">
        <v>0</v>
      </c>
      <c r="I528" s="3">
        <v>0</v>
      </c>
      <c r="J528" s="3">
        <v>0</v>
      </c>
      <c r="K528" s="3">
        <v>0</v>
      </c>
      <c r="L528" s="3">
        <v>0</v>
      </c>
      <c r="M528" s="238">
        <v>0</v>
      </c>
      <c r="N528" s="3">
        <v>0</v>
      </c>
      <c r="O528" s="3">
        <v>0</v>
      </c>
      <c r="P528" s="238">
        <v>0</v>
      </c>
      <c r="Q528" s="240">
        <f t="shared" si="25"/>
        <v>0</v>
      </c>
      <c r="R528" s="3">
        <v>0</v>
      </c>
      <c r="S528" s="3">
        <v>0</v>
      </c>
      <c r="T528" s="3">
        <v>15.669</v>
      </c>
      <c r="U528" s="3">
        <v>0</v>
      </c>
      <c r="V528" s="3">
        <v>0</v>
      </c>
      <c r="W528" s="3">
        <v>0</v>
      </c>
      <c r="X528" s="3">
        <v>0.27</v>
      </c>
      <c r="Y528" s="3">
        <v>0</v>
      </c>
      <c r="Z528" s="3">
        <v>2.5680000000000001</v>
      </c>
      <c r="AA528" s="3">
        <v>0</v>
      </c>
      <c r="AB528" s="3">
        <v>0</v>
      </c>
      <c r="AC528" s="3">
        <v>0</v>
      </c>
      <c r="AD528" s="3">
        <v>0</v>
      </c>
      <c r="AE528" s="3">
        <v>0</v>
      </c>
      <c r="AF528" s="3">
        <v>0</v>
      </c>
      <c r="AG528" s="3">
        <v>0</v>
      </c>
      <c r="AJ528" s="3">
        <f t="shared" si="24"/>
        <v>19.289000000000001</v>
      </c>
      <c r="AL528" s="3">
        <f>IFERROR(VLOOKUP(B528,Totalt!$B$1:$BD$409,MATCH("totalt tillförda bränslen:",Totalt!$B$1:$BC$1,0),FALSE),"")</f>
        <v>19.289000000000001</v>
      </c>
      <c r="AN528" s="3">
        <f t="shared" si="26"/>
        <v>0</v>
      </c>
    </row>
    <row r="529" spans="1:40" x14ac:dyDescent="0.25">
      <c r="B529" s="3" t="s">
        <v>536</v>
      </c>
      <c r="C529" s="3">
        <v>0</v>
      </c>
      <c r="D529" s="3">
        <v>0</v>
      </c>
      <c r="E529" s="3">
        <v>0</v>
      </c>
      <c r="F529" s="3">
        <v>0</v>
      </c>
      <c r="G529" s="3">
        <v>0.58299999999999996</v>
      </c>
      <c r="H529" s="3">
        <v>0</v>
      </c>
      <c r="I529" s="3">
        <v>0</v>
      </c>
      <c r="J529" s="3">
        <v>0</v>
      </c>
      <c r="K529" s="3">
        <v>0</v>
      </c>
      <c r="L529" s="3">
        <v>0</v>
      </c>
      <c r="M529" s="238">
        <v>0</v>
      </c>
      <c r="N529" s="3">
        <v>0</v>
      </c>
      <c r="O529" s="3">
        <v>0</v>
      </c>
      <c r="P529" s="238">
        <v>0</v>
      </c>
      <c r="Q529" s="240">
        <f t="shared" si="25"/>
        <v>0</v>
      </c>
      <c r="R529" s="3">
        <v>0</v>
      </c>
      <c r="S529" s="3">
        <v>0</v>
      </c>
      <c r="T529" s="3">
        <v>8.1489999999999991</v>
      </c>
      <c r="U529" s="3">
        <v>0</v>
      </c>
      <c r="V529" s="3">
        <v>0</v>
      </c>
      <c r="W529" s="3">
        <v>0</v>
      </c>
      <c r="X529" s="3">
        <v>0.13900000000000001</v>
      </c>
      <c r="Y529" s="3">
        <v>0</v>
      </c>
      <c r="Z529" s="3">
        <v>2.331</v>
      </c>
      <c r="AA529" s="3">
        <v>0</v>
      </c>
      <c r="AB529" s="3">
        <v>0</v>
      </c>
      <c r="AC529" s="3">
        <v>0</v>
      </c>
      <c r="AD529" s="3">
        <v>0</v>
      </c>
      <c r="AE529" s="3">
        <v>0</v>
      </c>
      <c r="AF529" s="3">
        <v>0</v>
      </c>
      <c r="AG529" s="3">
        <v>0</v>
      </c>
      <c r="AJ529" s="3">
        <f t="shared" si="24"/>
        <v>11.201999999999998</v>
      </c>
      <c r="AL529" s="3">
        <f>IFERROR(VLOOKUP(B529,Totalt!$B$1:$BD$409,MATCH("totalt tillförda bränslen:",Totalt!$B$1:$BC$1,0),FALSE),"")</f>
        <v>11.201999999999998</v>
      </c>
      <c r="AN529" s="3">
        <f t="shared" si="26"/>
        <v>0</v>
      </c>
    </row>
    <row r="530" spans="1:40" x14ac:dyDescent="0.25">
      <c r="B530" s="3" t="s">
        <v>537</v>
      </c>
      <c r="C530" s="3">
        <v>0</v>
      </c>
      <c r="D530" s="3">
        <v>0</v>
      </c>
      <c r="E530" s="3">
        <v>0</v>
      </c>
      <c r="F530" s="3">
        <v>0</v>
      </c>
      <c r="G530" s="3">
        <v>0.52100000000000002</v>
      </c>
      <c r="H530" s="3">
        <v>0</v>
      </c>
      <c r="I530" s="3">
        <v>0</v>
      </c>
      <c r="J530" s="3">
        <v>0</v>
      </c>
      <c r="K530" s="3">
        <v>0</v>
      </c>
      <c r="L530" s="3">
        <v>0</v>
      </c>
      <c r="M530" s="238">
        <v>0</v>
      </c>
      <c r="N530" s="3">
        <v>0</v>
      </c>
      <c r="O530" s="3">
        <v>0</v>
      </c>
      <c r="P530" s="238">
        <v>0</v>
      </c>
      <c r="Q530" s="240">
        <f t="shared" si="25"/>
        <v>0</v>
      </c>
      <c r="R530" s="3">
        <v>0</v>
      </c>
      <c r="S530" s="3">
        <v>0</v>
      </c>
      <c r="T530" s="3">
        <v>13.99</v>
      </c>
      <c r="U530" s="3">
        <v>0</v>
      </c>
      <c r="V530" s="3">
        <v>0</v>
      </c>
      <c r="W530" s="3">
        <v>0</v>
      </c>
      <c r="X530" s="3">
        <v>0.19900000000000001</v>
      </c>
      <c r="Y530" s="3">
        <v>0</v>
      </c>
      <c r="Z530" s="3">
        <v>0</v>
      </c>
      <c r="AA530" s="3">
        <v>0</v>
      </c>
      <c r="AB530" s="3">
        <v>0</v>
      </c>
      <c r="AC530" s="3">
        <v>0</v>
      </c>
      <c r="AD530" s="3">
        <v>0</v>
      </c>
      <c r="AE530" s="3">
        <v>0</v>
      </c>
      <c r="AF530" s="3">
        <v>0</v>
      </c>
      <c r="AG530" s="3">
        <v>0</v>
      </c>
      <c r="AJ530" s="3">
        <f t="shared" si="24"/>
        <v>14.71</v>
      </c>
      <c r="AL530" s="3">
        <f>IFERROR(VLOOKUP(B530,Totalt!$B$1:$BD$409,MATCH("totalt tillförda bränslen:",Totalt!$B$1:$BC$1,0),FALSE),"")</f>
        <v>14.71</v>
      </c>
      <c r="AN530" s="3">
        <f t="shared" si="26"/>
        <v>0</v>
      </c>
    </row>
    <row r="531" spans="1:40" x14ac:dyDescent="0.25">
      <c r="B531" s="3" t="s">
        <v>538</v>
      </c>
      <c r="C531" s="3">
        <v>0</v>
      </c>
      <c r="D531" s="3">
        <v>0</v>
      </c>
      <c r="E531" s="3">
        <v>0</v>
      </c>
      <c r="F531" s="3">
        <v>47.493899999999996</v>
      </c>
      <c r="G531" s="3">
        <v>0</v>
      </c>
      <c r="H531" s="3">
        <v>0</v>
      </c>
      <c r="I531" s="3">
        <v>162.476</v>
      </c>
      <c r="J531" s="3">
        <v>0</v>
      </c>
      <c r="K531" s="3">
        <v>8.9664599999999997</v>
      </c>
      <c r="L531" s="3">
        <v>238.64500000000001</v>
      </c>
      <c r="M531" s="238">
        <v>12.985799999999999</v>
      </c>
      <c r="N531" s="3">
        <v>0</v>
      </c>
      <c r="O531" s="3">
        <v>0</v>
      </c>
      <c r="P531" s="238">
        <v>0</v>
      </c>
      <c r="Q531" s="240">
        <f t="shared" si="25"/>
        <v>0</v>
      </c>
      <c r="R531" s="3">
        <v>0</v>
      </c>
      <c r="S531" s="3">
        <v>35.928199999999997</v>
      </c>
      <c r="T531" s="3">
        <v>109.94499999999999</v>
      </c>
      <c r="U531" s="3">
        <v>0</v>
      </c>
      <c r="V531" s="3">
        <v>0</v>
      </c>
      <c r="W531" s="3">
        <v>41.559100000000001</v>
      </c>
      <c r="X531" s="3">
        <v>20.216799999999999</v>
      </c>
      <c r="Y531" s="3">
        <v>0</v>
      </c>
      <c r="Z531" s="3">
        <v>0</v>
      </c>
      <c r="AA531" s="3">
        <v>0</v>
      </c>
      <c r="AB531" s="3">
        <v>0</v>
      </c>
      <c r="AC531" s="3">
        <v>0</v>
      </c>
      <c r="AD531" s="3">
        <v>0</v>
      </c>
      <c r="AE531" s="3">
        <v>0</v>
      </c>
      <c r="AF531" s="3">
        <v>0</v>
      </c>
      <c r="AG531" s="3">
        <v>0</v>
      </c>
      <c r="AJ531" s="3">
        <f t="shared" si="24"/>
        <v>665.23045999999999</v>
      </c>
      <c r="AL531" s="3">
        <f>IFERROR(VLOOKUP(B531,Totalt!$B$1:$BD$409,MATCH("totalt tillförda bränslen:",Totalt!$B$1:$BC$1,0),FALSE),"")</f>
        <v>665.23046000000011</v>
      </c>
      <c r="AN531" s="3">
        <f t="shared" si="26"/>
        <v>-1.1368683772161603E-13</v>
      </c>
    </row>
    <row r="532" spans="1:40" x14ac:dyDescent="0.25">
      <c r="A532" s="3" t="s">
        <v>539</v>
      </c>
      <c r="Q532" s="240">
        <f t="shared" si="25"/>
        <v>0</v>
      </c>
      <c r="AJ532" s="3">
        <f t="shared" si="24"/>
        <v>0</v>
      </c>
      <c r="AL532" s="3" t="str">
        <f>IFERROR(VLOOKUP(B532,Totalt!$B$1:$BD$409,MATCH("totalt tillförda bränslen:",Totalt!$B$1:$BC$1,0),FALSE),"")</f>
        <v/>
      </c>
      <c r="AN532" s="3" t="str">
        <f t="shared" si="26"/>
        <v/>
      </c>
    </row>
    <row r="533" spans="1:40" x14ac:dyDescent="0.25">
      <c r="B533" s="3" t="s">
        <v>540</v>
      </c>
      <c r="C533" s="3">
        <v>0</v>
      </c>
      <c r="D533" s="3">
        <v>0</v>
      </c>
      <c r="E533" s="3">
        <v>4.3780000000000001</v>
      </c>
      <c r="F533" s="3">
        <v>0</v>
      </c>
      <c r="G533" s="3">
        <v>0</v>
      </c>
      <c r="H533" s="3">
        <v>0</v>
      </c>
      <c r="I533" s="3">
        <v>2.3380000000000001</v>
      </c>
      <c r="J533" s="3">
        <v>0</v>
      </c>
      <c r="K533" s="3">
        <v>0</v>
      </c>
      <c r="L533" s="3">
        <v>90.509</v>
      </c>
      <c r="M533" s="238">
        <v>0</v>
      </c>
      <c r="N533" s="3">
        <v>0</v>
      </c>
      <c r="O533" s="3">
        <v>0</v>
      </c>
      <c r="P533" s="238">
        <v>33.619999999999997</v>
      </c>
      <c r="Q533" s="240">
        <f t="shared" si="25"/>
        <v>16.809999999999999</v>
      </c>
      <c r="R533" s="3">
        <v>0</v>
      </c>
      <c r="S533" s="3">
        <v>0</v>
      </c>
      <c r="T533" s="3">
        <v>10.595000000000001</v>
      </c>
      <c r="U533" s="3">
        <v>0</v>
      </c>
      <c r="V533" s="3">
        <v>0</v>
      </c>
      <c r="W533" s="3">
        <v>0</v>
      </c>
      <c r="X533" s="3">
        <v>3.3487399999999998</v>
      </c>
      <c r="Y533" s="3">
        <v>0</v>
      </c>
      <c r="Z533" s="3">
        <v>3.4540000000000002</v>
      </c>
      <c r="AA533" s="3">
        <v>0</v>
      </c>
      <c r="AB533" s="3">
        <v>0</v>
      </c>
      <c r="AC533" s="3">
        <v>0</v>
      </c>
      <c r="AD533" s="3">
        <v>1.3280000000000001</v>
      </c>
      <c r="AE533" s="3">
        <v>0</v>
      </c>
      <c r="AF533" s="3">
        <v>0</v>
      </c>
      <c r="AG533" s="3">
        <v>37.7318</v>
      </c>
      <c r="AJ533" s="3">
        <f t="shared" si="24"/>
        <v>170.49253999999999</v>
      </c>
      <c r="AL533" s="3">
        <f>IFERROR(VLOOKUP(B533,Totalt!$B$1:$BD$409,MATCH("totalt tillförda bränslen:",Totalt!$B$1:$BC$1,0),FALSE),"")</f>
        <v>170.49253999999999</v>
      </c>
      <c r="AN533" s="3">
        <f t="shared" si="26"/>
        <v>0</v>
      </c>
    </row>
    <row r="534" spans="1:40" x14ac:dyDescent="0.25">
      <c r="A534" s="3" t="s">
        <v>541</v>
      </c>
      <c r="Q534" s="240">
        <f t="shared" si="25"/>
        <v>0</v>
      </c>
      <c r="AJ534" s="3">
        <f t="shared" si="24"/>
        <v>0</v>
      </c>
      <c r="AL534" s="3" t="str">
        <f>IFERROR(VLOOKUP(B534,Totalt!$B$1:$BD$409,MATCH("totalt tillförda bränslen:",Totalt!$B$1:$BC$1,0),FALSE),"")</f>
        <v/>
      </c>
      <c r="AN534" s="3" t="str">
        <f t="shared" si="26"/>
        <v/>
      </c>
    </row>
    <row r="535" spans="1:40" x14ac:dyDescent="0.25">
      <c r="B535" s="3" t="s">
        <v>542</v>
      </c>
      <c r="C535" s="3">
        <v>0</v>
      </c>
      <c r="D535" s="3">
        <v>0</v>
      </c>
      <c r="E535" s="3">
        <v>0</v>
      </c>
      <c r="F535" s="3">
        <v>0</v>
      </c>
      <c r="G535" s="3">
        <v>0</v>
      </c>
      <c r="H535" s="3">
        <v>0</v>
      </c>
      <c r="I535" s="3">
        <v>0</v>
      </c>
      <c r="J535" s="3">
        <v>0</v>
      </c>
      <c r="K535" s="3">
        <v>0</v>
      </c>
      <c r="L535" s="3">
        <v>0</v>
      </c>
      <c r="M535" s="238">
        <v>0</v>
      </c>
      <c r="N535" s="3">
        <v>0</v>
      </c>
      <c r="O535" s="3">
        <v>0</v>
      </c>
      <c r="P535" s="238">
        <v>0</v>
      </c>
      <c r="Q535" s="240">
        <f t="shared" si="25"/>
        <v>0</v>
      </c>
      <c r="R535" s="3">
        <v>0</v>
      </c>
      <c r="S535" s="3">
        <v>0</v>
      </c>
      <c r="T535" s="3">
        <v>0</v>
      </c>
      <c r="U535" s="3">
        <v>0</v>
      </c>
      <c r="V535" s="3">
        <v>0</v>
      </c>
      <c r="W535" s="3">
        <v>0</v>
      </c>
      <c r="X535" s="3">
        <v>0.20399999999999999</v>
      </c>
      <c r="Y535" s="3">
        <v>0</v>
      </c>
      <c r="Z535" s="3">
        <v>7.7</v>
      </c>
      <c r="AA535" s="3">
        <v>0</v>
      </c>
      <c r="AB535" s="3">
        <v>0</v>
      </c>
      <c r="AC535" s="3">
        <v>0</v>
      </c>
      <c r="AD535" s="3">
        <v>0</v>
      </c>
      <c r="AE535" s="3">
        <v>0</v>
      </c>
      <c r="AF535" s="3">
        <v>0</v>
      </c>
      <c r="AG535" s="3">
        <v>0</v>
      </c>
      <c r="AJ535" s="3">
        <f t="shared" si="24"/>
        <v>7.9039999999999999</v>
      </c>
      <c r="AL535" s="3">
        <f>IFERROR(VLOOKUP(B535,Totalt!$B$1:$BD$409,MATCH("totalt tillförda bränslen:",Totalt!$B$1:$BC$1,0),FALSE),"")</f>
        <v>7.9039999999999999</v>
      </c>
      <c r="AN535" s="3">
        <f t="shared" si="26"/>
        <v>0</v>
      </c>
    </row>
    <row r="536" spans="1:40" x14ac:dyDescent="0.25">
      <c r="B536" s="3" t="s">
        <v>543</v>
      </c>
      <c r="C536" s="3">
        <v>0</v>
      </c>
      <c r="D536" s="3">
        <v>0</v>
      </c>
      <c r="E536" s="3">
        <v>0</v>
      </c>
      <c r="F536" s="3">
        <v>0</v>
      </c>
      <c r="G536" s="3">
        <v>0</v>
      </c>
      <c r="H536" s="3">
        <v>0</v>
      </c>
      <c r="I536" s="3">
        <v>0.6</v>
      </c>
      <c r="J536" s="3">
        <v>0</v>
      </c>
      <c r="K536" s="3">
        <v>0</v>
      </c>
      <c r="L536" s="3">
        <v>0</v>
      </c>
      <c r="M536" s="238">
        <v>0</v>
      </c>
      <c r="N536" s="3">
        <v>0</v>
      </c>
      <c r="O536" s="3">
        <v>0</v>
      </c>
      <c r="P536" s="238">
        <v>0</v>
      </c>
      <c r="Q536" s="240">
        <f t="shared" si="25"/>
        <v>0</v>
      </c>
      <c r="R536" s="3">
        <v>0</v>
      </c>
      <c r="S536" s="3">
        <v>0</v>
      </c>
      <c r="T536" s="3">
        <v>0</v>
      </c>
      <c r="U536" s="3">
        <v>0</v>
      </c>
      <c r="V536" s="3">
        <v>0</v>
      </c>
      <c r="W536" s="3">
        <v>0</v>
      </c>
      <c r="X536" s="3">
        <v>2.4E-2</v>
      </c>
      <c r="Y536" s="3">
        <v>0</v>
      </c>
      <c r="Z536" s="3">
        <v>0</v>
      </c>
      <c r="AA536" s="3">
        <v>0</v>
      </c>
      <c r="AB536" s="3">
        <v>0</v>
      </c>
      <c r="AC536" s="3">
        <v>0</v>
      </c>
      <c r="AD536" s="3">
        <v>0</v>
      </c>
      <c r="AE536" s="3">
        <v>0</v>
      </c>
      <c r="AF536" s="3">
        <v>0</v>
      </c>
      <c r="AG536" s="3">
        <v>0</v>
      </c>
      <c r="AJ536" s="3">
        <f t="shared" si="24"/>
        <v>0.624</v>
      </c>
      <c r="AL536" s="3">
        <f>IFERROR(VLOOKUP(B536,Totalt!$B$1:$BD$409,MATCH("totalt tillförda bränslen:",Totalt!$B$1:$BC$1,0),FALSE),"")</f>
        <v>0.624</v>
      </c>
      <c r="AN536" s="3">
        <f t="shared" si="26"/>
        <v>0</v>
      </c>
    </row>
    <row r="537" spans="1:40" x14ac:dyDescent="0.25">
      <c r="B537" s="3" t="s">
        <v>544</v>
      </c>
      <c r="C537" s="3">
        <v>0</v>
      </c>
      <c r="D537" s="3">
        <v>0</v>
      </c>
      <c r="E537" s="3">
        <v>0</v>
      </c>
      <c r="F537" s="3">
        <v>0</v>
      </c>
      <c r="G537" s="3">
        <v>0</v>
      </c>
      <c r="H537" s="3">
        <v>0</v>
      </c>
      <c r="I537" s="3">
        <v>0.5</v>
      </c>
      <c r="J537" s="3">
        <v>0</v>
      </c>
      <c r="K537" s="3">
        <v>0</v>
      </c>
      <c r="L537" s="3">
        <v>0</v>
      </c>
      <c r="M537" s="238">
        <v>0</v>
      </c>
      <c r="N537" s="3">
        <v>0</v>
      </c>
      <c r="O537" s="3">
        <v>0</v>
      </c>
      <c r="P537" s="238">
        <v>0</v>
      </c>
      <c r="Q537" s="240">
        <f t="shared" si="25"/>
        <v>0</v>
      </c>
      <c r="R537" s="3">
        <v>28.885899999999999</v>
      </c>
      <c r="S537" s="3">
        <v>0</v>
      </c>
      <c r="T537" s="3">
        <v>2.8</v>
      </c>
      <c r="U537" s="3">
        <v>0</v>
      </c>
      <c r="V537" s="3">
        <v>0</v>
      </c>
      <c r="W537" s="3">
        <v>0</v>
      </c>
      <c r="X537" s="3">
        <v>0.65010000000000001</v>
      </c>
      <c r="Y537" s="3">
        <v>0</v>
      </c>
      <c r="Z537" s="3">
        <v>6.3</v>
      </c>
      <c r="AA537" s="3">
        <v>0</v>
      </c>
      <c r="AB537" s="3">
        <v>0</v>
      </c>
      <c r="AC537" s="3">
        <v>0</v>
      </c>
      <c r="AD537" s="3">
        <v>0</v>
      </c>
      <c r="AE537" s="3">
        <v>0</v>
      </c>
      <c r="AF537" s="3">
        <v>0</v>
      </c>
      <c r="AG537" s="3">
        <v>0</v>
      </c>
      <c r="AJ537" s="3">
        <f t="shared" si="24"/>
        <v>39.135999999999996</v>
      </c>
      <c r="AL537" s="3">
        <f>IFERROR(VLOOKUP(B537,Totalt!$B$1:$BD$409,MATCH("totalt tillförda bränslen:",Totalt!$B$1:$BC$1,0),FALSE),"")</f>
        <v>39.136000000000003</v>
      </c>
      <c r="AN537" s="3">
        <f t="shared" si="26"/>
        <v>-7.1054273576010019E-15</v>
      </c>
    </row>
    <row r="538" spans="1:40" x14ac:dyDescent="0.25">
      <c r="A538" s="3" t="s">
        <v>545</v>
      </c>
      <c r="Q538" s="240">
        <f t="shared" si="25"/>
        <v>0</v>
      </c>
      <c r="AJ538" s="3">
        <f t="shared" si="24"/>
        <v>0</v>
      </c>
      <c r="AL538" s="3" t="str">
        <f>IFERROR(VLOOKUP(B538,Totalt!$B$1:$BD$409,MATCH("totalt tillförda bränslen:",Totalt!$B$1:$BC$1,0),FALSE),"")</f>
        <v/>
      </c>
      <c r="AN538" s="3" t="str">
        <f t="shared" si="26"/>
        <v/>
      </c>
    </row>
    <row r="539" spans="1:40" x14ac:dyDescent="0.25">
      <c r="B539" s="3" t="s">
        <v>546</v>
      </c>
      <c r="C539" s="3">
        <v>0</v>
      </c>
      <c r="D539" s="3">
        <v>0</v>
      </c>
      <c r="E539" s="3">
        <v>0</v>
      </c>
      <c r="F539" s="3">
        <v>0</v>
      </c>
      <c r="G539" s="3">
        <v>0</v>
      </c>
      <c r="H539" s="3">
        <v>0</v>
      </c>
      <c r="I539" s="3">
        <v>0</v>
      </c>
      <c r="J539" s="3">
        <v>0</v>
      </c>
      <c r="K539" s="3">
        <v>0</v>
      </c>
      <c r="L539" s="3">
        <v>0</v>
      </c>
      <c r="M539" s="238">
        <v>0</v>
      </c>
      <c r="N539" s="3">
        <v>0</v>
      </c>
      <c r="O539" s="3">
        <v>0</v>
      </c>
      <c r="P539" s="238">
        <v>0</v>
      </c>
      <c r="Q539" s="240">
        <f t="shared" si="25"/>
        <v>0</v>
      </c>
      <c r="R539" s="3">
        <v>0</v>
      </c>
      <c r="S539" s="3">
        <v>0</v>
      </c>
      <c r="T539" s="3">
        <v>0</v>
      </c>
      <c r="U539" s="3">
        <v>0</v>
      </c>
      <c r="V539" s="3">
        <v>0</v>
      </c>
      <c r="W539" s="3">
        <v>0</v>
      </c>
      <c r="X539" s="3">
        <v>0</v>
      </c>
      <c r="Y539" s="3">
        <v>0</v>
      </c>
      <c r="Z539" s="3">
        <v>0</v>
      </c>
      <c r="AA539" s="3">
        <v>0</v>
      </c>
      <c r="AB539" s="3">
        <v>0</v>
      </c>
      <c r="AC539" s="3">
        <v>0</v>
      </c>
      <c r="AD539" s="3">
        <v>0</v>
      </c>
      <c r="AE539" s="3">
        <v>0</v>
      </c>
      <c r="AF539" s="3">
        <v>0</v>
      </c>
      <c r="AG539" s="3">
        <v>0</v>
      </c>
      <c r="AJ539" s="3">
        <f t="shared" si="24"/>
        <v>0</v>
      </c>
      <c r="AL539" s="3">
        <f>IFERROR(VLOOKUP(B539,Totalt!$B$1:$BD$409,MATCH("totalt tillförda bränslen:",Totalt!$B$1:$BC$1,0),FALSE),"")</f>
        <v>0</v>
      </c>
      <c r="AN539" s="3">
        <f t="shared" si="26"/>
        <v>0</v>
      </c>
    </row>
    <row r="540" spans="1:40" x14ac:dyDescent="0.25">
      <c r="A540" s="3" t="s">
        <v>547</v>
      </c>
      <c r="Q540" s="240">
        <f t="shared" si="25"/>
        <v>0</v>
      </c>
      <c r="AJ540" s="3">
        <f t="shared" si="24"/>
        <v>0</v>
      </c>
      <c r="AL540" s="3" t="str">
        <f>IFERROR(VLOOKUP(B540,Totalt!$B$1:$BD$409,MATCH("totalt tillförda bränslen:",Totalt!$B$1:$BC$1,0),FALSE),"")</f>
        <v/>
      </c>
      <c r="AN540" s="3" t="str">
        <f t="shared" si="26"/>
        <v/>
      </c>
    </row>
    <row r="541" spans="1:40" x14ac:dyDescent="0.25">
      <c r="B541" s="3" t="s">
        <v>548</v>
      </c>
      <c r="C541" s="3">
        <v>0</v>
      </c>
      <c r="D541" s="3">
        <v>192.9</v>
      </c>
      <c r="E541" s="3">
        <v>20.833300000000001</v>
      </c>
      <c r="F541" s="3">
        <v>0</v>
      </c>
      <c r="G541" s="3">
        <v>0</v>
      </c>
      <c r="H541" s="3">
        <v>0</v>
      </c>
      <c r="I541" s="3">
        <v>1.25</v>
      </c>
      <c r="J541" s="3">
        <v>0</v>
      </c>
      <c r="K541" s="3">
        <v>1.2574000000000001</v>
      </c>
      <c r="L541" s="3">
        <v>20.3</v>
      </c>
      <c r="M541" s="238">
        <v>15.7</v>
      </c>
      <c r="N541" s="3">
        <v>2.1999999999999999E-2</v>
      </c>
      <c r="O541" s="3">
        <v>0</v>
      </c>
      <c r="P541" s="238">
        <v>215.2</v>
      </c>
      <c r="Q541" s="240">
        <f t="shared" si="25"/>
        <v>107.6</v>
      </c>
      <c r="R541" s="3">
        <v>321.02100000000002</v>
      </c>
      <c r="S541" s="3">
        <v>0</v>
      </c>
      <c r="T541" s="3">
        <v>0</v>
      </c>
      <c r="U541" s="3">
        <v>0</v>
      </c>
      <c r="V541" s="3">
        <v>0</v>
      </c>
      <c r="W541" s="3">
        <v>0</v>
      </c>
      <c r="X541" s="3">
        <v>22.145</v>
      </c>
      <c r="Y541" s="3">
        <v>0</v>
      </c>
      <c r="Z541" s="3">
        <v>165</v>
      </c>
      <c r="AA541" s="3">
        <v>5.08</v>
      </c>
      <c r="AB541" s="3">
        <v>18.472000000000001</v>
      </c>
      <c r="AC541" s="3">
        <v>39.465000000000003</v>
      </c>
      <c r="AD541" s="3">
        <v>0</v>
      </c>
      <c r="AE541" s="3">
        <v>0</v>
      </c>
      <c r="AF541" s="3">
        <v>0</v>
      </c>
      <c r="AG541" s="3">
        <v>0</v>
      </c>
      <c r="AJ541" s="3">
        <f t="shared" si="24"/>
        <v>915.34569999999962</v>
      </c>
      <c r="AL541" s="3">
        <f>IFERROR(VLOOKUP(B541,Totalt!$B$1:$BD$409,MATCH("totalt tillförda bränslen:",Totalt!$B$1:$BC$1,0),FALSE),"")</f>
        <v>915.34570000000008</v>
      </c>
      <c r="AN541" s="3">
        <f t="shared" si="26"/>
        <v>-4.5474735088646412E-13</v>
      </c>
    </row>
    <row r="542" spans="1:40" x14ac:dyDescent="0.25">
      <c r="B542" s="3" t="s">
        <v>549</v>
      </c>
      <c r="C542" s="3">
        <v>0</v>
      </c>
      <c r="D542" s="3">
        <v>0</v>
      </c>
      <c r="E542" s="3">
        <v>0</v>
      </c>
      <c r="F542" s="3">
        <v>0</v>
      </c>
      <c r="G542" s="3">
        <v>0</v>
      </c>
      <c r="H542" s="3">
        <v>0</v>
      </c>
      <c r="I542" s="3">
        <v>2E-3</v>
      </c>
      <c r="J542" s="3">
        <v>0</v>
      </c>
      <c r="K542" s="3">
        <v>0</v>
      </c>
      <c r="L542" s="3">
        <v>0</v>
      </c>
      <c r="M542" s="238">
        <v>0</v>
      </c>
      <c r="N542" s="3">
        <v>0</v>
      </c>
      <c r="O542" s="3">
        <v>0</v>
      </c>
      <c r="P542" s="238">
        <v>0</v>
      </c>
      <c r="Q542" s="240">
        <f t="shared" si="25"/>
        <v>0</v>
      </c>
      <c r="R542" s="3">
        <v>0</v>
      </c>
      <c r="S542" s="3">
        <v>0</v>
      </c>
      <c r="T542" s="3">
        <v>0</v>
      </c>
      <c r="U542" s="3">
        <v>0</v>
      </c>
      <c r="V542" s="3">
        <v>0</v>
      </c>
      <c r="W542" s="3">
        <v>0</v>
      </c>
      <c r="X542" s="3">
        <v>6.1445E-2</v>
      </c>
      <c r="Y542" s="3">
        <v>0</v>
      </c>
      <c r="Z542" s="3">
        <v>2.375</v>
      </c>
      <c r="AA542" s="3">
        <v>0</v>
      </c>
      <c r="AB542" s="3">
        <v>0</v>
      </c>
      <c r="AC542" s="3">
        <v>0</v>
      </c>
      <c r="AD542" s="3">
        <v>0</v>
      </c>
      <c r="AE542" s="3">
        <v>0</v>
      </c>
      <c r="AF542" s="3">
        <v>0</v>
      </c>
      <c r="AG542" s="3">
        <v>0</v>
      </c>
      <c r="AJ542" s="3">
        <f t="shared" si="24"/>
        <v>2.4384450000000002</v>
      </c>
      <c r="AL542" s="3">
        <f>IFERROR(VLOOKUP(B542,Totalt!$B$1:$BD$409,MATCH("totalt tillförda bränslen:",Totalt!$B$1:$BC$1,0),FALSE),"")</f>
        <v>2.4384449999999998</v>
      </c>
      <c r="AN542" s="3">
        <f t="shared" si="26"/>
        <v>4.4408920985006262E-16</v>
      </c>
    </row>
    <row r="543" spans="1:40" x14ac:dyDescent="0.25">
      <c r="B543" s="3" t="s">
        <v>550</v>
      </c>
      <c r="C543" s="3">
        <v>0</v>
      </c>
      <c r="D543" s="3">
        <v>0</v>
      </c>
      <c r="E543" s="3">
        <v>0</v>
      </c>
      <c r="F543" s="3">
        <v>0</v>
      </c>
      <c r="G543" s="3">
        <v>0</v>
      </c>
      <c r="H543" s="3">
        <v>0</v>
      </c>
      <c r="I543" s="3">
        <v>0.06</v>
      </c>
      <c r="J543" s="3">
        <v>0</v>
      </c>
      <c r="K543" s="3">
        <v>0</v>
      </c>
      <c r="L543" s="3">
        <v>0</v>
      </c>
      <c r="M543" s="238">
        <v>0</v>
      </c>
      <c r="N543" s="3">
        <v>0</v>
      </c>
      <c r="O543" s="3">
        <v>0</v>
      </c>
      <c r="P543" s="238">
        <v>0</v>
      </c>
      <c r="Q543" s="240">
        <f t="shared" si="25"/>
        <v>0</v>
      </c>
      <c r="R543" s="3">
        <v>0</v>
      </c>
      <c r="S543" s="3">
        <v>0</v>
      </c>
      <c r="T543" s="3">
        <v>0</v>
      </c>
      <c r="U543" s="3">
        <v>0</v>
      </c>
      <c r="V543" s="3">
        <v>0</v>
      </c>
      <c r="W543" s="3">
        <v>0</v>
      </c>
      <c r="X543" s="3">
        <v>0.21299999999999999</v>
      </c>
      <c r="Y543" s="3">
        <v>5.9</v>
      </c>
      <c r="Z543" s="3">
        <v>9.6999999999999993</v>
      </c>
      <c r="AA543" s="3">
        <v>0</v>
      </c>
      <c r="AB543" s="3">
        <v>0</v>
      </c>
      <c r="AC543" s="3">
        <v>0</v>
      </c>
      <c r="AD543" s="3">
        <v>0</v>
      </c>
      <c r="AE543" s="3">
        <v>0</v>
      </c>
      <c r="AF543" s="3">
        <v>0</v>
      </c>
      <c r="AG543" s="3">
        <v>0</v>
      </c>
      <c r="AJ543" s="3">
        <f t="shared" si="24"/>
        <v>15.872999999999999</v>
      </c>
      <c r="AL543" s="3">
        <f>IFERROR(VLOOKUP(B543,Totalt!$B$1:$BD$409,MATCH("totalt tillförda bränslen:",Totalt!$B$1:$BC$1,0),FALSE),"")</f>
        <v>15.872999999999999</v>
      </c>
      <c r="AN543" s="3">
        <f t="shared" si="26"/>
        <v>0</v>
      </c>
    </row>
    <row r="544" spans="1:40" x14ac:dyDescent="0.25">
      <c r="B544" s="3" t="s">
        <v>551</v>
      </c>
      <c r="C544" s="3">
        <v>0</v>
      </c>
      <c r="D544" s="3">
        <v>25.132000000000001</v>
      </c>
      <c r="E544" s="3">
        <v>1.61059</v>
      </c>
      <c r="F544" s="3">
        <v>0</v>
      </c>
      <c r="G544" s="3">
        <v>1.645</v>
      </c>
      <c r="H544" s="3">
        <v>0</v>
      </c>
      <c r="I544" s="3">
        <v>1.1000000000000001</v>
      </c>
      <c r="J544" s="3">
        <v>0</v>
      </c>
      <c r="K544" s="3">
        <v>0</v>
      </c>
      <c r="L544" s="3">
        <v>0</v>
      </c>
      <c r="M544" s="238">
        <v>0</v>
      </c>
      <c r="N544" s="3">
        <v>0</v>
      </c>
      <c r="O544" s="3">
        <v>185.6</v>
      </c>
      <c r="P544" s="238">
        <v>0</v>
      </c>
      <c r="Q544" s="240">
        <f t="shared" si="25"/>
        <v>0</v>
      </c>
      <c r="R544" s="3">
        <v>0.25800000000000001</v>
      </c>
      <c r="S544" s="3">
        <v>0</v>
      </c>
      <c r="T544" s="3">
        <v>7.6450500000000003</v>
      </c>
      <c r="U544" s="3">
        <v>0</v>
      </c>
      <c r="V544" s="3">
        <v>0</v>
      </c>
      <c r="W544" s="3">
        <v>0</v>
      </c>
      <c r="X544" s="3">
        <v>8.5370000000000008</v>
      </c>
      <c r="Y544" s="3">
        <v>0</v>
      </c>
      <c r="Z544" s="3">
        <v>0</v>
      </c>
      <c r="AA544" s="3">
        <v>0</v>
      </c>
      <c r="AB544" s="3">
        <v>0</v>
      </c>
      <c r="AC544" s="3">
        <v>0</v>
      </c>
      <c r="AD544" s="3">
        <v>0</v>
      </c>
      <c r="AE544" s="3">
        <v>0</v>
      </c>
      <c r="AF544" s="3">
        <v>0</v>
      </c>
      <c r="AG544" s="3">
        <v>4.5148200000000003</v>
      </c>
      <c r="AJ544" s="3">
        <f t="shared" si="24"/>
        <v>236.04246000000001</v>
      </c>
      <c r="AL544" s="3">
        <f>IFERROR(VLOOKUP(B544,Totalt!$B$1:$BD$409,MATCH("totalt tillförda bränslen:",Totalt!$B$1:$BC$1,0),FALSE),"")</f>
        <v>236.04246000000003</v>
      </c>
      <c r="AN544" s="3">
        <f t="shared" si="26"/>
        <v>-2.8421709430404007E-14</v>
      </c>
    </row>
    <row r="545" spans="1:40" x14ac:dyDescent="0.25">
      <c r="A545" s="3" t="s">
        <v>552</v>
      </c>
      <c r="Q545" s="240">
        <f t="shared" si="25"/>
        <v>0</v>
      </c>
      <c r="AJ545" s="3">
        <f t="shared" si="24"/>
        <v>0</v>
      </c>
      <c r="AL545" s="3" t="str">
        <f>IFERROR(VLOOKUP(B545,Totalt!$B$1:$BD$409,MATCH("totalt tillförda bränslen:",Totalt!$B$1:$BC$1,0),FALSE),"")</f>
        <v/>
      </c>
      <c r="AN545" s="3" t="str">
        <f t="shared" si="26"/>
        <v/>
      </c>
    </row>
    <row r="546" spans="1:40" x14ac:dyDescent="0.25">
      <c r="B546" s="3" t="s">
        <v>553</v>
      </c>
      <c r="C546" s="3">
        <v>0</v>
      </c>
      <c r="D546" s="3">
        <v>0</v>
      </c>
      <c r="E546" s="3">
        <v>0</v>
      </c>
      <c r="F546" s="3">
        <v>0</v>
      </c>
      <c r="G546" s="3">
        <v>0</v>
      </c>
      <c r="H546" s="3">
        <v>0</v>
      </c>
      <c r="I546" s="3">
        <v>0.19</v>
      </c>
      <c r="J546" s="3">
        <v>0</v>
      </c>
      <c r="K546" s="3">
        <v>0</v>
      </c>
      <c r="L546" s="3">
        <v>33.328000000000003</v>
      </c>
      <c r="M546" s="238">
        <v>0</v>
      </c>
      <c r="N546" s="3">
        <v>0</v>
      </c>
      <c r="O546" s="3">
        <v>0</v>
      </c>
      <c r="P546" s="238">
        <v>8.4600000000000009</v>
      </c>
      <c r="Q546" s="240">
        <f t="shared" si="25"/>
        <v>4.2300000000000004</v>
      </c>
      <c r="R546" s="3">
        <v>0</v>
      </c>
      <c r="S546" s="3">
        <v>0</v>
      </c>
      <c r="T546" s="3">
        <v>0</v>
      </c>
      <c r="U546" s="3">
        <v>0</v>
      </c>
      <c r="V546" s="3">
        <v>0</v>
      </c>
      <c r="W546" s="3">
        <v>0</v>
      </c>
      <c r="X546" s="3">
        <v>0.747</v>
      </c>
      <c r="Y546" s="3">
        <v>0</v>
      </c>
      <c r="Z546" s="3">
        <v>0</v>
      </c>
      <c r="AA546" s="3">
        <v>0</v>
      </c>
      <c r="AB546" s="3">
        <v>0</v>
      </c>
      <c r="AC546" s="3">
        <v>0</v>
      </c>
      <c r="AD546" s="3">
        <v>0</v>
      </c>
      <c r="AE546" s="3">
        <v>0</v>
      </c>
      <c r="AF546" s="3">
        <v>0</v>
      </c>
      <c r="AG546" s="3">
        <v>0</v>
      </c>
      <c r="AJ546" s="3">
        <f t="shared" si="24"/>
        <v>38.494999999999997</v>
      </c>
      <c r="AL546" s="3">
        <f>IFERROR(VLOOKUP(B546,Totalt!$B$1:$BD$409,MATCH("totalt tillförda bränslen:",Totalt!$B$1:$BC$1,0),FALSE),"")</f>
        <v>38.495000000000005</v>
      </c>
      <c r="AN546" s="3">
        <f t="shared" si="26"/>
        <v>-7.1054273576010019E-15</v>
      </c>
    </row>
    <row r="547" spans="1:40" x14ac:dyDescent="0.25">
      <c r="A547" s="3" t="s">
        <v>554</v>
      </c>
      <c r="Q547" s="240">
        <f t="shared" si="25"/>
        <v>0</v>
      </c>
      <c r="AJ547" s="3">
        <f t="shared" si="24"/>
        <v>0</v>
      </c>
      <c r="AL547" s="3" t="str">
        <f>IFERROR(VLOOKUP(B547,Totalt!$B$1:$BD$409,MATCH("totalt tillförda bränslen:",Totalt!$B$1:$BC$1,0),FALSE),"")</f>
        <v/>
      </c>
      <c r="AN547" s="3" t="str">
        <f t="shared" si="26"/>
        <v/>
      </c>
    </row>
    <row r="548" spans="1:40" x14ac:dyDescent="0.25">
      <c r="B548" s="3" t="s">
        <v>555</v>
      </c>
      <c r="C548" s="3">
        <v>0</v>
      </c>
      <c r="D548" s="3">
        <v>0</v>
      </c>
      <c r="E548" s="3">
        <v>0</v>
      </c>
      <c r="F548" s="3">
        <v>0</v>
      </c>
      <c r="G548" s="3">
        <v>0</v>
      </c>
      <c r="H548" s="3">
        <v>0</v>
      </c>
      <c r="I548" s="3">
        <v>1.6</v>
      </c>
      <c r="J548" s="3">
        <v>0</v>
      </c>
      <c r="K548" s="3">
        <v>0</v>
      </c>
      <c r="L548" s="3">
        <v>0</v>
      </c>
      <c r="M548" s="238">
        <v>0</v>
      </c>
      <c r="N548" s="3">
        <v>0</v>
      </c>
      <c r="O548" s="3">
        <v>0</v>
      </c>
      <c r="P548" s="238">
        <v>10.6</v>
      </c>
      <c r="Q548" s="240">
        <f t="shared" si="25"/>
        <v>5.3</v>
      </c>
      <c r="R548" s="3">
        <v>0</v>
      </c>
      <c r="S548" s="3">
        <v>0</v>
      </c>
      <c r="T548" s="3">
        <v>0</v>
      </c>
      <c r="U548" s="3">
        <v>0</v>
      </c>
      <c r="V548" s="3">
        <v>0</v>
      </c>
      <c r="W548" s="3">
        <v>0</v>
      </c>
      <c r="X548" s="3">
        <v>1.7</v>
      </c>
      <c r="Y548" s="3">
        <v>0</v>
      </c>
      <c r="Z548" s="3">
        <v>0</v>
      </c>
      <c r="AA548" s="3">
        <v>0</v>
      </c>
      <c r="AB548" s="3">
        <v>0</v>
      </c>
      <c r="AC548" s="3">
        <v>0</v>
      </c>
      <c r="AD548" s="3">
        <v>0</v>
      </c>
      <c r="AE548" s="3">
        <v>0</v>
      </c>
      <c r="AF548" s="3">
        <v>0</v>
      </c>
      <c r="AG548" s="3">
        <v>50.6</v>
      </c>
      <c r="AJ548" s="3">
        <f t="shared" si="24"/>
        <v>59.199999999999996</v>
      </c>
      <c r="AL548" s="3">
        <f>IFERROR(VLOOKUP(B548,Totalt!$B$1:$BD$409,MATCH("totalt tillförda bränslen:",Totalt!$B$1:$BC$1,0),FALSE),"")</f>
        <v>59.2</v>
      </c>
      <c r="AN548" s="3">
        <f t="shared" si="26"/>
        <v>-7.1054273576010019E-15</v>
      </c>
    </row>
    <row r="549" spans="1:40" x14ac:dyDescent="0.25">
      <c r="A549" s="3" t="s">
        <v>556</v>
      </c>
      <c r="Q549" s="240">
        <f t="shared" si="25"/>
        <v>0</v>
      </c>
      <c r="AJ549" s="3">
        <f t="shared" si="24"/>
        <v>0</v>
      </c>
      <c r="AL549" s="3" t="str">
        <f>IFERROR(VLOOKUP(B549,Totalt!$B$1:$BD$409,MATCH("totalt tillförda bränslen:",Totalt!$B$1:$BC$1,0),FALSE),"")</f>
        <v/>
      </c>
      <c r="AN549" s="3" t="str">
        <f t="shared" si="26"/>
        <v/>
      </c>
    </row>
    <row r="550" spans="1:40" x14ac:dyDescent="0.25">
      <c r="B550" s="3" t="s">
        <v>557</v>
      </c>
      <c r="C550" s="3">
        <v>0</v>
      </c>
      <c r="D550" s="3">
        <v>0</v>
      </c>
      <c r="E550" s="3">
        <v>0</v>
      </c>
      <c r="F550" s="3">
        <v>0</v>
      </c>
      <c r="G550" s="3">
        <v>0.25705</v>
      </c>
      <c r="H550" s="3">
        <v>0</v>
      </c>
      <c r="I550" s="3">
        <v>0.43351000000000001</v>
      </c>
      <c r="J550" s="3">
        <v>0</v>
      </c>
      <c r="K550" s="3">
        <v>0</v>
      </c>
      <c r="L550" s="3">
        <v>0</v>
      </c>
      <c r="M550" s="238">
        <v>0</v>
      </c>
      <c r="N550" s="3">
        <v>0</v>
      </c>
      <c r="O550" s="3">
        <v>0</v>
      </c>
      <c r="P550" s="238">
        <v>0</v>
      </c>
      <c r="Q550" s="240">
        <f t="shared" si="25"/>
        <v>0</v>
      </c>
      <c r="R550" s="3">
        <v>0</v>
      </c>
      <c r="S550" s="3">
        <v>0</v>
      </c>
      <c r="T550" s="3">
        <v>9.1127400000000005</v>
      </c>
      <c r="U550" s="3">
        <v>0</v>
      </c>
      <c r="V550" s="3">
        <v>0</v>
      </c>
      <c r="W550" s="3">
        <v>0</v>
      </c>
      <c r="X550" s="3">
        <v>0.25198999999999999</v>
      </c>
      <c r="Y550" s="3">
        <v>0</v>
      </c>
      <c r="Z550" s="3">
        <v>0</v>
      </c>
      <c r="AA550" s="3">
        <v>0</v>
      </c>
      <c r="AB550" s="3">
        <v>0</v>
      </c>
      <c r="AC550" s="3">
        <v>0</v>
      </c>
      <c r="AD550" s="3">
        <v>0</v>
      </c>
      <c r="AE550" s="3">
        <v>0</v>
      </c>
      <c r="AF550" s="3">
        <v>0</v>
      </c>
      <c r="AG550" s="3">
        <v>0</v>
      </c>
      <c r="AJ550" s="3">
        <f t="shared" si="24"/>
        <v>10.055289999999999</v>
      </c>
      <c r="AL550" s="3">
        <f>IFERROR(VLOOKUP(B550,Totalt!$B$1:$BD$409,MATCH("totalt tillförda bränslen:",Totalt!$B$1:$BC$1,0),FALSE),"")</f>
        <v>10.055289999999999</v>
      </c>
      <c r="AN550" s="3">
        <f t="shared" si="26"/>
        <v>0</v>
      </c>
    </row>
    <row r="551" spans="1:40" x14ac:dyDescent="0.25">
      <c r="B551" s="3" t="s">
        <v>558</v>
      </c>
      <c r="C551" s="3">
        <v>0</v>
      </c>
      <c r="D551" s="3">
        <v>0</v>
      </c>
      <c r="E551" s="3">
        <v>0</v>
      </c>
      <c r="F551" s="3">
        <v>0</v>
      </c>
      <c r="G551" s="3">
        <v>2.7E-2</v>
      </c>
      <c r="H551" s="3">
        <v>1.2869999999999999</v>
      </c>
      <c r="I551" s="3">
        <v>0.11600000000000001</v>
      </c>
      <c r="J551" s="3">
        <v>0</v>
      </c>
      <c r="K551" s="3">
        <v>0</v>
      </c>
      <c r="L551" s="3">
        <v>0</v>
      </c>
      <c r="M551" s="238">
        <v>0</v>
      </c>
      <c r="N551" s="3">
        <v>0</v>
      </c>
      <c r="O551" s="3">
        <v>0</v>
      </c>
      <c r="P551" s="238">
        <v>0</v>
      </c>
      <c r="Q551" s="240">
        <f t="shared" si="25"/>
        <v>0</v>
      </c>
      <c r="R551" s="3">
        <v>0</v>
      </c>
      <c r="S551" s="3">
        <v>0</v>
      </c>
      <c r="T551" s="3">
        <v>4.4619999999999997</v>
      </c>
      <c r="U551" s="3">
        <v>0</v>
      </c>
      <c r="V551" s="3">
        <v>0</v>
      </c>
      <c r="W551" s="3">
        <v>0</v>
      </c>
      <c r="X551" s="3">
        <v>0.13965</v>
      </c>
      <c r="Y551" s="3">
        <v>0</v>
      </c>
      <c r="Z551" s="3">
        <v>0</v>
      </c>
      <c r="AA551" s="3">
        <v>0</v>
      </c>
      <c r="AB551" s="3">
        <v>0.27900000000000003</v>
      </c>
      <c r="AC551" s="3">
        <v>0.51800000000000002</v>
      </c>
      <c r="AD551" s="3">
        <v>0</v>
      </c>
      <c r="AE551" s="3">
        <v>0</v>
      </c>
      <c r="AF551" s="3">
        <v>0</v>
      </c>
      <c r="AG551" s="3">
        <v>0</v>
      </c>
      <c r="AJ551" s="3">
        <f t="shared" si="24"/>
        <v>6.8286499999999988</v>
      </c>
      <c r="AL551" s="3">
        <f>IFERROR(VLOOKUP(B551,Totalt!$B$1:$BD$409,MATCH("totalt tillförda bränslen:",Totalt!$B$1:$BC$1,0),FALSE),"")</f>
        <v>6.8286499999999988</v>
      </c>
      <c r="AN551" s="3">
        <f t="shared" si="26"/>
        <v>0</v>
      </c>
    </row>
    <row r="552" spans="1:40" x14ac:dyDescent="0.25">
      <c r="B552" s="3" t="s">
        <v>559</v>
      </c>
      <c r="C552" s="3">
        <v>0</v>
      </c>
      <c r="D552" s="3">
        <v>0</v>
      </c>
      <c r="E552" s="3">
        <v>0</v>
      </c>
      <c r="F552" s="3">
        <v>0</v>
      </c>
      <c r="G552" s="3">
        <v>0</v>
      </c>
      <c r="H552" s="3">
        <v>0</v>
      </c>
      <c r="I552" s="3">
        <v>4.836E-2</v>
      </c>
      <c r="J552" s="3">
        <v>0</v>
      </c>
      <c r="K552" s="3">
        <v>0</v>
      </c>
      <c r="L552" s="3">
        <v>0</v>
      </c>
      <c r="M552" s="238">
        <v>0</v>
      </c>
      <c r="N552" s="3">
        <v>0</v>
      </c>
      <c r="O552" s="3">
        <v>0</v>
      </c>
      <c r="P552" s="238">
        <v>0</v>
      </c>
      <c r="Q552" s="240">
        <f t="shared" si="25"/>
        <v>0</v>
      </c>
      <c r="R552" s="3">
        <v>0</v>
      </c>
      <c r="S552" s="3">
        <v>0</v>
      </c>
      <c r="T552" s="3">
        <v>0</v>
      </c>
      <c r="U552" s="3">
        <v>0</v>
      </c>
      <c r="V552" s="3">
        <v>0</v>
      </c>
      <c r="W552" s="3">
        <v>0</v>
      </c>
      <c r="X552" s="3">
        <v>3.5009999999999999E-2</v>
      </c>
      <c r="Y552" s="3">
        <v>0</v>
      </c>
      <c r="Z552" s="3">
        <v>1.3937999999999999</v>
      </c>
      <c r="AA552" s="3">
        <v>0</v>
      </c>
      <c r="AB552" s="3">
        <v>0</v>
      </c>
      <c r="AC552" s="3">
        <v>0</v>
      </c>
      <c r="AD552" s="3">
        <v>0</v>
      </c>
      <c r="AE552" s="3">
        <v>0</v>
      </c>
      <c r="AF552" s="3">
        <v>0</v>
      </c>
      <c r="AG552" s="3">
        <v>0</v>
      </c>
      <c r="AJ552" s="3">
        <f t="shared" si="24"/>
        <v>1.4771699999999999</v>
      </c>
      <c r="AL552" s="3">
        <f>IFERROR(VLOOKUP(B552,Totalt!$B$1:$BD$409,MATCH("totalt tillförda bränslen:",Totalt!$B$1:$BC$1,0),FALSE),"")</f>
        <v>1.4771699999999999</v>
      </c>
      <c r="AN552" s="3">
        <f t="shared" si="26"/>
        <v>0</v>
      </c>
    </row>
    <row r="553" spans="1:40" x14ac:dyDescent="0.25">
      <c r="B553" s="3" t="s">
        <v>560</v>
      </c>
      <c r="C553" s="3">
        <v>0</v>
      </c>
      <c r="D553" s="3">
        <v>0</v>
      </c>
      <c r="E553" s="3">
        <v>0</v>
      </c>
      <c r="F553" s="3">
        <v>0</v>
      </c>
      <c r="G553" s="3">
        <v>0</v>
      </c>
      <c r="H553" s="3">
        <v>0</v>
      </c>
      <c r="I553" s="3">
        <v>0.27239000000000002</v>
      </c>
      <c r="J553" s="3">
        <v>0</v>
      </c>
      <c r="K553" s="3">
        <v>4.9352899999999998E-2</v>
      </c>
      <c r="L553" s="3">
        <v>0</v>
      </c>
      <c r="M553" s="238">
        <v>0</v>
      </c>
      <c r="N553" s="3">
        <v>0</v>
      </c>
      <c r="O553" s="3">
        <v>0</v>
      </c>
      <c r="P553" s="238">
        <v>0</v>
      </c>
      <c r="Q553" s="240">
        <f t="shared" si="25"/>
        <v>0</v>
      </c>
      <c r="R553" s="3">
        <v>5.2685000000000004</v>
      </c>
      <c r="S553" s="3">
        <v>0</v>
      </c>
      <c r="T553" s="3">
        <v>0</v>
      </c>
      <c r="U553" s="3">
        <v>0</v>
      </c>
      <c r="V553" s="3">
        <v>0</v>
      </c>
      <c r="W553" s="3">
        <v>0</v>
      </c>
      <c r="X553" s="3">
        <v>0.18437999999999999</v>
      </c>
      <c r="Y553" s="3">
        <v>0</v>
      </c>
      <c r="Z553" s="3">
        <v>0</v>
      </c>
      <c r="AA553" s="3">
        <v>0</v>
      </c>
      <c r="AB553" s="3">
        <v>0</v>
      </c>
      <c r="AC553" s="3">
        <v>0</v>
      </c>
      <c r="AD553" s="3">
        <v>0</v>
      </c>
      <c r="AE553" s="3">
        <v>0</v>
      </c>
      <c r="AF553" s="3">
        <v>0</v>
      </c>
      <c r="AG553" s="3">
        <v>3.33114</v>
      </c>
      <c r="AJ553" s="3">
        <f t="shared" si="24"/>
        <v>9.1057629000000002</v>
      </c>
      <c r="AL553" s="3">
        <f>IFERROR(VLOOKUP(B553,Totalt!$B$1:$BD$409,MATCH("totalt tillförda bränslen:",Totalt!$B$1:$BC$1,0),FALSE),"")</f>
        <v>9.105762900000002</v>
      </c>
      <c r="AN553" s="3">
        <f t="shared" si="26"/>
        <v>-1.7763568394002505E-15</v>
      </c>
    </row>
    <row r="554" spans="1:40" x14ac:dyDescent="0.25">
      <c r="B554" s="3" t="s">
        <v>561</v>
      </c>
      <c r="C554" s="3">
        <v>0</v>
      </c>
      <c r="D554" s="3">
        <v>0</v>
      </c>
      <c r="E554" s="3">
        <v>0</v>
      </c>
      <c r="F554" s="3">
        <v>0</v>
      </c>
      <c r="G554" s="3">
        <v>0</v>
      </c>
      <c r="H554" s="3">
        <v>0</v>
      </c>
      <c r="I554" s="3">
        <v>2.4920000000000001E-2</v>
      </c>
      <c r="J554" s="3">
        <v>0</v>
      </c>
      <c r="K554" s="3">
        <v>0</v>
      </c>
      <c r="L554" s="3">
        <v>0</v>
      </c>
      <c r="M554" s="238">
        <v>0</v>
      </c>
      <c r="N554" s="3">
        <v>0</v>
      </c>
      <c r="O554" s="3">
        <v>0</v>
      </c>
      <c r="P554" s="238">
        <v>0</v>
      </c>
      <c r="Q554" s="240">
        <f t="shared" si="25"/>
        <v>0</v>
      </c>
      <c r="R554" s="3">
        <v>0</v>
      </c>
      <c r="S554" s="3">
        <v>0</v>
      </c>
      <c r="T554" s="3">
        <v>0</v>
      </c>
      <c r="U554" s="3">
        <v>0</v>
      </c>
      <c r="V554" s="3">
        <v>0</v>
      </c>
      <c r="W554" s="3">
        <v>0</v>
      </c>
      <c r="X554" s="3">
        <v>1.593E-2</v>
      </c>
      <c r="Y554" s="3">
        <v>0</v>
      </c>
      <c r="Z554" s="3">
        <v>0.69889999999999997</v>
      </c>
      <c r="AA554" s="3">
        <v>0</v>
      </c>
      <c r="AB554" s="3">
        <v>0</v>
      </c>
      <c r="AC554" s="3">
        <v>0</v>
      </c>
      <c r="AD554" s="3">
        <v>0</v>
      </c>
      <c r="AE554" s="3">
        <v>0</v>
      </c>
      <c r="AF554" s="3">
        <v>0</v>
      </c>
      <c r="AG554" s="3">
        <v>0</v>
      </c>
      <c r="AJ554" s="3">
        <f t="shared" si="24"/>
        <v>0.73974999999999991</v>
      </c>
      <c r="AL554" s="3">
        <f>IFERROR(VLOOKUP(B554,Totalt!$B$1:$BD$409,MATCH("totalt tillförda bränslen:",Totalt!$B$1:$BC$1,0),FALSE),"")</f>
        <v>0.73975000000000002</v>
      </c>
      <c r="AN554" s="3">
        <f t="shared" si="26"/>
        <v>-1.1102230246251565E-16</v>
      </c>
    </row>
    <row r="555" spans="1:40" x14ac:dyDescent="0.25">
      <c r="B555" s="3" t="s">
        <v>562</v>
      </c>
      <c r="C555" s="3">
        <v>0</v>
      </c>
      <c r="D555" s="3">
        <v>0</v>
      </c>
      <c r="E555" s="3">
        <v>10.275600000000001</v>
      </c>
      <c r="F555" s="3">
        <v>94.465500000000006</v>
      </c>
      <c r="G555" s="3">
        <v>3.4111799999999998E-2</v>
      </c>
      <c r="H555" s="3">
        <v>0</v>
      </c>
      <c r="I555" s="3">
        <v>0</v>
      </c>
      <c r="J555" s="3">
        <v>0</v>
      </c>
      <c r="K555" s="3">
        <v>6.1890099999999997</v>
      </c>
      <c r="L555" s="3">
        <v>25.276700000000002</v>
      </c>
      <c r="M555" s="238">
        <v>8.9852900000000009</v>
      </c>
      <c r="N555" s="3">
        <v>0</v>
      </c>
      <c r="O555" s="3">
        <v>0</v>
      </c>
      <c r="P555" s="238">
        <v>0</v>
      </c>
      <c r="Q555" s="240">
        <f t="shared" si="25"/>
        <v>0</v>
      </c>
      <c r="R555" s="3">
        <v>0</v>
      </c>
      <c r="S555" s="3">
        <v>43.313000000000002</v>
      </c>
      <c r="T555" s="3">
        <v>16.050699999999999</v>
      </c>
      <c r="U555" s="3">
        <v>0</v>
      </c>
      <c r="V555" s="3">
        <v>0</v>
      </c>
      <c r="W555" s="3">
        <v>21.832000000000001</v>
      </c>
      <c r="X555" s="3">
        <v>17.527999999999999</v>
      </c>
      <c r="Y555" s="3">
        <v>0</v>
      </c>
      <c r="Z555" s="3">
        <v>0</v>
      </c>
      <c r="AA555" s="3">
        <v>0</v>
      </c>
      <c r="AB555" s="3">
        <v>0</v>
      </c>
      <c r="AC555" s="3">
        <v>0</v>
      </c>
      <c r="AD555" s="3">
        <v>0</v>
      </c>
      <c r="AE555" s="3">
        <v>0</v>
      </c>
      <c r="AF555" s="3">
        <v>0</v>
      </c>
      <c r="AG555" s="3">
        <v>0</v>
      </c>
      <c r="AJ555" s="3">
        <f t="shared" si="24"/>
        <v>234.96462179999997</v>
      </c>
      <c r="AL555" s="3">
        <f>IFERROR(VLOOKUP(B555,Totalt!$B$1:$BD$409,MATCH("totalt tillförda bränslen:",Totalt!$B$1:$BC$1,0),FALSE),"")</f>
        <v>234.9646218</v>
      </c>
      <c r="AN555" s="3">
        <f t="shared" si="26"/>
        <v>-2.8421709430404007E-14</v>
      </c>
    </row>
    <row r="556" spans="1:40" x14ac:dyDescent="0.25">
      <c r="B556" s="3" t="s">
        <v>563</v>
      </c>
      <c r="C556" s="3">
        <v>0</v>
      </c>
      <c r="D556" s="3">
        <v>0</v>
      </c>
      <c r="E556" s="3">
        <v>4.9913100000000004</v>
      </c>
      <c r="F556" s="3">
        <v>65.183599999999998</v>
      </c>
      <c r="G556" s="3">
        <v>3.5878999999999999</v>
      </c>
      <c r="H556" s="3">
        <v>0.01</v>
      </c>
      <c r="I556" s="3">
        <v>3.528</v>
      </c>
      <c r="J556" s="3">
        <v>0</v>
      </c>
      <c r="K556" s="3">
        <v>1.3258099999999999</v>
      </c>
      <c r="L556" s="3">
        <v>16.822600000000001</v>
      </c>
      <c r="M556" s="238">
        <v>5.8192399999999997</v>
      </c>
      <c r="N556" s="3">
        <v>0</v>
      </c>
      <c r="O556" s="3">
        <v>0</v>
      </c>
      <c r="P556" s="238">
        <v>135.536</v>
      </c>
      <c r="Q556" s="240">
        <f t="shared" si="25"/>
        <v>67.768000000000001</v>
      </c>
      <c r="R556" s="3">
        <v>0</v>
      </c>
      <c r="S556" s="3">
        <v>28.371300000000002</v>
      </c>
      <c r="T556" s="3">
        <v>11.1114</v>
      </c>
      <c r="U556" s="3">
        <v>0</v>
      </c>
      <c r="V556" s="3">
        <v>0</v>
      </c>
      <c r="W556" s="3">
        <v>17.534400000000002</v>
      </c>
      <c r="X556" s="3">
        <v>6.39724</v>
      </c>
      <c r="Y556" s="3">
        <v>0</v>
      </c>
      <c r="Z556" s="3">
        <v>0</v>
      </c>
      <c r="AA556" s="3">
        <v>0</v>
      </c>
      <c r="AB556" s="3">
        <v>0</v>
      </c>
      <c r="AC556" s="3">
        <v>0</v>
      </c>
      <c r="AD556" s="3">
        <v>0</v>
      </c>
      <c r="AE556" s="3">
        <v>0</v>
      </c>
      <c r="AF556" s="3">
        <v>0</v>
      </c>
      <c r="AG556" s="3">
        <v>0</v>
      </c>
      <c r="AJ556" s="3">
        <f t="shared" si="24"/>
        <v>226.63156000000004</v>
      </c>
      <c r="AL556" s="3">
        <f>IFERROR(VLOOKUP(B556,Totalt!$B$1:$BD$409,MATCH("totalt tillförda bränslen:",Totalt!$B$1:$BC$1,0),FALSE),"")</f>
        <v>226.63155999999998</v>
      </c>
      <c r="AN556" s="3">
        <f t="shared" si="26"/>
        <v>5.6843418860808015E-14</v>
      </c>
    </row>
    <row r="557" spans="1:40" x14ac:dyDescent="0.25">
      <c r="AJ557" s="3">
        <f t="shared" si="24"/>
        <v>0</v>
      </c>
    </row>
    <row r="558" spans="1:40" x14ac:dyDescent="0.25">
      <c r="B558" s="94" t="s">
        <v>1064</v>
      </c>
      <c r="C558" s="3">
        <f t="shared" ref="C558:AG558" si="27">SUM(C2:C556)</f>
        <v>23.089386000000001</v>
      </c>
      <c r="D558" s="3">
        <f t="shared" si="27"/>
        <v>11085.367992999998</v>
      </c>
      <c r="E558" s="3">
        <f t="shared" si="27"/>
        <v>122.93143805899999</v>
      </c>
      <c r="F558" s="3">
        <f t="shared" si="27"/>
        <v>1855.2187871000006</v>
      </c>
      <c r="G558" s="3">
        <f t="shared" si="27"/>
        <v>769.77212580000003</v>
      </c>
      <c r="H558" s="3">
        <f t="shared" si="27"/>
        <v>225.17362899999995</v>
      </c>
      <c r="I558" s="3">
        <f t="shared" si="27"/>
        <v>526.65061059999994</v>
      </c>
      <c r="J558" s="3">
        <f t="shared" si="27"/>
        <v>88.185630000000003</v>
      </c>
      <c r="K558" s="3">
        <f t="shared" si="27"/>
        <v>325.4767769</v>
      </c>
      <c r="L558" s="3">
        <f t="shared" si="27"/>
        <v>5876.5198434000049</v>
      </c>
      <c r="M558" s="238">
        <f t="shared" si="27"/>
        <v>642.52480889000003</v>
      </c>
      <c r="N558" s="3">
        <f t="shared" si="27"/>
        <v>958.10299999999995</v>
      </c>
      <c r="O558" s="3">
        <f t="shared" si="27"/>
        <v>2962.9568862999995</v>
      </c>
      <c r="P558" s="238">
        <f t="shared" si="27"/>
        <v>10562.538559999994</v>
      </c>
      <c r="Q558" s="240">
        <f t="shared" si="27"/>
        <v>5281.2692799999968</v>
      </c>
      <c r="R558" s="3">
        <f t="shared" si="27"/>
        <v>4720.8863299999985</v>
      </c>
      <c r="S558" s="3">
        <f t="shared" si="27"/>
        <v>1325.5216554000003</v>
      </c>
      <c r="T558" s="3">
        <f t="shared" si="27"/>
        <v>2777.8775074000014</v>
      </c>
      <c r="U558" s="3">
        <f t="shared" si="27"/>
        <v>1156.2032795</v>
      </c>
      <c r="V558" s="3">
        <f t="shared" si="27"/>
        <v>433.24310650999996</v>
      </c>
      <c r="W558" s="3">
        <f t="shared" si="27"/>
        <v>1223.5504582799999</v>
      </c>
      <c r="X558" s="3">
        <f t="shared" si="27"/>
        <v>1608.0440098899996</v>
      </c>
      <c r="Y558" s="3">
        <f t="shared" si="27"/>
        <v>519.27506010000002</v>
      </c>
      <c r="Z558" s="3">
        <f t="shared" si="27"/>
        <v>2130.4108304000001</v>
      </c>
      <c r="AA558" s="3">
        <f t="shared" si="27"/>
        <v>465.11219999999997</v>
      </c>
      <c r="AB558" s="3">
        <f t="shared" si="27"/>
        <v>1215.7718473</v>
      </c>
      <c r="AC558" s="3">
        <f t="shared" si="27"/>
        <v>2736.0459787</v>
      </c>
      <c r="AD558" s="3">
        <f t="shared" si="27"/>
        <v>83.864430880000015</v>
      </c>
      <c r="AE558" s="3">
        <f t="shared" si="27"/>
        <v>67.857561000000004</v>
      </c>
      <c r="AF558" s="3">
        <f t="shared" si="27"/>
        <v>29.336490000000001</v>
      </c>
      <c r="AG558" s="3">
        <f t="shared" si="27"/>
        <v>2378.4724051799999</v>
      </c>
      <c r="AJ558" s="3">
        <f t="shared" si="24"/>
        <v>52972.188536698995</v>
      </c>
    </row>
    <row r="560" spans="1:40" x14ac:dyDescent="0.25">
      <c r="AJ560" s="9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tabColor theme="3" tint="0.39997558519241921"/>
  </sheetPr>
  <dimension ref="A1:BC441"/>
  <sheetViews>
    <sheetView workbookViewId="0">
      <pane xSplit="2" ySplit="1" topLeftCell="C2" activePane="bottomRight" state="frozen"/>
      <selection activeCell="B4" sqref="B4:F4"/>
      <selection pane="topRight" activeCell="B4" sqref="B4:F4"/>
      <selection pane="bottomLeft" activeCell="B4" sqref="B4:F4"/>
      <selection pane="bottomRight" activeCell="B4" sqref="B4:F4"/>
    </sheetView>
  </sheetViews>
  <sheetFormatPr defaultRowHeight="15" customHeight="1" x14ac:dyDescent="0.25"/>
  <cols>
    <col min="1" max="1" width="28" customWidth="1"/>
    <col min="2" max="2" width="18.85546875" customWidth="1"/>
    <col min="3" max="3" width="12.85546875" customWidth="1"/>
    <col min="6" max="8" width="9.28515625" bestFit="1" customWidth="1"/>
    <col min="9" max="9" width="9.5703125" bestFit="1" customWidth="1"/>
    <col min="10" max="10" width="9.28515625" bestFit="1" customWidth="1"/>
    <col min="37" max="37" width="10.28515625" customWidth="1"/>
    <col min="38" max="38" width="9.85546875" bestFit="1" customWidth="1"/>
    <col min="42" max="42" width="9.42578125" customWidth="1"/>
    <col min="49" max="49" width="10.28515625" customWidth="1"/>
    <col min="53" max="53" width="11.28515625" customWidth="1"/>
    <col min="55" max="55" width="10.42578125" customWidth="1"/>
  </cols>
  <sheetData>
    <row r="1" spans="1:55" s="7" customFormat="1" ht="87" customHeight="1" x14ac:dyDescent="0.25">
      <c r="A1" s="4" t="s">
        <v>564</v>
      </c>
      <c r="B1" s="4" t="s">
        <v>1</v>
      </c>
      <c r="C1" s="4" t="s">
        <v>959</v>
      </c>
      <c r="D1" s="4" t="s">
        <v>666</v>
      </c>
      <c r="E1" s="4" t="s">
        <v>951</v>
      </c>
      <c r="F1" s="4" t="s">
        <v>678</v>
      </c>
      <c r="G1" s="4" t="s">
        <v>954</v>
      </c>
      <c r="H1" s="4" t="s">
        <v>969</v>
      </c>
      <c r="I1" s="4" t="s">
        <v>634</v>
      </c>
      <c r="J1" s="4" t="s">
        <v>947</v>
      </c>
      <c r="K1" s="5" t="s">
        <v>976</v>
      </c>
      <c r="L1" s="4" t="s">
        <v>635</v>
      </c>
      <c r="M1" s="4" t="s">
        <v>948</v>
      </c>
      <c r="N1" s="4" t="s">
        <v>952</v>
      </c>
      <c r="O1" s="4" t="s">
        <v>957</v>
      </c>
      <c r="P1" s="4" t="s">
        <v>958</v>
      </c>
      <c r="Q1" s="4" t="s">
        <v>971</v>
      </c>
      <c r="R1" s="4" t="s">
        <v>964</v>
      </c>
      <c r="S1" s="4" t="s">
        <v>963</v>
      </c>
      <c r="T1" s="4" t="s">
        <v>965</v>
      </c>
      <c r="U1" s="4" t="s">
        <v>970</v>
      </c>
      <c r="V1" s="4" t="s">
        <v>960</v>
      </c>
      <c r="W1" s="4" t="s">
        <v>949</v>
      </c>
      <c r="X1" s="4" t="s">
        <v>968</v>
      </c>
      <c r="Y1" s="4" t="s">
        <v>961</v>
      </c>
      <c r="Z1" s="4" t="s">
        <v>950</v>
      </c>
      <c r="AA1" s="4" t="s">
        <v>966</v>
      </c>
      <c r="AB1" s="4" t="s">
        <v>967</v>
      </c>
      <c r="AC1" s="4" t="s">
        <v>956</v>
      </c>
      <c r="AD1" s="4" t="s">
        <v>656</v>
      </c>
      <c r="AE1" s="4" t="s">
        <v>946</v>
      </c>
      <c r="AF1" s="6" t="s">
        <v>962</v>
      </c>
      <c r="AG1" s="17" t="s">
        <v>977</v>
      </c>
      <c r="AH1" s="241" t="s">
        <v>622</v>
      </c>
      <c r="AI1" s="242" t="s">
        <v>978</v>
      </c>
      <c r="AJ1" s="242" t="s">
        <v>979</v>
      </c>
      <c r="AK1" s="243" t="s">
        <v>980</v>
      </c>
      <c r="AL1" s="244" t="s">
        <v>981</v>
      </c>
      <c r="AM1" s="244" t="s">
        <v>982</v>
      </c>
      <c r="AN1" s="242" t="s">
        <v>1001</v>
      </c>
      <c r="AO1" s="8"/>
      <c r="AP1" s="10" t="s">
        <v>983</v>
      </c>
      <c r="AQ1" s="9" t="s">
        <v>984</v>
      </c>
      <c r="AT1" s="24" t="s">
        <v>985</v>
      </c>
      <c r="AU1" s="25" t="s">
        <v>986</v>
      </c>
      <c r="AV1" s="26" t="s">
        <v>669</v>
      </c>
      <c r="AW1" s="26" t="s">
        <v>658</v>
      </c>
      <c r="AX1" s="26" t="s">
        <v>987</v>
      </c>
      <c r="AY1" s="26"/>
      <c r="AZ1" s="26" t="s">
        <v>988</v>
      </c>
      <c r="BA1" s="26" t="s">
        <v>989</v>
      </c>
      <c r="BB1" s="26"/>
      <c r="BC1" s="27" t="s">
        <v>990</v>
      </c>
    </row>
    <row r="2" spans="1:55" ht="15" customHeight="1" x14ac:dyDescent="0.25">
      <c r="A2" t="s">
        <v>12</v>
      </c>
      <c r="B2" t="s">
        <v>13</v>
      </c>
      <c r="C2">
        <f>VLOOKUP($B2,'Tillförd energi'!$B$1:$AS$566,MATCH(C$1,'Tillförd energi'!$B$1:$AQ$1,0),FALSE)</f>
        <v>0</v>
      </c>
      <c r="D2">
        <f>VLOOKUP($B2,'Tillförd energi'!$B$1:$AS$566,MATCH(D$1,'Tillförd energi'!$B$1:$AQ$1,0),FALSE)</f>
        <v>0</v>
      </c>
      <c r="E2">
        <f>VLOOKUP($B2,'Tillförd energi'!$B$1:$AS$566,MATCH(E$1,'Tillförd energi'!$B$1:$AQ$1,0),FALSE)</f>
        <v>0</v>
      </c>
      <c r="F2">
        <f>VLOOKUP($B2,'Tillförd energi'!$B$1:$AS$566,MATCH(F$1,'Tillförd energi'!$B$1:$AQ$1,0),FALSE)</f>
        <v>0</v>
      </c>
      <c r="G2">
        <f>VLOOKUP($B2,'Tillförd energi'!$B$1:$AS$566,MATCH(G$1,'Tillförd energi'!$B$1:$AQ$1,0),FALSE)</f>
        <v>0</v>
      </c>
      <c r="H2">
        <f>VLOOKUP($B2,'Tillförd energi'!$B$1:$AS$566,MATCH(H$1,'Tillförd energi'!$B$1:$AQ$1,0),FALSE)</f>
        <v>0</v>
      </c>
      <c r="I2">
        <f>VLOOKUP($B2,'Tillförd energi'!$B$1:$AS$566,MATCH(I$1,'Tillförd energi'!$B$1:$AQ$1,0),FALSE)</f>
        <v>0</v>
      </c>
      <c r="J2">
        <f>VLOOKUP($B2,'Tillförd energi'!$B$1:$AS$566,MATCH(J$1,'Tillförd energi'!$B$1:$AQ$1,0),FALSE)</f>
        <v>0</v>
      </c>
      <c r="K2">
        <v>0</v>
      </c>
      <c r="L2">
        <f>VLOOKUP($B2,'Tillförd energi'!$B$1:$AS$566,MATCH(L$1,'Tillförd energi'!$B$1:$AQ$1,0),FALSE)</f>
        <v>0</v>
      </c>
      <c r="M2">
        <f>VLOOKUP($B2,'Tillförd energi'!$B$1:$AS$566,MATCH(M$1,'Tillförd energi'!$B$1:$AQ$1,0),FALSE)</f>
        <v>0</v>
      </c>
      <c r="N2">
        <f>VLOOKUP($B2,'Tillförd energi'!$B$1:$AS$566,MATCH(N$1,'Tillförd energi'!$B$1:$AQ$1,0),FALSE)</f>
        <v>0</v>
      </c>
      <c r="O2">
        <f>VLOOKUP($B2,'Tillförd energi'!$B$1:$AS$566,MATCH(O$1,'Tillförd energi'!$B$1:$AQ$1,0),FALSE)</f>
        <v>0</v>
      </c>
      <c r="P2">
        <f>VLOOKUP($B2,'Tillförd energi'!$B$1:$AS$566,MATCH(P$1,'Tillförd energi'!$B$1:$AQ$1,0),FALSE)</f>
        <v>0</v>
      </c>
      <c r="Q2">
        <f>VLOOKUP($B2,'Tillförd energi'!$B$1:$AS$566,MATCH(Q$1,'Tillförd energi'!$B$1:$AQ$1,0),FALSE)</f>
        <v>0</v>
      </c>
      <c r="R2">
        <f>VLOOKUP($B2,'Tillförd energi'!$B$1:$AS$566,MATCH(R$1,'Tillförd energi'!$B$1:$AQ$1,0),FALSE)</f>
        <v>0</v>
      </c>
      <c r="S2">
        <f>VLOOKUP($B2,'Tillförd energi'!$B$1:$AS$566,MATCH(S$1,'Tillförd energi'!$B$1:$AQ$1,0),FALSE)</f>
        <v>0</v>
      </c>
      <c r="T2">
        <f>VLOOKUP($B2,'Tillförd energi'!$B$1:$AS$566,MATCH(T$1,'Tillförd energi'!$B$1:$AQ$1,0),FALSE)</f>
        <v>0</v>
      </c>
      <c r="U2">
        <f>VLOOKUP($B2,'Tillförd energi'!$B$1:$AS$566,MATCH(U$1,'Tillförd energi'!$B$1:$AQ$1,0),FALSE)</f>
        <v>0</v>
      </c>
      <c r="V2">
        <f>VLOOKUP($B2,'Tillförd energi'!$B$1:$AS$566,MATCH(V$1,'Tillförd energi'!$B$1:$AQ$1,0),FALSE)</f>
        <v>0</v>
      </c>
      <c r="W2">
        <f>VLOOKUP($B2,'Tillförd energi'!$B$1:$AS$566,MATCH(W$1,'Tillförd energi'!$B$1:$AQ$1,0),FALSE)</f>
        <v>0</v>
      </c>
      <c r="X2">
        <f>VLOOKUP($B2,'Tillförd energi'!$B$1:$AS$566,MATCH(X$1,'Tillförd energi'!$B$1:$AQ$1,0),FALSE)</f>
        <v>0</v>
      </c>
      <c r="Y2">
        <f>VLOOKUP($B2,'Tillförd energi'!$B$1:$AS$566,MATCH(Y$1,'Tillförd energi'!$B$1:$AQ$1,0),FALSE)</f>
        <v>0</v>
      </c>
      <c r="Z2">
        <f>VLOOKUP($B2,'Tillförd energi'!$B$1:$AS$566,MATCH(Z$1,'Tillförd energi'!$B$1:$AQ$1,0),FALSE)</f>
        <v>0.81699999999999995</v>
      </c>
      <c r="AA2">
        <f>VLOOKUP($B2,'Tillförd energi'!$B$1:$AS$566,MATCH(AA$1,'Tillförd energi'!$B$1:$AQ$1,0),FALSE)</f>
        <v>0</v>
      </c>
      <c r="AB2">
        <f>VLOOKUP($B2,'Tillförd energi'!$B$1:$AS$566,MATCH(AB$1,'Tillförd energi'!$B$1:$AQ$1,0),FALSE)</f>
        <v>0</v>
      </c>
      <c r="AC2">
        <f>VLOOKUP($B2,'Tillförd energi'!$B$1:$AS$566,MATCH(AC$1,'Tillförd energi'!$B$1:$AQ$1,0),FALSE)</f>
        <v>0</v>
      </c>
      <c r="AD2">
        <f>VLOOKUP($B2,'Tillförd energi'!$B$1:$AS$566,MATCH(AD$1,'Tillförd energi'!$B$1:$AQ$1,0),FALSE)</f>
        <v>0</v>
      </c>
      <c r="AE2">
        <f>VLOOKUP($B2,'Tillförd energi'!$B$1:$AS$566,MATCH(AE$1,'Tillförd energi'!$B$1:$AQ$1,0),FALSE)</f>
        <v>0</v>
      </c>
      <c r="AF2">
        <f>VLOOKUP($B2,'Tillförd energi'!$B$1:$AS$566,MATCH(AF$1,'Tillförd energi'!$B$1:$AQ$1,0),FALSE)</f>
        <v>2.5000000000000001E-2</v>
      </c>
      <c r="AG2">
        <f>IFERROR(VLOOKUP(B2,Miljö!$B$1:$S$476,9,FALSE)/1,0)</f>
        <v>0</v>
      </c>
      <c r="AI2">
        <f>SUM(C2:AF2)</f>
        <v>0.84199999999999997</v>
      </c>
      <c r="AJ2">
        <f>SUM(C2:AG2)</f>
        <v>0.84199999999999997</v>
      </c>
      <c r="AK2">
        <f>IF(ISERROR(1/VLOOKUP($B2,Leveranser!$B$1:$S$500,MATCH("såld värme (gwh)",Leveranser!$B$1:$S$1,0),FALSE)),"",VLOOKUP($B2,Leveranser!$B$1:$S$500,MATCH("såld värme (gwh)",Leveranser!$B$1:$S$1,0),FALSE))</f>
        <v>0.36</v>
      </c>
      <c r="AL2" s="22">
        <f>VLOOKUP($B2,Leveranser!$B$1:$Y$500,MATCH("Totalt såld fjärrvärme till andra fjärrvärmeföretag",Leveranser!$B$1:$AA$1,0),FALSE)</f>
        <v>0</v>
      </c>
      <c r="AM2" s="22">
        <f>IF(ISERROR(1/VLOOKUP($B2,Miljö!$B$1:$S$500,MATCH("Såld mängd produktionsspecifik fjärrvärme (GWh)",Miljö!$B$1:$R$1,0),FALSE)),0,VLOOKUP($B2,Miljö!$B$1:$S$500,MATCH("Såld mängd produktionsspecifik fjärrvärme (GWh)",Miljö!$B$1:$R$1,0),FALSE))</f>
        <v>0</v>
      </c>
      <c r="AN2" s="23">
        <f>IFERROR(AK2/AJ2,"")</f>
        <v>0.42755344418052255</v>
      </c>
      <c r="AP2" t="str">
        <f>VLOOKUP($B2,'Miljövärden urval för publ'!$B$1:$H$450,7,FALSE)</f>
        <v>Ja</v>
      </c>
      <c r="AQ2" t="str">
        <f>VLOOKUP($B2,'Miljövärden urval för publ'!$B$1:$H$450,6,FALSE)</f>
        <v>Nej</v>
      </c>
      <c r="AU2">
        <f>Z2+AA2+AF2</f>
        <v>0.84199999999999997</v>
      </c>
      <c r="AV2">
        <f>X2</f>
        <v>0</v>
      </c>
      <c r="AW2">
        <f>M2+N2+O2+P2+Q2</f>
        <v>0</v>
      </c>
      <c r="AX2">
        <f>R2+S2+T2+U2</f>
        <v>0</v>
      </c>
      <c r="AZ2">
        <f>AB2</f>
        <v>0</v>
      </c>
      <c r="BA2">
        <f>AE2</f>
        <v>0</v>
      </c>
      <c r="BC2">
        <f>L2+M2+N2+O2+P2+Q2+R2+S2+T2+U2+V2+W2+X2</f>
        <v>0</v>
      </c>
    </row>
    <row r="3" spans="1:55" ht="15" customHeight="1" x14ac:dyDescent="0.25">
      <c r="A3" t="s">
        <v>12</v>
      </c>
      <c r="B3" t="s">
        <v>14</v>
      </c>
      <c r="C3">
        <f>VLOOKUP($B3,'Tillförd energi'!$B$1:$AS$566,MATCH(C$1,'Tillförd energi'!$B$1:$AQ$1,0),FALSE)</f>
        <v>0</v>
      </c>
      <c r="D3">
        <f>VLOOKUP($B3,'Tillförd energi'!$B$1:$AS$566,MATCH(D$1,'Tillförd energi'!$B$1:$AQ$1,0),FALSE)</f>
        <v>0.16465099999999999</v>
      </c>
      <c r="E3">
        <f>VLOOKUP($B3,'Tillförd energi'!$B$1:$AS$566,MATCH(E$1,'Tillförd energi'!$B$1:$AQ$1,0),FALSE)</f>
        <v>0</v>
      </c>
      <c r="F3">
        <f>VLOOKUP($B3,'Tillförd energi'!$B$1:$AS$566,MATCH(F$1,'Tillförd energi'!$B$1:$AQ$1,0),FALSE)</f>
        <v>0</v>
      </c>
      <c r="G3">
        <f>VLOOKUP($B3,'Tillförd energi'!$B$1:$AS$566,MATCH(G$1,'Tillförd energi'!$B$1:$AQ$1,0),FALSE)</f>
        <v>0</v>
      </c>
      <c r="H3">
        <f>VLOOKUP($B3,'Tillförd energi'!$B$1:$AS$566,MATCH(H$1,'Tillförd energi'!$B$1:$AQ$1,0),FALSE)</f>
        <v>0</v>
      </c>
      <c r="I3">
        <f>VLOOKUP($B3,'Tillförd energi'!$B$1:$AS$566,MATCH(I$1,'Tillförd energi'!$B$1:$AQ$1,0),FALSE)</f>
        <v>0</v>
      </c>
      <c r="J3">
        <f>VLOOKUP($B3,'Tillförd energi'!$B$1:$AS$566,MATCH(J$1,'Tillförd energi'!$B$1:$AQ$1,0),FALSE)</f>
        <v>0</v>
      </c>
      <c r="K3">
        <v>0</v>
      </c>
      <c r="L3">
        <f>VLOOKUP($B3,'Tillförd energi'!$B$1:$AS$566,MATCH(L$1,'Tillförd energi'!$B$1:$AQ$1,0),FALSE)</f>
        <v>3.8180000000000001</v>
      </c>
      <c r="M3">
        <f>VLOOKUP($B3,'Tillförd energi'!$B$1:$AS$566,MATCH(M$1,'Tillförd energi'!$B$1:$AQ$1,0),FALSE)</f>
        <v>0</v>
      </c>
      <c r="N3">
        <f>VLOOKUP($B3,'Tillförd energi'!$B$1:$AS$566,MATCH(N$1,'Tillförd energi'!$B$1:$AQ$1,0),FALSE)</f>
        <v>191.251</v>
      </c>
      <c r="O3">
        <f>VLOOKUP($B3,'Tillförd energi'!$B$1:$AS$566,MATCH(O$1,'Tillförd energi'!$B$1:$AQ$1,0),FALSE)</f>
        <v>0</v>
      </c>
      <c r="P3">
        <f>VLOOKUP($B3,'Tillförd energi'!$B$1:$AS$566,MATCH(P$1,'Tillförd energi'!$B$1:$AQ$1,0),FALSE)</f>
        <v>0</v>
      </c>
      <c r="Q3">
        <f>VLOOKUP($B3,'Tillförd energi'!$B$1:$AS$566,MATCH(Q$1,'Tillförd energi'!$B$1:$AQ$1,0),FALSE)</f>
        <v>0</v>
      </c>
      <c r="R3">
        <f>VLOOKUP($B3,'Tillförd energi'!$B$1:$AS$566,MATCH(R$1,'Tillförd energi'!$B$1:$AQ$1,0),FALSE)</f>
        <v>0</v>
      </c>
      <c r="S3">
        <f>VLOOKUP($B3,'Tillförd energi'!$B$1:$AS$566,MATCH(S$1,'Tillförd energi'!$B$1:$AQ$1,0),FALSE)</f>
        <v>0</v>
      </c>
      <c r="T3">
        <f>VLOOKUP($B3,'Tillförd energi'!$B$1:$AS$566,MATCH(T$1,'Tillförd energi'!$B$1:$AQ$1,0),FALSE)</f>
        <v>0</v>
      </c>
      <c r="U3">
        <f>VLOOKUP($B3,'Tillförd energi'!$B$1:$AS$566,MATCH(U$1,'Tillförd energi'!$B$1:$AQ$1,0),FALSE)</f>
        <v>0</v>
      </c>
      <c r="V3">
        <f>VLOOKUP($B3,'Tillförd energi'!$B$1:$AS$566,MATCH(V$1,'Tillförd energi'!$B$1:$AQ$1,0),FALSE)</f>
        <v>0</v>
      </c>
      <c r="W3">
        <f>VLOOKUP($B3,'Tillförd energi'!$B$1:$AS$566,MATCH(W$1,'Tillförd energi'!$B$1:$AQ$1,0),FALSE)</f>
        <v>7.5999999999999998E-2</v>
      </c>
      <c r="X3">
        <f>VLOOKUP($B3,'Tillförd energi'!$B$1:$AS$566,MATCH(X$1,'Tillförd energi'!$B$1:$AQ$1,0),FALSE)</f>
        <v>0</v>
      </c>
      <c r="Y3">
        <f>VLOOKUP($B3,'Tillförd energi'!$B$1:$AS$566,MATCH(Y$1,'Tillförd energi'!$B$1:$AQ$1,0),FALSE)</f>
        <v>0</v>
      </c>
      <c r="Z3">
        <f>VLOOKUP($B3,'Tillförd energi'!$B$1:$AS$566,MATCH(Z$1,'Tillförd energi'!$B$1:$AQ$1,0),FALSE)</f>
        <v>0</v>
      </c>
      <c r="AA3">
        <f>VLOOKUP($B3,'Tillförd energi'!$B$1:$AS$566,MATCH(AA$1,'Tillförd energi'!$B$1:$AQ$1,0),FALSE)</f>
        <v>0</v>
      </c>
      <c r="AB3">
        <f>VLOOKUP($B3,'Tillförd energi'!$B$1:$AS$566,MATCH(AB$1,'Tillförd energi'!$B$1:$AQ$1,0),FALSE)</f>
        <v>0</v>
      </c>
      <c r="AC3">
        <f>VLOOKUP($B3,'Tillförd energi'!$B$1:$AS$566,MATCH(AC$1,'Tillförd energi'!$B$1:$AQ$1,0),FALSE)</f>
        <v>52.926000000000002</v>
      </c>
      <c r="AD3">
        <f>VLOOKUP($B3,'Tillförd energi'!$B$1:$AS$566,MATCH(AD$1,'Tillförd energi'!$B$1:$AQ$1,0),FALSE)</f>
        <v>0</v>
      </c>
      <c r="AE3">
        <f>VLOOKUP($B3,'Tillförd energi'!$B$1:$AS$566,MATCH(AE$1,'Tillförd energi'!$B$1:$AQ$1,0),FALSE)</f>
        <v>0</v>
      </c>
      <c r="AF3">
        <f>VLOOKUP($B3,'Tillförd energi'!$B$1:$AS$566,MATCH(AF$1,'Tillförd energi'!$B$1:$AQ$1,0),FALSE)</f>
        <v>8.3910800000000005</v>
      </c>
      <c r="AG3">
        <f>IFERROR(VLOOKUP(B3,Miljö!$B$1:$S$476,9,FALSE)/1,0)</f>
        <v>0</v>
      </c>
      <c r="AI3">
        <f t="shared" ref="AI3:AI66" si="0">SUM(C3:AF3)</f>
        <v>256.62673100000001</v>
      </c>
      <c r="AJ3">
        <f t="shared" ref="AJ3:AJ66" si="1">SUM(C3:AG3)</f>
        <v>256.62673100000001</v>
      </c>
      <c r="AK3">
        <f>IF(ISERROR(1/VLOOKUP($B3,Leveranser!$B$1:$S$500,MATCH("såld värme (gwh)",Leveranser!$B$1:$S$1,0),FALSE)),"",VLOOKUP($B3,Leveranser!$B$1:$S$500,MATCH("såld värme (gwh)",Leveranser!$B$1:$S$1,0),FALSE))</f>
        <v>212.73</v>
      </c>
      <c r="AL3" s="22">
        <f>VLOOKUP($B3,Leveranser!$B$1:$Y$500,MATCH("Totalt såld fjärrvärme till andra fjärrvärmeföretag",Leveranser!$B$1:$AA$1,0),FALSE)</f>
        <v>0</v>
      </c>
      <c r="AM3" s="22">
        <f>IF(ISERROR(1/VLOOKUP($B3,Miljö!$B$1:$S$500,MATCH("Såld mängd produktionsspecifik fjärrvärme (GWh)",Miljö!$B$1:$R$1,0),FALSE)),0,VLOOKUP($B3,Miljö!$B$1:$S$500,MATCH("Såld mängd produktionsspecifik fjärrvärme (GWh)",Miljö!$B$1:$R$1,0),FALSE))</f>
        <v>0</v>
      </c>
      <c r="AN3" s="23">
        <f t="shared" ref="AN3:AN66" si="2">IFERROR(AK3/AJ3,"")</f>
        <v>0.82894716061359941</v>
      </c>
      <c r="AP3" t="str">
        <f>VLOOKUP($B3,'Miljövärden urval för publ'!$B$1:$H$450,7,FALSE)</f>
        <v>Ja</v>
      </c>
      <c r="AQ3" t="str">
        <f>VLOOKUP($B3,'Miljövärden urval för publ'!$B$1:$H$450,6,FALSE)</f>
        <v>Ja</v>
      </c>
      <c r="AU3">
        <f t="shared" ref="AU3:AU66" si="3">Z3+AA3+AF3</f>
        <v>8.3910800000000005</v>
      </c>
      <c r="AV3">
        <f t="shared" ref="AV3:AV66" si="4">X3</f>
        <v>0</v>
      </c>
      <c r="AW3">
        <f t="shared" ref="AW3:AW66" si="5">M3+N3+O3+P3+Q3</f>
        <v>191.251</v>
      </c>
      <c r="AX3">
        <f t="shared" ref="AX3:AX66" si="6">R3+S3+T3+U3</f>
        <v>0</v>
      </c>
      <c r="AZ3">
        <f t="shared" ref="AZ3:AZ66" si="7">AB3</f>
        <v>0</v>
      </c>
      <c r="BA3">
        <f t="shared" ref="BA3:BA66" si="8">AE3</f>
        <v>0</v>
      </c>
      <c r="BC3">
        <f t="shared" ref="BC3:BC66" si="9">L3+M3+N3+O3+P3+Q3+R3+S3+T3+U3+V3+W3+X3</f>
        <v>195.14500000000001</v>
      </c>
    </row>
    <row r="4" spans="1:55" ht="15" customHeight="1" x14ac:dyDescent="0.25">
      <c r="A4" t="s">
        <v>12</v>
      </c>
      <c r="B4" t="s">
        <v>15</v>
      </c>
      <c r="C4">
        <f>VLOOKUP($B4,'Tillförd energi'!$B$1:$AS$566,MATCH(C$1,'Tillförd energi'!$B$1:$AQ$1,0),FALSE)</f>
        <v>0</v>
      </c>
      <c r="D4">
        <f>VLOOKUP($B4,'Tillförd energi'!$B$1:$AS$566,MATCH(D$1,'Tillförd energi'!$B$1:$AQ$1,0),FALSE)</f>
        <v>0.152</v>
      </c>
      <c r="E4">
        <f>VLOOKUP($B4,'Tillförd energi'!$B$1:$AS$566,MATCH(E$1,'Tillförd energi'!$B$1:$AQ$1,0),FALSE)</f>
        <v>0</v>
      </c>
      <c r="F4">
        <f>VLOOKUP($B4,'Tillförd energi'!$B$1:$AS$566,MATCH(F$1,'Tillförd energi'!$B$1:$AQ$1,0),FALSE)</f>
        <v>0</v>
      </c>
      <c r="G4">
        <f>VLOOKUP($B4,'Tillförd energi'!$B$1:$AS$566,MATCH(G$1,'Tillförd energi'!$B$1:$AQ$1,0),FALSE)</f>
        <v>0</v>
      </c>
      <c r="H4">
        <f>VLOOKUP($B4,'Tillförd energi'!$B$1:$AS$566,MATCH(H$1,'Tillförd energi'!$B$1:$AQ$1,0),FALSE)</f>
        <v>0</v>
      </c>
      <c r="I4">
        <f>VLOOKUP($B4,'Tillförd energi'!$B$1:$AS$566,MATCH(I$1,'Tillförd energi'!$B$1:$AQ$1,0),FALSE)</f>
        <v>0</v>
      </c>
      <c r="J4">
        <f>VLOOKUP($B4,'Tillförd energi'!$B$1:$AS$566,MATCH(J$1,'Tillförd energi'!$B$1:$AQ$1,0),FALSE)</f>
        <v>0</v>
      </c>
      <c r="K4">
        <v>0</v>
      </c>
      <c r="L4">
        <f>VLOOKUP($B4,'Tillförd energi'!$B$1:$AS$566,MATCH(L$1,'Tillförd energi'!$B$1:$AQ$1,0),FALSE)</f>
        <v>0</v>
      </c>
      <c r="M4">
        <f>VLOOKUP($B4,'Tillförd energi'!$B$1:$AS$566,MATCH(M$1,'Tillförd energi'!$B$1:$AQ$1,0),FALSE)</f>
        <v>0</v>
      </c>
      <c r="N4">
        <f>VLOOKUP($B4,'Tillförd energi'!$B$1:$AS$566,MATCH(N$1,'Tillförd energi'!$B$1:$AQ$1,0),FALSE)</f>
        <v>0</v>
      </c>
      <c r="O4">
        <f>VLOOKUP($B4,'Tillförd energi'!$B$1:$AS$566,MATCH(O$1,'Tillförd energi'!$B$1:$AQ$1,0),FALSE)</f>
        <v>0</v>
      </c>
      <c r="P4">
        <f>VLOOKUP($B4,'Tillförd energi'!$B$1:$AS$566,MATCH(P$1,'Tillförd energi'!$B$1:$AQ$1,0),FALSE)</f>
        <v>0</v>
      </c>
      <c r="Q4">
        <f>VLOOKUP($B4,'Tillförd energi'!$B$1:$AS$566,MATCH(Q$1,'Tillförd energi'!$B$1:$AQ$1,0),FALSE)</f>
        <v>0</v>
      </c>
      <c r="R4">
        <f>VLOOKUP($B4,'Tillförd energi'!$B$1:$AS$566,MATCH(R$1,'Tillförd energi'!$B$1:$AQ$1,0),FALSE)</f>
        <v>3.9180000000000001</v>
      </c>
      <c r="S4">
        <f>VLOOKUP($B4,'Tillförd energi'!$B$1:$AS$566,MATCH(S$1,'Tillförd energi'!$B$1:$AQ$1,0),FALSE)</f>
        <v>0</v>
      </c>
      <c r="T4">
        <f>VLOOKUP($B4,'Tillförd energi'!$B$1:$AS$566,MATCH(T$1,'Tillförd energi'!$B$1:$AQ$1,0),FALSE)</f>
        <v>0</v>
      </c>
      <c r="U4">
        <f>VLOOKUP($B4,'Tillförd energi'!$B$1:$AS$566,MATCH(U$1,'Tillförd energi'!$B$1:$AQ$1,0),FALSE)</f>
        <v>0</v>
      </c>
      <c r="V4">
        <f>VLOOKUP($B4,'Tillförd energi'!$B$1:$AS$566,MATCH(V$1,'Tillförd energi'!$B$1:$AQ$1,0),FALSE)</f>
        <v>0</v>
      </c>
      <c r="W4">
        <f>VLOOKUP($B4,'Tillförd energi'!$B$1:$AS$566,MATCH(W$1,'Tillförd energi'!$B$1:$AQ$1,0),FALSE)</f>
        <v>0</v>
      </c>
      <c r="X4">
        <f>VLOOKUP($B4,'Tillförd energi'!$B$1:$AS$566,MATCH(X$1,'Tillförd energi'!$B$1:$AQ$1,0),FALSE)</f>
        <v>0</v>
      </c>
      <c r="Y4">
        <f>VLOOKUP($B4,'Tillförd energi'!$B$1:$AS$566,MATCH(Y$1,'Tillförd energi'!$B$1:$AQ$1,0),FALSE)</f>
        <v>0</v>
      </c>
      <c r="Z4">
        <f>VLOOKUP($B4,'Tillförd energi'!$B$1:$AS$566,MATCH(Z$1,'Tillförd energi'!$B$1:$AQ$1,0),FALSE)</f>
        <v>0.51200000000000001</v>
      </c>
      <c r="AA4">
        <f>VLOOKUP($B4,'Tillförd energi'!$B$1:$AS$566,MATCH(AA$1,'Tillförd energi'!$B$1:$AQ$1,0),FALSE)</f>
        <v>0</v>
      </c>
      <c r="AB4">
        <f>VLOOKUP($B4,'Tillförd energi'!$B$1:$AS$566,MATCH(AB$1,'Tillförd energi'!$B$1:$AQ$1,0),FALSE)</f>
        <v>0</v>
      </c>
      <c r="AC4">
        <f>VLOOKUP($B4,'Tillförd energi'!$B$1:$AS$566,MATCH(AC$1,'Tillförd energi'!$B$1:$AQ$1,0),FALSE)</f>
        <v>0</v>
      </c>
      <c r="AD4">
        <f>VLOOKUP($B4,'Tillförd energi'!$B$1:$AS$566,MATCH(AD$1,'Tillförd energi'!$B$1:$AQ$1,0),FALSE)</f>
        <v>0</v>
      </c>
      <c r="AE4">
        <f>VLOOKUP($B4,'Tillförd energi'!$B$1:$AS$566,MATCH(AE$1,'Tillförd energi'!$B$1:$AQ$1,0),FALSE)</f>
        <v>0</v>
      </c>
      <c r="AF4">
        <f>VLOOKUP($B4,'Tillförd energi'!$B$1:$AS$566,MATCH(AF$1,'Tillförd energi'!$B$1:$AQ$1,0),FALSE)</f>
        <v>8.5999999999999993E-2</v>
      </c>
      <c r="AG4">
        <f>IFERROR(VLOOKUP(B4,Miljö!$B$1:$S$476,9,FALSE)/1,0)</f>
        <v>0</v>
      </c>
      <c r="AI4">
        <f t="shared" si="0"/>
        <v>4.668000000000001</v>
      </c>
      <c r="AJ4">
        <f t="shared" si="1"/>
        <v>4.668000000000001</v>
      </c>
      <c r="AK4">
        <f>IF(ISERROR(1/VLOOKUP($B4,Leveranser!$B$1:$S$500,MATCH("såld värme (gwh)",Leveranser!$B$1:$S$1,0),FALSE)),"",VLOOKUP($B4,Leveranser!$B$1:$S$500,MATCH("såld värme (gwh)",Leveranser!$B$1:$S$1,0),FALSE))</f>
        <v>3.21</v>
      </c>
      <c r="AL4" s="22">
        <f>VLOOKUP($B4,Leveranser!$B$1:$Y$500,MATCH("Totalt såld fjärrvärme till andra fjärrvärmeföretag",Leveranser!$B$1:$AA$1,0),FALSE)</f>
        <v>0</v>
      </c>
      <c r="AM4" s="22">
        <f>IF(ISERROR(1/VLOOKUP($B4,Miljö!$B$1:$S$500,MATCH("Såld mängd produktionsspecifik fjärrvärme (GWh)",Miljö!$B$1:$R$1,0),FALSE)),0,VLOOKUP($B4,Miljö!$B$1:$S$500,MATCH("Såld mängd produktionsspecifik fjärrvärme (GWh)",Miljö!$B$1:$R$1,0),FALSE))</f>
        <v>0</v>
      </c>
      <c r="AN4" s="23">
        <f t="shared" si="2"/>
        <v>0.68766066838046258</v>
      </c>
      <c r="AP4" t="str">
        <f>VLOOKUP($B4,'Miljövärden urval för publ'!$B$1:$H$450,7,FALSE)</f>
        <v>Ja</v>
      </c>
      <c r="AQ4" t="str">
        <f>VLOOKUP($B4,'Miljövärden urval för publ'!$B$1:$H$450,6,FALSE)</f>
        <v>Ja</v>
      </c>
      <c r="AU4">
        <f t="shared" si="3"/>
        <v>0.59799999999999998</v>
      </c>
      <c r="AV4">
        <f t="shared" si="4"/>
        <v>0</v>
      </c>
      <c r="AW4">
        <f t="shared" si="5"/>
        <v>0</v>
      </c>
      <c r="AX4">
        <f t="shared" si="6"/>
        <v>3.9180000000000001</v>
      </c>
      <c r="AZ4">
        <f t="shared" si="7"/>
        <v>0</v>
      </c>
      <c r="BA4">
        <f t="shared" si="8"/>
        <v>0</v>
      </c>
      <c r="BC4">
        <f t="shared" si="9"/>
        <v>3.9180000000000001</v>
      </c>
    </row>
    <row r="5" spans="1:55" ht="15" customHeight="1" x14ac:dyDescent="0.25">
      <c r="A5" t="s">
        <v>12</v>
      </c>
      <c r="B5" t="s">
        <v>16</v>
      </c>
      <c r="C5">
        <f>VLOOKUP($B5,'Tillförd energi'!$B$1:$AS$566,MATCH(C$1,'Tillförd energi'!$B$1:$AQ$1,0),FALSE)</f>
        <v>0</v>
      </c>
      <c r="D5">
        <f>VLOOKUP($B5,'Tillförd energi'!$B$1:$AS$566,MATCH(D$1,'Tillförd energi'!$B$1:$AQ$1,0),FALSE)</f>
        <v>0.09</v>
      </c>
      <c r="E5">
        <f>VLOOKUP($B5,'Tillförd energi'!$B$1:$AS$566,MATCH(E$1,'Tillförd energi'!$B$1:$AQ$1,0),FALSE)</f>
        <v>0</v>
      </c>
      <c r="F5">
        <f>VLOOKUP($B5,'Tillförd energi'!$B$1:$AS$566,MATCH(F$1,'Tillförd energi'!$B$1:$AQ$1,0),FALSE)</f>
        <v>0</v>
      </c>
      <c r="G5">
        <f>VLOOKUP($B5,'Tillförd energi'!$B$1:$AS$566,MATCH(G$1,'Tillförd energi'!$B$1:$AQ$1,0),FALSE)</f>
        <v>0</v>
      </c>
      <c r="H5">
        <f>VLOOKUP($B5,'Tillförd energi'!$B$1:$AS$566,MATCH(H$1,'Tillförd energi'!$B$1:$AQ$1,0),FALSE)</f>
        <v>0</v>
      </c>
      <c r="I5">
        <f>VLOOKUP($B5,'Tillförd energi'!$B$1:$AS$566,MATCH(I$1,'Tillförd energi'!$B$1:$AQ$1,0),FALSE)</f>
        <v>0</v>
      </c>
      <c r="J5">
        <f>VLOOKUP($B5,'Tillförd energi'!$B$1:$AS$566,MATCH(J$1,'Tillförd energi'!$B$1:$AQ$1,0),FALSE)</f>
        <v>0</v>
      </c>
      <c r="K5">
        <v>0</v>
      </c>
      <c r="L5">
        <f>VLOOKUP($B5,'Tillförd energi'!$B$1:$AS$566,MATCH(L$1,'Tillförd energi'!$B$1:$AQ$1,0),FALSE)</f>
        <v>0</v>
      </c>
      <c r="M5">
        <f>VLOOKUP($B5,'Tillförd energi'!$B$1:$AS$566,MATCH(M$1,'Tillförd energi'!$B$1:$AQ$1,0),FALSE)</f>
        <v>0</v>
      </c>
      <c r="N5">
        <f>VLOOKUP($B5,'Tillförd energi'!$B$1:$AS$566,MATCH(N$1,'Tillförd energi'!$B$1:$AQ$1,0),FALSE)</f>
        <v>0</v>
      </c>
      <c r="O5">
        <f>VLOOKUP($B5,'Tillförd energi'!$B$1:$AS$566,MATCH(O$1,'Tillförd energi'!$B$1:$AQ$1,0),FALSE)</f>
        <v>0</v>
      </c>
      <c r="P5">
        <f>VLOOKUP($B5,'Tillförd energi'!$B$1:$AS$566,MATCH(P$1,'Tillförd energi'!$B$1:$AQ$1,0),FALSE)</f>
        <v>0</v>
      </c>
      <c r="Q5">
        <f>VLOOKUP($B5,'Tillförd energi'!$B$1:$AS$566,MATCH(Q$1,'Tillförd energi'!$B$1:$AQ$1,0),FALSE)</f>
        <v>0</v>
      </c>
      <c r="R5">
        <f>VLOOKUP($B5,'Tillförd energi'!$B$1:$AS$566,MATCH(R$1,'Tillförd energi'!$B$1:$AQ$1,0),FALSE)</f>
        <v>0.751</v>
      </c>
      <c r="S5">
        <f>VLOOKUP($B5,'Tillförd energi'!$B$1:$AS$566,MATCH(S$1,'Tillförd energi'!$B$1:$AQ$1,0),FALSE)</f>
        <v>0</v>
      </c>
      <c r="T5">
        <f>VLOOKUP($B5,'Tillförd energi'!$B$1:$AS$566,MATCH(T$1,'Tillförd energi'!$B$1:$AQ$1,0),FALSE)</f>
        <v>0</v>
      </c>
      <c r="U5">
        <f>VLOOKUP($B5,'Tillförd energi'!$B$1:$AS$566,MATCH(U$1,'Tillförd energi'!$B$1:$AQ$1,0),FALSE)</f>
        <v>0</v>
      </c>
      <c r="V5">
        <f>VLOOKUP($B5,'Tillförd energi'!$B$1:$AS$566,MATCH(V$1,'Tillförd energi'!$B$1:$AQ$1,0),FALSE)</f>
        <v>0</v>
      </c>
      <c r="W5">
        <f>VLOOKUP($B5,'Tillförd energi'!$B$1:$AS$566,MATCH(W$1,'Tillförd energi'!$B$1:$AQ$1,0),FALSE)</f>
        <v>0</v>
      </c>
      <c r="X5">
        <f>VLOOKUP($B5,'Tillförd energi'!$B$1:$AS$566,MATCH(X$1,'Tillförd energi'!$B$1:$AQ$1,0),FALSE)</f>
        <v>0</v>
      </c>
      <c r="Y5">
        <f>VLOOKUP($B5,'Tillförd energi'!$B$1:$AS$566,MATCH(Y$1,'Tillförd energi'!$B$1:$AQ$1,0),FALSE)</f>
        <v>0</v>
      </c>
      <c r="Z5">
        <f>VLOOKUP($B5,'Tillförd energi'!$B$1:$AS$566,MATCH(Z$1,'Tillförd energi'!$B$1:$AQ$1,0),FALSE)</f>
        <v>5.2999999999999999E-2</v>
      </c>
      <c r="AA5">
        <f>VLOOKUP($B5,'Tillförd energi'!$B$1:$AS$566,MATCH(AA$1,'Tillförd energi'!$B$1:$AQ$1,0),FALSE)</f>
        <v>0</v>
      </c>
      <c r="AB5">
        <f>VLOOKUP($B5,'Tillförd energi'!$B$1:$AS$566,MATCH(AB$1,'Tillförd energi'!$B$1:$AQ$1,0),FALSE)</f>
        <v>0</v>
      </c>
      <c r="AC5">
        <f>VLOOKUP($B5,'Tillförd energi'!$B$1:$AS$566,MATCH(AC$1,'Tillförd energi'!$B$1:$AQ$1,0),FALSE)</f>
        <v>0</v>
      </c>
      <c r="AD5">
        <f>VLOOKUP($B5,'Tillförd energi'!$B$1:$AS$566,MATCH(AD$1,'Tillförd energi'!$B$1:$AQ$1,0),FALSE)</f>
        <v>0</v>
      </c>
      <c r="AE5">
        <f>VLOOKUP($B5,'Tillförd energi'!$B$1:$AS$566,MATCH(AE$1,'Tillförd energi'!$B$1:$AQ$1,0),FALSE)</f>
        <v>0</v>
      </c>
      <c r="AF5">
        <f>VLOOKUP($B5,'Tillförd energi'!$B$1:$AS$566,MATCH(AF$1,'Tillförd energi'!$B$1:$AQ$1,0),FALSE)</f>
        <v>1.2999999999999999E-2</v>
      </c>
      <c r="AG5">
        <f>IFERROR(VLOOKUP(B5,Miljö!$B$1:$S$476,9,FALSE)/1,0)</f>
        <v>0</v>
      </c>
      <c r="AI5">
        <f t="shared" si="0"/>
        <v>0.90700000000000003</v>
      </c>
      <c r="AJ5">
        <f t="shared" si="1"/>
        <v>0.90700000000000003</v>
      </c>
      <c r="AK5">
        <f>IF(ISERROR(1/VLOOKUP($B5,Leveranser!$B$1:$S$500,MATCH("såld värme (gwh)",Leveranser!$B$1:$S$1,0),FALSE)),"",VLOOKUP($B5,Leveranser!$B$1:$S$500,MATCH("såld värme (gwh)",Leveranser!$B$1:$S$1,0),FALSE))</f>
        <v>0.67</v>
      </c>
      <c r="AL5" s="22">
        <f>VLOOKUP($B5,Leveranser!$B$1:$Y$500,MATCH("Totalt såld fjärrvärme till andra fjärrvärmeföretag",Leveranser!$B$1:$AA$1,0),FALSE)</f>
        <v>0</v>
      </c>
      <c r="AM5" s="22">
        <f>IF(ISERROR(1/VLOOKUP($B5,Miljö!$B$1:$S$500,MATCH("Såld mängd produktionsspecifik fjärrvärme (GWh)",Miljö!$B$1:$R$1,0),FALSE)),0,VLOOKUP($B5,Miljö!$B$1:$S$500,MATCH("Såld mängd produktionsspecifik fjärrvärme (GWh)",Miljö!$B$1:$R$1,0),FALSE))</f>
        <v>0</v>
      </c>
      <c r="AN5" s="23">
        <f t="shared" si="2"/>
        <v>0.73869900771775088</v>
      </c>
      <c r="AP5" t="str">
        <f>VLOOKUP($B5,'Miljövärden urval för publ'!$B$1:$H$450,7,FALSE)</f>
        <v>Ja</v>
      </c>
      <c r="AQ5" t="str">
        <f>VLOOKUP($B5,'Miljövärden urval för publ'!$B$1:$H$450,6,FALSE)</f>
        <v>Ja</v>
      </c>
      <c r="AU5">
        <f t="shared" si="3"/>
        <v>6.6000000000000003E-2</v>
      </c>
      <c r="AV5">
        <f t="shared" si="4"/>
        <v>0</v>
      </c>
      <c r="AW5">
        <f t="shared" si="5"/>
        <v>0</v>
      </c>
      <c r="AX5">
        <f t="shared" si="6"/>
        <v>0.751</v>
      </c>
      <c r="AZ5">
        <f t="shared" si="7"/>
        <v>0</v>
      </c>
      <c r="BA5">
        <f t="shared" si="8"/>
        <v>0</v>
      </c>
      <c r="BC5">
        <f t="shared" si="9"/>
        <v>0.751</v>
      </c>
    </row>
    <row r="6" spans="1:55" ht="15" customHeight="1" x14ac:dyDescent="0.25">
      <c r="A6" t="s">
        <v>17</v>
      </c>
      <c r="B6" t="s">
        <v>18</v>
      </c>
      <c r="C6">
        <f>VLOOKUP($B6,'Tillförd energi'!$B$1:$AS$566,MATCH(C$1,'Tillförd energi'!$B$1:$AQ$1,0),FALSE)</f>
        <v>0</v>
      </c>
      <c r="D6">
        <f>VLOOKUP($B6,'Tillförd energi'!$B$1:$AS$566,MATCH(D$1,'Tillförd energi'!$B$1:$AQ$1,0),FALSE)</f>
        <v>0.05</v>
      </c>
      <c r="E6">
        <f>VLOOKUP($B6,'Tillförd energi'!$B$1:$AS$566,MATCH(E$1,'Tillförd energi'!$B$1:$AQ$1,0),FALSE)</f>
        <v>0</v>
      </c>
      <c r="F6">
        <f>VLOOKUP($B6,'Tillförd energi'!$B$1:$AS$566,MATCH(F$1,'Tillförd energi'!$B$1:$AQ$1,0),FALSE)</f>
        <v>0</v>
      </c>
      <c r="G6">
        <f>VLOOKUP($B6,'Tillförd energi'!$B$1:$AS$566,MATCH(G$1,'Tillförd energi'!$B$1:$AQ$1,0),FALSE)</f>
        <v>0</v>
      </c>
      <c r="H6">
        <f>VLOOKUP($B6,'Tillförd energi'!$B$1:$AS$566,MATCH(H$1,'Tillförd energi'!$B$1:$AQ$1,0),FALSE)</f>
        <v>0</v>
      </c>
      <c r="I6">
        <f>VLOOKUP($B6,'Tillförd energi'!$B$1:$AS$566,MATCH(I$1,'Tillförd energi'!$B$1:$AQ$1,0),FALSE)</f>
        <v>0</v>
      </c>
      <c r="J6">
        <f>VLOOKUP($B6,'Tillförd energi'!$B$1:$AS$566,MATCH(J$1,'Tillförd energi'!$B$1:$AQ$1,0),FALSE)</f>
        <v>2.2000000000000002</v>
      </c>
      <c r="K6">
        <v>0</v>
      </c>
      <c r="L6">
        <f>VLOOKUP($B6,'Tillförd energi'!$B$1:$AS$566,MATCH(L$1,'Tillförd energi'!$B$1:$AQ$1,0),FALSE)</f>
        <v>0</v>
      </c>
      <c r="M6">
        <f>VLOOKUP($B6,'Tillförd energi'!$B$1:$AS$566,MATCH(M$1,'Tillförd energi'!$B$1:$AQ$1,0),FALSE)</f>
        <v>0</v>
      </c>
      <c r="N6">
        <f>VLOOKUP($B6,'Tillförd energi'!$B$1:$AS$566,MATCH(N$1,'Tillförd energi'!$B$1:$AQ$1,0),FALSE)</f>
        <v>0</v>
      </c>
      <c r="O6">
        <f>VLOOKUP($B6,'Tillförd energi'!$B$1:$AS$566,MATCH(O$1,'Tillförd energi'!$B$1:$AQ$1,0),FALSE)</f>
        <v>0</v>
      </c>
      <c r="P6">
        <f>VLOOKUP($B6,'Tillförd energi'!$B$1:$AS$566,MATCH(P$1,'Tillförd energi'!$B$1:$AQ$1,0),FALSE)</f>
        <v>0</v>
      </c>
      <c r="Q6">
        <f>VLOOKUP($B6,'Tillförd energi'!$B$1:$AS$566,MATCH(Q$1,'Tillförd energi'!$B$1:$AQ$1,0),FALSE)</f>
        <v>90.3</v>
      </c>
      <c r="R6">
        <f>VLOOKUP($B6,'Tillförd energi'!$B$1:$AS$566,MATCH(R$1,'Tillförd energi'!$B$1:$AQ$1,0),FALSE)</f>
        <v>0</v>
      </c>
      <c r="S6">
        <f>VLOOKUP($B6,'Tillförd energi'!$B$1:$AS$566,MATCH(S$1,'Tillförd energi'!$B$1:$AQ$1,0),FALSE)</f>
        <v>0</v>
      </c>
      <c r="T6">
        <f>VLOOKUP($B6,'Tillförd energi'!$B$1:$AS$566,MATCH(T$1,'Tillförd energi'!$B$1:$AQ$1,0),FALSE)</f>
        <v>0</v>
      </c>
      <c r="U6">
        <f>VLOOKUP($B6,'Tillförd energi'!$B$1:$AS$566,MATCH(U$1,'Tillförd energi'!$B$1:$AQ$1,0),FALSE)</f>
        <v>0</v>
      </c>
      <c r="V6">
        <f>VLOOKUP($B6,'Tillförd energi'!$B$1:$AS$566,MATCH(V$1,'Tillförd energi'!$B$1:$AQ$1,0),FALSE)</f>
        <v>0</v>
      </c>
      <c r="W6">
        <f>VLOOKUP($B6,'Tillförd energi'!$B$1:$AS$566,MATCH(W$1,'Tillförd energi'!$B$1:$AQ$1,0),FALSE)</f>
        <v>4.0999999999999996</v>
      </c>
      <c r="X6">
        <f>VLOOKUP($B6,'Tillförd energi'!$B$1:$AS$566,MATCH(X$1,'Tillförd energi'!$B$1:$AQ$1,0),FALSE)</f>
        <v>0</v>
      </c>
      <c r="Y6">
        <f>VLOOKUP($B6,'Tillförd energi'!$B$1:$AS$566,MATCH(Y$1,'Tillförd energi'!$B$1:$AQ$1,0),FALSE)</f>
        <v>0</v>
      </c>
      <c r="Z6">
        <f>VLOOKUP($B6,'Tillförd energi'!$B$1:$AS$566,MATCH(Z$1,'Tillförd energi'!$B$1:$AQ$1,0),FALSE)</f>
        <v>0</v>
      </c>
      <c r="AA6">
        <f>VLOOKUP($B6,'Tillförd energi'!$B$1:$AS$566,MATCH(AA$1,'Tillförd energi'!$B$1:$AQ$1,0),FALSE)</f>
        <v>0</v>
      </c>
      <c r="AB6">
        <f>VLOOKUP($B6,'Tillförd energi'!$B$1:$AS$566,MATCH(AB$1,'Tillförd energi'!$B$1:$AQ$1,0),FALSE)</f>
        <v>0</v>
      </c>
      <c r="AC6">
        <f>VLOOKUP($B6,'Tillförd energi'!$B$1:$AS$566,MATCH(AC$1,'Tillförd energi'!$B$1:$AQ$1,0),FALSE)</f>
        <v>27.4</v>
      </c>
      <c r="AD6">
        <f>VLOOKUP($B6,'Tillförd energi'!$B$1:$AS$566,MATCH(AD$1,'Tillförd energi'!$B$1:$AQ$1,0),FALSE)</f>
        <v>0</v>
      </c>
      <c r="AE6">
        <f>VLOOKUP($B6,'Tillförd energi'!$B$1:$AS$566,MATCH(AE$1,'Tillförd energi'!$B$1:$AQ$1,0),FALSE)</f>
        <v>0</v>
      </c>
      <c r="AF6">
        <f>VLOOKUP($B6,'Tillförd energi'!$B$1:$AS$566,MATCH(AF$1,'Tillförd energi'!$B$1:$AQ$1,0),FALSE)</f>
        <v>3.2</v>
      </c>
      <c r="AG6">
        <f>IFERROR(VLOOKUP(B6,Miljö!$B$1:$S$476,9,FALSE)/1,0)</f>
        <v>0</v>
      </c>
      <c r="AI6">
        <f t="shared" si="0"/>
        <v>127.24999999999999</v>
      </c>
      <c r="AJ6">
        <f t="shared" si="1"/>
        <v>127.24999999999999</v>
      </c>
      <c r="AK6">
        <f>IF(ISERROR(1/VLOOKUP($B6,Leveranser!$B$1:$S$500,MATCH("såld värme (gwh)",Leveranser!$B$1:$S$1,0),FALSE)),"",VLOOKUP($B6,Leveranser!$B$1:$S$500,MATCH("såld värme (gwh)",Leveranser!$B$1:$S$1,0),FALSE))</f>
        <v>107.5</v>
      </c>
      <c r="AL6" s="22">
        <f>VLOOKUP($B6,Leveranser!$B$1:$Y$500,MATCH("Totalt såld fjärrvärme till andra fjärrvärmeföretag",Leveranser!$B$1:$AA$1,0),FALSE)</f>
        <v>0</v>
      </c>
      <c r="AM6" s="22">
        <f>IF(ISERROR(1/VLOOKUP($B6,Miljö!$B$1:$S$500,MATCH("Såld mängd produktionsspecifik fjärrvärme (GWh)",Miljö!$B$1:$R$1,0),FALSE)),0,VLOOKUP($B6,Miljö!$B$1:$S$500,MATCH("Såld mängd produktionsspecifik fjärrvärme (GWh)",Miljö!$B$1:$R$1,0),FALSE))</f>
        <v>0</v>
      </c>
      <c r="AN6" s="23">
        <f t="shared" si="2"/>
        <v>0.84479371316306495</v>
      </c>
      <c r="AP6" t="str">
        <f>VLOOKUP($B6,'Miljövärden urval för publ'!$B$1:$H$450,7,FALSE)</f>
        <v>Ja</v>
      </c>
      <c r="AQ6" t="str">
        <f>VLOOKUP($B6,'Miljövärden urval för publ'!$B$1:$H$450,6,FALSE)</f>
        <v>Nej</v>
      </c>
      <c r="AU6">
        <f t="shared" si="3"/>
        <v>3.2</v>
      </c>
      <c r="AV6">
        <f t="shared" si="4"/>
        <v>0</v>
      </c>
      <c r="AW6">
        <f t="shared" si="5"/>
        <v>90.3</v>
      </c>
      <c r="AX6">
        <f t="shared" si="6"/>
        <v>0</v>
      </c>
      <c r="AZ6">
        <f t="shared" si="7"/>
        <v>0</v>
      </c>
      <c r="BA6">
        <f t="shared" si="8"/>
        <v>0</v>
      </c>
      <c r="BC6">
        <f t="shared" si="9"/>
        <v>94.399999999999991</v>
      </c>
    </row>
    <row r="7" spans="1:55" ht="15" customHeight="1" x14ac:dyDescent="0.25">
      <c r="A7" t="s">
        <v>19</v>
      </c>
      <c r="B7" t="s">
        <v>20</v>
      </c>
      <c r="C7">
        <f>VLOOKUP($B7,'Tillförd energi'!$B$1:$AS$566,MATCH(C$1,'Tillförd energi'!$B$1:$AQ$1,0),FALSE)</f>
        <v>0</v>
      </c>
      <c r="D7">
        <f>VLOOKUP($B7,'Tillförd energi'!$B$1:$AS$566,MATCH(D$1,'Tillförd energi'!$B$1:$AQ$1,0),FALSE)</f>
        <v>0</v>
      </c>
      <c r="E7">
        <f>VLOOKUP($B7,'Tillförd energi'!$B$1:$AS$566,MATCH(E$1,'Tillförd energi'!$B$1:$AQ$1,0),FALSE)</f>
        <v>0</v>
      </c>
      <c r="F7">
        <f>VLOOKUP($B7,'Tillförd energi'!$B$1:$AS$566,MATCH(F$1,'Tillförd energi'!$B$1:$AQ$1,0),FALSE)</f>
        <v>0</v>
      </c>
      <c r="G7">
        <f>VLOOKUP($B7,'Tillförd energi'!$B$1:$AS$566,MATCH(G$1,'Tillförd energi'!$B$1:$AQ$1,0),FALSE)</f>
        <v>0</v>
      </c>
      <c r="H7">
        <f>VLOOKUP($B7,'Tillförd energi'!$B$1:$AS$566,MATCH(H$1,'Tillförd energi'!$B$1:$AQ$1,0),FALSE)</f>
        <v>0</v>
      </c>
      <c r="I7">
        <f>VLOOKUP($B7,'Tillförd energi'!$B$1:$AS$566,MATCH(I$1,'Tillförd energi'!$B$1:$AQ$1,0),FALSE)</f>
        <v>0</v>
      </c>
      <c r="J7">
        <f>VLOOKUP($B7,'Tillförd energi'!$B$1:$AS$566,MATCH(J$1,'Tillförd energi'!$B$1:$AQ$1,0),FALSE)</f>
        <v>0</v>
      </c>
      <c r="K7">
        <v>0</v>
      </c>
      <c r="L7">
        <f>VLOOKUP($B7,'Tillförd energi'!$B$1:$AS$566,MATCH(L$1,'Tillförd energi'!$B$1:$AQ$1,0),FALSE)</f>
        <v>0</v>
      </c>
      <c r="M7">
        <f>VLOOKUP($B7,'Tillförd energi'!$B$1:$AS$566,MATCH(M$1,'Tillförd energi'!$B$1:$AQ$1,0),FALSE)</f>
        <v>0</v>
      </c>
      <c r="N7">
        <f>VLOOKUP($B7,'Tillförd energi'!$B$1:$AS$566,MATCH(N$1,'Tillförd energi'!$B$1:$AQ$1,0),FALSE)</f>
        <v>0</v>
      </c>
      <c r="O7">
        <f>VLOOKUP($B7,'Tillförd energi'!$B$1:$AS$566,MATCH(O$1,'Tillförd energi'!$B$1:$AQ$1,0),FALSE)</f>
        <v>0</v>
      </c>
      <c r="P7">
        <f>VLOOKUP($B7,'Tillförd energi'!$B$1:$AS$566,MATCH(P$1,'Tillförd energi'!$B$1:$AQ$1,0),FALSE)</f>
        <v>0</v>
      </c>
      <c r="Q7">
        <f>VLOOKUP($B7,'Tillförd energi'!$B$1:$AS$566,MATCH(Q$1,'Tillförd energi'!$B$1:$AQ$1,0),FALSE)</f>
        <v>0</v>
      </c>
      <c r="R7">
        <f>VLOOKUP($B7,'Tillförd energi'!$B$1:$AS$566,MATCH(R$1,'Tillförd energi'!$B$1:$AQ$1,0),FALSE)</f>
        <v>0</v>
      </c>
      <c r="S7">
        <f>VLOOKUP($B7,'Tillförd energi'!$B$1:$AS$566,MATCH(S$1,'Tillförd energi'!$B$1:$AQ$1,0),FALSE)</f>
        <v>0</v>
      </c>
      <c r="T7">
        <f>VLOOKUP($B7,'Tillförd energi'!$B$1:$AS$566,MATCH(T$1,'Tillförd energi'!$B$1:$AQ$1,0),FALSE)</f>
        <v>0</v>
      </c>
      <c r="U7">
        <f>VLOOKUP($B7,'Tillförd energi'!$B$1:$AS$566,MATCH(U$1,'Tillförd energi'!$B$1:$AQ$1,0),FALSE)</f>
        <v>0</v>
      </c>
      <c r="V7">
        <f>VLOOKUP($B7,'Tillförd energi'!$B$1:$AS$566,MATCH(V$1,'Tillförd energi'!$B$1:$AQ$1,0),FALSE)</f>
        <v>0</v>
      </c>
      <c r="W7">
        <f>VLOOKUP($B7,'Tillförd energi'!$B$1:$AS$566,MATCH(W$1,'Tillförd energi'!$B$1:$AQ$1,0),FALSE)</f>
        <v>0</v>
      </c>
      <c r="X7">
        <f>VLOOKUP($B7,'Tillförd energi'!$B$1:$AS$566,MATCH(X$1,'Tillförd energi'!$B$1:$AQ$1,0),FALSE)</f>
        <v>0</v>
      </c>
      <c r="Y7">
        <f>VLOOKUP($B7,'Tillförd energi'!$B$1:$AS$566,MATCH(Y$1,'Tillförd energi'!$B$1:$AQ$1,0),FALSE)</f>
        <v>0</v>
      </c>
      <c r="Z7">
        <f>VLOOKUP($B7,'Tillförd energi'!$B$1:$AS$566,MATCH(Z$1,'Tillförd energi'!$B$1:$AQ$1,0),FALSE)</f>
        <v>0</v>
      </c>
      <c r="AA7">
        <f>VLOOKUP($B7,'Tillförd energi'!$B$1:$AS$566,MATCH(AA$1,'Tillförd energi'!$B$1:$AQ$1,0),FALSE)</f>
        <v>0</v>
      </c>
      <c r="AB7">
        <f>VLOOKUP($B7,'Tillförd energi'!$B$1:$AS$566,MATCH(AB$1,'Tillförd energi'!$B$1:$AQ$1,0),FALSE)</f>
        <v>0</v>
      </c>
      <c r="AC7">
        <f>VLOOKUP($B7,'Tillförd energi'!$B$1:$AS$566,MATCH(AC$1,'Tillförd energi'!$B$1:$AQ$1,0),FALSE)</f>
        <v>0</v>
      </c>
      <c r="AD7">
        <f>VLOOKUP($B7,'Tillförd energi'!$B$1:$AS$566,MATCH(AD$1,'Tillförd energi'!$B$1:$AQ$1,0),FALSE)</f>
        <v>0</v>
      </c>
      <c r="AE7">
        <f>VLOOKUP($B7,'Tillförd energi'!$B$1:$AS$566,MATCH(AE$1,'Tillförd energi'!$B$1:$AQ$1,0),FALSE)</f>
        <v>0</v>
      </c>
      <c r="AF7">
        <f>VLOOKUP($B7,'Tillförd energi'!$B$1:$AS$566,MATCH(AF$1,'Tillförd energi'!$B$1:$AQ$1,0),FALSE)</f>
        <v>0</v>
      </c>
      <c r="AG7">
        <f>IFERROR(VLOOKUP(B7,Miljö!$B$1:$S$476,9,FALSE)/1,0)</f>
        <v>0</v>
      </c>
      <c r="AI7">
        <f t="shared" si="0"/>
        <v>0</v>
      </c>
      <c r="AJ7">
        <f t="shared" si="1"/>
        <v>0</v>
      </c>
      <c r="AK7" t="str">
        <f>IF(ISERROR(1/VLOOKUP($B7,Leveranser!$B$1:$S$500,MATCH("såld värme (gwh)",Leveranser!$B$1:$S$1,0),FALSE)),"",VLOOKUP($B7,Leveranser!$B$1:$S$500,MATCH("såld värme (gwh)",Leveranser!$B$1:$S$1,0),FALSE))</f>
        <v/>
      </c>
      <c r="AL7" s="22">
        <f>VLOOKUP($B7,Leveranser!$B$1:$Y$500,MATCH("Totalt såld fjärrvärme till andra fjärrvärmeföretag",Leveranser!$B$1:$AA$1,0),FALSE)</f>
        <v>0</v>
      </c>
      <c r="AM7" s="22">
        <f>IF(ISERROR(1/VLOOKUP($B7,Miljö!$B$1:$S$500,MATCH("Såld mängd produktionsspecifik fjärrvärme (GWh)",Miljö!$B$1:$R$1,0),FALSE)),0,VLOOKUP($B7,Miljö!$B$1:$S$500,MATCH("Såld mängd produktionsspecifik fjärrvärme (GWh)",Miljö!$B$1:$R$1,0),FALSE))</f>
        <v>0</v>
      </c>
      <c r="AN7" s="23" t="str">
        <f t="shared" si="2"/>
        <v/>
      </c>
      <c r="AP7" t="str">
        <f>VLOOKUP($B7,'Miljövärden urval för publ'!$B$1:$H$450,7,FALSE)</f>
        <v>Nej</v>
      </c>
      <c r="AQ7" t="str">
        <f>VLOOKUP($B7,'Miljövärden urval för publ'!$B$1:$H$450,6,FALSE)</f>
        <v>Nej</v>
      </c>
      <c r="AU7">
        <f t="shared" si="3"/>
        <v>0</v>
      </c>
      <c r="AV7">
        <f t="shared" si="4"/>
        <v>0</v>
      </c>
      <c r="AW7">
        <f t="shared" si="5"/>
        <v>0</v>
      </c>
      <c r="AX7">
        <f t="shared" si="6"/>
        <v>0</v>
      </c>
      <c r="AZ7">
        <f t="shared" si="7"/>
        <v>0</v>
      </c>
      <c r="BA7">
        <f t="shared" si="8"/>
        <v>0</v>
      </c>
      <c r="BC7">
        <f t="shared" si="9"/>
        <v>0</v>
      </c>
    </row>
    <row r="8" spans="1:55" ht="15" customHeight="1" x14ac:dyDescent="0.25">
      <c r="A8" t="s">
        <v>19</v>
      </c>
      <c r="B8" t="s">
        <v>21</v>
      </c>
      <c r="C8">
        <f>VLOOKUP($B8,'Tillförd energi'!$B$1:$AS$566,MATCH(C$1,'Tillförd energi'!$B$1:$AQ$1,0),FALSE)</f>
        <v>0</v>
      </c>
      <c r="D8">
        <f>VLOOKUP($B8,'Tillförd energi'!$B$1:$AS$566,MATCH(D$1,'Tillförd energi'!$B$1:$AQ$1,0),FALSE)</f>
        <v>0</v>
      </c>
      <c r="E8">
        <f>VLOOKUP($B8,'Tillförd energi'!$B$1:$AS$566,MATCH(E$1,'Tillförd energi'!$B$1:$AQ$1,0),FALSE)</f>
        <v>0</v>
      </c>
      <c r="F8">
        <f>VLOOKUP($B8,'Tillförd energi'!$B$1:$AS$566,MATCH(F$1,'Tillförd energi'!$B$1:$AQ$1,0),FALSE)</f>
        <v>0</v>
      </c>
      <c r="G8">
        <f>VLOOKUP($B8,'Tillförd energi'!$B$1:$AS$566,MATCH(G$1,'Tillförd energi'!$B$1:$AQ$1,0),FALSE)</f>
        <v>0</v>
      </c>
      <c r="H8">
        <f>VLOOKUP($B8,'Tillförd energi'!$B$1:$AS$566,MATCH(H$1,'Tillförd energi'!$B$1:$AQ$1,0),FALSE)</f>
        <v>0</v>
      </c>
      <c r="I8">
        <f>VLOOKUP($B8,'Tillförd energi'!$B$1:$AS$566,MATCH(I$1,'Tillförd energi'!$B$1:$AQ$1,0),FALSE)</f>
        <v>0</v>
      </c>
      <c r="J8">
        <f>VLOOKUP($B8,'Tillförd energi'!$B$1:$AS$566,MATCH(J$1,'Tillförd energi'!$B$1:$AQ$1,0),FALSE)</f>
        <v>0</v>
      </c>
      <c r="K8">
        <v>0</v>
      </c>
      <c r="L8">
        <f>VLOOKUP($B8,'Tillförd energi'!$B$1:$AS$566,MATCH(L$1,'Tillförd energi'!$B$1:$AQ$1,0),FALSE)</f>
        <v>0</v>
      </c>
      <c r="M8">
        <f>VLOOKUP($B8,'Tillförd energi'!$B$1:$AS$566,MATCH(M$1,'Tillförd energi'!$B$1:$AQ$1,0),FALSE)</f>
        <v>0</v>
      </c>
      <c r="N8">
        <f>VLOOKUP($B8,'Tillförd energi'!$B$1:$AS$566,MATCH(N$1,'Tillförd energi'!$B$1:$AQ$1,0),FALSE)</f>
        <v>0</v>
      </c>
      <c r="O8">
        <f>VLOOKUP($B8,'Tillförd energi'!$B$1:$AS$566,MATCH(O$1,'Tillförd energi'!$B$1:$AQ$1,0),FALSE)</f>
        <v>0</v>
      </c>
      <c r="P8">
        <f>VLOOKUP($B8,'Tillförd energi'!$B$1:$AS$566,MATCH(P$1,'Tillförd energi'!$B$1:$AQ$1,0),FALSE)</f>
        <v>0</v>
      </c>
      <c r="Q8">
        <f>VLOOKUP($B8,'Tillförd energi'!$B$1:$AS$566,MATCH(Q$1,'Tillförd energi'!$B$1:$AQ$1,0),FALSE)</f>
        <v>0</v>
      </c>
      <c r="R8">
        <f>VLOOKUP($B8,'Tillförd energi'!$B$1:$AS$566,MATCH(R$1,'Tillförd energi'!$B$1:$AQ$1,0),FALSE)</f>
        <v>0</v>
      </c>
      <c r="S8">
        <f>VLOOKUP($B8,'Tillförd energi'!$B$1:$AS$566,MATCH(S$1,'Tillförd energi'!$B$1:$AQ$1,0),FALSE)</f>
        <v>0</v>
      </c>
      <c r="T8">
        <f>VLOOKUP($B8,'Tillförd energi'!$B$1:$AS$566,MATCH(T$1,'Tillförd energi'!$B$1:$AQ$1,0),FALSE)</f>
        <v>0</v>
      </c>
      <c r="U8">
        <f>VLOOKUP($B8,'Tillförd energi'!$B$1:$AS$566,MATCH(U$1,'Tillförd energi'!$B$1:$AQ$1,0),FALSE)</f>
        <v>0</v>
      </c>
      <c r="V8">
        <f>VLOOKUP($B8,'Tillförd energi'!$B$1:$AS$566,MATCH(V$1,'Tillförd energi'!$B$1:$AQ$1,0),FALSE)</f>
        <v>0</v>
      </c>
      <c r="W8">
        <f>VLOOKUP($B8,'Tillförd energi'!$B$1:$AS$566,MATCH(W$1,'Tillförd energi'!$B$1:$AQ$1,0),FALSE)</f>
        <v>0</v>
      </c>
      <c r="X8">
        <f>VLOOKUP($B8,'Tillförd energi'!$B$1:$AS$566,MATCH(X$1,'Tillförd energi'!$B$1:$AQ$1,0),FALSE)</f>
        <v>0</v>
      </c>
      <c r="Y8">
        <f>VLOOKUP($B8,'Tillförd energi'!$B$1:$AS$566,MATCH(Y$1,'Tillförd energi'!$B$1:$AQ$1,0),FALSE)</f>
        <v>0</v>
      </c>
      <c r="Z8">
        <f>VLOOKUP($B8,'Tillförd energi'!$B$1:$AS$566,MATCH(Z$1,'Tillförd energi'!$B$1:$AQ$1,0),FALSE)</f>
        <v>0</v>
      </c>
      <c r="AA8">
        <f>VLOOKUP($B8,'Tillförd energi'!$B$1:$AS$566,MATCH(AA$1,'Tillförd energi'!$B$1:$AQ$1,0),FALSE)</f>
        <v>0</v>
      </c>
      <c r="AB8">
        <f>VLOOKUP($B8,'Tillförd energi'!$B$1:$AS$566,MATCH(AB$1,'Tillförd energi'!$B$1:$AQ$1,0),FALSE)</f>
        <v>0</v>
      </c>
      <c r="AC8">
        <f>VLOOKUP($B8,'Tillförd energi'!$B$1:$AS$566,MATCH(AC$1,'Tillförd energi'!$B$1:$AQ$1,0),FALSE)</f>
        <v>0</v>
      </c>
      <c r="AD8">
        <f>VLOOKUP($B8,'Tillförd energi'!$B$1:$AS$566,MATCH(AD$1,'Tillförd energi'!$B$1:$AQ$1,0),FALSE)</f>
        <v>0</v>
      </c>
      <c r="AE8">
        <f>VLOOKUP($B8,'Tillförd energi'!$B$1:$AS$566,MATCH(AE$1,'Tillförd energi'!$B$1:$AQ$1,0),FALSE)</f>
        <v>0</v>
      </c>
      <c r="AF8">
        <f>VLOOKUP($B8,'Tillförd energi'!$B$1:$AS$566,MATCH(AF$1,'Tillförd energi'!$B$1:$AQ$1,0),FALSE)</f>
        <v>0</v>
      </c>
      <c r="AG8">
        <f>IFERROR(VLOOKUP(B8,Miljö!$B$1:$S$476,9,FALSE)/1,0)</f>
        <v>0</v>
      </c>
      <c r="AI8">
        <f t="shared" si="0"/>
        <v>0</v>
      </c>
      <c r="AJ8">
        <f t="shared" si="1"/>
        <v>0</v>
      </c>
      <c r="AK8" t="str">
        <f>IF(ISERROR(1/VLOOKUP($B8,Leveranser!$B$1:$S$500,MATCH("såld värme (gwh)",Leveranser!$B$1:$S$1,0),FALSE)),"",VLOOKUP($B8,Leveranser!$B$1:$S$500,MATCH("såld värme (gwh)",Leveranser!$B$1:$S$1,0),FALSE))</f>
        <v/>
      </c>
      <c r="AL8" s="22">
        <f>VLOOKUP($B8,Leveranser!$B$1:$Y$500,MATCH("Totalt såld fjärrvärme till andra fjärrvärmeföretag",Leveranser!$B$1:$AA$1,0),FALSE)</f>
        <v>0</v>
      </c>
      <c r="AM8" s="22">
        <f>IF(ISERROR(1/VLOOKUP($B8,Miljö!$B$1:$S$500,MATCH("Såld mängd produktionsspecifik fjärrvärme (GWh)",Miljö!$B$1:$R$1,0),FALSE)),0,VLOOKUP($B8,Miljö!$B$1:$S$500,MATCH("Såld mängd produktionsspecifik fjärrvärme (GWh)",Miljö!$B$1:$R$1,0),FALSE))</f>
        <v>0</v>
      </c>
      <c r="AN8" s="23" t="str">
        <f t="shared" si="2"/>
        <v/>
      </c>
      <c r="AP8" t="str">
        <f>VLOOKUP($B8,'Miljövärden urval för publ'!$B$1:$H$450,7,FALSE)</f>
        <v>Nej</v>
      </c>
      <c r="AQ8" t="str">
        <f>VLOOKUP($B8,'Miljövärden urval för publ'!$B$1:$H$450,6,FALSE)</f>
        <v>Nej</v>
      </c>
      <c r="AU8">
        <f t="shared" si="3"/>
        <v>0</v>
      </c>
      <c r="AV8">
        <f t="shared" si="4"/>
        <v>0</v>
      </c>
      <c r="AW8">
        <f t="shared" si="5"/>
        <v>0</v>
      </c>
      <c r="AX8">
        <f t="shared" si="6"/>
        <v>0</v>
      </c>
      <c r="AZ8">
        <f t="shared" si="7"/>
        <v>0</v>
      </c>
      <c r="BA8">
        <f t="shared" si="8"/>
        <v>0</v>
      </c>
      <c r="BC8">
        <f t="shared" si="9"/>
        <v>0</v>
      </c>
    </row>
    <row r="9" spans="1:55" ht="15" customHeight="1" x14ac:dyDescent="0.25">
      <c r="A9" t="s">
        <v>19</v>
      </c>
      <c r="B9" t="s">
        <v>22</v>
      </c>
      <c r="C9">
        <f>VLOOKUP($B9,'Tillförd energi'!$B$1:$AS$566,MATCH(C$1,'Tillförd energi'!$B$1:$AQ$1,0),FALSE)</f>
        <v>0</v>
      </c>
      <c r="D9">
        <f>VLOOKUP($B9,'Tillförd energi'!$B$1:$AS$566,MATCH(D$1,'Tillförd energi'!$B$1:$AQ$1,0),FALSE)</f>
        <v>0</v>
      </c>
      <c r="E9">
        <f>VLOOKUP($B9,'Tillförd energi'!$B$1:$AS$566,MATCH(E$1,'Tillförd energi'!$B$1:$AQ$1,0),FALSE)</f>
        <v>0</v>
      </c>
      <c r="F9">
        <f>VLOOKUP($B9,'Tillförd energi'!$B$1:$AS$566,MATCH(F$1,'Tillförd energi'!$B$1:$AQ$1,0),FALSE)</f>
        <v>0</v>
      </c>
      <c r="G9">
        <f>VLOOKUP($B9,'Tillförd energi'!$B$1:$AS$566,MATCH(G$1,'Tillförd energi'!$B$1:$AQ$1,0),FALSE)</f>
        <v>0</v>
      </c>
      <c r="H9">
        <f>VLOOKUP($B9,'Tillförd energi'!$B$1:$AS$566,MATCH(H$1,'Tillförd energi'!$B$1:$AQ$1,0),FALSE)</f>
        <v>0</v>
      </c>
      <c r="I9">
        <f>VLOOKUP($B9,'Tillförd energi'!$B$1:$AS$566,MATCH(I$1,'Tillförd energi'!$B$1:$AQ$1,0),FALSE)</f>
        <v>0</v>
      </c>
      <c r="J9">
        <f>VLOOKUP($B9,'Tillförd energi'!$B$1:$AS$566,MATCH(J$1,'Tillförd energi'!$B$1:$AQ$1,0),FALSE)</f>
        <v>0</v>
      </c>
      <c r="K9">
        <v>0</v>
      </c>
      <c r="L9">
        <f>VLOOKUP($B9,'Tillförd energi'!$B$1:$AS$566,MATCH(L$1,'Tillförd energi'!$B$1:$AQ$1,0),FALSE)</f>
        <v>0</v>
      </c>
      <c r="M9">
        <f>VLOOKUP($B9,'Tillförd energi'!$B$1:$AS$566,MATCH(M$1,'Tillförd energi'!$B$1:$AQ$1,0),FALSE)</f>
        <v>0</v>
      </c>
      <c r="N9">
        <f>VLOOKUP($B9,'Tillförd energi'!$B$1:$AS$566,MATCH(N$1,'Tillförd energi'!$B$1:$AQ$1,0),FALSE)</f>
        <v>0</v>
      </c>
      <c r="O9">
        <f>VLOOKUP($B9,'Tillförd energi'!$B$1:$AS$566,MATCH(O$1,'Tillförd energi'!$B$1:$AQ$1,0),FALSE)</f>
        <v>0</v>
      </c>
      <c r="P9">
        <f>VLOOKUP($B9,'Tillförd energi'!$B$1:$AS$566,MATCH(P$1,'Tillförd energi'!$B$1:$AQ$1,0),FALSE)</f>
        <v>0</v>
      </c>
      <c r="Q9">
        <f>VLOOKUP($B9,'Tillförd energi'!$B$1:$AS$566,MATCH(Q$1,'Tillförd energi'!$B$1:$AQ$1,0),FALSE)</f>
        <v>0</v>
      </c>
      <c r="R9">
        <f>VLOOKUP($B9,'Tillförd energi'!$B$1:$AS$566,MATCH(R$1,'Tillförd energi'!$B$1:$AQ$1,0),FALSE)</f>
        <v>0</v>
      </c>
      <c r="S9">
        <f>VLOOKUP($B9,'Tillförd energi'!$B$1:$AS$566,MATCH(S$1,'Tillförd energi'!$B$1:$AQ$1,0),FALSE)</f>
        <v>0</v>
      </c>
      <c r="T9">
        <f>VLOOKUP($B9,'Tillförd energi'!$B$1:$AS$566,MATCH(T$1,'Tillförd energi'!$B$1:$AQ$1,0),FALSE)</f>
        <v>0</v>
      </c>
      <c r="U9">
        <f>VLOOKUP($B9,'Tillförd energi'!$B$1:$AS$566,MATCH(U$1,'Tillförd energi'!$B$1:$AQ$1,0),FALSE)</f>
        <v>0</v>
      </c>
      <c r="V9">
        <f>VLOOKUP($B9,'Tillförd energi'!$B$1:$AS$566,MATCH(V$1,'Tillförd energi'!$B$1:$AQ$1,0),FALSE)</f>
        <v>0</v>
      </c>
      <c r="W9">
        <f>VLOOKUP($B9,'Tillförd energi'!$B$1:$AS$566,MATCH(W$1,'Tillförd energi'!$B$1:$AQ$1,0),FALSE)</f>
        <v>0</v>
      </c>
      <c r="X9">
        <f>VLOOKUP($B9,'Tillförd energi'!$B$1:$AS$566,MATCH(X$1,'Tillförd energi'!$B$1:$AQ$1,0),FALSE)</f>
        <v>0</v>
      </c>
      <c r="Y9">
        <f>VLOOKUP($B9,'Tillförd energi'!$B$1:$AS$566,MATCH(Y$1,'Tillförd energi'!$B$1:$AQ$1,0),FALSE)</f>
        <v>0</v>
      </c>
      <c r="Z9">
        <f>VLOOKUP($B9,'Tillförd energi'!$B$1:$AS$566,MATCH(Z$1,'Tillförd energi'!$B$1:$AQ$1,0),FALSE)</f>
        <v>0</v>
      </c>
      <c r="AA9">
        <f>VLOOKUP($B9,'Tillförd energi'!$B$1:$AS$566,MATCH(AA$1,'Tillförd energi'!$B$1:$AQ$1,0),FALSE)</f>
        <v>0</v>
      </c>
      <c r="AB9">
        <f>VLOOKUP($B9,'Tillförd energi'!$B$1:$AS$566,MATCH(AB$1,'Tillförd energi'!$B$1:$AQ$1,0),FALSE)</f>
        <v>0</v>
      </c>
      <c r="AC9">
        <f>VLOOKUP($B9,'Tillförd energi'!$B$1:$AS$566,MATCH(AC$1,'Tillförd energi'!$B$1:$AQ$1,0),FALSE)</f>
        <v>0</v>
      </c>
      <c r="AD9">
        <f>VLOOKUP($B9,'Tillförd energi'!$B$1:$AS$566,MATCH(AD$1,'Tillförd energi'!$B$1:$AQ$1,0),FALSE)</f>
        <v>0</v>
      </c>
      <c r="AE9">
        <f>VLOOKUP($B9,'Tillförd energi'!$B$1:$AS$566,MATCH(AE$1,'Tillförd energi'!$B$1:$AQ$1,0),FALSE)</f>
        <v>0</v>
      </c>
      <c r="AF9">
        <f>VLOOKUP($B9,'Tillförd energi'!$B$1:$AS$566,MATCH(AF$1,'Tillförd energi'!$B$1:$AQ$1,0),FALSE)</f>
        <v>0</v>
      </c>
      <c r="AG9">
        <f>IFERROR(VLOOKUP(B9,Miljö!$B$1:$S$476,9,FALSE)/1,0)</f>
        <v>0</v>
      </c>
      <c r="AI9">
        <f t="shared" si="0"/>
        <v>0</v>
      </c>
      <c r="AJ9">
        <f t="shared" si="1"/>
        <v>0</v>
      </c>
      <c r="AK9" t="str">
        <f>IF(ISERROR(1/VLOOKUP($B9,Leveranser!$B$1:$S$500,MATCH("såld värme (gwh)",Leveranser!$B$1:$S$1,0),FALSE)),"",VLOOKUP($B9,Leveranser!$B$1:$S$500,MATCH("såld värme (gwh)",Leveranser!$B$1:$S$1,0),FALSE))</f>
        <v/>
      </c>
      <c r="AL9" s="22">
        <f>VLOOKUP($B9,Leveranser!$B$1:$Y$500,MATCH("Totalt såld fjärrvärme till andra fjärrvärmeföretag",Leveranser!$B$1:$AA$1,0),FALSE)</f>
        <v>0</v>
      </c>
      <c r="AM9" s="22">
        <f>IF(ISERROR(1/VLOOKUP($B9,Miljö!$B$1:$S$500,MATCH("Såld mängd produktionsspecifik fjärrvärme (GWh)",Miljö!$B$1:$R$1,0),FALSE)),0,VLOOKUP($B9,Miljö!$B$1:$S$500,MATCH("Såld mängd produktionsspecifik fjärrvärme (GWh)",Miljö!$B$1:$R$1,0),FALSE))</f>
        <v>0</v>
      </c>
      <c r="AN9" s="23" t="str">
        <f t="shared" si="2"/>
        <v/>
      </c>
      <c r="AP9" t="str">
        <f>VLOOKUP($B9,'Miljövärden urval för publ'!$B$1:$H$450,7,FALSE)</f>
        <v>Nej</v>
      </c>
      <c r="AQ9" t="str">
        <f>VLOOKUP($B9,'Miljövärden urval för publ'!$B$1:$H$450,6,FALSE)</f>
        <v>Nej</v>
      </c>
      <c r="AU9">
        <f t="shared" si="3"/>
        <v>0</v>
      </c>
      <c r="AV9">
        <f t="shared" si="4"/>
        <v>0</v>
      </c>
      <c r="AW9">
        <f t="shared" si="5"/>
        <v>0</v>
      </c>
      <c r="AX9">
        <f t="shared" si="6"/>
        <v>0</v>
      </c>
      <c r="AZ9">
        <f t="shared" si="7"/>
        <v>0</v>
      </c>
      <c r="BA9">
        <f t="shared" si="8"/>
        <v>0</v>
      </c>
      <c r="BC9">
        <f t="shared" si="9"/>
        <v>0</v>
      </c>
    </row>
    <row r="10" spans="1:55" ht="15" customHeight="1" x14ac:dyDescent="0.25">
      <c r="A10" t="s">
        <v>23</v>
      </c>
      <c r="B10" s="15" t="s">
        <v>328</v>
      </c>
      <c r="C10">
        <f>VLOOKUP($B10,'Tillförd energi'!$B$1:$AS$566,MATCH(C$1,'Tillförd energi'!$B$1:$AQ$1,0),FALSE)</f>
        <v>0</v>
      </c>
      <c r="D10">
        <f>VLOOKUP($B10,'Tillförd energi'!$B$1:$AS$566,MATCH(D$1,'Tillförd energi'!$B$1:$AQ$1,0),FALSE)</f>
        <v>0</v>
      </c>
      <c r="E10">
        <f>VLOOKUP($B10,'Tillförd energi'!$B$1:$AS$566,MATCH(E$1,'Tillförd energi'!$B$1:$AQ$1,0),FALSE)</f>
        <v>0</v>
      </c>
      <c r="F10">
        <f>VLOOKUP($B10,'Tillförd energi'!$B$1:$AS$566,MATCH(F$1,'Tillförd energi'!$B$1:$AQ$1,0),FALSE)</f>
        <v>0</v>
      </c>
      <c r="G10">
        <f>VLOOKUP($B10,'Tillförd energi'!$B$1:$AS$566,MATCH(G$1,'Tillförd energi'!$B$1:$AQ$1,0),FALSE)</f>
        <v>0</v>
      </c>
      <c r="H10">
        <f>VLOOKUP($B10,'Tillförd energi'!$B$1:$AS$566,MATCH(H$1,'Tillförd energi'!$B$1:$AQ$1,0),FALSE)</f>
        <v>0</v>
      </c>
      <c r="I10">
        <f>VLOOKUP($B10,'Tillförd energi'!$B$1:$AS$566,MATCH(I$1,'Tillförd energi'!$B$1:$AQ$1,0),FALSE)</f>
        <v>0</v>
      </c>
      <c r="J10">
        <f>VLOOKUP($B10,'Tillförd energi'!$B$1:$AS$566,MATCH(J$1,'Tillförd energi'!$B$1:$AQ$1,0),FALSE)</f>
        <v>0</v>
      </c>
      <c r="K10">
        <v>0</v>
      </c>
      <c r="L10">
        <f>VLOOKUP($B10,'Tillförd energi'!$B$1:$AS$566,MATCH(L$1,'Tillförd energi'!$B$1:$AQ$1,0),FALSE)</f>
        <v>0</v>
      </c>
      <c r="M10">
        <f>VLOOKUP($B10,'Tillförd energi'!$B$1:$AS$566,MATCH(M$1,'Tillförd energi'!$B$1:$AQ$1,0),FALSE)</f>
        <v>0</v>
      </c>
      <c r="N10">
        <f>VLOOKUP($B10,'Tillförd energi'!$B$1:$AS$566,MATCH(N$1,'Tillförd energi'!$B$1:$AQ$1,0),FALSE)</f>
        <v>0</v>
      </c>
      <c r="O10">
        <f>VLOOKUP($B10,'Tillförd energi'!$B$1:$AS$566,MATCH(O$1,'Tillförd energi'!$B$1:$AQ$1,0),FALSE)</f>
        <v>0</v>
      </c>
      <c r="P10">
        <f>VLOOKUP($B10,'Tillförd energi'!$B$1:$AS$566,MATCH(P$1,'Tillförd energi'!$B$1:$AQ$1,0),FALSE)</f>
        <v>0</v>
      </c>
      <c r="Q10">
        <f>VLOOKUP($B10,'Tillförd energi'!$B$1:$AS$566,MATCH(Q$1,'Tillförd energi'!$B$1:$AQ$1,0),FALSE)</f>
        <v>0</v>
      </c>
      <c r="R10">
        <f>VLOOKUP($B10,'Tillförd energi'!$B$1:$AS$566,MATCH(R$1,'Tillförd energi'!$B$1:$AQ$1,0),FALSE)</f>
        <v>0</v>
      </c>
      <c r="S10">
        <f>VLOOKUP($B10,'Tillförd energi'!$B$1:$AS$566,MATCH(S$1,'Tillförd energi'!$B$1:$AQ$1,0),FALSE)</f>
        <v>0</v>
      </c>
      <c r="T10">
        <f>VLOOKUP($B10,'Tillförd energi'!$B$1:$AS$566,MATCH(T$1,'Tillförd energi'!$B$1:$AQ$1,0),FALSE)</f>
        <v>0</v>
      </c>
      <c r="U10">
        <f>VLOOKUP($B10,'Tillförd energi'!$B$1:$AS$566,MATCH(U$1,'Tillförd energi'!$B$1:$AQ$1,0),FALSE)</f>
        <v>0</v>
      </c>
      <c r="V10">
        <f>VLOOKUP($B10,'Tillförd energi'!$B$1:$AS$566,MATCH(V$1,'Tillförd energi'!$B$1:$AQ$1,0),FALSE)</f>
        <v>0</v>
      </c>
      <c r="W10">
        <f>VLOOKUP($B10,'Tillförd energi'!$B$1:$AS$566,MATCH(W$1,'Tillförd energi'!$B$1:$AQ$1,0),FALSE)</f>
        <v>0</v>
      </c>
      <c r="X10">
        <f>VLOOKUP($B10,'Tillförd energi'!$B$1:$AS$566,MATCH(X$1,'Tillförd energi'!$B$1:$AQ$1,0),FALSE)</f>
        <v>0</v>
      </c>
      <c r="Y10">
        <f>VLOOKUP($B10,'Tillförd energi'!$B$1:$AS$566,MATCH(Y$1,'Tillförd energi'!$B$1:$AQ$1,0),FALSE)</f>
        <v>0</v>
      </c>
      <c r="Z10">
        <f>VLOOKUP($B10,'Tillförd energi'!$B$1:$AS$566,MATCH(Z$1,'Tillförd energi'!$B$1:$AQ$1,0),FALSE)</f>
        <v>0</v>
      </c>
      <c r="AA10">
        <f>VLOOKUP($B10,'Tillförd energi'!$B$1:$AS$566,MATCH(AA$1,'Tillförd energi'!$B$1:$AQ$1,0),FALSE)</f>
        <v>0</v>
      </c>
      <c r="AB10">
        <f>VLOOKUP($B10,'Tillförd energi'!$B$1:$AS$566,MATCH(AB$1,'Tillförd energi'!$B$1:$AQ$1,0),FALSE)</f>
        <v>0</v>
      </c>
      <c r="AC10">
        <f>VLOOKUP($B10,'Tillförd energi'!$B$1:$AS$566,MATCH(AC$1,'Tillförd energi'!$B$1:$AQ$1,0),FALSE)</f>
        <v>0</v>
      </c>
      <c r="AD10">
        <f>VLOOKUP($B10,'Tillförd energi'!$B$1:$AS$566,MATCH(AD$1,'Tillförd energi'!$B$1:$AQ$1,0),FALSE)</f>
        <v>0</v>
      </c>
      <c r="AE10">
        <f>VLOOKUP($B10,'Tillförd energi'!$B$1:$AS$566,MATCH(AE$1,'Tillförd energi'!$B$1:$AQ$1,0),FALSE)</f>
        <v>0</v>
      </c>
      <c r="AF10">
        <f>VLOOKUP($B10,'Tillförd energi'!$B$1:$AS$566,MATCH(AF$1,'Tillförd energi'!$B$1:$AQ$1,0),FALSE)</f>
        <v>0</v>
      </c>
      <c r="AG10">
        <f>IFERROR(VLOOKUP(B10,Miljö!$B$1:$S$476,9,FALSE)/1,0)</f>
        <v>0</v>
      </c>
      <c r="AI10">
        <f t="shared" si="0"/>
        <v>0</v>
      </c>
      <c r="AJ10">
        <f t="shared" si="1"/>
        <v>0</v>
      </c>
      <c r="AK10">
        <f>IF(ISERROR(1/VLOOKUP($B10,Leveranser!$B$1:$S$500,MATCH("såld värme (gwh)",Leveranser!$B$1:$S$1,0),FALSE)),"",VLOOKUP($B10,Leveranser!$B$1:$S$500,MATCH("såld värme (gwh)",Leveranser!$B$1:$S$1,0),FALSE))</f>
        <v>21.15</v>
      </c>
      <c r="AL10" s="22">
        <f>VLOOKUP($B10,Leveranser!$B$1:$Y$500,MATCH("Totalt såld fjärrvärme till andra fjärrvärmeföretag",Leveranser!$B$1:$AA$1,0),FALSE)</f>
        <v>0</v>
      </c>
      <c r="AM10" s="22">
        <f>IF(ISERROR(1/VLOOKUP($B10,Miljö!$B$1:$S$500,MATCH("Såld mängd produktionsspecifik fjärrvärme (GWh)",Miljö!$B$1:$R$1,0),FALSE)),0,VLOOKUP($B10,Miljö!$B$1:$S$500,MATCH("Såld mängd produktionsspecifik fjärrvärme (GWh)",Miljö!$B$1:$R$1,0),FALSE))</f>
        <v>0</v>
      </c>
      <c r="AN10" s="23" t="str">
        <f t="shared" si="2"/>
        <v/>
      </c>
      <c r="AP10" t="str">
        <f>VLOOKUP($B10,'Miljövärden urval för publ'!$B$1:$H$450,7,FALSE)</f>
        <v>Nej</v>
      </c>
      <c r="AQ10" t="str">
        <f>VLOOKUP($B10,'Miljövärden urval för publ'!$B$1:$H$450,6,FALSE)</f>
        <v>Nej</v>
      </c>
      <c r="AU10">
        <f t="shared" si="3"/>
        <v>0</v>
      </c>
      <c r="AV10">
        <f t="shared" si="4"/>
        <v>0</v>
      </c>
      <c r="AW10">
        <f t="shared" si="5"/>
        <v>0</v>
      </c>
      <c r="AX10">
        <f t="shared" si="6"/>
        <v>0</v>
      </c>
      <c r="AZ10">
        <f t="shared" si="7"/>
        <v>0</v>
      </c>
      <c r="BA10">
        <f t="shared" si="8"/>
        <v>0</v>
      </c>
      <c r="BC10">
        <f t="shared" si="9"/>
        <v>0</v>
      </c>
    </row>
    <row r="11" spans="1:55" ht="15" customHeight="1" x14ac:dyDescent="0.25">
      <c r="A11" t="s">
        <v>25</v>
      </c>
      <c r="B11" t="s">
        <v>26</v>
      </c>
      <c r="C11">
        <f>VLOOKUP($B11,'Tillförd energi'!$B$1:$AS$566,MATCH(C$1,'Tillförd energi'!$B$1:$AQ$1,0),FALSE)</f>
        <v>0</v>
      </c>
      <c r="D11">
        <f>VLOOKUP($B11,'Tillförd energi'!$B$1:$AS$566,MATCH(D$1,'Tillförd energi'!$B$1:$AQ$1,0),FALSE)</f>
        <v>0</v>
      </c>
      <c r="E11">
        <f>VLOOKUP($B11,'Tillförd energi'!$B$1:$AS$566,MATCH(E$1,'Tillförd energi'!$B$1:$AQ$1,0),FALSE)</f>
        <v>0</v>
      </c>
      <c r="F11">
        <f>VLOOKUP($B11,'Tillförd energi'!$B$1:$AS$566,MATCH(F$1,'Tillförd energi'!$B$1:$AQ$1,0),FALSE)</f>
        <v>0</v>
      </c>
      <c r="G11">
        <f>VLOOKUP($B11,'Tillförd energi'!$B$1:$AS$566,MATCH(G$1,'Tillförd energi'!$B$1:$AQ$1,0),FALSE)</f>
        <v>0</v>
      </c>
      <c r="H11">
        <f>VLOOKUP($B11,'Tillförd energi'!$B$1:$AS$566,MATCH(H$1,'Tillförd energi'!$B$1:$AQ$1,0),FALSE)</f>
        <v>0</v>
      </c>
      <c r="I11">
        <f>VLOOKUP($B11,'Tillförd energi'!$B$1:$AS$566,MATCH(I$1,'Tillförd energi'!$B$1:$AQ$1,0),FALSE)</f>
        <v>0</v>
      </c>
      <c r="J11">
        <f>VLOOKUP($B11,'Tillförd energi'!$B$1:$AS$566,MATCH(J$1,'Tillförd energi'!$B$1:$AQ$1,0),FALSE)</f>
        <v>0</v>
      </c>
      <c r="K11">
        <v>0</v>
      </c>
      <c r="L11">
        <f>VLOOKUP($B11,'Tillförd energi'!$B$1:$AS$566,MATCH(L$1,'Tillförd energi'!$B$1:$AQ$1,0),FALSE)</f>
        <v>0</v>
      </c>
      <c r="M11">
        <f>VLOOKUP($B11,'Tillförd energi'!$B$1:$AS$566,MATCH(M$1,'Tillförd energi'!$B$1:$AQ$1,0),FALSE)</f>
        <v>0</v>
      </c>
      <c r="N11">
        <f>VLOOKUP($B11,'Tillförd energi'!$B$1:$AS$566,MATCH(N$1,'Tillförd energi'!$B$1:$AQ$1,0),FALSE)</f>
        <v>90</v>
      </c>
      <c r="O11">
        <f>VLOOKUP($B11,'Tillförd energi'!$B$1:$AS$566,MATCH(O$1,'Tillförd energi'!$B$1:$AQ$1,0),FALSE)</f>
        <v>0</v>
      </c>
      <c r="P11">
        <f>VLOOKUP($B11,'Tillförd energi'!$B$1:$AS$566,MATCH(P$1,'Tillförd energi'!$B$1:$AQ$1,0),FALSE)</f>
        <v>11</v>
      </c>
      <c r="Q11">
        <f>VLOOKUP($B11,'Tillförd energi'!$B$1:$AS$566,MATCH(Q$1,'Tillförd energi'!$B$1:$AQ$1,0),FALSE)</f>
        <v>0</v>
      </c>
      <c r="R11">
        <f>VLOOKUP($B11,'Tillförd energi'!$B$1:$AS$566,MATCH(R$1,'Tillförd energi'!$B$1:$AQ$1,0),FALSE)</f>
        <v>7.4</v>
      </c>
      <c r="S11">
        <f>VLOOKUP($B11,'Tillförd energi'!$B$1:$AS$566,MATCH(S$1,'Tillförd energi'!$B$1:$AQ$1,0),FALSE)</f>
        <v>0</v>
      </c>
      <c r="T11">
        <f>VLOOKUP($B11,'Tillförd energi'!$B$1:$AS$566,MATCH(T$1,'Tillförd energi'!$B$1:$AQ$1,0),FALSE)</f>
        <v>0</v>
      </c>
      <c r="U11">
        <f>VLOOKUP($B11,'Tillförd energi'!$B$1:$AS$566,MATCH(U$1,'Tillförd energi'!$B$1:$AQ$1,0),FALSE)</f>
        <v>0</v>
      </c>
      <c r="V11">
        <f>VLOOKUP($B11,'Tillförd energi'!$B$1:$AS$566,MATCH(V$1,'Tillförd energi'!$B$1:$AQ$1,0),FALSE)</f>
        <v>0</v>
      </c>
      <c r="W11">
        <f>VLOOKUP($B11,'Tillförd energi'!$B$1:$AS$566,MATCH(W$1,'Tillförd energi'!$B$1:$AQ$1,0),FALSE)</f>
        <v>3</v>
      </c>
      <c r="X11">
        <f>VLOOKUP($B11,'Tillförd energi'!$B$1:$AS$566,MATCH(X$1,'Tillförd energi'!$B$1:$AQ$1,0),FALSE)</f>
        <v>0</v>
      </c>
      <c r="Y11">
        <f>VLOOKUP($B11,'Tillförd energi'!$B$1:$AS$566,MATCH(Y$1,'Tillförd energi'!$B$1:$AQ$1,0),FALSE)</f>
        <v>0</v>
      </c>
      <c r="Z11">
        <f>VLOOKUP($B11,'Tillförd energi'!$B$1:$AS$566,MATCH(Z$1,'Tillförd energi'!$B$1:$AQ$1,0),FALSE)</f>
        <v>0</v>
      </c>
      <c r="AA11">
        <f>VLOOKUP($B11,'Tillförd energi'!$B$1:$AS$566,MATCH(AA$1,'Tillförd energi'!$B$1:$AQ$1,0),FALSE)</f>
        <v>0</v>
      </c>
      <c r="AB11">
        <f>VLOOKUP($B11,'Tillförd energi'!$B$1:$AS$566,MATCH(AB$1,'Tillförd energi'!$B$1:$AQ$1,0),FALSE)</f>
        <v>0</v>
      </c>
      <c r="AC11">
        <f>VLOOKUP($B11,'Tillförd energi'!$B$1:$AS$566,MATCH(AC$1,'Tillförd energi'!$B$1:$AQ$1,0),FALSE)</f>
        <v>16.2</v>
      </c>
      <c r="AD11">
        <f>VLOOKUP($B11,'Tillförd energi'!$B$1:$AS$566,MATCH(AD$1,'Tillförd energi'!$B$1:$AQ$1,0),FALSE)</f>
        <v>7.9000000000000001E-2</v>
      </c>
      <c r="AE11">
        <f>VLOOKUP($B11,'Tillförd energi'!$B$1:$AS$566,MATCH(AE$1,'Tillförd energi'!$B$1:$AQ$1,0),FALSE)</f>
        <v>0</v>
      </c>
      <c r="AF11">
        <f>VLOOKUP($B11,'Tillförd energi'!$B$1:$AS$566,MATCH(AF$1,'Tillförd energi'!$B$1:$AQ$1,0),FALSE)</f>
        <v>2.7</v>
      </c>
      <c r="AG11">
        <f>IFERROR(VLOOKUP(B11,Miljö!$B$1:$S$476,9,FALSE)/1,0)</f>
        <v>0</v>
      </c>
      <c r="AI11">
        <f t="shared" si="0"/>
        <v>130.37899999999999</v>
      </c>
      <c r="AJ11">
        <f t="shared" si="1"/>
        <v>130.37899999999999</v>
      </c>
      <c r="AK11">
        <f>IF(ISERROR(1/VLOOKUP($B11,Leveranser!$B$1:$S$500,MATCH("såld värme (gwh)",Leveranser!$B$1:$S$1,0),FALSE)),"",VLOOKUP($B11,Leveranser!$B$1:$S$500,MATCH("såld värme (gwh)",Leveranser!$B$1:$S$1,0),FALSE))</f>
        <v>88.1</v>
      </c>
      <c r="AL11" s="22">
        <f>VLOOKUP($B11,Leveranser!$B$1:$Y$500,MATCH("Totalt såld fjärrvärme till andra fjärrvärmeföretag",Leveranser!$B$1:$AA$1,0),FALSE)</f>
        <v>0</v>
      </c>
      <c r="AM11" s="22">
        <f>IF(ISERROR(1/VLOOKUP($B11,Miljö!$B$1:$S$500,MATCH("Såld mängd produktionsspecifik fjärrvärme (GWh)",Miljö!$B$1:$R$1,0),FALSE)),0,VLOOKUP($B11,Miljö!$B$1:$S$500,MATCH("Såld mängd produktionsspecifik fjärrvärme (GWh)",Miljö!$B$1:$R$1,0),FALSE))</f>
        <v>0</v>
      </c>
      <c r="AN11" s="23">
        <f t="shared" si="2"/>
        <v>0.67572231724434151</v>
      </c>
      <c r="AP11" t="str">
        <f>VLOOKUP($B11,'Miljövärden urval för publ'!$B$1:$H$450,7,FALSE)</f>
        <v>Ja</v>
      </c>
      <c r="AQ11" t="str">
        <f>VLOOKUP($B11,'Miljövärden urval för publ'!$B$1:$H$450,6,FALSE)</f>
        <v>Nej</v>
      </c>
      <c r="AU11">
        <f t="shared" si="3"/>
        <v>2.7</v>
      </c>
      <c r="AV11">
        <f t="shared" si="4"/>
        <v>0</v>
      </c>
      <c r="AW11">
        <f t="shared" si="5"/>
        <v>101</v>
      </c>
      <c r="AX11">
        <f t="shared" si="6"/>
        <v>7.4</v>
      </c>
      <c r="AZ11">
        <f t="shared" si="7"/>
        <v>0</v>
      </c>
      <c r="BA11">
        <f t="shared" si="8"/>
        <v>0</v>
      </c>
      <c r="BC11">
        <f t="shared" si="9"/>
        <v>111.4</v>
      </c>
    </row>
    <row r="12" spans="1:55" ht="15" customHeight="1" x14ac:dyDescent="0.25">
      <c r="A12" t="s">
        <v>27</v>
      </c>
      <c r="B12" t="s">
        <v>28</v>
      </c>
      <c r="C12">
        <f>VLOOKUP($B12,'Tillförd energi'!$B$1:$AS$566,MATCH(C$1,'Tillförd energi'!$B$1:$AQ$1,0),FALSE)</f>
        <v>0</v>
      </c>
      <c r="D12">
        <f>VLOOKUP($B12,'Tillförd energi'!$B$1:$AS$566,MATCH(D$1,'Tillförd energi'!$B$1:$AQ$1,0),FALSE)</f>
        <v>0</v>
      </c>
      <c r="E12">
        <f>VLOOKUP($B12,'Tillförd energi'!$B$1:$AS$566,MATCH(E$1,'Tillförd energi'!$B$1:$AQ$1,0),FALSE)</f>
        <v>0</v>
      </c>
      <c r="F12">
        <f>VLOOKUP($B12,'Tillförd energi'!$B$1:$AS$566,MATCH(F$1,'Tillförd energi'!$B$1:$AQ$1,0),FALSE)</f>
        <v>0</v>
      </c>
      <c r="G12">
        <f>VLOOKUP($B12,'Tillförd energi'!$B$1:$AS$566,MATCH(G$1,'Tillförd energi'!$B$1:$AQ$1,0),FALSE)</f>
        <v>0</v>
      </c>
      <c r="H12">
        <f>VLOOKUP($B12,'Tillförd energi'!$B$1:$AS$566,MATCH(H$1,'Tillförd energi'!$B$1:$AQ$1,0),FALSE)</f>
        <v>0</v>
      </c>
      <c r="I12">
        <f>VLOOKUP($B12,'Tillförd energi'!$B$1:$AS$566,MATCH(I$1,'Tillförd energi'!$B$1:$AQ$1,0),FALSE)</f>
        <v>0</v>
      </c>
      <c r="J12">
        <f>VLOOKUP($B12,'Tillförd energi'!$B$1:$AS$566,MATCH(J$1,'Tillförd energi'!$B$1:$AQ$1,0),FALSE)</f>
        <v>0</v>
      </c>
      <c r="K12">
        <v>0</v>
      </c>
      <c r="L12">
        <f>VLOOKUP($B12,'Tillförd energi'!$B$1:$AS$566,MATCH(L$1,'Tillförd energi'!$B$1:$AQ$1,0),FALSE)</f>
        <v>0</v>
      </c>
      <c r="M12">
        <f>VLOOKUP($B12,'Tillförd energi'!$B$1:$AS$566,MATCH(M$1,'Tillförd energi'!$B$1:$AQ$1,0),FALSE)</f>
        <v>0</v>
      </c>
      <c r="N12">
        <f>VLOOKUP($B12,'Tillförd energi'!$B$1:$AS$566,MATCH(N$1,'Tillförd energi'!$B$1:$AQ$1,0),FALSE)</f>
        <v>0</v>
      </c>
      <c r="O12">
        <f>VLOOKUP($B12,'Tillförd energi'!$B$1:$AS$566,MATCH(O$1,'Tillförd energi'!$B$1:$AQ$1,0),FALSE)</f>
        <v>0</v>
      </c>
      <c r="P12">
        <f>VLOOKUP($B12,'Tillförd energi'!$B$1:$AS$566,MATCH(P$1,'Tillförd energi'!$B$1:$AQ$1,0),FALSE)</f>
        <v>0</v>
      </c>
      <c r="Q12">
        <f>VLOOKUP($B12,'Tillförd energi'!$B$1:$AS$566,MATCH(Q$1,'Tillförd energi'!$B$1:$AQ$1,0),FALSE)</f>
        <v>0</v>
      </c>
      <c r="R12">
        <f>VLOOKUP($B12,'Tillförd energi'!$B$1:$AS$566,MATCH(R$1,'Tillförd energi'!$B$1:$AQ$1,0),FALSE)</f>
        <v>0</v>
      </c>
      <c r="S12">
        <f>VLOOKUP($B12,'Tillförd energi'!$B$1:$AS$566,MATCH(S$1,'Tillförd energi'!$B$1:$AQ$1,0),FALSE)</f>
        <v>0</v>
      </c>
      <c r="T12">
        <f>VLOOKUP($B12,'Tillförd energi'!$B$1:$AS$566,MATCH(T$1,'Tillförd energi'!$B$1:$AQ$1,0),FALSE)</f>
        <v>0</v>
      </c>
      <c r="U12">
        <f>VLOOKUP($B12,'Tillförd energi'!$B$1:$AS$566,MATCH(U$1,'Tillförd energi'!$B$1:$AQ$1,0),FALSE)</f>
        <v>0</v>
      </c>
      <c r="V12">
        <f>VLOOKUP($B12,'Tillförd energi'!$B$1:$AS$566,MATCH(V$1,'Tillförd energi'!$B$1:$AQ$1,0),FALSE)</f>
        <v>0</v>
      </c>
      <c r="W12">
        <f>VLOOKUP($B12,'Tillförd energi'!$B$1:$AS$566,MATCH(W$1,'Tillförd energi'!$B$1:$AQ$1,0),FALSE)</f>
        <v>0</v>
      </c>
      <c r="X12">
        <f>VLOOKUP($B12,'Tillförd energi'!$B$1:$AS$566,MATCH(X$1,'Tillförd energi'!$B$1:$AQ$1,0),FALSE)</f>
        <v>0</v>
      </c>
      <c r="Y12">
        <f>VLOOKUP($B12,'Tillförd energi'!$B$1:$AS$566,MATCH(Y$1,'Tillförd energi'!$B$1:$AQ$1,0),FALSE)</f>
        <v>0</v>
      </c>
      <c r="Z12">
        <f>VLOOKUP($B12,'Tillförd energi'!$B$1:$AS$566,MATCH(Z$1,'Tillförd energi'!$B$1:$AQ$1,0),FALSE)</f>
        <v>0</v>
      </c>
      <c r="AA12">
        <f>VLOOKUP($B12,'Tillförd energi'!$B$1:$AS$566,MATCH(AA$1,'Tillförd energi'!$B$1:$AQ$1,0),FALSE)</f>
        <v>0</v>
      </c>
      <c r="AB12">
        <f>VLOOKUP($B12,'Tillförd energi'!$B$1:$AS$566,MATCH(AB$1,'Tillförd energi'!$B$1:$AQ$1,0),FALSE)</f>
        <v>0</v>
      </c>
      <c r="AC12">
        <f>VLOOKUP($B12,'Tillförd energi'!$B$1:$AS$566,MATCH(AC$1,'Tillförd energi'!$B$1:$AQ$1,0),FALSE)</f>
        <v>0</v>
      </c>
      <c r="AD12">
        <f>VLOOKUP($B12,'Tillförd energi'!$B$1:$AS$566,MATCH(AD$1,'Tillförd energi'!$B$1:$AQ$1,0),FALSE)</f>
        <v>0</v>
      </c>
      <c r="AE12">
        <f>VLOOKUP($B12,'Tillförd energi'!$B$1:$AS$566,MATCH(AE$1,'Tillförd energi'!$B$1:$AQ$1,0),FALSE)</f>
        <v>0</v>
      </c>
      <c r="AF12">
        <f>VLOOKUP($B12,'Tillförd energi'!$B$1:$AS$566,MATCH(AF$1,'Tillförd energi'!$B$1:$AQ$1,0),FALSE)</f>
        <v>0</v>
      </c>
      <c r="AG12">
        <f>IFERROR(VLOOKUP(B12,Miljö!$B$1:$S$476,9,FALSE)/1,0)</f>
        <v>0</v>
      </c>
      <c r="AI12">
        <f t="shared" si="0"/>
        <v>0</v>
      </c>
      <c r="AJ12">
        <f t="shared" si="1"/>
        <v>0</v>
      </c>
      <c r="AK12" t="str">
        <f>IF(ISERROR(1/VLOOKUP($B12,Leveranser!$B$1:$S$500,MATCH("såld värme (gwh)",Leveranser!$B$1:$S$1,0),FALSE)),"",VLOOKUP($B12,Leveranser!$B$1:$S$500,MATCH("såld värme (gwh)",Leveranser!$B$1:$S$1,0),FALSE))</f>
        <v/>
      </c>
      <c r="AL12" s="22">
        <f>VLOOKUP($B12,Leveranser!$B$1:$Y$500,MATCH("Totalt såld fjärrvärme till andra fjärrvärmeföretag",Leveranser!$B$1:$AA$1,0),FALSE)</f>
        <v>0</v>
      </c>
      <c r="AM12" s="22">
        <f>IF(ISERROR(1/VLOOKUP($B12,Miljö!$B$1:$S$500,MATCH("Såld mängd produktionsspecifik fjärrvärme (GWh)",Miljö!$B$1:$R$1,0),FALSE)),0,VLOOKUP($B12,Miljö!$B$1:$S$500,MATCH("Såld mängd produktionsspecifik fjärrvärme (GWh)",Miljö!$B$1:$R$1,0),FALSE))</f>
        <v>0</v>
      </c>
      <c r="AN12" s="23" t="str">
        <f t="shared" si="2"/>
        <v/>
      </c>
      <c r="AP12" t="str">
        <f>VLOOKUP($B12,'Miljövärden urval för publ'!$B$1:$H$450,7,FALSE)</f>
        <v>Nej</v>
      </c>
      <c r="AQ12" t="str">
        <f>VLOOKUP($B12,'Miljövärden urval för publ'!$B$1:$H$450,6,FALSE)</f>
        <v>Nej</v>
      </c>
      <c r="AU12">
        <f t="shared" si="3"/>
        <v>0</v>
      </c>
      <c r="AV12">
        <f t="shared" si="4"/>
        <v>0</v>
      </c>
      <c r="AW12">
        <f t="shared" si="5"/>
        <v>0</v>
      </c>
      <c r="AX12">
        <f t="shared" si="6"/>
        <v>0</v>
      </c>
      <c r="AZ12">
        <f t="shared" si="7"/>
        <v>0</v>
      </c>
      <c r="BA12">
        <f t="shared" si="8"/>
        <v>0</v>
      </c>
      <c r="BC12">
        <f t="shared" si="9"/>
        <v>0</v>
      </c>
    </row>
    <row r="13" spans="1:55" ht="15" customHeight="1" x14ac:dyDescent="0.25">
      <c r="A13" t="s">
        <v>29</v>
      </c>
      <c r="B13" t="s">
        <v>30</v>
      </c>
      <c r="C13">
        <f>VLOOKUP($B13,'Tillförd energi'!$B$1:$AS$566,MATCH(C$1,'Tillförd energi'!$B$1:$AQ$1,0),FALSE)</f>
        <v>0</v>
      </c>
      <c r="D13">
        <f>VLOOKUP($B13,'Tillförd energi'!$B$1:$AS$566,MATCH(D$1,'Tillförd energi'!$B$1:$AQ$1,0),FALSE)</f>
        <v>1.1850000000000001</v>
      </c>
      <c r="E13">
        <f>VLOOKUP($B13,'Tillförd energi'!$B$1:$AS$566,MATCH(E$1,'Tillförd energi'!$B$1:$AQ$1,0),FALSE)</f>
        <v>0</v>
      </c>
      <c r="F13">
        <f>VLOOKUP($B13,'Tillförd energi'!$B$1:$AS$566,MATCH(F$1,'Tillförd energi'!$B$1:$AQ$1,0),FALSE)</f>
        <v>1.145</v>
      </c>
      <c r="G13">
        <f>VLOOKUP($B13,'Tillförd energi'!$B$1:$AS$566,MATCH(G$1,'Tillförd energi'!$B$1:$AQ$1,0),FALSE)</f>
        <v>0</v>
      </c>
      <c r="H13">
        <f>VLOOKUP($B13,'Tillförd energi'!$B$1:$AS$566,MATCH(H$1,'Tillförd energi'!$B$1:$AQ$1,0),FALSE)</f>
        <v>0</v>
      </c>
      <c r="I13">
        <f>VLOOKUP($B13,'Tillförd energi'!$B$1:$AS$566,MATCH(I$1,'Tillförd energi'!$B$1:$AQ$1,0),FALSE)</f>
        <v>0</v>
      </c>
      <c r="J13">
        <f>VLOOKUP($B13,'Tillförd energi'!$B$1:$AS$566,MATCH(J$1,'Tillförd energi'!$B$1:$AQ$1,0),FALSE)</f>
        <v>2.2000000000000002</v>
      </c>
      <c r="K13">
        <v>0</v>
      </c>
      <c r="L13">
        <f>VLOOKUP($B13,'Tillförd energi'!$B$1:$AS$566,MATCH(L$1,'Tillförd energi'!$B$1:$AQ$1,0),FALSE)</f>
        <v>0</v>
      </c>
      <c r="M13">
        <f>VLOOKUP($B13,'Tillförd energi'!$B$1:$AS$566,MATCH(M$1,'Tillförd energi'!$B$1:$AQ$1,0),FALSE)</f>
        <v>0</v>
      </c>
      <c r="N13">
        <f>VLOOKUP($B13,'Tillförd energi'!$B$1:$AS$566,MATCH(N$1,'Tillförd energi'!$B$1:$AQ$1,0),FALSE)</f>
        <v>0</v>
      </c>
      <c r="O13">
        <f>VLOOKUP($B13,'Tillförd energi'!$B$1:$AS$566,MATCH(O$1,'Tillförd energi'!$B$1:$AQ$1,0),FALSE)</f>
        <v>0</v>
      </c>
      <c r="P13">
        <f>VLOOKUP($B13,'Tillförd energi'!$B$1:$AS$566,MATCH(P$1,'Tillförd energi'!$B$1:$AQ$1,0),FALSE)</f>
        <v>0</v>
      </c>
      <c r="Q13">
        <f>VLOOKUP($B13,'Tillförd energi'!$B$1:$AS$566,MATCH(Q$1,'Tillförd energi'!$B$1:$AQ$1,0),FALSE)</f>
        <v>89.2</v>
      </c>
      <c r="R13">
        <f>VLOOKUP($B13,'Tillförd energi'!$B$1:$AS$566,MATCH(R$1,'Tillförd energi'!$B$1:$AQ$1,0),FALSE)</f>
        <v>8.048</v>
      </c>
      <c r="S13">
        <f>VLOOKUP($B13,'Tillförd energi'!$B$1:$AS$566,MATCH(S$1,'Tillförd energi'!$B$1:$AQ$1,0),FALSE)</f>
        <v>0</v>
      </c>
      <c r="T13">
        <f>VLOOKUP($B13,'Tillförd energi'!$B$1:$AS$566,MATCH(T$1,'Tillförd energi'!$B$1:$AQ$1,0),FALSE)</f>
        <v>0</v>
      </c>
      <c r="U13">
        <f>VLOOKUP($B13,'Tillförd energi'!$B$1:$AS$566,MATCH(U$1,'Tillförd energi'!$B$1:$AQ$1,0),FALSE)</f>
        <v>0</v>
      </c>
      <c r="V13">
        <f>VLOOKUP($B13,'Tillförd energi'!$B$1:$AS$566,MATCH(V$1,'Tillförd energi'!$B$1:$AQ$1,0),FALSE)</f>
        <v>0</v>
      </c>
      <c r="W13">
        <f>VLOOKUP($B13,'Tillförd energi'!$B$1:$AS$566,MATCH(W$1,'Tillförd energi'!$B$1:$AQ$1,0),FALSE)</f>
        <v>0</v>
      </c>
      <c r="X13">
        <f>VLOOKUP($B13,'Tillförd energi'!$B$1:$AS$566,MATCH(X$1,'Tillförd energi'!$B$1:$AQ$1,0),FALSE)</f>
        <v>0</v>
      </c>
      <c r="Y13">
        <f>VLOOKUP($B13,'Tillförd energi'!$B$1:$AS$566,MATCH(Y$1,'Tillförd energi'!$B$1:$AQ$1,0),FALSE)</f>
        <v>0</v>
      </c>
      <c r="Z13">
        <f>VLOOKUP($B13,'Tillförd energi'!$B$1:$AS$566,MATCH(Z$1,'Tillförd energi'!$B$1:$AQ$1,0),FALSE)</f>
        <v>0</v>
      </c>
      <c r="AA13">
        <f>VLOOKUP($B13,'Tillförd energi'!$B$1:$AS$566,MATCH(AA$1,'Tillförd energi'!$B$1:$AQ$1,0),FALSE)</f>
        <v>0</v>
      </c>
      <c r="AB13">
        <f>VLOOKUP($B13,'Tillförd energi'!$B$1:$AS$566,MATCH(AB$1,'Tillförd energi'!$B$1:$AQ$1,0),FALSE)</f>
        <v>0</v>
      </c>
      <c r="AC13">
        <f>VLOOKUP($B13,'Tillförd energi'!$B$1:$AS$566,MATCH(AC$1,'Tillförd energi'!$B$1:$AQ$1,0),FALSE)</f>
        <v>21.38</v>
      </c>
      <c r="AD13">
        <f>VLOOKUP($B13,'Tillförd energi'!$B$1:$AS$566,MATCH(AD$1,'Tillförd energi'!$B$1:$AQ$1,0),FALSE)</f>
        <v>4.9020000000000001</v>
      </c>
      <c r="AE13">
        <f>VLOOKUP($B13,'Tillförd energi'!$B$1:$AS$566,MATCH(AE$1,'Tillförd energi'!$B$1:$AQ$1,0),FALSE)</f>
        <v>0</v>
      </c>
      <c r="AF13">
        <f>VLOOKUP($B13,'Tillförd energi'!$B$1:$AS$566,MATCH(AF$1,'Tillförd energi'!$B$1:$AQ$1,0),FALSE)</f>
        <v>3.03</v>
      </c>
      <c r="AG13">
        <f>IFERROR(VLOOKUP(B13,Miljö!$B$1:$S$476,9,FALSE)/1,0)</f>
        <v>0</v>
      </c>
      <c r="AI13">
        <f t="shared" si="0"/>
        <v>131.09</v>
      </c>
      <c r="AJ13">
        <f t="shared" si="1"/>
        <v>131.09</v>
      </c>
      <c r="AK13">
        <f>IF(ISERROR(1/VLOOKUP($B13,Leveranser!$B$1:$S$500,MATCH("såld värme (gwh)",Leveranser!$B$1:$S$1,0),FALSE)),"",VLOOKUP($B13,Leveranser!$B$1:$S$500,MATCH("såld värme (gwh)",Leveranser!$B$1:$S$1,0),FALSE))</f>
        <v>99.6</v>
      </c>
      <c r="AL13" s="22">
        <f>VLOOKUP($B13,Leveranser!$B$1:$Y$500,MATCH("Totalt såld fjärrvärme till andra fjärrvärmeföretag",Leveranser!$B$1:$AA$1,0),FALSE)</f>
        <v>0</v>
      </c>
      <c r="AM13" s="22">
        <f>IF(ISERROR(1/VLOOKUP($B13,Miljö!$B$1:$S$500,MATCH("Såld mängd produktionsspecifik fjärrvärme (GWh)",Miljö!$B$1:$R$1,0),FALSE)),0,VLOOKUP($B13,Miljö!$B$1:$S$500,MATCH("Såld mängd produktionsspecifik fjärrvärme (GWh)",Miljö!$B$1:$R$1,0),FALSE))</f>
        <v>0</v>
      </c>
      <c r="AN13" s="23">
        <f t="shared" si="2"/>
        <v>0.7597833549469829</v>
      </c>
      <c r="AP13" t="str">
        <f>VLOOKUP($B13,'Miljövärden urval för publ'!$B$1:$H$450,7,FALSE)</f>
        <v>Ja</v>
      </c>
      <c r="AQ13" t="str">
        <f>VLOOKUP($B13,'Miljövärden urval för publ'!$B$1:$H$450,6,FALSE)</f>
        <v>Nej</v>
      </c>
      <c r="AU13">
        <f t="shared" si="3"/>
        <v>3.03</v>
      </c>
      <c r="AV13">
        <f t="shared" si="4"/>
        <v>0</v>
      </c>
      <c r="AW13">
        <f t="shared" si="5"/>
        <v>89.2</v>
      </c>
      <c r="AX13">
        <f t="shared" si="6"/>
        <v>8.048</v>
      </c>
      <c r="AZ13">
        <f t="shared" si="7"/>
        <v>0</v>
      </c>
      <c r="BA13">
        <f t="shared" si="8"/>
        <v>0</v>
      </c>
      <c r="BC13">
        <f t="shared" si="9"/>
        <v>97.248000000000005</v>
      </c>
    </row>
    <row r="14" spans="1:55" ht="15" customHeight="1" x14ac:dyDescent="0.25">
      <c r="A14" t="s">
        <v>31</v>
      </c>
      <c r="B14" t="s">
        <v>32</v>
      </c>
      <c r="C14">
        <f>VLOOKUP($B14,'Tillförd energi'!$B$1:$AS$566,MATCH(C$1,'Tillförd energi'!$B$1:$AQ$1,0),FALSE)</f>
        <v>0</v>
      </c>
      <c r="D14">
        <f>VLOOKUP($B14,'Tillförd energi'!$B$1:$AS$566,MATCH(D$1,'Tillförd energi'!$B$1:$AQ$1,0),FALSE)</f>
        <v>0.3</v>
      </c>
      <c r="E14">
        <f>VLOOKUP($B14,'Tillförd energi'!$B$1:$AS$566,MATCH(E$1,'Tillförd energi'!$B$1:$AQ$1,0),FALSE)</f>
        <v>0</v>
      </c>
      <c r="F14">
        <f>VLOOKUP($B14,'Tillförd energi'!$B$1:$AS$566,MATCH(F$1,'Tillförd energi'!$B$1:$AQ$1,0),FALSE)</f>
        <v>0</v>
      </c>
      <c r="G14">
        <f>VLOOKUP($B14,'Tillförd energi'!$B$1:$AS$566,MATCH(G$1,'Tillförd energi'!$B$1:$AQ$1,0),FALSE)</f>
        <v>0</v>
      </c>
      <c r="H14">
        <f>VLOOKUP($B14,'Tillförd energi'!$B$1:$AS$566,MATCH(H$1,'Tillförd energi'!$B$1:$AQ$1,0),FALSE)</f>
        <v>0</v>
      </c>
      <c r="I14">
        <f>VLOOKUP($B14,'Tillförd energi'!$B$1:$AS$566,MATCH(I$1,'Tillförd energi'!$B$1:$AQ$1,0),FALSE)</f>
        <v>0</v>
      </c>
      <c r="J14">
        <f>VLOOKUP($B14,'Tillförd energi'!$B$1:$AS$566,MATCH(J$1,'Tillförd energi'!$B$1:$AQ$1,0),FALSE)</f>
        <v>0</v>
      </c>
      <c r="K14">
        <v>0</v>
      </c>
      <c r="L14">
        <f>VLOOKUP($B14,'Tillförd energi'!$B$1:$AS$566,MATCH(L$1,'Tillförd energi'!$B$1:$AQ$1,0),FALSE)</f>
        <v>0</v>
      </c>
      <c r="M14">
        <f>VLOOKUP($B14,'Tillförd energi'!$B$1:$AS$566,MATCH(M$1,'Tillförd energi'!$B$1:$AQ$1,0),FALSE)</f>
        <v>0</v>
      </c>
      <c r="N14">
        <f>VLOOKUP($B14,'Tillförd energi'!$B$1:$AS$566,MATCH(N$1,'Tillförd energi'!$B$1:$AQ$1,0),FALSE)</f>
        <v>0</v>
      </c>
      <c r="O14">
        <f>VLOOKUP($B14,'Tillförd energi'!$B$1:$AS$566,MATCH(O$1,'Tillförd energi'!$B$1:$AQ$1,0),FALSE)</f>
        <v>0</v>
      </c>
      <c r="P14">
        <f>VLOOKUP($B14,'Tillförd energi'!$B$1:$AS$566,MATCH(P$1,'Tillförd energi'!$B$1:$AQ$1,0),FALSE)</f>
        <v>0</v>
      </c>
      <c r="Q14">
        <f>VLOOKUP($B14,'Tillförd energi'!$B$1:$AS$566,MATCH(Q$1,'Tillförd energi'!$B$1:$AQ$1,0),FALSE)</f>
        <v>0</v>
      </c>
      <c r="R14">
        <f>VLOOKUP($B14,'Tillförd energi'!$B$1:$AS$566,MATCH(R$1,'Tillförd energi'!$B$1:$AQ$1,0),FALSE)</f>
        <v>9</v>
      </c>
      <c r="S14">
        <f>VLOOKUP($B14,'Tillförd energi'!$B$1:$AS$566,MATCH(S$1,'Tillförd energi'!$B$1:$AQ$1,0),FALSE)</f>
        <v>0</v>
      </c>
      <c r="T14">
        <f>VLOOKUP($B14,'Tillförd energi'!$B$1:$AS$566,MATCH(T$1,'Tillförd energi'!$B$1:$AQ$1,0),FALSE)</f>
        <v>0</v>
      </c>
      <c r="U14">
        <f>VLOOKUP($B14,'Tillförd energi'!$B$1:$AS$566,MATCH(U$1,'Tillförd energi'!$B$1:$AQ$1,0),FALSE)</f>
        <v>0</v>
      </c>
      <c r="V14">
        <f>VLOOKUP($B14,'Tillförd energi'!$B$1:$AS$566,MATCH(V$1,'Tillförd energi'!$B$1:$AQ$1,0),FALSE)</f>
        <v>0</v>
      </c>
      <c r="W14">
        <f>VLOOKUP($B14,'Tillförd energi'!$B$1:$AS$566,MATCH(W$1,'Tillförd energi'!$B$1:$AQ$1,0),FALSE)</f>
        <v>0</v>
      </c>
      <c r="X14">
        <f>VLOOKUP($B14,'Tillförd energi'!$B$1:$AS$566,MATCH(X$1,'Tillförd energi'!$B$1:$AQ$1,0),FALSE)</f>
        <v>0</v>
      </c>
      <c r="Y14">
        <f>VLOOKUP($B14,'Tillförd energi'!$B$1:$AS$566,MATCH(Y$1,'Tillförd energi'!$B$1:$AQ$1,0),FALSE)</f>
        <v>0</v>
      </c>
      <c r="Z14">
        <f>VLOOKUP($B14,'Tillförd energi'!$B$1:$AS$566,MATCH(Z$1,'Tillförd energi'!$B$1:$AQ$1,0),FALSE)</f>
        <v>0</v>
      </c>
      <c r="AA14">
        <f>VLOOKUP($B14,'Tillförd energi'!$B$1:$AS$566,MATCH(AA$1,'Tillförd energi'!$B$1:$AQ$1,0),FALSE)</f>
        <v>0</v>
      </c>
      <c r="AB14">
        <f>VLOOKUP($B14,'Tillförd energi'!$B$1:$AS$566,MATCH(AB$1,'Tillförd energi'!$B$1:$AQ$1,0),FALSE)</f>
        <v>0</v>
      </c>
      <c r="AC14">
        <f>VLOOKUP($B14,'Tillförd energi'!$B$1:$AS$566,MATCH(AC$1,'Tillförd energi'!$B$1:$AQ$1,0),FALSE)</f>
        <v>0</v>
      </c>
      <c r="AD14">
        <f>VLOOKUP($B14,'Tillförd energi'!$B$1:$AS$566,MATCH(AD$1,'Tillförd energi'!$B$1:$AQ$1,0),FALSE)</f>
        <v>0</v>
      </c>
      <c r="AE14">
        <f>VLOOKUP($B14,'Tillförd energi'!$B$1:$AS$566,MATCH(AE$1,'Tillförd energi'!$B$1:$AQ$1,0),FALSE)</f>
        <v>0</v>
      </c>
      <c r="AF14">
        <f>VLOOKUP($B14,'Tillförd energi'!$B$1:$AS$566,MATCH(AF$1,'Tillförd energi'!$B$1:$AQ$1,0),FALSE)</f>
        <v>0.08</v>
      </c>
      <c r="AG14">
        <f>IFERROR(VLOOKUP(B14,Miljö!$B$1:$S$476,9,FALSE)/1,0)</f>
        <v>0</v>
      </c>
      <c r="AI14">
        <f t="shared" si="0"/>
        <v>9.3800000000000008</v>
      </c>
      <c r="AJ14">
        <f t="shared" si="1"/>
        <v>9.3800000000000008</v>
      </c>
      <c r="AK14">
        <f>IF(ISERROR(1/VLOOKUP($B14,Leveranser!$B$1:$S$500,MATCH("såld värme (gwh)",Leveranser!$B$1:$S$1,0),FALSE)),"",VLOOKUP($B14,Leveranser!$B$1:$S$500,MATCH("såld värme (gwh)",Leveranser!$B$1:$S$1,0),FALSE))</f>
        <v>7.5</v>
      </c>
      <c r="AL14" s="22">
        <f>VLOOKUP($B14,Leveranser!$B$1:$Y$500,MATCH("Totalt såld fjärrvärme till andra fjärrvärmeföretag",Leveranser!$B$1:$AA$1,0),FALSE)</f>
        <v>0</v>
      </c>
      <c r="AM14" s="22">
        <f>IF(ISERROR(1/VLOOKUP($B14,Miljö!$B$1:$S$500,MATCH("Såld mängd produktionsspecifik fjärrvärme (GWh)",Miljö!$B$1:$R$1,0),FALSE)),0,VLOOKUP($B14,Miljö!$B$1:$S$500,MATCH("Såld mängd produktionsspecifik fjärrvärme (GWh)",Miljö!$B$1:$R$1,0),FALSE))</f>
        <v>0</v>
      </c>
      <c r="AN14" s="23">
        <f t="shared" si="2"/>
        <v>0.79957356076759056</v>
      </c>
      <c r="AP14" t="str">
        <f>VLOOKUP($B14,'Miljövärden urval för publ'!$B$1:$H$450,7,FALSE)</f>
        <v>Ja</v>
      </c>
      <c r="AQ14" t="str">
        <f>VLOOKUP($B14,'Miljövärden urval för publ'!$B$1:$H$450,6,FALSE)</f>
        <v>Nej</v>
      </c>
      <c r="AU14">
        <f t="shared" si="3"/>
        <v>0.08</v>
      </c>
      <c r="AV14">
        <f t="shared" si="4"/>
        <v>0</v>
      </c>
      <c r="AW14">
        <f t="shared" si="5"/>
        <v>0</v>
      </c>
      <c r="AX14">
        <f t="shared" si="6"/>
        <v>9</v>
      </c>
      <c r="AZ14">
        <f t="shared" si="7"/>
        <v>0</v>
      </c>
      <c r="BA14">
        <f t="shared" si="8"/>
        <v>0</v>
      </c>
      <c r="BC14">
        <f t="shared" si="9"/>
        <v>9</v>
      </c>
    </row>
    <row r="15" spans="1:55" ht="15" customHeight="1" x14ac:dyDescent="0.25">
      <c r="A15" t="s">
        <v>33</v>
      </c>
      <c r="B15" t="s">
        <v>34</v>
      </c>
      <c r="C15">
        <f>VLOOKUP($B15,'Tillförd energi'!$B$1:$AS$566,MATCH(C$1,'Tillförd energi'!$B$1:$AQ$1,0),FALSE)</f>
        <v>0</v>
      </c>
      <c r="D15">
        <f>VLOOKUP($B15,'Tillförd energi'!$B$1:$AS$566,MATCH(D$1,'Tillförd energi'!$B$1:$AQ$1,0),FALSE)</f>
        <v>7.6999999999999999E-2</v>
      </c>
      <c r="E15">
        <f>VLOOKUP($B15,'Tillförd energi'!$B$1:$AS$566,MATCH(E$1,'Tillförd energi'!$B$1:$AQ$1,0),FALSE)</f>
        <v>0</v>
      </c>
      <c r="F15">
        <f>VLOOKUP($B15,'Tillförd energi'!$B$1:$AS$566,MATCH(F$1,'Tillförd energi'!$B$1:$AQ$1,0),FALSE)</f>
        <v>0</v>
      </c>
      <c r="G15">
        <f>VLOOKUP($B15,'Tillförd energi'!$B$1:$AS$566,MATCH(G$1,'Tillförd energi'!$B$1:$AQ$1,0),FALSE)</f>
        <v>0</v>
      </c>
      <c r="H15">
        <f>VLOOKUP($B15,'Tillförd energi'!$B$1:$AS$566,MATCH(H$1,'Tillförd energi'!$B$1:$AQ$1,0),FALSE)</f>
        <v>0</v>
      </c>
      <c r="I15">
        <f>VLOOKUP($B15,'Tillförd energi'!$B$1:$AS$566,MATCH(I$1,'Tillförd energi'!$B$1:$AQ$1,0),FALSE)</f>
        <v>0</v>
      </c>
      <c r="J15">
        <f>VLOOKUP($B15,'Tillförd energi'!$B$1:$AS$566,MATCH(J$1,'Tillförd energi'!$B$1:$AQ$1,0),FALSE)</f>
        <v>0</v>
      </c>
      <c r="K15">
        <v>0</v>
      </c>
      <c r="L15">
        <f>VLOOKUP($B15,'Tillförd energi'!$B$1:$AS$566,MATCH(L$1,'Tillförd energi'!$B$1:$AQ$1,0),FALSE)</f>
        <v>0</v>
      </c>
      <c r="M15">
        <f>VLOOKUP($B15,'Tillförd energi'!$B$1:$AS$566,MATCH(M$1,'Tillförd energi'!$B$1:$AQ$1,0),FALSE)</f>
        <v>0</v>
      </c>
      <c r="N15">
        <f>VLOOKUP($B15,'Tillförd energi'!$B$1:$AS$566,MATCH(N$1,'Tillförd energi'!$B$1:$AQ$1,0),FALSE)</f>
        <v>0</v>
      </c>
      <c r="O15">
        <f>VLOOKUP($B15,'Tillförd energi'!$B$1:$AS$566,MATCH(O$1,'Tillförd energi'!$B$1:$AQ$1,0),FALSE)</f>
        <v>0</v>
      </c>
      <c r="P15">
        <f>VLOOKUP($B15,'Tillförd energi'!$B$1:$AS$566,MATCH(P$1,'Tillförd energi'!$B$1:$AQ$1,0),FALSE)</f>
        <v>0</v>
      </c>
      <c r="Q15">
        <f>VLOOKUP($B15,'Tillförd energi'!$B$1:$AS$566,MATCH(Q$1,'Tillförd energi'!$B$1:$AQ$1,0),FALSE)</f>
        <v>0</v>
      </c>
      <c r="R15">
        <f>VLOOKUP($B15,'Tillförd energi'!$B$1:$AS$566,MATCH(R$1,'Tillförd energi'!$B$1:$AQ$1,0),FALSE)</f>
        <v>3.7389999999999999</v>
      </c>
      <c r="S15">
        <f>VLOOKUP($B15,'Tillförd energi'!$B$1:$AS$566,MATCH(S$1,'Tillförd energi'!$B$1:$AQ$1,0),FALSE)</f>
        <v>0</v>
      </c>
      <c r="T15">
        <f>VLOOKUP($B15,'Tillförd energi'!$B$1:$AS$566,MATCH(T$1,'Tillförd energi'!$B$1:$AQ$1,0),FALSE)</f>
        <v>0</v>
      </c>
      <c r="U15">
        <f>VLOOKUP($B15,'Tillförd energi'!$B$1:$AS$566,MATCH(U$1,'Tillförd energi'!$B$1:$AQ$1,0),FALSE)</f>
        <v>0</v>
      </c>
      <c r="V15">
        <f>VLOOKUP($B15,'Tillförd energi'!$B$1:$AS$566,MATCH(V$1,'Tillförd energi'!$B$1:$AQ$1,0),FALSE)</f>
        <v>0</v>
      </c>
      <c r="W15">
        <f>VLOOKUP($B15,'Tillförd energi'!$B$1:$AS$566,MATCH(W$1,'Tillförd energi'!$B$1:$AQ$1,0),FALSE)</f>
        <v>0</v>
      </c>
      <c r="X15">
        <f>VLOOKUP($B15,'Tillförd energi'!$B$1:$AS$566,MATCH(X$1,'Tillförd energi'!$B$1:$AQ$1,0),FALSE)</f>
        <v>0</v>
      </c>
      <c r="Y15">
        <f>VLOOKUP($B15,'Tillförd energi'!$B$1:$AS$566,MATCH(Y$1,'Tillförd energi'!$B$1:$AQ$1,0),FALSE)</f>
        <v>0</v>
      </c>
      <c r="Z15">
        <f>VLOOKUP($B15,'Tillförd energi'!$B$1:$AS$566,MATCH(Z$1,'Tillförd energi'!$B$1:$AQ$1,0),FALSE)</f>
        <v>0</v>
      </c>
      <c r="AA15">
        <f>VLOOKUP($B15,'Tillförd energi'!$B$1:$AS$566,MATCH(AA$1,'Tillförd energi'!$B$1:$AQ$1,0),FALSE)</f>
        <v>0</v>
      </c>
      <c r="AB15">
        <f>VLOOKUP($B15,'Tillförd energi'!$B$1:$AS$566,MATCH(AB$1,'Tillförd energi'!$B$1:$AQ$1,0),FALSE)</f>
        <v>0</v>
      </c>
      <c r="AC15">
        <f>VLOOKUP($B15,'Tillförd energi'!$B$1:$AS$566,MATCH(AC$1,'Tillförd energi'!$B$1:$AQ$1,0),FALSE)</f>
        <v>0</v>
      </c>
      <c r="AD15">
        <f>VLOOKUP($B15,'Tillförd energi'!$B$1:$AS$566,MATCH(AD$1,'Tillförd energi'!$B$1:$AQ$1,0),FALSE)</f>
        <v>0</v>
      </c>
      <c r="AE15">
        <f>VLOOKUP($B15,'Tillförd energi'!$B$1:$AS$566,MATCH(AE$1,'Tillförd energi'!$B$1:$AQ$1,0),FALSE)</f>
        <v>0</v>
      </c>
      <c r="AF15">
        <f>VLOOKUP($B15,'Tillförd energi'!$B$1:$AS$566,MATCH(AF$1,'Tillförd energi'!$B$1:$AQ$1,0),FALSE)</f>
        <v>5.5E-2</v>
      </c>
      <c r="AG15">
        <f>IFERROR(VLOOKUP(B15,Miljö!$B$1:$S$476,9,FALSE)/1,0)</f>
        <v>0</v>
      </c>
      <c r="AI15">
        <f t="shared" si="0"/>
        <v>3.871</v>
      </c>
      <c r="AJ15">
        <f t="shared" si="1"/>
        <v>3.871</v>
      </c>
      <c r="AK15">
        <f>IF(ISERROR(1/VLOOKUP($B15,Leveranser!$B$1:$S$500,MATCH("såld värme (gwh)",Leveranser!$B$1:$S$1,0),FALSE)),"",VLOOKUP($B15,Leveranser!$B$1:$S$500,MATCH("såld värme (gwh)",Leveranser!$B$1:$S$1,0),FALSE))</f>
        <v>3.2</v>
      </c>
      <c r="AL15" s="22">
        <f>VLOOKUP($B15,Leveranser!$B$1:$Y$500,MATCH("Totalt såld fjärrvärme till andra fjärrvärmeföretag",Leveranser!$B$1:$AA$1,0),FALSE)</f>
        <v>0</v>
      </c>
      <c r="AM15" s="22">
        <f>IF(ISERROR(1/VLOOKUP($B15,Miljö!$B$1:$S$500,MATCH("Såld mängd produktionsspecifik fjärrvärme (GWh)",Miljö!$B$1:$R$1,0),FALSE)),0,VLOOKUP($B15,Miljö!$B$1:$S$500,MATCH("Såld mängd produktionsspecifik fjärrvärme (GWh)",Miljö!$B$1:$R$1,0),FALSE))</f>
        <v>0</v>
      </c>
      <c r="AN15" s="23">
        <f t="shared" si="2"/>
        <v>0.82665977783518474</v>
      </c>
      <c r="AP15" t="str">
        <f>VLOOKUP($B15,'Miljövärden urval för publ'!$B$1:$H$450,7,FALSE)</f>
        <v>Ja</v>
      </c>
      <c r="AQ15" t="str">
        <f>VLOOKUP($B15,'Miljövärden urval för publ'!$B$1:$H$450,6,FALSE)</f>
        <v>Ja</v>
      </c>
      <c r="AU15">
        <f t="shared" si="3"/>
        <v>5.5E-2</v>
      </c>
      <c r="AV15">
        <f t="shared" si="4"/>
        <v>0</v>
      </c>
      <c r="AW15">
        <f t="shared" si="5"/>
        <v>0</v>
      </c>
      <c r="AX15">
        <f t="shared" si="6"/>
        <v>3.7389999999999999</v>
      </c>
      <c r="AZ15">
        <f t="shared" si="7"/>
        <v>0</v>
      </c>
      <c r="BA15">
        <f t="shared" si="8"/>
        <v>0</v>
      </c>
      <c r="BC15">
        <f t="shared" si="9"/>
        <v>3.7389999999999999</v>
      </c>
    </row>
    <row r="16" spans="1:55" ht="15" customHeight="1" x14ac:dyDescent="0.25">
      <c r="A16" t="s">
        <v>33</v>
      </c>
      <c r="B16" t="s">
        <v>35</v>
      </c>
      <c r="C16">
        <f>VLOOKUP($B16,'Tillförd energi'!$B$1:$AS$566,MATCH(C$1,'Tillförd energi'!$B$1:$AQ$1,0),FALSE)</f>
        <v>0</v>
      </c>
      <c r="D16">
        <f>VLOOKUP($B16,'Tillförd energi'!$B$1:$AS$566,MATCH(D$1,'Tillförd energi'!$B$1:$AQ$1,0),FALSE)</f>
        <v>0</v>
      </c>
      <c r="E16">
        <f>VLOOKUP($B16,'Tillförd energi'!$B$1:$AS$566,MATCH(E$1,'Tillförd energi'!$B$1:$AQ$1,0),FALSE)</f>
        <v>0</v>
      </c>
      <c r="F16">
        <f>VLOOKUP($B16,'Tillförd energi'!$B$1:$AS$566,MATCH(F$1,'Tillförd energi'!$B$1:$AQ$1,0),FALSE)</f>
        <v>0</v>
      </c>
      <c r="G16">
        <f>VLOOKUP($B16,'Tillförd energi'!$B$1:$AS$566,MATCH(G$1,'Tillförd energi'!$B$1:$AQ$1,0),FALSE)</f>
        <v>0</v>
      </c>
      <c r="H16">
        <f>VLOOKUP($B16,'Tillförd energi'!$B$1:$AS$566,MATCH(H$1,'Tillförd energi'!$B$1:$AQ$1,0),FALSE)</f>
        <v>0</v>
      </c>
      <c r="I16">
        <f>VLOOKUP($B16,'Tillförd energi'!$B$1:$AS$566,MATCH(I$1,'Tillförd energi'!$B$1:$AQ$1,0),FALSE)</f>
        <v>0</v>
      </c>
      <c r="J16">
        <f>VLOOKUP($B16,'Tillförd energi'!$B$1:$AS$566,MATCH(J$1,'Tillförd energi'!$B$1:$AQ$1,0),FALSE)</f>
        <v>0</v>
      </c>
      <c r="K16">
        <v>0</v>
      </c>
      <c r="L16">
        <f>VLOOKUP($B16,'Tillförd energi'!$B$1:$AS$566,MATCH(L$1,'Tillförd energi'!$B$1:$AQ$1,0),FALSE)</f>
        <v>0</v>
      </c>
      <c r="M16">
        <f>VLOOKUP($B16,'Tillförd energi'!$B$1:$AS$566,MATCH(M$1,'Tillförd energi'!$B$1:$AQ$1,0),FALSE)</f>
        <v>0</v>
      </c>
      <c r="N16">
        <f>VLOOKUP($B16,'Tillförd energi'!$B$1:$AS$566,MATCH(N$1,'Tillförd energi'!$B$1:$AQ$1,0),FALSE)</f>
        <v>0</v>
      </c>
      <c r="O16">
        <f>VLOOKUP($B16,'Tillförd energi'!$B$1:$AS$566,MATCH(O$1,'Tillförd energi'!$B$1:$AQ$1,0),FALSE)</f>
        <v>0</v>
      </c>
      <c r="P16">
        <f>VLOOKUP($B16,'Tillförd energi'!$B$1:$AS$566,MATCH(P$1,'Tillförd energi'!$B$1:$AQ$1,0),FALSE)</f>
        <v>0</v>
      </c>
      <c r="Q16">
        <f>VLOOKUP($B16,'Tillförd energi'!$B$1:$AS$566,MATCH(Q$1,'Tillförd energi'!$B$1:$AQ$1,0),FALSE)</f>
        <v>0</v>
      </c>
      <c r="R16">
        <f>VLOOKUP($B16,'Tillförd energi'!$B$1:$AS$566,MATCH(R$1,'Tillförd energi'!$B$1:$AQ$1,0),FALSE)</f>
        <v>2.097</v>
      </c>
      <c r="S16">
        <f>VLOOKUP($B16,'Tillförd energi'!$B$1:$AS$566,MATCH(S$1,'Tillförd energi'!$B$1:$AQ$1,0),FALSE)</f>
        <v>0</v>
      </c>
      <c r="T16">
        <f>VLOOKUP($B16,'Tillförd energi'!$B$1:$AS$566,MATCH(T$1,'Tillförd energi'!$B$1:$AQ$1,0),FALSE)</f>
        <v>0</v>
      </c>
      <c r="U16">
        <f>VLOOKUP($B16,'Tillförd energi'!$B$1:$AS$566,MATCH(U$1,'Tillförd energi'!$B$1:$AQ$1,0),FALSE)</f>
        <v>0</v>
      </c>
      <c r="V16">
        <f>VLOOKUP($B16,'Tillförd energi'!$B$1:$AS$566,MATCH(V$1,'Tillförd energi'!$B$1:$AQ$1,0),FALSE)</f>
        <v>0</v>
      </c>
      <c r="W16">
        <f>VLOOKUP($B16,'Tillförd energi'!$B$1:$AS$566,MATCH(W$1,'Tillförd energi'!$B$1:$AQ$1,0),FALSE)</f>
        <v>0</v>
      </c>
      <c r="X16">
        <f>VLOOKUP($B16,'Tillförd energi'!$B$1:$AS$566,MATCH(X$1,'Tillförd energi'!$B$1:$AQ$1,0),FALSE)</f>
        <v>0</v>
      </c>
      <c r="Y16">
        <f>VLOOKUP($B16,'Tillförd energi'!$B$1:$AS$566,MATCH(Y$1,'Tillförd energi'!$B$1:$AQ$1,0),FALSE)</f>
        <v>0</v>
      </c>
      <c r="Z16">
        <f>VLOOKUP($B16,'Tillförd energi'!$B$1:$AS$566,MATCH(Z$1,'Tillförd energi'!$B$1:$AQ$1,0),FALSE)</f>
        <v>0</v>
      </c>
      <c r="AA16">
        <f>VLOOKUP($B16,'Tillförd energi'!$B$1:$AS$566,MATCH(AA$1,'Tillförd energi'!$B$1:$AQ$1,0),FALSE)</f>
        <v>0</v>
      </c>
      <c r="AB16">
        <f>VLOOKUP($B16,'Tillförd energi'!$B$1:$AS$566,MATCH(AB$1,'Tillförd energi'!$B$1:$AQ$1,0),FALSE)</f>
        <v>0</v>
      </c>
      <c r="AC16">
        <f>VLOOKUP($B16,'Tillförd energi'!$B$1:$AS$566,MATCH(AC$1,'Tillförd energi'!$B$1:$AQ$1,0),FALSE)</f>
        <v>0</v>
      </c>
      <c r="AD16">
        <f>VLOOKUP($B16,'Tillförd energi'!$B$1:$AS$566,MATCH(AD$1,'Tillförd energi'!$B$1:$AQ$1,0),FALSE)</f>
        <v>0</v>
      </c>
      <c r="AE16">
        <f>VLOOKUP($B16,'Tillförd energi'!$B$1:$AS$566,MATCH(AE$1,'Tillförd energi'!$B$1:$AQ$1,0),FALSE)</f>
        <v>0</v>
      </c>
      <c r="AF16">
        <f>VLOOKUP($B16,'Tillförd energi'!$B$1:$AS$566,MATCH(AF$1,'Tillförd energi'!$B$1:$AQ$1,0),FALSE)</f>
        <v>1E-3</v>
      </c>
      <c r="AG16">
        <f>IFERROR(VLOOKUP(B16,Miljö!$B$1:$S$476,9,FALSE)/1,0)</f>
        <v>0</v>
      </c>
      <c r="AI16">
        <f t="shared" si="0"/>
        <v>2.0979999999999999</v>
      </c>
      <c r="AJ16">
        <f t="shared" si="1"/>
        <v>2.0979999999999999</v>
      </c>
      <c r="AK16">
        <f>IF(ISERROR(1/VLOOKUP($B16,Leveranser!$B$1:$S$500,MATCH("såld värme (gwh)",Leveranser!$B$1:$S$1,0),FALSE)),"",VLOOKUP($B16,Leveranser!$B$1:$S$500,MATCH("såld värme (gwh)",Leveranser!$B$1:$S$1,0),FALSE))</f>
        <v>1.8520000000000001</v>
      </c>
      <c r="AL16" s="22">
        <f>VLOOKUP($B16,Leveranser!$B$1:$Y$500,MATCH("Totalt såld fjärrvärme till andra fjärrvärmeföretag",Leveranser!$B$1:$AA$1,0),FALSE)</f>
        <v>0</v>
      </c>
      <c r="AM16" s="22">
        <f>IF(ISERROR(1/VLOOKUP($B16,Miljö!$B$1:$S$500,MATCH("Såld mängd produktionsspecifik fjärrvärme (GWh)",Miljö!$B$1:$R$1,0),FALSE)),0,VLOOKUP($B16,Miljö!$B$1:$S$500,MATCH("Såld mängd produktionsspecifik fjärrvärme (GWh)",Miljö!$B$1:$R$1,0),FALSE))</f>
        <v>0</v>
      </c>
      <c r="AN16" s="23">
        <f t="shared" si="2"/>
        <v>0.88274547187797914</v>
      </c>
      <c r="AP16" t="str">
        <f>VLOOKUP($B16,'Miljövärden urval för publ'!$B$1:$H$450,7,FALSE)</f>
        <v>Ja</v>
      </c>
      <c r="AQ16" t="str">
        <f>VLOOKUP($B16,'Miljövärden urval för publ'!$B$1:$H$450,6,FALSE)</f>
        <v>Nej</v>
      </c>
      <c r="AU16">
        <f t="shared" si="3"/>
        <v>1E-3</v>
      </c>
      <c r="AV16">
        <f t="shared" si="4"/>
        <v>0</v>
      </c>
      <c r="AW16">
        <f t="shared" si="5"/>
        <v>0</v>
      </c>
      <c r="AX16">
        <f t="shared" si="6"/>
        <v>2.097</v>
      </c>
      <c r="AZ16">
        <f t="shared" si="7"/>
        <v>0</v>
      </c>
      <c r="BA16">
        <f t="shared" si="8"/>
        <v>0</v>
      </c>
      <c r="BC16">
        <f t="shared" si="9"/>
        <v>2.097</v>
      </c>
    </row>
    <row r="17" spans="1:55" ht="15" customHeight="1" x14ac:dyDescent="0.25">
      <c r="A17" t="s">
        <v>33</v>
      </c>
      <c r="B17" t="s">
        <v>36</v>
      </c>
      <c r="C17">
        <f>VLOOKUP($B17,'Tillförd energi'!$B$1:$AS$566,MATCH(C$1,'Tillförd energi'!$B$1:$AQ$1,0),FALSE)</f>
        <v>0</v>
      </c>
      <c r="D17">
        <f>VLOOKUP($B17,'Tillförd energi'!$B$1:$AS$566,MATCH(D$1,'Tillförd energi'!$B$1:$AQ$1,0),FALSE)</f>
        <v>4.0000000000000001E-3</v>
      </c>
      <c r="E17">
        <f>VLOOKUP($B17,'Tillförd energi'!$B$1:$AS$566,MATCH(E$1,'Tillförd energi'!$B$1:$AQ$1,0),FALSE)</f>
        <v>0</v>
      </c>
      <c r="F17">
        <f>VLOOKUP($B17,'Tillförd energi'!$B$1:$AS$566,MATCH(F$1,'Tillförd energi'!$B$1:$AQ$1,0),FALSE)</f>
        <v>0</v>
      </c>
      <c r="G17">
        <f>VLOOKUP($B17,'Tillförd energi'!$B$1:$AS$566,MATCH(G$1,'Tillförd energi'!$B$1:$AQ$1,0),FALSE)</f>
        <v>1.48</v>
      </c>
      <c r="H17">
        <f>VLOOKUP($B17,'Tillförd energi'!$B$1:$AS$566,MATCH(H$1,'Tillförd energi'!$B$1:$AQ$1,0),FALSE)</f>
        <v>0</v>
      </c>
      <c r="I17">
        <f>VLOOKUP($B17,'Tillförd energi'!$B$1:$AS$566,MATCH(I$1,'Tillförd energi'!$B$1:$AQ$1,0),FALSE)</f>
        <v>0</v>
      </c>
      <c r="J17">
        <f>VLOOKUP($B17,'Tillförd energi'!$B$1:$AS$566,MATCH(J$1,'Tillförd energi'!$B$1:$AQ$1,0),FALSE)</f>
        <v>0</v>
      </c>
      <c r="K17">
        <v>0</v>
      </c>
      <c r="L17">
        <f>VLOOKUP($B17,'Tillförd energi'!$B$1:$AS$566,MATCH(L$1,'Tillförd energi'!$B$1:$AQ$1,0),FALSE)</f>
        <v>0</v>
      </c>
      <c r="M17">
        <f>VLOOKUP($B17,'Tillförd energi'!$B$1:$AS$566,MATCH(M$1,'Tillförd energi'!$B$1:$AQ$1,0),FALSE)</f>
        <v>0</v>
      </c>
      <c r="N17">
        <f>VLOOKUP($B17,'Tillförd energi'!$B$1:$AS$566,MATCH(N$1,'Tillförd energi'!$B$1:$AQ$1,0),FALSE)</f>
        <v>0</v>
      </c>
      <c r="O17">
        <f>VLOOKUP($B17,'Tillförd energi'!$B$1:$AS$566,MATCH(O$1,'Tillförd energi'!$B$1:$AQ$1,0),FALSE)</f>
        <v>0</v>
      </c>
      <c r="P17">
        <f>VLOOKUP($B17,'Tillförd energi'!$B$1:$AS$566,MATCH(P$1,'Tillförd energi'!$B$1:$AQ$1,0),FALSE)</f>
        <v>6.5279999999999996</v>
      </c>
      <c r="Q17">
        <f>VLOOKUP($B17,'Tillförd energi'!$B$1:$AS$566,MATCH(Q$1,'Tillförd energi'!$B$1:$AQ$1,0),FALSE)</f>
        <v>0</v>
      </c>
      <c r="R17">
        <f>VLOOKUP($B17,'Tillförd energi'!$B$1:$AS$566,MATCH(R$1,'Tillförd energi'!$B$1:$AQ$1,0),FALSE)</f>
        <v>0</v>
      </c>
      <c r="S17">
        <f>VLOOKUP($B17,'Tillförd energi'!$B$1:$AS$566,MATCH(S$1,'Tillförd energi'!$B$1:$AQ$1,0),FALSE)</f>
        <v>0</v>
      </c>
      <c r="T17">
        <f>VLOOKUP($B17,'Tillförd energi'!$B$1:$AS$566,MATCH(T$1,'Tillförd energi'!$B$1:$AQ$1,0),FALSE)</f>
        <v>0</v>
      </c>
      <c r="U17">
        <f>VLOOKUP($B17,'Tillförd energi'!$B$1:$AS$566,MATCH(U$1,'Tillförd energi'!$B$1:$AQ$1,0),FALSE)</f>
        <v>0</v>
      </c>
      <c r="V17">
        <f>VLOOKUP($B17,'Tillförd energi'!$B$1:$AS$566,MATCH(V$1,'Tillförd energi'!$B$1:$AQ$1,0),FALSE)</f>
        <v>0</v>
      </c>
      <c r="W17">
        <f>VLOOKUP($B17,'Tillförd energi'!$B$1:$AS$566,MATCH(W$1,'Tillförd energi'!$B$1:$AQ$1,0),FALSE)</f>
        <v>0</v>
      </c>
      <c r="X17">
        <f>VLOOKUP($B17,'Tillförd energi'!$B$1:$AS$566,MATCH(X$1,'Tillförd energi'!$B$1:$AQ$1,0),FALSE)</f>
        <v>0</v>
      </c>
      <c r="Y17">
        <f>VLOOKUP($B17,'Tillförd energi'!$B$1:$AS$566,MATCH(Y$1,'Tillförd energi'!$B$1:$AQ$1,0),FALSE)</f>
        <v>0</v>
      </c>
      <c r="Z17">
        <f>VLOOKUP($B17,'Tillförd energi'!$B$1:$AS$566,MATCH(Z$1,'Tillförd energi'!$B$1:$AQ$1,0),FALSE)</f>
        <v>0</v>
      </c>
      <c r="AA17">
        <f>VLOOKUP($B17,'Tillförd energi'!$B$1:$AS$566,MATCH(AA$1,'Tillförd energi'!$B$1:$AQ$1,0),FALSE)</f>
        <v>0</v>
      </c>
      <c r="AB17">
        <f>VLOOKUP($B17,'Tillförd energi'!$B$1:$AS$566,MATCH(AB$1,'Tillförd energi'!$B$1:$AQ$1,0),FALSE)</f>
        <v>0</v>
      </c>
      <c r="AC17">
        <f>VLOOKUP($B17,'Tillförd energi'!$B$1:$AS$566,MATCH(AC$1,'Tillförd energi'!$B$1:$AQ$1,0),FALSE)</f>
        <v>0</v>
      </c>
      <c r="AD17">
        <f>VLOOKUP($B17,'Tillförd energi'!$B$1:$AS$566,MATCH(AD$1,'Tillförd energi'!$B$1:$AQ$1,0),FALSE)</f>
        <v>0</v>
      </c>
      <c r="AE17">
        <f>VLOOKUP($B17,'Tillförd energi'!$B$1:$AS$566,MATCH(AE$1,'Tillförd energi'!$B$1:$AQ$1,0),FALSE)</f>
        <v>0</v>
      </c>
      <c r="AF17">
        <f>VLOOKUP($B17,'Tillförd energi'!$B$1:$AS$566,MATCH(AF$1,'Tillförd energi'!$B$1:$AQ$1,0),FALSE)</f>
        <v>1E-3</v>
      </c>
      <c r="AG17">
        <f>IFERROR(VLOOKUP(B17,Miljö!$B$1:$S$476,9,FALSE)/1,0)</f>
        <v>0</v>
      </c>
      <c r="AI17">
        <f t="shared" si="0"/>
        <v>8.0129999999999999</v>
      </c>
      <c r="AJ17">
        <f t="shared" si="1"/>
        <v>8.0129999999999999</v>
      </c>
      <c r="AK17">
        <f>IF(ISERROR(1/VLOOKUP($B17,Leveranser!$B$1:$S$500,MATCH("såld värme (gwh)",Leveranser!$B$1:$S$1,0),FALSE)),"",VLOOKUP($B17,Leveranser!$B$1:$S$500,MATCH("såld värme (gwh)",Leveranser!$B$1:$S$1,0),FALSE))</f>
        <v>7.3579999999999997</v>
      </c>
      <c r="AL17" s="22">
        <f>VLOOKUP($B17,Leveranser!$B$1:$Y$500,MATCH("Totalt såld fjärrvärme till andra fjärrvärmeföretag",Leveranser!$B$1:$AA$1,0),FALSE)</f>
        <v>0</v>
      </c>
      <c r="AM17" s="22">
        <f>IF(ISERROR(1/VLOOKUP($B17,Miljö!$B$1:$S$500,MATCH("Såld mängd produktionsspecifik fjärrvärme (GWh)",Miljö!$B$1:$R$1,0),FALSE)),0,VLOOKUP($B17,Miljö!$B$1:$S$500,MATCH("Såld mängd produktionsspecifik fjärrvärme (GWh)",Miljö!$B$1:$R$1,0),FALSE))</f>
        <v>0</v>
      </c>
      <c r="AN17" s="23">
        <f t="shared" si="2"/>
        <v>0.91825783102458503</v>
      </c>
      <c r="AP17" t="str">
        <f>VLOOKUP($B17,'Miljövärden urval för publ'!$B$1:$H$450,7,FALSE)</f>
        <v>Ja</v>
      </c>
      <c r="AQ17" t="str">
        <f>VLOOKUP($B17,'Miljövärden urval för publ'!$B$1:$H$450,6,FALSE)</f>
        <v>Ja</v>
      </c>
      <c r="AU17">
        <f t="shared" si="3"/>
        <v>1E-3</v>
      </c>
      <c r="AV17">
        <f t="shared" si="4"/>
        <v>0</v>
      </c>
      <c r="AW17">
        <f t="shared" si="5"/>
        <v>6.5279999999999996</v>
      </c>
      <c r="AX17">
        <f t="shared" si="6"/>
        <v>0</v>
      </c>
      <c r="AZ17">
        <f t="shared" si="7"/>
        <v>0</v>
      </c>
      <c r="BA17">
        <f t="shared" si="8"/>
        <v>0</v>
      </c>
      <c r="BC17">
        <f t="shared" si="9"/>
        <v>6.5279999999999996</v>
      </c>
    </row>
    <row r="18" spans="1:55" ht="15" customHeight="1" x14ac:dyDescent="0.25">
      <c r="A18" t="s">
        <v>33</v>
      </c>
      <c r="B18" t="s">
        <v>37</v>
      </c>
      <c r="C18">
        <f>VLOOKUP($B18,'Tillförd energi'!$B$1:$AS$566,MATCH(C$1,'Tillförd energi'!$B$1:$AQ$1,0),FALSE)</f>
        <v>0</v>
      </c>
      <c r="D18">
        <f>VLOOKUP($B18,'Tillförd energi'!$B$1:$AS$566,MATCH(D$1,'Tillförd energi'!$B$1:$AQ$1,0),FALSE)</f>
        <v>0.184</v>
      </c>
      <c r="E18">
        <f>VLOOKUP($B18,'Tillförd energi'!$B$1:$AS$566,MATCH(E$1,'Tillförd energi'!$B$1:$AQ$1,0),FALSE)</f>
        <v>0</v>
      </c>
      <c r="F18">
        <f>VLOOKUP($B18,'Tillförd energi'!$B$1:$AS$566,MATCH(F$1,'Tillförd energi'!$B$1:$AQ$1,0),FALSE)</f>
        <v>0</v>
      </c>
      <c r="G18">
        <f>VLOOKUP($B18,'Tillförd energi'!$B$1:$AS$566,MATCH(G$1,'Tillförd energi'!$B$1:$AQ$1,0),FALSE)</f>
        <v>0</v>
      </c>
      <c r="H18">
        <f>VLOOKUP($B18,'Tillförd energi'!$B$1:$AS$566,MATCH(H$1,'Tillförd energi'!$B$1:$AQ$1,0),FALSE)</f>
        <v>0</v>
      </c>
      <c r="I18">
        <f>VLOOKUP($B18,'Tillförd energi'!$B$1:$AS$566,MATCH(I$1,'Tillförd energi'!$B$1:$AQ$1,0),FALSE)</f>
        <v>0</v>
      </c>
      <c r="J18">
        <f>VLOOKUP($B18,'Tillförd energi'!$B$1:$AS$566,MATCH(J$1,'Tillförd energi'!$B$1:$AQ$1,0),FALSE)</f>
        <v>0</v>
      </c>
      <c r="K18">
        <v>0</v>
      </c>
      <c r="L18">
        <f>VLOOKUP($B18,'Tillförd energi'!$B$1:$AS$566,MATCH(L$1,'Tillförd energi'!$B$1:$AQ$1,0),FALSE)</f>
        <v>0</v>
      </c>
      <c r="M18">
        <f>VLOOKUP($B18,'Tillförd energi'!$B$1:$AS$566,MATCH(M$1,'Tillförd energi'!$B$1:$AQ$1,0),FALSE)</f>
        <v>0</v>
      </c>
      <c r="N18">
        <f>VLOOKUP($B18,'Tillförd energi'!$B$1:$AS$566,MATCH(N$1,'Tillförd energi'!$B$1:$AQ$1,0),FALSE)</f>
        <v>0</v>
      </c>
      <c r="O18">
        <f>VLOOKUP($B18,'Tillförd energi'!$B$1:$AS$566,MATCH(O$1,'Tillförd energi'!$B$1:$AQ$1,0),FALSE)</f>
        <v>0</v>
      </c>
      <c r="P18">
        <f>VLOOKUP($B18,'Tillförd energi'!$B$1:$AS$566,MATCH(P$1,'Tillförd energi'!$B$1:$AQ$1,0),FALSE)</f>
        <v>0</v>
      </c>
      <c r="Q18">
        <f>VLOOKUP($B18,'Tillförd energi'!$B$1:$AS$566,MATCH(Q$1,'Tillförd energi'!$B$1:$AQ$1,0),FALSE)</f>
        <v>0</v>
      </c>
      <c r="R18">
        <f>VLOOKUP($B18,'Tillförd energi'!$B$1:$AS$566,MATCH(R$1,'Tillförd energi'!$B$1:$AQ$1,0),FALSE)</f>
        <v>3.9940000000000002</v>
      </c>
      <c r="S18">
        <f>VLOOKUP($B18,'Tillförd energi'!$B$1:$AS$566,MATCH(S$1,'Tillförd energi'!$B$1:$AQ$1,0),FALSE)</f>
        <v>0</v>
      </c>
      <c r="T18">
        <f>VLOOKUP($B18,'Tillförd energi'!$B$1:$AS$566,MATCH(T$1,'Tillförd energi'!$B$1:$AQ$1,0),FALSE)</f>
        <v>0</v>
      </c>
      <c r="U18">
        <f>VLOOKUP($B18,'Tillförd energi'!$B$1:$AS$566,MATCH(U$1,'Tillförd energi'!$B$1:$AQ$1,0),FALSE)</f>
        <v>0</v>
      </c>
      <c r="V18">
        <f>VLOOKUP($B18,'Tillförd energi'!$B$1:$AS$566,MATCH(V$1,'Tillförd energi'!$B$1:$AQ$1,0),FALSE)</f>
        <v>0</v>
      </c>
      <c r="W18">
        <f>VLOOKUP($B18,'Tillförd energi'!$B$1:$AS$566,MATCH(W$1,'Tillförd energi'!$B$1:$AQ$1,0),FALSE)</f>
        <v>0</v>
      </c>
      <c r="X18">
        <f>VLOOKUP($B18,'Tillförd energi'!$B$1:$AS$566,MATCH(X$1,'Tillförd energi'!$B$1:$AQ$1,0),FALSE)</f>
        <v>0</v>
      </c>
      <c r="Y18">
        <f>VLOOKUP($B18,'Tillförd energi'!$B$1:$AS$566,MATCH(Y$1,'Tillförd energi'!$B$1:$AQ$1,0),FALSE)</f>
        <v>0</v>
      </c>
      <c r="Z18">
        <f>VLOOKUP($B18,'Tillförd energi'!$B$1:$AS$566,MATCH(Z$1,'Tillförd energi'!$B$1:$AQ$1,0),FALSE)</f>
        <v>0</v>
      </c>
      <c r="AA18">
        <f>VLOOKUP($B18,'Tillförd energi'!$B$1:$AS$566,MATCH(AA$1,'Tillförd energi'!$B$1:$AQ$1,0),FALSE)</f>
        <v>0</v>
      </c>
      <c r="AB18">
        <f>VLOOKUP($B18,'Tillförd energi'!$B$1:$AS$566,MATCH(AB$1,'Tillförd energi'!$B$1:$AQ$1,0),FALSE)</f>
        <v>0</v>
      </c>
      <c r="AC18">
        <f>VLOOKUP($B18,'Tillförd energi'!$B$1:$AS$566,MATCH(AC$1,'Tillförd energi'!$B$1:$AQ$1,0),FALSE)</f>
        <v>0</v>
      </c>
      <c r="AD18">
        <f>VLOOKUP($B18,'Tillförd energi'!$B$1:$AS$566,MATCH(AD$1,'Tillförd energi'!$B$1:$AQ$1,0),FALSE)</f>
        <v>0</v>
      </c>
      <c r="AE18">
        <f>VLOOKUP($B18,'Tillförd energi'!$B$1:$AS$566,MATCH(AE$1,'Tillförd energi'!$B$1:$AQ$1,0),FALSE)</f>
        <v>0</v>
      </c>
      <c r="AF18">
        <f>VLOOKUP($B18,'Tillförd energi'!$B$1:$AS$566,MATCH(AF$1,'Tillförd energi'!$B$1:$AQ$1,0),FALSE)</f>
        <v>6.8000000000000005E-2</v>
      </c>
      <c r="AG18">
        <f>IFERROR(VLOOKUP(B18,Miljö!$B$1:$S$476,9,FALSE)/1,0)</f>
        <v>0</v>
      </c>
      <c r="AI18">
        <f t="shared" si="0"/>
        <v>4.2459999999999996</v>
      </c>
      <c r="AJ18">
        <f t="shared" si="1"/>
        <v>4.2459999999999996</v>
      </c>
      <c r="AK18">
        <f>IF(ISERROR(1/VLOOKUP($B18,Leveranser!$B$1:$S$500,MATCH("såld värme (gwh)",Leveranser!$B$1:$S$1,0),FALSE)),"",VLOOKUP($B18,Leveranser!$B$1:$S$500,MATCH("såld värme (gwh)",Leveranser!$B$1:$S$1,0),FALSE))</f>
        <v>3.42</v>
      </c>
      <c r="AL18" s="22">
        <f>VLOOKUP($B18,Leveranser!$B$1:$Y$500,MATCH("Totalt såld fjärrvärme till andra fjärrvärmeföretag",Leveranser!$B$1:$AA$1,0),FALSE)</f>
        <v>0</v>
      </c>
      <c r="AM18" s="22">
        <f>IF(ISERROR(1/VLOOKUP($B18,Miljö!$B$1:$S$500,MATCH("Såld mängd produktionsspecifik fjärrvärme (GWh)",Miljö!$B$1:$R$1,0),FALSE)),0,VLOOKUP($B18,Miljö!$B$1:$S$500,MATCH("Såld mängd produktionsspecifik fjärrvärme (GWh)",Miljö!$B$1:$R$1,0),FALSE))</f>
        <v>0</v>
      </c>
      <c r="AN18" s="23">
        <f t="shared" si="2"/>
        <v>0.80546396608572779</v>
      </c>
      <c r="AP18" t="str">
        <f>VLOOKUP($B18,'Miljövärden urval för publ'!$B$1:$H$450,7,FALSE)</f>
        <v>Ja</v>
      </c>
      <c r="AQ18" t="str">
        <f>VLOOKUP($B18,'Miljövärden urval för publ'!$B$1:$H$450,6,FALSE)</f>
        <v>Ja</v>
      </c>
      <c r="AU18">
        <f t="shared" si="3"/>
        <v>6.8000000000000005E-2</v>
      </c>
      <c r="AV18">
        <f t="shared" si="4"/>
        <v>0</v>
      </c>
      <c r="AW18">
        <f t="shared" si="5"/>
        <v>0</v>
      </c>
      <c r="AX18">
        <f t="shared" si="6"/>
        <v>3.9940000000000002</v>
      </c>
      <c r="AZ18">
        <f t="shared" si="7"/>
        <v>0</v>
      </c>
      <c r="BA18">
        <f t="shared" si="8"/>
        <v>0</v>
      </c>
      <c r="BC18">
        <f t="shared" si="9"/>
        <v>3.9940000000000002</v>
      </c>
    </row>
    <row r="19" spans="1:55" ht="15" customHeight="1" x14ac:dyDescent="0.25">
      <c r="A19" t="s">
        <v>33</v>
      </c>
      <c r="B19" t="s">
        <v>38</v>
      </c>
      <c r="C19">
        <f>VLOOKUP($B19,'Tillförd energi'!$B$1:$AS$566,MATCH(C$1,'Tillförd energi'!$B$1:$AQ$1,0),FALSE)</f>
        <v>0</v>
      </c>
      <c r="D19">
        <f>VLOOKUP($B19,'Tillförd energi'!$B$1:$AS$566,MATCH(D$1,'Tillförd energi'!$B$1:$AQ$1,0),FALSE)</f>
        <v>0.13</v>
      </c>
      <c r="E19">
        <f>VLOOKUP($B19,'Tillförd energi'!$B$1:$AS$566,MATCH(E$1,'Tillförd energi'!$B$1:$AQ$1,0),FALSE)</f>
        <v>0</v>
      </c>
      <c r="F19">
        <f>VLOOKUP($B19,'Tillförd energi'!$B$1:$AS$566,MATCH(F$1,'Tillförd energi'!$B$1:$AQ$1,0),FALSE)</f>
        <v>0</v>
      </c>
      <c r="G19">
        <f>VLOOKUP($B19,'Tillförd energi'!$B$1:$AS$566,MATCH(G$1,'Tillförd energi'!$B$1:$AQ$1,0),FALSE)</f>
        <v>0</v>
      </c>
      <c r="H19">
        <f>VLOOKUP($B19,'Tillförd energi'!$B$1:$AS$566,MATCH(H$1,'Tillförd energi'!$B$1:$AQ$1,0),FALSE)</f>
        <v>0</v>
      </c>
      <c r="I19">
        <f>VLOOKUP($B19,'Tillförd energi'!$B$1:$AS$566,MATCH(I$1,'Tillförd energi'!$B$1:$AQ$1,0),FALSE)</f>
        <v>0</v>
      </c>
      <c r="J19">
        <f>VLOOKUP($B19,'Tillförd energi'!$B$1:$AS$566,MATCH(J$1,'Tillförd energi'!$B$1:$AQ$1,0),FALSE)</f>
        <v>0</v>
      </c>
      <c r="K19">
        <v>0</v>
      </c>
      <c r="L19">
        <f>VLOOKUP($B19,'Tillförd energi'!$B$1:$AS$566,MATCH(L$1,'Tillförd energi'!$B$1:$AQ$1,0),FALSE)</f>
        <v>0</v>
      </c>
      <c r="M19">
        <f>VLOOKUP($B19,'Tillförd energi'!$B$1:$AS$566,MATCH(M$1,'Tillförd energi'!$B$1:$AQ$1,0),FALSE)</f>
        <v>0</v>
      </c>
      <c r="N19">
        <f>VLOOKUP($B19,'Tillförd energi'!$B$1:$AS$566,MATCH(N$1,'Tillförd energi'!$B$1:$AQ$1,0),FALSE)</f>
        <v>0</v>
      </c>
      <c r="O19">
        <f>VLOOKUP($B19,'Tillförd energi'!$B$1:$AS$566,MATCH(O$1,'Tillförd energi'!$B$1:$AQ$1,0),FALSE)</f>
        <v>0</v>
      </c>
      <c r="P19">
        <f>VLOOKUP($B19,'Tillförd energi'!$B$1:$AS$566,MATCH(P$1,'Tillförd energi'!$B$1:$AQ$1,0),FALSE)</f>
        <v>0</v>
      </c>
      <c r="Q19">
        <f>VLOOKUP($B19,'Tillförd energi'!$B$1:$AS$566,MATCH(Q$1,'Tillförd energi'!$B$1:$AQ$1,0),FALSE)</f>
        <v>0</v>
      </c>
      <c r="R19">
        <f>VLOOKUP($B19,'Tillförd energi'!$B$1:$AS$566,MATCH(R$1,'Tillförd energi'!$B$1:$AQ$1,0),FALSE)</f>
        <v>3.758</v>
      </c>
      <c r="S19">
        <f>VLOOKUP($B19,'Tillförd energi'!$B$1:$AS$566,MATCH(S$1,'Tillförd energi'!$B$1:$AQ$1,0),FALSE)</f>
        <v>0</v>
      </c>
      <c r="T19">
        <f>VLOOKUP($B19,'Tillförd energi'!$B$1:$AS$566,MATCH(T$1,'Tillförd energi'!$B$1:$AQ$1,0),FALSE)</f>
        <v>0</v>
      </c>
      <c r="U19">
        <f>VLOOKUP($B19,'Tillförd energi'!$B$1:$AS$566,MATCH(U$1,'Tillförd energi'!$B$1:$AQ$1,0),FALSE)</f>
        <v>0</v>
      </c>
      <c r="V19">
        <f>VLOOKUP($B19,'Tillförd energi'!$B$1:$AS$566,MATCH(V$1,'Tillförd energi'!$B$1:$AQ$1,0),FALSE)</f>
        <v>0</v>
      </c>
      <c r="W19">
        <f>VLOOKUP($B19,'Tillförd energi'!$B$1:$AS$566,MATCH(W$1,'Tillförd energi'!$B$1:$AQ$1,0),FALSE)</f>
        <v>0</v>
      </c>
      <c r="X19">
        <f>VLOOKUP($B19,'Tillförd energi'!$B$1:$AS$566,MATCH(X$1,'Tillförd energi'!$B$1:$AQ$1,0),FALSE)</f>
        <v>0</v>
      </c>
      <c r="Y19">
        <f>VLOOKUP($B19,'Tillförd energi'!$B$1:$AS$566,MATCH(Y$1,'Tillförd energi'!$B$1:$AQ$1,0),FALSE)</f>
        <v>0</v>
      </c>
      <c r="Z19">
        <f>VLOOKUP($B19,'Tillförd energi'!$B$1:$AS$566,MATCH(Z$1,'Tillförd energi'!$B$1:$AQ$1,0),FALSE)</f>
        <v>0</v>
      </c>
      <c r="AA19">
        <f>VLOOKUP($B19,'Tillförd energi'!$B$1:$AS$566,MATCH(AA$1,'Tillförd energi'!$B$1:$AQ$1,0),FALSE)</f>
        <v>0</v>
      </c>
      <c r="AB19">
        <f>VLOOKUP($B19,'Tillförd energi'!$B$1:$AS$566,MATCH(AB$1,'Tillförd energi'!$B$1:$AQ$1,0),FALSE)</f>
        <v>0</v>
      </c>
      <c r="AC19">
        <f>VLOOKUP($B19,'Tillförd energi'!$B$1:$AS$566,MATCH(AC$1,'Tillförd energi'!$B$1:$AQ$1,0),FALSE)</f>
        <v>0</v>
      </c>
      <c r="AD19">
        <f>VLOOKUP($B19,'Tillförd energi'!$B$1:$AS$566,MATCH(AD$1,'Tillförd energi'!$B$1:$AQ$1,0),FALSE)</f>
        <v>0</v>
      </c>
      <c r="AE19">
        <f>VLOOKUP($B19,'Tillförd energi'!$B$1:$AS$566,MATCH(AE$1,'Tillförd energi'!$B$1:$AQ$1,0),FALSE)</f>
        <v>0</v>
      </c>
      <c r="AF19">
        <f>VLOOKUP($B19,'Tillförd energi'!$B$1:$AS$566,MATCH(AF$1,'Tillförd energi'!$B$1:$AQ$1,0),FALSE)</f>
        <v>0.01</v>
      </c>
      <c r="AG19">
        <f>IFERROR(VLOOKUP(B19,Miljö!$B$1:$S$476,9,FALSE)/1,0)</f>
        <v>0</v>
      </c>
      <c r="AI19">
        <f t="shared" si="0"/>
        <v>3.8979999999999997</v>
      </c>
      <c r="AJ19">
        <f t="shared" si="1"/>
        <v>3.8979999999999997</v>
      </c>
      <c r="AK19">
        <f>IF(ISERROR(1/VLOOKUP($B19,Leveranser!$B$1:$S$500,MATCH("såld värme (gwh)",Leveranser!$B$1:$S$1,0),FALSE)),"",VLOOKUP($B19,Leveranser!$B$1:$S$500,MATCH("såld värme (gwh)",Leveranser!$B$1:$S$1,0),FALSE))</f>
        <v>3.2280000000000002</v>
      </c>
      <c r="AL19" s="22">
        <f>VLOOKUP($B19,Leveranser!$B$1:$Y$500,MATCH("Totalt såld fjärrvärme till andra fjärrvärmeföretag",Leveranser!$B$1:$AA$1,0),FALSE)</f>
        <v>0</v>
      </c>
      <c r="AM19" s="22">
        <f>IF(ISERROR(1/VLOOKUP($B19,Miljö!$B$1:$S$500,MATCH("Såld mängd produktionsspecifik fjärrvärme (GWh)",Miljö!$B$1:$R$1,0),FALSE)),0,VLOOKUP($B19,Miljö!$B$1:$S$500,MATCH("Såld mängd produktionsspecifik fjärrvärme (GWh)",Miljö!$B$1:$R$1,0),FALSE))</f>
        <v>0</v>
      </c>
      <c r="AN19" s="23">
        <f t="shared" si="2"/>
        <v>0.82811698306824022</v>
      </c>
      <c r="AP19" t="str">
        <f>VLOOKUP($B19,'Miljövärden urval för publ'!$B$1:$H$450,7,FALSE)</f>
        <v>Ja</v>
      </c>
      <c r="AQ19" t="str">
        <f>VLOOKUP($B19,'Miljövärden urval för publ'!$B$1:$H$450,6,FALSE)</f>
        <v>Nej</v>
      </c>
      <c r="AU19">
        <f t="shared" si="3"/>
        <v>0.01</v>
      </c>
      <c r="AV19">
        <f t="shared" si="4"/>
        <v>0</v>
      </c>
      <c r="AW19">
        <f t="shared" si="5"/>
        <v>0</v>
      </c>
      <c r="AX19">
        <f t="shared" si="6"/>
        <v>3.758</v>
      </c>
      <c r="AZ19">
        <f t="shared" si="7"/>
        <v>0</v>
      </c>
      <c r="BA19">
        <f t="shared" si="8"/>
        <v>0</v>
      </c>
      <c r="BC19">
        <f t="shared" si="9"/>
        <v>3.758</v>
      </c>
    </row>
    <row r="20" spans="1:55" ht="15" customHeight="1" x14ac:dyDescent="0.25">
      <c r="A20" t="s">
        <v>33</v>
      </c>
      <c r="B20" t="s">
        <v>39</v>
      </c>
      <c r="C20">
        <f>VLOOKUP($B20,'Tillförd energi'!$B$1:$AS$566,MATCH(C$1,'Tillförd energi'!$B$1:$AQ$1,0),FALSE)</f>
        <v>0</v>
      </c>
      <c r="D20">
        <f>VLOOKUP($B20,'Tillförd energi'!$B$1:$AS$566,MATCH(D$1,'Tillförd energi'!$B$1:$AQ$1,0),FALSE)</f>
        <v>1.637</v>
      </c>
      <c r="E20">
        <f>VLOOKUP($B20,'Tillförd energi'!$B$1:$AS$566,MATCH(E$1,'Tillförd energi'!$B$1:$AQ$1,0),FALSE)</f>
        <v>0</v>
      </c>
      <c r="F20">
        <f>VLOOKUP($B20,'Tillförd energi'!$B$1:$AS$566,MATCH(F$1,'Tillförd energi'!$B$1:$AQ$1,0),FALSE)</f>
        <v>0</v>
      </c>
      <c r="G20">
        <f>VLOOKUP($B20,'Tillförd energi'!$B$1:$AS$566,MATCH(G$1,'Tillförd energi'!$B$1:$AQ$1,0),FALSE)</f>
        <v>0</v>
      </c>
      <c r="H20">
        <f>VLOOKUP($B20,'Tillförd energi'!$B$1:$AS$566,MATCH(H$1,'Tillförd energi'!$B$1:$AQ$1,0),FALSE)</f>
        <v>0</v>
      </c>
      <c r="I20">
        <f>VLOOKUP($B20,'Tillförd energi'!$B$1:$AS$566,MATCH(I$1,'Tillförd energi'!$B$1:$AQ$1,0),FALSE)</f>
        <v>0</v>
      </c>
      <c r="J20">
        <f>VLOOKUP($B20,'Tillförd energi'!$B$1:$AS$566,MATCH(J$1,'Tillförd energi'!$B$1:$AQ$1,0),FALSE)</f>
        <v>0</v>
      </c>
      <c r="K20">
        <v>0</v>
      </c>
      <c r="L20">
        <f>VLOOKUP($B20,'Tillförd energi'!$B$1:$AS$566,MATCH(L$1,'Tillförd energi'!$B$1:$AQ$1,0),FALSE)</f>
        <v>0</v>
      </c>
      <c r="M20">
        <f>VLOOKUP($B20,'Tillförd energi'!$B$1:$AS$566,MATCH(M$1,'Tillförd energi'!$B$1:$AQ$1,0),FALSE)</f>
        <v>0</v>
      </c>
      <c r="N20">
        <f>VLOOKUP($B20,'Tillförd energi'!$B$1:$AS$566,MATCH(N$1,'Tillförd energi'!$B$1:$AQ$1,0),FALSE)</f>
        <v>0</v>
      </c>
      <c r="O20">
        <f>VLOOKUP($B20,'Tillförd energi'!$B$1:$AS$566,MATCH(O$1,'Tillförd energi'!$B$1:$AQ$1,0),FALSE)</f>
        <v>0</v>
      </c>
      <c r="P20">
        <f>VLOOKUP($B20,'Tillförd energi'!$B$1:$AS$566,MATCH(P$1,'Tillförd energi'!$B$1:$AQ$1,0),FALSE)</f>
        <v>29.706</v>
      </c>
      <c r="Q20">
        <f>VLOOKUP($B20,'Tillförd energi'!$B$1:$AS$566,MATCH(Q$1,'Tillförd energi'!$B$1:$AQ$1,0),FALSE)</f>
        <v>0</v>
      </c>
      <c r="R20">
        <f>VLOOKUP($B20,'Tillförd energi'!$B$1:$AS$566,MATCH(R$1,'Tillförd energi'!$B$1:$AQ$1,0),FALSE)</f>
        <v>1.0860000000000001</v>
      </c>
      <c r="S20">
        <f>VLOOKUP($B20,'Tillförd energi'!$B$1:$AS$566,MATCH(S$1,'Tillförd energi'!$B$1:$AQ$1,0),FALSE)</f>
        <v>0</v>
      </c>
      <c r="T20">
        <f>VLOOKUP($B20,'Tillförd energi'!$B$1:$AS$566,MATCH(T$1,'Tillförd energi'!$B$1:$AQ$1,0),FALSE)</f>
        <v>0</v>
      </c>
      <c r="U20">
        <f>VLOOKUP($B20,'Tillförd energi'!$B$1:$AS$566,MATCH(U$1,'Tillförd energi'!$B$1:$AQ$1,0),FALSE)</f>
        <v>0</v>
      </c>
      <c r="V20">
        <f>VLOOKUP($B20,'Tillförd energi'!$B$1:$AS$566,MATCH(V$1,'Tillförd energi'!$B$1:$AQ$1,0),FALSE)</f>
        <v>0</v>
      </c>
      <c r="W20">
        <f>VLOOKUP($B20,'Tillförd energi'!$B$1:$AS$566,MATCH(W$1,'Tillförd energi'!$B$1:$AQ$1,0),FALSE)</f>
        <v>0</v>
      </c>
      <c r="X20">
        <f>VLOOKUP($B20,'Tillförd energi'!$B$1:$AS$566,MATCH(X$1,'Tillförd energi'!$B$1:$AQ$1,0),FALSE)</f>
        <v>0</v>
      </c>
      <c r="Y20">
        <f>VLOOKUP($B20,'Tillförd energi'!$B$1:$AS$566,MATCH(Y$1,'Tillförd energi'!$B$1:$AQ$1,0),FALSE)</f>
        <v>0</v>
      </c>
      <c r="Z20">
        <f>VLOOKUP($B20,'Tillförd energi'!$B$1:$AS$566,MATCH(Z$1,'Tillförd energi'!$B$1:$AQ$1,0),FALSE)</f>
        <v>0</v>
      </c>
      <c r="AA20">
        <f>VLOOKUP($B20,'Tillförd energi'!$B$1:$AS$566,MATCH(AA$1,'Tillförd energi'!$B$1:$AQ$1,0),FALSE)</f>
        <v>0</v>
      </c>
      <c r="AB20">
        <f>VLOOKUP($B20,'Tillförd energi'!$B$1:$AS$566,MATCH(AB$1,'Tillförd energi'!$B$1:$AQ$1,0),FALSE)</f>
        <v>0</v>
      </c>
      <c r="AC20">
        <f>VLOOKUP($B20,'Tillförd energi'!$B$1:$AS$566,MATCH(AC$1,'Tillförd energi'!$B$1:$AQ$1,0),FALSE)</f>
        <v>3.3210000000000002</v>
      </c>
      <c r="AD20">
        <f>VLOOKUP($B20,'Tillförd energi'!$B$1:$AS$566,MATCH(AD$1,'Tillförd energi'!$B$1:$AQ$1,0),FALSE)</f>
        <v>0</v>
      </c>
      <c r="AE20">
        <f>VLOOKUP($B20,'Tillförd energi'!$B$1:$AS$566,MATCH(AE$1,'Tillförd energi'!$B$1:$AQ$1,0),FALSE)</f>
        <v>0</v>
      </c>
      <c r="AF20">
        <f>VLOOKUP($B20,'Tillförd energi'!$B$1:$AS$566,MATCH(AF$1,'Tillförd energi'!$B$1:$AQ$1,0),FALSE)</f>
        <v>0.94499999999999995</v>
      </c>
      <c r="AG20">
        <f>IFERROR(VLOOKUP(B20,Miljö!$B$1:$S$476,9,FALSE)/1,0)</f>
        <v>0</v>
      </c>
      <c r="AI20">
        <f t="shared" si="0"/>
        <v>36.695</v>
      </c>
      <c r="AJ20">
        <f t="shared" si="1"/>
        <v>36.695</v>
      </c>
      <c r="AK20">
        <f>IF(ISERROR(1/VLOOKUP($B20,Leveranser!$B$1:$S$500,MATCH("såld värme (gwh)",Leveranser!$B$1:$S$1,0),FALSE)),"",VLOOKUP($B20,Leveranser!$B$1:$S$500,MATCH("såld värme (gwh)",Leveranser!$B$1:$S$1,0),FALSE))</f>
        <v>21.513999999999999</v>
      </c>
      <c r="AL20" s="22">
        <f>VLOOKUP($B20,Leveranser!$B$1:$Y$500,MATCH("Totalt såld fjärrvärme till andra fjärrvärmeföretag",Leveranser!$B$1:$AA$1,0),FALSE)</f>
        <v>0</v>
      </c>
      <c r="AM20" s="22">
        <f>IF(ISERROR(1/VLOOKUP($B20,Miljö!$B$1:$S$500,MATCH("Såld mängd produktionsspecifik fjärrvärme (GWh)",Miljö!$B$1:$R$1,0),FALSE)),0,VLOOKUP($B20,Miljö!$B$1:$S$500,MATCH("Såld mängd produktionsspecifik fjärrvärme (GWh)",Miljö!$B$1:$R$1,0),FALSE))</f>
        <v>0</v>
      </c>
      <c r="AN20" s="23">
        <f t="shared" si="2"/>
        <v>0.58629241041013758</v>
      </c>
      <c r="AP20" t="str">
        <f>VLOOKUP($B20,'Miljövärden urval för publ'!$B$1:$H$450,7,FALSE)</f>
        <v>Ja</v>
      </c>
      <c r="AQ20" t="str">
        <f>VLOOKUP($B20,'Miljövärden urval för publ'!$B$1:$H$450,6,FALSE)</f>
        <v>Ja</v>
      </c>
      <c r="AU20">
        <f t="shared" si="3"/>
        <v>0.94499999999999995</v>
      </c>
      <c r="AV20">
        <f t="shared" si="4"/>
        <v>0</v>
      </c>
      <c r="AW20">
        <f t="shared" si="5"/>
        <v>29.706</v>
      </c>
      <c r="AX20">
        <f t="shared" si="6"/>
        <v>1.0860000000000001</v>
      </c>
      <c r="AZ20">
        <f t="shared" si="7"/>
        <v>0</v>
      </c>
      <c r="BA20">
        <f t="shared" si="8"/>
        <v>0</v>
      </c>
      <c r="BC20">
        <f t="shared" si="9"/>
        <v>30.791999999999998</v>
      </c>
    </row>
    <row r="21" spans="1:55" ht="15" customHeight="1" x14ac:dyDescent="0.25">
      <c r="A21" t="s">
        <v>33</v>
      </c>
      <c r="B21" t="s">
        <v>40</v>
      </c>
      <c r="C21">
        <f>VLOOKUP($B21,'Tillförd energi'!$B$1:$AS$566,MATCH(C$1,'Tillförd energi'!$B$1:$AQ$1,0),FALSE)</f>
        <v>0</v>
      </c>
      <c r="D21">
        <f>VLOOKUP($B21,'Tillförd energi'!$B$1:$AS$566,MATCH(D$1,'Tillförd energi'!$B$1:$AQ$1,0),FALSE)</f>
        <v>0</v>
      </c>
      <c r="E21">
        <f>VLOOKUP($B21,'Tillförd energi'!$B$1:$AS$566,MATCH(E$1,'Tillförd energi'!$B$1:$AQ$1,0),FALSE)</f>
        <v>0</v>
      </c>
      <c r="F21">
        <f>VLOOKUP($B21,'Tillförd energi'!$B$1:$AS$566,MATCH(F$1,'Tillförd energi'!$B$1:$AQ$1,0),FALSE)</f>
        <v>0</v>
      </c>
      <c r="G21">
        <f>VLOOKUP($B21,'Tillförd energi'!$B$1:$AS$566,MATCH(G$1,'Tillförd energi'!$B$1:$AQ$1,0),FALSE)</f>
        <v>0</v>
      </c>
      <c r="H21">
        <f>VLOOKUP($B21,'Tillförd energi'!$B$1:$AS$566,MATCH(H$1,'Tillförd energi'!$B$1:$AQ$1,0),FALSE)</f>
        <v>0</v>
      </c>
      <c r="I21">
        <f>VLOOKUP($B21,'Tillförd energi'!$B$1:$AS$566,MATCH(I$1,'Tillförd energi'!$B$1:$AQ$1,0),FALSE)</f>
        <v>0</v>
      </c>
      <c r="J21">
        <f>VLOOKUP($B21,'Tillförd energi'!$B$1:$AS$566,MATCH(J$1,'Tillförd energi'!$B$1:$AQ$1,0),FALSE)</f>
        <v>0</v>
      </c>
      <c r="K21">
        <v>0</v>
      </c>
      <c r="L21">
        <f>VLOOKUP($B21,'Tillförd energi'!$B$1:$AS$566,MATCH(L$1,'Tillförd energi'!$B$1:$AQ$1,0),FALSE)</f>
        <v>0</v>
      </c>
      <c r="M21">
        <f>VLOOKUP($B21,'Tillförd energi'!$B$1:$AS$566,MATCH(M$1,'Tillförd energi'!$B$1:$AQ$1,0),FALSE)</f>
        <v>0</v>
      </c>
      <c r="N21">
        <f>VLOOKUP($B21,'Tillförd energi'!$B$1:$AS$566,MATCH(N$1,'Tillförd energi'!$B$1:$AQ$1,0),FALSE)</f>
        <v>0</v>
      </c>
      <c r="O21">
        <f>VLOOKUP($B21,'Tillförd energi'!$B$1:$AS$566,MATCH(O$1,'Tillförd energi'!$B$1:$AQ$1,0),FALSE)</f>
        <v>0</v>
      </c>
      <c r="P21">
        <f>VLOOKUP($B21,'Tillförd energi'!$B$1:$AS$566,MATCH(P$1,'Tillförd energi'!$B$1:$AQ$1,0),FALSE)</f>
        <v>0</v>
      </c>
      <c r="Q21">
        <f>VLOOKUP($B21,'Tillförd energi'!$B$1:$AS$566,MATCH(Q$1,'Tillförd energi'!$B$1:$AQ$1,0),FALSE)</f>
        <v>0</v>
      </c>
      <c r="R21">
        <f>VLOOKUP($B21,'Tillförd energi'!$B$1:$AS$566,MATCH(R$1,'Tillförd energi'!$B$1:$AQ$1,0),FALSE)</f>
        <v>0</v>
      </c>
      <c r="S21">
        <f>VLOOKUP($B21,'Tillförd energi'!$B$1:$AS$566,MATCH(S$1,'Tillförd energi'!$B$1:$AQ$1,0),FALSE)</f>
        <v>0</v>
      </c>
      <c r="T21">
        <f>VLOOKUP($B21,'Tillförd energi'!$B$1:$AS$566,MATCH(T$1,'Tillförd energi'!$B$1:$AQ$1,0),FALSE)</f>
        <v>0</v>
      </c>
      <c r="U21">
        <f>VLOOKUP($B21,'Tillförd energi'!$B$1:$AS$566,MATCH(U$1,'Tillförd energi'!$B$1:$AQ$1,0),FALSE)</f>
        <v>0</v>
      </c>
      <c r="V21">
        <f>VLOOKUP($B21,'Tillförd energi'!$B$1:$AS$566,MATCH(V$1,'Tillförd energi'!$B$1:$AQ$1,0),FALSE)</f>
        <v>0</v>
      </c>
      <c r="W21">
        <f>VLOOKUP($B21,'Tillförd energi'!$B$1:$AS$566,MATCH(W$1,'Tillförd energi'!$B$1:$AQ$1,0),FALSE)</f>
        <v>0.67300000000000004</v>
      </c>
      <c r="X21">
        <f>VLOOKUP($B21,'Tillförd energi'!$B$1:$AS$566,MATCH(X$1,'Tillförd energi'!$B$1:$AQ$1,0),FALSE)</f>
        <v>0</v>
      </c>
      <c r="Y21">
        <f>VLOOKUP($B21,'Tillförd energi'!$B$1:$AS$566,MATCH(Y$1,'Tillförd energi'!$B$1:$AQ$1,0),FALSE)</f>
        <v>0</v>
      </c>
      <c r="Z21">
        <f>VLOOKUP($B21,'Tillförd energi'!$B$1:$AS$566,MATCH(Z$1,'Tillförd energi'!$B$1:$AQ$1,0),FALSE)</f>
        <v>0</v>
      </c>
      <c r="AA21">
        <f>VLOOKUP($B21,'Tillförd energi'!$B$1:$AS$566,MATCH(AA$1,'Tillförd energi'!$B$1:$AQ$1,0),FALSE)</f>
        <v>0</v>
      </c>
      <c r="AB21">
        <f>VLOOKUP($B21,'Tillförd energi'!$B$1:$AS$566,MATCH(AB$1,'Tillförd energi'!$B$1:$AQ$1,0),FALSE)</f>
        <v>0</v>
      </c>
      <c r="AC21">
        <f>VLOOKUP($B21,'Tillförd energi'!$B$1:$AS$566,MATCH(AC$1,'Tillförd energi'!$B$1:$AQ$1,0),FALSE)</f>
        <v>0</v>
      </c>
      <c r="AD21">
        <f>VLOOKUP($B21,'Tillförd energi'!$B$1:$AS$566,MATCH(AD$1,'Tillförd energi'!$B$1:$AQ$1,0),FALSE)</f>
        <v>26.930599999999998</v>
      </c>
      <c r="AE21">
        <f>VLOOKUP($B21,'Tillförd energi'!$B$1:$AS$566,MATCH(AE$1,'Tillförd energi'!$B$1:$AQ$1,0),FALSE)</f>
        <v>0</v>
      </c>
      <c r="AF21">
        <f>VLOOKUP($B21,'Tillförd energi'!$B$1:$AS$566,MATCH(AF$1,'Tillförd energi'!$B$1:$AQ$1,0),FALSE)</f>
        <v>0.67300000000000004</v>
      </c>
      <c r="AG21">
        <f>IFERROR(VLOOKUP(B21,Miljö!$B$1:$S$476,9,FALSE)/1,0)</f>
        <v>0</v>
      </c>
      <c r="AI21">
        <f t="shared" si="0"/>
        <v>28.276600000000002</v>
      </c>
      <c r="AJ21">
        <f t="shared" si="1"/>
        <v>28.276600000000002</v>
      </c>
      <c r="AK21">
        <f>IF(ISERROR(1/VLOOKUP($B21,Leveranser!$B$1:$S$500,MATCH("såld värme (gwh)",Leveranser!$B$1:$S$1,0),FALSE)),"",VLOOKUP($B21,Leveranser!$B$1:$S$500,MATCH("såld värme (gwh)",Leveranser!$B$1:$S$1,0),FALSE))</f>
        <v>23.940999999999999</v>
      </c>
      <c r="AL21" s="22">
        <f>VLOOKUP($B21,Leveranser!$B$1:$Y$500,MATCH("Totalt såld fjärrvärme till andra fjärrvärmeföretag",Leveranser!$B$1:$AA$1,0),FALSE)</f>
        <v>0</v>
      </c>
      <c r="AM21" s="22">
        <f>IF(ISERROR(1/VLOOKUP($B21,Miljö!$B$1:$S$500,MATCH("Såld mängd produktionsspecifik fjärrvärme (GWh)",Miljö!$B$1:$R$1,0),FALSE)),0,VLOOKUP($B21,Miljö!$B$1:$S$500,MATCH("Såld mängd produktionsspecifik fjärrvärme (GWh)",Miljö!$B$1:$R$1,0),FALSE))</f>
        <v>0</v>
      </c>
      <c r="AN21" s="23">
        <f t="shared" si="2"/>
        <v>0.84667180636993122</v>
      </c>
      <c r="AP21" t="str">
        <f>VLOOKUP($B21,'Miljövärden urval för publ'!$B$1:$H$450,7,FALSE)</f>
        <v>Ja</v>
      </c>
      <c r="AQ21" t="str">
        <f>VLOOKUP($B21,'Miljövärden urval för publ'!$B$1:$H$450,6,FALSE)</f>
        <v>Ja</v>
      </c>
      <c r="AU21">
        <f t="shared" si="3"/>
        <v>0.67300000000000004</v>
      </c>
      <c r="AV21">
        <f t="shared" si="4"/>
        <v>0</v>
      </c>
      <c r="AW21">
        <f t="shared" si="5"/>
        <v>0</v>
      </c>
      <c r="AX21">
        <f t="shared" si="6"/>
        <v>0</v>
      </c>
      <c r="AZ21">
        <f t="shared" si="7"/>
        <v>0</v>
      </c>
      <c r="BA21">
        <f t="shared" si="8"/>
        <v>0</v>
      </c>
      <c r="BC21">
        <f t="shared" si="9"/>
        <v>0.67300000000000004</v>
      </c>
    </row>
    <row r="22" spans="1:55" ht="15" customHeight="1" x14ac:dyDescent="0.25">
      <c r="A22" t="s">
        <v>33</v>
      </c>
      <c r="B22" t="s">
        <v>41</v>
      </c>
      <c r="C22">
        <f>VLOOKUP($B22,'Tillförd energi'!$B$1:$AS$566,MATCH(C$1,'Tillförd energi'!$B$1:$AQ$1,0),FALSE)</f>
        <v>0</v>
      </c>
      <c r="D22">
        <f>VLOOKUP($B22,'Tillförd energi'!$B$1:$AS$566,MATCH(D$1,'Tillförd energi'!$B$1:$AQ$1,0),FALSE)</f>
        <v>0.14000000000000001</v>
      </c>
      <c r="E22">
        <f>VLOOKUP($B22,'Tillförd energi'!$B$1:$AS$566,MATCH(E$1,'Tillförd energi'!$B$1:$AQ$1,0),FALSE)</f>
        <v>0</v>
      </c>
      <c r="F22">
        <f>VLOOKUP($B22,'Tillförd energi'!$B$1:$AS$566,MATCH(F$1,'Tillförd energi'!$B$1:$AQ$1,0),FALSE)</f>
        <v>0</v>
      </c>
      <c r="G22">
        <f>VLOOKUP($B22,'Tillförd energi'!$B$1:$AS$566,MATCH(G$1,'Tillförd energi'!$B$1:$AQ$1,0),FALSE)</f>
        <v>0</v>
      </c>
      <c r="H22">
        <f>VLOOKUP($B22,'Tillförd energi'!$B$1:$AS$566,MATCH(H$1,'Tillförd energi'!$B$1:$AQ$1,0),FALSE)</f>
        <v>0</v>
      </c>
      <c r="I22">
        <f>VLOOKUP($B22,'Tillförd energi'!$B$1:$AS$566,MATCH(I$1,'Tillförd energi'!$B$1:$AQ$1,0),FALSE)</f>
        <v>0</v>
      </c>
      <c r="J22">
        <f>VLOOKUP($B22,'Tillförd energi'!$B$1:$AS$566,MATCH(J$1,'Tillförd energi'!$B$1:$AQ$1,0),FALSE)</f>
        <v>0</v>
      </c>
      <c r="K22">
        <v>0</v>
      </c>
      <c r="L22">
        <f>VLOOKUP($B22,'Tillförd energi'!$B$1:$AS$566,MATCH(L$1,'Tillförd energi'!$B$1:$AQ$1,0),FALSE)</f>
        <v>0</v>
      </c>
      <c r="M22">
        <f>VLOOKUP($B22,'Tillförd energi'!$B$1:$AS$566,MATCH(M$1,'Tillförd energi'!$B$1:$AQ$1,0),FALSE)</f>
        <v>0</v>
      </c>
      <c r="N22">
        <f>VLOOKUP($B22,'Tillförd energi'!$B$1:$AS$566,MATCH(N$1,'Tillförd energi'!$B$1:$AQ$1,0),FALSE)</f>
        <v>0</v>
      </c>
      <c r="O22">
        <f>VLOOKUP($B22,'Tillförd energi'!$B$1:$AS$566,MATCH(O$1,'Tillförd energi'!$B$1:$AQ$1,0),FALSE)</f>
        <v>0</v>
      </c>
      <c r="P22">
        <f>VLOOKUP($B22,'Tillförd energi'!$B$1:$AS$566,MATCH(P$1,'Tillförd energi'!$B$1:$AQ$1,0),FALSE)</f>
        <v>0</v>
      </c>
      <c r="Q22">
        <f>VLOOKUP($B22,'Tillförd energi'!$B$1:$AS$566,MATCH(Q$1,'Tillförd energi'!$B$1:$AQ$1,0),FALSE)</f>
        <v>0</v>
      </c>
      <c r="R22">
        <f>VLOOKUP($B22,'Tillförd energi'!$B$1:$AS$566,MATCH(R$1,'Tillförd energi'!$B$1:$AQ$1,0),FALSE)</f>
        <v>6.782</v>
      </c>
      <c r="S22">
        <f>VLOOKUP($B22,'Tillförd energi'!$B$1:$AS$566,MATCH(S$1,'Tillförd energi'!$B$1:$AQ$1,0),FALSE)</f>
        <v>0</v>
      </c>
      <c r="T22">
        <f>VLOOKUP($B22,'Tillförd energi'!$B$1:$AS$566,MATCH(T$1,'Tillförd energi'!$B$1:$AQ$1,0),FALSE)</f>
        <v>0</v>
      </c>
      <c r="U22">
        <f>VLOOKUP($B22,'Tillförd energi'!$B$1:$AS$566,MATCH(U$1,'Tillförd energi'!$B$1:$AQ$1,0),FALSE)</f>
        <v>0</v>
      </c>
      <c r="V22">
        <f>VLOOKUP($B22,'Tillförd energi'!$B$1:$AS$566,MATCH(V$1,'Tillförd energi'!$B$1:$AQ$1,0),FALSE)</f>
        <v>0</v>
      </c>
      <c r="W22">
        <f>VLOOKUP($B22,'Tillförd energi'!$B$1:$AS$566,MATCH(W$1,'Tillförd energi'!$B$1:$AQ$1,0),FALSE)</f>
        <v>0</v>
      </c>
      <c r="X22">
        <f>VLOOKUP($B22,'Tillförd energi'!$B$1:$AS$566,MATCH(X$1,'Tillförd energi'!$B$1:$AQ$1,0),FALSE)</f>
        <v>0</v>
      </c>
      <c r="Y22">
        <f>VLOOKUP($B22,'Tillförd energi'!$B$1:$AS$566,MATCH(Y$1,'Tillförd energi'!$B$1:$AQ$1,0),FALSE)</f>
        <v>0</v>
      </c>
      <c r="Z22">
        <f>VLOOKUP($B22,'Tillförd energi'!$B$1:$AS$566,MATCH(Z$1,'Tillförd energi'!$B$1:$AQ$1,0),FALSE)</f>
        <v>0</v>
      </c>
      <c r="AA22">
        <f>VLOOKUP($B22,'Tillförd energi'!$B$1:$AS$566,MATCH(AA$1,'Tillförd energi'!$B$1:$AQ$1,0),FALSE)</f>
        <v>0</v>
      </c>
      <c r="AB22">
        <f>VLOOKUP($B22,'Tillförd energi'!$B$1:$AS$566,MATCH(AB$1,'Tillförd energi'!$B$1:$AQ$1,0),FALSE)</f>
        <v>0</v>
      </c>
      <c r="AC22">
        <f>VLOOKUP($B22,'Tillförd energi'!$B$1:$AS$566,MATCH(AC$1,'Tillförd energi'!$B$1:$AQ$1,0),FALSE)</f>
        <v>0</v>
      </c>
      <c r="AD22">
        <f>VLOOKUP($B22,'Tillförd energi'!$B$1:$AS$566,MATCH(AD$1,'Tillförd energi'!$B$1:$AQ$1,0),FALSE)</f>
        <v>0</v>
      </c>
      <c r="AE22">
        <f>VLOOKUP($B22,'Tillförd energi'!$B$1:$AS$566,MATCH(AE$1,'Tillförd energi'!$B$1:$AQ$1,0),FALSE)</f>
        <v>0</v>
      </c>
      <c r="AF22">
        <f>VLOOKUP($B22,'Tillförd energi'!$B$1:$AS$566,MATCH(AF$1,'Tillförd energi'!$B$1:$AQ$1,0),FALSE)</f>
        <v>7.5999999999999998E-2</v>
      </c>
      <c r="AG22">
        <f>IFERROR(VLOOKUP(B22,Miljö!$B$1:$S$476,9,FALSE)/1,0)</f>
        <v>0</v>
      </c>
      <c r="AI22">
        <f t="shared" si="0"/>
        <v>6.9979999999999993</v>
      </c>
      <c r="AJ22">
        <f t="shared" si="1"/>
        <v>6.9979999999999993</v>
      </c>
      <c r="AK22">
        <f>IF(ISERROR(1/VLOOKUP($B22,Leveranser!$B$1:$S$500,MATCH("såld värme (gwh)",Leveranser!$B$1:$S$1,0),FALSE)),"",VLOOKUP($B22,Leveranser!$B$1:$S$500,MATCH("såld värme (gwh)",Leveranser!$B$1:$S$1,0),FALSE))</f>
        <v>5.5449999999999999</v>
      </c>
      <c r="AL22" s="22">
        <f>VLOOKUP($B22,Leveranser!$B$1:$Y$500,MATCH("Totalt såld fjärrvärme till andra fjärrvärmeföretag",Leveranser!$B$1:$AA$1,0),FALSE)</f>
        <v>0</v>
      </c>
      <c r="AM22" s="22">
        <f>IF(ISERROR(1/VLOOKUP($B22,Miljö!$B$1:$S$500,MATCH("Såld mängd produktionsspecifik fjärrvärme (GWh)",Miljö!$B$1:$R$1,0),FALSE)),0,VLOOKUP($B22,Miljö!$B$1:$S$500,MATCH("Såld mängd produktionsspecifik fjärrvärme (GWh)",Miljö!$B$1:$R$1,0),FALSE))</f>
        <v>0</v>
      </c>
      <c r="AN22" s="23">
        <f t="shared" si="2"/>
        <v>0.79236924835667344</v>
      </c>
      <c r="AP22" t="str">
        <f>VLOOKUP($B22,'Miljövärden urval för publ'!$B$1:$H$450,7,FALSE)</f>
        <v>Ja</v>
      </c>
      <c r="AQ22" t="str">
        <f>VLOOKUP($B22,'Miljövärden urval för publ'!$B$1:$H$450,6,FALSE)</f>
        <v>Ja</v>
      </c>
      <c r="AU22">
        <f t="shared" si="3"/>
        <v>7.5999999999999998E-2</v>
      </c>
      <c r="AV22">
        <f t="shared" si="4"/>
        <v>0</v>
      </c>
      <c r="AW22">
        <f t="shared" si="5"/>
        <v>0</v>
      </c>
      <c r="AX22">
        <f t="shared" si="6"/>
        <v>6.782</v>
      </c>
      <c r="AZ22">
        <f t="shared" si="7"/>
        <v>0</v>
      </c>
      <c r="BA22">
        <f t="shared" si="8"/>
        <v>0</v>
      </c>
      <c r="BC22">
        <f t="shared" si="9"/>
        <v>6.782</v>
      </c>
    </row>
    <row r="23" spans="1:55" ht="15" customHeight="1" x14ac:dyDescent="0.25">
      <c r="A23" t="s">
        <v>33</v>
      </c>
      <c r="B23" t="s">
        <v>42</v>
      </c>
      <c r="C23">
        <f>VLOOKUP($B23,'Tillförd energi'!$B$1:$AS$566,MATCH(C$1,'Tillförd energi'!$B$1:$AQ$1,0),FALSE)</f>
        <v>0</v>
      </c>
      <c r="D23">
        <f>VLOOKUP($B23,'Tillförd energi'!$B$1:$AS$566,MATCH(D$1,'Tillförd energi'!$B$1:$AQ$1,0),FALSE)</f>
        <v>2.4E-2</v>
      </c>
      <c r="E23">
        <f>VLOOKUP($B23,'Tillförd energi'!$B$1:$AS$566,MATCH(E$1,'Tillförd energi'!$B$1:$AQ$1,0),FALSE)</f>
        <v>0</v>
      </c>
      <c r="F23">
        <f>VLOOKUP($B23,'Tillförd energi'!$B$1:$AS$566,MATCH(F$1,'Tillförd energi'!$B$1:$AQ$1,0),FALSE)</f>
        <v>0</v>
      </c>
      <c r="G23">
        <f>VLOOKUP($B23,'Tillförd energi'!$B$1:$AS$566,MATCH(G$1,'Tillförd energi'!$B$1:$AQ$1,0),FALSE)</f>
        <v>0</v>
      </c>
      <c r="H23">
        <f>VLOOKUP($B23,'Tillförd energi'!$B$1:$AS$566,MATCH(H$1,'Tillförd energi'!$B$1:$AQ$1,0),FALSE)</f>
        <v>0</v>
      </c>
      <c r="I23">
        <f>VLOOKUP($B23,'Tillförd energi'!$B$1:$AS$566,MATCH(I$1,'Tillförd energi'!$B$1:$AQ$1,0),FALSE)</f>
        <v>0</v>
      </c>
      <c r="J23">
        <f>VLOOKUP($B23,'Tillförd energi'!$B$1:$AS$566,MATCH(J$1,'Tillförd energi'!$B$1:$AQ$1,0),FALSE)</f>
        <v>0</v>
      </c>
      <c r="K23">
        <v>0</v>
      </c>
      <c r="L23">
        <f>VLOOKUP($B23,'Tillförd energi'!$B$1:$AS$566,MATCH(L$1,'Tillförd energi'!$B$1:$AQ$1,0),FALSE)</f>
        <v>0</v>
      </c>
      <c r="M23">
        <f>VLOOKUP($B23,'Tillförd energi'!$B$1:$AS$566,MATCH(M$1,'Tillförd energi'!$B$1:$AQ$1,0),FALSE)</f>
        <v>0</v>
      </c>
      <c r="N23">
        <f>VLOOKUP($B23,'Tillförd energi'!$B$1:$AS$566,MATCH(N$1,'Tillförd energi'!$B$1:$AQ$1,0),FALSE)</f>
        <v>0</v>
      </c>
      <c r="O23">
        <f>VLOOKUP($B23,'Tillförd energi'!$B$1:$AS$566,MATCH(O$1,'Tillförd energi'!$B$1:$AQ$1,0),FALSE)</f>
        <v>0</v>
      </c>
      <c r="P23">
        <f>VLOOKUP($B23,'Tillförd energi'!$B$1:$AS$566,MATCH(P$1,'Tillförd energi'!$B$1:$AQ$1,0),FALSE)</f>
        <v>0</v>
      </c>
      <c r="Q23">
        <f>VLOOKUP($B23,'Tillförd energi'!$B$1:$AS$566,MATCH(Q$1,'Tillförd energi'!$B$1:$AQ$1,0),FALSE)</f>
        <v>0</v>
      </c>
      <c r="R23">
        <f>VLOOKUP($B23,'Tillförd energi'!$B$1:$AS$566,MATCH(R$1,'Tillförd energi'!$B$1:$AQ$1,0),FALSE)</f>
        <v>2.5680000000000001</v>
      </c>
      <c r="S23">
        <f>VLOOKUP($B23,'Tillförd energi'!$B$1:$AS$566,MATCH(S$1,'Tillförd energi'!$B$1:$AQ$1,0),FALSE)</f>
        <v>0</v>
      </c>
      <c r="T23">
        <f>VLOOKUP($B23,'Tillförd energi'!$B$1:$AS$566,MATCH(T$1,'Tillförd energi'!$B$1:$AQ$1,0),FALSE)</f>
        <v>0</v>
      </c>
      <c r="U23">
        <f>VLOOKUP($B23,'Tillförd energi'!$B$1:$AS$566,MATCH(U$1,'Tillförd energi'!$B$1:$AQ$1,0),FALSE)</f>
        <v>0</v>
      </c>
      <c r="V23">
        <f>VLOOKUP($B23,'Tillförd energi'!$B$1:$AS$566,MATCH(V$1,'Tillförd energi'!$B$1:$AQ$1,0),FALSE)</f>
        <v>0</v>
      </c>
      <c r="W23">
        <f>VLOOKUP($B23,'Tillförd energi'!$B$1:$AS$566,MATCH(W$1,'Tillförd energi'!$B$1:$AQ$1,0),FALSE)</f>
        <v>0</v>
      </c>
      <c r="X23">
        <f>VLOOKUP($B23,'Tillförd energi'!$B$1:$AS$566,MATCH(X$1,'Tillförd energi'!$B$1:$AQ$1,0),FALSE)</f>
        <v>0</v>
      </c>
      <c r="Y23">
        <f>VLOOKUP($B23,'Tillförd energi'!$B$1:$AS$566,MATCH(Y$1,'Tillförd energi'!$B$1:$AQ$1,0),FALSE)</f>
        <v>0</v>
      </c>
      <c r="Z23">
        <f>VLOOKUP($B23,'Tillförd energi'!$B$1:$AS$566,MATCH(Z$1,'Tillförd energi'!$B$1:$AQ$1,0),FALSE)</f>
        <v>0</v>
      </c>
      <c r="AA23">
        <f>VLOOKUP($B23,'Tillförd energi'!$B$1:$AS$566,MATCH(AA$1,'Tillförd energi'!$B$1:$AQ$1,0),FALSE)</f>
        <v>0</v>
      </c>
      <c r="AB23">
        <f>VLOOKUP($B23,'Tillförd energi'!$B$1:$AS$566,MATCH(AB$1,'Tillförd energi'!$B$1:$AQ$1,0),FALSE)</f>
        <v>0</v>
      </c>
      <c r="AC23">
        <f>VLOOKUP($B23,'Tillförd energi'!$B$1:$AS$566,MATCH(AC$1,'Tillförd energi'!$B$1:$AQ$1,0),FALSE)</f>
        <v>0</v>
      </c>
      <c r="AD23">
        <f>VLOOKUP($B23,'Tillförd energi'!$B$1:$AS$566,MATCH(AD$1,'Tillförd energi'!$B$1:$AQ$1,0),FALSE)</f>
        <v>0</v>
      </c>
      <c r="AE23">
        <f>VLOOKUP($B23,'Tillförd energi'!$B$1:$AS$566,MATCH(AE$1,'Tillförd energi'!$B$1:$AQ$1,0),FALSE)</f>
        <v>0</v>
      </c>
      <c r="AF23">
        <f>VLOOKUP($B23,'Tillförd energi'!$B$1:$AS$566,MATCH(AF$1,'Tillförd energi'!$B$1:$AQ$1,0),FALSE)</f>
        <v>4.8000000000000001E-2</v>
      </c>
      <c r="AG23">
        <f>IFERROR(VLOOKUP(B23,Miljö!$B$1:$S$476,9,FALSE)/1,0)</f>
        <v>0</v>
      </c>
      <c r="AI23">
        <f t="shared" si="0"/>
        <v>2.64</v>
      </c>
      <c r="AJ23">
        <f t="shared" si="1"/>
        <v>2.64</v>
      </c>
      <c r="AK23">
        <f>IF(ISERROR(1/VLOOKUP($B23,Leveranser!$B$1:$S$500,MATCH("såld värme (gwh)",Leveranser!$B$1:$S$1,0),FALSE)),"",VLOOKUP($B23,Leveranser!$B$1:$S$500,MATCH("såld värme (gwh)",Leveranser!$B$1:$S$1,0),FALSE))</f>
        <v>2.19</v>
      </c>
      <c r="AL23" s="22">
        <f>VLOOKUP($B23,Leveranser!$B$1:$Y$500,MATCH("Totalt såld fjärrvärme till andra fjärrvärmeföretag",Leveranser!$B$1:$AA$1,0),FALSE)</f>
        <v>0</v>
      </c>
      <c r="AM23" s="22">
        <f>IF(ISERROR(1/VLOOKUP($B23,Miljö!$B$1:$S$500,MATCH("Såld mängd produktionsspecifik fjärrvärme (GWh)",Miljö!$B$1:$R$1,0),FALSE)),0,VLOOKUP($B23,Miljö!$B$1:$S$500,MATCH("Såld mängd produktionsspecifik fjärrvärme (GWh)",Miljö!$B$1:$R$1,0),FALSE))</f>
        <v>0</v>
      </c>
      <c r="AN23" s="23">
        <f t="shared" si="2"/>
        <v>0.82954545454545447</v>
      </c>
      <c r="AP23" t="str">
        <f>VLOOKUP($B23,'Miljövärden urval för publ'!$B$1:$H$450,7,FALSE)</f>
        <v>Ja</v>
      </c>
      <c r="AQ23" t="str">
        <f>VLOOKUP($B23,'Miljövärden urval för publ'!$B$1:$H$450,6,FALSE)</f>
        <v>Ja</v>
      </c>
      <c r="AU23">
        <f t="shared" si="3"/>
        <v>4.8000000000000001E-2</v>
      </c>
      <c r="AV23">
        <f t="shared" si="4"/>
        <v>0</v>
      </c>
      <c r="AW23">
        <f t="shared" si="5"/>
        <v>0</v>
      </c>
      <c r="AX23">
        <f t="shared" si="6"/>
        <v>2.5680000000000001</v>
      </c>
      <c r="AZ23">
        <f t="shared" si="7"/>
        <v>0</v>
      </c>
      <c r="BA23">
        <f t="shared" si="8"/>
        <v>0</v>
      </c>
      <c r="BC23">
        <f t="shared" si="9"/>
        <v>2.5680000000000001</v>
      </c>
    </row>
    <row r="24" spans="1:55" ht="15" customHeight="1" x14ac:dyDescent="0.25">
      <c r="A24" t="s">
        <v>33</v>
      </c>
      <c r="B24" t="s">
        <v>43</v>
      </c>
      <c r="C24">
        <f>VLOOKUP($B24,'Tillförd energi'!$B$1:$AS$566,MATCH(C$1,'Tillförd energi'!$B$1:$AQ$1,0),FALSE)</f>
        <v>0</v>
      </c>
      <c r="D24">
        <f>VLOOKUP($B24,'Tillförd energi'!$B$1:$AS$566,MATCH(D$1,'Tillförd energi'!$B$1:$AQ$1,0),FALSE)</f>
        <v>0.14000000000000001</v>
      </c>
      <c r="E24">
        <f>VLOOKUP($B24,'Tillförd energi'!$B$1:$AS$566,MATCH(E$1,'Tillförd energi'!$B$1:$AQ$1,0),FALSE)</f>
        <v>0</v>
      </c>
      <c r="F24">
        <f>VLOOKUP($B24,'Tillförd energi'!$B$1:$AS$566,MATCH(F$1,'Tillförd energi'!$B$1:$AQ$1,0),FALSE)</f>
        <v>0</v>
      </c>
      <c r="G24">
        <f>VLOOKUP($B24,'Tillförd energi'!$B$1:$AS$566,MATCH(G$1,'Tillförd energi'!$B$1:$AQ$1,0),FALSE)</f>
        <v>0</v>
      </c>
      <c r="H24">
        <f>VLOOKUP($B24,'Tillförd energi'!$B$1:$AS$566,MATCH(H$1,'Tillförd energi'!$B$1:$AQ$1,0),FALSE)</f>
        <v>0</v>
      </c>
      <c r="I24">
        <f>VLOOKUP($B24,'Tillförd energi'!$B$1:$AS$566,MATCH(I$1,'Tillförd energi'!$B$1:$AQ$1,0),FALSE)</f>
        <v>0</v>
      </c>
      <c r="J24">
        <f>VLOOKUP($B24,'Tillförd energi'!$B$1:$AS$566,MATCH(J$1,'Tillförd energi'!$B$1:$AQ$1,0),FALSE)</f>
        <v>0</v>
      </c>
      <c r="K24">
        <v>0</v>
      </c>
      <c r="L24">
        <f>VLOOKUP($B24,'Tillförd energi'!$B$1:$AS$566,MATCH(L$1,'Tillförd energi'!$B$1:$AQ$1,0),FALSE)</f>
        <v>0</v>
      </c>
      <c r="M24">
        <f>VLOOKUP($B24,'Tillförd energi'!$B$1:$AS$566,MATCH(M$1,'Tillförd energi'!$B$1:$AQ$1,0),FALSE)</f>
        <v>0</v>
      </c>
      <c r="N24">
        <f>VLOOKUP($B24,'Tillförd energi'!$B$1:$AS$566,MATCH(N$1,'Tillförd energi'!$B$1:$AQ$1,0),FALSE)</f>
        <v>0</v>
      </c>
      <c r="O24">
        <f>VLOOKUP($B24,'Tillförd energi'!$B$1:$AS$566,MATCH(O$1,'Tillförd energi'!$B$1:$AQ$1,0),FALSE)</f>
        <v>0</v>
      </c>
      <c r="P24">
        <f>VLOOKUP($B24,'Tillförd energi'!$B$1:$AS$566,MATCH(P$1,'Tillförd energi'!$B$1:$AQ$1,0),FALSE)</f>
        <v>0</v>
      </c>
      <c r="Q24">
        <f>VLOOKUP($B24,'Tillförd energi'!$B$1:$AS$566,MATCH(Q$1,'Tillförd energi'!$B$1:$AQ$1,0),FALSE)</f>
        <v>0</v>
      </c>
      <c r="R24">
        <f>VLOOKUP($B24,'Tillförd energi'!$B$1:$AS$566,MATCH(R$1,'Tillförd energi'!$B$1:$AQ$1,0),FALSE)</f>
        <v>3.544</v>
      </c>
      <c r="S24">
        <f>VLOOKUP($B24,'Tillförd energi'!$B$1:$AS$566,MATCH(S$1,'Tillförd energi'!$B$1:$AQ$1,0),FALSE)</f>
        <v>0</v>
      </c>
      <c r="T24">
        <f>VLOOKUP($B24,'Tillförd energi'!$B$1:$AS$566,MATCH(T$1,'Tillförd energi'!$B$1:$AQ$1,0),FALSE)</f>
        <v>0</v>
      </c>
      <c r="U24">
        <f>VLOOKUP($B24,'Tillförd energi'!$B$1:$AS$566,MATCH(U$1,'Tillförd energi'!$B$1:$AQ$1,0),FALSE)</f>
        <v>0</v>
      </c>
      <c r="V24">
        <f>VLOOKUP($B24,'Tillförd energi'!$B$1:$AS$566,MATCH(V$1,'Tillförd energi'!$B$1:$AQ$1,0),FALSE)</f>
        <v>0</v>
      </c>
      <c r="W24">
        <f>VLOOKUP($B24,'Tillförd energi'!$B$1:$AS$566,MATCH(W$1,'Tillförd energi'!$B$1:$AQ$1,0),FALSE)</f>
        <v>0</v>
      </c>
      <c r="X24">
        <f>VLOOKUP($B24,'Tillförd energi'!$B$1:$AS$566,MATCH(X$1,'Tillförd energi'!$B$1:$AQ$1,0),FALSE)</f>
        <v>0</v>
      </c>
      <c r="Y24">
        <f>VLOOKUP($B24,'Tillförd energi'!$B$1:$AS$566,MATCH(Y$1,'Tillförd energi'!$B$1:$AQ$1,0),FALSE)</f>
        <v>0</v>
      </c>
      <c r="Z24">
        <f>VLOOKUP($B24,'Tillförd energi'!$B$1:$AS$566,MATCH(Z$1,'Tillförd energi'!$B$1:$AQ$1,0),FALSE)</f>
        <v>0</v>
      </c>
      <c r="AA24">
        <f>VLOOKUP($B24,'Tillförd energi'!$B$1:$AS$566,MATCH(AA$1,'Tillförd energi'!$B$1:$AQ$1,0),FALSE)</f>
        <v>0</v>
      </c>
      <c r="AB24">
        <f>VLOOKUP($B24,'Tillförd energi'!$B$1:$AS$566,MATCH(AB$1,'Tillförd energi'!$B$1:$AQ$1,0),FALSE)</f>
        <v>0</v>
      </c>
      <c r="AC24">
        <f>VLOOKUP($B24,'Tillförd energi'!$B$1:$AS$566,MATCH(AC$1,'Tillförd energi'!$B$1:$AQ$1,0),FALSE)</f>
        <v>0</v>
      </c>
      <c r="AD24">
        <f>VLOOKUP($B24,'Tillförd energi'!$B$1:$AS$566,MATCH(AD$1,'Tillförd energi'!$B$1:$AQ$1,0),FALSE)</f>
        <v>0</v>
      </c>
      <c r="AE24">
        <f>VLOOKUP($B24,'Tillförd energi'!$B$1:$AS$566,MATCH(AE$1,'Tillförd energi'!$B$1:$AQ$1,0),FALSE)</f>
        <v>0</v>
      </c>
      <c r="AF24">
        <f>VLOOKUP($B24,'Tillförd energi'!$B$1:$AS$566,MATCH(AF$1,'Tillförd energi'!$B$1:$AQ$1,0),FALSE)</f>
        <v>5.8000000000000003E-2</v>
      </c>
      <c r="AG24">
        <f>IFERROR(VLOOKUP(B24,Miljö!$B$1:$S$476,9,FALSE)/1,0)</f>
        <v>0</v>
      </c>
      <c r="AI24">
        <f t="shared" si="0"/>
        <v>3.742</v>
      </c>
      <c r="AJ24">
        <f t="shared" si="1"/>
        <v>3.742</v>
      </c>
      <c r="AK24">
        <f>IF(ISERROR(1/VLOOKUP($B24,Leveranser!$B$1:$S$500,MATCH("såld värme (gwh)",Leveranser!$B$1:$S$1,0),FALSE)),"",VLOOKUP($B24,Leveranser!$B$1:$S$500,MATCH("såld värme (gwh)",Leveranser!$B$1:$S$1,0),FALSE))</f>
        <v>2.73</v>
      </c>
      <c r="AL24" s="22">
        <f>VLOOKUP($B24,Leveranser!$B$1:$Y$500,MATCH("Totalt såld fjärrvärme till andra fjärrvärmeföretag",Leveranser!$B$1:$AA$1,0),FALSE)</f>
        <v>0</v>
      </c>
      <c r="AM24" s="22">
        <f>IF(ISERROR(1/VLOOKUP($B24,Miljö!$B$1:$S$500,MATCH("Såld mängd produktionsspecifik fjärrvärme (GWh)",Miljö!$B$1:$R$1,0),FALSE)),0,VLOOKUP($B24,Miljö!$B$1:$S$500,MATCH("Såld mängd produktionsspecifik fjärrvärme (GWh)",Miljö!$B$1:$R$1,0),FALSE))</f>
        <v>0</v>
      </c>
      <c r="AN24" s="23">
        <f t="shared" si="2"/>
        <v>0.7295563869588455</v>
      </c>
      <c r="AP24" t="str">
        <f>VLOOKUP($B24,'Miljövärden urval för publ'!$B$1:$H$450,7,FALSE)</f>
        <v>Ja</v>
      </c>
      <c r="AQ24" t="str">
        <f>VLOOKUP($B24,'Miljövärden urval för publ'!$B$1:$H$450,6,FALSE)</f>
        <v>Ja</v>
      </c>
      <c r="AU24">
        <f t="shared" si="3"/>
        <v>5.8000000000000003E-2</v>
      </c>
      <c r="AV24">
        <f t="shared" si="4"/>
        <v>0</v>
      </c>
      <c r="AW24">
        <f t="shared" si="5"/>
        <v>0</v>
      </c>
      <c r="AX24">
        <f t="shared" si="6"/>
        <v>3.544</v>
      </c>
      <c r="AZ24">
        <f t="shared" si="7"/>
        <v>0</v>
      </c>
      <c r="BA24">
        <f t="shared" si="8"/>
        <v>0</v>
      </c>
      <c r="BC24">
        <f t="shared" si="9"/>
        <v>3.544</v>
      </c>
    </row>
    <row r="25" spans="1:55" ht="15" customHeight="1" x14ac:dyDescent="0.25">
      <c r="A25" t="s">
        <v>44</v>
      </c>
      <c r="B25" t="s">
        <v>45</v>
      </c>
      <c r="C25">
        <f>VLOOKUP($B25,'Tillförd energi'!$B$1:$AS$566,MATCH(C$1,'Tillförd energi'!$B$1:$AQ$1,0),FALSE)</f>
        <v>0</v>
      </c>
      <c r="D25">
        <f>VLOOKUP($B25,'Tillförd energi'!$B$1:$AS$566,MATCH(D$1,'Tillförd energi'!$B$1:$AQ$1,0),FALSE)</f>
        <v>0.24</v>
      </c>
      <c r="E25">
        <f>VLOOKUP($B25,'Tillförd energi'!$B$1:$AS$566,MATCH(E$1,'Tillförd energi'!$B$1:$AQ$1,0),FALSE)</f>
        <v>0</v>
      </c>
      <c r="F25">
        <f>VLOOKUP($B25,'Tillförd energi'!$B$1:$AS$566,MATCH(F$1,'Tillförd energi'!$B$1:$AQ$1,0),FALSE)</f>
        <v>0</v>
      </c>
      <c r="G25">
        <f>VLOOKUP($B25,'Tillförd energi'!$B$1:$AS$566,MATCH(G$1,'Tillförd energi'!$B$1:$AQ$1,0),FALSE)</f>
        <v>0</v>
      </c>
      <c r="H25">
        <f>VLOOKUP($B25,'Tillförd energi'!$B$1:$AS$566,MATCH(H$1,'Tillförd energi'!$B$1:$AQ$1,0),FALSE)</f>
        <v>0</v>
      </c>
      <c r="I25">
        <f>VLOOKUP($B25,'Tillförd energi'!$B$1:$AS$566,MATCH(I$1,'Tillförd energi'!$B$1:$AQ$1,0),FALSE)</f>
        <v>0</v>
      </c>
      <c r="J25">
        <f>VLOOKUP($B25,'Tillförd energi'!$B$1:$AS$566,MATCH(J$1,'Tillförd energi'!$B$1:$AQ$1,0),FALSE)</f>
        <v>0</v>
      </c>
      <c r="K25">
        <v>0</v>
      </c>
      <c r="L25">
        <f>VLOOKUP($B25,'Tillförd energi'!$B$1:$AS$566,MATCH(L$1,'Tillförd energi'!$B$1:$AQ$1,0),FALSE)</f>
        <v>0</v>
      </c>
      <c r="M25">
        <f>VLOOKUP($B25,'Tillförd energi'!$B$1:$AS$566,MATCH(M$1,'Tillförd energi'!$B$1:$AQ$1,0),FALSE)</f>
        <v>0</v>
      </c>
      <c r="N25">
        <f>VLOOKUP($B25,'Tillförd energi'!$B$1:$AS$566,MATCH(N$1,'Tillförd energi'!$B$1:$AQ$1,0),FALSE)</f>
        <v>0</v>
      </c>
      <c r="O25">
        <f>VLOOKUP($B25,'Tillförd energi'!$B$1:$AS$566,MATCH(O$1,'Tillförd energi'!$B$1:$AQ$1,0),FALSE)</f>
        <v>5.54</v>
      </c>
      <c r="P25">
        <f>VLOOKUP($B25,'Tillförd energi'!$B$1:$AS$566,MATCH(P$1,'Tillförd energi'!$B$1:$AQ$1,0),FALSE)</f>
        <v>10.99</v>
      </c>
      <c r="Q25">
        <f>VLOOKUP($B25,'Tillförd energi'!$B$1:$AS$566,MATCH(Q$1,'Tillförd energi'!$B$1:$AQ$1,0),FALSE)</f>
        <v>0</v>
      </c>
      <c r="R25">
        <f>VLOOKUP($B25,'Tillförd energi'!$B$1:$AS$566,MATCH(R$1,'Tillförd energi'!$B$1:$AQ$1,0),FALSE)</f>
        <v>0</v>
      </c>
      <c r="S25">
        <f>VLOOKUP($B25,'Tillförd energi'!$B$1:$AS$566,MATCH(S$1,'Tillförd energi'!$B$1:$AQ$1,0),FALSE)</f>
        <v>0</v>
      </c>
      <c r="T25">
        <f>VLOOKUP($B25,'Tillförd energi'!$B$1:$AS$566,MATCH(T$1,'Tillförd energi'!$B$1:$AQ$1,0),FALSE)</f>
        <v>0</v>
      </c>
      <c r="U25">
        <f>VLOOKUP($B25,'Tillförd energi'!$B$1:$AS$566,MATCH(U$1,'Tillförd energi'!$B$1:$AQ$1,0),FALSE)</f>
        <v>0</v>
      </c>
      <c r="V25">
        <f>VLOOKUP($B25,'Tillförd energi'!$B$1:$AS$566,MATCH(V$1,'Tillförd energi'!$B$1:$AQ$1,0),FALSE)</f>
        <v>0</v>
      </c>
      <c r="W25">
        <f>VLOOKUP($B25,'Tillförd energi'!$B$1:$AS$566,MATCH(W$1,'Tillförd energi'!$B$1:$AQ$1,0),FALSE)</f>
        <v>0</v>
      </c>
      <c r="X25">
        <f>VLOOKUP($B25,'Tillförd energi'!$B$1:$AS$566,MATCH(X$1,'Tillförd energi'!$B$1:$AQ$1,0),FALSE)</f>
        <v>0</v>
      </c>
      <c r="Y25">
        <f>VLOOKUP($B25,'Tillförd energi'!$B$1:$AS$566,MATCH(Y$1,'Tillförd energi'!$B$1:$AQ$1,0),FALSE)</f>
        <v>0</v>
      </c>
      <c r="Z25">
        <f>VLOOKUP($B25,'Tillförd energi'!$B$1:$AS$566,MATCH(Z$1,'Tillförd energi'!$B$1:$AQ$1,0),FALSE)</f>
        <v>0</v>
      </c>
      <c r="AA25">
        <f>VLOOKUP($B25,'Tillförd energi'!$B$1:$AS$566,MATCH(AA$1,'Tillförd energi'!$B$1:$AQ$1,0),FALSE)</f>
        <v>0</v>
      </c>
      <c r="AB25">
        <f>VLOOKUP($B25,'Tillförd energi'!$B$1:$AS$566,MATCH(AB$1,'Tillförd energi'!$B$1:$AQ$1,0),FALSE)</f>
        <v>0</v>
      </c>
      <c r="AC25">
        <f>VLOOKUP($B25,'Tillförd energi'!$B$1:$AS$566,MATCH(AC$1,'Tillförd energi'!$B$1:$AQ$1,0),FALSE)</f>
        <v>1.9</v>
      </c>
      <c r="AD25">
        <f>VLOOKUP($B25,'Tillförd energi'!$B$1:$AS$566,MATCH(AD$1,'Tillförd energi'!$B$1:$AQ$1,0),FALSE)</f>
        <v>0</v>
      </c>
      <c r="AE25">
        <f>VLOOKUP($B25,'Tillförd energi'!$B$1:$AS$566,MATCH(AE$1,'Tillförd energi'!$B$1:$AQ$1,0),FALSE)</f>
        <v>0</v>
      </c>
      <c r="AF25">
        <f>VLOOKUP($B25,'Tillförd energi'!$B$1:$AS$566,MATCH(AF$1,'Tillförd energi'!$B$1:$AQ$1,0),FALSE)</f>
        <v>0.27</v>
      </c>
      <c r="AG25">
        <f>IFERROR(VLOOKUP(B25,Miljö!$B$1:$S$476,9,FALSE)/1,0)</f>
        <v>0</v>
      </c>
      <c r="AI25">
        <f t="shared" si="0"/>
        <v>18.939999999999998</v>
      </c>
      <c r="AJ25">
        <f t="shared" si="1"/>
        <v>18.939999999999998</v>
      </c>
      <c r="AK25">
        <f>IF(ISERROR(1/VLOOKUP($B25,Leveranser!$B$1:$S$500,MATCH("såld värme (gwh)",Leveranser!$B$1:$S$1,0),FALSE)),"",VLOOKUP($B25,Leveranser!$B$1:$S$500,MATCH("såld värme (gwh)",Leveranser!$B$1:$S$1,0),FALSE))</f>
        <v>13.773999999999999</v>
      </c>
      <c r="AL25" s="22">
        <f>VLOOKUP($B25,Leveranser!$B$1:$Y$500,MATCH("Totalt såld fjärrvärme till andra fjärrvärmeföretag",Leveranser!$B$1:$AA$1,0),FALSE)</f>
        <v>0</v>
      </c>
      <c r="AM25" s="22">
        <f>IF(ISERROR(1/VLOOKUP($B25,Miljö!$B$1:$S$500,MATCH("Såld mängd produktionsspecifik fjärrvärme (GWh)",Miljö!$B$1:$R$1,0),FALSE)),0,VLOOKUP($B25,Miljö!$B$1:$S$500,MATCH("Såld mängd produktionsspecifik fjärrvärme (GWh)",Miljö!$B$1:$R$1,0),FALSE))</f>
        <v>0</v>
      </c>
      <c r="AN25" s="23">
        <f t="shared" si="2"/>
        <v>0.72724392819429784</v>
      </c>
      <c r="AP25" t="str">
        <f>VLOOKUP($B25,'Miljövärden urval för publ'!$B$1:$H$450,7,FALSE)</f>
        <v>Ja</v>
      </c>
      <c r="AQ25" t="str">
        <f>VLOOKUP($B25,'Miljövärden urval för publ'!$B$1:$H$450,6,FALSE)</f>
        <v>Ja</v>
      </c>
      <c r="AU25">
        <f t="shared" si="3"/>
        <v>0.27</v>
      </c>
      <c r="AV25">
        <f t="shared" si="4"/>
        <v>0</v>
      </c>
      <c r="AW25">
        <f t="shared" si="5"/>
        <v>16.53</v>
      </c>
      <c r="AX25">
        <f t="shared" si="6"/>
        <v>0</v>
      </c>
      <c r="AZ25">
        <f t="shared" si="7"/>
        <v>0</v>
      </c>
      <c r="BA25">
        <f t="shared" si="8"/>
        <v>0</v>
      </c>
      <c r="BC25">
        <f t="shared" si="9"/>
        <v>16.53</v>
      </c>
    </row>
    <row r="26" spans="1:55" ht="15" customHeight="1" x14ac:dyDescent="0.25">
      <c r="A26" t="s">
        <v>44</v>
      </c>
      <c r="B26" t="s">
        <v>46</v>
      </c>
      <c r="C26">
        <f>VLOOKUP($B26,'Tillförd energi'!$B$1:$AS$566,MATCH(C$1,'Tillförd energi'!$B$1:$AQ$1,0),FALSE)</f>
        <v>0</v>
      </c>
      <c r="D26">
        <f>VLOOKUP($B26,'Tillförd energi'!$B$1:$AS$566,MATCH(D$1,'Tillförd energi'!$B$1:$AQ$1,0),FALSE)</f>
        <v>0.87795400000000001</v>
      </c>
      <c r="E26">
        <f>VLOOKUP($B26,'Tillförd energi'!$B$1:$AS$566,MATCH(E$1,'Tillförd energi'!$B$1:$AQ$1,0),FALSE)</f>
        <v>0.45</v>
      </c>
      <c r="F26">
        <f>VLOOKUP($B26,'Tillförd energi'!$B$1:$AS$566,MATCH(F$1,'Tillförd energi'!$B$1:$AQ$1,0),FALSE)</f>
        <v>0</v>
      </c>
      <c r="G26">
        <f>VLOOKUP($B26,'Tillförd energi'!$B$1:$AS$566,MATCH(G$1,'Tillförd energi'!$B$1:$AQ$1,0),FALSE)</f>
        <v>0</v>
      </c>
      <c r="H26">
        <f>VLOOKUP($B26,'Tillförd energi'!$B$1:$AS$566,MATCH(H$1,'Tillförd energi'!$B$1:$AQ$1,0),FALSE)</f>
        <v>0</v>
      </c>
      <c r="I26">
        <f>VLOOKUP($B26,'Tillförd energi'!$B$1:$AS$566,MATCH(I$1,'Tillförd energi'!$B$1:$AQ$1,0),FALSE)</f>
        <v>86.836200000000005</v>
      </c>
      <c r="J26">
        <f>VLOOKUP($B26,'Tillförd energi'!$B$1:$AS$566,MATCH(J$1,'Tillförd energi'!$B$1:$AQ$1,0),FALSE)</f>
        <v>0</v>
      </c>
      <c r="K26">
        <v>0</v>
      </c>
      <c r="L26">
        <f>VLOOKUP($B26,'Tillförd energi'!$B$1:$AS$566,MATCH(L$1,'Tillförd energi'!$B$1:$AQ$1,0),FALSE)</f>
        <v>10.6503</v>
      </c>
      <c r="M26">
        <f>VLOOKUP($B26,'Tillförd energi'!$B$1:$AS$566,MATCH(M$1,'Tillförd energi'!$B$1:$AQ$1,0),FALSE)</f>
        <v>1.24</v>
      </c>
      <c r="N26">
        <f>VLOOKUP($B26,'Tillförd energi'!$B$1:$AS$566,MATCH(N$1,'Tillförd energi'!$B$1:$AQ$1,0),FALSE)</f>
        <v>1.57206</v>
      </c>
      <c r="O26">
        <f>VLOOKUP($B26,'Tillförd energi'!$B$1:$AS$566,MATCH(O$1,'Tillförd energi'!$B$1:$AQ$1,0),FALSE)</f>
        <v>1.23</v>
      </c>
      <c r="P26">
        <f>VLOOKUP($B26,'Tillförd energi'!$B$1:$AS$566,MATCH(P$1,'Tillförd energi'!$B$1:$AQ$1,0),FALSE)</f>
        <v>4.0599999999999996</v>
      </c>
      <c r="Q26">
        <f>VLOOKUP($B26,'Tillförd energi'!$B$1:$AS$566,MATCH(Q$1,'Tillförd energi'!$B$1:$AQ$1,0),FALSE)</f>
        <v>0</v>
      </c>
      <c r="R26">
        <f>VLOOKUP($B26,'Tillförd energi'!$B$1:$AS$566,MATCH(R$1,'Tillförd energi'!$B$1:$AQ$1,0),FALSE)</f>
        <v>0</v>
      </c>
      <c r="S26">
        <f>VLOOKUP($B26,'Tillförd energi'!$B$1:$AS$566,MATCH(S$1,'Tillförd energi'!$B$1:$AQ$1,0),FALSE)</f>
        <v>0</v>
      </c>
      <c r="T26">
        <f>VLOOKUP($B26,'Tillförd energi'!$B$1:$AS$566,MATCH(T$1,'Tillförd energi'!$B$1:$AQ$1,0),FALSE)</f>
        <v>0</v>
      </c>
      <c r="U26">
        <f>VLOOKUP($B26,'Tillförd energi'!$B$1:$AS$566,MATCH(U$1,'Tillförd energi'!$B$1:$AQ$1,0),FALSE)</f>
        <v>0</v>
      </c>
      <c r="V26">
        <f>VLOOKUP($B26,'Tillförd energi'!$B$1:$AS$566,MATCH(V$1,'Tillförd energi'!$B$1:$AQ$1,0),FALSE)</f>
        <v>0</v>
      </c>
      <c r="W26">
        <f>VLOOKUP($B26,'Tillförd energi'!$B$1:$AS$566,MATCH(W$1,'Tillförd energi'!$B$1:$AQ$1,0),FALSE)</f>
        <v>0</v>
      </c>
      <c r="X26">
        <f>VLOOKUP($B26,'Tillförd energi'!$B$1:$AS$566,MATCH(X$1,'Tillförd energi'!$B$1:$AQ$1,0),FALSE)</f>
        <v>0</v>
      </c>
      <c r="Y26">
        <f>VLOOKUP($B26,'Tillförd energi'!$B$1:$AS$566,MATCH(Y$1,'Tillförd energi'!$B$1:$AQ$1,0),FALSE)</f>
        <v>0</v>
      </c>
      <c r="Z26">
        <f>VLOOKUP($B26,'Tillförd energi'!$B$1:$AS$566,MATCH(Z$1,'Tillförd energi'!$B$1:$AQ$1,0),FALSE)</f>
        <v>0</v>
      </c>
      <c r="AA26">
        <f>VLOOKUP($B26,'Tillförd energi'!$B$1:$AS$566,MATCH(AA$1,'Tillförd energi'!$B$1:$AQ$1,0),FALSE)</f>
        <v>0</v>
      </c>
      <c r="AB26">
        <f>VLOOKUP($B26,'Tillförd energi'!$B$1:$AS$566,MATCH(AB$1,'Tillförd energi'!$B$1:$AQ$1,0),FALSE)</f>
        <v>0</v>
      </c>
      <c r="AC26">
        <f>VLOOKUP($B26,'Tillförd energi'!$B$1:$AS$566,MATCH(AC$1,'Tillförd energi'!$B$1:$AQ$1,0),FALSE)</f>
        <v>11.23</v>
      </c>
      <c r="AD26">
        <f>VLOOKUP($B26,'Tillförd energi'!$B$1:$AS$566,MATCH(AD$1,'Tillförd energi'!$B$1:$AQ$1,0),FALSE)</f>
        <v>0</v>
      </c>
      <c r="AE26">
        <f>VLOOKUP($B26,'Tillförd energi'!$B$1:$AS$566,MATCH(AE$1,'Tillförd energi'!$B$1:$AQ$1,0),FALSE)</f>
        <v>0</v>
      </c>
      <c r="AF26">
        <f>VLOOKUP($B26,'Tillförd energi'!$B$1:$AS$566,MATCH(AF$1,'Tillförd energi'!$B$1:$AQ$1,0),FALSE)</f>
        <v>6.1103500000000004</v>
      </c>
      <c r="AG26">
        <f>IFERROR(VLOOKUP(B26,Miljö!$B$1:$S$476,9,FALSE)/1,0)</f>
        <v>0</v>
      </c>
      <c r="AI26">
        <f t="shared" si="0"/>
        <v>124.25686400000001</v>
      </c>
      <c r="AJ26">
        <f t="shared" si="1"/>
        <v>124.25686400000001</v>
      </c>
      <c r="AK26">
        <f>IF(ISERROR(1/VLOOKUP($B26,Leveranser!$B$1:$S$500,MATCH("såld värme (gwh)",Leveranser!$B$1:$S$1,0),FALSE)),"",VLOOKUP($B26,Leveranser!$B$1:$S$500,MATCH("såld värme (gwh)",Leveranser!$B$1:$S$1,0),FALSE))</f>
        <v>116.577</v>
      </c>
      <c r="AL26" s="22">
        <f>VLOOKUP($B26,Leveranser!$B$1:$Y$500,MATCH("Totalt såld fjärrvärme till andra fjärrvärmeföretag",Leveranser!$B$1:$AA$1,0),FALSE)</f>
        <v>0</v>
      </c>
      <c r="AM26" s="22">
        <f>IF(ISERROR(1/VLOOKUP($B26,Miljö!$B$1:$S$500,MATCH("Såld mängd produktionsspecifik fjärrvärme (GWh)",Miljö!$B$1:$R$1,0),FALSE)),0,VLOOKUP($B26,Miljö!$B$1:$S$500,MATCH("Såld mängd produktionsspecifik fjärrvärme (GWh)",Miljö!$B$1:$R$1,0),FALSE))</f>
        <v>0</v>
      </c>
      <c r="AN26" s="23">
        <f t="shared" si="2"/>
        <v>0.93819364377327263</v>
      </c>
      <c r="AP26" t="str">
        <f>VLOOKUP($B26,'Miljövärden urval för publ'!$B$1:$H$450,7,FALSE)</f>
        <v>Ja</v>
      </c>
      <c r="AQ26" t="str">
        <f>VLOOKUP($B26,'Miljövärden urval för publ'!$B$1:$H$450,6,FALSE)</f>
        <v>Ja</v>
      </c>
      <c r="AU26">
        <f t="shared" si="3"/>
        <v>6.1103500000000004</v>
      </c>
      <c r="AV26">
        <f t="shared" si="4"/>
        <v>0</v>
      </c>
      <c r="AW26">
        <f t="shared" si="5"/>
        <v>8.102059999999998</v>
      </c>
      <c r="AX26">
        <f t="shared" si="6"/>
        <v>0</v>
      </c>
      <c r="AZ26">
        <f t="shared" si="7"/>
        <v>0</v>
      </c>
      <c r="BA26">
        <f t="shared" si="8"/>
        <v>0</v>
      </c>
      <c r="BC26">
        <f t="shared" si="9"/>
        <v>18.752359999999999</v>
      </c>
    </row>
    <row r="27" spans="1:55" ht="15" customHeight="1" x14ac:dyDescent="0.25">
      <c r="A27" t="s">
        <v>44</v>
      </c>
      <c r="B27" t="s">
        <v>47</v>
      </c>
      <c r="C27">
        <f>VLOOKUP($B27,'Tillförd energi'!$B$1:$AS$566,MATCH(C$1,'Tillförd energi'!$B$1:$AQ$1,0),FALSE)</f>
        <v>0</v>
      </c>
      <c r="D27">
        <f>VLOOKUP($B27,'Tillförd energi'!$B$1:$AS$566,MATCH(D$1,'Tillförd energi'!$B$1:$AQ$1,0),FALSE)</f>
        <v>0.15</v>
      </c>
      <c r="E27">
        <f>VLOOKUP($B27,'Tillförd energi'!$B$1:$AS$566,MATCH(E$1,'Tillförd energi'!$B$1:$AQ$1,0),FALSE)</f>
        <v>0</v>
      </c>
      <c r="F27">
        <f>VLOOKUP($B27,'Tillförd energi'!$B$1:$AS$566,MATCH(F$1,'Tillförd energi'!$B$1:$AQ$1,0),FALSE)</f>
        <v>0</v>
      </c>
      <c r="G27">
        <f>VLOOKUP($B27,'Tillförd energi'!$B$1:$AS$566,MATCH(G$1,'Tillförd energi'!$B$1:$AQ$1,0),FALSE)</f>
        <v>0</v>
      </c>
      <c r="H27">
        <f>VLOOKUP($B27,'Tillförd energi'!$B$1:$AS$566,MATCH(H$1,'Tillförd energi'!$B$1:$AQ$1,0),FALSE)</f>
        <v>0</v>
      </c>
      <c r="I27">
        <f>VLOOKUP($B27,'Tillförd energi'!$B$1:$AS$566,MATCH(I$1,'Tillförd energi'!$B$1:$AQ$1,0),FALSE)</f>
        <v>0</v>
      </c>
      <c r="J27">
        <f>VLOOKUP($B27,'Tillförd energi'!$B$1:$AS$566,MATCH(J$1,'Tillförd energi'!$B$1:$AQ$1,0),FALSE)</f>
        <v>0</v>
      </c>
      <c r="K27">
        <v>0</v>
      </c>
      <c r="L27">
        <f>VLOOKUP($B27,'Tillförd energi'!$B$1:$AS$566,MATCH(L$1,'Tillförd energi'!$B$1:$AQ$1,0),FALSE)</f>
        <v>0</v>
      </c>
      <c r="M27">
        <f>VLOOKUP($B27,'Tillförd energi'!$B$1:$AS$566,MATCH(M$1,'Tillförd energi'!$B$1:$AQ$1,0),FALSE)</f>
        <v>7.26</v>
      </c>
      <c r="N27">
        <f>VLOOKUP($B27,'Tillförd energi'!$B$1:$AS$566,MATCH(N$1,'Tillförd energi'!$B$1:$AQ$1,0),FALSE)</f>
        <v>0</v>
      </c>
      <c r="O27">
        <f>VLOOKUP($B27,'Tillförd energi'!$B$1:$AS$566,MATCH(O$1,'Tillförd energi'!$B$1:$AQ$1,0),FALSE)</f>
        <v>7.26</v>
      </c>
      <c r="P27">
        <f>VLOOKUP($B27,'Tillförd energi'!$B$1:$AS$566,MATCH(P$1,'Tillförd energi'!$B$1:$AQ$1,0),FALSE)</f>
        <v>4.03</v>
      </c>
      <c r="Q27">
        <f>VLOOKUP($B27,'Tillförd energi'!$B$1:$AS$566,MATCH(Q$1,'Tillförd energi'!$B$1:$AQ$1,0),FALSE)</f>
        <v>0</v>
      </c>
      <c r="R27">
        <f>VLOOKUP($B27,'Tillförd energi'!$B$1:$AS$566,MATCH(R$1,'Tillförd energi'!$B$1:$AQ$1,0),FALSE)</f>
        <v>0</v>
      </c>
      <c r="S27">
        <f>VLOOKUP($B27,'Tillförd energi'!$B$1:$AS$566,MATCH(S$1,'Tillförd energi'!$B$1:$AQ$1,0),FALSE)</f>
        <v>0</v>
      </c>
      <c r="T27">
        <f>VLOOKUP($B27,'Tillförd energi'!$B$1:$AS$566,MATCH(T$1,'Tillförd energi'!$B$1:$AQ$1,0),FALSE)</f>
        <v>0</v>
      </c>
      <c r="U27">
        <f>VLOOKUP($B27,'Tillförd energi'!$B$1:$AS$566,MATCH(U$1,'Tillförd energi'!$B$1:$AQ$1,0),FALSE)</f>
        <v>0</v>
      </c>
      <c r="V27">
        <f>VLOOKUP($B27,'Tillförd energi'!$B$1:$AS$566,MATCH(V$1,'Tillförd energi'!$B$1:$AQ$1,0),FALSE)</f>
        <v>0</v>
      </c>
      <c r="W27">
        <f>VLOOKUP($B27,'Tillförd energi'!$B$1:$AS$566,MATCH(W$1,'Tillförd energi'!$B$1:$AQ$1,0),FALSE)</f>
        <v>0</v>
      </c>
      <c r="X27">
        <f>VLOOKUP($B27,'Tillförd energi'!$B$1:$AS$566,MATCH(X$1,'Tillförd energi'!$B$1:$AQ$1,0),FALSE)</f>
        <v>0</v>
      </c>
      <c r="Y27">
        <f>VLOOKUP($B27,'Tillförd energi'!$B$1:$AS$566,MATCH(Y$1,'Tillförd energi'!$B$1:$AQ$1,0),FALSE)</f>
        <v>0</v>
      </c>
      <c r="Z27">
        <f>VLOOKUP($B27,'Tillförd energi'!$B$1:$AS$566,MATCH(Z$1,'Tillförd energi'!$B$1:$AQ$1,0),FALSE)</f>
        <v>0</v>
      </c>
      <c r="AA27">
        <f>VLOOKUP($B27,'Tillförd energi'!$B$1:$AS$566,MATCH(AA$1,'Tillförd energi'!$B$1:$AQ$1,0),FALSE)</f>
        <v>0</v>
      </c>
      <c r="AB27">
        <f>VLOOKUP($B27,'Tillförd energi'!$B$1:$AS$566,MATCH(AB$1,'Tillförd energi'!$B$1:$AQ$1,0),FALSE)</f>
        <v>0</v>
      </c>
      <c r="AC27">
        <f>VLOOKUP($B27,'Tillförd energi'!$B$1:$AS$566,MATCH(AC$1,'Tillförd energi'!$B$1:$AQ$1,0),FALSE)</f>
        <v>2.84</v>
      </c>
      <c r="AD27">
        <f>VLOOKUP($B27,'Tillförd energi'!$B$1:$AS$566,MATCH(AD$1,'Tillförd energi'!$B$1:$AQ$1,0),FALSE)</f>
        <v>0</v>
      </c>
      <c r="AE27">
        <f>VLOOKUP($B27,'Tillförd energi'!$B$1:$AS$566,MATCH(AE$1,'Tillförd energi'!$B$1:$AQ$1,0),FALSE)</f>
        <v>0</v>
      </c>
      <c r="AF27">
        <f>VLOOKUP($B27,'Tillförd energi'!$B$1:$AS$566,MATCH(AF$1,'Tillförd energi'!$B$1:$AQ$1,0),FALSE)</f>
        <v>0.51</v>
      </c>
      <c r="AG27">
        <f>IFERROR(VLOOKUP(B27,Miljö!$B$1:$S$476,9,FALSE)/1,0)</f>
        <v>0</v>
      </c>
      <c r="AI27">
        <f t="shared" si="0"/>
        <v>22.05</v>
      </c>
      <c r="AJ27">
        <f t="shared" si="1"/>
        <v>22.05</v>
      </c>
      <c r="AK27">
        <f>IF(ISERROR(1/VLOOKUP($B27,Leveranser!$B$1:$S$500,MATCH("såld värme (gwh)",Leveranser!$B$1:$S$1,0),FALSE)),"",VLOOKUP($B27,Leveranser!$B$1:$S$500,MATCH("såld värme (gwh)",Leveranser!$B$1:$S$1,0),FALSE))</f>
        <v>16.312000000000001</v>
      </c>
      <c r="AL27" s="22">
        <f>VLOOKUP($B27,Leveranser!$B$1:$Y$500,MATCH("Totalt såld fjärrvärme till andra fjärrvärmeföretag",Leveranser!$B$1:$AA$1,0),FALSE)</f>
        <v>0</v>
      </c>
      <c r="AM27" s="22">
        <f>IF(ISERROR(1/VLOOKUP($B27,Miljö!$B$1:$S$500,MATCH("Såld mängd produktionsspecifik fjärrvärme (GWh)",Miljö!$B$1:$R$1,0),FALSE)),0,VLOOKUP($B27,Miljö!$B$1:$S$500,MATCH("Såld mängd produktionsspecifik fjärrvärme (GWh)",Miljö!$B$1:$R$1,0),FALSE))</f>
        <v>0</v>
      </c>
      <c r="AN27" s="23">
        <f t="shared" si="2"/>
        <v>0.73977324263038546</v>
      </c>
      <c r="AP27" t="str">
        <f>VLOOKUP($B27,'Miljövärden urval för publ'!$B$1:$H$450,7,FALSE)</f>
        <v>Ja</v>
      </c>
      <c r="AQ27" t="str">
        <f>VLOOKUP($B27,'Miljövärden urval för publ'!$B$1:$H$450,6,FALSE)</f>
        <v>Ja</v>
      </c>
      <c r="AU27">
        <f t="shared" si="3"/>
        <v>0.51</v>
      </c>
      <c r="AV27">
        <f t="shared" si="4"/>
        <v>0</v>
      </c>
      <c r="AW27">
        <f t="shared" si="5"/>
        <v>18.55</v>
      </c>
      <c r="AX27">
        <f t="shared" si="6"/>
        <v>0</v>
      </c>
      <c r="AZ27">
        <f t="shared" si="7"/>
        <v>0</v>
      </c>
      <c r="BA27">
        <f t="shared" si="8"/>
        <v>0</v>
      </c>
      <c r="BC27">
        <f t="shared" si="9"/>
        <v>18.55</v>
      </c>
    </row>
    <row r="28" spans="1:55" ht="15" customHeight="1" x14ac:dyDescent="0.25">
      <c r="A28" t="s">
        <v>48</v>
      </c>
      <c r="B28" t="s">
        <v>49</v>
      </c>
      <c r="C28">
        <f>VLOOKUP($B28,'Tillförd energi'!$B$1:$AS$566,MATCH(C$1,'Tillförd energi'!$B$1:$AQ$1,0),FALSE)</f>
        <v>0</v>
      </c>
      <c r="D28">
        <f>VLOOKUP($B28,'Tillförd energi'!$B$1:$AS$566,MATCH(D$1,'Tillförd energi'!$B$1:$AQ$1,0),FALSE)</f>
        <v>0.05</v>
      </c>
      <c r="E28">
        <f>VLOOKUP($B28,'Tillförd energi'!$B$1:$AS$566,MATCH(E$1,'Tillförd energi'!$B$1:$AQ$1,0),FALSE)</f>
        <v>0</v>
      </c>
      <c r="F28">
        <f>VLOOKUP($B28,'Tillförd energi'!$B$1:$AS$566,MATCH(F$1,'Tillförd energi'!$B$1:$AQ$1,0),FALSE)</f>
        <v>0</v>
      </c>
      <c r="G28">
        <f>VLOOKUP($B28,'Tillförd energi'!$B$1:$AS$566,MATCH(G$1,'Tillförd energi'!$B$1:$AQ$1,0),FALSE)</f>
        <v>0</v>
      </c>
      <c r="H28">
        <f>VLOOKUP($B28,'Tillförd energi'!$B$1:$AS$566,MATCH(H$1,'Tillförd energi'!$B$1:$AQ$1,0),FALSE)</f>
        <v>0</v>
      </c>
      <c r="I28">
        <f>VLOOKUP($B28,'Tillförd energi'!$B$1:$AS$566,MATCH(I$1,'Tillförd energi'!$B$1:$AQ$1,0),FALSE)</f>
        <v>0</v>
      </c>
      <c r="J28">
        <f>VLOOKUP($B28,'Tillförd energi'!$B$1:$AS$566,MATCH(J$1,'Tillförd energi'!$B$1:$AQ$1,0),FALSE)</f>
        <v>0</v>
      </c>
      <c r="K28">
        <v>0</v>
      </c>
      <c r="L28">
        <f>VLOOKUP($B28,'Tillförd energi'!$B$1:$AS$566,MATCH(L$1,'Tillförd energi'!$B$1:$AQ$1,0),FALSE)</f>
        <v>0</v>
      </c>
      <c r="M28">
        <f>VLOOKUP($B28,'Tillförd energi'!$B$1:$AS$566,MATCH(M$1,'Tillförd energi'!$B$1:$AQ$1,0),FALSE)</f>
        <v>0</v>
      </c>
      <c r="N28">
        <f>VLOOKUP($B28,'Tillförd energi'!$B$1:$AS$566,MATCH(N$1,'Tillförd energi'!$B$1:$AQ$1,0),FALSE)</f>
        <v>0</v>
      </c>
      <c r="O28">
        <f>VLOOKUP($B28,'Tillförd energi'!$B$1:$AS$566,MATCH(O$1,'Tillförd energi'!$B$1:$AQ$1,0),FALSE)</f>
        <v>0</v>
      </c>
      <c r="P28">
        <f>VLOOKUP($B28,'Tillförd energi'!$B$1:$AS$566,MATCH(P$1,'Tillförd energi'!$B$1:$AQ$1,0),FALSE)</f>
        <v>28</v>
      </c>
      <c r="Q28">
        <f>VLOOKUP($B28,'Tillförd energi'!$B$1:$AS$566,MATCH(Q$1,'Tillförd energi'!$B$1:$AQ$1,0),FALSE)</f>
        <v>0</v>
      </c>
      <c r="R28">
        <f>VLOOKUP($B28,'Tillförd energi'!$B$1:$AS$566,MATCH(R$1,'Tillförd energi'!$B$1:$AQ$1,0),FALSE)</f>
        <v>0</v>
      </c>
      <c r="S28">
        <f>VLOOKUP($B28,'Tillförd energi'!$B$1:$AS$566,MATCH(S$1,'Tillförd energi'!$B$1:$AQ$1,0),FALSE)</f>
        <v>0</v>
      </c>
      <c r="T28">
        <f>VLOOKUP($B28,'Tillförd energi'!$B$1:$AS$566,MATCH(T$1,'Tillförd energi'!$B$1:$AQ$1,0),FALSE)</f>
        <v>0</v>
      </c>
      <c r="U28">
        <f>VLOOKUP($B28,'Tillförd energi'!$B$1:$AS$566,MATCH(U$1,'Tillförd energi'!$B$1:$AQ$1,0),FALSE)</f>
        <v>0</v>
      </c>
      <c r="V28">
        <f>VLOOKUP($B28,'Tillförd energi'!$B$1:$AS$566,MATCH(V$1,'Tillförd energi'!$B$1:$AQ$1,0),FALSE)</f>
        <v>0</v>
      </c>
      <c r="W28">
        <f>VLOOKUP($B28,'Tillförd energi'!$B$1:$AS$566,MATCH(W$1,'Tillförd energi'!$B$1:$AQ$1,0),FALSE)</f>
        <v>0</v>
      </c>
      <c r="X28">
        <f>VLOOKUP($B28,'Tillförd energi'!$B$1:$AS$566,MATCH(X$1,'Tillförd energi'!$B$1:$AQ$1,0),FALSE)</f>
        <v>0</v>
      </c>
      <c r="Y28">
        <f>VLOOKUP($B28,'Tillförd energi'!$B$1:$AS$566,MATCH(Y$1,'Tillförd energi'!$B$1:$AQ$1,0),FALSE)</f>
        <v>0</v>
      </c>
      <c r="Z28">
        <f>VLOOKUP($B28,'Tillförd energi'!$B$1:$AS$566,MATCH(Z$1,'Tillförd energi'!$B$1:$AQ$1,0),FALSE)</f>
        <v>0</v>
      </c>
      <c r="AA28">
        <f>VLOOKUP($B28,'Tillförd energi'!$B$1:$AS$566,MATCH(AA$1,'Tillförd energi'!$B$1:$AQ$1,0),FALSE)</f>
        <v>0</v>
      </c>
      <c r="AB28">
        <f>VLOOKUP($B28,'Tillförd energi'!$B$1:$AS$566,MATCH(AB$1,'Tillförd energi'!$B$1:$AQ$1,0),FALSE)</f>
        <v>0</v>
      </c>
      <c r="AC28">
        <f>VLOOKUP($B28,'Tillförd energi'!$B$1:$AS$566,MATCH(AC$1,'Tillförd energi'!$B$1:$AQ$1,0),FALSE)</f>
        <v>4</v>
      </c>
      <c r="AD28">
        <f>VLOOKUP($B28,'Tillförd energi'!$B$1:$AS$566,MATCH(AD$1,'Tillförd energi'!$B$1:$AQ$1,0),FALSE)</f>
        <v>0</v>
      </c>
      <c r="AE28">
        <f>VLOOKUP($B28,'Tillförd energi'!$B$1:$AS$566,MATCH(AE$1,'Tillförd energi'!$B$1:$AQ$1,0),FALSE)</f>
        <v>0</v>
      </c>
      <c r="AF28">
        <f>VLOOKUP($B28,'Tillförd energi'!$B$1:$AS$566,MATCH(AF$1,'Tillförd energi'!$B$1:$AQ$1,0),FALSE)</f>
        <v>0.72719999999999996</v>
      </c>
      <c r="AG28">
        <f>IFERROR(VLOOKUP(B28,Miljö!$B$1:$S$476,9,FALSE)/1,0)</f>
        <v>0</v>
      </c>
      <c r="AI28">
        <f t="shared" si="0"/>
        <v>32.777200000000001</v>
      </c>
      <c r="AJ28">
        <f t="shared" si="1"/>
        <v>32.777200000000001</v>
      </c>
      <c r="AK28">
        <f>IF(ISERROR(1/VLOOKUP($B28,Leveranser!$B$1:$S$500,MATCH("såld värme (gwh)",Leveranser!$B$1:$S$1,0),FALSE)),"",VLOOKUP($B28,Leveranser!$B$1:$S$500,MATCH("såld värme (gwh)",Leveranser!$B$1:$S$1,0),FALSE))</f>
        <v>24.24</v>
      </c>
      <c r="AL28" s="22">
        <f>VLOOKUP($B28,Leveranser!$B$1:$Y$500,MATCH("Totalt såld fjärrvärme till andra fjärrvärmeföretag",Leveranser!$B$1:$AA$1,0),FALSE)</f>
        <v>0</v>
      </c>
      <c r="AM28" s="22">
        <f>IF(ISERROR(1/VLOOKUP($B28,Miljö!$B$1:$S$500,MATCH("Såld mängd produktionsspecifik fjärrvärme (GWh)",Miljö!$B$1:$R$1,0),FALSE)),0,VLOOKUP($B28,Miljö!$B$1:$S$500,MATCH("Såld mängd produktionsspecifik fjärrvärme (GWh)",Miljö!$B$1:$R$1,0),FALSE))</f>
        <v>0</v>
      </c>
      <c r="AN28" s="23">
        <f t="shared" si="2"/>
        <v>0.73953845966098375</v>
      </c>
      <c r="AP28" t="str">
        <f>VLOOKUP($B28,'Miljövärden urval för publ'!$B$1:$H$450,7,FALSE)</f>
        <v>Ja</v>
      </c>
      <c r="AQ28" t="str">
        <f>VLOOKUP($B28,'Miljövärden urval för publ'!$B$1:$H$450,6,FALSE)</f>
        <v>Nej</v>
      </c>
      <c r="AU28">
        <f t="shared" si="3"/>
        <v>0.72719999999999996</v>
      </c>
      <c r="AV28">
        <f t="shared" si="4"/>
        <v>0</v>
      </c>
      <c r="AW28">
        <f t="shared" si="5"/>
        <v>28</v>
      </c>
      <c r="AX28">
        <f t="shared" si="6"/>
        <v>0</v>
      </c>
      <c r="AZ28">
        <f t="shared" si="7"/>
        <v>0</v>
      </c>
      <c r="BA28">
        <f t="shared" si="8"/>
        <v>0</v>
      </c>
      <c r="BC28">
        <f t="shared" si="9"/>
        <v>28</v>
      </c>
    </row>
    <row r="29" spans="1:55" ht="15" customHeight="1" x14ac:dyDescent="0.25">
      <c r="A29" t="s">
        <v>48</v>
      </c>
      <c r="B29" t="s">
        <v>50</v>
      </c>
      <c r="C29">
        <f>VLOOKUP($B29,'Tillförd energi'!$B$1:$AS$566,MATCH(C$1,'Tillförd energi'!$B$1:$AQ$1,0),FALSE)</f>
        <v>0</v>
      </c>
      <c r="D29">
        <f>VLOOKUP($B29,'Tillförd energi'!$B$1:$AS$566,MATCH(D$1,'Tillförd energi'!$B$1:$AQ$1,0),FALSE)</f>
        <v>0.05</v>
      </c>
      <c r="E29">
        <f>VLOOKUP($B29,'Tillförd energi'!$B$1:$AS$566,MATCH(E$1,'Tillförd energi'!$B$1:$AQ$1,0),FALSE)</f>
        <v>0</v>
      </c>
      <c r="F29">
        <f>VLOOKUP($B29,'Tillförd energi'!$B$1:$AS$566,MATCH(F$1,'Tillförd energi'!$B$1:$AQ$1,0),FALSE)</f>
        <v>0</v>
      </c>
      <c r="G29">
        <f>VLOOKUP($B29,'Tillförd energi'!$B$1:$AS$566,MATCH(G$1,'Tillförd energi'!$B$1:$AQ$1,0),FALSE)</f>
        <v>0</v>
      </c>
      <c r="H29">
        <f>VLOOKUP($B29,'Tillförd energi'!$B$1:$AS$566,MATCH(H$1,'Tillförd energi'!$B$1:$AQ$1,0),FALSE)</f>
        <v>0</v>
      </c>
      <c r="I29">
        <f>VLOOKUP($B29,'Tillförd energi'!$B$1:$AS$566,MATCH(I$1,'Tillförd energi'!$B$1:$AQ$1,0),FALSE)</f>
        <v>0</v>
      </c>
      <c r="J29">
        <f>VLOOKUP($B29,'Tillförd energi'!$B$1:$AS$566,MATCH(J$1,'Tillförd energi'!$B$1:$AQ$1,0),FALSE)</f>
        <v>0</v>
      </c>
      <c r="K29">
        <v>0</v>
      </c>
      <c r="L29">
        <f>VLOOKUP($B29,'Tillförd energi'!$B$1:$AS$566,MATCH(L$1,'Tillförd energi'!$B$1:$AQ$1,0),FALSE)</f>
        <v>0</v>
      </c>
      <c r="M29">
        <f>VLOOKUP($B29,'Tillförd energi'!$B$1:$AS$566,MATCH(M$1,'Tillförd energi'!$B$1:$AQ$1,0),FALSE)</f>
        <v>0</v>
      </c>
      <c r="N29">
        <f>VLOOKUP($B29,'Tillförd energi'!$B$1:$AS$566,MATCH(N$1,'Tillförd energi'!$B$1:$AQ$1,0),FALSE)</f>
        <v>0</v>
      </c>
      <c r="O29">
        <f>VLOOKUP($B29,'Tillförd energi'!$B$1:$AS$566,MATCH(O$1,'Tillförd energi'!$B$1:$AQ$1,0),FALSE)</f>
        <v>0</v>
      </c>
      <c r="P29">
        <f>VLOOKUP($B29,'Tillförd energi'!$B$1:$AS$566,MATCH(P$1,'Tillförd energi'!$B$1:$AQ$1,0),FALSE)</f>
        <v>2.6</v>
      </c>
      <c r="Q29">
        <f>VLOOKUP($B29,'Tillförd energi'!$B$1:$AS$566,MATCH(Q$1,'Tillförd energi'!$B$1:$AQ$1,0),FALSE)</f>
        <v>0</v>
      </c>
      <c r="R29">
        <f>VLOOKUP($B29,'Tillförd energi'!$B$1:$AS$566,MATCH(R$1,'Tillförd energi'!$B$1:$AQ$1,0),FALSE)</f>
        <v>0</v>
      </c>
      <c r="S29">
        <f>VLOOKUP($B29,'Tillförd energi'!$B$1:$AS$566,MATCH(S$1,'Tillförd energi'!$B$1:$AQ$1,0),FALSE)</f>
        <v>0</v>
      </c>
      <c r="T29">
        <f>VLOOKUP($B29,'Tillförd energi'!$B$1:$AS$566,MATCH(T$1,'Tillförd energi'!$B$1:$AQ$1,0),FALSE)</f>
        <v>0</v>
      </c>
      <c r="U29">
        <f>VLOOKUP($B29,'Tillförd energi'!$B$1:$AS$566,MATCH(U$1,'Tillförd energi'!$B$1:$AQ$1,0),FALSE)</f>
        <v>0</v>
      </c>
      <c r="V29">
        <f>VLOOKUP($B29,'Tillförd energi'!$B$1:$AS$566,MATCH(V$1,'Tillförd energi'!$B$1:$AQ$1,0),FALSE)</f>
        <v>0</v>
      </c>
      <c r="W29">
        <f>VLOOKUP($B29,'Tillförd energi'!$B$1:$AS$566,MATCH(W$1,'Tillförd energi'!$B$1:$AQ$1,0),FALSE)</f>
        <v>0</v>
      </c>
      <c r="X29">
        <f>VLOOKUP($B29,'Tillförd energi'!$B$1:$AS$566,MATCH(X$1,'Tillförd energi'!$B$1:$AQ$1,0),FALSE)</f>
        <v>0</v>
      </c>
      <c r="Y29">
        <f>VLOOKUP($B29,'Tillförd energi'!$B$1:$AS$566,MATCH(Y$1,'Tillförd energi'!$B$1:$AQ$1,0),FALSE)</f>
        <v>0</v>
      </c>
      <c r="Z29">
        <f>VLOOKUP($B29,'Tillförd energi'!$B$1:$AS$566,MATCH(Z$1,'Tillförd energi'!$B$1:$AQ$1,0),FALSE)</f>
        <v>0</v>
      </c>
      <c r="AA29">
        <f>VLOOKUP($B29,'Tillförd energi'!$B$1:$AS$566,MATCH(AA$1,'Tillförd energi'!$B$1:$AQ$1,0),FALSE)</f>
        <v>0</v>
      </c>
      <c r="AB29">
        <f>VLOOKUP($B29,'Tillförd energi'!$B$1:$AS$566,MATCH(AB$1,'Tillförd energi'!$B$1:$AQ$1,0),FALSE)</f>
        <v>0</v>
      </c>
      <c r="AC29">
        <f>VLOOKUP($B29,'Tillförd energi'!$B$1:$AS$566,MATCH(AC$1,'Tillförd energi'!$B$1:$AQ$1,0),FALSE)</f>
        <v>0</v>
      </c>
      <c r="AD29">
        <f>VLOOKUP($B29,'Tillförd energi'!$B$1:$AS$566,MATCH(AD$1,'Tillförd energi'!$B$1:$AQ$1,0),FALSE)</f>
        <v>0</v>
      </c>
      <c r="AE29">
        <f>VLOOKUP($B29,'Tillförd energi'!$B$1:$AS$566,MATCH(AE$1,'Tillförd energi'!$B$1:$AQ$1,0),FALSE)</f>
        <v>0</v>
      </c>
      <c r="AF29">
        <f>VLOOKUP($B29,'Tillförd energi'!$B$1:$AS$566,MATCH(AF$1,'Tillförd energi'!$B$1:$AQ$1,0),FALSE)</f>
        <v>6.1800000000000001E-2</v>
      </c>
      <c r="AG29">
        <f>IFERROR(VLOOKUP(B29,Miljö!$B$1:$S$476,9,FALSE)/1,0)</f>
        <v>0</v>
      </c>
      <c r="AI29">
        <f t="shared" si="0"/>
        <v>2.7117999999999998</v>
      </c>
      <c r="AJ29">
        <f t="shared" si="1"/>
        <v>2.7117999999999998</v>
      </c>
      <c r="AK29">
        <f>IF(ISERROR(1/VLOOKUP($B29,Leveranser!$B$1:$S$500,MATCH("såld värme (gwh)",Leveranser!$B$1:$S$1,0),FALSE)),"",VLOOKUP($B29,Leveranser!$B$1:$S$500,MATCH("såld värme (gwh)",Leveranser!$B$1:$S$1,0),FALSE))</f>
        <v>2.06</v>
      </c>
      <c r="AL29" s="22">
        <f>VLOOKUP($B29,Leveranser!$B$1:$Y$500,MATCH("Totalt såld fjärrvärme till andra fjärrvärmeföretag",Leveranser!$B$1:$AA$1,0),FALSE)</f>
        <v>0</v>
      </c>
      <c r="AM29" s="22">
        <f>IF(ISERROR(1/VLOOKUP($B29,Miljö!$B$1:$S$500,MATCH("Såld mängd produktionsspecifik fjärrvärme (GWh)",Miljö!$B$1:$R$1,0),FALSE)),0,VLOOKUP($B29,Miljö!$B$1:$S$500,MATCH("Såld mängd produktionsspecifik fjärrvärme (GWh)",Miljö!$B$1:$R$1,0),FALSE))</f>
        <v>0</v>
      </c>
      <c r="AN29" s="23">
        <f t="shared" si="2"/>
        <v>0.75964304152223627</v>
      </c>
      <c r="AP29" t="str">
        <f>VLOOKUP($B29,'Miljövärden urval för publ'!$B$1:$H$450,7,FALSE)</f>
        <v>Ja</v>
      </c>
      <c r="AQ29" t="str">
        <f>VLOOKUP($B29,'Miljövärden urval för publ'!$B$1:$H$450,6,FALSE)</f>
        <v>Nej</v>
      </c>
      <c r="AU29">
        <f t="shared" si="3"/>
        <v>6.1800000000000001E-2</v>
      </c>
      <c r="AV29">
        <f t="shared" si="4"/>
        <v>0</v>
      </c>
      <c r="AW29">
        <f t="shared" si="5"/>
        <v>2.6</v>
      </c>
      <c r="AX29">
        <f t="shared" si="6"/>
        <v>0</v>
      </c>
      <c r="AZ29">
        <f t="shared" si="7"/>
        <v>0</v>
      </c>
      <c r="BA29">
        <f t="shared" si="8"/>
        <v>0</v>
      </c>
      <c r="BC29">
        <f t="shared" si="9"/>
        <v>2.6</v>
      </c>
    </row>
    <row r="30" spans="1:55" ht="15" customHeight="1" x14ac:dyDescent="0.25">
      <c r="A30" t="s">
        <v>51</v>
      </c>
      <c r="B30" t="s">
        <v>52</v>
      </c>
      <c r="C30">
        <f>VLOOKUP($B30,'Tillförd energi'!$B$1:$AS$566,MATCH(C$1,'Tillförd energi'!$B$1:$AQ$1,0),FALSE)</f>
        <v>0</v>
      </c>
      <c r="D30">
        <f>VLOOKUP($B30,'Tillförd energi'!$B$1:$AS$566,MATCH(D$1,'Tillförd energi'!$B$1:$AQ$1,0),FALSE)</f>
        <v>1.1038600000000001</v>
      </c>
      <c r="E30">
        <f>VLOOKUP($B30,'Tillförd energi'!$B$1:$AS$566,MATCH(E$1,'Tillförd energi'!$B$1:$AQ$1,0),FALSE)</f>
        <v>2.33</v>
      </c>
      <c r="F30">
        <f>VLOOKUP($B30,'Tillförd energi'!$B$1:$AS$566,MATCH(F$1,'Tillförd energi'!$B$1:$AQ$1,0),FALSE)</f>
        <v>0</v>
      </c>
      <c r="G30">
        <f>VLOOKUP($B30,'Tillförd energi'!$B$1:$AS$566,MATCH(G$1,'Tillförd energi'!$B$1:$AQ$1,0),FALSE)</f>
        <v>0</v>
      </c>
      <c r="H30">
        <f>VLOOKUP($B30,'Tillförd energi'!$B$1:$AS$566,MATCH(H$1,'Tillförd energi'!$B$1:$AQ$1,0),FALSE)</f>
        <v>0</v>
      </c>
      <c r="I30">
        <f>VLOOKUP($B30,'Tillförd energi'!$B$1:$AS$566,MATCH(I$1,'Tillförd energi'!$B$1:$AQ$1,0),FALSE)</f>
        <v>161.571</v>
      </c>
      <c r="J30">
        <f>VLOOKUP($B30,'Tillförd energi'!$B$1:$AS$566,MATCH(J$1,'Tillförd energi'!$B$1:$AQ$1,0),FALSE)</f>
        <v>2.714</v>
      </c>
      <c r="K30">
        <v>0</v>
      </c>
      <c r="L30">
        <f>VLOOKUP($B30,'Tillförd energi'!$B$1:$AS$566,MATCH(L$1,'Tillförd energi'!$B$1:$AQ$1,0),FALSE)</f>
        <v>0</v>
      </c>
      <c r="M30">
        <f>VLOOKUP($B30,'Tillförd energi'!$B$1:$AS$566,MATCH(M$1,'Tillförd energi'!$B$1:$AQ$1,0),FALSE)</f>
        <v>0</v>
      </c>
      <c r="N30">
        <f>VLOOKUP($B30,'Tillförd energi'!$B$1:$AS$566,MATCH(N$1,'Tillförd energi'!$B$1:$AQ$1,0),FALSE)</f>
        <v>0</v>
      </c>
      <c r="O30">
        <f>VLOOKUP($B30,'Tillförd energi'!$B$1:$AS$566,MATCH(O$1,'Tillförd energi'!$B$1:$AQ$1,0),FALSE)</f>
        <v>0</v>
      </c>
      <c r="P30">
        <f>VLOOKUP($B30,'Tillförd energi'!$B$1:$AS$566,MATCH(P$1,'Tillförd energi'!$B$1:$AQ$1,0),FALSE)</f>
        <v>0</v>
      </c>
      <c r="Q30">
        <f>VLOOKUP($B30,'Tillförd energi'!$B$1:$AS$566,MATCH(Q$1,'Tillförd energi'!$B$1:$AQ$1,0),FALSE)</f>
        <v>131.85599999999999</v>
      </c>
      <c r="R30">
        <f>VLOOKUP($B30,'Tillförd energi'!$B$1:$AS$566,MATCH(R$1,'Tillförd energi'!$B$1:$AQ$1,0),FALSE)</f>
        <v>0</v>
      </c>
      <c r="S30">
        <f>VLOOKUP($B30,'Tillförd energi'!$B$1:$AS$566,MATCH(S$1,'Tillförd energi'!$B$1:$AQ$1,0),FALSE)</f>
        <v>0</v>
      </c>
      <c r="T30">
        <f>VLOOKUP($B30,'Tillförd energi'!$B$1:$AS$566,MATCH(T$1,'Tillförd energi'!$B$1:$AQ$1,0),FALSE)</f>
        <v>0</v>
      </c>
      <c r="U30">
        <f>VLOOKUP($B30,'Tillförd energi'!$B$1:$AS$566,MATCH(U$1,'Tillförd energi'!$B$1:$AQ$1,0),FALSE)</f>
        <v>0</v>
      </c>
      <c r="V30">
        <f>VLOOKUP($B30,'Tillförd energi'!$B$1:$AS$566,MATCH(V$1,'Tillförd energi'!$B$1:$AQ$1,0),FALSE)</f>
        <v>0</v>
      </c>
      <c r="W30">
        <f>VLOOKUP($B30,'Tillförd energi'!$B$1:$AS$566,MATCH(W$1,'Tillförd energi'!$B$1:$AQ$1,0),FALSE)</f>
        <v>0</v>
      </c>
      <c r="X30">
        <f>VLOOKUP($B30,'Tillförd energi'!$B$1:$AS$566,MATCH(X$1,'Tillförd energi'!$B$1:$AQ$1,0),FALSE)</f>
        <v>0</v>
      </c>
      <c r="Y30">
        <f>VLOOKUP($B30,'Tillförd energi'!$B$1:$AS$566,MATCH(Y$1,'Tillförd energi'!$B$1:$AQ$1,0),FALSE)</f>
        <v>0</v>
      </c>
      <c r="Z30">
        <f>VLOOKUP($B30,'Tillförd energi'!$B$1:$AS$566,MATCH(Z$1,'Tillförd energi'!$B$1:$AQ$1,0),FALSE)</f>
        <v>0</v>
      </c>
      <c r="AA30">
        <f>VLOOKUP($B30,'Tillförd energi'!$B$1:$AS$566,MATCH(AA$1,'Tillförd energi'!$B$1:$AQ$1,0),FALSE)</f>
        <v>1.7</v>
      </c>
      <c r="AB30">
        <f>VLOOKUP($B30,'Tillförd energi'!$B$1:$AS$566,MATCH(AB$1,'Tillförd energi'!$B$1:$AQ$1,0),FALSE)</f>
        <v>2.2789999999999999</v>
      </c>
      <c r="AC30">
        <f>VLOOKUP($B30,'Tillförd energi'!$B$1:$AS$566,MATCH(AC$1,'Tillförd energi'!$B$1:$AQ$1,0),FALSE)</f>
        <v>7.0780000000000003</v>
      </c>
      <c r="AD30">
        <f>VLOOKUP($B30,'Tillförd energi'!$B$1:$AS$566,MATCH(AD$1,'Tillförd energi'!$B$1:$AQ$1,0),FALSE)</f>
        <v>96.543999999999997</v>
      </c>
      <c r="AE30">
        <f>VLOOKUP($B30,'Tillförd energi'!$B$1:$AS$566,MATCH(AE$1,'Tillförd energi'!$B$1:$AQ$1,0),FALSE)</f>
        <v>0</v>
      </c>
      <c r="AF30">
        <f>VLOOKUP($B30,'Tillförd energi'!$B$1:$AS$566,MATCH(AF$1,'Tillförd energi'!$B$1:$AQ$1,0),FALSE)</f>
        <v>6.3862899999999998</v>
      </c>
      <c r="AG30">
        <f>IFERROR(VLOOKUP(B30,Miljö!$B$1:$S$476,9,FALSE)/1,0)</f>
        <v>9.4E-2</v>
      </c>
      <c r="AI30">
        <f t="shared" si="0"/>
        <v>413.56214999999992</v>
      </c>
      <c r="AJ30">
        <f t="shared" si="1"/>
        <v>413.65614999999991</v>
      </c>
      <c r="AK30">
        <f>IF(ISERROR(1/VLOOKUP($B30,Leveranser!$B$1:$S$500,MATCH("såld värme (gwh)",Leveranser!$B$1:$S$1,0),FALSE)),"",VLOOKUP($B30,Leveranser!$B$1:$S$500,MATCH("såld värme (gwh)",Leveranser!$B$1:$S$1,0),FALSE))</f>
        <v>355.608</v>
      </c>
      <c r="AL30" s="22">
        <f>VLOOKUP($B30,Leveranser!$B$1:$Y$500,MATCH("Totalt såld fjärrvärme till andra fjärrvärmeföretag",Leveranser!$B$1:$AA$1,0),FALSE)</f>
        <v>5.8339999999999996</v>
      </c>
      <c r="AM30" s="22">
        <f>IF(ISERROR(1/VLOOKUP($B30,Miljö!$B$1:$S$500,MATCH("Såld mängd produktionsspecifik fjärrvärme (GWh)",Miljö!$B$1:$R$1,0),FALSE)),0,VLOOKUP($B30,Miljö!$B$1:$S$500,MATCH("Såld mängd produktionsspecifik fjärrvärme (GWh)",Miljö!$B$1:$R$1,0),FALSE))</f>
        <v>5.8339999999999996</v>
      </c>
      <c r="AN30" s="23">
        <f t="shared" si="2"/>
        <v>0.85967052587033965</v>
      </c>
      <c r="AP30" t="str">
        <f>VLOOKUP($B30,'Miljövärden urval för publ'!$B$1:$H$450,7,FALSE)</f>
        <v>Ja</v>
      </c>
      <c r="AQ30" t="str">
        <f>VLOOKUP($B30,'Miljövärden urval för publ'!$B$1:$H$450,6,FALSE)</f>
        <v>Ja</v>
      </c>
      <c r="AU30">
        <f t="shared" si="3"/>
        <v>8.08629</v>
      </c>
      <c r="AV30">
        <f t="shared" si="4"/>
        <v>0</v>
      </c>
      <c r="AW30">
        <f t="shared" si="5"/>
        <v>131.85599999999999</v>
      </c>
      <c r="AX30">
        <f t="shared" si="6"/>
        <v>0</v>
      </c>
      <c r="AZ30">
        <f t="shared" si="7"/>
        <v>2.2789999999999999</v>
      </c>
      <c r="BA30">
        <f t="shared" si="8"/>
        <v>0</v>
      </c>
      <c r="BC30">
        <f t="shared" si="9"/>
        <v>131.85599999999999</v>
      </c>
    </row>
    <row r="31" spans="1:55" ht="15" customHeight="1" x14ac:dyDescent="0.25">
      <c r="A31" t="s">
        <v>51</v>
      </c>
      <c r="B31" t="s">
        <v>53</v>
      </c>
      <c r="C31">
        <f>VLOOKUP($B31,'Tillförd energi'!$B$1:$AS$566,MATCH(C$1,'Tillförd energi'!$B$1:$AQ$1,0),FALSE)</f>
        <v>0</v>
      </c>
      <c r="D31">
        <f>VLOOKUP($B31,'Tillförd energi'!$B$1:$AS$566,MATCH(D$1,'Tillförd energi'!$B$1:$AQ$1,0),FALSE)</f>
        <v>4.0000000000000001E-3</v>
      </c>
      <c r="E31">
        <f>VLOOKUP($B31,'Tillförd energi'!$B$1:$AS$566,MATCH(E$1,'Tillförd energi'!$B$1:$AQ$1,0),FALSE)</f>
        <v>0</v>
      </c>
      <c r="F31">
        <f>VLOOKUP($B31,'Tillförd energi'!$B$1:$AS$566,MATCH(F$1,'Tillförd energi'!$B$1:$AQ$1,0),FALSE)</f>
        <v>0</v>
      </c>
      <c r="G31">
        <f>VLOOKUP($B31,'Tillförd energi'!$B$1:$AS$566,MATCH(G$1,'Tillförd energi'!$B$1:$AQ$1,0),FALSE)</f>
        <v>0</v>
      </c>
      <c r="H31">
        <f>VLOOKUP($B31,'Tillförd energi'!$B$1:$AS$566,MATCH(H$1,'Tillförd energi'!$B$1:$AQ$1,0),FALSE)</f>
        <v>0</v>
      </c>
      <c r="I31">
        <f>VLOOKUP($B31,'Tillförd energi'!$B$1:$AS$566,MATCH(I$1,'Tillförd energi'!$B$1:$AQ$1,0),FALSE)</f>
        <v>0</v>
      </c>
      <c r="J31">
        <f>VLOOKUP($B31,'Tillförd energi'!$B$1:$AS$566,MATCH(J$1,'Tillförd energi'!$B$1:$AQ$1,0),FALSE)</f>
        <v>0</v>
      </c>
      <c r="K31">
        <v>0</v>
      </c>
      <c r="L31">
        <f>VLOOKUP($B31,'Tillförd energi'!$B$1:$AS$566,MATCH(L$1,'Tillförd energi'!$B$1:$AQ$1,0),FALSE)</f>
        <v>0</v>
      </c>
      <c r="M31">
        <f>VLOOKUP($B31,'Tillförd energi'!$B$1:$AS$566,MATCH(M$1,'Tillförd energi'!$B$1:$AQ$1,0),FALSE)</f>
        <v>0</v>
      </c>
      <c r="N31">
        <f>VLOOKUP($B31,'Tillförd energi'!$B$1:$AS$566,MATCH(N$1,'Tillförd energi'!$B$1:$AQ$1,0),FALSE)</f>
        <v>0</v>
      </c>
      <c r="O31">
        <f>VLOOKUP($B31,'Tillförd energi'!$B$1:$AS$566,MATCH(O$1,'Tillförd energi'!$B$1:$AQ$1,0),FALSE)</f>
        <v>0</v>
      </c>
      <c r="P31">
        <f>VLOOKUP($B31,'Tillförd energi'!$B$1:$AS$566,MATCH(P$1,'Tillförd energi'!$B$1:$AQ$1,0),FALSE)</f>
        <v>0</v>
      </c>
      <c r="Q31">
        <f>VLOOKUP($B31,'Tillförd energi'!$B$1:$AS$566,MATCH(Q$1,'Tillförd energi'!$B$1:$AQ$1,0),FALSE)</f>
        <v>0</v>
      </c>
      <c r="R31">
        <f>VLOOKUP($B31,'Tillförd energi'!$B$1:$AS$566,MATCH(R$1,'Tillförd energi'!$B$1:$AQ$1,0),FALSE)</f>
        <v>2.4569999999999999</v>
      </c>
      <c r="S31">
        <f>VLOOKUP($B31,'Tillförd energi'!$B$1:$AS$566,MATCH(S$1,'Tillförd energi'!$B$1:$AQ$1,0),FALSE)</f>
        <v>0</v>
      </c>
      <c r="T31">
        <f>VLOOKUP($B31,'Tillförd energi'!$B$1:$AS$566,MATCH(T$1,'Tillförd energi'!$B$1:$AQ$1,0),FALSE)</f>
        <v>0</v>
      </c>
      <c r="U31">
        <f>VLOOKUP($B31,'Tillförd energi'!$B$1:$AS$566,MATCH(U$1,'Tillförd energi'!$B$1:$AQ$1,0),FALSE)</f>
        <v>0</v>
      </c>
      <c r="V31">
        <f>VLOOKUP($B31,'Tillförd energi'!$B$1:$AS$566,MATCH(V$1,'Tillförd energi'!$B$1:$AQ$1,0),FALSE)</f>
        <v>0</v>
      </c>
      <c r="W31">
        <f>VLOOKUP($B31,'Tillförd energi'!$B$1:$AS$566,MATCH(W$1,'Tillförd energi'!$B$1:$AQ$1,0),FALSE)</f>
        <v>0</v>
      </c>
      <c r="X31">
        <f>VLOOKUP($B31,'Tillförd energi'!$B$1:$AS$566,MATCH(X$1,'Tillförd energi'!$B$1:$AQ$1,0),FALSE)</f>
        <v>0</v>
      </c>
      <c r="Y31">
        <f>VLOOKUP($B31,'Tillförd energi'!$B$1:$AS$566,MATCH(Y$1,'Tillförd energi'!$B$1:$AQ$1,0),FALSE)</f>
        <v>0</v>
      </c>
      <c r="Z31">
        <f>VLOOKUP($B31,'Tillförd energi'!$B$1:$AS$566,MATCH(Z$1,'Tillförd energi'!$B$1:$AQ$1,0),FALSE)</f>
        <v>0</v>
      </c>
      <c r="AA31">
        <f>VLOOKUP($B31,'Tillförd energi'!$B$1:$AS$566,MATCH(AA$1,'Tillförd energi'!$B$1:$AQ$1,0),FALSE)</f>
        <v>0</v>
      </c>
      <c r="AB31">
        <f>VLOOKUP($B31,'Tillförd energi'!$B$1:$AS$566,MATCH(AB$1,'Tillförd energi'!$B$1:$AQ$1,0),FALSE)</f>
        <v>0</v>
      </c>
      <c r="AC31">
        <f>VLOOKUP($B31,'Tillförd energi'!$B$1:$AS$566,MATCH(AC$1,'Tillförd energi'!$B$1:$AQ$1,0),FALSE)</f>
        <v>0</v>
      </c>
      <c r="AD31">
        <f>VLOOKUP($B31,'Tillförd energi'!$B$1:$AS$566,MATCH(AD$1,'Tillförd energi'!$B$1:$AQ$1,0),FALSE)</f>
        <v>0</v>
      </c>
      <c r="AE31">
        <f>VLOOKUP($B31,'Tillförd energi'!$B$1:$AS$566,MATCH(AE$1,'Tillförd energi'!$B$1:$AQ$1,0),FALSE)</f>
        <v>0</v>
      </c>
      <c r="AF31">
        <f>VLOOKUP($B31,'Tillförd energi'!$B$1:$AS$566,MATCH(AF$1,'Tillförd energi'!$B$1:$AQ$1,0),FALSE)</f>
        <v>5.0000000000000001E-3</v>
      </c>
      <c r="AG31">
        <f>IFERROR(VLOOKUP(B31,Miljö!$B$1:$S$476,9,FALSE)/1,0)</f>
        <v>0</v>
      </c>
      <c r="AI31">
        <f t="shared" si="0"/>
        <v>2.4659999999999997</v>
      </c>
      <c r="AJ31">
        <f t="shared" si="1"/>
        <v>2.4659999999999997</v>
      </c>
      <c r="AK31">
        <f>IF(ISERROR(1/VLOOKUP($B31,Leveranser!$B$1:$S$500,MATCH("såld värme (gwh)",Leveranser!$B$1:$S$1,0),FALSE)),"",VLOOKUP($B31,Leveranser!$B$1:$S$500,MATCH("såld värme (gwh)",Leveranser!$B$1:$S$1,0),FALSE))</f>
        <v>1.7909999999999999</v>
      </c>
      <c r="AL31" s="22">
        <f>VLOOKUP($B31,Leveranser!$B$1:$Y$500,MATCH("Totalt såld fjärrvärme till andra fjärrvärmeföretag",Leveranser!$B$1:$AA$1,0),FALSE)</f>
        <v>0</v>
      </c>
      <c r="AM31" s="22">
        <f>IF(ISERROR(1/VLOOKUP($B31,Miljö!$B$1:$S$500,MATCH("Såld mängd produktionsspecifik fjärrvärme (GWh)",Miljö!$B$1:$R$1,0),FALSE)),0,VLOOKUP($B31,Miljö!$B$1:$S$500,MATCH("Såld mängd produktionsspecifik fjärrvärme (GWh)",Miljö!$B$1:$R$1,0),FALSE))</f>
        <v>0</v>
      </c>
      <c r="AN31" s="23">
        <f t="shared" si="2"/>
        <v>0.72627737226277378</v>
      </c>
      <c r="AP31" t="str">
        <f>VLOOKUP($B31,'Miljövärden urval för publ'!$B$1:$H$450,7,FALSE)</f>
        <v>Ja</v>
      </c>
      <c r="AQ31" t="str">
        <f>VLOOKUP($B31,'Miljövärden urval för publ'!$B$1:$H$450,6,FALSE)</f>
        <v>Ja</v>
      </c>
      <c r="AU31">
        <f t="shared" si="3"/>
        <v>5.0000000000000001E-3</v>
      </c>
      <c r="AV31">
        <f t="shared" si="4"/>
        <v>0</v>
      </c>
      <c r="AW31">
        <f t="shared" si="5"/>
        <v>0</v>
      </c>
      <c r="AX31">
        <f t="shared" si="6"/>
        <v>2.4569999999999999</v>
      </c>
      <c r="AZ31">
        <f t="shared" si="7"/>
        <v>0</v>
      </c>
      <c r="BA31">
        <f t="shared" si="8"/>
        <v>0</v>
      </c>
      <c r="BC31">
        <f t="shared" si="9"/>
        <v>2.4569999999999999</v>
      </c>
    </row>
    <row r="32" spans="1:55" ht="15" customHeight="1" x14ac:dyDescent="0.25">
      <c r="A32" t="s">
        <v>51</v>
      </c>
      <c r="B32" t="s">
        <v>54</v>
      </c>
      <c r="C32">
        <f>VLOOKUP($B32,'Tillförd energi'!$B$1:$AS$566,MATCH(C$1,'Tillförd energi'!$B$1:$AQ$1,0),FALSE)</f>
        <v>0</v>
      </c>
      <c r="D32">
        <f>VLOOKUP($B32,'Tillförd energi'!$B$1:$AS$566,MATCH(D$1,'Tillförd energi'!$B$1:$AQ$1,0),FALSE)</f>
        <v>1.0999999999999999E-2</v>
      </c>
      <c r="E32">
        <f>VLOOKUP($B32,'Tillförd energi'!$B$1:$AS$566,MATCH(E$1,'Tillförd energi'!$B$1:$AQ$1,0),FALSE)</f>
        <v>0</v>
      </c>
      <c r="F32">
        <f>VLOOKUP($B32,'Tillförd energi'!$B$1:$AS$566,MATCH(F$1,'Tillförd energi'!$B$1:$AQ$1,0),FALSE)</f>
        <v>0</v>
      </c>
      <c r="G32">
        <f>VLOOKUP($B32,'Tillförd energi'!$B$1:$AS$566,MATCH(G$1,'Tillförd energi'!$B$1:$AQ$1,0),FALSE)</f>
        <v>0</v>
      </c>
      <c r="H32">
        <f>VLOOKUP($B32,'Tillförd energi'!$B$1:$AS$566,MATCH(H$1,'Tillförd energi'!$B$1:$AQ$1,0),FALSE)</f>
        <v>0</v>
      </c>
      <c r="I32">
        <f>VLOOKUP($B32,'Tillförd energi'!$B$1:$AS$566,MATCH(I$1,'Tillförd energi'!$B$1:$AQ$1,0),FALSE)</f>
        <v>0</v>
      </c>
      <c r="J32">
        <f>VLOOKUP($B32,'Tillförd energi'!$B$1:$AS$566,MATCH(J$1,'Tillförd energi'!$B$1:$AQ$1,0),FALSE)</f>
        <v>0</v>
      </c>
      <c r="K32">
        <v>0</v>
      </c>
      <c r="L32">
        <f>VLOOKUP($B32,'Tillförd energi'!$B$1:$AS$566,MATCH(L$1,'Tillförd energi'!$B$1:$AQ$1,0),FALSE)</f>
        <v>0</v>
      </c>
      <c r="M32">
        <f>VLOOKUP($B32,'Tillförd energi'!$B$1:$AS$566,MATCH(M$1,'Tillförd energi'!$B$1:$AQ$1,0),FALSE)</f>
        <v>0</v>
      </c>
      <c r="N32">
        <f>VLOOKUP($B32,'Tillförd energi'!$B$1:$AS$566,MATCH(N$1,'Tillförd energi'!$B$1:$AQ$1,0),FALSE)</f>
        <v>0</v>
      </c>
      <c r="O32">
        <f>VLOOKUP($B32,'Tillförd energi'!$B$1:$AS$566,MATCH(O$1,'Tillförd energi'!$B$1:$AQ$1,0),FALSE)</f>
        <v>0</v>
      </c>
      <c r="P32">
        <f>VLOOKUP($B32,'Tillförd energi'!$B$1:$AS$566,MATCH(P$1,'Tillförd energi'!$B$1:$AQ$1,0),FALSE)</f>
        <v>0</v>
      </c>
      <c r="Q32">
        <f>VLOOKUP($B32,'Tillförd energi'!$B$1:$AS$566,MATCH(Q$1,'Tillförd energi'!$B$1:$AQ$1,0),FALSE)</f>
        <v>0</v>
      </c>
      <c r="R32">
        <f>VLOOKUP($B32,'Tillförd energi'!$B$1:$AS$566,MATCH(R$1,'Tillförd energi'!$B$1:$AQ$1,0),FALSE)</f>
        <v>3.0419999999999998</v>
      </c>
      <c r="S32">
        <f>VLOOKUP($B32,'Tillförd energi'!$B$1:$AS$566,MATCH(S$1,'Tillförd energi'!$B$1:$AQ$1,0),FALSE)</f>
        <v>0</v>
      </c>
      <c r="T32">
        <f>VLOOKUP($B32,'Tillförd energi'!$B$1:$AS$566,MATCH(T$1,'Tillförd energi'!$B$1:$AQ$1,0),FALSE)</f>
        <v>0</v>
      </c>
      <c r="U32">
        <f>VLOOKUP($B32,'Tillförd energi'!$B$1:$AS$566,MATCH(U$1,'Tillförd energi'!$B$1:$AQ$1,0),FALSE)</f>
        <v>0</v>
      </c>
      <c r="V32">
        <f>VLOOKUP($B32,'Tillförd energi'!$B$1:$AS$566,MATCH(V$1,'Tillförd energi'!$B$1:$AQ$1,0),FALSE)</f>
        <v>0</v>
      </c>
      <c r="W32">
        <f>VLOOKUP($B32,'Tillförd energi'!$B$1:$AS$566,MATCH(W$1,'Tillförd energi'!$B$1:$AQ$1,0),FALSE)</f>
        <v>0</v>
      </c>
      <c r="X32">
        <f>VLOOKUP($B32,'Tillförd energi'!$B$1:$AS$566,MATCH(X$1,'Tillförd energi'!$B$1:$AQ$1,0),FALSE)</f>
        <v>0</v>
      </c>
      <c r="Y32">
        <f>VLOOKUP($B32,'Tillförd energi'!$B$1:$AS$566,MATCH(Y$1,'Tillförd energi'!$B$1:$AQ$1,0),FALSE)</f>
        <v>0</v>
      </c>
      <c r="Z32">
        <f>VLOOKUP($B32,'Tillförd energi'!$B$1:$AS$566,MATCH(Z$1,'Tillförd energi'!$B$1:$AQ$1,0),FALSE)</f>
        <v>0.42699999999999999</v>
      </c>
      <c r="AA32">
        <f>VLOOKUP($B32,'Tillförd energi'!$B$1:$AS$566,MATCH(AA$1,'Tillförd energi'!$B$1:$AQ$1,0),FALSE)</f>
        <v>0</v>
      </c>
      <c r="AB32">
        <f>VLOOKUP($B32,'Tillförd energi'!$B$1:$AS$566,MATCH(AB$1,'Tillförd energi'!$B$1:$AQ$1,0),FALSE)</f>
        <v>0</v>
      </c>
      <c r="AC32">
        <f>VLOOKUP($B32,'Tillförd energi'!$B$1:$AS$566,MATCH(AC$1,'Tillförd energi'!$B$1:$AQ$1,0),FALSE)</f>
        <v>0</v>
      </c>
      <c r="AD32">
        <f>VLOOKUP($B32,'Tillförd energi'!$B$1:$AS$566,MATCH(AD$1,'Tillförd energi'!$B$1:$AQ$1,0),FALSE)</f>
        <v>0</v>
      </c>
      <c r="AE32">
        <f>VLOOKUP($B32,'Tillförd energi'!$B$1:$AS$566,MATCH(AE$1,'Tillförd energi'!$B$1:$AQ$1,0),FALSE)</f>
        <v>0</v>
      </c>
      <c r="AF32">
        <f>VLOOKUP($B32,'Tillförd energi'!$B$1:$AS$566,MATCH(AF$1,'Tillförd energi'!$B$1:$AQ$1,0),FALSE)</f>
        <v>0.1</v>
      </c>
      <c r="AG32">
        <f>IFERROR(VLOOKUP(B32,Miljö!$B$1:$S$476,9,FALSE)/1,0)</f>
        <v>0</v>
      </c>
      <c r="AI32">
        <f t="shared" si="0"/>
        <v>3.58</v>
      </c>
      <c r="AJ32">
        <f t="shared" si="1"/>
        <v>3.58</v>
      </c>
      <c r="AK32">
        <f>IF(ISERROR(1/VLOOKUP($B32,Leveranser!$B$1:$S$500,MATCH("såld värme (gwh)",Leveranser!$B$1:$S$1,0),FALSE)),"",VLOOKUP($B32,Leveranser!$B$1:$S$500,MATCH("såld värme (gwh)",Leveranser!$B$1:$S$1,0),FALSE))</f>
        <v>2.39</v>
      </c>
      <c r="AL32" s="22">
        <f>VLOOKUP($B32,Leveranser!$B$1:$Y$500,MATCH("Totalt såld fjärrvärme till andra fjärrvärmeföretag",Leveranser!$B$1:$AA$1,0),FALSE)</f>
        <v>0</v>
      </c>
      <c r="AM32" s="22">
        <f>IF(ISERROR(1/VLOOKUP($B32,Miljö!$B$1:$S$500,MATCH("Såld mängd produktionsspecifik fjärrvärme (GWh)",Miljö!$B$1:$R$1,0),FALSE)),0,VLOOKUP($B32,Miljö!$B$1:$S$500,MATCH("Såld mängd produktionsspecifik fjärrvärme (GWh)",Miljö!$B$1:$R$1,0),FALSE))</f>
        <v>0</v>
      </c>
      <c r="AN32" s="23">
        <f t="shared" si="2"/>
        <v>0.66759776536312854</v>
      </c>
      <c r="AP32" t="str">
        <f>VLOOKUP($B32,'Miljövärden urval för publ'!$B$1:$H$450,7,FALSE)</f>
        <v>Ja</v>
      </c>
      <c r="AQ32" t="str">
        <f>VLOOKUP($B32,'Miljövärden urval för publ'!$B$1:$H$450,6,FALSE)</f>
        <v>Ja</v>
      </c>
      <c r="AU32">
        <f t="shared" si="3"/>
        <v>0.52700000000000002</v>
      </c>
      <c r="AV32">
        <f t="shared" si="4"/>
        <v>0</v>
      </c>
      <c r="AW32">
        <f t="shared" si="5"/>
        <v>0</v>
      </c>
      <c r="AX32">
        <f t="shared" si="6"/>
        <v>3.0419999999999998</v>
      </c>
      <c r="AZ32">
        <f t="shared" si="7"/>
        <v>0</v>
      </c>
      <c r="BA32">
        <f t="shared" si="8"/>
        <v>0</v>
      </c>
      <c r="BC32">
        <f t="shared" si="9"/>
        <v>3.0419999999999998</v>
      </c>
    </row>
    <row r="33" spans="1:55" ht="15" customHeight="1" x14ac:dyDescent="0.25">
      <c r="A33" t="s">
        <v>55</v>
      </c>
      <c r="B33" t="s">
        <v>56</v>
      </c>
      <c r="C33">
        <f>VLOOKUP($B33,'Tillförd energi'!$B$1:$AS$566,MATCH(C$1,'Tillförd energi'!$B$1:$AQ$1,0),FALSE)</f>
        <v>0</v>
      </c>
      <c r="D33">
        <f>VLOOKUP($B33,'Tillförd energi'!$B$1:$AS$566,MATCH(D$1,'Tillförd energi'!$B$1:$AQ$1,0),FALSE)</f>
        <v>0.33</v>
      </c>
      <c r="E33">
        <f>VLOOKUP($B33,'Tillförd energi'!$B$1:$AS$566,MATCH(E$1,'Tillförd energi'!$B$1:$AQ$1,0),FALSE)</f>
        <v>9.3679299999999994</v>
      </c>
      <c r="F33">
        <f>VLOOKUP($B33,'Tillförd energi'!$B$1:$AS$566,MATCH(F$1,'Tillförd energi'!$B$1:$AQ$1,0),FALSE)</f>
        <v>0</v>
      </c>
      <c r="G33">
        <f>VLOOKUP($B33,'Tillförd energi'!$B$1:$AS$566,MATCH(G$1,'Tillförd energi'!$B$1:$AQ$1,0),FALSE)</f>
        <v>0</v>
      </c>
      <c r="H33">
        <f>VLOOKUP($B33,'Tillförd energi'!$B$1:$AS$566,MATCH(H$1,'Tillförd energi'!$B$1:$AQ$1,0),FALSE)</f>
        <v>0.35</v>
      </c>
      <c r="I33">
        <f>VLOOKUP($B33,'Tillförd energi'!$B$1:$AS$566,MATCH(I$1,'Tillförd energi'!$B$1:$AQ$1,0),FALSE)</f>
        <v>193.95699999999999</v>
      </c>
      <c r="J33">
        <f>VLOOKUP($B33,'Tillförd energi'!$B$1:$AS$566,MATCH(J$1,'Tillförd energi'!$B$1:$AQ$1,0),FALSE)</f>
        <v>0</v>
      </c>
      <c r="K33">
        <v>0</v>
      </c>
      <c r="L33">
        <f>VLOOKUP($B33,'Tillförd energi'!$B$1:$AS$566,MATCH(L$1,'Tillförd energi'!$B$1:$AQ$1,0),FALSE)</f>
        <v>0</v>
      </c>
      <c r="M33">
        <f>VLOOKUP($B33,'Tillförd energi'!$B$1:$AS$566,MATCH(M$1,'Tillförd energi'!$B$1:$AQ$1,0),FALSE)</f>
        <v>20.569900000000001</v>
      </c>
      <c r="N33">
        <f>VLOOKUP($B33,'Tillförd energi'!$B$1:$AS$566,MATCH(N$1,'Tillförd energi'!$B$1:$AQ$1,0),FALSE)</f>
        <v>257.20499999999998</v>
      </c>
      <c r="O33">
        <f>VLOOKUP($B33,'Tillförd energi'!$B$1:$AS$566,MATCH(O$1,'Tillförd energi'!$B$1:$AQ$1,0),FALSE)</f>
        <v>0</v>
      </c>
      <c r="P33">
        <f>VLOOKUP($B33,'Tillförd energi'!$B$1:$AS$566,MATCH(P$1,'Tillförd energi'!$B$1:$AQ$1,0),FALSE)</f>
        <v>31.3919</v>
      </c>
      <c r="Q33">
        <f>VLOOKUP($B33,'Tillförd energi'!$B$1:$AS$566,MATCH(Q$1,'Tillförd energi'!$B$1:$AQ$1,0),FALSE)</f>
        <v>0</v>
      </c>
      <c r="R33">
        <f>VLOOKUP($B33,'Tillförd energi'!$B$1:$AS$566,MATCH(R$1,'Tillförd energi'!$B$1:$AQ$1,0),FALSE)</f>
        <v>13.853</v>
      </c>
      <c r="S33">
        <f>VLOOKUP($B33,'Tillförd energi'!$B$1:$AS$566,MATCH(S$1,'Tillförd energi'!$B$1:$AQ$1,0),FALSE)</f>
        <v>0</v>
      </c>
      <c r="T33">
        <f>VLOOKUP($B33,'Tillförd energi'!$B$1:$AS$566,MATCH(T$1,'Tillförd energi'!$B$1:$AQ$1,0),FALSE)</f>
        <v>0</v>
      </c>
      <c r="U33">
        <f>VLOOKUP($B33,'Tillförd energi'!$B$1:$AS$566,MATCH(U$1,'Tillförd energi'!$B$1:$AQ$1,0),FALSE)</f>
        <v>0</v>
      </c>
      <c r="V33">
        <f>VLOOKUP($B33,'Tillförd energi'!$B$1:$AS$566,MATCH(V$1,'Tillförd energi'!$B$1:$AQ$1,0),FALSE)</f>
        <v>0</v>
      </c>
      <c r="W33">
        <f>VLOOKUP($B33,'Tillförd energi'!$B$1:$AS$566,MATCH(W$1,'Tillförd energi'!$B$1:$AQ$1,0),FALSE)</f>
        <v>17.510000000000002</v>
      </c>
      <c r="X33">
        <f>VLOOKUP($B33,'Tillförd energi'!$B$1:$AS$566,MATCH(X$1,'Tillförd energi'!$B$1:$AQ$1,0),FALSE)</f>
        <v>0</v>
      </c>
      <c r="Y33">
        <f>VLOOKUP($B33,'Tillförd energi'!$B$1:$AS$566,MATCH(Y$1,'Tillförd energi'!$B$1:$AQ$1,0),FALSE)</f>
        <v>0</v>
      </c>
      <c r="Z33">
        <f>VLOOKUP($B33,'Tillförd energi'!$B$1:$AS$566,MATCH(Z$1,'Tillförd energi'!$B$1:$AQ$1,0),FALSE)</f>
        <v>4.1000000000000003E-3</v>
      </c>
      <c r="AA33">
        <f>VLOOKUP($B33,'Tillförd energi'!$B$1:$AS$566,MATCH(AA$1,'Tillförd energi'!$B$1:$AQ$1,0),FALSE)</f>
        <v>8.42</v>
      </c>
      <c r="AB33">
        <f>VLOOKUP($B33,'Tillförd energi'!$B$1:$AS$566,MATCH(AB$1,'Tillförd energi'!$B$1:$AQ$1,0),FALSE)</f>
        <v>16.62</v>
      </c>
      <c r="AC33">
        <f>VLOOKUP($B33,'Tillförd energi'!$B$1:$AS$566,MATCH(AC$1,'Tillförd energi'!$B$1:$AQ$1,0),FALSE)</f>
        <v>6.681</v>
      </c>
      <c r="AD33">
        <f>VLOOKUP($B33,'Tillförd energi'!$B$1:$AS$566,MATCH(AD$1,'Tillförd energi'!$B$1:$AQ$1,0),FALSE)</f>
        <v>0</v>
      </c>
      <c r="AE33">
        <f>VLOOKUP($B33,'Tillförd energi'!$B$1:$AS$566,MATCH(AE$1,'Tillförd energi'!$B$1:$AQ$1,0),FALSE)</f>
        <v>0</v>
      </c>
      <c r="AF33">
        <f>VLOOKUP($B33,'Tillförd energi'!$B$1:$AS$566,MATCH(AF$1,'Tillförd energi'!$B$1:$AQ$1,0),FALSE)</f>
        <v>23.337</v>
      </c>
      <c r="AG33">
        <f>IFERROR(VLOOKUP(B33,Miljö!$B$1:$S$476,9,FALSE)/1,0)</f>
        <v>0</v>
      </c>
      <c r="AI33">
        <f t="shared" si="0"/>
        <v>599.59682999999984</v>
      </c>
      <c r="AJ33">
        <f t="shared" si="1"/>
        <v>599.59682999999984</v>
      </c>
      <c r="AK33">
        <f>IF(ISERROR(1/VLOOKUP($B33,Leveranser!$B$1:$S$500,MATCH("såld värme (gwh)",Leveranser!$B$1:$S$1,0),FALSE)),"",VLOOKUP($B33,Leveranser!$B$1:$S$500,MATCH("såld värme (gwh)",Leveranser!$B$1:$S$1,0),FALSE))</f>
        <v>550.18899999999996</v>
      </c>
      <c r="AL33" s="22">
        <f>VLOOKUP($B33,Leveranser!$B$1:$Y$500,MATCH("Totalt såld fjärrvärme till andra fjärrvärmeföretag",Leveranser!$B$1:$AA$1,0),FALSE)</f>
        <v>0</v>
      </c>
      <c r="AM33" s="22">
        <f>IF(ISERROR(1/VLOOKUP($B33,Miljö!$B$1:$S$500,MATCH("Såld mängd produktionsspecifik fjärrvärme (GWh)",Miljö!$B$1:$R$1,0),FALSE)),0,VLOOKUP($B33,Miljö!$B$1:$S$500,MATCH("Såld mängd produktionsspecifik fjärrvärme (GWh)",Miljö!$B$1:$R$1,0),FALSE))</f>
        <v>0</v>
      </c>
      <c r="AN33" s="23">
        <f t="shared" si="2"/>
        <v>0.91759824680860991</v>
      </c>
      <c r="AP33" t="str">
        <f>VLOOKUP($B33,'Miljövärden urval för publ'!$B$1:$H$450,7,FALSE)</f>
        <v>Ja</v>
      </c>
      <c r="AQ33" t="str">
        <f>VLOOKUP($B33,'Miljövärden urval för publ'!$B$1:$H$450,6,FALSE)</f>
        <v>Nej</v>
      </c>
      <c r="AU33">
        <f t="shared" si="3"/>
        <v>31.761099999999999</v>
      </c>
      <c r="AV33">
        <f t="shared" si="4"/>
        <v>0</v>
      </c>
      <c r="AW33">
        <f t="shared" si="5"/>
        <v>309.16680000000002</v>
      </c>
      <c r="AX33">
        <f t="shared" si="6"/>
        <v>13.853</v>
      </c>
      <c r="AZ33">
        <f t="shared" si="7"/>
        <v>16.62</v>
      </c>
      <c r="BA33">
        <f t="shared" si="8"/>
        <v>0</v>
      </c>
      <c r="BC33">
        <f t="shared" si="9"/>
        <v>340.52980000000002</v>
      </c>
    </row>
    <row r="34" spans="1:55" ht="15" customHeight="1" x14ac:dyDescent="0.25">
      <c r="A34" t="s">
        <v>55</v>
      </c>
      <c r="B34" t="s">
        <v>57</v>
      </c>
      <c r="C34">
        <f>VLOOKUP($B34,'Tillförd energi'!$B$1:$AS$566,MATCH(C$1,'Tillförd energi'!$B$1:$AQ$1,0),FALSE)</f>
        <v>0</v>
      </c>
      <c r="D34">
        <f>VLOOKUP($B34,'Tillförd energi'!$B$1:$AS$566,MATCH(D$1,'Tillförd energi'!$B$1:$AQ$1,0),FALSE)</f>
        <v>5.78</v>
      </c>
      <c r="E34">
        <f>VLOOKUP($B34,'Tillförd energi'!$B$1:$AS$566,MATCH(E$1,'Tillförd energi'!$B$1:$AQ$1,0),FALSE)</f>
        <v>0</v>
      </c>
      <c r="F34">
        <f>VLOOKUP($B34,'Tillförd energi'!$B$1:$AS$566,MATCH(F$1,'Tillförd energi'!$B$1:$AQ$1,0),FALSE)</f>
        <v>0</v>
      </c>
      <c r="G34">
        <f>VLOOKUP($B34,'Tillförd energi'!$B$1:$AS$566,MATCH(G$1,'Tillförd energi'!$B$1:$AQ$1,0),FALSE)</f>
        <v>0</v>
      </c>
      <c r="H34">
        <f>VLOOKUP($B34,'Tillförd energi'!$B$1:$AS$566,MATCH(H$1,'Tillförd energi'!$B$1:$AQ$1,0),FALSE)</f>
        <v>0</v>
      </c>
      <c r="I34">
        <f>VLOOKUP($B34,'Tillförd energi'!$B$1:$AS$566,MATCH(I$1,'Tillförd energi'!$B$1:$AQ$1,0),FALSE)</f>
        <v>0</v>
      </c>
      <c r="J34">
        <f>VLOOKUP($B34,'Tillförd energi'!$B$1:$AS$566,MATCH(J$1,'Tillförd energi'!$B$1:$AQ$1,0),FALSE)</f>
        <v>0</v>
      </c>
      <c r="K34">
        <v>0</v>
      </c>
      <c r="L34">
        <f>VLOOKUP($B34,'Tillförd energi'!$B$1:$AS$566,MATCH(L$1,'Tillförd energi'!$B$1:$AQ$1,0),FALSE)</f>
        <v>0</v>
      </c>
      <c r="M34">
        <f>VLOOKUP($B34,'Tillförd energi'!$B$1:$AS$566,MATCH(M$1,'Tillförd energi'!$B$1:$AQ$1,0),FALSE)</f>
        <v>0</v>
      </c>
      <c r="N34">
        <f>VLOOKUP($B34,'Tillförd energi'!$B$1:$AS$566,MATCH(N$1,'Tillförd energi'!$B$1:$AQ$1,0),FALSE)</f>
        <v>0</v>
      </c>
      <c r="O34">
        <f>VLOOKUP($B34,'Tillförd energi'!$B$1:$AS$566,MATCH(O$1,'Tillförd energi'!$B$1:$AQ$1,0),FALSE)</f>
        <v>0</v>
      </c>
      <c r="P34">
        <f>VLOOKUP($B34,'Tillförd energi'!$B$1:$AS$566,MATCH(P$1,'Tillförd energi'!$B$1:$AQ$1,0),FALSE)</f>
        <v>0</v>
      </c>
      <c r="Q34">
        <f>VLOOKUP($B34,'Tillförd energi'!$B$1:$AS$566,MATCH(Q$1,'Tillförd energi'!$B$1:$AQ$1,0),FALSE)</f>
        <v>0</v>
      </c>
      <c r="R34">
        <f>VLOOKUP($B34,'Tillförd energi'!$B$1:$AS$566,MATCH(R$1,'Tillförd energi'!$B$1:$AQ$1,0),FALSE)</f>
        <v>5.75</v>
      </c>
      <c r="S34">
        <f>VLOOKUP($B34,'Tillförd energi'!$B$1:$AS$566,MATCH(S$1,'Tillförd energi'!$B$1:$AQ$1,0),FALSE)</f>
        <v>12.4</v>
      </c>
      <c r="T34">
        <f>VLOOKUP($B34,'Tillförd energi'!$B$1:$AS$566,MATCH(T$1,'Tillförd energi'!$B$1:$AQ$1,0),FALSE)</f>
        <v>0</v>
      </c>
      <c r="U34">
        <f>VLOOKUP($B34,'Tillförd energi'!$B$1:$AS$566,MATCH(U$1,'Tillförd energi'!$B$1:$AQ$1,0),FALSE)</f>
        <v>0</v>
      </c>
      <c r="V34">
        <f>VLOOKUP($B34,'Tillförd energi'!$B$1:$AS$566,MATCH(V$1,'Tillförd energi'!$B$1:$AQ$1,0),FALSE)</f>
        <v>0</v>
      </c>
      <c r="W34">
        <f>VLOOKUP($B34,'Tillförd energi'!$B$1:$AS$566,MATCH(W$1,'Tillförd energi'!$B$1:$AQ$1,0),FALSE)</f>
        <v>0</v>
      </c>
      <c r="X34">
        <f>VLOOKUP($B34,'Tillförd energi'!$B$1:$AS$566,MATCH(X$1,'Tillförd energi'!$B$1:$AQ$1,0),FALSE)</f>
        <v>0</v>
      </c>
      <c r="Y34">
        <f>VLOOKUP($B34,'Tillförd energi'!$B$1:$AS$566,MATCH(Y$1,'Tillförd energi'!$B$1:$AQ$1,0),FALSE)</f>
        <v>0</v>
      </c>
      <c r="Z34">
        <f>VLOOKUP($B34,'Tillförd energi'!$B$1:$AS$566,MATCH(Z$1,'Tillförd energi'!$B$1:$AQ$1,0),FALSE)</f>
        <v>0</v>
      </c>
      <c r="AA34">
        <f>VLOOKUP($B34,'Tillförd energi'!$B$1:$AS$566,MATCH(AA$1,'Tillförd energi'!$B$1:$AQ$1,0),FALSE)</f>
        <v>0</v>
      </c>
      <c r="AB34">
        <f>VLOOKUP($B34,'Tillförd energi'!$B$1:$AS$566,MATCH(AB$1,'Tillförd energi'!$B$1:$AQ$1,0),FALSE)</f>
        <v>0</v>
      </c>
      <c r="AC34">
        <f>VLOOKUP($B34,'Tillförd energi'!$B$1:$AS$566,MATCH(AC$1,'Tillförd energi'!$B$1:$AQ$1,0),FALSE)</f>
        <v>0</v>
      </c>
      <c r="AD34">
        <f>VLOOKUP($B34,'Tillförd energi'!$B$1:$AS$566,MATCH(AD$1,'Tillförd energi'!$B$1:$AQ$1,0),FALSE)</f>
        <v>0</v>
      </c>
      <c r="AE34">
        <f>VLOOKUP($B34,'Tillförd energi'!$B$1:$AS$566,MATCH(AE$1,'Tillförd energi'!$B$1:$AQ$1,0),FALSE)</f>
        <v>0</v>
      </c>
      <c r="AF34">
        <f>VLOOKUP($B34,'Tillförd energi'!$B$1:$AS$566,MATCH(AF$1,'Tillförd energi'!$B$1:$AQ$1,0),FALSE)</f>
        <v>0.33</v>
      </c>
      <c r="AG34">
        <f>IFERROR(VLOOKUP(B34,Miljö!$B$1:$S$476,9,FALSE)/1,0)</f>
        <v>0</v>
      </c>
      <c r="AI34">
        <f t="shared" si="0"/>
        <v>24.259999999999998</v>
      </c>
      <c r="AJ34">
        <f t="shared" si="1"/>
        <v>24.259999999999998</v>
      </c>
      <c r="AK34">
        <f>IF(ISERROR(1/VLOOKUP($B34,Leveranser!$B$1:$S$500,MATCH("såld värme (gwh)",Leveranser!$B$1:$S$1,0),FALSE)),"",VLOOKUP($B34,Leveranser!$B$1:$S$500,MATCH("såld värme (gwh)",Leveranser!$B$1:$S$1,0),FALSE))</f>
        <v>17.352</v>
      </c>
      <c r="AL34" s="22">
        <f>VLOOKUP($B34,Leveranser!$B$1:$Y$500,MATCH("Totalt såld fjärrvärme till andra fjärrvärmeföretag",Leveranser!$B$1:$AA$1,0),FALSE)</f>
        <v>0</v>
      </c>
      <c r="AM34" s="22">
        <f>IF(ISERROR(1/VLOOKUP($B34,Miljö!$B$1:$S$500,MATCH("Såld mängd produktionsspecifik fjärrvärme (GWh)",Miljö!$B$1:$R$1,0),FALSE)),0,VLOOKUP($B34,Miljö!$B$1:$S$500,MATCH("Såld mängd produktionsspecifik fjärrvärme (GWh)",Miljö!$B$1:$R$1,0),FALSE))</f>
        <v>0</v>
      </c>
      <c r="AN34" s="23">
        <f t="shared" si="2"/>
        <v>0.71525144270403962</v>
      </c>
      <c r="AP34" t="str">
        <f>VLOOKUP($B34,'Miljövärden urval för publ'!$B$1:$H$450,7,FALSE)</f>
        <v>Ja</v>
      </c>
      <c r="AQ34" t="str">
        <f>VLOOKUP($B34,'Miljövärden urval för publ'!$B$1:$H$450,6,FALSE)</f>
        <v>Nej</v>
      </c>
      <c r="AU34">
        <f t="shared" si="3"/>
        <v>0.33</v>
      </c>
      <c r="AV34">
        <f t="shared" si="4"/>
        <v>0</v>
      </c>
      <c r="AW34">
        <f t="shared" si="5"/>
        <v>0</v>
      </c>
      <c r="AX34">
        <f t="shared" si="6"/>
        <v>18.149999999999999</v>
      </c>
      <c r="AZ34">
        <f t="shared" si="7"/>
        <v>0</v>
      </c>
      <c r="BA34">
        <f t="shared" si="8"/>
        <v>0</v>
      </c>
      <c r="BC34">
        <f t="shared" si="9"/>
        <v>18.149999999999999</v>
      </c>
    </row>
    <row r="35" spans="1:55" ht="15" customHeight="1" x14ac:dyDescent="0.25">
      <c r="A35" t="s">
        <v>58</v>
      </c>
      <c r="B35" t="s">
        <v>59</v>
      </c>
      <c r="C35">
        <f>VLOOKUP($B35,'Tillförd energi'!$B$1:$AS$566,MATCH(C$1,'Tillförd energi'!$B$1:$AQ$1,0),FALSE)</f>
        <v>0</v>
      </c>
      <c r="D35">
        <f>VLOOKUP($B35,'Tillförd energi'!$B$1:$AS$566,MATCH(D$1,'Tillförd energi'!$B$1:$AQ$1,0),FALSE)</f>
        <v>0</v>
      </c>
      <c r="E35">
        <f>VLOOKUP($B35,'Tillförd energi'!$B$1:$AS$566,MATCH(E$1,'Tillförd energi'!$B$1:$AQ$1,0),FALSE)</f>
        <v>0</v>
      </c>
      <c r="F35">
        <f>VLOOKUP($B35,'Tillförd energi'!$B$1:$AS$566,MATCH(F$1,'Tillförd energi'!$B$1:$AQ$1,0),FALSE)</f>
        <v>0</v>
      </c>
      <c r="G35">
        <f>VLOOKUP($B35,'Tillförd energi'!$B$1:$AS$566,MATCH(G$1,'Tillförd energi'!$B$1:$AQ$1,0),FALSE)</f>
        <v>0</v>
      </c>
      <c r="H35">
        <f>VLOOKUP($B35,'Tillförd energi'!$B$1:$AS$566,MATCH(H$1,'Tillförd energi'!$B$1:$AQ$1,0),FALSE)</f>
        <v>0</v>
      </c>
      <c r="I35">
        <f>VLOOKUP($B35,'Tillförd energi'!$B$1:$AS$566,MATCH(I$1,'Tillförd energi'!$B$1:$AQ$1,0),FALSE)</f>
        <v>0</v>
      </c>
      <c r="J35">
        <f>VLOOKUP($B35,'Tillförd energi'!$B$1:$AS$566,MATCH(J$1,'Tillförd energi'!$B$1:$AQ$1,0),FALSE)</f>
        <v>0</v>
      </c>
      <c r="K35">
        <v>0</v>
      </c>
      <c r="L35">
        <f>VLOOKUP($B35,'Tillförd energi'!$B$1:$AS$566,MATCH(L$1,'Tillförd energi'!$B$1:$AQ$1,0),FALSE)</f>
        <v>0</v>
      </c>
      <c r="M35">
        <f>VLOOKUP($B35,'Tillförd energi'!$B$1:$AS$566,MATCH(M$1,'Tillförd energi'!$B$1:$AQ$1,0),FALSE)</f>
        <v>0</v>
      </c>
      <c r="N35">
        <f>VLOOKUP($B35,'Tillförd energi'!$B$1:$AS$566,MATCH(N$1,'Tillförd energi'!$B$1:$AQ$1,0),FALSE)</f>
        <v>0</v>
      </c>
      <c r="O35">
        <f>VLOOKUP($B35,'Tillförd energi'!$B$1:$AS$566,MATCH(O$1,'Tillförd energi'!$B$1:$AQ$1,0),FALSE)</f>
        <v>0</v>
      </c>
      <c r="P35">
        <f>VLOOKUP($B35,'Tillförd energi'!$B$1:$AS$566,MATCH(P$1,'Tillförd energi'!$B$1:$AQ$1,0),FALSE)</f>
        <v>0</v>
      </c>
      <c r="Q35">
        <f>VLOOKUP($B35,'Tillförd energi'!$B$1:$AS$566,MATCH(Q$1,'Tillförd energi'!$B$1:$AQ$1,0),FALSE)</f>
        <v>0</v>
      </c>
      <c r="R35">
        <f>VLOOKUP($B35,'Tillförd energi'!$B$1:$AS$566,MATCH(R$1,'Tillförd energi'!$B$1:$AQ$1,0),FALSE)</f>
        <v>0</v>
      </c>
      <c r="S35">
        <f>VLOOKUP($B35,'Tillförd energi'!$B$1:$AS$566,MATCH(S$1,'Tillförd energi'!$B$1:$AQ$1,0),FALSE)</f>
        <v>0</v>
      </c>
      <c r="T35">
        <f>VLOOKUP($B35,'Tillförd energi'!$B$1:$AS$566,MATCH(T$1,'Tillförd energi'!$B$1:$AQ$1,0),FALSE)</f>
        <v>0</v>
      </c>
      <c r="U35">
        <f>VLOOKUP($B35,'Tillförd energi'!$B$1:$AS$566,MATCH(U$1,'Tillförd energi'!$B$1:$AQ$1,0),FALSE)</f>
        <v>0</v>
      </c>
      <c r="V35">
        <f>VLOOKUP($B35,'Tillförd energi'!$B$1:$AS$566,MATCH(V$1,'Tillförd energi'!$B$1:$AQ$1,0),FALSE)</f>
        <v>0</v>
      </c>
      <c r="W35">
        <f>VLOOKUP($B35,'Tillförd energi'!$B$1:$AS$566,MATCH(W$1,'Tillförd energi'!$B$1:$AQ$1,0),FALSE)</f>
        <v>0.7</v>
      </c>
      <c r="X35">
        <f>VLOOKUP($B35,'Tillförd energi'!$B$1:$AS$566,MATCH(X$1,'Tillförd energi'!$B$1:$AQ$1,0),FALSE)</f>
        <v>0</v>
      </c>
      <c r="Y35">
        <f>VLOOKUP($B35,'Tillförd energi'!$B$1:$AS$566,MATCH(Y$1,'Tillförd energi'!$B$1:$AQ$1,0),FALSE)</f>
        <v>0</v>
      </c>
      <c r="Z35">
        <f>VLOOKUP($B35,'Tillförd energi'!$B$1:$AS$566,MATCH(Z$1,'Tillförd energi'!$B$1:$AQ$1,0),FALSE)</f>
        <v>0</v>
      </c>
      <c r="AA35">
        <f>VLOOKUP($B35,'Tillförd energi'!$B$1:$AS$566,MATCH(AA$1,'Tillförd energi'!$B$1:$AQ$1,0),FALSE)</f>
        <v>0</v>
      </c>
      <c r="AB35">
        <f>VLOOKUP($B35,'Tillförd energi'!$B$1:$AS$566,MATCH(AB$1,'Tillförd energi'!$B$1:$AQ$1,0),FALSE)</f>
        <v>0</v>
      </c>
      <c r="AC35">
        <f>VLOOKUP($B35,'Tillförd energi'!$B$1:$AS$566,MATCH(AC$1,'Tillförd energi'!$B$1:$AQ$1,0),FALSE)</f>
        <v>0</v>
      </c>
      <c r="AD35">
        <f>VLOOKUP($B35,'Tillförd energi'!$B$1:$AS$566,MATCH(AD$1,'Tillförd energi'!$B$1:$AQ$1,0),FALSE)</f>
        <v>29.8</v>
      </c>
      <c r="AE35">
        <f>VLOOKUP($B35,'Tillförd energi'!$B$1:$AS$566,MATCH(AE$1,'Tillförd energi'!$B$1:$AQ$1,0),FALSE)</f>
        <v>21.058800000000002</v>
      </c>
      <c r="AF35">
        <f>VLOOKUP($B35,'Tillförd energi'!$B$1:$AS$566,MATCH(AF$1,'Tillförd energi'!$B$1:$AQ$1,0),FALSE)</f>
        <v>0.14000000000000001</v>
      </c>
      <c r="AG35">
        <f>IFERROR(VLOOKUP(B35,Miljö!$B$1:$S$476,9,FALSE)/1,0)</f>
        <v>0</v>
      </c>
      <c r="AI35">
        <f t="shared" si="0"/>
        <v>51.698800000000006</v>
      </c>
      <c r="AJ35">
        <f t="shared" si="1"/>
        <v>51.698800000000006</v>
      </c>
      <c r="AK35">
        <f>IF(ISERROR(1/VLOOKUP($B35,Leveranser!$B$1:$S$500,MATCH("såld värme (gwh)",Leveranser!$B$1:$S$1,0),FALSE)),"",VLOOKUP($B35,Leveranser!$B$1:$S$500,MATCH("såld värme (gwh)",Leveranser!$B$1:$S$1,0),FALSE))</f>
        <v>34.799999999999997</v>
      </c>
      <c r="AL35" s="22">
        <f>VLOOKUP($B35,Leveranser!$B$1:$Y$500,MATCH("Totalt såld fjärrvärme till andra fjärrvärmeföretag",Leveranser!$B$1:$AA$1,0),FALSE)</f>
        <v>0</v>
      </c>
      <c r="AM35" s="22">
        <f>IF(ISERROR(1/VLOOKUP($B35,Miljö!$B$1:$S$500,MATCH("Såld mängd produktionsspecifik fjärrvärme (GWh)",Miljö!$B$1:$R$1,0),FALSE)),0,VLOOKUP($B35,Miljö!$B$1:$S$500,MATCH("Såld mängd produktionsspecifik fjärrvärme (GWh)",Miljö!$B$1:$R$1,0),FALSE))</f>
        <v>0</v>
      </c>
      <c r="AN35" s="23">
        <f t="shared" si="2"/>
        <v>0.67312974382384105</v>
      </c>
      <c r="AP35" t="str">
        <f>VLOOKUP($B35,'Miljövärden urval för publ'!$B$1:$H$450,7,FALSE)</f>
        <v>Ja</v>
      </c>
      <c r="AQ35" t="str">
        <f>VLOOKUP($B35,'Miljövärden urval för publ'!$B$1:$H$450,6,FALSE)</f>
        <v>Nej</v>
      </c>
      <c r="AU35">
        <f t="shared" si="3"/>
        <v>0.14000000000000001</v>
      </c>
      <c r="AV35">
        <f t="shared" si="4"/>
        <v>0</v>
      </c>
      <c r="AW35">
        <f t="shared" si="5"/>
        <v>0</v>
      </c>
      <c r="AX35">
        <f t="shared" si="6"/>
        <v>0</v>
      </c>
      <c r="AZ35">
        <f t="shared" si="7"/>
        <v>0</v>
      </c>
      <c r="BA35">
        <f t="shared" si="8"/>
        <v>21.058800000000002</v>
      </c>
      <c r="BC35">
        <f t="shared" si="9"/>
        <v>0.7</v>
      </c>
    </row>
    <row r="36" spans="1:55" ht="15" customHeight="1" x14ac:dyDescent="0.25">
      <c r="A36" t="s">
        <v>60</v>
      </c>
      <c r="B36" t="s">
        <v>61</v>
      </c>
      <c r="C36">
        <f>VLOOKUP($B36,'Tillförd energi'!$B$1:$AS$566,MATCH(C$1,'Tillförd energi'!$B$1:$AQ$1,0),FALSE)</f>
        <v>0</v>
      </c>
      <c r="D36">
        <f>VLOOKUP($B36,'Tillförd energi'!$B$1:$AS$566,MATCH(D$1,'Tillförd energi'!$B$1:$AQ$1,0),FALSE)</f>
        <v>0</v>
      </c>
      <c r="E36">
        <f>VLOOKUP($B36,'Tillförd energi'!$B$1:$AS$566,MATCH(E$1,'Tillförd energi'!$B$1:$AQ$1,0),FALSE)</f>
        <v>0</v>
      </c>
      <c r="F36">
        <f>VLOOKUP($B36,'Tillförd energi'!$B$1:$AS$566,MATCH(F$1,'Tillförd energi'!$B$1:$AQ$1,0),FALSE)</f>
        <v>0</v>
      </c>
      <c r="G36">
        <f>VLOOKUP($B36,'Tillförd energi'!$B$1:$AS$566,MATCH(G$1,'Tillförd energi'!$B$1:$AQ$1,0),FALSE)</f>
        <v>0</v>
      </c>
      <c r="H36">
        <f>VLOOKUP($B36,'Tillförd energi'!$B$1:$AS$566,MATCH(H$1,'Tillförd energi'!$B$1:$AQ$1,0),FALSE)</f>
        <v>0</v>
      </c>
      <c r="I36">
        <f>VLOOKUP($B36,'Tillförd energi'!$B$1:$AS$566,MATCH(I$1,'Tillförd energi'!$B$1:$AQ$1,0),FALSE)</f>
        <v>0</v>
      </c>
      <c r="J36">
        <f>VLOOKUP($B36,'Tillförd energi'!$B$1:$AS$566,MATCH(J$1,'Tillförd energi'!$B$1:$AQ$1,0),FALSE)</f>
        <v>0</v>
      </c>
      <c r="K36">
        <v>0</v>
      </c>
      <c r="L36">
        <f>VLOOKUP($B36,'Tillförd energi'!$B$1:$AS$566,MATCH(L$1,'Tillförd energi'!$B$1:$AQ$1,0),FALSE)</f>
        <v>0</v>
      </c>
      <c r="M36">
        <f>VLOOKUP($B36,'Tillförd energi'!$B$1:$AS$566,MATCH(M$1,'Tillförd energi'!$B$1:$AQ$1,0),FALSE)</f>
        <v>0</v>
      </c>
      <c r="N36">
        <f>VLOOKUP($B36,'Tillförd energi'!$B$1:$AS$566,MATCH(N$1,'Tillförd energi'!$B$1:$AQ$1,0),FALSE)</f>
        <v>0</v>
      </c>
      <c r="O36">
        <f>VLOOKUP($B36,'Tillförd energi'!$B$1:$AS$566,MATCH(O$1,'Tillförd energi'!$B$1:$AQ$1,0),FALSE)</f>
        <v>0</v>
      </c>
      <c r="P36">
        <f>VLOOKUP($B36,'Tillförd energi'!$B$1:$AS$566,MATCH(P$1,'Tillförd energi'!$B$1:$AQ$1,0),FALSE)</f>
        <v>0</v>
      </c>
      <c r="Q36">
        <f>VLOOKUP($B36,'Tillförd energi'!$B$1:$AS$566,MATCH(Q$1,'Tillförd energi'!$B$1:$AQ$1,0),FALSE)</f>
        <v>0</v>
      </c>
      <c r="R36">
        <f>VLOOKUP($B36,'Tillförd energi'!$B$1:$AS$566,MATCH(R$1,'Tillförd energi'!$B$1:$AQ$1,0),FALSE)</f>
        <v>0</v>
      </c>
      <c r="S36">
        <f>VLOOKUP($B36,'Tillförd energi'!$B$1:$AS$566,MATCH(S$1,'Tillförd energi'!$B$1:$AQ$1,0),FALSE)</f>
        <v>0</v>
      </c>
      <c r="T36">
        <f>VLOOKUP($B36,'Tillförd energi'!$B$1:$AS$566,MATCH(T$1,'Tillförd energi'!$B$1:$AQ$1,0),FALSE)</f>
        <v>0</v>
      </c>
      <c r="U36">
        <f>VLOOKUP($B36,'Tillförd energi'!$B$1:$AS$566,MATCH(U$1,'Tillförd energi'!$B$1:$AQ$1,0),FALSE)</f>
        <v>0</v>
      </c>
      <c r="V36">
        <f>VLOOKUP($B36,'Tillförd energi'!$B$1:$AS$566,MATCH(V$1,'Tillförd energi'!$B$1:$AQ$1,0),FALSE)</f>
        <v>0</v>
      </c>
      <c r="W36">
        <f>VLOOKUP($B36,'Tillförd energi'!$B$1:$AS$566,MATCH(W$1,'Tillförd energi'!$B$1:$AQ$1,0),FALSE)</f>
        <v>0</v>
      </c>
      <c r="X36">
        <f>VLOOKUP($B36,'Tillförd energi'!$B$1:$AS$566,MATCH(X$1,'Tillförd energi'!$B$1:$AQ$1,0),FALSE)</f>
        <v>0</v>
      </c>
      <c r="Y36">
        <f>VLOOKUP($B36,'Tillförd energi'!$B$1:$AS$566,MATCH(Y$1,'Tillförd energi'!$B$1:$AQ$1,0),FALSE)</f>
        <v>0</v>
      </c>
      <c r="Z36">
        <f>VLOOKUP($B36,'Tillförd energi'!$B$1:$AS$566,MATCH(Z$1,'Tillförd energi'!$B$1:$AQ$1,0),FALSE)</f>
        <v>0</v>
      </c>
      <c r="AA36">
        <f>VLOOKUP($B36,'Tillförd energi'!$B$1:$AS$566,MATCH(AA$1,'Tillförd energi'!$B$1:$AQ$1,0),FALSE)</f>
        <v>0</v>
      </c>
      <c r="AB36">
        <f>VLOOKUP($B36,'Tillförd energi'!$B$1:$AS$566,MATCH(AB$1,'Tillförd energi'!$B$1:$AQ$1,0),FALSE)</f>
        <v>0</v>
      </c>
      <c r="AC36">
        <f>VLOOKUP($B36,'Tillförd energi'!$B$1:$AS$566,MATCH(AC$1,'Tillförd energi'!$B$1:$AQ$1,0),FALSE)</f>
        <v>0</v>
      </c>
      <c r="AD36">
        <f>VLOOKUP($B36,'Tillförd energi'!$B$1:$AS$566,MATCH(AD$1,'Tillförd energi'!$B$1:$AQ$1,0),FALSE)</f>
        <v>0</v>
      </c>
      <c r="AE36">
        <f>VLOOKUP($B36,'Tillförd energi'!$B$1:$AS$566,MATCH(AE$1,'Tillförd energi'!$B$1:$AQ$1,0),FALSE)</f>
        <v>0</v>
      </c>
      <c r="AF36">
        <f>VLOOKUP($B36,'Tillförd energi'!$B$1:$AS$566,MATCH(AF$1,'Tillförd energi'!$B$1:$AQ$1,0),FALSE)</f>
        <v>0</v>
      </c>
      <c r="AG36">
        <f>IFERROR(VLOOKUP(B36,Miljö!$B$1:$S$476,9,FALSE)/1,0)</f>
        <v>0</v>
      </c>
      <c r="AI36">
        <f t="shared" si="0"/>
        <v>0</v>
      </c>
      <c r="AJ36">
        <f t="shared" si="1"/>
        <v>0</v>
      </c>
      <c r="AK36" t="str">
        <f>IF(ISERROR(1/VLOOKUP($B36,Leveranser!$B$1:$S$500,MATCH("såld värme (gwh)",Leveranser!$B$1:$S$1,0),FALSE)),"",VLOOKUP($B36,Leveranser!$B$1:$S$500,MATCH("såld värme (gwh)",Leveranser!$B$1:$S$1,0),FALSE))</f>
        <v/>
      </c>
      <c r="AL36" s="22">
        <f>VLOOKUP($B36,Leveranser!$B$1:$Y$500,MATCH("Totalt såld fjärrvärme till andra fjärrvärmeföretag",Leveranser!$B$1:$AA$1,0),FALSE)</f>
        <v>0</v>
      </c>
      <c r="AM36" s="22">
        <f>IF(ISERROR(1/VLOOKUP($B36,Miljö!$B$1:$S$500,MATCH("Såld mängd produktionsspecifik fjärrvärme (GWh)",Miljö!$B$1:$R$1,0),FALSE)),0,VLOOKUP($B36,Miljö!$B$1:$S$500,MATCH("Såld mängd produktionsspecifik fjärrvärme (GWh)",Miljö!$B$1:$R$1,0),FALSE))</f>
        <v>0</v>
      </c>
      <c r="AN36" s="23" t="str">
        <f t="shared" si="2"/>
        <v/>
      </c>
      <c r="AP36" t="str">
        <f>VLOOKUP($B36,'Miljövärden urval för publ'!$B$1:$H$450,7,FALSE)</f>
        <v>Nej</v>
      </c>
      <c r="AQ36" t="str">
        <f>VLOOKUP($B36,'Miljövärden urval för publ'!$B$1:$H$450,6,FALSE)</f>
        <v>Nej</v>
      </c>
      <c r="AU36">
        <f t="shared" si="3"/>
        <v>0</v>
      </c>
      <c r="AV36">
        <f t="shared" si="4"/>
        <v>0</v>
      </c>
      <c r="AW36">
        <f t="shared" si="5"/>
        <v>0</v>
      </c>
      <c r="AX36">
        <f t="shared" si="6"/>
        <v>0</v>
      </c>
      <c r="AZ36">
        <f t="shared" si="7"/>
        <v>0</v>
      </c>
      <c r="BA36">
        <f t="shared" si="8"/>
        <v>0</v>
      </c>
      <c r="BC36">
        <f t="shared" si="9"/>
        <v>0</v>
      </c>
    </row>
    <row r="37" spans="1:55" ht="15" customHeight="1" x14ac:dyDescent="0.25">
      <c r="A37" t="s">
        <v>60</v>
      </c>
      <c r="B37" t="s">
        <v>62</v>
      </c>
      <c r="C37">
        <f>VLOOKUP($B37,'Tillförd energi'!$B$1:$AS$566,MATCH(C$1,'Tillförd energi'!$B$1:$AQ$1,0),FALSE)</f>
        <v>0</v>
      </c>
      <c r="D37">
        <f>VLOOKUP($B37,'Tillförd energi'!$B$1:$AS$566,MATCH(D$1,'Tillförd energi'!$B$1:$AQ$1,0),FALSE)</f>
        <v>0</v>
      </c>
      <c r="E37">
        <f>VLOOKUP($B37,'Tillförd energi'!$B$1:$AS$566,MATCH(E$1,'Tillförd energi'!$B$1:$AQ$1,0),FALSE)</f>
        <v>0</v>
      </c>
      <c r="F37">
        <f>VLOOKUP($B37,'Tillförd energi'!$B$1:$AS$566,MATCH(F$1,'Tillförd energi'!$B$1:$AQ$1,0),FALSE)</f>
        <v>0</v>
      </c>
      <c r="G37">
        <f>VLOOKUP($B37,'Tillförd energi'!$B$1:$AS$566,MATCH(G$1,'Tillförd energi'!$B$1:$AQ$1,0),FALSE)</f>
        <v>0</v>
      </c>
      <c r="H37">
        <f>VLOOKUP($B37,'Tillförd energi'!$B$1:$AS$566,MATCH(H$1,'Tillförd energi'!$B$1:$AQ$1,0),FALSE)</f>
        <v>0</v>
      </c>
      <c r="I37">
        <f>VLOOKUP($B37,'Tillförd energi'!$B$1:$AS$566,MATCH(I$1,'Tillförd energi'!$B$1:$AQ$1,0),FALSE)</f>
        <v>0</v>
      </c>
      <c r="J37">
        <f>VLOOKUP($B37,'Tillförd energi'!$B$1:$AS$566,MATCH(J$1,'Tillförd energi'!$B$1:$AQ$1,0),FALSE)</f>
        <v>0</v>
      </c>
      <c r="K37">
        <v>0</v>
      </c>
      <c r="L37">
        <f>VLOOKUP($B37,'Tillförd energi'!$B$1:$AS$566,MATCH(L$1,'Tillförd energi'!$B$1:$AQ$1,0),FALSE)</f>
        <v>0</v>
      </c>
      <c r="M37">
        <f>VLOOKUP($B37,'Tillförd energi'!$B$1:$AS$566,MATCH(M$1,'Tillförd energi'!$B$1:$AQ$1,0),FALSE)</f>
        <v>0</v>
      </c>
      <c r="N37">
        <f>VLOOKUP($B37,'Tillförd energi'!$B$1:$AS$566,MATCH(N$1,'Tillförd energi'!$B$1:$AQ$1,0),FALSE)</f>
        <v>0</v>
      </c>
      <c r="O37">
        <f>VLOOKUP($B37,'Tillförd energi'!$B$1:$AS$566,MATCH(O$1,'Tillförd energi'!$B$1:$AQ$1,0),FALSE)</f>
        <v>0</v>
      </c>
      <c r="P37">
        <f>VLOOKUP($B37,'Tillförd energi'!$B$1:$AS$566,MATCH(P$1,'Tillförd energi'!$B$1:$AQ$1,0),FALSE)</f>
        <v>0</v>
      </c>
      <c r="Q37">
        <f>VLOOKUP($B37,'Tillförd energi'!$B$1:$AS$566,MATCH(Q$1,'Tillförd energi'!$B$1:$AQ$1,0),FALSE)</f>
        <v>0</v>
      </c>
      <c r="R37">
        <f>VLOOKUP($B37,'Tillförd energi'!$B$1:$AS$566,MATCH(R$1,'Tillförd energi'!$B$1:$AQ$1,0),FALSE)</f>
        <v>0</v>
      </c>
      <c r="S37">
        <f>VLOOKUP($B37,'Tillförd energi'!$B$1:$AS$566,MATCH(S$1,'Tillförd energi'!$B$1:$AQ$1,0),FALSE)</f>
        <v>0</v>
      </c>
      <c r="T37">
        <f>VLOOKUP($B37,'Tillförd energi'!$B$1:$AS$566,MATCH(T$1,'Tillförd energi'!$B$1:$AQ$1,0),FALSE)</f>
        <v>0</v>
      </c>
      <c r="U37">
        <f>VLOOKUP($B37,'Tillförd energi'!$B$1:$AS$566,MATCH(U$1,'Tillförd energi'!$B$1:$AQ$1,0),FALSE)</f>
        <v>0</v>
      </c>
      <c r="V37">
        <f>VLOOKUP($B37,'Tillförd energi'!$B$1:$AS$566,MATCH(V$1,'Tillförd energi'!$B$1:$AQ$1,0),FALSE)</f>
        <v>0</v>
      </c>
      <c r="W37">
        <f>VLOOKUP($B37,'Tillförd energi'!$B$1:$AS$566,MATCH(W$1,'Tillförd energi'!$B$1:$AQ$1,0),FALSE)</f>
        <v>0</v>
      </c>
      <c r="X37">
        <f>VLOOKUP($B37,'Tillförd energi'!$B$1:$AS$566,MATCH(X$1,'Tillförd energi'!$B$1:$AQ$1,0),FALSE)</f>
        <v>0</v>
      </c>
      <c r="Y37">
        <f>VLOOKUP($B37,'Tillförd energi'!$B$1:$AS$566,MATCH(Y$1,'Tillförd energi'!$B$1:$AQ$1,0),FALSE)</f>
        <v>0</v>
      </c>
      <c r="Z37">
        <f>VLOOKUP($B37,'Tillförd energi'!$B$1:$AS$566,MATCH(Z$1,'Tillförd energi'!$B$1:$AQ$1,0),FALSE)</f>
        <v>0</v>
      </c>
      <c r="AA37">
        <f>VLOOKUP($B37,'Tillförd energi'!$B$1:$AS$566,MATCH(AA$1,'Tillförd energi'!$B$1:$AQ$1,0),FALSE)</f>
        <v>0</v>
      </c>
      <c r="AB37">
        <f>VLOOKUP($B37,'Tillförd energi'!$B$1:$AS$566,MATCH(AB$1,'Tillförd energi'!$B$1:$AQ$1,0),FALSE)</f>
        <v>0</v>
      </c>
      <c r="AC37">
        <f>VLOOKUP($B37,'Tillförd energi'!$B$1:$AS$566,MATCH(AC$1,'Tillförd energi'!$B$1:$AQ$1,0),FALSE)</f>
        <v>0</v>
      </c>
      <c r="AD37">
        <f>VLOOKUP($B37,'Tillförd energi'!$B$1:$AS$566,MATCH(AD$1,'Tillförd energi'!$B$1:$AQ$1,0),FALSE)</f>
        <v>0</v>
      </c>
      <c r="AE37">
        <f>VLOOKUP($B37,'Tillförd energi'!$B$1:$AS$566,MATCH(AE$1,'Tillförd energi'!$B$1:$AQ$1,0),FALSE)</f>
        <v>0</v>
      </c>
      <c r="AF37">
        <f>VLOOKUP($B37,'Tillförd energi'!$B$1:$AS$566,MATCH(AF$1,'Tillförd energi'!$B$1:$AQ$1,0),FALSE)</f>
        <v>0</v>
      </c>
      <c r="AG37">
        <f>IFERROR(VLOOKUP(B37,Miljö!$B$1:$S$476,9,FALSE)/1,0)</f>
        <v>0</v>
      </c>
      <c r="AI37">
        <f t="shared" si="0"/>
        <v>0</v>
      </c>
      <c r="AJ37">
        <f t="shared" si="1"/>
        <v>0</v>
      </c>
      <c r="AK37" t="str">
        <f>IF(ISERROR(1/VLOOKUP($B37,Leveranser!$B$1:$S$500,MATCH("såld värme (gwh)",Leveranser!$B$1:$S$1,0),FALSE)),"",VLOOKUP($B37,Leveranser!$B$1:$S$500,MATCH("såld värme (gwh)",Leveranser!$B$1:$S$1,0),FALSE))</f>
        <v/>
      </c>
      <c r="AL37" s="22">
        <f>VLOOKUP($B37,Leveranser!$B$1:$Y$500,MATCH("Totalt såld fjärrvärme till andra fjärrvärmeföretag",Leveranser!$B$1:$AA$1,0),FALSE)</f>
        <v>0</v>
      </c>
      <c r="AM37" s="22">
        <f>IF(ISERROR(1/VLOOKUP($B37,Miljö!$B$1:$S$500,MATCH("Såld mängd produktionsspecifik fjärrvärme (GWh)",Miljö!$B$1:$R$1,0),FALSE)),0,VLOOKUP($B37,Miljö!$B$1:$S$500,MATCH("Såld mängd produktionsspecifik fjärrvärme (GWh)",Miljö!$B$1:$R$1,0),FALSE))</f>
        <v>0</v>
      </c>
      <c r="AN37" s="23" t="str">
        <f t="shared" si="2"/>
        <v/>
      </c>
      <c r="AP37" t="str">
        <f>VLOOKUP($B37,'Miljövärden urval för publ'!$B$1:$H$450,7,FALSE)</f>
        <v>Nej</v>
      </c>
      <c r="AQ37" t="str">
        <f>VLOOKUP($B37,'Miljövärden urval för publ'!$B$1:$H$450,6,FALSE)</f>
        <v>Nej</v>
      </c>
      <c r="AU37">
        <f t="shared" si="3"/>
        <v>0</v>
      </c>
      <c r="AV37">
        <f t="shared" si="4"/>
        <v>0</v>
      </c>
      <c r="AW37">
        <f t="shared" si="5"/>
        <v>0</v>
      </c>
      <c r="AX37">
        <f t="shared" si="6"/>
        <v>0</v>
      </c>
      <c r="AZ37">
        <f t="shared" si="7"/>
        <v>0</v>
      </c>
      <c r="BA37">
        <f t="shared" si="8"/>
        <v>0</v>
      </c>
      <c r="BC37">
        <f t="shared" si="9"/>
        <v>0</v>
      </c>
    </row>
    <row r="38" spans="1:55" ht="15" customHeight="1" x14ac:dyDescent="0.25">
      <c r="A38" t="s">
        <v>63</v>
      </c>
      <c r="B38" t="s">
        <v>64</v>
      </c>
      <c r="C38">
        <f>VLOOKUP($B38,'Tillförd energi'!$B$1:$AS$566,MATCH(C$1,'Tillförd energi'!$B$1:$AQ$1,0),FALSE)</f>
        <v>0</v>
      </c>
      <c r="D38">
        <f>VLOOKUP($B38,'Tillförd energi'!$B$1:$AS$566,MATCH(D$1,'Tillförd energi'!$B$1:$AQ$1,0),FALSE)</f>
        <v>0</v>
      </c>
      <c r="E38">
        <f>VLOOKUP($B38,'Tillförd energi'!$B$1:$AS$566,MATCH(E$1,'Tillförd energi'!$B$1:$AQ$1,0),FALSE)</f>
        <v>0</v>
      </c>
      <c r="F38">
        <f>VLOOKUP($B38,'Tillförd energi'!$B$1:$AS$566,MATCH(F$1,'Tillförd energi'!$B$1:$AQ$1,0),FALSE)</f>
        <v>0</v>
      </c>
      <c r="G38">
        <f>VLOOKUP($B38,'Tillförd energi'!$B$1:$AS$566,MATCH(G$1,'Tillförd energi'!$B$1:$AQ$1,0),FALSE)</f>
        <v>0</v>
      </c>
      <c r="H38">
        <f>VLOOKUP($B38,'Tillförd energi'!$B$1:$AS$566,MATCH(H$1,'Tillförd energi'!$B$1:$AQ$1,0),FALSE)</f>
        <v>0</v>
      </c>
      <c r="I38">
        <f>VLOOKUP($B38,'Tillförd energi'!$B$1:$AS$566,MATCH(I$1,'Tillförd energi'!$B$1:$AQ$1,0),FALSE)</f>
        <v>0</v>
      </c>
      <c r="J38">
        <f>VLOOKUP($B38,'Tillförd energi'!$B$1:$AS$566,MATCH(J$1,'Tillförd energi'!$B$1:$AQ$1,0),FALSE)</f>
        <v>0</v>
      </c>
      <c r="K38">
        <v>0</v>
      </c>
      <c r="L38">
        <f>VLOOKUP($B38,'Tillförd energi'!$B$1:$AS$566,MATCH(L$1,'Tillförd energi'!$B$1:$AQ$1,0),FALSE)</f>
        <v>0</v>
      </c>
      <c r="M38">
        <f>VLOOKUP($B38,'Tillförd energi'!$B$1:$AS$566,MATCH(M$1,'Tillförd energi'!$B$1:$AQ$1,0),FALSE)</f>
        <v>0</v>
      </c>
      <c r="N38">
        <f>VLOOKUP($B38,'Tillförd energi'!$B$1:$AS$566,MATCH(N$1,'Tillförd energi'!$B$1:$AQ$1,0),FALSE)</f>
        <v>0</v>
      </c>
      <c r="O38">
        <f>VLOOKUP($B38,'Tillförd energi'!$B$1:$AS$566,MATCH(O$1,'Tillförd energi'!$B$1:$AQ$1,0),FALSE)</f>
        <v>0</v>
      </c>
      <c r="P38">
        <f>VLOOKUP($B38,'Tillförd energi'!$B$1:$AS$566,MATCH(P$1,'Tillförd energi'!$B$1:$AQ$1,0),FALSE)</f>
        <v>0</v>
      </c>
      <c r="Q38">
        <f>VLOOKUP($B38,'Tillförd energi'!$B$1:$AS$566,MATCH(Q$1,'Tillförd energi'!$B$1:$AQ$1,0),FALSE)</f>
        <v>0</v>
      </c>
      <c r="R38">
        <f>VLOOKUP($B38,'Tillförd energi'!$B$1:$AS$566,MATCH(R$1,'Tillförd energi'!$B$1:$AQ$1,0),FALSE)</f>
        <v>0</v>
      </c>
      <c r="S38">
        <f>VLOOKUP($B38,'Tillförd energi'!$B$1:$AS$566,MATCH(S$1,'Tillförd energi'!$B$1:$AQ$1,0),FALSE)</f>
        <v>0</v>
      </c>
      <c r="T38">
        <f>VLOOKUP($B38,'Tillförd energi'!$B$1:$AS$566,MATCH(T$1,'Tillförd energi'!$B$1:$AQ$1,0),FALSE)</f>
        <v>0</v>
      </c>
      <c r="U38">
        <f>VLOOKUP($B38,'Tillförd energi'!$B$1:$AS$566,MATCH(U$1,'Tillförd energi'!$B$1:$AQ$1,0),FALSE)</f>
        <v>0</v>
      </c>
      <c r="V38">
        <f>VLOOKUP($B38,'Tillförd energi'!$B$1:$AS$566,MATCH(V$1,'Tillförd energi'!$B$1:$AQ$1,0),FALSE)</f>
        <v>0</v>
      </c>
      <c r="W38">
        <f>VLOOKUP($B38,'Tillförd energi'!$B$1:$AS$566,MATCH(W$1,'Tillförd energi'!$B$1:$AQ$1,0),FALSE)</f>
        <v>0</v>
      </c>
      <c r="X38">
        <f>VLOOKUP($B38,'Tillförd energi'!$B$1:$AS$566,MATCH(X$1,'Tillförd energi'!$B$1:$AQ$1,0),FALSE)</f>
        <v>0</v>
      </c>
      <c r="Y38">
        <f>VLOOKUP($B38,'Tillförd energi'!$B$1:$AS$566,MATCH(Y$1,'Tillförd energi'!$B$1:$AQ$1,0),FALSE)</f>
        <v>0</v>
      </c>
      <c r="Z38">
        <f>VLOOKUP($B38,'Tillförd energi'!$B$1:$AS$566,MATCH(Z$1,'Tillförd energi'!$B$1:$AQ$1,0),FALSE)</f>
        <v>0</v>
      </c>
      <c r="AA38">
        <f>VLOOKUP($B38,'Tillförd energi'!$B$1:$AS$566,MATCH(AA$1,'Tillförd energi'!$B$1:$AQ$1,0),FALSE)</f>
        <v>0</v>
      </c>
      <c r="AB38">
        <f>VLOOKUP($B38,'Tillförd energi'!$B$1:$AS$566,MATCH(AB$1,'Tillförd energi'!$B$1:$AQ$1,0),FALSE)</f>
        <v>0</v>
      </c>
      <c r="AC38">
        <f>VLOOKUP($B38,'Tillförd energi'!$B$1:$AS$566,MATCH(AC$1,'Tillförd energi'!$B$1:$AQ$1,0),FALSE)</f>
        <v>0</v>
      </c>
      <c r="AD38">
        <f>VLOOKUP($B38,'Tillförd energi'!$B$1:$AS$566,MATCH(AD$1,'Tillförd energi'!$B$1:$AQ$1,0),FALSE)</f>
        <v>0</v>
      </c>
      <c r="AE38">
        <f>VLOOKUP($B38,'Tillförd energi'!$B$1:$AS$566,MATCH(AE$1,'Tillförd energi'!$B$1:$AQ$1,0),FALSE)</f>
        <v>0</v>
      </c>
      <c r="AF38">
        <f>VLOOKUP($B38,'Tillförd energi'!$B$1:$AS$566,MATCH(AF$1,'Tillförd energi'!$B$1:$AQ$1,0),FALSE)</f>
        <v>0.18</v>
      </c>
      <c r="AG38">
        <f>IFERROR(VLOOKUP(B38,Miljö!$B$1:$S$476,9,FALSE)/1,0)</f>
        <v>0</v>
      </c>
      <c r="AI38">
        <f t="shared" si="0"/>
        <v>0.18</v>
      </c>
      <c r="AJ38">
        <f t="shared" si="1"/>
        <v>0.18</v>
      </c>
      <c r="AK38">
        <f>IF(ISERROR(1/VLOOKUP($B38,Leveranser!$B$1:$S$500,MATCH("såld värme (gwh)",Leveranser!$B$1:$S$1,0),FALSE)),"",VLOOKUP($B38,Leveranser!$B$1:$S$500,MATCH("såld värme (gwh)",Leveranser!$B$1:$S$1,0),FALSE))</f>
        <v>6</v>
      </c>
      <c r="AL38" s="22">
        <f>VLOOKUP($B38,Leveranser!$B$1:$Y$500,MATCH("Totalt såld fjärrvärme till andra fjärrvärmeföretag",Leveranser!$B$1:$AA$1,0),FALSE)</f>
        <v>0</v>
      </c>
      <c r="AM38" s="22">
        <f>IF(ISERROR(1/VLOOKUP($B38,Miljö!$B$1:$S$500,MATCH("Såld mängd produktionsspecifik fjärrvärme (GWh)",Miljö!$B$1:$R$1,0),FALSE)),0,VLOOKUP($B38,Miljö!$B$1:$S$500,MATCH("Såld mängd produktionsspecifik fjärrvärme (GWh)",Miljö!$B$1:$R$1,0),FALSE))</f>
        <v>0</v>
      </c>
      <c r="AN38" s="23">
        <f t="shared" si="2"/>
        <v>33.333333333333336</v>
      </c>
      <c r="AP38" t="str">
        <f>VLOOKUP($B38,'Miljövärden urval för publ'!$B$1:$H$450,7,FALSE)</f>
        <v>Nej</v>
      </c>
      <c r="AQ38" t="str">
        <f>VLOOKUP($B38,'Miljövärden urval för publ'!$B$1:$H$450,6,FALSE)</f>
        <v>Nej</v>
      </c>
      <c r="AU38">
        <f t="shared" si="3"/>
        <v>0.18</v>
      </c>
      <c r="AV38">
        <f t="shared" si="4"/>
        <v>0</v>
      </c>
      <c r="AW38">
        <f t="shared" si="5"/>
        <v>0</v>
      </c>
      <c r="AX38">
        <f t="shared" si="6"/>
        <v>0</v>
      </c>
      <c r="AZ38">
        <f t="shared" si="7"/>
        <v>0</v>
      </c>
      <c r="BA38">
        <f t="shared" si="8"/>
        <v>0</v>
      </c>
      <c r="BC38">
        <f t="shared" si="9"/>
        <v>0</v>
      </c>
    </row>
    <row r="39" spans="1:55" ht="15" customHeight="1" x14ac:dyDescent="0.25">
      <c r="A39" t="s">
        <v>65</v>
      </c>
      <c r="B39" t="s">
        <v>66</v>
      </c>
      <c r="C39">
        <f>VLOOKUP($B39,'Tillförd energi'!$B$1:$AS$566,MATCH(C$1,'Tillförd energi'!$B$1:$AQ$1,0),FALSE)</f>
        <v>0</v>
      </c>
      <c r="D39">
        <f>VLOOKUP($B39,'Tillförd energi'!$B$1:$AS$566,MATCH(D$1,'Tillförd energi'!$B$1:$AQ$1,0),FALSE)</f>
        <v>1.7999999999999999E-2</v>
      </c>
      <c r="E39">
        <f>VLOOKUP($B39,'Tillförd energi'!$B$1:$AS$566,MATCH(E$1,'Tillförd energi'!$B$1:$AQ$1,0),FALSE)</f>
        <v>0</v>
      </c>
      <c r="F39">
        <f>VLOOKUP($B39,'Tillförd energi'!$B$1:$AS$566,MATCH(F$1,'Tillförd energi'!$B$1:$AQ$1,0),FALSE)</f>
        <v>0</v>
      </c>
      <c r="G39">
        <f>VLOOKUP($B39,'Tillförd energi'!$B$1:$AS$566,MATCH(G$1,'Tillförd energi'!$B$1:$AQ$1,0),FALSE)</f>
        <v>0</v>
      </c>
      <c r="H39">
        <f>VLOOKUP($B39,'Tillförd energi'!$B$1:$AS$566,MATCH(H$1,'Tillförd energi'!$B$1:$AQ$1,0),FALSE)</f>
        <v>0</v>
      </c>
      <c r="I39">
        <f>VLOOKUP($B39,'Tillförd energi'!$B$1:$AS$566,MATCH(I$1,'Tillförd energi'!$B$1:$AQ$1,0),FALSE)</f>
        <v>0</v>
      </c>
      <c r="J39">
        <f>VLOOKUP($B39,'Tillförd energi'!$B$1:$AS$566,MATCH(J$1,'Tillförd energi'!$B$1:$AQ$1,0),FALSE)</f>
        <v>0</v>
      </c>
      <c r="K39">
        <v>0</v>
      </c>
      <c r="L39">
        <f>VLOOKUP($B39,'Tillförd energi'!$B$1:$AS$566,MATCH(L$1,'Tillförd energi'!$B$1:$AQ$1,0),FALSE)</f>
        <v>0</v>
      </c>
      <c r="M39">
        <f>VLOOKUP($B39,'Tillförd energi'!$B$1:$AS$566,MATCH(M$1,'Tillförd energi'!$B$1:$AQ$1,0),FALSE)</f>
        <v>0</v>
      </c>
      <c r="N39">
        <f>VLOOKUP($B39,'Tillförd energi'!$B$1:$AS$566,MATCH(N$1,'Tillförd energi'!$B$1:$AQ$1,0),FALSE)</f>
        <v>0</v>
      </c>
      <c r="O39">
        <f>VLOOKUP($B39,'Tillförd energi'!$B$1:$AS$566,MATCH(O$1,'Tillförd energi'!$B$1:$AQ$1,0),FALSE)</f>
        <v>0</v>
      </c>
      <c r="P39">
        <f>VLOOKUP($B39,'Tillförd energi'!$B$1:$AS$566,MATCH(P$1,'Tillförd energi'!$B$1:$AQ$1,0),FALSE)</f>
        <v>5.7510000000000003</v>
      </c>
      <c r="Q39">
        <f>VLOOKUP($B39,'Tillförd energi'!$B$1:$AS$566,MATCH(Q$1,'Tillförd energi'!$B$1:$AQ$1,0),FALSE)</f>
        <v>0</v>
      </c>
      <c r="R39">
        <f>VLOOKUP($B39,'Tillförd energi'!$B$1:$AS$566,MATCH(R$1,'Tillförd energi'!$B$1:$AQ$1,0),FALSE)</f>
        <v>0</v>
      </c>
      <c r="S39">
        <f>VLOOKUP($B39,'Tillförd energi'!$B$1:$AS$566,MATCH(S$1,'Tillförd energi'!$B$1:$AQ$1,0),FALSE)</f>
        <v>0</v>
      </c>
      <c r="T39">
        <f>VLOOKUP($B39,'Tillförd energi'!$B$1:$AS$566,MATCH(T$1,'Tillförd energi'!$B$1:$AQ$1,0),FALSE)</f>
        <v>0</v>
      </c>
      <c r="U39">
        <f>VLOOKUP($B39,'Tillförd energi'!$B$1:$AS$566,MATCH(U$1,'Tillförd energi'!$B$1:$AQ$1,0),FALSE)</f>
        <v>0</v>
      </c>
      <c r="V39">
        <f>VLOOKUP($B39,'Tillförd energi'!$B$1:$AS$566,MATCH(V$1,'Tillförd energi'!$B$1:$AQ$1,0),FALSE)</f>
        <v>0</v>
      </c>
      <c r="W39">
        <f>VLOOKUP($B39,'Tillförd energi'!$B$1:$AS$566,MATCH(W$1,'Tillförd energi'!$B$1:$AQ$1,0),FALSE)</f>
        <v>0.88600000000000001</v>
      </c>
      <c r="X39">
        <f>VLOOKUP($B39,'Tillförd energi'!$B$1:$AS$566,MATCH(X$1,'Tillförd energi'!$B$1:$AQ$1,0),FALSE)</f>
        <v>0</v>
      </c>
      <c r="Y39">
        <f>VLOOKUP($B39,'Tillförd energi'!$B$1:$AS$566,MATCH(Y$1,'Tillförd energi'!$B$1:$AQ$1,0),FALSE)</f>
        <v>0</v>
      </c>
      <c r="Z39">
        <f>VLOOKUP($B39,'Tillförd energi'!$B$1:$AS$566,MATCH(Z$1,'Tillförd energi'!$B$1:$AQ$1,0),FALSE)</f>
        <v>0</v>
      </c>
      <c r="AA39">
        <f>VLOOKUP($B39,'Tillförd energi'!$B$1:$AS$566,MATCH(AA$1,'Tillförd energi'!$B$1:$AQ$1,0),FALSE)</f>
        <v>0</v>
      </c>
      <c r="AB39">
        <f>VLOOKUP($B39,'Tillförd energi'!$B$1:$AS$566,MATCH(AB$1,'Tillförd energi'!$B$1:$AQ$1,0),FALSE)</f>
        <v>0</v>
      </c>
      <c r="AC39">
        <f>VLOOKUP($B39,'Tillförd energi'!$B$1:$AS$566,MATCH(AC$1,'Tillförd energi'!$B$1:$AQ$1,0),FALSE)</f>
        <v>0</v>
      </c>
      <c r="AD39">
        <f>VLOOKUP($B39,'Tillförd energi'!$B$1:$AS$566,MATCH(AD$1,'Tillförd energi'!$B$1:$AQ$1,0),FALSE)</f>
        <v>0</v>
      </c>
      <c r="AE39">
        <f>VLOOKUP($B39,'Tillförd energi'!$B$1:$AS$566,MATCH(AE$1,'Tillförd energi'!$B$1:$AQ$1,0),FALSE)</f>
        <v>0</v>
      </c>
      <c r="AF39">
        <f>VLOOKUP($B39,'Tillförd energi'!$B$1:$AS$566,MATCH(AF$1,'Tillförd energi'!$B$1:$AQ$1,0),FALSE)</f>
        <v>0.129</v>
      </c>
      <c r="AG39">
        <f>IFERROR(VLOOKUP(B39,Miljö!$B$1:$S$476,9,FALSE)/1,0)</f>
        <v>0</v>
      </c>
      <c r="AI39">
        <f t="shared" si="0"/>
        <v>6.7840000000000007</v>
      </c>
      <c r="AJ39">
        <f t="shared" si="1"/>
        <v>6.7840000000000007</v>
      </c>
      <c r="AK39">
        <f>IF(ISERROR(1/VLOOKUP($B39,Leveranser!$B$1:$S$500,MATCH("såld värme (gwh)",Leveranser!$B$1:$S$1,0),FALSE)),"",VLOOKUP($B39,Leveranser!$B$1:$S$500,MATCH("såld värme (gwh)",Leveranser!$B$1:$S$1,0),FALSE))</f>
        <v>4.0190000000000001</v>
      </c>
      <c r="AL39" s="22">
        <f>VLOOKUP($B39,Leveranser!$B$1:$Y$500,MATCH("Totalt såld fjärrvärme till andra fjärrvärmeföretag",Leveranser!$B$1:$AA$1,0),FALSE)</f>
        <v>0</v>
      </c>
      <c r="AM39" s="22">
        <f>IF(ISERROR(1/VLOOKUP($B39,Miljö!$B$1:$S$500,MATCH("Såld mängd produktionsspecifik fjärrvärme (GWh)",Miljö!$B$1:$R$1,0),FALSE)),0,VLOOKUP($B39,Miljö!$B$1:$S$500,MATCH("Såld mängd produktionsspecifik fjärrvärme (GWh)",Miljö!$B$1:$R$1,0),FALSE))</f>
        <v>0</v>
      </c>
      <c r="AN39" s="23">
        <f t="shared" si="2"/>
        <v>0.59242334905660377</v>
      </c>
      <c r="AP39" t="str">
        <f>VLOOKUP($B39,'Miljövärden urval för publ'!$B$1:$H$450,7,FALSE)</f>
        <v>Ja</v>
      </c>
      <c r="AQ39" t="str">
        <f>VLOOKUP($B39,'Miljövärden urval för publ'!$B$1:$H$450,6,FALSE)</f>
        <v>Ja</v>
      </c>
      <c r="AU39">
        <f t="shared" si="3"/>
        <v>0.129</v>
      </c>
      <c r="AV39">
        <f t="shared" si="4"/>
        <v>0</v>
      </c>
      <c r="AW39">
        <f t="shared" si="5"/>
        <v>5.7510000000000003</v>
      </c>
      <c r="AX39">
        <f t="shared" si="6"/>
        <v>0</v>
      </c>
      <c r="AZ39">
        <f t="shared" si="7"/>
        <v>0</v>
      </c>
      <c r="BA39">
        <f t="shared" si="8"/>
        <v>0</v>
      </c>
      <c r="BC39">
        <f t="shared" si="9"/>
        <v>6.6370000000000005</v>
      </c>
    </row>
    <row r="40" spans="1:55" ht="15" customHeight="1" x14ac:dyDescent="0.25">
      <c r="A40" t="s">
        <v>65</v>
      </c>
      <c r="B40" t="s">
        <v>67</v>
      </c>
      <c r="C40">
        <f>VLOOKUP($B40,'Tillförd energi'!$B$1:$AS$566,MATCH(C$1,'Tillförd energi'!$B$1:$AQ$1,0),FALSE)</f>
        <v>0</v>
      </c>
      <c r="D40">
        <f>VLOOKUP($B40,'Tillförd energi'!$B$1:$AS$566,MATCH(D$1,'Tillförd energi'!$B$1:$AQ$1,0),FALSE)</f>
        <v>0.27638400000000002</v>
      </c>
      <c r="E40">
        <f>VLOOKUP($B40,'Tillförd energi'!$B$1:$AS$566,MATCH(E$1,'Tillförd energi'!$B$1:$AQ$1,0),FALSE)</f>
        <v>0</v>
      </c>
      <c r="F40">
        <f>VLOOKUP($B40,'Tillförd energi'!$B$1:$AS$566,MATCH(F$1,'Tillförd energi'!$B$1:$AQ$1,0),FALSE)</f>
        <v>0</v>
      </c>
      <c r="G40">
        <f>VLOOKUP($B40,'Tillförd energi'!$B$1:$AS$566,MATCH(G$1,'Tillförd energi'!$B$1:$AQ$1,0),FALSE)</f>
        <v>0</v>
      </c>
      <c r="H40">
        <f>VLOOKUP($B40,'Tillförd energi'!$B$1:$AS$566,MATCH(H$1,'Tillförd energi'!$B$1:$AQ$1,0),FALSE)</f>
        <v>0.214</v>
      </c>
      <c r="I40">
        <f>VLOOKUP($B40,'Tillförd energi'!$B$1:$AS$566,MATCH(I$1,'Tillförd energi'!$B$1:$AQ$1,0),FALSE)</f>
        <v>0</v>
      </c>
      <c r="J40">
        <f>VLOOKUP($B40,'Tillförd energi'!$B$1:$AS$566,MATCH(J$1,'Tillförd energi'!$B$1:$AQ$1,0),FALSE)</f>
        <v>0</v>
      </c>
      <c r="K40">
        <v>0</v>
      </c>
      <c r="L40">
        <f>VLOOKUP($B40,'Tillförd energi'!$B$1:$AS$566,MATCH(L$1,'Tillförd energi'!$B$1:$AQ$1,0),FALSE)</f>
        <v>0</v>
      </c>
      <c r="M40">
        <f>VLOOKUP($B40,'Tillförd energi'!$B$1:$AS$566,MATCH(M$1,'Tillförd energi'!$B$1:$AQ$1,0),FALSE)</f>
        <v>0</v>
      </c>
      <c r="N40">
        <f>VLOOKUP($B40,'Tillförd energi'!$B$1:$AS$566,MATCH(N$1,'Tillförd energi'!$B$1:$AQ$1,0),FALSE)</f>
        <v>180.28899999999999</v>
      </c>
      <c r="O40">
        <f>VLOOKUP($B40,'Tillförd energi'!$B$1:$AS$566,MATCH(O$1,'Tillförd energi'!$B$1:$AQ$1,0),FALSE)</f>
        <v>0</v>
      </c>
      <c r="P40">
        <f>VLOOKUP($B40,'Tillförd energi'!$B$1:$AS$566,MATCH(P$1,'Tillförd energi'!$B$1:$AQ$1,0),FALSE)</f>
        <v>48.387599999999999</v>
      </c>
      <c r="Q40">
        <f>VLOOKUP($B40,'Tillförd energi'!$B$1:$AS$566,MATCH(Q$1,'Tillförd energi'!$B$1:$AQ$1,0),FALSE)</f>
        <v>30.482600000000001</v>
      </c>
      <c r="R40">
        <f>VLOOKUP($B40,'Tillförd energi'!$B$1:$AS$566,MATCH(R$1,'Tillförd energi'!$B$1:$AQ$1,0),FALSE)</f>
        <v>0</v>
      </c>
      <c r="S40">
        <f>VLOOKUP($B40,'Tillförd energi'!$B$1:$AS$566,MATCH(S$1,'Tillförd energi'!$B$1:$AQ$1,0),FALSE)</f>
        <v>0</v>
      </c>
      <c r="T40">
        <f>VLOOKUP($B40,'Tillförd energi'!$B$1:$AS$566,MATCH(T$1,'Tillförd energi'!$B$1:$AQ$1,0),FALSE)</f>
        <v>0</v>
      </c>
      <c r="U40">
        <f>VLOOKUP($B40,'Tillförd energi'!$B$1:$AS$566,MATCH(U$1,'Tillförd energi'!$B$1:$AQ$1,0),FALSE)</f>
        <v>0</v>
      </c>
      <c r="V40">
        <f>VLOOKUP($B40,'Tillförd energi'!$B$1:$AS$566,MATCH(V$1,'Tillförd energi'!$B$1:$AQ$1,0),FALSE)</f>
        <v>0</v>
      </c>
      <c r="W40">
        <f>VLOOKUP($B40,'Tillförd energi'!$B$1:$AS$566,MATCH(W$1,'Tillförd energi'!$B$1:$AQ$1,0),FALSE)</f>
        <v>19.905999999999999</v>
      </c>
      <c r="X40">
        <f>VLOOKUP($B40,'Tillförd energi'!$B$1:$AS$566,MATCH(X$1,'Tillförd energi'!$B$1:$AQ$1,0),FALSE)</f>
        <v>0</v>
      </c>
      <c r="Y40">
        <f>VLOOKUP($B40,'Tillförd energi'!$B$1:$AS$566,MATCH(Y$1,'Tillförd energi'!$B$1:$AQ$1,0),FALSE)</f>
        <v>0</v>
      </c>
      <c r="Z40">
        <f>VLOOKUP($B40,'Tillförd energi'!$B$1:$AS$566,MATCH(Z$1,'Tillförd energi'!$B$1:$AQ$1,0),FALSE)</f>
        <v>0</v>
      </c>
      <c r="AA40">
        <f>VLOOKUP($B40,'Tillförd energi'!$B$1:$AS$566,MATCH(AA$1,'Tillförd energi'!$B$1:$AQ$1,0),FALSE)</f>
        <v>0</v>
      </c>
      <c r="AB40">
        <f>VLOOKUP($B40,'Tillförd energi'!$B$1:$AS$566,MATCH(AB$1,'Tillförd energi'!$B$1:$AQ$1,0),FALSE)</f>
        <v>0</v>
      </c>
      <c r="AC40">
        <f>VLOOKUP($B40,'Tillförd energi'!$B$1:$AS$566,MATCH(AC$1,'Tillförd energi'!$B$1:$AQ$1,0),FALSE)</f>
        <v>60.265000000000001</v>
      </c>
      <c r="AD40">
        <f>VLOOKUP($B40,'Tillförd energi'!$B$1:$AS$566,MATCH(AD$1,'Tillförd energi'!$B$1:$AQ$1,0),FALSE)</f>
        <v>0.64100000000000001</v>
      </c>
      <c r="AE40">
        <f>VLOOKUP($B40,'Tillförd energi'!$B$1:$AS$566,MATCH(AE$1,'Tillförd energi'!$B$1:$AQ$1,0),FALSE)</f>
        <v>0</v>
      </c>
      <c r="AF40">
        <f>VLOOKUP($B40,'Tillförd energi'!$B$1:$AS$566,MATCH(AF$1,'Tillförd energi'!$B$1:$AQ$1,0),FALSE)</f>
        <v>9.8112899999999996</v>
      </c>
      <c r="AG40">
        <f>IFERROR(VLOOKUP(B40,Miljö!$B$1:$S$476,9,FALSE)/1,0)</f>
        <v>0</v>
      </c>
      <c r="AI40">
        <f t="shared" si="0"/>
        <v>350.272874</v>
      </c>
      <c r="AJ40">
        <f t="shared" si="1"/>
        <v>350.272874</v>
      </c>
      <c r="AK40">
        <f>IF(ISERROR(1/VLOOKUP($B40,Leveranser!$B$1:$S$500,MATCH("såld värme (gwh)",Leveranser!$B$1:$S$1,0),FALSE)),"",VLOOKUP($B40,Leveranser!$B$1:$S$500,MATCH("såld värme (gwh)",Leveranser!$B$1:$S$1,0),FALSE))</f>
        <v>321.67599999999999</v>
      </c>
      <c r="AL40" s="22">
        <f>VLOOKUP($B40,Leveranser!$B$1:$Y$500,MATCH("Totalt såld fjärrvärme till andra fjärrvärmeföretag",Leveranser!$B$1:$AA$1,0),FALSE)</f>
        <v>0</v>
      </c>
      <c r="AM40" s="22">
        <f>IF(ISERROR(1/VLOOKUP($B40,Miljö!$B$1:$S$500,MATCH("Såld mängd produktionsspecifik fjärrvärme (GWh)",Miljö!$B$1:$R$1,0),FALSE)),0,VLOOKUP($B40,Miljö!$B$1:$S$500,MATCH("Såld mängd produktionsspecifik fjärrvärme (GWh)",Miljö!$B$1:$R$1,0),FALSE))</f>
        <v>0</v>
      </c>
      <c r="AN40" s="23">
        <f t="shared" si="2"/>
        <v>0.91835829685172821</v>
      </c>
      <c r="AP40" t="str">
        <f>VLOOKUP($B40,'Miljövärden urval för publ'!$B$1:$H$450,7,FALSE)</f>
        <v>Ja</v>
      </c>
      <c r="AQ40" t="str">
        <f>VLOOKUP($B40,'Miljövärden urval för publ'!$B$1:$H$450,6,FALSE)</f>
        <v>Ja</v>
      </c>
      <c r="AU40">
        <f t="shared" si="3"/>
        <v>9.8112899999999996</v>
      </c>
      <c r="AV40">
        <f t="shared" si="4"/>
        <v>0</v>
      </c>
      <c r="AW40">
        <f t="shared" si="5"/>
        <v>259.1592</v>
      </c>
      <c r="AX40">
        <f t="shared" si="6"/>
        <v>0</v>
      </c>
      <c r="AZ40">
        <f t="shared" si="7"/>
        <v>0</v>
      </c>
      <c r="BA40">
        <f t="shared" si="8"/>
        <v>0</v>
      </c>
      <c r="BC40">
        <f t="shared" si="9"/>
        <v>279.0652</v>
      </c>
    </row>
    <row r="41" spans="1:55" ht="15" customHeight="1" x14ac:dyDescent="0.25">
      <c r="A41" t="s">
        <v>68</v>
      </c>
      <c r="B41" t="s">
        <v>69</v>
      </c>
      <c r="C41">
        <f>VLOOKUP($B41,'Tillförd energi'!$B$1:$AS$566,MATCH(C$1,'Tillförd energi'!$B$1:$AQ$1,0),FALSE)</f>
        <v>0</v>
      </c>
      <c r="D41">
        <f>VLOOKUP($B41,'Tillförd energi'!$B$1:$AS$566,MATCH(D$1,'Tillförd energi'!$B$1:$AQ$1,0),FALSE)</f>
        <v>0.19700000000000001</v>
      </c>
      <c r="E41">
        <f>VLOOKUP($B41,'Tillförd energi'!$B$1:$AS$566,MATCH(E$1,'Tillförd energi'!$B$1:$AQ$1,0),FALSE)</f>
        <v>0</v>
      </c>
      <c r="F41">
        <f>VLOOKUP($B41,'Tillförd energi'!$B$1:$AS$566,MATCH(F$1,'Tillförd energi'!$B$1:$AQ$1,0),FALSE)</f>
        <v>0</v>
      </c>
      <c r="G41">
        <f>VLOOKUP($B41,'Tillförd energi'!$B$1:$AS$566,MATCH(G$1,'Tillförd energi'!$B$1:$AQ$1,0),FALSE)</f>
        <v>0</v>
      </c>
      <c r="H41">
        <f>VLOOKUP($B41,'Tillförd energi'!$B$1:$AS$566,MATCH(H$1,'Tillförd energi'!$B$1:$AQ$1,0),FALSE)</f>
        <v>0</v>
      </c>
      <c r="I41">
        <f>VLOOKUP($B41,'Tillförd energi'!$B$1:$AS$566,MATCH(I$1,'Tillförd energi'!$B$1:$AQ$1,0),FALSE)</f>
        <v>0</v>
      </c>
      <c r="J41">
        <f>VLOOKUP($B41,'Tillförd energi'!$B$1:$AS$566,MATCH(J$1,'Tillförd energi'!$B$1:$AQ$1,0),FALSE)</f>
        <v>0</v>
      </c>
      <c r="K41">
        <v>0</v>
      </c>
      <c r="L41">
        <f>VLOOKUP($B41,'Tillförd energi'!$B$1:$AS$566,MATCH(L$1,'Tillförd energi'!$B$1:$AQ$1,0),FALSE)</f>
        <v>0</v>
      </c>
      <c r="M41">
        <f>VLOOKUP($B41,'Tillförd energi'!$B$1:$AS$566,MATCH(M$1,'Tillförd energi'!$B$1:$AQ$1,0),FALSE)</f>
        <v>0</v>
      </c>
      <c r="N41">
        <f>VLOOKUP($B41,'Tillförd energi'!$B$1:$AS$566,MATCH(N$1,'Tillförd energi'!$B$1:$AQ$1,0),FALSE)</f>
        <v>1.1060000000000001</v>
      </c>
      <c r="O41">
        <f>VLOOKUP($B41,'Tillförd energi'!$B$1:$AS$566,MATCH(O$1,'Tillförd energi'!$B$1:$AQ$1,0),FALSE)</f>
        <v>0</v>
      </c>
      <c r="P41">
        <f>VLOOKUP($B41,'Tillförd energi'!$B$1:$AS$566,MATCH(P$1,'Tillförd energi'!$B$1:$AQ$1,0),FALSE)</f>
        <v>0</v>
      </c>
      <c r="Q41">
        <f>VLOOKUP($B41,'Tillförd energi'!$B$1:$AS$566,MATCH(Q$1,'Tillförd energi'!$B$1:$AQ$1,0),FALSE)</f>
        <v>2.0213299999999998</v>
      </c>
      <c r="R41">
        <f>VLOOKUP($B41,'Tillförd energi'!$B$1:$AS$566,MATCH(R$1,'Tillförd energi'!$B$1:$AQ$1,0),FALSE)</f>
        <v>8.5</v>
      </c>
      <c r="S41">
        <f>VLOOKUP($B41,'Tillförd energi'!$B$1:$AS$566,MATCH(S$1,'Tillförd energi'!$B$1:$AQ$1,0),FALSE)</f>
        <v>0</v>
      </c>
      <c r="T41">
        <f>VLOOKUP($B41,'Tillförd energi'!$B$1:$AS$566,MATCH(T$1,'Tillförd energi'!$B$1:$AQ$1,0),FALSE)</f>
        <v>0</v>
      </c>
      <c r="U41">
        <f>VLOOKUP($B41,'Tillförd energi'!$B$1:$AS$566,MATCH(U$1,'Tillförd energi'!$B$1:$AQ$1,0),FALSE)</f>
        <v>0</v>
      </c>
      <c r="V41">
        <f>VLOOKUP($B41,'Tillförd energi'!$B$1:$AS$566,MATCH(V$1,'Tillförd energi'!$B$1:$AQ$1,0),FALSE)</f>
        <v>0</v>
      </c>
      <c r="W41">
        <f>VLOOKUP($B41,'Tillförd energi'!$B$1:$AS$566,MATCH(W$1,'Tillförd energi'!$B$1:$AQ$1,0),FALSE)</f>
        <v>0</v>
      </c>
      <c r="X41">
        <f>VLOOKUP($B41,'Tillförd energi'!$B$1:$AS$566,MATCH(X$1,'Tillförd energi'!$B$1:$AQ$1,0),FALSE)</f>
        <v>0</v>
      </c>
      <c r="Y41">
        <f>VLOOKUP($B41,'Tillförd energi'!$B$1:$AS$566,MATCH(Y$1,'Tillförd energi'!$B$1:$AQ$1,0),FALSE)</f>
        <v>0</v>
      </c>
      <c r="Z41">
        <f>VLOOKUP($B41,'Tillförd energi'!$B$1:$AS$566,MATCH(Z$1,'Tillförd energi'!$B$1:$AQ$1,0),FALSE)</f>
        <v>0</v>
      </c>
      <c r="AA41">
        <f>VLOOKUP($B41,'Tillförd energi'!$B$1:$AS$566,MATCH(AA$1,'Tillförd energi'!$B$1:$AQ$1,0),FALSE)</f>
        <v>0</v>
      </c>
      <c r="AB41">
        <f>VLOOKUP($B41,'Tillförd energi'!$B$1:$AS$566,MATCH(AB$1,'Tillförd energi'!$B$1:$AQ$1,0),FALSE)</f>
        <v>0</v>
      </c>
      <c r="AC41">
        <f>VLOOKUP($B41,'Tillförd energi'!$B$1:$AS$566,MATCH(AC$1,'Tillförd energi'!$B$1:$AQ$1,0),FALSE)</f>
        <v>0</v>
      </c>
      <c r="AD41">
        <f>VLOOKUP($B41,'Tillförd energi'!$B$1:$AS$566,MATCH(AD$1,'Tillförd energi'!$B$1:$AQ$1,0),FALSE)</f>
        <v>0</v>
      </c>
      <c r="AE41">
        <f>VLOOKUP($B41,'Tillförd energi'!$B$1:$AS$566,MATCH(AE$1,'Tillförd energi'!$B$1:$AQ$1,0),FALSE)</f>
        <v>0</v>
      </c>
      <c r="AF41">
        <f>VLOOKUP($B41,'Tillförd energi'!$B$1:$AS$566,MATCH(AF$1,'Tillförd energi'!$B$1:$AQ$1,0),FALSE)</f>
        <v>0.20899999999999999</v>
      </c>
      <c r="AG41">
        <f>IFERROR(VLOOKUP(B41,Miljö!$B$1:$S$476,9,FALSE)/1,0)</f>
        <v>0</v>
      </c>
      <c r="AI41">
        <f t="shared" si="0"/>
        <v>12.033329999999999</v>
      </c>
      <c r="AJ41">
        <f t="shared" si="1"/>
        <v>12.033329999999999</v>
      </c>
      <c r="AK41">
        <f>IF(ISERROR(1/VLOOKUP($B41,Leveranser!$B$1:$S$500,MATCH("såld värme (gwh)",Leveranser!$B$1:$S$1,0),FALSE)),"",VLOOKUP($B41,Leveranser!$B$1:$S$500,MATCH("såld värme (gwh)",Leveranser!$B$1:$S$1,0),FALSE))</f>
        <v>8.2460000000000004</v>
      </c>
      <c r="AL41" s="22">
        <f>VLOOKUP($B41,Leveranser!$B$1:$Y$500,MATCH("Totalt såld fjärrvärme till andra fjärrvärmeföretag",Leveranser!$B$1:$AA$1,0),FALSE)</f>
        <v>0</v>
      </c>
      <c r="AM41" s="22">
        <f>IF(ISERROR(1/VLOOKUP($B41,Miljö!$B$1:$S$500,MATCH("Såld mängd produktionsspecifik fjärrvärme (GWh)",Miljö!$B$1:$R$1,0),FALSE)),0,VLOOKUP($B41,Miljö!$B$1:$S$500,MATCH("Såld mängd produktionsspecifik fjärrvärme (GWh)",Miljö!$B$1:$R$1,0),FALSE))</f>
        <v>0</v>
      </c>
      <c r="AN41" s="23">
        <f t="shared" si="2"/>
        <v>0.68526334771837893</v>
      </c>
      <c r="AP41" t="str">
        <f>VLOOKUP($B41,'Miljövärden urval för publ'!$B$1:$H$450,7,FALSE)</f>
        <v>Ja</v>
      </c>
      <c r="AQ41" t="str">
        <f>VLOOKUP($B41,'Miljövärden urval för publ'!$B$1:$H$450,6,FALSE)</f>
        <v>Ja</v>
      </c>
      <c r="AU41">
        <f t="shared" si="3"/>
        <v>0.20899999999999999</v>
      </c>
      <c r="AV41">
        <f t="shared" si="4"/>
        <v>0</v>
      </c>
      <c r="AW41">
        <f t="shared" si="5"/>
        <v>3.1273299999999997</v>
      </c>
      <c r="AX41">
        <f t="shared" si="6"/>
        <v>8.5</v>
      </c>
      <c r="AZ41">
        <f t="shared" si="7"/>
        <v>0</v>
      </c>
      <c r="BA41">
        <f t="shared" si="8"/>
        <v>0</v>
      </c>
      <c r="BC41">
        <f t="shared" si="9"/>
        <v>11.627330000000001</v>
      </c>
    </row>
    <row r="42" spans="1:55" ht="15" customHeight="1" x14ac:dyDescent="0.25">
      <c r="A42" t="s">
        <v>68</v>
      </c>
      <c r="B42" t="s">
        <v>70</v>
      </c>
      <c r="C42">
        <f>VLOOKUP($B42,'Tillförd energi'!$B$1:$AS$566,MATCH(C$1,'Tillförd energi'!$B$1:$AQ$1,0),FALSE)</f>
        <v>0</v>
      </c>
      <c r="D42">
        <f>VLOOKUP($B42,'Tillförd energi'!$B$1:$AS$566,MATCH(D$1,'Tillförd energi'!$B$1:$AQ$1,0),FALSE)</f>
        <v>9.0999999999999998E-2</v>
      </c>
      <c r="E42">
        <f>VLOOKUP($B42,'Tillförd energi'!$B$1:$AS$566,MATCH(E$1,'Tillförd energi'!$B$1:$AQ$1,0),FALSE)</f>
        <v>0</v>
      </c>
      <c r="F42">
        <f>VLOOKUP($B42,'Tillförd energi'!$B$1:$AS$566,MATCH(F$1,'Tillförd energi'!$B$1:$AQ$1,0),FALSE)</f>
        <v>0</v>
      </c>
      <c r="G42">
        <f>VLOOKUP($B42,'Tillförd energi'!$B$1:$AS$566,MATCH(G$1,'Tillförd energi'!$B$1:$AQ$1,0),FALSE)</f>
        <v>0</v>
      </c>
      <c r="H42">
        <f>VLOOKUP($B42,'Tillförd energi'!$B$1:$AS$566,MATCH(H$1,'Tillförd energi'!$B$1:$AQ$1,0),FALSE)</f>
        <v>0</v>
      </c>
      <c r="I42">
        <f>VLOOKUP($B42,'Tillförd energi'!$B$1:$AS$566,MATCH(I$1,'Tillförd energi'!$B$1:$AQ$1,0),FALSE)</f>
        <v>0</v>
      </c>
      <c r="J42">
        <f>VLOOKUP($B42,'Tillförd energi'!$B$1:$AS$566,MATCH(J$1,'Tillförd energi'!$B$1:$AQ$1,0),FALSE)</f>
        <v>0</v>
      </c>
      <c r="K42">
        <v>0</v>
      </c>
      <c r="L42">
        <f>VLOOKUP($B42,'Tillförd energi'!$B$1:$AS$566,MATCH(L$1,'Tillförd energi'!$B$1:$AQ$1,0),FALSE)</f>
        <v>0</v>
      </c>
      <c r="M42">
        <f>VLOOKUP($B42,'Tillförd energi'!$B$1:$AS$566,MATCH(M$1,'Tillförd energi'!$B$1:$AQ$1,0),FALSE)</f>
        <v>4.2240000000000002</v>
      </c>
      <c r="N42">
        <f>VLOOKUP($B42,'Tillförd energi'!$B$1:$AS$566,MATCH(N$1,'Tillförd energi'!$B$1:$AQ$1,0),FALSE)</f>
        <v>29.853000000000002</v>
      </c>
      <c r="O42">
        <f>VLOOKUP($B42,'Tillförd energi'!$B$1:$AS$566,MATCH(O$1,'Tillförd energi'!$B$1:$AQ$1,0),FALSE)</f>
        <v>0</v>
      </c>
      <c r="P42">
        <f>VLOOKUP($B42,'Tillförd energi'!$B$1:$AS$566,MATCH(P$1,'Tillförd energi'!$B$1:$AQ$1,0),FALSE)</f>
        <v>4.492</v>
      </c>
      <c r="Q42">
        <f>VLOOKUP($B42,'Tillförd energi'!$B$1:$AS$566,MATCH(Q$1,'Tillförd energi'!$B$1:$AQ$1,0),FALSE)</f>
        <v>0</v>
      </c>
      <c r="R42">
        <f>VLOOKUP($B42,'Tillförd energi'!$B$1:$AS$566,MATCH(R$1,'Tillförd energi'!$B$1:$AQ$1,0),FALSE)</f>
        <v>0</v>
      </c>
      <c r="S42">
        <f>VLOOKUP($B42,'Tillförd energi'!$B$1:$AS$566,MATCH(S$1,'Tillförd energi'!$B$1:$AQ$1,0),FALSE)</f>
        <v>0</v>
      </c>
      <c r="T42">
        <f>VLOOKUP($B42,'Tillförd energi'!$B$1:$AS$566,MATCH(T$1,'Tillförd energi'!$B$1:$AQ$1,0),FALSE)</f>
        <v>0</v>
      </c>
      <c r="U42">
        <f>VLOOKUP($B42,'Tillförd energi'!$B$1:$AS$566,MATCH(U$1,'Tillförd energi'!$B$1:$AQ$1,0),FALSE)</f>
        <v>0</v>
      </c>
      <c r="V42">
        <f>VLOOKUP($B42,'Tillförd energi'!$B$1:$AS$566,MATCH(V$1,'Tillförd energi'!$B$1:$AQ$1,0),FALSE)</f>
        <v>0</v>
      </c>
      <c r="W42">
        <f>VLOOKUP($B42,'Tillförd energi'!$B$1:$AS$566,MATCH(W$1,'Tillförd energi'!$B$1:$AQ$1,0),FALSE)</f>
        <v>0</v>
      </c>
      <c r="X42">
        <f>VLOOKUP($B42,'Tillförd energi'!$B$1:$AS$566,MATCH(X$1,'Tillförd energi'!$B$1:$AQ$1,0),FALSE)</f>
        <v>0</v>
      </c>
      <c r="Y42">
        <f>VLOOKUP($B42,'Tillförd energi'!$B$1:$AS$566,MATCH(Y$1,'Tillförd energi'!$B$1:$AQ$1,0),FALSE)</f>
        <v>0</v>
      </c>
      <c r="Z42">
        <f>VLOOKUP($B42,'Tillförd energi'!$B$1:$AS$566,MATCH(Z$1,'Tillförd energi'!$B$1:$AQ$1,0),FALSE)</f>
        <v>0</v>
      </c>
      <c r="AA42">
        <f>VLOOKUP($B42,'Tillförd energi'!$B$1:$AS$566,MATCH(AA$1,'Tillförd energi'!$B$1:$AQ$1,0),FALSE)</f>
        <v>0</v>
      </c>
      <c r="AB42">
        <f>VLOOKUP($B42,'Tillförd energi'!$B$1:$AS$566,MATCH(AB$1,'Tillförd energi'!$B$1:$AQ$1,0),FALSE)</f>
        <v>0</v>
      </c>
      <c r="AC42">
        <f>VLOOKUP($B42,'Tillförd energi'!$B$1:$AS$566,MATCH(AC$1,'Tillförd energi'!$B$1:$AQ$1,0),FALSE)</f>
        <v>5.1379999999999999</v>
      </c>
      <c r="AD42">
        <f>VLOOKUP($B42,'Tillförd energi'!$B$1:$AS$566,MATCH(AD$1,'Tillförd energi'!$B$1:$AQ$1,0),FALSE)</f>
        <v>0</v>
      </c>
      <c r="AE42">
        <f>VLOOKUP($B42,'Tillförd energi'!$B$1:$AS$566,MATCH(AE$1,'Tillförd energi'!$B$1:$AQ$1,0),FALSE)</f>
        <v>0</v>
      </c>
      <c r="AF42">
        <f>VLOOKUP($B42,'Tillförd energi'!$B$1:$AS$566,MATCH(AF$1,'Tillförd energi'!$B$1:$AQ$1,0),FALSE)</f>
        <v>1.133</v>
      </c>
      <c r="AG42">
        <f>IFERROR(VLOOKUP(B42,Miljö!$B$1:$S$476,9,FALSE)/1,0)</f>
        <v>0</v>
      </c>
      <c r="AI42">
        <f t="shared" si="0"/>
        <v>44.930999999999997</v>
      </c>
      <c r="AJ42">
        <f t="shared" si="1"/>
        <v>44.930999999999997</v>
      </c>
      <c r="AK42">
        <f>IF(ISERROR(1/VLOOKUP($B42,Leveranser!$B$1:$S$500,MATCH("såld värme (gwh)",Leveranser!$B$1:$S$1,0),FALSE)),"",VLOOKUP($B42,Leveranser!$B$1:$S$500,MATCH("såld värme (gwh)",Leveranser!$B$1:$S$1,0),FALSE))</f>
        <v>30.108000000000001</v>
      </c>
      <c r="AL42" s="22">
        <f>VLOOKUP($B42,Leveranser!$B$1:$Y$500,MATCH("Totalt såld fjärrvärme till andra fjärrvärmeföretag",Leveranser!$B$1:$AA$1,0),FALSE)</f>
        <v>0</v>
      </c>
      <c r="AM42" s="22">
        <f>IF(ISERROR(1/VLOOKUP($B42,Miljö!$B$1:$S$500,MATCH("Såld mängd produktionsspecifik fjärrvärme (GWh)",Miljö!$B$1:$R$1,0),FALSE)),0,VLOOKUP($B42,Miljö!$B$1:$S$500,MATCH("Såld mängd produktionsspecifik fjärrvärme (GWh)",Miljö!$B$1:$R$1,0),FALSE))</f>
        <v>0</v>
      </c>
      <c r="AN42" s="23">
        <f t="shared" si="2"/>
        <v>0.67009414435467718</v>
      </c>
      <c r="AP42" t="str">
        <f>VLOOKUP($B42,'Miljövärden urval för publ'!$B$1:$H$450,7,FALSE)</f>
        <v>Ja</v>
      </c>
      <c r="AQ42" t="str">
        <f>VLOOKUP($B42,'Miljövärden urval för publ'!$B$1:$H$450,6,FALSE)</f>
        <v>Ja</v>
      </c>
      <c r="AU42">
        <f t="shared" si="3"/>
        <v>1.133</v>
      </c>
      <c r="AV42">
        <f t="shared" si="4"/>
        <v>0</v>
      </c>
      <c r="AW42">
        <f t="shared" si="5"/>
        <v>38.568999999999996</v>
      </c>
      <c r="AX42">
        <f t="shared" si="6"/>
        <v>0</v>
      </c>
      <c r="AZ42">
        <f t="shared" si="7"/>
        <v>0</v>
      </c>
      <c r="BA42">
        <f t="shared" si="8"/>
        <v>0</v>
      </c>
      <c r="BC42">
        <f t="shared" si="9"/>
        <v>38.568999999999996</v>
      </c>
    </row>
    <row r="43" spans="1:55" ht="15" customHeight="1" x14ac:dyDescent="0.25">
      <c r="A43" t="s">
        <v>71</v>
      </c>
      <c r="B43" t="s">
        <v>72</v>
      </c>
      <c r="C43">
        <f>VLOOKUP($B43,'Tillförd energi'!$B$1:$AS$566,MATCH(C$1,'Tillförd energi'!$B$1:$AQ$1,0),FALSE)</f>
        <v>0</v>
      </c>
      <c r="D43">
        <f>VLOOKUP($B43,'Tillförd energi'!$B$1:$AS$566,MATCH(D$1,'Tillförd energi'!$B$1:$AQ$1,0),FALSE)</f>
        <v>0.42799999999999999</v>
      </c>
      <c r="E43">
        <f>VLOOKUP($B43,'Tillförd energi'!$B$1:$AS$566,MATCH(E$1,'Tillförd energi'!$B$1:$AQ$1,0),FALSE)</f>
        <v>0</v>
      </c>
      <c r="F43">
        <f>VLOOKUP($B43,'Tillförd energi'!$B$1:$AS$566,MATCH(F$1,'Tillförd energi'!$B$1:$AQ$1,0),FALSE)</f>
        <v>0</v>
      </c>
      <c r="G43">
        <f>VLOOKUP($B43,'Tillförd energi'!$B$1:$AS$566,MATCH(G$1,'Tillförd energi'!$B$1:$AQ$1,0),FALSE)</f>
        <v>0</v>
      </c>
      <c r="H43">
        <f>VLOOKUP($B43,'Tillförd energi'!$B$1:$AS$566,MATCH(H$1,'Tillförd energi'!$B$1:$AQ$1,0),FALSE)</f>
        <v>0</v>
      </c>
      <c r="I43">
        <f>VLOOKUP($B43,'Tillförd energi'!$B$1:$AS$566,MATCH(I$1,'Tillförd energi'!$B$1:$AQ$1,0),FALSE)</f>
        <v>0</v>
      </c>
      <c r="J43">
        <f>VLOOKUP($B43,'Tillförd energi'!$B$1:$AS$566,MATCH(J$1,'Tillförd energi'!$B$1:$AQ$1,0),FALSE)</f>
        <v>0</v>
      </c>
      <c r="K43">
        <v>0</v>
      </c>
      <c r="L43">
        <f>VLOOKUP($B43,'Tillförd energi'!$B$1:$AS$566,MATCH(L$1,'Tillförd energi'!$B$1:$AQ$1,0),FALSE)</f>
        <v>0</v>
      </c>
      <c r="M43">
        <f>VLOOKUP($B43,'Tillförd energi'!$B$1:$AS$566,MATCH(M$1,'Tillförd energi'!$B$1:$AQ$1,0),FALSE)</f>
        <v>0</v>
      </c>
      <c r="N43">
        <f>VLOOKUP($B43,'Tillförd energi'!$B$1:$AS$566,MATCH(N$1,'Tillförd energi'!$B$1:$AQ$1,0),FALSE)</f>
        <v>0</v>
      </c>
      <c r="O43">
        <f>VLOOKUP($B43,'Tillförd energi'!$B$1:$AS$566,MATCH(O$1,'Tillförd energi'!$B$1:$AQ$1,0),FALSE)</f>
        <v>0</v>
      </c>
      <c r="P43">
        <f>VLOOKUP($B43,'Tillförd energi'!$B$1:$AS$566,MATCH(P$1,'Tillförd energi'!$B$1:$AQ$1,0),FALSE)</f>
        <v>0</v>
      </c>
      <c r="Q43">
        <f>VLOOKUP($B43,'Tillförd energi'!$B$1:$AS$566,MATCH(Q$1,'Tillförd energi'!$B$1:$AQ$1,0),FALSE)</f>
        <v>0</v>
      </c>
      <c r="R43">
        <f>VLOOKUP($B43,'Tillförd energi'!$B$1:$AS$566,MATCH(R$1,'Tillförd energi'!$B$1:$AQ$1,0),FALSE)</f>
        <v>5.5220000000000002</v>
      </c>
      <c r="S43">
        <f>VLOOKUP($B43,'Tillförd energi'!$B$1:$AS$566,MATCH(S$1,'Tillförd energi'!$B$1:$AQ$1,0),FALSE)</f>
        <v>33.499000000000002</v>
      </c>
      <c r="T43">
        <f>VLOOKUP($B43,'Tillförd energi'!$B$1:$AS$566,MATCH(T$1,'Tillförd energi'!$B$1:$AQ$1,0),FALSE)</f>
        <v>0</v>
      </c>
      <c r="U43">
        <f>VLOOKUP($B43,'Tillförd energi'!$B$1:$AS$566,MATCH(U$1,'Tillförd energi'!$B$1:$AQ$1,0),FALSE)</f>
        <v>0</v>
      </c>
      <c r="V43">
        <f>VLOOKUP($B43,'Tillförd energi'!$B$1:$AS$566,MATCH(V$1,'Tillförd energi'!$B$1:$AQ$1,0),FALSE)</f>
        <v>0</v>
      </c>
      <c r="W43">
        <f>VLOOKUP($B43,'Tillförd energi'!$B$1:$AS$566,MATCH(W$1,'Tillförd energi'!$B$1:$AQ$1,0),FALSE)</f>
        <v>0</v>
      </c>
      <c r="X43">
        <f>VLOOKUP($B43,'Tillförd energi'!$B$1:$AS$566,MATCH(X$1,'Tillförd energi'!$B$1:$AQ$1,0),FALSE)</f>
        <v>0</v>
      </c>
      <c r="Y43">
        <f>VLOOKUP($B43,'Tillförd energi'!$B$1:$AS$566,MATCH(Y$1,'Tillförd energi'!$B$1:$AQ$1,0),FALSE)</f>
        <v>0</v>
      </c>
      <c r="Z43">
        <f>VLOOKUP($B43,'Tillförd energi'!$B$1:$AS$566,MATCH(Z$1,'Tillförd energi'!$B$1:$AQ$1,0),FALSE)</f>
        <v>0</v>
      </c>
      <c r="AA43">
        <f>VLOOKUP($B43,'Tillförd energi'!$B$1:$AS$566,MATCH(AA$1,'Tillförd energi'!$B$1:$AQ$1,0),FALSE)</f>
        <v>0</v>
      </c>
      <c r="AB43">
        <f>VLOOKUP($B43,'Tillförd energi'!$B$1:$AS$566,MATCH(AB$1,'Tillförd energi'!$B$1:$AQ$1,0),FALSE)</f>
        <v>0</v>
      </c>
      <c r="AC43">
        <f>VLOOKUP($B43,'Tillförd energi'!$B$1:$AS$566,MATCH(AC$1,'Tillförd energi'!$B$1:$AQ$1,0),FALSE)</f>
        <v>0</v>
      </c>
      <c r="AD43">
        <f>VLOOKUP($B43,'Tillförd energi'!$B$1:$AS$566,MATCH(AD$1,'Tillförd energi'!$B$1:$AQ$1,0),FALSE)</f>
        <v>0</v>
      </c>
      <c r="AE43">
        <f>VLOOKUP($B43,'Tillförd energi'!$B$1:$AS$566,MATCH(AE$1,'Tillförd energi'!$B$1:$AQ$1,0),FALSE)</f>
        <v>0</v>
      </c>
      <c r="AF43">
        <f>VLOOKUP($B43,'Tillförd energi'!$B$1:$AS$566,MATCH(AF$1,'Tillförd energi'!$B$1:$AQ$1,0),FALSE)</f>
        <v>0.432</v>
      </c>
      <c r="AG43">
        <f>IFERROR(VLOOKUP(B43,Miljö!$B$1:$S$476,9,FALSE)/1,0)</f>
        <v>0</v>
      </c>
      <c r="AI43">
        <f t="shared" si="0"/>
        <v>39.881000000000007</v>
      </c>
      <c r="AJ43">
        <f t="shared" si="1"/>
        <v>39.881000000000007</v>
      </c>
      <c r="AK43">
        <f>IF(ISERROR(1/VLOOKUP($B43,Leveranser!$B$1:$S$500,MATCH("såld värme (gwh)",Leveranser!$B$1:$S$1,0),FALSE)),"",VLOOKUP($B43,Leveranser!$B$1:$S$500,MATCH("såld värme (gwh)",Leveranser!$B$1:$S$1,0),FALSE))</f>
        <v>30.693000000000001</v>
      </c>
      <c r="AL43" s="22">
        <f>VLOOKUP($B43,Leveranser!$B$1:$Y$500,MATCH("Totalt såld fjärrvärme till andra fjärrvärmeföretag",Leveranser!$B$1:$AA$1,0),FALSE)</f>
        <v>0</v>
      </c>
      <c r="AM43" s="22">
        <f>IF(ISERROR(1/VLOOKUP($B43,Miljö!$B$1:$S$500,MATCH("Såld mängd produktionsspecifik fjärrvärme (GWh)",Miljö!$B$1:$R$1,0),FALSE)),0,VLOOKUP($B43,Miljö!$B$1:$S$500,MATCH("Såld mängd produktionsspecifik fjärrvärme (GWh)",Miljö!$B$1:$R$1,0),FALSE))</f>
        <v>0</v>
      </c>
      <c r="AN43" s="23">
        <f t="shared" si="2"/>
        <v>0.76961460344524946</v>
      </c>
      <c r="AP43" t="str">
        <f>VLOOKUP($B43,'Miljövärden urval för publ'!$B$1:$H$450,7,FALSE)</f>
        <v>Ja</v>
      </c>
      <c r="AQ43" t="str">
        <f>VLOOKUP($B43,'Miljövärden urval för publ'!$B$1:$H$450,6,FALSE)</f>
        <v>Ja</v>
      </c>
      <c r="AU43">
        <f t="shared" si="3"/>
        <v>0.432</v>
      </c>
      <c r="AV43">
        <f t="shared" si="4"/>
        <v>0</v>
      </c>
      <c r="AW43">
        <f t="shared" si="5"/>
        <v>0</v>
      </c>
      <c r="AX43">
        <f t="shared" si="6"/>
        <v>39.021000000000001</v>
      </c>
      <c r="AZ43">
        <f t="shared" si="7"/>
        <v>0</v>
      </c>
      <c r="BA43">
        <f t="shared" si="8"/>
        <v>0</v>
      </c>
      <c r="BC43">
        <f t="shared" si="9"/>
        <v>39.021000000000001</v>
      </c>
    </row>
    <row r="44" spans="1:55" ht="15" customHeight="1" x14ac:dyDescent="0.25">
      <c r="A44" t="s">
        <v>71</v>
      </c>
      <c r="B44" t="s">
        <v>73</v>
      </c>
      <c r="C44">
        <f>VLOOKUP($B44,'Tillförd energi'!$B$1:$AS$566,MATCH(C$1,'Tillförd energi'!$B$1:$AQ$1,0),FALSE)</f>
        <v>0</v>
      </c>
      <c r="D44">
        <f>VLOOKUP($B44,'Tillförd energi'!$B$1:$AS$566,MATCH(D$1,'Tillförd energi'!$B$1:$AQ$1,0),FALSE)</f>
        <v>0.17050000000000001</v>
      </c>
      <c r="E44">
        <f>VLOOKUP($B44,'Tillförd energi'!$B$1:$AS$566,MATCH(E$1,'Tillförd energi'!$B$1:$AQ$1,0),FALSE)</f>
        <v>0</v>
      </c>
      <c r="F44">
        <f>VLOOKUP($B44,'Tillförd energi'!$B$1:$AS$566,MATCH(F$1,'Tillförd energi'!$B$1:$AQ$1,0),FALSE)</f>
        <v>0</v>
      </c>
      <c r="G44">
        <f>VLOOKUP($B44,'Tillförd energi'!$B$1:$AS$566,MATCH(G$1,'Tillförd energi'!$B$1:$AQ$1,0),FALSE)</f>
        <v>0</v>
      </c>
      <c r="H44">
        <f>VLOOKUP($B44,'Tillförd energi'!$B$1:$AS$566,MATCH(H$1,'Tillförd energi'!$B$1:$AQ$1,0),FALSE)</f>
        <v>0</v>
      </c>
      <c r="I44">
        <f>VLOOKUP($B44,'Tillförd energi'!$B$1:$AS$566,MATCH(I$1,'Tillförd energi'!$B$1:$AQ$1,0),FALSE)</f>
        <v>0</v>
      </c>
      <c r="J44">
        <f>VLOOKUP($B44,'Tillförd energi'!$B$1:$AS$566,MATCH(J$1,'Tillförd energi'!$B$1:$AQ$1,0),FALSE)</f>
        <v>0</v>
      </c>
      <c r="K44">
        <v>0</v>
      </c>
      <c r="L44">
        <f>VLOOKUP($B44,'Tillförd energi'!$B$1:$AS$566,MATCH(L$1,'Tillförd energi'!$B$1:$AQ$1,0),FALSE)</f>
        <v>0</v>
      </c>
      <c r="M44">
        <f>VLOOKUP($B44,'Tillförd energi'!$B$1:$AS$566,MATCH(M$1,'Tillförd energi'!$B$1:$AQ$1,0),FALSE)</f>
        <v>0</v>
      </c>
      <c r="N44">
        <f>VLOOKUP($B44,'Tillförd energi'!$B$1:$AS$566,MATCH(N$1,'Tillförd energi'!$B$1:$AQ$1,0),FALSE)</f>
        <v>0</v>
      </c>
      <c r="O44">
        <f>VLOOKUP($B44,'Tillförd energi'!$B$1:$AS$566,MATCH(O$1,'Tillförd energi'!$B$1:$AQ$1,0),FALSE)</f>
        <v>0</v>
      </c>
      <c r="P44">
        <f>VLOOKUP($B44,'Tillförd energi'!$B$1:$AS$566,MATCH(P$1,'Tillförd energi'!$B$1:$AQ$1,0),FALSE)</f>
        <v>0</v>
      </c>
      <c r="Q44">
        <f>VLOOKUP($B44,'Tillförd energi'!$B$1:$AS$566,MATCH(Q$1,'Tillförd energi'!$B$1:$AQ$1,0),FALSE)</f>
        <v>0</v>
      </c>
      <c r="R44">
        <f>VLOOKUP($B44,'Tillförd energi'!$B$1:$AS$566,MATCH(R$1,'Tillförd energi'!$B$1:$AQ$1,0),FALSE)</f>
        <v>3.0249999999999999</v>
      </c>
      <c r="S44">
        <f>VLOOKUP($B44,'Tillförd energi'!$B$1:$AS$566,MATCH(S$1,'Tillförd energi'!$B$1:$AQ$1,0),FALSE)</f>
        <v>0</v>
      </c>
      <c r="T44">
        <f>VLOOKUP($B44,'Tillförd energi'!$B$1:$AS$566,MATCH(T$1,'Tillförd energi'!$B$1:$AQ$1,0),FALSE)</f>
        <v>0</v>
      </c>
      <c r="U44">
        <f>VLOOKUP($B44,'Tillförd energi'!$B$1:$AS$566,MATCH(U$1,'Tillförd energi'!$B$1:$AQ$1,0),FALSE)</f>
        <v>0</v>
      </c>
      <c r="V44">
        <f>VLOOKUP($B44,'Tillförd energi'!$B$1:$AS$566,MATCH(V$1,'Tillförd energi'!$B$1:$AQ$1,0),FALSE)</f>
        <v>0</v>
      </c>
      <c r="W44">
        <f>VLOOKUP($B44,'Tillförd energi'!$B$1:$AS$566,MATCH(W$1,'Tillförd energi'!$B$1:$AQ$1,0),FALSE)</f>
        <v>0</v>
      </c>
      <c r="X44">
        <f>VLOOKUP($B44,'Tillförd energi'!$B$1:$AS$566,MATCH(X$1,'Tillförd energi'!$B$1:$AQ$1,0),FALSE)</f>
        <v>0</v>
      </c>
      <c r="Y44">
        <f>VLOOKUP($B44,'Tillförd energi'!$B$1:$AS$566,MATCH(Y$1,'Tillförd energi'!$B$1:$AQ$1,0),FALSE)</f>
        <v>0</v>
      </c>
      <c r="Z44">
        <f>VLOOKUP($B44,'Tillförd energi'!$B$1:$AS$566,MATCH(Z$1,'Tillförd energi'!$B$1:$AQ$1,0),FALSE)</f>
        <v>0</v>
      </c>
      <c r="AA44">
        <f>VLOOKUP($B44,'Tillförd energi'!$B$1:$AS$566,MATCH(AA$1,'Tillförd energi'!$B$1:$AQ$1,0),FALSE)</f>
        <v>0</v>
      </c>
      <c r="AB44">
        <f>VLOOKUP($B44,'Tillförd energi'!$B$1:$AS$566,MATCH(AB$1,'Tillförd energi'!$B$1:$AQ$1,0),FALSE)</f>
        <v>0</v>
      </c>
      <c r="AC44">
        <f>VLOOKUP($B44,'Tillförd energi'!$B$1:$AS$566,MATCH(AC$1,'Tillförd energi'!$B$1:$AQ$1,0),FALSE)</f>
        <v>0</v>
      </c>
      <c r="AD44">
        <f>VLOOKUP($B44,'Tillförd energi'!$B$1:$AS$566,MATCH(AD$1,'Tillförd energi'!$B$1:$AQ$1,0),FALSE)</f>
        <v>0</v>
      </c>
      <c r="AE44">
        <f>VLOOKUP($B44,'Tillförd energi'!$B$1:$AS$566,MATCH(AE$1,'Tillförd energi'!$B$1:$AQ$1,0),FALSE)</f>
        <v>0</v>
      </c>
      <c r="AF44">
        <f>VLOOKUP($B44,'Tillförd energi'!$B$1:$AS$566,MATCH(AF$1,'Tillförd energi'!$B$1:$AQ$1,0),FALSE)</f>
        <v>8.6800000000000002E-2</v>
      </c>
      <c r="AG44">
        <f>IFERROR(VLOOKUP(B44,Miljö!$B$1:$S$476,9,FALSE)/1,0)</f>
        <v>0</v>
      </c>
      <c r="AI44">
        <f t="shared" si="0"/>
        <v>3.2823000000000002</v>
      </c>
      <c r="AJ44">
        <f t="shared" si="1"/>
        <v>3.2823000000000002</v>
      </c>
      <c r="AK44">
        <f>IF(ISERROR(1/VLOOKUP($B44,Leveranser!$B$1:$S$500,MATCH("såld värme (gwh)",Leveranser!$B$1:$S$1,0),FALSE)),"",VLOOKUP($B44,Leveranser!$B$1:$S$500,MATCH("såld värme (gwh)",Leveranser!$B$1:$S$1,0),FALSE))</f>
        <v>2.33</v>
      </c>
      <c r="AL44" s="22">
        <f>VLOOKUP($B44,Leveranser!$B$1:$Y$500,MATCH("Totalt såld fjärrvärme till andra fjärrvärmeföretag",Leveranser!$B$1:$AA$1,0),FALSE)</f>
        <v>0</v>
      </c>
      <c r="AM44" s="22">
        <f>IF(ISERROR(1/VLOOKUP($B44,Miljö!$B$1:$S$500,MATCH("Såld mängd produktionsspecifik fjärrvärme (GWh)",Miljö!$B$1:$R$1,0),FALSE)),0,VLOOKUP($B44,Miljö!$B$1:$S$500,MATCH("Såld mängd produktionsspecifik fjärrvärme (GWh)",Miljö!$B$1:$R$1,0),FALSE))</f>
        <v>0</v>
      </c>
      <c r="AN44" s="23">
        <f t="shared" si="2"/>
        <v>0.70986808030953896</v>
      </c>
      <c r="AP44" t="str">
        <f>VLOOKUP($B44,'Miljövärden urval för publ'!$B$1:$H$450,7,FALSE)</f>
        <v>Ja</v>
      </c>
      <c r="AQ44" t="str">
        <f>VLOOKUP($B44,'Miljövärden urval för publ'!$B$1:$H$450,6,FALSE)</f>
        <v>Ja</v>
      </c>
      <c r="AU44">
        <f t="shared" si="3"/>
        <v>8.6800000000000002E-2</v>
      </c>
      <c r="AV44">
        <f t="shared" si="4"/>
        <v>0</v>
      </c>
      <c r="AW44">
        <f t="shared" si="5"/>
        <v>0</v>
      </c>
      <c r="AX44">
        <f t="shared" si="6"/>
        <v>3.0249999999999999</v>
      </c>
      <c r="AZ44">
        <f t="shared" si="7"/>
        <v>0</v>
      </c>
      <c r="BA44">
        <f t="shared" si="8"/>
        <v>0</v>
      </c>
      <c r="BC44">
        <f t="shared" si="9"/>
        <v>3.0249999999999999</v>
      </c>
    </row>
    <row r="45" spans="1:55" ht="15" customHeight="1" x14ac:dyDescent="0.25">
      <c r="A45" t="s">
        <v>71</v>
      </c>
      <c r="B45" t="s">
        <v>74</v>
      </c>
      <c r="C45">
        <f>VLOOKUP($B45,'Tillförd energi'!$B$1:$AS$566,MATCH(C$1,'Tillförd energi'!$B$1:$AQ$1,0),FALSE)</f>
        <v>0</v>
      </c>
      <c r="D45">
        <f>VLOOKUP($B45,'Tillförd energi'!$B$1:$AS$566,MATCH(D$1,'Tillförd energi'!$B$1:$AQ$1,0),FALSE)</f>
        <v>1.5699999999999999E-2</v>
      </c>
      <c r="E45">
        <f>VLOOKUP($B45,'Tillförd energi'!$B$1:$AS$566,MATCH(E$1,'Tillförd energi'!$B$1:$AQ$1,0),FALSE)</f>
        <v>0</v>
      </c>
      <c r="F45">
        <f>VLOOKUP($B45,'Tillförd energi'!$B$1:$AS$566,MATCH(F$1,'Tillförd energi'!$B$1:$AQ$1,0),FALSE)</f>
        <v>0</v>
      </c>
      <c r="G45">
        <f>VLOOKUP($B45,'Tillförd energi'!$B$1:$AS$566,MATCH(G$1,'Tillförd energi'!$B$1:$AQ$1,0),FALSE)</f>
        <v>0</v>
      </c>
      <c r="H45">
        <f>VLOOKUP($B45,'Tillförd energi'!$B$1:$AS$566,MATCH(H$1,'Tillförd energi'!$B$1:$AQ$1,0),FALSE)</f>
        <v>0</v>
      </c>
      <c r="I45">
        <f>VLOOKUP($B45,'Tillförd energi'!$B$1:$AS$566,MATCH(I$1,'Tillförd energi'!$B$1:$AQ$1,0),FALSE)</f>
        <v>0</v>
      </c>
      <c r="J45">
        <f>VLOOKUP($B45,'Tillförd energi'!$B$1:$AS$566,MATCH(J$1,'Tillförd energi'!$B$1:$AQ$1,0),FALSE)</f>
        <v>0</v>
      </c>
      <c r="K45">
        <v>0</v>
      </c>
      <c r="L45">
        <f>VLOOKUP($B45,'Tillförd energi'!$B$1:$AS$566,MATCH(L$1,'Tillförd energi'!$B$1:$AQ$1,0),FALSE)</f>
        <v>0</v>
      </c>
      <c r="M45">
        <f>VLOOKUP($B45,'Tillförd energi'!$B$1:$AS$566,MATCH(M$1,'Tillförd energi'!$B$1:$AQ$1,0),FALSE)</f>
        <v>0</v>
      </c>
      <c r="N45">
        <f>VLOOKUP($B45,'Tillförd energi'!$B$1:$AS$566,MATCH(N$1,'Tillförd energi'!$B$1:$AQ$1,0),FALSE)</f>
        <v>0</v>
      </c>
      <c r="O45">
        <f>VLOOKUP($B45,'Tillförd energi'!$B$1:$AS$566,MATCH(O$1,'Tillförd energi'!$B$1:$AQ$1,0),FALSE)</f>
        <v>0</v>
      </c>
      <c r="P45">
        <f>VLOOKUP($B45,'Tillförd energi'!$B$1:$AS$566,MATCH(P$1,'Tillförd energi'!$B$1:$AQ$1,0),FALSE)</f>
        <v>0</v>
      </c>
      <c r="Q45">
        <f>VLOOKUP($B45,'Tillförd energi'!$B$1:$AS$566,MATCH(Q$1,'Tillförd energi'!$B$1:$AQ$1,0),FALSE)</f>
        <v>0</v>
      </c>
      <c r="R45">
        <f>VLOOKUP($B45,'Tillförd energi'!$B$1:$AS$566,MATCH(R$1,'Tillförd energi'!$B$1:$AQ$1,0),FALSE)</f>
        <v>2.9809999999999999</v>
      </c>
      <c r="S45">
        <f>VLOOKUP($B45,'Tillförd energi'!$B$1:$AS$566,MATCH(S$1,'Tillförd energi'!$B$1:$AQ$1,0),FALSE)</f>
        <v>0</v>
      </c>
      <c r="T45">
        <f>VLOOKUP($B45,'Tillförd energi'!$B$1:$AS$566,MATCH(T$1,'Tillförd energi'!$B$1:$AQ$1,0),FALSE)</f>
        <v>0</v>
      </c>
      <c r="U45">
        <f>VLOOKUP($B45,'Tillförd energi'!$B$1:$AS$566,MATCH(U$1,'Tillförd energi'!$B$1:$AQ$1,0),FALSE)</f>
        <v>0</v>
      </c>
      <c r="V45">
        <f>VLOOKUP($B45,'Tillförd energi'!$B$1:$AS$566,MATCH(V$1,'Tillförd energi'!$B$1:$AQ$1,0),FALSE)</f>
        <v>0</v>
      </c>
      <c r="W45">
        <f>VLOOKUP($B45,'Tillförd energi'!$B$1:$AS$566,MATCH(W$1,'Tillförd energi'!$B$1:$AQ$1,0),FALSE)</f>
        <v>0</v>
      </c>
      <c r="X45">
        <f>VLOOKUP($B45,'Tillförd energi'!$B$1:$AS$566,MATCH(X$1,'Tillförd energi'!$B$1:$AQ$1,0),FALSE)</f>
        <v>0</v>
      </c>
      <c r="Y45">
        <f>VLOOKUP($B45,'Tillförd energi'!$B$1:$AS$566,MATCH(Y$1,'Tillförd energi'!$B$1:$AQ$1,0),FALSE)</f>
        <v>0</v>
      </c>
      <c r="Z45">
        <f>VLOOKUP($B45,'Tillförd energi'!$B$1:$AS$566,MATCH(Z$1,'Tillförd energi'!$B$1:$AQ$1,0),FALSE)</f>
        <v>0</v>
      </c>
      <c r="AA45">
        <f>VLOOKUP($B45,'Tillförd energi'!$B$1:$AS$566,MATCH(AA$1,'Tillförd energi'!$B$1:$AQ$1,0),FALSE)</f>
        <v>0</v>
      </c>
      <c r="AB45">
        <f>VLOOKUP($B45,'Tillförd energi'!$B$1:$AS$566,MATCH(AB$1,'Tillförd energi'!$B$1:$AQ$1,0),FALSE)</f>
        <v>0</v>
      </c>
      <c r="AC45">
        <f>VLOOKUP($B45,'Tillförd energi'!$B$1:$AS$566,MATCH(AC$1,'Tillförd energi'!$B$1:$AQ$1,0),FALSE)</f>
        <v>0</v>
      </c>
      <c r="AD45">
        <f>VLOOKUP($B45,'Tillförd energi'!$B$1:$AS$566,MATCH(AD$1,'Tillförd energi'!$B$1:$AQ$1,0),FALSE)</f>
        <v>0</v>
      </c>
      <c r="AE45">
        <f>VLOOKUP($B45,'Tillförd energi'!$B$1:$AS$566,MATCH(AE$1,'Tillförd energi'!$B$1:$AQ$1,0),FALSE)</f>
        <v>0</v>
      </c>
      <c r="AF45">
        <f>VLOOKUP($B45,'Tillförd energi'!$B$1:$AS$566,MATCH(AF$1,'Tillförd energi'!$B$1:$AQ$1,0),FALSE)</f>
        <v>4.9700000000000001E-2</v>
      </c>
      <c r="AG45">
        <f>IFERROR(VLOOKUP(B45,Miljö!$B$1:$S$476,9,FALSE)/1,0)</f>
        <v>0</v>
      </c>
      <c r="AI45">
        <f t="shared" si="0"/>
        <v>3.0463999999999998</v>
      </c>
      <c r="AJ45">
        <f t="shared" si="1"/>
        <v>3.0463999999999998</v>
      </c>
      <c r="AK45">
        <f>IF(ISERROR(1/VLOOKUP($B45,Leveranser!$B$1:$S$500,MATCH("såld värme (gwh)",Leveranser!$B$1:$S$1,0),FALSE)),"",VLOOKUP($B45,Leveranser!$B$1:$S$500,MATCH("såld värme (gwh)",Leveranser!$B$1:$S$1,0),FALSE))</f>
        <v>2.1859999999999999</v>
      </c>
      <c r="AL45" s="22">
        <f>VLOOKUP($B45,Leveranser!$B$1:$Y$500,MATCH("Totalt såld fjärrvärme till andra fjärrvärmeföretag",Leveranser!$B$1:$AA$1,0),FALSE)</f>
        <v>0</v>
      </c>
      <c r="AM45" s="22">
        <f>IF(ISERROR(1/VLOOKUP($B45,Miljö!$B$1:$S$500,MATCH("Såld mängd produktionsspecifik fjärrvärme (GWh)",Miljö!$B$1:$R$1,0),FALSE)),0,VLOOKUP($B45,Miljö!$B$1:$S$500,MATCH("Såld mängd produktionsspecifik fjärrvärme (GWh)",Miljö!$B$1:$R$1,0),FALSE))</f>
        <v>0</v>
      </c>
      <c r="AN45" s="23">
        <f t="shared" si="2"/>
        <v>0.71756827731092443</v>
      </c>
      <c r="AP45" t="str">
        <f>VLOOKUP($B45,'Miljövärden urval för publ'!$B$1:$H$450,7,FALSE)</f>
        <v>Ja</v>
      </c>
      <c r="AQ45" t="str">
        <f>VLOOKUP($B45,'Miljövärden urval för publ'!$B$1:$H$450,6,FALSE)</f>
        <v>Ja</v>
      </c>
      <c r="AU45">
        <f t="shared" si="3"/>
        <v>4.9700000000000001E-2</v>
      </c>
      <c r="AV45">
        <f t="shared" si="4"/>
        <v>0</v>
      </c>
      <c r="AW45">
        <f t="shared" si="5"/>
        <v>0</v>
      </c>
      <c r="AX45">
        <f t="shared" si="6"/>
        <v>2.9809999999999999</v>
      </c>
      <c r="AZ45">
        <f t="shared" si="7"/>
        <v>0</v>
      </c>
      <c r="BA45">
        <f t="shared" si="8"/>
        <v>0</v>
      </c>
      <c r="BC45">
        <f t="shared" si="9"/>
        <v>2.9809999999999999</v>
      </c>
    </row>
    <row r="46" spans="1:55" ht="15" customHeight="1" x14ac:dyDescent="0.25">
      <c r="A46" t="s">
        <v>71</v>
      </c>
      <c r="B46" t="s">
        <v>75</v>
      </c>
      <c r="C46">
        <f>VLOOKUP($B46,'Tillförd energi'!$B$1:$AS$566,MATCH(C$1,'Tillförd energi'!$B$1:$AQ$1,0),FALSE)</f>
        <v>0</v>
      </c>
      <c r="D46">
        <f>VLOOKUP($B46,'Tillförd energi'!$B$1:$AS$566,MATCH(D$1,'Tillförd energi'!$B$1:$AQ$1,0),FALSE)</f>
        <v>5.4000000000000003E-3</v>
      </c>
      <c r="E46">
        <f>VLOOKUP($B46,'Tillförd energi'!$B$1:$AS$566,MATCH(E$1,'Tillförd energi'!$B$1:$AQ$1,0),FALSE)</f>
        <v>0</v>
      </c>
      <c r="F46">
        <f>VLOOKUP($B46,'Tillförd energi'!$B$1:$AS$566,MATCH(F$1,'Tillförd energi'!$B$1:$AQ$1,0),FALSE)</f>
        <v>0</v>
      </c>
      <c r="G46">
        <f>VLOOKUP($B46,'Tillförd energi'!$B$1:$AS$566,MATCH(G$1,'Tillförd energi'!$B$1:$AQ$1,0),FALSE)</f>
        <v>0</v>
      </c>
      <c r="H46">
        <f>VLOOKUP($B46,'Tillförd energi'!$B$1:$AS$566,MATCH(H$1,'Tillförd energi'!$B$1:$AQ$1,0),FALSE)</f>
        <v>0</v>
      </c>
      <c r="I46">
        <f>VLOOKUP($B46,'Tillförd energi'!$B$1:$AS$566,MATCH(I$1,'Tillförd energi'!$B$1:$AQ$1,0),FALSE)</f>
        <v>0</v>
      </c>
      <c r="J46">
        <f>VLOOKUP($B46,'Tillförd energi'!$B$1:$AS$566,MATCH(J$1,'Tillförd energi'!$B$1:$AQ$1,0),FALSE)</f>
        <v>0</v>
      </c>
      <c r="K46">
        <v>0</v>
      </c>
      <c r="L46">
        <f>VLOOKUP($B46,'Tillförd energi'!$B$1:$AS$566,MATCH(L$1,'Tillförd energi'!$B$1:$AQ$1,0),FALSE)</f>
        <v>0</v>
      </c>
      <c r="M46">
        <f>VLOOKUP($B46,'Tillförd energi'!$B$1:$AS$566,MATCH(M$1,'Tillförd energi'!$B$1:$AQ$1,0),FALSE)</f>
        <v>0</v>
      </c>
      <c r="N46">
        <f>VLOOKUP($B46,'Tillförd energi'!$B$1:$AS$566,MATCH(N$1,'Tillförd energi'!$B$1:$AQ$1,0),FALSE)</f>
        <v>0</v>
      </c>
      <c r="O46">
        <f>VLOOKUP($B46,'Tillförd energi'!$B$1:$AS$566,MATCH(O$1,'Tillförd energi'!$B$1:$AQ$1,0),FALSE)</f>
        <v>0</v>
      </c>
      <c r="P46">
        <f>VLOOKUP($B46,'Tillförd energi'!$B$1:$AS$566,MATCH(P$1,'Tillförd energi'!$B$1:$AQ$1,0),FALSE)</f>
        <v>0</v>
      </c>
      <c r="Q46">
        <f>VLOOKUP($B46,'Tillförd energi'!$B$1:$AS$566,MATCH(Q$1,'Tillförd energi'!$B$1:$AQ$1,0),FALSE)</f>
        <v>0</v>
      </c>
      <c r="R46">
        <f>VLOOKUP($B46,'Tillförd energi'!$B$1:$AS$566,MATCH(R$1,'Tillförd energi'!$B$1:$AQ$1,0),FALSE)</f>
        <v>0.68959999999999999</v>
      </c>
      <c r="S46">
        <f>VLOOKUP($B46,'Tillförd energi'!$B$1:$AS$566,MATCH(S$1,'Tillförd energi'!$B$1:$AQ$1,0),FALSE)</f>
        <v>0</v>
      </c>
      <c r="T46">
        <f>VLOOKUP($B46,'Tillförd energi'!$B$1:$AS$566,MATCH(T$1,'Tillförd energi'!$B$1:$AQ$1,0),FALSE)</f>
        <v>0</v>
      </c>
      <c r="U46">
        <f>VLOOKUP($B46,'Tillförd energi'!$B$1:$AS$566,MATCH(U$1,'Tillförd energi'!$B$1:$AQ$1,0),FALSE)</f>
        <v>0</v>
      </c>
      <c r="V46">
        <f>VLOOKUP($B46,'Tillförd energi'!$B$1:$AS$566,MATCH(V$1,'Tillförd energi'!$B$1:$AQ$1,0),FALSE)</f>
        <v>0</v>
      </c>
      <c r="W46">
        <f>VLOOKUP($B46,'Tillförd energi'!$B$1:$AS$566,MATCH(W$1,'Tillförd energi'!$B$1:$AQ$1,0),FALSE)</f>
        <v>0</v>
      </c>
      <c r="X46">
        <f>VLOOKUP($B46,'Tillförd energi'!$B$1:$AS$566,MATCH(X$1,'Tillförd energi'!$B$1:$AQ$1,0),FALSE)</f>
        <v>0</v>
      </c>
      <c r="Y46">
        <f>VLOOKUP($B46,'Tillförd energi'!$B$1:$AS$566,MATCH(Y$1,'Tillförd energi'!$B$1:$AQ$1,0),FALSE)</f>
        <v>0</v>
      </c>
      <c r="Z46">
        <f>VLOOKUP($B46,'Tillförd energi'!$B$1:$AS$566,MATCH(Z$1,'Tillförd energi'!$B$1:$AQ$1,0),FALSE)</f>
        <v>0</v>
      </c>
      <c r="AA46">
        <f>VLOOKUP($B46,'Tillförd energi'!$B$1:$AS$566,MATCH(AA$1,'Tillförd energi'!$B$1:$AQ$1,0),FALSE)</f>
        <v>0</v>
      </c>
      <c r="AB46">
        <f>VLOOKUP($B46,'Tillförd energi'!$B$1:$AS$566,MATCH(AB$1,'Tillförd energi'!$B$1:$AQ$1,0),FALSE)</f>
        <v>0</v>
      </c>
      <c r="AC46">
        <f>VLOOKUP($B46,'Tillförd energi'!$B$1:$AS$566,MATCH(AC$1,'Tillförd energi'!$B$1:$AQ$1,0),FALSE)</f>
        <v>0</v>
      </c>
      <c r="AD46">
        <f>VLOOKUP($B46,'Tillförd energi'!$B$1:$AS$566,MATCH(AD$1,'Tillförd energi'!$B$1:$AQ$1,0),FALSE)</f>
        <v>0</v>
      </c>
      <c r="AE46">
        <f>VLOOKUP($B46,'Tillförd energi'!$B$1:$AS$566,MATCH(AE$1,'Tillförd energi'!$B$1:$AQ$1,0),FALSE)</f>
        <v>0</v>
      </c>
      <c r="AF46">
        <f>VLOOKUP($B46,'Tillförd energi'!$B$1:$AS$566,MATCH(AF$1,'Tillförd energi'!$B$1:$AQ$1,0),FALSE)</f>
        <v>1.14E-2</v>
      </c>
      <c r="AG46">
        <f>IFERROR(VLOOKUP(B46,Miljö!$B$1:$S$476,9,FALSE)/1,0)</f>
        <v>0</v>
      </c>
      <c r="AI46">
        <f t="shared" si="0"/>
        <v>0.70639999999999992</v>
      </c>
      <c r="AJ46">
        <f t="shared" si="1"/>
        <v>0.70639999999999992</v>
      </c>
      <c r="AK46">
        <f>IF(ISERROR(1/VLOOKUP($B46,Leveranser!$B$1:$S$500,MATCH("såld värme (gwh)",Leveranser!$B$1:$S$1,0),FALSE)),"",VLOOKUP($B46,Leveranser!$B$1:$S$500,MATCH("såld värme (gwh)",Leveranser!$B$1:$S$1,0),FALSE))</f>
        <v>0.42799999999999999</v>
      </c>
      <c r="AL46" s="22">
        <f>VLOOKUP($B46,Leveranser!$B$1:$Y$500,MATCH("Totalt såld fjärrvärme till andra fjärrvärmeföretag",Leveranser!$B$1:$AA$1,0),FALSE)</f>
        <v>0</v>
      </c>
      <c r="AM46" s="22">
        <f>IF(ISERROR(1/VLOOKUP($B46,Miljö!$B$1:$S$500,MATCH("Såld mängd produktionsspecifik fjärrvärme (GWh)",Miljö!$B$1:$R$1,0),FALSE)),0,VLOOKUP($B46,Miljö!$B$1:$S$500,MATCH("Såld mängd produktionsspecifik fjärrvärme (GWh)",Miljö!$B$1:$R$1,0),FALSE))</f>
        <v>0</v>
      </c>
      <c r="AN46" s="23">
        <f t="shared" si="2"/>
        <v>0.60588901472253687</v>
      </c>
      <c r="AP46" t="str">
        <f>VLOOKUP($B46,'Miljövärden urval för publ'!$B$1:$H$450,7,FALSE)</f>
        <v>Ja</v>
      </c>
      <c r="AQ46" t="str">
        <f>VLOOKUP($B46,'Miljövärden urval för publ'!$B$1:$H$450,6,FALSE)</f>
        <v>Ja</v>
      </c>
      <c r="AU46">
        <f t="shared" si="3"/>
        <v>1.14E-2</v>
      </c>
      <c r="AV46">
        <f t="shared" si="4"/>
        <v>0</v>
      </c>
      <c r="AW46">
        <f t="shared" si="5"/>
        <v>0</v>
      </c>
      <c r="AX46">
        <f t="shared" si="6"/>
        <v>0.68959999999999999</v>
      </c>
      <c r="AZ46">
        <f t="shared" si="7"/>
        <v>0</v>
      </c>
      <c r="BA46">
        <f t="shared" si="8"/>
        <v>0</v>
      </c>
      <c r="BC46">
        <f t="shared" si="9"/>
        <v>0.68959999999999999</v>
      </c>
    </row>
    <row r="47" spans="1:55" ht="15" customHeight="1" x14ac:dyDescent="0.25">
      <c r="A47" t="s">
        <v>76</v>
      </c>
      <c r="B47" t="s">
        <v>77</v>
      </c>
      <c r="C47">
        <f>VLOOKUP($B47,'Tillförd energi'!$B$1:$AS$566,MATCH(C$1,'Tillförd energi'!$B$1:$AQ$1,0),FALSE)</f>
        <v>0</v>
      </c>
      <c r="D47">
        <f>VLOOKUP($B47,'Tillförd energi'!$B$1:$AS$566,MATCH(D$1,'Tillförd energi'!$B$1:$AQ$1,0),FALSE)</f>
        <v>0</v>
      </c>
      <c r="E47">
        <f>VLOOKUP($B47,'Tillförd energi'!$B$1:$AS$566,MATCH(E$1,'Tillförd energi'!$B$1:$AQ$1,0),FALSE)</f>
        <v>0</v>
      </c>
      <c r="F47">
        <f>VLOOKUP($B47,'Tillförd energi'!$B$1:$AS$566,MATCH(F$1,'Tillförd energi'!$B$1:$AQ$1,0),FALSE)</f>
        <v>0</v>
      </c>
      <c r="G47">
        <f>VLOOKUP($B47,'Tillförd energi'!$B$1:$AS$566,MATCH(G$1,'Tillförd energi'!$B$1:$AQ$1,0),FALSE)</f>
        <v>2.1789999999999998</v>
      </c>
      <c r="H47">
        <f>VLOOKUP($B47,'Tillförd energi'!$B$1:$AS$566,MATCH(H$1,'Tillförd energi'!$B$1:$AQ$1,0),FALSE)</f>
        <v>0</v>
      </c>
      <c r="I47">
        <f>VLOOKUP($B47,'Tillförd energi'!$B$1:$AS$566,MATCH(I$1,'Tillförd energi'!$B$1:$AQ$1,0),FALSE)</f>
        <v>0</v>
      </c>
      <c r="J47">
        <f>VLOOKUP($B47,'Tillförd energi'!$B$1:$AS$566,MATCH(J$1,'Tillförd energi'!$B$1:$AQ$1,0),FALSE)</f>
        <v>0</v>
      </c>
      <c r="K47">
        <v>0</v>
      </c>
      <c r="L47">
        <f>VLOOKUP($B47,'Tillförd energi'!$B$1:$AS$566,MATCH(L$1,'Tillförd energi'!$B$1:$AQ$1,0),FALSE)</f>
        <v>0</v>
      </c>
      <c r="M47">
        <f>VLOOKUP($B47,'Tillförd energi'!$B$1:$AS$566,MATCH(M$1,'Tillförd energi'!$B$1:$AQ$1,0),FALSE)</f>
        <v>0</v>
      </c>
      <c r="N47">
        <f>VLOOKUP($B47,'Tillförd energi'!$B$1:$AS$566,MATCH(N$1,'Tillförd energi'!$B$1:$AQ$1,0),FALSE)</f>
        <v>0</v>
      </c>
      <c r="O47">
        <f>VLOOKUP($B47,'Tillförd energi'!$B$1:$AS$566,MATCH(O$1,'Tillförd energi'!$B$1:$AQ$1,0),FALSE)</f>
        <v>0</v>
      </c>
      <c r="P47">
        <f>VLOOKUP($B47,'Tillförd energi'!$B$1:$AS$566,MATCH(P$1,'Tillförd energi'!$B$1:$AQ$1,0),FALSE)</f>
        <v>0</v>
      </c>
      <c r="Q47">
        <f>VLOOKUP($B47,'Tillförd energi'!$B$1:$AS$566,MATCH(Q$1,'Tillförd energi'!$B$1:$AQ$1,0),FALSE)</f>
        <v>0</v>
      </c>
      <c r="R47">
        <f>VLOOKUP($B47,'Tillförd energi'!$B$1:$AS$566,MATCH(R$1,'Tillförd energi'!$B$1:$AQ$1,0),FALSE)</f>
        <v>6.1749999999999998</v>
      </c>
      <c r="S47">
        <f>VLOOKUP($B47,'Tillförd energi'!$B$1:$AS$566,MATCH(S$1,'Tillförd energi'!$B$1:$AQ$1,0),FALSE)</f>
        <v>0</v>
      </c>
      <c r="T47">
        <f>VLOOKUP($B47,'Tillförd energi'!$B$1:$AS$566,MATCH(T$1,'Tillförd energi'!$B$1:$AQ$1,0),FALSE)</f>
        <v>0</v>
      </c>
      <c r="U47">
        <f>VLOOKUP($B47,'Tillförd energi'!$B$1:$AS$566,MATCH(U$1,'Tillförd energi'!$B$1:$AQ$1,0),FALSE)</f>
        <v>0</v>
      </c>
      <c r="V47">
        <f>VLOOKUP($B47,'Tillförd energi'!$B$1:$AS$566,MATCH(V$1,'Tillförd energi'!$B$1:$AQ$1,0),FALSE)</f>
        <v>0</v>
      </c>
      <c r="W47">
        <f>VLOOKUP($B47,'Tillförd energi'!$B$1:$AS$566,MATCH(W$1,'Tillförd energi'!$B$1:$AQ$1,0),FALSE)</f>
        <v>0</v>
      </c>
      <c r="X47">
        <f>VLOOKUP($B47,'Tillförd energi'!$B$1:$AS$566,MATCH(X$1,'Tillförd energi'!$B$1:$AQ$1,0),FALSE)</f>
        <v>0</v>
      </c>
      <c r="Y47">
        <f>VLOOKUP($B47,'Tillförd energi'!$B$1:$AS$566,MATCH(Y$1,'Tillförd energi'!$B$1:$AQ$1,0),FALSE)</f>
        <v>0</v>
      </c>
      <c r="Z47">
        <f>VLOOKUP($B47,'Tillförd energi'!$B$1:$AS$566,MATCH(Z$1,'Tillförd energi'!$B$1:$AQ$1,0),FALSE)</f>
        <v>0</v>
      </c>
      <c r="AA47">
        <f>VLOOKUP($B47,'Tillförd energi'!$B$1:$AS$566,MATCH(AA$1,'Tillförd energi'!$B$1:$AQ$1,0),FALSE)</f>
        <v>0</v>
      </c>
      <c r="AB47">
        <f>VLOOKUP($B47,'Tillförd energi'!$B$1:$AS$566,MATCH(AB$1,'Tillförd energi'!$B$1:$AQ$1,0),FALSE)</f>
        <v>0</v>
      </c>
      <c r="AC47">
        <f>VLOOKUP($B47,'Tillförd energi'!$B$1:$AS$566,MATCH(AC$1,'Tillförd energi'!$B$1:$AQ$1,0),FALSE)</f>
        <v>0</v>
      </c>
      <c r="AD47">
        <f>VLOOKUP($B47,'Tillförd energi'!$B$1:$AS$566,MATCH(AD$1,'Tillförd energi'!$B$1:$AQ$1,0),FALSE)</f>
        <v>0</v>
      </c>
      <c r="AE47">
        <f>VLOOKUP($B47,'Tillförd energi'!$B$1:$AS$566,MATCH(AE$1,'Tillförd energi'!$B$1:$AQ$1,0),FALSE)</f>
        <v>0</v>
      </c>
      <c r="AF47">
        <f>VLOOKUP($B47,'Tillförd energi'!$B$1:$AS$566,MATCH(AF$1,'Tillförd energi'!$B$1:$AQ$1,0),FALSE)</f>
        <v>0.1</v>
      </c>
      <c r="AG47">
        <f>IFERROR(VLOOKUP(B47,Miljö!$B$1:$S$476,9,FALSE)/1,0)</f>
        <v>0</v>
      </c>
      <c r="AI47">
        <f t="shared" si="0"/>
        <v>8.4539999999999988</v>
      </c>
      <c r="AJ47">
        <f t="shared" si="1"/>
        <v>8.4539999999999988</v>
      </c>
      <c r="AK47">
        <f>IF(ISERROR(1/VLOOKUP($B47,Leveranser!$B$1:$S$500,MATCH("såld värme (gwh)",Leveranser!$B$1:$S$1,0),FALSE)),"",VLOOKUP($B47,Leveranser!$B$1:$S$500,MATCH("såld värme (gwh)",Leveranser!$B$1:$S$1,0),FALSE))</f>
        <v>6.95</v>
      </c>
      <c r="AL47" s="22">
        <f>VLOOKUP($B47,Leveranser!$B$1:$Y$500,MATCH("Totalt såld fjärrvärme till andra fjärrvärmeföretag",Leveranser!$B$1:$AA$1,0),FALSE)</f>
        <v>0</v>
      </c>
      <c r="AM47" s="22">
        <f>IF(ISERROR(1/VLOOKUP($B47,Miljö!$B$1:$S$500,MATCH("Såld mängd produktionsspecifik fjärrvärme (GWh)",Miljö!$B$1:$R$1,0),FALSE)),0,VLOOKUP($B47,Miljö!$B$1:$S$500,MATCH("Såld mängd produktionsspecifik fjärrvärme (GWh)",Miljö!$B$1:$R$1,0),FALSE))</f>
        <v>0</v>
      </c>
      <c r="AN47" s="23">
        <f t="shared" si="2"/>
        <v>0.82209604920747592</v>
      </c>
      <c r="AP47" t="str">
        <f>VLOOKUP($B47,'Miljövärden urval för publ'!$B$1:$H$450,7,FALSE)</f>
        <v>Ja</v>
      </c>
      <c r="AQ47" t="str">
        <f>VLOOKUP($B47,'Miljövärden urval för publ'!$B$1:$H$450,6,FALSE)</f>
        <v>Nej</v>
      </c>
      <c r="AU47">
        <f t="shared" si="3"/>
        <v>0.1</v>
      </c>
      <c r="AV47">
        <f t="shared" si="4"/>
        <v>0</v>
      </c>
      <c r="AW47">
        <f t="shared" si="5"/>
        <v>0</v>
      </c>
      <c r="AX47">
        <f t="shared" si="6"/>
        <v>6.1749999999999998</v>
      </c>
      <c r="AZ47">
        <f t="shared" si="7"/>
        <v>0</v>
      </c>
      <c r="BA47">
        <f t="shared" si="8"/>
        <v>0</v>
      </c>
      <c r="BC47">
        <f t="shared" si="9"/>
        <v>6.1749999999999998</v>
      </c>
    </row>
    <row r="48" spans="1:55" ht="15" customHeight="1" x14ac:dyDescent="0.25">
      <c r="A48" t="s">
        <v>76</v>
      </c>
      <c r="B48" t="s">
        <v>78</v>
      </c>
      <c r="C48">
        <f>VLOOKUP($B48,'Tillförd energi'!$B$1:$AS$566,MATCH(C$1,'Tillförd energi'!$B$1:$AQ$1,0),FALSE)</f>
        <v>0</v>
      </c>
      <c r="D48">
        <f>VLOOKUP($B48,'Tillförd energi'!$B$1:$AS$566,MATCH(D$1,'Tillförd energi'!$B$1:$AQ$1,0),FALSE)</f>
        <v>0</v>
      </c>
      <c r="E48">
        <f>VLOOKUP($B48,'Tillförd energi'!$B$1:$AS$566,MATCH(E$1,'Tillförd energi'!$B$1:$AQ$1,0),FALSE)</f>
        <v>0</v>
      </c>
      <c r="F48">
        <f>VLOOKUP($B48,'Tillförd energi'!$B$1:$AS$566,MATCH(F$1,'Tillförd energi'!$B$1:$AQ$1,0),FALSE)</f>
        <v>0</v>
      </c>
      <c r="G48">
        <f>VLOOKUP($B48,'Tillförd energi'!$B$1:$AS$566,MATCH(G$1,'Tillförd energi'!$B$1:$AQ$1,0),FALSE)</f>
        <v>0</v>
      </c>
      <c r="H48">
        <f>VLOOKUP($B48,'Tillförd energi'!$B$1:$AS$566,MATCH(H$1,'Tillförd energi'!$B$1:$AQ$1,0),FALSE)</f>
        <v>0</v>
      </c>
      <c r="I48">
        <f>VLOOKUP($B48,'Tillförd energi'!$B$1:$AS$566,MATCH(I$1,'Tillförd energi'!$B$1:$AQ$1,0),FALSE)</f>
        <v>0</v>
      </c>
      <c r="J48">
        <f>VLOOKUP($B48,'Tillförd energi'!$B$1:$AS$566,MATCH(J$1,'Tillförd energi'!$B$1:$AQ$1,0),FALSE)</f>
        <v>0</v>
      </c>
      <c r="K48">
        <v>0</v>
      </c>
      <c r="L48">
        <f>VLOOKUP($B48,'Tillförd energi'!$B$1:$AS$566,MATCH(L$1,'Tillförd energi'!$B$1:$AQ$1,0),FALSE)</f>
        <v>0</v>
      </c>
      <c r="M48">
        <f>VLOOKUP($B48,'Tillförd energi'!$B$1:$AS$566,MATCH(M$1,'Tillförd energi'!$B$1:$AQ$1,0),FALSE)</f>
        <v>0</v>
      </c>
      <c r="N48">
        <f>VLOOKUP($B48,'Tillförd energi'!$B$1:$AS$566,MATCH(N$1,'Tillförd energi'!$B$1:$AQ$1,0),FALSE)</f>
        <v>0</v>
      </c>
      <c r="O48">
        <f>VLOOKUP($B48,'Tillförd energi'!$B$1:$AS$566,MATCH(O$1,'Tillförd energi'!$B$1:$AQ$1,0),FALSE)</f>
        <v>0</v>
      </c>
      <c r="P48">
        <f>VLOOKUP($B48,'Tillförd energi'!$B$1:$AS$566,MATCH(P$1,'Tillförd energi'!$B$1:$AQ$1,0),FALSE)</f>
        <v>0</v>
      </c>
      <c r="Q48">
        <f>VLOOKUP($B48,'Tillförd energi'!$B$1:$AS$566,MATCH(Q$1,'Tillförd energi'!$B$1:$AQ$1,0),FALSE)</f>
        <v>0</v>
      </c>
      <c r="R48">
        <f>VLOOKUP($B48,'Tillförd energi'!$B$1:$AS$566,MATCH(R$1,'Tillförd energi'!$B$1:$AQ$1,0),FALSE)</f>
        <v>0</v>
      </c>
      <c r="S48">
        <f>VLOOKUP($B48,'Tillförd energi'!$B$1:$AS$566,MATCH(S$1,'Tillförd energi'!$B$1:$AQ$1,0),FALSE)</f>
        <v>0</v>
      </c>
      <c r="T48">
        <f>VLOOKUP($B48,'Tillförd energi'!$B$1:$AS$566,MATCH(T$1,'Tillförd energi'!$B$1:$AQ$1,0),FALSE)</f>
        <v>0</v>
      </c>
      <c r="U48">
        <f>VLOOKUP($B48,'Tillförd energi'!$B$1:$AS$566,MATCH(U$1,'Tillförd energi'!$B$1:$AQ$1,0),FALSE)</f>
        <v>0</v>
      </c>
      <c r="V48">
        <f>VLOOKUP($B48,'Tillförd energi'!$B$1:$AS$566,MATCH(V$1,'Tillförd energi'!$B$1:$AQ$1,0),FALSE)</f>
        <v>0</v>
      </c>
      <c r="W48">
        <f>VLOOKUP($B48,'Tillförd energi'!$B$1:$AS$566,MATCH(W$1,'Tillförd energi'!$B$1:$AQ$1,0),FALSE)</f>
        <v>0</v>
      </c>
      <c r="X48">
        <f>VLOOKUP($B48,'Tillförd energi'!$B$1:$AS$566,MATCH(X$1,'Tillförd energi'!$B$1:$AQ$1,0),FALSE)</f>
        <v>0</v>
      </c>
      <c r="Y48">
        <f>VLOOKUP($B48,'Tillförd energi'!$B$1:$AS$566,MATCH(Y$1,'Tillförd energi'!$B$1:$AQ$1,0),FALSE)</f>
        <v>0</v>
      </c>
      <c r="Z48">
        <f>VLOOKUP($B48,'Tillförd energi'!$B$1:$AS$566,MATCH(Z$1,'Tillförd energi'!$B$1:$AQ$1,0),FALSE)</f>
        <v>0</v>
      </c>
      <c r="AA48">
        <f>VLOOKUP($B48,'Tillförd energi'!$B$1:$AS$566,MATCH(AA$1,'Tillförd energi'!$B$1:$AQ$1,0),FALSE)</f>
        <v>0</v>
      </c>
      <c r="AB48">
        <f>VLOOKUP($B48,'Tillförd energi'!$B$1:$AS$566,MATCH(AB$1,'Tillförd energi'!$B$1:$AQ$1,0),FALSE)</f>
        <v>0</v>
      </c>
      <c r="AC48">
        <f>VLOOKUP($B48,'Tillförd energi'!$B$1:$AS$566,MATCH(AC$1,'Tillförd energi'!$B$1:$AQ$1,0),FALSE)</f>
        <v>0</v>
      </c>
      <c r="AD48">
        <f>VLOOKUP($B48,'Tillförd energi'!$B$1:$AS$566,MATCH(AD$1,'Tillförd energi'!$B$1:$AQ$1,0),FALSE)</f>
        <v>0</v>
      </c>
      <c r="AE48">
        <f>VLOOKUP($B48,'Tillförd energi'!$B$1:$AS$566,MATCH(AE$1,'Tillförd energi'!$B$1:$AQ$1,0),FALSE)</f>
        <v>0</v>
      </c>
      <c r="AF48">
        <f>VLOOKUP($B48,'Tillförd energi'!$B$1:$AS$566,MATCH(AF$1,'Tillförd energi'!$B$1:$AQ$1,0),FALSE)</f>
        <v>0</v>
      </c>
      <c r="AG48">
        <f>IFERROR(VLOOKUP(B48,Miljö!$B$1:$S$476,9,FALSE)/1,0)</f>
        <v>0</v>
      </c>
      <c r="AI48">
        <f t="shared" si="0"/>
        <v>0</v>
      </c>
      <c r="AJ48">
        <f t="shared" si="1"/>
        <v>0</v>
      </c>
      <c r="AK48" t="str">
        <f>IF(ISERROR(1/VLOOKUP($B48,Leveranser!$B$1:$S$500,MATCH("såld värme (gwh)",Leveranser!$B$1:$S$1,0),FALSE)),"",VLOOKUP($B48,Leveranser!$B$1:$S$500,MATCH("såld värme (gwh)",Leveranser!$B$1:$S$1,0),FALSE))</f>
        <v/>
      </c>
      <c r="AL48" s="22">
        <f>VLOOKUP($B48,Leveranser!$B$1:$Y$500,MATCH("Totalt såld fjärrvärme till andra fjärrvärmeföretag",Leveranser!$B$1:$AA$1,0),FALSE)</f>
        <v>0</v>
      </c>
      <c r="AM48" s="22">
        <f>IF(ISERROR(1/VLOOKUP($B48,Miljö!$B$1:$S$500,MATCH("Såld mängd produktionsspecifik fjärrvärme (GWh)",Miljö!$B$1:$R$1,0),FALSE)),0,VLOOKUP($B48,Miljö!$B$1:$S$500,MATCH("Såld mängd produktionsspecifik fjärrvärme (GWh)",Miljö!$B$1:$R$1,0),FALSE))</f>
        <v>0</v>
      </c>
      <c r="AN48" s="23" t="str">
        <f t="shared" si="2"/>
        <v/>
      </c>
      <c r="AP48" t="str">
        <f>VLOOKUP($B48,'Miljövärden urval för publ'!$B$1:$H$450,7,FALSE)</f>
        <v>Nej</v>
      </c>
      <c r="AQ48" t="str">
        <f>VLOOKUP($B48,'Miljövärden urval för publ'!$B$1:$H$450,6,FALSE)</f>
        <v>Nej</v>
      </c>
      <c r="AU48">
        <f t="shared" si="3"/>
        <v>0</v>
      </c>
      <c r="AV48">
        <f t="shared" si="4"/>
        <v>0</v>
      </c>
      <c r="AW48">
        <f t="shared" si="5"/>
        <v>0</v>
      </c>
      <c r="AX48">
        <f t="shared" si="6"/>
        <v>0</v>
      </c>
      <c r="AZ48">
        <f t="shared" si="7"/>
        <v>0</v>
      </c>
      <c r="BA48">
        <f t="shared" si="8"/>
        <v>0</v>
      </c>
      <c r="BC48">
        <f t="shared" si="9"/>
        <v>0</v>
      </c>
    </row>
    <row r="49" spans="1:55" ht="15" customHeight="1" x14ac:dyDescent="0.25">
      <c r="A49" t="s">
        <v>76</v>
      </c>
      <c r="B49" t="s">
        <v>79</v>
      </c>
      <c r="C49">
        <f>VLOOKUP($B49,'Tillförd energi'!$B$1:$AS$566,MATCH(C$1,'Tillförd energi'!$B$1:$AQ$1,0),FALSE)</f>
        <v>0</v>
      </c>
      <c r="D49">
        <f>VLOOKUP($B49,'Tillförd energi'!$B$1:$AS$566,MATCH(D$1,'Tillförd energi'!$B$1:$AQ$1,0),FALSE)</f>
        <v>0.28499999999999998</v>
      </c>
      <c r="E49">
        <f>VLOOKUP($B49,'Tillförd energi'!$B$1:$AS$566,MATCH(E$1,'Tillförd energi'!$B$1:$AQ$1,0),FALSE)</f>
        <v>0</v>
      </c>
      <c r="F49">
        <f>VLOOKUP($B49,'Tillförd energi'!$B$1:$AS$566,MATCH(F$1,'Tillförd energi'!$B$1:$AQ$1,0),FALSE)</f>
        <v>0</v>
      </c>
      <c r="G49">
        <f>VLOOKUP($B49,'Tillförd energi'!$B$1:$AS$566,MATCH(G$1,'Tillförd energi'!$B$1:$AQ$1,0),FALSE)</f>
        <v>0</v>
      </c>
      <c r="H49">
        <f>VLOOKUP($B49,'Tillförd energi'!$B$1:$AS$566,MATCH(H$1,'Tillförd energi'!$B$1:$AQ$1,0),FALSE)</f>
        <v>0</v>
      </c>
      <c r="I49">
        <f>VLOOKUP($B49,'Tillförd energi'!$B$1:$AS$566,MATCH(I$1,'Tillförd energi'!$B$1:$AQ$1,0),FALSE)</f>
        <v>0</v>
      </c>
      <c r="J49">
        <f>VLOOKUP($B49,'Tillförd energi'!$B$1:$AS$566,MATCH(J$1,'Tillförd energi'!$B$1:$AQ$1,0),FALSE)</f>
        <v>0</v>
      </c>
      <c r="K49">
        <v>0</v>
      </c>
      <c r="L49">
        <f>VLOOKUP($B49,'Tillförd energi'!$B$1:$AS$566,MATCH(L$1,'Tillförd energi'!$B$1:$AQ$1,0),FALSE)</f>
        <v>0</v>
      </c>
      <c r="M49">
        <f>VLOOKUP($B49,'Tillförd energi'!$B$1:$AS$566,MATCH(M$1,'Tillförd energi'!$B$1:$AQ$1,0),FALSE)</f>
        <v>0</v>
      </c>
      <c r="N49">
        <f>VLOOKUP($B49,'Tillförd energi'!$B$1:$AS$566,MATCH(N$1,'Tillförd energi'!$B$1:$AQ$1,0),FALSE)</f>
        <v>0</v>
      </c>
      <c r="O49">
        <f>VLOOKUP($B49,'Tillförd energi'!$B$1:$AS$566,MATCH(O$1,'Tillförd energi'!$B$1:$AQ$1,0),FALSE)</f>
        <v>0</v>
      </c>
      <c r="P49">
        <f>VLOOKUP($B49,'Tillförd energi'!$B$1:$AS$566,MATCH(P$1,'Tillförd energi'!$B$1:$AQ$1,0),FALSE)</f>
        <v>0</v>
      </c>
      <c r="Q49">
        <f>VLOOKUP($B49,'Tillförd energi'!$B$1:$AS$566,MATCH(Q$1,'Tillförd energi'!$B$1:$AQ$1,0),FALSE)</f>
        <v>60.7</v>
      </c>
      <c r="R49">
        <f>VLOOKUP($B49,'Tillförd energi'!$B$1:$AS$566,MATCH(R$1,'Tillförd energi'!$B$1:$AQ$1,0),FALSE)</f>
        <v>0</v>
      </c>
      <c r="S49">
        <f>VLOOKUP($B49,'Tillförd energi'!$B$1:$AS$566,MATCH(S$1,'Tillförd energi'!$B$1:$AQ$1,0),FALSE)</f>
        <v>0</v>
      </c>
      <c r="T49">
        <f>VLOOKUP($B49,'Tillförd energi'!$B$1:$AS$566,MATCH(T$1,'Tillförd energi'!$B$1:$AQ$1,0),FALSE)</f>
        <v>0</v>
      </c>
      <c r="U49">
        <f>VLOOKUP($B49,'Tillförd energi'!$B$1:$AS$566,MATCH(U$1,'Tillförd energi'!$B$1:$AQ$1,0),FALSE)</f>
        <v>0</v>
      </c>
      <c r="V49">
        <f>VLOOKUP($B49,'Tillförd energi'!$B$1:$AS$566,MATCH(V$1,'Tillförd energi'!$B$1:$AQ$1,0),FALSE)</f>
        <v>0</v>
      </c>
      <c r="W49">
        <f>VLOOKUP($B49,'Tillförd energi'!$B$1:$AS$566,MATCH(W$1,'Tillförd energi'!$B$1:$AQ$1,0),FALSE)</f>
        <v>0</v>
      </c>
      <c r="X49">
        <f>VLOOKUP($B49,'Tillförd energi'!$B$1:$AS$566,MATCH(X$1,'Tillförd energi'!$B$1:$AQ$1,0),FALSE)</f>
        <v>0</v>
      </c>
      <c r="Y49">
        <f>VLOOKUP($B49,'Tillförd energi'!$B$1:$AS$566,MATCH(Y$1,'Tillförd energi'!$B$1:$AQ$1,0),FALSE)</f>
        <v>0</v>
      </c>
      <c r="Z49">
        <f>VLOOKUP($B49,'Tillförd energi'!$B$1:$AS$566,MATCH(Z$1,'Tillförd energi'!$B$1:$AQ$1,0),FALSE)</f>
        <v>0</v>
      </c>
      <c r="AA49">
        <f>VLOOKUP($B49,'Tillförd energi'!$B$1:$AS$566,MATCH(AA$1,'Tillförd energi'!$B$1:$AQ$1,0),FALSE)</f>
        <v>0</v>
      </c>
      <c r="AB49">
        <f>VLOOKUP($B49,'Tillförd energi'!$B$1:$AS$566,MATCH(AB$1,'Tillförd energi'!$B$1:$AQ$1,0),FALSE)</f>
        <v>0</v>
      </c>
      <c r="AC49">
        <f>VLOOKUP($B49,'Tillförd energi'!$B$1:$AS$566,MATCH(AC$1,'Tillförd energi'!$B$1:$AQ$1,0),FALSE)</f>
        <v>0</v>
      </c>
      <c r="AD49">
        <f>VLOOKUP($B49,'Tillförd energi'!$B$1:$AS$566,MATCH(AD$1,'Tillförd energi'!$B$1:$AQ$1,0),FALSE)</f>
        <v>0</v>
      </c>
      <c r="AE49">
        <f>VLOOKUP($B49,'Tillförd energi'!$B$1:$AS$566,MATCH(AE$1,'Tillförd energi'!$B$1:$AQ$1,0),FALSE)</f>
        <v>0</v>
      </c>
      <c r="AF49">
        <f>VLOOKUP($B49,'Tillförd energi'!$B$1:$AS$566,MATCH(AF$1,'Tillförd energi'!$B$1:$AQ$1,0),FALSE)</f>
        <v>0.97099999999999997</v>
      </c>
      <c r="AG49">
        <f>IFERROR(VLOOKUP(B49,Miljö!$B$1:$S$476,9,FALSE)/1,0)</f>
        <v>0</v>
      </c>
      <c r="AI49">
        <f t="shared" si="0"/>
        <v>61.955999999999996</v>
      </c>
      <c r="AJ49">
        <f t="shared" si="1"/>
        <v>61.955999999999996</v>
      </c>
      <c r="AK49">
        <f>IF(ISERROR(1/VLOOKUP($B49,Leveranser!$B$1:$S$500,MATCH("såld värme (gwh)",Leveranser!$B$1:$S$1,0),FALSE)),"",VLOOKUP($B49,Leveranser!$B$1:$S$500,MATCH("såld värme (gwh)",Leveranser!$B$1:$S$1,0),FALSE))</f>
        <v>54.47</v>
      </c>
      <c r="AL49" s="22">
        <f>VLOOKUP($B49,Leveranser!$B$1:$Y$500,MATCH("Totalt såld fjärrvärme till andra fjärrvärmeföretag",Leveranser!$B$1:$AA$1,0),FALSE)</f>
        <v>0</v>
      </c>
      <c r="AM49" s="22">
        <f>IF(ISERROR(1/VLOOKUP($B49,Miljö!$B$1:$S$500,MATCH("Såld mängd produktionsspecifik fjärrvärme (GWh)",Miljö!$B$1:$R$1,0),FALSE)),0,VLOOKUP($B49,Miljö!$B$1:$S$500,MATCH("Såld mängd produktionsspecifik fjärrvärme (GWh)",Miljö!$B$1:$R$1,0),FALSE))</f>
        <v>0</v>
      </c>
      <c r="AN49" s="23">
        <f t="shared" si="2"/>
        <v>0.87917231583704569</v>
      </c>
      <c r="AP49" t="str">
        <f>VLOOKUP($B49,'Miljövärden urval för publ'!$B$1:$H$450,7,FALSE)</f>
        <v>Ja</v>
      </c>
      <c r="AQ49" t="str">
        <f>VLOOKUP($B49,'Miljövärden urval för publ'!$B$1:$H$450,6,FALSE)</f>
        <v>Nej</v>
      </c>
      <c r="AU49">
        <f t="shared" si="3"/>
        <v>0.97099999999999997</v>
      </c>
      <c r="AV49">
        <f t="shared" si="4"/>
        <v>0</v>
      </c>
      <c r="AW49">
        <f t="shared" si="5"/>
        <v>60.7</v>
      </c>
      <c r="AX49">
        <f t="shared" si="6"/>
        <v>0</v>
      </c>
      <c r="AZ49">
        <f t="shared" si="7"/>
        <v>0</v>
      </c>
      <c r="BA49">
        <f t="shared" si="8"/>
        <v>0</v>
      </c>
      <c r="BC49">
        <f t="shared" si="9"/>
        <v>60.7</v>
      </c>
    </row>
    <row r="50" spans="1:55" ht="15" customHeight="1" x14ac:dyDescent="0.25">
      <c r="A50" t="s">
        <v>76</v>
      </c>
      <c r="B50" t="s">
        <v>80</v>
      </c>
      <c r="C50">
        <f>VLOOKUP($B50,'Tillförd energi'!$B$1:$AS$566,MATCH(C$1,'Tillförd energi'!$B$1:$AQ$1,0),FALSE)</f>
        <v>0</v>
      </c>
      <c r="D50">
        <f>VLOOKUP($B50,'Tillförd energi'!$B$1:$AS$566,MATCH(D$1,'Tillförd energi'!$B$1:$AQ$1,0),FALSE)</f>
        <v>0</v>
      </c>
      <c r="E50">
        <f>VLOOKUP($B50,'Tillförd energi'!$B$1:$AS$566,MATCH(E$1,'Tillförd energi'!$B$1:$AQ$1,0),FALSE)</f>
        <v>0</v>
      </c>
      <c r="F50">
        <f>VLOOKUP($B50,'Tillförd energi'!$B$1:$AS$566,MATCH(F$1,'Tillförd energi'!$B$1:$AQ$1,0),FALSE)</f>
        <v>0</v>
      </c>
      <c r="G50">
        <f>VLOOKUP($B50,'Tillförd energi'!$B$1:$AS$566,MATCH(G$1,'Tillförd energi'!$B$1:$AQ$1,0),FALSE)</f>
        <v>0</v>
      </c>
      <c r="H50">
        <f>VLOOKUP($B50,'Tillförd energi'!$B$1:$AS$566,MATCH(H$1,'Tillförd energi'!$B$1:$AQ$1,0),FALSE)</f>
        <v>0</v>
      </c>
      <c r="I50">
        <f>VLOOKUP($B50,'Tillförd energi'!$B$1:$AS$566,MATCH(I$1,'Tillförd energi'!$B$1:$AQ$1,0),FALSE)</f>
        <v>0</v>
      </c>
      <c r="J50">
        <f>VLOOKUP($B50,'Tillförd energi'!$B$1:$AS$566,MATCH(J$1,'Tillförd energi'!$B$1:$AQ$1,0),FALSE)</f>
        <v>10.1</v>
      </c>
      <c r="K50">
        <v>0</v>
      </c>
      <c r="L50">
        <f>VLOOKUP($B50,'Tillförd energi'!$B$1:$AS$566,MATCH(L$1,'Tillförd energi'!$B$1:$AQ$1,0),FALSE)</f>
        <v>0</v>
      </c>
      <c r="M50">
        <f>VLOOKUP($B50,'Tillförd energi'!$B$1:$AS$566,MATCH(M$1,'Tillförd energi'!$B$1:$AQ$1,0),FALSE)</f>
        <v>0</v>
      </c>
      <c r="N50">
        <f>VLOOKUP($B50,'Tillförd energi'!$B$1:$AS$566,MATCH(N$1,'Tillförd energi'!$B$1:$AQ$1,0),FALSE)</f>
        <v>0</v>
      </c>
      <c r="O50">
        <f>VLOOKUP($B50,'Tillförd energi'!$B$1:$AS$566,MATCH(O$1,'Tillförd energi'!$B$1:$AQ$1,0),FALSE)</f>
        <v>0</v>
      </c>
      <c r="P50">
        <f>VLOOKUP($B50,'Tillförd energi'!$B$1:$AS$566,MATCH(P$1,'Tillförd energi'!$B$1:$AQ$1,0),FALSE)</f>
        <v>0</v>
      </c>
      <c r="Q50">
        <f>VLOOKUP($B50,'Tillförd energi'!$B$1:$AS$566,MATCH(Q$1,'Tillförd energi'!$B$1:$AQ$1,0),FALSE)</f>
        <v>0</v>
      </c>
      <c r="R50">
        <f>VLOOKUP($B50,'Tillförd energi'!$B$1:$AS$566,MATCH(R$1,'Tillförd energi'!$B$1:$AQ$1,0),FALSE)</f>
        <v>0</v>
      </c>
      <c r="S50">
        <f>VLOOKUP($B50,'Tillförd energi'!$B$1:$AS$566,MATCH(S$1,'Tillförd energi'!$B$1:$AQ$1,0),FALSE)</f>
        <v>0</v>
      </c>
      <c r="T50">
        <f>VLOOKUP($B50,'Tillförd energi'!$B$1:$AS$566,MATCH(T$1,'Tillförd energi'!$B$1:$AQ$1,0),FALSE)</f>
        <v>0</v>
      </c>
      <c r="U50">
        <f>VLOOKUP($B50,'Tillförd energi'!$B$1:$AS$566,MATCH(U$1,'Tillförd energi'!$B$1:$AQ$1,0),FALSE)</f>
        <v>0</v>
      </c>
      <c r="V50">
        <f>VLOOKUP($B50,'Tillförd energi'!$B$1:$AS$566,MATCH(V$1,'Tillförd energi'!$B$1:$AQ$1,0),FALSE)</f>
        <v>0</v>
      </c>
      <c r="W50">
        <f>VLOOKUP($B50,'Tillförd energi'!$B$1:$AS$566,MATCH(W$1,'Tillförd energi'!$B$1:$AQ$1,0),FALSE)</f>
        <v>19</v>
      </c>
      <c r="X50">
        <f>VLOOKUP($B50,'Tillförd energi'!$B$1:$AS$566,MATCH(X$1,'Tillförd energi'!$B$1:$AQ$1,0),FALSE)</f>
        <v>0</v>
      </c>
      <c r="Y50">
        <f>VLOOKUP($B50,'Tillförd energi'!$B$1:$AS$566,MATCH(Y$1,'Tillförd energi'!$B$1:$AQ$1,0),FALSE)</f>
        <v>0</v>
      </c>
      <c r="Z50">
        <f>VLOOKUP($B50,'Tillförd energi'!$B$1:$AS$566,MATCH(Z$1,'Tillförd energi'!$B$1:$AQ$1,0),FALSE)</f>
        <v>0</v>
      </c>
      <c r="AA50">
        <f>VLOOKUP($B50,'Tillförd energi'!$B$1:$AS$566,MATCH(AA$1,'Tillförd energi'!$B$1:$AQ$1,0),FALSE)</f>
        <v>0</v>
      </c>
      <c r="AB50">
        <f>VLOOKUP($B50,'Tillförd energi'!$B$1:$AS$566,MATCH(AB$1,'Tillförd energi'!$B$1:$AQ$1,0),FALSE)</f>
        <v>0</v>
      </c>
      <c r="AC50">
        <f>VLOOKUP($B50,'Tillförd energi'!$B$1:$AS$566,MATCH(AC$1,'Tillförd energi'!$B$1:$AQ$1,0),FALSE)</f>
        <v>0</v>
      </c>
      <c r="AD50">
        <f>VLOOKUP($B50,'Tillförd energi'!$B$1:$AS$566,MATCH(AD$1,'Tillförd energi'!$B$1:$AQ$1,0),FALSE)</f>
        <v>0</v>
      </c>
      <c r="AE50">
        <f>VLOOKUP($B50,'Tillförd energi'!$B$1:$AS$566,MATCH(AE$1,'Tillförd energi'!$B$1:$AQ$1,0),FALSE)</f>
        <v>0</v>
      </c>
      <c r="AF50">
        <f>VLOOKUP($B50,'Tillförd energi'!$B$1:$AS$566,MATCH(AF$1,'Tillförd energi'!$B$1:$AQ$1,0),FALSE)</f>
        <v>0.81116999999999995</v>
      </c>
      <c r="AG50">
        <f>IFERROR(VLOOKUP(B50,Miljö!$B$1:$S$476,9,FALSE)/1,0)</f>
        <v>0</v>
      </c>
      <c r="AI50">
        <f t="shared" si="0"/>
        <v>29.911170000000002</v>
      </c>
      <c r="AJ50">
        <f t="shared" si="1"/>
        <v>29.911170000000002</v>
      </c>
      <c r="AK50">
        <f>IF(ISERROR(1/VLOOKUP($B50,Leveranser!$B$1:$S$500,MATCH("såld värme (gwh)",Leveranser!$B$1:$S$1,0),FALSE)),"",VLOOKUP($B50,Leveranser!$B$1:$S$500,MATCH("såld värme (gwh)",Leveranser!$B$1:$S$1,0),FALSE))</f>
        <v>27.039000000000001</v>
      </c>
      <c r="AL50" s="22">
        <f>VLOOKUP($B50,Leveranser!$B$1:$Y$500,MATCH("Totalt såld fjärrvärme till andra fjärrvärmeföretag",Leveranser!$B$1:$AA$1,0),FALSE)</f>
        <v>0</v>
      </c>
      <c r="AM50" s="22">
        <f>IF(ISERROR(1/VLOOKUP($B50,Miljö!$B$1:$S$500,MATCH("Såld mängd produktionsspecifik fjärrvärme (GWh)",Miljö!$B$1:$R$1,0),FALSE)),0,VLOOKUP($B50,Miljö!$B$1:$S$500,MATCH("Såld mängd produktionsspecifik fjärrvärme (GWh)",Miljö!$B$1:$R$1,0),FALSE))</f>
        <v>0</v>
      </c>
      <c r="AN50" s="23">
        <f t="shared" si="2"/>
        <v>0.90397667493448097</v>
      </c>
      <c r="AP50" t="str">
        <f>VLOOKUP($B50,'Miljövärden urval för publ'!$B$1:$H$450,7,FALSE)</f>
        <v>Ja</v>
      </c>
      <c r="AQ50" t="str">
        <f>VLOOKUP($B50,'Miljövärden urval för publ'!$B$1:$H$450,6,FALSE)</f>
        <v>Nej</v>
      </c>
      <c r="AU50">
        <f t="shared" si="3"/>
        <v>0.81116999999999995</v>
      </c>
      <c r="AV50">
        <f t="shared" si="4"/>
        <v>0</v>
      </c>
      <c r="AW50">
        <f t="shared" si="5"/>
        <v>0</v>
      </c>
      <c r="AX50">
        <f t="shared" si="6"/>
        <v>0</v>
      </c>
      <c r="AZ50">
        <f t="shared" si="7"/>
        <v>0</v>
      </c>
      <c r="BA50">
        <f t="shared" si="8"/>
        <v>0</v>
      </c>
      <c r="BC50">
        <f t="shared" si="9"/>
        <v>19</v>
      </c>
    </row>
    <row r="51" spans="1:55" ht="15" customHeight="1" x14ac:dyDescent="0.25">
      <c r="A51" t="s">
        <v>76</v>
      </c>
      <c r="B51" t="s">
        <v>81</v>
      </c>
      <c r="C51">
        <f>VLOOKUP($B51,'Tillförd energi'!$B$1:$AS$566,MATCH(C$1,'Tillförd energi'!$B$1:$AQ$1,0),FALSE)</f>
        <v>0</v>
      </c>
      <c r="D51">
        <f>VLOOKUP($B51,'Tillförd energi'!$B$1:$AS$566,MATCH(D$1,'Tillförd energi'!$B$1:$AQ$1,0),FALSE)</f>
        <v>0.7</v>
      </c>
      <c r="E51">
        <f>VLOOKUP($B51,'Tillförd energi'!$B$1:$AS$566,MATCH(E$1,'Tillförd energi'!$B$1:$AQ$1,0),FALSE)</f>
        <v>0</v>
      </c>
      <c r="F51">
        <f>VLOOKUP($B51,'Tillförd energi'!$B$1:$AS$566,MATCH(F$1,'Tillförd energi'!$B$1:$AQ$1,0),FALSE)</f>
        <v>0</v>
      </c>
      <c r="G51">
        <f>VLOOKUP($B51,'Tillförd energi'!$B$1:$AS$566,MATCH(G$1,'Tillförd energi'!$B$1:$AQ$1,0),FALSE)</f>
        <v>0</v>
      </c>
      <c r="H51">
        <f>VLOOKUP($B51,'Tillförd energi'!$B$1:$AS$566,MATCH(H$1,'Tillförd energi'!$B$1:$AQ$1,0),FALSE)</f>
        <v>0</v>
      </c>
      <c r="I51">
        <f>VLOOKUP($B51,'Tillförd energi'!$B$1:$AS$566,MATCH(I$1,'Tillförd energi'!$B$1:$AQ$1,0),FALSE)</f>
        <v>0</v>
      </c>
      <c r="J51">
        <f>VLOOKUP($B51,'Tillförd energi'!$B$1:$AS$566,MATCH(J$1,'Tillförd energi'!$B$1:$AQ$1,0),FALSE)</f>
        <v>0</v>
      </c>
      <c r="K51">
        <v>0</v>
      </c>
      <c r="L51">
        <f>VLOOKUP($B51,'Tillförd energi'!$B$1:$AS$566,MATCH(L$1,'Tillförd energi'!$B$1:$AQ$1,0),FALSE)</f>
        <v>0</v>
      </c>
      <c r="M51">
        <f>VLOOKUP($B51,'Tillförd energi'!$B$1:$AS$566,MATCH(M$1,'Tillförd energi'!$B$1:$AQ$1,0),FALSE)</f>
        <v>0</v>
      </c>
      <c r="N51">
        <f>VLOOKUP($B51,'Tillförd energi'!$B$1:$AS$566,MATCH(N$1,'Tillförd energi'!$B$1:$AQ$1,0),FALSE)</f>
        <v>0</v>
      </c>
      <c r="O51">
        <f>VLOOKUP($B51,'Tillförd energi'!$B$1:$AS$566,MATCH(O$1,'Tillförd energi'!$B$1:$AQ$1,0),FALSE)</f>
        <v>0</v>
      </c>
      <c r="P51">
        <f>VLOOKUP($B51,'Tillförd energi'!$B$1:$AS$566,MATCH(P$1,'Tillförd energi'!$B$1:$AQ$1,0),FALSE)</f>
        <v>24.7</v>
      </c>
      <c r="Q51">
        <f>VLOOKUP($B51,'Tillförd energi'!$B$1:$AS$566,MATCH(Q$1,'Tillförd energi'!$B$1:$AQ$1,0),FALSE)</f>
        <v>0</v>
      </c>
      <c r="R51">
        <f>VLOOKUP($B51,'Tillförd energi'!$B$1:$AS$566,MATCH(R$1,'Tillförd energi'!$B$1:$AQ$1,0),FALSE)</f>
        <v>8.6999999999999993</v>
      </c>
      <c r="S51">
        <f>VLOOKUP($B51,'Tillförd energi'!$B$1:$AS$566,MATCH(S$1,'Tillförd energi'!$B$1:$AQ$1,0),FALSE)</f>
        <v>0</v>
      </c>
      <c r="T51">
        <f>VLOOKUP($B51,'Tillförd energi'!$B$1:$AS$566,MATCH(T$1,'Tillförd energi'!$B$1:$AQ$1,0),FALSE)</f>
        <v>0</v>
      </c>
      <c r="U51">
        <f>VLOOKUP($B51,'Tillförd energi'!$B$1:$AS$566,MATCH(U$1,'Tillförd energi'!$B$1:$AQ$1,0),FALSE)</f>
        <v>0</v>
      </c>
      <c r="V51">
        <f>VLOOKUP($B51,'Tillförd energi'!$B$1:$AS$566,MATCH(V$1,'Tillförd energi'!$B$1:$AQ$1,0),FALSE)</f>
        <v>0</v>
      </c>
      <c r="W51">
        <f>VLOOKUP($B51,'Tillförd energi'!$B$1:$AS$566,MATCH(W$1,'Tillförd energi'!$B$1:$AQ$1,0),FALSE)</f>
        <v>0.9</v>
      </c>
      <c r="X51">
        <f>VLOOKUP($B51,'Tillförd energi'!$B$1:$AS$566,MATCH(X$1,'Tillförd energi'!$B$1:$AQ$1,0),FALSE)</f>
        <v>0</v>
      </c>
      <c r="Y51">
        <f>VLOOKUP($B51,'Tillförd energi'!$B$1:$AS$566,MATCH(Y$1,'Tillförd energi'!$B$1:$AQ$1,0),FALSE)</f>
        <v>0</v>
      </c>
      <c r="Z51">
        <f>VLOOKUP($B51,'Tillförd energi'!$B$1:$AS$566,MATCH(Z$1,'Tillförd energi'!$B$1:$AQ$1,0),FALSE)</f>
        <v>0</v>
      </c>
      <c r="AA51">
        <f>VLOOKUP($B51,'Tillförd energi'!$B$1:$AS$566,MATCH(AA$1,'Tillförd energi'!$B$1:$AQ$1,0),FALSE)</f>
        <v>0</v>
      </c>
      <c r="AB51">
        <f>VLOOKUP($B51,'Tillförd energi'!$B$1:$AS$566,MATCH(AB$1,'Tillförd energi'!$B$1:$AQ$1,0),FALSE)</f>
        <v>0</v>
      </c>
      <c r="AC51">
        <f>VLOOKUP($B51,'Tillförd energi'!$B$1:$AS$566,MATCH(AC$1,'Tillförd energi'!$B$1:$AQ$1,0),FALSE)</f>
        <v>0</v>
      </c>
      <c r="AD51">
        <f>VLOOKUP($B51,'Tillförd energi'!$B$1:$AS$566,MATCH(AD$1,'Tillförd energi'!$B$1:$AQ$1,0),FALSE)</f>
        <v>8.7200000000000006</v>
      </c>
      <c r="AE51">
        <f>VLOOKUP($B51,'Tillförd energi'!$B$1:$AS$566,MATCH(AE$1,'Tillförd energi'!$B$1:$AQ$1,0),FALSE)</f>
        <v>0</v>
      </c>
      <c r="AF51">
        <f>VLOOKUP($B51,'Tillförd energi'!$B$1:$AS$566,MATCH(AF$1,'Tillförd energi'!$B$1:$AQ$1,0),FALSE)</f>
        <v>0.78900000000000003</v>
      </c>
      <c r="AG51">
        <f>IFERROR(VLOOKUP(B51,Miljö!$B$1:$S$476,9,FALSE)/1,0)</f>
        <v>0</v>
      </c>
      <c r="AI51">
        <f t="shared" si="0"/>
        <v>44.508999999999993</v>
      </c>
      <c r="AJ51">
        <f t="shared" si="1"/>
        <v>44.508999999999993</v>
      </c>
      <c r="AK51">
        <f>IF(ISERROR(1/VLOOKUP($B51,Leveranser!$B$1:$S$500,MATCH("såld värme (gwh)",Leveranser!$B$1:$S$1,0),FALSE)),"",VLOOKUP($B51,Leveranser!$B$1:$S$500,MATCH("såld värme (gwh)",Leveranser!$B$1:$S$1,0),FALSE))</f>
        <v>26.3</v>
      </c>
      <c r="AL51" s="22">
        <f>VLOOKUP($B51,Leveranser!$B$1:$Y$500,MATCH("Totalt såld fjärrvärme till andra fjärrvärmeföretag",Leveranser!$B$1:$AA$1,0),FALSE)</f>
        <v>0</v>
      </c>
      <c r="AM51" s="22">
        <f>IF(ISERROR(1/VLOOKUP($B51,Miljö!$B$1:$S$500,MATCH("Såld mängd produktionsspecifik fjärrvärme (GWh)",Miljö!$B$1:$R$1,0),FALSE)),0,VLOOKUP($B51,Miljö!$B$1:$S$500,MATCH("Såld mängd produktionsspecifik fjärrvärme (GWh)",Miljö!$B$1:$R$1,0),FALSE))</f>
        <v>0</v>
      </c>
      <c r="AN51" s="23">
        <f t="shared" si="2"/>
        <v>0.59089172976252002</v>
      </c>
      <c r="AP51" t="str">
        <f>VLOOKUP($B51,'Miljövärden urval för publ'!$B$1:$H$450,7,FALSE)</f>
        <v>Ja</v>
      </c>
      <c r="AQ51" t="str">
        <f>VLOOKUP($B51,'Miljövärden urval för publ'!$B$1:$H$450,6,FALSE)</f>
        <v>Nej</v>
      </c>
      <c r="AU51">
        <f t="shared" si="3"/>
        <v>0.78900000000000003</v>
      </c>
      <c r="AV51">
        <f t="shared" si="4"/>
        <v>0</v>
      </c>
      <c r="AW51">
        <f t="shared" si="5"/>
        <v>24.7</v>
      </c>
      <c r="AX51">
        <f t="shared" si="6"/>
        <v>8.6999999999999993</v>
      </c>
      <c r="AZ51">
        <f t="shared" si="7"/>
        <v>0</v>
      </c>
      <c r="BA51">
        <f t="shared" si="8"/>
        <v>0</v>
      </c>
      <c r="BC51">
        <f t="shared" si="9"/>
        <v>34.299999999999997</v>
      </c>
    </row>
    <row r="52" spans="1:55" ht="15" customHeight="1" x14ac:dyDescent="0.25">
      <c r="A52" t="s">
        <v>76</v>
      </c>
      <c r="B52" t="s">
        <v>82</v>
      </c>
      <c r="C52">
        <f>VLOOKUP($B52,'Tillförd energi'!$B$1:$AS$566,MATCH(C$1,'Tillförd energi'!$B$1:$AQ$1,0),FALSE)</f>
        <v>0</v>
      </c>
      <c r="D52">
        <f>VLOOKUP($B52,'Tillförd energi'!$B$1:$AS$566,MATCH(D$1,'Tillförd energi'!$B$1:$AQ$1,0),FALSE)</f>
        <v>0.5</v>
      </c>
      <c r="E52">
        <f>VLOOKUP($B52,'Tillförd energi'!$B$1:$AS$566,MATCH(E$1,'Tillförd energi'!$B$1:$AQ$1,0),FALSE)</f>
        <v>0</v>
      </c>
      <c r="F52">
        <f>VLOOKUP($B52,'Tillförd energi'!$B$1:$AS$566,MATCH(F$1,'Tillförd energi'!$B$1:$AQ$1,0),FALSE)</f>
        <v>0</v>
      </c>
      <c r="G52">
        <f>VLOOKUP($B52,'Tillförd energi'!$B$1:$AS$566,MATCH(G$1,'Tillförd energi'!$B$1:$AQ$1,0),FALSE)</f>
        <v>0</v>
      </c>
      <c r="H52">
        <f>VLOOKUP($B52,'Tillförd energi'!$B$1:$AS$566,MATCH(H$1,'Tillförd energi'!$B$1:$AQ$1,0),FALSE)</f>
        <v>0</v>
      </c>
      <c r="I52">
        <f>VLOOKUP($B52,'Tillförd energi'!$B$1:$AS$566,MATCH(I$1,'Tillförd energi'!$B$1:$AQ$1,0),FALSE)</f>
        <v>0</v>
      </c>
      <c r="J52">
        <f>VLOOKUP($B52,'Tillförd energi'!$B$1:$AS$566,MATCH(J$1,'Tillförd energi'!$B$1:$AQ$1,0),FALSE)</f>
        <v>0</v>
      </c>
      <c r="K52">
        <v>0</v>
      </c>
      <c r="L52">
        <f>VLOOKUP($B52,'Tillförd energi'!$B$1:$AS$566,MATCH(L$1,'Tillförd energi'!$B$1:$AQ$1,0),FALSE)</f>
        <v>0</v>
      </c>
      <c r="M52">
        <f>VLOOKUP($B52,'Tillförd energi'!$B$1:$AS$566,MATCH(M$1,'Tillförd energi'!$B$1:$AQ$1,0),FALSE)</f>
        <v>0</v>
      </c>
      <c r="N52">
        <f>VLOOKUP($B52,'Tillförd energi'!$B$1:$AS$566,MATCH(N$1,'Tillförd energi'!$B$1:$AQ$1,0),FALSE)</f>
        <v>0</v>
      </c>
      <c r="O52">
        <f>VLOOKUP($B52,'Tillförd energi'!$B$1:$AS$566,MATCH(O$1,'Tillförd energi'!$B$1:$AQ$1,0),FALSE)</f>
        <v>0</v>
      </c>
      <c r="P52">
        <f>VLOOKUP($B52,'Tillförd energi'!$B$1:$AS$566,MATCH(P$1,'Tillförd energi'!$B$1:$AQ$1,0),FALSE)</f>
        <v>15.2</v>
      </c>
      <c r="Q52">
        <f>VLOOKUP($B52,'Tillförd energi'!$B$1:$AS$566,MATCH(Q$1,'Tillförd energi'!$B$1:$AQ$1,0),FALSE)</f>
        <v>0</v>
      </c>
      <c r="R52">
        <f>VLOOKUP($B52,'Tillförd energi'!$B$1:$AS$566,MATCH(R$1,'Tillförd energi'!$B$1:$AQ$1,0),FALSE)</f>
        <v>0</v>
      </c>
      <c r="S52">
        <f>VLOOKUP($B52,'Tillförd energi'!$B$1:$AS$566,MATCH(S$1,'Tillförd energi'!$B$1:$AQ$1,0),FALSE)</f>
        <v>0</v>
      </c>
      <c r="T52">
        <f>VLOOKUP($B52,'Tillförd energi'!$B$1:$AS$566,MATCH(T$1,'Tillförd energi'!$B$1:$AQ$1,0),FALSE)</f>
        <v>0</v>
      </c>
      <c r="U52">
        <f>VLOOKUP($B52,'Tillförd energi'!$B$1:$AS$566,MATCH(U$1,'Tillförd energi'!$B$1:$AQ$1,0),FALSE)</f>
        <v>0</v>
      </c>
      <c r="V52">
        <f>VLOOKUP($B52,'Tillförd energi'!$B$1:$AS$566,MATCH(V$1,'Tillförd energi'!$B$1:$AQ$1,0),FALSE)</f>
        <v>0</v>
      </c>
      <c r="W52">
        <f>VLOOKUP($B52,'Tillförd energi'!$B$1:$AS$566,MATCH(W$1,'Tillförd energi'!$B$1:$AQ$1,0),FALSE)</f>
        <v>0</v>
      </c>
      <c r="X52">
        <f>VLOOKUP($B52,'Tillförd energi'!$B$1:$AS$566,MATCH(X$1,'Tillförd energi'!$B$1:$AQ$1,0),FALSE)</f>
        <v>0</v>
      </c>
      <c r="Y52">
        <f>VLOOKUP($B52,'Tillförd energi'!$B$1:$AS$566,MATCH(Y$1,'Tillförd energi'!$B$1:$AQ$1,0),FALSE)</f>
        <v>0</v>
      </c>
      <c r="Z52">
        <f>VLOOKUP($B52,'Tillförd energi'!$B$1:$AS$566,MATCH(Z$1,'Tillförd energi'!$B$1:$AQ$1,0),FALSE)</f>
        <v>0</v>
      </c>
      <c r="AA52">
        <f>VLOOKUP($B52,'Tillförd energi'!$B$1:$AS$566,MATCH(AA$1,'Tillförd energi'!$B$1:$AQ$1,0),FALSE)</f>
        <v>0</v>
      </c>
      <c r="AB52">
        <f>VLOOKUP($B52,'Tillförd energi'!$B$1:$AS$566,MATCH(AB$1,'Tillförd energi'!$B$1:$AQ$1,0),FALSE)</f>
        <v>0</v>
      </c>
      <c r="AC52">
        <f>VLOOKUP($B52,'Tillförd energi'!$B$1:$AS$566,MATCH(AC$1,'Tillförd energi'!$B$1:$AQ$1,0),FALSE)</f>
        <v>0</v>
      </c>
      <c r="AD52">
        <f>VLOOKUP($B52,'Tillförd energi'!$B$1:$AS$566,MATCH(AD$1,'Tillförd energi'!$B$1:$AQ$1,0),FALSE)</f>
        <v>0</v>
      </c>
      <c r="AE52">
        <f>VLOOKUP($B52,'Tillförd energi'!$B$1:$AS$566,MATCH(AE$1,'Tillförd energi'!$B$1:$AQ$1,0),FALSE)</f>
        <v>0</v>
      </c>
      <c r="AF52">
        <f>VLOOKUP($B52,'Tillförd energi'!$B$1:$AS$566,MATCH(AF$1,'Tillförd energi'!$B$1:$AQ$1,0),FALSE)</f>
        <v>0.42599999999999999</v>
      </c>
      <c r="AG52">
        <f>IFERROR(VLOOKUP(B52,Miljö!$B$1:$S$476,9,FALSE)/1,0)</f>
        <v>0</v>
      </c>
      <c r="AI52">
        <f t="shared" si="0"/>
        <v>16.125999999999998</v>
      </c>
      <c r="AJ52">
        <f t="shared" si="1"/>
        <v>16.125999999999998</v>
      </c>
      <c r="AK52">
        <f>IF(ISERROR(1/VLOOKUP($B52,Leveranser!$B$1:$S$500,MATCH("såld värme (gwh)",Leveranser!$B$1:$S$1,0),FALSE)),"",VLOOKUP($B52,Leveranser!$B$1:$S$500,MATCH("såld värme (gwh)",Leveranser!$B$1:$S$1,0),FALSE))</f>
        <v>14.2</v>
      </c>
      <c r="AL52" s="22">
        <f>VLOOKUP($B52,Leveranser!$B$1:$Y$500,MATCH("Totalt såld fjärrvärme till andra fjärrvärmeföretag",Leveranser!$B$1:$AA$1,0),FALSE)</f>
        <v>0</v>
      </c>
      <c r="AM52" s="22">
        <f>IF(ISERROR(1/VLOOKUP($B52,Miljö!$B$1:$S$500,MATCH("Såld mängd produktionsspecifik fjärrvärme (GWh)",Miljö!$B$1:$R$1,0),FALSE)),0,VLOOKUP($B52,Miljö!$B$1:$S$500,MATCH("Såld mängd produktionsspecifik fjärrvärme (GWh)",Miljö!$B$1:$R$1,0),FALSE))</f>
        <v>0</v>
      </c>
      <c r="AN52" s="23">
        <f t="shared" si="2"/>
        <v>0.88056554632270878</v>
      </c>
      <c r="AP52" t="str">
        <f>VLOOKUP($B52,'Miljövärden urval för publ'!$B$1:$H$450,7,FALSE)</f>
        <v>Ja</v>
      </c>
      <c r="AQ52" t="str">
        <f>VLOOKUP($B52,'Miljövärden urval för publ'!$B$1:$H$450,6,FALSE)</f>
        <v>Nej</v>
      </c>
      <c r="AU52">
        <f t="shared" si="3"/>
        <v>0.42599999999999999</v>
      </c>
      <c r="AV52">
        <f t="shared" si="4"/>
        <v>0</v>
      </c>
      <c r="AW52">
        <f t="shared" si="5"/>
        <v>15.2</v>
      </c>
      <c r="AX52">
        <f t="shared" si="6"/>
        <v>0</v>
      </c>
      <c r="AZ52">
        <f t="shared" si="7"/>
        <v>0</v>
      </c>
      <c r="BA52">
        <f t="shared" si="8"/>
        <v>0</v>
      </c>
      <c r="BC52">
        <f t="shared" si="9"/>
        <v>15.2</v>
      </c>
    </row>
    <row r="53" spans="1:55" ht="15" customHeight="1" x14ac:dyDescent="0.25">
      <c r="A53" t="s">
        <v>76</v>
      </c>
      <c r="B53" t="s">
        <v>83</v>
      </c>
      <c r="C53">
        <f>VLOOKUP($B53,'Tillförd energi'!$B$1:$AS$566,MATCH(C$1,'Tillförd energi'!$B$1:$AQ$1,0),FALSE)</f>
        <v>4.1952699999999998</v>
      </c>
      <c r="D53">
        <f>VLOOKUP($B53,'Tillförd energi'!$B$1:$AS$566,MATCH(D$1,'Tillförd energi'!$B$1:$AQ$1,0),FALSE)</f>
        <v>2.0259999999999998</v>
      </c>
      <c r="E53">
        <f>VLOOKUP($B53,'Tillförd energi'!$B$1:$AS$566,MATCH(E$1,'Tillförd energi'!$B$1:$AQ$1,0),FALSE)</f>
        <v>0</v>
      </c>
      <c r="F53">
        <f>VLOOKUP($B53,'Tillförd energi'!$B$1:$AS$566,MATCH(F$1,'Tillförd energi'!$B$1:$AQ$1,0),FALSE)</f>
        <v>44.124200000000002</v>
      </c>
      <c r="G53">
        <f>VLOOKUP($B53,'Tillförd energi'!$B$1:$AS$566,MATCH(G$1,'Tillförd energi'!$B$1:$AQ$1,0),FALSE)</f>
        <v>0</v>
      </c>
      <c r="H53">
        <f>VLOOKUP($B53,'Tillförd energi'!$B$1:$AS$566,MATCH(H$1,'Tillförd energi'!$B$1:$AQ$1,0),FALSE)</f>
        <v>0</v>
      </c>
      <c r="I53">
        <f>VLOOKUP($B53,'Tillförd energi'!$B$1:$AS$566,MATCH(I$1,'Tillförd energi'!$B$1:$AQ$1,0),FALSE)</f>
        <v>178.00800000000001</v>
      </c>
      <c r="J53">
        <f>VLOOKUP($B53,'Tillförd energi'!$B$1:$AS$566,MATCH(J$1,'Tillförd energi'!$B$1:$AQ$1,0),FALSE)</f>
        <v>0</v>
      </c>
      <c r="K53">
        <v>0</v>
      </c>
      <c r="L53">
        <f>VLOOKUP($B53,'Tillförd energi'!$B$1:$AS$566,MATCH(L$1,'Tillförd energi'!$B$1:$AQ$1,0),FALSE)</f>
        <v>77.812299999999993</v>
      </c>
      <c r="M53">
        <f>VLOOKUP($B53,'Tillförd energi'!$B$1:$AS$566,MATCH(M$1,'Tillförd energi'!$B$1:$AQ$1,0),FALSE)</f>
        <v>89.436099999999996</v>
      </c>
      <c r="N53">
        <f>VLOOKUP($B53,'Tillförd energi'!$B$1:$AS$566,MATCH(N$1,'Tillförd energi'!$B$1:$AQ$1,0),FALSE)</f>
        <v>142.89500000000001</v>
      </c>
      <c r="O53">
        <f>VLOOKUP($B53,'Tillförd energi'!$B$1:$AS$566,MATCH(O$1,'Tillförd energi'!$B$1:$AQ$1,0),FALSE)</f>
        <v>95.037899999999993</v>
      </c>
      <c r="P53">
        <f>VLOOKUP($B53,'Tillförd energi'!$B$1:$AS$566,MATCH(P$1,'Tillförd energi'!$B$1:$AQ$1,0),FALSE)</f>
        <v>115.997</v>
      </c>
      <c r="Q53">
        <f>VLOOKUP($B53,'Tillförd energi'!$B$1:$AS$566,MATCH(Q$1,'Tillförd energi'!$B$1:$AQ$1,0),FALSE)</f>
        <v>0</v>
      </c>
      <c r="R53">
        <f>VLOOKUP($B53,'Tillförd energi'!$B$1:$AS$566,MATCH(R$1,'Tillförd energi'!$B$1:$AQ$1,0),FALSE)</f>
        <v>0</v>
      </c>
      <c r="S53">
        <f>VLOOKUP($B53,'Tillförd energi'!$B$1:$AS$566,MATCH(S$1,'Tillförd energi'!$B$1:$AQ$1,0),FALSE)</f>
        <v>0</v>
      </c>
      <c r="T53">
        <f>VLOOKUP($B53,'Tillförd energi'!$B$1:$AS$566,MATCH(T$1,'Tillförd energi'!$B$1:$AQ$1,0),FALSE)</f>
        <v>0</v>
      </c>
      <c r="U53">
        <f>VLOOKUP($B53,'Tillförd energi'!$B$1:$AS$566,MATCH(U$1,'Tillförd energi'!$B$1:$AQ$1,0),FALSE)</f>
        <v>0</v>
      </c>
      <c r="V53">
        <f>VLOOKUP($B53,'Tillförd energi'!$B$1:$AS$566,MATCH(V$1,'Tillförd energi'!$B$1:$AQ$1,0),FALSE)</f>
        <v>0</v>
      </c>
      <c r="W53">
        <f>VLOOKUP($B53,'Tillförd energi'!$B$1:$AS$566,MATCH(W$1,'Tillförd energi'!$B$1:$AQ$1,0),FALSE)</f>
        <v>0</v>
      </c>
      <c r="X53">
        <f>VLOOKUP($B53,'Tillförd energi'!$B$1:$AS$566,MATCH(X$1,'Tillförd energi'!$B$1:$AQ$1,0),FALSE)</f>
        <v>10.8736</v>
      </c>
      <c r="Y53">
        <f>VLOOKUP($B53,'Tillförd energi'!$B$1:$AS$566,MATCH(Y$1,'Tillförd energi'!$B$1:$AQ$1,0),FALSE)</f>
        <v>53</v>
      </c>
      <c r="Z53">
        <f>VLOOKUP($B53,'Tillförd energi'!$B$1:$AS$566,MATCH(Z$1,'Tillförd energi'!$B$1:$AQ$1,0),FALSE)</f>
        <v>2.62</v>
      </c>
      <c r="AA53">
        <f>VLOOKUP($B53,'Tillförd energi'!$B$1:$AS$566,MATCH(AA$1,'Tillförd energi'!$B$1:$AQ$1,0),FALSE)</f>
        <v>16.899999999999999</v>
      </c>
      <c r="AB53">
        <f>VLOOKUP($B53,'Tillförd energi'!$B$1:$AS$566,MATCH(AB$1,'Tillförd energi'!$B$1:$AQ$1,0),FALSE)</f>
        <v>38</v>
      </c>
      <c r="AC53">
        <f>VLOOKUP($B53,'Tillförd energi'!$B$1:$AS$566,MATCH(AC$1,'Tillförd energi'!$B$1:$AQ$1,0),FALSE)</f>
        <v>133.821</v>
      </c>
      <c r="AD53">
        <f>VLOOKUP($B53,'Tillförd energi'!$B$1:$AS$566,MATCH(AD$1,'Tillförd energi'!$B$1:$AQ$1,0),FALSE)</f>
        <v>75.578999999999994</v>
      </c>
      <c r="AE53">
        <f>VLOOKUP($B53,'Tillförd energi'!$B$1:$AS$566,MATCH(AE$1,'Tillförd energi'!$B$1:$AQ$1,0),FALSE)</f>
        <v>0</v>
      </c>
      <c r="AF53">
        <f>VLOOKUP($B53,'Tillförd energi'!$B$1:$AS$566,MATCH(AF$1,'Tillförd energi'!$B$1:$AQ$1,0),FALSE)</f>
        <v>32.201599999999999</v>
      </c>
      <c r="AG53">
        <f>IFERROR(VLOOKUP(B53,Miljö!$B$1:$S$476,9,FALSE)/1,0)</f>
        <v>0</v>
      </c>
      <c r="AI53">
        <f t="shared" si="0"/>
        <v>1112.5269700000001</v>
      </c>
      <c r="AJ53">
        <f t="shared" si="1"/>
        <v>1112.5269700000001</v>
      </c>
      <c r="AK53">
        <f>IF(ISERROR(1/VLOOKUP($B53,Leveranser!$B$1:$S$500,MATCH("såld värme (gwh)",Leveranser!$B$1:$S$1,0),FALSE)),"",VLOOKUP($B53,Leveranser!$B$1:$S$500,MATCH("såld värme (gwh)",Leveranser!$B$1:$S$1,0),FALSE))</f>
        <v>959.51300000000003</v>
      </c>
      <c r="AL53" s="22">
        <f>VLOOKUP($B53,Leveranser!$B$1:$Y$500,MATCH("Totalt såld fjärrvärme till andra fjärrvärmeföretag",Leveranser!$B$1:$AA$1,0),FALSE)</f>
        <v>0</v>
      </c>
      <c r="AM53" s="22">
        <f>IF(ISERROR(1/VLOOKUP($B53,Miljö!$B$1:$S$500,MATCH("Såld mängd produktionsspecifik fjärrvärme (GWh)",Miljö!$B$1:$R$1,0),FALSE)),0,VLOOKUP($B53,Miljö!$B$1:$S$500,MATCH("Såld mängd produktionsspecifik fjärrvärme (GWh)",Miljö!$B$1:$R$1,0),FALSE))</f>
        <v>0</v>
      </c>
      <c r="AN53" s="23">
        <f t="shared" si="2"/>
        <v>0.86246268708434093</v>
      </c>
      <c r="AP53" t="str">
        <f>VLOOKUP($B53,'Miljövärden urval för publ'!$B$1:$H$450,7,FALSE)</f>
        <v>Ja</v>
      </c>
      <c r="AQ53" t="str">
        <f>VLOOKUP($B53,'Miljövärden urval för publ'!$B$1:$H$450,6,FALSE)</f>
        <v>Nej</v>
      </c>
      <c r="AU53">
        <f t="shared" si="3"/>
        <v>51.721599999999995</v>
      </c>
      <c r="AV53">
        <f t="shared" si="4"/>
        <v>10.8736</v>
      </c>
      <c r="AW53">
        <f t="shared" si="5"/>
        <v>443.36599999999999</v>
      </c>
      <c r="AX53">
        <f t="shared" si="6"/>
        <v>0</v>
      </c>
      <c r="AZ53">
        <f t="shared" si="7"/>
        <v>38</v>
      </c>
      <c r="BA53">
        <f t="shared" si="8"/>
        <v>0</v>
      </c>
      <c r="BC53">
        <f t="shared" si="9"/>
        <v>532.05190000000005</v>
      </c>
    </row>
    <row r="54" spans="1:55" ht="15" customHeight="1" x14ac:dyDescent="0.25">
      <c r="A54" t="s">
        <v>76</v>
      </c>
      <c r="B54" t="s">
        <v>84</v>
      </c>
      <c r="C54">
        <f>VLOOKUP($B54,'Tillförd energi'!$B$1:$AS$566,MATCH(C$1,'Tillförd energi'!$B$1:$AQ$1,0),FALSE)</f>
        <v>0</v>
      </c>
      <c r="D54">
        <f>VLOOKUP($B54,'Tillförd energi'!$B$1:$AS$566,MATCH(D$1,'Tillförd energi'!$B$1:$AQ$1,0),FALSE)</f>
        <v>0</v>
      </c>
      <c r="E54">
        <f>VLOOKUP($B54,'Tillförd energi'!$B$1:$AS$566,MATCH(E$1,'Tillförd energi'!$B$1:$AQ$1,0),FALSE)</f>
        <v>0</v>
      </c>
      <c r="F54">
        <f>VLOOKUP($B54,'Tillförd energi'!$B$1:$AS$566,MATCH(F$1,'Tillförd energi'!$B$1:$AQ$1,0),FALSE)</f>
        <v>2.5</v>
      </c>
      <c r="G54">
        <f>VLOOKUP($B54,'Tillförd energi'!$B$1:$AS$566,MATCH(G$1,'Tillförd energi'!$B$1:$AQ$1,0),FALSE)</f>
        <v>0</v>
      </c>
      <c r="H54">
        <f>VLOOKUP($B54,'Tillförd energi'!$B$1:$AS$566,MATCH(H$1,'Tillförd energi'!$B$1:$AQ$1,0),FALSE)</f>
        <v>0</v>
      </c>
      <c r="I54">
        <f>VLOOKUP($B54,'Tillförd energi'!$B$1:$AS$566,MATCH(I$1,'Tillförd energi'!$B$1:$AQ$1,0),FALSE)</f>
        <v>0</v>
      </c>
      <c r="J54">
        <f>VLOOKUP($B54,'Tillförd energi'!$B$1:$AS$566,MATCH(J$1,'Tillförd energi'!$B$1:$AQ$1,0),FALSE)</f>
        <v>0</v>
      </c>
      <c r="K54">
        <v>0</v>
      </c>
      <c r="L54">
        <f>VLOOKUP($B54,'Tillförd energi'!$B$1:$AS$566,MATCH(L$1,'Tillförd energi'!$B$1:$AQ$1,0),FALSE)</f>
        <v>0</v>
      </c>
      <c r="M54">
        <f>VLOOKUP($B54,'Tillförd energi'!$B$1:$AS$566,MATCH(M$1,'Tillförd energi'!$B$1:$AQ$1,0),FALSE)</f>
        <v>0</v>
      </c>
      <c r="N54">
        <f>VLOOKUP($B54,'Tillförd energi'!$B$1:$AS$566,MATCH(N$1,'Tillförd energi'!$B$1:$AQ$1,0),FALSE)</f>
        <v>0</v>
      </c>
      <c r="O54">
        <f>VLOOKUP($B54,'Tillförd energi'!$B$1:$AS$566,MATCH(O$1,'Tillförd energi'!$B$1:$AQ$1,0),FALSE)</f>
        <v>0</v>
      </c>
      <c r="P54">
        <f>VLOOKUP($B54,'Tillförd energi'!$B$1:$AS$566,MATCH(P$1,'Tillförd energi'!$B$1:$AQ$1,0),FALSE)</f>
        <v>0</v>
      </c>
      <c r="Q54">
        <f>VLOOKUP($B54,'Tillförd energi'!$B$1:$AS$566,MATCH(Q$1,'Tillförd energi'!$B$1:$AQ$1,0),FALSE)</f>
        <v>0</v>
      </c>
      <c r="R54">
        <f>VLOOKUP($B54,'Tillförd energi'!$B$1:$AS$566,MATCH(R$1,'Tillförd energi'!$B$1:$AQ$1,0),FALSE)</f>
        <v>24</v>
      </c>
      <c r="S54">
        <f>VLOOKUP($B54,'Tillförd energi'!$B$1:$AS$566,MATCH(S$1,'Tillförd energi'!$B$1:$AQ$1,0),FALSE)</f>
        <v>0</v>
      </c>
      <c r="T54">
        <f>VLOOKUP($B54,'Tillförd energi'!$B$1:$AS$566,MATCH(T$1,'Tillförd energi'!$B$1:$AQ$1,0),FALSE)</f>
        <v>0</v>
      </c>
      <c r="U54">
        <f>VLOOKUP($B54,'Tillförd energi'!$B$1:$AS$566,MATCH(U$1,'Tillförd energi'!$B$1:$AQ$1,0),FALSE)</f>
        <v>0</v>
      </c>
      <c r="V54">
        <f>VLOOKUP($B54,'Tillförd energi'!$B$1:$AS$566,MATCH(V$1,'Tillförd energi'!$B$1:$AQ$1,0),FALSE)</f>
        <v>0</v>
      </c>
      <c r="W54">
        <f>VLOOKUP($B54,'Tillförd energi'!$B$1:$AS$566,MATCH(W$1,'Tillförd energi'!$B$1:$AQ$1,0),FALSE)</f>
        <v>10.5</v>
      </c>
      <c r="X54">
        <f>VLOOKUP($B54,'Tillförd energi'!$B$1:$AS$566,MATCH(X$1,'Tillförd energi'!$B$1:$AQ$1,0),FALSE)</f>
        <v>0</v>
      </c>
      <c r="Y54">
        <f>VLOOKUP($B54,'Tillförd energi'!$B$1:$AS$566,MATCH(Y$1,'Tillförd energi'!$B$1:$AQ$1,0),FALSE)</f>
        <v>0</v>
      </c>
      <c r="Z54">
        <f>VLOOKUP($B54,'Tillförd energi'!$B$1:$AS$566,MATCH(Z$1,'Tillförd energi'!$B$1:$AQ$1,0),FALSE)</f>
        <v>0</v>
      </c>
      <c r="AA54">
        <f>VLOOKUP($B54,'Tillförd energi'!$B$1:$AS$566,MATCH(AA$1,'Tillförd energi'!$B$1:$AQ$1,0),FALSE)</f>
        <v>78.400000000000006</v>
      </c>
      <c r="AB54">
        <f>VLOOKUP($B54,'Tillförd energi'!$B$1:$AS$566,MATCH(AB$1,'Tillförd energi'!$B$1:$AQ$1,0),FALSE)</f>
        <v>154.80000000000001</v>
      </c>
      <c r="AC54">
        <f>VLOOKUP($B54,'Tillförd energi'!$B$1:$AS$566,MATCH(AC$1,'Tillförd energi'!$B$1:$AQ$1,0),FALSE)</f>
        <v>0</v>
      </c>
      <c r="AD54">
        <f>VLOOKUP($B54,'Tillförd energi'!$B$1:$AS$566,MATCH(AD$1,'Tillförd energi'!$B$1:$AQ$1,0),FALSE)</f>
        <v>0</v>
      </c>
      <c r="AE54">
        <f>VLOOKUP($B54,'Tillförd energi'!$B$1:$AS$566,MATCH(AE$1,'Tillförd energi'!$B$1:$AQ$1,0),FALSE)</f>
        <v>0</v>
      </c>
      <c r="AF54">
        <f>VLOOKUP($B54,'Tillförd energi'!$B$1:$AS$566,MATCH(AF$1,'Tillförd energi'!$B$1:$AQ$1,0),FALSE)</f>
        <v>8.3640000000000008</v>
      </c>
      <c r="AG54">
        <f>IFERROR(VLOOKUP(B54,Miljö!$B$1:$S$476,9,FALSE)/1,0)</f>
        <v>0</v>
      </c>
      <c r="AI54">
        <f t="shared" si="0"/>
        <v>278.56400000000002</v>
      </c>
      <c r="AJ54">
        <f t="shared" si="1"/>
        <v>278.56400000000002</v>
      </c>
      <c r="AK54">
        <f>IF(ISERROR(1/VLOOKUP($B54,Leveranser!$B$1:$S$500,MATCH("såld värme (gwh)",Leveranser!$B$1:$S$1,0),FALSE)),"",VLOOKUP($B54,Leveranser!$B$1:$S$500,MATCH("såld värme (gwh)",Leveranser!$B$1:$S$1,0),FALSE))</f>
        <v>278.8</v>
      </c>
      <c r="AL54" s="22">
        <f>VLOOKUP($B54,Leveranser!$B$1:$Y$500,MATCH("Totalt såld fjärrvärme till andra fjärrvärmeföretag",Leveranser!$B$1:$AA$1,0),FALSE)</f>
        <v>19.7</v>
      </c>
      <c r="AM54" s="22">
        <f>IF(ISERROR(1/VLOOKUP($B54,Miljö!$B$1:$S$500,MATCH("Såld mängd produktionsspecifik fjärrvärme (GWh)",Miljö!$B$1:$R$1,0),FALSE)),0,VLOOKUP($B54,Miljö!$B$1:$S$500,MATCH("Såld mängd produktionsspecifik fjärrvärme (GWh)",Miljö!$B$1:$R$1,0),FALSE))</f>
        <v>0</v>
      </c>
      <c r="AN54" s="23">
        <f t="shared" si="2"/>
        <v>1.0008472020792349</v>
      </c>
      <c r="AP54" t="str">
        <f>VLOOKUP($B54,'Miljövärden urval för publ'!$B$1:$H$450,7,FALSE)</f>
        <v>Ja</v>
      </c>
      <c r="AQ54" t="str">
        <f>VLOOKUP($B54,'Miljövärden urval för publ'!$B$1:$H$450,6,FALSE)</f>
        <v>Nej</v>
      </c>
      <c r="AU54">
        <f t="shared" si="3"/>
        <v>86.76400000000001</v>
      </c>
      <c r="AV54">
        <f t="shared" si="4"/>
        <v>0</v>
      </c>
      <c r="AW54">
        <f t="shared" si="5"/>
        <v>0</v>
      </c>
      <c r="AX54">
        <f t="shared" si="6"/>
        <v>24</v>
      </c>
      <c r="AZ54">
        <f t="shared" si="7"/>
        <v>154.80000000000001</v>
      </c>
      <c r="BA54">
        <f t="shared" si="8"/>
        <v>0</v>
      </c>
      <c r="BC54">
        <f t="shared" si="9"/>
        <v>34.5</v>
      </c>
    </row>
    <row r="55" spans="1:55" ht="15" customHeight="1" x14ac:dyDescent="0.25">
      <c r="A55" t="s">
        <v>76</v>
      </c>
      <c r="B55" t="s">
        <v>85</v>
      </c>
      <c r="C55">
        <f>VLOOKUP($B55,'Tillförd energi'!$B$1:$AS$566,MATCH(C$1,'Tillförd energi'!$B$1:$AQ$1,0),FALSE)</f>
        <v>0</v>
      </c>
      <c r="D55">
        <f>VLOOKUP($B55,'Tillförd energi'!$B$1:$AS$566,MATCH(D$1,'Tillförd energi'!$B$1:$AQ$1,0),FALSE)</f>
        <v>0.3</v>
      </c>
      <c r="E55">
        <f>VLOOKUP($B55,'Tillförd energi'!$B$1:$AS$566,MATCH(E$1,'Tillförd energi'!$B$1:$AQ$1,0),FALSE)</f>
        <v>0</v>
      </c>
      <c r="F55">
        <f>VLOOKUP($B55,'Tillförd energi'!$B$1:$AS$566,MATCH(F$1,'Tillförd energi'!$B$1:$AQ$1,0),FALSE)</f>
        <v>0</v>
      </c>
      <c r="G55">
        <f>VLOOKUP($B55,'Tillförd energi'!$B$1:$AS$566,MATCH(G$1,'Tillförd energi'!$B$1:$AQ$1,0),FALSE)</f>
        <v>0</v>
      </c>
      <c r="H55">
        <f>VLOOKUP($B55,'Tillförd energi'!$B$1:$AS$566,MATCH(H$1,'Tillförd energi'!$B$1:$AQ$1,0),FALSE)</f>
        <v>0</v>
      </c>
      <c r="I55">
        <f>VLOOKUP($B55,'Tillförd energi'!$B$1:$AS$566,MATCH(I$1,'Tillförd energi'!$B$1:$AQ$1,0),FALSE)</f>
        <v>0</v>
      </c>
      <c r="J55">
        <f>VLOOKUP($B55,'Tillförd energi'!$B$1:$AS$566,MATCH(J$1,'Tillförd energi'!$B$1:$AQ$1,0),FALSE)</f>
        <v>0</v>
      </c>
      <c r="K55">
        <v>0</v>
      </c>
      <c r="L55">
        <f>VLOOKUP($B55,'Tillförd energi'!$B$1:$AS$566,MATCH(L$1,'Tillförd energi'!$B$1:$AQ$1,0),FALSE)</f>
        <v>0</v>
      </c>
      <c r="M55">
        <f>VLOOKUP($B55,'Tillförd energi'!$B$1:$AS$566,MATCH(M$1,'Tillförd energi'!$B$1:$AQ$1,0),FALSE)</f>
        <v>0</v>
      </c>
      <c r="N55">
        <f>VLOOKUP($B55,'Tillförd energi'!$B$1:$AS$566,MATCH(N$1,'Tillförd energi'!$B$1:$AQ$1,0),FALSE)</f>
        <v>0</v>
      </c>
      <c r="O55">
        <f>VLOOKUP($B55,'Tillförd energi'!$B$1:$AS$566,MATCH(O$1,'Tillförd energi'!$B$1:$AQ$1,0),FALSE)</f>
        <v>0</v>
      </c>
      <c r="P55">
        <f>VLOOKUP($B55,'Tillförd energi'!$B$1:$AS$566,MATCH(P$1,'Tillförd energi'!$B$1:$AQ$1,0),FALSE)</f>
        <v>0</v>
      </c>
      <c r="Q55">
        <f>VLOOKUP($B55,'Tillförd energi'!$B$1:$AS$566,MATCH(Q$1,'Tillförd energi'!$B$1:$AQ$1,0),FALSE)</f>
        <v>0</v>
      </c>
      <c r="R55">
        <f>VLOOKUP($B55,'Tillförd energi'!$B$1:$AS$566,MATCH(R$1,'Tillförd energi'!$B$1:$AQ$1,0),FALSE)</f>
        <v>3.2</v>
      </c>
      <c r="S55">
        <f>VLOOKUP($B55,'Tillförd energi'!$B$1:$AS$566,MATCH(S$1,'Tillförd energi'!$B$1:$AQ$1,0),FALSE)</f>
        <v>22.3</v>
      </c>
      <c r="T55">
        <f>VLOOKUP($B55,'Tillförd energi'!$B$1:$AS$566,MATCH(T$1,'Tillförd energi'!$B$1:$AQ$1,0),FALSE)</f>
        <v>0</v>
      </c>
      <c r="U55">
        <f>VLOOKUP($B55,'Tillförd energi'!$B$1:$AS$566,MATCH(U$1,'Tillförd energi'!$B$1:$AQ$1,0),FALSE)</f>
        <v>0</v>
      </c>
      <c r="V55">
        <f>VLOOKUP($B55,'Tillförd energi'!$B$1:$AS$566,MATCH(V$1,'Tillförd energi'!$B$1:$AQ$1,0),FALSE)</f>
        <v>0</v>
      </c>
      <c r="W55">
        <f>VLOOKUP($B55,'Tillförd energi'!$B$1:$AS$566,MATCH(W$1,'Tillförd energi'!$B$1:$AQ$1,0),FALSE)</f>
        <v>4.3</v>
      </c>
      <c r="X55">
        <f>VLOOKUP($B55,'Tillförd energi'!$B$1:$AS$566,MATCH(X$1,'Tillförd energi'!$B$1:$AQ$1,0),FALSE)</f>
        <v>0</v>
      </c>
      <c r="Y55">
        <f>VLOOKUP($B55,'Tillförd energi'!$B$1:$AS$566,MATCH(Y$1,'Tillförd energi'!$B$1:$AQ$1,0),FALSE)</f>
        <v>0</v>
      </c>
      <c r="Z55">
        <f>VLOOKUP($B55,'Tillförd energi'!$B$1:$AS$566,MATCH(Z$1,'Tillförd energi'!$B$1:$AQ$1,0),FALSE)</f>
        <v>0</v>
      </c>
      <c r="AA55">
        <f>VLOOKUP($B55,'Tillförd energi'!$B$1:$AS$566,MATCH(AA$1,'Tillförd energi'!$B$1:$AQ$1,0),FALSE)</f>
        <v>8.1</v>
      </c>
      <c r="AB55">
        <f>VLOOKUP($B55,'Tillförd energi'!$B$1:$AS$566,MATCH(AB$1,'Tillförd energi'!$B$1:$AQ$1,0),FALSE)</f>
        <v>5.4</v>
      </c>
      <c r="AC55">
        <f>VLOOKUP($B55,'Tillförd energi'!$B$1:$AS$566,MATCH(AC$1,'Tillförd energi'!$B$1:$AQ$1,0),FALSE)</f>
        <v>0</v>
      </c>
      <c r="AD55">
        <f>VLOOKUP($B55,'Tillförd energi'!$B$1:$AS$566,MATCH(AD$1,'Tillförd energi'!$B$1:$AQ$1,0),FALSE)</f>
        <v>0</v>
      </c>
      <c r="AE55">
        <f>VLOOKUP($B55,'Tillförd energi'!$B$1:$AS$566,MATCH(AE$1,'Tillförd energi'!$B$1:$AQ$1,0),FALSE)</f>
        <v>0</v>
      </c>
      <c r="AF55">
        <f>VLOOKUP($B55,'Tillförd energi'!$B$1:$AS$566,MATCH(AF$1,'Tillförd energi'!$B$1:$AQ$1,0),FALSE)</f>
        <v>1.395</v>
      </c>
      <c r="AG55">
        <f>IFERROR(VLOOKUP(B55,Miljö!$B$1:$S$476,9,FALSE)/1,0)</f>
        <v>0</v>
      </c>
      <c r="AI55">
        <f t="shared" si="0"/>
        <v>44.995000000000005</v>
      </c>
      <c r="AJ55">
        <f t="shared" si="1"/>
        <v>44.995000000000005</v>
      </c>
      <c r="AK55">
        <f>IF(ISERROR(1/VLOOKUP($B55,Leveranser!$B$1:$S$500,MATCH("såld värme (gwh)",Leveranser!$B$1:$S$1,0),FALSE)),"",VLOOKUP($B55,Leveranser!$B$1:$S$500,MATCH("såld värme (gwh)",Leveranser!$B$1:$S$1,0),FALSE))</f>
        <v>46.5</v>
      </c>
      <c r="AL55" s="22">
        <f>VLOOKUP($B55,Leveranser!$B$1:$Y$500,MATCH("Totalt såld fjärrvärme till andra fjärrvärmeföretag",Leveranser!$B$1:$AA$1,0),FALSE)</f>
        <v>0</v>
      </c>
      <c r="AM55" s="22">
        <f>IF(ISERROR(1/VLOOKUP($B55,Miljö!$B$1:$S$500,MATCH("Såld mängd produktionsspecifik fjärrvärme (GWh)",Miljö!$B$1:$R$1,0),FALSE)),0,VLOOKUP($B55,Miljö!$B$1:$S$500,MATCH("Såld mängd produktionsspecifik fjärrvärme (GWh)",Miljö!$B$1:$R$1,0),FALSE))</f>
        <v>0</v>
      </c>
      <c r="AN55" s="23">
        <f t="shared" si="2"/>
        <v>1.0334481609067674</v>
      </c>
      <c r="AP55" t="str">
        <f>VLOOKUP($B55,'Miljövärden urval för publ'!$B$1:$H$450,7,FALSE)</f>
        <v>Ja</v>
      </c>
      <c r="AQ55" t="str">
        <f>VLOOKUP($B55,'Miljövärden urval för publ'!$B$1:$H$450,6,FALSE)</f>
        <v>Nej</v>
      </c>
      <c r="AU55">
        <f t="shared" si="3"/>
        <v>9.4949999999999992</v>
      </c>
      <c r="AV55">
        <f t="shared" si="4"/>
        <v>0</v>
      </c>
      <c r="AW55">
        <f t="shared" si="5"/>
        <v>0</v>
      </c>
      <c r="AX55">
        <f t="shared" si="6"/>
        <v>25.5</v>
      </c>
      <c r="AZ55">
        <f t="shared" si="7"/>
        <v>5.4</v>
      </c>
      <c r="BA55">
        <f t="shared" si="8"/>
        <v>0</v>
      </c>
      <c r="BC55">
        <f t="shared" si="9"/>
        <v>29.8</v>
      </c>
    </row>
    <row r="56" spans="1:55" ht="15" customHeight="1" x14ac:dyDescent="0.25">
      <c r="A56" t="s">
        <v>76</v>
      </c>
      <c r="B56" t="s">
        <v>86</v>
      </c>
      <c r="C56">
        <f>VLOOKUP($B56,'Tillförd energi'!$B$1:$AS$566,MATCH(C$1,'Tillförd energi'!$B$1:$AQ$1,0),FALSE)</f>
        <v>0</v>
      </c>
      <c r="D56">
        <f>VLOOKUP($B56,'Tillförd energi'!$B$1:$AS$566,MATCH(D$1,'Tillförd energi'!$B$1:$AQ$1,0),FALSE)</f>
        <v>0.13700000000000001</v>
      </c>
      <c r="E56">
        <f>VLOOKUP($B56,'Tillförd energi'!$B$1:$AS$566,MATCH(E$1,'Tillförd energi'!$B$1:$AQ$1,0),FALSE)</f>
        <v>0</v>
      </c>
      <c r="F56">
        <f>VLOOKUP($B56,'Tillförd energi'!$B$1:$AS$566,MATCH(F$1,'Tillförd energi'!$B$1:$AQ$1,0),FALSE)</f>
        <v>3.9089999999999998</v>
      </c>
      <c r="G56">
        <f>VLOOKUP($B56,'Tillförd energi'!$B$1:$AS$566,MATCH(G$1,'Tillförd energi'!$B$1:$AQ$1,0),FALSE)</f>
        <v>563.70299999999997</v>
      </c>
      <c r="H56">
        <f>VLOOKUP($B56,'Tillförd energi'!$B$1:$AS$566,MATCH(H$1,'Tillförd energi'!$B$1:$AQ$1,0),FALSE)</f>
        <v>0</v>
      </c>
      <c r="I56">
        <f>VLOOKUP($B56,'Tillförd energi'!$B$1:$AS$566,MATCH(I$1,'Tillförd energi'!$B$1:$AQ$1,0),FALSE)</f>
        <v>1129</v>
      </c>
      <c r="J56">
        <f>VLOOKUP($B56,'Tillförd energi'!$B$1:$AS$566,MATCH(J$1,'Tillförd energi'!$B$1:$AQ$1,0),FALSE)</f>
        <v>0</v>
      </c>
      <c r="K56">
        <v>0</v>
      </c>
      <c r="L56">
        <f>VLOOKUP($B56,'Tillförd energi'!$B$1:$AS$566,MATCH(L$1,'Tillförd energi'!$B$1:$AQ$1,0),FALSE)</f>
        <v>0</v>
      </c>
      <c r="M56">
        <f>VLOOKUP($B56,'Tillförd energi'!$B$1:$AS$566,MATCH(M$1,'Tillförd energi'!$B$1:$AQ$1,0),FALSE)</f>
        <v>0</v>
      </c>
      <c r="N56">
        <f>VLOOKUP($B56,'Tillförd energi'!$B$1:$AS$566,MATCH(N$1,'Tillförd energi'!$B$1:$AQ$1,0),FALSE)</f>
        <v>0</v>
      </c>
      <c r="O56">
        <f>VLOOKUP($B56,'Tillförd energi'!$B$1:$AS$566,MATCH(O$1,'Tillförd energi'!$B$1:$AQ$1,0),FALSE)</f>
        <v>0</v>
      </c>
      <c r="P56">
        <f>VLOOKUP($B56,'Tillförd energi'!$B$1:$AS$566,MATCH(P$1,'Tillförd energi'!$B$1:$AQ$1,0),FALSE)</f>
        <v>0</v>
      </c>
      <c r="Q56">
        <f>VLOOKUP($B56,'Tillförd energi'!$B$1:$AS$566,MATCH(Q$1,'Tillförd energi'!$B$1:$AQ$1,0),FALSE)</f>
        <v>0</v>
      </c>
      <c r="R56">
        <f>VLOOKUP($B56,'Tillförd energi'!$B$1:$AS$566,MATCH(R$1,'Tillförd energi'!$B$1:$AQ$1,0),FALSE)</f>
        <v>0</v>
      </c>
      <c r="S56">
        <f>VLOOKUP($B56,'Tillförd energi'!$B$1:$AS$566,MATCH(S$1,'Tillförd energi'!$B$1:$AQ$1,0),FALSE)</f>
        <v>0</v>
      </c>
      <c r="T56">
        <f>VLOOKUP($B56,'Tillförd energi'!$B$1:$AS$566,MATCH(T$1,'Tillförd energi'!$B$1:$AQ$1,0),FALSE)</f>
        <v>0</v>
      </c>
      <c r="U56">
        <f>VLOOKUP($B56,'Tillförd energi'!$B$1:$AS$566,MATCH(U$1,'Tillförd energi'!$B$1:$AQ$1,0),FALSE)</f>
        <v>0</v>
      </c>
      <c r="V56">
        <f>VLOOKUP($B56,'Tillförd energi'!$B$1:$AS$566,MATCH(V$1,'Tillförd energi'!$B$1:$AQ$1,0),FALSE)</f>
        <v>0</v>
      </c>
      <c r="W56">
        <f>VLOOKUP($B56,'Tillförd energi'!$B$1:$AS$566,MATCH(W$1,'Tillförd energi'!$B$1:$AQ$1,0),FALSE)</f>
        <v>0</v>
      </c>
      <c r="X56">
        <f>VLOOKUP($B56,'Tillförd energi'!$B$1:$AS$566,MATCH(X$1,'Tillförd energi'!$B$1:$AQ$1,0),FALSE)</f>
        <v>0</v>
      </c>
      <c r="Y56">
        <f>VLOOKUP($B56,'Tillförd energi'!$B$1:$AS$566,MATCH(Y$1,'Tillförd energi'!$B$1:$AQ$1,0),FALSE)</f>
        <v>0</v>
      </c>
      <c r="Z56">
        <f>VLOOKUP($B56,'Tillförd energi'!$B$1:$AS$566,MATCH(Z$1,'Tillförd energi'!$B$1:$AQ$1,0),FALSE)</f>
        <v>0</v>
      </c>
      <c r="AA56">
        <f>VLOOKUP($B56,'Tillförd energi'!$B$1:$AS$566,MATCH(AA$1,'Tillförd energi'!$B$1:$AQ$1,0),FALSE)</f>
        <v>2</v>
      </c>
      <c r="AB56">
        <f>VLOOKUP($B56,'Tillförd energi'!$B$1:$AS$566,MATCH(AB$1,'Tillförd energi'!$B$1:$AQ$1,0),FALSE)</f>
        <v>4</v>
      </c>
      <c r="AC56">
        <f>VLOOKUP($B56,'Tillförd energi'!$B$1:$AS$566,MATCH(AC$1,'Tillförd energi'!$B$1:$AQ$1,0),FALSE)</f>
        <v>21.734000000000002</v>
      </c>
      <c r="AD56">
        <f>VLOOKUP($B56,'Tillförd energi'!$B$1:$AS$566,MATCH(AD$1,'Tillförd energi'!$B$1:$AQ$1,0),FALSE)</f>
        <v>103.5</v>
      </c>
      <c r="AE56">
        <f>VLOOKUP($B56,'Tillförd energi'!$B$1:$AS$566,MATCH(AE$1,'Tillförd energi'!$B$1:$AQ$1,0),FALSE)</f>
        <v>0</v>
      </c>
      <c r="AF56">
        <f>VLOOKUP($B56,'Tillförd energi'!$B$1:$AS$566,MATCH(AF$1,'Tillförd energi'!$B$1:$AQ$1,0),FALSE)</f>
        <v>29.033999999999999</v>
      </c>
      <c r="AG56">
        <f>IFERROR(VLOOKUP(B56,Miljö!$B$1:$S$476,9,FALSE)/1,0)</f>
        <v>0</v>
      </c>
      <c r="AI56">
        <f t="shared" si="0"/>
        <v>1857.0170000000001</v>
      </c>
      <c r="AJ56">
        <f t="shared" si="1"/>
        <v>1857.0170000000001</v>
      </c>
      <c r="AK56">
        <f>IF(ISERROR(1/VLOOKUP($B56,Leveranser!$B$1:$S$500,MATCH("såld värme (gwh)",Leveranser!$B$1:$S$1,0),FALSE)),"",VLOOKUP($B56,Leveranser!$B$1:$S$500,MATCH("såld värme (gwh)",Leveranser!$B$1:$S$1,0),FALSE))</f>
        <v>1940</v>
      </c>
      <c r="AL56" s="22">
        <f>VLOOKUP($B56,Leveranser!$B$1:$Y$500,MATCH("Totalt såld fjärrvärme till andra fjärrvärmeföretag",Leveranser!$B$1:$AA$1,0),FALSE)</f>
        <v>0</v>
      </c>
      <c r="AM56" s="22">
        <f>IF(ISERROR(1/VLOOKUP($B56,Miljö!$B$1:$S$500,MATCH("Såld mängd produktionsspecifik fjärrvärme (GWh)",Miljö!$B$1:$R$1,0),FALSE)),0,VLOOKUP($B56,Miljö!$B$1:$S$500,MATCH("Såld mängd produktionsspecifik fjärrvärme (GWh)",Miljö!$B$1:$R$1,0),FALSE))</f>
        <v>0</v>
      </c>
      <c r="AN56" s="23">
        <f t="shared" si="2"/>
        <v>1.0446861821943472</v>
      </c>
      <c r="AP56" t="str">
        <f>VLOOKUP($B56,'Miljövärden urval för publ'!$B$1:$H$450,7,FALSE)</f>
        <v>Ja</v>
      </c>
      <c r="AQ56" t="str">
        <f>VLOOKUP($B56,'Miljövärden urval för publ'!$B$1:$H$450,6,FALSE)</f>
        <v>Nej</v>
      </c>
      <c r="AU56">
        <f t="shared" si="3"/>
        <v>31.033999999999999</v>
      </c>
      <c r="AV56">
        <f t="shared" si="4"/>
        <v>0</v>
      </c>
      <c r="AW56">
        <f t="shared" si="5"/>
        <v>0</v>
      </c>
      <c r="AX56">
        <f t="shared" si="6"/>
        <v>0</v>
      </c>
      <c r="AZ56">
        <f t="shared" si="7"/>
        <v>4</v>
      </c>
      <c r="BA56">
        <f t="shared" si="8"/>
        <v>0</v>
      </c>
      <c r="BC56">
        <f t="shared" si="9"/>
        <v>0</v>
      </c>
    </row>
    <row r="57" spans="1:55" ht="15" customHeight="1" x14ac:dyDescent="0.25">
      <c r="A57" t="s">
        <v>76</v>
      </c>
      <c r="B57" t="s">
        <v>87</v>
      </c>
      <c r="C57">
        <f>VLOOKUP($B57,'Tillförd energi'!$B$1:$AS$566,MATCH(C$1,'Tillförd energi'!$B$1:$AQ$1,0),FALSE)</f>
        <v>0</v>
      </c>
      <c r="D57">
        <f>VLOOKUP($B57,'Tillförd energi'!$B$1:$AS$566,MATCH(D$1,'Tillförd energi'!$B$1:$AQ$1,0),FALSE)</f>
        <v>2.7160000000000002</v>
      </c>
      <c r="E57">
        <f>VLOOKUP($B57,'Tillförd energi'!$B$1:$AS$566,MATCH(E$1,'Tillförd energi'!$B$1:$AQ$1,0),FALSE)</f>
        <v>0</v>
      </c>
      <c r="F57">
        <f>VLOOKUP($B57,'Tillförd energi'!$B$1:$AS$566,MATCH(F$1,'Tillförd energi'!$B$1:$AQ$1,0),FALSE)</f>
        <v>0</v>
      </c>
      <c r="G57">
        <f>VLOOKUP($B57,'Tillförd energi'!$B$1:$AS$566,MATCH(G$1,'Tillförd energi'!$B$1:$AQ$1,0),FALSE)</f>
        <v>0</v>
      </c>
      <c r="H57">
        <f>VLOOKUP($B57,'Tillförd energi'!$B$1:$AS$566,MATCH(H$1,'Tillförd energi'!$B$1:$AQ$1,0),FALSE)</f>
        <v>0</v>
      </c>
      <c r="I57">
        <f>VLOOKUP($B57,'Tillförd energi'!$B$1:$AS$566,MATCH(I$1,'Tillförd energi'!$B$1:$AQ$1,0),FALSE)</f>
        <v>61.497999999999998</v>
      </c>
      <c r="J57">
        <f>VLOOKUP($B57,'Tillförd energi'!$B$1:$AS$566,MATCH(J$1,'Tillförd energi'!$B$1:$AQ$1,0),FALSE)</f>
        <v>0</v>
      </c>
      <c r="K57">
        <v>0</v>
      </c>
      <c r="L57">
        <f>VLOOKUP($B57,'Tillförd energi'!$B$1:$AS$566,MATCH(L$1,'Tillförd energi'!$B$1:$AQ$1,0),FALSE)</f>
        <v>2.2850000000000001</v>
      </c>
      <c r="M57">
        <f>VLOOKUP($B57,'Tillförd energi'!$B$1:$AS$566,MATCH(M$1,'Tillförd energi'!$B$1:$AQ$1,0),FALSE)</f>
        <v>16.126999999999999</v>
      </c>
      <c r="N57">
        <f>VLOOKUP($B57,'Tillförd energi'!$B$1:$AS$566,MATCH(N$1,'Tillförd energi'!$B$1:$AQ$1,0),FALSE)</f>
        <v>2.5139999999999998</v>
      </c>
      <c r="O57">
        <f>VLOOKUP($B57,'Tillförd energi'!$B$1:$AS$566,MATCH(O$1,'Tillförd energi'!$B$1:$AQ$1,0),FALSE)</f>
        <v>5.4909999999999997</v>
      </c>
      <c r="P57">
        <f>VLOOKUP($B57,'Tillförd energi'!$B$1:$AS$566,MATCH(P$1,'Tillförd energi'!$B$1:$AQ$1,0),FALSE)</f>
        <v>11.714</v>
      </c>
      <c r="Q57">
        <f>VLOOKUP($B57,'Tillförd energi'!$B$1:$AS$566,MATCH(Q$1,'Tillförd energi'!$B$1:$AQ$1,0),FALSE)</f>
        <v>21.319500000000001</v>
      </c>
      <c r="R57">
        <f>VLOOKUP($B57,'Tillförd energi'!$B$1:$AS$566,MATCH(R$1,'Tillförd energi'!$B$1:$AQ$1,0),FALSE)</f>
        <v>0</v>
      </c>
      <c r="S57">
        <f>VLOOKUP($B57,'Tillförd energi'!$B$1:$AS$566,MATCH(S$1,'Tillförd energi'!$B$1:$AQ$1,0),FALSE)</f>
        <v>0</v>
      </c>
      <c r="T57">
        <f>VLOOKUP($B57,'Tillförd energi'!$B$1:$AS$566,MATCH(T$1,'Tillförd energi'!$B$1:$AQ$1,0),FALSE)</f>
        <v>0</v>
      </c>
      <c r="U57">
        <f>VLOOKUP($B57,'Tillförd energi'!$B$1:$AS$566,MATCH(U$1,'Tillförd energi'!$B$1:$AQ$1,0),FALSE)</f>
        <v>0.55600000000000005</v>
      </c>
      <c r="V57">
        <f>VLOOKUP($B57,'Tillförd energi'!$B$1:$AS$566,MATCH(V$1,'Tillförd energi'!$B$1:$AQ$1,0),FALSE)</f>
        <v>0</v>
      </c>
      <c r="W57">
        <f>VLOOKUP($B57,'Tillförd energi'!$B$1:$AS$566,MATCH(W$1,'Tillförd energi'!$B$1:$AQ$1,0),FALSE)</f>
        <v>0</v>
      </c>
      <c r="X57">
        <f>VLOOKUP($B57,'Tillförd energi'!$B$1:$AS$566,MATCH(X$1,'Tillförd energi'!$B$1:$AQ$1,0),FALSE)</f>
        <v>0</v>
      </c>
      <c r="Y57">
        <f>VLOOKUP($B57,'Tillförd energi'!$B$1:$AS$566,MATCH(Y$1,'Tillförd energi'!$B$1:$AQ$1,0),FALSE)</f>
        <v>0</v>
      </c>
      <c r="Z57">
        <f>VLOOKUP($B57,'Tillförd energi'!$B$1:$AS$566,MATCH(Z$1,'Tillförd energi'!$B$1:$AQ$1,0),FALSE)</f>
        <v>0</v>
      </c>
      <c r="AA57">
        <f>VLOOKUP($B57,'Tillförd energi'!$B$1:$AS$566,MATCH(AA$1,'Tillförd energi'!$B$1:$AQ$1,0),FALSE)</f>
        <v>0</v>
      </c>
      <c r="AB57">
        <f>VLOOKUP($B57,'Tillförd energi'!$B$1:$AS$566,MATCH(AB$1,'Tillförd energi'!$B$1:$AQ$1,0),FALSE)</f>
        <v>0</v>
      </c>
      <c r="AC57">
        <f>VLOOKUP($B57,'Tillförd energi'!$B$1:$AS$566,MATCH(AC$1,'Tillförd energi'!$B$1:$AQ$1,0),FALSE)</f>
        <v>9.5210000000000008</v>
      </c>
      <c r="AD57">
        <f>VLOOKUP($B57,'Tillförd energi'!$B$1:$AS$566,MATCH(AD$1,'Tillförd energi'!$B$1:$AQ$1,0),FALSE)</f>
        <v>0</v>
      </c>
      <c r="AE57">
        <f>VLOOKUP($B57,'Tillförd energi'!$B$1:$AS$566,MATCH(AE$1,'Tillförd energi'!$B$1:$AQ$1,0),FALSE)</f>
        <v>0</v>
      </c>
      <c r="AF57">
        <f>VLOOKUP($B57,'Tillförd energi'!$B$1:$AS$566,MATCH(AF$1,'Tillförd energi'!$B$1:$AQ$1,0),FALSE)</f>
        <v>2.9739599999999999</v>
      </c>
      <c r="AG57">
        <f>IFERROR(VLOOKUP(B57,Miljö!$B$1:$S$476,9,FALSE)/1,0)</f>
        <v>0</v>
      </c>
      <c r="AI57">
        <f t="shared" si="0"/>
        <v>136.71545999999998</v>
      </c>
      <c r="AJ57">
        <f t="shared" si="1"/>
        <v>136.71545999999998</v>
      </c>
      <c r="AK57">
        <f>IF(ISERROR(1/VLOOKUP($B57,Leveranser!$B$1:$S$500,MATCH("såld värme (gwh)",Leveranser!$B$1:$S$1,0),FALSE)),"",VLOOKUP($B57,Leveranser!$B$1:$S$500,MATCH("såld värme (gwh)",Leveranser!$B$1:$S$1,0),FALSE))</f>
        <v>99.132000000000005</v>
      </c>
      <c r="AL57" s="22">
        <f>VLOOKUP($B57,Leveranser!$B$1:$Y$500,MATCH("Totalt såld fjärrvärme till andra fjärrvärmeföretag",Leveranser!$B$1:$AA$1,0),FALSE)</f>
        <v>0</v>
      </c>
      <c r="AM57" s="22">
        <f>IF(ISERROR(1/VLOOKUP($B57,Miljö!$B$1:$S$500,MATCH("Såld mängd produktionsspecifik fjärrvärme (GWh)",Miljö!$B$1:$R$1,0),FALSE)),0,VLOOKUP($B57,Miljö!$B$1:$S$500,MATCH("Såld mängd produktionsspecifik fjärrvärme (GWh)",Miljö!$B$1:$R$1,0),FALSE))</f>
        <v>0</v>
      </c>
      <c r="AN57" s="23">
        <f t="shared" si="2"/>
        <v>0.72509722016807765</v>
      </c>
      <c r="AP57" t="str">
        <f>VLOOKUP($B57,'Miljövärden urval för publ'!$B$1:$H$450,7,FALSE)</f>
        <v>Ja</v>
      </c>
      <c r="AQ57" t="str">
        <f>VLOOKUP($B57,'Miljövärden urval för publ'!$B$1:$H$450,6,FALSE)</f>
        <v>Nej</v>
      </c>
      <c r="AU57">
        <f t="shared" si="3"/>
        <v>2.9739599999999999</v>
      </c>
      <c r="AV57">
        <f t="shared" si="4"/>
        <v>0</v>
      </c>
      <c r="AW57">
        <f t="shared" si="5"/>
        <v>57.165499999999994</v>
      </c>
      <c r="AX57">
        <f t="shared" si="6"/>
        <v>0.55600000000000005</v>
      </c>
      <c r="AZ57">
        <f t="shared" si="7"/>
        <v>0</v>
      </c>
      <c r="BA57">
        <f t="shared" si="8"/>
        <v>0</v>
      </c>
      <c r="BC57">
        <f t="shared" si="9"/>
        <v>60.006500000000003</v>
      </c>
    </row>
    <row r="58" spans="1:55" ht="15" customHeight="1" x14ac:dyDescent="0.25">
      <c r="A58" t="s">
        <v>76</v>
      </c>
      <c r="B58" t="s">
        <v>88</v>
      </c>
      <c r="C58">
        <f>VLOOKUP($B58,'Tillförd energi'!$B$1:$AS$566,MATCH(C$1,'Tillförd energi'!$B$1:$AQ$1,0),FALSE)</f>
        <v>0</v>
      </c>
      <c r="D58">
        <f>VLOOKUP($B58,'Tillförd energi'!$B$1:$AS$566,MATCH(D$1,'Tillförd energi'!$B$1:$AQ$1,0),FALSE)</f>
        <v>0</v>
      </c>
      <c r="E58">
        <f>VLOOKUP($B58,'Tillförd energi'!$B$1:$AS$566,MATCH(E$1,'Tillförd energi'!$B$1:$AQ$1,0),FALSE)</f>
        <v>0</v>
      </c>
      <c r="F58">
        <f>VLOOKUP($B58,'Tillförd energi'!$B$1:$AS$566,MATCH(F$1,'Tillförd energi'!$B$1:$AQ$1,0),FALSE)</f>
        <v>0</v>
      </c>
      <c r="G58">
        <f>VLOOKUP($B58,'Tillförd energi'!$B$1:$AS$566,MATCH(G$1,'Tillförd energi'!$B$1:$AQ$1,0),FALSE)</f>
        <v>0</v>
      </c>
      <c r="H58">
        <f>VLOOKUP($B58,'Tillförd energi'!$B$1:$AS$566,MATCH(H$1,'Tillförd energi'!$B$1:$AQ$1,0),FALSE)</f>
        <v>0</v>
      </c>
      <c r="I58">
        <f>VLOOKUP($B58,'Tillförd energi'!$B$1:$AS$566,MATCH(I$1,'Tillförd energi'!$B$1:$AQ$1,0),FALSE)</f>
        <v>0</v>
      </c>
      <c r="J58">
        <f>VLOOKUP($B58,'Tillförd energi'!$B$1:$AS$566,MATCH(J$1,'Tillförd energi'!$B$1:$AQ$1,0),FALSE)</f>
        <v>0</v>
      </c>
      <c r="K58">
        <v>0</v>
      </c>
      <c r="L58">
        <f>VLOOKUP($B58,'Tillförd energi'!$B$1:$AS$566,MATCH(L$1,'Tillförd energi'!$B$1:$AQ$1,0),FALSE)</f>
        <v>0</v>
      </c>
      <c r="M58">
        <f>VLOOKUP($B58,'Tillförd energi'!$B$1:$AS$566,MATCH(M$1,'Tillförd energi'!$B$1:$AQ$1,0),FALSE)</f>
        <v>0</v>
      </c>
      <c r="N58">
        <f>VLOOKUP($B58,'Tillförd energi'!$B$1:$AS$566,MATCH(N$1,'Tillförd energi'!$B$1:$AQ$1,0),FALSE)</f>
        <v>0</v>
      </c>
      <c r="O58">
        <f>VLOOKUP($B58,'Tillförd energi'!$B$1:$AS$566,MATCH(O$1,'Tillförd energi'!$B$1:$AQ$1,0),FALSE)</f>
        <v>0</v>
      </c>
      <c r="P58">
        <f>VLOOKUP($B58,'Tillförd energi'!$B$1:$AS$566,MATCH(P$1,'Tillförd energi'!$B$1:$AQ$1,0),FALSE)</f>
        <v>0</v>
      </c>
      <c r="Q58">
        <f>VLOOKUP($B58,'Tillförd energi'!$B$1:$AS$566,MATCH(Q$1,'Tillförd energi'!$B$1:$AQ$1,0),FALSE)</f>
        <v>0</v>
      </c>
      <c r="R58">
        <f>VLOOKUP($B58,'Tillförd energi'!$B$1:$AS$566,MATCH(R$1,'Tillförd energi'!$B$1:$AQ$1,0),FALSE)</f>
        <v>0</v>
      </c>
      <c r="S58">
        <f>VLOOKUP($B58,'Tillförd energi'!$B$1:$AS$566,MATCH(S$1,'Tillförd energi'!$B$1:$AQ$1,0),FALSE)</f>
        <v>0</v>
      </c>
      <c r="T58">
        <f>VLOOKUP($B58,'Tillförd energi'!$B$1:$AS$566,MATCH(T$1,'Tillförd energi'!$B$1:$AQ$1,0),FALSE)</f>
        <v>0</v>
      </c>
      <c r="U58">
        <f>VLOOKUP($B58,'Tillförd energi'!$B$1:$AS$566,MATCH(U$1,'Tillförd energi'!$B$1:$AQ$1,0),FALSE)</f>
        <v>0</v>
      </c>
      <c r="V58">
        <f>VLOOKUP($B58,'Tillförd energi'!$B$1:$AS$566,MATCH(V$1,'Tillförd energi'!$B$1:$AQ$1,0),FALSE)</f>
        <v>0</v>
      </c>
      <c r="W58">
        <f>VLOOKUP($B58,'Tillförd energi'!$B$1:$AS$566,MATCH(W$1,'Tillförd energi'!$B$1:$AQ$1,0),FALSE)</f>
        <v>0</v>
      </c>
      <c r="X58">
        <f>VLOOKUP($B58,'Tillförd energi'!$B$1:$AS$566,MATCH(X$1,'Tillförd energi'!$B$1:$AQ$1,0),FALSE)</f>
        <v>0</v>
      </c>
      <c r="Y58">
        <f>VLOOKUP($B58,'Tillförd energi'!$B$1:$AS$566,MATCH(Y$1,'Tillförd energi'!$B$1:$AQ$1,0),FALSE)</f>
        <v>0</v>
      </c>
      <c r="Z58">
        <f>VLOOKUP($B58,'Tillförd energi'!$B$1:$AS$566,MATCH(Z$1,'Tillförd energi'!$B$1:$AQ$1,0),FALSE)</f>
        <v>0</v>
      </c>
      <c r="AA58">
        <f>VLOOKUP($B58,'Tillförd energi'!$B$1:$AS$566,MATCH(AA$1,'Tillförd energi'!$B$1:$AQ$1,0),FALSE)</f>
        <v>0</v>
      </c>
      <c r="AB58">
        <f>VLOOKUP($B58,'Tillförd energi'!$B$1:$AS$566,MATCH(AB$1,'Tillförd energi'!$B$1:$AQ$1,0),FALSE)</f>
        <v>0</v>
      </c>
      <c r="AC58">
        <f>VLOOKUP($B58,'Tillförd energi'!$B$1:$AS$566,MATCH(AC$1,'Tillförd energi'!$B$1:$AQ$1,0),FALSE)</f>
        <v>0</v>
      </c>
      <c r="AD58">
        <f>VLOOKUP($B58,'Tillförd energi'!$B$1:$AS$566,MATCH(AD$1,'Tillförd energi'!$B$1:$AQ$1,0),FALSE)</f>
        <v>0</v>
      </c>
      <c r="AE58">
        <f>VLOOKUP($B58,'Tillförd energi'!$B$1:$AS$566,MATCH(AE$1,'Tillförd energi'!$B$1:$AQ$1,0),FALSE)</f>
        <v>0</v>
      </c>
      <c r="AF58">
        <f>VLOOKUP($B58,'Tillförd energi'!$B$1:$AS$566,MATCH(AF$1,'Tillförd energi'!$B$1:$AQ$1,0),FALSE)</f>
        <v>0</v>
      </c>
      <c r="AG58">
        <f>IFERROR(VLOOKUP(B58,Miljö!$B$1:$S$476,9,FALSE)/1,0)</f>
        <v>0</v>
      </c>
      <c r="AI58">
        <f t="shared" si="0"/>
        <v>0</v>
      </c>
      <c r="AJ58">
        <f t="shared" si="1"/>
        <v>0</v>
      </c>
      <c r="AK58" t="str">
        <f>IF(ISERROR(1/VLOOKUP($B58,Leveranser!$B$1:$S$500,MATCH("såld värme (gwh)",Leveranser!$B$1:$S$1,0),FALSE)),"",VLOOKUP($B58,Leveranser!$B$1:$S$500,MATCH("såld värme (gwh)",Leveranser!$B$1:$S$1,0),FALSE))</f>
        <v/>
      </c>
      <c r="AL58" s="22">
        <f>VLOOKUP($B58,Leveranser!$B$1:$Y$500,MATCH("Totalt såld fjärrvärme till andra fjärrvärmeföretag",Leveranser!$B$1:$AA$1,0),FALSE)</f>
        <v>0</v>
      </c>
      <c r="AM58" s="22">
        <f>IF(ISERROR(1/VLOOKUP($B58,Miljö!$B$1:$S$500,MATCH("Såld mängd produktionsspecifik fjärrvärme (GWh)",Miljö!$B$1:$R$1,0),FALSE)),0,VLOOKUP($B58,Miljö!$B$1:$S$500,MATCH("Såld mängd produktionsspecifik fjärrvärme (GWh)",Miljö!$B$1:$R$1,0),FALSE))</f>
        <v>0</v>
      </c>
      <c r="AN58" s="23" t="str">
        <f t="shared" si="2"/>
        <v/>
      </c>
      <c r="AP58" t="str">
        <f>VLOOKUP($B58,'Miljövärden urval för publ'!$B$1:$H$450,7,FALSE)</f>
        <v>Nej</v>
      </c>
      <c r="AQ58" t="str">
        <f>VLOOKUP($B58,'Miljövärden urval för publ'!$B$1:$H$450,6,FALSE)</f>
        <v>Nej</v>
      </c>
      <c r="AU58">
        <f t="shared" si="3"/>
        <v>0</v>
      </c>
      <c r="AV58">
        <f t="shared" si="4"/>
        <v>0</v>
      </c>
      <c r="AW58">
        <f t="shared" si="5"/>
        <v>0</v>
      </c>
      <c r="AX58">
        <f t="shared" si="6"/>
        <v>0</v>
      </c>
      <c r="AZ58">
        <f t="shared" si="7"/>
        <v>0</v>
      </c>
      <c r="BA58">
        <f t="shared" si="8"/>
        <v>0</v>
      </c>
      <c r="BC58">
        <f t="shared" si="9"/>
        <v>0</v>
      </c>
    </row>
    <row r="59" spans="1:55" ht="15" customHeight="1" x14ac:dyDescent="0.25">
      <c r="A59" t="s">
        <v>76</v>
      </c>
      <c r="B59" t="s">
        <v>89</v>
      </c>
      <c r="C59">
        <f>VLOOKUP($B59,'Tillförd energi'!$B$1:$AS$566,MATCH(C$1,'Tillförd energi'!$B$1:$AQ$1,0),FALSE)</f>
        <v>41.867899999999999</v>
      </c>
      <c r="D59">
        <f>VLOOKUP($B59,'Tillförd energi'!$B$1:$AS$566,MATCH(D$1,'Tillförd energi'!$B$1:$AQ$1,0),FALSE)</f>
        <v>11.94</v>
      </c>
      <c r="E59">
        <f>VLOOKUP($B59,'Tillförd energi'!$B$1:$AS$566,MATCH(E$1,'Tillförd energi'!$B$1:$AQ$1,0),FALSE)</f>
        <v>0</v>
      </c>
      <c r="F59">
        <f>VLOOKUP($B59,'Tillförd energi'!$B$1:$AS$566,MATCH(F$1,'Tillförd energi'!$B$1:$AQ$1,0),FALSE)</f>
        <v>10.8</v>
      </c>
      <c r="G59">
        <f>VLOOKUP($B59,'Tillförd energi'!$B$1:$AS$566,MATCH(G$1,'Tillförd energi'!$B$1:$AQ$1,0),FALSE)</f>
        <v>0</v>
      </c>
      <c r="H59">
        <f>VLOOKUP($B59,'Tillförd energi'!$B$1:$AS$566,MATCH(H$1,'Tillförd energi'!$B$1:$AQ$1,0),FALSE)</f>
        <v>0</v>
      </c>
      <c r="I59">
        <f>VLOOKUP($B59,'Tillförd energi'!$B$1:$AS$566,MATCH(I$1,'Tillförd energi'!$B$1:$AQ$1,0),FALSE)</f>
        <v>682.21600000000001</v>
      </c>
      <c r="J59">
        <f>VLOOKUP($B59,'Tillförd energi'!$B$1:$AS$566,MATCH(J$1,'Tillförd energi'!$B$1:$AQ$1,0),FALSE)</f>
        <v>0</v>
      </c>
      <c r="K59">
        <v>0</v>
      </c>
      <c r="L59">
        <f>VLOOKUP($B59,'Tillförd energi'!$B$1:$AS$566,MATCH(L$1,'Tillförd energi'!$B$1:$AQ$1,0),FALSE)</f>
        <v>49.454099999999997</v>
      </c>
      <c r="M59">
        <f>VLOOKUP($B59,'Tillförd energi'!$B$1:$AS$566,MATCH(M$1,'Tillförd energi'!$B$1:$AQ$1,0),FALSE)</f>
        <v>0</v>
      </c>
      <c r="N59">
        <f>VLOOKUP($B59,'Tillförd energi'!$B$1:$AS$566,MATCH(N$1,'Tillförd energi'!$B$1:$AQ$1,0),FALSE)</f>
        <v>79.715500000000006</v>
      </c>
      <c r="O59">
        <f>VLOOKUP($B59,'Tillförd energi'!$B$1:$AS$566,MATCH(O$1,'Tillförd energi'!$B$1:$AQ$1,0),FALSE)</f>
        <v>0</v>
      </c>
      <c r="P59">
        <f>VLOOKUP($B59,'Tillförd energi'!$B$1:$AS$566,MATCH(P$1,'Tillförd energi'!$B$1:$AQ$1,0),FALSE)</f>
        <v>0</v>
      </c>
      <c r="Q59">
        <f>VLOOKUP($B59,'Tillförd energi'!$B$1:$AS$566,MATCH(Q$1,'Tillförd energi'!$B$1:$AQ$1,0),FALSE)</f>
        <v>0</v>
      </c>
      <c r="R59">
        <f>VLOOKUP($B59,'Tillförd energi'!$B$1:$AS$566,MATCH(R$1,'Tillförd energi'!$B$1:$AQ$1,0),FALSE)</f>
        <v>0</v>
      </c>
      <c r="S59">
        <f>VLOOKUP($B59,'Tillförd energi'!$B$1:$AS$566,MATCH(S$1,'Tillförd energi'!$B$1:$AQ$1,0),FALSE)</f>
        <v>0</v>
      </c>
      <c r="T59">
        <f>VLOOKUP($B59,'Tillförd energi'!$B$1:$AS$566,MATCH(T$1,'Tillförd energi'!$B$1:$AQ$1,0),FALSE)</f>
        <v>0</v>
      </c>
      <c r="U59">
        <f>VLOOKUP($B59,'Tillförd energi'!$B$1:$AS$566,MATCH(U$1,'Tillförd energi'!$B$1:$AQ$1,0),FALSE)</f>
        <v>0</v>
      </c>
      <c r="V59">
        <f>VLOOKUP($B59,'Tillförd energi'!$B$1:$AS$566,MATCH(V$1,'Tillförd energi'!$B$1:$AQ$1,0),FALSE)</f>
        <v>0</v>
      </c>
      <c r="W59">
        <f>VLOOKUP($B59,'Tillförd energi'!$B$1:$AS$566,MATCH(W$1,'Tillförd energi'!$B$1:$AQ$1,0),FALSE)</f>
        <v>0</v>
      </c>
      <c r="X59">
        <f>VLOOKUP($B59,'Tillförd energi'!$B$1:$AS$566,MATCH(X$1,'Tillförd energi'!$B$1:$AQ$1,0),FALSE)</f>
        <v>0</v>
      </c>
      <c r="Y59">
        <f>VLOOKUP($B59,'Tillförd energi'!$B$1:$AS$566,MATCH(Y$1,'Tillförd energi'!$B$1:$AQ$1,0),FALSE)</f>
        <v>0</v>
      </c>
      <c r="Z59">
        <f>VLOOKUP($B59,'Tillförd energi'!$B$1:$AS$566,MATCH(Z$1,'Tillförd energi'!$B$1:$AQ$1,0),FALSE)</f>
        <v>0</v>
      </c>
      <c r="AA59">
        <f>VLOOKUP($B59,'Tillförd energi'!$B$1:$AS$566,MATCH(AA$1,'Tillförd energi'!$B$1:$AQ$1,0),FALSE)</f>
        <v>0</v>
      </c>
      <c r="AB59">
        <f>VLOOKUP($B59,'Tillförd energi'!$B$1:$AS$566,MATCH(AB$1,'Tillförd energi'!$B$1:$AQ$1,0),FALSE)</f>
        <v>0</v>
      </c>
      <c r="AC59">
        <f>VLOOKUP($B59,'Tillförd energi'!$B$1:$AS$566,MATCH(AC$1,'Tillförd energi'!$B$1:$AQ$1,0),FALSE)</f>
        <v>55.1</v>
      </c>
      <c r="AD59">
        <f>VLOOKUP($B59,'Tillförd energi'!$B$1:$AS$566,MATCH(AD$1,'Tillförd energi'!$B$1:$AQ$1,0),FALSE)</f>
        <v>0</v>
      </c>
      <c r="AE59">
        <f>VLOOKUP($B59,'Tillförd energi'!$B$1:$AS$566,MATCH(AE$1,'Tillförd energi'!$B$1:$AQ$1,0),FALSE)</f>
        <v>0</v>
      </c>
      <c r="AF59">
        <f>VLOOKUP($B59,'Tillförd energi'!$B$1:$AS$566,MATCH(AF$1,'Tillförd energi'!$B$1:$AQ$1,0),FALSE)</f>
        <v>70.8</v>
      </c>
      <c r="AG59">
        <f>IFERROR(VLOOKUP(B59,Miljö!$B$1:$S$476,9,FALSE)/1,0)</f>
        <v>0</v>
      </c>
      <c r="AI59">
        <f t="shared" si="0"/>
        <v>1001.8935</v>
      </c>
      <c r="AJ59">
        <f t="shared" si="1"/>
        <v>1001.8935</v>
      </c>
      <c r="AK59">
        <f>IF(ISERROR(1/VLOOKUP($B59,Leveranser!$B$1:$S$500,MATCH("såld värme (gwh)",Leveranser!$B$1:$S$1,0),FALSE)),"",VLOOKUP($B59,Leveranser!$B$1:$S$500,MATCH("såld värme (gwh)",Leveranser!$B$1:$S$1,0),FALSE))</f>
        <v>870.2</v>
      </c>
      <c r="AL59" s="22">
        <f>VLOOKUP($B59,Leveranser!$B$1:$Y$500,MATCH("Totalt såld fjärrvärme till andra fjärrvärmeföretag",Leveranser!$B$1:$AA$1,0),FALSE)</f>
        <v>0</v>
      </c>
      <c r="AM59" s="22">
        <f>IF(ISERROR(1/VLOOKUP($B59,Miljö!$B$1:$S$500,MATCH("Såld mängd produktionsspecifik fjärrvärme (GWh)",Miljö!$B$1:$R$1,0),FALSE)),0,VLOOKUP($B59,Miljö!$B$1:$S$500,MATCH("Såld mängd produktionsspecifik fjärrvärme (GWh)",Miljö!$B$1:$R$1,0),FALSE))</f>
        <v>0</v>
      </c>
      <c r="AN59" s="23">
        <f t="shared" si="2"/>
        <v>0.86855539036833762</v>
      </c>
      <c r="AP59" t="str">
        <f>VLOOKUP($B59,'Miljövärden urval för publ'!$B$1:$H$450,7,FALSE)</f>
        <v>Ja</v>
      </c>
      <c r="AQ59" t="str">
        <f>VLOOKUP($B59,'Miljövärden urval för publ'!$B$1:$H$450,6,FALSE)</f>
        <v>Nej</v>
      </c>
      <c r="AU59">
        <f t="shared" si="3"/>
        <v>70.8</v>
      </c>
      <c r="AV59">
        <f t="shared" si="4"/>
        <v>0</v>
      </c>
      <c r="AW59">
        <f t="shared" si="5"/>
        <v>79.715500000000006</v>
      </c>
      <c r="AX59">
        <f t="shared" si="6"/>
        <v>0</v>
      </c>
      <c r="AZ59">
        <f t="shared" si="7"/>
        <v>0</v>
      </c>
      <c r="BA59">
        <f t="shared" si="8"/>
        <v>0</v>
      </c>
      <c r="BC59">
        <f t="shared" si="9"/>
        <v>129.1696</v>
      </c>
    </row>
    <row r="60" spans="1:55" ht="15" customHeight="1" x14ac:dyDescent="0.25">
      <c r="A60" t="s">
        <v>76</v>
      </c>
      <c r="B60" t="s">
        <v>90</v>
      </c>
      <c r="C60">
        <f>VLOOKUP($B60,'Tillförd energi'!$B$1:$AS$566,MATCH(C$1,'Tillförd energi'!$B$1:$AQ$1,0),FALSE)</f>
        <v>0</v>
      </c>
      <c r="D60">
        <f>VLOOKUP($B60,'Tillförd energi'!$B$1:$AS$566,MATCH(D$1,'Tillförd energi'!$B$1:$AQ$1,0),FALSE)</f>
        <v>7.0999999999999994E-2</v>
      </c>
      <c r="E60">
        <f>VLOOKUP($B60,'Tillförd energi'!$B$1:$AS$566,MATCH(E$1,'Tillförd energi'!$B$1:$AQ$1,0),FALSE)</f>
        <v>0</v>
      </c>
      <c r="F60">
        <f>VLOOKUP($B60,'Tillförd energi'!$B$1:$AS$566,MATCH(F$1,'Tillförd energi'!$B$1:$AQ$1,0),FALSE)</f>
        <v>0</v>
      </c>
      <c r="G60">
        <f>VLOOKUP($B60,'Tillförd energi'!$B$1:$AS$566,MATCH(G$1,'Tillförd energi'!$B$1:$AQ$1,0),FALSE)</f>
        <v>0</v>
      </c>
      <c r="H60">
        <f>VLOOKUP($B60,'Tillförd energi'!$B$1:$AS$566,MATCH(H$1,'Tillförd energi'!$B$1:$AQ$1,0),FALSE)</f>
        <v>0</v>
      </c>
      <c r="I60">
        <f>VLOOKUP($B60,'Tillförd energi'!$B$1:$AS$566,MATCH(I$1,'Tillförd energi'!$B$1:$AQ$1,0),FALSE)</f>
        <v>0</v>
      </c>
      <c r="J60">
        <f>VLOOKUP($B60,'Tillförd energi'!$B$1:$AS$566,MATCH(J$1,'Tillförd energi'!$B$1:$AQ$1,0),FALSE)</f>
        <v>0</v>
      </c>
      <c r="K60">
        <v>0</v>
      </c>
      <c r="L60">
        <f>VLOOKUP($B60,'Tillförd energi'!$B$1:$AS$566,MATCH(L$1,'Tillförd energi'!$B$1:$AQ$1,0),FALSE)</f>
        <v>0</v>
      </c>
      <c r="M60">
        <f>VLOOKUP($B60,'Tillförd energi'!$B$1:$AS$566,MATCH(M$1,'Tillförd energi'!$B$1:$AQ$1,0),FALSE)</f>
        <v>5.77</v>
      </c>
      <c r="N60">
        <f>VLOOKUP($B60,'Tillförd energi'!$B$1:$AS$566,MATCH(N$1,'Tillförd energi'!$B$1:$AQ$1,0),FALSE)</f>
        <v>4.97</v>
      </c>
      <c r="O60">
        <f>VLOOKUP($B60,'Tillförd energi'!$B$1:$AS$566,MATCH(O$1,'Tillförd energi'!$B$1:$AQ$1,0),FALSE)</f>
        <v>0</v>
      </c>
      <c r="P60">
        <f>VLOOKUP($B60,'Tillförd energi'!$B$1:$AS$566,MATCH(P$1,'Tillförd energi'!$B$1:$AQ$1,0),FALSE)</f>
        <v>5.2</v>
      </c>
      <c r="Q60">
        <f>VLOOKUP($B60,'Tillförd energi'!$B$1:$AS$566,MATCH(Q$1,'Tillförd energi'!$B$1:$AQ$1,0),FALSE)</f>
        <v>0</v>
      </c>
      <c r="R60">
        <f>VLOOKUP($B60,'Tillförd energi'!$B$1:$AS$566,MATCH(R$1,'Tillförd energi'!$B$1:$AQ$1,0),FALSE)</f>
        <v>0</v>
      </c>
      <c r="S60">
        <f>VLOOKUP($B60,'Tillförd energi'!$B$1:$AS$566,MATCH(S$1,'Tillförd energi'!$B$1:$AQ$1,0),FALSE)</f>
        <v>0</v>
      </c>
      <c r="T60">
        <f>VLOOKUP($B60,'Tillförd energi'!$B$1:$AS$566,MATCH(T$1,'Tillförd energi'!$B$1:$AQ$1,0),FALSE)</f>
        <v>0</v>
      </c>
      <c r="U60">
        <f>VLOOKUP($B60,'Tillförd energi'!$B$1:$AS$566,MATCH(U$1,'Tillförd energi'!$B$1:$AQ$1,0),FALSE)</f>
        <v>8.3879999999999999</v>
      </c>
      <c r="V60">
        <f>VLOOKUP($B60,'Tillförd energi'!$B$1:$AS$566,MATCH(V$1,'Tillförd energi'!$B$1:$AQ$1,0),FALSE)</f>
        <v>0</v>
      </c>
      <c r="W60">
        <f>VLOOKUP($B60,'Tillförd energi'!$B$1:$AS$566,MATCH(W$1,'Tillförd energi'!$B$1:$AQ$1,0),FALSE)</f>
        <v>0</v>
      </c>
      <c r="X60">
        <f>VLOOKUP($B60,'Tillförd energi'!$B$1:$AS$566,MATCH(X$1,'Tillförd energi'!$B$1:$AQ$1,0),FALSE)</f>
        <v>0</v>
      </c>
      <c r="Y60">
        <f>VLOOKUP($B60,'Tillförd energi'!$B$1:$AS$566,MATCH(Y$1,'Tillförd energi'!$B$1:$AQ$1,0),FALSE)</f>
        <v>0</v>
      </c>
      <c r="Z60">
        <f>VLOOKUP($B60,'Tillförd energi'!$B$1:$AS$566,MATCH(Z$1,'Tillförd energi'!$B$1:$AQ$1,0),FALSE)</f>
        <v>0</v>
      </c>
      <c r="AA60">
        <f>VLOOKUP($B60,'Tillförd energi'!$B$1:$AS$566,MATCH(AA$1,'Tillförd energi'!$B$1:$AQ$1,0),FALSE)</f>
        <v>0</v>
      </c>
      <c r="AB60">
        <f>VLOOKUP($B60,'Tillförd energi'!$B$1:$AS$566,MATCH(AB$1,'Tillförd energi'!$B$1:$AQ$1,0),FALSE)</f>
        <v>0</v>
      </c>
      <c r="AC60">
        <f>VLOOKUP($B60,'Tillförd energi'!$B$1:$AS$566,MATCH(AC$1,'Tillförd energi'!$B$1:$AQ$1,0),FALSE)</f>
        <v>0</v>
      </c>
      <c r="AD60">
        <f>VLOOKUP($B60,'Tillförd energi'!$B$1:$AS$566,MATCH(AD$1,'Tillförd energi'!$B$1:$AQ$1,0),FALSE)</f>
        <v>0</v>
      </c>
      <c r="AE60">
        <f>VLOOKUP($B60,'Tillförd energi'!$B$1:$AS$566,MATCH(AE$1,'Tillförd energi'!$B$1:$AQ$1,0),FALSE)</f>
        <v>0</v>
      </c>
      <c r="AF60">
        <f>VLOOKUP($B60,'Tillförd energi'!$B$1:$AS$566,MATCH(AF$1,'Tillförd energi'!$B$1:$AQ$1,0),FALSE)</f>
        <v>0.66198000000000001</v>
      </c>
      <c r="AG60">
        <f>IFERROR(VLOOKUP(B60,Miljö!$B$1:$S$476,9,FALSE)/1,0)</f>
        <v>0</v>
      </c>
      <c r="AI60">
        <f t="shared" si="0"/>
        <v>25.060980000000001</v>
      </c>
      <c r="AJ60">
        <f t="shared" si="1"/>
        <v>25.060980000000001</v>
      </c>
      <c r="AK60">
        <f>IF(ISERROR(1/VLOOKUP($B60,Leveranser!$B$1:$S$500,MATCH("såld värme (gwh)",Leveranser!$B$1:$S$1,0),FALSE)),"",VLOOKUP($B60,Leveranser!$B$1:$S$500,MATCH("såld värme (gwh)",Leveranser!$B$1:$S$1,0),FALSE))</f>
        <v>22.065999999999999</v>
      </c>
      <c r="AL60" s="22">
        <f>VLOOKUP($B60,Leveranser!$B$1:$Y$500,MATCH("Totalt såld fjärrvärme till andra fjärrvärmeföretag",Leveranser!$B$1:$AA$1,0),FALSE)</f>
        <v>0</v>
      </c>
      <c r="AM60" s="22">
        <f>IF(ISERROR(1/VLOOKUP($B60,Miljö!$B$1:$S$500,MATCH("Såld mängd produktionsspecifik fjärrvärme (GWh)",Miljö!$B$1:$R$1,0),FALSE)),0,VLOOKUP($B60,Miljö!$B$1:$S$500,MATCH("Såld mängd produktionsspecifik fjärrvärme (GWh)",Miljö!$B$1:$R$1,0),FALSE))</f>
        <v>0</v>
      </c>
      <c r="AN60" s="23">
        <f t="shared" si="2"/>
        <v>0.88049230317409766</v>
      </c>
      <c r="AP60" t="str">
        <f>VLOOKUP($B60,'Miljövärden urval för publ'!$B$1:$H$450,7,FALSE)</f>
        <v>Ja</v>
      </c>
      <c r="AQ60" t="str">
        <f>VLOOKUP($B60,'Miljövärden urval för publ'!$B$1:$H$450,6,FALSE)</f>
        <v>Nej</v>
      </c>
      <c r="AU60">
        <f t="shared" si="3"/>
        <v>0.66198000000000001</v>
      </c>
      <c r="AV60">
        <f t="shared" si="4"/>
        <v>0</v>
      </c>
      <c r="AW60">
        <f t="shared" si="5"/>
        <v>15.939999999999998</v>
      </c>
      <c r="AX60">
        <f t="shared" si="6"/>
        <v>8.3879999999999999</v>
      </c>
      <c r="AZ60">
        <f t="shared" si="7"/>
        <v>0</v>
      </c>
      <c r="BA60">
        <f t="shared" si="8"/>
        <v>0</v>
      </c>
      <c r="BC60">
        <f t="shared" si="9"/>
        <v>24.327999999999996</v>
      </c>
    </row>
    <row r="61" spans="1:55" ht="15" customHeight="1" x14ac:dyDescent="0.25">
      <c r="A61" t="s">
        <v>76</v>
      </c>
      <c r="B61" t="s">
        <v>91</v>
      </c>
      <c r="C61">
        <f>VLOOKUP($B61,'Tillförd energi'!$B$1:$AS$566,MATCH(C$1,'Tillförd energi'!$B$1:$AQ$1,0),FALSE)</f>
        <v>0</v>
      </c>
      <c r="D61">
        <f>VLOOKUP($B61,'Tillförd energi'!$B$1:$AS$566,MATCH(D$1,'Tillförd energi'!$B$1:$AQ$1,0),FALSE)</f>
        <v>0.33200000000000002</v>
      </c>
      <c r="E61">
        <f>VLOOKUP($B61,'Tillförd energi'!$B$1:$AS$566,MATCH(E$1,'Tillförd energi'!$B$1:$AQ$1,0),FALSE)</f>
        <v>0</v>
      </c>
      <c r="F61">
        <f>VLOOKUP($B61,'Tillförd energi'!$B$1:$AS$566,MATCH(F$1,'Tillförd energi'!$B$1:$AQ$1,0),FALSE)</f>
        <v>0</v>
      </c>
      <c r="G61">
        <f>VLOOKUP($B61,'Tillförd energi'!$B$1:$AS$566,MATCH(G$1,'Tillförd energi'!$B$1:$AQ$1,0),FALSE)</f>
        <v>0</v>
      </c>
      <c r="H61">
        <f>VLOOKUP($B61,'Tillförd energi'!$B$1:$AS$566,MATCH(H$1,'Tillförd energi'!$B$1:$AQ$1,0),FALSE)</f>
        <v>0</v>
      </c>
      <c r="I61">
        <f>VLOOKUP($B61,'Tillförd energi'!$B$1:$AS$566,MATCH(I$1,'Tillförd energi'!$B$1:$AQ$1,0),FALSE)</f>
        <v>0</v>
      </c>
      <c r="J61">
        <f>VLOOKUP($B61,'Tillförd energi'!$B$1:$AS$566,MATCH(J$1,'Tillförd energi'!$B$1:$AQ$1,0),FALSE)</f>
        <v>0</v>
      </c>
      <c r="K61">
        <v>0</v>
      </c>
      <c r="L61">
        <f>VLOOKUP($B61,'Tillförd energi'!$B$1:$AS$566,MATCH(L$1,'Tillförd energi'!$B$1:$AQ$1,0),FALSE)</f>
        <v>0</v>
      </c>
      <c r="M61">
        <f>VLOOKUP($B61,'Tillförd energi'!$B$1:$AS$566,MATCH(M$1,'Tillförd energi'!$B$1:$AQ$1,0),FALSE)</f>
        <v>0</v>
      </c>
      <c r="N61">
        <f>VLOOKUP($B61,'Tillförd energi'!$B$1:$AS$566,MATCH(N$1,'Tillförd energi'!$B$1:$AQ$1,0),FALSE)</f>
        <v>0</v>
      </c>
      <c r="O61">
        <f>VLOOKUP($B61,'Tillförd energi'!$B$1:$AS$566,MATCH(O$1,'Tillförd energi'!$B$1:$AQ$1,0),FALSE)</f>
        <v>37.920999999999999</v>
      </c>
      <c r="P61">
        <f>VLOOKUP($B61,'Tillförd energi'!$B$1:$AS$566,MATCH(P$1,'Tillförd energi'!$B$1:$AQ$1,0),FALSE)</f>
        <v>23.021999999999998</v>
      </c>
      <c r="Q61">
        <f>VLOOKUP($B61,'Tillförd energi'!$B$1:$AS$566,MATCH(Q$1,'Tillförd energi'!$B$1:$AQ$1,0),FALSE)</f>
        <v>0</v>
      </c>
      <c r="R61">
        <f>VLOOKUP($B61,'Tillförd energi'!$B$1:$AS$566,MATCH(R$1,'Tillförd energi'!$B$1:$AQ$1,0),FALSE)</f>
        <v>3.7999999999999999E-2</v>
      </c>
      <c r="S61">
        <f>VLOOKUP($B61,'Tillförd energi'!$B$1:$AS$566,MATCH(S$1,'Tillförd energi'!$B$1:$AQ$1,0),FALSE)</f>
        <v>0</v>
      </c>
      <c r="T61">
        <f>VLOOKUP($B61,'Tillförd energi'!$B$1:$AS$566,MATCH(T$1,'Tillförd energi'!$B$1:$AQ$1,0),FALSE)</f>
        <v>0</v>
      </c>
      <c r="U61">
        <f>VLOOKUP($B61,'Tillförd energi'!$B$1:$AS$566,MATCH(U$1,'Tillförd energi'!$B$1:$AQ$1,0),FALSE)</f>
        <v>0</v>
      </c>
      <c r="V61">
        <f>VLOOKUP($B61,'Tillförd energi'!$B$1:$AS$566,MATCH(V$1,'Tillförd energi'!$B$1:$AQ$1,0),FALSE)</f>
        <v>0</v>
      </c>
      <c r="W61">
        <f>VLOOKUP($B61,'Tillförd energi'!$B$1:$AS$566,MATCH(W$1,'Tillförd energi'!$B$1:$AQ$1,0),FALSE)</f>
        <v>0</v>
      </c>
      <c r="X61">
        <f>VLOOKUP($B61,'Tillförd energi'!$B$1:$AS$566,MATCH(X$1,'Tillförd energi'!$B$1:$AQ$1,0),FALSE)</f>
        <v>0</v>
      </c>
      <c r="Y61">
        <f>VLOOKUP($B61,'Tillförd energi'!$B$1:$AS$566,MATCH(Y$1,'Tillförd energi'!$B$1:$AQ$1,0),FALSE)</f>
        <v>0</v>
      </c>
      <c r="Z61">
        <f>VLOOKUP($B61,'Tillförd energi'!$B$1:$AS$566,MATCH(Z$1,'Tillförd energi'!$B$1:$AQ$1,0),FALSE)</f>
        <v>0</v>
      </c>
      <c r="AA61">
        <f>VLOOKUP($B61,'Tillförd energi'!$B$1:$AS$566,MATCH(AA$1,'Tillförd energi'!$B$1:$AQ$1,0),FALSE)</f>
        <v>0</v>
      </c>
      <c r="AB61">
        <f>VLOOKUP($B61,'Tillförd energi'!$B$1:$AS$566,MATCH(AB$1,'Tillförd energi'!$B$1:$AQ$1,0),FALSE)</f>
        <v>0</v>
      </c>
      <c r="AC61">
        <f>VLOOKUP($B61,'Tillförd energi'!$B$1:$AS$566,MATCH(AC$1,'Tillförd energi'!$B$1:$AQ$1,0),FALSE)</f>
        <v>0</v>
      </c>
      <c r="AD61">
        <f>VLOOKUP($B61,'Tillförd energi'!$B$1:$AS$566,MATCH(AD$1,'Tillförd energi'!$B$1:$AQ$1,0),FALSE)</f>
        <v>0</v>
      </c>
      <c r="AE61">
        <f>VLOOKUP($B61,'Tillförd energi'!$B$1:$AS$566,MATCH(AE$1,'Tillförd energi'!$B$1:$AQ$1,0),FALSE)</f>
        <v>0</v>
      </c>
      <c r="AF61">
        <f>VLOOKUP($B61,'Tillförd energi'!$B$1:$AS$566,MATCH(AF$1,'Tillförd energi'!$B$1:$AQ$1,0),FALSE)</f>
        <v>1.6513199999999999</v>
      </c>
      <c r="AG61">
        <f>IFERROR(VLOOKUP(B61,Miljö!$B$1:$S$476,9,FALSE)/1,0)</f>
        <v>0</v>
      </c>
      <c r="AI61">
        <f t="shared" si="0"/>
        <v>62.964319999999994</v>
      </c>
      <c r="AJ61">
        <f t="shared" si="1"/>
        <v>62.964319999999994</v>
      </c>
      <c r="AK61">
        <f>IF(ISERROR(1/VLOOKUP($B61,Leveranser!$B$1:$S$500,MATCH("såld värme (gwh)",Leveranser!$B$1:$S$1,0),FALSE)),"",VLOOKUP($B61,Leveranser!$B$1:$S$500,MATCH("såld värme (gwh)",Leveranser!$B$1:$S$1,0),FALSE))</f>
        <v>55.043999999999997</v>
      </c>
      <c r="AL61" s="22">
        <f>VLOOKUP($B61,Leveranser!$B$1:$Y$500,MATCH("Totalt såld fjärrvärme till andra fjärrvärmeföretag",Leveranser!$B$1:$AA$1,0),FALSE)</f>
        <v>0</v>
      </c>
      <c r="AM61" s="22">
        <f>IF(ISERROR(1/VLOOKUP($B61,Miljö!$B$1:$S$500,MATCH("Såld mängd produktionsspecifik fjärrvärme (GWh)",Miljö!$B$1:$R$1,0),FALSE)),0,VLOOKUP($B61,Miljö!$B$1:$S$500,MATCH("Såld mängd produktionsspecifik fjärrvärme (GWh)",Miljö!$B$1:$R$1,0),FALSE))</f>
        <v>0</v>
      </c>
      <c r="AN61" s="23">
        <f t="shared" si="2"/>
        <v>0.87420939351048343</v>
      </c>
      <c r="AP61" t="str">
        <f>VLOOKUP($B61,'Miljövärden urval för publ'!$B$1:$H$450,7,FALSE)</f>
        <v>Ja</v>
      </c>
      <c r="AQ61" t="str">
        <f>VLOOKUP($B61,'Miljövärden urval för publ'!$B$1:$H$450,6,FALSE)</f>
        <v>Nej</v>
      </c>
      <c r="AU61">
        <f t="shared" si="3"/>
        <v>1.6513199999999999</v>
      </c>
      <c r="AV61">
        <f t="shared" si="4"/>
        <v>0</v>
      </c>
      <c r="AW61">
        <f t="shared" si="5"/>
        <v>60.942999999999998</v>
      </c>
      <c r="AX61">
        <f t="shared" si="6"/>
        <v>3.7999999999999999E-2</v>
      </c>
      <c r="AZ61">
        <f t="shared" si="7"/>
        <v>0</v>
      </c>
      <c r="BA61">
        <f t="shared" si="8"/>
        <v>0</v>
      </c>
      <c r="BC61">
        <f t="shared" si="9"/>
        <v>60.980999999999995</v>
      </c>
    </row>
    <row r="62" spans="1:55" ht="15" customHeight="1" x14ac:dyDescent="0.25">
      <c r="A62" t="s">
        <v>76</v>
      </c>
      <c r="B62" t="s">
        <v>92</v>
      </c>
      <c r="C62">
        <f>VLOOKUP($B62,'Tillförd energi'!$B$1:$AS$566,MATCH(C$1,'Tillförd energi'!$B$1:$AQ$1,0),FALSE)</f>
        <v>0</v>
      </c>
      <c r="D62">
        <f>VLOOKUP($B62,'Tillförd energi'!$B$1:$AS$566,MATCH(D$1,'Tillförd energi'!$B$1:$AQ$1,0),FALSE)</f>
        <v>0</v>
      </c>
      <c r="E62">
        <f>VLOOKUP($B62,'Tillförd energi'!$B$1:$AS$566,MATCH(E$1,'Tillförd energi'!$B$1:$AQ$1,0),FALSE)</f>
        <v>0</v>
      </c>
      <c r="F62">
        <f>VLOOKUP($B62,'Tillförd energi'!$B$1:$AS$566,MATCH(F$1,'Tillförd energi'!$B$1:$AQ$1,0),FALSE)</f>
        <v>0</v>
      </c>
      <c r="G62">
        <f>VLOOKUP($B62,'Tillförd energi'!$B$1:$AS$566,MATCH(G$1,'Tillförd energi'!$B$1:$AQ$1,0),FALSE)</f>
        <v>2.02</v>
      </c>
      <c r="H62">
        <f>VLOOKUP($B62,'Tillförd energi'!$B$1:$AS$566,MATCH(H$1,'Tillförd energi'!$B$1:$AQ$1,0),FALSE)</f>
        <v>0</v>
      </c>
      <c r="I62">
        <f>VLOOKUP($B62,'Tillförd energi'!$B$1:$AS$566,MATCH(I$1,'Tillförd energi'!$B$1:$AQ$1,0),FALSE)</f>
        <v>0</v>
      </c>
      <c r="J62">
        <f>VLOOKUP($B62,'Tillförd energi'!$B$1:$AS$566,MATCH(J$1,'Tillförd energi'!$B$1:$AQ$1,0),FALSE)</f>
        <v>0</v>
      </c>
      <c r="K62">
        <v>0</v>
      </c>
      <c r="L62">
        <f>VLOOKUP($B62,'Tillförd energi'!$B$1:$AS$566,MATCH(L$1,'Tillförd energi'!$B$1:$AQ$1,0),FALSE)</f>
        <v>0</v>
      </c>
      <c r="M62">
        <f>VLOOKUP($B62,'Tillförd energi'!$B$1:$AS$566,MATCH(M$1,'Tillförd energi'!$B$1:$AQ$1,0),FALSE)</f>
        <v>0</v>
      </c>
      <c r="N62">
        <f>VLOOKUP($B62,'Tillförd energi'!$B$1:$AS$566,MATCH(N$1,'Tillförd energi'!$B$1:$AQ$1,0),FALSE)</f>
        <v>0</v>
      </c>
      <c r="O62">
        <f>VLOOKUP($B62,'Tillförd energi'!$B$1:$AS$566,MATCH(O$1,'Tillförd energi'!$B$1:$AQ$1,0),FALSE)</f>
        <v>0</v>
      </c>
      <c r="P62">
        <f>VLOOKUP($B62,'Tillförd energi'!$B$1:$AS$566,MATCH(P$1,'Tillförd energi'!$B$1:$AQ$1,0),FALSE)</f>
        <v>25.164999999999999</v>
      </c>
      <c r="Q62">
        <f>VLOOKUP($B62,'Tillförd energi'!$B$1:$AS$566,MATCH(Q$1,'Tillförd energi'!$B$1:$AQ$1,0),FALSE)</f>
        <v>0</v>
      </c>
      <c r="R62">
        <f>VLOOKUP($B62,'Tillförd energi'!$B$1:$AS$566,MATCH(R$1,'Tillförd energi'!$B$1:$AQ$1,0),FALSE)</f>
        <v>0</v>
      </c>
      <c r="S62">
        <f>VLOOKUP($B62,'Tillförd energi'!$B$1:$AS$566,MATCH(S$1,'Tillförd energi'!$B$1:$AQ$1,0),FALSE)</f>
        <v>0</v>
      </c>
      <c r="T62">
        <f>VLOOKUP($B62,'Tillförd energi'!$B$1:$AS$566,MATCH(T$1,'Tillförd energi'!$B$1:$AQ$1,0),FALSE)</f>
        <v>0</v>
      </c>
      <c r="U62">
        <f>VLOOKUP($B62,'Tillförd energi'!$B$1:$AS$566,MATCH(U$1,'Tillförd energi'!$B$1:$AQ$1,0),FALSE)</f>
        <v>0</v>
      </c>
      <c r="V62">
        <f>VLOOKUP($B62,'Tillförd energi'!$B$1:$AS$566,MATCH(V$1,'Tillförd energi'!$B$1:$AQ$1,0),FALSE)</f>
        <v>0</v>
      </c>
      <c r="W62">
        <f>VLOOKUP($B62,'Tillförd energi'!$B$1:$AS$566,MATCH(W$1,'Tillförd energi'!$B$1:$AQ$1,0),FALSE)</f>
        <v>0</v>
      </c>
      <c r="X62">
        <f>VLOOKUP($B62,'Tillförd energi'!$B$1:$AS$566,MATCH(X$1,'Tillförd energi'!$B$1:$AQ$1,0),FALSE)</f>
        <v>0</v>
      </c>
      <c r="Y62">
        <f>VLOOKUP($B62,'Tillförd energi'!$B$1:$AS$566,MATCH(Y$1,'Tillförd energi'!$B$1:$AQ$1,0),FALSE)</f>
        <v>0</v>
      </c>
      <c r="Z62">
        <f>VLOOKUP($B62,'Tillförd energi'!$B$1:$AS$566,MATCH(Z$1,'Tillförd energi'!$B$1:$AQ$1,0),FALSE)</f>
        <v>0</v>
      </c>
      <c r="AA62">
        <f>VLOOKUP($B62,'Tillförd energi'!$B$1:$AS$566,MATCH(AA$1,'Tillförd energi'!$B$1:$AQ$1,0),FALSE)</f>
        <v>0</v>
      </c>
      <c r="AB62">
        <f>VLOOKUP($B62,'Tillförd energi'!$B$1:$AS$566,MATCH(AB$1,'Tillförd energi'!$B$1:$AQ$1,0),FALSE)</f>
        <v>0</v>
      </c>
      <c r="AC62">
        <f>VLOOKUP($B62,'Tillförd energi'!$B$1:$AS$566,MATCH(AC$1,'Tillförd energi'!$B$1:$AQ$1,0),FALSE)</f>
        <v>2.0169999999999999</v>
      </c>
      <c r="AD62">
        <f>VLOOKUP($B62,'Tillförd energi'!$B$1:$AS$566,MATCH(AD$1,'Tillförd energi'!$B$1:$AQ$1,0),FALSE)</f>
        <v>0</v>
      </c>
      <c r="AE62">
        <f>VLOOKUP($B62,'Tillförd energi'!$B$1:$AS$566,MATCH(AE$1,'Tillförd energi'!$B$1:$AQ$1,0),FALSE)</f>
        <v>0</v>
      </c>
      <c r="AF62">
        <f>VLOOKUP($B62,'Tillförd energi'!$B$1:$AS$566,MATCH(AF$1,'Tillförd energi'!$B$1:$AQ$1,0),FALSE)</f>
        <v>0.79500000000000004</v>
      </c>
      <c r="AG62">
        <f>IFERROR(VLOOKUP(B62,Miljö!$B$1:$S$476,9,FALSE)/1,0)</f>
        <v>0</v>
      </c>
      <c r="AI62">
        <f t="shared" si="0"/>
        <v>29.997</v>
      </c>
      <c r="AJ62">
        <f t="shared" si="1"/>
        <v>29.997</v>
      </c>
      <c r="AK62">
        <f>IF(ISERROR(1/VLOOKUP($B62,Leveranser!$B$1:$S$500,MATCH("såld värme (gwh)",Leveranser!$B$1:$S$1,0),FALSE)),"",VLOOKUP($B62,Leveranser!$B$1:$S$500,MATCH("såld värme (gwh)",Leveranser!$B$1:$S$1,0),FALSE))</f>
        <v>27.52</v>
      </c>
      <c r="AL62" s="22">
        <f>VLOOKUP($B62,Leveranser!$B$1:$Y$500,MATCH("Totalt såld fjärrvärme till andra fjärrvärmeföretag",Leveranser!$B$1:$AA$1,0),FALSE)</f>
        <v>0</v>
      </c>
      <c r="AM62" s="22">
        <f>IF(ISERROR(1/VLOOKUP($B62,Miljö!$B$1:$S$500,MATCH("Såld mängd produktionsspecifik fjärrvärme (GWh)",Miljö!$B$1:$R$1,0),FALSE)),0,VLOOKUP($B62,Miljö!$B$1:$S$500,MATCH("Såld mängd produktionsspecifik fjärrvärme (GWh)",Miljö!$B$1:$R$1,0),FALSE))</f>
        <v>0</v>
      </c>
      <c r="AN62" s="23">
        <f t="shared" si="2"/>
        <v>0.91742507584091737</v>
      </c>
      <c r="AP62" t="str">
        <f>VLOOKUP($B62,'Miljövärden urval för publ'!$B$1:$H$450,7,FALSE)</f>
        <v>Ja</v>
      </c>
      <c r="AQ62" t="str">
        <f>VLOOKUP($B62,'Miljövärden urval för publ'!$B$1:$H$450,6,FALSE)</f>
        <v>Nej</v>
      </c>
      <c r="AU62">
        <f t="shared" si="3"/>
        <v>0.79500000000000004</v>
      </c>
      <c r="AV62">
        <f t="shared" si="4"/>
        <v>0</v>
      </c>
      <c r="AW62">
        <f t="shared" si="5"/>
        <v>25.164999999999999</v>
      </c>
      <c r="AX62">
        <f t="shared" si="6"/>
        <v>0</v>
      </c>
      <c r="AZ62">
        <f t="shared" si="7"/>
        <v>0</v>
      </c>
      <c r="BA62">
        <f t="shared" si="8"/>
        <v>0</v>
      </c>
      <c r="BC62">
        <f t="shared" si="9"/>
        <v>25.164999999999999</v>
      </c>
    </row>
    <row r="63" spans="1:55" ht="15" customHeight="1" x14ac:dyDescent="0.25">
      <c r="A63" t="s">
        <v>76</v>
      </c>
      <c r="B63" t="s">
        <v>93</v>
      </c>
      <c r="C63">
        <f>VLOOKUP($B63,'Tillförd energi'!$B$1:$AS$566,MATCH(C$1,'Tillförd energi'!$B$1:$AQ$1,0),FALSE)</f>
        <v>0</v>
      </c>
      <c r="D63">
        <f>VLOOKUP($B63,'Tillförd energi'!$B$1:$AS$566,MATCH(D$1,'Tillförd energi'!$B$1:$AQ$1,0),FALSE)</f>
        <v>1.2090000000000001</v>
      </c>
      <c r="E63">
        <f>VLOOKUP($B63,'Tillförd energi'!$B$1:$AS$566,MATCH(E$1,'Tillförd energi'!$B$1:$AQ$1,0),FALSE)</f>
        <v>0</v>
      </c>
      <c r="F63">
        <f>VLOOKUP($B63,'Tillförd energi'!$B$1:$AS$566,MATCH(F$1,'Tillförd energi'!$B$1:$AQ$1,0),FALSE)</f>
        <v>0</v>
      </c>
      <c r="G63">
        <f>VLOOKUP($B63,'Tillförd energi'!$B$1:$AS$566,MATCH(G$1,'Tillförd energi'!$B$1:$AQ$1,0),FALSE)</f>
        <v>0</v>
      </c>
      <c r="H63">
        <f>VLOOKUP($B63,'Tillförd energi'!$B$1:$AS$566,MATCH(H$1,'Tillförd energi'!$B$1:$AQ$1,0),FALSE)</f>
        <v>0</v>
      </c>
      <c r="I63">
        <f>VLOOKUP($B63,'Tillförd energi'!$B$1:$AS$566,MATCH(I$1,'Tillförd energi'!$B$1:$AQ$1,0),FALSE)</f>
        <v>0</v>
      </c>
      <c r="J63">
        <f>VLOOKUP($B63,'Tillförd energi'!$B$1:$AS$566,MATCH(J$1,'Tillförd energi'!$B$1:$AQ$1,0),FALSE)</f>
        <v>0</v>
      </c>
      <c r="K63">
        <v>0</v>
      </c>
      <c r="L63">
        <f>VLOOKUP($B63,'Tillförd energi'!$B$1:$AS$566,MATCH(L$1,'Tillförd energi'!$B$1:$AQ$1,0),FALSE)</f>
        <v>0</v>
      </c>
      <c r="M63">
        <f>VLOOKUP($B63,'Tillförd energi'!$B$1:$AS$566,MATCH(M$1,'Tillförd energi'!$B$1:$AQ$1,0),FALSE)</f>
        <v>0</v>
      </c>
      <c r="N63">
        <f>VLOOKUP($B63,'Tillförd energi'!$B$1:$AS$566,MATCH(N$1,'Tillförd energi'!$B$1:$AQ$1,0),FALSE)</f>
        <v>0</v>
      </c>
      <c r="O63">
        <f>VLOOKUP($B63,'Tillförd energi'!$B$1:$AS$566,MATCH(O$1,'Tillförd energi'!$B$1:$AQ$1,0),FALSE)</f>
        <v>0</v>
      </c>
      <c r="P63">
        <f>VLOOKUP($B63,'Tillförd energi'!$B$1:$AS$566,MATCH(P$1,'Tillförd energi'!$B$1:$AQ$1,0),FALSE)</f>
        <v>0</v>
      </c>
      <c r="Q63">
        <f>VLOOKUP($B63,'Tillförd energi'!$B$1:$AS$566,MATCH(Q$1,'Tillförd energi'!$B$1:$AQ$1,0),FALSE)</f>
        <v>0</v>
      </c>
      <c r="R63">
        <f>VLOOKUP($B63,'Tillförd energi'!$B$1:$AS$566,MATCH(R$1,'Tillförd energi'!$B$1:$AQ$1,0),FALSE)</f>
        <v>0</v>
      </c>
      <c r="S63">
        <f>VLOOKUP($B63,'Tillförd energi'!$B$1:$AS$566,MATCH(S$1,'Tillförd energi'!$B$1:$AQ$1,0),FALSE)</f>
        <v>0</v>
      </c>
      <c r="T63">
        <f>VLOOKUP($B63,'Tillförd energi'!$B$1:$AS$566,MATCH(T$1,'Tillförd energi'!$B$1:$AQ$1,0),FALSE)</f>
        <v>0</v>
      </c>
      <c r="U63">
        <f>VLOOKUP($B63,'Tillförd energi'!$B$1:$AS$566,MATCH(U$1,'Tillförd energi'!$B$1:$AQ$1,0),FALSE)</f>
        <v>0</v>
      </c>
      <c r="V63">
        <f>VLOOKUP($B63,'Tillförd energi'!$B$1:$AS$566,MATCH(V$1,'Tillförd energi'!$B$1:$AQ$1,0),FALSE)</f>
        <v>0</v>
      </c>
      <c r="W63">
        <f>VLOOKUP($B63,'Tillförd energi'!$B$1:$AS$566,MATCH(W$1,'Tillförd energi'!$B$1:$AQ$1,0),FALSE)</f>
        <v>0</v>
      </c>
      <c r="X63">
        <f>VLOOKUP($B63,'Tillförd energi'!$B$1:$AS$566,MATCH(X$1,'Tillförd energi'!$B$1:$AQ$1,0),FALSE)</f>
        <v>0</v>
      </c>
      <c r="Y63">
        <f>VLOOKUP($B63,'Tillförd energi'!$B$1:$AS$566,MATCH(Y$1,'Tillförd energi'!$B$1:$AQ$1,0),FALSE)</f>
        <v>0</v>
      </c>
      <c r="Z63">
        <f>VLOOKUP($B63,'Tillförd energi'!$B$1:$AS$566,MATCH(Z$1,'Tillförd energi'!$B$1:$AQ$1,0),FALSE)</f>
        <v>0</v>
      </c>
      <c r="AA63">
        <f>VLOOKUP($B63,'Tillförd energi'!$B$1:$AS$566,MATCH(AA$1,'Tillförd energi'!$B$1:$AQ$1,0),FALSE)</f>
        <v>0</v>
      </c>
      <c r="AB63">
        <f>VLOOKUP($B63,'Tillförd energi'!$B$1:$AS$566,MATCH(AB$1,'Tillförd energi'!$B$1:$AQ$1,0),FALSE)</f>
        <v>0</v>
      </c>
      <c r="AC63">
        <f>VLOOKUP($B63,'Tillförd energi'!$B$1:$AS$566,MATCH(AC$1,'Tillförd energi'!$B$1:$AQ$1,0),FALSE)</f>
        <v>0</v>
      </c>
      <c r="AD63">
        <f>VLOOKUP($B63,'Tillförd energi'!$B$1:$AS$566,MATCH(AD$1,'Tillförd energi'!$B$1:$AQ$1,0),FALSE)</f>
        <v>73.888999999999996</v>
      </c>
      <c r="AE63">
        <f>VLOOKUP($B63,'Tillförd energi'!$B$1:$AS$566,MATCH(AE$1,'Tillförd energi'!$B$1:$AQ$1,0),FALSE)</f>
        <v>0</v>
      </c>
      <c r="AF63">
        <f>VLOOKUP($B63,'Tillförd energi'!$B$1:$AS$566,MATCH(AF$1,'Tillförd energi'!$B$1:$AQ$1,0),FALSE)</f>
        <v>1.89516</v>
      </c>
      <c r="AG63">
        <f>IFERROR(VLOOKUP(B63,Miljö!$B$1:$S$476,9,FALSE)/1,0)</f>
        <v>0</v>
      </c>
      <c r="AI63">
        <f t="shared" si="0"/>
        <v>76.993160000000003</v>
      </c>
      <c r="AJ63">
        <f t="shared" si="1"/>
        <v>76.993160000000003</v>
      </c>
      <c r="AK63">
        <f>IF(ISERROR(1/VLOOKUP($B63,Leveranser!$B$1:$S$500,MATCH("såld värme (gwh)",Leveranser!$B$1:$S$1,0),FALSE)),"",VLOOKUP($B63,Leveranser!$B$1:$S$500,MATCH("såld värme (gwh)",Leveranser!$B$1:$S$1,0),FALSE))</f>
        <v>63.171999999999997</v>
      </c>
      <c r="AL63" s="22">
        <f>VLOOKUP($B63,Leveranser!$B$1:$Y$500,MATCH("Totalt såld fjärrvärme till andra fjärrvärmeföretag",Leveranser!$B$1:$AA$1,0),FALSE)</f>
        <v>0</v>
      </c>
      <c r="AM63" s="22">
        <f>IF(ISERROR(1/VLOOKUP($B63,Miljö!$B$1:$S$500,MATCH("Såld mängd produktionsspecifik fjärrvärme (GWh)",Miljö!$B$1:$R$1,0),FALSE)),0,VLOOKUP($B63,Miljö!$B$1:$S$500,MATCH("Såld mängd produktionsspecifik fjärrvärme (GWh)",Miljö!$B$1:$R$1,0),FALSE))</f>
        <v>0</v>
      </c>
      <c r="AN63" s="23">
        <f t="shared" si="2"/>
        <v>0.8204884693653306</v>
      </c>
      <c r="AP63" t="str">
        <f>VLOOKUP($B63,'Miljövärden urval för publ'!$B$1:$H$450,7,FALSE)</f>
        <v>Ja</v>
      </c>
      <c r="AQ63" t="str">
        <f>VLOOKUP($B63,'Miljövärden urval för publ'!$B$1:$H$450,6,FALSE)</f>
        <v>Nej</v>
      </c>
      <c r="AU63">
        <f t="shared" si="3"/>
        <v>1.89516</v>
      </c>
      <c r="AV63">
        <f t="shared" si="4"/>
        <v>0</v>
      </c>
      <c r="AW63">
        <f t="shared" si="5"/>
        <v>0</v>
      </c>
      <c r="AX63">
        <f t="shared" si="6"/>
        <v>0</v>
      </c>
      <c r="AZ63">
        <f t="shared" si="7"/>
        <v>0</v>
      </c>
      <c r="BA63">
        <f t="shared" si="8"/>
        <v>0</v>
      </c>
      <c r="BC63">
        <f t="shared" si="9"/>
        <v>0</v>
      </c>
    </row>
    <row r="64" spans="1:55" ht="15" customHeight="1" x14ac:dyDescent="0.25">
      <c r="A64" t="s">
        <v>76</v>
      </c>
      <c r="B64" t="s">
        <v>94</v>
      </c>
      <c r="C64">
        <f>VLOOKUP($B64,'Tillförd energi'!$B$1:$AS$566,MATCH(C$1,'Tillförd energi'!$B$1:$AQ$1,0),FALSE)</f>
        <v>0</v>
      </c>
      <c r="D64">
        <f>VLOOKUP($B64,'Tillförd energi'!$B$1:$AS$566,MATCH(D$1,'Tillförd energi'!$B$1:$AQ$1,0),FALSE)</f>
        <v>2.4</v>
      </c>
      <c r="E64">
        <f>VLOOKUP($B64,'Tillförd energi'!$B$1:$AS$566,MATCH(E$1,'Tillförd energi'!$B$1:$AQ$1,0),FALSE)</f>
        <v>0</v>
      </c>
      <c r="F64">
        <f>VLOOKUP($B64,'Tillförd energi'!$B$1:$AS$566,MATCH(F$1,'Tillförd energi'!$B$1:$AQ$1,0),FALSE)</f>
        <v>0</v>
      </c>
      <c r="G64">
        <f>VLOOKUP($B64,'Tillförd energi'!$B$1:$AS$566,MATCH(G$1,'Tillförd energi'!$B$1:$AQ$1,0),FALSE)</f>
        <v>0</v>
      </c>
      <c r="H64">
        <f>VLOOKUP($B64,'Tillförd energi'!$B$1:$AS$566,MATCH(H$1,'Tillförd energi'!$B$1:$AQ$1,0),FALSE)</f>
        <v>0</v>
      </c>
      <c r="I64">
        <f>VLOOKUP($B64,'Tillförd energi'!$B$1:$AS$566,MATCH(I$1,'Tillförd energi'!$B$1:$AQ$1,0),FALSE)</f>
        <v>0</v>
      </c>
      <c r="J64">
        <f>VLOOKUP($B64,'Tillförd energi'!$B$1:$AS$566,MATCH(J$1,'Tillförd energi'!$B$1:$AQ$1,0),FALSE)</f>
        <v>0</v>
      </c>
      <c r="K64">
        <v>0</v>
      </c>
      <c r="L64">
        <f>VLOOKUP($B64,'Tillförd energi'!$B$1:$AS$566,MATCH(L$1,'Tillförd energi'!$B$1:$AQ$1,0),FALSE)</f>
        <v>0</v>
      </c>
      <c r="M64">
        <f>VLOOKUP($B64,'Tillförd energi'!$B$1:$AS$566,MATCH(M$1,'Tillförd energi'!$B$1:$AQ$1,0),FALSE)</f>
        <v>0</v>
      </c>
      <c r="N64">
        <f>VLOOKUP($B64,'Tillförd energi'!$B$1:$AS$566,MATCH(N$1,'Tillförd energi'!$B$1:$AQ$1,0),FALSE)</f>
        <v>0</v>
      </c>
      <c r="O64">
        <f>VLOOKUP($B64,'Tillförd energi'!$B$1:$AS$566,MATCH(O$1,'Tillförd energi'!$B$1:$AQ$1,0),FALSE)</f>
        <v>0</v>
      </c>
      <c r="P64">
        <f>VLOOKUP($B64,'Tillförd energi'!$B$1:$AS$566,MATCH(P$1,'Tillförd energi'!$B$1:$AQ$1,0),FALSE)</f>
        <v>0</v>
      </c>
      <c r="Q64">
        <f>VLOOKUP($B64,'Tillförd energi'!$B$1:$AS$566,MATCH(Q$1,'Tillförd energi'!$B$1:$AQ$1,0),FALSE)</f>
        <v>0</v>
      </c>
      <c r="R64">
        <f>VLOOKUP($B64,'Tillförd energi'!$B$1:$AS$566,MATCH(R$1,'Tillförd energi'!$B$1:$AQ$1,0),FALSE)</f>
        <v>31.088999999999999</v>
      </c>
      <c r="S64">
        <f>VLOOKUP($B64,'Tillförd energi'!$B$1:$AS$566,MATCH(S$1,'Tillförd energi'!$B$1:$AQ$1,0),FALSE)</f>
        <v>0</v>
      </c>
      <c r="T64">
        <f>VLOOKUP($B64,'Tillförd energi'!$B$1:$AS$566,MATCH(T$1,'Tillförd energi'!$B$1:$AQ$1,0),FALSE)</f>
        <v>0</v>
      </c>
      <c r="U64">
        <f>VLOOKUP($B64,'Tillförd energi'!$B$1:$AS$566,MATCH(U$1,'Tillförd energi'!$B$1:$AQ$1,0),FALSE)</f>
        <v>0</v>
      </c>
      <c r="V64">
        <f>VLOOKUP($B64,'Tillförd energi'!$B$1:$AS$566,MATCH(V$1,'Tillförd energi'!$B$1:$AQ$1,0),FALSE)</f>
        <v>0</v>
      </c>
      <c r="W64">
        <f>VLOOKUP($B64,'Tillförd energi'!$B$1:$AS$566,MATCH(W$1,'Tillförd energi'!$B$1:$AQ$1,0),FALSE)</f>
        <v>0</v>
      </c>
      <c r="X64">
        <f>VLOOKUP($B64,'Tillförd energi'!$B$1:$AS$566,MATCH(X$1,'Tillförd energi'!$B$1:$AQ$1,0),FALSE)</f>
        <v>0</v>
      </c>
      <c r="Y64">
        <f>VLOOKUP($B64,'Tillförd energi'!$B$1:$AS$566,MATCH(Y$1,'Tillförd energi'!$B$1:$AQ$1,0),FALSE)</f>
        <v>0</v>
      </c>
      <c r="Z64">
        <f>VLOOKUP($B64,'Tillförd energi'!$B$1:$AS$566,MATCH(Z$1,'Tillförd energi'!$B$1:$AQ$1,0),FALSE)</f>
        <v>0</v>
      </c>
      <c r="AA64">
        <f>VLOOKUP($B64,'Tillförd energi'!$B$1:$AS$566,MATCH(AA$1,'Tillförd energi'!$B$1:$AQ$1,0),FALSE)</f>
        <v>0</v>
      </c>
      <c r="AB64">
        <f>VLOOKUP($B64,'Tillförd energi'!$B$1:$AS$566,MATCH(AB$1,'Tillförd energi'!$B$1:$AQ$1,0),FALSE)</f>
        <v>0</v>
      </c>
      <c r="AC64">
        <f>VLOOKUP($B64,'Tillförd energi'!$B$1:$AS$566,MATCH(AC$1,'Tillförd energi'!$B$1:$AQ$1,0),FALSE)</f>
        <v>0</v>
      </c>
      <c r="AD64">
        <f>VLOOKUP($B64,'Tillförd energi'!$B$1:$AS$566,MATCH(AD$1,'Tillförd energi'!$B$1:$AQ$1,0),FALSE)</f>
        <v>0</v>
      </c>
      <c r="AE64">
        <f>VLOOKUP($B64,'Tillförd energi'!$B$1:$AS$566,MATCH(AE$1,'Tillförd energi'!$B$1:$AQ$1,0),FALSE)</f>
        <v>0</v>
      </c>
      <c r="AF64">
        <f>VLOOKUP($B64,'Tillförd energi'!$B$1:$AS$566,MATCH(AF$1,'Tillförd energi'!$B$1:$AQ$1,0),FALSE)</f>
        <v>0.82199999999999995</v>
      </c>
      <c r="AG64">
        <f>IFERROR(VLOOKUP(B64,Miljö!$B$1:$S$476,9,FALSE)/1,0)</f>
        <v>0</v>
      </c>
      <c r="AI64">
        <f t="shared" si="0"/>
        <v>34.311</v>
      </c>
      <c r="AJ64">
        <f t="shared" si="1"/>
        <v>34.311</v>
      </c>
      <c r="AK64">
        <f>IF(ISERROR(1/VLOOKUP($B64,Leveranser!$B$1:$S$500,MATCH("såld värme (gwh)",Leveranser!$B$1:$S$1,0),FALSE)),"",VLOOKUP($B64,Leveranser!$B$1:$S$500,MATCH("såld värme (gwh)",Leveranser!$B$1:$S$1,0),FALSE))</f>
        <v>27.4</v>
      </c>
      <c r="AL64" s="22">
        <f>VLOOKUP($B64,Leveranser!$B$1:$Y$500,MATCH("Totalt såld fjärrvärme till andra fjärrvärmeföretag",Leveranser!$B$1:$AA$1,0),FALSE)</f>
        <v>0</v>
      </c>
      <c r="AM64" s="22">
        <f>IF(ISERROR(1/VLOOKUP($B64,Miljö!$B$1:$S$500,MATCH("Såld mängd produktionsspecifik fjärrvärme (GWh)",Miljö!$B$1:$R$1,0),FALSE)),0,VLOOKUP($B64,Miljö!$B$1:$S$500,MATCH("Såld mängd produktionsspecifik fjärrvärme (GWh)",Miljö!$B$1:$R$1,0),FALSE))</f>
        <v>0</v>
      </c>
      <c r="AN64" s="23">
        <f t="shared" si="2"/>
        <v>0.79857771560141055</v>
      </c>
      <c r="AP64" t="str">
        <f>VLOOKUP($B64,'Miljövärden urval för publ'!$B$1:$H$450,7,FALSE)</f>
        <v>Ja</v>
      </c>
      <c r="AQ64" t="str">
        <f>VLOOKUP($B64,'Miljövärden urval för publ'!$B$1:$H$450,6,FALSE)</f>
        <v>Nej</v>
      </c>
      <c r="AU64">
        <f t="shared" si="3"/>
        <v>0.82199999999999995</v>
      </c>
      <c r="AV64">
        <f t="shared" si="4"/>
        <v>0</v>
      </c>
      <c r="AW64">
        <f t="shared" si="5"/>
        <v>0</v>
      </c>
      <c r="AX64">
        <f t="shared" si="6"/>
        <v>31.088999999999999</v>
      </c>
      <c r="AZ64">
        <f t="shared" si="7"/>
        <v>0</v>
      </c>
      <c r="BA64">
        <f t="shared" si="8"/>
        <v>0</v>
      </c>
      <c r="BC64">
        <f t="shared" si="9"/>
        <v>31.088999999999999</v>
      </c>
    </row>
    <row r="65" spans="1:55" ht="15" customHeight="1" x14ac:dyDescent="0.25">
      <c r="A65" t="s">
        <v>76</v>
      </c>
      <c r="B65" t="s">
        <v>95</v>
      </c>
      <c r="C65">
        <f>VLOOKUP($B65,'Tillförd energi'!$B$1:$AS$566,MATCH(C$1,'Tillförd energi'!$B$1:$AQ$1,0),FALSE)</f>
        <v>0</v>
      </c>
      <c r="D65">
        <f>VLOOKUP($B65,'Tillförd energi'!$B$1:$AS$566,MATCH(D$1,'Tillförd energi'!$B$1:$AQ$1,0),FALSE)</f>
        <v>0.27</v>
      </c>
      <c r="E65">
        <f>VLOOKUP($B65,'Tillförd energi'!$B$1:$AS$566,MATCH(E$1,'Tillförd energi'!$B$1:$AQ$1,0),FALSE)</f>
        <v>0</v>
      </c>
      <c r="F65">
        <f>VLOOKUP($B65,'Tillförd energi'!$B$1:$AS$566,MATCH(F$1,'Tillförd energi'!$B$1:$AQ$1,0),FALSE)</f>
        <v>0</v>
      </c>
      <c r="G65">
        <f>VLOOKUP($B65,'Tillförd energi'!$B$1:$AS$566,MATCH(G$1,'Tillförd energi'!$B$1:$AQ$1,0),FALSE)</f>
        <v>0</v>
      </c>
      <c r="H65">
        <f>VLOOKUP($B65,'Tillförd energi'!$B$1:$AS$566,MATCH(H$1,'Tillförd energi'!$B$1:$AQ$1,0),FALSE)</f>
        <v>0</v>
      </c>
      <c r="I65">
        <f>VLOOKUP($B65,'Tillförd energi'!$B$1:$AS$566,MATCH(I$1,'Tillförd energi'!$B$1:$AQ$1,0),FALSE)</f>
        <v>0</v>
      </c>
      <c r="J65">
        <f>VLOOKUP($B65,'Tillförd energi'!$B$1:$AS$566,MATCH(J$1,'Tillförd energi'!$B$1:$AQ$1,0),FALSE)</f>
        <v>0</v>
      </c>
      <c r="K65">
        <v>0</v>
      </c>
      <c r="L65">
        <f>VLOOKUP($B65,'Tillförd energi'!$B$1:$AS$566,MATCH(L$1,'Tillförd energi'!$B$1:$AQ$1,0),FALSE)</f>
        <v>0</v>
      </c>
      <c r="M65">
        <f>VLOOKUP($B65,'Tillförd energi'!$B$1:$AS$566,MATCH(M$1,'Tillförd energi'!$B$1:$AQ$1,0),FALSE)</f>
        <v>0</v>
      </c>
      <c r="N65">
        <f>VLOOKUP($B65,'Tillförd energi'!$B$1:$AS$566,MATCH(N$1,'Tillförd energi'!$B$1:$AQ$1,0),FALSE)</f>
        <v>0</v>
      </c>
      <c r="O65">
        <f>VLOOKUP($B65,'Tillförd energi'!$B$1:$AS$566,MATCH(O$1,'Tillförd energi'!$B$1:$AQ$1,0),FALSE)</f>
        <v>0</v>
      </c>
      <c r="P65">
        <f>VLOOKUP($B65,'Tillförd energi'!$B$1:$AS$566,MATCH(P$1,'Tillförd energi'!$B$1:$AQ$1,0),FALSE)</f>
        <v>40.1</v>
      </c>
      <c r="Q65">
        <f>VLOOKUP($B65,'Tillförd energi'!$B$1:$AS$566,MATCH(Q$1,'Tillförd energi'!$B$1:$AQ$1,0),FALSE)</f>
        <v>0</v>
      </c>
      <c r="R65">
        <f>VLOOKUP($B65,'Tillförd energi'!$B$1:$AS$566,MATCH(R$1,'Tillförd energi'!$B$1:$AQ$1,0),FALSE)</f>
        <v>0</v>
      </c>
      <c r="S65">
        <f>VLOOKUP($B65,'Tillförd energi'!$B$1:$AS$566,MATCH(S$1,'Tillförd energi'!$B$1:$AQ$1,0),FALSE)</f>
        <v>0</v>
      </c>
      <c r="T65">
        <f>VLOOKUP($B65,'Tillförd energi'!$B$1:$AS$566,MATCH(T$1,'Tillförd energi'!$B$1:$AQ$1,0),FALSE)</f>
        <v>0</v>
      </c>
      <c r="U65">
        <f>VLOOKUP($B65,'Tillförd energi'!$B$1:$AS$566,MATCH(U$1,'Tillförd energi'!$B$1:$AQ$1,0),FALSE)</f>
        <v>0</v>
      </c>
      <c r="V65">
        <f>VLOOKUP($B65,'Tillförd energi'!$B$1:$AS$566,MATCH(V$1,'Tillförd energi'!$B$1:$AQ$1,0),FALSE)</f>
        <v>0</v>
      </c>
      <c r="W65">
        <f>VLOOKUP($B65,'Tillförd energi'!$B$1:$AS$566,MATCH(W$1,'Tillförd energi'!$B$1:$AQ$1,0),FALSE)</f>
        <v>0.7</v>
      </c>
      <c r="X65">
        <f>VLOOKUP($B65,'Tillförd energi'!$B$1:$AS$566,MATCH(X$1,'Tillförd energi'!$B$1:$AQ$1,0),FALSE)</f>
        <v>0</v>
      </c>
      <c r="Y65">
        <f>VLOOKUP($B65,'Tillförd energi'!$B$1:$AS$566,MATCH(Y$1,'Tillförd energi'!$B$1:$AQ$1,0),FALSE)</f>
        <v>0</v>
      </c>
      <c r="Z65">
        <f>VLOOKUP($B65,'Tillförd energi'!$B$1:$AS$566,MATCH(Z$1,'Tillförd energi'!$B$1:$AQ$1,0),FALSE)</f>
        <v>0</v>
      </c>
      <c r="AA65">
        <f>VLOOKUP($B65,'Tillförd energi'!$B$1:$AS$566,MATCH(AA$1,'Tillförd energi'!$B$1:$AQ$1,0),FALSE)</f>
        <v>9.5</v>
      </c>
      <c r="AB65">
        <f>VLOOKUP($B65,'Tillförd energi'!$B$1:$AS$566,MATCH(AB$1,'Tillförd energi'!$B$1:$AQ$1,0),FALSE)</f>
        <v>5.6</v>
      </c>
      <c r="AC65">
        <f>VLOOKUP($B65,'Tillförd energi'!$B$1:$AS$566,MATCH(AC$1,'Tillförd energi'!$B$1:$AQ$1,0),FALSE)</f>
        <v>0</v>
      </c>
      <c r="AD65">
        <f>VLOOKUP($B65,'Tillförd energi'!$B$1:$AS$566,MATCH(AD$1,'Tillförd energi'!$B$1:$AQ$1,0),FALSE)</f>
        <v>0</v>
      </c>
      <c r="AE65">
        <f>VLOOKUP($B65,'Tillförd energi'!$B$1:$AS$566,MATCH(AE$1,'Tillförd energi'!$B$1:$AQ$1,0),FALSE)</f>
        <v>0</v>
      </c>
      <c r="AF65">
        <f>VLOOKUP($B65,'Tillförd energi'!$B$1:$AS$566,MATCH(AF$1,'Tillförd energi'!$B$1:$AQ$1,0),FALSE)</f>
        <v>1.6679999999999999</v>
      </c>
      <c r="AG65">
        <f>IFERROR(VLOOKUP(B65,Miljö!$B$1:$S$476,9,FALSE)/1,0)</f>
        <v>0</v>
      </c>
      <c r="AI65">
        <f t="shared" si="0"/>
        <v>57.838000000000008</v>
      </c>
      <c r="AJ65">
        <f t="shared" si="1"/>
        <v>57.838000000000008</v>
      </c>
      <c r="AK65">
        <f>IF(ISERROR(1/VLOOKUP($B65,Leveranser!$B$1:$S$500,MATCH("såld värme (gwh)",Leveranser!$B$1:$S$1,0),FALSE)),"",VLOOKUP($B65,Leveranser!$B$1:$S$500,MATCH("såld värme (gwh)",Leveranser!$B$1:$S$1,0),FALSE))</f>
        <v>55.6</v>
      </c>
      <c r="AL65" s="22">
        <f>VLOOKUP($B65,Leveranser!$B$1:$Y$500,MATCH("Totalt såld fjärrvärme till andra fjärrvärmeföretag",Leveranser!$B$1:$AA$1,0),FALSE)</f>
        <v>0</v>
      </c>
      <c r="AM65" s="22">
        <f>IF(ISERROR(1/VLOOKUP($B65,Miljö!$B$1:$S$500,MATCH("Såld mängd produktionsspecifik fjärrvärme (GWh)",Miljö!$B$1:$R$1,0),FALSE)),0,VLOOKUP($B65,Miljö!$B$1:$S$500,MATCH("Såld mängd produktionsspecifik fjärrvärme (GWh)",Miljö!$B$1:$R$1,0),FALSE))</f>
        <v>0</v>
      </c>
      <c r="AN65" s="23">
        <f t="shared" si="2"/>
        <v>0.96130571596528225</v>
      </c>
      <c r="AP65" t="str">
        <f>VLOOKUP($B65,'Miljövärden urval för publ'!$B$1:$H$450,7,FALSE)</f>
        <v>Ja</v>
      </c>
      <c r="AQ65" t="str">
        <f>VLOOKUP($B65,'Miljövärden urval för publ'!$B$1:$H$450,6,FALSE)</f>
        <v>Nej</v>
      </c>
      <c r="AU65">
        <f t="shared" si="3"/>
        <v>11.167999999999999</v>
      </c>
      <c r="AV65">
        <f t="shared" si="4"/>
        <v>0</v>
      </c>
      <c r="AW65">
        <f t="shared" si="5"/>
        <v>40.1</v>
      </c>
      <c r="AX65">
        <f t="shared" si="6"/>
        <v>0</v>
      </c>
      <c r="AZ65">
        <f t="shared" si="7"/>
        <v>5.6</v>
      </c>
      <c r="BA65">
        <f t="shared" si="8"/>
        <v>0</v>
      </c>
      <c r="BC65">
        <f t="shared" si="9"/>
        <v>40.800000000000004</v>
      </c>
    </row>
    <row r="66" spans="1:55" ht="15" customHeight="1" x14ac:dyDescent="0.25">
      <c r="A66" t="s">
        <v>76</v>
      </c>
      <c r="B66" t="s">
        <v>96</v>
      </c>
      <c r="C66">
        <f>VLOOKUP($B66,'Tillförd energi'!$B$1:$AS$566,MATCH(C$1,'Tillförd energi'!$B$1:$AQ$1,0),FALSE)</f>
        <v>0</v>
      </c>
      <c r="D66">
        <f>VLOOKUP($B66,'Tillförd energi'!$B$1:$AS$566,MATCH(D$1,'Tillförd energi'!$B$1:$AQ$1,0),FALSE)</f>
        <v>0.7</v>
      </c>
      <c r="E66">
        <f>VLOOKUP($B66,'Tillförd energi'!$B$1:$AS$566,MATCH(E$1,'Tillförd energi'!$B$1:$AQ$1,0),FALSE)</f>
        <v>0</v>
      </c>
      <c r="F66">
        <f>VLOOKUP($B66,'Tillförd energi'!$B$1:$AS$566,MATCH(F$1,'Tillförd energi'!$B$1:$AQ$1,0),FALSE)</f>
        <v>0</v>
      </c>
      <c r="G66">
        <f>VLOOKUP($B66,'Tillförd energi'!$B$1:$AS$566,MATCH(G$1,'Tillförd energi'!$B$1:$AQ$1,0),FALSE)</f>
        <v>0</v>
      </c>
      <c r="H66">
        <f>VLOOKUP($B66,'Tillförd energi'!$B$1:$AS$566,MATCH(H$1,'Tillförd energi'!$B$1:$AQ$1,0),FALSE)</f>
        <v>0</v>
      </c>
      <c r="I66">
        <f>VLOOKUP($B66,'Tillförd energi'!$B$1:$AS$566,MATCH(I$1,'Tillförd energi'!$B$1:$AQ$1,0),FALSE)</f>
        <v>0</v>
      </c>
      <c r="J66">
        <f>VLOOKUP($B66,'Tillförd energi'!$B$1:$AS$566,MATCH(J$1,'Tillförd energi'!$B$1:$AQ$1,0),FALSE)</f>
        <v>0</v>
      </c>
      <c r="K66">
        <v>0</v>
      </c>
      <c r="L66">
        <f>VLOOKUP($B66,'Tillförd energi'!$B$1:$AS$566,MATCH(L$1,'Tillförd energi'!$B$1:$AQ$1,0),FALSE)</f>
        <v>0</v>
      </c>
      <c r="M66">
        <f>VLOOKUP($B66,'Tillförd energi'!$B$1:$AS$566,MATCH(M$1,'Tillförd energi'!$B$1:$AQ$1,0),FALSE)</f>
        <v>0</v>
      </c>
      <c r="N66">
        <f>VLOOKUP($B66,'Tillförd energi'!$B$1:$AS$566,MATCH(N$1,'Tillförd energi'!$B$1:$AQ$1,0),FALSE)</f>
        <v>0</v>
      </c>
      <c r="O66">
        <f>VLOOKUP($B66,'Tillförd energi'!$B$1:$AS$566,MATCH(O$1,'Tillförd energi'!$B$1:$AQ$1,0),FALSE)</f>
        <v>0</v>
      </c>
      <c r="P66">
        <f>VLOOKUP($B66,'Tillförd energi'!$B$1:$AS$566,MATCH(P$1,'Tillförd energi'!$B$1:$AQ$1,0),FALSE)</f>
        <v>24.3</v>
      </c>
      <c r="Q66">
        <f>VLOOKUP($B66,'Tillförd energi'!$B$1:$AS$566,MATCH(Q$1,'Tillförd energi'!$B$1:$AQ$1,0),FALSE)</f>
        <v>0</v>
      </c>
      <c r="R66">
        <f>VLOOKUP($B66,'Tillförd energi'!$B$1:$AS$566,MATCH(R$1,'Tillförd energi'!$B$1:$AQ$1,0),FALSE)</f>
        <v>0</v>
      </c>
      <c r="S66">
        <f>VLOOKUP($B66,'Tillförd energi'!$B$1:$AS$566,MATCH(S$1,'Tillförd energi'!$B$1:$AQ$1,0),FALSE)</f>
        <v>0</v>
      </c>
      <c r="T66">
        <f>VLOOKUP($B66,'Tillförd energi'!$B$1:$AS$566,MATCH(T$1,'Tillförd energi'!$B$1:$AQ$1,0),FALSE)</f>
        <v>0</v>
      </c>
      <c r="U66">
        <f>VLOOKUP($B66,'Tillförd energi'!$B$1:$AS$566,MATCH(U$1,'Tillförd energi'!$B$1:$AQ$1,0),FALSE)</f>
        <v>0</v>
      </c>
      <c r="V66">
        <f>VLOOKUP($B66,'Tillförd energi'!$B$1:$AS$566,MATCH(V$1,'Tillförd energi'!$B$1:$AQ$1,0),FALSE)</f>
        <v>0</v>
      </c>
      <c r="W66">
        <f>VLOOKUP($B66,'Tillförd energi'!$B$1:$AS$566,MATCH(W$1,'Tillförd energi'!$B$1:$AQ$1,0),FALSE)</f>
        <v>0</v>
      </c>
      <c r="X66">
        <f>VLOOKUP($B66,'Tillförd energi'!$B$1:$AS$566,MATCH(X$1,'Tillförd energi'!$B$1:$AQ$1,0),FALSE)</f>
        <v>0</v>
      </c>
      <c r="Y66">
        <f>VLOOKUP($B66,'Tillförd energi'!$B$1:$AS$566,MATCH(Y$1,'Tillförd energi'!$B$1:$AQ$1,0),FALSE)</f>
        <v>0</v>
      </c>
      <c r="Z66">
        <f>VLOOKUP($B66,'Tillförd energi'!$B$1:$AS$566,MATCH(Z$1,'Tillförd energi'!$B$1:$AQ$1,0),FALSE)</f>
        <v>0</v>
      </c>
      <c r="AA66">
        <f>VLOOKUP($B66,'Tillförd energi'!$B$1:$AS$566,MATCH(AA$1,'Tillförd energi'!$B$1:$AQ$1,0),FALSE)</f>
        <v>0</v>
      </c>
      <c r="AB66">
        <f>VLOOKUP($B66,'Tillförd energi'!$B$1:$AS$566,MATCH(AB$1,'Tillförd energi'!$B$1:$AQ$1,0),FALSE)</f>
        <v>0</v>
      </c>
      <c r="AC66">
        <f>VLOOKUP($B66,'Tillförd energi'!$B$1:$AS$566,MATCH(AC$1,'Tillförd energi'!$B$1:$AQ$1,0),FALSE)</f>
        <v>0</v>
      </c>
      <c r="AD66">
        <f>VLOOKUP($B66,'Tillförd energi'!$B$1:$AS$566,MATCH(AD$1,'Tillförd energi'!$B$1:$AQ$1,0),FALSE)</f>
        <v>0</v>
      </c>
      <c r="AE66">
        <f>VLOOKUP($B66,'Tillförd energi'!$B$1:$AS$566,MATCH(AE$1,'Tillförd energi'!$B$1:$AQ$1,0),FALSE)</f>
        <v>0</v>
      </c>
      <c r="AF66">
        <f>VLOOKUP($B66,'Tillförd energi'!$B$1:$AS$566,MATCH(AF$1,'Tillförd energi'!$B$1:$AQ$1,0),FALSE)</f>
        <v>0.66600000000000004</v>
      </c>
      <c r="AG66">
        <f>IFERROR(VLOOKUP(B66,Miljö!$B$1:$S$476,9,FALSE)/1,0)</f>
        <v>0</v>
      </c>
      <c r="AI66">
        <f t="shared" si="0"/>
        <v>25.666</v>
      </c>
      <c r="AJ66">
        <f t="shared" si="1"/>
        <v>25.666</v>
      </c>
      <c r="AK66">
        <f>IF(ISERROR(1/VLOOKUP($B66,Leveranser!$B$1:$S$500,MATCH("såld värme (gwh)",Leveranser!$B$1:$S$1,0),FALSE)),"",VLOOKUP($B66,Leveranser!$B$1:$S$500,MATCH("såld värme (gwh)",Leveranser!$B$1:$S$1,0),FALSE))</f>
        <v>22.2</v>
      </c>
      <c r="AL66" s="22">
        <f>VLOOKUP($B66,Leveranser!$B$1:$Y$500,MATCH("Totalt såld fjärrvärme till andra fjärrvärmeföretag",Leveranser!$B$1:$AA$1,0),FALSE)</f>
        <v>0</v>
      </c>
      <c r="AM66" s="22">
        <f>IF(ISERROR(1/VLOOKUP($B66,Miljö!$B$1:$S$500,MATCH("Såld mängd produktionsspecifik fjärrvärme (GWh)",Miljö!$B$1:$R$1,0),FALSE)),0,VLOOKUP($B66,Miljö!$B$1:$S$500,MATCH("Såld mängd produktionsspecifik fjärrvärme (GWh)",Miljö!$B$1:$R$1,0),FALSE))</f>
        <v>0</v>
      </c>
      <c r="AN66" s="23">
        <f t="shared" si="2"/>
        <v>0.86495753136445097</v>
      </c>
      <c r="AP66" t="str">
        <f>VLOOKUP($B66,'Miljövärden urval för publ'!$B$1:$H$450,7,FALSE)</f>
        <v>Ja</v>
      </c>
      <c r="AQ66" t="str">
        <f>VLOOKUP($B66,'Miljövärden urval för publ'!$B$1:$H$450,6,FALSE)</f>
        <v>Nej</v>
      </c>
      <c r="AU66">
        <f t="shared" si="3"/>
        <v>0.66600000000000004</v>
      </c>
      <c r="AV66">
        <f t="shared" si="4"/>
        <v>0</v>
      </c>
      <c r="AW66">
        <f t="shared" si="5"/>
        <v>24.3</v>
      </c>
      <c r="AX66">
        <f t="shared" si="6"/>
        <v>0</v>
      </c>
      <c r="AZ66">
        <f t="shared" si="7"/>
        <v>0</v>
      </c>
      <c r="BA66">
        <f t="shared" si="8"/>
        <v>0</v>
      </c>
      <c r="BC66">
        <f t="shared" si="9"/>
        <v>24.3</v>
      </c>
    </row>
    <row r="67" spans="1:55" ht="15" customHeight="1" x14ac:dyDescent="0.25">
      <c r="A67" t="s">
        <v>76</v>
      </c>
      <c r="B67" t="s">
        <v>97</v>
      </c>
      <c r="C67">
        <f>VLOOKUP($B67,'Tillförd energi'!$B$1:$AS$566,MATCH(C$1,'Tillförd energi'!$B$1:$AQ$1,0),FALSE)</f>
        <v>0</v>
      </c>
      <c r="D67">
        <f>VLOOKUP($B67,'Tillförd energi'!$B$1:$AS$566,MATCH(D$1,'Tillförd energi'!$B$1:$AQ$1,0),FALSE)</f>
        <v>0.39400000000000002</v>
      </c>
      <c r="E67">
        <f>VLOOKUP($B67,'Tillförd energi'!$B$1:$AS$566,MATCH(E$1,'Tillförd energi'!$B$1:$AQ$1,0),FALSE)</f>
        <v>0</v>
      </c>
      <c r="F67">
        <f>VLOOKUP($B67,'Tillförd energi'!$B$1:$AS$566,MATCH(F$1,'Tillförd energi'!$B$1:$AQ$1,0),FALSE)</f>
        <v>0</v>
      </c>
      <c r="G67">
        <f>VLOOKUP($B67,'Tillförd energi'!$B$1:$AS$566,MATCH(G$1,'Tillförd energi'!$B$1:$AQ$1,0),FALSE)</f>
        <v>0</v>
      </c>
      <c r="H67">
        <f>VLOOKUP($B67,'Tillförd energi'!$B$1:$AS$566,MATCH(H$1,'Tillförd energi'!$B$1:$AQ$1,0),FALSE)</f>
        <v>0</v>
      </c>
      <c r="I67">
        <f>VLOOKUP($B67,'Tillförd energi'!$B$1:$AS$566,MATCH(I$1,'Tillförd energi'!$B$1:$AQ$1,0),FALSE)</f>
        <v>0</v>
      </c>
      <c r="J67">
        <f>VLOOKUP($B67,'Tillförd energi'!$B$1:$AS$566,MATCH(J$1,'Tillförd energi'!$B$1:$AQ$1,0),FALSE)</f>
        <v>0</v>
      </c>
      <c r="K67">
        <v>0</v>
      </c>
      <c r="L67">
        <f>VLOOKUP($B67,'Tillförd energi'!$B$1:$AS$566,MATCH(L$1,'Tillförd energi'!$B$1:$AQ$1,0),FALSE)</f>
        <v>0</v>
      </c>
      <c r="M67">
        <f>VLOOKUP($B67,'Tillförd energi'!$B$1:$AS$566,MATCH(M$1,'Tillförd energi'!$B$1:$AQ$1,0),FALSE)</f>
        <v>0</v>
      </c>
      <c r="N67">
        <f>VLOOKUP($B67,'Tillförd energi'!$B$1:$AS$566,MATCH(N$1,'Tillförd energi'!$B$1:$AQ$1,0),FALSE)</f>
        <v>0</v>
      </c>
      <c r="O67">
        <f>VLOOKUP($B67,'Tillförd energi'!$B$1:$AS$566,MATCH(O$1,'Tillförd energi'!$B$1:$AQ$1,0),FALSE)</f>
        <v>0</v>
      </c>
      <c r="P67">
        <f>VLOOKUP($B67,'Tillförd energi'!$B$1:$AS$566,MATCH(P$1,'Tillförd energi'!$B$1:$AQ$1,0),FALSE)</f>
        <v>3.637</v>
      </c>
      <c r="Q67">
        <f>VLOOKUP($B67,'Tillförd energi'!$B$1:$AS$566,MATCH(Q$1,'Tillförd energi'!$B$1:$AQ$1,0),FALSE)</f>
        <v>0</v>
      </c>
      <c r="R67">
        <f>VLOOKUP($B67,'Tillförd energi'!$B$1:$AS$566,MATCH(R$1,'Tillförd energi'!$B$1:$AQ$1,0),FALSE)</f>
        <v>0</v>
      </c>
      <c r="S67">
        <f>VLOOKUP($B67,'Tillförd energi'!$B$1:$AS$566,MATCH(S$1,'Tillförd energi'!$B$1:$AQ$1,0),FALSE)</f>
        <v>0</v>
      </c>
      <c r="T67">
        <f>VLOOKUP($B67,'Tillförd energi'!$B$1:$AS$566,MATCH(T$1,'Tillförd energi'!$B$1:$AQ$1,0),FALSE)</f>
        <v>0</v>
      </c>
      <c r="U67">
        <f>VLOOKUP($B67,'Tillförd energi'!$B$1:$AS$566,MATCH(U$1,'Tillförd energi'!$B$1:$AQ$1,0),FALSE)</f>
        <v>0</v>
      </c>
      <c r="V67">
        <f>VLOOKUP($B67,'Tillförd energi'!$B$1:$AS$566,MATCH(V$1,'Tillförd energi'!$B$1:$AQ$1,0),FALSE)</f>
        <v>0</v>
      </c>
      <c r="W67">
        <f>VLOOKUP($B67,'Tillförd energi'!$B$1:$AS$566,MATCH(W$1,'Tillförd energi'!$B$1:$AQ$1,0),FALSE)</f>
        <v>0</v>
      </c>
      <c r="X67">
        <f>VLOOKUP($B67,'Tillförd energi'!$B$1:$AS$566,MATCH(X$1,'Tillförd energi'!$B$1:$AQ$1,0),FALSE)</f>
        <v>0</v>
      </c>
      <c r="Y67">
        <f>VLOOKUP($B67,'Tillförd energi'!$B$1:$AS$566,MATCH(Y$1,'Tillförd energi'!$B$1:$AQ$1,0),FALSE)</f>
        <v>0</v>
      </c>
      <c r="Z67">
        <f>VLOOKUP($B67,'Tillförd energi'!$B$1:$AS$566,MATCH(Z$1,'Tillförd energi'!$B$1:$AQ$1,0),FALSE)</f>
        <v>0</v>
      </c>
      <c r="AA67">
        <f>VLOOKUP($B67,'Tillförd energi'!$B$1:$AS$566,MATCH(AA$1,'Tillförd energi'!$B$1:$AQ$1,0),FALSE)</f>
        <v>0</v>
      </c>
      <c r="AB67">
        <f>VLOOKUP($B67,'Tillförd energi'!$B$1:$AS$566,MATCH(AB$1,'Tillförd energi'!$B$1:$AQ$1,0),FALSE)</f>
        <v>0</v>
      </c>
      <c r="AC67">
        <f>VLOOKUP($B67,'Tillförd energi'!$B$1:$AS$566,MATCH(AC$1,'Tillförd energi'!$B$1:$AQ$1,0),FALSE)</f>
        <v>0</v>
      </c>
      <c r="AD67">
        <f>VLOOKUP($B67,'Tillförd energi'!$B$1:$AS$566,MATCH(AD$1,'Tillförd energi'!$B$1:$AQ$1,0),FALSE)</f>
        <v>0</v>
      </c>
      <c r="AE67">
        <f>VLOOKUP($B67,'Tillförd energi'!$B$1:$AS$566,MATCH(AE$1,'Tillförd energi'!$B$1:$AQ$1,0),FALSE)</f>
        <v>0</v>
      </c>
      <c r="AF67">
        <f>VLOOKUP($B67,'Tillförd energi'!$B$1:$AS$566,MATCH(AF$1,'Tillförd energi'!$B$1:$AQ$1,0),FALSE)</f>
        <v>6.9330000000000003E-2</v>
      </c>
      <c r="AG67">
        <f>IFERROR(VLOOKUP(B67,Miljö!$B$1:$S$476,9,FALSE)/1,0)</f>
        <v>0</v>
      </c>
      <c r="AI67">
        <f t="shared" ref="AI67:AI130" si="10">SUM(C67:AF67)</f>
        <v>4.1003299999999996</v>
      </c>
      <c r="AJ67">
        <f t="shared" ref="AJ67:AJ130" si="11">SUM(C67:AG67)</f>
        <v>4.1003299999999996</v>
      </c>
      <c r="AK67">
        <f>IF(ISERROR(1/VLOOKUP($B67,Leveranser!$B$1:$S$500,MATCH("såld värme (gwh)",Leveranser!$B$1:$S$1,0),FALSE)),"",VLOOKUP($B67,Leveranser!$B$1:$S$500,MATCH("såld värme (gwh)",Leveranser!$B$1:$S$1,0),FALSE))</f>
        <v>2.3109999999999999</v>
      </c>
      <c r="AL67" s="22">
        <f>VLOOKUP($B67,Leveranser!$B$1:$Y$500,MATCH("Totalt såld fjärrvärme till andra fjärrvärmeföretag",Leveranser!$B$1:$AA$1,0),FALSE)</f>
        <v>0</v>
      </c>
      <c r="AM67" s="22">
        <f>IF(ISERROR(1/VLOOKUP($B67,Miljö!$B$1:$S$500,MATCH("Såld mängd produktionsspecifik fjärrvärme (GWh)",Miljö!$B$1:$R$1,0),FALSE)),0,VLOOKUP($B67,Miljö!$B$1:$S$500,MATCH("Såld mängd produktionsspecifik fjärrvärme (GWh)",Miljö!$B$1:$R$1,0),FALSE))</f>
        <v>0</v>
      </c>
      <c r="AN67" s="23">
        <f t="shared" ref="AN67:AN130" si="12">IFERROR(AK67/AJ67,"")</f>
        <v>0.56361317259830312</v>
      </c>
      <c r="AP67" t="str">
        <f>VLOOKUP($B67,'Miljövärden urval för publ'!$B$1:$H$450,7,FALSE)</f>
        <v>Ja</v>
      </c>
      <c r="AQ67" t="str">
        <f>VLOOKUP($B67,'Miljövärden urval för publ'!$B$1:$H$450,6,FALSE)</f>
        <v>Nej</v>
      </c>
      <c r="AU67">
        <f t="shared" ref="AU67:AU130" si="13">Z67+AA67+AF67</f>
        <v>6.9330000000000003E-2</v>
      </c>
      <c r="AV67">
        <f t="shared" ref="AV67:AV130" si="14">X67</f>
        <v>0</v>
      </c>
      <c r="AW67">
        <f t="shared" ref="AW67:AW130" si="15">M67+N67+O67+P67+Q67</f>
        <v>3.637</v>
      </c>
      <c r="AX67">
        <f t="shared" ref="AX67:AX130" si="16">R67+S67+T67+U67</f>
        <v>0</v>
      </c>
      <c r="AZ67">
        <f t="shared" ref="AZ67:AZ130" si="17">AB67</f>
        <v>0</v>
      </c>
      <c r="BA67">
        <f t="shared" ref="BA67:BA130" si="18">AE67</f>
        <v>0</v>
      </c>
      <c r="BC67">
        <f t="shared" ref="BC67:BC130" si="19">L67+M67+N67+O67+P67+Q67+R67+S67+T67+U67+V67+W67+X67</f>
        <v>3.637</v>
      </c>
    </row>
    <row r="68" spans="1:55" ht="15" customHeight="1" x14ac:dyDescent="0.25">
      <c r="A68" t="s">
        <v>76</v>
      </c>
      <c r="B68" t="s">
        <v>98</v>
      </c>
      <c r="C68">
        <f>VLOOKUP($B68,'Tillförd energi'!$B$1:$AS$566,MATCH(C$1,'Tillförd energi'!$B$1:$AQ$1,0),FALSE)</f>
        <v>0</v>
      </c>
      <c r="D68">
        <f>VLOOKUP($B68,'Tillförd energi'!$B$1:$AS$566,MATCH(D$1,'Tillförd energi'!$B$1:$AQ$1,0),FALSE)</f>
        <v>0.8</v>
      </c>
      <c r="E68">
        <f>VLOOKUP($B68,'Tillförd energi'!$B$1:$AS$566,MATCH(E$1,'Tillförd energi'!$B$1:$AQ$1,0),FALSE)</f>
        <v>0</v>
      </c>
      <c r="F68">
        <f>VLOOKUP($B68,'Tillförd energi'!$B$1:$AS$566,MATCH(F$1,'Tillförd energi'!$B$1:$AQ$1,0),FALSE)</f>
        <v>0</v>
      </c>
      <c r="G68">
        <f>VLOOKUP($B68,'Tillförd energi'!$B$1:$AS$566,MATCH(G$1,'Tillförd energi'!$B$1:$AQ$1,0),FALSE)</f>
        <v>0</v>
      </c>
      <c r="H68">
        <f>VLOOKUP($B68,'Tillförd energi'!$B$1:$AS$566,MATCH(H$1,'Tillförd energi'!$B$1:$AQ$1,0),FALSE)</f>
        <v>1.43</v>
      </c>
      <c r="I68">
        <f>VLOOKUP($B68,'Tillförd energi'!$B$1:$AS$566,MATCH(I$1,'Tillförd energi'!$B$1:$AQ$1,0),FALSE)</f>
        <v>0</v>
      </c>
      <c r="J68">
        <f>VLOOKUP($B68,'Tillförd energi'!$B$1:$AS$566,MATCH(J$1,'Tillförd energi'!$B$1:$AQ$1,0),FALSE)</f>
        <v>0.53600000000000003</v>
      </c>
      <c r="K68">
        <v>0</v>
      </c>
      <c r="L68">
        <f>VLOOKUP($B68,'Tillförd energi'!$B$1:$AS$566,MATCH(L$1,'Tillförd energi'!$B$1:$AQ$1,0),FALSE)</f>
        <v>0</v>
      </c>
      <c r="M68">
        <f>VLOOKUP($B68,'Tillförd energi'!$B$1:$AS$566,MATCH(M$1,'Tillförd energi'!$B$1:$AQ$1,0),FALSE)</f>
        <v>0</v>
      </c>
      <c r="N68">
        <f>VLOOKUP($B68,'Tillförd energi'!$B$1:$AS$566,MATCH(N$1,'Tillförd energi'!$B$1:$AQ$1,0),FALSE)</f>
        <v>0</v>
      </c>
      <c r="O68">
        <f>VLOOKUP($B68,'Tillförd energi'!$B$1:$AS$566,MATCH(O$1,'Tillförd energi'!$B$1:$AQ$1,0),FALSE)</f>
        <v>29.164999999999999</v>
      </c>
      <c r="P68">
        <f>VLOOKUP($B68,'Tillförd energi'!$B$1:$AS$566,MATCH(P$1,'Tillförd energi'!$B$1:$AQ$1,0),FALSE)</f>
        <v>18.084</v>
      </c>
      <c r="Q68">
        <f>VLOOKUP($B68,'Tillförd energi'!$B$1:$AS$566,MATCH(Q$1,'Tillförd energi'!$B$1:$AQ$1,0),FALSE)</f>
        <v>24.350999999999999</v>
      </c>
      <c r="R68">
        <f>VLOOKUP($B68,'Tillförd energi'!$B$1:$AS$566,MATCH(R$1,'Tillförd energi'!$B$1:$AQ$1,0),FALSE)</f>
        <v>0</v>
      </c>
      <c r="S68">
        <f>VLOOKUP($B68,'Tillförd energi'!$B$1:$AS$566,MATCH(S$1,'Tillförd energi'!$B$1:$AQ$1,0),FALSE)</f>
        <v>7.4749999999999996</v>
      </c>
      <c r="T68">
        <f>VLOOKUP($B68,'Tillförd energi'!$B$1:$AS$566,MATCH(T$1,'Tillförd energi'!$B$1:$AQ$1,0),FALSE)</f>
        <v>0</v>
      </c>
      <c r="U68">
        <f>VLOOKUP($B68,'Tillförd energi'!$B$1:$AS$566,MATCH(U$1,'Tillförd energi'!$B$1:$AQ$1,0),FALSE)</f>
        <v>0</v>
      </c>
      <c r="V68">
        <f>VLOOKUP($B68,'Tillförd energi'!$B$1:$AS$566,MATCH(V$1,'Tillförd energi'!$B$1:$AQ$1,0),FALSE)</f>
        <v>0</v>
      </c>
      <c r="W68">
        <f>VLOOKUP($B68,'Tillförd energi'!$B$1:$AS$566,MATCH(W$1,'Tillförd energi'!$B$1:$AQ$1,0),FALSE)</f>
        <v>0</v>
      </c>
      <c r="X68">
        <f>VLOOKUP($B68,'Tillförd energi'!$B$1:$AS$566,MATCH(X$1,'Tillförd energi'!$B$1:$AQ$1,0),FALSE)</f>
        <v>0</v>
      </c>
      <c r="Y68">
        <f>VLOOKUP($B68,'Tillförd energi'!$B$1:$AS$566,MATCH(Y$1,'Tillförd energi'!$B$1:$AQ$1,0),FALSE)</f>
        <v>0</v>
      </c>
      <c r="Z68">
        <f>VLOOKUP($B68,'Tillförd energi'!$B$1:$AS$566,MATCH(Z$1,'Tillförd energi'!$B$1:$AQ$1,0),FALSE)</f>
        <v>0</v>
      </c>
      <c r="AA68">
        <f>VLOOKUP($B68,'Tillförd energi'!$B$1:$AS$566,MATCH(AA$1,'Tillförd energi'!$B$1:$AQ$1,0),FALSE)</f>
        <v>0</v>
      </c>
      <c r="AB68">
        <f>VLOOKUP($B68,'Tillförd energi'!$B$1:$AS$566,MATCH(AB$1,'Tillförd energi'!$B$1:$AQ$1,0),FALSE)</f>
        <v>0</v>
      </c>
      <c r="AC68">
        <f>VLOOKUP($B68,'Tillförd energi'!$B$1:$AS$566,MATCH(AC$1,'Tillförd energi'!$B$1:$AQ$1,0),FALSE)</f>
        <v>11.244999999999999</v>
      </c>
      <c r="AD68">
        <f>VLOOKUP($B68,'Tillförd energi'!$B$1:$AS$566,MATCH(AD$1,'Tillförd energi'!$B$1:$AQ$1,0),FALSE)</f>
        <v>3.657</v>
      </c>
      <c r="AE68">
        <f>VLOOKUP($B68,'Tillförd energi'!$B$1:$AS$566,MATCH(AE$1,'Tillförd energi'!$B$1:$AQ$1,0),FALSE)</f>
        <v>0</v>
      </c>
      <c r="AF68">
        <f>VLOOKUP($B68,'Tillförd energi'!$B$1:$AS$566,MATCH(AF$1,'Tillförd energi'!$B$1:$AQ$1,0),FALSE)</f>
        <v>1.3440000000000001</v>
      </c>
      <c r="AG68">
        <f>IFERROR(VLOOKUP(B68,Miljö!$B$1:$S$476,9,FALSE)/1,0)</f>
        <v>0</v>
      </c>
      <c r="AI68">
        <f t="shared" si="10"/>
        <v>98.086999999999989</v>
      </c>
      <c r="AJ68">
        <f t="shared" si="11"/>
        <v>98.086999999999989</v>
      </c>
      <c r="AK68">
        <f>IF(ISERROR(1/VLOOKUP($B68,Leveranser!$B$1:$S$500,MATCH("såld värme (gwh)",Leveranser!$B$1:$S$1,0),FALSE)),"",VLOOKUP($B68,Leveranser!$B$1:$S$500,MATCH("såld värme (gwh)",Leveranser!$B$1:$S$1,0),FALSE))</f>
        <v>77.644000000000005</v>
      </c>
      <c r="AL68" s="22">
        <f>VLOOKUP($B68,Leveranser!$B$1:$Y$500,MATCH("Totalt såld fjärrvärme till andra fjärrvärmeföretag",Leveranser!$B$1:$AA$1,0),FALSE)</f>
        <v>0</v>
      </c>
      <c r="AM68" s="22">
        <f>IF(ISERROR(1/VLOOKUP($B68,Miljö!$B$1:$S$500,MATCH("Såld mängd produktionsspecifik fjärrvärme (GWh)",Miljö!$B$1:$R$1,0),FALSE)),0,VLOOKUP($B68,Miljö!$B$1:$S$500,MATCH("Såld mängd produktionsspecifik fjärrvärme (GWh)",Miljö!$B$1:$R$1,0),FALSE))</f>
        <v>0</v>
      </c>
      <c r="AN68" s="23">
        <f t="shared" si="12"/>
        <v>0.79158298245435188</v>
      </c>
      <c r="AP68" t="str">
        <f>VLOOKUP($B68,'Miljövärden urval för publ'!$B$1:$H$450,7,FALSE)</f>
        <v>Ja</v>
      </c>
      <c r="AQ68" t="str">
        <f>VLOOKUP($B68,'Miljövärden urval för publ'!$B$1:$H$450,6,FALSE)</f>
        <v>Nej</v>
      </c>
      <c r="AU68">
        <f t="shared" si="13"/>
        <v>1.3440000000000001</v>
      </c>
      <c r="AV68">
        <f t="shared" si="14"/>
        <v>0</v>
      </c>
      <c r="AW68">
        <f t="shared" si="15"/>
        <v>71.599999999999994</v>
      </c>
      <c r="AX68">
        <f t="shared" si="16"/>
        <v>7.4749999999999996</v>
      </c>
      <c r="AZ68">
        <f t="shared" si="17"/>
        <v>0</v>
      </c>
      <c r="BA68">
        <f t="shared" si="18"/>
        <v>0</v>
      </c>
      <c r="BC68">
        <f t="shared" si="19"/>
        <v>79.074999999999989</v>
      </c>
    </row>
    <row r="69" spans="1:55" ht="15" customHeight="1" x14ac:dyDescent="0.25">
      <c r="A69" t="s">
        <v>76</v>
      </c>
      <c r="B69" t="s">
        <v>99</v>
      </c>
      <c r="C69">
        <f>VLOOKUP($B69,'Tillförd energi'!$B$1:$AS$566,MATCH(C$1,'Tillförd energi'!$B$1:$AQ$1,0),FALSE)</f>
        <v>0</v>
      </c>
      <c r="D69">
        <f>VLOOKUP($B69,'Tillförd energi'!$B$1:$AS$566,MATCH(D$1,'Tillförd energi'!$B$1:$AQ$1,0),FALSE)</f>
        <v>1.9</v>
      </c>
      <c r="E69">
        <f>VLOOKUP($B69,'Tillförd energi'!$B$1:$AS$566,MATCH(E$1,'Tillförd energi'!$B$1:$AQ$1,0),FALSE)</f>
        <v>0</v>
      </c>
      <c r="F69">
        <f>VLOOKUP($B69,'Tillförd energi'!$B$1:$AS$566,MATCH(F$1,'Tillförd energi'!$B$1:$AQ$1,0),FALSE)</f>
        <v>0</v>
      </c>
      <c r="G69">
        <f>VLOOKUP($B69,'Tillförd energi'!$B$1:$AS$566,MATCH(G$1,'Tillförd energi'!$B$1:$AQ$1,0),FALSE)</f>
        <v>0</v>
      </c>
      <c r="H69">
        <f>VLOOKUP($B69,'Tillförd energi'!$B$1:$AS$566,MATCH(H$1,'Tillförd energi'!$B$1:$AQ$1,0),FALSE)</f>
        <v>0</v>
      </c>
      <c r="I69">
        <f>VLOOKUP($B69,'Tillförd energi'!$B$1:$AS$566,MATCH(I$1,'Tillförd energi'!$B$1:$AQ$1,0),FALSE)</f>
        <v>0</v>
      </c>
      <c r="J69">
        <f>VLOOKUP($B69,'Tillförd energi'!$B$1:$AS$566,MATCH(J$1,'Tillförd energi'!$B$1:$AQ$1,0),FALSE)</f>
        <v>0</v>
      </c>
      <c r="K69">
        <v>0</v>
      </c>
      <c r="L69">
        <f>VLOOKUP($B69,'Tillförd energi'!$B$1:$AS$566,MATCH(L$1,'Tillförd energi'!$B$1:$AQ$1,0),FALSE)</f>
        <v>0</v>
      </c>
      <c r="M69">
        <f>VLOOKUP($B69,'Tillförd energi'!$B$1:$AS$566,MATCH(M$1,'Tillförd energi'!$B$1:$AQ$1,0),FALSE)</f>
        <v>0</v>
      </c>
      <c r="N69">
        <f>VLOOKUP($B69,'Tillförd energi'!$B$1:$AS$566,MATCH(N$1,'Tillförd energi'!$B$1:$AQ$1,0),FALSE)</f>
        <v>0</v>
      </c>
      <c r="O69">
        <f>VLOOKUP($B69,'Tillförd energi'!$B$1:$AS$566,MATCH(O$1,'Tillförd energi'!$B$1:$AQ$1,0),FALSE)</f>
        <v>0</v>
      </c>
      <c r="P69">
        <f>VLOOKUP($B69,'Tillförd energi'!$B$1:$AS$566,MATCH(P$1,'Tillförd energi'!$B$1:$AQ$1,0),FALSE)</f>
        <v>0</v>
      </c>
      <c r="Q69">
        <f>VLOOKUP($B69,'Tillförd energi'!$B$1:$AS$566,MATCH(Q$1,'Tillförd energi'!$B$1:$AQ$1,0),FALSE)</f>
        <v>0</v>
      </c>
      <c r="R69">
        <f>VLOOKUP($B69,'Tillförd energi'!$B$1:$AS$566,MATCH(R$1,'Tillförd energi'!$B$1:$AQ$1,0),FALSE)</f>
        <v>52.5</v>
      </c>
      <c r="S69">
        <f>VLOOKUP($B69,'Tillförd energi'!$B$1:$AS$566,MATCH(S$1,'Tillförd energi'!$B$1:$AQ$1,0),FALSE)</f>
        <v>0</v>
      </c>
      <c r="T69">
        <f>VLOOKUP($B69,'Tillförd energi'!$B$1:$AS$566,MATCH(T$1,'Tillförd energi'!$B$1:$AQ$1,0),FALSE)</f>
        <v>0</v>
      </c>
      <c r="U69">
        <f>VLOOKUP($B69,'Tillförd energi'!$B$1:$AS$566,MATCH(U$1,'Tillförd energi'!$B$1:$AQ$1,0),FALSE)</f>
        <v>0</v>
      </c>
      <c r="V69">
        <f>VLOOKUP($B69,'Tillförd energi'!$B$1:$AS$566,MATCH(V$1,'Tillförd energi'!$B$1:$AQ$1,0),FALSE)</f>
        <v>0</v>
      </c>
      <c r="W69">
        <f>VLOOKUP($B69,'Tillförd energi'!$B$1:$AS$566,MATCH(W$1,'Tillförd energi'!$B$1:$AQ$1,0),FALSE)</f>
        <v>8.8000000000000007</v>
      </c>
      <c r="X69">
        <f>VLOOKUP($B69,'Tillförd energi'!$B$1:$AS$566,MATCH(X$1,'Tillförd energi'!$B$1:$AQ$1,0),FALSE)</f>
        <v>0</v>
      </c>
      <c r="Y69">
        <f>VLOOKUP($B69,'Tillförd energi'!$B$1:$AS$566,MATCH(Y$1,'Tillförd energi'!$B$1:$AQ$1,0),FALSE)</f>
        <v>0</v>
      </c>
      <c r="Z69">
        <f>VLOOKUP($B69,'Tillförd energi'!$B$1:$AS$566,MATCH(Z$1,'Tillförd energi'!$B$1:$AQ$1,0),FALSE)</f>
        <v>0</v>
      </c>
      <c r="AA69">
        <f>VLOOKUP($B69,'Tillförd energi'!$B$1:$AS$566,MATCH(AA$1,'Tillförd energi'!$B$1:$AQ$1,0),FALSE)</f>
        <v>7.5</v>
      </c>
      <c r="AB69">
        <f>VLOOKUP($B69,'Tillförd energi'!$B$1:$AS$566,MATCH(AB$1,'Tillförd energi'!$B$1:$AQ$1,0),FALSE)</f>
        <v>15</v>
      </c>
      <c r="AC69">
        <f>VLOOKUP($B69,'Tillförd energi'!$B$1:$AS$566,MATCH(AC$1,'Tillförd energi'!$B$1:$AQ$1,0),FALSE)</f>
        <v>0</v>
      </c>
      <c r="AD69">
        <f>VLOOKUP($B69,'Tillförd energi'!$B$1:$AS$566,MATCH(AD$1,'Tillförd energi'!$B$1:$AQ$1,0),FALSE)</f>
        <v>0</v>
      </c>
      <c r="AE69">
        <f>VLOOKUP($B69,'Tillförd energi'!$B$1:$AS$566,MATCH(AE$1,'Tillförd energi'!$B$1:$AQ$1,0),FALSE)</f>
        <v>0</v>
      </c>
      <c r="AF69">
        <f>VLOOKUP($B69,'Tillförd energi'!$B$1:$AS$566,MATCH(AF$1,'Tillförd energi'!$B$1:$AQ$1,0),FALSE)</f>
        <v>1.875</v>
      </c>
      <c r="AG69">
        <f>IFERROR(VLOOKUP(B69,Miljö!$B$1:$S$476,9,FALSE)/1,0)</f>
        <v>0</v>
      </c>
      <c r="AI69">
        <f t="shared" si="10"/>
        <v>87.575000000000003</v>
      </c>
      <c r="AJ69">
        <f t="shared" si="11"/>
        <v>87.575000000000003</v>
      </c>
      <c r="AK69">
        <f>IF(ISERROR(1/VLOOKUP($B69,Leveranser!$B$1:$S$500,MATCH("såld värme (gwh)",Leveranser!$B$1:$S$1,0),FALSE)),"",VLOOKUP($B69,Leveranser!$B$1:$S$500,MATCH("såld värme (gwh)",Leveranser!$B$1:$S$1,0),FALSE))</f>
        <v>62.5</v>
      </c>
      <c r="AL69" s="22">
        <f>VLOOKUP($B69,Leveranser!$B$1:$Y$500,MATCH("Totalt såld fjärrvärme till andra fjärrvärmeföretag",Leveranser!$B$1:$AA$1,0),FALSE)</f>
        <v>0</v>
      </c>
      <c r="AM69" s="22">
        <f>IF(ISERROR(1/VLOOKUP($B69,Miljö!$B$1:$S$500,MATCH("Såld mängd produktionsspecifik fjärrvärme (GWh)",Miljö!$B$1:$R$1,0),FALSE)),0,VLOOKUP($B69,Miljö!$B$1:$S$500,MATCH("Såld mängd produktionsspecifik fjärrvärme (GWh)",Miljö!$B$1:$R$1,0),FALSE))</f>
        <v>0</v>
      </c>
      <c r="AN69" s="23">
        <f t="shared" si="12"/>
        <v>0.71367399371966889</v>
      </c>
      <c r="AP69" t="str">
        <f>VLOOKUP($B69,'Miljövärden urval för publ'!$B$1:$H$450,7,FALSE)</f>
        <v>Ja</v>
      </c>
      <c r="AQ69" t="str">
        <f>VLOOKUP($B69,'Miljövärden urval för publ'!$B$1:$H$450,6,FALSE)</f>
        <v>Nej</v>
      </c>
      <c r="AU69">
        <f t="shared" si="13"/>
        <v>9.375</v>
      </c>
      <c r="AV69">
        <f t="shared" si="14"/>
        <v>0</v>
      </c>
      <c r="AW69">
        <f t="shared" si="15"/>
        <v>0</v>
      </c>
      <c r="AX69">
        <f t="shared" si="16"/>
        <v>52.5</v>
      </c>
      <c r="AZ69">
        <f t="shared" si="17"/>
        <v>15</v>
      </c>
      <c r="BA69">
        <f t="shared" si="18"/>
        <v>0</v>
      </c>
      <c r="BC69">
        <f t="shared" si="19"/>
        <v>61.3</v>
      </c>
    </row>
    <row r="70" spans="1:55" ht="15" customHeight="1" x14ac:dyDescent="0.25">
      <c r="A70" t="s">
        <v>100</v>
      </c>
      <c r="B70" t="s">
        <v>101</v>
      </c>
      <c r="C70">
        <f>VLOOKUP($B70,'Tillförd energi'!$B$1:$AS$566,MATCH(C$1,'Tillförd energi'!$B$1:$AQ$1,0),FALSE)</f>
        <v>0</v>
      </c>
      <c r="D70">
        <f>VLOOKUP($B70,'Tillförd energi'!$B$1:$AS$566,MATCH(D$1,'Tillförd energi'!$B$1:$AQ$1,0),FALSE)</f>
        <v>0.111111</v>
      </c>
      <c r="E70">
        <f>VLOOKUP($B70,'Tillförd energi'!$B$1:$AS$566,MATCH(E$1,'Tillförd energi'!$B$1:$AQ$1,0),FALSE)</f>
        <v>0</v>
      </c>
      <c r="F70">
        <f>VLOOKUP($B70,'Tillförd energi'!$B$1:$AS$566,MATCH(F$1,'Tillförd energi'!$B$1:$AQ$1,0),FALSE)</f>
        <v>0</v>
      </c>
      <c r="G70">
        <f>VLOOKUP($B70,'Tillförd energi'!$B$1:$AS$566,MATCH(G$1,'Tillförd energi'!$B$1:$AQ$1,0),FALSE)</f>
        <v>0</v>
      </c>
      <c r="H70">
        <f>VLOOKUP($B70,'Tillförd energi'!$B$1:$AS$566,MATCH(H$1,'Tillförd energi'!$B$1:$AQ$1,0),FALSE)</f>
        <v>0</v>
      </c>
      <c r="I70">
        <f>VLOOKUP($B70,'Tillförd energi'!$B$1:$AS$566,MATCH(I$1,'Tillförd energi'!$B$1:$AQ$1,0),FALSE)</f>
        <v>8.2222200000000001</v>
      </c>
      <c r="J70">
        <f>VLOOKUP($B70,'Tillförd energi'!$B$1:$AS$566,MATCH(J$1,'Tillförd energi'!$B$1:$AQ$1,0),FALSE)</f>
        <v>0</v>
      </c>
      <c r="K70">
        <v>0</v>
      </c>
      <c r="L70">
        <f>VLOOKUP($B70,'Tillförd energi'!$B$1:$AS$566,MATCH(L$1,'Tillförd energi'!$B$1:$AQ$1,0),FALSE)</f>
        <v>0</v>
      </c>
      <c r="M70">
        <f>VLOOKUP($B70,'Tillförd energi'!$B$1:$AS$566,MATCH(M$1,'Tillförd energi'!$B$1:$AQ$1,0),FALSE)</f>
        <v>0</v>
      </c>
      <c r="N70">
        <f>VLOOKUP($B70,'Tillförd energi'!$B$1:$AS$566,MATCH(N$1,'Tillförd energi'!$B$1:$AQ$1,0),FALSE)</f>
        <v>0</v>
      </c>
      <c r="O70">
        <f>VLOOKUP($B70,'Tillförd energi'!$B$1:$AS$566,MATCH(O$1,'Tillförd energi'!$B$1:$AQ$1,0),FALSE)</f>
        <v>0</v>
      </c>
      <c r="P70">
        <f>VLOOKUP($B70,'Tillförd energi'!$B$1:$AS$566,MATCH(P$1,'Tillförd energi'!$B$1:$AQ$1,0),FALSE)</f>
        <v>0</v>
      </c>
      <c r="Q70">
        <f>VLOOKUP($B70,'Tillförd energi'!$B$1:$AS$566,MATCH(Q$1,'Tillförd energi'!$B$1:$AQ$1,0),FALSE)</f>
        <v>0</v>
      </c>
      <c r="R70">
        <f>VLOOKUP($B70,'Tillförd energi'!$B$1:$AS$566,MATCH(R$1,'Tillförd energi'!$B$1:$AQ$1,0),FALSE)</f>
        <v>0</v>
      </c>
      <c r="S70">
        <f>VLOOKUP($B70,'Tillförd energi'!$B$1:$AS$566,MATCH(S$1,'Tillförd energi'!$B$1:$AQ$1,0),FALSE)</f>
        <v>0</v>
      </c>
      <c r="T70">
        <f>VLOOKUP($B70,'Tillförd energi'!$B$1:$AS$566,MATCH(T$1,'Tillförd energi'!$B$1:$AQ$1,0),FALSE)</f>
        <v>0</v>
      </c>
      <c r="U70">
        <f>VLOOKUP($B70,'Tillförd energi'!$B$1:$AS$566,MATCH(U$1,'Tillförd energi'!$B$1:$AQ$1,0),FALSE)</f>
        <v>0</v>
      </c>
      <c r="V70">
        <f>VLOOKUP($B70,'Tillförd energi'!$B$1:$AS$566,MATCH(V$1,'Tillförd energi'!$B$1:$AQ$1,0),FALSE)</f>
        <v>0</v>
      </c>
      <c r="W70">
        <f>VLOOKUP($B70,'Tillförd energi'!$B$1:$AS$566,MATCH(W$1,'Tillförd energi'!$B$1:$AQ$1,0),FALSE)</f>
        <v>0</v>
      </c>
      <c r="X70">
        <f>VLOOKUP($B70,'Tillförd energi'!$B$1:$AS$566,MATCH(X$1,'Tillförd energi'!$B$1:$AQ$1,0),FALSE)</f>
        <v>0</v>
      </c>
      <c r="Y70">
        <f>VLOOKUP($B70,'Tillförd energi'!$B$1:$AS$566,MATCH(Y$1,'Tillförd energi'!$B$1:$AQ$1,0),FALSE)</f>
        <v>0</v>
      </c>
      <c r="Z70">
        <f>VLOOKUP($B70,'Tillförd energi'!$B$1:$AS$566,MATCH(Z$1,'Tillförd energi'!$B$1:$AQ$1,0),FALSE)</f>
        <v>0</v>
      </c>
      <c r="AA70">
        <f>VLOOKUP($B70,'Tillförd energi'!$B$1:$AS$566,MATCH(AA$1,'Tillförd energi'!$B$1:$AQ$1,0),FALSE)</f>
        <v>0</v>
      </c>
      <c r="AB70">
        <f>VLOOKUP($B70,'Tillförd energi'!$B$1:$AS$566,MATCH(AB$1,'Tillförd energi'!$B$1:$AQ$1,0),FALSE)</f>
        <v>0</v>
      </c>
      <c r="AC70">
        <f>VLOOKUP($B70,'Tillförd energi'!$B$1:$AS$566,MATCH(AC$1,'Tillförd energi'!$B$1:$AQ$1,0),FALSE)</f>
        <v>0</v>
      </c>
      <c r="AD70">
        <f>VLOOKUP($B70,'Tillförd energi'!$B$1:$AS$566,MATCH(AD$1,'Tillförd energi'!$B$1:$AQ$1,0),FALSE)</f>
        <v>0</v>
      </c>
      <c r="AE70">
        <f>VLOOKUP($B70,'Tillförd energi'!$B$1:$AS$566,MATCH(AE$1,'Tillförd energi'!$B$1:$AQ$1,0),FALSE)</f>
        <v>0</v>
      </c>
      <c r="AF70">
        <f>VLOOKUP($B70,'Tillförd energi'!$B$1:$AS$566,MATCH(AF$1,'Tillförd energi'!$B$1:$AQ$1,0),FALSE)</f>
        <v>0.21299999999999999</v>
      </c>
      <c r="AG70">
        <f>IFERROR(VLOOKUP(B70,Miljö!$B$1:$S$476,9,FALSE)/1,0)</f>
        <v>0</v>
      </c>
      <c r="AI70">
        <f t="shared" si="10"/>
        <v>8.5463309999999986</v>
      </c>
      <c r="AJ70">
        <f t="shared" si="11"/>
        <v>8.5463309999999986</v>
      </c>
      <c r="AK70">
        <f>IF(ISERROR(1/VLOOKUP($B70,Leveranser!$B$1:$S$500,MATCH("såld värme (gwh)",Leveranser!$B$1:$S$1,0),FALSE)),"",VLOOKUP($B70,Leveranser!$B$1:$S$500,MATCH("såld värme (gwh)",Leveranser!$B$1:$S$1,0),FALSE))</f>
        <v>7.1</v>
      </c>
      <c r="AL70" s="22">
        <f>VLOOKUP($B70,Leveranser!$B$1:$Y$500,MATCH("Totalt såld fjärrvärme till andra fjärrvärmeföretag",Leveranser!$B$1:$AA$1,0),FALSE)</f>
        <v>0</v>
      </c>
      <c r="AM70" s="22">
        <f>IF(ISERROR(1/VLOOKUP($B70,Miljö!$B$1:$S$500,MATCH("Såld mängd produktionsspecifik fjärrvärme (GWh)",Miljö!$B$1:$R$1,0),FALSE)),0,VLOOKUP($B70,Miljö!$B$1:$S$500,MATCH("Såld mängd produktionsspecifik fjärrvärme (GWh)",Miljö!$B$1:$R$1,0),FALSE))</f>
        <v>0</v>
      </c>
      <c r="AN70" s="23">
        <f t="shared" si="12"/>
        <v>0.83076585730180597</v>
      </c>
      <c r="AP70" t="str">
        <f>VLOOKUP($B70,'Miljövärden urval för publ'!$B$1:$H$450,7,FALSE)</f>
        <v>Ja</v>
      </c>
      <c r="AQ70" t="str">
        <f>VLOOKUP($B70,'Miljövärden urval för publ'!$B$1:$H$450,6,FALSE)</f>
        <v>Nej</v>
      </c>
      <c r="AU70">
        <f t="shared" si="13"/>
        <v>0.21299999999999999</v>
      </c>
      <c r="AV70">
        <f t="shared" si="14"/>
        <v>0</v>
      </c>
      <c r="AW70">
        <f t="shared" si="15"/>
        <v>0</v>
      </c>
      <c r="AX70">
        <f t="shared" si="16"/>
        <v>0</v>
      </c>
      <c r="AZ70">
        <f t="shared" si="17"/>
        <v>0</v>
      </c>
      <c r="BA70">
        <f t="shared" si="18"/>
        <v>0</v>
      </c>
      <c r="BC70">
        <f t="shared" si="19"/>
        <v>0</v>
      </c>
    </row>
    <row r="71" spans="1:55" ht="15" customHeight="1" x14ac:dyDescent="0.25">
      <c r="A71" t="s">
        <v>102</v>
      </c>
      <c r="B71" t="s">
        <v>103</v>
      </c>
      <c r="C71">
        <f>VLOOKUP($B71,'Tillförd energi'!$B$1:$AS$566,MATCH(C$1,'Tillförd energi'!$B$1:$AQ$1,0),FALSE)</f>
        <v>0</v>
      </c>
      <c r="D71">
        <f>VLOOKUP($B71,'Tillförd energi'!$B$1:$AS$566,MATCH(D$1,'Tillförd energi'!$B$1:$AQ$1,0),FALSE)</f>
        <v>0.66261300000000001</v>
      </c>
      <c r="E71">
        <f>VLOOKUP($B71,'Tillförd energi'!$B$1:$AS$566,MATCH(E$1,'Tillförd energi'!$B$1:$AQ$1,0),FALSE)</f>
        <v>0</v>
      </c>
      <c r="F71">
        <f>VLOOKUP($B71,'Tillförd energi'!$B$1:$AS$566,MATCH(F$1,'Tillförd energi'!$B$1:$AQ$1,0),FALSE)</f>
        <v>0</v>
      </c>
      <c r="G71">
        <f>VLOOKUP($B71,'Tillförd energi'!$B$1:$AS$566,MATCH(G$1,'Tillförd energi'!$B$1:$AQ$1,0),FALSE)</f>
        <v>0</v>
      </c>
      <c r="H71">
        <f>VLOOKUP($B71,'Tillförd energi'!$B$1:$AS$566,MATCH(H$1,'Tillförd energi'!$B$1:$AQ$1,0),FALSE)</f>
        <v>0</v>
      </c>
      <c r="I71">
        <f>VLOOKUP($B71,'Tillförd energi'!$B$1:$AS$566,MATCH(I$1,'Tillförd energi'!$B$1:$AQ$1,0),FALSE)</f>
        <v>94.660200000000003</v>
      </c>
      <c r="J71">
        <f>VLOOKUP($B71,'Tillförd energi'!$B$1:$AS$566,MATCH(J$1,'Tillförd energi'!$B$1:$AQ$1,0),FALSE)</f>
        <v>0</v>
      </c>
      <c r="K71">
        <v>0</v>
      </c>
      <c r="L71">
        <f>VLOOKUP($B71,'Tillförd energi'!$B$1:$AS$566,MATCH(L$1,'Tillförd energi'!$B$1:$AQ$1,0),FALSE)</f>
        <v>0</v>
      </c>
      <c r="M71">
        <f>VLOOKUP($B71,'Tillförd energi'!$B$1:$AS$566,MATCH(M$1,'Tillförd energi'!$B$1:$AQ$1,0),FALSE)</f>
        <v>3</v>
      </c>
      <c r="N71">
        <f>VLOOKUP($B71,'Tillförd energi'!$B$1:$AS$566,MATCH(N$1,'Tillförd energi'!$B$1:$AQ$1,0),FALSE)</f>
        <v>0</v>
      </c>
      <c r="O71">
        <f>VLOOKUP($B71,'Tillförd energi'!$B$1:$AS$566,MATCH(O$1,'Tillförd energi'!$B$1:$AQ$1,0),FALSE)</f>
        <v>3</v>
      </c>
      <c r="P71">
        <f>VLOOKUP($B71,'Tillförd energi'!$B$1:$AS$566,MATCH(P$1,'Tillförd energi'!$B$1:$AQ$1,0),FALSE)</f>
        <v>11</v>
      </c>
      <c r="Q71">
        <f>VLOOKUP($B71,'Tillförd energi'!$B$1:$AS$566,MATCH(Q$1,'Tillförd energi'!$B$1:$AQ$1,0),FALSE)</f>
        <v>2.6635300000000002</v>
      </c>
      <c r="R71">
        <f>VLOOKUP($B71,'Tillförd energi'!$B$1:$AS$566,MATCH(R$1,'Tillförd energi'!$B$1:$AQ$1,0),FALSE)</f>
        <v>0</v>
      </c>
      <c r="S71">
        <f>VLOOKUP($B71,'Tillförd energi'!$B$1:$AS$566,MATCH(S$1,'Tillförd energi'!$B$1:$AQ$1,0),FALSE)</f>
        <v>0</v>
      </c>
      <c r="T71">
        <f>VLOOKUP($B71,'Tillförd energi'!$B$1:$AS$566,MATCH(T$1,'Tillförd energi'!$B$1:$AQ$1,0),FALSE)</f>
        <v>0</v>
      </c>
      <c r="U71">
        <f>VLOOKUP($B71,'Tillförd energi'!$B$1:$AS$566,MATCH(U$1,'Tillförd energi'!$B$1:$AQ$1,0),FALSE)</f>
        <v>0</v>
      </c>
      <c r="V71">
        <f>VLOOKUP($B71,'Tillförd energi'!$B$1:$AS$566,MATCH(V$1,'Tillförd energi'!$B$1:$AQ$1,0),FALSE)</f>
        <v>0</v>
      </c>
      <c r="W71">
        <f>VLOOKUP($B71,'Tillförd energi'!$B$1:$AS$566,MATCH(W$1,'Tillförd energi'!$B$1:$AQ$1,0),FALSE)</f>
        <v>0</v>
      </c>
      <c r="X71">
        <f>VLOOKUP($B71,'Tillförd energi'!$B$1:$AS$566,MATCH(X$1,'Tillförd energi'!$B$1:$AQ$1,0),FALSE)</f>
        <v>0</v>
      </c>
      <c r="Y71">
        <f>VLOOKUP($B71,'Tillförd energi'!$B$1:$AS$566,MATCH(Y$1,'Tillförd energi'!$B$1:$AQ$1,0),FALSE)</f>
        <v>0</v>
      </c>
      <c r="Z71">
        <f>VLOOKUP($B71,'Tillförd energi'!$B$1:$AS$566,MATCH(Z$1,'Tillförd energi'!$B$1:$AQ$1,0),FALSE)</f>
        <v>0</v>
      </c>
      <c r="AA71">
        <f>VLOOKUP($B71,'Tillförd energi'!$B$1:$AS$566,MATCH(AA$1,'Tillförd energi'!$B$1:$AQ$1,0),FALSE)</f>
        <v>0</v>
      </c>
      <c r="AB71">
        <f>VLOOKUP($B71,'Tillförd energi'!$B$1:$AS$566,MATCH(AB$1,'Tillförd energi'!$B$1:$AQ$1,0),FALSE)</f>
        <v>0</v>
      </c>
      <c r="AC71">
        <f>VLOOKUP($B71,'Tillförd energi'!$B$1:$AS$566,MATCH(AC$1,'Tillförd energi'!$B$1:$AQ$1,0),FALSE)</f>
        <v>12</v>
      </c>
      <c r="AD71">
        <f>VLOOKUP($B71,'Tillförd energi'!$B$1:$AS$566,MATCH(AD$1,'Tillförd energi'!$B$1:$AQ$1,0),FALSE)</f>
        <v>0</v>
      </c>
      <c r="AE71">
        <f>VLOOKUP($B71,'Tillförd energi'!$B$1:$AS$566,MATCH(AE$1,'Tillförd energi'!$B$1:$AQ$1,0),FALSE)</f>
        <v>0</v>
      </c>
      <c r="AF71">
        <f>VLOOKUP($B71,'Tillförd energi'!$B$1:$AS$566,MATCH(AF$1,'Tillförd energi'!$B$1:$AQ$1,0),FALSE)</f>
        <v>2.96658</v>
      </c>
      <c r="AG71">
        <f>IFERROR(VLOOKUP(B71,Miljö!$B$1:$S$476,9,FALSE)/1,0)</f>
        <v>0</v>
      </c>
      <c r="AI71">
        <f t="shared" si="10"/>
        <v>129.952923</v>
      </c>
      <c r="AJ71">
        <f t="shared" si="11"/>
        <v>129.952923</v>
      </c>
      <c r="AK71">
        <f>IF(ISERROR(1/VLOOKUP($B71,Leveranser!$B$1:$S$500,MATCH("såld värme (gwh)",Leveranser!$B$1:$S$1,0),FALSE)),"",VLOOKUP($B71,Leveranser!$B$1:$S$500,MATCH("såld värme (gwh)",Leveranser!$B$1:$S$1,0),FALSE))</f>
        <v>98.885999999999996</v>
      </c>
      <c r="AL71" s="22">
        <f>VLOOKUP($B71,Leveranser!$B$1:$Y$500,MATCH("Totalt såld fjärrvärme till andra fjärrvärmeföretag",Leveranser!$B$1:$AA$1,0),FALSE)</f>
        <v>0</v>
      </c>
      <c r="AM71" s="22">
        <f>IF(ISERROR(1/VLOOKUP($B71,Miljö!$B$1:$S$500,MATCH("Såld mängd produktionsspecifik fjärrvärme (GWh)",Miljö!$B$1:$R$1,0),FALSE)),0,VLOOKUP($B71,Miljö!$B$1:$S$500,MATCH("Såld mängd produktionsspecifik fjärrvärme (GWh)",Miljö!$B$1:$R$1,0),FALSE))</f>
        <v>0</v>
      </c>
      <c r="AN71" s="23">
        <f t="shared" si="12"/>
        <v>0.76093709719788294</v>
      </c>
      <c r="AP71" t="str">
        <f>VLOOKUP($B71,'Miljövärden urval för publ'!$B$1:$H$450,7,FALSE)</f>
        <v>Ja</v>
      </c>
      <c r="AQ71" t="str">
        <f>VLOOKUP($B71,'Miljövärden urval för publ'!$B$1:$H$450,6,FALSE)</f>
        <v>Ja</v>
      </c>
      <c r="AU71">
        <f t="shared" si="13"/>
        <v>2.96658</v>
      </c>
      <c r="AV71">
        <f t="shared" si="14"/>
        <v>0</v>
      </c>
      <c r="AW71">
        <f t="shared" si="15"/>
        <v>19.663530000000002</v>
      </c>
      <c r="AX71">
        <f t="shared" si="16"/>
        <v>0</v>
      </c>
      <c r="AZ71">
        <f t="shared" si="17"/>
        <v>0</v>
      </c>
      <c r="BA71">
        <f t="shared" si="18"/>
        <v>0</v>
      </c>
      <c r="BC71">
        <f t="shared" si="19"/>
        <v>19.663530000000002</v>
      </c>
    </row>
    <row r="72" spans="1:55" ht="15" customHeight="1" x14ac:dyDescent="0.25">
      <c r="A72" t="s">
        <v>102</v>
      </c>
      <c r="B72" t="s">
        <v>104</v>
      </c>
      <c r="C72">
        <f>VLOOKUP($B72,'Tillförd energi'!$B$1:$AS$566,MATCH(C$1,'Tillförd energi'!$B$1:$AQ$1,0),FALSE)</f>
        <v>0</v>
      </c>
      <c r="D72">
        <f>VLOOKUP($B72,'Tillförd energi'!$B$1:$AS$566,MATCH(D$1,'Tillförd energi'!$B$1:$AQ$1,0),FALSE)</f>
        <v>0.05</v>
      </c>
      <c r="E72">
        <f>VLOOKUP($B72,'Tillförd energi'!$B$1:$AS$566,MATCH(E$1,'Tillförd energi'!$B$1:$AQ$1,0),FALSE)</f>
        <v>0</v>
      </c>
      <c r="F72">
        <f>VLOOKUP($B72,'Tillförd energi'!$B$1:$AS$566,MATCH(F$1,'Tillförd energi'!$B$1:$AQ$1,0),FALSE)</f>
        <v>0</v>
      </c>
      <c r="G72">
        <f>VLOOKUP($B72,'Tillförd energi'!$B$1:$AS$566,MATCH(G$1,'Tillförd energi'!$B$1:$AQ$1,0),FALSE)</f>
        <v>0</v>
      </c>
      <c r="H72">
        <f>VLOOKUP($B72,'Tillförd energi'!$B$1:$AS$566,MATCH(H$1,'Tillförd energi'!$B$1:$AQ$1,0),FALSE)</f>
        <v>0</v>
      </c>
      <c r="I72">
        <f>VLOOKUP($B72,'Tillförd energi'!$B$1:$AS$566,MATCH(I$1,'Tillförd energi'!$B$1:$AQ$1,0),FALSE)</f>
        <v>0</v>
      </c>
      <c r="J72">
        <f>VLOOKUP($B72,'Tillförd energi'!$B$1:$AS$566,MATCH(J$1,'Tillförd energi'!$B$1:$AQ$1,0),FALSE)</f>
        <v>0</v>
      </c>
      <c r="K72">
        <v>0</v>
      </c>
      <c r="L72">
        <f>VLOOKUP($B72,'Tillförd energi'!$B$1:$AS$566,MATCH(L$1,'Tillförd energi'!$B$1:$AQ$1,0),FALSE)</f>
        <v>0</v>
      </c>
      <c r="M72">
        <f>VLOOKUP($B72,'Tillförd energi'!$B$1:$AS$566,MATCH(M$1,'Tillförd energi'!$B$1:$AQ$1,0),FALSE)</f>
        <v>1.4159999999999999</v>
      </c>
      <c r="N72">
        <f>VLOOKUP($B72,'Tillförd energi'!$B$1:$AS$566,MATCH(N$1,'Tillförd energi'!$B$1:$AQ$1,0),FALSE)</f>
        <v>0</v>
      </c>
      <c r="O72">
        <f>VLOOKUP($B72,'Tillförd energi'!$B$1:$AS$566,MATCH(O$1,'Tillförd energi'!$B$1:$AQ$1,0),FALSE)</f>
        <v>1.4159999999999999</v>
      </c>
      <c r="P72">
        <f>VLOOKUP($B72,'Tillförd energi'!$B$1:$AS$566,MATCH(P$1,'Tillförd energi'!$B$1:$AQ$1,0),FALSE)</f>
        <v>1.4179999999999999</v>
      </c>
      <c r="Q72">
        <f>VLOOKUP($B72,'Tillförd energi'!$B$1:$AS$566,MATCH(Q$1,'Tillförd energi'!$B$1:$AQ$1,0),FALSE)</f>
        <v>0</v>
      </c>
      <c r="R72">
        <f>VLOOKUP($B72,'Tillförd energi'!$B$1:$AS$566,MATCH(R$1,'Tillförd energi'!$B$1:$AQ$1,0),FALSE)</f>
        <v>0</v>
      </c>
      <c r="S72">
        <f>VLOOKUP($B72,'Tillförd energi'!$B$1:$AS$566,MATCH(S$1,'Tillförd energi'!$B$1:$AQ$1,0),FALSE)</f>
        <v>0</v>
      </c>
      <c r="T72">
        <f>VLOOKUP($B72,'Tillförd energi'!$B$1:$AS$566,MATCH(T$1,'Tillförd energi'!$B$1:$AQ$1,0),FALSE)</f>
        <v>0</v>
      </c>
      <c r="U72">
        <f>VLOOKUP($B72,'Tillförd energi'!$B$1:$AS$566,MATCH(U$1,'Tillförd energi'!$B$1:$AQ$1,0),FALSE)</f>
        <v>0</v>
      </c>
      <c r="V72">
        <f>VLOOKUP($B72,'Tillförd energi'!$B$1:$AS$566,MATCH(V$1,'Tillförd energi'!$B$1:$AQ$1,0),FALSE)</f>
        <v>0</v>
      </c>
      <c r="W72">
        <f>VLOOKUP($B72,'Tillförd energi'!$B$1:$AS$566,MATCH(W$1,'Tillförd energi'!$B$1:$AQ$1,0),FALSE)</f>
        <v>0</v>
      </c>
      <c r="X72">
        <f>VLOOKUP($B72,'Tillförd energi'!$B$1:$AS$566,MATCH(X$1,'Tillförd energi'!$B$1:$AQ$1,0),FALSE)</f>
        <v>0</v>
      </c>
      <c r="Y72">
        <f>VLOOKUP($B72,'Tillförd energi'!$B$1:$AS$566,MATCH(Y$1,'Tillförd energi'!$B$1:$AQ$1,0),FALSE)</f>
        <v>0</v>
      </c>
      <c r="Z72">
        <f>VLOOKUP($B72,'Tillförd energi'!$B$1:$AS$566,MATCH(Z$1,'Tillförd energi'!$B$1:$AQ$1,0),FALSE)</f>
        <v>0</v>
      </c>
      <c r="AA72">
        <f>VLOOKUP($B72,'Tillförd energi'!$B$1:$AS$566,MATCH(AA$1,'Tillförd energi'!$B$1:$AQ$1,0),FALSE)</f>
        <v>0</v>
      </c>
      <c r="AB72">
        <f>VLOOKUP($B72,'Tillförd energi'!$B$1:$AS$566,MATCH(AB$1,'Tillförd energi'!$B$1:$AQ$1,0),FALSE)</f>
        <v>0</v>
      </c>
      <c r="AC72">
        <f>VLOOKUP($B72,'Tillförd energi'!$B$1:$AS$566,MATCH(AC$1,'Tillförd energi'!$B$1:$AQ$1,0),FALSE)</f>
        <v>0</v>
      </c>
      <c r="AD72">
        <f>VLOOKUP($B72,'Tillförd energi'!$B$1:$AS$566,MATCH(AD$1,'Tillförd energi'!$B$1:$AQ$1,0),FALSE)</f>
        <v>0</v>
      </c>
      <c r="AE72">
        <f>VLOOKUP($B72,'Tillförd energi'!$B$1:$AS$566,MATCH(AE$1,'Tillförd energi'!$B$1:$AQ$1,0),FALSE)</f>
        <v>0</v>
      </c>
      <c r="AF72">
        <f>VLOOKUP($B72,'Tillförd energi'!$B$1:$AS$566,MATCH(AF$1,'Tillförd energi'!$B$1:$AQ$1,0),FALSE)</f>
        <v>7.911E-2</v>
      </c>
      <c r="AG72">
        <f>IFERROR(VLOOKUP(B72,Miljö!$B$1:$S$476,9,FALSE)/1,0)</f>
        <v>0</v>
      </c>
      <c r="AI72">
        <f t="shared" si="10"/>
        <v>4.3791099999999998</v>
      </c>
      <c r="AJ72">
        <f t="shared" si="11"/>
        <v>4.3791099999999998</v>
      </c>
      <c r="AK72">
        <f>IF(ISERROR(1/VLOOKUP($B72,Leveranser!$B$1:$S$500,MATCH("såld värme (gwh)",Leveranser!$B$1:$S$1,0),FALSE)),"",VLOOKUP($B72,Leveranser!$B$1:$S$500,MATCH("såld värme (gwh)",Leveranser!$B$1:$S$1,0),FALSE))</f>
        <v>2.637</v>
      </c>
      <c r="AL72" s="22">
        <f>VLOOKUP($B72,Leveranser!$B$1:$Y$500,MATCH("Totalt såld fjärrvärme till andra fjärrvärmeföretag",Leveranser!$B$1:$AA$1,0),FALSE)</f>
        <v>0</v>
      </c>
      <c r="AM72" s="22">
        <f>IF(ISERROR(1/VLOOKUP($B72,Miljö!$B$1:$S$500,MATCH("Såld mängd produktionsspecifik fjärrvärme (GWh)",Miljö!$B$1:$R$1,0),FALSE)),0,VLOOKUP($B72,Miljö!$B$1:$S$500,MATCH("Såld mängd produktionsspecifik fjärrvärme (GWh)",Miljö!$B$1:$R$1,0),FALSE))</f>
        <v>0</v>
      </c>
      <c r="AN72" s="23">
        <f t="shared" si="12"/>
        <v>0.60217715471865285</v>
      </c>
      <c r="AP72" t="str">
        <f>VLOOKUP($B72,'Miljövärden urval för publ'!$B$1:$H$450,7,FALSE)</f>
        <v>Ja</v>
      </c>
      <c r="AQ72" t="str">
        <f>VLOOKUP($B72,'Miljövärden urval för publ'!$B$1:$H$450,6,FALSE)</f>
        <v>Ja</v>
      </c>
      <c r="AU72">
        <f t="shared" si="13"/>
        <v>7.911E-2</v>
      </c>
      <c r="AV72">
        <f t="shared" si="14"/>
        <v>0</v>
      </c>
      <c r="AW72">
        <f t="shared" si="15"/>
        <v>4.25</v>
      </c>
      <c r="AX72">
        <f t="shared" si="16"/>
        <v>0</v>
      </c>
      <c r="AZ72">
        <f t="shared" si="17"/>
        <v>0</v>
      </c>
      <c r="BA72">
        <f t="shared" si="18"/>
        <v>0</v>
      </c>
      <c r="BC72">
        <f t="shared" si="19"/>
        <v>4.25</v>
      </c>
    </row>
    <row r="73" spans="1:55" ht="15" customHeight="1" x14ac:dyDescent="0.25">
      <c r="A73" t="s">
        <v>102</v>
      </c>
      <c r="B73" t="s">
        <v>105</v>
      </c>
      <c r="C73">
        <f>VLOOKUP($B73,'Tillförd energi'!$B$1:$AS$566,MATCH(C$1,'Tillförd energi'!$B$1:$AQ$1,0),FALSE)</f>
        <v>0</v>
      </c>
      <c r="D73">
        <f>VLOOKUP($B73,'Tillförd energi'!$B$1:$AS$566,MATCH(D$1,'Tillförd energi'!$B$1:$AQ$1,0),FALSE)</f>
        <v>4.2999999999999997E-2</v>
      </c>
      <c r="E73">
        <f>VLOOKUP($B73,'Tillförd energi'!$B$1:$AS$566,MATCH(E$1,'Tillförd energi'!$B$1:$AQ$1,0),FALSE)</f>
        <v>0</v>
      </c>
      <c r="F73">
        <f>VLOOKUP($B73,'Tillförd energi'!$B$1:$AS$566,MATCH(F$1,'Tillförd energi'!$B$1:$AQ$1,0),FALSE)</f>
        <v>0</v>
      </c>
      <c r="G73">
        <f>VLOOKUP($B73,'Tillförd energi'!$B$1:$AS$566,MATCH(G$1,'Tillförd energi'!$B$1:$AQ$1,0),FALSE)</f>
        <v>0</v>
      </c>
      <c r="H73">
        <f>VLOOKUP($B73,'Tillförd energi'!$B$1:$AS$566,MATCH(H$1,'Tillförd energi'!$B$1:$AQ$1,0),FALSE)</f>
        <v>0</v>
      </c>
      <c r="I73">
        <f>VLOOKUP($B73,'Tillförd energi'!$B$1:$AS$566,MATCH(I$1,'Tillförd energi'!$B$1:$AQ$1,0),FALSE)</f>
        <v>0</v>
      </c>
      <c r="J73">
        <f>VLOOKUP($B73,'Tillförd energi'!$B$1:$AS$566,MATCH(J$1,'Tillförd energi'!$B$1:$AQ$1,0),FALSE)</f>
        <v>0</v>
      </c>
      <c r="K73">
        <v>0</v>
      </c>
      <c r="L73">
        <f>VLOOKUP($B73,'Tillförd energi'!$B$1:$AS$566,MATCH(L$1,'Tillförd energi'!$B$1:$AQ$1,0),FALSE)</f>
        <v>0</v>
      </c>
      <c r="M73">
        <f>VLOOKUP($B73,'Tillförd energi'!$B$1:$AS$566,MATCH(M$1,'Tillförd energi'!$B$1:$AQ$1,0),FALSE)</f>
        <v>6.66</v>
      </c>
      <c r="N73">
        <f>VLOOKUP($B73,'Tillförd energi'!$B$1:$AS$566,MATCH(N$1,'Tillförd energi'!$B$1:$AQ$1,0),FALSE)</f>
        <v>0</v>
      </c>
      <c r="O73">
        <f>VLOOKUP($B73,'Tillförd energi'!$B$1:$AS$566,MATCH(O$1,'Tillförd energi'!$B$1:$AQ$1,0),FALSE)</f>
        <v>6.66</v>
      </c>
      <c r="P73">
        <f>VLOOKUP($B73,'Tillförd energi'!$B$1:$AS$566,MATCH(P$1,'Tillförd energi'!$B$1:$AQ$1,0),FALSE)</f>
        <v>6.67</v>
      </c>
      <c r="Q73">
        <f>VLOOKUP($B73,'Tillförd energi'!$B$1:$AS$566,MATCH(Q$1,'Tillförd energi'!$B$1:$AQ$1,0),FALSE)</f>
        <v>0</v>
      </c>
      <c r="R73">
        <f>VLOOKUP($B73,'Tillförd energi'!$B$1:$AS$566,MATCH(R$1,'Tillförd energi'!$B$1:$AQ$1,0),FALSE)</f>
        <v>0</v>
      </c>
      <c r="S73">
        <f>VLOOKUP($B73,'Tillförd energi'!$B$1:$AS$566,MATCH(S$1,'Tillförd energi'!$B$1:$AQ$1,0),FALSE)</f>
        <v>0</v>
      </c>
      <c r="T73">
        <f>VLOOKUP($B73,'Tillförd energi'!$B$1:$AS$566,MATCH(T$1,'Tillförd energi'!$B$1:$AQ$1,0),FALSE)</f>
        <v>0</v>
      </c>
      <c r="U73">
        <f>VLOOKUP($B73,'Tillförd energi'!$B$1:$AS$566,MATCH(U$1,'Tillförd energi'!$B$1:$AQ$1,0),FALSE)</f>
        <v>0</v>
      </c>
      <c r="V73">
        <f>VLOOKUP($B73,'Tillförd energi'!$B$1:$AS$566,MATCH(V$1,'Tillförd energi'!$B$1:$AQ$1,0),FALSE)</f>
        <v>0</v>
      </c>
      <c r="W73">
        <f>VLOOKUP($B73,'Tillförd energi'!$B$1:$AS$566,MATCH(W$1,'Tillförd energi'!$B$1:$AQ$1,0),FALSE)</f>
        <v>0</v>
      </c>
      <c r="X73">
        <f>VLOOKUP($B73,'Tillförd energi'!$B$1:$AS$566,MATCH(X$1,'Tillförd energi'!$B$1:$AQ$1,0),FALSE)</f>
        <v>0</v>
      </c>
      <c r="Y73">
        <f>VLOOKUP($B73,'Tillförd energi'!$B$1:$AS$566,MATCH(Y$1,'Tillförd energi'!$B$1:$AQ$1,0),FALSE)</f>
        <v>0</v>
      </c>
      <c r="Z73">
        <f>VLOOKUP($B73,'Tillförd energi'!$B$1:$AS$566,MATCH(Z$1,'Tillförd energi'!$B$1:$AQ$1,0),FALSE)</f>
        <v>0</v>
      </c>
      <c r="AA73">
        <f>VLOOKUP($B73,'Tillförd energi'!$B$1:$AS$566,MATCH(AA$1,'Tillförd energi'!$B$1:$AQ$1,0),FALSE)</f>
        <v>0</v>
      </c>
      <c r="AB73">
        <f>VLOOKUP($B73,'Tillförd energi'!$B$1:$AS$566,MATCH(AB$1,'Tillförd energi'!$B$1:$AQ$1,0),FALSE)</f>
        <v>0</v>
      </c>
      <c r="AC73">
        <f>VLOOKUP($B73,'Tillförd energi'!$B$1:$AS$566,MATCH(AC$1,'Tillförd energi'!$B$1:$AQ$1,0),FALSE)</f>
        <v>0</v>
      </c>
      <c r="AD73">
        <f>VLOOKUP($B73,'Tillförd energi'!$B$1:$AS$566,MATCH(AD$1,'Tillförd energi'!$B$1:$AQ$1,0),FALSE)</f>
        <v>0</v>
      </c>
      <c r="AE73">
        <f>VLOOKUP($B73,'Tillförd energi'!$B$1:$AS$566,MATCH(AE$1,'Tillförd energi'!$B$1:$AQ$1,0),FALSE)</f>
        <v>0</v>
      </c>
      <c r="AF73">
        <f>VLOOKUP($B73,'Tillförd energi'!$B$1:$AS$566,MATCH(AF$1,'Tillförd energi'!$B$1:$AQ$1,0),FALSE)</f>
        <v>0.39345000000000002</v>
      </c>
      <c r="AG73">
        <f>IFERROR(VLOOKUP(B73,Miljö!$B$1:$S$476,9,FALSE)/1,0)</f>
        <v>0</v>
      </c>
      <c r="AI73">
        <f t="shared" si="10"/>
        <v>20.426450000000003</v>
      </c>
      <c r="AJ73">
        <f t="shared" si="11"/>
        <v>20.426450000000003</v>
      </c>
      <c r="AK73">
        <f>IF(ISERROR(1/VLOOKUP($B73,Leveranser!$B$1:$S$500,MATCH("såld värme (gwh)",Leveranser!$B$1:$S$1,0),FALSE)),"",VLOOKUP($B73,Leveranser!$B$1:$S$500,MATCH("såld värme (gwh)",Leveranser!$B$1:$S$1,0),FALSE))</f>
        <v>13.115</v>
      </c>
      <c r="AL73" s="22">
        <f>VLOOKUP($B73,Leveranser!$B$1:$Y$500,MATCH("Totalt såld fjärrvärme till andra fjärrvärmeföretag",Leveranser!$B$1:$AA$1,0),FALSE)</f>
        <v>0</v>
      </c>
      <c r="AM73" s="22">
        <f>IF(ISERROR(1/VLOOKUP($B73,Miljö!$B$1:$S$500,MATCH("Såld mängd produktionsspecifik fjärrvärme (GWh)",Miljö!$B$1:$R$1,0),FALSE)),0,VLOOKUP($B73,Miljö!$B$1:$S$500,MATCH("Såld mängd produktionsspecifik fjärrvärme (GWh)",Miljö!$B$1:$R$1,0),FALSE))</f>
        <v>0</v>
      </c>
      <c r="AN73" s="23">
        <f t="shared" si="12"/>
        <v>0.64205968242156608</v>
      </c>
      <c r="AP73" t="str">
        <f>VLOOKUP($B73,'Miljövärden urval för publ'!$B$1:$H$450,7,FALSE)</f>
        <v>Ja</v>
      </c>
      <c r="AQ73" t="str">
        <f>VLOOKUP($B73,'Miljövärden urval för publ'!$B$1:$H$450,6,FALSE)</f>
        <v>Ja</v>
      </c>
      <c r="AU73">
        <f t="shared" si="13"/>
        <v>0.39345000000000002</v>
      </c>
      <c r="AV73">
        <f t="shared" si="14"/>
        <v>0</v>
      </c>
      <c r="AW73">
        <f t="shared" si="15"/>
        <v>19.990000000000002</v>
      </c>
      <c r="AX73">
        <f t="shared" si="16"/>
        <v>0</v>
      </c>
      <c r="AZ73">
        <f t="shared" si="17"/>
        <v>0</v>
      </c>
      <c r="BA73">
        <f t="shared" si="18"/>
        <v>0</v>
      </c>
      <c r="BC73">
        <f t="shared" si="19"/>
        <v>19.990000000000002</v>
      </c>
    </row>
    <row r="74" spans="1:55" ht="15" customHeight="1" x14ac:dyDescent="0.25">
      <c r="A74" t="s">
        <v>106</v>
      </c>
      <c r="B74" t="s">
        <v>107</v>
      </c>
      <c r="C74">
        <f>VLOOKUP($B74,'Tillförd energi'!$B$1:$AS$566,MATCH(C$1,'Tillförd energi'!$B$1:$AQ$1,0),FALSE)</f>
        <v>0</v>
      </c>
      <c r="D74">
        <f>VLOOKUP($B74,'Tillförd energi'!$B$1:$AS$566,MATCH(D$1,'Tillförd energi'!$B$1:$AQ$1,0),FALSE)</f>
        <v>2.415</v>
      </c>
      <c r="E74">
        <f>VLOOKUP($B74,'Tillförd energi'!$B$1:$AS$566,MATCH(E$1,'Tillförd energi'!$B$1:$AQ$1,0),FALSE)</f>
        <v>0</v>
      </c>
      <c r="F74">
        <f>VLOOKUP($B74,'Tillförd energi'!$B$1:$AS$566,MATCH(F$1,'Tillförd energi'!$B$1:$AQ$1,0),FALSE)</f>
        <v>0</v>
      </c>
      <c r="G74">
        <f>VLOOKUP($B74,'Tillförd energi'!$B$1:$AS$566,MATCH(G$1,'Tillförd energi'!$B$1:$AQ$1,0),FALSE)</f>
        <v>0</v>
      </c>
      <c r="H74">
        <f>VLOOKUP($B74,'Tillförd energi'!$B$1:$AS$566,MATCH(H$1,'Tillförd energi'!$B$1:$AQ$1,0),FALSE)</f>
        <v>0</v>
      </c>
      <c r="I74">
        <f>VLOOKUP($B74,'Tillförd energi'!$B$1:$AS$566,MATCH(I$1,'Tillförd energi'!$B$1:$AQ$1,0),FALSE)</f>
        <v>0</v>
      </c>
      <c r="J74">
        <f>VLOOKUP($B74,'Tillförd energi'!$B$1:$AS$566,MATCH(J$1,'Tillförd energi'!$B$1:$AQ$1,0),FALSE)</f>
        <v>0</v>
      </c>
      <c r="K74">
        <v>0</v>
      </c>
      <c r="L74">
        <f>VLOOKUP($B74,'Tillförd energi'!$B$1:$AS$566,MATCH(L$1,'Tillförd energi'!$B$1:$AQ$1,0),FALSE)</f>
        <v>0</v>
      </c>
      <c r="M74">
        <f>VLOOKUP($B74,'Tillförd energi'!$B$1:$AS$566,MATCH(M$1,'Tillförd energi'!$B$1:$AQ$1,0),FALSE)</f>
        <v>0</v>
      </c>
      <c r="N74">
        <f>VLOOKUP($B74,'Tillförd energi'!$B$1:$AS$566,MATCH(N$1,'Tillförd energi'!$B$1:$AQ$1,0),FALSE)</f>
        <v>0</v>
      </c>
      <c r="O74">
        <f>VLOOKUP($B74,'Tillförd energi'!$B$1:$AS$566,MATCH(O$1,'Tillförd energi'!$B$1:$AQ$1,0),FALSE)</f>
        <v>0</v>
      </c>
      <c r="P74">
        <f>VLOOKUP($B74,'Tillförd energi'!$B$1:$AS$566,MATCH(P$1,'Tillförd energi'!$B$1:$AQ$1,0),FALSE)</f>
        <v>2.069</v>
      </c>
      <c r="Q74">
        <f>VLOOKUP($B74,'Tillförd energi'!$B$1:$AS$566,MATCH(Q$1,'Tillförd energi'!$B$1:$AQ$1,0),FALSE)</f>
        <v>0</v>
      </c>
      <c r="R74">
        <f>VLOOKUP($B74,'Tillförd energi'!$B$1:$AS$566,MATCH(R$1,'Tillförd energi'!$B$1:$AQ$1,0),FALSE)</f>
        <v>17.815999999999999</v>
      </c>
      <c r="S74">
        <f>VLOOKUP($B74,'Tillförd energi'!$B$1:$AS$566,MATCH(S$1,'Tillförd energi'!$B$1:$AQ$1,0),FALSE)</f>
        <v>11.295999999999999</v>
      </c>
      <c r="T74">
        <f>VLOOKUP($B74,'Tillförd energi'!$B$1:$AS$566,MATCH(T$1,'Tillförd energi'!$B$1:$AQ$1,0),FALSE)</f>
        <v>0</v>
      </c>
      <c r="U74">
        <f>VLOOKUP($B74,'Tillförd energi'!$B$1:$AS$566,MATCH(U$1,'Tillförd energi'!$B$1:$AQ$1,0),FALSE)</f>
        <v>0</v>
      </c>
      <c r="V74">
        <f>VLOOKUP($B74,'Tillförd energi'!$B$1:$AS$566,MATCH(V$1,'Tillförd energi'!$B$1:$AQ$1,0),FALSE)</f>
        <v>0</v>
      </c>
      <c r="W74">
        <f>VLOOKUP($B74,'Tillförd energi'!$B$1:$AS$566,MATCH(W$1,'Tillförd energi'!$B$1:$AQ$1,0),FALSE)</f>
        <v>0</v>
      </c>
      <c r="X74">
        <f>VLOOKUP($B74,'Tillförd energi'!$B$1:$AS$566,MATCH(X$1,'Tillförd energi'!$B$1:$AQ$1,0),FALSE)</f>
        <v>14.063499999999999</v>
      </c>
      <c r="Y74">
        <f>VLOOKUP($B74,'Tillförd energi'!$B$1:$AS$566,MATCH(Y$1,'Tillförd energi'!$B$1:$AQ$1,0),FALSE)</f>
        <v>0</v>
      </c>
      <c r="Z74">
        <f>VLOOKUP($B74,'Tillförd energi'!$B$1:$AS$566,MATCH(Z$1,'Tillförd energi'!$B$1:$AQ$1,0),FALSE)</f>
        <v>0.17199999999999999</v>
      </c>
      <c r="AA74">
        <f>VLOOKUP($B74,'Tillförd energi'!$B$1:$AS$566,MATCH(AA$1,'Tillförd energi'!$B$1:$AQ$1,0),FALSE)</f>
        <v>0.06</v>
      </c>
      <c r="AB74">
        <f>VLOOKUP($B74,'Tillförd energi'!$B$1:$AS$566,MATCH(AB$1,'Tillförd energi'!$B$1:$AQ$1,0),FALSE)</f>
        <v>0.21299999999999999</v>
      </c>
      <c r="AC74">
        <f>VLOOKUP($B74,'Tillförd energi'!$B$1:$AS$566,MATCH(AC$1,'Tillförd energi'!$B$1:$AQ$1,0),FALSE)</f>
        <v>0</v>
      </c>
      <c r="AD74">
        <f>VLOOKUP($B74,'Tillförd energi'!$B$1:$AS$566,MATCH(AD$1,'Tillförd energi'!$B$1:$AQ$1,0),FALSE)</f>
        <v>0</v>
      </c>
      <c r="AE74">
        <f>VLOOKUP($B74,'Tillförd energi'!$B$1:$AS$566,MATCH(AE$1,'Tillförd energi'!$B$1:$AQ$1,0),FALSE)</f>
        <v>0</v>
      </c>
      <c r="AF74">
        <f>VLOOKUP($B74,'Tillförd energi'!$B$1:$AS$566,MATCH(AF$1,'Tillförd energi'!$B$1:$AQ$1,0),FALSE)</f>
        <v>0.91818</v>
      </c>
      <c r="AG74">
        <f>IFERROR(VLOOKUP(B74,Miljö!$B$1:$S$476,9,FALSE)/1,0)</f>
        <v>0</v>
      </c>
      <c r="AI74">
        <f t="shared" si="10"/>
        <v>49.022679999999994</v>
      </c>
      <c r="AJ74">
        <f t="shared" si="11"/>
        <v>49.022679999999994</v>
      </c>
      <c r="AK74">
        <f>IF(ISERROR(1/VLOOKUP($B74,Leveranser!$B$1:$S$500,MATCH("såld värme (gwh)",Leveranser!$B$1:$S$1,0),FALSE)),"",VLOOKUP($B74,Leveranser!$B$1:$S$500,MATCH("såld värme (gwh)",Leveranser!$B$1:$S$1,0),FALSE))</f>
        <v>30.606000000000002</v>
      </c>
      <c r="AL74" s="22">
        <f>VLOOKUP($B74,Leveranser!$B$1:$Y$500,MATCH("Totalt såld fjärrvärme till andra fjärrvärmeföretag",Leveranser!$B$1:$AA$1,0),FALSE)</f>
        <v>0</v>
      </c>
      <c r="AM74" s="22">
        <f>IF(ISERROR(1/VLOOKUP($B74,Miljö!$B$1:$S$500,MATCH("Såld mängd produktionsspecifik fjärrvärme (GWh)",Miljö!$B$1:$R$1,0),FALSE)),0,VLOOKUP($B74,Miljö!$B$1:$S$500,MATCH("Såld mängd produktionsspecifik fjärrvärme (GWh)",Miljö!$B$1:$R$1,0),FALSE))</f>
        <v>0</v>
      </c>
      <c r="AN74" s="23">
        <f t="shared" si="12"/>
        <v>0.62432327241187147</v>
      </c>
      <c r="AP74" t="str">
        <f>VLOOKUP($B74,'Miljövärden urval för publ'!$B$1:$H$450,7,FALSE)</f>
        <v>Ja</v>
      </c>
      <c r="AQ74" t="str">
        <f>VLOOKUP($B74,'Miljövärden urval för publ'!$B$1:$H$450,6,FALSE)</f>
        <v>Nej</v>
      </c>
      <c r="AU74">
        <f t="shared" si="13"/>
        <v>1.15018</v>
      </c>
      <c r="AV74">
        <f t="shared" si="14"/>
        <v>14.063499999999999</v>
      </c>
      <c r="AW74">
        <f t="shared" si="15"/>
        <v>2.069</v>
      </c>
      <c r="AX74">
        <f t="shared" si="16"/>
        <v>29.111999999999998</v>
      </c>
      <c r="AZ74">
        <f t="shared" si="17"/>
        <v>0.21299999999999999</v>
      </c>
      <c r="BA74">
        <f t="shared" si="18"/>
        <v>0</v>
      </c>
      <c r="BC74">
        <f t="shared" si="19"/>
        <v>45.244499999999995</v>
      </c>
    </row>
    <row r="75" spans="1:55" ht="15" customHeight="1" x14ac:dyDescent="0.25">
      <c r="A75" t="s">
        <v>108</v>
      </c>
      <c r="B75" t="s">
        <v>109</v>
      </c>
      <c r="C75">
        <f>VLOOKUP($B75,'Tillförd energi'!$B$1:$AS$566,MATCH(C$1,'Tillförd energi'!$B$1:$AQ$1,0),FALSE)</f>
        <v>0</v>
      </c>
      <c r="D75">
        <f>VLOOKUP($B75,'Tillförd energi'!$B$1:$AS$566,MATCH(D$1,'Tillförd energi'!$B$1:$AQ$1,0),FALSE)</f>
        <v>0.6</v>
      </c>
      <c r="E75">
        <f>VLOOKUP($B75,'Tillförd energi'!$B$1:$AS$566,MATCH(E$1,'Tillförd energi'!$B$1:$AQ$1,0),FALSE)</f>
        <v>0</v>
      </c>
      <c r="F75">
        <f>VLOOKUP($B75,'Tillförd energi'!$B$1:$AS$566,MATCH(F$1,'Tillförd energi'!$B$1:$AQ$1,0),FALSE)</f>
        <v>0</v>
      </c>
      <c r="G75">
        <f>VLOOKUP($B75,'Tillförd energi'!$B$1:$AS$566,MATCH(G$1,'Tillförd energi'!$B$1:$AQ$1,0),FALSE)</f>
        <v>0</v>
      </c>
      <c r="H75">
        <f>VLOOKUP($B75,'Tillförd energi'!$B$1:$AS$566,MATCH(H$1,'Tillförd energi'!$B$1:$AQ$1,0),FALSE)</f>
        <v>0</v>
      </c>
      <c r="I75">
        <f>VLOOKUP($B75,'Tillförd energi'!$B$1:$AS$566,MATCH(I$1,'Tillförd energi'!$B$1:$AQ$1,0),FALSE)</f>
        <v>0</v>
      </c>
      <c r="J75">
        <f>VLOOKUP($B75,'Tillförd energi'!$B$1:$AS$566,MATCH(J$1,'Tillförd energi'!$B$1:$AQ$1,0),FALSE)</f>
        <v>0</v>
      </c>
      <c r="K75">
        <v>0</v>
      </c>
      <c r="L75">
        <f>VLOOKUP($B75,'Tillförd energi'!$B$1:$AS$566,MATCH(L$1,'Tillförd energi'!$B$1:$AQ$1,0),FALSE)</f>
        <v>0</v>
      </c>
      <c r="M75">
        <f>VLOOKUP($B75,'Tillförd energi'!$B$1:$AS$566,MATCH(M$1,'Tillförd energi'!$B$1:$AQ$1,0),FALSE)</f>
        <v>6.6929999999999996</v>
      </c>
      <c r="N75">
        <f>VLOOKUP($B75,'Tillförd energi'!$B$1:$AS$566,MATCH(N$1,'Tillförd energi'!$B$1:$AQ$1,0),FALSE)</f>
        <v>0</v>
      </c>
      <c r="O75">
        <f>VLOOKUP($B75,'Tillförd energi'!$B$1:$AS$566,MATCH(O$1,'Tillförd energi'!$B$1:$AQ$1,0),FALSE)</f>
        <v>0</v>
      </c>
      <c r="P75">
        <f>VLOOKUP($B75,'Tillförd energi'!$B$1:$AS$566,MATCH(P$1,'Tillförd energi'!$B$1:$AQ$1,0),FALSE)</f>
        <v>0</v>
      </c>
      <c r="Q75">
        <f>VLOOKUP($B75,'Tillförd energi'!$B$1:$AS$566,MATCH(Q$1,'Tillförd energi'!$B$1:$AQ$1,0),FALSE)</f>
        <v>11.124700000000001</v>
      </c>
      <c r="R75">
        <f>VLOOKUP($B75,'Tillförd energi'!$B$1:$AS$566,MATCH(R$1,'Tillförd energi'!$B$1:$AQ$1,0),FALSE)</f>
        <v>0</v>
      </c>
      <c r="S75">
        <f>VLOOKUP($B75,'Tillförd energi'!$B$1:$AS$566,MATCH(S$1,'Tillförd energi'!$B$1:$AQ$1,0),FALSE)</f>
        <v>0</v>
      </c>
      <c r="T75">
        <f>VLOOKUP($B75,'Tillförd energi'!$B$1:$AS$566,MATCH(T$1,'Tillförd energi'!$B$1:$AQ$1,0),FALSE)</f>
        <v>0</v>
      </c>
      <c r="U75">
        <f>VLOOKUP($B75,'Tillförd energi'!$B$1:$AS$566,MATCH(U$1,'Tillförd energi'!$B$1:$AQ$1,0),FALSE)</f>
        <v>0</v>
      </c>
      <c r="V75">
        <f>VLOOKUP($B75,'Tillförd energi'!$B$1:$AS$566,MATCH(V$1,'Tillförd energi'!$B$1:$AQ$1,0),FALSE)</f>
        <v>0</v>
      </c>
      <c r="W75">
        <f>VLOOKUP($B75,'Tillförd energi'!$B$1:$AS$566,MATCH(W$1,'Tillförd energi'!$B$1:$AQ$1,0),FALSE)</f>
        <v>0</v>
      </c>
      <c r="X75">
        <f>VLOOKUP($B75,'Tillförd energi'!$B$1:$AS$566,MATCH(X$1,'Tillförd energi'!$B$1:$AQ$1,0),FALSE)</f>
        <v>0</v>
      </c>
      <c r="Y75">
        <f>VLOOKUP($B75,'Tillförd energi'!$B$1:$AS$566,MATCH(Y$1,'Tillförd energi'!$B$1:$AQ$1,0),FALSE)</f>
        <v>0</v>
      </c>
      <c r="Z75">
        <f>VLOOKUP($B75,'Tillförd energi'!$B$1:$AS$566,MATCH(Z$1,'Tillförd energi'!$B$1:$AQ$1,0),FALSE)</f>
        <v>0</v>
      </c>
      <c r="AA75">
        <f>VLOOKUP($B75,'Tillförd energi'!$B$1:$AS$566,MATCH(AA$1,'Tillförd energi'!$B$1:$AQ$1,0),FALSE)</f>
        <v>0</v>
      </c>
      <c r="AB75">
        <f>VLOOKUP($B75,'Tillförd energi'!$B$1:$AS$566,MATCH(AB$1,'Tillförd energi'!$B$1:$AQ$1,0),FALSE)</f>
        <v>0</v>
      </c>
      <c r="AC75">
        <f>VLOOKUP($B75,'Tillförd energi'!$B$1:$AS$566,MATCH(AC$1,'Tillförd energi'!$B$1:$AQ$1,0),FALSE)</f>
        <v>2.3250000000000002</v>
      </c>
      <c r="AD75">
        <f>VLOOKUP($B75,'Tillförd energi'!$B$1:$AS$566,MATCH(AD$1,'Tillförd energi'!$B$1:$AQ$1,0),FALSE)</f>
        <v>0</v>
      </c>
      <c r="AE75">
        <f>VLOOKUP($B75,'Tillförd energi'!$B$1:$AS$566,MATCH(AE$1,'Tillförd energi'!$B$1:$AQ$1,0),FALSE)</f>
        <v>0</v>
      </c>
      <c r="AF75">
        <f>VLOOKUP($B75,'Tillförd energi'!$B$1:$AS$566,MATCH(AF$1,'Tillförd energi'!$B$1:$AQ$1,0),FALSE)</f>
        <v>0.379</v>
      </c>
      <c r="AG75">
        <f>IFERROR(VLOOKUP(B75,Miljö!$B$1:$S$476,9,FALSE)/1,0)</f>
        <v>0</v>
      </c>
      <c r="AI75">
        <f t="shared" si="10"/>
        <v>21.121700000000001</v>
      </c>
      <c r="AJ75">
        <f t="shared" si="11"/>
        <v>21.121700000000001</v>
      </c>
      <c r="AK75">
        <f>IF(ISERROR(1/VLOOKUP($B75,Leveranser!$B$1:$S$500,MATCH("såld värme (gwh)",Leveranser!$B$1:$S$1,0),FALSE)),"",VLOOKUP($B75,Leveranser!$B$1:$S$500,MATCH("såld värme (gwh)",Leveranser!$B$1:$S$1,0),FALSE))</f>
        <v>15.928000000000001</v>
      </c>
      <c r="AL75" s="22">
        <f>VLOOKUP($B75,Leveranser!$B$1:$Y$500,MATCH("Totalt såld fjärrvärme till andra fjärrvärmeföretag",Leveranser!$B$1:$AA$1,0),FALSE)</f>
        <v>0</v>
      </c>
      <c r="AM75" s="22">
        <f>IF(ISERROR(1/VLOOKUP($B75,Miljö!$B$1:$S$500,MATCH("Såld mängd produktionsspecifik fjärrvärme (GWh)",Miljö!$B$1:$R$1,0),FALSE)),0,VLOOKUP($B75,Miljö!$B$1:$S$500,MATCH("Såld mängd produktionsspecifik fjärrvärme (GWh)",Miljö!$B$1:$R$1,0),FALSE))</f>
        <v>0</v>
      </c>
      <c r="AN75" s="23">
        <f t="shared" si="12"/>
        <v>0.75410596684925935</v>
      </c>
      <c r="AP75" t="str">
        <f>VLOOKUP($B75,'Miljövärden urval för publ'!$B$1:$H$450,7,FALSE)</f>
        <v>Ja</v>
      </c>
      <c r="AQ75" t="str">
        <f>VLOOKUP($B75,'Miljövärden urval för publ'!$B$1:$H$450,6,FALSE)</f>
        <v>Ja</v>
      </c>
      <c r="AU75">
        <f t="shared" si="13"/>
        <v>0.379</v>
      </c>
      <c r="AV75">
        <f t="shared" si="14"/>
        <v>0</v>
      </c>
      <c r="AW75">
        <f t="shared" si="15"/>
        <v>17.817700000000002</v>
      </c>
      <c r="AX75">
        <f t="shared" si="16"/>
        <v>0</v>
      </c>
      <c r="AZ75">
        <f t="shared" si="17"/>
        <v>0</v>
      </c>
      <c r="BA75">
        <f t="shared" si="18"/>
        <v>0</v>
      </c>
      <c r="BC75">
        <f t="shared" si="19"/>
        <v>17.817700000000002</v>
      </c>
    </row>
    <row r="76" spans="1:55" ht="15" customHeight="1" x14ac:dyDescent="0.25">
      <c r="A76" t="s">
        <v>108</v>
      </c>
      <c r="B76" t="s">
        <v>110</v>
      </c>
      <c r="C76">
        <f>VLOOKUP($B76,'Tillförd energi'!$B$1:$AS$566,MATCH(C$1,'Tillförd energi'!$B$1:$AQ$1,0),FALSE)</f>
        <v>0</v>
      </c>
      <c r="D76">
        <f>VLOOKUP($B76,'Tillförd energi'!$B$1:$AS$566,MATCH(D$1,'Tillförd energi'!$B$1:$AQ$1,0),FALSE)</f>
        <v>0.29899999999999999</v>
      </c>
      <c r="E76">
        <f>VLOOKUP($B76,'Tillförd energi'!$B$1:$AS$566,MATCH(E$1,'Tillförd energi'!$B$1:$AQ$1,0),FALSE)</f>
        <v>0</v>
      </c>
      <c r="F76">
        <f>VLOOKUP($B76,'Tillförd energi'!$B$1:$AS$566,MATCH(F$1,'Tillförd energi'!$B$1:$AQ$1,0),FALSE)</f>
        <v>0</v>
      </c>
      <c r="G76">
        <f>VLOOKUP($B76,'Tillförd energi'!$B$1:$AS$566,MATCH(G$1,'Tillförd energi'!$B$1:$AQ$1,0),FALSE)</f>
        <v>0</v>
      </c>
      <c r="H76">
        <f>VLOOKUP($B76,'Tillförd energi'!$B$1:$AS$566,MATCH(H$1,'Tillförd energi'!$B$1:$AQ$1,0),FALSE)</f>
        <v>0</v>
      </c>
      <c r="I76">
        <f>VLOOKUP($B76,'Tillförd energi'!$B$1:$AS$566,MATCH(I$1,'Tillförd energi'!$B$1:$AQ$1,0),FALSE)</f>
        <v>0</v>
      </c>
      <c r="J76">
        <f>VLOOKUP($B76,'Tillförd energi'!$B$1:$AS$566,MATCH(J$1,'Tillförd energi'!$B$1:$AQ$1,0),FALSE)</f>
        <v>0</v>
      </c>
      <c r="K76">
        <v>0</v>
      </c>
      <c r="L76">
        <f>VLOOKUP($B76,'Tillförd energi'!$B$1:$AS$566,MATCH(L$1,'Tillförd energi'!$B$1:$AQ$1,0),FALSE)</f>
        <v>0</v>
      </c>
      <c r="M76">
        <f>VLOOKUP($B76,'Tillförd energi'!$B$1:$AS$566,MATCH(M$1,'Tillförd energi'!$B$1:$AQ$1,0),FALSE)</f>
        <v>0</v>
      </c>
      <c r="N76">
        <f>VLOOKUP($B76,'Tillförd energi'!$B$1:$AS$566,MATCH(N$1,'Tillförd energi'!$B$1:$AQ$1,0),FALSE)</f>
        <v>0</v>
      </c>
      <c r="O76">
        <f>VLOOKUP($B76,'Tillförd energi'!$B$1:$AS$566,MATCH(O$1,'Tillförd energi'!$B$1:$AQ$1,0),FALSE)</f>
        <v>0</v>
      </c>
      <c r="P76">
        <f>VLOOKUP($B76,'Tillförd energi'!$B$1:$AS$566,MATCH(P$1,'Tillförd energi'!$B$1:$AQ$1,0),FALSE)</f>
        <v>0</v>
      </c>
      <c r="Q76">
        <f>VLOOKUP($B76,'Tillförd energi'!$B$1:$AS$566,MATCH(Q$1,'Tillförd energi'!$B$1:$AQ$1,0),FALSE)</f>
        <v>38.190800000000003</v>
      </c>
      <c r="R76">
        <f>VLOOKUP($B76,'Tillförd energi'!$B$1:$AS$566,MATCH(R$1,'Tillförd energi'!$B$1:$AQ$1,0),FALSE)</f>
        <v>0</v>
      </c>
      <c r="S76">
        <f>VLOOKUP($B76,'Tillförd energi'!$B$1:$AS$566,MATCH(S$1,'Tillförd energi'!$B$1:$AQ$1,0),FALSE)</f>
        <v>0</v>
      </c>
      <c r="T76">
        <f>VLOOKUP($B76,'Tillförd energi'!$B$1:$AS$566,MATCH(T$1,'Tillförd energi'!$B$1:$AQ$1,0),FALSE)</f>
        <v>0</v>
      </c>
      <c r="U76">
        <f>VLOOKUP($B76,'Tillförd energi'!$B$1:$AS$566,MATCH(U$1,'Tillförd energi'!$B$1:$AQ$1,0),FALSE)</f>
        <v>0</v>
      </c>
      <c r="V76">
        <f>VLOOKUP($B76,'Tillförd energi'!$B$1:$AS$566,MATCH(V$1,'Tillförd energi'!$B$1:$AQ$1,0),FALSE)</f>
        <v>0</v>
      </c>
      <c r="W76">
        <f>VLOOKUP($B76,'Tillförd energi'!$B$1:$AS$566,MATCH(W$1,'Tillförd energi'!$B$1:$AQ$1,0),FALSE)</f>
        <v>0</v>
      </c>
      <c r="X76">
        <f>VLOOKUP($B76,'Tillförd energi'!$B$1:$AS$566,MATCH(X$1,'Tillförd energi'!$B$1:$AQ$1,0),FALSE)</f>
        <v>0</v>
      </c>
      <c r="Y76">
        <f>VLOOKUP($B76,'Tillförd energi'!$B$1:$AS$566,MATCH(Y$1,'Tillförd energi'!$B$1:$AQ$1,0),FALSE)</f>
        <v>0</v>
      </c>
      <c r="Z76">
        <f>VLOOKUP($B76,'Tillförd energi'!$B$1:$AS$566,MATCH(Z$1,'Tillförd energi'!$B$1:$AQ$1,0),FALSE)</f>
        <v>0</v>
      </c>
      <c r="AA76">
        <f>VLOOKUP($B76,'Tillförd energi'!$B$1:$AS$566,MATCH(AA$1,'Tillförd energi'!$B$1:$AQ$1,0),FALSE)</f>
        <v>0</v>
      </c>
      <c r="AB76">
        <f>VLOOKUP($B76,'Tillförd energi'!$B$1:$AS$566,MATCH(AB$1,'Tillförd energi'!$B$1:$AQ$1,0),FALSE)</f>
        <v>0</v>
      </c>
      <c r="AC76">
        <f>VLOOKUP($B76,'Tillförd energi'!$B$1:$AS$566,MATCH(AC$1,'Tillförd energi'!$B$1:$AQ$1,0),FALSE)</f>
        <v>0</v>
      </c>
      <c r="AD76">
        <f>VLOOKUP($B76,'Tillförd energi'!$B$1:$AS$566,MATCH(AD$1,'Tillförd energi'!$B$1:$AQ$1,0),FALSE)</f>
        <v>2.0590000000000002</v>
      </c>
      <c r="AE76">
        <f>VLOOKUP($B76,'Tillförd energi'!$B$1:$AS$566,MATCH(AE$1,'Tillförd energi'!$B$1:$AQ$1,0),FALSE)</f>
        <v>0</v>
      </c>
      <c r="AF76">
        <f>VLOOKUP($B76,'Tillförd energi'!$B$1:$AS$566,MATCH(AF$1,'Tillförd energi'!$B$1:$AQ$1,0),FALSE)</f>
        <v>0.152</v>
      </c>
      <c r="AG76">
        <f>IFERROR(VLOOKUP(B76,Miljö!$B$1:$S$476,9,FALSE)/1,0)</f>
        <v>0</v>
      </c>
      <c r="AI76">
        <f t="shared" si="10"/>
        <v>40.700800000000001</v>
      </c>
      <c r="AJ76">
        <f t="shared" si="11"/>
        <v>40.700800000000001</v>
      </c>
      <c r="AK76">
        <f>IF(ISERROR(1/VLOOKUP($B76,Leveranser!$B$1:$S$500,MATCH("såld värme (gwh)",Leveranser!$B$1:$S$1,0),FALSE)),"",VLOOKUP($B76,Leveranser!$B$1:$S$500,MATCH("såld värme (gwh)",Leveranser!$B$1:$S$1,0),FALSE))</f>
        <v>29.317</v>
      </c>
      <c r="AL76" s="22">
        <f>VLOOKUP($B76,Leveranser!$B$1:$Y$500,MATCH("Totalt såld fjärrvärme till andra fjärrvärmeföretag",Leveranser!$B$1:$AA$1,0),FALSE)</f>
        <v>0</v>
      </c>
      <c r="AM76" s="22">
        <f>IF(ISERROR(1/VLOOKUP($B76,Miljö!$B$1:$S$500,MATCH("Såld mängd produktionsspecifik fjärrvärme (GWh)",Miljö!$B$1:$R$1,0),FALSE)),0,VLOOKUP($B76,Miljö!$B$1:$S$500,MATCH("Såld mängd produktionsspecifik fjärrvärme (GWh)",Miljö!$B$1:$R$1,0),FALSE))</f>
        <v>0</v>
      </c>
      <c r="AN76" s="23">
        <f t="shared" si="12"/>
        <v>0.720305251985219</v>
      </c>
      <c r="AP76" t="str">
        <f>VLOOKUP($B76,'Miljövärden urval för publ'!$B$1:$H$450,7,FALSE)</f>
        <v>Ja</v>
      </c>
      <c r="AQ76" t="str">
        <f>VLOOKUP($B76,'Miljövärden urval för publ'!$B$1:$H$450,6,FALSE)</f>
        <v>Ja</v>
      </c>
      <c r="AU76">
        <f t="shared" si="13"/>
        <v>0.152</v>
      </c>
      <c r="AV76">
        <f t="shared" si="14"/>
        <v>0</v>
      </c>
      <c r="AW76">
        <f t="shared" si="15"/>
        <v>38.190800000000003</v>
      </c>
      <c r="AX76">
        <f t="shared" si="16"/>
        <v>0</v>
      </c>
      <c r="AZ76">
        <f t="shared" si="17"/>
        <v>0</v>
      </c>
      <c r="BA76">
        <f t="shared" si="18"/>
        <v>0</v>
      </c>
      <c r="BC76">
        <f t="shared" si="19"/>
        <v>38.190800000000003</v>
      </c>
    </row>
    <row r="77" spans="1:55" ht="15" customHeight="1" x14ac:dyDescent="0.25">
      <c r="A77" t="s">
        <v>111</v>
      </c>
      <c r="B77" t="s">
        <v>112</v>
      </c>
      <c r="C77">
        <f>VLOOKUP($B77,'Tillförd energi'!$B$1:$AS$566,MATCH(C$1,'Tillförd energi'!$B$1:$AQ$1,0),FALSE)</f>
        <v>0</v>
      </c>
      <c r="D77">
        <f>VLOOKUP($B77,'Tillförd energi'!$B$1:$AS$566,MATCH(D$1,'Tillförd energi'!$B$1:$AQ$1,0),FALSE)</f>
        <v>0.45</v>
      </c>
      <c r="E77">
        <f>VLOOKUP($B77,'Tillförd energi'!$B$1:$AS$566,MATCH(E$1,'Tillförd energi'!$B$1:$AQ$1,0),FALSE)</f>
        <v>0</v>
      </c>
      <c r="F77">
        <f>VLOOKUP($B77,'Tillförd energi'!$B$1:$AS$566,MATCH(F$1,'Tillförd energi'!$B$1:$AQ$1,0),FALSE)</f>
        <v>0</v>
      </c>
      <c r="G77">
        <f>VLOOKUP($B77,'Tillförd energi'!$B$1:$AS$566,MATCH(G$1,'Tillförd energi'!$B$1:$AQ$1,0),FALSE)</f>
        <v>0</v>
      </c>
      <c r="H77">
        <f>VLOOKUP($B77,'Tillförd energi'!$B$1:$AS$566,MATCH(H$1,'Tillförd energi'!$B$1:$AQ$1,0),FALSE)</f>
        <v>0</v>
      </c>
      <c r="I77">
        <f>VLOOKUP($B77,'Tillförd energi'!$B$1:$AS$566,MATCH(I$1,'Tillförd energi'!$B$1:$AQ$1,0),FALSE)</f>
        <v>0</v>
      </c>
      <c r="J77">
        <f>VLOOKUP($B77,'Tillförd energi'!$B$1:$AS$566,MATCH(J$1,'Tillförd energi'!$B$1:$AQ$1,0),FALSE)</f>
        <v>0</v>
      </c>
      <c r="K77">
        <v>0</v>
      </c>
      <c r="L77">
        <f>VLOOKUP($B77,'Tillförd energi'!$B$1:$AS$566,MATCH(L$1,'Tillförd energi'!$B$1:$AQ$1,0),FALSE)</f>
        <v>0</v>
      </c>
      <c r="M77">
        <f>VLOOKUP($B77,'Tillförd energi'!$B$1:$AS$566,MATCH(M$1,'Tillförd energi'!$B$1:$AQ$1,0),FALSE)</f>
        <v>0</v>
      </c>
      <c r="N77">
        <f>VLOOKUP($B77,'Tillförd energi'!$B$1:$AS$566,MATCH(N$1,'Tillförd energi'!$B$1:$AQ$1,0),FALSE)</f>
        <v>0</v>
      </c>
      <c r="O77">
        <f>VLOOKUP($B77,'Tillförd energi'!$B$1:$AS$566,MATCH(O$1,'Tillförd energi'!$B$1:$AQ$1,0),FALSE)</f>
        <v>2.5</v>
      </c>
      <c r="P77">
        <f>VLOOKUP($B77,'Tillförd energi'!$B$1:$AS$566,MATCH(P$1,'Tillförd energi'!$B$1:$AQ$1,0),FALSE)</f>
        <v>0</v>
      </c>
      <c r="Q77">
        <f>VLOOKUP($B77,'Tillförd energi'!$B$1:$AS$566,MATCH(Q$1,'Tillförd energi'!$B$1:$AQ$1,0),FALSE)</f>
        <v>48.6</v>
      </c>
      <c r="R77">
        <f>VLOOKUP($B77,'Tillförd energi'!$B$1:$AS$566,MATCH(R$1,'Tillförd energi'!$B$1:$AQ$1,0),FALSE)</f>
        <v>2.56</v>
      </c>
      <c r="S77">
        <f>VLOOKUP($B77,'Tillförd energi'!$B$1:$AS$566,MATCH(S$1,'Tillförd energi'!$B$1:$AQ$1,0),FALSE)</f>
        <v>0</v>
      </c>
      <c r="T77">
        <f>VLOOKUP($B77,'Tillförd energi'!$B$1:$AS$566,MATCH(T$1,'Tillförd energi'!$B$1:$AQ$1,0),FALSE)</f>
        <v>0</v>
      </c>
      <c r="U77">
        <f>VLOOKUP($B77,'Tillförd energi'!$B$1:$AS$566,MATCH(U$1,'Tillförd energi'!$B$1:$AQ$1,0),FALSE)</f>
        <v>0</v>
      </c>
      <c r="V77">
        <f>VLOOKUP($B77,'Tillförd energi'!$B$1:$AS$566,MATCH(V$1,'Tillförd energi'!$B$1:$AQ$1,0),FALSE)</f>
        <v>0</v>
      </c>
      <c r="W77">
        <f>VLOOKUP($B77,'Tillförd energi'!$B$1:$AS$566,MATCH(W$1,'Tillförd energi'!$B$1:$AQ$1,0),FALSE)</f>
        <v>0</v>
      </c>
      <c r="X77">
        <f>VLOOKUP($B77,'Tillförd energi'!$B$1:$AS$566,MATCH(X$1,'Tillförd energi'!$B$1:$AQ$1,0),FALSE)</f>
        <v>0</v>
      </c>
      <c r="Y77">
        <f>VLOOKUP($B77,'Tillförd energi'!$B$1:$AS$566,MATCH(Y$1,'Tillförd energi'!$B$1:$AQ$1,0),FALSE)</f>
        <v>0</v>
      </c>
      <c r="Z77">
        <f>VLOOKUP($B77,'Tillförd energi'!$B$1:$AS$566,MATCH(Z$1,'Tillförd energi'!$B$1:$AQ$1,0),FALSE)</f>
        <v>0</v>
      </c>
      <c r="AA77">
        <f>VLOOKUP($B77,'Tillförd energi'!$B$1:$AS$566,MATCH(AA$1,'Tillförd energi'!$B$1:$AQ$1,0),FALSE)</f>
        <v>0</v>
      </c>
      <c r="AB77">
        <f>VLOOKUP($B77,'Tillförd energi'!$B$1:$AS$566,MATCH(AB$1,'Tillförd energi'!$B$1:$AQ$1,0),FALSE)</f>
        <v>0</v>
      </c>
      <c r="AC77">
        <f>VLOOKUP($B77,'Tillförd energi'!$B$1:$AS$566,MATCH(AC$1,'Tillförd energi'!$B$1:$AQ$1,0),FALSE)</f>
        <v>8.5</v>
      </c>
      <c r="AD77">
        <f>VLOOKUP($B77,'Tillförd energi'!$B$1:$AS$566,MATCH(AD$1,'Tillförd energi'!$B$1:$AQ$1,0),FALSE)</f>
        <v>0</v>
      </c>
      <c r="AE77">
        <f>VLOOKUP($B77,'Tillförd energi'!$B$1:$AS$566,MATCH(AE$1,'Tillförd energi'!$B$1:$AQ$1,0),FALSE)</f>
        <v>0</v>
      </c>
      <c r="AF77">
        <f>VLOOKUP($B77,'Tillförd energi'!$B$1:$AS$566,MATCH(AF$1,'Tillförd energi'!$B$1:$AQ$1,0),FALSE)</f>
        <v>1.4</v>
      </c>
      <c r="AG77">
        <f>IFERROR(VLOOKUP(B77,Miljö!$B$1:$S$476,9,FALSE)/1,0)</f>
        <v>0</v>
      </c>
      <c r="AI77">
        <f t="shared" si="10"/>
        <v>64.010000000000005</v>
      </c>
      <c r="AJ77">
        <f t="shared" si="11"/>
        <v>64.010000000000005</v>
      </c>
      <c r="AK77">
        <f>IF(ISERROR(1/VLOOKUP($B77,Leveranser!$B$1:$S$500,MATCH("såld värme (gwh)",Leveranser!$B$1:$S$1,0),FALSE)),"",VLOOKUP($B77,Leveranser!$B$1:$S$500,MATCH("såld värme (gwh)",Leveranser!$B$1:$S$1,0),FALSE))</f>
        <v>41.4</v>
      </c>
      <c r="AL77" s="22">
        <f>VLOOKUP($B77,Leveranser!$B$1:$Y$500,MATCH("Totalt såld fjärrvärme till andra fjärrvärmeföretag",Leveranser!$B$1:$AA$1,0),FALSE)</f>
        <v>0</v>
      </c>
      <c r="AM77" s="22">
        <f>IF(ISERROR(1/VLOOKUP($B77,Miljö!$B$1:$S$500,MATCH("Såld mängd produktionsspecifik fjärrvärme (GWh)",Miljö!$B$1:$R$1,0),FALSE)),0,VLOOKUP($B77,Miljö!$B$1:$S$500,MATCH("Såld mängd produktionsspecifik fjärrvärme (GWh)",Miljö!$B$1:$R$1,0),FALSE))</f>
        <v>0</v>
      </c>
      <c r="AN77" s="23">
        <f t="shared" si="12"/>
        <v>0.64677394157162937</v>
      </c>
      <c r="AP77" t="str">
        <f>VLOOKUP($B77,'Miljövärden urval för publ'!$B$1:$H$450,7,FALSE)</f>
        <v>Ja</v>
      </c>
      <c r="AQ77" t="str">
        <f>VLOOKUP($B77,'Miljövärden urval för publ'!$B$1:$H$450,6,FALSE)</f>
        <v>Ja</v>
      </c>
      <c r="AU77">
        <f t="shared" si="13"/>
        <v>1.4</v>
      </c>
      <c r="AV77">
        <f t="shared" si="14"/>
        <v>0</v>
      </c>
      <c r="AW77">
        <f t="shared" si="15"/>
        <v>51.1</v>
      </c>
      <c r="AX77">
        <f t="shared" si="16"/>
        <v>2.56</v>
      </c>
      <c r="AZ77">
        <f t="shared" si="17"/>
        <v>0</v>
      </c>
      <c r="BA77">
        <f t="shared" si="18"/>
        <v>0</v>
      </c>
      <c r="BC77">
        <f t="shared" si="19"/>
        <v>53.660000000000004</v>
      </c>
    </row>
    <row r="78" spans="1:55" ht="15" customHeight="1" x14ac:dyDescent="0.25">
      <c r="A78" t="s">
        <v>113</v>
      </c>
      <c r="B78" t="s">
        <v>114</v>
      </c>
      <c r="C78">
        <f>VLOOKUP($B78,'Tillförd energi'!$B$1:$AS$566,MATCH(C$1,'Tillförd energi'!$B$1:$AQ$1,0),FALSE)</f>
        <v>0</v>
      </c>
      <c r="D78">
        <f>VLOOKUP($B78,'Tillförd energi'!$B$1:$AS$566,MATCH(D$1,'Tillförd energi'!$B$1:$AQ$1,0),FALSE)</f>
        <v>10.1737</v>
      </c>
      <c r="E78">
        <f>VLOOKUP($B78,'Tillförd energi'!$B$1:$AS$566,MATCH(E$1,'Tillförd energi'!$B$1:$AQ$1,0),FALSE)</f>
        <v>0</v>
      </c>
      <c r="F78">
        <f>VLOOKUP($B78,'Tillförd energi'!$B$1:$AS$566,MATCH(F$1,'Tillförd energi'!$B$1:$AQ$1,0),FALSE)</f>
        <v>0</v>
      </c>
      <c r="G78">
        <f>VLOOKUP($B78,'Tillförd energi'!$B$1:$AS$566,MATCH(G$1,'Tillförd energi'!$B$1:$AQ$1,0),FALSE)</f>
        <v>0</v>
      </c>
      <c r="H78">
        <f>VLOOKUP($B78,'Tillförd energi'!$B$1:$AS$566,MATCH(H$1,'Tillförd energi'!$B$1:$AQ$1,0),FALSE)</f>
        <v>0</v>
      </c>
      <c r="I78">
        <f>VLOOKUP($B78,'Tillförd energi'!$B$1:$AS$566,MATCH(I$1,'Tillförd energi'!$B$1:$AQ$1,0),FALSE)</f>
        <v>0</v>
      </c>
      <c r="J78">
        <f>VLOOKUP($B78,'Tillförd energi'!$B$1:$AS$566,MATCH(J$1,'Tillförd energi'!$B$1:$AQ$1,0),FALSE)</f>
        <v>0</v>
      </c>
      <c r="K78">
        <v>0</v>
      </c>
      <c r="L78">
        <f>VLOOKUP($B78,'Tillförd energi'!$B$1:$AS$566,MATCH(L$1,'Tillförd energi'!$B$1:$AQ$1,0),FALSE)</f>
        <v>104.872</v>
      </c>
      <c r="M78">
        <f>VLOOKUP($B78,'Tillförd energi'!$B$1:$AS$566,MATCH(M$1,'Tillförd energi'!$B$1:$AQ$1,0),FALSE)</f>
        <v>0</v>
      </c>
      <c r="N78">
        <f>VLOOKUP($B78,'Tillförd energi'!$B$1:$AS$566,MATCH(N$1,'Tillförd energi'!$B$1:$AQ$1,0),FALSE)</f>
        <v>25.1693</v>
      </c>
      <c r="O78">
        <f>VLOOKUP($B78,'Tillförd energi'!$B$1:$AS$566,MATCH(O$1,'Tillförd energi'!$B$1:$AQ$1,0),FALSE)</f>
        <v>0.52436099999999997</v>
      </c>
      <c r="P78">
        <f>VLOOKUP($B78,'Tillförd energi'!$B$1:$AS$566,MATCH(P$1,'Tillförd energi'!$B$1:$AQ$1,0),FALSE)</f>
        <v>3.6705299999999998</v>
      </c>
      <c r="Q78">
        <f>VLOOKUP($B78,'Tillförd energi'!$B$1:$AS$566,MATCH(Q$1,'Tillförd energi'!$B$1:$AQ$1,0),FALSE)</f>
        <v>15.2065</v>
      </c>
      <c r="R78">
        <f>VLOOKUP($B78,'Tillförd energi'!$B$1:$AS$566,MATCH(R$1,'Tillförd energi'!$B$1:$AQ$1,0),FALSE)</f>
        <v>42</v>
      </c>
      <c r="S78">
        <f>VLOOKUP($B78,'Tillförd energi'!$B$1:$AS$566,MATCH(S$1,'Tillförd energi'!$B$1:$AQ$1,0),FALSE)</f>
        <v>0</v>
      </c>
      <c r="T78">
        <f>VLOOKUP($B78,'Tillförd energi'!$B$1:$AS$566,MATCH(T$1,'Tillförd energi'!$B$1:$AQ$1,0),FALSE)</f>
        <v>0</v>
      </c>
      <c r="U78">
        <f>VLOOKUP($B78,'Tillförd energi'!$B$1:$AS$566,MATCH(U$1,'Tillförd energi'!$B$1:$AQ$1,0),FALSE)</f>
        <v>0</v>
      </c>
      <c r="V78">
        <f>VLOOKUP($B78,'Tillförd energi'!$B$1:$AS$566,MATCH(V$1,'Tillförd energi'!$B$1:$AQ$1,0),FALSE)</f>
        <v>0</v>
      </c>
      <c r="W78">
        <f>VLOOKUP($B78,'Tillförd energi'!$B$1:$AS$566,MATCH(W$1,'Tillförd energi'!$B$1:$AQ$1,0),FALSE)</f>
        <v>0</v>
      </c>
      <c r="X78">
        <f>VLOOKUP($B78,'Tillförd energi'!$B$1:$AS$566,MATCH(X$1,'Tillförd energi'!$B$1:$AQ$1,0),FALSE)</f>
        <v>1.89232</v>
      </c>
      <c r="Y78">
        <f>VLOOKUP($B78,'Tillförd energi'!$B$1:$AS$566,MATCH(Y$1,'Tillförd energi'!$B$1:$AQ$1,0),FALSE)</f>
        <v>0</v>
      </c>
      <c r="Z78">
        <f>VLOOKUP($B78,'Tillförd energi'!$B$1:$AS$566,MATCH(Z$1,'Tillförd energi'!$B$1:$AQ$1,0),FALSE)</f>
        <v>5</v>
      </c>
      <c r="AA78">
        <f>VLOOKUP($B78,'Tillförd energi'!$B$1:$AS$566,MATCH(AA$1,'Tillförd energi'!$B$1:$AQ$1,0),FALSE)</f>
        <v>0</v>
      </c>
      <c r="AB78">
        <f>VLOOKUP($B78,'Tillförd energi'!$B$1:$AS$566,MATCH(AB$1,'Tillförd energi'!$B$1:$AQ$1,0),FALSE)</f>
        <v>0</v>
      </c>
      <c r="AC78">
        <f>VLOOKUP($B78,'Tillförd energi'!$B$1:$AS$566,MATCH(AC$1,'Tillförd energi'!$B$1:$AQ$1,0),FALSE)</f>
        <v>21</v>
      </c>
      <c r="AD78">
        <f>VLOOKUP($B78,'Tillförd energi'!$B$1:$AS$566,MATCH(AD$1,'Tillförd energi'!$B$1:$AQ$1,0),FALSE)</f>
        <v>0</v>
      </c>
      <c r="AE78">
        <f>VLOOKUP($B78,'Tillförd energi'!$B$1:$AS$566,MATCH(AE$1,'Tillförd energi'!$B$1:$AQ$1,0),FALSE)</f>
        <v>0</v>
      </c>
      <c r="AF78">
        <f>VLOOKUP($B78,'Tillförd energi'!$B$1:$AS$566,MATCH(AF$1,'Tillförd energi'!$B$1:$AQ$1,0),FALSE)</f>
        <v>4.66859</v>
      </c>
      <c r="AG78">
        <f>IFERROR(VLOOKUP(B78,Miljö!$B$1:$S$476,9,FALSE)/1,0)</f>
        <v>0</v>
      </c>
      <c r="AI78">
        <f t="shared" si="10"/>
        <v>234.17730100000003</v>
      </c>
      <c r="AJ78">
        <f t="shared" si="11"/>
        <v>234.17730100000003</v>
      </c>
      <c r="AK78">
        <f>IF(ISERROR(1/VLOOKUP($B78,Leveranser!$B$1:$S$500,MATCH("såld värme (gwh)",Leveranser!$B$1:$S$1,0),FALSE)),"",VLOOKUP($B78,Leveranser!$B$1:$S$500,MATCH("såld värme (gwh)",Leveranser!$B$1:$S$1,0),FALSE))</f>
        <v>195</v>
      </c>
      <c r="AL78" s="22">
        <f>VLOOKUP($B78,Leveranser!$B$1:$Y$500,MATCH("Totalt såld fjärrvärme till andra fjärrvärmeföretag",Leveranser!$B$1:$AA$1,0),FALSE)</f>
        <v>0</v>
      </c>
      <c r="AM78" s="22">
        <f>IF(ISERROR(1/VLOOKUP($B78,Miljö!$B$1:$S$500,MATCH("Såld mängd produktionsspecifik fjärrvärme (GWh)",Miljö!$B$1:$R$1,0),FALSE)),0,VLOOKUP($B78,Miljö!$B$1:$S$500,MATCH("Såld mängd produktionsspecifik fjärrvärme (GWh)",Miljö!$B$1:$R$1,0),FALSE))</f>
        <v>0</v>
      </c>
      <c r="AN78" s="23">
        <f t="shared" si="12"/>
        <v>0.83270239757353759</v>
      </c>
      <c r="AP78" t="str">
        <f>VLOOKUP($B78,'Miljövärden urval för publ'!$B$1:$H$450,7,FALSE)</f>
        <v>Ja</v>
      </c>
      <c r="AQ78" t="str">
        <f>VLOOKUP($B78,'Miljövärden urval för publ'!$B$1:$H$450,6,FALSE)</f>
        <v>Nej</v>
      </c>
      <c r="AU78">
        <f t="shared" si="13"/>
        <v>9.66859</v>
      </c>
      <c r="AV78">
        <f t="shared" si="14"/>
        <v>1.89232</v>
      </c>
      <c r="AW78">
        <f t="shared" si="15"/>
        <v>44.570690999999997</v>
      </c>
      <c r="AX78">
        <f t="shared" si="16"/>
        <v>42</v>
      </c>
      <c r="AZ78">
        <f t="shared" si="17"/>
        <v>0</v>
      </c>
      <c r="BA78">
        <f t="shared" si="18"/>
        <v>0</v>
      </c>
      <c r="BC78">
        <f t="shared" si="19"/>
        <v>193.33501100000004</v>
      </c>
    </row>
    <row r="79" spans="1:55" ht="15" customHeight="1" x14ac:dyDescent="0.25">
      <c r="A79" t="s">
        <v>115</v>
      </c>
      <c r="B79" t="s">
        <v>116</v>
      </c>
      <c r="C79">
        <f>VLOOKUP($B79,'Tillförd energi'!$B$1:$AS$566,MATCH(C$1,'Tillförd energi'!$B$1:$AQ$1,0),FALSE)</f>
        <v>0</v>
      </c>
      <c r="D79">
        <f>VLOOKUP($B79,'Tillförd energi'!$B$1:$AS$566,MATCH(D$1,'Tillförd energi'!$B$1:$AQ$1,0),FALSE)</f>
        <v>0</v>
      </c>
      <c r="E79">
        <f>VLOOKUP($B79,'Tillförd energi'!$B$1:$AS$566,MATCH(E$1,'Tillförd energi'!$B$1:$AQ$1,0),FALSE)</f>
        <v>0</v>
      </c>
      <c r="F79">
        <f>VLOOKUP($B79,'Tillförd energi'!$B$1:$AS$566,MATCH(F$1,'Tillförd energi'!$B$1:$AQ$1,0),FALSE)</f>
        <v>0</v>
      </c>
      <c r="G79">
        <f>VLOOKUP($B79,'Tillförd energi'!$B$1:$AS$566,MATCH(G$1,'Tillförd energi'!$B$1:$AQ$1,0),FALSE)</f>
        <v>0</v>
      </c>
      <c r="H79">
        <f>VLOOKUP($B79,'Tillförd energi'!$B$1:$AS$566,MATCH(H$1,'Tillförd energi'!$B$1:$AQ$1,0),FALSE)</f>
        <v>0</v>
      </c>
      <c r="I79">
        <f>VLOOKUP($B79,'Tillförd energi'!$B$1:$AS$566,MATCH(I$1,'Tillförd energi'!$B$1:$AQ$1,0),FALSE)</f>
        <v>0</v>
      </c>
      <c r="J79">
        <f>VLOOKUP($B79,'Tillförd energi'!$B$1:$AS$566,MATCH(J$1,'Tillförd energi'!$B$1:$AQ$1,0),FALSE)</f>
        <v>0</v>
      </c>
      <c r="K79">
        <v>0</v>
      </c>
      <c r="L79">
        <f>VLOOKUP($B79,'Tillförd energi'!$B$1:$AS$566,MATCH(L$1,'Tillförd energi'!$B$1:$AQ$1,0),FALSE)</f>
        <v>0</v>
      </c>
      <c r="M79">
        <f>VLOOKUP($B79,'Tillförd energi'!$B$1:$AS$566,MATCH(M$1,'Tillförd energi'!$B$1:$AQ$1,0),FALSE)</f>
        <v>0</v>
      </c>
      <c r="N79">
        <f>VLOOKUP($B79,'Tillförd energi'!$B$1:$AS$566,MATCH(N$1,'Tillförd energi'!$B$1:$AQ$1,0),FALSE)</f>
        <v>0</v>
      </c>
      <c r="O79">
        <f>VLOOKUP($B79,'Tillförd energi'!$B$1:$AS$566,MATCH(O$1,'Tillförd energi'!$B$1:$AQ$1,0),FALSE)</f>
        <v>0</v>
      </c>
      <c r="P79">
        <f>VLOOKUP($B79,'Tillförd energi'!$B$1:$AS$566,MATCH(P$1,'Tillförd energi'!$B$1:$AQ$1,0),FALSE)</f>
        <v>0</v>
      </c>
      <c r="Q79">
        <f>VLOOKUP($B79,'Tillförd energi'!$B$1:$AS$566,MATCH(Q$1,'Tillförd energi'!$B$1:$AQ$1,0),FALSE)</f>
        <v>0</v>
      </c>
      <c r="R79">
        <f>VLOOKUP($B79,'Tillförd energi'!$B$1:$AS$566,MATCH(R$1,'Tillförd energi'!$B$1:$AQ$1,0),FALSE)</f>
        <v>0</v>
      </c>
      <c r="S79">
        <f>VLOOKUP($B79,'Tillförd energi'!$B$1:$AS$566,MATCH(S$1,'Tillförd energi'!$B$1:$AQ$1,0),FALSE)</f>
        <v>0</v>
      </c>
      <c r="T79">
        <f>VLOOKUP($B79,'Tillförd energi'!$B$1:$AS$566,MATCH(T$1,'Tillförd energi'!$B$1:$AQ$1,0),FALSE)</f>
        <v>0</v>
      </c>
      <c r="U79">
        <f>VLOOKUP($B79,'Tillförd energi'!$B$1:$AS$566,MATCH(U$1,'Tillförd energi'!$B$1:$AQ$1,0),FALSE)</f>
        <v>0</v>
      </c>
      <c r="V79">
        <f>VLOOKUP($B79,'Tillförd energi'!$B$1:$AS$566,MATCH(V$1,'Tillförd energi'!$B$1:$AQ$1,0),FALSE)</f>
        <v>0</v>
      </c>
      <c r="W79">
        <f>VLOOKUP($B79,'Tillförd energi'!$B$1:$AS$566,MATCH(W$1,'Tillförd energi'!$B$1:$AQ$1,0),FALSE)</f>
        <v>0</v>
      </c>
      <c r="X79">
        <f>VLOOKUP($B79,'Tillförd energi'!$B$1:$AS$566,MATCH(X$1,'Tillförd energi'!$B$1:$AQ$1,0),FALSE)</f>
        <v>0</v>
      </c>
      <c r="Y79">
        <f>VLOOKUP($B79,'Tillförd energi'!$B$1:$AS$566,MATCH(Y$1,'Tillförd energi'!$B$1:$AQ$1,0),FALSE)</f>
        <v>0</v>
      </c>
      <c r="Z79">
        <f>VLOOKUP($B79,'Tillförd energi'!$B$1:$AS$566,MATCH(Z$1,'Tillförd energi'!$B$1:$AQ$1,0),FALSE)</f>
        <v>0</v>
      </c>
      <c r="AA79">
        <f>VLOOKUP($B79,'Tillförd energi'!$B$1:$AS$566,MATCH(AA$1,'Tillförd energi'!$B$1:$AQ$1,0),FALSE)</f>
        <v>0</v>
      </c>
      <c r="AB79">
        <f>VLOOKUP($B79,'Tillförd energi'!$B$1:$AS$566,MATCH(AB$1,'Tillförd energi'!$B$1:$AQ$1,0),FALSE)</f>
        <v>0</v>
      </c>
      <c r="AC79">
        <f>VLOOKUP($B79,'Tillförd energi'!$B$1:$AS$566,MATCH(AC$1,'Tillförd energi'!$B$1:$AQ$1,0),FALSE)</f>
        <v>0</v>
      </c>
      <c r="AD79">
        <f>VLOOKUP($B79,'Tillförd energi'!$B$1:$AS$566,MATCH(AD$1,'Tillförd energi'!$B$1:$AQ$1,0),FALSE)</f>
        <v>0</v>
      </c>
      <c r="AE79">
        <f>VLOOKUP($B79,'Tillförd energi'!$B$1:$AS$566,MATCH(AE$1,'Tillförd energi'!$B$1:$AQ$1,0),FALSE)</f>
        <v>0</v>
      </c>
      <c r="AF79">
        <f>VLOOKUP($B79,'Tillförd energi'!$B$1:$AS$566,MATCH(AF$1,'Tillförd energi'!$B$1:$AQ$1,0),FALSE)</f>
        <v>0</v>
      </c>
      <c r="AG79">
        <f>IFERROR(VLOOKUP(B79,Miljö!$B$1:$S$476,9,FALSE)/1,0)</f>
        <v>0</v>
      </c>
      <c r="AI79">
        <f t="shared" si="10"/>
        <v>0</v>
      </c>
      <c r="AJ79">
        <f t="shared" si="11"/>
        <v>0</v>
      </c>
      <c r="AK79" t="str">
        <f>IF(ISERROR(1/VLOOKUP($B79,Leveranser!$B$1:$S$500,MATCH("såld värme (gwh)",Leveranser!$B$1:$S$1,0),FALSE)),"",VLOOKUP($B79,Leveranser!$B$1:$S$500,MATCH("såld värme (gwh)",Leveranser!$B$1:$S$1,0),FALSE))</f>
        <v/>
      </c>
      <c r="AL79" s="22">
        <f>VLOOKUP($B79,Leveranser!$B$1:$Y$500,MATCH("Totalt såld fjärrvärme till andra fjärrvärmeföretag",Leveranser!$B$1:$AA$1,0),FALSE)</f>
        <v>0</v>
      </c>
      <c r="AM79" s="22">
        <f>IF(ISERROR(1/VLOOKUP($B79,Miljö!$B$1:$S$500,MATCH("Såld mängd produktionsspecifik fjärrvärme (GWh)",Miljö!$B$1:$R$1,0),FALSE)),0,VLOOKUP($B79,Miljö!$B$1:$S$500,MATCH("Såld mängd produktionsspecifik fjärrvärme (GWh)",Miljö!$B$1:$R$1,0),FALSE))</f>
        <v>0</v>
      </c>
      <c r="AN79" s="23" t="str">
        <f t="shared" si="12"/>
        <v/>
      </c>
      <c r="AP79" t="str">
        <f>VLOOKUP($B79,'Miljövärden urval för publ'!$B$1:$H$450,7,FALSE)</f>
        <v>Nej</v>
      </c>
      <c r="AQ79" t="str">
        <f>VLOOKUP($B79,'Miljövärden urval för publ'!$B$1:$H$450,6,FALSE)</f>
        <v>Nej</v>
      </c>
      <c r="AU79">
        <f t="shared" si="13"/>
        <v>0</v>
      </c>
      <c r="AV79">
        <f t="shared" si="14"/>
        <v>0</v>
      </c>
      <c r="AW79">
        <f t="shared" si="15"/>
        <v>0</v>
      </c>
      <c r="AX79">
        <f t="shared" si="16"/>
        <v>0</v>
      </c>
      <c r="AZ79">
        <f t="shared" si="17"/>
        <v>0</v>
      </c>
      <c r="BA79">
        <f t="shared" si="18"/>
        <v>0</v>
      </c>
      <c r="BC79">
        <f t="shared" si="19"/>
        <v>0</v>
      </c>
    </row>
    <row r="80" spans="1:55" ht="15" customHeight="1" x14ac:dyDescent="0.25">
      <c r="A80" t="s">
        <v>115</v>
      </c>
      <c r="B80" t="s">
        <v>117</v>
      </c>
      <c r="C80">
        <f>VLOOKUP($B80,'Tillförd energi'!$B$1:$AS$566,MATCH(C$1,'Tillförd energi'!$B$1:$AQ$1,0),FALSE)</f>
        <v>0</v>
      </c>
      <c r="D80">
        <f>VLOOKUP($B80,'Tillförd energi'!$B$1:$AS$566,MATCH(D$1,'Tillförd energi'!$B$1:$AQ$1,0),FALSE)</f>
        <v>0</v>
      </c>
      <c r="E80">
        <f>VLOOKUP($B80,'Tillförd energi'!$B$1:$AS$566,MATCH(E$1,'Tillförd energi'!$B$1:$AQ$1,0),FALSE)</f>
        <v>0</v>
      </c>
      <c r="F80">
        <f>VLOOKUP($B80,'Tillförd energi'!$B$1:$AS$566,MATCH(F$1,'Tillförd energi'!$B$1:$AQ$1,0),FALSE)</f>
        <v>0</v>
      </c>
      <c r="G80">
        <f>VLOOKUP($B80,'Tillförd energi'!$B$1:$AS$566,MATCH(G$1,'Tillförd energi'!$B$1:$AQ$1,0),FALSE)</f>
        <v>0</v>
      </c>
      <c r="H80">
        <f>VLOOKUP($B80,'Tillförd energi'!$B$1:$AS$566,MATCH(H$1,'Tillförd energi'!$B$1:$AQ$1,0),FALSE)</f>
        <v>0</v>
      </c>
      <c r="I80">
        <f>VLOOKUP($B80,'Tillförd energi'!$B$1:$AS$566,MATCH(I$1,'Tillförd energi'!$B$1:$AQ$1,0),FALSE)</f>
        <v>0</v>
      </c>
      <c r="J80">
        <f>VLOOKUP($B80,'Tillförd energi'!$B$1:$AS$566,MATCH(J$1,'Tillförd energi'!$B$1:$AQ$1,0),FALSE)</f>
        <v>0</v>
      </c>
      <c r="K80">
        <v>0</v>
      </c>
      <c r="L80">
        <f>VLOOKUP($B80,'Tillförd energi'!$B$1:$AS$566,MATCH(L$1,'Tillförd energi'!$B$1:$AQ$1,0),FALSE)</f>
        <v>0</v>
      </c>
      <c r="M80">
        <f>VLOOKUP($B80,'Tillförd energi'!$B$1:$AS$566,MATCH(M$1,'Tillförd energi'!$B$1:$AQ$1,0),FALSE)</f>
        <v>0</v>
      </c>
      <c r="N80">
        <f>VLOOKUP($B80,'Tillförd energi'!$B$1:$AS$566,MATCH(N$1,'Tillförd energi'!$B$1:$AQ$1,0),FALSE)</f>
        <v>0</v>
      </c>
      <c r="O80">
        <f>VLOOKUP($B80,'Tillförd energi'!$B$1:$AS$566,MATCH(O$1,'Tillförd energi'!$B$1:$AQ$1,0),FALSE)</f>
        <v>0</v>
      </c>
      <c r="P80">
        <f>VLOOKUP($B80,'Tillförd energi'!$B$1:$AS$566,MATCH(P$1,'Tillförd energi'!$B$1:$AQ$1,0),FALSE)</f>
        <v>0</v>
      </c>
      <c r="Q80">
        <f>VLOOKUP($B80,'Tillförd energi'!$B$1:$AS$566,MATCH(Q$1,'Tillförd energi'!$B$1:$AQ$1,0),FALSE)</f>
        <v>0</v>
      </c>
      <c r="R80">
        <f>VLOOKUP($B80,'Tillförd energi'!$B$1:$AS$566,MATCH(R$1,'Tillförd energi'!$B$1:$AQ$1,0),FALSE)</f>
        <v>0</v>
      </c>
      <c r="S80">
        <f>VLOOKUP($B80,'Tillförd energi'!$B$1:$AS$566,MATCH(S$1,'Tillförd energi'!$B$1:$AQ$1,0),FALSE)</f>
        <v>0</v>
      </c>
      <c r="T80">
        <f>VLOOKUP($B80,'Tillförd energi'!$B$1:$AS$566,MATCH(T$1,'Tillförd energi'!$B$1:$AQ$1,0),FALSE)</f>
        <v>0</v>
      </c>
      <c r="U80">
        <f>VLOOKUP($B80,'Tillförd energi'!$B$1:$AS$566,MATCH(U$1,'Tillförd energi'!$B$1:$AQ$1,0),FALSE)</f>
        <v>0</v>
      </c>
      <c r="V80">
        <f>VLOOKUP($B80,'Tillförd energi'!$B$1:$AS$566,MATCH(V$1,'Tillförd energi'!$B$1:$AQ$1,0),FALSE)</f>
        <v>0</v>
      </c>
      <c r="W80">
        <f>VLOOKUP($B80,'Tillförd energi'!$B$1:$AS$566,MATCH(W$1,'Tillförd energi'!$B$1:$AQ$1,0),FALSE)</f>
        <v>0</v>
      </c>
      <c r="X80">
        <f>VLOOKUP($B80,'Tillförd energi'!$B$1:$AS$566,MATCH(X$1,'Tillförd energi'!$B$1:$AQ$1,0),FALSE)</f>
        <v>0</v>
      </c>
      <c r="Y80">
        <f>VLOOKUP($B80,'Tillförd energi'!$B$1:$AS$566,MATCH(Y$1,'Tillförd energi'!$B$1:$AQ$1,0),FALSE)</f>
        <v>0</v>
      </c>
      <c r="Z80">
        <f>VLOOKUP($B80,'Tillförd energi'!$B$1:$AS$566,MATCH(Z$1,'Tillförd energi'!$B$1:$AQ$1,0),FALSE)</f>
        <v>0</v>
      </c>
      <c r="AA80">
        <f>VLOOKUP($B80,'Tillförd energi'!$B$1:$AS$566,MATCH(AA$1,'Tillförd energi'!$B$1:$AQ$1,0),FALSE)</f>
        <v>0</v>
      </c>
      <c r="AB80">
        <f>VLOOKUP($B80,'Tillförd energi'!$B$1:$AS$566,MATCH(AB$1,'Tillförd energi'!$B$1:$AQ$1,0),FALSE)</f>
        <v>0</v>
      </c>
      <c r="AC80">
        <f>VLOOKUP($B80,'Tillförd energi'!$B$1:$AS$566,MATCH(AC$1,'Tillförd energi'!$B$1:$AQ$1,0),FALSE)</f>
        <v>0</v>
      </c>
      <c r="AD80">
        <f>VLOOKUP($B80,'Tillförd energi'!$B$1:$AS$566,MATCH(AD$1,'Tillförd energi'!$B$1:$AQ$1,0),FALSE)</f>
        <v>0</v>
      </c>
      <c r="AE80">
        <f>VLOOKUP($B80,'Tillförd energi'!$B$1:$AS$566,MATCH(AE$1,'Tillförd energi'!$B$1:$AQ$1,0),FALSE)</f>
        <v>0</v>
      </c>
      <c r="AF80">
        <f>VLOOKUP($B80,'Tillförd energi'!$B$1:$AS$566,MATCH(AF$1,'Tillförd energi'!$B$1:$AQ$1,0),FALSE)</f>
        <v>0</v>
      </c>
      <c r="AG80">
        <f>IFERROR(VLOOKUP(B80,Miljö!$B$1:$S$476,9,FALSE)/1,0)</f>
        <v>0</v>
      </c>
      <c r="AI80">
        <f t="shared" si="10"/>
        <v>0</v>
      </c>
      <c r="AJ80">
        <f t="shared" si="11"/>
        <v>0</v>
      </c>
      <c r="AK80" t="str">
        <f>IF(ISERROR(1/VLOOKUP($B80,Leveranser!$B$1:$S$500,MATCH("såld värme (gwh)",Leveranser!$B$1:$S$1,0),FALSE)),"",VLOOKUP($B80,Leveranser!$B$1:$S$500,MATCH("såld värme (gwh)",Leveranser!$B$1:$S$1,0),FALSE))</f>
        <v/>
      </c>
      <c r="AL80" s="22">
        <f>VLOOKUP($B80,Leveranser!$B$1:$Y$500,MATCH("Totalt såld fjärrvärme till andra fjärrvärmeföretag",Leveranser!$B$1:$AA$1,0),FALSE)</f>
        <v>0</v>
      </c>
      <c r="AM80" s="22">
        <f>IF(ISERROR(1/VLOOKUP($B80,Miljö!$B$1:$S$500,MATCH("Såld mängd produktionsspecifik fjärrvärme (GWh)",Miljö!$B$1:$R$1,0),FALSE)),0,VLOOKUP($B80,Miljö!$B$1:$S$500,MATCH("Såld mängd produktionsspecifik fjärrvärme (GWh)",Miljö!$B$1:$R$1,0),FALSE))</f>
        <v>0</v>
      </c>
      <c r="AN80" s="23" t="str">
        <f t="shared" si="12"/>
        <v/>
      </c>
      <c r="AP80" t="str">
        <f>VLOOKUP($B80,'Miljövärden urval för publ'!$B$1:$H$450,7,FALSE)</f>
        <v>Nej</v>
      </c>
      <c r="AQ80" t="str">
        <f>VLOOKUP($B80,'Miljövärden urval för publ'!$B$1:$H$450,6,FALSE)</f>
        <v>Nej</v>
      </c>
      <c r="AU80">
        <f t="shared" si="13"/>
        <v>0</v>
      </c>
      <c r="AV80">
        <f t="shared" si="14"/>
        <v>0</v>
      </c>
      <c r="AW80">
        <f t="shared" si="15"/>
        <v>0</v>
      </c>
      <c r="AX80">
        <f t="shared" si="16"/>
        <v>0</v>
      </c>
      <c r="AZ80">
        <f t="shared" si="17"/>
        <v>0</v>
      </c>
      <c r="BA80">
        <f t="shared" si="18"/>
        <v>0</v>
      </c>
      <c r="BC80">
        <f t="shared" si="19"/>
        <v>0</v>
      </c>
    </row>
    <row r="81" spans="1:55" ht="15" customHeight="1" x14ac:dyDescent="0.25">
      <c r="A81" t="s">
        <v>115</v>
      </c>
      <c r="B81" t="s">
        <v>118</v>
      </c>
      <c r="C81">
        <f>VLOOKUP($B81,'Tillförd energi'!$B$1:$AS$566,MATCH(C$1,'Tillförd energi'!$B$1:$AQ$1,0),FALSE)</f>
        <v>0</v>
      </c>
      <c r="D81">
        <f>VLOOKUP($B81,'Tillförd energi'!$B$1:$AS$566,MATCH(D$1,'Tillförd energi'!$B$1:$AQ$1,0),FALSE)</f>
        <v>0</v>
      </c>
      <c r="E81">
        <f>VLOOKUP($B81,'Tillförd energi'!$B$1:$AS$566,MATCH(E$1,'Tillförd energi'!$B$1:$AQ$1,0),FALSE)</f>
        <v>0</v>
      </c>
      <c r="F81">
        <f>VLOOKUP($B81,'Tillförd energi'!$B$1:$AS$566,MATCH(F$1,'Tillförd energi'!$B$1:$AQ$1,0),FALSE)</f>
        <v>0</v>
      </c>
      <c r="G81">
        <f>VLOOKUP($B81,'Tillförd energi'!$B$1:$AS$566,MATCH(G$1,'Tillförd energi'!$B$1:$AQ$1,0),FALSE)</f>
        <v>0</v>
      </c>
      <c r="H81">
        <f>VLOOKUP($B81,'Tillförd energi'!$B$1:$AS$566,MATCH(H$1,'Tillförd energi'!$B$1:$AQ$1,0),FALSE)</f>
        <v>0</v>
      </c>
      <c r="I81">
        <f>VLOOKUP($B81,'Tillförd energi'!$B$1:$AS$566,MATCH(I$1,'Tillförd energi'!$B$1:$AQ$1,0),FALSE)</f>
        <v>0</v>
      </c>
      <c r="J81">
        <f>VLOOKUP($B81,'Tillförd energi'!$B$1:$AS$566,MATCH(J$1,'Tillförd energi'!$B$1:$AQ$1,0),FALSE)</f>
        <v>0</v>
      </c>
      <c r="K81">
        <v>0</v>
      </c>
      <c r="L81">
        <f>VLOOKUP($B81,'Tillförd energi'!$B$1:$AS$566,MATCH(L$1,'Tillförd energi'!$B$1:$AQ$1,0),FALSE)</f>
        <v>0</v>
      </c>
      <c r="M81">
        <f>VLOOKUP($B81,'Tillförd energi'!$B$1:$AS$566,MATCH(M$1,'Tillförd energi'!$B$1:$AQ$1,0),FALSE)</f>
        <v>0</v>
      </c>
      <c r="N81">
        <f>VLOOKUP($B81,'Tillförd energi'!$B$1:$AS$566,MATCH(N$1,'Tillförd energi'!$B$1:$AQ$1,0),FALSE)</f>
        <v>0</v>
      </c>
      <c r="O81">
        <f>VLOOKUP($B81,'Tillförd energi'!$B$1:$AS$566,MATCH(O$1,'Tillförd energi'!$B$1:$AQ$1,0),FALSE)</f>
        <v>0</v>
      </c>
      <c r="P81">
        <f>VLOOKUP($B81,'Tillförd energi'!$B$1:$AS$566,MATCH(P$1,'Tillförd energi'!$B$1:$AQ$1,0),FALSE)</f>
        <v>0</v>
      </c>
      <c r="Q81">
        <f>VLOOKUP($B81,'Tillförd energi'!$B$1:$AS$566,MATCH(Q$1,'Tillförd energi'!$B$1:$AQ$1,0),FALSE)</f>
        <v>0</v>
      </c>
      <c r="R81">
        <f>VLOOKUP($B81,'Tillförd energi'!$B$1:$AS$566,MATCH(R$1,'Tillförd energi'!$B$1:$AQ$1,0),FALSE)</f>
        <v>0</v>
      </c>
      <c r="S81">
        <f>VLOOKUP($B81,'Tillförd energi'!$B$1:$AS$566,MATCH(S$1,'Tillförd energi'!$B$1:$AQ$1,0),FALSE)</f>
        <v>0</v>
      </c>
      <c r="T81">
        <f>VLOOKUP($B81,'Tillförd energi'!$B$1:$AS$566,MATCH(T$1,'Tillförd energi'!$B$1:$AQ$1,0),FALSE)</f>
        <v>0</v>
      </c>
      <c r="U81">
        <f>VLOOKUP($B81,'Tillförd energi'!$B$1:$AS$566,MATCH(U$1,'Tillförd energi'!$B$1:$AQ$1,0),FALSE)</f>
        <v>0</v>
      </c>
      <c r="V81">
        <f>VLOOKUP($B81,'Tillförd energi'!$B$1:$AS$566,MATCH(V$1,'Tillförd energi'!$B$1:$AQ$1,0),FALSE)</f>
        <v>0</v>
      </c>
      <c r="W81">
        <f>VLOOKUP($B81,'Tillförd energi'!$B$1:$AS$566,MATCH(W$1,'Tillförd energi'!$B$1:$AQ$1,0),FALSE)</f>
        <v>0</v>
      </c>
      <c r="X81">
        <f>VLOOKUP($B81,'Tillförd energi'!$B$1:$AS$566,MATCH(X$1,'Tillförd energi'!$B$1:$AQ$1,0),FALSE)</f>
        <v>0</v>
      </c>
      <c r="Y81">
        <f>VLOOKUP($B81,'Tillförd energi'!$B$1:$AS$566,MATCH(Y$1,'Tillförd energi'!$B$1:$AQ$1,0),FALSE)</f>
        <v>0</v>
      </c>
      <c r="Z81">
        <f>VLOOKUP($B81,'Tillförd energi'!$B$1:$AS$566,MATCH(Z$1,'Tillförd energi'!$B$1:$AQ$1,0),FALSE)</f>
        <v>0</v>
      </c>
      <c r="AA81">
        <f>VLOOKUP($B81,'Tillförd energi'!$B$1:$AS$566,MATCH(AA$1,'Tillförd energi'!$B$1:$AQ$1,0),FALSE)</f>
        <v>0</v>
      </c>
      <c r="AB81">
        <f>VLOOKUP($B81,'Tillförd energi'!$B$1:$AS$566,MATCH(AB$1,'Tillförd energi'!$B$1:$AQ$1,0),FALSE)</f>
        <v>0</v>
      </c>
      <c r="AC81">
        <f>VLOOKUP($B81,'Tillförd energi'!$B$1:$AS$566,MATCH(AC$1,'Tillförd energi'!$B$1:$AQ$1,0),FALSE)</f>
        <v>0</v>
      </c>
      <c r="AD81">
        <f>VLOOKUP($B81,'Tillförd energi'!$B$1:$AS$566,MATCH(AD$1,'Tillförd energi'!$B$1:$AQ$1,0),FALSE)</f>
        <v>0</v>
      </c>
      <c r="AE81">
        <f>VLOOKUP($B81,'Tillförd energi'!$B$1:$AS$566,MATCH(AE$1,'Tillförd energi'!$B$1:$AQ$1,0),FALSE)</f>
        <v>0</v>
      </c>
      <c r="AF81">
        <f>VLOOKUP($B81,'Tillförd energi'!$B$1:$AS$566,MATCH(AF$1,'Tillförd energi'!$B$1:$AQ$1,0),FALSE)</f>
        <v>0</v>
      </c>
      <c r="AG81">
        <f>IFERROR(VLOOKUP(B81,Miljö!$B$1:$S$476,9,FALSE)/1,0)</f>
        <v>0</v>
      </c>
      <c r="AI81">
        <f t="shared" si="10"/>
        <v>0</v>
      </c>
      <c r="AJ81">
        <f t="shared" si="11"/>
        <v>0</v>
      </c>
      <c r="AK81" t="str">
        <f>IF(ISERROR(1/VLOOKUP($B81,Leveranser!$B$1:$S$500,MATCH("såld värme (gwh)",Leveranser!$B$1:$S$1,0),FALSE)),"",VLOOKUP($B81,Leveranser!$B$1:$S$500,MATCH("såld värme (gwh)",Leveranser!$B$1:$S$1,0),FALSE))</f>
        <v/>
      </c>
      <c r="AL81" s="22">
        <f>VLOOKUP($B81,Leveranser!$B$1:$Y$500,MATCH("Totalt såld fjärrvärme till andra fjärrvärmeföretag",Leveranser!$B$1:$AA$1,0),FALSE)</f>
        <v>0</v>
      </c>
      <c r="AM81" s="22">
        <f>IF(ISERROR(1/VLOOKUP($B81,Miljö!$B$1:$S$500,MATCH("Såld mängd produktionsspecifik fjärrvärme (GWh)",Miljö!$B$1:$R$1,0),FALSE)),0,VLOOKUP($B81,Miljö!$B$1:$S$500,MATCH("Såld mängd produktionsspecifik fjärrvärme (GWh)",Miljö!$B$1:$R$1,0),FALSE))</f>
        <v>0</v>
      </c>
      <c r="AN81" s="23" t="str">
        <f t="shared" si="12"/>
        <v/>
      </c>
      <c r="AP81" t="str">
        <f>VLOOKUP($B81,'Miljövärden urval för publ'!$B$1:$H$450,7,FALSE)</f>
        <v>Nej</v>
      </c>
      <c r="AQ81" t="str">
        <f>VLOOKUP($B81,'Miljövärden urval för publ'!$B$1:$H$450,6,FALSE)</f>
        <v>Nej</v>
      </c>
      <c r="AU81">
        <f t="shared" si="13"/>
        <v>0</v>
      </c>
      <c r="AV81">
        <f t="shared" si="14"/>
        <v>0</v>
      </c>
      <c r="AW81">
        <f t="shared" si="15"/>
        <v>0</v>
      </c>
      <c r="AX81">
        <f t="shared" si="16"/>
        <v>0</v>
      </c>
      <c r="AZ81">
        <f t="shared" si="17"/>
        <v>0</v>
      </c>
      <c r="BA81">
        <f t="shared" si="18"/>
        <v>0</v>
      </c>
      <c r="BC81">
        <f t="shared" si="19"/>
        <v>0</v>
      </c>
    </row>
    <row r="82" spans="1:55" ht="15" customHeight="1" x14ac:dyDescent="0.25">
      <c r="A82" t="s">
        <v>115</v>
      </c>
      <c r="B82" t="s">
        <v>119</v>
      </c>
      <c r="C82">
        <f>VLOOKUP($B82,'Tillförd energi'!$B$1:$AS$566,MATCH(C$1,'Tillförd energi'!$B$1:$AQ$1,0),FALSE)</f>
        <v>0</v>
      </c>
      <c r="D82">
        <f>VLOOKUP($B82,'Tillförd energi'!$B$1:$AS$566,MATCH(D$1,'Tillförd energi'!$B$1:$AQ$1,0),FALSE)</f>
        <v>0</v>
      </c>
      <c r="E82">
        <f>VLOOKUP($B82,'Tillförd energi'!$B$1:$AS$566,MATCH(E$1,'Tillförd energi'!$B$1:$AQ$1,0),FALSE)</f>
        <v>0</v>
      </c>
      <c r="F82">
        <f>VLOOKUP($B82,'Tillförd energi'!$B$1:$AS$566,MATCH(F$1,'Tillförd energi'!$B$1:$AQ$1,0),FALSE)</f>
        <v>0</v>
      </c>
      <c r="G82">
        <f>VLOOKUP($B82,'Tillförd energi'!$B$1:$AS$566,MATCH(G$1,'Tillförd energi'!$B$1:$AQ$1,0),FALSE)</f>
        <v>0</v>
      </c>
      <c r="H82">
        <f>VLOOKUP($B82,'Tillförd energi'!$B$1:$AS$566,MATCH(H$1,'Tillförd energi'!$B$1:$AQ$1,0),FALSE)</f>
        <v>0</v>
      </c>
      <c r="I82">
        <f>VLOOKUP($B82,'Tillförd energi'!$B$1:$AS$566,MATCH(I$1,'Tillförd energi'!$B$1:$AQ$1,0),FALSE)</f>
        <v>0</v>
      </c>
      <c r="J82">
        <f>VLOOKUP($B82,'Tillförd energi'!$B$1:$AS$566,MATCH(J$1,'Tillförd energi'!$B$1:$AQ$1,0),FALSE)</f>
        <v>0</v>
      </c>
      <c r="K82">
        <v>0</v>
      </c>
      <c r="L82">
        <f>VLOOKUP($B82,'Tillförd energi'!$B$1:$AS$566,MATCH(L$1,'Tillförd energi'!$B$1:$AQ$1,0),FALSE)</f>
        <v>0</v>
      </c>
      <c r="M82">
        <f>VLOOKUP($B82,'Tillförd energi'!$B$1:$AS$566,MATCH(M$1,'Tillförd energi'!$B$1:$AQ$1,0),FALSE)</f>
        <v>0</v>
      </c>
      <c r="N82">
        <f>VLOOKUP($B82,'Tillförd energi'!$B$1:$AS$566,MATCH(N$1,'Tillförd energi'!$B$1:$AQ$1,0),FALSE)</f>
        <v>0</v>
      </c>
      <c r="O82">
        <f>VLOOKUP($B82,'Tillförd energi'!$B$1:$AS$566,MATCH(O$1,'Tillförd energi'!$B$1:$AQ$1,0),FALSE)</f>
        <v>0</v>
      </c>
      <c r="P82">
        <f>VLOOKUP($B82,'Tillförd energi'!$B$1:$AS$566,MATCH(P$1,'Tillförd energi'!$B$1:$AQ$1,0),FALSE)</f>
        <v>0</v>
      </c>
      <c r="Q82">
        <f>VLOOKUP($B82,'Tillförd energi'!$B$1:$AS$566,MATCH(Q$1,'Tillförd energi'!$B$1:$AQ$1,0),FALSE)</f>
        <v>0</v>
      </c>
      <c r="R82">
        <f>VLOOKUP($B82,'Tillförd energi'!$B$1:$AS$566,MATCH(R$1,'Tillförd energi'!$B$1:$AQ$1,0),FALSE)</f>
        <v>0</v>
      </c>
      <c r="S82">
        <f>VLOOKUP($B82,'Tillförd energi'!$B$1:$AS$566,MATCH(S$1,'Tillförd energi'!$B$1:$AQ$1,0),FALSE)</f>
        <v>0</v>
      </c>
      <c r="T82">
        <f>VLOOKUP($B82,'Tillförd energi'!$B$1:$AS$566,MATCH(T$1,'Tillförd energi'!$B$1:$AQ$1,0),FALSE)</f>
        <v>0</v>
      </c>
      <c r="U82">
        <f>VLOOKUP($B82,'Tillförd energi'!$B$1:$AS$566,MATCH(U$1,'Tillförd energi'!$B$1:$AQ$1,0),FALSE)</f>
        <v>0</v>
      </c>
      <c r="V82">
        <f>VLOOKUP($B82,'Tillförd energi'!$B$1:$AS$566,MATCH(V$1,'Tillförd energi'!$B$1:$AQ$1,0),FALSE)</f>
        <v>0</v>
      </c>
      <c r="W82">
        <f>VLOOKUP($B82,'Tillförd energi'!$B$1:$AS$566,MATCH(W$1,'Tillförd energi'!$B$1:$AQ$1,0),FALSE)</f>
        <v>0</v>
      </c>
      <c r="X82">
        <f>VLOOKUP($B82,'Tillförd energi'!$B$1:$AS$566,MATCH(X$1,'Tillförd energi'!$B$1:$AQ$1,0),FALSE)</f>
        <v>0</v>
      </c>
      <c r="Y82">
        <f>VLOOKUP($B82,'Tillförd energi'!$B$1:$AS$566,MATCH(Y$1,'Tillförd energi'!$B$1:$AQ$1,0),FALSE)</f>
        <v>0</v>
      </c>
      <c r="Z82">
        <f>VLOOKUP($B82,'Tillförd energi'!$B$1:$AS$566,MATCH(Z$1,'Tillförd energi'!$B$1:$AQ$1,0),FALSE)</f>
        <v>0</v>
      </c>
      <c r="AA82">
        <f>VLOOKUP($B82,'Tillförd energi'!$B$1:$AS$566,MATCH(AA$1,'Tillförd energi'!$B$1:$AQ$1,0),FALSE)</f>
        <v>0</v>
      </c>
      <c r="AB82">
        <f>VLOOKUP($B82,'Tillförd energi'!$B$1:$AS$566,MATCH(AB$1,'Tillförd energi'!$B$1:$AQ$1,0),FALSE)</f>
        <v>0</v>
      </c>
      <c r="AC82">
        <f>VLOOKUP($B82,'Tillförd energi'!$B$1:$AS$566,MATCH(AC$1,'Tillförd energi'!$B$1:$AQ$1,0),FALSE)</f>
        <v>0</v>
      </c>
      <c r="AD82">
        <f>VLOOKUP($B82,'Tillförd energi'!$B$1:$AS$566,MATCH(AD$1,'Tillförd energi'!$B$1:$AQ$1,0),FALSE)</f>
        <v>0</v>
      </c>
      <c r="AE82">
        <f>VLOOKUP($B82,'Tillförd energi'!$B$1:$AS$566,MATCH(AE$1,'Tillförd energi'!$B$1:$AQ$1,0),FALSE)</f>
        <v>0</v>
      </c>
      <c r="AF82">
        <f>VLOOKUP($B82,'Tillförd energi'!$B$1:$AS$566,MATCH(AF$1,'Tillförd energi'!$B$1:$AQ$1,0),FALSE)</f>
        <v>0</v>
      </c>
      <c r="AG82">
        <f>IFERROR(VLOOKUP(B82,Miljö!$B$1:$S$476,9,FALSE)/1,0)</f>
        <v>0</v>
      </c>
      <c r="AI82">
        <f t="shared" si="10"/>
        <v>0</v>
      </c>
      <c r="AJ82">
        <f t="shared" si="11"/>
        <v>0</v>
      </c>
      <c r="AK82" t="str">
        <f>IF(ISERROR(1/VLOOKUP($B82,Leveranser!$B$1:$S$500,MATCH("såld värme (gwh)",Leveranser!$B$1:$S$1,0),FALSE)),"",VLOOKUP($B82,Leveranser!$B$1:$S$500,MATCH("såld värme (gwh)",Leveranser!$B$1:$S$1,0),FALSE))</f>
        <v/>
      </c>
      <c r="AL82" s="22">
        <f>VLOOKUP($B82,Leveranser!$B$1:$Y$500,MATCH("Totalt såld fjärrvärme till andra fjärrvärmeföretag",Leveranser!$B$1:$AA$1,0),FALSE)</f>
        <v>0</v>
      </c>
      <c r="AM82" s="22">
        <f>IF(ISERROR(1/VLOOKUP($B82,Miljö!$B$1:$S$500,MATCH("Såld mängd produktionsspecifik fjärrvärme (GWh)",Miljö!$B$1:$R$1,0),FALSE)),0,VLOOKUP($B82,Miljö!$B$1:$S$500,MATCH("Såld mängd produktionsspecifik fjärrvärme (GWh)",Miljö!$B$1:$R$1,0),FALSE))</f>
        <v>0</v>
      </c>
      <c r="AN82" s="23" t="str">
        <f t="shared" si="12"/>
        <v/>
      </c>
      <c r="AP82" t="str">
        <f>VLOOKUP($B82,'Miljövärden urval för publ'!$B$1:$H$450,7,FALSE)</f>
        <v>Nej</v>
      </c>
      <c r="AQ82" t="str">
        <f>VLOOKUP($B82,'Miljövärden urval för publ'!$B$1:$H$450,6,FALSE)</f>
        <v>Nej</v>
      </c>
      <c r="AU82">
        <f t="shared" si="13"/>
        <v>0</v>
      </c>
      <c r="AV82">
        <f t="shared" si="14"/>
        <v>0</v>
      </c>
      <c r="AW82">
        <f t="shared" si="15"/>
        <v>0</v>
      </c>
      <c r="AX82">
        <f t="shared" si="16"/>
        <v>0</v>
      </c>
      <c r="AZ82">
        <f t="shared" si="17"/>
        <v>0</v>
      </c>
      <c r="BA82">
        <f t="shared" si="18"/>
        <v>0</v>
      </c>
      <c r="BC82">
        <f t="shared" si="19"/>
        <v>0</v>
      </c>
    </row>
    <row r="83" spans="1:55" ht="15" customHeight="1" x14ac:dyDescent="0.25">
      <c r="A83" t="s">
        <v>115</v>
      </c>
      <c r="B83" t="s">
        <v>120</v>
      </c>
      <c r="C83">
        <f>VLOOKUP($B83,'Tillförd energi'!$B$1:$AS$566,MATCH(C$1,'Tillförd energi'!$B$1:$AQ$1,0),FALSE)</f>
        <v>0</v>
      </c>
      <c r="D83">
        <f>VLOOKUP($B83,'Tillförd energi'!$B$1:$AS$566,MATCH(D$1,'Tillförd energi'!$B$1:$AQ$1,0),FALSE)</f>
        <v>0</v>
      </c>
      <c r="E83">
        <f>VLOOKUP($B83,'Tillförd energi'!$B$1:$AS$566,MATCH(E$1,'Tillförd energi'!$B$1:$AQ$1,0),FALSE)</f>
        <v>0</v>
      </c>
      <c r="F83">
        <f>VLOOKUP($B83,'Tillförd energi'!$B$1:$AS$566,MATCH(F$1,'Tillförd energi'!$B$1:$AQ$1,0),FALSE)</f>
        <v>0</v>
      </c>
      <c r="G83">
        <f>VLOOKUP($B83,'Tillförd energi'!$B$1:$AS$566,MATCH(G$1,'Tillförd energi'!$B$1:$AQ$1,0),FALSE)</f>
        <v>0</v>
      </c>
      <c r="H83">
        <f>VLOOKUP($B83,'Tillförd energi'!$B$1:$AS$566,MATCH(H$1,'Tillförd energi'!$B$1:$AQ$1,0),FALSE)</f>
        <v>0</v>
      </c>
      <c r="I83">
        <f>VLOOKUP($B83,'Tillförd energi'!$B$1:$AS$566,MATCH(I$1,'Tillförd energi'!$B$1:$AQ$1,0),FALSE)</f>
        <v>0</v>
      </c>
      <c r="J83">
        <f>VLOOKUP($B83,'Tillförd energi'!$B$1:$AS$566,MATCH(J$1,'Tillförd energi'!$B$1:$AQ$1,0),FALSE)</f>
        <v>0</v>
      </c>
      <c r="K83">
        <v>0</v>
      </c>
      <c r="L83">
        <f>VLOOKUP($B83,'Tillförd energi'!$B$1:$AS$566,MATCH(L$1,'Tillförd energi'!$B$1:$AQ$1,0),FALSE)</f>
        <v>0</v>
      </c>
      <c r="M83">
        <f>VLOOKUP($B83,'Tillförd energi'!$B$1:$AS$566,MATCH(M$1,'Tillförd energi'!$B$1:$AQ$1,0),FALSE)</f>
        <v>0</v>
      </c>
      <c r="N83">
        <f>VLOOKUP($B83,'Tillförd energi'!$B$1:$AS$566,MATCH(N$1,'Tillförd energi'!$B$1:$AQ$1,0),FALSE)</f>
        <v>0</v>
      </c>
      <c r="O83">
        <f>VLOOKUP($B83,'Tillförd energi'!$B$1:$AS$566,MATCH(O$1,'Tillförd energi'!$B$1:$AQ$1,0),FALSE)</f>
        <v>0</v>
      </c>
      <c r="P83">
        <f>VLOOKUP($B83,'Tillförd energi'!$B$1:$AS$566,MATCH(P$1,'Tillförd energi'!$B$1:$AQ$1,0),FALSE)</f>
        <v>0</v>
      </c>
      <c r="Q83">
        <f>VLOOKUP($B83,'Tillförd energi'!$B$1:$AS$566,MATCH(Q$1,'Tillförd energi'!$B$1:$AQ$1,0),FALSE)</f>
        <v>0</v>
      </c>
      <c r="R83">
        <f>VLOOKUP($B83,'Tillförd energi'!$B$1:$AS$566,MATCH(R$1,'Tillförd energi'!$B$1:$AQ$1,0),FALSE)</f>
        <v>0</v>
      </c>
      <c r="S83">
        <f>VLOOKUP($B83,'Tillförd energi'!$B$1:$AS$566,MATCH(S$1,'Tillförd energi'!$B$1:$AQ$1,0),FALSE)</f>
        <v>0</v>
      </c>
      <c r="T83">
        <f>VLOOKUP($B83,'Tillförd energi'!$B$1:$AS$566,MATCH(T$1,'Tillförd energi'!$B$1:$AQ$1,0),FALSE)</f>
        <v>0</v>
      </c>
      <c r="U83">
        <f>VLOOKUP($B83,'Tillförd energi'!$B$1:$AS$566,MATCH(U$1,'Tillförd energi'!$B$1:$AQ$1,0),FALSE)</f>
        <v>0</v>
      </c>
      <c r="V83">
        <f>VLOOKUP($B83,'Tillförd energi'!$B$1:$AS$566,MATCH(V$1,'Tillförd energi'!$B$1:$AQ$1,0),FALSE)</f>
        <v>0</v>
      </c>
      <c r="W83">
        <f>VLOOKUP($B83,'Tillförd energi'!$B$1:$AS$566,MATCH(W$1,'Tillförd energi'!$B$1:$AQ$1,0),FALSE)</f>
        <v>0</v>
      </c>
      <c r="X83">
        <f>VLOOKUP($B83,'Tillförd energi'!$B$1:$AS$566,MATCH(X$1,'Tillförd energi'!$B$1:$AQ$1,0),FALSE)</f>
        <v>0</v>
      </c>
      <c r="Y83">
        <f>VLOOKUP($B83,'Tillförd energi'!$B$1:$AS$566,MATCH(Y$1,'Tillförd energi'!$B$1:$AQ$1,0),FALSE)</f>
        <v>0</v>
      </c>
      <c r="Z83">
        <f>VLOOKUP($B83,'Tillförd energi'!$B$1:$AS$566,MATCH(Z$1,'Tillförd energi'!$B$1:$AQ$1,0),FALSE)</f>
        <v>0</v>
      </c>
      <c r="AA83">
        <f>VLOOKUP($B83,'Tillförd energi'!$B$1:$AS$566,MATCH(AA$1,'Tillförd energi'!$B$1:$AQ$1,0),FALSE)</f>
        <v>0</v>
      </c>
      <c r="AB83">
        <f>VLOOKUP($B83,'Tillförd energi'!$B$1:$AS$566,MATCH(AB$1,'Tillförd energi'!$B$1:$AQ$1,0),FALSE)</f>
        <v>0</v>
      </c>
      <c r="AC83">
        <f>VLOOKUP($B83,'Tillförd energi'!$B$1:$AS$566,MATCH(AC$1,'Tillförd energi'!$B$1:$AQ$1,0),FALSE)</f>
        <v>0</v>
      </c>
      <c r="AD83">
        <f>VLOOKUP($B83,'Tillförd energi'!$B$1:$AS$566,MATCH(AD$1,'Tillförd energi'!$B$1:$AQ$1,0),FALSE)</f>
        <v>0</v>
      </c>
      <c r="AE83">
        <f>VLOOKUP($B83,'Tillförd energi'!$B$1:$AS$566,MATCH(AE$1,'Tillförd energi'!$B$1:$AQ$1,0),FALSE)</f>
        <v>0</v>
      </c>
      <c r="AF83">
        <f>VLOOKUP($B83,'Tillförd energi'!$B$1:$AS$566,MATCH(AF$1,'Tillförd energi'!$B$1:$AQ$1,0),FALSE)</f>
        <v>0</v>
      </c>
      <c r="AG83">
        <f>IFERROR(VLOOKUP(B83,Miljö!$B$1:$S$476,9,FALSE)/1,0)</f>
        <v>0</v>
      </c>
      <c r="AI83">
        <f t="shared" si="10"/>
        <v>0</v>
      </c>
      <c r="AJ83">
        <f t="shared" si="11"/>
        <v>0</v>
      </c>
      <c r="AK83" t="str">
        <f>IF(ISERROR(1/VLOOKUP($B83,Leveranser!$B$1:$S$500,MATCH("såld värme (gwh)",Leveranser!$B$1:$S$1,0),FALSE)),"",VLOOKUP($B83,Leveranser!$B$1:$S$500,MATCH("såld värme (gwh)",Leveranser!$B$1:$S$1,0),FALSE))</f>
        <v/>
      </c>
      <c r="AL83" s="22">
        <f>VLOOKUP($B83,Leveranser!$B$1:$Y$500,MATCH("Totalt såld fjärrvärme till andra fjärrvärmeföretag",Leveranser!$B$1:$AA$1,0),FALSE)</f>
        <v>0</v>
      </c>
      <c r="AM83" s="22">
        <f>IF(ISERROR(1/VLOOKUP($B83,Miljö!$B$1:$S$500,MATCH("Såld mängd produktionsspecifik fjärrvärme (GWh)",Miljö!$B$1:$R$1,0),FALSE)),0,VLOOKUP($B83,Miljö!$B$1:$S$500,MATCH("Såld mängd produktionsspecifik fjärrvärme (GWh)",Miljö!$B$1:$R$1,0),FALSE))</f>
        <v>0</v>
      </c>
      <c r="AN83" s="23" t="str">
        <f t="shared" si="12"/>
        <v/>
      </c>
      <c r="AP83" t="str">
        <f>VLOOKUP($B83,'Miljövärden urval för publ'!$B$1:$H$450,7,FALSE)</f>
        <v>Nej</v>
      </c>
      <c r="AQ83" t="str">
        <f>VLOOKUP($B83,'Miljövärden urval för publ'!$B$1:$H$450,6,FALSE)</f>
        <v>Nej</v>
      </c>
      <c r="AU83">
        <f t="shared" si="13"/>
        <v>0</v>
      </c>
      <c r="AV83">
        <f t="shared" si="14"/>
        <v>0</v>
      </c>
      <c r="AW83">
        <f t="shared" si="15"/>
        <v>0</v>
      </c>
      <c r="AX83">
        <f t="shared" si="16"/>
        <v>0</v>
      </c>
      <c r="AZ83">
        <f t="shared" si="17"/>
        <v>0</v>
      </c>
      <c r="BA83">
        <f t="shared" si="18"/>
        <v>0</v>
      </c>
      <c r="BC83">
        <f t="shared" si="19"/>
        <v>0</v>
      </c>
    </row>
    <row r="84" spans="1:55" ht="15" customHeight="1" x14ac:dyDescent="0.25">
      <c r="A84" t="s">
        <v>115</v>
      </c>
      <c r="B84" t="s">
        <v>121</v>
      </c>
      <c r="C84">
        <f>VLOOKUP($B84,'Tillförd energi'!$B$1:$AS$566,MATCH(C$1,'Tillförd energi'!$B$1:$AQ$1,0),FALSE)</f>
        <v>0</v>
      </c>
      <c r="D84">
        <f>VLOOKUP($B84,'Tillförd energi'!$B$1:$AS$566,MATCH(D$1,'Tillförd energi'!$B$1:$AQ$1,0),FALSE)</f>
        <v>0</v>
      </c>
      <c r="E84">
        <f>VLOOKUP($B84,'Tillförd energi'!$B$1:$AS$566,MATCH(E$1,'Tillförd energi'!$B$1:$AQ$1,0),FALSE)</f>
        <v>0</v>
      </c>
      <c r="F84">
        <f>VLOOKUP($B84,'Tillförd energi'!$B$1:$AS$566,MATCH(F$1,'Tillförd energi'!$B$1:$AQ$1,0),FALSE)</f>
        <v>0</v>
      </c>
      <c r="G84">
        <f>VLOOKUP($B84,'Tillförd energi'!$B$1:$AS$566,MATCH(G$1,'Tillförd energi'!$B$1:$AQ$1,0),FALSE)</f>
        <v>0</v>
      </c>
      <c r="H84">
        <f>VLOOKUP($B84,'Tillförd energi'!$B$1:$AS$566,MATCH(H$1,'Tillförd energi'!$B$1:$AQ$1,0),FALSE)</f>
        <v>0</v>
      </c>
      <c r="I84">
        <f>VLOOKUP($B84,'Tillförd energi'!$B$1:$AS$566,MATCH(I$1,'Tillförd energi'!$B$1:$AQ$1,0),FALSE)</f>
        <v>0</v>
      </c>
      <c r="J84">
        <f>VLOOKUP($B84,'Tillförd energi'!$B$1:$AS$566,MATCH(J$1,'Tillförd energi'!$B$1:$AQ$1,0),FALSE)</f>
        <v>0</v>
      </c>
      <c r="K84">
        <v>0</v>
      </c>
      <c r="L84">
        <f>VLOOKUP($B84,'Tillförd energi'!$B$1:$AS$566,MATCH(L$1,'Tillförd energi'!$B$1:$AQ$1,0),FALSE)</f>
        <v>0</v>
      </c>
      <c r="M84">
        <f>VLOOKUP($B84,'Tillförd energi'!$B$1:$AS$566,MATCH(M$1,'Tillförd energi'!$B$1:$AQ$1,0),FALSE)</f>
        <v>0</v>
      </c>
      <c r="N84">
        <f>VLOOKUP($B84,'Tillförd energi'!$B$1:$AS$566,MATCH(N$1,'Tillförd energi'!$B$1:$AQ$1,0),FALSE)</f>
        <v>0</v>
      </c>
      <c r="O84">
        <f>VLOOKUP($B84,'Tillförd energi'!$B$1:$AS$566,MATCH(O$1,'Tillförd energi'!$B$1:$AQ$1,0),FALSE)</f>
        <v>0</v>
      </c>
      <c r="P84">
        <f>VLOOKUP($B84,'Tillförd energi'!$B$1:$AS$566,MATCH(P$1,'Tillförd energi'!$B$1:$AQ$1,0),FALSE)</f>
        <v>0</v>
      </c>
      <c r="Q84">
        <f>VLOOKUP($B84,'Tillförd energi'!$B$1:$AS$566,MATCH(Q$1,'Tillförd energi'!$B$1:$AQ$1,0),FALSE)</f>
        <v>0</v>
      </c>
      <c r="R84">
        <f>VLOOKUP($B84,'Tillförd energi'!$B$1:$AS$566,MATCH(R$1,'Tillförd energi'!$B$1:$AQ$1,0),FALSE)</f>
        <v>0</v>
      </c>
      <c r="S84">
        <f>VLOOKUP($B84,'Tillförd energi'!$B$1:$AS$566,MATCH(S$1,'Tillförd energi'!$B$1:$AQ$1,0),FALSE)</f>
        <v>0</v>
      </c>
      <c r="T84">
        <f>VLOOKUP($B84,'Tillförd energi'!$B$1:$AS$566,MATCH(T$1,'Tillförd energi'!$B$1:$AQ$1,0),FALSE)</f>
        <v>0</v>
      </c>
      <c r="U84">
        <f>VLOOKUP($B84,'Tillförd energi'!$B$1:$AS$566,MATCH(U$1,'Tillförd energi'!$B$1:$AQ$1,0),FALSE)</f>
        <v>0</v>
      </c>
      <c r="V84">
        <f>VLOOKUP($B84,'Tillförd energi'!$B$1:$AS$566,MATCH(V$1,'Tillförd energi'!$B$1:$AQ$1,0),FALSE)</f>
        <v>0</v>
      </c>
      <c r="W84">
        <f>VLOOKUP($B84,'Tillförd energi'!$B$1:$AS$566,MATCH(W$1,'Tillförd energi'!$B$1:$AQ$1,0),FALSE)</f>
        <v>0</v>
      </c>
      <c r="X84">
        <f>VLOOKUP($B84,'Tillförd energi'!$B$1:$AS$566,MATCH(X$1,'Tillförd energi'!$B$1:$AQ$1,0),FALSE)</f>
        <v>0</v>
      </c>
      <c r="Y84">
        <f>VLOOKUP($B84,'Tillförd energi'!$B$1:$AS$566,MATCH(Y$1,'Tillförd energi'!$B$1:$AQ$1,0),FALSE)</f>
        <v>0</v>
      </c>
      <c r="Z84">
        <f>VLOOKUP($B84,'Tillförd energi'!$B$1:$AS$566,MATCH(Z$1,'Tillförd energi'!$B$1:$AQ$1,0),FALSE)</f>
        <v>0</v>
      </c>
      <c r="AA84">
        <f>VLOOKUP($B84,'Tillförd energi'!$B$1:$AS$566,MATCH(AA$1,'Tillförd energi'!$B$1:$AQ$1,0),FALSE)</f>
        <v>0</v>
      </c>
      <c r="AB84">
        <f>VLOOKUP($B84,'Tillförd energi'!$B$1:$AS$566,MATCH(AB$1,'Tillförd energi'!$B$1:$AQ$1,0),FALSE)</f>
        <v>0</v>
      </c>
      <c r="AC84">
        <f>VLOOKUP($B84,'Tillförd energi'!$B$1:$AS$566,MATCH(AC$1,'Tillförd energi'!$B$1:$AQ$1,0),FALSE)</f>
        <v>0</v>
      </c>
      <c r="AD84">
        <f>VLOOKUP($B84,'Tillförd energi'!$B$1:$AS$566,MATCH(AD$1,'Tillförd energi'!$B$1:$AQ$1,0),FALSE)</f>
        <v>0</v>
      </c>
      <c r="AE84">
        <f>VLOOKUP($B84,'Tillförd energi'!$B$1:$AS$566,MATCH(AE$1,'Tillförd energi'!$B$1:$AQ$1,0),FALSE)</f>
        <v>0</v>
      </c>
      <c r="AF84">
        <f>VLOOKUP($B84,'Tillförd energi'!$B$1:$AS$566,MATCH(AF$1,'Tillförd energi'!$B$1:$AQ$1,0),FALSE)</f>
        <v>0</v>
      </c>
      <c r="AG84">
        <f>IFERROR(VLOOKUP(B84,Miljö!$B$1:$S$476,9,FALSE)/1,0)</f>
        <v>0</v>
      </c>
      <c r="AI84">
        <f t="shared" si="10"/>
        <v>0</v>
      </c>
      <c r="AJ84">
        <f t="shared" si="11"/>
        <v>0</v>
      </c>
      <c r="AK84" t="str">
        <f>IF(ISERROR(1/VLOOKUP($B84,Leveranser!$B$1:$S$500,MATCH("såld värme (gwh)",Leveranser!$B$1:$S$1,0),FALSE)),"",VLOOKUP($B84,Leveranser!$B$1:$S$500,MATCH("såld värme (gwh)",Leveranser!$B$1:$S$1,0),FALSE))</f>
        <v/>
      </c>
      <c r="AL84" s="22">
        <f>VLOOKUP($B84,Leveranser!$B$1:$Y$500,MATCH("Totalt såld fjärrvärme till andra fjärrvärmeföretag",Leveranser!$B$1:$AA$1,0),FALSE)</f>
        <v>0</v>
      </c>
      <c r="AM84" s="22">
        <f>IF(ISERROR(1/VLOOKUP($B84,Miljö!$B$1:$S$500,MATCH("Såld mängd produktionsspecifik fjärrvärme (GWh)",Miljö!$B$1:$R$1,0),FALSE)),0,VLOOKUP($B84,Miljö!$B$1:$S$500,MATCH("Såld mängd produktionsspecifik fjärrvärme (GWh)",Miljö!$B$1:$R$1,0),FALSE))</f>
        <v>0</v>
      </c>
      <c r="AN84" s="23" t="str">
        <f t="shared" si="12"/>
        <v/>
      </c>
      <c r="AP84" t="str">
        <f>VLOOKUP($B84,'Miljövärden urval för publ'!$B$1:$H$450,7,FALSE)</f>
        <v>Nej</v>
      </c>
      <c r="AQ84" t="str">
        <f>VLOOKUP($B84,'Miljövärden urval för publ'!$B$1:$H$450,6,FALSE)</f>
        <v>Nej</v>
      </c>
      <c r="AU84">
        <f t="shared" si="13"/>
        <v>0</v>
      </c>
      <c r="AV84">
        <f t="shared" si="14"/>
        <v>0</v>
      </c>
      <c r="AW84">
        <f t="shared" si="15"/>
        <v>0</v>
      </c>
      <c r="AX84">
        <f t="shared" si="16"/>
        <v>0</v>
      </c>
      <c r="AZ84">
        <f t="shared" si="17"/>
        <v>0</v>
      </c>
      <c r="BA84">
        <f t="shared" si="18"/>
        <v>0</v>
      </c>
      <c r="BC84">
        <f t="shared" si="19"/>
        <v>0</v>
      </c>
    </row>
    <row r="85" spans="1:55" ht="15" customHeight="1" x14ac:dyDescent="0.25">
      <c r="A85" t="s">
        <v>115</v>
      </c>
      <c r="B85" t="s">
        <v>122</v>
      </c>
      <c r="C85">
        <f>VLOOKUP($B85,'Tillförd energi'!$B$1:$AS$566,MATCH(C$1,'Tillförd energi'!$B$1:$AQ$1,0),FALSE)</f>
        <v>0</v>
      </c>
      <c r="D85">
        <f>VLOOKUP($B85,'Tillförd energi'!$B$1:$AS$566,MATCH(D$1,'Tillförd energi'!$B$1:$AQ$1,0),FALSE)</f>
        <v>0</v>
      </c>
      <c r="E85">
        <f>VLOOKUP($B85,'Tillförd energi'!$B$1:$AS$566,MATCH(E$1,'Tillförd energi'!$B$1:$AQ$1,0),FALSE)</f>
        <v>0</v>
      </c>
      <c r="F85">
        <f>VLOOKUP($B85,'Tillförd energi'!$B$1:$AS$566,MATCH(F$1,'Tillförd energi'!$B$1:$AQ$1,0),FALSE)</f>
        <v>0</v>
      </c>
      <c r="G85">
        <f>VLOOKUP($B85,'Tillförd energi'!$B$1:$AS$566,MATCH(G$1,'Tillförd energi'!$B$1:$AQ$1,0),FALSE)</f>
        <v>0</v>
      </c>
      <c r="H85">
        <f>VLOOKUP($B85,'Tillförd energi'!$B$1:$AS$566,MATCH(H$1,'Tillförd energi'!$B$1:$AQ$1,0),FALSE)</f>
        <v>0</v>
      </c>
      <c r="I85">
        <f>VLOOKUP($B85,'Tillförd energi'!$B$1:$AS$566,MATCH(I$1,'Tillförd energi'!$B$1:$AQ$1,0),FALSE)</f>
        <v>0</v>
      </c>
      <c r="J85">
        <f>VLOOKUP($B85,'Tillförd energi'!$B$1:$AS$566,MATCH(J$1,'Tillförd energi'!$B$1:$AQ$1,0),FALSE)</f>
        <v>0</v>
      </c>
      <c r="K85">
        <v>0</v>
      </c>
      <c r="L85">
        <f>VLOOKUP($B85,'Tillförd energi'!$B$1:$AS$566,MATCH(L$1,'Tillförd energi'!$B$1:$AQ$1,0),FALSE)</f>
        <v>0</v>
      </c>
      <c r="M85">
        <f>VLOOKUP($B85,'Tillförd energi'!$B$1:$AS$566,MATCH(M$1,'Tillförd energi'!$B$1:$AQ$1,0),FALSE)</f>
        <v>0</v>
      </c>
      <c r="N85">
        <f>VLOOKUP($B85,'Tillförd energi'!$B$1:$AS$566,MATCH(N$1,'Tillförd energi'!$B$1:$AQ$1,0),FALSE)</f>
        <v>0</v>
      </c>
      <c r="O85">
        <f>VLOOKUP($B85,'Tillförd energi'!$B$1:$AS$566,MATCH(O$1,'Tillförd energi'!$B$1:$AQ$1,0),FALSE)</f>
        <v>0</v>
      </c>
      <c r="P85">
        <f>VLOOKUP($B85,'Tillförd energi'!$B$1:$AS$566,MATCH(P$1,'Tillförd energi'!$B$1:$AQ$1,0),FALSE)</f>
        <v>0</v>
      </c>
      <c r="Q85">
        <f>VLOOKUP($B85,'Tillförd energi'!$B$1:$AS$566,MATCH(Q$1,'Tillförd energi'!$B$1:$AQ$1,0),FALSE)</f>
        <v>0</v>
      </c>
      <c r="R85">
        <f>VLOOKUP($B85,'Tillförd energi'!$B$1:$AS$566,MATCH(R$1,'Tillförd energi'!$B$1:$AQ$1,0),FALSE)</f>
        <v>0</v>
      </c>
      <c r="S85">
        <f>VLOOKUP($B85,'Tillförd energi'!$B$1:$AS$566,MATCH(S$1,'Tillförd energi'!$B$1:$AQ$1,0),FALSE)</f>
        <v>0</v>
      </c>
      <c r="T85">
        <f>VLOOKUP($B85,'Tillförd energi'!$B$1:$AS$566,MATCH(T$1,'Tillförd energi'!$B$1:$AQ$1,0),FALSE)</f>
        <v>0</v>
      </c>
      <c r="U85">
        <f>VLOOKUP($B85,'Tillförd energi'!$B$1:$AS$566,MATCH(U$1,'Tillförd energi'!$B$1:$AQ$1,0),FALSE)</f>
        <v>0</v>
      </c>
      <c r="V85">
        <f>VLOOKUP($B85,'Tillförd energi'!$B$1:$AS$566,MATCH(V$1,'Tillförd energi'!$B$1:$AQ$1,0),FALSE)</f>
        <v>0</v>
      </c>
      <c r="W85">
        <f>VLOOKUP($B85,'Tillförd energi'!$B$1:$AS$566,MATCH(W$1,'Tillförd energi'!$B$1:$AQ$1,0),FALSE)</f>
        <v>0</v>
      </c>
      <c r="X85">
        <f>VLOOKUP($B85,'Tillförd energi'!$B$1:$AS$566,MATCH(X$1,'Tillförd energi'!$B$1:$AQ$1,0),FALSE)</f>
        <v>0</v>
      </c>
      <c r="Y85">
        <f>VLOOKUP($B85,'Tillförd energi'!$B$1:$AS$566,MATCH(Y$1,'Tillförd energi'!$B$1:$AQ$1,0),FALSE)</f>
        <v>0</v>
      </c>
      <c r="Z85">
        <f>VLOOKUP($B85,'Tillförd energi'!$B$1:$AS$566,MATCH(Z$1,'Tillförd energi'!$B$1:$AQ$1,0),FALSE)</f>
        <v>0</v>
      </c>
      <c r="AA85">
        <f>VLOOKUP($B85,'Tillförd energi'!$B$1:$AS$566,MATCH(AA$1,'Tillförd energi'!$B$1:$AQ$1,0),FALSE)</f>
        <v>0</v>
      </c>
      <c r="AB85">
        <f>VLOOKUP($B85,'Tillförd energi'!$B$1:$AS$566,MATCH(AB$1,'Tillförd energi'!$B$1:$AQ$1,0),FALSE)</f>
        <v>0</v>
      </c>
      <c r="AC85">
        <f>VLOOKUP($B85,'Tillförd energi'!$B$1:$AS$566,MATCH(AC$1,'Tillförd energi'!$B$1:$AQ$1,0),FALSE)</f>
        <v>0</v>
      </c>
      <c r="AD85">
        <f>VLOOKUP($B85,'Tillförd energi'!$B$1:$AS$566,MATCH(AD$1,'Tillförd energi'!$B$1:$AQ$1,0),FALSE)</f>
        <v>0</v>
      </c>
      <c r="AE85">
        <f>VLOOKUP($B85,'Tillförd energi'!$B$1:$AS$566,MATCH(AE$1,'Tillförd energi'!$B$1:$AQ$1,0),FALSE)</f>
        <v>0</v>
      </c>
      <c r="AF85">
        <f>VLOOKUP($B85,'Tillförd energi'!$B$1:$AS$566,MATCH(AF$1,'Tillförd energi'!$B$1:$AQ$1,0),FALSE)</f>
        <v>0</v>
      </c>
      <c r="AG85">
        <f>IFERROR(VLOOKUP(B85,Miljö!$B$1:$S$476,9,FALSE)/1,0)</f>
        <v>0</v>
      </c>
      <c r="AI85">
        <f t="shared" si="10"/>
        <v>0</v>
      </c>
      <c r="AJ85">
        <f t="shared" si="11"/>
        <v>0</v>
      </c>
      <c r="AK85" t="str">
        <f>IF(ISERROR(1/VLOOKUP($B85,Leveranser!$B$1:$S$500,MATCH("såld värme (gwh)",Leveranser!$B$1:$S$1,0),FALSE)),"",VLOOKUP($B85,Leveranser!$B$1:$S$500,MATCH("såld värme (gwh)",Leveranser!$B$1:$S$1,0),FALSE))</f>
        <v/>
      </c>
      <c r="AL85" s="22">
        <f>VLOOKUP($B85,Leveranser!$B$1:$Y$500,MATCH("Totalt såld fjärrvärme till andra fjärrvärmeföretag",Leveranser!$B$1:$AA$1,0),FALSE)</f>
        <v>0</v>
      </c>
      <c r="AM85" s="22">
        <f>IF(ISERROR(1/VLOOKUP($B85,Miljö!$B$1:$S$500,MATCH("Såld mängd produktionsspecifik fjärrvärme (GWh)",Miljö!$B$1:$R$1,0),FALSE)),0,VLOOKUP($B85,Miljö!$B$1:$S$500,MATCH("Såld mängd produktionsspecifik fjärrvärme (GWh)",Miljö!$B$1:$R$1,0),FALSE))</f>
        <v>0</v>
      </c>
      <c r="AN85" s="23" t="str">
        <f t="shared" si="12"/>
        <v/>
      </c>
      <c r="AP85" t="str">
        <f>VLOOKUP($B85,'Miljövärden urval för publ'!$B$1:$H$450,7,FALSE)</f>
        <v>Nej</v>
      </c>
      <c r="AQ85" t="str">
        <f>VLOOKUP($B85,'Miljövärden urval för publ'!$B$1:$H$450,6,FALSE)</f>
        <v>Nej</v>
      </c>
      <c r="AU85">
        <f t="shared" si="13"/>
        <v>0</v>
      </c>
      <c r="AV85">
        <f t="shared" si="14"/>
        <v>0</v>
      </c>
      <c r="AW85">
        <f t="shared" si="15"/>
        <v>0</v>
      </c>
      <c r="AX85">
        <f t="shared" si="16"/>
        <v>0</v>
      </c>
      <c r="AZ85">
        <f t="shared" si="17"/>
        <v>0</v>
      </c>
      <c r="BA85">
        <f t="shared" si="18"/>
        <v>0</v>
      </c>
      <c r="BC85">
        <f t="shared" si="19"/>
        <v>0</v>
      </c>
    </row>
    <row r="86" spans="1:55" ht="15" customHeight="1" x14ac:dyDescent="0.25">
      <c r="A86" t="s">
        <v>123</v>
      </c>
      <c r="B86" t="s">
        <v>124</v>
      </c>
      <c r="C86">
        <f>VLOOKUP($B86,'Tillförd energi'!$B$1:$AS$566,MATCH(C$1,'Tillförd energi'!$B$1:$AQ$1,0),FALSE)</f>
        <v>0</v>
      </c>
      <c r="D86">
        <f>VLOOKUP($B86,'Tillförd energi'!$B$1:$AS$566,MATCH(D$1,'Tillförd energi'!$B$1:$AQ$1,0),FALSE)</f>
        <v>1.4480299999999999</v>
      </c>
      <c r="E86">
        <f>VLOOKUP($B86,'Tillförd energi'!$B$1:$AS$566,MATCH(E$1,'Tillförd energi'!$B$1:$AQ$1,0),FALSE)</f>
        <v>0</v>
      </c>
      <c r="F86">
        <f>VLOOKUP($B86,'Tillförd energi'!$B$1:$AS$566,MATCH(F$1,'Tillförd energi'!$B$1:$AQ$1,0),FALSE)</f>
        <v>4.3040000000000003</v>
      </c>
      <c r="G86">
        <f>VLOOKUP($B86,'Tillförd energi'!$B$1:$AS$566,MATCH(G$1,'Tillförd energi'!$B$1:$AQ$1,0),FALSE)</f>
        <v>0</v>
      </c>
      <c r="H86">
        <f>VLOOKUP($B86,'Tillförd energi'!$B$1:$AS$566,MATCH(H$1,'Tillförd energi'!$B$1:$AQ$1,0),FALSE)</f>
        <v>0</v>
      </c>
      <c r="I86">
        <f>VLOOKUP($B86,'Tillförd energi'!$B$1:$AS$566,MATCH(I$1,'Tillförd energi'!$B$1:$AQ$1,0),FALSE)</f>
        <v>0</v>
      </c>
      <c r="J86">
        <f>VLOOKUP($B86,'Tillförd energi'!$B$1:$AS$566,MATCH(J$1,'Tillförd energi'!$B$1:$AQ$1,0),FALSE)</f>
        <v>2.1746099999999999</v>
      </c>
      <c r="K86">
        <v>0</v>
      </c>
      <c r="L86">
        <f>VLOOKUP($B86,'Tillförd energi'!$B$1:$AS$566,MATCH(L$1,'Tillförd energi'!$B$1:$AQ$1,0),FALSE)</f>
        <v>0</v>
      </c>
      <c r="M86">
        <f>VLOOKUP($B86,'Tillförd energi'!$B$1:$AS$566,MATCH(M$1,'Tillförd energi'!$B$1:$AQ$1,0),FALSE)</f>
        <v>119.83799999999999</v>
      </c>
      <c r="N86">
        <f>VLOOKUP($B86,'Tillförd energi'!$B$1:$AS$566,MATCH(N$1,'Tillförd energi'!$B$1:$AQ$1,0),FALSE)</f>
        <v>387.15499999999997</v>
      </c>
      <c r="O86">
        <f>VLOOKUP($B86,'Tillförd energi'!$B$1:$AS$566,MATCH(O$1,'Tillförd energi'!$B$1:$AQ$1,0),FALSE)</f>
        <v>5</v>
      </c>
      <c r="P86">
        <f>VLOOKUP($B86,'Tillförd energi'!$B$1:$AS$566,MATCH(P$1,'Tillförd energi'!$B$1:$AQ$1,0),FALSE)</f>
        <v>0</v>
      </c>
      <c r="Q86">
        <f>VLOOKUP($B86,'Tillförd energi'!$B$1:$AS$566,MATCH(Q$1,'Tillförd energi'!$B$1:$AQ$1,0),FALSE)</f>
        <v>0</v>
      </c>
      <c r="R86">
        <f>VLOOKUP($B86,'Tillförd energi'!$B$1:$AS$566,MATCH(R$1,'Tillförd energi'!$B$1:$AQ$1,0),FALSE)</f>
        <v>0</v>
      </c>
      <c r="S86">
        <f>VLOOKUP($B86,'Tillförd energi'!$B$1:$AS$566,MATCH(S$1,'Tillförd energi'!$B$1:$AQ$1,0),FALSE)</f>
        <v>0</v>
      </c>
      <c r="T86">
        <f>VLOOKUP($B86,'Tillförd energi'!$B$1:$AS$566,MATCH(T$1,'Tillförd energi'!$B$1:$AQ$1,0),FALSE)</f>
        <v>0</v>
      </c>
      <c r="U86">
        <f>VLOOKUP($B86,'Tillförd energi'!$B$1:$AS$566,MATCH(U$1,'Tillförd energi'!$B$1:$AQ$1,0),FALSE)</f>
        <v>0</v>
      </c>
      <c r="V86">
        <f>VLOOKUP($B86,'Tillförd energi'!$B$1:$AS$566,MATCH(V$1,'Tillförd energi'!$B$1:$AQ$1,0),FALSE)</f>
        <v>0</v>
      </c>
      <c r="W86">
        <f>VLOOKUP($B86,'Tillförd energi'!$B$1:$AS$566,MATCH(W$1,'Tillförd energi'!$B$1:$AQ$1,0),FALSE)</f>
        <v>7.99</v>
      </c>
      <c r="X86">
        <f>VLOOKUP($B86,'Tillförd energi'!$B$1:$AS$566,MATCH(X$1,'Tillförd energi'!$B$1:$AQ$1,0),FALSE)</f>
        <v>0</v>
      </c>
      <c r="Y86">
        <f>VLOOKUP($B86,'Tillförd energi'!$B$1:$AS$566,MATCH(Y$1,'Tillförd energi'!$B$1:$AQ$1,0),FALSE)</f>
        <v>0</v>
      </c>
      <c r="Z86">
        <f>VLOOKUP($B86,'Tillförd energi'!$B$1:$AS$566,MATCH(Z$1,'Tillförd energi'!$B$1:$AQ$1,0),FALSE)</f>
        <v>0</v>
      </c>
      <c r="AA86">
        <f>VLOOKUP($B86,'Tillförd energi'!$B$1:$AS$566,MATCH(AA$1,'Tillförd energi'!$B$1:$AQ$1,0),FALSE)</f>
        <v>0</v>
      </c>
      <c r="AB86">
        <f>VLOOKUP($B86,'Tillförd energi'!$B$1:$AS$566,MATCH(AB$1,'Tillförd energi'!$B$1:$AQ$1,0),FALSE)</f>
        <v>0</v>
      </c>
      <c r="AC86">
        <f>VLOOKUP($B86,'Tillförd energi'!$B$1:$AS$566,MATCH(AC$1,'Tillförd energi'!$B$1:$AQ$1,0),FALSE)</f>
        <v>157.87</v>
      </c>
      <c r="AD86">
        <f>VLOOKUP($B86,'Tillförd energi'!$B$1:$AS$566,MATCH(AD$1,'Tillförd energi'!$B$1:$AQ$1,0),FALSE)</f>
        <v>0</v>
      </c>
      <c r="AE86">
        <f>VLOOKUP($B86,'Tillförd energi'!$B$1:$AS$566,MATCH(AE$1,'Tillförd energi'!$B$1:$AQ$1,0),FALSE)</f>
        <v>0</v>
      </c>
      <c r="AF86">
        <f>VLOOKUP($B86,'Tillförd energi'!$B$1:$AS$566,MATCH(AF$1,'Tillförd energi'!$B$1:$AQ$1,0),FALSE)</f>
        <v>25.4057</v>
      </c>
      <c r="AG86">
        <f>IFERROR(VLOOKUP(B86,Miljö!$B$1:$S$476,9,FALSE)/1,0)</f>
        <v>0</v>
      </c>
      <c r="AI86">
        <f t="shared" si="10"/>
        <v>711.18534</v>
      </c>
      <c r="AJ86">
        <f t="shared" si="11"/>
        <v>711.18534</v>
      </c>
      <c r="AK86">
        <f>IF(ISERROR(1/VLOOKUP($B86,Leveranser!$B$1:$S$500,MATCH("såld värme (gwh)",Leveranser!$B$1:$S$1,0),FALSE)),"",VLOOKUP($B86,Leveranser!$B$1:$S$500,MATCH("såld värme (gwh)",Leveranser!$B$1:$S$1,0),FALSE))</f>
        <v>623.6</v>
      </c>
      <c r="AL86" s="22">
        <f>VLOOKUP($B86,Leveranser!$B$1:$Y$500,MATCH("Totalt såld fjärrvärme till andra fjärrvärmeföretag",Leveranser!$B$1:$AA$1,0),FALSE)</f>
        <v>0</v>
      </c>
      <c r="AM86" s="22">
        <f>IF(ISERROR(1/VLOOKUP($B86,Miljö!$B$1:$S$500,MATCH("Såld mängd produktionsspecifik fjärrvärme (GWh)",Miljö!$B$1:$R$1,0),FALSE)),0,VLOOKUP($B86,Miljö!$B$1:$S$500,MATCH("Såld mängd produktionsspecifik fjärrvärme (GWh)",Miljö!$B$1:$R$1,0),FALSE))</f>
        <v>0</v>
      </c>
      <c r="AN86" s="23">
        <f t="shared" si="12"/>
        <v>0.87684597098134787</v>
      </c>
      <c r="AP86" t="str">
        <f>VLOOKUP($B86,'Miljövärden urval för publ'!$B$1:$H$450,7,FALSE)</f>
        <v>Ja</v>
      </c>
      <c r="AQ86" t="str">
        <f>VLOOKUP($B86,'Miljövärden urval för publ'!$B$1:$H$450,6,FALSE)</f>
        <v>Nej</v>
      </c>
      <c r="AU86">
        <f t="shared" si="13"/>
        <v>25.4057</v>
      </c>
      <c r="AV86">
        <f t="shared" si="14"/>
        <v>0</v>
      </c>
      <c r="AW86">
        <f t="shared" si="15"/>
        <v>511.99299999999994</v>
      </c>
      <c r="AX86">
        <f t="shared" si="16"/>
        <v>0</v>
      </c>
      <c r="AZ86">
        <f t="shared" si="17"/>
        <v>0</v>
      </c>
      <c r="BA86">
        <f t="shared" si="18"/>
        <v>0</v>
      </c>
      <c r="BC86">
        <f t="shared" si="19"/>
        <v>519.98299999999995</v>
      </c>
    </row>
    <row r="87" spans="1:55" ht="15" customHeight="1" x14ac:dyDescent="0.25">
      <c r="A87" t="s">
        <v>123</v>
      </c>
      <c r="B87" t="s">
        <v>125</v>
      </c>
      <c r="C87">
        <f>VLOOKUP($B87,'Tillförd energi'!$B$1:$AS$566,MATCH(C$1,'Tillförd energi'!$B$1:$AQ$1,0),FALSE)</f>
        <v>0</v>
      </c>
      <c r="D87">
        <f>VLOOKUP($B87,'Tillförd energi'!$B$1:$AS$566,MATCH(D$1,'Tillförd energi'!$B$1:$AQ$1,0),FALSE)</f>
        <v>0.14000000000000001</v>
      </c>
      <c r="E87">
        <f>VLOOKUP($B87,'Tillförd energi'!$B$1:$AS$566,MATCH(E$1,'Tillförd energi'!$B$1:$AQ$1,0),FALSE)</f>
        <v>0</v>
      </c>
      <c r="F87">
        <f>VLOOKUP($B87,'Tillförd energi'!$B$1:$AS$566,MATCH(F$1,'Tillförd energi'!$B$1:$AQ$1,0),FALSE)</f>
        <v>0</v>
      </c>
      <c r="G87">
        <f>VLOOKUP($B87,'Tillförd energi'!$B$1:$AS$566,MATCH(G$1,'Tillförd energi'!$B$1:$AQ$1,0),FALSE)</f>
        <v>0</v>
      </c>
      <c r="H87">
        <f>VLOOKUP($B87,'Tillförd energi'!$B$1:$AS$566,MATCH(H$1,'Tillförd energi'!$B$1:$AQ$1,0),FALSE)</f>
        <v>0</v>
      </c>
      <c r="I87">
        <f>VLOOKUP($B87,'Tillförd energi'!$B$1:$AS$566,MATCH(I$1,'Tillförd energi'!$B$1:$AQ$1,0),FALSE)</f>
        <v>0</v>
      </c>
      <c r="J87">
        <f>VLOOKUP($B87,'Tillförd energi'!$B$1:$AS$566,MATCH(J$1,'Tillförd energi'!$B$1:$AQ$1,0),FALSE)</f>
        <v>0</v>
      </c>
      <c r="K87">
        <v>0</v>
      </c>
      <c r="L87">
        <f>VLOOKUP($B87,'Tillförd energi'!$B$1:$AS$566,MATCH(L$1,'Tillförd energi'!$B$1:$AQ$1,0),FALSE)</f>
        <v>0</v>
      </c>
      <c r="M87">
        <f>VLOOKUP($B87,'Tillförd energi'!$B$1:$AS$566,MATCH(M$1,'Tillförd energi'!$B$1:$AQ$1,0),FALSE)</f>
        <v>0</v>
      </c>
      <c r="N87">
        <f>VLOOKUP($B87,'Tillförd energi'!$B$1:$AS$566,MATCH(N$1,'Tillförd energi'!$B$1:$AQ$1,0),FALSE)</f>
        <v>0</v>
      </c>
      <c r="O87">
        <f>VLOOKUP($B87,'Tillförd energi'!$B$1:$AS$566,MATCH(O$1,'Tillförd energi'!$B$1:$AQ$1,0),FALSE)</f>
        <v>0</v>
      </c>
      <c r="P87">
        <f>VLOOKUP($B87,'Tillförd energi'!$B$1:$AS$566,MATCH(P$1,'Tillförd energi'!$B$1:$AQ$1,0),FALSE)</f>
        <v>0</v>
      </c>
      <c r="Q87">
        <f>VLOOKUP($B87,'Tillförd energi'!$B$1:$AS$566,MATCH(Q$1,'Tillförd energi'!$B$1:$AQ$1,0),FALSE)</f>
        <v>0</v>
      </c>
      <c r="R87">
        <f>VLOOKUP($B87,'Tillförd energi'!$B$1:$AS$566,MATCH(R$1,'Tillförd energi'!$B$1:$AQ$1,0),FALSE)</f>
        <v>0.75900000000000001</v>
      </c>
      <c r="S87">
        <f>VLOOKUP($B87,'Tillförd energi'!$B$1:$AS$566,MATCH(S$1,'Tillförd energi'!$B$1:$AQ$1,0),FALSE)</f>
        <v>0</v>
      </c>
      <c r="T87">
        <f>VLOOKUP($B87,'Tillförd energi'!$B$1:$AS$566,MATCH(T$1,'Tillförd energi'!$B$1:$AQ$1,0),FALSE)</f>
        <v>0</v>
      </c>
      <c r="U87">
        <f>VLOOKUP($B87,'Tillförd energi'!$B$1:$AS$566,MATCH(U$1,'Tillförd energi'!$B$1:$AQ$1,0),FALSE)</f>
        <v>0</v>
      </c>
      <c r="V87">
        <f>VLOOKUP($B87,'Tillförd energi'!$B$1:$AS$566,MATCH(V$1,'Tillförd energi'!$B$1:$AQ$1,0),FALSE)</f>
        <v>0</v>
      </c>
      <c r="W87">
        <f>VLOOKUP($B87,'Tillförd energi'!$B$1:$AS$566,MATCH(W$1,'Tillförd energi'!$B$1:$AQ$1,0),FALSE)</f>
        <v>0</v>
      </c>
      <c r="X87">
        <f>VLOOKUP($B87,'Tillförd energi'!$B$1:$AS$566,MATCH(X$1,'Tillförd energi'!$B$1:$AQ$1,0),FALSE)</f>
        <v>0</v>
      </c>
      <c r="Y87">
        <f>VLOOKUP($B87,'Tillförd energi'!$B$1:$AS$566,MATCH(Y$1,'Tillförd energi'!$B$1:$AQ$1,0),FALSE)</f>
        <v>0</v>
      </c>
      <c r="Z87">
        <f>VLOOKUP($B87,'Tillförd energi'!$B$1:$AS$566,MATCH(Z$1,'Tillförd energi'!$B$1:$AQ$1,0),FALSE)</f>
        <v>0</v>
      </c>
      <c r="AA87">
        <f>VLOOKUP($B87,'Tillförd energi'!$B$1:$AS$566,MATCH(AA$1,'Tillförd energi'!$B$1:$AQ$1,0),FALSE)</f>
        <v>0</v>
      </c>
      <c r="AB87">
        <f>VLOOKUP($B87,'Tillförd energi'!$B$1:$AS$566,MATCH(AB$1,'Tillförd energi'!$B$1:$AQ$1,0),FALSE)</f>
        <v>0</v>
      </c>
      <c r="AC87">
        <f>VLOOKUP($B87,'Tillförd energi'!$B$1:$AS$566,MATCH(AC$1,'Tillförd energi'!$B$1:$AQ$1,0),FALSE)</f>
        <v>0</v>
      </c>
      <c r="AD87">
        <f>VLOOKUP($B87,'Tillförd energi'!$B$1:$AS$566,MATCH(AD$1,'Tillförd energi'!$B$1:$AQ$1,0),FALSE)</f>
        <v>0</v>
      </c>
      <c r="AE87">
        <f>VLOOKUP($B87,'Tillförd energi'!$B$1:$AS$566,MATCH(AE$1,'Tillförd energi'!$B$1:$AQ$1,0),FALSE)</f>
        <v>0</v>
      </c>
      <c r="AF87">
        <f>VLOOKUP($B87,'Tillförd energi'!$B$1:$AS$566,MATCH(AF$1,'Tillförd energi'!$B$1:$AQ$1,0),FALSE)</f>
        <v>0.02</v>
      </c>
      <c r="AG87">
        <f>IFERROR(VLOOKUP(B87,Miljö!$B$1:$S$476,9,FALSE)/1,0)</f>
        <v>0</v>
      </c>
      <c r="AI87">
        <f t="shared" si="10"/>
        <v>0.91900000000000004</v>
      </c>
      <c r="AJ87">
        <f t="shared" si="11"/>
        <v>0.91900000000000004</v>
      </c>
      <c r="AK87">
        <f>IF(ISERROR(1/VLOOKUP($B87,Leveranser!$B$1:$S$500,MATCH("såld värme (gwh)",Leveranser!$B$1:$S$1,0),FALSE)),"",VLOOKUP($B87,Leveranser!$B$1:$S$500,MATCH("såld värme (gwh)",Leveranser!$B$1:$S$1,0),FALSE))</f>
        <v>0.8</v>
      </c>
      <c r="AL87" s="22">
        <f>VLOOKUP($B87,Leveranser!$B$1:$Y$500,MATCH("Totalt såld fjärrvärme till andra fjärrvärmeföretag",Leveranser!$B$1:$AA$1,0),FALSE)</f>
        <v>0</v>
      </c>
      <c r="AM87" s="22">
        <f>IF(ISERROR(1/VLOOKUP($B87,Miljö!$B$1:$S$500,MATCH("Såld mängd produktionsspecifik fjärrvärme (GWh)",Miljö!$B$1:$R$1,0),FALSE)),0,VLOOKUP($B87,Miljö!$B$1:$S$500,MATCH("Såld mängd produktionsspecifik fjärrvärme (GWh)",Miljö!$B$1:$R$1,0),FALSE))</f>
        <v>0</v>
      </c>
      <c r="AN87" s="23">
        <f t="shared" si="12"/>
        <v>0.87051142546245919</v>
      </c>
      <c r="AP87" t="str">
        <f>VLOOKUP($B87,'Miljövärden urval för publ'!$B$1:$H$450,7,FALSE)</f>
        <v>Ja</v>
      </c>
      <c r="AQ87" t="str">
        <f>VLOOKUP($B87,'Miljövärden urval för publ'!$B$1:$H$450,6,FALSE)</f>
        <v>Ja</v>
      </c>
      <c r="AU87">
        <f t="shared" si="13"/>
        <v>0.02</v>
      </c>
      <c r="AV87">
        <f t="shared" si="14"/>
        <v>0</v>
      </c>
      <c r="AW87">
        <f t="shared" si="15"/>
        <v>0</v>
      </c>
      <c r="AX87">
        <f t="shared" si="16"/>
        <v>0.75900000000000001</v>
      </c>
      <c r="AZ87">
        <f t="shared" si="17"/>
        <v>0</v>
      </c>
      <c r="BA87">
        <f t="shared" si="18"/>
        <v>0</v>
      </c>
      <c r="BC87">
        <f t="shared" si="19"/>
        <v>0.75900000000000001</v>
      </c>
    </row>
    <row r="88" spans="1:55" ht="15" customHeight="1" x14ac:dyDescent="0.25">
      <c r="A88" t="s">
        <v>123</v>
      </c>
      <c r="B88" t="s">
        <v>126</v>
      </c>
      <c r="C88">
        <f>VLOOKUP($B88,'Tillförd energi'!$B$1:$AS$566,MATCH(C$1,'Tillförd energi'!$B$1:$AQ$1,0),FALSE)</f>
        <v>0</v>
      </c>
      <c r="D88">
        <f>VLOOKUP($B88,'Tillförd energi'!$B$1:$AS$566,MATCH(D$1,'Tillförd energi'!$B$1:$AQ$1,0),FALSE)</f>
        <v>2.9000000000000001E-2</v>
      </c>
      <c r="E88">
        <f>VLOOKUP($B88,'Tillförd energi'!$B$1:$AS$566,MATCH(E$1,'Tillförd energi'!$B$1:$AQ$1,0),FALSE)</f>
        <v>0</v>
      </c>
      <c r="F88">
        <f>VLOOKUP($B88,'Tillförd energi'!$B$1:$AS$566,MATCH(F$1,'Tillförd energi'!$B$1:$AQ$1,0),FALSE)</f>
        <v>0</v>
      </c>
      <c r="G88">
        <f>VLOOKUP($B88,'Tillförd energi'!$B$1:$AS$566,MATCH(G$1,'Tillförd energi'!$B$1:$AQ$1,0),FALSE)</f>
        <v>0</v>
      </c>
      <c r="H88">
        <f>VLOOKUP($B88,'Tillförd energi'!$B$1:$AS$566,MATCH(H$1,'Tillförd energi'!$B$1:$AQ$1,0),FALSE)</f>
        <v>0</v>
      </c>
      <c r="I88">
        <f>VLOOKUP($B88,'Tillförd energi'!$B$1:$AS$566,MATCH(I$1,'Tillförd energi'!$B$1:$AQ$1,0),FALSE)</f>
        <v>0</v>
      </c>
      <c r="J88">
        <f>VLOOKUP($B88,'Tillförd energi'!$B$1:$AS$566,MATCH(J$1,'Tillförd energi'!$B$1:$AQ$1,0),FALSE)</f>
        <v>0</v>
      </c>
      <c r="K88">
        <v>0</v>
      </c>
      <c r="L88">
        <f>VLOOKUP($B88,'Tillförd energi'!$B$1:$AS$566,MATCH(L$1,'Tillförd energi'!$B$1:$AQ$1,0),FALSE)</f>
        <v>0</v>
      </c>
      <c r="M88">
        <f>VLOOKUP($B88,'Tillförd energi'!$B$1:$AS$566,MATCH(M$1,'Tillförd energi'!$B$1:$AQ$1,0),FALSE)</f>
        <v>0</v>
      </c>
      <c r="N88">
        <f>VLOOKUP($B88,'Tillförd energi'!$B$1:$AS$566,MATCH(N$1,'Tillförd energi'!$B$1:$AQ$1,0),FALSE)</f>
        <v>0</v>
      </c>
      <c r="O88">
        <f>VLOOKUP($B88,'Tillförd energi'!$B$1:$AS$566,MATCH(O$1,'Tillförd energi'!$B$1:$AQ$1,0),FALSE)</f>
        <v>0</v>
      </c>
      <c r="P88">
        <f>VLOOKUP($B88,'Tillförd energi'!$B$1:$AS$566,MATCH(P$1,'Tillförd energi'!$B$1:$AQ$1,0),FALSE)</f>
        <v>0</v>
      </c>
      <c r="Q88">
        <f>VLOOKUP($B88,'Tillförd energi'!$B$1:$AS$566,MATCH(Q$1,'Tillförd energi'!$B$1:$AQ$1,0),FALSE)</f>
        <v>0</v>
      </c>
      <c r="R88">
        <f>VLOOKUP($B88,'Tillförd energi'!$B$1:$AS$566,MATCH(R$1,'Tillförd energi'!$B$1:$AQ$1,0),FALSE)</f>
        <v>5.7279999999999998</v>
      </c>
      <c r="S88">
        <f>VLOOKUP($B88,'Tillförd energi'!$B$1:$AS$566,MATCH(S$1,'Tillförd energi'!$B$1:$AQ$1,0),FALSE)</f>
        <v>0</v>
      </c>
      <c r="T88">
        <f>VLOOKUP($B88,'Tillförd energi'!$B$1:$AS$566,MATCH(T$1,'Tillförd energi'!$B$1:$AQ$1,0),FALSE)</f>
        <v>0</v>
      </c>
      <c r="U88">
        <f>VLOOKUP($B88,'Tillförd energi'!$B$1:$AS$566,MATCH(U$1,'Tillförd energi'!$B$1:$AQ$1,0),FALSE)</f>
        <v>0</v>
      </c>
      <c r="V88">
        <f>VLOOKUP($B88,'Tillförd energi'!$B$1:$AS$566,MATCH(V$1,'Tillförd energi'!$B$1:$AQ$1,0),FALSE)</f>
        <v>0</v>
      </c>
      <c r="W88">
        <f>VLOOKUP($B88,'Tillförd energi'!$B$1:$AS$566,MATCH(W$1,'Tillförd energi'!$B$1:$AQ$1,0),FALSE)</f>
        <v>2.3849999999999998</v>
      </c>
      <c r="X88">
        <f>VLOOKUP($B88,'Tillförd energi'!$B$1:$AS$566,MATCH(X$1,'Tillförd energi'!$B$1:$AQ$1,0),FALSE)</f>
        <v>0</v>
      </c>
      <c r="Y88">
        <f>VLOOKUP($B88,'Tillförd energi'!$B$1:$AS$566,MATCH(Y$1,'Tillförd energi'!$B$1:$AQ$1,0),FALSE)</f>
        <v>0</v>
      </c>
      <c r="Z88">
        <f>VLOOKUP($B88,'Tillförd energi'!$B$1:$AS$566,MATCH(Z$1,'Tillförd energi'!$B$1:$AQ$1,0),FALSE)</f>
        <v>0</v>
      </c>
      <c r="AA88">
        <f>VLOOKUP($B88,'Tillförd energi'!$B$1:$AS$566,MATCH(AA$1,'Tillförd energi'!$B$1:$AQ$1,0),FALSE)</f>
        <v>0</v>
      </c>
      <c r="AB88">
        <f>VLOOKUP($B88,'Tillförd energi'!$B$1:$AS$566,MATCH(AB$1,'Tillförd energi'!$B$1:$AQ$1,0),FALSE)</f>
        <v>0</v>
      </c>
      <c r="AC88">
        <f>VLOOKUP($B88,'Tillförd energi'!$B$1:$AS$566,MATCH(AC$1,'Tillförd energi'!$B$1:$AQ$1,0),FALSE)</f>
        <v>0</v>
      </c>
      <c r="AD88">
        <f>VLOOKUP($B88,'Tillförd energi'!$B$1:$AS$566,MATCH(AD$1,'Tillförd energi'!$B$1:$AQ$1,0),FALSE)</f>
        <v>0</v>
      </c>
      <c r="AE88">
        <f>VLOOKUP($B88,'Tillförd energi'!$B$1:$AS$566,MATCH(AE$1,'Tillförd energi'!$B$1:$AQ$1,0),FALSE)</f>
        <v>0</v>
      </c>
      <c r="AF88">
        <f>VLOOKUP($B88,'Tillförd energi'!$B$1:$AS$566,MATCH(AF$1,'Tillförd energi'!$B$1:$AQ$1,0),FALSE)</f>
        <v>0.2</v>
      </c>
      <c r="AG88">
        <f>IFERROR(VLOOKUP(B88,Miljö!$B$1:$S$476,9,FALSE)/1,0)</f>
        <v>0</v>
      </c>
      <c r="AI88">
        <f t="shared" si="10"/>
        <v>8.3419999999999987</v>
      </c>
      <c r="AJ88">
        <f t="shared" si="11"/>
        <v>8.3419999999999987</v>
      </c>
      <c r="AK88">
        <f>IF(ISERROR(1/VLOOKUP($B88,Leveranser!$B$1:$S$500,MATCH("såld värme (gwh)",Leveranser!$B$1:$S$1,0),FALSE)),"",VLOOKUP($B88,Leveranser!$B$1:$S$500,MATCH("såld värme (gwh)",Leveranser!$B$1:$S$1,0),FALSE))</f>
        <v>3.9</v>
      </c>
      <c r="AL88" s="22">
        <f>VLOOKUP($B88,Leveranser!$B$1:$Y$500,MATCH("Totalt såld fjärrvärme till andra fjärrvärmeföretag",Leveranser!$B$1:$AA$1,0),FALSE)</f>
        <v>0</v>
      </c>
      <c r="AM88" s="22">
        <f>IF(ISERROR(1/VLOOKUP($B88,Miljö!$B$1:$S$500,MATCH("Såld mängd produktionsspecifik fjärrvärme (GWh)",Miljö!$B$1:$R$1,0),FALSE)),0,VLOOKUP($B88,Miljö!$B$1:$S$500,MATCH("Såld mängd produktionsspecifik fjärrvärme (GWh)",Miljö!$B$1:$R$1,0),FALSE))</f>
        <v>0</v>
      </c>
      <c r="AN88" s="23">
        <f t="shared" si="12"/>
        <v>0.46751378566291063</v>
      </c>
      <c r="AP88" t="str">
        <f>VLOOKUP($B88,'Miljövärden urval för publ'!$B$1:$H$450,7,FALSE)</f>
        <v>Ja</v>
      </c>
      <c r="AQ88" t="str">
        <f>VLOOKUP($B88,'Miljövärden urval för publ'!$B$1:$H$450,6,FALSE)</f>
        <v>Ja</v>
      </c>
      <c r="AU88">
        <f t="shared" si="13"/>
        <v>0.2</v>
      </c>
      <c r="AV88">
        <f t="shared" si="14"/>
        <v>0</v>
      </c>
      <c r="AW88">
        <f t="shared" si="15"/>
        <v>0</v>
      </c>
      <c r="AX88">
        <f t="shared" si="16"/>
        <v>5.7279999999999998</v>
      </c>
      <c r="AZ88">
        <f t="shared" si="17"/>
        <v>0</v>
      </c>
      <c r="BA88">
        <f t="shared" si="18"/>
        <v>0</v>
      </c>
      <c r="BC88">
        <f t="shared" si="19"/>
        <v>8.1129999999999995</v>
      </c>
    </row>
    <row r="89" spans="1:55" ht="15" customHeight="1" x14ac:dyDescent="0.25">
      <c r="A89" t="s">
        <v>127</v>
      </c>
      <c r="B89" t="s">
        <v>128</v>
      </c>
      <c r="C89">
        <f>VLOOKUP($B89,'Tillförd energi'!$B$1:$AS$566,MATCH(C$1,'Tillförd energi'!$B$1:$AQ$1,0),FALSE)</f>
        <v>0</v>
      </c>
      <c r="D89">
        <f>VLOOKUP($B89,'Tillförd energi'!$B$1:$AS$566,MATCH(D$1,'Tillförd energi'!$B$1:$AQ$1,0),FALSE)</f>
        <v>0</v>
      </c>
      <c r="E89">
        <f>VLOOKUP($B89,'Tillförd energi'!$B$1:$AS$566,MATCH(E$1,'Tillförd energi'!$B$1:$AQ$1,0),FALSE)</f>
        <v>0</v>
      </c>
      <c r="F89">
        <f>VLOOKUP($B89,'Tillförd energi'!$B$1:$AS$566,MATCH(F$1,'Tillförd energi'!$B$1:$AQ$1,0),FALSE)</f>
        <v>0</v>
      </c>
      <c r="G89">
        <f>VLOOKUP($B89,'Tillförd energi'!$B$1:$AS$566,MATCH(G$1,'Tillförd energi'!$B$1:$AQ$1,0),FALSE)</f>
        <v>0</v>
      </c>
      <c r="H89">
        <f>VLOOKUP($B89,'Tillförd energi'!$B$1:$AS$566,MATCH(H$1,'Tillförd energi'!$B$1:$AQ$1,0),FALSE)</f>
        <v>0</v>
      </c>
      <c r="I89">
        <f>VLOOKUP($B89,'Tillförd energi'!$B$1:$AS$566,MATCH(I$1,'Tillförd energi'!$B$1:$AQ$1,0),FALSE)</f>
        <v>0</v>
      </c>
      <c r="J89">
        <f>VLOOKUP($B89,'Tillförd energi'!$B$1:$AS$566,MATCH(J$1,'Tillförd energi'!$B$1:$AQ$1,0),FALSE)</f>
        <v>0</v>
      </c>
      <c r="K89">
        <v>0</v>
      </c>
      <c r="L89">
        <f>VLOOKUP($B89,'Tillförd energi'!$B$1:$AS$566,MATCH(L$1,'Tillförd energi'!$B$1:$AQ$1,0),FALSE)</f>
        <v>0</v>
      </c>
      <c r="M89">
        <f>VLOOKUP($B89,'Tillförd energi'!$B$1:$AS$566,MATCH(M$1,'Tillförd energi'!$B$1:$AQ$1,0),FALSE)</f>
        <v>13.9886</v>
      </c>
      <c r="N89">
        <f>VLOOKUP($B89,'Tillförd energi'!$B$1:$AS$566,MATCH(N$1,'Tillförd energi'!$B$1:$AQ$1,0),FALSE)</f>
        <v>89.590199999999996</v>
      </c>
      <c r="O89">
        <f>VLOOKUP($B89,'Tillförd energi'!$B$1:$AS$566,MATCH(O$1,'Tillförd energi'!$B$1:$AQ$1,0),FALSE)</f>
        <v>0</v>
      </c>
      <c r="P89">
        <f>VLOOKUP($B89,'Tillförd energi'!$B$1:$AS$566,MATCH(P$1,'Tillförd energi'!$B$1:$AQ$1,0),FALSE)</f>
        <v>0</v>
      </c>
      <c r="Q89">
        <f>VLOOKUP($B89,'Tillförd energi'!$B$1:$AS$566,MATCH(Q$1,'Tillförd energi'!$B$1:$AQ$1,0),FALSE)</f>
        <v>6.67997</v>
      </c>
      <c r="R89">
        <f>VLOOKUP($B89,'Tillförd energi'!$B$1:$AS$566,MATCH(R$1,'Tillförd energi'!$B$1:$AQ$1,0),FALSE)</f>
        <v>0</v>
      </c>
      <c r="S89">
        <f>VLOOKUP($B89,'Tillförd energi'!$B$1:$AS$566,MATCH(S$1,'Tillförd energi'!$B$1:$AQ$1,0),FALSE)</f>
        <v>4</v>
      </c>
      <c r="T89">
        <f>VLOOKUP($B89,'Tillförd energi'!$B$1:$AS$566,MATCH(T$1,'Tillförd energi'!$B$1:$AQ$1,0),FALSE)</f>
        <v>0</v>
      </c>
      <c r="U89">
        <f>VLOOKUP($B89,'Tillförd energi'!$B$1:$AS$566,MATCH(U$1,'Tillförd energi'!$B$1:$AQ$1,0),FALSE)</f>
        <v>0</v>
      </c>
      <c r="V89">
        <f>VLOOKUP($B89,'Tillförd energi'!$B$1:$AS$566,MATCH(V$1,'Tillförd energi'!$B$1:$AQ$1,0),FALSE)</f>
        <v>0</v>
      </c>
      <c r="W89">
        <f>VLOOKUP($B89,'Tillförd energi'!$B$1:$AS$566,MATCH(W$1,'Tillförd energi'!$B$1:$AQ$1,0),FALSE)</f>
        <v>0.79526399999999997</v>
      </c>
      <c r="X89">
        <f>VLOOKUP($B89,'Tillförd energi'!$B$1:$AS$566,MATCH(X$1,'Tillförd energi'!$B$1:$AQ$1,0),FALSE)</f>
        <v>0</v>
      </c>
      <c r="Y89">
        <f>VLOOKUP($B89,'Tillförd energi'!$B$1:$AS$566,MATCH(Y$1,'Tillförd energi'!$B$1:$AQ$1,0),FALSE)</f>
        <v>0</v>
      </c>
      <c r="Z89">
        <f>VLOOKUP($B89,'Tillförd energi'!$B$1:$AS$566,MATCH(Z$1,'Tillförd energi'!$B$1:$AQ$1,0),FALSE)</f>
        <v>0</v>
      </c>
      <c r="AA89">
        <f>VLOOKUP($B89,'Tillförd energi'!$B$1:$AS$566,MATCH(AA$1,'Tillförd energi'!$B$1:$AQ$1,0),FALSE)</f>
        <v>0</v>
      </c>
      <c r="AB89">
        <f>VLOOKUP($B89,'Tillförd energi'!$B$1:$AS$566,MATCH(AB$1,'Tillförd energi'!$B$1:$AQ$1,0),FALSE)</f>
        <v>0</v>
      </c>
      <c r="AC89">
        <f>VLOOKUP($B89,'Tillförd energi'!$B$1:$AS$566,MATCH(AC$1,'Tillförd energi'!$B$1:$AQ$1,0),FALSE)</f>
        <v>0</v>
      </c>
      <c r="AD89">
        <f>VLOOKUP($B89,'Tillförd energi'!$B$1:$AS$566,MATCH(AD$1,'Tillförd energi'!$B$1:$AQ$1,0),FALSE)</f>
        <v>0</v>
      </c>
      <c r="AE89">
        <f>VLOOKUP($B89,'Tillförd energi'!$B$1:$AS$566,MATCH(AE$1,'Tillförd energi'!$B$1:$AQ$1,0),FALSE)</f>
        <v>0</v>
      </c>
      <c r="AF89">
        <f>VLOOKUP($B89,'Tillförd energi'!$B$1:$AS$566,MATCH(AF$1,'Tillförd energi'!$B$1:$AQ$1,0),FALSE)</f>
        <v>3.012</v>
      </c>
      <c r="AG89">
        <f>IFERROR(VLOOKUP(B89,Miljö!$B$1:$S$476,9,FALSE)/1,0)</f>
        <v>0</v>
      </c>
      <c r="AI89">
        <f t="shared" si="10"/>
        <v>118.066034</v>
      </c>
      <c r="AJ89">
        <f t="shared" si="11"/>
        <v>118.066034</v>
      </c>
      <c r="AK89">
        <f>IF(ISERROR(1/VLOOKUP($B89,Leveranser!$B$1:$S$500,MATCH("såld värme (gwh)",Leveranser!$B$1:$S$1,0),FALSE)),"",VLOOKUP($B89,Leveranser!$B$1:$S$500,MATCH("såld värme (gwh)",Leveranser!$B$1:$S$1,0),FALSE))</f>
        <v>100.4</v>
      </c>
      <c r="AL89" s="22">
        <f>VLOOKUP($B89,Leveranser!$B$1:$Y$500,MATCH("Totalt såld fjärrvärme till andra fjärrvärmeföretag",Leveranser!$B$1:$AA$1,0),FALSE)</f>
        <v>0</v>
      </c>
      <c r="AM89" s="22">
        <f>IF(ISERROR(1/VLOOKUP($B89,Miljö!$B$1:$S$500,MATCH("Såld mängd produktionsspecifik fjärrvärme (GWh)",Miljö!$B$1:$R$1,0),FALSE)),0,VLOOKUP($B89,Miljö!$B$1:$S$500,MATCH("Såld mängd produktionsspecifik fjärrvärme (GWh)",Miljö!$B$1:$R$1,0),FALSE))</f>
        <v>0</v>
      </c>
      <c r="AN89" s="23">
        <f t="shared" si="12"/>
        <v>0.85037158104252075</v>
      </c>
      <c r="AP89" t="str">
        <f>VLOOKUP($B89,'Miljövärden urval för publ'!$B$1:$H$450,7,FALSE)</f>
        <v>Ja</v>
      </c>
      <c r="AQ89" t="str">
        <f>VLOOKUP($B89,'Miljövärden urval för publ'!$B$1:$H$450,6,FALSE)</f>
        <v>Nej</v>
      </c>
      <c r="AU89">
        <f t="shared" si="13"/>
        <v>3.012</v>
      </c>
      <c r="AV89">
        <f t="shared" si="14"/>
        <v>0</v>
      </c>
      <c r="AW89">
        <f t="shared" si="15"/>
        <v>110.25877</v>
      </c>
      <c r="AX89">
        <f t="shared" si="16"/>
        <v>4</v>
      </c>
      <c r="AZ89">
        <f t="shared" si="17"/>
        <v>0</v>
      </c>
      <c r="BA89">
        <f t="shared" si="18"/>
        <v>0</v>
      </c>
      <c r="BC89">
        <f t="shared" si="19"/>
        <v>115.054034</v>
      </c>
    </row>
    <row r="90" spans="1:55" ht="15" customHeight="1" x14ac:dyDescent="0.25">
      <c r="A90" t="s">
        <v>127</v>
      </c>
      <c r="B90" t="s">
        <v>129</v>
      </c>
      <c r="C90">
        <f>VLOOKUP($B90,'Tillförd energi'!$B$1:$AS$566,MATCH(C$1,'Tillförd energi'!$B$1:$AQ$1,0),FALSE)</f>
        <v>0</v>
      </c>
      <c r="D90">
        <f>VLOOKUP($B90,'Tillförd energi'!$B$1:$AS$566,MATCH(D$1,'Tillförd energi'!$B$1:$AQ$1,0),FALSE)</f>
        <v>0</v>
      </c>
      <c r="E90">
        <f>VLOOKUP($B90,'Tillförd energi'!$B$1:$AS$566,MATCH(E$1,'Tillförd energi'!$B$1:$AQ$1,0),FALSE)</f>
        <v>0</v>
      </c>
      <c r="F90">
        <f>VLOOKUP($B90,'Tillförd energi'!$B$1:$AS$566,MATCH(F$1,'Tillförd energi'!$B$1:$AQ$1,0),FALSE)</f>
        <v>0</v>
      </c>
      <c r="G90">
        <f>VLOOKUP($B90,'Tillförd energi'!$B$1:$AS$566,MATCH(G$1,'Tillförd energi'!$B$1:$AQ$1,0),FALSE)</f>
        <v>0</v>
      </c>
      <c r="H90">
        <f>VLOOKUP($B90,'Tillförd energi'!$B$1:$AS$566,MATCH(H$1,'Tillförd energi'!$B$1:$AQ$1,0),FALSE)</f>
        <v>0</v>
      </c>
      <c r="I90">
        <f>VLOOKUP($B90,'Tillförd energi'!$B$1:$AS$566,MATCH(I$1,'Tillförd energi'!$B$1:$AQ$1,0),FALSE)</f>
        <v>0</v>
      </c>
      <c r="J90">
        <f>VLOOKUP($B90,'Tillförd energi'!$B$1:$AS$566,MATCH(J$1,'Tillförd energi'!$B$1:$AQ$1,0),FALSE)</f>
        <v>0</v>
      </c>
      <c r="K90">
        <v>0</v>
      </c>
      <c r="L90">
        <f>VLOOKUP($B90,'Tillförd energi'!$B$1:$AS$566,MATCH(L$1,'Tillförd energi'!$B$1:$AQ$1,0),FALSE)</f>
        <v>0</v>
      </c>
      <c r="M90">
        <f>VLOOKUP($B90,'Tillförd energi'!$B$1:$AS$566,MATCH(M$1,'Tillförd energi'!$B$1:$AQ$1,0),FALSE)</f>
        <v>0</v>
      </c>
      <c r="N90">
        <f>VLOOKUP($B90,'Tillförd energi'!$B$1:$AS$566,MATCH(N$1,'Tillförd energi'!$B$1:$AQ$1,0),FALSE)</f>
        <v>0</v>
      </c>
      <c r="O90">
        <f>VLOOKUP($B90,'Tillförd energi'!$B$1:$AS$566,MATCH(O$1,'Tillförd energi'!$B$1:$AQ$1,0),FALSE)</f>
        <v>0</v>
      </c>
      <c r="P90">
        <f>VLOOKUP($B90,'Tillförd energi'!$B$1:$AS$566,MATCH(P$1,'Tillförd energi'!$B$1:$AQ$1,0),FALSE)</f>
        <v>0</v>
      </c>
      <c r="Q90">
        <f>VLOOKUP($B90,'Tillförd energi'!$B$1:$AS$566,MATCH(Q$1,'Tillförd energi'!$B$1:$AQ$1,0),FALSE)</f>
        <v>0</v>
      </c>
      <c r="R90">
        <f>VLOOKUP($B90,'Tillförd energi'!$B$1:$AS$566,MATCH(R$1,'Tillförd energi'!$B$1:$AQ$1,0),FALSE)</f>
        <v>0</v>
      </c>
      <c r="S90">
        <f>VLOOKUP($B90,'Tillförd energi'!$B$1:$AS$566,MATCH(S$1,'Tillförd energi'!$B$1:$AQ$1,0),FALSE)</f>
        <v>12.834</v>
      </c>
      <c r="T90">
        <f>VLOOKUP($B90,'Tillförd energi'!$B$1:$AS$566,MATCH(T$1,'Tillförd energi'!$B$1:$AQ$1,0),FALSE)</f>
        <v>0</v>
      </c>
      <c r="U90">
        <f>VLOOKUP($B90,'Tillförd energi'!$B$1:$AS$566,MATCH(U$1,'Tillförd energi'!$B$1:$AQ$1,0),FALSE)</f>
        <v>0</v>
      </c>
      <c r="V90">
        <f>VLOOKUP($B90,'Tillförd energi'!$B$1:$AS$566,MATCH(V$1,'Tillförd energi'!$B$1:$AQ$1,0),FALSE)</f>
        <v>0</v>
      </c>
      <c r="W90">
        <f>VLOOKUP($B90,'Tillförd energi'!$B$1:$AS$566,MATCH(W$1,'Tillförd energi'!$B$1:$AQ$1,0),FALSE)</f>
        <v>7.0000000000000007E-2</v>
      </c>
      <c r="X90">
        <f>VLOOKUP($B90,'Tillförd energi'!$B$1:$AS$566,MATCH(X$1,'Tillförd energi'!$B$1:$AQ$1,0),FALSE)</f>
        <v>0</v>
      </c>
      <c r="Y90">
        <f>VLOOKUP($B90,'Tillförd energi'!$B$1:$AS$566,MATCH(Y$1,'Tillförd energi'!$B$1:$AQ$1,0),FALSE)</f>
        <v>0</v>
      </c>
      <c r="Z90">
        <f>VLOOKUP($B90,'Tillförd energi'!$B$1:$AS$566,MATCH(Z$1,'Tillförd energi'!$B$1:$AQ$1,0),FALSE)</f>
        <v>0</v>
      </c>
      <c r="AA90">
        <f>VLOOKUP($B90,'Tillförd energi'!$B$1:$AS$566,MATCH(AA$1,'Tillförd energi'!$B$1:$AQ$1,0),FALSE)</f>
        <v>0</v>
      </c>
      <c r="AB90">
        <f>VLOOKUP($B90,'Tillförd energi'!$B$1:$AS$566,MATCH(AB$1,'Tillförd energi'!$B$1:$AQ$1,0),FALSE)</f>
        <v>0</v>
      </c>
      <c r="AC90">
        <f>VLOOKUP($B90,'Tillförd energi'!$B$1:$AS$566,MATCH(AC$1,'Tillförd energi'!$B$1:$AQ$1,0),FALSE)</f>
        <v>0</v>
      </c>
      <c r="AD90">
        <f>VLOOKUP($B90,'Tillförd energi'!$B$1:$AS$566,MATCH(AD$1,'Tillförd energi'!$B$1:$AQ$1,0),FALSE)</f>
        <v>0</v>
      </c>
      <c r="AE90">
        <f>VLOOKUP($B90,'Tillförd energi'!$B$1:$AS$566,MATCH(AE$1,'Tillförd energi'!$B$1:$AQ$1,0),FALSE)</f>
        <v>0</v>
      </c>
      <c r="AF90">
        <f>VLOOKUP($B90,'Tillförd energi'!$B$1:$AS$566,MATCH(AF$1,'Tillförd energi'!$B$1:$AQ$1,0),FALSE)</f>
        <v>0.27600000000000002</v>
      </c>
      <c r="AG90">
        <f>IFERROR(VLOOKUP(B90,Miljö!$B$1:$S$476,9,FALSE)/1,0)</f>
        <v>0</v>
      </c>
      <c r="AI90">
        <f t="shared" si="10"/>
        <v>13.18</v>
      </c>
      <c r="AJ90">
        <f t="shared" si="11"/>
        <v>13.18</v>
      </c>
      <c r="AK90">
        <f>IF(ISERROR(1/VLOOKUP($B90,Leveranser!$B$1:$S$500,MATCH("såld värme (gwh)",Leveranser!$B$1:$S$1,0),FALSE)),"",VLOOKUP($B90,Leveranser!$B$1:$S$500,MATCH("såld värme (gwh)",Leveranser!$B$1:$S$1,0),FALSE))</f>
        <v>9.1999999999999993</v>
      </c>
      <c r="AL90" s="22">
        <f>VLOOKUP($B90,Leveranser!$B$1:$Y$500,MATCH("Totalt såld fjärrvärme till andra fjärrvärmeföretag",Leveranser!$B$1:$AA$1,0),FALSE)</f>
        <v>0</v>
      </c>
      <c r="AM90" s="22">
        <f>IF(ISERROR(1/VLOOKUP($B90,Miljö!$B$1:$S$500,MATCH("Såld mängd produktionsspecifik fjärrvärme (GWh)",Miljö!$B$1:$R$1,0),FALSE)),0,VLOOKUP($B90,Miljö!$B$1:$S$500,MATCH("Såld mängd produktionsspecifik fjärrvärme (GWh)",Miljö!$B$1:$R$1,0),FALSE))</f>
        <v>0</v>
      </c>
      <c r="AN90" s="23">
        <f t="shared" si="12"/>
        <v>0.69802731411229135</v>
      </c>
      <c r="AP90" t="str">
        <f>VLOOKUP($B90,'Miljövärden urval för publ'!$B$1:$H$450,7,FALSE)</f>
        <v>Ja</v>
      </c>
      <c r="AQ90" t="str">
        <f>VLOOKUP($B90,'Miljövärden urval för publ'!$B$1:$H$450,6,FALSE)</f>
        <v>Nej</v>
      </c>
      <c r="AU90">
        <f t="shared" si="13"/>
        <v>0.27600000000000002</v>
      </c>
      <c r="AV90">
        <f t="shared" si="14"/>
        <v>0</v>
      </c>
      <c r="AW90">
        <f t="shared" si="15"/>
        <v>0</v>
      </c>
      <c r="AX90">
        <f t="shared" si="16"/>
        <v>12.834</v>
      </c>
      <c r="AZ90">
        <f t="shared" si="17"/>
        <v>0</v>
      </c>
      <c r="BA90">
        <f t="shared" si="18"/>
        <v>0</v>
      </c>
      <c r="BC90">
        <f t="shared" si="19"/>
        <v>12.904</v>
      </c>
    </row>
    <row r="91" spans="1:55" ht="15" customHeight="1" x14ac:dyDescent="0.25">
      <c r="A91" t="s">
        <v>127</v>
      </c>
      <c r="B91" t="s">
        <v>130</v>
      </c>
      <c r="C91">
        <f>VLOOKUP($B91,'Tillförd energi'!$B$1:$AS$566,MATCH(C$1,'Tillförd energi'!$B$1:$AQ$1,0),FALSE)</f>
        <v>0</v>
      </c>
      <c r="D91">
        <f>VLOOKUP($B91,'Tillförd energi'!$B$1:$AS$566,MATCH(D$1,'Tillförd energi'!$B$1:$AQ$1,0),FALSE)</f>
        <v>0</v>
      </c>
      <c r="E91">
        <f>VLOOKUP($B91,'Tillförd energi'!$B$1:$AS$566,MATCH(E$1,'Tillförd energi'!$B$1:$AQ$1,0),FALSE)</f>
        <v>0</v>
      </c>
      <c r="F91">
        <f>VLOOKUP($B91,'Tillförd energi'!$B$1:$AS$566,MATCH(F$1,'Tillförd energi'!$B$1:$AQ$1,0),FALSE)</f>
        <v>0</v>
      </c>
      <c r="G91">
        <f>VLOOKUP($B91,'Tillförd energi'!$B$1:$AS$566,MATCH(G$1,'Tillförd energi'!$B$1:$AQ$1,0),FALSE)</f>
        <v>0</v>
      </c>
      <c r="H91">
        <f>VLOOKUP($B91,'Tillförd energi'!$B$1:$AS$566,MATCH(H$1,'Tillförd energi'!$B$1:$AQ$1,0),FALSE)</f>
        <v>0</v>
      </c>
      <c r="I91">
        <f>VLOOKUP($B91,'Tillförd energi'!$B$1:$AS$566,MATCH(I$1,'Tillförd energi'!$B$1:$AQ$1,0),FALSE)</f>
        <v>0</v>
      </c>
      <c r="J91">
        <f>VLOOKUP($B91,'Tillförd energi'!$B$1:$AS$566,MATCH(J$1,'Tillförd energi'!$B$1:$AQ$1,0),FALSE)</f>
        <v>0</v>
      </c>
      <c r="K91">
        <v>0</v>
      </c>
      <c r="L91">
        <f>VLOOKUP($B91,'Tillförd energi'!$B$1:$AS$566,MATCH(L$1,'Tillförd energi'!$B$1:$AQ$1,0),FALSE)</f>
        <v>0</v>
      </c>
      <c r="M91">
        <f>VLOOKUP($B91,'Tillförd energi'!$B$1:$AS$566,MATCH(M$1,'Tillförd energi'!$B$1:$AQ$1,0),FALSE)</f>
        <v>0</v>
      </c>
      <c r="N91">
        <f>VLOOKUP($B91,'Tillförd energi'!$B$1:$AS$566,MATCH(N$1,'Tillförd energi'!$B$1:$AQ$1,0),FALSE)</f>
        <v>0</v>
      </c>
      <c r="O91">
        <f>VLOOKUP($B91,'Tillförd energi'!$B$1:$AS$566,MATCH(O$1,'Tillförd energi'!$B$1:$AQ$1,0),FALSE)</f>
        <v>0</v>
      </c>
      <c r="P91">
        <f>VLOOKUP($B91,'Tillförd energi'!$B$1:$AS$566,MATCH(P$1,'Tillförd energi'!$B$1:$AQ$1,0),FALSE)</f>
        <v>0</v>
      </c>
      <c r="Q91">
        <f>VLOOKUP($B91,'Tillförd energi'!$B$1:$AS$566,MATCH(Q$1,'Tillförd energi'!$B$1:$AQ$1,0),FALSE)</f>
        <v>0</v>
      </c>
      <c r="R91">
        <f>VLOOKUP($B91,'Tillförd energi'!$B$1:$AS$566,MATCH(R$1,'Tillförd energi'!$B$1:$AQ$1,0),FALSE)</f>
        <v>5.4889999999999999</v>
      </c>
      <c r="S91">
        <f>VLOOKUP($B91,'Tillförd energi'!$B$1:$AS$566,MATCH(S$1,'Tillförd energi'!$B$1:$AQ$1,0),FALSE)</f>
        <v>0</v>
      </c>
      <c r="T91">
        <f>VLOOKUP($B91,'Tillförd energi'!$B$1:$AS$566,MATCH(T$1,'Tillförd energi'!$B$1:$AQ$1,0),FALSE)</f>
        <v>0</v>
      </c>
      <c r="U91">
        <f>VLOOKUP($B91,'Tillförd energi'!$B$1:$AS$566,MATCH(U$1,'Tillförd energi'!$B$1:$AQ$1,0),FALSE)</f>
        <v>0</v>
      </c>
      <c r="V91">
        <f>VLOOKUP($B91,'Tillförd energi'!$B$1:$AS$566,MATCH(V$1,'Tillförd energi'!$B$1:$AQ$1,0),FALSE)</f>
        <v>0</v>
      </c>
      <c r="W91">
        <f>VLOOKUP($B91,'Tillförd energi'!$B$1:$AS$566,MATCH(W$1,'Tillförd energi'!$B$1:$AQ$1,0),FALSE)</f>
        <v>0</v>
      </c>
      <c r="X91">
        <f>VLOOKUP($B91,'Tillförd energi'!$B$1:$AS$566,MATCH(X$1,'Tillförd energi'!$B$1:$AQ$1,0),FALSE)</f>
        <v>0</v>
      </c>
      <c r="Y91">
        <f>VLOOKUP($B91,'Tillförd energi'!$B$1:$AS$566,MATCH(Y$1,'Tillförd energi'!$B$1:$AQ$1,0),FALSE)</f>
        <v>0</v>
      </c>
      <c r="Z91">
        <f>VLOOKUP($B91,'Tillförd energi'!$B$1:$AS$566,MATCH(Z$1,'Tillförd energi'!$B$1:$AQ$1,0),FALSE)</f>
        <v>0.14599999999999999</v>
      </c>
      <c r="AA91">
        <f>VLOOKUP($B91,'Tillförd energi'!$B$1:$AS$566,MATCH(AA$1,'Tillförd energi'!$B$1:$AQ$1,0),FALSE)</f>
        <v>0</v>
      </c>
      <c r="AB91">
        <f>VLOOKUP($B91,'Tillförd energi'!$B$1:$AS$566,MATCH(AB$1,'Tillförd energi'!$B$1:$AQ$1,0),FALSE)</f>
        <v>0</v>
      </c>
      <c r="AC91">
        <f>VLOOKUP($B91,'Tillförd energi'!$B$1:$AS$566,MATCH(AC$1,'Tillförd energi'!$B$1:$AQ$1,0),FALSE)</f>
        <v>0</v>
      </c>
      <c r="AD91">
        <f>VLOOKUP($B91,'Tillförd energi'!$B$1:$AS$566,MATCH(AD$1,'Tillförd energi'!$B$1:$AQ$1,0),FALSE)</f>
        <v>0</v>
      </c>
      <c r="AE91">
        <f>VLOOKUP($B91,'Tillförd energi'!$B$1:$AS$566,MATCH(AE$1,'Tillförd energi'!$B$1:$AQ$1,0),FALSE)</f>
        <v>0</v>
      </c>
      <c r="AF91">
        <f>VLOOKUP($B91,'Tillförd energi'!$B$1:$AS$566,MATCH(AF$1,'Tillförd energi'!$B$1:$AQ$1,0),FALSE)</f>
        <v>0.13200000000000001</v>
      </c>
      <c r="AG91">
        <f>IFERROR(VLOOKUP(B91,Miljö!$B$1:$S$476,9,FALSE)/1,0)</f>
        <v>0</v>
      </c>
      <c r="AI91">
        <f t="shared" si="10"/>
        <v>5.7669999999999995</v>
      </c>
      <c r="AJ91">
        <f t="shared" si="11"/>
        <v>5.7669999999999995</v>
      </c>
      <c r="AK91">
        <f>IF(ISERROR(1/VLOOKUP($B91,Leveranser!$B$1:$S$500,MATCH("såld värme (gwh)",Leveranser!$B$1:$S$1,0),FALSE)),"",VLOOKUP($B91,Leveranser!$B$1:$S$500,MATCH("såld värme (gwh)",Leveranser!$B$1:$S$1,0),FALSE))</f>
        <v>4.4000000000000004</v>
      </c>
      <c r="AL91" s="22">
        <f>VLOOKUP($B91,Leveranser!$B$1:$Y$500,MATCH("Totalt såld fjärrvärme till andra fjärrvärmeföretag",Leveranser!$B$1:$AA$1,0),FALSE)</f>
        <v>0</v>
      </c>
      <c r="AM91" s="22">
        <f>IF(ISERROR(1/VLOOKUP($B91,Miljö!$B$1:$S$500,MATCH("Såld mängd produktionsspecifik fjärrvärme (GWh)",Miljö!$B$1:$R$1,0),FALSE)),0,VLOOKUP($B91,Miljö!$B$1:$S$500,MATCH("Såld mängd produktionsspecifik fjärrvärme (GWh)",Miljö!$B$1:$R$1,0),FALSE))</f>
        <v>0</v>
      </c>
      <c r="AN91" s="23">
        <f t="shared" si="12"/>
        <v>0.76296167851569285</v>
      </c>
      <c r="AP91" t="str">
        <f>VLOOKUP($B91,'Miljövärden urval för publ'!$B$1:$H$450,7,FALSE)</f>
        <v>Ja</v>
      </c>
      <c r="AQ91" t="str">
        <f>VLOOKUP($B91,'Miljövärden urval för publ'!$B$1:$H$450,6,FALSE)</f>
        <v>Nej</v>
      </c>
      <c r="AU91">
        <f t="shared" si="13"/>
        <v>0.27800000000000002</v>
      </c>
      <c r="AV91">
        <f t="shared" si="14"/>
        <v>0</v>
      </c>
      <c r="AW91">
        <f t="shared" si="15"/>
        <v>0</v>
      </c>
      <c r="AX91">
        <f t="shared" si="16"/>
        <v>5.4889999999999999</v>
      </c>
      <c r="AZ91">
        <f t="shared" si="17"/>
        <v>0</v>
      </c>
      <c r="BA91">
        <f t="shared" si="18"/>
        <v>0</v>
      </c>
      <c r="BC91">
        <f t="shared" si="19"/>
        <v>5.4889999999999999</v>
      </c>
    </row>
    <row r="92" spans="1:55" ht="15" customHeight="1" x14ac:dyDescent="0.25">
      <c r="A92" t="s">
        <v>131</v>
      </c>
      <c r="B92" t="s">
        <v>132</v>
      </c>
      <c r="C92">
        <f>VLOOKUP($B92,'Tillförd energi'!$B$1:$AS$566,MATCH(C$1,'Tillförd energi'!$B$1:$AQ$1,0),FALSE)</f>
        <v>0</v>
      </c>
      <c r="D92">
        <f>VLOOKUP($B92,'Tillförd energi'!$B$1:$AS$566,MATCH(D$1,'Tillförd energi'!$B$1:$AQ$1,0),FALSE)</f>
        <v>4.3999999999999997E-2</v>
      </c>
      <c r="E92">
        <f>VLOOKUP($B92,'Tillförd energi'!$B$1:$AS$566,MATCH(E$1,'Tillförd energi'!$B$1:$AQ$1,0),FALSE)</f>
        <v>0</v>
      </c>
      <c r="F92">
        <f>VLOOKUP($B92,'Tillförd energi'!$B$1:$AS$566,MATCH(F$1,'Tillförd energi'!$B$1:$AQ$1,0),FALSE)</f>
        <v>0</v>
      </c>
      <c r="G92">
        <f>VLOOKUP($B92,'Tillförd energi'!$B$1:$AS$566,MATCH(G$1,'Tillförd energi'!$B$1:$AQ$1,0),FALSE)</f>
        <v>1.0089999999999999</v>
      </c>
      <c r="H92">
        <f>VLOOKUP($B92,'Tillförd energi'!$B$1:$AS$566,MATCH(H$1,'Tillförd energi'!$B$1:$AQ$1,0),FALSE)</f>
        <v>0</v>
      </c>
      <c r="I92">
        <f>VLOOKUP($B92,'Tillförd energi'!$B$1:$AS$566,MATCH(I$1,'Tillförd energi'!$B$1:$AQ$1,0),FALSE)</f>
        <v>0</v>
      </c>
      <c r="J92">
        <f>VLOOKUP($B92,'Tillförd energi'!$B$1:$AS$566,MATCH(J$1,'Tillförd energi'!$B$1:$AQ$1,0),FALSE)</f>
        <v>0</v>
      </c>
      <c r="K92">
        <v>0</v>
      </c>
      <c r="L92">
        <f>VLOOKUP($B92,'Tillförd energi'!$B$1:$AS$566,MATCH(L$1,'Tillförd energi'!$B$1:$AQ$1,0),FALSE)</f>
        <v>0</v>
      </c>
      <c r="M92">
        <f>VLOOKUP($B92,'Tillförd energi'!$B$1:$AS$566,MATCH(M$1,'Tillförd energi'!$B$1:$AQ$1,0),FALSE)</f>
        <v>0</v>
      </c>
      <c r="N92">
        <f>VLOOKUP($B92,'Tillförd energi'!$B$1:$AS$566,MATCH(N$1,'Tillförd energi'!$B$1:$AQ$1,0),FALSE)</f>
        <v>65.272000000000006</v>
      </c>
      <c r="O92">
        <f>VLOOKUP($B92,'Tillförd energi'!$B$1:$AS$566,MATCH(O$1,'Tillförd energi'!$B$1:$AQ$1,0),FALSE)</f>
        <v>0</v>
      </c>
      <c r="P92">
        <f>VLOOKUP($B92,'Tillförd energi'!$B$1:$AS$566,MATCH(P$1,'Tillförd energi'!$B$1:$AQ$1,0),FALSE)</f>
        <v>0.80500000000000005</v>
      </c>
      <c r="Q92">
        <f>VLOOKUP($B92,'Tillförd energi'!$B$1:$AS$566,MATCH(Q$1,'Tillförd energi'!$B$1:$AQ$1,0),FALSE)</f>
        <v>0</v>
      </c>
      <c r="R92">
        <f>VLOOKUP($B92,'Tillförd energi'!$B$1:$AS$566,MATCH(R$1,'Tillförd energi'!$B$1:$AQ$1,0),FALSE)</f>
        <v>0</v>
      </c>
      <c r="S92">
        <f>VLOOKUP($B92,'Tillförd energi'!$B$1:$AS$566,MATCH(S$1,'Tillförd energi'!$B$1:$AQ$1,0),FALSE)</f>
        <v>0</v>
      </c>
      <c r="T92">
        <f>VLOOKUP($B92,'Tillförd energi'!$B$1:$AS$566,MATCH(T$1,'Tillförd energi'!$B$1:$AQ$1,0),FALSE)</f>
        <v>0</v>
      </c>
      <c r="U92">
        <f>VLOOKUP($B92,'Tillförd energi'!$B$1:$AS$566,MATCH(U$1,'Tillförd energi'!$B$1:$AQ$1,0),FALSE)</f>
        <v>0</v>
      </c>
      <c r="V92">
        <f>VLOOKUP($B92,'Tillförd energi'!$B$1:$AS$566,MATCH(V$1,'Tillförd energi'!$B$1:$AQ$1,0),FALSE)</f>
        <v>0</v>
      </c>
      <c r="W92">
        <f>VLOOKUP($B92,'Tillförd energi'!$B$1:$AS$566,MATCH(W$1,'Tillförd energi'!$B$1:$AQ$1,0),FALSE)</f>
        <v>3.91</v>
      </c>
      <c r="X92">
        <f>VLOOKUP($B92,'Tillförd energi'!$B$1:$AS$566,MATCH(X$1,'Tillförd energi'!$B$1:$AQ$1,0),FALSE)</f>
        <v>0</v>
      </c>
      <c r="Y92">
        <f>VLOOKUP($B92,'Tillförd energi'!$B$1:$AS$566,MATCH(Y$1,'Tillförd energi'!$B$1:$AQ$1,0),FALSE)</f>
        <v>0</v>
      </c>
      <c r="Z92">
        <f>VLOOKUP($B92,'Tillförd energi'!$B$1:$AS$566,MATCH(Z$1,'Tillförd energi'!$B$1:$AQ$1,0),FALSE)</f>
        <v>0</v>
      </c>
      <c r="AA92">
        <f>VLOOKUP($B92,'Tillförd energi'!$B$1:$AS$566,MATCH(AA$1,'Tillförd energi'!$B$1:$AQ$1,0),FALSE)</f>
        <v>0</v>
      </c>
      <c r="AB92">
        <f>VLOOKUP($B92,'Tillförd energi'!$B$1:$AS$566,MATCH(AB$1,'Tillförd energi'!$B$1:$AQ$1,0),FALSE)</f>
        <v>0</v>
      </c>
      <c r="AC92">
        <f>VLOOKUP($B92,'Tillförd energi'!$B$1:$AS$566,MATCH(AC$1,'Tillförd energi'!$B$1:$AQ$1,0),FALSE)</f>
        <v>0.879</v>
      </c>
      <c r="AD92">
        <f>VLOOKUP($B92,'Tillförd energi'!$B$1:$AS$566,MATCH(AD$1,'Tillförd energi'!$B$1:$AQ$1,0),FALSE)</f>
        <v>0</v>
      </c>
      <c r="AE92">
        <f>VLOOKUP($B92,'Tillförd energi'!$B$1:$AS$566,MATCH(AE$1,'Tillförd energi'!$B$1:$AQ$1,0),FALSE)</f>
        <v>0</v>
      </c>
      <c r="AF92">
        <f>VLOOKUP($B92,'Tillförd energi'!$B$1:$AS$566,MATCH(AF$1,'Tillförd energi'!$B$1:$AQ$1,0),FALSE)</f>
        <v>1.3640000000000001</v>
      </c>
      <c r="AG92">
        <f>IFERROR(VLOOKUP(B92,Miljö!$B$1:$S$476,9,FALSE)/1,0)</f>
        <v>0</v>
      </c>
      <c r="AI92">
        <f t="shared" si="10"/>
        <v>73.283000000000015</v>
      </c>
      <c r="AJ92">
        <f t="shared" si="11"/>
        <v>73.283000000000015</v>
      </c>
      <c r="AK92">
        <f>IF(ISERROR(1/VLOOKUP($B92,Leveranser!$B$1:$S$500,MATCH("såld värme (gwh)",Leveranser!$B$1:$S$1,0),FALSE)),"",VLOOKUP($B92,Leveranser!$B$1:$S$500,MATCH("såld värme (gwh)",Leveranser!$B$1:$S$1,0),FALSE))</f>
        <v>55.631</v>
      </c>
      <c r="AL92" s="22">
        <f>VLOOKUP($B92,Leveranser!$B$1:$Y$500,MATCH("Totalt såld fjärrvärme till andra fjärrvärmeföretag",Leveranser!$B$1:$AA$1,0),FALSE)</f>
        <v>0</v>
      </c>
      <c r="AM92" s="22">
        <f>IF(ISERROR(1/VLOOKUP($B92,Miljö!$B$1:$S$500,MATCH("Såld mängd produktionsspecifik fjärrvärme (GWh)",Miljö!$B$1:$R$1,0),FALSE)),0,VLOOKUP($B92,Miljö!$B$1:$S$500,MATCH("Såld mängd produktionsspecifik fjärrvärme (GWh)",Miljö!$B$1:$R$1,0),FALSE))</f>
        <v>0</v>
      </c>
      <c r="AN92" s="23">
        <f t="shared" si="12"/>
        <v>0.75912558164922272</v>
      </c>
      <c r="AP92" t="str">
        <f>VLOOKUP($B92,'Miljövärden urval för publ'!$B$1:$H$450,7,FALSE)</f>
        <v>Ja</v>
      </c>
      <c r="AQ92" t="str">
        <f>VLOOKUP($B92,'Miljövärden urval för publ'!$B$1:$H$450,6,FALSE)</f>
        <v>Ja</v>
      </c>
      <c r="AU92">
        <f t="shared" si="13"/>
        <v>1.3640000000000001</v>
      </c>
      <c r="AV92">
        <f t="shared" si="14"/>
        <v>0</v>
      </c>
      <c r="AW92">
        <f t="shared" si="15"/>
        <v>66.077000000000012</v>
      </c>
      <c r="AX92">
        <f t="shared" si="16"/>
        <v>0</v>
      </c>
      <c r="AZ92">
        <f t="shared" si="17"/>
        <v>0</v>
      </c>
      <c r="BA92">
        <f t="shared" si="18"/>
        <v>0</v>
      </c>
      <c r="BC92">
        <f t="shared" si="19"/>
        <v>69.987000000000009</v>
      </c>
    </row>
    <row r="93" spans="1:55" ht="15" customHeight="1" x14ac:dyDescent="0.25">
      <c r="A93" t="s">
        <v>131</v>
      </c>
      <c r="B93" t="s">
        <v>133</v>
      </c>
      <c r="C93">
        <f>VLOOKUP($B93,'Tillförd energi'!$B$1:$AS$566,MATCH(C$1,'Tillförd energi'!$B$1:$AQ$1,0),FALSE)</f>
        <v>0</v>
      </c>
      <c r="D93">
        <f>VLOOKUP($B93,'Tillförd energi'!$B$1:$AS$566,MATCH(D$1,'Tillförd energi'!$B$1:$AQ$1,0),FALSE)</f>
        <v>2.9000000000000001E-2</v>
      </c>
      <c r="E93">
        <f>VLOOKUP($B93,'Tillförd energi'!$B$1:$AS$566,MATCH(E$1,'Tillförd energi'!$B$1:$AQ$1,0),FALSE)</f>
        <v>0</v>
      </c>
      <c r="F93">
        <f>VLOOKUP($B93,'Tillförd energi'!$B$1:$AS$566,MATCH(F$1,'Tillförd energi'!$B$1:$AQ$1,0),FALSE)</f>
        <v>0</v>
      </c>
      <c r="G93">
        <f>VLOOKUP($B93,'Tillförd energi'!$B$1:$AS$566,MATCH(G$1,'Tillförd energi'!$B$1:$AQ$1,0),FALSE)</f>
        <v>0</v>
      </c>
      <c r="H93">
        <f>VLOOKUP($B93,'Tillförd energi'!$B$1:$AS$566,MATCH(H$1,'Tillförd energi'!$B$1:$AQ$1,0),FALSE)</f>
        <v>0</v>
      </c>
      <c r="I93">
        <f>VLOOKUP($B93,'Tillförd energi'!$B$1:$AS$566,MATCH(I$1,'Tillförd energi'!$B$1:$AQ$1,0),FALSE)</f>
        <v>0</v>
      </c>
      <c r="J93">
        <f>VLOOKUP($B93,'Tillförd energi'!$B$1:$AS$566,MATCH(J$1,'Tillförd energi'!$B$1:$AQ$1,0),FALSE)</f>
        <v>0</v>
      </c>
      <c r="K93">
        <v>0</v>
      </c>
      <c r="L93">
        <f>VLOOKUP($B93,'Tillförd energi'!$B$1:$AS$566,MATCH(L$1,'Tillförd energi'!$B$1:$AQ$1,0),FALSE)</f>
        <v>0</v>
      </c>
      <c r="M93">
        <f>VLOOKUP($B93,'Tillförd energi'!$B$1:$AS$566,MATCH(M$1,'Tillförd energi'!$B$1:$AQ$1,0),FALSE)</f>
        <v>0</v>
      </c>
      <c r="N93">
        <f>VLOOKUP($B93,'Tillförd energi'!$B$1:$AS$566,MATCH(N$1,'Tillförd energi'!$B$1:$AQ$1,0),FALSE)</f>
        <v>0</v>
      </c>
      <c r="O93">
        <f>VLOOKUP($B93,'Tillförd energi'!$B$1:$AS$566,MATCH(O$1,'Tillförd energi'!$B$1:$AQ$1,0),FALSE)</f>
        <v>0</v>
      </c>
      <c r="P93">
        <f>VLOOKUP($B93,'Tillförd energi'!$B$1:$AS$566,MATCH(P$1,'Tillförd energi'!$B$1:$AQ$1,0),FALSE)</f>
        <v>0</v>
      </c>
      <c r="Q93">
        <f>VLOOKUP($B93,'Tillförd energi'!$B$1:$AS$566,MATCH(Q$1,'Tillförd energi'!$B$1:$AQ$1,0),FALSE)</f>
        <v>0</v>
      </c>
      <c r="R93">
        <f>VLOOKUP($B93,'Tillförd energi'!$B$1:$AS$566,MATCH(R$1,'Tillförd energi'!$B$1:$AQ$1,0),FALSE)</f>
        <v>2.3860000000000001</v>
      </c>
      <c r="S93">
        <f>VLOOKUP($B93,'Tillförd energi'!$B$1:$AS$566,MATCH(S$1,'Tillförd energi'!$B$1:$AQ$1,0),FALSE)</f>
        <v>0</v>
      </c>
      <c r="T93">
        <f>VLOOKUP($B93,'Tillförd energi'!$B$1:$AS$566,MATCH(T$1,'Tillförd energi'!$B$1:$AQ$1,0),FALSE)</f>
        <v>0</v>
      </c>
      <c r="U93">
        <f>VLOOKUP($B93,'Tillförd energi'!$B$1:$AS$566,MATCH(U$1,'Tillförd energi'!$B$1:$AQ$1,0),FALSE)</f>
        <v>0</v>
      </c>
      <c r="V93">
        <f>VLOOKUP($B93,'Tillförd energi'!$B$1:$AS$566,MATCH(V$1,'Tillförd energi'!$B$1:$AQ$1,0),FALSE)</f>
        <v>0</v>
      </c>
      <c r="W93">
        <f>VLOOKUP($B93,'Tillförd energi'!$B$1:$AS$566,MATCH(W$1,'Tillförd energi'!$B$1:$AQ$1,0),FALSE)</f>
        <v>0</v>
      </c>
      <c r="X93">
        <f>VLOOKUP($B93,'Tillförd energi'!$B$1:$AS$566,MATCH(X$1,'Tillförd energi'!$B$1:$AQ$1,0),FALSE)</f>
        <v>0</v>
      </c>
      <c r="Y93">
        <f>VLOOKUP($B93,'Tillförd energi'!$B$1:$AS$566,MATCH(Y$1,'Tillförd energi'!$B$1:$AQ$1,0),FALSE)</f>
        <v>0</v>
      </c>
      <c r="Z93">
        <f>VLOOKUP($B93,'Tillförd energi'!$B$1:$AS$566,MATCH(Z$1,'Tillförd energi'!$B$1:$AQ$1,0),FALSE)</f>
        <v>0</v>
      </c>
      <c r="AA93">
        <f>VLOOKUP($B93,'Tillförd energi'!$B$1:$AS$566,MATCH(AA$1,'Tillförd energi'!$B$1:$AQ$1,0),FALSE)</f>
        <v>0</v>
      </c>
      <c r="AB93">
        <f>VLOOKUP($B93,'Tillförd energi'!$B$1:$AS$566,MATCH(AB$1,'Tillförd energi'!$B$1:$AQ$1,0),FALSE)</f>
        <v>0</v>
      </c>
      <c r="AC93">
        <f>VLOOKUP($B93,'Tillförd energi'!$B$1:$AS$566,MATCH(AC$1,'Tillförd energi'!$B$1:$AQ$1,0),FALSE)</f>
        <v>0</v>
      </c>
      <c r="AD93">
        <f>VLOOKUP($B93,'Tillförd energi'!$B$1:$AS$566,MATCH(AD$1,'Tillförd energi'!$B$1:$AQ$1,0),FALSE)</f>
        <v>0</v>
      </c>
      <c r="AE93">
        <f>VLOOKUP($B93,'Tillförd energi'!$B$1:$AS$566,MATCH(AE$1,'Tillförd energi'!$B$1:$AQ$1,0),FALSE)</f>
        <v>0</v>
      </c>
      <c r="AF93">
        <f>VLOOKUP($B93,'Tillförd energi'!$B$1:$AS$566,MATCH(AF$1,'Tillförd energi'!$B$1:$AQ$1,0),FALSE)</f>
        <v>3.6999999999999998E-2</v>
      </c>
      <c r="AG93">
        <f>IFERROR(VLOOKUP(B93,Miljö!$B$1:$S$476,9,FALSE)/1,0)</f>
        <v>0</v>
      </c>
      <c r="AI93">
        <f t="shared" si="10"/>
        <v>2.452</v>
      </c>
      <c r="AJ93">
        <f t="shared" si="11"/>
        <v>2.452</v>
      </c>
      <c r="AK93">
        <f>IF(ISERROR(1/VLOOKUP($B93,Leveranser!$B$1:$S$500,MATCH("såld värme (gwh)",Leveranser!$B$1:$S$1,0),FALSE)),"",VLOOKUP($B93,Leveranser!$B$1:$S$500,MATCH("såld värme (gwh)",Leveranser!$B$1:$S$1,0),FALSE))</f>
        <v>1.893</v>
      </c>
      <c r="AL93" s="22">
        <f>VLOOKUP($B93,Leveranser!$B$1:$Y$500,MATCH("Totalt såld fjärrvärme till andra fjärrvärmeföretag",Leveranser!$B$1:$AA$1,0),FALSE)</f>
        <v>0</v>
      </c>
      <c r="AM93" s="22">
        <f>IF(ISERROR(1/VLOOKUP($B93,Miljö!$B$1:$S$500,MATCH("Såld mängd produktionsspecifik fjärrvärme (GWh)",Miljö!$B$1:$R$1,0),FALSE)),0,VLOOKUP($B93,Miljö!$B$1:$S$500,MATCH("Såld mängd produktionsspecifik fjärrvärme (GWh)",Miljö!$B$1:$R$1,0),FALSE))</f>
        <v>0</v>
      </c>
      <c r="AN93" s="23">
        <f t="shared" si="12"/>
        <v>0.77202283849918441</v>
      </c>
      <c r="AP93" t="str">
        <f>VLOOKUP($B93,'Miljövärden urval för publ'!$B$1:$H$450,7,FALSE)</f>
        <v>Ja</v>
      </c>
      <c r="AQ93" t="str">
        <f>VLOOKUP($B93,'Miljövärden urval för publ'!$B$1:$H$450,6,FALSE)</f>
        <v>Ja</v>
      </c>
      <c r="AU93">
        <f t="shared" si="13"/>
        <v>3.6999999999999998E-2</v>
      </c>
      <c r="AV93">
        <f t="shared" si="14"/>
        <v>0</v>
      </c>
      <c r="AW93">
        <f t="shared" si="15"/>
        <v>0</v>
      </c>
      <c r="AX93">
        <f t="shared" si="16"/>
        <v>2.3860000000000001</v>
      </c>
      <c r="AZ93">
        <f t="shared" si="17"/>
        <v>0</v>
      </c>
      <c r="BA93">
        <f t="shared" si="18"/>
        <v>0</v>
      </c>
      <c r="BC93">
        <f t="shared" si="19"/>
        <v>2.3860000000000001</v>
      </c>
    </row>
    <row r="94" spans="1:55" ht="15" customHeight="1" x14ac:dyDescent="0.25">
      <c r="A94" t="s">
        <v>131</v>
      </c>
      <c r="B94" t="s">
        <v>134</v>
      </c>
      <c r="C94">
        <f>VLOOKUP($B94,'Tillförd energi'!$B$1:$AS$566,MATCH(C$1,'Tillförd energi'!$B$1:$AQ$1,0),FALSE)</f>
        <v>0</v>
      </c>
      <c r="D94">
        <f>VLOOKUP($B94,'Tillförd energi'!$B$1:$AS$566,MATCH(D$1,'Tillförd energi'!$B$1:$AQ$1,0),FALSE)</f>
        <v>0.183</v>
      </c>
      <c r="E94">
        <f>VLOOKUP($B94,'Tillförd energi'!$B$1:$AS$566,MATCH(E$1,'Tillförd energi'!$B$1:$AQ$1,0),FALSE)</f>
        <v>0</v>
      </c>
      <c r="F94">
        <f>VLOOKUP($B94,'Tillförd energi'!$B$1:$AS$566,MATCH(F$1,'Tillförd energi'!$B$1:$AQ$1,0),FALSE)</f>
        <v>0</v>
      </c>
      <c r="G94">
        <f>VLOOKUP($B94,'Tillförd energi'!$B$1:$AS$566,MATCH(G$1,'Tillförd energi'!$B$1:$AQ$1,0),FALSE)</f>
        <v>0</v>
      </c>
      <c r="H94">
        <f>VLOOKUP($B94,'Tillförd energi'!$B$1:$AS$566,MATCH(H$1,'Tillförd energi'!$B$1:$AQ$1,0),FALSE)</f>
        <v>0</v>
      </c>
      <c r="I94">
        <f>VLOOKUP($B94,'Tillförd energi'!$B$1:$AS$566,MATCH(I$1,'Tillförd energi'!$B$1:$AQ$1,0),FALSE)</f>
        <v>0</v>
      </c>
      <c r="J94">
        <f>VLOOKUP($B94,'Tillförd energi'!$B$1:$AS$566,MATCH(J$1,'Tillförd energi'!$B$1:$AQ$1,0),FALSE)</f>
        <v>0</v>
      </c>
      <c r="K94">
        <v>0</v>
      </c>
      <c r="L94">
        <f>VLOOKUP($B94,'Tillförd energi'!$B$1:$AS$566,MATCH(L$1,'Tillförd energi'!$B$1:$AQ$1,0),FALSE)</f>
        <v>0</v>
      </c>
      <c r="M94">
        <f>VLOOKUP($B94,'Tillförd energi'!$B$1:$AS$566,MATCH(M$1,'Tillförd energi'!$B$1:$AQ$1,0),FALSE)</f>
        <v>0</v>
      </c>
      <c r="N94">
        <f>VLOOKUP($B94,'Tillförd energi'!$B$1:$AS$566,MATCH(N$1,'Tillförd energi'!$B$1:$AQ$1,0),FALSE)</f>
        <v>0</v>
      </c>
      <c r="O94">
        <f>VLOOKUP($B94,'Tillförd energi'!$B$1:$AS$566,MATCH(O$1,'Tillförd energi'!$B$1:$AQ$1,0),FALSE)</f>
        <v>0</v>
      </c>
      <c r="P94">
        <f>VLOOKUP($B94,'Tillförd energi'!$B$1:$AS$566,MATCH(P$1,'Tillförd energi'!$B$1:$AQ$1,0),FALSE)</f>
        <v>0</v>
      </c>
      <c r="Q94">
        <f>VLOOKUP($B94,'Tillförd energi'!$B$1:$AS$566,MATCH(Q$1,'Tillförd energi'!$B$1:$AQ$1,0),FALSE)</f>
        <v>0</v>
      </c>
      <c r="R94">
        <f>VLOOKUP($B94,'Tillförd energi'!$B$1:$AS$566,MATCH(R$1,'Tillförd energi'!$B$1:$AQ$1,0),FALSE)</f>
        <v>3.7589999999999999</v>
      </c>
      <c r="S94">
        <f>VLOOKUP($B94,'Tillförd energi'!$B$1:$AS$566,MATCH(S$1,'Tillförd energi'!$B$1:$AQ$1,0),FALSE)</f>
        <v>0</v>
      </c>
      <c r="T94">
        <f>VLOOKUP($B94,'Tillförd energi'!$B$1:$AS$566,MATCH(T$1,'Tillförd energi'!$B$1:$AQ$1,0),FALSE)</f>
        <v>0</v>
      </c>
      <c r="U94">
        <f>VLOOKUP($B94,'Tillförd energi'!$B$1:$AS$566,MATCH(U$1,'Tillförd energi'!$B$1:$AQ$1,0),FALSE)</f>
        <v>0</v>
      </c>
      <c r="V94">
        <f>VLOOKUP($B94,'Tillförd energi'!$B$1:$AS$566,MATCH(V$1,'Tillförd energi'!$B$1:$AQ$1,0),FALSE)</f>
        <v>0</v>
      </c>
      <c r="W94">
        <f>VLOOKUP($B94,'Tillförd energi'!$B$1:$AS$566,MATCH(W$1,'Tillförd energi'!$B$1:$AQ$1,0),FALSE)</f>
        <v>0</v>
      </c>
      <c r="X94">
        <f>VLOOKUP($B94,'Tillförd energi'!$B$1:$AS$566,MATCH(X$1,'Tillförd energi'!$B$1:$AQ$1,0),FALSE)</f>
        <v>0</v>
      </c>
      <c r="Y94">
        <f>VLOOKUP($B94,'Tillförd energi'!$B$1:$AS$566,MATCH(Y$1,'Tillförd energi'!$B$1:$AQ$1,0),FALSE)</f>
        <v>0</v>
      </c>
      <c r="Z94">
        <f>VLOOKUP($B94,'Tillförd energi'!$B$1:$AS$566,MATCH(Z$1,'Tillförd energi'!$B$1:$AQ$1,0),FALSE)</f>
        <v>0</v>
      </c>
      <c r="AA94">
        <f>VLOOKUP($B94,'Tillförd energi'!$B$1:$AS$566,MATCH(AA$1,'Tillförd energi'!$B$1:$AQ$1,0),FALSE)</f>
        <v>0</v>
      </c>
      <c r="AB94">
        <f>VLOOKUP($B94,'Tillförd energi'!$B$1:$AS$566,MATCH(AB$1,'Tillförd energi'!$B$1:$AQ$1,0),FALSE)</f>
        <v>0</v>
      </c>
      <c r="AC94">
        <f>VLOOKUP($B94,'Tillförd energi'!$B$1:$AS$566,MATCH(AC$1,'Tillförd energi'!$B$1:$AQ$1,0),FALSE)</f>
        <v>0</v>
      </c>
      <c r="AD94">
        <f>VLOOKUP($B94,'Tillförd energi'!$B$1:$AS$566,MATCH(AD$1,'Tillförd energi'!$B$1:$AQ$1,0),FALSE)</f>
        <v>0</v>
      </c>
      <c r="AE94">
        <f>VLOOKUP($B94,'Tillförd energi'!$B$1:$AS$566,MATCH(AE$1,'Tillförd energi'!$B$1:$AQ$1,0),FALSE)</f>
        <v>0</v>
      </c>
      <c r="AF94">
        <f>VLOOKUP($B94,'Tillförd energi'!$B$1:$AS$566,MATCH(AF$1,'Tillförd energi'!$B$1:$AQ$1,0),FALSE)</f>
        <v>0.04</v>
      </c>
      <c r="AG94">
        <f>IFERROR(VLOOKUP(B94,Miljö!$B$1:$S$476,9,FALSE)/1,0)</f>
        <v>0</v>
      </c>
      <c r="AI94">
        <f t="shared" si="10"/>
        <v>3.9819999999999998</v>
      </c>
      <c r="AJ94">
        <f t="shared" si="11"/>
        <v>3.9819999999999998</v>
      </c>
      <c r="AK94">
        <f>IF(ISERROR(1/VLOOKUP($B94,Leveranser!$B$1:$S$500,MATCH("såld värme (gwh)",Leveranser!$B$1:$S$1,0),FALSE)),"",VLOOKUP($B94,Leveranser!$B$1:$S$500,MATCH("såld värme (gwh)",Leveranser!$B$1:$S$1,0),FALSE))</f>
        <v>3.0760000000000001</v>
      </c>
      <c r="AL94" s="22">
        <f>VLOOKUP($B94,Leveranser!$B$1:$Y$500,MATCH("Totalt såld fjärrvärme till andra fjärrvärmeföretag",Leveranser!$B$1:$AA$1,0),FALSE)</f>
        <v>0</v>
      </c>
      <c r="AM94" s="22">
        <f>IF(ISERROR(1/VLOOKUP($B94,Miljö!$B$1:$S$500,MATCH("Såld mängd produktionsspecifik fjärrvärme (GWh)",Miljö!$B$1:$R$1,0),FALSE)),0,VLOOKUP($B94,Miljö!$B$1:$S$500,MATCH("Såld mängd produktionsspecifik fjärrvärme (GWh)",Miljö!$B$1:$R$1,0),FALSE))</f>
        <v>0</v>
      </c>
      <c r="AN94" s="23">
        <f t="shared" si="12"/>
        <v>0.77247614264188857</v>
      </c>
      <c r="AP94" t="str">
        <f>VLOOKUP($B94,'Miljövärden urval för publ'!$B$1:$H$450,7,FALSE)</f>
        <v>Ja</v>
      </c>
      <c r="AQ94" t="str">
        <f>VLOOKUP($B94,'Miljövärden urval för publ'!$B$1:$H$450,6,FALSE)</f>
        <v>Ja</v>
      </c>
      <c r="AU94">
        <f t="shared" si="13"/>
        <v>0.04</v>
      </c>
      <c r="AV94">
        <f t="shared" si="14"/>
        <v>0</v>
      </c>
      <c r="AW94">
        <f t="shared" si="15"/>
        <v>0</v>
      </c>
      <c r="AX94">
        <f t="shared" si="16"/>
        <v>3.7589999999999999</v>
      </c>
      <c r="AZ94">
        <f t="shared" si="17"/>
        <v>0</v>
      </c>
      <c r="BA94">
        <f t="shared" si="18"/>
        <v>0</v>
      </c>
      <c r="BC94">
        <f t="shared" si="19"/>
        <v>3.7589999999999999</v>
      </c>
    </row>
    <row r="95" spans="1:55" ht="15" customHeight="1" x14ac:dyDescent="0.25">
      <c r="A95" t="s">
        <v>135</v>
      </c>
      <c r="B95" t="s">
        <v>136</v>
      </c>
      <c r="C95">
        <f>VLOOKUP($B95,'Tillförd energi'!$B$1:$AS$566,MATCH(C$1,'Tillförd energi'!$B$1:$AQ$1,0),FALSE)</f>
        <v>0</v>
      </c>
      <c r="D95">
        <f>VLOOKUP($B95,'Tillförd energi'!$B$1:$AS$566,MATCH(D$1,'Tillförd energi'!$B$1:$AQ$1,0),FALSE)</f>
        <v>0.18</v>
      </c>
      <c r="E95">
        <f>VLOOKUP($B95,'Tillförd energi'!$B$1:$AS$566,MATCH(E$1,'Tillförd energi'!$B$1:$AQ$1,0),FALSE)</f>
        <v>0</v>
      </c>
      <c r="F95">
        <f>VLOOKUP($B95,'Tillförd energi'!$B$1:$AS$566,MATCH(F$1,'Tillförd energi'!$B$1:$AQ$1,0),FALSE)</f>
        <v>0</v>
      </c>
      <c r="G95">
        <f>VLOOKUP($B95,'Tillförd energi'!$B$1:$AS$566,MATCH(G$1,'Tillförd energi'!$B$1:$AQ$1,0),FALSE)</f>
        <v>0</v>
      </c>
      <c r="H95">
        <f>VLOOKUP($B95,'Tillförd energi'!$B$1:$AS$566,MATCH(H$1,'Tillförd energi'!$B$1:$AQ$1,0),FALSE)</f>
        <v>0</v>
      </c>
      <c r="I95">
        <f>VLOOKUP($B95,'Tillförd energi'!$B$1:$AS$566,MATCH(I$1,'Tillförd energi'!$B$1:$AQ$1,0),FALSE)</f>
        <v>0</v>
      </c>
      <c r="J95">
        <f>VLOOKUP($B95,'Tillförd energi'!$B$1:$AS$566,MATCH(J$1,'Tillförd energi'!$B$1:$AQ$1,0),FALSE)</f>
        <v>0</v>
      </c>
      <c r="K95">
        <v>0</v>
      </c>
      <c r="L95">
        <f>VLOOKUP($B95,'Tillförd energi'!$B$1:$AS$566,MATCH(L$1,'Tillförd energi'!$B$1:$AQ$1,0),FALSE)</f>
        <v>0</v>
      </c>
      <c r="M95">
        <f>VLOOKUP($B95,'Tillförd energi'!$B$1:$AS$566,MATCH(M$1,'Tillförd energi'!$B$1:$AQ$1,0),FALSE)</f>
        <v>0</v>
      </c>
      <c r="N95">
        <f>VLOOKUP($B95,'Tillförd energi'!$B$1:$AS$566,MATCH(N$1,'Tillförd energi'!$B$1:$AQ$1,0),FALSE)</f>
        <v>0</v>
      </c>
      <c r="O95">
        <f>VLOOKUP($B95,'Tillförd energi'!$B$1:$AS$566,MATCH(O$1,'Tillförd energi'!$B$1:$AQ$1,0),FALSE)</f>
        <v>0</v>
      </c>
      <c r="P95">
        <f>VLOOKUP($B95,'Tillförd energi'!$B$1:$AS$566,MATCH(P$1,'Tillförd energi'!$B$1:$AQ$1,0),FALSE)</f>
        <v>0</v>
      </c>
      <c r="Q95">
        <f>VLOOKUP($B95,'Tillförd energi'!$B$1:$AS$566,MATCH(Q$1,'Tillförd energi'!$B$1:$AQ$1,0),FALSE)</f>
        <v>0</v>
      </c>
      <c r="R95">
        <f>VLOOKUP($B95,'Tillförd energi'!$B$1:$AS$566,MATCH(R$1,'Tillförd energi'!$B$1:$AQ$1,0),FALSE)</f>
        <v>5.7</v>
      </c>
      <c r="S95">
        <f>VLOOKUP($B95,'Tillförd energi'!$B$1:$AS$566,MATCH(S$1,'Tillförd energi'!$B$1:$AQ$1,0),FALSE)</f>
        <v>0</v>
      </c>
      <c r="T95">
        <f>VLOOKUP($B95,'Tillförd energi'!$B$1:$AS$566,MATCH(T$1,'Tillförd energi'!$B$1:$AQ$1,0),FALSE)</f>
        <v>0</v>
      </c>
      <c r="U95">
        <f>VLOOKUP($B95,'Tillförd energi'!$B$1:$AS$566,MATCH(U$1,'Tillförd energi'!$B$1:$AQ$1,0),FALSE)</f>
        <v>0</v>
      </c>
      <c r="V95">
        <f>VLOOKUP($B95,'Tillförd energi'!$B$1:$AS$566,MATCH(V$1,'Tillförd energi'!$B$1:$AQ$1,0),FALSE)</f>
        <v>0</v>
      </c>
      <c r="W95">
        <f>VLOOKUP($B95,'Tillförd energi'!$B$1:$AS$566,MATCH(W$1,'Tillförd energi'!$B$1:$AQ$1,0),FALSE)</f>
        <v>0</v>
      </c>
      <c r="X95">
        <f>VLOOKUP($B95,'Tillförd energi'!$B$1:$AS$566,MATCH(X$1,'Tillförd energi'!$B$1:$AQ$1,0),FALSE)</f>
        <v>0</v>
      </c>
      <c r="Y95">
        <f>VLOOKUP($B95,'Tillförd energi'!$B$1:$AS$566,MATCH(Y$1,'Tillförd energi'!$B$1:$AQ$1,0),FALSE)</f>
        <v>0</v>
      </c>
      <c r="Z95">
        <f>VLOOKUP($B95,'Tillförd energi'!$B$1:$AS$566,MATCH(Z$1,'Tillförd energi'!$B$1:$AQ$1,0),FALSE)</f>
        <v>0</v>
      </c>
      <c r="AA95">
        <f>VLOOKUP($B95,'Tillförd energi'!$B$1:$AS$566,MATCH(AA$1,'Tillförd energi'!$B$1:$AQ$1,0),FALSE)</f>
        <v>0</v>
      </c>
      <c r="AB95">
        <f>VLOOKUP($B95,'Tillförd energi'!$B$1:$AS$566,MATCH(AB$1,'Tillförd energi'!$B$1:$AQ$1,0),FALSE)</f>
        <v>0</v>
      </c>
      <c r="AC95">
        <f>VLOOKUP($B95,'Tillförd energi'!$B$1:$AS$566,MATCH(AC$1,'Tillförd energi'!$B$1:$AQ$1,0),FALSE)</f>
        <v>0</v>
      </c>
      <c r="AD95">
        <f>VLOOKUP($B95,'Tillförd energi'!$B$1:$AS$566,MATCH(AD$1,'Tillförd energi'!$B$1:$AQ$1,0),FALSE)</f>
        <v>0</v>
      </c>
      <c r="AE95">
        <f>VLOOKUP($B95,'Tillförd energi'!$B$1:$AS$566,MATCH(AE$1,'Tillförd energi'!$B$1:$AQ$1,0),FALSE)</f>
        <v>0</v>
      </c>
      <c r="AF95">
        <f>VLOOKUP($B95,'Tillförd energi'!$B$1:$AS$566,MATCH(AF$1,'Tillförd energi'!$B$1:$AQ$1,0),FALSE)</f>
        <v>0.09</v>
      </c>
      <c r="AG95">
        <f>IFERROR(VLOOKUP(B95,Miljö!$B$1:$S$476,9,FALSE)/1,0)</f>
        <v>0</v>
      </c>
      <c r="AI95">
        <f t="shared" si="10"/>
        <v>5.97</v>
      </c>
      <c r="AJ95">
        <f t="shared" si="11"/>
        <v>5.97</v>
      </c>
      <c r="AK95">
        <f>IF(ISERROR(1/VLOOKUP($B95,Leveranser!$B$1:$S$500,MATCH("såld värme (gwh)",Leveranser!$B$1:$S$1,0),FALSE)),"",VLOOKUP($B95,Leveranser!$B$1:$S$500,MATCH("såld värme (gwh)",Leveranser!$B$1:$S$1,0),FALSE))</f>
        <v>4.43</v>
      </c>
      <c r="AL95" s="22">
        <f>VLOOKUP($B95,Leveranser!$B$1:$Y$500,MATCH("Totalt såld fjärrvärme till andra fjärrvärmeföretag",Leveranser!$B$1:$AA$1,0),FALSE)</f>
        <v>0</v>
      </c>
      <c r="AM95" s="22">
        <f>IF(ISERROR(1/VLOOKUP($B95,Miljö!$B$1:$S$500,MATCH("Såld mängd produktionsspecifik fjärrvärme (GWh)",Miljö!$B$1:$R$1,0),FALSE)),0,VLOOKUP($B95,Miljö!$B$1:$S$500,MATCH("Såld mängd produktionsspecifik fjärrvärme (GWh)",Miljö!$B$1:$R$1,0),FALSE))</f>
        <v>0</v>
      </c>
      <c r="AN95" s="23">
        <f t="shared" si="12"/>
        <v>0.74204355108877718</v>
      </c>
      <c r="AP95" t="str">
        <f>VLOOKUP($B95,'Miljövärden urval för publ'!$B$1:$H$450,7,FALSE)</f>
        <v>Ja</v>
      </c>
      <c r="AQ95" t="str">
        <f>VLOOKUP($B95,'Miljövärden urval för publ'!$B$1:$H$450,6,FALSE)</f>
        <v>Ja</v>
      </c>
      <c r="AU95">
        <f t="shared" si="13"/>
        <v>0.09</v>
      </c>
      <c r="AV95">
        <f t="shared" si="14"/>
        <v>0</v>
      </c>
      <c r="AW95">
        <f t="shared" si="15"/>
        <v>0</v>
      </c>
      <c r="AX95">
        <f t="shared" si="16"/>
        <v>5.7</v>
      </c>
      <c r="AZ95">
        <f t="shared" si="17"/>
        <v>0</v>
      </c>
      <c r="BA95">
        <f t="shared" si="18"/>
        <v>0</v>
      </c>
      <c r="BC95">
        <f t="shared" si="19"/>
        <v>5.7</v>
      </c>
    </row>
    <row r="96" spans="1:55" ht="15" customHeight="1" x14ac:dyDescent="0.25">
      <c r="A96" t="s">
        <v>135</v>
      </c>
      <c r="B96" t="s">
        <v>137</v>
      </c>
      <c r="C96">
        <f>VLOOKUP($B96,'Tillförd energi'!$B$1:$AS$566,MATCH(C$1,'Tillförd energi'!$B$1:$AQ$1,0),FALSE)</f>
        <v>0</v>
      </c>
      <c r="D96">
        <f>VLOOKUP($B96,'Tillförd energi'!$B$1:$AS$566,MATCH(D$1,'Tillförd energi'!$B$1:$AQ$1,0),FALSE)</f>
        <v>0.60610299999999995</v>
      </c>
      <c r="E96">
        <f>VLOOKUP($B96,'Tillförd energi'!$B$1:$AS$566,MATCH(E$1,'Tillförd energi'!$B$1:$AQ$1,0),FALSE)</f>
        <v>0</v>
      </c>
      <c r="F96">
        <f>VLOOKUP($B96,'Tillförd energi'!$B$1:$AS$566,MATCH(F$1,'Tillförd energi'!$B$1:$AQ$1,0),FALSE)</f>
        <v>0</v>
      </c>
      <c r="G96">
        <f>VLOOKUP($B96,'Tillförd energi'!$B$1:$AS$566,MATCH(G$1,'Tillförd energi'!$B$1:$AQ$1,0),FALSE)</f>
        <v>0</v>
      </c>
      <c r="H96">
        <f>VLOOKUP($B96,'Tillförd energi'!$B$1:$AS$566,MATCH(H$1,'Tillförd energi'!$B$1:$AQ$1,0),FALSE)</f>
        <v>1.73</v>
      </c>
      <c r="I96">
        <f>VLOOKUP($B96,'Tillförd energi'!$B$1:$AS$566,MATCH(I$1,'Tillförd energi'!$B$1:$AQ$1,0),FALSE)</f>
        <v>0</v>
      </c>
      <c r="J96">
        <f>VLOOKUP($B96,'Tillförd energi'!$B$1:$AS$566,MATCH(J$1,'Tillförd energi'!$B$1:$AQ$1,0),FALSE)</f>
        <v>0.63</v>
      </c>
      <c r="K96">
        <v>0</v>
      </c>
      <c r="L96">
        <f>VLOOKUP($B96,'Tillförd energi'!$B$1:$AS$566,MATCH(L$1,'Tillförd energi'!$B$1:$AQ$1,0),FALSE)</f>
        <v>34.546500000000002</v>
      </c>
      <c r="M96">
        <f>VLOOKUP($B96,'Tillförd energi'!$B$1:$AS$566,MATCH(M$1,'Tillförd energi'!$B$1:$AQ$1,0),FALSE)</f>
        <v>33.586599999999997</v>
      </c>
      <c r="N96">
        <f>VLOOKUP($B96,'Tillförd energi'!$B$1:$AS$566,MATCH(N$1,'Tillförd energi'!$B$1:$AQ$1,0),FALSE)</f>
        <v>40.631399999999999</v>
      </c>
      <c r="O96">
        <f>VLOOKUP($B96,'Tillförd energi'!$B$1:$AS$566,MATCH(O$1,'Tillförd energi'!$B$1:$AQ$1,0),FALSE)</f>
        <v>6.5784700000000003</v>
      </c>
      <c r="P96">
        <f>VLOOKUP($B96,'Tillförd energi'!$B$1:$AS$566,MATCH(P$1,'Tillförd energi'!$B$1:$AQ$1,0),FALSE)</f>
        <v>48.847700000000003</v>
      </c>
      <c r="Q96">
        <f>VLOOKUP($B96,'Tillförd energi'!$B$1:$AS$566,MATCH(Q$1,'Tillförd energi'!$B$1:$AQ$1,0),FALSE)</f>
        <v>44.2256</v>
      </c>
      <c r="R96">
        <f>VLOOKUP($B96,'Tillförd energi'!$B$1:$AS$566,MATCH(R$1,'Tillförd energi'!$B$1:$AQ$1,0),FALSE)</f>
        <v>21.9</v>
      </c>
      <c r="S96">
        <f>VLOOKUP($B96,'Tillförd energi'!$B$1:$AS$566,MATCH(S$1,'Tillförd energi'!$B$1:$AQ$1,0),FALSE)</f>
        <v>0</v>
      </c>
      <c r="T96">
        <f>VLOOKUP($B96,'Tillförd energi'!$B$1:$AS$566,MATCH(T$1,'Tillförd energi'!$B$1:$AQ$1,0),FALSE)</f>
        <v>0</v>
      </c>
      <c r="U96">
        <f>VLOOKUP($B96,'Tillförd energi'!$B$1:$AS$566,MATCH(U$1,'Tillförd energi'!$B$1:$AQ$1,0),FALSE)</f>
        <v>0</v>
      </c>
      <c r="V96">
        <f>VLOOKUP($B96,'Tillförd energi'!$B$1:$AS$566,MATCH(V$1,'Tillförd energi'!$B$1:$AQ$1,0),FALSE)</f>
        <v>0</v>
      </c>
      <c r="W96">
        <f>VLOOKUP($B96,'Tillförd energi'!$B$1:$AS$566,MATCH(W$1,'Tillförd energi'!$B$1:$AQ$1,0),FALSE)</f>
        <v>0</v>
      </c>
      <c r="X96">
        <f>VLOOKUP($B96,'Tillförd energi'!$B$1:$AS$566,MATCH(X$1,'Tillförd energi'!$B$1:$AQ$1,0),FALSE)</f>
        <v>0</v>
      </c>
      <c r="Y96">
        <f>VLOOKUP($B96,'Tillförd energi'!$B$1:$AS$566,MATCH(Y$1,'Tillförd energi'!$B$1:$AQ$1,0),FALSE)</f>
        <v>0</v>
      </c>
      <c r="Z96">
        <f>VLOOKUP($B96,'Tillförd energi'!$B$1:$AS$566,MATCH(Z$1,'Tillförd energi'!$B$1:$AQ$1,0),FALSE)</f>
        <v>0</v>
      </c>
      <c r="AA96">
        <f>VLOOKUP($B96,'Tillförd energi'!$B$1:$AS$566,MATCH(AA$1,'Tillförd energi'!$B$1:$AQ$1,0),FALSE)</f>
        <v>0</v>
      </c>
      <c r="AB96">
        <f>VLOOKUP($B96,'Tillförd energi'!$B$1:$AS$566,MATCH(AB$1,'Tillförd energi'!$B$1:$AQ$1,0),FALSE)</f>
        <v>0</v>
      </c>
      <c r="AC96">
        <f>VLOOKUP($B96,'Tillförd energi'!$B$1:$AS$566,MATCH(AC$1,'Tillförd energi'!$B$1:$AQ$1,0),FALSE)</f>
        <v>81.593000000000004</v>
      </c>
      <c r="AD96">
        <f>VLOOKUP($B96,'Tillförd energi'!$B$1:$AS$566,MATCH(AD$1,'Tillförd energi'!$B$1:$AQ$1,0),FALSE)</f>
        <v>1.2952300000000001</v>
      </c>
      <c r="AE96">
        <f>VLOOKUP($B96,'Tillförd energi'!$B$1:$AS$566,MATCH(AE$1,'Tillförd energi'!$B$1:$AQ$1,0),FALSE)</f>
        <v>0</v>
      </c>
      <c r="AF96">
        <f>VLOOKUP($B96,'Tillförd energi'!$B$1:$AS$566,MATCH(AF$1,'Tillförd energi'!$B$1:$AQ$1,0),FALSE)</f>
        <v>9.3611799999999992</v>
      </c>
      <c r="AG96">
        <f>IFERROR(VLOOKUP(B96,Miljö!$B$1:$S$476,9,FALSE)/1,0)</f>
        <v>0</v>
      </c>
      <c r="AI96">
        <f t="shared" si="10"/>
        <v>325.53178299999996</v>
      </c>
      <c r="AJ96">
        <f t="shared" si="11"/>
        <v>325.53178299999996</v>
      </c>
      <c r="AK96">
        <f>IF(ISERROR(1/VLOOKUP($B96,Leveranser!$B$1:$S$500,MATCH("såld värme (gwh)",Leveranser!$B$1:$S$1,0),FALSE)),"",VLOOKUP($B96,Leveranser!$B$1:$S$500,MATCH("såld värme (gwh)",Leveranser!$B$1:$S$1,0),FALSE))</f>
        <v>320.49</v>
      </c>
      <c r="AL96" s="22">
        <f>VLOOKUP($B96,Leveranser!$B$1:$Y$500,MATCH("Totalt såld fjärrvärme till andra fjärrvärmeföretag",Leveranser!$B$1:$AA$1,0),FALSE)</f>
        <v>48.91</v>
      </c>
      <c r="AM96" s="22">
        <f>IF(ISERROR(1/VLOOKUP($B96,Miljö!$B$1:$S$500,MATCH("Såld mängd produktionsspecifik fjärrvärme (GWh)",Miljö!$B$1:$R$1,0),FALSE)),0,VLOOKUP($B96,Miljö!$B$1:$S$500,MATCH("Såld mängd produktionsspecifik fjärrvärme (GWh)",Miljö!$B$1:$R$1,0),FALSE))</f>
        <v>0</v>
      </c>
      <c r="AN96" s="23">
        <f t="shared" si="12"/>
        <v>0.9845121635941767</v>
      </c>
      <c r="AP96" t="str">
        <f>VLOOKUP($B96,'Miljövärden urval för publ'!$B$1:$H$450,7,FALSE)</f>
        <v>Ja</v>
      </c>
      <c r="AQ96" t="str">
        <f>VLOOKUP($B96,'Miljövärden urval för publ'!$B$1:$H$450,6,FALSE)</f>
        <v>Ja</v>
      </c>
      <c r="AU96">
        <f t="shared" si="13"/>
        <v>9.3611799999999992</v>
      </c>
      <c r="AV96">
        <f t="shared" si="14"/>
        <v>0</v>
      </c>
      <c r="AW96">
        <f t="shared" si="15"/>
        <v>173.86976999999996</v>
      </c>
      <c r="AX96">
        <f t="shared" si="16"/>
        <v>21.9</v>
      </c>
      <c r="AZ96">
        <f t="shared" si="17"/>
        <v>0</v>
      </c>
      <c r="BA96">
        <f t="shared" si="18"/>
        <v>0</v>
      </c>
      <c r="BC96">
        <f t="shared" si="19"/>
        <v>230.31627</v>
      </c>
    </row>
    <row r="97" spans="1:55" ht="15" customHeight="1" x14ac:dyDescent="0.25">
      <c r="A97" t="s">
        <v>135</v>
      </c>
      <c r="B97" t="s">
        <v>138</v>
      </c>
      <c r="C97">
        <f>VLOOKUP($B97,'Tillförd energi'!$B$1:$AS$566,MATCH(C$1,'Tillförd energi'!$B$1:$AQ$1,0),FALSE)</f>
        <v>0</v>
      </c>
      <c r="D97">
        <f>VLOOKUP($B97,'Tillförd energi'!$B$1:$AS$566,MATCH(D$1,'Tillförd energi'!$B$1:$AQ$1,0),FALSE)</f>
        <v>0.06</v>
      </c>
      <c r="E97">
        <f>VLOOKUP($B97,'Tillförd energi'!$B$1:$AS$566,MATCH(E$1,'Tillförd energi'!$B$1:$AQ$1,0),FALSE)</f>
        <v>0</v>
      </c>
      <c r="F97">
        <f>VLOOKUP($B97,'Tillförd energi'!$B$1:$AS$566,MATCH(F$1,'Tillförd energi'!$B$1:$AQ$1,0),FALSE)</f>
        <v>0</v>
      </c>
      <c r="G97">
        <f>VLOOKUP($B97,'Tillförd energi'!$B$1:$AS$566,MATCH(G$1,'Tillförd energi'!$B$1:$AQ$1,0),FALSE)</f>
        <v>0</v>
      </c>
      <c r="H97">
        <f>VLOOKUP($B97,'Tillförd energi'!$B$1:$AS$566,MATCH(H$1,'Tillförd energi'!$B$1:$AQ$1,0),FALSE)</f>
        <v>0</v>
      </c>
      <c r="I97">
        <f>VLOOKUP($B97,'Tillförd energi'!$B$1:$AS$566,MATCH(I$1,'Tillförd energi'!$B$1:$AQ$1,0),FALSE)</f>
        <v>0</v>
      </c>
      <c r="J97">
        <f>VLOOKUP($B97,'Tillförd energi'!$B$1:$AS$566,MATCH(J$1,'Tillförd energi'!$B$1:$AQ$1,0),FALSE)</f>
        <v>0</v>
      </c>
      <c r="K97">
        <v>0</v>
      </c>
      <c r="L97">
        <f>VLOOKUP($B97,'Tillförd energi'!$B$1:$AS$566,MATCH(L$1,'Tillförd energi'!$B$1:$AQ$1,0),FALSE)</f>
        <v>0</v>
      </c>
      <c r="M97">
        <f>VLOOKUP($B97,'Tillförd energi'!$B$1:$AS$566,MATCH(M$1,'Tillförd energi'!$B$1:$AQ$1,0),FALSE)</f>
        <v>0</v>
      </c>
      <c r="N97">
        <f>VLOOKUP($B97,'Tillförd energi'!$B$1:$AS$566,MATCH(N$1,'Tillförd energi'!$B$1:$AQ$1,0),FALSE)</f>
        <v>0</v>
      </c>
      <c r="O97">
        <f>VLOOKUP($B97,'Tillförd energi'!$B$1:$AS$566,MATCH(O$1,'Tillförd energi'!$B$1:$AQ$1,0),FALSE)</f>
        <v>0</v>
      </c>
      <c r="P97">
        <f>VLOOKUP($B97,'Tillförd energi'!$B$1:$AS$566,MATCH(P$1,'Tillförd energi'!$B$1:$AQ$1,0),FALSE)</f>
        <v>0</v>
      </c>
      <c r="Q97">
        <f>VLOOKUP($B97,'Tillförd energi'!$B$1:$AS$566,MATCH(Q$1,'Tillförd energi'!$B$1:$AQ$1,0),FALSE)</f>
        <v>0</v>
      </c>
      <c r="R97">
        <f>VLOOKUP($B97,'Tillförd energi'!$B$1:$AS$566,MATCH(R$1,'Tillförd energi'!$B$1:$AQ$1,0),FALSE)</f>
        <v>5.39</v>
      </c>
      <c r="S97">
        <f>VLOOKUP($B97,'Tillförd energi'!$B$1:$AS$566,MATCH(S$1,'Tillförd energi'!$B$1:$AQ$1,0),FALSE)</f>
        <v>0</v>
      </c>
      <c r="T97">
        <f>VLOOKUP($B97,'Tillförd energi'!$B$1:$AS$566,MATCH(T$1,'Tillförd energi'!$B$1:$AQ$1,0),FALSE)</f>
        <v>0</v>
      </c>
      <c r="U97">
        <f>VLOOKUP($B97,'Tillförd energi'!$B$1:$AS$566,MATCH(U$1,'Tillförd energi'!$B$1:$AQ$1,0),FALSE)</f>
        <v>0</v>
      </c>
      <c r="V97">
        <f>VLOOKUP($B97,'Tillförd energi'!$B$1:$AS$566,MATCH(V$1,'Tillförd energi'!$B$1:$AQ$1,0),FALSE)</f>
        <v>0</v>
      </c>
      <c r="W97">
        <f>VLOOKUP($B97,'Tillförd energi'!$B$1:$AS$566,MATCH(W$1,'Tillförd energi'!$B$1:$AQ$1,0),FALSE)</f>
        <v>0</v>
      </c>
      <c r="X97">
        <f>VLOOKUP($B97,'Tillförd energi'!$B$1:$AS$566,MATCH(X$1,'Tillförd energi'!$B$1:$AQ$1,0),FALSE)</f>
        <v>0</v>
      </c>
      <c r="Y97">
        <f>VLOOKUP($B97,'Tillförd energi'!$B$1:$AS$566,MATCH(Y$1,'Tillförd energi'!$B$1:$AQ$1,0),FALSE)</f>
        <v>0</v>
      </c>
      <c r="Z97">
        <f>VLOOKUP($B97,'Tillförd energi'!$B$1:$AS$566,MATCH(Z$1,'Tillförd energi'!$B$1:$AQ$1,0),FALSE)</f>
        <v>0</v>
      </c>
      <c r="AA97">
        <f>VLOOKUP($B97,'Tillförd energi'!$B$1:$AS$566,MATCH(AA$1,'Tillförd energi'!$B$1:$AQ$1,0),FALSE)</f>
        <v>0</v>
      </c>
      <c r="AB97">
        <f>VLOOKUP($B97,'Tillförd energi'!$B$1:$AS$566,MATCH(AB$1,'Tillförd energi'!$B$1:$AQ$1,0),FALSE)</f>
        <v>0</v>
      </c>
      <c r="AC97">
        <f>VLOOKUP($B97,'Tillförd energi'!$B$1:$AS$566,MATCH(AC$1,'Tillförd energi'!$B$1:$AQ$1,0),FALSE)</f>
        <v>0</v>
      </c>
      <c r="AD97">
        <f>VLOOKUP($B97,'Tillförd energi'!$B$1:$AS$566,MATCH(AD$1,'Tillförd energi'!$B$1:$AQ$1,0),FALSE)</f>
        <v>0</v>
      </c>
      <c r="AE97">
        <f>VLOOKUP($B97,'Tillförd energi'!$B$1:$AS$566,MATCH(AE$1,'Tillförd energi'!$B$1:$AQ$1,0),FALSE)</f>
        <v>0</v>
      </c>
      <c r="AF97">
        <f>VLOOKUP($B97,'Tillförd energi'!$B$1:$AS$566,MATCH(AF$1,'Tillförd energi'!$B$1:$AQ$1,0),FALSE)</f>
        <v>0.06</v>
      </c>
      <c r="AG97">
        <f>IFERROR(VLOOKUP(B97,Miljö!$B$1:$S$476,9,FALSE)/1,0)</f>
        <v>0</v>
      </c>
      <c r="AI97">
        <f t="shared" si="10"/>
        <v>5.5099999999999989</v>
      </c>
      <c r="AJ97">
        <f t="shared" si="11"/>
        <v>5.5099999999999989</v>
      </c>
      <c r="AK97">
        <f>IF(ISERROR(1/VLOOKUP($B97,Leveranser!$B$1:$S$500,MATCH("såld värme (gwh)",Leveranser!$B$1:$S$1,0),FALSE)),"",VLOOKUP($B97,Leveranser!$B$1:$S$500,MATCH("såld värme (gwh)",Leveranser!$B$1:$S$1,0),FALSE))</f>
        <v>4.3</v>
      </c>
      <c r="AL97" s="22">
        <f>VLOOKUP($B97,Leveranser!$B$1:$Y$500,MATCH("Totalt såld fjärrvärme till andra fjärrvärmeföretag",Leveranser!$B$1:$AA$1,0),FALSE)</f>
        <v>0</v>
      </c>
      <c r="AM97" s="22">
        <f>IF(ISERROR(1/VLOOKUP($B97,Miljö!$B$1:$S$500,MATCH("Såld mängd produktionsspecifik fjärrvärme (GWh)",Miljö!$B$1:$R$1,0),FALSE)),0,VLOOKUP($B97,Miljö!$B$1:$S$500,MATCH("Såld mängd produktionsspecifik fjärrvärme (GWh)",Miljö!$B$1:$R$1,0),FALSE))</f>
        <v>0</v>
      </c>
      <c r="AN97" s="23">
        <f t="shared" si="12"/>
        <v>0.78039927404718701</v>
      </c>
      <c r="AP97" t="str">
        <f>VLOOKUP($B97,'Miljövärden urval för publ'!$B$1:$H$450,7,FALSE)</f>
        <v>Ja</v>
      </c>
      <c r="AQ97" t="str">
        <f>VLOOKUP($B97,'Miljövärden urval för publ'!$B$1:$H$450,6,FALSE)</f>
        <v>Ja</v>
      </c>
      <c r="AU97">
        <f t="shared" si="13"/>
        <v>0.06</v>
      </c>
      <c r="AV97">
        <f t="shared" si="14"/>
        <v>0</v>
      </c>
      <c r="AW97">
        <f t="shared" si="15"/>
        <v>0</v>
      </c>
      <c r="AX97">
        <f t="shared" si="16"/>
        <v>5.39</v>
      </c>
      <c r="AZ97">
        <f t="shared" si="17"/>
        <v>0</v>
      </c>
      <c r="BA97">
        <f t="shared" si="18"/>
        <v>0</v>
      </c>
      <c r="BC97">
        <f t="shared" si="19"/>
        <v>5.39</v>
      </c>
    </row>
    <row r="98" spans="1:55" ht="15" customHeight="1" x14ac:dyDescent="0.25">
      <c r="A98" t="s">
        <v>135</v>
      </c>
      <c r="B98" t="s">
        <v>139</v>
      </c>
      <c r="C98">
        <f>VLOOKUP($B98,'Tillförd energi'!$B$1:$AS$566,MATCH(C$1,'Tillförd energi'!$B$1:$AQ$1,0),FALSE)</f>
        <v>0</v>
      </c>
      <c r="D98">
        <f>VLOOKUP($B98,'Tillförd energi'!$B$1:$AS$566,MATCH(D$1,'Tillförd energi'!$B$1:$AQ$1,0),FALSE)</f>
        <v>0.16</v>
      </c>
      <c r="E98">
        <f>VLOOKUP($B98,'Tillförd energi'!$B$1:$AS$566,MATCH(E$1,'Tillförd energi'!$B$1:$AQ$1,0),FALSE)</f>
        <v>0</v>
      </c>
      <c r="F98">
        <f>VLOOKUP($B98,'Tillförd energi'!$B$1:$AS$566,MATCH(F$1,'Tillförd energi'!$B$1:$AQ$1,0),FALSE)</f>
        <v>0</v>
      </c>
      <c r="G98">
        <f>VLOOKUP($B98,'Tillförd energi'!$B$1:$AS$566,MATCH(G$1,'Tillförd energi'!$B$1:$AQ$1,0),FALSE)</f>
        <v>0</v>
      </c>
      <c r="H98">
        <f>VLOOKUP($B98,'Tillförd energi'!$B$1:$AS$566,MATCH(H$1,'Tillförd energi'!$B$1:$AQ$1,0),FALSE)</f>
        <v>0</v>
      </c>
      <c r="I98">
        <f>VLOOKUP($B98,'Tillförd energi'!$B$1:$AS$566,MATCH(I$1,'Tillförd energi'!$B$1:$AQ$1,0),FALSE)</f>
        <v>0</v>
      </c>
      <c r="J98">
        <f>VLOOKUP($B98,'Tillförd energi'!$B$1:$AS$566,MATCH(J$1,'Tillförd energi'!$B$1:$AQ$1,0),FALSE)</f>
        <v>0</v>
      </c>
      <c r="K98">
        <v>0</v>
      </c>
      <c r="L98">
        <f>VLOOKUP($B98,'Tillförd energi'!$B$1:$AS$566,MATCH(L$1,'Tillförd energi'!$B$1:$AQ$1,0),FALSE)</f>
        <v>0</v>
      </c>
      <c r="M98">
        <f>VLOOKUP($B98,'Tillförd energi'!$B$1:$AS$566,MATCH(M$1,'Tillförd energi'!$B$1:$AQ$1,0),FALSE)</f>
        <v>0</v>
      </c>
      <c r="N98">
        <f>VLOOKUP($B98,'Tillförd energi'!$B$1:$AS$566,MATCH(N$1,'Tillförd energi'!$B$1:$AQ$1,0),FALSE)</f>
        <v>0</v>
      </c>
      <c r="O98">
        <f>VLOOKUP($B98,'Tillförd energi'!$B$1:$AS$566,MATCH(O$1,'Tillförd energi'!$B$1:$AQ$1,0),FALSE)</f>
        <v>0</v>
      </c>
      <c r="P98">
        <f>VLOOKUP($B98,'Tillförd energi'!$B$1:$AS$566,MATCH(P$1,'Tillförd energi'!$B$1:$AQ$1,0),FALSE)</f>
        <v>0</v>
      </c>
      <c r="Q98">
        <f>VLOOKUP($B98,'Tillförd energi'!$B$1:$AS$566,MATCH(Q$1,'Tillförd energi'!$B$1:$AQ$1,0),FALSE)</f>
        <v>0</v>
      </c>
      <c r="R98">
        <f>VLOOKUP($B98,'Tillförd energi'!$B$1:$AS$566,MATCH(R$1,'Tillförd energi'!$B$1:$AQ$1,0),FALSE)</f>
        <v>5.8</v>
      </c>
      <c r="S98">
        <f>VLOOKUP($B98,'Tillförd energi'!$B$1:$AS$566,MATCH(S$1,'Tillförd energi'!$B$1:$AQ$1,0),FALSE)</f>
        <v>0</v>
      </c>
      <c r="T98">
        <f>VLOOKUP($B98,'Tillförd energi'!$B$1:$AS$566,MATCH(T$1,'Tillförd energi'!$B$1:$AQ$1,0),FALSE)</f>
        <v>0</v>
      </c>
      <c r="U98">
        <f>VLOOKUP($B98,'Tillförd energi'!$B$1:$AS$566,MATCH(U$1,'Tillförd energi'!$B$1:$AQ$1,0),FALSE)</f>
        <v>0</v>
      </c>
      <c r="V98">
        <f>VLOOKUP($B98,'Tillförd energi'!$B$1:$AS$566,MATCH(V$1,'Tillförd energi'!$B$1:$AQ$1,0),FALSE)</f>
        <v>0</v>
      </c>
      <c r="W98">
        <f>VLOOKUP($B98,'Tillförd energi'!$B$1:$AS$566,MATCH(W$1,'Tillförd energi'!$B$1:$AQ$1,0),FALSE)</f>
        <v>0</v>
      </c>
      <c r="X98">
        <f>VLOOKUP($B98,'Tillförd energi'!$B$1:$AS$566,MATCH(X$1,'Tillförd energi'!$B$1:$AQ$1,0),FALSE)</f>
        <v>0</v>
      </c>
      <c r="Y98">
        <f>VLOOKUP($B98,'Tillförd energi'!$B$1:$AS$566,MATCH(Y$1,'Tillförd energi'!$B$1:$AQ$1,0),FALSE)</f>
        <v>0</v>
      </c>
      <c r="Z98">
        <f>VLOOKUP($B98,'Tillförd energi'!$B$1:$AS$566,MATCH(Z$1,'Tillförd energi'!$B$1:$AQ$1,0),FALSE)</f>
        <v>0</v>
      </c>
      <c r="AA98">
        <f>VLOOKUP($B98,'Tillförd energi'!$B$1:$AS$566,MATCH(AA$1,'Tillförd energi'!$B$1:$AQ$1,0),FALSE)</f>
        <v>0</v>
      </c>
      <c r="AB98">
        <f>VLOOKUP($B98,'Tillförd energi'!$B$1:$AS$566,MATCH(AB$1,'Tillförd energi'!$B$1:$AQ$1,0),FALSE)</f>
        <v>0</v>
      </c>
      <c r="AC98">
        <f>VLOOKUP($B98,'Tillförd energi'!$B$1:$AS$566,MATCH(AC$1,'Tillförd energi'!$B$1:$AQ$1,0),FALSE)</f>
        <v>0</v>
      </c>
      <c r="AD98">
        <f>VLOOKUP($B98,'Tillförd energi'!$B$1:$AS$566,MATCH(AD$1,'Tillförd energi'!$B$1:$AQ$1,0),FALSE)</f>
        <v>0</v>
      </c>
      <c r="AE98">
        <f>VLOOKUP($B98,'Tillförd energi'!$B$1:$AS$566,MATCH(AE$1,'Tillförd energi'!$B$1:$AQ$1,0),FALSE)</f>
        <v>0</v>
      </c>
      <c r="AF98">
        <f>VLOOKUP($B98,'Tillförd energi'!$B$1:$AS$566,MATCH(AF$1,'Tillförd energi'!$B$1:$AQ$1,0),FALSE)</f>
        <v>0.11</v>
      </c>
      <c r="AG98">
        <f>IFERROR(VLOOKUP(B98,Miljö!$B$1:$S$476,9,FALSE)/1,0)</f>
        <v>0</v>
      </c>
      <c r="AI98">
        <f t="shared" si="10"/>
        <v>6.07</v>
      </c>
      <c r="AJ98">
        <f t="shared" si="11"/>
        <v>6.07</v>
      </c>
      <c r="AK98">
        <f>IF(ISERROR(1/VLOOKUP($B98,Leveranser!$B$1:$S$500,MATCH("såld värme (gwh)",Leveranser!$B$1:$S$1,0),FALSE)),"",VLOOKUP($B98,Leveranser!$B$1:$S$500,MATCH("såld värme (gwh)",Leveranser!$B$1:$S$1,0),FALSE))</f>
        <v>4.4400000000000004</v>
      </c>
      <c r="AL98" s="22">
        <f>VLOOKUP($B98,Leveranser!$B$1:$Y$500,MATCH("Totalt såld fjärrvärme till andra fjärrvärmeföretag",Leveranser!$B$1:$AA$1,0),FALSE)</f>
        <v>0</v>
      </c>
      <c r="AM98" s="22">
        <f>IF(ISERROR(1/VLOOKUP($B98,Miljö!$B$1:$S$500,MATCH("Såld mängd produktionsspecifik fjärrvärme (GWh)",Miljö!$B$1:$R$1,0),FALSE)),0,VLOOKUP($B98,Miljö!$B$1:$S$500,MATCH("Såld mängd produktionsspecifik fjärrvärme (GWh)",Miljö!$B$1:$R$1,0),FALSE))</f>
        <v>0</v>
      </c>
      <c r="AN98" s="23">
        <f t="shared" si="12"/>
        <v>0.73146622734761124</v>
      </c>
      <c r="AP98" t="str">
        <f>VLOOKUP($B98,'Miljövärden urval för publ'!$B$1:$H$450,7,FALSE)</f>
        <v>Ja</v>
      </c>
      <c r="AQ98" t="str">
        <f>VLOOKUP($B98,'Miljövärden urval för publ'!$B$1:$H$450,6,FALSE)</f>
        <v>Ja</v>
      </c>
      <c r="AU98">
        <f t="shared" si="13"/>
        <v>0.11</v>
      </c>
      <c r="AV98">
        <f t="shared" si="14"/>
        <v>0</v>
      </c>
      <c r="AW98">
        <f t="shared" si="15"/>
        <v>0</v>
      </c>
      <c r="AX98">
        <f t="shared" si="16"/>
        <v>5.8</v>
      </c>
      <c r="AZ98">
        <f t="shared" si="17"/>
        <v>0</v>
      </c>
      <c r="BA98">
        <f t="shared" si="18"/>
        <v>0</v>
      </c>
      <c r="BC98">
        <f t="shared" si="19"/>
        <v>5.8</v>
      </c>
    </row>
    <row r="99" spans="1:55" ht="15" customHeight="1" x14ac:dyDescent="0.25">
      <c r="A99" t="s">
        <v>140</v>
      </c>
      <c r="B99" t="s">
        <v>141</v>
      </c>
      <c r="C99">
        <f>VLOOKUP($B99,'Tillförd energi'!$B$1:$AS$566,MATCH(C$1,'Tillförd energi'!$B$1:$AQ$1,0),FALSE)</f>
        <v>0</v>
      </c>
      <c r="D99">
        <f>VLOOKUP($B99,'Tillförd energi'!$B$1:$AS$566,MATCH(D$1,'Tillförd energi'!$B$1:$AQ$1,0),FALSE)</f>
        <v>8.1</v>
      </c>
      <c r="E99">
        <f>VLOOKUP($B99,'Tillförd energi'!$B$1:$AS$566,MATCH(E$1,'Tillförd energi'!$B$1:$AQ$1,0),FALSE)</f>
        <v>0</v>
      </c>
      <c r="F99">
        <f>VLOOKUP($B99,'Tillförd energi'!$B$1:$AS$566,MATCH(F$1,'Tillförd energi'!$B$1:$AQ$1,0),FALSE)</f>
        <v>0</v>
      </c>
      <c r="G99">
        <f>VLOOKUP($B99,'Tillförd energi'!$B$1:$AS$566,MATCH(G$1,'Tillförd energi'!$B$1:$AQ$1,0),FALSE)</f>
        <v>0</v>
      </c>
      <c r="H99">
        <f>VLOOKUP($B99,'Tillförd energi'!$B$1:$AS$566,MATCH(H$1,'Tillförd energi'!$B$1:$AQ$1,0),FALSE)</f>
        <v>0</v>
      </c>
      <c r="I99">
        <f>VLOOKUP($B99,'Tillförd energi'!$B$1:$AS$566,MATCH(I$1,'Tillförd energi'!$B$1:$AQ$1,0),FALSE)</f>
        <v>62.4</v>
      </c>
      <c r="J99">
        <f>VLOOKUP($B99,'Tillförd energi'!$B$1:$AS$566,MATCH(J$1,'Tillförd energi'!$B$1:$AQ$1,0),FALSE)</f>
        <v>0</v>
      </c>
      <c r="K99">
        <v>0</v>
      </c>
      <c r="L99">
        <f>VLOOKUP($B99,'Tillförd energi'!$B$1:$AS$566,MATCH(L$1,'Tillförd energi'!$B$1:$AQ$1,0),FALSE)</f>
        <v>7.1</v>
      </c>
      <c r="M99">
        <f>VLOOKUP($B99,'Tillförd energi'!$B$1:$AS$566,MATCH(M$1,'Tillförd energi'!$B$1:$AQ$1,0),FALSE)</f>
        <v>0</v>
      </c>
      <c r="N99">
        <f>VLOOKUP($B99,'Tillförd energi'!$B$1:$AS$566,MATCH(N$1,'Tillförd energi'!$B$1:$AQ$1,0),FALSE)</f>
        <v>44.2</v>
      </c>
      <c r="O99">
        <f>VLOOKUP($B99,'Tillförd energi'!$B$1:$AS$566,MATCH(O$1,'Tillförd energi'!$B$1:$AQ$1,0),FALSE)</f>
        <v>0</v>
      </c>
      <c r="P99">
        <f>VLOOKUP($B99,'Tillförd energi'!$B$1:$AS$566,MATCH(P$1,'Tillförd energi'!$B$1:$AQ$1,0),FALSE)</f>
        <v>0</v>
      </c>
      <c r="Q99">
        <f>VLOOKUP($B99,'Tillförd energi'!$B$1:$AS$566,MATCH(Q$1,'Tillförd energi'!$B$1:$AQ$1,0),FALSE)</f>
        <v>0</v>
      </c>
      <c r="R99">
        <f>VLOOKUP($B99,'Tillförd energi'!$B$1:$AS$566,MATCH(R$1,'Tillförd energi'!$B$1:$AQ$1,0),FALSE)</f>
        <v>0</v>
      </c>
      <c r="S99">
        <f>VLOOKUP($B99,'Tillförd energi'!$B$1:$AS$566,MATCH(S$1,'Tillförd energi'!$B$1:$AQ$1,0),FALSE)</f>
        <v>0</v>
      </c>
      <c r="T99">
        <f>VLOOKUP($B99,'Tillförd energi'!$B$1:$AS$566,MATCH(T$1,'Tillförd energi'!$B$1:$AQ$1,0),FALSE)</f>
        <v>0</v>
      </c>
      <c r="U99">
        <f>VLOOKUP($B99,'Tillförd energi'!$B$1:$AS$566,MATCH(U$1,'Tillförd energi'!$B$1:$AQ$1,0),FALSE)</f>
        <v>0</v>
      </c>
      <c r="V99">
        <f>VLOOKUP($B99,'Tillförd energi'!$B$1:$AS$566,MATCH(V$1,'Tillförd energi'!$B$1:$AQ$1,0),FALSE)</f>
        <v>0</v>
      </c>
      <c r="W99">
        <f>VLOOKUP($B99,'Tillförd energi'!$B$1:$AS$566,MATCH(W$1,'Tillförd energi'!$B$1:$AQ$1,0),FALSE)</f>
        <v>0</v>
      </c>
      <c r="X99">
        <f>VLOOKUP($B99,'Tillförd energi'!$B$1:$AS$566,MATCH(X$1,'Tillförd energi'!$B$1:$AQ$1,0),FALSE)</f>
        <v>0</v>
      </c>
      <c r="Y99">
        <f>VLOOKUP($B99,'Tillförd energi'!$B$1:$AS$566,MATCH(Y$1,'Tillförd energi'!$B$1:$AQ$1,0),FALSE)</f>
        <v>0</v>
      </c>
      <c r="Z99">
        <f>VLOOKUP($B99,'Tillförd energi'!$B$1:$AS$566,MATCH(Z$1,'Tillförd energi'!$B$1:$AQ$1,0),FALSE)</f>
        <v>0</v>
      </c>
      <c r="AA99">
        <f>VLOOKUP($B99,'Tillförd energi'!$B$1:$AS$566,MATCH(AA$1,'Tillförd energi'!$B$1:$AQ$1,0),FALSE)</f>
        <v>0</v>
      </c>
      <c r="AB99">
        <f>VLOOKUP($B99,'Tillförd energi'!$B$1:$AS$566,MATCH(AB$1,'Tillförd energi'!$B$1:$AQ$1,0),FALSE)</f>
        <v>0</v>
      </c>
      <c r="AC99">
        <f>VLOOKUP($B99,'Tillförd energi'!$B$1:$AS$566,MATCH(AC$1,'Tillförd energi'!$B$1:$AQ$1,0),FALSE)</f>
        <v>0</v>
      </c>
      <c r="AD99">
        <f>VLOOKUP($B99,'Tillförd energi'!$B$1:$AS$566,MATCH(AD$1,'Tillförd energi'!$B$1:$AQ$1,0),FALSE)</f>
        <v>10</v>
      </c>
      <c r="AE99">
        <f>VLOOKUP($B99,'Tillförd energi'!$B$1:$AS$566,MATCH(AE$1,'Tillförd energi'!$B$1:$AQ$1,0),FALSE)</f>
        <v>0</v>
      </c>
      <c r="AF99">
        <f>VLOOKUP($B99,'Tillförd energi'!$B$1:$AS$566,MATCH(AF$1,'Tillförd energi'!$B$1:$AQ$1,0),FALSE)</f>
        <v>3.15</v>
      </c>
      <c r="AG99">
        <f>IFERROR(VLOOKUP(B99,Miljö!$B$1:$S$476,9,FALSE)/1,0)</f>
        <v>0</v>
      </c>
      <c r="AI99">
        <f t="shared" si="10"/>
        <v>134.95000000000002</v>
      </c>
      <c r="AJ99">
        <f t="shared" si="11"/>
        <v>134.95000000000002</v>
      </c>
      <c r="AK99">
        <f>IF(ISERROR(1/VLOOKUP($B99,Leveranser!$B$1:$S$500,MATCH("såld värme (gwh)",Leveranser!$B$1:$S$1,0),FALSE)),"",VLOOKUP($B99,Leveranser!$B$1:$S$500,MATCH("såld värme (gwh)",Leveranser!$B$1:$S$1,0),FALSE))</f>
        <v>105</v>
      </c>
      <c r="AL99" s="22">
        <f>VLOOKUP($B99,Leveranser!$B$1:$Y$500,MATCH("Totalt såld fjärrvärme till andra fjärrvärmeföretag",Leveranser!$B$1:$AA$1,0),FALSE)</f>
        <v>0</v>
      </c>
      <c r="AM99" s="22">
        <f>IF(ISERROR(1/VLOOKUP($B99,Miljö!$B$1:$S$500,MATCH("Såld mängd produktionsspecifik fjärrvärme (GWh)",Miljö!$B$1:$R$1,0),FALSE)),0,VLOOKUP($B99,Miljö!$B$1:$S$500,MATCH("Såld mängd produktionsspecifik fjärrvärme (GWh)",Miljö!$B$1:$R$1,0),FALSE))</f>
        <v>0</v>
      </c>
      <c r="AN99" s="23">
        <f t="shared" si="12"/>
        <v>0.77806595035198212</v>
      </c>
      <c r="AP99" t="str">
        <f>VLOOKUP($B99,'Miljövärden urval för publ'!$B$1:$H$450,7,FALSE)</f>
        <v>Ja</v>
      </c>
      <c r="AQ99" t="str">
        <f>VLOOKUP($B99,'Miljövärden urval för publ'!$B$1:$H$450,6,FALSE)</f>
        <v>Nej</v>
      </c>
      <c r="AU99">
        <f t="shared" si="13"/>
        <v>3.15</v>
      </c>
      <c r="AV99">
        <f t="shared" si="14"/>
        <v>0</v>
      </c>
      <c r="AW99">
        <f t="shared" si="15"/>
        <v>44.2</v>
      </c>
      <c r="AX99">
        <f t="shared" si="16"/>
        <v>0</v>
      </c>
      <c r="AZ99">
        <f t="shared" si="17"/>
        <v>0</v>
      </c>
      <c r="BA99">
        <f t="shared" si="18"/>
        <v>0</v>
      </c>
      <c r="BC99">
        <f t="shared" si="19"/>
        <v>51.300000000000004</v>
      </c>
    </row>
    <row r="100" spans="1:55" ht="15" customHeight="1" x14ac:dyDescent="0.25">
      <c r="A100" t="s">
        <v>142</v>
      </c>
      <c r="B100" t="s">
        <v>143</v>
      </c>
      <c r="C100">
        <f>VLOOKUP($B100,'Tillförd energi'!$B$1:$AS$566,MATCH(C$1,'Tillförd energi'!$B$1:$AQ$1,0),FALSE)</f>
        <v>0</v>
      </c>
      <c r="D100">
        <f>VLOOKUP($B100,'Tillförd energi'!$B$1:$AS$566,MATCH(D$1,'Tillförd energi'!$B$1:$AQ$1,0),FALSE)</f>
        <v>0</v>
      </c>
      <c r="E100">
        <f>VLOOKUP($B100,'Tillförd energi'!$B$1:$AS$566,MATCH(E$1,'Tillförd energi'!$B$1:$AQ$1,0),FALSE)</f>
        <v>0</v>
      </c>
      <c r="F100">
        <f>VLOOKUP($B100,'Tillförd energi'!$B$1:$AS$566,MATCH(F$1,'Tillförd energi'!$B$1:$AQ$1,0),FALSE)</f>
        <v>0</v>
      </c>
      <c r="G100">
        <f>VLOOKUP($B100,'Tillförd energi'!$B$1:$AS$566,MATCH(G$1,'Tillförd energi'!$B$1:$AQ$1,0),FALSE)</f>
        <v>0</v>
      </c>
      <c r="H100">
        <f>VLOOKUP($B100,'Tillförd energi'!$B$1:$AS$566,MATCH(H$1,'Tillförd energi'!$B$1:$AQ$1,0),FALSE)</f>
        <v>0</v>
      </c>
      <c r="I100">
        <f>VLOOKUP($B100,'Tillförd energi'!$B$1:$AS$566,MATCH(I$1,'Tillförd energi'!$B$1:$AQ$1,0),FALSE)</f>
        <v>0</v>
      </c>
      <c r="J100">
        <f>VLOOKUP($B100,'Tillförd energi'!$B$1:$AS$566,MATCH(J$1,'Tillförd energi'!$B$1:$AQ$1,0),FALSE)</f>
        <v>0</v>
      </c>
      <c r="K100">
        <v>0</v>
      </c>
      <c r="L100">
        <f>VLOOKUP($B100,'Tillförd energi'!$B$1:$AS$566,MATCH(L$1,'Tillförd energi'!$B$1:$AQ$1,0),FALSE)</f>
        <v>0</v>
      </c>
      <c r="M100">
        <f>VLOOKUP($B100,'Tillförd energi'!$B$1:$AS$566,MATCH(M$1,'Tillförd energi'!$B$1:$AQ$1,0),FALSE)</f>
        <v>0</v>
      </c>
      <c r="N100">
        <f>VLOOKUP($B100,'Tillförd energi'!$B$1:$AS$566,MATCH(N$1,'Tillförd energi'!$B$1:$AQ$1,0),FALSE)</f>
        <v>0</v>
      </c>
      <c r="O100">
        <f>VLOOKUP($B100,'Tillförd energi'!$B$1:$AS$566,MATCH(O$1,'Tillförd energi'!$B$1:$AQ$1,0),FALSE)</f>
        <v>0</v>
      </c>
      <c r="P100">
        <f>VLOOKUP($B100,'Tillförd energi'!$B$1:$AS$566,MATCH(P$1,'Tillförd energi'!$B$1:$AQ$1,0),FALSE)</f>
        <v>0</v>
      </c>
      <c r="Q100">
        <f>VLOOKUP($B100,'Tillförd energi'!$B$1:$AS$566,MATCH(Q$1,'Tillförd energi'!$B$1:$AQ$1,0),FALSE)</f>
        <v>0</v>
      </c>
      <c r="R100">
        <f>VLOOKUP($B100,'Tillförd energi'!$B$1:$AS$566,MATCH(R$1,'Tillförd energi'!$B$1:$AQ$1,0),FALSE)</f>
        <v>0</v>
      </c>
      <c r="S100">
        <f>VLOOKUP($B100,'Tillförd energi'!$B$1:$AS$566,MATCH(S$1,'Tillförd energi'!$B$1:$AQ$1,0),FALSE)</f>
        <v>0</v>
      </c>
      <c r="T100">
        <f>VLOOKUP($B100,'Tillförd energi'!$B$1:$AS$566,MATCH(T$1,'Tillförd energi'!$B$1:$AQ$1,0),FALSE)</f>
        <v>0</v>
      </c>
      <c r="U100">
        <f>VLOOKUP($B100,'Tillförd energi'!$B$1:$AS$566,MATCH(U$1,'Tillförd energi'!$B$1:$AQ$1,0),FALSE)</f>
        <v>0</v>
      </c>
      <c r="V100">
        <f>VLOOKUP($B100,'Tillförd energi'!$B$1:$AS$566,MATCH(V$1,'Tillförd energi'!$B$1:$AQ$1,0),FALSE)</f>
        <v>0</v>
      </c>
      <c r="W100">
        <f>VLOOKUP($B100,'Tillförd energi'!$B$1:$AS$566,MATCH(W$1,'Tillförd energi'!$B$1:$AQ$1,0),FALSE)</f>
        <v>0</v>
      </c>
      <c r="X100">
        <f>VLOOKUP($B100,'Tillförd energi'!$B$1:$AS$566,MATCH(X$1,'Tillförd energi'!$B$1:$AQ$1,0),FALSE)</f>
        <v>0</v>
      </c>
      <c r="Y100">
        <f>VLOOKUP($B100,'Tillförd energi'!$B$1:$AS$566,MATCH(Y$1,'Tillförd energi'!$B$1:$AQ$1,0),FALSE)</f>
        <v>0</v>
      </c>
      <c r="Z100">
        <f>VLOOKUP($B100,'Tillförd energi'!$B$1:$AS$566,MATCH(Z$1,'Tillförd energi'!$B$1:$AQ$1,0),FALSE)</f>
        <v>0</v>
      </c>
      <c r="AA100">
        <f>VLOOKUP($B100,'Tillförd energi'!$B$1:$AS$566,MATCH(AA$1,'Tillförd energi'!$B$1:$AQ$1,0),FALSE)</f>
        <v>0</v>
      </c>
      <c r="AB100">
        <f>VLOOKUP($B100,'Tillförd energi'!$B$1:$AS$566,MATCH(AB$1,'Tillförd energi'!$B$1:$AQ$1,0),FALSE)</f>
        <v>0</v>
      </c>
      <c r="AC100">
        <f>VLOOKUP($B100,'Tillförd energi'!$B$1:$AS$566,MATCH(AC$1,'Tillförd energi'!$B$1:$AQ$1,0),FALSE)</f>
        <v>0</v>
      </c>
      <c r="AD100">
        <f>VLOOKUP($B100,'Tillförd energi'!$B$1:$AS$566,MATCH(AD$1,'Tillförd energi'!$B$1:$AQ$1,0),FALSE)</f>
        <v>0</v>
      </c>
      <c r="AE100">
        <f>VLOOKUP($B100,'Tillförd energi'!$B$1:$AS$566,MATCH(AE$1,'Tillförd energi'!$B$1:$AQ$1,0),FALSE)</f>
        <v>0</v>
      </c>
      <c r="AF100">
        <f>VLOOKUP($B100,'Tillförd energi'!$B$1:$AS$566,MATCH(AF$1,'Tillförd energi'!$B$1:$AQ$1,0),FALSE)</f>
        <v>0</v>
      </c>
      <c r="AG100">
        <f>IFERROR(VLOOKUP(B100,Miljö!$B$1:$S$476,9,FALSE)/1,0)</f>
        <v>0</v>
      </c>
      <c r="AI100">
        <f t="shared" si="10"/>
        <v>0</v>
      </c>
      <c r="AJ100">
        <f t="shared" si="11"/>
        <v>0</v>
      </c>
      <c r="AK100" t="str">
        <f>IF(ISERROR(1/VLOOKUP($B100,Leveranser!$B$1:$S$500,MATCH("såld värme (gwh)",Leveranser!$B$1:$S$1,0),FALSE)),"",VLOOKUP($B100,Leveranser!$B$1:$S$500,MATCH("såld värme (gwh)",Leveranser!$B$1:$S$1,0),FALSE))</f>
        <v/>
      </c>
      <c r="AL100" s="22">
        <f>VLOOKUP($B100,Leveranser!$B$1:$Y$500,MATCH("Totalt såld fjärrvärme till andra fjärrvärmeföretag",Leveranser!$B$1:$AA$1,0),FALSE)</f>
        <v>0</v>
      </c>
      <c r="AM100" s="22">
        <f>IF(ISERROR(1/VLOOKUP($B100,Miljö!$B$1:$S$500,MATCH("Såld mängd produktionsspecifik fjärrvärme (GWh)",Miljö!$B$1:$R$1,0),FALSE)),0,VLOOKUP($B100,Miljö!$B$1:$S$500,MATCH("Såld mängd produktionsspecifik fjärrvärme (GWh)",Miljö!$B$1:$R$1,0),FALSE))</f>
        <v>0</v>
      </c>
      <c r="AN100" s="23" t="str">
        <f t="shared" si="12"/>
        <v/>
      </c>
      <c r="AP100" t="str">
        <f>VLOOKUP($B100,'Miljövärden urval för publ'!$B$1:$H$450,7,FALSE)</f>
        <v>Nej</v>
      </c>
      <c r="AQ100" t="str">
        <f>VLOOKUP($B100,'Miljövärden urval för publ'!$B$1:$H$450,6,FALSE)</f>
        <v>Nej</v>
      </c>
      <c r="AU100">
        <f t="shared" si="13"/>
        <v>0</v>
      </c>
      <c r="AV100">
        <f t="shared" si="14"/>
        <v>0</v>
      </c>
      <c r="AW100">
        <f t="shared" si="15"/>
        <v>0</v>
      </c>
      <c r="AX100">
        <f t="shared" si="16"/>
        <v>0</v>
      </c>
      <c r="AZ100">
        <f t="shared" si="17"/>
        <v>0</v>
      </c>
      <c r="BA100">
        <f t="shared" si="18"/>
        <v>0</v>
      </c>
      <c r="BC100">
        <f t="shared" si="19"/>
        <v>0</v>
      </c>
    </row>
    <row r="101" spans="1:55" ht="15" customHeight="1" x14ac:dyDescent="0.25">
      <c r="A101" t="s">
        <v>144</v>
      </c>
      <c r="B101" t="s">
        <v>145</v>
      </c>
      <c r="C101">
        <f>VLOOKUP($B101,'Tillförd energi'!$B$1:$AS$566,MATCH(C$1,'Tillförd energi'!$B$1:$AQ$1,0),FALSE)</f>
        <v>724.79499999999996</v>
      </c>
      <c r="D101">
        <f>VLOOKUP($B101,'Tillförd energi'!$B$1:$AS$566,MATCH(D$1,'Tillförd energi'!$B$1:$AQ$1,0),FALSE)</f>
        <v>38.887</v>
      </c>
      <c r="E101">
        <f>VLOOKUP($B101,'Tillförd energi'!$B$1:$AS$566,MATCH(E$1,'Tillförd energi'!$B$1:$AQ$1,0),FALSE)</f>
        <v>0</v>
      </c>
      <c r="F101">
        <f>VLOOKUP($B101,'Tillförd energi'!$B$1:$AS$566,MATCH(F$1,'Tillförd energi'!$B$1:$AQ$1,0),FALSE)</f>
        <v>76.489999999999995</v>
      </c>
      <c r="G101">
        <f>VLOOKUP($B101,'Tillförd energi'!$B$1:$AS$566,MATCH(G$1,'Tillförd energi'!$B$1:$AQ$1,0),FALSE)</f>
        <v>0</v>
      </c>
      <c r="H101">
        <f>VLOOKUP($B101,'Tillförd energi'!$B$1:$AS$566,MATCH(H$1,'Tillförd energi'!$B$1:$AQ$1,0),FALSE)</f>
        <v>0</v>
      </c>
      <c r="I101">
        <f>VLOOKUP($B101,'Tillförd energi'!$B$1:$AS$566,MATCH(I$1,'Tillförd energi'!$B$1:$AQ$1,0),FALSE)</f>
        <v>1718.03</v>
      </c>
      <c r="J101">
        <f>VLOOKUP($B101,'Tillförd energi'!$B$1:$AS$566,MATCH(J$1,'Tillförd energi'!$B$1:$AQ$1,0),FALSE)</f>
        <v>0</v>
      </c>
      <c r="K101">
        <v>0</v>
      </c>
      <c r="L101">
        <f>VLOOKUP($B101,'Tillförd energi'!$B$1:$AS$566,MATCH(L$1,'Tillförd energi'!$B$1:$AQ$1,0),FALSE)</f>
        <v>0</v>
      </c>
      <c r="M101">
        <f>VLOOKUP($B101,'Tillförd energi'!$B$1:$AS$566,MATCH(M$1,'Tillförd energi'!$B$1:$AQ$1,0),FALSE)</f>
        <v>0</v>
      </c>
      <c r="N101">
        <f>VLOOKUP($B101,'Tillförd energi'!$B$1:$AS$566,MATCH(N$1,'Tillförd energi'!$B$1:$AQ$1,0),FALSE)</f>
        <v>395.16899999999998</v>
      </c>
      <c r="O101">
        <f>VLOOKUP($B101,'Tillförd energi'!$B$1:$AS$566,MATCH(O$1,'Tillförd energi'!$B$1:$AQ$1,0),FALSE)</f>
        <v>0</v>
      </c>
      <c r="P101">
        <f>VLOOKUP($B101,'Tillförd energi'!$B$1:$AS$566,MATCH(P$1,'Tillförd energi'!$B$1:$AQ$1,0),FALSE)</f>
        <v>0</v>
      </c>
      <c r="Q101">
        <f>VLOOKUP($B101,'Tillförd energi'!$B$1:$AS$566,MATCH(Q$1,'Tillförd energi'!$B$1:$AQ$1,0),FALSE)</f>
        <v>27.530999999999999</v>
      </c>
      <c r="R101">
        <f>VLOOKUP($B101,'Tillförd energi'!$B$1:$AS$566,MATCH(R$1,'Tillförd energi'!$B$1:$AQ$1,0),FALSE)</f>
        <v>482.79300000000001</v>
      </c>
      <c r="S101">
        <f>VLOOKUP($B101,'Tillförd energi'!$B$1:$AS$566,MATCH(S$1,'Tillförd energi'!$B$1:$AQ$1,0),FALSE)</f>
        <v>0</v>
      </c>
      <c r="T101">
        <f>VLOOKUP($B101,'Tillförd energi'!$B$1:$AS$566,MATCH(T$1,'Tillförd energi'!$B$1:$AQ$1,0),FALSE)</f>
        <v>0</v>
      </c>
      <c r="U101">
        <f>VLOOKUP($B101,'Tillförd energi'!$B$1:$AS$566,MATCH(U$1,'Tillförd energi'!$B$1:$AQ$1,0),FALSE)</f>
        <v>0</v>
      </c>
      <c r="V101">
        <f>VLOOKUP($B101,'Tillförd energi'!$B$1:$AS$566,MATCH(V$1,'Tillförd energi'!$B$1:$AQ$1,0),FALSE)</f>
        <v>272.88900000000001</v>
      </c>
      <c r="W101">
        <f>VLOOKUP($B101,'Tillförd energi'!$B$1:$AS$566,MATCH(W$1,'Tillförd energi'!$B$1:$AQ$1,0),FALSE)</f>
        <v>245.87799999999999</v>
      </c>
      <c r="X101">
        <f>VLOOKUP($B101,'Tillförd energi'!$B$1:$AS$566,MATCH(X$1,'Tillförd energi'!$B$1:$AQ$1,0),FALSE)</f>
        <v>0</v>
      </c>
      <c r="Y101">
        <f>VLOOKUP($B101,'Tillförd energi'!$B$1:$AS$566,MATCH(Y$1,'Tillförd energi'!$B$1:$AQ$1,0),FALSE)</f>
        <v>0</v>
      </c>
      <c r="Z101">
        <f>VLOOKUP($B101,'Tillförd energi'!$B$1:$AS$566,MATCH(Z$1,'Tillförd energi'!$B$1:$AQ$1,0),FALSE)</f>
        <v>45.976999999999997</v>
      </c>
      <c r="AA101">
        <f>VLOOKUP($B101,'Tillförd energi'!$B$1:$AS$566,MATCH(AA$1,'Tillförd energi'!$B$1:$AQ$1,0),FALSE)</f>
        <v>587.12900000000002</v>
      </c>
      <c r="AB101">
        <f>VLOOKUP($B101,'Tillförd energi'!$B$1:$AS$566,MATCH(AB$1,'Tillförd energi'!$B$1:$AQ$1,0),FALSE)</f>
        <v>1429.1</v>
      </c>
      <c r="AC101">
        <f>VLOOKUP($B101,'Tillförd energi'!$B$1:$AS$566,MATCH(AC$1,'Tillförd energi'!$B$1:$AQ$1,0),FALSE)</f>
        <v>700.8</v>
      </c>
      <c r="AD101">
        <f>VLOOKUP($B101,'Tillförd energi'!$B$1:$AS$566,MATCH(AD$1,'Tillförd energi'!$B$1:$AQ$1,0),FALSE)</f>
        <v>1.0661</v>
      </c>
      <c r="AE101">
        <f>VLOOKUP($B101,'Tillförd energi'!$B$1:$AS$566,MATCH(AE$1,'Tillförd energi'!$B$1:$AQ$1,0),FALSE)</f>
        <v>0</v>
      </c>
      <c r="AF101">
        <f>VLOOKUP($B101,'Tillförd energi'!$B$1:$AS$566,MATCH(AF$1,'Tillförd energi'!$B$1:$AQ$1,0),FALSE)</f>
        <v>310.23700000000002</v>
      </c>
      <c r="AG101">
        <f>IFERROR(VLOOKUP(B101,Miljö!$B$1:$S$476,9,FALSE)/1,0)</f>
        <v>898.38639999999998</v>
      </c>
      <c r="AI101">
        <f t="shared" si="10"/>
        <v>7056.7710999999999</v>
      </c>
      <c r="AJ101">
        <f t="shared" si="11"/>
        <v>7955.1575000000003</v>
      </c>
      <c r="AK101">
        <f>IF(ISERROR(1/VLOOKUP($B101,Leveranser!$B$1:$S$500,MATCH("såld värme (gwh)",Leveranser!$B$1:$S$1,0),FALSE)),"",VLOOKUP($B101,Leveranser!$B$1:$S$500,MATCH("såld värme (gwh)",Leveranser!$B$1:$S$1,0),FALSE))</f>
        <v>7504.6790000000001</v>
      </c>
      <c r="AL101" s="22">
        <f>VLOOKUP($B101,Leveranser!$B$1:$Y$500,MATCH("Totalt såld fjärrvärme till andra fjärrvärmeföretag",Leveranser!$B$1:$AA$1,0),FALSE)</f>
        <v>583</v>
      </c>
      <c r="AM101" s="22">
        <f>IF(ISERROR(1/VLOOKUP($B101,Miljö!$B$1:$S$500,MATCH("Såld mängd produktionsspecifik fjärrvärme (GWh)",Miljö!$B$1:$R$1,0),FALSE)),0,VLOOKUP($B101,Miljö!$B$1:$S$500,MATCH("Såld mängd produktionsspecifik fjärrvärme (GWh)",Miljö!$B$1:$R$1,0),FALSE))</f>
        <v>208.18299999999999</v>
      </c>
      <c r="AN101" s="23">
        <f t="shared" si="12"/>
        <v>0.94337277420340204</v>
      </c>
      <c r="AP101" t="str">
        <f>VLOOKUP($B101,'Miljövärden urval för publ'!$B$1:$H$450,7,FALSE)</f>
        <v>Ja</v>
      </c>
      <c r="AQ101" t="str">
        <f>VLOOKUP($B101,'Miljövärden urval för publ'!$B$1:$H$450,6,FALSE)</f>
        <v>Nej</v>
      </c>
      <c r="AU101">
        <f t="shared" si="13"/>
        <v>943.34300000000007</v>
      </c>
      <c r="AV101">
        <f t="shared" si="14"/>
        <v>0</v>
      </c>
      <c r="AW101">
        <f t="shared" si="15"/>
        <v>422.7</v>
      </c>
      <c r="AX101">
        <f t="shared" si="16"/>
        <v>482.79300000000001</v>
      </c>
      <c r="AZ101">
        <f t="shared" si="17"/>
        <v>1429.1</v>
      </c>
      <c r="BA101">
        <f t="shared" si="18"/>
        <v>0</v>
      </c>
      <c r="BC101">
        <f t="shared" si="19"/>
        <v>1424.26</v>
      </c>
    </row>
    <row r="102" spans="1:55" ht="15" customHeight="1" x14ac:dyDescent="0.25">
      <c r="A102" t="s">
        <v>144</v>
      </c>
      <c r="B102" t="s">
        <v>146</v>
      </c>
      <c r="C102">
        <f>VLOOKUP($B102,'Tillförd energi'!$B$1:$AS$566,MATCH(C$1,'Tillförd energi'!$B$1:$AQ$1,0),FALSE)</f>
        <v>0</v>
      </c>
      <c r="D102">
        <f>VLOOKUP($B102,'Tillförd energi'!$B$1:$AS$566,MATCH(D$1,'Tillförd energi'!$B$1:$AQ$1,0),FALSE)</f>
        <v>8.04556</v>
      </c>
      <c r="E102">
        <f>VLOOKUP($B102,'Tillförd energi'!$B$1:$AS$566,MATCH(E$1,'Tillförd energi'!$B$1:$AQ$1,0),FALSE)</f>
        <v>0</v>
      </c>
      <c r="F102">
        <f>VLOOKUP($B102,'Tillförd energi'!$B$1:$AS$566,MATCH(F$1,'Tillförd energi'!$B$1:$AQ$1,0),FALSE)</f>
        <v>1.5243500000000001</v>
      </c>
      <c r="G102">
        <f>VLOOKUP($B102,'Tillförd energi'!$B$1:$AS$566,MATCH(G$1,'Tillförd energi'!$B$1:$AQ$1,0),FALSE)</f>
        <v>0</v>
      </c>
      <c r="H102">
        <f>VLOOKUP($B102,'Tillförd energi'!$B$1:$AS$566,MATCH(H$1,'Tillförd energi'!$B$1:$AQ$1,0),FALSE)</f>
        <v>0</v>
      </c>
      <c r="I102">
        <f>VLOOKUP($B102,'Tillförd energi'!$B$1:$AS$566,MATCH(I$1,'Tillförd energi'!$B$1:$AQ$1,0),FALSE)</f>
        <v>0</v>
      </c>
      <c r="J102">
        <f>VLOOKUP($B102,'Tillförd energi'!$B$1:$AS$566,MATCH(J$1,'Tillförd energi'!$B$1:$AQ$1,0),FALSE)</f>
        <v>1.4055200000000001</v>
      </c>
      <c r="K102">
        <v>0</v>
      </c>
      <c r="L102">
        <f>VLOOKUP($B102,'Tillförd energi'!$B$1:$AS$566,MATCH(L$1,'Tillförd energi'!$B$1:$AQ$1,0),FALSE)</f>
        <v>0</v>
      </c>
      <c r="M102">
        <f>VLOOKUP($B102,'Tillförd energi'!$B$1:$AS$566,MATCH(M$1,'Tillförd energi'!$B$1:$AQ$1,0),FALSE)</f>
        <v>0</v>
      </c>
      <c r="N102">
        <f>VLOOKUP($B102,'Tillförd energi'!$B$1:$AS$566,MATCH(N$1,'Tillförd energi'!$B$1:$AQ$1,0),FALSE)</f>
        <v>0</v>
      </c>
      <c r="O102">
        <f>VLOOKUP($B102,'Tillförd energi'!$B$1:$AS$566,MATCH(O$1,'Tillförd energi'!$B$1:$AQ$1,0),FALSE)</f>
        <v>0</v>
      </c>
      <c r="P102">
        <f>VLOOKUP($B102,'Tillförd energi'!$B$1:$AS$566,MATCH(P$1,'Tillförd energi'!$B$1:$AQ$1,0),FALSE)</f>
        <v>0</v>
      </c>
      <c r="Q102">
        <f>VLOOKUP($B102,'Tillförd energi'!$B$1:$AS$566,MATCH(Q$1,'Tillförd energi'!$B$1:$AQ$1,0),FALSE)</f>
        <v>0</v>
      </c>
      <c r="R102">
        <f>VLOOKUP($B102,'Tillförd energi'!$B$1:$AS$566,MATCH(R$1,'Tillförd energi'!$B$1:$AQ$1,0),FALSE)</f>
        <v>0</v>
      </c>
      <c r="S102">
        <f>VLOOKUP($B102,'Tillförd energi'!$B$1:$AS$566,MATCH(S$1,'Tillförd energi'!$B$1:$AQ$1,0),FALSE)</f>
        <v>0</v>
      </c>
      <c r="T102">
        <f>VLOOKUP($B102,'Tillförd energi'!$B$1:$AS$566,MATCH(T$1,'Tillförd energi'!$B$1:$AQ$1,0),FALSE)</f>
        <v>0</v>
      </c>
      <c r="U102">
        <f>VLOOKUP($B102,'Tillförd energi'!$B$1:$AS$566,MATCH(U$1,'Tillförd energi'!$B$1:$AQ$1,0),FALSE)</f>
        <v>0</v>
      </c>
      <c r="V102">
        <f>VLOOKUP($B102,'Tillförd energi'!$B$1:$AS$566,MATCH(V$1,'Tillförd energi'!$B$1:$AQ$1,0),FALSE)</f>
        <v>0</v>
      </c>
      <c r="W102">
        <f>VLOOKUP($B102,'Tillförd energi'!$B$1:$AS$566,MATCH(W$1,'Tillförd energi'!$B$1:$AQ$1,0),FALSE)</f>
        <v>62.633800000000001</v>
      </c>
      <c r="X102">
        <f>VLOOKUP($B102,'Tillförd energi'!$B$1:$AS$566,MATCH(X$1,'Tillförd energi'!$B$1:$AQ$1,0),FALSE)</f>
        <v>0</v>
      </c>
      <c r="Y102">
        <f>VLOOKUP($B102,'Tillförd energi'!$B$1:$AS$566,MATCH(Y$1,'Tillförd energi'!$B$1:$AQ$1,0),FALSE)</f>
        <v>0</v>
      </c>
      <c r="Z102">
        <f>VLOOKUP($B102,'Tillförd energi'!$B$1:$AS$566,MATCH(Z$1,'Tillförd energi'!$B$1:$AQ$1,0),FALSE)</f>
        <v>0</v>
      </c>
      <c r="AA102">
        <f>VLOOKUP($B102,'Tillförd energi'!$B$1:$AS$566,MATCH(AA$1,'Tillförd energi'!$B$1:$AQ$1,0),FALSE)</f>
        <v>0</v>
      </c>
      <c r="AB102">
        <f>VLOOKUP($B102,'Tillförd energi'!$B$1:$AS$566,MATCH(AB$1,'Tillförd energi'!$B$1:$AQ$1,0),FALSE)</f>
        <v>0</v>
      </c>
      <c r="AC102">
        <f>VLOOKUP($B102,'Tillförd energi'!$B$1:$AS$566,MATCH(AC$1,'Tillförd energi'!$B$1:$AQ$1,0),FALSE)</f>
        <v>0</v>
      </c>
      <c r="AD102">
        <f>VLOOKUP($B102,'Tillförd energi'!$B$1:$AS$566,MATCH(AD$1,'Tillförd energi'!$B$1:$AQ$1,0),FALSE)</f>
        <v>0</v>
      </c>
      <c r="AE102">
        <f>VLOOKUP($B102,'Tillförd energi'!$B$1:$AS$566,MATCH(AE$1,'Tillförd energi'!$B$1:$AQ$1,0),FALSE)</f>
        <v>0</v>
      </c>
      <c r="AF102">
        <f>VLOOKUP($B102,'Tillförd energi'!$B$1:$AS$566,MATCH(AF$1,'Tillförd energi'!$B$1:$AQ$1,0),FALSE)</f>
        <v>1.29281</v>
      </c>
      <c r="AG102">
        <f>IFERROR(VLOOKUP(B102,Miljö!$B$1:$S$476,9,FALSE)/1,0)</f>
        <v>0</v>
      </c>
      <c r="AI102">
        <f t="shared" si="10"/>
        <v>74.90204</v>
      </c>
      <c r="AJ102">
        <f t="shared" si="11"/>
        <v>74.90204</v>
      </c>
      <c r="AK102">
        <f>IF(ISERROR(1/VLOOKUP($B102,Leveranser!$B$1:$S$500,MATCH("såld värme (gwh)",Leveranser!$B$1:$S$1,0),FALSE)),"",VLOOKUP($B102,Leveranser!$B$1:$S$500,MATCH("såld värme (gwh)",Leveranser!$B$1:$S$1,0),FALSE))</f>
        <v>55.81</v>
      </c>
      <c r="AL102" s="22">
        <f>VLOOKUP($B102,Leveranser!$B$1:$Y$500,MATCH("Totalt såld fjärrvärme till andra fjärrvärmeföretag",Leveranser!$B$1:$AA$1,0),FALSE)</f>
        <v>0</v>
      </c>
      <c r="AM102" s="22">
        <f>IF(ISERROR(1/VLOOKUP($B102,Miljö!$B$1:$S$500,MATCH("Såld mängd produktionsspecifik fjärrvärme (GWh)",Miljö!$B$1:$R$1,0),FALSE)),0,VLOOKUP($B102,Miljö!$B$1:$S$500,MATCH("Såld mängd produktionsspecifik fjärrvärme (GWh)",Miljö!$B$1:$R$1,0),FALSE))</f>
        <v>0</v>
      </c>
      <c r="AN102" s="23">
        <f t="shared" si="12"/>
        <v>0.74510654182449509</v>
      </c>
      <c r="AP102" t="str">
        <f>VLOOKUP($B102,'Miljövärden urval för publ'!$B$1:$H$450,7,FALSE)</f>
        <v>Ja</v>
      </c>
      <c r="AQ102" t="str">
        <f>VLOOKUP($B102,'Miljövärden urval för publ'!$B$1:$H$450,6,FALSE)</f>
        <v>Nej</v>
      </c>
      <c r="AU102">
        <f t="shared" si="13"/>
        <v>1.29281</v>
      </c>
      <c r="AV102">
        <f t="shared" si="14"/>
        <v>0</v>
      </c>
      <c r="AW102">
        <f t="shared" si="15"/>
        <v>0</v>
      </c>
      <c r="AX102">
        <f t="shared" si="16"/>
        <v>0</v>
      </c>
      <c r="AZ102">
        <f t="shared" si="17"/>
        <v>0</v>
      </c>
      <c r="BA102">
        <f t="shared" si="18"/>
        <v>0</v>
      </c>
      <c r="BC102">
        <f t="shared" si="19"/>
        <v>62.633800000000001</v>
      </c>
    </row>
    <row r="103" spans="1:55" ht="15" customHeight="1" x14ac:dyDescent="0.25">
      <c r="A103" t="s">
        <v>147</v>
      </c>
      <c r="B103" t="s">
        <v>148</v>
      </c>
      <c r="C103">
        <f>VLOOKUP($B103,'Tillförd energi'!$B$1:$AS$566,MATCH(C$1,'Tillförd energi'!$B$1:$AQ$1,0),FALSE)</f>
        <v>0</v>
      </c>
      <c r="D103">
        <f>VLOOKUP($B103,'Tillförd energi'!$B$1:$AS$566,MATCH(D$1,'Tillförd energi'!$B$1:$AQ$1,0),FALSE)</f>
        <v>0</v>
      </c>
      <c r="E103">
        <f>VLOOKUP($B103,'Tillförd energi'!$B$1:$AS$566,MATCH(E$1,'Tillförd energi'!$B$1:$AQ$1,0),FALSE)</f>
        <v>0</v>
      </c>
      <c r="F103">
        <f>VLOOKUP($B103,'Tillförd energi'!$B$1:$AS$566,MATCH(F$1,'Tillförd energi'!$B$1:$AQ$1,0),FALSE)</f>
        <v>0</v>
      </c>
      <c r="G103">
        <f>VLOOKUP($B103,'Tillförd energi'!$B$1:$AS$566,MATCH(G$1,'Tillförd energi'!$B$1:$AQ$1,0),FALSE)</f>
        <v>0</v>
      </c>
      <c r="H103">
        <f>VLOOKUP($B103,'Tillförd energi'!$B$1:$AS$566,MATCH(H$1,'Tillförd energi'!$B$1:$AQ$1,0),FALSE)</f>
        <v>0</v>
      </c>
      <c r="I103">
        <f>VLOOKUP($B103,'Tillförd energi'!$B$1:$AS$566,MATCH(I$1,'Tillförd energi'!$B$1:$AQ$1,0),FALSE)</f>
        <v>0</v>
      </c>
      <c r="J103">
        <f>VLOOKUP($B103,'Tillförd energi'!$B$1:$AS$566,MATCH(J$1,'Tillförd energi'!$B$1:$AQ$1,0),FALSE)</f>
        <v>0</v>
      </c>
      <c r="K103">
        <v>0</v>
      </c>
      <c r="L103">
        <f>VLOOKUP($B103,'Tillförd energi'!$B$1:$AS$566,MATCH(L$1,'Tillförd energi'!$B$1:$AQ$1,0),FALSE)</f>
        <v>0</v>
      </c>
      <c r="M103">
        <f>VLOOKUP($B103,'Tillförd energi'!$B$1:$AS$566,MATCH(M$1,'Tillförd energi'!$B$1:$AQ$1,0),FALSE)</f>
        <v>0</v>
      </c>
      <c r="N103">
        <f>VLOOKUP($B103,'Tillförd energi'!$B$1:$AS$566,MATCH(N$1,'Tillförd energi'!$B$1:$AQ$1,0),FALSE)</f>
        <v>0</v>
      </c>
      <c r="O103">
        <f>VLOOKUP($B103,'Tillförd energi'!$B$1:$AS$566,MATCH(O$1,'Tillförd energi'!$B$1:$AQ$1,0),FALSE)</f>
        <v>0</v>
      </c>
      <c r="P103">
        <f>VLOOKUP($B103,'Tillförd energi'!$B$1:$AS$566,MATCH(P$1,'Tillförd energi'!$B$1:$AQ$1,0),FALSE)</f>
        <v>0</v>
      </c>
      <c r="Q103">
        <f>VLOOKUP($B103,'Tillförd energi'!$B$1:$AS$566,MATCH(Q$1,'Tillförd energi'!$B$1:$AQ$1,0),FALSE)</f>
        <v>0</v>
      </c>
      <c r="R103">
        <f>VLOOKUP($B103,'Tillförd energi'!$B$1:$AS$566,MATCH(R$1,'Tillförd energi'!$B$1:$AQ$1,0),FALSE)</f>
        <v>0</v>
      </c>
      <c r="S103">
        <f>VLOOKUP($B103,'Tillförd energi'!$B$1:$AS$566,MATCH(S$1,'Tillförd energi'!$B$1:$AQ$1,0),FALSE)</f>
        <v>0</v>
      </c>
      <c r="T103">
        <f>VLOOKUP($B103,'Tillförd energi'!$B$1:$AS$566,MATCH(T$1,'Tillförd energi'!$B$1:$AQ$1,0),FALSE)</f>
        <v>0</v>
      </c>
      <c r="U103">
        <f>VLOOKUP($B103,'Tillförd energi'!$B$1:$AS$566,MATCH(U$1,'Tillförd energi'!$B$1:$AQ$1,0),FALSE)</f>
        <v>0</v>
      </c>
      <c r="V103">
        <f>VLOOKUP($B103,'Tillförd energi'!$B$1:$AS$566,MATCH(V$1,'Tillförd energi'!$B$1:$AQ$1,0),FALSE)</f>
        <v>0</v>
      </c>
      <c r="W103">
        <f>VLOOKUP($B103,'Tillförd energi'!$B$1:$AS$566,MATCH(W$1,'Tillförd energi'!$B$1:$AQ$1,0),FALSE)</f>
        <v>0</v>
      </c>
      <c r="X103">
        <f>VLOOKUP($B103,'Tillförd energi'!$B$1:$AS$566,MATCH(X$1,'Tillförd energi'!$B$1:$AQ$1,0),FALSE)</f>
        <v>0</v>
      </c>
      <c r="Y103">
        <f>VLOOKUP($B103,'Tillförd energi'!$B$1:$AS$566,MATCH(Y$1,'Tillförd energi'!$B$1:$AQ$1,0),FALSE)</f>
        <v>0</v>
      </c>
      <c r="Z103">
        <f>VLOOKUP($B103,'Tillförd energi'!$B$1:$AS$566,MATCH(Z$1,'Tillförd energi'!$B$1:$AQ$1,0),FALSE)</f>
        <v>0</v>
      </c>
      <c r="AA103">
        <f>VLOOKUP($B103,'Tillförd energi'!$B$1:$AS$566,MATCH(AA$1,'Tillförd energi'!$B$1:$AQ$1,0),FALSE)</f>
        <v>0</v>
      </c>
      <c r="AB103">
        <f>VLOOKUP($B103,'Tillförd energi'!$B$1:$AS$566,MATCH(AB$1,'Tillförd energi'!$B$1:$AQ$1,0),FALSE)</f>
        <v>0</v>
      </c>
      <c r="AC103">
        <f>VLOOKUP($B103,'Tillförd energi'!$B$1:$AS$566,MATCH(AC$1,'Tillförd energi'!$B$1:$AQ$1,0),FALSE)</f>
        <v>0</v>
      </c>
      <c r="AD103">
        <f>VLOOKUP($B103,'Tillförd energi'!$B$1:$AS$566,MATCH(AD$1,'Tillförd energi'!$B$1:$AQ$1,0),FALSE)</f>
        <v>0</v>
      </c>
      <c r="AE103">
        <f>VLOOKUP($B103,'Tillförd energi'!$B$1:$AS$566,MATCH(AE$1,'Tillförd energi'!$B$1:$AQ$1,0),FALSE)</f>
        <v>0</v>
      </c>
      <c r="AF103">
        <f>VLOOKUP($B103,'Tillförd energi'!$B$1:$AS$566,MATCH(AF$1,'Tillförd energi'!$B$1:$AQ$1,0),FALSE)</f>
        <v>0</v>
      </c>
      <c r="AG103">
        <f>IFERROR(VLOOKUP(B103,Miljö!$B$1:$S$476,9,FALSE)/1,0)</f>
        <v>0</v>
      </c>
      <c r="AI103">
        <f t="shared" si="10"/>
        <v>0</v>
      </c>
      <c r="AJ103">
        <f t="shared" si="11"/>
        <v>0</v>
      </c>
      <c r="AK103" t="str">
        <f>IF(ISERROR(1/VLOOKUP($B103,Leveranser!$B$1:$S$500,MATCH("såld värme (gwh)",Leveranser!$B$1:$S$1,0),FALSE)),"",VLOOKUP($B103,Leveranser!$B$1:$S$500,MATCH("såld värme (gwh)",Leveranser!$B$1:$S$1,0),FALSE))</f>
        <v/>
      </c>
      <c r="AL103" s="22">
        <f>VLOOKUP($B103,Leveranser!$B$1:$Y$500,MATCH("Totalt såld fjärrvärme till andra fjärrvärmeföretag",Leveranser!$B$1:$AA$1,0),FALSE)</f>
        <v>0</v>
      </c>
      <c r="AM103" s="22">
        <f>IF(ISERROR(1/VLOOKUP($B103,Miljö!$B$1:$S$500,MATCH("Såld mängd produktionsspecifik fjärrvärme (GWh)",Miljö!$B$1:$R$1,0),FALSE)),0,VLOOKUP($B103,Miljö!$B$1:$S$500,MATCH("Såld mängd produktionsspecifik fjärrvärme (GWh)",Miljö!$B$1:$R$1,0),FALSE))</f>
        <v>0</v>
      </c>
      <c r="AN103" s="23" t="str">
        <f t="shared" si="12"/>
        <v/>
      </c>
      <c r="AP103" t="str">
        <f>VLOOKUP($B103,'Miljövärden urval för publ'!$B$1:$H$450,7,FALSE)</f>
        <v>Nej</v>
      </c>
      <c r="AQ103" t="str">
        <f>VLOOKUP($B103,'Miljövärden urval för publ'!$B$1:$H$450,6,FALSE)</f>
        <v>Nej</v>
      </c>
      <c r="AU103">
        <f t="shared" si="13"/>
        <v>0</v>
      </c>
      <c r="AV103">
        <f t="shared" si="14"/>
        <v>0</v>
      </c>
      <c r="AW103">
        <f t="shared" si="15"/>
        <v>0</v>
      </c>
      <c r="AX103">
        <f t="shared" si="16"/>
        <v>0</v>
      </c>
      <c r="AZ103">
        <f t="shared" si="17"/>
        <v>0</v>
      </c>
      <c r="BA103">
        <f t="shared" si="18"/>
        <v>0</v>
      </c>
      <c r="BC103">
        <f t="shared" si="19"/>
        <v>0</v>
      </c>
    </row>
    <row r="104" spans="1:55" ht="15" customHeight="1" x14ac:dyDescent="0.25">
      <c r="A104" t="s">
        <v>147</v>
      </c>
      <c r="B104" t="s">
        <v>149</v>
      </c>
      <c r="C104">
        <f>VLOOKUP($B104,'Tillförd energi'!$B$1:$AS$566,MATCH(C$1,'Tillförd energi'!$B$1:$AQ$1,0),FALSE)</f>
        <v>0</v>
      </c>
      <c r="D104">
        <f>VLOOKUP($B104,'Tillförd energi'!$B$1:$AS$566,MATCH(D$1,'Tillförd energi'!$B$1:$AQ$1,0),FALSE)</f>
        <v>0</v>
      </c>
      <c r="E104">
        <f>VLOOKUP($B104,'Tillförd energi'!$B$1:$AS$566,MATCH(E$1,'Tillförd energi'!$B$1:$AQ$1,0),FALSE)</f>
        <v>0</v>
      </c>
      <c r="F104">
        <f>VLOOKUP($B104,'Tillförd energi'!$B$1:$AS$566,MATCH(F$1,'Tillförd energi'!$B$1:$AQ$1,0),FALSE)</f>
        <v>0</v>
      </c>
      <c r="G104">
        <f>VLOOKUP($B104,'Tillförd energi'!$B$1:$AS$566,MATCH(G$1,'Tillförd energi'!$B$1:$AQ$1,0),FALSE)</f>
        <v>0</v>
      </c>
      <c r="H104">
        <f>VLOOKUP($B104,'Tillförd energi'!$B$1:$AS$566,MATCH(H$1,'Tillförd energi'!$B$1:$AQ$1,0),FALSE)</f>
        <v>0</v>
      </c>
      <c r="I104">
        <f>VLOOKUP($B104,'Tillförd energi'!$B$1:$AS$566,MATCH(I$1,'Tillförd energi'!$B$1:$AQ$1,0),FALSE)</f>
        <v>0</v>
      </c>
      <c r="J104">
        <f>VLOOKUP($B104,'Tillförd energi'!$B$1:$AS$566,MATCH(J$1,'Tillförd energi'!$B$1:$AQ$1,0),FALSE)</f>
        <v>0</v>
      </c>
      <c r="K104">
        <v>0</v>
      </c>
      <c r="L104">
        <f>VLOOKUP($B104,'Tillförd energi'!$B$1:$AS$566,MATCH(L$1,'Tillförd energi'!$B$1:$AQ$1,0),FALSE)</f>
        <v>0</v>
      </c>
      <c r="M104">
        <f>VLOOKUP($B104,'Tillförd energi'!$B$1:$AS$566,MATCH(M$1,'Tillförd energi'!$B$1:$AQ$1,0),FALSE)</f>
        <v>0</v>
      </c>
      <c r="N104">
        <f>VLOOKUP($B104,'Tillförd energi'!$B$1:$AS$566,MATCH(N$1,'Tillförd energi'!$B$1:$AQ$1,0),FALSE)</f>
        <v>0</v>
      </c>
      <c r="O104">
        <f>VLOOKUP($B104,'Tillförd energi'!$B$1:$AS$566,MATCH(O$1,'Tillförd energi'!$B$1:$AQ$1,0),FALSE)</f>
        <v>0</v>
      </c>
      <c r="P104">
        <f>VLOOKUP($B104,'Tillförd energi'!$B$1:$AS$566,MATCH(P$1,'Tillförd energi'!$B$1:$AQ$1,0),FALSE)</f>
        <v>0</v>
      </c>
      <c r="Q104">
        <f>VLOOKUP($B104,'Tillförd energi'!$B$1:$AS$566,MATCH(Q$1,'Tillförd energi'!$B$1:$AQ$1,0),FALSE)</f>
        <v>0</v>
      </c>
      <c r="R104">
        <f>VLOOKUP($B104,'Tillförd energi'!$B$1:$AS$566,MATCH(R$1,'Tillförd energi'!$B$1:$AQ$1,0),FALSE)</f>
        <v>0</v>
      </c>
      <c r="S104">
        <f>VLOOKUP($B104,'Tillförd energi'!$B$1:$AS$566,MATCH(S$1,'Tillförd energi'!$B$1:$AQ$1,0),FALSE)</f>
        <v>0</v>
      </c>
      <c r="T104">
        <f>VLOOKUP($B104,'Tillförd energi'!$B$1:$AS$566,MATCH(T$1,'Tillförd energi'!$B$1:$AQ$1,0),FALSE)</f>
        <v>0</v>
      </c>
      <c r="U104">
        <f>VLOOKUP($B104,'Tillförd energi'!$B$1:$AS$566,MATCH(U$1,'Tillförd energi'!$B$1:$AQ$1,0),FALSE)</f>
        <v>0</v>
      </c>
      <c r="V104">
        <f>VLOOKUP($B104,'Tillförd energi'!$B$1:$AS$566,MATCH(V$1,'Tillförd energi'!$B$1:$AQ$1,0),FALSE)</f>
        <v>0</v>
      </c>
      <c r="W104">
        <f>VLOOKUP($B104,'Tillförd energi'!$B$1:$AS$566,MATCH(W$1,'Tillförd energi'!$B$1:$AQ$1,0),FALSE)</f>
        <v>0</v>
      </c>
      <c r="X104">
        <f>VLOOKUP($B104,'Tillförd energi'!$B$1:$AS$566,MATCH(X$1,'Tillförd energi'!$B$1:$AQ$1,0),FALSE)</f>
        <v>0</v>
      </c>
      <c r="Y104">
        <f>VLOOKUP($B104,'Tillförd energi'!$B$1:$AS$566,MATCH(Y$1,'Tillförd energi'!$B$1:$AQ$1,0),FALSE)</f>
        <v>0</v>
      </c>
      <c r="Z104">
        <f>VLOOKUP($B104,'Tillförd energi'!$B$1:$AS$566,MATCH(Z$1,'Tillförd energi'!$B$1:$AQ$1,0),FALSE)</f>
        <v>0</v>
      </c>
      <c r="AA104">
        <f>VLOOKUP($B104,'Tillförd energi'!$B$1:$AS$566,MATCH(AA$1,'Tillförd energi'!$B$1:$AQ$1,0),FALSE)</f>
        <v>0</v>
      </c>
      <c r="AB104">
        <f>VLOOKUP($B104,'Tillförd energi'!$B$1:$AS$566,MATCH(AB$1,'Tillförd energi'!$B$1:$AQ$1,0),FALSE)</f>
        <v>0</v>
      </c>
      <c r="AC104">
        <f>VLOOKUP($B104,'Tillförd energi'!$B$1:$AS$566,MATCH(AC$1,'Tillförd energi'!$B$1:$AQ$1,0),FALSE)</f>
        <v>0</v>
      </c>
      <c r="AD104">
        <f>VLOOKUP($B104,'Tillförd energi'!$B$1:$AS$566,MATCH(AD$1,'Tillförd energi'!$B$1:$AQ$1,0),FALSE)</f>
        <v>0</v>
      </c>
      <c r="AE104">
        <f>VLOOKUP($B104,'Tillförd energi'!$B$1:$AS$566,MATCH(AE$1,'Tillförd energi'!$B$1:$AQ$1,0),FALSE)</f>
        <v>0</v>
      </c>
      <c r="AF104">
        <f>VLOOKUP($B104,'Tillförd energi'!$B$1:$AS$566,MATCH(AF$1,'Tillförd energi'!$B$1:$AQ$1,0),FALSE)</f>
        <v>0</v>
      </c>
      <c r="AG104">
        <f>IFERROR(VLOOKUP(B104,Miljö!$B$1:$S$476,9,FALSE)/1,0)</f>
        <v>0</v>
      </c>
      <c r="AI104">
        <f t="shared" si="10"/>
        <v>0</v>
      </c>
      <c r="AJ104">
        <f t="shared" si="11"/>
        <v>0</v>
      </c>
      <c r="AK104" t="str">
        <f>IF(ISERROR(1/VLOOKUP($B104,Leveranser!$B$1:$S$500,MATCH("såld värme (gwh)",Leveranser!$B$1:$S$1,0),FALSE)),"",VLOOKUP($B104,Leveranser!$B$1:$S$500,MATCH("såld värme (gwh)",Leveranser!$B$1:$S$1,0),FALSE))</f>
        <v/>
      </c>
      <c r="AL104" s="22">
        <f>VLOOKUP($B104,Leveranser!$B$1:$Y$500,MATCH("Totalt såld fjärrvärme till andra fjärrvärmeföretag",Leveranser!$B$1:$AA$1,0),FALSE)</f>
        <v>0</v>
      </c>
      <c r="AM104" s="22">
        <f>IF(ISERROR(1/VLOOKUP($B104,Miljö!$B$1:$S$500,MATCH("Såld mängd produktionsspecifik fjärrvärme (GWh)",Miljö!$B$1:$R$1,0),FALSE)),0,VLOOKUP($B104,Miljö!$B$1:$S$500,MATCH("Såld mängd produktionsspecifik fjärrvärme (GWh)",Miljö!$B$1:$R$1,0),FALSE))</f>
        <v>0</v>
      </c>
      <c r="AN104" s="23" t="str">
        <f t="shared" si="12"/>
        <v/>
      </c>
      <c r="AP104" t="str">
        <f>VLOOKUP($B104,'Miljövärden urval för publ'!$B$1:$H$450,7,FALSE)</f>
        <v>Nej</v>
      </c>
      <c r="AQ104" t="str">
        <f>VLOOKUP($B104,'Miljövärden urval för publ'!$B$1:$H$450,6,FALSE)</f>
        <v>Nej</v>
      </c>
      <c r="AU104">
        <f t="shared" si="13"/>
        <v>0</v>
      </c>
      <c r="AV104">
        <f t="shared" si="14"/>
        <v>0</v>
      </c>
      <c r="AW104">
        <f t="shared" si="15"/>
        <v>0</v>
      </c>
      <c r="AX104">
        <f t="shared" si="16"/>
        <v>0</v>
      </c>
      <c r="AZ104">
        <f t="shared" si="17"/>
        <v>0</v>
      </c>
      <c r="BA104">
        <f t="shared" si="18"/>
        <v>0</v>
      </c>
      <c r="BC104">
        <f t="shared" si="19"/>
        <v>0</v>
      </c>
    </row>
    <row r="105" spans="1:55" ht="15" customHeight="1" x14ac:dyDescent="0.25">
      <c r="A105" t="s">
        <v>147</v>
      </c>
      <c r="B105" s="11" t="s">
        <v>991</v>
      </c>
      <c r="C105">
        <f>VLOOKUP($B105,'Tillförd energi'!$B$1:$AS$566,MATCH(C$1,'Tillförd energi'!$B$1:$AQ$1,0),FALSE)</f>
        <v>0</v>
      </c>
      <c r="D105">
        <f>VLOOKUP($B105,'Tillförd energi'!$B$1:$AS$566,MATCH(D$1,'Tillförd energi'!$B$1:$AQ$1,0),FALSE)</f>
        <v>0</v>
      </c>
      <c r="E105">
        <f>VLOOKUP($B105,'Tillförd energi'!$B$1:$AS$566,MATCH(E$1,'Tillförd energi'!$B$1:$AQ$1,0),FALSE)</f>
        <v>0</v>
      </c>
      <c r="F105">
        <f>VLOOKUP($B105,'Tillförd energi'!$B$1:$AS$566,MATCH(F$1,'Tillförd energi'!$B$1:$AQ$1,0),FALSE)</f>
        <v>0</v>
      </c>
      <c r="G105">
        <f>VLOOKUP($B105,'Tillförd energi'!$B$1:$AS$566,MATCH(G$1,'Tillförd energi'!$B$1:$AQ$1,0),FALSE)</f>
        <v>0</v>
      </c>
      <c r="H105">
        <f>VLOOKUP($B105,'Tillförd energi'!$B$1:$AS$566,MATCH(H$1,'Tillförd energi'!$B$1:$AQ$1,0),FALSE)</f>
        <v>0</v>
      </c>
      <c r="I105">
        <f>VLOOKUP($B105,'Tillförd energi'!$B$1:$AS$566,MATCH(I$1,'Tillförd energi'!$B$1:$AQ$1,0),FALSE)</f>
        <v>0</v>
      </c>
      <c r="J105">
        <f>VLOOKUP($B105,'Tillförd energi'!$B$1:$AS$566,MATCH(J$1,'Tillförd energi'!$B$1:$AQ$1,0),FALSE)</f>
        <v>0</v>
      </c>
      <c r="K105">
        <v>0</v>
      </c>
      <c r="L105">
        <f>VLOOKUP($B105,'Tillförd energi'!$B$1:$AS$566,MATCH(L$1,'Tillförd energi'!$B$1:$AQ$1,0),FALSE)</f>
        <v>0</v>
      </c>
      <c r="M105">
        <f>VLOOKUP($B105,'Tillförd energi'!$B$1:$AS$566,MATCH(M$1,'Tillförd energi'!$B$1:$AQ$1,0),FALSE)</f>
        <v>0</v>
      </c>
      <c r="N105">
        <f>VLOOKUP($B105,'Tillförd energi'!$B$1:$AS$566,MATCH(N$1,'Tillförd energi'!$B$1:$AQ$1,0),FALSE)</f>
        <v>0</v>
      </c>
      <c r="O105">
        <f>VLOOKUP($B105,'Tillförd energi'!$B$1:$AS$566,MATCH(O$1,'Tillförd energi'!$B$1:$AQ$1,0),FALSE)</f>
        <v>0</v>
      </c>
      <c r="P105">
        <f>VLOOKUP($B105,'Tillförd energi'!$B$1:$AS$566,MATCH(P$1,'Tillförd energi'!$B$1:$AQ$1,0),FALSE)</f>
        <v>0</v>
      </c>
      <c r="Q105">
        <f>VLOOKUP($B105,'Tillförd energi'!$B$1:$AS$566,MATCH(Q$1,'Tillförd energi'!$B$1:$AQ$1,0),FALSE)</f>
        <v>0</v>
      </c>
      <c r="R105">
        <f>VLOOKUP($B105,'Tillförd energi'!$B$1:$AS$566,MATCH(R$1,'Tillförd energi'!$B$1:$AQ$1,0),FALSE)</f>
        <v>0</v>
      </c>
      <c r="S105">
        <f>VLOOKUP($B105,'Tillförd energi'!$B$1:$AS$566,MATCH(S$1,'Tillförd energi'!$B$1:$AQ$1,0),FALSE)</f>
        <v>0</v>
      </c>
      <c r="T105">
        <f>VLOOKUP($B105,'Tillförd energi'!$B$1:$AS$566,MATCH(T$1,'Tillförd energi'!$B$1:$AQ$1,0),FALSE)</f>
        <v>0</v>
      </c>
      <c r="U105">
        <f>VLOOKUP($B105,'Tillförd energi'!$B$1:$AS$566,MATCH(U$1,'Tillförd energi'!$B$1:$AQ$1,0),FALSE)</f>
        <v>0</v>
      </c>
      <c r="V105">
        <f>VLOOKUP($B105,'Tillförd energi'!$B$1:$AS$566,MATCH(V$1,'Tillförd energi'!$B$1:$AQ$1,0),FALSE)</f>
        <v>0</v>
      </c>
      <c r="W105">
        <f>VLOOKUP($B105,'Tillförd energi'!$B$1:$AS$566,MATCH(W$1,'Tillförd energi'!$B$1:$AQ$1,0),FALSE)</f>
        <v>0</v>
      </c>
      <c r="X105">
        <f>VLOOKUP($B105,'Tillförd energi'!$B$1:$AS$566,MATCH(X$1,'Tillförd energi'!$B$1:$AQ$1,0),FALSE)</f>
        <v>0</v>
      </c>
      <c r="Y105">
        <f>VLOOKUP($B105,'Tillförd energi'!$B$1:$AS$566,MATCH(Y$1,'Tillförd energi'!$B$1:$AQ$1,0),FALSE)</f>
        <v>0</v>
      </c>
      <c r="Z105">
        <f>VLOOKUP($B105,'Tillförd energi'!$B$1:$AS$566,MATCH(Z$1,'Tillförd energi'!$B$1:$AQ$1,0),FALSE)</f>
        <v>0</v>
      </c>
      <c r="AA105">
        <f>VLOOKUP($B105,'Tillförd energi'!$B$1:$AS$566,MATCH(AA$1,'Tillförd energi'!$B$1:$AQ$1,0),FALSE)</f>
        <v>0</v>
      </c>
      <c r="AB105">
        <f>VLOOKUP($B105,'Tillförd energi'!$B$1:$AS$566,MATCH(AB$1,'Tillförd energi'!$B$1:$AQ$1,0),FALSE)</f>
        <v>0</v>
      </c>
      <c r="AC105">
        <f>VLOOKUP($B105,'Tillförd energi'!$B$1:$AS$566,MATCH(AC$1,'Tillförd energi'!$B$1:$AQ$1,0),FALSE)</f>
        <v>0</v>
      </c>
      <c r="AD105">
        <f>VLOOKUP($B105,'Tillförd energi'!$B$1:$AS$566,MATCH(AD$1,'Tillförd energi'!$B$1:$AQ$1,0),FALSE)</f>
        <v>0</v>
      </c>
      <c r="AE105">
        <f>VLOOKUP($B105,'Tillförd energi'!$B$1:$AS$566,MATCH(AE$1,'Tillförd energi'!$B$1:$AQ$1,0),FALSE)</f>
        <v>0</v>
      </c>
      <c r="AF105">
        <f>VLOOKUP($B105,'Tillförd energi'!$B$1:$AS$566,MATCH(AF$1,'Tillförd energi'!$B$1:$AQ$1,0),FALSE)</f>
        <v>0</v>
      </c>
      <c r="AG105">
        <f>IFERROR(VLOOKUP(B105,Miljö!$B$1:$S$476,9,FALSE)/1,0)</f>
        <v>0</v>
      </c>
      <c r="AI105">
        <f t="shared" si="10"/>
        <v>0</v>
      </c>
      <c r="AJ105">
        <f t="shared" si="11"/>
        <v>0</v>
      </c>
      <c r="AK105" t="str">
        <f>IF(ISERROR(1/VLOOKUP($B105,Leveranser!$B$1:$S$500,MATCH("såld värme (gwh)",Leveranser!$B$1:$S$1,0),FALSE)),"",VLOOKUP($B105,Leveranser!$B$1:$S$500,MATCH("såld värme (gwh)",Leveranser!$B$1:$S$1,0),FALSE))</f>
        <v/>
      </c>
      <c r="AL105" s="22">
        <f>VLOOKUP($B105,Leveranser!$B$1:$Y$500,MATCH("Totalt såld fjärrvärme till andra fjärrvärmeföretag",Leveranser!$B$1:$AA$1,0),FALSE)</f>
        <v>0</v>
      </c>
      <c r="AM105" s="22">
        <f>IF(ISERROR(1/VLOOKUP($B105,Miljö!$B$1:$S$500,MATCH("Såld mängd produktionsspecifik fjärrvärme (GWh)",Miljö!$B$1:$R$1,0),FALSE)),0,VLOOKUP($B105,Miljö!$B$1:$S$500,MATCH("Såld mängd produktionsspecifik fjärrvärme (GWh)",Miljö!$B$1:$R$1,0),FALSE))</f>
        <v>0</v>
      </c>
      <c r="AN105" s="23" t="str">
        <f t="shared" si="12"/>
        <v/>
      </c>
      <c r="AP105" t="str">
        <f>VLOOKUP($B105,'Miljövärden urval för publ'!$B$1:$H$450,7,FALSE)</f>
        <v>Nej</v>
      </c>
      <c r="AQ105" t="str">
        <f>VLOOKUP($B105,'Miljövärden urval för publ'!$B$1:$H$450,6,FALSE)</f>
        <v>Nej</v>
      </c>
      <c r="AU105">
        <f t="shared" si="13"/>
        <v>0</v>
      </c>
      <c r="AV105">
        <f t="shared" si="14"/>
        <v>0</v>
      </c>
      <c r="AW105">
        <f t="shared" si="15"/>
        <v>0</v>
      </c>
      <c r="AX105">
        <f t="shared" si="16"/>
        <v>0</v>
      </c>
      <c r="AZ105">
        <f t="shared" si="17"/>
        <v>0</v>
      </c>
      <c r="BA105">
        <f t="shared" si="18"/>
        <v>0</v>
      </c>
      <c r="BC105">
        <f t="shared" si="19"/>
        <v>0</v>
      </c>
    </row>
    <row r="106" spans="1:55" ht="15" customHeight="1" x14ac:dyDescent="0.25">
      <c r="A106" t="s">
        <v>147</v>
      </c>
      <c r="B106" t="s">
        <v>151</v>
      </c>
      <c r="C106">
        <f>VLOOKUP($B106,'Tillförd energi'!$B$1:$AS$566,MATCH(C$1,'Tillförd energi'!$B$1:$AQ$1,0),FALSE)</f>
        <v>0</v>
      </c>
      <c r="D106">
        <f>VLOOKUP($B106,'Tillförd energi'!$B$1:$AS$566,MATCH(D$1,'Tillförd energi'!$B$1:$AQ$1,0),FALSE)</f>
        <v>0</v>
      </c>
      <c r="E106">
        <f>VLOOKUP($B106,'Tillförd energi'!$B$1:$AS$566,MATCH(E$1,'Tillförd energi'!$B$1:$AQ$1,0),FALSE)</f>
        <v>0</v>
      </c>
      <c r="F106">
        <f>VLOOKUP($B106,'Tillförd energi'!$B$1:$AS$566,MATCH(F$1,'Tillförd energi'!$B$1:$AQ$1,0),FALSE)</f>
        <v>0</v>
      </c>
      <c r="G106">
        <f>VLOOKUP($B106,'Tillförd energi'!$B$1:$AS$566,MATCH(G$1,'Tillförd energi'!$B$1:$AQ$1,0),FALSE)</f>
        <v>0</v>
      </c>
      <c r="H106">
        <f>VLOOKUP($B106,'Tillförd energi'!$B$1:$AS$566,MATCH(H$1,'Tillförd energi'!$B$1:$AQ$1,0),FALSE)</f>
        <v>0</v>
      </c>
      <c r="I106">
        <f>VLOOKUP($B106,'Tillförd energi'!$B$1:$AS$566,MATCH(I$1,'Tillförd energi'!$B$1:$AQ$1,0),FALSE)</f>
        <v>0</v>
      </c>
      <c r="J106">
        <f>VLOOKUP($B106,'Tillförd energi'!$B$1:$AS$566,MATCH(J$1,'Tillförd energi'!$B$1:$AQ$1,0),FALSE)</f>
        <v>0</v>
      </c>
      <c r="K106">
        <v>0</v>
      </c>
      <c r="L106">
        <f>VLOOKUP($B106,'Tillförd energi'!$B$1:$AS$566,MATCH(L$1,'Tillförd energi'!$B$1:$AQ$1,0),FALSE)</f>
        <v>0</v>
      </c>
      <c r="M106">
        <f>VLOOKUP($B106,'Tillförd energi'!$B$1:$AS$566,MATCH(M$1,'Tillförd energi'!$B$1:$AQ$1,0),FALSE)</f>
        <v>0</v>
      </c>
      <c r="N106">
        <f>VLOOKUP($B106,'Tillförd energi'!$B$1:$AS$566,MATCH(N$1,'Tillförd energi'!$B$1:$AQ$1,0),FALSE)</f>
        <v>0</v>
      </c>
      <c r="O106">
        <f>VLOOKUP($B106,'Tillförd energi'!$B$1:$AS$566,MATCH(O$1,'Tillförd energi'!$B$1:$AQ$1,0),FALSE)</f>
        <v>0</v>
      </c>
      <c r="P106">
        <f>VLOOKUP($B106,'Tillförd energi'!$B$1:$AS$566,MATCH(P$1,'Tillförd energi'!$B$1:$AQ$1,0),FALSE)</f>
        <v>0</v>
      </c>
      <c r="Q106">
        <f>VLOOKUP($B106,'Tillförd energi'!$B$1:$AS$566,MATCH(Q$1,'Tillförd energi'!$B$1:$AQ$1,0),FALSE)</f>
        <v>0</v>
      </c>
      <c r="R106">
        <f>VLOOKUP($B106,'Tillförd energi'!$B$1:$AS$566,MATCH(R$1,'Tillförd energi'!$B$1:$AQ$1,0),FALSE)</f>
        <v>0</v>
      </c>
      <c r="S106">
        <f>VLOOKUP($B106,'Tillförd energi'!$B$1:$AS$566,MATCH(S$1,'Tillförd energi'!$B$1:$AQ$1,0),FALSE)</f>
        <v>0</v>
      </c>
      <c r="T106">
        <f>VLOOKUP($B106,'Tillförd energi'!$B$1:$AS$566,MATCH(T$1,'Tillförd energi'!$B$1:$AQ$1,0),FALSE)</f>
        <v>0</v>
      </c>
      <c r="U106">
        <f>VLOOKUP($B106,'Tillförd energi'!$B$1:$AS$566,MATCH(U$1,'Tillförd energi'!$B$1:$AQ$1,0),FALSE)</f>
        <v>0</v>
      </c>
      <c r="V106">
        <f>VLOOKUP($B106,'Tillförd energi'!$B$1:$AS$566,MATCH(V$1,'Tillförd energi'!$B$1:$AQ$1,0),FALSE)</f>
        <v>0</v>
      </c>
      <c r="W106">
        <f>VLOOKUP($B106,'Tillförd energi'!$B$1:$AS$566,MATCH(W$1,'Tillförd energi'!$B$1:$AQ$1,0),FALSE)</f>
        <v>0</v>
      </c>
      <c r="X106">
        <f>VLOOKUP($B106,'Tillförd energi'!$B$1:$AS$566,MATCH(X$1,'Tillförd energi'!$B$1:$AQ$1,0),FALSE)</f>
        <v>0</v>
      </c>
      <c r="Y106">
        <f>VLOOKUP($B106,'Tillförd energi'!$B$1:$AS$566,MATCH(Y$1,'Tillförd energi'!$B$1:$AQ$1,0),FALSE)</f>
        <v>0</v>
      </c>
      <c r="Z106">
        <f>VLOOKUP($B106,'Tillförd energi'!$B$1:$AS$566,MATCH(Z$1,'Tillförd energi'!$B$1:$AQ$1,0),FALSE)</f>
        <v>0</v>
      </c>
      <c r="AA106">
        <f>VLOOKUP($B106,'Tillförd energi'!$B$1:$AS$566,MATCH(AA$1,'Tillförd energi'!$B$1:$AQ$1,0),FALSE)</f>
        <v>0</v>
      </c>
      <c r="AB106">
        <f>VLOOKUP($B106,'Tillförd energi'!$B$1:$AS$566,MATCH(AB$1,'Tillförd energi'!$B$1:$AQ$1,0),FALSE)</f>
        <v>0</v>
      </c>
      <c r="AC106">
        <f>VLOOKUP($B106,'Tillförd energi'!$B$1:$AS$566,MATCH(AC$1,'Tillförd energi'!$B$1:$AQ$1,0),FALSE)</f>
        <v>0</v>
      </c>
      <c r="AD106">
        <f>VLOOKUP($B106,'Tillförd energi'!$B$1:$AS$566,MATCH(AD$1,'Tillförd energi'!$B$1:$AQ$1,0),FALSE)</f>
        <v>0</v>
      </c>
      <c r="AE106">
        <f>VLOOKUP($B106,'Tillförd energi'!$B$1:$AS$566,MATCH(AE$1,'Tillförd energi'!$B$1:$AQ$1,0),FALSE)</f>
        <v>0</v>
      </c>
      <c r="AF106">
        <f>VLOOKUP($B106,'Tillförd energi'!$B$1:$AS$566,MATCH(AF$1,'Tillförd energi'!$B$1:$AQ$1,0),FALSE)</f>
        <v>0</v>
      </c>
      <c r="AG106">
        <f>IFERROR(VLOOKUP(B106,Miljö!$B$1:$S$476,9,FALSE)/1,0)</f>
        <v>0</v>
      </c>
      <c r="AI106">
        <f t="shared" si="10"/>
        <v>0</v>
      </c>
      <c r="AJ106">
        <f t="shared" si="11"/>
        <v>0</v>
      </c>
      <c r="AK106" t="str">
        <f>IF(ISERROR(1/VLOOKUP($B106,Leveranser!$B$1:$S$500,MATCH("såld värme (gwh)",Leveranser!$B$1:$S$1,0),FALSE)),"",VLOOKUP($B106,Leveranser!$B$1:$S$500,MATCH("såld värme (gwh)",Leveranser!$B$1:$S$1,0),FALSE))</f>
        <v/>
      </c>
      <c r="AL106" s="22">
        <f>VLOOKUP($B106,Leveranser!$B$1:$Y$500,MATCH("Totalt såld fjärrvärme till andra fjärrvärmeföretag",Leveranser!$B$1:$AA$1,0),FALSE)</f>
        <v>0</v>
      </c>
      <c r="AM106" s="22">
        <f>IF(ISERROR(1/VLOOKUP($B106,Miljö!$B$1:$S$500,MATCH("Såld mängd produktionsspecifik fjärrvärme (GWh)",Miljö!$B$1:$R$1,0),FALSE)),0,VLOOKUP($B106,Miljö!$B$1:$S$500,MATCH("Såld mängd produktionsspecifik fjärrvärme (GWh)",Miljö!$B$1:$R$1,0),FALSE))</f>
        <v>0</v>
      </c>
      <c r="AN106" s="23" t="str">
        <f t="shared" si="12"/>
        <v/>
      </c>
      <c r="AP106" t="str">
        <f>VLOOKUP($B106,'Miljövärden urval för publ'!$B$1:$H$450,7,FALSE)</f>
        <v>Nej</v>
      </c>
      <c r="AQ106" t="str">
        <f>VLOOKUP($B106,'Miljövärden urval för publ'!$B$1:$H$450,6,FALSE)</f>
        <v>Nej</v>
      </c>
      <c r="AU106">
        <f t="shared" si="13"/>
        <v>0</v>
      </c>
      <c r="AV106">
        <f t="shared" si="14"/>
        <v>0</v>
      </c>
      <c r="AW106">
        <f t="shared" si="15"/>
        <v>0</v>
      </c>
      <c r="AX106">
        <f t="shared" si="16"/>
        <v>0</v>
      </c>
      <c r="AZ106">
        <f t="shared" si="17"/>
        <v>0</v>
      </c>
      <c r="BA106">
        <f t="shared" si="18"/>
        <v>0</v>
      </c>
      <c r="BC106">
        <f t="shared" si="19"/>
        <v>0</v>
      </c>
    </row>
    <row r="107" spans="1:55" ht="15" customHeight="1" x14ac:dyDescent="0.25">
      <c r="A107" t="s">
        <v>147</v>
      </c>
      <c r="B107" t="s">
        <v>152</v>
      </c>
      <c r="C107">
        <f>VLOOKUP($B107,'Tillförd energi'!$B$1:$AS$566,MATCH(C$1,'Tillförd energi'!$B$1:$AQ$1,0),FALSE)</f>
        <v>0</v>
      </c>
      <c r="D107">
        <f>VLOOKUP($B107,'Tillförd energi'!$B$1:$AS$566,MATCH(D$1,'Tillförd energi'!$B$1:$AQ$1,0),FALSE)</f>
        <v>0</v>
      </c>
      <c r="E107">
        <f>VLOOKUP($B107,'Tillförd energi'!$B$1:$AS$566,MATCH(E$1,'Tillförd energi'!$B$1:$AQ$1,0),FALSE)</f>
        <v>0</v>
      </c>
      <c r="F107">
        <f>VLOOKUP($B107,'Tillförd energi'!$B$1:$AS$566,MATCH(F$1,'Tillförd energi'!$B$1:$AQ$1,0),FALSE)</f>
        <v>0</v>
      </c>
      <c r="G107">
        <f>VLOOKUP($B107,'Tillförd energi'!$B$1:$AS$566,MATCH(G$1,'Tillförd energi'!$B$1:$AQ$1,0),FALSE)</f>
        <v>0</v>
      </c>
      <c r="H107">
        <f>VLOOKUP($B107,'Tillförd energi'!$B$1:$AS$566,MATCH(H$1,'Tillförd energi'!$B$1:$AQ$1,0),FALSE)</f>
        <v>0</v>
      </c>
      <c r="I107">
        <f>VLOOKUP($B107,'Tillförd energi'!$B$1:$AS$566,MATCH(I$1,'Tillförd energi'!$B$1:$AQ$1,0),FALSE)</f>
        <v>0</v>
      </c>
      <c r="J107">
        <f>VLOOKUP($B107,'Tillförd energi'!$B$1:$AS$566,MATCH(J$1,'Tillförd energi'!$B$1:$AQ$1,0),FALSE)</f>
        <v>0</v>
      </c>
      <c r="K107">
        <v>0</v>
      </c>
      <c r="L107">
        <f>VLOOKUP($B107,'Tillförd energi'!$B$1:$AS$566,MATCH(L$1,'Tillförd energi'!$B$1:$AQ$1,0),FALSE)</f>
        <v>0</v>
      </c>
      <c r="M107">
        <f>VLOOKUP($B107,'Tillförd energi'!$B$1:$AS$566,MATCH(M$1,'Tillförd energi'!$B$1:$AQ$1,0),FALSE)</f>
        <v>0</v>
      </c>
      <c r="N107">
        <f>VLOOKUP($B107,'Tillförd energi'!$B$1:$AS$566,MATCH(N$1,'Tillförd energi'!$B$1:$AQ$1,0),FALSE)</f>
        <v>0</v>
      </c>
      <c r="O107">
        <f>VLOOKUP($B107,'Tillförd energi'!$B$1:$AS$566,MATCH(O$1,'Tillförd energi'!$B$1:$AQ$1,0),FALSE)</f>
        <v>0</v>
      </c>
      <c r="P107">
        <f>VLOOKUP($B107,'Tillförd energi'!$B$1:$AS$566,MATCH(P$1,'Tillförd energi'!$B$1:$AQ$1,0),FALSE)</f>
        <v>0</v>
      </c>
      <c r="Q107">
        <f>VLOOKUP($B107,'Tillförd energi'!$B$1:$AS$566,MATCH(Q$1,'Tillförd energi'!$B$1:$AQ$1,0),FALSE)</f>
        <v>0</v>
      </c>
      <c r="R107">
        <f>VLOOKUP($B107,'Tillförd energi'!$B$1:$AS$566,MATCH(R$1,'Tillförd energi'!$B$1:$AQ$1,0),FALSE)</f>
        <v>0</v>
      </c>
      <c r="S107">
        <f>VLOOKUP($B107,'Tillförd energi'!$B$1:$AS$566,MATCH(S$1,'Tillförd energi'!$B$1:$AQ$1,0),FALSE)</f>
        <v>0</v>
      </c>
      <c r="T107">
        <f>VLOOKUP($B107,'Tillförd energi'!$B$1:$AS$566,MATCH(T$1,'Tillförd energi'!$B$1:$AQ$1,0),FALSE)</f>
        <v>0</v>
      </c>
      <c r="U107">
        <f>VLOOKUP($B107,'Tillförd energi'!$B$1:$AS$566,MATCH(U$1,'Tillförd energi'!$B$1:$AQ$1,0),FALSE)</f>
        <v>0</v>
      </c>
      <c r="V107">
        <f>VLOOKUP($B107,'Tillförd energi'!$B$1:$AS$566,MATCH(V$1,'Tillförd energi'!$B$1:$AQ$1,0),FALSE)</f>
        <v>0</v>
      </c>
      <c r="W107">
        <f>VLOOKUP($B107,'Tillförd energi'!$B$1:$AS$566,MATCH(W$1,'Tillförd energi'!$B$1:$AQ$1,0),FALSE)</f>
        <v>0</v>
      </c>
      <c r="X107">
        <f>VLOOKUP($B107,'Tillförd energi'!$B$1:$AS$566,MATCH(X$1,'Tillförd energi'!$B$1:$AQ$1,0),FALSE)</f>
        <v>0</v>
      </c>
      <c r="Y107">
        <f>VLOOKUP($B107,'Tillförd energi'!$B$1:$AS$566,MATCH(Y$1,'Tillförd energi'!$B$1:$AQ$1,0),FALSE)</f>
        <v>0</v>
      </c>
      <c r="Z107">
        <f>VLOOKUP($B107,'Tillförd energi'!$B$1:$AS$566,MATCH(Z$1,'Tillförd energi'!$B$1:$AQ$1,0),FALSE)</f>
        <v>0</v>
      </c>
      <c r="AA107">
        <f>VLOOKUP($B107,'Tillförd energi'!$B$1:$AS$566,MATCH(AA$1,'Tillförd energi'!$B$1:$AQ$1,0),FALSE)</f>
        <v>0</v>
      </c>
      <c r="AB107">
        <f>VLOOKUP($B107,'Tillförd energi'!$B$1:$AS$566,MATCH(AB$1,'Tillförd energi'!$B$1:$AQ$1,0),FALSE)</f>
        <v>0</v>
      </c>
      <c r="AC107">
        <f>VLOOKUP($B107,'Tillförd energi'!$B$1:$AS$566,MATCH(AC$1,'Tillförd energi'!$B$1:$AQ$1,0),FALSE)</f>
        <v>0</v>
      </c>
      <c r="AD107">
        <f>VLOOKUP($B107,'Tillförd energi'!$B$1:$AS$566,MATCH(AD$1,'Tillförd energi'!$B$1:$AQ$1,0),FALSE)</f>
        <v>0</v>
      </c>
      <c r="AE107">
        <f>VLOOKUP($B107,'Tillförd energi'!$B$1:$AS$566,MATCH(AE$1,'Tillförd energi'!$B$1:$AQ$1,0),FALSE)</f>
        <v>0</v>
      </c>
      <c r="AF107">
        <f>VLOOKUP($B107,'Tillförd energi'!$B$1:$AS$566,MATCH(AF$1,'Tillförd energi'!$B$1:$AQ$1,0),FALSE)</f>
        <v>0</v>
      </c>
      <c r="AG107">
        <f>IFERROR(VLOOKUP(B107,Miljö!$B$1:$S$476,9,FALSE)/1,0)</f>
        <v>0</v>
      </c>
      <c r="AI107">
        <f t="shared" si="10"/>
        <v>0</v>
      </c>
      <c r="AJ107">
        <f t="shared" si="11"/>
        <v>0</v>
      </c>
      <c r="AK107" t="str">
        <f>IF(ISERROR(1/VLOOKUP($B107,Leveranser!$B$1:$S$500,MATCH("såld värme (gwh)",Leveranser!$B$1:$S$1,0),FALSE)),"",VLOOKUP($B107,Leveranser!$B$1:$S$500,MATCH("såld värme (gwh)",Leveranser!$B$1:$S$1,0),FALSE))</f>
        <v/>
      </c>
      <c r="AL107" s="22">
        <f>VLOOKUP($B107,Leveranser!$B$1:$Y$500,MATCH("Totalt såld fjärrvärme till andra fjärrvärmeföretag",Leveranser!$B$1:$AA$1,0),FALSE)</f>
        <v>0</v>
      </c>
      <c r="AM107" s="22">
        <f>IF(ISERROR(1/VLOOKUP($B107,Miljö!$B$1:$S$500,MATCH("Såld mängd produktionsspecifik fjärrvärme (GWh)",Miljö!$B$1:$R$1,0),FALSE)),0,VLOOKUP($B107,Miljö!$B$1:$S$500,MATCH("Såld mängd produktionsspecifik fjärrvärme (GWh)",Miljö!$B$1:$R$1,0),FALSE))</f>
        <v>0</v>
      </c>
      <c r="AN107" s="23" t="str">
        <f t="shared" si="12"/>
        <v/>
      </c>
      <c r="AP107" t="str">
        <f>VLOOKUP($B107,'Miljövärden urval för publ'!$B$1:$H$450,7,FALSE)</f>
        <v>Nej</v>
      </c>
      <c r="AQ107" t="str">
        <f>VLOOKUP($B107,'Miljövärden urval för publ'!$B$1:$H$450,6,FALSE)</f>
        <v>Nej</v>
      </c>
      <c r="AU107">
        <f t="shared" si="13"/>
        <v>0</v>
      </c>
      <c r="AV107">
        <f t="shared" si="14"/>
        <v>0</v>
      </c>
      <c r="AW107">
        <f t="shared" si="15"/>
        <v>0</v>
      </c>
      <c r="AX107">
        <f t="shared" si="16"/>
        <v>0</v>
      </c>
      <c r="AZ107">
        <f t="shared" si="17"/>
        <v>0</v>
      </c>
      <c r="BA107">
        <f t="shared" si="18"/>
        <v>0</v>
      </c>
      <c r="BC107">
        <f t="shared" si="19"/>
        <v>0</v>
      </c>
    </row>
    <row r="108" spans="1:55" ht="15" customHeight="1" x14ac:dyDescent="0.25">
      <c r="A108" t="s">
        <v>147</v>
      </c>
      <c r="B108" t="s">
        <v>153</v>
      </c>
      <c r="C108">
        <f>VLOOKUP($B108,'Tillförd energi'!$B$1:$AS$566,MATCH(C$1,'Tillförd energi'!$B$1:$AQ$1,0),FALSE)</f>
        <v>0</v>
      </c>
      <c r="D108">
        <f>VLOOKUP($B108,'Tillförd energi'!$B$1:$AS$566,MATCH(D$1,'Tillförd energi'!$B$1:$AQ$1,0),FALSE)</f>
        <v>0</v>
      </c>
      <c r="E108">
        <f>VLOOKUP($B108,'Tillförd energi'!$B$1:$AS$566,MATCH(E$1,'Tillförd energi'!$B$1:$AQ$1,0),FALSE)</f>
        <v>0</v>
      </c>
      <c r="F108">
        <f>VLOOKUP($B108,'Tillförd energi'!$B$1:$AS$566,MATCH(F$1,'Tillförd energi'!$B$1:$AQ$1,0),FALSE)</f>
        <v>0</v>
      </c>
      <c r="G108">
        <f>VLOOKUP($B108,'Tillförd energi'!$B$1:$AS$566,MATCH(G$1,'Tillförd energi'!$B$1:$AQ$1,0),FALSE)</f>
        <v>0</v>
      </c>
      <c r="H108">
        <f>VLOOKUP($B108,'Tillförd energi'!$B$1:$AS$566,MATCH(H$1,'Tillförd energi'!$B$1:$AQ$1,0),FALSE)</f>
        <v>0</v>
      </c>
      <c r="I108">
        <f>VLOOKUP($B108,'Tillförd energi'!$B$1:$AS$566,MATCH(I$1,'Tillförd energi'!$B$1:$AQ$1,0),FALSE)</f>
        <v>0</v>
      </c>
      <c r="J108">
        <f>VLOOKUP($B108,'Tillförd energi'!$B$1:$AS$566,MATCH(J$1,'Tillförd energi'!$B$1:$AQ$1,0),FALSE)</f>
        <v>0</v>
      </c>
      <c r="K108">
        <v>0</v>
      </c>
      <c r="L108">
        <f>VLOOKUP($B108,'Tillförd energi'!$B$1:$AS$566,MATCH(L$1,'Tillförd energi'!$B$1:$AQ$1,0),FALSE)</f>
        <v>0</v>
      </c>
      <c r="M108">
        <f>VLOOKUP($B108,'Tillförd energi'!$B$1:$AS$566,MATCH(M$1,'Tillförd energi'!$B$1:$AQ$1,0),FALSE)</f>
        <v>0</v>
      </c>
      <c r="N108">
        <f>VLOOKUP($B108,'Tillförd energi'!$B$1:$AS$566,MATCH(N$1,'Tillförd energi'!$B$1:$AQ$1,0),FALSE)</f>
        <v>0</v>
      </c>
      <c r="O108">
        <f>VLOOKUP($B108,'Tillförd energi'!$B$1:$AS$566,MATCH(O$1,'Tillförd energi'!$B$1:$AQ$1,0),FALSE)</f>
        <v>0</v>
      </c>
      <c r="P108">
        <f>VLOOKUP($B108,'Tillförd energi'!$B$1:$AS$566,MATCH(P$1,'Tillförd energi'!$B$1:$AQ$1,0),FALSE)</f>
        <v>0</v>
      </c>
      <c r="Q108">
        <f>VLOOKUP($B108,'Tillförd energi'!$B$1:$AS$566,MATCH(Q$1,'Tillförd energi'!$B$1:$AQ$1,0),FALSE)</f>
        <v>0</v>
      </c>
      <c r="R108">
        <f>VLOOKUP($B108,'Tillförd energi'!$B$1:$AS$566,MATCH(R$1,'Tillförd energi'!$B$1:$AQ$1,0),FALSE)</f>
        <v>0</v>
      </c>
      <c r="S108">
        <f>VLOOKUP($B108,'Tillförd energi'!$B$1:$AS$566,MATCH(S$1,'Tillförd energi'!$B$1:$AQ$1,0),FALSE)</f>
        <v>0</v>
      </c>
      <c r="T108">
        <f>VLOOKUP($B108,'Tillförd energi'!$B$1:$AS$566,MATCH(T$1,'Tillförd energi'!$B$1:$AQ$1,0),FALSE)</f>
        <v>0</v>
      </c>
      <c r="U108">
        <f>VLOOKUP($B108,'Tillförd energi'!$B$1:$AS$566,MATCH(U$1,'Tillförd energi'!$B$1:$AQ$1,0),FALSE)</f>
        <v>0</v>
      </c>
      <c r="V108">
        <f>VLOOKUP($B108,'Tillförd energi'!$B$1:$AS$566,MATCH(V$1,'Tillförd energi'!$B$1:$AQ$1,0),FALSE)</f>
        <v>0</v>
      </c>
      <c r="W108">
        <f>VLOOKUP($B108,'Tillförd energi'!$B$1:$AS$566,MATCH(W$1,'Tillförd energi'!$B$1:$AQ$1,0),FALSE)</f>
        <v>0</v>
      </c>
      <c r="X108">
        <f>VLOOKUP($B108,'Tillförd energi'!$B$1:$AS$566,MATCH(X$1,'Tillförd energi'!$B$1:$AQ$1,0),FALSE)</f>
        <v>0</v>
      </c>
      <c r="Y108">
        <f>VLOOKUP($B108,'Tillförd energi'!$B$1:$AS$566,MATCH(Y$1,'Tillförd energi'!$B$1:$AQ$1,0),FALSE)</f>
        <v>0</v>
      </c>
      <c r="Z108">
        <f>VLOOKUP($B108,'Tillförd energi'!$B$1:$AS$566,MATCH(Z$1,'Tillförd energi'!$B$1:$AQ$1,0),FALSE)</f>
        <v>0</v>
      </c>
      <c r="AA108">
        <f>VLOOKUP($B108,'Tillförd energi'!$B$1:$AS$566,MATCH(AA$1,'Tillförd energi'!$B$1:$AQ$1,0),FALSE)</f>
        <v>0</v>
      </c>
      <c r="AB108">
        <f>VLOOKUP($B108,'Tillförd energi'!$B$1:$AS$566,MATCH(AB$1,'Tillförd energi'!$B$1:$AQ$1,0),FALSE)</f>
        <v>0</v>
      </c>
      <c r="AC108">
        <f>VLOOKUP($B108,'Tillförd energi'!$B$1:$AS$566,MATCH(AC$1,'Tillförd energi'!$B$1:$AQ$1,0),FALSE)</f>
        <v>0</v>
      </c>
      <c r="AD108">
        <f>VLOOKUP($B108,'Tillförd energi'!$B$1:$AS$566,MATCH(AD$1,'Tillförd energi'!$B$1:$AQ$1,0),FALSE)</f>
        <v>0</v>
      </c>
      <c r="AE108">
        <f>VLOOKUP($B108,'Tillförd energi'!$B$1:$AS$566,MATCH(AE$1,'Tillförd energi'!$B$1:$AQ$1,0),FALSE)</f>
        <v>0</v>
      </c>
      <c r="AF108">
        <f>VLOOKUP($B108,'Tillförd energi'!$B$1:$AS$566,MATCH(AF$1,'Tillförd energi'!$B$1:$AQ$1,0),FALSE)</f>
        <v>0</v>
      </c>
      <c r="AG108">
        <f>IFERROR(VLOOKUP(B108,Miljö!$B$1:$S$476,9,FALSE)/1,0)</f>
        <v>0</v>
      </c>
      <c r="AI108">
        <f t="shared" si="10"/>
        <v>0</v>
      </c>
      <c r="AJ108">
        <f t="shared" si="11"/>
        <v>0</v>
      </c>
      <c r="AK108" t="str">
        <f>IF(ISERROR(1/VLOOKUP($B108,Leveranser!$B$1:$S$500,MATCH("såld värme (gwh)",Leveranser!$B$1:$S$1,0),FALSE)),"",VLOOKUP($B108,Leveranser!$B$1:$S$500,MATCH("såld värme (gwh)",Leveranser!$B$1:$S$1,0),FALSE))</f>
        <v/>
      </c>
      <c r="AL108" s="22">
        <f>VLOOKUP($B108,Leveranser!$B$1:$Y$500,MATCH("Totalt såld fjärrvärme till andra fjärrvärmeföretag",Leveranser!$B$1:$AA$1,0),FALSE)</f>
        <v>0</v>
      </c>
      <c r="AM108" s="22">
        <f>IF(ISERROR(1/VLOOKUP($B108,Miljö!$B$1:$S$500,MATCH("Såld mängd produktionsspecifik fjärrvärme (GWh)",Miljö!$B$1:$R$1,0),FALSE)),0,VLOOKUP($B108,Miljö!$B$1:$S$500,MATCH("Såld mängd produktionsspecifik fjärrvärme (GWh)",Miljö!$B$1:$R$1,0),FALSE))</f>
        <v>0</v>
      </c>
      <c r="AN108" s="23" t="str">
        <f t="shared" si="12"/>
        <v/>
      </c>
      <c r="AP108" t="str">
        <f>VLOOKUP($B108,'Miljövärden urval för publ'!$B$1:$H$450,7,FALSE)</f>
        <v>Nej</v>
      </c>
      <c r="AQ108" t="str">
        <f>VLOOKUP($B108,'Miljövärden urval för publ'!$B$1:$H$450,6,FALSE)</f>
        <v>Nej</v>
      </c>
      <c r="AU108">
        <f t="shared" si="13"/>
        <v>0</v>
      </c>
      <c r="AV108">
        <f t="shared" si="14"/>
        <v>0</v>
      </c>
      <c r="AW108">
        <f t="shared" si="15"/>
        <v>0</v>
      </c>
      <c r="AX108">
        <f t="shared" si="16"/>
        <v>0</v>
      </c>
      <c r="AZ108">
        <f t="shared" si="17"/>
        <v>0</v>
      </c>
      <c r="BA108">
        <f t="shared" si="18"/>
        <v>0</v>
      </c>
      <c r="BC108">
        <f t="shared" si="19"/>
        <v>0</v>
      </c>
    </row>
    <row r="109" spans="1:55" ht="15" customHeight="1" x14ac:dyDescent="0.25">
      <c r="A109" t="s">
        <v>147</v>
      </c>
      <c r="B109" t="s">
        <v>154</v>
      </c>
      <c r="C109">
        <f>VLOOKUP($B109,'Tillförd energi'!$B$1:$AS$566,MATCH(C$1,'Tillförd energi'!$B$1:$AQ$1,0),FALSE)</f>
        <v>0</v>
      </c>
      <c r="D109">
        <f>VLOOKUP($B109,'Tillförd energi'!$B$1:$AS$566,MATCH(D$1,'Tillförd energi'!$B$1:$AQ$1,0),FALSE)</f>
        <v>0</v>
      </c>
      <c r="E109">
        <f>VLOOKUP($B109,'Tillförd energi'!$B$1:$AS$566,MATCH(E$1,'Tillförd energi'!$B$1:$AQ$1,0),FALSE)</f>
        <v>0</v>
      </c>
      <c r="F109">
        <f>VLOOKUP($B109,'Tillförd energi'!$B$1:$AS$566,MATCH(F$1,'Tillförd energi'!$B$1:$AQ$1,0),FALSE)</f>
        <v>0</v>
      </c>
      <c r="G109">
        <f>VLOOKUP($B109,'Tillförd energi'!$B$1:$AS$566,MATCH(G$1,'Tillförd energi'!$B$1:$AQ$1,0),FALSE)</f>
        <v>0</v>
      </c>
      <c r="H109">
        <f>VLOOKUP($B109,'Tillförd energi'!$B$1:$AS$566,MATCH(H$1,'Tillförd energi'!$B$1:$AQ$1,0),FALSE)</f>
        <v>0</v>
      </c>
      <c r="I109">
        <f>VLOOKUP($B109,'Tillförd energi'!$B$1:$AS$566,MATCH(I$1,'Tillförd energi'!$B$1:$AQ$1,0),FALSE)</f>
        <v>0</v>
      </c>
      <c r="J109">
        <f>VLOOKUP($B109,'Tillförd energi'!$B$1:$AS$566,MATCH(J$1,'Tillförd energi'!$B$1:$AQ$1,0),FALSE)</f>
        <v>0</v>
      </c>
      <c r="K109">
        <v>0</v>
      </c>
      <c r="L109">
        <f>VLOOKUP($B109,'Tillförd energi'!$B$1:$AS$566,MATCH(L$1,'Tillförd energi'!$B$1:$AQ$1,0),FALSE)</f>
        <v>0</v>
      </c>
      <c r="M109">
        <f>VLOOKUP($B109,'Tillförd energi'!$B$1:$AS$566,MATCH(M$1,'Tillförd energi'!$B$1:$AQ$1,0),FALSE)</f>
        <v>0</v>
      </c>
      <c r="N109">
        <f>VLOOKUP($B109,'Tillförd energi'!$B$1:$AS$566,MATCH(N$1,'Tillförd energi'!$B$1:$AQ$1,0),FALSE)</f>
        <v>0</v>
      </c>
      <c r="O109">
        <f>VLOOKUP($B109,'Tillförd energi'!$B$1:$AS$566,MATCH(O$1,'Tillförd energi'!$B$1:$AQ$1,0),FALSE)</f>
        <v>0</v>
      </c>
      <c r="P109">
        <f>VLOOKUP($B109,'Tillförd energi'!$B$1:$AS$566,MATCH(P$1,'Tillförd energi'!$B$1:$AQ$1,0),FALSE)</f>
        <v>0</v>
      </c>
      <c r="Q109">
        <f>VLOOKUP($B109,'Tillförd energi'!$B$1:$AS$566,MATCH(Q$1,'Tillförd energi'!$B$1:$AQ$1,0),FALSE)</f>
        <v>0</v>
      </c>
      <c r="R109">
        <f>VLOOKUP($B109,'Tillförd energi'!$B$1:$AS$566,MATCH(R$1,'Tillförd energi'!$B$1:$AQ$1,0),FALSE)</f>
        <v>0</v>
      </c>
      <c r="S109">
        <f>VLOOKUP($B109,'Tillförd energi'!$B$1:$AS$566,MATCH(S$1,'Tillförd energi'!$B$1:$AQ$1,0),FALSE)</f>
        <v>0</v>
      </c>
      <c r="T109">
        <f>VLOOKUP($B109,'Tillförd energi'!$B$1:$AS$566,MATCH(T$1,'Tillförd energi'!$B$1:$AQ$1,0),FALSE)</f>
        <v>0</v>
      </c>
      <c r="U109">
        <f>VLOOKUP($B109,'Tillförd energi'!$B$1:$AS$566,MATCH(U$1,'Tillförd energi'!$B$1:$AQ$1,0),FALSE)</f>
        <v>0</v>
      </c>
      <c r="V109">
        <f>VLOOKUP($B109,'Tillförd energi'!$B$1:$AS$566,MATCH(V$1,'Tillförd energi'!$B$1:$AQ$1,0),FALSE)</f>
        <v>0</v>
      </c>
      <c r="W109">
        <f>VLOOKUP($B109,'Tillförd energi'!$B$1:$AS$566,MATCH(W$1,'Tillförd energi'!$B$1:$AQ$1,0),FALSE)</f>
        <v>0</v>
      </c>
      <c r="X109">
        <f>VLOOKUP($B109,'Tillförd energi'!$B$1:$AS$566,MATCH(X$1,'Tillförd energi'!$B$1:$AQ$1,0),FALSE)</f>
        <v>0</v>
      </c>
      <c r="Y109">
        <f>VLOOKUP($B109,'Tillförd energi'!$B$1:$AS$566,MATCH(Y$1,'Tillförd energi'!$B$1:$AQ$1,0),FALSE)</f>
        <v>0</v>
      </c>
      <c r="Z109">
        <f>VLOOKUP($B109,'Tillförd energi'!$B$1:$AS$566,MATCH(Z$1,'Tillförd energi'!$B$1:$AQ$1,0),FALSE)</f>
        <v>0</v>
      </c>
      <c r="AA109">
        <f>VLOOKUP($B109,'Tillförd energi'!$B$1:$AS$566,MATCH(AA$1,'Tillförd energi'!$B$1:$AQ$1,0),FALSE)</f>
        <v>0</v>
      </c>
      <c r="AB109">
        <f>VLOOKUP($B109,'Tillförd energi'!$B$1:$AS$566,MATCH(AB$1,'Tillförd energi'!$B$1:$AQ$1,0),FALSE)</f>
        <v>0</v>
      </c>
      <c r="AC109">
        <f>VLOOKUP($B109,'Tillförd energi'!$B$1:$AS$566,MATCH(AC$1,'Tillförd energi'!$B$1:$AQ$1,0),FALSE)</f>
        <v>0</v>
      </c>
      <c r="AD109">
        <f>VLOOKUP($B109,'Tillförd energi'!$B$1:$AS$566,MATCH(AD$1,'Tillförd energi'!$B$1:$AQ$1,0),FALSE)</f>
        <v>0</v>
      </c>
      <c r="AE109">
        <f>VLOOKUP($B109,'Tillförd energi'!$B$1:$AS$566,MATCH(AE$1,'Tillförd energi'!$B$1:$AQ$1,0),FALSE)</f>
        <v>0</v>
      </c>
      <c r="AF109">
        <f>VLOOKUP($B109,'Tillförd energi'!$B$1:$AS$566,MATCH(AF$1,'Tillförd energi'!$B$1:$AQ$1,0),FALSE)</f>
        <v>0</v>
      </c>
      <c r="AG109">
        <f>IFERROR(VLOOKUP(B109,Miljö!$B$1:$S$476,9,FALSE)/1,0)</f>
        <v>0</v>
      </c>
      <c r="AI109">
        <f t="shared" si="10"/>
        <v>0</v>
      </c>
      <c r="AJ109">
        <f t="shared" si="11"/>
        <v>0</v>
      </c>
      <c r="AK109" t="str">
        <f>IF(ISERROR(1/VLOOKUP($B109,Leveranser!$B$1:$S$500,MATCH("såld värme (gwh)",Leveranser!$B$1:$S$1,0),FALSE)),"",VLOOKUP($B109,Leveranser!$B$1:$S$500,MATCH("såld värme (gwh)",Leveranser!$B$1:$S$1,0),FALSE))</f>
        <v/>
      </c>
      <c r="AL109" s="22">
        <f>VLOOKUP($B109,Leveranser!$B$1:$Y$500,MATCH("Totalt såld fjärrvärme till andra fjärrvärmeföretag",Leveranser!$B$1:$AA$1,0),FALSE)</f>
        <v>0</v>
      </c>
      <c r="AM109" s="22">
        <f>IF(ISERROR(1/VLOOKUP($B109,Miljö!$B$1:$S$500,MATCH("Såld mängd produktionsspecifik fjärrvärme (GWh)",Miljö!$B$1:$R$1,0),FALSE)),0,VLOOKUP($B109,Miljö!$B$1:$S$500,MATCH("Såld mängd produktionsspecifik fjärrvärme (GWh)",Miljö!$B$1:$R$1,0),FALSE))</f>
        <v>0</v>
      </c>
      <c r="AN109" s="23" t="str">
        <f t="shared" si="12"/>
        <v/>
      </c>
      <c r="AP109" t="str">
        <f>VLOOKUP($B109,'Miljövärden urval för publ'!$B$1:$H$450,7,FALSE)</f>
        <v>Nej</v>
      </c>
      <c r="AQ109" t="str">
        <f>VLOOKUP($B109,'Miljövärden urval för publ'!$B$1:$H$450,6,FALSE)</f>
        <v>Nej</v>
      </c>
      <c r="AU109">
        <f t="shared" si="13"/>
        <v>0</v>
      </c>
      <c r="AV109">
        <f t="shared" si="14"/>
        <v>0</v>
      </c>
      <c r="AW109">
        <f t="shared" si="15"/>
        <v>0</v>
      </c>
      <c r="AX109">
        <f t="shared" si="16"/>
        <v>0</v>
      </c>
      <c r="AZ109">
        <f t="shared" si="17"/>
        <v>0</v>
      </c>
      <c r="BA109">
        <f t="shared" si="18"/>
        <v>0</v>
      </c>
      <c r="BC109">
        <f t="shared" si="19"/>
        <v>0</v>
      </c>
    </row>
    <row r="110" spans="1:55" ht="15" customHeight="1" x14ac:dyDescent="0.25">
      <c r="A110" t="s">
        <v>147</v>
      </c>
      <c r="B110" t="s">
        <v>155</v>
      </c>
      <c r="C110">
        <f>VLOOKUP($B110,'Tillförd energi'!$B$1:$AS$566,MATCH(C$1,'Tillförd energi'!$B$1:$AQ$1,0),FALSE)</f>
        <v>0</v>
      </c>
      <c r="D110">
        <f>VLOOKUP($B110,'Tillförd energi'!$B$1:$AS$566,MATCH(D$1,'Tillförd energi'!$B$1:$AQ$1,0),FALSE)</f>
        <v>0</v>
      </c>
      <c r="E110">
        <f>VLOOKUP($B110,'Tillförd energi'!$B$1:$AS$566,MATCH(E$1,'Tillförd energi'!$B$1:$AQ$1,0),FALSE)</f>
        <v>0</v>
      </c>
      <c r="F110">
        <f>VLOOKUP($B110,'Tillförd energi'!$B$1:$AS$566,MATCH(F$1,'Tillförd energi'!$B$1:$AQ$1,0),FALSE)</f>
        <v>0</v>
      </c>
      <c r="G110">
        <f>VLOOKUP($B110,'Tillförd energi'!$B$1:$AS$566,MATCH(G$1,'Tillförd energi'!$B$1:$AQ$1,0),FALSE)</f>
        <v>0</v>
      </c>
      <c r="H110">
        <f>VLOOKUP($B110,'Tillförd energi'!$B$1:$AS$566,MATCH(H$1,'Tillförd energi'!$B$1:$AQ$1,0),FALSE)</f>
        <v>0</v>
      </c>
      <c r="I110">
        <f>VLOOKUP($B110,'Tillförd energi'!$B$1:$AS$566,MATCH(I$1,'Tillförd energi'!$B$1:$AQ$1,0),FALSE)</f>
        <v>0</v>
      </c>
      <c r="J110">
        <f>VLOOKUP($B110,'Tillförd energi'!$B$1:$AS$566,MATCH(J$1,'Tillförd energi'!$B$1:$AQ$1,0),FALSE)</f>
        <v>0</v>
      </c>
      <c r="K110">
        <v>0</v>
      </c>
      <c r="L110">
        <f>VLOOKUP($B110,'Tillförd energi'!$B$1:$AS$566,MATCH(L$1,'Tillförd energi'!$B$1:$AQ$1,0),FALSE)</f>
        <v>0</v>
      </c>
      <c r="M110">
        <f>VLOOKUP($B110,'Tillförd energi'!$B$1:$AS$566,MATCH(M$1,'Tillförd energi'!$B$1:$AQ$1,0),FALSE)</f>
        <v>0</v>
      </c>
      <c r="N110">
        <f>VLOOKUP($B110,'Tillförd energi'!$B$1:$AS$566,MATCH(N$1,'Tillförd energi'!$B$1:$AQ$1,0),FALSE)</f>
        <v>0</v>
      </c>
      <c r="O110">
        <f>VLOOKUP($B110,'Tillförd energi'!$B$1:$AS$566,MATCH(O$1,'Tillförd energi'!$B$1:$AQ$1,0),FALSE)</f>
        <v>0</v>
      </c>
      <c r="P110">
        <f>VLOOKUP($B110,'Tillförd energi'!$B$1:$AS$566,MATCH(P$1,'Tillförd energi'!$B$1:$AQ$1,0),FALSE)</f>
        <v>0</v>
      </c>
      <c r="Q110">
        <f>VLOOKUP($B110,'Tillförd energi'!$B$1:$AS$566,MATCH(Q$1,'Tillförd energi'!$B$1:$AQ$1,0),FALSE)</f>
        <v>0</v>
      </c>
      <c r="R110">
        <f>VLOOKUP($B110,'Tillförd energi'!$B$1:$AS$566,MATCH(R$1,'Tillförd energi'!$B$1:$AQ$1,0),FALSE)</f>
        <v>0</v>
      </c>
      <c r="S110">
        <f>VLOOKUP($B110,'Tillförd energi'!$B$1:$AS$566,MATCH(S$1,'Tillförd energi'!$B$1:$AQ$1,0),FALSE)</f>
        <v>0</v>
      </c>
      <c r="T110">
        <f>VLOOKUP($B110,'Tillförd energi'!$B$1:$AS$566,MATCH(T$1,'Tillförd energi'!$B$1:$AQ$1,0),FALSE)</f>
        <v>0</v>
      </c>
      <c r="U110">
        <f>VLOOKUP($B110,'Tillförd energi'!$B$1:$AS$566,MATCH(U$1,'Tillförd energi'!$B$1:$AQ$1,0),FALSE)</f>
        <v>0</v>
      </c>
      <c r="V110">
        <f>VLOOKUP($B110,'Tillförd energi'!$B$1:$AS$566,MATCH(V$1,'Tillförd energi'!$B$1:$AQ$1,0),FALSE)</f>
        <v>0</v>
      </c>
      <c r="W110">
        <f>VLOOKUP($B110,'Tillförd energi'!$B$1:$AS$566,MATCH(W$1,'Tillförd energi'!$B$1:$AQ$1,0),FALSE)</f>
        <v>0</v>
      </c>
      <c r="X110">
        <f>VLOOKUP($B110,'Tillförd energi'!$B$1:$AS$566,MATCH(X$1,'Tillförd energi'!$B$1:$AQ$1,0),FALSE)</f>
        <v>0</v>
      </c>
      <c r="Y110">
        <f>VLOOKUP($B110,'Tillförd energi'!$B$1:$AS$566,MATCH(Y$1,'Tillförd energi'!$B$1:$AQ$1,0),FALSE)</f>
        <v>0</v>
      </c>
      <c r="Z110">
        <f>VLOOKUP($B110,'Tillförd energi'!$B$1:$AS$566,MATCH(Z$1,'Tillförd energi'!$B$1:$AQ$1,0),FALSE)</f>
        <v>0</v>
      </c>
      <c r="AA110">
        <f>VLOOKUP($B110,'Tillförd energi'!$B$1:$AS$566,MATCH(AA$1,'Tillförd energi'!$B$1:$AQ$1,0),FALSE)</f>
        <v>0</v>
      </c>
      <c r="AB110">
        <f>VLOOKUP($B110,'Tillförd energi'!$B$1:$AS$566,MATCH(AB$1,'Tillförd energi'!$B$1:$AQ$1,0),FALSE)</f>
        <v>0</v>
      </c>
      <c r="AC110">
        <f>VLOOKUP($B110,'Tillförd energi'!$B$1:$AS$566,MATCH(AC$1,'Tillförd energi'!$B$1:$AQ$1,0),FALSE)</f>
        <v>0</v>
      </c>
      <c r="AD110">
        <f>VLOOKUP($B110,'Tillförd energi'!$B$1:$AS$566,MATCH(AD$1,'Tillförd energi'!$B$1:$AQ$1,0),FALSE)</f>
        <v>0</v>
      </c>
      <c r="AE110">
        <f>VLOOKUP($B110,'Tillförd energi'!$B$1:$AS$566,MATCH(AE$1,'Tillförd energi'!$B$1:$AQ$1,0),FALSE)</f>
        <v>0</v>
      </c>
      <c r="AF110">
        <f>VLOOKUP($B110,'Tillförd energi'!$B$1:$AS$566,MATCH(AF$1,'Tillförd energi'!$B$1:$AQ$1,0),FALSE)</f>
        <v>0</v>
      </c>
      <c r="AG110">
        <f>IFERROR(VLOOKUP(B110,Miljö!$B$1:$S$476,9,FALSE)/1,0)</f>
        <v>0</v>
      </c>
      <c r="AI110">
        <f t="shared" si="10"/>
        <v>0</v>
      </c>
      <c r="AJ110">
        <f t="shared" si="11"/>
        <v>0</v>
      </c>
      <c r="AK110" t="str">
        <f>IF(ISERROR(1/VLOOKUP($B110,Leveranser!$B$1:$S$500,MATCH("såld värme (gwh)",Leveranser!$B$1:$S$1,0),FALSE)),"",VLOOKUP($B110,Leveranser!$B$1:$S$500,MATCH("såld värme (gwh)",Leveranser!$B$1:$S$1,0),FALSE))</f>
        <v/>
      </c>
      <c r="AL110" s="22">
        <f>VLOOKUP($B110,Leveranser!$B$1:$Y$500,MATCH("Totalt såld fjärrvärme till andra fjärrvärmeföretag",Leveranser!$B$1:$AA$1,0),FALSE)</f>
        <v>0</v>
      </c>
      <c r="AM110" s="22">
        <f>IF(ISERROR(1/VLOOKUP($B110,Miljö!$B$1:$S$500,MATCH("Såld mängd produktionsspecifik fjärrvärme (GWh)",Miljö!$B$1:$R$1,0),FALSE)),0,VLOOKUP($B110,Miljö!$B$1:$S$500,MATCH("Såld mängd produktionsspecifik fjärrvärme (GWh)",Miljö!$B$1:$R$1,0),FALSE))</f>
        <v>0</v>
      </c>
      <c r="AN110" s="23" t="str">
        <f t="shared" si="12"/>
        <v/>
      </c>
      <c r="AP110" t="str">
        <f>VLOOKUP($B110,'Miljövärden urval för publ'!$B$1:$H$450,7,FALSE)</f>
        <v>Nej</v>
      </c>
      <c r="AQ110" t="str">
        <f>VLOOKUP($B110,'Miljövärden urval för publ'!$B$1:$H$450,6,FALSE)</f>
        <v>Nej</v>
      </c>
      <c r="AU110">
        <f t="shared" si="13"/>
        <v>0</v>
      </c>
      <c r="AV110">
        <f t="shared" si="14"/>
        <v>0</v>
      </c>
      <c r="AW110">
        <f t="shared" si="15"/>
        <v>0</v>
      </c>
      <c r="AX110">
        <f t="shared" si="16"/>
        <v>0</v>
      </c>
      <c r="AZ110">
        <f t="shared" si="17"/>
        <v>0</v>
      </c>
      <c r="BA110">
        <f t="shared" si="18"/>
        <v>0</v>
      </c>
      <c r="BC110">
        <f t="shared" si="19"/>
        <v>0</v>
      </c>
    </row>
    <row r="111" spans="1:55" ht="15" customHeight="1" x14ac:dyDescent="0.25">
      <c r="A111" t="s">
        <v>156</v>
      </c>
      <c r="B111" t="s">
        <v>157</v>
      </c>
      <c r="C111">
        <f>VLOOKUP($B111,'Tillförd energi'!$B$1:$AS$566,MATCH(C$1,'Tillförd energi'!$B$1:$AQ$1,0),FALSE)</f>
        <v>0</v>
      </c>
      <c r="D111">
        <f>VLOOKUP($B111,'Tillförd energi'!$B$1:$AS$566,MATCH(D$1,'Tillförd energi'!$B$1:$AQ$1,0),FALSE)</f>
        <v>0.33700000000000002</v>
      </c>
      <c r="E111">
        <f>VLOOKUP($B111,'Tillförd energi'!$B$1:$AS$566,MATCH(E$1,'Tillförd energi'!$B$1:$AQ$1,0),FALSE)</f>
        <v>0</v>
      </c>
      <c r="F111">
        <f>VLOOKUP($B111,'Tillförd energi'!$B$1:$AS$566,MATCH(F$1,'Tillförd energi'!$B$1:$AQ$1,0),FALSE)</f>
        <v>0</v>
      </c>
      <c r="G111">
        <f>VLOOKUP($B111,'Tillförd energi'!$B$1:$AS$566,MATCH(G$1,'Tillförd energi'!$B$1:$AQ$1,0),FALSE)</f>
        <v>0</v>
      </c>
      <c r="H111">
        <f>VLOOKUP($B111,'Tillförd energi'!$B$1:$AS$566,MATCH(H$1,'Tillförd energi'!$B$1:$AQ$1,0),FALSE)</f>
        <v>0</v>
      </c>
      <c r="I111">
        <f>VLOOKUP($B111,'Tillförd energi'!$B$1:$AS$566,MATCH(I$1,'Tillförd energi'!$B$1:$AQ$1,0),FALSE)</f>
        <v>0</v>
      </c>
      <c r="J111">
        <f>VLOOKUP($B111,'Tillförd energi'!$B$1:$AS$566,MATCH(J$1,'Tillförd energi'!$B$1:$AQ$1,0),FALSE)</f>
        <v>0</v>
      </c>
      <c r="K111">
        <v>0</v>
      </c>
      <c r="L111">
        <f>VLOOKUP($B111,'Tillförd energi'!$B$1:$AS$566,MATCH(L$1,'Tillförd energi'!$B$1:$AQ$1,0),FALSE)</f>
        <v>0</v>
      </c>
      <c r="M111">
        <f>VLOOKUP($B111,'Tillförd energi'!$B$1:$AS$566,MATCH(M$1,'Tillförd energi'!$B$1:$AQ$1,0),FALSE)</f>
        <v>0</v>
      </c>
      <c r="N111">
        <f>VLOOKUP($B111,'Tillförd energi'!$B$1:$AS$566,MATCH(N$1,'Tillförd energi'!$B$1:$AQ$1,0),FALSE)</f>
        <v>12</v>
      </c>
      <c r="O111">
        <f>VLOOKUP($B111,'Tillförd energi'!$B$1:$AS$566,MATCH(O$1,'Tillförd energi'!$B$1:$AQ$1,0),FALSE)</f>
        <v>0</v>
      </c>
      <c r="P111">
        <f>VLOOKUP($B111,'Tillförd energi'!$B$1:$AS$566,MATCH(P$1,'Tillförd energi'!$B$1:$AQ$1,0),FALSE)</f>
        <v>10.228</v>
      </c>
      <c r="Q111">
        <f>VLOOKUP($B111,'Tillförd energi'!$B$1:$AS$566,MATCH(Q$1,'Tillförd energi'!$B$1:$AQ$1,0),FALSE)</f>
        <v>0</v>
      </c>
      <c r="R111">
        <f>VLOOKUP($B111,'Tillförd energi'!$B$1:$AS$566,MATCH(R$1,'Tillförd energi'!$B$1:$AQ$1,0),FALSE)</f>
        <v>4.8470000000000004</v>
      </c>
      <c r="S111">
        <f>VLOOKUP($B111,'Tillförd energi'!$B$1:$AS$566,MATCH(S$1,'Tillförd energi'!$B$1:$AQ$1,0),FALSE)</f>
        <v>0</v>
      </c>
      <c r="T111">
        <f>VLOOKUP($B111,'Tillförd energi'!$B$1:$AS$566,MATCH(T$1,'Tillförd energi'!$B$1:$AQ$1,0),FALSE)</f>
        <v>0</v>
      </c>
      <c r="U111">
        <f>VLOOKUP($B111,'Tillförd energi'!$B$1:$AS$566,MATCH(U$1,'Tillförd energi'!$B$1:$AQ$1,0),FALSE)</f>
        <v>0</v>
      </c>
      <c r="V111">
        <f>VLOOKUP($B111,'Tillförd energi'!$B$1:$AS$566,MATCH(V$1,'Tillförd energi'!$B$1:$AQ$1,0),FALSE)</f>
        <v>0</v>
      </c>
      <c r="W111">
        <f>VLOOKUP($B111,'Tillförd energi'!$B$1:$AS$566,MATCH(W$1,'Tillförd energi'!$B$1:$AQ$1,0),FALSE)</f>
        <v>0</v>
      </c>
      <c r="X111">
        <f>VLOOKUP($B111,'Tillförd energi'!$B$1:$AS$566,MATCH(X$1,'Tillförd energi'!$B$1:$AQ$1,0),FALSE)</f>
        <v>0</v>
      </c>
      <c r="Y111">
        <f>VLOOKUP($B111,'Tillförd energi'!$B$1:$AS$566,MATCH(Y$1,'Tillförd energi'!$B$1:$AQ$1,0),FALSE)</f>
        <v>0</v>
      </c>
      <c r="Z111">
        <f>VLOOKUP($B111,'Tillförd energi'!$B$1:$AS$566,MATCH(Z$1,'Tillförd energi'!$B$1:$AQ$1,0),FALSE)</f>
        <v>0.32900000000000001</v>
      </c>
      <c r="AA111">
        <f>VLOOKUP($B111,'Tillförd energi'!$B$1:$AS$566,MATCH(AA$1,'Tillförd energi'!$B$1:$AQ$1,0),FALSE)</f>
        <v>0</v>
      </c>
      <c r="AB111">
        <f>VLOOKUP($B111,'Tillförd energi'!$B$1:$AS$566,MATCH(AB$1,'Tillförd energi'!$B$1:$AQ$1,0),FALSE)</f>
        <v>0</v>
      </c>
      <c r="AC111">
        <f>VLOOKUP($B111,'Tillförd energi'!$B$1:$AS$566,MATCH(AC$1,'Tillförd energi'!$B$1:$AQ$1,0),FALSE)</f>
        <v>0</v>
      </c>
      <c r="AD111">
        <f>VLOOKUP($B111,'Tillförd energi'!$B$1:$AS$566,MATCH(AD$1,'Tillförd energi'!$B$1:$AQ$1,0),FALSE)</f>
        <v>6.8000000000000005E-2</v>
      </c>
      <c r="AE111">
        <f>VLOOKUP($B111,'Tillförd energi'!$B$1:$AS$566,MATCH(AE$1,'Tillförd energi'!$B$1:$AQ$1,0),FALSE)</f>
        <v>0</v>
      </c>
      <c r="AF111">
        <f>VLOOKUP($B111,'Tillförd energi'!$B$1:$AS$566,MATCH(AF$1,'Tillförd energi'!$B$1:$AQ$1,0),FALSE)</f>
        <v>0.64527000000000001</v>
      </c>
      <c r="AG111">
        <f>IFERROR(VLOOKUP(B111,Miljö!$B$1:$S$476,9,FALSE)/1,0)</f>
        <v>0</v>
      </c>
      <c r="AI111">
        <f t="shared" si="10"/>
        <v>28.454270000000001</v>
      </c>
      <c r="AJ111">
        <f t="shared" si="11"/>
        <v>28.454270000000001</v>
      </c>
      <c r="AK111">
        <f>IF(ISERROR(1/VLOOKUP($B111,Leveranser!$B$1:$S$500,MATCH("såld värme (gwh)",Leveranser!$B$1:$S$1,0),FALSE)),"",VLOOKUP($B111,Leveranser!$B$1:$S$500,MATCH("såld värme (gwh)",Leveranser!$B$1:$S$1,0),FALSE))</f>
        <v>21.509</v>
      </c>
      <c r="AL111" s="22">
        <f>VLOOKUP($B111,Leveranser!$B$1:$Y$500,MATCH("Totalt såld fjärrvärme till andra fjärrvärmeföretag",Leveranser!$B$1:$AA$1,0),FALSE)</f>
        <v>0</v>
      </c>
      <c r="AM111" s="22">
        <f>IF(ISERROR(1/VLOOKUP($B111,Miljö!$B$1:$S$500,MATCH("Såld mängd produktionsspecifik fjärrvärme (GWh)",Miljö!$B$1:$R$1,0),FALSE)),0,VLOOKUP($B111,Miljö!$B$1:$S$500,MATCH("Såld mängd produktionsspecifik fjärrvärme (GWh)",Miljö!$B$1:$R$1,0),FALSE))</f>
        <v>0</v>
      </c>
      <c r="AN111" s="23">
        <f t="shared" si="12"/>
        <v>0.75591466588318734</v>
      </c>
      <c r="AP111" t="str">
        <f>VLOOKUP($B111,'Miljövärden urval för publ'!$B$1:$H$450,7,FALSE)</f>
        <v>Ja</v>
      </c>
      <c r="AQ111" t="str">
        <f>VLOOKUP($B111,'Miljövärden urval för publ'!$B$1:$H$450,6,FALSE)</f>
        <v>Ja</v>
      </c>
      <c r="AU111">
        <f t="shared" si="13"/>
        <v>0.97426999999999997</v>
      </c>
      <c r="AV111">
        <f t="shared" si="14"/>
        <v>0</v>
      </c>
      <c r="AW111">
        <f t="shared" si="15"/>
        <v>22.228000000000002</v>
      </c>
      <c r="AX111">
        <f t="shared" si="16"/>
        <v>4.8470000000000004</v>
      </c>
      <c r="AZ111">
        <f t="shared" si="17"/>
        <v>0</v>
      </c>
      <c r="BA111">
        <f t="shared" si="18"/>
        <v>0</v>
      </c>
      <c r="BC111">
        <f t="shared" si="19"/>
        <v>27.075000000000003</v>
      </c>
    </row>
    <row r="112" spans="1:55" ht="15" customHeight="1" x14ac:dyDescent="0.25">
      <c r="A112" t="s">
        <v>156</v>
      </c>
      <c r="B112" t="s">
        <v>158</v>
      </c>
      <c r="C112">
        <f>VLOOKUP($B112,'Tillförd energi'!$B$1:$AS$566,MATCH(C$1,'Tillförd energi'!$B$1:$AQ$1,0),FALSE)</f>
        <v>0</v>
      </c>
      <c r="D112">
        <f>VLOOKUP($B112,'Tillförd energi'!$B$1:$AS$566,MATCH(D$1,'Tillförd energi'!$B$1:$AQ$1,0),FALSE)</f>
        <v>0</v>
      </c>
      <c r="E112">
        <f>VLOOKUP($B112,'Tillförd energi'!$B$1:$AS$566,MATCH(E$1,'Tillförd energi'!$B$1:$AQ$1,0),FALSE)</f>
        <v>0</v>
      </c>
      <c r="F112">
        <f>VLOOKUP($B112,'Tillförd energi'!$B$1:$AS$566,MATCH(F$1,'Tillförd energi'!$B$1:$AQ$1,0),FALSE)</f>
        <v>0</v>
      </c>
      <c r="G112">
        <f>VLOOKUP($B112,'Tillförd energi'!$B$1:$AS$566,MATCH(G$1,'Tillförd energi'!$B$1:$AQ$1,0),FALSE)</f>
        <v>0</v>
      </c>
      <c r="H112">
        <f>VLOOKUP($B112,'Tillförd energi'!$B$1:$AS$566,MATCH(H$1,'Tillförd energi'!$B$1:$AQ$1,0),FALSE)</f>
        <v>0</v>
      </c>
      <c r="I112">
        <f>VLOOKUP($B112,'Tillförd energi'!$B$1:$AS$566,MATCH(I$1,'Tillförd energi'!$B$1:$AQ$1,0),FALSE)</f>
        <v>0</v>
      </c>
      <c r="J112">
        <f>VLOOKUP($B112,'Tillförd energi'!$B$1:$AS$566,MATCH(J$1,'Tillförd energi'!$B$1:$AQ$1,0),FALSE)</f>
        <v>0</v>
      </c>
      <c r="K112">
        <v>0</v>
      </c>
      <c r="L112">
        <f>VLOOKUP($B112,'Tillförd energi'!$B$1:$AS$566,MATCH(L$1,'Tillförd energi'!$B$1:$AQ$1,0),FALSE)</f>
        <v>0</v>
      </c>
      <c r="M112">
        <f>VLOOKUP($B112,'Tillförd energi'!$B$1:$AS$566,MATCH(M$1,'Tillförd energi'!$B$1:$AQ$1,0),FALSE)</f>
        <v>0</v>
      </c>
      <c r="N112">
        <f>VLOOKUP($B112,'Tillförd energi'!$B$1:$AS$566,MATCH(N$1,'Tillförd energi'!$B$1:$AQ$1,0),FALSE)</f>
        <v>0</v>
      </c>
      <c r="O112">
        <f>VLOOKUP($B112,'Tillförd energi'!$B$1:$AS$566,MATCH(O$1,'Tillförd energi'!$B$1:$AQ$1,0),FALSE)</f>
        <v>0</v>
      </c>
      <c r="P112">
        <f>VLOOKUP($B112,'Tillförd energi'!$B$1:$AS$566,MATCH(P$1,'Tillförd energi'!$B$1:$AQ$1,0),FALSE)</f>
        <v>0</v>
      </c>
      <c r="Q112">
        <f>VLOOKUP($B112,'Tillförd energi'!$B$1:$AS$566,MATCH(Q$1,'Tillförd energi'!$B$1:$AQ$1,0),FALSE)</f>
        <v>5.5341199999999997</v>
      </c>
      <c r="R112">
        <f>VLOOKUP($B112,'Tillförd energi'!$B$1:$AS$566,MATCH(R$1,'Tillförd energi'!$B$1:$AQ$1,0),FALSE)</f>
        <v>0</v>
      </c>
      <c r="S112">
        <f>VLOOKUP($B112,'Tillförd energi'!$B$1:$AS$566,MATCH(S$1,'Tillförd energi'!$B$1:$AQ$1,0),FALSE)</f>
        <v>0</v>
      </c>
      <c r="T112">
        <f>VLOOKUP($B112,'Tillförd energi'!$B$1:$AS$566,MATCH(T$1,'Tillförd energi'!$B$1:$AQ$1,0),FALSE)</f>
        <v>0</v>
      </c>
      <c r="U112">
        <f>VLOOKUP($B112,'Tillförd energi'!$B$1:$AS$566,MATCH(U$1,'Tillförd energi'!$B$1:$AQ$1,0),FALSE)</f>
        <v>0</v>
      </c>
      <c r="V112">
        <f>VLOOKUP($B112,'Tillförd energi'!$B$1:$AS$566,MATCH(V$1,'Tillförd energi'!$B$1:$AQ$1,0),FALSE)</f>
        <v>0</v>
      </c>
      <c r="W112">
        <f>VLOOKUP($B112,'Tillförd energi'!$B$1:$AS$566,MATCH(W$1,'Tillförd energi'!$B$1:$AQ$1,0),FALSE)</f>
        <v>0</v>
      </c>
      <c r="X112">
        <f>VLOOKUP($B112,'Tillförd energi'!$B$1:$AS$566,MATCH(X$1,'Tillförd energi'!$B$1:$AQ$1,0),FALSE)</f>
        <v>0</v>
      </c>
      <c r="Y112">
        <f>VLOOKUP($B112,'Tillförd energi'!$B$1:$AS$566,MATCH(Y$1,'Tillförd energi'!$B$1:$AQ$1,0),FALSE)</f>
        <v>0</v>
      </c>
      <c r="Z112">
        <f>VLOOKUP($B112,'Tillförd energi'!$B$1:$AS$566,MATCH(Z$1,'Tillförd energi'!$B$1:$AQ$1,0),FALSE)</f>
        <v>0</v>
      </c>
      <c r="AA112">
        <f>VLOOKUP($B112,'Tillförd energi'!$B$1:$AS$566,MATCH(AA$1,'Tillförd energi'!$B$1:$AQ$1,0),FALSE)</f>
        <v>0</v>
      </c>
      <c r="AB112">
        <f>VLOOKUP($B112,'Tillförd energi'!$B$1:$AS$566,MATCH(AB$1,'Tillförd energi'!$B$1:$AQ$1,0),FALSE)</f>
        <v>0</v>
      </c>
      <c r="AC112">
        <f>VLOOKUP($B112,'Tillförd energi'!$B$1:$AS$566,MATCH(AC$1,'Tillförd energi'!$B$1:$AQ$1,0),FALSE)</f>
        <v>0</v>
      </c>
      <c r="AD112">
        <f>VLOOKUP($B112,'Tillförd energi'!$B$1:$AS$566,MATCH(AD$1,'Tillförd energi'!$B$1:$AQ$1,0),FALSE)</f>
        <v>0</v>
      </c>
      <c r="AE112">
        <f>VLOOKUP($B112,'Tillförd energi'!$B$1:$AS$566,MATCH(AE$1,'Tillförd energi'!$B$1:$AQ$1,0),FALSE)</f>
        <v>0</v>
      </c>
      <c r="AF112">
        <f>VLOOKUP($B112,'Tillförd energi'!$B$1:$AS$566,MATCH(AF$1,'Tillförd energi'!$B$1:$AQ$1,0),FALSE)</f>
        <v>0.11928</v>
      </c>
      <c r="AG112">
        <f>IFERROR(VLOOKUP(B112,Miljö!$B$1:$S$476,9,FALSE)/1,0)</f>
        <v>0</v>
      </c>
      <c r="AI112">
        <f t="shared" si="10"/>
        <v>5.6533999999999995</v>
      </c>
      <c r="AJ112">
        <f t="shared" si="11"/>
        <v>5.6533999999999995</v>
      </c>
      <c r="AK112">
        <f>IF(ISERROR(1/VLOOKUP($B112,Leveranser!$B$1:$S$500,MATCH("såld värme (gwh)",Leveranser!$B$1:$S$1,0),FALSE)),"",VLOOKUP($B112,Leveranser!$B$1:$S$500,MATCH("såld värme (gwh)",Leveranser!$B$1:$S$1,0),FALSE))</f>
        <v>3.976</v>
      </c>
      <c r="AL112" s="22">
        <f>VLOOKUP($B112,Leveranser!$B$1:$Y$500,MATCH("Totalt såld fjärrvärme till andra fjärrvärmeföretag",Leveranser!$B$1:$AA$1,0),FALSE)</f>
        <v>0</v>
      </c>
      <c r="AM112" s="22">
        <f>IF(ISERROR(1/VLOOKUP($B112,Miljö!$B$1:$S$500,MATCH("Såld mängd produktionsspecifik fjärrvärme (GWh)",Miljö!$B$1:$R$1,0),FALSE)),0,VLOOKUP($B112,Miljö!$B$1:$S$500,MATCH("Såld mängd produktionsspecifik fjärrvärme (GWh)",Miljö!$B$1:$R$1,0),FALSE))</f>
        <v>0</v>
      </c>
      <c r="AN112" s="23">
        <f t="shared" si="12"/>
        <v>0.70329359323592888</v>
      </c>
      <c r="AP112" t="str">
        <f>VLOOKUP($B112,'Miljövärden urval för publ'!$B$1:$H$450,7,FALSE)</f>
        <v>Ja</v>
      </c>
      <c r="AQ112" t="str">
        <f>VLOOKUP($B112,'Miljövärden urval för publ'!$B$1:$H$450,6,FALSE)</f>
        <v>Nej</v>
      </c>
      <c r="AU112">
        <f t="shared" si="13"/>
        <v>0.11928</v>
      </c>
      <c r="AV112">
        <f t="shared" si="14"/>
        <v>0</v>
      </c>
      <c r="AW112">
        <f t="shared" si="15"/>
        <v>5.5341199999999997</v>
      </c>
      <c r="AX112">
        <f t="shared" si="16"/>
        <v>0</v>
      </c>
      <c r="AZ112">
        <f t="shared" si="17"/>
        <v>0</v>
      </c>
      <c r="BA112">
        <f t="shared" si="18"/>
        <v>0</v>
      </c>
      <c r="BC112">
        <f t="shared" si="19"/>
        <v>5.5341199999999997</v>
      </c>
    </row>
    <row r="113" spans="1:55" ht="15" customHeight="1" x14ac:dyDescent="0.25">
      <c r="A113" t="s">
        <v>156</v>
      </c>
      <c r="B113" t="s">
        <v>159</v>
      </c>
      <c r="C113">
        <f>VLOOKUP($B113,'Tillförd energi'!$B$1:$AS$566,MATCH(C$1,'Tillförd energi'!$B$1:$AQ$1,0),FALSE)</f>
        <v>0</v>
      </c>
      <c r="D113">
        <f>VLOOKUP($B113,'Tillförd energi'!$B$1:$AS$566,MATCH(D$1,'Tillförd energi'!$B$1:$AQ$1,0),FALSE)</f>
        <v>0</v>
      </c>
      <c r="E113">
        <f>VLOOKUP($B113,'Tillförd energi'!$B$1:$AS$566,MATCH(E$1,'Tillförd energi'!$B$1:$AQ$1,0),FALSE)</f>
        <v>0</v>
      </c>
      <c r="F113">
        <f>VLOOKUP($B113,'Tillförd energi'!$B$1:$AS$566,MATCH(F$1,'Tillförd energi'!$B$1:$AQ$1,0),FALSE)</f>
        <v>0</v>
      </c>
      <c r="G113">
        <f>VLOOKUP($B113,'Tillförd energi'!$B$1:$AS$566,MATCH(G$1,'Tillförd energi'!$B$1:$AQ$1,0),FALSE)</f>
        <v>0</v>
      </c>
      <c r="H113">
        <f>VLOOKUP($B113,'Tillförd energi'!$B$1:$AS$566,MATCH(H$1,'Tillförd energi'!$B$1:$AQ$1,0),FALSE)</f>
        <v>0</v>
      </c>
      <c r="I113">
        <f>VLOOKUP($B113,'Tillförd energi'!$B$1:$AS$566,MATCH(I$1,'Tillförd energi'!$B$1:$AQ$1,0),FALSE)</f>
        <v>0</v>
      </c>
      <c r="J113">
        <f>VLOOKUP($B113,'Tillförd energi'!$B$1:$AS$566,MATCH(J$1,'Tillförd energi'!$B$1:$AQ$1,0),FALSE)</f>
        <v>0</v>
      </c>
      <c r="K113">
        <v>0</v>
      </c>
      <c r="L113">
        <f>VLOOKUP($B113,'Tillförd energi'!$B$1:$AS$566,MATCH(L$1,'Tillförd energi'!$B$1:$AQ$1,0),FALSE)</f>
        <v>0</v>
      </c>
      <c r="M113">
        <f>VLOOKUP($B113,'Tillförd energi'!$B$1:$AS$566,MATCH(M$1,'Tillförd energi'!$B$1:$AQ$1,0),FALSE)</f>
        <v>0</v>
      </c>
      <c r="N113">
        <f>VLOOKUP($B113,'Tillförd energi'!$B$1:$AS$566,MATCH(N$1,'Tillförd energi'!$B$1:$AQ$1,0),FALSE)</f>
        <v>0</v>
      </c>
      <c r="O113">
        <f>VLOOKUP($B113,'Tillförd energi'!$B$1:$AS$566,MATCH(O$1,'Tillförd energi'!$B$1:$AQ$1,0),FALSE)</f>
        <v>0</v>
      </c>
      <c r="P113">
        <f>VLOOKUP($B113,'Tillförd energi'!$B$1:$AS$566,MATCH(P$1,'Tillförd energi'!$B$1:$AQ$1,0),FALSE)</f>
        <v>0</v>
      </c>
      <c r="Q113">
        <f>VLOOKUP($B113,'Tillförd energi'!$B$1:$AS$566,MATCH(Q$1,'Tillförd energi'!$B$1:$AQ$1,0),FALSE)</f>
        <v>0</v>
      </c>
      <c r="R113">
        <f>VLOOKUP($B113,'Tillförd energi'!$B$1:$AS$566,MATCH(R$1,'Tillförd energi'!$B$1:$AQ$1,0),FALSE)</f>
        <v>0</v>
      </c>
      <c r="S113">
        <f>VLOOKUP($B113,'Tillförd energi'!$B$1:$AS$566,MATCH(S$1,'Tillförd energi'!$B$1:$AQ$1,0),FALSE)</f>
        <v>2.08</v>
      </c>
      <c r="T113">
        <f>VLOOKUP($B113,'Tillförd energi'!$B$1:$AS$566,MATCH(T$1,'Tillförd energi'!$B$1:$AQ$1,0),FALSE)</f>
        <v>0</v>
      </c>
      <c r="U113">
        <f>VLOOKUP($B113,'Tillförd energi'!$B$1:$AS$566,MATCH(U$1,'Tillförd energi'!$B$1:$AQ$1,0),FALSE)</f>
        <v>0</v>
      </c>
      <c r="V113">
        <f>VLOOKUP($B113,'Tillförd energi'!$B$1:$AS$566,MATCH(V$1,'Tillförd energi'!$B$1:$AQ$1,0),FALSE)</f>
        <v>0</v>
      </c>
      <c r="W113">
        <f>VLOOKUP($B113,'Tillförd energi'!$B$1:$AS$566,MATCH(W$1,'Tillförd energi'!$B$1:$AQ$1,0),FALSE)</f>
        <v>0</v>
      </c>
      <c r="X113">
        <f>VLOOKUP($B113,'Tillförd energi'!$B$1:$AS$566,MATCH(X$1,'Tillförd energi'!$B$1:$AQ$1,0),FALSE)</f>
        <v>0</v>
      </c>
      <c r="Y113">
        <f>VLOOKUP($B113,'Tillförd energi'!$B$1:$AS$566,MATCH(Y$1,'Tillförd energi'!$B$1:$AQ$1,0),FALSE)</f>
        <v>0</v>
      </c>
      <c r="Z113">
        <f>VLOOKUP($B113,'Tillförd energi'!$B$1:$AS$566,MATCH(Z$1,'Tillförd energi'!$B$1:$AQ$1,0),FALSE)</f>
        <v>6.2E-2</v>
      </c>
      <c r="AA113">
        <f>VLOOKUP($B113,'Tillförd energi'!$B$1:$AS$566,MATCH(AA$1,'Tillförd energi'!$B$1:$AQ$1,0),FALSE)</f>
        <v>0</v>
      </c>
      <c r="AB113">
        <f>VLOOKUP($B113,'Tillförd energi'!$B$1:$AS$566,MATCH(AB$1,'Tillförd energi'!$B$1:$AQ$1,0),FALSE)</f>
        <v>0</v>
      </c>
      <c r="AC113">
        <f>VLOOKUP($B113,'Tillförd energi'!$B$1:$AS$566,MATCH(AC$1,'Tillförd energi'!$B$1:$AQ$1,0),FALSE)</f>
        <v>0</v>
      </c>
      <c r="AD113">
        <f>VLOOKUP($B113,'Tillförd energi'!$B$1:$AS$566,MATCH(AD$1,'Tillförd energi'!$B$1:$AQ$1,0),FALSE)</f>
        <v>0</v>
      </c>
      <c r="AE113">
        <f>VLOOKUP($B113,'Tillförd energi'!$B$1:$AS$566,MATCH(AE$1,'Tillförd energi'!$B$1:$AQ$1,0),FALSE)</f>
        <v>0</v>
      </c>
      <c r="AF113">
        <f>VLOOKUP($B113,'Tillförd energi'!$B$1:$AS$566,MATCH(AF$1,'Tillförd energi'!$B$1:$AQ$1,0),FALSE)</f>
        <v>5.901E-2</v>
      </c>
      <c r="AG113">
        <f>IFERROR(VLOOKUP(B113,Miljö!$B$1:$S$476,9,FALSE)/1,0)</f>
        <v>0</v>
      </c>
      <c r="AI113">
        <f t="shared" si="10"/>
        <v>2.2010099999999997</v>
      </c>
      <c r="AJ113">
        <f t="shared" si="11"/>
        <v>2.2010099999999997</v>
      </c>
      <c r="AK113">
        <f>IF(ISERROR(1/VLOOKUP($B113,Leveranser!$B$1:$S$500,MATCH("såld värme (gwh)",Leveranser!$B$1:$S$1,0),FALSE)),"",VLOOKUP($B113,Leveranser!$B$1:$S$500,MATCH("såld värme (gwh)",Leveranser!$B$1:$S$1,0),FALSE))</f>
        <v>1.9670000000000001</v>
      </c>
      <c r="AL113" s="22">
        <f>VLOOKUP($B113,Leveranser!$B$1:$Y$500,MATCH("Totalt såld fjärrvärme till andra fjärrvärmeföretag",Leveranser!$B$1:$AA$1,0),FALSE)</f>
        <v>0</v>
      </c>
      <c r="AM113" s="22">
        <f>IF(ISERROR(1/VLOOKUP($B113,Miljö!$B$1:$S$500,MATCH("Såld mängd produktionsspecifik fjärrvärme (GWh)",Miljö!$B$1:$R$1,0),FALSE)),0,VLOOKUP($B113,Miljö!$B$1:$S$500,MATCH("Såld mängd produktionsspecifik fjärrvärme (GWh)",Miljö!$B$1:$R$1,0),FALSE))</f>
        <v>0</v>
      </c>
      <c r="AN113" s="23">
        <f t="shared" si="12"/>
        <v>0.89368062843876239</v>
      </c>
      <c r="AP113" t="str">
        <f>VLOOKUP($B113,'Miljövärden urval för publ'!$B$1:$H$450,7,FALSE)</f>
        <v>Ja</v>
      </c>
      <c r="AQ113" t="str">
        <f>VLOOKUP($B113,'Miljövärden urval för publ'!$B$1:$H$450,6,FALSE)</f>
        <v>Nej</v>
      </c>
      <c r="AU113">
        <f t="shared" si="13"/>
        <v>0.12101000000000001</v>
      </c>
      <c r="AV113">
        <f t="shared" si="14"/>
        <v>0</v>
      </c>
      <c r="AW113">
        <f t="shared" si="15"/>
        <v>0</v>
      </c>
      <c r="AX113">
        <f t="shared" si="16"/>
        <v>2.08</v>
      </c>
      <c r="AZ113">
        <f t="shared" si="17"/>
        <v>0</v>
      </c>
      <c r="BA113">
        <f t="shared" si="18"/>
        <v>0</v>
      </c>
      <c r="BC113">
        <f t="shared" si="19"/>
        <v>2.08</v>
      </c>
    </row>
    <row r="114" spans="1:55" ht="15" customHeight="1" x14ac:dyDescent="0.25">
      <c r="A114" t="s">
        <v>160</v>
      </c>
      <c r="B114" t="s">
        <v>161</v>
      </c>
      <c r="C114">
        <f>VLOOKUP($B114,'Tillförd energi'!$B$1:$AS$566,MATCH(C$1,'Tillförd energi'!$B$1:$AQ$1,0),FALSE)</f>
        <v>0</v>
      </c>
      <c r="D114">
        <f>VLOOKUP($B114,'Tillförd energi'!$B$1:$AS$566,MATCH(D$1,'Tillförd energi'!$B$1:$AQ$1,0),FALSE)</f>
        <v>0.34</v>
      </c>
      <c r="E114">
        <f>VLOOKUP($B114,'Tillförd energi'!$B$1:$AS$566,MATCH(E$1,'Tillförd energi'!$B$1:$AQ$1,0),FALSE)</f>
        <v>0</v>
      </c>
      <c r="F114">
        <f>VLOOKUP($B114,'Tillförd energi'!$B$1:$AS$566,MATCH(F$1,'Tillförd energi'!$B$1:$AQ$1,0),FALSE)</f>
        <v>0</v>
      </c>
      <c r="G114">
        <f>VLOOKUP($B114,'Tillförd energi'!$B$1:$AS$566,MATCH(G$1,'Tillförd energi'!$B$1:$AQ$1,0),FALSE)</f>
        <v>0</v>
      </c>
      <c r="H114">
        <f>VLOOKUP($B114,'Tillförd energi'!$B$1:$AS$566,MATCH(H$1,'Tillförd energi'!$B$1:$AQ$1,0),FALSE)</f>
        <v>0</v>
      </c>
      <c r="I114">
        <f>VLOOKUP($B114,'Tillförd energi'!$B$1:$AS$566,MATCH(I$1,'Tillförd energi'!$B$1:$AQ$1,0),FALSE)</f>
        <v>0</v>
      </c>
      <c r="J114">
        <f>VLOOKUP($B114,'Tillförd energi'!$B$1:$AS$566,MATCH(J$1,'Tillförd energi'!$B$1:$AQ$1,0),FALSE)</f>
        <v>0</v>
      </c>
      <c r="K114">
        <v>0</v>
      </c>
      <c r="L114">
        <f>VLOOKUP($B114,'Tillförd energi'!$B$1:$AS$566,MATCH(L$1,'Tillförd energi'!$B$1:$AQ$1,0),FALSE)</f>
        <v>0</v>
      </c>
      <c r="M114">
        <f>VLOOKUP($B114,'Tillförd energi'!$B$1:$AS$566,MATCH(M$1,'Tillförd energi'!$B$1:$AQ$1,0),FALSE)</f>
        <v>0</v>
      </c>
      <c r="N114">
        <f>VLOOKUP($B114,'Tillförd energi'!$B$1:$AS$566,MATCH(N$1,'Tillförd energi'!$B$1:$AQ$1,0),FALSE)</f>
        <v>12.84</v>
      </c>
      <c r="O114">
        <f>VLOOKUP($B114,'Tillförd energi'!$B$1:$AS$566,MATCH(O$1,'Tillförd energi'!$B$1:$AQ$1,0),FALSE)</f>
        <v>0</v>
      </c>
      <c r="P114">
        <f>VLOOKUP($B114,'Tillförd energi'!$B$1:$AS$566,MATCH(P$1,'Tillförd energi'!$B$1:$AQ$1,0),FALSE)</f>
        <v>0</v>
      </c>
      <c r="Q114">
        <f>VLOOKUP($B114,'Tillförd energi'!$B$1:$AS$566,MATCH(Q$1,'Tillförd energi'!$B$1:$AQ$1,0),FALSE)</f>
        <v>0</v>
      </c>
      <c r="R114">
        <f>VLOOKUP($B114,'Tillförd energi'!$B$1:$AS$566,MATCH(R$1,'Tillförd energi'!$B$1:$AQ$1,0),FALSE)</f>
        <v>0</v>
      </c>
      <c r="S114">
        <f>VLOOKUP($B114,'Tillförd energi'!$B$1:$AS$566,MATCH(S$1,'Tillförd energi'!$B$1:$AQ$1,0),FALSE)</f>
        <v>0</v>
      </c>
      <c r="T114">
        <f>VLOOKUP($B114,'Tillförd energi'!$B$1:$AS$566,MATCH(T$1,'Tillförd energi'!$B$1:$AQ$1,0),FALSE)</f>
        <v>0</v>
      </c>
      <c r="U114">
        <f>VLOOKUP($B114,'Tillförd energi'!$B$1:$AS$566,MATCH(U$1,'Tillförd energi'!$B$1:$AQ$1,0),FALSE)</f>
        <v>0</v>
      </c>
      <c r="V114">
        <f>VLOOKUP($B114,'Tillförd energi'!$B$1:$AS$566,MATCH(V$1,'Tillförd energi'!$B$1:$AQ$1,0),FALSE)</f>
        <v>0</v>
      </c>
      <c r="W114">
        <f>VLOOKUP($B114,'Tillförd energi'!$B$1:$AS$566,MATCH(W$1,'Tillförd energi'!$B$1:$AQ$1,0),FALSE)</f>
        <v>0</v>
      </c>
      <c r="X114">
        <f>VLOOKUP($B114,'Tillförd energi'!$B$1:$AS$566,MATCH(X$1,'Tillförd energi'!$B$1:$AQ$1,0),FALSE)</f>
        <v>0</v>
      </c>
      <c r="Y114">
        <f>VLOOKUP($B114,'Tillförd energi'!$B$1:$AS$566,MATCH(Y$1,'Tillförd energi'!$B$1:$AQ$1,0),FALSE)</f>
        <v>0</v>
      </c>
      <c r="Z114">
        <f>VLOOKUP($B114,'Tillförd energi'!$B$1:$AS$566,MATCH(Z$1,'Tillförd energi'!$B$1:$AQ$1,0),FALSE)</f>
        <v>0</v>
      </c>
      <c r="AA114">
        <f>VLOOKUP($B114,'Tillförd energi'!$B$1:$AS$566,MATCH(AA$1,'Tillförd energi'!$B$1:$AQ$1,0),FALSE)</f>
        <v>0</v>
      </c>
      <c r="AB114">
        <f>VLOOKUP($B114,'Tillförd energi'!$B$1:$AS$566,MATCH(AB$1,'Tillförd energi'!$B$1:$AQ$1,0),FALSE)</f>
        <v>0</v>
      </c>
      <c r="AC114">
        <f>VLOOKUP($B114,'Tillförd energi'!$B$1:$AS$566,MATCH(AC$1,'Tillförd energi'!$B$1:$AQ$1,0),FALSE)</f>
        <v>0</v>
      </c>
      <c r="AD114">
        <f>VLOOKUP($B114,'Tillförd energi'!$B$1:$AS$566,MATCH(AD$1,'Tillförd energi'!$B$1:$AQ$1,0),FALSE)</f>
        <v>0</v>
      </c>
      <c r="AE114">
        <f>VLOOKUP($B114,'Tillförd energi'!$B$1:$AS$566,MATCH(AE$1,'Tillförd energi'!$B$1:$AQ$1,0),FALSE)</f>
        <v>0</v>
      </c>
      <c r="AF114">
        <f>VLOOKUP($B114,'Tillförd energi'!$B$1:$AS$566,MATCH(AF$1,'Tillförd energi'!$B$1:$AQ$1,0),FALSE)</f>
        <v>0.87</v>
      </c>
      <c r="AG114">
        <f>IFERROR(VLOOKUP(B114,Miljö!$B$1:$S$476,9,FALSE)/1,0)</f>
        <v>0</v>
      </c>
      <c r="AI114">
        <f t="shared" si="10"/>
        <v>14.049999999999999</v>
      </c>
      <c r="AJ114">
        <f t="shared" si="11"/>
        <v>14.049999999999999</v>
      </c>
      <c r="AK114">
        <f>IF(ISERROR(1/VLOOKUP($B114,Leveranser!$B$1:$S$500,MATCH("såld värme (gwh)",Leveranser!$B$1:$S$1,0),FALSE)),"",VLOOKUP($B114,Leveranser!$B$1:$S$500,MATCH("såld värme (gwh)",Leveranser!$B$1:$S$1,0),FALSE))</f>
        <v>11.5</v>
      </c>
      <c r="AL114" s="22">
        <f>VLOOKUP($B114,Leveranser!$B$1:$Y$500,MATCH("Totalt såld fjärrvärme till andra fjärrvärmeföretag",Leveranser!$B$1:$AA$1,0),FALSE)</f>
        <v>0</v>
      </c>
      <c r="AM114" s="22">
        <f>IF(ISERROR(1/VLOOKUP($B114,Miljö!$B$1:$S$500,MATCH("Såld mängd produktionsspecifik fjärrvärme (GWh)",Miljö!$B$1:$R$1,0),FALSE)),0,VLOOKUP($B114,Miljö!$B$1:$S$500,MATCH("Såld mängd produktionsspecifik fjärrvärme (GWh)",Miljö!$B$1:$R$1,0),FALSE))</f>
        <v>0</v>
      </c>
      <c r="AN114" s="23">
        <f t="shared" si="12"/>
        <v>0.81850533807829184</v>
      </c>
      <c r="AP114" t="str">
        <f>VLOOKUP($B114,'Miljövärden urval för publ'!$B$1:$H$450,7,FALSE)</f>
        <v>Ja</v>
      </c>
      <c r="AQ114" t="str">
        <f>VLOOKUP($B114,'Miljövärden urval för publ'!$B$1:$H$450,6,FALSE)</f>
        <v>Nej</v>
      </c>
      <c r="AU114">
        <f t="shared" si="13"/>
        <v>0.87</v>
      </c>
      <c r="AV114">
        <f t="shared" si="14"/>
        <v>0</v>
      </c>
      <c r="AW114">
        <f t="shared" si="15"/>
        <v>12.84</v>
      </c>
      <c r="AX114">
        <f t="shared" si="16"/>
        <v>0</v>
      </c>
      <c r="AZ114">
        <f t="shared" si="17"/>
        <v>0</v>
      </c>
      <c r="BA114">
        <f t="shared" si="18"/>
        <v>0</v>
      </c>
      <c r="BC114">
        <f t="shared" si="19"/>
        <v>12.84</v>
      </c>
    </row>
    <row r="115" spans="1:55" ht="15" customHeight="1" x14ac:dyDescent="0.25">
      <c r="A115" t="s">
        <v>160</v>
      </c>
      <c r="B115" t="s">
        <v>162</v>
      </c>
      <c r="C115">
        <f>VLOOKUP($B115,'Tillförd energi'!$B$1:$AS$566,MATCH(C$1,'Tillförd energi'!$B$1:$AQ$1,0),FALSE)</f>
        <v>0</v>
      </c>
      <c r="D115">
        <f>VLOOKUP($B115,'Tillförd energi'!$B$1:$AS$566,MATCH(D$1,'Tillförd energi'!$B$1:$AQ$1,0),FALSE)</f>
        <v>0.22</v>
      </c>
      <c r="E115">
        <f>VLOOKUP($B115,'Tillförd energi'!$B$1:$AS$566,MATCH(E$1,'Tillförd energi'!$B$1:$AQ$1,0),FALSE)</f>
        <v>0</v>
      </c>
      <c r="F115">
        <f>VLOOKUP($B115,'Tillförd energi'!$B$1:$AS$566,MATCH(F$1,'Tillförd energi'!$B$1:$AQ$1,0),FALSE)</f>
        <v>0</v>
      </c>
      <c r="G115">
        <f>VLOOKUP($B115,'Tillförd energi'!$B$1:$AS$566,MATCH(G$1,'Tillförd energi'!$B$1:$AQ$1,0),FALSE)</f>
        <v>0</v>
      </c>
      <c r="H115">
        <f>VLOOKUP($B115,'Tillförd energi'!$B$1:$AS$566,MATCH(H$1,'Tillförd energi'!$B$1:$AQ$1,0),FALSE)</f>
        <v>0</v>
      </c>
      <c r="I115">
        <f>VLOOKUP($B115,'Tillförd energi'!$B$1:$AS$566,MATCH(I$1,'Tillförd energi'!$B$1:$AQ$1,0),FALSE)</f>
        <v>0</v>
      </c>
      <c r="J115">
        <f>VLOOKUP($B115,'Tillförd energi'!$B$1:$AS$566,MATCH(J$1,'Tillförd energi'!$B$1:$AQ$1,0),FALSE)</f>
        <v>0</v>
      </c>
      <c r="K115">
        <v>0</v>
      </c>
      <c r="L115">
        <f>VLOOKUP($B115,'Tillförd energi'!$B$1:$AS$566,MATCH(L$1,'Tillförd energi'!$B$1:$AQ$1,0),FALSE)</f>
        <v>0</v>
      </c>
      <c r="M115">
        <f>VLOOKUP($B115,'Tillförd energi'!$B$1:$AS$566,MATCH(M$1,'Tillförd energi'!$B$1:$AQ$1,0),FALSE)</f>
        <v>0</v>
      </c>
      <c r="N115">
        <f>VLOOKUP($B115,'Tillförd energi'!$B$1:$AS$566,MATCH(N$1,'Tillförd energi'!$B$1:$AQ$1,0),FALSE)</f>
        <v>0</v>
      </c>
      <c r="O115">
        <f>VLOOKUP($B115,'Tillförd energi'!$B$1:$AS$566,MATCH(O$1,'Tillförd energi'!$B$1:$AQ$1,0),FALSE)</f>
        <v>0</v>
      </c>
      <c r="P115">
        <f>VLOOKUP($B115,'Tillförd energi'!$B$1:$AS$566,MATCH(P$1,'Tillförd energi'!$B$1:$AQ$1,0),FALSE)</f>
        <v>0.21099999999999999</v>
      </c>
      <c r="Q115">
        <f>VLOOKUP($B115,'Tillförd energi'!$B$1:$AS$566,MATCH(Q$1,'Tillförd energi'!$B$1:$AQ$1,0),FALSE)</f>
        <v>0</v>
      </c>
      <c r="R115">
        <f>VLOOKUP($B115,'Tillförd energi'!$B$1:$AS$566,MATCH(R$1,'Tillförd energi'!$B$1:$AQ$1,0),FALSE)</f>
        <v>0</v>
      </c>
      <c r="S115">
        <f>VLOOKUP($B115,'Tillförd energi'!$B$1:$AS$566,MATCH(S$1,'Tillförd energi'!$B$1:$AQ$1,0),FALSE)</f>
        <v>0</v>
      </c>
      <c r="T115">
        <f>VLOOKUP($B115,'Tillförd energi'!$B$1:$AS$566,MATCH(T$1,'Tillförd energi'!$B$1:$AQ$1,0),FALSE)</f>
        <v>0</v>
      </c>
      <c r="U115">
        <f>VLOOKUP($B115,'Tillförd energi'!$B$1:$AS$566,MATCH(U$1,'Tillförd energi'!$B$1:$AQ$1,0),FALSE)</f>
        <v>0</v>
      </c>
      <c r="V115">
        <f>VLOOKUP($B115,'Tillförd energi'!$B$1:$AS$566,MATCH(V$1,'Tillförd energi'!$B$1:$AQ$1,0),FALSE)</f>
        <v>0</v>
      </c>
      <c r="W115">
        <f>VLOOKUP($B115,'Tillförd energi'!$B$1:$AS$566,MATCH(W$1,'Tillförd energi'!$B$1:$AQ$1,0),FALSE)</f>
        <v>0</v>
      </c>
      <c r="X115">
        <f>VLOOKUP($B115,'Tillförd energi'!$B$1:$AS$566,MATCH(X$1,'Tillförd energi'!$B$1:$AQ$1,0),FALSE)</f>
        <v>8.91</v>
      </c>
      <c r="Y115">
        <f>VLOOKUP($B115,'Tillförd energi'!$B$1:$AS$566,MATCH(Y$1,'Tillförd energi'!$B$1:$AQ$1,0),FALSE)</f>
        <v>0</v>
      </c>
      <c r="Z115">
        <f>VLOOKUP($B115,'Tillförd energi'!$B$1:$AS$566,MATCH(Z$1,'Tillförd energi'!$B$1:$AQ$1,0),FALSE)</f>
        <v>0</v>
      </c>
      <c r="AA115">
        <f>VLOOKUP($B115,'Tillförd energi'!$B$1:$AS$566,MATCH(AA$1,'Tillförd energi'!$B$1:$AQ$1,0),FALSE)</f>
        <v>0</v>
      </c>
      <c r="AB115">
        <f>VLOOKUP($B115,'Tillförd energi'!$B$1:$AS$566,MATCH(AB$1,'Tillförd energi'!$B$1:$AQ$1,0),FALSE)</f>
        <v>0</v>
      </c>
      <c r="AC115">
        <f>VLOOKUP($B115,'Tillförd energi'!$B$1:$AS$566,MATCH(AC$1,'Tillförd energi'!$B$1:$AQ$1,0),FALSE)</f>
        <v>0</v>
      </c>
      <c r="AD115">
        <f>VLOOKUP($B115,'Tillförd energi'!$B$1:$AS$566,MATCH(AD$1,'Tillförd energi'!$B$1:$AQ$1,0),FALSE)</f>
        <v>0</v>
      </c>
      <c r="AE115">
        <f>VLOOKUP($B115,'Tillförd energi'!$B$1:$AS$566,MATCH(AE$1,'Tillförd energi'!$B$1:$AQ$1,0),FALSE)</f>
        <v>0</v>
      </c>
      <c r="AF115">
        <f>VLOOKUP($B115,'Tillförd energi'!$B$1:$AS$566,MATCH(AF$1,'Tillförd energi'!$B$1:$AQ$1,0),FALSE)</f>
        <v>0.03</v>
      </c>
      <c r="AG115">
        <f>IFERROR(VLOOKUP(B115,Miljö!$B$1:$S$476,9,FALSE)/1,0)</f>
        <v>0</v>
      </c>
      <c r="AI115">
        <f t="shared" si="10"/>
        <v>9.3709999999999987</v>
      </c>
      <c r="AJ115">
        <f t="shared" si="11"/>
        <v>9.3709999999999987</v>
      </c>
      <c r="AK115">
        <f>IF(ISERROR(1/VLOOKUP($B115,Leveranser!$B$1:$S$500,MATCH("såld värme (gwh)",Leveranser!$B$1:$S$1,0),FALSE)),"",VLOOKUP($B115,Leveranser!$B$1:$S$500,MATCH("såld värme (gwh)",Leveranser!$B$1:$S$1,0),FALSE))</f>
        <v>7.6</v>
      </c>
      <c r="AL115" s="22">
        <f>VLOOKUP($B115,Leveranser!$B$1:$Y$500,MATCH("Totalt såld fjärrvärme till andra fjärrvärmeföretag",Leveranser!$B$1:$AA$1,0),FALSE)</f>
        <v>0</v>
      </c>
      <c r="AM115" s="22">
        <f>IF(ISERROR(1/VLOOKUP($B115,Miljö!$B$1:$S$500,MATCH("Såld mängd produktionsspecifik fjärrvärme (GWh)",Miljö!$B$1:$R$1,0),FALSE)),0,VLOOKUP($B115,Miljö!$B$1:$S$500,MATCH("Såld mängd produktionsspecifik fjärrvärme (GWh)",Miljö!$B$1:$R$1,0),FALSE))</f>
        <v>0</v>
      </c>
      <c r="AN115" s="23">
        <f t="shared" si="12"/>
        <v>0.81101269875146742</v>
      </c>
      <c r="AP115" t="str">
        <f>VLOOKUP($B115,'Miljövärden urval för publ'!$B$1:$H$450,7,FALSE)</f>
        <v>Ja</v>
      </c>
      <c r="AQ115" t="str">
        <f>VLOOKUP($B115,'Miljövärden urval för publ'!$B$1:$H$450,6,FALSE)</f>
        <v>Nej</v>
      </c>
      <c r="AU115">
        <f t="shared" si="13"/>
        <v>0.03</v>
      </c>
      <c r="AV115">
        <f t="shared" si="14"/>
        <v>8.91</v>
      </c>
      <c r="AW115">
        <f t="shared" si="15"/>
        <v>0.21099999999999999</v>
      </c>
      <c r="AX115">
        <f t="shared" si="16"/>
        <v>0</v>
      </c>
      <c r="AZ115">
        <f t="shared" si="17"/>
        <v>0</v>
      </c>
      <c r="BA115">
        <f t="shared" si="18"/>
        <v>0</v>
      </c>
      <c r="BC115">
        <f t="shared" si="19"/>
        <v>9.1210000000000004</v>
      </c>
    </row>
    <row r="116" spans="1:55" ht="15" customHeight="1" x14ac:dyDescent="0.25">
      <c r="A116" t="s">
        <v>160</v>
      </c>
      <c r="B116" t="s">
        <v>163</v>
      </c>
      <c r="C116">
        <f>VLOOKUP($B116,'Tillförd energi'!$B$1:$AS$566,MATCH(C$1,'Tillförd energi'!$B$1:$AQ$1,0),FALSE)</f>
        <v>0</v>
      </c>
      <c r="D116">
        <f>VLOOKUP($B116,'Tillförd energi'!$B$1:$AS$566,MATCH(D$1,'Tillförd energi'!$B$1:$AQ$1,0),FALSE)</f>
        <v>0.6</v>
      </c>
      <c r="E116">
        <f>VLOOKUP($B116,'Tillförd energi'!$B$1:$AS$566,MATCH(E$1,'Tillförd energi'!$B$1:$AQ$1,0),FALSE)</f>
        <v>0</v>
      </c>
      <c r="F116">
        <f>VLOOKUP($B116,'Tillförd energi'!$B$1:$AS$566,MATCH(F$1,'Tillförd energi'!$B$1:$AQ$1,0),FALSE)</f>
        <v>3.7</v>
      </c>
      <c r="G116">
        <f>VLOOKUP($B116,'Tillförd energi'!$B$1:$AS$566,MATCH(G$1,'Tillförd energi'!$B$1:$AQ$1,0),FALSE)</f>
        <v>0</v>
      </c>
      <c r="H116">
        <f>VLOOKUP($B116,'Tillförd energi'!$B$1:$AS$566,MATCH(H$1,'Tillförd energi'!$B$1:$AQ$1,0),FALSE)</f>
        <v>0</v>
      </c>
      <c r="I116">
        <f>VLOOKUP($B116,'Tillförd energi'!$B$1:$AS$566,MATCH(I$1,'Tillförd energi'!$B$1:$AQ$1,0),FALSE)</f>
        <v>0</v>
      </c>
      <c r="J116">
        <f>VLOOKUP($B116,'Tillförd energi'!$B$1:$AS$566,MATCH(J$1,'Tillförd energi'!$B$1:$AQ$1,0),FALSE)</f>
        <v>0</v>
      </c>
      <c r="K116">
        <v>0</v>
      </c>
      <c r="L116">
        <f>VLOOKUP($B116,'Tillförd energi'!$B$1:$AS$566,MATCH(L$1,'Tillförd energi'!$B$1:$AQ$1,0),FALSE)</f>
        <v>0</v>
      </c>
      <c r="M116">
        <f>VLOOKUP($B116,'Tillförd energi'!$B$1:$AS$566,MATCH(M$1,'Tillförd energi'!$B$1:$AQ$1,0),FALSE)</f>
        <v>0</v>
      </c>
      <c r="N116">
        <f>VLOOKUP($B116,'Tillförd energi'!$B$1:$AS$566,MATCH(N$1,'Tillförd energi'!$B$1:$AQ$1,0),FALSE)</f>
        <v>0</v>
      </c>
      <c r="O116">
        <f>VLOOKUP($B116,'Tillförd energi'!$B$1:$AS$566,MATCH(O$1,'Tillförd energi'!$B$1:$AQ$1,0),FALSE)</f>
        <v>0</v>
      </c>
      <c r="P116">
        <f>VLOOKUP($B116,'Tillförd energi'!$B$1:$AS$566,MATCH(P$1,'Tillförd energi'!$B$1:$AQ$1,0),FALSE)</f>
        <v>0</v>
      </c>
      <c r="Q116">
        <f>VLOOKUP($B116,'Tillförd energi'!$B$1:$AS$566,MATCH(Q$1,'Tillförd energi'!$B$1:$AQ$1,0),FALSE)</f>
        <v>0</v>
      </c>
      <c r="R116">
        <f>VLOOKUP($B116,'Tillförd energi'!$B$1:$AS$566,MATCH(R$1,'Tillförd energi'!$B$1:$AQ$1,0),FALSE)</f>
        <v>0</v>
      </c>
      <c r="S116">
        <f>VLOOKUP($B116,'Tillförd energi'!$B$1:$AS$566,MATCH(S$1,'Tillförd energi'!$B$1:$AQ$1,0),FALSE)</f>
        <v>0</v>
      </c>
      <c r="T116">
        <f>VLOOKUP($B116,'Tillförd energi'!$B$1:$AS$566,MATCH(T$1,'Tillförd energi'!$B$1:$AQ$1,0),FALSE)</f>
        <v>0</v>
      </c>
      <c r="U116">
        <f>VLOOKUP($B116,'Tillförd energi'!$B$1:$AS$566,MATCH(U$1,'Tillförd energi'!$B$1:$AQ$1,0),FALSE)</f>
        <v>0</v>
      </c>
      <c r="V116">
        <f>VLOOKUP($B116,'Tillförd energi'!$B$1:$AS$566,MATCH(V$1,'Tillförd energi'!$B$1:$AQ$1,0),FALSE)</f>
        <v>0</v>
      </c>
      <c r="W116">
        <f>VLOOKUP($B116,'Tillförd energi'!$B$1:$AS$566,MATCH(W$1,'Tillförd energi'!$B$1:$AQ$1,0),FALSE)</f>
        <v>0</v>
      </c>
      <c r="X116">
        <f>VLOOKUP($B116,'Tillförd energi'!$B$1:$AS$566,MATCH(X$1,'Tillförd energi'!$B$1:$AQ$1,0),FALSE)</f>
        <v>0</v>
      </c>
      <c r="Y116">
        <f>VLOOKUP($B116,'Tillförd energi'!$B$1:$AS$566,MATCH(Y$1,'Tillförd energi'!$B$1:$AQ$1,0),FALSE)</f>
        <v>0</v>
      </c>
      <c r="Z116">
        <f>VLOOKUP($B116,'Tillförd energi'!$B$1:$AS$566,MATCH(Z$1,'Tillförd energi'!$B$1:$AQ$1,0),FALSE)</f>
        <v>0</v>
      </c>
      <c r="AA116">
        <f>VLOOKUP($B116,'Tillförd energi'!$B$1:$AS$566,MATCH(AA$1,'Tillförd energi'!$B$1:$AQ$1,0),FALSE)</f>
        <v>0</v>
      </c>
      <c r="AB116">
        <f>VLOOKUP($B116,'Tillförd energi'!$B$1:$AS$566,MATCH(AB$1,'Tillförd energi'!$B$1:$AQ$1,0),FALSE)</f>
        <v>0</v>
      </c>
      <c r="AC116">
        <f>VLOOKUP($B116,'Tillförd energi'!$B$1:$AS$566,MATCH(AC$1,'Tillförd energi'!$B$1:$AQ$1,0),FALSE)</f>
        <v>0</v>
      </c>
      <c r="AD116">
        <f>VLOOKUP($B116,'Tillförd energi'!$B$1:$AS$566,MATCH(AD$1,'Tillförd energi'!$B$1:$AQ$1,0),FALSE)</f>
        <v>14</v>
      </c>
      <c r="AE116">
        <f>VLOOKUP($B116,'Tillförd energi'!$B$1:$AS$566,MATCH(AE$1,'Tillförd energi'!$B$1:$AQ$1,0),FALSE)</f>
        <v>0</v>
      </c>
      <c r="AF116">
        <f>VLOOKUP($B116,'Tillförd energi'!$B$1:$AS$566,MATCH(AF$1,'Tillförd energi'!$B$1:$AQ$1,0),FALSE)</f>
        <v>6.8000000000000005E-2</v>
      </c>
      <c r="AG116">
        <f>IFERROR(VLOOKUP(B116,Miljö!$B$1:$S$476,9,FALSE)/1,0)</f>
        <v>0</v>
      </c>
      <c r="AI116">
        <f t="shared" si="10"/>
        <v>18.368000000000002</v>
      </c>
      <c r="AJ116">
        <f t="shared" si="11"/>
        <v>18.368000000000002</v>
      </c>
      <c r="AK116">
        <f>IF(ISERROR(1/VLOOKUP($B116,Leveranser!$B$1:$S$500,MATCH("såld värme (gwh)",Leveranser!$B$1:$S$1,0),FALSE)),"",VLOOKUP($B116,Leveranser!$B$1:$S$500,MATCH("såld värme (gwh)",Leveranser!$B$1:$S$1,0),FALSE))</f>
        <v>16.100000000000001</v>
      </c>
      <c r="AL116" s="22">
        <f>VLOOKUP($B116,Leveranser!$B$1:$Y$500,MATCH("Totalt såld fjärrvärme till andra fjärrvärmeföretag",Leveranser!$B$1:$AA$1,0),FALSE)</f>
        <v>0</v>
      </c>
      <c r="AM116" s="22">
        <f>IF(ISERROR(1/VLOOKUP($B116,Miljö!$B$1:$S$500,MATCH("Såld mängd produktionsspecifik fjärrvärme (GWh)",Miljö!$B$1:$R$1,0),FALSE)),0,VLOOKUP($B116,Miljö!$B$1:$S$500,MATCH("Såld mängd produktionsspecifik fjärrvärme (GWh)",Miljö!$B$1:$R$1,0),FALSE))</f>
        <v>0</v>
      </c>
      <c r="AN116" s="23">
        <f t="shared" si="12"/>
        <v>0.87652439024390238</v>
      </c>
      <c r="AP116" t="str">
        <f>VLOOKUP($B116,'Miljövärden urval för publ'!$B$1:$H$450,7,FALSE)</f>
        <v>Ja</v>
      </c>
      <c r="AQ116" t="str">
        <f>VLOOKUP($B116,'Miljövärden urval för publ'!$B$1:$H$450,6,FALSE)</f>
        <v>Nej</v>
      </c>
      <c r="AU116">
        <f t="shared" si="13"/>
        <v>6.8000000000000005E-2</v>
      </c>
      <c r="AV116">
        <f t="shared" si="14"/>
        <v>0</v>
      </c>
      <c r="AW116">
        <f t="shared" si="15"/>
        <v>0</v>
      </c>
      <c r="AX116">
        <f t="shared" si="16"/>
        <v>0</v>
      </c>
      <c r="AZ116">
        <f t="shared" si="17"/>
        <v>0</v>
      </c>
      <c r="BA116">
        <f t="shared" si="18"/>
        <v>0</v>
      </c>
      <c r="BC116">
        <f t="shared" si="19"/>
        <v>0</v>
      </c>
    </row>
    <row r="117" spans="1:55" ht="15" customHeight="1" x14ac:dyDescent="0.25">
      <c r="A117" t="s">
        <v>160</v>
      </c>
      <c r="B117" t="s">
        <v>164</v>
      </c>
      <c r="C117">
        <f>VLOOKUP($B117,'Tillförd energi'!$B$1:$AS$566,MATCH(C$1,'Tillförd energi'!$B$1:$AQ$1,0),FALSE)</f>
        <v>0</v>
      </c>
      <c r="D117">
        <f>VLOOKUP($B117,'Tillförd energi'!$B$1:$AS$566,MATCH(D$1,'Tillförd energi'!$B$1:$AQ$1,0),FALSE)</f>
        <v>0</v>
      </c>
      <c r="E117">
        <f>VLOOKUP($B117,'Tillförd energi'!$B$1:$AS$566,MATCH(E$1,'Tillförd energi'!$B$1:$AQ$1,0),FALSE)</f>
        <v>0</v>
      </c>
      <c r="F117">
        <f>VLOOKUP($B117,'Tillförd energi'!$B$1:$AS$566,MATCH(F$1,'Tillförd energi'!$B$1:$AQ$1,0),FALSE)</f>
        <v>0</v>
      </c>
      <c r="G117">
        <f>VLOOKUP($B117,'Tillförd energi'!$B$1:$AS$566,MATCH(G$1,'Tillförd energi'!$B$1:$AQ$1,0),FALSE)</f>
        <v>0</v>
      </c>
      <c r="H117">
        <f>VLOOKUP($B117,'Tillförd energi'!$B$1:$AS$566,MATCH(H$1,'Tillförd energi'!$B$1:$AQ$1,0),FALSE)</f>
        <v>0</v>
      </c>
      <c r="I117">
        <f>VLOOKUP($B117,'Tillförd energi'!$B$1:$AS$566,MATCH(I$1,'Tillförd energi'!$B$1:$AQ$1,0),FALSE)</f>
        <v>0</v>
      </c>
      <c r="J117">
        <f>VLOOKUP($B117,'Tillförd energi'!$B$1:$AS$566,MATCH(J$1,'Tillförd energi'!$B$1:$AQ$1,0),FALSE)</f>
        <v>1.7</v>
      </c>
      <c r="K117">
        <v>0</v>
      </c>
      <c r="L117">
        <f>VLOOKUP($B117,'Tillförd energi'!$B$1:$AS$566,MATCH(L$1,'Tillförd energi'!$B$1:$AQ$1,0),FALSE)</f>
        <v>0</v>
      </c>
      <c r="M117">
        <f>VLOOKUP($B117,'Tillförd energi'!$B$1:$AS$566,MATCH(M$1,'Tillförd energi'!$B$1:$AQ$1,0),FALSE)</f>
        <v>30.48</v>
      </c>
      <c r="N117">
        <f>VLOOKUP($B117,'Tillförd energi'!$B$1:$AS$566,MATCH(N$1,'Tillförd energi'!$B$1:$AQ$1,0),FALSE)</f>
        <v>91.43</v>
      </c>
      <c r="O117">
        <f>VLOOKUP($B117,'Tillförd energi'!$B$1:$AS$566,MATCH(O$1,'Tillförd energi'!$B$1:$AQ$1,0),FALSE)</f>
        <v>0</v>
      </c>
      <c r="P117">
        <f>VLOOKUP($B117,'Tillförd energi'!$B$1:$AS$566,MATCH(P$1,'Tillförd energi'!$B$1:$AQ$1,0),FALSE)</f>
        <v>30.48</v>
      </c>
      <c r="Q117">
        <f>VLOOKUP($B117,'Tillförd energi'!$B$1:$AS$566,MATCH(Q$1,'Tillförd energi'!$B$1:$AQ$1,0),FALSE)</f>
        <v>0</v>
      </c>
      <c r="R117">
        <f>VLOOKUP($B117,'Tillförd energi'!$B$1:$AS$566,MATCH(R$1,'Tillförd energi'!$B$1:$AQ$1,0),FALSE)</f>
        <v>0</v>
      </c>
      <c r="S117">
        <f>VLOOKUP($B117,'Tillförd energi'!$B$1:$AS$566,MATCH(S$1,'Tillförd energi'!$B$1:$AQ$1,0),FALSE)</f>
        <v>0</v>
      </c>
      <c r="T117">
        <f>VLOOKUP($B117,'Tillförd energi'!$B$1:$AS$566,MATCH(T$1,'Tillförd energi'!$B$1:$AQ$1,0),FALSE)</f>
        <v>0</v>
      </c>
      <c r="U117">
        <f>VLOOKUP($B117,'Tillförd energi'!$B$1:$AS$566,MATCH(U$1,'Tillförd energi'!$B$1:$AQ$1,0),FALSE)</f>
        <v>0</v>
      </c>
      <c r="V117">
        <f>VLOOKUP($B117,'Tillförd energi'!$B$1:$AS$566,MATCH(V$1,'Tillförd energi'!$B$1:$AQ$1,0),FALSE)</f>
        <v>0</v>
      </c>
      <c r="W117">
        <f>VLOOKUP($B117,'Tillförd energi'!$B$1:$AS$566,MATCH(W$1,'Tillförd energi'!$B$1:$AQ$1,0),FALSE)</f>
        <v>7.47</v>
      </c>
      <c r="X117">
        <f>VLOOKUP($B117,'Tillförd energi'!$B$1:$AS$566,MATCH(X$1,'Tillförd energi'!$B$1:$AQ$1,0),FALSE)</f>
        <v>0</v>
      </c>
      <c r="Y117">
        <f>VLOOKUP($B117,'Tillförd energi'!$B$1:$AS$566,MATCH(Y$1,'Tillförd energi'!$B$1:$AQ$1,0),FALSE)</f>
        <v>0</v>
      </c>
      <c r="Z117">
        <f>VLOOKUP($B117,'Tillförd energi'!$B$1:$AS$566,MATCH(Z$1,'Tillförd energi'!$B$1:$AQ$1,0),FALSE)</f>
        <v>0.13</v>
      </c>
      <c r="AA117">
        <f>VLOOKUP($B117,'Tillförd energi'!$B$1:$AS$566,MATCH(AA$1,'Tillförd energi'!$B$1:$AQ$1,0),FALSE)</f>
        <v>13.5</v>
      </c>
      <c r="AB117">
        <f>VLOOKUP($B117,'Tillförd energi'!$B$1:$AS$566,MATCH(AB$1,'Tillförd energi'!$B$1:$AQ$1,0),FALSE)</f>
        <v>10.8</v>
      </c>
      <c r="AC117">
        <f>VLOOKUP($B117,'Tillförd energi'!$B$1:$AS$566,MATCH(AC$1,'Tillförd energi'!$B$1:$AQ$1,0),FALSE)</f>
        <v>0</v>
      </c>
      <c r="AD117">
        <f>VLOOKUP($B117,'Tillförd energi'!$B$1:$AS$566,MATCH(AD$1,'Tillförd energi'!$B$1:$AQ$1,0),FALSE)</f>
        <v>0</v>
      </c>
      <c r="AE117">
        <f>VLOOKUP($B117,'Tillförd energi'!$B$1:$AS$566,MATCH(AE$1,'Tillförd energi'!$B$1:$AQ$1,0),FALSE)</f>
        <v>0</v>
      </c>
      <c r="AF117">
        <f>VLOOKUP($B117,'Tillförd energi'!$B$1:$AS$566,MATCH(AF$1,'Tillförd energi'!$B$1:$AQ$1,0),FALSE)</f>
        <v>1.23</v>
      </c>
      <c r="AG117">
        <f>IFERROR(VLOOKUP(B117,Miljö!$B$1:$S$476,9,FALSE)/1,0)</f>
        <v>0</v>
      </c>
      <c r="AI117">
        <f t="shared" si="10"/>
        <v>187.22</v>
      </c>
      <c r="AJ117">
        <f t="shared" si="11"/>
        <v>187.22</v>
      </c>
      <c r="AK117">
        <f>IF(ISERROR(1/VLOOKUP($B117,Leveranser!$B$1:$S$500,MATCH("såld värme (gwh)",Leveranser!$B$1:$S$1,0),FALSE)),"",VLOOKUP($B117,Leveranser!$B$1:$S$500,MATCH("såld värme (gwh)",Leveranser!$B$1:$S$1,0),FALSE))</f>
        <v>165.9</v>
      </c>
      <c r="AL117" s="22">
        <f>VLOOKUP($B117,Leveranser!$B$1:$Y$500,MATCH("Totalt såld fjärrvärme till andra fjärrvärmeföretag",Leveranser!$B$1:$AA$1,0),FALSE)</f>
        <v>0</v>
      </c>
      <c r="AM117" s="22">
        <f>IF(ISERROR(1/VLOOKUP($B117,Miljö!$B$1:$S$500,MATCH("Såld mängd produktionsspecifik fjärrvärme (GWh)",Miljö!$B$1:$R$1,0),FALSE)),0,VLOOKUP($B117,Miljö!$B$1:$S$500,MATCH("Såld mängd produktionsspecifik fjärrvärme (GWh)",Miljö!$B$1:$R$1,0),FALSE))</f>
        <v>0</v>
      </c>
      <c r="AN117" s="23">
        <f t="shared" si="12"/>
        <v>0.88612327742762531</v>
      </c>
      <c r="AP117" t="str">
        <f>VLOOKUP($B117,'Miljövärden urval för publ'!$B$1:$H$450,7,FALSE)</f>
        <v>Ja</v>
      </c>
      <c r="AQ117" t="str">
        <f>VLOOKUP($B117,'Miljövärden urval för publ'!$B$1:$H$450,6,FALSE)</f>
        <v>Nej</v>
      </c>
      <c r="AU117">
        <f t="shared" si="13"/>
        <v>14.860000000000001</v>
      </c>
      <c r="AV117">
        <f t="shared" si="14"/>
        <v>0</v>
      </c>
      <c r="AW117">
        <f t="shared" si="15"/>
        <v>152.39000000000001</v>
      </c>
      <c r="AX117">
        <f t="shared" si="16"/>
        <v>0</v>
      </c>
      <c r="AZ117">
        <f t="shared" si="17"/>
        <v>10.8</v>
      </c>
      <c r="BA117">
        <f t="shared" si="18"/>
        <v>0</v>
      </c>
      <c r="BC117">
        <f t="shared" si="19"/>
        <v>159.86000000000001</v>
      </c>
    </row>
    <row r="118" spans="1:55" ht="15" customHeight="1" x14ac:dyDescent="0.25">
      <c r="A118" t="s">
        <v>165</v>
      </c>
      <c r="B118" t="s">
        <v>166</v>
      </c>
      <c r="C118">
        <f>VLOOKUP($B118,'Tillförd energi'!$B$1:$AS$566,MATCH(C$1,'Tillförd energi'!$B$1:$AQ$1,0),FALSE)</f>
        <v>0</v>
      </c>
      <c r="D118">
        <f>VLOOKUP($B118,'Tillförd energi'!$B$1:$AS$566,MATCH(D$1,'Tillförd energi'!$B$1:$AQ$1,0),FALSE)</f>
        <v>0.7</v>
      </c>
      <c r="E118">
        <f>VLOOKUP($B118,'Tillförd energi'!$B$1:$AS$566,MATCH(E$1,'Tillförd energi'!$B$1:$AQ$1,0),FALSE)</f>
        <v>0</v>
      </c>
      <c r="F118">
        <f>VLOOKUP($B118,'Tillförd energi'!$B$1:$AS$566,MATCH(F$1,'Tillförd energi'!$B$1:$AQ$1,0),FALSE)</f>
        <v>0.3</v>
      </c>
      <c r="G118">
        <f>VLOOKUP($B118,'Tillförd energi'!$B$1:$AS$566,MATCH(G$1,'Tillförd energi'!$B$1:$AQ$1,0),FALSE)</f>
        <v>0</v>
      </c>
      <c r="H118">
        <f>VLOOKUP($B118,'Tillförd energi'!$B$1:$AS$566,MATCH(H$1,'Tillförd energi'!$B$1:$AQ$1,0),FALSE)</f>
        <v>0</v>
      </c>
      <c r="I118">
        <f>VLOOKUP($B118,'Tillförd energi'!$B$1:$AS$566,MATCH(I$1,'Tillförd energi'!$B$1:$AQ$1,0),FALSE)</f>
        <v>0</v>
      </c>
      <c r="J118">
        <f>VLOOKUP($B118,'Tillförd energi'!$B$1:$AS$566,MATCH(J$1,'Tillförd energi'!$B$1:$AQ$1,0),FALSE)</f>
        <v>0</v>
      </c>
      <c r="K118">
        <v>0</v>
      </c>
      <c r="L118">
        <f>VLOOKUP($B118,'Tillförd energi'!$B$1:$AS$566,MATCH(L$1,'Tillförd energi'!$B$1:$AQ$1,0),FALSE)</f>
        <v>0</v>
      </c>
      <c r="M118">
        <f>VLOOKUP($B118,'Tillförd energi'!$B$1:$AS$566,MATCH(M$1,'Tillförd energi'!$B$1:$AQ$1,0),FALSE)</f>
        <v>0</v>
      </c>
      <c r="N118">
        <f>VLOOKUP($B118,'Tillförd energi'!$B$1:$AS$566,MATCH(N$1,'Tillförd energi'!$B$1:$AQ$1,0),FALSE)</f>
        <v>0</v>
      </c>
      <c r="O118">
        <f>VLOOKUP($B118,'Tillförd energi'!$B$1:$AS$566,MATCH(O$1,'Tillförd energi'!$B$1:$AQ$1,0),FALSE)</f>
        <v>2.7063000000000001</v>
      </c>
      <c r="P118">
        <f>VLOOKUP($B118,'Tillförd energi'!$B$1:$AS$566,MATCH(P$1,'Tillförd energi'!$B$1:$AQ$1,0),FALSE)</f>
        <v>59.132599999999996</v>
      </c>
      <c r="Q118">
        <f>VLOOKUP($B118,'Tillförd energi'!$B$1:$AS$566,MATCH(Q$1,'Tillförd energi'!$B$1:$AQ$1,0),FALSE)</f>
        <v>0</v>
      </c>
      <c r="R118">
        <f>VLOOKUP($B118,'Tillförd energi'!$B$1:$AS$566,MATCH(R$1,'Tillförd energi'!$B$1:$AQ$1,0),FALSE)</f>
        <v>4.8</v>
      </c>
      <c r="S118">
        <f>VLOOKUP($B118,'Tillförd energi'!$B$1:$AS$566,MATCH(S$1,'Tillförd energi'!$B$1:$AQ$1,0),FALSE)</f>
        <v>0</v>
      </c>
      <c r="T118">
        <f>VLOOKUP($B118,'Tillförd energi'!$B$1:$AS$566,MATCH(T$1,'Tillförd energi'!$B$1:$AQ$1,0),FALSE)</f>
        <v>0</v>
      </c>
      <c r="U118">
        <f>VLOOKUP($B118,'Tillförd energi'!$B$1:$AS$566,MATCH(U$1,'Tillförd energi'!$B$1:$AQ$1,0),FALSE)</f>
        <v>0</v>
      </c>
      <c r="V118">
        <f>VLOOKUP($B118,'Tillförd energi'!$B$1:$AS$566,MATCH(V$1,'Tillförd energi'!$B$1:$AQ$1,0),FALSE)</f>
        <v>0</v>
      </c>
      <c r="W118">
        <f>VLOOKUP($B118,'Tillförd energi'!$B$1:$AS$566,MATCH(W$1,'Tillförd energi'!$B$1:$AQ$1,0),FALSE)</f>
        <v>0</v>
      </c>
      <c r="X118">
        <f>VLOOKUP($B118,'Tillförd energi'!$B$1:$AS$566,MATCH(X$1,'Tillförd energi'!$B$1:$AQ$1,0),FALSE)</f>
        <v>0</v>
      </c>
      <c r="Y118">
        <f>VLOOKUP($B118,'Tillförd energi'!$B$1:$AS$566,MATCH(Y$1,'Tillförd energi'!$B$1:$AQ$1,0),FALSE)</f>
        <v>86.152199999999993</v>
      </c>
      <c r="Z118">
        <f>VLOOKUP($B118,'Tillförd energi'!$B$1:$AS$566,MATCH(Z$1,'Tillförd energi'!$B$1:$AQ$1,0),FALSE)</f>
        <v>0</v>
      </c>
      <c r="AA118">
        <f>VLOOKUP($B118,'Tillförd energi'!$B$1:$AS$566,MATCH(AA$1,'Tillförd energi'!$B$1:$AQ$1,0),FALSE)</f>
        <v>0</v>
      </c>
      <c r="AB118">
        <f>VLOOKUP($B118,'Tillförd energi'!$B$1:$AS$566,MATCH(AB$1,'Tillförd energi'!$B$1:$AQ$1,0),FALSE)</f>
        <v>0</v>
      </c>
      <c r="AC118">
        <f>VLOOKUP($B118,'Tillförd energi'!$B$1:$AS$566,MATCH(AC$1,'Tillförd energi'!$B$1:$AQ$1,0),FALSE)</f>
        <v>0</v>
      </c>
      <c r="AD118">
        <f>VLOOKUP($B118,'Tillförd energi'!$B$1:$AS$566,MATCH(AD$1,'Tillförd energi'!$B$1:$AQ$1,0),FALSE)</f>
        <v>0</v>
      </c>
      <c r="AE118">
        <f>VLOOKUP($B118,'Tillförd energi'!$B$1:$AS$566,MATCH(AE$1,'Tillförd energi'!$B$1:$AQ$1,0),FALSE)</f>
        <v>0</v>
      </c>
      <c r="AF118">
        <f>VLOOKUP($B118,'Tillförd energi'!$B$1:$AS$566,MATCH(AF$1,'Tillförd energi'!$B$1:$AQ$1,0),FALSE)</f>
        <v>1.5041199999999999</v>
      </c>
      <c r="AG118">
        <f>IFERROR(VLOOKUP(B118,Miljö!$B$1:$S$476,9,FALSE)/1,0)</f>
        <v>0</v>
      </c>
      <c r="AI118">
        <f t="shared" si="10"/>
        <v>155.29521999999997</v>
      </c>
      <c r="AJ118">
        <f t="shared" si="11"/>
        <v>155.29521999999997</v>
      </c>
      <c r="AK118">
        <f>IF(ISERROR(1/VLOOKUP($B118,Leveranser!$B$1:$S$500,MATCH("såld värme (gwh)",Leveranser!$B$1:$S$1,0),FALSE)),"",VLOOKUP($B118,Leveranser!$B$1:$S$500,MATCH("såld värme (gwh)",Leveranser!$B$1:$S$1,0),FALSE))</f>
        <v>155</v>
      </c>
      <c r="AL118" s="22">
        <f>VLOOKUP($B118,Leveranser!$B$1:$Y$500,MATCH("Totalt såld fjärrvärme till andra fjärrvärmeföretag",Leveranser!$B$1:$AA$1,0),FALSE)</f>
        <v>0</v>
      </c>
      <c r="AM118" s="22">
        <f>IF(ISERROR(1/VLOOKUP($B118,Miljö!$B$1:$S$500,MATCH("Såld mängd produktionsspecifik fjärrvärme (GWh)",Miljö!$B$1:$R$1,0),FALSE)),0,VLOOKUP($B118,Miljö!$B$1:$S$500,MATCH("Såld mängd produktionsspecifik fjärrvärme (GWh)",Miljö!$B$1:$R$1,0),FALSE))</f>
        <v>0</v>
      </c>
      <c r="AN118" s="23">
        <f t="shared" si="12"/>
        <v>0.99809897561560512</v>
      </c>
      <c r="AP118" t="str">
        <f>VLOOKUP($B118,'Miljövärden urval för publ'!$B$1:$H$450,7,FALSE)</f>
        <v>Ja</v>
      </c>
      <c r="AQ118" t="str">
        <f>VLOOKUP($B118,'Miljövärden urval för publ'!$B$1:$H$450,6,FALSE)</f>
        <v>Nej</v>
      </c>
      <c r="AU118">
        <f t="shared" si="13"/>
        <v>1.5041199999999999</v>
      </c>
      <c r="AV118">
        <f t="shared" si="14"/>
        <v>0</v>
      </c>
      <c r="AW118">
        <f t="shared" si="15"/>
        <v>61.838899999999995</v>
      </c>
      <c r="AX118">
        <f t="shared" si="16"/>
        <v>4.8</v>
      </c>
      <c r="AZ118">
        <f t="shared" si="17"/>
        <v>0</v>
      </c>
      <c r="BA118">
        <f t="shared" si="18"/>
        <v>0</v>
      </c>
      <c r="BC118">
        <f t="shared" si="19"/>
        <v>66.638899999999992</v>
      </c>
    </row>
    <row r="119" spans="1:55" ht="15" customHeight="1" x14ac:dyDescent="0.25">
      <c r="A119" t="s">
        <v>167</v>
      </c>
      <c r="B119" t="s">
        <v>168</v>
      </c>
      <c r="C119">
        <f>VLOOKUP($B119,'Tillförd energi'!$B$1:$AS$566,MATCH(C$1,'Tillförd energi'!$B$1:$AQ$1,0),FALSE)</f>
        <v>0</v>
      </c>
      <c r="D119">
        <f>VLOOKUP($B119,'Tillförd energi'!$B$1:$AS$566,MATCH(D$1,'Tillförd energi'!$B$1:$AQ$1,0),FALSE)</f>
        <v>1.1282000000000001</v>
      </c>
      <c r="E119">
        <f>VLOOKUP($B119,'Tillförd energi'!$B$1:$AS$566,MATCH(E$1,'Tillförd energi'!$B$1:$AQ$1,0),FALSE)</f>
        <v>0</v>
      </c>
      <c r="F119">
        <f>VLOOKUP($B119,'Tillförd energi'!$B$1:$AS$566,MATCH(F$1,'Tillförd energi'!$B$1:$AQ$1,0),FALSE)</f>
        <v>1.23529</v>
      </c>
      <c r="G119">
        <f>VLOOKUP($B119,'Tillförd energi'!$B$1:$AS$566,MATCH(G$1,'Tillförd energi'!$B$1:$AQ$1,0),FALSE)</f>
        <v>0</v>
      </c>
      <c r="H119">
        <f>VLOOKUP($B119,'Tillförd energi'!$B$1:$AS$566,MATCH(H$1,'Tillförd energi'!$B$1:$AQ$1,0),FALSE)</f>
        <v>0</v>
      </c>
      <c r="I119">
        <f>VLOOKUP($B119,'Tillförd energi'!$B$1:$AS$566,MATCH(I$1,'Tillförd energi'!$B$1:$AQ$1,0),FALSE)</f>
        <v>0</v>
      </c>
      <c r="J119">
        <f>VLOOKUP($B119,'Tillförd energi'!$B$1:$AS$566,MATCH(J$1,'Tillförd energi'!$B$1:$AQ$1,0),FALSE)</f>
        <v>0</v>
      </c>
      <c r="K119">
        <v>0</v>
      </c>
      <c r="L119">
        <f>VLOOKUP($B119,'Tillförd energi'!$B$1:$AS$566,MATCH(L$1,'Tillförd energi'!$B$1:$AQ$1,0),FALSE)</f>
        <v>55.459099999999999</v>
      </c>
      <c r="M119">
        <f>VLOOKUP($B119,'Tillförd energi'!$B$1:$AS$566,MATCH(M$1,'Tillförd energi'!$B$1:$AQ$1,0),FALSE)</f>
        <v>74.945899999999995</v>
      </c>
      <c r="N119">
        <f>VLOOKUP($B119,'Tillförd energi'!$B$1:$AS$566,MATCH(N$1,'Tillförd energi'!$B$1:$AQ$1,0),FALSE)</f>
        <v>15.3294</v>
      </c>
      <c r="O119">
        <f>VLOOKUP($B119,'Tillförd energi'!$B$1:$AS$566,MATCH(O$1,'Tillförd energi'!$B$1:$AQ$1,0),FALSE)</f>
        <v>0</v>
      </c>
      <c r="P119">
        <f>VLOOKUP($B119,'Tillförd energi'!$B$1:$AS$566,MATCH(P$1,'Tillförd energi'!$B$1:$AQ$1,0),FALSE)</f>
        <v>0</v>
      </c>
      <c r="Q119">
        <f>VLOOKUP($B119,'Tillförd energi'!$B$1:$AS$566,MATCH(Q$1,'Tillförd energi'!$B$1:$AQ$1,0),FALSE)</f>
        <v>101.636</v>
      </c>
      <c r="R119">
        <f>VLOOKUP($B119,'Tillförd energi'!$B$1:$AS$566,MATCH(R$1,'Tillförd energi'!$B$1:$AQ$1,0),FALSE)</f>
        <v>0</v>
      </c>
      <c r="S119">
        <f>VLOOKUP($B119,'Tillförd energi'!$B$1:$AS$566,MATCH(S$1,'Tillförd energi'!$B$1:$AQ$1,0),FALSE)</f>
        <v>0</v>
      </c>
      <c r="T119">
        <f>VLOOKUP($B119,'Tillförd energi'!$B$1:$AS$566,MATCH(T$1,'Tillförd energi'!$B$1:$AQ$1,0),FALSE)</f>
        <v>0</v>
      </c>
      <c r="U119">
        <f>VLOOKUP($B119,'Tillförd energi'!$B$1:$AS$566,MATCH(U$1,'Tillförd energi'!$B$1:$AQ$1,0),FALSE)</f>
        <v>0</v>
      </c>
      <c r="V119">
        <f>VLOOKUP($B119,'Tillförd energi'!$B$1:$AS$566,MATCH(V$1,'Tillförd energi'!$B$1:$AQ$1,0),FALSE)</f>
        <v>0</v>
      </c>
      <c r="W119">
        <f>VLOOKUP($B119,'Tillförd energi'!$B$1:$AS$566,MATCH(W$1,'Tillförd energi'!$B$1:$AQ$1,0),FALSE)</f>
        <v>0.35699999999999998</v>
      </c>
      <c r="X119">
        <f>VLOOKUP($B119,'Tillförd energi'!$B$1:$AS$566,MATCH(X$1,'Tillförd energi'!$B$1:$AQ$1,0),FALSE)</f>
        <v>0</v>
      </c>
      <c r="Y119">
        <f>VLOOKUP($B119,'Tillförd energi'!$B$1:$AS$566,MATCH(Y$1,'Tillförd energi'!$B$1:$AQ$1,0),FALSE)</f>
        <v>0</v>
      </c>
      <c r="Z119">
        <f>VLOOKUP($B119,'Tillförd energi'!$B$1:$AS$566,MATCH(Z$1,'Tillförd energi'!$B$1:$AQ$1,0),FALSE)</f>
        <v>9.5294100000000004</v>
      </c>
      <c r="AA119">
        <f>VLOOKUP($B119,'Tillförd energi'!$B$1:$AS$566,MATCH(AA$1,'Tillförd energi'!$B$1:$AQ$1,0),FALSE)</f>
        <v>0</v>
      </c>
      <c r="AB119">
        <f>VLOOKUP($B119,'Tillförd energi'!$B$1:$AS$566,MATCH(AB$1,'Tillförd energi'!$B$1:$AQ$1,0),FALSE)</f>
        <v>0</v>
      </c>
      <c r="AC119">
        <f>VLOOKUP($B119,'Tillförd energi'!$B$1:$AS$566,MATCH(AC$1,'Tillförd energi'!$B$1:$AQ$1,0),FALSE)</f>
        <v>185.39099999999999</v>
      </c>
      <c r="AD119">
        <f>VLOOKUP($B119,'Tillförd energi'!$B$1:$AS$566,MATCH(AD$1,'Tillförd energi'!$B$1:$AQ$1,0),FALSE)</f>
        <v>281.95999999999998</v>
      </c>
      <c r="AE119">
        <f>VLOOKUP($B119,'Tillförd energi'!$B$1:$AS$566,MATCH(AE$1,'Tillförd energi'!$B$1:$AQ$1,0),FALSE)</f>
        <v>0</v>
      </c>
      <c r="AF119">
        <f>VLOOKUP($B119,'Tillförd energi'!$B$1:$AS$566,MATCH(AF$1,'Tillförd energi'!$B$1:$AQ$1,0),FALSE)</f>
        <v>11.1793</v>
      </c>
      <c r="AG119">
        <f>IFERROR(VLOOKUP(B119,Miljö!$B$1:$S$476,9,FALSE)/1,0)</f>
        <v>0</v>
      </c>
      <c r="AI119">
        <f t="shared" si="10"/>
        <v>738.15059999999994</v>
      </c>
      <c r="AJ119">
        <f t="shared" si="11"/>
        <v>738.15059999999994</v>
      </c>
      <c r="AK119">
        <f>IF(ISERROR(1/VLOOKUP($B119,Leveranser!$B$1:$S$500,MATCH("såld värme (gwh)",Leveranser!$B$1:$S$1,0),FALSE)),"",VLOOKUP($B119,Leveranser!$B$1:$S$500,MATCH("såld värme (gwh)",Leveranser!$B$1:$S$1,0),FALSE))</f>
        <v>650.6</v>
      </c>
      <c r="AL119" s="22">
        <f>VLOOKUP($B119,Leveranser!$B$1:$Y$500,MATCH("Totalt såld fjärrvärme till andra fjärrvärmeföretag",Leveranser!$B$1:$AA$1,0),FALSE)</f>
        <v>0</v>
      </c>
      <c r="AM119" s="22">
        <f>IF(ISERROR(1/VLOOKUP($B119,Miljö!$B$1:$S$500,MATCH("Såld mängd produktionsspecifik fjärrvärme (GWh)",Miljö!$B$1:$R$1,0),FALSE)),0,VLOOKUP($B119,Miljö!$B$1:$S$500,MATCH("Såld mängd produktionsspecifik fjärrvärme (GWh)",Miljö!$B$1:$R$1,0),FALSE))</f>
        <v>0</v>
      </c>
      <c r="AN119" s="23">
        <f t="shared" si="12"/>
        <v>0.881391954433147</v>
      </c>
      <c r="AP119" t="str">
        <f>VLOOKUP($B119,'Miljövärden urval för publ'!$B$1:$H$450,7,FALSE)</f>
        <v>Ja</v>
      </c>
      <c r="AQ119" t="str">
        <f>VLOOKUP($B119,'Miljövärden urval för publ'!$B$1:$H$450,6,FALSE)</f>
        <v>Ja</v>
      </c>
      <c r="AU119">
        <f t="shared" si="13"/>
        <v>20.70871</v>
      </c>
      <c r="AV119">
        <f t="shared" si="14"/>
        <v>0</v>
      </c>
      <c r="AW119">
        <f t="shared" si="15"/>
        <v>191.91129999999998</v>
      </c>
      <c r="AX119">
        <f t="shared" si="16"/>
        <v>0</v>
      </c>
      <c r="AZ119">
        <f t="shared" si="17"/>
        <v>0</v>
      </c>
      <c r="BA119">
        <f t="shared" si="18"/>
        <v>0</v>
      </c>
      <c r="BC119">
        <f t="shared" si="19"/>
        <v>247.72739999999999</v>
      </c>
    </row>
    <row r="120" spans="1:55" ht="15" customHeight="1" x14ac:dyDescent="0.25">
      <c r="A120" t="s">
        <v>169</v>
      </c>
      <c r="B120" t="s">
        <v>170</v>
      </c>
      <c r="C120">
        <f>VLOOKUP($B120,'Tillförd energi'!$B$1:$AS$566,MATCH(C$1,'Tillförd energi'!$B$1:$AQ$1,0),FALSE)</f>
        <v>0</v>
      </c>
      <c r="D120">
        <f>VLOOKUP($B120,'Tillförd energi'!$B$1:$AS$566,MATCH(D$1,'Tillförd energi'!$B$1:$AQ$1,0),FALSE)</f>
        <v>0.99</v>
      </c>
      <c r="E120">
        <f>VLOOKUP($B120,'Tillförd energi'!$B$1:$AS$566,MATCH(E$1,'Tillförd energi'!$B$1:$AQ$1,0),FALSE)</f>
        <v>0</v>
      </c>
      <c r="F120">
        <f>VLOOKUP($B120,'Tillförd energi'!$B$1:$AS$566,MATCH(F$1,'Tillförd energi'!$B$1:$AQ$1,0),FALSE)</f>
        <v>6.202</v>
      </c>
      <c r="G120">
        <f>VLOOKUP($B120,'Tillförd energi'!$B$1:$AS$566,MATCH(G$1,'Tillförd energi'!$B$1:$AQ$1,0),FALSE)</f>
        <v>306.404</v>
      </c>
      <c r="H120">
        <f>VLOOKUP($B120,'Tillförd energi'!$B$1:$AS$566,MATCH(H$1,'Tillförd energi'!$B$1:$AQ$1,0),FALSE)</f>
        <v>0</v>
      </c>
      <c r="I120">
        <f>VLOOKUP($B120,'Tillförd energi'!$B$1:$AS$566,MATCH(I$1,'Tillförd energi'!$B$1:$AQ$1,0),FALSE)</f>
        <v>916.15</v>
      </c>
      <c r="J120">
        <f>VLOOKUP($B120,'Tillförd energi'!$B$1:$AS$566,MATCH(J$1,'Tillförd energi'!$B$1:$AQ$1,0),FALSE)</f>
        <v>0</v>
      </c>
      <c r="K120">
        <v>0</v>
      </c>
      <c r="L120">
        <f>VLOOKUP($B120,'Tillförd energi'!$B$1:$AS$566,MATCH(L$1,'Tillförd energi'!$B$1:$AQ$1,0),FALSE)</f>
        <v>0</v>
      </c>
      <c r="M120">
        <f>VLOOKUP($B120,'Tillförd energi'!$B$1:$AS$566,MATCH(M$1,'Tillförd energi'!$B$1:$AQ$1,0),FALSE)</f>
        <v>33.314999999999998</v>
      </c>
      <c r="N120">
        <f>VLOOKUP($B120,'Tillförd energi'!$B$1:$AS$566,MATCH(N$1,'Tillförd energi'!$B$1:$AQ$1,0),FALSE)</f>
        <v>72.099000000000004</v>
      </c>
      <c r="O120">
        <f>VLOOKUP($B120,'Tillförd energi'!$B$1:$AS$566,MATCH(O$1,'Tillförd energi'!$B$1:$AQ$1,0),FALSE)</f>
        <v>0</v>
      </c>
      <c r="P120">
        <f>VLOOKUP($B120,'Tillförd energi'!$B$1:$AS$566,MATCH(P$1,'Tillförd energi'!$B$1:$AQ$1,0),FALSE)</f>
        <v>63.646000000000001</v>
      </c>
      <c r="Q120">
        <f>VLOOKUP($B120,'Tillförd energi'!$B$1:$AS$566,MATCH(Q$1,'Tillförd energi'!$B$1:$AQ$1,0),FALSE)</f>
        <v>24.21</v>
      </c>
      <c r="R120">
        <f>VLOOKUP($B120,'Tillförd energi'!$B$1:$AS$566,MATCH(R$1,'Tillförd energi'!$B$1:$AQ$1,0),FALSE)</f>
        <v>96.99</v>
      </c>
      <c r="S120">
        <f>VLOOKUP($B120,'Tillförd energi'!$B$1:$AS$566,MATCH(S$1,'Tillförd energi'!$B$1:$AQ$1,0),FALSE)</f>
        <v>0</v>
      </c>
      <c r="T120">
        <f>VLOOKUP($B120,'Tillförd energi'!$B$1:$AS$566,MATCH(T$1,'Tillförd energi'!$B$1:$AQ$1,0),FALSE)</f>
        <v>0</v>
      </c>
      <c r="U120">
        <f>VLOOKUP($B120,'Tillförd energi'!$B$1:$AS$566,MATCH(U$1,'Tillförd energi'!$B$1:$AQ$1,0),FALSE)</f>
        <v>0</v>
      </c>
      <c r="V120">
        <f>VLOOKUP($B120,'Tillförd energi'!$B$1:$AS$566,MATCH(V$1,'Tillförd energi'!$B$1:$AQ$1,0),FALSE)</f>
        <v>0</v>
      </c>
      <c r="W120">
        <f>VLOOKUP($B120,'Tillförd energi'!$B$1:$AS$566,MATCH(W$1,'Tillförd energi'!$B$1:$AQ$1,0),FALSE)</f>
        <v>1.415</v>
      </c>
      <c r="X120">
        <f>VLOOKUP($B120,'Tillförd energi'!$B$1:$AS$566,MATCH(X$1,'Tillförd energi'!$B$1:$AQ$1,0),FALSE)</f>
        <v>0</v>
      </c>
      <c r="Y120">
        <f>VLOOKUP($B120,'Tillförd energi'!$B$1:$AS$566,MATCH(Y$1,'Tillförd energi'!$B$1:$AQ$1,0),FALSE)</f>
        <v>0</v>
      </c>
      <c r="Z120">
        <f>VLOOKUP($B120,'Tillförd energi'!$B$1:$AS$566,MATCH(Z$1,'Tillförd energi'!$B$1:$AQ$1,0),FALSE)</f>
        <v>0</v>
      </c>
      <c r="AA120">
        <f>VLOOKUP($B120,'Tillförd energi'!$B$1:$AS$566,MATCH(AA$1,'Tillförd energi'!$B$1:$AQ$1,0),FALSE)</f>
        <v>136.4</v>
      </c>
      <c r="AB120">
        <f>VLOOKUP($B120,'Tillförd energi'!$B$1:$AS$566,MATCH(AB$1,'Tillförd energi'!$B$1:$AQ$1,0),FALSE)</f>
        <v>306.7</v>
      </c>
      <c r="AC120">
        <f>VLOOKUP($B120,'Tillförd energi'!$B$1:$AS$566,MATCH(AC$1,'Tillförd energi'!$B$1:$AQ$1,0),FALSE)</f>
        <v>472.74200000000002</v>
      </c>
      <c r="AD120">
        <f>VLOOKUP($B120,'Tillförd energi'!$B$1:$AS$566,MATCH(AD$1,'Tillförd energi'!$B$1:$AQ$1,0),FALSE)</f>
        <v>944.90099999999995</v>
      </c>
      <c r="AE120">
        <f>VLOOKUP($B120,'Tillförd energi'!$B$1:$AS$566,MATCH(AE$1,'Tillförd energi'!$B$1:$AQ$1,0),FALSE)</f>
        <v>0</v>
      </c>
      <c r="AF120">
        <f>VLOOKUP($B120,'Tillförd energi'!$B$1:$AS$566,MATCH(AF$1,'Tillförd energi'!$B$1:$AQ$1,0),FALSE)</f>
        <v>60.518999999999998</v>
      </c>
      <c r="AG120">
        <f>IFERROR(VLOOKUP(B120,Miljö!$B$1:$S$476,9,FALSE)/1,0)</f>
        <v>128.01499999999999</v>
      </c>
      <c r="AI120">
        <f t="shared" si="10"/>
        <v>3442.683</v>
      </c>
      <c r="AJ120">
        <f t="shared" si="11"/>
        <v>3570.6979999999999</v>
      </c>
      <c r="AK120">
        <f>IF(ISERROR(1/VLOOKUP($B120,Leveranser!$B$1:$S$500,MATCH("såld värme (gwh)",Leveranser!$B$1:$S$1,0),FALSE)),"",VLOOKUP($B120,Leveranser!$B$1:$S$500,MATCH("såld värme (gwh)",Leveranser!$B$1:$S$1,0),FALSE))</f>
        <v>3176.9430000000002</v>
      </c>
      <c r="AL120" s="22">
        <f>VLOOKUP($B120,Leveranser!$B$1:$Y$500,MATCH("Totalt såld fjärrvärme till andra fjärrvärmeföretag",Leveranser!$B$1:$AA$1,0),FALSE)</f>
        <v>78.5</v>
      </c>
      <c r="AM120" s="22">
        <f>IF(ISERROR(1/VLOOKUP($B120,Miljö!$B$1:$S$500,MATCH("Såld mängd produktionsspecifik fjärrvärme (GWh)",Miljö!$B$1:$R$1,0),FALSE)),0,VLOOKUP($B120,Miljö!$B$1:$S$500,MATCH("Såld mängd produktionsspecifik fjärrvärme (GWh)",Miljö!$B$1:$R$1,0),FALSE))</f>
        <v>77.593999999999994</v>
      </c>
      <c r="AN120" s="23">
        <f t="shared" si="12"/>
        <v>0.88972604235922514</v>
      </c>
      <c r="AP120" t="str">
        <f>VLOOKUP($B120,'Miljövärden urval för publ'!$B$1:$H$450,7,FALSE)</f>
        <v>Ja</v>
      </c>
      <c r="AQ120" t="str">
        <f>VLOOKUP($B120,'Miljövärden urval för publ'!$B$1:$H$450,6,FALSE)</f>
        <v>Ja</v>
      </c>
      <c r="AU120">
        <f t="shared" si="13"/>
        <v>196.91900000000001</v>
      </c>
      <c r="AV120">
        <f t="shared" si="14"/>
        <v>0</v>
      </c>
      <c r="AW120">
        <f t="shared" si="15"/>
        <v>193.27</v>
      </c>
      <c r="AX120">
        <f t="shared" si="16"/>
        <v>96.99</v>
      </c>
      <c r="AZ120">
        <f t="shared" si="17"/>
        <v>306.7</v>
      </c>
      <c r="BA120">
        <f t="shared" si="18"/>
        <v>0</v>
      </c>
      <c r="BC120">
        <f t="shared" si="19"/>
        <v>291.67500000000001</v>
      </c>
    </row>
    <row r="121" spans="1:55" ht="15" customHeight="1" x14ac:dyDescent="0.25">
      <c r="A121" t="s">
        <v>169</v>
      </c>
      <c r="B121" t="s">
        <v>171</v>
      </c>
      <c r="C121">
        <f>VLOOKUP($B121,'Tillförd energi'!$B$1:$AS$566,MATCH(C$1,'Tillförd energi'!$B$1:$AQ$1,0),FALSE)</f>
        <v>0</v>
      </c>
      <c r="D121">
        <f>VLOOKUP($B121,'Tillförd energi'!$B$1:$AS$566,MATCH(D$1,'Tillförd energi'!$B$1:$AQ$1,0),FALSE)</f>
        <v>0</v>
      </c>
      <c r="E121">
        <f>VLOOKUP($B121,'Tillförd energi'!$B$1:$AS$566,MATCH(E$1,'Tillförd energi'!$B$1:$AQ$1,0),FALSE)</f>
        <v>0</v>
      </c>
      <c r="F121">
        <f>VLOOKUP($B121,'Tillförd energi'!$B$1:$AS$566,MATCH(F$1,'Tillförd energi'!$B$1:$AQ$1,0),FALSE)</f>
        <v>0</v>
      </c>
      <c r="G121">
        <f>VLOOKUP($B121,'Tillförd energi'!$B$1:$AS$566,MATCH(G$1,'Tillförd energi'!$B$1:$AQ$1,0),FALSE)</f>
        <v>0</v>
      </c>
      <c r="H121">
        <f>VLOOKUP($B121,'Tillförd energi'!$B$1:$AS$566,MATCH(H$1,'Tillförd energi'!$B$1:$AQ$1,0),FALSE)</f>
        <v>0</v>
      </c>
      <c r="I121">
        <f>VLOOKUP($B121,'Tillförd energi'!$B$1:$AS$566,MATCH(I$1,'Tillförd energi'!$B$1:$AQ$1,0),FALSE)</f>
        <v>0</v>
      </c>
      <c r="J121">
        <f>VLOOKUP($B121,'Tillförd energi'!$B$1:$AS$566,MATCH(J$1,'Tillförd energi'!$B$1:$AQ$1,0),FALSE)</f>
        <v>0</v>
      </c>
      <c r="K121">
        <v>0</v>
      </c>
      <c r="L121">
        <f>VLOOKUP($B121,'Tillförd energi'!$B$1:$AS$566,MATCH(L$1,'Tillförd energi'!$B$1:$AQ$1,0),FALSE)</f>
        <v>0</v>
      </c>
      <c r="M121">
        <f>VLOOKUP($B121,'Tillförd energi'!$B$1:$AS$566,MATCH(M$1,'Tillförd energi'!$B$1:$AQ$1,0),FALSE)</f>
        <v>16.634599999999999</v>
      </c>
      <c r="N121">
        <f>VLOOKUP($B121,'Tillförd energi'!$B$1:$AS$566,MATCH(N$1,'Tillförd energi'!$B$1:$AQ$1,0),FALSE)</f>
        <v>36</v>
      </c>
      <c r="O121">
        <f>VLOOKUP($B121,'Tillförd energi'!$B$1:$AS$566,MATCH(O$1,'Tillförd energi'!$B$1:$AQ$1,0),FALSE)</f>
        <v>0</v>
      </c>
      <c r="P121">
        <f>VLOOKUP($B121,'Tillförd energi'!$B$1:$AS$566,MATCH(P$1,'Tillförd energi'!$B$1:$AQ$1,0),FALSE)</f>
        <v>31.779599999999999</v>
      </c>
      <c r="Q121">
        <f>VLOOKUP($B121,'Tillförd energi'!$B$1:$AS$566,MATCH(Q$1,'Tillförd energi'!$B$1:$AQ$1,0),FALSE)</f>
        <v>9.6827000000000005</v>
      </c>
      <c r="R121">
        <f>VLOOKUP($B121,'Tillförd energi'!$B$1:$AS$566,MATCH(R$1,'Tillförd energi'!$B$1:$AQ$1,0),FALSE)</f>
        <v>0</v>
      </c>
      <c r="S121">
        <f>VLOOKUP($B121,'Tillförd energi'!$B$1:$AS$566,MATCH(S$1,'Tillförd energi'!$B$1:$AQ$1,0),FALSE)</f>
        <v>0</v>
      </c>
      <c r="T121">
        <f>VLOOKUP($B121,'Tillförd energi'!$B$1:$AS$566,MATCH(T$1,'Tillförd energi'!$B$1:$AQ$1,0),FALSE)</f>
        <v>0</v>
      </c>
      <c r="U121">
        <f>VLOOKUP($B121,'Tillförd energi'!$B$1:$AS$566,MATCH(U$1,'Tillförd energi'!$B$1:$AQ$1,0),FALSE)</f>
        <v>0</v>
      </c>
      <c r="V121">
        <f>VLOOKUP($B121,'Tillförd energi'!$B$1:$AS$566,MATCH(V$1,'Tillförd energi'!$B$1:$AQ$1,0),FALSE)</f>
        <v>0</v>
      </c>
      <c r="W121">
        <f>VLOOKUP($B121,'Tillförd energi'!$B$1:$AS$566,MATCH(W$1,'Tillförd energi'!$B$1:$AQ$1,0),FALSE)</f>
        <v>0</v>
      </c>
      <c r="X121">
        <f>VLOOKUP($B121,'Tillförd energi'!$B$1:$AS$566,MATCH(X$1,'Tillförd energi'!$B$1:$AQ$1,0),FALSE)</f>
        <v>0</v>
      </c>
      <c r="Y121">
        <f>VLOOKUP($B121,'Tillförd energi'!$B$1:$AS$566,MATCH(Y$1,'Tillförd energi'!$B$1:$AQ$1,0),FALSE)</f>
        <v>0</v>
      </c>
      <c r="Z121">
        <f>VLOOKUP($B121,'Tillförd energi'!$B$1:$AS$566,MATCH(Z$1,'Tillförd energi'!$B$1:$AQ$1,0),FALSE)</f>
        <v>0</v>
      </c>
      <c r="AA121">
        <f>VLOOKUP($B121,'Tillförd energi'!$B$1:$AS$566,MATCH(AA$1,'Tillförd energi'!$B$1:$AQ$1,0),FALSE)</f>
        <v>0</v>
      </c>
      <c r="AB121">
        <f>VLOOKUP($B121,'Tillförd energi'!$B$1:$AS$566,MATCH(AB$1,'Tillförd energi'!$B$1:$AQ$1,0),FALSE)</f>
        <v>0</v>
      </c>
      <c r="AC121">
        <f>VLOOKUP($B121,'Tillförd energi'!$B$1:$AS$566,MATCH(AC$1,'Tillförd energi'!$B$1:$AQ$1,0),FALSE)</f>
        <v>29.007999999999999</v>
      </c>
      <c r="AD121">
        <f>VLOOKUP($B121,'Tillförd energi'!$B$1:$AS$566,MATCH(AD$1,'Tillförd energi'!$B$1:$AQ$1,0),FALSE)</f>
        <v>0</v>
      </c>
      <c r="AE121">
        <f>VLOOKUP($B121,'Tillförd energi'!$B$1:$AS$566,MATCH(AE$1,'Tillförd energi'!$B$1:$AQ$1,0),FALSE)</f>
        <v>0</v>
      </c>
      <c r="AF121">
        <f>VLOOKUP($B121,'Tillförd energi'!$B$1:$AS$566,MATCH(AF$1,'Tillförd energi'!$B$1:$AQ$1,0),FALSE)</f>
        <v>2.0209999999999999</v>
      </c>
      <c r="AG121">
        <f>IFERROR(VLOOKUP(B121,Miljö!$B$1:$S$476,9,FALSE)/1,0)</f>
        <v>0</v>
      </c>
      <c r="AI121">
        <f t="shared" si="10"/>
        <v>125.12589999999999</v>
      </c>
      <c r="AJ121">
        <f t="shared" si="11"/>
        <v>125.12589999999999</v>
      </c>
      <c r="AK121">
        <f>IF(ISERROR(1/VLOOKUP($B121,Leveranser!$B$1:$S$500,MATCH("såld värme (gwh)",Leveranser!$B$1:$S$1,0),FALSE)),"",VLOOKUP($B121,Leveranser!$B$1:$S$500,MATCH("såld värme (gwh)",Leveranser!$B$1:$S$1,0),FALSE))</f>
        <v>116.473</v>
      </c>
      <c r="AL121" s="22">
        <f>VLOOKUP($B121,Leveranser!$B$1:$Y$500,MATCH("Totalt såld fjärrvärme till andra fjärrvärmeföretag",Leveranser!$B$1:$AA$1,0),FALSE)</f>
        <v>0</v>
      </c>
      <c r="AM121" s="22">
        <f>IF(ISERROR(1/VLOOKUP($B121,Miljö!$B$1:$S$500,MATCH("Såld mängd produktionsspecifik fjärrvärme (GWh)",Miljö!$B$1:$R$1,0),FALSE)),0,VLOOKUP($B121,Miljö!$B$1:$S$500,MATCH("Såld mängd produktionsspecifik fjärrvärme (GWh)",Miljö!$B$1:$R$1,0),FALSE))</f>
        <v>0</v>
      </c>
      <c r="AN121" s="23">
        <f t="shared" si="12"/>
        <v>0.9308464514540955</v>
      </c>
      <c r="AP121" t="str">
        <f>VLOOKUP($B121,'Miljövärden urval för publ'!$B$1:$H$450,7,FALSE)</f>
        <v>Ja</v>
      </c>
      <c r="AQ121" t="str">
        <f>VLOOKUP($B121,'Miljövärden urval för publ'!$B$1:$H$450,6,FALSE)</f>
        <v>Ja</v>
      </c>
      <c r="AU121">
        <f t="shared" si="13"/>
        <v>2.0209999999999999</v>
      </c>
      <c r="AV121">
        <f t="shared" si="14"/>
        <v>0</v>
      </c>
      <c r="AW121">
        <f t="shared" si="15"/>
        <v>94.096899999999991</v>
      </c>
      <c r="AX121">
        <f t="shared" si="16"/>
        <v>0</v>
      </c>
      <c r="AZ121">
        <f t="shared" si="17"/>
        <v>0</v>
      </c>
      <c r="BA121">
        <f t="shared" si="18"/>
        <v>0</v>
      </c>
      <c r="BC121">
        <f t="shared" si="19"/>
        <v>94.096899999999991</v>
      </c>
    </row>
    <row r="122" spans="1:55" ht="15" customHeight="1" x14ac:dyDescent="0.25">
      <c r="A122" t="s">
        <v>172</v>
      </c>
      <c r="B122" t="s">
        <v>173</v>
      </c>
      <c r="C122">
        <f>VLOOKUP($B122,'Tillförd energi'!$B$1:$AS$566,MATCH(C$1,'Tillförd energi'!$B$1:$AQ$1,0),FALSE)</f>
        <v>0</v>
      </c>
      <c r="D122">
        <f>VLOOKUP($B122,'Tillförd energi'!$B$1:$AS$566,MATCH(D$1,'Tillförd energi'!$B$1:$AQ$1,0),FALSE)</f>
        <v>4.391</v>
      </c>
      <c r="E122">
        <f>VLOOKUP($B122,'Tillförd energi'!$B$1:$AS$566,MATCH(E$1,'Tillförd energi'!$B$1:$AQ$1,0),FALSE)</f>
        <v>0</v>
      </c>
      <c r="F122">
        <f>VLOOKUP($B122,'Tillförd energi'!$B$1:$AS$566,MATCH(F$1,'Tillförd energi'!$B$1:$AQ$1,0),FALSE)</f>
        <v>0</v>
      </c>
      <c r="G122">
        <f>VLOOKUP($B122,'Tillförd energi'!$B$1:$AS$566,MATCH(G$1,'Tillförd energi'!$B$1:$AQ$1,0),FALSE)</f>
        <v>0</v>
      </c>
      <c r="H122">
        <f>VLOOKUP($B122,'Tillförd energi'!$B$1:$AS$566,MATCH(H$1,'Tillförd energi'!$B$1:$AQ$1,0),FALSE)</f>
        <v>0</v>
      </c>
      <c r="I122">
        <f>VLOOKUP($B122,'Tillförd energi'!$B$1:$AS$566,MATCH(I$1,'Tillförd energi'!$B$1:$AQ$1,0),FALSE)</f>
        <v>0</v>
      </c>
      <c r="J122">
        <f>VLOOKUP($B122,'Tillförd energi'!$B$1:$AS$566,MATCH(J$1,'Tillförd energi'!$B$1:$AQ$1,0),FALSE)</f>
        <v>0</v>
      </c>
      <c r="K122">
        <v>0</v>
      </c>
      <c r="L122">
        <f>VLOOKUP($B122,'Tillförd energi'!$B$1:$AS$566,MATCH(L$1,'Tillförd energi'!$B$1:$AQ$1,0),FALSE)</f>
        <v>0</v>
      </c>
      <c r="M122">
        <f>VLOOKUP($B122,'Tillförd energi'!$B$1:$AS$566,MATCH(M$1,'Tillförd energi'!$B$1:$AQ$1,0),FALSE)</f>
        <v>34.188000000000002</v>
      </c>
      <c r="N122">
        <f>VLOOKUP($B122,'Tillförd energi'!$B$1:$AS$566,MATCH(N$1,'Tillförd energi'!$B$1:$AQ$1,0),FALSE)</f>
        <v>93.207999999999998</v>
      </c>
      <c r="O122">
        <f>VLOOKUP($B122,'Tillförd energi'!$B$1:$AS$566,MATCH(O$1,'Tillförd energi'!$B$1:$AQ$1,0),FALSE)</f>
        <v>0</v>
      </c>
      <c r="P122">
        <f>VLOOKUP($B122,'Tillförd energi'!$B$1:$AS$566,MATCH(P$1,'Tillförd energi'!$B$1:$AQ$1,0),FALSE)</f>
        <v>0</v>
      </c>
      <c r="Q122">
        <f>VLOOKUP($B122,'Tillförd energi'!$B$1:$AS$566,MATCH(Q$1,'Tillförd energi'!$B$1:$AQ$1,0),FALSE)</f>
        <v>0</v>
      </c>
      <c r="R122">
        <f>VLOOKUP($B122,'Tillförd energi'!$B$1:$AS$566,MATCH(R$1,'Tillförd energi'!$B$1:$AQ$1,0),FALSE)</f>
        <v>0</v>
      </c>
      <c r="S122">
        <f>VLOOKUP($B122,'Tillförd energi'!$B$1:$AS$566,MATCH(S$1,'Tillförd energi'!$B$1:$AQ$1,0),FALSE)</f>
        <v>0</v>
      </c>
      <c r="T122">
        <f>VLOOKUP($B122,'Tillförd energi'!$B$1:$AS$566,MATCH(T$1,'Tillförd energi'!$B$1:$AQ$1,0),FALSE)</f>
        <v>0</v>
      </c>
      <c r="U122">
        <f>VLOOKUP($B122,'Tillförd energi'!$B$1:$AS$566,MATCH(U$1,'Tillförd energi'!$B$1:$AQ$1,0),FALSE)</f>
        <v>0</v>
      </c>
      <c r="V122">
        <f>VLOOKUP($B122,'Tillförd energi'!$B$1:$AS$566,MATCH(V$1,'Tillförd energi'!$B$1:$AQ$1,0),FALSE)</f>
        <v>0</v>
      </c>
      <c r="W122">
        <f>VLOOKUP($B122,'Tillförd energi'!$B$1:$AS$566,MATCH(W$1,'Tillförd energi'!$B$1:$AQ$1,0),FALSE)</f>
        <v>0</v>
      </c>
      <c r="X122">
        <f>VLOOKUP($B122,'Tillförd energi'!$B$1:$AS$566,MATCH(X$1,'Tillförd energi'!$B$1:$AQ$1,0),FALSE)</f>
        <v>0</v>
      </c>
      <c r="Y122">
        <f>VLOOKUP($B122,'Tillförd energi'!$B$1:$AS$566,MATCH(Y$1,'Tillförd energi'!$B$1:$AQ$1,0),FALSE)</f>
        <v>0</v>
      </c>
      <c r="Z122">
        <f>VLOOKUP($B122,'Tillförd energi'!$B$1:$AS$566,MATCH(Z$1,'Tillförd energi'!$B$1:$AQ$1,0),FALSE)</f>
        <v>0</v>
      </c>
      <c r="AA122">
        <f>VLOOKUP($B122,'Tillförd energi'!$B$1:$AS$566,MATCH(AA$1,'Tillförd energi'!$B$1:$AQ$1,0),FALSE)</f>
        <v>0</v>
      </c>
      <c r="AB122">
        <f>VLOOKUP($B122,'Tillförd energi'!$B$1:$AS$566,MATCH(AB$1,'Tillförd energi'!$B$1:$AQ$1,0),FALSE)</f>
        <v>0</v>
      </c>
      <c r="AC122">
        <f>VLOOKUP($B122,'Tillförd energi'!$B$1:$AS$566,MATCH(AC$1,'Tillförd energi'!$B$1:$AQ$1,0),FALSE)</f>
        <v>0</v>
      </c>
      <c r="AD122">
        <f>VLOOKUP($B122,'Tillförd energi'!$B$1:$AS$566,MATCH(AD$1,'Tillförd energi'!$B$1:$AQ$1,0),FALSE)</f>
        <v>0</v>
      </c>
      <c r="AE122">
        <f>VLOOKUP($B122,'Tillförd energi'!$B$1:$AS$566,MATCH(AE$1,'Tillförd energi'!$B$1:$AQ$1,0),FALSE)</f>
        <v>0</v>
      </c>
      <c r="AF122">
        <f>VLOOKUP($B122,'Tillförd energi'!$B$1:$AS$566,MATCH(AF$1,'Tillförd energi'!$B$1:$AQ$1,0),FALSE)</f>
        <v>3.556</v>
      </c>
      <c r="AG122">
        <f>IFERROR(VLOOKUP(B122,Miljö!$B$1:$S$476,9,FALSE)/1,0)</f>
        <v>0</v>
      </c>
      <c r="AI122">
        <f t="shared" si="10"/>
        <v>135.34300000000002</v>
      </c>
      <c r="AJ122">
        <f t="shared" si="11"/>
        <v>135.34300000000002</v>
      </c>
      <c r="AK122">
        <f>IF(ISERROR(1/VLOOKUP($B122,Leveranser!$B$1:$S$500,MATCH("såld värme (gwh)",Leveranser!$B$1:$S$1,0),FALSE)),"",VLOOKUP($B122,Leveranser!$B$1:$S$500,MATCH("såld värme (gwh)",Leveranser!$B$1:$S$1,0),FALSE))</f>
        <v>114.6</v>
      </c>
      <c r="AL122" s="22">
        <f>VLOOKUP($B122,Leveranser!$B$1:$Y$500,MATCH("Totalt såld fjärrvärme till andra fjärrvärmeföretag",Leveranser!$B$1:$AA$1,0),FALSE)</f>
        <v>0</v>
      </c>
      <c r="AM122" s="22">
        <f>IF(ISERROR(1/VLOOKUP($B122,Miljö!$B$1:$S$500,MATCH("Såld mängd produktionsspecifik fjärrvärme (GWh)",Miljö!$B$1:$R$1,0),FALSE)),0,VLOOKUP($B122,Miljö!$B$1:$S$500,MATCH("Såld mängd produktionsspecifik fjärrvärme (GWh)",Miljö!$B$1:$R$1,0),FALSE))</f>
        <v>0</v>
      </c>
      <c r="AN122" s="23">
        <f t="shared" si="12"/>
        <v>0.84673754830319992</v>
      </c>
      <c r="AP122" t="str">
        <f>VLOOKUP($B122,'Miljövärden urval för publ'!$B$1:$H$450,7,FALSE)</f>
        <v>Ja</v>
      </c>
      <c r="AQ122" t="str">
        <f>VLOOKUP($B122,'Miljövärden urval för publ'!$B$1:$H$450,6,FALSE)</f>
        <v>Nej</v>
      </c>
      <c r="AU122">
        <f t="shared" si="13"/>
        <v>3.556</v>
      </c>
      <c r="AV122">
        <f t="shared" si="14"/>
        <v>0</v>
      </c>
      <c r="AW122">
        <f t="shared" si="15"/>
        <v>127.396</v>
      </c>
      <c r="AX122">
        <f t="shared" si="16"/>
        <v>0</v>
      </c>
      <c r="AZ122">
        <f t="shared" si="17"/>
        <v>0</v>
      </c>
      <c r="BA122">
        <f t="shared" si="18"/>
        <v>0</v>
      </c>
      <c r="BC122">
        <f t="shared" si="19"/>
        <v>127.396</v>
      </c>
    </row>
    <row r="123" spans="1:55" ht="15" customHeight="1" x14ac:dyDescent="0.25">
      <c r="A123" t="s">
        <v>172</v>
      </c>
      <c r="B123" t="s">
        <v>174</v>
      </c>
      <c r="C123">
        <f>VLOOKUP($B123,'Tillförd energi'!$B$1:$AS$566,MATCH(C$1,'Tillförd energi'!$B$1:$AQ$1,0),FALSE)</f>
        <v>0</v>
      </c>
      <c r="D123">
        <f>VLOOKUP($B123,'Tillförd energi'!$B$1:$AS$566,MATCH(D$1,'Tillförd energi'!$B$1:$AQ$1,0),FALSE)</f>
        <v>2.266E-2</v>
      </c>
      <c r="E123">
        <f>VLOOKUP($B123,'Tillförd energi'!$B$1:$AS$566,MATCH(E$1,'Tillförd energi'!$B$1:$AQ$1,0),FALSE)</f>
        <v>0</v>
      </c>
      <c r="F123">
        <f>VLOOKUP($B123,'Tillförd energi'!$B$1:$AS$566,MATCH(F$1,'Tillförd energi'!$B$1:$AQ$1,0),FALSE)</f>
        <v>0</v>
      </c>
      <c r="G123">
        <f>VLOOKUP($B123,'Tillförd energi'!$B$1:$AS$566,MATCH(G$1,'Tillförd energi'!$B$1:$AQ$1,0),FALSE)</f>
        <v>0</v>
      </c>
      <c r="H123">
        <f>VLOOKUP($B123,'Tillförd energi'!$B$1:$AS$566,MATCH(H$1,'Tillförd energi'!$B$1:$AQ$1,0),FALSE)</f>
        <v>0</v>
      </c>
      <c r="I123">
        <f>VLOOKUP($B123,'Tillförd energi'!$B$1:$AS$566,MATCH(I$1,'Tillförd energi'!$B$1:$AQ$1,0),FALSE)</f>
        <v>0</v>
      </c>
      <c r="J123">
        <f>VLOOKUP($B123,'Tillförd energi'!$B$1:$AS$566,MATCH(J$1,'Tillförd energi'!$B$1:$AQ$1,0),FALSE)</f>
        <v>0</v>
      </c>
      <c r="K123">
        <v>0</v>
      </c>
      <c r="L123">
        <f>VLOOKUP($B123,'Tillförd energi'!$B$1:$AS$566,MATCH(L$1,'Tillförd energi'!$B$1:$AQ$1,0),FALSE)</f>
        <v>0</v>
      </c>
      <c r="M123">
        <f>VLOOKUP($B123,'Tillförd energi'!$B$1:$AS$566,MATCH(M$1,'Tillförd energi'!$B$1:$AQ$1,0),FALSE)</f>
        <v>0</v>
      </c>
      <c r="N123">
        <f>VLOOKUP($B123,'Tillförd energi'!$B$1:$AS$566,MATCH(N$1,'Tillförd energi'!$B$1:$AQ$1,0),FALSE)</f>
        <v>0</v>
      </c>
      <c r="O123">
        <f>VLOOKUP($B123,'Tillförd energi'!$B$1:$AS$566,MATCH(O$1,'Tillförd energi'!$B$1:$AQ$1,0),FALSE)</f>
        <v>0</v>
      </c>
      <c r="P123">
        <f>VLOOKUP($B123,'Tillförd energi'!$B$1:$AS$566,MATCH(P$1,'Tillförd energi'!$B$1:$AQ$1,0),FALSE)</f>
        <v>0</v>
      </c>
      <c r="Q123">
        <f>VLOOKUP($B123,'Tillförd energi'!$B$1:$AS$566,MATCH(Q$1,'Tillförd energi'!$B$1:$AQ$1,0),FALSE)</f>
        <v>0</v>
      </c>
      <c r="R123">
        <f>VLOOKUP($B123,'Tillförd energi'!$B$1:$AS$566,MATCH(R$1,'Tillförd energi'!$B$1:$AQ$1,0),FALSE)</f>
        <v>0.22115000000000001</v>
      </c>
      <c r="S123">
        <f>VLOOKUP($B123,'Tillförd energi'!$B$1:$AS$566,MATCH(S$1,'Tillförd energi'!$B$1:$AQ$1,0),FALSE)</f>
        <v>0</v>
      </c>
      <c r="T123">
        <f>VLOOKUP($B123,'Tillförd energi'!$B$1:$AS$566,MATCH(T$1,'Tillförd energi'!$B$1:$AQ$1,0),FALSE)</f>
        <v>0</v>
      </c>
      <c r="U123">
        <f>VLOOKUP($B123,'Tillförd energi'!$B$1:$AS$566,MATCH(U$1,'Tillförd energi'!$B$1:$AQ$1,0),FALSE)</f>
        <v>0</v>
      </c>
      <c r="V123">
        <f>VLOOKUP($B123,'Tillförd energi'!$B$1:$AS$566,MATCH(V$1,'Tillförd energi'!$B$1:$AQ$1,0),FALSE)</f>
        <v>0</v>
      </c>
      <c r="W123">
        <f>VLOOKUP($B123,'Tillförd energi'!$B$1:$AS$566,MATCH(W$1,'Tillförd energi'!$B$1:$AQ$1,0),FALSE)</f>
        <v>0</v>
      </c>
      <c r="X123">
        <f>VLOOKUP($B123,'Tillförd energi'!$B$1:$AS$566,MATCH(X$1,'Tillförd energi'!$B$1:$AQ$1,0),FALSE)</f>
        <v>0</v>
      </c>
      <c r="Y123">
        <f>VLOOKUP($B123,'Tillförd energi'!$B$1:$AS$566,MATCH(Y$1,'Tillförd energi'!$B$1:$AQ$1,0),FALSE)</f>
        <v>0</v>
      </c>
      <c r="Z123">
        <f>VLOOKUP($B123,'Tillförd energi'!$B$1:$AS$566,MATCH(Z$1,'Tillförd energi'!$B$1:$AQ$1,0),FALSE)</f>
        <v>0</v>
      </c>
      <c r="AA123">
        <f>VLOOKUP($B123,'Tillförd energi'!$B$1:$AS$566,MATCH(AA$1,'Tillförd energi'!$B$1:$AQ$1,0),FALSE)</f>
        <v>0</v>
      </c>
      <c r="AB123">
        <f>VLOOKUP($B123,'Tillförd energi'!$B$1:$AS$566,MATCH(AB$1,'Tillförd energi'!$B$1:$AQ$1,0),FALSE)</f>
        <v>0</v>
      </c>
      <c r="AC123">
        <f>VLOOKUP($B123,'Tillförd energi'!$B$1:$AS$566,MATCH(AC$1,'Tillförd energi'!$B$1:$AQ$1,0),FALSE)</f>
        <v>0</v>
      </c>
      <c r="AD123">
        <f>VLOOKUP($B123,'Tillförd energi'!$B$1:$AS$566,MATCH(AD$1,'Tillförd energi'!$B$1:$AQ$1,0),FALSE)</f>
        <v>3.0830000000000002</v>
      </c>
      <c r="AE123">
        <f>VLOOKUP($B123,'Tillförd energi'!$B$1:$AS$566,MATCH(AE$1,'Tillförd energi'!$B$1:$AQ$1,0),FALSE)</f>
        <v>0</v>
      </c>
      <c r="AF123">
        <f>VLOOKUP($B123,'Tillförd energi'!$B$1:$AS$566,MATCH(AF$1,'Tillförd energi'!$B$1:$AQ$1,0),FALSE)</f>
        <v>7.4999999999999997E-2</v>
      </c>
      <c r="AG123">
        <f>IFERROR(VLOOKUP(B123,Miljö!$B$1:$S$476,9,FALSE)/1,0)</f>
        <v>0</v>
      </c>
      <c r="AI123">
        <f t="shared" si="10"/>
        <v>3.4018100000000002</v>
      </c>
      <c r="AJ123">
        <f t="shared" si="11"/>
        <v>3.4018100000000002</v>
      </c>
      <c r="AK123">
        <f>IF(ISERROR(1/VLOOKUP($B123,Leveranser!$B$1:$S$500,MATCH("såld värme (gwh)",Leveranser!$B$1:$S$1,0),FALSE)),"",VLOOKUP($B123,Leveranser!$B$1:$S$500,MATCH("såld värme (gwh)",Leveranser!$B$1:$S$1,0),FALSE))</f>
        <v>2.5</v>
      </c>
      <c r="AL123" s="22">
        <f>VLOOKUP($B123,Leveranser!$B$1:$Y$500,MATCH("Totalt såld fjärrvärme till andra fjärrvärmeföretag",Leveranser!$B$1:$AA$1,0),FALSE)</f>
        <v>0</v>
      </c>
      <c r="AM123" s="22">
        <f>IF(ISERROR(1/VLOOKUP($B123,Miljö!$B$1:$S$500,MATCH("Såld mängd produktionsspecifik fjärrvärme (GWh)",Miljö!$B$1:$R$1,0),FALSE)),0,VLOOKUP($B123,Miljö!$B$1:$S$500,MATCH("Såld mängd produktionsspecifik fjärrvärme (GWh)",Miljö!$B$1:$R$1,0),FALSE))</f>
        <v>0</v>
      </c>
      <c r="AN123" s="23">
        <f t="shared" si="12"/>
        <v>0.73490288993212427</v>
      </c>
      <c r="AP123" t="str">
        <f>VLOOKUP($B123,'Miljövärden urval för publ'!$B$1:$H$450,7,FALSE)</f>
        <v>Ja</v>
      </c>
      <c r="AQ123" t="str">
        <f>VLOOKUP($B123,'Miljövärden urval för publ'!$B$1:$H$450,6,FALSE)</f>
        <v>Nej</v>
      </c>
      <c r="AU123">
        <f t="shared" si="13"/>
        <v>7.4999999999999997E-2</v>
      </c>
      <c r="AV123">
        <f t="shared" si="14"/>
        <v>0</v>
      </c>
      <c r="AW123">
        <f t="shared" si="15"/>
        <v>0</v>
      </c>
      <c r="AX123">
        <f t="shared" si="16"/>
        <v>0.22115000000000001</v>
      </c>
      <c r="AZ123">
        <f t="shared" si="17"/>
        <v>0</v>
      </c>
      <c r="BA123">
        <f t="shared" si="18"/>
        <v>0</v>
      </c>
      <c r="BC123">
        <f t="shared" si="19"/>
        <v>0.22115000000000001</v>
      </c>
    </row>
    <row r="124" spans="1:55" ht="15" customHeight="1" x14ac:dyDescent="0.25">
      <c r="A124" t="s">
        <v>175</v>
      </c>
      <c r="B124" t="s">
        <v>176</v>
      </c>
      <c r="C124">
        <f>VLOOKUP($B124,'Tillförd energi'!$B$1:$AS$566,MATCH(C$1,'Tillförd energi'!$B$1:$AQ$1,0),FALSE)</f>
        <v>0</v>
      </c>
      <c r="D124">
        <f>VLOOKUP($B124,'Tillförd energi'!$B$1:$AS$566,MATCH(D$1,'Tillförd energi'!$B$1:$AQ$1,0),FALSE)</f>
        <v>0.4</v>
      </c>
      <c r="E124">
        <f>VLOOKUP($B124,'Tillförd energi'!$B$1:$AS$566,MATCH(E$1,'Tillförd energi'!$B$1:$AQ$1,0),FALSE)</f>
        <v>0</v>
      </c>
      <c r="F124">
        <f>VLOOKUP($B124,'Tillförd energi'!$B$1:$AS$566,MATCH(F$1,'Tillförd energi'!$B$1:$AQ$1,0),FALSE)</f>
        <v>0</v>
      </c>
      <c r="G124">
        <f>VLOOKUP($B124,'Tillförd energi'!$B$1:$AS$566,MATCH(G$1,'Tillförd energi'!$B$1:$AQ$1,0),FALSE)</f>
        <v>0</v>
      </c>
      <c r="H124">
        <f>VLOOKUP($B124,'Tillförd energi'!$B$1:$AS$566,MATCH(H$1,'Tillförd energi'!$B$1:$AQ$1,0),FALSE)</f>
        <v>0</v>
      </c>
      <c r="I124">
        <f>VLOOKUP($B124,'Tillförd energi'!$B$1:$AS$566,MATCH(I$1,'Tillförd energi'!$B$1:$AQ$1,0),FALSE)</f>
        <v>0</v>
      </c>
      <c r="J124">
        <f>VLOOKUP($B124,'Tillförd energi'!$B$1:$AS$566,MATCH(J$1,'Tillförd energi'!$B$1:$AQ$1,0),FALSE)</f>
        <v>0</v>
      </c>
      <c r="K124">
        <v>0</v>
      </c>
      <c r="L124">
        <f>VLOOKUP($B124,'Tillförd energi'!$B$1:$AS$566,MATCH(L$1,'Tillförd energi'!$B$1:$AQ$1,0),FALSE)</f>
        <v>0</v>
      </c>
      <c r="M124">
        <f>VLOOKUP($B124,'Tillförd energi'!$B$1:$AS$566,MATCH(M$1,'Tillförd energi'!$B$1:$AQ$1,0),FALSE)</f>
        <v>0</v>
      </c>
      <c r="N124">
        <f>VLOOKUP($B124,'Tillförd energi'!$B$1:$AS$566,MATCH(N$1,'Tillförd energi'!$B$1:$AQ$1,0),FALSE)</f>
        <v>3.3</v>
      </c>
      <c r="O124">
        <f>VLOOKUP($B124,'Tillförd energi'!$B$1:$AS$566,MATCH(O$1,'Tillförd energi'!$B$1:$AQ$1,0),FALSE)</f>
        <v>0</v>
      </c>
      <c r="P124">
        <f>VLOOKUP($B124,'Tillförd energi'!$B$1:$AS$566,MATCH(P$1,'Tillförd energi'!$B$1:$AQ$1,0),FALSE)</f>
        <v>24.3</v>
      </c>
      <c r="Q124">
        <f>VLOOKUP($B124,'Tillförd energi'!$B$1:$AS$566,MATCH(Q$1,'Tillförd energi'!$B$1:$AQ$1,0),FALSE)</f>
        <v>0</v>
      </c>
      <c r="R124">
        <f>VLOOKUP($B124,'Tillförd energi'!$B$1:$AS$566,MATCH(R$1,'Tillförd energi'!$B$1:$AQ$1,0),FALSE)</f>
        <v>0</v>
      </c>
      <c r="S124">
        <f>VLOOKUP($B124,'Tillförd energi'!$B$1:$AS$566,MATCH(S$1,'Tillförd energi'!$B$1:$AQ$1,0),FALSE)</f>
        <v>0</v>
      </c>
      <c r="T124">
        <f>VLOOKUP($B124,'Tillförd energi'!$B$1:$AS$566,MATCH(T$1,'Tillförd energi'!$B$1:$AQ$1,0),FALSE)</f>
        <v>0</v>
      </c>
      <c r="U124">
        <f>VLOOKUP($B124,'Tillförd energi'!$B$1:$AS$566,MATCH(U$1,'Tillförd energi'!$B$1:$AQ$1,0),FALSE)</f>
        <v>0</v>
      </c>
      <c r="V124">
        <f>VLOOKUP($B124,'Tillförd energi'!$B$1:$AS$566,MATCH(V$1,'Tillförd energi'!$B$1:$AQ$1,0),FALSE)</f>
        <v>0</v>
      </c>
      <c r="W124">
        <f>VLOOKUP($B124,'Tillförd energi'!$B$1:$AS$566,MATCH(W$1,'Tillförd energi'!$B$1:$AQ$1,0),FALSE)</f>
        <v>0.15</v>
      </c>
      <c r="X124">
        <f>VLOOKUP($B124,'Tillförd energi'!$B$1:$AS$566,MATCH(X$1,'Tillförd energi'!$B$1:$AQ$1,0),FALSE)</f>
        <v>0</v>
      </c>
      <c r="Y124">
        <f>VLOOKUP($B124,'Tillförd energi'!$B$1:$AS$566,MATCH(Y$1,'Tillförd energi'!$B$1:$AQ$1,0),FALSE)</f>
        <v>0</v>
      </c>
      <c r="Z124">
        <f>VLOOKUP($B124,'Tillförd energi'!$B$1:$AS$566,MATCH(Z$1,'Tillförd energi'!$B$1:$AQ$1,0),FALSE)</f>
        <v>0</v>
      </c>
      <c r="AA124">
        <f>VLOOKUP($B124,'Tillförd energi'!$B$1:$AS$566,MATCH(AA$1,'Tillförd energi'!$B$1:$AQ$1,0),FALSE)</f>
        <v>0</v>
      </c>
      <c r="AB124">
        <f>VLOOKUP($B124,'Tillförd energi'!$B$1:$AS$566,MATCH(AB$1,'Tillförd energi'!$B$1:$AQ$1,0),FALSE)</f>
        <v>0</v>
      </c>
      <c r="AC124">
        <f>VLOOKUP($B124,'Tillförd energi'!$B$1:$AS$566,MATCH(AC$1,'Tillförd energi'!$B$1:$AQ$1,0),FALSE)</f>
        <v>0</v>
      </c>
      <c r="AD124">
        <f>VLOOKUP($B124,'Tillförd energi'!$B$1:$AS$566,MATCH(AD$1,'Tillförd energi'!$B$1:$AQ$1,0),FALSE)</f>
        <v>0</v>
      </c>
      <c r="AE124">
        <f>VLOOKUP($B124,'Tillförd energi'!$B$1:$AS$566,MATCH(AE$1,'Tillförd energi'!$B$1:$AQ$1,0),FALSE)</f>
        <v>0</v>
      </c>
      <c r="AF124">
        <f>VLOOKUP($B124,'Tillförd energi'!$B$1:$AS$566,MATCH(AF$1,'Tillförd energi'!$B$1:$AQ$1,0),FALSE)</f>
        <v>0.26</v>
      </c>
      <c r="AG124">
        <f>IFERROR(VLOOKUP(B124,Miljö!$B$1:$S$476,9,FALSE)/1,0)</f>
        <v>0</v>
      </c>
      <c r="AI124">
        <f t="shared" si="10"/>
        <v>28.41</v>
      </c>
      <c r="AJ124">
        <f t="shared" si="11"/>
        <v>28.41</v>
      </c>
      <c r="AK124">
        <f>IF(ISERROR(1/VLOOKUP($B124,Leveranser!$B$1:$S$500,MATCH("såld värme (gwh)",Leveranser!$B$1:$S$1,0),FALSE)),"",VLOOKUP($B124,Leveranser!$B$1:$S$500,MATCH("såld värme (gwh)",Leveranser!$B$1:$S$1,0),FALSE))</f>
        <v>18.8</v>
      </c>
      <c r="AL124" s="22">
        <f>VLOOKUP($B124,Leveranser!$B$1:$Y$500,MATCH("Totalt såld fjärrvärme till andra fjärrvärmeföretag",Leveranser!$B$1:$AA$1,0),FALSE)</f>
        <v>0</v>
      </c>
      <c r="AM124" s="22">
        <f>IF(ISERROR(1/VLOOKUP($B124,Miljö!$B$1:$S$500,MATCH("Såld mängd produktionsspecifik fjärrvärme (GWh)",Miljö!$B$1:$R$1,0),FALSE)),0,VLOOKUP($B124,Miljö!$B$1:$S$500,MATCH("Såld mängd produktionsspecifik fjärrvärme (GWh)",Miljö!$B$1:$R$1,0),FALSE))</f>
        <v>0</v>
      </c>
      <c r="AN124" s="23">
        <f t="shared" si="12"/>
        <v>0.66173882435762055</v>
      </c>
      <c r="AP124" t="str">
        <f>VLOOKUP($B124,'Miljövärden urval för publ'!$B$1:$H$450,7,FALSE)</f>
        <v>Ja</v>
      </c>
      <c r="AQ124" t="str">
        <f>VLOOKUP($B124,'Miljövärden urval för publ'!$B$1:$H$450,6,FALSE)</f>
        <v>Nej</v>
      </c>
      <c r="AU124">
        <f t="shared" si="13"/>
        <v>0.26</v>
      </c>
      <c r="AV124">
        <f t="shared" si="14"/>
        <v>0</v>
      </c>
      <c r="AW124">
        <f t="shared" si="15"/>
        <v>27.6</v>
      </c>
      <c r="AX124">
        <f t="shared" si="16"/>
        <v>0</v>
      </c>
      <c r="AZ124">
        <f t="shared" si="17"/>
        <v>0</v>
      </c>
      <c r="BA124">
        <f t="shared" si="18"/>
        <v>0</v>
      </c>
      <c r="BC124">
        <f t="shared" si="19"/>
        <v>27.75</v>
      </c>
    </row>
    <row r="125" spans="1:55" ht="15" customHeight="1" x14ac:dyDescent="0.25">
      <c r="A125" t="s">
        <v>177</v>
      </c>
      <c r="B125" t="s">
        <v>178</v>
      </c>
      <c r="C125">
        <f>VLOOKUP($B125,'Tillförd energi'!$B$1:$AS$566,MATCH(C$1,'Tillförd energi'!$B$1:$AQ$1,0),FALSE)</f>
        <v>0</v>
      </c>
      <c r="D125">
        <f>VLOOKUP($B125,'Tillförd energi'!$B$1:$AS$566,MATCH(D$1,'Tillförd energi'!$B$1:$AQ$1,0),FALSE)</f>
        <v>0.99399999999999999</v>
      </c>
      <c r="E125">
        <f>VLOOKUP($B125,'Tillförd energi'!$B$1:$AS$566,MATCH(E$1,'Tillförd energi'!$B$1:$AQ$1,0),FALSE)</f>
        <v>0</v>
      </c>
      <c r="F125">
        <f>VLOOKUP($B125,'Tillförd energi'!$B$1:$AS$566,MATCH(F$1,'Tillförd energi'!$B$1:$AQ$1,0),FALSE)</f>
        <v>0</v>
      </c>
      <c r="G125">
        <f>VLOOKUP($B125,'Tillförd energi'!$B$1:$AS$566,MATCH(G$1,'Tillförd energi'!$B$1:$AQ$1,0),FALSE)</f>
        <v>0</v>
      </c>
      <c r="H125">
        <f>VLOOKUP($B125,'Tillförd energi'!$B$1:$AS$566,MATCH(H$1,'Tillförd energi'!$B$1:$AQ$1,0),FALSE)</f>
        <v>0</v>
      </c>
      <c r="I125">
        <f>VLOOKUP($B125,'Tillförd energi'!$B$1:$AS$566,MATCH(I$1,'Tillförd energi'!$B$1:$AQ$1,0),FALSE)</f>
        <v>0</v>
      </c>
      <c r="J125">
        <f>VLOOKUP($B125,'Tillförd energi'!$B$1:$AS$566,MATCH(J$1,'Tillförd energi'!$B$1:$AQ$1,0),FALSE)</f>
        <v>0</v>
      </c>
      <c r="K125">
        <v>0</v>
      </c>
      <c r="L125">
        <f>VLOOKUP($B125,'Tillförd energi'!$B$1:$AS$566,MATCH(L$1,'Tillförd energi'!$B$1:$AQ$1,0),FALSE)</f>
        <v>0</v>
      </c>
      <c r="M125">
        <f>VLOOKUP($B125,'Tillförd energi'!$B$1:$AS$566,MATCH(M$1,'Tillförd energi'!$B$1:$AQ$1,0),FALSE)</f>
        <v>0</v>
      </c>
      <c r="N125">
        <f>VLOOKUP($B125,'Tillförd energi'!$B$1:$AS$566,MATCH(N$1,'Tillförd energi'!$B$1:$AQ$1,0),FALSE)</f>
        <v>0</v>
      </c>
      <c r="O125">
        <f>VLOOKUP($B125,'Tillförd energi'!$B$1:$AS$566,MATCH(O$1,'Tillförd energi'!$B$1:$AQ$1,0),FALSE)</f>
        <v>0</v>
      </c>
      <c r="P125">
        <f>VLOOKUP($B125,'Tillförd energi'!$B$1:$AS$566,MATCH(P$1,'Tillförd energi'!$B$1:$AQ$1,0),FALSE)</f>
        <v>0</v>
      </c>
      <c r="Q125">
        <f>VLOOKUP($B125,'Tillförd energi'!$B$1:$AS$566,MATCH(Q$1,'Tillförd energi'!$B$1:$AQ$1,0),FALSE)</f>
        <v>15.6</v>
      </c>
      <c r="R125">
        <f>VLOOKUP($B125,'Tillförd energi'!$B$1:$AS$566,MATCH(R$1,'Tillförd energi'!$B$1:$AQ$1,0),FALSE)</f>
        <v>0</v>
      </c>
      <c r="S125">
        <f>VLOOKUP($B125,'Tillförd energi'!$B$1:$AS$566,MATCH(S$1,'Tillförd energi'!$B$1:$AQ$1,0),FALSE)</f>
        <v>0</v>
      </c>
      <c r="T125">
        <f>VLOOKUP($B125,'Tillförd energi'!$B$1:$AS$566,MATCH(T$1,'Tillförd energi'!$B$1:$AQ$1,0),FALSE)</f>
        <v>0</v>
      </c>
      <c r="U125">
        <f>VLOOKUP($B125,'Tillförd energi'!$B$1:$AS$566,MATCH(U$1,'Tillförd energi'!$B$1:$AQ$1,0),FALSE)</f>
        <v>0</v>
      </c>
      <c r="V125">
        <f>VLOOKUP($B125,'Tillförd energi'!$B$1:$AS$566,MATCH(V$1,'Tillförd energi'!$B$1:$AQ$1,0),FALSE)</f>
        <v>0</v>
      </c>
      <c r="W125">
        <f>VLOOKUP($B125,'Tillförd energi'!$B$1:$AS$566,MATCH(W$1,'Tillförd energi'!$B$1:$AQ$1,0),FALSE)</f>
        <v>0</v>
      </c>
      <c r="X125">
        <f>VLOOKUP($B125,'Tillförd energi'!$B$1:$AS$566,MATCH(X$1,'Tillförd energi'!$B$1:$AQ$1,0),FALSE)</f>
        <v>0</v>
      </c>
      <c r="Y125">
        <f>VLOOKUP($B125,'Tillförd energi'!$B$1:$AS$566,MATCH(Y$1,'Tillförd energi'!$B$1:$AQ$1,0),FALSE)</f>
        <v>0</v>
      </c>
      <c r="Z125">
        <f>VLOOKUP($B125,'Tillförd energi'!$B$1:$AS$566,MATCH(Z$1,'Tillförd energi'!$B$1:$AQ$1,0),FALSE)</f>
        <v>0</v>
      </c>
      <c r="AA125">
        <f>VLOOKUP($B125,'Tillförd energi'!$B$1:$AS$566,MATCH(AA$1,'Tillförd energi'!$B$1:$AQ$1,0),FALSE)</f>
        <v>0</v>
      </c>
      <c r="AB125">
        <f>VLOOKUP($B125,'Tillförd energi'!$B$1:$AS$566,MATCH(AB$1,'Tillförd energi'!$B$1:$AQ$1,0),FALSE)</f>
        <v>0</v>
      </c>
      <c r="AC125">
        <f>VLOOKUP($B125,'Tillförd energi'!$B$1:$AS$566,MATCH(AC$1,'Tillförd energi'!$B$1:$AQ$1,0),FALSE)</f>
        <v>2.2999999999999998</v>
      </c>
      <c r="AD125">
        <f>VLOOKUP($B125,'Tillförd energi'!$B$1:$AS$566,MATCH(AD$1,'Tillförd energi'!$B$1:$AQ$1,0),FALSE)</f>
        <v>0</v>
      </c>
      <c r="AE125">
        <f>VLOOKUP($B125,'Tillförd energi'!$B$1:$AS$566,MATCH(AE$1,'Tillförd energi'!$B$1:$AQ$1,0),FALSE)</f>
        <v>0</v>
      </c>
      <c r="AF125">
        <f>VLOOKUP($B125,'Tillförd energi'!$B$1:$AS$566,MATCH(AF$1,'Tillförd energi'!$B$1:$AQ$1,0),FALSE)</f>
        <v>0.33</v>
      </c>
      <c r="AG125">
        <f>IFERROR(VLOOKUP(B125,Miljö!$B$1:$S$476,9,FALSE)/1,0)</f>
        <v>0</v>
      </c>
      <c r="AI125">
        <f t="shared" si="10"/>
        <v>19.224</v>
      </c>
      <c r="AJ125">
        <f t="shared" si="11"/>
        <v>19.224</v>
      </c>
      <c r="AK125">
        <f>IF(ISERROR(1/VLOOKUP($B125,Leveranser!$B$1:$S$500,MATCH("såld värme (gwh)",Leveranser!$B$1:$S$1,0),FALSE)),"",VLOOKUP($B125,Leveranser!$B$1:$S$500,MATCH("såld värme (gwh)",Leveranser!$B$1:$S$1,0),FALSE))</f>
        <v>10.49</v>
      </c>
      <c r="AL125" s="22">
        <f>VLOOKUP($B125,Leveranser!$B$1:$Y$500,MATCH("Totalt såld fjärrvärme till andra fjärrvärmeföretag",Leveranser!$B$1:$AA$1,0),FALSE)</f>
        <v>0</v>
      </c>
      <c r="AM125" s="22">
        <f>IF(ISERROR(1/VLOOKUP($B125,Miljö!$B$1:$S$500,MATCH("Såld mängd produktionsspecifik fjärrvärme (GWh)",Miljö!$B$1:$R$1,0),FALSE)),0,VLOOKUP($B125,Miljö!$B$1:$S$500,MATCH("Såld mängd produktionsspecifik fjärrvärme (GWh)",Miljö!$B$1:$R$1,0),FALSE))</f>
        <v>0</v>
      </c>
      <c r="AN125" s="23">
        <f t="shared" si="12"/>
        <v>0.54567207657095296</v>
      </c>
      <c r="AP125" t="str">
        <f>VLOOKUP($B125,'Miljövärden urval för publ'!$B$1:$H$450,7,FALSE)</f>
        <v>Ja</v>
      </c>
      <c r="AQ125" t="str">
        <f>VLOOKUP($B125,'Miljövärden urval för publ'!$B$1:$H$450,6,FALSE)</f>
        <v>Nej</v>
      </c>
      <c r="AU125">
        <f t="shared" si="13"/>
        <v>0.33</v>
      </c>
      <c r="AV125">
        <f t="shared" si="14"/>
        <v>0</v>
      </c>
      <c r="AW125">
        <f t="shared" si="15"/>
        <v>15.6</v>
      </c>
      <c r="AX125">
        <f t="shared" si="16"/>
        <v>0</v>
      </c>
      <c r="AZ125">
        <f t="shared" si="17"/>
        <v>0</v>
      </c>
      <c r="BA125">
        <f t="shared" si="18"/>
        <v>0</v>
      </c>
      <c r="BC125">
        <f t="shared" si="19"/>
        <v>15.6</v>
      </c>
    </row>
    <row r="126" spans="1:55" ht="15" customHeight="1" x14ac:dyDescent="0.25">
      <c r="A126" t="s">
        <v>177</v>
      </c>
      <c r="B126" t="s">
        <v>179</v>
      </c>
      <c r="C126">
        <f>VLOOKUP($B126,'Tillförd energi'!$B$1:$AS$566,MATCH(C$1,'Tillförd energi'!$B$1:$AQ$1,0),FALSE)</f>
        <v>0</v>
      </c>
      <c r="D126">
        <f>VLOOKUP($B126,'Tillförd energi'!$B$1:$AS$566,MATCH(D$1,'Tillförd energi'!$B$1:$AQ$1,0),FALSE)</f>
        <v>1.99</v>
      </c>
      <c r="E126">
        <f>VLOOKUP($B126,'Tillförd energi'!$B$1:$AS$566,MATCH(E$1,'Tillförd energi'!$B$1:$AQ$1,0),FALSE)</f>
        <v>0</v>
      </c>
      <c r="F126">
        <f>VLOOKUP($B126,'Tillförd energi'!$B$1:$AS$566,MATCH(F$1,'Tillförd energi'!$B$1:$AQ$1,0),FALSE)</f>
        <v>0</v>
      </c>
      <c r="G126">
        <f>VLOOKUP($B126,'Tillförd energi'!$B$1:$AS$566,MATCH(G$1,'Tillförd energi'!$B$1:$AQ$1,0),FALSE)</f>
        <v>0</v>
      </c>
      <c r="H126">
        <f>VLOOKUP($B126,'Tillförd energi'!$B$1:$AS$566,MATCH(H$1,'Tillförd energi'!$B$1:$AQ$1,0),FALSE)</f>
        <v>0</v>
      </c>
      <c r="I126">
        <f>VLOOKUP($B126,'Tillförd energi'!$B$1:$AS$566,MATCH(I$1,'Tillförd energi'!$B$1:$AQ$1,0),FALSE)</f>
        <v>0</v>
      </c>
      <c r="J126">
        <f>VLOOKUP($B126,'Tillförd energi'!$B$1:$AS$566,MATCH(J$1,'Tillförd energi'!$B$1:$AQ$1,0),FALSE)</f>
        <v>0</v>
      </c>
      <c r="K126">
        <v>0</v>
      </c>
      <c r="L126">
        <f>VLOOKUP($B126,'Tillförd energi'!$B$1:$AS$566,MATCH(L$1,'Tillförd energi'!$B$1:$AQ$1,0),FALSE)</f>
        <v>0</v>
      </c>
      <c r="M126">
        <f>VLOOKUP($B126,'Tillförd energi'!$B$1:$AS$566,MATCH(M$1,'Tillförd energi'!$B$1:$AQ$1,0),FALSE)</f>
        <v>0</v>
      </c>
      <c r="N126">
        <f>VLOOKUP($B126,'Tillförd energi'!$B$1:$AS$566,MATCH(N$1,'Tillförd energi'!$B$1:$AQ$1,0),FALSE)</f>
        <v>0</v>
      </c>
      <c r="O126">
        <f>VLOOKUP($B126,'Tillförd energi'!$B$1:$AS$566,MATCH(O$1,'Tillförd energi'!$B$1:$AQ$1,0),FALSE)</f>
        <v>0</v>
      </c>
      <c r="P126">
        <f>VLOOKUP($B126,'Tillförd energi'!$B$1:$AS$566,MATCH(P$1,'Tillförd energi'!$B$1:$AQ$1,0),FALSE)</f>
        <v>0</v>
      </c>
      <c r="Q126">
        <f>VLOOKUP($B126,'Tillförd energi'!$B$1:$AS$566,MATCH(Q$1,'Tillförd energi'!$B$1:$AQ$1,0),FALSE)</f>
        <v>55.2</v>
      </c>
      <c r="R126">
        <f>VLOOKUP($B126,'Tillförd energi'!$B$1:$AS$566,MATCH(R$1,'Tillförd energi'!$B$1:$AQ$1,0),FALSE)</f>
        <v>0</v>
      </c>
      <c r="S126">
        <f>VLOOKUP($B126,'Tillförd energi'!$B$1:$AS$566,MATCH(S$1,'Tillförd energi'!$B$1:$AQ$1,0),FALSE)</f>
        <v>0</v>
      </c>
      <c r="T126">
        <f>VLOOKUP($B126,'Tillförd energi'!$B$1:$AS$566,MATCH(T$1,'Tillförd energi'!$B$1:$AQ$1,0),FALSE)</f>
        <v>0</v>
      </c>
      <c r="U126">
        <f>VLOOKUP($B126,'Tillförd energi'!$B$1:$AS$566,MATCH(U$1,'Tillförd energi'!$B$1:$AQ$1,0),FALSE)</f>
        <v>0</v>
      </c>
      <c r="V126">
        <f>VLOOKUP($B126,'Tillförd energi'!$B$1:$AS$566,MATCH(V$1,'Tillförd energi'!$B$1:$AQ$1,0),FALSE)</f>
        <v>0</v>
      </c>
      <c r="W126">
        <f>VLOOKUP($B126,'Tillförd energi'!$B$1:$AS$566,MATCH(W$1,'Tillförd energi'!$B$1:$AQ$1,0),FALSE)</f>
        <v>0</v>
      </c>
      <c r="X126">
        <f>VLOOKUP($B126,'Tillförd energi'!$B$1:$AS$566,MATCH(X$1,'Tillförd energi'!$B$1:$AQ$1,0),FALSE)</f>
        <v>0</v>
      </c>
      <c r="Y126">
        <f>VLOOKUP($B126,'Tillförd energi'!$B$1:$AS$566,MATCH(Y$1,'Tillförd energi'!$B$1:$AQ$1,0),FALSE)</f>
        <v>0</v>
      </c>
      <c r="Z126">
        <f>VLOOKUP($B126,'Tillförd energi'!$B$1:$AS$566,MATCH(Z$1,'Tillförd energi'!$B$1:$AQ$1,0),FALSE)</f>
        <v>0</v>
      </c>
      <c r="AA126">
        <f>VLOOKUP($B126,'Tillförd energi'!$B$1:$AS$566,MATCH(AA$1,'Tillförd energi'!$B$1:$AQ$1,0),FALSE)</f>
        <v>0</v>
      </c>
      <c r="AB126">
        <f>VLOOKUP($B126,'Tillförd energi'!$B$1:$AS$566,MATCH(AB$1,'Tillförd energi'!$B$1:$AQ$1,0),FALSE)</f>
        <v>0</v>
      </c>
      <c r="AC126">
        <f>VLOOKUP($B126,'Tillförd energi'!$B$1:$AS$566,MATCH(AC$1,'Tillförd energi'!$B$1:$AQ$1,0),FALSE)</f>
        <v>6</v>
      </c>
      <c r="AD126">
        <f>VLOOKUP($B126,'Tillförd energi'!$B$1:$AS$566,MATCH(AD$1,'Tillförd energi'!$B$1:$AQ$1,0),FALSE)</f>
        <v>0.36</v>
      </c>
      <c r="AE126">
        <f>VLOOKUP($B126,'Tillförd energi'!$B$1:$AS$566,MATCH(AE$1,'Tillförd energi'!$B$1:$AQ$1,0),FALSE)</f>
        <v>0</v>
      </c>
      <c r="AF126">
        <f>VLOOKUP($B126,'Tillförd energi'!$B$1:$AS$566,MATCH(AF$1,'Tillförd energi'!$B$1:$AQ$1,0),FALSE)</f>
        <v>0.90200000000000002</v>
      </c>
      <c r="AG126">
        <f>IFERROR(VLOOKUP(B126,Miljö!$B$1:$S$476,9,FALSE)/1,0)</f>
        <v>0</v>
      </c>
      <c r="AI126">
        <f t="shared" si="10"/>
        <v>64.451999999999998</v>
      </c>
      <c r="AJ126">
        <f t="shared" si="11"/>
        <v>64.451999999999998</v>
      </c>
      <c r="AK126">
        <f>IF(ISERROR(1/VLOOKUP($B126,Leveranser!$B$1:$S$500,MATCH("såld värme (gwh)",Leveranser!$B$1:$S$1,0),FALSE)),"",VLOOKUP($B126,Leveranser!$B$1:$S$500,MATCH("såld värme (gwh)",Leveranser!$B$1:$S$1,0),FALSE))</f>
        <v>45.3</v>
      </c>
      <c r="AL126" s="22">
        <f>VLOOKUP($B126,Leveranser!$B$1:$Y$500,MATCH("Totalt såld fjärrvärme till andra fjärrvärmeföretag",Leveranser!$B$1:$AA$1,0),FALSE)</f>
        <v>0</v>
      </c>
      <c r="AM126" s="22">
        <f>IF(ISERROR(1/VLOOKUP($B126,Miljö!$B$1:$S$500,MATCH("Såld mängd produktionsspecifik fjärrvärme (GWh)",Miljö!$B$1:$R$1,0),FALSE)),0,VLOOKUP($B126,Miljö!$B$1:$S$500,MATCH("Såld mängd produktionsspecifik fjärrvärme (GWh)",Miljö!$B$1:$R$1,0),FALSE))</f>
        <v>0</v>
      </c>
      <c r="AN126" s="23">
        <f t="shared" si="12"/>
        <v>0.70284863153975052</v>
      </c>
      <c r="AP126" t="str">
        <f>VLOOKUP($B126,'Miljövärden urval för publ'!$B$1:$H$450,7,FALSE)</f>
        <v>Ja</v>
      </c>
      <c r="AQ126" t="str">
        <f>VLOOKUP($B126,'Miljövärden urval för publ'!$B$1:$H$450,6,FALSE)</f>
        <v>Nej</v>
      </c>
      <c r="AU126">
        <f t="shared" si="13"/>
        <v>0.90200000000000002</v>
      </c>
      <c r="AV126">
        <f t="shared" si="14"/>
        <v>0</v>
      </c>
      <c r="AW126">
        <f t="shared" si="15"/>
        <v>55.2</v>
      </c>
      <c r="AX126">
        <f t="shared" si="16"/>
        <v>0</v>
      </c>
      <c r="AZ126">
        <f t="shared" si="17"/>
        <v>0</v>
      </c>
      <c r="BA126">
        <f t="shared" si="18"/>
        <v>0</v>
      </c>
      <c r="BC126">
        <f t="shared" si="19"/>
        <v>55.2</v>
      </c>
    </row>
    <row r="127" spans="1:55" ht="15" customHeight="1" x14ac:dyDescent="0.25">
      <c r="A127" t="s">
        <v>177</v>
      </c>
      <c r="B127" t="s">
        <v>180</v>
      </c>
      <c r="C127">
        <f>VLOOKUP($B127,'Tillförd energi'!$B$1:$AS$566,MATCH(C$1,'Tillförd energi'!$B$1:$AQ$1,0),FALSE)</f>
        <v>0</v>
      </c>
      <c r="D127">
        <f>VLOOKUP($B127,'Tillförd energi'!$B$1:$AS$566,MATCH(D$1,'Tillförd energi'!$B$1:$AQ$1,0),FALSE)</f>
        <v>7.3000000000000001E-3</v>
      </c>
      <c r="E127">
        <f>VLOOKUP($B127,'Tillförd energi'!$B$1:$AS$566,MATCH(E$1,'Tillförd energi'!$B$1:$AQ$1,0),FALSE)</f>
        <v>0</v>
      </c>
      <c r="F127">
        <f>VLOOKUP($B127,'Tillförd energi'!$B$1:$AS$566,MATCH(F$1,'Tillförd energi'!$B$1:$AQ$1,0),FALSE)</f>
        <v>0</v>
      </c>
      <c r="G127">
        <f>VLOOKUP($B127,'Tillförd energi'!$B$1:$AS$566,MATCH(G$1,'Tillförd energi'!$B$1:$AQ$1,0),FALSE)</f>
        <v>0</v>
      </c>
      <c r="H127">
        <f>VLOOKUP($B127,'Tillförd energi'!$B$1:$AS$566,MATCH(H$1,'Tillförd energi'!$B$1:$AQ$1,0),FALSE)</f>
        <v>0</v>
      </c>
      <c r="I127">
        <f>VLOOKUP($B127,'Tillförd energi'!$B$1:$AS$566,MATCH(I$1,'Tillförd energi'!$B$1:$AQ$1,0),FALSE)</f>
        <v>0</v>
      </c>
      <c r="J127">
        <f>VLOOKUP($B127,'Tillförd energi'!$B$1:$AS$566,MATCH(J$1,'Tillförd energi'!$B$1:$AQ$1,0),FALSE)</f>
        <v>0</v>
      </c>
      <c r="K127">
        <v>0</v>
      </c>
      <c r="L127">
        <f>VLOOKUP($B127,'Tillförd energi'!$B$1:$AS$566,MATCH(L$1,'Tillförd energi'!$B$1:$AQ$1,0),FALSE)</f>
        <v>0</v>
      </c>
      <c r="M127">
        <f>VLOOKUP($B127,'Tillförd energi'!$B$1:$AS$566,MATCH(M$1,'Tillförd energi'!$B$1:$AQ$1,0),FALSE)</f>
        <v>0</v>
      </c>
      <c r="N127">
        <f>VLOOKUP($B127,'Tillförd energi'!$B$1:$AS$566,MATCH(N$1,'Tillförd energi'!$B$1:$AQ$1,0),FALSE)</f>
        <v>0</v>
      </c>
      <c r="O127">
        <f>VLOOKUP($B127,'Tillförd energi'!$B$1:$AS$566,MATCH(O$1,'Tillförd energi'!$B$1:$AQ$1,0),FALSE)</f>
        <v>0</v>
      </c>
      <c r="P127">
        <f>VLOOKUP($B127,'Tillförd energi'!$B$1:$AS$566,MATCH(P$1,'Tillförd energi'!$B$1:$AQ$1,0),FALSE)</f>
        <v>0</v>
      </c>
      <c r="Q127">
        <f>VLOOKUP($B127,'Tillförd energi'!$B$1:$AS$566,MATCH(Q$1,'Tillförd energi'!$B$1:$AQ$1,0),FALSE)</f>
        <v>0</v>
      </c>
      <c r="R127">
        <f>VLOOKUP($B127,'Tillförd energi'!$B$1:$AS$566,MATCH(R$1,'Tillförd energi'!$B$1:$AQ$1,0),FALSE)</f>
        <v>0.22700000000000001</v>
      </c>
      <c r="S127">
        <f>VLOOKUP($B127,'Tillförd energi'!$B$1:$AS$566,MATCH(S$1,'Tillförd energi'!$B$1:$AQ$1,0),FALSE)</f>
        <v>0</v>
      </c>
      <c r="T127">
        <f>VLOOKUP($B127,'Tillförd energi'!$B$1:$AS$566,MATCH(T$1,'Tillförd energi'!$B$1:$AQ$1,0),FALSE)</f>
        <v>0</v>
      </c>
      <c r="U127">
        <f>VLOOKUP($B127,'Tillförd energi'!$B$1:$AS$566,MATCH(U$1,'Tillförd energi'!$B$1:$AQ$1,0),FALSE)</f>
        <v>0</v>
      </c>
      <c r="V127">
        <f>VLOOKUP($B127,'Tillförd energi'!$B$1:$AS$566,MATCH(V$1,'Tillförd energi'!$B$1:$AQ$1,0),FALSE)</f>
        <v>0</v>
      </c>
      <c r="W127">
        <f>VLOOKUP($B127,'Tillförd energi'!$B$1:$AS$566,MATCH(W$1,'Tillförd energi'!$B$1:$AQ$1,0),FALSE)</f>
        <v>0</v>
      </c>
      <c r="X127">
        <f>VLOOKUP($B127,'Tillförd energi'!$B$1:$AS$566,MATCH(X$1,'Tillförd energi'!$B$1:$AQ$1,0),FALSE)</f>
        <v>0</v>
      </c>
      <c r="Y127">
        <f>VLOOKUP($B127,'Tillförd energi'!$B$1:$AS$566,MATCH(Y$1,'Tillförd energi'!$B$1:$AQ$1,0),FALSE)</f>
        <v>0</v>
      </c>
      <c r="Z127">
        <f>VLOOKUP($B127,'Tillförd energi'!$B$1:$AS$566,MATCH(Z$1,'Tillförd energi'!$B$1:$AQ$1,0),FALSE)</f>
        <v>0</v>
      </c>
      <c r="AA127">
        <f>VLOOKUP($B127,'Tillförd energi'!$B$1:$AS$566,MATCH(AA$1,'Tillförd energi'!$B$1:$AQ$1,0),FALSE)</f>
        <v>0</v>
      </c>
      <c r="AB127">
        <f>VLOOKUP($B127,'Tillförd energi'!$B$1:$AS$566,MATCH(AB$1,'Tillförd energi'!$B$1:$AQ$1,0),FALSE)</f>
        <v>0</v>
      </c>
      <c r="AC127">
        <f>VLOOKUP($B127,'Tillförd energi'!$B$1:$AS$566,MATCH(AC$1,'Tillförd energi'!$B$1:$AQ$1,0),FALSE)</f>
        <v>0</v>
      </c>
      <c r="AD127">
        <f>VLOOKUP($B127,'Tillförd energi'!$B$1:$AS$566,MATCH(AD$1,'Tillförd energi'!$B$1:$AQ$1,0),FALSE)</f>
        <v>0</v>
      </c>
      <c r="AE127">
        <f>VLOOKUP($B127,'Tillförd energi'!$B$1:$AS$566,MATCH(AE$1,'Tillförd energi'!$B$1:$AQ$1,0),FALSE)</f>
        <v>0</v>
      </c>
      <c r="AF127">
        <f>VLOOKUP($B127,'Tillförd energi'!$B$1:$AS$566,MATCH(AF$1,'Tillförd energi'!$B$1:$AQ$1,0),FALSE)</f>
        <v>2E-3</v>
      </c>
      <c r="AG127">
        <f>IFERROR(VLOOKUP(B127,Miljö!$B$1:$S$476,9,FALSE)/1,0)</f>
        <v>0</v>
      </c>
      <c r="AI127">
        <f t="shared" si="10"/>
        <v>0.23630000000000001</v>
      </c>
      <c r="AJ127">
        <f t="shared" si="11"/>
        <v>0.23630000000000001</v>
      </c>
      <c r="AK127">
        <f>IF(ISERROR(1/VLOOKUP($B127,Leveranser!$B$1:$S$500,MATCH("såld värme (gwh)",Leveranser!$B$1:$S$1,0),FALSE)),"",VLOOKUP($B127,Leveranser!$B$1:$S$500,MATCH("såld värme (gwh)",Leveranser!$B$1:$S$1,0),FALSE))</f>
        <v>0.23400000000000001</v>
      </c>
      <c r="AL127" s="22">
        <f>VLOOKUP($B127,Leveranser!$B$1:$Y$500,MATCH("Totalt såld fjärrvärme till andra fjärrvärmeföretag",Leveranser!$B$1:$AA$1,0),FALSE)</f>
        <v>0</v>
      </c>
      <c r="AM127" s="22">
        <f>IF(ISERROR(1/VLOOKUP($B127,Miljö!$B$1:$S$500,MATCH("Såld mängd produktionsspecifik fjärrvärme (GWh)",Miljö!$B$1:$R$1,0),FALSE)),0,VLOOKUP($B127,Miljö!$B$1:$S$500,MATCH("Såld mängd produktionsspecifik fjärrvärme (GWh)",Miljö!$B$1:$R$1,0),FALSE))</f>
        <v>0</v>
      </c>
      <c r="AN127" s="23">
        <f t="shared" si="12"/>
        <v>0.99026661024121876</v>
      </c>
      <c r="AP127" t="str">
        <f>VLOOKUP($B127,'Miljövärden urval för publ'!$B$1:$H$450,7,FALSE)</f>
        <v>Ja</v>
      </c>
      <c r="AQ127" t="str">
        <f>VLOOKUP($B127,'Miljövärden urval för publ'!$B$1:$H$450,6,FALSE)</f>
        <v>Nej</v>
      </c>
      <c r="AU127">
        <f t="shared" si="13"/>
        <v>2E-3</v>
      </c>
      <c r="AV127">
        <f t="shared" si="14"/>
        <v>0</v>
      </c>
      <c r="AW127">
        <f t="shared" si="15"/>
        <v>0</v>
      </c>
      <c r="AX127">
        <f t="shared" si="16"/>
        <v>0.22700000000000001</v>
      </c>
      <c r="AZ127">
        <f t="shared" si="17"/>
        <v>0</v>
      </c>
      <c r="BA127">
        <f t="shared" si="18"/>
        <v>0</v>
      </c>
      <c r="BC127">
        <f t="shared" si="19"/>
        <v>0.22700000000000001</v>
      </c>
    </row>
    <row r="128" spans="1:55" ht="15" customHeight="1" x14ac:dyDescent="0.25">
      <c r="A128" t="s">
        <v>181</v>
      </c>
      <c r="B128" t="s">
        <v>182</v>
      </c>
      <c r="C128">
        <f>VLOOKUP($B128,'Tillförd energi'!$B$1:$AS$566,MATCH(C$1,'Tillförd energi'!$B$1:$AQ$1,0),FALSE)</f>
        <v>0</v>
      </c>
      <c r="D128">
        <f>VLOOKUP($B128,'Tillförd energi'!$B$1:$AS$566,MATCH(D$1,'Tillförd energi'!$B$1:$AQ$1,0),FALSE)</f>
        <v>2.9589400000000001</v>
      </c>
      <c r="E128">
        <f>VLOOKUP($B128,'Tillförd energi'!$B$1:$AS$566,MATCH(E$1,'Tillförd energi'!$B$1:$AQ$1,0),FALSE)</f>
        <v>0</v>
      </c>
      <c r="F128">
        <f>VLOOKUP($B128,'Tillförd energi'!$B$1:$AS$566,MATCH(F$1,'Tillförd energi'!$B$1:$AQ$1,0),FALSE)</f>
        <v>0</v>
      </c>
      <c r="G128">
        <f>VLOOKUP($B128,'Tillförd energi'!$B$1:$AS$566,MATCH(G$1,'Tillförd energi'!$B$1:$AQ$1,0),FALSE)</f>
        <v>20.741</v>
      </c>
      <c r="H128">
        <f>VLOOKUP($B128,'Tillförd energi'!$B$1:$AS$566,MATCH(H$1,'Tillförd energi'!$B$1:$AQ$1,0),FALSE)</f>
        <v>0</v>
      </c>
      <c r="I128">
        <f>VLOOKUP($B128,'Tillförd energi'!$B$1:$AS$566,MATCH(I$1,'Tillförd energi'!$B$1:$AQ$1,0),FALSE)</f>
        <v>395.25299999999999</v>
      </c>
      <c r="J128">
        <f>VLOOKUP($B128,'Tillförd energi'!$B$1:$AS$566,MATCH(J$1,'Tillförd energi'!$B$1:$AQ$1,0),FALSE)</f>
        <v>0</v>
      </c>
      <c r="K128">
        <v>0</v>
      </c>
      <c r="L128">
        <f>VLOOKUP($B128,'Tillförd energi'!$B$1:$AS$566,MATCH(L$1,'Tillförd energi'!$B$1:$AQ$1,0),FALSE)</f>
        <v>0</v>
      </c>
      <c r="M128">
        <f>VLOOKUP($B128,'Tillförd energi'!$B$1:$AS$566,MATCH(M$1,'Tillförd energi'!$B$1:$AQ$1,0),FALSE)</f>
        <v>0</v>
      </c>
      <c r="N128">
        <f>VLOOKUP($B128,'Tillförd energi'!$B$1:$AS$566,MATCH(N$1,'Tillförd energi'!$B$1:$AQ$1,0),FALSE)</f>
        <v>129.92099999999999</v>
      </c>
      <c r="O128">
        <f>VLOOKUP($B128,'Tillförd energi'!$B$1:$AS$566,MATCH(O$1,'Tillförd energi'!$B$1:$AQ$1,0),FALSE)</f>
        <v>0</v>
      </c>
      <c r="P128">
        <f>VLOOKUP($B128,'Tillförd energi'!$B$1:$AS$566,MATCH(P$1,'Tillförd energi'!$B$1:$AQ$1,0),FALSE)</f>
        <v>0</v>
      </c>
      <c r="Q128">
        <f>VLOOKUP($B128,'Tillförd energi'!$B$1:$AS$566,MATCH(Q$1,'Tillförd energi'!$B$1:$AQ$1,0),FALSE)</f>
        <v>0</v>
      </c>
      <c r="R128">
        <f>VLOOKUP($B128,'Tillförd energi'!$B$1:$AS$566,MATCH(R$1,'Tillförd energi'!$B$1:$AQ$1,0),FALSE)</f>
        <v>0</v>
      </c>
      <c r="S128">
        <f>VLOOKUP($B128,'Tillförd energi'!$B$1:$AS$566,MATCH(S$1,'Tillförd energi'!$B$1:$AQ$1,0),FALSE)</f>
        <v>0</v>
      </c>
      <c r="T128">
        <f>VLOOKUP($B128,'Tillförd energi'!$B$1:$AS$566,MATCH(T$1,'Tillförd energi'!$B$1:$AQ$1,0),FALSE)</f>
        <v>0</v>
      </c>
      <c r="U128">
        <f>VLOOKUP($B128,'Tillförd energi'!$B$1:$AS$566,MATCH(U$1,'Tillförd energi'!$B$1:$AQ$1,0),FALSE)</f>
        <v>0</v>
      </c>
      <c r="V128">
        <f>VLOOKUP($B128,'Tillförd energi'!$B$1:$AS$566,MATCH(V$1,'Tillförd energi'!$B$1:$AQ$1,0),FALSE)</f>
        <v>0</v>
      </c>
      <c r="W128">
        <f>VLOOKUP($B128,'Tillförd energi'!$B$1:$AS$566,MATCH(W$1,'Tillförd energi'!$B$1:$AQ$1,0),FALSE)</f>
        <v>1.1559999999999999</v>
      </c>
      <c r="X128">
        <f>VLOOKUP($B128,'Tillförd energi'!$B$1:$AS$566,MATCH(X$1,'Tillförd energi'!$B$1:$AQ$1,0),FALSE)</f>
        <v>0</v>
      </c>
      <c r="Y128">
        <f>VLOOKUP($B128,'Tillförd energi'!$B$1:$AS$566,MATCH(Y$1,'Tillförd energi'!$B$1:$AQ$1,0),FALSE)</f>
        <v>0</v>
      </c>
      <c r="Z128">
        <f>VLOOKUP($B128,'Tillförd energi'!$B$1:$AS$566,MATCH(Z$1,'Tillförd energi'!$B$1:$AQ$1,0),FALSE)</f>
        <v>0</v>
      </c>
      <c r="AA128">
        <f>VLOOKUP($B128,'Tillförd energi'!$B$1:$AS$566,MATCH(AA$1,'Tillförd energi'!$B$1:$AQ$1,0),FALSE)</f>
        <v>0</v>
      </c>
      <c r="AB128">
        <f>VLOOKUP($B128,'Tillförd energi'!$B$1:$AS$566,MATCH(AB$1,'Tillförd energi'!$B$1:$AQ$1,0),FALSE)</f>
        <v>0</v>
      </c>
      <c r="AC128">
        <f>VLOOKUP($B128,'Tillförd energi'!$B$1:$AS$566,MATCH(AC$1,'Tillförd energi'!$B$1:$AQ$1,0),FALSE)</f>
        <v>103.6</v>
      </c>
      <c r="AD128">
        <f>VLOOKUP($B128,'Tillförd energi'!$B$1:$AS$566,MATCH(AD$1,'Tillförd energi'!$B$1:$AQ$1,0),FALSE)</f>
        <v>0</v>
      </c>
      <c r="AE128">
        <f>VLOOKUP($B128,'Tillförd energi'!$B$1:$AS$566,MATCH(AE$1,'Tillförd energi'!$B$1:$AQ$1,0),FALSE)</f>
        <v>0</v>
      </c>
      <c r="AF128">
        <f>VLOOKUP($B128,'Tillförd energi'!$B$1:$AS$566,MATCH(AF$1,'Tillförd energi'!$B$1:$AQ$1,0),FALSE)</f>
        <v>21.229600000000001</v>
      </c>
      <c r="AG128">
        <f>IFERROR(VLOOKUP(B128,Miljö!$B$1:$S$476,9,FALSE)/1,0)</f>
        <v>0</v>
      </c>
      <c r="AI128">
        <f t="shared" si="10"/>
        <v>674.85953999999992</v>
      </c>
      <c r="AJ128">
        <f t="shared" si="11"/>
        <v>674.85953999999992</v>
      </c>
      <c r="AK128">
        <f>IF(ISERROR(1/VLOOKUP($B128,Leveranser!$B$1:$S$500,MATCH("såld värme (gwh)",Leveranser!$B$1:$S$1,0),FALSE)),"",VLOOKUP($B128,Leveranser!$B$1:$S$500,MATCH("såld värme (gwh)",Leveranser!$B$1:$S$1,0),FALSE))</f>
        <v>524</v>
      </c>
      <c r="AL128" s="22">
        <f>VLOOKUP($B128,Leveranser!$B$1:$Y$500,MATCH("Totalt såld fjärrvärme till andra fjärrvärmeföretag",Leveranser!$B$1:$AA$1,0),FALSE)</f>
        <v>0</v>
      </c>
      <c r="AM128" s="22">
        <f>IF(ISERROR(1/VLOOKUP($B128,Miljö!$B$1:$S$500,MATCH("Såld mängd produktionsspecifik fjärrvärme (GWh)",Miljö!$B$1:$R$1,0),FALSE)),0,VLOOKUP($B128,Miljö!$B$1:$S$500,MATCH("Såld mängd produktionsspecifik fjärrvärme (GWh)",Miljö!$B$1:$R$1,0),FALSE))</f>
        <v>0</v>
      </c>
      <c r="AN128" s="23">
        <f t="shared" si="12"/>
        <v>0.77645786855143228</v>
      </c>
      <c r="AP128" t="str">
        <f>VLOOKUP($B128,'Miljövärden urval för publ'!$B$1:$H$450,7,FALSE)</f>
        <v>Ja</v>
      </c>
      <c r="AQ128" t="str">
        <f>VLOOKUP($B128,'Miljövärden urval för publ'!$B$1:$H$450,6,FALSE)</f>
        <v>Nej</v>
      </c>
      <c r="AU128">
        <f t="shared" si="13"/>
        <v>21.229600000000001</v>
      </c>
      <c r="AV128">
        <f t="shared" si="14"/>
        <v>0</v>
      </c>
      <c r="AW128">
        <f t="shared" si="15"/>
        <v>129.92099999999999</v>
      </c>
      <c r="AX128">
        <f t="shared" si="16"/>
        <v>0</v>
      </c>
      <c r="AZ128">
        <f t="shared" si="17"/>
        <v>0</v>
      </c>
      <c r="BA128">
        <f t="shared" si="18"/>
        <v>0</v>
      </c>
      <c r="BC128">
        <f t="shared" si="19"/>
        <v>131.077</v>
      </c>
    </row>
    <row r="129" spans="1:55" ht="15" customHeight="1" x14ac:dyDescent="0.25">
      <c r="A129" t="s">
        <v>183</v>
      </c>
      <c r="B129" t="s">
        <v>184</v>
      </c>
      <c r="C129">
        <f>VLOOKUP($B129,'Tillförd energi'!$B$1:$AS$566,MATCH(C$1,'Tillförd energi'!$B$1:$AQ$1,0),FALSE)</f>
        <v>0</v>
      </c>
      <c r="D129">
        <f>VLOOKUP($B129,'Tillförd energi'!$B$1:$AS$566,MATCH(D$1,'Tillförd energi'!$B$1:$AQ$1,0),FALSE)</f>
        <v>0.2</v>
      </c>
      <c r="E129">
        <f>VLOOKUP($B129,'Tillförd energi'!$B$1:$AS$566,MATCH(E$1,'Tillförd energi'!$B$1:$AQ$1,0),FALSE)</f>
        <v>0</v>
      </c>
      <c r="F129">
        <f>VLOOKUP($B129,'Tillförd energi'!$B$1:$AS$566,MATCH(F$1,'Tillförd energi'!$B$1:$AQ$1,0),FALSE)</f>
        <v>0</v>
      </c>
      <c r="G129">
        <f>VLOOKUP($B129,'Tillförd energi'!$B$1:$AS$566,MATCH(G$1,'Tillförd energi'!$B$1:$AQ$1,0),FALSE)</f>
        <v>0</v>
      </c>
      <c r="H129">
        <f>VLOOKUP($B129,'Tillförd energi'!$B$1:$AS$566,MATCH(H$1,'Tillförd energi'!$B$1:$AQ$1,0),FALSE)</f>
        <v>0</v>
      </c>
      <c r="I129">
        <f>VLOOKUP($B129,'Tillförd energi'!$B$1:$AS$566,MATCH(I$1,'Tillförd energi'!$B$1:$AQ$1,0),FALSE)</f>
        <v>0</v>
      </c>
      <c r="J129">
        <f>VLOOKUP($B129,'Tillförd energi'!$B$1:$AS$566,MATCH(J$1,'Tillförd energi'!$B$1:$AQ$1,0),FALSE)</f>
        <v>0</v>
      </c>
      <c r="K129">
        <v>0</v>
      </c>
      <c r="L129">
        <f>VLOOKUP($B129,'Tillförd energi'!$B$1:$AS$566,MATCH(L$1,'Tillförd energi'!$B$1:$AQ$1,0),FALSE)</f>
        <v>0</v>
      </c>
      <c r="M129">
        <f>VLOOKUP($B129,'Tillförd energi'!$B$1:$AS$566,MATCH(M$1,'Tillförd energi'!$B$1:$AQ$1,0),FALSE)</f>
        <v>0</v>
      </c>
      <c r="N129">
        <f>VLOOKUP($B129,'Tillförd energi'!$B$1:$AS$566,MATCH(N$1,'Tillförd energi'!$B$1:$AQ$1,0),FALSE)</f>
        <v>0</v>
      </c>
      <c r="O129">
        <f>VLOOKUP($B129,'Tillförd energi'!$B$1:$AS$566,MATCH(O$1,'Tillförd energi'!$B$1:$AQ$1,0),FALSE)</f>
        <v>0</v>
      </c>
      <c r="P129">
        <f>VLOOKUP($B129,'Tillförd energi'!$B$1:$AS$566,MATCH(P$1,'Tillförd energi'!$B$1:$AQ$1,0),FALSE)</f>
        <v>0</v>
      </c>
      <c r="Q129">
        <f>VLOOKUP($B129,'Tillförd energi'!$B$1:$AS$566,MATCH(Q$1,'Tillförd energi'!$B$1:$AQ$1,0),FALSE)</f>
        <v>0</v>
      </c>
      <c r="R129">
        <f>VLOOKUP($B129,'Tillförd energi'!$B$1:$AS$566,MATCH(R$1,'Tillförd energi'!$B$1:$AQ$1,0),FALSE)</f>
        <v>3.5</v>
      </c>
      <c r="S129">
        <f>VLOOKUP($B129,'Tillförd energi'!$B$1:$AS$566,MATCH(S$1,'Tillförd energi'!$B$1:$AQ$1,0),FALSE)</f>
        <v>0</v>
      </c>
      <c r="T129">
        <f>VLOOKUP($B129,'Tillförd energi'!$B$1:$AS$566,MATCH(T$1,'Tillförd energi'!$B$1:$AQ$1,0),FALSE)</f>
        <v>0</v>
      </c>
      <c r="U129">
        <f>VLOOKUP($B129,'Tillförd energi'!$B$1:$AS$566,MATCH(U$1,'Tillförd energi'!$B$1:$AQ$1,0),FALSE)</f>
        <v>0</v>
      </c>
      <c r="V129">
        <f>VLOOKUP($B129,'Tillförd energi'!$B$1:$AS$566,MATCH(V$1,'Tillförd energi'!$B$1:$AQ$1,0),FALSE)</f>
        <v>0</v>
      </c>
      <c r="W129">
        <f>VLOOKUP($B129,'Tillförd energi'!$B$1:$AS$566,MATCH(W$1,'Tillförd energi'!$B$1:$AQ$1,0),FALSE)</f>
        <v>0</v>
      </c>
      <c r="X129">
        <f>VLOOKUP($B129,'Tillförd energi'!$B$1:$AS$566,MATCH(X$1,'Tillförd energi'!$B$1:$AQ$1,0),FALSE)</f>
        <v>0</v>
      </c>
      <c r="Y129">
        <f>VLOOKUP($B129,'Tillförd energi'!$B$1:$AS$566,MATCH(Y$1,'Tillförd energi'!$B$1:$AQ$1,0),FALSE)</f>
        <v>0</v>
      </c>
      <c r="Z129">
        <f>VLOOKUP($B129,'Tillförd energi'!$B$1:$AS$566,MATCH(Z$1,'Tillförd energi'!$B$1:$AQ$1,0),FALSE)</f>
        <v>0</v>
      </c>
      <c r="AA129">
        <f>VLOOKUP($B129,'Tillförd energi'!$B$1:$AS$566,MATCH(AA$1,'Tillförd energi'!$B$1:$AQ$1,0),FALSE)</f>
        <v>0</v>
      </c>
      <c r="AB129">
        <f>VLOOKUP($B129,'Tillförd energi'!$B$1:$AS$566,MATCH(AB$1,'Tillförd energi'!$B$1:$AQ$1,0),FALSE)</f>
        <v>0</v>
      </c>
      <c r="AC129">
        <f>VLOOKUP($B129,'Tillförd energi'!$B$1:$AS$566,MATCH(AC$1,'Tillförd energi'!$B$1:$AQ$1,0),FALSE)</f>
        <v>0</v>
      </c>
      <c r="AD129">
        <f>VLOOKUP($B129,'Tillförd energi'!$B$1:$AS$566,MATCH(AD$1,'Tillförd energi'!$B$1:$AQ$1,0),FALSE)</f>
        <v>0</v>
      </c>
      <c r="AE129">
        <f>VLOOKUP($B129,'Tillförd energi'!$B$1:$AS$566,MATCH(AE$1,'Tillförd energi'!$B$1:$AQ$1,0),FALSE)</f>
        <v>0</v>
      </c>
      <c r="AF129">
        <f>VLOOKUP($B129,'Tillförd energi'!$B$1:$AS$566,MATCH(AF$1,'Tillförd energi'!$B$1:$AQ$1,0),FALSE)</f>
        <v>1.296</v>
      </c>
      <c r="AG129">
        <f>IFERROR(VLOOKUP(B129,Miljö!$B$1:$S$476,9,FALSE)/1,0)</f>
        <v>54.6</v>
      </c>
      <c r="AI129">
        <f t="shared" si="10"/>
        <v>4.9960000000000004</v>
      </c>
      <c r="AJ129">
        <f t="shared" si="11"/>
        <v>59.596000000000004</v>
      </c>
      <c r="AK129">
        <f>IF(ISERROR(1/VLOOKUP($B129,Leveranser!$B$1:$S$500,MATCH("såld värme (gwh)",Leveranser!$B$1:$S$1,0),FALSE)),"",VLOOKUP($B129,Leveranser!$B$1:$S$500,MATCH("såld värme (gwh)",Leveranser!$B$1:$S$1,0),FALSE))</f>
        <v>43.2</v>
      </c>
      <c r="AL129" s="22">
        <f>VLOOKUP($B129,Leveranser!$B$1:$Y$500,MATCH("Totalt såld fjärrvärme till andra fjärrvärmeföretag",Leveranser!$B$1:$AA$1,0),FALSE)</f>
        <v>0</v>
      </c>
      <c r="AM129" s="22">
        <f>IF(ISERROR(1/VLOOKUP($B129,Miljö!$B$1:$S$500,MATCH("Såld mängd produktionsspecifik fjärrvärme (GWh)",Miljö!$B$1:$R$1,0),FALSE)),0,VLOOKUP($B129,Miljö!$B$1:$S$500,MATCH("Såld mängd produktionsspecifik fjärrvärme (GWh)",Miljö!$B$1:$R$1,0),FALSE))</f>
        <v>0</v>
      </c>
      <c r="AN129" s="23">
        <f t="shared" si="12"/>
        <v>0.72488086448754951</v>
      </c>
      <c r="AP129" t="str">
        <f>VLOOKUP($B129,'Miljövärden urval för publ'!$B$1:$H$450,7,FALSE)</f>
        <v>Ja</v>
      </c>
      <c r="AQ129" t="str">
        <f>VLOOKUP($B129,'Miljövärden urval för publ'!$B$1:$H$450,6,FALSE)</f>
        <v>Nej</v>
      </c>
      <c r="AU129">
        <f t="shared" si="13"/>
        <v>1.296</v>
      </c>
      <c r="AV129">
        <f t="shared" si="14"/>
        <v>0</v>
      </c>
      <c r="AW129">
        <f t="shared" si="15"/>
        <v>0</v>
      </c>
      <c r="AX129">
        <f t="shared" si="16"/>
        <v>3.5</v>
      </c>
      <c r="AZ129">
        <f t="shared" si="17"/>
        <v>0</v>
      </c>
      <c r="BA129">
        <f t="shared" si="18"/>
        <v>0</v>
      </c>
      <c r="BC129">
        <f t="shared" si="19"/>
        <v>3.5</v>
      </c>
    </row>
    <row r="130" spans="1:55" ht="15" customHeight="1" x14ac:dyDescent="0.25">
      <c r="A130" t="s">
        <v>185</v>
      </c>
      <c r="B130" t="s">
        <v>186</v>
      </c>
      <c r="C130">
        <f>VLOOKUP($B130,'Tillförd energi'!$B$1:$AS$566,MATCH(C$1,'Tillförd energi'!$B$1:$AQ$1,0),FALSE)</f>
        <v>0</v>
      </c>
      <c r="D130">
        <f>VLOOKUP($B130,'Tillförd energi'!$B$1:$AS$566,MATCH(D$1,'Tillförd energi'!$B$1:$AQ$1,0),FALSE)</f>
        <v>1.18</v>
      </c>
      <c r="E130">
        <f>VLOOKUP($B130,'Tillförd energi'!$B$1:$AS$566,MATCH(E$1,'Tillförd energi'!$B$1:$AQ$1,0),FALSE)</f>
        <v>0</v>
      </c>
      <c r="F130">
        <f>VLOOKUP($B130,'Tillförd energi'!$B$1:$AS$566,MATCH(F$1,'Tillförd energi'!$B$1:$AQ$1,0),FALSE)</f>
        <v>0</v>
      </c>
      <c r="G130">
        <f>VLOOKUP($B130,'Tillförd energi'!$B$1:$AS$566,MATCH(G$1,'Tillförd energi'!$B$1:$AQ$1,0),FALSE)</f>
        <v>0</v>
      </c>
      <c r="H130">
        <f>VLOOKUP($B130,'Tillförd energi'!$B$1:$AS$566,MATCH(H$1,'Tillförd energi'!$B$1:$AQ$1,0),FALSE)</f>
        <v>0</v>
      </c>
      <c r="I130">
        <f>VLOOKUP($B130,'Tillförd energi'!$B$1:$AS$566,MATCH(I$1,'Tillförd energi'!$B$1:$AQ$1,0),FALSE)</f>
        <v>0</v>
      </c>
      <c r="J130">
        <f>VLOOKUP($B130,'Tillförd energi'!$B$1:$AS$566,MATCH(J$1,'Tillförd energi'!$B$1:$AQ$1,0),FALSE)</f>
        <v>0</v>
      </c>
      <c r="K130">
        <v>0</v>
      </c>
      <c r="L130">
        <f>VLOOKUP($B130,'Tillförd energi'!$B$1:$AS$566,MATCH(L$1,'Tillförd energi'!$B$1:$AQ$1,0),FALSE)</f>
        <v>0</v>
      </c>
      <c r="M130">
        <f>VLOOKUP($B130,'Tillförd energi'!$B$1:$AS$566,MATCH(M$1,'Tillförd energi'!$B$1:$AQ$1,0),FALSE)</f>
        <v>11.6487</v>
      </c>
      <c r="N130">
        <f>VLOOKUP($B130,'Tillförd energi'!$B$1:$AS$566,MATCH(N$1,'Tillförd energi'!$B$1:$AQ$1,0),FALSE)</f>
        <v>11.6487</v>
      </c>
      <c r="O130">
        <f>VLOOKUP($B130,'Tillförd energi'!$B$1:$AS$566,MATCH(O$1,'Tillförd energi'!$B$1:$AQ$1,0),FALSE)</f>
        <v>17.4876</v>
      </c>
      <c r="P130">
        <f>VLOOKUP($B130,'Tillförd energi'!$B$1:$AS$566,MATCH(P$1,'Tillförd energi'!$B$1:$AQ$1,0),FALSE)</f>
        <v>17.4876</v>
      </c>
      <c r="Q130">
        <f>VLOOKUP($B130,'Tillförd energi'!$B$1:$AS$566,MATCH(Q$1,'Tillförd energi'!$B$1:$AQ$1,0),FALSE)</f>
        <v>0</v>
      </c>
      <c r="R130">
        <f>VLOOKUP($B130,'Tillförd energi'!$B$1:$AS$566,MATCH(R$1,'Tillförd energi'!$B$1:$AQ$1,0),FALSE)</f>
        <v>0</v>
      </c>
      <c r="S130">
        <f>VLOOKUP($B130,'Tillförd energi'!$B$1:$AS$566,MATCH(S$1,'Tillförd energi'!$B$1:$AQ$1,0),FALSE)</f>
        <v>0</v>
      </c>
      <c r="T130">
        <f>VLOOKUP($B130,'Tillförd energi'!$B$1:$AS$566,MATCH(T$1,'Tillförd energi'!$B$1:$AQ$1,0),FALSE)</f>
        <v>0</v>
      </c>
      <c r="U130">
        <f>VLOOKUP($B130,'Tillförd energi'!$B$1:$AS$566,MATCH(U$1,'Tillförd energi'!$B$1:$AQ$1,0),FALSE)</f>
        <v>0</v>
      </c>
      <c r="V130">
        <f>VLOOKUP($B130,'Tillförd energi'!$B$1:$AS$566,MATCH(V$1,'Tillförd energi'!$B$1:$AQ$1,0),FALSE)</f>
        <v>0</v>
      </c>
      <c r="W130">
        <f>VLOOKUP($B130,'Tillförd energi'!$B$1:$AS$566,MATCH(W$1,'Tillförd energi'!$B$1:$AQ$1,0),FALSE)</f>
        <v>0</v>
      </c>
      <c r="X130">
        <f>VLOOKUP($B130,'Tillförd energi'!$B$1:$AS$566,MATCH(X$1,'Tillförd energi'!$B$1:$AQ$1,0),FALSE)</f>
        <v>0</v>
      </c>
      <c r="Y130">
        <f>VLOOKUP($B130,'Tillförd energi'!$B$1:$AS$566,MATCH(Y$1,'Tillförd energi'!$B$1:$AQ$1,0),FALSE)</f>
        <v>0</v>
      </c>
      <c r="Z130">
        <f>VLOOKUP($B130,'Tillförd energi'!$B$1:$AS$566,MATCH(Z$1,'Tillförd energi'!$B$1:$AQ$1,0),FALSE)</f>
        <v>0</v>
      </c>
      <c r="AA130">
        <f>VLOOKUP($B130,'Tillförd energi'!$B$1:$AS$566,MATCH(AA$1,'Tillförd energi'!$B$1:$AQ$1,0),FALSE)</f>
        <v>0</v>
      </c>
      <c r="AB130">
        <f>VLOOKUP($B130,'Tillförd energi'!$B$1:$AS$566,MATCH(AB$1,'Tillförd energi'!$B$1:$AQ$1,0),FALSE)</f>
        <v>0</v>
      </c>
      <c r="AC130">
        <f>VLOOKUP($B130,'Tillförd energi'!$B$1:$AS$566,MATCH(AC$1,'Tillförd energi'!$B$1:$AQ$1,0),FALSE)</f>
        <v>8.9</v>
      </c>
      <c r="AD130">
        <f>VLOOKUP($B130,'Tillförd energi'!$B$1:$AS$566,MATCH(AD$1,'Tillförd energi'!$B$1:$AQ$1,0),FALSE)</f>
        <v>0</v>
      </c>
      <c r="AE130">
        <f>VLOOKUP($B130,'Tillförd energi'!$B$1:$AS$566,MATCH(AE$1,'Tillförd energi'!$B$1:$AQ$1,0),FALSE)</f>
        <v>0</v>
      </c>
      <c r="AF130">
        <f>VLOOKUP($B130,'Tillförd energi'!$B$1:$AS$566,MATCH(AF$1,'Tillförd energi'!$B$1:$AQ$1,0),FALSE)</f>
        <v>1.6739999999999999</v>
      </c>
      <c r="AG130">
        <f>IFERROR(VLOOKUP(B130,Miljö!$B$1:$S$476,9,FALSE)/1,0)</f>
        <v>0</v>
      </c>
      <c r="AI130">
        <f t="shared" si="10"/>
        <v>70.026600000000016</v>
      </c>
      <c r="AJ130">
        <f t="shared" si="11"/>
        <v>70.026600000000016</v>
      </c>
      <c r="AK130">
        <f>IF(ISERROR(1/VLOOKUP($B130,Leveranser!$B$1:$S$500,MATCH("såld värme (gwh)",Leveranser!$B$1:$S$1,0),FALSE)),"",VLOOKUP($B130,Leveranser!$B$1:$S$500,MATCH("såld värme (gwh)",Leveranser!$B$1:$S$1,0),FALSE))</f>
        <v>55.8</v>
      </c>
      <c r="AL130" s="22">
        <f>VLOOKUP($B130,Leveranser!$B$1:$Y$500,MATCH("Totalt såld fjärrvärme till andra fjärrvärmeföretag",Leveranser!$B$1:$AA$1,0),FALSE)</f>
        <v>0</v>
      </c>
      <c r="AM130" s="22">
        <f>IF(ISERROR(1/VLOOKUP($B130,Miljö!$B$1:$S$500,MATCH("Såld mängd produktionsspecifik fjärrvärme (GWh)",Miljö!$B$1:$R$1,0),FALSE)),0,VLOOKUP($B130,Miljö!$B$1:$S$500,MATCH("Såld mängd produktionsspecifik fjärrvärme (GWh)",Miljö!$B$1:$R$1,0),FALSE))</f>
        <v>0</v>
      </c>
      <c r="AN130" s="23">
        <f t="shared" si="12"/>
        <v>0.796840057920847</v>
      </c>
      <c r="AP130" t="str">
        <f>VLOOKUP($B130,'Miljövärden urval för publ'!$B$1:$H$450,7,FALSE)</f>
        <v>Ja</v>
      </c>
      <c r="AQ130" t="str">
        <f>VLOOKUP($B130,'Miljövärden urval för publ'!$B$1:$H$450,6,FALSE)</f>
        <v>Ja</v>
      </c>
      <c r="AU130">
        <f t="shared" si="13"/>
        <v>1.6739999999999999</v>
      </c>
      <c r="AV130">
        <f t="shared" si="14"/>
        <v>0</v>
      </c>
      <c r="AW130">
        <f t="shared" si="15"/>
        <v>58.272599999999997</v>
      </c>
      <c r="AX130">
        <f t="shared" si="16"/>
        <v>0</v>
      </c>
      <c r="AZ130">
        <f t="shared" si="17"/>
        <v>0</v>
      </c>
      <c r="BA130">
        <f t="shared" si="18"/>
        <v>0</v>
      </c>
      <c r="BC130">
        <f t="shared" si="19"/>
        <v>58.272599999999997</v>
      </c>
    </row>
    <row r="131" spans="1:55" ht="15" customHeight="1" x14ac:dyDescent="0.25">
      <c r="A131" t="s">
        <v>185</v>
      </c>
      <c r="B131" t="s">
        <v>187</v>
      </c>
      <c r="C131">
        <f>VLOOKUP($B131,'Tillförd energi'!$B$1:$AS$566,MATCH(C$1,'Tillförd energi'!$B$1:$AQ$1,0),FALSE)</f>
        <v>0</v>
      </c>
      <c r="D131">
        <f>VLOOKUP($B131,'Tillförd energi'!$B$1:$AS$566,MATCH(D$1,'Tillförd energi'!$B$1:$AQ$1,0),FALSE)</f>
        <v>0.72699999999999998</v>
      </c>
      <c r="E131">
        <f>VLOOKUP($B131,'Tillförd energi'!$B$1:$AS$566,MATCH(E$1,'Tillförd energi'!$B$1:$AQ$1,0),FALSE)</f>
        <v>0</v>
      </c>
      <c r="F131">
        <f>VLOOKUP($B131,'Tillförd energi'!$B$1:$AS$566,MATCH(F$1,'Tillförd energi'!$B$1:$AQ$1,0),FALSE)</f>
        <v>0</v>
      </c>
      <c r="G131">
        <f>VLOOKUP($B131,'Tillförd energi'!$B$1:$AS$566,MATCH(G$1,'Tillförd energi'!$B$1:$AQ$1,0),FALSE)</f>
        <v>0</v>
      </c>
      <c r="H131">
        <f>VLOOKUP($B131,'Tillförd energi'!$B$1:$AS$566,MATCH(H$1,'Tillförd energi'!$B$1:$AQ$1,0),FALSE)</f>
        <v>0</v>
      </c>
      <c r="I131">
        <f>VLOOKUP($B131,'Tillförd energi'!$B$1:$AS$566,MATCH(I$1,'Tillförd energi'!$B$1:$AQ$1,0),FALSE)</f>
        <v>0</v>
      </c>
      <c r="J131">
        <f>VLOOKUP($B131,'Tillförd energi'!$B$1:$AS$566,MATCH(J$1,'Tillförd energi'!$B$1:$AQ$1,0),FALSE)</f>
        <v>0</v>
      </c>
      <c r="K131">
        <v>0</v>
      </c>
      <c r="L131">
        <f>VLOOKUP($B131,'Tillförd energi'!$B$1:$AS$566,MATCH(L$1,'Tillförd energi'!$B$1:$AQ$1,0),FALSE)</f>
        <v>0</v>
      </c>
      <c r="M131">
        <f>VLOOKUP($B131,'Tillförd energi'!$B$1:$AS$566,MATCH(M$1,'Tillförd energi'!$B$1:$AQ$1,0),FALSE)</f>
        <v>0</v>
      </c>
      <c r="N131">
        <f>VLOOKUP($B131,'Tillförd energi'!$B$1:$AS$566,MATCH(N$1,'Tillförd energi'!$B$1:$AQ$1,0),FALSE)</f>
        <v>0</v>
      </c>
      <c r="O131">
        <f>VLOOKUP($B131,'Tillförd energi'!$B$1:$AS$566,MATCH(O$1,'Tillförd energi'!$B$1:$AQ$1,0),FALSE)</f>
        <v>0</v>
      </c>
      <c r="P131">
        <f>VLOOKUP($B131,'Tillförd energi'!$B$1:$AS$566,MATCH(P$1,'Tillförd energi'!$B$1:$AQ$1,0),FALSE)</f>
        <v>7.2</v>
      </c>
      <c r="Q131">
        <f>VLOOKUP($B131,'Tillförd energi'!$B$1:$AS$566,MATCH(Q$1,'Tillförd energi'!$B$1:$AQ$1,0),FALSE)</f>
        <v>0</v>
      </c>
      <c r="R131">
        <f>VLOOKUP($B131,'Tillförd energi'!$B$1:$AS$566,MATCH(R$1,'Tillförd energi'!$B$1:$AQ$1,0),FALSE)</f>
        <v>0</v>
      </c>
      <c r="S131">
        <f>VLOOKUP($B131,'Tillförd energi'!$B$1:$AS$566,MATCH(S$1,'Tillförd energi'!$B$1:$AQ$1,0),FALSE)</f>
        <v>0</v>
      </c>
      <c r="T131">
        <f>VLOOKUP($B131,'Tillförd energi'!$B$1:$AS$566,MATCH(T$1,'Tillförd energi'!$B$1:$AQ$1,0),FALSE)</f>
        <v>0</v>
      </c>
      <c r="U131">
        <f>VLOOKUP($B131,'Tillförd energi'!$B$1:$AS$566,MATCH(U$1,'Tillförd energi'!$B$1:$AQ$1,0),FALSE)</f>
        <v>0</v>
      </c>
      <c r="V131">
        <f>VLOOKUP($B131,'Tillförd energi'!$B$1:$AS$566,MATCH(V$1,'Tillförd energi'!$B$1:$AQ$1,0),FALSE)</f>
        <v>0</v>
      </c>
      <c r="W131">
        <f>VLOOKUP($B131,'Tillförd energi'!$B$1:$AS$566,MATCH(W$1,'Tillförd energi'!$B$1:$AQ$1,0),FALSE)</f>
        <v>0</v>
      </c>
      <c r="X131">
        <f>VLOOKUP($B131,'Tillförd energi'!$B$1:$AS$566,MATCH(X$1,'Tillförd energi'!$B$1:$AQ$1,0),FALSE)</f>
        <v>0</v>
      </c>
      <c r="Y131">
        <f>VLOOKUP($B131,'Tillförd energi'!$B$1:$AS$566,MATCH(Y$1,'Tillförd energi'!$B$1:$AQ$1,0),FALSE)</f>
        <v>0</v>
      </c>
      <c r="Z131">
        <f>VLOOKUP($B131,'Tillförd energi'!$B$1:$AS$566,MATCH(Z$1,'Tillförd energi'!$B$1:$AQ$1,0),FALSE)</f>
        <v>0</v>
      </c>
      <c r="AA131">
        <f>VLOOKUP($B131,'Tillförd energi'!$B$1:$AS$566,MATCH(AA$1,'Tillförd energi'!$B$1:$AQ$1,0),FALSE)</f>
        <v>0</v>
      </c>
      <c r="AB131">
        <f>VLOOKUP($B131,'Tillförd energi'!$B$1:$AS$566,MATCH(AB$1,'Tillförd energi'!$B$1:$AQ$1,0),FALSE)</f>
        <v>0</v>
      </c>
      <c r="AC131">
        <f>VLOOKUP($B131,'Tillförd energi'!$B$1:$AS$566,MATCH(AC$1,'Tillförd energi'!$B$1:$AQ$1,0),FALSE)</f>
        <v>0</v>
      </c>
      <c r="AD131">
        <f>VLOOKUP($B131,'Tillförd energi'!$B$1:$AS$566,MATCH(AD$1,'Tillförd energi'!$B$1:$AQ$1,0),FALSE)</f>
        <v>0</v>
      </c>
      <c r="AE131">
        <f>VLOOKUP($B131,'Tillförd energi'!$B$1:$AS$566,MATCH(AE$1,'Tillförd energi'!$B$1:$AQ$1,0),FALSE)</f>
        <v>0</v>
      </c>
      <c r="AF131">
        <f>VLOOKUP($B131,'Tillförd energi'!$B$1:$AS$566,MATCH(AF$1,'Tillförd energi'!$B$1:$AQ$1,0),FALSE)</f>
        <v>0.183</v>
      </c>
      <c r="AG131">
        <f>IFERROR(VLOOKUP(B131,Miljö!$B$1:$S$476,9,FALSE)/1,0)</f>
        <v>0</v>
      </c>
      <c r="AI131">
        <f t="shared" ref="AI131:AI194" si="20">SUM(C131:AF131)</f>
        <v>8.1100000000000012</v>
      </c>
      <c r="AJ131">
        <f t="shared" ref="AJ131:AJ194" si="21">SUM(C131:AG131)</f>
        <v>8.1100000000000012</v>
      </c>
      <c r="AK131">
        <f>IF(ISERROR(1/VLOOKUP($B131,Leveranser!$B$1:$S$500,MATCH("såld värme (gwh)",Leveranser!$B$1:$S$1,0),FALSE)),"",VLOOKUP($B131,Leveranser!$B$1:$S$500,MATCH("såld värme (gwh)",Leveranser!$B$1:$S$1,0),FALSE))</f>
        <v>6.1</v>
      </c>
      <c r="AL131" s="22">
        <f>VLOOKUP($B131,Leveranser!$B$1:$Y$500,MATCH("Totalt såld fjärrvärme till andra fjärrvärmeföretag",Leveranser!$B$1:$AA$1,0),FALSE)</f>
        <v>0</v>
      </c>
      <c r="AM131" s="22">
        <f>IF(ISERROR(1/VLOOKUP($B131,Miljö!$B$1:$S$500,MATCH("Såld mängd produktionsspecifik fjärrvärme (GWh)",Miljö!$B$1:$R$1,0),FALSE)),0,VLOOKUP($B131,Miljö!$B$1:$S$500,MATCH("Såld mängd produktionsspecifik fjärrvärme (GWh)",Miljö!$B$1:$R$1,0),FALSE))</f>
        <v>0</v>
      </c>
      <c r="AN131" s="23">
        <f t="shared" ref="AN131:AN194" si="22">IFERROR(AK131/AJ131,"")</f>
        <v>0.75215782983970392</v>
      </c>
      <c r="AP131" t="str">
        <f>VLOOKUP($B131,'Miljövärden urval för publ'!$B$1:$H$450,7,FALSE)</f>
        <v>Ja</v>
      </c>
      <c r="AQ131" t="str">
        <f>VLOOKUP($B131,'Miljövärden urval för publ'!$B$1:$H$450,6,FALSE)</f>
        <v>Ja</v>
      </c>
      <c r="AU131">
        <f t="shared" ref="AU131:AU194" si="23">Z131+AA131+AF131</f>
        <v>0.183</v>
      </c>
      <c r="AV131">
        <f t="shared" ref="AV131:AV194" si="24">X131</f>
        <v>0</v>
      </c>
      <c r="AW131">
        <f t="shared" ref="AW131:AW194" si="25">M131+N131+O131+P131+Q131</f>
        <v>7.2</v>
      </c>
      <c r="AX131">
        <f t="shared" ref="AX131:AX194" si="26">R131+S131+T131+U131</f>
        <v>0</v>
      </c>
      <c r="AZ131">
        <f t="shared" ref="AZ131:AZ194" si="27">AB131</f>
        <v>0</v>
      </c>
      <c r="BA131">
        <f t="shared" ref="BA131:BA194" si="28">AE131</f>
        <v>0</v>
      </c>
      <c r="BC131">
        <f t="shared" ref="BC131:BC194" si="29">L131+M131+N131+O131+P131+Q131+R131+S131+T131+U131+V131+W131+X131</f>
        <v>7.2</v>
      </c>
    </row>
    <row r="132" spans="1:55" ht="15" customHeight="1" x14ac:dyDescent="0.25">
      <c r="A132" t="s">
        <v>185</v>
      </c>
      <c r="B132" t="s">
        <v>188</v>
      </c>
      <c r="C132">
        <f>VLOOKUP($B132,'Tillförd energi'!$B$1:$AS$566,MATCH(C$1,'Tillförd energi'!$B$1:$AQ$1,0),FALSE)</f>
        <v>0</v>
      </c>
      <c r="D132">
        <f>VLOOKUP($B132,'Tillförd energi'!$B$1:$AS$566,MATCH(D$1,'Tillförd energi'!$B$1:$AQ$1,0),FALSE)</f>
        <v>0.29599999999999999</v>
      </c>
      <c r="E132">
        <f>VLOOKUP($B132,'Tillförd energi'!$B$1:$AS$566,MATCH(E$1,'Tillförd energi'!$B$1:$AQ$1,0),FALSE)</f>
        <v>0</v>
      </c>
      <c r="F132">
        <f>VLOOKUP($B132,'Tillförd energi'!$B$1:$AS$566,MATCH(F$1,'Tillförd energi'!$B$1:$AQ$1,0),FALSE)</f>
        <v>0</v>
      </c>
      <c r="G132">
        <f>VLOOKUP($B132,'Tillförd energi'!$B$1:$AS$566,MATCH(G$1,'Tillförd energi'!$B$1:$AQ$1,0),FALSE)</f>
        <v>0</v>
      </c>
      <c r="H132">
        <f>VLOOKUP($B132,'Tillförd energi'!$B$1:$AS$566,MATCH(H$1,'Tillförd energi'!$B$1:$AQ$1,0),FALSE)</f>
        <v>0</v>
      </c>
      <c r="I132">
        <f>VLOOKUP($B132,'Tillförd energi'!$B$1:$AS$566,MATCH(I$1,'Tillförd energi'!$B$1:$AQ$1,0),FALSE)</f>
        <v>0</v>
      </c>
      <c r="J132">
        <f>VLOOKUP($B132,'Tillförd energi'!$B$1:$AS$566,MATCH(J$1,'Tillförd energi'!$B$1:$AQ$1,0),FALSE)</f>
        <v>0</v>
      </c>
      <c r="K132">
        <v>0</v>
      </c>
      <c r="L132">
        <f>VLOOKUP($B132,'Tillförd energi'!$B$1:$AS$566,MATCH(L$1,'Tillförd energi'!$B$1:$AQ$1,0),FALSE)</f>
        <v>0</v>
      </c>
      <c r="M132">
        <f>VLOOKUP($B132,'Tillförd energi'!$B$1:$AS$566,MATCH(M$1,'Tillförd energi'!$B$1:$AQ$1,0),FALSE)</f>
        <v>0</v>
      </c>
      <c r="N132">
        <f>VLOOKUP($B132,'Tillförd energi'!$B$1:$AS$566,MATCH(N$1,'Tillförd energi'!$B$1:$AQ$1,0),FALSE)</f>
        <v>0</v>
      </c>
      <c r="O132">
        <f>VLOOKUP($B132,'Tillförd energi'!$B$1:$AS$566,MATCH(O$1,'Tillförd energi'!$B$1:$AQ$1,0),FALSE)</f>
        <v>0</v>
      </c>
      <c r="P132">
        <f>VLOOKUP($B132,'Tillförd energi'!$B$1:$AS$566,MATCH(P$1,'Tillförd energi'!$B$1:$AQ$1,0),FALSE)</f>
        <v>2.6070000000000002</v>
      </c>
      <c r="Q132">
        <f>VLOOKUP($B132,'Tillförd energi'!$B$1:$AS$566,MATCH(Q$1,'Tillförd energi'!$B$1:$AQ$1,0),FALSE)</f>
        <v>0</v>
      </c>
      <c r="R132">
        <f>VLOOKUP($B132,'Tillförd energi'!$B$1:$AS$566,MATCH(R$1,'Tillförd energi'!$B$1:$AQ$1,0),FALSE)</f>
        <v>0</v>
      </c>
      <c r="S132">
        <f>VLOOKUP($B132,'Tillförd energi'!$B$1:$AS$566,MATCH(S$1,'Tillförd energi'!$B$1:$AQ$1,0),FALSE)</f>
        <v>0</v>
      </c>
      <c r="T132">
        <f>VLOOKUP($B132,'Tillförd energi'!$B$1:$AS$566,MATCH(T$1,'Tillförd energi'!$B$1:$AQ$1,0),FALSE)</f>
        <v>0</v>
      </c>
      <c r="U132">
        <f>VLOOKUP($B132,'Tillförd energi'!$B$1:$AS$566,MATCH(U$1,'Tillförd energi'!$B$1:$AQ$1,0),FALSE)</f>
        <v>0</v>
      </c>
      <c r="V132">
        <f>VLOOKUP($B132,'Tillförd energi'!$B$1:$AS$566,MATCH(V$1,'Tillförd energi'!$B$1:$AQ$1,0),FALSE)</f>
        <v>0</v>
      </c>
      <c r="W132">
        <f>VLOOKUP($B132,'Tillförd energi'!$B$1:$AS$566,MATCH(W$1,'Tillförd energi'!$B$1:$AQ$1,0),FALSE)</f>
        <v>0</v>
      </c>
      <c r="X132">
        <f>VLOOKUP($B132,'Tillförd energi'!$B$1:$AS$566,MATCH(X$1,'Tillförd energi'!$B$1:$AQ$1,0),FALSE)</f>
        <v>0</v>
      </c>
      <c r="Y132">
        <f>VLOOKUP($B132,'Tillförd energi'!$B$1:$AS$566,MATCH(Y$1,'Tillförd energi'!$B$1:$AQ$1,0),FALSE)</f>
        <v>0</v>
      </c>
      <c r="Z132">
        <f>VLOOKUP($B132,'Tillförd energi'!$B$1:$AS$566,MATCH(Z$1,'Tillförd energi'!$B$1:$AQ$1,0),FALSE)</f>
        <v>0</v>
      </c>
      <c r="AA132">
        <f>VLOOKUP($B132,'Tillförd energi'!$B$1:$AS$566,MATCH(AA$1,'Tillförd energi'!$B$1:$AQ$1,0),FALSE)</f>
        <v>0</v>
      </c>
      <c r="AB132">
        <f>VLOOKUP($B132,'Tillförd energi'!$B$1:$AS$566,MATCH(AB$1,'Tillförd energi'!$B$1:$AQ$1,0),FALSE)</f>
        <v>0</v>
      </c>
      <c r="AC132">
        <f>VLOOKUP($B132,'Tillförd energi'!$B$1:$AS$566,MATCH(AC$1,'Tillförd energi'!$B$1:$AQ$1,0),FALSE)</f>
        <v>0</v>
      </c>
      <c r="AD132">
        <f>VLOOKUP($B132,'Tillförd energi'!$B$1:$AS$566,MATCH(AD$1,'Tillförd energi'!$B$1:$AQ$1,0),FALSE)</f>
        <v>0</v>
      </c>
      <c r="AE132">
        <f>VLOOKUP($B132,'Tillförd energi'!$B$1:$AS$566,MATCH(AE$1,'Tillförd energi'!$B$1:$AQ$1,0),FALSE)</f>
        <v>0</v>
      </c>
      <c r="AF132">
        <f>VLOOKUP($B132,'Tillförd energi'!$B$1:$AS$566,MATCH(AF$1,'Tillförd energi'!$B$1:$AQ$1,0),FALSE)</f>
        <v>5.9249999999999997E-2</v>
      </c>
      <c r="AG132">
        <f>IFERROR(VLOOKUP(B132,Miljö!$B$1:$S$476,9,FALSE)/1,0)</f>
        <v>0</v>
      </c>
      <c r="AI132">
        <f t="shared" si="20"/>
        <v>2.96225</v>
      </c>
      <c r="AJ132">
        <f t="shared" si="21"/>
        <v>2.96225</v>
      </c>
      <c r="AK132">
        <f>IF(ISERROR(1/VLOOKUP($B132,Leveranser!$B$1:$S$500,MATCH("såld värme (gwh)",Leveranser!$B$1:$S$1,0),FALSE)),"",VLOOKUP($B132,Leveranser!$B$1:$S$500,MATCH("såld värme (gwh)",Leveranser!$B$1:$S$1,0),FALSE))</f>
        <v>1.9750000000000001</v>
      </c>
      <c r="AL132" s="22">
        <f>VLOOKUP($B132,Leveranser!$B$1:$Y$500,MATCH("Totalt såld fjärrvärme till andra fjärrvärmeföretag",Leveranser!$B$1:$AA$1,0),FALSE)</f>
        <v>0</v>
      </c>
      <c r="AM132" s="22">
        <f>IF(ISERROR(1/VLOOKUP($B132,Miljö!$B$1:$S$500,MATCH("Såld mängd produktionsspecifik fjärrvärme (GWh)",Miljö!$B$1:$R$1,0),FALSE)),0,VLOOKUP($B132,Miljö!$B$1:$S$500,MATCH("Såld mängd produktionsspecifik fjärrvärme (GWh)",Miljö!$B$1:$R$1,0),FALSE))</f>
        <v>0</v>
      </c>
      <c r="AN132" s="23">
        <f t="shared" si="22"/>
        <v>0.66672293020508067</v>
      </c>
      <c r="AP132" t="str">
        <f>VLOOKUP($B132,'Miljövärden urval för publ'!$B$1:$H$450,7,FALSE)</f>
        <v>Ja</v>
      </c>
      <c r="AQ132" t="str">
        <f>VLOOKUP($B132,'Miljövärden urval för publ'!$B$1:$H$450,6,FALSE)</f>
        <v>Ja</v>
      </c>
      <c r="AU132">
        <f t="shared" si="23"/>
        <v>5.9249999999999997E-2</v>
      </c>
      <c r="AV132">
        <f t="shared" si="24"/>
        <v>0</v>
      </c>
      <c r="AW132">
        <f t="shared" si="25"/>
        <v>2.6070000000000002</v>
      </c>
      <c r="AX132">
        <f t="shared" si="26"/>
        <v>0</v>
      </c>
      <c r="AZ132">
        <f t="shared" si="27"/>
        <v>0</v>
      </c>
      <c r="BA132">
        <f t="shared" si="28"/>
        <v>0</v>
      </c>
      <c r="BC132">
        <f t="shared" si="29"/>
        <v>2.6070000000000002</v>
      </c>
    </row>
    <row r="133" spans="1:55" ht="15" customHeight="1" x14ac:dyDescent="0.25">
      <c r="A133" t="s">
        <v>185</v>
      </c>
      <c r="B133" t="s">
        <v>189</v>
      </c>
      <c r="C133">
        <f>VLOOKUP($B133,'Tillförd energi'!$B$1:$AS$566,MATCH(C$1,'Tillförd energi'!$B$1:$AQ$1,0),FALSE)</f>
        <v>0</v>
      </c>
      <c r="D133">
        <f>VLOOKUP($B133,'Tillförd energi'!$B$1:$AS$566,MATCH(D$1,'Tillförd energi'!$B$1:$AQ$1,0),FALSE)</f>
        <v>1.3</v>
      </c>
      <c r="E133">
        <f>VLOOKUP($B133,'Tillförd energi'!$B$1:$AS$566,MATCH(E$1,'Tillförd energi'!$B$1:$AQ$1,0),FALSE)</f>
        <v>0</v>
      </c>
      <c r="F133">
        <f>VLOOKUP($B133,'Tillförd energi'!$B$1:$AS$566,MATCH(F$1,'Tillförd energi'!$B$1:$AQ$1,0),FALSE)</f>
        <v>0</v>
      </c>
      <c r="G133">
        <f>VLOOKUP($B133,'Tillförd energi'!$B$1:$AS$566,MATCH(G$1,'Tillförd energi'!$B$1:$AQ$1,0),FALSE)</f>
        <v>0</v>
      </c>
      <c r="H133">
        <f>VLOOKUP($B133,'Tillförd energi'!$B$1:$AS$566,MATCH(H$1,'Tillförd energi'!$B$1:$AQ$1,0),FALSE)</f>
        <v>0</v>
      </c>
      <c r="I133">
        <f>VLOOKUP($B133,'Tillförd energi'!$B$1:$AS$566,MATCH(I$1,'Tillförd energi'!$B$1:$AQ$1,0),FALSE)</f>
        <v>0</v>
      </c>
      <c r="J133">
        <f>VLOOKUP($B133,'Tillförd energi'!$B$1:$AS$566,MATCH(J$1,'Tillförd energi'!$B$1:$AQ$1,0),FALSE)</f>
        <v>0</v>
      </c>
      <c r="K133">
        <v>0</v>
      </c>
      <c r="L133">
        <f>VLOOKUP($B133,'Tillförd energi'!$B$1:$AS$566,MATCH(L$1,'Tillförd energi'!$B$1:$AQ$1,0),FALSE)</f>
        <v>0</v>
      </c>
      <c r="M133">
        <f>VLOOKUP($B133,'Tillförd energi'!$B$1:$AS$566,MATCH(M$1,'Tillförd energi'!$B$1:$AQ$1,0),FALSE)</f>
        <v>8.56996</v>
      </c>
      <c r="N133">
        <f>VLOOKUP($B133,'Tillförd energi'!$B$1:$AS$566,MATCH(N$1,'Tillförd energi'!$B$1:$AQ$1,0),FALSE)</f>
        <v>8.56996</v>
      </c>
      <c r="O133">
        <f>VLOOKUP($B133,'Tillförd energi'!$B$1:$AS$566,MATCH(O$1,'Tillförd energi'!$B$1:$AQ$1,0),FALSE)</f>
        <v>12.888500000000001</v>
      </c>
      <c r="P133">
        <f>VLOOKUP($B133,'Tillförd energi'!$B$1:$AS$566,MATCH(P$1,'Tillförd energi'!$B$1:$AQ$1,0),FALSE)</f>
        <v>12.888500000000001</v>
      </c>
      <c r="Q133">
        <f>VLOOKUP($B133,'Tillförd energi'!$B$1:$AS$566,MATCH(Q$1,'Tillförd energi'!$B$1:$AQ$1,0),FALSE)</f>
        <v>0</v>
      </c>
      <c r="R133">
        <f>VLOOKUP($B133,'Tillförd energi'!$B$1:$AS$566,MATCH(R$1,'Tillförd energi'!$B$1:$AQ$1,0),FALSE)</f>
        <v>0</v>
      </c>
      <c r="S133">
        <f>VLOOKUP($B133,'Tillförd energi'!$B$1:$AS$566,MATCH(S$1,'Tillförd energi'!$B$1:$AQ$1,0),FALSE)</f>
        <v>0</v>
      </c>
      <c r="T133">
        <f>VLOOKUP($B133,'Tillförd energi'!$B$1:$AS$566,MATCH(T$1,'Tillförd energi'!$B$1:$AQ$1,0),FALSE)</f>
        <v>0</v>
      </c>
      <c r="U133">
        <f>VLOOKUP($B133,'Tillförd energi'!$B$1:$AS$566,MATCH(U$1,'Tillförd energi'!$B$1:$AQ$1,0),FALSE)</f>
        <v>0</v>
      </c>
      <c r="V133">
        <f>VLOOKUP($B133,'Tillförd energi'!$B$1:$AS$566,MATCH(V$1,'Tillförd energi'!$B$1:$AQ$1,0),FALSE)</f>
        <v>0</v>
      </c>
      <c r="W133">
        <f>VLOOKUP($B133,'Tillförd energi'!$B$1:$AS$566,MATCH(W$1,'Tillförd energi'!$B$1:$AQ$1,0),FALSE)</f>
        <v>0</v>
      </c>
      <c r="X133">
        <f>VLOOKUP($B133,'Tillförd energi'!$B$1:$AS$566,MATCH(X$1,'Tillförd energi'!$B$1:$AQ$1,0),FALSE)</f>
        <v>0</v>
      </c>
      <c r="Y133">
        <f>VLOOKUP($B133,'Tillförd energi'!$B$1:$AS$566,MATCH(Y$1,'Tillförd energi'!$B$1:$AQ$1,0),FALSE)</f>
        <v>0</v>
      </c>
      <c r="Z133">
        <f>VLOOKUP($B133,'Tillförd energi'!$B$1:$AS$566,MATCH(Z$1,'Tillförd energi'!$B$1:$AQ$1,0),FALSE)</f>
        <v>0</v>
      </c>
      <c r="AA133">
        <f>VLOOKUP($B133,'Tillförd energi'!$B$1:$AS$566,MATCH(AA$1,'Tillförd energi'!$B$1:$AQ$1,0),FALSE)</f>
        <v>0</v>
      </c>
      <c r="AB133">
        <f>VLOOKUP($B133,'Tillförd energi'!$B$1:$AS$566,MATCH(AB$1,'Tillförd energi'!$B$1:$AQ$1,0),FALSE)</f>
        <v>0</v>
      </c>
      <c r="AC133">
        <f>VLOOKUP($B133,'Tillförd energi'!$B$1:$AS$566,MATCH(AC$1,'Tillförd energi'!$B$1:$AQ$1,0),FALSE)</f>
        <v>7.2</v>
      </c>
      <c r="AD133">
        <f>VLOOKUP($B133,'Tillförd energi'!$B$1:$AS$566,MATCH(AD$1,'Tillförd energi'!$B$1:$AQ$1,0),FALSE)</f>
        <v>0</v>
      </c>
      <c r="AE133">
        <f>VLOOKUP($B133,'Tillförd energi'!$B$1:$AS$566,MATCH(AE$1,'Tillförd energi'!$B$1:$AQ$1,0),FALSE)</f>
        <v>0</v>
      </c>
      <c r="AF133">
        <f>VLOOKUP($B133,'Tillförd energi'!$B$1:$AS$566,MATCH(AF$1,'Tillförd energi'!$B$1:$AQ$1,0),FALSE)</f>
        <v>1.47</v>
      </c>
      <c r="AG133">
        <f>IFERROR(VLOOKUP(B133,Miljö!$B$1:$S$476,9,FALSE)/1,0)</f>
        <v>0</v>
      </c>
      <c r="AI133">
        <f t="shared" si="20"/>
        <v>52.886920000000003</v>
      </c>
      <c r="AJ133">
        <f t="shared" si="21"/>
        <v>52.886920000000003</v>
      </c>
      <c r="AK133">
        <f>IF(ISERROR(1/VLOOKUP($B133,Leveranser!$B$1:$S$500,MATCH("såld värme (gwh)",Leveranser!$B$1:$S$1,0),FALSE)),"",VLOOKUP($B133,Leveranser!$B$1:$S$500,MATCH("såld värme (gwh)",Leveranser!$B$1:$S$1,0),FALSE))</f>
        <v>49</v>
      </c>
      <c r="AL133" s="22">
        <f>VLOOKUP($B133,Leveranser!$B$1:$Y$500,MATCH("Totalt såld fjärrvärme till andra fjärrvärmeföretag",Leveranser!$B$1:$AA$1,0),FALSE)</f>
        <v>0</v>
      </c>
      <c r="AM133" s="22">
        <f>IF(ISERROR(1/VLOOKUP($B133,Miljö!$B$1:$S$500,MATCH("Såld mängd produktionsspecifik fjärrvärme (GWh)",Miljö!$B$1:$R$1,0),FALSE)),0,VLOOKUP($B133,Miljö!$B$1:$S$500,MATCH("Såld mängd produktionsspecifik fjärrvärme (GWh)",Miljö!$B$1:$R$1,0),FALSE))</f>
        <v>0</v>
      </c>
      <c r="AN133" s="23">
        <f t="shared" si="22"/>
        <v>0.92650507913866031</v>
      </c>
      <c r="AP133" t="str">
        <f>VLOOKUP($B133,'Miljövärden urval för publ'!$B$1:$H$450,7,FALSE)</f>
        <v>Ja</v>
      </c>
      <c r="AQ133" t="str">
        <f>VLOOKUP($B133,'Miljövärden urval för publ'!$B$1:$H$450,6,FALSE)</f>
        <v>Nej</v>
      </c>
      <c r="AU133">
        <f t="shared" si="23"/>
        <v>1.47</v>
      </c>
      <c r="AV133">
        <f t="shared" si="24"/>
        <v>0</v>
      </c>
      <c r="AW133">
        <f t="shared" si="25"/>
        <v>42.916920000000005</v>
      </c>
      <c r="AX133">
        <f t="shared" si="26"/>
        <v>0</v>
      </c>
      <c r="AZ133">
        <f t="shared" si="27"/>
        <v>0</v>
      </c>
      <c r="BA133">
        <f t="shared" si="28"/>
        <v>0</v>
      </c>
      <c r="BC133">
        <f t="shared" si="29"/>
        <v>42.916920000000005</v>
      </c>
    </row>
    <row r="134" spans="1:55" ht="15" customHeight="1" x14ac:dyDescent="0.25">
      <c r="A134" t="s">
        <v>190</v>
      </c>
      <c r="B134" t="s">
        <v>191</v>
      </c>
      <c r="C134">
        <f>VLOOKUP($B134,'Tillförd energi'!$B$1:$AS$566,MATCH(C$1,'Tillförd energi'!$B$1:$AQ$1,0),FALSE)</f>
        <v>0</v>
      </c>
      <c r="D134">
        <f>VLOOKUP($B134,'Tillförd energi'!$B$1:$AS$566,MATCH(D$1,'Tillförd energi'!$B$1:$AQ$1,0),FALSE)</f>
        <v>0.2</v>
      </c>
      <c r="E134">
        <f>VLOOKUP($B134,'Tillförd energi'!$B$1:$AS$566,MATCH(E$1,'Tillförd energi'!$B$1:$AQ$1,0),FALSE)</f>
        <v>0</v>
      </c>
      <c r="F134">
        <f>VLOOKUP($B134,'Tillförd energi'!$B$1:$AS$566,MATCH(F$1,'Tillförd energi'!$B$1:$AQ$1,0),FALSE)</f>
        <v>0</v>
      </c>
      <c r="G134">
        <f>VLOOKUP($B134,'Tillförd energi'!$B$1:$AS$566,MATCH(G$1,'Tillförd energi'!$B$1:$AQ$1,0),FALSE)</f>
        <v>0</v>
      </c>
      <c r="H134">
        <f>VLOOKUP($B134,'Tillförd energi'!$B$1:$AS$566,MATCH(H$1,'Tillförd energi'!$B$1:$AQ$1,0),FALSE)</f>
        <v>0</v>
      </c>
      <c r="I134">
        <f>VLOOKUP($B134,'Tillförd energi'!$B$1:$AS$566,MATCH(I$1,'Tillförd energi'!$B$1:$AQ$1,0),FALSE)</f>
        <v>0</v>
      </c>
      <c r="J134">
        <f>VLOOKUP($B134,'Tillförd energi'!$B$1:$AS$566,MATCH(J$1,'Tillförd energi'!$B$1:$AQ$1,0),FALSE)</f>
        <v>0</v>
      </c>
      <c r="K134">
        <v>0</v>
      </c>
      <c r="L134">
        <f>VLOOKUP($B134,'Tillförd energi'!$B$1:$AS$566,MATCH(L$1,'Tillförd energi'!$B$1:$AQ$1,0),FALSE)</f>
        <v>0</v>
      </c>
      <c r="M134">
        <f>VLOOKUP($B134,'Tillförd energi'!$B$1:$AS$566,MATCH(M$1,'Tillförd energi'!$B$1:$AQ$1,0),FALSE)</f>
        <v>0</v>
      </c>
      <c r="N134">
        <f>VLOOKUP($B134,'Tillförd energi'!$B$1:$AS$566,MATCH(N$1,'Tillförd energi'!$B$1:$AQ$1,0),FALSE)</f>
        <v>30.7</v>
      </c>
      <c r="O134">
        <f>VLOOKUP($B134,'Tillförd energi'!$B$1:$AS$566,MATCH(O$1,'Tillförd energi'!$B$1:$AQ$1,0),FALSE)</f>
        <v>0</v>
      </c>
      <c r="P134">
        <f>VLOOKUP($B134,'Tillförd energi'!$B$1:$AS$566,MATCH(P$1,'Tillförd energi'!$B$1:$AQ$1,0),FALSE)</f>
        <v>5.6</v>
      </c>
      <c r="Q134">
        <f>VLOOKUP($B134,'Tillförd energi'!$B$1:$AS$566,MATCH(Q$1,'Tillförd energi'!$B$1:$AQ$1,0),FALSE)</f>
        <v>0</v>
      </c>
      <c r="R134">
        <f>VLOOKUP($B134,'Tillförd energi'!$B$1:$AS$566,MATCH(R$1,'Tillförd energi'!$B$1:$AQ$1,0),FALSE)</f>
        <v>0</v>
      </c>
      <c r="S134">
        <f>VLOOKUP($B134,'Tillförd energi'!$B$1:$AS$566,MATCH(S$1,'Tillförd energi'!$B$1:$AQ$1,0),FALSE)</f>
        <v>0</v>
      </c>
      <c r="T134">
        <f>VLOOKUP($B134,'Tillförd energi'!$B$1:$AS$566,MATCH(T$1,'Tillförd energi'!$B$1:$AQ$1,0),FALSE)</f>
        <v>0</v>
      </c>
      <c r="U134">
        <f>VLOOKUP($B134,'Tillförd energi'!$B$1:$AS$566,MATCH(U$1,'Tillförd energi'!$B$1:$AQ$1,0),FALSE)</f>
        <v>0</v>
      </c>
      <c r="V134">
        <f>VLOOKUP($B134,'Tillförd energi'!$B$1:$AS$566,MATCH(V$1,'Tillförd energi'!$B$1:$AQ$1,0),FALSE)</f>
        <v>0</v>
      </c>
      <c r="W134">
        <f>VLOOKUP($B134,'Tillförd energi'!$B$1:$AS$566,MATCH(W$1,'Tillförd energi'!$B$1:$AQ$1,0),FALSE)</f>
        <v>0</v>
      </c>
      <c r="X134">
        <f>VLOOKUP($B134,'Tillförd energi'!$B$1:$AS$566,MATCH(X$1,'Tillförd energi'!$B$1:$AQ$1,0),FALSE)</f>
        <v>0</v>
      </c>
      <c r="Y134">
        <f>VLOOKUP($B134,'Tillförd energi'!$B$1:$AS$566,MATCH(Y$1,'Tillförd energi'!$B$1:$AQ$1,0),FALSE)</f>
        <v>0</v>
      </c>
      <c r="Z134">
        <f>VLOOKUP($B134,'Tillförd energi'!$B$1:$AS$566,MATCH(Z$1,'Tillförd energi'!$B$1:$AQ$1,0),FALSE)</f>
        <v>0</v>
      </c>
      <c r="AA134">
        <f>VLOOKUP($B134,'Tillförd energi'!$B$1:$AS$566,MATCH(AA$1,'Tillförd energi'!$B$1:$AQ$1,0),FALSE)</f>
        <v>0</v>
      </c>
      <c r="AB134">
        <f>VLOOKUP($B134,'Tillförd energi'!$B$1:$AS$566,MATCH(AB$1,'Tillförd energi'!$B$1:$AQ$1,0),FALSE)</f>
        <v>0</v>
      </c>
      <c r="AC134">
        <f>VLOOKUP($B134,'Tillförd energi'!$B$1:$AS$566,MATCH(AC$1,'Tillförd energi'!$B$1:$AQ$1,0),FALSE)</f>
        <v>5.6</v>
      </c>
      <c r="AD134">
        <f>VLOOKUP($B134,'Tillförd energi'!$B$1:$AS$566,MATCH(AD$1,'Tillförd energi'!$B$1:$AQ$1,0),FALSE)</f>
        <v>0</v>
      </c>
      <c r="AE134">
        <f>VLOOKUP($B134,'Tillförd energi'!$B$1:$AS$566,MATCH(AE$1,'Tillförd energi'!$B$1:$AQ$1,0),FALSE)</f>
        <v>0</v>
      </c>
      <c r="AF134">
        <f>VLOOKUP($B134,'Tillförd energi'!$B$1:$AS$566,MATCH(AF$1,'Tillförd energi'!$B$1:$AQ$1,0),FALSE)</f>
        <v>0.72199999999999998</v>
      </c>
      <c r="AG134">
        <f>IFERROR(VLOOKUP(B134,Miljö!$B$1:$S$476,9,FALSE)/1,0)</f>
        <v>0</v>
      </c>
      <c r="AI134">
        <f t="shared" si="20"/>
        <v>42.822000000000003</v>
      </c>
      <c r="AJ134">
        <f t="shared" si="21"/>
        <v>42.822000000000003</v>
      </c>
      <c r="AK134">
        <f>IF(ISERROR(1/VLOOKUP($B134,Leveranser!$B$1:$S$500,MATCH("såld värme (gwh)",Leveranser!$B$1:$S$1,0),FALSE)),"",VLOOKUP($B134,Leveranser!$B$1:$S$500,MATCH("såld värme (gwh)",Leveranser!$B$1:$S$1,0),FALSE))</f>
        <v>30.33</v>
      </c>
      <c r="AL134" s="22">
        <f>VLOOKUP($B134,Leveranser!$B$1:$Y$500,MATCH("Totalt såld fjärrvärme till andra fjärrvärmeföretag",Leveranser!$B$1:$AA$1,0),FALSE)</f>
        <v>0</v>
      </c>
      <c r="AM134" s="22">
        <f>IF(ISERROR(1/VLOOKUP($B134,Miljö!$B$1:$S$500,MATCH("Såld mängd produktionsspecifik fjärrvärme (GWh)",Miljö!$B$1:$R$1,0),FALSE)),0,VLOOKUP($B134,Miljö!$B$1:$S$500,MATCH("Såld mängd produktionsspecifik fjärrvärme (GWh)",Miljö!$B$1:$R$1,0),FALSE))</f>
        <v>0</v>
      </c>
      <c r="AN134" s="23">
        <f t="shared" si="22"/>
        <v>0.70828079024800328</v>
      </c>
      <c r="AP134" t="str">
        <f>VLOOKUP($B134,'Miljövärden urval för publ'!$B$1:$H$450,7,FALSE)</f>
        <v>Ja</v>
      </c>
      <c r="AQ134" t="str">
        <f>VLOOKUP($B134,'Miljövärden urval för publ'!$B$1:$H$450,6,FALSE)</f>
        <v>Ja</v>
      </c>
      <c r="AU134">
        <f t="shared" si="23"/>
        <v>0.72199999999999998</v>
      </c>
      <c r="AV134">
        <f t="shared" si="24"/>
        <v>0</v>
      </c>
      <c r="AW134">
        <f t="shared" si="25"/>
        <v>36.299999999999997</v>
      </c>
      <c r="AX134">
        <f t="shared" si="26"/>
        <v>0</v>
      </c>
      <c r="AZ134">
        <f t="shared" si="27"/>
        <v>0</v>
      </c>
      <c r="BA134">
        <f t="shared" si="28"/>
        <v>0</v>
      </c>
      <c r="BC134">
        <f t="shared" si="29"/>
        <v>36.299999999999997</v>
      </c>
    </row>
    <row r="135" spans="1:55" ht="15" customHeight="1" x14ac:dyDescent="0.25">
      <c r="A135" t="s">
        <v>192</v>
      </c>
      <c r="B135" t="s">
        <v>193</v>
      </c>
      <c r="C135">
        <f>VLOOKUP($B135,'Tillförd energi'!$B$1:$AS$566,MATCH(C$1,'Tillförd energi'!$B$1:$AQ$1,0),FALSE)</f>
        <v>0</v>
      </c>
      <c r="D135">
        <f>VLOOKUP($B135,'Tillförd energi'!$B$1:$AS$566,MATCH(D$1,'Tillförd energi'!$B$1:$AQ$1,0),FALSE)</f>
        <v>0</v>
      </c>
      <c r="E135">
        <f>VLOOKUP($B135,'Tillförd energi'!$B$1:$AS$566,MATCH(E$1,'Tillförd energi'!$B$1:$AQ$1,0),FALSE)</f>
        <v>0.46</v>
      </c>
      <c r="F135">
        <f>VLOOKUP($B135,'Tillförd energi'!$B$1:$AS$566,MATCH(F$1,'Tillförd energi'!$B$1:$AQ$1,0),FALSE)</f>
        <v>0</v>
      </c>
      <c r="G135">
        <f>VLOOKUP($B135,'Tillförd energi'!$B$1:$AS$566,MATCH(G$1,'Tillförd energi'!$B$1:$AQ$1,0),FALSE)</f>
        <v>0</v>
      </c>
      <c r="H135">
        <f>VLOOKUP($B135,'Tillförd energi'!$B$1:$AS$566,MATCH(H$1,'Tillförd energi'!$B$1:$AQ$1,0),FALSE)</f>
        <v>0</v>
      </c>
      <c r="I135">
        <f>VLOOKUP($B135,'Tillförd energi'!$B$1:$AS$566,MATCH(I$1,'Tillförd energi'!$B$1:$AQ$1,0),FALSE)</f>
        <v>0</v>
      </c>
      <c r="J135">
        <f>VLOOKUP($B135,'Tillförd energi'!$B$1:$AS$566,MATCH(J$1,'Tillförd energi'!$B$1:$AQ$1,0),FALSE)</f>
        <v>3</v>
      </c>
      <c r="K135">
        <v>0</v>
      </c>
      <c r="L135">
        <f>VLOOKUP($B135,'Tillförd energi'!$B$1:$AS$566,MATCH(L$1,'Tillförd energi'!$B$1:$AQ$1,0),FALSE)</f>
        <v>0</v>
      </c>
      <c r="M135">
        <f>VLOOKUP($B135,'Tillförd energi'!$B$1:$AS$566,MATCH(M$1,'Tillförd energi'!$B$1:$AQ$1,0),FALSE)</f>
        <v>30.397300000000001</v>
      </c>
      <c r="N135">
        <f>VLOOKUP($B135,'Tillförd energi'!$B$1:$AS$566,MATCH(N$1,'Tillförd energi'!$B$1:$AQ$1,0),FALSE)</f>
        <v>33.770400000000002</v>
      </c>
      <c r="O135">
        <f>VLOOKUP($B135,'Tillförd energi'!$B$1:$AS$566,MATCH(O$1,'Tillförd energi'!$B$1:$AQ$1,0),FALSE)</f>
        <v>12.8857</v>
      </c>
      <c r="P135">
        <f>VLOOKUP($B135,'Tillförd energi'!$B$1:$AS$566,MATCH(P$1,'Tillförd energi'!$B$1:$AQ$1,0),FALSE)</f>
        <v>25.1252</v>
      </c>
      <c r="Q135">
        <f>VLOOKUP($B135,'Tillförd energi'!$B$1:$AS$566,MATCH(Q$1,'Tillförd energi'!$B$1:$AQ$1,0),FALSE)</f>
        <v>0</v>
      </c>
      <c r="R135">
        <f>VLOOKUP($B135,'Tillförd energi'!$B$1:$AS$566,MATCH(R$1,'Tillförd energi'!$B$1:$AQ$1,0),FALSE)</f>
        <v>0</v>
      </c>
      <c r="S135">
        <f>VLOOKUP($B135,'Tillförd energi'!$B$1:$AS$566,MATCH(S$1,'Tillförd energi'!$B$1:$AQ$1,0),FALSE)</f>
        <v>0</v>
      </c>
      <c r="T135">
        <f>VLOOKUP($B135,'Tillförd energi'!$B$1:$AS$566,MATCH(T$1,'Tillförd energi'!$B$1:$AQ$1,0),FALSE)</f>
        <v>0</v>
      </c>
      <c r="U135">
        <f>VLOOKUP($B135,'Tillförd energi'!$B$1:$AS$566,MATCH(U$1,'Tillförd energi'!$B$1:$AQ$1,0),FALSE)</f>
        <v>0</v>
      </c>
      <c r="V135">
        <f>VLOOKUP($B135,'Tillförd energi'!$B$1:$AS$566,MATCH(V$1,'Tillförd energi'!$B$1:$AQ$1,0),FALSE)</f>
        <v>0</v>
      </c>
      <c r="W135">
        <f>VLOOKUP($B135,'Tillförd energi'!$B$1:$AS$566,MATCH(W$1,'Tillförd energi'!$B$1:$AQ$1,0),FALSE)</f>
        <v>0</v>
      </c>
      <c r="X135">
        <f>VLOOKUP($B135,'Tillförd energi'!$B$1:$AS$566,MATCH(X$1,'Tillförd energi'!$B$1:$AQ$1,0),FALSE)</f>
        <v>0</v>
      </c>
      <c r="Y135">
        <f>VLOOKUP($B135,'Tillförd energi'!$B$1:$AS$566,MATCH(Y$1,'Tillförd energi'!$B$1:$AQ$1,0),FALSE)</f>
        <v>12.8666</v>
      </c>
      <c r="Z135">
        <f>VLOOKUP($B135,'Tillförd energi'!$B$1:$AS$566,MATCH(Z$1,'Tillförd energi'!$B$1:$AQ$1,0),FALSE)</f>
        <v>3.2</v>
      </c>
      <c r="AA135">
        <f>VLOOKUP($B135,'Tillförd energi'!$B$1:$AS$566,MATCH(AA$1,'Tillförd energi'!$B$1:$AQ$1,0),FALSE)</f>
        <v>0</v>
      </c>
      <c r="AB135">
        <f>VLOOKUP($B135,'Tillförd energi'!$B$1:$AS$566,MATCH(AB$1,'Tillförd energi'!$B$1:$AQ$1,0),FALSE)</f>
        <v>0</v>
      </c>
      <c r="AC135">
        <f>VLOOKUP($B135,'Tillförd energi'!$B$1:$AS$566,MATCH(AC$1,'Tillförd energi'!$B$1:$AQ$1,0),FALSE)</f>
        <v>33.299999999999997</v>
      </c>
      <c r="AD135">
        <f>VLOOKUP($B135,'Tillförd energi'!$B$1:$AS$566,MATCH(AD$1,'Tillförd energi'!$B$1:$AQ$1,0),FALSE)</f>
        <v>40.5</v>
      </c>
      <c r="AE135">
        <f>VLOOKUP($B135,'Tillförd energi'!$B$1:$AS$566,MATCH(AE$1,'Tillförd energi'!$B$1:$AQ$1,0),FALSE)</f>
        <v>0</v>
      </c>
      <c r="AF135">
        <f>VLOOKUP($B135,'Tillförd energi'!$B$1:$AS$566,MATCH(AF$1,'Tillförd energi'!$B$1:$AQ$1,0),FALSE)</f>
        <v>6.3815299999999997</v>
      </c>
      <c r="AG135">
        <f>IFERROR(VLOOKUP(B135,Miljö!$B$1:$S$476,9,FALSE)/1,0)</f>
        <v>0</v>
      </c>
      <c r="AI135">
        <f t="shared" si="20"/>
        <v>201.88673</v>
      </c>
      <c r="AJ135">
        <f t="shared" si="21"/>
        <v>201.88673</v>
      </c>
      <c r="AK135">
        <f>IF(ISERROR(1/VLOOKUP($B135,Leveranser!$B$1:$S$500,MATCH("såld värme (gwh)",Leveranser!$B$1:$S$1,0),FALSE)),"",VLOOKUP($B135,Leveranser!$B$1:$S$500,MATCH("såld värme (gwh)",Leveranser!$B$1:$S$1,0),FALSE))</f>
        <v>164</v>
      </c>
      <c r="AL135" s="22">
        <f>VLOOKUP($B135,Leveranser!$B$1:$Y$500,MATCH("Totalt såld fjärrvärme till andra fjärrvärmeföretag",Leveranser!$B$1:$AA$1,0),FALSE)</f>
        <v>0</v>
      </c>
      <c r="AM135" s="22">
        <f>IF(ISERROR(1/VLOOKUP($B135,Miljö!$B$1:$S$500,MATCH("Såld mängd produktionsspecifik fjärrvärme (GWh)",Miljö!$B$1:$R$1,0),FALSE)),0,VLOOKUP($B135,Miljö!$B$1:$S$500,MATCH("Såld mängd produktionsspecifik fjärrvärme (GWh)",Miljö!$B$1:$R$1,0),FALSE))</f>
        <v>0</v>
      </c>
      <c r="AN135" s="23">
        <f t="shared" si="22"/>
        <v>0.8123366998910726</v>
      </c>
      <c r="AP135" t="str">
        <f>VLOOKUP($B135,'Miljövärden urval för publ'!$B$1:$H$450,7,FALSE)</f>
        <v>Ja</v>
      </c>
      <c r="AQ135" t="str">
        <f>VLOOKUP($B135,'Miljövärden urval för publ'!$B$1:$H$450,6,FALSE)</f>
        <v>Nej</v>
      </c>
      <c r="AU135">
        <f t="shared" si="23"/>
        <v>9.5815300000000008</v>
      </c>
      <c r="AV135">
        <f t="shared" si="24"/>
        <v>0</v>
      </c>
      <c r="AW135">
        <f t="shared" si="25"/>
        <v>102.17859999999999</v>
      </c>
      <c r="AX135">
        <f t="shared" si="26"/>
        <v>0</v>
      </c>
      <c r="AZ135">
        <f t="shared" si="27"/>
        <v>0</v>
      </c>
      <c r="BA135">
        <f t="shared" si="28"/>
        <v>0</v>
      </c>
      <c r="BC135">
        <f t="shared" si="29"/>
        <v>102.17859999999999</v>
      </c>
    </row>
    <row r="136" spans="1:55" ht="15" customHeight="1" x14ac:dyDescent="0.25">
      <c r="A136" t="s">
        <v>194</v>
      </c>
      <c r="B136" t="s">
        <v>195</v>
      </c>
      <c r="C136">
        <f>VLOOKUP($B136,'Tillförd energi'!$B$1:$AS$566,MATCH(C$1,'Tillförd energi'!$B$1:$AQ$1,0),FALSE)</f>
        <v>0</v>
      </c>
      <c r="D136">
        <f>VLOOKUP($B136,'Tillförd energi'!$B$1:$AS$566,MATCH(D$1,'Tillförd energi'!$B$1:$AQ$1,0),FALSE)</f>
        <v>1.4159999999999999</v>
      </c>
      <c r="E136">
        <f>VLOOKUP($B136,'Tillförd energi'!$B$1:$AS$566,MATCH(E$1,'Tillförd energi'!$B$1:$AQ$1,0),FALSE)</f>
        <v>0</v>
      </c>
      <c r="F136">
        <f>VLOOKUP($B136,'Tillförd energi'!$B$1:$AS$566,MATCH(F$1,'Tillförd energi'!$B$1:$AQ$1,0),FALSE)</f>
        <v>0</v>
      </c>
      <c r="G136">
        <f>VLOOKUP($B136,'Tillförd energi'!$B$1:$AS$566,MATCH(G$1,'Tillförd energi'!$B$1:$AQ$1,0),FALSE)</f>
        <v>0</v>
      </c>
      <c r="H136">
        <f>VLOOKUP($B136,'Tillförd energi'!$B$1:$AS$566,MATCH(H$1,'Tillförd energi'!$B$1:$AQ$1,0),FALSE)</f>
        <v>0</v>
      </c>
      <c r="I136">
        <f>VLOOKUP($B136,'Tillförd energi'!$B$1:$AS$566,MATCH(I$1,'Tillförd energi'!$B$1:$AQ$1,0),FALSE)</f>
        <v>109.991</v>
      </c>
      <c r="J136">
        <f>VLOOKUP($B136,'Tillförd energi'!$B$1:$AS$566,MATCH(J$1,'Tillförd energi'!$B$1:$AQ$1,0),FALSE)</f>
        <v>0</v>
      </c>
      <c r="K136">
        <v>0</v>
      </c>
      <c r="L136">
        <f>VLOOKUP($B136,'Tillförd energi'!$B$1:$AS$566,MATCH(L$1,'Tillförd energi'!$B$1:$AQ$1,0),FALSE)</f>
        <v>0</v>
      </c>
      <c r="M136">
        <f>VLOOKUP($B136,'Tillförd energi'!$B$1:$AS$566,MATCH(M$1,'Tillförd energi'!$B$1:$AQ$1,0),FALSE)</f>
        <v>0</v>
      </c>
      <c r="N136">
        <f>VLOOKUP($B136,'Tillförd energi'!$B$1:$AS$566,MATCH(N$1,'Tillförd energi'!$B$1:$AQ$1,0),FALSE)</f>
        <v>0</v>
      </c>
      <c r="O136">
        <f>VLOOKUP($B136,'Tillförd energi'!$B$1:$AS$566,MATCH(O$1,'Tillförd energi'!$B$1:$AQ$1,0),FALSE)</f>
        <v>0</v>
      </c>
      <c r="P136">
        <f>VLOOKUP($B136,'Tillförd energi'!$B$1:$AS$566,MATCH(P$1,'Tillförd energi'!$B$1:$AQ$1,0),FALSE)</f>
        <v>88.1</v>
      </c>
      <c r="Q136">
        <f>VLOOKUP($B136,'Tillförd energi'!$B$1:$AS$566,MATCH(Q$1,'Tillförd energi'!$B$1:$AQ$1,0),FALSE)</f>
        <v>0</v>
      </c>
      <c r="R136">
        <f>VLOOKUP($B136,'Tillförd energi'!$B$1:$AS$566,MATCH(R$1,'Tillförd energi'!$B$1:$AQ$1,0),FALSE)</f>
        <v>0</v>
      </c>
      <c r="S136">
        <f>VLOOKUP($B136,'Tillförd energi'!$B$1:$AS$566,MATCH(S$1,'Tillförd energi'!$B$1:$AQ$1,0),FALSE)</f>
        <v>0</v>
      </c>
      <c r="T136">
        <f>VLOOKUP($B136,'Tillförd energi'!$B$1:$AS$566,MATCH(T$1,'Tillförd energi'!$B$1:$AQ$1,0),FALSE)</f>
        <v>0</v>
      </c>
      <c r="U136">
        <f>VLOOKUP($B136,'Tillförd energi'!$B$1:$AS$566,MATCH(U$1,'Tillförd energi'!$B$1:$AQ$1,0),FALSE)</f>
        <v>0</v>
      </c>
      <c r="V136">
        <f>VLOOKUP($B136,'Tillförd energi'!$B$1:$AS$566,MATCH(V$1,'Tillförd energi'!$B$1:$AQ$1,0),FALSE)</f>
        <v>0</v>
      </c>
      <c r="W136">
        <f>VLOOKUP($B136,'Tillförd energi'!$B$1:$AS$566,MATCH(W$1,'Tillförd energi'!$B$1:$AQ$1,0),FALSE)</f>
        <v>0</v>
      </c>
      <c r="X136">
        <f>VLOOKUP($B136,'Tillförd energi'!$B$1:$AS$566,MATCH(X$1,'Tillförd energi'!$B$1:$AQ$1,0),FALSE)</f>
        <v>0</v>
      </c>
      <c r="Y136">
        <f>VLOOKUP($B136,'Tillförd energi'!$B$1:$AS$566,MATCH(Y$1,'Tillförd energi'!$B$1:$AQ$1,0),FALSE)</f>
        <v>0</v>
      </c>
      <c r="Z136">
        <f>VLOOKUP($B136,'Tillförd energi'!$B$1:$AS$566,MATCH(Z$1,'Tillförd energi'!$B$1:$AQ$1,0),FALSE)</f>
        <v>0</v>
      </c>
      <c r="AA136">
        <f>VLOOKUP($B136,'Tillförd energi'!$B$1:$AS$566,MATCH(AA$1,'Tillförd energi'!$B$1:$AQ$1,0),FALSE)</f>
        <v>0</v>
      </c>
      <c r="AB136">
        <f>VLOOKUP($B136,'Tillförd energi'!$B$1:$AS$566,MATCH(AB$1,'Tillförd energi'!$B$1:$AQ$1,0),FALSE)</f>
        <v>0</v>
      </c>
      <c r="AC136">
        <f>VLOOKUP($B136,'Tillförd energi'!$B$1:$AS$566,MATCH(AC$1,'Tillförd energi'!$B$1:$AQ$1,0),FALSE)</f>
        <v>15.236000000000001</v>
      </c>
      <c r="AD136">
        <f>VLOOKUP($B136,'Tillförd energi'!$B$1:$AS$566,MATCH(AD$1,'Tillförd energi'!$B$1:$AQ$1,0),FALSE)</f>
        <v>1.883</v>
      </c>
      <c r="AE136">
        <f>VLOOKUP($B136,'Tillförd energi'!$B$1:$AS$566,MATCH(AE$1,'Tillförd energi'!$B$1:$AQ$1,0),FALSE)</f>
        <v>0</v>
      </c>
      <c r="AF136">
        <f>VLOOKUP($B136,'Tillförd energi'!$B$1:$AS$566,MATCH(AF$1,'Tillförd energi'!$B$1:$AQ$1,0),FALSE)</f>
        <v>9.1</v>
      </c>
      <c r="AG136">
        <f>IFERROR(VLOOKUP(B136,Miljö!$B$1:$S$476,9,FALSE)/1,0)</f>
        <v>0</v>
      </c>
      <c r="AI136">
        <f t="shared" si="20"/>
        <v>225.726</v>
      </c>
      <c r="AJ136">
        <f t="shared" si="21"/>
        <v>225.726</v>
      </c>
      <c r="AK136">
        <f>IF(ISERROR(1/VLOOKUP($B136,Leveranser!$B$1:$S$500,MATCH("såld värme (gwh)",Leveranser!$B$1:$S$1,0),FALSE)),"",VLOOKUP($B136,Leveranser!$B$1:$S$500,MATCH("såld värme (gwh)",Leveranser!$B$1:$S$1,0),FALSE))</f>
        <v>165</v>
      </c>
      <c r="AL136" s="22">
        <f>VLOOKUP($B136,Leveranser!$B$1:$Y$500,MATCH("Totalt såld fjärrvärme till andra fjärrvärmeföretag",Leveranser!$B$1:$AA$1,0),FALSE)</f>
        <v>0</v>
      </c>
      <c r="AM136" s="22">
        <f>IF(ISERROR(1/VLOOKUP($B136,Miljö!$B$1:$S$500,MATCH("Såld mängd produktionsspecifik fjärrvärme (GWh)",Miljö!$B$1:$R$1,0),FALSE)),0,VLOOKUP($B136,Miljö!$B$1:$S$500,MATCH("Såld mängd produktionsspecifik fjärrvärme (GWh)",Miljö!$B$1:$R$1,0),FALSE))</f>
        <v>0</v>
      </c>
      <c r="AN136" s="23">
        <f t="shared" si="22"/>
        <v>0.73097472156508336</v>
      </c>
      <c r="AP136" t="str">
        <f>VLOOKUP($B136,'Miljövärden urval för publ'!$B$1:$H$450,7,FALSE)</f>
        <v>Ja</v>
      </c>
      <c r="AQ136" t="str">
        <f>VLOOKUP($B136,'Miljövärden urval för publ'!$B$1:$H$450,6,FALSE)</f>
        <v>Nej</v>
      </c>
      <c r="AU136">
        <f t="shared" si="23"/>
        <v>9.1</v>
      </c>
      <c r="AV136">
        <f t="shared" si="24"/>
        <v>0</v>
      </c>
      <c r="AW136">
        <f t="shared" si="25"/>
        <v>88.1</v>
      </c>
      <c r="AX136">
        <f t="shared" si="26"/>
        <v>0</v>
      </c>
      <c r="AZ136">
        <f t="shared" si="27"/>
        <v>0</v>
      </c>
      <c r="BA136">
        <f t="shared" si="28"/>
        <v>0</v>
      </c>
      <c r="BC136">
        <f t="shared" si="29"/>
        <v>88.1</v>
      </c>
    </row>
    <row r="137" spans="1:55" ht="15" customHeight="1" x14ac:dyDescent="0.25">
      <c r="A137" t="s">
        <v>194</v>
      </c>
      <c r="B137" t="s">
        <v>196</v>
      </c>
      <c r="C137">
        <f>VLOOKUP($B137,'Tillförd energi'!$B$1:$AS$566,MATCH(C$1,'Tillförd energi'!$B$1:$AQ$1,0),FALSE)</f>
        <v>0</v>
      </c>
      <c r="D137">
        <f>VLOOKUP($B137,'Tillförd energi'!$B$1:$AS$566,MATCH(D$1,'Tillförd energi'!$B$1:$AQ$1,0),FALSE)</f>
        <v>0.15</v>
      </c>
      <c r="E137">
        <f>VLOOKUP($B137,'Tillförd energi'!$B$1:$AS$566,MATCH(E$1,'Tillförd energi'!$B$1:$AQ$1,0),FALSE)</f>
        <v>0</v>
      </c>
      <c r="F137">
        <f>VLOOKUP($B137,'Tillförd energi'!$B$1:$AS$566,MATCH(F$1,'Tillförd energi'!$B$1:$AQ$1,0),FALSE)</f>
        <v>0</v>
      </c>
      <c r="G137">
        <f>VLOOKUP($B137,'Tillförd energi'!$B$1:$AS$566,MATCH(G$1,'Tillförd energi'!$B$1:$AQ$1,0),FALSE)</f>
        <v>0</v>
      </c>
      <c r="H137">
        <f>VLOOKUP($B137,'Tillförd energi'!$B$1:$AS$566,MATCH(H$1,'Tillförd energi'!$B$1:$AQ$1,0),FALSE)</f>
        <v>0</v>
      </c>
      <c r="I137">
        <f>VLOOKUP($B137,'Tillförd energi'!$B$1:$AS$566,MATCH(I$1,'Tillförd energi'!$B$1:$AQ$1,0),FALSE)</f>
        <v>0</v>
      </c>
      <c r="J137">
        <f>VLOOKUP($B137,'Tillförd energi'!$B$1:$AS$566,MATCH(J$1,'Tillförd energi'!$B$1:$AQ$1,0),FALSE)</f>
        <v>0</v>
      </c>
      <c r="K137">
        <v>0</v>
      </c>
      <c r="L137">
        <f>VLOOKUP($B137,'Tillförd energi'!$B$1:$AS$566,MATCH(L$1,'Tillförd energi'!$B$1:$AQ$1,0),FALSE)</f>
        <v>0</v>
      </c>
      <c r="M137">
        <f>VLOOKUP($B137,'Tillförd energi'!$B$1:$AS$566,MATCH(M$1,'Tillförd energi'!$B$1:$AQ$1,0),FALSE)</f>
        <v>0</v>
      </c>
      <c r="N137">
        <f>VLOOKUP($B137,'Tillförd energi'!$B$1:$AS$566,MATCH(N$1,'Tillförd energi'!$B$1:$AQ$1,0),FALSE)</f>
        <v>0</v>
      </c>
      <c r="O137">
        <f>VLOOKUP($B137,'Tillförd energi'!$B$1:$AS$566,MATCH(O$1,'Tillförd energi'!$B$1:$AQ$1,0),FALSE)</f>
        <v>0</v>
      </c>
      <c r="P137">
        <f>VLOOKUP($B137,'Tillförd energi'!$B$1:$AS$566,MATCH(P$1,'Tillförd energi'!$B$1:$AQ$1,0),FALSE)</f>
        <v>21.4</v>
      </c>
      <c r="Q137">
        <f>VLOOKUP($B137,'Tillförd energi'!$B$1:$AS$566,MATCH(Q$1,'Tillförd energi'!$B$1:$AQ$1,0),FALSE)</f>
        <v>0</v>
      </c>
      <c r="R137">
        <f>VLOOKUP($B137,'Tillförd energi'!$B$1:$AS$566,MATCH(R$1,'Tillförd energi'!$B$1:$AQ$1,0),FALSE)</f>
        <v>0</v>
      </c>
      <c r="S137">
        <f>VLOOKUP($B137,'Tillförd energi'!$B$1:$AS$566,MATCH(S$1,'Tillförd energi'!$B$1:$AQ$1,0),FALSE)</f>
        <v>0</v>
      </c>
      <c r="T137">
        <f>VLOOKUP($B137,'Tillförd energi'!$B$1:$AS$566,MATCH(T$1,'Tillförd energi'!$B$1:$AQ$1,0),FALSE)</f>
        <v>0</v>
      </c>
      <c r="U137">
        <f>VLOOKUP($B137,'Tillförd energi'!$B$1:$AS$566,MATCH(U$1,'Tillförd energi'!$B$1:$AQ$1,0),FALSE)</f>
        <v>0</v>
      </c>
      <c r="V137">
        <f>VLOOKUP($B137,'Tillförd energi'!$B$1:$AS$566,MATCH(V$1,'Tillförd energi'!$B$1:$AQ$1,0),FALSE)</f>
        <v>0</v>
      </c>
      <c r="W137">
        <f>VLOOKUP($B137,'Tillförd energi'!$B$1:$AS$566,MATCH(W$1,'Tillförd energi'!$B$1:$AQ$1,0),FALSE)</f>
        <v>0</v>
      </c>
      <c r="X137">
        <f>VLOOKUP($B137,'Tillförd energi'!$B$1:$AS$566,MATCH(X$1,'Tillförd energi'!$B$1:$AQ$1,0),FALSE)</f>
        <v>0</v>
      </c>
      <c r="Y137">
        <f>VLOOKUP($B137,'Tillförd energi'!$B$1:$AS$566,MATCH(Y$1,'Tillförd energi'!$B$1:$AQ$1,0),FALSE)</f>
        <v>0</v>
      </c>
      <c r="Z137">
        <f>VLOOKUP($B137,'Tillförd energi'!$B$1:$AS$566,MATCH(Z$1,'Tillförd energi'!$B$1:$AQ$1,0),FALSE)</f>
        <v>0</v>
      </c>
      <c r="AA137">
        <f>VLOOKUP($B137,'Tillförd energi'!$B$1:$AS$566,MATCH(AA$1,'Tillförd energi'!$B$1:$AQ$1,0),FALSE)</f>
        <v>0</v>
      </c>
      <c r="AB137">
        <f>VLOOKUP($B137,'Tillförd energi'!$B$1:$AS$566,MATCH(AB$1,'Tillförd energi'!$B$1:$AQ$1,0),FALSE)</f>
        <v>0</v>
      </c>
      <c r="AC137">
        <f>VLOOKUP($B137,'Tillförd energi'!$B$1:$AS$566,MATCH(AC$1,'Tillförd energi'!$B$1:$AQ$1,0),FALSE)</f>
        <v>0</v>
      </c>
      <c r="AD137">
        <f>VLOOKUP($B137,'Tillförd energi'!$B$1:$AS$566,MATCH(AD$1,'Tillförd energi'!$B$1:$AQ$1,0),FALSE)</f>
        <v>0</v>
      </c>
      <c r="AE137">
        <f>VLOOKUP($B137,'Tillförd energi'!$B$1:$AS$566,MATCH(AE$1,'Tillförd energi'!$B$1:$AQ$1,0),FALSE)</f>
        <v>0</v>
      </c>
      <c r="AF137">
        <f>VLOOKUP($B137,'Tillförd energi'!$B$1:$AS$566,MATCH(AF$1,'Tillförd energi'!$B$1:$AQ$1,0),FALSE)</f>
        <v>0.64</v>
      </c>
      <c r="AG137">
        <f>IFERROR(VLOOKUP(B137,Miljö!$B$1:$S$476,9,FALSE)/1,0)</f>
        <v>0</v>
      </c>
      <c r="AI137">
        <f t="shared" si="20"/>
        <v>22.189999999999998</v>
      </c>
      <c r="AJ137">
        <f t="shared" si="21"/>
        <v>22.189999999999998</v>
      </c>
      <c r="AK137">
        <f>IF(ISERROR(1/VLOOKUP($B137,Leveranser!$B$1:$S$500,MATCH("såld värme (gwh)",Leveranser!$B$1:$S$1,0),FALSE)),"",VLOOKUP($B137,Leveranser!$B$1:$S$500,MATCH("såld värme (gwh)",Leveranser!$B$1:$S$1,0),FALSE))</f>
        <v>15</v>
      </c>
      <c r="AL137" s="22">
        <f>VLOOKUP($B137,Leveranser!$B$1:$Y$500,MATCH("Totalt såld fjärrvärme till andra fjärrvärmeföretag",Leveranser!$B$1:$AA$1,0),FALSE)</f>
        <v>0</v>
      </c>
      <c r="AM137" s="22">
        <f>IF(ISERROR(1/VLOOKUP($B137,Miljö!$B$1:$S$500,MATCH("Såld mängd produktionsspecifik fjärrvärme (GWh)",Miljö!$B$1:$R$1,0),FALSE)),0,VLOOKUP($B137,Miljö!$B$1:$S$500,MATCH("Såld mängd produktionsspecifik fjärrvärme (GWh)",Miljö!$B$1:$R$1,0),FALSE))</f>
        <v>0</v>
      </c>
      <c r="AN137" s="23">
        <f t="shared" si="22"/>
        <v>0.67598017124831011</v>
      </c>
      <c r="AP137" t="str">
        <f>VLOOKUP($B137,'Miljövärden urval för publ'!$B$1:$H$450,7,FALSE)</f>
        <v>Ja</v>
      </c>
      <c r="AQ137" t="str">
        <f>VLOOKUP($B137,'Miljövärden urval för publ'!$B$1:$H$450,6,FALSE)</f>
        <v>Nej</v>
      </c>
      <c r="AU137">
        <f t="shared" si="23"/>
        <v>0.64</v>
      </c>
      <c r="AV137">
        <f t="shared" si="24"/>
        <v>0</v>
      </c>
      <c r="AW137">
        <f t="shared" si="25"/>
        <v>21.4</v>
      </c>
      <c r="AX137">
        <f t="shared" si="26"/>
        <v>0</v>
      </c>
      <c r="AZ137">
        <f t="shared" si="27"/>
        <v>0</v>
      </c>
      <c r="BA137">
        <f t="shared" si="28"/>
        <v>0</v>
      </c>
      <c r="BC137">
        <f t="shared" si="29"/>
        <v>21.4</v>
      </c>
    </row>
    <row r="138" spans="1:55" ht="15" customHeight="1" x14ac:dyDescent="0.25">
      <c r="A138" t="s">
        <v>197</v>
      </c>
      <c r="B138" t="s">
        <v>198</v>
      </c>
      <c r="C138">
        <f>VLOOKUP($B138,'Tillförd energi'!$B$1:$AS$566,MATCH(C$1,'Tillförd energi'!$B$1:$AQ$1,0),FALSE)</f>
        <v>0</v>
      </c>
      <c r="D138">
        <f>VLOOKUP($B138,'Tillförd energi'!$B$1:$AS$566,MATCH(D$1,'Tillförd energi'!$B$1:$AQ$1,0),FALSE)</f>
        <v>0</v>
      </c>
      <c r="E138">
        <f>VLOOKUP($B138,'Tillförd energi'!$B$1:$AS$566,MATCH(E$1,'Tillförd energi'!$B$1:$AQ$1,0),FALSE)</f>
        <v>0</v>
      </c>
      <c r="F138">
        <f>VLOOKUP($B138,'Tillförd energi'!$B$1:$AS$566,MATCH(F$1,'Tillförd energi'!$B$1:$AQ$1,0),FALSE)</f>
        <v>0</v>
      </c>
      <c r="G138">
        <f>VLOOKUP($B138,'Tillförd energi'!$B$1:$AS$566,MATCH(G$1,'Tillförd energi'!$B$1:$AQ$1,0),FALSE)</f>
        <v>1.1870000000000001</v>
      </c>
      <c r="H138">
        <f>VLOOKUP($B138,'Tillförd energi'!$B$1:$AS$566,MATCH(H$1,'Tillförd energi'!$B$1:$AQ$1,0),FALSE)</f>
        <v>0</v>
      </c>
      <c r="I138">
        <f>VLOOKUP($B138,'Tillförd energi'!$B$1:$AS$566,MATCH(I$1,'Tillförd energi'!$B$1:$AQ$1,0),FALSE)</f>
        <v>0</v>
      </c>
      <c r="J138">
        <f>VLOOKUP($B138,'Tillförd energi'!$B$1:$AS$566,MATCH(J$1,'Tillförd energi'!$B$1:$AQ$1,0),FALSE)</f>
        <v>0</v>
      </c>
      <c r="K138">
        <v>0</v>
      </c>
      <c r="L138">
        <f>VLOOKUP($B138,'Tillförd energi'!$B$1:$AS$566,MATCH(L$1,'Tillförd energi'!$B$1:$AQ$1,0),FALSE)</f>
        <v>0</v>
      </c>
      <c r="M138">
        <f>VLOOKUP($B138,'Tillförd energi'!$B$1:$AS$566,MATCH(M$1,'Tillförd energi'!$B$1:$AQ$1,0),FALSE)</f>
        <v>0</v>
      </c>
      <c r="N138">
        <f>VLOOKUP($B138,'Tillförd energi'!$B$1:$AS$566,MATCH(N$1,'Tillförd energi'!$B$1:$AQ$1,0),FALSE)</f>
        <v>0</v>
      </c>
      <c r="O138">
        <f>VLOOKUP($B138,'Tillförd energi'!$B$1:$AS$566,MATCH(O$1,'Tillförd energi'!$B$1:$AQ$1,0),FALSE)</f>
        <v>0</v>
      </c>
      <c r="P138">
        <f>VLOOKUP($B138,'Tillförd energi'!$B$1:$AS$566,MATCH(P$1,'Tillförd energi'!$B$1:$AQ$1,0),FALSE)</f>
        <v>0</v>
      </c>
      <c r="Q138">
        <f>VLOOKUP($B138,'Tillförd energi'!$B$1:$AS$566,MATCH(Q$1,'Tillförd energi'!$B$1:$AQ$1,0),FALSE)</f>
        <v>0</v>
      </c>
      <c r="R138">
        <f>VLOOKUP($B138,'Tillförd energi'!$B$1:$AS$566,MATCH(R$1,'Tillförd energi'!$B$1:$AQ$1,0),FALSE)</f>
        <v>0</v>
      </c>
      <c r="S138">
        <f>VLOOKUP($B138,'Tillförd energi'!$B$1:$AS$566,MATCH(S$1,'Tillförd energi'!$B$1:$AQ$1,0),FALSE)</f>
        <v>0</v>
      </c>
      <c r="T138">
        <f>VLOOKUP($B138,'Tillförd energi'!$B$1:$AS$566,MATCH(T$1,'Tillförd energi'!$B$1:$AQ$1,0),FALSE)</f>
        <v>0</v>
      </c>
      <c r="U138">
        <f>VLOOKUP($B138,'Tillförd energi'!$B$1:$AS$566,MATCH(U$1,'Tillförd energi'!$B$1:$AQ$1,0),FALSE)</f>
        <v>0</v>
      </c>
      <c r="V138">
        <f>VLOOKUP($B138,'Tillförd energi'!$B$1:$AS$566,MATCH(V$1,'Tillförd energi'!$B$1:$AQ$1,0),FALSE)</f>
        <v>0</v>
      </c>
      <c r="W138">
        <f>VLOOKUP($B138,'Tillförd energi'!$B$1:$AS$566,MATCH(W$1,'Tillförd energi'!$B$1:$AQ$1,0),FALSE)</f>
        <v>4.2699999999999996</v>
      </c>
      <c r="X138">
        <f>VLOOKUP($B138,'Tillförd energi'!$B$1:$AS$566,MATCH(X$1,'Tillförd energi'!$B$1:$AQ$1,0),FALSE)</f>
        <v>0</v>
      </c>
      <c r="Y138">
        <f>VLOOKUP($B138,'Tillförd energi'!$B$1:$AS$566,MATCH(Y$1,'Tillförd energi'!$B$1:$AQ$1,0),FALSE)</f>
        <v>0</v>
      </c>
      <c r="Z138">
        <f>VLOOKUP($B138,'Tillförd energi'!$B$1:$AS$566,MATCH(Z$1,'Tillförd energi'!$B$1:$AQ$1,0),FALSE)</f>
        <v>0</v>
      </c>
      <c r="AA138">
        <f>VLOOKUP($B138,'Tillförd energi'!$B$1:$AS$566,MATCH(AA$1,'Tillförd energi'!$B$1:$AQ$1,0),FALSE)</f>
        <v>0</v>
      </c>
      <c r="AB138">
        <f>VLOOKUP($B138,'Tillförd energi'!$B$1:$AS$566,MATCH(AB$1,'Tillförd energi'!$B$1:$AQ$1,0),FALSE)</f>
        <v>0</v>
      </c>
      <c r="AC138">
        <f>VLOOKUP($B138,'Tillförd energi'!$B$1:$AS$566,MATCH(AC$1,'Tillförd energi'!$B$1:$AQ$1,0),FALSE)</f>
        <v>0</v>
      </c>
      <c r="AD138">
        <f>VLOOKUP($B138,'Tillförd energi'!$B$1:$AS$566,MATCH(AD$1,'Tillförd energi'!$B$1:$AQ$1,0),FALSE)</f>
        <v>42.478999999999999</v>
      </c>
      <c r="AE138">
        <f>VLOOKUP($B138,'Tillförd energi'!$B$1:$AS$566,MATCH(AE$1,'Tillförd energi'!$B$1:$AQ$1,0),FALSE)</f>
        <v>0</v>
      </c>
      <c r="AF138">
        <f>VLOOKUP($B138,'Tillförd energi'!$B$1:$AS$566,MATCH(AF$1,'Tillförd energi'!$B$1:$AQ$1,0),FALSE)</f>
        <v>0.34950799999999999</v>
      </c>
      <c r="AG138">
        <f>IFERROR(VLOOKUP(B138,Miljö!$B$1:$S$476,9,FALSE)/1,0)</f>
        <v>0</v>
      </c>
      <c r="AI138">
        <f t="shared" si="20"/>
        <v>48.285508</v>
      </c>
      <c r="AJ138">
        <f t="shared" si="21"/>
        <v>48.285508</v>
      </c>
      <c r="AK138">
        <f>IF(ISERROR(1/VLOOKUP($B138,Leveranser!$B$1:$S$500,MATCH("såld värme (gwh)",Leveranser!$B$1:$S$1,0),FALSE)),"",VLOOKUP($B138,Leveranser!$B$1:$S$500,MATCH("såld värme (gwh)",Leveranser!$B$1:$S$1,0),FALSE))</f>
        <v>42.039000000000001</v>
      </c>
      <c r="AL138" s="22">
        <f>VLOOKUP($B138,Leveranser!$B$1:$Y$500,MATCH("Totalt såld fjärrvärme till andra fjärrvärmeföretag",Leveranser!$B$1:$AA$1,0),FALSE)</f>
        <v>0</v>
      </c>
      <c r="AM138" s="22">
        <f>IF(ISERROR(1/VLOOKUP($B138,Miljö!$B$1:$S$500,MATCH("Såld mängd produktionsspecifik fjärrvärme (GWh)",Miljö!$B$1:$R$1,0),FALSE)),0,VLOOKUP($B138,Miljö!$B$1:$S$500,MATCH("Såld mängd produktionsspecifik fjärrvärme (GWh)",Miljö!$B$1:$R$1,0),FALSE))</f>
        <v>0</v>
      </c>
      <c r="AN138" s="23">
        <f t="shared" si="22"/>
        <v>0.87063389702765481</v>
      </c>
      <c r="AP138" t="str">
        <f>VLOOKUP($B138,'Miljövärden urval för publ'!$B$1:$H$450,7,FALSE)</f>
        <v>Ja</v>
      </c>
      <c r="AQ138" t="str">
        <f>VLOOKUP($B138,'Miljövärden urval för publ'!$B$1:$H$450,6,FALSE)</f>
        <v>Ja</v>
      </c>
      <c r="AU138">
        <f t="shared" si="23"/>
        <v>0.34950799999999999</v>
      </c>
      <c r="AV138">
        <f t="shared" si="24"/>
        <v>0</v>
      </c>
      <c r="AW138">
        <f t="shared" si="25"/>
        <v>0</v>
      </c>
      <c r="AX138">
        <f t="shared" si="26"/>
        <v>0</v>
      </c>
      <c r="AZ138">
        <f t="shared" si="27"/>
        <v>0</v>
      </c>
      <c r="BA138">
        <f t="shared" si="28"/>
        <v>0</v>
      </c>
      <c r="BC138">
        <f t="shared" si="29"/>
        <v>4.2699999999999996</v>
      </c>
    </row>
    <row r="139" spans="1:55" ht="15" customHeight="1" x14ac:dyDescent="0.25">
      <c r="A139" t="s">
        <v>199</v>
      </c>
      <c r="B139" t="s">
        <v>200</v>
      </c>
      <c r="C139">
        <f>VLOOKUP($B139,'Tillförd energi'!$B$1:$AS$566,MATCH(C$1,'Tillförd energi'!$B$1:$AQ$1,0),FALSE)</f>
        <v>0</v>
      </c>
      <c r="D139">
        <f>VLOOKUP($B139,'Tillförd energi'!$B$1:$AS$566,MATCH(D$1,'Tillförd energi'!$B$1:$AQ$1,0),FALSE)</f>
        <v>0.1</v>
      </c>
      <c r="E139">
        <f>VLOOKUP($B139,'Tillförd energi'!$B$1:$AS$566,MATCH(E$1,'Tillförd energi'!$B$1:$AQ$1,0),FALSE)</f>
        <v>0</v>
      </c>
      <c r="F139">
        <f>VLOOKUP($B139,'Tillförd energi'!$B$1:$AS$566,MATCH(F$1,'Tillförd energi'!$B$1:$AQ$1,0),FALSE)</f>
        <v>0</v>
      </c>
      <c r="G139">
        <f>VLOOKUP($B139,'Tillförd energi'!$B$1:$AS$566,MATCH(G$1,'Tillförd energi'!$B$1:$AQ$1,0),FALSE)</f>
        <v>0</v>
      </c>
      <c r="H139">
        <f>VLOOKUP($B139,'Tillförd energi'!$B$1:$AS$566,MATCH(H$1,'Tillförd energi'!$B$1:$AQ$1,0),FALSE)</f>
        <v>0</v>
      </c>
      <c r="I139">
        <f>VLOOKUP($B139,'Tillförd energi'!$B$1:$AS$566,MATCH(I$1,'Tillförd energi'!$B$1:$AQ$1,0),FALSE)</f>
        <v>0</v>
      </c>
      <c r="J139">
        <f>VLOOKUP($B139,'Tillförd energi'!$B$1:$AS$566,MATCH(J$1,'Tillförd energi'!$B$1:$AQ$1,0),FALSE)</f>
        <v>0</v>
      </c>
      <c r="K139">
        <v>0</v>
      </c>
      <c r="L139">
        <f>VLOOKUP($B139,'Tillförd energi'!$B$1:$AS$566,MATCH(L$1,'Tillförd energi'!$B$1:$AQ$1,0),FALSE)</f>
        <v>0</v>
      </c>
      <c r="M139">
        <f>VLOOKUP($B139,'Tillförd energi'!$B$1:$AS$566,MATCH(M$1,'Tillförd energi'!$B$1:$AQ$1,0),FALSE)</f>
        <v>0</v>
      </c>
      <c r="N139">
        <f>VLOOKUP($B139,'Tillförd energi'!$B$1:$AS$566,MATCH(N$1,'Tillförd energi'!$B$1:$AQ$1,0),FALSE)</f>
        <v>0</v>
      </c>
      <c r="O139">
        <f>VLOOKUP($B139,'Tillförd energi'!$B$1:$AS$566,MATCH(O$1,'Tillförd energi'!$B$1:$AQ$1,0),FALSE)</f>
        <v>0</v>
      </c>
      <c r="P139">
        <f>VLOOKUP($B139,'Tillförd energi'!$B$1:$AS$566,MATCH(P$1,'Tillförd energi'!$B$1:$AQ$1,0),FALSE)</f>
        <v>38.299999999999997</v>
      </c>
      <c r="Q139">
        <f>VLOOKUP($B139,'Tillförd energi'!$B$1:$AS$566,MATCH(Q$1,'Tillförd energi'!$B$1:$AQ$1,0),FALSE)</f>
        <v>0</v>
      </c>
      <c r="R139">
        <f>VLOOKUP($B139,'Tillförd energi'!$B$1:$AS$566,MATCH(R$1,'Tillförd energi'!$B$1:$AQ$1,0),FALSE)</f>
        <v>5</v>
      </c>
      <c r="S139">
        <f>VLOOKUP($B139,'Tillförd energi'!$B$1:$AS$566,MATCH(S$1,'Tillförd energi'!$B$1:$AQ$1,0),FALSE)</f>
        <v>0</v>
      </c>
      <c r="T139">
        <f>VLOOKUP($B139,'Tillförd energi'!$B$1:$AS$566,MATCH(T$1,'Tillförd energi'!$B$1:$AQ$1,0),FALSE)</f>
        <v>0</v>
      </c>
      <c r="U139">
        <f>VLOOKUP($B139,'Tillförd energi'!$B$1:$AS$566,MATCH(U$1,'Tillförd energi'!$B$1:$AQ$1,0),FALSE)</f>
        <v>0</v>
      </c>
      <c r="V139">
        <f>VLOOKUP($B139,'Tillförd energi'!$B$1:$AS$566,MATCH(V$1,'Tillförd energi'!$B$1:$AQ$1,0),FALSE)</f>
        <v>0</v>
      </c>
      <c r="W139">
        <f>VLOOKUP($B139,'Tillförd energi'!$B$1:$AS$566,MATCH(W$1,'Tillförd energi'!$B$1:$AQ$1,0),FALSE)</f>
        <v>0</v>
      </c>
      <c r="X139">
        <f>VLOOKUP($B139,'Tillförd energi'!$B$1:$AS$566,MATCH(X$1,'Tillförd energi'!$B$1:$AQ$1,0),FALSE)</f>
        <v>0</v>
      </c>
      <c r="Y139">
        <f>VLOOKUP($B139,'Tillförd energi'!$B$1:$AS$566,MATCH(Y$1,'Tillförd energi'!$B$1:$AQ$1,0),FALSE)</f>
        <v>0</v>
      </c>
      <c r="Z139">
        <f>VLOOKUP($B139,'Tillförd energi'!$B$1:$AS$566,MATCH(Z$1,'Tillförd energi'!$B$1:$AQ$1,0),FALSE)</f>
        <v>0</v>
      </c>
      <c r="AA139">
        <f>VLOOKUP($B139,'Tillförd energi'!$B$1:$AS$566,MATCH(AA$1,'Tillförd energi'!$B$1:$AQ$1,0),FALSE)</f>
        <v>0</v>
      </c>
      <c r="AB139">
        <f>VLOOKUP($B139,'Tillförd energi'!$B$1:$AS$566,MATCH(AB$1,'Tillförd energi'!$B$1:$AQ$1,0),FALSE)</f>
        <v>0</v>
      </c>
      <c r="AC139">
        <f>VLOOKUP($B139,'Tillförd energi'!$B$1:$AS$566,MATCH(AC$1,'Tillförd energi'!$B$1:$AQ$1,0),FALSE)</f>
        <v>0</v>
      </c>
      <c r="AD139">
        <f>VLOOKUP($B139,'Tillförd energi'!$B$1:$AS$566,MATCH(AD$1,'Tillförd energi'!$B$1:$AQ$1,0),FALSE)</f>
        <v>0</v>
      </c>
      <c r="AE139">
        <f>VLOOKUP($B139,'Tillförd energi'!$B$1:$AS$566,MATCH(AE$1,'Tillförd energi'!$B$1:$AQ$1,0),FALSE)</f>
        <v>0</v>
      </c>
      <c r="AF139">
        <f>VLOOKUP($B139,'Tillförd energi'!$B$1:$AS$566,MATCH(AF$1,'Tillförd energi'!$B$1:$AQ$1,0),FALSE)</f>
        <v>1</v>
      </c>
      <c r="AG139">
        <f>IFERROR(VLOOKUP(B139,Miljö!$B$1:$S$476,9,FALSE)/1,0)</f>
        <v>0</v>
      </c>
      <c r="AI139">
        <f t="shared" si="20"/>
        <v>44.4</v>
      </c>
      <c r="AJ139">
        <f t="shared" si="21"/>
        <v>44.4</v>
      </c>
      <c r="AK139">
        <f>IF(ISERROR(1/VLOOKUP($B139,Leveranser!$B$1:$S$500,MATCH("såld värme (gwh)",Leveranser!$B$1:$S$1,0),FALSE)),"",VLOOKUP($B139,Leveranser!$B$1:$S$500,MATCH("såld värme (gwh)",Leveranser!$B$1:$S$1,0),FALSE))</f>
        <v>34</v>
      </c>
      <c r="AL139" s="22">
        <f>VLOOKUP($B139,Leveranser!$B$1:$Y$500,MATCH("Totalt såld fjärrvärme till andra fjärrvärmeföretag",Leveranser!$B$1:$AA$1,0),FALSE)</f>
        <v>0</v>
      </c>
      <c r="AM139" s="22">
        <f>IF(ISERROR(1/VLOOKUP($B139,Miljö!$B$1:$S$500,MATCH("Såld mängd produktionsspecifik fjärrvärme (GWh)",Miljö!$B$1:$R$1,0),FALSE)),0,VLOOKUP($B139,Miljö!$B$1:$S$500,MATCH("Såld mängd produktionsspecifik fjärrvärme (GWh)",Miljö!$B$1:$R$1,0),FALSE))</f>
        <v>0</v>
      </c>
      <c r="AN139" s="23">
        <f t="shared" si="22"/>
        <v>0.76576576576576583</v>
      </c>
      <c r="AP139" t="str">
        <f>VLOOKUP($B139,'Miljövärden urval för publ'!$B$1:$H$450,7,FALSE)</f>
        <v>Ja</v>
      </c>
      <c r="AQ139" t="str">
        <f>VLOOKUP($B139,'Miljövärden urval för publ'!$B$1:$H$450,6,FALSE)</f>
        <v>Nej</v>
      </c>
      <c r="AU139">
        <f t="shared" si="23"/>
        <v>1</v>
      </c>
      <c r="AV139">
        <f t="shared" si="24"/>
        <v>0</v>
      </c>
      <c r="AW139">
        <f t="shared" si="25"/>
        <v>38.299999999999997</v>
      </c>
      <c r="AX139">
        <f t="shared" si="26"/>
        <v>5</v>
      </c>
      <c r="AZ139">
        <f t="shared" si="27"/>
        <v>0</v>
      </c>
      <c r="BA139">
        <f t="shared" si="28"/>
        <v>0</v>
      </c>
      <c r="BC139">
        <f t="shared" si="29"/>
        <v>43.3</v>
      </c>
    </row>
    <row r="140" spans="1:55" ht="15" customHeight="1" x14ac:dyDescent="0.25">
      <c r="A140" t="s">
        <v>201</v>
      </c>
      <c r="B140" t="s">
        <v>202</v>
      </c>
      <c r="C140">
        <f>VLOOKUP($B140,'Tillförd energi'!$B$1:$AS$566,MATCH(C$1,'Tillförd energi'!$B$1:$AQ$1,0),FALSE)</f>
        <v>0</v>
      </c>
      <c r="D140">
        <f>VLOOKUP($B140,'Tillförd energi'!$B$1:$AS$566,MATCH(D$1,'Tillförd energi'!$B$1:$AQ$1,0),FALSE)</f>
        <v>0</v>
      </c>
      <c r="E140">
        <f>VLOOKUP($B140,'Tillförd energi'!$B$1:$AS$566,MATCH(E$1,'Tillförd energi'!$B$1:$AQ$1,0),FALSE)</f>
        <v>0</v>
      </c>
      <c r="F140">
        <f>VLOOKUP($B140,'Tillförd energi'!$B$1:$AS$566,MATCH(F$1,'Tillförd energi'!$B$1:$AQ$1,0),FALSE)</f>
        <v>0</v>
      </c>
      <c r="G140">
        <f>VLOOKUP($B140,'Tillförd energi'!$B$1:$AS$566,MATCH(G$1,'Tillförd energi'!$B$1:$AQ$1,0),FALSE)</f>
        <v>0</v>
      </c>
      <c r="H140">
        <f>VLOOKUP($B140,'Tillförd energi'!$B$1:$AS$566,MATCH(H$1,'Tillförd energi'!$B$1:$AQ$1,0),FALSE)</f>
        <v>0</v>
      </c>
      <c r="I140">
        <f>VLOOKUP($B140,'Tillförd energi'!$B$1:$AS$566,MATCH(I$1,'Tillförd energi'!$B$1:$AQ$1,0),FALSE)</f>
        <v>0</v>
      </c>
      <c r="J140">
        <f>VLOOKUP($B140,'Tillförd energi'!$B$1:$AS$566,MATCH(J$1,'Tillförd energi'!$B$1:$AQ$1,0),FALSE)</f>
        <v>0</v>
      </c>
      <c r="K140">
        <v>0</v>
      </c>
      <c r="L140">
        <f>VLOOKUP($B140,'Tillförd energi'!$B$1:$AS$566,MATCH(L$1,'Tillförd energi'!$B$1:$AQ$1,0),FALSE)</f>
        <v>0</v>
      </c>
      <c r="M140">
        <f>VLOOKUP($B140,'Tillförd energi'!$B$1:$AS$566,MATCH(M$1,'Tillförd energi'!$B$1:$AQ$1,0),FALSE)</f>
        <v>0</v>
      </c>
      <c r="N140">
        <f>VLOOKUP($B140,'Tillförd energi'!$B$1:$AS$566,MATCH(N$1,'Tillförd energi'!$B$1:$AQ$1,0),FALSE)</f>
        <v>0</v>
      </c>
      <c r="O140">
        <f>VLOOKUP($B140,'Tillförd energi'!$B$1:$AS$566,MATCH(O$1,'Tillförd energi'!$B$1:$AQ$1,0),FALSE)</f>
        <v>0</v>
      </c>
      <c r="P140">
        <f>VLOOKUP($B140,'Tillförd energi'!$B$1:$AS$566,MATCH(P$1,'Tillförd energi'!$B$1:$AQ$1,0),FALSE)</f>
        <v>0</v>
      </c>
      <c r="Q140">
        <f>VLOOKUP($B140,'Tillförd energi'!$B$1:$AS$566,MATCH(Q$1,'Tillförd energi'!$B$1:$AQ$1,0),FALSE)</f>
        <v>0</v>
      </c>
      <c r="R140">
        <f>VLOOKUP($B140,'Tillförd energi'!$B$1:$AS$566,MATCH(R$1,'Tillförd energi'!$B$1:$AQ$1,0),FALSE)</f>
        <v>0</v>
      </c>
      <c r="S140">
        <f>VLOOKUP($B140,'Tillförd energi'!$B$1:$AS$566,MATCH(S$1,'Tillförd energi'!$B$1:$AQ$1,0),FALSE)</f>
        <v>0</v>
      </c>
      <c r="T140">
        <f>VLOOKUP($B140,'Tillförd energi'!$B$1:$AS$566,MATCH(T$1,'Tillförd energi'!$B$1:$AQ$1,0),FALSE)</f>
        <v>0</v>
      </c>
      <c r="U140">
        <f>VLOOKUP($B140,'Tillförd energi'!$B$1:$AS$566,MATCH(U$1,'Tillförd energi'!$B$1:$AQ$1,0),FALSE)</f>
        <v>0</v>
      </c>
      <c r="V140">
        <f>VLOOKUP($B140,'Tillförd energi'!$B$1:$AS$566,MATCH(V$1,'Tillförd energi'!$B$1:$AQ$1,0),FALSE)</f>
        <v>0</v>
      </c>
      <c r="W140">
        <f>VLOOKUP($B140,'Tillförd energi'!$B$1:$AS$566,MATCH(W$1,'Tillförd energi'!$B$1:$AQ$1,0),FALSE)</f>
        <v>0</v>
      </c>
      <c r="X140">
        <f>VLOOKUP($B140,'Tillförd energi'!$B$1:$AS$566,MATCH(X$1,'Tillförd energi'!$B$1:$AQ$1,0),FALSE)</f>
        <v>0</v>
      </c>
      <c r="Y140">
        <f>VLOOKUP($B140,'Tillförd energi'!$B$1:$AS$566,MATCH(Y$1,'Tillförd energi'!$B$1:$AQ$1,0),FALSE)</f>
        <v>0</v>
      </c>
      <c r="Z140">
        <f>VLOOKUP($B140,'Tillförd energi'!$B$1:$AS$566,MATCH(Z$1,'Tillförd energi'!$B$1:$AQ$1,0),FALSE)</f>
        <v>0</v>
      </c>
      <c r="AA140">
        <f>VLOOKUP($B140,'Tillförd energi'!$B$1:$AS$566,MATCH(AA$1,'Tillförd energi'!$B$1:$AQ$1,0),FALSE)</f>
        <v>0</v>
      </c>
      <c r="AB140">
        <f>VLOOKUP($B140,'Tillförd energi'!$B$1:$AS$566,MATCH(AB$1,'Tillförd energi'!$B$1:$AQ$1,0),FALSE)</f>
        <v>0</v>
      </c>
      <c r="AC140">
        <f>VLOOKUP($B140,'Tillförd energi'!$B$1:$AS$566,MATCH(AC$1,'Tillförd energi'!$B$1:$AQ$1,0),FALSE)</f>
        <v>0</v>
      </c>
      <c r="AD140">
        <f>VLOOKUP($B140,'Tillförd energi'!$B$1:$AS$566,MATCH(AD$1,'Tillförd energi'!$B$1:$AQ$1,0),FALSE)</f>
        <v>0</v>
      </c>
      <c r="AE140">
        <f>VLOOKUP($B140,'Tillförd energi'!$B$1:$AS$566,MATCH(AE$1,'Tillförd energi'!$B$1:$AQ$1,0),FALSE)</f>
        <v>0</v>
      </c>
      <c r="AF140">
        <f>VLOOKUP($B140,'Tillförd energi'!$B$1:$AS$566,MATCH(AF$1,'Tillförd energi'!$B$1:$AQ$1,0),FALSE)</f>
        <v>0</v>
      </c>
      <c r="AG140">
        <f>IFERROR(VLOOKUP(B140,Miljö!$B$1:$S$476,9,FALSE)/1,0)</f>
        <v>0</v>
      </c>
      <c r="AI140">
        <f t="shared" si="20"/>
        <v>0</v>
      </c>
      <c r="AJ140">
        <f t="shared" si="21"/>
        <v>0</v>
      </c>
      <c r="AK140" t="str">
        <f>IF(ISERROR(1/VLOOKUP($B140,Leveranser!$B$1:$S$500,MATCH("såld värme (gwh)",Leveranser!$B$1:$S$1,0),FALSE)),"",VLOOKUP($B140,Leveranser!$B$1:$S$500,MATCH("såld värme (gwh)",Leveranser!$B$1:$S$1,0),FALSE))</f>
        <v/>
      </c>
      <c r="AL140" s="22">
        <f>VLOOKUP($B140,Leveranser!$B$1:$Y$500,MATCH("Totalt såld fjärrvärme till andra fjärrvärmeföretag",Leveranser!$B$1:$AA$1,0),FALSE)</f>
        <v>0</v>
      </c>
      <c r="AM140" s="22">
        <f>IF(ISERROR(1/VLOOKUP($B140,Miljö!$B$1:$S$500,MATCH("Såld mängd produktionsspecifik fjärrvärme (GWh)",Miljö!$B$1:$R$1,0),FALSE)),0,VLOOKUP($B140,Miljö!$B$1:$S$500,MATCH("Såld mängd produktionsspecifik fjärrvärme (GWh)",Miljö!$B$1:$R$1,0),FALSE))</f>
        <v>0</v>
      </c>
      <c r="AN140" s="23" t="str">
        <f t="shared" si="22"/>
        <v/>
      </c>
      <c r="AP140" t="str">
        <f>VLOOKUP($B140,'Miljövärden urval för publ'!$B$1:$H$450,7,FALSE)</f>
        <v>Nej</v>
      </c>
      <c r="AQ140" t="str">
        <f>VLOOKUP($B140,'Miljövärden urval för publ'!$B$1:$H$450,6,FALSE)</f>
        <v>Nej</v>
      </c>
      <c r="AU140">
        <f t="shared" si="23"/>
        <v>0</v>
      </c>
      <c r="AV140">
        <f t="shared" si="24"/>
        <v>0</v>
      </c>
      <c r="AW140">
        <f t="shared" si="25"/>
        <v>0</v>
      </c>
      <c r="AX140">
        <f t="shared" si="26"/>
        <v>0</v>
      </c>
      <c r="AZ140">
        <f t="shared" si="27"/>
        <v>0</v>
      </c>
      <c r="BA140">
        <f t="shared" si="28"/>
        <v>0</v>
      </c>
      <c r="BC140">
        <f t="shared" si="29"/>
        <v>0</v>
      </c>
    </row>
    <row r="141" spans="1:55" ht="15" customHeight="1" x14ac:dyDescent="0.25">
      <c r="A141" t="s">
        <v>201</v>
      </c>
      <c r="B141" t="s">
        <v>203</v>
      </c>
      <c r="C141">
        <f>VLOOKUP($B141,'Tillförd energi'!$B$1:$AS$566,MATCH(C$1,'Tillförd energi'!$B$1:$AQ$1,0),FALSE)</f>
        <v>0</v>
      </c>
      <c r="D141">
        <f>VLOOKUP($B141,'Tillförd energi'!$B$1:$AS$566,MATCH(D$1,'Tillförd energi'!$B$1:$AQ$1,0),FALSE)</f>
        <v>0.3</v>
      </c>
      <c r="E141">
        <f>VLOOKUP($B141,'Tillförd energi'!$B$1:$AS$566,MATCH(E$1,'Tillförd energi'!$B$1:$AQ$1,0),FALSE)</f>
        <v>0</v>
      </c>
      <c r="F141">
        <f>VLOOKUP($B141,'Tillförd energi'!$B$1:$AS$566,MATCH(F$1,'Tillförd energi'!$B$1:$AQ$1,0),FALSE)</f>
        <v>0</v>
      </c>
      <c r="G141">
        <f>VLOOKUP($B141,'Tillförd energi'!$B$1:$AS$566,MATCH(G$1,'Tillförd energi'!$B$1:$AQ$1,0),FALSE)</f>
        <v>0</v>
      </c>
      <c r="H141">
        <f>VLOOKUP($B141,'Tillförd energi'!$B$1:$AS$566,MATCH(H$1,'Tillförd energi'!$B$1:$AQ$1,0),FALSE)</f>
        <v>0</v>
      </c>
      <c r="I141">
        <f>VLOOKUP($B141,'Tillförd energi'!$B$1:$AS$566,MATCH(I$1,'Tillförd energi'!$B$1:$AQ$1,0),FALSE)</f>
        <v>0</v>
      </c>
      <c r="J141">
        <f>VLOOKUP($B141,'Tillförd energi'!$B$1:$AS$566,MATCH(J$1,'Tillförd energi'!$B$1:$AQ$1,0),FALSE)</f>
        <v>0</v>
      </c>
      <c r="K141">
        <v>0</v>
      </c>
      <c r="L141">
        <f>VLOOKUP($B141,'Tillförd energi'!$B$1:$AS$566,MATCH(L$1,'Tillförd energi'!$B$1:$AQ$1,0),FALSE)</f>
        <v>0</v>
      </c>
      <c r="M141">
        <f>VLOOKUP($B141,'Tillförd energi'!$B$1:$AS$566,MATCH(M$1,'Tillförd energi'!$B$1:$AQ$1,0),FALSE)</f>
        <v>0</v>
      </c>
      <c r="N141">
        <f>VLOOKUP($B141,'Tillförd energi'!$B$1:$AS$566,MATCH(N$1,'Tillförd energi'!$B$1:$AQ$1,0),FALSE)</f>
        <v>0</v>
      </c>
      <c r="O141">
        <f>VLOOKUP($B141,'Tillförd energi'!$B$1:$AS$566,MATCH(O$1,'Tillförd energi'!$B$1:$AQ$1,0),FALSE)</f>
        <v>0</v>
      </c>
      <c r="P141">
        <f>VLOOKUP($B141,'Tillförd energi'!$B$1:$AS$566,MATCH(P$1,'Tillförd energi'!$B$1:$AQ$1,0),FALSE)</f>
        <v>0</v>
      </c>
      <c r="Q141">
        <f>VLOOKUP($B141,'Tillförd energi'!$B$1:$AS$566,MATCH(Q$1,'Tillförd energi'!$B$1:$AQ$1,0),FALSE)</f>
        <v>18</v>
      </c>
      <c r="R141">
        <f>VLOOKUP($B141,'Tillförd energi'!$B$1:$AS$566,MATCH(R$1,'Tillförd energi'!$B$1:$AQ$1,0),FALSE)</f>
        <v>6.3</v>
      </c>
      <c r="S141">
        <f>VLOOKUP($B141,'Tillförd energi'!$B$1:$AS$566,MATCH(S$1,'Tillförd energi'!$B$1:$AQ$1,0),FALSE)</f>
        <v>0</v>
      </c>
      <c r="T141">
        <f>VLOOKUP($B141,'Tillförd energi'!$B$1:$AS$566,MATCH(T$1,'Tillförd energi'!$B$1:$AQ$1,0),FALSE)</f>
        <v>0</v>
      </c>
      <c r="U141">
        <f>VLOOKUP($B141,'Tillförd energi'!$B$1:$AS$566,MATCH(U$1,'Tillförd energi'!$B$1:$AQ$1,0),FALSE)</f>
        <v>0</v>
      </c>
      <c r="V141">
        <f>VLOOKUP($B141,'Tillförd energi'!$B$1:$AS$566,MATCH(V$1,'Tillförd energi'!$B$1:$AQ$1,0),FALSE)</f>
        <v>0</v>
      </c>
      <c r="W141">
        <f>VLOOKUP($B141,'Tillförd energi'!$B$1:$AS$566,MATCH(W$1,'Tillförd energi'!$B$1:$AQ$1,0),FALSE)</f>
        <v>0</v>
      </c>
      <c r="X141">
        <f>VLOOKUP($B141,'Tillförd energi'!$B$1:$AS$566,MATCH(X$1,'Tillförd energi'!$B$1:$AQ$1,0),FALSE)</f>
        <v>0</v>
      </c>
      <c r="Y141">
        <f>VLOOKUP($B141,'Tillförd energi'!$B$1:$AS$566,MATCH(Y$1,'Tillförd energi'!$B$1:$AQ$1,0),FALSE)</f>
        <v>0</v>
      </c>
      <c r="Z141">
        <f>VLOOKUP($B141,'Tillförd energi'!$B$1:$AS$566,MATCH(Z$1,'Tillförd energi'!$B$1:$AQ$1,0),FALSE)</f>
        <v>0.2</v>
      </c>
      <c r="AA141">
        <f>VLOOKUP($B141,'Tillförd energi'!$B$1:$AS$566,MATCH(AA$1,'Tillförd energi'!$B$1:$AQ$1,0),FALSE)</f>
        <v>0</v>
      </c>
      <c r="AB141">
        <f>VLOOKUP($B141,'Tillförd energi'!$B$1:$AS$566,MATCH(AB$1,'Tillförd energi'!$B$1:$AQ$1,0),FALSE)</f>
        <v>0</v>
      </c>
      <c r="AC141">
        <f>VLOOKUP($B141,'Tillförd energi'!$B$1:$AS$566,MATCH(AC$1,'Tillförd energi'!$B$1:$AQ$1,0),FALSE)</f>
        <v>0</v>
      </c>
      <c r="AD141">
        <f>VLOOKUP($B141,'Tillförd energi'!$B$1:$AS$566,MATCH(AD$1,'Tillförd energi'!$B$1:$AQ$1,0),FALSE)</f>
        <v>0</v>
      </c>
      <c r="AE141">
        <f>VLOOKUP($B141,'Tillförd energi'!$B$1:$AS$566,MATCH(AE$1,'Tillförd energi'!$B$1:$AQ$1,0),FALSE)</f>
        <v>0</v>
      </c>
      <c r="AF141">
        <f>VLOOKUP($B141,'Tillförd energi'!$B$1:$AS$566,MATCH(AF$1,'Tillförd energi'!$B$1:$AQ$1,0),FALSE)</f>
        <v>0.56340000000000001</v>
      </c>
      <c r="AG141">
        <f>IFERROR(VLOOKUP(B141,Miljö!$B$1:$S$476,9,FALSE)/1,0)</f>
        <v>0</v>
      </c>
      <c r="AI141">
        <f t="shared" si="20"/>
        <v>25.363400000000002</v>
      </c>
      <c r="AJ141">
        <f t="shared" si="21"/>
        <v>25.363400000000002</v>
      </c>
      <c r="AK141">
        <f>IF(ISERROR(1/VLOOKUP($B141,Leveranser!$B$1:$S$500,MATCH("såld värme (gwh)",Leveranser!$B$1:$S$1,0),FALSE)),"",VLOOKUP($B141,Leveranser!$B$1:$S$500,MATCH("såld värme (gwh)",Leveranser!$B$1:$S$1,0),FALSE))</f>
        <v>18.78</v>
      </c>
      <c r="AL141" s="22">
        <f>VLOOKUP($B141,Leveranser!$B$1:$Y$500,MATCH("Totalt såld fjärrvärme till andra fjärrvärmeföretag",Leveranser!$B$1:$AA$1,0),FALSE)</f>
        <v>0</v>
      </c>
      <c r="AM141" s="22">
        <f>IF(ISERROR(1/VLOOKUP($B141,Miljö!$B$1:$S$500,MATCH("Såld mängd produktionsspecifik fjärrvärme (GWh)",Miljö!$B$1:$R$1,0),FALSE)),0,VLOOKUP($B141,Miljö!$B$1:$S$500,MATCH("Såld mängd produktionsspecifik fjärrvärme (GWh)",Miljö!$B$1:$R$1,0),FALSE))</f>
        <v>0</v>
      </c>
      <c r="AN141" s="23">
        <f t="shared" si="22"/>
        <v>0.74043700765670217</v>
      </c>
      <c r="AP141" t="str">
        <f>VLOOKUP($B141,'Miljövärden urval för publ'!$B$1:$H$450,7,FALSE)</f>
        <v>Ja</v>
      </c>
      <c r="AQ141" t="str">
        <f>VLOOKUP($B141,'Miljövärden urval för publ'!$B$1:$H$450,6,FALSE)</f>
        <v>Nej</v>
      </c>
      <c r="AU141">
        <f t="shared" si="23"/>
        <v>0.76340000000000008</v>
      </c>
      <c r="AV141">
        <f t="shared" si="24"/>
        <v>0</v>
      </c>
      <c r="AW141">
        <f t="shared" si="25"/>
        <v>18</v>
      </c>
      <c r="AX141">
        <f t="shared" si="26"/>
        <v>6.3</v>
      </c>
      <c r="AZ141">
        <f t="shared" si="27"/>
        <v>0</v>
      </c>
      <c r="BA141">
        <f t="shared" si="28"/>
        <v>0</v>
      </c>
      <c r="BC141">
        <f t="shared" si="29"/>
        <v>24.3</v>
      </c>
    </row>
    <row r="142" spans="1:55" ht="15" customHeight="1" x14ac:dyDescent="0.25">
      <c r="A142" t="s">
        <v>201</v>
      </c>
      <c r="B142" t="s">
        <v>204</v>
      </c>
      <c r="C142">
        <f>VLOOKUP($B142,'Tillförd energi'!$B$1:$AS$566,MATCH(C$1,'Tillförd energi'!$B$1:$AQ$1,0),FALSE)</f>
        <v>0</v>
      </c>
      <c r="D142">
        <f>VLOOKUP($B142,'Tillförd energi'!$B$1:$AS$566,MATCH(D$1,'Tillförd energi'!$B$1:$AQ$1,0),FALSE)</f>
        <v>3</v>
      </c>
      <c r="E142">
        <f>VLOOKUP($B142,'Tillförd energi'!$B$1:$AS$566,MATCH(E$1,'Tillförd energi'!$B$1:$AQ$1,0),FALSE)</f>
        <v>0</v>
      </c>
      <c r="F142">
        <f>VLOOKUP($B142,'Tillförd energi'!$B$1:$AS$566,MATCH(F$1,'Tillförd energi'!$B$1:$AQ$1,0),FALSE)</f>
        <v>0</v>
      </c>
      <c r="G142">
        <f>VLOOKUP($B142,'Tillförd energi'!$B$1:$AS$566,MATCH(G$1,'Tillförd energi'!$B$1:$AQ$1,0),FALSE)</f>
        <v>0</v>
      </c>
      <c r="H142">
        <f>VLOOKUP($B142,'Tillförd energi'!$B$1:$AS$566,MATCH(H$1,'Tillförd energi'!$B$1:$AQ$1,0),FALSE)</f>
        <v>0</v>
      </c>
      <c r="I142">
        <f>VLOOKUP($B142,'Tillförd energi'!$B$1:$AS$566,MATCH(I$1,'Tillförd energi'!$B$1:$AQ$1,0),FALSE)</f>
        <v>0</v>
      </c>
      <c r="J142">
        <f>VLOOKUP($B142,'Tillförd energi'!$B$1:$AS$566,MATCH(J$1,'Tillförd energi'!$B$1:$AQ$1,0),FALSE)</f>
        <v>0</v>
      </c>
      <c r="K142">
        <v>0</v>
      </c>
      <c r="L142">
        <f>VLOOKUP($B142,'Tillförd energi'!$B$1:$AS$566,MATCH(L$1,'Tillförd energi'!$B$1:$AQ$1,0),FALSE)</f>
        <v>0</v>
      </c>
      <c r="M142">
        <f>VLOOKUP($B142,'Tillförd energi'!$B$1:$AS$566,MATCH(M$1,'Tillförd energi'!$B$1:$AQ$1,0),FALSE)</f>
        <v>0</v>
      </c>
      <c r="N142">
        <f>VLOOKUP($B142,'Tillförd energi'!$B$1:$AS$566,MATCH(N$1,'Tillförd energi'!$B$1:$AQ$1,0),FALSE)</f>
        <v>0</v>
      </c>
      <c r="O142">
        <f>VLOOKUP($B142,'Tillförd energi'!$B$1:$AS$566,MATCH(O$1,'Tillförd energi'!$B$1:$AQ$1,0),FALSE)</f>
        <v>0</v>
      </c>
      <c r="P142">
        <f>VLOOKUP($B142,'Tillförd energi'!$B$1:$AS$566,MATCH(P$1,'Tillförd energi'!$B$1:$AQ$1,0),FALSE)</f>
        <v>64.400000000000006</v>
      </c>
      <c r="Q142">
        <f>VLOOKUP($B142,'Tillförd energi'!$B$1:$AS$566,MATCH(Q$1,'Tillförd energi'!$B$1:$AQ$1,0),FALSE)</f>
        <v>0</v>
      </c>
      <c r="R142">
        <f>VLOOKUP($B142,'Tillförd energi'!$B$1:$AS$566,MATCH(R$1,'Tillförd energi'!$B$1:$AQ$1,0),FALSE)</f>
        <v>11.2</v>
      </c>
      <c r="S142">
        <f>VLOOKUP($B142,'Tillförd energi'!$B$1:$AS$566,MATCH(S$1,'Tillförd energi'!$B$1:$AQ$1,0),FALSE)</f>
        <v>0</v>
      </c>
      <c r="T142">
        <f>VLOOKUP($B142,'Tillförd energi'!$B$1:$AS$566,MATCH(T$1,'Tillförd energi'!$B$1:$AQ$1,0),FALSE)</f>
        <v>0</v>
      </c>
      <c r="U142">
        <f>VLOOKUP($B142,'Tillförd energi'!$B$1:$AS$566,MATCH(U$1,'Tillförd energi'!$B$1:$AQ$1,0),FALSE)</f>
        <v>0</v>
      </c>
      <c r="V142">
        <f>VLOOKUP($B142,'Tillförd energi'!$B$1:$AS$566,MATCH(V$1,'Tillförd energi'!$B$1:$AQ$1,0),FALSE)</f>
        <v>0</v>
      </c>
      <c r="W142">
        <f>VLOOKUP($B142,'Tillförd energi'!$B$1:$AS$566,MATCH(W$1,'Tillförd energi'!$B$1:$AQ$1,0),FALSE)</f>
        <v>0</v>
      </c>
      <c r="X142">
        <f>VLOOKUP($B142,'Tillförd energi'!$B$1:$AS$566,MATCH(X$1,'Tillförd energi'!$B$1:$AQ$1,0),FALSE)</f>
        <v>0</v>
      </c>
      <c r="Y142">
        <f>VLOOKUP($B142,'Tillförd energi'!$B$1:$AS$566,MATCH(Y$1,'Tillförd energi'!$B$1:$AQ$1,0),FALSE)</f>
        <v>0</v>
      </c>
      <c r="Z142">
        <f>VLOOKUP($B142,'Tillförd energi'!$B$1:$AS$566,MATCH(Z$1,'Tillförd energi'!$B$1:$AQ$1,0),FALSE)</f>
        <v>0.81</v>
      </c>
      <c r="AA142">
        <f>VLOOKUP($B142,'Tillförd energi'!$B$1:$AS$566,MATCH(AA$1,'Tillförd energi'!$B$1:$AQ$1,0),FALSE)</f>
        <v>0</v>
      </c>
      <c r="AB142">
        <f>VLOOKUP($B142,'Tillförd energi'!$B$1:$AS$566,MATCH(AB$1,'Tillförd energi'!$B$1:$AQ$1,0),FALSE)</f>
        <v>0</v>
      </c>
      <c r="AC142">
        <f>VLOOKUP($B142,'Tillförd energi'!$B$1:$AS$566,MATCH(AC$1,'Tillförd energi'!$B$1:$AQ$1,0),FALSE)</f>
        <v>0</v>
      </c>
      <c r="AD142">
        <f>VLOOKUP($B142,'Tillförd energi'!$B$1:$AS$566,MATCH(AD$1,'Tillförd energi'!$B$1:$AQ$1,0),FALSE)</f>
        <v>0</v>
      </c>
      <c r="AE142">
        <f>VLOOKUP($B142,'Tillförd energi'!$B$1:$AS$566,MATCH(AE$1,'Tillförd energi'!$B$1:$AQ$1,0),FALSE)</f>
        <v>0</v>
      </c>
      <c r="AF142">
        <f>VLOOKUP($B142,'Tillförd energi'!$B$1:$AS$566,MATCH(AF$1,'Tillförd energi'!$B$1:$AQ$1,0),FALSE)</f>
        <v>1.5731999999999999</v>
      </c>
      <c r="AG142">
        <f>IFERROR(VLOOKUP(B142,Miljö!$B$1:$S$476,9,FALSE)/1,0)</f>
        <v>0</v>
      </c>
      <c r="AI142">
        <f t="shared" si="20"/>
        <v>80.983200000000011</v>
      </c>
      <c r="AJ142">
        <f t="shared" si="21"/>
        <v>80.983200000000011</v>
      </c>
      <c r="AK142">
        <f>IF(ISERROR(1/VLOOKUP($B142,Leveranser!$B$1:$S$500,MATCH("såld värme (gwh)",Leveranser!$B$1:$S$1,0),FALSE)),"",VLOOKUP($B142,Leveranser!$B$1:$S$500,MATCH("såld värme (gwh)",Leveranser!$B$1:$S$1,0),FALSE))</f>
        <v>52.44</v>
      </c>
      <c r="AL142" s="22">
        <f>VLOOKUP($B142,Leveranser!$B$1:$Y$500,MATCH("Totalt såld fjärrvärme till andra fjärrvärmeföretag",Leveranser!$B$1:$AA$1,0),FALSE)</f>
        <v>0</v>
      </c>
      <c r="AM142" s="22">
        <f>IF(ISERROR(1/VLOOKUP($B142,Miljö!$B$1:$S$500,MATCH("Såld mängd produktionsspecifik fjärrvärme (GWh)",Miljö!$B$1:$R$1,0),FALSE)),0,VLOOKUP($B142,Miljö!$B$1:$S$500,MATCH("Såld mängd produktionsspecifik fjärrvärme (GWh)",Miljö!$B$1:$R$1,0),FALSE))</f>
        <v>0</v>
      </c>
      <c r="AN142" s="23">
        <f t="shared" si="22"/>
        <v>0.64754171235515501</v>
      </c>
      <c r="AP142" t="str">
        <f>VLOOKUP($B142,'Miljövärden urval för publ'!$B$1:$H$450,7,FALSE)</f>
        <v>Ja</v>
      </c>
      <c r="AQ142" t="str">
        <f>VLOOKUP($B142,'Miljövärden urval för publ'!$B$1:$H$450,6,FALSE)</f>
        <v>Nej</v>
      </c>
      <c r="AU142">
        <f t="shared" si="23"/>
        <v>2.3832</v>
      </c>
      <c r="AV142">
        <f t="shared" si="24"/>
        <v>0</v>
      </c>
      <c r="AW142">
        <f t="shared" si="25"/>
        <v>64.400000000000006</v>
      </c>
      <c r="AX142">
        <f t="shared" si="26"/>
        <v>11.2</v>
      </c>
      <c r="AZ142">
        <f t="shared" si="27"/>
        <v>0</v>
      </c>
      <c r="BA142">
        <f t="shared" si="28"/>
        <v>0</v>
      </c>
      <c r="BC142">
        <f t="shared" si="29"/>
        <v>75.600000000000009</v>
      </c>
    </row>
    <row r="143" spans="1:55" ht="15" customHeight="1" x14ac:dyDescent="0.25">
      <c r="A143" t="s">
        <v>201</v>
      </c>
      <c r="B143" t="s">
        <v>205</v>
      </c>
      <c r="C143">
        <f>VLOOKUP($B143,'Tillförd energi'!$B$1:$AS$566,MATCH(C$1,'Tillförd energi'!$B$1:$AQ$1,0),FALSE)</f>
        <v>0</v>
      </c>
      <c r="D143">
        <f>VLOOKUP($B143,'Tillförd energi'!$B$1:$AS$566,MATCH(D$1,'Tillförd energi'!$B$1:$AQ$1,0),FALSE)</f>
        <v>2.8</v>
      </c>
      <c r="E143">
        <f>VLOOKUP($B143,'Tillförd energi'!$B$1:$AS$566,MATCH(E$1,'Tillförd energi'!$B$1:$AQ$1,0),FALSE)</f>
        <v>0</v>
      </c>
      <c r="F143">
        <f>VLOOKUP($B143,'Tillförd energi'!$B$1:$AS$566,MATCH(F$1,'Tillförd energi'!$B$1:$AQ$1,0),FALSE)</f>
        <v>2.6</v>
      </c>
      <c r="G143">
        <f>VLOOKUP($B143,'Tillförd energi'!$B$1:$AS$566,MATCH(G$1,'Tillförd energi'!$B$1:$AQ$1,0),FALSE)</f>
        <v>0</v>
      </c>
      <c r="H143">
        <f>VLOOKUP($B143,'Tillförd energi'!$B$1:$AS$566,MATCH(H$1,'Tillförd energi'!$B$1:$AQ$1,0),FALSE)</f>
        <v>0</v>
      </c>
      <c r="I143">
        <f>VLOOKUP($B143,'Tillförd energi'!$B$1:$AS$566,MATCH(I$1,'Tillförd energi'!$B$1:$AQ$1,0),FALSE)</f>
        <v>0</v>
      </c>
      <c r="J143">
        <f>VLOOKUP($B143,'Tillförd energi'!$B$1:$AS$566,MATCH(J$1,'Tillförd energi'!$B$1:$AQ$1,0),FALSE)</f>
        <v>0.7</v>
      </c>
      <c r="K143">
        <v>0</v>
      </c>
      <c r="L143">
        <f>VLOOKUP($B143,'Tillförd energi'!$B$1:$AS$566,MATCH(L$1,'Tillförd energi'!$B$1:$AQ$1,0),FALSE)</f>
        <v>52.379899999999999</v>
      </c>
      <c r="M143">
        <f>VLOOKUP($B143,'Tillförd energi'!$B$1:$AS$566,MATCH(M$1,'Tillförd energi'!$B$1:$AQ$1,0),FALSE)</f>
        <v>51.359400000000001</v>
      </c>
      <c r="N143">
        <f>VLOOKUP($B143,'Tillförd energi'!$B$1:$AS$566,MATCH(N$1,'Tillförd energi'!$B$1:$AQ$1,0),FALSE)</f>
        <v>28.229299999999999</v>
      </c>
      <c r="O143">
        <f>VLOOKUP($B143,'Tillförd energi'!$B$1:$AS$566,MATCH(O$1,'Tillförd energi'!$B$1:$AQ$1,0),FALSE)</f>
        <v>39.794400000000003</v>
      </c>
      <c r="P143">
        <f>VLOOKUP($B143,'Tillförd energi'!$B$1:$AS$566,MATCH(P$1,'Tillförd energi'!$B$1:$AQ$1,0),FALSE)</f>
        <v>27.9315</v>
      </c>
      <c r="Q143">
        <f>VLOOKUP($B143,'Tillförd energi'!$B$1:$AS$566,MATCH(Q$1,'Tillförd energi'!$B$1:$AQ$1,0),FALSE)</f>
        <v>155.9</v>
      </c>
      <c r="R143">
        <f>VLOOKUP($B143,'Tillförd energi'!$B$1:$AS$566,MATCH(R$1,'Tillförd energi'!$B$1:$AQ$1,0),FALSE)</f>
        <v>0</v>
      </c>
      <c r="S143">
        <f>VLOOKUP($B143,'Tillförd energi'!$B$1:$AS$566,MATCH(S$1,'Tillförd energi'!$B$1:$AQ$1,0),FALSE)</f>
        <v>0</v>
      </c>
      <c r="T143">
        <f>VLOOKUP($B143,'Tillförd energi'!$B$1:$AS$566,MATCH(T$1,'Tillförd energi'!$B$1:$AQ$1,0),FALSE)</f>
        <v>0</v>
      </c>
      <c r="U143">
        <f>VLOOKUP($B143,'Tillförd energi'!$B$1:$AS$566,MATCH(U$1,'Tillförd energi'!$B$1:$AQ$1,0),FALSE)</f>
        <v>0</v>
      </c>
      <c r="V143">
        <f>VLOOKUP($B143,'Tillförd energi'!$B$1:$AS$566,MATCH(V$1,'Tillförd energi'!$B$1:$AQ$1,0),FALSE)</f>
        <v>0</v>
      </c>
      <c r="W143">
        <f>VLOOKUP($B143,'Tillförd energi'!$B$1:$AS$566,MATCH(W$1,'Tillförd energi'!$B$1:$AQ$1,0),FALSE)</f>
        <v>0</v>
      </c>
      <c r="X143">
        <f>VLOOKUP($B143,'Tillförd energi'!$B$1:$AS$566,MATCH(X$1,'Tillförd energi'!$B$1:$AQ$1,0),FALSE)</f>
        <v>0</v>
      </c>
      <c r="Y143">
        <f>VLOOKUP($B143,'Tillförd energi'!$B$1:$AS$566,MATCH(Y$1,'Tillförd energi'!$B$1:$AQ$1,0),FALSE)</f>
        <v>30.656099999999999</v>
      </c>
      <c r="Z143">
        <f>VLOOKUP($B143,'Tillförd energi'!$B$1:$AS$566,MATCH(Z$1,'Tillförd energi'!$B$1:$AQ$1,0),FALSE)</f>
        <v>0</v>
      </c>
      <c r="AA143">
        <f>VLOOKUP($B143,'Tillförd energi'!$B$1:$AS$566,MATCH(AA$1,'Tillförd energi'!$B$1:$AQ$1,0),FALSE)</f>
        <v>0</v>
      </c>
      <c r="AB143">
        <f>VLOOKUP($B143,'Tillförd energi'!$B$1:$AS$566,MATCH(AB$1,'Tillförd energi'!$B$1:$AQ$1,0),FALSE)</f>
        <v>0</v>
      </c>
      <c r="AC143">
        <f>VLOOKUP($B143,'Tillförd energi'!$B$1:$AS$566,MATCH(AC$1,'Tillförd energi'!$B$1:$AQ$1,0),FALSE)</f>
        <v>124.8</v>
      </c>
      <c r="AD143">
        <f>VLOOKUP($B143,'Tillförd energi'!$B$1:$AS$566,MATCH(AD$1,'Tillförd energi'!$B$1:$AQ$1,0),FALSE)</f>
        <v>4.9000000000000004</v>
      </c>
      <c r="AE143">
        <f>VLOOKUP($B143,'Tillförd energi'!$B$1:$AS$566,MATCH(AE$1,'Tillförd energi'!$B$1:$AQ$1,0),FALSE)</f>
        <v>0</v>
      </c>
      <c r="AF143">
        <f>VLOOKUP($B143,'Tillförd energi'!$B$1:$AS$566,MATCH(AF$1,'Tillförd energi'!$B$1:$AQ$1,0),FALSE)</f>
        <v>15.3012</v>
      </c>
      <c r="AG143">
        <f>IFERROR(VLOOKUP(B143,Miljö!$B$1:$S$476,9,FALSE)/1,0)</f>
        <v>0</v>
      </c>
      <c r="AI143">
        <f t="shared" si="20"/>
        <v>537.35179999999991</v>
      </c>
      <c r="AJ143">
        <f t="shared" si="21"/>
        <v>537.35179999999991</v>
      </c>
      <c r="AK143">
        <f>IF(ISERROR(1/VLOOKUP($B143,Leveranser!$B$1:$S$500,MATCH("såld värme (gwh)",Leveranser!$B$1:$S$1,0),FALSE)),"",VLOOKUP($B143,Leveranser!$B$1:$S$500,MATCH("såld värme (gwh)",Leveranser!$B$1:$S$1,0),FALSE))</f>
        <v>510.04</v>
      </c>
      <c r="AL143" s="22">
        <f>VLOOKUP($B143,Leveranser!$B$1:$Y$500,MATCH("Totalt såld fjärrvärme till andra fjärrvärmeföretag",Leveranser!$B$1:$AA$1,0),FALSE)</f>
        <v>0</v>
      </c>
      <c r="AM143" s="22">
        <f>IF(ISERROR(1/VLOOKUP($B143,Miljö!$B$1:$S$500,MATCH("Såld mängd produktionsspecifik fjärrvärme (GWh)",Miljö!$B$1:$R$1,0),FALSE)),0,VLOOKUP($B143,Miljö!$B$1:$S$500,MATCH("Såld mängd produktionsspecifik fjärrvärme (GWh)",Miljö!$B$1:$R$1,0),FALSE))</f>
        <v>1.383</v>
      </c>
      <c r="AN143" s="23">
        <f t="shared" si="22"/>
        <v>0.94917333486181699</v>
      </c>
      <c r="AP143" t="str">
        <f>VLOOKUP($B143,'Miljövärden urval för publ'!$B$1:$H$450,7,FALSE)</f>
        <v>Ja</v>
      </c>
      <c r="AQ143" t="str">
        <f>VLOOKUP($B143,'Miljövärden urval för publ'!$B$1:$H$450,6,FALSE)</f>
        <v>Nej</v>
      </c>
      <c r="AU143">
        <f t="shared" si="23"/>
        <v>15.3012</v>
      </c>
      <c r="AV143">
        <f t="shared" si="24"/>
        <v>0</v>
      </c>
      <c r="AW143">
        <f t="shared" si="25"/>
        <v>303.21460000000002</v>
      </c>
      <c r="AX143">
        <f t="shared" si="26"/>
        <v>0</v>
      </c>
      <c r="AZ143">
        <f t="shared" si="27"/>
        <v>0</v>
      </c>
      <c r="BA143">
        <f t="shared" si="28"/>
        <v>0</v>
      </c>
      <c r="BC143">
        <f t="shared" si="29"/>
        <v>355.59450000000004</v>
      </c>
    </row>
    <row r="144" spans="1:55" ht="15" customHeight="1" x14ac:dyDescent="0.25">
      <c r="A144" t="s">
        <v>206</v>
      </c>
      <c r="B144" t="s">
        <v>207</v>
      </c>
      <c r="C144">
        <f>VLOOKUP($B144,'Tillförd energi'!$B$1:$AS$566,MATCH(C$1,'Tillförd energi'!$B$1:$AQ$1,0),FALSE)</f>
        <v>0</v>
      </c>
      <c r="D144">
        <f>VLOOKUP($B144,'Tillförd energi'!$B$1:$AS$566,MATCH(D$1,'Tillförd energi'!$B$1:$AQ$1,0),FALSE)</f>
        <v>0</v>
      </c>
      <c r="E144">
        <f>VLOOKUP($B144,'Tillförd energi'!$B$1:$AS$566,MATCH(E$1,'Tillförd energi'!$B$1:$AQ$1,0),FALSE)</f>
        <v>0</v>
      </c>
      <c r="F144">
        <f>VLOOKUP($B144,'Tillförd energi'!$B$1:$AS$566,MATCH(F$1,'Tillförd energi'!$B$1:$AQ$1,0),FALSE)</f>
        <v>0</v>
      </c>
      <c r="G144">
        <f>VLOOKUP($B144,'Tillförd energi'!$B$1:$AS$566,MATCH(G$1,'Tillförd energi'!$B$1:$AQ$1,0),FALSE)</f>
        <v>0</v>
      </c>
      <c r="H144">
        <f>VLOOKUP($B144,'Tillförd energi'!$B$1:$AS$566,MATCH(H$1,'Tillförd energi'!$B$1:$AQ$1,0),FALSE)</f>
        <v>0</v>
      </c>
      <c r="I144">
        <f>VLOOKUP($B144,'Tillförd energi'!$B$1:$AS$566,MATCH(I$1,'Tillförd energi'!$B$1:$AQ$1,0),FALSE)</f>
        <v>0</v>
      </c>
      <c r="J144">
        <f>VLOOKUP($B144,'Tillförd energi'!$B$1:$AS$566,MATCH(J$1,'Tillförd energi'!$B$1:$AQ$1,0),FALSE)</f>
        <v>0</v>
      </c>
      <c r="K144">
        <v>0</v>
      </c>
      <c r="L144">
        <f>VLOOKUP($B144,'Tillförd energi'!$B$1:$AS$566,MATCH(L$1,'Tillförd energi'!$B$1:$AQ$1,0),FALSE)</f>
        <v>0</v>
      </c>
      <c r="M144">
        <f>VLOOKUP($B144,'Tillförd energi'!$B$1:$AS$566,MATCH(M$1,'Tillförd energi'!$B$1:$AQ$1,0),FALSE)</f>
        <v>0</v>
      </c>
      <c r="N144">
        <f>VLOOKUP($B144,'Tillförd energi'!$B$1:$AS$566,MATCH(N$1,'Tillförd energi'!$B$1:$AQ$1,0),FALSE)</f>
        <v>0</v>
      </c>
      <c r="O144">
        <f>VLOOKUP($B144,'Tillförd energi'!$B$1:$AS$566,MATCH(O$1,'Tillförd energi'!$B$1:$AQ$1,0),FALSE)</f>
        <v>0</v>
      </c>
      <c r="P144">
        <f>VLOOKUP($B144,'Tillförd energi'!$B$1:$AS$566,MATCH(P$1,'Tillförd energi'!$B$1:$AQ$1,0),FALSE)</f>
        <v>0</v>
      </c>
      <c r="Q144">
        <f>VLOOKUP($B144,'Tillförd energi'!$B$1:$AS$566,MATCH(Q$1,'Tillförd energi'!$B$1:$AQ$1,0),FALSE)</f>
        <v>0</v>
      </c>
      <c r="R144">
        <f>VLOOKUP($B144,'Tillförd energi'!$B$1:$AS$566,MATCH(R$1,'Tillförd energi'!$B$1:$AQ$1,0),FALSE)</f>
        <v>0</v>
      </c>
      <c r="S144">
        <f>VLOOKUP($B144,'Tillförd energi'!$B$1:$AS$566,MATCH(S$1,'Tillförd energi'!$B$1:$AQ$1,0),FALSE)</f>
        <v>0</v>
      </c>
      <c r="T144">
        <f>VLOOKUP($B144,'Tillförd energi'!$B$1:$AS$566,MATCH(T$1,'Tillförd energi'!$B$1:$AQ$1,0),FALSE)</f>
        <v>0</v>
      </c>
      <c r="U144">
        <f>VLOOKUP($B144,'Tillförd energi'!$B$1:$AS$566,MATCH(U$1,'Tillförd energi'!$B$1:$AQ$1,0),FALSE)</f>
        <v>0</v>
      </c>
      <c r="V144">
        <f>VLOOKUP($B144,'Tillförd energi'!$B$1:$AS$566,MATCH(V$1,'Tillförd energi'!$B$1:$AQ$1,0),FALSE)</f>
        <v>0</v>
      </c>
      <c r="W144">
        <f>VLOOKUP($B144,'Tillförd energi'!$B$1:$AS$566,MATCH(W$1,'Tillförd energi'!$B$1:$AQ$1,0),FALSE)</f>
        <v>0</v>
      </c>
      <c r="X144">
        <f>VLOOKUP($B144,'Tillförd energi'!$B$1:$AS$566,MATCH(X$1,'Tillförd energi'!$B$1:$AQ$1,0),FALSE)</f>
        <v>0</v>
      </c>
      <c r="Y144">
        <f>VLOOKUP($B144,'Tillförd energi'!$B$1:$AS$566,MATCH(Y$1,'Tillförd energi'!$B$1:$AQ$1,0),FALSE)</f>
        <v>0</v>
      </c>
      <c r="Z144">
        <f>VLOOKUP($B144,'Tillförd energi'!$B$1:$AS$566,MATCH(Z$1,'Tillförd energi'!$B$1:$AQ$1,0),FALSE)</f>
        <v>0</v>
      </c>
      <c r="AA144">
        <f>VLOOKUP($B144,'Tillförd energi'!$B$1:$AS$566,MATCH(AA$1,'Tillförd energi'!$B$1:$AQ$1,0),FALSE)</f>
        <v>0</v>
      </c>
      <c r="AB144">
        <f>VLOOKUP($B144,'Tillförd energi'!$B$1:$AS$566,MATCH(AB$1,'Tillförd energi'!$B$1:$AQ$1,0),FALSE)</f>
        <v>0</v>
      </c>
      <c r="AC144">
        <f>VLOOKUP($B144,'Tillförd energi'!$B$1:$AS$566,MATCH(AC$1,'Tillförd energi'!$B$1:$AQ$1,0),FALSE)</f>
        <v>0</v>
      </c>
      <c r="AD144">
        <f>VLOOKUP($B144,'Tillförd energi'!$B$1:$AS$566,MATCH(AD$1,'Tillförd energi'!$B$1:$AQ$1,0),FALSE)</f>
        <v>0</v>
      </c>
      <c r="AE144">
        <f>VLOOKUP($B144,'Tillförd energi'!$B$1:$AS$566,MATCH(AE$1,'Tillförd energi'!$B$1:$AQ$1,0),FALSE)</f>
        <v>0</v>
      </c>
      <c r="AF144">
        <f>VLOOKUP($B144,'Tillförd energi'!$B$1:$AS$566,MATCH(AF$1,'Tillförd energi'!$B$1:$AQ$1,0),FALSE)</f>
        <v>8.6999999999999994E-2</v>
      </c>
      <c r="AG144">
        <f>IFERROR(VLOOKUP(B144,Miljö!$B$1:$S$476,9,FALSE)/1,0)</f>
        <v>0</v>
      </c>
      <c r="AI144">
        <f t="shared" si="20"/>
        <v>8.6999999999999994E-2</v>
      </c>
      <c r="AJ144">
        <f t="shared" si="21"/>
        <v>8.6999999999999994E-2</v>
      </c>
      <c r="AK144">
        <f>IF(ISERROR(1/VLOOKUP($B144,Leveranser!$B$1:$S$500,MATCH("såld värme (gwh)",Leveranser!$B$1:$S$1,0),FALSE)),"",VLOOKUP($B144,Leveranser!$B$1:$S$500,MATCH("såld värme (gwh)",Leveranser!$B$1:$S$1,0),FALSE))</f>
        <v>2.9</v>
      </c>
      <c r="AL144" s="22">
        <f>VLOOKUP($B144,Leveranser!$B$1:$Y$500,MATCH("Totalt såld fjärrvärme till andra fjärrvärmeföretag",Leveranser!$B$1:$AA$1,0),FALSE)</f>
        <v>0</v>
      </c>
      <c r="AM144" s="22">
        <f>IF(ISERROR(1/VLOOKUP($B144,Miljö!$B$1:$S$500,MATCH("Såld mängd produktionsspecifik fjärrvärme (GWh)",Miljö!$B$1:$R$1,0),FALSE)),0,VLOOKUP($B144,Miljö!$B$1:$S$500,MATCH("Såld mängd produktionsspecifik fjärrvärme (GWh)",Miljö!$B$1:$R$1,0),FALSE))</f>
        <v>0</v>
      </c>
      <c r="AN144" s="23">
        <f t="shared" si="22"/>
        <v>33.333333333333336</v>
      </c>
      <c r="AP144" t="str">
        <f>VLOOKUP($B144,'Miljövärden urval för publ'!$B$1:$H$450,7,FALSE)</f>
        <v>Nej</v>
      </c>
      <c r="AQ144" t="str">
        <f>VLOOKUP($B144,'Miljövärden urval för publ'!$B$1:$H$450,6,FALSE)</f>
        <v>Nej</v>
      </c>
      <c r="AU144">
        <f t="shared" si="23"/>
        <v>8.6999999999999994E-2</v>
      </c>
      <c r="AV144">
        <f t="shared" si="24"/>
        <v>0</v>
      </c>
      <c r="AW144">
        <f t="shared" si="25"/>
        <v>0</v>
      </c>
      <c r="AX144">
        <f t="shared" si="26"/>
        <v>0</v>
      </c>
      <c r="AZ144">
        <f t="shared" si="27"/>
        <v>0</v>
      </c>
      <c r="BA144">
        <f t="shared" si="28"/>
        <v>0</v>
      </c>
      <c r="BC144">
        <f t="shared" si="29"/>
        <v>0</v>
      </c>
    </row>
    <row r="145" spans="1:55" ht="15" customHeight="1" x14ac:dyDescent="0.25">
      <c r="A145" t="s">
        <v>206</v>
      </c>
      <c r="B145" t="s">
        <v>208</v>
      </c>
      <c r="C145">
        <f>VLOOKUP($B145,'Tillförd energi'!$B$1:$AS$566,MATCH(C$1,'Tillförd energi'!$B$1:$AQ$1,0),FALSE)</f>
        <v>0</v>
      </c>
      <c r="D145">
        <f>VLOOKUP($B145,'Tillförd energi'!$B$1:$AS$566,MATCH(D$1,'Tillförd energi'!$B$1:$AQ$1,0),FALSE)</f>
        <v>0</v>
      </c>
      <c r="E145">
        <f>VLOOKUP($B145,'Tillförd energi'!$B$1:$AS$566,MATCH(E$1,'Tillförd energi'!$B$1:$AQ$1,0),FALSE)</f>
        <v>0</v>
      </c>
      <c r="F145">
        <f>VLOOKUP($B145,'Tillförd energi'!$B$1:$AS$566,MATCH(F$1,'Tillförd energi'!$B$1:$AQ$1,0),FALSE)</f>
        <v>0</v>
      </c>
      <c r="G145">
        <f>VLOOKUP($B145,'Tillförd energi'!$B$1:$AS$566,MATCH(G$1,'Tillförd energi'!$B$1:$AQ$1,0),FALSE)</f>
        <v>0</v>
      </c>
      <c r="H145">
        <f>VLOOKUP($B145,'Tillförd energi'!$B$1:$AS$566,MATCH(H$1,'Tillförd energi'!$B$1:$AQ$1,0),FALSE)</f>
        <v>0</v>
      </c>
      <c r="I145">
        <f>VLOOKUP($B145,'Tillförd energi'!$B$1:$AS$566,MATCH(I$1,'Tillförd energi'!$B$1:$AQ$1,0),FALSE)</f>
        <v>0</v>
      </c>
      <c r="J145">
        <f>VLOOKUP($B145,'Tillförd energi'!$B$1:$AS$566,MATCH(J$1,'Tillförd energi'!$B$1:$AQ$1,0),FALSE)</f>
        <v>0</v>
      </c>
      <c r="K145">
        <v>0</v>
      </c>
      <c r="L145">
        <f>VLOOKUP($B145,'Tillförd energi'!$B$1:$AS$566,MATCH(L$1,'Tillförd energi'!$B$1:$AQ$1,0),FALSE)</f>
        <v>0</v>
      </c>
      <c r="M145">
        <f>VLOOKUP($B145,'Tillförd energi'!$B$1:$AS$566,MATCH(M$1,'Tillförd energi'!$B$1:$AQ$1,0),FALSE)</f>
        <v>0</v>
      </c>
      <c r="N145">
        <f>VLOOKUP($B145,'Tillförd energi'!$B$1:$AS$566,MATCH(N$1,'Tillförd energi'!$B$1:$AQ$1,0),FALSE)</f>
        <v>0</v>
      </c>
      <c r="O145">
        <f>VLOOKUP($B145,'Tillförd energi'!$B$1:$AS$566,MATCH(O$1,'Tillförd energi'!$B$1:$AQ$1,0),FALSE)</f>
        <v>0</v>
      </c>
      <c r="P145">
        <f>VLOOKUP($B145,'Tillförd energi'!$B$1:$AS$566,MATCH(P$1,'Tillförd energi'!$B$1:$AQ$1,0),FALSE)</f>
        <v>0</v>
      </c>
      <c r="Q145">
        <f>VLOOKUP($B145,'Tillförd energi'!$B$1:$AS$566,MATCH(Q$1,'Tillförd energi'!$B$1:$AQ$1,0),FALSE)</f>
        <v>0</v>
      </c>
      <c r="R145">
        <f>VLOOKUP($B145,'Tillförd energi'!$B$1:$AS$566,MATCH(R$1,'Tillförd energi'!$B$1:$AQ$1,0),FALSE)</f>
        <v>0</v>
      </c>
      <c r="S145">
        <f>VLOOKUP($B145,'Tillförd energi'!$B$1:$AS$566,MATCH(S$1,'Tillförd energi'!$B$1:$AQ$1,0),FALSE)</f>
        <v>0</v>
      </c>
      <c r="T145">
        <f>VLOOKUP($B145,'Tillförd energi'!$B$1:$AS$566,MATCH(T$1,'Tillförd energi'!$B$1:$AQ$1,0),FALSE)</f>
        <v>0</v>
      </c>
      <c r="U145">
        <f>VLOOKUP($B145,'Tillförd energi'!$B$1:$AS$566,MATCH(U$1,'Tillförd energi'!$B$1:$AQ$1,0),FALSE)</f>
        <v>0</v>
      </c>
      <c r="V145">
        <f>VLOOKUP($B145,'Tillförd energi'!$B$1:$AS$566,MATCH(V$1,'Tillförd energi'!$B$1:$AQ$1,0),FALSE)</f>
        <v>0</v>
      </c>
      <c r="W145">
        <f>VLOOKUP($B145,'Tillförd energi'!$B$1:$AS$566,MATCH(W$1,'Tillförd energi'!$B$1:$AQ$1,0),FALSE)</f>
        <v>0</v>
      </c>
      <c r="X145">
        <f>VLOOKUP($B145,'Tillförd energi'!$B$1:$AS$566,MATCH(X$1,'Tillförd energi'!$B$1:$AQ$1,0),FALSE)</f>
        <v>0</v>
      </c>
      <c r="Y145">
        <f>VLOOKUP($B145,'Tillförd energi'!$B$1:$AS$566,MATCH(Y$1,'Tillförd energi'!$B$1:$AQ$1,0),FALSE)</f>
        <v>0</v>
      </c>
      <c r="Z145">
        <f>VLOOKUP($B145,'Tillförd energi'!$B$1:$AS$566,MATCH(Z$1,'Tillförd energi'!$B$1:$AQ$1,0),FALSE)</f>
        <v>0</v>
      </c>
      <c r="AA145">
        <f>VLOOKUP($B145,'Tillförd energi'!$B$1:$AS$566,MATCH(AA$1,'Tillförd energi'!$B$1:$AQ$1,0),FALSE)</f>
        <v>0</v>
      </c>
      <c r="AB145">
        <f>VLOOKUP($B145,'Tillförd energi'!$B$1:$AS$566,MATCH(AB$1,'Tillförd energi'!$B$1:$AQ$1,0),FALSE)</f>
        <v>0</v>
      </c>
      <c r="AC145">
        <f>VLOOKUP($B145,'Tillförd energi'!$B$1:$AS$566,MATCH(AC$1,'Tillförd energi'!$B$1:$AQ$1,0),FALSE)</f>
        <v>0</v>
      </c>
      <c r="AD145">
        <f>VLOOKUP($B145,'Tillförd energi'!$B$1:$AS$566,MATCH(AD$1,'Tillförd energi'!$B$1:$AQ$1,0),FALSE)</f>
        <v>0</v>
      </c>
      <c r="AE145">
        <f>VLOOKUP($B145,'Tillförd energi'!$B$1:$AS$566,MATCH(AE$1,'Tillförd energi'!$B$1:$AQ$1,0),FALSE)</f>
        <v>0</v>
      </c>
      <c r="AF145">
        <f>VLOOKUP($B145,'Tillförd energi'!$B$1:$AS$566,MATCH(AF$1,'Tillförd energi'!$B$1:$AQ$1,0),FALSE)</f>
        <v>0</v>
      </c>
      <c r="AG145">
        <f>IFERROR(VLOOKUP(B145,Miljö!$B$1:$S$476,9,FALSE)/1,0)</f>
        <v>0</v>
      </c>
      <c r="AI145">
        <f t="shared" si="20"/>
        <v>0</v>
      </c>
      <c r="AJ145">
        <f t="shared" si="21"/>
        <v>0</v>
      </c>
      <c r="AK145" t="str">
        <f>IF(ISERROR(1/VLOOKUP($B145,Leveranser!$B$1:$S$500,MATCH("såld värme (gwh)",Leveranser!$B$1:$S$1,0),FALSE)),"",VLOOKUP($B145,Leveranser!$B$1:$S$500,MATCH("såld värme (gwh)",Leveranser!$B$1:$S$1,0),FALSE))</f>
        <v/>
      </c>
      <c r="AL145" s="22">
        <f>VLOOKUP($B145,Leveranser!$B$1:$Y$500,MATCH("Totalt såld fjärrvärme till andra fjärrvärmeföretag",Leveranser!$B$1:$AA$1,0),FALSE)</f>
        <v>0</v>
      </c>
      <c r="AM145" s="22">
        <f>IF(ISERROR(1/VLOOKUP($B145,Miljö!$B$1:$S$500,MATCH("Såld mängd produktionsspecifik fjärrvärme (GWh)",Miljö!$B$1:$R$1,0),FALSE)),0,VLOOKUP($B145,Miljö!$B$1:$S$500,MATCH("Såld mängd produktionsspecifik fjärrvärme (GWh)",Miljö!$B$1:$R$1,0),FALSE))</f>
        <v>0</v>
      </c>
      <c r="AN145" s="23" t="str">
        <f t="shared" si="22"/>
        <v/>
      </c>
      <c r="AP145" t="str">
        <f>VLOOKUP($B145,'Miljövärden urval för publ'!$B$1:$H$450,7,FALSE)</f>
        <v>Nej</v>
      </c>
      <c r="AQ145" t="str">
        <f>VLOOKUP($B145,'Miljövärden urval för publ'!$B$1:$H$450,6,FALSE)</f>
        <v>Nej</v>
      </c>
      <c r="AU145">
        <f t="shared" si="23"/>
        <v>0</v>
      </c>
      <c r="AV145">
        <f t="shared" si="24"/>
        <v>0</v>
      </c>
      <c r="AW145">
        <f t="shared" si="25"/>
        <v>0</v>
      </c>
      <c r="AX145">
        <f t="shared" si="26"/>
        <v>0</v>
      </c>
      <c r="AZ145">
        <f t="shared" si="27"/>
        <v>0</v>
      </c>
      <c r="BA145">
        <f t="shared" si="28"/>
        <v>0</v>
      </c>
      <c r="BC145">
        <f t="shared" si="29"/>
        <v>0</v>
      </c>
    </row>
    <row r="146" spans="1:55" ht="15" customHeight="1" x14ac:dyDescent="0.25">
      <c r="A146" t="s">
        <v>206</v>
      </c>
      <c r="B146" t="s">
        <v>209</v>
      </c>
      <c r="C146">
        <f>VLOOKUP($B146,'Tillförd energi'!$B$1:$AS$566,MATCH(C$1,'Tillförd energi'!$B$1:$AQ$1,0),FALSE)</f>
        <v>0</v>
      </c>
      <c r="D146">
        <f>VLOOKUP($B146,'Tillförd energi'!$B$1:$AS$566,MATCH(D$1,'Tillförd energi'!$B$1:$AQ$1,0),FALSE)</f>
        <v>0.77</v>
      </c>
      <c r="E146">
        <f>VLOOKUP($B146,'Tillförd energi'!$B$1:$AS$566,MATCH(E$1,'Tillförd energi'!$B$1:$AQ$1,0),FALSE)</f>
        <v>0</v>
      </c>
      <c r="F146">
        <f>VLOOKUP($B146,'Tillförd energi'!$B$1:$AS$566,MATCH(F$1,'Tillförd energi'!$B$1:$AQ$1,0),FALSE)</f>
        <v>0</v>
      </c>
      <c r="G146">
        <f>VLOOKUP($B146,'Tillförd energi'!$B$1:$AS$566,MATCH(G$1,'Tillförd energi'!$B$1:$AQ$1,0),FALSE)</f>
        <v>0</v>
      </c>
      <c r="H146">
        <f>VLOOKUP($B146,'Tillförd energi'!$B$1:$AS$566,MATCH(H$1,'Tillförd energi'!$B$1:$AQ$1,0),FALSE)</f>
        <v>0</v>
      </c>
      <c r="I146">
        <f>VLOOKUP($B146,'Tillförd energi'!$B$1:$AS$566,MATCH(I$1,'Tillförd energi'!$B$1:$AQ$1,0),FALSE)</f>
        <v>0</v>
      </c>
      <c r="J146">
        <f>VLOOKUP($B146,'Tillförd energi'!$B$1:$AS$566,MATCH(J$1,'Tillförd energi'!$B$1:$AQ$1,0),FALSE)</f>
        <v>0</v>
      </c>
      <c r="K146">
        <v>0</v>
      </c>
      <c r="L146">
        <f>VLOOKUP($B146,'Tillförd energi'!$B$1:$AS$566,MATCH(L$1,'Tillförd energi'!$B$1:$AQ$1,0),FALSE)</f>
        <v>0</v>
      </c>
      <c r="M146">
        <f>VLOOKUP($B146,'Tillförd energi'!$B$1:$AS$566,MATCH(M$1,'Tillförd energi'!$B$1:$AQ$1,0),FALSE)</f>
        <v>0</v>
      </c>
      <c r="N146">
        <f>VLOOKUP($B146,'Tillförd energi'!$B$1:$AS$566,MATCH(N$1,'Tillförd energi'!$B$1:$AQ$1,0),FALSE)</f>
        <v>1.79</v>
      </c>
      <c r="O146">
        <f>VLOOKUP($B146,'Tillförd energi'!$B$1:$AS$566,MATCH(O$1,'Tillförd energi'!$B$1:$AQ$1,0),FALSE)</f>
        <v>0</v>
      </c>
      <c r="P146">
        <f>VLOOKUP($B146,'Tillförd energi'!$B$1:$AS$566,MATCH(P$1,'Tillförd energi'!$B$1:$AQ$1,0),FALSE)</f>
        <v>11.91</v>
      </c>
      <c r="Q146">
        <f>VLOOKUP($B146,'Tillförd energi'!$B$1:$AS$566,MATCH(Q$1,'Tillförd energi'!$B$1:$AQ$1,0),FALSE)</f>
        <v>0</v>
      </c>
      <c r="R146">
        <f>VLOOKUP($B146,'Tillförd energi'!$B$1:$AS$566,MATCH(R$1,'Tillförd energi'!$B$1:$AQ$1,0),FALSE)</f>
        <v>0</v>
      </c>
      <c r="S146">
        <f>VLOOKUP($B146,'Tillförd energi'!$B$1:$AS$566,MATCH(S$1,'Tillförd energi'!$B$1:$AQ$1,0),FALSE)</f>
        <v>0</v>
      </c>
      <c r="T146">
        <f>VLOOKUP($B146,'Tillförd energi'!$B$1:$AS$566,MATCH(T$1,'Tillförd energi'!$B$1:$AQ$1,0),FALSE)</f>
        <v>0</v>
      </c>
      <c r="U146">
        <f>VLOOKUP($B146,'Tillförd energi'!$B$1:$AS$566,MATCH(U$1,'Tillförd energi'!$B$1:$AQ$1,0),FALSE)</f>
        <v>0</v>
      </c>
      <c r="V146">
        <f>VLOOKUP($B146,'Tillförd energi'!$B$1:$AS$566,MATCH(V$1,'Tillförd energi'!$B$1:$AQ$1,0),FALSE)</f>
        <v>0</v>
      </c>
      <c r="W146">
        <f>VLOOKUP($B146,'Tillförd energi'!$B$1:$AS$566,MATCH(W$1,'Tillförd energi'!$B$1:$AQ$1,0),FALSE)</f>
        <v>0</v>
      </c>
      <c r="X146">
        <f>VLOOKUP($B146,'Tillförd energi'!$B$1:$AS$566,MATCH(X$1,'Tillförd energi'!$B$1:$AQ$1,0),FALSE)</f>
        <v>0</v>
      </c>
      <c r="Y146">
        <f>VLOOKUP($B146,'Tillförd energi'!$B$1:$AS$566,MATCH(Y$1,'Tillförd energi'!$B$1:$AQ$1,0),FALSE)</f>
        <v>0</v>
      </c>
      <c r="Z146">
        <f>VLOOKUP($B146,'Tillförd energi'!$B$1:$AS$566,MATCH(Z$1,'Tillförd energi'!$B$1:$AQ$1,0),FALSE)</f>
        <v>0</v>
      </c>
      <c r="AA146">
        <f>VLOOKUP($B146,'Tillförd energi'!$B$1:$AS$566,MATCH(AA$1,'Tillförd energi'!$B$1:$AQ$1,0),FALSE)</f>
        <v>0</v>
      </c>
      <c r="AB146">
        <f>VLOOKUP($B146,'Tillförd energi'!$B$1:$AS$566,MATCH(AB$1,'Tillförd energi'!$B$1:$AQ$1,0),FALSE)</f>
        <v>0</v>
      </c>
      <c r="AC146">
        <f>VLOOKUP($B146,'Tillförd energi'!$B$1:$AS$566,MATCH(AC$1,'Tillförd energi'!$B$1:$AQ$1,0),FALSE)</f>
        <v>2</v>
      </c>
      <c r="AD146">
        <f>VLOOKUP($B146,'Tillförd energi'!$B$1:$AS$566,MATCH(AD$1,'Tillförd energi'!$B$1:$AQ$1,0),FALSE)</f>
        <v>0</v>
      </c>
      <c r="AE146">
        <f>VLOOKUP($B146,'Tillförd energi'!$B$1:$AS$566,MATCH(AE$1,'Tillförd energi'!$B$1:$AQ$1,0),FALSE)</f>
        <v>0</v>
      </c>
      <c r="AF146">
        <f>VLOOKUP($B146,'Tillförd energi'!$B$1:$AS$566,MATCH(AF$1,'Tillförd energi'!$B$1:$AQ$1,0),FALSE)</f>
        <v>0.4</v>
      </c>
      <c r="AG146">
        <f>IFERROR(VLOOKUP(B146,Miljö!$B$1:$S$476,9,FALSE)/1,0)</f>
        <v>0</v>
      </c>
      <c r="AI146">
        <f t="shared" si="20"/>
        <v>16.869999999999997</v>
      </c>
      <c r="AJ146">
        <f t="shared" si="21"/>
        <v>16.869999999999997</v>
      </c>
      <c r="AK146">
        <f>IF(ISERROR(1/VLOOKUP($B146,Leveranser!$B$1:$S$500,MATCH("såld värme (gwh)",Leveranser!$B$1:$S$1,0),FALSE)),"",VLOOKUP($B146,Leveranser!$B$1:$S$500,MATCH("såld värme (gwh)",Leveranser!$B$1:$S$1,0),FALSE))</f>
        <v>11.72</v>
      </c>
      <c r="AL146" s="22">
        <f>VLOOKUP($B146,Leveranser!$B$1:$Y$500,MATCH("Totalt såld fjärrvärme till andra fjärrvärmeföretag",Leveranser!$B$1:$AA$1,0),FALSE)</f>
        <v>0</v>
      </c>
      <c r="AM146" s="22">
        <f>IF(ISERROR(1/VLOOKUP($B146,Miljö!$B$1:$S$500,MATCH("Såld mängd produktionsspecifik fjärrvärme (GWh)",Miljö!$B$1:$R$1,0),FALSE)),0,VLOOKUP($B146,Miljö!$B$1:$S$500,MATCH("Såld mängd produktionsspecifik fjärrvärme (GWh)",Miljö!$B$1:$R$1,0),FALSE))</f>
        <v>0</v>
      </c>
      <c r="AN146" s="23">
        <f t="shared" si="22"/>
        <v>0.6947243627741555</v>
      </c>
      <c r="AP146" t="str">
        <f>VLOOKUP($B146,'Miljövärden urval för publ'!$B$1:$H$450,7,FALSE)</f>
        <v>Ja</v>
      </c>
      <c r="AQ146" t="str">
        <f>VLOOKUP($B146,'Miljövärden urval för publ'!$B$1:$H$450,6,FALSE)</f>
        <v>Ja</v>
      </c>
      <c r="AU146">
        <f t="shared" si="23"/>
        <v>0.4</v>
      </c>
      <c r="AV146">
        <f t="shared" si="24"/>
        <v>0</v>
      </c>
      <c r="AW146">
        <f t="shared" si="25"/>
        <v>13.7</v>
      </c>
      <c r="AX146">
        <f t="shared" si="26"/>
        <v>0</v>
      </c>
      <c r="AZ146">
        <f t="shared" si="27"/>
        <v>0</v>
      </c>
      <c r="BA146">
        <f t="shared" si="28"/>
        <v>0</v>
      </c>
      <c r="BC146">
        <f t="shared" si="29"/>
        <v>13.7</v>
      </c>
    </row>
    <row r="147" spans="1:55" ht="15" customHeight="1" x14ac:dyDescent="0.25">
      <c r="A147" t="s">
        <v>206</v>
      </c>
      <c r="B147" t="s">
        <v>210</v>
      </c>
      <c r="C147">
        <f>VLOOKUP($B147,'Tillförd energi'!$B$1:$AS$566,MATCH(C$1,'Tillförd energi'!$B$1:$AQ$1,0),FALSE)</f>
        <v>0</v>
      </c>
      <c r="D147">
        <f>VLOOKUP($B147,'Tillförd energi'!$B$1:$AS$566,MATCH(D$1,'Tillförd energi'!$B$1:$AQ$1,0),FALSE)</f>
        <v>6.9291099999999997</v>
      </c>
      <c r="E147">
        <f>VLOOKUP($B147,'Tillförd energi'!$B$1:$AS$566,MATCH(E$1,'Tillförd energi'!$B$1:$AQ$1,0),FALSE)</f>
        <v>0</v>
      </c>
      <c r="F147">
        <f>VLOOKUP($B147,'Tillförd energi'!$B$1:$AS$566,MATCH(F$1,'Tillförd energi'!$B$1:$AQ$1,0),FALSE)</f>
        <v>42.640900000000002</v>
      </c>
      <c r="G147">
        <f>VLOOKUP($B147,'Tillförd energi'!$B$1:$AS$566,MATCH(G$1,'Tillförd energi'!$B$1:$AQ$1,0),FALSE)</f>
        <v>0</v>
      </c>
      <c r="H147">
        <f>VLOOKUP($B147,'Tillförd energi'!$B$1:$AS$566,MATCH(H$1,'Tillförd energi'!$B$1:$AQ$1,0),FALSE)</f>
        <v>0</v>
      </c>
      <c r="I147">
        <f>VLOOKUP($B147,'Tillförd energi'!$B$1:$AS$566,MATCH(I$1,'Tillförd energi'!$B$1:$AQ$1,0),FALSE)</f>
        <v>296.774</v>
      </c>
      <c r="J147">
        <f>VLOOKUP($B147,'Tillförd energi'!$B$1:$AS$566,MATCH(J$1,'Tillförd energi'!$B$1:$AQ$1,0),FALSE)</f>
        <v>0</v>
      </c>
      <c r="K147">
        <v>0</v>
      </c>
      <c r="L147">
        <f>VLOOKUP($B147,'Tillförd energi'!$B$1:$AS$566,MATCH(L$1,'Tillförd energi'!$B$1:$AQ$1,0),FALSE)</f>
        <v>0</v>
      </c>
      <c r="M147">
        <f>VLOOKUP($B147,'Tillförd energi'!$B$1:$AS$566,MATCH(M$1,'Tillförd energi'!$B$1:$AQ$1,0),FALSE)</f>
        <v>2.0838000000000001</v>
      </c>
      <c r="N147">
        <f>VLOOKUP($B147,'Tillförd energi'!$B$1:$AS$566,MATCH(N$1,'Tillförd energi'!$B$1:$AQ$1,0),FALSE)</f>
        <v>37.502299999999998</v>
      </c>
      <c r="O147">
        <f>VLOOKUP($B147,'Tillförd energi'!$B$1:$AS$566,MATCH(O$1,'Tillförd energi'!$B$1:$AQ$1,0),FALSE)</f>
        <v>0</v>
      </c>
      <c r="P147">
        <f>VLOOKUP($B147,'Tillförd energi'!$B$1:$AS$566,MATCH(P$1,'Tillförd energi'!$B$1:$AQ$1,0),FALSE)</f>
        <v>7.99986</v>
      </c>
      <c r="Q147">
        <f>VLOOKUP($B147,'Tillförd energi'!$B$1:$AS$566,MATCH(Q$1,'Tillförd energi'!$B$1:$AQ$1,0),FALSE)</f>
        <v>0</v>
      </c>
      <c r="R147">
        <f>VLOOKUP($B147,'Tillförd energi'!$B$1:$AS$566,MATCH(R$1,'Tillförd energi'!$B$1:$AQ$1,0),FALSE)</f>
        <v>31.36</v>
      </c>
      <c r="S147">
        <f>VLOOKUP($B147,'Tillförd energi'!$B$1:$AS$566,MATCH(S$1,'Tillförd energi'!$B$1:$AQ$1,0),FALSE)</f>
        <v>0</v>
      </c>
      <c r="T147">
        <f>VLOOKUP($B147,'Tillförd energi'!$B$1:$AS$566,MATCH(T$1,'Tillförd energi'!$B$1:$AQ$1,0),FALSE)</f>
        <v>92.9375</v>
      </c>
      <c r="U147">
        <f>VLOOKUP($B147,'Tillförd energi'!$B$1:$AS$566,MATCH(U$1,'Tillförd energi'!$B$1:$AQ$1,0),FALSE)</f>
        <v>0</v>
      </c>
      <c r="V147">
        <f>VLOOKUP($B147,'Tillförd energi'!$B$1:$AS$566,MATCH(V$1,'Tillförd energi'!$B$1:$AQ$1,0),FALSE)</f>
        <v>0</v>
      </c>
      <c r="W147">
        <f>VLOOKUP($B147,'Tillförd energi'!$B$1:$AS$566,MATCH(W$1,'Tillförd energi'!$B$1:$AQ$1,0),FALSE)</f>
        <v>11.42</v>
      </c>
      <c r="X147">
        <f>VLOOKUP($B147,'Tillförd energi'!$B$1:$AS$566,MATCH(X$1,'Tillförd energi'!$B$1:$AQ$1,0),FALSE)</f>
        <v>0</v>
      </c>
      <c r="Y147">
        <f>VLOOKUP($B147,'Tillförd energi'!$B$1:$AS$566,MATCH(Y$1,'Tillförd energi'!$B$1:$AQ$1,0),FALSE)</f>
        <v>0</v>
      </c>
      <c r="Z147">
        <f>VLOOKUP($B147,'Tillförd energi'!$B$1:$AS$566,MATCH(Z$1,'Tillförd energi'!$B$1:$AQ$1,0),FALSE)</f>
        <v>0</v>
      </c>
      <c r="AA147">
        <f>VLOOKUP($B147,'Tillförd energi'!$B$1:$AS$566,MATCH(AA$1,'Tillförd energi'!$B$1:$AQ$1,0),FALSE)</f>
        <v>24.46</v>
      </c>
      <c r="AB147">
        <f>VLOOKUP($B147,'Tillförd energi'!$B$1:$AS$566,MATCH(AB$1,'Tillförd energi'!$B$1:$AQ$1,0),FALSE)</f>
        <v>53.92</v>
      </c>
      <c r="AC147">
        <f>VLOOKUP($B147,'Tillförd energi'!$B$1:$AS$566,MATCH(AC$1,'Tillförd energi'!$B$1:$AQ$1,0),FALSE)</f>
        <v>89.587000000000003</v>
      </c>
      <c r="AD147">
        <f>VLOOKUP($B147,'Tillförd energi'!$B$1:$AS$566,MATCH(AD$1,'Tillförd energi'!$B$1:$AQ$1,0),FALSE)</f>
        <v>0</v>
      </c>
      <c r="AE147">
        <f>VLOOKUP($B147,'Tillförd energi'!$B$1:$AS$566,MATCH(AE$1,'Tillförd energi'!$B$1:$AQ$1,0),FALSE)</f>
        <v>0</v>
      </c>
      <c r="AF147">
        <f>VLOOKUP($B147,'Tillförd energi'!$B$1:$AS$566,MATCH(AF$1,'Tillförd energi'!$B$1:$AQ$1,0),FALSE)</f>
        <v>21.429300000000001</v>
      </c>
      <c r="AG147">
        <f>IFERROR(VLOOKUP(B147,Miljö!$B$1:$S$476,9,FALSE)/1,0)</f>
        <v>0</v>
      </c>
      <c r="AI147">
        <f t="shared" si="20"/>
        <v>719.04376999999999</v>
      </c>
      <c r="AJ147">
        <f t="shared" si="21"/>
        <v>719.04376999999999</v>
      </c>
      <c r="AK147">
        <f>IF(ISERROR(1/VLOOKUP($B147,Leveranser!$B$1:$S$500,MATCH("såld värme (gwh)",Leveranser!$B$1:$S$1,0),FALSE)),"",VLOOKUP($B147,Leveranser!$B$1:$S$500,MATCH("såld värme (gwh)",Leveranser!$B$1:$S$1,0),FALSE))</f>
        <v>619.51</v>
      </c>
      <c r="AL147" s="22">
        <f>VLOOKUP($B147,Leveranser!$B$1:$Y$500,MATCH("Totalt såld fjärrvärme till andra fjärrvärmeföretag",Leveranser!$B$1:$AA$1,0),FALSE)</f>
        <v>0</v>
      </c>
      <c r="AM147" s="22">
        <f>IF(ISERROR(1/VLOOKUP($B147,Miljö!$B$1:$S$500,MATCH("Såld mängd produktionsspecifik fjärrvärme (GWh)",Miljö!$B$1:$R$1,0),FALSE)),0,VLOOKUP($B147,Miljö!$B$1:$S$500,MATCH("Såld mängd produktionsspecifik fjärrvärme (GWh)",Miljö!$B$1:$R$1,0),FALSE))</f>
        <v>7.3040000000000003</v>
      </c>
      <c r="AN147" s="23">
        <f t="shared" si="22"/>
        <v>0.86157481066834085</v>
      </c>
      <c r="AP147" t="str">
        <f>VLOOKUP($B147,'Miljövärden urval för publ'!$B$1:$H$450,7,FALSE)</f>
        <v>Ja</v>
      </c>
      <c r="AQ147" t="str">
        <f>VLOOKUP($B147,'Miljövärden urval för publ'!$B$1:$H$450,6,FALSE)</f>
        <v>Ja</v>
      </c>
      <c r="AU147">
        <f t="shared" si="23"/>
        <v>45.889300000000006</v>
      </c>
      <c r="AV147">
        <f t="shared" si="24"/>
        <v>0</v>
      </c>
      <c r="AW147">
        <f t="shared" si="25"/>
        <v>47.58596</v>
      </c>
      <c r="AX147">
        <f t="shared" si="26"/>
        <v>124.2975</v>
      </c>
      <c r="AZ147">
        <f t="shared" si="27"/>
        <v>53.92</v>
      </c>
      <c r="BA147">
        <f t="shared" si="28"/>
        <v>0</v>
      </c>
      <c r="BC147">
        <f t="shared" si="29"/>
        <v>183.30346</v>
      </c>
    </row>
    <row r="148" spans="1:55" ht="15" customHeight="1" x14ac:dyDescent="0.25">
      <c r="A148" t="s">
        <v>206</v>
      </c>
      <c r="B148" t="s">
        <v>211</v>
      </c>
      <c r="C148">
        <f>VLOOKUP($B148,'Tillförd energi'!$B$1:$AS$566,MATCH(C$1,'Tillförd energi'!$B$1:$AQ$1,0),FALSE)</f>
        <v>0</v>
      </c>
      <c r="D148">
        <f>VLOOKUP($B148,'Tillförd energi'!$B$1:$AS$566,MATCH(D$1,'Tillförd energi'!$B$1:$AQ$1,0),FALSE)</f>
        <v>0</v>
      </c>
      <c r="E148">
        <f>VLOOKUP($B148,'Tillförd energi'!$B$1:$AS$566,MATCH(E$1,'Tillförd energi'!$B$1:$AQ$1,0),FALSE)</f>
        <v>0</v>
      </c>
      <c r="F148">
        <f>VLOOKUP($B148,'Tillförd energi'!$B$1:$AS$566,MATCH(F$1,'Tillförd energi'!$B$1:$AQ$1,0),FALSE)</f>
        <v>0</v>
      </c>
      <c r="G148">
        <f>VLOOKUP($B148,'Tillförd energi'!$B$1:$AS$566,MATCH(G$1,'Tillförd energi'!$B$1:$AQ$1,0),FALSE)</f>
        <v>0</v>
      </c>
      <c r="H148">
        <f>VLOOKUP($B148,'Tillförd energi'!$B$1:$AS$566,MATCH(H$1,'Tillförd energi'!$B$1:$AQ$1,0),FALSE)</f>
        <v>0</v>
      </c>
      <c r="I148">
        <f>VLOOKUP($B148,'Tillförd energi'!$B$1:$AS$566,MATCH(I$1,'Tillförd energi'!$B$1:$AQ$1,0),FALSE)</f>
        <v>0</v>
      </c>
      <c r="J148">
        <f>VLOOKUP($B148,'Tillförd energi'!$B$1:$AS$566,MATCH(J$1,'Tillförd energi'!$B$1:$AQ$1,0),FALSE)</f>
        <v>0</v>
      </c>
      <c r="K148">
        <v>0</v>
      </c>
      <c r="L148">
        <f>VLOOKUP($B148,'Tillförd energi'!$B$1:$AS$566,MATCH(L$1,'Tillförd energi'!$B$1:$AQ$1,0),FALSE)</f>
        <v>0</v>
      </c>
      <c r="M148">
        <f>VLOOKUP($B148,'Tillförd energi'!$B$1:$AS$566,MATCH(M$1,'Tillförd energi'!$B$1:$AQ$1,0),FALSE)</f>
        <v>0</v>
      </c>
      <c r="N148">
        <f>VLOOKUP($B148,'Tillförd energi'!$B$1:$AS$566,MATCH(N$1,'Tillförd energi'!$B$1:$AQ$1,0),FALSE)</f>
        <v>0</v>
      </c>
      <c r="O148">
        <f>VLOOKUP($B148,'Tillförd energi'!$B$1:$AS$566,MATCH(O$1,'Tillförd energi'!$B$1:$AQ$1,0),FALSE)</f>
        <v>0</v>
      </c>
      <c r="P148">
        <f>VLOOKUP($B148,'Tillförd energi'!$B$1:$AS$566,MATCH(P$1,'Tillförd energi'!$B$1:$AQ$1,0),FALSE)</f>
        <v>0</v>
      </c>
      <c r="Q148">
        <f>VLOOKUP($B148,'Tillförd energi'!$B$1:$AS$566,MATCH(Q$1,'Tillförd energi'!$B$1:$AQ$1,0),FALSE)</f>
        <v>0</v>
      </c>
      <c r="R148">
        <f>VLOOKUP($B148,'Tillförd energi'!$B$1:$AS$566,MATCH(R$1,'Tillförd energi'!$B$1:$AQ$1,0),FALSE)</f>
        <v>0</v>
      </c>
      <c r="S148">
        <f>VLOOKUP($B148,'Tillförd energi'!$B$1:$AS$566,MATCH(S$1,'Tillförd energi'!$B$1:$AQ$1,0),FALSE)</f>
        <v>0</v>
      </c>
      <c r="T148">
        <f>VLOOKUP($B148,'Tillförd energi'!$B$1:$AS$566,MATCH(T$1,'Tillförd energi'!$B$1:$AQ$1,0),FALSE)</f>
        <v>0</v>
      </c>
      <c r="U148">
        <f>VLOOKUP($B148,'Tillförd energi'!$B$1:$AS$566,MATCH(U$1,'Tillförd energi'!$B$1:$AQ$1,0),FALSE)</f>
        <v>0</v>
      </c>
      <c r="V148">
        <f>VLOOKUP($B148,'Tillförd energi'!$B$1:$AS$566,MATCH(V$1,'Tillförd energi'!$B$1:$AQ$1,0),FALSE)</f>
        <v>0</v>
      </c>
      <c r="W148">
        <f>VLOOKUP($B148,'Tillförd energi'!$B$1:$AS$566,MATCH(W$1,'Tillförd energi'!$B$1:$AQ$1,0),FALSE)</f>
        <v>0</v>
      </c>
      <c r="X148">
        <f>VLOOKUP($B148,'Tillförd energi'!$B$1:$AS$566,MATCH(X$1,'Tillförd energi'!$B$1:$AQ$1,0),FALSE)</f>
        <v>0</v>
      </c>
      <c r="Y148">
        <f>VLOOKUP($B148,'Tillförd energi'!$B$1:$AS$566,MATCH(Y$1,'Tillförd energi'!$B$1:$AQ$1,0),FALSE)</f>
        <v>0</v>
      </c>
      <c r="Z148">
        <f>VLOOKUP($B148,'Tillförd energi'!$B$1:$AS$566,MATCH(Z$1,'Tillförd energi'!$B$1:$AQ$1,0),FALSE)</f>
        <v>0</v>
      </c>
      <c r="AA148">
        <f>VLOOKUP($B148,'Tillförd energi'!$B$1:$AS$566,MATCH(AA$1,'Tillförd energi'!$B$1:$AQ$1,0),FALSE)</f>
        <v>0</v>
      </c>
      <c r="AB148">
        <f>VLOOKUP($B148,'Tillförd energi'!$B$1:$AS$566,MATCH(AB$1,'Tillförd energi'!$B$1:$AQ$1,0),FALSE)</f>
        <v>0</v>
      </c>
      <c r="AC148">
        <f>VLOOKUP($B148,'Tillförd energi'!$B$1:$AS$566,MATCH(AC$1,'Tillförd energi'!$B$1:$AQ$1,0),FALSE)</f>
        <v>0</v>
      </c>
      <c r="AD148">
        <f>VLOOKUP($B148,'Tillförd energi'!$B$1:$AS$566,MATCH(AD$1,'Tillförd energi'!$B$1:$AQ$1,0),FALSE)</f>
        <v>0</v>
      </c>
      <c r="AE148">
        <f>VLOOKUP($B148,'Tillförd energi'!$B$1:$AS$566,MATCH(AE$1,'Tillförd energi'!$B$1:$AQ$1,0),FALSE)</f>
        <v>0</v>
      </c>
      <c r="AF148">
        <f>VLOOKUP($B148,'Tillförd energi'!$B$1:$AS$566,MATCH(AF$1,'Tillförd energi'!$B$1:$AQ$1,0),FALSE)</f>
        <v>0</v>
      </c>
      <c r="AG148">
        <f>IFERROR(VLOOKUP(B148,Miljö!$B$1:$S$476,9,FALSE)/1,0)</f>
        <v>0</v>
      </c>
      <c r="AI148">
        <f t="shared" si="20"/>
        <v>0</v>
      </c>
      <c r="AJ148">
        <f t="shared" si="21"/>
        <v>0</v>
      </c>
      <c r="AK148" t="str">
        <f>IF(ISERROR(1/VLOOKUP($B148,Leveranser!$B$1:$S$500,MATCH("såld värme (gwh)",Leveranser!$B$1:$S$1,0),FALSE)),"",VLOOKUP($B148,Leveranser!$B$1:$S$500,MATCH("såld värme (gwh)",Leveranser!$B$1:$S$1,0),FALSE))</f>
        <v/>
      </c>
      <c r="AL148" s="22">
        <f>VLOOKUP($B148,Leveranser!$B$1:$Y$500,MATCH("Totalt såld fjärrvärme till andra fjärrvärmeföretag",Leveranser!$B$1:$AA$1,0),FALSE)</f>
        <v>0</v>
      </c>
      <c r="AM148" s="22">
        <f>IF(ISERROR(1/VLOOKUP($B148,Miljö!$B$1:$S$500,MATCH("Såld mängd produktionsspecifik fjärrvärme (GWh)",Miljö!$B$1:$R$1,0),FALSE)),0,VLOOKUP($B148,Miljö!$B$1:$S$500,MATCH("Såld mängd produktionsspecifik fjärrvärme (GWh)",Miljö!$B$1:$R$1,0),FALSE))</f>
        <v>0</v>
      </c>
      <c r="AN148" s="23" t="str">
        <f t="shared" si="22"/>
        <v/>
      </c>
      <c r="AP148" t="str">
        <f>VLOOKUP($B148,'Miljövärden urval för publ'!$B$1:$H$450,7,FALSE)</f>
        <v>Nej</v>
      </c>
      <c r="AQ148" t="str">
        <f>VLOOKUP($B148,'Miljövärden urval för publ'!$B$1:$H$450,6,FALSE)</f>
        <v>Nej</v>
      </c>
      <c r="AU148">
        <f t="shared" si="23"/>
        <v>0</v>
      </c>
      <c r="AV148">
        <f t="shared" si="24"/>
        <v>0</v>
      </c>
      <c r="AW148">
        <f t="shared" si="25"/>
        <v>0</v>
      </c>
      <c r="AX148">
        <f t="shared" si="26"/>
        <v>0</v>
      </c>
      <c r="AZ148">
        <f t="shared" si="27"/>
        <v>0</v>
      </c>
      <c r="BA148">
        <f t="shared" si="28"/>
        <v>0</v>
      </c>
      <c r="BC148">
        <f t="shared" si="29"/>
        <v>0</v>
      </c>
    </row>
    <row r="149" spans="1:55" ht="15" customHeight="1" x14ac:dyDescent="0.25">
      <c r="A149" t="s">
        <v>206</v>
      </c>
      <c r="B149" t="s">
        <v>212</v>
      </c>
      <c r="C149">
        <f>VLOOKUP($B149,'Tillförd energi'!$B$1:$AS$566,MATCH(C$1,'Tillförd energi'!$B$1:$AQ$1,0),FALSE)</f>
        <v>0</v>
      </c>
      <c r="D149">
        <f>VLOOKUP($B149,'Tillförd energi'!$B$1:$AS$566,MATCH(D$1,'Tillförd energi'!$B$1:$AQ$1,0),FALSE)</f>
        <v>0.12</v>
      </c>
      <c r="E149">
        <f>VLOOKUP($B149,'Tillförd energi'!$B$1:$AS$566,MATCH(E$1,'Tillförd energi'!$B$1:$AQ$1,0),FALSE)</f>
        <v>0</v>
      </c>
      <c r="F149">
        <f>VLOOKUP($B149,'Tillförd energi'!$B$1:$AS$566,MATCH(F$1,'Tillförd energi'!$B$1:$AQ$1,0),FALSE)</f>
        <v>0</v>
      </c>
      <c r="G149">
        <f>VLOOKUP($B149,'Tillförd energi'!$B$1:$AS$566,MATCH(G$1,'Tillförd energi'!$B$1:$AQ$1,0),FALSE)</f>
        <v>0</v>
      </c>
      <c r="H149">
        <f>VLOOKUP($B149,'Tillförd energi'!$B$1:$AS$566,MATCH(H$1,'Tillförd energi'!$B$1:$AQ$1,0),FALSE)</f>
        <v>0</v>
      </c>
      <c r="I149">
        <f>VLOOKUP($B149,'Tillförd energi'!$B$1:$AS$566,MATCH(I$1,'Tillförd energi'!$B$1:$AQ$1,0),FALSE)</f>
        <v>0</v>
      </c>
      <c r="J149">
        <f>VLOOKUP($B149,'Tillförd energi'!$B$1:$AS$566,MATCH(J$1,'Tillförd energi'!$B$1:$AQ$1,0),FALSE)</f>
        <v>0</v>
      </c>
      <c r="K149">
        <v>0</v>
      </c>
      <c r="L149">
        <f>VLOOKUP($B149,'Tillförd energi'!$B$1:$AS$566,MATCH(L$1,'Tillförd energi'!$B$1:$AQ$1,0),FALSE)</f>
        <v>0</v>
      </c>
      <c r="M149">
        <f>VLOOKUP($B149,'Tillförd energi'!$B$1:$AS$566,MATCH(M$1,'Tillförd energi'!$B$1:$AQ$1,0),FALSE)</f>
        <v>0</v>
      </c>
      <c r="N149">
        <f>VLOOKUP($B149,'Tillförd energi'!$B$1:$AS$566,MATCH(N$1,'Tillförd energi'!$B$1:$AQ$1,0),FALSE)</f>
        <v>0</v>
      </c>
      <c r="O149">
        <f>VLOOKUP($B149,'Tillförd energi'!$B$1:$AS$566,MATCH(O$1,'Tillförd energi'!$B$1:$AQ$1,0),FALSE)</f>
        <v>0</v>
      </c>
      <c r="P149">
        <f>VLOOKUP($B149,'Tillförd energi'!$B$1:$AS$566,MATCH(P$1,'Tillförd energi'!$B$1:$AQ$1,0),FALSE)</f>
        <v>0</v>
      </c>
      <c r="Q149">
        <f>VLOOKUP($B149,'Tillförd energi'!$B$1:$AS$566,MATCH(Q$1,'Tillförd energi'!$B$1:$AQ$1,0),FALSE)</f>
        <v>0</v>
      </c>
      <c r="R149">
        <f>VLOOKUP($B149,'Tillförd energi'!$B$1:$AS$566,MATCH(R$1,'Tillförd energi'!$B$1:$AQ$1,0),FALSE)</f>
        <v>3.28</v>
      </c>
      <c r="S149">
        <f>VLOOKUP($B149,'Tillförd energi'!$B$1:$AS$566,MATCH(S$1,'Tillförd energi'!$B$1:$AQ$1,0),FALSE)</f>
        <v>0</v>
      </c>
      <c r="T149">
        <f>VLOOKUP($B149,'Tillförd energi'!$B$1:$AS$566,MATCH(T$1,'Tillförd energi'!$B$1:$AQ$1,0),FALSE)</f>
        <v>0</v>
      </c>
      <c r="U149">
        <f>VLOOKUP($B149,'Tillförd energi'!$B$1:$AS$566,MATCH(U$1,'Tillförd energi'!$B$1:$AQ$1,0),FALSE)</f>
        <v>0</v>
      </c>
      <c r="V149">
        <f>VLOOKUP($B149,'Tillförd energi'!$B$1:$AS$566,MATCH(V$1,'Tillförd energi'!$B$1:$AQ$1,0),FALSE)</f>
        <v>0</v>
      </c>
      <c r="W149">
        <f>VLOOKUP($B149,'Tillförd energi'!$B$1:$AS$566,MATCH(W$1,'Tillförd energi'!$B$1:$AQ$1,0),FALSE)</f>
        <v>0</v>
      </c>
      <c r="X149">
        <f>VLOOKUP($B149,'Tillförd energi'!$B$1:$AS$566,MATCH(X$1,'Tillförd energi'!$B$1:$AQ$1,0),FALSE)</f>
        <v>0</v>
      </c>
      <c r="Y149">
        <f>VLOOKUP($B149,'Tillförd energi'!$B$1:$AS$566,MATCH(Y$1,'Tillförd energi'!$B$1:$AQ$1,0),FALSE)</f>
        <v>0</v>
      </c>
      <c r="Z149">
        <f>VLOOKUP($B149,'Tillförd energi'!$B$1:$AS$566,MATCH(Z$1,'Tillförd energi'!$B$1:$AQ$1,0),FALSE)</f>
        <v>0</v>
      </c>
      <c r="AA149">
        <f>VLOOKUP($B149,'Tillförd energi'!$B$1:$AS$566,MATCH(AA$1,'Tillförd energi'!$B$1:$AQ$1,0),FALSE)</f>
        <v>0</v>
      </c>
      <c r="AB149">
        <f>VLOOKUP($B149,'Tillförd energi'!$B$1:$AS$566,MATCH(AB$1,'Tillförd energi'!$B$1:$AQ$1,0),FALSE)</f>
        <v>0</v>
      </c>
      <c r="AC149">
        <f>VLOOKUP($B149,'Tillförd energi'!$B$1:$AS$566,MATCH(AC$1,'Tillförd energi'!$B$1:$AQ$1,0),FALSE)</f>
        <v>0</v>
      </c>
      <c r="AD149">
        <f>VLOOKUP($B149,'Tillförd energi'!$B$1:$AS$566,MATCH(AD$1,'Tillförd energi'!$B$1:$AQ$1,0),FALSE)</f>
        <v>0</v>
      </c>
      <c r="AE149">
        <f>VLOOKUP($B149,'Tillförd energi'!$B$1:$AS$566,MATCH(AE$1,'Tillförd energi'!$B$1:$AQ$1,0),FALSE)</f>
        <v>0</v>
      </c>
      <c r="AF149">
        <f>VLOOKUP($B149,'Tillförd energi'!$B$1:$AS$566,MATCH(AF$1,'Tillförd energi'!$B$1:$AQ$1,0),FALSE)</f>
        <v>0.05</v>
      </c>
      <c r="AG149">
        <f>IFERROR(VLOOKUP(B149,Miljö!$B$1:$S$476,9,FALSE)/1,0)</f>
        <v>0</v>
      </c>
      <c r="AI149">
        <f t="shared" si="20"/>
        <v>3.4499999999999997</v>
      </c>
      <c r="AJ149">
        <f t="shared" si="21"/>
        <v>3.4499999999999997</v>
      </c>
      <c r="AK149">
        <f>IF(ISERROR(1/VLOOKUP($B149,Leveranser!$B$1:$S$500,MATCH("såld värme (gwh)",Leveranser!$B$1:$S$1,0),FALSE)),"",VLOOKUP($B149,Leveranser!$B$1:$S$500,MATCH("såld värme (gwh)",Leveranser!$B$1:$S$1,0),FALSE))</f>
        <v>2.91</v>
      </c>
      <c r="AL149" s="22">
        <f>VLOOKUP($B149,Leveranser!$B$1:$Y$500,MATCH("Totalt såld fjärrvärme till andra fjärrvärmeföretag",Leveranser!$B$1:$AA$1,0),FALSE)</f>
        <v>0</v>
      </c>
      <c r="AM149" s="22">
        <f>IF(ISERROR(1/VLOOKUP($B149,Miljö!$B$1:$S$500,MATCH("Såld mängd produktionsspecifik fjärrvärme (GWh)",Miljö!$B$1:$R$1,0),FALSE)),0,VLOOKUP($B149,Miljö!$B$1:$S$500,MATCH("Såld mängd produktionsspecifik fjärrvärme (GWh)",Miljö!$B$1:$R$1,0),FALSE))</f>
        <v>0</v>
      </c>
      <c r="AN149" s="23">
        <f t="shared" si="22"/>
        <v>0.84347826086956534</v>
      </c>
      <c r="AP149" t="str">
        <f>VLOOKUP($B149,'Miljövärden urval för publ'!$B$1:$H$450,7,FALSE)</f>
        <v>Ja</v>
      </c>
      <c r="AQ149" t="str">
        <f>VLOOKUP($B149,'Miljövärden urval för publ'!$B$1:$H$450,6,FALSE)</f>
        <v>Ja</v>
      </c>
      <c r="AU149">
        <f t="shared" si="23"/>
        <v>0.05</v>
      </c>
      <c r="AV149">
        <f t="shared" si="24"/>
        <v>0</v>
      </c>
      <c r="AW149">
        <f t="shared" si="25"/>
        <v>0</v>
      </c>
      <c r="AX149">
        <f t="shared" si="26"/>
        <v>3.28</v>
      </c>
      <c r="AZ149">
        <f t="shared" si="27"/>
        <v>0</v>
      </c>
      <c r="BA149">
        <f t="shared" si="28"/>
        <v>0</v>
      </c>
      <c r="BC149">
        <f t="shared" si="29"/>
        <v>3.28</v>
      </c>
    </row>
    <row r="150" spans="1:55" ht="15" customHeight="1" x14ac:dyDescent="0.25">
      <c r="A150" t="s">
        <v>213</v>
      </c>
      <c r="B150" t="s">
        <v>214</v>
      </c>
      <c r="C150">
        <f>VLOOKUP($B150,'Tillförd energi'!$B$1:$AS$566,MATCH(C$1,'Tillförd energi'!$B$1:$AQ$1,0),FALSE)</f>
        <v>0</v>
      </c>
      <c r="D150">
        <f>VLOOKUP($B150,'Tillförd energi'!$B$1:$AS$566,MATCH(D$1,'Tillförd energi'!$B$1:$AQ$1,0),FALSE)</f>
        <v>0.95</v>
      </c>
      <c r="E150">
        <f>VLOOKUP($B150,'Tillförd energi'!$B$1:$AS$566,MATCH(E$1,'Tillförd energi'!$B$1:$AQ$1,0),FALSE)</f>
        <v>0</v>
      </c>
      <c r="F150">
        <f>VLOOKUP($B150,'Tillförd energi'!$B$1:$AS$566,MATCH(F$1,'Tillförd energi'!$B$1:$AQ$1,0),FALSE)</f>
        <v>0.28000000000000003</v>
      </c>
      <c r="G150">
        <f>VLOOKUP($B150,'Tillförd energi'!$B$1:$AS$566,MATCH(G$1,'Tillförd energi'!$B$1:$AQ$1,0),FALSE)</f>
        <v>0</v>
      </c>
      <c r="H150">
        <f>VLOOKUP($B150,'Tillförd energi'!$B$1:$AS$566,MATCH(H$1,'Tillförd energi'!$B$1:$AQ$1,0),FALSE)</f>
        <v>0</v>
      </c>
      <c r="I150">
        <f>VLOOKUP($B150,'Tillförd energi'!$B$1:$AS$566,MATCH(I$1,'Tillförd energi'!$B$1:$AQ$1,0),FALSE)</f>
        <v>0</v>
      </c>
      <c r="J150">
        <f>VLOOKUP($B150,'Tillförd energi'!$B$1:$AS$566,MATCH(J$1,'Tillförd energi'!$B$1:$AQ$1,0),FALSE)</f>
        <v>0</v>
      </c>
      <c r="K150">
        <v>0</v>
      </c>
      <c r="L150">
        <f>VLOOKUP($B150,'Tillförd energi'!$B$1:$AS$566,MATCH(L$1,'Tillförd energi'!$B$1:$AQ$1,0),FALSE)</f>
        <v>0</v>
      </c>
      <c r="M150">
        <f>VLOOKUP($B150,'Tillförd energi'!$B$1:$AS$566,MATCH(M$1,'Tillförd energi'!$B$1:$AQ$1,0),FALSE)</f>
        <v>45.693899999999999</v>
      </c>
      <c r="N150">
        <f>VLOOKUP($B150,'Tillförd energi'!$B$1:$AS$566,MATCH(N$1,'Tillförd energi'!$B$1:$AQ$1,0),FALSE)</f>
        <v>135.07599999999999</v>
      </c>
      <c r="O150">
        <f>VLOOKUP($B150,'Tillförd energi'!$B$1:$AS$566,MATCH(O$1,'Tillförd energi'!$B$1:$AQ$1,0),FALSE)</f>
        <v>7.9351399999999996</v>
      </c>
      <c r="P150">
        <f>VLOOKUP($B150,'Tillförd energi'!$B$1:$AS$566,MATCH(P$1,'Tillförd energi'!$B$1:$AQ$1,0),FALSE)</f>
        <v>2.1843900000000001</v>
      </c>
      <c r="Q150">
        <f>VLOOKUP($B150,'Tillförd energi'!$B$1:$AS$566,MATCH(Q$1,'Tillförd energi'!$B$1:$AQ$1,0),FALSE)</f>
        <v>0</v>
      </c>
      <c r="R150">
        <f>VLOOKUP($B150,'Tillförd energi'!$B$1:$AS$566,MATCH(R$1,'Tillförd energi'!$B$1:$AQ$1,0),FALSE)</f>
        <v>0.02</v>
      </c>
      <c r="S150">
        <f>VLOOKUP($B150,'Tillförd energi'!$B$1:$AS$566,MATCH(S$1,'Tillförd energi'!$B$1:$AQ$1,0),FALSE)</f>
        <v>0</v>
      </c>
      <c r="T150">
        <f>VLOOKUP($B150,'Tillförd energi'!$B$1:$AS$566,MATCH(T$1,'Tillförd energi'!$B$1:$AQ$1,0),FALSE)</f>
        <v>79.7</v>
      </c>
      <c r="U150">
        <f>VLOOKUP($B150,'Tillförd energi'!$B$1:$AS$566,MATCH(U$1,'Tillförd energi'!$B$1:$AQ$1,0),FALSE)</f>
        <v>0</v>
      </c>
      <c r="V150">
        <f>VLOOKUP($B150,'Tillförd energi'!$B$1:$AS$566,MATCH(V$1,'Tillförd energi'!$B$1:$AQ$1,0),FALSE)</f>
        <v>0</v>
      </c>
      <c r="W150">
        <f>VLOOKUP($B150,'Tillförd energi'!$B$1:$AS$566,MATCH(W$1,'Tillförd energi'!$B$1:$AQ$1,0),FALSE)</f>
        <v>0</v>
      </c>
      <c r="X150">
        <f>VLOOKUP($B150,'Tillförd energi'!$B$1:$AS$566,MATCH(X$1,'Tillförd energi'!$B$1:$AQ$1,0),FALSE)</f>
        <v>0</v>
      </c>
      <c r="Y150">
        <f>VLOOKUP($B150,'Tillförd energi'!$B$1:$AS$566,MATCH(Y$1,'Tillförd energi'!$B$1:$AQ$1,0),FALSE)</f>
        <v>0</v>
      </c>
      <c r="Z150">
        <f>VLOOKUP($B150,'Tillförd energi'!$B$1:$AS$566,MATCH(Z$1,'Tillförd energi'!$B$1:$AQ$1,0),FALSE)</f>
        <v>0</v>
      </c>
      <c r="AA150">
        <f>VLOOKUP($B150,'Tillförd energi'!$B$1:$AS$566,MATCH(AA$1,'Tillförd energi'!$B$1:$AQ$1,0),FALSE)</f>
        <v>0</v>
      </c>
      <c r="AB150">
        <f>VLOOKUP($B150,'Tillförd energi'!$B$1:$AS$566,MATCH(AB$1,'Tillförd energi'!$B$1:$AQ$1,0),FALSE)</f>
        <v>0</v>
      </c>
      <c r="AC150">
        <f>VLOOKUP($B150,'Tillförd energi'!$B$1:$AS$566,MATCH(AC$1,'Tillförd energi'!$B$1:$AQ$1,0),FALSE)</f>
        <v>85.4</v>
      </c>
      <c r="AD150">
        <f>VLOOKUP($B150,'Tillförd energi'!$B$1:$AS$566,MATCH(AD$1,'Tillförd energi'!$B$1:$AQ$1,0),FALSE)</f>
        <v>0</v>
      </c>
      <c r="AE150">
        <f>VLOOKUP($B150,'Tillförd energi'!$B$1:$AS$566,MATCH(AE$1,'Tillförd energi'!$B$1:$AQ$1,0),FALSE)</f>
        <v>0</v>
      </c>
      <c r="AF150">
        <f>VLOOKUP($B150,'Tillförd energi'!$B$1:$AS$566,MATCH(AF$1,'Tillförd energi'!$B$1:$AQ$1,0),FALSE)</f>
        <v>14.321899999999999</v>
      </c>
      <c r="AG150">
        <f>IFERROR(VLOOKUP(B150,Miljö!$B$1:$S$476,9,FALSE)/1,0)</f>
        <v>0</v>
      </c>
      <c r="AI150">
        <f t="shared" si="20"/>
        <v>371.56133</v>
      </c>
      <c r="AJ150">
        <f t="shared" si="21"/>
        <v>371.56133</v>
      </c>
      <c r="AK150">
        <f>IF(ISERROR(1/VLOOKUP($B150,Leveranser!$B$1:$S$500,MATCH("såld värme (gwh)",Leveranser!$B$1:$S$1,0),FALSE)),"",VLOOKUP($B150,Leveranser!$B$1:$S$500,MATCH("såld värme (gwh)",Leveranser!$B$1:$S$1,0),FALSE))</f>
        <v>347</v>
      </c>
      <c r="AL150" s="22">
        <f>VLOOKUP($B150,Leveranser!$B$1:$Y$500,MATCH("Totalt såld fjärrvärme till andra fjärrvärmeföretag",Leveranser!$B$1:$AA$1,0),FALSE)</f>
        <v>0</v>
      </c>
      <c r="AM150" s="22">
        <f>IF(ISERROR(1/VLOOKUP($B150,Miljö!$B$1:$S$500,MATCH("Såld mängd produktionsspecifik fjärrvärme (GWh)",Miljö!$B$1:$R$1,0),FALSE)),0,VLOOKUP($B150,Miljö!$B$1:$S$500,MATCH("Såld mängd produktionsspecifik fjärrvärme (GWh)",Miljö!$B$1:$R$1,0),FALSE))</f>
        <v>0</v>
      </c>
      <c r="AN150" s="23">
        <f t="shared" si="22"/>
        <v>0.93389696931055766</v>
      </c>
      <c r="AP150" t="str">
        <f>VLOOKUP($B150,'Miljövärden urval för publ'!$B$1:$H$450,7,FALSE)</f>
        <v>Ja</v>
      </c>
      <c r="AQ150" t="str">
        <f>VLOOKUP($B150,'Miljövärden urval för publ'!$B$1:$H$450,6,FALSE)</f>
        <v>Ja</v>
      </c>
      <c r="AU150">
        <f t="shared" si="23"/>
        <v>14.321899999999999</v>
      </c>
      <c r="AV150">
        <f t="shared" si="24"/>
        <v>0</v>
      </c>
      <c r="AW150">
        <f t="shared" si="25"/>
        <v>190.88943</v>
      </c>
      <c r="AX150">
        <f t="shared" si="26"/>
        <v>79.72</v>
      </c>
      <c r="AZ150">
        <f t="shared" si="27"/>
        <v>0</v>
      </c>
      <c r="BA150">
        <f t="shared" si="28"/>
        <v>0</v>
      </c>
      <c r="BC150">
        <f t="shared" si="29"/>
        <v>270.60943000000003</v>
      </c>
    </row>
    <row r="151" spans="1:55" ht="15" customHeight="1" x14ac:dyDescent="0.25">
      <c r="A151" t="s">
        <v>215</v>
      </c>
      <c r="B151" t="s">
        <v>216</v>
      </c>
      <c r="C151">
        <f>VLOOKUP($B151,'Tillförd energi'!$B$1:$AS$566,MATCH(C$1,'Tillförd energi'!$B$1:$AQ$1,0),FALSE)</f>
        <v>0</v>
      </c>
      <c r="D151">
        <f>VLOOKUP($B151,'Tillförd energi'!$B$1:$AS$566,MATCH(D$1,'Tillförd energi'!$B$1:$AQ$1,0),FALSE)</f>
        <v>6</v>
      </c>
      <c r="E151">
        <f>VLOOKUP($B151,'Tillförd energi'!$B$1:$AS$566,MATCH(E$1,'Tillförd energi'!$B$1:$AQ$1,0),FALSE)</f>
        <v>0</v>
      </c>
      <c r="F151">
        <f>VLOOKUP($B151,'Tillförd energi'!$B$1:$AS$566,MATCH(F$1,'Tillförd energi'!$B$1:$AQ$1,0),FALSE)</f>
        <v>0</v>
      </c>
      <c r="G151">
        <f>VLOOKUP($B151,'Tillförd energi'!$B$1:$AS$566,MATCH(G$1,'Tillförd energi'!$B$1:$AQ$1,0),FALSE)</f>
        <v>0</v>
      </c>
      <c r="H151">
        <f>VLOOKUP($B151,'Tillförd energi'!$B$1:$AS$566,MATCH(H$1,'Tillförd energi'!$B$1:$AQ$1,0),FALSE)</f>
        <v>1</v>
      </c>
      <c r="I151">
        <f>VLOOKUP($B151,'Tillförd energi'!$B$1:$AS$566,MATCH(I$1,'Tillförd energi'!$B$1:$AQ$1,0),FALSE)</f>
        <v>0</v>
      </c>
      <c r="J151">
        <f>VLOOKUP($B151,'Tillförd energi'!$B$1:$AS$566,MATCH(J$1,'Tillförd energi'!$B$1:$AQ$1,0),FALSE)</f>
        <v>0</v>
      </c>
      <c r="K151">
        <v>0</v>
      </c>
      <c r="L151">
        <f>VLOOKUP($B151,'Tillförd energi'!$B$1:$AS$566,MATCH(L$1,'Tillförd energi'!$B$1:$AQ$1,0),FALSE)</f>
        <v>0</v>
      </c>
      <c r="M151">
        <f>VLOOKUP($B151,'Tillförd energi'!$B$1:$AS$566,MATCH(M$1,'Tillförd energi'!$B$1:$AQ$1,0),FALSE)</f>
        <v>0</v>
      </c>
      <c r="N151">
        <f>VLOOKUP($B151,'Tillförd energi'!$B$1:$AS$566,MATCH(N$1,'Tillförd energi'!$B$1:$AQ$1,0),FALSE)</f>
        <v>0</v>
      </c>
      <c r="O151">
        <f>VLOOKUP($B151,'Tillförd energi'!$B$1:$AS$566,MATCH(O$1,'Tillförd energi'!$B$1:$AQ$1,0),FALSE)</f>
        <v>0</v>
      </c>
      <c r="P151">
        <f>VLOOKUP($B151,'Tillförd energi'!$B$1:$AS$566,MATCH(P$1,'Tillförd energi'!$B$1:$AQ$1,0),FALSE)</f>
        <v>0</v>
      </c>
      <c r="Q151">
        <f>VLOOKUP($B151,'Tillförd energi'!$B$1:$AS$566,MATCH(Q$1,'Tillförd energi'!$B$1:$AQ$1,0),FALSE)</f>
        <v>0</v>
      </c>
      <c r="R151">
        <f>VLOOKUP($B151,'Tillförd energi'!$B$1:$AS$566,MATCH(R$1,'Tillförd energi'!$B$1:$AQ$1,0),FALSE)</f>
        <v>12</v>
      </c>
      <c r="S151">
        <f>VLOOKUP($B151,'Tillförd energi'!$B$1:$AS$566,MATCH(S$1,'Tillförd energi'!$B$1:$AQ$1,0),FALSE)</f>
        <v>0</v>
      </c>
      <c r="T151">
        <f>VLOOKUP($B151,'Tillförd energi'!$B$1:$AS$566,MATCH(T$1,'Tillförd energi'!$B$1:$AQ$1,0),FALSE)</f>
        <v>0</v>
      </c>
      <c r="U151">
        <f>VLOOKUP($B151,'Tillförd energi'!$B$1:$AS$566,MATCH(U$1,'Tillförd energi'!$B$1:$AQ$1,0),FALSE)</f>
        <v>0</v>
      </c>
      <c r="V151">
        <f>VLOOKUP($B151,'Tillförd energi'!$B$1:$AS$566,MATCH(V$1,'Tillförd energi'!$B$1:$AQ$1,0),FALSE)</f>
        <v>0</v>
      </c>
      <c r="W151">
        <f>VLOOKUP($B151,'Tillförd energi'!$B$1:$AS$566,MATCH(W$1,'Tillförd energi'!$B$1:$AQ$1,0),FALSE)</f>
        <v>0</v>
      </c>
      <c r="X151">
        <f>VLOOKUP($B151,'Tillförd energi'!$B$1:$AS$566,MATCH(X$1,'Tillförd energi'!$B$1:$AQ$1,0),FALSE)</f>
        <v>0</v>
      </c>
      <c r="Y151">
        <f>VLOOKUP($B151,'Tillförd energi'!$B$1:$AS$566,MATCH(Y$1,'Tillförd energi'!$B$1:$AQ$1,0),FALSE)</f>
        <v>0</v>
      </c>
      <c r="Z151">
        <f>VLOOKUP($B151,'Tillförd energi'!$B$1:$AS$566,MATCH(Z$1,'Tillförd energi'!$B$1:$AQ$1,0),FALSE)</f>
        <v>0</v>
      </c>
      <c r="AA151">
        <f>VLOOKUP($B151,'Tillförd energi'!$B$1:$AS$566,MATCH(AA$1,'Tillförd energi'!$B$1:$AQ$1,0),FALSE)</f>
        <v>0</v>
      </c>
      <c r="AB151">
        <f>VLOOKUP($B151,'Tillförd energi'!$B$1:$AS$566,MATCH(AB$1,'Tillförd energi'!$B$1:$AQ$1,0),FALSE)</f>
        <v>0</v>
      </c>
      <c r="AC151">
        <f>VLOOKUP($B151,'Tillförd energi'!$B$1:$AS$566,MATCH(AC$1,'Tillförd energi'!$B$1:$AQ$1,0),FALSE)</f>
        <v>0</v>
      </c>
      <c r="AD151">
        <f>VLOOKUP($B151,'Tillförd energi'!$B$1:$AS$566,MATCH(AD$1,'Tillförd energi'!$B$1:$AQ$1,0),FALSE)</f>
        <v>164.6</v>
      </c>
      <c r="AE151">
        <f>VLOOKUP($B151,'Tillförd energi'!$B$1:$AS$566,MATCH(AE$1,'Tillförd energi'!$B$1:$AQ$1,0),FALSE)</f>
        <v>0</v>
      </c>
      <c r="AF151">
        <f>VLOOKUP($B151,'Tillförd energi'!$B$1:$AS$566,MATCH(AF$1,'Tillförd energi'!$B$1:$AQ$1,0),FALSE)</f>
        <v>4.71</v>
      </c>
      <c r="AG151">
        <f>IFERROR(VLOOKUP(B151,Miljö!$B$1:$S$476,9,FALSE)/1,0)</f>
        <v>0</v>
      </c>
      <c r="AI151">
        <f t="shared" si="20"/>
        <v>188.31</v>
      </c>
      <c r="AJ151">
        <f t="shared" si="21"/>
        <v>188.31</v>
      </c>
      <c r="AK151">
        <f>IF(ISERROR(1/VLOOKUP($B151,Leveranser!$B$1:$S$500,MATCH("såld värme (gwh)",Leveranser!$B$1:$S$1,0),FALSE)),"",VLOOKUP($B151,Leveranser!$B$1:$S$500,MATCH("såld värme (gwh)",Leveranser!$B$1:$S$1,0),FALSE))</f>
        <v>157</v>
      </c>
      <c r="AL151" s="22">
        <f>VLOOKUP($B151,Leveranser!$B$1:$Y$500,MATCH("Totalt såld fjärrvärme till andra fjärrvärmeföretag",Leveranser!$B$1:$AA$1,0),FALSE)</f>
        <v>0</v>
      </c>
      <c r="AM151" s="22">
        <f>IF(ISERROR(1/VLOOKUP($B151,Miljö!$B$1:$S$500,MATCH("Såld mängd produktionsspecifik fjärrvärme (GWh)",Miljö!$B$1:$R$1,0),FALSE)),0,VLOOKUP($B151,Miljö!$B$1:$S$500,MATCH("Såld mängd produktionsspecifik fjärrvärme (GWh)",Miljö!$B$1:$R$1,0),FALSE))</f>
        <v>0</v>
      </c>
      <c r="AN151" s="23">
        <f t="shared" si="22"/>
        <v>0.83373161276618346</v>
      </c>
      <c r="AP151" t="str">
        <f>VLOOKUP($B151,'Miljövärden urval för publ'!$B$1:$H$450,7,FALSE)</f>
        <v>Ja</v>
      </c>
      <c r="AQ151" t="str">
        <f>VLOOKUP($B151,'Miljövärden urval för publ'!$B$1:$H$450,6,FALSE)</f>
        <v>Ja</v>
      </c>
      <c r="AU151">
        <f t="shared" si="23"/>
        <v>4.71</v>
      </c>
      <c r="AV151">
        <f t="shared" si="24"/>
        <v>0</v>
      </c>
      <c r="AW151">
        <f t="shared" si="25"/>
        <v>0</v>
      </c>
      <c r="AX151">
        <f t="shared" si="26"/>
        <v>12</v>
      </c>
      <c r="AZ151">
        <f t="shared" si="27"/>
        <v>0</v>
      </c>
      <c r="BA151">
        <f t="shared" si="28"/>
        <v>0</v>
      </c>
      <c r="BC151">
        <f t="shared" si="29"/>
        <v>12</v>
      </c>
    </row>
    <row r="152" spans="1:55" ht="15" customHeight="1" x14ac:dyDescent="0.25">
      <c r="A152" t="s">
        <v>217</v>
      </c>
      <c r="B152" t="s">
        <v>218</v>
      </c>
      <c r="C152">
        <f>VLOOKUP($B152,'Tillförd energi'!$B$1:$AS$566,MATCH(C$1,'Tillförd energi'!$B$1:$AQ$1,0),FALSE)</f>
        <v>0</v>
      </c>
      <c r="D152">
        <f>VLOOKUP($B152,'Tillförd energi'!$B$1:$AS$566,MATCH(D$1,'Tillförd energi'!$B$1:$AQ$1,0),FALSE)</f>
        <v>5.5570000000000004</v>
      </c>
      <c r="E152">
        <f>VLOOKUP($B152,'Tillförd energi'!$B$1:$AS$566,MATCH(E$1,'Tillförd energi'!$B$1:$AQ$1,0),FALSE)</f>
        <v>0</v>
      </c>
      <c r="F152">
        <f>VLOOKUP($B152,'Tillförd energi'!$B$1:$AS$566,MATCH(F$1,'Tillförd energi'!$B$1:$AQ$1,0),FALSE)</f>
        <v>3.4493399999999999</v>
      </c>
      <c r="G152">
        <f>VLOOKUP($B152,'Tillförd energi'!$B$1:$AS$566,MATCH(G$1,'Tillförd energi'!$B$1:$AQ$1,0),FALSE)</f>
        <v>0</v>
      </c>
      <c r="H152">
        <f>VLOOKUP($B152,'Tillförd energi'!$B$1:$AS$566,MATCH(H$1,'Tillförd energi'!$B$1:$AQ$1,0),FALSE)</f>
        <v>0</v>
      </c>
      <c r="I152">
        <f>VLOOKUP($B152,'Tillförd energi'!$B$1:$AS$566,MATCH(I$1,'Tillförd energi'!$B$1:$AQ$1,0),FALSE)</f>
        <v>151.15600000000001</v>
      </c>
      <c r="J152">
        <f>VLOOKUP($B152,'Tillförd energi'!$B$1:$AS$566,MATCH(J$1,'Tillförd energi'!$B$1:$AQ$1,0),FALSE)</f>
        <v>0</v>
      </c>
      <c r="K152">
        <v>0</v>
      </c>
      <c r="L152">
        <f>VLOOKUP($B152,'Tillförd energi'!$B$1:$AS$566,MATCH(L$1,'Tillförd energi'!$B$1:$AQ$1,0),FALSE)</f>
        <v>0</v>
      </c>
      <c r="M152">
        <f>VLOOKUP($B152,'Tillförd energi'!$B$1:$AS$566,MATCH(M$1,'Tillförd energi'!$B$1:$AQ$1,0),FALSE)</f>
        <v>0</v>
      </c>
      <c r="N152">
        <f>VLOOKUP($B152,'Tillförd energi'!$B$1:$AS$566,MATCH(N$1,'Tillförd energi'!$B$1:$AQ$1,0),FALSE)</f>
        <v>0</v>
      </c>
      <c r="O152">
        <f>VLOOKUP($B152,'Tillförd energi'!$B$1:$AS$566,MATCH(O$1,'Tillförd energi'!$B$1:$AQ$1,0),FALSE)</f>
        <v>0</v>
      </c>
      <c r="P152">
        <f>VLOOKUP($B152,'Tillförd energi'!$B$1:$AS$566,MATCH(P$1,'Tillförd energi'!$B$1:$AQ$1,0),FALSE)</f>
        <v>0</v>
      </c>
      <c r="Q152">
        <f>VLOOKUP($B152,'Tillförd energi'!$B$1:$AS$566,MATCH(Q$1,'Tillförd energi'!$B$1:$AQ$1,0),FALSE)</f>
        <v>334.96199999999999</v>
      </c>
      <c r="R152">
        <f>VLOOKUP($B152,'Tillförd energi'!$B$1:$AS$566,MATCH(R$1,'Tillförd energi'!$B$1:$AQ$1,0),FALSE)</f>
        <v>0</v>
      </c>
      <c r="S152">
        <f>VLOOKUP($B152,'Tillförd energi'!$B$1:$AS$566,MATCH(S$1,'Tillförd energi'!$B$1:$AQ$1,0),FALSE)</f>
        <v>0</v>
      </c>
      <c r="T152">
        <f>VLOOKUP($B152,'Tillförd energi'!$B$1:$AS$566,MATCH(T$1,'Tillförd energi'!$B$1:$AQ$1,0),FALSE)</f>
        <v>0</v>
      </c>
      <c r="U152">
        <f>VLOOKUP($B152,'Tillförd energi'!$B$1:$AS$566,MATCH(U$1,'Tillförd energi'!$B$1:$AQ$1,0),FALSE)</f>
        <v>0</v>
      </c>
      <c r="V152">
        <f>VLOOKUP($B152,'Tillförd energi'!$B$1:$AS$566,MATCH(V$1,'Tillförd energi'!$B$1:$AQ$1,0),FALSE)</f>
        <v>0</v>
      </c>
      <c r="W152">
        <f>VLOOKUP($B152,'Tillförd energi'!$B$1:$AS$566,MATCH(W$1,'Tillförd energi'!$B$1:$AQ$1,0),FALSE)</f>
        <v>12.766999999999999</v>
      </c>
      <c r="X152">
        <f>VLOOKUP($B152,'Tillförd energi'!$B$1:$AS$566,MATCH(X$1,'Tillförd energi'!$B$1:$AQ$1,0),FALSE)</f>
        <v>0</v>
      </c>
      <c r="Y152">
        <f>VLOOKUP($B152,'Tillförd energi'!$B$1:$AS$566,MATCH(Y$1,'Tillförd energi'!$B$1:$AQ$1,0),FALSE)</f>
        <v>0</v>
      </c>
      <c r="Z152">
        <f>VLOOKUP($B152,'Tillförd energi'!$B$1:$AS$566,MATCH(Z$1,'Tillförd energi'!$B$1:$AQ$1,0),FALSE)</f>
        <v>0</v>
      </c>
      <c r="AA152">
        <f>VLOOKUP($B152,'Tillförd energi'!$B$1:$AS$566,MATCH(AA$1,'Tillförd energi'!$B$1:$AQ$1,0),FALSE)</f>
        <v>0</v>
      </c>
      <c r="AB152">
        <f>VLOOKUP($B152,'Tillförd energi'!$B$1:$AS$566,MATCH(AB$1,'Tillförd energi'!$B$1:$AQ$1,0),FALSE)</f>
        <v>0</v>
      </c>
      <c r="AC152">
        <f>VLOOKUP($B152,'Tillförd energi'!$B$1:$AS$566,MATCH(AC$1,'Tillförd energi'!$B$1:$AQ$1,0),FALSE)</f>
        <v>129.095</v>
      </c>
      <c r="AD152">
        <f>VLOOKUP($B152,'Tillförd energi'!$B$1:$AS$566,MATCH(AD$1,'Tillförd energi'!$B$1:$AQ$1,0),FALSE)</f>
        <v>7.9729999999999999</v>
      </c>
      <c r="AE152">
        <f>VLOOKUP($B152,'Tillförd energi'!$B$1:$AS$566,MATCH(AE$1,'Tillförd energi'!$B$1:$AQ$1,0),FALSE)</f>
        <v>0</v>
      </c>
      <c r="AF152">
        <f>VLOOKUP($B152,'Tillförd energi'!$B$1:$AS$566,MATCH(AF$1,'Tillförd energi'!$B$1:$AQ$1,0),FALSE)</f>
        <v>26.020900000000001</v>
      </c>
      <c r="AG152">
        <f>IFERROR(VLOOKUP(B152,Miljö!$B$1:$S$476,9,FALSE)/1,0)</f>
        <v>0</v>
      </c>
      <c r="AI152">
        <f t="shared" si="20"/>
        <v>670.98023999999987</v>
      </c>
      <c r="AJ152">
        <f t="shared" si="21"/>
        <v>670.98023999999987</v>
      </c>
      <c r="AK152">
        <f>IF(ISERROR(1/VLOOKUP($B152,Leveranser!$B$1:$S$500,MATCH("såld värme (gwh)",Leveranser!$B$1:$S$1,0),FALSE)),"",VLOOKUP($B152,Leveranser!$B$1:$S$500,MATCH("såld värme (gwh)",Leveranser!$B$1:$S$1,0),FALSE))</f>
        <v>544.4</v>
      </c>
      <c r="AL152" s="22">
        <f>VLOOKUP($B152,Leveranser!$B$1:$Y$500,MATCH("Totalt såld fjärrvärme till andra fjärrvärmeföretag",Leveranser!$B$1:$AA$1,0),FALSE)</f>
        <v>54.646000000000001</v>
      </c>
      <c r="AM152" s="22">
        <f>IF(ISERROR(1/VLOOKUP($B152,Miljö!$B$1:$S$500,MATCH("Såld mängd produktionsspecifik fjärrvärme (GWh)",Miljö!$B$1:$R$1,0),FALSE)),0,VLOOKUP($B152,Miljö!$B$1:$S$500,MATCH("Såld mängd produktionsspecifik fjärrvärme (GWh)",Miljö!$B$1:$R$1,0),FALSE))</f>
        <v>0</v>
      </c>
      <c r="AN152" s="23">
        <f t="shared" si="22"/>
        <v>0.81135027165628615</v>
      </c>
      <c r="AP152" t="str">
        <f>VLOOKUP($B152,'Miljövärden urval för publ'!$B$1:$H$450,7,FALSE)</f>
        <v>Ja</v>
      </c>
      <c r="AQ152" t="str">
        <f>VLOOKUP($B152,'Miljövärden urval för publ'!$B$1:$H$450,6,FALSE)</f>
        <v>Ja</v>
      </c>
      <c r="AU152">
        <f t="shared" si="23"/>
        <v>26.020900000000001</v>
      </c>
      <c r="AV152">
        <f t="shared" si="24"/>
        <v>0</v>
      </c>
      <c r="AW152">
        <f t="shared" si="25"/>
        <v>334.96199999999999</v>
      </c>
      <c r="AX152">
        <f t="shared" si="26"/>
        <v>0</v>
      </c>
      <c r="AZ152">
        <f t="shared" si="27"/>
        <v>0</v>
      </c>
      <c r="BA152">
        <f t="shared" si="28"/>
        <v>0</v>
      </c>
      <c r="BC152">
        <f t="shared" si="29"/>
        <v>347.72899999999998</v>
      </c>
    </row>
    <row r="153" spans="1:55" ht="15" customHeight="1" x14ac:dyDescent="0.25">
      <c r="A153" t="s">
        <v>219</v>
      </c>
      <c r="B153" t="s">
        <v>220</v>
      </c>
      <c r="C153">
        <f>VLOOKUP($B153,'Tillförd energi'!$B$1:$AS$566,MATCH(C$1,'Tillförd energi'!$B$1:$AQ$1,0),FALSE)</f>
        <v>0</v>
      </c>
      <c r="D153">
        <f>VLOOKUP($B153,'Tillförd energi'!$B$1:$AS$566,MATCH(D$1,'Tillförd energi'!$B$1:$AQ$1,0),FALSE)</f>
        <v>0</v>
      </c>
      <c r="E153">
        <f>VLOOKUP($B153,'Tillförd energi'!$B$1:$AS$566,MATCH(E$1,'Tillförd energi'!$B$1:$AQ$1,0),FALSE)</f>
        <v>0</v>
      </c>
      <c r="F153">
        <f>VLOOKUP($B153,'Tillförd energi'!$B$1:$AS$566,MATCH(F$1,'Tillförd energi'!$B$1:$AQ$1,0),FALSE)</f>
        <v>0</v>
      </c>
      <c r="G153">
        <f>VLOOKUP($B153,'Tillförd energi'!$B$1:$AS$566,MATCH(G$1,'Tillförd energi'!$B$1:$AQ$1,0),FALSE)</f>
        <v>0</v>
      </c>
      <c r="H153">
        <f>VLOOKUP($B153,'Tillförd energi'!$B$1:$AS$566,MATCH(H$1,'Tillförd energi'!$B$1:$AQ$1,0),FALSE)</f>
        <v>0</v>
      </c>
      <c r="I153">
        <f>VLOOKUP($B153,'Tillförd energi'!$B$1:$AS$566,MATCH(I$1,'Tillförd energi'!$B$1:$AQ$1,0),FALSE)</f>
        <v>0</v>
      </c>
      <c r="J153">
        <f>VLOOKUP($B153,'Tillförd energi'!$B$1:$AS$566,MATCH(J$1,'Tillförd energi'!$B$1:$AQ$1,0),FALSE)</f>
        <v>0</v>
      </c>
      <c r="K153">
        <v>0</v>
      </c>
      <c r="L153">
        <f>VLOOKUP($B153,'Tillförd energi'!$B$1:$AS$566,MATCH(L$1,'Tillförd energi'!$B$1:$AQ$1,0),FALSE)</f>
        <v>0</v>
      </c>
      <c r="M153">
        <f>VLOOKUP($B153,'Tillförd energi'!$B$1:$AS$566,MATCH(M$1,'Tillförd energi'!$B$1:$AQ$1,0),FALSE)</f>
        <v>0</v>
      </c>
      <c r="N153">
        <f>VLOOKUP($B153,'Tillförd energi'!$B$1:$AS$566,MATCH(N$1,'Tillförd energi'!$B$1:$AQ$1,0),FALSE)</f>
        <v>0</v>
      </c>
      <c r="O153">
        <f>VLOOKUP($B153,'Tillförd energi'!$B$1:$AS$566,MATCH(O$1,'Tillförd energi'!$B$1:$AQ$1,0),FALSE)</f>
        <v>0</v>
      </c>
      <c r="P153">
        <f>VLOOKUP($B153,'Tillförd energi'!$B$1:$AS$566,MATCH(P$1,'Tillförd energi'!$B$1:$AQ$1,0),FALSE)</f>
        <v>0</v>
      </c>
      <c r="Q153">
        <f>VLOOKUP($B153,'Tillförd energi'!$B$1:$AS$566,MATCH(Q$1,'Tillförd energi'!$B$1:$AQ$1,0),FALSE)</f>
        <v>0</v>
      </c>
      <c r="R153">
        <f>VLOOKUP($B153,'Tillförd energi'!$B$1:$AS$566,MATCH(R$1,'Tillförd energi'!$B$1:$AQ$1,0),FALSE)</f>
        <v>0</v>
      </c>
      <c r="S153">
        <f>VLOOKUP($B153,'Tillförd energi'!$B$1:$AS$566,MATCH(S$1,'Tillförd energi'!$B$1:$AQ$1,0),FALSE)</f>
        <v>0</v>
      </c>
      <c r="T153">
        <f>VLOOKUP($B153,'Tillförd energi'!$B$1:$AS$566,MATCH(T$1,'Tillförd energi'!$B$1:$AQ$1,0),FALSE)</f>
        <v>0</v>
      </c>
      <c r="U153">
        <f>VLOOKUP($B153,'Tillförd energi'!$B$1:$AS$566,MATCH(U$1,'Tillförd energi'!$B$1:$AQ$1,0),FALSE)</f>
        <v>0</v>
      </c>
      <c r="V153">
        <f>VLOOKUP($B153,'Tillförd energi'!$B$1:$AS$566,MATCH(V$1,'Tillförd energi'!$B$1:$AQ$1,0),FALSE)</f>
        <v>0</v>
      </c>
      <c r="W153">
        <f>VLOOKUP($B153,'Tillförd energi'!$B$1:$AS$566,MATCH(W$1,'Tillförd energi'!$B$1:$AQ$1,0),FALSE)</f>
        <v>0</v>
      </c>
      <c r="X153">
        <f>VLOOKUP($B153,'Tillförd energi'!$B$1:$AS$566,MATCH(X$1,'Tillförd energi'!$B$1:$AQ$1,0),FALSE)</f>
        <v>0</v>
      </c>
      <c r="Y153">
        <f>VLOOKUP($B153,'Tillförd energi'!$B$1:$AS$566,MATCH(Y$1,'Tillförd energi'!$B$1:$AQ$1,0),FALSE)</f>
        <v>0</v>
      </c>
      <c r="Z153">
        <f>VLOOKUP($B153,'Tillförd energi'!$B$1:$AS$566,MATCH(Z$1,'Tillförd energi'!$B$1:$AQ$1,0),FALSE)</f>
        <v>0</v>
      </c>
      <c r="AA153">
        <f>VLOOKUP($B153,'Tillförd energi'!$B$1:$AS$566,MATCH(AA$1,'Tillförd energi'!$B$1:$AQ$1,0),FALSE)</f>
        <v>0</v>
      </c>
      <c r="AB153">
        <f>VLOOKUP($B153,'Tillförd energi'!$B$1:$AS$566,MATCH(AB$1,'Tillförd energi'!$B$1:$AQ$1,0),FALSE)</f>
        <v>0</v>
      </c>
      <c r="AC153">
        <f>VLOOKUP($B153,'Tillförd energi'!$B$1:$AS$566,MATCH(AC$1,'Tillförd energi'!$B$1:$AQ$1,0),FALSE)</f>
        <v>0</v>
      </c>
      <c r="AD153">
        <f>VLOOKUP($B153,'Tillförd energi'!$B$1:$AS$566,MATCH(AD$1,'Tillförd energi'!$B$1:$AQ$1,0),FALSE)</f>
        <v>0</v>
      </c>
      <c r="AE153">
        <f>VLOOKUP($B153,'Tillförd energi'!$B$1:$AS$566,MATCH(AE$1,'Tillförd energi'!$B$1:$AQ$1,0),FALSE)</f>
        <v>0</v>
      </c>
      <c r="AF153">
        <f>VLOOKUP($B153,'Tillförd energi'!$B$1:$AS$566,MATCH(AF$1,'Tillförd energi'!$B$1:$AQ$1,0),FALSE)</f>
        <v>0</v>
      </c>
      <c r="AG153">
        <f>IFERROR(VLOOKUP(B153,Miljö!$B$1:$S$476,9,FALSE)/1,0)</f>
        <v>0</v>
      </c>
      <c r="AI153">
        <f t="shared" si="20"/>
        <v>0</v>
      </c>
      <c r="AJ153">
        <f t="shared" si="21"/>
        <v>0</v>
      </c>
      <c r="AK153" t="str">
        <f>IF(ISERROR(1/VLOOKUP($B153,Leveranser!$B$1:$S$500,MATCH("såld värme (gwh)",Leveranser!$B$1:$S$1,0),FALSE)),"",VLOOKUP($B153,Leveranser!$B$1:$S$500,MATCH("såld värme (gwh)",Leveranser!$B$1:$S$1,0),FALSE))</f>
        <v/>
      </c>
      <c r="AL153" s="22">
        <f>VLOOKUP($B153,Leveranser!$B$1:$Y$500,MATCH("Totalt såld fjärrvärme till andra fjärrvärmeföretag",Leveranser!$B$1:$AA$1,0),FALSE)</f>
        <v>0</v>
      </c>
      <c r="AM153" s="22">
        <f>IF(ISERROR(1/VLOOKUP($B153,Miljö!$B$1:$S$500,MATCH("Såld mängd produktionsspecifik fjärrvärme (GWh)",Miljö!$B$1:$R$1,0),FALSE)),0,VLOOKUP($B153,Miljö!$B$1:$S$500,MATCH("Såld mängd produktionsspecifik fjärrvärme (GWh)",Miljö!$B$1:$R$1,0),FALSE))</f>
        <v>0</v>
      </c>
      <c r="AN153" s="23" t="str">
        <f t="shared" si="22"/>
        <v/>
      </c>
      <c r="AP153" t="str">
        <f>VLOOKUP($B153,'Miljövärden urval för publ'!$B$1:$H$450,7,FALSE)</f>
        <v>Nej</v>
      </c>
      <c r="AQ153" t="str">
        <f>VLOOKUP($B153,'Miljövärden urval för publ'!$B$1:$H$450,6,FALSE)</f>
        <v>Nej</v>
      </c>
      <c r="AU153">
        <f t="shared" si="23"/>
        <v>0</v>
      </c>
      <c r="AV153">
        <f t="shared" si="24"/>
        <v>0</v>
      </c>
      <c r="AW153">
        <f t="shared" si="25"/>
        <v>0</v>
      </c>
      <c r="AX153">
        <f t="shared" si="26"/>
        <v>0</v>
      </c>
      <c r="AZ153">
        <f t="shared" si="27"/>
        <v>0</v>
      </c>
      <c r="BA153">
        <f t="shared" si="28"/>
        <v>0</v>
      </c>
      <c r="BC153">
        <f t="shared" si="29"/>
        <v>0</v>
      </c>
    </row>
    <row r="154" spans="1:55" ht="15" customHeight="1" x14ac:dyDescent="0.25">
      <c r="A154" t="s">
        <v>221</v>
      </c>
      <c r="B154" t="s">
        <v>222</v>
      </c>
      <c r="C154">
        <f>VLOOKUP($B154,'Tillförd energi'!$B$1:$AS$566,MATCH(C$1,'Tillförd energi'!$B$1:$AQ$1,0),FALSE)</f>
        <v>0</v>
      </c>
      <c r="D154">
        <f>VLOOKUP($B154,'Tillförd energi'!$B$1:$AS$566,MATCH(D$1,'Tillförd energi'!$B$1:$AQ$1,0),FALSE)</f>
        <v>0.3</v>
      </c>
      <c r="E154">
        <f>VLOOKUP($B154,'Tillförd energi'!$B$1:$AS$566,MATCH(E$1,'Tillförd energi'!$B$1:$AQ$1,0),FALSE)</f>
        <v>0</v>
      </c>
      <c r="F154">
        <f>VLOOKUP($B154,'Tillförd energi'!$B$1:$AS$566,MATCH(F$1,'Tillförd energi'!$B$1:$AQ$1,0),FALSE)</f>
        <v>0</v>
      </c>
      <c r="G154">
        <f>VLOOKUP($B154,'Tillförd energi'!$B$1:$AS$566,MATCH(G$1,'Tillförd energi'!$B$1:$AQ$1,0),FALSE)</f>
        <v>0</v>
      </c>
      <c r="H154">
        <f>VLOOKUP($B154,'Tillförd energi'!$B$1:$AS$566,MATCH(H$1,'Tillförd energi'!$B$1:$AQ$1,0),FALSE)</f>
        <v>0</v>
      </c>
      <c r="I154">
        <f>VLOOKUP($B154,'Tillförd energi'!$B$1:$AS$566,MATCH(I$1,'Tillförd energi'!$B$1:$AQ$1,0),FALSE)</f>
        <v>0</v>
      </c>
      <c r="J154">
        <f>VLOOKUP($B154,'Tillförd energi'!$B$1:$AS$566,MATCH(J$1,'Tillförd energi'!$B$1:$AQ$1,0),FALSE)</f>
        <v>0.65294099999999999</v>
      </c>
      <c r="K154">
        <v>0</v>
      </c>
      <c r="L154">
        <f>VLOOKUP($B154,'Tillförd energi'!$B$1:$AS$566,MATCH(L$1,'Tillförd energi'!$B$1:$AQ$1,0),FALSE)</f>
        <v>38.799999999999997</v>
      </c>
      <c r="M154">
        <f>VLOOKUP($B154,'Tillförd energi'!$B$1:$AS$566,MATCH(M$1,'Tillförd energi'!$B$1:$AQ$1,0),FALSE)</f>
        <v>0</v>
      </c>
      <c r="N154">
        <f>VLOOKUP($B154,'Tillförd energi'!$B$1:$AS$566,MATCH(N$1,'Tillförd energi'!$B$1:$AQ$1,0),FALSE)</f>
        <v>0</v>
      </c>
      <c r="O154">
        <f>VLOOKUP($B154,'Tillförd energi'!$B$1:$AS$566,MATCH(O$1,'Tillförd energi'!$B$1:$AQ$1,0),FALSE)</f>
        <v>0</v>
      </c>
      <c r="P154">
        <f>VLOOKUP($B154,'Tillförd energi'!$B$1:$AS$566,MATCH(P$1,'Tillförd energi'!$B$1:$AQ$1,0),FALSE)</f>
        <v>0</v>
      </c>
      <c r="Q154">
        <f>VLOOKUP($B154,'Tillförd energi'!$B$1:$AS$566,MATCH(Q$1,'Tillförd energi'!$B$1:$AQ$1,0),FALSE)</f>
        <v>0</v>
      </c>
      <c r="R154">
        <f>VLOOKUP($B154,'Tillförd energi'!$B$1:$AS$566,MATCH(R$1,'Tillförd energi'!$B$1:$AQ$1,0),FALSE)</f>
        <v>2.7</v>
      </c>
      <c r="S154">
        <f>VLOOKUP($B154,'Tillförd energi'!$B$1:$AS$566,MATCH(S$1,'Tillförd energi'!$B$1:$AQ$1,0),FALSE)</f>
        <v>0</v>
      </c>
      <c r="T154">
        <f>VLOOKUP($B154,'Tillförd energi'!$B$1:$AS$566,MATCH(T$1,'Tillförd energi'!$B$1:$AQ$1,0),FALSE)</f>
        <v>0</v>
      </c>
      <c r="U154">
        <f>VLOOKUP($B154,'Tillförd energi'!$B$1:$AS$566,MATCH(U$1,'Tillförd energi'!$B$1:$AQ$1,0),FALSE)</f>
        <v>0</v>
      </c>
      <c r="V154">
        <f>VLOOKUP($B154,'Tillförd energi'!$B$1:$AS$566,MATCH(V$1,'Tillförd energi'!$B$1:$AQ$1,0),FALSE)</f>
        <v>0</v>
      </c>
      <c r="W154">
        <f>VLOOKUP($B154,'Tillförd energi'!$B$1:$AS$566,MATCH(W$1,'Tillförd energi'!$B$1:$AQ$1,0),FALSE)</f>
        <v>0</v>
      </c>
      <c r="X154">
        <f>VLOOKUP($B154,'Tillförd energi'!$B$1:$AS$566,MATCH(X$1,'Tillförd energi'!$B$1:$AQ$1,0),FALSE)</f>
        <v>0</v>
      </c>
      <c r="Y154">
        <f>VLOOKUP($B154,'Tillförd energi'!$B$1:$AS$566,MATCH(Y$1,'Tillförd energi'!$B$1:$AQ$1,0),FALSE)</f>
        <v>0</v>
      </c>
      <c r="Z154">
        <f>VLOOKUP($B154,'Tillförd energi'!$B$1:$AS$566,MATCH(Z$1,'Tillförd energi'!$B$1:$AQ$1,0),FALSE)</f>
        <v>0</v>
      </c>
      <c r="AA154">
        <f>VLOOKUP($B154,'Tillförd energi'!$B$1:$AS$566,MATCH(AA$1,'Tillförd energi'!$B$1:$AQ$1,0),FALSE)</f>
        <v>0</v>
      </c>
      <c r="AB154">
        <f>VLOOKUP($B154,'Tillförd energi'!$B$1:$AS$566,MATCH(AB$1,'Tillförd energi'!$B$1:$AQ$1,0),FALSE)</f>
        <v>0</v>
      </c>
      <c r="AC154">
        <f>VLOOKUP($B154,'Tillförd energi'!$B$1:$AS$566,MATCH(AC$1,'Tillförd energi'!$B$1:$AQ$1,0),FALSE)</f>
        <v>0</v>
      </c>
      <c r="AD154">
        <f>VLOOKUP($B154,'Tillförd energi'!$B$1:$AS$566,MATCH(AD$1,'Tillförd energi'!$B$1:$AQ$1,0),FALSE)</f>
        <v>0</v>
      </c>
      <c r="AE154">
        <f>VLOOKUP($B154,'Tillförd energi'!$B$1:$AS$566,MATCH(AE$1,'Tillförd energi'!$B$1:$AQ$1,0),FALSE)</f>
        <v>0</v>
      </c>
      <c r="AF154">
        <f>VLOOKUP($B154,'Tillförd energi'!$B$1:$AS$566,MATCH(AF$1,'Tillförd energi'!$B$1:$AQ$1,0),FALSE)</f>
        <v>1.84</v>
      </c>
      <c r="AG154">
        <f>IFERROR(VLOOKUP(B154,Miljö!$B$1:$S$476,9,FALSE)/1,0)</f>
        <v>0</v>
      </c>
      <c r="AI154">
        <f t="shared" si="20"/>
        <v>44.292941000000006</v>
      </c>
      <c r="AJ154">
        <f t="shared" si="21"/>
        <v>44.292941000000006</v>
      </c>
      <c r="AK154">
        <f>IF(ISERROR(1/VLOOKUP($B154,Leveranser!$B$1:$S$500,MATCH("såld värme (gwh)",Leveranser!$B$1:$S$1,0),FALSE)),"",VLOOKUP($B154,Leveranser!$B$1:$S$500,MATCH("såld värme (gwh)",Leveranser!$B$1:$S$1,0),FALSE))</f>
        <v>35.1</v>
      </c>
      <c r="AL154" s="22">
        <f>VLOOKUP($B154,Leveranser!$B$1:$Y$500,MATCH("Totalt såld fjärrvärme till andra fjärrvärmeföretag",Leveranser!$B$1:$AA$1,0),FALSE)</f>
        <v>0</v>
      </c>
      <c r="AM154" s="22">
        <f>IF(ISERROR(1/VLOOKUP($B154,Miljö!$B$1:$S$500,MATCH("Såld mängd produktionsspecifik fjärrvärme (GWh)",Miljö!$B$1:$R$1,0),FALSE)),0,VLOOKUP($B154,Miljö!$B$1:$S$500,MATCH("Såld mängd produktionsspecifik fjärrvärme (GWh)",Miljö!$B$1:$R$1,0),FALSE))</f>
        <v>0</v>
      </c>
      <c r="AN154" s="23">
        <f t="shared" si="22"/>
        <v>0.79245132988572597</v>
      </c>
      <c r="AP154" t="str">
        <f>VLOOKUP($B154,'Miljövärden urval för publ'!$B$1:$H$450,7,FALSE)</f>
        <v>Ja</v>
      </c>
      <c r="AQ154" t="str">
        <f>VLOOKUP($B154,'Miljövärden urval för publ'!$B$1:$H$450,6,FALSE)</f>
        <v>Ja</v>
      </c>
      <c r="AU154">
        <f t="shared" si="23"/>
        <v>1.84</v>
      </c>
      <c r="AV154">
        <f t="shared" si="24"/>
        <v>0</v>
      </c>
      <c r="AW154">
        <f t="shared" si="25"/>
        <v>0</v>
      </c>
      <c r="AX154">
        <f t="shared" si="26"/>
        <v>2.7</v>
      </c>
      <c r="AZ154">
        <f t="shared" si="27"/>
        <v>0</v>
      </c>
      <c r="BA154">
        <f t="shared" si="28"/>
        <v>0</v>
      </c>
      <c r="BC154">
        <f t="shared" si="29"/>
        <v>41.5</v>
      </c>
    </row>
    <row r="155" spans="1:55" ht="15" customHeight="1" x14ac:dyDescent="0.25">
      <c r="A155" t="s">
        <v>223</v>
      </c>
      <c r="B155" t="s">
        <v>224</v>
      </c>
      <c r="C155">
        <f>VLOOKUP($B155,'Tillförd energi'!$B$1:$AS$566,MATCH(C$1,'Tillförd energi'!$B$1:$AQ$1,0),FALSE)</f>
        <v>0</v>
      </c>
      <c r="D155">
        <f>VLOOKUP($B155,'Tillförd energi'!$B$1:$AS$566,MATCH(D$1,'Tillförd energi'!$B$1:$AQ$1,0),FALSE)</f>
        <v>7.0000000000000001E-3</v>
      </c>
      <c r="E155">
        <f>VLOOKUP($B155,'Tillförd energi'!$B$1:$AS$566,MATCH(E$1,'Tillförd energi'!$B$1:$AQ$1,0),FALSE)</f>
        <v>0</v>
      </c>
      <c r="F155">
        <f>VLOOKUP($B155,'Tillförd energi'!$B$1:$AS$566,MATCH(F$1,'Tillförd energi'!$B$1:$AQ$1,0),FALSE)</f>
        <v>0</v>
      </c>
      <c r="G155">
        <f>VLOOKUP($B155,'Tillförd energi'!$B$1:$AS$566,MATCH(G$1,'Tillförd energi'!$B$1:$AQ$1,0),FALSE)</f>
        <v>50.271999999999998</v>
      </c>
      <c r="H155">
        <f>VLOOKUP($B155,'Tillförd energi'!$B$1:$AS$566,MATCH(H$1,'Tillförd energi'!$B$1:$AQ$1,0),FALSE)</f>
        <v>0</v>
      </c>
      <c r="I155">
        <f>VLOOKUP($B155,'Tillförd energi'!$B$1:$AS$566,MATCH(I$1,'Tillförd energi'!$B$1:$AQ$1,0),FALSE)</f>
        <v>0</v>
      </c>
      <c r="J155">
        <f>VLOOKUP($B155,'Tillförd energi'!$B$1:$AS$566,MATCH(J$1,'Tillförd energi'!$B$1:$AQ$1,0),FALSE)</f>
        <v>6.5819999999999999</v>
      </c>
      <c r="K155">
        <v>0</v>
      </c>
      <c r="L155">
        <f>VLOOKUP($B155,'Tillförd energi'!$B$1:$AS$566,MATCH(L$1,'Tillförd energi'!$B$1:$AQ$1,0),FALSE)</f>
        <v>111.846</v>
      </c>
      <c r="M155">
        <f>VLOOKUP($B155,'Tillförd energi'!$B$1:$AS$566,MATCH(M$1,'Tillförd energi'!$B$1:$AQ$1,0),FALSE)</f>
        <v>34.8474</v>
      </c>
      <c r="N155">
        <f>VLOOKUP($B155,'Tillförd energi'!$B$1:$AS$566,MATCH(N$1,'Tillförd energi'!$B$1:$AQ$1,0),FALSE)</f>
        <v>110</v>
      </c>
      <c r="O155">
        <f>VLOOKUP($B155,'Tillförd energi'!$B$1:$AS$566,MATCH(O$1,'Tillförd energi'!$B$1:$AQ$1,0),FALSE)</f>
        <v>23.146899999999999</v>
      </c>
      <c r="P155">
        <f>VLOOKUP($B155,'Tillförd energi'!$B$1:$AS$566,MATCH(P$1,'Tillförd energi'!$B$1:$AQ$1,0),FALSE)</f>
        <v>44.244599999999998</v>
      </c>
      <c r="Q155">
        <f>VLOOKUP($B155,'Tillförd energi'!$B$1:$AS$566,MATCH(Q$1,'Tillförd energi'!$B$1:$AQ$1,0),FALSE)</f>
        <v>10</v>
      </c>
      <c r="R155">
        <f>VLOOKUP($B155,'Tillförd energi'!$B$1:$AS$566,MATCH(R$1,'Tillförd energi'!$B$1:$AQ$1,0),FALSE)</f>
        <v>8.9830000000000005</v>
      </c>
      <c r="S155">
        <f>VLOOKUP($B155,'Tillförd energi'!$B$1:$AS$566,MATCH(S$1,'Tillförd energi'!$B$1:$AQ$1,0),FALSE)</f>
        <v>0</v>
      </c>
      <c r="T155">
        <f>VLOOKUP($B155,'Tillförd energi'!$B$1:$AS$566,MATCH(T$1,'Tillförd energi'!$B$1:$AQ$1,0),FALSE)</f>
        <v>0</v>
      </c>
      <c r="U155">
        <f>VLOOKUP($B155,'Tillförd energi'!$B$1:$AS$566,MATCH(U$1,'Tillförd energi'!$B$1:$AQ$1,0),FALSE)</f>
        <v>0</v>
      </c>
      <c r="V155">
        <f>VLOOKUP($B155,'Tillförd energi'!$B$1:$AS$566,MATCH(V$1,'Tillförd energi'!$B$1:$AQ$1,0),FALSE)</f>
        <v>0</v>
      </c>
      <c r="W155">
        <f>VLOOKUP($B155,'Tillförd energi'!$B$1:$AS$566,MATCH(W$1,'Tillförd energi'!$B$1:$AQ$1,0),FALSE)</f>
        <v>77.472999999999999</v>
      </c>
      <c r="X155">
        <f>VLOOKUP($B155,'Tillförd energi'!$B$1:$AS$566,MATCH(X$1,'Tillförd energi'!$B$1:$AQ$1,0),FALSE)</f>
        <v>0</v>
      </c>
      <c r="Y155">
        <f>VLOOKUP($B155,'Tillförd energi'!$B$1:$AS$566,MATCH(Y$1,'Tillförd energi'!$B$1:$AQ$1,0),FALSE)</f>
        <v>23.427</v>
      </c>
      <c r="Z155">
        <f>VLOOKUP($B155,'Tillförd energi'!$B$1:$AS$566,MATCH(Z$1,'Tillförd energi'!$B$1:$AQ$1,0),FALSE)</f>
        <v>0</v>
      </c>
      <c r="AA155">
        <f>VLOOKUP($B155,'Tillförd energi'!$B$1:$AS$566,MATCH(AA$1,'Tillförd energi'!$B$1:$AQ$1,0),FALSE)</f>
        <v>66.768000000000001</v>
      </c>
      <c r="AB155">
        <f>VLOOKUP($B155,'Tillförd energi'!$B$1:$AS$566,MATCH(AB$1,'Tillförd energi'!$B$1:$AQ$1,0),FALSE)</f>
        <v>136.54599999999999</v>
      </c>
      <c r="AC155">
        <f>VLOOKUP($B155,'Tillförd energi'!$B$1:$AS$566,MATCH(AC$1,'Tillförd energi'!$B$1:$AQ$1,0),FALSE)</f>
        <v>77.888000000000005</v>
      </c>
      <c r="AD155">
        <f>VLOOKUP($B155,'Tillförd energi'!$B$1:$AS$566,MATCH(AD$1,'Tillförd energi'!$B$1:$AQ$1,0),FALSE)</f>
        <v>50.3</v>
      </c>
      <c r="AE155">
        <f>VLOOKUP($B155,'Tillförd energi'!$B$1:$AS$566,MATCH(AE$1,'Tillförd energi'!$B$1:$AQ$1,0),FALSE)</f>
        <v>0</v>
      </c>
      <c r="AF155">
        <f>VLOOKUP($B155,'Tillförd energi'!$B$1:$AS$566,MATCH(AF$1,'Tillförd energi'!$B$1:$AQ$1,0),FALSE)</f>
        <v>22.728999999999999</v>
      </c>
      <c r="AG155">
        <f>IFERROR(VLOOKUP(B155,Miljö!$B$1:$S$476,9,FALSE)/1,0)</f>
        <v>0</v>
      </c>
      <c r="AI155">
        <f t="shared" si="20"/>
        <v>855.05990000000008</v>
      </c>
      <c r="AJ155">
        <f t="shared" si="21"/>
        <v>855.05990000000008</v>
      </c>
      <c r="AK155">
        <f>IF(ISERROR(1/VLOOKUP($B155,Leveranser!$B$1:$S$500,MATCH("såld värme (gwh)",Leveranser!$B$1:$S$1,0),FALSE)),"",VLOOKUP($B155,Leveranser!$B$1:$S$500,MATCH("såld värme (gwh)",Leveranser!$B$1:$S$1,0),FALSE))</f>
        <v>788</v>
      </c>
      <c r="AL155" s="22">
        <f>VLOOKUP($B155,Leveranser!$B$1:$Y$500,MATCH("Totalt såld fjärrvärme till andra fjärrvärmeföretag",Leveranser!$B$1:$AA$1,0),FALSE)</f>
        <v>0</v>
      </c>
      <c r="AM155" s="22">
        <f>IF(ISERROR(1/VLOOKUP($B155,Miljö!$B$1:$S$500,MATCH("Såld mängd produktionsspecifik fjärrvärme (GWh)",Miljö!$B$1:$R$1,0),FALSE)),0,VLOOKUP($B155,Miljö!$B$1:$S$500,MATCH("Såld mängd produktionsspecifik fjärrvärme (GWh)",Miljö!$B$1:$R$1,0),FALSE))</f>
        <v>29.753</v>
      </c>
      <c r="AN155" s="23">
        <f t="shared" si="22"/>
        <v>0.92157286290703133</v>
      </c>
      <c r="AP155" t="str">
        <f>VLOOKUP($B155,'Miljövärden urval för publ'!$B$1:$H$450,7,FALSE)</f>
        <v>Ja</v>
      </c>
      <c r="AQ155" t="str">
        <f>VLOOKUP($B155,'Miljövärden urval för publ'!$B$1:$H$450,6,FALSE)</f>
        <v>Nej</v>
      </c>
      <c r="AU155">
        <f t="shared" si="23"/>
        <v>89.497</v>
      </c>
      <c r="AV155">
        <f t="shared" si="24"/>
        <v>0</v>
      </c>
      <c r="AW155">
        <f t="shared" si="25"/>
        <v>222.23889999999997</v>
      </c>
      <c r="AX155">
        <f t="shared" si="26"/>
        <v>8.9830000000000005</v>
      </c>
      <c r="AZ155">
        <f t="shared" si="27"/>
        <v>136.54599999999999</v>
      </c>
      <c r="BA155">
        <f t="shared" si="28"/>
        <v>0</v>
      </c>
      <c r="BC155">
        <f t="shared" si="29"/>
        <v>420.54090000000002</v>
      </c>
    </row>
    <row r="156" spans="1:55" ht="15" customHeight="1" x14ac:dyDescent="0.25">
      <c r="A156" t="s">
        <v>223</v>
      </c>
      <c r="B156" t="s">
        <v>225</v>
      </c>
      <c r="C156">
        <f>VLOOKUP($B156,'Tillförd energi'!$B$1:$AS$566,MATCH(C$1,'Tillförd energi'!$B$1:$AQ$1,0),FALSE)</f>
        <v>0</v>
      </c>
      <c r="D156">
        <f>VLOOKUP($B156,'Tillförd energi'!$B$1:$AS$566,MATCH(D$1,'Tillförd energi'!$B$1:$AQ$1,0),FALSE)</f>
        <v>0</v>
      </c>
      <c r="E156">
        <f>VLOOKUP($B156,'Tillförd energi'!$B$1:$AS$566,MATCH(E$1,'Tillförd energi'!$B$1:$AQ$1,0),FALSE)</f>
        <v>0</v>
      </c>
      <c r="F156">
        <f>VLOOKUP($B156,'Tillförd energi'!$B$1:$AS$566,MATCH(F$1,'Tillförd energi'!$B$1:$AQ$1,0),FALSE)</f>
        <v>0</v>
      </c>
      <c r="G156">
        <f>VLOOKUP($B156,'Tillförd energi'!$B$1:$AS$566,MATCH(G$1,'Tillförd energi'!$B$1:$AQ$1,0),FALSE)</f>
        <v>2.3719999999999999</v>
      </c>
      <c r="H156">
        <f>VLOOKUP($B156,'Tillförd energi'!$B$1:$AS$566,MATCH(H$1,'Tillförd energi'!$B$1:$AQ$1,0),FALSE)</f>
        <v>0</v>
      </c>
      <c r="I156">
        <f>VLOOKUP($B156,'Tillförd energi'!$B$1:$AS$566,MATCH(I$1,'Tillförd energi'!$B$1:$AQ$1,0),FALSE)</f>
        <v>0</v>
      </c>
      <c r="J156">
        <f>VLOOKUP($B156,'Tillförd energi'!$B$1:$AS$566,MATCH(J$1,'Tillförd energi'!$B$1:$AQ$1,0),FALSE)</f>
        <v>0</v>
      </c>
      <c r="K156">
        <v>0</v>
      </c>
      <c r="L156">
        <f>VLOOKUP($B156,'Tillförd energi'!$B$1:$AS$566,MATCH(L$1,'Tillförd energi'!$B$1:$AQ$1,0),FALSE)</f>
        <v>0</v>
      </c>
      <c r="M156">
        <f>VLOOKUP($B156,'Tillförd energi'!$B$1:$AS$566,MATCH(M$1,'Tillförd energi'!$B$1:$AQ$1,0),FALSE)</f>
        <v>0</v>
      </c>
      <c r="N156">
        <f>VLOOKUP($B156,'Tillförd energi'!$B$1:$AS$566,MATCH(N$1,'Tillförd energi'!$B$1:$AQ$1,0),FALSE)</f>
        <v>0</v>
      </c>
      <c r="O156">
        <f>VLOOKUP($B156,'Tillförd energi'!$B$1:$AS$566,MATCH(O$1,'Tillförd energi'!$B$1:$AQ$1,0),FALSE)</f>
        <v>0</v>
      </c>
      <c r="P156">
        <f>VLOOKUP($B156,'Tillförd energi'!$B$1:$AS$566,MATCH(P$1,'Tillförd energi'!$B$1:$AQ$1,0),FALSE)</f>
        <v>0</v>
      </c>
      <c r="Q156">
        <f>VLOOKUP($B156,'Tillförd energi'!$B$1:$AS$566,MATCH(Q$1,'Tillförd energi'!$B$1:$AQ$1,0),FALSE)</f>
        <v>30.19</v>
      </c>
      <c r="R156">
        <f>VLOOKUP($B156,'Tillförd energi'!$B$1:$AS$566,MATCH(R$1,'Tillförd energi'!$B$1:$AQ$1,0),FALSE)</f>
        <v>3.2559999999999998</v>
      </c>
      <c r="S156">
        <f>VLOOKUP($B156,'Tillförd energi'!$B$1:$AS$566,MATCH(S$1,'Tillförd energi'!$B$1:$AQ$1,0),FALSE)</f>
        <v>13.311</v>
      </c>
      <c r="T156">
        <f>VLOOKUP($B156,'Tillförd energi'!$B$1:$AS$566,MATCH(T$1,'Tillförd energi'!$B$1:$AQ$1,0),FALSE)</f>
        <v>0</v>
      </c>
      <c r="U156">
        <f>VLOOKUP($B156,'Tillförd energi'!$B$1:$AS$566,MATCH(U$1,'Tillförd energi'!$B$1:$AQ$1,0),FALSE)</f>
        <v>0</v>
      </c>
      <c r="V156">
        <f>VLOOKUP($B156,'Tillförd energi'!$B$1:$AS$566,MATCH(V$1,'Tillförd energi'!$B$1:$AQ$1,0),FALSE)</f>
        <v>0</v>
      </c>
      <c r="W156">
        <f>VLOOKUP($B156,'Tillförd energi'!$B$1:$AS$566,MATCH(W$1,'Tillförd energi'!$B$1:$AQ$1,0),FALSE)</f>
        <v>13.398999999999999</v>
      </c>
      <c r="X156">
        <f>VLOOKUP($B156,'Tillförd energi'!$B$1:$AS$566,MATCH(X$1,'Tillförd energi'!$B$1:$AQ$1,0),FALSE)</f>
        <v>0</v>
      </c>
      <c r="Y156">
        <f>VLOOKUP($B156,'Tillförd energi'!$B$1:$AS$566,MATCH(Y$1,'Tillförd energi'!$B$1:$AQ$1,0),FALSE)</f>
        <v>0</v>
      </c>
      <c r="Z156">
        <f>VLOOKUP($B156,'Tillförd energi'!$B$1:$AS$566,MATCH(Z$1,'Tillförd energi'!$B$1:$AQ$1,0),FALSE)</f>
        <v>0.251</v>
      </c>
      <c r="AA156">
        <f>VLOOKUP($B156,'Tillförd energi'!$B$1:$AS$566,MATCH(AA$1,'Tillförd energi'!$B$1:$AQ$1,0),FALSE)</f>
        <v>1.016</v>
      </c>
      <c r="AB156">
        <f>VLOOKUP($B156,'Tillförd energi'!$B$1:$AS$566,MATCH(AB$1,'Tillförd energi'!$B$1:$AQ$1,0),FALSE)</f>
        <v>2.0430000000000001</v>
      </c>
      <c r="AC156">
        <f>VLOOKUP($B156,'Tillförd energi'!$B$1:$AS$566,MATCH(AC$1,'Tillförd energi'!$B$1:$AQ$1,0),FALSE)</f>
        <v>3.27</v>
      </c>
      <c r="AD156">
        <f>VLOOKUP($B156,'Tillförd energi'!$B$1:$AS$566,MATCH(AD$1,'Tillförd energi'!$B$1:$AQ$1,0),FALSE)</f>
        <v>0</v>
      </c>
      <c r="AE156">
        <f>VLOOKUP($B156,'Tillförd energi'!$B$1:$AS$566,MATCH(AE$1,'Tillförd energi'!$B$1:$AQ$1,0),FALSE)</f>
        <v>0</v>
      </c>
      <c r="AF156">
        <f>VLOOKUP($B156,'Tillförd energi'!$B$1:$AS$566,MATCH(AF$1,'Tillförd energi'!$B$1:$AQ$1,0),FALSE)</f>
        <v>1.5980000000000001</v>
      </c>
      <c r="AG156">
        <f>IFERROR(VLOOKUP(B156,Miljö!$B$1:$S$476,9,FALSE)/1,0)</f>
        <v>0</v>
      </c>
      <c r="AI156">
        <f t="shared" si="20"/>
        <v>70.705999999999989</v>
      </c>
      <c r="AJ156">
        <f t="shared" si="21"/>
        <v>70.705999999999989</v>
      </c>
      <c r="AK156">
        <f>IF(ISERROR(1/VLOOKUP($B156,Leveranser!$B$1:$S$500,MATCH("såld värme (gwh)",Leveranser!$B$1:$S$1,0),FALSE)),"",VLOOKUP($B156,Leveranser!$B$1:$S$500,MATCH("såld värme (gwh)",Leveranser!$B$1:$S$1,0),FALSE))</f>
        <v>50.2</v>
      </c>
      <c r="AL156" s="22">
        <f>VLOOKUP($B156,Leveranser!$B$1:$Y$500,MATCH("Totalt såld fjärrvärme till andra fjärrvärmeföretag",Leveranser!$B$1:$AA$1,0),FALSE)</f>
        <v>0</v>
      </c>
      <c r="AM156" s="22">
        <f>IF(ISERROR(1/VLOOKUP($B156,Miljö!$B$1:$S$500,MATCH("Såld mängd produktionsspecifik fjärrvärme (GWh)",Miljö!$B$1:$R$1,0),FALSE)),0,VLOOKUP($B156,Miljö!$B$1:$S$500,MATCH("Såld mängd produktionsspecifik fjärrvärme (GWh)",Miljö!$B$1:$R$1,0),FALSE))</f>
        <v>0</v>
      </c>
      <c r="AN156" s="23">
        <f t="shared" si="22"/>
        <v>0.70998217973015032</v>
      </c>
      <c r="AP156" t="str">
        <f>VLOOKUP($B156,'Miljövärden urval för publ'!$B$1:$H$450,7,FALSE)</f>
        <v>Ja</v>
      </c>
      <c r="AQ156" t="str">
        <f>VLOOKUP($B156,'Miljövärden urval för publ'!$B$1:$H$450,6,FALSE)</f>
        <v>Nej</v>
      </c>
      <c r="AU156">
        <f t="shared" si="23"/>
        <v>2.8650000000000002</v>
      </c>
      <c r="AV156">
        <f t="shared" si="24"/>
        <v>0</v>
      </c>
      <c r="AW156">
        <f t="shared" si="25"/>
        <v>30.19</v>
      </c>
      <c r="AX156">
        <f t="shared" si="26"/>
        <v>16.567</v>
      </c>
      <c r="AZ156">
        <f t="shared" si="27"/>
        <v>2.0430000000000001</v>
      </c>
      <c r="BA156">
        <f t="shared" si="28"/>
        <v>0</v>
      </c>
      <c r="BC156">
        <f t="shared" si="29"/>
        <v>60.155999999999999</v>
      </c>
    </row>
    <row r="157" spans="1:55" ht="15" customHeight="1" x14ac:dyDescent="0.25">
      <c r="A157" t="s">
        <v>226</v>
      </c>
      <c r="B157" t="s">
        <v>227</v>
      </c>
      <c r="C157">
        <f>VLOOKUP($B157,'Tillförd energi'!$B$1:$AS$566,MATCH(C$1,'Tillförd energi'!$B$1:$AQ$1,0),FALSE)</f>
        <v>0</v>
      </c>
      <c r="D157">
        <f>VLOOKUP($B157,'Tillförd energi'!$B$1:$AS$566,MATCH(D$1,'Tillförd energi'!$B$1:$AQ$1,0),FALSE)</f>
        <v>0</v>
      </c>
      <c r="E157">
        <f>VLOOKUP($B157,'Tillförd energi'!$B$1:$AS$566,MATCH(E$1,'Tillförd energi'!$B$1:$AQ$1,0),FALSE)</f>
        <v>0</v>
      </c>
      <c r="F157">
        <f>VLOOKUP($B157,'Tillförd energi'!$B$1:$AS$566,MATCH(F$1,'Tillförd energi'!$B$1:$AQ$1,0),FALSE)</f>
        <v>0</v>
      </c>
      <c r="G157">
        <f>VLOOKUP($B157,'Tillförd energi'!$B$1:$AS$566,MATCH(G$1,'Tillförd energi'!$B$1:$AQ$1,0),FALSE)</f>
        <v>0</v>
      </c>
      <c r="H157">
        <f>VLOOKUP($B157,'Tillförd energi'!$B$1:$AS$566,MATCH(H$1,'Tillförd energi'!$B$1:$AQ$1,0),FALSE)</f>
        <v>0</v>
      </c>
      <c r="I157">
        <f>VLOOKUP($B157,'Tillförd energi'!$B$1:$AS$566,MATCH(I$1,'Tillförd energi'!$B$1:$AQ$1,0),FALSE)</f>
        <v>0</v>
      </c>
      <c r="J157">
        <f>VLOOKUP($B157,'Tillförd energi'!$B$1:$AS$566,MATCH(J$1,'Tillförd energi'!$B$1:$AQ$1,0),FALSE)</f>
        <v>0</v>
      </c>
      <c r="K157">
        <v>0</v>
      </c>
      <c r="L157">
        <f>VLOOKUP($B157,'Tillförd energi'!$B$1:$AS$566,MATCH(L$1,'Tillförd energi'!$B$1:$AQ$1,0),FALSE)</f>
        <v>0</v>
      </c>
      <c r="M157">
        <f>VLOOKUP($B157,'Tillförd energi'!$B$1:$AS$566,MATCH(M$1,'Tillförd energi'!$B$1:$AQ$1,0),FALSE)</f>
        <v>0</v>
      </c>
      <c r="N157">
        <f>VLOOKUP($B157,'Tillförd energi'!$B$1:$AS$566,MATCH(N$1,'Tillförd energi'!$B$1:$AQ$1,0),FALSE)</f>
        <v>0</v>
      </c>
      <c r="O157">
        <f>VLOOKUP($B157,'Tillförd energi'!$B$1:$AS$566,MATCH(O$1,'Tillförd energi'!$B$1:$AQ$1,0),FALSE)</f>
        <v>0</v>
      </c>
      <c r="P157">
        <f>VLOOKUP($B157,'Tillförd energi'!$B$1:$AS$566,MATCH(P$1,'Tillförd energi'!$B$1:$AQ$1,0),FALSE)</f>
        <v>0</v>
      </c>
      <c r="Q157">
        <f>VLOOKUP($B157,'Tillförd energi'!$B$1:$AS$566,MATCH(Q$1,'Tillförd energi'!$B$1:$AQ$1,0),FALSE)</f>
        <v>0</v>
      </c>
      <c r="R157">
        <f>VLOOKUP($B157,'Tillförd energi'!$B$1:$AS$566,MATCH(R$1,'Tillförd energi'!$B$1:$AQ$1,0),FALSE)</f>
        <v>0</v>
      </c>
      <c r="S157">
        <f>VLOOKUP($B157,'Tillförd energi'!$B$1:$AS$566,MATCH(S$1,'Tillförd energi'!$B$1:$AQ$1,0),FALSE)</f>
        <v>0</v>
      </c>
      <c r="T157">
        <f>VLOOKUP($B157,'Tillförd energi'!$B$1:$AS$566,MATCH(T$1,'Tillförd energi'!$B$1:$AQ$1,0),FALSE)</f>
        <v>0</v>
      </c>
      <c r="U157">
        <f>VLOOKUP($B157,'Tillförd energi'!$B$1:$AS$566,MATCH(U$1,'Tillförd energi'!$B$1:$AQ$1,0),FALSE)</f>
        <v>0</v>
      </c>
      <c r="V157">
        <f>VLOOKUP($B157,'Tillförd energi'!$B$1:$AS$566,MATCH(V$1,'Tillförd energi'!$B$1:$AQ$1,0),FALSE)</f>
        <v>0</v>
      </c>
      <c r="W157">
        <f>VLOOKUP($B157,'Tillförd energi'!$B$1:$AS$566,MATCH(W$1,'Tillförd energi'!$B$1:$AQ$1,0),FALSE)</f>
        <v>0</v>
      </c>
      <c r="X157">
        <f>VLOOKUP($B157,'Tillförd energi'!$B$1:$AS$566,MATCH(X$1,'Tillförd energi'!$B$1:$AQ$1,0),FALSE)</f>
        <v>0</v>
      </c>
      <c r="Y157">
        <f>VLOOKUP($B157,'Tillförd energi'!$B$1:$AS$566,MATCH(Y$1,'Tillförd energi'!$B$1:$AQ$1,0),FALSE)</f>
        <v>0</v>
      </c>
      <c r="Z157">
        <f>VLOOKUP($B157,'Tillförd energi'!$B$1:$AS$566,MATCH(Z$1,'Tillförd energi'!$B$1:$AQ$1,0),FALSE)</f>
        <v>0</v>
      </c>
      <c r="AA157">
        <f>VLOOKUP($B157,'Tillförd energi'!$B$1:$AS$566,MATCH(AA$1,'Tillförd energi'!$B$1:$AQ$1,0),FALSE)</f>
        <v>0</v>
      </c>
      <c r="AB157">
        <f>VLOOKUP($B157,'Tillförd energi'!$B$1:$AS$566,MATCH(AB$1,'Tillförd energi'!$B$1:$AQ$1,0),FALSE)</f>
        <v>0</v>
      </c>
      <c r="AC157">
        <f>VLOOKUP($B157,'Tillförd energi'!$B$1:$AS$566,MATCH(AC$1,'Tillförd energi'!$B$1:$AQ$1,0),FALSE)</f>
        <v>0</v>
      </c>
      <c r="AD157">
        <f>VLOOKUP($B157,'Tillförd energi'!$B$1:$AS$566,MATCH(AD$1,'Tillförd energi'!$B$1:$AQ$1,0),FALSE)</f>
        <v>0</v>
      </c>
      <c r="AE157">
        <f>VLOOKUP($B157,'Tillförd energi'!$B$1:$AS$566,MATCH(AE$1,'Tillförd energi'!$B$1:$AQ$1,0),FALSE)</f>
        <v>0</v>
      </c>
      <c r="AF157">
        <f>VLOOKUP($B157,'Tillförd energi'!$B$1:$AS$566,MATCH(AF$1,'Tillförd energi'!$B$1:$AQ$1,0),FALSE)</f>
        <v>2.67</v>
      </c>
      <c r="AG157">
        <f>IFERROR(VLOOKUP(B157,Miljö!$B$1:$S$476,9,FALSE)/1,0)</f>
        <v>103</v>
      </c>
      <c r="AI157">
        <f t="shared" si="20"/>
        <v>2.67</v>
      </c>
      <c r="AJ157">
        <f t="shared" si="21"/>
        <v>105.67</v>
      </c>
      <c r="AK157">
        <f>IF(ISERROR(1/VLOOKUP($B157,Leveranser!$B$1:$S$500,MATCH("såld värme (gwh)",Leveranser!$B$1:$S$1,0),FALSE)),"",VLOOKUP($B157,Leveranser!$B$1:$S$500,MATCH("såld värme (gwh)",Leveranser!$B$1:$S$1,0),FALSE))</f>
        <v>89</v>
      </c>
      <c r="AL157" s="22">
        <f>VLOOKUP($B157,Leveranser!$B$1:$Y$500,MATCH("Totalt såld fjärrvärme till andra fjärrvärmeföretag",Leveranser!$B$1:$AA$1,0),FALSE)</f>
        <v>0</v>
      </c>
      <c r="AM157" s="22">
        <f>IF(ISERROR(1/VLOOKUP($B157,Miljö!$B$1:$S$500,MATCH("Såld mängd produktionsspecifik fjärrvärme (GWh)",Miljö!$B$1:$R$1,0),FALSE)),0,VLOOKUP($B157,Miljö!$B$1:$S$500,MATCH("Såld mängd produktionsspecifik fjärrvärme (GWh)",Miljö!$B$1:$R$1,0),FALSE))</f>
        <v>0</v>
      </c>
      <c r="AN157" s="23">
        <f t="shared" si="22"/>
        <v>0.84224472414119422</v>
      </c>
      <c r="AP157" t="str">
        <f>VLOOKUP($B157,'Miljövärden urval för publ'!$B$1:$H$450,7,FALSE)</f>
        <v>Ja</v>
      </c>
      <c r="AQ157" t="str">
        <f>VLOOKUP($B157,'Miljövärden urval för publ'!$B$1:$H$450,6,FALSE)</f>
        <v>Nej</v>
      </c>
      <c r="AU157">
        <f t="shared" si="23"/>
        <v>2.67</v>
      </c>
      <c r="AV157">
        <f t="shared" si="24"/>
        <v>0</v>
      </c>
      <c r="AW157">
        <f t="shared" si="25"/>
        <v>0</v>
      </c>
      <c r="AX157">
        <f t="shared" si="26"/>
        <v>0</v>
      </c>
      <c r="AZ157">
        <f t="shared" si="27"/>
        <v>0</v>
      </c>
      <c r="BA157">
        <f t="shared" si="28"/>
        <v>0</v>
      </c>
      <c r="BC157">
        <f t="shared" si="29"/>
        <v>0</v>
      </c>
    </row>
    <row r="158" spans="1:55" ht="15" customHeight="1" x14ac:dyDescent="0.25">
      <c r="A158" t="s">
        <v>228</v>
      </c>
      <c r="B158" t="s">
        <v>229</v>
      </c>
      <c r="C158">
        <f>VLOOKUP($B158,'Tillförd energi'!$B$1:$AS$566,MATCH(C$1,'Tillförd energi'!$B$1:$AQ$1,0),FALSE)</f>
        <v>0</v>
      </c>
      <c r="D158">
        <f>VLOOKUP($B158,'Tillförd energi'!$B$1:$AS$566,MATCH(D$1,'Tillförd energi'!$B$1:$AQ$1,0),FALSE)</f>
        <v>1.9E-2</v>
      </c>
      <c r="E158">
        <f>VLOOKUP($B158,'Tillförd energi'!$B$1:$AS$566,MATCH(E$1,'Tillförd energi'!$B$1:$AQ$1,0),FALSE)</f>
        <v>0</v>
      </c>
      <c r="F158">
        <f>VLOOKUP($B158,'Tillförd energi'!$B$1:$AS$566,MATCH(F$1,'Tillförd energi'!$B$1:$AQ$1,0),FALSE)</f>
        <v>0</v>
      </c>
      <c r="G158">
        <f>VLOOKUP($B158,'Tillförd energi'!$B$1:$AS$566,MATCH(G$1,'Tillförd energi'!$B$1:$AQ$1,0),FALSE)</f>
        <v>0</v>
      </c>
      <c r="H158">
        <f>VLOOKUP($B158,'Tillförd energi'!$B$1:$AS$566,MATCH(H$1,'Tillförd energi'!$B$1:$AQ$1,0),FALSE)</f>
        <v>0</v>
      </c>
      <c r="I158">
        <f>VLOOKUP($B158,'Tillförd energi'!$B$1:$AS$566,MATCH(I$1,'Tillförd energi'!$B$1:$AQ$1,0),FALSE)</f>
        <v>0</v>
      </c>
      <c r="J158">
        <f>VLOOKUP($B158,'Tillförd energi'!$B$1:$AS$566,MATCH(J$1,'Tillförd energi'!$B$1:$AQ$1,0),FALSE)</f>
        <v>0</v>
      </c>
      <c r="K158">
        <v>0</v>
      </c>
      <c r="L158">
        <f>VLOOKUP($B158,'Tillförd energi'!$B$1:$AS$566,MATCH(L$1,'Tillförd energi'!$B$1:$AQ$1,0),FALSE)</f>
        <v>0</v>
      </c>
      <c r="M158">
        <f>VLOOKUP($B158,'Tillförd energi'!$B$1:$AS$566,MATCH(M$1,'Tillförd energi'!$B$1:$AQ$1,0),FALSE)</f>
        <v>0</v>
      </c>
      <c r="N158">
        <f>VLOOKUP($B158,'Tillförd energi'!$B$1:$AS$566,MATCH(N$1,'Tillförd energi'!$B$1:$AQ$1,0),FALSE)</f>
        <v>0</v>
      </c>
      <c r="O158">
        <f>VLOOKUP($B158,'Tillförd energi'!$B$1:$AS$566,MATCH(O$1,'Tillförd energi'!$B$1:$AQ$1,0),FALSE)</f>
        <v>0</v>
      </c>
      <c r="P158">
        <f>VLOOKUP($B158,'Tillförd energi'!$B$1:$AS$566,MATCH(P$1,'Tillförd energi'!$B$1:$AQ$1,0),FALSE)</f>
        <v>0</v>
      </c>
      <c r="Q158">
        <f>VLOOKUP($B158,'Tillförd energi'!$B$1:$AS$566,MATCH(Q$1,'Tillförd energi'!$B$1:$AQ$1,0),FALSE)</f>
        <v>0</v>
      </c>
      <c r="R158">
        <f>VLOOKUP($B158,'Tillförd energi'!$B$1:$AS$566,MATCH(R$1,'Tillförd energi'!$B$1:$AQ$1,0),FALSE)</f>
        <v>1.4</v>
      </c>
      <c r="S158">
        <f>VLOOKUP($B158,'Tillförd energi'!$B$1:$AS$566,MATCH(S$1,'Tillförd energi'!$B$1:$AQ$1,0),FALSE)</f>
        <v>0</v>
      </c>
      <c r="T158">
        <f>VLOOKUP($B158,'Tillförd energi'!$B$1:$AS$566,MATCH(T$1,'Tillförd energi'!$B$1:$AQ$1,0),FALSE)</f>
        <v>0</v>
      </c>
      <c r="U158">
        <f>VLOOKUP($B158,'Tillförd energi'!$B$1:$AS$566,MATCH(U$1,'Tillförd energi'!$B$1:$AQ$1,0),FALSE)</f>
        <v>0</v>
      </c>
      <c r="V158">
        <f>VLOOKUP($B158,'Tillförd energi'!$B$1:$AS$566,MATCH(V$1,'Tillförd energi'!$B$1:$AQ$1,0),FALSE)</f>
        <v>0</v>
      </c>
      <c r="W158">
        <f>VLOOKUP($B158,'Tillförd energi'!$B$1:$AS$566,MATCH(W$1,'Tillförd energi'!$B$1:$AQ$1,0),FALSE)</f>
        <v>0</v>
      </c>
      <c r="X158">
        <f>VLOOKUP($B158,'Tillförd energi'!$B$1:$AS$566,MATCH(X$1,'Tillförd energi'!$B$1:$AQ$1,0),FALSE)</f>
        <v>0</v>
      </c>
      <c r="Y158">
        <f>VLOOKUP($B158,'Tillförd energi'!$B$1:$AS$566,MATCH(Y$1,'Tillförd energi'!$B$1:$AQ$1,0),FALSE)</f>
        <v>0</v>
      </c>
      <c r="Z158">
        <f>VLOOKUP($B158,'Tillförd energi'!$B$1:$AS$566,MATCH(Z$1,'Tillförd energi'!$B$1:$AQ$1,0),FALSE)</f>
        <v>0</v>
      </c>
      <c r="AA158">
        <f>VLOOKUP($B158,'Tillförd energi'!$B$1:$AS$566,MATCH(AA$1,'Tillförd energi'!$B$1:$AQ$1,0),FALSE)</f>
        <v>0</v>
      </c>
      <c r="AB158">
        <f>VLOOKUP($B158,'Tillförd energi'!$B$1:$AS$566,MATCH(AB$1,'Tillförd energi'!$B$1:$AQ$1,0),FALSE)</f>
        <v>0</v>
      </c>
      <c r="AC158">
        <f>VLOOKUP($B158,'Tillförd energi'!$B$1:$AS$566,MATCH(AC$1,'Tillförd energi'!$B$1:$AQ$1,0),FALSE)</f>
        <v>0</v>
      </c>
      <c r="AD158">
        <f>VLOOKUP($B158,'Tillförd energi'!$B$1:$AS$566,MATCH(AD$1,'Tillförd energi'!$B$1:$AQ$1,0),FALSE)</f>
        <v>0</v>
      </c>
      <c r="AE158">
        <f>VLOOKUP($B158,'Tillförd energi'!$B$1:$AS$566,MATCH(AE$1,'Tillförd energi'!$B$1:$AQ$1,0),FALSE)</f>
        <v>0</v>
      </c>
      <c r="AF158">
        <f>VLOOKUP($B158,'Tillförd energi'!$B$1:$AS$566,MATCH(AF$1,'Tillförd energi'!$B$1:$AQ$1,0),FALSE)</f>
        <v>2.5999999999999999E-2</v>
      </c>
      <c r="AG158">
        <f>IFERROR(VLOOKUP(B158,Miljö!$B$1:$S$476,9,FALSE)/1,0)</f>
        <v>0</v>
      </c>
      <c r="AI158">
        <f t="shared" si="20"/>
        <v>1.4449999999999998</v>
      </c>
      <c r="AJ158">
        <f t="shared" si="21"/>
        <v>1.4449999999999998</v>
      </c>
      <c r="AK158">
        <f>IF(ISERROR(1/VLOOKUP($B158,Leveranser!$B$1:$S$500,MATCH("såld värme (gwh)",Leveranser!$B$1:$S$1,0),FALSE)),"",VLOOKUP($B158,Leveranser!$B$1:$S$500,MATCH("såld värme (gwh)",Leveranser!$B$1:$S$1,0),FALSE))</f>
        <v>1.1399999999999999</v>
      </c>
      <c r="AL158" s="22">
        <f>VLOOKUP($B158,Leveranser!$B$1:$Y$500,MATCH("Totalt såld fjärrvärme till andra fjärrvärmeföretag",Leveranser!$B$1:$AA$1,0),FALSE)</f>
        <v>0</v>
      </c>
      <c r="AM158" s="22">
        <f>IF(ISERROR(1/VLOOKUP($B158,Miljö!$B$1:$S$500,MATCH("Såld mängd produktionsspecifik fjärrvärme (GWh)",Miljö!$B$1:$R$1,0),FALSE)),0,VLOOKUP($B158,Miljö!$B$1:$S$500,MATCH("Såld mängd produktionsspecifik fjärrvärme (GWh)",Miljö!$B$1:$R$1,0),FALSE))</f>
        <v>0</v>
      </c>
      <c r="AN158" s="23">
        <f t="shared" si="22"/>
        <v>0.78892733564013839</v>
      </c>
      <c r="AP158" t="str">
        <f>VLOOKUP($B158,'Miljövärden urval för publ'!$B$1:$H$450,7,FALSE)</f>
        <v>Ja</v>
      </c>
      <c r="AQ158" t="str">
        <f>VLOOKUP($B158,'Miljövärden urval för publ'!$B$1:$H$450,6,FALSE)</f>
        <v>Nej</v>
      </c>
      <c r="AU158">
        <f t="shared" si="23"/>
        <v>2.5999999999999999E-2</v>
      </c>
      <c r="AV158">
        <f t="shared" si="24"/>
        <v>0</v>
      </c>
      <c r="AW158">
        <f t="shared" si="25"/>
        <v>0</v>
      </c>
      <c r="AX158">
        <f t="shared" si="26"/>
        <v>1.4</v>
      </c>
      <c r="AZ158">
        <f t="shared" si="27"/>
        <v>0</v>
      </c>
      <c r="BA158">
        <f t="shared" si="28"/>
        <v>0</v>
      </c>
      <c r="BC158">
        <f t="shared" si="29"/>
        <v>1.4</v>
      </c>
    </row>
    <row r="159" spans="1:55" ht="15" customHeight="1" x14ac:dyDescent="0.25">
      <c r="A159" t="s">
        <v>228</v>
      </c>
      <c r="B159" t="s">
        <v>230</v>
      </c>
      <c r="C159">
        <f>VLOOKUP($B159,'Tillförd energi'!$B$1:$AS$566,MATCH(C$1,'Tillförd energi'!$B$1:$AQ$1,0),FALSE)</f>
        <v>0</v>
      </c>
      <c r="D159">
        <f>VLOOKUP($B159,'Tillförd energi'!$B$1:$AS$566,MATCH(D$1,'Tillförd energi'!$B$1:$AQ$1,0),FALSE)</f>
        <v>0.02</v>
      </c>
      <c r="E159">
        <f>VLOOKUP($B159,'Tillförd energi'!$B$1:$AS$566,MATCH(E$1,'Tillförd energi'!$B$1:$AQ$1,0),FALSE)</f>
        <v>0</v>
      </c>
      <c r="F159">
        <f>VLOOKUP($B159,'Tillförd energi'!$B$1:$AS$566,MATCH(F$1,'Tillförd energi'!$B$1:$AQ$1,0),FALSE)</f>
        <v>0</v>
      </c>
      <c r="G159">
        <f>VLOOKUP($B159,'Tillförd energi'!$B$1:$AS$566,MATCH(G$1,'Tillförd energi'!$B$1:$AQ$1,0),FALSE)</f>
        <v>0</v>
      </c>
      <c r="H159">
        <f>VLOOKUP($B159,'Tillförd energi'!$B$1:$AS$566,MATCH(H$1,'Tillförd energi'!$B$1:$AQ$1,0),FALSE)</f>
        <v>0</v>
      </c>
      <c r="I159">
        <f>VLOOKUP($B159,'Tillförd energi'!$B$1:$AS$566,MATCH(I$1,'Tillförd energi'!$B$1:$AQ$1,0),FALSE)</f>
        <v>0</v>
      </c>
      <c r="J159">
        <f>VLOOKUP($B159,'Tillförd energi'!$B$1:$AS$566,MATCH(J$1,'Tillförd energi'!$B$1:$AQ$1,0),FALSE)</f>
        <v>0</v>
      </c>
      <c r="K159">
        <v>0</v>
      </c>
      <c r="L159">
        <f>VLOOKUP($B159,'Tillförd energi'!$B$1:$AS$566,MATCH(L$1,'Tillförd energi'!$B$1:$AQ$1,0),FALSE)</f>
        <v>0</v>
      </c>
      <c r="M159">
        <f>VLOOKUP($B159,'Tillförd energi'!$B$1:$AS$566,MATCH(M$1,'Tillförd energi'!$B$1:$AQ$1,0),FALSE)</f>
        <v>0</v>
      </c>
      <c r="N159">
        <f>VLOOKUP($B159,'Tillförd energi'!$B$1:$AS$566,MATCH(N$1,'Tillförd energi'!$B$1:$AQ$1,0),FALSE)</f>
        <v>0</v>
      </c>
      <c r="O159">
        <f>VLOOKUP($B159,'Tillförd energi'!$B$1:$AS$566,MATCH(O$1,'Tillförd energi'!$B$1:$AQ$1,0),FALSE)</f>
        <v>0</v>
      </c>
      <c r="P159">
        <f>VLOOKUP($B159,'Tillförd energi'!$B$1:$AS$566,MATCH(P$1,'Tillförd energi'!$B$1:$AQ$1,0),FALSE)</f>
        <v>0</v>
      </c>
      <c r="Q159">
        <f>VLOOKUP($B159,'Tillförd energi'!$B$1:$AS$566,MATCH(Q$1,'Tillförd energi'!$B$1:$AQ$1,0),FALSE)</f>
        <v>0</v>
      </c>
      <c r="R159">
        <f>VLOOKUP($B159,'Tillförd energi'!$B$1:$AS$566,MATCH(R$1,'Tillförd energi'!$B$1:$AQ$1,0),FALSE)</f>
        <v>0.92</v>
      </c>
      <c r="S159">
        <f>VLOOKUP($B159,'Tillförd energi'!$B$1:$AS$566,MATCH(S$1,'Tillförd energi'!$B$1:$AQ$1,0),FALSE)</f>
        <v>0</v>
      </c>
      <c r="T159">
        <f>VLOOKUP($B159,'Tillförd energi'!$B$1:$AS$566,MATCH(T$1,'Tillförd energi'!$B$1:$AQ$1,0),FALSE)</f>
        <v>0</v>
      </c>
      <c r="U159">
        <f>VLOOKUP($B159,'Tillförd energi'!$B$1:$AS$566,MATCH(U$1,'Tillförd energi'!$B$1:$AQ$1,0),FALSE)</f>
        <v>0</v>
      </c>
      <c r="V159">
        <f>VLOOKUP($B159,'Tillförd energi'!$B$1:$AS$566,MATCH(V$1,'Tillförd energi'!$B$1:$AQ$1,0),FALSE)</f>
        <v>0</v>
      </c>
      <c r="W159">
        <f>VLOOKUP($B159,'Tillförd energi'!$B$1:$AS$566,MATCH(W$1,'Tillförd energi'!$B$1:$AQ$1,0),FALSE)</f>
        <v>0</v>
      </c>
      <c r="X159">
        <f>VLOOKUP($B159,'Tillförd energi'!$B$1:$AS$566,MATCH(X$1,'Tillförd energi'!$B$1:$AQ$1,0),FALSE)</f>
        <v>0</v>
      </c>
      <c r="Y159">
        <f>VLOOKUP($B159,'Tillförd energi'!$B$1:$AS$566,MATCH(Y$1,'Tillförd energi'!$B$1:$AQ$1,0),FALSE)</f>
        <v>0</v>
      </c>
      <c r="Z159">
        <f>VLOOKUP($B159,'Tillförd energi'!$B$1:$AS$566,MATCH(Z$1,'Tillförd energi'!$B$1:$AQ$1,0),FALSE)</f>
        <v>0</v>
      </c>
      <c r="AA159">
        <f>VLOOKUP($B159,'Tillförd energi'!$B$1:$AS$566,MATCH(AA$1,'Tillförd energi'!$B$1:$AQ$1,0),FALSE)</f>
        <v>0</v>
      </c>
      <c r="AB159">
        <f>VLOOKUP($B159,'Tillförd energi'!$B$1:$AS$566,MATCH(AB$1,'Tillförd energi'!$B$1:$AQ$1,0),FALSE)</f>
        <v>0</v>
      </c>
      <c r="AC159">
        <f>VLOOKUP($B159,'Tillförd energi'!$B$1:$AS$566,MATCH(AC$1,'Tillförd energi'!$B$1:$AQ$1,0),FALSE)</f>
        <v>0</v>
      </c>
      <c r="AD159">
        <f>VLOOKUP($B159,'Tillförd energi'!$B$1:$AS$566,MATCH(AD$1,'Tillförd energi'!$B$1:$AQ$1,0),FALSE)</f>
        <v>0</v>
      </c>
      <c r="AE159">
        <f>VLOOKUP($B159,'Tillförd energi'!$B$1:$AS$566,MATCH(AE$1,'Tillförd energi'!$B$1:$AQ$1,0),FALSE)</f>
        <v>0</v>
      </c>
      <c r="AF159">
        <f>VLOOKUP($B159,'Tillförd energi'!$B$1:$AS$566,MATCH(AF$1,'Tillförd energi'!$B$1:$AQ$1,0),FALSE)</f>
        <v>3.2000000000000001E-2</v>
      </c>
      <c r="AG159">
        <f>IFERROR(VLOOKUP(B159,Miljö!$B$1:$S$476,9,FALSE)/1,0)</f>
        <v>0</v>
      </c>
      <c r="AI159">
        <f t="shared" si="20"/>
        <v>0.97200000000000009</v>
      </c>
      <c r="AJ159">
        <f t="shared" si="21"/>
        <v>0.97200000000000009</v>
      </c>
      <c r="AK159">
        <f>IF(ISERROR(1/VLOOKUP($B159,Leveranser!$B$1:$S$500,MATCH("såld värme (gwh)",Leveranser!$B$1:$S$1,0),FALSE)),"",VLOOKUP($B159,Leveranser!$B$1:$S$500,MATCH("såld värme (gwh)",Leveranser!$B$1:$S$1,0),FALSE))</f>
        <v>0.75600000000000001</v>
      </c>
      <c r="AL159" s="22">
        <f>VLOOKUP($B159,Leveranser!$B$1:$Y$500,MATCH("Totalt såld fjärrvärme till andra fjärrvärmeföretag",Leveranser!$B$1:$AA$1,0),FALSE)</f>
        <v>0</v>
      </c>
      <c r="AM159" s="22">
        <f>IF(ISERROR(1/VLOOKUP($B159,Miljö!$B$1:$S$500,MATCH("Såld mängd produktionsspecifik fjärrvärme (GWh)",Miljö!$B$1:$R$1,0),FALSE)),0,VLOOKUP($B159,Miljö!$B$1:$S$500,MATCH("Såld mängd produktionsspecifik fjärrvärme (GWh)",Miljö!$B$1:$R$1,0),FALSE))</f>
        <v>0</v>
      </c>
      <c r="AN159" s="23">
        <f t="shared" si="22"/>
        <v>0.77777777777777768</v>
      </c>
      <c r="AP159" t="str">
        <f>VLOOKUP($B159,'Miljövärden urval för publ'!$B$1:$H$450,7,FALSE)</f>
        <v>Ja</v>
      </c>
      <c r="AQ159" t="str">
        <f>VLOOKUP($B159,'Miljövärden urval för publ'!$B$1:$H$450,6,FALSE)</f>
        <v>Nej</v>
      </c>
      <c r="AU159">
        <f t="shared" si="23"/>
        <v>3.2000000000000001E-2</v>
      </c>
      <c r="AV159">
        <f t="shared" si="24"/>
        <v>0</v>
      </c>
      <c r="AW159">
        <f t="shared" si="25"/>
        <v>0</v>
      </c>
      <c r="AX159">
        <f t="shared" si="26"/>
        <v>0.92</v>
      </c>
      <c r="AZ159">
        <f t="shared" si="27"/>
        <v>0</v>
      </c>
      <c r="BA159">
        <f t="shared" si="28"/>
        <v>0</v>
      </c>
      <c r="BC159">
        <f t="shared" si="29"/>
        <v>0.92</v>
      </c>
    </row>
    <row r="160" spans="1:55" ht="15" customHeight="1" x14ac:dyDescent="0.25">
      <c r="A160" t="s">
        <v>228</v>
      </c>
      <c r="B160" t="s">
        <v>231</v>
      </c>
      <c r="C160">
        <f>VLOOKUP($B160,'Tillförd energi'!$B$1:$AS$566,MATCH(C$1,'Tillförd energi'!$B$1:$AQ$1,0),FALSE)</f>
        <v>0</v>
      </c>
      <c r="D160">
        <f>VLOOKUP($B160,'Tillförd energi'!$B$1:$AS$566,MATCH(D$1,'Tillförd energi'!$B$1:$AQ$1,0),FALSE)</f>
        <v>0.03</v>
      </c>
      <c r="E160">
        <f>VLOOKUP($B160,'Tillförd energi'!$B$1:$AS$566,MATCH(E$1,'Tillförd energi'!$B$1:$AQ$1,0),FALSE)</f>
        <v>0</v>
      </c>
      <c r="F160">
        <f>VLOOKUP($B160,'Tillförd energi'!$B$1:$AS$566,MATCH(F$1,'Tillförd energi'!$B$1:$AQ$1,0),FALSE)</f>
        <v>0</v>
      </c>
      <c r="G160">
        <f>VLOOKUP($B160,'Tillförd energi'!$B$1:$AS$566,MATCH(G$1,'Tillförd energi'!$B$1:$AQ$1,0),FALSE)</f>
        <v>0</v>
      </c>
      <c r="H160">
        <f>VLOOKUP($B160,'Tillförd energi'!$B$1:$AS$566,MATCH(H$1,'Tillförd energi'!$B$1:$AQ$1,0),FALSE)</f>
        <v>0</v>
      </c>
      <c r="I160">
        <f>VLOOKUP($B160,'Tillförd energi'!$B$1:$AS$566,MATCH(I$1,'Tillförd energi'!$B$1:$AQ$1,0),FALSE)</f>
        <v>0</v>
      </c>
      <c r="J160">
        <f>VLOOKUP($B160,'Tillförd energi'!$B$1:$AS$566,MATCH(J$1,'Tillförd energi'!$B$1:$AQ$1,0),FALSE)</f>
        <v>0</v>
      </c>
      <c r="K160">
        <v>0</v>
      </c>
      <c r="L160">
        <f>VLOOKUP($B160,'Tillförd energi'!$B$1:$AS$566,MATCH(L$1,'Tillförd energi'!$B$1:$AQ$1,0),FALSE)</f>
        <v>0</v>
      </c>
      <c r="M160">
        <f>VLOOKUP($B160,'Tillförd energi'!$B$1:$AS$566,MATCH(M$1,'Tillförd energi'!$B$1:$AQ$1,0),FALSE)</f>
        <v>0</v>
      </c>
      <c r="N160">
        <f>VLOOKUP($B160,'Tillförd energi'!$B$1:$AS$566,MATCH(N$1,'Tillförd energi'!$B$1:$AQ$1,0),FALSE)</f>
        <v>0</v>
      </c>
      <c r="O160">
        <f>VLOOKUP($B160,'Tillförd energi'!$B$1:$AS$566,MATCH(O$1,'Tillförd energi'!$B$1:$AQ$1,0),FALSE)</f>
        <v>0</v>
      </c>
      <c r="P160">
        <f>VLOOKUP($B160,'Tillförd energi'!$B$1:$AS$566,MATCH(P$1,'Tillförd energi'!$B$1:$AQ$1,0),FALSE)</f>
        <v>0</v>
      </c>
      <c r="Q160">
        <f>VLOOKUP($B160,'Tillförd energi'!$B$1:$AS$566,MATCH(Q$1,'Tillförd energi'!$B$1:$AQ$1,0),FALSE)</f>
        <v>0</v>
      </c>
      <c r="R160">
        <f>VLOOKUP($B160,'Tillförd energi'!$B$1:$AS$566,MATCH(R$1,'Tillförd energi'!$B$1:$AQ$1,0),FALSE)</f>
        <v>3.23</v>
      </c>
      <c r="S160">
        <f>VLOOKUP($B160,'Tillförd energi'!$B$1:$AS$566,MATCH(S$1,'Tillförd energi'!$B$1:$AQ$1,0),FALSE)</f>
        <v>0</v>
      </c>
      <c r="T160">
        <f>VLOOKUP($B160,'Tillförd energi'!$B$1:$AS$566,MATCH(T$1,'Tillförd energi'!$B$1:$AQ$1,0),FALSE)</f>
        <v>0</v>
      </c>
      <c r="U160">
        <f>VLOOKUP($B160,'Tillförd energi'!$B$1:$AS$566,MATCH(U$1,'Tillförd energi'!$B$1:$AQ$1,0),FALSE)</f>
        <v>0</v>
      </c>
      <c r="V160">
        <f>VLOOKUP($B160,'Tillförd energi'!$B$1:$AS$566,MATCH(V$1,'Tillförd energi'!$B$1:$AQ$1,0),FALSE)</f>
        <v>0</v>
      </c>
      <c r="W160">
        <f>VLOOKUP($B160,'Tillförd energi'!$B$1:$AS$566,MATCH(W$1,'Tillförd energi'!$B$1:$AQ$1,0),FALSE)</f>
        <v>0</v>
      </c>
      <c r="X160">
        <f>VLOOKUP($B160,'Tillförd energi'!$B$1:$AS$566,MATCH(X$1,'Tillförd energi'!$B$1:$AQ$1,0),FALSE)</f>
        <v>0</v>
      </c>
      <c r="Y160">
        <f>VLOOKUP($B160,'Tillförd energi'!$B$1:$AS$566,MATCH(Y$1,'Tillförd energi'!$B$1:$AQ$1,0),FALSE)</f>
        <v>0</v>
      </c>
      <c r="Z160">
        <f>VLOOKUP($B160,'Tillförd energi'!$B$1:$AS$566,MATCH(Z$1,'Tillförd energi'!$B$1:$AQ$1,0),FALSE)</f>
        <v>0</v>
      </c>
      <c r="AA160">
        <f>VLOOKUP($B160,'Tillförd energi'!$B$1:$AS$566,MATCH(AA$1,'Tillförd energi'!$B$1:$AQ$1,0),FALSE)</f>
        <v>0</v>
      </c>
      <c r="AB160">
        <f>VLOOKUP($B160,'Tillförd energi'!$B$1:$AS$566,MATCH(AB$1,'Tillförd energi'!$B$1:$AQ$1,0),FALSE)</f>
        <v>0</v>
      </c>
      <c r="AC160">
        <f>VLOOKUP($B160,'Tillförd energi'!$B$1:$AS$566,MATCH(AC$1,'Tillförd energi'!$B$1:$AQ$1,0),FALSE)</f>
        <v>0</v>
      </c>
      <c r="AD160">
        <f>VLOOKUP($B160,'Tillförd energi'!$B$1:$AS$566,MATCH(AD$1,'Tillförd energi'!$B$1:$AQ$1,0),FALSE)</f>
        <v>0</v>
      </c>
      <c r="AE160">
        <f>VLOOKUP($B160,'Tillförd energi'!$B$1:$AS$566,MATCH(AE$1,'Tillförd energi'!$B$1:$AQ$1,0),FALSE)</f>
        <v>0</v>
      </c>
      <c r="AF160">
        <f>VLOOKUP($B160,'Tillförd energi'!$B$1:$AS$566,MATCH(AF$1,'Tillförd energi'!$B$1:$AQ$1,0),FALSE)</f>
        <v>4.2999999999999997E-2</v>
      </c>
      <c r="AG160">
        <f>IFERROR(VLOOKUP(B160,Miljö!$B$1:$S$476,9,FALSE)/1,0)</f>
        <v>0</v>
      </c>
      <c r="AI160">
        <f t="shared" si="20"/>
        <v>3.3029999999999999</v>
      </c>
      <c r="AJ160">
        <f t="shared" si="21"/>
        <v>3.3029999999999999</v>
      </c>
      <c r="AK160">
        <f>IF(ISERROR(1/VLOOKUP($B160,Leveranser!$B$1:$S$500,MATCH("såld värme (gwh)",Leveranser!$B$1:$S$1,0),FALSE)),"",VLOOKUP($B160,Leveranser!$B$1:$S$500,MATCH("såld värme (gwh)",Leveranser!$B$1:$S$1,0),FALSE))</f>
        <v>2.76</v>
      </c>
      <c r="AL160" s="22">
        <f>VLOOKUP($B160,Leveranser!$B$1:$Y$500,MATCH("Totalt såld fjärrvärme till andra fjärrvärmeföretag",Leveranser!$B$1:$AA$1,0),FALSE)</f>
        <v>0</v>
      </c>
      <c r="AM160" s="22">
        <f>IF(ISERROR(1/VLOOKUP($B160,Miljö!$B$1:$S$500,MATCH("Såld mängd produktionsspecifik fjärrvärme (GWh)",Miljö!$B$1:$R$1,0),FALSE)),0,VLOOKUP($B160,Miljö!$B$1:$S$500,MATCH("Såld mängd produktionsspecifik fjärrvärme (GWh)",Miljö!$B$1:$R$1,0),FALSE))</f>
        <v>0</v>
      </c>
      <c r="AN160" s="23">
        <f t="shared" si="22"/>
        <v>0.83560399636693905</v>
      </c>
      <c r="AP160" t="str">
        <f>VLOOKUP($B160,'Miljövärden urval för publ'!$B$1:$H$450,7,FALSE)</f>
        <v>Ja</v>
      </c>
      <c r="AQ160" t="str">
        <f>VLOOKUP($B160,'Miljövärden urval för publ'!$B$1:$H$450,6,FALSE)</f>
        <v>Nej</v>
      </c>
      <c r="AU160">
        <f t="shared" si="23"/>
        <v>4.2999999999999997E-2</v>
      </c>
      <c r="AV160">
        <f t="shared" si="24"/>
        <v>0</v>
      </c>
      <c r="AW160">
        <f t="shared" si="25"/>
        <v>0</v>
      </c>
      <c r="AX160">
        <f t="shared" si="26"/>
        <v>3.23</v>
      </c>
      <c r="AZ160">
        <f t="shared" si="27"/>
        <v>0</v>
      </c>
      <c r="BA160">
        <f t="shared" si="28"/>
        <v>0</v>
      </c>
      <c r="BC160">
        <f t="shared" si="29"/>
        <v>3.23</v>
      </c>
    </row>
    <row r="161" spans="1:55" ht="15" customHeight="1" x14ac:dyDescent="0.25">
      <c r="A161" t="s">
        <v>228</v>
      </c>
      <c r="B161" t="s">
        <v>232</v>
      </c>
      <c r="C161">
        <f>VLOOKUP($B161,'Tillförd energi'!$B$1:$AS$566,MATCH(C$1,'Tillförd energi'!$B$1:$AQ$1,0),FALSE)</f>
        <v>0</v>
      </c>
      <c r="D161">
        <f>VLOOKUP($B161,'Tillförd energi'!$B$1:$AS$566,MATCH(D$1,'Tillförd energi'!$B$1:$AQ$1,0),FALSE)</f>
        <v>0</v>
      </c>
      <c r="E161">
        <f>VLOOKUP($B161,'Tillförd energi'!$B$1:$AS$566,MATCH(E$1,'Tillförd energi'!$B$1:$AQ$1,0),FALSE)</f>
        <v>0</v>
      </c>
      <c r="F161">
        <f>VLOOKUP($B161,'Tillförd energi'!$B$1:$AS$566,MATCH(F$1,'Tillförd energi'!$B$1:$AQ$1,0),FALSE)</f>
        <v>0</v>
      </c>
      <c r="G161">
        <f>VLOOKUP($B161,'Tillförd energi'!$B$1:$AS$566,MATCH(G$1,'Tillförd energi'!$B$1:$AQ$1,0),FALSE)</f>
        <v>0</v>
      </c>
      <c r="H161">
        <f>VLOOKUP($B161,'Tillförd energi'!$B$1:$AS$566,MATCH(H$1,'Tillförd energi'!$B$1:$AQ$1,0),FALSE)</f>
        <v>0</v>
      </c>
      <c r="I161">
        <f>VLOOKUP($B161,'Tillförd energi'!$B$1:$AS$566,MATCH(I$1,'Tillförd energi'!$B$1:$AQ$1,0),FALSE)</f>
        <v>0</v>
      </c>
      <c r="J161">
        <f>VLOOKUP($B161,'Tillförd energi'!$B$1:$AS$566,MATCH(J$1,'Tillförd energi'!$B$1:$AQ$1,0),FALSE)</f>
        <v>0</v>
      </c>
      <c r="K161">
        <v>0</v>
      </c>
      <c r="L161">
        <f>VLOOKUP($B161,'Tillförd energi'!$B$1:$AS$566,MATCH(L$1,'Tillförd energi'!$B$1:$AQ$1,0),FALSE)</f>
        <v>0</v>
      </c>
      <c r="M161">
        <f>VLOOKUP($B161,'Tillförd energi'!$B$1:$AS$566,MATCH(M$1,'Tillförd energi'!$B$1:$AQ$1,0),FALSE)</f>
        <v>22.9422</v>
      </c>
      <c r="N161">
        <f>VLOOKUP($B161,'Tillförd energi'!$B$1:$AS$566,MATCH(N$1,'Tillförd energi'!$B$1:$AQ$1,0),FALSE)</f>
        <v>38.262999999999998</v>
      </c>
      <c r="O161">
        <f>VLOOKUP($B161,'Tillförd energi'!$B$1:$AS$566,MATCH(O$1,'Tillförd energi'!$B$1:$AQ$1,0),FALSE)</f>
        <v>0</v>
      </c>
      <c r="P161">
        <f>VLOOKUP($B161,'Tillförd energi'!$B$1:$AS$566,MATCH(P$1,'Tillförd energi'!$B$1:$AQ$1,0),FALSE)</f>
        <v>15.3985</v>
      </c>
      <c r="Q161">
        <f>VLOOKUP($B161,'Tillförd energi'!$B$1:$AS$566,MATCH(Q$1,'Tillförd energi'!$B$1:$AQ$1,0),FALSE)</f>
        <v>0</v>
      </c>
      <c r="R161">
        <f>VLOOKUP($B161,'Tillförd energi'!$B$1:$AS$566,MATCH(R$1,'Tillförd energi'!$B$1:$AQ$1,0),FALSE)</f>
        <v>0</v>
      </c>
      <c r="S161">
        <f>VLOOKUP($B161,'Tillförd energi'!$B$1:$AS$566,MATCH(S$1,'Tillförd energi'!$B$1:$AQ$1,0),FALSE)</f>
        <v>0</v>
      </c>
      <c r="T161">
        <f>VLOOKUP($B161,'Tillförd energi'!$B$1:$AS$566,MATCH(T$1,'Tillförd energi'!$B$1:$AQ$1,0),FALSE)</f>
        <v>0</v>
      </c>
      <c r="U161">
        <f>VLOOKUP($B161,'Tillförd energi'!$B$1:$AS$566,MATCH(U$1,'Tillförd energi'!$B$1:$AQ$1,0),FALSE)</f>
        <v>0</v>
      </c>
      <c r="V161">
        <f>VLOOKUP($B161,'Tillförd energi'!$B$1:$AS$566,MATCH(V$1,'Tillförd energi'!$B$1:$AQ$1,0),FALSE)</f>
        <v>0</v>
      </c>
      <c r="W161">
        <f>VLOOKUP($B161,'Tillförd energi'!$B$1:$AS$566,MATCH(W$1,'Tillförd energi'!$B$1:$AQ$1,0),FALSE)</f>
        <v>0.71</v>
      </c>
      <c r="X161">
        <f>VLOOKUP($B161,'Tillförd energi'!$B$1:$AS$566,MATCH(X$1,'Tillförd energi'!$B$1:$AQ$1,0),FALSE)</f>
        <v>0</v>
      </c>
      <c r="Y161">
        <f>VLOOKUP($B161,'Tillförd energi'!$B$1:$AS$566,MATCH(Y$1,'Tillförd energi'!$B$1:$AQ$1,0),FALSE)</f>
        <v>0</v>
      </c>
      <c r="Z161">
        <f>VLOOKUP($B161,'Tillförd energi'!$B$1:$AS$566,MATCH(Z$1,'Tillförd energi'!$B$1:$AQ$1,0),FALSE)</f>
        <v>0</v>
      </c>
      <c r="AA161">
        <f>VLOOKUP($B161,'Tillförd energi'!$B$1:$AS$566,MATCH(AA$1,'Tillförd energi'!$B$1:$AQ$1,0),FALSE)</f>
        <v>0</v>
      </c>
      <c r="AB161">
        <f>VLOOKUP($B161,'Tillförd energi'!$B$1:$AS$566,MATCH(AB$1,'Tillförd energi'!$B$1:$AQ$1,0),FALSE)</f>
        <v>0</v>
      </c>
      <c r="AC161">
        <f>VLOOKUP($B161,'Tillförd energi'!$B$1:$AS$566,MATCH(AC$1,'Tillförd energi'!$B$1:$AQ$1,0),FALSE)</f>
        <v>0</v>
      </c>
      <c r="AD161">
        <f>VLOOKUP($B161,'Tillförd energi'!$B$1:$AS$566,MATCH(AD$1,'Tillförd energi'!$B$1:$AQ$1,0),FALSE)</f>
        <v>0</v>
      </c>
      <c r="AE161">
        <f>VLOOKUP($B161,'Tillförd energi'!$B$1:$AS$566,MATCH(AE$1,'Tillförd energi'!$B$1:$AQ$1,0),FALSE)</f>
        <v>0</v>
      </c>
      <c r="AF161">
        <f>VLOOKUP($B161,'Tillförd energi'!$B$1:$AS$566,MATCH(AF$1,'Tillförd energi'!$B$1:$AQ$1,0),FALSE)</f>
        <v>4.17</v>
      </c>
      <c r="AG161">
        <f>IFERROR(VLOOKUP(B161,Miljö!$B$1:$S$476,9,FALSE)/1,0)</f>
        <v>27.04</v>
      </c>
      <c r="AI161">
        <f t="shared" si="20"/>
        <v>81.483699999999999</v>
      </c>
      <c r="AJ161">
        <f t="shared" si="21"/>
        <v>108.52369999999999</v>
      </c>
      <c r="AK161">
        <f>IF(ISERROR(1/VLOOKUP($B161,Leveranser!$B$1:$S$500,MATCH("såld värme (gwh)",Leveranser!$B$1:$S$1,0),FALSE)),"",VLOOKUP($B161,Leveranser!$B$1:$S$500,MATCH("såld värme (gwh)",Leveranser!$B$1:$S$1,0),FALSE))</f>
        <v>107</v>
      </c>
      <c r="AL161" s="22">
        <f>VLOOKUP($B161,Leveranser!$B$1:$Y$500,MATCH("Totalt såld fjärrvärme till andra fjärrvärmeföretag",Leveranser!$B$1:$AA$1,0),FALSE)</f>
        <v>0</v>
      </c>
      <c r="AM161" s="22">
        <f>IF(ISERROR(1/VLOOKUP($B161,Miljö!$B$1:$S$500,MATCH("Såld mängd produktionsspecifik fjärrvärme (GWh)",Miljö!$B$1:$R$1,0),FALSE)),0,VLOOKUP($B161,Miljö!$B$1:$S$500,MATCH("Såld mängd produktionsspecifik fjärrvärme (GWh)",Miljö!$B$1:$R$1,0),FALSE))</f>
        <v>0</v>
      </c>
      <c r="AN161" s="23">
        <f t="shared" si="22"/>
        <v>0.98595974888434512</v>
      </c>
      <c r="AP161" t="str">
        <f>VLOOKUP($B161,'Miljövärden urval för publ'!$B$1:$H$450,7,FALSE)</f>
        <v>Ja</v>
      </c>
      <c r="AQ161" t="str">
        <f>VLOOKUP($B161,'Miljövärden urval för publ'!$B$1:$H$450,6,FALSE)</f>
        <v>Nej</v>
      </c>
      <c r="AU161">
        <f t="shared" si="23"/>
        <v>4.17</v>
      </c>
      <c r="AV161">
        <f t="shared" si="24"/>
        <v>0</v>
      </c>
      <c r="AW161">
        <f t="shared" si="25"/>
        <v>76.603700000000003</v>
      </c>
      <c r="AX161">
        <f t="shared" si="26"/>
        <v>0</v>
      </c>
      <c r="AZ161">
        <f t="shared" si="27"/>
        <v>0</v>
      </c>
      <c r="BA161">
        <f t="shared" si="28"/>
        <v>0</v>
      </c>
      <c r="BC161">
        <f t="shared" si="29"/>
        <v>77.313699999999997</v>
      </c>
    </row>
    <row r="162" spans="1:55" ht="15" customHeight="1" x14ac:dyDescent="0.25">
      <c r="A162" t="s">
        <v>233</v>
      </c>
      <c r="B162" t="s">
        <v>234</v>
      </c>
      <c r="C162">
        <f>VLOOKUP($B162,'Tillförd energi'!$B$1:$AS$566,MATCH(C$1,'Tillförd energi'!$B$1:$AQ$1,0),FALSE)</f>
        <v>0</v>
      </c>
      <c r="D162">
        <f>VLOOKUP($B162,'Tillförd energi'!$B$1:$AS$566,MATCH(D$1,'Tillförd energi'!$B$1:$AQ$1,0),FALSE)</f>
        <v>0</v>
      </c>
      <c r="E162">
        <f>VLOOKUP($B162,'Tillförd energi'!$B$1:$AS$566,MATCH(E$1,'Tillförd energi'!$B$1:$AQ$1,0),FALSE)</f>
        <v>0</v>
      </c>
      <c r="F162">
        <f>VLOOKUP($B162,'Tillförd energi'!$B$1:$AS$566,MATCH(F$1,'Tillförd energi'!$B$1:$AQ$1,0),FALSE)</f>
        <v>0</v>
      </c>
      <c r="G162">
        <f>VLOOKUP($B162,'Tillförd energi'!$B$1:$AS$566,MATCH(G$1,'Tillförd energi'!$B$1:$AQ$1,0),FALSE)</f>
        <v>0</v>
      </c>
      <c r="H162">
        <f>VLOOKUP($B162,'Tillförd energi'!$B$1:$AS$566,MATCH(H$1,'Tillförd energi'!$B$1:$AQ$1,0),FALSE)</f>
        <v>0</v>
      </c>
      <c r="I162">
        <f>VLOOKUP($B162,'Tillförd energi'!$B$1:$AS$566,MATCH(I$1,'Tillförd energi'!$B$1:$AQ$1,0),FALSE)</f>
        <v>0</v>
      </c>
      <c r="J162">
        <f>VLOOKUP($B162,'Tillförd energi'!$B$1:$AS$566,MATCH(J$1,'Tillförd energi'!$B$1:$AQ$1,0),FALSE)</f>
        <v>0</v>
      </c>
      <c r="K162">
        <v>0</v>
      </c>
      <c r="L162">
        <f>VLOOKUP($B162,'Tillförd energi'!$B$1:$AS$566,MATCH(L$1,'Tillförd energi'!$B$1:$AQ$1,0),FALSE)</f>
        <v>0</v>
      </c>
      <c r="M162">
        <f>VLOOKUP($B162,'Tillförd energi'!$B$1:$AS$566,MATCH(M$1,'Tillförd energi'!$B$1:$AQ$1,0),FALSE)</f>
        <v>0</v>
      </c>
      <c r="N162">
        <f>VLOOKUP($B162,'Tillförd energi'!$B$1:$AS$566,MATCH(N$1,'Tillförd energi'!$B$1:$AQ$1,0),FALSE)</f>
        <v>0</v>
      </c>
      <c r="O162">
        <f>VLOOKUP($B162,'Tillförd energi'!$B$1:$AS$566,MATCH(O$1,'Tillförd energi'!$B$1:$AQ$1,0),FALSE)</f>
        <v>0</v>
      </c>
      <c r="P162">
        <f>VLOOKUP($B162,'Tillförd energi'!$B$1:$AS$566,MATCH(P$1,'Tillförd energi'!$B$1:$AQ$1,0),FALSE)</f>
        <v>0</v>
      </c>
      <c r="Q162">
        <f>VLOOKUP($B162,'Tillförd energi'!$B$1:$AS$566,MATCH(Q$1,'Tillförd energi'!$B$1:$AQ$1,0),FALSE)</f>
        <v>0</v>
      </c>
      <c r="R162">
        <f>VLOOKUP($B162,'Tillförd energi'!$B$1:$AS$566,MATCH(R$1,'Tillförd energi'!$B$1:$AQ$1,0),FALSE)</f>
        <v>15.999000000000001</v>
      </c>
      <c r="S162">
        <f>VLOOKUP($B162,'Tillförd energi'!$B$1:$AS$566,MATCH(S$1,'Tillförd energi'!$B$1:$AQ$1,0),FALSE)</f>
        <v>0</v>
      </c>
      <c r="T162">
        <f>VLOOKUP($B162,'Tillförd energi'!$B$1:$AS$566,MATCH(T$1,'Tillförd energi'!$B$1:$AQ$1,0),FALSE)</f>
        <v>0</v>
      </c>
      <c r="U162">
        <f>VLOOKUP($B162,'Tillförd energi'!$B$1:$AS$566,MATCH(U$1,'Tillförd energi'!$B$1:$AQ$1,0),FALSE)</f>
        <v>0</v>
      </c>
      <c r="V162">
        <f>VLOOKUP($B162,'Tillförd energi'!$B$1:$AS$566,MATCH(V$1,'Tillförd energi'!$B$1:$AQ$1,0),FALSE)</f>
        <v>0</v>
      </c>
      <c r="W162">
        <f>VLOOKUP($B162,'Tillförd energi'!$B$1:$AS$566,MATCH(W$1,'Tillförd energi'!$B$1:$AQ$1,0),FALSE)</f>
        <v>0.26400000000000001</v>
      </c>
      <c r="X162">
        <f>VLOOKUP($B162,'Tillförd energi'!$B$1:$AS$566,MATCH(X$1,'Tillförd energi'!$B$1:$AQ$1,0),FALSE)</f>
        <v>0</v>
      </c>
      <c r="Y162">
        <f>VLOOKUP($B162,'Tillförd energi'!$B$1:$AS$566,MATCH(Y$1,'Tillförd energi'!$B$1:$AQ$1,0),FALSE)</f>
        <v>0</v>
      </c>
      <c r="Z162">
        <f>VLOOKUP($B162,'Tillförd energi'!$B$1:$AS$566,MATCH(Z$1,'Tillförd energi'!$B$1:$AQ$1,0),FALSE)</f>
        <v>0</v>
      </c>
      <c r="AA162">
        <f>VLOOKUP($B162,'Tillförd energi'!$B$1:$AS$566,MATCH(AA$1,'Tillförd energi'!$B$1:$AQ$1,0),FALSE)</f>
        <v>0</v>
      </c>
      <c r="AB162">
        <f>VLOOKUP($B162,'Tillförd energi'!$B$1:$AS$566,MATCH(AB$1,'Tillförd energi'!$B$1:$AQ$1,0),FALSE)</f>
        <v>0</v>
      </c>
      <c r="AC162">
        <f>VLOOKUP($B162,'Tillförd energi'!$B$1:$AS$566,MATCH(AC$1,'Tillförd energi'!$B$1:$AQ$1,0),FALSE)</f>
        <v>0</v>
      </c>
      <c r="AD162">
        <f>VLOOKUP($B162,'Tillförd energi'!$B$1:$AS$566,MATCH(AD$1,'Tillförd energi'!$B$1:$AQ$1,0),FALSE)</f>
        <v>0</v>
      </c>
      <c r="AE162">
        <f>VLOOKUP($B162,'Tillförd energi'!$B$1:$AS$566,MATCH(AE$1,'Tillförd energi'!$B$1:$AQ$1,0),FALSE)</f>
        <v>0</v>
      </c>
      <c r="AF162">
        <f>VLOOKUP($B162,'Tillförd energi'!$B$1:$AS$566,MATCH(AF$1,'Tillförd energi'!$B$1:$AQ$1,0),FALSE)</f>
        <v>0.38643</v>
      </c>
      <c r="AG162">
        <f>IFERROR(VLOOKUP(B162,Miljö!$B$1:$S$476,9,FALSE)/1,0)</f>
        <v>0</v>
      </c>
      <c r="AI162">
        <f t="shared" si="20"/>
        <v>16.649430000000002</v>
      </c>
      <c r="AJ162">
        <f t="shared" si="21"/>
        <v>16.649430000000002</v>
      </c>
      <c r="AK162">
        <f>IF(ISERROR(1/VLOOKUP($B162,Leveranser!$B$1:$S$500,MATCH("såld värme (gwh)",Leveranser!$B$1:$S$1,0),FALSE)),"",VLOOKUP($B162,Leveranser!$B$1:$S$500,MATCH("såld värme (gwh)",Leveranser!$B$1:$S$1,0),FALSE))</f>
        <v>12.881</v>
      </c>
      <c r="AL162" s="22">
        <f>VLOOKUP($B162,Leveranser!$B$1:$Y$500,MATCH("Totalt såld fjärrvärme till andra fjärrvärmeföretag",Leveranser!$B$1:$AA$1,0),FALSE)</f>
        <v>0</v>
      </c>
      <c r="AM162" s="22">
        <f>IF(ISERROR(1/VLOOKUP($B162,Miljö!$B$1:$S$500,MATCH("Såld mängd produktionsspecifik fjärrvärme (GWh)",Miljö!$B$1:$R$1,0),FALSE)),0,VLOOKUP($B162,Miljö!$B$1:$S$500,MATCH("Såld mängd produktionsspecifik fjärrvärme (GWh)",Miljö!$B$1:$R$1,0),FALSE))</f>
        <v>0</v>
      </c>
      <c r="AN162" s="23">
        <f t="shared" si="22"/>
        <v>0.77366011929537515</v>
      </c>
      <c r="AP162" t="str">
        <f>VLOOKUP($B162,'Miljövärden urval för publ'!$B$1:$H$450,7,FALSE)</f>
        <v>Ja</v>
      </c>
      <c r="AQ162" t="str">
        <f>VLOOKUP($B162,'Miljövärden urval för publ'!$B$1:$H$450,6,FALSE)</f>
        <v>Nej</v>
      </c>
      <c r="AU162">
        <f t="shared" si="23"/>
        <v>0.38643</v>
      </c>
      <c r="AV162">
        <f t="shared" si="24"/>
        <v>0</v>
      </c>
      <c r="AW162">
        <f t="shared" si="25"/>
        <v>0</v>
      </c>
      <c r="AX162">
        <f t="shared" si="26"/>
        <v>15.999000000000001</v>
      </c>
      <c r="AZ162">
        <f t="shared" si="27"/>
        <v>0</v>
      </c>
      <c r="BA162">
        <f t="shared" si="28"/>
        <v>0</v>
      </c>
      <c r="BC162">
        <f t="shared" si="29"/>
        <v>16.263000000000002</v>
      </c>
    </row>
    <row r="163" spans="1:55" ht="15" customHeight="1" x14ac:dyDescent="0.25">
      <c r="A163" t="s">
        <v>233</v>
      </c>
      <c r="B163" t="s">
        <v>235</v>
      </c>
      <c r="C163">
        <f>VLOOKUP($B163,'Tillförd energi'!$B$1:$AS$566,MATCH(C$1,'Tillförd energi'!$B$1:$AQ$1,0),FALSE)</f>
        <v>0</v>
      </c>
      <c r="D163">
        <f>VLOOKUP($B163,'Tillförd energi'!$B$1:$AS$566,MATCH(D$1,'Tillförd energi'!$B$1:$AQ$1,0),FALSE)</f>
        <v>4.0000000000000001E-3</v>
      </c>
      <c r="E163">
        <f>VLOOKUP($B163,'Tillförd energi'!$B$1:$AS$566,MATCH(E$1,'Tillförd energi'!$B$1:$AQ$1,0),FALSE)</f>
        <v>0</v>
      </c>
      <c r="F163">
        <f>VLOOKUP($B163,'Tillförd energi'!$B$1:$AS$566,MATCH(F$1,'Tillförd energi'!$B$1:$AQ$1,0),FALSE)</f>
        <v>0</v>
      </c>
      <c r="G163">
        <f>VLOOKUP($B163,'Tillförd energi'!$B$1:$AS$566,MATCH(G$1,'Tillförd energi'!$B$1:$AQ$1,0),FALSE)</f>
        <v>0</v>
      </c>
      <c r="H163">
        <f>VLOOKUP($B163,'Tillförd energi'!$B$1:$AS$566,MATCH(H$1,'Tillförd energi'!$B$1:$AQ$1,0),FALSE)</f>
        <v>0</v>
      </c>
      <c r="I163">
        <f>VLOOKUP($B163,'Tillförd energi'!$B$1:$AS$566,MATCH(I$1,'Tillförd energi'!$B$1:$AQ$1,0),FALSE)</f>
        <v>80.912899999999993</v>
      </c>
      <c r="J163">
        <f>VLOOKUP($B163,'Tillförd energi'!$B$1:$AS$566,MATCH(J$1,'Tillförd energi'!$B$1:$AQ$1,0),FALSE)</f>
        <v>0</v>
      </c>
      <c r="K163">
        <v>0</v>
      </c>
      <c r="L163">
        <f>VLOOKUP($B163,'Tillförd energi'!$B$1:$AS$566,MATCH(L$1,'Tillförd energi'!$B$1:$AQ$1,0),FALSE)</f>
        <v>0</v>
      </c>
      <c r="M163">
        <f>VLOOKUP($B163,'Tillförd energi'!$B$1:$AS$566,MATCH(M$1,'Tillförd energi'!$B$1:$AQ$1,0),FALSE)</f>
        <v>0</v>
      </c>
      <c r="N163">
        <f>VLOOKUP($B163,'Tillförd energi'!$B$1:$AS$566,MATCH(N$1,'Tillförd energi'!$B$1:$AQ$1,0),FALSE)</f>
        <v>0</v>
      </c>
      <c r="O163">
        <f>VLOOKUP($B163,'Tillförd energi'!$B$1:$AS$566,MATCH(O$1,'Tillförd energi'!$B$1:$AQ$1,0),FALSE)</f>
        <v>0</v>
      </c>
      <c r="P163">
        <f>VLOOKUP($B163,'Tillförd energi'!$B$1:$AS$566,MATCH(P$1,'Tillförd energi'!$B$1:$AQ$1,0),FALSE)</f>
        <v>0</v>
      </c>
      <c r="Q163">
        <f>VLOOKUP($B163,'Tillförd energi'!$B$1:$AS$566,MATCH(Q$1,'Tillförd energi'!$B$1:$AQ$1,0),FALSE)</f>
        <v>0</v>
      </c>
      <c r="R163">
        <f>VLOOKUP($B163,'Tillförd energi'!$B$1:$AS$566,MATCH(R$1,'Tillförd energi'!$B$1:$AQ$1,0),FALSE)</f>
        <v>9.5050000000000008</v>
      </c>
      <c r="S163">
        <f>VLOOKUP($B163,'Tillförd energi'!$B$1:$AS$566,MATCH(S$1,'Tillförd energi'!$B$1:$AQ$1,0),FALSE)</f>
        <v>0</v>
      </c>
      <c r="T163">
        <f>VLOOKUP($B163,'Tillförd energi'!$B$1:$AS$566,MATCH(T$1,'Tillförd energi'!$B$1:$AQ$1,0),FALSE)</f>
        <v>0</v>
      </c>
      <c r="U163">
        <f>VLOOKUP($B163,'Tillförd energi'!$B$1:$AS$566,MATCH(U$1,'Tillförd energi'!$B$1:$AQ$1,0),FALSE)</f>
        <v>0</v>
      </c>
      <c r="V163">
        <f>VLOOKUP($B163,'Tillförd energi'!$B$1:$AS$566,MATCH(V$1,'Tillförd energi'!$B$1:$AQ$1,0),FALSE)</f>
        <v>0</v>
      </c>
      <c r="W163">
        <f>VLOOKUP($B163,'Tillförd energi'!$B$1:$AS$566,MATCH(W$1,'Tillförd energi'!$B$1:$AQ$1,0),FALSE)</f>
        <v>0.94399999999999995</v>
      </c>
      <c r="X163">
        <f>VLOOKUP($B163,'Tillförd energi'!$B$1:$AS$566,MATCH(X$1,'Tillförd energi'!$B$1:$AQ$1,0),FALSE)</f>
        <v>0</v>
      </c>
      <c r="Y163">
        <f>VLOOKUP($B163,'Tillförd energi'!$B$1:$AS$566,MATCH(Y$1,'Tillförd energi'!$B$1:$AQ$1,0),FALSE)</f>
        <v>0</v>
      </c>
      <c r="Z163">
        <f>VLOOKUP($B163,'Tillförd energi'!$B$1:$AS$566,MATCH(Z$1,'Tillförd energi'!$B$1:$AQ$1,0),FALSE)</f>
        <v>0</v>
      </c>
      <c r="AA163">
        <f>VLOOKUP($B163,'Tillförd energi'!$B$1:$AS$566,MATCH(AA$1,'Tillförd energi'!$B$1:$AQ$1,0),FALSE)</f>
        <v>0</v>
      </c>
      <c r="AB163">
        <f>VLOOKUP($B163,'Tillförd energi'!$B$1:$AS$566,MATCH(AB$1,'Tillförd energi'!$B$1:$AQ$1,0),FALSE)</f>
        <v>0</v>
      </c>
      <c r="AC163">
        <f>VLOOKUP($B163,'Tillförd energi'!$B$1:$AS$566,MATCH(AC$1,'Tillförd energi'!$B$1:$AQ$1,0),FALSE)</f>
        <v>0</v>
      </c>
      <c r="AD163">
        <f>VLOOKUP($B163,'Tillförd energi'!$B$1:$AS$566,MATCH(AD$1,'Tillförd energi'!$B$1:$AQ$1,0),FALSE)</f>
        <v>134.286</v>
      </c>
      <c r="AE163">
        <f>VLOOKUP($B163,'Tillförd energi'!$B$1:$AS$566,MATCH(AE$1,'Tillförd energi'!$B$1:$AQ$1,0),FALSE)</f>
        <v>0</v>
      </c>
      <c r="AF163">
        <f>VLOOKUP($B163,'Tillförd energi'!$B$1:$AS$566,MATCH(AF$1,'Tillförd energi'!$B$1:$AQ$1,0),FALSE)</f>
        <v>5.54697</v>
      </c>
      <c r="AG163">
        <f>IFERROR(VLOOKUP(B163,Miljö!$B$1:$S$476,9,FALSE)/1,0)</f>
        <v>0</v>
      </c>
      <c r="AI163">
        <f t="shared" si="20"/>
        <v>231.19887</v>
      </c>
      <c r="AJ163">
        <f t="shared" si="21"/>
        <v>231.19887</v>
      </c>
      <c r="AK163">
        <f>IF(ISERROR(1/VLOOKUP($B163,Leveranser!$B$1:$S$500,MATCH("såld värme (gwh)",Leveranser!$B$1:$S$1,0),FALSE)),"",VLOOKUP($B163,Leveranser!$B$1:$S$500,MATCH("såld värme (gwh)",Leveranser!$B$1:$S$1,0),FALSE))</f>
        <v>184.899</v>
      </c>
      <c r="AL163" s="22">
        <f>VLOOKUP($B163,Leveranser!$B$1:$Y$500,MATCH("Totalt såld fjärrvärme till andra fjärrvärmeföretag",Leveranser!$B$1:$AA$1,0),FALSE)</f>
        <v>0</v>
      </c>
      <c r="AM163" s="22">
        <f>IF(ISERROR(1/VLOOKUP($B163,Miljö!$B$1:$S$500,MATCH("Såld mängd produktionsspecifik fjärrvärme (GWh)",Miljö!$B$1:$R$1,0),FALSE)),0,VLOOKUP($B163,Miljö!$B$1:$S$500,MATCH("Såld mängd produktionsspecifik fjärrvärme (GWh)",Miljö!$B$1:$R$1,0),FALSE))</f>
        <v>0</v>
      </c>
      <c r="AN163" s="23">
        <f t="shared" si="22"/>
        <v>0.79974006793372299</v>
      </c>
      <c r="AP163" t="str">
        <f>VLOOKUP($B163,'Miljövärden urval för publ'!$B$1:$H$450,7,FALSE)</f>
        <v>Ja</v>
      </c>
      <c r="AQ163" t="str">
        <f>VLOOKUP($B163,'Miljövärden urval för publ'!$B$1:$H$450,6,FALSE)</f>
        <v>Nej</v>
      </c>
      <c r="AU163">
        <f t="shared" si="23"/>
        <v>5.54697</v>
      </c>
      <c r="AV163">
        <f t="shared" si="24"/>
        <v>0</v>
      </c>
      <c r="AW163">
        <f t="shared" si="25"/>
        <v>0</v>
      </c>
      <c r="AX163">
        <f t="shared" si="26"/>
        <v>9.5050000000000008</v>
      </c>
      <c r="AZ163">
        <f t="shared" si="27"/>
        <v>0</v>
      </c>
      <c r="BA163">
        <f t="shared" si="28"/>
        <v>0</v>
      </c>
      <c r="BC163">
        <f t="shared" si="29"/>
        <v>10.449000000000002</v>
      </c>
    </row>
    <row r="164" spans="1:55" ht="15" customHeight="1" x14ac:dyDescent="0.25">
      <c r="A164" t="s">
        <v>236</v>
      </c>
      <c r="B164" t="s">
        <v>237</v>
      </c>
      <c r="C164">
        <f>VLOOKUP($B164,'Tillförd energi'!$B$1:$AS$566,MATCH(C$1,'Tillförd energi'!$B$1:$AQ$1,0),FALSE)</f>
        <v>0</v>
      </c>
      <c r="D164">
        <f>VLOOKUP($B164,'Tillförd energi'!$B$1:$AS$566,MATCH(D$1,'Tillförd energi'!$B$1:$AQ$1,0),FALSE)</f>
        <v>1.02261</v>
      </c>
      <c r="E164">
        <f>VLOOKUP($B164,'Tillförd energi'!$B$1:$AS$566,MATCH(E$1,'Tillförd energi'!$B$1:$AQ$1,0),FALSE)</f>
        <v>0</v>
      </c>
      <c r="F164">
        <f>VLOOKUP($B164,'Tillförd energi'!$B$1:$AS$566,MATCH(F$1,'Tillförd energi'!$B$1:$AQ$1,0),FALSE)</f>
        <v>0</v>
      </c>
      <c r="G164">
        <f>VLOOKUP($B164,'Tillförd energi'!$B$1:$AS$566,MATCH(G$1,'Tillförd energi'!$B$1:$AQ$1,0),FALSE)</f>
        <v>3.5139999999999998</v>
      </c>
      <c r="H164">
        <f>VLOOKUP($B164,'Tillförd energi'!$B$1:$AS$566,MATCH(H$1,'Tillförd energi'!$B$1:$AQ$1,0),FALSE)</f>
        <v>0</v>
      </c>
      <c r="I164">
        <f>VLOOKUP($B164,'Tillförd energi'!$B$1:$AS$566,MATCH(I$1,'Tillförd energi'!$B$1:$AQ$1,0),FALSE)</f>
        <v>85.044799999999995</v>
      </c>
      <c r="J164">
        <f>VLOOKUP($B164,'Tillförd energi'!$B$1:$AS$566,MATCH(J$1,'Tillförd energi'!$B$1:$AQ$1,0),FALSE)</f>
        <v>11.659000000000001</v>
      </c>
      <c r="K164">
        <v>0</v>
      </c>
      <c r="L164">
        <f>VLOOKUP($B164,'Tillförd energi'!$B$1:$AS$566,MATCH(L$1,'Tillförd energi'!$B$1:$AQ$1,0),FALSE)</f>
        <v>32.310499999999998</v>
      </c>
      <c r="M164">
        <f>VLOOKUP($B164,'Tillförd energi'!$B$1:$AS$566,MATCH(M$1,'Tillförd energi'!$B$1:$AQ$1,0),FALSE)</f>
        <v>0</v>
      </c>
      <c r="N164">
        <f>VLOOKUP($B164,'Tillförd energi'!$B$1:$AS$566,MATCH(N$1,'Tillförd energi'!$B$1:$AQ$1,0),FALSE)</f>
        <v>0</v>
      </c>
      <c r="O164">
        <f>VLOOKUP($B164,'Tillförd energi'!$B$1:$AS$566,MATCH(O$1,'Tillförd energi'!$B$1:$AQ$1,0),FALSE)</f>
        <v>0</v>
      </c>
      <c r="P164">
        <f>VLOOKUP($B164,'Tillförd energi'!$B$1:$AS$566,MATCH(P$1,'Tillförd energi'!$B$1:$AQ$1,0),FALSE)</f>
        <v>43.622999999999998</v>
      </c>
      <c r="Q164">
        <f>VLOOKUP($B164,'Tillförd energi'!$B$1:$AS$566,MATCH(Q$1,'Tillförd energi'!$B$1:$AQ$1,0),FALSE)</f>
        <v>0</v>
      </c>
      <c r="R164">
        <f>VLOOKUP($B164,'Tillförd energi'!$B$1:$AS$566,MATCH(R$1,'Tillförd energi'!$B$1:$AQ$1,0),FALSE)</f>
        <v>0</v>
      </c>
      <c r="S164">
        <f>VLOOKUP($B164,'Tillförd energi'!$B$1:$AS$566,MATCH(S$1,'Tillförd energi'!$B$1:$AQ$1,0),FALSE)</f>
        <v>0</v>
      </c>
      <c r="T164">
        <f>VLOOKUP($B164,'Tillförd energi'!$B$1:$AS$566,MATCH(T$1,'Tillförd energi'!$B$1:$AQ$1,0),FALSE)</f>
        <v>0</v>
      </c>
      <c r="U164">
        <f>VLOOKUP($B164,'Tillförd energi'!$B$1:$AS$566,MATCH(U$1,'Tillförd energi'!$B$1:$AQ$1,0),FALSE)</f>
        <v>0</v>
      </c>
      <c r="V164">
        <f>VLOOKUP($B164,'Tillförd energi'!$B$1:$AS$566,MATCH(V$1,'Tillförd energi'!$B$1:$AQ$1,0),FALSE)</f>
        <v>0</v>
      </c>
      <c r="W164">
        <f>VLOOKUP($B164,'Tillförd energi'!$B$1:$AS$566,MATCH(W$1,'Tillförd energi'!$B$1:$AQ$1,0),FALSE)</f>
        <v>0</v>
      </c>
      <c r="X164">
        <f>VLOOKUP($B164,'Tillförd energi'!$B$1:$AS$566,MATCH(X$1,'Tillförd energi'!$B$1:$AQ$1,0),FALSE)</f>
        <v>0</v>
      </c>
      <c r="Y164">
        <f>VLOOKUP($B164,'Tillförd energi'!$B$1:$AS$566,MATCH(Y$1,'Tillförd energi'!$B$1:$AQ$1,0),FALSE)</f>
        <v>0</v>
      </c>
      <c r="Z164">
        <f>VLOOKUP($B164,'Tillförd energi'!$B$1:$AS$566,MATCH(Z$1,'Tillförd energi'!$B$1:$AQ$1,0),FALSE)</f>
        <v>0</v>
      </c>
      <c r="AA164">
        <f>VLOOKUP($B164,'Tillförd energi'!$B$1:$AS$566,MATCH(AA$1,'Tillförd energi'!$B$1:$AQ$1,0),FALSE)</f>
        <v>0</v>
      </c>
      <c r="AB164">
        <f>VLOOKUP($B164,'Tillförd energi'!$B$1:$AS$566,MATCH(AB$1,'Tillförd energi'!$B$1:$AQ$1,0),FALSE)</f>
        <v>0</v>
      </c>
      <c r="AC164">
        <f>VLOOKUP($B164,'Tillförd energi'!$B$1:$AS$566,MATCH(AC$1,'Tillförd energi'!$B$1:$AQ$1,0),FALSE)</f>
        <v>18.18</v>
      </c>
      <c r="AD164">
        <f>VLOOKUP($B164,'Tillförd energi'!$B$1:$AS$566,MATCH(AD$1,'Tillförd energi'!$B$1:$AQ$1,0),FALSE)</f>
        <v>57.134999999999998</v>
      </c>
      <c r="AE164">
        <f>VLOOKUP($B164,'Tillförd energi'!$B$1:$AS$566,MATCH(AE$1,'Tillförd energi'!$B$1:$AQ$1,0),FALSE)</f>
        <v>0</v>
      </c>
      <c r="AF164">
        <f>VLOOKUP($B164,'Tillförd energi'!$B$1:$AS$566,MATCH(AF$1,'Tillförd energi'!$B$1:$AQ$1,0),FALSE)</f>
        <v>6.6159600000000003</v>
      </c>
      <c r="AG164">
        <f>IFERROR(VLOOKUP(B164,Miljö!$B$1:$S$476,9,FALSE)/1,0)</f>
        <v>42.542000000000002</v>
      </c>
      <c r="AI164">
        <f t="shared" si="20"/>
        <v>259.10486999999995</v>
      </c>
      <c r="AJ164">
        <f t="shared" si="21"/>
        <v>301.64686999999992</v>
      </c>
      <c r="AK164">
        <f>IF(ISERROR(1/VLOOKUP($B164,Leveranser!$B$1:$S$500,MATCH("såld värme (gwh)",Leveranser!$B$1:$S$1,0),FALSE)),"",VLOOKUP($B164,Leveranser!$B$1:$S$500,MATCH("såld värme (gwh)",Leveranser!$B$1:$S$1,0),FALSE))</f>
        <v>242</v>
      </c>
      <c r="AL164" s="22">
        <f>VLOOKUP($B164,Leveranser!$B$1:$Y$500,MATCH("Totalt såld fjärrvärme till andra fjärrvärmeföretag",Leveranser!$B$1:$AA$1,0),FALSE)</f>
        <v>32.015999999999998</v>
      </c>
      <c r="AM164" s="22">
        <f>IF(ISERROR(1/VLOOKUP($B164,Miljö!$B$1:$S$500,MATCH("Såld mängd produktionsspecifik fjärrvärme (GWh)",Miljö!$B$1:$R$1,0),FALSE)),0,VLOOKUP($B164,Miljö!$B$1:$S$500,MATCH("Såld mängd produktionsspecifik fjärrvärme (GWh)",Miljö!$B$1:$R$1,0),FALSE))</f>
        <v>0</v>
      </c>
      <c r="AN164" s="23">
        <f t="shared" si="22"/>
        <v>0.80226259267997735</v>
      </c>
      <c r="AP164" t="str">
        <f>VLOOKUP($B164,'Miljövärden urval för publ'!$B$1:$H$450,7,FALSE)</f>
        <v>Ja</v>
      </c>
      <c r="AQ164" t="str">
        <f>VLOOKUP($B164,'Miljövärden urval för publ'!$B$1:$H$450,6,FALSE)</f>
        <v>Ja</v>
      </c>
      <c r="AU164">
        <f t="shared" si="23"/>
        <v>6.6159600000000003</v>
      </c>
      <c r="AV164">
        <f t="shared" si="24"/>
        <v>0</v>
      </c>
      <c r="AW164">
        <f t="shared" si="25"/>
        <v>43.622999999999998</v>
      </c>
      <c r="AX164">
        <f t="shared" si="26"/>
        <v>0</v>
      </c>
      <c r="AZ164">
        <f t="shared" si="27"/>
        <v>0</v>
      </c>
      <c r="BA164">
        <f t="shared" si="28"/>
        <v>0</v>
      </c>
      <c r="BC164">
        <f t="shared" si="29"/>
        <v>75.933499999999995</v>
      </c>
    </row>
    <row r="165" spans="1:55" ht="15" customHeight="1" x14ac:dyDescent="0.25">
      <c r="A165" t="s">
        <v>238</v>
      </c>
      <c r="B165" t="s">
        <v>239</v>
      </c>
      <c r="C165">
        <f>VLOOKUP($B165,'Tillförd energi'!$B$1:$AS$566,MATCH(C$1,'Tillförd energi'!$B$1:$AQ$1,0),FALSE)</f>
        <v>0</v>
      </c>
      <c r="D165">
        <f>VLOOKUP($B165,'Tillförd energi'!$B$1:$AS$566,MATCH(D$1,'Tillförd energi'!$B$1:$AQ$1,0),FALSE)</f>
        <v>1.4179999999999999</v>
      </c>
      <c r="E165">
        <f>VLOOKUP($B165,'Tillförd energi'!$B$1:$AS$566,MATCH(E$1,'Tillförd energi'!$B$1:$AQ$1,0),FALSE)</f>
        <v>0</v>
      </c>
      <c r="F165">
        <f>VLOOKUP($B165,'Tillförd energi'!$B$1:$AS$566,MATCH(F$1,'Tillförd energi'!$B$1:$AQ$1,0),FALSE)</f>
        <v>0</v>
      </c>
      <c r="G165">
        <f>VLOOKUP($B165,'Tillförd energi'!$B$1:$AS$566,MATCH(G$1,'Tillförd energi'!$B$1:$AQ$1,0),FALSE)</f>
        <v>0</v>
      </c>
      <c r="H165">
        <f>VLOOKUP($B165,'Tillförd energi'!$B$1:$AS$566,MATCH(H$1,'Tillförd energi'!$B$1:$AQ$1,0),FALSE)</f>
        <v>0</v>
      </c>
      <c r="I165">
        <f>VLOOKUP($B165,'Tillförd energi'!$B$1:$AS$566,MATCH(I$1,'Tillförd energi'!$B$1:$AQ$1,0),FALSE)</f>
        <v>0</v>
      </c>
      <c r="J165">
        <f>VLOOKUP($B165,'Tillförd energi'!$B$1:$AS$566,MATCH(J$1,'Tillförd energi'!$B$1:$AQ$1,0),FALSE)</f>
        <v>0</v>
      </c>
      <c r="K165">
        <v>0</v>
      </c>
      <c r="L165">
        <f>VLOOKUP($B165,'Tillförd energi'!$B$1:$AS$566,MATCH(L$1,'Tillförd energi'!$B$1:$AQ$1,0),FALSE)</f>
        <v>0</v>
      </c>
      <c r="M165">
        <f>VLOOKUP($B165,'Tillförd energi'!$B$1:$AS$566,MATCH(M$1,'Tillförd energi'!$B$1:$AQ$1,0),FALSE)</f>
        <v>0</v>
      </c>
      <c r="N165">
        <f>VLOOKUP($B165,'Tillförd energi'!$B$1:$AS$566,MATCH(N$1,'Tillförd energi'!$B$1:$AQ$1,0),FALSE)</f>
        <v>0</v>
      </c>
      <c r="O165">
        <f>VLOOKUP($B165,'Tillförd energi'!$B$1:$AS$566,MATCH(O$1,'Tillförd energi'!$B$1:$AQ$1,0),FALSE)</f>
        <v>0</v>
      </c>
      <c r="P165">
        <f>VLOOKUP($B165,'Tillförd energi'!$B$1:$AS$566,MATCH(P$1,'Tillförd energi'!$B$1:$AQ$1,0),FALSE)</f>
        <v>0</v>
      </c>
      <c r="Q165">
        <f>VLOOKUP($B165,'Tillförd energi'!$B$1:$AS$566,MATCH(Q$1,'Tillförd energi'!$B$1:$AQ$1,0),FALSE)</f>
        <v>0</v>
      </c>
      <c r="R165">
        <f>VLOOKUP($B165,'Tillförd energi'!$B$1:$AS$566,MATCH(R$1,'Tillförd energi'!$B$1:$AQ$1,0),FALSE)</f>
        <v>8.5060000000000002</v>
      </c>
      <c r="S165">
        <f>VLOOKUP($B165,'Tillförd energi'!$B$1:$AS$566,MATCH(S$1,'Tillförd energi'!$B$1:$AQ$1,0),FALSE)</f>
        <v>0</v>
      </c>
      <c r="T165">
        <f>VLOOKUP($B165,'Tillförd energi'!$B$1:$AS$566,MATCH(T$1,'Tillförd energi'!$B$1:$AQ$1,0),FALSE)</f>
        <v>0</v>
      </c>
      <c r="U165">
        <f>VLOOKUP($B165,'Tillförd energi'!$B$1:$AS$566,MATCH(U$1,'Tillförd energi'!$B$1:$AQ$1,0),FALSE)</f>
        <v>0</v>
      </c>
      <c r="V165">
        <f>VLOOKUP($B165,'Tillförd energi'!$B$1:$AS$566,MATCH(V$1,'Tillförd energi'!$B$1:$AQ$1,0),FALSE)</f>
        <v>0</v>
      </c>
      <c r="W165">
        <f>VLOOKUP($B165,'Tillförd energi'!$B$1:$AS$566,MATCH(W$1,'Tillförd energi'!$B$1:$AQ$1,0),FALSE)</f>
        <v>0</v>
      </c>
      <c r="X165">
        <f>VLOOKUP($B165,'Tillförd energi'!$B$1:$AS$566,MATCH(X$1,'Tillförd energi'!$B$1:$AQ$1,0),FALSE)</f>
        <v>0</v>
      </c>
      <c r="Y165">
        <f>VLOOKUP($B165,'Tillförd energi'!$B$1:$AS$566,MATCH(Y$1,'Tillförd energi'!$B$1:$AQ$1,0),FALSE)</f>
        <v>0</v>
      </c>
      <c r="Z165">
        <f>VLOOKUP($B165,'Tillförd energi'!$B$1:$AS$566,MATCH(Z$1,'Tillförd energi'!$B$1:$AQ$1,0),FALSE)</f>
        <v>0</v>
      </c>
      <c r="AA165">
        <f>VLOOKUP($B165,'Tillförd energi'!$B$1:$AS$566,MATCH(AA$1,'Tillförd energi'!$B$1:$AQ$1,0),FALSE)</f>
        <v>0</v>
      </c>
      <c r="AB165">
        <f>VLOOKUP($B165,'Tillförd energi'!$B$1:$AS$566,MATCH(AB$1,'Tillförd energi'!$B$1:$AQ$1,0),FALSE)</f>
        <v>0</v>
      </c>
      <c r="AC165">
        <f>VLOOKUP($B165,'Tillförd energi'!$B$1:$AS$566,MATCH(AC$1,'Tillförd energi'!$B$1:$AQ$1,0),FALSE)</f>
        <v>0</v>
      </c>
      <c r="AD165">
        <f>VLOOKUP($B165,'Tillförd energi'!$B$1:$AS$566,MATCH(AD$1,'Tillförd energi'!$B$1:$AQ$1,0),FALSE)</f>
        <v>0</v>
      </c>
      <c r="AE165">
        <f>VLOOKUP($B165,'Tillförd energi'!$B$1:$AS$566,MATCH(AE$1,'Tillförd energi'!$B$1:$AQ$1,0),FALSE)</f>
        <v>0</v>
      </c>
      <c r="AF165">
        <f>VLOOKUP($B165,'Tillförd energi'!$B$1:$AS$566,MATCH(AF$1,'Tillförd energi'!$B$1:$AQ$1,0),FALSE)</f>
        <v>0.16400000000000001</v>
      </c>
      <c r="AG165">
        <f>IFERROR(VLOOKUP(B165,Miljö!$B$1:$S$476,9,FALSE)/1,0)</f>
        <v>0</v>
      </c>
      <c r="AI165">
        <f t="shared" si="20"/>
        <v>10.087999999999999</v>
      </c>
      <c r="AJ165">
        <f t="shared" si="21"/>
        <v>10.087999999999999</v>
      </c>
      <c r="AK165">
        <f>IF(ISERROR(1/VLOOKUP($B165,Leveranser!$B$1:$S$500,MATCH("såld värme (gwh)",Leveranser!$B$1:$S$1,0),FALSE)),"",VLOOKUP($B165,Leveranser!$B$1:$S$500,MATCH("såld värme (gwh)",Leveranser!$B$1:$S$1,0),FALSE))</f>
        <v>8.1340000000000003</v>
      </c>
      <c r="AL165" s="22">
        <f>VLOOKUP($B165,Leveranser!$B$1:$Y$500,MATCH("Totalt såld fjärrvärme till andra fjärrvärmeföretag",Leveranser!$B$1:$AA$1,0),FALSE)</f>
        <v>0</v>
      </c>
      <c r="AM165" s="22">
        <f>IF(ISERROR(1/VLOOKUP($B165,Miljö!$B$1:$S$500,MATCH("Såld mängd produktionsspecifik fjärrvärme (GWh)",Miljö!$B$1:$R$1,0),FALSE)),0,VLOOKUP($B165,Miljö!$B$1:$S$500,MATCH("Såld mängd produktionsspecifik fjärrvärme (GWh)",Miljö!$B$1:$R$1,0),FALSE))</f>
        <v>0</v>
      </c>
      <c r="AN165" s="23">
        <f t="shared" si="22"/>
        <v>0.80630452022204613</v>
      </c>
      <c r="AP165" t="str">
        <f>VLOOKUP($B165,'Miljövärden urval för publ'!$B$1:$H$450,7,FALSE)</f>
        <v>Ja</v>
      </c>
      <c r="AQ165" t="str">
        <f>VLOOKUP($B165,'Miljövärden urval för publ'!$B$1:$H$450,6,FALSE)</f>
        <v>Nej</v>
      </c>
      <c r="AU165">
        <f t="shared" si="23"/>
        <v>0.16400000000000001</v>
      </c>
      <c r="AV165">
        <f t="shared" si="24"/>
        <v>0</v>
      </c>
      <c r="AW165">
        <f t="shared" si="25"/>
        <v>0</v>
      </c>
      <c r="AX165">
        <f t="shared" si="26"/>
        <v>8.5060000000000002</v>
      </c>
      <c r="AZ165">
        <f t="shared" si="27"/>
        <v>0</v>
      </c>
      <c r="BA165">
        <f t="shared" si="28"/>
        <v>0</v>
      </c>
      <c r="BC165">
        <f t="shared" si="29"/>
        <v>8.5060000000000002</v>
      </c>
    </row>
    <row r="166" spans="1:55" ht="15" customHeight="1" x14ac:dyDescent="0.25">
      <c r="A166" t="s">
        <v>238</v>
      </c>
      <c r="B166" t="s">
        <v>240</v>
      </c>
      <c r="C166">
        <f>VLOOKUP($B166,'Tillförd energi'!$B$1:$AS$566,MATCH(C$1,'Tillförd energi'!$B$1:$AQ$1,0),FALSE)</f>
        <v>0</v>
      </c>
      <c r="D166">
        <f>VLOOKUP($B166,'Tillförd energi'!$B$1:$AS$566,MATCH(D$1,'Tillförd energi'!$B$1:$AQ$1,0),FALSE)</f>
        <v>0.30399999999999999</v>
      </c>
      <c r="E166">
        <f>VLOOKUP($B166,'Tillförd energi'!$B$1:$AS$566,MATCH(E$1,'Tillförd energi'!$B$1:$AQ$1,0),FALSE)</f>
        <v>0</v>
      </c>
      <c r="F166">
        <f>VLOOKUP($B166,'Tillförd energi'!$B$1:$AS$566,MATCH(F$1,'Tillförd energi'!$B$1:$AQ$1,0),FALSE)</f>
        <v>0</v>
      </c>
      <c r="G166">
        <f>VLOOKUP($B166,'Tillförd energi'!$B$1:$AS$566,MATCH(G$1,'Tillförd energi'!$B$1:$AQ$1,0),FALSE)</f>
        <v>0</v>
      </c>
      <c r="H166">
        <f>VLOOKUP($B166,'Tillförd energi'!$B$1:$AS$566,MATCH(H$1,'Tillförd energi'!$B$1:$AQ$1,0),FALSE)</f>
        <v>0</v>
      </c>
      <c r="I166">
        <f>VLOOKUP($B166,'Tillförd energi'!$B$1:$AS$566,MATCH(I$1,'Tillförd energi'!$B$1:$AQ$1,0),FALSE)</f>
        <v>0</v>
      </c>
      <c r="J166">
        <f>VLOOKUP($B166,'Tillförd energi'!$B$1:$AS$566,MATCH(J$1,'Tillförd energi'!$B$1:$AQ$1,0),FALSE)</f>
        <v>0</v>
      </c>
      <c r="K166">
        <v>0</v>
      </c>
      <c r="L166">
        <f>VLOOKUP($B166,'Tillförd energi'!$B$1:$AS$566,MATCH(L$1,'Tillförd energi'!$B$1:$AQ$1,0),FALSE)</f>
        <v>0</v>
      </c>
      <c r="M166">
        <f>VLOOKUP($B166,'Tillförd energi'!$B$1:$AS$566,MATCH(M$1,'Tillförd energi'!$B$1:$AQ$1,0),FALSE)</f>
        <v>0</v>
      </c>
      <c r="N166">
        <f>VLOOKUP($B166,'Tillförd energi'!$B$1:$AS$566,MATCH(N$1,'Tillförd energi'!$B$1:$AQ$1,0),FALSE)</f>
        <v>0</v>
      </c>
      <c r="O166">
        <f>VLOOKUP($B166,'Tillförd energi'!$B$1:$AS$566,MATCH(O$1,'Tillförd energi'!$B$1:$AQ$1,0),FALSE)</f>
        <v>0</v>
      </c>
      <c r="P166">
        <f>VLOOKUP($B166,'Tillförd energi'!$B$1:$AS$566,MATCH(P$1,'Tillförd energi'!$B$1:$AQ$1,0),FALSE)</f>
        <v>8.9740000000000002</v>
      </c>
      <c r="Q166">
        <f>VLOOKUP($B166,'Tillförd energi'!$B$1:$AS$566,MATCH(Q$1,'Tillförd energi'!$B$1:$AQ$1,0),FALSE)</f>
        <v>0</v>
      </c>
      <c r="R166">
        <f>VLOOKUP($B166,'Tillförd energi'!$B$1:$AS$566,MATCH(R$1,'Tillförd energi'!$B$1:$AQ$1,0),FALSE)</f>
        <v>0</v>
      </c>
      <c r="S166">
        <f>VLOOKUP($B166,'Tillförd energi'!$B$1:$AS$566,MATCH(S$1,'Tillförd energi'!$B$1:$AQ$1,0),FALSE)</f>
        <v>0</v>
      </c>
      <c r="T166">
        <f>VLOOKUP($B166,'Tillförd energi'!$B$1:$AS$566,MATCH(T$1,'Tillförd energi'!$B$1:$AQ$1,0),FALSE)</f>
        <v>0</v>
      </c>
      <c r="U166">
        <f>VLOOKUP($B166,'Tillförd energi'!$B$1:$AS$566,MATCH(U$1,'Tillförd energi'!$B$1:$AQ$1,0),FALSE)</f>
        <v>0</v>
      </c>
      <c r="V166">
        <f>VLOOKUP($B166,'Tillförd energi'!$B$1:$AS$566,MATCH(V$1,'Tillförd energi'!$B$1:$AQ$1,0),FALSE)</f>
        <v>0</v>
      </c>
      <c r="W166">
        <f>VLOOKUP($B166,'Tillförd energi'!$B$1:$AS$566,MATCH(W$1,'Tillförd energi'!$B$1:$AQ$1,0),FALSE)</f>
        <v>0</v>
      </c>
      <c r="X166">
        <f>VLOOKUP($B166,'Tillförd energi'!$B$1:$AS$566,MATCH(X$1,'Tillförd energi'!$B$1:$AQ$1,0),FALSE)</f>
        <v>0</v>
      </c>
      <c r="Y166">
        <f>VLOOKUP($B166,'Tillförd energi'!$B$1:$AS$566,MATCH(Y$1,'Tillförd energi'!$B$1:$AQ$1,0),FALSE)</f>
        <v>0</v>
      </c>
      <c r="Z166">
        <f>VLOOKUP($B166,'Tillförd energi'!$B$1:$AS$566,MATCH(Z$1,'Tillförd energi'!$B$1:$AQ$1,0),FALSE)</f>
        <v>0</v>
      </c>
      <c r="AA166">
        <f>VLOOKUP($B166,'Tillförd energi'!$B$1:$AS$566,MATCH(AA$1,'Tillförd energi'!$B$1:$AQ$1,0),FALSE)</f>
        <v>0</v>
      </c>
      <c r="AB166">
        <f>VLOOKUP($B166,'Tillförd energi'!$B$1:$AS$566,MATCH(AB$1,'Tillförd energi'!$B$1:$AQ$1,0),FALSE)</f>
        <v>0</v>
      </c>
      <c r="AC166">
        <f>VLOOKUP($B166,'Tillförd energi'!$B$1:$AS$566,MATCH(AC$1,'Tillförd energi'!$B$1:$AQ$1,0),FALSE)</f>
        <v>0</v>
      </c>
      <c r="AD166">
        <f>VLOOKUP($B166,'Tillförd energi'!$B$1:$AS$566,MATCH(AD$1,'Tillförd energi'!$B$1:$AQ$1,0),FALSE)</f>
        <v>0</v>
      </c>
      <c r="AE166">
        <f>VLOOKUP($B166,'Tillförd energi'!$B$1:$AS$566,MATCH(AE$1,'Tillförd energi'!$B$1:$AQ$1,0),FALSE)</f>
        <v>0</v>
      </c>
      <c r="AF166">
        <f>VLOOKUP($B166,'Tillförd energi'!$B$1:$AS$566,MATCH(AF$1,'Tillförd energi'!$B$1:$AQ$1,0),FALSE)</f>
        <v>0.16300000000000001</v>
      </c>
      <c r="AG166">
        <f>IFERROR(VLOOKUP(B166,Miljö!$B$1:$S$476,9,FALSE)/1,0)</f>
        <v>0</v>
      </c>
      <c r="AI166">
        <f t="shared" si="20"/>
        <v>9.4410000000000007</v>
      </c>
      <c r="AJ166">
        <f t="shared" si="21"/>
        <v>9.4410000000000007</v>
      </c>
      <c r="AK166">
        <f>IF(ISERROR(1/VLOOKUP($B166,Leveranser!$B$1:$S$500,MATCH("såld värme (gwh)",Leveranser!$B$1:$S$1,0),FALSE)),"",VLOOKUP($B166,Leveranser!$B$1:$S$500,MATCH("såld värme (gwh)",Leveranser!$B$1:$S$1,0),FALSE))</f>
        <v>6.7670000000000003</v>
      </c>
      <c r="AL166" s="22">
        <f>VLOOKUP($B166,Leveranser!$B$1:$Y$500,MATCH("Totalt såld fjärrvärme till andra fjärrvärmeföretag",Leveranser!$B$1:$AA$1,0),FALSE)</f>
        <v>0</v>
      </c>
      <c r="AM166" s="22">
        <f>IF(ISERROR(1/VLOOKUP($B166,Miljö!$B$1:$S$500,MATCH("Såld mängd produktionsspecifik fjärrvärme (GWh)",Miljö!$B$1:$R$1,0),FALSE)),0,VLOOKUP($B166,Miljö!$B$1:$S$500,MATCH("Såld mängd produktionsspecifik fjärrvärme (GWh)",Miljö!$B$1:$R$1,0),FALSE))</f>
        <v>0</v>
      </c>
      <c r="AN166" s="23">
        <f t="shared" si="22"/>
        <v>0.71676729160046604</v>
      </c>
      <c r="AP166" t="str">
        <f>VLOOKUP($B166,'Miljövärden urval för publ'!$B$1:$H$450,7,FALSE)</f>
        <v>Ja</v>
      </c>
      <c r="AQ166" t="str">
        <f>VLOOKUP($B166,'Miljövärden urval för publ'!$B$1:$H$450,6,FALSE)</f>
        <v>Nej</v>
      </c>
      <c r="AU166">
        <f t="shared" si="23"/>
        <v>0.16300000000000001</v>
      </c>
      <c r="AV166">
        <f t="shared" si="24"/>
        <v>0</v>
      </c>
      <c r="AW166">
        <f t="shared" si="25"/>
        <v>8.9740000000000002</v>
      </c>
      <c r="AX166">
        <f t="shared" si="26"/>
        <v>0</v>
      </c>
      <c r="AZ166">
        <f t="shared" si="27"/>
        <v>0</v>
      </c>
      <c r="BA166">
        <f t="shared" si="28"/>
        <v>0</v>
      </c>
      <c r="BC166">
        <f t="shared" si="29"/>
        <v>8.9740000000000002</v>
      </c>
    </row>
    <row r="167" spans="1:55" ht="15" customHeight="1" x14ac:dyDescent="0.25">
      <c r="A167" t="s">
        <v>238</v>
      </c>
      <c r="B167" t="s">
        <v>241</v>
      </c>
      <c r="C167">
        <f>VLOOKUP($B167,'Tillförd energi'!$B$1:$AS$566,MATCH(C$1,'Tillförd energi'!$B$1:$AQ$1,0),FALSE)</f>
        <v>0</v>
      </c>
      <c r="D167">
        <f>VLOOKUP($B167,'Tillförd energi'!$B$1:$AS$566,MATCH(D$1,'Tillförd energi'!$B$1:$AQ$1,0),FALSE)</f>
        <v>0.23599999999999999</v>
      </c>
      <c r="E167">
        <f>VLOOKUP($B167,'Tillförd energi'!$B$1:$AS$566,MATCH(E$1,'Tillförd energi'!$B$1:$AQ$1,0),FALSE)</f>
        <v>0</v>
      </c>
      <c r="F167">
        <f>VLOOKUP($B167,'Tillförd energi'!$B$1:$AS$566,MATCH(F$1,'Tillförd energi'!$B$1:$AQ$1,0),FALSE)</f>
        <v>0</v>
      </c>
      <c r="G167">
        <f>VLOOKUP($B167,'Tillförd energi'!$B$1:$AS$566,MATCH(G$1,'Tillförd energi'!$B$1:$AQ$1,0),FALSE)</f>
        <v>0</v>
      </c>
      <c r="H167">
        <f>VLOOKUP($B167,'Tillförd energi'!$B$1:$AS$566,MATCH(H$1,'Tillförd energi'!$B$1:$AQ$1,0),FALSE)</f>
        <v>0</v>
      </c>
      <c r="I167">
        <f>VLOOKUP($B167,'Tillförd energi'!$B$1:$AS$566,MATCH(I$1,'Tillförd energi'!$B$1:$AQ$1,0),FALSE)</f>
        <v>0</v>
      </c>
      <c r="J167">
        <f>VLOOKUP($B167,'Tillförd energi'!$B$1:$AS$566,MATCH(J$1,'Tillförd energi'!$B$1:$AQ$1,0),FALSE)</f>
        <v>0</v>
      </c>
      <c r="K167">
        <v>0</v>
      </c>
      <c r="L167">
        <f>VLOOKUP($B167,'Tillförd energi'!$B$1:$AS$566,MATCH(L$1,'Tillförd energi'!$B$1:$AQ$1,0),FALSE)</f>
        <v>0</v>
      </c>
      <c r="M167">
        <f>VLOOKUP($B167,'Tillförd energi'!$B$1:$AS$566,MATCH(M$1,'Tillförd energi'!$B$1:$AQ$1,0),FALSE)</f>
        <v>0</v>
      </c>
      <c r="N167">
        <f>VLOOKUP($B167,'Tillförd energi'!$B$1:$AS$566,MATCH(N$1,'Tillförd energi'!$B$1:$AQ$1,0),FALSE)</f>
        <v>0</v>
      </c>
      <c r="O167">
        <f>VLOOKUP($B167,'Tillförd energi'!$B$1:$AS$566,MATCH(O$1,'Tillförd energi'!$B$1:$AQ$1,0),FALSE)</f>
        <v>0.92300000000000004</v>
      </c>
      <c r="P167">
        <f>VLOOKUP($B167,'Tillförd energi'!$B$1:$AS$566,MATCH(P$1,'Tillförd energi'!$B$1:$AQ$1,0),FALSE)</f>
        <v>10.163</v>
      </c>
      <c r="Q167">
        <f>VLOOKUP($B167,'Tillförd energi'!$B$1:$AS$566,MATCH(Q$1,'Tillförd energi'!$B$1:$AQ$1,0),FALSE)</f>
        <v>0</v>
      </c>
      <c r="R167">
        <f>VLOOKUP($B167,'Tillförd energi'!$B$1:$AS$566,MATCH(R$1,'Tillförd energi'!$B$1:$AQ$1,0),FALSE)</f>
        <v>0</v>
      </c>
      <c r="S167">
        <f>VLOOKUP($B167,'Tillförd energi'!$B$1:$AS$566,MATCH(S$1,'Tillförd energi'!$B$1:$AQ$1,0),FALSE)</f>
        <v>0</v>
      </c>
      <c r="T167">
        <f>VLOOKUP($B167,'Tillförd energi'!$B$1:$AS$566,MATCH(T$1,'Tillförd energi'!$B$1:$AQ$1,0),FALSE)</f>
        <v>0</v>
      </c>
      <c r="U167">
        <f>VLOOKUP($B167,'Tillförd energi'!$B$1:$AS$566,MATCH(U$1,'Tillförd energi'!$B$1:$AQ$1,0),FALSE)</f>
        <v>0</v>
      </c>
      <c r="V167">
        <f>VLOOKUP($B167,'Tillförd energi'!$B$1:$AS$566,MATCH(V$1,'Tillförd energi'!$B$1:$AQ$1,0),FALSE)</f>
        <v>0</v>
      </c>
      <c r="W167">
        <f>VLOOKUP($B167,'Tillförd energi'!$B$1:$AS$566,MATCH(W$1,'Tillförd energi'!$B$1:$AQ$1,0),FALSE)</f>
        <v>0</v>
      </c>
      <c r="X167">
        <f>VLOOKUP($B167,'Tillförd energi'!$B$1:$AS$566,MATCH(X$1,'Tillförd energi'!$B$1:$AQ$1,0),FALSE)</f>
        <v>3.2959999999999998</v>
      </c>
      <c r="Y167">
        <f>VLOOKUP($B167,'Tillförd energi'!$B$1:$AS$566,MATCH(Y$1,'Tillförd energi'!$B$1:$AQ$1,0),FALSE)</f>
        <v>0</v>
      </c>
      <c r="Z167">
        <f>VLOOKUP($B167,'Tillförd energi'!$B$1:$AS$566,MATCH(Z$1,'Tillförd energi'!$B$1:$AQ$1,0),FALSE)</f>
        <v>0</v>
      </c>
      <c r="AA167">
        <f>VLOOKUP($B167,'Tillförd energi'!$B$1:$AS$566,MATCH(AA$1,'Tillförd energi'!$B$1:$AQ$1,0),FALSE)</f>
        <v>0</v>
      </c>
      <c r="AB167">
        <f>VLOOKUP($B167,'Tillförd energi'!$B$1:$AS$566,MATCH(AB$1,'Tillförd energi'!$B$1:$AQ$1,0),FALSE)</f>
        <v>0</v>
      </c>
      <c r="AC167">
        <f>VLOOKUP($B167,'Tillförd energi'!$B$1:$AS$566,MATCH(AC$1,'Tillförd energi'!$B$1:$AQ$1,0),FALSE)</f>
        <v>0</v>
      </c>
      <c r="AD167">
        <f>VLOOKUP($B167,'Tillförd energi'!$B$1:$AS$566,MATCH(AD$1,'Tillförd energi'!$B$1:$AQ$1,0),FALSE)</f>
        <v>0</v>
      </c>
      <c r="AE167">
        <f>VLOOKUP($B167,'Tillförd energi'!$B$1:$AS$566,MATCH(AE$1,'Tillförd energi'!$B$1:$AQ$1,0),FALSE)</f>
        <v>0</v>
      </c>
      <c r="AF167">
        <f>VLOOKUP($B167,'Tillförd energi'!$B$1:$AS$566,MATCH(AF$1,'Tillförd energi'!$B$1:$AQ$1,0),FALSE)</f>
        <v>0.222</v>
      </c>
      <c r="AG167">
        <f>IFERROR(VLOOKUP(B167,Miljö!$B$1:$S$476,9,FALSE)/1,0)</f>
        <v>0</v>
      </c>
      <c r="AI167">
        <f t="shared" si="20"/>
        <v>14.84</v>
      </c>
      <c r="AJ167">
        <f t="shared" si="21"/>
        <v>14.84</v>
      </c>
      <c r="AK167">
        <f>IF(ISERROR(1/VLOOKUP($B167,Leveranser!$B$1:$S$500,MATCH("såld värme (gwh)",Leveranser!$B$1:$S$1,0),FALSE)),"",VLOOKUP($B167,Leveranser!$B$1:$S$500,MATCH("såld värme (gwh)",Leveranser!$B$1:$S$1,0),FALSE))</f>
        <v>10.448</v>
      </c>
      <c r="AL167" s="22">
        <f>VLOOKUP($B167,Leveranser!$B$1:$Y$500,MATCH("Totalt såld fjärrvärme till andra fjärrvärmeföretag",Leveranser!$B$1:$AA$1,0),FALSE)</f>
        <v>0</v>
      </c>
      <c r="AM167" s="22">
        <f>IF(ISERROR(1/VLOOKUP($B167,Miljö!$B$1:$S$500,MATCH("Såld mängd produktionsspecifik fjärrvärme (GWh)",Miljö!$B$1:$R$1,0),FALSE)),0,VLOOKUP($B167,Miljö!$B$1:$S$500,MATCH("Såld mängd produktionsspecifik fjärrvärme (GWh)",Miljö!$B$1:$R$1,0),FALSE))</f>
        <v>0</v>
      </c>
      <c r="AN167" s="23">
        <f t="shared" si="22"/>
        <v>0.7040431266846362</v>
      </c>
      <c r="AP167" t="str">
        <f>VLOOKUP($B167,'Miljövärden urval för publ'!$B$1:$H$450,7,FALSE)</f>
        <v>Ja</v>
      </c>
      <c r="AQ167" t="str">
        <f>VLOOKUP($B167,'Miljövärden urval för publ'!$B$1:$H$450,6,FALSE)</f>
        <v>Nej</v>
      </c>
      <c r="AU167">
        <f t="shared" si="23"/>
        <v>0.222</v>
      </c>
      <c r="AV167">
        <f t="shared" si="24"/>
        <v>3.2959999999999998</v>
      </c>
      <c r="AW167">
        <f t="shared" si="25"/>
        <v>11.086</v>
      </c>
      <c r="AX167">
        <f t="shared" si="26"/>
        <v>0</v>
      </c>
      <c r="AZ167">
        <f t="shared" si="27"/>
        <v>0</v>
      </c>
      <c r="BA167">
        <f t="shared" si="28"/>
        <v>0</v>
      </c>
      <c r="BC167">
        <f t="shared" si="29"/>
        <v>14.382</v>
      </c>
    </row>
    <row r="168" spans="1:55" ht="15" customHeight="1" x14ac:dyDescent="0.25">
      <c r="A168" t="s">
        <v>238</v>
      </c>
      <c r="B168" t="s">
        <v>242</v>
      </c>
      <c r="C168">
        <f>VLOOKUP($B168,'Tillförd energi'!$B$1:$AS$566,MATCH(C$1,'Tillförd energi'!$B$1:$AQ$1,0),FALSE)</f>
        <v>0</v>
      </c>
      <c r="D168">
        <f>VLOOKUP($B168,'Tillförd energi'!$B$1:$AS$566,MATCH(D$1,'Tillförd energi'!$B$1:$AQ$1,0),FALSE)</f>
        <v>0.48199999999999998</v>
      </c>
      <c r="E168">
        <f>VLOOKUP($B168,'Tillförd energi'!$B$1:$AS$566,MATCH(E$1,'Tillförd energi'!$B$1:$AQ$1,0),FALSE)</f>
        <v>0</v>
      </c>
      <c r="F168">
        <f>VLOOKUP($B168,'Tillförd energi'!$B$1:$AS$566,MATCH(F$1,'Tillförd energi'!$B$1:$AQ$1,0),FALSE)</f>
        <v>0</v>
      </c>
      <c r="G168">
        <f>VLOOKUP($B168,'Tillförd energi'!$B$1:$AS$566,MATCH(G$1,'Tillförd energi'!$B$1:$AQ$1,0),FALSE)</f>
        <v>0</v>
      </c>
      <c r="H168">
        <f>VLOOKUP($B168,'Tillförd energi'!$B$1:$AS$566,MATCH(H$1,'Tillförd energi'!$B$1:$AQ$1,0),FALSE)</f>
        <v>0</v>
      </c>
      <c r="I168">
        <f>VLOOKUP($B168,'Tillförd energi'!$B$1:$AS$566,MATCH(I$1,'Tillförd energi'!$B$1:$AQ$1,0),FALSE)</f>
        <v>0</v>
      </c>
      <c r="J168">
        <f>VLOOKUP($B168,'Tillförd energi'!$B$1:$AS$566,MATCH(J$1,'Tillförd energi'!$B$1:$AQ$1,0),FALSE)</f>
        <v>0</v>
      </c>
      <c r="K168">
        <v>0</v>
      </c>
      <c r="L168">
        <f>VLOOKUP($B168,'Tillförd energi'!$B$1:$AS$566,MATCH(L$1,'Tillförd energi'!$B$1:$AQ$1,0),FALSE)</f>
        <v>0</v>
      </c>
      <c r="M168">
        <f>VLOOKUP($B168,'Tillförd energi'!$B$1:$AS$566,MATCH(M$1,'Tillförd energi'!$B$1:$AQ$1,0),FALSE)</f>
        <v>0</v>
      </c>
      <c r="N168">
        <f>VLOOKUP($B168,'Tillförd energi'!$B$1:$AS$566,MATCH(N$1,'Tillförd energi'!$B$1:$AQ$1,0),FALSE)</f>
        <v>0</v>
      </c>
      <c r="O168">
        <f>VLOOKUP($B168,'Tillförd energi'!$B$1:$AS$566,MATCH(O$1,'Tillförd energi'!$B$1:$AQ$1,0),FALSE)</f>
        <v>0</v>
      </c>
      <c r="P168">
        <f>VLOOKUP($B168,'Tillförd energi'!$B$1:$AS$566,MATCH(P$1,'Tillförd energi'!$B$1:$AQ$1,0),FALSE)</f>
        <v>0</v>
      </c>
      <c r="Q168">
        <f>VLOOKUP($B168,'Tillförd energi'!$B$1:$AS$566,MATCH(Q$1,'Tillförd energi'!$B$1:$AQ$1,0),FALSE)</f>
        <v>0</v>
      </c>
      <c r="R168">
        <f>VLOOKUP($B168,'Tillförd energi'!$B$1:$AS$566,MATCH(R$1,'Tillförd energi'!$B$1:$AQ$1,0),FALSE)</f>
        <v>0</v>
      </c>
      <c r="S168">
        <f>VLOOKUP($B168,'Tillförd energi'!$B$1:$AS$566,MATCH(S$1,'Tillförd energi'!$B$1:$AQ$1,0),FALSE)</f>
        <v>7.9370000000000003</v>
      </c>
      <c r="T168">
        <f>VLOOKUP($B168,'Tillförd energi'!$B$1:$AS$566,MATCH(T$1,'Tillförd energi'!$B$1:$AQ$1,0),FALSE)</f>
        <v>0</v>
      </c>
      <c r="U168">
        <f>VLOOKUP($B168,'Tillförd energi'!$B$1:$AS$566,MATCH(U$1,'Tillförd energi'!$B$1:$AQ$1,0),FALSE)</f>
        <v>0</v>
      </c>
      <c r="V168">
        <f>VLOOKUP($B168,'Tillförd energi'!$B$1:$AS$566,MATCH(V$1,'Tillförd energi'!$B$1:$AQ$1,0),FALSE)</f>
        <v>0</v>
      </c>
      <c r="W168">
        <f>VLOOKUP($B168,'Tillförd energi'!$B$1:$AS$566,MATCH(W$1,'Tillförd energi'!$B$1:$AQ$1,0),FALSE)</f>
        <v>0</v>
      </c>
      <c r="X168">
        <f>VLOOKUP($B168,'Tillförd energi'!$B$1:$AS$566,MATCH(X$1,'Tillförd energi'!$B$1:$AQ$1,0),FALSE)</f>
        <v>0</v>
      </c>
      <c r="Y168">
        <f>VLOOKUP($B168,'Tillförd energi'!$B$1:$AS$566,MATCH(Y$1,'Tillförd energi'!$B$1:$AQ$1,0),FALSE)</f>
        <v>0</v>
      </c>
      <c r="Z168">
        <f>VLOOKUP($B168,'Tillförd energi'!$B$1:$AS$566,MATCH(Z$1,'Tillförd energi'!$B$1:$AQ$1,0),FALSE)</f>
        <v>0</v>
      </c>
      <c r="AA168">
        <f>VLOOKUP($B168,'Tillförd energi'!$B$1:$AS$566,MATCH(AA$1,'Tillförd energi'!$B$1:$AQ$1,0),FALSE)</f>
        <v>0</v>
      </c>
      <c r="AB168">
        <f>VLOOKUP($B168,'Tillförd energi'!$B$1:$AS$566,MATCH(AB$1,'Tillförd energi'!$B$1:$AQ$1,0),FALSE)</f>
        <v>0</v>
      </c>
      <c r="AC168">
        <f>VLOOKUP($B168,'Tillförd energi'!$B$1:$AS$566,MATCH(AC$1,'Tillförd energi'!$B$1:$AQ$1,0),FALSE)</f>
        <v>0</v>
      </c>
      <c r="AD168">
        <f>VLOOKUP($B168,'Tillförd energi'!$B$1:$AS$566,MATCH(AD$1,'Tillförd energi'!$B$1:$AQ$1,0),FALSE)</f>
        <v>0</v>
      </c>
      <c r="AE168">
        <f>VLOOKUP($B168,'Tillförd energi'!$B$1:$AS$566,MATCH(AE$1,'Tillförd energi'!$B$1:$AQ$1,0),FALSE)</f>
        <v>0</v>
      </c>
      <c r="AF168">
        <f>VLOOKUP($B168,'Tillförd energi'!$B$1:$AS$566,MATCH(AF$1,'Tillförd energi'!$B$1:$AQ$1,0),FALSE)</f>
        <v>0.18</v>
      </c>
      <c r="AG168">
        <f>IFERROR(VLOOKUP(B168,Miljö!$B$1:$S$476,9,FALSE)/1,0)</f>
        <v>0</v>
      </c>
      <c r="AI168">
        <f t="shared" si="20"/>
        <v>8.5990000000000002</v>
      </c>
      <c r="AJ168">
        <f t="shared" si="21"/>
        <v>8.5990000000000002</v>
      </c>
      <c r="AK168">
        <f>IF(ISERROR(1/VLOOKUP($B168,Leveranser!$B$1:$S$500,MATCH("såld värme (gwh)",Leveranser!$B$1:$S$1,0),FALSE)),"",VLOOKUP($B168,Leveranser!$B$1:$S$500,MATCH("såld värme (gwh)",Leveranser!$B$1:$S$1,0),FALSE))</f>
        <v>6.5030000000000001</v>
      </c>
      <c r="AL168" s="22">
        <f>VLOOKUP($B168,Leveranser!$B$1:$Y$500,MATCH("Totalt såld fjärrvärme till andra fjärrvärmeföretag",Leveranser!$B$1:$AA$1,0),FALSE)</f>
        <v>0</v>
      </c>
      <c r="AM168" s="22">
        <f>IF(ISERROR(1/VLOOKUP($B168,Miljö!$B$1:$S$500,MATCH("Såld mängd produktionsspecifik fjärrvärme (GWh)",Miljö!$B$1:$R$1,0),FALSE)),0,VLOOKUP($B168,Miljö!$B$1:$S$500,MATCH("Såld mängd produktionsspecifik fjärrvärme (GWh)",Miljö!$B$1:$R$1,0),FALSE))</f>
        <v>0</v>
      </c>
      <c r="AN168" s="23">
        <f t="shared" si="22"/>
        <v>0.75625072682870098</v>
      </c>
      <c r="AP168" t="str">
        <f>VLOOKUP($B168,'Miljövärden urval för publ'!$B$1:$H$450,7,FALSE)</f>
        <v>Ja</v>
      </c>
      <c r="AQ168" t="str">
        <f>VLOOKUP($B168,'Miljövärden urval för publ'!$B$1:$H$450,6,FALSE)</f>
        <v>Nej</v>
      </c>
      <c r="AU168">
        <f t="shared" si="23"/>
        <v>0.18</v>
      </c>
      <c r="AV168">
        <f t="shared" si="24"/>
        <v>0</v>
      </c>
      <c r="AW168">
        <f t="shared" si="25"/>
        <v>0</v>
      </c>
      <c r="AX168">
        <f t="shared" si="26"/>
        <v>7.9370000000000003</v>
      </c>
      <c r="AZ168">
        <f t="shared" si="27"/>
        <v>0</v>
      </c>
      <c r="BA168">
        <f t="shared" si="28"/>
        <v>0</v>
      </c>
      <c r="BC168">
        <f t="shared" si="29"/>
        <v>7.9370000000000003</v>
      </c>
    </row>
    <row r="169" spans="1:55" ht="15" customHeight="1" x14ac:dyDescent="0.25">
      <c r="A169" t="s">
        <v>238</v>
      </c>
      <c r="B169" t="s">
        <v>243</v>
      </c>
      <c r="C169">
        <f>VLOOKUP($B169,'Tillförd energi'!$B$1:$AS$566,MATCH(C$1,'Tillförd energi'!$B$1:$AQ$1,0),FALSE)</f>
        <v>0</v>
      </c>
      <c r="D169">
        <f>VLOOKUP($B169,'Tillförd energi'!$B$1:$AS$566,MATCH(D$1,'Tillförd energi'!$B$1:$AQ$1,0),FALSE)</f>
        <v>3.2000000000000001E-2</v>
      </c>
      <c r="E169">
        <f>VLOOKUP($B169,'Tillförd energi'!$B$1:$AS$566,MATCH(E$1,'Tillförd energi'!$B$1:$AQ$1,0),FALSE)</f>
        <v>0</v>
      </c>
      <c r="F169">
        <f>VLOOKUP($B169,'Tillförd energi'!$B$1:$AS$566,MATCH(F$1,'Tillförd energi'!$B$1:$AQ$1,0),FALSE)</f>
        <v>0</v>
      </c>
      <c r="G169">
        <f>VLOOKUP($B169,'Tillförd energi'!$B$1:$AS$566,MATCH(G$1,'Tillförd energi'!$B$1:$AQ$1,0),FALSE)</f>
        <v>0</v>
      </c>
      <c r="H169">
        <f>VLOOKUP($B169,'Tillförd energi'!$B$1:$AS$566,MATCH(H$1,'Tillförd energi'!$B$1:$AQ$1,0),FALSE)</f>
        <v>0</v>
      </c>
      <c r="I169">
        <f>VLOOKUP($B169,'Tillförd energi'!$B$1:$AS$566,MATCH(I$1,'Tillförd energi'!$B$1:$AQ$1,0),FALSE)</f>
        <v>0</v>
      </c>
      <c r="J169">
        <f>VLOOKUP($B169,'Tillförd energi'!$B$1:$AS$566,MATCH(J$1,'Tillförd energi'!$B$1:$AQ$1,0),FALSE)</f>
        <v>0</v>
      </c>
      <c r="K169">
        <v>0</v>
      </c>
      <c r="L169">
        <f>VLOOKUP($B169,'Tillförd energi'!$B$1:$AS$566,MATCH(L$1,'Tillförd energi'!$B$1:$AQ$1,0),FALSE)</f>
        <v>0</v>
      </c>
      <c r="M169">
        <f>VLOOKUP($B169,'Tillförd energi'!$B$1:$AS$566,MATCH(M$1,'Tillförd energi'!$B$1:$AQ$1,0),FALSE)</f>
        <v>0</v>
      </c>
      <c r="N169">
        <f>VLOOKUP($B169,'Tillförd energi'!$B$1:$AS$566,MATCH(N$1,'Tillförd energi'!$B$1:$AQ$1,0),FALSE)</f>
        <v>0</v>
      </c>
      <c r="O169">
        <f>VLOOKUP($B169,'Tillförd energi'!$B$1:$AS$566,MATCH(O$1,'Tillförd energi'!$B$1:$AQ$1,0),FALSE)</f>
        <v>0</v>
      </c>
      <c r="P169">
        <f>VLOOKUP($B169,'Tillförd energi'!$B$1:$AS$566,MATCH(P$1,'Tillförd energi'!$B$1:$AQ$1,0),FALSE)</f>
        <v>0.442</v>
      </c>
      <c r="Q169">
        <f>VLOOKUP($B169,'Tillförd energi'!$B$1:$AS$566,MATCH(Q$1,'Tillförd energi'!$B$1:$AQ$1,0),FALSE)</f>
        <v>0</v>
      </c>
      <c r="R169">
        <f>VLOOKUP($B169,'Tillförd energi'!$B$1:$AS$566,MATCH(R$1,'Tillförd energi'!$B$1:$AQ$1,0),FALSE)</f>
        <v>3.141</v>
      </c>
      <c r="S169">
        <f>VLOOKUP($B169,'Tillförd energi'!$B$1:$AS$566,MATCH(S$1,'Tillförd energi'!$B$1:$AQ$1,0),FALSE)</f>
        <v>0</v>
      </c>
      <c r="T169">
        <f>VLOOKUP($B169,'Tillförd energi'!$B$1:$AS$566,MATCH(T$1,'Tillförd energi'!$B$1:$AQ$1,0),FALSE)</f>
        <v>0</v>
      </c>
      <c r="U169">
        <f>VLOOKUP($B169,'Tillförd energi'!$B$1:$AS$566,MATCH(U$1,'Tillförd energi'!$B$1:$AQ$1,0),FALSE)</f>
        <v>0</v>
      </c>
      <c r="V169">
        <f>VLOOKUP($B169,'Tillförd energi'!$B$1:$AS$566,MATCH(V$1,'Tillförd energi'!$B$1:$AQ$1,0),FALSE)</f>
        <v>0</v>
      </c>
      <c r="W169">
        <f>VLOOKUP($B169,'Tillförd energi'!$B$1:$AS$566,MATCH(W$1,'Tillförd energi'!$B$1:$AQ$1,0),FALSE)</f>
        <v>0</v>
      </c>
      <c r="X169">
        <f>VLOOKUP($B169,'Tillförd energi'!$B$1:$AS$566,MATCH(X$1,'Tillförd energi'!$B$1:$AQ$1,0),FALSE)</f>
        <v>11.115</v>
      </c>
      <c r="Y169">
        <f>VLOOKUP($B169,'Tillförd energi'!$B$1:$AS$566,MATCH(Y$1,'Tillförd energi'!$B$1:$AQ$1,0),FALSE)</f>
        <v>0</v>
      </c>
      <c r="Z169">
        <f>VLOOKUP($B169,'Tillförd energi'!$B$1:$AS$566,MATCH(Z$1,'Tillförd energi'!$B$1:$AQ$1,0),FALSE)</f>
        <v>0</v>
      </c>
      <c r="AA169">
        <f>VLOOKUP($B169,'Tillförd energi'!$B$1:$AS$566,MATCH(AA$1,'Tillförd energi'!$B$1:$AQ$1,0),FALSE)</f>
        <v>0</v>
      </c>
      <c r="AB169">
        <f>VLOOKUP($B169,'Tillförd energi'!$B$1:$AS$566,MATCH(AB$1,'Tillförd energi'!$B$1:$AQ$1,0),FALSE)</f>
        <v>0</v>
      </c>
      <c r="AC169">
        <f>VLOOKUP($B169,'Tillförd energi'!$B$1:$AS$566,MATCH(AC$1,'Tillförd energi'!$B$1:$AQ$1,0),FALSE)</f>
        <v>0</v>
      </c>
      <c r="AD169">
        <f>VLOOKUP($B169,'Tillförd energi'!$B$1:$AS$566,MATCH(AD$1,'Tillförd energi'!$B$1:$AQ$1,0),FALSE)</f>
        <v>0</v>
      </c>
      <c r="AE169">
        <f>VLOOKUP($B169,'Tillförd energi'!$B$1:$AS$566,MATCH(AE$1,'Tillförd energi'!$B$1:$AQ$1,0),FALSE)</f>
        <v>0</v>
      </c>
      <c r="AF169">
        <f>VLOOKUP($B169,'Tillförd energi'!$B$1:$AS$566,MATCH(AF$1,'Tillförd energi'!$B$1:$AQ$1,0),FALSE)</f>
        <v>0.30299999999999999</v>
      </c>
      <c r="AG169">
        <f>IFERROR(VLOOKUP(B169,Miljö!$B$1:$S$476,9,FALSE)/1,0)</f>
        <v>0</v>
      </c>
      <c r="AI169">
        <f t="shared" si="20"/>
        <v>15.033000000000001</v>
      </c>
      <c r="AJ169">
        <f t="shared" si="21"/>
        <v>15.033000000000001</v>
      </c>
      <c r="AK169">
        <f>IF(ISERROR(1/VLOOKUP($B169,Leveranser!$B$1:$S$500,MATCH("såld värme (gwh)",Leveranser!$B$1:$S$1,0),FALSE)),"",VLOOKUP($B169,Leveranser!$B$1:$S$500,MATCH("såld värme (gwh)",Leveranser!$B$1:$S$1,0),FALSE))</f>
        <v>11.792999999999999</v>
      </c>
      <c r="AL169" s="22">
        <f>VLOOKUP($B169,Leveranser!$B$1:$Y$500,MATCH("Totalt såld fjärrvärme till andra fjärrvärmeföretag",Leveranser!$B$1:$AA$1,0),FALSE)</f>
        <v>0</v>
      </c>
      <c r="AM169" s="22">
        <f>IF(ISERROR(1/VLOOKUP($B169,Miljö!$B$1:$S$500,MATCH("Såld mängd produktionsspecifik fjärrvärme (GWh)",Miljö!$B$1:$R$1,0),FALSE)),0,VLOOKUP($B169,Miljö!$B$1:$S$500,MATCH("Såld mängd produktionsspecifik fjärrvärme (GWh)",Miljö!$B$1:$R$1,0),FALSE))</f>
        <v>0</v>
      </c>
      <c r="AN169" s="23">
        <f t="shared" si="22"/>
        <v>0.78447415685491906</v>
      </c>
      <c r="AP169" t="str">
        <f>VLOOKUP($B169,'Miljövärden urval för publ'!$B$1:$H$450,7,FALSE)</f>
        <v>Ja</v>
      </c>
      <c r="AQ169" t="str">
        <f>VLOOKUP($B169,'Miljövärden urval för publ'!$B$1:$H$450,6,FALSE)</f>
        <v>Nej</v>
      </c>
      <c r="AU169">
        <f t="shared" si="23"/>
        <v>0.30299999999999999</v>
      </c>
      <c r="AV169">
        <f t="shared" si="24"/>
        <v>11.115</v>
      </c>
      <c r="AW169">
        <f t="shared" si="25"/>
        <v>0.442</v>
      </c>
      <c r="AX169">
        <f t="shared" si="26"/>
        <v>3.141</v>
      </c>
      <c r="AZ169">
        <f t="shared" si="27"/>
        <v>0</v>
      </c>
      <c r="BA169">
        <f t="shared" si="28"/>
        <v>0</v>
      </c>
      <c r="BC169">
        <f t="shared" si="29"/>
        <v>14.698</v>
      </c>
    </row>
    <row r="170" spans="1:55" ht="15" customHeight="1" x14ac:dyDescent="0.25">
      <c r="A170" t="s">
        <v>238</v>
      </c>
      <c r="B170" t="s">
        <v>244</v>
      </c>
      <c r="C170">
        <f>VLOOKUP($B170,'Tillförd energi'!$B$1:$AS$566,MATCH(C$1,'Tillförd energi'!$B$1:$AQ$1,0),FALSE)</f>
        <v>0</v>
      </c>
      <c r="D170">
        <f>VLOOKUP($B170,'Tillförd energi'!$B$1:$AS$566,MATCH(D$1,'Tillförd energi'!$B$1:$AQ$1,0),FALSE)</f>
        <v>0.11700000000000001</v>
      </c>
      <c r="E170">
        <f>VLOOKUP($B170,'Tillförd energi'!$B$1:$AS$566,MATCH(E$1,'Tillförd energi'!$B$1:$AQ$1,0),FALSE)</f>
        <v>0</v>
      </c>
      <c r="F170">
        <f>VLOOKUP($B170,'Tillförd energi'!$B$1:$AS$566,MATCH(F$1,'Tillförd energi'!$B$1:$AQ$1,0),FALSE)</f>
        <v>0</v>
      </c>
      <c r="G170">
        <f>VLOOKUP($B170,'Tillförd energi'!$B$1:$AS$566,MATCH(G$1,'Tillförd energi'!$B$1:$AQ$1,0),FALSE)</f>
        <v>0</v>
      </c>
      <c r="H170">
        <f>VLOOKUP($B170,'Tillförd energi'!$B$1:$AS$566,MATCH(H$1,'Tillförd energi'!$B$1:$AQ$1,0),FALSE)</f>
        <v>0</v>
      </c>
      <c r="I170">
        <f>VLOOKUP($B170,'Tillförd energi'!$B$1:$AS$566,MATCH(I$1,'Tillförd energi'!$B$1:$AQ$1,0),FALSE)</f>
        <v>0</v>
      </c>
      <c r="J170">
        <f>VLOOKUP($B170,'Tillförd energi'!$B$1:$AS$566,MATCH(J$1,'Tillförd energi'!$B$1:$AQ$1,0),FALSE)</f>
        <v>0</v>
      </c>
      <c r="K170">
        <v>0</v>
      </c>
      <c r="L170">
        <f>VLOOKUP($B170,'Tillförd energi'!$B$1:$AS$566,MATCH(L$1,'Tillförd energi'!$B$1:$AQ$1,0),FALSE)</f>
        <v>0</v>
      </c>
      <c r="M170">
        <f>VLOOKUP($B170,'Tillförd energi'!$B$1:$AS$566,MATCH(M$1,'Tillförd energi'!$B$1:$AQ$1,0),FALSE)</f>
        <v>0</v>
      </c>
      <c r="N170">
        <f>VLOOKUP($B170,'Tillförd energi'!$B$1:$AS$566,MATCH(N$1,'Tillförd energi'!$B$1:$AQ$1,0),FALSE)</f>
        <v>0</v>
      </c>
      <c r="O170">
        <f>VLOOKUP($B170,'Tillförd energi'!$B$1:$AS$566,MATCH(O$1,'Tillförd energi'!$B$1:$AQ$1,0),FALSE)</f>
        <v>0</v>
      </c>
      <c r="P170">
        <f>VLOOKUP($B170,'Tillförd energi'!$B$1:$AS$566,MATCH(P$1,'Tillförd energi'!$B$1:$AQ$1,0),FALSE)</f>
        <v>0</v>
      </c>
      <c r="Q170">
        <f>VLOOKUP($B170,'Tillförd energi'!$B$1:$AS$566,MATCH(Q$1,'Tillförd energi'!$B$1:$AQ$1,0),FALSE)</f>
        <v>0</v>
      </c>
      <c r="R170">
        <f>VLOOKUP($B170,'Tillförd energi'!$B$1:$AS$566,MATCH(R$1,'Tillförd energi'!$B$1:$AQ$1,0),FALSE)</f>
        <v>6.069</v>
      </c>
      <c r="S170">
        <f>VLOOKUP($B170,'Tillförd energi'!$B$1:$AS$566,MATCH(S$1,'Tillförd energi'!$B$1:$AQ$1,0),FALSE)</f>
        <v>0</v>
      </c>
      <c r="T170">
        <f>VLOOKUP($B170,'Tillförd energi'!$B$1:$AS$566,MATCH(T$1,'Tillförd energi'!$B$1:$AQ$1,0),FALSE)</f>
        <v>0</v>
      </c>
      <c r="U170">
        <f>VLOOKUP($B170,'Tillförd energi'!$B$1:$AS$566,MATCH(U$1,'Tillförd energi'!$B$1:$AQ$1,0),FALSE)</f>
        <v>0</v>
      </c>
      <c r="V170">
        <f>VLOOKUP($B170,'Tillförd energi'!$B$1:$AS$566,MATCH(V$1,'Tillförd energi'!$B$1:$AQ$1,0),FALSE)</f>
        <v>0</v>
      </c>
      <c r="W170">
        <f>VLOOKUP($B170,'Tillförd energi'!$B$1:$AS$566,MATCH(W$1,'Tillförd energi'!$B$1:$AQ$1,0),FALSE)</f>
        <v>0</v>
      </c>
      <c r="X170">
        <f>VLOOKUP($B170,'Tillförd energi'!$B$1:$AS$566,MATCH(X$1,'Tillförd energi'!$B$1:$AQ$1,0),FALSE)</f>
        <v>24.568999999999999</v>
      </c>
      <c r="Y170">
        <f>VLOOKUP($B170,'Tillförd energi'!$B$1:$AS$566,MATCH(Y$1,'Tillförd energi'!$B$1:$AQ$1,0),FALSE)</f>
        <v>0</v>
      </c>
      <c r="Z170">
        <f>VLOOKUP($B170,'Tillförd energi'!$B$1:$AS$566,MATCH(Z$1,'Tillförd energi'!$B$1:$AQ$1,0),FALSE)</f>
        <v>0</v>
      </c>
      <c r="AA170">
        <f>VLOOKUP($B170,'Tillförd energi'!$B$1:$AS$566,MATCH(AA$1,'Tillförd energi'!$B$1:$AQ$1,0),FALSE)</f>
        <v>0</v>
      </c>
      <c r="AB170">
        <f>VLOOKUP($B170,'Tillförd energi'!$B$1:$AS$566,MATCH(AB$1,'Tillförd energi'!$B$1:$AQ$1,0),FALSE)</f>
        <v>0</v>
      </c>
      <c r="AC170">
        <f>VLOOKUP($B170,'Tillförd energi'!$B$1:$AS$566,MATCH(AC$1,'Tillförd energi'!$B$1:$AQ$1,0),FALSE)</f>
        <v>0</v>
      </c>
      <c r="AD170">
        <f>VLOOKUP($B170,'Tillförd energi'!$B$1:$AS$566,MATCH(AD$1,'Tillförd energi'!$B$1:$AQ$1,0),FALSE)</f>
        <v>0</v>
      </c>
      <c r="AE170">
        <f>VLOOKUP($B170,'Tillförd energi'!$B$1:$AS$566,MATCH(AE$1,'Tillförd energi'!$B$1:$AQ$1,0),FALSE)</f>
        <v>0</v>
      </c>
      <c r="AF170">
        <f>VLOOKUP($B170,'Tillförd energi'!$B$1:$AS$566,MATCH(AF$1,'Tillförd energi'!$B$1:$AQ$1,0),FALSE)</f>
        <v>0.5</v>
      </c>
      <c r="AG170">
        <f>IFERROR(VLOOKUP(B170,Miljö!$B$1:$S$476,9,FALSE)/1,0)</f>
        <v>0</v>
      </c>
      <c r="AI170">
        <f t="shared" si="20"/>
        <v>31.254999999999999</v>
      </c>
      <c r="AJ170">
        <f t="shared" si="21"/>
        <v>31.254999999999999</v>
      </c>
      <c r="AK170">
        <f>IF(ISERROR(1/VLOOKUP($B170,Leveranser!$B$1:$S$500,MATCH("såld värme (gwh)",Leveranser!$B$1:$S$1,0),FALSE)),"",VLOOKUP($B170,Leveranser!$B$1:$S$500,MATCH("såld värme (gwh)",Leveranser!$B$1:$S$1,0),FALSE))</f>
        <v>24.687000000000001</v>
      </c>
      <c r="AL170" s="22">
        <f>VLOOKUP($B170,Leveranser!$B$1:$Y$500,MATCH("Totalt såld fjärrvärme till andra fjärrvärmeföretag",Leveranser!$B$1:$AA$1,0),FALSE)</f>
        <v>0</v>
      </c>
      <c r="AM170" s="22">
        <f>IF(ISERROR(1/VLOOKUP($B170,Miljö!$B$1:$S$500,MATCH("Såld mängd produktionsspecifik fjärrvärme (GWh)",Miljö!$B$1:$R$1,0),FALSE)),0,VLOOKUP($B170,Miljö!$B$1:$S$500,MATCH("Såld mängd produktionsspecifik fjärrvärme (GWh)",Miljö!$B$1:$R$1,0),FALSE))</f>
        <v>0</v>
      </c>
      <c r="AN170" s="23">
        <f t="shared" si="22"/>
        <v>0.78985762278035521</v>
      </c>
      <c r="AP170" t="str">
        <f>VLOOKUP($B170,'Miljövärden urval för publ'!$B$1:$H$450,7,FALSE)</f>
        <v>Ja</v>
      </c>
      <c r="AQ170" t="str">
        <f>VLOOKUP($B170,'Miljövärden urval för publ'!$B$1:$H$450,6,FALSE)</f>
        <v>Nej</v>
      </c>
      <c r="AU170">
        <f t="shared" si="23"/>
        <v>0.5</v>
      </c>
      <c r="AV170">
        <f t="shared" si="24"/>
        <v>24.568999999999999</v>
      </c>
      <c r="AW170">
        <f t="shared" si="25"/>
        <v>0</v>
      </c>
      <c r="AX170">
        <f t="shared" si="26"/>
        <v>6.069</v>
      </c>
      <c r="AZ170">
        <f t="shared" si="27"/>
        <v>0</v>
      </c>
      <c r="BA170">
        <f t="shared" si="28"/>
        <v>0</v>
      </c>
      <c r="BC170">
        <f t="shared" si="29"/>
        <v>30.637999999999998</v>
      </c>
    </row>
    <row r="171" spans="1:55" ht="15" customHeight="1" x14ac:dyDescent="0.25">
      <c r="A171" t="s">
        <v>238</v>
      </c>
      <c r="B171" t="s">
        <v>245</v>
      </c>
      <c r="C171">
        <f>VLOOKUP($B171,'Tillförd energi'!$B$1:$AS$566,MATCH(C$1,'Tillförd energi'!$B$1:$AQ$1,0),FALSE)</f>
        <v>0</v>
      </c>
      <c r="D171">
        <f>VLOOKUP($B171,'Tillförd energi'!$B$1:$AS$566,MATCH(D$1,'Tillförd energi'!$B$1:$AQ$1,0),FALSE)</f>
        <v>0.18099999999999999</v>
      </c>
      <c r="E171">
        <f>VLOOKUP($B171,'Tillförd energi'!$B$1:$AS$566,MATCH(E$1,'Tillförd energi'!$B$1:$AQ$1,0),FALSE)</f>
        <v>0</v>
      </c>
      <c r="F171">
        <f>VLOOKUP($B171,'Tillförd energi'!$B$1:$AS$566,MATCH(F$1,'Tillförd energi'!$B$1:$AQ$1,0),FALSE)</f>
        <v>0</v>
      </c>
      <c r="G171">
        <f>VLOOKUP($B171,'Tillförd energi'!$B$1:$AS$566,MATCH(G$1,'Tillförd energi'!$B$1:$AQ$1,0),FALSE)</f>
        <v>0</v>
      </c>
      <c r="H171">
        <f>VLOOKUP($B171,'Tillförd energi'!$B$1:$AS$566,MATCH(H$1,'Tillförd energi'!$B$1:$AQ$1,0),FALSE)</f>
        <v>0</v>
      </c>
      <c r="I171">
        <f>VLOOKUP($B171,'Tillförd energi'!$B$1:$AS$566,MATCH(I$1,'Tillförd energi'!$B$1:$AQ$1,0),FALSE)</f>
        <v>0</v>
      </c>
      <c r="J171">
        <f>VLOOKUP($B171,'Tillförd energi'!$B$1:$AS$566,MATCH(J$1,'Tillförd energi'!$B$1:$AQ$1,0),FALSE)</f>
        <v>0</v>
      </c>
      <c r="K171">
        <v>0</v>
      </c>
      <c r="L171">
        <f>VLOOKUP($B171,'Tillförd energi'!$B$1:$AS$566,MATCH(L$1,'Tillförd energi'!$B$1:$AQ$1,0),FALSE)</f>
        <v>0</v>
      </c>
      <c r="M171">
        <f>VLOOKUP($B171,'Tillförd energi'!$B$1:$AS$566,MATCH(M$1,'Tillförd energi'!$B$1:$AQ$1,0),FALSE)</f>
        <v>0</v>
      </c>
      <c r="N171">
        <f>VLOOKUP($B171,'Tillförd energi'!$B$1:$AS$566,MATCH(N$1,'Tillförd energi'!$B$1:$AQ$1,0),FALSE)</f>
        <v>0</v>
      </c>
      <c r="O171">
        <f>VLOOKUP($B171,'Tillförd energi'!$B$1:$AS$566,MATCH(O$1,'Tillförd energi'!$B$1:$AQ$1,0),FALSE)</f>
        <v>0</v>
      </c>
      <c r="P171">
        <f>VLOOKUP($B171,'Tillförd energi'!$B$1:$AS$566,MATCH(P$1,'Tillförd energi'!$B$1:$AQ$1,0),FALSE)</f>
        <v>15.598000000000001</v>
      </c>
      <c r="Q171">
        <f>VLOOKUP($B171,'Tillförd energi'!$B$1:$AS$566,MATCH(Q$1,'Tillförd energi'!$B$1:$AQ$1,0),FALSE)</f>
        <v>0</v>
      </c>
      <c r="R171">
        <f>VLOOKUP($B171,'Tillförd energi'!$B$1:$AS$566,MATCH(R$1,'Tillförd energi'!$B$1:$AQ$1,0),FALSE)</f>
        <v>0</v>
      </c>
      <c r="S171">
        <f>VLOOKUP($B171,'Tillförd energi'!$B$1:$AS$566,MATCH(S$1,'Tillförd energi'!$B$1:$AQ$1,0),FALSE)</f>
        <v>0</v>
      </c>
      <c r="T171">
        <f>VLOOKUP($B171,'Tillförd energi'!$B$1:$AS$566,MATCH(T$1,'Tillförd energi'!$B$1:$AQ$1,0),FALSE)</f>
        <v>0</v>
      </c>
      <c r="U171">
        <f>VLOOKUP($B171,'Tillförd energi'!$B$1:$AS$566,MATCH(U$1,'Tillförd energi'!$B$1:$AQ$1,0),FALSE)</f>
        <v>0</v>
      </c>
      <c r="V171">
        <f>VLOOKUP($B171,'Tillförd energi'!$B$1:$AS$566,MATCH(V$1,'Tillförd energi'!$B$1:$AQ$1,0),FALSE)</f>
        <v>0</v>
      </c>
      <c r="W171">
        <f>VLOOKUP($B171,'Tillförd energi'!$B$1:$AS$566,MATCH(W$1,'Tillförd energi'!$B$1:$AQ$1,0),FALSE)</f>
        <v>0</v>
      </c>
      <c r="X171">
        <f>VLOOKUP($B171,'Tillförd energi'!$B$1:$AS$566,MATCH(X$1,'Tillförd energi'!$B$1:$AQ$1,0),FALSE)</f>
        <v>0</v>
      </c>
      <c r="Y171">
        <f>VLOOKUP($B171,'Tillförd energi'!$B$1:$AS$566,MATCH(Y$1,'Tillförd energi'!$B$1:$AQ$1,0),FALSE)</f>
        <v>0</v>
      </c>
      <c r="Z171">
        <f>VLOOKUP($B171,'Tillförd energi'!$B$1:$AS$566,MATCH(Z$1,'Tillförd energi'!$B$1:$AQ$1,0),FALSE)</f>
        <v>0</v>
      </c>
      <c r="AA171">
        <f>VLOOKUP($B171,'Tillförd energi'!$B$1:$AS$566,MATCH(AA$1,'Tillförd energi'!$B$1:$AQ$1,0),FALSE)</f>
        <v>0</v>
      </c>
      <c r="AB171">
        <f>VLOOKUP($B171,'Tillförd energi'!$B$1:$AS$566,MATCH(AB$1,'Tillförd energi'!$B$1:$AQ$1,0),FALSE)</f>
        <v>0</v>
      </c>
      <c r="AC171">
        <f>VLOOKUP($B171,'Tillförd energi'!$B$1:$AS$566,MATCH(AC$1,'Tillförd energi'!$B$1:$AQ$1,0),FALSE)</f>
        <v>0</v>
      </c>
      <c r="AD171">
        <f>VLOOKUP($B171,'Tillförd energi'!$B$1:$AS$566,MATCH(AD$1,'Tillförd energi'!$B$1:$AQ$1,0),FALSE)</f>
        <v>0</v>
      </c>
      <c r="AE171">
        <f>VLOOKUP($B171,'Tillförd energi'!$B$1:$AS$566,MATCH(AE$1,'Tillförd energi'!$B$1:$AQ$1,0),FALSE)</f>
        <v>0</v>
      </c>
      <c r="AF171">
        <f>VLOOKUP($B171,'Tillförd energi'!$B$1:$AS$566,MATCH(AF$1,'Tillförd energi'!$B$1:$AQ$1,0),FALSE)</f>
        <v>0.28799999999999998</v>
      </c>
      <c r="AG171">
        <f>IFERROR(VLOOKUP(B171,Miljö!$B$1:$S$476,9,FALSE)/1,0)</f>
        <v>0</v>
      </c>
      <c r="AI171">
        <f t="shared" si="20"/>
        <v>16.067</v>
      </c>
      <c r="AJ171">
        <f t="shared" si="21"/>
        <v>16.067</v>
      </c>
      <c r="AK171">
        <f>IF(ISERROR(1/VLOOKUP($B171,Leveranser!$B$1:$S$500,MATCH("såld värme (gwh)",Leveranser!$B$1:$S$1,0),FALSE)),"",VLOOKUP($B171,Leveranser!$B$1:$S$500,MATCH("såld värme (gwh)",Leveranser!$B$1:$S$1,0),FALSE))</f>
        <v>11.433</v>
      </c>
      <c r="AL171" s="22">
        <f>VLOOKUP($B171,Leveranser!$B$1:$Y$500,MATCH("Totalt såld fjärrvärme till andra fjärrvärmeföretag",Leveranser!$B$1:$AA$1,0),FALSE)</f>
        <v>0</v>
      </c>
      <c r="AM171" s="22">
        <f>IF(ISERROR(1/VLOOKUP($B171,Miljö!$B$1:$S$500,MATCH("Såld mängd produktionsspecifik fjärrvärme (GWh)",Miljö!$B$1:$R$1,0),FALSE)),0,VLOOKUP($B171,Miljö!$B$1:$S$500,MATCH("Såld mängd produktionsspecifik fjärrvärme (GWh)",Miljö!$B$1:$R$1,0),FALSE))</f>
        <v>0</v>
      </c>
      <c r="AN171" s="23">
        <f t="shared" si="22"/>
        <v>0.71158274724590775</v>
      </c>
      <c r="AP171" t="str">
        <f>VLOOKUP($B171,'Miljövärden urval för publ'!$B$1:$H$450,7,FALSE)</f>
        <v>Ja</v>
      </c>
      <c r="AQ171" t="str">
        <f>VLOOKUP($B171,'Miljövärden urval för publ'!$B$1:$H$450,6,FALSE)</f>
        <v>Nej</v>
      </c>
      <c r="AU171">
        <f t="shared" si="23"/>
        <v>0.28799999999999998</v>
      </c>
      <c r="AV171">
        <f t="shared" si="24"/>
        <v>0</v>
      </c>
      <c r="AW171">
        <f t="shared" si="25"/>
        <v>15.598000000000001</v>
      </c>
      <c r="AX171">
        <f t="shared" si="26"/>
        <v>0</v>
      </c>
      <c r="AZ171">
        <f t="shared" si="27"/>
        <v>0</v>
      </c>
      <c r="BA171">
        <f t="shared" si="28"/>
        <v>0</v>
      </c>
      <c r="BC171">
        <f t="shared" si="29"/>
        <v>15.598000000000001</v>
      </c>
    </row>
    <row r="172" spans="1:55" ht="15" customHeight="1" x14ac:dyDescent="0.25">
      <c r="A172" t="s">
        <v>238</v>
      </c>
      <c r="B172" t="s">
        <v>246</v>
      </c>
      <c r="C172">
        <f>VLOOKUP($B172,'Tillförd energi'!$B$1:$AS$566,MATCH(C$1,'Tillförd energi'!$B$1:$AQ$1,0),FALSE)</f>
        <v>0</v>
      </c>
      <c r="D172">
        <f>VLOOKUP($B172,'Tillförd energi'!$B$1:$AS$566,MATCH(D$1,'Tillförd energi'!$B$1:$AQ$1,0),FALSE)</f>
        <v>2.4E-2</v>
      </c>
      <c r="E172">
        <f>VLOOKUP($B172,'Tillförd energi'!$B$1:$AS$566,MATCH(E$1,'Tillförd energi'!$B$1:$AQ$1,0),FALSE)</f>
        <v>0</v>
      </c>
      <c r="F172">
        <f>VLOOKUP($B172,'Tillförd energi'!$B$1:$AS$566,MATCH(F$1,'Tillförd energi'!$B$1:$AQ$1,0),FALSE)</f>
        <v>0</v>
      </c>
      <c r="G172">
        <f>VLOOKUP($B172,'Tillförd energi'!$B$1:$AS$566,MATCH(G$1,'Tillförd energi'!$B$1:$AQ$1,0),FALSE)</f>
        <v>0</v>
      </c>
      <c r="H172">
        <f>VLOOKUP($B172,'Tillförd energi'!$B$1:$AS$566,MATCH(H$1,'Tillförd energi'!$B$1:$AQ$1,0),FALSE)</f>
        <v>0</v>
      </c>
      <c r="I172">
        <f>VLOOKUP($B172,'Tillförd energi'!$B$1:$AS$566,MATCH(I$1,'Tillförd energi'!$B$1:$AQ$1,0),FALSE)</f>
        <v>0</v>
      </c>
      <c r="J172">
        <f>VLOOKUP($B172,'Tillförd energi'!$B$1:$AS$566,MATCH(J$1,'Tillförd energi'!$B$1:$AQ$1,0),FALSE)</f>
        <v>0</v>
      </c>
      <c r="K172">
        <v>0</v>
      </c>
      <c r="L172">
        <f>VLOOKUP($B172,'Tillförd energi'!$B$1:$AS$566,MATCH(L$1,'Tillförd energi'!$B$1:$AQ$1,0),FALSE)</f>
        <v>0</v>
      </c>
      <c r="M172">
        <f>VLOOKUP($B172,'Tillförd energi'!$B$1:$AS$566,MATCH(M$1,'Tillförd energi'!$B$1:$AQ$1,0),FALSE)</f>
        <v>0</v>
      </c>
      <c r="N172">
        <f>VLOOKUP($B172,'Tillförd energi'!$B$1:$AS$566,MATCH(N$1,'Tillförd energi'!$B$1:$AQ$1,0),FALSE)</f>
        <v>0</v>
      </c>
      <c r="O172">
        <f>VLOOKUP($B172,'Tillförd energi'!$B$1:$AS$566,MATCH(O$1,'Tillförd energi'!$B$1:$AQ$1,0),FALSE)</f>
        <v>0</v>
      </c>
      <c r="P172">
        <f>VLOOKUP($B172,'Tillförd energi'!$B$1:$AS$566,MATCH(P$1,'Tillförd energi'!$B$1:$AQ$1,0),FALSE)</f>
        <v>7.2329999999999997</v>
      </c>
      <c r="Q172">
        <f>VLOOKUP($B172,'Tillförd energi'!$B$1:$AS$566,MATCH(Q$1,'Tillförd energi'!$B$1:$AQ$1,0),FALSE)</f>
        <v>0</v>
      </c>
      <c r="R172">
        <f>VLOOKUP($B172,'Tillförd energi'!$B$1:$AS$566,MATCH(R$1,'Tillförd energi'!$B$1:$AQ$1,0),FALSE)</f>
        <v>0</v>
      </c>
      <c r="S172">
        <f>VLOOKUP($B172,'Tillförd energi'!$B$1:$AS$566,MATCH(S$1,'Tillförd energi'!$B$1:$AQ$1,0),FALSE)</f>
        <v>0</v>
      </c>
      <c r="T172">
        <f>VLOOKUP($B172,'Tillförd energi'!$B$1:$AS$566,MATCH(T$1,'Tillförd energi'!$B$1:$AQ$1,0),FALSE)</f>
        <v>0</v>
      </c>
      <c r="U172">
        <f>VLOOKUP($B172,'Tillförd energi'!$B$1:$AS$566,MATCH(U$1,'Tillförd energi'!$B$1:$AQ$1,0),FALSE)</f>
        <v>0</v>
      </c>
      <c r="V172">
        <f>VLOOKUP($B172,'Tillförd energi'!$B$1:$AS$566,MATCH(V$1,'Tillförd energi'!$B$1:$AQ$1,0),FALSE)</f>
        <v>0</v>
      </c>
      <c r="W172">
        <f>VLOOKUP($B172,'Tillförd energi'!$B$1:$AS$566,MATCH(W$1,'Tillförd energi'!$B$1:$AQ$1,0),FALSE)</f>
        <v>0</v>
      </c>
      <c r="X172">
        <f>VLOOKUP($B172,'Tillförd energi'!$B$1:$AS$566,MATCH(X$1,'Tillförd energi'!$B$1:$AQ$1,0),FALSE)</f>
        <v>0</v>
      </c>
      <c r="Y172">
        <f>VLOOKUP($B172,'Tillförd energi'!$B$1:$AS$566,MATCH(Y$1,'Tillförd energi'!$B$1:$AQ$1,0),FALSE)</f>
        <v>0</v>
      </c>
      <c r="Z172">
        <f>VLOOKUP($B172,'Tillförd energi'!$B$1:$AS$566,MATCH(Z$1,'Tillförd energi'!$B$1:$AQ$1,0),FALSE)</f>
        <v>0</v>
      </c>
      <c r="AA172">
        <f>VLOOKUP($B172,'Tillförd energi'!$B$1:$AS$566,MATCH(AA$1,'Tillförd energi'!$B$1:$AQ$1,0),FALSE)</f>
        <v>0</v>
      </c>
      <c r="AB172">
        <f>VLOOKUP($B172,'Tillförd energi'!$B$1:$AS$566,MATCH(AB$1,'Tillförd energi'!$B$1:$AQ$1,0),FALSE)</f>
        <v>0</v>
      </c>
      <c r="AC172">
        <f>VLOOKUP($B172,'Tillförd energi'!$B$1:$AS$566,MATCH(AC$1,'Tillförd energi'!$B$1:$AQ$1,0),FALSE)</f>
        <v>0</v>
      </c>
      <c r="AD172">
        <f>VLOOKUP($B172,'Tillförd energi'!$B$1:$AS$566,MATCH(AD$1,'Tillförd energi'!$B$1:$AQ$1,0),FALSE)</f>
        <v>0</v>
      </c>
      <c r="AE172">
        <f>VLOOKUP($B172,'Tillförd energi'!$B$1:$AS$566,MATCH(AE$1,'Tillförd energi'!$B$1:$AQ$1,0),FALSE)</f>
        <v>0</v>
      </c>
      <c r="AF172">
        <f>VLOOKUP($B172,'Tillförd energi'!$B$1:$AS$566,MATCH(AF$1,'Tillförd energi'!$B$1:$AQ$1,0),FALSE)</f>
        <v>0.14000000000000001</v>
      </c>
      <c r="AG172">
        <f>IFERROR(VLOOKUP(B172,Miljö!$B$1:$S$476,9,FALSE)/1,0)</f>
        <v>0</v>
      </c>
      <c r="AI172">
        <f t="shared" si="20"/>
        <v>7.3969999999999994</v>
      </c>
      <c r="AJ172">
        <f t="shared" si="21"/>
        <v>7.3969999999999994</v>
      </c>
      <c r="AK172">
        <f>IF(ISERROR(1/VLOOKUP($B172,Leveranser!$B$1:$S$500,MATCH("såld värme (gwh)",Leveranser!$B$1:$S$1,0),FALSE)),"",VLOOKUP($B172,Leveranser!$B$1:$S$500,MATCH("såld värme (gwh)",Leveranser!$B$1:$S$1,0),FALSE))</f>
        <v>5.05</v>
      </c>
      <c r="AL172" s="22">
        <f>VLOOKUP($B172,Leveranser!$B$1:$Y$500,MATCH("Totalt såld fjärrvärme till andra fjärrvärmeföretag",Leveranser!$B$1:$AA$1,0),FALSE)</f>
        <v>0</v>
      </c>
      <c r="AM172" s="22">
        <f>IF(ISERROR(1/VLOOKUP($B172,Miljö!$B$1:$S$500,MATCH("Såld mängd produktionsspecifik fjärrvärme (GWh)",Miljö!$B$1:$R$1,0),FALSE)),0,VLOOKUP($B172,Miljö!$B$1:$S$500,MATCH("Såld mängd produktionsspecifik fjärrvärme (GWh)",Miljö!$B$1:$R$1,0),FALSE))</f>
        <v>0</v>
      </c>
      <c r="AN172" s="23">
        <f t="shared" si="22"/>
        <v>0.68270920643504129</v>
      </c>
      <c r="AP172" t="str">
        <f>VLOOKUP($B172,'Miljövärden urval för publ'!$B$1:$H$450,7,FALSE)</f>
        <v>Ja</v>
      </c>
      <c r="AQ172" t="str">
        <f>VLOOKUP($B172,'Miljövärden urval för publ'!$B$1:$H$450,6,FALSE)</f>
        <v>Nej</v>
      </c>
      <c r="AU172">
        <f t="shared" si="23"/>
        <v>0.14000000000000001</v>
      </c>
      <c r="AV172">
        <f t="shared" si="24"/>
        <v>0</v>
      </c>
      <c r="AW172">
        <f t="shared" si="25"/>
        <v>7.2329999999999997</v>
      </c>
      <c r="AX172">
        <f t="shared" si="26"/>
        <v>0</v>
      </c>
      <c r="AZ172">
        <f t="shared" si="27"/>
        <v>0</v>
      </c>
      <c r="BA172">
        <f t="shared" si="28"/>
        <v>0</v>
      </c>
      <c r="BC172">
        <f t="shared" si="29"/>
        <v>7.2329999999999997</v>
      </c>
    </row>
    <row r="173" spans="1:55" ht="15" customHeight="1" x14ac:dyDescent="0.25">
      <c r="A173" t="s">
        <v>247</v>
      </c>
      <c r="B173" t="s">
        <v>248</v>
      </c>
      <c r="C173">
        <f>VLOOKUP($B173,'Tillförd energi'!$B$1:$AS$566,MATCH(C$1,'Tillförd energi'!$B$1:$AQ$1,0),FALSE)</f>
        <v>0</v>
      </c>
      <c r="D173">
        <f>VLOOKUP($B173,'Tillförd energi'!$B$1:$AS$566,MATCH(D$1,'Tillförd energi'!$B$1:$AQ$1,0),FALSE)</f>
        <v>0.13100000000000001</v>
      </c>
      <c r="E173">
        <f>VLOOKUP($B173,'Tillförd energi'!$B$1:$AS$566,MATCH(E$1,'Tillförd energi'!$B$1:$AQ$1,0),FALSE)</f>
        <v>0</v>
      </c>
      <c r="F173">
        <f>VLOOKUP($B173,'Tillförd energi'!$B$1:$AS$566,MATCH(F$1,'Tillförd energi'!$B$1:$AQ$1,0),FALSE)</f>
        <v>0</v>
      </c>
      <c r="G173">
        <f>VLOOKUP($B173,'Tillförd energi'!$B$1:$AS$566,MATCH(G$1,'Tillförd energi'!$B$1:$AQ$1,0),FALSE)</f>
        <v>0</v>
      </c>
      <c r="H173">
        <f>VLOOKUP($B173,'Tillförd energi'!$B$1:$AS$566,MATCH(H$1,'Tillförd energi'!$B$1:$AQ$1,0),FALSE)</f>
        <v>0</v>
      </c>
      <c r="I173">
        <f>VLOOKUP($B173,'Tillförd energi'!$B$1:$AS$566,MATCH(I$1,'Tillförd energi'!$B$1:$AQ$1,0),FALSE)</f>
        <v>0</v>
      </c>
      <c r="J173">
        <f>VLOOKUP($B173,'Tillförd energi'!$B$1:$AS$566,MATCH(J$1,'Tillförd energi'!$B$1:$AQ$1,0),FALSE)</f>
        <v>0</v>
      </c>
      <c r="K173">
        <v>0</v>
      </c>
      <c r="L173">
        <f>VLOOKUP($B173,'Tillförd energi'!$B$1:$AS$566,MATCH(L$1,'Tillförd energi'!$B$1:$AQ$1,0),FALSE)</f>
        <v>0</v>
      </c>
      <c r="M173">
        <f>VLOOKUP($B173,'Tillförd energi'!$B$1:$AS$566,MATCH(M$1,'Tillförd energi'!$B$1:$AQ$1,0),FALSE)</f>
        <v>0</v>
      </c>
      <c r="N173">
        <f>VLOOKUP($B173,'Tillförd energi'!$B$1:$AS$566,MATCH(N$1,'Tillförd energi'!$B$1:$AQ$1,0),FALSE)</f>
        <v>0</v>
      </c>
      <c r="O173">
        <f>VLOOKUP($B173,'Tillförd energi'!$B$1:$AS$566,MATCH(O$1,'Tillförd energi'!$B$1:$AQ$1,0),FALSE)</f>
        <v>0</v>
      </c>
      <c r="P173">
        <f>VLOOKUP($B173,'Tillförd energi'!$B$1:$AS$566,MATCH(P$1,'Tillförd energi'!$B$1:$AQ$1,0),FALSE)</f>
        <v>0</v>
      </c>
      <c r="Q173">
        <f>VLOOKUP($B173,'Tillförd energi'!$B$1:$AS$566,MATCH(Q$1,'Tillförd energi'!$B$1:$AQ$1,0),FALSE)</f>
        <v>0</v>
      </c>
      <c r="R173">
        <f>VLOOKUP($B173,'Tillförd energi'!$B$1:$AS$566,MATCH(R$1,'Tillförd energi'!$B$1:$AQ$1,0),FALSE)</f>
        <v>1.72</v>
      </c>
      <c r="S173">
        <f>VLOOKUP($B173,'Tillförd energi'!$B$1:$AS$566,MATCH(S$1,'Tillförd energi'!$B$1:$AQ$1,0),FALSE)</f>
        <v>28.7</v>
      </c>
      <c r="T173">
        <f>VLOOKUP($B173,'Tillförd energi'!$B$1:$AS$566,MATCH(T$1,'Tillförd energi'!$B$1:$AQ$1,0),FALSE)</f>
        <v>0</v>
      </c>
      <c r="U173">
        <f>VLOOKUP($B173,'Tillförd energi'!$B$1:$AS$566,MATCH(U$1,'Tillförd energi'!$B$1:$AQ$1,0),FALSE)</f>
        <v>0</v>
      </c>
      <c r="V173">
        <f>VLOOKUP($B173,'Tillförd energi'!$B$1:$AS$566,MATCH(V$1,'Tillförd energi'!$B$1:$AQ$1,0),FALSE)</f>
        <v>0</v>
      </c>
      <c r="W173">
        <f>VLOOKUP($B173,'Tillförd energi'!$B$1:$AS$566,MATCH(W$1,'Tillförd energi'!$B$1:$AQ$1,0),FALSE)</f>
        <v>0</v>
      </c>
      <c r="X173">
        <f>VLOOKUP($B173,'Tillförd energi'!$B$1:$AS$566,MATCH(X$1,'Tillförd energi'!$B$1:$AQ$1,0),FALSE)</f>
        <v>0</v>
      </c>
      <c r="Y173">
        <f>VLOOKUP($B173,'Tillförd energi'!$B$1:$AS$566,MATCH(Y$1,'Tillförd energi'!$B$1:$AQ$1,0),FALSE)</f>
        <v>0</v>
      </c>
      <c r="Z173">
        <f>VLOOKUP($B173,'Tillförd energi'!$B$1:$AS$566,MATCH(Z$1,'Tillförd energi'!$B$1:$AQ$1,0),FALSE)</f>
        <v>0</v>
      </c>
      <c r="AA173">
        <f>VLOOKUP($B173,'Tillförd energi'!$B$1:$AS$566,MATCH(AA$1,'Tillförd energi'!$B$1:$AQ$1,0),FALSE)</f>
        <v>0</v>
      </c>
      <c r="AB173">
        <f>VLOOKUP($B173,'Tillförd energi'!$B$1:$AS$566,MATCH(AB$1,'Tillförd energi'!$B$1:$AQ$1,0),FALSE)</f>
        <v>0</v>
      </c>
      <c r="AC173">
        <f>VLOOKUP($B173,'Tillförd energi'!$B$1:$AS$566,MATCH(AC$1,'Tillförd energi'!$B$1:$AQ$1,0),FALSE)</f>
        <v>0</v>
      </c>
      <c r="AD173">
        <f>VLOOKUP($B173,'Tillförd energi'!$B$1:$AS$566,MATCH(AD$1,'Tillförd energi'!$B$1:$AQ$1,0),FALSE)</f>
        <v>0</v>
      </c>
      <c r="AE173">
        <f>VLOOKUP($B173,'Tillförd energi'!$B$1:$AS$566,MATCH(AE$1,'Tillförd energi'!$B$1:$AQ$1,0),FALSE)</f>
        <v>0</v>
      </c>
      <c r="AF173">
        <f>VLOOKUP($B173,'Tillförd energi'!$B$1:$AS$566,MATCH(AF$1,'Tillförd energi'!$B$1:$AQ$1,0),FALSE)</f>
        <v>0.42799999999999999</v>
      </c>
      <c r="AG173">
        <f>IFERROR(VLOOKUP(B173,Miljö!$B$1:$S$476,9,FALSE)/1,0)</f>
        <v>0</v>
      </c>
      <c r="AI173">
        <f t="shared" si="20"/>
        <v>30.978999999999999</v>
      </c>
      <c r="AJ173">
        <f t="shared" si="21"/>
        <v>30.978999999999999</v>
      </c>
      <c r="AK173">
        <f>IF(ISERROR(1/VLOOKUP($B173,Leveranser!$B$1:$S$500,MATCH("såld värme (gwh)",Leveranser!$B$1:$S$1,0),FALSE)),"",VLOOKUP($B173,Leveranser!$B$1:$S$500,MATCH("såld värme (gwh)",Leveranser!$B$1:$S$1,0),FALSE))</f>
        <v>27.425999999999998</v>
      </c>
      <c r="AL173" s="22">
        <f>VLOOKUP($B173,Leveranser!$B$1:$Y$500,MATCH("Totalt såld fjärrvärme till andra fjärrvärmeföretag",Leveranser!$B$1:$AA$1,0),FALSE)</f>
        <v>0</v>
      </c>
      <c r="AM173" s="22">
        <f>IF(ISERROR(1/VLOOKUP($B173,Miljö!$B$1:$S$500,MATCH("Såld mängd produktionsspecifik fjärrvärme (GWh)",Miljö!$B$1:$R$1,0),FALSE)),0,VLOOKUP($B173,Miljö!$B$1:$S$500,MATCH("Såld mängd produktionsspecifik fjärrvärme (GWh)",Miljö!$B$1:$R$1,0),FALSE))</f>
        <v>0</v>
      </c>
      <c r="AN173" s="23">
        <f t="shared" si="22"/>
        <v>0.88530940314406525</v>
      </c>
      <c r="AP173" t="str">
        <f>VLOOKUP($B173,'Miljövärden urval för publ'!$B$1:$H$450,7,FALSE)</f>
        <v>Ja</v>
      </c>
      <c r="AQ173" t="str">
        <f>VLOOKUP($B173,'Miljövärden urval för publ'!$B$1:$H$450,6,FALSE)</f>
        <v>Ja</v>
      </c>
      <c r="AU173">
        <f t="shared" si="23"/>
        <v>0.42799999999999999</v>
      </c>
      <c r="AV173">
        <f t="shared" si="24"/>
        <v>0</v>
      </c>
      <c r="AW173">
        <f t="shared" si="25"/>
        <v>0</v>
      </c>
      <c r="AX173">
        <f t="shared" si="26"/>
        <v>30.419999999999998</v>
      </c>
      <c r="AZ173">
        <f t="shared" si="27"/>
        <v>0</v>
      </c>
      <c r="BA173">
        <f t="shared" si="28"/>
        <v>0</v>
      </c>
      <c r="BC173">
        <f t="shared" si="29"/>
        <v>30.419999999999998</v>
      </c>
    </row>
    <row r="174" spans="1:55" ht="15" customHeight="1" x14ac:dyDescent="0.25">
      <c r="A174" t="s">
        <v>249</v>
      </c>
      <c r="B174" t="s">
        <v>150</v>
      </c>
      <c r="C174">
        <f>VLOOKUP($B174,'Tillförd energi'!$B$1:$AS$566,MATCH(C$1,'Tillförd energi'!$B$1:$AQ$1,0),FALSE)</f>
        <v>0</v>
      </c>
      <c r="D174">
        <f>VLOOKUP($B174,'Tillförd energi'!$B$1:$AS$566,MATCH(D$1,'Tillförd energi'!$B$1:$AQ$1,0),FALSE)</f>
        <v>0.190805</v>
      </c>
      <c r="E174">
        <f>VLOOKUP($B174,'Tillförd energi'!$B$1:$AS$566,MATCH(E$1,'Tillförd energi'!$B$1:$AQ$1,0),FALSE)</f>
        <v>0</v>
      </c>
      <c r="F174">
        <f>VLOOKUP($B174,'Tillförd energi'!$B$1:$AS$566,MATCH(F$1,'Tillförd energi'!$B$1:$AQ$1,0),FALSE)</f>
        <v>0</v>
      </c>
      <c r="G174">
        <f>VLOOKUP($B174,'Tillförd energi'!$B$1:$AS$566,MATCH(G$1,'Tillförd energi'!$B$1:$AQ$1,0),FALSE)</f>
        <v>0</v>
      </c>
      <c r="H174">
        <f>VLOOKUP($B174,'Tillförd energi'!$B$1:$AS$566,MATCH(H$1,'Tillförd energi'!$B$1:$AQ$1,0),FALSE)</f>
        <v>0</v>
      </c>
      <c r="I174">
        <f>VLOOKUP($B174,'Tillförd energi'!$B$1:$AS$566,MATCH(I$1,'Tillförd energi'!$B$1:$AQ$1,0),FALSE)</f>
        <v>0</v>
      </c>
      <c r="J174">
        <f>VLOOKUP($B174,'Tillförd energi'!$B$1:$AS$566,MATCH(J$1,'Tillförd energi'!$B$1:$AQ$1,0),FALSE)</f>
        <v>0</v>
      </c>
      <c r="K174">
        <v>0</v>
      </c>
      <c r="L174">
        <f>VLOOKUP($B174,'Tillförd energi'!$B$1:$AS$566,MATCH(L$1,'Tillförd energi'!$B$1:$AQ$1,0),FALSE)</f>
        <v>0</v>
      </c>
      <c r="M174">
        <f>VLOOKUP($B174,'Tillförd energi'!$B$1:$AS$566,MATCH(M$1,'Tillförd energi'!$B$1:$AQ$1,0),FALSE)</f>
        <v>0</v>
      </c>
      <c r="N174">
        <f>VLOOKUP($B174,'Tillförd energi'!$B$1:$AS$566,MATCH(N$1,'Tillförd energi'!$B$1:$AQ$1,0),FALSE)</f>
        <v>0</v>
      </c>
      <c r="O174">
        <f>VLOOKUP($B174,'Tillförd energi'!$B$1:$AS$566,MATCH(O$1,'Tillförd energi'!$B$1:$AQ$1,0),FALSE)</f>
        <v>0</v>
      </c>
      <c r="P174">
        <f>VLOOKUP($B174,'Tillförd energi'!$B$1:$AS$566,MATCH(P$1,'Tillförd energi'!$B$1:$AQ$1,0),FALSE)</f>
        <v>0</v>
      </c>
      <c r="Q174">
        <f>VLOOKUP($B174,'Tillförd energi'!$B$1:$AS$566,MATCH(Q$1,'Tillförd energi'!$B$1:$AQ$1,0),FALSE)</f>
        <v>9.3494299999999999</v>
      </c>
      <c r="R174">
        <f>VLOOKUP($B174,'Tillförd energi'!$B$1:$AS$566,MATCH(R$1,'Tillförd energi'!$B$1:$AQ$1,0),FALSE)</f>
        <v>0</v>
      </c>
      <c r="S174">
        <f>VLOOKUP($B174,'Tillförd energi'!$B$1:$AS$566,MATCH(S$1,'Tillförd energi'!$B$1:$AQ$1,0),FALSE)</f>
        <v>0</v>
      </c>
      <c r="T174">
        <f>VLOOKUP($B174,'Tillförd energi'!$B$1:$AS$566,MATCH(T$1,'Tillförd energi'!$B$1:$AQ$1,0),FALSE)</f>
        <v>0</v>
      </c>
      <c r="U174">
        <f>VLOOKUP($B174,'Tillförd energi'!$B$1:$AS$566,MATCH(U$1,'Tillförd energi'!$B$1:$AQ$1,0),FALSE)</f>
        <v>0</v>
      </c>
      <c r="V174">
        <f>VLOOKUP($B174,'Tillförd energi'!$B$1:$AS$566,MATCH(V$1,'Tillförd energi'!$B$1:$AQ$1,0),FALSE)</f>
        <v>0</v>
      </c>
      <c r="W174">
        <f>VLOOKUP($B174,'Tillförd energi'!$B$1:$AS$566,MATCH(W$1,'Tillförd energi'!$B$1:$AQ$1,0),FALSE)</f>
        <v>0</v>
      </c>
      <c r="X174">
        <f>VLOOKUP($B174,'Tillförd energi'!$B$1:$AS$566,MATCH(X$1,'Tillförd energi'!$B$1:$AQ$1,0),FALSE)</f>
        <v>0</v>
      </c>
      <c r="Y174">
        <f>VLOOKUP($B174,'Tillförd energi'!$B$1:$AS$566,MATCH(Y$1,'Tillförd energi'!$B$1:$AQ$1,0),FALSE)</f>
        <v>0</v>
      </c>
      <c r="Z174">
        <f>VLOOKUP($B174,'Tillförd energi'!$B$1:$AS$566,MATCH(Z$1,'Tillförd energi'!$B$1:$AQ$1,0),FALSE)</f>
        <v>0</v>
      </c>
      <c r="AA174">
        <f>VLOOKUP($B174,'Tillförd energi'!$B$1:$AS$566,MATCH(AA$1,'Tillförd energi'!$B$1:$AQ$1,0),FALSE)</f>
        <v>0</v>
      </c>
      <c r="AB174">
        <f>VLOOKUP($B174,'Tillförd energi'!$B$1:$AS$566,MATCH(AB$1,'Tillförd energi'!$B$1:$AQ$1,0),FALSE)</f>
        <v>0</v>
      </c>
      <c r="AC174">
        <f>VLOOKUP($B174,'Tillförd energi'!$B$1:$AS$566,MATCH(AC$1,'Tillförd energi'!$B$1:$AQ$1,0),FALSE)</f>
        <v>0</v>
      </c>
      <c r="AD174">
        <f>VLOOKUP($B174,'Tillförd energi'!$B$1:$AS$566,MATCH(AD$1,'Tillförd energi'!$B$1:$AQ$1,0),FALSE)</f>
        <v>0</v>
      </c>
      <c r="AE174">
        <f>VLOOKUP($B174,'Tillförd energi'!$B$1:$AS$566,MATCH(AE$1,'Tillförd energi'!$B$1:$AQ$1,0),FALSE)</f>
        <v>0</v>
      </c>
      <c r="AF174">
        <f>VLOOKUP($B174,'Tillförd energi'!$B$1:$AS$566,MATCH(AF$1,'Tillförd energi'!$B$1:$AQ$1,0),FALSE)</f>
        <v>0.23100000000000001</v>
      </c>
      <c r="AG174">
        <f>IFERROR(VLOOKUP(B174,Miljö!$B$1:$S$476,9,FALSE)/1,0)</f>
        <v>0</v>
      </c>
      <c r="AI174">
        <f t="shared" si="20"/>
        <v>9.771234999999999</v>
      </c>
      <c r="AJ174">
        <f t="shared" si="21"/>
        <v>9.771234999999999</v>
      </c>
      <c r="AK174">
        <f>IF(ISERROR(1/VLOOKUP($B174,Leveranser!$B$1:$S$500,MATCH("såld värme (gwh)",Leveranser!$B$1:$S$1,0),FALSE)),"",VLOOKUP($B174,Leveranser!$B$1:$S$500,MATCH("såld värme (gwh)",Leveranser!$B$1:$S$1,0),FALSE))</f>
        <v>7.7</v>
      </c>
      <c r="AL174" s="22">
        <f>VLOOKUP($B174,Leveranser!$B$1:$Y$500,MATCH("Totalt såld fjärrvärme till andra fjärrvärmeföretag",Leveranser!$B$1:$AA$1,0),FALSE)</f>
        <v>0</v>
      </c>
      <c r="AM174" s="22">
        <f>IF(ISERROR(1/VLOOKUP($B174,Miljö!$B$1:$S$500,MATCH("Såld mängd produktionsspecifik fjärrvärme (GWh)",Miljö!$B$1:$R$1,0),FALSE)),0,VLOOKUP($B174,Miljö!$B$1:$S$500,MATCH("Såld mängd produktionsspecifik fjärrvärme (GWh)",Miljö!$B$1:$R$1,0),FALSE))</f>
        <v>0</v>
      </c>
      <c r="AN174" s="23">
        <f t="shared" si="22"/>
        <v>0.78802730668129473</v>
      </c>
      <c r="AP174" t="str">
        <f>VLOOKUP($B174,'Miljövärden urval för publ'!$B$1:$H$450,7,FALSE)</f>
        <v>Ja</v>
      </c>
      <c r="AQ174" t="str">
        <f>VLOOKUP($B174,'Miljövärden urval för publ'!$B$1:$H$450,6,FALSE)</f>
        <v>Nej</v>
      </c>
      <c r="AU174">
        <f t="shared" si="23"/>
        <v>0.23100000000000001</v>
      </c>
      <c r="AV174">
        <f t="shared" si="24"/>
        <v>0</v>
      </c>
      <c r="AW174">
        <f t="shared" si="25"/>
        <v>9.3494299999999999</v>
      </c>
      <c r="AX174">
        <f t="shared" si="26"/>
        <v>0</v>
      </c>
      <c r="AZ174">
        <f t="shared" si="27"/>
        <v>0</v>
      </c>
      <c r="BA174">
        <f t="shared" si="28"/>
        <v>0</v>
      </c>
      <c r="BC174">
        <f t="shared" si="29"/>
        <v>9.3494299999999999</v>
      </c>
    </row>
    <row r="175" spans="1:55" ht="15" customHeight="1" x14ac:dyDescent="0.25">
      <c r="A175" t="s">
        <v>249</v>
      </c>
      <c r="B175" t="s">
        <v>250</v>
      </c>
      <c r="C175">
        <f>VLOOKUP($B175,'Tillförd energi'!$B$1:$AS$566,MATCH(C$1,'Tillförd energi'!$B$1:$AQ$1,0),FALSE)</f>
        <v>0</v>
      </c>
      <c r="D175">
        <f>VLOOKUP($B175,'Tillförd energi'!$B$1:$AS$566,MATCH(D$1,'Tillförd energi'!$B$1:$AQ$1,0),FALSE)</f>
        <v>0.09</v>
      </c>
      <c r="E175">
        <f>VLOOKUP($B175,'Tillförd energi'!$B$1:$AS$566,MATCH(E$1,'Tillförd energi'!$B$1:$AQ$1,0),FALSE)</f>
        <v>0</v>
      </c>
      <c r="F175">
        <f>VLOOKUP($B175,'Tillförd energi'!$B$1:$AS$566,MATCH(F$1,'Tillförd energi'!$B$1:$AQ$1,0),FALSE)</f>
        <v>0</v>
      </c>
      <c r="G175">
        <f>VLOOKUP($B175,'Tillförd energi'!$B$1:$AS$566,MATCH(G$1,'Tillförd energi'!$B$1:$AQ$1,0),FALSE)</f>
        <v>0</v>
      </c>
      <c r="H175">
        <f>VLOOKUP($B175,'Tillförd energi'!$B$1:$AS$566,MATCH(H$1,'Tillförd energi'!$B$1:$AQ$1,0),FALSE)</f>
        <v>0</v>
      </c>
      <c r="I175">
        <f>VLOOKUP($B175,'Tillförd energi'!$B$1:$AS$566,MATCH(I$1,'Tillförd energi'!$B$1:$AQ$1,0),FALSE)</f>
        <v>0</v>
      </c>
      <c r="J175">
        <f>VLOOKUP($B175,'Tillförd energi'!$B$1:$AS$566,MATCH(J$1,'Tillförd energi'!$B$1:$AQ$1,0),FALSE)</f>
        <v>0</v>
      </c>
      <c r="K175">
        <v>0</v>
      </c>
      <c r="L175">
        <f>VLOOKUP($B175,'Tillförd energi'!$B$1:$AS$566,MATCH(L$1,'Tillförd energi'!$B$1:$AQ$1,0),FALSE)</f>
        <v>0</v>
      </c>
      <c r="M175">
        <f>VLOOKUP($B175,'Tillförd energi'!$B$1:$AS$566,MATCH(M$1,'Tillförd energi'!$B$1:$AQ$1,0),FALSE)</f>
        <v>0</v>
      </c>
      <c r="N175">
        <f>VLOOKUP($B175,'Tillförd energi'!$B$1:$AS$566,MATCH(N$1,'Tillförd energi'!$B$1:$AQ$1,0),FALSE)</f>
        <v>0</v>
      </c>
      <c r="O175">
        <f>VLOOKUP($B175,'Tillförd energi'!$B$1:$AS$566,MATCH(O$1,'Tillförd energi'!$B$1:$AQ$1,0),FALSE)</f>
        <v>0</v>
      </c>
      <c r="P175">
        <f>VLOOKUP($B175,'Tillförd energi'!$B$1:$AS$566,MATCH(P$1,'Tillförd energi'!$B$1:$AQ$1,0),FALSE)</f>
        <v>0</v>
      </c>
      <c r="Q175">
        <f>VLOOKUP($B175,'Tillförd energi'!$B$1:$AS$566,MATCH(Q$1,'Tillförd energi'!$B$1:$AQ$1,0),FALSE)</f>
        <v>0</v>
      </c>
      <c r="R175">
        <f>VLOOKUP($B175,'Tillförd energi'!$B$1:$AS$566,MATCH(R$1,'Tillförd energi'!$B$1:$AQ$1,0),FALSE)</f>
        <v>2.21</v>
      </c>
      <c r="S175">
        <f>VLOOKUP($B175,'Tillförd energi'!$B$1:$AS$566,MATCH(S$1,'Tillförd energi'!$B$1:$AQ$1,0),FALSE)</f>
        <v>8.74</v>
      </c>
      <c r="T175">
        <f>VLOOKUP($B175,'Tillförd energi'!$B$1:$AS$566,MATCH(T$1,'Tillförd energi'!$B$1:$AQ$1,0),FALSE)</f>
        <v>0</v>
      </c>
      <c r="U175">
        <f>VLOOKUP($B175,'Tillförd energi'!$B$1:$AS$566,MATCH(U$1,'Tillförd energi'!$B$1:$AQ$1,0),FALSE)</f>
        <v>0</v>
      </c>
      <c r="V175">
        <f>VLOOKUP($B175,'Tillförd energi'!$B$1:$AS$566,MATCH(V$1,'Tillförd energi'!$B$1:$AQ$1,0),FALSE)</f>
        <v>0</v>
      </c>
      <c r="W175">
        <f>VLOOKUP($B175,'Tillförd energi'!$B$1:$AS$566,MATCH(W$1,'Tillförd energi'!$B$1:$AQ$1,0),FALSE)</f>
        <v>0</v>
      </c>
      <c r="X175">
        <f>VLOOKUP($B175,'Tillförd energi'!$B$1:$AS$566,MATCH(X$1,'Tillförd energi'!$B$1:$AQ$1,0),FALSE)</f>
        <v>0</v>
      </c>
      <c r="Y175">
        <f>VLOOKUP($B175,'Tillförd energi'!$B$1:$AS$566,MATCH(Y$1,'Tillförd energi'!$B$1:$AQ$1,0),FALSE)</f>
        <v>0</v>
      </c>
      <c r="Z175">
        <f>VLOOKUP($B175,'Tillförd energi'!$B$1:$AS$566,MATCH(Z$1,'Tillförd energi'!$B$1:$AQ$1,0),FALSE)</f>
        <v>0</v>
      </c>
      <c r="AA175">
        <f>VLOOKUP($B175,'Tillförd energi'!$B$1:$AS$566,MATCH(AA$1,'Tillförd energi'!$B$1:$AQ$1,0),FALSE)</f>
        <v>0</v>
      </c>
      <c r="AB175">
        <f>VLOOKUP($B175,'Tillförd energi'!$B$1:$AS$566,MATCH(AB$1,'Tillförd energi'!$B$1:$AQ$1,0),FALSE)</f>
        <v>0</v>
      </c>
      <c r="AC175">
        <f>VLOOKUP($B175,'Tillförd energi'!$B$1:$AS$566,MATCH(AC$1,'Tillförd energi'!$B$1:$AQ$1,0),FALSE)</f>
        <v>0</v>
      </c>
      <c r="AD175">
        <f>VLOOKUP($B175,'Tillförd energi'!$B$1:$AS$566,MATCH(AD$1,'Tillförd energi'!$B$1:$AQ$1,0),FALSE)</f>
        <v>0</v>
      </c>
      <c r="AE175">
        <f>VLOOKUP($B175,'Tillförd energi'!$B$1:$AS$566,MATCH(AE$1,'Tillförd energi'!$B$1:$AQ$1,0),FALSE)</f>
        <v>0</v>
      </c>
      <c r="AF175">
        <f>VLOOKUP($B175,'Tillförd energi'!$B$1:$AS$566,MATCH(AF$1,'Tillförd energi'!$B$1:$AQ$1,0),FALSE)</f>
        <v>0.13</v>
      </c>
      <c r="AG175">
        <f>IFERROR(VLOOKUP(B175,Miljö!$B$1:$S$476,9,FALSE)/1,0)</f>
        <v>0</v>
      </c>
      <c r="AI175">
        <f t="shared" si="20"/>
        <v>11.17</v>
      </c>
      <c r="AJ175">
        <f t="shared" si="21"/>
        <v>11.17</v>
      </c>
      <c r="AK175">
        <f>IF(ISERROR(1/VLOOKUP($B175,Leveranser!$B$1:$S$500,MATCH("såld värme (gwh)",Leveranser!$B$1:$S$1,0),FALSE)),"",VLOOKUP($B175,Leveranser!$B$1:$S$500,MATCH("såld värme (gwh)",Leveranser!$B$1:$S$1,0),FALSE))</f>
        <v>9</v>
      </c>
      <c r="AL175" s="22">
        <f>VLOOKUP($B175,Leveranser!$B$1:$Y$500,MATCH("Totalt såld fjärrvärme till andra fjärrvärmeföretag",Leveranser!$B$1:$AA$1,0),FALSE)</f>
        <v>0</v>
      </c>
      <c r="AM175" s="22">
        <f>IF(ISERROR(1/VLOOKUP($B175,Miljö!$B$1:$S$500,MATCH("Såld mängd produktionsspecifik fjärrvärme (GWh)",Miljö!$B$1:$R$1,0),FALSE)),0,VLOOKUP($B175,Miljö!$B$1:$S$500,MATCH("Såld mängd produktionsspecifik fjärrvärme (GWh)",Miljö!$B$1:$R$1,0),FALSE))</f>
        <v>0</v>
      </c>
      <c r="AN175" s="23">
        <f t="shared" si="22"/>
        <v>0.80572963294538946</v>
      </c>
      <c r="AP175" t="str">
        <f>VLOOKUP($B175,'Miljövärden urval för publ'!$B$1:$H$450,7,FALSE)</f>
        <v>Ja</v>
      </c>
      <c r="AQ175" t="str">
        <f>VLOOKUP($B175,'Miljövärden urval för publ'!$B$1:$H$450,6,FALSE)</f>
        <v>Nej</v>
      </c>
      <c r="AU175">
        <f t="shared" si="23"/>
        <v>0.13</v>
      </c>
      <c r="AV175">
        <f t="shared" si="24"/>
        <v>0</v>
      </c>
      <c r="AW175">
        <f t="shared" si="25"/>
        <v>0</v>
      </c>
      <c r="AX175">
        <f t="shared" si="26"/>
        <v>10.95</v>
      </c>
      <c r="AZ175">
        <f t="shared" si="27"/>
        <v>0</v>
      </c>
      <c r="BA175">
        <f t="shared" si="28"/>
        <v>0</v>
      </c>
      <c r="BC175">
        <f t="shared" si="29"/>
        <v>10.95</v>
      </c>
    </row>
    <row r="176" spans="1:55" ht="15" customHeight="1" x14ac:dyDescent="0.25">
      <c r="A176" t="s">
        <v>249</v>
      </c>
      <c r="B176" t="s">
        <v>251</v>
      </c>
      <c r="C176">
        <f>VLOOKUP($B176,'Tillförd energi'!$B$1:$AS$566,MATCH(C$1,'Tillförd energi'!$B$1:$AQ$1,0),FALSE)</f>
        <v>0</v>
      </c>
      <c r="D176">
        <f>VLOOKUP($B176,'Tillförd energi'!$B$1:$AS$566,MATCH(D$1,'Tillförd energi'!$B$1:$AQ$1,0),FALSE)</f>
        <v>9.6000000000000002E-2</v>
      </c>
      <c r="E176">
        <f>VLOOKUP($B176,'Tillförd energi'!$B$1:$AS$566,MATCH(E$1,'Tillförd energi'!$B$1:$AQ$1,0),FALSE)</f>
        <v>0</v>
      </c>
      <c r="F176">
        <f>VLOOKUP($B176,'Tillförd energi'!$B$1:$AS$566,MATCH(F$1,'Tillförd energi'!$B$1:$AQ$1,0),FALSE)</f>
        <v>0</v>
      </c>
      <c r="G176">
        <f>VLOOKUP($B176,'Tillförd energi'!$B$1:$AS$566,MATCH(G$1,'Tillförd energi'!$B$1:$AQ$1,0),FALSE)</f>
        <v>0.78</v>
      </c>
      <c r="H176">
        <f>VLOOKUP($B176,'Tillförd energi'!$B$1:$AS$566,MATCH(H$1,'Tillförd energi'!$B$1:$AQ$1,0),FALSE)</f>
        <v>0</v>
      </c>
      <c r="I176">
        <f>VLOOKUP($B176,'Tillförd energi'!$B$1:$AS$566,MATCH(I$1,'Tillförd energi'!$B$1:$AQ$1,0),FALSE)</f>
        <v>0</v>
      </c>
      <c r="J176">
        <f>VLOOKUP($B176,'Tillförd energi'!$B$1:$AS$566,MATCH(J$1,'Tillförd energi'!$B$1:$AQ$1,0),FALSE)</f>
        <v>0</v>
      </c>
      <c r="K176">
        <v>0</v>
      </c>
      <c r="L176">
        <f>VLOOKUP($B176,'Tillförd energi'!$B$1:$AS$566,MATCH(L$1,'Tillförd energi'!$B$1:$AQ$1,0),FALSE)</f>
        <v>0</v>
      </c>
      <c r="M176">
        <f>VLOOKUP($B176,'Tillförd energi'!$B$1:$AS$566,MATCH(M$1,'Tillförd energi'!$B$1:$AQ$1,0),FALSE)</f>
        <v>0</v>
      </c>
      <c r="N176">
        <f>VLOOKUP($B176,'Tillförd energi'!$B$1:$AS$566,MATCH(N$1,'Tillförd energi'!$B$1:$AQ$1,0),FALSE)</f>
        <v>0</v>
      </c>
      <c r="O176">
        <f>VLOOKUP($B176,'Tillförd energi'!$B$1:$AS$566,MATCH(O$1,'Tillförd energi'!$B$1:$AQ$1,0),FALSE)</f>
        <v>0</v>
      </c>
      <c r="P176">
        <f>VLOOKUP($B176,'Tillförd energi'!$B$1:$AS$566,MATCH(P$1,'Tillförd energi'!$B$1:$AQ$1,0),FALSE)</f>
        <v>22.18</v>
      </c>
      <c r="Q176">
        <f>VLOOKUP($B176,'Tillförd energi'!$B$1:$AS$566,MATCH(Q$1,'Tillförd energi'!$B$1:$AQ$1,0),FALSE)</f>
        <v>0</v>
      </c>
      <c r="R176">
        <f>VLOOKUP($B176,'Tillförd energi'!$B$1:$AS$566,MATCH(R$1,'Tillförd energi'!$B$1:$AQ$1,0),FALSE)</f>
        <v>8.11</v>
      </c>
      <c r="S176">
        <f>VLOOKUP($B176,'Tillförd energi'!$B$1:$AS$566,MATCH(S$1,'Tillförd energi'!$B$1:$AQ$1,0),FALSE)</f>
        <v>0</v>
      </c>
      <c r="T176">
        <f>VLOOKUP($B176,'Tillförd energi'!$B$1:$AS$566,MATCH(T$1,'Tillförd energi'!$B$1:$AQ$1,0),FALSE)</f>
        <v>0</v>
      </c>
      <c r="U176">
        <f>VLOOKUP($B176,'Tillförd energi'!$B$1:$AS$566,MATCH(U$1,'Tillförd energi'!$B$1:$AQ$1,0),FALSE)</f>
        <v>0</v>
      </c>
      <c r="V176">
        <f>VLOOKUP($B176,'Tillförd energi'!$B$1:$AS$566,MATCH(V$1,'Tillförd energi'!$B$1:$AQ$1,0),FALSE)</f>
        <v>0</v>
      </c>
      <c r="W176">
        <f>VLOOKUP($B176,'Tillförd energi'!$B$1:$AS$566,MATCH(W$1,'Tillförd energi'!$B$1:$AQ$1,0),FALSE)</f>
        <v>1.59</v>
      </c>
      <c r="X176">
        <f>VLOOKUP($B176,'Tillförd energi'!$B$1:$AS$566,MATCH(X$1,'Tillförd energi'!$B$1:$AQ$1,0),FALSE)</f>
        <v>0</v>
      </c>
      <c r="Y176">
        <f>VLOOKUP($B176,'Tillförd energi'!$B$1:$AS$566,MATCH(Y$1,'Tillförd energi'!$B$1:$AQ$1,0),FALSE)</f>
        <v>0</v>
      </c>
      <c r="Z176">
        <f>VLOOKUP($B176,'Tillförd energi'!$B$1:$AS$566,MATCH(Z$1,'Tillförd energi'!$B$1:$AQ$1,0),FALSE)</f>
        <v>0</v>
      </c>
      <c r="AA176">
        <f>VLOOKUP($B176,'Tillförd energi'!$B$1:$AS$566,MATCH(AA$1,'Tillförd energi'!$B$1:$AQ$1,0),FALSE)</f>
        <v>0</v>
      </c>
      <c r="AB176">
        <f>VLOOKUP($B176,'Tillförd energi'!$B$1:$AS$566,MATCH(AB$1,'Tillförd energi'!$B$1:$AQ$1,0),FALSE)</f>
        <v>0</v>
      </c>
      <c r="AC176">
        <f>VLOOKUP($B176,'Tillförd energi'!$B$1:$AS$566,MATCH(AC$1,'Tillförd energi'!$B$1:$AQ$1,0),FALSE)</f>
        <v>0</v>
      </c>
      <c r="AD176">
        <f>VLOOKUP($B176,'Tillförd energi'!$B$1:$AS$566,MATCH(AD$1,'Tillförd energi'!$B$1:$AQ$1,0),FALSE)</f>
        <v>0</v>
      </c>
      <c r="AE176">
        <f>VLOOKUP($B176,'Tillförd energi'!$B$1:$AS$566,MATCH(AE$1,'Tillförd energi'!$B$1:$AQ$1,0),FALSE)</f>
        <v>0</v>
      </c>
      <c r="AF176">
        <f>VLOOKUP($B176,'Tillförd energi'!$B$1:$AS$566,MATCH(AF$1,'Tillförd energi'!$B$1:$AQ$1,0),FALSE)</f>
        <v>0.52400000000000002</v>
      </c>
      <c r="AG176">
        <f>IFERROR(VLOOKUP(B176,Miljö!$B$1:$S$476,9,FALSE)/1,0)</f>
        <v>0</v>
      </c>
      <c r="AI176">
        <f t="shared" si="20"/>
        <v>33.28</v>
      </c>
      <c r="AJ176">
        <f t="shared" si="21"/>
        <v>33.28</v>
      </c>
      <c r="AK176">
        <f>IF(ISERROR(1/VLOOKUP($B176,Leveranser!$B$1:$S$500,MATCH("såld värme (gwh)",Leveranser!$B$1:$S$1,0),FALSE)),"",VLOOKUP($B176,Leveranser!$B$1:$S$500,MATCH("såld värme (gwh)",Leveranser!$B$1:$S$1,0),FALSE))</f>
        <v>27</v>
      </c>
      <c r="AL176" s="22">
        <f>VLOOKUP($B176,Leveranser!$B$1:$Y$500,MATCH("Totalt såld fjärrvärme till andra fjärrvärmeföretag",Leveranser!$B$1:$AA$1,0),FALSE)</f>
        <v>0</v>
      </c>
      <c r="AM176" s="22">
        <f>IF(ISERROR(1/VLOOKUP($B176,Miljö!$B$1:$S$500,MATCH("Såld mängd produktionsspecifik fjärrvärme (GWh)",Miljö!$B$1:$R$1,0),FALSE)),0,VLOOKUP($B176,Miljö!$B$1:$S$500,MATCH("Såld mängd produktionsspecifik fjärrvärme (GWh)",Miljö!$B$1:$R$1,0),FALSE))</f>
        <v>0</v>
      </c>
      <c r="AN176" s="23">
        <f t="shared" si="22"/>
        <v>0.81129807692307687</v>
      </c>
      <c r="AP176" t="str">
        <f>VLOOKUP($B176,'Miljövärden urval för publ'!$B$1:$H$450,7,FALSE)</f>
        <v>Ja</v>
      </c>
      <c r="AQ176" t="str">
        <f>VLOOKUP($B176,'Miljövärden urval för publ'!$B$1:$H$450,6,FALSE)</f>
        <v>Nej</v>
      </c>
      <c r="AU176">
        <f t="shared" si="23"/>
        <v>0.52400000000000002</v>
      </c>
      <c r="AV176">
        <f t="shared" si="24"/>
        <v>0</v>
      </c>
      <c r="AW176">
        <f t="shared" si="25"/>
        <v>22.18</v>
      </c>
      <c r="AX176">
        <f t="shared" si="26"/>
        <v>8.11</v>
      </c>
      <c r="AZ176">
        <f t="shared" si="27"/>
        <v>0</v>
      </c>
      <c r="BA176">
        <f t="shared" si="28"/>
        <v>0</v>
      </c>
      <c r="BC176">
        <f t="shared" si="29"/>
        <v>31.88</v>
      </c>
    </row>
    <row r="177" spans="1:55" ht="15" customHeight="1" x14ac:dyDescent="0.25">
      <c r="A177" t="s">
        <v>249</v>
      </c>
      <c r="B177" t="s">
        <v>252</v>
      </c>
      <c r="C177">
        <f>VLOOKUP($B177,'Tillförd energi'!$B$1:$AS$566,MATCH(C$1,'Tillförd energi'!$B$1:$AQ$1,0),FALSE)</f>
        <v>0</v>
      </c>
      <c r="D177">
        <f>VLOOKUP($B177,'Tillförd energi'!$B$1:$AS$566,MATCH(D$1,'Tillförd energi'!$B$1:$AQ$1,0),FALSE)</f>
        <v>0.02</v>
      </c>
      <c r="E177">
        <f>VLOOKUP($B177,'Tillförd energi'!$B$1:$AS$566,MATCH(E$1,'Tillförd energi'!$B$1:$AQ$1,0),FALSE)</f>
        <v>0</v>
      </c>
      <c r="F177">
        <f>VLOOKUP($B177,'Tillförd energi'!$B$1:$AS$566,MATCH(F$1,'Tillförd energi'!$B$1:$AQ$1,0),FALSE)</f>
        <v>0</v>
      </c>
      <c r="G177">
        <f>VLOOKUP($B177,'Tillförd energi'!$B$1:$AS$566,MATCH(G$1,'Tillförd energi'!$B$1:$AQ$1,0),FALSE)</f>
        <v>0</v>
      </c>
      <c r="H177">
        <f>VLOOKUP($B177,'Tillförd energi'!$B$1:$AS$566,MATCH(H$1,'Tillförd energi'!$B$1:$AQ$1,0),FALSE)</f>
        <v>0</v>
      </c>
      <c r="I177">
        <f>VLOOKUP($B177,'Tillförd energi'!$B$1:$AS$566,MATCH(I$1,'Tillförd energi'!$B$1:$AQ$1,0),FALSE)</f>
        <v>0</v>
      </c>
      <c r="J177">
        <f>VLOOKUP($B177,'Tillförd energi'!$B$1:$AS$566,MATCH(J$1,'Tillförd energi'!$B$1:$AQ$1,0),FALSE)</f>
        <v>0</v>
      </c>
      <c r="K177">
        <v>0</v>
      </c>
      <c r="L177">
        <f>VLOOKUP($B177,'Tillförd energi'!$B$1:$AS$566,MATCH(L$1,'Tillförd energi'!$B$1:$AQ$1,0),FALSE)</f>
        <v>0</v>
      </c>
      <c r="M177">
        <f>VLOOKUP($B177,'Tillförd energi'!$B$1:$AS$566,MATCH(M$1,'Tillförd energi'!$B$1:$AQ$1,0),FALSE)</f>
        <v>0</v>
      </c>
      <c r="N177">
        <f>VLOOKUP($B177,'Tillförd energi'!$B$1:$AS$566,MATCH(N$1,'Tillförd energi'!$B$1:$AQ$1,0),FALSE)</f>
        <v>0</v>
      </c>
      <c r="O177">
        <f>VLOOKUP($B177,'Tillförd energi'!$B$1:$AS$566,MATCH(O$1,'Tillförd energi'!$B$1:$AQ$1,0),FALSE)</f>
        <v>0</v>
      </c>
      <c r="P177">
        <f>VLOOKUP($B177,'Tillförd energi'!$B$1:$AS$566,MATCH(P$1,'Tillförd energi'!$B$1:$AQ$1,0),FALSE)</f>
        <v>0</v>
      </c>
      <c r="Q177">
        <f>VLOOKUP($B177,'Tillförd energi'!$B$1:$AS$566,MATCH(Q$1,'Tillförd energi'!$B$1:$AQ$1,0),FALSE)</f>
        <v>0</v>
      </c>
      <c r="R177">
        <f>VLOOKUP($B177,'Tillförd energi'!$B$1:$AS$566,MATCH(R$1,'Tillförd energi'!$B$1:$AQ$1,0),FALSE)</f>
        <v>1.58</v>
      </c>
      <c r="S177">
        <f>VLOOKUP($B177,'Tillförd energi'!$B$1:$AS$566,MATCH(S$1,'Tillförd energi'!$B$1:$AQ$1,0),FALSE)</f>
        <v>0</v>
      </c>
      <c r="T177">
        <f>VLOOKUP($B177,'Tillförd energi'!$B$1:$AS$566,MATCH(T$1,'Tillförd energi'!$B$1:$AQ$1,0),FALSE)</f>
        <v>0</v>
      </c>
      <c r="U177">
        <f>VLOOKUP($B177,'Tillförd energi'!$B$1:$AS$566,MATCH(U$1,'Tillförd energi'!$B$1:$AQ$1,0),FALSE)</f>
        <v>0</v>
      </c>
      <c r="V177">
        <f>VLOOKUP($B177,'Tillförd energi'!$B$1:$AS$566,MATCH(V$1,'Tillförd energi'!$B$1:$AQ$1,0),FALSE)</f>
        <v>0</v>
      </c>
      <c r="W177">
        <f>VLOOKUP($B177,'Tillförd energi'!$B$1:$AS$566,MATCH(W$1,'Tillförd energi'!$B$1:$AQ$1,0),FALSE)</f>
        <v>0</v>
      </c>
      <c r="X177">
        <f>VLOOKUP($B177,'Tillförd energi'!$B$1:$AS$566,MATCH(X$1,'Tillförd energi'!$B$1:$AQ$1,0),FALSE)</f>
        <v>0</v>
      </c>
      <c r="Y177">
        <f>VLOOKUP($B177,'Tillförd energi'!$B$1:$AS$566,MATCH(Y$1,'Tillförd energi'!$B$1:$AQ$1,0),FALSE)</f>
        <v>0</v>
      </c>
      <c r="Z177">
        <f>VLOOKUP($B177,'Tillförd energi'!$B$1:$AS$566,MATCH(Z$1,'Tillförd energi'!$B$1:$AQ$1,0),FALSE)</f>
        <v>0</v>
      </c>
      <c r="AA177">
        <f>VLOOKUP($B177,'Tillförd energi'!$B$1:$AS$566,MATCH(AA$1,'Tillförd energi'!$B$1:$AQ$1,0),FALSE)</f>
        <v>0</v>
      </c>
      <c r="AB177">
        <f>VLOOKUP($B177,'Tillförd energi'!$B$1:$AS$566,MATCH(AB$1,'Tillförd energi'!$B$1:$AQ$1,0),FALSE)</f>
        <v>0</v>
      </c>
      <c r="AC177">
        <f>VLOOKUP($B177,'Tillförd energi'!$B$1:$AS$566,MATCH(AC$1,'Tillförd energi'!$B$1:$AQ$1,0),FALSE)</f>
        <v>0</v>
      </c>
      <c r="AD177">
        <f>VLOOKUP($B177,'Tillförd energi'!$B$1:$AS$566,MATCH(AD$1,'Tillförd energi'!$B$1:$AQ$1,0),FALSE)</f>
        <v>0</v>
      </c>
      <c r="AE177">
        <f>VLOOKUP($B177,'Tillförd energi'!$B$1:$AS$566,MATCH(AE$1,'Tillförd energi'!$B$1:$AQ$1,0),FALSE)</f>
        <v>0</v>
      </c>
      <c r="AF177">
        <f>VLOOKUP($B177,'Tillförd energi'!$B$1:$AS$566,MATCH(AF$1,'Tillförd energi'!$B$1:$AQ$1,0),FALSE)</f>
        <v>1.2999999999999999E-2</v>
      </c>
      <c r="AG177">
        <f>IFERROR(VLOOKUP(B177,Miljö!$B$1:$S$476,9,FALSE)/1,0)</f>
        <v>0</v>
      </c>
      <c r="AI177">
        <f t="shared" si="20"/>
        <v>1.613</v>
      </c>
      <c r="AJ177">
        <f t="shared" si="21"/>
        <v>1.613</v>
      </c>
      <c r="AK177">
        <f>IF(ISERROR(1/VLOOKUP($B177,Leveranser!$B$1:$S$500,MATCH("såld värme (gwh)",Leveranser!$B$1:$S$1,0),FALSE)),"",VLOOKUP($B177,Leveranser!$B$1:$S$500,MATCH("såld värme (gwh)",Leveranser!$B$1:$S$1,0),FALSE))</f>
        <v>1.4</v>
      </c>
      <c r="AL177" s="22">
        <f>VLOOKUP($B177,Leveranser!$B$1:$Y$500,MATCH("Totalt såld fjärrvärme till andra fjärrvärmeföretag",Leveranser!$B$1:$AA$1,0),FALSE)</f>
        <v>0</v>
      </c>
      <c r="AM177" s="22">
        <f>IF(ISERROR(1/VLOOKUP($B177,Miljö!$B$1:$S$500,MATCH("Såld mängd produktionsspecifik fjärrvärme (GWh)",Miljö!$B$1:$R$1,0),FALSE)),0,VLOOKUP($B177,Miljö!$B$1:$S$500,MATCH("Såld mängd produktionsspecifik fjärrvärme (GWh)",Miljö!$B$1:$R$1,0),FALSE))</f>
        <v>0</v>
      </c>
      <c r="AN177" s="23">
        <f t="shared" si="22"/>
        <v>0.86794792312461244</v>
      </c>
      <c r="AP177" t="str">
        <f>VLOOKUP($B177,'Miljövärden urval för publ'!$B$1:$H$450,7,FALSE)</f>
        <v>Ja</v>
      </c>
      <c r="AQ177" t="str">
        <f>VLOOKUP($B177,'Miljövärden urval för publ'!$B$1:$H$450,6,FALSE)</f>
        <v>Nej</v>
      </c>
      <c r="AU177">
        <f t="shared" si="23"/>
        <v>1.2999999999999999E-2</v>
      </c>
      <c r="AV177">
        <f t="shared" si="24"/>
        <v>0</v>
      </c>
      <c r="AW177">
        <f t="shared" si="25"/>
        <v>0</v>
      </c>
      <c r="AX177">
        <f t="shared" si="26"/>
        <v>1.58</v>
      </c>
      <c r="AZ177">
        <f t="shared" si="27"/>
        <v>0</v>
      </c>
      <c r="BA177">
        <f t="shared" si="28"/>
        <v>0</v>
      </c>
      <c r="BC177">
        <f t="shared" si="29"/>
        <v>1.58</v>
      </c>
    </row>
    <row r="178" spans="1:55" ht="15" customHeight="1" x14ac:dyDescent="0.25">
      <c r="A178" t="s">
        <v>253</v>
      </c>
      <c r="B178" t="s">
        <v>254</v>
      </c>
      <c r="C178">
        <f>VLOOKUP($B178,'Tillförd energi'!$B$1:$AS$566,MATCH(C$1,'Tillförd energi'!$B$1:$AQ$1,0),FALSE)</f>
        <v>0</v>
      </c>
      <c r="D178">
        <f>VLOOKUP($B178,'Tillförd energi'!$B$1:$AS$566,MATCH(D$1,'Tillförd energi'!$B$1:$AQ$1,0),FALSE)</f>
        <v>0</v>
      </c>
      <c r="E178">
        <f>VLOOKUP($B178,'Tillförd energi'!$B$1:$AS$566,MATCH(E$1,'Tillförd energi'!$B$1:$AQ$1,0),FALSE)</f>
        <v>0</v>
      </c>
      <c r="F178">
        <f>VLOOKUP($B178,'Tillförd energi'!$B$1:$AS$566,MATCH(F$1,'Tillförd energi'!$B$1:$AQ$1,0),FALSE)</f>
        <v>0</v>
      </c>
      <c r="G178">
        <f>VLOOKUP($B178,'Tillförd energi'!$B$1:$AS$566,MATCH(G$1,'Tillförd energi'!$B$1:$AQ$1,0),FALSE)</f>
        <v>0</v>
      </c>
      <c r="H178">
        <f>VLOOKUP($B178,'Tillförd energi'!$B$1:$AS$566,MATCH(H$1,'Tillförd energi'!$B$1:$AQ$1,0),FALSE)</f>
        <v>0</v>
      </c>
      <c r="I178">
        <f>VLOOKUP($B178,'Tillförd energi'!$B$1:$AS$566,MATCH(I$1,'Tillförd energi'!$B$1:$AQ$1,0),FALSE)</f>
        <v>0</v>
      </c>
      <c r="J178">
        <f>VLOOKUP($B178,'Tillförd energi'!$B$1:$AS$566,MATCH(J$1,'Tillförd energi'!$B$1:$AQ$1,0),FALSE)</f>
        <v>0</v>
      </c>
      <c r="K178">
        <v>0</v>
      </c>
      <c r="L178">
        <f>VLOOKUP($B178,'Tillförd energi'!$B$1:$AS$566,MATCH(L$1,'Tillförd energi'!$B$1:$AQ$1,0),FALSE)</f>
        <v>0</v>
      </c>
      <c r="M178">
        <f>VLOOKUP($B178,'Tillförd energi'!$B$1:$AS$566,MATCH(M$1,'Tillförd energi'!$B$1:$AQ$1,0),FALSE)</f>
        <v>0</v>
      </c>
      <c r="N178">
        <f>VLOOKUP($B178,'Tillförd energi'!$B$1:$AS$566,MATCH(N$1,'Tillförd energi'!$B$1:$AQ$1,0),FALSE)</f>
        <v>0</v>
      </c>
      <c r="O178">
        <f>VLOOKUP($B178,'Tillförd energi'!$B$1:$AS$566,MATCH(O$1,'Tillförd energi'!$B$1:$AQ$1,0),FALSE)</f>
        <v>0</v>
      </c>
      <c r="P178">
        <f>VLOOKUP($B178,'Tillförd energi'!$B$1:$AS$566,MATCH(P$1,'Tillförd energi'!$B$1:$AQ$1,0),FALSE)</f>
        <v>0</v>
      </c>
      <c r="Q178">
        <f>VLOOKUP($B178,'Tillförd energi'!$B$1:$AS$566,MATCH(Q$1,'Tillförd energi'!$B$1:$AQ$1,0),FALSE)</f>
        <v>0</v>
      </c>
      <c r="R178">
        <f>VLOOKUP($B178,'Tillförd energi'!$B$1:$AS$566,MATCH(R$1,'Tillförd energi'!$B$1:$AQ$1,0),FALSE)</f>
        <v>0</v>
      </c>
      <c r="S178">
        <f>VLOOKUP($B178,'Tillförd energi'!$B$1:$AS$566,MATCH(S$1,'Tillförd energi'!$B$1:$AQ$1,0),FALSE)</f>
        <v>0</v>
      </c>
      <c r="T178">
        <f>VLOOKUP($B178,'Tillförd energi'!$B$1:$AS$566,MATCH(T$1,'Tillförd energi'!$B$1:$AQ$1,0),FALSE)</f>
        <v>0</v>
      </c>
      <c r="U178">
        <f>VLOOKUP($B178,'Tillförd energi'!$B$1:$AS$566,MATCH(U$1,'Tillförd energi'!$B$1:$AQ$1,0),FALSE)</f>
        <v>0</v>
      </c>
      <c r="V178">
        <f>VLOOKUP($B178,'Tillförd energi'!$B$1:$AS$566,MATCH(V$1,'Tillförd energi'!$B$1:$AQ$1,0),FALSE)</f>
        <v>0</v>
      </c>
      <c r="W178">
        <f>VLOOKUP($B178,'Tillförd energi'!$B$1:$AS$566,MATCH(W$1,'Tillförd energi'!$B$1:$AQ$1,0),FALSE)</f>
        <v>0</v>
      </c>
      <c r="X178">
        <f>VLOOKUP($B178,'Tillförd energi'!$B$1:$AS$566,MATCH(X$1,'Tillförd energi'!$B$1:$AQ$1,0),FALSE)</f>
        <v>0</v>
      </c>
      <c r="Y178">
        <f>VLOOKUP($B178,'Tillförd energi'!$B$1:$AS$566,MATCH(Y$1,'Tillförd energi'!$B$1:$AQ$1,0),FALSE)</f>
        <v>0</v>
      </c>
      <c r="Z178">
        <f>VLOOKUP($B178,'Tillförd energi'!$B$1:$AS$566,MATCH(Z$1,'Tillförd energi'!$B$1:$AQ$1,0),FALSE)</f>
        <v>0</v>
      </c>
      <c r="AA178">
        <f>VLOOKUP($B178,'Tillförd energi'!$B$1:$AS$566,MATCH(AA$1,'Tillförd energi'!$B$1:$AQ$1,0),FALSE)</f>
        <v>0</v>
      </c>
      <c r="AB178">
        <f>VLOOKUP($B178,'Tillförd energi'!$B$1:$AS$566,MATCH(AB$1,'Tillförd energi'!$B$1:$AQ$1,0),FALSE)</f>
        <v>0</v>
      </c>
      <c r="AC178">
        <f>VLOOKUP($B178,'Tillförd energi'!$B$1:$AS$566,MATCH(AC$1,'Tillförd energi'!$B$1:$AQ$1,0),FALSE)</f>
        <v>0</v>
      </c>
      <c r="AD178">
        <f>VLOOKUP($B178,'Tillförd energi'!$B$1:$AS$566,MATCH(AD$1,'Tillförd energi'!$B$1:$AQ$1,0),FALSE)</f>
        <v>0</v>
      </c>
      <c r="AE178">
        <f>VLOOKUP($B178,'Tillförd energi'!$B$1:$AS$566,MATCH(AE$1,'Tillförd energi'!$B$1:$AQ$1,0),FALSE)</f>
        <v>0</v>
      </c>
      <c r="AF178">
        <f>VLOOKUP($B178,'Tillförd energi'!$B$1:$AS$566,MATCH(AF$1,'Tillförd energi'!$B$1:$AQ$1,0),FALSE)</f>
        <v>0</v>
      </c>
      <c r="AG178">
        <f>IFERROR(VLOOKUP(B178,Miljö!$B$1:$S$476,9,FALSE)/1,0)</f>
        <v>0</v>
      </c>
      <c r="AI178">
        <f t="shared" si="20"/>
        <v>0</v>
      </c>
      <c r="AJ178">
        <f t="shared" si="21"/>
        <v>0</v>
      </c>
      <c r="AK178" t="str">
        <f>IF(ISERROR(1/VLOOKUP($B178,Leveranser!$B$1:$S$500,MATCH("såld värme (gwh)",Leveranser!$B$1:$S$1,0),FALSE)),"",VLOOKUP($B178,Leveranser!$B$1:$S$500,MATCH("såld värme (gwh)",Leveranser!$B$1:$S$1,0),FALSE))</f>
        <v/>
      </c>
      <c r="AL178" s="22">
        <f>VLOOKUP($B178,Leveranser!$B$1:$Y$500,MATCH("Totalt såld fjärrvärme till andra fjärrvärmeföretag",Leveranser!$B$1:$AA$1,0),FALSE)</f>
        <v>0</v>
      </c>
      <c r="AM178" s="22">
        <f>IF(ISERROR(1/VLOOKUP($B178,Miljö!$B$1:$S$500,MATCH("Såld mängd produktionsspecifik fjärrvärme (GWh)",Miljö!$B$1:$R$1,0),FALSE)),0,VLOOKUP($B178,Miljö!$B$1:$S$500,MATCH("Såld mängd produktionsspecifik fjärrvärme (GWh)",Miljö!$B$1:$R$1,0),FALSE))</f>
        <v>0</v>
      </c>
      <c r="AN178" s="23" t="str">
        <f t="shared" si="22"/>
        <v/>
      </c>
      <c r="AP178" t="str">
        <f>VLOOKUP($B178,'Miljövärden urval för publ'!$B$1:$H$450,7,FALSE)</f>
        <v>Nej</v>
      </c>
      <c r="AQ178" t="str">
        <f>VLOOKUP($B178,'Miljövärden urval för publ'!$B$1:$H$450,6,FALSE)</f>
        <v>Nej</v>
      </c>
      <c r="AU178">
        <f t="shared" si="23"/>
        <v>0</v>
      </c>
      <c r="AV178">
        <f t="shared" si="24"/>
        <v>0</v>
      </c>
      <c r="AW178">
        <f t="shared" si="25"/>
        <v>0</v>
      </c>
      <c r="AX178">
        <f t="shared" si="26"/>
        <v>0</v>
      </c>
      <c r="AZ178">
        <f t="shared" si="27"/>
        <v>0</v>
      </c>
      <c r="BA178">
        <f t="shared" si="28"/>
        <v>0</v>
      </c>
      <c r="BC178">
        <f t="shared" si="29"/>
        <v>0</v>
      </c>
    </row>
    <row r="179" spans="1:55" ht="15" customHeight="1" x14ac:dyDescent="0.25">
      <c r="A179" t="s">
        <v>255</v>
      </c>
      <c r="B179" t="s">
        <v>256</v>
      </c>
      <c r="C179">
        <f>VLOOKUP($B179,'Tillförd energi'!$B$1:$AS$566,MATCH(C$1,'Tillförd energi'!$B$1:$AQ$1,0),FALSE)</f>
        <v>0</v>
      </c>
      <c r="D179">
        <f>VLOOKUP($B179,'Tillförd energi'!$B$1:$AS$566,MATCH(D$1,'Tillförd energi'!$B$1:$AQ$1,0),FALSE)</f>
        <v>0.312</v>
      </c>
      <c r="E179">
        <f>VLOOKUP($B179,'Tillförd energi'!$B$1:$AS$566,MATCH(E$1,'Tillförd energi'!$B$1:$AQ$1,0),FALSE)</f>
        <v>0</v>
      </c>
      <c r="F179">
        <f>VLOOKUP($B179,'Tillförd energi'!$B$1:$AS$566,MATCH(F$1,'Tillförd energi'!$B$1:$AQ$1,0),FALSE)</f>
        <v>0</v>
      </c>
      <c r="G179">
        <f>VLOOKUP($B179,'Tillförd energi'!$B$1:$AS$566,MATCH(G$1,'Tillförd energi'!$B$1:$AQ$1,0),FALSE)</f>
        <v>0</v>
      </c>
      <c r="H179">
        <f>VLOOKUP($B179,'Tillförd energi'!$B$1:$AS$566,MATCH(H$1,'Tillförd energi'!$B$1:$AQ$1,0),FALSE)</f>
        <v>0</v>
      </c>
      <c r="I179">
        <f>VLOOKUP($B179,'Tillförd energi'!$B$1:$AS$566,MATCH(I$1,'Tillförd energi'!$B$1:$AQ$1,0),FALSE)</f>
        <v>0</v>
      </c>
      <c r="J179">
        <f>VLOOKUP($B179,'Tillförd energi'!$B$1:$AS$566,MATCH(J$1,'Tillförd energi'!$B$1:$AQ$1,0),FALSE)</f>
        <v>0</v>
      </c>
      <c r="K179">
        <v>0</v>
      </c>
      <c r="L179">
        <f>VLOOKUP($B179,'Tillförd energi'!$B$1:$AS$566,MATCH(L$1,'Tillförd energi'!$B$1:$AQ$1,0),FALSE)</f>
        <v>0</v>
      </c>
      <c r="M179">
        <f>VLOOKUP($B179,'Tillförd energi'!$B$1:$AS$566,MATCH(M$1,'Tillförd energi'!$B$1:$AQ$1,0),FALSE)</f>
        <v>0</v>
      </c>
      <c r="N179">
        <f>VLOOKUP($B179,'Tillförd energi'!$B$1:$AS$566,MATCH(N$1,'Tillförd energi'!$B$1:$AQ$1,0),FALSE)</f>
        <v>0</v>
      </c>
      <c r="O179">
        <f>VLOOKUP($B179,'Tillförd energi'!$B$1:$AS$566,MATCH(O$1,'Tillförd energi'!$B$1:$AQ$1,0),FALSE)</f>
        <v>0</v>
      </c>
      <c r="P179">
        <f>VLOOKUP($B179,'Tillförd energi'!$B$1:$AS$566,MATCH(P$1,'Tillförd energi'!$B$1:$AQ$1,0),FALSE)</f>
        <v>0</v>
      </c>
      <c r="Q179">
        <f>VLOOKUP($B179,'Tillförd energi'!$B$1:$AS$566,MATCH(Q$1,'Tillförd energi'!$B$1:$AQ$1,0),FALSE)</f>
        <v>0</v>
      </c>
      <c r="R179">
        <f>VLOOKUP($B179,'Tillförd energi'!$B$1:$AS$566,MATCH(R$1,'Tillförd energi'!$B$1:$AQ$1,0),FALSE)</f>
        <v>0</v>
      </c>
      <c r="S179">
        <f>VLOOKUP($B179,'Tillförd energi'!$B$1:$AS$566,MATCH(S$1,'Tillförd energi'!$B$1:$AQ$1,0),FALSE)</f>
        <v>0</v>
      </c>
      <c r="T179">
        <f>VLOOKUP($B179,'Tillförd energi'!$B$1:$AS$566,MATCH(T$1,'Tillförd energi'!$B$1:$AQ$1,0),FALSE)</f>
        <v>0</v>
      </c>
      <c r="U179">
        <f>VLOOKUP($B179,'Tillförd energi'!$B$1:$AS$566,MATCH(U$1,'Tillförd energi'!$B$1:$AQ$1,0),FALSE)</f>
        <v>0</v>
      </c>
      <c r="V179">
        <f>VLOOKUP($B179,'Tillförd energi'!$B$1:$AS$566,MATCH(V$1,'Tillförd energi'!$B$1:$AQ$1,0),FALSE)</f>
        <v>0</v>
      </c>
      <c r="W179">
        <f>VLOOKUP($B179,'Tillförd energi'!$B$1:$AS$566,MATCH(W$1,'Tillförd energi'!$B$1:$AQ$1,0),FALSE)</f>
        <v>0</v>
      </c>
      <c r="X179">
        <f>VLOOKUP($B179,'Tillförd energi'!$B$1:$AS$566,MATCH(X$1,'Tillförd energi'!$B$1:$AQ$1,0),FALSE)</f>
        <v>0</v>
      </c>
      <c r="Y179">
        <f>VLOOKUP($B179,'Tillförd energi'!$B$1:$AS$566,MATCH(Y$1,'Tillförd energi'!$B$1:$AQ$1,0),FALSE)</f>
        <v>0</v>
      </c>
      <c r="Z179">
        <f>VLOOKUP($B179,'Tillförd energi'!$B$1:$AS$566,MATCH(Z$1,'Tillförd energi'!$B$1:$AQ$1,0),FALSE)</f>
        <v>0</v>
      </c>
      <c r="AA179">
        <f>VLOOKUP($B179,'Tillförd energi'!$B$1:$AS$566,MATCH(AA$1,'Tillförd energi'!$B$1:$AQ$1,0),FALSE)</f>
        <v>0</v>
      </c>
      <c r="AB179">
        <f>VLOOKUP($B179,'Tillförd energi'!$B$1:$AS$566,MATCH(AB$1,'Tillförd energi'!$B$1:$AQ$1,0),FALSE)</f>
        <v>0</v>
      </c>
      <c r="AC179">
        <f>VLOOKUP($B179,'Tillförd energi'!$B$1:$AS$566,MATCH(AC$1,'Tillförd energi'!$B$1:$AQ$1,0),FALSE)</f>
        <v>0</v>
      </c>
      <c r="AD179">
        <f>VLOOKUP($B179,'Tillförd energi'!$B$1:$AS$566,MATCH(AD$1,'Tillförd energi'!$B$1:$AQ$1,0),FALSE)</f>
        <v>51.511000000000003</v>
      </c>
      <c r="AE179">
        <f>VLOOKUP($B179,'Tillförd energi'!$B$1:$AS$566,MATCH(AE$1,'Tillförd energi'!$B$1:$AQ$1,0),FALSE)</f>
        <v>0</v>
      </c>
      <c r="AF179">
        <f>VLOOKUP($B179,'Tillförd energi'!$B$1:$AS$566,MATCH(AF$1,'Tillförd energi'!$B$1:$AQ$1,0),FALSE)</f>
        <v>1.1859999999999999</v>
      </c>
      <c r="AG179">
        <f>IFERROR(VLOOKUP(B179,Miljö!$B$1:$S$476,9,FALSE)/1,0)</f>
        <v>0</v>
      </c>
      <c r="AI179">
        <f t="shared" si="20"/>
        <v>53.009</v>
      </c>
      <c r="AJ179">
        <f t="shared" si="21"/>
        <v>53.009</v>
      </c>
      <c r="AK179">
        <f>IF(ISERROR(1/VLOOKUP($B179,Leveranser!$B$1:$S$500,MATCH("såld värme (gwh)",Leveranser!$B$1:$S$1,0),FALSE)),"",VLOOKUP($B179,Leveranser!$B$1:$S$500,MATCH("såld värme (gwh)",Leveranser!$B$1:$S$1,0),FALSE))</f>
        <v>39.554000000000002</v>
      </c>
      <c r="AL179" s="22">
        <f>VLOOKUP($B179,Leveranser!$B$1:$Y$500,MATCH("Totalt såld fjärrvärme till andra fjärrvärmeföretag",Leveranser!$B$1:$AA$1,0),FALSE)</f>
        <v>0</v>
      </c>
      <c r="AM179" s="22">
        <f>IF(ISERROR(1/VLOOKUP($B179,Miljö!$B$1:$S$500,MATCH("Såld mängd produktionsspecifik fjärrvärme (GWh)",Miljö!$B$1:$R$1,0),FALSE)),0,VLOOKUP($B179,Miljö!$B$1:$S$500,MATCH("Såld mängd produktionsspecifik fjärrvärme (GWh)",Miljö!$B$1:$R$1,0),FALSE))</f>
        <v>0</v>
      </c>
      <c r="AN179" s="23">
        <f t="shared" si="22"/>
        <v>0.74617517779999631</v>
      </c>
      <c r="AP179" t="str">
        <f>VLOOKUP($B179,'Miljövärden urval för publ'!$B$1:$H$450,7,FALSE)</f>
        <v>Ja</v>
      </c>
      <c r="AQ179" t="str">
        <f>VLOOKUP($B179,'Miljövärden urval för publ'!$B$1:$H$450,6,FALSE)</f>
        <v>Ja</v>
      </c>
      <c r="AU179">
        <f t="shared" si="23"/>
        <v>1.1859999999999999</v>
      </c>
      <c r="AV179">
        <f t="shared" si="24"/>
        <v>0</v>
      </c>
      <c r="AW179">
        <f t="shared" si="25"/>
        <v>0</v>
      </c>
      <c r="AX179">
        <f t="shared" si="26"/>
        <v>0</v>
      </c>
      <c r="AZ179">
        <f t="shared" si="27"/>
        <v>0</v>
      </c>
      <c r="BA179">
        <f t="shared" si="28"/>
        <v>0</v>
      </c>
      <c r="BC179">
        <f t="shared" si="29"/>
        <v>0</v>
      </c>
    </row>
    <row r="180" spans="1:55" ht="15" customHeight="1" x14ac:dyDescent="0.25">
      <c r="A180" t="s">
        <v>257</v>
      </c>
      <c r="B180" t="s">
        <v>258</v>
      </c>
      <c r="C180">
        <f>VLOOKUP($B180,'Tillförd energi'!$B$1:$AS$566,MATCH(C$1,'Tillförd energi'!$B$1:$AQ$1,0),FALSE)</f>
        <v>0</v>
      </c>
      <c r="D180">
        <f>VLOOKUP($B180,'Tillförd energi'!$B$1:$AS$566,MATCH(D$1,'Tillförd energi'!$B$1:$AQ$1,0),FALSE)</f>
        <v>1.71</v>
      </c>
      <c r="E180">
        <f>VLOOKUP($B180,'Tillförd energi'!$B$1:$AS$566,MATCH(E$1,'Tillförd energi'!$B$1:$AQ$1,0),FALSE)</f>
        <v>0.89</v>
      </c>
      <c r="F180">
        <f>VLOOKUP($B180,'Tillförd energi'!$B$1:$AS$566,MATCH(F$1,'Tillförd energi'!$B$1:$AQ$1,0),FALSE)</f>
        <v>0</v>
      </c>
      <c r="G180">
        <f>VLOOKUP($B180,'Tillförd energi'!$B$1:$AS$566,MATCH(G$1,'Tillförd energi'!$B$1:$AQ$1,0),FALSE)</f>
        <v>0</v>
      </c>
      <c r="H180">
        <f>VLOOKUP($B180,'Tillförd energi'!$B$1:$AS$566,MATCH(H$1,'Tillförd energi'!$B$1:$AQ$1,0),FALSE)</f>
        <v>0</v>
      </c>
      <c r="I180">
        <f>VLOOKUP($B180,'Tillförd energi'!$B$1:$AS$566,MATCH(I$1,'Tillförd energi'!$B$1:$AQ$1,0),FALSE)</f>
        <v>325.29599999999999</v>
      </c>
      <c r="J180">
        <f>VLOOKUP($B180,'Tillförd energi'!$B$1:$AS$566,MATCH(J$1,'Tillförd energi'!$B$1:$AQ$1,0),FALSE)</f>
        <v>0</v>
      </c>
      <c r="K180">
        <v>0</v>
      </c>
      <c r="L180">
        <f>VLOOKUP($B180,'Tillförd energi'!$B$1:$AS$566,MATCH(L$1,'Tillförd energi'!$B$1:$AQ$1,0),FALSE)</f>
        <v>3.4510000000000001</v>
      </c>
      <c r="M180">
        <f>VLOOKUP($B180,'Tillförd energi'!$B$1:$AS$566,MATCH(M$1,'Tillförd energi'!$B$1:$AQ$1,0),FALSE)</f>
        <v>0</v>
      </c>
      <c r="N180">
        <f>VLOOKUP($B180,'Tillförd energi'!$B$1:$AS$566,MATCH(N$1,'Tillförd energi'!$B$1:$AQ$1,0),FALSE)</f>
        <v>0</v>
      </c>
      <c r="O180">
        <f>VLOOKUP($B180,'Tillförd energi'!$B$1:$AS$566,MATCH(O$1,'Tillförd energi'!$B$1:$AQ$1,0),FALSE)</f>
        <v>0</v>
      </c>
      <c r="P180">
        <f>VLOOKUP($B180,'Tillförd energi'!$B$1:$AS$566,MATCH(P$1,'Tillförd energi'!$B$1:$AQ$1,0),FALSE)</f>
        <v>0</v>
      </c>
      <c r="Q180">
        <f>VLOOKUP($B180,'Tillförd energi'!$B$1:$AS$566,MATCH(Q$1,'Tillförd energi'!$B$1:$AQ$1,0),FALSE)</f>
        <v>0</v>
      </c>
      <c r="R180">
        <f>VLOOKUP($B180,'Tillförd energi'!$B$1:$AS$566,MATCH(R$1,'Tillförd energi'!$B$1:$AQ$1,0),FALSE)</f>
        <v>0</v>
      </c>
      <c r="S180">
        <f>VLOOKUP($B180,'Tillförd energi'!$B$1:$AS$566,MATCH(S$1,'Tillförd energi'!$B$1:$AQ$1,0),FALSE)</f>
        <v>0</v>
      </c>
      <c r="T180">
        <f>VLOOKUP($B180,'Tillförd energi'!$B$1:$AS$566,MATCH(T$1,'Tillförd energi'!$B$1:$AQ$1,0),FALSE)</f>
        <v>0</v>
      </c>
      <c r="U180">
        <f>VLOOKUP($B180,'Tillförd energi'!$B$1:$AS$566,MATCH(U$1,'Tillförd energi'!$B$1:$AQ$1,0),FALSE)</f>
        <v>0</v>
      </c>
      <c r="V180">
        <f>VLOOKUP($B180,'Tillförd energi'!$B$1:$AS$566,MATCH(V$1,'Tillförd energi'!$B$1:$AQ$1,0),FALSE)</f>
        <v>0</v>
      </c>
      <c r="W180">
        <f>VLOOKUP($B180,'Tillförd energi'!$B$1:$AS$566,MATCH(W$1,'Tillförd energi'!$B$1:$AQ$1,0),FALSE)</f>
        <v>6.7480000000000002</v>
      </c>
      <c r="X180">
        <f>VLOOKUP($B180,'Tillförd energi'!$B$1:$AS$566,MATCH(X$1,'Tillförd energi'!$B$1:$AQ$1,0),FALSE)</f>
        <v>0</v>
      </c>
      <c r="Y180">
        <f>VLOOKUP($B180,'Tillförd energi'!$B$1:$AS$566,MATCH(Y$1,'Tillförd energi'!$B$1:$AQ$1,0),FALSE)</f>
        <v>0</v>
      </c>
      <c r="Z180">
        <f>VLOOKUP($B180,'Tillförd energi'!$B$1:$AS$566,MATCH(Z$1,'Tillförd energi'!$B$1:$AQ$1,0),FALSE)</f>
        <v>0</v>
      </c>
      <c r="AA180">
        <f>VLOOKUP($B180,'Tillförd energi'!$B$1:$AS$566,MATCH(AA$1,'Tillförd energi'!$B$1:$AQ$1,0),FALSE)</f>
        <v>0</v>
      </c>
      <c r="AB180">
        <f>VLOOKUP($B180,'Tillförd energi'!$B$1:$AS$566,MATCH(AB$1,'Tillförd energi'!$B$1:$AQ$1,0),FALSE)</f>
        <v>0</v>
      </c>
      <c r="AC180">
        <f>VLOOKUP($B180,'Tillförd energi'!$B$1:$AS$566,MATCH(AC$1,'Tillförd energi'!$B$1:$AQ$1,0),FALSE)</f>
        <v>0</v>
      </c>
      <c r="AD180">
        <f>VLOOKUP($B180,'Tillförd energi'!$B$1:$AS$566,MATCH(AD$1,'Tillförd energi'!$B$1:$AQ$1,0),FALSE)</f>
        <v>8.5640000000000001</v>
      </c>
      <c r="AE180">
        <f>VLOOKUP($B180,'Tillförd energi'!$B$1:$AS$566,MATCH(AE$1,'Tillförd energi'!$B$1:$AQ$1,0),FALSE)</f>
        <v>0</v>
      </c>
      <c r="AF180">
        <f>VLOOKUP($B180,'Tillförd energi'!$B$1:$AS$566,MATCH(AF$1,'Tillförd energi'!$B$1:$AQ$1,0),FALSE)</f>
        <v>12.6836</v>
      </c>
      <c r="AG180">
        <f>IFERROR(VLOOKUP(B180,Miljö!$B$1:$S$476,9,FALSE)/1,0)</f>
        <v>0</v>
      </c>
      <c r="AI180">
        <f t="shared" si="20"/>
        <v>359.34260000000006</v>
      </c>
      <c r="AJ180">
        <f t="shared" si="21"/>
        <v>359.34260000000006</v>
      </c>
      <c r="AK180">
        <f>IF(ISERROR(1/VLOOKUP($B180,Leveranser!$B$1:$S$500,MATCH("såld värme (gwh)",Leveranser!$B$1:$S$1,0),FALSE)),"",VLOOKUP($B180,Leveranser!$B$1:$S$500,MATCH("såld värme (gwh)",Leveranser!$B$1:$S$1,0),FALSE))</f>
        <v>276.94</v>
      </c>
      <c r="AL180" s="22">
        <f>VLOOKUP($B180,Leveranser!$B$1:$Y$500,MATCH("Totalt såld fjärrvärme till andra fjärrvärmeföretag",Leveranser!$B$1:$AA$1,0),FALSE)</f>
        <v>0</v>
      </c>
      <c r="AM180" s="22">
        <f>IF(ISERROR(1/VLOOKUP($B180,Miljö!$B$1:$S$500,MATCH("Såld mängd produktionsspecifik fjärrvärme (GWh)",Miljö!$B$1:$R$1,0),FALSE)),0,VLOOKUP($B180,Miljö!$B$1:$S$500,MATCH("Såld mängd produktionsspecifik fjärrvärme (GWh)",Miljö!$B$1:$R$1,0),FALSE))</f>
        <v>0</v>
      </c>
      <c r="AN180" s="23">
        <f t="shared" si="22"/>
        <v>0.77068513446499232</v>
      </c>
      <c r="AP180" t="str">
        <f>VLOOKUP($B180,'Miljövärden urval för publ'!$B$1:$H$450,7,FALSE)</f>
        <v>Ja</v>
      </c>
      <c r="AQ180" t="str">
        <f>VLOOKUP($B180,'Miljövärden urval för publ'!$B$1:$H$450,6,FALSE)</f>
        <v>Nej</v>
      </c>
      <c r="AU180">
        <f t="shared" si="23"/>
        <v>12.6836</v>
      </c>
      <c r="AV180">
        <f t="shared" si="24"/>
        <v>0</v>
      </c>
      <c r="AW180">
        <f t="shared" si="25"/>
        <v>0</v>
      </c>
      <c r="AX180">
        <f t="shared" si="26"/>
        <v>0</v>
      </c>
      <c r="AZ180">
        <f t="shared" si="27"/>
        <v>0</v>
      </c>
      <c r="BA180">
        <f t="shared" si="28"/>
        <v>0</v>
      </c>
      <c r="BC180">
        <f t="shared" si="29"/>
        <v>10.199</v>
      </c>
    </row>
    <row r="181" spans="1:55" ht="15" customHeight="1" x14ac:dyDescent="0.25">
      <c r="A181" t="s">
        <v>259</v>
      </c>
      <c r="B181" t="s">
        <v>260</v>
      </c>
      <c r="C181">
        <f>VLOOKUP($B181,'Tillförd energi'!$B$1:$AS$566,MATCH(C$1,'Tillförd energi'!$B$1:$AQ$1,0),FALSE)</f>
        <v>0</v>
      </c>
      <c r="D181">
        <f>VLOOKUP($B181,'Tillförd energi'!$B$1:$AS$566,MATCH(D$1,'Tillförd energi'!$B$1:$AQ$1,0),FALSE)</f>
        <v>7.5999999999999998E-2</v>
      </c>
      <c r="E181">
        <f>VLOOKUP($B181,'Tillförd energi'!$B$1:$AS$566,MATCH(E$1,'Tillförd energi'!$B$1:$AQ$1,0),FALSE)</f>
        <v>0</v>
      </c>
      <c r="F181">
        <f>VLOOKUP($B181,'Tillförd energi'!$B$1:$AS$566,MATCH(F$1,'Tillförd energi'!$B$1:$AQ$1,0),FALSE)</f>
        <v>0</v>
      </c>
      <c r="G181">
        <f>VLOOKUP($B181,'Tillförd energi'!$B$1:$AS$566,MATCH(G$1,'Tillförd energi'!$B$1:$AQ$1,0),FALSE)</f>
        <v>0</v>
      </c>
      <c r="H181">
        <f>VLOOKUP($B181,'Tillförd energi'!$B$1:$AS$566,MATCH(H$1,'Tillförd energi'!$B$1:$AQ$1,0),FALSE)</f>
        <v>0</v>
      </c>
      <c r="I181">
        <f>VLOOKUP($B181,'Tillförd energi'!$B$1:$AS$566,MATCH(I$1,'Tillförd energi'!$B$1:$AQ$1,0),FALSE)</f>
        <v>0</v>
      </c>
      <c r="J181">
        <f>VLOOKUP($B181,'Tillförd energi'!$B$1:$AS$566,MATCH(J$1,'Tillförd energi'!$B$1:$AQ$1,0),FALSE)</f>
        <v>0</v>
      </c>
      <c r="K181">
        <v>0</v>
      </c>
      <c r="L181">
        <f>VLOOKUP($B181,'Tillförd energi'!$B$1:$AS$566,MATCH(L$1,'Tillförd energi'!$B$1:$AQ$1,0),FALSE)</f>
        <v>0</v>
      </c>
      <c r="M181">
        <f>VLOOKUP($B181,'Tillförd energi'!$B$1:$AS$566,MATCH(M$1,'Tillförd energi'!$B$1:$AQ$1,0),FALSE)</f>
        <v>0</v>
      </c>
      <c r="N181">
        <f>VLOOKUP($B181,'Tillförd energi'!$B$1:$AS$566,MATCH(N$1,'Tillförd energi'!$B$1:$AQ$1,0),FALSE)</f>
        <v>0</v>
      </c>
      <c r="O181">
        <f>VLOOKUP($B181,'Tillförd energi'!$B$1:$AS$566,MATCH(O$1,'Tillförd energi'!$B$1:$AQ$1,0),FALSE)</f>
        <v>0</v>
      </c>
      <c r="P181">
        <f>VLOOKUP($B181,'Tillförd energi'!$B$1:$AS$566,MATCH(P$1,'Tillförd energi'!$B$1:$AQ$1,0),FALSE)</f>
        <v>0</v>
      </c>
      <c r="Q181">
        <f>VLOOKUP($B181,'Tillförd energi'!$B$1:$AS$566,MATCH(Q$1,'Tillförd energi'!$B$1:$AQ$1,0),FALSE)</f>
        <v>13.918799999999999</v>
      </c>
      <c r="R181">
        <f>VLOOKUP($B181,'Tillförd energi'!$B$1:$AS$566,MATCH(R$1,'Tillförd energi'!$B$1:$AQ$1,0),FALSE)</f>
        <v>0</v>
      </c>
      <c r="S181">
        <f>VLOOKUP($B181,'Tillförd energi'!$B$1:$AS$566,MATCH(S$1,'Tillförd energi'!$B$1:$AQ$1,0),FALSE)</f>
        <v>0</v>
      </c>
      <c r="T181">
        <f>VLOOKUP($B181,'Tillförd energi'!$B$1:$AS$566,MATCH(T$1,'Tillförd energi'!$B$1:$AQ$1,0),FALSE)</f>
        <v>0</v>
      </c>
      <c r="U181">
        <f>VLOOKUP($B181,'Tillförd energi'!$B$1:$AS$566,MATCH(U$1,'Tillförd energi'!$B$1:$AQ$1,0),FALSE)</f>
        <v>0</v>
      </c>
      <c r="V181">
        <f>VLOOKUP($B181,'Tillförd energi'!$B$1:$AS$566,MATCH(V$1,'Tillförd energi'!$B$1:$AQ$1,0),FALSE)</f>
        <v>0</v>
      </c>
      <c r="W181">
        <f>VLOOKUP($B181,'Tillförd energi'!$B$1:$AS$566,MATCH(W$1,'Tillförd energi'!$B$1:$AQ$1,0),FALSE)</f>
        <v>0</v>
      </c>
      <c r="X181">
        <f>VLOOKUP($B181,'Tillförd energi'!$B$1:$AS$566,MATCH(X$1,'Tillförd energi'!$B$1:$AQ$1,0),FALSE)</f>
        <v>0</v>
      </c>
      <c r="Y181">
        <f>VLOOKUP($B181,'Tillförd energi'!$B$1:$AS$566,MATCH(Y$1,'Tillförd energi'!$B$1:$AQ$1,0),FALSE)</f>
        <v>0</v>
      </c>
      <c r="Z181">
        <f>VLOOKUP($B181,'Tillförd energi'!$B$1:$AS$566,MATCH(Z$1,'Tillförd energi'!$B$1:$AQ$1,0),FALSE)</f>
        <v>0</v>
      </c>
      <c r="AA181">
        <f>VLOOKUP($B181,'Tillförd energi'!$B$1:$AS$566,MATCH(AA$1,'Tillförd energi'!$B$1:$AQ$1,0),FALSE)</f>
        <v>0</v>
      </c>
      <c r="AB181">
        <f>VLOOKUP($B181,'Tillförd energi'!$B$1:$AS$566,MATCH(AB$1,'Tillförd energi'!$B$1:$AQ$1,0),FALSE)</f>
        <v>0</v>
      </c>
      <c r="AC181">
        <f>VLOOKUP($B181,'Tillförd energi'!$B$1:$AS$566,MATCH(AC$1,'Tillförd energi'!$B$1:$AQ$1,0),FALSE)</f>
        <v>0</v>
      </c>
      <c r="AD181">
        <f>VLOOKUP($B181,'Tillförd energi'!$B$1:$AS$566,MATCH(AD$1,'Tillförd energi'!$B$1:$AQ$1,0),FALSE)</f>
        <v>0</v>
      </c>
      <c r="AE181">
        <f>VLOOKUP($B181,'Tillförd energi'!$B$1:$AS$566,MATCH(AE$1,'Tillförd energi'!$B$1:$AQ$1,0),FALSE)</f>
        <v>0</v>
      </c>
      <c r="AF181">
        <f>VLOOKUP($B181,'Tillförd energi'!$B$1:$AS$566,MATCH(AF$1,'Tillförd energi'!$B$1:$AQ$1,0),FALSE)</f>
        <v>2.5000000000000001E-2</v>
      </c>
      <c r="AG181">
        <f>IFERROR(VLOOKUP(B181,Miljö!$B$1:$S$476,9,FALSE)/1,0)</f>
        <v>0</v>
      </c>
      <c r="AI181">
        <f t="shared" si="20"/>
        <v>14.0198</v>
      </c>
      <c r="AJ181">
        <f t="shared" si="21"/>
        <v>14.0198</v>
      </c>
      <c r="AK181">
        <f>IF(ISERROR(1/VLOOKUP($B181,Leveranser!$B$1:$S$500,MATCH("såld värme (gwh)",Leveranser!$B$1:$S$1,0),FALSE)),"",VLOOKUP($B181,Leveranser!$B$1:$S$500,MATCH("såld värme (gwh)",Leveranser!$B$1:$S$1,0),FALSE))</f>
        <v>10.331</v>
      </c>
      <c r="AL181" s="22">
        <f>VLOOKUP($B181,Leveranser!$B$1:$Y$500,MATCH("Totalt såld fjärrvärme till andra fjärrvärmeföretag",Leveranser!$B$1:$AA$1,0),FALSE)</f>
        <v>0</v>
      </c>
      <c r="AM181" s="22">
        <f>IF(ISERROR(1/VLOOKUP($B181,Miljö!$B$1:$S$500,MATCH("Såld mängd produktionsspecifik fjärrvärme (GWh)",Miljö!$B$1:$R$1,0),FALSE)),0,VLOOKUP($B181,Miljö!$B$1:$S$500,MATCH("Såld mängd produktionsspecifik fjärrvärme (GWh)",Miljö!$B$1:$R$1,0),FALSE))</f>
        <v>0</v>
      </c>
      <c r="AN181" s="23">
        <f t="shared" si="22"/>
        <v>0.73688640351502865</v>
      </c>
      <c r="AP181" t="str">
        <f>VLOOKUP($B181,'Miljövärden urval för publ'!$B$1:$H$450,7,FALSE)</f>
        <v>Ja</v>
      </c>
      <c r="AQ181" t="str">
        <f>VLOOKUP($B181,'Miljövärden urval för publ'!$B$1:$H$450,6,FALSE)</f>
        <v>Nej</v>
      </c>
      <c r="AU181">
        <f t="shared" si="23"/>
        <v>2.5000000000000001E-2</v>
      </c>
      <c r="AV181">
        <f t="shared" si="24"/>
        <v>0</v>
      </c>
      <c r="AW181">
        <f t="shared" si="25"/>
        <v>13.918799999999999</v>
      </c>
      <c r="AX181">
        <f t="shared" si="26"/>
        <v>0</v>
      </c>
      <c r="AZ181">
        <f t="shared" si="27"/>
        <v>0</v>
      </c>
      <c r="BA181">
        <f t="shared" si="28"/>
        <v>0</v>
      </c>
      <c r="BC181">
        <f t="shared" si="29"/>
        <v>13.918799999999999</v>
      </c>
    </row>
    <row r="182" spans="1:55" ht="15" customHeight="1" x14ac:dyDescent="0.25">
      <c r="A182" t="s">
        <v>261</v>
      </c>
      <c r="B182" t="s">
        <v>262</v>
      </c>
      <c r="C182">
        <f>VLOOKUP($B182,'Tillförd energi'!$B$1:$AS$566,MATCH(C$1,'Tillförd energi'!$B$1:$AQ$1,0),FALSE)</f>
        <v>0</v>
      </c>
      <c r="D182">
        <f>VLOOKUP($B182,'Tillförd energi'!$B$1:$AS$566,MATCH(D$1,'Tillförd energi'!$B$1:$AQ$1,0),FALSE)</f>
        <v>0.44500000000000001</v>
      </c>
      <c r="E182">
        <f>VLOOKUP($B182,'Tillförd energi'!$B$1:$AS$566,MATCH(E$1,'Tillförd energi'!$B$1:$AQ$1,0),FALSE)</f>
        <v>0</v>
      </c>
      <c r="F182">
        <f>VLOOKUP($B182,'Tillförd energi'!$B$1:$AS$566,MATCH(F$1,'Tillförd energi'!$B$1:$AQ$1,0),FALSE)</f>
        <v>0</v>
      </c>
      <c r="G182">
        <f>VLOOKUP($B182,'Tillförd energi'!$B$1:$AS$566,MATCH(G$1,'Tillförd energi'!$B$1:$AQ$1,0),FALSE)</f>
        <v>0</v>
      </c>
      <c r="H182">
        <f>VLOOKUP($B182,'Tillförd energi'!$B$1:$AS$566,MATCH(H$1,'Tillförd energi'!$B$1:$AQ$1,0),FALSE)</f>
        <v>0</v>
      </c>
      <c r="I182">
        <f>VLOOKUP($B182,'Tillförd energi'!$B$1:$AS$566,MATCH(I$1,'Tillförd energi'!$B$1:$AQ$1,0),FALSE)</f>
        <v>0</v>
      </c>
      <c r="J182">
        <f>VLOOKUP($B182,'Tillförd energi'!$B$1:$AS$566,MATCH(J$1,'Tillförd energi'!$B$1:$AQ$1,0),FALSE)</f>
        <v>0</v>
      </c>
      <c r="K182">
        <v>0</v>
      </c>
      <c r="L182">
        <f>VLOOKUP($B182,'Tillförd energi'!$B$1:$AS$566,MATCH(L$1,'Tillförd energi'!$B$1:$AQ$1,0),FALSE)</f>
        <v>0</v>
      </c>
      <c r="M182">
        <f>VLOOKUP($B182,'Tillförd energi'!$B$1:$AS$566,MATCH(M$1,'Tillförd energi'!$B$1:$AQ$1,0),FALSE)</f>
        <v>0</v>
      </c>
      <c r="N182">
        <f>VLOOKUP($B182,'Tillförd energi'!$B$1:$AS$566,MATCH(N$1,'Tillförd energi'!$B$1:$AQ$1,0),FALSE)</f>
        <v>0</v>
      </c>
      <c r="O182">
        <f>VLOOKUP($B182,'Tillförd energi'!$B$1:$AS$566,MATCH(O$1,'Tillförd energi'!$B$1:$AQ$1,0),FALSE)</f>
        <v>0</v>
      </c>
      <c r="P182">
        <f>VLOOKUP($B182,'Tillförd energi'!$B$1:$AS$566,MATCH(P$1,'Tillförd energi'!$B$1:$AQ$1,0),FALSE)</f>
        <v>0</v>
      </c>
      <c r="Q182">
        <f>VLOOKUP($B182,'Tillförd energi'!$B$1:$AS$566,MATCH(Q$1,'Tillförd energi'!$B$1:$AQ$1,0),FALSE)</f>
        <v>0</v>
      </c>
      <c r="R182">
        <f>VLOOKUP($B182,'Tillförd energi'!$B$1:$AS$566,MATCH(R$1,'Tillförd energi'!$B$1:$AQ$1,0),FALSE)</f>
        <v>0</v>
      </c>
      <c r="S182">
        <f>VLOOKUP($B182,'Tillförd energi'!$B$1:$AS$566,MATCH(S$1,'Tillförd energi'!$B$1:$AQ$1,0),FALSE)</f>
        <v>0</v>
      </c>
      <c r="T182">
        <f>VLOOKUP($B182,'Tillförd energi'!$B$1:$AS$566,MATCH(T$1,'Tillförd energi'!$B$1:$AQ$1,0),FALSE)</f>
        <v>0</v>
      </c>
      <c r="U182">
        <f>VLOOKUP($B182,'Tillförd energi'!$B$1:$AS$566,MATCH(U$1,'Tillförd energi'!$B$1:$AQ$1,0),FALSE)</f>
        <v>0</v>
      </c>
      <c r="V182">
        <f>VLOOKUP($B182,'Tillförd energi'!$B$1:$AS$566,MATCH(V$1,'Tillförd energi'!$B$1:$AQ$1,0),FALSE)</f>
        <v>0</v>
      </c>
      <c r="W182">
        <f>VLOOKUP($B182,'Tillförd energi'!$B$1:$AS$566,MATCH(W$1,'Tillförd energi'!$B$1:$AQ$1,0),FALSE)</f>
        <v>0</v>
      </c>
      <c r="X182">
        <f>VLOOKUP($B182,'Tillförd energi'!$B$1:$AS$566,MATCH(X$1,'Tillförd energi'!$B$1:$AQ$1,0),FALSE)</f>
        <v>0</v>
      </c>
      <c r="Y182">
        <f>VLOOKUP($B182,'Tillförd energi'!$B$1:$AS$566,MATCH(Y$1,'Tillförd energi'!$B$1:$AQ$1,0),FALSE)</f>
        <v>0</v>
      </c>
      <c r="Z182">
        <f>VLOOKUP($B182,'Tillförd energi'!$B$1:$AS$566,MATCH(Z$1,'Tillförd energi'!$B$1:$AQ$1,0),FALSE)</f>
        <v>0</v>
      </c>
      <c r="AA182">
        <f>VLOOKUP($B182,'Tillförd energi'!$B$1:$AS$566,MATCH(AA$1,'Tillförd energi'!$B$1:$AQ$1,0),FALSE)</f>
        <v>0</v>
      </c>
      <c r="AB182">
        <f>VLOOKUP($B182,'Tillförd energi'!$B$1:$AS$566,MATCH(AB$1,'Tillförd energi'!$B$1:$AQ$1,0),FALSE)</f>
        <v>0</v>
      </c>
      <c r="AC182">
        <f>VLOOKUP($B182,'Tillförd energi'!$B$1:$AS$566,MATCH(AC$1,'Tillförd energi'!$B$1:$AQ$1,0),FALSE)</f>
        <v>0</v>
      </c>
      <c r="AD182">
        <f>VLOOKUP($B182,'Tillförd energi'!$B$1:$AS$566,MATCH(AD$1,'Tillförd energi'!$B$1:$AQ$1,0),FALSE)</f>
        <v>16.600000000000001</v>
      </c>
      <c r="AE182">
        <f>VLOOKUP($B182,'Tillförd energi'!$B$1:$AS$566,MATCH(AE$1,'Tillförd energi'!$B$1:$AQ$1,0),FALSE)</f>
        <v>0</v>
      </c>
      <c r="AF182">
        <f>VLOOKUP($B182,'Tillförd energi'!$B$1:$AS$566,MATCH(AF$1,'Tillförd energi'!$B$1:$AQ$1,0),FALSE)</f>
        <v>0.08</v>
      </c>
      <c r="AG182">
        <f>IFERROR(VLOOKUP(B182,Miljö!$B$1:$S$476,9,FALSE)/1,0)</f>
        <v>0</v>
      </c>
      <c r="AI182">
        <f t="shared" si="20"/>
        <v>17.125</v>
      </c>
      <c r="AJ182">
        <f t="shared" si="21"/>
        <v>17.125</v>
      </c>
      <c r="AK182">
        <f>IF(ISERROR(1/VLOOKUP($B182,Leveranser!$B$1:$S$500,MATCH("såld värme (gwh)",Leveranser!$B$1:$S$1,0),FALSE)),"",VLOOKUP($B182,Leveranser!$B$1:$S$500,MATCH("såld värme (gwh)",Leveranser!$B$1:$S$1,0),FALSE))</f>
        <v>13.4</v>
      </c>
      <c r="AL182" s="22">
        <f>VLOOKUP($B182,Leveranser!$B$1:$Y$500,MATCH("Totalt såld fjärrvärme till andra fjärrvärmeföretag",Leveranser!$B$1:$AA$1,0),FALSE)</f>
        <v>0</v>
      </c>
      <c r="AM182" s="22">
        <f>IF(ISERROR(1/VLOOKUP($B182,Miljö!$B$1:$S$500,MATCH("Såld mängd produktionsspecifik fjärrvärme (GWh)",Miljö!$B$1:$R$1,0),FALSE)),0,VLOOKUP($B182,Miljö!$B$1:$S$500,MATCH("Såld mängd produktionsspecifik fjärrvärme (GWh)",Miljö!$B$1:$R$1,0),FALSE))</f>
        <v>0</v>
      </c>
      <c r="AN182" s="23">
        <f t="shared" si="22"/>
        <v>0.7824817518248175</v>
      </c>
      <c r="AP182" t="str">
        <f>VLOOKUP($B182,'Miljövärden urval för publ'!$B$1:$H$450,7,FALSE)</f>
        <v>Ja</v>
      </c>
      <c r="AQ182" t="str">
        <f>VLOOKUP($B182,'Miljövärden urval för publ'!$B$1:$H$450,6,FALSE)</f>
        <v>Ja</v>
      </c>
      <c r="AU182">
        <f t="shared" si="23"/>
        <v>0.08</v>
      </c>
      <c r="AV182">
        <f t="shared" si="24"/>
        <v>0</v>
      </c>
      <c r="AW182">
        <f t="shared" si="25"/>
        <v>0</v>
      </c>
      <c r="AX182">
        <f t="shared" si="26"/>
        <v>0</v>
      </c>
      <c r="AZ182">
        <f t="shared" si="27"/>
        <v>0</v>
      </c>
      <c r="BA182">
        <f t="shared" si="28"/>
        <v>0</v>
      </c>
      <c r="BC182">
        <f t="shared" si="29"/>
        <v>0</v>
      </c>
    </row>
    <row r="183" spans="1:55" ht="15" customHeight="1" x14ac:dyDescent="0.25">
      <c r="A183" t="s">
        <v>261</v>
      </c>
      <c r="B183" t="s">
        <v>263</v>
      </c>
      <c r="C183">
        <f>VLOOKUP($B183,'Tillförd energi'!$B$1:$AS$566,MATCH(C$1,'Tillförd energi'!$B$1:$AQ$1,0),FALSE)</f>
        <v>0</v>
      </c>
      <c r="D183">
        <f>VLOOKUP($B183,'Tillförd energi'!$B$1:$AS$566,MATCH(D$1,'Tillförd energi'!$B$1:$AQ$1,0),FALSE)</f>
        <v>2.3570000000000002</v>
      </c>
      <c r="E183">
        <f>VLOOKUP($B183,'Tillförd energi'!$B$1:$AS$566,MATCH(E$1,'Tillförd energi'!$B$1:$AQ$1,0),FALSE)</f>
        <v>0</v>
      </c>
      <c r="F183">
        <f>VLOOKUP($B183,'Tillförd energi'!$B$1:$AS$566,MATCH(F$1,'Tillförd energi'!$B$1:$AQ$1,0),FALSE)</f>
        <v>0</v>
      </c>
      <c r="G183">
        <f>VLOOKUP($B183,'Tillförd energi'!$B$1:$AS$566,MATCH(G$1,'Tillförd energi'!$B$1:$AQ$1,0),FALSE)</f>
        <v>0</v>
      </c>
      <c r="H183">
        <f>VLOOKUP($B183,'Tillförd energi'!$B$1:$AS$566,MATCH(H$1,'Tillförd energi'!$B$1:$AQ$1,0),FALSE)</f>
        <v>0</v>
      </c>
      <c r="I183">
        <f>VLOOKUP($B183,'Tillförd energi'!$B$1:$AS$566,MATCH(I$1,'Tillförd energi'!$B$1:$AQ$1,0),FALSE)</f>
        <v>0</v>
      </c>
      <c r="J183">
        <f>VLOOKUP($B183,'Tillförd energi'!$B$1:$AS$566,MATCH(J$1,'Tillförd energi'!$B$1:$AQ$1,0),FALSE)</f>
        <v>0</v>
      </c>
      <c r="K183">
        <v>0</v>
      </c>
      <c r="L183">
        <f>VLOOKUP($B183,'Tillförd energi'!$B$1:$AS$566,MATCH(L$1,'Tillförd energi'!$B$1:$AQ$1,0),FALSE)</f>
        <v>0</v>
      </c>
      <c r="M183">
        <f>VLOOKUP($B183,'Tillförd energi'!$B$1:$AS$566,MATCH(M$1,'Tillförd energi'!$B$1:$AQ$1,0),FALSE)</f>
        <v>0</v>
      </c>
      <c r="N183">
        <f>VLOOKUP($B183,'Tillförd energi'!$B$1:$AS$566,MATCH(N$1,'Tillförd energi'!$B$1:$AQ$1,0),FALSE)</f>
        <v>0</v>
      </c>
      <c r="O183">
        <f>VLOOKUP($B183,'Tillförd energi'!$B$1:$AS$566,MATCH(O$1,'Tillförd energi'!$B$1:$AQ$1,0),FALSE)</f>
        <v>0</v>
      </c>
      <c r="P183">
        <f>VLOOKUP($B183,'Tillförd energi'!$B$1:$AS$566,MATCH(P$1,'Tillförd energi'!$B$1:$AQ$1,0),FALSE)</f>
        <v>0</v>
      </c>
      <c r="Q183">
        <f>VLOOKUP($B183,'Tillförd energi'!$B$1:$AS$566,MATCH(Q$1,'Tillförd energi'!$B$1:$AQ$1,0),FALSE)</f>
        <v>0</v>
      </c>
      <c r="R183">
        <f>VLOOKUP($B183,'Tillförd energi'!$B$1:$AS$566,MATCH(R$1,'Tillförd energi'!$B$1:$AQ$1,0),FALSE)</f>
        <v>3.1080000000000001</v>
      </c>
      <c r="S183">
        <f>VLOOKUP($B183,'Tillförd energi'!$B$1:$AS$566,MATCH(S$1,'Tillförd energi'!$B$1:$AQ$1,0),FALSE)</f>
        <v>0</v>
      </c>
      <c r="T183">
        <f>VLOOKUP($B183,'Tillförd energi'!$B$1:$AS$566,MATCH(T$1,'Tillförd energi'!$B$1:$AQ$1,0),FALSE)</f>
        <v>0</v>
      </c>
      <c r="U183">
        <f>VLOOKUP($B183,'Tillförd energi'!$B$1:$AS$566,MATCH(U$1,'Tillförd energi'!$B$1:$AQ$1,0),FALSE)</f>
        <v>0</v>
      </c>
      <c r="V183">
        <f>VLOOKUP($B183,'Tillförd energi'!$B$1:$AS$566,MATCH(V$1,'Tillförd energi'!$B$1:$AQ$1,0),FALSE)</f>
        <v>0</v>
      </c>
      <c r="W183">
        <f>VLOOKUP($B183,'Tillförd energi'!$B$1:$AS$566,MATCH(W$1,'Tillförd energi'!$B$1:$AQ$1,0),FALSE)</f>
        <v>0</v>
      </c>
      <c r="X183">
        <f>VLOOKUP($B183,'Tillförd energi'!$B$1:$AS$566,MATCH(X$1,'Tillförd energi'!$B$1:$AQ$1,0),FALSE)</f>
        <v>0</v>
      </c>
      <c r="Y183">
        <f>VLOOKUP($B183,'Tillförd energi'!$B$1:$AS$566,MATCH(Y$1,'Tillförd energi'!$B$1:$AQ$1,0),FALSE)</f>
        <v>0</v>
      </c>
      <c r="Z183">
        <f>VLOOKUP($B183,'Tillförd energi'!$B$1:$AS$566,MATCH(Z$1,'Tillförd energi'!$B$1:$AQ$1,0),FALSE)</f>
        <v>0</v>
      </c>
      <c r="AA183">
        <f>VLOOKUP($B183,'Tillförd energi'!$B$1:$AS$566,MATCH(AA$1,'Tillförd energi'!$B$1:$AQ$1,0),FALSE)</f>
        <v>0</v>
      </c>
      <c r="AB183">
        <f>VLOOKUP($B183,'Tillförd energi'!$B$1:$AS$566,MATCH(AB$1,'Tillförd energi'!$B$1:$AQ$1,0),FALSE)</f>
        <v>0</v>
      </c>
      <c r="AC183">
        <f>VLOOKUP($B183,'Tillförd energi'!$B$1:$AS$566,MATCH(AC$1,'Tillförd energi'!$B$1:$AQ$1,0),FALSE)</f>
        <v>0</v>
      </c>
      <c r="AD183">
        <f>VLOOKUP($B183,'Tillförd energi'!$B$1:$AS$566,MATCH(AD$1,'Tillförd energi'!$B$1:$AQ$1,0),FALSE)</f>
        <v>75.953000000000003</v>
      </c>
      <c r="AE183">
        <f>VLOOKUP($B183,'Tillförd energi'!$B$1:$AS$566,MATCH(AE$1,'Tillförd energi'!$B$1:$AQ$1,0),FALSE)</f>
        <v>0</v>
      </c>
      <c r="AF183">
        <f>VLOOKUP($B183,'Tillförd energi'!$B$1:$AS$566,MATCH(AF$1,'Tillförd energi'!$B$1:$AQ$1,0),FALSE)</f>
        <v>1.3</v>
      </c>
      <c r="AG183">
        <f>IFERROR(VLOOKUP(B183,Miljö!$B$1:$S$476,9,FALSE)/1,0)</f>
        <v>0</v>
      </c>
      <c r="AI183">
        <f t="shared" si="20"/>
        <v>82.718000000000004</v>
      </c>
      <c r="AJ183">
        <f t="shared" si="21"/>
        <v>82.718000000000004</v>
      </c>
      <c r="AK183">
        <f>IF(ISERROR(1/VLOOKUP($B183,Leveranser!$B$1:$S$500,MATCH("såld värme (gwh)",Leveranser!$B$1:$S$1,0),FALSE)),"",VLOOKUP($B183,Leveranser!$B$1:$S$500,MATCH("såld värme (gwh)",Leveranser!$B$1:$S$1,0),FALSE))</f>
        <v>81</v>
      </c>
      <c r="AL183" s="22">
        <f>VLOOKUP($B183,Leveranser!$B$1:$Y$500,MATCH("Totalt såld fjärrvärme till andra fjärrvärmeföretag",Leveranser!$B$1:$AA$1,0),FALSE)</f>
        <v>0</v>
      </c>
      <c r="AM183" s="22">
        <f>IF(ISERROR(1/VLOOKUP($B183,Miljö!$B$1:$S$500,MATCH("Såld mängd produktionsspecifik fjärrvärme (GWh)",Miljö!$B$1:$R$1,0),FALSE)),0,VLOOKUP($B183,Miljö!$B$1:$S$500,MATCH("Såld mängd produktionsspecifik fjärrvärme (GWh)",Miljö!$B$1:$R$1,0),FALSE))</f>
        <v>0</v>
      </c>
      <c r="AN183" s="23">
        <f t="shared" si="22"/>
        <v>0.97923063903866148</v>
      </c>
      <c r="AP183" t="str">
        <f>VLOOKUP($B183,'Miljövärden urval för publ'!$B$1:$H$450,7,FALSE)</f>
        <v>Ja</v>
      </c>
      <c r="AQ183" t="str">
        <f>VLOOKUP($B183,'Miljövärden urval för publ'!$B$1:$H$450,6,FALSE)</f>
        <v>Ja</v>
      </c>
      <c r="AU183">
        <f t="shared" si="23"/>
        <v>1.3</v>
      </c>
      <c r="AV183">
        <f t="shared" si="24"/>
        <v>0</v>
      </c>
      <c r="AW183">
        <f t="shared" si="25"/>
        <v>0</v>
      </c>
      <c r="AX183">
        <f t="shared" si="26"/>
        <v>3.1080000000000001</v>
      </c>
      <c r="AZ183">
        <f t="shared" si="27"/>
        <v>0</v>
      </c>
      <c r="BA183">
        <f t="shared" si="28"/>
        <v>0</v>
      </c>
      <c r="BC183">
        <f t="shared" si="29"/>
        <v>3.1080000000000001</v>
      </c>
    </row>
    <row r="184" spans="1:55" ht="15" customHeight="1" x14ac:dyDescent="0.25">
      <c r="A184" t="s">
        <v>261</v>
      </c>
      <c r="B184" t="s">
        <v>264</v>
      </c>
      <c r="C184">
        <f>VLOOKUP($B184,'Tillförd energi'!$B$1:$AS$566,MATCH(C$1,'Tillförd energi'!$B$1:$AQ$1,0),FALSE)</f>
        <v>0</v>
      </c>
      <c r="D184">
        <f>VLOOKUP($B184,'Tillförd energi'!$B$1:$AS$566,MATCH(D$1,'Tillförd energi'!$B$1:$AQ$1,0),FALSE)</f>
        <v>0</v>
      </c>
      <c r="E184">
        <f>VLOOKUP($B184,'Tillförd energi'!$B$1:$AS$566,MATCH(E$1,'Tillförd energi'!$B$1:$AQ$1,0),FALSE)</f>
        <v>0</v>
      </c>
      <c r="F184">
        <f>VLOOKUP($B184,'Tillförd energi'!$B$1:$AS$566,MATCH(F$1,'Tillförd energi'!$B$1:$AQ$1,0),FALSE)</f>
        <v>0</v>
      </c>
      <c r="G184">
        <f>VLOOKUP($B184,'Tillförd energi'!$B$1:$AS$566,MATCH(G$1,'Tillförd energi'!$B$1:$AQ$1,0),FALSE)</f>
        <v>0</v>
      </c>
      <c r="H184">
        <f>VLOOKUP($B184,'Tillförd energi'!$B$1:$AS$566,MATCH(H$1,'Tillförd energi'!$B$1:$AQ$1,0),FALSE)</f>
        <v>0</v>
      </c>
      <c r="I184">
        <f>VLOOKUP($B184,'Tillförd energi'!$B$1:$AS$566,MATCH(I$1,'Tillförd energi'!$B$1:$AQ$1,0),FALSE)</f>
        <v>0</v>
      </c>
      <c r="J184">
        <f>VLOOKUP($B184,'Tillförd energi'!$B$1:$AS$566,MATCH(J$1,'Tillförd energi'!$B$1:$AQ$1,0),FALSE)</f>
        <v>0</v>
      </c>
      <c r="K184">
        <v>0</v>
      </c>
      <c r="L184">
        <f>VLOOKUP($B184,'Tillförd energi'!$B$1:$AS$566,MATCH(L$1,'Tillförd energi'!$B$1:$AQ$1,0),FALSE)</f>
        <v>0</v>
      </c>
      <c r="M184">
        <f>VLOOKUP($B184,'Tillförd energi'!$B$1:$AS$566,MATCH(M$1,'Tillförd energi'!$B$1:$AQ$1,0),FALSE)</f>
        <v>0</v>
      </c>
      <c r="N184">
        <f>VLOOKUP($B184,'Tillförd energi'!$B$1:$AS$566,MATCH(N$1,'Tillförd energi'!$B$1:$AQ$1,0),FALSE)</f>
        <v>0</v>
      </c>
      <c r="O184">
        <f>VLOOKUP($B184,'Tillförd energi'!$B$1:$AS$566,MATCH(O$1,'Tillförd energi'!$B$1:$AQ$1,0),FALSE)</f>
        <v>0</v>
      </c>
      <c r="P184">
        <f>VLOOKUP($B184,'Tillförd energi'!$B$1:$AS$566,MATCH(P$1,'Tillförd energi'!$B$1:$AQ$1,0),FALSE)</f>
        <v>0</v>
      </c>
      <c r="Q184">
        <f>VLOOKUP($B184,'Tillförd energi'!$B$1:$AS$566,MATCH(Q$1,'Tillförd energi'!$B$1:$AQ$1,0),FALSE)</f>
        <v>0</v>
      </c>
      <c r="R184">
        <f>VLOOKUP($B184,'Tillförd energi'!$B$1:$AS$566,MATCH(R$1,'Tillförd energi'!$B$1:$AQ$1,0),FALSE)</f>
        <v>0</v>
      </c>
      <c r="S184">
        <f>VLOOKUP($B184,'Tillförd energi'!$B$1:$AS$566,MATCH(S$1,'Tillförd energi'!$B$1:$AQ$1,0),FALSE)</f>
        <v>0</v>
      </c>
      <c r="T184">
        <f>VLOOKUP($B184,'Tillförd energi'!$B$1:$AS$566,MATCH(T$1,'Tillförd energi'!$B$1:$AQ$1,0),FALSE)</f>
        <v>0</v>
      </c>
      <c r="U184">
        <f>VLOOKUP($B184,'Tillförd energi'!$B$1:$AS$566,MATCH(U$1,'Tillförd energi'!$B$1:$AQ$1,0),FALSE)</f>
        <v>0</v>
      </c>
      <c r="V184">
        <f>VLOOKUP($B184,'Tillförd energi'!$B$1:$AS$566,MATCH(V$1,'Tillförd energi'!$B$1:$AQ$1,0),FALSE)</f>
        <v>0</v>
      </c>
      <c r="W184">
        <f>VLOOKUP($B184,'Tillförd energi'!$B$1:$AS$566,MATCH(W$1,'Tillförd energi'!$B$1:$AQ$1,0),FALSE)</f>
        <v>0</v>
      </c>
      <c r="X184">
        <f>VLOOKUP($B184,'Tillförd energi'!$B$1:$AS$566,MATCH(X$1,'Tillförd energi'!$B$1:$AQ$1,0),FALSE)</f>
        <v>0</v>
      </c>
      <c r="Y184">
        <f>VLOOKUP($B184,'Tillförd energi'!$B$1:$AS$566,MATCH(Y$1,'Tillförd energi'!$B$1:$AQ$1,0),FALSE)</f>
        <v>0</v>
      </c>
      <c r="Z184">
        <f>VLOOKUP($B184,'Tillförd energi'!$B$1:$AS$566,MATCH(Z$1,'Tillförd energi'!$B$1:$AQ$1,0),FALSE)</f>
        <v>0</v>
      </c>
      <c r="AA184">
        <f>VLOOKUP($B184,'Tillförd energi'!$B$1:$AS$566,MATCH(AA$1,'Tillförd energi'!$B$1:$AQ$1,0),FALSE)</f>
        <v>0</v>
      </c>
      <c r="AB184">
        <f>VLOOKUP($B184,'Tillförd energi'!$B$1:$AS$566,MATCH(AB$1,'Tillförd energi'!$B$1:$AQ$1,0),FALSE)</f>
        <v>0</v>
      </c>
      <c r="AC184">
        <f>VLOOKUP($B184,'Tillförd energi'!$B$1:$AS$566,MATCH(AC$1,'Tillförd energi'!$B$1:$AQ$1,0),FALSE)</f>
        <v>0</v>
      </c>
      <c r="AD184">
        <f>VLOOKUP($B184,'Tillförd energi'!$B$1:$AS$566,MATCH(AD$1,'Tillförd energi'!$B$1:$AQ$1,0),FALSE)</f>
        <v>0</v>
      </c>
      <c r="AE184">
        <f>VLOOKUP($B184,'Tillförd energi'!$B$1:$AS$566,MATCH(AE$1,'Tillförd energi'!$B$1:$AQ$1,0),FALSE)</f>
        <v>0</v>
      </c>
      <c r="AF184">
        <f>VLOOKUP($B184,'Tillförd energi'!$B$1:$AS$566,MATCH(AF$1,'Tillförd energi'!$B$1:$AQ$1,0),FALSE)</f>
        <v>0</v>
      </c>
      <c r="AG184">
        <f>IFERROR(VLOOKUP(B184,Miljö!$B$1:$S$476,9,FALSE)/1,0)</f>
        <v>0</v>
      </c>
      <c r="AI184">
        <f t="shared" si="20"/>
        <v>0</v>
      </c>
      <c r="AJ184">
        <f t="shared" si="21"/>
        <v>0</v>
      </c>
      <c r="AK184" t="str">
        <f>IF(ISERROR(1/VLOOKUP($B184,Leveranser!$B$1:$S$500,MATCH("såld värme (gwh)",Leveranser!$B$1:$S$1,0),FALSE)),"",VLOOKUP($B184,Leveranser!$B$1:$S$500,MATCH("såld värme (gwh)",Leveranser!$B$1:$S$1,0),FALSE))</f>
        <v/>
      </c>
      <c r="AL184" s="22">
        <f>VLOOKUP($B184,Leveranser!$B$1:$Y$500,MATCH("Totalt såld fjärrvärme till andra fjärrvärmeföretag",Leveranser!$B$1:$AA$1,0),FALSE)</f>
        <v>0</v>
      </c>
      <c r="AM184" s="22">
        <f>IF(ISERROR(1/VLOOKUP($B184,Miljö!$B$1:$S$500,MATCH("Såld mängd produktionsspecifik fjärrvärme (GWh)",Miljö!$B$1:$R$1,0),FALSE)),0,VLOOKUP($B184,Miljö!$B$1:$S$500,MATCH("Såld mängd produktionsspecifik fjärrvärme (GWh)",Miljö!$B$1:$R$1,0),FALSE))</f>
        <v>0</v>
      </c>
      <c r="AN184" s="23" t="str">
        <f t="shared" si="22"/>
        <v/>
      </c>
      <c r="AP184" t="str">
        <f>VLOOKUP($B184,'Miljövärden urval för publ'!$B$1:$H$450,7,FALSE)</f>
        <v>Nej</v>
      </c>
      <c r="AQ184" t="str">
        <f>VLOOKUP($B184,'Miljövärden urval för publ'!$B$1:$H$450,6,FALSE)</f>
        <v>Ja</v>
      </c>
      <c r="AU184">
        <f t="shared" si="23"/>
        <v>0</v>
      </c>
      <c r="AV184">
        <f t="shared" si="24"/>
        <v>0</v>
      </c>
      <c r="AW184">
        <f t="shared" si="25"/>
        <v>0</v>
      </c>
      <c r="AX184">
        <f t="shared" si="26"/>
        <v>0</v>
      </c>
      <c r="AZ184">
        <f t="shared" si="27"/>
        <v>0</v>
      </c>
      <c r="BA184">
        <f t="shared" si="28"/>
        <v>0</v>
      </c>
      <c r="BC184">
        <f t="shared" si="29"/>
        <v>0</v>
      </c>
    </row>
    <row r="185" spans="1:55" ht="15" customHeight="1" x14ac:dyDescent="0.25">
      <c r="A185" t="s">
        <v>261</v>
      </c>
      <c r="B185" t="s">
        <v>265</v>
      </c>
      <c r="C185">
        <f>VLOOKUP($B185,'Tillförd energi'!$B$1:$AS$566,MATCH(C$1,'Tillförd energi'!$B$1:$AQ$1,0),FALSE)</f>
        <v>0</v>
      </c>
      <c r="D185">
        <f>VLOOKUP($B185,'Tillförd energi'!$B$1:$AS$566,MATCH(D$1,'Tillförd energi'!$B$1:$AQ$1,0),FALSE)</f>
        <v>0.32700000000000001</v>
      </c>
      <c r="E185">
        <f>VLOOKUP($B185,'Tillförd energi'!$B$1:$AS$566,MATCH(E$1,'Tillförd energi'!$B$1:$AQ$1,0),FALSE)</f>
        <v>0</v>
      </c>
      <c r="F185">
        <f>VLOOKUP($B185,'Tillförd energi'!$B$1:$AS$566,MATCH(F$1,'Tillförd energi'!$B$1:$AQ$1,0),FALSE)</f>
        <v>0</v>
      </c>
      <c r="G185">
        <f>VLOOKUP($B185,'Tillförd energi'!$B$1:$AS$566,MATCH(G$1,'Tillförd energi'!$B$1:$AQ$1,0),FALSE)</f>
        <v>0</v>
      </c>
      <c r="H185">
        <f>VLOOKUP($B185,'Tillförd energi'!$B$1:$AS$566,MATCH(H$1,'Tillförd energi'!$B$1:$AQ$1,0),FALSE)</f>
        <v>0</v>
      </c>
      <c r="I185">
        <f>VLOOKUP($B185,'Tillförd energi'!$B$1:$AS$566,MATCH(I$1,'Tillförd energi'!$B$1:$AQ$1,0),FALSE)</f>
        <v>0</v>
      </c>
      <c r="J185">
        <f>VLOOKUP($B185,'Tillförd energi'!$B$1:$AS$566,MATCH(J$1,'Tillförd energi'!$B$1:$AQ$1,0),FALSE)</f>
        <v>0</v>
      </c>
      <c r="K185">
        <v>0</v>
      </c>
      <c r="L185">
        <f>VLOOKUP($B185,'Tillförd energi'!$B$1:$AS$566,MATCH(L$1,'Tillförd energi'!$B$1:$AQ$1,0),FALSE)</f>
        <v>0</v>
      </c>
      <c r="M185">
        <f>VLOOKUP($B185,'Tillförd energi'!$B$1:$AS$566,MATCH(M$1,'Tillförd energi'!$B$1:$AQ$1,0),FALSE)</f>
        <v>0</v>
      </c>
      <c r="N185">
        <f>VLOOKUP($B185,'Tillförd energi'!$B$1:$AS$566,MATCH(N$1,'Tillförd energi'!$B$1:$AQ$1,0),FALSE)</f>
        <v>0</v>
      </c>
      <c r="O185">
        <f>VLOOKUP($B185,'Tillförd energi'!$B$1:$AS$566,MATCH(O$1,'Tillförd energi'!$B$1:$AQ$1,0),FALSE)</f>
        <v>0</v>
      </c>
      <c r="P185">
        <f>VLOOKUP($B185,'Tillförd energi'!$B$1:$AS$566,MATCH(P$1,'Tillförd energi'!$B$1:$AQ$1,0),FALSE)</f>
        <v>0</v>
      </c>
      <c r="Q185">
        <f>VLOOKUP($B185,'Tillförd energi'!$B$1:$AS$566,MATCH(Q$1,'Tillförd energi'!$B$1:$AQ$1,0),FALSE)</f>
        <v>0</v>
      </c>
      <c r="R185">
        <f>VLOOKUP($B185,'Tillförd energi'!$B$1:$AS$566,MATCH(R$1,'Tillförd energi'!$B$1:$AQ$1,0),FALSE)</f>
        <v>0</v>
      </c>
      <c r="S185">
        <f>VLOOKUP($B185,'Tillförd energi'!$B$1:$AS$566,MATCH(S$1,'Tillförd energi'!$B$1:$AQ$1,0),FALSE)</f>
        <v>0</v>
      </c>
      <c r="T185">
        <f>VLOOKUP($B185,'Tillförd energi'!$B$1:$AS$566,MATCH(T$1,'Tillförd energi'!$B$1:$AQ$1,0),FALSE)</f>
        <v>0</v>
      </c>
      <c r="U185">
        <f>VLOOKUP($B185,'Tillförd energi'!$B$1:$AS$566,MATCH(U$1,'Tillförd energi'!$B$1:$AQ$1,0),FALSE)</f>
        <v>0</v>
      </c>
      <c r="V185">
        <f>VLOOKUP($B185,'Tillförd energi'!$B$1:$AS$566,MATCH(V$1,'Tillförd energi'!$B$1:$AQ$1,0),FALSE)</f>
        <v>0</v>
      </c>
      <c r="W185">
        <f>VLOOKUP($B185,'Tillförd energi'!$B$1:$AS$566,MATCH(W$1,'Tillförd energi'!$B$1:$AQ$1,0),FALSE)</f>
        <v>0</v>
      </c>
      <c r="X185">
        <f>VLOOKUP($B185,'Tillförd energi'!$B$1:$AS$566,MATCH(X$1,'Tillförd energi'!$B$1:$AQ$1,0),FALSE)</f>
        <v>0</v>
      </c>
      <c r="Y185">
        <f>VLOOKUP($B185,'Tillförd energi'!$B$1:$AS$566,MATCH(Y$1,'Tillförd energi'!$B$1:$AQ$1,0),FALSE)</f>
        <v>0</v>
      </c>
      <c r="Z185">
        <f>VLOOKUP($B185,'Tillförd energi'!$B$1:$AS$566,MATCH(Z$1,'Tillförd energi'!$B$1:$AQ$1,0),FALSE)</f>
        <v>0</v>
      </c>
      <c r="AA185">
        <f>VLOOKUP($B185,'Tillförd energi'!$B$1:$AS$566,MATCH(AA$1,'Tillförd energi'!$B$1:$AQ$1,0),FALSE)</f>
        <v>0</v>
      </c>
      <c r="AB185">
        <f>VLOOKUP($B185,'Tillförd energi'!$B$1:$AS$566,MATCH(AB$1,'Tillförd energi'!$B$1:$AQ$1,0),FALSE)</f>
        <v>0</v>
      </c>
      <c r="AC185">
        <f>VLOOKUP($B185,'Tillförd energi'!$B$1:$AS$566,MATCH(AC$1,'Tillförd energi'!$B$1:$AQ$1,0),FALSE)</f>
        <v>0</v>
      </c>
      <c r="AD185">
        <f>VLOOKUP($B185,'Tillförd energi'!$B$1:$AS$566,MATCH(AD$1,'Tillförd energi'!$B$1:$AQ$1,0),FALSE)</f>
        <v>3.7930000000000001</v>
      </c>
      <c r="AE185">
        <f>VLOOKUP($B185,'Tillförd energi'!$B$1:$AS$566,MATCH(AE$1,'Tillförd energi'!$B$1:$AQ$1,0),FALSE)</f>
        <v>0</v>
      </c>
      <c r="AF185">
        <f>VLOOKUP($B185,'Tillförd energi'!$B$1:$AS$566,MATCH(AF$1,'Tillförd energi'!$B$1:$AQ$1,0),FALSE)</f>
        <v>3.356E-2</v>
      </c>
      <c r="AG185">
        <f>IFERROR(VLOOKUP(B185,Miljö!$B$1:$S$476,9,FALSE)/1,0)</f>
        <v>0</v>
      </c>
      <c r="AI185">
        <f t="shared" si="20"/>
        <v>4.1535599999999997</v>
      </c>
      <c r="AJ185">
        <f t="shared" si="21"/>
        <v>4.1535599999999997</v>
      </c>
      <c r="AK185">
        <f>IF(ISERROR(1/VLOOKUP($B185,Leveranser!$B$1:$S$500,MATCH("såld värme (gwh)",Leveranser!$B$1:$S$1,0),FALSE)),"",VLOOKUP($B185,Leveranser!$B$1:$S$500,MATCH("såld värme (gwh)",Leveranser!$B$1:$S$1,0),FALSE))</f>
        <v>3.319</v>
      </c>
      <c r="AL185" s="22">
        <f>VLOOKUP($B185,Leveranser!$B$1:$Y$500,MATCH("Totalt såld fjärrvärme till andra fjärrvärmeföretag",Leveranser!$B$1:$AA$1,0),FALSE)</f>
        <v>0</v>
      </c>
      <c r="AM185" s="22">
        <f>IF(ISERROR(1/VLOOKUP($B185,Miljö!$B$1:$S$500,MATCH("Såld mängd produktionsspecifik fjärrvärme (GWh)",Miljö!$B$1:$R$1,0),FALSE)),0,VLOOKUP($B185,Miljö!$B$1:$S$500,MATCH("Såld mängd produktionsspecifik fjärrvärme (GWh)",Miljö!$B$1:$R$1,0),FALSE))</f>
        <v>0</v>
      </c>
      <c r="AN185" s="23">
        <f t="shared" si="22"/>
        <v>0.79907356580860756</v>
      </c>
      <c r="AP185" t="str">
        <f>VLOOKUP($B185,'Miljövärden urval för publ'!$B$1:$H$450,7,FALSE)</f>
        <v>Ja</v>
      </c>
      <c r="AQ185" t="str">
        <f>VLOOKUP($B185,'Miljövärden urval för publ'!$B$1:$H$450,6,FALSE)</f>
        <v>Ja</v>
      </c>
      <c r="AU185">
        <f t="shared" si="23"/>
        <v>3.356E-2</v>
      </c>
      <c r="AV185">
        <f t="shared" si="24"/>
        <v>0</v>
      </c>
      <c r="AW185">
        <f t="shared" si="25"/>
        <v>0</v>
      </c>
      <c r="AX185">
        <f t="shared" si="26"/>
        <v>0</v>
      </c>
      <c r="AZ185">
        <f t="shared" si="27"/>
        <v>0</v>
      </c>
      <c r="BA185">
        <f t="shared" si="28"/>
        <v>0</v>
      </c>
      <c r="BC185">
        <f t="shared" si="29"/>
        <v>0</v>
      </c>
    </row>
    <row r="186" spans="1:55" ht="15" customHeight="1" x14ac:dyDescent="0.25">
      <c r="A186" t="s">
        <v>266</v>
      </c>
      <c r="B186" t="s">
        <v>267</v>
      </c>
      <c r="C186">
        <f>VLOOKUP($B186,'Tillförd energi'!$B$1:$AS$566,MATCH(C$1,'Tillförd energi'!$B$1:$AQ$1,0),FALSE)</f>
        <v>0</v>
      </c>
      <c r="D186">
        <f>VLOOKUP($B186,'Tillförd energi'!$B$1:$AS$566,MATCH(D$1,'Tillförd energi'!$B$1:$AQ$1,0),FALSE)</f>
        <v>0.78614099999999998</v>
      </c>
      <c r="E186">
        <f>VLOOKUP($B186,'Tillförd energi'!$B$1:$AS$566,MATCH(E$1,'Tillförd energi'!$B$1:$AQ$1,0),FALSE)</f>
        <v>0</v>
      </c>
      <c r="F186">
        <f>VLOOKUP($B186,'Tillförd energi'!$B$1:$AS$566,MATCH(F$1,'Tillförd energi'!$B$1:$AQ$1,0),FALSE)</f>
        <v>0</v>
      </c>
      <c r="G186">
        <f>VLOOKUP($B186,'Tillförd energi'!$B$1:$AS$566,MATCH(G$1,'Tillförd energi'!$B$1:$AQ$1,0),FALSE)</f>
        <v>0</v>
      </c>
      <c r="H186">
        <f>VLOOKUP($B186,'Tillförd energi'!$B$1:$AS$566,MATCH(H$1,'Tillförd energi'!$B$1:$AQ$1,0),FALSE)</f>
        <v>0.24</v>
      </c>
      <c r="I186">
        <f>VLOOKUP($B186,'Tillförd energi'!$B$1:$AS$566,MATCH(I$1,'Tillförd energi'!$B$1:$AQ$1,0),FALSE)</f>
        <v>113.13200000000001</v>
      </c>
      <c r="J186">
        <f>VLOOKUP($B186,'Tillförd energi'!$B$1:$AS$566,MATCH(J$1,'Tillförd energi'!$B$1:$AQ$1,0),FALSE)</f>
        <v>0</v>
      </c>
      <c r="K186">
        <v>0</v>
      </c>
      <c r="L186">
        <f>VLOOKUP($B186,'Tillförd energi'!$B$1:$AS$566,MATCH(L$1,'Tillförd energi'!$B$1:$AQ$1,0),FALSE)</f>
        <v>15.2608</v>
      </c>
      <c r="M186">
        <f>VLOOKUP($B186,'Tillförd energi'!$B$1:$AS$566,MATCH(M$1,'Tillförd energi'!$B$1:$AQ$1,0),FALSE)</f>
        <v>0</v>
      </c>
      <c r="N186">
        <f>VLOOKUP($B186,'Tillförd energi'!$B$1:$AS$566,MATCH(N$1,'Tillförd energi'!$B$1:$AQ$1,0),FALSE)</f>
        <v>11.2</v>
      </c>
      <c r="O186">
        <f>VLOOKUP($B186,'Tillförd energi'!$B$1:$AS$566,MATCH(O$1,'Tillförd energi'!$B$1:$AQ$1,0),FALSE)</f>
        <v>0</v>
      </c>
      <c r="P186">
        <f>VLOOKUP($B186,'Tillförd energi'!$B$1:$AS$566,MATCH(P$1,'Tillförd energi'!$B$1:$AQ$1,0),FALSE)</f>
        <v>0</v>
      </c>
      <c r="Q186">
        <f>VLOOKUP($B186,'Tillförd energi'!$B$1:$AS$566,MATCH(Q$1,'Tillförd energi'!$B$1:$AQ$1,0),FALSE)</f>
        <v>0</v>
      </c>
      <c r="R186">
        <f>VLOOKUP($B186,'Tillförd energi'!$B$1:$AS$566,MATCH(R$1,'Tillförd energi'!$B$1:$AQ$1,0),FALSE)</f>
        <v>5.9</v>
      </c>
      <c r="S186">
        <f>VLOOKUP($B186,'Tillförd energi'!$B$1:$AS$566,MATCH(S$1,'Tillförd energi'!$B$1:$AQ$1,0),FALSE)</f>
        <v>0</v>
      </c>
      <c r="T186">
        <f>VLOOKUP($B186,'Tillförd energi'!$B$1:$AS$566,MATCH(T$1,'Tillförd energi'!$B$1:$AQ$1,0),FALSE)</f>
        <v>0</v>
      </c>
      <c r="U186">
        <f>VLOOKUP($B186,'Tillförd energi'!$B$1:$AS$566,MATCH(U$1,'Tillförd energi'!$B$1:$AQ$1,0),FALSE)</f>
        <v>0</v>
      </c>
      <c r="V186">
        <f>VLOOKUP($B186,'Tillförd energi'!$B$1:$AS$566,MATCH(V$1,'Tillförd energi'!$B$1:$AQ$1,0),FALSE)</f>
        <v>0</v>
      </c>
      <c r="W186">
        <f>VLOOKUP($B186,'Tillförd energi'!$B$1:$AS$566,MATCH(W$1,'Tillförd energi'!$B$1:$AQ$1,0),FALSE)</f>
        <v>0</v>
      </c>
      <c r="X186">
        <f>VLOOKUP($B186,'Tillförd energi'!$B$1:$AS$566,MATCH(X$1,'Tillförd energi'!$B$1:$AQ$1,0),FALSE)</f>
        <v>0</v>
      </c>
      <c r="Y186">
        <f>VLOOKUP($B186,'Tillförd energi'!$B$1:$AS$566,MATCH(Y$1,'Tillförd energi'!$B$1:$AQ$1,0),FALSE)</f>
        <v>24.265499999999999</v>
      </c>
      <c r="Z186">
        <f>VLOOKUP($B186,'Tillförd energi'!$B$1:$AS$566,MATCH(Z$1,'Tillförd energi'!$B$1:$AQ$1,0),FALSE)</f>
        <v>0</v>
      </c>
      <c r="AA186">
        <f>VLOOKUP($B186,'Tillförd energi'!$B$1:$AS$566,MATCH(AA$1,'Tillförd energi'!$B$1:$AQ$1,0),FALSE)</f>
        <v>0</v>
      </c>
      <c r="AB186">
        <f>VLOOKUP($B186,'Tillförd energi'!$B$1:$AS$566,MATCH(AB$1,'Tillförd energi'!$B$1:$AQ$1,0),FALSE)</f>
        <v>0</v>
      </c>
      <c r="AC186">
        <f>VLOOKUP($B186,'Tillförd energi'!$B$1:$AS$566,MATCH(AC$1,'Tillförd energi'!$B$1:$AQ$1,0),FALSE)</f>
        <v>0</v>
      </c>
      <c r="AD186">
        <f>VLOOKUP($B186,'Tillförd energi'!$B$1:$AS$566,MATCH(AD$1,'Tillförd energi'!$B$1:$AQ$1,0),FALSE)</f>
        <v>0</v>
      </c>
      <c r="AE186">
        <f>VLOOKUP($B186,'Tillförd energi'!$B$1:$AS$566,MATCH(AE$1,'Tillförd energi'!$B$1:$AQ$1,0),FALSE)</f>
        <v>0</v>
      </c>
      <c r="AF186">
        <f>VLOOKUP($B186,'Tillförd energi'!$B$1:$AS$566,MATCH(AF$1,'Tillförd energi'!$B$1:$AQ$1,0),FALSE)</f>
        <v>6</v>
      </c>
      <c r="AG186">
        <f>IFERROR(VLOOKUP(B186,Miljö!$B$1:$S$476,9,FALSE)/1,0)</f>
        <v>0</v>
      </c>
      <c r="AI186">
        <f t="shared" si="20"/>
        <v>176.78444099999999</v>
      </c>
      <c r="AJ186">
        <f t="shared" si="21"/>
        <v>176.78444099999999</v>
      </c>
      <c r="AK186">
        <f>IF(ISERROR(1/VLOOKUP($B186,Leveranser!$B$1:$S$500,MATCH("såld värme (gwh)",Leveranser!$B$1:$S$1,0),FALSE)),"",VLOOKUP($B186,Leveranser!$B$1:$S$500,MATCH("såld värme (gwh)",Leveranser!$B$1:$S$1,0),FALSE))</f>
        <v>128.9</v>
      </c>
      <c r="AL186" s="22">
        <f>VLOOKUP($B186,Leveranser!$B$1:$Y$500,MATCH("Totalt såld fjärrvärme till andra fjärrvärmeföretag",Leveranser!$B$1:$AA$1,0),FALSE)</f>
        <v>0</v>
      </c>
      <c r="AM186" s="22">
        <f>IF(ISERROR(1/VLOOKUP($B186,Miljö!$B$1:$S$500,MATCH("Såld mängd produktionsspecifik fjärrvärme (GWh)",Miljö!$B$1:$R$1,0),FALSE)),0,VLOOKUP($B186,Miljö!$B$1:$S$500,MATCH("Såld mängd produktionsspecifik fjärrvärme (GWh)",Miljö!$B$1:$R$1,0),FALSE))</f>
        <v>0</v>
      </c>
      <c r="AN186" s="23">
        <f t="shared" si="22"/>
        <v>0.72913656468218269</v>
      </c>
      <c r="AP186" t="str">
        <f>VLOOKUP($B186,'Miljövärden urval för publ'!$B$1:$H$450,7,FALSE)</f>
        <v>Ja</v>
      </c>
      <c r="AQ186" t="str">
        <f>VLOOKUP($B186,'Miljövärden urval för publ'!$B$1:$H$450,6,FALSE)</f>
        <v>Nej</v>
      </c>
      <c r="AU186">
        <f t="shared" si="23"/>
        <v>6</v>
      </c>
      <c r="AV186">
        <f t="shared" si="24"/>
        <v>0</v>
      </c>
      <c r="AW186">
        <f t="shared" si="25"/>
        <v>11.2</v>
      </c>
      <c r="AX186">
        <f t="shared" si="26"/>
        <v>5.9</v>
      </c>
      <c r="AZ186">
        <f t="shared" si="27"/>
        <v>0</v>
      </c>
      <c r="BA186">
        <f t="shared" si="28"/>
        <v>0</v>
      </c>
      <c r="BC186">
        <f t="shared" si="29"/>
        <v>32.360799999999998</v>
      </c>
    </row>
    <row r="187" spans="1:55" ht="15" customHeight="1" x14ac:dyDescent="0.25">
      <c r="A187" t="s">
        <v>268</v>
      </c>
      <c r="B187" t="s">
        <v>269</v>
      </c>
      <c r="C187">
        <f>VLOOKUP($B187,'Tillförd energi'!$B$1:$AS$566,MATCH(C$1,'Tillförd energi'!$B$1:$AQ$1,0),FALSE)</f>
        <v>0</v>
      </c>
      <c r="D187">
        <f>VLOOKUP($B187,'Tillförd energi'!$B$1:$AS$566,MATCH(D$1,'Tillförd energi'!$B$1:$AQ$1,0),FALSE)</f>
        <v>0.04</v>
      </c>
      <c r="E187">
        <f>VLOOKUP($B187,'Tillförd energi'!$B$1:$AS$566,MATCH(E$1,'Tillförd energi'!$B$1:$AQ$1,0),FALSE)</f>
        <v>0</v>
      </c>
      <c r="F187">
        <f>VLOOKUP($B187,'Tillförd energi'!$B$1:$AS$566,MATCH(F$1,'Tillförd energi'!$B$1:$AQ$1,0),FALSE)</f>
        <v>0</v>
      </c>
      <c r="G187">
        <f>VLOOKUP($B187,'Tillförd energi'!$B$1:$AS$566,MATCH(G$1,'Tillförd energi'!$B$1:$AQ$1,0),FALSE)</f>
        <v>0</v>
      </c>
      <c r="H187">
        <f>VLOOKUP($B187,'Tillförd energi'!$B$1:$AS$566,MATCH(H$1,'Tillförd energi'!$B$1:$AQ$1,0),FALSE)</f>
        <v>0</v>
      </c>
      <c r="I187">
        <f>VLOOKUP($B187,'Tillförd energi'!$B$1:$AS$566,MATCH(I$1,'Tillförd energi'!$B$1:$AQ$1,0),FALSE)</f>
        <v>0</v>
      </c>
      <c r="J187">
        <f>VLOOKUP($B187,'Tillförd energi'!$B$1:$AS$566,MATCH(J$1,'Tillförd energi'!$B$1:$AQ$1,0),FALSE)</f>
        <v>0</v>
      </c>
      <c r="K187">
        <v>0</v>
      </c>
      <c r="L187">
        <f>VLOOKUP($B187,'Tillförd energi'!$B$1:$AS$566,MATCH(L$1,'Tillförd energi'!$B$1:$AQ$1,0),FALSE)</f>
        <v>0</v>
      </c>
      <c r="M187">
        <f>VLOOKUP($B187,'Tillförd energi'!$B$1:$AS$566,MATCH(M$1,'Tillförd energi'!$B$1:$AQ$1,0),FALSE)</f>
        <v>0</v>
      </c>
      <c r="N187">
        <f>VLOOKUP($B187,'Tillförd energi'!$B$1:$AS$566,MATCH(N$1,'Tillförd energi'!$B$1:$AQ$1,0),FALSE)</f>
        <v>0</v>
      </c>
      <c r="O187">
        <f>VLOOKUP($B187,'Tillförd energi'!$B$1:$AS$566,MATCH(O$1,'Tillförd energi'!$B$1:$AQ$1,0),FALSE)</f>
        <v>0</v>
      </c>
      <c r="P187">
        <f>VLOOKUP($B187,'Tillförd energi'!$B$1:$AS$566,MATCH(P$1,'Tillförd energi'!$B$1:$AQ$1,0),FALSE)</f>
        <v>0</v>
      </c>
      <c r="Q187">
        <f>VLOOKUP($B187,'Tillförd energi'!$B$1:$AS$566,MATCH(Q$1,'Tillförd energi'!$B$1:$AQ$1,0),FALSE)</f>
        <v>8.5</v>
      </c>
      <c r="R187">
        <f>VLOOKUP($B187,'Tillförd energi'!$B$1:$AS$566,MATCH(R$1,'Tillförd energi'!$B$1:$AQ$1,0),FALSE)</f>
        <v>1.5</v>
      </c>
      <c r="S187">
        <f>VLOOKUP($B187,'Tillförd energi'!$B$1:$AS$566,MATCH(S$1,'Tillförd energi'!$B$1:$AQ$1,0),FALSE)</f>
        <v>0</v>
      </c>
      <c r="T187">
        <f>VLOOKUP($B187,'Tillförd energi'!$B$1:$AS$566,MATCH(T$1,'Tillförd energi'!$B$1:$AQ$1,0),FALSE)</f>
        <v>0</v>
      </c>
      <c r="U187">
        <f>VLOOKUP($B187,'Tillförd energi'!$B$1:$AS$566,MATCH(U$1,'Tillförd energi'!$B$1:$AQ$1,0),FALSE)</f>
        <v>0</v>
      </c>
      <c r="V187">
        <f>VLOOKUP($B187,'Tillförd energi'!$B$1:$AS$566,MATCH(V$1,'Tillförd energi'!$B$1:$AQ$1,0),FALSE)</f>
        <v>0</v>
      </c>
      <c r="W187">
        <f>VLOOKUP($B187,'Tillförd energi'!$B$1:$AS$566,MATCH(W$1,'Tillförd energi'!$B$1:$AQ$1,0),FALSE)</f>
        <v>0</v>
      </c>
      <c r="X187">
        <f>VLOOKUP($B187,'Tillförd energi'!$B$1:$AS$566,MATCH(X$1,'Tillförd energi'!$B$1:$AQ$1,0),FALSE)</f>
        <v>0</v>
      </c>
      <c r="Y187">
        <f>VLOOKUP($B187,'Tillförd energi'!$B$1:$AS$566,MATCH(Y$1,'Tillförd energi'!$B$1:$AQ$1,0),FALSE)</f>
        <v>0</v>
      </c>
      <c r="Z187">
        <f>VLOOKUP($B187,'Tillförd energi'!$B$1:$AS$566,MATCH(Z$1,'Tillförd energi'!$B$1:$AQ$1,0),FALSE)</f>
        <v>0</v>
      </c>
      <c r="AA187">
        <f>VLOOKUP($B187,'Tillförd energi'!$B$1:$AS$566,MATCH(AA$1,'Tillförd energi'!$B$1:$AQ$1,0),FALSE)</f>
        <v>0</v>
      </c>
      <c r="AB187">
        <f>VLOOKUP($B187,'Tillförd energi'!$B$1:$AS$566,MATCH(AB$1,'Tillförd energi'!$B$1:$AQ$1,0),FALSE)</f>
        <v>0</v>
      </c>
      <c r="AC187">
        <f>VLOOKUP($B187,'Tillförd energi'!$B$1:$AS$566,MATCH(AC$1,'Tillförd energi'!$B$1:$AQ$1,0),FALSE)</f>
        <v>0</v>
      </c>
      <c r="AD187">
        <f>VLOOKUP($B187,'Tillförd energi'!$B$1:$AS$566,MATCH(AD$1,'Tillförd energi'!$B$1:$AQ$1,0),FALSE)</f>
        <v>0</v>
      </c>
      <c r="AE187">
        <f>VLOOKUP($B187,'Tillförd energi'!$B$1:$AS$566,MATCH(AE$1,'Tillförd energi'!$B$1:$AQ$1,0),FALSE)</f>
        <v>0</v>
      </c>
      <c r="AF187">
        <f>VLOOKUP($B187,'Tillförd energi'!$B$1:$AS$566,MATCH(AF$1,'Tillförd energi'!$B$1:$AQ$1,0),FALSE)</f>
        <v>0.14099999999999999</v>
      </c>
      <c r="AG187">
        <f>IFERROR(VLOOKUP(B187,Miljö!$B$1:$S$476,9,FALSE)/1,0)</f>
        <v>0</v>
      </c>
      <c r="AI187">
        <f t="shared" si="20"/>
        <v>10.180999999999999</v>
      </c>
      <c r="AJ187">
        <f t="shared" si="21"/>
        <v>10.180999999999999</v>
      </c>
      <c r="AK187">
        <f>IF(ISERROR(1/VLOOKUP($B187,Leveranser!$B$1:$S$500,MATCH("såld värme (gwh)",Leveranser!$B$1:$S$1,0),FALSE)),"",VLOOKUP($B187,Leveranser!$B$1:$S$500,MATCH("såld värme (gwh)",Leveranser!$B$1:$S$1,0),FALSE))</f>
        <v>7</v>
      </c>
      <c r="AL187" s="22">
        <f>VLOOKUP($B187,Leveranser!$B$1:$Y$500,MATCH("Totalt såld fjärrvärme till andra fjärrvärmeföretag",Leveranser!$B$1:$AA$1,0),FALSE)</f>
        <v>0</v>
      </c>
      <c r="AM187" s="22">
        <f>IF(ISERROR(1/VLOOKUP($B187,Miljö!$B$1:$S$500,MATCH("Såld mängd produktionsspecifik fjärrvärme (GWh)",Miljö!$B$1:$R$1,0),FALSE)),0,VLOOKUP($B187,Miljö!$B$1:$S$500,MATCH("Såld mängd produktionsspecifik fjärrvärme (GWh)",Miljö!$B$1:$R$1,0),FALSE))</f>
        <v>0</v>
      </c>
      <c r="AN187" s="23">
        <f t="shared" si="22"/>
        <v>0.68755524997544448</v>
      </c>
      <c r="AP187" t="str">
        <f>VLOOKUP($B187,'Miljövärden urval för publ'!$B$1:$H$450,7,FALSE)</f>
        <v>Ja</v>
      </c>
      <c r="AQ187" t="str">
        <f>VLOOKUP($B187,'Miljövärden urval för publ'!$B$1:$H$450,6,FALSE)</f>
        <v>Ja</v>
      </c>
      <c r="AU187">
        <f t="shared" si="23"/>
        <v>0.14099999999999999</v>
      </c>
      <c r="AV187">
        <f t="shared" si="24"/>
        <v>0</v>
      </c>
      <c r="AW187">
        <f t="shared" si="25"/>
        <v>8.5</v>
      </c>
      <c r="AX187">
        <f t="shared" si="26"/>
        <v>1.5</v>
      </c>
      <c r="AZ187">
        <f t="shared" si="27"/>
        <v>0</v>
      </c>
      <c r="BA187">
        <f t="shared" si="28"/>
        <v>0</v>
      </c>
      <c r="BC187">
        <f t="shared" si="29"/>
        <v>10</v>
      </c>
    </row>
    <row r="188" spans="1:55" ht="15" customHeight="1" x14ac:dyDescent="0.25">
      <c r="A188" t="s">
        <v>268</v>
      </c>
      <c r="B188" t="s">
        <v>270</v>
      </c>
      <c r="C188">
        <f>VLOOKUP($B188,'Tillförd energi'!$B$1:$AS$566,MATCH(C$1,'Tillförd energi'!$B$1:$AQ$1,0),FALSE)</f>
        <v>0</v>
      </c>
      <c r="D188">
        <f>VLOOKUP($B188,'Tillförd energi'!$B$1:$AS$566,MATCH(D$1,'Tillförd energi'!$B$1:$AQ$1,0),FALSE)</f>
        <v>0.17</v>
      </c>
      <c r="E188">
        <f>VLOOKUP($B188,'Tillförd energi'!$B$1:$AS$566,MATCH(E$1,'Tillförd energi'!$B$1:$AQ$1,0),FALSE)</f>
        <v>0</v>
      </c>
      <c r="F188">
        <f>VLOOKUP($B188,'Tillförd energi'!$B$1:$AS$566,MATCH(F$1,'Tillförd energi'!$B$1:$AQ$1,0),FALSE)</f>
        <v>0</v>
      </c>
      <c r="G188">
        <f>VLOOKUP($B188,'Tillförd energi'!$B$1:$AS$566,MATCH(G$1,'Tillförd energi'!$B$1:$AQ$1,0),FALSE)</f>
        <v>0</v>
      </c>
      <c r="H188">
        <f>VLOOKUP($B188,'Tillförd energi'!$B$1:$AS$566,MATCH(H$1,'Tillförd energi'!$B$1:$AQ$1,0),FALSE)</f>
        <v>0</v>
      </c>
      <c r="I188">
        <f>VLOOKUP($B188,'Tillförd energi'!$B$1:$AS$566,MATCH(I$1,'Tillförd energi'!$B$1:$AQ$1,0),FALSE)</f>
        <v>0</v>
      </c>
      <c r="J188">
        <f>VLOOKUP($B188,'Tillförd energi'!$B$1:$AS$566,MATCH(J$1,'Tillförd energi'!$B$1:$AQ$1,0),FALSE)</f>
        <v>0</v>
      </c>
      <c r="K188">
        <v>0</v>
      </c>
      <c r="L188">
        <f>VLOOKUP($B188,'Tillförd energi'!$B$1:$AS$566,MATCH(L$1,'Tillförd energi'!$B$1:$AQ$1,0),FALSE)</f>
        <v>0</v>
      </c>
      <c r="M188">
        <f>VLOOKUP($B188,'Tillförd energi'!$B$1:$AS$566,MATCH(M$1,'Tillförd energi'!$B$1:$AQ$1,0),FALSE)</f>
        <v>0</v>
      </c>
      <c r="N188">
        <f>VLOOKUP($B188,'Tillförd energi'!$B$1:$AS$566,MATCH(N$1,'Tillförd energi'!$B$1:$AQ$1,0),FALSE)</f>
        <v>0</v>
      </c>
      <c r="O188">
        <f>VLOOKUP($B188,'Tillförd energi'!$B$1:$AS$566,MATCH(O$1,'Tillförd energi'!$B$1:$AQ$1,0),FALSE)</f>
        <v>0</v>
      </c>
      <c r="P188">
        <f>VLOOKUP($B188,'Tillförd energi'!$B$1:$AS$566,MATCH(P$1,'Tillförd energi'!$B$1:$AQ$1,0),FALSE)</f>
        <v>10</v>
      </c>
      <c r="Q188">
        <f>VLOOKUP($B188,'Tillförd energi'!$B$1:$AS$566,MATCH(Q$1,'Tillförd energi'!$B$1:$AQ$1,0),FALSE)</f>
        <v>0</v>
      </c>
      <c r="R188">
        <f>VLOOKUP($B188,'Tillförd energi'!$B$1:$AS$566,MATCH(R$1,'Tillförd energi'!$B$1:$AQ$1,0),FALSE)</f>
        <v>0</v>
      </c>
      <c r="S188">
        <f>VLOOKUP($B188,'Tillförd energi'!$B$1:$AS$566,MATCH(S$1,'Tillförd energi'!$B$1:$AQ$1,0),FALSE)</f>
        <v>0</v>
      </c>
      <c r="T188">
        <f>VLOOKUP($B188,'Tillförd energi'!$B$1:$AS$566,MATCH(T$1,'Tillförd energi'!$B$1:$AQ$1,0),FALSE)</f>
        <v>0</v>
      </c>
      <c r="U188">
        <f>VLOOKUP($B188,'Tillförd energi'!$B$1:$AS$566,MATCH(U$1,'Tillförd energi'!$B$1:$AQ$1,0),FALSE)</f>
        <v>0</v>
      </c>
      <c r="V188">
        <f>VLOOKUP($B188,'Tillförd energi'!$B$1:$AS$566,MATCH(V$1,'Tillförd energi'!$B$1:$AQ$1,0),FALSE)</f>
        <v>0</v>
      </c>
      <c r="W188">
        <f>VLOOKUP($B188,'Tillförd energi'!$B$1:$AS$566,MATCH(W$1,'Tillförd energi'!$B$1:$AQ$1,0),FALSE)</f>
        <v>0</v>
      </c>
      <c r="X188">
        <f>VLOOKUP($B188,'Tillförd energi'!$B$1:$AS$566,MATCH(X$1,'Tillförd energi'!$B$1:$AQ$1,0),FALSE)</f>
        <v>0</v>
      </c>
      <c r="Y188">
        <f>VLOOKUP($B188,'Tillförd energi'!$B$1:$AS$566,MATCH(Y$1,'Tillförd energi'!$B$1:$AQ$1,0),FALSE)</f>
        <v>0</v>
      </c>
      <c r="Z188">
        <f>VLOOKUP($B188,'Tillförd energi'!$B$1:$AS$566,MATCH(Z$1,'Tillförd energi'!$B$1:$AQ$1,0),FALSE)</f>
        <v>0</v>
      </c>
      <c r="AA188">
        <f>VLOOKUP($B188,'Tillförd energi'!$B$1:$AS$566,MATCH(AA$1,'Tillförd energi'!$B$1:$AQ$1,0),FALSE)</f>
        <v>0</v>
      </c>
      <c r="AB188">
        <f>VLOOKUP($B188,'Tillförd energi'!$B$1:$AS$566,MATCH(AB$1,'Tillförd energi'!$B$1:$AQ$1,0),FALSE)</f>
        <v>0</v>
      </c>
      <c r="AC188">
        <f>VLOOKUP($B188,'Tillförd energi'!$B$1:$AS$566,MATCH(AC$1,'Tillförd energi'!$B$1:$AQ$1,0),FALSE)</f>
        <v>1.6</v>
      </c>
      <c r="AD188">
        <f>VLOOKUP($B188,'Tillförd energi'!$B$1:$AS$566,MATCH(AD$1,'Tillförd energi'!$B$1:$AQ$1,0),FALSE)</f>
        <v>0</v>
      </c>
      <c r="AE188">
        <f>VLOOKUP($B188,'Tillförd energi'!$B$1:$AS$566,MATCH(AE$1,'Tillförd energi'!$B$1:$AQ$1,0),FALSE)</f>
        <v>0</v>
      </c>
      <c r="AF188">
        <f>VLOOKUP($B188,'Tillförd energi'!$B$1:$AS$566,MATCH(AF$1,'Tillförd energi'!$B$1:$AQ$1,0),FALSE)</f>
        <v>0.26600000000000001</v>
      </c>
      <c r="AG188">
        <f>IFERROR(VLOOKUP(B188,Miljö!$B$1:$S$476,9,FALSE)/1,0)</f>
        <v>0</v>
      </c>
      <c r="AI188">
        <f t="shared" si="20"/>
        <v>12.036</v>
      </c>
      <c r="AJ188">
        <f t="shared" si="21"/>
        <v>12.036</v>
      </c>
      <c r="AK188">
        <f>IF(ISERROR(1/VLOOKUP($B188,Leveranser!$B$1:$S$500,MATCH("såld värme (gwh)",Leveranser!$B$1:$S$1,0),FALSE)),"",VLOOKUP($B188,Leveranser!$B$1:$S$500,MATCH("såld värme (gwh)",Leveranser!$B$1:$S$1,0),FALSE))</f>
        <v>8.6999999999999993</v>
      </c>
      <c r="AL188" s="22">
        <f>VLOOKUP($B188,Leveranser!$B$1:$Y$500,MATCH("Totalt såld fjärrvärme till andra fjärrvärmeföretag",Leveranser!$B$1:$AA$1,0),FALSE)</f>
        <v>0</v>
      </c>
      <c r="AM188" s="22">
        <f>IF(ISERROR(1/VLOOKUP($B188,Miljö!$B$1:$S$500,MATCH("Såld mängd produktionsspecifik fjärrvärme (GWh)",Miljö!$B$1:$R$1,0),FALSE)),0,VLOOKUP($B188,Miljö!$B$1:$S$500,MATCH("Såld mängd produktionsspecifik fjärrvärme (GWh)",Miljö!$B$1:$R$1,0),FALSE))</f>
        <v>0</v>
      </c>
      <c r="AN188" s="23">
        <f t="shared" si="22"/>
        <v>0.72283150548354935</v>
      </c>
      <c r="AP188" t="str">
        <f>VLOOKUP($B188,'Miljövärden urval för publ'!$B$1:$H$450,7,FALSE)</f>
        <v>Ja</v>
      </c>
      <c r="AQ188" t="str">
        <f>VLOOKUP($B188,'Miljövärden urval för publ'!$B$1:$H$450,6,FALSE)</f>
        <v>Ja</v>
      </c>
      <c r="AU188">
        <f t="shared" si="23"/>
        <v>0.26600000000000001</v>
      </c>
      <c r="AV188">
        <f t="shared" si="24"/>
        <v>0</v>
      </c>
      <c r="AW188">
        <f t="shared" si="25"/>
        <v>10</v>
      </c>
      <c r="AX188">
        <f t="shared" si="26"/>
        <v>0</v>
      </c>
      <c r="AZ188">
        <f t="shared" si="27"/>
        <v>0</v>
      </c>
      <c r="BA188">
        <f t="shared" si="28"/>
        <v>0</v>
      </c>
      <c r="BC188">
        <f t="shared" si="29"/>
        <v>10</v>
      </c>
    </row>
    <row r="189" spans="1:55" ht="15" customHeight="1" x14ac:dyDescent="0.25">
      <c r="A189" t="s">
        <v>268</v>
      </c>
      <c r="B189" t="s">
        <v>271</v>
      </c>
      <c r="C189">
        <f>VLOOKUP($B189,'Tillförd energi'!$B$1:$AS$566,MATCH(C$1,'Tillförd energi'!$B$1:$AQ$1,0),FALSE)</f>
        <v>0</v>
      </c>
      <c r="D189">
        <f>VLOOKUP($B189,'Tillförd energi'!$B$1:$AS$566,MATCH(D$1,'Tillförd energi'!$B$1:$AQ$1,0),FALSE)</f>
        <v>1.4</v>
      </c>
      <c r="E189">
        <f>VLOOKUP($B189,'Tillförd energi'!$B$1:$AS$566,MATCH(E$1,'Tillförd energi'!$B$1:$AQ$1,0),FALSE)</f>
        <v>0</v>
      </c>
      <c r="F189">
        <f>VLOOKUP($B189,'Tillförd energi'!$B$1:$AS$566,MATCH(F$1,'Tillförd energi'!$B$1:$AQ$1,0),FALSE)</f>
        <v>0</v>
      </c>
      <c r="G189">
        <f>VLOOKUP($B189,'Tillförd energi'!$B$1:$AS$566,MATCH(G$1,'Tillförd energi'!$B$1:$AQ$1,0),FALSE)</f>
        <v>0</v>
      </c>
      <c r="H189">
        <f>VLOOKUP($B189,'Tillförd energi'!$B$1:$AS$566,MATCH(H$1,'Tillförd energi'!$B$1:$AQ$1,0),FALSE)</f>
        <v>0</v>
      </c>
      <c r="I189">
        <f>VLOOKUP($B189,'Tillförd energi'!$B$1:$AS$566,MATCH(I$1,'Tillförd energi'!$B$1:$AQ$1,0),FALSE)</f>
        <v>0</v>
      </c>
      <c r="J189">
        <f>VLOOKUP($B189,'Tillförd energi'!$B$1:$AS$566,MATCH(J$1,'Tillförd energi'!$B$1:$AQ$1,0),FALSE)</f>
        <v>0</v>
      </c>
      <c r="K189">
        <v>0</v>
      </c>
      <c r="L189">
        <f>VLOOKUP($B189,'Tillförd energi'!$B$1:$AS$566,MATCH(L$1,'Tillförd energi'!$B$1:$AQ$1,0),FALSE)</f>
        <v>0</v>
      </c>
      <c r="M189">
        <f>VLOOKUP($B189,'Tillförd energi'!$B$1:$AS$566,MATCH(M$1,'Tillförd energi'!$B$1:$AQ$1,0),FALSE)</f>
        <v>9.8000000000000007</v>
      </c>
      <c r="N189">
        <f>VLOOKUP($B189,'Tillförd energi'!$B$1:$AS$566,MATCH(N$1,'Tillförd energi'!$B$1:$AQ$1,0),FALSE)</f>
        <v>31.4</v>
      </c>
      <c r="O189">
        <f>VLOOKUP($B189,'Tillförd energi'!$B$1:$AS$566,MATCH(O$1,'Tillförd energi'!$B$1:$AQ$1,0),FALSE)</f>
        <v>34.799999999999997</v>
      </c>
      <c r="P189">
        <f>VLOOKUP($B189,'Tillförd energi'!$B$1:$AS$566,MATCH(P$1,'Tillförd energi'!$B$1:$AQ$1,0),FALSE)</f>
        <v>0</v>
      </c>
      <c r="Q189">
        <f>VLOOKUP($B189,'Tillförd energi'!$B$1:$AS$566,MATCH(Q$1,'Tillförd energi'!$B$1:$AQ$1,0),FALSE)</f>
        <v>0</v>
      </c>
      <c r="R189">
        <f>VLOOKUP($B189,'Tillförd energi'!$B$1:$AS$566,MATCH(R$1,'Tillförd energi'!$B$1:$AQ$1,0),FALSE)</f>
        <v>0</v>
      </c>
      <c r="S189">
        <f>VLOOKUP($B189,'Tillförd energi'!$B$1:$AS$566,MATCH(S$1,'Tillförd energi'!$B$1:$AQ$1,0),FALSE)</f>
        <v>0</v>
      </c>
      <c r="T189">
        <f>VLOOKUP($B189,'Tillförd energi'!$B$1:$AS$566,MATCH(T$1,'Tillförd energi'!$B$1:$AQ$1,0),FALSE)</f>
        <v>0</v>
      </c>
      <c r="U189">
        <f>VLOOKUP($B189,'Tillförd energi'!$B$1:$AS$566,MATCH(U$1,'Tillförd energi'!$B$1:$AQ$1,0),FALSE)</f>
        <v>0</v>
      </c>
      <c r="V189">
        <f>VLOOKUP($B189,'Tillförd energi'!$B$1:$AS$566,MATCH(V$1,'Tillförd energi'!$B$1:$AQ$1,0),FALSE)</f>
        <v>0</v>
      </c>
      <c r="W189">
        <f>VLOOKUP($B189,'Tillförd energi'!$B$1:$AS$566,MATCH(W$1,'Tillförd energi'!$B$1:$AQ$1,0),FALSE)</f>
        <v>0</v>
      </c>
      <c r="X189">
        <f>VLOOKUP($B189,'Tillförd energi'!$B$1:$AS$566,MATCH(X$1,'Tillförd energi'!$B$1:$AQ$1,0),FALSE)</f>
        <v>0</v>
      </c>
      <c r="Y189">
        <f>VLOOKUP($B189,'Tillförd energi'!$B$1:$AS$566,MATCH(Y$1,'Tillförd energi'!$B$1:$AQ$1,0),FALSE)</f>
        <v>0</v>
      </c>
      <c r="Z189">
        <f>VLOOKUP($B189,'Tillförd energi'!$B$1:$AS$566,MATCH(Z$1,'Tillförd energi'!$B$1:$AQ$1,0),FALSE)</f>
        <v>0</v>
      </c>
      <c r="AA189">
        <f>VLOOKUP($B189,'Tillförd energi'!$B$1:$AS$566,MATCH(AA$1,'Tillförd energi'!$B$1:$AQ$1,0),FALSE)</f>
        <v>0</v>
      </c>
      <c r="AB189">
        <f>VLOOKUP($B189,'Tillförd energi'!$B$1:$AS$566,MATCH(AB$1,'Tillförd energi'!$B$1:$AQ$1,0),FALSE)</f>
        <v>0</v>
      </c>
      <c r="AC189">
        <f>VLOOKUP($B189,'Tillförd energi'!$B$1:$AS$566,MATCH(AC$1,'Tillförd energi'!$B$1:$AQ$1,0),FALSE)</f>
        <v>0</v>
      </c>
      <c r="AD189">
        <f>VLOOKUP($B189,'Tillförd energi'!$B$1:$AS$566,MATCH(AD$1,'Tillförd energi'!$B$1:$AQ$1,0),FALSE)</f>
        <v>0</v>
      </c>
      <c r="AE189">
        <f>VLOOKUP($B189,'Tillförd energi'!$B$1:$AS$566,MATCH(AE$1,'Tillförd energi'!$B$1:$AQ$1,0),FALSE)</f>
        <v>0</v>
      </c>
      <c r="AF189">
        <f>VLOOKUP($B189,'Tillförd energi'!$B$1:$AS$566,MATCH(AF$1,'Tillförd energi'!$B$1:$AQ$1,0),FALSE)</f>
        <v>2.19</v>
      </c>
      <c r="AG189">
        <f>IFERROR(VLOOKUP(B189,Miljö!$B$1:$S$476,9,FALSE)/1,0)</f>
        <v>0</v>
      </c>
      <c r="AI189">
        <f t="shared" si="20"/>
        <v>79.59</v>
      </c>
      <c r="AJ189">
        <f t="shared" si="21"/>
        <v>79.59</v>
      </c>
      <c r="AK189">
        <f>IF(ISERROR(1/VLOOKUP($B189,Leveranser!$B$1:$S$500,MATCH("såld värme (gwh)",Leveranser!$B$1:$S$1,0),FALSE)),"",VLOOKUP($B189,Leveranser!$B$1:$S$500,MATCH("såld värme (gwh)",Leveranser!$B$1:$S$1,0),FALSE))</f>
        <v>52</v>
      </c>
      <c r="AL189" s="22">
        <f>VLOOKUP($B189,Leveranser!$B$1:$Y$500,MATCH("Totalt såld fjärrvärme till andra fjärrvärmeföretag",Leveranser!$B$1:$AA$1,0),FALSE)</f>
        <v>0</v>
      </c>
      <c r="AM189" s="22">
        <f>IF(ISERROR(1/VLOOKUP($B189,Miljö!$B$1:$S$500,MATCH("Såld mängd produktionsspecifik fjärrvärme (GWh)",Miljö!$B$1:$R$1,0),FALSE)),0,VLOOKUP($B189,Miljö!$B$1:$S$500,MATCH("Såld mängd produktionsspecifik fjärrvärme (GWh)",Miljö!$B$1:$R$1,0),FALSE))</f>
        <v>0</v>
      </c>
      <c r="AN189" s="23">
        <f t="shared" si="22"/>
        <v>0.65334841060434723</v>
      </c>
      <c r="AP189" t="str">
        <f>VLOOKUP($B189,'Miljövärden urval för publ'!$B$1:$H$450,7,FALSE)</f>
        <v>Ja</v>
      </c>
      <c r="AQ189" t="str">
        <f>VLOOKUP($B189,'Miljövärden urval för publ'!$B$1:$H$450,6,FALSE)</f>
        <v>Ja</v>
      </c>
      <c r="AU189">
        <f t="shared" si="23"/>
        <v>2.19</v>
      </c>
      <c r="AV189">
        <f t="shared" si="24"/>
        <v>0</v>
      </c>
      <c r="AW189">
        <f t="shared" si="25"/>
        <v>76</v>
      </c>
      <c r="AX189">
        <f t="shared" si="26"/>
        <v>0</v>
      </c>
      <c r="AZ189">
        <f t="shared" si="27"/>
        <v>0</v>
      </c>
      <c r="BA189">
        <f t="shared" si="28"/>
        <v>0</v>
      </c>
      <c r="BC189">
        <f t="shared" si="29"/>
        <v>76</v>
      </c>
    </row>
    <row r="190" spans="1:55" ht="15" customHeight="1" x14ac:dyDescent="0.25">
      <c r="A190" t="s">
        <v>272</v>
      </c>
      <c r="B190" t="s">
        <v>273</v>
      </c>
      <c r="C190">
        <f>VLOOKUP($B190,'Tillförd energi'!$B$1:$AS$566,MATCH(C$1,'Tillförd energi'!$B$1:$AQ$1,0),FALSE)</f>
        <v>0</v>
      </c>
      <c r="D190">
        <f>VLOOKUP($B190,'Tillförd energi'!$B$1:$AS$566,MATCH(D$1,'Tillförd energi'!$B$1:$AQ$1,0),FALSE)</f>
        <v>0.01</v>
      </c>
      <c r="E190">
        <f>VLOOKUP($B190,'Tillförd energi'!$B$1:$AS$566,MATCH(E$1,'Tillförd energi'!$B$1:$AQ$1,0),FALSE)</f>
        <v>46.485100000000003</v>
      </c>
      <c r="F190">
        <f>VLOOKUP($B190,'Tillförd energi'!$B$1:$AS$566,MATCH(F$1,'Tillförd energi'!$B$1:$AQ$1,0),FALSE)</f>
        <v>0</v>
      </c>
      <c r="G190">
        <f>VLOOKUP($B190,'Tillförd energi'!$B$1:$AS$566,MATCH(G$1,'Tillförd energi'!$B$1:$AQ$1,0),FALSE)</f>
        <v>0</v>
      </c>
      <c r="H190">
        <f>VLOOKUP($B190,'Tillförd energi'!$B$1:$AS$566,MATCH(H$1,'Tillförd energi'!$B$1:$AQ$1,0),FALSE)</f>
        <v>0</v>
      </c>
      <c r="I190">
        <f>VLOOKUP($B190,'Tillförd energi'!$B$1:$AS$566,MATCH(I$1,'Tillförd energi'!$B$1:$AQ$1,0),FALSE)</f>
        <v>0</v>
      </c>
      <c r="J190">
        <f>VLOOKUP($B190,'Tillförd energi'!$B$1:$AS$566,MATCH(J$1,'Tillförd energi'!$B$1:$AQ$1,0),FALSE)</f>
        <v>0</v>
      </c>
      <c r="K190" s="104">
        <v>799.85900000000004</v>
      </c>
      <c r="L190">
        <f>VLOOKUP($B190,'Tillförd energi'!$B$1:$AS$566,MATCH(L$1,'Tillförd energi'!$B$1:$AQ$1,0),FALSE)</f>
        <v>0</v>
      </c>
      <c r="M190">
        <f>VLOOKUP($B190,'Tillförd energi'!$B$1:$AS$566,MATCH(M$1,'Tillförd energi'!$B$1:$AQ$1,0),FALSE)</f>
        <v>0</v>
      </c>
      <c r="N190">
        <f>VLOOKUP($B190,'Tillförd energi'!$B$1:$AS$566,MATCH(N$1,'Tillförd energi'!$B$1:$AQ$1,0),FALSE)</f>
        <v>0</v>
      </c>
      <c r="O190">
        <f>VLOOKUP($B190,'Tillförd energi'!$B$1:$AS$566,MATCH(O$1,'Tillförd energi'!$B$1:$AQ$1,0),FALSE)</f>
        <v>0</v>
      </c>
      <c r="P190">
        <f>VLOOKUP($B190,'Tillförd energi'!$B$1:$AS$566,MATCH(P$1,'Tillförd energi'!$B$1:$AQ$1,0),FALSE)</f>
        <v>0</v>
      </c>
      <c r="Q190">
        <f>VLOOKUP($B190,'Tillförd energi'!$B$1:$AS$566,MATCH(Q$1,'Tillförd energi'!$B$1:$AQ$1,0),FALSE)</f>
        <v>0</v>
      </c>
      <c r="R190">
        <f>VLOOKUP($B190,'Tillförd energi'!$B$1:$AS$566,MATCH(R$1,'Tillförd energi'!$B$1:$AQ$1,0),FALSE)</f>
        <v>26.3</v>
      </c>
      <c r="S190">
        <f>VLOOKUP($B190,'Tillförd energi'!$B$1:$AS$566,MATCH(S$1,'Tillförd energi'!$B$1:$AQ$1,0),FALSE)</f>
        <v>0</v>
      </c>
      <c r="T190">
        <f>VLOOKUP($B190,'Tillförd energi'!$B$1:$AS$566,MATCH(T$1,'Tillförd energi'!$B$1:$AQ$1,0),FALSE)</f>
        <v>0</v>
      </c>
      <c r="U190">
        <f>VLOOKUP($B190,'Tillförd energi'!$B$1:$AS$566,MATCH(U$1,'Tillförd energi'!$B$1:$AQ$1,0),FALSE)</f>
        <v>0</v>
      </c>
      <c r="V190">
        <f>VLOOKUP($B190,'Tillförd energi'!$B$1:$AS$566,MATCH(V$1,'Tillförd energi'!$B$1:$AQ$1,0),FALSE)</f>
        <v>0</v>
      </c>
      <c r="W190">
        <f>VLOOKUP($B190,'Tillförd energi'!$B$1:$AS$566,MATCH(W$1,'Tillförd energi'!$B$1:$AQ$1,0),FALSE)</f>
        <v>0</v>
      </c>
      <c r="X190">
        <f>VLOOKUP($B190,'Tillförd energi'!$B$1:$AS$566,MATCH(X$1,'Tillförd energi'!$B$1:$AQ$1,0),FALSE)</f>
        <v>0</v>
      </c>
      <c r="Y190">
        <f>VLOOKUP($B190,'Tillförd energi'!$B$1:$AS$566,MATCH(Y$1,'Tillförd energi'!$B$1:$AQ$1,0),FALSE)</f>
        <v>0</v>
      </c>
      <c r="Z190">
        <f>VLOOKUP($B190,'Tillförd energi'!$B$1:$AS$566,MATCH(Z$1,'Tillförd energi'!$B$1:$AQ$1,0),FALSE)</f>
        <v>17.399999999999999</v>
      </c>
      <c r="AA190">
        <f>VLOOKUP($B190,'Tillförd energi'!$B$1:$AS$566,MATCH(AA$1,'Tillförd energi'!$B$1:$AQ$1,0),FALSE)</f>
        <v>0</v>
      </c>
      <c r="AB190">
        <f>VLOOKUP($B190,'Tillförd energi'!$B$1:$AS$566,MATCH(AB$1,'Tillförd energi'!$B$1:$AQ$1,0),FALSE)</f>
        <v>0</v>
      </c>
      <c r="AC190">
        <f>VLOOKUP($B190,'Tillförd energi'!$B$1:$AS$566,MATCH(AC$1,'Tillförd energi'!$B$1:$AQ$1,0),FALSE)</f>
        <v>0</v>
      </c>
      <c r="AD190" s="104">
        <v>0</v>
      </c>
      <c r="AE190">
        <f>VLOOKUP($B190,'Tillförd energi'!$B$1:$AS$566,MATCH(AE$1,'Tillförd energi'!$B$1:$AQ$1,0),FALSE)</f>
        <v>0</v>
      </c>
      <c r="AF190">
        <f>VLOOKUP($B190,'Tillförd energi'!$B$1:$AS$566,MATCH(AF$1,'Tillförd energi'!$B$1:$AQ$1,0),FALSE)</f>
        <v>21.3</v>
      </c>
      <c r="AG190">
        <f>IFERROR(VLOOKUP(B190,Miljö!$B$1:$S$476,9,FALSE)/1,0)</f>
        <v>0</v>
      </c>
      <c r="AI190">
        <f t="shared" si="20"/>
        <v>911.3540999999999</v>
      </c>
      <c r="AJ190">
        <f t="shared" si="21"/>
        <v>911.3540999999999</v>
      </c>
      <c r="AK190">
        <f>IF(ISERROR(1/VLOOKUP($B190,Leveranser!$B$1:$S$500,MATCH("såld värme (gwh)",Leveranser!$B$1:$S$1,0),FALSE)),"",VLOOKUP($B190,Leveranser!$B$1:$S$500,MATCH("såld värme (gwh)",Leveranser!$B$1:$S$1,0),FALSE))</f>
        <v>743.5</v>
      </c>
      <c r="AL190" s="22">
        <f>VLOOKUP($B190,Leveranser!$B$1:$Y$500,MATCH("Totalt såld fjärrvärme till andra fjärrvärmeföretag",Leveranser!$B$1:$AA$1,0),FALSE)</f>
        <v>0</v>
      </c>
      <c r="AM190" s="22">
        <f>IF(ISERROR(1/VLOOKUP($B190,Miljö!$B$1:$S$500,MATCH("Såld mängd produktionsspecifik fjärrvärme (GWh)",Miljö!$B$1:$R$1,0),FALSE)),0,VLOOKUP($B190,Miljö!$B$1:$S$500,MATCH("Såld mängd produktionsspecifik fjärrvärme (GWh)",Miljö!$B$1:$R$1,0),FALSE))</f>
        <v>0</v>
      </c>
      <c r="AN190" s="23">
        <f t="shared" si="22"/>
        <v>0.81581901041538085</v>
      </c>
      <c r="AP190" t="str">
        <f>VLOOKUP($B190,'Miljövärden urval för publ'!$B$1:$H$450,7,FALSE)</f>
        <v>Ja</v>
      </c>
      <c r="AQ190" t="str">
        <f>VLOOKUP($B190,'Miljövärden urval för publ'!$B$1:$H$450,6,FALSE)</f>
        <v>Ja</v>
      </c>
      <c r="AU190">
        <f t="shared" si="23"/>
        <v>38.700000000000003</v>
      </c>
      <c r="AV190">
        <f t="shared" si="24"/>
        <v>0</v>
      </c>
      <c r="AW190">
        <f t="shared" si="25"/>
        <v>0</v>
      </c>
      <c r="AX190">
        <f t="shared" si="26"/>
        <v>26.3</v>
      </c>
      <c r="AZ190">
        <f t="shared" si="27"/>
        <v>0</v>
      </c>
      <c r="BA190">
        <f t="shared" si="28"/>
        <v>0</v>
      </c>
      <c r="BC190">
        <f t="shared" si="29"/>
        <v>26.3</v>
      </c>
    </row>
    <row r="191" spans="1:55" ht="15" customHeight="1" x14ac:dyDescent="0.25">
      <c r="A191" t="s">
        <v>272</v>
      </c>
      <c r="B191" t="s">
        <v>274</v>
      </c>
      <c r="C191">
        <f>VLOOKUP($B191,'Tillförd energi'!$B$1:$AS$566,MATCH(C$1,'Tillförd energi'!$B$1:$AQ$1,0),FALSE)</f>
        <v>0</v>
      </c>
      <c r="D191">
        <f>VLOOKUP($B191,'Tillförd energi'!$B$1:$AS$566,MATCH(D$1,'Tillförd energi'!$B$1:$AQ$1,0),FALSE)</f>
        <v>1.2</v>
      </c>
      <c r="E191">
        <f>VLOOKUP($B191,'Tillförd energi'!$B$1:$AS$566,MATCH(E$1,'Tillförd energi'!$B$1:$AQ$1,0),FALSE)</f>
        <v>0</v>
      </c>
      <c r="F191">
        <f>VLOOKUP($B191,'Tillförd energi'!$B$1:$AS$566,MATCH(F$1,'Tillförd energi'!$B$1:$AQ$1,0),FALSE)</f>
        <v>0</v>
      </c>
      <c r="G191">
        <f>VLOOKUP($B191,'Tillförd energi'!$B$1:$AS$566,MATCH(G$1,'Tillförd energi'!$B$1:$AQ$1,0),FALSE)</f>
        <v>0</v>
      </c>
      <c r="H191">
        <f>VLOOKUP($B191,'Tillförd energi'!$B$1:$AS$566,MATCH(H$1,'Tillförd energi'!$B$1:$AQ$1,0),FALSE)</f>
        <v>0</v>
      </c>
      <c r="I191">
        <f>VLOOKUP($B191,'Tillförd energi'!$B$1:$AS$566,MATCH(I$1,'Tillförd energi'!$B$1:$AQ$1,0),FALSE)</f>
        <v>0</v>
      </c>
      <c r="J191">
        <f>VLOOKUP($B191,'Tillförd energi'!$B$1:$AS$566,MATCH(J$1,'Tillförd energi'!$B$1:$AQ$1,0),FALSE)</f>
        <v>0</v>
      </c>
      <c r="K191">
        <v>0</v>
      </c>
      <c r="L191">
        <f>VLOOKUP($B191,'Tillförd energi'!$B$1:$AS$566,MATCH(L$1,'Tillförd energi'!$B$1:$AQ$1,0),FALSE)</f>
        <v>0</v>
      </c>
      <c r="M191">
        <f>VLOOKUP($B191,'Tillförd energi'!$B$1:$AS$566,MATCH(M$1,'Tillförd energi'!$B$1:$AQ$1,0),FALSE)</f>
        <v>0</v>
      </c>
      <c r="N191">
        <f>VLOOKUP($B191,'Tillförd energi'!$B$1:$AS$566,MATCH(N$1,'Tillförd energi'!$B$1:$AQ$1,0),FALSE)</f>
        <v>3</v>
      </c>
      <c r="O191">
        <f>VLOOKUP($B191,'Tillförd energi'!$B$1:$AS$566,MATCH(O$1,'Tillförd energi'!$B$1:$AQ$1,0),FALSE)</f>
        <v>0</v>
      </c>
      <c r="P191">
        <f>VLOOKUP($B191,'Tillförd energi'!$B$1:$AS$566,MATCH(P$1,'Tillförd energi'!$B$1:$AQ$1,0),FALSE)</f>
        <v>8.9</v>
      </c>
      <c r="Q191">
        <f>VLOOKUP($B191,'Tillförd energi'!$B$1:$AS$566,MATCH(Q$1,'Tillförd energi'!$B$1:$AQ$1,0),FALSE)</f>
        <v>0</v>
      </c>
      <c r="R191">
        <f>VLOOKUP($B191,'Tillförd energi'!$B$1:$AS$566,MATCH(R$1,'Tillförd energi'!$B$1:$AQ$1,0),FALSE)</f>
        <v>15.2</v>
      </c>
      <c r="S191">
        <f>VLOOKUP($B191,'Tillförd energi'!$B$1:$AS$566,MATCH(S$1,'Tillförd energi'!$B$1:$AQ$1,0),FALSE)</f>
        <v>0</v>
      </c>
      <c r="T191">
        <f>VLOOKUP($B191,'Tillförd energi'!$B$1:$AS$566,MATCH(T$1,'Tillförd energi'!$B$1:$AQ$1,0),FALSE)</f>
        <v>0</v>
      </c>
      <c r="U191">
        <f>VLOOKUP($B191,'Tillförd energi'!$B$1:$AS$566,MATCH(U$1,'Tillförd energi'!$B$1:$AQ$1,0),FALSE)</f>
        <v>0</v>
      </c>
      <c r="V191">
        <f>VLOOKUP($B191,'Tillförd energi'!$B$1:$AS$566,MATCH(V$1,'Tillförd energi'!$B$1:$AQ$1,0),FALSE)</f>
        <v>0</v>
      </c>
      <c r="W191">
        <f>VLOOKUP($B191,'Tillförd energi'!$B$1:$AS$566,MATCH(W$1,'Tillförd energi'!$B$1:$AQ$1,0),FALSE)</f>
        <v>0</v>
      </c>
      <c r="X191">
        <f>VLOOKUP($B191,'Tillförd energi'!$B$1:$AS$566,MATCH(X$1,'Tillförd energi'!$B$1:$AQ$1,0),FALSE)</f>
        <v>0</v>
      </c>
      <c r="Y191">
        <f>VLOOKUP($B191,'Tillförd energi'!$B$1:$AS$566,MATCH(Y$1,'Tillförd energi'!$B$1:$AQ$1,0),FALSE)</f>
        <v>0</v>
      </c>
      <c r="Z191">
        <f>VLOOKUP($B191,'Tillförd energi'!$B$1:$AS$566,MATCH(Z$1,'Tillförd energi'!$B$1:$AQ$1,0),FALSE)</f>
        <v>0</v>
      </c>
      <c r="AA191">
        <f>VLOOKUP($B191,'Tillförd energi'!$B$1:$AS$566,MATCH(AA$1,'Tillförd energi'!$B$1:$AQ$1,0),FALSE)</f>
        <v>0</v>
      </c>
      <c r="AB191">
        <f>VLOOKUP($B191,'Tillförd energi'!$B$1:$AS$566,MATCH(AB$1,'Tillförd energi'!$B$1:$AQ$1,0),FALSE)</f>
        <v>0</v>
      </c>
      <c r="AC191">
        <f>VLOOKUP($B191,'Tillförd energi'!$B$1:$AS$566,MATCH(AC$1,'Tillförd energi'!$B$1:$AQ$1,0),FALSE)</f>
        <v>0</v>
      </c>
      <c r="AD191">
        <f>VLOOKUP($B191,'Tillförd energi'!$B$1:$AS$566,MATCH(AD$1,'Tillförd energi'!$B$1:$AQ$1,0),FALSE)</f>
        <v>0</v>
      </c>
      <c r="AE191">
        <f>VLOOKUP($B191,'Tillförd energi'!$B$1:$AS$566,MATCH(AE$1,'Tillförd energi'!$B$1:$AQ$1,0),FALSE)</f>
        <v>0</v>
      </c>
      <c r="AF191">
        <f>VLOOKUP($B191,'Tillförd energi'!$B$1:$AS$566,MATCH(AF$1,'Tillförd energi'!$B$1:$AQ$1,0),FALSE)</f>
        <v>0.46</v>
      </c>
      <c r="AG191">
        <f>IFERROR(VLOOKUP(B191,Miljö!$B$1:$S$476,9,FALSE)/1,0)</f>
        <v>0</v>
      </c>
      <c r="AI191">
        <f t="shared" si="20"/>
        <v>28.76</v>
      </c>
      <c r="AJ191">
        <f t="shared" si="21"/>
        <v>28.76</v>
      </c>
      <c r="AK191">
        <f>IF(ISERROR(1/VLOOKUP($B191,Leveranser!$B$1:$S$500,MATCH("såld värme (gwh)",Leveranser!$B$1:$S$1,0),FALSE)),"",VLOOKUP($B191,Leveranser!$B$1:$S$500,MATCH("såld värme (gwh)",Leveranser!$B$1:$S$1,0),FALSE))</f>
        <v>21.1</v>
      </c>
      <c r="AL191" s="22">
        <f>VLOOKUP($B191,Leveranser!$B$1:$Y$500,MATCH("Totalt såld fjärrvärme till andra fjärrvärmeföretag",Leveranser!$B$1:$AA$1,0),FALSE)</f>
        <v>0</v>
      </c>
      <c r="AM191" s="22">
        <f>IF(ISERROR(1/VLOOKUP($B191,Miljö!$B$1:$S$500,MATCH("Såld mängd produktionsspecifik fjärrvärme (GWh)",Miljö!$B$1:$R$1,0),FALSE)),0,VLOOKUP($B191,Miljö!$B$1:$S$500,MATCH("Såld mängd produktionsspecifik fjärrvärme (GWh)",Miljö!$B$1:$R$1,0),FALSE))</f>
        <v>0</v>
      </c>
      <c r="AN191" s="23">
        <f t="shared" si="22"/>
        <v>0.73365785813630047</v>
      </c>
      <c r="AP191" t="str">
        <f>VLOOKUP($B191,'Miljövärden urval för publ'!$B$1:$H$450,7,FALSE)</f>
        <v>Ja</v>
      </c>
      <c r="AQ191" t="str">
        <f>VLOOKUP($B191,'Miljövärden urval för publ'!$B$1:$H$450,6,FALSE)</f>
        <v>Ja</v>
      </c>
      <c r="AU191">
        <f t="shared" si="23"/>
        <v>0.46</v>
      </c>
      <c r="AV191">
        <f t="shared" si="24"/>
        <v>0</v>
      </c>
      <c r="AW191">
        <f t="shared" si="25"/>
        <v>11.9</v>
      </c>
      <c r="AX191">
        <f t="shared" si="26"/>
        <v>15.2</v>
      </c>
      <c r="AZ191">
        <f t="shared" si="27"/>
        <v>0</v>
      </c>
      <c r="BA191">
        <f t="shared" si="28"/>
        <v>0</v>
      </c>
      <c r="BC191">
        <f t="shared" si="29"/>
        <v>27.1</v>
      </c>
    </row>
    <row r="192" spans="1:55" ht="15" customHeight="1" x14ac:dyDescent="0.25">
      <c r="A192" t="s">
        <v>275</v>
      </c>
      <c r="B192" s="14" t="s">
        <v>993</v>
      </c>
      <c r="C192">
        <f>VLOOKUP($B192,'Tillförd energi'!$B$1:$AS$566,MATCH(C$1,'Tillförd energi'!$B$1:$AQ$1,0),FALSE)</f>
        <v>0</v>
      </c>
      <c r="D192">
        <f>VLOOKUP($B192,'Tillförd energi'!$B$1:$AS$566,MATCH(D$1,'Tillförd energi'!$B$1:$AQ$1,0),FALSE)</f>
        <v>0</v>
      </c>
      <c r="E192">
        <f>VLOOKUP($B192,'Tillförd energi'!$B$1:$AS$566,MATCH(E$1,'Tillförd energi'!$B$1:$AQ$1,0),FALSE)</f>
        <v>0</v>
      </c>
      <c r="F192">
        <f>VLOOKUP($B192,'Tillförd energi'!$B$1:$AS$566,MATCH(F$1,'Tillförd energi'!$B$1:$AQ$1,0),FALSE)</f>
        <v>0</v>
      </c>
      <c r="G192">
        <f>VLOOKUP($B192,'Tillförd energi'!$B$1:$AS$566,MATCH(G$1,'Tillförd energi'!$B$1:$AQ$1,0),FALSE)</f>
        <v>0</v>
      </c>
      <c r="H192">
        <f>VLOOKUP($B192,'Tillförd energi'!$B$1:$AS$566,MATCH(H$1,'Tillförd energi'!$B$1:$AQ$1,0),FALSE)</f>
        <v>0</v>
      </c>
      <c r="I192">
        <f>VLOOKUP($B192,'Tillförd energi'!$B$1:$AS$566,MATCH(I$1,'Tillförd energi'!$B$1:$AQ$1,0),FALSE)</f>
        <v>0</v>
      </c>
      <c r="J192">
        <f>VLOOKUP($B192,'Tillförd energi'!$B$1:$AS$566,MATCH(J$1,'Tillförd energi'!$B$1:$AQ$1,0),FALSE)</f>
        <v>0</v>
      </c>
      <c r="K192">
        <v>0</v>
      </c>
      <c r="L192">
        <f>VLOOKUP($B192,'Tillförd energi'!$B$1:$AS$566,MATCH(L$1,'Tillförd energi'!$B$1:$AQ$1,0),FALSE)</f>
        <v>0</v>
      </c>
      <c r="M192">
        <f>VLOOKUP($B192,'Tillförd energi'!$B$1:$AS$566,MATCH(M$1,'Tillförd energi'!$B$1:$AQ$1,0),FALSE)</f>
        <v>0</v>
      </c>
      <c r="N192">
        <f>VLOOKUP($B192,'Tillförd energi'!$B$1:$AS$566,MATCH(N$1,'Tillförd energi'!$B$1:$AQ$1,0),FALSE)</f>
        <v>0</v>
      </c>
      <c r="O192">
        <f>VLOOKUP($B192,'Tillförd energi'!$B$1:$AS$566,MATCH(O$1,'Tillförd energi'!$B$1:$AQ$1,0),FALSE)</f>
        <v>0</v>
      </c>
      <c r="P192">
        <f>VLOOKUP($B192,'Tillförd energi'!$B$1:$AS$566,MATCH(P$1,'Tillförd energi'!$B$1:$AQ$1,0),FALSE)</f>
        <v>0</v>
      </c>
      <c r="Q192">
        <f>VLOOKUP($B192,'Tillförd energi'!$B$1:$AS$566,MATCH(Q$1,'Tillförd energi'!$B$1:$AQ$1,0),FALSE)</f>
        <v>0</v>
      </c>
      <c r="R192">
        <f>VLOOKUP($B192,'Tillförd energi'!$B$1:$AS$566,MATCH(R$1,'Tillförd energi'!$B$1:$AQ$1,0),FALSE)</f>
        <v>0</v>
      </c>
      <c r="S192">
        <f>VLOOKUP($B192,'Tillförd energi'!$B$1:$AS$566,MATCH(S$1,'Tillförd energi'!$B$1:$AQ$1,0),FALSE)</f>
        <v>0</v>
      </c>
      <c r="T192">
        <f>VLOOKUP($B192,'Tillförd energi'!$B$1:$AS$566,MATCH(T$1,'Tillförd energi'!$B$1:$AQ$1,0),FALSE)</f>
        <v>0</v>
      </c>
      <c r="U192">
        <f>VLOOKUP($B192,'Tillförd energi'!$B$1:$AS$566,MATCH(U$1,'Tillförd energi'!$B$1:$AQ$1,0),FALSE)</f>
        <v>0</v>
      </c>
      <c r="V192">
        <f>VLOOKUP($B192,'Tillförd energi'!$B$1:$AS$566,MATCH(V$1,'Tillförd energi'!$B$1:$AQ$1,0),FALSE)</f>
        <v>0</v>
      </c>
      <c r="W192">
        <f>VLOOKUP($B192,'Tillförd energi'!$B$1:$AS$566,MATCH(W$1,'Tillförd energi'!$B$1:$AQ$1,0),FALSE)</f>
        <v>0</v>
      </c>
      <c r="X192">
        <f>VLOOKUP($B192,'Tillförd energi'!$B$1:$AS$566,MATCH(X$1,'Tillförd energi'!$B$1:$AQ$1,0),FALSE)</f>
        <v>0</v>
      </c>
      <c r="Y192">
        <f>VLOOKUP($B192,'Tillförd energi'!$B$1:$AS$566,MATCH(Y$1,'Tillförd energi'!$B$1:$AQ$1,0),FALSE)</f>
        <v>0</v>
      </c>
      <c r="Z192">
        <f>VLOOKUP($B192,'Tillförd energi'!$B$1:$AS$566,MATCH(Z$1,'Tillförd energi'!$B$1:$AQ$1,0),FALSE)</f>
        <v>0</v>
      </c>
      <c r="AA192">
        <f>VLOOKUP($B192,'Tillförd energi'!$B$1:$AS$566,MATCH(AA$1,'Tillförd energi'!$B$1:$AQ$1,0),FALSE)</f>
        <v>0</v>
      </c>
      <c r="AB192">
        <f>VLOOKUP($B192,'Tillförd energi'!$B$1:$AS$566,MATCH(AB$1,'Tillförd energi'!$B$1:$AQ$1,0),FALSE)</f>
        <v>0</v>
      </c>
      <c r="AC192">
        <f>VLOOKUP($B192,'Tillförd energi'!$B$1:$AS$566,MATCH(AC$1,'Tillförd energi'!$B$1:$AQ$1,0),FALSE)</f>
        <v>0</v>
      </c>
      <c r="AD192">
        <f>VLOOKUP($B192,'Tillförd energi'!$B$1:$AS$566,MATCH(AD$1,'Tillförd energi'!$B$1:$AQ$1,0),FALSE)</f>
        <v>0</v>
      </c>
      <c r="AE192">
        <f>VLOOKUP($B192,'Tillförd energi'!$B$1:$AS$566,MATCH(AE$1,'Tillförd energi'!$B$1:$AQ$1,0),FALSE)</f>
        <v>0</v>
      </c>
      <c r="AF192">
        <f>VLOOKUP($B192,'Tillförd energi'!$B$1:$AS$566,MATCH(AF$1,'Tillförd energi'!$B$1:$AQ$1,0),FALSE)</f>
        <v>0</v>
      </c>
      <c r="AG192">
        <f>IFERROR(VLOOKUP(B192,Miljö!$B$1:$S$476,9,FALSE)/1,0)</f>
        <v>0</v>
      </c>
      <c r="AI192">
        <f t="shared" si="20"/>
        <v>0</v>
      </c>
      <c r="AJ192">
        <f t="shared" si="21"/>
        <v>0</v>
      </c>
      <c r="AK192" t="str">
        <f>IF(ISERROR(1/VLOOKUP($B192,Leveranser!$B$1:$S$500,MATCH("såld värme (gwh)",Leveranser!$B$1:$S$1,0),FALSE)),"",VLOOKUP($B192,Leveranser!$B$1:$S$500,MATCH("såld värme (gwh)",Leveranser!$B$1:$S$1,0),FALSE))</f>
        <v/>
      </c>
      <c r="AL192" s="22">
        <f>VLOOKUP($B192,Leveranser!$B$1:$Y$500,MATCH("Totalt såld fjärrvärme till andra fjärrvärmeföretag",Leveranser!$B$1:$AA$1,0),FALSE)</f>
        <v>0</v>
      </c>
      <c r="AM192" s="22">
        <f>IF(ISERROR(1/VLOOKUP($B192,Miljö!$B$1:$S$500,MATCH("Såld mängd produktionsspecifik fjärrvärme (GWh)",Miljö!$B$1:$R$1,0),FALSE)),0,VLOOKUP($B192,Miljö!$B$1:$S$500,MATCH("Såld mängd produktionsspecifik fjärrvärme (GWh)",Miljö!$B$1:$R$1,0),FALSE))</f>
        <v>0</v>
      </c>
      <c r="AN192" s="23" t="str">
        <f t="shared" si="22"/>
        <v/>
      </c>
      <c r="AP192" t="str">
        <f>VLOOKUP($B192,'Miljövärden urval för publ'!$B$1:$H$450,7,FALSE)</f>
        <v>Nej</v>
      </c>
      <c r="AQ192" t="str">
        <f>VLOOKUP($B192,'Miljövärden urval för publ'!$B$1:$H$450,6,FALSE)</f>
        <v>Nej</v>
      </c>
      <c r="AU192">
        <f t="shared" si="23"/>
        <v>0</v>
      </c>
      <c r="AV192">
        <f t="shared" si="24"/>
        <v>0</v>
      </c>
      <c r="AW192">
        <f t="shared" si="25"/>
        <v>0</v>
      </c>
      <c r="AX192">
        <f t="shared" si="26"/>
        <v>0</v>
      </c>
      <c r="AZ192">
        <f t="shared" si="27"/>
        <v>0</v>
      </c>
      <c r="BA192">
        <f t="shared" si="28"/>
        <v>0</v>
      </c>
      <c r="BC192">
        <f t="shared" si="29"/>
        <v>0</v>
      </c>
    </row>
    <row r="193" spans="1:55" ht="15" customHeight="1" x14ac:dyDescent="0.25">
      <c r="A193" t="s">
        <v>277</v>
      </c>
      <c r="B193" t="s">
        <v>278</v>
      </c>
      <c r="C193">
        <f>VLOOKUP($B193,'Tillförd energi'!$B$1:$AS$566,MATCH(C$1,'Tillförd energi'!$B$1:$AQ$1,0),FALSE)</f>
        <v>0</v>
      </c>
      <c r="D193">
        <f>VLOOKUP($B193,'Tillförd energi'!$B$1:$AS$566,MATCH(D$1,'Tillförd energi'!$B$1:$AQ$1,0),FALSE)</f>
        <v>0.02</v>
      </c>
      <c r="E193">
        <f>VLOOKUP($B193,'Tillförd energi'!$B$1:$AS$566,MATCH(E$1,'Tillförd energi'!$B$1:$AQ$1,0),FALSE)</f>
        <v>0</v>
      </c>
      <c r="F193">
        <f>VLOOKUP($B193,'Tillförd energi'!$B$1:$AS$566,MATCH(F$1,'Tillförd energi'!$B$1:$AQ$1,0),FALSE)</f>
        <v>0</v>
      </c>
      <c r="G193">
        <f>VLOOKUP($B193,'Tillförd energi'!$B$1:$AS$566,MATCH(G$1,'Tillförd energi'!$B$1:$AQ$1,0),FALSE)</f>
        <v>0</v>
      </c>
      <c r="H193">
        <f>VLOOKUP($B193,'Tillförd energi'!$B$1:$AS$566,MATCH(H$1,'Tillförd energi'!$B$1:$AQ$1,0),FALSE)</f>
        <v>0</v>
      </c>
      <c r="I193">
        <f>VLOOKUP($B193,'Tillförd energi'!$B$1:$AS$566,MATCH(I$1,'Tillförd energi'!$B$1:$AQ$1,0),FALSE)</f>
        <v>0</v>
      </c>
      <c r="J193">
        <f>VLOOKUP($B193,'Tillförd energi'!$B$1:$AS$566,MATCH(J$1,'Tillförd energi'!$B$1:$AQ$1,0),FALSE)</f>
        <v>0</v>
      </c>
      <c r="K193">
        <v>0</v>
      </c>
      <c r="L193">
        <f>VLOOKUP($B193,'Tillförd energi'!$B$1:$AS$566,MATCH(L$1,'Tillförd energi'!$B$1:$AQ$1,0),FALSE)</f>
        <v>0</v>
      </c>
      <c r="M193">
        <f>VLOOKUP($B193,'Tillförd energi'!$B$1:$AS$566,MATCH(M$1,'Tillförd energi'!$B$1:$AQ$1,0),FALSE)</f>
        <v>0</v>
      </c>
      <c r="N193">
        <f>VLOOKUP($B193,'Tillförd energi'!$B$1:$AS$566,MATCH(N$1,'Tillförd energi'!$B$1:$AQ$1,0),FALSE)</f>
        <v>0</v>
      </c>
      <c r="O193">
        <f>VLOOKUP($B193,'Tillförd energi'!$B$1:$AS$566,MATCH(O$1,'Tillförd energi'!$B$1:$AQ$1,0),FALSE)</f>
        <v>0</v>
      </c>
      <c r="P193">
        <f>VLOOKUP($B193,'Tillförd energi'!$B$1:$AS$566,MATCH(P$1,'Tillförd energi'!$B$1:$AQ$1,0),FALSE)</f>
        <v>25.6</v>
      </c>
      <c r="Q193">
        <f>VLOOKUP($B193,'Tillförd energi'!$B$1:$AS$566,MATCH(Q$1,'Tillförd energi'!$B$1:$AQ$1,0),FALSE)</f>
        <v>0</v>
      </c>
      <c r="R193">
        <f>VLOOKUP($B193,'Tillförd energi'!$B$1:$AS$566,MATCH(R$1,'Tillförd energi'!$B$1:$AQ$1,0),FALSE)</f>
        <v>0</v>
      </c>
      <c r="S193">
        <f>VLOOKUP($B193,'Tillförd energi'!$B$1:$AS$566,MATCH(S$1,'Tillförd energi'!$B$1:$AQ$1,0),FALSE)</f>
        <v>0</v>
      </c>
      <c r="T193">
        <f>VLOOKUP($B193,'Tillförd energi'!$B$1:$AS$566,MATCH(T$1,'Tillförd energi'!$B$1:$AQ$1,0),FALSE)</f>
        <v>0</v>
      </c>
      <c r="U193">
        <f>VLOOKUP($B193,'Tillförd energi'!$B$1:$AS$566,MATCH(U$1,'Tillförd energi'!$B$1:$AQ$1,0),FALSE)</f>
        <v>0</v>
      </c>
      <c r="V193">
        <f>VLOOKUP($B193,'Tillförd energi'!$B$1:$AS$566,MATCH(V$1,'Tillförd energi'!$B$1:$AQ$1,0),FALSE)</f>
        <v>0</v>
      </c>
      <c r="W193">
        <f>VLOOKUP($B193,'Tillförd energi'!$B$1:$AS$566,MATCH(W$1,'Tillförd energi'!$B$1:$AQ$1,0),FALSE)</f>
        <v>0</v>
      </c>
      <c r="X193">
        <f>VLOOKUP($B193,'Tillförd energi'!$B$1:$AS$566,MATCH(X$1,'Tillförd energi'!$B$1:$AQ$1,0),FALSE)</f>
        <v>0</v>
      </c>
      <c r="Y193">
        <f>VLOOKUP($B193,'Tillförd energi'!$B$1:$AS$566,MATCH(Y$1,'Tillförd energi'!$B$1:$AQ$1,0),FALSE)</f>
        <v>0</v>
      </c>
      <c r="Z193">
        <f>VLOOKUP($B193,'Tillförd energi'!$B$1:$AS$566,MATCH(Z$1,'Tillförd energi'!$B$1:$AQ$1,0),FALSE)</f>
        <v>0</v>
      </c>
      <c r="AA193">
        <f>VLOOKUP($B193,'Tillförd energi'!$B$1:$AS$566,MATCH(AA$1,'Tillförd energi'!$B$1:$AQ$1,0),FALSE)</f>
        <v>0</v>
      </c>
      <c r="AB193">
        <f>VLOOKUP($B193,'Tillförd energi'!$B$1:$AS$566,MATCH(AB$1,'Tillförd energi'!$B$1:$AQ$1,0),FALSE)</f>
        <v>0</v>
      </c>
      <c r="AC193">
        <f>VLOOKUP($B193,'Tillförd energi'!$B$1:$AS$566,MATCH(AC$1,'Tillförd energi'!$B$1:$AQ$1,0),FALSE)</f>
        <v>3.1</v>
      </c>
      <c r="AD193">
        <f>VLOOKUP($B193,'Tillförd energi'!$B$1:$AS$566,MATCH(AD$1,'Tillförd energi'!$B$1:$AQ$1,0),FALSE)</f>
        <v>0</v>
      </c>
      <c r="AE193">
        <f>VLOOKUP($B193,'Tillförd energi'!$B$1:$AS$566,MATCH(AE$1,'Tillförd energi'!$B$1:$AQ$1,0),FALSE)</f>
        <v>0</v>
      </c>
      <c r="AF193">
        <f>VLOOKUP($B193,'Tillförd energi'!$B$1:$AS$566,MATCH(AF$1,'Tillförd energi'!$B$1:$AQ$1,0),FALSE)</f>
        <v>0.5</v>
      </c>
      <c r="AG193">
        <f>IFERROR(VLOOKUP(B193,Miljö!$B$1:$S$476,9,FALSE)/1,0)</f>
        <v>0</v>
      </c>
      <c r="AI193">
        <f t="shared" si="20"/>
        <v>29.220000000000002</v>
      </c>
      <c r="AJ193">
        <f t="shared" si="21"/>
        <v>29.220000000000002</v>
      </c>
      <c r="AK193">
        <f>IF(ISERROR(1/VLOOKUP($B193,Leveranser!$B$1:$S$500,MATCH("såld värme (gwh)",Leveranser!$B$1:$S$1,0),FALSE)),"",VLOOKUP($B193,Leveranser!$B$1:$S$500,MATCH("såld värme (gwh)",Leveranser!$B$1:$S$1,0),FALSE))</f>
        <v>22.3</v>
      </c>
      <c r="AL193" s="22">
        <f>VLOOKUP($B193,Leveranser!$B$1:$Y$500,MATCH("Totalt såld fjärrvärme till andra fjärrvärmeföretag",Leveranser!$B$1:$AA$1,0),FALSE)</f>
        <v>0</v>
      </c>
      <c r="AM193" s="22">
        <f>IF(ISERROR(1/VLOOKUP($B193,Miljö!$B$1:$S$500,MATCH("Såld mängd produktionsspecifik fjärrvärme (GWh)",Miljö!$B$1:$R$1,0),FALSE)),0,VLOOKUP($B193,Miljö!$B$1:$S$500,MATCH("Såld mängd produktionsspecifik fjärrvärme (GWh)",Miljö!$B$1:$R$1,0),FALSE))</f>
        <v>0</v>
      </c>
      <c r="AN193" s="23">
        <f t="shared" si="22"/>
        <v>0.76317590691307324</v>
      </c>
      <c r="AP193" t="str">
        <f>VLOOKUP($B193,'Miljövärden urval för publ'!$B$1:$H$450,7,FALSE)</f>
        <v>Ja</v>
      </c>
      <c r="AQ193" t="str">
        <f>VLOOKUP($B193,'Miljövärden urval för publ'!$B$1:$H$450,6,FALSE)</f>
        <v>Ja</v>
      </c>
      <c r="AU193">
        <f t="shared" si="23"/>
        <v>0.5</v>
      </c>
      <c r="AV193">
        <f t="shared" si="24"/>
        <v>0</v>
      </c>
      <c r="AW193">
        <f t="shared" si="25"/>
        <v>25.6</v>
      </c>
      <c r="AX193">
        <f t="shared" si="26"/>
        <v>0</v>
      </c>
      <c r="AZ193">
        <f t="shared" si="27"/>
        <v>0</v>
      </c>
      <c r="BA193">
        <f t="shared" si="28"/>
        <v>0</v>
      </c>
      <c r="BC193">
        <f t="shared" si="29"/>
        <v>25.6</v>
      </c>
    </row>
    <row r="194" spans="1:55" ht="15" customHeight="1" x14ac:dyDescent="0.25">
      <c r="A194" t="s">
        <v>279</v>
      </c>
      <c r="B194" t="s">
        <v>280</v>
      </c>
      <c r="C194">
        <f>VLOOKUP($B194,'Tillförd energi'!$B$1:$AS$566,MATCH(C$1,'Tillförd energi'!$B$1:$AQ$1,0),FALSE)</f>
        <v>0</v>
      </c>
      <c r="D194">
        <f>VLOOKUP($B194,'Tillförd energi'!$B$1:$AS$566,MATCH(D$1,'Tillförd energi'!$B$1:$AQ$1,0),FALSE)</f>
        <v>0.2</v>
      </c>
      <c r="E194">
        <f>VLOOKUP($B194,'Tillförd energi'!$B$1:$AS$566,MATCH(E$1,'Tillförd energi'!$B$1:$AQ$1,0),FALSE)</f>
        <v>0</v>
      </c>
      <c r="F194">
        <f>VLOOKUP($B194,'Tillförd energi'!$B$1:$AS$566,MATCH(F$1,'Tillförd energi'!$B$1:$AQ$1,0),FALSE)</f>
        <v>0</v>
      </c>
      <c r="G194">
        <f>VLOOKUP($B194,'Tillförd energi'!$B$1:$AS$566,MATCH(G$1,'Tillförd energi'!$B$1:$AQ$1,0),FALSE)</f>
        <v>0</v>
      </c>
      <c r="H194">
        <f>VLOOKUP($B194,'Tillförd energi'!$B$1:$AS$566,MATCH(H$1,'Tillförd energi'!$B$1:$AQ$1,0),FALSE)</f>
        <v>0</v>
      </c>
      <c r="I194">
        <f>VLOOKUP($B194,'Tillförd energi'!$B$1:$AS$566,MATCH(I$1,'Tillförd energi'!$B$1:$AQ$1,0),FALSE)</f>
        <v>0</v>
      </c>
      <c r="J194">
        <f>VLOOKUP($B194,'Tillförd energi'!$B$1:$AS$566,MATCH(J$1,'Tillförd energi'!$B$1:$AQ$1,0),FALSE)</f>
        <v>0</v>
      </c>
      <c r="K194">
        <v>0</v>
      </c>
      <c r="L194">
        <f>VLOOKUP($B194,'Tillförd energi'!$B$1:$AS$566,MATCH(L$1,'Tillförd energi'!$B$1:$AQ$1,0),FALSE)</f>
        <v>0</v>
      </c>
      <c r="M194">
        <f>VLOOKUP($B194,'Tillförd energi'!$B$1:$AS$566,MATCH(M$1,'Tillförd energi'!$B$1:$AQ$1,0),FALSE)</f>
        <v>10.057</v>
      </c>
      <c r="N194">
        <f>VLOOKUP($B194,'Tillförd energi'!$B$1:$AS$566,MATCH(N$1,'Tillförd energi'!$B$1:$AQ$1,0),FALSE)</f>
        <v>35.917900000000003</v>
      </c>
      <c r="O194">
        <f>VLOOKUP($B194,'Tillförd energi'!$B$1:$AS$566,MATCH(O$1,'Tillförd energi'!$B$1:$AQ$1,0),FALSE)</f>
        <v>0</v>
      </c>
      <c r="P194">
        <f>VLOOKUP($B194,'Tillförd energi'!$B$1:$AS$566,MATCH(P$1,'Tillförd energi'!$B$1:$AQ$1,0),FALSE)</f>
        <v>47.677300000000002</v>
      </c>
      <c r="Q194">
        <f>VLOOKUP($B194,'Tillförd energi'!$B$1:$AS$566,MATCH(Q$1,'Tillförd energi'!$B$1:$AQ$1,0),FALSE)</f>
        <v>0</v>
      </c>
      <c r="R194">
        <f>VLOOKUP($B194,'Tillförd energi'!$B$1:$AS$566,MATCH(R$1,'Tillförd energi'!$B$1:$AQ$1,0),FALSE)</f>
        <v>0</v>
      </c>
      <c r="S194">
        <f>VLOOKUP($B194,'Tillförd energi'!$B$1:$AS$566,MATCH(S$1,'Tillförd energi'!$B$1:$AQ$1,0),FALSE)</f>
        <v>0.3</v>
      </c>
      <c r="T194">
        <f>VLOOKUP($B194,'Tillförd energi'!$B$1:$AS$566,MATCH(T$1,'Tillförd energi'!$B$1:$AQ$1,0),FALSE)</f>
        <v>0</v>
      </c>
      <c r="U194">
        <f>VLOOKUP($B194,'Tillförd energi'!$B$1:$AS$566,MATCH(U$1,'Tillförd energi'!$B$1:$AQ$1,0),FALSE)</f>
        <v>0</v>
      </c>
      <c r="V194">
        <f>VLOOKUP($B194,'Tillförd energi'!$B$1:$AS$566,MATCH(V$1,'Tillförd energi'!$B$1:$AQ$1,0),FALSE)</f>
        <v>0</v>
      </c>
      <c r="W194">
        <f>VLOOKUP($B194,'Tillförd energi'!$B$1:$AS$566,MATCH(W$1,'Tillförd energi'!$B$1:$AQ$1,0),FALSE)</f>
        <v>0</v>
      </c>
      <c r="X194">
        <f>VLOOKUP($B194,'Tillförd energi'!$B$1:$AS$566,MATCH(X$1,'Tillförd energi'!$B$1:$AQ$1,0),FALSE)</f>
        <v>0</v>
      </c>
      <c r="Y194">
        <f>VLOOKUP($B194,'Tillförd energi'!$B$1:$AS$566,MATCH(Y$1,'Tillförd energi'!$B$1:$AQ$1,0),FALSE)</f>
        <v>0</v>
      </c>
      <c r="Z194">
        <f>VLOOKUP($B194,'Tillförd energi'!$B$1:$AS$566,MATCH(Z$1,'Tillförd energi'!$B$1:$AQ$1,0),FALSE)</f>
        <v>0</v>
      </c>
      <c r="AA194">
        <f>VLOOKUP($B194,'Tillförd energi'!$B$1:$AS$566,MATCH(AA$1,'Tillförd energi'!$B$1:$AQ$1,0),FALSE)</f>
        <v>0</v>
      </c>
      <c r="AB194">
        <f>VLOOKUP($B194,'Tillförd energi'!$B$1:$AS$566,MATCH(AB$1,'Tillförd energi'!$B$1:$AQ$1,0),FALSE)</f>
        <v>0</v>
      </c>
      <c r="AC194">
        <f>VLOOKUP($B194,'Tillförd energi'!$B$1:$AS$566,MATCH(AC$1,'Tillförd energi'!$B$1:$AQ$1,0),FALSE)</f>
        <v>18.100000000000001</v>
      </c>
      <c r="AD194">
        <f>VLOOKUP($B194,'Tillförd energi'!$B$1:$AS$566,MATCH(AD$1,'Tillförd energi'!$B$1:$AQ$1,0),FALSE)</f>
        <v>0</v>
      </c>
      <c r="AE194">
        <f>VLOOKUP($B194,'Tillförd energi'!$B$1:$AS$566,MATCH(AE$1,'Tillförd energi'!$B$1:$AQ$1,0),FALSE)</f>
        <v>0</v>
      </c>
      <c r="AF194">
        <f>VLOOKUP($B194,'Tillförd energi'!$B$1:$AS$566,MATCH(AF$1,'Tillförd energi'!$B$1:$AQ$1,0),FALSE)</f>
        <v>2.8095699999999999</v>
      </c>
      <c r="AG194">
        <f>IFERROR(VLOOKUP(B194,Miljö!$B$1:$S$476,9,FALSE)/1,0)</f>
        <v>0</v>
      </c>
      <c r="AI194">
        <f t="shared" si="20"/>
        <v>115.06177000000001</v>
      </c>
      <c r="AJ194">
        <f t="shared" si="21"/>
        <v>115.06177000000001</v>
      </c>
      <c r="AK194">
        <f>IF(ISERROR(1/VLOOKUP($B194,Leveranser!$B$1:$S$500,MATCH("såld värme (gwh)",Leveranser!$B$1:$S$1,0),FALSE)),"",VLOOKUP($B194,Leveranser!$B$1:$S$500,MATCH("såld värme (gwh)",Leveranser!$B$1:$S$1,0),FALSE))</f>
        <v>69.8</v>
      </c>
      <c r="AL194" s="22">
        <f>VLOOKUP($B194,Leveranser!$B$1:$Y$500,MATCH("Totalt såld fjärrvärme till andra fjärrvärmeföretag",Leveranser!$B$1:$AA$1,0),FALSE)</f>
        <v>0</v>
      </c>
      <c r="AM194" s="22">
        <f>IF(ISERROR(1/VLOOKUP($B194,Miljö!$B$1:$S$500,MATCH("Såld mängd produktionsspecifik fjärrvärme (GWh)",Miljö!$B$1:$R$1,0),FALSE)),0,VLOOKUP($B194,Miljö!$B$1:$S$500,MATCH("Såld mängd produktionsspecifik fjärrvärme (GWh)",Miljö!$B$1:$R$1,0),FALSE))</f>
        <v>0</v>
      </c>
      <c r="AN194" s="23">
        <f t="shared" si="22"/>
        <v>0.60663068193718894</v>
      </c>
      <c r="AP194" t="str">
        <f>VLOOKUP($B194,'Miljövärden urval för publ'!$B$1:$H$450,7,FALSE)</f>
        <v>Ja</v>
      </c>
      <c r="AQ194" t="str">
        <f>VLOOKUP($B194,'Miljövärden urval för publ'!$B$1:$H$450,6,FALSE)</f>
        <v>Ja</v>
      </c>
      <c r="AU194">
        <f t="shared" si="23"/>
        <v>2.8095699999999999</v>
      </c>
      <c r="AV194">
        <f t="shared" si="24"/>
        <v>0</v>
      </c>
      <c r="AW194">
        <f t="shared" si="25"/>
        <v>93.652200000000008</v>
      </c>
      <c r="AX194">
        <f t="shared" si="26"/>
        <v>0.3</v>
      </c>
      <c r="AZ194">
        <f t="shared" si="27"/>
        <v>0</v>
      </c>
      <c r="BA194">
        <f t="shared" si="28"/>
        <v>0</v>
      </c>
      <c r="BC194">
        <f t="shared" si="29"/>
        <v>93.952200000000005</v>
      </c>
    </row>
    <row r="195" spans="1:55" ht="15" customHeight="1" x14ac:dyDescent="0.25">
      <c r="A195" t="s">
        <v>279</v>
      </c>
      <c r="B195" t="s">
        <v>281</v>
      </c>
      <c r="C195">
        <f>VLOOKUP($B195,'Tillförd energi'!$B$1:$AS$566,MATCH(C$1,'Tillförd energi'!$B$1:$AQ$1,0),FALSE)</f>
        <v>0</v>
      </c>
      <c r="D195">
        <f>VLOOKUP($B195,'Tillförd energi'!$B$1:$AS$566,MATCH(D$1,'Tillförd energi'!$B$1:$AQ$1,0),FALSE)</f>
        <v>0.15</v>
      </c>
      <c r="E195">
        <f>VLOOKUP($B195,'Tillförd energi'!$B$1:$AS$566,MATCH(E$1,'Tillförd energi'!$B$1:$AQ$1,0),FALSE)</f>
        <v>0</v>
      </c>
      <c r="F195">
        <f>VLOOKUP($B195,'Tillförd energi'!$B$1:$AS$566,MATCH(F$1,'Tillförd energi'!$B$1:$AQ$1,0),FALSE)</f>
        <v>0</v>
      </c>
      <c r="G195">
        <f>VLOOKUP($B195,'Tillförd energi'!$B$1:$AS$566,MATCH(G$1,'Tillförd energi'!$B$1:$AQ$1,0),FALSE)</f>
        <v>0</v>
      </c>
      <c r="H195">
        <f>VLOOKUP($B195,'Tillförd energi'!$B$1:$AS$566,MATCH(H$1,'Tillförd energi'!$B$1:$AQ$1,0),FALSE)</f>
        <v>0</v>
      </c>
      <c r="I195">
        <f>VLOOKUP($B195,'Tillförd energi'!$B$1:$AS$566,MATCH(I$1,'Tillförd energi'!$B$1:$AQ$1,0),FALSE)</f>
        <v>0</v>
      </c>
      <c r="J195">
        <f>VLOOKUP($B195,'Tillförd energi'!$B$1:$AS$566,MATCH(J$1,'Tillförd energi'!$B$1:$AQ$1,0),FALSE)</f>
        <v>0</v>
      </c>
      <c r="K195">
        <v>0</v>
      </c>
      <c r="L195">
        <f>VLOOKUP($B195,'Tillförd energi'!$B$1:$AS$566,MATCH(L$1,'Tillförd energi'!$B$1:$AQ$1,0),FALSE)</f>
        <v>0</v>
      </c>
      <c r="M195">
        <f>VLOOKUP($B195,'Tillförd energi'!$B$1:$AS$566,MATCH(M$1,'Tillförd energi'!$B$1:$AQ$1,0),FALSE)</f>
        <v>0</v>
      </c>
      <c r="N195">
        <f>VLOOKUP($B195,'Tillförd energi'!$B$1:$AS$566,MATCH(N$1,'Tillförd energi'!$B$1:$AQ$1,0),FALSE)</f>
        <v>0</v>
      </c>
      <c r="O195">
        <f>VLOOKUP($B195,'Tillförd energi'!$B$1:$AS$566,MATCH(O$1,'Tillförd energi'!$B$1:$AQ$1,0),FALSE)</f>
        <v>0</v>
      </c>
      <c r="P195">
        <f>VLOOKUP($B195,'Tillförd energi'!$B$1:$AS$566,MATCH(P$1,'Tillförd energi'!$B$1:$AQ$1,0),FALSE)</f>
        <v>0</v>
      </c>
      <c r="Q195">
        <f>VLOOKUP($B195,'Tillförd energi'!$B$1:$AS$566,MATCH(Q$1,'Tillförd energi'!$B$1:$AQ$1,0),FALSE)</f>
        <v>0</v>
      </c>
      <c r="R195">
        <f>VLOOKUP($B195,'Tillförd energi'!$B$1:$AS$566,MATCH(R$1,'Tillförd energi'!$B$1:$AQ$1,0),FALSE)</f>
        <v>0</v>
      </c>
      <c r="S195">
        <f>VLOOKUP($B195,'Tillförd energi'!$B$1:$AS$566,MATCH(S$1,'Tillförd energi'!$B$1:$AQ$1,0),FALSE)</f>
        <v>8</v>
      </c>
      <c r="T195">
        <f>VLOOKUP($B195,'Tillförd energi'!$B$1:$AS$566,MATCH(T$1,'Tillförd energi'!$B$1:$AQ$1,0),FALSE)</f>
        <v>0</v>
      </c>
      <c r="U195">
        <f>VLOOKUP($B195,'Tillförd energi'!$B$1:$AS$566,MATCH(U$1,'Tillförd energi'!$B$1:$AQ$1,0),FALSE)</f>
        <v>0</v>
      </c>
      <c r="V195">
        <f>VLOOKUP($B195,'Tillförd energi'!$B$1:$AS$566,MATCH(V$1,'Tillförd energi'!$B$1:$AQ$1,0),FALSE)</f>
        <v>0</v>
      </c>
      <c r="W195">
        <f>VLOOKUP($B195,'Tillförd energi'!$B$1:$AS$566,MATCH(W$1,'Tillförd energi'!$B$1:$AQ$1,0),FALSE)</f>
        <v>0</v>
      </c>
      <c r="X195">
        <f>VLOOKUP($B195,'Tillförd energi'!$B$1:$AS$566,MATCH(X$1,'Tillförd energi'!$B$1:$AQ$1,0),FALSE)</f>
        <v>0</v>
      </c>
      <c r="Y195">
        <f>VLOOKUP($B195,'Tillförd energi'!$B$1:$AS$566,MATCH(Y$1,'Tillförd energi'!$B$1:$AQ$1,0),FALSE)</f>
        <v>0</v>
      </c>
      <c r="Z195">
        <f>VLOOKUP($B195,'Tillförd energi'!$B$1:$AS$566,MATCH(Z$1,'Tillförd energi'!$B$1:$AQ$1,0),FALSE)</f>
        <v>0</v>
      </c>
      <c r="AA195">
        <f>VLOOKUP($B195,'Tillförd energi'!$B$1:$AS$566,MATCH(AA$1,'Tillförd energi'!$B$1:$AQ$1,0),FALSE)</f>
        <v>0</v>
      </c>
      <c r="AB195">
        <f>VLOOKUP($B195,'Tillförd energi'!$B$1:$AS$566,MATCH(AB$1,'Tillförd energi'!$B$1:$AQ$1,0),FALSE)</f>
        <v>0</v>
      </c>
      <c r="AC195">
        <f>VLOOKUP($B195,'Tillförd energi'!$B$1:$AS$566,MATCH(AC$1,'Tillförd energi'!$B$1:$AQ$1,0),FALSE)</f>
        <v>0</v>
      </c>
      <c r="AD195">
        <f>VLOOKUP($B195,'Tillförd energi'!$B$1:$AS$566,MATCH(AD$1,'Tillförd energi'!$B$1:$AQ$1,0),FALSE)</f>
        <v>0</v>
      </c>
      <c r="AE195">
        <f>VLOOKUP($B195,'Tillförd energi'!$B$1:$AS$566,MATCH(AE$1,'Tillförd energi'!$B$1:$AQ$1,0),FALSE)</f>
        <v>0</v>
      </c>
      <c r="AF195">
        <f>VLOOKUP($B195,'Tillförd energi'!$B$1:$AS$566,MATCH(AF$1,'Tillförd energi'!$B$1:$AQ$1,0),FALSE)</f>
        <v>0.21</v>
      </c>
      <c r="AG195">
        <f>IFERROR(VLOOKUP(B195,Miljö!$B$1:$S$476,9,FALSE)/1,0)</f>
        <v>0</v>
      </c>
      <c r="AI195">
        <f t="shared" ref="AI195:AI258" si="30">SUM(C195:AF195)</f>
        <v>8.3600000000000012</v>
      </c>
      <c r="AJ195">
        <f t="shared" ref="AJ195:AJ258" si="31">SUM(C195:AG195)</f>
        <v>8.3600000000000012</v>
      </c>
      <c r="AK195">
        <f>IF(ISERROR(1/VLOOKUP($B195,Leveranser!$B$1:$S$500,MATCH("såld värme (gwh)",Leveranser!$B$1:$S$1,0),FALSE)),"",VLOOKUP($B195,Leveranser!$B$1:$S$500,MATCH("såld värme (gwh)",Leveranser!$B$1:$S$1,0),FALSE))</f>
        <v>7.19</v>
      </c>
      <c r="AL195" s="22">
        <f>VLOOKUP($B195,Leveranser!$B$1:$Y$500,MATCH("Totalt såld fjärrvärme till andra fjärrvärmeföretag",Leveranser!$B$1:$AA$1,0),FALSE)</f>
        <v>0</v>
      </c>
      <c r="AM195" s="22">
        <f>IF(ISERROR(1/VLOOKUP($B195,Miljö!$B$1:$S$500,MATCH("Såld mängd produktionsspecifik fjärrvärme (GWh)",Miljö!$B$1:$R$1,0),FALSE)),0,VLOOKUP($B195,Miljö!$B$1:$S$500,MATCH("Såld mängd produktionsspecifik fjärrvärme (GWh)",Miljö!$B$1:$R$1,0),FALSE))</f>
        <v>0</v>
      </c>
      <c r="AN195" s="23">
        <f t="shared" ref="AN195:AN258" si="32">IFERROR(AK195/AJ195,"")</f>
        <v>0.86004784688995206</v>
      </c>
      <c r="AP195" t="str">
        <f>VLOOKUP($B195,'Miljövärden urval för publ'!$B$1:$H$450,7,FALSE)</f>
        <v>Ja</v>
      </c>
      <c r="AQ195" t="str">
        <f>VLOOKUP($B195,'Miljövärden urval för publ'!$B$1:$H$450,6,FALSE)</f>
        <v>Nej</v>
      </c>
      <c r="AU195">
        <f t="shared" ref="AU195:AU258" si="33">Z195+AA195+AF195</f>
        <v>0.21</v>
      </c>
      <c r="AV195">
        <f t="shared" ref="AV195:AV258" si="34">X195</f>
        <v>0</v>
      </c>
      <c r="AW195">
        <f t="shared" ref="AW195:AW258" si="35">M195+N195+O195+P195+Q195</f>
        <v>0</v>
      </c>
      <c r="AX195">
        <f t="shared" ref="AX195:AX258" si="36">R195+S195+T195+U195</f>
        <v>8</v>
      </c>
      <c r="AZ195">
        <f t="shared" ref="AZ195:AZ258" si="37">AB195</f>
        <v>0</v>
      </c>
      <c r="BA195">
        <f t="shared" ref="BA195:BA258" si="38">AE195</f>
        <v>0</v>
      </c>
      <c r="BC195">
        <f t="shared" ref="BC195:BC258" si="39">L195+M195+N195+O195+P195+Q195+R195+S195+T195+U195+V195+W195+X195</f>
        <v>8</v>
      </c>
    </row>
    <row r="196" spans="1:55" ht="15" customHeight="1" x14ac:dyDescent="0.25">
      <c r="A196" t="s">
        <v>279</v>
      </c>
      <c r="B196" t="s">
        <v>282</v>
      </c>
      <c r="C196">
        <f>VLOOKUP($B196,'Tillförd energi'!$B$1:$AS$566,MATCH(C$1,'Tillförd energi'!$B$1:$AQ$1,0),FALSE)</f>
        <v>0</v>
      </c>
      <c r="D196">
        <f>VLOOKUP($B196,'Tillförd energi'!$B$1:$AS$566,MATCH(D$1,'Tillförd energi'!$B$1:$AQ$1,0),FALSE)</f>
        <v>1.2E-2</v>
      </c>
      <c r="E196">
        <f>VLOOKUP($B196,'Tillförd energi'!$B$1:$AS$566,MATCH(E$1,'Tillförd energi'!$B$1:$AQ$1,0),FALSE)</f>
        <v>0</v>
      </c>
      <c r="F196">
        <f>VLOOKUP($B196,'Tillförd energi'!$B$1:$AS$566,MATCH(F$1,'Tillförd energi'!$B$1:$AQ$1,0),FALSE)</f>
        <v>0</v>
      </c>
      <c r="G196">
        <f>VLOOKUP($B196,'Tillförd energi'!$B$1:$AS$566,MATCH(G$1,'Tillförd energi'!$B$1:$AQ$1,0),FALSE)</f>
        <v>0</v>
      </c>
      <c r="H196">
        <f>VLOOKUP($B196,'Tillförd energi'!$B$1:$AS$566,MATCH(H$1,'Tillförd energi'!$B$1:$AQ$1,0),FALSE)</f>
        <v>0</v>
      </c>
      <c r="I196">
        <f>VLOOKUP($B196,'Tillförd energi'!$B$1:$AS$566,MATCH(I$1,'Tillförd energi'!$B$1:$AQ$1,0),FALSE)</f>
        <v>0</v>
      </c>
      <c r="J196">
        <f>VLOOKUP($B196,'Tillförd energi'!$B$1:$AS$566,MATCH(J$1,'Tillförd energi'!$B$1:$AQ$1,0),FALSE)</f>
        <v>0</v>
      </c>
      <c r="K196">
        <v>0</v>
      </c>
      <c r="L196">
        <f>VLOOKUP($B196,'Tillförd energi'!$B$1:$AS$566,MATCH(L$1,'Tillförd energi'!$B$1:$AQ$1,0),FALSE)</f>
        <v>0</v>
      </c>
      <c r="M196">
        <f>VLOOKUP($B196,'Tillförd energi'!$B$1:$AS$566,MATCH(M$1,'Tillförd energi'!$B$1:$AQ$1,0),FALSE)</f>
        <v>0</v>
      </c>
      <c r="N196">
        <f>VLOOKUP($B196,'Tillförd energi'!$B$1:$AS$566,MATCH(N$1,'Tillförd energi'!$B$1:$AQ$1,0),FALSE)</f>
        <v>0</v>
      </c>
      <c r="O196">
        <f>VLOOKUP($B196,'Tillförd energi'!$B$1:$AS$566,MATCH(O$1,'Tillförd energi'!$B$1:$AQ$1,0),FALSE)</f>
        <v>0</v>
      </c>
      <c r="P196">
        <f>VLOOKUP($B196,'Tillförd energi'!$B$1:$AS$566,MATCH(P$1,'Tillförd energi'!$B$1:$AQ$1,0),FALSE)</f>
        <v>0</v>
      </c>
      <c r="Q196">
        <f>VLOOKUP($B196,'Tillförd energi'!$B$1:$AS$566,MATCH(Q$1,'Tillförd energi'!$B$1:$AQ$1,0),FALSE)</f>
        <v>0</v>
      </c>
      <c r="R196">
        <f>VLOOKUP($B196,'Tillförd energi'!$B$1:$AS$566,MATCH(R$1,'Tillförd energi'!$B$1:$AQ$1,0),FALSE)</f>
        <v>0</v>
      </c>
      <c r="S196">
        <f>VLOOKUP($B196,'Tillförd energi'!$B$1:$AS$566,MATCH(S$1,'Tillförd energi'!$B$1:$AQ$1,0),FALSE)</f>
        <v>1.25</v>
      </c>
      <c r="T196">
        <f>VLOOKUP($B196,'Tillförd energi'!$B$1:$AS$566,MATCH(T$1,'Tillförd energi'!$B$1:$AQ$1,0),FALSE)</f>
        <v>0</v>
      </c>
      <c r="U196">
        <f>VLOOKUP($B196,'Tillförd energi'!$B$1:$AS$566,MATCH(U$1,'Tillförd energi'!$B$1:$AQ$1,0),FALSE)</f>
        <v>0</v>
      </c>
      <c r="V196">
        <f>VLOOKUP($B196,'Tillförd energi'!$B$1:$AS$566,MATCH(V$1,'Tillförd energi'!$B$1:$AQ$1,0),FALSE)</f>
        <v>0</v>
      </c>
      <c r="W196">
        <f>VLOOKUP($B196,'Tillförd energi'!$B$1:$AS$566,MATCH(W$1,'Tillförd energi'!$B$1:$AQ$1,0),FALSE)</f>
        <v>0</v>
      </c>
      <c r="X196">
        <f>VLOOKUP($B196,'Tillförd energi'!$B$1:$AS$566,MATCH(X$1,'Tillförd energi'!$B$1:$AQ$1,0),FALSE)</f>
        <v>0</v>
      </c>
      <c r="Y196">
        <f>VLOOKUP($B196,'Tillförd energi'!$B$1:$AS$566,MATCH(Y$1,'Tillförd energi'!$B$1:$AQ$1,0),FALSE)</f>
        <v>0</v>
      </c>
      <c r="Z196">
        <f>VLOOKUP($B196,'Tillförd energi'!$B$1:$AS$566,MATCH(Z$1,'Tillförd energi'!$B$1:$AQ$1,0),FALSE)</f>
        <v>0</v>
      </c>
      <c r="AA196">
        <f>VLOOKUP($B196,'Tillförd energi'!$B$1:$AS$566,MATCH(AA$1,'Tillförd energi'!$B$1:$AQ$1,0),FALSE)</f>
        <v>0</v>
      </c>
      <c r="AB196">
        <f>VLOOKUP($B196,'Tillförd energi'!$B$1:$AS$566,MATCH(AB$1,'Tillförd energi'!$B$1:$AQ$1,0),FALSE)</f>
        <v>0</v>
      </c>
      <c r="AC196">
        <f>VLOOKUP($B196,'Tillförd energi'!$B$1:$AS$566,MATCH(AC$1,'Tillförd energi'!$B$1:$AQ$1,0),FALSE)</f>
        <v>0</v>
      </c>
      <c r="AD196">
        <f>VLOOKUP($B196,'Tillförd energi'!$B$1:$AS$566,MATCH(AD$1,'Tillförd energi'!$B$1:$AQ$1,0),FALSE)</f>
        <v>0</v>
      </c>
      <c r="AE196">
        <f>VLOOKUP($B196,'Tillförd energi'!$B$1:$AS$566,MATCH(AE$1,'Tillförd energi'!$B$1:$AQ$1,0),FALSE)</f>
        <v>0</v>
      </c>
      <c r="AF196">
        <f>VLOOKUP($B196,'Tillförd energi'!$B$1:$AS$566,MATCH(AF$1,'Tillförd energi'!$B$1:$AQ$1,0),FALSE)</f>
        <v>0.05</v>
      </c>
      <c r="AG196">
        <f>IFERROR(VLOOKUP(B196,Miljö!$B$1:$S$476,9,FALSE)/1,0)</f>
        <v>0</v>
      </c>
      <c r="AI196">
        <f t="shared" si="30"/>
        <v>1.3120000000000001</v>
      </c>
      <c r="AJ196">
        <f t="shared" si="31"/>
        <v>1.3120000000000001</v>
      </c>
      <c r="AK196">
        <f>IF(ISERROR(1/VLOOKUP($B196,Leveranser!$B$1:$S$500,MATCH("såld värme (gwh)",Leveranser!$B$1:$S$1,0),FALSE)),"",VLOOKUP($B196,Leveranser!$B$1:$S$500,MATCH("såld värme (gwh)",Leveranser!$B$1:$S$1,0),FALSE))</f>
        <v>1.0549999999999999</v>
      </c>
      <c r="AL196" s="22">
        <f>VLOOKUP($B196,Leveranser!$B$1:$Y$500,MATCH("Totalt såld fjärrvärme till andra fjärrvärmeföretag",Leveranser!$B$1:$AA$1,0),FALSE)</f>
        <v>0</v>
      </c>
      <c r="AM196" s="22">
        <f>IF(ISERROR(1/VLOOKUP($B196,Miljö!$B$1:$S$500,MATCH("Såld mängd produktionsspecifik fjärrvärme (GWh)",Miljö!$B$1:$R$1,0),FALSE)),0,VLOOKUP($B196,Miljö!$B$1:$S$500,MATCH("Såld mängd produktionsspecifik fjärrvärme (GWh)",Miljö!$B$1:$R$1,0),FALSE))</f>
        <v>0</v>
      </c>
      <c r="AN196" s="23">
        <f t="shared" si="32"/>
        <v>0.80411585365853655</v>
      </c>
      <c r="AP196" t="str">
        <f>VLOOKUP($B196,'Miljövärden urval för publ'!$B$1:$H$450,7,FALSE)</f>
        <v>Ja</v>
      </c>
      <c r="AQ196" t="str">
        <f>VLOOKUP($B196,'Miljövärden urval för publ'!$B$1:$H$450,6,FALSE)</f>
        <v>Nej</v>
      </c>
      <c r="AU196">
        <f t="shared" si="33"/>
        <v>0.05</v>
      </c>
      <c r="AV196">
        <f t="shared" si="34"/>
        <v>0</v>
      </c>
      <c r="AW196">
        <f t="shared" si="35"/>
        <v>0</v>
      </c>
      <c r="AX196">
        <f t="shared" si="36"/>
        <v>1.25</v>
      </c>
      <c r="AZ196">
        <f t="shared" si="37"/>
        <v>0</v>
      </c>
      <c r="BA196">
        <f t="shared" si="38"/>
        <v>0</v>
      </c>
      <c r="BC196">
        <f t="shared" si="39"/>
        <v>1.25</v>
      </c>
    </row>
    <row r="197" spans="1:55" ht="15" customHeight="1" x14ac:dyDescent="0.25">
      <c r="A197" t="s">
        <v>283</v>
      </c>
      <c r="B197" t="s">
        <v>284</v>
      </c>
      <c r="C197">
        <f>VLOOKUP($B197,'Tillförd energi'!$B$1:$AS$566,MATCH(C$1,'Tillförd energi'!$B$1:$AQ$1,0),FALSE)</f>
        <v>0</v>
      </c>
      <c r="D197">
        <f>VLOOKUP($B197,'Tillförd energi'!$B$1:$AS$566,MATCH(D$1,'Tillförd energi'!$B$1:$AQ$1,0),FALSE)</f>
        <v>0</v>
      </c>
      <c r="E197">
        <f>VLOOKUP($B197,'Tillförd energi'!$B$1:$AS$566,MATCH(E$1,'Tillförd energi'!$B$1:$AQ$1,0),FALSE)</f>
        <v>0</v>
      </c>
      <c r="F197">
        <f>VLOOKUP($B197,'Tillförd energi'!$B$1:$AS$566,MATCH(F$1,'Tillförd energi'!$B$1:$AQ$1,0),FALSE)</f>
        <v>0.99</v>
      </c>
      <c r="G197">
        <f>VLOOKUP($B197,'Tillförd energi'!$B$1:$AS$566,MATCH(G$1,'Tillförd energi'!$B$1:$AQ$1,0),FALSE)</f>
        <v>0</v>
      </c>
      <c r="H197">
        <f>VLOOKUP($B197,'Tillförd energi'!$B$1:$AS$566,MATCH(H$1,'Tillförd energi'!$B$1:$AQ$1,0),FALSE)</f>
        <v>0</v>
      </c>
      <c r="I197">
        <f>VLOOKUP($B197,'Tillförd energi'!$B$1:$AS$566,MATCH(I$1,'Tillförd energi'!$B$1:$AQ$1,0),FALSE)</f>
        <v>0</v>
      </c>
      <c r="J197">
        <f>VLOOKUP($B197,'Tillförd energi'!$B$1:$AS$566,MATCH(J$1,'Tillförd energi'!$B$1:$AQ$1,0),FALSE)</f>
        <v>0</v>
      </c>
      <c r="K197">
        <v>0</v>
      </c>
      <c r="L197">
        <f>VLOOKUP($B197,'Tillförd energi'!$B$1:$AS$566,MATCH(L$1,'Tillförd energi'!$B$1:$AQ$1,0),FALSE)</f>
        <v>0</v>
      </c>
      <c r="M197">
        <f>VLOOKUP($B197,'Tillförd energi'!$B$1:$AS$566,MATCH(M$1,'Tillförd energi'!$B$1:$AQ$1,0),FALSE)</f>
        <v>0</v>
      </c>
      <c r="N197">
        <f>VLOOKUP($B197,'Tillförd energi'!$B$1:$AS$566,MATCH(N$1,'Tillförd energi'!$B$1:$AQ$1,0),FALSE)</f>
        <v>0</v>
      </c>
      <c r="O197">
        <f>VLOOKUP($B197,'Tillförd energi'!$B$1:$AS$566,MATCH(O$1,'Tillförd energi'!$B$1:$AQ$1,0),FALSE)</f>
        <v>0</v>
      </c>
      <c r="P197">
        <f>VLOOKUP($B197,'Tillförd energi'!$B$1:$AS$566,MATCH(P$1,'Tillförd energi'!$B$1:$AQ$1,0),FALSE)</f>
        <v>11.93</v>
      </c>
      <c r="Q197">
        <f>VLOOKUP($B197,'Tillförd energi'!$B$1:$AS$566,MATCH(Q$1,'Tillförd energi'!$B$1:$AQ$1,0),FALSE)</f>
        <v>0</v>
      </c>
      <c r="R197">
        <f>VLOOKUP($B197,'Tillförd energi'!$B$1:$AS$566,MATCH(R$1,'Tillförd energi'!$B$1:$AQ$1,0),FALSE)</f>
        <v>8.4</v>
      </c>
      <c r="S197">
        <f>VLOOKUP($B197,'Tillförd energi'!$B$1:$AS$566,MATCH(S$1,'Tillförd energi'!$B$1:$AQ$1,0),FALSE)</f>
        <v>0</v>
      </c>
      <c r="T197">
        <f>VLOOKUP($B197,'Tillförd energi'!$B$1:$AS$566,MATCH(T$1,'Tillförd energi'!$B$1:$AQ$1,0),FALSE)</f>
        <v>0</v>
      </c>
      <c r="U197">
        <f>VLOOKUP($B197,'Tillförd energi'!$B$1:$AS$566,MATCH(U$1,'Tillförd energi'!$B$1:$AQ$1,0),FALSE)</f>
        <v>0</v>
      </c>
      <c r="V197">
        <f>VLOOKUP($B197,'Tillförd energi'!$B$1:$AS$566,MATCH(V$1,'Tillförd energi'!$B$1:$AQ$1,0),FALSE)</f>
        <v>0</v>
      </c>
      <c r="W197">
        <f>VLOOKUP($B197,'Tillförd energi'!$B$1:$AS$566,MATCH(W$1,'Tillförd energi'!$B$1:$AQ$1,0),FALSE)</f>
        <v>0</v>
      </c>
      <c r="X197">
        <f>VLOOKUP($B197,'Tillförd energi'!$B$1:$AS$566,MATCH(X$1,'Tillförd energi'!$B$1:$AQ$1,0),FALSE)</f>
        <v>0</v>
      </c>
      <c r="Y197">
        <f>VLOOKUP($B197,'Tillförd energi'!$B$1:$AS$566,MATCH(Y$1,'Tillförd energi'!$B$1:$AQ$1,0),FALSE)</f>
        <v>0</v>
      </c>
      <c r="Z197">
        <f>VLOOKUP($B197,'Tillförd energi'!$B$1:$AS$566,MATCH(Z$1,'Tillförd energi'!$B$1:$AQ$1,0),FALSE)</f>
        <v>0</v>
      </c>
      <c r="AA197">
        <f>VLOOKUP($B197,'Tillförd energi'!$B$1:$AS$566,MATCH(AA$1,'Tillförd energi'!$B$1:$AQ$1,0),FALSE)</f>
        <v>0</v>
      </c>
      <c r="AB197">
        <f>VLOOKUP($B197,'Tillförd energi'!$B$1:$AS$566,MATCH(AB$1,'Tillförd energi'!$B$1:$AQ$1,0),FALSE)</f>
        <v>0</v>
      </c>
      <c r="AC197">
        <f>VLOOKUP($B197,'Tillförd energi'!$B$1:$AS$566,MATCH(AC$1,'Tillförd energi'!$B$1:$AQ$1,0),FALSE)</f>
        <v>0</v>
      </c>
      <c r="AD197">
        <f>VLOOKUP($B197,'Tillförd energi'!$B$1:$AS$566,MATCH(AD$1,'Tillförd energi'!$B$1:$AQ$1,0),FALSE)</f>
        <v>0</v>
      </c>
      <c r="AE197">
        <f>VLOOKUP($B197,'Tillförd energi'!$B$1:$AS$566,MATCH(AE$1,'Tillförd energi'!$B$1:$AQ$1,0),FALSE)</f>
        <v>0</v>
      </c>
      <c r="AF197">
        <f>VLOOKUP($B197,'Tillförd energi'!$B$1:$AS$566,MATCH(AF$1,'Tillförd energi'!$B$1:$AQ$1,0),FALSE)</f>
        <v>0.42299999999999999</v>
      </c>
      <c r="AG197">
        <f>IFERROR(VLOOKUP(B197,Miljö!$B$1:$S$476,9,FALSE)/1,0)</f>
        <v>0</v>
      </c>
      <c r="AI197">
        <f t="shared" si="30"/>
        <v>21.742999999999999</v>
      </c>
      <c r="AJ197">
        <f t="shared" si="31"/>
        <v>21.742999999999999</v>
      </c>
      <c r="AK197">
        <f>IF(ISERROR(1/VLOOKUP($B197,Leveranser!$B$1:$S$500,MATCH("såld värme (gwh)",Leveranser!$B$1:$S$1,0),FALSE)),"",VLOOKUP($B197,Leveranser!$B$1:$S$500,MATCH("såld värme (gwh)",Leveranser!$B$1:$S$1,0),FALSE))</f>
        <v>14.1</v>
      </c>
      <c r="AL197" s="22">
        <f>VLOOKUP($B197,Leveranser!$B$1:$Y$500,MATCH("Totalt såld fjärrvärme till andra fjärrvärmeföretag",Leveranser!$B$1:$AA$1,0),FALSE)</f>
        <v>0</v>
      </c>
      <c r="AM197" s="22">
        <f>IF(ISERROR(1/VLOOKUP($B197,Miljö!$B$1:$S$500,MATCH("Såld mängd produktionsspecifik fjärrvärme (GWh)",Miljö!$B$1:$R$1,0),FALSE)),0,VLOOKUP($B197,Miljö!$B$1:$S$500,MATCH("Såld mängd produktionsspecifik fjärrvärme (GWh)",Miljö!$B$1:$R$1,0),FALSE))</f>
        <v>0</v>
      </c>
      <c r="AN197" s="23">
        <f t="shared" si="32"/>
        <v>0.64848456974658508</v>
      </c>
      <c r="AP197" t="str">
        <f>VLOOKUP($B197,'Miljövärden urval för publ'!$B$1:$H$450,7,FALSE)</f>
        <v>Ja</v>
      </c>
      <c r="AQ197" t="str">
        <f>VLOOKUP($B197,'Miljövärden urval för publ'!$B$1:$H$450,6,FALSE)</f>
        <v>Nej</v>
      </c>
      <c r="AU197">
        <f t="shared" si="33"/>
        <v>0.42299999999999999</v>
      </c>
      <c r="AV197">
        <f t="shared" si="34"/>
        <v>0</v>
      </c>
      <c r="AW197">
        <f t="shared" si="35"/>
        <v>11.93</v>
      </c>
      <c r="AX197">
        <f t="shared" si="36"/>
        <v>8.4</v>
      </c>
      <c r="AZ197">
        <f t="shared" si="37"/>
        <v>0</v>
      </c>
      <c r="BA197">
        <f t="shared" si="38"/>
        <v>0</v>
      </c>
      <c r="BC197">
        <f t="shared" si="39"/>
        <v>20.329999999999998</v>
      </c>
    </row>
    <row r="198" spans="1:55" ht="15" customHeight="1" x14ac:dyDescent="0.25">
      <c r="A198" t="s">
        <v>285</v>
      </c>
      <c r="B198" t="s">
        <v>286</v>
      </c>
      <c r="C198">
        <f>VLOOKUP($B198,'Tillförd energi'!$B$1:$AS$566,MATCH(C$1,'Tillförd energi'!$B$1:$AQ$1,0),FALSE)</f>
        <v>0</v>
      </c>
      <c r="D198">
        <f>VLOOKUP($B198,'Tillförd energi'!$B$1:$AS$566,MATCH(D$1,'Tillförd energi'!$B$1:$AQ$1,0),FALSE)</f>
        <v>0.26</v>
      </c>
      <c r="E198">
        <f>VLOOKUP($B198,'Tillförd energi'!$B$1:$AS$566,MATCH(E$1,'Tillförd energi'!$B$1:$AQ$1,0),FALSE)</f>
        <v>0</v>
      </c>
      <c r="F198">
        <f>VLOOKUP($B198,'Tillförd energi'!$B$1:$AS$566,MATCH(F$1,'Tillförd energi'!$B$1:$AQ$1,0),FALSE)</f>
        <v>2.17</v>
      </c>
      <c r="G198">
        <f>VLOOKUP($B198,'Tillförd energi'!$B$1:$AS$566,MATCH(G$1,'Tillförd energi'!$B$1:$AQ$1,0),FALSE)</f>
        <v>0</v>
      </c>
      <c r="H198">
        <f>VLOOKUP($B198,'Tillförd energi'!$B$1:$AS$566,MATCH(H$1,'Tillförd energi'!$B$1:$AQ$1,0),FALSE)</f>
        <v>0</v>
      </c>
      <c r="I198">
        <f>VLOOKUP($B198,'Tillförd energi'!$B$1:$AS$566,MATCH(I$1,'Tillförd energi'!$B$1:$AQ$1,0),FALSE)</f>
        <v>0</v>
      </c>
      <c r="J198">
        <f>VLOOKUP($B198,'Tillförd energi'!$B$1:$AS$566,MATCH(J$1,'Tillförd energi'!$B$1:$AQ$1,0),FALSE)</f>
        <v>0</v>
      </c>
      <c r="K198">
        <v>0</v>
      </c>
      <c r="L198">
        <f>VLOOKUP($B198,'Tillförd energi'!$B$1:$AS$566,MATCH(L$1,'Tillförd energi'!$B$1:$AQ$1,0),FALSE)</f>
        <v>0</v>
      </c>
      <c r="M198">
        <f>VLOOKUP($B198,'Tillförd energi'!$B$1:$AS$566,MATCH(M$1,'Tillförd energi'!$B$1:$AQ$1,0),FALSE)</f>
        <v>6.6</v>
      </c>
      <c r="N198">
        <f>VLOOKUP($B198,'Tillförd energi'!$B$1:$AS$566,MATCH(N$1,'Tillförd energi'!$B$1:$AQ$1,0),FALSE)</f>
        <v>70.3</v>
      </c>
      <c r="O198">
        <f>VLOOKUP($B198,'Tillförd energi'!$B$1:$AS$566,MATCH(O$1,'Tillförd energi'!$B$1:$AQ$1,0),FALSE)</f>
        <v>6.6</v>
      </c>
      <c r="P198">
        <f>VLOOKUP($B198,'Tillförd energi'!$B$1:$AS$566,MATCH(P$1,'Tillförd energi'!$B$1:$AQ$1,0),FALSE)</f>
        <v>10.199999999999999</v>
      </c>
      <c r="Q198">
        <f>VLOOKUP($B198,'Tillförd energi'!$B$1:$AS$566,MATCH(Q$1,'Tillförd energi'!$B$1:$AQ$1,0),FALSE)</f>
        <v>8.5882400000000008</v>
      </c>
      <c r="R198">
        <f>VLOOKUP($B198,'Tillförd energi'!$B$1:$AS$566,MATCH(R$1,'Tillförd energi'!$B$1:$AQ$1,0),FALSE)</f>
        <v>0</v>
      </c>
      <c r="S198">
        <f>VLOOKUP($B198,'Tillförd energi'!$B$1:$AS$566,MATCH(S$1,'Tillförd energi'!$B$1:$AQ$1,0),FALSE)</f>
        <v>0</v>
      </c>
      <c r="T198">
        <f>VLOOKUP($B198,'Tillförd energi'!$B$1:$AS$566,MATCH(T$1,'Tillförd energi'!$B$1:$AQ$1,0),FALSE)</f>
        <v>0</v>
      </c>
      <c r="U198">
        <f>VLOOKUP($B198,'Tillförd energi'!$B$1:$AS$566,MATCH(U$1,'Tillförd energi'!$B$1:$AQ$1,0),FALSE)</f>
        <v>0</v>
      </c>
      <c r="V198">
        <f>VLOOKUP($B198,'Tillförd energi'!$B$1:$AS$566,MATCH(V$1,'Tillförd energi'!$B$1:$AQ$1,0),FALSE)</f>
        <v>0</v>
      </c>
      <c r="W198">
        <f>VLOOKUP($B198,'Tillförd energi'!$B$1:$AS$566,MATCH(W$1,'Tillförd energi'!$B$1:$AQ$1,0),FALSE)</f>
        <v>0</v>
      </c>
      <c r="X198">
        <f>VLOOKUP($B198,'Tillförd energi'!$B$1:$AS$566,MATCH(X$1,'Tillförd energi'!$B$1:$AQ$1,0),FALSE)</f>
        <v>0</v>
      </c>
      <c r="Y198">
        <f>VLOOKUP($B198,'Tillförd energi'!$B$1:$AS$566,MATCH(Y$1,'Tillförd energi'!$B$1:$AQ$1,0),FALSE)</f>
        <v>0</v>
      </c>
      <c r="Z198">
        <f>VLOOKUP($B198,'Tillförd energi'!$B$1:$AS$566,MATCH(Z$1,'Tillförd energi'!$B$1:$AQ$1,0),FALSE)</f>
        <v>0</v>
      </c>
      <c r="AA198">
        <f>VLOOKUP($B198,'Tillförd energi'!$B$1:$AS$566,MATCH(AA$1,'Tillförd energi'!$B$1:$AQ$1,0),FALSE)</f>
        <v>0</v>
      </c>
      <c r="AB198">
        <f>VLOOKUP($B198,'Tillförd energi'!$B$1:$AS$566,MATCH(AB$1,'Tillförd energi'!$B$1:$AQ$1,0),FALSE)</f>
        <v>0</v>
      </c>
      <c r="AC198">
        <f>VLOOKUP($B198,'Tillförd energi'!$B$1:$AS$566,MATCH(AC$1,'Tillförd energi'!$B$1:$AQ$1,0),FALSE)</f>
        <v>0</v>
      </c>
      <c r="AD198">
        <f>VLOOKUP($B198,'Tillförd energi'!$B$1:$AS$566,MATCH(AD$1,'Tillförd energi'!$B$1:$AQ$1,0),FALSE)</f>
        <v>0</v>
      </c>
      <c r="AE198">
        <f>VLOOKUP($B198,'Tillförd energi'!$B$1:$AS$566,MATCH(AE$1,'Tillförd energi'!$B$1:$AQ$1,0),FALSE)</f>
        <v>0</v>
      </c>
      <c r="AF198">
        <f>VLOOKUP($B198,'Tillförd energi'!$B$1:$AS$566,MATCH(AF$1,'Tillförd energi'!$B$1:$AQ$1,0),FALSE)</f>
        <v>4.9349999999999996</v>
      </c>
      <c r="AG198">
        <f>IFERROR(VLOOKUP(B198,Miljö!$B$1:$S$476,9,FALSE)/1,0)</f>
        <v>91.4</v>
      </c>
      <c r="AI198">
        <f t="shared" si="30"/>
        <v>109.65324</v>
      </c>
      <c r="AJ198">
        <f t="shared" si="31"/>
        <v>201.05324000000002</v>
      </c>
      <c r="AK198">
        <f>IF(ISERROR(1/VLOOKUP($B198,Leveranser!$B$1:$S$500,MATCH("såld värme (gwh)",Leveranser!$B$1:$S$1,0),FALSE)),"",VLOOKUP($B198,Leveranser!$B$1:$S$500,MATCH("såld värme (gwh)",Leveranser!$B$1:$S$1,0),FALSE))</f>
        <v>164.5</v>
      </c>
      <c r="AL198" s="22">
        <f>VLOOKUP($B198,Leveranser!$B$1:$Y$500,MATCH("Totalt såld fjärrvärme till andra fjärrvärmeföretag",Leveranser!$B$1:$AA$1,0),FALSE)</f>
        <v>0</v>
      </c>
      <c r="AM198" s="22">
        <f>IF(ISERROR(1/VLOOKUP($B198,Miljö!$B$1:$S$500,MATCH("Såld mängd produktionsspecifik fjärrvärme (GWh)",Miljö!$B$1:$R$1,0),FALSE)),0,VLOOKUP($B198,Miljö!$B$1:$S$500,MATCH("Såld mängd produktionsspecifik fjärrvärme (GWh)",Miljö!$B$1:$R$1,0),FALSE))</f>
        <v>0</v>
      </c>
      <c r="AN198" s="23">
        <f t="shared" si="32"/>
        <v>0.81819124128514409</v>
      </c>
      <c r="AP198" t="str">
        <f>VLOOKUP($B198,'Miljövärden urval för publ'!$B$1:$H$450,7,FALSE)</f>
        <v>Ja</v>
      </c>
      <c r="AQ198" t="str">
        <f>VLOOKUP($B198,'Miljövärden urval för publ'!$B$1:$H$450,6,FALSE)</f>
        <v>Ja</v>
      </c>
      <c r="AU198">
        <f t="shared" si="33"/>
        <v>4.9349999999999996</v>
      </c>
      <c r="AV198">
        <f t="shared" si="34"/>
        <v>0</v>
      </c>
      <c r="AW198">
        <f t="shared" si="35"/>
        <v>102.28823999999999</v>
      </c>
      <c r="AX198">
        <f t="shared" si="36"/>
        <v>0</v>
      </c>
      <c r="AZ198">
        <f t="shared" si="37"/>
        <v>0</v>
      </c>
      <c r="BA198">
        <f t="shared" si="38"/>
        <v>0</v>
      </c>
      <c r="BC198">
        <f t="shared" si="39"/>
        <v>102.28823999999999</v>
      </c>
    </row>
    <row r="199" spans="1:55" ht="15" customHeight="1" x14ac:dyDescent="0.25">
      <c r="A199" t="s">
        <v>287</v>
      </c>
      <c r="B199" t="s">
        <v>288</v>
      </c>
      <c r="C199">
        <f>VLOOKUP($B199,'Tillförd energi'!$B$1:$AS$566,MATCH(C$1,'Tillförd energi'!$B$1:$AQ$1,0),FALSE)</f>
        <v>0</v>
      </c>
      <c r="D199">
        <f>VLOOKUP($B199,'Tillförd energi'!$B$1:$AS$566,MATCH(D$1,'Tillförd energi'!$B$1:$AQ$1,0),FALSE)</f>
        <v>0</v>
      </c>
      <c r="E199">
        <f>VLOOKUP($B199,'Tillförd energi'!$B$1:$AS$566,MATCH(E$1,'Tillförd energi'!$B$1:$AQ$1,0),FALSE)</f>
        <v>0</v>
      </c>
      <c r="F199">
        <f>VLOOKUP($B199,'Tillförd energi'!$B$1:$AS$566,MATCH(F$1,'Tillförd energi'!$B$1:$AQ$1,0),FALSE)</f>
        <v>0</v>
      </c>
      <c r="G199">
        <f>VLOOKUP($B199,'Tillförd energi'!$B$1:$AS$566,MATCH(G$1,'Tillförd energi'!$B$1:$AQ$1,0),FALSE)</f>
        <v>0</v>
      </c>
      <c r="H199">
        <f>VLOOKUP($B199,'Tillförd energi'!$B$1:$AS$566,MATCH(H$1,'Tillförd energi'!$B$1:$AQ$1,0),FALSE)</f>
        <v>0</v>
      </c>
      <c r="I199">
        <f>VLOOKUP($B199,'Tillförd energi'!$B$1:$AS$566,MATCH(I$1,'Tillförd energi'!$B$1:$AQ$1,0),FALSE)</f>
        <v>0</v>
      </c>
      <c r="J199">
        <f>VLOOKUP($B199,'Tillförd energi'!$B$1:$AS$566,MATCH(J$1,'Tillförd energi'!$B$1:$AQ$1,0),FALSE)</f>
        <v>0</v>
      </c>
      <c r="K199">
        <v>0</v>
      </c>
      <c r="L199">
        <f>VLOOKUP($B199,'Tillförd energi'!$B$1:$AS$566,MATCH(L$1,'Tillförd energi'!$B$1:$AQ$1,0),FALSE)</f>
        <v>0</v>
      </c>
      <c r="M199">
        <f>VLOOKUP($B199,'Tillförd energi'!$B$1:$AS$566,MATCH(M$1,'Tillförd energi'!$B$1:$AQ$1,0),FALSE)</f>
        <v>0</v>
      </c>
      <c r="N199">
        <f>VLOOKUP($B199,'Tillförd energi'!$B$1:$AS$566,MATCH(N$1,'Tillförd energi'!$B$1:$AQ$1,0),FALSE)</f>
        <v>0</v>
      </c>
      <c r="O199">
        <f>VLOOKUP($B199,'Tillförd energi'!$B$1:$AS$566,MATCH(O$1,'Tillförd energi'!$B$1:$AQ$1,0),FALSE)</f>
        <v>0</v>
      </c>
      <c r="P199">
        <f>VLOOKUP($B199,'Tillförd energi'!$B$1:$AS$566,MATCH(P$1,'Tillförd energi'!$B$1:$AQ$1,0),FALSE)</f>
        <v>12.4</v>
      </c>
      <c r="Q199">
        <f>VLOOKUP($B199,'Tillförd energi'!$B$1:$AS$566,MATCH(Q$1,'Tillförd energi'!$B$1:$AQ$1,0),FALSE)</f>
        <v>0</v>
      </c>
      <c r="R199">
        <f>VLOOKUP($B199,'Tillförd energi'!$B$1:$AS$566,MATCH(R$1,'Tillförd energi'!$B$1:$AQ$1,0),FALSE)</f>
        <v>8.5</v>
      </c>
      <c r="S199">
        <f>VLOOKUP($B199,'Tillförd energi'!$B$1:$AS$566,MATCH(S$1,'Tillförd energi'!$B$1:$AQ$1,0),FALSE)</f>
        <v>0</v>
      </c>
      <c r="T199">
        <f>VLOOKUP($B199,'Tillförd energi'!$B$1:$AS$566,MATCH(T$1,'Tillförd energi'!$B$1:$AQ$1,0),FALSE)</f>
        <v>0</v>
      </c>
      <c r="U199">
        <f>VLOOKUP($B199,'Tillförd energi'!$B$1:$AS$566,MATCH(U$1,'Tillförd energi'!$B$1:$AQ$1,0),FALSE)</f>
        <v>0</v>
      </c>
      <c r="V199">
        <f>VLOOKUP($B199,'Tillförd energi'!$B$1:$AS$566,MATCH(V$1,'Tillförd energi'!$B$1:$AQ$1,0),FALSE)</f>
        <v>0</v>
      </c>
      <c r="W199">
        <f>VLOOKUP($B199,'Tillförd energi'!$B$1:$AS$566,MATCH(W$1,'Tillförd energi'!$B$1:$AQ$1,0),FALSE)</f>
        <v>0</v>
      </c>
      <c r="X199">
        <f>VLOOKUP($B199,'Tillförd energi'!$B$1:$AS$566,MATCH(X$1,'Tillförd energi'!$B$1:$AQ$1,0),FALSE)</f>
        <v>0</v>
      </c>
      <c r="Y199">
        <f>VLOOKUP($B199,'Tillförd energi'!$B$1:$AS$566,MATCH(Y$1,'Tillförd energi'!$B$1:$AQ$1,0),FALSE)</f>
        <v>0</v>
      </c>
      <c r="Z199">
        <f>VLOOKUP($B199,'Tillförd energi'!$B$1:$AS$566,MATCH(Z$1,'Tillförd energi'!$B$1:$AQ$1,0),FALSE)</f>
        <v>0</v>
      </c>
      <c r="AA199">
        <f>VLOOKUP($B199,'Tillförd energi'!$B$1:$AS$566,MATCH(AA$1,'Tillförd energi'!$B$1:$AQ$1,0),FALSE)</f>
        <v>0</v>
      </c>
      <c r="AB199">
        <f>VLOOKUP($B199,'Tillförd energi'!$B$1:$AS$566,MATCH(AB$1,'Tillförd energi'!$B$1:$AQ$1,0),FALSE)</f>
        <v>0</v>
      </c>
      <c r="AC199">
        <f>VLOOKUP($B199,'Tillförd energi'!$B$1:$AS$566,MATCH(AC$1,'Tillförd energi'!$B$1:$AQ$1,0),FALSE)</f>
        <v>0</v>
      </c>
      <c r="AD199">
        <f>VLOOKUP($B199,'Tillförd energi'!$B$1:$AS$566,MATCH(AD$1,'Tillförd energi'!$B$1:$AQ$1,0),FALSE)</f>
        <v>0</v>
      </c>
      <c r="AE199">
        <f>VLOOKUP($B199,'Tillförd energi'!$B$1:$AS$566,MATCH(AE$1,'Tillförd energi'!$B$1:$AQ$1,0),FALSE)</f>
        <v>0</v>
      </c>
      <c r="AF199">
        <f>VLOOKUP($B199,'Tillförd energi'!$B$1:$AS$566,MATCH(AF$1,'Tillförd energi'!$B$1:$AQ$1,0),FALSE)</f>
        <v>0.23</v>
      </c>
      <c r="AG199">
        <f>IFERROR(VLOOKUP(B199,Miljö!$B$1:$S$476,9,FALSE)/1,0)</f>
        <v>0</v>
      </c>
      <c r="AI199">
        <f t="shared" si="30"/>
        <v>21.13</v>
      </c>
      <c r="AJ199">
        <f t="shared" si="31"/>
        <v>21.13</v>
      </c>
      <c r="AK199">
        <f>IF(ISERROR(1/VLOOKUP($B199,Leveranser!$B$1:$S$500,MATCH("såld värme (gwh)",Leveranser!$B$1:$S$1,0),FALSE)),"",VLOOKUP($B199,Leveranser!$B$1:$S$500,MATCH("såld värme (gwh)",Leveranser!$B$1:$S$1,0),FALSE))</f>
        <v>15.5</v>
      </c>
      <c r="AL199" s="22">
        <f>VLOOKUP($B199,Leveranser!$B$1:$Y$500,MATCH("Totalt såld fjärrvärme till andra fjärrvärmeföretag",Leveranser!$B$1:$AA$1,0),FALSE)</f>
        <v>0</v>
      </c>
      <c r="AM199" s="22">
        <f>IF(ISERROR(1/VLOOKUP($B199,Miljö!$B$1:$S$500,MATCH("Såld mängd produktionsspecifik fjärrvärme (GWh)",Miljö!$B$1:$R$1,0),FALSE)),0,VLOOKUP($B199,Miljö!$B$1:$S$500,MATCH("Såld mängd produktionsspecifik fjärrvärme (GWh)",Miljö!$B$1:$R$1,0),FALSE))</f>
        <v>0</v>
      </c>
      <c r="AN199" s="23">
        <f t="shared" si="32"/>
        <v>0.73355418835778519</v>
      </c>
      <c r="AP199" t="str">
        <f>VLOOKUP($B199,'Miljövärden urval för publ'!$B$1:$H$450,7,FALSE)</f>
        <v>Ja</v>
      </c>
      <c r="AQ199" t="str">
        <f>VLOOKUP($B199,'Miljövärden urval för publ'!$B$1:$H$450,6,FALSE)</f>
        <v>Ja</v>
      </c>
      <c r="AU199">
        <f t="shared" si="33"/>
        <v>0.23</v>
      </c>
      <c r="AV199">
        <f t="shared" si="34"/>
        <v>0</v>
      </c>
      <c r="AW199">
        <f t="shared" si="35"/>
        <v>12.4</v>
      </c>
      <c r="AX199">
        <f t="shared" si="36"/>
        <v>8.5</v>
      </c>
      <c r="AZ199">
        <f t="shared" si="37"/>
        <v>0</v>
      </c>
      <c r="BA199">
        <f t="shared" si="38"/>
        <v>0</v>
      </c>
      <c r="BC199">
        <f t="shared" si="39"/>
        <v>20.9</v>
      </c>
    </row>
    <row r="200" spans="1:55" ht="15" customHeight="1" x14ac:dyDescent="0.25">
      <c r="A200" t="s">
        <v>289</v>
      </c>
      <c r="B200" t="s">
        <v>290</v>
      </c>
      <c r="C200">
        <f>VLOOKUP($B200,'Tillförd energi'!$B$1:$AS$566,MATCH(C$1,'Tillförd energi'!$B$1:$AQ$1,0),FALSE)</f>
        <v>0</v>
      </c>
      <c r="D200">
        <f>VLOOKUP($B200,'Tillförd energi'!$B$1:$AS$566,MATCH(D$1,'Tillförd energi'!$B$1:$AQ$1,0),FALSE)</f>
        <v>0</v>
      </c>
      <c r="E200">
        <f>VLOOKUP($B200,'Tillförd energi'!$B$1:$AS$566,MATCH(E$1,'Tillförd energi'!$B$1:$AQ$1,0),FALSE)</f>
        <v>0</v>
      </c>
      <c r="F200">
        <f>VLOOKUP($B200,'Tillförd energi'!$B$1:$AS$566,MATCH(F$1,'Tillförd energi'!$B$1:$AQ$1,0),FALSE)</f>
        <v>0</v>
      </c>
      <c r="G200">
        <f>VLOOKUP($B200,'Tillförd energi'!$B$1:$AS$566,MATCH(G$1,'Tillförd energi'!$B$1:$AQ$1,0),FALSE)</f>
        <v>0</v>
      </c>
      <c r="H200">
        <f>VLOOKUP($B200,'Tillförd energi'!$B$1:$AS$566,MATCH(H$1,'Tillförd energi'!$B$1:$AQ$1,0),FALSE)</f>
        <v>0</v>
      </c>
      <c r="I200">
        <f>VLOOKUP($B200,'Tillförd energi'!$B$1:$AS$566,MATCH(I$1,'Tillförd energi'!$B$1:$AQ$1,0),FALSE)</f>
        <v>0</v>
      </c>
      <c r="J200">
        <f>VLOOKUP($B200,'Tillförd energi'!$B$1:$AS$566,MATCH(J$1,'Tillförd energi'!$B$1:$AQ$1,0),FALSE)</f>
        <v>0</v>
      </c>
      <c r="K200">
        <v>0</v>
      </c>
      <c r="L200">
        <f>VLOOKUP($B200,'Tillförd energi'!$B$1:$AS$566,MATCH(L$1,'Tillförd energi'!$B$1:$AQ$1,0),FALSE)</f>
        <v>0</v>
      </c>
      <c r="M200">
        <f>VLOOKUP($B200,'Tillförd energi'!$B$1:$AS$566,MATCH(M$1,'Tillförd energi'!$B$1:$AQ$1,0),FALSE)</f>
        <v>0</v>
      </c>
      <c r="N200">
        <f>VLOOKUP($B200,'Tillförd energi'!$B$1:$AS$566,MATCH(N$1,'Tillförd energi'!$B$1:$AQ$1,0),FALSE)</f>
        <v>0</v>
      </c>
      <c r="O200">
        <f>VLOOKUP($B200,'Tillförd energi'!$B$1:$AS$566,MATCH(O$1,'Tillförd energi'!$B$1:$AQ$1,0),FALSE)</f>
        <v>0</v>
      </c>
      <c r="P200">
        <f>VLOOKUP($B200,'Tillförd energi'!$B$1:$AS$566,MATCH(P$1,'Tillförd energi'!$B$1:$AQ$1,0),FALSE)</f>
        <v>0</v>
      </c>
      <c r="Q200">
        <f>VLOOKUP($B200,'Tillförd energi'!$B$1:$AS$566,MATCH(Q$1,'Tillförd energi'!$B$1:$AQ$1,0),FALSE)</f>
        <v>0</v>
      </c>
      <c r="R200">
        <f>VLOOKUP($B200,'Tillförd energi'!$B$1:$AS$566,MATCH(R$1,'Tillförd energi'!$B$1:$AQ$1,0),FALSE)</f>
        <v>0</v>
      </c>
      <c r="S200">
        <f>VLOOKUP($B200,'Tillförd energi'!$B$1:$AS$566,MATCH(S$1,'Tillförd energi'!$B$1:$AQ$1,0),FALSE)</f>
        <v>0</v>
      </c>
      <c r="T200">
        <f>VLOOKUP($B200,'Tillförd energi'!$B$1:$AS$566,MATCH(T$1,'Tillförd energi'!$B$1:$AQ$1,0),FALSE)</f>
        <v>0</v>
      </c>
      <c r="U200">
        <f>VLOOKUP($B200,'Tillförd energi'!$B$1:$AS$566,MATCH(U$1,'Tillförd energi'!$B$1:$AQ$1,0),FALSE)</f>
        <v>0</v>
      </c>
      <c r="V200">
        <f>VLOOKUP($B200,'Tillförd energi'!$B$1:$AS$566,MATCH(V$1,'Tillförd energi'!$B$1:$AQ$1,0),FALSE)</f>
        <v>0</v>
      </c>
      <c r="W200">
        <f>VLOOKUP($B200,'Tillförd energi'!$B$1:$AS$566,MATCH(W$1,'Tillförd energi'!$B$1:$AQ$1,0),FALSE)</f>
        <v>0</v>
      </c>
      <c r="X200">
        <f>VLOOKUP($B200,'Tillförd energi'!$B$1:$AS$566,MATCH(X$1,'Tillförd energi'!$B$1:$AQ$1,0),FALSE)</f>
        <v>0</v>
      </c>
      <c r="Y200">
        <f>VLOOKUP($B200,'Tillförd energi'!$B$1:$AS$566,MATCH(Y$1,'Tillförd energi'!$B$1:$AQ$1,0),FALSE)</f>
        <v>0</v>
      </c>
      <c r="Z200">
        <f>VLOOKUP($B200,'Tillförd energi'!$B$1:$AS$566,MATCH(Z$1,'Tillförd energi'!$B$1:$AQ$1,0),FALSE)</f>
        <v>0</v>
      </c>
      <c r="AA200">
        <f>VLOOKUP($B200,'Tillförd energi'!$B$1:$AS$566,MATCH(AA$1,'Tillförd energi'!$B$1:$AQ$1,0),FALSE)</f>
        <v>0</v>
      </c>
      <c r="AB200">
        <f>VLOOKUP($B200,'Tillförd energi'!$B$1:$AS$566,MATCH(AB$1,'Tillförd energi'!$B$1:$AQ$1,0),FALSE)</f>
        <v>0</v>
      </c>
      <c r="AC200">
        <f>VLOOKUP($B200,'Tillförd energi'!$B$1:$AS$566,MATCH(AC$1,'Tillförd energi'!$B$1:$AQ$1,0),FALSE)</f>
        <v>0</v>
      </c>
      <c r="AD200">
        <f>VLOOKUP($B200,'Tillförd energi'!$B$1:$AS$566,MATCH(AD$1,'Tillförd energi'!$B$1:$AQ$1,0),FALSE)</f>
        <v>0</v>
      </c>
      <c r="AE200">
        <f>VLOOKUP($B200,'Tillförd energi'!$B$1:$AS$566,MATCH(AE$1,'Tillförd energi'!$B$1:$AQ$1,0),FALSE)</f>
        <v>0</v>
      </c>
      <c r="AF200">
        <f>VLOOKUP($B200,'Tillförd energi'!$B$1:$AS$566,MATCH(AF$1,'Tillförd energi'!$B$1:$AQ$1,0),FALSE)</f>
        <v>0</v>
      </c>
      <c r="AG200">
        <f>IFERROR(VLOOKUP(B200,Miljö!$B$1:$S$476,9,FALSE)/1,0)</f>
        <v>0</v>
      </c>
      <c r="AI200">
        <f t="shared" si="30"/>
        <v>0</v>
      </c>
      <c r="AJ200">
        <f t="shared" si="31"/>
        <v>0</v>
      </c>
      <c r="AK200" t="str">
        <f>IF(ISERROR(1/VLOOKUP($B200,Leveranser!$B$1:$S$500,MATCH("såld värme (gwh)",Leveranser!$B$1:$S$1,0),FALSE)),"",VLOOKUP($B200,Leveranser!$B$1:$S$500,MATCH("såld värme (gwh)",Leveranser!$B$1:$S$1,0),FALSE))</f>
        <v/>
      </c>
      <c r="AL200" s="22">
        <f>VLOOKUP($B200,Leveranser!$B$1:$Y$500,MATCH("Totalt såld fjärrvärme till andra fjärrvärmeföretag",Leveranser!$B$1:$AA$1,0),FALSE)</f>
        <v>0</v>
      </c>
      <c r="AM200" s="22">
        <f>IF(ISERROR(1/VLOOKUP($B200,Miljö!$B$1:$S$500,MATCH("Såld mängd produktionsspecifik fjärrvärme (GWh)",Miljö!$B$1:$R$1,0),FALSE)),0,VLOOKUP($B200,Miljö!$B$1:$S$500,MATCH("Såld mängd produktionsspecifik fjärrvärme (GWh)",Miljö!$B$1:$R$1,0),FALSE))</f>
        <v>0</v>
      </c>
      <c r="AN200" s="23" t="str">
        <f t="shared" si="32"/>
        <v/>
      </c>
      <c r="AP200" t="str">
        <f>VLOOKUP($B200,'Miljövärden urval för publ'!$B$1:$H$450,7,FALSE)</f>
        <v>Nej</v>
      </c>
      <c r="AQ200" t="str">
        <f>VLOOKUP($B200,'Miljövärden urval för publ'!$B$1:$H$450,6,FALSE)</f>
        <v>Nej</v>
      </c>
      <c r="AU200">
        <f t="shared" si="33"/>
        <v>0</v>
      </c>
      <c r="AV200">
        <f t="shared" si="34"/>
        <v>0</v>
      </c>
      <c r="AW200">
        <f t="shared" si="35"/>
        <v>0</v>
      </c>
      <c r="AX200">
        <f t="shared" si="36"/>
        <v>0</v>
      </c>
      <c r="AZ200">
        <f t="shared" si="37"/>
        <v>0</v>
      </c>
      <c r="BA200">
        <f t="shared" si="38"/>
        <v>0</v>
      </c>
      <c r="BC200">
        <f t="shared" si="39"/>
        <v>0</v>
      </c>
    </row>
    <row r="201" spans="1:55" ht="15" customHeight="1" x14ac:dyDescent="0.25">
      <c r="A201" t="s">
        <v>291</v>
      </c>
      <c r="B201" t="s">
        <v>292</v>
      </c>
      <c r="C201">
        <f>VLOOKUP($B201,'Tillförd energi'!$B$1:$AS$566,MATCH(C$1,'Tillförd energi'!$B$1:$AQ$1,0),FALSE)</f>
        <v>0</v>
      </c>
      <c r="D201">
        <f>VLOOKUP($B201,'Tillförd energi'!$B$1:$AS$566,MATCH(D$1,'Tillförd energi'!$B$1:$AQ$1,0),FALSE)</f>
        <v>0</v>
      </c>
      <c r="E201">
        <f>VLOOKUP($B201,'Tillförd energi'!$B$1:$AS$566,MATCH(E$1,'Tillförd energi'!$B$1:$AQ$1,0),FALSE)</f>
        <v>0</v>
      </c>
      <c r="F201">
        <f>VLOOKUP($B201,'Tillförd energi'!$B$1:$AS$566,MATCH(F$1,'Tillförd energi'!$B$1:$AQ$1,0),FALSE)</f>
        <v>0</v>
      </c>
      <c r="G201">
        <f>VLOOKUP($B201,'Tillförd energi'!$B$1:$AS$566,MATCH(G$1,'Tillförd energi'!$B$1:$AQ$1,0),FALSE)</f>
        <v>0</v>
      </c>
      <c r="H201">
        <f>VLOOKUP($B201,'Tillförd energi'!$B$1:$AS$566,MATCH(H$1,'Tillförd energi'!$B$1:$AQ$1,0),FALSE)</f>
        <v>0</v>
      </c>
      <c r="I201">
        <f>VLOOKUP($B201,'Tillförd energi'!$B$1:$AS$566,MATCH(I$1,'Tillförd energi'!$B$1:$AQ$1,0),FALSE)</f>
        <v>0</v>
      </c>
      <c r="J201">
        <f>VLOOKUP($B201,'Tillförd energi'!$B$1:$AS$566,MATCH(J$1,'Tillförd energi'!$B$1:$AQ$1,0),FALSE)</f>
        <v>0</v>
      </c>
      <c r="K201">
        <v>0</v>
      </c>
      <c r="L201">
        <f>VLOOKUP($B201,'Tillförd energi'!$B$1:$AS$566,MATCH(L$1,'Tillförd energi'!$B$1:$AQ$1,0),FALSE)</f>
        <v>0</v>
      </c>
      <c r="M201">
        <f>VLOOKUP($B201,'Tillförd energi'!$B$1:$AS$566,MATCH(M$1,'Tillförd energi'!$B$1:$AQ$1,0),FALSE)</f>
        <v>0</v>
      </c>
      <c r="N201">
        <f>VLOOKUP($B201,'Tillförd energi'!$B$1:$AS$566,MATCH(N$1,'Tillförd energi'!$B$1:$AQ$1,0),FALSE)</f>
        <v>0</v>
      </c>
      <c r="O201">
        <f>VLOOKUP($B201,'Tillförd energi'!$B$1:$AS$566,MATCH(O$1,'Tillförd energi'!$B$1:$AQ$1,0),FALSE)</f>
        <v>0</v>
      </c>
      <c r="P201">
        <f>VLOOKUP($B201,'Tillförd energi'!$B$1:$AS$566,MATCH(P$1,'Tillförd energi'!$B$1:$AQ$1,0),FALSE)</f>
        <v>0</v>
      </c>
      <c r="Q201">
        <f>VLOOKUP($B201,'Tillförd energi'!$B$1:$AS$566,MATCH(Q$1,'Tillförd energi'!$B$1:$AQ$1,0),FALSE)</f>
        <v>0</v>
      </c>
      <c r="R201">
        <f>VLOOKUP($B201,'Tillförd energi'!$B$1:$AS$566,MATCH(R$1,'Tillförd energi'!$B$1:$AQ$1,0),FALSE)</f>
        <v>0</v>
      </c>
      <c r="S201">
        <f>VLOOKUP($B201,'Tillförd energi'!$B$1:$AS$566,MATCH(S$1,'Tillförd energi'!$B$1:$AQ$1,0),FALSE)</f>
        <v>0</v>
      </c>
      <c r="T201">
        <f>VLOOKUP($B201,'Tillförd energi'!$B$1:$AS$566,MATCH(T$1,'Tillförd energi'!$B$1:$AQ$1,0),FALSE)</f>
        <v>0</v>
      </c>
      <c r="U201">
        <f>VLOOKUP($B201,'Tillförd energi'!$B$1:$AS$566,MATCH(U$1,'Tillförd energi'!$B$1:$AQ$1,0),FALSE)</f>
        <v>0</v>
      </c>
      <c r="V201">
        <f>VLOOKUP($B201,'Tillförd energi'!$B$1:$AS$566,MATCH(V$1,'Tillförd energi'!$B$1:$AQ$1,0),FALSE)</f>
        <v>0</v>
      </c>
      <c r="W201">
        <f>VLOOKUP($B201,'Tillförd energi'!$B$1:$AS$566,MATCH(W$1,'Tillförd energi'!$B$1:$AQ$1,0),FALSE)</f>
        <v>0</v>
      </c>
      <c r="X201">
        <f>VLOOKUP($B201,'Tillförd energi'!$B$1:$AS$566,MATCH(X$1,'Tillförd energi'!$B$1:$AQ$1,0),FALSE)</f>
        <v>0</v>
      </c>
      <c r="Y201">
        <f>VLOOKUP($B201,'Tillförd energi'!$B$1:$AS$566,MATCH(Y$1,'Tillförd energi'!$B$1:$AQ$1,0),FALSE)</f>
        <v>0</v>
      </c>
      <c r="Z201">
        <f>VLOOKUP($B201,'Tillförd energi'!$B$1:$AS$566,MATCH(Z$1,'Tillförd energi'!$B$1:$AQ$1,0),FALSE)</f>
        <v>0</v>
      </c>
      <c r="AA201">
        <f>VLOOKUP($B201,'Tillförd energi'!$B$1:$AS$566,MATCH(AA$1,'Tillförd energi'!$B$1:$AQ$1,0),FALSE)</f>
        <v>0</v>
      </c>
      <c r="AB201">
        <f>VLOOKUP($B201,'Tillförd energi'!$B$1:$AS$566,MATCH(AB$1,'Tillförd energi'!$B$1:$AQ$1,0),FALSE)</f>
        <v>0</v>
      </c>
      <c r="AC201">
        <f>VLOOKUP($B201,'Tillförd energi'!$B$1:$AS$566,MATCH(AC$1,'Tillförd energi'!$B$1:$AQ$1,0),FALSE)</f>
        <v>0</v>
      </c>
      <c r="AD201">
        <f>VLOOKUP($B201,'Tillförd energi'!$B$1:$AS$566,MATCH(AD$1,'Tillförd energi'!$B$1:$AQ$1,0),FALSE)</f>
        <v>0</v>
      </c>
      <c r="AE201">
        <f>VLOOKUP($B201,'Tillförd energi'!$B$1:$AS$566,MATCH(AE$1,'Tillförd energi'!$B$1:$AQ$1,0),FALSE)</f>
        <v>0</v>
      </c>
      <c r="AF201">
        <f>VLOOKUP($B201,'Tillförd energi'!$B$1:$AS$566,MATCH(AF$1,'Tillförd energi'!$B$1:$AQ$1,0),FALSE)</f>
        <v>0</v>
      </c>
      <c r="AG201">
        <f>IFERROR(VLOOKUP(B201,Miljö!$B$1:$S$476,9,FALSE)/1,0)</f>
        <v>0</v>
      </c>
      <c r="AI201">
        <f t="shared" si="30"/>
        <v>0</v>
      </c>
      <c r="AJ201">
        <f t="shared" si="31"/>
        <v>0</v>
      </c>
      <c r="AK201" t="str">
        <f>IF(ISERROR(1/VLOOKUP($B201,Leveranser!$B$1:$S$500,MATCH("såld värme (gwh)",Leveranser!$B$1:$S$1,0),FALSE)),"",VLOOKUP($B201,Leveranser!$B$1:$S$500,MATCH("såld värme (gwh)",Leveranser!$B$1:$S$1,0),FALSE))</f>
        <v/>
      </c>
      <c r="AL201" s="22">
        <f>VLOOKUP($B201,Leveranser!$B$1:$Y$500,MATCH("Totalt såld fjärrvärme till andra fjärrvärmeföretag",Leveranser!$B$1:$AA$1,0),FALSE)</f>
        <v>0</v>
      </c>
      <c r="AM201" s="22">
        <f>IF(ISERROR(1/VLOOKUP($B201,Miljö!$B$1:$S$500,MATCH("Såld mängd produktionsspecifik fjärrvärme (GWh)",Miljö!$B$1:$R$1,0),FALSE)),0,VLOOKUP($B201,Miljö!$B$1:$S$500,MATCH("Såld mängd produktionsspecifik fjärrvärme (GWh)",Miljö!$B$1:$R$1,0),FALSE))</f>
        <v>0</v>
      </c>
      <c r="AN201" s="23" t="str">
        <f t="shared" si="32"/>
        <v/>
      </c>
      <c r="AP201" t="str">
        <f>VLOOKUP($B201,'Miljövärden urval för publ'!$B$1:$H$450,7,FALSE)</f>
        <v>Nej</v>
      </c>
      <c r="AQ201" t="str">
        <f>VLOOKUP($B201,'Miljövärden urval för publ'!$B$1:$H$450,6,FALSE)</f>
        <v>Ja</v>
      </c>
      <c r="AU201">
        <f t="shared" si="33"/>
        <v>0</v>
      </c>
      <c r="AV201">
        <f t="shared" si="34"/>
        <v>0</v>
      </c>
      <c r="AW201">
        <f t="shared" si="35"/>
        <v>0</v>
      </c>
      <c r="AX201">
        <f t="shared" si="36"/>
        <v>0</v>
      </c>
      <c r="AZ201">
        <f t="shared" si="37"/>
        <v>0</v>
      </c>
      <c r="BA201">
        <f t="shared" si="38"/>
        <v>0</v>
      </c>
      <c r="BC201">
        <f t="shared" si="39"/>
        <v>0</v>
      </c>
    </row>
    <row r="202" spans="1:55" ht="15" customHeight="1" x14ac:dyDescent="0.25">
      <c r="A202" t="s">
        <v>291</v>
      </c>
      <c r="B202" t="s">
        <v>293</v>
      </c>
      <c r="C202">
        <f>VLOOKUP($B202,'Tillförd energi'!$B$1:$AS$566,MATCH(C$1,'Tillförd energi'!$B$1:$AQ$1,0),FALSE)</f>
        <v>0</v>
      </c>
      <c r="D202">
        <f>VLOOKUP($B202,'Tillförd energi'!$B$1:$AS$566,MATCH(D$1,'Tillförd energi'!$B$1:$AQ$1,0),FALSE)</f>
        <v>0.15</v>
      </c>
      <c r="E202">
        <f>VLOOKUP($B202,'Tillförd energi'!$B$1:$AS$566,MATCH(E$1,'Tillförd energi'!$B$1:$AQ$1,0),FALSE)</f>
        <v>0</v>
      </c>
      <c r="F202">
        <f>VLOOKUP($B202,'Tillförd energi'!$B$1:$AS$566,MATCH(F$1,'Tillförd energi'!$B$1:$AQ$1,0),FALSE)</f>
        <v>0</v>
      </c>
      <c r="G202">
        <f>VLOOKUP($B202,'Tillförd energi'!$B$1:$AS$566,MATCH(G$1,'Tillförd energi'!$B$1:$AQ$1,0),FALSE)</f>
        <v>0</v>
      </c>
      <c r="H202">
        <f>VLOOKUP($B202,'Tillförd energi'!$B$1:$AS$566,MATCH(H$1,'Tillförd energi'!$B$1:$AQ$1,0),FALSE)</f>
        <v>0</v>
      </c>
      <c r="I202">
        <f>VLOOKUP($B202,'Tillförd energi'!$B$1:$AS$566,MATCH(I$1,'Tillförd energi'!$B$1:$AQ$1,0),FALSE)</f>
        <v>0</v>
      </c>
      <c r="J202">
        <f>VLOOKUP($B202,'Tillförd energi'!$B$1:$AS$566,MATCH(J$1,'Tillförd energi'!$B$1:$AQ$1,0),FALSE)</f>
        <v>0</v>
      </c>
      <c r="K202">
        <v>0</v>
      </c>
      <c r="L202">
        <f>VLOOKUP($B202,'Tillförd energi'!$B$1:$AS$566,MATCH(L$1,'Tillförd energi'!$B$1:$AQ$1,0),FALSE)</f>
        <v>0</v>
      </c>
      <c r="M202">
        <f>VLOOKUP($B202,'Tillförd energi'!$B$1:$AS$566,MATCH(M$1,'Tillförd energi'!$B$1:$AQ$1,0),FALSE)</f>
        <v>0</v>
      </c>
      <c r="N202">
        <f>VLOOKUP($B202,'Tillförd energi'!$B$1:$AS$566,MATCH(N$1,'Tillförd energi'!$B$1:$AQ$1,0),FALSE)</f>
        <v>8.3149999999999995</v>
      </c>
      <c r="O202">
        <f>VLOOKUP($B202,'Tillförd energi'!$B$1:$AS$566,MATCH(O$1,'Tillförd energi'!$B$1:$AQ$1,0),FALSE)</f>
        <v>0</v>
      </c>
      <c r="P202">
        <f>VLOOKUP($B202,'Tillförd energi'!$B$1:$AS$566,MATCH(P$1,'Tillförd energi'!$B$1:$AQ$1,0),FALSE)</f>
        <v>25.795999999999999</v>
      </c>
      <c r="Q202">
        <f>VLOOKUP($B202,'Tillförd energi'!$B$1:$AS$566,MATCH(Q$1,'Tillförd energi'!$B$1:$AQ$1,0),FALSE)</f>
        <v>0</v>
      </c>
      <c r="R202">
        <f>VLOOKUP($B202,'Tillförd energi'!$B$1:$AS$566,MATCH(R$1,'Tillförd energi'!$B$1:$AQ$1,0),FALSE)</f>
        <v>6.5819999999999999</v>
      </c>
      <c r="S202">
        <f>VLOOKUP($B202,'Tillförd energi'!$B$1:$AS$566,MATCH(S$1,'Tillförd energi'!$B$1:$AQ$1,0),FALSE)</f>
        <v>0</v>
      </c>
      <c r="T202">
        <f>VLOOKUP($B202,'Tillförd energi'!$B$1:$AS$566,MATCH(T$1,'Tillförd energi'!$B$1:$AQ$1,0),FALSE)</f>
        <v>0</v>
      </c>
      <c r="U202">
        <f>VLOOKUP($B202,'Tillförd energi'!$B$1:$AS$566,MATCH(U$1,'Tillförd energi'!$B$1:$AQ$1,0),FALSE)</f>
        <v>0</v>
      </c>
      <c r="V202">
        <f>VLOOKUP($B202,'Tillförd energi'!$B$1:$AS$566,MATCH(V$1,'Tillförd energi'!$B$1:$AQ$1,0),FALSE)</f>
        <v>0.876</v>
      </c>
      <c r="W202">
        <f>VLOOKUP($B202,'Tillförd energi'!$B$1:$AS$566,MATCH(W$1,'Tillförd energi'!$B$1:$AQ$1,0),FALSE)</f>
        <v>0</v>
      </c>
      <c r="X202">
        <f>VLOOKUP($B202,'Tillförd energi'!$B$1:$AS$566,MATCH(X$1,'Tillförd energi'!$B$1:$AQ$1,0),FALSE)</f>
        <v>0</v>
      </c>
      <c r="Y202">
        <f>VLOOKUP($B202,'Tillförd energi'!$B$1:$AS$566,MATCH(Y$1,'Tillförd energi'!$B$1:$AQ$1,0),FALSE)</f>
        <v>0</v>
      </c>
      <c r="Z202">
        <f>VLOOKUP($B202,'Tillförd energi'!$B$1:$AS$566,MATCH(Z$1,'Tillförd energi'!$B$1:$AQ$1,0),FALSE)</f>
        <v>0</v>
      </c>
      <c r="AA202">
        <f>VLOOKUP($B202,'Tillförd energi'!$B$1:$AS$566,MATCH(AA$1,'Tillförd energi'!$B$1:$AQ$1,0),FALSE)</f>
        <v>0</v>
      </c>
      <c r="AB202">
        <f>VLOOKUP($B202,'Tillförd energi'!$B$1:$AS$566,MATCH(AB$1,'Tillförd energi'!$B$1:$AQ$1,0),FALSE)</f>
        <v>0</v>
      </c>
      <c r="AC202">
        <f>VLOOKUP($B202,'Tillförd energi'!$B$1:$AS$566,MATCH(AC$1,'Tillförd energi'!$B$1:$AQ$1,0),FALSE)</f>
        <v>4.2510000000000003</v>
      </c>
      <c r="AD202">
        <f>VLOOKUP($B202,'Tillförd energi'!$B$1:$AS$566,MATCH(AD$1,'Tillförd energi'!$B$1:$AQ$1,0),FALSE)</f>
        <v>0</v>
      </c>
      <c r="AE202">
        <f>VLOOKUP($B202,'Tillförd energi'!$B$1:$AS$566,MATCH(AE$1,'Tillförd energi'!$B$1:$AQ$1,0),FALSE)</f>
        <v>0</v>
      </c>
      <c r="AF202">
        <f>VLOOKUP($B202,'Tillförd energi'!$B$1:$AS$566,MATCH(AF$1,'Tillförd energi'!$B$1:$AQ$1,0),FALSE)</f>
        <v>1.78</v>
      </c>
      <c r="AG202">
        <f>IFERROR(VLOOKUP(B202,Miljö!$B$1:$S$476,9,FALSE)/1,0)</f>
        <v>0</v>
      </c>
      <c r="AI202">
        <f t="shared" si="30"/>
        <v>47.749999999999993</v>
      </c>
      <c r="AJ202">
        <f t="shared" si="31"/>
        <v>47.749999999999993</v>
      </c>
      <c r="AK202">
        <f>IF(ISERROR(1/VLOOKUP($B202,Leveranser!$B$1:$S$500,MATCH("såld värme (gwh)",Leveranser!$B$1:$S$1,0),FALSE)),"",VLOOKUP($B202,Leveranser!$B$1:$S$500,MATCH("såld värme (gwh)",Leveranser!$B$1:$S$1,0),FALSE))</f>
        <v>34.4</v>
      </c>
      <c r="AL202" s="22">
        <f>VLOOKUP($B202,Leveranser!$B$1:$Y$500,MATCH("Totalt såld fjärrvärme till andra fjärrvärmeföretag",Leveranser!$B$1:$AA$1,0),FALSE)</f>
        <v>0</v>
      </c>
      <c r="AM202" s="22">
        <f>IF(ISERROR(1/VLOOKUP($B202,Miljö!$B$1:$S$500,MATCH("Såld mängd produktionsspecifik fjärrvärme (GWh)",Miljö!$B$1:$R$1,0),FALSE)),0,VLOOKUP($B202,Miljö!$B$1:$S$500,MATCH("Såld mängd produktionsspecifik fjärrvärme (GWh)",Miljö!$B$1:$R$1,0),FALSE))</f>
        <v>0</v>
      </c>
      <c r="AN202" s="23">
        <f t="shared" si="32"/>
        <v>0.72041884816753932</v>
      </c>
      <c r="AP202" t="str">
        <f>VLOOKUP($B202,'Miljövärden urval för publ'!$B$1:$H$450,7,FALSE)</f>
        <v>Ja</v>
      </c>
      <c r="AQ202" t="str">
        <f>VLOOKUP($B202,'Miljövärden urval för publ'!$B$1:$H$450,6,FALSE)</f>
        <v>Ja</v>
      </c>
      <c r="AU202">
        <f t="shared" si="33"/>
        <v>1.78</v>
      </c>
      <c r="AV202">
        <f t="shared" si="34"/>
        <v>0</v>
      </c>
      <c r="AW202">
        <f t="shared" si="35"/>
        <v>34.110999999999997</v>
      </c>
      <c r="AX202">
        <f t="shared" si="36"/>
        <v>6.5819999999999999</v>
      </c>
      <c r="AZ202">
        <f t="shared" si="37"/>
        <v>0</v>
      </c>
      <c r="BA202">
        <f t="shared" si="38"/>
        <v>0</v>
      </c>
      <c r="BC202">
        <f t="shared" si="39"/>
        <v>41.568999999999996</v>
      </c>
    </row>
    <row r="203" spans="1:55" ht="15" customHeight="1" x14ac:dyDescent="0.25">
      <c r="A203" t="s">
        <v>291</v>
      </c>
      <c r="B203" t="s">
        <v>294</v>
      </c>
      <c r="C203">
        <f>VLOOKUP($B203,'Tillförd energi'!$B$1:$AS$566,MATCH(C$1,'Tillförd energi'!$B$1:$AQ$1,0),FALSE)</f>
        <v>0</v>
      </c>
      <c r="D203">
        <f>VLOOKUP($B203,'Tillförd energi'!$B$1:$AS$566,MATCH(D$1,'Tillförd energi'!$B$1:$AQ$1,0),FALSE)</f>
        <v>0.318</v>
      </c>
      <c r="E203">
        <f>VLOOKUP($B203,'Tillförd energi'!$B$1:$AS$566,MATCH(E$1,'Tillförd energi'!$B$1:$AQ$1,0),FALSE)</f>
        <v>0</v>
      </c>
      <c r="F203">
        <f>VLOOKUP($B203,'Tillförd energi'!$B$1:$AS$566,MATCH(F$1,'Tillförd energi'!$B$1:$AQ$1,0),FALSE)</f>
        <v>0</v>
      </c>
      <c r="G203">
        <f>VLOOKUP($B203,'Tillförd energi'!$B$1:$AS$566,MATCH(G$1,'Tillförd energi'!$B$1:$AQ$1,0),FALSE)</f>
        <v>0</v>
      </c>
      <c r="H203">
        <f>VLOOKUP($B203,'Tillförd energi'!$B$1:$AS$566,MATCH(H$1,'Tillförd energi'!$B$1:$AQ$1,0),FALSE)</f>
        <v>0</v>
      </c>
      <c r="I203">
        <f>VLOOKUP($B203,'Tillförd energi'!$B$1:$AS$566,MATCH(I$1,'Tillförd energi'!$B$1:$AQ$1,0),FALSE)</f>
        <v>2.1709999999999998</v>
      </c>
      <c r="J203">
        <f>VLOOKUP($B203,'Tillförd energi'!$B$1:$AS$566,MATCH(J$1,'Tillförd energi'!$B$1:$AQ$1,0),FALSE)</f>
        <v>0</v>
      </c>
      <c r="K203">
        <v>0</v>
      </c>
      <c r="L203">
        <f>VLOOKUP($B203,'Tillförd energi'!$B$1:$AS$566,MATCH(L$1,'Tillförd energi'!$B$1:$AQ$1,0),FALSE)</f>
        <v>0</v>
      </c>
      <c r="M203">
        <f>VLOOKUP($B203,'Tillförd energi'!$B$1:$AS$566,MATCH(M$1,'Tillförd energi'!$B$1:$AQ$1,0),FALSE)</f>
        <v>0</v>
      </c>
      <c r="N203">
        <f>VLOOKUP($B203,'Tillförd energi'!$B$1:$AS$566,MATCH(N$1,'Tillförd energi'!$B$1:$AQ$1,0),FALSE)</f>
        <v>12.973000000000001</v>
      </c>
      <c r="O203">
        <f>VLOOKUP($B203,'Tillförd energi'!$B$1:$AS$566,MATCH(O$1,'Tillförd energi'!$B$1:$AQ$1,0),FALSE)</f>
        <v>0</v>
      </c>
      <c r="P203">
        <f>VLOOKUP($B203,'Tillförd energi'!$B$1:$AS$566,MATCH(P$1,'Tillförd energi'!$B$1:$AQ$1,0),FALSE)</f>
        <v>14.721</v>
      </c>
      <c r="Q203">
        <f>VLOOKUP($B203,'Tillförd energi'!$B$1:$AS$566,MATCH(Q$1,'Tillförd energi'!$B$1:$AQ$1,0),FALSE)</f>
        <v>0</v>
      </c>
      <c r="R203">
        <f>VLOOKUP($B203,'Tillförd energi'!$B$1:$AS$566,MATCH(R$1,'Tillförd energi'!$B$1:$AQ$1,0),FALSE)</f>
        <v>0</v>
      </c>
      <c r="S203">
        <f>VLOOKUP($B203,'Tillförd energi'!$B$1:$AS$566,MATCH(S$1,'Tillförd energi'!$B$1:$AQ$1,0),FALSE)</f>
        <v>0</v>
      </c>
      <c r="T203">
        <f>VLOOKUP($B203,'Tillförd energi'!$B$1:$AS$566,MATCH(T$1,'Tillförd energi'!$B$1:$AQ$1,0),FALSE)</f>
        <v>0</v>
      </c>
      <c r="U203">
        <f>VLOOKUP($B203,'Tillförd energi'!$B$1:$AS$566,MATCH(U$1,'Tillförd energi'!$B$1:$AQ$1,0),FALSE)</f>
        <v>0</v>
      </c>
      <c r="V203">
        <f>VLOOKUP($B203,'Tillförd energi'!$B$1:$AS$566,MATCH(V$1,'Tillförd energi'!$B$1:$AQ$1,0),FALSE)</f>
        <v>0</v>
      </c>
      <c r="W203">
        <f>VLOOKUP($B203,'Tillförd energi'!$B$1:$AS$566,MATCH(W$1,'Tillförd energi'!$B$1:$AQ$1,0),FALSE)</f>
        <v>0</v>
      </c>
      <c r="X203">
        <f>VLOOKUP($B203,'Tillförd energi'!$B$1:$AS$566,MATCH(X$1,'Tillförd energi'!$B$1:$AQ$1,0),FALSE)</f>
        <v>0</v>
      </c>
      <c r="Y203">
        <f>VLOOKUP($B203,'Tillförd energi'!$B$1:$AS$566,MATCH(Y$1,'Tillförd energi'!$B$1:$AQ$1,0),FALSE)</f>
        <v>20.805</v>
      </c>
      <c r="Z203">
        <f>VLOOKUP($B203,'Tillförd energi'!$B$1:$AS$566,MATCH(Z$1,'Tillförd energi'!$B$1:$AQ$1,0),FALSE)</f>
        <v>0.49399999999999999</v>
      </c>
      <c r="AA203">
        <f>VLOOKUP($B203,'Tillförd energi'!$B$1:$AS$566,MATCH(AA$1,'Tillförd energi'!$B$1:$AQ$1,0),FALSE)</f>
        <v>0</v>
      </c>
      <c r="AB203">
        <f>VLOOKUP($B203,'Tillförd energi'!$B$1:$AS$566,MATCH(AB$1,'Tillförd energi'!$B$1:$AQ$1,0),FALSE)</f>
        <v>0</v>
      </c>
      <c r="AC203">
        <f>VLOOKUP($B203,'Tillförd energi'!$B$1:$AS$566,MATCH(AC$1,'Tillförd energi'!$B$1:$AQ$1,0),FALSE)</f>
        <v>5.0979999999999999</v>
      </c>
      <c r="AD203">
        <f>VLOOKUP($B203,'Tillförd energi'!$B$1:$AS$566,MATCH(AD$1,'Tillförd energi'!$B$1:$AQ$1,0),FALSE)</f>
        <v>0</v>
      </c>
      <c r="AE203">
        <f>VLOOKUP($B203,'Tillförd energi'!$B$1:$AS$566,MATCH(AE$1,'Tillförd energi'!$B$1:$AQ$1,0),FALSE)</f>
        <v>0</v>
      </c>
      <c r="AF203">
        <f>VLOOKUP($B203,'Tillförd energi'!$B$1:$AS$566,MATCH(AF$1,'Tillförd energi'!$B$1:$AQ$1,0),FALSE)</f>
        <v>1.2150000000000001</v>
      </c>
      <c r="AG203">
        <f>IFERROR(VLOOKUP(B203,Miljö!$B$1:$S$476,9,FALSE)/1,0)</f>
        <v>0</v>
      </c>
      <c r="AI203">
        <f t="shared" si="30"/>
        <v>57.795000000000002</v>
      </c>
      <c r="AJ203">
        <f t="shared" si="31"/>
        <v>57.795000000000002</v>
      </c>
      <c r="AK203">
        <f>IF(ISERROR(1/VLOOKUP($B203,Leveranser!$B$1:$S$500,MATCH("såld värme (gwh)",Leveranser!$B$1:$S$1,0),FALSE)),"",VLOOKUP($B203,Leveranser!$B$1:$S$500,MATCH("såld värme (gwh)",Leveranser!$B$1:$S$1,0),FALSE))</f>
        <v>40.5</v>
      </c>
      <c r="AL203" s="22">
        <f>VLOOKUP($B203,Leveranser!$B$1:$Y$500,MATCH("Totalt såld fjärrvärme till andra fjärrvärmeföretag",Leveranser!$B$1:$AA$1,0),FALSE)</f>
        <v>0</v>
      </c>
      <c r="AM203" s="22">
        <f>IF(ISERROR(1/VLOOKUP($B203,Miljö!$B$1:$S$500,MATCH("Såld mängd produktionsspecifik fjärrvärme (GWh)",Miljö!$B$1:$R$1,0),FALSE)),0,VLOOKUP($B203,Miljö!$B$1:$S$500,MATCH("Såld mängd produktionsspecifik fjärrvärme (GWh)",Miljö!$B$1:$R$1,0),FALSE))</f>
        <v>0</v>
      </c>
      <c r="AN203" s="23">
        <f t="shared" si="32"/>
        <v>0.70075266026472871</v>
      </c>
      <c r="AP203" t="str">
        <f>VLOOKUP($B203,'Miljövärden urval för publ'!$B$1:$H$450,7,FALSE)</f>
        <v>Ja</v>
      </c>
      <c r="AQ203" t="str">
        <f>VLOOKUP($B203,'Miljövärden urval för publ'!$B$1:$H$450,6,FALSE)</f>
        <v>Ja</v>
      </c>
      <c r="AU203">
        <f t="shared" si="33"/>
        <v>1.7090000000000001</v>
      </c>
      <c r="AV203">
        <f t="shared" si="34"/>
        <v>0</v>
      </c>
      <c r="AW203">
        <f t="shared" si="35"/>
        <v>27.694000000000003</v>
      </c>
      <c r="AX203">
        <f t="shared" si="36"/>
        <v>0</v>
      </c>
      <c r="AZ203">
        <f t="shared" si="37"/>
        <v>0</v>
      </c>
      <c r="BA203">
        <f t="shared" si="38"/>
        <v>0</v>
      </c>
      <c r="BC203">
        <f t="shared" si="39"/>
        <v>27.694000000000003</v>
      </c>
    </row>
    <row r="204" spans="1:55" ht="15" customHeight="1" x14ac:dyDescent="0.25">
      <c r="A204" t="s">
        <v>291</v>
      </c>
      <c r="B204" t="s">
        <v>295</v>
      </c>
      <c r="C204">
        <f>VLOOKUP($B204,'Tillförd energi'!$B$1:$AS$566,MATCH(C$1,'Tillförd energi'!$B$1:$AQ$1,0),FALSE)</f>
        <v>301.298</v>
      </c>
      <c r="D204">
        <f>VLOOKUP($B204,'Tillförd energi'!$B$1:$AS$566,MATCH(D$1,'Tillförd energi'!$B$1:$AQ$1,0),FALSE)</f>
        <v>17.196400000000001</v>
      </c>
      <c r="E204">
        <f>VLOOKUP($B204,'Tillförd energi'!$B$1:$AS$566,MATCH(E$1,'Tillförd energi'!$B$1:$AQ$1,0),FALSE)</f>
        <v>0</v>
      </c>
      <c r="F204">
        <f>VLOOKUP($B204,'Tillförd energi'!$B$1:$AS$566,MATCH(F$1,'Tillförd energi'!$B$1:$AQ$1,0),FALSE)</f>
        <v>10.237</v>
      </c>
      <c r="G204">
        <f>VLOOKUP($B204,'Tillförd energi'!$B$1:$AS$566,MATCH(G$1,'Tillförd energi'!$B$1:$AQ$1,0),FALSE)</f>
        <v>0</v>
      </c>
      <c r="H204">
        <f>VLOOKUP($B204,'Tillförd energi'!$B$1:$AS$566,MATCH(H$1,'Tillförd energi'!$B$1:$AQ$1,0),FALSE)</f>
        <v>0</v>
      </c>
      <c r="I204">
        <f>VLOOKUP($B204,'Tillförd energi'!$B$1:$AS$566,MATCH(I$1,'Tillförd energi'!$B$1:$AQ$1,0),FALSE)</f>
        <v>458.87700000000001</v>
      </c>
      <c r="J204">
        <f>VLOOKUP($B204,'Tillförd energi'!$B$1:$AS$566,MATCH(J$1,'Tillförd energi'!$B$1:$AQ$1,0),FALSE)</f>
        <v>3.4482400000000002</v>
      </c>
      <c r="K204">
        <v>0</v>
      </c>
      <c r="L204">
        <f>VLOOKUP($B204,'Tillförd energi'!$B$1:$AS$566,MATCH(L$1,'Tillförd energi'!$B$1:$AQ$1,0),FALSE)</f>
        <v>146.20500000000001</v>
      </c>
      <c r="M204">
        <f>VLOOKUP($B204,'Tillförd energi'!$B$1:$AS$566,MATCH(M$1,'Tillförd energi'!$B$1:$AQ$1,0),FALSE)</f>
        <v>63.617800000000003</v>
      </c>
      <c r="N204">
        <f>VLOOKUP($B204,'Tillförd energi'!$B$1:$AS$566,MATCH(N$1,'Tillförd energi'!$B$1:$AQ$1,0),FALSE)</f>
        <v>189.828</v>
      </c>
      <c r="O204">
        <f>VLOOKUP($B204,'Tillförd energi'!$B$1:$AS$566,MATCH(O$1,'Tillförd energi'!$B$1:$AQ$1,0),FALSE)</f>
        <v>184.88800000000001</v>
      </c>
      <c r="P204">
        <f>VLOOKUP($B204,'Tillförd energi'!$B$1:$AS$566,MATCH(P$1,'Tillförd energi'!$B$1:$AQ$1,0),FALSE)</f>
        <v>40.251600000000003</v>
      </c>
      <c r="Q204">
        <f>VLOOKUP($B204,'Tillförd energi'!$B$1:$AS$566,MATCH(Q$1,'Tillförd energi'!$B$1:$AQ$1,0),FALSE)</f>
        <v>43.1858</v>
      </c>
      <c r="R204">
        <f>VLOOKUP($B204,'Tillförd energi'!$B$1:$AS$566,MATCH(R$1,'Tillförd energi'!$B$1:$AQ$1,0),FALSE)</f>
        <v>0</v>
      </c>
      <c r="S204">
        <f>VLOOKUP($B204,'Tillförd energi'!$B$1:$AS$566,MATCH(S$1,'Tillförd energi'!$B$1:$AQ$1,0),FALSE)</f>
        <v>0</v>
      </c>
      <c r="T204">
        <f>VLOOKUP($B204,'Tillförd energi'!$B$1:$AS$566,MATCH(T$1,'Tillförd energi'!$B$1:$AQ$1,0),FALSE)</f>
        <v>0</v>
      </c>
      <c r="U204">
        <f>VLOOKUP($B204,'Tillförd energi'!$B$1:$AS$566,MATCH(U$1,'Tillförd energi'!$B$1:$AQ$1,0),FALSE)</f>
        <v>0</v>
      </c>
      <c r="V204">
        <f>VLOOKUP($B204,'Tillförd energi'!$B$1:$AS$566,MATCH(V$1,'Tillförd energi'!$B$1:$AQ$1,0),FALSE)</f>
        <v>29.339700000000001</v>
      </c>
      <c r="W204">
        <f>VLOOKUP($B204,'Tillförd energi'!$B$1:$AS$566,MATCH(W$1,'Tillförd energi'!$B$1:$AQ$1,0),FALSE)</f>
        <v>0</v>
      </c>
      <c r="X204">
        <f>VLOOKUP($B204,'Tillförd energi'!$B$1:$AS$566,MATCH(X$1,'Tillförd energi'!$B$1:$AQ$1,0),FALSE)</f>
        <v>7.8156999999999996</v>
      </c>
      <c r="Y204">
        <f>VLOOKUP($B204,'Tillförd energi'!$B$1:$AS$566,MATCH(Y$1,'Tillförd energi'!$B$1:$AQ$1,0),FALSE)</f>
        <v>50.934399999999997</v>
      </c>
      <c r="Z204">
        <f>VLOOKUP($B204,'Tillförd energi'!$B$1:$AS$566,MATCH(Z$1,'Tillförd energi'!$B$1:$AQ$1,0),FALSE)</f>
        <v>0</v>
      </c>
      <c r="AA204">
        <f>VLOOKUP($B204,'Tillförd energi'!$B$1:$AS$566,MATCH(AA$1,'Tillförd energi'!$B$1:$AQ$1,0),FALSE)</f>
        <v>6.5730000000000004</v>
      </c>
      <c r="AB204">
        <f>VLOOKUP($B204,'Tillförd energi'!$B$1:$AS$566,MATCH(AB$1,'Tillförd energi'!$B$1:$AQ$1,0),FALSE)</f>
        <v>22.475000000000001</v>
      </c>
      <c r="AC204">
        <f>VLOOKUP($B204,'Tillförd energi'!$B$1:$AS$566,MATCH(AC$1,'Tillförd energi'!$B$1:$AQ$1,0),FALSE)</f>
        <v>201.351</v>
      </c>
      <c r="AD204">
        <f>VLOOKUP($B204,'Tillförd energi'!$B$1:$AS$566,MATCH(AD$1,'Tillförd energi'!$B$1:$AQ$1,0),FALSE)</f>
        <v>0</v>
      </c>
      <c r="AE204">
        <f>VLOOKUP($B204,'Tillförd energi'!$B$1:$AS$566,MATCH(AE$1,'Tillförd energi'!$B$1:$AQ$1,0),FALSE)</f>
        <v>0</v>
      </c>
      <c r="AF204">
        <f>VLOOKUP($B204,'Tillförd energi'!$B$1:$AS$566,MATCH(AF$1,'Tillförd energi'!$B$1:$AQ$1,0),FALSE)</f>
        <v>64.376599999999996</v>
      </c>
      <c r="AG204">
        <f>IFERROR(VLOOKUP(B204,Miljö!$B$1:$S$476,9,FALSE)/1,0)</f>
        <v>0</v>
      </c>
      <c r="AI204">
        <f t="shared" si="30"/>
        <v>1841.8982400000004</v>
      </c>
      <c r="AJ204">
        <f t="shared" si="31"/>
        <v>1841.8982400000004</v>
      </c>
      <c r="AK204">
        <f>IF(ISERROR(1/VLOOKUP($B204,Leveranser!$B$1:$S$500,MATCH("såld värme (gwh)",Leveranser!$B$1:$S$1,0),FALSE)),"",VLOOKUP($B204,Leveranser!$B$1:$S$500,MATCH("såld värme (gwh)",Leveranser!$B$1:$S$1,0),FALSE))</f>
        <v>1360.5</v>
      </c>
      <c r="AL204" s="22">
        <f>VLOOKUP($B204,Leveranser!$B$1:$Y$500,MATCH("Totalt såld fjärrvärme till andra fjärrvärmeföretag",Leveranser!$B$1:$AA$1,0),FALSE)</f>
        <v>0</v>
      </c>
      <c r="AM204" s="22">
        <f>IF(ISERROR(1/VLOOKUP($B204,Miljö!$B$1:$S$500,MATCH("Såld mängd produktionsspecifik fjärrvärme (GWh)",Miljö!$B$1:$R$1,0),FALSE)),0,VLOOKUP($B204,Miljö!$B$1:$S$500,MATCH("Såld mängd produktionsspecifik fjärrvärme (GWh)",Miljö!$B$1:$R$1,0),FALSE))</f>
        <v>0</v>
      </c>
      <c r="AN204" s="23">
        <f t="shared" si="32"/>
        <v>0.73864015419223139</v>
      </c>
      <c r="AP204" t="str">
        <f>VLOOKUP($B204,'Miljövärden urval för publ'!$B$1:$H$450,7,FALSE)</f>
        <v>Ja</v>
      </c>
      <c r="AQ204" t="str">
        <f>VLOOKUP($B204,'Miljövärden urval för publ'!$B$1:$H$450,6,FALSE)</f>
        <v>Ja</v>
      </c>
      <c r="AU204">
        <f t="shared" si="33"/>
        <v>70.949600000000004</v>
      </c>
      <c r="AV204">
        <f t="shared" si="34"/>
        <v>7.8156999999999996</v>
      </c>
      <c r="AW204">
        <f t="shared" si="35"/>
        <v>521.77120000000002</v>
      </c>
      <c r="AX204">
        <f t="shared" si="36"/>
        <v>0</v>
      </c>
      <c r="AZ204">
        <f t="shared" si="37"/>
        <v>22.475000000000001</v>
      </c>
      <c r="BA204">
        <f t="shared" si="38"/>
        <v>0</v>
      </c>
      <c r="BC204">
        <f t="shared" si="39"/>
        <v>705.13160000000005</v>
      </c>
    </row>
    <row r="205" spans="1:55" ht="15" customHeight="1" x14ac:dyDescent="0.25">
      <c r="A205" t="s">
        <v>291</v>
      </c>
      <c r="B205" t="s">
        <v>296</v>
      </c>
      <c r="C205">
        <f>VLOOKUP($B205,'Tillförd energi'!$B$1:$AS$566,MATCH(C$1,'Tillförd energi'!$B$1:$AQ$1,0),FALSE)</f>
        <v>3.1509500000000003E-2</v>
      </c>
      <c r="D205">
        <f>VLOOKUP($B205,'Tillförd energi'!$B$1:$AS$566,MATCH(D$1,'Tillförd energi'!$B$1:$AQ$1,0),FALSE)</f>
        <v>1.7154E-3</v>
      </c>
      <c r="E205">
        <f>VLOOKUP($B205,'Tillförd energi'!$B$1:$AS$566,MATCH(E$1,'Tillförd energi'!$B$1:$AQ$1,0),FALSE)</f>
        <v>0</v>
      </c>
      <c r="F205">
        <f>VLOOKUP($B205,'Tillförd energi'!$B$1:$AS$566,MATCH(F$1,'Tillförd energi'!$B$1:$AQ$1,0),FALSE)</f>
        <v>9.7300000000000002E-4</v>
      </c>
      <c r="G205">
        <f>VLOOKUP($B205,'Tillförd energi'!$B$1:$AS$566,MATCH(G$1,'Tillförd energi'!$B$1:$AQ$1,0),FALSE)</f>
        <v>0</v>
      </c>
      <c r="H205">
        <f>VLOOKUP($B205,'Tillförd energi'!$B$1:$AS$566,MATCH(H$1,'Tillförd energi'!$B$1:$AQ$1,0),FALSE)</f>
        <v>0</v>
      </c>
      <c r="I205">
        <f>VLOOKUP($B205,'Tillförd energi'!$B$1:$AS$566,MATCH(I$1,'Tillförd energi'!$B$1:$AQ$1,0),FALSE)</f>
        <v>6.2614000000000003E-2</v>
      </c>
      <c r="J205">
        <f>VLOOKUP($B205,'Tillförd energi'!$B$1:$AS$566,MATCH(J$1,'Tillförd energi'!$B$1:$AQ$1,0),FALSE)</f>
        <v>5.8705900000000002E-4</v>
      </c>
      <c r="K205">
        <v>0</v>
      </c>
      <c r="L205">
        <f>VLOOKUP($B205,'Tillförd energi'!$B$1:$AS$566,MATCH(L$1,'Tillförd energi'!$B$1:$AQ$1,0),FALSE)</f>
        <v>2.5256299999999999E-2</v>
      </c>
      <c r="M205">
        <f>VLOOKUP($B205,'Tillförd energi'!$B$1:$AS$566,MATCH(M$1,'Tillförd energi'!$B$1:$AQ$1,0),FALSE)</f>
        <v>1.09861E-2</v>
      </c>
      <c r="N205">
        <f>VLOOKUP($B205,'Tillförd energi'!$B$1:$AS$566,MATCH(N$1,'Tillförd energi'!$B$1:$AQ$1,0),FALSE)</f>
        <v>3.2773400000000001E-2</v>
      </c>
      <c r="O205">
        <f>VLOOKUP($B205,'Tillförd energi'!$B$1:$AS$566,MATCH(O$1,'Tillförd energi'!$B$1:$AQ$1,0),FALSE)</f>
        <v>3.1934400000000002E-2</v>
      </c>
      <c r="P205">
        <f>VLOOKUP($B205,'Tillförd energi'!$B$1:$AS$566,MATCH(P$1,'Tillförd energi'!$B$1:$AQ$1,0),FALSE)</f>
        <v>1.9448400000000001E-2</v>
      </c>
      <c r="Q205">
        <f>VLOOKUP($B205,'Tillförd energi'!$B$1:$AS$566,MATCH(Q$1,'Tillförd energi'!$B$1:$AQ$1,0),FALSE)</f>
        <v>7.4560800000000003E-3</v>
      </c>
      <c r="R205">
        <f>VLOOKUP($B205,'Tillförd energi'!$B$1:$AS$566,MATCH(R$1,'Tillförd energi'!$B$1:$AQ$1,0),FALSE)</f>
        <v>0</v>
      </c>
      <c r="S205">
        <f>VLOOKUP($B205,'Tillförd energi'!$B$1:$AS$566,MATCH(S$1,'Tillförd energi'!$B$1:$AQ$1,0),FALSE)</f>
        <v>0</v>
      </c>
      <c r="T205">
        <f>VLOOKUP($B205,'Tillförd energi'!$B$1:$AS$566,MATCH(T$1,'Tillförd energi'!$B$1:$AQ$1,0),FALSE)</f>
        <v>0</v>
      </c>
      <c r="U205">
        <f>VLOOKUP($B205,'Tillförd energi'!$B$1:$AS$566,MATCH(U$1,'Tillförd energi'!$B$1:$AQ$1,0),FALSE)</f>
        <v>0</v>
      </c>
      <c r="V205">
        <f>VLOOKUP($B205,'Tillförd energi'!$B$1:$AS$566,MATCH(V$1,'Tillförd energi'!$B$1:$AQ$1,0),FALSE)</f>
        <v>5.4065099999999998E-3</v>
      </c>
      <c r="W205">
        <f>VLOOKUP($B205,'Tillförd energi'!$B$1:$AS$566,MATCH(W$1,'Tillförd energi'!$B$1:$AQ$1,0),FALSE)</f>
        <v>0</v>
      </c>
      <c r="X205">
        <f>VLOOKUP($B205,'Tillförd energi'!$B$1:$AS$566,MATCH(X$1,'Tillförd energi'!$B$1:$AQ$1,0),FALSE)</f>
        <v>1.3108799999999999E-3</v>
      </c>
      <c r="Y205">
        <f>VLOOKUP($B205,'Tillförd energi'!$B$1:$AS$566,MATCH(Y$1,'Tillförd energi'!$B$1:$AQ$1,0),FALSE)</f>
        <v>5.0172799999999998E-3</v>
      </c>
      <c r="Z205">
        <f>VLOOKUP($B205,'Tillförd energi'!$B$1:$AS$566,MATCH(Z$1,'Tillförd energi'!$B$1:$AQ$1,0),FALSE)</f>
        <v>0</v>
      </c>
      <c r="AA205">
        <f>VLOOKUP($B205,'Tillförd energi'!$B$1:$AS$566,MATCH(AA$1,'Tillförd energi'!$B$1:$AQ$1,0),FALSE)</f>
        <v>8.4730000000000005E-4</v>
      </c>
      <c r="AB205">
        <f>VLOOKUP($B205,'Tillförd energi'!$B$1:$AS$566,MATCH(AB$1,'Tillförd energi'!$B$1:$AQ$1,0),FALSE)</f>
        <v>2.9786999999999999E-3</v>
      </c>
      <c r="AC205">
        <f>VLOOKUP($B205,'Tillförd energi'!$B$1:$AS$566,MATCH(AC$1,'Tillförd energi'!$B$1:$AQ$1,0),FALSE)</f>
        <v>3.4279999999999998E-2</v>
      </c>
      <c r="AD205">
        <f>VLOOKUP($B205,'Tillförd energi'!$B$1:$AS$566,MATCH(AD$1,'Tillförd energi'!$B$1:$AQ$1,0),FALSE)</f>
        <v>0</v>
      </c>
      <c r="AE205">
        <f>VLOOKUP($B205,'Tillförd energi'!$B$1:$AS$566,MATCH(AE$1,'Tillförd energi'!$B$1:$AQ$1,0),FALSE)</f>
        <v>0</v>
      </c>
      <c r="AF205">
        <f>VLOOKUP($B205,'Tillförd energi'!$B$1:$AS$566,MATCH(AF$1,'Tillförd energi'!$B$1:$AQ$1,0),FALSE)</f>
        <v>8.9858899999999998E-3</v>
      </c>
      <c r="AG205">
        <f>IFERROR(VLOOKUP(B205,Miljö!$B$1:$S$476,9,FALSE)/1,0)</f>
        <v>0</v>
      </c>
      <c r="AI205">
        <f t="shared" si="30"/>
        <v>0.28408019900000003</v>
      </c>
      <c r="AJ205">
        <f t="shared" si="31"/>
        <v>0.28408019900000003</v>
      </c>
      <c r="AK205">
        <f>IF(ISERROR(1/VLOOKUP($B205,Leveranser!$B$1:$S$500,MATCH("såld värme (gwh)",Leveranser!$B$1:$S$1,0),FALSE)),"",VLOOKUP($B205,Leveranser!$B$1:$S$500,MATCH("såld värme (gwh)",Leveranser!$B$1:$S$1,0),FALSE))</f>
        <v>0.20008000000000001</v>
      </c>
      <c r="AL205" s="22">
        <f>VLOOKUP($B205,Leveranser!$B$1:$Y$500,MATCH("Totalt såld fjärrvärme till andra fjärrvärmeföretag",Leveranser!$B$1:$AA$1,0),FALSE)</f>
        <v>0</v>
      </c>
      <c r="AM205" s="22">
        <f>IF(ISERROR(1/VLOOKUP($B205,Miljö!$B$1:$S$500,MATCH("Såld mängd produktionsspecifik fjärrvärme (GWh)",Miljö!$B$1:$R$1,0),FALSE)),0,VLOOKUP($B205,Miljö!$B$1:$S$500,MATCH("Såld mängd produktionsspecifik fjärrvärme (GWh)",Miljö!$B$1:$R$1,0),FALSE))</f>
        <v>0</v>
      </c>
      <c r="AN205" s="23">
        <f t="shared" si="32"/>
        <v>0.70430815207926545</v>
      </c>
      <c r="AP205" t="str">
        <f>VLOOKUP($B205,'Miljövärden urval för publ'!$B$1:$H$450,7,FALSE)</f>
        <v>Ja</v>
      </c>
      <c r="AQ205" t="str">
        <f>VLOOKUP($B205,'Miljövärden urval för publ'!$B$1:$H$450,6,FALSE)</f>
        <v>Nej</v>
      </c>
      <c r="AU205">
        <f t="shared" si="33"/>
        <v>9.8331900000000003E-3</v>
      </c>
      <c r="AV205">
        <f t="shared" si="34"/>
        <v>1.3108799999999999E-3</v>
      </c>
      <c r="AW205">
        <f t="shared" si="35"/>
        <v>0.10259838000000002</v>
      </c>
      <c r="AX205">
        <f t="shared" si="36"/>
        <v>0</v>
      </c>
      <c r="AZ205">
        <f t="shared" si="37"/>
        <v>2.9786999999999999E-3</v>
      </c>
      <c r="BA205">
        <f t="shared" si="38"/>
        <v>0</v>
      </c>
      <c r="BC205">
        <f t="shared" si="39"/>
        <v>0.13457206999999999</v>
      </c>
    </row>
    <row r="206" spans="1:55" ht="15" customHeight="1" x14ac:dyDescent="0.25">
      <c r="A206" t="s">
        <v>297</v>
      </c>
      <c r="B206" t="s">
        <v>298</v>
      </c>
      <c r="C206">
        <f>VLOOKUP($B206,'Tillförd energi'!$B$1:$AS$566,MATCH(C$1,'Tillförd energi'!$B$1:$AQ$1,0),FALSE)</f>
        <v>0</v>
      </c>
      <c r="D206">
        <f>VLOOKUP($B206,'Tillförd energi'!$B$1:$AS$566,MATCH(D$1,'Tillförd energi'!$B$1:$AQ$1,0),FALSE)</f>
        <v>1.0987</v>
      </c>
      <c r="E206">
        <f>VLOOKUP($B206,'Tillförd energi'!$B$1:$AS$566,MATCH(E$1,'Tillförd energi'!$B$1:$AQ$1,0),FALSE)</f>
        <v>0</v>
      </c>
      <c r="F206">
        <f>VLOOKUP($B206,'Tillförd energi'!$B$1:$AS$566,MATCH(F$1,'Tillförd energi'!$B$1:$AQ$1,0),FALSE)</f>
        <v>0</v>
      </c>
      <c r="G206">
        <f>VLOOKUP($B206,'Tillförd energi'!$B$1:$AS$566,MATCH(G$1,'Tillförd energi'!$B$1:$AQ$1,0),FALSE)</f>
        <v>0</v>
      </c>
      <c r="H206">
        <f>VLOOKUP($B206,'Tillförd energi'!$B$1:$AS$566,MATCH(H$1,'Tillförd energi'!$B$1:$AQ$1,0),FALSE)</f>
        <v>0</v>
      </c>
      <c r="I206">
        <f>VLOOKUP($B206,'Tillförd energi'!$B$1:$AS$566,MATCH(I$1,'Tillförd energi'!$B$1:$AQ$1,0),FALSE)</f>
        <v>0</v>
      </c>
      <c r="J206">
        <f>VLOOKUP($B206,'Tillförd energi'!$B$1:$AS$566,MATCH(J$1,'Tillförd energi'!$B$1:$AQ$1,0),FALSE)</f>
        <v>0</v>
      </c>
      <c r="K206">
        <v>0</v>
      </c>
      <c r="L206">
        <f>VLOOKUP($B206,'Tillförd energi'!$B$1:$AS$566,MATCH(L$1,'Tillförd energi'!$B$1:$AQ$1,0),FALSE)</f>
        <v>33.7072</v>
      </c>
      <c r="M206">
        <f>VLOOKUP($B206,'Tillförd energi'!$B$1:$AS$566,MATCH(M$1,'Tillförd energi'!$B$1:$AQ$1,0),FALSE)</f>
        <v>74.888599999999997</v>
      </c>
      <c r="N206">
        <f>VLOOKUP($B206,'Tillförd energi'!$B$1:$AS$566,MATCH(N$1,'Tillförd energi'!$B$1:$AQ$1,0),FALSE)</f>
        <v>60.6297</v>
      </c>
      <c r="O206">
        <f>VLOOKUP($B206,'Tillförd energi'!$B$1:$AS$566,MATCH(O$1,'Tillförd energi'!$B$1:$AQ$1,0),FALSE)</f>
        <v>0</v>
      </c>
      <c r="P206">
        <f>VLOOKUP($B206,'Tillförd energi'!$B$1:$AS$566,MATCH(P$1,'Tillförd energi'!$B$1:$AQ$1,0),FALSE)</f>
        <v>9.7212300000000003</v>
      </c>
      <c r="Q206">
        <f>VLOOKUP($B206,'Tillförd energi'!$B$1:$AS$566,MATCH(Q$1,'Tillförd energi'!$B$1:$AQ$1,0),FALSE)</f>
        <v>0</v>
      </c>
      <c r="R206">
        <f>VLOOKUP($B206,'Tillförd energi'!$B$1:$AS$566,MATCH(R$1,'Tillförd energi'!$B$1:$AQ$1,0),FALSE)</f>
        <v>7.5999999999999998E-2</v>
      </c>
      <c r="S206">
        <f>VLOOKUP($B206,'Tillförd energi'!$B$1:$AS$566,MATCH(S$1,'Tillförd energi'!$B$1:$AQ$1,0),FALSE)</f>
        <v>25.1296</v>
      </c>
      <c r="T206">
        <f>VLOOKUP($B206,'Tillförd energi'!$B$1:$AS$566,MATCH(T$1,'Tillförd energi'!$B$1:$AQ$1,0),FALSE)</f>
        <v>0</v>
      </c>
      <c r="U206">
        <f>VLOOKUP($B206,'Tillförd energi'!$B$1:$AS$566,MATCH(U$1,'Tillförd energi'!$B$1:$AQ$1,0),FALSE)</f>
        <v>0</v>
      </c>
      <c r="V206">
        <f>VLOOKUP($B206,'Tillförd energi'!$B$1:$AS$566,MATCH(V$1,'Tillförd energi'!$B$1:$AQ$1,0),FALSE)</f>
        <v>0</v>
      </c>
      <c r="W206">
        <f>VLOOKUP($B206,'Tillförd energi'!$B$1:$AS$566,MATCH(W$1,'Tillförd energi'!$B$1:$AQ$1,0),FALSE)</f>
        <v>0</v>
      </c>
      <c r="X206">
        <f>VLOOKUP($B206,'Tillförd energi'!$B$1:$AS$566,MATCH(X$1,'Tillförd energi'!$B$1:$AQ$1,0),FALSE)</f>
        <v>0</v>
      </c>
      <c r="Y206">
        <f>VLOOKUP($B206,'Tillförd energi'!$B$1:$AS$566,MATCH(Y$1,'Tillförd energi'!$B$1:$AQ$1,0),FALSE)</f>
        <v>23.062000000000001</v>
      </c>
      <c r="Z206">
        <f>VLOOKUP($B206,'Tillförd energi'!$B$1:$AS$566,MATCH(Z$1,'Tillförd energi'!$B$1:$AQ$1,0),FALSE)</f>
        <v>0</v>
      </c>
      <c r="AA206">
        <f>VLOOKUP($B206,'Tillförd energi'!$B$1:$AS$566,MATCH(AA$1,'Tillförd energi'!$B$1:$AQ$1,0),FALSE)</f>
        <v>0</v>
      </c>
      <c r="AB206">
        <f>VLOOKUP($B206,'Tillförd energi'!$B$1:$AS$566,MATCH(AB$1,'Tillförd energi'!$B$1:$AQ$1,0),FALSE)</f>
        <v>0</v>
      </c>
      <c r="AC206">
        <f>VLOOKUP($B206,'Tillförd energi'!$B$1:$AS$566,MATCH(AC$1,'Tillförd energi'!$B$1:$AQ$1,0),FALSE)</f>
        <v>114.53</v>
      </c>
      <c r="AD206">
        <f>VLOOKUP($B206,'Tillförd energi'!$B$1:$AS$566,MATCH(AD$1,'Tillförd energi'!$B$1:$AQ$1,0),FALSE)</f>
        <v>0</v>
      </c>
      <c r="AE206">
        <f>VLOOKUP($B206,'Tillförd energi'!$B$1:$AS$566,MATCH(AE$1,'Tillförd energi'!$B$1:$AQ$1,0),FALSE)</f>
        <v>0</v>
      </c>
      <c r="AF206">
        <f>VLOOKUP($B206,'Tillförd energi'!$B$1:$AS$566,MATCH(AF$1,'Tillförd energi'!$B$1:$AQ$1,0),FALSE)</f>
        <v>10.4209</v>
      </c>
      <c r="AG206">
        <f>IFERROR(VLOOKUP(B206,Miljö!$B$1:$S$476,9,FALSE)/1,0)</f>
        <v>20.8</v>
      </c>
      <c r="AI206">
        <f t="shared" si="30"/>
        <v>353.26393000000002</v>
      </c>
      <c r="AJ206">
        <f t="shared" si="31"/>
        <v>374.06393000000003</v>
      </c>
      <c r="AK206">
        <f>IF(ISERROR(1/VLOOKUP($B206,Leveranser!$B$1:$S$500,MATCH("såld värme (gwh)",Leveranser!$B$1:$S$1,0),FALSE)),"",VLOOKUP($B206,Leveranser!$B$1:$S$500,MATCH("såld värme (gwh)",Leveranser!$B$1:$S$1,0),FALSE))</f>
        <v>382.19200000000001</v>
      </c>
      <c r="AL206" s="22">
        <f>VLOOKUP($B206,Leveranser!$B$1:$Y$500,MATCH("Totalt såld fjärrvärme till andra fjärrvärmeföretag",Leveranser!$B$1:$AA$1,0),FALSE)</f>
        <v>128.81100000000001</v>
      </c>
      <c r="AM206" s="22">
        <f>IF(ISERROR(1/VLOOKUP($B206,Miljö!$B$1:$S$500,MATCH("Såld mängd produktionsspecifik fjärrvärme (GWh)",Miljö!$B$1:$R$1,0),FALSE)),0,VLOOKUP($B206,Miljö!$B$1:$S$500,MATCH("Såld mängd produktionsspecifik fjärrvärme (GWh)",Miljö!$B$1:$R$1,0),FALSE))</f>
        <v>128</v>
      </c>
      <c r="AN206" s="23">
        <f t="shared" si="32"/>
        <v>1.021729093206073</v>
      </c>
      <c r="AP206" t="str">
        <f>VLOOKUP($B206,'Miljövärden urval för publ'!$B$1:$H$450,7,FALSE)</f>
        <v>Ja</v>
      </c>
      <c r="AQ206" t="str">
        <f>VLOOKUP($B206,'Miljövärden urval för publ'!$B$1:$H$450,6,FALSE)</f>
        <v>Ja</v>
      </c>
      <c r="AU206">
        <f t="shared" si="33"/>
        <v>10.4209</v>
      </c>
      <c r="AV206">
        <f t="shared" si="34"/>
        <v>0</v>
      </c>
      <c r="AW206">
        <f t="shared" si="35"/>
        <v>145.23953</v>
      </c>
      <c r="AX206">
        <f t="shared" si="36"/>
        <v>25.2056</v>
      </c>
      <c r="AZ206">
        <f t="shared" si="37"/>
        <v>0</v>
      </c>
      <c r="BA206">
        <f t="shared" si="38"/>
        <v>0</v>
      </c>
      <c r="BC206">
        <f t="shared" si="39"/>
        <v>204.15233000000001</v>
      </c>
    </row>
    <row r="207" spans="1:55" ht="15" customHeight="1" x14ac:dyDescent="0.25">
      <c r="A207" t="s">
        <v>297</v>
      </c>
      <c r="B207" t="s">
        <v>299</v>
      </c>
      <c r="C207">
        <f>VLOOKUP($B207,'Tillförd energi'!$B$1:$AS$566,MATCH(C$1,'Tillförd energi'!$B$1:$AQ$1,0),FALSE)</f>
        <v>0</v>
      </c>
      <c r="D207">
        <f>VLOOKUP($B207,'Tillförd energi'!$B$1:$AS$566,MATCH(D$1,'Tillförd energi'!$B$1:$AQ$1,0),FALSE)</f>
        <v>0</v>
      </c>
      <c r="E207">
        <f>VLOOKUP($B207,'Tillförd energi'!$B$1:$AS$566,MATCH(E$1,'Tillförd energi'!$B$1:$AQ$1,0),FALSE)</f>
        <v>0</v>
      </c>
      <c r="F207">
        <f>VLOOKUP($B207,'Tillförd energi'!$B$1:$AS$566,MATCH(F$1,'Tillförd energi'!$B$1:$AQ$1,0),FALSE)</f>
        <v>0</v>
      </c>
      <c r="G207">
        <f>VLOOKUP($B207,'Tillförd energi'!$B$1:$AS$566,MATCH(G$1,'Tillförd energi'!$B$1:$AQ$1,0),FALSE)</f>
        <v>0</v>
      </c>
      <c r="H207">
        <f>VLOOKUP($B207,'Tillförd energi'!$B$1:$AS$566,MATCH(H$1,'Tillförd energi'!$B$1:$AQ$1,0),FALSE)</f>
        <v>0</v>
      </c>
      <c r="I207">
        <f>VLOOKUP($B207,'Tillförd energi'!$B$1:$AS$566,MATCH(I$1,'Tillförd energi'!$B$1:$AQ$1,0),FALSE)</f>
        <v>0</v>
      </c>
      <c r="J207">
        <f>VLOOKUP($B207,'Tillförd energi'!$B$1:$AS$566,MATCH(J$1,'Tillförd energi'!$B$1:$AQ$1,0),FALSE)</f>
        <v>0</v>
      </c>
      <c r="K207">
        <v>0</v>
      </c>
      <c r="L207">
        <f>VLOOKUP($B207,'Tillförd energi'!$B$1:$AS$566,MATCH(L$1,'Tillförd energi'!$B$1:$AQ$1,0),FALSE)</f>
        <v>0</v>
      </c>
      <c r="M207">
        <f>VLOOKUP($B207,'Tillförd energi'!$B$1:$AS$566,MATCH(M$1,'Tillförd energi'!$B$1:$AQ$1,0),FALSE)</f>
        <v>0.78164100000000003</v>
      </c>
      <c r="N207">
        <f>VLOOKUP($B207,'Tillförd energi'!$B$1:$AS$566,MATCH(N$1,'Tillförd energi'!$B$1:$AQ$1,0),FALSE)</f>
        <v>7.0484299999999998</v>
      </c>
      <c r="O207">
        <f>VLOOKUP($B207,'Tillförd energi'!$B$1:$AS$566,MATCH(O$1,'Tillförd energi'!$B$1:$AQ$1,0),FALSE)</f>
        <v>0</v>
      </c>
      <c r="P207">
        <f>VLOOKUP($B207,'Tillförd energi'!$B$1:$AS$566,MATCH(P$1,'Tillförd energi'!$B$1:$AQ$1,0),FALSE)</f>
        <v>0</v>
      </c>
      <c r="Q207">
        <f>VLOOKUP($B207,'Tillförd energi'!$B$1:$AS$566,MATCH(Q$1,'Tillförd energi'!$B$1:$AQ$1,0),FALSE)</f>
        <v>0</v>
      </c>
      <c r="R207">
        <f>VLOOKUP($B207,'Tillförd energi'!$B$1:$AS$566,MATCH(R$1,'Tillförd energi'!$B$1:$AQ$1,0),FALSE)</f>
        <v>0</v>
      </c>
      <c r="S207">
        <f>VLOOKUP($B207,'Tillförd energi'!$B$1:$AS$566,MATCH(S$1,'Tillförd energi'!$B$1:$AQ$1,0),FALSE)</f>
        <v>0</v>
      </c>
      <c r="T207">
        <f>VLOOKUP($B207,'Tillförd energi'!$B$1:$AS$566,MATCH(T$1,'Tillförd energi'!$B$1:$AQ$1,0),FALSE)</f>
        <v>0</v>
      </c>
      <c r="U207">
        <f>VLOOKUP($B207,'Tillförd energi'!$B$1:$AS$566,MATCH(U$1,'Tillförd energi'!$B$1:$AQ$1,0),FALSE)</f>
        <v>0</v>
      </c>
      <c r="V207">
        <f>VLOOKUP($B207,'Tillförd energi'!$B$1:$AS$566,MATCH(V$1,'Tillförd energi'!$B$1:$AQ$1,0),FALSE)</f>
        <v>0</v>
      </c>
      <c r="W207">
        <f>VLOOKUP($B207,'Tillförd energi'!$B$1:$AS$566,MATCH(W$1,'Tillförd energi'!$B$1:$AQ$1,0),FALSE)</f>
        <v>0</v>
      </c>
      <c r="X207">
        <f>VLOOKUP($B207,'Tillförd energi'!$B$1:$AS$566,MATCH(X$1,'Tillförd energi'!$B$1:$AQ$1,0),FALSE)</f>
        <v>0</v>
      </c>
      <c r="Y207">
        <f>VLOOKUP($B207,'Tillförd energi'!$B$1:$AS$566,MATCH(Y$1,'Tillförd energi'!$B$1:$AQ$1,0),FALSE)</f>
        <v>0</v>
      </c>
      <c r="Z207">
        <f>VLOOKUP($B207,'Tillförd energi'!$B$1:$AS$566,MATCH(Z$1,'Tillförd energi'!$B$1:$AQ$1,0),FALSE)</f>
        <v>0</v>
      </c>
      <c r="AA207">
        <f>VLOOKUP($B207,'Tillförd energi'!$B$1:$AS$566,MATCH(AA$1,'Tillförd energi'!$B$1:$AQ$1,0),FALSE)</f>
        <v>0</v>
      </c>
      <c r="AB207">
        <f>VLOOKUP($B207,'Tillförd energi'!$B$1:$AS$566,MATCH(AB$1,'Tillförd energi'!$B$1:$AQ$1,0),FALSE)</f>
        <v>0</v>
      </c>
      <c r="AC207">
        <f>VLOOKUP($B207,'Tillförd energi'!$B$1:$AS$566,MATCH(AC$1,'Tillförd energi'!$B$1:$AQ$1,0),FALSE)</f>
        <v>4.28</v>
      </c>
      <c r="AD207">
        <f>VLOOKUP($B207,'Tillförd energi'!$B$1:$AS$566,MATCH(AD$1,'Tillförd energi'!$B$1:$AQ$1,0),FALSE)</f>
        <v>0</v>
      </c>
      <c r="AE207">
        <f>VLOOKUP($B207,'Tillförd energi'!$B$1:$AS$566,MATCH(AE$1,'Tillförd energi'!$B$1:$AQ$1,0),FALSE)</f>
        <v>0</v>
      </c>
      <c r="AF207">
        <f>VLOOKUP($B207,'Tillförd energi'!$B$1:$AS$566,MATCH(AF$1,'Tillförd energi'!$B$1:$AQ$1,0),FALSE)</f>
        <v>1.7</v>
      </c>
      <c r="AG207">
        <f>IFERROR(VLOOKUP(B207,Miljö!$B$1:$S$476,9,FALSE)/1,0)</f>
        <v>0</v>
      </c>
      <c r="AI207">
        <f t="shared" si="30"/>
        <v>13.810071000000001</v>
      </c>
      <c r="AJ207">
        <f t="shared" si="31"/>
        <v>13.810071000000001</v>
      </c>
      <c r="AK207">
        <f>IF(ISERROR(1/VLOOKUP($B207,Leveranser!$B$1:$S$500,MATCH("såld värme (gwh)",Leveranser!$B$1:$S$1,0),FALSE)),"",VLOOKUP($B207,Leveranser!$B$1:$S$500,MATCH("såld värme (gwh)",Leveranser!$B$1:$S$1,0),FALSE))</f>
        <v>12.811999999999999</v>
      </c>
      <c r="AL207" s="22">
        <f>VLOOKUP($B207,Leveranser!$B$1:$Y$500,MATCH("Totalt såld fjärrvärme till andra fjärrvärmeföretag",Leveranser!$B$1:$AA$1,0),FALSE)</f>
        <v>0</v>
      </c>
      <c r="AM207" s="22">
        <f>IF(ISERROR(1/VLOOKUP($B207,Miljö!$B$1:$S$500,MATCH("Såld mängd produktionsspecifik fjärrvärme (GWh)",Miljö!$B$1:$R$1,0),FALSE)),0,VLOOKUP($B207,Miljö!$B$1:$S$500,MATCH("Såld mängd produktionsspecifik fjärrvärme (GWh)",Miljö!$B$1:$R$1,0),FALSE))</f>
        <v>0</v>
      </c>
      <c r="AN207" s="23">
        <f t="shared" si="32"/>
        <v>0.92772875678915767</v>
      </c>
      <c r="AP207" t="str">
        <f>VLOOKUP($B207,'Miljövärden urval för publ'!$B$1:$H$450,7,FALSE)</f>
        <v>Ja</v>
      </c>
      <c r="AQ207" t="str">
        <f>VLOOKUP($B207,'Miljövärden urval för publ'!$B$1:$H$450,6,FALSE)</f>
        <v>Ja</v>
      </c>
      <c r="AU207">
        <f t="shared" si="33"/>
        <v>1.7</v>
      </c>
      <c r="AV207">
        <f t="shared" si="34"/>
        <v>0</v>
      </c>
      <c r="AW207">
        <f t="shared" si="35"/>
        <v>7.8300710000000002</v>
      </c>
      <c r="AX207">
        <f t="shared" si="36"/>
        <v>0</v>
      </c>
      <c r="AZ207">
        <f t="shared" si="37"/>
        <v>0</v>
      </c>
      <c r="BA207">
        <f t="shared" si="38"/>
        <v>0</v>
      </c>
      <c r="BC207">
        <f t="shared" si="39"/>
        <v>7.8300710000000002</v>
      </c>
    </row>
    <row r="208" spans="1:55" ht="15" customHeight="1" x14ac:dyDescent="0.25">
      <c r="A208" t="s">
        <v>300</v>
      </c>
      <c r="B208" t="s">
        <v>301</v>
      </c>
      <c r="C208">
        <f>VLOOKUP($B208,'Tillförd energi'!$B$1:$AS$566,MATCH(C$1,'Tillförd energi'!$B$1:$AQ$1,0),FALSE)</f>
        <v>0</v>
      </c>
      <c r="D208">
        <f>VLOOKUP($B208,'Tillförd energi'!$B$1:$AS$566,MATCH(D$1,'Tillförd energi'!$B$1:$AQ$1,0),FALSE)</f>
        <v>1.8582000000000001</v>
      </c>
      <c r="E208">
        <f>VLOOKUP($B208,'Tillförd energi'!$B$1:$AS$566,MATCH(E$1,'Tillförd energi'!$B$1:$AQ$1,0),FALSE)</f>
        <v>0</v>
      </c>
      <c r="F208">
        <f>VLOOKUP($B208,'Tillförd energi'!$B$1:$AS$566,MATCH(F$1,'Tillförd energi'!$B$1:$AQ$1,0),FALSE)</f>
        <v>6.5033000000000003</v>
      </c>
      <c r="G208">
        <f>VLOOKUP($B208,'Tillförd energi'!$B$1:$AS$566,MATCH(G$1,'Tillförd energi'!$B$1:$AQ$1,0),FALSE)</f>
        <v>0</v>
      </c>
      <c r="H208">
        <f>VLOOKUP($B208,'Tillförd energi'!$B$1:$AS$566,MATCH(H$1,'Tillförd energi'!$B$1:$AQ$1,0),FALSE)</f>
        <v>0</v>
      </c>
      <c r="I208">
        <f>VLOOKUP($B208,'Tillförd energi'!$B$1:$AS$566,MATCH(I$1,'Tillförd energi'!$B$1:$AQ$1,0),FALSE)</f>
        <v>0</v>
      </c>
      <c r="J208">
        <f>VLOOKUP($B208,'Tillförd energi'!$B$1:$AS$566,MATCH(J$1,'Tillförd energi'!$B$1:$AQ$1,0),FALSE)</f>
        <v>0</v>
      </c>
      <c r="K208">
        <v>0</v>
      </c>
      <c r="L208">
        <f>VLOOKUP($B208,'Tillförd energi'!$B$1:$AS$566,MATCH(L$1,'Tillförd energi'!$B$1:$AQ$1,0),FALSE)</f>
        <v>0</v>
      </c>
      <c r="M208">
        <f>VLOOKUP($B208,'Tillförd energi'!$B$1:$AS$566,MATCH(M$1,'Tillförd energi'!$B$1:$AQ$1,0),FALSE)</f>
        <v>0</v>
      </c>
      <c r="N208">
        <f>VLOOKUP($B208,'Tillförd energi'!$B$1:$AS$566,MATCH(N$1,'Tillförd energi'!$B$1:$AQ$1,0),FALSE)</f>
        <v>0</v>
      </c>
      <c r="O208">
        <f>VLOOKUP($B208,'Tillförd energi'!$B$1:$AS$566,MATCH(O$1,'Tillförd energi'!$B$1:$AQ$1,0),FALSE)</f>
        <v>0</v>
      </c>
      <c r="P208">
        <f>VLOOKUP($B208,'Tillförd energi'!$B$1:$AS$566,MATCH(P$1,'Tillförd energi'!$B$1:$AQ$1,0),FALSE)</f>
        <v>0</v>
      </c>
      <c r="Q208">
        <f>VLOOKUP($B208,'Tillförd energi'!$B$1:$AS$566,MATCH(Q$1,'Tillförd energi'!$B$1:$AQ$1,0),FALSE)</f>
        <v>0</v>
      </c>
      <c r="R208">
        <f>VLOOKUP($B208,'Tillförd energi'!$B$1:$AS$566,MATCH(R$1,'Tillförd energi'!$B$1:$AQ$1,0),FALSE)</f>
        <v>0</v>
      </c>
      <c r="S208">
        <f>VLOOKUP($B208,'Tillförd energi'!$B$1:$AS$566,MATCH(S$1,'Tillförd energi'!$B$1:$AQ$1,0),FALSE)</f>
        <v>0</v>
      </c>
      <c r="T208">
        <f>VLOOKUP($B208,'Tillförd energi'!$B$1:$AS$566,MATCH(T$1,'Tillförd energi'!$B$1:$AQ$1,0),FALSE)</f>
        <v>284.80500000000001</v>
      </c>
      <c r="U208">
        <f>VLOOKUP($B208,'Tillförd energi'!$B$1:$AS$566,MATCH(U$1,'Tillförd energi'!$B$1:$AQ$1,0),FALSE)</f>
        <v>0</v>
      </c>
      <c r="V208">
        <f>VLOOKUP($B208,'Tillförd energi'!$B$1:$AS$566,MATCH(V$1,'Tillförd energi'!$B$1:$AQ$1,0),FALSE)</f>
        <v>60.006999999999998</v>
      </c>
      <c r="W208">
        <f>VLOOKUP($B208,'Tillförd energi'!$B$1:$AS$566,MATCH(W$1,'Tillförd energi'!$B$1:$AQ$1,0),FALSE)</f>
        <v>20.593</v>
      </c>
      <c r="X208">
        <f>VLOOKUP($B208,'Tillförd energi'!$B$1:$AS$566,MATCH(X$1,'Tillförd energi'!$B$1:$AQ$1,0),FALSE)</f>
        <v>0</v>
      </c>
      <c r="Y208">
        <f>VLOOKUP($B208,'Tillförd energi'!$B$1:$AS$566,MATCH(Y$1,'Tillförd energi'!$B$1:$AQ$1,0),FALSE)</f>
        <v>0</v>
      </c>
      <c r="Z208">
        <f>VLOOKUP($B208,'Tillförd energi'!$B$1:$AS$566,MATCH(Z$1,'Tillförd energi'!$B$1:$AQ$1,0),FALSE)</f>
        <v>0</v>
      </c>
      <c r="AA208">
        <f>VLOOKUP($B208,'Tillförd energi'!$B$1:$AS$566,MATCH(AA$1,'Tillförd energi'!$B$1:$AQ$1,0),FALSE)</f>
        <v>189.364</v>
      </c>
      <c r="AB208">
        <f>VLOOKUP($B208,'Tillförd energi'!$B$1:$AS$566,MATCH(AB$1,'Tillförd energi'!$B$1:$AQ$1,0),FALSE)</f>
        <v>378.25</v>
      </c>
      <c r="AC208">
        <f>VLOOKUP($B208,'Tillförd energi'!$B$1:$AS$566,MATCH(AC$1,'Tillförd energi'!$B$1:$AQ$1,0),FALSE)</f>
        <v>0</v>
      </c>
      <c r="AD208">
        <f>VLOOKUP($B208,'Tillförd energi'!$B$1:$AS$566,MATCH(AD$1,'Tillförd energi'!$B$1:$AQ$1,0),FALSE)</f>
        <v>0</v>
      </c>
      <c r="AE208">
        <f>VLOOKUP($B208,'Tillförd energi'!$B$1:$AS$566,MATCH(AE$1,'Tillförd energi'!$B$1:$AQ$1,0),FALSE)</f>
        <v>0</v>
      </c>
      <c r="AF208">
        <f>VLOOKUP($B208,'Tillförd energi'!$B$1:$AS$566,MATCH(AF$1,'Tillförd energi'!$B$1:$AQ$1,0),FALSE)</f>
        <v>16.169</v>
      </c>
      <c r="AG208">
        <f>IFERROR(VLOOKUP(B208,Miljö!$B$1:$S$476,9,FALSE)/1,0)</f>
        <v>88.61</v>
      </c>
      <c r="AI208">
        <f t="shared" si="30"/>
        <v>957.54949999999997</v>
      </c>
      <c r="AJ208">
        <f t="shared" si="31"/>
        <v>1046.1595</v>
      </c>
      <c r="AK208">
        <f>IF(ISERROR(1/VLOOKUP($B208,Leveranser!$B$1:$S$500,MATCH("såld värme (gwh)",Leveranser!$B$1:$S$1,0),FALSE)),"",VLOOKUP($B208,Leveranser!$B$1:$S$500,MATCH("såld värme (gwh)",Leveranser!$B$1:$S$1,0),FALSE))</f>
        <v>957.62</v>
      </c>
      <c r="AL208" s="22">
        <f>VLOOKUP($B208,Leveranser!$B$1:$Y$500,MATCH("Totalt såld fjärrvärme till andra fjärrvärmeföretag",Leveranser!$B$1:$AA$1,0),FALSE)</f>
        <v>5.8109999999999999</v>
      </c>
      <c r="AM208" s="22">
        <f>IF(ISERROR(1/VLOOKUP($B208,Miljö!$B$1:$S$500,MATCH("Såld mängd produktionsspecifik fjärrvärme (GWh)",Miljö!$B$1:$R$1,0),FALSE)),0,VLOOKUP($B208,Miljö!$B$1:$S$500,MATCH("Såld mängd produktionsspecifik fjärrvärme (GWh)",Miljö!$B$1:$R$1,0),FALSE))</f>
        <v>4.3620000000000001</v>
      </c>
      <c r="AN208" s="23">
        <f t="shared" si="32"/>
        <v>0.91536711180274133</v>
      </c>
      <c r="AP208" t="str">
        <f>VLOOKUP($B208,'Miljövärden urval för publ'!$B$1:$H$450,7,FALSE)</f>
        <v>Ja</v>
      </c>
      <c r="AQ208" t="str">
        <f>VLOOKUP($B208,'Miljövärden urval för publ'!$B$1:$H$450,6,FALSE)</f>
        <v>Nej</v>
      </c>
      <c r="AU208">
        <f t="shared" si="33"/>
        <v>205.53300000000002</v>
      </c>
      <c r="AV208">
        <f t="shared" si="34"/>
        <v>0</v>
      </c>
      <c r="AW208">
        <f t="shared" si="35"/>
        <v>0</v>
      </c>
      <c r="AX208">
        <f t="shared" si="36"/>
        <v>284.80500000000001</v>
      </c>
      <c r="AZ208">
        <f t="shared" si="37"/>
        <v>378.25</v>
      </c>
      <c r="BA208">
        <f t="shared" si="38"/>
        <v>0</v>
      </c>
      <c r="BC208">
        <f t="shared" si="39"/>
        <v>365.40500000000003</v>
      </c>
    </row>
    <row r="209" spans="1:55" ht="15" customHeight="1" x14ac:dyDescent="0.25">
      <c r="A209" t="s">
        <v>302</v>
      </c>
      <c r="B209" t="s">
        <v>303</v>
      </c>
      <c r="C209">
        <f>VLOOKUP($B209,'Tillförd energi'!$B$1:$AS$566,MATCH(C$1,'Tillförd energi'!$B$1:$AQ$1,0),FALSE)</f>
        <v>0</v>
      </c>
      <c r="D209">
        <f>VLOOKUP($B209,'Tillförd energi'!$B$1:$AS$566,MATCH(D$1,'Tillförd energi'!$B$1:$AQ$1,0),FALSE)</f>
        <v>3.0000000000000001E-3</v>
      </c>
      <c r="E209">
        <f>VLOOKUP($B209,'Tillförd energi'!$B$1:$AS$566,MATCH(E$1,'Tillförd energi'!$B$1:$AQ$1,0),FALSE)</f>
        <v>0</v>
      </c>
      <c r="F209">
        <f>VLOOKUP($B209,'Tillförd energi'!$B$1:$AS$566,MATCH(F$1,'Tillförd energi'!$B$1:$AQ$1,0),FALSE)</f>
        <v>0</v>
      </c>
      <c r="G209">
        <f>VLOOKUP($B209,'Tillförd energi'!$B$1:$AS$566,MATCH(G$1,'Tillförd energi'!$B$1:$AQ$1,0),FALSE)</f>
        <v>0</v>
      </c>
      <c r="H209">
        <f>VLOOKUP($B209,'Tillförd energi'!$B$1:$AS$566,MATCH(H$1,'Tillförd energi'!$B$1:$AQ$1,0),FALSE)</f>
        <v>0</v>
      </c>
      <c r="I209">
        <f>VLOOKUP($B209,'Tillförd energi'!$B$1:$AS$566,MATCH(I$1,'Tillförd energi'!$B$1:$AQ$1,0),FALSE)</f>
        <v>0</v>
      </c>
      <c r="J209">
        <f>VLOOKUP($B209,'Tillförd energi'!$B$1:$AS$566,MATCH(J$1,'Tillförd energi'!$B$1:$AQ$1,0),FALSE)</f>
        <v>0</v>
      </c>
      <c r="K209">
        <v>0</v>
      </c>
      <c r="L209">
        <f>VLOOKUP($B209,'Tillförd energi'!$B$1:$AS$566,MATCH(L$1,'Tillförd energi'!$B$1:$AQ$1,0),FALSE)</f>
        <v>0</v>
      </c>
      <c r="M209">
        <f>VLOOKUP($B209,'Tillförd energi'!$B$1:$AS$566,MATCH(M$1,'Tillförd energi'!$B$1:$AQ$1,0),FALSE)</f>
        <v>0</v>
      </c>
      <c r="N209">
        <f>VLOOKUP($B209,'Tillförd energi'!$B$1:$AS$566,MATCH(N$1,'Tillförd energi'!$B$1:$AQ$1,0),FALSE)</f>
        <v>0</v>
      </c>
      <c r="O209">
        <f>VLOOKUP($B209,'Tillförd energi'!$B$1:$AS$566,MATCH(O$1,'Tillförd energi'!$B$1:$AQ$1,0),FALSE)</f>
        <v>0</v>
      </c>
      <c r="P209">
        <f>VLOOKUP($B209,'Tillförd energi'!$B$1:$AS$566,MATCH(P$1,'Tillförd energi'!$B$1:$AQ$1,0),FALSE)</f>
        <v>0</v>
      </c>
      <c r="Q209">
        <f>VLOOKUP($B209,'Tillförd energi'!$B$1:$AS$566,MATCH(Q$1,'Tillförd energi'!$B$1:$AQ$1,0),FALSE)</f>
        <v>0</v>
      </c>
      <c r="R209">
        <f>VLOOKUP($B209,'Tillförd energi'!$B$1:$AS$566,MATCH(R$1,'Tillförd energi'!$B$1:$AQ$1,0),FALSE)</f>
        <v>0</v>
      </c>
      <c r="S209">
        <f>VLOOKUP($B209,'Tillförd energi'!$B$1:$AS$566,MATCH(S$1,'Tillförd energi'!$B$1:$AQ$1,0),FALSE)</f>
        <v>0</v>
      </c>
      <c r="T209">
        <f>VLOOKUP($B209,'Tillförd energi'!$B$1:$AS$566,MATCH(T$1,'Tillförd energi'!$B$1:$AQ$1,0),FALSE)</f>
        <v>0</v>
      </c>
      <c r="U209">
        <f>VLOOKUP($B209,'Tillförd energi'!$B$1:$AS$566,MATCH(U$1,'Tillförd energi'!$B$1:$AQ$1,0),FALSE)</f>
        <v>0</v>
      </c>
      <c r="V209">
        <f>VLOOKUP($B209,'Tillförd energi'!$B$1:$AS$566,MATCH(V$1,'Tillförd energi'!$B$1:$AQ$1,0),FALSE)</f>
        <v>0</v>
      </c>
      <c r="W209">
        <f>VLOOKUP($B209,'Tillförd energi'!$B$1:$AS$566,MATCH(W$1,'Tillförd energi'!$B$1:$AQ$1,0),FALSE)</f>
        <v>0</v>
      </c>
      <c r="X209">
        <f>VLOOKUP($B209,'Tillförd energi'!$B$1:$AS$566,MATCH(X$1,'Tillförd energi'!$B$1:$AQ$1,0),FALSE)</f>
        <v>0</v>
      </c>
      <c r="Y209">
        <f>VLOOKUP($B209,'Tillförd energi'!$B$1:$AS$566,MATCH(Y$1,'Tillförd energi'!$B$1:$AQ$1,0),FALSE)</f>
        <v>0</v>
      </c>
      <c r="Z209">
        <f>VLOOKUP($B209,'Tillförd energi'!$B$1:$AS$566,MATCH(Z$1,'Tillförd energi'!$B$1:$AQ$1,0),FALSE)</f>
        <v>0</v>
      </c>
      <c r="AA209">
        <f>VLOOKUP($B209,'Tillförd energi'!$B$1:$AS$566,MATCH(AA$1,'Tillförd energi'!$B$1:$AQ$1,0),FALSE)</f>
        <v>0</v>
      </c>
      <c r="AB209">
        <f>VLOOKUP($B209,'Tillförd energi'!$B$1:$AS$566,MATCH(AB$1,'Tillförd energi'!$B$1:$AQ$1,0),FALSE)</f>
        <v>0</v>
      </c>
      <c r="AC209">
        <f>VLOOKUP($B209,'Tillförd energi'!$B$1:$AS$566,MATCH(AC$1,'Tillförd energi'!$B$1:$AQ$1,0),FALSE)</f>
        <v>0</v>
      </c>
      <c r="AD209">
        <f>VLOOKUP($B209,'Tillförd energi'!$B$1:$AS$566,MATCH(AD$1,'Tillförd energi'!$B$1:$AQ$1,0),FALSE)</f>
        <v>16.52</v>
      </c>
      <c r="AE209">
        <f>VLOOKUP($B209,'Tillförd energi'!$B$1:$AS$566,MATCH(AE$1,'Tillförd energi'!$B$1:$AQ$1,0),FALSE)</f>
        <v>0</v>
      </c>
      <c r="AF209">
        <f>VLOOKUP($B209,'Tillförd energi'!$B$1:$AS$566,MATCH(AF$1,'Tillförd energi'!$B$1:$AQ$1,0),FALSE)</f>
        <v>0.05</v>
      </c>
      <c r="AG209">
        <f>IFERROR(VLOOKUP(B209,Miljö!$B$1:$S$476,9,FALSE)/1,0)</f>
        <v>0</v>
      </c>
      <c r="AI209">
        <f t="shared" si="30"/>
        <v>16.573</v>
      </c>
      <c r="AJ209">
        <f t="shared" si="31"/>
        <v>16.573</v>
      </c>
      <c r="AK209">
        <f>IF(ISERROR(1/VLOOKUP($B209,Leveranser!$B$1:$S$500,MATCH("såld värme (gwh)",Leveranser!$B$1:$S$1,0),FALSE)),"",VLOOKUP($B209,Leveranser!$B$1:$S$500,MATCH("såld värme (gwh)",Leveranser!$B$1:$S$1,0),FALSE))</f>
        <v>14.896000000000001</v>
      </c>
      <c r="AL209" s="22">
        <f>VLOOKUP($B209,Leveranser!$B$1:$Y$500,MATCH("Totalt såld fjärrvärme till andra fjärrvärmeföretag",Leveranser!$B$1:$AA$1,0),FALSE)</f>
        <v>0</v>
      </c>
      <c r="AM209" s="22">
        <f>IF(ISERROR(1/VLOOKUP($B209,Miljö!$B$1:$S$500,MATCH("Såld mängd produktionsspecifik fjärrvärme (GWh)",Miljö!$B$1:$R$1,0),FALSE)),0,VLOOKUP($B209,Miljö!$B$1:$S$500,MATCH("Såld mängd produktionsspecifik fjärrvärme (GWh)",Miljö!$B$1:$R$1,0),FALSE))</f>
        <v>0</v>
      </c>
      <c r="AN209" s="23">
        <f t="shared" si="32"/>
        <v>0.89881131961624328</v>
      </c>
      <c r="AP209" t="str">
        <f>VLOOKUP($B209,'Miljövärden urval för publ'!$B$1:$H$450,7,FALSE)</f>
        <v>Ja</v>
      </c>
      <c r="AQ209" t="str">
        <f>VLOOKUP($B209,'Miljövärden urval för publ'!$B$1:$H$450,6,FALSE)</f>
        <v>Ja</v>
      </c>
      <c r="AU209">
        <f t="shared" si="33"/>
        <v>0.05</v>
      </c>
      <c r="AV209">
        <f t="shared" si="34"/>
        <v>0</v>
      </c>
      <c r="AW209">
        <f t="shared" si="35"/>
        <v>0</v>
      </c>
      <c r="AX209">
        <f t="shared" si="36"/>
        <v>0</v>
      </c>
      <c r="AZ209">
        <f t="shared" si="37"/>
        <v>0</v>
      </c>
      <c r="BA209">
        <f t="shared" si="38"/>
        <v>0</v>
      </c>
      <c r="BC209">
        <f t="shared" si="39"/>
        <v>0</v>
      </c>
    </row>
    <row r="210" spans="1:55" ht="15" customHeight="1" x14ac:dyDescent="0.25">
      <c r="A210" t="s">
        <v>302</v>
      </c>
      <c r="B210" t="s">
        <v>304</v>
      </c>
      <c r="C210">
        <f>VLOOKUP($B210,'Tillförd energi'!$B$1:$AS$566,MATCH(C$1,'Tillförd energi'!$B$1:$AQ$1,0),FALSE)</f>
        <v>0</v>
      </c>
      <c r="D210">
        <f>VLOOKUP($B210,'Tillförd energi'!$B$1:$AS$566,MATCH(D$1,'Tillförd energi'!$B$1:$AQ$1,0),FALSE)</f>
        <v>2.7E-2</v>
      </c>
      <c r="E210">
        <f>VLOOKUP($B210,'Tillförd energi'!$B$1:$AS$566,MATCH(E$1,'Tillförd energi'!$B$1:$AQ$1,0),FALSE)</f>
        <v>0</v>
      </c>
      <c r="F210">
        <f>VLOOKUP($B210,'Tillförd energi'!$B$1:$AS$566,MATCH(F$1,'Tillförd energi'!$B$1:$AQ$1,0),FALSE)</f>
        <v>0</v>
      </c>
      <c r="G210">
        <f>VLOOKUP($B210,'Tillförd energi'!$B$1:$AS$566,MATCH(G$1,'Tillförd energi'!$B$1:$AQ$1,0),FALSE)</f>
        <v>0</v>
      </c>
      <c r="H210">
        <f>VLOOKUP($B210,'Tillförd energi'!$B$1:$AS$566,MATCH(H$1,'Tillförd energi'!$B$1:$AQ$1,0),FALSE)</f>
        <v>0</v>
      </c>
      <c r="I210">
        <f>VLOOKUP($B210,'Tillförd energi'!$B$1:$AS$566,MATCH(I$1,'Tillförd energi'!$B$1:$AQ$1,0),FALSE)</f>
        <v>0</v>
      </c>
      <c r="J210">
        <f>VLOOKUP($B210,'Tillförd energi'!$B$1:$AS$566,MATCH(J$1,'Tillförd energi'!$B$1:$AQ$1,0),FALSE)</f>
        <v>0</v>
      </c>
      <c r="K210">
        <v>0</v>
      </c>
      <c r="L210">
        <f>VLOOKUP($B210,'Tillförd energi'!$B$1:$AS$566,MATCH(L$1,'Tillförd energi'!$B$1:$AQ$1,0),FALSE)</f>
        <v>0</v>
      </c>
      <c r="M210">
        <f>VLOOKUP($B210,'Tillförd energi'!$B$1:$AS$566,MATCH(M$1,'Tillförd energi'!$B$1:$AQ$1,0),FALSE)</f>
        <v>3.5161899999999999</v>
      </c>
      <c r="N210">
        <f>VLOOKUP($B210,'Tillförd energi'!$B$1:$AS$566,MATCH(N$1,'Tillförd energi'!$B$1:$AQ$1,0),FALSE)</f>
        <v>54.685600000000001</v>
      </c>
      <c r="O210">
        <f>VLOOKUP($B210,'Tillförd energi'!$B$1:$AS$566,MATCH(O$1,'Tillförd energi'!$B$1:$AQ$1,0),FALSE)</f>
        <v>0</v>
      </c>
      <c r="P210">
        <f>VLOOKUP($B210,'Tillförd energi'!$B$1:$AS$566,MATCH(P$1,'Tillförd energi'!$B$1:$AQ$1,0),FALSE)</f>
        <v>46.798900000000003</v>
      </c>
      <c r="Q210">
        <f>VLOOKUP($B210,'Tillförd energi'!$B$1:$AS$566,MATCH(Q$1,'Tillförd energi'!$B$1:$AQ$1,0),FALSE)</f>
        <v>0</v>
      </c>
      <c r="R210">
        <f>VLOOKUP($B210,'Tillförd energi'!$B$1:$AS$566,MATCH(R$1,'Tillförd energi'!$B$1:$AQ$1,0),FALSE)</f>
        <v>0</v>
      </c>
      <c r="S210">
        <f>VLOOKUP($B210,'Tillförd energi'!$B$1:$AS$566,MATCH(S$1,'Tillförd energi'!$B$1:$AQ$1,0),FALSE)</f>
        <v>0</v>
      </c>
      <c r="T210">
        <f>VLOOKUP($B210,'Tillförd energi'!$B$1:$AS$566,MATCH(T$1,'Tillförd energi'!$B$1:$AQ$1,0),FALSE)</f>
        <v>0</v>
      </c>
      <c r="U210">
        <f>VLOOKUP($B210,'Tillförd energi'!$B$1:$AS$566,MATCH(U$1,'Tillförd energi'!$B$1:$AQ$1,0),FALSE)</f>
        <v>0</v>
      </c>
      <c r="V210">
        <f>VLOOKUP($B210,'Tillförd energi'!$B$1:$AS$566,MATCH(V$1,'Tillförd energi'!$B$1:$AQ$1,0),FALSE)</f>
        <v>0</v>
      </c>
      <c r="W210">
        <f>VLOOKUP($B210,'Tillförd energi'!$B$1:$AS$566,MATCH(W$1,'Tillförd energi'!$B$1:$AQ$1,0),FALSE)</f>
        <v>0</v>
      </c>
      <c r="X210">
        <f>VLOOKUP($B210,'Tillförd energi'!$B$1:$AS$566,MATCH(X$1,'Tillförd energi'!$B$1:$AQ$1,0),FALSE)</f>
        <v>0</v>
      </c>
      <c r="Y210">
        <f>VLOOKUP($B210,'Tillförd energi'!$B$1:$AS$566,MATCH(Y$1,'Tillförd energi'!$B$1:$AQ$1,0),FALSE)</f>
        <v>0</v>
      </c>
      <c r="Z210">
        <f>VLOOKUP($B210,'Tillförd energi'!$B$1:$AS$566,MATCH(Z$1,'Tillförd energi'!$B$1:$AQ$1,0),FALSE)</f>
        <v>0.50900000000000001</v>
      </c>
      <c r="AA210">
        <f>VLOOKUP($B210,'Tillförd energi'!$B$1:$AS$566,MATCH(AA$1,'Tillförd energi'!$B$1:$AQ$1,0),FALSE)</f>
        <v>0</v>
      </c>
      <c r="AB210">
        <f>VLOOKUP($B210,'Tillförd energi'!$B$1:$AS$566,MATCH(AB$1,'Tillförd energi'!$B$1:$AQ$1,0),FALSE)</f>
        <v>0</v>
      </c>
      <c r="AC210">
        <f>VLOOKUP($B210,'Tillförd energi'!$B$1:$AS$566,MATCH(AC$1,'Tillförd energi'!$B$1:$AQ$1,0),FALSE)</f>
        <v>23.946999999999999</v>
      </c>
      <c r="AD210">
        <f>VLOOKUP($B210,'Tillförd energi'!$B$1:$AS$566,MATCH(AD$1,'Tillförd energi'!$B$1:$AQ$1,0),FALSE)</f>
        <v>0</v>
      </c>
      <c r="AE210">
        <f>VLOOKUP($B210,'Tillförd energi'!$B$1:$AS$566,MATCH(AE$1,'Tillförd energi'!$B$1:$AQ$1,0),FALSE)</f>
        <v>0</v>
      </c>
      <c r="AF210">
        <f>VLOOKUP($B210,'Tillförd energi'!$B$1:$AS$566,MATCH(AF$1,'Tillförd energi'!$B$1:$AQ$1,0),FALSE)</f>
        <v>3.93513</v>
      </c>
      <c r="AG210">
        <f>IFERROR(VLOOKUP(B210,Miljö!$B$1:$S$476,9,FALSE)/1,0)</f>
        <v>0</v>
      </c>
      <c r="AI210">
        <f t="shared" si="30"/>
        <v>133.41881999999998</v>
      </c>
      <c r="AJ210">
        <f t="shared" si="31"/>
        <v>133.41881999999998</v>
      </c>
      <c r="AK210">
        <f>IF(ISERROR(1/VLOOKUP($B210,Leveranser!$B$1:$S$500,MATCH("såld värme (gwh)",Leveranser!$B$1:$S$1,0),FALSE)),"",VLOOKUP($B210,Leveranser!$B$1:$S$500,MATCH("såld värme (gwh)",Leveranser!$B$1:$S$1,0),FALSE))</f>
        <v>115.727</v>
      </c>
      <c r="AL210" s="22">
        <f>VLOOKUP($B210,Leveranser!$B$1:$Y$500,MATCH("Totalt såld fjärrvärme till andra fjärrvärmeföretag",Leveranser!$B$1:$AA$1,0),FALSE)</f>
        <v>0</v>
      </c>
      <c r="AM210" s="22">
        <f>IF(ISERROR(1/VLOOKUP($B210,Miljö!$B$1:$S$500,MATCH("Såld mängd produktionsspecifik fjärrvärme (GWh)",Miljö!$B$1:$R$1,0),FALSE)),0,VLOOKUP($B210,Miljö!$B$1:$S$500,MATCH("Såld mängd produktionsspecifik fjärrvärme (GWh)",Miljö!$B$1:$R$1,0),FALSE))</f>
        <v>0</v>
      </c>
      <c r="AN210" s="23">
        <f t="shared" si="32"/>
        <v>0.86739636881813242</v>
      </c>
      <c r="AP210" t="str">
        <f>VLOOKUP($B210,'Miljövärden urval för publ'!$B$1:$H$450,7,FALSE)</f>
        <v>Ja</v>
      </c>
      <c r="AQ210" t="str">
        <f>VLOOKUP($B210,'Miljövärden urval för publ'!$B$1:$H$450,6,FALSE)</f>
        <v>Ja</v>
      </c>
      <c r="AU210">
        <f t="shared" si="33"/>
        <v>4.4441300000000004</v>
      </c>
      <c r="AV210">
        <f t="shared" si="34"/>
        <v>0</v>
      </c>
      <c r="AW210">
        <f t="shared" si="35"/>
        <v>105.00069000000001</v>
      </c>
      <c r="AX210">
        <f t="shared" si="36"/>
        <v>0</v>
      </c>
      <c r="AZ210">
        <f t="shared" si="37"/>
        <v>0</v>
      </c>
      <c r="BA210">
        <f t="shared" si="38"/>
        <v>0</v>
      </c>
      <c r="BC210">
        <f t="shared" si="39"/>
        <v>105.00069000000001</v>
      </c>
    </row>
    <row r="211" spans="1:55" ht="15" customHeight="1" x14ac:dyDescent="0.25">
      <c r="A211" t="s">
        <v>302</v>
      </c>
      <c r="B211" t="s">
        <v>305</v>
      </c>
      <c r="C211">
        <f>VLOOKUP($B211,'Tillförd energi'!$B$1:$AS$566,MATCH(C$1,'Tillförd energi'!$B$1:$AQ$1,0),FALSE)</f>
        <v>0</v>
      </c>
      <c r="D211">
        <f>VLOOKUP($B211,'Tillförd energi'!$B$1:$AS$566,MATCH(D$1,'Tillförd energi'!$B$1:$AQ$1,0),FALSE)</f>
        <v>0.95899999999999996</v>
      </c>
      <c r="E211">
        <f>VLOOKUP($B211,'Tillförd energi'!$B$1:$AS$566,MATCH(E$1,'Tillförd energi'!$B$1:$AQ$1,0),FALSE)</f>
        <v>0</v>
      </c>
      <c r="F211">
        <f>VLOOKUP($B211,'Tillförd energi'!$B$1:$AS$566,MATCH(F$1,'Tillförd energi'!$B$1:$AQ$1,0),FALSE)</f>
        <v>0</v>
      </c>
      <c r="G211">
        <f>VLOOKUP($B211,'Tillförd energi'!$B$1:$AS$566,MATCH(G$1,'Tillförd energi'!$B$1:$AQ$1,0),FALSE)</f>
        <v>0</v>
      </c>
      <c r="H211">
        <f>VLOOKUP($B211,'Tillförd energi'!$B$1:$AS$566,MATCH(H$1,'Tillförd energi'!$B$1:$AQ$1,0),FALSE)</f>
        <v>0</v>
      </c>
      <c r="I211">
        <f>VLOOKUP($B211,'Tillförd energi'!$B$1:$AS$566,MATCH(I$1,'Tillförd energi'!$B$1:$AQ$1,0),FALSE)</f>
        <v>0</v>
      </c>
      <c r="J211">
        <f>VLOOKUP($B211,'Tillförd energi'!$B$1:$AS$566,MATCH(J$1,'Tillförd energi'!$B$1:$AQ$1,0),FALSE)</f>
        <v>0</v>
      </c>
      <c r="K211">
        <v>0</v>
      </c>
      <c r="L211">
        <f>VLOOKUP($B211,'Tillförd energi'!$B$1:$AS$566,MATCH(L$1,'Tillförd energi'!$B$1:$AQ$1,0),FALSE)</f>
        <v>0</v>
      </c>
      <c r="M211">
        <f>VLOOKUP($B211,'Tillförd energi'!$B$1:$AS$566,MATCH(M$1,'Tillförd energi'!$B$1:$AQ$1,0),FALSE)</f>
        <v>0</v>
      </c>
      <c r="N211">
        <f>VLOOKUP($B211,'Tillförd energi'!$B$1:$AS$566,MATCH(N$1,'Tillförd energi'!$B$1:$AQ$1,0),FALSE)</f>
        <v>0</v>
      </c>
      <c r="O211">
        <f>VLOOKUP($B211,'Tillförd energi'!$B$1:$AS$566,MATCH(O$1,'Tillförd energi'!$B$1:$AQ$1,0),FALSE)</f>
        <v>0</v>
      </c>
      <c r="P211">
        <f>VLOOKUP($B211,'Tillförd energi'!$B$1:$AS$566,MATCH(P$1,'Tillförd energi'!$B$1:$AQ$1,0),FALSE)</f>
        <v>21.779</v>
      </c>
      <c r="Q211">
        <f>VLOOKUP($B211,'Tillförd energi'!$B$1:$AS$566,MATCH(Q$1,'Tillförd energi'!$B$1:$AQ$1,0),FALSE)</f>
        <v>0</v>
      </c>
      <c r="R211">
        <f>VLOOKUP($B211,'Tillförd energi'!$B$1:$AS$566,MATCH(R$1,'Tillförd energi'!$B$1:$AQ$1,0),FALSE)</f>
        <v>0</v>
      </c>
      <c r="S211">
        <f>VLOOKUP($B211,'Tillförd energi'!$B$1:$AS$566,MATCH(S$1,'Tillförd energi'!$B$1:$AQ$1,0),FALSE)</f>
        <v>0</v>
      </c>
      <c r="T211">
        <f>VLOOKUP($B211,'Tillförd energi'!$B$1:$AS$566,MATCH(T$1,'Tillförd energi'!$B$1:$AQ$1,0),FALSE)</f>
        <v>0</v>
      </c>
      <c r="U211">
        <f>VLOOKUP($B211,'Tillförd energi'!$B$1:$AS$566,MATCH(U$1,'Tillförd energi'!$B$1:$AQ$1,0),FALSE)</f>
        <v>0</v>
      </c>
      <c r="V211">
        <f>VLOOKUP($B211,'Tillförd energi'!$B$1:$AS$566,MATCH(V$1,'Tillförd energi'!$B$1:$AQ$1,0),FALSE)</f>
        <v>0</v>
      </c>
      <c r="W211">
        <f>VLOOKUP($B211,'Tillförd energi'!$B$1:$AS$566,MATCH(W$1,'Tillförd energi'!$B$1:$AQ$1,0),FALSE)</f>
        <v>0</v>
      </c>
      <c r="X211">
        <f>VLOOKUP($B211,'Tillförd energi'!$B$1:$AS$566,MATCH(X$1,'Tillförd energi'!$B$1:$AQ$1,0),FALSE)</f>
        <v>0</v>
      </c>
      <c r="Y211">
        <f>VLOOKUP($B211,'Tillförd energi'!$B$1:$AS$566,MATCH(Y$1,'Tillförd energi'!$B$1:$AQ$1,0),FALSE)</f>
        <v>0</v>
      </c>
      <c r="Z211">
        <f>VLOOKUP($B211,'Tillförd energi'!$B$1:$AS$566,MATCH(Z$1,'Tillförd energi'!$B$1:$AQ$1,0),FALSE)</f>
        <v>0.84099999999999997</v>
      </c>
      <c r="AA211">
        <f>VLOOKUP($B211,'Tillförd energi'!$B$1:$AS$566,MATCH(AA$1,'Tillförd energi'!$B$1:$AQ$1,0),FALSE)</f>
        <v>0</v>
      </c>
      <c r="AB211">
        <f>VLOOKUP($B211,'Tillförd energi'!$B$1:$AS$566,MATCH(AB$1,'Tillförd energi'!$B$1:$AQ$1,0),FALSE)</f>
        <v>0</v>
      </c>
      <c r="AC211">
        <f>VLOOKUP($B211,'Tillförd energi'!$B$1:$AS$566,MATCH(AC$1,'Tillförd energi'!$B$1:$AQ$1,0),FALSE)</f>
        <v>3.8180000000000001</v>
      </c>
      <c r="AD211">
        <f>VLOOKUP($B211,'Tillförd energi'!$B$1:$AS$566,MATCH(AD$1,'Tillförd energi'!$B$1:$AQ$1,0),FALSE)</f>
        <v>0</v>
      </c>
      <c r="AE211">
        <f>VLOOKUP($B211,'Tillförd energi'!$B$1:$AS$566,MATCH(AE$1,'Tillförd energi'!$B$1:$AQ$1,0),FALSE)</f>
        <v>0</v>
      </c>
      <c r="AF211">
        <f>VLOOKUP($B211,'Tillförd energi'!$B$1:$AS$566,MATCH(AF$1,'Tillförd energi'!$B$1:$AQ$1,0),FALSE)</f>
        <v>0.60099999999999998</v>
      </c>
      <c r="AG211">
        <f>IFERROR(VLOOKUP(B211,Miljö!$B$1:$S$476,9,FALSE)/1,0)</f>
        <v>0</v>
      </c>
      <c r="AI211">
        <f t="shared" si="30"/>
        <v>27.998000000000001</v>
      </c>
      <c r="AJ211">
        <f t="shared" si="31"/>
        <v>27.998000000000001</v>
      </c>
      <c r="AK211">
        <f>IF(ISERROR(1/VLOOKUP($B211,Leveranser!$B$1:$S$500,MATCH("såld värme (gwh)",Leveranser!$B$1:$S$1,0),FALSE)),"",VLOOKUP($B211,Leveranser!$B$1:$S$500,MATCH("såld värme (gwh)",Leveranser!$B$1:$S$1,0),FALSE))</f>
        <v>18.050999999999998</v>
      </c>
      <c r="AL211" s="22">
        <f>VLOOKUP($B211,Leveranser!$B$1:$Y$500,MATCH("Totalt såld fjärrvärme till andra fjärrvärmeföretag",Leveranser!$B$1:$AA$1,0),FALSE)</f>
        <v>0</v>
      </c>
      <c r="AM211" s="22">
        <f>IF(ISERROR(1/VLOOKUP($B211,Miljö!$B$1:$S$500,MATCH("Såld mängd produktionsspecifik fjärrvärme (GWh)",Miljö!$B$1:$R$1,0),FALSE)),0,VLOOKUP($B211,Miljö!$B$1:$S$500,MATCH("Såld mängd produktionsspecifik fjärrvärme (GWh)",Miljö!$B$1:$R$1,0),FALSE))</f>
        <v>0</v>
      </c>
      <c r="AN211" s="23">
        <f t="shared" si="32"/>
        <v>0.64472462318737045</v>
      </c>
      <c r="AP211" t="str">
        <f>VLOOKUP($B211,'Miljövärden urval för publ'!$B$1:$H$450,7,FALSE)</f>
        <v>Ja</v>
      </c>
      <c r="AQ211" t="str">
        <f>VLOOKUP($B211,'Miljövärden urval för publ'!$B$1:$H$450,6,FALSE)</f>
        <v>Ja</v>
      </c>
      <c r="AU211">
        <f t="shared" si="33"/>
        <v>1.4419999999999999</v>
      </c>
      <c r="AV211">
        <f t="shared" si="34"/>
        <v>0</v>
      </c>
      <c r="AW211">
        <f t="shared" si="35"/>
        <v>21.779</v>
      </c>
      <c r="AX211">
        <f t="shared" si="36"/>
        <v>0</v>
      </c>
      <c r="AZ211">
        <f t="shared" si="37"/>
        <v>0</v>
      </c>
      <c r="BA211">
        <f t="shared" si="38"/>
        <v>0</v>
      </c>
      <c r="BC211">
        <f t="shared" si="39"/>
        <v>21.779</v>
      </c>
    </row>
    <row r="212" spans="1:55" ht="15" customHeight="1" x14ac:dyDescent="0.25">
      <c r="A212" t="s">
        <v>306</v>
      </c>
      <c r="B212" t="s">
        <v>307</v>
      </c>
      <c r="C212">
        <f>VLOOKUP($B212,'Tillförd energi'!$B$1:$AS$566,MATCH(C$1,'Tillförd energi'!$B$1:$AQ$1,0),FALSE)</f>
        <v>0</v>
      </c>
      <c r="D212">
        <f>VLOOKUP($B212,'Tillförd energi'!$B$1:$AS$566,MATCH(D$1,'Tillförd energi'!$B$1:$AQ$1,0),FALSE)</f>
        <v>1.62087</v>
      </c>
      <c r="E212">
        <f>VLOOKUP($B212,'Tillförd energi'!$B$1:$AS$566,MATCH(E$1,'Tillförd energi'!$B$1:$AQ$1,0),FALSE)</f>
        <v>0</v>
      </c>
      <c r="F212">
        <f>VLOOKUP($B212,'Tillförd energi'!$B$1:$AS$566,MATCH(F$1,'Tillförd energi'!$B$1:$AQ$1,0),FALSE)</f>
        <v>0</v>
      </c>
      <c r="G212">
        <f>VLOOKUP($B212,'Tillförd energi'!$B$1:$AS$566,MATCH(G$1,'Tillförd energi'!$B$1:$AQ$1,0),FALSE)</f>
        <v>0</v>
      </c>
      <c r="H212">
        <f>VLOOKUP($B212,'Tillförd energi'!$B$1:$AS$566,MATCH(H$1,'Tillförd energi'!$B$1:$AQ$1,0),FALSE)</f>
        <v>0</v>
      </c>
      <c r="I212">
        <f>VLOOKUP($B212,'Tillförd energi'!$B$1:$AS$566,MATCH(I$1,'Tillförd energi'!$B$1:$AQ$1,0),FALSE)</f>
        <v>0</v>
      </c>
      <c r="J212">
        <f>VLOOKUP($B212,'Tillförd energi'!$B$1:$AS$566,MATCH(J$1,'Tillförd energi'!$B$1:$AQ$1,0),FALSE)</f>
        <v>0</v>
      </c>
      <c r="K212">
        <v>0</v>
      </c>
      <c r="L212">
        <f>VLOOKUP($B212,'Tillförd energi'!$B$1:$AS$566,MATCH(L$1,'Tillförd energi'!$B$1:$AQ$1,0),FALSE)</f>
        <v>0</v>
      </c>
      <c r="M212">
        <f>VLOOKUP($B212,'Tillförd energi'!$B$1:$AS$566,MATCH(M$1,'Tillförd energi'!$B$1:$AQ$1,0),FALSE)</f>
        <v>2.29704</v>
      </c>
      <c r="N212">
        <f>VLOOKUP($B212,'Tillförd energi'!$B$1:$AS$566,MATCH(N$1,'Tillförd energi'!$B$1:$AQ$1,0),FALSE)</f>
        <v>50.5182</v>
      </c>
      <c r="O212">
        <f>VLOOKUP($B212,'Tillförd energi'!$B$1:$AS$566,MATCH(O$1,'Tillförd energi'!$B$1:$AQ$1,0),FALSE)</f>
        <v>79.509</v>
      </c>
      <c r="P212">
        <f>VLOOKUP($B212,'Tillförd energi'!$B$1:$AS$566,MATCH(P$1,'Tillförd energi'!$B$1:$AQ$1,0),FALSE)</f>
        <v>10.573</v>
      </c>
      <c r="Q212">
        <f>VLOOKUP($B212,'Tillförd energi'!$B$1:$AS$566,MATCH(Q$1,'Tillförd energi'!$B$1:$AQ$1,0),FALSE)</f>
        <v>0</v>
      </c>
      <c r="R212">
        <f>VLOOKUP($B212,'Tillförd energi'!$B$1:$AS$566,MATCH(R$1,'Tillförd energi'!$B$1:$AQ$1,0),FALSE)</f>
        <v>0</v>
      </c>
      <c r="S212">
        <f>VLOOKUP($B212,'Tillförd energi'!$B$1:$AS$566,MATCH(S$1,'Tillförd energi'!$B$1:$AQ$1,0),FALSE)</f>
        <v>0</v>
      </c>
      <c r="T212">
        <f>VLOOKUP($B212,'Tillförd energi'!$B$1:$AS$566,MATCH(T$1,'Tillförd energi'!$B$1:$AQ$1,0),FALSE)</f>
        <v>0</v>
      </c>
      <c r="U212">
        <f>VLOOKUP($B212,'Tillförd energi'!$B$1:$AS$566,MATCH(U$1,'Tillförd energi'!$B$1:$AQ$1,0),FALSE)</f>
        <v>0</v>
      </c>
      <c r="V212">
        <f>VLOOKUP($B212,'Tillförd energi'!$B$1:$AS$566,MATCH(V$1,'Tillförd energi'!$B$1:$AQ$1,0),FALSE)</f>
        <v>0</v>
      </c>
      <c r="W212">
        <f>VLOOKUP($B212,'Tillförd energi'!$B$1:$AS$566,MATCH(W$1,'Tillförd energi'!$B$1:$AQ$1,0),FALSE)</f>
        <v>0</v>
      </c>
      <c r="X212">
        <f>VLOOKUP($B212,'Tillförd energi'!$B$1:$AS$566,MATCH(X$1,'Tillförd energi'!$B$1:$AQ$1,0),FALSE)</f>
        <v>0</v>
      </c>
      <c r="Y212">
        <f>VLOOKUP($B212,'Tillförd energi'!$B$1:$AS$566,MATCH(Y$1,'Tillförd energi'!$B$1:$AQ$1,0),FALSE)</f>
        <v>0</v>
      </c>
      <c r="Z212">
        <f>VLOOKUP($B212,'Tillförd energi'!$B$1:$AS$566,MATCH(Z$1,'Tillförd energi'!$B$1:$AQ$1,0),FALSE)</f>
        <v>0</v>
      </c>
      <c r="AA212">
        <f>VLOOKUP($B212,'Tillförd energi'!$B$1:$AS$566,MATCH(AA$1,'Tillförd energi'!$B$1:$AQ$1,0),FALSE)</f>
        <v>0</v>
      </c>
      <c r="AB212">
        <f>VLOOKUP($B212,'Tillförd energi'!$B$1:$AS$566,MATCH(AB$1,'Tillförd energi'!$B$1:$AQ$1,0),FALSE)</f>
        <v>0</v>
      </c>
      <c r="AC212">
        <f>VLOOKUP($B212,'Tillförd energi'!$B$1:$AS$566,MATCH(AC$1,'Tillförd energi'!$B$1:$AQ$1,0),FALSE)</f>
        <v>0</v>
      </c>
      <c r="AD212">
        <f>VLOOKUP($B212,'Tillförd energi'!$B$1:$AS$566,MATCH(AD$1,'Tillförd energi'!$B$1:$AQ$1,0),FALSE)</f>
        <v>0</v>
      </c>
      <c r="AE212">
        <f>VLOOKUP($B212,'Tillförd energi'!$B$1:$AS$566,MATCH(AE$1,'Tillförd energi'!$B$1:$AQ$1,0),FALSE)</f>
        <v>0</v>
      </c>
      <c r="AF212">
        <f>VLOOKUP($B212,'Tillförd energi'!$B$1:$AS$566,MATCH(AF$1,'Tillförd energi'!$B$1:$AQ$1,0),FALSE)</f>
        <v>3.46801</v>
      </c>
      <c r="AG212">
        <f>IFERROR(VLOOKUP(B212,Miljö!$B$1:$S$476,9,FALSE)/1,0)</f>
        <v>0</v>
      </c>
      <c r="AI212">
        <f t="shared" si="30"/>
        <v>147.98612</v>
      </c>
      <c r="AJ212">
        <f t="shared" si="31"/>
        <v>147.98612</v>
      </c>
      <c r="AK212">
        <f>IF(ISERROR(1/VLOOKUP($B212,Leveranser!$B$1:$S$500,MATCH("såld värme (gwh)",Leveranser!$B$1:$S$1,0),FALSE)),"",VLOOKUP($B212,Leveranser!$B$1:$S$500,MATCH("såld värme (gwh)",Leveranser!$B$1:$S$1,0),FALSE))</f>
        <v>120.3</v>
      </c>
      <c r="AL212" s="22">
        <f>VLOOKUP($B212,Leveranser!$B$1:$Y$500,MATCH("Totalt såld fjärrvärme till andra fjärrvärmeföretag",Leveranser!$B$1:$AA$1,0),FALSE)</f>
        <v>0</v>
      </c>
      <c r="AM212" s="22">
        <f>IF(ISERROR(1/VLOOKUP($B212,Miljö!$B$1:$S$500,MATCH("Såld mängd produktionsspecifik fjärrvärme (GWh)",Miljö!$B$1:$R$1,0),FALSE)),0,VLOOKUP($B212,Miljö!$B$1:$S$500,MATCH("Såld mängd produktionsspecifik fjärrvärme (GWh)",Miljö!$B$1:$R$1,0),FALSE))</f>
        <v>0</v>
      </c>
      <c r="AN212" s="23">
        <f t="shared" si="32"/>
        <v>0.81291407599577581</v>
      </c>
      <c r="AP212" t="str">
        <f>VLOOKUP($B212,'Miljövärden urval för publ'!$B$1:$H$450,7,FALSE)</f>
        <v>Ja</v>
      </c>
      <c r="AQ212" t="str">
        <f>VLOOKUP($B212,'Miljövärden urval för publ'!$B$1:$H$450,6,FALSE)</f>
        <v>Ja</v>
      </c>
      <c r="AU212">
        <f t="shared" si="33"/>
        <v>3.46801</v>
      </c>
      <c r="AV212">
        <f t="shared" si="34"/>
        <v>0</v>
      </c>
      <c r="AW212">
        <f t="shared" si="35"/>
        <v>142.89724000000001</v>
      </c>
      <c r="AX212">
        <f t="shared" si="36"/>
        <v>0</v>
      </c>
      <c r="AZ212">
        <f t="shared" si="37"/>
        <v>0</v>
      </c>
      <c r="BA212">
        <f t="shared" si="38"/>
        <v>0</v>
      </c>
      <c r="BC212">
        <f t="shared" si="39"/>
        <v>142.89724000000001</v>
      </c>
    </row>
    <row r="213" spans="1:55" ht="15" customHeight="1" x14ac:dyDescent="0.25">
      <c r="A213" t="s">
        <v>308</v>
      </c>
      <c r="B213" t="s">
        <v>309</v>
      </c>
      <c r="C213">
        <f>VLOOKUP($B213,'Tillförd energi'!$B$1:$AS$566,MATCH(C$1,'Tillförd energi'!$B$1:$AQ$1,0),FALSE)</f>
        <v>0</v>
      </c>
      <c r="D213">
        <f>VLOOKUP($B213,'Tillförd energi'!$B$1:$AS$566,MATCH(D$1,'Tillförd energi'!$B$1:$AQ$1,0),FALSE)</f>
        <v>0.04</v>
      </c>
      <c r="E213">
        <f>VLOOKUP($B213,'Tillförd energi'!$B$1:$AS$566,MATCH(E$1,'Tillförd energi'!$B$1:$AQ$1,0),FALSE)</f>
        <v>0</v>
      </c>
      <c r="F213">
        <f>VLOOKUP($B213,'Tillförd energi'!$B$1:$AS$566,MATCH(F$1,'Tillförd energi'!$B$1:$AQ$1,0),FALSE)</f>
        <v>0</v>
      </c>
      <c r="G213">
        <f>VLOOKUP($B213,'Tillförd energi'!$B$1:$AS$566,MATCH(G$1,'Tillförd energi'!$B$1:$AQ$1,0),FALSE)</f>
        <v>0</v>
      </c>
      <c r="H213">
        <f>VLOOKUP($B213,'Tillförd energi'!$B$1:$AS$566,MATCH(H$1,'Tillförd energi'!$B$1:$AQ$1,0),FALSE)</f>
        <v>0</v>
      </c>
      <c r="I213">
        <f>VLOOKUP($B213,'Tillförd energi'!$B$1:$AS$566,MATCH(I$1,'Tillförd energi'!$B$1:$AQ$1,0),FALSE)</f>
        <v>0</v>
      </c>
      <c r="J213">
        <f>VLOOKUP($B213,'Tillförd energi'!$B$1:$AS$566,MATCH(J$1,'Tillförd energi'!$B$1:$AQ$1,0),FALSE)</f>
        <v>0</v>
      </c>
      <c r="K213">
        <v>0</v>
      </c>
      <c r="L213">
        <f>VLOOKUP($B213,'Tillförd energi'!$B$1:$AS$566,MATCH(L$1,'Tillförd energi'!$B$1:$AQ$1,0),FALSE)</f>
        <v>0</v>
      </c>
      <c r="M213">
        <f>VLOOKUP($B213,'Tillförd energi'!$B$1:$AS$566,MATCH(M$1,'Tillförd energi'!$B$1:$AQ$1,0),FALSE)</f>
        <v>0</v>
      </c>
      <c r="N213">
        <f>VLOOKUP($B213,'Tillförd energi'!$B$1:$AS$566,MATCH(N$1,'Tillförd energi'!$B$1:$AQ$1,0),FALSE)</f>
        <v>0</v>
      </c>
      <c r="O213">
        <f>VLOOKUP($B213,'Tillförd energi'!$B$1:$AS$566,MATCH(O$1,'Tillförd energi'!$B$1:$AQ$1,0),FALSE)</f>
        <v>0</v>
      </c>
      <c r="P213">
        <f>VLOOKUP($B213,'Tillförd energi'!$B$1:$AS$566,MATCH(P$1,'Tillförd energi'!$B$1:$AQ$1,0),FALSE)</f>
        <v>0</v>
      </c>
      <c r="Q213">
        <f>VLOOKUP($B213,'Tillförd energi'!$B$1:$AS$566,MATCH(Q$1,'Tillförd energi'!$B$1:$AQ$1,0),FALSE)</f>
        <v>0</v>
      </c>
      <c r="R213">
        <f>VLOOKUP($B213,'Tillförd energi'!$B$1:$AS$566,MATCH(R$1,'Tillförd energi'!$B$1:$AQ$1,0),FALSE)</f>
        <v>2.3090000000000002</v>
      </c>
      <c r="S213">
        <f>VLOOKUP($B213,'Tillförd energi'!$B$1:$AS$566,MATCH(S$1,'Tillförd energi'!$B$1:$AQ$1,0),FALSE)</f>
        <v>0</v>
      </c>
      <c r="T213">
        <f>VLOOKUP($B213,'Tillförd energi'!$B$1:$AS$566,MATCH(T$1,'Tillförd energi'!$B$1:$AQ$1,0),FALSE)</f>
        <v>0</v>
      </c>
      <c r="U213">
        <f>VLOOKUP($B213,'Tillförd energi'!$B$1:$AS$566,MATCH(U$1,'Tillförd energi'!$B$1:$AQ$1,0),FALSE)</f>
        <v>0</v>
      </c>
      <c r="V213">
        <f>VLOOKUP($B213,'Tillförd energi'!$B$1:$AS$566,MATCH(V$1,'Tillförd energi'!$B$1:$AQ$1,0),FALSE)</f>
        <v>0</v>
      </c>
      <c r="W213">
        <f>VLOOKUP($B213,'Tillförd energi'!$B$1:$AS$566,MATCH(W$1,'Tillförd energi'!$B$1:$AQ$1,0),FALSE)</f>
        <v>0</v>
      </c>
      <c r="X213">
        <f>VLOOKUP($B213,'Tillförd energi'!$B$1:$AS$566,MATCH(X$1,'Tillförd energi'!$B$1:$AQ$1,0),FALSE)</f>
        <v>0</v>
      </c>
      <c r="Y213">
        <f>VLOOKUP($B213,'Tillförd energi'!$B$1:$AS$566,MATCH(Y$1,'Tillförd energi'!$B$1:$AQ$1,0),FALSE)</f>
        <v>0</v>
      </c>
      <c r="Z213">
        <f>VLOOKUP($B213,'Tillförd energi'!$B$1:$AS$566,MATCH(Z$1,'Tillförd energi'!$B$1:$AQ$1,0),FALSE)</f>
        <v>0</v>
      </c>
      <c r="AA213">
        <f>VLOOKUP($B213,'Tillförd energi'!$B$1:$AS$566,MATCH(AA$1,'Tillförd energi'!$B$1:$AQ$1,0),FALSE)</f>
        <v>0</v>
      </c>
      <c r="AB213">
        <f>VLOOKUP($B213,'Tillförd energi'!$B$1:$AS$566,MATCH(AB$1,'Tillförd energi'!$B$1:$AQ$1,0),FALSE)</f>
        <v>0</v>
      </c>
      <c r="AC213">
        <f>VLOOKUP($B213,'Tillförd energi'!$B$1:$AS$566,MATCH(AC$1,'Tillförd energi'!$B$1:$AQ$1,0),FALSE)</f>
        <v>0</v>
      </c>
      <c r="AD213">
        <f>VLOOKUP($B213,'Tillförd energi'!$B$1:$AS$566,MATCH(AD$1,'Tillförd energi'!$B$1:$AQ$1,0),FALSE)</f>
        <v>0</v>
      </c>
      <c r="AE213">
        <f>VLOOKUP($B213,'Tillförd energi'!$B$1:$AS$566,MATCH(AE$1,'Tillförd energi'!$B$1:$AQ$1,0),FALSE)</f>
        <v>0</v>
      </c>
      <c r="AF213">
        <f>VLOOKUP($B213,'Tillförd energi'!$B$1:$AS$566,MATCH(AF$1,'Tillförd energi'!$B$1:$AQ$1,0),FALSE)</f>
        <v>3.5000000000000003E-2</v>
      </c>
      <c r="AG213">
        <f>IFERROR(VLOOKUP(B213,Miljö!$B$1:$S$476,9,FALSE)/1,0)</f>
        <v>0</v>
      </c>
      <c r="AI213">
        <f t="shared" si="30"/>
        <v>2.3840000000000003</v>
      </c>
      <c r="AJ213">
        <f t="shared" si="31"/>
        <v>2.3840000000000003</v>
      </c>
      <c r="AK213">
        <f>IF(ISERROR(1/VLOOKUP($B213,Leveranser!$B$1:$S$500,MATCH("såld värme (gwh)",Leveranser!$B$1:$S$1,0),FALSE)),"",VLOOKUP($B213,Leveranser!$B$1:$S$500,MATCH("såld värme (gwh)",Leveranser!$B$1:$S$1,0),FALSE))</f>
        <v>1.8129999999999999</v>
      </c>
      <c r="AL213" s="22">
        <f>VLOOKUP($B213,Leveranser!$B$1:$Y$500,MATCH("Totalt såld fjärrvärme till andra fjärrvärmeföretag",Leveranser!$B$1:$AA$1,0),FALSE)</f>
        <v>0</v>
      </c>
      <c r="AM213" s="22">
        <f>IF(ISERROR(1/VLOOKUP($B213,Miljö!$B$1:$S$500,MATCH("Såld mängd produktionsspecifik fjärrvärme (GWh)",Miljö!$B$1:$R$1,0),FALSE)),0,VLOOKUP($B213,Miljö!$B$1:$S$500,MATCH("Såld mängd produktionsspecifik fjärrvärme (GWh)",Miljö!$B$1:$R$1,0),FALSE))</f>
        <v>0</v>
      </c>
      <c r="AN213" s="23">
        <f t="shared" si="32"/>
        <v>0.76048657718120793</v>
      </c>
      <c r="AP213" t="str">
        <f>VLOOKUP($B213,'Miljövärden urval för publ'!$B$1:$H$450,7,FALSE)</f>
        <v>Ja</v>
      </c>
      <c r="AQ213" t="str">
        <f>VLOOKUP($B213,'Miljövärden urval för publ'!$B$1:$H$450,6,FALSE)</f>
        <v>Ja</v>
      </c>
      <c r="AU213">
        <f t="shared" si="33"/>
        <v>3.5000000000000003E-2</v>
      </c>
      <c r="AV213">
        <f t="shared" si="34"/>
        <v>0</v>
      </c>
      <c r="AW213">
        <f t="shared" si="35"/>
        <v>0</v>
      </c>
      <c r="AX213">
        <f t="shared" si="36"/>
        <v>2.3090000000000002</v>
      </c>
      <c r="AZ213">
        <f t="shared" si="37"/>
        <v>0</v>
      </c>
      <c r="BA213">
        <f t="shared" si="38"/>
        <v>0</v>
      </c>
      <c r="BC213">
        <f t="shared" si="39"/>
        <v>2.3090000000000002</v>
      </c>
    </row>
    <row r="214" spans="1:55" ht="15" customHeight="1" x14ac:dyDescent="0.25">
      <c r="A214" t="s">
        <v>308</v>
      </c>
      <c r="B214" t="s">
        <v>310</v>
      </c>
      <c r="C214">
        <f>VLOOKUP($B214,'Tillförd energi'!$B$1:$AS$566,MATCH(C$1,'Tillförd energi'!$B$1:$AQ$1,0),FALSE)</f>
        <v>0</v>
      </c>
      <c r="D214">
        <f>VLOOKUP($B214,'Tillförd energi'!$B$1:$AS$566,MATCH(D$1,'Tillförd energi'!$B$1:$AQ$1,0),FALSE)</f>
        <v>1.05</v>
      </c>
      <c r="E214">
        <f>VLOOKUP($B214,'Tillförd energi'!$B$1:$AS$566,MATCH(E$1,'Tillförd energi'!$B$1:$AQ$1,0),FALSE)</f>
        <v>0</v>
      </c>
      <c r="F214">
        <f>VLOOKUP($B214,'Tillförd energi'!$B$1:$AS$566,MATCH(F$1,'Tillförd energi'!$B$1:$AQ$1,0),FALSE)</f>
        <v>0</v>
      </c>
      <c r="G214">
        <f>VLOOKUP($B214,'Tillförd energi'!$B$1:$AS$566,MATCH(G$1,'Tillförd energi'!$B$1:$AQ$1,0),FALSE)</f>
        <v>0</v>
      </c>
      <c r="H214">
        <f>VLOOKUP($B214,'Tillförd energi'!$B$1:$AS$566,MATCH(H$1,'Tillförd energi'!$B$1:$AQ$1,0),FALSE)</f>
        <v>0</v>
      </c>
      <c r="I214">
        <f>VLOOKUP($B214,'Tillförd energi'!$B$1:$AS$566,MATCH(I$1,'Tillförd energi'!$B$1:$AQ$1,0),FALSE)</f>
        <v>0</v>
      </c>
      <c r="J214">
        <f>VLOOKUP($B214,'Tillförd energi'!$B$1:$AS$566,MATCH(J$1,'Tillförd energi'!$B$1:$AQ$1,0),FALSE)</f>
        <v>0</v>
      </c>
      <c r="K214">
        <v>0</v>
      </c>
      <c r="L214">
        <f>VLOOKUP($B214,'Tillförd energi'!$B$1:$AS$566,MATCH(L$1,'Tillförd energi'!$B$1:$AQ$1,0),FALSE)</f>
        <v>0</v>
      </c>
      <c r="M214">
        <f>VLOOKUP($B214,'Tillförd energi'!$B$1:$AS$566,MATCH(M$1,'Tillförd energi'!$B$1:$AQ$1,0),FALSE)</f>
        <v>0</v>
      </c>
      <c r="N214">
        <f>VLOOKUP($B214,'Tillförd energi'!$B$1:$AS$566,MATCH(N$1,'Tillförd energi'!$B$1:$AQ$1,0),FALSE)</f>
        <v>0</v>
      </c>
      <c r="O214">
        <f>VLOOKUP($B214,'Tillförd energi'!$B$1:$AS$566,MATCH(O$1,'Tillförd energi'!$B$1:$AQ$1,0),FALSE)</f>
        <v>0</v>
      </c>
      <c r="P214">
        <f>VLOOKUP($B214,'Tillförd energi'!$B$1:$AS$566,MATCH(P$1,'Tillförd energi'!$B$1:$AQ$1,0),FALSE)</f>
        <v>11.72</v>
      </c>
      <c r="Q214">
        <f>VLOOKUP($B214,'Tillförd energi'!$B$1:$AS$566,MATCH(Q$1,'Tillförd energi'!$B$1:$AQ$1,0),FALSE)</f>
        <v>0</v>
      </c>
      <c r="R214">
        <f>VLOOKUP($B214,'Tillförd energi'!$B$1:$AS$566,MATCH(R$1,'Tillförd energi'!$B$1:$AQ$1,0),FALSE)</f>
        <v>0</v>
      </c>
      <c r="S214">
        <f>VLOOKUP($B214,'Tillförd energi'!$B$1:$AS$566,MATCH(S$1,'Tillförd energi'!$B$1:$AQ$1,0),FALSE)</f>
        <v>0</v>
      </c>
      <c r="T214">
        <f>VLOOKUP($B214,'Tillförd energi'!$B$1:$AS$566,MATCH(T$1,'Tillförd energi'!$B$1:$AQ$1,0),FALSE)</f>
        <v>0</v>
      </c>
      <c r="U214">
        <f>VLOOKUP($B214,'Tillförd energi'!$B$1:$AS$566,MATCH(U$1,'Tillförd energi'!$B$1:$AQ$1,0),FALSE)</f>
        <v>0</v>
      </c>
      <c r="V214">
        <f>VLOOKUP($B214,'Tillförd energi'!$B$1:$AS$566,MATCH(V$1,'Tillförd energi'!$B$1:$AQ$1,0),FALSE)</f>
        <v>0</v>
      </c>
      <c r="W214">
        <f>VLOOKUP($B214,'Tillförd energi'!$B$1:$AS$566,MATCH(W$1,'Tillförd energi'!$B$1:$AQ$1,0),FALSE)</f>
        <v>0</v>
      </c>
      <c r="X214">
        <f>VLOOKUP($B214,'Tillförd energi'!$B$1:$AS$566,MATCH(X$1,'Tillförd energi'!$B$1:$AQ$1,0),FALSE)</f>
        <v>0</v>
      </c>
      <c r="Y214">
        <f>VLOOKUP($B214,'Tillförd energi'!$B$1:$AS$566,MATCH(Y$1,'Tillförd energi'!$B$1:$AQ$1,0),FALSE)</f>
        <v>0</v>
      </c>
      <c r="Z214">
        <f>VLOOKUP($B214,'Tillförd energi'!$B$1:$AS$566,MATCH(Z$1,'Tillförd energi'!$B$1:$AQ$1,0),FALSE)</f>
        <v>0</v>
      </c>
      <c r="AA214">
        <f>VLOOKUP($B214,'Tillförd energi'!$B$1:$AS$566,MATCH(AA$1,'Tillförd energi'!$B$1:$AQ$1,0),FALSE)</f>
        <v>0</v>
      </c>
      <c r="AB214">
        <f>VLOOKUP($B214,'Tillförd energi'!$B$1:$AS$566,MATCH(AB$1,'Tillförd energi'!$B$1:$AQ$1,0),FALSE)</f>
        <v>0</v>
      </c>
      <c r="AC214">
        <f>VLOOKUP($B214,'Tillförd energi'!$B$1:$AS$566,MATCH(AC$1,'Tillförd energi'!$B$1:$AQ$1,0),FALSE)</f>
        <v>1.006</v>
      </c>
      <c r="AD214">
        <f>VLOOKUP($B214,'Tillförd energi'!$B$1:$AS$566,MATCH(AD$1,'Tillförd energi'!$B$1:$AQ$1,0),FALSE)</f>
        <v>0</v>
      </c>
      <c r="AE214">
        <f>VLOOKUP($B214,'Tillförd energi'!$B$1:$AS$566,MATCH(AE$1,'Tillförd energi'!$B$1:$AQ$1,0),FALSE)</f>
        <v>0</v>
      </c>
      <c r="AF214">
        <f>VLOOKUP($B214,'Tillförd energi'!$B$1:$AS$566,MATCH(AF$1,'Tillförd energi'!$B$1:$AQ$1,0),FALSE)</f>
        <v>0.24099999999999999</v>
      </c>
      <c r="AG214">
        <f>IFERROR(VLOOKUP(B214,Miljö!$B$1:$S$476,9,FALSE)/1,0)</f>
        <v>0</v>
      </c>
      <c r="AI214">
        <f t="shared" si="30"/>
        <v>14.017000000000001</v>
      </c>
      <c r="AJ214">
        <f t="shared" si="31"/>
        <v>14.017000000000001</v>
      </c>
      <c r="AK214">
        <f>IF(ISERROR(1/VLOOKUP($B214,Leveranser!$B$1:$S$500,MATCH("såld värme (gwh)",Leveranser!$B$1:$S$1,0),FALSE)),"",VLOOKUP($B214,Leveranser!$B$1:$S$500,MATCH("såld värme (gwh)",Leveranser!$B$1:$S$1,0),FALSE))</f>
        <v>9.7029999999999994</v>
      </c>
      <c r="AL214" s="22">
        <f>VLOOKUP($B214,Leveranser!$B$1:$Y$500,MATCH("Totalt såld fjärrvärme till andra fjärrvärmeföretag",Leveranser!$B$1:$AA$1,0),FALSE)</f>
        <v>0</v>
      </c>
      <c r="AM214" s="22">
        <f>IF(ISERROR(1/VLOOKUP($B214,Miljö!$B$1:$S$500,MATCH("Såld mängd produktionsspecifik fjärrvärme (GWh)",Miljö!$B$1:$R$1,0),FALSE)),0,VLOOKUP($B214,Miljö!$B$1:$S$500,MATCH("Såld mängd produktionsspecifik fjärrvärme (GWh)",Miljö!$B$1:$R$1,0),FALSE))</f>
        <v>0</v>
      </c>
      <c r="AN214" s="23">
        <f t="shared" si="32"/>
        <v>0.69223086252407784</v>
      </c>
      <c r="AP214" t="str">
        <f>VLOOKUP($B214,'Miljövärden urval för publ'!$B$1:$H$450,7,FALSE)</f>
        <v>Ja</v>
      </c>
      <c r="AQ214" t="str">
        <f>VLOOKUP($B214,'Miljövärden urval för publ'!$B$1:$H$450,6,FALSE)</f>
        <v>Ja</v>
      </c>
      <c r="AU214">
        <f t="shared" si="33"/>
        <v>0.24099999999999999</v>
      </c>
      <c r="AV214">
        <f t="shared" si="34"/>
        <v>0</v>
      </c>
      <c r="AW214">
        <f t="shared" si="35"/>
        <v>11.72</v>
      </c>
      <c r="AX214">
        <f t="shared" si="36"/>
        <v>0</v>
      </c>
      <c r="AZ214">
        <f t="shared" si="37"/>
        <v>0</v>
      </c>
      <c r="BA214">
        <f t="shared" si="38"/>
        <v>0</v>
      </c>
      <c r="BC214">
        <f t="shared" si="39"/>
        <v>11.72</v>
      </c>
    </row>
    <row r="215" spans="1:55" ht="15" customHeight="1" x14ac:dyDescent="0.25">
      <c r="A215" t="s">
        <v>308</v>
      </c>
      <c r="B215" t="s">
        <v>311</v>
      </c>
      <c r="C215">
        <f>VLOOKUP($B215,'Tillförd energi'!$B$1:$AS$566,MATCH(C$1,'Tillförd energi'!$B$1:$AQ$1,0),FALSE)</f>
        <v>0</v>
      </c>
      <c r="D215">
        <f>VLOOKUP($B215,'Tillförd energi'!$B$1:$AS$566,MATCH(D$1,'Tillförd energi'!$B$1:$AQ$1,0),FALSE)</f>
        <v>0.22700000000000001</v>
      </c>
      <c r="E215">
        <f>VLOOKUP($B215,'Tillförd energi'!$B$1:$AS$566,MATCH(E$1,'Tillförd energi'!$B$1:$AQ$1,0),FALSE)</f>
        <v>1.76</v>
      </c>
      <c r="F215">
        <f>VLOOKUP($B215,'Tillförd energi'!$B$1:$AS$566,MATCH(F$1,'Tillförd energi'!$B$1:$AQ$1,0),FALSE)</f>
        <v>0</v>
      </c>
      <c r="G215">
        <f>VLOOKUP($B215,'Tillförd energi'!$B$1:$AS$566,MATCH(G$1,'Tillförd energi'!$B$1:$AQ$1,0),FALSE)</f>
        <v>0</v>
      </c>
      <c r="H215">
        <f>VLOOKUP($B215,'Tillförd energi'!$B$1:$AS$566,MATCH(H$1,'Tillförd energi'!$B$1:$AQ$1,0),FALSE)</f>
        <v>0</v>
      </c>
      <c r="I215">
        <f>VLOOKUP($B215,'Tillförd energi'!$B$1:$AS$566,MATCH(I$1,'Tillförd energi'!$B$1:$AQ$1,0),FALSE)</f>
        <v>0</v>
      </c>
      <c r="J215">
        <f>VLOOKUP($B215,'Tillförd energi'!$B$1:$AS$566,MATCH(J$1,'Tillförd energi'!$B$1:$AQ$1,0),FALSE)</f>
        <v>0</v>
      </c>
      <c r="K215">
        <v>0</v>
      </c>
      <c r="L215">
        <f>VLOOKUP($B215,'Tillförd energi'!$B$1:$AS$566,MATCH(L$1,'Tillförd energi'!$B$1:$AQ$1,0),FALSE)</f>
        <v>0</v>
      </c>
      <c r="M215">
        <f>VLOOKUP($B215,'Tillförd energi'!$B$1:$AS$566,MATCH(M$1,'Tillförd energi'!$B$1:$AQ$1,0),FALSE)</f>
        <v>0</v>
      </c>
      <c r="N215">
        <f>VLOOKUP($B215,'Tillförd energi'!$B$1:$AS$566,MATCH(N$1,'Tillförd energi'!$B$1:$AQ$1,0),FALSE)</f>
        <v>120.86</v>
      </c>
      <c r="O215">
        <f>VLOOKUP($B215,'Tillförd energi'!$B$1:$AS$566,MATCH(O$1,'Tillförd energi'!$B$1:$AQ$1,0),FALSE)</f>
        <v>0</v>
      </c>
      <c r="P215">
        <f>VLOOKUP($B215,'Tillförd energi'!$B$1:$AS$566,MATCH(P$1,'Tillförd energi'!$B$1:$AQ$1,0),FALSE)</f>
        <v>0</v>
      </c>
      <c r="Q215">
        <f>VLOOKUP($B215,'Tillförd energi'!$B$1:$AS$566,MATCH(Q$1,'Tillförd energi'!$B$1:$AQ$1,0),FALSE)</f>
        <v>0</v>
      </c>
      <c r="R215">
        <f>VLOOKUP($B215,'Tillförd energi'!$B$1:$AS$566,MATCH(R$1,'Tillförd energi'!$B$1:$AQ$1,0),FALSE)</f>
        <v>0</v>
      </c>
      <c r="S215">
        <f>VLOOKUP($B215,'Tillförd energi'!$B$1:$AS$566,MATCH(S$1,'Tillförd energi'!$B$1:$AQ$1,0),FALSE)</f>
        <v>0</v>
      </c>
      <c r="T215">
        <f>VLOOKUP($B215,'Tillförd energi'!$B$1:$AS$566,MATCH(T$1,'Tillförd energi'!$B$1:$AQ$1,0),FALSE)</f>
        <v>0</v>
      </c>
      <c r="U215">
        <f>VLOOKUP($B215,'Tillförd energi'!$B$1:$AS$566,MATCH(U$1,'Tillförd energi'!$B$1:$AQ$1,0),FALSE)</f>
        <v>0</v>
      </c>
      <c r="V215">
        <f>VLOOKUP($B215,'Tillförd energi'!$B$1:$AS$566,MATCH(V$1,'Tillförd energi'!$B$1:$AQ$1,0),FALSE)</f>
        <v>0</v>
      </c>
      <c r="W215">
        <f>VLOOKUP($B215,'Tillförd energi'!$B$1:$AS$566,MATCH(W$1,'Tillförd energi'!$B$1:$AQ$1,0),FALSE)</f>
        <v>0</v>
      </c>
      <c r="X215">
        <f>VLOOKUP($B215,'Tillförd energi'!$B$1:$AS$566,MATCH(X$1,'Tillförd energi'!$B$1:$AQ$1,0),FALSE)</f>
        <v>0</v>
      </c>
      <c r="Y215">
        <f>VLOOKUP($B215,'Tillförd energi'!$B$1:$AS$566,MATCH(Y$1,'Tillförd energi'!$B$1:$AQ$1,0),FALSE)</f>
        <v>0</v>
      </c>
      <c r="Z215">
        <f>VLOOKUP($B215,'Tillförd energi'!$B$1:$AS$566,MATCH(Z$1,'Tillförd energi'!$B$1:$AQ$1,0),FALSE)</f>
        <v>0</v>
      </c>
      <c r="AA215">
        <f>VLOOKUP($B215,'Tillförd energi'!$B$1:$AS$566,MATCH(AA$1,'Tillförd energi'!$B$1:$AQ$1,0),FALSE)</f>
        <v>0</v>
      </c>
      <c r="AB215">
        <f>VLOOKUP($B215,'Tillförd energi'!$B$1:$AS$566,MATCH(AB$1,'Tillförd energi'!$B$1:$AQ$1,0),FALSE)</f>
        <v>0</v>
      </c>
      <c r="AC215">
        <f>VLOOKUP($B215,'Tillförd energi'!$B$1:$AS$566,MATCH(AC$1,'Tillförd energi'!$B$1:$AQ$1,0),FALSE)</f>
        <v>26.73</v>
      </c>
      <c r="AD215">
        <f>VLOOKUP($B215,'Tillförd energi'!$B$1:$AS$566,MATCH(AD$1,'Tillförd energi'!$B$1:$AQ$1,0),FALSE)</f>
        <v>0</v>
      </c>
      <c r="AE215">
        <f>VLOOKUP($B215,'Tillförd energi'!$B$1:$AS$566,MATCH(AE$1,'Tillförd energi'!$B$1:$AQ$1,0),FALSE)</f>
        <v>0</v>
      </c>
      <c r="AF215">
        <f>VLOOKUP($B215,'Tillförd energi'!$B$1:$AS$566,MATCH(AF$1,'Tillförd energi'!$B$1:$AQ$1,0),FALSE)</f>
        <v>4.09863</v>
      </c>
      <c r="AG215">
        <f>IFERROR(VLOOKUP(B215,Miljö!$B$1:$S$476,9,FALSE)/1,0)</f>
        <v>0</v>
      </c>
      <c r="AI215">
        <f t="shared" si="30"/>
        <v>153.67563000000001</v>
      </c>
      <c r="AJ215">
        <f t="shared" si="31"/>
        <v>153.67563000000001</v>
      </c>
      <c r="AK215">
        <f>IF(ISERROR(1/VLOOKUP($B215,Leveranser!$B$1:$S$500,MATCH("såld värme (gwh)",Leveranser!$B$1:$S$1,0),FALSE)),"",VLOOKUP($B215,Leveranser!$B$1:$S$500,MATCH("såld värme (gwh)",Leveranser!$B$1:$S$1,0),FALSE))</f>
        <v>143.143</v>
      </c>
      <c r="AL215" s="22">
        <f>VLOOKUP($B215,Leveranser!$B$1:$Y$500,MATCH("Totalt såld fjärrvärme till andra fjärrvärmeföretag",Leveranser!$B$1:$AA$1,0),FALSE)</f>
        <v>0</v>
      </c>
      <c r="AM215" s="22">
        <f>IF(ISERROR(1/VLOOKUP($B215,Miljö!$B$1:$S$500,MATCH("Såld mängd produktionsspecifik fjärrvärme (GWh)",Miljö!$B$1:$R$1,0),FALSE)),0,VLOOKUP($B215,Miljö!$B$1:$S$500,MATCH("Såld mängd produktionsspecifik fjärrvärme (GWh)",Miljö!$B$1:$R$1,0),FALSE))</f>
        <v>0</v>
      </c>
      <c r="AN215" s="23">
        <f t="shared" si="32"/>
        <v>0.93146193706835623</v>
      </c>
      <c r="AP215" t="str">
        <f>VLOOKUP($B215,'Miljövärden urval för publ'!$B$1:$H$450,7,FALSE)</f>
        <v>Ja</v>
      </c>
      <c r="AQ215" t="str">
        <f>VLOOKUP($B215,'Miljövärden urval för publ'!$B$1:$H$450,6,FALSE)</f>
        <v>Ja</v>
      </c>
      <c r="AU215">
        <f t="shared" si="33"/>
        <v>4.09863</v>
      </c>
      <c r="AV215">
        <f t="shared" si="34"/>
        <v>0</v>
      </c>
      <c r="AW215">
        <f t="shared" si="35"/>
        <v>120.86</v>
      </c>
      <c r="AX215">
        <f t="shared" si="36"/>
        <v>0</v>
      </c>
      <c r="AZ215">
        <f t="shared" si="37"/>
        <v>0</v>
      </c>
      <c r="BA215">
        <f t="shared" si="38"/>
        <v>0</v>
      </c>
      <c r="BC215">
        <f t="shared" si="39"/>
        <v>120.86</v>
      </c>
    </row>
    <row r="216" spans="1:55" ht="15" customHeight="1" x14ac:dyDescent="0.25">
      <c r="A216" t="s">
        <v>312</v>
      </c>
      <c r="B216" t="s">
        <v>313</v>
      </c>
      <c r="C216">
        <f>VLOOKUP($B216,'Tillförd energi'!$B$1:$AS$566,MATCH(C$1,'Tillförd energi'!$B$1:$AQ$1,0),FALSE)</f>
        <v>0</v>
      </c>
      <c r="D216">
        <f>VLOOKUP($B216,'Tillförd energi'!$B$1:$AS$566,MATCH(D$1,'Tillförd energi'!$B$1:$AQ$1,0),FALSE)</f>
        <v>0</v>
      </c>
      <c r="E216">
        <f>VLOOKUP($B216,'Tillförd energi'!$B$1:$AS$566,MATCH(E$1,'Tillförd energi'!$B$1:$AQ$1,0),FALSE)</f>
        <v>0</v>
      </c>
      <c r="F216">
        <f>VLOOKUP($B216,'Tillförd energi'!$B$1:$AS$566,MATCH(F$1,'Tillförd energi'!$B$1:$AQ$1,0),FALSE)</f>
        <v>0</v>
      </c>
      <c r="G216">
        <f>VLOOKUP($B216,'Tillförd energi'!$B$1:$AS$566,MATCH(G$1,'Tillförd energi'!$B$1:$AQ$1,0),FALSE)</f>
        <v>0</v>
      </c>
      <c r="H216">
        <f>VLOOKUP($B216,'Tillförd energi'!$B$1:$AS$566,MATCH(H$1,'Tillförd energi'!$B$1:$AQ$1,0),FALSE)</f>
        <v>1.4890000000000001</v>
      </c>
      <c r="I216">
        <f>VLOOKUP($B216,'Tillförd energi'!$B$1:$AS$566,MATCH(I$1,'Tillförd energi'!$B$1:$AQ$1,0),FALSE)</f>
        <v>0</v>
      </c>
      <c r="J216">
        <f>VLOOKUP($B216,'Tillförd energi'!$B$1:$AS$566,MATCH(J$1,'Tillförd energi'!$B$1:$AQ$1,0),FALSE)</f>
        <v>0</v>
      </c>
      <c r="K216">
        <v>0</v>
      </c>
      <c r="L216">
        <f>VLOOKUP($B216,'Tillförd energi'!$B$1:$AS$566,MATCH(L$1,'Tillförd energi'!$B$1:$AQ$1,0),FALSE)</f>
        <v>0</v>
      </c>
      <c r="M216">
        <f>VLOOKUP($B216,'Tillförd energi'!$B$1:$AS$566,MATCH(M$1,'Tillförd energi'!$B$1:$AQ$1,0),FALSE)</f>
        <v>0</v>
      </c>
      <c r="N216">
        <f>VLOOKUP($B216,'Tillförd energi'!$B$1:$AS$566,MATCH(N$1,'Tillförd energi'!$B$1:$AQ$1,0),FALSE)</f>
        <v>48.5</v>
      </c>
      <c r="O216">
        <f>VLOOKUP($B216,'Tillförd energi'!$B$1:$AS$566,MATCH(O$1,'Tillförd energi'!$B$1:$AQ$1,0),FALSE)</f>
        <v>0</v>
      </c>
      <c r="P216">
        <f>VLOOKUP($B216,'Tillförd energi'!$B$1:$AS$566,MATCH(P$1,'Tillförd energi'!$B$1:$AQ$1,0),FALSE)</f>
        <v>0</v>
      </c>
      <c r="Q216">
        <f>VLOOKUP($B216,'Tillförd energi'!$B$1:$AS$566,MATCH(Q$1,'Tillförd energi'!$B$1:$AQ$1,0),FALSE)</f>
        <v>0</v>
      </c>
      <c r="R216">
        <f>VLOOKUP($B216,'Tillförd energi'!$B$1:$AS$566,MATCH(R$1,'Tillförd energi'!$B$1:$AQ$1,0),FALSE)</f>
        <v>0</v>
      </c>
      <c r="S216">
        <f>VLOOKUP($B216,'Tillförd energi'!$B$1:$AS$566,MATCH(S$1,'Tillförd energi'!$B$1:$AQ$1,0),FALSE)</f>
        <v>0</v>
      </c>
      <c r="T216">
        <f>VLOOKUP($B216,'Tillförd energi'!$B$1:$AS$566,MATCH(T$1,'Tillförd energi'!$B$1:$AQ$1,0),FALSE)</f>
        <v>0</v>
      </c>
      <c r="U216">
        <f>VLOOKUP($B216,'Tillförd energi'!$B$1:$AS$566,MATCH(U$1,'Tillförd energi'!$B$1:$AQ$1,0),FALSE)</f>
        <v>0</v>
      </c>
      <c r="V216">
        <f>VLOOKUP($B216,'Tillförd energi'!$B$1:$AS$566,MATCH(V$1,'Tillförd energi'!$B$1:$AQ$1,0),FALSE)</f>
        <v>0</v>
      </c>
      <c r="W216">
        <f>VLOOKUP($B216,'Tillförd energi'!$B$1:$AS$566,MATCH(W$1,'Tillförd energi'!$B$1:$AQ$1,0),FALSE)</f>
        <v>0</v>
      </c>
      <c r="X216">
        <f>VLOOKUP($B216,'Tillförd energi'!$B$1:$AS$566,MATCH(X$1,'Tillförd energi'!$B$1:$AQ$1,0),FALSE)</f>
        <v>0</v>
      </c>
      <c r="Y216">
        <f>VLOOKUP($B216,'Tillförd energi'!$B$1:$AS$566,MATCH(Y$1,'Tillförd energi'!$B$1:$AQ$1,0),FALSE)</f>
        <v>0</v>
      </c>
      <c r="Z216">
        <f>VLOOKUP($B216,'Tillförd energi'!$B$1:$AS$566,MATCH(Z$1,'Tillförd energi'!$B$1:$AQ$1,0),FALSE)</f>
        <v>0.19</v>
      </c>
      <c r="AA216">
        <f>VLOOKUP($B216,'Tillförd energi'!$B$1:$AS$566,MATCH(AA$1,'Tillförd energi'!$B$1:$AQ$1,0),FALSE)</f>
        <v>0</v>
      </c>
      <c r="AB216">
        <f>VLOOKUP($B216,'Tillförd energi'!$B$1:$AS$566,MATCH(AB$1,'Tillförd energi'!$B$1:$AQ$1,0),FALSE)</f>
        <v>0</v>
      </c>
      <c r="AC216">
        <f>VLOOKUP($B216,'Tillförd energi'!$B$1:$AS$566,MATCH(AC$1,'Tillförd energi'!$B$1:$AQ$1,0),FALSE)</f>
        <v>0</v>
      </c>
      <c r="AD216">
        <f>VLOOKUP($B216,'Tillförd energi'!$B$1:$AS$566,MATCH(AD$1,'Tillförd energi'!$B$1:$AQ$1,0),FALSE)</f>
        <v>0</v>
      </c>
      <c r="AE216">
        <f>VLOOKUP($B216,'Tillförd energi'!$B$1:$AS$566,MATCH(AE$1,'Tillförd energi'!$B$1:$AQ$1,0),FALSE)</f>
        <v>0</v>
      </c>
      <c r="AF216">
        <f>VLOOKUP($B216,'Tillförd energi'!$B$1:$AS$566,MATCH(AF$1,'Tillförd energi'!$B$1:$AQ$1,0),FALSE)</f>
        <v>0.9</v>
      </c>
      <c r="AG216">
        <f>IFERROR(VLOOKUP(B216,Miljö!$B$1:$S$476,9,FALSE)/1,0)</f>
        <v>0</v>
      </c>
      <c r="AI216">
        <f t="shared" si="30"/>
        <v>51.078999999999994</v>
      </c>
      <c r="AJ216">
        <f t="shared" si="31"/>
        <v>51.078999999999994</v>
      </c>
      <c r="AK216">
        <f>IF(ISERROR(1/VLOOKUP($B216,Leveranser!$B$1:$S$500,MATCH("såld värme (gwh)",Leveranser!$B$1:$S$1,0),FALSE)),"",VLOOKUP($B216,Leveranser!$B$1:$S$500,MATCH("såld värme (gwh)",Leveranser!$B$1:$S$1,0),FALSE))</f>
        <v>38.241</v>
      </c>
      <c r="AL216" s="22">
        <f>VLOOKUP($B216,Leveranser!$B$1:$Y$500,MATCH("Totalt såld fjärrvärme till andra fjärrvärmeföretag",Leveranser!$B$1:$AA$1,0),FALSE)</f>
        <v>0</v>
      </c>
      <c r="AM216" s="22">
        <f>IF(ISERROR(1/VLOOKUP($B216,Miljö!$B$1:$S$500,MATCH("Såld mängd produktionsspecifik fjärrvärme (GWh)",Miljö!$B$1:$R$1,0),FALSE)),0,VLOOKUP($B216,Miljö!$B$1:$S$500,MATCH("Såld mängd produktionsspecifik fjärrvärme (GWh)",Miljö!$B$1:$R$1,0),FALSE))</f>
        <v>0</v>
      </c>
      <c r="AN216" s="23">
        <f t="shared" si="32"/>
        <v>0.74866383445251483</v>
      </c>
      <c r="AP216" t="str">
        <f>VLOOKUP($B216,'Miljövärden urval för publ'!$B$1:$H$450,7,FALSE)</f>
        <v>Ja</v>
      </c>
      <c r="AQ216" t="str">
        <f>VLOOKUP($B216,'Miljövärden urval för publ'!$B$1:$H$450,6,FALSE)</f>
        <v>Ja</v>
      </c>
      <c r="AU216">
        <f t="shared" si="33"/>
        <v>1.0900000000000001</v>
      </c>
      <c r="AV216">
        <f t="shared" si="34"/>
        <v>0</v>
      </c>
      <c r="AW216">
        <f t="shared" si="35"/>
        <v>48.5</v>
      </c>
      <c r="AX216">
        <f t="shared" si="36"/>
        <v>0</v>
      </c>
      <c r="AZ216">
        <f t="shared" si="37"/>
        <v>0</v>
      </c>
      <c r="BA216">
        <f t="shared" si="38"/>
        <v>0</v>
      </c>
      <c r="BC216">
        <f t="shared" si="39"/>
        <v>48.5</v>
      </c>
    </row>
    <row r="217" spans="1:55" ht="15" customHeight="1" x14ac:dyDescent="0.25">
      <c r="A217" t="s">
        <v>314</v>
      </c>
      <c r="B217" t="s">
        <v>315</v>
      </c>
      <c r="C217">
        <f>VLOOKUP($B217,'Tillförd energi'!$B$1:$AS$566,MATCH(C$1,'Tillförd energi'!$B$1:$AQ$1,0),FALSE)</f>
        <v>0</v>
      </c>
      <c r="D217">
        <f>VLOOKUP($B217,'Tillförd energi'!$B$1:$AS$566,MATCH(D$1,'Tillförd energi'!$B$1:$AQ$1,0),FALSE)</f>
        <v>1</v>
      </c>
      <c r="E217">
        <f>VLOOKUP($B217,'Tillförd energi'!$B$1:$AS$566,MATCH(E$1,'Tillförd energi'!$B$1:$AQ$1,0),FALSE)</f>
        <v>0.3</v>
      </c>
      <c r="F217">
        <f>VLOOKUP($B217,'Tillförd energi'!$B$1:$AS$566,MATCH(F$1,'Tillförd energi'!$B$1:$AQ$1,0),FALSE)</f>
        <v>0</v>
      </c>
      <c r="G217">
        <f>VLOOKUP($B217,'Tillförd energi'!$B$1:$AS$566,MATCH(G$1,'Tillförd energi'!$B$1:$AQ$1,0),FALSE)</f>
        <v>0</v>
      </c>
      <c r="H217">
        <f>VLOOKUP($B217,'Tillförd energi'!$B$1:$AS$566,MATCH(H$1,'Tillförd energi'!$B$1:$AQ$1,0),FALSE)</f>
        <v>0</v>
      </c>
      <c r="I217">
        <f>VLOOKUP($B217,'Tillförd energi'!$B$1:$AS$566,MATCH(I$1,'Tillförd energi'!$B$1:$AQ$1,0),FALSE)</f>
        <v>0</v>
      </c>
      <c r="J217">
        <f>VLOOKUP($B217,'Tillförd energi'!$B$1:$AS$566,MATCH(J$1,'Tillförd energi'!$B$1:$AQ$1,0),FALSE)</f>
        <v>0</v>
      </c>
      <c r="K217">
        <v>0</v>
      </c>
      <c r="L217">
        <f>VLOOKUP($B217,'Tillförd energi'!$B$1:$AS$566,MATCH(L$1,'Tillförd energi'!$B$1:$AQ$1,0),FALSE)</f>
        <v>0</v>
      </c>
      <c r="M217">
        <f>VLOOKUP($B217,'Tillförd energi'!$B$1:$AS$566,MATCH(M$1,'Tillförd energi'!$B$1:$AQ$1,0),FALSE)</f>
        <v>27</v>
      </c>
      <c r="N217">
        <f>VLOOKUP($B217,'Tillförd energi'!$B$1:$AS$566,MATCH(N$1,'Tillförd energi'!$B$1:$AQ$1,0),FALSE)</f>
        <v>7</v>
      </c>
      <c r="O217">
        <f>VLOOKUP($B217,'Tillförd energi'!$B$1:$AS$566,MATCH(O$1,'Tillförd energi'!$B$1:$AQ$1,0),FALSE)</f>
        <v>6</v>
      </c>
      <c r="P217">
        <f>VLOOKUP($B217,'Tillförd energi'!$B$1:$AS$566,MATCH(P$1,'Tillförd energi'!$B$1:$AQ$1,0),FALSE)</f>
        <v>26</v>
      </c>
      <c r="Q217">
        <f>VLOOKUP($B217,'Tillförd energi'!$B$1:$AS$566,MATCH(Q$1,'Tillförd energi'!$B$1:$AQ$1,0),FALSE)</f>
        <v>0</v>
      </c>
      <c r="R217">
        <f>VLOOKUP($B217,'Tillförd energi'!$B$1:$AS$566,MATCH(R$1,'Tillförd energi'!$B$1:$AQ$1,0),FALSE)</f>
        <v>33</v>
      </c>
      <c r="S217">
        <f>VLOOKUP($B217,'Tillförd energi'!$B$1:$AS$566,MATCH(S$1,'Tillförd energi'!$B$1:$AQ$1,0),FALSE)</f>
        <v>0</v>
      </c>
      <c r="T217">
        <f>VLOOKUP($B217,'Tillförd energi'!$B$1:$AS$566,MATCH(T$1,'Tillförd energi'!$B$1:$AQ$1,0),FALSE)</f>
        <v>0</v>
      </c>
      <c r="U217">
        <f>VLOOKUP($B217,'Tillförd energi'!$B$1:$AS$566,MATCH(U$1,'Tillförd energi'!$B$1:$AQ$1,0),FALSE)</f>
        <v>0</v>
      </c>
      <c r="V217">
        <f>VLOOKUP($B217,'Tillförd energi'!$B$1:$AS$566,MATCH(V$1,'Tillförd energi'!$B$1:$AQ$1,0),FALSE)</f>
        <v>0</v>
      </c>
      <c r="W217">
        <f>VLOOKUP($B217,'Tillförd energi'!$B$1:$AS$566,MATCH(W$1,'Tillförd energi'!$B$1:$AQ$1,0),FALSE)</f>
        <v>31</v>
      </c>
      <c r="X217">
        <f>VLOOKUP($B217,'Tillförd energi'!$B$1:$AS$566,MATCH(X$1,'Tillförd energi'!$B$1:$AQ$1,0),FALSE)</f>
        <v>0</v>
      </c>
      <c r="Y217">
        <f>VLOOKUP($B217,'Tillförd energi'!$B$1:$AS$566,MATCH(Y$1,'Tillförd energi'!$B$1:$AQ$1,0),FALSE)</f>
        <v>0</v>
      </c>
      <c r="Z217">
        <f>VLOOKUP($B217,'Tillförd energi'!$B$1:$AS$566,MATCH(Z$1,'Tillförd energi'!$B$1:$AQ$1,0),FALSE)</f>
        <v>0</v>
      </c>
      <c r="AA217">
        <f>VLOOKUP($B217,'Tillförd energi'!$B$1:$AS$566,MATCH(AA$1,'Tillförd energi'!$B$1:$AQ$1,0),FALSE)</f>
        <v>1.6</v>
      </c>
      <c r="AB217">
        <f>VLOOKUP($B217,'Tillförd energi'!$B$1:$AS$566,MATCH(AB$1,'Tillförd energi'!$B$1:$AQ$1,0),FALSE)</f>
        <v>2.2000000000000002</v>
      </c>
      <c r="AC217">
        <f>VLOOKUP($B217,'Tillförd energi'!$B$1:$AS$566,MATCH(AC$1,'Tillförd energi'!$B$1:$AQ$1,0),FALSE)</f>
        <v>11.7</v>
      </c>
      <c r="AD217">
        <f>VLOOKUP($B217,'Tillförd energi'!$B$1:$AS$566,MATCH(AD$1,'Tillförd energi'!$B$1:$AQ$1,0),FALSE)</f>
        <v>0.4</v>
      </c>
      <c r="AE217">
        <f>VLOOKUP($B217,'Tillförd energi'!$B$1:$AS$566,MATCH(AE$1,'Tillförd energi'!$B$1:$AQ$1,0),FALSE)</f>
        <v>0</v>
      </c>
      <c r="AF217">
        <f>VLOOKUP($B217,'Tillförd energi'!$B$1:$AS$566,MATCH(AF$1,'Tillförd energi'!$B$1:$AQ$1,0),FALSE)</f>
        <v>2.2999999999999998</v>
      </c>
      <c r="AG217">
        <f>IFERROR(VLOOKUP(B217,Miljö!$B$1:$S$476,9,FALSE)/1,0)</f>
        <v>0</v>
      </c>
      <c r="AI217">
        <f t="shared" si="30"/>
        <v>149.5</v>
      </c>
      <c r="AJ217">
        <f t="shared" si="31"/>
        <v>149.5</v>
      </c>
      <c r="AK217">
        <f>IF(ISERROR(1/VLOOKUP($B217,Leveranser!$B$1:$S$500,MATCH("såld värme (gwh)",Leveranser!$B$1:$S$1,0),FALSE)),"",VLOOKUP($B217,Leveranser!$B$1:$S$500,MATCH("såld värme (gwh)",Leveranser!$B$1:$S$1,0),FALSE))</f>
        <v>120.6</v>
      </c>
      <c r="AL217" s="22">
        <f>VLOOKUP($B217,Leveranser!$B$1:$Y$500,MATCH("Totalt såld fjärrvärme till andra fjärrvärmeföretag",Leveranser!$B$1:$AA$1,0),FALSE)</f>
        <v>0</v>
      </c>
      <c r="AM217" s="22">
        <f>IF(ISERROR(1/VLOOKUP($B217,Miljö!$B$1:$S$500,MATCH("Såld mängd produktionsspecifik fjärrvärme (GWh)",Miljö!$B$1:$R$1,0),FALSE)),0,VLOOKUP($B217,Miljö!$B$1:$S$500,MATCH("Såld mängd produktionsspecifik fjärrvärme (GWh)",Miljö!$B$1:$R$1,0),FALSE))</f>
        <v>0</v>
      </c>
      <c r="AN217" s="23">
        <f t="shared" si="32"/>
        <v>0.80668896321070227</v>
      </c>
      <c r="AP217" t="str">
        <f>VLOOKUP($B217,'Miljövärden urval för publ'!$B$1:$H$450,7,FALSE)</f>
        <v>Ja</v>
      </c>
      <c r="AQ217" t="str">
        <f>VLOOKUP($B217,'Miljövärden urval för publ'!$B$1:$H$450,6,FALSE)</f>
        <v>Nej</v>
      </c>
      <c r="AU217">
        <f t="shared" si="33"/>
        <v>3.9</v>
      </c>
      <c r="AV217">
        <f t="shared" si="34"/>
        <v>0</v>
      </c>
      <c r="AW217">
        <f t="shared" si="35"/>
        <v>66</v>
      </c>
      <c r="AX217">
        <f t="shared" si="36"/>
        <v>33</v>
      </c>
      <c r="AZ217">
        <f t="shared" si="37"/>
        <v>2.2000000000000002</v>
      </c>
      <c r="BA217">
        <f t="shared" si="38"/>
        <v>0</v>
      </c>
      <c r="BC217">
        <f t="shared" si="39"/>
        <v>130</v>
      </c>
    </row>
    <row r="218" spans="1:55" ht="15" customHeight="1" x14ac:dyDescent="0.25">
      <c r="A218" t="s">
        <v>316</v>
      </c>
      <c r="B218" t="s">
        <v>317</v>
      </c>
      <c r="C218">
        <f>VLOOKUP($B218,'Tillförd energi'!$B$1:$AS$566,MATCH(C$1,'Tillförd energi'!$B$1:$AQ$1,0),FALSE)</f>
        <v>0</v>
      </c>
      <c r="D218">
        <f>VLOOKUP($B218,'Tillförd energi'!$B$1:$AS$566,MATCH(D$1,'Tillförd energi'!$B$1:$AQ$1,0),FALSE)</f>
        <v>0</v>
      </c>
      <c r="E218">
        <f>VLOOKUP($B218,'Tillförd energi'!$B$1:$AS$566,MATCH(E$1,'Tillförd energi'!$B$1:$AQ$1,0),FALSE)</f>
        <v>0</v>
      </c>
      <c r="F218">
        <f>VLOOKUP($B218,'Tillförd energi'!$B$1:$AS$566,MATCH(F$1,'Tillförd energi'!$B$1:$AQ$1,0),FALSE)</f>
        <v>0</v>
      </c>
      <c r="G218">
        <f>VLOOKUP($B218,'Tillförd energi'!$B$1:$AS$566,MATCH(G$1,'Tillförd energi'!$B$1:$AQ$1,0),FALSE)</f>
        <v>0</v>
      </c>
      <c r="H218">
        <f>VLOOKUP($B218,'Tillförd energi'!$B$1:$AS$566,MATCH(H$1,'Tillförd energi'!$B$1:$AQ$1,0),FALSE)</f>
        <v>0</v>
      </c>
      <c r="I218">
        <f>VLOOKUP($B218,'Tillförd energi'!$B$1:$AS$566,MATCH(I$1,'Tillförd energi'!$B$1:$AQ$1,0),FALSE)</f>
        <v>0</v>
      </c>
      <c r="J218">
        <f>VLOOKUP($B218,'Tillförd energi'!$B$1:$AS$566,MATCH(J$1,'Tillförd energi'!$B$1:$AQ$1,0),FALSE)</f>
        <v>0</v>
      </c>
      <c r="K218">
        <v>0</v>
      </c>
      <c r="L218">
        <f>VLOOKUP($B218,'Tillförd energi'!$B$1:$AS$566,MATCH(L$1,'Tillförd energi'!$B$1:$AQ$1,0),FALSE)</f>
        <v>0</v>
      </c>
      <c r="M218">
        <f>VLOOKUP($B218,'Tillförd energi'!$B$1:$AS$566,MATCH(M$1,'Tillförd energi'!$B$1:$AQ$1,0),FALSE)</f>
        <v>0</v>
      </c>
      <c r="N218">
        <f>VLOOKUP($B218,'Tillförd energi'!$B$1:$AS$566,MATCH(N$1,'Tillförd energi'!$B$1:$AQ$1,0),FALSE)</f>
        <v>0</v>
      </c>
      <c r="O218">
        <f>VLOOKUP($B218,'Tillförd energi'!$B$1:$AS$566,MATCH(O$1,'Tillförd energi'!$B$1:$AQ$1,0),FALSE)</f>
        <v>0</v>
      </c>
      <c r="P218">
        <f>VLOOKUP($B218,'Tillförd energi'!$B$1:$AS$566,MATCH(P$1,'Tillförd energi'!$B$1:$AQ$1,0),FALSE)</f>
        <v>0</v>
      </c>
      <c r="Q218">
        <f>VLOOKUP($B218,'Tillförd energi'!$B$1:$AS$566,MATCH(Q$1,'Tillförd energi'!$B$1:$AQ$1,0),FALSE)</f>
        <v>0</v>
      </c>
      <c r="R218">
        <f>VLOOKUP($B218,'Tillförd energi'!$B$1:$AS$566,MATCH(R$1,'Tillförd energi'!$B$1:$AQ$1,0),FALSE)</f>
        <v>0</v>
      </c>
      <c r="S218">
        <f>VLOOKUP($B218,'Tillförd energi'!$B$1:$AS$566,MATCH(S$1,'Tillförd energi'!$B$1:$AQ$1,0),FALSE)</f>
        <v>0</v>
      </c>
      <c r="T218">
        <f>VLOOKUP($B218,'Tillförd energi'!$B$1:$AS$566,MATCH(T$1,'Tillförd energi'!$B$1:$AQ$1,0),FALSE)</f>
        <v>0</v>
      </c>
      <c r="U218">
        <f>VLOOKUP($B218,'Tillförd energi'!$B$1:$AS$566,MATCH(U$1,'Tillförd energi'!$B$1:$AQ$1,0),FALSE)</f>
        <v>0</v>
      </c>
      <c r="V218">
        <f>VLOOKUP($B218,'Tillförd energi'!$B$1:$AS$566,MATCH(V$1,'Tillförd energi'!$B$1:$AQ$1,0),FALSE)</f>
        <v>0</v>
      </c>
      <c r="W218">
        <f>VLOOKUP($B218,'Tillförd energi'!$B$1:$AS$566,MATCH(W$1,'Tillförd energi'!$B$1:$AQ$1,0),FALSE)</f>
        <v>0</v>
      </c>
      <c r="X218">
        <f>VLOOKUP($B218,'Tillförd energi'!$B$1:$AS$566,MATCH(X$1,'Tillförd energi'!$B$1:$AQ$1,0),FALSE)</f>
        <v>0</v>
      </c>
      <c r="Y218">
        <f>VLOOKUP($B218,'Tillförd energi'!$B$1:$AS$566,MATCH(Y$1,'Tillförd energi'!$B$1:$AQ$1,0),FALSE)</f>
        <v>0</v>
      </c>
      <c r="Z218">
        <f>VLOOKUP($B218,'Tillförd energi'!$B$1:$AS$566,MATCH(Z$1,'Tillförd energi'!$B$1:$AQ$1,0),FALSE)</f>
        <v>0</v>
      </c>
      <c r="AA218">
        <f>VLOOKUP($B218,'Tillförd energi'!$B$1:$AS$566,MATCH(AA$1,'Tillförd energi'!$B$1:$AQ$1,0),FALSE)</f>
        <v>0</v>
      </c>
      <c r="AB218">
        <f>VLOOKUP($B218,'Tillförd energi'!$B$1:$AS$566,MATCH(AB$1,'Tillförd energi'!$B$1:$AQ$1,0),FALSE)</f>
        <v>0</v>
      </c>
      <c r="AC218">
        <f>VLOOKUP($B218,'Tillförd energi'!$B$1:$AS$566,MATCH(AC$1,'Tillförd energi'!$B$1:$AQ$1,0),FALSE)</f>
        <v>0</v>
      </c>
      <c r="AD218">
        <f>VLOOKUP($B218,'Tillförd energi'!$B$1:$AS$566,MATCH(AD$1,'Tillförd energi'!$B$1:$AQ$1,0),FALSE)</f>
        <v>89.38</v>
      </c>
      <c r="AE218">
        <f>VLOOKUP($B218,'Tillförd energi'!$B$1:$AS$566,MATCH(AE$1,'Tillförd energi'!$B$1:$AQ$1,0),FALSE)</f>
        <v>0</v>
      </c>
      <c r="AF218">
        <f>VLOOKUP($B218,'Tillförd energi'!$B$1:$AS$566,MATCH(AF$1,'Tillförd energi'!$B$1:$AQ$1,0),FALSE)</f>
        <v>2.3340000000000001</v>
      </c>
      <c r="AG218">
        <f>IFERROR(VLOOKUP(B218,Miljö!$B$1:$S$476,9,FALSE)/1,0)</f>
        <v>0</v>
      </c>
      <c r="AI218">
        <f t="shared" si="30"/>
        <v>91.713999999999999</v>
      </c>
      <c r="AJ218">
        <f t="shared" si="31"/>
        <v>91.713999999999999</v>
      </c>
      <c r="AK218">
        <f>IF(ISERROR(1/VLOOKUP($B218,Leveranser!$B$1:$S$500,MATCH("såld värme (gwh)",Leveranser!$B$1:$S$1,0),FALSE)),"",VLOOKUP($B218,Leveranser!$B$1:$S$500,MATCH("såld värme (gwh)",Leveranser!$B$1:$S$1,0),FALSE))</f>
        <v>77.8</v>
      </c>
      <c r="AL218" s="22">
        <f>VLOOKUP($B218,Leveranser!$B$1:$Y$500,MATCH("Totalt såld fjärrvärme till andra fjärrvärmeföretag",Leveranser!$B$1:$AA$1,0),FALSE)</f>
        <v>0</v>
      </c>
      <c r="AM218" s="22">
        <f>IF(ISERROR(1/VLOOKUP($B218,Miljö!$B$1:$S$500,MATCH("Såld mängd produktionsspecifik fjärrvärme (GWh)",Miljö!$B$1:$R$1,0),FALSE)),0,VLOOKUP($B218,Miljö!$B$1:$S$500,MATCH("Såld mängd produktionsspecifik fjärrvärme (GWh)",Miljö!$B$1:$R$1,0),FALSE))</f>
        <v>0</v>
      </c>
      <c r="AN218" s="23">
        <f t="shared" si="32"/>
        <v>0.84828924700700004</v>
      </c>
      <c r="AP218" t="str">
        <f>VLOOKUP($B218,'Miljövärden urval för publ'!$B$1:$H$450,7,FALSE)</f>
        <v>Ja</v>
      </c>
      <c r="AQ218" t="str">
        <f>VLOOKUP($B218,'Miljövärden urval för publ'!$B$1:$H$450,6,FALSE)</f>
        <v>Nej</v>
      </c>
      <c r="AU218">
        <f t="shared" si="33"/>
        <v>2.3340000000000001</v>
      </c>
      <c r="AV218">
        <f t="shared" si="34"/>
        <v>0</v>
      </c>
      <c r="AW218">
        <f t="shared" si="35"/>
        <v>0</v>
      </c>
      <c r="AX218">
        <f t="shared" si="36"/>
        <v>0</v>
      </c>
      <c r="AZ218">
        <f t="shared" si="37"/>
        <v>0</v>
      </c>
      <c r="BA218">
        <f t="shared" si="38"/>
        <v>0</v>
      </c>
      <c r="BC218">
        <f t="shared" si="39"/>
        <v>0</v>
      </c>
    </row>
    <row r="219" spans="1:55" ht="15" customHeight="1" x14ac:dyDescent="0.25">
      <c r="A219" t="s">
        <v>318</v>
      </c>
      <c r="B219" t="s">
        <v>319</v>
      </c>
      <c r="C219">
        <f>VLOOKUP($B219,'Tillförd energi'!$B$1:$AS$566,MATCH(C$1,'Tillförd energi'!$B$1:$AQ$1,0),FALSE)</f>
        <v>0</v>
      </c>
      <c r="D219">
        <f>VLOOKUP($B219,'Tillförd energi'!$B$1:$AS$566,MATCH(D$1,'Tillförd energi'!$B$1:$AQ$1,0),FALSE)</f>
        <v>0</v>
      </c>
      <c r="E219">
        <f>VLOOKUP($B219,'Tillförd energi'!$B$1:$AS$566,MATCH(E$1,'Tillförd energi'!$B$1:$AQ$1,0),FALSE)</f>
        <v>0</v>
      </c>
      <c r="F219">
        <f>VLOOKUP($B219,'Tillförd energi'!$B$1:$AS$566,MATCH(F$1,'Tillförd energi'!$B$1:$AQ$1,0),FALSE)</f>
        <v>0</v>
      </c>
      <c r="G219">
        <f>VLOOKUP($B219,'Tillförd energi'!$B$1:$AS$566,MATCH(G$1,'Tillförd energi'!$B$1:$AQ$1,0),FALSE)</f>
        <v>0</v>
      </c>
      <c r="H219">
        <f>VLOOKUP($B219,'Tillförd energi'!$B$1:$AS$566,MATCH(H$1,'Tillförd energi'!$B$1:$AQ$1,0),FALSE)</f>
        <v>0</v>
      </c>
      <c r="I219">
        <f>VLOOKUP($B219,'Tillförd energi'!$B$1:$AS$566,MATCH(I$1,'Tillförd energi'!$B$1:$AQ$1,0),FALSE)</f>
        <v>0</v>
      </c>
      <c r="J219">
        <f>VLOOKUP($B219,'Tillförd energi'!$B$1:$AS$566,MATCH(J$1,'Tillförd energi'!$B$1:$AQ$1,0),FALSE)</f>
        <v>0</v>
      </c>
      <c r="K219">
        <v>0</v>
      </c>
      <c r="L219">
        <f>VLOOKUP($B219,'Tillförd energi'!$B$1:$AS$566,MATCH(L$1,'Tillförd energi'!$B$1:$AQ$1,0),FALSE)</f>
        <v>0</v>
      </c>
      <c r="M219">
        <f>VLOOKUP($B219,'Tillförd energi'!$B$1:$AS$566,MATCH(M$1,'Tillförd energi'!$B$1:$AQ$1,0),FALSE)</f>
        <v>0</v>
      </c>
      <c r="N219">
        <f>VLOOKUP($B219,'Tillförd energi'!$B$1:$AS$566,MATCH(N$1,'Tillförd energi'!$B$1:$AQ$1,0),FALSE)</f>
        <v>0</v>
      </c>
      <c r="O219">
        <f>VLOOKUP($B219,'Tillförd energi'!$B$1:$AS$566,MATCH(O$1,'Tillförd energi'!$B$1:$AQ$1,0),FALSE)</f>
        <v>0</v>
      </c>
      <c r="P219">
        <f>VLOOKUP($B219,'Tillförd energi'!$B$1:$AS$566,MATCH(P$1,'Tillförd energi'!$B$1:$AQ$1,0),FALSE)</f>
        <v>0</v>
      </c>
      <c r="Q219">
        <f>VLOOKUP($B219,'Tillförd energi'!$B$1:$AS$566,MATCH(Q$1,'Tillförd energi'!$B$1:$AQ$1,0),FALSE)</f>
        <v>0</v>
      </c>
      <c r="R219">
        <f>VLOOKUP($B219,'Tillförd energi'!$B$1:$AS$566,MATCH(R$1,'Tillförd energi'!$B$1:$AQ$1,0),FALSE)</f>
        <v>0</v>
      </c>
      <c r="S219">
        <f>VLOOKUP($B219,'Tillförd energi'!$B$1:$AS$566,MATCH(S$1,'Tillförd energi'!$B$1:$AQ$1,0),FALSE)</f>
        <v>0</v>
      </c>
      <c r="T219">
        <f>VLOOKUP($B219,'Tillförd energi'!$B$1:$AS$566,MATCH(T$1,'Tillförd energi'!$B$1:$AQ$1,0),FALSE)</f>
        <v>0</v>
      </c>
      <c r="U219">
        <f>VLOOKUP($B219,'Tillförd energi'!$B$1:$AS$566,MATCH(U$1,'Tillförd energi'!$B$1:$AQ$1,0),FALSE)</f>
        <v>0</v>
      </c>
      <c r="V219">
        <f>VLOOKUP($B219,'Tillförd energi'!$B$1:$AS$566,MATCH(V$1,'Tillförd energi'!$B$1:$AQ$1,0),FALSE)</f>
        <v>0</v>
      </c>
      <c r="W219">
        <f>VLOOKUP($B219,'Tillförd energi'!$B$1:$AS$566,MATCH(W$1,'Tillförd energi'!$B$1:$AQ$1,0),FALSE)</f>
        <v>0</v>
      </c>
      <c r="X219">
        <f>VLOOKUP($B219,'Tillförd energi'!$B$1:$AS$566,MATCH(X$1,'Tillförd energi'!$B$1:$AQ$1,0),FALSE)</f>
        <v>0</v>
      </c>
      <c r="Y219">
        <f>VLOOKUP($B219,'Tillförd energi'!$B$1:$AS$566,MATCH(Y$1,'Tillförd energi'!$B$1:$AQ$1,0),FALSE)</f>
        <v>0</v>
      </c>
      <c r="Z219">
        <f>VLOOKUP($B219,'Tillförd energi'!$B$1:$AS$566,MATCH(Z$1,'Tillförd energi'!$B$1:$AQ$1,0),FALSE)</f>
        <v>0</v>
      </c>
      <c r="AA219">
        <f>VLOOKUP($B219,'Tillförd energi'!$B$1:$AS$566,MATCH(AA$1,'Tillförd energi'!$B$1:$AQ$1,0),FALSE)</f>
        <v>0</v>
      </c>
      <c r="AB219">
        <f>VLOOKUP($B219,'Tillförd energi'!$B$1:$AS$566,MATCH(AB$1,'Tillförd energi'!$B$1:$AQ$1,0),FALSE)</f>
        <v>0</v>
      </c>
      <c r="AC219">
        <f>VLOOKUP($B219,'Tillförd energi'!$B$1:$AS$566,MATCH(AC$1,'Tillförd energi'!$B$1:$AQ$1,0),FALSE)</f>
        <v>0</v>
      </c>
      <c r="AD219">
        <f>VLOOKUP($B219,'Tillförd energi'!$B$1:$AS$566,MATCH(AD$1,'Tillförd energi'!$B$1:$AQ$1,0),FALSE)</f>
        <v>0</v>
      </c>
      <c r="AE219">
        <f>VLOOKUP($B219,'Tillförd energi'!$B$1:$AS$566,MATCH(AE$1,'Tillförd energi'!$B$1:$AQ$1,0),FALSE)</f>
        <v>0</v>
      </c>
      <c r="AF219">
        <f>VLOOKUP($B219,'Tillförd energi'!$B$1:$AS$566,MATCH(AF$1,'Tillförd energi'!$B$1:$AQ$1,0),FALSE)</f>
        <v>0</v>
      </c>
      <c r="AG219">
        <f>IFERROR(VLOOKUP(B219,Miljö!$B$1:$S$476,9,FALSE)/1,0)</f>
        <v>0</v>
      </c>
      <c r="AI219">
        <f t="shared" si="30"/>
        <v>0</v>
      </c>
      <c r="AJ219">
        <f t="shared" si="31"/>
        <v>0</v>
      </c>
      <c r="AK219" t="str">
        <f>IF(ISERROR(1/VLOOKUP($B219,Leveranser!$B$1:$S$500,MATCH("såld värme (gwh)",Leveranser!$B$1:$S$1,0),FALSE)),"",VLOOKUP($B219,Leveranser!$B$1:$S$500,MATCH("såld värme (gwh)",Leveranser!$B$1:$S$1,0),FALSE))</f>
        <v/>
      </c>
      <c r="AL219" s="22">
        <f>VLOOKUP($B219,Leveranser!$B$1:$Y$500,MATCH("Totalt såld fjärrvärme till andra fjärrvärmeföretag",Leveranser!$B$1:$AA$1,0),FALSE)</f>
        <v>0</v>
      </c>
      <c r="AM219" s="22">
        <f>IF(ISERROR(1/VLOOKUP($B219,Miljö!$B$1:$S$500,MATCH("Såld mängd produktionsspecifik fjärrvärme (GWh)",Miljö!$B$1:$R$1,0),FALSE)),0,VLOOKUP($B219,Miljö!$B$1:$S$500,MATCH("Såld mängd produktionsspecifik fjärrvärme (GWh)",Miljö!$B$1:$R$1,0),FALSE))</f>
        <v>0</v>
      </c>
      <c r="AN219" s="23" t="str">
        <f t="shared" si="32"/>
        <v/>
      </c>
      <c r="AP219" t="str">
        <f>VLOOKUP($B219,'Miljövärden urval för publ'!$B$1:$H$450,7,FALSE)</f>
        <v>Nej</v>
      </c>
      <c r="AQ219" t="str">
        <f>VLOOKUP($B219,'Miljövärden urval för publ'!$B$1:$H$450,6,FALSE)</f>
        <v>Nej</v>
      </c>
      <c r="AU219">
        <f t="shared" si="33"/>
        <v>0</v>
      </c>
      <c r="AV219">
        <f t="shared" si="34"/>
        <v>0</v>
      </c>
      <c r="AW219">
        <f t="shared" si="35"/>
        <v>0</v>
      </c>
      <c r="AX219">
        <f t="shared" si="36"/>
        <v>0</v>
      </c>
      <c r="AZ219">
        <f t="shared" si="37"/>
        <v>0</v>
      </c>
      <c r="BA219">
        <f t="shared" si="38"/>
        <v>0</v>
      </c>
      <c r="BC219">
        <f t="shared" si="39"/>
        <v>0</v>
      </c>
    </row>
    <row r="220" spans="1:55" ht="15" customHeight="1" x14ac:dyDescent="0.25">
      <c r="A220" t="s">
        <v>320</v>
      </c>
      <c r="B220" t="s">
        <v>321</v>
      </c>
      <c r="C220">
        <f>VLOOKUP($B220,'Tillförd energi'!$B$1:$AS$566,MATCH(C$1,'Tillförd energi'!$B$1:$AQ$1,0),FALSE)</f>
        <v>0</v>
      </c>
      <c r="D220">
        <f>VLOOKUP($B220,'Tillförd energi'!$B$1:$AS$566,MATCH(D$1,'Tillförd energi'!$B$1:$AQ$1,0),FALSE)</f>
        <v>0.69</v>
      </c>
      <c r="E220">
        <f>VLOOKUP($B220,'Tillförd energi'!$B$1:$AS$566,MATCH(E$1,'Tillförd energi'!$B$1:$AQ$1,0),FALSE)</f>
        <v>0</v>
      </c>
      <c r="F220">
        <f>VLOOKUP($B220,'Tillförd energi'!$B$1:$AS$566,MATCH(F$1,'Tillförd energi'!$B$1:$AQ$1,0),FALSE)</f>
        <v>0</v>
      </c>
      <c r="G220">
        <f>VLOOKUP($B220,'Tillförd energi'!$B$1:$AS$566,MATCH(G$1,'Tillförd energi'!$B$1:$AQ$1,0),FALSE)</f>
        <v>0</v>
      </c>
      <c r="H220">
        <f>VLOOKUP($B220,'Tillförd energi'!$B$1:$AS$566,MATCH(H$1,'Tillförd energi'!$B$1:$AQ$1,0),FALSE)</f>
        <v>0</v>
      </c>
      <c r="I220">
        <f>VLOOKUP($B220,'Tillförd energi'!$B$1:$AS$566,MATCH(I$1,'Tillförd energi'!$B$1:$AQ$1,0),FALSE)</f>
        <v>0</v>
      </c>
      <c r="J220">
        <f>VLOOKUP($B220,'Tillförd energi'!$B$1:$AS$566,MATCH(J$1,'Tillförd energi'!$B$1:$AQ$1,0),FALSE)</f>
        <v>0</v>
      </c>
      <c r="K220">
        <v>0</v>
      </c>
      <c r="L220">
        <f>VLOOKUP($B220,'Tillförd energi'!$B$1:$AS$566,MATCH(L$1,'Tillförd energi'!$B$1:$AQ$1,0),FALSE)</f>
        <v>0</v>
      </c>
      <c r="M220">
        <f>VLOOKUP($B220,'Tillförd energi'!$B$1:$AS$566,MATCH(M$1,'Tillförd energi'!$B$1:$AQ$1,0),FALSE)</f>
        <v>9.3949999999999996</v>
      </c>
      <c r="N220">
        <f>VLOOKUP($B220,'Tillförd energi'!$B$1:$AS$566,MATCH(N$1,'Tillförd energi'!$B$1:$AQ$1,0),FALSE)</f>
        <v>7.2050000000000001</v>
      </c>
      <c r="O220">
        <f>VLOOKUP($B220,'Tillförd energi'!$B$1:$AS$566,MATCH(O$1,'Tillförd energi'!$B$1:$AQ$1,0),FALSE)</f>
        <v>0</v>
      </c>
      <c r="P220">
        <f>VLOOKUP($B220,'Tillförd energi'!$B$1:$AS$566,MATCH(P$1,'Tillförd energi'!$B$1:$AQ$1,0),FALSE)</f>
        <v>1.911</v>
      </c>
      <c r="Q220">
        <f>VLOOKUP($B220,'Tillförd energi'!$B$1:$AS$566,MATCH(Q$1,'Tillförd energi'!$B$1:$AQ$1,0),FALSE)</f>
        <v>15.8</v>
      </c>
      <c r="R220">
        <f>VLOOKUP($B220,'Tillförd energi'!$B$1:$AS$566,MATCH(R$1,'Tillförd energi'!$B$1:$AQ$1,0),FALSE)</f>
        <v>0</v>
      </c>
      <c r="S220">
        <f>VLOOKUP($B220,'Tillförd energi'!$B$1:$AS$566,MATCH(S$1,'Tillförd energi'!$B$1:$AQ$1,0),FALSE)</f>
        <v>0</v>
      </c>
      <c r="T220">
        <f>VLOOKUP($B220,'Tillförd energi'!$B$1:$AS$566,MATCH(T$1,'Tillförd energi'!$B$1:$AQ$1,0),FALSE)</f>
        <v>0</v>
      </c>
      <c r="U220">
        <f>VLOOKUP($B220,'Tillförd energi'!$B$1:$AS$566,MATCH(U$1,'Tillförd energi'!$B$1:$AQ$1,0),FALSE)</f>
        <v>0</v>
      </c>
      <c r="V220">
        <f>VLOOKUP($B220,'Tillförd energi'!$B$1:$AS$566,MATCH(V$1,'Tillförd energi'!$B$1:$AQ$1,0),FALSE)</f>
        <v>0</v>
      </c>
      <c r="W220">
        <f>VLOOKUP($B220,'Tillförd energi'!$B$1:$AS$566,MATCH(W$1,'Tillförd energi'!$B$1:$AQ$1,0),FALSE)</f>
        <v>0</v>
      </c>
      <c r="X220">
        <f>VLOOKUP($B220,'Tillförd energi'!$B$1:$AS$566,MATCH(X$1,'Tillförd energi'!$B$1:$AQ$1,0),FALSE)</f>
        <v>0</v>
      </c>
      <c r="Y220">
        <f>VLOOKUP($B220,'Tillförd energi'!$B$1:$AS$566,MATCH(Y$1,'Tillförd energi'!$B$1:$AQ$1,0),FALSE)</f>
        <v>0</v>
      </c>
      <c r="Z220">
        <f>VLOOKUP($B220,'Tillförd energi'!$B$1:$AS$566,MATCH(Z$1,'Tillförd energi'!$B$1:$AQ$1,0),FALSE)</f>
        <v>0</v>
      </c>
      <c r="AA220">
        <f>VLOOKUP($B220,'Tillförd energi'!$B$1:$AS$566,MATCH(AA$1,'Tillförd energi'!$B$1:$AQ$1,0),FALSE)</f>
        <v>0</v>
      </c>
      <c r="AB220">
        <f>VLOOKUP($B220,'Tillförd energi'!$B$1:$AS$566,MATCH(AB$1,'Tillförd energi'!$B$1:$AQ$1,0),FALSE)</f>
        <v>0</v>
      </c>
      <c r="AC220">
        <f>VLOOKUP($B220,'Tillförd energi'!$B$1:$AS$566,MATCH(AC$1,'Tillförd energi'!$B$1:$AQ$1,0),FALSE)</f>
        <v>2.8</v>
      </c>
      <c r="AD220">
        <f>VLOOKUP($B220,'Tillförd energi'!$B$1:$AS$566,MATCH(AD$1,'Tillförd energi'!$B$1:$AQ$1,0),FALSE)</f>
        <v>17.2</v>
      </c>
      <c r="AE220">
        <f>VLOOKUP($B220,'Tillförd energi'!$B$1:$AS$566,MATCH(AE$1,'Tillförd energi'!$B$1:$AQ$1,0),FALSE)</f>
        <v>0</v>
      </c>
      <c r="AF220">
        <f>VLOOKUP($B220,'Tillförd energi'!$B$1:$AS$566,MATCH(AF$1,'Tillförd energi'!$B$1:$AQ$1,0),FALSE)</f>
        <v>0.72</v>
      </c>
      <c r="AG220">
        <f>IFERROR(VLOOKUP(B220,Miljö!$B$1:$S$476,9,FALSE)/1,0)</f>
        <v>0</v>
      </c>
      <c r="AI220">
        <f t="shared" si="30"/>
        <v>55.721000000000004</v>
      </c>
      <c r="AJ220">
        <f t="shared" si="31"/>
        <v>55.721000000000004</v>
      </c>
      <c r="AK220">
        <f>IF(ISERROR(1/VLOOKUP($B220,Leveranser!$B$1:$S$500,MATCH("såld värme (gwh)",Leveranser!$B$1:$S$1,0),FALSE)),"",VLOOKUP($B220,Leveranser!$B$1:$S$500,MATCH("såld värme (gwh)",Leveranser!$B$1:$S$1,0),FALSE))</f>
        <v>41.8</v>
      </c>
      <c r="AL220" s="22">
        <f>VLOOKUP($B220,Leveranser!$B$1:$Y$500,MATCH("Totalt såld fjärrvärme till andra fjärrvärmeföretag",Leveranser!$B$1:$AA$1,0),FALSE)</f>
        <v>0</v>
      </c>
      <c r="AM220" s="22">
        <f>IF(ISERROR(1/VLOOKUP($B220,Miljö!$B$1:$S$500,MATCH("Såld mängd produktionsspecifik fjärrvärme (GWh)",Miljö!$B$1:$R$1,0),FALSE)),0,VLOOKUP($B220,Miljö!$B$1:$S$500,MATCH("Såld mängd produktionsspecifik fjärrvärme (GWh)",Miljö!$B$1:$R$1,0),FALSE))</f>
        <v>0</v>
      </c>
      <c r="AN220" s="23">
        <f t="shared" si="32"/>
        <v>0.75016600563521818</v>
      </c>
      <c r="AP220" t="str">
        <f>VLOOKUP($B220,'Miljövärden urval för publ'!$B$1:$H$450,7,FALSE)</f>
        <v>Ja</v>
      </c>
      <c r="AQ220" t="str">
        <f>VLOOKUP($B220,'Miljövärden urval för publ'!$B$1:$H$450,6,FALSE)</f>
        <v>Nej</v>
      </c>
      <c r="AU220">
        <f t="shared" si="33"/>
        <v>0.72</v>
      </c>
      <c r="AV220">
        <f t="shared" si="34"/>
        <v>0</v>
      </c>
      <c r="AW220">
        <f t="shared" si="35"/>
        <v>34.311000000000007</v>
      </c>
      <c r="AX220">
        <f t="shared" si="36"/>
        <v>0</v>
      </c>
      <c r="AZ220">
        <f t="shared" si="37"/>
        <v>0</v>
      </c>
      <c r="BA220">
        <f t="shared" si="38"/>
        <v>0</v>
      </c>
      <c r="BC220">
        <f t="shared" si="39"/>
        <v>34.311000000000007</v>
      </c>
    </row>
    <row r="221" spans="1:55" ht="15" customHeight="1" x14ac:dyDescent="0.25">
      <c r="A221" t="s">
        <v>322</v>
      </c>
      <c r="B221" t="s">
        <v>323</v>
      </c>
      <c r="C221">
        <f>VLOOKUP($B221,'Tillförd energi'!$B$1:$AS$566,MATCH(C$1,'Tillförd energi'!$B$1:$AQ$1,0),FALSE)</f>
        <v>0</v>
      </c>
      <c r="D221">
        <f>VLOOKUP($B221,'Tillförd energi'!$B$1:$AS$566,MATCH(D$1,'Tillförd energi'!$B$1:$AQ$1,0),FALSE)</f>
        <v>0.01</v>
      </c>
      <c r="E221">
        <f>VLOOKUP($B221,'Tillförd energi'!$B$1:$AS$566,MATCH(E$1,'Tillförd energi'!$B$1:$AQ$1,0),FALSE)</f>
        <v>0</v>
      </c>
      <c r="F221">
        <f>VLOOKUP($B221,'Tillförd energi'!$B$1:$AS$566,MATCH(F$1,'Tillförd energi'!$B$1:$AQ$1,0),FALSE)</f>
        <v>0</v>
      </c>
      <c r="G221">
        <f>VLOOKUP($B221,'Tillförd energi'!$B$1:$AS$566,MATCH(G$1,'Tillförd energi'!$B$1:$AQ$1,0),FALSE)</f>
        <v>0</v>
      </c>
      <c r="H221">
        <f>VLOOKUP($B221,'Tillförd energi'!$B$1:$AS$566,MATCH(H$1,'Tillförd energi'!$B$1:$AQ$1,0),FALSE)</f>
        <v>0</v>
      </c>
      <c r="I221">
        <f>VLOOKUP($B221,'Tillförd energi'!$B$1:$AS$566,MATCH(I$1,'Tillförd energi'!$B$1:$AQ$1,0),FALSE)</f>
        <v>0</v>
      </c>
      <c r="J221">
        <f>VLOOKUP($B221,'Tillförd energi'!$B$1:$AS$566,MATCH(J$1,'Tillförd energi'!$B$1:$AQ$1,0),FALSE)</f>
        <v>0</v>
      </c>
      <c r="K221">
        <v>0</v>
      </c>
      <c r="L221">
        <f>VLOOKUP($B221,'Tillförd energi'!$B$1:$AS$566,MATCH(L$1,'Tillförd energi'!$B$1:$AQ$1,0),FALSE)</f>
        <v>0</v>
      </c>
      <c r="M221">
        <f>VLOOKUP($B221,'Tillförd energi'!$B$1:$AS$566,MATCH(M$1,'Tillförd energi'!$B$1:$AQ$1,0),FALSE)</f>
        <v>0</v>
      </c>
      <c r="N221">
        <f>VLOOKUP($B221,'Tillförd energi'!$B$1:$AS$566,MATCH(N$1,'Tillförd energi'!$B$1:$AQ$1,0),FALSE)</f>
        <v>0</v>
      </c>
      <c r="O221">
        <f>VLOOKUP($B221,'Tillförd energi'!$B$1:$AS$566,MATCH(O$1,'Tillförd energi'!$B$1:$AQ$1,0),FALSE)</f>
        <v>0</v>
      </c>
      <c r="P221">
        <f>VLOOKUP($B221,'Tillförd energi'!$B$1:$AS$566,MATCH(P$1,'Tillförd energi'!$B$1:$AQ$1,0),FALSE)</f>
        <v>0</v>
      </c>
      <c r="Q221">
        <f>VLOOKUP($B221,'Tillförd energi'!$B$1:$AS$566,MATCH(Q$1,'Tillförd energi'!$B$1:$AQ$1,0),FALSE)</f>
        <v>0</v>
      </c>
      <c r="R221">
        <f>VLOOKUP($B221,'Tillförd energi'!$B$1:$AS$566,MATCH(R$1,'Tillförd energi'!$B$1:$AQ$1,0),FALSE)</f>
        <v>7.2</v>
      </c>
      <c r="S221">
        <f>VLOOKUP($B221,'Tillförd energi'!$B$1:$AS$566,MATCH(S$1,'Tillförd energi'!$B$1:$AQ$1,0),FALSE)</f>
        <v>0</v>
      </c>
      <c r="T221">
        <f>VLOOKUP($B221,'Tillförd energi'!$B$1:$AS$566,MATCH(T$1,'Tillförd energi'!$B$1:$AQ$1,0),FALSE)</f>
        <v>0</v>
      </c>
      <c r="U221">
        <f>VLOOKUP($B221,'Tillförd energi'!$B$1:$AS$566,MATCH(U$1,'Tillförd energi'!$B$1:$AQ$1,0),FALSE)</f>
        <v>0</v>
      </c>
      <c r="V221">
        <f>VLOOKUP($B221,'Tillförd energi'!$B$1:$AS$566,MATCH(V$1,'Tillförd energi'!$B$1:$AQ$1,0),FALSE)</f>
        <v>0</v>
      </c>
      <c r="W221">
        <f>VLOOKUP($B221,'Tillförd energi'!$B$1:$AS$566,MATCH(W$1,'Tillförd energi'!$B$1:$AQ$1,0),FALSE)</f>
        <v>0</v>
      </c>
      <c r="X221">
        <f>VLOOKUP($B221,'Tillförd energi'!$B$1:$AS$566,MATCH(X$1,'Tillförd energi'!$B$1:$AQ$1,0),FALSE)</f>
        <v>0</v>
      </c>
      <c r="Y221">
        <f>VLOOKUP($B221,'Tillförd energi'!$B$1:$AS$566,MATCH(Y$1,'Tillförd energi'!$B$1:$AQ$1,0),FALSE)</f>
        <v>0</v>
      </c>
      <c r="Z221">
        <f>VLOOKUP($B221,'Tillförd energi'!$B$1:$AS$566,MATCH(Z$1,'Tillförd energi'!$B$1:$AQ$1,0),FALSE)</f>
        <v>0.17</v>
      </c>
      <c r="AA221">
        <f>VLOOKUP($B221,'Tillförd energi'!$B$1:$AS$566,MATCH(AA$1,'Tillförd energi'!$B$1:$AQ$1,0),FALSE)</f>
        <v>0</v>
      </c>
      <c r="AB221">
        <f>VLOOKUP($B221,'Tillförd energi'!$B$1:$AS$566,MATCH(AB$1,'Tillförd energi'!$B$1:$AQ$1,0),FALSE)</f>
        <v>0</v>
      </c>
      <c r="AC221">
        <f>VLOOKUP($B221,'Tillförd energi'!$B$1:$AS$566,MATCH(AC$1,'Tillförd energi'!$B$1:$AQ$1,0),FALSE)</f>
        <v>0</v>
      </c>
      <c r="AD221">
        <f>VLOOKUP($B221,'Tillförd energi'!$B$1:$AS$566,MATCH(AD$1,'Tillförd energi'!$B$1:$AQ$1,0),FALSE)</f>
        <v>0</v>
      </c>
      <c r="AE221">
        <f>VLOOKUP($B221,'Tillförd energi'!$B$1:$AS$566,MATCH(AE$1,'Tillförd energi'!$B$1:$AQ$1,0),FALSE)</f>
        <v>0</v>
      </c>
      <c r="AF221">
        <f>VLOOKUP($B221,'Tillförd energi'!$B$1:$AS$566,MATCH(AF$1,'Tillförd energi'!$B$1:$AQ$1,0),FALSE)</f>
        <v>0.6</v>
      </c>
      <c r="AG221">
        <f>IFERROR(VLOOKUP(B221,Miljö!$B$1:$S$476,9,FALSE)/1,0)</f>
        <v>0</v>
      </c>
      <c r="AI221">
        <f t="shared" si="30"/>
        <v>7.9799999999999995</v>
      </c>
      <c r="AJ221">
        <f t="shared" si="31"/>
        <v>7.9799999999999995</v>
      </c>
      <c r="AK221">
        <f>IF(ISERROR(1/VLOOKUP($B221,Leveranser!$B$1:$S$500,MATCH("såld värme (gwh)",Leveranser!$B$1:$S$1,0),FALSE)),"",VLOOKUP($B221,Leveranser!$B$1:$S$500,MATCH("såld värme (gwh)",Leveranser!$B$1:$S$1,0),FALSE))</f>
        <v>5.89</v>
      </c>
      <c r="AL221" s="22">
        <f>VLOOKUP($B221,Leveranser!$B$1:$Y$500,MATCH("Totalt såld fjärrvärme till andra fjärrvärmeföretag",Leveranser!$B$1:$AA$1,0),FALSE)</f>
        <v>0</v>
      </c>
      <c r="AM221" s="22">
        <f>IF(ISERROR(1/VLOOKUP($B221,Miljö!$B$1:$S$500,MATCH("Såld mängd produktionsspecifik fjärrvärme (GWh)",Miljö!$B$1:$R$1,0),FALSE)),0,VLOOKUP($B221,Miljö!$B$1:$S$500,MATCH("Såld mängd produktionsspecifik fjärrvärme (GWh)",Miljö!$B$1:$R$1,0),FALSE))</f>
        <v>0</v>
      </c>
      <c r="AN221" s="23">
        <f t="shared" si="32"/>
        <v>0.73809523809523814</v>
      </c>
      <c r="AP221" t="str">
        <f>VLOOKUP($B221,'Miljövärden urval för publ'!$B$1:$H$450,7,FALSE)</f>
        <v>Ja</v>
      </c>
      <c r="AQ221" t="str">
        <f>VLOOKUP($B221,'Miljövärden urval för publ'!$B$1:$H$450,6,FALSE)</f>
        <v>Ja</v>
      </c>
      <c r="AU221">
        <f t="shared" si="33"/>
        <v>0.77</v>
      </c>
      <c r="AV221">
        <f t="shared" si="34"/>
        <v>0</v>
      </c>
      <c r="AW221">
        <f t="shared" si="35"/>
        <v>0</v>
      </c>
      <c r="AX221">
        <f t="shared" si="36"/>
        <v>7.2</v>
      </c>
      <c r="AZ221">
        <f t="shared" si="37"/>
        <v>0</v>
      </c>
      <c r="BA221">
        <f t="shared" si="38"/>
        <v>0</v>
      </c>
      <c r="BC221">
        <f t="shared" si="39"/>
        <v>7.2</v>
      </c>
    </row>
    <row r="222" spans="1:55" ht="15" customHeight="1" x14ac:dyDescent="0.25">
      <c r="A222" t="s">
        <v>322</v>
      </c>
      <c r="B222" t="s">
        <v>324</v>
      </c>
      <c r="C222">
        <f>VLOOKUP($B222,'Tillförd energi'!$B$1:$AS$566,MATCH(C$1,'Tillförd energi'!$B$1:$AQ$1,0),FALSE)</f>
        <v>0</v>
      </c>
      <c r="D222">
        <f>VLOOKUP($B222,'Tillförd energi'!$B$1:$AS$566,MATCH(D$1,'Tillförd energi'!$B$1:$AQ$1,0),FALSE)</f>
        <v>1.37</v>
      </c>
      <c r="E222">
        <f>VLOOKUP($B222,'Tillförd energi'!$B$1:$AS$566,MATCH(E$1,'Tillförd energi'!$B$1:$AQ$1,0),FALSE)</f>
        <v>0</v>
      </c>
      <c r="F222">
        <f>VLOOKUP($B222,'Tillförd energi'!$B$1:$AS$566,MATCH(F$1,'Tillförd energi'!$B$1:$AQ$1,0),FALSE)</f>
        <v>0</v>
      </c>
      <c r="G222">
        <f>VLOOKUP($B222,'Tillförd energi'!$B$1:$AS$566,MATCH(G$1,'Tillförd energi'!$B$1:$AQ$1,0),FALSE)</f>
        <v>0</v>
      </c>
      <c r="H222">
        <f>VLOOKUP($B222,'Tillförd energi'!$B$1:$AS$566,MATCH(H$1,'Tillförd energi'!$B$1:$AQ$1,0),FALSE)</f>
        <v>0.66</v>
      </c>
      <c r="I222">
        <f>VLOOKUP($B222,'Tillförd energi'!$B$1:$AS$566,MATCH(I$1,'Tillförd energi'!$B$1:$AQ$1,0),FALSE)</f>
        <v>0</v>
      </c>
      <c r="J222">
        <f>VLOOKUP($B222,'Tillförd energi'!$B$1:$AS$566,MATCH(J$1,'Tillförd energi'!$B$1:$AQ$1,0),FALSE)</f>
        <v>0</v>
      </c>
      <c r="K222">
        <v>0</v>
      </c>
      <c r="L222">
        <f>VLOOKUP($B222,'Tillförd energi'!$B$1:$AS$566,MATCH(L$1,'Tillförd energi'!$B$1:$AQ$1,0),FALSE)</f>
        <v>0</v>
      </c>
      <c r="M222">
        <f>VLOOKUP($B222,'Tillförd energi'!$B$1:$AS$566,MATCH(M$1,'Tillförd energi'!$B$1:$AQ$1,0),FALSE)</f>
        <v>0</v>
      </c>
      <c r="N222">
        <f>VLOOKUP($B222,'Tillförd energi'!$B$1:$AS$566,MATCH(N$1,'Tillförd energi'!$B$1:$AQ$1,0),FALSE)</f>
        <v>0</v>
      </c>
      <c r="O222">
        <f>VLOOKUP($B222,'Tillförd energi'!$B$1:$AS$566,MATCH(O$1,'Tillförd energi'!$B$1:$AQ$1,0),FALSE)</f>
        <v>0</v>
      </c>
      <c r="P222">
        <f>VLOOKUP($B222,'Tillförd energi'!$B$1:$AS$566,MATCH(P$1,'Tillförd energi'!$B$1:$AQ$1,0),FALSE)</f>
        <v>0</v>
      </c>
      <c r="Q222">
        <f>VLOOKUP($B222,'Tillförd energi'!$B$1:$AS$566,MATCH(Q$1,'Tillförd energi'!$B$1:$AQ$1,0),FALSE)</f>
        <v>4.4705899999999996</v>
      </c>
      <c r="R222">
        <f>VLOOKUP($B222,'Tillförd energi'!$B$1:$AS$566,MATCH(R$1,'Tillförd energi'!$B$1:$AQ$1,0),FALSE)</f>
        <v>0</v>
      </c>
      <c r="S222">
        <f>VLOOKUP($B222,'Tillförd energi'!$B$1:$AS$566,MATCH(S$1,'Tillförd energi'!$B$1:$AQ$1,0),FALSE)</f>
        <v>0</v>
      </c>
      <c r="T222">
        <f>VLOOKUP($B222,'Tillförd energi'!$B$1:$AS$566,MATCH(T$1,'Tillförd energi'!$B$1:$AQ$1,0),FALSE)</f>
        <v>0</v>
      </c>
      <c r="U222">
        <f>VLOOKUP($B222,'Tillförd energi'!$B$1:$AS$566,MATCH(U$1,'Tillförd energi'!$B$1:$AQ$1,0),FALSE)</f>
        <v>0</v>
      </c>
      <c r="V222">
        <f>VLOOKUP($B222,'Tillförd energi'!$B$1:$AS$566,MATCH(V$1,'Tillförd energi'!$B$1:$AQ$1,0),FALSE)</f>
        <v>0</v>
      </c>
      <c r="W222">
        <f>VLOOKUP($B222,'Tillförd energi'!$B$1:$AS$566,MATCH(W$1,'Tillförd energi'!$B$1:$AQ$1,0),FALSE)</f>
        <v>1.4999999999999999E-2</v>
      </c>
      <c r="X222">
        <f>VLOOKUP($B222,'Tillförd energi'!$B$1:$AS$566,MATCH(X$1,'Tillförd energi'!$B$1:$AQ$1,0),FALSE)</f>
        <v>0</v>
      </c>
      <c r="Y222">
        <f>VLOOKUP($B222,'Tillförd energi'!$B$1:$AS$566,MATCH(Y$1,'Tillförd energi'!$B$1:$AQ$1,0),FALSE)</f>
        <v>0</v>
      </c>
      <c r="Z222">
        <f>VLOOKUP($B222,'Tillförd energi'!$B$1:$AS$566,MATCH(Z$1,'Tillförd energi'!$B$1:$AQ$1,0),FALSE)</f>
        <v>1.01176</v>
      </c>
      <c r="AA222">
        <f>VLOOKUP($B222,'Tillförd energi'!$B$1:$AS$566,MATCH(AA$1,'Tillförd energi'!$B$1:$AQ$1,0),FALSE)</f>
        <v>0</v>
      </c>
      <c r="AB222">
        <f>VLOOKUP($B222,'Tillförd energi'!$B$1:$AS$566,MATCH(AB$1,'Tillförd energi'!$B$1:$AQ$1,0),FALSE)</f>
        <v>0</v>
      </c>
      <c r="AC222">
        <f>VLOOKUP($B222,'Tillförd energi'!$B$1:$AS$566,MATCH(AC$1,'Tillförd energi'!$B$1:$AQ$1,0),FALSE)</f>
        <v>0</v>
      </c>
      <c r="AD222">
        <f>VLOOKUP($B222,'Tillförd energi'!$B$1:$AS$566,MATCH(AD$1,'Tillförd energi'!$B$1:$AQ$1,0),FALSE)</f>
        <v>262.5</v>
      </c>
      <c r="AE222">
        <f>VLOOKUP($B222,'Tillförd energi'!$B$1:$AS$566,MATCH(AE$1,'Tillförd energi'!$B$1:$AQ$1,0),FALSE)</f>
        <v>0</v>
      </c>
      <c r="AF222">
        <f>VLOOKUP($B222,'Tillförd energi'!$B$1:$AS$566,MATCH(AF$1,'Tillförd energi'!$B$1:$AQ$1,0),FALSE)</f>
        <v>2</v>
      </c>
      <c r="AG222">
        <f>IFERROR(VLOOKUP(B222,Miljö!$B$1:$S$476,9,FALSE)/1,0)</f>
        <v>0</v>
      </c>
      <c r="AI222">
        <f t="shared" si="30"/>
        <v>272.02735000000001</v>
      </c>
      <c r="AJ222">
        <f t="shared" si="31"/>
        <v>272.02735000000001</v>
      </c>
      <c r="AK222">
        <f>IF(ISERROR(1/VLOOKUP($B222,Leveranser!$B$1:$S$500,MATCH("såld värme (gwh)",Leveranser!$B$1:$S$1,0),FALSE)),"",VLOOKUP($B222,Leveranser!$B$1:$S$500,MATCH("såld värme (gwh)",Leveranser!$B$1:$S$1,0),FALSE))</f>
        <v>217.47</v>
      </c>
      <c r="AL222" s="22">
        <f>VLOOKUP($B222,Leveranser!$B$1:$Y$500,MATCH("Totalt såld fjärrvärme till andra fjärrvärmeföretag",Leveranser!$B$1:$AA$1,0),FALSE)</f>
        <v>0</v>
      </c>
      <c r="AM222" s="22">
        <f>IF(ISERROR(1/VLOOKUP($B222,Miljö!$B$1:$S$500,MATCH("Såld mängd produktionsspecifik fjärrvärme (GWh)",Miljö!$B$1:$R$1,0),FALSE)),0,VLOOKUP($B222,Miljö!$B$1:$S$500,MATCH("Såld mängd produktionsspecifik fjärrvärme (GWh)",Miljö!$B$1:$R$1,0),FALSE))</f>
        <v>0</v>
      </c>
      <c r="AN222" s="23">
        <f t="shared" si="32"/>
        <v>0.79944167378758046</v>
      </c>
      <c r="AP222" t="str">
        <f>VLOOKUP($B222,'Miljövärden urval för publ'!$B$1:$H$450,7,FALSE)</f>
        <v>Ja</v>
      </c>
      <c r="AQ222" t="str">
        <f>VLOOKUP($B222,'Miljövärden urval för publ'!$B$1:$H$450,6,FALSE)</f>
        <v>Ja</v>
      </c>
      <c r="AU222">
        <f t="shared" si="33"/>
        <v>3.0117599999999998</v>
      </c>
      <c r="AV222">
        <f t="shared" si="34"/>
        <v>0</v>
      </c>
      <c r="AW222">
        <f t="shared" si="35"/>
        <v>4.4705899999999996</v>
      </c>
      <c r="AX222">
        <f t="shared" si="36"/>
        <v>0</v>
      </c>
      <c r="AZ222">
        <f t="shared" si="37"/>
        <v>0</v>
      </c>
      <c r="BA222">
        <f t="shared" si="38"/>
        <v>0</v>
      </c>
      <c r="BC222">
        <f t="shared" si="39"/>
        <v>4.4855899999999993</v>
      </c>
    </row>
    <row r="223" spans="1:55" ht="15" customHeight="1" x14ac:dyDescent="0.25">
      <c r="A223" t="s">
        <v>322</v>
      </c>
      <c r="B223" t="s">
        <v>325</v>
      </c>
      <c r="C223">
        <f>VLOOKUP($B223,'Tillförd energi'!$B$1:$AS$566,MATCH(C$1,'Tillförd energi'!$B$1:$AQ$1,0),FALSE)</f>
        <v>0</v>
      </c>
      <c r="D223">
        <f>VLOOKUP($B223,'Tillförd energi'!$B$1:$AS$566,MATCH(D$1,'Tillförd energi'!$B$1:$AQ$1,0),FALSE)</f>
        <v>0</v>
      </c>
      <c r="E223">
        <f>VLOOKUP($B223,'Tillförd energi'!$B$1:$AS$566,MATCH(E$1,'Tillförd energi'!$B$1:$AQ$1,0),FALSE)</f>
        <v>0</v>
      </c>
      <c r="F223">
        <f>VLOOKUP($B223,'Tillförd energi'!$B$1:$AS$566,MATCH(F$1,'Tillförd energi'!$B$1:$AQ$1,0),FALSE)</f>
        <v>0</v>
      </c>
      <c r="G223">
        <f>VLOOKUP($B223,'Tillförd energi'!$B$1:$AS$566,MATCH(G$1,'Tillförd energi'!$B$1:$AQ$1,0),FALSE)</f>
        <v>0</v>
      </c>
      <c r="H223">
        <f>VLOOKUP($B223,'Tillförd energi'!$B$1:$AS$566,MATCH(H$1,'Tillförd energi'!$B$1:$AQ$1,0),FALSE)</f>
        <v>0</v>
      </c>
      <c r="I223">
        <f>VLOOKUP($B223,'Tillförd energi'!$B$1:$AS$566,MATCH(I$1,'Tillförd energi'!$B$1:$AQ$1,0),FALSE)</f>
        <v>0</v>
      </c>
      <c r="J223">
        <f>VLOOKUP($B223,'Tillförd energi'!$B$1:$AS$566,MATCH(J$1,'Tillförd energi'!$B$1:$AQ$1,0),FALSE)</f>
        <v>0</v>
      </c>
      <c r="K223">
        <v>0</v>
      </c>
      <c r="L223">
        <f>VLOOKUP($B223,'Tillförd energi'!$B$1:$AS$566,MATCH(L$1,'Tillförd energi'!$B$1:$AQ$1,0),FALSE)</f>
        <v>0</v>
      </c>
      <c r="M223">
        <f>VLOOKUP($B223,'Tillförd energi'!$B$1:$AS$566,MATCH(M$1,'Tillförd energi'!$B$1:$AQ$1,0),FALSE)</f>
        <v>0</v>
      </c>
      <c r="N223">
        <f>VLOOKUP($B223,'Tillförd energi'!$B$1:$AS$566,MATCH(N$1,'Tillförd energi'!$B$1:$AQ$1,0),FALSE)</f>
        <v>0</v>
      </c>
      <c r="O223">
        <f>VLOOKUP($B223,'Tillförd energi'!$B$1:$AS$566,MATCH(O$1,'Tillförd energi'!$B$1:$AQ$1,0),FALSE)</f>
        <v>0</v>
      </c>
      <c r="P223">
        <f>VLOOKUP($B223,'Tillförd energi'!$B$1:$AS$566,MATCH(P$1,'Tillförd energi'!$B$1:$AQ$1,0),FALSE)</f>
        <v>0</v>
      </c>
      <c r="Q223">
        <f>VLOOKUP($B223,'Tillförd energi'!$B$1:$AS$566,MATCH(Q$1,'Tillförd energi'!$B$1:$AQ$1,0),FALSE)</f>
        <v>1.9294100000000001</v>
      </c>
      <c r="R223">
        <f>VLOOKUP($B223,'Tillförd energi'!$B$1:$AS$566,MATCH(R$1,'Tillförd energi'!$B$1:$AQ$1,0),FALSE)</f>
        <v>0</v>
      </c>
      <c r="S223">
        <f>VLOOKUP($B223,'Tillförd energi'!$B$1:$AS$566,MATCH(S$1,'Tillförd energi'!$B$1:$AQ$1,0),FALSE)</f>
        <v>0</v>
      </c>
      <c r="T223">
        <f>VLOOKUP($B223,'Tillförd energi'!$B$1:$AS$566,MATCH(T$1,'Tillförd energi'!$B$1:$AQ$1,0),FALSE)</f>
        <v>0</v>
      </c>
      <c r="U223">
        <f>VLOOKUP($B223,'Tillförd energi'!$B$1:$AS$566,MATCH(U$1,'Tillförd energi'!$B$1:$AQ$1,0),FALSE)</f>
        <v>0</v>
      </c>
      <c r="V223">
        <f>VLOOKUP($B223,'Tillförd energi'!$B$1:$AS$566,MATCH(V$1,'Tillförd energi'!$B$1:$AQ$1,0),FALSE)</f>
        <v>0</v>
      </c>
      <c r="W223">
        <f>VLOOKUP($B223,'Tillförd energi'!$B$1:$AS$566,MATCH(W$1,'Tillförd energi'!$B$1:$AQ$1,0),FALSE)</f>
        <v>0</v>
      </c>
      <c r="X223">
        <f>VLOOKUP($B223,'Tillförd energi'!$B$1:$AS$566,MATCH(X$1,'Tillförd energi'!$B$1:$AQ$1,0),FALSE)</f>
        <v>0</v>
      </c>
      <c r="Y223">
        <f>VLOOKUP($B223,'Tillförd energi'!$B$1:$AS$566,MATCH(Y$1,'Tillförd energi'!$B$1:$AQ$1,0),FALSE)</f>
        <v>0</v>
      </c>
      <c r="Z223">
        <f>VLOOKUP($B223,'Tillförd energi'!$B$1:$AS$566,MATCH(Z$1,'Tillförd energi'!$B$1:$AQ$1,0),FALSE)</f>
        <v>0</v>
      </c>
      <c r="AA223">
        <f>VLOOKUP($B223,'Tillförd energi'!$B$1:$AS$566,MATCH(AA$1,'Tillförd energi'!$B$1:$AQ$1,0),FALSE)</f>
        <v>0</v>
      </c>
      <c r="AB223">
        <f>VLOOKUP($B223,'Tillförd energi'!$B$1:$AS$566,MATCH(AB$1,'Tillförd energi'!$B$1:$AQ$1,0),FALSE)</f>
        <v>0</v>
      </c>
      <c r="AC223">
        <f>VLOOKUP($B223,'Tillförd energi'!$B$1:$AS$566,MATCH(AC$1,'Tillförd energi'!$B$1:$AQ$1,0),FALSE)</f>
        <v>0</v>
      </c>
      <c r="AD223">
        <f>VLOOKUP($B223,'Tillförd energi'!$B$1:$AS$566,MATCH(AD$1,'Tillförd energi'!$B$1:$AQ$1,0),FALSE)</f>
        <v>0</v>
      </c>
      <c r="AE223">
        <f>VLOOKUP($B223,'Tillförd energi'!$B$1:$AS$566,MATCH(AE$1,'Tillförd energi'!$B$1:$AQ$1,0),FALSE)</f>
        <v>0</v>
      </c>
      <c r="AF223">
        <f>VLOOKUP($B223,'Tillförd energi'!$B$1:$AS$566,MATCH(AF$1,'Tillförd energi'!$B$1:$AQ$1,0),FALSE)</f>
        <v>3.9600000000000003E-2</v>
      </c>
      <c r="AG223">
        <f>IFERROR(VLOOKUP(B223,Miljö!$B$1:$S$476,9,FALSE)/1,0)</f>
        <v>0</v>
      </c>
      <c r="AI223">
        <f t="shared" si="30"/>
        <v>1.9690100000000001</v>
      </c>
      <c r="AJ223">
        <f t="shared" si="31"/>
        <v>1.9690100000000001</v>
      </c>
      <c r="AK223">
        <f>IF(ISERROR(1/VLOOKUP($B223,Leveranser!$B$1:$S$500,MATCH("såld värme (gwh)",Leveranser!$B$1:$S$1,0),FALSE)),"",VLOOKUP($B223,Leveranser!$B$1:$S$500,MATCH("såld värme (gwh)",Leveranser!$B$1:$S$1,0),FALSE))</f>
        <v>1.32</v>
      </c>
      <c r="AL223" s="22">
        <f>VLOOKUP($B223,Leveranser!$B$1:$Y$500,MATCH("Totalt såld fjärrvärme till andra fjärrvärmeföretag",Leveranser!$B$1:$AA$1,0),FALSE)</f>
        <v>0</v>
      </c>
      <c r="AM223" s="22">
        <f>IF(ISERROR(1/VLOOKUP($B223,Miljö!$B$1:$S$500,MATCH("Såld mängd produktionsspecifik fjärrvärme (GWh)",Miljö!$B$1:$R$1,0),FALSE)),0,VLOOKUP($B223,Miljö!$B$1:$S$500,MATCH("Såld mängd produktionsspecifik fjärrvärme (GWh)",Miljö!$B$1:$R$1,0),FALSE))</f>
        <v>0</v>
      </c>
      <c r="AN223" s="23">
        <f t="shared" si="32"/>
        <v>0.67038765674120493</v>
      </c>
      <c r="AP223" t="str">
        <f>VLOOKUP($B223,'Miljövärden urval för publ'!$B$1:$H$450,7,FALSE)</f>
        <v>Ja</v>
      </c>
      <c r="AQ223" t="str">
        <f>VLOOKUP($B223,'Miljövärden urval för publ'!$B$1:$H$450,6,FALSE)</f>
        <v>Ja</v>
      </c>
      <c r="AU223">
        <f t="shared" si="33"/>
        <v>3.9600000000000003E-2</v>
      </c>
      <c r="AV223">
        <f t="shared" si="34"/>
        <v>0</v>
      </c>
      <c r="AW223">
        <f t="shared" si="35"/>
        <v>1.9294100000000001</v>
      </c>
      <c r="AX223">
        <f t="shared" si="36"/>
        <v>0</v>
      </c>
      <c r="AZ223">
        <f t="shared" si="37"/>
        <v>0</v>
      </c>
      <c r="BA223">
        <f t="shared" si="38"/>
        <v>0</v>
      </c>
      <c r="BC223">
        <f t="shared" si="39"/>
        <v>1.9294100000000001</v>
      </c>
    </row>
    <row r="224" spans="1:55" ht="15" customHeight="1" x14ac:dyDescent="0.25">
      <c r="A224" t="s">
        <v>322</v>
      </c>
      <c r="B224" t="s">
        <v>326</v>
      </c>
      <c r="C224">
        <f>VLOOKUP($B224,'Tillförd energi'!$B$1:$AS$566,MATCH(C$1,'Tillförd energi'!$B$1:$AQ$1,0),FALSE)</f>
        <v>0</v>
      </c>
      <c r="D224">
        <f>VLOOKUP($B224,'Tillförd energi'!$B$1:$AS$566,MATCH(D$1,'Tillförd energi'!$B$1:$AQ$1,0),FALSE)</f>
        <v>4.4999999999999998E-2</v>
      </c>
      <c r="E224">
        <f>VLOOKUP($B224,'Tillförd energi'!$B$1:$AS$566,MATCH(E$1,'Tillförd energi'!$B$1:$AQ$1,0),FALSE)</f>
        <v>0</v>
      </c>
      <c r="F224">
        <f>VLOOKUP($B224,'Tillförd energi'!$B$1:$AS$566,MATCH(F$1,'Tillförd energi'!$B$1:$AQ$1,0),FALSE)</f>
        <v>0</v>
      </c>
      <c r="G224">
        <f>VLOOKUP($B224,'Tillförd energi'!$B$1:$AS$566,MATCH(G$1,'Tillförd energi'!$B$1:$AQ$1,0),FALSE)</f>
        <v>0</v>
      </c>
      <c r="H224">
        <f>VLOOKUP($B224,'Tillförd energi'!$B$1:$AS$566,MATCH(H$1,'Tillförd energi'!$B$1:$AQ$1,0),FALSE)</f>
        <v>0</v>
      </c>
      <c r="I224">
        <f>VLOOKUP($B224,'Tillförd energi'!$B$1:$AS$566,MATCH(I$1,'Tillförd energi'!$B$1:$AQ$1,0),FALSE)</f>
        <v>0</v>
      </c>
      <c r="J224">
        <f>VLOOKUP($B224,'Tillförd energi'!$B$1:$AS$566,MATCH(J$1,'Tillförd energi'!$B$1:$AQ$1,0),FALSE)</f>
        <v>0</v>
      </c>
      <c r="K224">
        <v>0</v>
      </c>
      <c r="L224">
        <f>VLOOKUP($B224,'Tillförd energi'!$B$1:$AS$566,MATCH(L$1,'Tillförd energi'!$B$1:$AQ$1,0),FALSE)</f>
        <v>0</v>
      </c>
      <c r="M224">
        <f>VLOOKUP($B224,'Tillförd energi'!$B$1:$AS$566,MATCH(M$1,'Tillförd energi'!$B$1:$AQ$1,0),FALSE)</f>
        <v>0</v>
      </c>
      <c r="N224">
        <f>VLOOKUP($B224,'Tillförd energi'!$B$1:$AS$566,MATCH(N$1,'Tillförd energi'!$B$1:$AQ$1,0),FALSE)</f>
        <v>0</v>
      </c>
      <c r="O224">
        <f>VLOOKUP($B224,'Tillförd energi'!$B$1:$AS$566,MATCH(O$1,'Tillförd energi'!$B$1:$AQ$1,0),FALSE)</f>
        <v>0</v>
      </c>
      <c r="P224">
        <f>VLOOKUP($B224,'Tillförd energi'!$B$1:$AS$566,MATCH(P$1,'Tillförd energi'!$B$1:$AQ$1,0),FALSE)</f>
        <v>0</v>
      </c>
      <c r="Q224">
        <f>VLOOKUP($B224,'Tillförd energi'!$B$1:$AS$566,MATCH(Q$1,'Tillförd energi'!$B$1:$AQ$1,0),FALSE)</f>
        <v>0</v>
      </c>
      <c r="R224">
        <f>VLOOKUP($B224,'Tillförd energi'!$B$1:$AS$566,MATCH(R$1,'Tillförd energi'!$B$1:$AQ$1,0),FALSE)</f>
        <v>2.2000000000000002</v>
      </c>
      <c r="S224">
        <f>VLOOKUP($B224,'Tillförd energi'!$B$1:$AS$566,MATCH(S$1,'Tillförd energi'!$B$1:$AQ$1,0),FALSE)</f>
        <v>0</v>
      </c>
      <c r="T224">
        <f>VLOOKUP($B224,'Tillförd energi'!$B$1:$AS$566,MATCH(T$1,'Tillförd energi'!$B$1:$AQ$1,0),FALSE)</f>
        <v>0</v>
      </c>
      <c r="U224">
        <f>VLOOKUP($B224,'Tillförd energi'!$B$1:$AS$566,MATCH(U$1,'Tillförd energi'!$B$1:$AQ$1,0),FALSE)</f>
        <v>0</v>
      </c>
      <c r="V224">
        <f>VLOOKUP($B224,'Tillförd energi'!$B$1:$AS$566,MATCH(V$1,'Tillförd energi'!$B$1:$AQ$1,0),FALSE)</f>
        <v>0</v>
      </c>
      <c r="W224">
        <f>VLOOKUP($B224,'Tillförd energi'!$B$1:$AS$566,MATCH(W$1,'Tillförd energi'!$B$1:$AQ$1,0),FALSE)</f>
        <v>0</v>
      </c>
      <c r="X224">
        <f>VLOOKUP($B224,'Tillförd energi'!$B$1:$AS$566,MATCH(X$1,'Tillförd energi'!$B$1:$AQ$1,0),FALSE)</f>
        <v>0</v>
      </c>
      <c r="Y224">
        <f>VLOOKUP($B224,'Tillförd energi'!$B$1:$AS$566,MATCH(Y$1,'Tillförd energi'!$B$1:$AQ$1,0),FALSE)</f>
        <v>0</v>
      </c>
      <c r="Z224">
        <f>VLOOKUP($B224,'Tillförd energi'!$B$1:$AS$566,MATCH(Z$1,'Tillförd energi'!$B$1:$AQ$1,0),FALSE)</f>
        <v>0.1</v>
      </c>
      <c r="AA224">
        <f>VLOOKUP($B224,'Tillförd energi'!$B$1:$AS$566,MATCH(AA$1,'Tillförd energi'!$B$1:$AQ$1,0),FALSE)</f>
        <v>0</v>
      </c>
      <c r="AB224">
        <f>VLOOKUP($B224,'Tillförd energi'!$B$1:$AS$566,MATCH(AB$1,'Tillförd energi'!$B$1:$AQ$1,0),FALSE)</f>
        <v>0</v>
      </c>
      <c r="AC224">
        <f>VLOOKUP($B224,'Tillförd energi'!$B$1:$AS$566,MATCH(AC$1,'Tillförd energi'!$B$1:$AQ$1,0),FALSE)</f>
        <v>0</v>
      </c>
      <c r="AD224">
        <f>VLOOKUP($B224,'Tillförd energi'!$B$1:$AS$566,MATCH(AD$1,'Tillförd energi'!$B$1:$AQ$1,0),FALSE)</f>
        <v>0</v>
      </c>
      <c r="AE224">
        <f>VLOOKUP($B224,'Tillförd energi'!$B$1:$AS$566,MATCH(AE$1,'Tillförd energi'!$B$1:$AQ$1,0),FALSE)</f>
        <v>0</v>
      </c>
      <c r="AF224">
        <f>VLOOKUP($B224,'Tillförd energi'!$B$1:$AS$566,MATCH(AF$1,'Tillförd energi'!$B$1:$AQ$1,0),FALSE)</f>
        <v>0.3</v>
      </c>
      <c r="AG224">
        <f>IFERROR(VLOOKUP(B224,Miljö!$B$1:$S$476,9,FALSE)/1,0)</f>
        <v>0</v>
      </c>
      <c r="AI224">
        <f t="shared" si="30"/>
        <v>2.645</v>
      </c>
      <c r="AJ224">
        <f t="shared" si="31"/>
        <v>2.645</v>
      </c>
      <c r="AK224">
        <f>IF(ISERROR(1/VLOOKUP($B224,Leveranser!$B$1:$S$500,MATCH("såld värme (gwh)",Leveranser!$B$1:$S$1,0),FALSE)),"",VLOOKUP($B224,Leveranser!$B$1:$S$500,MATCH("såld värme (gwh)",Leveranser!$B$1:$S$1,0),FALSE))</f>
        <v>1.94</v>
      </c>
      <c r="AL224" s="22">
        <f>VLOOKUP($B224,Leveranser!$B$1:$Y$500,MATCH("Totalt såld fjärrvärme till andra fjärrvärmeföretag",Leveranser!$B$1:$AA$1,0),FALSE)</f>
        <v>0</v>
      </c>
      <c r="AM224" s="22">
        <f>IF(ISERROR(1/VLOOKUP($B224,Miljö!$B$1:$S$500,MATCH("Såld mängd produktionsspecifik fjärrvärme (GWh)",Miljö!$B$1:$R$1,0),FALSE)),0,VLOOKUP($B224,Miljö!$B$1:$S$500,MATCH("Såld mängd produktionsspecifik fjärrvärme (GWh)",Miljö!$B$1:$R$1,0),FALSE))</f>
        <v>0</v>
      </c>
      <c r="AN224" s="23">
        <f t="shared" si="32"/>
        <v>0.73345935727788281</v>
      </c>
      <c r="AP224" t="str">
        <f>VLOOKUP($B224,'Miljövärden urval för publ'!$B$1:$H$450,7,FALSE)</f>
        <v>Ja</v>
      </c>
      <c r="AQ224" t="str">
        <f>VLOOKUP($B224,'Miljövärden urval för publ'!$B$1:$H$450,6,FALSE)</f>
        <v>Ja</v>
      </c>
      <c r="AU224">
        <f t="shared" si="33"/>
        <v>0.4</v>
      </c>
      <c r="AV224">
        <f t="shared" si="34"/>
        <v>0</v>
      </c>
      <c r="AW224">
        <f t="shared" si="35"/>
        <v>0</v>
      </c>
      <c r="AX224">
        <f t="shared" si="36"/>
        <v>2.2000000000000002</v>
      </c>
      <c r="AZ224">
        <f t="shared" si="37"/>
        <v>0</v>
      </c>
      <c r="BA224">
        <f t="shared" si="38"/>
        <v>0</v>
      </c>
      <c r="BC224">
        <f t="shared" si="39"/>
        <v>2.2000000000000002</v>
      </c>
    </row>
    <row r="225" spans="1:55" ht="15" customHeight="1" x14ac:dyDescent="0.25">
      <c r="A225" t="s">
        <v>327</v>
      </c>
      <c r="B225" s="11" t="s">
        <v>992</v>
      </c>
      <c r="C225">
        <f>VLOOKUP($B225,'Tillförd energi'!$B$1:$AS$566,MATCH(C$1,'Tillförd energi'!$B$1:$AQ$1,0),FALSE)</f>
        <v>0</v>
      </c>
      <c r="D225">
        <f>VLOOKUP($B225,'Tillförd energi'!$B$1:$AS$566,MATCH(D$1,'Tillförd energi'!$B$1:$AQ$1,0),FALSE)</f>
        <v>0</v>
      </c>
      <c r="E225">
        <f>VLOOKUP($B225,'Tillförd energi'!$B$1:$AS$566,MATCH(E$1,'Tillförd energi'!$B$1:$AQ$1,0),FALSE)</f>
        <v>0</v>
      </c>
      <c r="F225">
        <f>VLOOKUP($B225,'Tillförd energi'!$B$1:$AS$566,MATCH(F$1,'Tillförd energi'!$B$1:$AQ$1,0),FALSE)</f>
        <v>0</v>
      </c>
      <c r="G225">
        <f>VLOOKUP($B225,'Tillförd energi'!$B$1:$AS$566,MATCH(G$1,'Tillförd energi'!$B$1:$AQ$1,0),FALSE)</f>
        <v>0</v>
      </c>
      <c r="H225">
        <f>VLOOKUP($B225,'Tillförd energi'!$B$1:$AS$566,MATCH(H$1,'Tillförd energi'!$B$1:$AQ$1,0),FALSE)</f>
        <v>0</v>
      </c>
      <c r="I225">
        <f>VLOOKUP($B225,'Tillförd energi'!$B$1:$AS$566,MATCH(I$1,'Tillförd energi'!$B$1:$AQ$1,0),FALSE)</f>
        <v>0</v>
      </c>
      <c r="J225">
        <f>VLOOKUP($B225,'Tillförd energi'!$B$1:$AS$566,MATCH(J$1,'Tillförd energi'!$B$1:$AQ$1,0),FALSE)</f>
        <v>0</v>
      </c>
      <c r="K225">
        <v>0</v>
      </c>
      <c r="L225">
        <f>VLOOKUP($B225,'Tillförd energi'!$B$1:$AS$566,MATCH(L$1,'Tillförd energi'!$B$1:$AQ$1,0),FALSE)</f>
        <v>0</v>
      </c>
      <c r="M225">
        <f>VLOOKUP($B225,'Tillförd energi'!$B$1:$AS$566,MATCH(M$1,'Tillförd energi'!$B$1:$AQ$1,0),FALSE)</f>
        <v>0</v>
      </c>
      <c r="N225">
        <f>VLOOKUP($B225,'Tillförd energi'!$B$1:$AS$566,MATCH(N$1,'Tillförd energi'!$B$1:$AQ$1,0),FALSE)</f>
        <v>0</v>
      </c>
      <c r="O225">
        <f>VLOOKUP($B225,'Tillförd energi'!$B$1:$AS$566,MATCH(O$1,'Tillförd energi'!$B$1:$AQ$1,0),FALSE)</f>
        <v>0</v>
      </c>
      <c r="P225">
        <f>VLOOKUP($B225,'Tillförd energi'!$B$1:$AS$566,MATCH(P$1,'Tillförd energi'!$B$1:$AQ$1,0),FALSE)</f>
        <v>0</v>
      </c>
      <c r="Q225">
        <f>VLOOKUP($B225,'Tillförd energi'!$B$1:$AS$566,MATCH(Q$1,'Tillförd energi'!$B$1:$AQ$1,0),FALSE)</f>
        <v>0</v>
      </c>
      <c r="R225">
        <f>VLOOKUP($B225,'Tillförd energi'!$B$1:$AS$566,MATCH(R$1,'Tillförd energi'!$B$1:$AQ$1,0),FALSE)</f>
        <v>0</v>
      </c>
      <c r="S225">
        <f>VLOOKUP($B225,'Tillförd energi'!$B$1:$AS$566,MATCH(S$1,'Tillförd energi'!$B$1:$AQ$1,0),FALSE)</f>
        <v>0</v>
      </c>
      <c r="T225">
        <f>VLOOKUP($B225,'Tillförd energi'!$B$1:$AS$566,MATCH(T$1,'Tillförd energi'!$B$1:$AQ$1,0),FALSE)</f>
        <v>0</v>
      </c>
      <c r="U225">
        <f>VLOOKUP($B225,'Tillförd energi'!$B$1:$AS$566,MATCH(U$1,'Tillförd energi'!$B$1:$AQ$1,0),FALSE)</f>
        <v>0</v>
      </c>
      <c r="V225">
        <f>VLOOKUP($B225,'Tillförd energi'!$B$1:$AS$566,MATCH(V$1,'Tillförd energi'!$B$1:$AQ$1,0),FALSE)</f>
        <v>0</v>
      </c>
      <c r="W225">
        <f>VLOOKUP($B225,'Tillförd energi'!$B$1:$AS$566,MATCH(W$1,'Tillförd energi'!$B$1:$AQ$1,0),FALSE)</f>
        <v>0</v>
      </c>
      <c r="X225">
        <f>VLOOKUP($B225,'Tillförd energi'!$B$1:$AS$566,MATCH(X$1,'Tillförd energi'!$B$1:$AQ$1,0),FALSE)</f>
        <v>0</v>
      </c>
      <c r="Y225">
        <f>VLOOKUP($B225,'Tillförd energi'!$B$1:$AS$566,MATCH(Y$1,'Tillförd energi'!$B$1:$AQ$1,0),FALSE)</f>
        <v>0</v>
      </c>
      <c r="Z225">
        <f>VLOOKUP($B225,'Tillförd energi'!$B$1:$AS$566,MATCH(Z$1,'Tillförd energi'!$B$1:$AQ$1,0),FALSE)</f>
        <v>0</v>
      </c>
      <c r="AA225">
        <f>VLOOKUP($B225,'Tillförd energi'!$B$1:$AS$566,MATCH(AA$1,'Tillförd energi'!$B$1:$AQ$1,0),FALSE)</f>
        <v>0</v>
      </c>
      <c r="AB225">
        <f>VLOOKUP($B225,'Tillförd energi'!$B$1:$AS$566,MATCH(AB$1,'Tillförd energi'!$B$1:$AQ$1,0),FALSE)</f>
        <v>0</v>
      </c>
      <c r="AC225">
        <f>VLOOKUP($B225,'Tillförd energi'!$B$1:$AS$566,MATCH(AC$1,'Tillförd energi'!$B$1:$AQ$1,0),FALSE)</f>
        <v>0</v>
      </c>
      <c r="AD225">
        <f>VLOOKUP($B225,'Tillförd energi'!$B$1:$AS$566,MATCH(AD$1,'Tillförd energi'!$B$1:$AQ$1,0),FALSE)</f>
        <v>0</v>
      </c>
      <c r="AE225">
        <f>VLOOKUP($B225,'Tillförd energi'!$B$1:$AS$566,MATCH(AE$1,'Tillförd energi'!$B$1:$AQ$1,0),FALSE)</f>
        <v>0</v>
      </c>
      <c r="AF225">
        <f>VLOOKUP($B225,'Tillförd energi'!$B$1:$AS$566,MATCH(AF$1,'Tillförd energi'!$B$1:$AQ$1,0),FALSE)</f>
        <v>0</v>
      </c>
      <c r="AG225">
        <f>IFERROR(VLOOKUP(B225,Miljö!$B$1:$S$476,9,FALSE)/1,0)</f>
        <v>0</v>
      </c>
      <c r="AI225">
        <f t="shared" si="30"/>
        <v>0</v>
      </c>
      <c r="AJ225">
        <f t="shared" si="31"/>
        <v>0</v>
      </c>
      <c r="AK225" t="str">
        <f>IF(ISERROR(1/VLOOKUP($B225,Leveranser!$B$1:$S$500,MATCH("såld värme (gwh)",Leveranser!$B$1:$S$1,0),FALSE)),"",VLOOKUP($B225,Leveranser!$B$1:$S$500,MATCH("såld värme (gwh)",Leveranser!$B$1:$S$1,0),FALSE))</f>
        <v/>
      </c>
      <c r="AL225" s="22">
        <f>VLOOKUP($B225,Leveranser!$B$1:$Y$500,MATCH("Totalt såld fjärrvärme till andra fjärrvärmeföretag",Leveranser!$B$1:$AA$1,0),FALSE)</f>
        <v>0</v>
      </c>
      <c r="AM225" s="22">
        <f>IF(ISERROR(1/VLOOKUP($B225,Miljö!$B$1:$S$500,MATCH("Såld mängd produktionsspecifik fjärrvärme (GWh)",Miljö!$B$1:$R$1,0),FALSE)),0,VLOOKUP($B225,Miljö!$B$1:$S$500,MATCH("Såld mängd produktionsspecifik fjärrvärme (GWh)",Miljö!$B$1:$R$1,0),FALSE))</f>
        <v>0</v>
      </c>
      <c r="AN225" s="23" t="str">
        <f t="shared" si="32"/>
        <v/>
      </c>
      <c r="AP225" t="str">
        <f>VLOOKUP($B225,'Miljövärden urval för publ'!$B$1:$H$450,7,FALSE)</f>
        <v>Nej</v>
      </c>
      <c r="AQ225" t="str">
        <f>VLOOKUP($B225,'Miljövärden urval för publ'!$B$1:$H$450,6,FALSE)</f>
        <v>Nej</v>
      </c>
      <c r="AU225">
        <f t="shared" si="33"/>
        <v>0</v>
      </c>
      <c r="AV225">
        <f t="shared" si="34"/>
        <v>0</v>
      </c>
      <c r="AW225">
        <f t="shared" si="35"/>
        <v>0</v>
      </c>
      <c r="AX225">
        <f t="shared" si="36"/>
        <v>0</v>
      </c>
      <c r="AZ225">
        <f t="shared" si="37"/>
        <v>0</v>
      </c>
      <c r="BA225">
        <f t="shared" si="38"/>
        <v>0</v>
      </c>
      <c r="BC225">
        <f t="shared" si="39"/>
        <v>0</v>
      </c>
    </row>
    <row r="226" spans="1:55" ht="15" customHeight="1" x14ac:dyDescent="0.25">
      <c r="A226" t="s">
        <v>329</v>
      </c>
      <c r="B226" t="s">
        <v>330</v>
      </c>
      <c r="C226">
        <f>VLOOKUP($B226,'Tillförd energi'!$B$1:$AS$566,MATCH(C$1,'Tillförd energi'!$B$1:$AQ$1,0),FALSE)</f>
        <v>0</v>
      </c>
      <c r="D226">
        <f>VLOOKUP($B226,'Tillförd energi'!$B$1:$AS$566,MATCH(D$1,'Tillförd energi'!$B$1:$AQ$1,0),FALSE)</f>
        <v>0</v>
      </c>
      <c r="E226">
        <f>VLOOKUP($B226,'Tillförd energi'!$B$1:$AS$566,MATCH(E$1,'Tillförd energi'!$B$1:$AQ$1,0),FALSE)</f>
        <v>0</v>
      </c>
      <c r="F226">
        <f>VLOOKUP($B226,'Tillförd energi'!$B$1:$AS$566,MATCH(F$1,'Tillförd energi'!$B$1:$AQ$1,0),FALSE)</f>
        <v>0</v>
      </c>
      <c r="G226">
        <f>VLOOKUP($B226,'Tillförd energi'!$B$1:$AS$566,MATCH(G$1,'Tillförd energi'!$B$1:$AQ$1,0),FALSE)</f>
        <v>0</v>
      </c>
      <c r="H226">
        <f>VLOOKUP($B226,'Tillförd energi'!$B$1:$AS$566,MATCH(H$1,'Tillförd energi'!$B$1:$AQ$1,0),FALSE)</f>
        <v>0</v>
      </c>
      <c r="I226">
        <f>VLOOKUP($B226,'Tillförd energi'!$B$1:$AS$566,MATCH(I$1,'Tillförd energi'!$B$1:$AQ$1,0),FALSE)</f>
        <v>0</v>
      </c>
      <c r="J226">
        <f>VLOOKUP($B226,'Tillförd energi'!$B$1:$AS$566,MATCH(J$1,'Tillförd energi'!$B$1:$AQ$1,0),FALSE)</f>
        <v>0</v>
      </c>
      <c r="K226">
        <v>0</v>
      </c>
      <c r="L226">
        <f>VLOOKUP($B226,'Tillförd energi'!$B$1:$AS$566,MATCH(L$1,'Tillförd energi'!$B$1:$AQ$1,0),FALSE)</f>
        <v>0</v>
      </c>
      <c r="M226">
        <f>VLOOKUP($B226,'Tillförd energi'!$B$1:$AS$566,MATCH(M$1,'Tillförd energi'!$B$1:$AQ$1,0),FALSE)</f>
        <v>0</v>
      </c>
      <c r="N226">
        <f>VLOOKUP($B226,'Tillförd energi'!$B$1:$AS$566,MATCH(N$1,'Tillförd energi'!$B$1:$AQ$1,0),FALSE)</f>
        <v>0</v>
      </c>
      <c r="O226">
        <f>VLOOKUP($B226,'Tillförd energi'!$B$1:$AS$566,MATCH(O$1,'Tillförd energi'!$B$1:$AQ$1,0),FALSE)</f>
        <v>0</v>
      </c>
      <c r="P226">
        <f>VLOOKUP($B226,'Tillförd energi'!$B$1:$AS$566,MATCH(P$1,'Tillförd energi'!$B$1:$AQ$1,0),FALSE)</f>
        <v>0</v>
      </c>
      <c r="Q226">
        <f>VLOOKUP($B226,'Tillförd energi'!$B$1:$AS$566,MATCH(Q$1,'Tillförd energi'!$B$1:$AQ$1,0),FALSE)</f>
        <v>0</v>
      </c>
      <c r="R226">
        <f>VLOOKUP($B226,'Tillförd energi'!$B$1:$AS$566,MATCH(R$1,'Tillförd energi'!$B$1:$AQ$1,0),FALSE)</f>
        <v>0</v>
      </c>
      <c r="S226">
        <f>VLOOKUP($B226,'Tillförd energi'!$B$1:$AS$566,MATCH(S$1,'Tillförd energi'!$B$1:$AQ$1,0),FALSE)</f>
        <v>0</v>
      </c>
      <c r="T226">
        <f>VLOOKUP($B226,'Tillförd energi'!$B$1:$AS$566,MATCH(T$1,'Tillförd energi'!$B$1:$AQ$1,0),FALSE)</f>
        <v>0</v>
      </c>
      <c r="U226">
        <f>VLOOKUP($B226,'Tillförd energi'!$B$1:$AS$566,MATCH(U$1,'Tillförd energi'!$B$1:$AQ$1,0),FALSE)</f>
        <v>0</v>
      </c>
      <c r="V226">
        <f>VLOOKUP($B226,'Tillförd energi'!$B$1:$AS$566,MATCH(V$1,'Tillförd energi'!$B$1:$AQ$1,0),FALSE)</f>
        <v>0</v>
      </c>
      <c r="W226">
        <f>VLOOKUP($B226,'Tillförd energi'!$B$1:$AS$566,MATCH(W$1,'Tillförd energi'!$B$1:$AQ$1,0),FALSE)</f>
        <v>0</v>
      </c>
      <c r="X226">
        <f>VLOOKUP($B226,'Tillförd energi'!$B$1:$AS$566,MATCH(X$1,'Tillförd energi'!$B$1:$AQ$1,0),FALSE)</f>
        <v>0</v>
      </c>
      <c r="Y226">
        <f>VLOOKUP($B226,'Tillförd energi'!$B$1:$AS$566,MATCH(Y$1,'Tillförd energi'!$B$1:$AQ$1,0),FALSE)</f>
        <v>0</v>
      </c>
      <c r="Z226">
        <f>VLOOKUP($B226,'Tillförd energi'!$B$1:$AS$566,MATCH(Z$1,'Tillförd energi'!$B$1:$AQ$1,0),FALSE)</f>
        <v>0</v>
      </c>
      <c r="AA226">
        <f>VLOOKUP($B226,'Tillförd energi'!$B$1:$AS$566,MATCH(AA$1,'Tillförd energi'!$B$1:$AQ$1,0),FALSE)</f>
        <v>0</v>
      </c>
      <c r="AB226">
        <f>VLOOKUP($B226,'Tillförd energi'!$B$1:$AS$566,MATCH(AB$1,'Tillförd energi'!$B$1:$AQ$1,0),FALSE)</f>
        <v>0</v>
      </c>
      <c r="AC226">
        <f>VLOOKUP($B226,'Tillförd energi'!$B$1:$AS$566,MATCH(AC$1,'Tillförd energi'!$B$1:$AQ$1,0),FALSE)</f>
        <v>0</v>
      </c>
      <c r="AD226">
        <f>VLOOKUP($B226,'Tillförd energi'!$B$1:$AS$566,MATCH(AD$1,'Tillförd energi'!$B$1:$AQ$1,0),FALSE)</f>
        <v>0</v>
      </c>
      <c r="AE226">
        <f>VLOOKUP($B226,'Tillförd energi'!$B$1:$AS$566,MATCH(AE$1,'Tillförd energi'!$B$1:$AQ$1,0),FALSE)</f>
        <v>0</v>
      </c>
      <c r="AF226">
        <f>VLOOKUP($B226,'Tillförd energi'!$B$1:$AS$566,MATCH(AF$1,'Tillförd energi'!$B$1:$AQ$1,0),FALSE)</f>
        <v>0</v>
      </c>
      <c r="AG226">
        <f>IFERROR(VLOOKUP(B226,Miljö!$B$1:$S$476,9,FALSE)/1,0)</f>
        <v>0</v>
      </c>
      <c r="AI226">
        <f t="shared" si="30"/>
        <v>0</v>
      </c>
      <c r="AJ226">
        <f t="shared" si="31"/>
        <v>0</v>
      </c>
      <c r="AK226" t="str">
        <f>IF(ISERROR(1/VLOOKUP($B226,Leveranser!$B$1:$S$500,MATCH("såld värme (gwh)",Leveranser!$B$1:$S$1,0),FALSE)),"",VLOOKUP($B226,Leveranser!$B$1:$S$500,MATCH("såld värme (gwh)",Leveranser!$B$1:$S$1,0),FALSE))</f>
        <v/>
      </c>
      <c r="AL226" s="22">
        <f>VLOOKUP($B226,Leveranser!$B$1:$Y$500,MATCH("Totalt såld fjärrvärme till andra fjärrvärmeföretag",Leveranser!$B$1:$AA$1,0),FALSE)</f>
        <v>0</v>
      </c>
      <c r="AM226" s="22">
        <f>IF(ISERROR(1/VLOOKUP($B226,Miljö!$B$1:$S$500,MATCH("Såld mängd produktionsspecifik fjärrvärme (GWh)",Miljö!$B$1:$R$1,0),FALSE)),0,VLOOKUP($B226,Miljö!$B$1:$S$500,MATCH("Såld mängd produktionsspecifik fjärrvärme (GWh)",Miljö!$B$1:$R$1,0),FALSE))</f>
        <v>0</v>
      </c>
      <c r="AN226" s="23" t="str">
        <f t="shared" si="32"/>
        <v/>
      </c>
      <c r="AP226" t="str">
        <f>VLOOKUP($B226,'Miljövärden urval för publ'!$B$1:$H$450,7,FALSE)</f>
        <v>Nej</v>
      </c>
      <c r="AQ226" t="str">
        <f>VLOOKUP($B226,'Miljövärden urval för publ'!$B$1:$H$450,6,FALSE)</f>
        <v>Nej</v>
      </c>
      <c r="AU226">
        <f t="shared" si="33"/>
        <v>0</v>
      </c>
      <c r="AV226">
        <f t="shared" si="34"/>
        <v>0</v>
      </c>
      <c r="AW226">
        <f t="shared" si="35"/>
        <v>0</v>
      </c>
      <c r="AX226">
        <f t="shared" si="36"/>
        <v>0</v>
      </c>
      <c r="AZ226">
        <f t="shared" si="37"/>
        <v>0</v>
      </c>
      <c r="BA226">
        <f t="shared" si="38"/>
        <v>0</v>
      </c>
      <c r="BC226">
        <f t="shared" si="39"/>
        <v>0</v>
      </c>
    </row>
    <row r="227" spans="1:55" ht="15" customHeight="1" x14ac:dyDescent="0.25">
      <c r="A227" t="s">
        <v>331</v>
      </c>
      <c r="B227" t="s">
        <v>332</v>
      </c>
      <c r="C227">
        <f>VLOOKUP($B227,'Tillförd energi'!$B$1:$AS$566,MATCH(C$1,'Tillförd energi'!$B$1:$AQ$1,0),FALSE)</f>
        <v>0</v>
      </c>
      <c r="D227">
        <f>VLOOKUP($B227,'Tillförd energi'!$B$1:$AS$566,MATCH(D$1,'Tillförd energi'!$B$1:$AQ$1,0),FALSE)</f>
        <v>1.286</v>
      </c>
      <c r="E227">
        <f>VLOOKUP($B227,'Tillförd energi'!$B$1:$AS$566,MATCH(E$1,'Tillförd energi'!$B$1:$AQ$1,0),FALSE)</f>
        <v>0</v>
      </c>
      <c r="F227">
        <f>VLOOKUP($B227,'Tillförd energi'!$B$1:$AS$566,MATCH(F$1,'Tillförd energi'!$B$1:$AQ$1,0),FALSE)</f>
        <v>0</v>
      </c>
      <c r="G227">
        <f>VLOOKUP($B227,'Tillförd energi'!$B$1:$AS$566,MATCH(G$1,'Tillförd energi'!$B$1:$AQ$1,0),FALSE)</f>
        <v>0</v>
      </c>
      <c r="H227">
        <f>VLOOKUP($B227,'Tillförd energi'!$B$1:$AS$566,MATCH(H$1,'Tillförd energi'!$B$1:$AQ$1,0),FALSE)</f>
        <v>0</v>
      </c>
      <c r="I227">
        <f>VLOOKUP($B227,'Tillförd energi'!$B$1:$AS$566,MATCH(I$1,'Tillförd energi'!$B$1:$AQ$1,0),FALSE)</f>
        <v>0</v>
      </c>
      <c r="J227">
        <f>VLOOKUP($B227,'Tillförd energi'!$B$1:$AS$566,MATCH(J$1,'Tillförd energi'!$B$1:$AQ$1,0),FALSE)</f>
        <v>0</v>
      </c>
      <c r="K227">
        <v>0</v>
      </c>
      <c r="L227">
        <f>VLOOKUP($B227,'Tillförd energi'!$B$1:$AS$566,MATCH(L$1,'Tillförd energi'!$B$1:$AQ$1,0),FALSE)</f>
        <v>0</v>
      </c>
      <c r="M227">
        <f>VLOOKUP($B227,'Tillförd energi'!$B$1:$AS$566,MATCH(M$1,'Tillförd energi'!$B$1:$AQ$1,0),FALSE)</f>
        <v>9.8550000000000004</v>
      </c>
      <c r="N227">
        <f>VLOOKUP($B227,'Tillförd energi'!$B$1:$AS$566,MATCH(N$1,'Tillförd energi'!$B$1:$AQ$1,0),FALSE)</f>
        <v>6.3680000000000003</v>
      </c>
      <c r="O227">
        <f>VLOOKUP($B227,'Tillförd energi'!$B$1:$AS$566,MATCH(O$1,'Tillförd energi'!$B$1:$AQ$1,0),FALSE)</f>
        <v>0</v>
      </c>
      <c r="P227">
        <f>VLOOKUP($B227,'Tillförd energi'!$B$1:$AS$566,MATCH(P$1,'Tillförd energi'!$B$1:$AQ$1,0),FALSE)</f>
        <v>14.7</v>
      </c>
      <c r="Q227">
        <f>VLOOKUP($B227,'Tillförd energi'!$B$1:$AS$566,MATCH(Q$1,'Tillförd energi'!$B$1:$AQ$1,0),FALSE)</f>
        <v>0</v>
      </c>
      <c r="R227">
        <f>VLOOKUP($B227,'Tillförd energi'!$B$1:$AS$566,MATCH(R$1,'Tillförd energi'!$B$1:$AQ$1,0),FALSE)</f>
        <v>0</v>
      </c>
      <c r="S227">
        <f>VLOOKUP($B227,'Tillförd energi'!$B$1:$AS$566,MATCH(S$1,'Tillförd energi'!$B$1:$AQ$1,0),FALSE)</f>
        <v>8.3309999999999995</v>
      </c>
      <c r="T227">
        <f>VLOOKUP($B227,'Tillförd energi'!$B$1:$AS$566,MATCH(T$1,'Tillförd energi'!$B$1:$AQ$1,0),FALSE)</f>
        <v>0</v>
      </c>
      <c r="U227">
        <f>VLOOKUP($B227,'Tillförd energi'!$B$1:$AS$566,MATCH(U$1,'Tillförd energi'!$B$1:$AQ$1,0),FALSE)</f>
        <v>0</v>
      </c>
      <c r="V227">
        <f>VLOOKUP($B227,'Tillförd energi'!$B$1:$AS$566,MATCH(V$1,'Tillförd energi'!$B$1:$AQ$1,0),FALSE)</f>
        <v>0</v>
      </c>
      <c r="W227">
        <f>VLOOKUP($B227,'Tillförd energi'!$B$1:$AS$566,MATCH(W$1,'Tillförd energi'!$B$1:$AQ$1,0),FALSE)</f>
        <v>0</v>
      </c>
      <c r="X227">
        <f>VLOOKUP($B227,'Tillförd energi'!$B$1:$AS$566,MATCH(X$1,'Tillförd energi'!$B$1:$AQ$1,0),FALSE)</f>
        <v>0</v>
      </c>
      <c r="Y227">
        <f>VLOOKUP($B227,'Tillförd energi'!$B$1:$AS$566,MATCH(Y$1,'Tillförd energi'!$B$1:$AQ$1,0),FALSE)</f>
        <v>0</v>
      </c>
      <c r="Z227">
        <f>VLOOKUP($B227,'Tillförd energi'!$B$1:$AS$566,MATCH(Z$1,'Tillförd energi'!$B$1:$AQ$1,0),FALSE)</f>
        <v>0</v>
      </c>
      <c r="AA227">
        <f>VLOOKUP($B227,'Tillförd energi'!$B$1:$AS$566,MATCH(AA$1,'Tillförd energi'!$B$1:$AQ$1,0),FALSE)</f>
        <v>0</v>
      </c>
      <c r="AB227">
        <f>VLOOKUP($B227,'Tillförd energi'!$B$1:$AS$566,MATCH(AB$1,'Tillförd energi'!$B$1:$AQ$1,0),FALSE)</f>
        <v>0</v>
      </c>
      <c r="AC227">
        <f>VLOOKUP($B227,'Tillförd energi'!$B$1:$AS$566,MATCH(AC$1,'Tillförd energi'!$B$1:$AQ$1,0),FALSE)</f>
        <v>4.5759999999999996</v>
      </c>
      <c r="AD227">
        <f>VLOOKUP($B227,'Tillförd energi'!$B$1:$AS$566,MATCH(AD$1,'Tillförd energi'!$B$1:$AQ$1,0),FALSE)</f>
        <v>0</v>
      </c>
      <c r="AE227">
        <f>VLOOKUP($B227,'Tillförd energi'!$B$1:$AS$566,MATCH(AE$1,'Tillförd energi'!$B$1:$AQ$1,0),FALSE)</f>
        <v>0</v>
      </c>
      <c r="AF227">
        <f>VLOOKUP($B227,'Tillförd energi'!$B$1:$AS$566,MATCH(AF$1,'Tillförd energi'!$B$1:$AQ$1,0),FALSE)</f>
        <v>0.79400000000000004</v>
      </c>
      <c r="AG227">
        <f>IFERROR(VLOOKUP(B227,Miljö!$B$1:$S$476,9,FALSE)/1,0)</f>
        <v>0</v>
      </c>
      <c r="AI227">
        <f t="shared" si="30"/>
        <v>45.910000000000004</v>
      </c>
      <c r="AJ227">
        <f t="shared" si="31"/>
        <v>45.910000000000004</v>
      </c>
      <c r="AK227">
        <f>IF(ISERROR(1/VLOOKUP($B227,Leveranser!$B$1:$S$500,MATCH("såld värme (gwh)",Leveranser!$B$1:$S$1,0),FALSE)),"",VLOOKUP($B227,Leveranser!$B$1:$S$500,MATCH("såld värme (gwh)",Leveranser!$B$1:$S$1,0),FALSE))</f>
        <v>38.555</v>
      </c>
      <c r="AL227" s="22">
        <f>VLOOKUP($B227,Leveranser!$B$1:$Y$500,MATCH("Totalt såld fjärrvärme till andra fjärrvärmeföretag",Leveranser!$B$1:$AA$1,0),FALSE)</f>
        <v>0</v>
      </c>
      <c r="AM227" s="22">
        <f>IF(ISERROR(1/VLOOKUP($B227,Miljö!$B$1:$S$500,MATCH("Såld mängd produktionsspecifik fjärrvärme (GWh)",Miljö!$B$1:$R$1,0),FALSE)),0,VLOOKUP($B227,Miljö!$B$1:$S$500,MATCH("Såld mängd produktionsspecifik fjärrvärme (GWh)",Miljö!$B$1:$R$1,0),FALSE))</f>
        <v>0</v>
      </c>
      <c r="AN227" s="23">
        <f t="shared" si="32"/>
        <v>0.83979525157917656</v>
      </c>
      <c r="AP227" t="str">
        <f>VLOOKUP($B227,'Miljövärden urval för publ'!$B$1:$H$450,7,FALSE)</f>
        <v>Ja</v>
      </c>
      <c r="AQ227" t="str">
        <f>VLOOKUP($B227,'Miljövärden urval för publ'!$B$1:$H$450,6,FALSE)</f>
        <v>Ja</v>
      </c>
      <c r="AU227">
        <f t="shared" si="33"/>
        <v>0.79400000000000004</v>
      </c>
      <c r="AV227">
        <f t="shared" si="34"/>
        <v>0</v>
      </c>
      <c r="AW227">
        <f t="shared" si="35"/>
        <v>30.922999999999998</v>
      </c>
      <c r="AX227">
        <f t="shared" si="36"/>
        <v>8.3309999999999995</v>
      </c>
      <c r="AZ227">
        <f t="shared" si="37"/>
        <v>0</v>
      </c>
      <c r="BA227">
        <f t="shared" si="38"/>
        <v>0</v>
      </c>
      <c r="BC227">
        <f t="shared" si="39"/>
        <v>39.253999999999998</v>
      </c>
    </row>
    <row r="228" spans="1:55" ht="15" customHeight="1" x14ac:dyDescent="0.25">
      <c r="A228" t="s">
        <v>331</v>
      </c>
      <c r="B228" t="s">
        <v>333</v>
      </c>
      <c r="C228">
        <f>VLOOKUP($B228,'Tillförd energi'!$B$1:$AS$566,MATCH(C$1,'Tillförd energi'!$B$1:$AQ$1,0),FALSE)</f>
        <v>0</v>
      </c>
      <c r="D228">
        <f>VLOOKUP($B228,'Tillförd energi'!$B$1:$AS$566,MATCH(D$1,'Tillförd energi'!$B$1:$AQ$1,0),FALSE)</f>
        <v>0.5</v>
      </c>
      <c r="E228">
        <f>VLOOKUP($B228,'Tillförd energi'!$B$1:$AS$566,MATCH(E$1,'Tillförd energi'!$B$1:$AQ$1,0),FALSE)</f>
        <v>0</v>
      </c>
      <c r="F228">
        <f>VLOOKUP($B228,'Tillförd energi'!$B$1:$AS$566,MATCH(F$1,'Tillförd energi'!$B$1:$AQ$1,0),FALSE)</f>
        <v>0</v>
      </c>
      <c r="G228">
        <f>VLOOKUP($B228,'Tillförd energi'!$B$1:$AS$566,MATCH(G$1,'Tillförd energi'!$B$1:$AQ$1,0),FALSE)</f>
        <v>0</v>
      </c>
      <c r="H228">
        <f>VLOOKUP($B228,'Tillförd energi'!$B$1:$AS$566,MATCH(H$1,'Tillförd energi'!$B$1:$AQ$1,0),FALSE)</f>
        <v>0</v>
      </c>
      <c r="I228">
        <f>VLOOKUP($B228,'Tillförd energi'!$B$1:$AS$566,MATCH(I$1,'Tillförd energi'!$B$1:$AQ$1,0),FALSE)</f>
        <v>0</v>
      </c>
      <c r="J228">
        <f>VLOOKUP($B228,'Tillförd energi'!$B$1:$AS$566,MATCH(J$1,'Tillförd energi'!$B$1:$AQ$1,0),FALSE)</f>
        <v>0</v>
      </c>
      <c r="K228">
        <v>0</v>
      </c>
      <c r="L228">
        <f>VLOOKUP($B228,'Tillförd energi'!$B$1:$AS$566,MATCH(L$1,'Tillförd energi'!$B$1:$AQ$1,0),FALSE)</f>
        <v>0</v>
      </c>
      <c r="M228">
        <f>VLOOKUP($B228,'Tillförd energi'!$B$1:$AS$566,MATCH(M$1,'Tillförd energi'!$B$1:$AQ$1,0),FALSE)</f>
        <v>9.4</v>
      </c>
      <c r="N228">
        <f>VLOOKUP($B228,'Tillförd energi'!$B$1:$AS$566,MATCH(N$1,'Tillförd energi'!$B$1:$AQ$1,0),FALSE)</f>
        <v>0</v>
      </c>
      <c r="O228">
        <f>VLOOKUP($B228,'Tillförd energi'!$B$1:$AS$566,MATCH(O$1,'Tillförd energi'!$B$1:$AQ$1,0),FALSE)</f>
        <v>13.9</v>
      </c>
      <c r="P228">
        <f>VLOOKUP($B228,'Tillförd energi'!$B$1:$AS$566,MATCH(P$1,'Tillförd energi'!$B$1:$AQ$1,0),FALSE)</f>
        <v>23.2</v>
      </c>
      <c r="Q228">
        <f>VLOOKUP($B228,'Tillförd energi'!$B$1:$AS$566,MATCH(Q$1,'Tillförd energi'!$B$1:$AQ$1,0),FALSE)</f>
        <v>0</v>
      </c>
      <c r="R228">
        <f>VLOOKUP($B228,'Tillförd energi'!$B$1:$AS$566,MATCH(R$1,'Tillförd energi'!$B$1:$AQ$1,0),FALSE)</f>
        <v>0</v>
      </c>
      <c r="S228">
        <f>VLOOKUP($B228,'Tillförd energi'!$B$1:$AS$566,MATCH(S$1,'Tillförd energi'!$B$1:$AQ$1,0),FALSE)</f>
        <v>0</v>
      </c>
      <c r="T228">
        <f>VLOOKUP($B228,'Tillförd energi'!$B$1:$AS$566,MATCH(T$1,'Tillförd energi'!$B$1:$AQ$1,0),FALSE)</f>
        <v>0</v>
      </c>
      <c r="U228">
        <f>VLOOKUP($B228,'Tillförd energi'!$B$1:$AS$566,MATCH(U$1,'Tillförd energi'!$B$1:$AQ$1,0),FALSE)</f>
        <v>0</v>
      </c>
      <c r="V228">
        <f>VLOOKUP($B228,'Tillförd energi'!$B$1:$AS$566,MATCH(V$1,'Tillförd energi'!$B$1:$AQ$1,0),FALSE)</f>
        <v>0</v>
      </c>
      <c r="W228">
        <f>VLOOKUP($B228,'Tillförd energi'!$B$1:$AS$566,MATCH(W$1,'Tillförd energi'!$B$1:$AQ$1,0),FALSE)</f>
        <v>0</v>
      </c>
      <c r="X228">
        <f>VLOOKUP($B228,'Tillförd energi'!$B$1:$AS$566,MATCH(X$1,'Tillförd energi'!$B$1:$AQ$1,0),FALSE)</f>
        <v>0</v>
      </c>
      <c r="Y228">
        <f>VLOOKUP($B228,'Tillförd energi'!$B$1:$AS$566,MATCH(Y$1,'Tillförd energi'!$B$1:$AQ$1,0),FALSE)</f>
        <v>0</v>
      </c>
      <c r="Z228">
        <f>VLOOKUP($B228,'Tillförd energi'!$B$1:$AS$566,MATCH(Z$1,'Tillförd energi'!$B$1:$AQ$1,0),FALSE)</f>
        <v>0</v>
      </c>
      <c r="AA228">
        <f>VLOOKUP($B228,'Tillförd energi'!$B$1:$AS$566,MATCH(AA$1,'Tillförd energi'!$B$1:$AQ$1,0),FALSE)</f>
        <v>0</v>
      </c>
      <c r="AB228">
        <f>VLOOKUP($B228,'Tillförd energi'!$B$1:$AS$566,MATCH(AB$1,'Tillförd energi'!$B$1:$AQ$1,0),FALSE)</f>
        <v>0</v>
      </c>
      <c r="AC228">
        <f>VLOOKUP($B228,'Tillförd energi'!$B$1:$AS$566,MATCH(AC$1,'Tillförd energi'!$B$1:$AQ$1,0),FALSE)</f>
        <v>8.1999999999999993</v>
      </c>
      <c r="AD228">
        <f>VLOOKUP($B228,'Tillförd energi'!$B$1:$AS$566,MATCH(AD$1,'Tillförd energi'!$B$1:$AQ$1,0),FALSE)</f>
        <v>0</v>
      </c>
      <c r="AE228">
        <f>VLOOKUP($B228,'Tillförd energi'!$B$1:$AS$566,MATCH(AE$1,'Tillförd energi'!$B$1:$AQ$1,0),FALSE)</f>
        <v>0</v>
      </c>
      <c r="AF228">
        <f>VLOOKUP($B228,'Tillförd energi'!$B$1:$AS$566,MATCH(AF$1,'Tillförd energi'!$B$1:$AQ$1,0),FALSE)</f>
        <v>0.9</v>
      </c>
      <c r="AG228">
        <f>IFERROR(VLOOKUP(B228,Miljö!$B$1:$S$476,9,FALSE)/1,0)</f>
        <v>0</v>
      </c>
      <c r="AI228">
        <f t="shared" si="30"/>
        <v>56.1</v>
      </c>
      <c r="AJ228">
        <f t="shared" si="31"/>
        <v>56.1</v>
      </c>
      <c r="AK228">
        <f>IF(ISERROR(1/VLOOKUP($B228,Leveranser!$B$1:$S$500,MATCH("såld värme (gwh)",Leveranser!$B$1:$S$1,0),FALSE)),"",VLOOKUP($B228,Leveranser!$B$1:$S$500,MATCH("såld värme (gwh)",Leveranser!$B$1:$S$1,0),FALSE))</f>
        <v>45.4</v>
      </c>
      <c r="AL228" s="22">
        <f>VLOOKUP($B228,Leveranser!$B$1:$Y$500,MATCH("Totalt såld fjärrvärme till andra fjärrvärmeföretag",Leveranser!$B$1:$AA$1,0),FALSE)</f>
        <v>0</v>
      </c>
      <c r="AM228" s="22">
        <f>IF(ISERROR(1/VLOOKUP($B228,Miljö!$B$1:$S$500,MATCH("Såld mängd produktionsspecifik fjärrvärme (GWh)",Miljö!$B$1:$R$1,0),FALSE)),0,VLOOKUP($B228,Miljö!$B$1:$S$500,MATCH("Såld mängd produktionsspecifik fjärrvärme (GWh)",Miljö!$B$1:$R$1,0),FALSE))</f>
        <v>0</v>
      </c>
      <c r="AN228" s="23">
        <f t="shared" si="32"/>
        <v>0.80926916221033862</v>
      </c>
      <c r="AP228" t="str">
        <f>VLOOKUP($B228,'Miljövärden urval för publ'!$B$1:$H$450,7,FALSE)</f>
        <v>Ja</v>
      </c>
      <c r="AQ228" t="str">
        <f>VLOOKUP($B228,'Miljövärden urval för publ'!$B$1:$H$450,6,FALSE)</f>
        <v>Nej</v>
      </c>
      <c r="AU228">
        <f t="shared" si="33"/>
        <v>0.9</v>
      </c>
      <c r="AV228">
        <f t="shared" si="34"/>
        <v>0</v>
      </c>
      <c r="AW228">
        <f t="shared" si="35"/>
        <v>46.5</v>
      </c>
      <c r="AX228">
        <f t="shared" si="36"/>
        <v>0</v>
      </c>
      <c r="AZ228">
        <f t="shared" si="37"/>
        <v>0</v>
      </c>
      <c r="BA228">
        <f t="shared" si="38"/>
        <v>0</v>
      </c>
      <c r="BC228">
        <f t="shared" si="39"/>
        <v>46.5</v>
      </c>
    </row>
    <row r="229" spans="1:55" ht="15" customHeight="1" x14ac:dyDescent="0.25">
      <c r="A229" t="s">
        <v>331</v>
      </c>
      <c r="B229" t="s">
        <v>334</v>
      </c>
      <c r="C229">
        <f>VLOOKUP($B229,'Tillförd energi'!$B$1:$AS$566,MATCH(C$1,'Tillförd energi'!$B$1:$AQ$1,0),FALSE)</f>
        <v>0</v>
      </c>
      <c r="D229">
        <f>VLOOKUP($B229,'Tillförd energi'!$B$1:$AS$566,MATCH(D$1,'Tillförd energi'!$B$1:$AQ$1,0),FALSE)</f>
        <v>0.7</v>
      </c>
      <c r="E229">
        <f>VLOOKUP($B229,'Tillförd energi'!$B$1:$AS$566,MATCH(E$1,'Tillförd energi'!$B$1:$AQ$1,0),FALSE)</f>
        <v>0</v>
      </c>
      <c r="F229">
        <f>VLOOKUP($B229,'Tillförd energi'!$B$1:$AS$566,MATCH(F$1,'Tillförd energi'!$B$1:$AQ$1,0),FALSE)</f>
        <v>0</v>
      </c>
      <c r="G229">
        <f>VLOOKUP($B229,'Tillförd energi'!$B$1:$AS$566,MATCH(G$1,'Tillförd energi'!$B$1:$AQ$1,0),FALSE)</f>
        <v>0</v>
      </c>
      <c r="H229">
        <f>VLOOKUP($B229,'Tillförd energi'!$B$1:$AS$566,MATCH(H$1,'Tillförd energi'!$B$1:$AQ$1,0),FALSE)</f>
        <v>0</v>
      </c>
      <c r="I229">
        <f>VLOOKUP($B229,'Tillförd energi'!$B$1:$AS$566,MATCH(I$1,'Tillförd energi'!$B$1:$AQ$1,0),FALSE)</f>
        <v>0</v>
      </c>
      <c r="J229">
        <f>VLOOKUP($B229,'Tillförd energi'!$B$1:$AS$566,MATCH(J$1,'Tillförd energi'!$B$1:$AQ$1,0),FALSE)</f>
        <v>0</v>
      </c>
      <c r="K229">
        <v>0</v>
      </c>
      <c r="L229">
        <f>VLOOKUP($B229,'Tillförd energi'!$B$1:$AS$566,MATCH(L$1,'Tillförd energi'!$B$1:$AQ$1,0),FALSE)</f>
        <v>0</v>
      </c>
      <c r="M229">
        <f>VLOOKUP($B229,'Tillförd energi'!$B$1:$AS$566,MATCH(M$1,'Tillförd energi'!$B$1:$AQ$1,0),FALSE)</f>
        <v>0</v>
      </c>
      <c r="N229">
        <f>VLOOKUP($B229,'Tillförd energi'!$B$1:$AS$566,MATCH(N$1,'Tillförd energi'!$B$1:$AQ$1,0),FALSE)</f>
        <v>0</v>
      </c>
      <c r="O229">
        <f>VLOOKUP($B229,'Tillförd energi'!$B$1:$AS$566,MATCH(O$1,'Tillförd energi'!$B$1:$AQ$1,0),FALSE)</f>
        <v>17.399999999999999</v>
      </c>
      <c r="P229">
        <f>VLOOKUP($B229,'Tillförd energi'!$B$1:$AS$566,MATCH(P$1,'Tillförd energi'!$B$1:$AQ$1,0),FALSE)</f>
        <v>2.7</v>
      </c>
      <c r="Q229">
        <f>VLOOKUP($B229,'Tillförd energi'!$B$1:$AS$566,MATCH(Q$1,'Tillförd energi'!$B$1:$AQ$1,0),FALSE)</f>
        <v>0</v>
      </c>
      <c r="R229">
        <f>VLOOKUP($B229,'Tillförd energi'!$B$1:$AS$566,MATCH(R$1,'Tillförd energi'!$B$1:$AQ$1,0),FALSE)</f>
        <v>0</v>
      </c>
      <c r="S229">
        <f>VLOOKUP($B229,'Tillförd energi'!$B$1:$AS$566,MATCH(S$1,'Tillförd energi'!$B$1:$AQ$1,0),FALSE)</f>
        <v>0</v>
      </c>
      <c r="T229">
        <f>VLOOKUP($B229,'Tillförd energi'!$B$1:$AS$566,MATCH(T$1,'Tillförd energi'!$B$1:$AQ$1,0),FALSE)</f>
        <v>0</v>
      </c>
      <c r="U229">
        <f>VLOOKUP($B229,'Tillförd energi'!$B$1:$AS$566,MATCH(U$1,'Tillförd energi'!$B$1:$AQ$1,0),FALSE)</f>
        <v>0</v>
      </c>
      <c r="V229">
        <f>VLOOKUP($B229,'Tillförd energi'!$B$1:$AS$566,MATCH(V$1,'Tillförd energi'!$B$1:$AQ$1,0),FALSE)</f>
        <v>0</v>
      </c>
      <c r="W229">
        <f>VLOOKUP($B229,'Tillförd energi'!$B$1:$AS$566,MATCH(W$1,'Tillförd energi'!$B$1:$AQ$1,0),FALSE)</f>
        <v>0</v>
      </c>
      <c r="X229">
        <f>VLOOKUP($B229,'Tillförd energi'!$B$1:$AS$566,MATCH(X$1,'Tillförd energi'!$B$1:$AQ$1,0),FALSE)</f>
        <v>0</v>
      </c>
      <c r="Y229">
        <f>VLOOKUP($B229,'Tillförd energi'!$B$1:$AS$566,MATCH(Y$1,'Tillförd energi'!$B$1:$AQ$1,0),FALSE)</f>
        <v>0</v>
      </c>
      <c r="Z229">
        <f>VLOOKUP($B229,'Tillförd energi'!$B$1:$AS$566,MATCH(Z$1,'Tillförd energi'!$B$1:$AQ$1,0),FALSE)</f>
        <v>0</v>
      </c>
      <c r="AA229">
        <f>VLOOKUP($B229,'Tillförd energi'!$B$1:$AS$566,MATCH(AA$1,'Tillförd energi'!$B$1:$AQ$1,0),FALSE)</f>
        <v>0</v>
      </c>
      <c r="AB229">
        <f>VLOOKUP($B229,'Tillförd energi'!$B$1:$AS$566,MATCH(AB$1,'Tillförd energi'!$B$1:$AQ$1,0),FALSE)</f>
        <v>0</v>
      </c>
      <c r="AC229">
        <f>VLOOKUP($B229,'Tillförd energi'!$B$1:$AS$566,MATCH(AC$1,'Tillförd energi'!$B$1:$AQ$1,0),FALSE)</f>
        <v>1</v>
      </c>
      <c r="AD229">
        <f>VLOOKUP($B229,'Tillförd energi'!$B$1:$AS$566,MATCH(AD$1,'Tillförd energi'!$B$1:$AQ$1,0),FALSE)</f>
        <v>0</v>
      </c>
      <c r="AE229">
        <f>VLOOKUP($B229,'Tillförd energi'!$B$1:$AS$566,MATCH(AE$1,'Tillförd energi'!$B$1:$AQ$1,0),FALSE)</f>
        <v>0</v>
      </c>
      <c r="AF229">
        <f>VLOOKUP($B229,'Tillförd energi'!$B$1:$AS$566,MATCH(AF$1,'Tillförd energi'!$B$1:$AQ$1,0),FALSE)</f>
        <v>0.5</v>
      </c>
      <c r="AG229">
        <f>IFERROR(VLOOKUP(B229,Miljö!$B$1:$S$476,9,FALSE)/1,0)</f>
        <v>0</v>
      </c>
      <c r="AI229">
        <f t="shared" si="30"/>
        <v>22.299999999999997</v>
      </c>
      <c r="AJ229">
        <f t="shared" si="31"/>
        <v>22.299999999999997</v>
      </c>
      <c r="AK229">
        <f>IF(ISERROR(1/VLOOKUP($B229,Leveranser!$B$1:$S$500,MATCH("såld värme (gwh)",Leveranser!$B$1:$S$1,0),FALSE)),"",VLOOKUP($B229,Leveranser!$B$1:$S$500,MATCH("såld värme (gwh)",Leveranser!$B$1:$S$1,0),FALSE))</f>
        <v>17.100000000000001</v>
      </c>
      <c r="AL229" s="22">
        <f>VLOOKUP($B229,Leveranser!$B$1:$Y$500,MATCH("Totalt såld fjärrvärme till andra fjärrvärmeföretag",Leveranser!$B$1:$AA$1,0),FALSE)</f>
        <v>0</v>
      </c>
      <c r="AM229" s="22">
        <f>IF(ISERROR(1/VLOOKUP($B229,Miljö!$B$1:$S$500,MATCH("Såld mängd produktionsspecifik fjärrvärme (GWh)",Miljö!$B$1:$R$1,0),FALSE)),0,VLOOKUP($B229,Miljö!$B$1:$S$500,MATCH("Såld mängd produktionsspecifik fjärrvärme (GWh)",Miljö!$B$1:$R$1,0),FALSE))</f>
        <v>0</v>
      </c>
      <c r="AN229" s="23">
        <f t="shared" si="32"/>
        <v>0.76681614349775806</v>
      </c>
      <c r="AP229" t="str">
        <f>VLOOKUP($B229,'Miljövärden urval för publ'!$B$1:$H$450,7,FALSE)</f>
        <v>Ja</v>
      </c>
      <c r="AQ229" t="str">
        <f>VLOOKUP($B229,'Miljövärden urval för publ'!$B$1:$H$450,6,FALSE)</f>
        <v>Nej</v>
      </c>
      <c r="AU229">
        <f t="shared" si="33"/>
        <v>0.5</v>
      </c>
      <c r="AV229">
        <f t="shared" si="34"/>
        <v>0</v>
      </c>
      <c r="AW229">
        <f t="shared" si="35"/>
        <v>20.099999999999998</v>
      </c>
      <c r="AX229">
        <f t="shared" si="36"/>
        <v>0</v>
      </c>
      <c r="AZ229">
        <f t="shared" si="37"/>
        <v>0</v>
      </c>
      <c r="BA229">
        <f t="shared" si="38"/>
        <v>0</v>
      </c>
      <c r="BC229">
        <f t="shared" si="39"/>
        <v>20.099999999999998</v>
      </c>
    </row>
    <row r="230" spans="1:55" ht="15" customHeight="1" x14ac:dyDescent="0.25">
      <c r="A230" t="s">
        <v>331</v>
      </c>
      <c r="B230" t="s">
        <v>335</v>
      </c>
      <c r="C230">
        <f>VLOOKUP($B230,'Tillförd energi'!$B$1:$AS$566,MATCH(C$1,'Tillförd energi'!$B$1:$AQ$1,0),FALSE)</f>
        <v>0</v>
      </c>
      <c r="D230">
        <f>VLOOKUP($B230,'Tillförd energi'!$B$1:$AS$566,MATCH(D$1,'Tillförd energi'!$B$1:$AQ$1,0),FALSE)</f>
        <v>0.54</v>
      </c>
      <c r="E230">
        <f>VLOOKUP($B230,'Tillförd energi'!$B$1:$AS$566,MATCH(E$1,'Tillförd energi'!$B$1:$AQ$1,0),FALSE)</f>
        <v>0</v>
      </c>
      <c r="F230">
        <f>VLOOKUP($B230,'Tillförd energi'!$B$1:$AS$566,MATCH(F$1,'Tillförd energi'!$B$1:$AQ$1,0),FALSE)</f>
        <v>0</v>
      </c>
      <c r="G230">
        <f>VLOOKUP($B230,'Tillförd energi'!$B$1:$AS$566,MATCH(G$1,'Tillförd energi'!$B$1:$AQ$1,0),FALSE)</f>
        <v>0</v>
      </c>
      <c r="H230">
        <f>VLOOKUP($B230,'Tillförd energi'!$B$1:$AS$566,MATCH(H$1,'Tillförd energi'!$B$1:$AQ$1,0),FALSE)</f>
        <v>0</v>
      </c>
      <c r="I230">
        <f>VLOOKUP($B230,'Tillförd energi'!$B$1:$AS$566,MATCH(I$1,'Tillförd energi'!$B$1:$AQ$1,0),FALSE)</f>
        <v>0</v>
      </c>
      <c r="J230">
        <f>VLOOKUP($B230,'Tillförd energi'!$B$1:$AS$566,MATCH(J$1,'Tillförd energi'!$B$1:$AQ$1,0),FALSE)</f>
        <v>0</v>
      </c>
      <c r="K230">
        <v>0</v>
      </c>
      <c r="L230">
        <f>VLOOKUP($B230,'Tillförd energi'!$B$1:$AS$566,MATCH(L$1,'Tillförd energi'!$B$1:$AQ$1,0),FALSE)</f>
        <v>0</v>
      </c>
      <c r="M230">
        <f>VLOOKUP($B230,'Tillförd energi'!$B$1:$AS$566,MATCH(M$1,'Tillförd energi'!$B$1:$AQ$1,0),FALSE)</f>
        <v>0</v>
      </c>
      <c r="N230">
        <f>VLOOKUP($B230,'Tillförd energi'!$B$1:$AS$566,MATCH(N$1,'Tillförd energi'!$B$1:$AQ$1,0),FALSE)</f>
        <v>35.200000000000003</v>
      </c>
      <c r="O230">
        <f>VLOOKUP($B230,'Tillförd energi'!$B$1:$AS$566,MATCH(O$1,'Tillförd energi'!$B$1:$AQ$1,0),FALSE)</f>
        <v>0</v>
      </c>
      <c r="P230">
        <f>VLOOKUP($B230,'Tillförd energi'!$B$1:$AS$566,MATCH(P$1,'Tillförd energi'!$B$1:$AQ$1,0),FALSE)</f>
        <v>0</v>
      </c>
      <c r="Q230">
        <f>VLOOKUP($B230,'Tillförd energi'!$B$1:$AS$566,MATCH(Q$1,'Tillförd energi'!$B$1:$AQ$1,0),FALSE)</f>
        <v>0</v>
      </c>
      <c r="R230">
        <f>VLOOKUP($B230,'Tillförd energi'!$B$1:$AS$566,MATCH(R$1,'Tillförd energi'!$B$1:$AQ$1,0),FALSE)</f>
        <v>0</v>
      </c>
      <c r="S230">
        <f>VLOOKUP($B230,'Tillförd energi'!$B$1:$AS$566,MATCH(S$1,'Tillförd energi'!$B$1:$AQ$1,0),FALSE)</f>
        <v>0</v>
      </c>
      <c r="T230">
        <f>VLOOKUP($B230,'Tillförd energi'!$B$1:$AS$566,MATCH(T$1,'Tillförd energi'!$B$1:$AQ$1,0),FALSE)</f>
        <v>0</v>
      </c>
      <c r="U230">
        <f>VLOOKUP($B230,'Tillförd energi'!$B$1:$AS$566,MATCH(U$1,'Tillförd energi'!$B$1:$AQ$1,0),FALSE)</f>
        <v>0</v>
      </c>
      <c r="V230">
        <f>VLOOKUP($B230,'Tillförd energi'!$B$1:$AS$566,MATCH(V$1,'Tillförd energi'!$B$1:$AQ$1,0),FALSE)</f>
        <v>0</v>
      </c>
      <c r="W230">
        <f>VLOOKUP($B230,'Tillförd energi'!$B$1:$AS$566,MATCH(W$1,'Tillförd energi'!$B$1:$AQ$1,0),FALSE)</f>
        <v>0</v>
      </c>
      <c r="X230">
        <f>VLOOKUP($B230,'Tillförd energi'!$B$1:$AS$566,MATCH(X$1,'Tillförd energi'!$B$1:$AQ$1,0),FALSE)</f>
        <v>0</v>
      </c>
      <c r="Y230">
        <f>VLOOKUP($B230,'Tillförd energi'!$B$1:$AS$566,MATCH(Y$1,'Tillförd energi'!$B$1:$AQ$1,0),FALSE)</f>
        <v>0</v>
      </c>
      <c r="Z230">
        <f>VLOOKUP($B230,'Tillförd energi'!$B$1:$AS$566,MATCH(Z$1,'Tillförd energi'!$B$1:$AQ$1,0),FALSE)</f>
        <v>0</v>
      </c>
      <c r="AA230">
        <f>VLOOKUP($B230,'Tillförd energi'!$B$1:$AS$566,MATCH(AA$1,'Tillförd energi'!$B$1:$AQ$1,0),FALSE)</f>
        <v>0</v>
      </c>
      <c r="AB230">
        <f>VLOOKUP($B230,'Tillförd energi'!$B$1:$AS$566,MATCH(AB$1,'Tillförd energi'!$B$1:$AQ$1,0),FALSE)</f>
        <v>0</v>
      </c>
      <c r="AC230">
        <f>VLOOKUP($B230,'Tillförd energi'!$B$1:$AS$566,MATCH(AC$1,'Tillförd energi'!$B$1:$AQ$1,0),FALSE)</f>
        <v>4.8</v>
      </c>
      <c r="AD230">
        <f>VLOOKUP($B230,'Tillförd energi'!$B$1:$AS$566,MATCH(AD$1,'Tillförd energi'!$B$1:$AQ$1,0),FALSE)</f>
        <v>0</v>
      </c>
      <c r="AE230">
        <f>VLOOKUP($B230,'Tillförd energi'!$B$1:$AS$566,MATCH(AE$1,'Tillförd energi'!$B$1:$AQ$1,0),FALSE)</f>
        <v>0</v>
      </c>
      <c r="AF230">
        <f>VLOOKUP($B230,'Tillförd energi'!$B$1:$AS$566,MATCH(AF$1,'Tillförd energi'!$B$1:$AQ$1,0),FALSE)</f>
        <v>0.69</v>
      </c>
      <c r="AG230">
        <f>IFERROR(VLOOKUP(B230,Miljö!$B$1:$S$476,9,FALSE)/1,0)</f>
        <v>0</v>
      </c>
      <c r="AI230">
        <f t="shared" si="30"/>
        <v>41.23</v>
      </c>
      <c r="AJ230">
        <f t="shared" si="31"/>
        <v>41.23</v>
      </c>
      <c r="AK230">
        <f>IF(ISERROR(1/VLOOKUP($B230,Leveranser!$B$1:$S$500,MATCH("såld värme (gwh)",Leveranser!$B$1:$S$1,0),FALSE)),"",VLOOKUP($B230,Leveranser!$B$1:$S$500,MATCH("såld värme (gwh)",Leveranser!$B$1:$S$1,0),FALSE))</f>
        <v>25.3</v>
      </c>
      <c r="AL230" s="22">
        <f>VLOOKUP($B230,Leveranser!$B$1:$Y$500,MATCH("Totalt såld fjärrvärme till andra fjärrvärmeföretag",Leveranser!$B$1:$AA$1,0),FALSE)</f>
        <v>0</v>
      </c>
      <c r="AM230" s="22">
        <f>IF(ISERROR(1/VLOOKUP($B230,Miljö!$B$1:$S$500,MATCH("Såld mängd produktionsspecifik fjärrvärme (GWh)",Miljö!$B$1:$R$1,0),FALSE)),0,VLOOKUP($B230,Miljö!$B$1:$S$500,MATCH("Såld mängd produktionsspecifik fjärrvärme (GWh)",Miljö!$B$1:$R$1,0),FALSE))</f>
        <v>0</v>
      </c>
      <c r="AN230" s="23">
        <f t="shared" si="32"/>
        <v>0.61363085132185313</v>
      </c>
      <c r="AP230" t="str">
        <f>VLOOKUP($B230,'Miljövärden urval för publ'!$B$1:$H$450,7,FALSE)</f>
        <v>Ja</v>
      </c>
      <c r="AQ230" t="str">
        <f>VLOOKUP($B230,'Miljövärden urval för publ'!$B$1:$H$450,6,FALSE)</f>
        <v>Nej</v>
      </c>
      <c r="AU230">
        <f t="shared" si="33"/>
        <v>0.69</v>
      </c>
      <c r="AV230">
        <f t="shared" si="34"/>
        <v>0</v>
      </c>
      <c r="AW230">
        <f t="shared" si="35"/>
        <v>35.200000000000003</v>
      </c>
      <c r="AX230">
        <f t="shared" si="36"/>
        <v>0</v>
      </c>
      <c r="AZ230">
        <f t="shared" si="37"/>
        <v>0</v>
      </c>
      <c r="BA230">
        <f t="shared" si="38"/>
        <v>0</v>
      </c>
      <c r="BC230">
        <f t="shared" si="39"/>
        <v>35.200000000000003</v>
      </c>
    </row>
    <row r="231" spans="1:55" ht="15" customHeight="1" x14ac:dyDescent="0.25">
      <c r="A231" t="s">
        <v>331</v>
      </c>
      <c r="B231" t="s">
        <v>336</v>
      </c>
      <c r="C231">
        <f>VLOOKUP($B231,'Tillförd energi'!$B$1:$AS$566,MATCH(C$1,'Tillförd energi'!$B$1:$AQ$1,0),FALSE)</f>
        <v>0</v>
      </c>
      <c r="D231">
        <f>VLOOKUP($B231,'Tillförd energi'!$B$1:$AS$566,MATCH(D$1,'Tillförd energi'!$B$1:$AQ$1,0),FALSE)</f>
        <v>0</v>
      </c>
      <c r="E231">
        <f>VLOOKUP($B231,'Tillförd energi'!$B$1:$AS$566,MATCH(E$1,'Tillförd energi'!$B$1:$AQ$1,0),FALSE)</f>
        <v>0</v>
      </c>
      <c r="F231">
        <f>VLOOKUP($B231,'Tillförd energi'!$B$1:$AS$566,MATCH(F$1,'Tillförd energi'!$B$1:$AQ$1,0),FALSE)</f>
        <v>0</v>
      </c>
      <c r="G231">
        <f>VLOOKUP($B231,'Tillförd energi'!$B$1:$AS$566,MATCH(G$1,'Tillförd energi'!$B$1:$AQ$1,0),FALSE)</f>
        <v>0</v>
      </c>
      <c r="H231">
        <f>VLOOKUP($B231,'Tillförd energi'!$B$1:$AS$566,MATCH(H$1,'Tillförd energi'!$B$1:$AQ$1,0),FALSE)</f>
        <v>0.27</v>
      </c>
      <c r="I231">
        <f>VLOOKUP($B231,'Tillförd energi'!$B$1:$AS$566,MATCH(I$1,'Tillförd energi'!$B$1:$AQ$1,0),FALSE)</f>
        <v>0</v>
      </c>
      <c r="J231">
        <f>VLOOKUP($B231,'Tillförd energi'!$B$1:$AS$566,MATCH(J$1,'Tillförd energi'!$B$1:$AQ$1,0),FALSE)</f>
        <v>0</v>
      </c>
      <c r="K231">
        <v>0</v>
      </c>
      <c r="L231">
        <f>VLOOKUP($B231,'Tillförd energi'!$B$1:$AS$566,MATCH(L$1,'Tillförd energi'!$B$1:$AQ$1,0),FALSE)</f>
        <v>0</v>
      </c>
      <c r="M231">
        <f>VLOOKUP($B231,'Tillförd energi'!$B$1:$AS$566,MATCH(M$1,'Tillförd energi'!$B$1:$AQ$1,0),FALSE)</f>
        <v>0</v>
      </c>
      <c r="N231">
        <f>VLOOKUP($B231,'Tillförd energi'!$B$1:$AS$566,MATCH(N$1,'Tillförd energi'!$B$1:$AQ$1,0),FALSE)</f>
        <v>25.9</v>
      </c>
      <c r="O231">
        <f>VLOOKUP($B231,'Tillförd energi'!$B$1:$AS$566,MATCH(O$1,'Tillförd energi'!$B$1:$AQ$1,0),FALSE)</f>
        <v>0</v>
      </c>
      <c r="P231">
        <f>VLOOKUP($B231,'Tillförd energi'!$B$1:$AS$566,MATCH(P$1,'Tillförd energi'!$B$1:$AQ$1,0),FALSE)</f>
        <v>0</v>
      </c>
      <c r="Q231">
        <f>VLOOKUP($B231,'Tillförd energi'!$B$1:$AS$566,MATCH(Q$1,'Tillförd energi'!$B$1:$AQ$1,0),FALSE)</f>
        <v>0</v>
      </c>
      <c r="R231">
        <f>VLOOKUP($B231,'Tillförd energi'!$B$1:$AS$566,MATCH(R$1,'Tillförd energi'!$B$1:$AQ$1,0),FALSE)</f>
        <v>0</v>
      </c>
      <c r="S231">
        <f>VLOOKUP($B231,'Tillförd energi'!$B$1:$AS$566,MATCH(S$1,'Tillförd energi'!$B$1:$AQ$1,0),FALSE)</f>
        <v>0</v>
      </c>
      <c r="T231">
        <f>VLOOKUP($B231,'Tillförd energi'!$B$1:$AS$566,MATCH(T$1,'Tillförd energi'!$B$1:$AQ$1,0),FALSE)</f>
        <v>0</v>
      </c>
      <c r="U231">
        <f>VLOOKUP($B231,'Tillförd energi'!$B$1:$AS$566,MATCH(U$1,'Tillförd energi'!$B$1:$AQ$1,0),FALSE)</f>
        <v>0</v>
      </c>
      <c r="V231">
        <f>VLOOKUP($B231,'Tillförd energi'!$B$1:$AS$566,MATCH(V$1,'Tillförd energi'!$B$1:$AQ$1,0),FALSE)</f>
        <v>0</v>
      </c>
      <c r="W231">
        <f>VLOOKUP($B231,'Tillförd energi'!$B$1:$AS$566,MATCH(W$1,'Tillförd energi'!$B$1:$AQ$1,0),FALSE)</f>
        <v>0</v>
      </c>
      <c r="X231">
        <f>VLOOKUP($B231,'Tillförd energi'!$B$1:$AS$566,MATCH(X$1,'Tillförd energi'!$B$1:$AQ$1,0),FALSE)</f>
        <v>0</v>
      </c>
      <c r="Y231">
        <f>VLOOKUP($B231,'Tillförd energi'!$B$1:$AS$566,MATCH(Y$1,'Tillförd energi'!$B$1:$AQ$1,0),FALSE)</f>
        <v>0</v>
      </c>
      <c r="Z231">
        <f>VLOOKUP($B231,'Tillförd energi'!$B$1:$AS$566,MATCH(Z$1,'Tillförd energi'!$B$1:$AQ$1,0),FALSE)</f>
        <v>0</v>
      </c>
      <c r="AA231">
        <f>VLOOKUP($B231,'Tillförd energi'!$B$1:$AS$566,MATCH(AA$1,'Tillförd energi'!$B$1:$AQ$1,0),FALSE)</f>
        <v>0</v>
      </c>
      <c r="AB231">
        <f>VLOOKUP($B231,'Tillförd energi'!$B$1:$AS$566,MATCH(AB$1,'Tillförd energi'!$B$1:$AQ$1,0),FALSE)</f>
        <v>0</v>
      </c>
      <c r="AC231">
        <f>VLOOKUP($B231,'Tillförd energi'!$B$1:$AS$566,MATCH(AC$1,'Tillförd energi'!$B$1:$AQ$1,0),FALSE)</f>
        <v>3.6</v>
      </c>
      <c r="AD231">
        <f>VLOOKUP($B231,'Tillförd energi'!$B$1:$AS$566,MATCH(AD$1,'Tillförd energi'!$B$1:$AQ$1,0),FALSE)</f>
        <v>0</v>
      </c>
      <c r="AE231">
        <f>VLOOKUP($B231,'Tillförd energi'!$B$1:$AS$566,MATCH(AE$1,'Tillförd energi'!$B$1:$AQ$1,0),FALSE)</f>
        <v>0</v>
      </c>
      <c r="AF231">
        <f>VLOOKUP($B231,'Tillförd energi'!$B$1:$AS$566,MATCH(AF$1,'Tillförd energi'!$B$1:$AQ$1,0),FALSE)</f>
        <v>0.7</v>
      </c>
      <c r="AG231">
        <f>IFERROR(VLOOKUP(B231,Miljö!$B$1:$S$476,9,FALSE)/1,0)</f>
        <v>0</v>
      </c>
      <c r="AI231">
        <f t="shared" si="30"/>
        <v>30.47</v>
      </c>
      <c r="AJ231">
        <f t="shared" si="31"/>
        <v>30.47</v>
      </c>
      <c r="AK231">
        <f>IF(ISERROR(1/VLOOKUP($B231,Leveranser!$B$1:$S$500,MATCH("såld värme (gwh)",Leveranser!$B$1:$S$1,0),FALSE)),"",VLOOKUP($B231,Leveranser!$B$1:$S$500,MATCH("såld värme (gwh)",Leveranser!$B$1:$S$1,0),FALSE))</f>
        <v>20.9</v>
      </c>
      <c r="AL231" s="22">
        <f>VLOOKUP($B231,Leveranser!$B$1:$Y$500,MATCH("Totalt såld fjärrvärme till andra fjärrvärmeföretag",Leveranser!$B$1:$AA$1,0),FALSE)</f>
        <v>0</v>
      </c>
      <c r="AM231" s="22">
        <f>IF(ISERROR(1/VLOOKUP($B231,Miljö!$B$1:$S$500,MATCH("Såld mängd produktionsspecifik fjärrvärme (GWh)",Miljö!$B$1:$R$1,0),FALSE)),0,VLOOKUP($B231,Miljö!$B$1:$S$500,MATCH("Såld mängd produktionsspecifik fjärrvärme (GWh)",Miljö!$B$1:$R$1,0),FALSE))</f>
        <v>0</v>
      </c>
      <c r="AN231" s="23">
        <f t="shared" si="32"/>
        <v>0.6859205776173285</v>
      </c>
      <c r="AP231" t="str">
        <f>VLOOKUP($B231,'Miljövärden urval för publ'!$B$1:$H$450,7,FALSE)</f>
        <v>Ja</v>
      </c>
      <c r="AQ231" t="str">
        <f>VLOOKUP($B231,'Miljövärden urval för publ'!$B$1:$H$450,6,FALSE)</f>
        <v>Nej</v>
      </c>
      <c r="AU231">
        <f t="shared" si="33"/>
        <v>0.7</v>
      </c>
      <c r="AV231">
        <f t="shared" si="34"/>
        <v>0</v>
      </c>
      <c r="AW231">
        <f t="shared" si="35"/>
        <v>25.9</v>
      </c>
      <c r="AX231">
        <f t="shared" si="36"/>
        <v>0</v>
      </c>
      <c r="AZ231">
        <f t="shared" si="37"/>
        <v>0</v>
      </c>
      <c r="BA231">
        <f t="shared" si="38"/>
        <v>0</v>
      </c>
      <c r="BC231">
        <f t="shared" si="39"/>
        <v>25.9</v>
      </c>
    </row>
    <row r="232" spans="1:55" ht="15" customHeight="1" x14ac:dyDescent="0.25">
      <c r="A232" t="s">
        <v>331</v>
      </c>
      <c r="B232" t="s">
        <v>337</v>
      </c>
      <c r="C232">
        <f>VLOOKUP($B232,'Tillförd energi'!$B$1:$AS$566,MATCH(C$1,'Tillförd energi'!$B$1:$AQ$1,0),FALSE)</f>
        <v>0</v>
      </c>
      <c r="D232">
        <f>VLOOKUP($B232,'Tillförd energi'!$B$1:$AS$566,MATCH(D$1,'Tillförd energi'!$B$1:$AQ$1,0),FALSE)</f>
        <v>0.7</v>
      </c>
      <c r="E232">
        <f>VLOOKUP($B232,'Tillförd energi'!$B$1:$AS$566,MATCH(E$1,'Tillförd energi'!$B$1:$AQ$1,0),FALSE)</f>
        <v>0</v>
      </c>
      <c r="F232">
        <f>VLOOKUP($B232,'Tillförd energi'!$B$1:$AS$566,MATCH(F$1,'Tillförd energi'!$B$1:$AQ$1,0),FALSE)</f>
        <v>0</v>
      </c>
      <c r="G232">
        <f>VLOOKUP($B232,'Tillförd energi'!$B$1:$AS$566,MATCH(G$1,'Tillförd energi'!$B$1:$AQ$1,0),FALSE)</f>
        <v>0</v>
      </c>
      <c r="H232">
        <f>VLOOKUP($B232,'Tillförd energi'!$B$1:$AS$566,MATCH(H$1,'Tillförd energi'!$B$1:$AQ$1,0),FALSE)</f>
        <v>0</v>
      </c>
      <c r="I232">
        <f>VLOOKUP($B232,'Tillförd energi'!$B$1:$AS$566,MATCH(I$1,'Tillförd energi'!$B$1:$AQ$1,0),FALSE)</f>
        <v>0</v>
      </c>
      <c r="J232">
        <f>VLOOKUP($B232,'Tillförd energi'!$B$1:$AS$566,MATCH(J$1,'Tillförd energi'!$B$1:$AQ$1,0),FALSE)</f>
        <v>0</v>
      </c>
      <c r="K232">
        <v>0</v>
      </c>
      <c r="L232">
        <f>VLOOKUP($B232,'Tillförd energi'!$B$1:$AS$566,MATCH(L$1,'Tillförd energi'!$B$1:$AQ$1,0),FALSE)</f>
        <v>0</v>
      </c>
      <c r="M232">
        <f>VLOOKUP($B232,'Tillförd energi'!$B$1:$AS$566,MATCH(M$1,'Tillförd energi'!$B$1:$AQ$1,0),FALSE)</f>
        <v>0</v>
      </c>
      <c r="N232">
        <f>VLOOKUP($B232,'Tillförd energi'!$B$1:$AS$566,MATCH(N$1,'Tillförd energi'!$B$1:$AQ$1,0),FALSE)</f>
        <v>26.6</v>
      </c>
      <c r="O232">
        <f>VLOOKUP($B232,'Tillförd energi'!$B$1:$AS$566,MATCH(O$1,'Tillförd energi'!$B$1:$AQ$1,0),FALSE)</f>
        <v>0</v>
      </c>
      <c r="P232">
        <f>VLOOKUP($B232,'Tillförd energi'!$B$1:$AS$566,MATCH(P$1,'Tillförd energi'!$B$1:$AQ$1,0),FALSE)</f>
        <v>0</v>
      </c>
      <c r="Q232">
        <f>VLOOKUP($B232,'Tillförd energi'!$B$1:$AS$566,MATCH(Q$1,'Tillförd energi'!$B$1:$AQ$1,0),FALSE)</f>
        <v>0</v>
      </c>
      <c r="R232">
        <f>VLOOKUP($B232,'Tillförd energi'!$B$1:$AS$566,MATCH(R$1,'Tillförd energi'!$B$1:$AQ$1,0),FALSE)</f>
        <v>0</v>
      </c>
      <c r="S232">
        <f>VLOOKUP($B232,'Tillförd energi'!$B$1:$AS$566,MATCH(S$1,'Tillförd energi'!$B$1:$AQ$1,0),FALSE)</f>
        <v>0</v>
      </c>
      <c r="T232">
        <f>VLOOKUP($B232,'Tillförd energi'!$B$1:$AS$566,MATCH(T$1,'Tillförd energi'!$B$1:$AQ$1,0),FALSE)</f>
        <v>0</v>
      </c>
      <c r="U232">
        <f>VLOOKUP($B232,'Tillförd energi'!$B$1:$AS$566,MATCH(U$1,'Tillförd energi'!$B$1:$AQ$1,0),FALSE)</f>
        <v>0</v>
      </c>
      <c r="V232">
        <f>VLOOKUP($B232,'Tillförd energi'!$B$1:$AS$566,MATCH(V$1,'Tillförd energi'!$B$1:$AQ$1,0),FALSE)</f>
        <v>0</v>
      </c>
      <c r="W232">
        <f>VLOOKUP($B232,'Tillförd energi'!$B$1:$AS$566,MATCH(W$1,'Tillförd energi'!$B$1:$AQ$1,0),FALSE)</f>
        <v>0</v>
      </c>
      <c r="X232">
        <f>VLOOKUP($B232,'Tillförd energi'!$B$1:$AS$566,MATCH(X$1,'Tillförd energi'!$B$1:$AQ$1,0),FALSE)</f>
        <v>0</v>
      </c>
      <c r="Y232">
        <f>VLOOKUP($B232,'Tillförd energi'!$B$1:$AS$566,MATCH(Y$1,'Tillförd energi'!$B$1:$AQ$1,0),FALSE)</f>
        <v>0</v>
      </c>
      <c r="Z232">
        <f>VLOOKUP($B232,'Tillförd energi'!$B$1:$AS$566,MATCH(Z$1,'Tillförd energi'!$B$1:$AQ$1,0),FALSE)</f>
        <v>0</v>
      </c>
      <c r="AA232">
        <f>VLOOKUP($B232,'Tillförd energi'!$B$1:$AS$566,MATCH(AA$1,'Tillförd energi'!$B$1:$AQ$1,0),FALSE)</f>
        <v>0</v>
      </c>
      <c r="AB232">
        <f>VLOOKUP($B232,'Tillförd energi'!$B$1:$AS$566,MATCH(AB$1,'Tillförd energi'!$B$1:$AQ$1,0),FALSE)</f>
        <v>0</v>
      </c>
      <c r="AC232">
        <f>VLOOKUP($B232,'Tillförd energi'!$B$1:$AS$566,MATCH(AC$1,'Tillförd energi'!$B$1:$AQ$1,0),FALSE)</f>
        <v>0</v>
      </c>
      <c r="AD232">
        <f>VLOOKUP($B232,'Tillförd energi'!$B$1:$AS$566,MATCH(AD$1,'Tillförd energi'!$B$1:$AQ$1,0),FALSE)</f>
        <v>0</v>
      </c>
      <c r="AE232">
        <f>VLOOKUP($B232,'Tillförd energi'!$B$1:$AS$566,MATCH(AE$1,'Tillförd energi'!$B$1:$AQ$1,0),FALSE)</f>
        <v>0</v>
      </c>
      <c r="AF232">
        <f>VLOOKUP($B232,'Tillförd energi'!$B$1:$AS$566,MATCH(AF$1,'Tillförd energi'!$B$1:$AQ$1,0),FALSE)</f>
        <v>0.5</v>
      </c>
      <c r="AG232">
        <f>IFERROR(VLOOKUP(B232,Miljö!$B$1:$S$476,9,FALSE)/1,0)</f>
        <v>0</v>
      </c>
      <c r="AI232">
        <f t="shared" si="30"/>
        <v>27.8</v>
      </c>
      <c r="AJ232">
        <f t="shared" si="31"/>
        <v>27.8</v>
      </c>
      <c r="AK232">
        <f>IF(ISERROR(1/VLOOKUP($B232,Leveranser!$B$1:$S$500,MATCH("såld värme (gwh)",Leveranser!$B$1:$S$1,0),FALSE)),"",VLOOKUP($B232,Leveranser!$B$1:$S$500,MATCH("såld värme (gwh)",Leveranser!$B$1:$S$1,0),FALSE))</f>
        <v>22.5</v>
      </c>
      <c r="AL232" s="22">
        <f>VLOOKUP($B232,Leveranser!$B$1:$Y$500,MATCH("Totalt såld fjärrvärme till andra fjärrvärmeföretag",Leveranser!$B$1:$AA$1,0),FALSE)</f>
        <v>0</v>
      </c>
      <c r="AM232" s="22">
        <f>IF(ISERROR(1/VLOOKUP($B232,Miljö!$B$1:$S$500,MATCH("Såld mängd produktionsspecifik fjärrvärme (GWh)",Miljö!$B$1:$R$1,0),FALSE)),0,VLOOKUP($B232,Miljö!$B$1:$S$500,MATCH("Såld mängd produktionsspecifik fjärrvärme (GWh)",Miljö!$B$1:$R$1,0),FALSE))</f>
        <v>0</v>
      </c>
      <c r="AN232" s="23">
        <f t="shared" si="32"/>
        <v>0.80935251798561147</v>
      </c>
      <c r="AP232" t="str">
        <f>VLOOKUP($B232,'Miljövärden urval för publ'!$B$1:$H$450,7,FALSE)</f>
        <v>Ja</v>
      </c>
      <c r="AQ232" t="str">
        <f>VLOOKUP($B232,'Miljövärden urval för publ'!$B$1:$H$450,6,FALSE)</f>
        <v>Nej</v>
      </c>
      <c r="AU232">
        <f t="shared" si="33"/>
        <v>0.5</v>
      </c>
      <c r="AV232">
        <f t="shared" si="34"/>
        <v>0</v>
      </c>
      <c r="AW232">
        <f t="shared" si="35"/>
        <v>26.6</v>
      </c>
      <c r="AX232">
        <f t="shared" si="36"/>
        <v>0</v>
      </c>
      <c r="AZ232">
        <f t="shared" si="37"/>
        <v>0</v>
      </c>
      <c r="BA232">
        <f t="shared" si="38"/>
        <v>0</v>
      </c>
      <c r="BC232">
        <f t="shared" si="39"/>
        <v>26.6</v>
      </c>
    </row>
    <row r="233" spans="1:55" ht="15" customHeight="1" x14ac:dyDescent="0.25">
      <c r="A233" t="s">
        <v>331</v>
      </c>
      <c r="B233" t="s">
        <v>338</v>
      </c>
      <c r="C233">
        <f>VLOOKUP($B233,'Tillförd energi'!$B$1:$AS$566,MATCH(C$1,'Tillförd energi'!$B$1:$AQ$1,0),FALSE)</f>
        <v>0</v>
      </c>
      <c r="D233">
        <f>VLOOKUP($B233,'Tillförd energi'!$B$1:$AS$566,MATCH(D$1,'Tillförd energi'!$B$1:$AQ$1,0),FALSE)</f>
        <v>0.92200000000000004</v>
      </c>
      <c r="E233">
        <f>VLOOKUP($B233,'Tillförd energi'!$B$1:$AS$566,MATCH(E$1,'Tillförd energi'!$B$1:$AQ$1,0),FALSE)</f>
        <v>0</v>
      </c>
      <c r="F233">
        <f>VLOOKUP($B233,'Tillförd energi'!$B$1:$AS$566,MATCH(F$1,'Tillförd energi'!$B$1:$AQ$1,0),FALSE)</f>
        <v>0</v>
      </c>
      <c r="G233">
        <f>VLOOKUP($B233,'Tillförd energi'!$B$1:$AS$566,MATCH(G$1,'Tillförd energi'!$B$1:$AQ$1,0),FALSE)</f>
        <v>0</v>
      </c>
      <c r="H233">
        <f>VLOOKUP($B233,'Tillförd energi'!$B$1:$AS$566,MATCH(H$1,'Tillförd energi'!$B$1:$AQ$1,0),FALSE)</f>
        <v>0</v>
      </c>
      <c r="I233">
        <f>VLOOKUP($B233,'Tillförd energi'!$B$1:$AS$566,MATCH(I$1,'Tillförd energi'!$B$1:$AQ$1,0),FALSE)</f>
        <v>0</v>
      </c>
      <c r="J233">
        <f>VLOOKUP($B233,'Tillförd energi'!$B$1:$AS$566,MATCH(J$1,'Tillförd energi'!$B$1:$AQ$1,0),FALSE)</f>
        <v>0</v>
      </c>
      <c r="K233">
        <v>0</v>
      </c>
      <c r="L233">
        <f>VLOOKUP($B233,'Tillförd energi'!$B$1:$AS$566,MATCH(L$1,'Tillförd energi'!$B$1:$AQ$1,0),FALSE)</f>
        <v>0</v>
      </c>
      <c r="M233">
        <f>VLOOKUP($B233,'Tillförd energi'!$B$1:$AS$566,MATCH(M$1,'Tillförd energi'!$B$1:$AQ$1,0),FALSE)</f>
        <v>0</v>
      </c>
      <c r="N233">
        <f>VLOOKUP($B233,'Tillförd energi'!$B$1:$AS$566,MATCH(N$1,'Tillförd energi'!$B$1:$AQ$1,0),FALSE)</f>
        <v>0</v>
      </c>
      <c r="O233">
        <f>VLOOKUP($B233,'Tillförd energi'!$B$1:$AS$566,MATCH(O$1,'Tillförd energi'!$B$1:$AQ$1,0),FALSE)</f>
        <v>0</v>
      </c>
      <c r="P233">
        <f>VLOOKUP($B233,'Tillförd energi'!$B$1:$AS$566,MATCH(P$1,'Tillförd energi'!$B$1:$AQ$1,0),FALSE)</f>
        <v>0</v>
      </c>
      <c r="Q233">
        <f>VLOOKUP($B233,'Tillförd energi'!$B$1:$AS$566,MATCH(Q$1,'Tillförd energi'!$B$1:$AQ$1,0),FALSE)</f>
        <v>0</v>
      </c>
      <c r="R233">
        <f>VLOOKUP($B233,'Tillförd energi'!$B$1:$AS$566,MATCH(R$1,'Tillförd energi'!$B$1:$AQ$1,0),FALSE)</f>
        <v>6.7770000000000001</v>
      </c>
      <c r="S233">
        <f>VLOOKUP($B233,'Tillförd energi'!$B$1:$AS$566,MATCH(S$1,'Tillförd energi'!$B$1:$AQ$1,0),FALSE)</f>
        <v>10.677</v>
      </c>
      <c r="T233">
        <f>VLOOKUP($B233,'Tillförd energi'!$B$1:$AS$566,MATCH(T$1,'Tillförd energi'!$B$1:$AQ$1,0),FALSE)</f>
        <v>0</v>
      </c>
      <c r="U233">
        <f>VLOOKUP($B233,'Tillförd energi'!$B$1:$AS$566,MATCH(U$1,'Tillförd energi'!$B$1:$AQ$1,0),FALSE)</f>
        <v>0</v>
      </c>
      <c r="V233">
        <f>VLOOKUP($B233,'Tillförd energi'!$B$1:$AS$566,MATCH(V$1,'Tillförd energi'!$B$1:$AQ$1,0),FALSE)</f>
        <v>0</v>
      </c>
      <c r="W233">
        <f>VLOOKUP($B233,'Tillförd energi'!$B$1:$AS$566,MATCH(W$1,'Tillförd energi'!$B$1:$AQ$1,0),FALSE)</f>
        <v>0</v>
      </c>
      <c r="X233">
        <f>VLOOKUP($B233,'Tillförd energi'!$B$1:$AS$566,MATCH(X$1,'Tillförd energi'!$B$1:$AQ$1,0),FALSE)</f>
        <v>0</v>
      </c>
      <c r="Y233">
        <f>VLOOKUP($B233,'Tillförd energi'!$B$1:$AS$566,MATCH(Y$1,'Tillförd energi'!$B$1:$AQ$1,0),FALSE)</f>
        <v>0</v>
      </c>
      <c r="Z233">
        <f>VLOOKUP($B233,'Tillförd energi'!$B$1:$AS$566,MATCH(Z$1,'Tillförd energi'!$B$1:$AQ$1,0),FALSE)</f>
        <v>0</v>
      </c>
      <c r="AA233">
        <f>VLOOKUP($B233,'Tillförd energi'!$B$1:$AS$566,MATCH(AA$1,'Tillförd energi'!$B$1:$AQ$1,0),FALSE)</f>
        <v>0</v>
      </c>
      <c r="AB233">
        <f>VLOOKUP($B233,'Tillförd energi'!$B$1:$AS$566,MATCH(AB$1,'Tillförd energi'!$B$1:$AQ$1,0),FALSE)</f>
        <v>0</v>
      </c>
      <c r="AC233">
        <f>VLOOKUP($B233,'Tillförd energi'!$B$1:$AS$566,MATCH(AC$1,'Tillförd energi'!$B$1:$AQ$1,0),FALSE)</f>
        <v>0</v>
      </c>
      <c r="AD233">
        <f>VLOOKUP($B233,'Tillförd energi'!$B$1:$AS$566,MATCH(AD$1,'Tillförd energi'!$B$1:$AQ$1,0),FALSE)</f>
        <v>0</v>
      </c>
      <c r="AE233">
        <f>VLOOKUP($B233,'Tillförd energi'!$B$1:$AS$566,MATCH(AE$1,'Tillförd energi'!$B$1:$AQ$1,0),FALSE)</f>
        <v>0</v>
      </c>
      <c r="AF233">
        <f>VLOOKUP($B233,'Tillförd energi'!$B$1:$AS$566,MATCH(AF$1,'Tillförd energi'!$B$1:$AQ$1,0),FALSE)</f>
        <v>0.38400000000000001</v>
      </c>
      <c r="AG233">
        <f>IFERROR(VLOOKUP(B233,Miljö!$B$1:$S$476,9,FALSE)/1,0)</f>
        <v>0</v>
      </c>
      <c r="AI233">
        <f t="shared" si="30"/>
        <v>18.759999999999998</v>
      </c>
      <c r="AJ233">
        <f t="shared" si="31"/>
        <v>18.759999999999998</v>
      </c>
      <c r="AK233">
        <f>IF(ISERROR(1/VLOOKUP($B233,Leveranser!$B$1:$S$500,MATCH("såld värme (gwh)",Leveranser!$B$1:$S$1,0),FALSE)),"",VLOOKUP($B233,Leveranser!$B$1:$S$500,MATCH("såld värme (gwh)",Leveranser!$B$1:$S$1,0),FALSE))</f>
        <v>14.084</v>
      </c>
      <c r="AL233" s="22">
        <f>VLOOKUP($B233,Leveranser!$B$1:$Y$500,MATCH("Totalt såld fjärrvärme till andra fjärrvärmeföretag",Leveranser!$B$1:$AA$1,0),FALSE)</f>
        <v>0</v>
      </c>
      <c r="AM233" s="22">
        <f>IF(ISERROR(1/VLOOKUP($B233,Miljö!$B$1:$S$500,MATCH("Såld mängd produktionsspecifik fjärrvärme (GWh)",Miljö!$B$1:$R$1,0),FALSE)),0,VLOOKUP($B233,Miljö!$B$1:$S$500,MATCH("Såld mängd produktionsspecifik fjärrvärme (GWh)",Miljö!$B$1:$R$1,0),FALSE))</f>
        <v>0</v>
      </c>
      <c r="AN233" s="23">
        <f t="shared" si="32"/>
        <v>0.75074626865671645</v>
      </c>
      <c r="AP233" t="str">
        <f>VLOOKUP($B233,'Miljövärden urval för publ'!$B$1:$H$450,7,FALSE)</f>
        <v>Ja</v>
      </c>
      <c r="AQ233" t="str">
        <f>VLOOKUP($B233,'Miljövärden urval för publ'!$B$1:$H$450,6,FALSE)</f>
        <v>Ja</v>
      </c>
      <c r="AU233">
        <f t="shared" si="33"/>
        <v>0.38400000000000001</v>
      </c>
      <c r="AV233">
        <f t="shared" si="34"/>
        <v>0</v>
      </c>
      <c r="AW233">
        <f t="shared" si="35"/>
        <v>0</v>
      </c>
      <c r="AX233">
        <f t="shared" si="36"/>
        <v>17.454000000000001</v>
      </c>
      <c r="AZ233">
        <f t="shared" si="37"/>
        <v>0</v>
      </c>
      <c r="BA233">
        <f t="shared" si="38"/>
        <v>0</v>
      </c>
      <c r="BC233">
        <f t="shared" si="39"/>
        <v>17.454000000000001</v>
      </c>
    </row>
    <row r="234" spans="1:55" ht="15" customHeight="1" x14ac:dyDescent="0.25">
      <c r="A234" t="s">
        <v>331</v>
      </c>
      <c r="B234" t="s">
        <v>339</v>
      </c>
      <c r="C234">
        <f>VLOOKUP($B234,'Tillförd energi'!$B$1:$AS$566,MATCH(C$1,'Tillförd energi'!$B$1:$AQ$1,0),FALSE)</f>
        <v>0</v>
      </c>
      <c r="D234">
        <f>VLOOKUP($B234,'Tillförd energi'!$B$1:$AS$566,MATCH(D$1,'Tillförd energi'!$B$1:$AQ$1,0),FALSE)</f>
        <v>0.22</v>
      </c>
      <c r="E234">
        <f>VLOOKUP($B234,'Tillförd energi'!$B$1:$AS$566,MATCH(E$1,'Tillförd energi'!$B$1:$AQ$1,0),FALSE)</f>
        <v>0</v>
      </c>
      <c r="F234">
        <f>VLOOKUP($B234,'Tillförd energi'!$B$1:$AS$566,MATCH(F$1,'Tillförd energi'!$B$1:$AQ$1,0),FALSE)</f>
        <v>0</v>
      </c>
      <c r="G234">
        <f>VLOOKUP($B234,'Tillförd energi'!$B$1:$AS$566,MATCH(G$1,'Tillförd energi'!$B$1:$AQ$1,0),FALSE)</f>
        <v>0</v>
      </c>
      <c r="H234">
        <f>VLOOKUP($B234,'Tillförd energi'!$B$1:$AS$566,MATCH(H$1,'Tillförd energi'!$B$1:$AQ$1,0),FALSE)</f>
        <v>0</v>
      </c>
      <c r="I234">
        <f>VLOOKUP($B234,'Tillförd energi'!$B$1:$AS$566,MATCH(I$1,'Tillförd energi'!$B$1:$AQ$1,0),FALSE)</f>
        <v>0</v>
      </c>
      <c r="J234">
        <f>VLOOKUP($B234,'Tillförd energi'!$B$1:$AS$566,MATCH(J$1,'Tillförd energi'!$B$1:$AQ$1,0),FALSE)</f>
        <v>0.46600000000000003</v>
      </c>
      <c r="K234">
        <v>0</v>
      </c>
      <c r="L234">
        <f>VLOOKUP($B234,'Tillförd energi'!$B$1:$AS$566,MATCH(L$1,'Tillförd energi'!$B$1:$AQ$1,0),FALSE)</f>
        <v>0</v>
      </c>
      <c r="M234">
        <f>VLOOKUP($B234,'Tillförd energi'!$B$1:$AS$566,MATCH(M$1,'Tillförd energi'!$B$1:$AQ$1,0),FALSE)</f>
        <v>9.26</v>
      </c>
      <c r="N234">
        <f>VLOOKUP($B234,'Tillförd energi'!$B$1:$AS$566,MATCH(N$1,'Tillförd energi'!$B$1:$AQ$1,0),FALSE)</f>
        <v>0</v>
      </c>
      <c r="O234">
        <f>VLOOKUP($B234,'Tillförd energi'!$B$1:$AS$566,MATCH(O$1,'Tillförd energi'!$B$1:$AQ$1,0),FALSE)</f>
        <v>15.24</v>
      </c>
      <c r="P234">
        <f>VLOOKUP($B234,'Tillförd energi'!$B$1:$AS$566,MATCH(P$1,'Tillförd energi'!$B$1:$AQ$1,0),FALSE)</f>
        <v>7.05</v>
      </c>
      <c r="Q234">
        <f>VLOOKUP($B234,'Tillförd energi'!$B$1:$AS$566,MATCH(Q$1,'Tillförd energi'!$B$1:$AQ$1,0),FALSE)</f>
        <v>0</v>
      </c>
      <c r="R234">
        <f>VLOOKUP($B234,'Tillförd energi'!$B$1:$AS$566,MATCH(R$1,'Tillförd energi'!$B$1:$AQ$1,0),FALSE)</f>
        <v>0</v>
      </c>
      <c r="S234">
        <f>VLOOKUP($B234,'Tillförd energi'!$B$1:$AS$566,MATCH(S$1,'Tillförd energi'!$B$1:$AQ$1,0),FALSE)</f>
        <v>0</v>
      </c>
      <c r="T234">
        <f>VLOOKUP($B234,'Tillförd energi'!$B$1:$AS$566,MATCH(T$1,'Tillförd energi'!$B$1:$AQ$1,0),FALSE)</f>
        <v>0</v>
      </c>
      <c r="U234">
        <f>VLOOKUP($B234,'Tillförd energi'!$B$1:$AS$566,MATCH(U$1,'Tillförd energi'!$B$1:$AQ$1,0),FALSE)</f>
        <v>0</v>
      </c>
      <c r="V234">
        <f>VLOOKUP($B234,'Tillförd energi'!$B$1:$AS$566,MATCH(V$1,'Tillförd energi'!$B$1:$AQ$1,0),FALSE)</f>
        <v>0</v>
      </c>
      <c r="W234">
        <f>VLOOKUP($B234,'Tillförd energi'!$B$1:$AS$566,MATCH(W$1,'Tillförd energi'!$B$1:$AQ$1,0),FALSE)</f>
        <v>0</v>
      </c>
      <c r="X234">
        <f>VLOOKUP($B234,'Tillförd energi'!$B$1:$AS$566,MATCH(X$1,'Tillförd energi'!$B$1:$AQ$1,0),FALSE)</f>
        <v>0</v>
      </c>
      <c r="Y234">
        <f>VLOOKUP($B234,'Tillförd energi'!$B$1:$AS$566,MATCH(Y$1,'Tillförd energi'!$B$1:$AQ$1,0),FALSE)</f>
        <v>0</v>
      </c>
      <c r="Z234">
        <f>VLOOKUP($B234,'Tillförd energi'!$B$1:$AS$566,MATCH(Z$1,'Tillförd energi'!$B$1:$AQ$1,0),FALSE)</f>
        <v>0</v>
      </c>
      <c r="AA234">
        <f>VLOOKUP($B234,'Tillförd energi'!$B$1:$AS$566,MATCH(AA$1,'Tillförd energi'!$B$1:$AQ$1,0),FALSE)</f>
        <v>0</v>
      </c>
      <c r="AB234">
        <f>VLOOKUP($B234,'Tillförd energi'!$B$1:$AS$566,MATCH(AB$1,'Tillförd energi'!$B$1:$AQ$1,0),FALSE)</f>
        <v>0</v>
      </c>
      <c r="AC234">
        <f>VLOOKUP($B234,'Tillförd energi'!$B$1:$AS$566,MATCH(AC$1,'Tillförd energi'!$B$1:$AQ$1,0),FALSE)</f>
        <v>6.2149999999999999</v>
      </c>
      <c r="AD234">
        <f>VLOOKUP($B234,'Tillförd energi'!$B$1:$AS$566,MATCH(AD$1,'Tillförd energi'!$B$1:$AQ$1,0),FALSE)</f>
        <v>0</v>
      </c>
      <c r="AE234">
        <f>VLOOKUP($B234,'Tillförd energi'!$B$1:$AS$566,MATCH(AE$1,'Tillförd energi'!$B$1:$AQ$1,0),FALSE)</f>
        <v>0</v>
      </c>
      <c r="AF234">
        <f>VLOOKUP($B234,'Tillförd energi'!$B$1:$AS$566,MATCH(AF$1,'Tillförd energi'!$B$1:$AQ$1,0),FALSE)</f>
        <v>0.71299999999999997</v>
      </c>
      <c r="AG234">
        <f>IFERROR(VLOOKUP(B234,Miljö!$B$1:$S$476,9,FALSE)/1,0)</f>
        <v>0</v>
      </c>
      <c r="AI234">
        <f t="shared" si="30"/>
        <v>39.163999999999994</v>
      </c>
      <c r="AJ234">
        <f t="shared" si="31"/>
        <v>39.163999999999994</v>
      </c>
      <c r="AK234">
        <f>IF(ISERROR(1/VLOOKUP($B234,Leveranser!$B$1:$S$500,MATCH("såld värme (gwh)",Leveranser!$B$1:$S$1,0),FALSE)),"",VLOOKUP($B234,Leveranser!$B$1:$S$500,MATCH("såld värme (gwh)",Leveranser!$B$1:$S$1,0),FALSE))</f>
        <v>32.165999999999997</v>
      </c>
      <c r="AL234" s="22">
        <f>VLOOKUP($B234,Leveranser!$B$1:$Y$500,MATCH("Totalt såld fjärrvärme till andra fjärrvärmeföretag",Leveranser!$B$1:$AA$1,0),FALSE)</f>
        <v>0</v>
      </c>
      <c r="AM234" s="22">
        <f>IF(ISERROR(1/VLOOKUP($B234,Miljö!$B$1:$S$500,MATCH("Såld mängd produktionsspecifik fjärrvärme (GWh)",Miljö!$B$1:$R$1,0),FALSE)),0,VLOOKUP($B234,Miljö!$B$1:$S$500,MATCH("Såld mängd produktionsspecifik fjärrvärme (GWh)",Miljö!$B$1:$R$1,0),FALSE))</f>
        <v>0</v>
      </c>
      <c r="AN234" s="23">
        <f t="shared" si="32"/>
        <v>0.82131549382085589</v>
      </c>
      <c r="AP234" t="str">
        <f>VLOOKUP($B234,'Miljövärden urval för publ'!$B$1:$H$450,7,FALSE)</f>
        <v>Ja</v>
      </c>
      <c r="AQ234" t="str">
        <f>VLOOKUP($B234,'Miljövärden urval för publ'!$B$1:$H$450,6,FALSE)</f>
        <v>Ja</v>
      </c>
      <c r="AU234">
        <f t="shared" si="33"/>
        <v>0.71299999999999997</v>
      </c>
      <c r="AV234">
        <f t="shared" si="34"/>
        <v>0</v>
      </c>
      <c r="AW234">
        <f t="shared" si="35"/>
        <v>31.55</v>
      </c>
      <c r="AX234">
        <f t="shared" si="36"/>
        <v>0</v>
      </c>
      <c r="AZ234">
        <f t="shared" si="37"/>
        <v>0</v>
      </c>
      <c r="BA234">
        <f t="shared" si="38"/>
        <v>0</v>
      </c>
      <c r="BC234">
        <f t="shared" si="39"/>
        <v>31.55</v>
      </c>
    </row>
    <row r="235" spans="1:55" ht="15" customHeight="1" x14ac:dyDescent="0.25">
      <c r="A235" t="s">
        <v>331</v>
      </c>
      <c r="B235" t="s">
        <v>340</v>
      </c>
      <c r="C235">
        <f>VLOOKUP($B235,'Tillförd energi'!$B$1:$AS$566,MATCH(C$1,'Tillförd energi'!$B$1:$AQ$1,0),FALSE)</f>
        <v>0</v>
      </c>
      <c r="D235">
        <f>VLOOKUP($B235,'Tillförd energi'!$B$1:$AS$566,MATCH(D$1,'Tillförd energi'!$B$1:$AQ$1,0),FALSE)</f>
        <v>0.24</v>
      </c>
      <c r="E235">
        <f>VLOOKUP($B235,'Tillförd energi'!$B$1:$AS$566,MATCH(E$1,'Tillförd energi'!$B$1:$AQ$1,0),FALSE)</f>
        <v>0</v>
      </c>
      <c r="F235">
        <f>VLOOKUP($B235,'Tillförd energi'!$B$1:$AS$566,MATCH(F$1,'Tillförd energi'!$B$1:$AQ$1,0),FALSE)</f>
        <v>0</v>
      </c>
      <c r="G235">
        <f>VLOOKUP($B235,'Tillförd energi'!$B$1:$AS$566,MATCH(G$1,'Tillförd energi'!$B$1:$AQ$1,0),FALSE)</f>
        <v>0</v>
      </c>
      <c r="H235">
        <f>VLOOKUP($B235,'Tillförd energi'!$B$1:$AS$566,MATCH(H$1,'Tillförd energi'!$B$1:$AQ$1,0),FALSE)</f>
        <v>0</v>
      </c>
      <c r="I235">
        <f>VLOOKUP($B235,'Tillförd energi'!$B$1:$AS$566,MATCH(I$1,'Tillförd energi'!$B$1:$AQ$1,0),FALSE)</f>
        <v>0</v>
      </c>
      <c r="J235">
        <f>VLOOKUP($B235,'Tillförd energi'!$B$1:$AS$566,MATCH(J$1,'Tillförd energi'!$B$1:$AQ$1,0),FALSE)</f>
        <v>0</v>
      </c>
      <c r="K235">
        <v>0</v>
      </c>
      <c r="L235">
        <f>VLOOKUP($B235,'Tillförd energi'!$B$1:$AS$566,MATCH(L$1,'Tillförd energi'!$B$1:$AQ$1,0),FALSE)</f>
        <v>0</v>
      </c>
      <c r="M235">
        <f>VLOOKUP($B235,'Tillförd energi'!$B$1:$AS$566,MATCH(M$1,'Tillförd energi'!$B$1:$AQ$1,0),FALSE)</f>
        <v>0</v>
      </c>
      <c r="N235">
        <f>VLOOKUP($B235,'Tillförd energi'!$B$1:$AS$566,MATCH(N$1,'Tillförd energi'!$B$1:$AQ$1,0),FALSE)</f>
        <v>35.4</v>
      </c>
      <c r="O235">
        <f>VLOOKUP($B235,'Tillförd energi'!$B$1:$AS$566,MATCH(O$1,'Tillförd energi'!$B$1:$AQ$1,0),FALSE)</f>
        <v>0</v>
      </c>
      <c r="P235">
        <f>VLOOKUP($B235,'Tillförd energi'!$B$1:$AS$566,MATCH(P$1,'Tillförd energi'!$B$1:$AQ$1,0),FALSE)</f>
        <v>0</v>
      </c>
      <c r="Q235">
        <f>VLOOKUP($B235,'Tillförd energi'!$B$1:$AS$566,MATCH(Q$1,'Tillförd energi'!$B$1:$AQ$1,0),FALSE)</f>
        <v>0</v>
      </c>
      <c r="R235">
        <f>VLOOKUP($B235,'Tillförd energi'!$B$1:$AS$566,MATCH(R$1,'Tillförd energi'!$B$1:$AQ$1,0),FALSE)</f>
        <v>0</v>
      </c>
      <c r="S235">
        <f>VLOOKUP($B235,'Tillförd energi'!$B$1:$AS$566,MATCH(S$1,'Tillförd energi'!$B$1:$AQ$1,0),FALSE)</f>
        <v>0</v>
      </c>
      <c r="T235">
        <f>VLOOKUP($B235,'Tillförd energi'!$B$1:$AS$566,MATCH(T$1,'Tillförd energi'!$B$1:$AQ$1,0),FALSE)</f>
        <v>0</v>
      </c>
      <c r="U235">
        <f>VLOOKUP($B235,'Tillförd energi'!$B$1:$AS$566,MATCH(U$1,'Tillförd energi'!$B$1:$AQ$1,0),FALSE)</f>
        <v>0</v>
      </c>
      <c r="V235">
        <f>VLOOKUP($B235,'Tillförd energi'!$B$1:$AS$566,MATCH(V$1,'Tillförd energi'!$B$1:$AQ$1,0),FALSE)</f>
        <v>0</v>
      </c>
      <c r="W235">
        <f>VLOOKUP($B235,'Tillförd energi'!$B$1:$AS$566,MATCH(W$1,'Tillförd energi'!$B$1:$AQ$1,0),FALSE)</f>
        <v>0</v>
      </c>
      <c r="X235">
        <f>VLOOKUP($B235,'Tillförd energi'!$B$1:$AS$566,MATCH(X$1,'Tillförd energi'!$B$1:$AQ$1,0),FALSE)</f>
        <v>0</v>
      </c>
      <c r="Y235">
        <f>VLOOKUP($B235,'Tillförd energi'!$B$1:$AS$566,MATCH(Y$1,'Tillförd energi'!$B$1:$AQ$1,0),FALSE)</f>
        <v>0</v>
      </c>
      <c r="Z235">
        <f>VLOOKUP($B235,'Tillförd energi'!$B$1:$AS$566,MATCH(Z$1,'Tillförd energi'!$B$1:$AQ$1,0),FALSE)</f>
        <v>0</v>
      </c>
      <c r="AA235">
        <f>VLOOKUP($B235,'Tillförd energi'!$B$1:$AS$566,MATCH(AA$1,'Tillförd energi'!$B$1:$AQ$1,0),FALSE)</f>
        <v>0</v>
      </c>
      <c r="AB235">
        <f>VLOOKUP($B235,'Tillförd energi'!$B$1:$AS$566,MATCH(AB$1,'Tillförd energi'!$B$1:$AQ$1,0),FALSE)</f>
        <v>0</v>
      </c>
      <c r="AC235">
        <f>VLOOKUP($B235,'Tillförd energi'!$B$1:$AS$566,MATCH(AC$1,'Tillförd energi'!$B$1:$AQ$1,0),FALSE)</f>
        <v>0</v>
      </c>
      <c r="AD235">
        <f>VLOOKUP($B235,'Tillförd energi'!$B$1:$AS$566,MATCH(AD$1,'Tillförd energi'!$B$1:$AQ$1,0),FALSE)</f>
        <v>0</v>
      </c>
      <c r="AE235">
        <f>VLOOKUP($B235,'Tillförd energi'!$B$1:$AS$566,MATCH(AE$1,'Tillförd energi'!$B$1:$AQ$1,0),FALSE)</f>
        <v>0</v>
      </c>
      <c r="AF235">
        <f>VLOOKUP($B235,'Tillförd energi'!$B$1:$AS$566,MATCH(AF$1,'Tillförd energi'!$B$1:$AQ$1,0),FALSE)</f>
        <v>0.71</v>
      </c>
      <c r="AG235">
        <f>IFERROR(VLOOKUP(B235,Miljö!$B$1:$S$476,9,FALSE)/1,0)</f>
        <v>0</v>
      </c>
      <c r="AI235">
        <f t="shared" si="30"/>
        <v>36.35</v>
      </c>
      <c r="AJ235">
        <f t="shared" si="31"/>
        <v>36.35</v>
      </c>
      <c r="AK235">
        <f>IF(ISERROR(1/VLOOKUP($B235,Leveranser!$B$1:$S$500,MATCH("såld värme (gwh)",Leveranser!$B$1:$S$1,0),FALSE)),"",VLOOKUP($B235,Leveranser!$B$1:$S$500,MATCH("såld värme (gwh)",Leveranser!$B$1:$S$1,0),FALSE))</f>
        <v>28.4</v>
      </c>
      <c r="AL235" s="22">
        <f>VLOOKUP($B235,Leveranser!$B$1:$Y$500,MATCH("Totalt såld fjärrvärme till andra fjärrvärmeföretag",Leveranser!$B$1:$AA$1,0),FALSE)</f>
        <v>0</v>
      </c>
      <c r="AM235" s="22">
        <f>IF(ISERROR(1/VLOOKUP($B235,Miljö!$B$1:$S$500,MATCH("Såld mängd produktionsspecifik fjärrvärme (GWh)",Miljö!$B$1:$R$1,0),FALSE)),0,VLOOKUP($B235,Miljö!$B$1:$S$500,MATCH("Såld mängd produktionsspecifik fjärrvärme (GWh)",Miljö!$B$1:$R$1,0),FALSE))</f>
        <v>0</v>
      </c>
      <c r="AN235" s="23">
        <f t="shared" si="32"/>
        <v>0.78129298486932597</v>
      </c>
      <c r="AP235" t="str">
        <f>VLOOKUP($B235,'Miljövärden urval för publ'!$B$1:$H$450,7,FALSE)</f>
        <v>Ja</v>
      </c>
      <c r="AQ235" t="str">
        <f>VLOOKUP($B235,'Miljövärden urval för publ'!$B$1:$H$450,6,FALSE)</f>
        <v>Nej</v>
      </c>
      <c r="AU235">
        <f t="shared" si="33"/>
        <v>0.71</v>
      </c>
      <c r="AV235">
        <f t="shared" si="34"/>
        <v>0</v>
      </c>
      <c r="AW235">
        <f t="shared" si="35"/>
        <v>35.4</v>
      </c>
      <c r="AX235">
        <f t="shared" si="36"/>
        <v>0</v>
      </c>
      <c r="AZ235">
        <f t="shared" si="37"/>
        <v>0</v>
      </c>
      <c r="BA235">
        <f t="shared" si="38"/>
        <v>0</v>
      </c>
      <c r="BC235">
        <f t="shared" si="39"/>
        <v>35.4</v>
      </c>
    </row>
    <row r="236" spans="1:55" ht="15" customHeight="1" x14ac:dyDescent="0.25">
      <c r="A236" t="s">
        <v>331</v>
      </c>
      <c r="B236" t="s">
        <v>341</v>
      </c>
      <c r="C236">
        <f>VLOOKUP($B236,'Tillförd energi'!$B$1:$AS$566,MATCH(C$1,'Tillförd energi'!$B$1:$AQ$1,0),FALSE)</f>
        <v>0</v>
      </c>
      <c r="D236">
        <f>VLOOKUP($B236,'Tillförd energi'!$B$1:$AS$566,MATCH(D$1,'Tillförd energi'!$B$1:$AQ$1,0),FALSE)</f>
        <v>2.2000000000000002</v>
      </c>
      <c r="E236">
        <f>VLOOKUP($B236,'Tillförd energi'!$B$1:$AS$566,MATCH(E$1,'Tillförd energi'!$B$1:$AQ$1,0),FALSE)</f>
        <v>0</v>
      </c>
      <c r="F236">
        <f>VLOOKUP($B236,'Tillförd energi'!$B$1:$AS$566,MATCH(F$1,'Tillförd energi'!$B$1:$AQ$1,0),FALSE)</f>
        <v>0</v>
      </c>
      <c r="G236">
        <f>VLOOKUP($B236,'Tillförd energi'!$B$1:$AS$566,MATCH(G$1,'Tillförd energi'!$B$1:$AQ$1,0),FALSE)</f>
        <v>0</v>
      </c>
      <c r="H236">
        <f>VLOOKUP($B236,'Tillförd energi'!$B$1:$AS$566,MATCH(H$1,'Tillförd energi'!$B$1:$AQ$1,0),FALSE)</f>
        <v>0</v>
      </c>
      <c r="I236">
        <f>VLOOKUP($B236,'Tillförd energi'!$B$1:$AS$566,MATCH(I$1,'Tillförd energi'!$B$1:$AQ$1,0),FALSE)</f>
        <v>0</v>
      </c>
      <c r="J236">
        <f>VLOOKUP($B236,'Tillförd energi'!$B$1:$AS$566,MATCH(J$1,'Tillförd energi'!$B$1:$AQ$1,0),FALSE)</f>
        <v>0</v>
      </c>
      <c r="K236">
        <v>0</v>
      </c>
      <c r="L236">
        <f>VLOOKUP($B236,'Tillförd energi'!$B$1:$AS$566,MATCH(L$1,'Tillförd energi'!$B$1:$AQ$1,0),FALSE)</f>
        <v>0</v>
      </c>
      <c r="M236">
        <f>VLOOKUP($B236,'Tillförd energi'!$B$1:$AS$566,MATCH(M$1,'Tillförd energi'!$B$1:$AQ$1,0),FALSE)</f>
        <v>0</v>
      </c>
      <c r="N236">
        <f>VLOOKUP($B236,'Tillförd energi'!$B$1:$AS$566,MATCH(N$1,'Tillförd energi'!$B$1:$AQ$1,0),FALSE)</f>
        <v>0</v>
      </c>
      <c r="O236">
        <f>VLOOKUP($B236,'Tillförd energi'!$B$1:$AS$566,MATCH(O$1,'Tillförd energi'!$B$1:$AQ$1,0),FALSE)</f>
        <v>9</v>
      </c>
      <c r="P236">
        <f>VLOOKUP($B236,'Tillförd energi'!$B$1:$AS$566,MATCH(P$1,'Tillförd energi'!$B$1:$AQ$1,0),FALSE)</f>
        <v>26</v>
      </c>
      <c r="Q236">
        <f>VLOOKUP($B236,'Tillförd energi'!$B$1:$AS$566,MATCH(Q$1,'Tillförd energi'!$B$1:$AQ$1,0),FALSE)</f>
        <v>0</v>
      </c>
      <c r="R236">
        <f>VLOOKUP($B236,'Tillförd energi'!$B$1:$AS$566,MATCH(R$1,'Tillförd energi'!$B$1:$AQ$1,0),FALSE)</f>
        <v>0</v>
      </c>
      <c r="S236">
        <f>VLOOKUP($B236,'Tillförd energi'!$B$1:$AS$566,MATCH(S$1,'Tillförd energi'!$B$1:$AQ$1,0),FALSE)</f>
        <v>0</v>
      </c>
      <c r="T236">
        <f>VLOOKUP($B236,'Tillförd energi'!$B$1:$AS$566,MATCH(T$1,'Tillförd energi'!$B$1:$AQ$1,0),FALSE)</f>
        <v>0</v>
      </c>
      <c r="U236">
        <f>VLOOKUP($B236,'Tillförd energi'!$B$1:$AS$566,MATCH(U$1,'Tillförd energi'!$B$1:$AQ$1,0),FALSE)</f>
        <v>0</v>
      </c>
      <c r="V236">
        <f>VLOOKUP($B236,'Tillförd energi'!$B$1:$AS$566,MATCH(V$1,'Tillförd energi'!$B$1:$AQ$1,0),FALSE)</f>
        <v>0</v>
      </c>
      <c r="W236">
        <f>VLOOKUP($B236,'Tillförd energi'!$B$1:$AS$566,MATCH(W$1,'Tillförd energi'!$B$1:$AQ$1,0),FALSE)</f>
        <v>0</v>
      </c>
      <c r="X236">
        <f>VLOOKUP($B236,'Tillförd energi'!$B$1:$AS$566,MATCH(X$1,'Tillförd energi'!$B$1:$AQ$1,0),FALSE)</f>
        <v>0</v>
      </c>
      <c r="Y236">
        <f>VLOOKUP($B236,'Tillförd energi'!$B$1:$AS$566,MATCH(Y$1,'Tillförd energi'!$B$1:$AQ$1,0),FALSE)</f>
        <v>0</v>
      </c>
      <c r="Z236">
        <f>VLOOKUP($B236,'Tillförd energi'!$B$1:$AS$566,MATCH(Z$1,'Tillförd energi'!$B$1:$AQ$1,0),FALSE)</f>
        <v>0</v>
      </c>
      <c r="AA236">
        <f>VLOOKUP($B236,'Tillförd energi'!$B$1:$AS$566,MATCH(AA$1,'Tillförd energi'!$B$1:$AQ$1,0),FALSE)</f>
        <v>0</v>
      </c>
      <c r="AB236">
        <f>VLOOKUP($B236,'Tillförd energi'!$B$1:$AS$566,MATCH(AB$1,'Tillförd energi'!$B$1:$AQ$1,0),FALSE)</f>
        <v>0</v>
      </c>
      <c r="AC236">
        <f>VLOOKUP($B236,'Tillförd energi'!$B$1:$AS$566,MATCH(AC$1,'Tillförd energi'!$B$1:$AQ$1,0),FALSE)</f>
        <v>6.5</v>
      </c>
      <c r="AD236">
        <f>VLOOKUP($B236,'Tillförd energi'!$B$1:$AS$566,MATCH(AD$1,'Tillförd energi'!$B$1:$AQ$1,0),FALSE)</f>
        <v>0</v>
      </c>
      <c r="AE236">
        <f>VLOOKUP($B236,'Tillförd energi'!$B$1:$AS$566,MATCH(AE$1,'Tillförd energi'!$B$1:$AQ$1,0),FALSE)</f>
        <v>0</v>
      </c>
      <c r="AF236">
        <f>VLOOKUP($B236,'Tillförd energi'!$B$1:$AS$566,MATCH(AF$1,'Tillförd energi'!$B$1:$AQ$1,0),FALSE)</f>
        <v>0.7</v>
      </c>
      <c r="AG236">
        <f>IFERROR(VLOOKUP(B236,Miljö!$B$1:$S$476,9,FALSE)/1,0)</f>
        <v>0</v>
      </c>
      <c r="AI236">
        <f t="shared" si="30"/>
        <v>44.400000000000006</v>
      </c>
      <c r="AJ236">
        <f t="shared" si="31"/>
        <v>44.400000000000006</v>
      </c>
      <c r="AK236">
        <f>IF(ISERROR(1/VLOOKUP($B236,Leveranser!$B$1:$S$500,MATCH("såld värme (gwh)",Leveranser!$B$1:$S$1,0),FALSE)),"",VLOOKUP($B236,Leveranser!$B$1:$S$500,MATCH("såld värme (gwh)",Leveranser!$B$1:$S$1,0),FALSE))</f>
        <v>33.799999999999997</v>
      </c>
      <c r="AL236" s="22">
        <f>VLOOKUP($B236,Leveranser!$B$1:$Y$500,MATCH("Totalt såld fjärrvärme till andra fjärrvärmeföretag",Leveranser!$B$1:$AA$1,0),FALSE)</f>
        <v>0</v>
      </c>
      <c r="AM236" s="22">
        <f>IF(ISERROR(1/VLOOKUP($B236,Miljö!$B$1:$S$500,MATCH("Såld mängd produktionsspecifik fjärrvärme (GWh)",Miljö!$B$1:$R$1,0),FALSE)),0,VLOOKUP($B236,Miljö!$B$1:$S$500,MATCH("Såld mängd produktionsspecifik fjärrvärme (GWh)",Miljö!$B$1:$R$1,0),FALSE))</f>
        <v>0</v>
      </c>
      <c r="AN236" s="23">
        <f t="shared" si="32"/>
        <v>0.76126126126126115</v>
      </c>
      <c r="AP236" t="str">
        <f>VLOOKUP($B236,'Miljövärden urval för publ'!$B$1:$H$450,7,FALSE)</f>
        <v>Ja</v>
      </c>
      <c r="AQ236" t="str">
        <f>VLOOKUP($B236,'Miljövärden urval för publ'!$B$1:$H$450,6,FALSE)</f>
        <v>Nej</v>
      </c>
      <c r="AU236">
        <f t="shared" si="33"/>
        <v>0.7</v>
      </c>
      <c r="AV236">
        <f t="shared" si="34"/>
        <v>0</v>
      </c>
      <c r="AW236">
        <f t="shared" si="35"/>
        <v>35</v>
      </c>
      <c r="AX236">
        <f t="shared" si="36"/>
        <v>0</v>
      </c>
      <c r="AZ236">
        <f t="shared" si="37"/>
        <v>0</v>
      </c>
      <c r="BA236">
        <f t="shared" si="38"/>
        <v>0</v>
      </c>
      <c r="BC236">
        <f t="shared" si="39"/>
        <v>35</v>
      </c>
    </row>
    <row r="237" spans="1:55" ht="15" customHeight="1" x14ac:dyDescent="0.25">
      <c r="A237" t="s">
        <v>331</v>
      </c>
      <c r="B237" t="s">
        <v>342</v>
      </c>
      <c r="C237">
        <f>VLOOKUP($B237,'Tillförd energi'!$B$1:$AS$566,MATCH(C$1,'Tillförd energi'!$B$1:$AQ$1,0),FALSE)</f>
        <v>0</v>
      </c>
      <c r="D237">
        <f>VLOOKUP($B237,'Tillförd energi'!$B$1:$AS$566,MATCH(D$1,'Tillförd energi'!$B$1:$AQ$1,0),FALSE)</f>
        <v>0.154</v>
      </c>
      <c r="E237">
        <f>VLOOKUP($B237,'Tillförd energi'!$B$1:$AS$566,MATCH(E$1,'Tillförd energi'!$B$1:$AQ$1,0),FALSE)</f>
        <v>0</v>
      </c>
      <c r="F237">
        <f>VLOOKUP($B237,'Tillförd energi'!$B$1:$AS$566,MATCH(F$1,'Tillförd energi'!$B$1:$AQ$1,0),FALSE)</f>
        <v>0</v>
      </c>
      <c r="G237">
        <f>VLOOKUP($B237,'Tillförd energi'!$B$1:$AS$566,MATCH(G$1,'Tillförd energi'!$B$1:$AQ$1,0),FALSE)</f>
        <v>0</v>
      </c>
      <c r="H237">
        <f>VLOOKUP($B237,'Tillförd energi'!$B$1:$AS$566,MATCH(H$1,'Tillförd energi'!$B$1:$AQ$1,0),FALSE)</f>
        <v>0</v>
      </c>
      <c r="I237">
        <f>VLOOKUP($B237,'Tillförd energi'!$B$1:$AS$566,MATCH(I$1,'Tillförd energi'!$B$1:$AQ$1,0),FALSE)</f>
        <v>0</v>
      </c>
      <c r="J237">
        <f>VLOOKUP($B237,'Tillförd energi'!$B$1:$AS$566,MATCH(J$1,'Tillförd energi'!$B$1:$AQ$1,0),FALSE)</f>
        <v>0</v>
      </c>
      <c r="K237">
        <v>0</v>
      </c>
      <c r="L237">
        <f>VLOOKUP($B237,'Tillförd energi'!$B$1:$AS$566,MATCH(L$1,'Tillförd energi'!$B$1:$AQ$1,0),FALSE)</f>
        <v>0</v>
      </c>
      <c r="M237">
        <f>VLOOKUP($B237,'Tillförd energi'!$B$1:$AS$566,MATCH(M$1,'Tillförd energi'!$B$1:$AQ$1,0),FALSE)</f>
        <v>12.45</v>
      </c>
      <c r="N237">
        <f>VLOOKUP($B237,'Tillförd energi'!$B$1:$AS$566,MATCH(N$1,'Tillförd energi'!$B$1:$AQ$1,0),FALSE)</f>
        <v>0</v>
      </c>
      <c r="O237">
        <f>VLOOKUP($B237,'Tillförd energi'!$B$1:$AS$566,MATCH(O$1,'Tillförd energi'!$B$1:$AQ$1,0),FALSE)</f>
        <v>0</v>
      </c>
      <c r="P237">
        <f>VLOOKUP($B237,'Tillförd energi'!$B$1:$AS$566,MATCH(P$1,'Tillförd energi'!$B$1:$AQ$1,0),FALSE)</f>
        <v>7.56</v>
      </c>
      <c r="Q237">
        <f>VLOOKUP($B237,'Tillförd energi'!$B$1:$AS$566,MATCH(Q$1,'Tillförd energi'!$B$1:$AQ$1,0),FALSE)</f>
        <v>0</v>
      </c>
      <c r="R237">
        <f>VLOOKUP($B237,'Tillförd energi'!$B$1:$AS$566,MATCH(R$1,'Tillförd energi'!$B$1:$AQ$1,0),FALSE)</f>
        <v>0</v>
      </c>
      <c r="S237">
        <f>VLOOKUP($B237,'Tillförd energi'!$B$1:$AS$566,MATCH(S$1,'Tillförd energi'!$B$1:$AQ$1,0),FALSE)</f>
        <v>0</v>
      </c>
      <c r="T237">
        <f>VLOOKUP($B237,'Tillförd energi'!$B$1:$AS$566,MATCH(T$1,'Tillförd energi'!$B$1:$AQ$1,0),FALSE)</f>
        <v>0</v>
      </c>
      <c r="U237">
        <f>VLOOKUP($B237,'Tillförd energi'!$B$1:$AS$566,MATCH(U$1,'Tillförd energi'!$B$1:$AQ$1,0),FALSE)</f>
        <v>0</v>
      </c>
      <c r="V237">
        <f>VLOOKUP($B237,'Tillförd energi'!$B$1:$AS$566,MATCH(V$1,'Tillförd energi'!$B$1:$AQ$1,0),FALSE)</f>
        <v>0</v>
      </c>
      <c r="W237">
        <f>VLOOKUP($B237,'Tillförd energi'!$B$1:$AS$566,MATCH(W$1,'Tillförd energi'!$B$1:$AQ$1,0),FALSE)</f>
        <v>0</v>
      </c>
      <c r="X237">
        <f>VLOOKUP($B237,'Tillförd energi'!$B$1:$AS$566,MATCH(X$1,'Tillförd energi'!$B$1:$AQ$1,0),FALSE)</f>
        <v>0</v>
      </c>
      <c r="Y237">
        <f>VLOOKUP($B237,'Tillförd energi'!$B$1:$AS$566,MATCH(Y$1,'Tillförd energi'!$B$1:$AQ$1,0),FALSE)</f>
        <v>0</v>
      </c>
      <c r="Z237">
        <f>VLOOKUP($B237,'Tillförd energi'!$B$1:$AS$566,MATCH(Z$1,'Tillförd energi'!$B$1:$AQ$1,0),FALSE)</f>
        <v>0</v>
      </c>
      <c r="AA237">
        <f>VLOOKUP($B237,'Tillförd energi'!$B$1:$AS$566,MATCH(AA$1,'Tillförd energi'!$B$1:$AQ$1,0),FALSE)</f>
        <v>0</v>
      </c>
      <c r="AB237">
        <f>VLOOKUP($B237,'Tillförd energi'!$B$1:$AS$566,MATCH(AB$1,'Tillförd energi'!$B$1:$AQ$1,0),FALSE)</f>
        <v>0</v>
      </c>
      <c r="AC237">
        <f>VLOOKUP($B237,'Tillförd energi'!$B$1:$AS$566,MATCH(AC$1,'Tillförd energi'!$B$1:$AQ$1,0),FALSE)</f>
        <v>0</v>
      </c>
      <c r="AD237">
        <f>VLOOKUP($B237,'Tillförd energi'!$B$1:$AS$566,MATCH(AD$1,'Tillförd energi'!$B$1:$AQ$1,0),FALSE)</f>
        <v>0</v>
      </c>
      <c r="AE237">
        <f>VLOOKUP($B237,'Tillförd energi'!$B$1:$AS$566,MATCH(AE$1,'Tillförd energi'!$B$1:$AQ$1,0),FALSE)</f>
        <v>0</v>
      </c>
      <c r="AF237">
        <f>VLOOKUP($B237,'Tillförd energi'!$B$1:$AS$566,MATCH(AF$1,'Tillförd energi'!$B$1:$AQ$1,0),FALSE)</f>
        <v>0.40300000000000002</v>
      </c>
      <c r="AG237">
        <f>IFERROR(VLOOKUP(B237,Miljö!$B$1:$S$476,9,FALSE)/1,0)</f>
        <v>0</v>
      </c>
      <c r="AI237">
        <f t="shared" si="30"/>
        <v>20.566999999999997</v>
      </c>
      <c r="AJ237">
        <f t="shared" si="31"/>
        <v>20.566999999999997</v>
      </c>
      <c r="AK237">
        <f>IF(ISERROR(1/VLOOKUP($B237,Leveranser!$B$1:$S$500,MATCH("såld värme (gwh)",Leveranser!$B$1:$S$1,0),FALSE)),"",VLOOKUP($B237,Leveranser!$B$1:$S$500,MATCH("såld värme (gwh)",Leveranser!$B$1:$S$1,0),FALSE))</f>
        <v>16.536000000000001</v>
      </c>
      <c r="AL237" s="22">
        <f>VLOOKUP($B237,Leveranser!$B$1:$Y$500,MATCH("Totalt såld fjärrvärme till andra fjärrvärmeföretag",Leveranser!$B$1:$AA$1,0),FALSE)</f>
        <v>0</v>
      </c>
      <c r="AM237" s="22">
        <f>IF(ISERROR(1/VLOOKUP($B237,Miljö!$B$1:$S$500,MATCH("Såld mängd produktionsspecifik fjärrvärme (GWh)",Miljö!$B$1:$R$1,0),FALSE)),0,VLOOKUP($B237,Miljö!$B$1:$S$500,MATCH("Såld mängd produktionsspecifik fjärrvärme (GWh)",Miljö!$B$1:$R$1,0),FALSE))</f>
        <v>0</v>
      </c>
      <c r="AN237" s="23">
        <f t="shared" si="32"/>
        <v>0.80400641804833006</v>
      </c>
      <c r="AP237" t="str">
        <f>VLOOKUP($B237,'Miljövärden urval för publ'!$B$1:$H$450,7,FALSE)</f>
        <v>Ja</v>
      </c>
      <c r="AQ237" t="str">
        <f>VLOOKUP($B237,'Miljövärden urval för publ'!$B$1:$H$450,6,FALSE)</f>
        <v>Ja</v>
      </c>
      <c r="AU237">
        <f t="shared" si="33"/>
        <v>0.40300000000000002</v>
      </c>
      <c r="AV237">
        <f t="shared" si="34"/>
        <v>0</v>
      </c>
      <c r="AW237">
        <f t="shared" si="35"/>
        <v>20.009999999999998</v>
      </c>
      <c r="AX237">
        <f t="shared" si="36"/>
        <v>0</v>
      </c>
      <c r="AZ237">
        <f t="shared" si="37"/>
        <v>0</v>
      </c>
      <c r="BA237">
        <f t="shared" si="38"/>
        <v>0</v>
      </c>
      <c r="BC237">
        <f t="shared" si="39"/>
        <v>20.009999999999998</v>
      </c>
    </row>
    <row r="238" spans="1:55" ht="15" customHeight="1" x14ac:dyDescent="0.25">
      <c r="A238" t="s">
        <v>331</v>
      </c>
      <c r="B238" t="s">
        <v>343</v>
      </c>
      <c r="C238">
        <f>VLOOKUP($B238,'Tillförd energi'!$B$1:$AS$566,MATCH(C$1,'Tillförd energi'!$B$1:$AQ$1,0),FALSE)</f>
        <v>0</v>
      </c>
      <c r="D238">
        <f>VLOOKUP($B238,'Tillförd energi'!$B$1:$AS$566,MATCH(D$1,'Tillförd energi'!$B$1:$AQ$1,0),FALSE)</f>
        <v>0.5</v>
      </c>
      <c r="E238">
        <f>VLOOKUP($B238,'Tillförd energi'!$B$1:$AS$566,MATCH(E$1,'Tillförd energi'!$B$1:$AQ$1,0),FALSE)</f>
        <v>0</v>
      </c>
      <c r="F238">
        <f>VLOOKUP($B238,'Tillförd energi'!$B$1:$AS$566,MATCH(F$1,'Tillförd energi'!$B$1:$AQ$1,0),FALSE)</f>
        <v>0</v>
      </c>
      <c r="G238">
        <f>VLOOKUP($B238,'Tillförd energi'!$B$1:$AS$566,MATCH(G$1,'Tillförd energi'!$B$1:$AQ$1,0),FALSE)</f>
        <v>0</v>
      </c>
      <c r="H238">
        <f>VLOOKUP($B238,'Tillförd energi'!$B$1:$AS$566,MATCH(H$1,'Tillförd energi'!$B$1:$AQ$1,0),FALSE)</f>
        <v>0</v>
      </c>
      <c r="I238">
        <f>VLOOKUP($B238,'Tillförd energi'!$B$1:$AS$566,MATCH(I$1,'Tillförd energi'!$B$1:$AQ$1,0),FALSE)</f>
        <v>0</v>
      </c>
      <c r="J238">
        <f>VLOOKUP($B238,'Tillförd energi'!$B$1:$AS$566,MATCH(J$1,'Tillförd energi'!$B$1:$AQ$1,0),FALSE)</f>
        <v>0</v>
      </c>
      <c r="K238">
        <v>0</v>
      </c>
      <c r="L238">
        <f>VLOOKUP($B238,'Tillförd energi'!$B$1:$AS$566,MATCH(L$1,'Tillförd energi'!$B$1:$AQ$1,0),FALSE)</f>
        <v>0</v>
      </c>
      <c r="M238">
        <f>VLOOKUP($B238,'Tillförd energi'!$B$1:$AS$566,MATCH(M$1,'Tillförd energi'!$B$1:$AQ$1,0),FALSE)</f>
        <v>3.3</v>
      </c>
      <c r="N238">
        <f>VLOOKUP($B238,'Tillförd energi'!$B$1:$AS$566,MATCH(N$1,'Tillförd energi'!$B$1:$AQ$1,0),FALSE)</f>
        <v>0</v>
      </c>
      <c r="O238">
        <f>VLOOKUP($B238,'Tillförd energi'!$B$1:$AS$566,MATCH(O$1,'Tillförd energi'!$B$1:$AQ$1,0),FALSE)</f>
        <v>2.4</v>
      </c>
      <c r="P238">
        <f>VLOOKUP($B238,'Tillförd energi'!$B$1:$AS$566,MATCH(P$1,'Tillförd energi'!$B$1:$AQ$1,0),FALSE)</f>
        <v>17.7</v>
      </c>
      <c r="Q238">
        <f>VLOOKUP($B238,'Tillförd energi'!$B$1:$AS$566,MATCH(Q$1,'Tillförd energi'!$B$1:$AQ$1,0),FALSE)</f>
        <v>0</v>
      </c>
      <c r="R238">
        <f>VLOOKUP($B238,'Tillförd energi'!$B$1:$AS$566,MATCH(R$1,'Tillförd energi'!$B$1:$AQ$1,0),FALSE)</f>
        <v>0</v>
      </c>
      <c r="S238">
        <f>VLOOKUP($B238,'Tillförd energi'!$B$1:$AS$566,MATCH(S$1,'Tillförd energi'!$B$1:$AQ$1,0),FALSE)</f>
        <v>0</v>
      </c>
      <c r="T238">
        <f>VLOOKUP($B238,'Tillförd energi'!$B$1:$AS$566,MATCH(T$1,'Tillförd energi'!$B$1:$AQ$1,0),FALSE)</f>
        <v>0</v>
      </c>
      <c r="U238">
        <f>VLOOKUP($B238,'Tillförd energi'!$B$1:$AS$566,MATCH(U$1,'Tillförd energi'!$B$1:$AQ$1,0),FALSE)</f>
        <v>0</v>
      </c>
      <c r="V238">
        <f>VLOOKUP($B238,'Tillförd energi'!$B$1:$AS$566,MATCH(V$1,'Tillförd energi'!$B$1:$AQ$1,0),FALSE)</f>
        <v>0</v>
      </c>
      <c r="W238">
        <f>VLOOKUP($B238,'Tillförd energi'!$B$1:$AS$566,MATCH(W$1,'Tillförd energi'!$B$1:$AQ$1,0),FALSE)</f>
        <v>0</v>
      </c>
      <c r="X238">
        <f>VLOOKUP($B238,'Tillförd energi'!$B$1:$AS$566,MATCH(X$1,'Tillförd energi'!$B$1:$AQ$1,0),FALSE)</f>
        <v>0</v>
      </c>
      <c r="Y238">
        <f>VLOOKUP($B238,'Tillförd energi'!$B$1:$AS$566,MATCH(Y$1,'Tillförd energi'!$B$1:$AQ$1,0),FALSE)</f>
        <v>0</v>
      </c>
      <c r="Z238">
        <f>VLOOKUP($B238,'Tillförd energi'!$B$1:$AS$566,MATCH(Z$1,'Tillförd energi'!$B$1:$AQ$1,0),FALSE)</f>
        <v>0</v>
      </c>
      <c r="AA238">
        <f>VLOOKUP($B238,'Tillförd energi'!$B$1:$AS$566,MATCH(AA$1,'Tillförd energi'!$B$1:$AQ$1,0),FALSE)</f>
        <v>0</v>
      </c>
      <c r="AB238">
        <f>VLOOKUP($B238,'Tillförd energi'!$B$1:$AS$566,MATCH(AB$1,'Tillförd energi'!$B$1:$AQ$1,0),FALSE)</f>
        <v>0</v>
      </c>
      <c r="AC238">
        <f>VLOOKUP($B238,'Tillförd energi'!$B$1:$AS$566,MATCH(AC$1,'Tillförd energi'!$B$1:$AQ$1,0),FALSE)</f>
        <v>5.2</v>
      </c>
      <c r="AD238">
        <f>VLOOKUP($B238,'Tillförd energi'!$B$1:$AS$566,MATCH(AD$1,'Tillförd energi'!$B$1:$AQ$1,0),FALSE)</f>
        <v>0</v>
      </c>
      <c r="AE238">
        <f>VLOOKUP($B238,'Tillförd energi'!$B$1:$AS$566,MATCH(AE$1,'Tillförd energi'!$B$1:$AQ$1,0),FALSE)</f>
        <v>0</v>
      </c>
      <c r="AF238">
        <f>VLOOKUP($B238,'Tillförd energi'!$B$1:$AS$566,MATCH(AF$1,'Tillförd energi'!$B$1:$AQ$1,0),FALSE)</f>
        <v>0.5</v>
      </c>
      <c r="AG238">
        <f>IFERROR(VLOOKUP(B238,Miljö!$B$1:$S$476,9,FALSE)/1,0)</f>
        <v>0</v>
      </c>
      <c r="AI238">
        <f t="shared" si="30"/>
        <v>29.599999999999998</v>
      </c>
      <c r="AJ238">
        <f t="shared" si="31"/>
        <v>29.599999999999998</v>
      </c>
      <c r="AK238">
        <f>IF(ISERROR(1/VLOOKUP($B238,Leveranser!$B$1:$S$500,MATCH("såld värme (gwh)",Leveranser!$B$1:$S$1,0),FALSE)),"",VLOOKUP($B238,Leveranser!$B$1:$S$500,MATCH("såld värme (gwh)",Leveranser!$B$1:$S$1,0),FALSE))</f>
        <v>21.6</v>
      </c>
      <c r="AL238" s="22">
        <f>VLOOKUP($B238,Leveranser!$B$1:$Y$500,MATCH("Totalt såld fjärrvärme till andra fjärrvärmeföretag",Leveranser!$B$1:$AA$1,0),FALSE)</f>
        <v>0</v>
      </c>
      <c r="AM238" s="22">
        <f>IF(ISERROR(1/VLOOKUP($B238,Miljö!$B$1:$S$500,MATCH("Såld mängd produktionsspecifik fjärrvärme (GWh)",Miljö!$B$1:$R$1,0),FALSE)),0,VLOOKUP($B238,Miljö!$B$1:$S$500,MATCH("Såld mängd produktionsspecifik fjärrvärme (GWh)",Miljö!$B$1:$R$1,0),FALSE))</f>
        <v>0</v>
      </c>
      <c r="AN238" s="23">
        <f t="shared" si="32"/>
        <v>0.72972972972972983</v>
      </c>
      <c r="AP238" t="str">
        <f>VLOOKUP($B238,'Miljövärden urval för publ'!$B$1:$H$450,7,FALSE)</f>
        <v>Ja</v>
      </c>
      <c r="AQ238" t="str">
        <f>VLOOKUP($B238,'Miljövärden urval för publ'!$B$1:$H$450,6,FALSE)</f>
        <v>Nej</v>
      </c>
      <c r="AU238">
        <f t="shared" si="33"/>
        <v>0.5</v>
      </c>
      <c r="AV238">
        <f t="shared" si="34"/>
        <v>0</v>
      </c>
      <c r="AW238">
        <f t="shared" si="35"/>
        <v>23.4</v>
      </c>
      <c r="AX238">
        <f t="shared" si="36"/>
        <v>0</v>
      </c>
      <c r="AZ238">
        <f t="shared" si="37"/>
        <v>0</v>
      </c>
      <c r="BA238">
        <f t="shared" si="38"/>
        <v>0</v>
      </c>
      <c r="BC238">
        <f t="shared" si="39"/>
        <v>23.4</v>
      </c>
    </row>
    <row r="239" spans="1:55" ht="15" customHeight="1" x14ac:dyDescent="0.25">
      <c r="A239" t="s">
        <v>331</v>
      </c>
      <c r="B239" t="s">
        <v>344</v>
      </c>
      <c r="C239">
        <f>VLOOKUP($B239,'Tillförd energi'!$B$1:$AS$566,MATCH(C$1,'Tillförd energi'!$B$1:$AQ$1,0),FALSE)</f>
        <v>0</v>
      </c>
      <c r="D239">
        <f>VLOOKUP($B239,'Tillförd energi'!$B$1:$AS$566,MATCH(D$1,'Tillförd energi'!$B$1:$AQ$1,0),FALSE)</f>
        <v>0</v>
      </c>
      <c r="E239">
        <f>VLOOKUP($B239,'Tillförd energi'!$B$1:$AS$566,MATCH(E$1,'Tillförd energi'!$B$1:$AQ$1,0),FALSE)</f>
        <v>0</v>
      </c>
      <c r="F239">
        <f>VLOOKUP($B239,'Tillförd energi'!$B$1:$AS$566,MATCH(F$1,'Tillförd energi'!$B$1:$AQ$1,0),FALSE)</f>
        <v>0</v>
      </c>
      <c r="G239">
        <f>VLOOKUP($B239,'Tillförd energi'!$B$1:$AS$566,MATCH(G$1,'Tillförd energi'!$B$1:$AQ$1,0),FALSE)</f>
        <v>0</v>
      </c>
      <c r="H239">
        <f>VLOOKUP($B239,'Tillförd energi'!$B$1:$AS$566,MATCH(H$1,'Tillförd energi'!$B$1:$AQ$1,0),FALSE)</f>
        <v>0</v>
      </c>
      <c r="I239">
        <f>VLOOKUP($B239,'Tillförd energi'!$B$1:$AS$566,MATCH(I$1,'Tillförd energi'!$B$1:$AQ$1,0),FALSE)</f>
        <v>0</v>
      </c>
      <c r="J239">
        <f>VLOOKUP($B239,'Tillförd energi'!$B$1:$AS$566,MATCH(J$1,'Tillförd energi'!$B$1:$AQ$1,0),FALSE)</f>
        <v>0</v>
      </c>
      <c r="K239">
        <v>0</v>
      </c>
      <c r="L239">
        <f>VLOOKUP($B239,'Tillförd energi'!$B$1:$AS$566,MATCH(L$1,'Tillförd energi'!$B$1:$AQ$1,0),FALSE)</f>
        <v>0</v>
      </c>
      <c r="M239">
        <f>VLOOKUP($B239,'Tillförd energi'!$B$1:$AS$566,MATCH(M$1,'Tillförd energi'!$B$1:$AQ$1,0),FALSE)</f>
        <v>0</v>
      </c>
      <c r="N239">
        <f>VLOOKUP($B239,'Tillförd energi'!$B$1:$AS$566,MATCH(N$1,'Tillförd energi'!$B$1:$AQ$1,0),FALSE)</f>
        <v>0</v>
      </c>
      <c r="O239">
        <f>VLOOKUP($B239,'Tillförd energi'!$B$1:$AS$566,MATCH(O$1,'Tillförd energi'!$B$1:$AQ$1,0),FALSE)</f>
        <v>0</v>
      </c>
      <c r="P239">
        <f>VLOOKUP($B239,'Tillförd energi'!$B$1:$AS$566,MATCH(P$1,'Tillförd energi'!$B$1:$AQ$1,0),FALSE)</f>
        <v>0</v>
      </c>
      <c r="Q239">
        <f>VLOOKUP($B239,'Tillförd energi'!$B$1:$AS$566,MATCH(Q$1,'Tillförd energi'!$B$1:$AQ$1,0),FALSE)</f>
        <v>0</v>
      </c>
      <c r="R239">
        <f>VLOOKUP($B239,'Tillförd energi'!$B$1:$AS$566,MATCH(R$1,'Tillförd energi'!$B$1:$AQ$1,0),FALSE)</f>
        <v>0</v>
      </c>
      <c r="S239">
        <f>VLOOKUP($B239,'Tillförd energi'!$B$1:$AS$566,MATCH(S$1,'Tillförd energi'!$B$1:$AQ$1,0),FALSE)</f>
        <v>0</v>
      </c>
      <c r="T239">
        <f>VLOOKUP($B239,'Tillförd energi'!$B$1:$AS$566,MATCH(T$1,'Tillförd energi'!$B$1:$AQ$1,0),FALSE)</f>
        <v>0</v>
      </c>
      <c r="U239">
        <f>VLOOKUP($B239,'Tillförd energi'!$B$1:$AS$566,MATCH(U$1,'Tillförd energi'!$B$1:$AQ$1,0),FALSE)</f>
        <v>0</v>
      </c>
      <c r="V239">
        <f>VLOOKUP($B239,'Tillförd energi'!$B$1:$AS$566,MATCH(V$1,'Tillförd energi'!$B$1:$AQ$1,0),FALSE)</f>
        <v>0</v>
      </c>
      <c r="W239">
        <f>VLOOKUP($B239,'Tillförd energi'!$B$1:$AS$566,MATCH(W$1,'Tillförd energi'!$B$1:$AQ$1,0),FALSE)</f>
        <v>0</v>
      </c>
      <c r="X239">
        <f>VLOOKUP($B239,'Tillförd energi'!$B$1:$AS$566,MATCH(X$1,'Tillförd energi'!$B$1:$AQ$1,0),FALSE)</f>
        <v>0</v>
      </c>
      <c r="Y239">
        <f>VLOOKUP($B239,'Tillförd energi'!$B$1:$AS$566,MATCH(Y$1,'Tillförd energi'!$B$1:$AQ$1,0),FALSE)</f>
        <v>0</v>
      </c>
      <c r="Z239">
        <f>VLOOKUP($B239,'Tillförd energi'!$B$1:$AS$566,MATCH(Z$1,'Tillförd energi'!$B$1:$AQ$1,0),FALSE)</f>
        <v>0</v>
      </c>
      <c r="AA239">
        <f>VLOOKUP($B239,'Tillförd energi'!$B$1:$AS$566,MATCH(AA$1,'Tillförd energi'!$B$1:$AQ$1,0),FALSE)</f>
        <v>0</v>
      </c>
      <c r="AB239">
        <f>VLOOKUP($B239,'Tillförd energi'!$B$1:$AS$566,MATCH(AB$1,'Tillförd energi'!$B$1:$AQ$1,0),FALSE)</f>
        <v>0</v>
      </c>
      <c r="AC239">
        <f>VLOOKUP($B239,'Tillförd energi'!$B$1:$AS$566,MATCH(AC$1,'Tillförd energi'!$B$1:$AQ$1,0),FALSE)</f>
        <v>0</v>
      </c>
      <c r="AD239">
        <f>VLOOKUP($B239,'Tillförd energi'!$B$1:$AS$566,MATCH(AD$1,'Tillförd energi'!$B$1:$AQ$1,0),FALSE)</f>
        <v>0</v>
      </c>
      <c r="AE239">
        <f>VLOOKUP($B239,'Tillförd energi'!$B$1:$AS$566,MATCH(AE$1,'Tillförd energi'!$B$1:$AQ$1,0),FALSE)</f>
        <v>0</v>
      </c>
      <c r="AF239">
        <f>VLOOKUP($B239,'Tillförd energi'!$B$1:$AS$566,MATCH(AF$1,'Tillförd energi'!$B$1:$AQ$1,0),FALSE)</f>
        <v>0</v>
      </c>
      <c r="AG239">
        <f>IFERROR(VLOOKUP(B239,Miljö!$B$1:$S$476,9,FALSE)/1,0)</f>
        <v>0</v>
      </c>
      <c r="AI239">
        <f t="shared" si="30"/>
        <v>0</v>
      </c>
      <c r="AJ239">
        <f t="shared" si="31"/>
        <v>0</v>
      </c>
      <c r="AK239" t="str">
        <f>IF(ISERROR(1/VLOOKUP($B239,Leveranser!$B$1:$S$500,MATCH("såld värme (gwh)",Leveranser!$B$1:$S$1,0),FALSE)),"",VLOOKUP($B239,Leveranser!$B$1:$S$500,MATCH("såld värme (gwh)",Leveranser!$B$1:$S$1,0),FALSE))</f>
        <v/>
      </c>
      <c r="AL239" s="22">
        <f>VLOOKUP($B239,Leveranser!$B$1:$Y$500,MATCH("Totalt såld fjärrvärme till andra fjärrvärmeföretag",Leveranser!$B$1:$AA$1,0),FALSE)</f>
        <v>0</v>
      </c>
      <c r="AM239" s="22">
        <f>IF(ISERROR(1/VLOOKUP($B239,Miljö!$B$1:$S$500,MATCH("Såld mängd produktionsspecifik fjärrvärme (GWh)",Miljö!$B$1:$R$1,0),FALSE)),0,VLOOKUP($B239,Miljö!$B$1:$S$500,MATCH("Såld mängd produktionsspecifik fjärrvärme (GWh)",Miljö!$B$1:$R$1,0),FALSE))</f>
        <v>0</v>
      </c>
      <c r="AN239" s="23" t="str">
        <f t="shared" si="32"/>
        <v/>
      </c>
      <c r="AP239" t="str">
        <f>VLOOKUP($B239,'Miljövärden urval för publ'!$B$1:$H$450,7,FALSE)</f>
        <v>Nej</v>
      </c>
      <c r="AQ239" t="str">
        <f>VLOOKUP($B239,'Miljövärden urval för publ'!$B$1:$H$450,6,FALSE)</f>
        <v>Nej</v>
      </c>
      <c r="AU239">
        <f t="shared" si="33"/>
        <v>0</v>
      </c>
      <c r="AV239">
        <f t="shared" si="34"/>
        <v>0</v>
      </c>
      <c r="AW239">
        <f t="shared" si="35"/>
        <v>0</v>
      </c>
      <c r="AX239">
        <f t="shared" si="36"/>
        <v>0</v>
      </c>
      <c r="AZ239">
        <f t="shared" si="37"/>
        <v>0</v>
      </c>
      <c r="BA239">
        <f t="shared" si="38"/>
        <v>0</v>
      </c>
      <c r="BC239">
        <f t="shared" si="39"/>
        <v>0</v>
      </c>
    </row>
    <row r="240" spans="1:55" ht="15" customHeight="1" x14ac:dyDescent="0.25">
      <c r="A240" t="s">
        <v>331</v>
      </c>
      <c r="B240" t="s">
        <v>345</v>
      </c>
      <c r="C240">
        <f>VLOOKUP($B240,'Tillförd energi'!$B$1:$AS$566,MATCH(C$1,'Tillförd energi'!$B$1:$AQ$1,0),FALSE)</f>
        <v>0</v>
      </c>
      <c r="D240">
        <f>VLOOKUP($B240,'Tillförd energi'!$B$1:$AS$566,MATCH(D$1,'Tillförd energi'!$B$1:$AQ$1,0),FALSE)</f>
        <v>0</v>
      </c>
      <c r="E240">
        <f>VLOOKUP($B240,'Tillförd energi'!$B$1:$AS$566,MATCH(E$1,'Tillförd energi'!$B$1:$AQ$1,0),FALSE)</f>
        <v>0</v>
      </c>
      <c r="F240">
        <f>VLOOKUP($B240,'Tillförd energi'!$B$1:$AS$566,MATCH(F$1,'Tillförd energi'!$B$1:$AQ$1,0),FALSE)</f>
        <v>0</v>
      </c>
      <c r="G240">
        <f>VLOOKUP($B240,'Tillförd energi'!$B$1:$AS$566,MATCH(G$1,'Tillförd energi'!$B$1:$AQ$1,0),FALSE)</f>
        <v>0</v>
      </c>
      <c r="H240">
        <f>VLOOKUP($B240,'Tillförd energi'!$B$1:$AS$566,MATCH(H$1,'Tillförd energi'!$B$1:$AQ$1,0),FALSE)</f>
        <v>0</v>
      </c>
      <c r="I240">
        <f>VLOOKUP($B240,'Tillförd energi'!$B$1:$AS$566,MATCH(I$1,'Tillförd energi'!$B$1:$AQ$1,0),FALSE)</f>
        <v>0</v>
      </c>
      <c r="J240">
        <f>VLOOKUP($B240,'Tillförd energi'!$B$1:$AS$566,MATCH(J$1,'Tillförd energi'!$B$1:$AQ$1,0),FALSE)</f>
        <v>0</v>
      </c>
      <c r="K240">
        <v>0</v>
      </c>
      <c r="L240">
        <f>VLOOKUP($B240,'Tillförd energi'!$B$1:$AS$566,MATCH(L$1,'Tillförd energi'!$B$1:$AQ$1,0),FALSE)</f>
        <v>0</v>
      </c>
      <c r="M240">
        <f>VLOOKUP($B240,'Tillförd energi'!$B$1:$AS$566,MATCH(M$1,'Tillförd energi'!$B$1:$AQ$1,0),FALSE)</f>
        <v>0</v>
      </c>
      <c r="N240">
        <f>VLOOKUP($B240,'Tillförd energi'!$B$1:$AS$566,MATCH(N$1,'Tillförd energi'!$B$1:$AQ$1,0),FALSE)</f>
        <v>0</v>
      </c>
      <c r="O240">
        <f>VLOOKUP($B240,'Tillförd energi'!$B$1:$AS$566,MATCH(O$1,'Tillförd energi'!$B$1:$AQ$1,0),FALSE)</f>
        <v>0</v>
      </c>
      <c r="P240">
        <f>VLOOKUP($B240,'Tillförd energi'!$B$1:$AS$566,MATCH(P$1,'Tillförd energi'!$B$1:$AQ$1,0),FALSE)</f>
        <v>0</v>
      </c>
      <c r="Q240">
        <f>VLOOKUP($B240,'Tillförd energi'!$B$1:$AS$566,MATCH(Q$1,'Tillförd energi'!$B$1:$AQ$1,0),FALSE)</f>
        <v>0</v>
      </c>
      <c r="R240">
        <f>VLOOKUP($B240,'Tillförd energi'!$B$1:$AS$566,MATCH(R$1,'Tillförd energi'!$B$1:$AQ$1,0),FALSE)</f>
        <v>0</v>
      </c>
      <c r="S240">
        <f>VLOOKUP($B240,'Tillförd energi'!$B$1:$AS$566,MATCH(S$1,'Tillförd energi'!$B$1:$AQ$1,0),FALSE)</f>
        <v>0</v>
      </c>
      <c r="T240">
        <f>VLOOKUP($B240,'Tillförd energi'!$B$1:$AS$566,MATCH(T$1,'Tillförd energi'!$B$1:$AQ$1,0),FALSE)</f>
        <v>0</v>
      </c>
      <c r="U240">
        <f>VLOOKUP($B240,'Tillförd energi'!$B$1:$AS$566,MATCH(U$1,'Tillförd energi'!$B$1:$AQ$1,0),FALSE)</f>
        <v>0</v>
      </c>
      <c r="V240">
        <f>VLOOKUP($B240,'Tillförd energi'!$B$1:$AS$566,MATCH(V$1,'Tillförd energi'!$B$1:$AQ$1,0),FALSE)</f>
        <v>0</v>
      </c>
      <c r="W240">
        <f>VLOOKUP($B240,'Tillförd energi'!$B$1:$AS$566,MATCH(W$1,'Tillförd energi'!$B$1:$AQ$1,0),FALSE)</f>
        <v>0</v>
      </c>
      <c r="X240">
        <f>VLOOKUP($B240,'Tillförd energi'!$B$1:$AS$566,MATCH(X$1,'Tillförd energi'!$B$1:$AQ$1,0),FALSE)</f>
        <v>0</v>
      </c>
      <c r="Y240">
        <f>VLOOKUP($B240,'Tillförd energi'!$B$1:$AS$566,MATCH(Y$1,'Tillförd energi'!$B$1:$AQ$1,0),FALSE)</f>
        <v>0</v>
      </c>
      <c r="Z240">
        <f>VLOOKUP($B240,'Tillförd energi'!$B$1:$AS$566,MATCH(Z$1,'Tillförd energi'!$B$1:$AQ$1,0),FALSE)</f>
        <v>0</v>
      </c>
      <c r="AA240">
        <f>VLOOKUP($B240,'Tillförd energi'!$B$1:$AS$566,MATCH(AA$1,'Tillförd energi'!$B$1:$AQ$1,0),FALSE)</f>
        <v>0</v>
      </c>
      <c r="AB240">
        <f>VLOOKUP($B240,'Tillförd energi'!$B$1:$AS$566,MATCH(AB$1,'Tillförd energi'!$B$1:$AQ$1,0),FALSE)</f>
        <v>0</v>
      </c>
      <c r="AC240">
        <f>VLOOKUP($B240,'Tillförd energi'!$B$1:$AS$566,MATCH(AC$1,'Tillförd energi'!$B$1:$AQ$1,0),FALSE)</f>
        <v>0</v>
      </c>
      <c r="AD240">
        <f>VLOOKUP($B240,'Tillförd energi'!$B$1:$AS$566,MATCH(AD$1,'Tillförd energi'!$B$1:$AQ$1,0),FALSE)</f>
        <v>0</v>
      </c>
      <c r="AE240">
        <f>VLOOKUP($B240,'Tillförd energi'!$B$1:$AS$566,MATCH(AE$1,'Tillförd energi'!$B$1:$AQ$1,0),FALSE)</f>
        <v>0</v>
      </c>
      <c r="AF240">
        <f>VLOOKUP($B240,'Tillförd energi'!$B$1:$AS$566,MATCH(AF$1,'Tillförd energi'!$B$1:$AQ$1,0),FALSE)</f>
        <v>0</v>
      </c>
      <c r="AG240">
        <f>IFERROR(VLOOKUP(B240,Miljö!$B$1:$S$476,9,FALSE)/1,0)</f>
        <v>0</v>
      </c>
      <c r="AI240">
        <f t="shared" si="30"/>
        <v>0</v>
      </c>
      <c r="AJ240">
        <f t="shared" si="31"/>
        <v>0</v>
      </c>
      <c r="AK240" t="str">
        <f>IF(ISERROR(1/VLOOKUP($B240,Leveranser!$B$1:$S$500,MATCH("såld värme (gwh)",Leveranser!$B$1:$S$1,0),FALSE)),"",VLOOKUP($B240,Leveranser!$B$1:$S$500,MATCH("såld värme (gwh)",Leveranser!$B$1:$S$1,0),FALSE))</f>
        <v/>
      </c>
      <c r="AL240" s="22">
        <f>VLOOKUP($B240,Leveranser!$B$1:$Y$500,MATCH("Totalt såld fjärrvärme till andra fjärrvärmeföretag",Leveranser!$B$1:$AA$1,0),FALSE)</f>
        <v>0</v>
      </c>
      <c r="AM240" s="22">
        <f>IF(ISERROR(1/VLOOKUP($B240,Miljö!$B$1:$S$500,MATCH("Såld mängd produktionsspecifik fjärrvärme (GWh)",Miljö!$B$1:$R$1,0),FALSE)),0,VLOOKUP($B240,Miljö!$B$1:$S$500,MATCH("Såld mängd produktionsspecifik fjärrvärme (GWh)",Miljö!$B$1:$R$1,0),FALSE))</f>
        <v>0</v>
      </c>
      <c r="AN240" s="23" t="str">
        <f t="shared" si="32"/>
        <v/>
      </c>
      <c r="AP240" t="str">
        <f>VLOOKUP($B240,'Miljövärden urval för publ'!$B$1:$H$450,7,FALSE)</f>
        <v>Nej</v>
      </c>
      <c r="AQ240" t="str">
        <f>VLOOKUP($B240,'Miljövärden urval för publ'!$B$1:$H$450,6,FALSE)</f>
        <v>Nej</v>
      </c>
      <c r="AU240">
        <f t="shared" si="33"/>
        <v>0</v>
      </c>
      <c r="AV240">
        <f t="shared" si="34"/>
        <v>0</v>
      </c>
      <c r="AW240">
        <f t="shared" si="35"/>
        <v>0</v>
      </c>
      <c r="AX240">
        <f t="shared" si="36"/>
        <v>0</v>
      </c>
      <c r="AZ240">
        <f t="shared" si="37"/>
        <v>0</v>
      </c>
      <c r="BA240">
        <f t="shared" si="38"/>
        <v>0</v>
      </c>
      <c r="BC240">
        <f t="shared" si="39"/>
        <v>0</v>
      </c>
    </row>
    <row r="241" spans="1:55" ht="15" customHeight="1" x14ac:dyDescent="0.25">
      <c r="A241" t="s">
        <v>346</v>
      </c>
      <c r="B241" t="s">
        <v>347</v>
      </c>
      <c r="C241">
        <f>VLOOKUP($B241,'Tillförd energi'!$B$1:$AS$566,MATCH(C$1,'Tillförd energi'!$B$1:$AQ$1,0),FALSE)</f>
        <v>0</v>
      </c>
      <c r="D241">
        <f>VLOOKUP($B241,'Tillförd energi'!$B$1:$AS$566,MATCH(D$1,'Tillförd energi'!$B$1:$AQ$1,0),FALSE)</f>
        <v>0.16</v>
      </c>
      <c r="E241">
        <f>VLOOKUP($B241,'Tillförd energi'!$B$1:$AS$566,MATCH(E$1,'Tillförd energi'!$B$1:$AQ$1,0),FALSE)</f>
        <v>0</v>
      </c>
      <c r="F241">
        <f>VLOOKUP($B241,'Tillförd energi'!$B$1:$AS$566,MATCH(F$1,'Tillförd energi'!$B$1:$AQ$1,0),FALSE)</f>
        <v>0</v>
      </c>
      <c r="G241">
        <f>VLOOKUP($B241,'Tillförd energi'!$B$1:$AS$566,MATCH(G$1,'Tillförd energi'!$B$1:$AQ$1,0),FALSE)</f>
        <v>0</v>
      </c>
      <c r="H241">
        <f>VLOOKUP($B241,'Tillförd energi'!$B$1:$AS$566,MATCH(H$1,'Tillförd energi'!$B$1:$AQ$1,0),FALSE)</f>
        <v>0</v>
      </c>
      <c r="I241">
        <f>VLOOKUP($B241,'Tillförd energi'!$B$1:$AS$566,MATCH(I$1,'Tillförd energi'!$B$1:$AQ$1,0),FALSE)</f>
        <v>0</v>
      </c>
      <c r="J241">
        <f>VLOOKUP($B241,'Tillförd energi'!$B$1:$AS$566,MATCH(J$1,'Tillförd energi'!$B$1:$AQ$1,0),FALSE)</f>
        <v>0</v>
      </c>
      <c r="K241">
        <v>0</v>
      </c>
      <c r="L241">
        <f>VLOOKUP($B241,'Tillförd energi'!$B$1:$AS$566,MATCH(L$1,'Tillförd energi'!$B$1:$AQ$1,0),FALSE)</f>
        <v>0</v>
      </c>
      <c r="M241">
        <f>VLOOKUP($B241,'Tillförd energi'!$B$1:$AS$566,MATCH(M$1,'Tillförd energi'!$B$1:$AQ$1,0),FALSE)</f>
        <v>5.8</v>
      </c>
      <c r="N241">
        <f>VLOOKUP($B241,'Tillförd energi'!$B$1:$AS$566,MATCH(N$1,'Tillförd energi'!$B$1:$AQ$1,0),FALSE)</f>
        <v>5.5</v>
      </c>
      <c r="O241">
        <f>VLOOKUP($B241,'Tillförd energi'!$B$1:$AS$566,MATCH(O$1,'Tillförd energi'!$B$1:$AQ$1,0),FALSE)</f>
        <v>0</v>
      </c>
      <c r="P241">
        <f>VLOOKUP($B241,'Tillförd energi'!$B$1:$AS$566,MATCH(P$1,'Tillförd energi'!$B$1:$AQ$1,0),FALSE)</f>
        <v>5</v>
      </c>
      <c r="Q241">
        <f>VLOOKUP($B241,'Tillförd energi'!$B$1:$AS$566,MATCH(Q$1,'Tillförd energi'!$B$1:$AQ$1,0),FALSE)</f>
        <v>0</v>
      </c>
      <c r="R241">
        <f>VLOOKUP($B241,'Tillförd energi'!$B$1:$AS$566,MATCH(R$1,'Tillförd energi'!$B$1:$AQ$1,0),FALSE)</f>
        <v>2.4</v>
      </c>
      <c r="S241">
        <f>VLOOKUP($B241,'Tillförd energi'!$B$1:$AS$566,MATCH(S$1,'Tillförd energi'!$B$1:$AQ$1,0),FALSE)</f>
        <v>0</v>
      </c>
      <c r="T241">
        <f>VLOOKUP($B241,'Tillförd energi'!$B$1:$AS$566,MATCH(T$1,'Tillförd energi'!$B$1:$AQ$1,0),FALSE)</f>
        <v>0</v>
      </c>
      <c r="U241">
        <f>VLOOKUP($B241,'Tillförd energi'!$B$1:$AS$566,MATCH(U$1,'Tillförd energi'!$B$1:$AQ$1,0),FALSE)</f>
        <v>0</v>
      </c>
      <c r="V241">
        <f>VLOOKUP($B241,'Tillförd energi'!$B$1:$AS$566,MATCH(V$1,'Tillförd energi'!$B$1:$AQ$1,0),FALSE)</f>
        <v>0</v>
      </c>
      <c r="W241">
        <f>VLOOKUP($B241,'Tillförd energi'!$B$1:$AS$566,MATCH(W$1,'Tillförd energi'!$B$1:$AQ$1,0),FALSE)</f>
        <v>0</v>
      </c>
      <c r="X241">
        <f>VLOOKUP($B241,'Tillförd energi'!$B$1:$AS$566,MATCH(X$1,'Tillförd energi'!$B$1:$AQ$1,0),FALSE)</f>
        <v>0</v>
      </c>
      <c r="Y241">
        <f>VLOOKUP($B241,'Tillförd energi'!$B$1:$AS$566,MATCH(Y$1,'Tillförd energi'!$B$1:$AQ$1,0),FALSE)</f>
        <v>0</v>
      </c>
      <c r="Z241">
        <f>VLOOKUP($B241,'Tillförd energi'!$B$1:$AS$566,MATCH(Z$1,'Tillförd energi'!$B$1:$AQ$1,0),FALSE)</f>
        <v>0</v>
      </c>
      <c r="AA241">
        <f>VLOOKUP($B241,'Tillförd energi'!$B$1:$AS$566,MATCH(AA$1,'Tillförd energi'!$B$1:$AQ$1,0),FALSE)</f>
        <v>0</v>
      </c>
      <c r="AB241">
        <f>VLOOKUP($B241,'Tillförd energi'!$B$1:$AS$566,MATCH(AB$1,'Tillförd energi'!$B$1:$AQ$1,0),FALSE)</f>
        <v>0</v>
      </c>
      <c r="AC241">
        <f>VLOOKUP($B241,'Tillförd energi'!$B$1:$AS$566,MATCH(AC$1,'Tillförd energi'!$B$1:$AQ$1,0),FALSE)</f>
        <v>0</v>
      </c>
      <c r="AD241">
        <f>VLOOKUP($B241,'Tillförd energi'!$B$1:$AS$566,MATCH(AD$1,'Tillförd energi'!$B$1:$AQ$1,0),FALSE)</f>
        <v>0</v>
      </c>
      <c r="AE241">
        <f>VLOOKUP($B241,'Tillförd energi'!$B$1:$AS$566,MATCH(AE$1,'Tillförd energi'!$B$1:$AQ$1,0),FALSE)</f>
        <v>0</v>
      </c>
      <c r="AF241">
        <f>VLOOKUP($B241,'Tillförd energi'!$B$1:$AS$566,MATCH(AF$1,'Tillförd energi'!$B$1:$AQ$1,0),FALSE)</f>
        <v>0.42</v>
      </c>
      <c r="AG241">
        <f>IFERROR(VLOOKUP(B241,Miljö!$B$1:$S$476,9,FALSE)/1,0)</f>
        <v>0</v>
      </c>
      <c r="AI241">
        <f t="shared" si="30"/>
        <v>19.28</v>
      </c>
      <c r="AJ241">
        <f t="shared" si="31"/>
        <v>19.28</v>
      </c>
      <c r="AK241">
        <f>IF(ISERROR(1/VLOOKUP($B241,Leveranser!$B$1:$S$500,MATCH("såld värme (gwh)",Leveranser!$B$1:$S$1,0),FALSE)),"",VLOOKUP($B241,Leveranser!$B$1:$S$500,MATCH("såld värme (gwh)",Leveranser!$B$1:$S$1,0),FALSE))</f>
        <v>13.2</v>
      </c>
      <c r="AL241" s="22">
        <f>VLOOKUP($B241,Leveranser!$B$1:$Y$500,MATCH("Totalt såld fjärrvärme till andra fjärrvärmeföretag",Leveranser!$B$1:$AA$1,0),FALSE)</f>
        <v>0</v>
      </c>
      <c r="AM241" s="22">
        <f>IF(ISERROR(1/VLOOKUP($B241,Miljö!$B$1:$S$500,MATCH("Såld mängd produktionsspecifik fjärrvärme (GWh)",Miljö!$B$1:$R$1,0),FALSE)),0,VLOOKUP($B241,Miljö!$B$1:$S$500,MATCH("Såld mängd produktionsspecifik fjärrvärme (GWh)",Miljö!$B$1:$R$1,0),FALSE))</f>
        <v>0</v>
      </c>
      <c r="AN241" s="23">
        <f t="shared" si="32"/>
        <v>0.68464730290456421</v>
      </c>
      <c r="AP241" t="str">
        <f>VLOOKUP($B241,'Miljövärden urval för publ'!$B$1:$H$450,7,FALSE)</f>
        <v>Ja</v>
      </c>
      <c r="AQ241" t="str">
        <f>VLOOKUP($B241,'Miljövärden urval för publ'!$B$1:$H$450,6,FALSE)</f>
        <v>Ja</v>
      </c>
      <c r="AU241">
        <f t="shared" si="33"/>
        <v>0.42</v>
      </c>
      <c r="AV241">
        <f t="shared" si="34"/>
        <v>0</v>
      </c>
      <c r="AW241">
        <f t="shared" si="35"/>
        <v>16.3</v>
      </c>
      <c r="AX241">
        <f t="shared" si="36"/>
        <v>2.4</v>
      </c>
      <c r="AZ241">
        <f t="shared" si="37"/>
        <v>0</v>
      </c>
      <c r="BA241">
        <f t="shared" si="38"/>
        <v>0</v>
      </c>
      <c r="BC241">
        <f t="shared" si="39"/>
        <v>18.7</v>
      </c>
    </row>
    <row r="242" spans="1:55" ht="15" customHeight="1" x14ac:dyDescent="0.25">
      <c r="A242" t="s">
        <v>346</v>
      </c>
      <c r="B242" t="s">
        <v>348</v>
      </c>
      <c r="C242">
        <f>VLOOKUP($B242,'Tillförd energi'!$B$1:$AS$566,MATCH(C$1,'Tillförd energi'!$B$1:$AQ$1,0),FALSE)</f>
        <v>0</v>
      </c>
      <c r="D242">
        <f>VLOOKUP($B242,'Tillförd energi'!$B$1:$AS$566,MATCH(D$1,'Tillförd energi'!$B$1:$AQ$1,0),FALSE)</f>
        <v>0.87</v>
      </c>
      <c r="E242">
        <f>VLOOKUP($B242,'Tillförd energi'!$B$1:$AS$566,MATCH(E$1,'Tillförd energi'!$B$1:$AQ$1,0),FALSE)</f>
        <v>0</v>
      </c>
      <c r="F242">
        <f>VLOOKUP($B242,'Tillförd energi'!$B$1:$AS$566,MATCH(F$1,'Tillförd energi'!$B$1:$AQ$1,0),FALSE)</f>
        <v>0</v>
      </c>
      <c r="G242">
        <f>VLOOKUP($B242,'Tillförd energi'!$B$1:$AS$566,MATCH(G$1,'Tillförd energi'!$B$1:$AQ$1,0),FALSE)</f>
        <v>0</v>
      </c>
      <c r="H242">
        <f>VLOOKUP($B242,'Tillförd energi'!$B$1:$AS$566,MATCH(H$1,'Tillförd energi'!$B$1:$AQ$1,0),FALSE)</f>
        <v>0</v>
      </c>
      <c r="I242">
        <f>VLOOKUP($B242,'Tillförd energi'!$B$1:$AS$566,MATCH(I$1,'Tillförd energi'!$B$1:$AQ$1,0),FALSE)</f>
        <v>0</v>
      </c>
      <c r="J242">
        <f>VLOOKUP($B242,'Tillförd energi'!$B$1:$AS$566,MATCH(J$1,'Tillförd energi'!$B$1:$AQ$1,0),FALSE)</f>
        <v>0</v>
      </c>
      <c r="K242">
        <v>0</v>
      </c>
      <c r="L242">
        <f>VLOOKUP($B242,'Tillförd energi'!$B$1:$AS$566,MATCH(L$1,'Tillförd energi'!$B$1:$AQ$1,0),FALSE)</f>
        <v>0</v>
      </c>
      <c r="M242">
        <f>VLOOKUP($B242,'Tillförd energi'!$B$1:$AS$566,MATCH(M$1,'Tillförd energi'!$B$1:$AQ$1,0),FALSE)</f>
        <v>21.9</v>
      </c>
      <c r="N242">
        <f>VLOOKUP($B242,'Tillförd energi'!$B$1:$AS$566,MATCH(N$1,'Tillförd energi'!$B$1:$AQ$1,0),FALSE)</f>
        <v>22.3</v>
      </c>
      <c r="O242">
        <f>VLOOKUP($B242,'Tillförd energi'!$B$1:$AS$566,MATCH(O$1,'Tillförd energi'!$B$1:$AQ$1,0),FALSE)</f>
        <v>0</v>
      </c>
      <c r="P242">
        <f>VLOOKUP($B242,'Tillförd energi'!$B$1:$AS$566,MATCH(P$1,'Tillförd energi'!$B$1:$AQ$1,0),FALSE)</f>
        <v>23.5</v>
      </c>
      <c r="Q242">
        <f>VLOOKUP($B242,'Tillförd energi'!$B$1:$AS$566,MATCH(Q$1,'Tillförd energi'!$B$1:$AQ$1,0),FALSE)</f>
        <v>0</v>
      </c>
      <c r="R242">
        <f>VLOOKUP($B242,'Tillförd energi'!$B$1:$AS$566,MATCH(R$1,'Tillförd energi'!$B$1:$AQ$1,0),FALSE)</f>
        <v>0</v>
      </c>
      <c r="S242">
        <f>VLOOKUP($B242,'Tillförd energi'!$B$1:$AS$566,MATCH(S$1,'Tillförd energi'!$B$1:$AQ$1,0),FALSE)</f>
        <v>31.7</v>
      </c>
      <c r="T242">
        <f>VLOOKUP($B242,'Tillförd energi'!$B$1:$AS$566,MATCH(T$1,'Tillförd energi'!$B$1:$AQ$1,0),FALSE)</f>
        <v>0</v>
      </c>
      <c r="U242">
        <f>VLOOKUP($B242,'Tillförd energi'!$B$1:$AS$566,MATCH(U$1,'Tillförd energi'!$B$1:$AQ$1,0),FALSE)</f>
        <v>0</v>
      </c>
      <c r="V242">
        <f>VLOOKUP($B242,'Tillförd energi'!$B$1:$AS$566,MATCH(V$1,'Tillförd energi'!$B$1:$AQ$1,0),FALSE)</f>
        <v>0</v>
      </c>
      <c r="W242">
        <f>VLOOKUP($B242,'Tillförd energi'!$B$1:$AS$566,MATCH(W$1,'Tillförd energi'!$B$1:$AQ$1,0),FALSE)</f>
        <v>0</v>
      </c>
      <c r="X242">
        <f>VLOOKUP($B242,'Tillförd energi'!$B$1:$AS$566,MATCH(X$1,'Tillförd energi'!$B$1:$AQ$1,0),FALSE)</f>
        <v>0</v>
      </c>
      <c r="Y242">
        <f>VLOOKUP($B242,'Tillförd energi'!$B$1:$AS$566,MATCH(Y$1,'Tillförd energi'!$B$1:$AQ$1,0),FALSE)</f>
        <v>0</v>
      </c>
      <c r="Z242">
        <f>VLOOKUP($B242,'Tillförd energi'!$B$1:$AS$566,MATCH(Z$1,'Tillförd energi'!$B$1:$AQ$1,0),FALSE)</f>
        <v>0</v>
      </c>
      <c r="AA242">
        <f>VLOOKUP($B242,'Tillförd energi'!$B$1:$AS$566,MATCH(AA$1,'Tillförd energi'!$B$1:$AQ$1,0),FALSE)</f>
        <v>0</v>
      </c>
      <c r="AB242">
        <f>VLOOKUP($B242,'Tillförd energi'!$B$1:$AS$566,MATCH(AB$1,'Tillförd energi'!$B$1:$AQ$1,0),FALSE)</f>
        <v>0</v>
      </c>
      <c r="AC242">
        <f>VLOOKUP($B242,'Tillförd energi'!$B$1:$AS$566,MATCH(AC$1,'Tillförd energi'!$B$1:$AQ$1,0),FALSE)</f>
        <v>10.4</v>
      </c>
      <c r="AD242">
        <f>VLOOKUP($B242,'Tillförd energi'!$B$1:$AS$566,MATCH(AD$1,'Tillförd energi'!$B$1:$AQ$1,0),FALSE)</f>
        <v>0</v>
      </c>
      <c r="AE242">
        <f>VLOOKUP($B242,'Tillförd energi'!$B$1:$AS$566,MATCH(AE$1,'Tillförd energi'!$B$1:$AQ$1,0),FALSE)</f>
        <v>0</v>
      </c>
      <c r="AF242">
        <f>VLOOKUP($B242,'Tillförd energi'!$B$1:$AS$566,MATCH(AF$1,'Tillförd energi'!$B$1:$AQ$1,0),FALSE)</f>
        <v>2.2000000000000002</v>
      </c>
      <c r="AG242">
        <f>IFERROR(VLOOKUP(B242,Miljö!$B$1:$S$476,9,FALSE)/1,0)</f>
        <v>0</v>
      </c>
      <c r="AI242">
        <f t="shared" si="30"/>
        <v>112.87</v>
      </c>
      <c r="AJ242">
        <f t="shared" si="31"/>
        <v>112.87</v>
      </c>
      <c r="AK242">
        <f>IF(ISERROR(1/VLOOKUP($B242,Leveranser!$B$1:$S$500,MATCH("såld värme (gwh)",Leveranser!$B$1:$S$1,0),FALSE)),"",VLOOKUP($B242,Leveranser!$B$1:$S$500,MATCH("såld värme (gwh)",Leveranser!$B$1:$S$1,0),FALSE))</f>
        <v>82.9</v>
      </c>
      <c r="AL242" s="22">
        <f>VLOOKUP($B242,Leveranser!$B$1:$Y$500,MATCH("Totalt såld fjärrvärme till andra fjärrvärmeföretag",Leveranser!$B$1:$AA$1,0),FALSE)</f>
        <v>0</v>
      </c>
      <c r="AM242" s="22">
        <f>IF(ISERROR(1/VLOOKUP($B242,Miljö!$B$1:$S$500,MATCH("Såld mängd produktionsspecifik fjärrvärme (GWh)",Miljö!$B$1:$R$1,0),FALSE)),0,VLOOKUP($B242,Miljö!$B$1:$S$500,MATCH("Såld mängd produktionsspecifik fjärrvärme (GWh)",Miljö!$B$1:$R$1,0),FALSE))</f>
        <v>0</v>
      </c>
      <c r="AN242" s="23">
        <f t="shared" si="32"/>
        <v>0.73447328785328259</v>
      </c>
      <c r="AP242" t="str">
        <f>VLOOKUP($B242,'Miljövärden urval för publ'!$B$1:$H$450,7,FALSE)</f>
        <v>Ja</v>
      </c>
      <c r="AQ242" t="str">
        <f>VLOOKUP($B242,'Miljövärden urval för publ'!$B$1:$H$450,6,FALSE)</f>
        <v>Ja</v>
      </c>
      <c r="AU242">
        <f t="shared" si="33"/>
        <v>2.2000000000000002</v>
      </c>
      <c r="AV242">
        <f t="shared" si="34"/>
        <v>0</v>
      </c>
      <c r="AW242">
        <f t="shared" si="35"/>
        <v>67.7</v>
      </c>
      <c r="AX242">
        <f t="shared" si="36"/>
        <v>31.7</v>
      </c>
      <c r="AZ242">
        <f t="shared" si="37"/>
        <v>0</v>
      </c>
      <c r="BA242">
        <f t="shared" si="38"/>
        <v>0</v>
      </c>
      <c r="BC242">
        <f t="shared" si="39"/>
        <v>99.4</v>
      </c>
    </row>
    <row r="243" spans="1:55" ht="15" customHeight="1" x14ac:dyDescent="0.25">
      <c r="A243" t="s">
        <v>349</v>
      </c>
      <c r="B243" t="s">
        <v>350</v>
      </c>
      <c r="C243">
        <f>VLOOKUP($B243,'Tillförd energi'!$B$1:$AS$566,MATCH(C$1,'Tillförd energi'!$B$1:$AQ$1,0),FALSE)</f>
        <v>0</v>
      </c>
      <c r="D243">
        <f>VLOOKUP($B243,'Tillförd energi'!$B$1:$AS$566,MATCH(D$1,'Tillförd energi'!$B$1:$AQ$1,0),FALSE)</f>
        <v>0</v>
      </c>
      <c r="E243">
        <f>VLOOKUP($B243,'Tillförd energi'!$B$1:$AS$566,MATCH(E$1,'Tillförd energi'!$B$1:$AQ$1,0),FALSE)</f>
        <v>1</v>
      </c>
      <c r="F243">
        <f>VLOOKUP($B243,'Tillförd energi'!$B$1:$AS$566,MATCH(F$1,'Tillförd energi'!$B$1:$AQ$1,0),FALSE)</f>
        <v>0</v>
      </c>
      <c r="G243">
        <f>VLOOKUP($B243,'Tillförd energi'!$B$1:$AS$566,MATCH(G$1,'Tillförd energi'!$B$1:$AQ$1,0),FALSE)</f>
        <v>0</v>
      </c>
      <c r="H243">
        <f>VLOOKUP($B243,'Tillförd energi'!$B$1:$AS$566,MATCH(H$1,'Tillförd energi'!$B$1:$AQ$1,0),FALSE)</f>
        <v>0</v>
      </c>
      <c r="I243">
        <f>VLOOKUP($B243,'Tillförd energi'!$B$1:$AS$566,MATCH(I$1,'Tillförd energi'!$B$1:$AQ$1,0),FALSE)</f>
        <v>0</v>
      </c>
      <c r="J243">
        <f>VLOOKUP($B243,'Tillförd energi'!$B$1:$AS$566,MATCH(J$1,'Tillförd energi'!$B$1:$AQ$1,0),FALSE)</f>
        <v>0</v>
      </c>
      <c r="K243">
        <v>0</v>
      </c>
      <c r="L243">
        <f>VLOOKUP($B243,'Tillförd energi'!$B$1:$AS$566,MATCH(L$1,'Tillförd energi'!$B$1:$AQ$1,0),FALSE)</f>
        <v>0</v>
      </c>
      <c r="M243">
        <f>VLOOKUP($B243,'Tillförd energi'!$B$1:$AS$566,MATCH(M$1,'Tillförd energi'!$B$1:$AQ$1,0),FALSE)</f>
        <v>24</v>
      </c>
      <c r="N243">
        <f>VLOOKUP($B243,'Tillförd energi'!$B$1:$AS$566,MATCH(N$1,'Tillförd energi'!$B$1:$AQ$1,0),FALSE)</f>
        <v>3</v>
      </c>
      <c r="O243">
        <f>VLOOKUP($B243,'Tillförd energi'!$B$1:$AS$566,MATCH(O$1,'Tillförd energi'!$B$1:$AQ$1,0),FALSE)</f>
        <v>1</v>
      </c>
      <c r="P243">
        <f>VLOOKUP($B243,'Tillförd energi'!$B$1:$AS$566,MATCH(P$1,'Tillförd energi'!$B$1:$AQ$1,0),FALSE)</f>
        <v>18</v>
      </c>
      <c r="Q243">
        <f>VLOOKUP($B243,'Tillförd energi'!$B$1:$AS$566,MATCH(Q$1,'Tillförd energi'!$B$1:$AQ$1,0),FALSE)</f>
        <v>0</v>
      </c>
      <c r="R243">
        <f>VLOOKUP($B243,'Tillförd energi'!$B$1:$AS$566,MATCH(R$1,'Tillförd energi'!$B$1:$AQ$1,0),FALSE)</f>
        <v>0</v>
      </c>
      <c r="S243">
        <f>VLOOKUP($B243,'Tillförd energi'!$B$1:$AS$566,MATCH(S$1,'Tillförd energi'!$B$1:$AQ$1,0),FALSE)</f>
        <v>0</v>
      </c>
      <c r="T243">
        <f>VLOOKUP($B243,'Tillförd energi'!$B$1:$AS$566,MATCH(T$1,'Tillförd energi'!$B$1:$AQ$1,0),FALSE)</f>
        <v>0</v>
      </c>
      <c r="U243">
        <f>VLOOKUP($B243,'Tillförd energi'!$B$1:$AS$566,MATCH(U$1,'Tillförd energi'!$B$1:$AQ$1,0),FALSE)</f>
        <v>0</v>
      </c>
      <c r="V243">
        <f>VLOOKUP($B243,'Tillförd energi'!$B$1:$AS$566,MATCH(V$1,'Tillförd energi'!$B$1:$AQ$1,0),FALSE)</f>
        <v>0</v>
      </c>
      <c r="W243">
        <f>VLOOKUP($B243,'Tillförd energi'!$B$1:$AS$566,MATCH(W$1,'Tillförd energi'!$B$1:$AQ$1,0),FALSE)</f>
        <v>0</v>
      </c>
      <c r="X243">
        <f>VLOOKUP($B243,'Tillförd energi'!$B$1:$AS$566,MATCH(X$1,'Tillförd energi'!$B$1:$AQ$1,0),FALSE)</f>
        <v>0</v>
      </c>
      <c r="Y243">
        <f>VLOOKUP($B243,'Tillförd energi'!$B$1:$AS$566,MATCH(Y$1,'Tillförd energi'!$B$1:$AQ$1,0),FALSE)</f>
        <v>0</v>
      </c>
      <c r="Z243">
        <f>VLOOKUP($B243,'Tillförd energi'!$B$1:$AS$566,MATCH(Z$1,'Tillförd energi'!$B$1:$AQ$1,0),FALSE)</f>
        <v>0</v>
      </c>
      <c r="AA243">
        <f>VLOOKUP($B243,'Tillförd energi'!$B$1:$AS$566,MATCH(AA$1,'Tillförd energi'!$B$1:$AQ$1,0),FALSE)</f>
        <v>0</v>
      </c>
      <c r="AB243">
        <f>VLOOKUP($B243,'Tillförd energi'!$B$1:$AS$566,MATCH(AB$1,'Tillförd energi'!$B$1:$AQ$1,0),FALSE)</f>
        <v>0</v>
      </c>
      <c r="AC243">
        <f>VLOOKUP($B243,'Tillförd energi'!$B$1:$AS$566,MATCH(AC$1,'Tillförd energi'!$B$1:$AQ$1,0),FALSE)</f>
        <v>8.1999999999999993</v>
      </c>
      <c r="AD243">
        <f>VLOOKUP($B243,'Tillförd energi'!$B$1:$AS$566,MATCH(AD$1,'Tillförd energi'!$B$1:$AQ$1,0),FALSE)</f>
        <v>0</v>
      </c>
      <c r="AE243">
        <f>VLOOKUP($B243,'Tillförd energi'!$B$1:$AS$566,MATCH(AE$1,'Tillförd energi'!$B$1:$AQ$1,0),FALSE)</f>
        <v>0</v>
      </c>
      <c r="AF243">
        <f>VLOOKUP($B243,'Tillförd energi'!$B$1:$AS$566,MATCH(AF$1,'Tillförd energi'!$B$1:$AQ$1,0),FALSE)</f>
        <v>1.2</v>
      </c>
      <c r="AG243">
        <f>IFERROR(VLOOKUP(B243,Miljö!$B$1:$S$476,9,FALSE)/1,0)</f>
        <v>0</v>
      </c>
      <c r="AI243">
        <f t="shared" si="30"/>
        <v>56.400000000000006</v>
      </c>
      <c r="AJ243">
        <f t="shared" si="31"/>
        <v>56.400000000000006</v>
      </c>
      <c r="AK243">
        <f>IF(ISERROR(1/VLOOKUP($B243,Leveranser!$B$1:$S$500,MATCH("såld värme (gwh)",Leveranser!$B$1:$S$1,0),FALSE)),"",VLOOKUP($B243,Leveranser!$B$1:$S$500,MATCH("såld värme (gwh)",Leveranser!$B$1:$S$1,0),FALSE))</f>
        <v>43.1</v>
      </c>
      <c r="AL243" s="22">
        <f>VLOOKUP($B243,Leveranser!$B$1:$Y$500,MATCH("Totalt såld fjärrvärme till andra fjärrvärmeföretag",Leveranser!$B$1:$AA$1,0),FALSE)</f>
        <v>0</v>
      </c>
      <c r="AM243" s="22">
        <f>IF(ISERROR(1/VLOOKUP($B243,Miljö!$B$1:$S$500,MATCH("Såld mängd produktionsspecifik fjärrvärme (GWh)",Miljö!$B$1:$R$1,0),FALSE)),0,VLOOKUP($B243,Miljö!$B$1:$S$500,MATCH("Såld mängd produktionsspecifik fjärrvärme (GWh)",Miljö!$B$1:$R$1,0),FALSE))</f>
        <v>0</v>
      </c>
      <c r="AN243" s="23">
        <f t="shared" si="32"/>
        <v>0.76418439716312048</v>
      </c>
      <c r="AP243" t="str">
        <f>VLOOKUP($B243,'Miljövärden urval för publ'!$B$1:$H$450,7,FALSE)</f>
        <v>Ja</v>
      </c>
      <c r="AQ243" t="str">
        <f>VLOOKUP($B243,'Miljövärden urval för publ'!$B$1:$H$450,6,FALSE)</f>
        <v>Nej</v>
      </c>
      <c r="AU243">
        <f t="shared" si="33"/>
        <v>1.2</v>
      </c>
      <c r="AV243">
        <f t="shared" si="34"/>
        <v>0</v>
      </c>
      <c r="AW243">
        <f t="shared" si="35"/>
        <v>46</v>
      </c>
      <c r="AX243">
        <f t="shared" si="36"/>
        <v>0</v>
      </c>
      <c r="AZ243">
        <f t="shared" si="37"/>
        <v>0</v>
      </c>
      <c r="BA243">
        <f t="shared" si="38"/>
        <v>0</v>
      </c>
      <c r="BC243">
        <f t="shared" si="39"/>
        <v>46</v>
      </c>
    </row>
    <row r="244" spans="1:55" ht="15" customHeight="1" x14ac:dyDescent="0.25">
      <c r="A244" t="s">
        <v>351</v>
      </c>
      <c r="B244" t="s">
        <v>352</v>
      </c>
      <c r="C244">
        <f>VLOOKUP($B244,'Tillförd energi'!$B$1:$AS$566,MATCH(C$1,'Tillförd energi'!$B$1:$AQ$1,0),FALSE)</f>
        <v>0</v>
      </c>
      <c r="D244">
        <f>VLOOKUP($B244,'Tillförd energi'!$B$1:$AS$566,MATCH(D$1,'Tillförd energi'!$B$1:$AQ$1,0),FALSE)</f>
        <v>0</v>
      </c>
      <c r="E244">
        <f>VLOOKUP($B244,'Tillförd energi'!$B$1:$AS$566,MATCH(E$1,'Tillförd energi'!$B$1:$AQ$1,0),FALSE)</f>
        <v>0</v>
      </c>
      <c r="F244">
        <f>VLOOKUP($B244,'Tillförd energi'!$B$1:$AS$566,MATCH(F$1,'Tillförd energi'!$B$1:$AQ$1,0),FALSE)</f>
        <v>0</v>
      </c>
      <c r="G244">
        <f>VLOOKUP($B244,'Tillförd energi'!$B$1:$AS$566,MATCH(G$1,'Tillförd energi'!$B$1:$AQ$1,0),FALSE)</f>
        <v>0</v>
      </c>
      <c r="H244">
        <f>VLOOKUP($B244,'Tillförd energi'!$B$1:$AS$566,MATCH(H$1,'Tillförd energi'!$B$1:$AQ$1,0),FALSE)</f>
        <v>0</v>
      </c>
      <c r="I244">
        <f>VLOOKUP($B244,'Tillförd energi'!$B$1:$AS$566,MATCH(I$1,'Tillförd energi'!$B$1:$AQ$1,0),FALSE)</f>
        <v>0</v>
      </c>
      <c r="J244">
        <f>VLOOKUP($B244,'Tillförd energi'!$B$1:$AS$566,MATCH(J$1,'Tillförd energi'!$B$1:$AQ$1,0),FALSE)</f>
        <v>1.0089999999999999</v>
      </c>
      <c r="K244">
        <v>0</v>
      </c>
      <c r="L244">
        <f>VLOOKUP($B244,'Tillförd energi'!$B$1:$AS$566,MATCH(L$1,'Tillförd energi'!$B$1:$AQ$1,0),FALSE)</f>
        <v>0</v>
      </c>
      <c r="M244">
        <f>VLOOKUP($B244,'Tillförd energi'!$B$1:$AS$566,MATCH(M$1,'Tillförd energi'!$B$1:$AQ$1,0),FALSE)</f>
        <v>3.44</v>
      </c>
      <c r="N244">
        <f>VLOOKUP($B244,'Tillförd energi'!$B$1:$AS$566,MATCH(N$1,'Tillförd energi'!$B$1:$AQ$1,0),FALSE)</f>
        <v>61.92</v>
      </c>
      <c r="O244">
        <f>VLOOKUP($B244,'Tillförd energi'!$B$1:$AS$566,MATCH(O$1,'Tillförd energi'!$B$1:$AQ$1,0),FALSE)</f>
        <v>8.7200000000000006</v>
      </c>
      <c r="P244">
        <f>VLOOKUP($B244,'Tillförd energi'!$B$1:$AS$566,MATCH(P$1,'Tillförd energi'!$B$1:$AQ$1,0),FALSE)</f>
        <v>52.216999999999999</v>
      </c>
      <c r="Q244">
        <f>VLOOKUP($B244,'Tillförd energi'!$B$1:$AS$566,MATCH(Q$1,'Tillförd energi'!$B$1:$AQ$1,0),FALSE)</f>
        <v>0</v>
      </c>
      <c r="R244">
        <f>VLOOKUP($B244,'Tillförd energi'!$B$1:$AS$566,MATCH(R$1,'Tillförd energi'!$B$1:$AQ$1,0),FALSE)</f>
        <v>22.151</v>
      </c>
      <c r="S244">
        <f>VLOOKUP($B244,'Tillförd energi'!$B$1:$AS$566,MATCH(S$1,'Tillförd energi'!$B$1:$AQ$1,0),FALSE)</f>
        <v>0</v>
      </c>
      <c r="T244">
        <f>VLOOKUP($B244,'Tillförd energi'!$B$1:$AS$566,MATCH(T$1,'Tillförd energi'!$B$1:$AQ$1,0),FALSE)</f>
        <v>0</v>
      </c>
      <c r="U244">
        <f>VLOOKUP($B244,'Tillförd energi'!$B$1:$AS$566,MATCH(U$1,'Tillförd energi'!$B$1:$AQ$1,0),FALSE)</f>
        <v>0</v>
      </c>
      <c r="V244">
        <f>VLOOKUP($B244,'Tillförd energi'!$B$1:$AS$566,MATCH(V$1,'Tillförd energi'!$B$1:$AQ$1,0),FALSE)</f>
        <v>0</v>
      </c>
      <c r="W244">
        <f>VLOOKUP($B244,'Tillförd energi'!$B$1:$AS$566,MATCH(W$1,'Tillförd energi'!$B$1:$AQ$1,0),FALSE)</f>
        <v>2.1030000000000002</v>
      </c>
      <c r="X244">
        <f>VLOOKUP($B244,'Tillförd energi'!$B$1:$AS$566,MATCH(X$1,'Tillförd energi'!$B$1:$AQ$1,0),FALSE)</f>
        <v>0</v>
      </c>
      <c r="Y244">
        <f>VLOOKUP($B244,'Tillförd energi'!$B$1:$AS$566,MATCH(Y$1,'Tillförd energi'!$B$1:$AQ$1,0),FALSE)</f>
        <v>0</v>
      </c>
      <c r="Z244">
        <f>VLOOKUP($B244,'Tillförd energi'!$B$1:$AS$566,MATCH(Z$1,'Tillförd energi'!$B$1:$AQ$1,0),FALSE)</f>
        <v>0</v>
      </c>
      <c r="AA244">
        <f>VLOOKUP($B244,'Tillförd energi'!$B$1:$AS$566,MATCH(AA$1,'Tillförd energi'!$B$1:$AQ$1,0),FALSE)</f>
        <v>4.4999999999999998E-2</v>
      </c>
      <c r="AB244">
        <f>VLOOKUP($B244,'Tillförd energi'!$B$1:$AS$566,MATCH(AB$1,'Tillförd energi'!$B$1:$AQ$1,0),FALSE)</f>
        <v>8.1000000000000003E-2</v>
      </c>
      <c r="AC244">
        <f>VLOOKUP($B244,'Tillförd energi'!$B$1:$AS$566,MATCH(AC$1,'Tillförd energi'!$B$1:$AQ$1,0),FALSE)</f>
        <v>17.806999999999999</v>
      </c>
      <c r="AD244">
        <f>VLOOKUP($B244,'Tillförd energi'!$B$1:$AS$566,MATCH(AD$1,'Tillförd energi'!$B$1:$AQ$1,0),FALSE)</f>
        <v>0</v>
      </c>
      <c r="AE244">
        <f>VLOOKUP($B244,'Tillförd energi'!$B$1:$AS$566,MATCH(AE$1,'Tillförd energi'!$B$1:$AQ$1,0),FALSE)</f>
        <v>0</v>
      </c>
      <c r="AF244">
        <f>VLOOKUP($B244,'Tillförd energi'!$B$1:$AS$566,MATCH(AF$1,'Tillförd energi'!$B$1:$AQ$1,0),FALSE)</f>
        <v>4.5183200000000001</v>
      </c>
      <c r="AG244">
        <f>IFERROR(VLOOKUP(B244,Miljö!$B$1:$S$476,9,FALSE)/1,0)</f>
        <v>0</v>
      </c>
      <c r="AI244">
        <f t="shared" si="30"/>
        <v>174.01131999999996</v>
      </c>
      <c r="AJ244">
        <f t="shared" si="31"/>
        <v>174.01131999999996</v>
      </c>
      <c r="AK244">
        <f>IF(ISERROR(1/VLOOKUP($B244,Leveranser!$B$1:$S$500,MATCH("såld värme (gwh)",Leveranser!$B$1:$S$1,0),FALSE)),"",VLOOKUP($B244,Leveranser!$B$1:$S$500,MATCH("såld värme (gwh)",Leveranser!$B$1:$S$1,0),FALSE))</f>
        <v>137.43</v>
      </c>
      <c r="AL244" s="22">
        <f>VLOOKUP($B244,Leveranser!$B$1:$Y$500,MATCH("Totalt såld fjärrvärme till andra fjärrvärmeföretag",Leveranser!$B$1:$AA$1,0),FALSE)</f>
        <v>0</v>
      </c>
      <c r="AM244" s="22">
        <f>IF(ISERROR(1/VLOOKUP($B244,Miljö!$B$1:$S$500,MATCH("Såld mängd produktionsspecifik fjärrvärme (GWh)",Miljö!$B$1:$R$1,0),FALSE)),0,VLOOKUP($B244,Miljö!$B$1:$S$500,MATCH("Såld mängd produktionsspecifik fjärrvärme (GWh)",Miljö!$B$1:$R$1,0),FALSE))</f>
        <v>0</v>
      </c>
      <c r="AN244" s="23">
        <f t="shared" si="32"/>
        <v>0.78977620536411108</v>
      </c>
      <c r="AP244" t="str">
        <f>VLOOKUP($B244,'Miljövärden urval för publ'!$B$1:$H$450,7,FALSE)</f>
        <v>Ja</v>
      </c>
      <c r="AQ244" t="str">
        <f>VLOOKUP($B244,'Miljövärden urval för publ'!$B$1:$H$450,6,FALSE)</f>
        <v>Ja</v>
      </c>
      <c r="AU244">
        <f t="shared" si="33"/>
        <v>4.56332</v>
      </c>
      <c r="AV244">
        <f t="shared" si="34"/>
        <v>0</v>
      </c>
      <c r="AW244">
        <f t="shared" si="35"/>
        <v>126.297</v>
      </c>
      <c r="AX244">
        <f t="shared" si="36"/>
        <v>22.151</v>
      </c>
      <c r="AZ244">
        <f t="shared" si="37"/>
        <v>8.1000000000000003E-2</v>
      </c>
      <c r="BA244">
        <f t="shared" si="38"/>
        <v>0</v>
      </c>
      <c r="BC244">
        <f t="shared" si="39"/>
        <v>150.55100000000002</v>
      </c>
    </row>
    <row r="245" spans="1:55" ht="15" customHeight="1" x14ac:dyDescent="0.25">
      <c r="A245" t="s">
        <v>353</v>
      </c>
      <c r="B245" t="s">
        <v>354</v>
      </c>
      <c r="C245">
        <f>VLOOKUP($B245,'Tillförd energi'!$B$1:$AS$566,MATCH(C$1,'Tillförd energi'!$B$1:$AQ$1,0),FALSE)</f>
        <v>0</v>
      </c>
      <c r="D245">
        <f>VLOOKUP($B245,'Tillförd energi'!$B$1:$AS$566,MATCH(D$1,'Tillförd energi'!$B$1:$AQ$1,0),FALSE)</f>
        <v>0.6</v>
      </c>
      <c r="E245">
        <f>VLOOKUP($B245,'Tillförd energi'!$B$1:$AS$566,MATCH(E$1,'Tillförd energi'!$B$1:$AQ$1,0),FALSE)</f>
        <v>0</v>
      </c>
      <c r="F245">
        <f>VLOOKUP($B245,'Tillförd energi'!$B$1:$AS$566,MATCH(F$1,'Tillförd energi'!$B$1:$AQ$1,0),FALSE)</f>
        <v>0</v>
      </c>
      <c r="G245">
        <f>VLOOKUP($B245,'Tillförd energi'!$B$1:$AS$566,MATCH(G$1,'Tillförd energi'!$B$1:$AQ$1,0),FALSE)</f>
        <v>0</v>
      </c>
      <c r="H245">
        <f>VLOOKUP($B245,'Tillförd energi'!$B$1:$AS$566,MATCH(H$1,'Tillförd energi'!$B$1:$AQ$1,0),FALSE)</f>
        <v>2.8</v>
      </c>
      <c r="I245">
        <f>VLOOKUP($B245,'Tillförd energi'!$B$1:$AS$566,MATCH(I$1,'Tillförd energi'!$B$1:$AQ$1,0),FALSE)</f>
        <v>0</v>
      </c>
      <c r="J245">
        <f>VLOOKUP($B245,'Tillförd energi'!$B$1:$AS$566,MATCH(J$1,'Tillförd energi'!$B$1:$AQ$1,0),FALSE)</f>
        <v>0</v>
      </c>
      <c r="K245">
        <v>0</v>
      </c>
      <c r="L245">
        <f>VLOOKUP($B245,'Tillförd energi'!$B$1:$AS$566,MATCH(L$1,'Tillförd energi'!$B$1:$AQ$1,0),FALSE)</f>
        <v>14.214700000000001</v>
      </c>
      <c r="M245">
        <f>VLOOKUP($B245,'Tillförd energi'!$B$1:$AS$566,MATCH(M$1,'Tillförd energi'!$B$1:$AQ$1,0),FALSE)</f>
        <v>3.2456</v>
      </c>
      <c r="N245">
        <f>VLOOKUP($B245,'Tillförd energi'!$B$1:$AS$566,MATCH(N$1,'Tillförd energi'!$B$1:$AQ$1,0),FALSE)</f>
        <v>21.132899999999999</v>
      </c>
      <c r="O245">
        <f>VLOOKUP($B245,'Tillförd energi'!$B$1:$AS$566,MATCH(O$1,'Tillförd energi'!$B$1:$AQ$1,0),FALSE)</f>
        <v>50.543300000000002</v>
      </c>
      <c r="P245">
        <f>VLOOKUP($B245,'Tillförd energi'!$B$1:$AS$566,MATCH(P$1,'Tillförd energi'!$B$1:$AQ$1,0),FALSE)</f>
        <v>0</v>
      </c>
      <c r="Q245">
        <f>VLOOKUP($B245,'Tillförd energi'!$B$1:$AS$566,MATCH(Q$1,'Tillförd energi'!$B$1:$AQ$1,0),FALSE)</f>
        <v>0</v>
      </c>
      <c r="R245">
        <f>VLOOKUP($B245,'Tillförd energi'!$B$1:$AS$566,MATCH(R$1,'Tillförd energi'!$B$1:$AQ$1,0),FALSE)</f>
        <v>75.5</v>
      </c>
      <c r="S245">
        <f>VLOOKUP($B245,'Tillförd energi'!$B$1:$AS$566,MATCH(S$1,'Tillförd energi'!$B$1:$AQ$1,0),FALSE)</f>
        <v>2.5159500000000001</v>
      </c>
      <c r="T245">
        <f>VLOOKUP($B245,'Tillförd energi'!$B$1:$AS$566,MATCH(T$1,'Tillförd energi'!$B$1:$AQ$1,0),FALSE)</f>
        <v>0</v>
      </c>
      <c r="U245">
        <f>VLOOKUP($B245,'Tillförd energi'!$B$1:$AS$566,MATCH(U$1,'Tillförd energi'!$B$1:$AQ$1,0),FALSE)</f>
        <v>1.4593</v>
      </c>
      <c r="V245">
        <f>VLOOKUP($B245,'Tillförd energi'!$B$1:$AS$566,MATCH(V$1,'Tillförd energi'!$B$1:$AQ$1,0),FALSE)</f>
        <v>0</v>
      </c>
      <c r="W245">
        <f>VLOOKUP($B245,'Tillförd energi'!$B$1:$AS$566,MATCH(W$1,'Tillförd energi'!$B$1:$AQ$1,0),FALSE)</f>
        <v>0</v>
      </c>
      <c r="X245">
        <f>VLOOKUP($B245,'Tillförd energi'!$B$1:$AS$566,MATCH(X$1,'Tillförd energi'!$B$1:$AQ$1,0),FALSE)</f>
        <v>0</v>
      </c>
      <c r="Y245">
        <f>VLOOKUP($B245,'Tillförd energi'!$B$1:$AS$566,MATCH(Y$1,'Tillförd energi'!$B$1:$AQ$1,0),FALSE)</f>
        <v>77.09</v>
      </c>
      <c r="Z245">
        <f>VLOOKUP($B245,'Tillförd energi'!$B$1:$AS$566,MATCH(Z$1,'Tillförd energi'!$B$1:$AQ$1,0),FALSE)</f>
        <v>0</v>
      </c>
      <c r="AA245">
        <f>VLOOKUP($B245,'Tillförd energi'!$B$1:$AS$566,MATCH(AA$1,'Tillförd energi'!$B$1:$AQ$1,0),FALSE)</f>
        <v>0</v>
      </c>
      <c r="AB245">
        <f>VLOOKUP($B245,'Tillförd energi'!$B$1:$AS$566,MATCH(AB$1,'Tillförd energi'!$B$1:$AQ$1,0),FALSE)</f>
        <v>0</v>
      </c>
      <c r="AC245">
        <f>VLOOKUP($B245,'Tillförd energi'!$B$1:$AS$566,MATCH(AC$1,'Tillförd energi'!$B$1:$AQ$1,0),FALSE)</f>
        <v>32</v>
      </c>
      <c r="AD245">
        <f>VLOOKUP($B245,'Tillförd energi'!$B$1:$AS$566,MATCH(AD$1,'Tillförd energi'!$B$1:$AQ$1,0),FALSE)</f>
        <v>0</v>
      </c>
      <c r="AE245">
        <f>VLOOKUP($B245,'Tillförd energi'!$B$1:$AS$566,MATCH(AE$1,'Tillförd energi'!$B$1:$AQ$1,0),FALSE)</f>
        <v>0</v>
      </c>
      <c r="AF245">
        <f>VLOOKUP($B245,'Tillförd energi'!$B$1:$AS$566,MATCH(AF$1,'Tillförd energi'!$B$1:$AQ$1,0),FALSE)</f>
        <v>9.3704800000000006</v>
      </c>
      <c r="AG245">
        <f>IFERROR(VLOOKUP(B245,Miljö!$B$1:$S$476,9,FALSE)/1,0)</f>
        <v>0</v>
      </c>
      <c r="AI245">
        <f t="shared" si="30"/>
        <v>290.47223000000002</v>
      </c>
      <c r="AJ245">
        <f t="shared" si="31"/>
        <v>290.47223000000002</v>
      </c>
      <c r="AK245">
        <f>IF(ISERROR(1/VLOOKUP($B245,Leveranser!$B$1:$S$500,MATCH("såld värme (gwh)",Leveranser!$B$1:$S$1,0),FALSE)),"",VLOOKUP($B245,Leveranser!$B$1:$S$500,MATCH("såld värme (gwh)",Leveranser!$B$1:$S$1,0),FALSE))</f>
        <v>213.6</v>
      </c>
      <c r="AL245" s="22">
        <f>VLOOKUP($B245,Leveranser!$B$1:$Y$500,MATCH("Totalt såld fjärrvärme till andra fjärrvärmeföretag",Leveranser!$B$1:$AA$1,0),FALSE)</f>
        <v>0</v>
      </c>
      <c r="AM245" s="22">
        <f>IF(ISERROR(1/VLOOKUP($B245,Miljö!$B$1:$S$500,MATCH("Såld mängd produktionsspecifik fjärrvärme (GWh)",Miljö!$B$1:$R$1,0),FALSE)),0,VLOOKUP($B245,Miljö!$B$1:$S$500,MATCH("Såld mängd produktionsspecifik fjärrvärme (GWh)",Miljö!$B$1:$R$1,0),FALSE))</f>
        <v>0</v>
      </c>
      <c r="AN245" s="23">
        <f t="shared" si="32"/>
        <v>0.73535428842888007</v>
      </c>
      <c r="AP245" t="str">
        <f>VLOOKUP($B245,'Miljövärden urval för publ'!$B$1:$H$450,7,FALSE)</f>
        <v>Ja</v>
      </c>
      <c r="AQ245" t="str">
        <f>VLOOKUP($B245,'Miljövärden urval för publ'!$B$1:$H$450,6,FALSE)</f>
        <v>Ja</v>
      </c>
      <c r="AU245">
        <f t="shared" si="33"/>
        <v>9.3704800000000006</v>
      </c>
      <c r="AV245">
        <f t="shared" si="34"/>
        <v>0</v>
      </c>
      <c r="AW245">
        <f t="shared" si="35"/>
        <v>74.921800000000005</v>
      </c>
      <c r="AX245">
        <f t="shared" si="36"/>
        <v>79.475250000000003</v>
      </c>
      <c r="AZ245">
        <f t="shared" si="37"/>
        <v>0</v>
      </c>
      <c r="BA245">
        <f t="shared" si="38"/>
        <v>0</v>
      </c>
      <c r="BC245">
        <f t="shared" si="39"/>
        <v>168.61175000000003</v>
      </c>
    </row>
    <row r="246" spans="1:55" ht="15" customHeight="1" x14ac:dyDescent="0.25">
      <c r="A246" t="s">
        <v>355</v>
      </c>
      <c r="B246" t="s">
        <v>356</v>
      </c>
      <c r="C246">
        <f>VLOOKUP($B246,'Tillförd energi'!$B$1:$AS$566,MATCH(C$1,'Tillförd energi'!$B$1:$AQ$1,0),FALSE)</f>
        <v>0</v>
      </c>
      <c r="D246">
        <f>VLOOKUP($B246,'Tillförd energi'!$B$1:$AS$566,MATCH(D$1,'Tillförd energi'!$B$1:$AQ$1,0),FALSE)</f>
        <v>0.4</v>
      </c>
      <c r="E246">
        <f>VLOOKUP($B246,'Tillförd energi'!$B$1:$AS$566,MATCH(E$1,'Tillförd energi'!$B$1:$AQ$1,0),FALSE)</f>
        <v>0</v>
      </c>
      <c r="F246">
        <f>VLOOKUP($B246,'Tillförd energi'!$B$1:$AS$566,MATCH(F$1,'Tillförd energi'!$B$1:$AQ$1,0),FALSE)</f>
        <v>0</v>
      </c>
      <c r="G246">
        <f>VLOOKUP($B246,'Tillförd energi'!$B$1:$AS$566,MATCH(G$1,'Tillförd energi'!$B$1:$AQ$1,0),FALSE)</f>
        <v>0</v>
      </c>
      <c r="H246">
        <f>VLOOKUP($B246,'Tillförd energi'!$B$1:$AS$566,MATCH(H$1,'Tillförd energi'!$B$1:$AQ$1,0),FALSE)</f>
        <v>0</v>
      </c>
      <c r="I246">
        <f>VLOOKUP($B246,'Tillförd energi'!$B$1:$AS$566,MATCH(I$1,'Tillförd energi'!$B$1:$AQ$1,0),FALSE)</f>
        <v>0</v>
      </c>
      <c r="J246">
        <f>VLOOKUP($B246,'Tillförd energi'!$B$1:$AS$566,MATCH(J$1,'Tillförd energi'!$B$1:$AQ$1,0),FALSE)</f>
        <v>6.1</v>
      </c>
      <c r="K246">
        <v>0</v>
      </c>
      <c r="L246">
        <f>VLOOKUP($B246,'Tillförd energi'!$B$1:$AS$566,MATCH(L$1,'Tillförd energi'!$B$1:$AQ$1,0),FALSE)</f>
        <v>31.1</v>
      </c>
      <c r="M246">
        <f>VLOOKUP($B246,'Tillförd energi'!$B$1:$AS$566,MATCH(M$1,'Tillförd energi'!$B$1:$AQ$1,0),FALSE)</f>
        <v>0</v>
      </c>
      <c r="N246">
        <f>VLOOKUP($B246,'Tillförd energi'!$B$1:$AS$566,MATCH(N$1,'Tillförd energi'!$B$1:$AQ$1,0),FALSE)</f>
        <v>68.400000000000006</v>
      </c>
      <c r="O246">
        <f>VLOOKUP($B246,'Tillförd energi'!$B$1:$AS$566,MATCH(O$1,'Tillförd energi'!$B$1:$AQ$1,0),FALSE)</f>
        <v>0</v>
      </c>
      <c r="P246">
        <f>VLOOKUP($B246,'Tillförd energi'!$B$1:$AS$566,MATCH(P$1,'Tillförd energi'!$B$1:$AQ$1,0),FALSE)</f>
        <v>0</v>
      </c>
      <c r="Q246">
        <f>VLOOKUP($B246,'Tillförd energi'!$B$1:$AS$566,MATCH(Q$1,'Tillförd energi'!$B$1:$AQ$1,0),FALSE)</f>
        <v>0</v>
      </c>
      <c r="R246">
        <f>VLOOKUP($B246,'Tillförd energi'!$B$1:$AS$566,MATCH(R$1,'Tillförd energi'!$B$1:$AQ$1,0),FALSE)</f>
        <v>0</v>
      </c>
      <c r="S246">
        <f>VLOOKUP($B246,'Tillförd energi'!$B$1:$AS$566,MATCH(S$1,'Tillförd energi'!$B$1:$AQ$1,0),FALSE)</f>
        <v>0</v>
      </c>
      <c r="T246">
        <f>VLOOKUP($B246,'Tillförd energi'!$B$1:$AS$566,MATCH(T$1,'Tillförd energi'!$B$1:$AQ$1,0),FALSE)</f>
        <v>0</v>
      </c>
      <c r="U246">
        <f>VLOOKUP($B246,'Tillförd energi'!$B$1:$AS$566,MATCH(U$1,'Tillförd energi'!$B$1:$AQ$1,0),FALSE)</f>
        <v>0</v>
      </c>
      <c r="V246">
        <f>VLOOKUP($B246,'Tillförd energi'!$B$1:$AS$566,MATCH(V$1,'Tillförd energi'!$B$1:$AQ$1,0),FALSE)</f>
        <v>0</v>
      </c>
      <c r="W246">
        <f>VLOOKUP($B246,'Tillförd energi'!$B$1:$AS$566,MATCH(W$1,'Tillförd energi'!$B$1:$AQ$1,0),FALSE)</f>
        <v>0</v>
      </c>
      <c r="X246">
        <f>VLOOKUP($B246,'Tillförd energi'!$B$1:$AS$566,MATCH(X$1,'Tillförd energi'!$B$1:$AQ$1,0),FALSE)</f>
        <v>0</v>
      </c>
      <c r="Y246">
        <f>VLOOKUP($B246,'Tillförd energi'!$B$1:$AS$566,MATCH(Y$1,'Tillförd energi'!$B$1:$AQ$1,0),FALSE)</f>
        <v>0</v>
      </c>
      <c r="Z246">
        <f>VLOOKUP($B246,'Tillförd energi'!$B$1:$AS$566,MATCH(Z$1,'Tillförd energi'!$B$1:$AQ$1,0),FALSE)</f>
        <v>0</v>
      </c>
      <c r="AA246">
        <f>VLOOKUP($B246,'Tillförd energi'!$B$1:$AS$566,MATCH(AA$1,'Tillförd energi'!$B$1:$AQ$1,0),FALSE)</f>
        <v>0</v>
      </c>
      <c r="AB246">
        <f>VLOOKUP($B246,'Tillförd energi'!$B$1:$AS$566,MATCH(AB$1,'Tillförd energi'!$B$1:$AQ$1,0),FALSE)</f>
        <v>0</v>
      </c>
      <c r="AC246">
        <f>VLOOKUP($B246,'Tillförd energi'!$B$1:$AS$566,MATCH(AC$1,'Tillförd energi'!$B$1:$AQ$1,0),FALSE)</f>
        <v>12.2</v>
      </c>
      <c r="AD246">
        <f>VLOOKUP($B246,'Tillförd energi'!$B$1:$AS$566,MATCH(AD$1,'Tillförd energi'!$B$1:$AQ$1,0),FALSE)</f>
        <v>0</v>
      </c>
      <c r="AE246">
        <f>VLOOKUP($B246,'Tillförd energi'!$B$1:$AS$566,MATCH(AE$1,'Tillförd energi'!$B$1:$AQ$1,0),FALSE)</f>
        <v>0</v>
      </c>
      <c r="AF246">
        <f>VLOOKUP($B246,'Tillförd energi'!$B$1:$AS$566,MATCH(AF$1,'Tillförd energi'!$B$1:$AQ$1,0),FALSE)</f>
        <v>1.58</v>
      </c>
      <c r="AG246">
        <f>IFERROR(VLOOKUP(B246,Miljö!$B$1:$S$476,9,FALSE)/1,0)</f>
        <v>0</v>
      </c>
      <c r="AI246">
        <f t="shared" si="30"/>
        <v>119.78</v>
      </c>
      <c r="AJ246">
        <f t="shared" si="31"/>
        <v>119.78</v>
      </c>
      <c r="AK246">
        <f>IF(ISERROR(1/VLOOKUP($B246,Leveranser!$B$1:$S$500,MATCH("såld värme (gwh)",Leveranser!$B$1:$S$1,0),FALSE)),"",VLOOKUP($B246,Leveranser!$B$1:$S$500,MATCH("såld värme (gwh)",Leveranser!$B$1:$S$1,0),FALSE))</f>
        <v>84.94</v>
      </c>
      <c r="AL246" s="22">
        <f>VLOOKUP($B246,Leveranser!$B$1:$Y$500,MATCH("Totalt såld fjärrvärme till andra fjärrvärmeföretag",Leveranser!$B$1:$AA$1,0),FALSE)</f>
        <v>0</v>
      </c>
      <c r="AM246" s="22">
        <f>IF(ISERROR(1/VLOOKUP($B246,Miljö!$B$1:$S$500,MATCH("Såld mängd produktionsspecifik fjärrvärme (GWh)",Miljö!$B$1:$R$1,0),FALSE)),0,VLOOKUP($B246,Miljö!$B$1:$S$500,MATCH("Såld mängd produktionsspecifik fjärrvärme (GWh)",Miljö!$B$1:$R$1,0),FALSE))</f>
        <v>0</v>
      </c>
      <c r="AN246" s="23">
        <f t="shared" si="32"/>
        <v>0.70913341125396556</v>
      </c>
      <c r="AP246" t="str">
        <f>VLOOKUP($B246,'Miljövärden urval för publ'!$B$1:$H$450,7,FALSE)</f>
        <v>Ja</v>
      </c>
      <c r="AQ246" t="str">
        <f>VLOOKUP($B246,'Miljövärden urval för publ'!$B$1:$H$450,6,FALSE)</f>
        <v>Ja</v>
      </c>
      <c r="AU246">
        <f t="shared" si="33"/>
        <v>1.58</v>
      </c>
      <c r="AV246">
        <f t="shared" si="34"/>
        <v>0</v>
      </c>
      <c r="AW246">
        <f t="shared" si="35"/>
        <v>68.400000000000006</v>
      </c>
      <c r="AX246">
        <f t="shared" si="36"/>
        <v>0</v>
      </c>
      <c r="AZ246">
        <f t="shared" si="37"/>
        <v>0</v>
      </c>
      <c r="BA246">
        <f t="shared" si="38"/>
        <v>0</v>
      </c>
      <c r="BC246">
        <f t="shared" si="39"/>
        <v>99.5</v>
      </c>
    </row>
    <row r="247" spans="1:55" ht="15" customHeight="1" x14ac:dyDescent="0.25">
      <c r="A247" t="s">
        <v>357</v>
      </c>
      <c r="B247" t="s">
        <v>358</v>
      </c>
      <c r="C247">
        <f>VLOOKUP($B247,'Tillförd energi'!$B$1:$AS$566,MATCH(C$1,'Tillförd energi'!$B$1:$AQ$1,0),FALSE)</f>
        <v>0</v>
      </c>
      <c r="D247">
        <f>VLOOKUP($B247,'Tillförd energi'!$B$1:$AS$566,MATCH(D$1,'Tillförd energi'!$B$1:$AQ$1,0),FALSE)</f>
        <v>9.6000000000000002E-2</v>
      </c>
      <c r="E247">
        <f>VLOOKUP($B247,'Tillförd energi'!$B$1:$AS$566,MATCH(E$1,'Tillförd energi'!$B$1:$AQ$1,0),FALSE)</f>
        <v>0</v>
      </c>
      <c r="F247">
        <f>VLOOKUP($B247,'Tillförd energi'!$B$1:$AS$566,MATCH(F$1,'Tillförd energi'!$B$1:$AQ$1,0),FALSE)</f>
        <v>0</v>
      </c>
      <c r="G247">
        <f>VLOOKUP($B247,'Tillförd energi'!$B$1:$AS$566,MATCH(G$1,'Tillförd energi'!$B$1:$AQ$1,0),FALSE)</f>
        <v>0</v>
      </c>
      <c r="H247">
        <f>VLOOKUP($B247,'Tillförd energi'!$B$1:$AS$566,MATCH(H$1,'Tillförd energi'!$B$1:$AQ$1,0),FALSE)</f>
        <v>0</v>
      </c>
      <c r="I247">
        <f>VLOOKUP($B247,'Tillförd energi'!$B$1:$AS$566,MATCH(I$1,'Tillförd energi'!$B$1:$AQ$1,0),FALSE)</f>
        <v>0</v>
      </c>
      <c r="J247">
        <f>VLOOKUP($B247,'Tillförd energi'!$B$1:$AS$566,MATCH(J$1,'Tillförd energi'!$B$1:$AQ$1,0),FALSE)</f>
        <v>0</v>
      </c>
      <c r="K247">
        <v>0</v>
      </c>
      <c r="L247">
        <f>VLOOKUP($B247,'Tillförd energi'!$B$1:$AS$566,MATCH(L$1,'Tillförd energi'!$B$1:$AQ$1,0),FALSE)</f>
        <v>0</v>
      </c>
      <c r="M247">
        <f>VLOOKUP($B247,'Tillförd energi'!$B$1:$AS$566,MATCH(M$1,'Tillförd energi'!$B$1:$AQ$1,0),FALSE)</f>
        <v>0</v>
      </c>
      <c r="N247">
        <f>VLOOKUP($B247,'Tillförd energi'!$B$1:$AS$566,MATCH(N$1,'Tillförd energi'!$B$1:$AQ$1,0),FALSE)</f>
        <v>0</v>
      </c>
      <c r="O247">
        <f>VLOOKUP($B247,'Tillförd energi'!$B$1:$AS$566,MATCH(O$1,'Tillförd energi'!$B$1:$AQ$1,0),FALSE)</f>
        <v>0</v>
      </c>
      <c r="P247">
        <f>VLOOKUP($B247,'Tillförd energi'!$B$1:$AS$566,MATCH(P$1,'Tillförd energi'!$B$1:$AQ$1,0),FALSE)</f>
        <v>0</v>
      </c>
      <c r="Q247">
        <f>VLOOKUP($B247,'Tillförd energi'!$B$1:$AS$566,MATCH(Q$1,'Tillförd energi'!$B$1:$AQ$1,0),FALSE)</f>
        <v>0</v>
      </c>
      <c r="R247">
        <f>VLOOKUP($B247,'Tillförd energi'!$B$1:$AS$566,MATCH(R$1,'Tillförd energi'!$B$1:$AQ$1,0),FALSE)</f>
        <v>9.6859999999999999</v>
      </c>
      <c r="S247">
        <f>VLOOKUP($B247,'Tillförd energi'!$B$1:$AS$566,MATCH(S$1,'Tillförd energi'!$B$1:$AQ$1,0),FALSE)</f>
        <v>0</v>
      </c>
      <c r="T247">
        <f>VLOOKUP($B247,'Tillförd energi'!$B$1:$AS$566,MATCH(T$1,'Tillförd energi'!$B$1:$AQ$1,0),FALSE)</f>
        <v>0</v>
      </c>
      <c r="U247">
        <f>VLOOKUP($B247,'Tillförd energi'!$B$1:$AS$566,MATCH(U$1,'Tillförd energi'!$B$1:$AQ$1,0),FALSE)</f>
        <v>0</v>
      </c>
      <c r="V247">
        <f>VLOOKUP($B247,'Tillförd energi'!$B$1:$AS$566,MATCH(V$1,'Tillförd energi'!$B$1:$AQ$1,0),FALSE)</f>
        <v>0</v>
      </c>
      <c r="W247">
        <f>VLOOKUP($B247,'Tillförd energi'!$B$1:$AS$566,MATCH(W$1,'Tillförd energi'!$B$1:$AQ$1,0),FALSE)</f>
        <v>0</v>
      </c>
      <c r="X247">
        <f>VLOOKUP($B247,'Tillförd energi'!$B$1:$AS$566,MATCH(X$1,'Tillförd energi'!$B$1:$AQ$1,0),FALSE)</f>
        <v>0</v>
      </c>
      <c r="Y247">
        <f>VLOOKUP($B247,'Tillförd energi'!$B$1:$AS$566,MATCH(Y$1,'Tillförd energi'!$B$1:$AQ$1,0),FALSE)</f>
        <v>0</v>
      </c>
      <c r="Z247">
        <f>VLOOKUP($B247,'Tillförd energi'!$B$1:$AS$566,MATCH(Z$1,'Tillförd energi'!$B$1:$AQ$1,0),FALSE)</f>
        <v>0</v>
      </c>
      <c r="AA247">
        <f>VLOOKUP($B247,'Tillförd energi'!$B$1:$AS$566,MATCH(AA$1,'Tillförd energi'!$B$1:$AQ$1,0),FALSE)</f>
        <v>0</v>
      </c>
      <c r="AB247">
        <f>VLOOKUP($B247,'Tillförd energi'!$B$1:$AS$566,MATCH(AB$1,'Tillförd energi'!$B$1:$AQ$1,0),FALSE)</f>
        <v>0</v>
      </c>
      <c r="AC247">
        <f>VLOOKUP($B247,'Tillförd energi'!$B$1:$AS$566,MATCH(AC$1,'Tillförd energi'!$B$1:$AQ$1,0),FALSE)</f>
        <v>0</v>
      </c>
      <c r="AD247">
        <f>VLOOKUP($B247,'Tillförd energi'!$B$1:$AS$566,MATCH(AD$1,'Tillförd energi'!$B$1:$AQ$1,0),FALSE)</f>
        <v>0</v>
      </c>
      <c r="AE247">
        <f>VLOOKUP($B247,'Tillförd energi'!$B$1:$AS$566,MATCH(AE$1,'Tillförd energi'!$B$1:$AQ$1,0),FALSE)</f>
        <v>0</v>
      </c>
      <c r="AF247">
        <f>VLOOKUP($B247,'Tillförd energi'!$B$1:$AS$566,MATCH(AF$1,'Tillförd energi'!$B$1:$AQ$1,0),FALSE)</f>
        <v>0.13400000000000001</v>
      </c>
      <c r="AG247">
        <f>IFERROR(VLOOKUP(B247,Miljö!$B$1:$S$476,9,FALSE)/1,0)</f>
        <v>0</v>
      </c>
      <c r="AI247">
        <f t="shared" si="30"/>
        <v>9.9160000000000004</v>
      </c>
      <c r="AJ247">
        <f t="shared" si="31"/>
        <v>9.9160000000000004</v>
      </c>
      <c r="AK247">
        <f>IF(ISERROR(1/VLOOKUP($B247,Leveranser!$B$1:$S$500,MATCH("såld värme (gwh)",Leveranser!$B$1:$S$1,0),FALSE)),"",VLOOKUP($B247,Leveranser!$B$1:$S$500,MATCH("såld värme (gwh)",Leveranser!$B$1:$S$1,0),FALSE))</f>
        <v>7.851</v>
      </c>
      <c r="AL247" s="22">
        <f>VLOOKUP($B247,Leveranser!$B$1:$Y$500,MATCH("Totalt såld fjärrvärme till andra fjärrvärmeföretag",Leveranser!$B$1:$AA$1,0),FALSE)</f>
        <v>0</v>
      </c>
      <c r="AM247" s="22">
        <f>IF(ISERROR(1/VLOOKUP($B247,Miljö!$B$1:$S$500,MATCH("Såld mängd produktionsspecifik fjärrvärme (GWh)",Miljö!$B$1:$R$1,0),FALSE)),0,VLOOKUP($B247,Miljö!$B$1:$S$500,MATCH("Såld mängd produktionsspecifik fjärrvärme (GWh)",Miljö!$B$1:$R$1,0),FALSE))</f>
        <v>0</v>
      </c>
      <c r="AN247" s="23">
        <f t="shared" si="32"/>
        <v>0.79175070592981034</v>
      </c>
      <c r="AP247" t="str">
        <f>VLOOKUP($B247,'Miljövärden urval för publ'!$B$1:$H$450,7,FALSE)</f>
        <v>Ja</v>
      </c>
      <c r="AQ247" t="str">
        <f>VLOOKUP($B247,'Miljövärden urval för publ'!$B$1:$H$450,6,FALSE)</f>
        <v>Ja</v>
      </c>
      <c r="AU247">
        <f t="shared" si="33"/>
        <v>0.13400000000000001</v>
      </c>
      <c r="AV247">
        <f t="shared" si="34"/>
        <v>0</v>
      </c>
      <c r="AW247">
        <f t="shared" si="35"/>
        <v>0</v>
      </c>
      <c r="AX247">
        <f t="shared" si="36"/>
        <v>9.6859999999999999</v>
      </c>
      <c r="AZ247">
        <f t="shared" si="37"/>
        <v>0</v>
      </c>
      <c r="BA247">
        <f t="shared" si="38"/>
        <v>0</v>
      </c>
      <c r="BC247">
        <f t="shared" si="39"/>
        <v>9.6859999999999999</v>
      </c>
    </row>
    <row r="248" spans="1:55" ht="15" customHeight="1" x14ac:dyDescent="0.25">
      <c r="A248" t="s">
        <v>357</v>
      </c>
      <c r="B248" t="s">
        <v>359</v>
      </c>
      <c r="C248">
        <f>VLOOKUP($B248,'Tillförd energi'!$B$1:$AS$566,MATCH(C$1,'Tillförd energi'!$B$1:$AQ$1,0),FALSE)</f>
        <v>0</v>
      </c>
      <c r="D248">
        <f>VLOOKUP($B248,'Tillförd energi'!$B$1:$AS$566,MATCH(D$1,'Tillförd energi'!$B$1:$AQ$1,0),FALSE)</f>
        <v>8.7999999999999995E-2</v>
      </c>
      <c r="E248">
        <f>VLOOKUP($B248,'Tillförd energi'!$B$1:$AS$566,MATCH(E$1,'Tillförd energi'!$B$1:$AQ$1,0),FALSE)</f>
        <v>0</v>
      </c>
      <c r="F248">
        <f>VLOOKUP($B248,'Tillförd energi'!$B$1:$AS$566,MATCH(F$1,'Tillförd energi'!$B$1:$AQ$1,0),FALSE)</f>
        <v>0</v>
      </c>
      <c r="G248">
        <f>VLOOKUP($B248,'Tillförd energi'!$B$1:$AS$566,MATCH(G$1,'Tillförd energi'!$B$1:$AQ$1,0),FALSE)</f>
        <v>0</v>
      </c>
      <c r="H248">
        <f>VLOOKUP($B248,'Tillförd energi'!$B$1:$AS$566,MATCH(H$1,'Tillförd energi'!$B$1:$AQ$1,0),FALSE)</f>
        <v>0</v>
      </c>
      <c r="I248">
        <f>VLOOKUP($B248,'Tillförd energi'!$B$1:$AS$566,MATCH(I$1,'Tillförd energi'!$B$1:$AQ$1,0),FALSE)</f>
        <v>0</v>
      </c>
      <c r="J248">
        <f>VLOOKUP($B248,'Tillförd energi'!$B$1:$AS$566,MATCH(J$1,'Tillförd energi'!$B$1:$AQ$1,0),FALSE)</f>
        <v>0</v>
      </c>
      <c r="K248">
        <v>0</v>
      </c>
      <c r="L248">
        <f>VLOOKUP($B248,'Tillförd energi'!$B$1:$AS$566,MATCH(L$1,'Tillförd energi'!$B$1:$AQ$1,0),FALSE)</f>
        <v>0</v>
      </c>
      <c r="M248">
        <f>VLOOKUP($B248,'Tillförd energi'!$B$1:$AS$566,MATCH(M$1,'Tillförd energi'!$B$1:$AQ$1,0),FALSE)</f>
        <v>0</v>
      </c>
      <c r="N248">
        <f>VLOOKUP($B248,'Tillförd energi'!$B$1:$AS$566,MATCH(N$1,'Tillförd energi'!$B$1:$AQ$1,0),FALSE)</f>
        <v>0</v>
      </c>
      <c r="O248">
        <f>VLOOKUP($B248,'Tillförd energi'!$B$1:$AS$566,MATCH(O$1,'Tillförd energi'!$B$1:$AQ$1,0),FALSE)</f>
        <v>0</v>
      </c>
      <c r="P248">
        <f>VLOOKUP($B248,'Tillförd energi'!$B$1:$AS$566,MATCH(P$1,'Tillförd energi'!$B$1:$AQ$1,0),FALSE)</f>
        <v>0</v>
      </c>
      <c r="Q248">
        <f>VLOOKUP($B248,'Tillförd energi'!$B$1:$AS$566,MATCH(Q$1,'Tillförd energi'!$B$1:$AQ$1,0),FALSE)</f>
        <v>0</v>
      </c>
      <c r="R248">
        <f>VLOOKUP($B248,'Tillförd energi'!$B$1:$AS$566,MATCH(R$1,'Tillförd energi'!$B$1:$AQ$1,0),FALSE)</f>
        <v>10.039</v>
      </c>
      <c r="S248">
        <f>VLOOKUP($B248,'Tillförd energi'!$B$1:$AS$566,MATCH(S$1,'Tillförd energi'!$B$1:$AQ$1,0),FALSE)</f>
        <v>0</v>
      </c>
      <c r="T248">
        <f>VLOOKUP($B248,'Tillförd energi'!$B$1:$AS$566,MATCH(T$1,'Tillförd energi'!$B$1:$AQ$1,0),FALSE)</f>
        <v>0</v>
      </c>
      <c r="U248">
        <f>VLOOKUP($B248,'Tillförd energi'!$B$1:$AS$566,MATCH(U$1,'Tillförd energi'!$B$1:$AQ$1,0),FALSE)</f>
        <v>0</v>
      </c>
      <c r="V248">
        <f>VLOOKUP($B248,'Tillförd energi'!$B$1:$AS$566,MATCH(V$1,'Tillförd energi'!$B$1:$AQ$1,0),FALSE)</f>
        <v>0</v>
      </c>
      <c r="W248">
        <f>VLOOKUP($B248,'Tillförd energi'!$B$1:$AS$566,MATCH(W$1,'Tillförd energi'!$B$1:$AQ$1,0),FALSE)</f>
        <v>0</v>
      </c>
      <c r="X248">
        <f>VLOOKUP($B248,'Tillförd energi'!$B$1:$AS$566,MATCH(X$1,'Tillförd energi'!$B$1:$AQ$1,0),FALSE)</f>
        <v>0</v>
      </c>
      <c r="Y248">
        <f>VLOOKUP($B248,'Tillförd energi'!$B$1:$AS$566,MATCH(Y$1,'Tillförd energi'!$B$1:$AQ$1,0),FALSE)</f>
        <v>0</v>
      </c>
      <c r="Z248">
        <f>VLOOKUP($B248,'Tillförd energi'!$B$1:$AS$566,MATCH(Z$1,'Tillförd energi'!$B$1:$AQ$1,0),FALSE)</f>
        <v>0</v>
      </c>
      <c r="AA248">
        <f>VLOOKUP($B248,'Tillförd energi'!$B$1:$AS$566,MATCH(AA$1,'Tillförd energi'!$B$1:$AQ$1,0),FALSE)</f>
        <v>0</v>
      </c>
      <c r="AB248">
        <f>VLOOKUP($B248,'Tillförd energi'!$B$1:$AS$566,MATCH(AB$1,'Tillförd energi'!$B$1:$AQ$1,0),FALSE)</f>
        <v>0</v>
      </c>
      <c r="AC248">
        <f>VLOOKUP($B248,'Tillförd energi'!$B$1:$AS$566,MATCH(AC$1,'Tillförd energi'!$B$1:$AQ$1,0),FALSE)</f>
        <v>0</v>
      </c>
      <c r="AD248">
        <f>VLOOKUP($B248,'Tillförd energi'!$B$1:$AS$566,MATCH(AD$1,'Tillförd energi'!$B$1:$AQ$1,0),FALSE)</f>
        <v>0</v>
      </c>
      <c r="AE248">
        <f>VLOOKUP($B248,'Tillförd energi'!$B$1:$AS$566,MATCH(AE$1,'Tillförd energi'!$B$1:$AQ$1,0),FALSE)</f>
        <v>0</v>
      </c>
      <c r="AF248">
        <f>VLOOKUP($B248,'Tillförd energi'!$B$1:$AS$566,MATCH(AF$1,'Tillförd energi'!$B$1:$AQ$1,0),FALSE)</f>
        <v>0.1</v>
      </c>
      <c r="AG248">
        <f>IFERROR(VLOOKUP(B248,Miljö!$B$1:$S$476,9,FALSE)/1,0)</f>
        <v>0</v>
      </c>
      <c r="AI248">
        <f t="shared" si="30"/>
        <v>10.226999999999999</v>
      </c>
      <c r="AJ248">
        <f t="shared" si="31"/>
        <v>10.226999999999999</v>
      </c>
      <c r="AK248">
        <f>IF(ISERROR(1/VLOOKUP($B248,Leveranser!$B$1:$S$500,MATCH("såld värme (gwh)",Leveranser!$B$1:$S$1,0),FALSE)),"",VLOOKUP($B248,Leveranser!$B$1:$S$500,MATCH("såld värme (gwh)",Leveranser!$B$1:$S$1,0),FALSE))</f>
        <v>7.5919999999999996</v>
      </c>
      <c r="AL248" s="22">
        <f>VLOOKUP($B248,Leveranser!$B$1:$Y$500,MATCH("Totalt såld fjärrvärme till andra fjärrvärmeföretag",Leveranser!$B$1:$AA$1,0),FALSE)</f>
        <v>0</v>
      </c>
      <c r="AM248" s="22">
        <f>IF(ISERROR(1/VLOOKUP($B248,Miljö!$B$1:$S$500,MATCH("Såld mängd produktionsspecifik fjärrvärme (GWh)",Miljö!$B$1:$R$1,0),FALSE)),0,VLOOKUP($B248,Miljö!$B$1:$S$500,MATCH("Såld mängd produktionsspecifik fjärrvärme (GWh)",Miljö!$B$1:$R$1,0),FALSE))</f>
        <v>0</v>
      </c>
      <c r="AN248" s="23">
        <f t="shared" si="32"/>
        <v>0.74234868485381844</v>
      </c>
      <c r="AP248" t="str">
        <f>VLOOKUP($B248,'Miljövärden urval för publ'!$B$1:$H$450,7,FALSE)</f>
        <v>Ja</v>
      </c>
      <c r="AQ248" t="str">
        <f>VLOOKUP($B248,'Miljövärden urval för publ'!$B$1:$H$450,6,FALSE)</f>
        <v>Ja</v>
      </c>
      <c r="AU248">
        <f t="shared" si="33"/>
        <v>0.1</v>
      </c>
      <c r="AV248">
        <f t="shared" si="34"/>
        <v>0</v>
      </c>
      <c r="AW248">
        <f t="shared" si="35"/>
        <v>0</v>
      </c>
      <c r="AX248">
        <f t="shared" si="36"/>
        <v>10.039</v>
      </c>
      <c r="AZ248">
        <f t="shared" si="37"/>
        <v>0</v>
      </c>
      <c r="BA248">
        <f t="shared" si="38"/>
        <v>0</v>
      </c>
      <c r="BC248">
        <f t="shared" si="39"/>
        <v>10.039</v>
      </c>
    </row>
    <row r="249" spans="1:55" ht="15" customHeight="1" x14ac:dyDescent="0.25">
      <c r="A249" t="s">
        <v>357</v>
      </c>
      <c r="B249" t="s">
        <v>360</v>
      </c>
      <c r="C249">
        <f>VLOOKUP($B249,'Tillförd energi'!$B$1:$AS$566,MATCH(C$1,'Tillförd energi'!$B$1:$AQ$1,0),FALSE)</f>
        <v>0</v>
      </c>
      <c r="D249">
        <f>VLOOKUP($B249,'Tillförd energi'!$B$1:$AS$566,MATCH(D$1,'Tillförd energi'!$B$1:$AQ$1,0),FALSE)</f>
        <v>0.189</v>
      </c>
      <c r="E249">
        <f>VLOOKUP($B249,'Tillförd energi'!$B$1:$AS$566,MATCH(E$1,'Tillförd energi'!$B$1:$AQ$1,0),FALSE)</f>
        <v>0</v>
      </c>
      <c r="F249">
        <f>VLOOKUP($B249,'Tillförd energi'!$B$1:$AS$566,MATCH(F$1,'Tillförd energi'!$B$1:$AQ$1,0),FALSE)</f>
        <v>0</v>
      </c>
      <c r="G249">
        <f>VLOOKUP($B249,'Tillförd energi'!$B$1:$AS$566,MATCH(G$1,'Tillförd energi'!$B$1:$AQ$1,0),FALSE)</f>
        <v>0</v>
      </c>
      <c r="H249">
        <f>VLOOKUP($B249,'Tillförd energi'!$B$1:$AS$566,MATCH(H$1,'Tillförd energi'!$B$1:$AQ$1,0),FALSE)</f>
        <v>0</v>
      </c>
      <c r="I249">
        <f>VLOOKUP($B249,'Tillförd energi'!$B$1:$AS$566,MATCH(I$1,'Tillförd energi'!$B$1:$AQ$1,0),FALSE)</f>
        <v>0</v>
      </c>
      <c r="J249">
        <f>VLOOKUP($B249,'Tillförd energi'!$B$1:$AS$566,MATCH(J$1,'Tillförd energi'!$B$1:$AQ$1,0),FALSE)</f>
        <v>0</v>
      </c>
      <c r="K249">
        <v>0</v>
      </c>
      <c r="L249">
        <f>VLOOKUP($B249,'Tillförd energi'!$B$1:$AS$566,MATCH(L$1,'Tillförd energi'!$B$1:$AQ$1,0),FALSE)</f>
        <v>0</v>
      </c>
      <c r="M249">
        <f>VLOOKUP($B249,'Tillförd energi'!$B$1:$AS$566,MATCH(M$1,'Tillförd energi'!$B$1:$AQ$1,0),FALSE)</f>
        <v>7.9779999999999998</v>
      </c>
      <c r="N249">
        <f>VLOOKUP($B249,'Tillförd energi'!$B$1:$AS$566,MATCH(N$1,'Tillförd energi'!$B$1:$AQ$1,0),FALSE)</f>
        <v>0</v>
      </c>
      <c r="O249">
        <f>VLOOKUP($B249,'Tillförd energi'!$B$1:$AS$566,MATCH(O$1,'Tillförd energi'!$B$1:$AQ$1,0),FALSE)</f>
        <v>7.9779999999999998</v>
      </c>
      <c r="P249">
        <f>VLOOKUP($B249,'Tillförd energi'!$B$1:$AS$566,MATCH(P$1,'Tillförd energi'!$B$1:$AQ$1,0),FALSE)</f>
        <v>0</v>
      </c>
      <c r="Q249">
        <f>VLOOKUP($B249,'Tillförd energi'!$B$1:$AS$566,MATCH(Q$1,'Tillförd energi'!$B$1:$AQ$1,0),FALSE)</f>
        <v>0</v>
      </c>
      <c r="R249">
        <f>VLOOKUP($B249,'Tillförd energi'!$B$1:$AS$566,MATCH(R$1,'Tillförd energi'!$B$1:$AQ$1,0),FALSE)</f>
        <v>2.29</v>
      </c>
      <c r="S249">
        <f>VLOOKUP($B249,'Tillförd energi'!$B$1:$AS$566,MATCH(S$1,'Tillförd energi'!$B$1:$AQ$1,0),FALSE)</f>
        <v>0</v>
      </c>
      <c r="T249">
        <f>VLOOKUP($B249,'Tillförd energi'!$B$1:$AS$566,MATCH(T$1,'Tillförd energi'!$B$1:$AQ$1,0),FALSE)</f>
        <v>0</v>
      </c>
      <c r="U249">
        <f>VLOOKUP($B249,'Tillförd energi'!$B$1:$AS$566,MATCH(U$1,'Tillförd energi'!$B$1:$AQ$1,0),FALSE)</f>
        <v>0</v>
      </c>
      <c r="V249">
        <f>VLOOKUP($B249,'Tillförd energi'!$B$1:$AS$566,MATCH(V$1,'Tillförd energi'!$B$1:$AQ$1,0),FALSE)</f>
        <v>0</v>
      </c>
      <c r="W249">
        <f>VLOOKUP($B249,'Tillförd energi'!$B$1:$AS$566,MATCH(W$1,'Tillförd energi'!$B$1:$AQ$1,0),FALSE)</f>
        <v>0</v>
      </c>
      <c r="X249">
        <f>VLOOKUP($B249,'Tillförd energi'!$B$1:$AS$566,MATCH(X$1,'Tillförd energi'!$B$1:$AQ$1,0),FALSE)</f>
        <v>0</v>
      </c>
      <c r="Y249">
        <f>VLOOKUP($B249,'Tillförd energi'!$B$1:$AS$566,MATCH(Y$1,'Tillförd energi'!$B$1:$AQ$1,0),FALSE)</f>
        <v>0</v>
      </c>
      <c r="Z249">
        <f>VLOOKUP($B249,'Tillförd energi'!$B$1:$AS$566,MATCH(Z$1,'Tillförd energi'!$B$1:$AQ$1,0),FALSE)</f>
        <v>6.2E-2</v>
      </c>
      <c r="AA249">
        <f>VLOOKUP($B249,'Tillförd energi'!$B$1:$AS$566,MATCH(AA$1,'Tillförd energi'!$B$1:$AQ$1,0),FALSE)</f>
        <v>0</v>
      </c>
      <c r="AB249">
        <f>VLOOKUP($B249,'Tillförd energi'!$B$1:$AS$566,MATCH(AB$1,'Tillförd energi'!$B$1:$AQ$1,0),FALSE)</f>
        <v>0</v>
      </c>
      <c r="AC249">
        <f>VLOOKUP($B249,'Tillförd energi'!$B$1:$AS$566,MATCH(AC$1,'Tillförd energi'!$B$1:$AQ$1,0),FALSE)</f>
        <v>0</v>
      </c>
      <c r="AD249">
        <f>VLOOKUP($B249,'Tillförd energi'!$B$1:$AS$566,MATCH(AD$1,'Tillförd energi'!$B$1:$AQ$1,0),FALSE)</f>
        <v>0</v>
      </c>
      <c r="AE249">
        <f>VLOOKUP($B249,'Tillförd energi'!$B$1:$AS$566,MATCH(AE$1,'Tillförd energi'!$B$1:$AQ$1,0),FALSE)</f>
        <v>0</v>
      </c>
      <c r="AF249">
        <f>VLOOKUP($B249,'Tillförd energi'!$B$1:$AS$566,MATCH(AF$1,'Tillförd energi'!$B$1:$AQ$1,0),FALSE)</f>
        <v>0.29099999999999998</v>
      </c>
      <c r="AG249">
        <f>IFERROR(VLOOKUP(B249,Miljö!$B$1:$S$476,9,FALSE)/1,0)</f>
        <v>0</v>
      </c>
      <c r="AI249">
        <f t="shared" si="30"/>
        <v>18.788</v>
      </c>
      <c r="AJ249">
        <f t="shared" si="31"/>
        <v>18.788</v>
      </c>
      <c r="AK249">
        <f>IF(ISERROR(1/VLOOKUP($B249,Leveranser!$B$1:$S$500,MATCH("såld värme (gwh)",Leveranser!$B$1:$S$1,0),FALSE)),"",VLOOKUP($B249,Leveranser!$B$1:$S$500,MATCH("såld värme (gwh)",Leveranser!$B$1:$S$1,0),FALSE))</f>
        <v>13.845000000000001</v>
      </c>
      <c r="AL249" s="22">
        <f>VLOOKUP($B249,Leveranser!$B$1:$Y$500,MATCH("Totalt såld fjärrvärme till andra fjärrvärmeföretag",Leveranser!$B$1:$AA$1,0),FALSE)</f>
        <v>0</v>
      </c>
      <c r="AM249" s="22">
        <f>IF(ISERROR(1/VLOOKUP($B249,Miljö!$B$1:$S$500,MATCH("Såld mängd produktionsspecifik fjärrvärme (GWh)",Miljö!$B$1:$R$1,0),FALSE)),0,VLOOKUP($B249,Miljö!$B$1:$S$500,MATCH("Såld mängd produktionsspecifik fjärrvärme (GWh)",Miljö!$B$1:$R$1,0),FALSE))</f>
        <v>0</v>
      </c>
      <c r="AN249" s="23">
        <f t="shared" si="32"/>
        <v>0.73690653608686396</v>
      </c>
      <c r="AP249" t="str">
        <f>VLOOKUP($B249,'Miljövärden urval för publ'!$B$1:$H$450,7,FALSE)</f>
        <v>Ja</v>
      </c>
      <c r="AQ249" t="str">
        <f>VLOOKUP($B249,'Miljövärden urval för publ'!$B$1:$H$450,6,FALSE)</f>
        <v>Ja</v>
      </c>
      <c r="AU249">
        <f t="shared" si="33"/>
        <v>0.35299999999999998</v>
      </c>
      <c r="AV249">
        <f t="shared" si="34"/>
        <v>0</v>
      </c>
      <c r="AW249">
        <f t="shared" si="35"/>
        <v>15.956</v>
      </c>
      <c r="AX249">
        <f t="shared" si="36"/>
        <v>2.29</v>
      </c>
      <c r="AZ249">
        <f t="shared" si="37"/>
        <v>0</v>
      </c>
      <c r="BA249">
        <f t="shared" si="38"/>
        <v>0</v>
      </c>
      <c r="BC249">
        <f t="shared" si="39"/>
        <v>18.245999999999999</v>
      </c>
    </row>
    <row r="250" spans="1:55" ht="15" customHeight="1" x14ac:dyDescent="0.25">
      <c r="A250" t="s">
        <v>357</v>
      </c>
      <c r="B250" t="s">
        <v>361</v>
      </c>
      <c r="C250">
        <f>VLOOKUP($B250,'Tillförd energi'!$B$1:$AS$566,MATCH(C$1,'Tillförd energi'!$B$1:$AQ$1,0),FALSE)</f>
        <v>0</v>
      </c>
      <c r="D250">
        <f>VLOOKUP($B250,'Tillförd energi'!$B$1:$AS$566,MATCH(D$1,'Tillförd energi'!$B$1:$AQ$1,0),FALSE)</f>
        <v>0.18099999999999999</v>
      </c>
      <c r="E250">
        <f>VLOOKUP($B250,'Tillförd energi'!$B$1:$AS$566,MATCH(E$1,'Tillförd energi'!$B$1:$AQ$1,0),FALSE)</f>
        <v>0</v>
      </c>
      <c r="F250">
        <f>VLOOKUP($B250,'Tillförd energi'!$B$1:$AS$566,MATCH(F$1,'Tillförd energi'!$B$1:$AQ$1,0),FALSE)</f>
        <v>0</v>
      </c>
      <c r="G250">
        <f>VLOOKUP($B250,'Tillförd energi'!$B$1:$AS$566,MATCH(G$1,'Tillförd energi'!$B$1:$AQ$1,0),FALSE)</f>
        <v>0</v>
      </c>
      <c r="H250">
        <f>VLOOKUP($B250,'Tillförd energi'!$B$1:$AS$566,MATCH(H$1,'Tillförd energi'!$B$1:$AQ$1,0),FALSE)</f>
        <v>0</v>
      </c>
      <c r="I250">
        <f>VLOOKUP($B250,'Tillförd energi'!$B$1:$AS$566,MATCH(I$1,'Tillförd energi'!$B$1:$AQ$1,0),FALSE)</f>
        <v>0</v>
      </c>
      <c r="J250">
        <f>VLOOKUP($B250,'Tillförd energi'!$B$1:$AS$566,MATCH(J$1,'Tillförd energi'!$B$1:$AQ$1,0),FALSE)</f>
        <v>0</v>
      </c>
      <c r="K250">
        <v>0</v>
      </c>
      <c r="L250">
        <f>VLOOKUP($B250,'Tillförd energi'!$B$1:$AS$566,MATCH(L$1,'Tillförd energi'!$B$1:$AQ$1,0),FALSE)</f>
        <v>0</v>
      </c>
      <c r="M250">
        <f>VLOOKUP($B250,'Tillförd energi'!$B$1:$AS$566,MATCH(M$1,'Tillförd energi'!$B$1:$AQ$1,0),FALSE)</f>
        <v>0</v>
      </c>
      <c r="N250">
        <f>VLOOKUP($B250,'Tillförd energi'!$B$1:$AS$566,MATCH(N$1,'Tillförd energi'!$B$1:$AQ$1,0),FALSE)</f>
        <v>0</v>
      </c>
      <c r="O250">
        <f>VLOOKUP($B250,'Tillförd energi'!$B$1:$AS$566,MATCH(O$1,'Tillförd energi'!$B$1:$AQ$1,0),FALSE)</f>
        <v>0</v>
      </c>
      <c r="P250">
        <f>VLOOKUP($B250,'Tillförd energi'!$B$1:$AS$566,MATCH(P$1,'Tillförd energi'!$B$1:$AQ$1,0),FALSE)</f>
        <v>0</v>
      </c>
      <c r="Q250">
        <f>VLOOKUP($B250,'Tillförd energi'!$B$1:$AS$566,MATCH(Q$1,'Tillförd energi'!$B$1:$AQ$1,0),FALSE)</f>
        <v>0</v>
      </c>
      <c r="R250">
        <f>VLOOKUP($B250,'Tillförd energi'!$B$1:$AS$566,MATCH(R$1,'Tillförd energi'!$B$1:$AQ$1,0),FALSE)</f>
        <v>11.599</v>
      </c>
      <c r="S250">
        <f>VLOOKUP($B250,'Tillförd energi'!$B$1:$AS$566,MATCH(S$1,'Tillförd energi'!$B$1:$AQ$1,0),FALSE)</f>
        <v>0</v>
      </c>
      <c r="T250">
        <f>VLOOKUP($B250,'Tillförd energi'!$B$1:$AS$566,MATCH(T$1,'Tillförd energi'!$B$1:$AQ$1,0),FALSE)</f>
        <v>0</v>
      </c>
      <c r="U250">
        <f>VLOOKUP($B250,'Tillförd energi'!$B$1:$AS$566,MATCH(U$1,'Tillförd energi'!$B$1:$AQ$1,0),FALSE)</f>
        <v>0</v>
      </c>
      <c r="V250">
        <f>VLOOKUP($B250,'Tillförd energi'!$B$1:$AS$566,MATCH(V$1,'Tillförd energi'!$B$1:$AQ$1,0),FALSE)</f>
        <v>0</v>
      </c>
      <c r="W250">
        <f>VLOOKUP($B250,'Tillförd energi'!$B$1:$AS$566,MATCH(W$1,'Tillförd energi'!$B$1:$AQ$1,0),FALSE)</f>
        <v>0</v>
      </c>
      <c r="X250">
        <f>VLOOKUP($B250,'Tillförd energi'!$B$1:$AS$566,MATCH(X$1,'Tillförd energi'!$B$1:$AQ$1,0),FALSE)</f>
        <v>0</v>
      </c>
      <c r="Y250">
        <f>VLOOKUP($B250,'Tillförd energi'!$B$1:$AS$566,MATCH(Y$1,'Tillförd energi'!$B$1:$AQ$1,0),FALSE)</f>
        <v>0</v>
      </c>
      <c r="Z250">
        <f>VLOOKUP($B250,'Tillförd energi'!$B$1:$AS$566,MATCH(Z$1,'Tillförd energi'!$B$1:$AQ$1,0),FALSE)</f>
        <v>0</v>
      </c>
      <c r="AA250">
        <f>VLOOKUP($B250,'Tillförd energi'!$B$1:$AS$566,MATCH(AA$1,'Tillförd energi'!$B$1:$AQ$1,0),FALSE)</f>
        <v>0</v>
      </c>
      <c r="AB250">
        <f>VLOOKUP($B250,'Tillförd energi'!$B$1:$AS$566,MATCH(AB$1,'Tillförd energi'!$B$1:$AQ$1,0),FALSE)</f>
        <v>0</v>
      </c>
      <c r="AC250">
        <f>VLOOKUP($B250,'Tillförd energi'!$B$1:$AS$566,MATCH(AC$1,'Tillförd energi'!$B$1:$AQ$1,0),FALSE)</f>
        <v>0</v>
      </c>
      <c r="AD250">
        <f>VLOOKUP($B250,'Tillförd energi'!$B$1:$AS$566,MATCH(AD$1,'Tillförd energi'!$B$1:$AQ$1,0),FALSE)</f>
        <v>0</v>
      </c>
      <c r="AE250">
        <f>VLOOKUP($B250,'Tillförd energi'!$B$1:$AS$566,MATCH(AE$1,'Tillförd energi'!$B$1:$AQ$1,0),FALSE)</f>
        <v>0</v>
      </c>
      <c r="AF250">
        <f>VLOOKUP($B250,'Tillförd energi'!$B$1:$AS$566,MATCH(AF$1,'Tillförd energi'!$B$1:$AQ$1,0),FALSE)</f>
        <v>0.10299999999999999</v>
      </c>
      <c r="AG250">
        <f>IFERROR(VLOOKUP(B250,Miljö!$B$1:$S$476,9,FALSE)/1,0)</f>
        <v>0</v>
      </c>
      <c r="AI250">
        <f t="shared" si="30"/>
        <v>11.882999999999999</v>
      </c>
      <c r="AJ250">
        <f t="shared" si="31"/>
        <v>11.882999999999999</v>
      </c>
      <c r="AK250">
        <f>IF(ISERROR(1/VLOOKUP($B250,Leveranser!$B$1:$S$500,MATCH("såld värme (gwh)",Leveranser!$B$1:$S$1,0),FALSE)),"",VLOOKUP($B250,Leveranser!$B$1:$S$500,MATCH("såld värme (gwh)",Leveranser!$B$1:$S$1,0),FALSE))</f>
        <v>9.6989999999999998</v>
      </c>
      <c r="AL250" s="22">
        <f>VLOOKUP($B250,Leveranser!$B$1:$Y$500,MATCH("Totalt såld fjärrvärme till andra fjärrvärmeföretag",Leveranser!$B$1:$AA$1,0),FALSE)</f>
        <v>0</v>
      </c>
      <c r="AM250" s="22">
        <f>IF(ISERROR(1/VLOOKUP($B250,Miljö!$B$1:$S$500,MATCH("Såld mängd produktionsspecifik fjärrvärme (GWh)",Miljö!$B$1:$R$1,0),FALSE)),0,VLOOKUP($B250,Miljö!$B$1:$S$500,MATCH("Såld mängd produktionsspecifik fjärrvärme (GWh)",Miljö!$B$1:$R$1,0),FALSE))</f>
        <v>0</v>
      </c>
      <c r="AN250" s="23">
        <f t="shared" si="32"/>
        <v>0.81620802827568806</v>
      </c>
      <c r="AP250" t="str">
        <f>VLOOKUP($B250,'Miljövärden urval för publ'!$B$1:$H$450,7,FALSE)</f>
        <v>Ja</v>
      </c>
      <c r="AQ250" t="str">
        <f>VLOOKUP($B250,'Miljövärden urval för publ'!$B$1:$H$450,6,FALSE)</f>
        <v>Ja</v>
      </c>
      <c r="AU250">
        <f t="shared" si="33"/>
        <v>0.10299999999999999</v>
      </c>
      <c r="AV250">
        <f t="shared" si="34"/>
        <v>0</v>
      </c>
      <c r="AW250">
        <f t="shared" si="35"/>
        <v>0</v>
      </c>
      <c r="AX250">
        <f t="shared" si="36"/>
        <v>11.599</v>
      </c>
      <c r="AZ250">
        <f t="shared" si="37"/>
        <v>0</v>
      </c>
      <c r="BA250">
        <f t="shared" si="38"/>
        <v>0</v>
      </c>
      <c r="BC250">
        <f t="shared" si="39"/>
        <v>11.599</v>
      </c>
    </row>
    <row r="251" spans="1:55" ht="15" customHeight="1" x14ac:dyDescent="0.25">
      <c r="A251" t="s">
        <v>357</v>
      </c>
      <c r="B251" t="s">
        <v>362</v>
      </c>
      <c r="C251">
        <f>VLOOKUP($B251,'Tillförd energi'!$B$1:$AS$566,MATCH(C$1,'Tillförd energi'!$B$1:$AQ$1,0),FALSE)</f>
        <v>0</v>
      </c>
      <c r="D251">
        <f>VLOOKUP($B251,'Tillförd energi'!$B$1:$AS$566,MATCH(D$1,'Tillförd energi'!$B$1:$AQ$1,0),FALSE)</f>
        <v>9.1999999999999998E-2</v>
      </c>
      <c r="E251">
        <f>VLOOKUP($B251,'Tillförd energi'!$B$1:$AS$566,MATCH(E$1,'Tillförd energi'!$B$1:$AQ$1,0),FALSE)</f>
        <v>0</v>
      </c>
      <c r="F251">
        <f>VLOOKUP($B251,'Tillförd energi'!$B$1:$AS$566,MATCH(F$1,'Tillförd energi'!$B$1:$AQ$1,0),FALSE)</f>
        <v>0</v>
      </c>
      <c r="G251">
        <f>VLOOKUP($B251,'Tillförd energi'!$B$1:$AS$566,MATCH(G$1,'Tillförd energi'!$B$1:$AQ$1,0),FALSE)</f>
        <v>0</v>
      </c>
      <c r="H251">
        <f>VLOOKUP($B251,'Tillförd energi'!$B$1:$AS$566,MATCH(H$1,'Tillförd energi'!$B$1:$AQ$1,0),FALSE)</f>
        <v>0</v>
      </c>
      <c r="I251">
        <f>VLOOKUP($B251,'Tillförd energi'!$B$1:$AS$566,MATCH(I$1,'Tillförd energi'!$B$1:$AQ$1,0),FALSE)</f>
        <v>0</v>
      </c>
      <c r="J251">
        <f>VLOOKUP($B251,'Tillförd energi'!$B$1:$AS$566,MATCH(J$1,'Tillförd energi'!$B$1:$AQ$1,0),FALSE)</f>
        <v>0</v>
      </c>
      <c r="K251">
        <v>0</v>
      </c>
      <c r="L251">
        <f>VLOOKUP($B251,'Tillförd energi'!$B$1:$AS$566,MATCH(L$1,'Tillförd energi'!$B$1:$AQ$1,0),FALSE)</f>
        <v>0</v>
      </c>
      <c r="M251">
        <f>VLOOKUP($B251,'Tillförd energi'!$B$1:$AS$566,MATCH(M$1,'Tillförd energi'!$B$1:$AQ$1,0),FALSE)</f>
        <v>3.9369999999999998</v>
      </c>
      <c r="N251">
        <f>VLOOKUP($B251,'Tillförd energi'!$B$1:$AS$566,MATCH(N$1,'Tillförd energi'!$B$1:$AQ$1,0),FALSE)</f>
        <v>0</v>
      </c>
      <c r="O251">
        <f>VLOOKUP($B251,'Tillförd energi'!$B$1:$AS$566,MATCH(O$1,'Tillförd energi'!$B$1:$AQ$1,0),FALSE)</f>
        <v>2.3119999999999998</v>
      </c>
      <c r="P251">
        <f>VLOOKUP($B251,'Tillförd energi'!$B$1:$AS$566,MATCH(P$1,'Tillförd energi'!$B$1:$AQ$1,0),FALSE)</f>
        <v>0</v>
      </c>
      <c r="Q251">
        <f>VLOOKUP($B251,'Tillförd energi'!$B$1:$AS$566,MATCH(Q$1,'Tillförd energi'!$B$1:$AQ$1,0),FALSE)</f>
        <v>0</v>
      </c>
      <c r="R251">
        <f>VLOOKUP($B251,'Tillförd energi'!$B$1:$AS$566,MATCH(R$1,'Tillförd energi'!$B$1:$AQ$1,0),FALSE)</f>
        <v>0.81299999999999994</v>
      </c>
      <c r="S251">
        <f>VLOOKUP($B251,'Tillförd energi'!$B$1:$AS$566,MATCH(S$1,'Tillförd energi'!$B$1:$AQ$1,0),FALSE)</f>
        <v>0</v>
      </c>
      <c r="T251">
        <f>VLOOKUP($B251,'Tillförd energi'!$B$1:$AS$566,MATCH(T$1,'Tillförd energi'!$B$1:$AQ$1,0),FALSE)</f>
        <v>0</v>
      </c>
      <c r="U251">
        <f>VLOOKUP($B251,'Tillförd energi'!$B$1:$AS$566,MATCH(U$1,'Tillförd energi'!$B$1:$AQ$1,0),FALSE)</f>
        <v>0</v>
      </c>
      <c r="V251">
        <f>VLOOKUP($B251,'Tillförd energi'!$B$1:$AS$566,MATCH(V$1,'Tillförd energi'!$B$1:$AQ$1,0),FALSE)</f>
        <v>0</v>
      </c>
      <c r="W251">
        <f>VLOOKUP($B251,'Tillförd energi'!$B$1:$AS$566,MATCH(W$1,'Tillförd energi'!$B$1:$AQ$1,0),FALSE)</f>
        <v>0</v>
      </c>
      <c r="X251">
        <f>VLOOKUP($B251,'Tillförd energi'!$B$1:$AS$566,MATCH(X$1,'Tillförd energi'!$B$1:$AQ$1,0),FALSE)</f>
        <v>0</v>
      </c>
      <c r="Y251">
        <f>VLOOKUP($B251,'Tillförd energi'!$B$1:$AS$566,MATCH(Y$1,'Tillförd energi'!$B$1:$AQ$1,0),FALSE)</f>
        <v>0</v>
      </c>
      <c r="Z251">
        <f>VLOOKUP($B251,'Tillförd energi'!$B$1:$AS$566,MATCH(Z$1,'Tillförd energi'!$B$1:$AQ$1,0),FALSE)</f>
        <v>0</v>
      </c>
      <c r="AA251">
        <f>VLOOKUP($B251,'Tillförd energi'!$B$1:$AS$566,MATCH(AA$1,'Tillförd energi'!$B$1:$AQ$1,0),FALSE)</f>
        <v>0</v>
      </c>
      <c r="AB251">
        <f>VLOOKUP($B251,'Tillförd energi'!$B$1:$AS$566,MATCH(AB$1,'Tillförd energi'!$B$1:$AQ$1,0),FALSE)</f>
        <v>0</v>
      </c>
      <c r="AC251">
        <f>VLOOKUP($B251,'Tillförd energi'!$B$1:$AS$566,MATCH(AC$1,'Tillförd energi'!$B$1:$AQ$1,0),FALSE)</f>
        <v>0</v>
      </c>
      <c r="AD251">
        <f>VLOOKUP($B251,'Tillförd energi'!$B$1:$AS$566,MATCH(AD$1,'Tillförd energi'!$B$1:$AQ$1,0),FALSE)</f>
        <v>0</v>
      </c>
      <c r="AE251">
        <f>VLOOKUP($B251,'Tillförd energi'!$B$1:$AS$566,MATCH(AE$1,'Tillförd energi'!$B$1:$AQ$1,0),FALSE)</f>
        <v>0</v>
      </c>
      <c r="AF251">
        <f>VLOOKUP($B251,'Tillförd energi'!$B$1:$AS$566,MATCH(AF$1,'Tillförd energi'!$B$1:$AQ$1,0),FALSE)</f>
        <v>5.2999999999999999E-2</v>
      </c>
      <c r="AG251">
        <f>IFERROR(VLOOKUP(B251,Miljö!$B$1:$S$476,9,FALSE)/1,0)</f>
        <v>0</v>
      </c>
      <c r="AI251">
        <f t="shared" si="30"/>
        <v>7.206999999999999</v>
      </c>
      <c r="AJ251">
        <f t="shared" si="31"/>
        <v>7.206999999999999</v>
      </c>
      <c r="AK251">
        <f>IF(ISERROR(1/VLOOKUP($B251,Leveranser!$B$1:$S$500,MATCH("såld värme (gwh)",Leveranser!$B$1:$S$1,0),FALSE)),"",VLOOKUP($B251,Leveranser!$B$1:$S$500,MATCH("såld värme (gwh)",Leveranser!$B$1:$S$1,0),FALSE))</f>
        <v>6.3259999999999996</v>
      </c>
      <c r="AL251" s="22">
        <f>VLOOKUP($B251,Leveranser!$B$1:$Y$500,MATCH("Totalt såld fjärrvärme till andra fjärrvärmeföretag",Leveranser!$B$1:$AA$1,0),FALSE)</f>
        <v>0</v>
      </c>
      <c r="AM251" s="22">
        <f>IF(ISERROR(1/VLOOKUP($B251,Miljö!$B$1:$S$500,MATCH("Såld mängd produktionsspecifik fjärrvärme (GWh)",Miljö!$B$1:$R$1,0),FALSE)),0,VLOOKUP($B251,Miljö!$B$1:$S$500,MATCH("Såld mängd produktionsspecifik fjärrvärme (GWh)",Miljö!$B$1:$R$1,0),FALSE))</f>
        <v>0</v>
      </c>
      <c r="AN251" s="23">
        <f t="shared" si="32"/>
        <v>0.87775773553489667</v>
      </c>
      <c r="AP251" t="str">
        <f>VLOOKUP($B251,'Miljövärden urval för publ'!$B$1:$H$450,7,FALSE)</f>
        <v>Ja</v>
      </c>
      <c r="AQ251" t="str">
        <f>VLOOKUP($B251,'Miljövärden urval för publ'!$B$1:$H$450,6,FALSE)</f>
        <v>Ja</v>
      </c>
      <c r="AU251">
        <f t="shared" si="33"/>
        <v>5.2999999999999999E-2</v>
      </c>
      <c r="AV251">
        <f t="shared" si="34"/>
        <v>0</v>
      </c>
      <c r="AW251">
        <f t="shared" si="35"/>
        <v>6.2489999999999997</v>
      </c>
      <c r="AX251">
        <f t="shared" si="36"/>
        <v>0.81299999999999994</v>
      </c>
      <c r="AZ251">
        <f t="shared" si="37"/>
        <v>0</v>
      </c>
      <c r="BA251">
        <f t="shared" si="38"/>
        <v>0</v>
      </c>
      <c r="BC251">
        <f t="shared" si="39"/>
        <v>7.0619999999999994</v>
      </c>
    </row>
    <row r="252" spans="1:55" ht="15" customHeight="1" x14ac:dyDescent="0.25">
      <c r="A252" t="s">
        <v>357</v>
      </c>
      <c r="B252" t="s">
        <v>363</v>
      </c>
      <c r="C252">
        <f>VLOOKUP($B252,'Tillförd energi'!$B$1:$AS$566,MATCH(C$1,'Tillförd energi'!$B$1:$AQ$1,0),FALSE)</f>
        <v>0</v>
      </c>
      <c r="D252">
        <f>VLOOKUP($B252,'Tillförd energi'!$B$1:$AS$566,MATCH(D$1,'Tillförd energi'!$B$1:$AQ$1,0),FALSE)</f>
        <v>9.8000000000000004E-2</v>
      </c>
      <c r="E252">
        <f>VLOOKUP($B252,'Tillförd energi'!$B$1:$AS$566,MATCH(E$1,'Tillförd energi'!$B$1:$AQ$1,0),FALSE)</f>
        <v>0</v>
      </c>
      <c r="F252">
        <f>VLOOKUP($B252,'Tillförd energi'!$B$1:$AS$566,MATCH(F$1,'Tillförd energi'!$B$1:$AQ$1,0),FALSE)</f>
        <v>0</v>
      </c>
      <c r="G252">
        <f>VLOOKUP($B252,'Tillförd energi'!$B$1:$AS$566,MATCH(G$1,'Tillförd energi'!$B$1:$AQ$1,0),FALSE)</f>
        <v>0</v>
      </c>
      <c r="H252">
        <f>VLOOKUP($B252,'Tillförd energi'!$B$1:$AS$566,MATCH(H$1,'Tillförd energi'!$B$1:$AQ$1,0),FALSE)</f>
        <v>0</v>
      </c>
      <c r="I252">
        <f>VLOOKUP($B252,'Tillförd energi'!$B$1:$AS$566,MATCH(I$1,'Tillförd energi'!$B$1:$AQ$1,0),FALSE)</f>
        <v>0</v>
      </c>
      <c r="J252">
        <f>VLOOKUP($B252,'Tillförd energi'!$B$1:$AS$566,MATCH(J$1,'Tillförd energi'!$B$1:$AQ$1,0),FALSE)</f>
        <v>0</v>
      </c>
      <c r="K252">
        <v>0</v>
      </c>
      <c r="L252">
        <f>VLOOKUP($B252,'Tillförd energi'!$B$1:$AS$566,MATCH(L$1,'Tillförd energi'!$B$1:$AQ$1,0),FALSE)</f>
        <v>0</v>
      </c>
      <c r="M252">
        <f>VLOOKUP($B252,'Tillförd energi'!$B$1:$AS$566,MATCH(M$1,'Tillförd energi'!$B$1:$AQ$1,0),FALSE)</f>
        <v>0</v>
      </c>
      <c r="N252">
        <f>VLOOKUP($B252,'Tillförd energi'!$B$1:$AS$566,MATCH(N$1,'Tillförd energi'!$B$1:$AQ$1,0),FALSE)</f>
        <v>0</v>
      </c>
      <c r="O252">
        <f>VLOOKUP($B252,'Tillförd energi'!$B$1:$AS$566,MATCH(O$1,'Tillförd energi'!$B$1:$AQ$1,0),FALSE)</f>
        <v>0</v>
      </c>
      <c r="P252">
        <f>VLOOKUP($B252,'Tillförd energi'!$B$1:$AS$566,MATCH(P$1,'Tillförd energi'!$B$1:$AQ$1,0),FALSE)</f>
        <v>0</v>
      </c>
      <c r="Q252">
        <f>VLOOKUP($B252,'Tillförd energi'!$B$1:$AS$566,MATCH(Q$1,'Tillförd energi'!$B$1:$AQ$1,0),FALSE)</f>
        <v>0</v>
      </c>
      <c r="R252">
        <f>VLOOKUP($B252,'Tillförd energi'!$B$1:$AS$566,MATCH(R$1,'Tillförd energi'!$B$1:$AQ$1,0),FALSE)</f>
        <v>0.59</v>
      </c>
      <c r="S252">
        <f>VLOOKUP($B252,'Tillförd energi'!$B$1:$AS$566,MATCH(S$1,'Tillförd energi'!$B$1:$AQ$1,0),FALSE)</f>
        <v>0</v>
      </c>
      <c r="T252">
        <f>VLOOKUP($B252,'Tillförd energi'!$B$1:$AS$566,MATCH(T$1,'Tillförd energi'!$B$1:$AQ$1,0),FALSE)</f>
        <v>0</v>
      </c>
      <c r="U252">
        <f>VLOOKUP($B252,'Tillförd energi'!$B$1:$AS$566,MATCH(U$1,'Tillförd energi'!$B$1:$AQ$1,0),FALSE)</f>
        <v>0</v>
      </c>
      <c r="V252">
        <f>VLOOKUP($B252,'Tillförd energi'!$B$1:$AS$566,MATCH(V$1,'Tillförd energi'!$B$1:$AQ$1,0),FALSE)</f>
        <v>0</v>
      </c>
      <c r="W252">
        <f>VLOOKUP($B252,'Tillförd energi'!$B$1:$AS$566,MATCH(W$1,'Tillförd energi'!$B$1:$AQ$1,0),FALSE)</f>
        <v>0</v>
      </c>
      <c r="X252">
        <f>VLOOKUP($B252,'Tillförd energi'!$B$1:$AS$566,MATCH(X$1,'Tillförd energi'!$B$1:$AQ$1,0),FALSE)</f>
        <v>0</v>
      </c>
      <c r="Y252">
        <f>VLOOKUP($B252,'Tillförd energi'!$B$1:$AS$566,MATCH(Y$1,'Tillförd energi'!$B$1:$AQ$1,0),FALSE)</f>
        <v>0</v>
      </c>
      <c r="Z252">
        <f>VLOOKUP($B252,'Tillförd energi'!$B$1:$AS$566,MATCH(Z$1,'Tillförd energi'!$B$1:$AQ$1,0),FALSE)</f>
        <v>0</v>
      </c>
      <c r="AA252">
        <f>VLOOKUP($B252,'Tillförd energi'!$B$1:$AS$566,MATCH(AA$1,'Tillförd energi'!$B$1:$AQ$1,0),FALSE)</f>
        <v>0</v>
      </c>
      <c r="AB252">
        <f>VLOOKUP($B252,'Tillförd energi'!$B$1:$AS$566,MATCH(AB$1,'Tillförd energi'!$B$1:$AQ$1,0),FALSE)</f>
        <v>0</v>
      </c>
      <c r="AC252">
        <f>VLOOKUP($B252,'Tillförd energi'!$B$1:$AS$566,MATCH(AC$1,'Tillförd energi'!$B$1:$AQ$1,0),FALSE)</f>
        <v>0</v>
      </c>
      <c r="AD252">
        <f>VLOOKUP($B252,'Tillförd energi'!$B$1:$AS$566,MATCH(AD$1,'Tillförd energi'!$B$1:$AQ$1,0),FALSE)</f>
        <v>0</v>
      </c>
      <c r="AE252">
        <f>VLOOKUP($B252,'Tillförd energi'!$B$1:$AS$566,MATCH(AE$1,'Tillförd energi'!$B$1:$AQ$1,0),FALSE)</f>
        <v>0</v>
      </c>
      <c r="AF252">
        <f>VLOOKUP($B252,'Tillförd energi'!$B$1:$AS$566,MATCH(AF$1,'Tillförd energi'!$B$1:$AQ$1,0),FALSE)</f>
        <v>4.2999999999999997E-2</v>
      </c>
      <c r="AG252">
        <f>IFERROR(VLOOKUP(B252,Miljö!$B$1:$S$476,9,FALSE)/1,0)</f>
        <v>0</v>
      </c>
      <c r="AI252">
        <f t="shared" si="30"/>
        <v>0.73099999999999998</v>
      </c>
      <c r="AJ252">
        <f t="shared" si="31"/>
        <v>0.73099999999999998</v>
      </c>
      <c r="AK252">
        <f>IF(ISERROR(1/VLOOKUP($B252,Leveranser!$B$1:$S$500,MATCH("såld värme (gwh)",Leveranser!$B$1:$S$1,0),FALSE)),"",VLOOKUP($B252,Leveranser!$B$1:$S$500,MATCH("såld värme (gwh)",Leveranser!$B$1:$S$1,0),FALSE))</f>
        <v>0.5</v>
      </c>
      <c r="AL252" s="22">
        <f>VLOOKUP($B252,Leveranser!$B$1:$Y$500,MATCH("Totalt såld fjärrvärme till andra fjärrvärmeföretag",Leveranser!$B$1:$AA$1,0),FALSE)</f>
        <v>0</v>
      </c>
      <c r="AM252" s="22">
        <f>IF(ISERROR(1/VLOOKUP($B252,Miljö!$B$1:$S$500,MATCH("Såld mängd produktionsspecifik fjärrvärme (GWh)",Miljö!$B$1:$R$1,0),FALSE)),0,VLOOKUP($B252,Miljö!$B$1:$S$500,MATCH("Såld mängd produktionsspecifik fjärrvärme (GWh)",Miljö!$B$1:$R$1,0),FALSE))</f>
        <v>0</v>
      </c>
      <c r="AN252" s="23">
        <f t="shared" si="32"/>
        <v>0.6839945280437757</v>
      </c>
      <c r="AP252" t="str">
        <f>VLOOKUP($B252,'Miljövärden urval för publ'!$B$1:$H$450,7,FALSE)</f>
        <v>Ja</v>
      </c>
      <c r="AQ252" t="str">
        <f>VLOOKUP($B252,'Miljövärden urval för publ'!$B$1:$H$450,6,FALSE)</f>
        <v>Ja</v>
      </c>
      <c r="AU252">
        <f t="shared" si="33"/>
        <v>4.2999999999999997E-2</v>
      </c>
      <c r="AV252">
        <f t="shared" si="34"/>
        <v>0</v>
      </c>
      <c r="AW252">
        <f t="shared" si="35"/>
        <v>0</v>
      </c>
      <c r="AX252">
        <f t="shared" si="36"/>
        <v>0.59</v>
      </c>
      <c r="AZ252">
        <f t="shared" si="37"/>
        <v>0</v>
      </c>
      <c r="BA252">
        <f t="shared" si="38"/>
        <v>0</v>
      </c>
      <c r="BC252">
        <f t="shared" si="39"/>
        <v>0.59</v>
      </c>
    </row>
    <row r="253" spans="1:55" ht="15" customHeight="1" x14ac:dyDescent="0.25">
      <c r="A253" t="s">
        <v>357</v>
      </c>
      <c r="B253" t="s">
        <v>364</v>
      </c>
      <c r="C253">
        <f>VLOOKUP($B253,'Tillförd energi'!$B$1:$AS$566,MATCH(C$1,'Tillförd energi'!$B$1:$AQ$1,0),FALSE)</f>
        <v>0</v>
      </c>
      <c r="D253">
        <f>VLOOKUP($B253,'Tillförd energi'!$B$1:$AS$566,MATCH(D$1,'Tillförd energi'!$B$1:$AQ$1,0),FALSE)</f>
        <v>2.1999999999999999E-2</v>
      </c>
      <c r="E253">
        <f>VLOOKUP($B253,'Tillförd energi'!$B$1:$AS$566,MATCH(E$1,'Tillförd energi'!$B$1:$AQ$1,0),FALSE)</f>
        <v>0</v>
      </c>
      <c r="F253">
        <f>VLOOKUP($B253,'Tillförd energi'!$B$1:$AS$566,MATCH(F$1,'Tillförd energi'!$B$1:$AQ$1,0),FALSE)</f>
        <v>0</v>
      </c>
      <c r="G253">
        <f>VLOOKUP($B253,'Tillförd energi'!$B$1:$AS$566,MATCH(G$1,'Tillförd energi'!$B$1:$AQ$1,0),FALSE)</f>
        <v>0</v>
      </c>
      <c r="H253">
        <f>VLOOKUP($B253,'Tillförd energi'!$B$1:$AS$566,MATCH(H$1,'Tillförd energi'!$B$1:$AQ$1,0),FALSE)</f>
        <v>0</v>
      </c>
      <c r="I253">
        <f>VLOOKUP($B253,'Tillförd energi'!$B$1:$AS$566,MATCH(I$1,'Tillförd energi'!$B$1:$AQ$1,0),FALSE)</f>
        <v>0</v>
      </c>
      <c r="J253">
        <f>VLOOKUP($B253,'Tillförd energi'!$B$1:$AS$566,MATCH(J$1,'Tillförd energi'!$B$1:$AQ$1,0),FALSE)</f>
        <v>0</v>
      </c>
      <c r="K253">
        <v>0</v>
      </c>
      <c r="L253">
        <f>VLOOKUP($B253,'Tillförd energi'!$B$1:$AS$566,MATCH(L$1,'Tillförd energi'!$B$1:$AQ$1,0),FALSE)</f>
        <v>0</v>
      </c>
      <c r="M253">
        <f>VLOOKUP($B253,'Tillförd energi'!$B$1:$AS$566,MATCH(M$1,'Tillförd energi'!$B$1:$AQ$1,0),FALSE)</f>
        <v>0</v>
      </c>
      <c r="N253">
        <f>VLOOKUP($B253,'Tillförd energi'!$B$1:$AS$566,MATCH(N$1,'Tillförd energi'!$B$1:$AQ$1,0),FALSE)</f>
        <v>0</v>
      </c>
      <c r="O253">
        <f>VLOOKUP($B253,'Tillförd energi'!$B$1:$AS$566,MATCH(O$1,'Tillförd energi'!$B$1:$AQ$1,0),FALSE)</f>
        <v>0</v>
      </c>
      <c r="P253">
        <f>VLOOKUP($B253,'Tillförd energi'!$B$1:$AS$566,MATCH(P$1,'Tillförd energi'!$B$1:$AQ$1,0),FALSE)</f>
        <v>0</v>
      </c>
      <c r="Q253">
        <f>VLOOKUP($B253,'Tillförd energi'!$B$1:$AS$566,MATCH(Q$1,'Tillförd energi'!$B$1:$AQ$1,0),FALSE)</f>
        <v>0</v>
      </c>
      <c r="R253">
        <f>VLOOKUP($B253,'Tillförd energi'!$B$1:$AS$566,MATCH(R$1,'Tillförd energi'!$B$1:$AQ$1,0),FALSE)</f>
        <v>6.5279999999999996</v>
      </c>
      <c r="S253">
        <f>VLOOKUP($B253,'Tillförd energi'!$B$1:$AS$566,MATCH(S$1,'Tillförd energi'!$B$1:$AQ$1,0),FALSE)</f>
        <v>0</v>
      </c>
      <c r="T253">
        <f>VLOOKUP($B253,'Tillförd energi'!$B$1:$AS$566,MATCH(T$1,'Tillförd energi'!$B$1:$AQ$1,0),FALSE)</f>
        <v>0</v>
      </c>
      <c r="U253">
        <f>VLOOKUP($B253,'Tillförd energi'!$B$1:$AS$566,MATCH(U$1,'Tillförd energi'!$B$1:$AQ$1,0),FALSE)</f>
        <v>0</v>
      </c>
      <c r="V253">
        <f>VLOOKUP($B253,'Tillförd energi'!$B$1:$AS$566,MATCH(V$1,'Tillförd energi'!$B$1:$AQ$1,0),FALSE)</f>
        <v>0</v>
      </c>
      <c r="W253">
        <f>VLOOKUP($B253,'Tillförd energi'!$B$1:$AS$566,MATCH(W$1,'Tillförd energi'!$B$1:$AQ$1,0),FALSE)</f>
        <v>0</v>
      </c>
      <c r="X253">
        <f>VLOOKUP($B253,'Tillförd energi'!$B$1:$AS$566,MATCH(X$1,'Tillförd energi'!$B$1:$AQ$1,0),FALSE)</f>
        <v>0</v>
      </c>
      <c r="Y253">
        <f>VLOOKUP($B253,'Tillförd energi'!$B$1:$AS$566,MATCH(Y$1,'Tillförd energi'!$B$1:$AQ$1,0),FALSE)</f>
        <v>0</v>
      </c>
      <c r="Z253">
        <f>VLOOKUP($B253,'Tillförd energi'!$B$1:$AS$566,MATCH(Z$1,'Tillförd energi'!$B$1:$AQ$1,0),FALSE)</f>
        <v>5.5E-2</v>
      </c>
      <c r="AA253">
        <f>VLOOKUP($B253,'Tillförd energi'!$B$1:$AS$566,MATCH(AA$1,'Tillförd energi'!$B$1:$AQ$1,0),FALSE)</f>
        <v>0</v>
      </c>
      <c r="AB253">
        <f>VLOOKUP($B253,'Tillförd energi'!$B$1:$AS$566,MATCH(AB$1,'Tillförd energi'!$B$1:$AQ$1,0),FALSE)</f>
        <v>0</v>
      </c>
      <c r="AC253">
        <f>VLOOKUP($B253,'Tillförd energi'!$B$1:$AS$566,MATCH(AC$1,'Tillförd energi'!$B$1:$AQ$1,0),FALSE)</f>
        <v>0</v>
      </c>
      <c r="AD253">
        <f>VLOOKUP($B253,'Tillförd energi'!$B$1:$AS$566,MATCH(AD$1,'Tillförd energi'!$B$1:$AQ$1,0),FALSE)</f>
        <v>0</v>
      </c>
      <c r="AE253">
        <f>VLOOKUP($B253,'Tillförd energi'!$B$1:$AS$566,MATCH(AE$1,'Tillförd energi'!$B$1:$AQ$1,0),FALSE)</f>
        <v>0</v>
      </c>
      <c r="AF253">
        <f>VLOOKUP($B253,'Tillförd energi'!$B$1:$AS$566,MATCH(AF$1,'Tillförd energi'!$B$1:$AQ$1,0),FALSE)</f>
        <v>6.5000000000000002E-2</v>
      </c>
      <c r="AG253">
        <f>IFERROR(VLOOKUP(B253,Miljö!$B$1:$S$476,9,FALSE)/1,0)</f>
        <v>0</v>
      </c>
      <c r="AI253">
        <f t="shared" si="30"/>
        <v>6.67</v>
      </c>
      <c r="AJ253">
        <f t="shared" si="31"/>
        <v>6.67</v>
      </c>
      <c r="AK253">
        <f>IF(ISERROR(1/VLOOKUP($B253,Leveranser!$B$1:$S$500,MATCH("såld värme (gwh)",Leveranser!$B$1:$S$1,0),FALSE)),"",VLOOKUP($B253,Leveranser!$B$1:$S$500,MATCH("såld värme (gwh)",Leveranser!$B$1:$S$1,0),FALSE))</f>
        <v>4.8730000000000002</v>
      </c>
      <c r="AL253" s="22">
        <f>VLOOKUP($B253,Leveranser!$B$1:$Y$500,MATCH("Totalt såld fjärrvärme till andra fjärrvärmeföretag",Leveranser!$B$1:$AA$1,0),FALSE)</f>
        <v>0</v>
      </c>
      <c r="AM253" s="22">
        <f>IF(ISERROR(1/VLOOKUP($B253,Miljö!$B$1:$S$500,MATCH("Såld mängd produktionsspecifik fjärrvärme (GWh)",Miljö!$B$1:$R$1,0),FALSE)),0,VLOOKUP($B253,Miljö!$B$1:$S$500,MATCH("Såld mängd produktionsspecifik fjärrvärme (GWh)",Miljö!$B$1:$R$1,0),FALSE))</f>
        <v>0</v>
      </c>
      <c r="AN253" s="23">
        <f t="shared" si="32"/>
        <v>0.730584707646177</v>
      </c>
      <c r="AP253" t="str">
        <f>VLOOKUP($B253,'Miljövärden urval för publ'!$B$1:$H$450,7,FALSE)</f>
        <v>Ja</v>
      </c>
      <c r="AQ253" t="str">
        <f>VLOOKUP($B253,'Miljövärden urval för publ'!$B$1:$H$450,6,FALSE)</f>
        <v>Ja</v>
      </c>
      <c r="AU253">
        <f t="shared" si="33"/>
        <v>0.12</v>
      </c>
      <c r="AV253">
        <f t="shared" si="34"/>
        <v>0</v>
      </c>
      <c r="AW253">
        <f t="shared" si="35"/>
        <v>0</v>
      </c>
      <c r="AX253">
        <f t="shared" si="36"/>
        <v>6.5279999999999996</v>
      </c>
      <c r="AZ253">
        <f t="shared" si="37"/>
        <v>0</v>
      </c>
      <c r="BA253">
        <f t="shared" si="38"/>
        <v>0</v>
      </c>
      <c r="BC253">
        <f t="shared" si="39"/>
        <v>6.5279999999999996</v>
      </c>
    </row>
    <row r="254" spans="1:55" ht="15" customHeight="1" x14ac:dyDescent="0.25">
      <c r="A254" t="s">
        <v>357</v>
      </c>
      <c r="B254" t="s">
        <v>365</v>
      </c>
      <c r="C254">
        <f>VLOOKUP($B254,'Tillförd energi'!$B$1:$AS$566,MATCH(C$1,'Tillförd energi'!$B$1:$AQ$1,0),FALSE)</f>
        <v>0</v>
      </c>
      <c r="D254">
        <f>VLOOKUP($B254,'Tillförd energi'!$B$1:$AS$566,MATCH(D$1,'Tillförd energi'!$B$1:$AQ$1,0),FALSE)</f>
        <v>1.9E-2</v>
      </c>
      <c r="E254">
        <f>VLOOKUP($B254,'Tillförd energi'!$B$1:$AS$566,MATCH(E$1,'Tillförd energi'!$B$1:$AQ$1,0),FALSE)</f>
        <v>0</v>
      </c>
      <c r="F254">
        <f>VLOOKUP($B254,'Tillförd energi'!$B$1:$AS$566,MATCH(F$1,'Tillförd energi'!$B$1:$AQ$1,0),FALSE)</f>
        <v>0</v>
      </c>
      <c r="G254">
        <f>VLOOKUP($B254,'Tillförd energi'!$B$1:$AS$566,MATCH(G$1,'Tillförd energi'!$B$1:$AQ$1,0),FALSE)</f>
        <v>0</v>
      </c>
      <c r="H254">
        <f>VLOOKUP($B254,'Tillförd energi'!$B$1:$AS$566,MATCH(H$1,'Tillförd energi'!$B$1:$AQ$1,0),FALSE)</f>
        <v>0</v>
      </c>
      <c r="I254">
        <f>VLOOKUP($B254,'Tillförd energi'!$B$1:$AS$566,MATCH(I$1,'Tillförd energi'!$B$1:$AQ$1,0),FALSE)</f>
        <v>0</v>
      </c>
      <c r="J254">
        <f>VLOOKUP($B254,'Tillförd energi'!$B$1:$AS$566,MATCH(J$1,'Tillförd energi'!$B$1:$AQ$1,0),FALSE)</f>
        <v>0</v>
      </c>
      <c r="K254">
        <v>0</v>
      </c>
      <c r="L254">
        <f>VLOOKUP($B254,'Tillförd energi'!$B$1:$AS$566,MATCH(L$1,'Tillförd energi'!$B$1:$AQ$1,0),FALSE)</f>
        <v>0</v>
      </c>
      <c r="M254">
        <f>VLOOKUP($B254,'Tillförd energi'!$B$1:$AS$566,MATCH(M$1,'Tillförd energi'!$B$1:$AQ$1,0),FALSE)</f>
        <v>0</v>
      </c>
      <c r="N254">
        <f>VLOOKUP($B254,'Tillförd energi'!$B$1:$AS$566,MATCH(N$1,'Tillförd energi'!$B$1:$AQ$1,0),FALSE)</f>
        <v>0</v>
      </c>
      <c r="O254">
        <f>VLOOKUP($B254,'Tillförd energi'!$B$1:$AS$566,MATCH(O$1,'Tillförd energi'!$B$1:$AQ$1,0),FALSE)</f>
        <v>0</v>
      </c>
      <c r="P254">
        <f>VLOOKUP($B254,'Tillförd energi'!$B$1:$AS$566,MATCH(P$1,'Tillförd energi'!$B$1:$AQ$1,0),FALSE)</f>
        <v>0</v>
      </c>
      <c r="Q254">
        <f>VLOOKUP($B254,'Tillförd energi'!$B$1:$AS$566,MATCH(Q$1,'Tillförd energi'!$B$1:$AQ$1,0),FALSE)</f>
        <v>0</v>
      </c>
      <c r="R254">
        <f>VLOOKUP($B254,'Tillförd energi'!$B$1:$AS$566,MATCH(R$1,'Tillförd energi'!$B$1:$AQ$1,0),FALSE)</f>
        <v>3.44</v>
      </c>
      <c r="S254">
        <f>VLOOKUP($B254,'Tillförd energi'!$B$1:$AS$566,MATCH(S$1,'Tillförd energi'!$B$1:$AQ$1,0),FALSE)</f>
        <v>0</v>
      </c>
      <c r="T254">
        <f>VLOOKUP($B254,'Tillförd energi'!$B$1:$AS$566,MATCH(T$1,'Tillförd energi'!$B$1:$AQ$1,0),FALSE)</f>
        <v>0</v>
      </c>
      <c r="U254">
        <f>VLOOKUP($B254,'Tillförd energi'!$B$1:$AS$566,MATCH(U$1,'Tillförd energi'!$B$1:$AQ$1,0),FALSE)</f>
        <v>0</v>
      </c>
      <c r="V254">
        <f>VLOOKUP($B254,'Tillförd energi'!$B$1:$AS$566,MATCH(V$1,'Tillförd energi'!$B$1:$AQ$1,0),FALSE)</f>
        <v>0</v>
      </c>
      <c r="W254">
        <f>VLOOKUP($B254,'Tillförd energi'!$B$1:$AS$566,MATCH(W$1,'Tillförd energi'!$B$1:$AQ$1,0),FALSE)</f>
        <v>0</v>
      </c>
      <c r="X254">
        <f>VLOOKUP($B254,'Tillförd energi'!$B$1:$AS$566,MATCH(X$1,'Tillförd energi'!$B$1:$AQ$1,0),FALSE)</f>
        <v>0</v>
      </c>
      <c r="Y254">
        <f>VLOOKUP($B254,'Tillförd energi'!$B$1:$AS$566,MATCH(Y$1,'Tillförd energi'!$B$1:$AQ$1,0),FALSE)</f>
        <v>0</v>
      </c>
      <c r="Z254">
        <f>VLOOKUP($B254,'Tillförd energi'!$B$1:$AS$566,MATCH(Z$1,'Tillförd energi'!$B$1:$AQ$1,0),FALSE)</f>
        <v>0</v>
      </c>
      <c r="AA254">
        <f>VLOOKUP($B254,'Tillförd energi'!$B$1:$AS$566,MATCH(AA$1,'Tillförd energi'!$B$1:$AQ$1,0),FALSE)</f>
        <v>0</v>
      </c>
      <c r="AB254">
        <f>VLOOKUP($B254,'Tillförd energi'!$B$1:$AS$566,MATCH(AB$1,'Tillförd energi'!$B$1:$AQ$1,0),FALSE)</f>
        <v>0</v>
      </c>
      <c r="AC254">
        <f>VLOOKUP($B254,'Tillförd energi'!$B$1:$AS$566,MATCH(AC$1,'Tillförd energi'!$B$1:$AQ$1,0),FALSE)</f>
        <v>0</v>
      </c>
      <c r="AD254">
        <f>VLOOKUP($B254,'Tillförd energi'!$B$1:$AS$566,MATCH(AD$1,'Tillförd energi'!$B$1:$AQ$1,0),FALSE)</f>
        <v>0</v>
      </c>
      <c r="AE254">
        <f>VLOOKUP($B254,'Tillförd energi'!$B$1:$AS$566,MATCH(AE$1,'Tillförd energi'!$B$1:$AQ$1,0),FALSE)</f>
        <v>0</v>
      </c>
      <c r="AF254">
        <f>VLOOKUP($B254,'Tillförd energi'!$B$1:$AS$566,MATCH(AF$1,'Tillförd energi'!$B$1:$AQ$1,0),FALSE)</f>
        <v>2.7E-2</v>
      </c>
      <c r="AG254">
        <f>IFERROR(VLOOKUP(B254,Miljö!$B$1:$S$476,9,FALSE)/1,0)</f>
        <v>0</v>
      </c>
      <c r="AI254">
        <f t="shared" si="30"/>
        <v>3.4860000000000002</v>
      </c>
      <c r="AJ254">
        <f t="shared" si="31"/>
        <v>3.4860000000000002</v>
      </c>
      <c r="AK254">
        <f>IF(ISERROR(1/VLOOKUP($B254,Leveranser!$B$1:$S$500,MATCH("såld värme (gwh)",Leveranser!$B$1:$S$1,0),FALSE)),"",VLOOKUP($B254,Leveranser!$B$1:$S$500,MATCH("såld värme (gwh)",Leveranser!$B$1:$S$1,0),FALSE))</f>
        <v>2.6659999999999999</v>
      </c>
      <c r="AL254" s="22">
        <f>VLOOKUP($B254,Leveranser!$B$1:$Y$500,MATCH("Totalt såld fjärrvärme till andra fjärrvärmeföretag",Leveranser!$B$1:$AA$1,0),FALSE)</f>
        <v>0</v>
      </c>
      <c r="AM254" s="22">
        <f>IF(ISERROR(1/VLOOKUP($B254,Miljö!$B$1:$S$500,MATCH("Såld mängd produktionsspecifik fjärrvärme (GWh)",Miljö!$B$1:$R$1,0),FALSE)),0,VLOOKUP($B254,Miljö!$B$1:$S$500,MATCH("Såld mängd produktionsspecifik fjärrvärme (GWh)",Miljö!$B$1:$R$1,0),FALSE))</f>
        <v>0</v>
      </c>
      <c r="AN254" s="23">
        <f t="shared" si="32"/>
        <v>0.76477337923121047</v>
      </c>
      <c r="AP254" t="str">
        <f>VLOOKUP($B254,'Miljövärden urval för publ'!$B$1:$H$450,7,FALSE)</f>
        <v>Ja</v>
      </c>
      <c r="AQ254" t="str">
        <f>VLOOKUP($B254,'Miljövärden urval för publ'!$B$1:$H$450,6,FALSE)</f>
        <v>Ja</v>
      </c>
      <c r="AU254">
        <f t="shared" si="33"/>
        <v>2.7E-2</v>
      </c>
      <c r="AV254">
        <f t="shared" si="34"/>
        <v>0</v>
      </c>
      <c r="AW254">
        <f t="shared" si="35"/>
        <v>0</v>
      </c>
      <c r="AX254">
        <f t="shared" si="36"/>
        <v>3.44</v>
      </c>
      <c r="AZ254">
        <f t="shared" si="37"/>
        <v>0</v>
      </c>
      <c r="BA254">
        <f t="shared" si="38"/>
        <v>0</v>
      </c>
      <c r="BC254">
        <f t="shared" si="39"/>
        <v>3.44</v>
      </c>
    </row>
    <row r="255" spans="1:55" ht="15" customHeight="1" x14ac:dyDescent="0.25">
      <c r="A255" t="s">
        <v>357</v>
      </c>
      <c r="B255" t="s">
        <v>366</v>
      </c>
      <c r="C255">
        <f>VLOOKUP($B255,'Tillförd energi'!$B$1:$AS$566,MATCH(C$1,'Tillförd energi'!$B$1:$AQ$1,0),FALSE)</f>
        <v>0</v>
      </c>
      <c r="D255">
        <f>VLOOKUP($B255,'Tillförd energi'!$B$1:$AS$566,MATCH(D$1,'Tillförd energi'!$B$1:$AQ$1,0),FALSE)</f>
        <v>9.4455700000000004E-2</v>
      </c>
      <c r="E255">
        <f>VLOOKUP($B255,'Tillförd energi'!$B$1:$AS$566,MATCH(E$1,'Tillförd energi'!$B$1:$AQ$1,0),FALSE)</f>
        <v>9.2999999999999999E-2</v>
      </c>
      <c r="F255">
        <f>VLOOKUP($B255,'Tillförd energi'!$B$1:$AS$566,MATCH(F$1,'Tillförd energi'!$B$1:$AQ$1,0),FALSE)</f>
        <v>0</v>
      </c>
      <c r="G255">
        <f>VLOOKUP($B255,'Tillförd energi'!$B$1:$AS$566,MATCH(G$1,'Tillförd energi'!$B$1:$AQ$1,0),FALSE)</f>
        <v>0</v>
      </c>
      <c r="H255">
        <f>VLOOKUP($B255,'Tillförd energi'!$B$1:$AS$566,MATCH(H$1,'Tillförd energi'!$B$1:$AQ$1,0),FALSE)</f>
        <v>0</v>
      </c>
      <c r="I255">
        <f>VLOOKUP($B255,'Tillförd energi'!$B$1:$AS$566,MATCH(I$1,'Tillförd energi'!$B$1:$AQ$1,0),FALSE)</f>
        <v>0</v>
      </c>
      <c r="J255">
        <f>VLOOKUP($B255,'Tillförd energi'!$B$1:$AS$566,MATCH(J$1,'Tillförd energi'!$B$1:$AQ$1,0),FALSE)</f>
        <v>0</v>
      </c>
      <c r="K255">
        <v>0</v>
      </c>
      <c r="L255">
        <f>VLOOKUP($B255,'Tillförd energi'!$B$1:$AS$566,MATCH(L$1,'Tillförd energi'!$B$1:$AQ$1,0),FALSE)</f>
        <v>0</v>
      </c>
      <c r="M255">
        <f>VLOOKUP($B255,'Tillförd energi'!$B$1:$AS$566,MATCH(M$1,'Tillförd energi'!$B$1:$AQ$1,0),FALSE)</f>
        <v>11.7684</v>
      </c>
      <c r="N255">
        <f>VLOOKUP($B255,'Tillförd energi'!$B$1:$AS$566,MATCH(N$1,'Tillförd energi'!$B$1:$AQ$1,0),FALSE)</f>
        <v>31.737300000000001</v>
      </c>
      <c r="O255">
        <f>VLOOKUP($B255,'Tillförd energi'!$B$1:$AS$566,MATCH(O$1,'Tillförd energi'!$B$1:$AQ$1,0),FALSE)</f>
        <v>11.9063</v>
      </c>
      <c r="P255">
        <f>VLOOKUP($B255,'Tillförd energi'!$B$1:$AS$566,MATCH(P$1,'Tillförd energi'!$B$1:$AQ$1,0),FALSE)</f>
        <v>6.89344</v>
      </c>
      <c r="Q255">
        <f>VLOOKUP($B255,'Tillförd energi'!$B$1:$AS$566,MATCH(Q$1,'Tillförd energi'!$B$1:$AQ$1,0),FALSE)</f>
        <v>0.49</v>
      </c>
      <c r="R255">
        <f>VLOOKUP($B255,'Tillförd energi'!$B$1:$AS$566,MATCH(R$1,'Tillförd energi'!$B$1:$AQ$1,0),FALSE)</f>
        <v>7.1400400000000003E-2</v>
      </c>
      <c r="S255">
        <f>VLOOKUP($B255,'Tillförd energi'!$B$1:$AS$566,MATCH(S$1,'Tillförd energi'!$B$1:$AQ$1,0),FALSE)</f>
        <v>0</v>
      </c>
      <c r="T255">
        <f>VLOOKUP($B255,'Tillförd energi'!$B$1:$AS$566,MATCH(T$1,'Tillförd energi'!$B$1:$AQ$1,0),FALSE)</f>
        <v>0</v>
      </c>
      <c r="U255">
        <f>VLOOKUP($B255,'Tillförd energi'!$B$1:$AS$566,MATCH(U$1,'Tillförd energi'!$B$1:$AQ$1,0),FALSE)</f>
        <v>0</v>
      </c>
      <c r="V255">
        <f>VLOOKUP($B255,'Tillförd energi'!$B$1:$AS$566,MATCH(V$1,'Tillförd energi'!$B$1:$AQ$1,0),FALSE)</f>
        <v>0</v>
      </c>
      <c r="W255">
        <f>VLOOKUP($B255,'Tillförd energi'!$B$1:$AS$566,MATCH(W$1,'Tillförd energi'!$B$1:$AQ$1,0),FALSE)</f>
        <v>0</v>
      </c>
      <c r="X255">
        <f>VLOOKUP($B255,'Tillförd energi'!$B$1:$AS$566,MATCH(X$1,'Tillförd energi'!$B$1:$AQ$1,0),FALSE)</f>
        <v>0</v>
      </c>
      <c r="Y255">
        <f>VLOOKUP($B255,'Tillförd energi'!$B$1:$AS$566,MATCH(Y$1,'Tillförd energi'!$B$1:$AQ$1,0),FALSE)</f>
        <v>25.695900000000002</v>
      </c>
      <c r="Z255">
        <f>VLOOKUP($B255,'Tillförd energi'!$B$1:$AS$566,MATCH(Z$1,'Tillförd energi'!$B$1:$AQ$1,0),FALSE)</f>
        <v>0</v>
      </c>
      <c r="AA255">
        <f>VLOOKUP($B255,'Tillförd energi'!$B$1:$AS$566,MATCH(AA$1,'Tillförd energi'!$B$1:$AQ$1,0),FALSE)</f>
        <v>0</v>
      </c>
      <c r="AB255">
        <f>VLOOKUP($B255,'Tillförd energi'!$B$1:$AS$566,MATCH(AB$1,'Tillförd energi'!$B$1:$AQ$1,0),FALSE)</f>
        <v>0</v>
      </c>
      <c r="AC255">
        <f>VLOOKUP($B255,'Tillförd energi'!$B$1:$AS$566,MATCH(AC$1,'Tillförd energi'!$B$1:$AQ$1,0),FALSE)</f>
        <v>0</v>
      </c>
      <c r="AD255">
        <f>VLOOKUP($B255,'Tillförd energi'!$B$1:$AS$566,MATCH(AD$1,'Tillförd energi'!$B$1:$AQ$1,0),FALSE)</f>
        <v>0</v>
      </c>
      <c r="AE255">
        <f>VLOOKUP($B255,'Tillförd energi'!$B$1:$AS$566,MATCH(AE$1,'Tillförd energi'!$B$1:$AQ$1,0),FALSE)</f>
        <v>0</v>
      </c>
      <c r="AF255">
        <f>VLOOKUP($B255,'Tillförd energi'!$B$1:$AS$566,MATCH(AF$1,'Tillförd energi'!$B$1:$AQ$1,0),FALSE)</f>
        <v>3.5633699999999999</v>
      </c>
      <c r="AG255">
        <f>IFERROR(VLOOKUP(B255,Miljö!$B$1:$S$476,9,FALSE)/1,0)</f>
        <v>0</v>
      </c>
      <c r="AI255">
        <f t="shared" si="30"/>
        <v>92.313566100000017</v>
      </c>
      <c r="AJ255">
        <f t="shared" si="31"/>
        <v>92.313566100000017</v>
      </c>
      <c r="AK255">
        <f>IF(ISERROR(1/VLOOKUP($B255,Leveranser!$B$1:$S$500,MATCH("såld värme (gwh)",Leveranser!$B$1:$S$1,0),FALSE)),"",VLOOKUP($B255,Leveranser!$B$1:$S$500,MATCH("såld värme (gwh)",Leveranser!$B$1:$S$1,0),FALSE))</f>
        <v>97.12</v>
      </c>
      <c r="AL255" s="22">
        <f>VLOOKUP($B255,Leveranser!$B$1:$Y$500,MATCH("Totalt såld fjärrvärme till andra fjärrvärmeföretag",Leveranser!$B$1:$AA$1,0),FALSE)</f>
        <v>0</v>
      </c>
      <c r="AM255" s="22">
        <f>IF(ISERROR(1/VLOOKUP($B255,Miljö!$B$1:$S$500,MATCH("Såld mängd produktionsspecifik fjärrvärme (GWh)",Miljö!$B$1:$R$1,0),FALSE)),0,VLOOKUP($B255,Miljö!$B$1:$S$500,MATCH("Såld mängd produktionsspecifik fjärrvärme (GWh)",Miljö!$B$1:$R$1,0),FALSE))</f>
        <v>0</v>
      </c>
      <c r="AN255" s="23">
        <f t="shared" si="32"/>
        <v>1.0520663874559169</v>
      </c>
      <c r="AP255" t="str">
        <f>VLOOKUP($B255,'Miljövärden urval för publ'!$B$1:$H$450,7,FALSE)</f>
        <v>Ja</v>
      </c>
      <c r="AQ255" t="str">
        <f>VLOOKUP($B255,'Miljövärden urval för publ'!$B$1:$H$450,6,FALSE)</f>
        <v>Ja</v>
      </c>
      <c r="AU255">
        <f t="shared" si="33"/>
        <v>3.5633699999999999</v>
      </c>
      <c r="AV255">
        <f t="shared" si="34"/>
        <v>0</v>
      </c>
      <c r="AW255">
        <f t="shared" si="35"/>
        <v>62.795440000000006</v>
      </c>
      <c r="AX255">
        <f t="shared" si="36"/>
        <v>7.1400400000000003E-2</v>
      </c>
      <c r="AZ255">
        <f t="shared" si="37"/>
        <v>0</v>
      </c>
      <c r="BA255">
        <f t="shared" si="38"/>
        <v>0</v>
      </c>
      <c r="BC255">
        <f t="shared" si="39"/>
        <v>62.866840400000008</v>
      </c>
    </row>
    <row r="256" spans="1:55" ht="15" customHeight="1" x14ac:dyDescent="0.25">
      <c r="A256" t="s">
        <v>357</v>
      </c>
      <c r="B256" t="s">
        <v>367</v>
      </c>
      <c r="C256">
        <f>VLOOKUP($B256,'Tillförd energi'!$B$1:$AS$566,MATCH(C$1,'Tillförd energi'!$B$1:$AQ$1,0),FALSE)</f>
        <v>0</v>
      </c>
      <c r="D256">
        <f>VLOOKUP($B256,'Tillförd energi'!$B$1:$AS$566,MATCH(D$1,'Tillförd energi'!$B$1:$AQ$1,0),FALSE)</f>
        <v>0.16200000000000001</v>
      </c>
      <c r="E256">
        <f>VLOOKUP($B256,'Tillförd energi'!$B$1:$AS$566,MATCH(E$1,'Tillförd energi'!$B$1:$AQ$1,0),FALSE)</f>
        <v>0</v>
      </c>
      <c r="F256">
        <f>VLOOKUP($B256,'Tillförd energi'!$B$1:$AS$566,MATCH(F$1,'Tillförd energi'!$B$1:$AQ$1,0),FALSE)</f>
        <v>0</v>
      </c>
      <c r="G256">
        <f>VLOOKUP($B256,'Tillförd energi'!$B$1:$AS$566,MATCH(G$1,'Tillförd energi'!$B$1:$AQ$1,0),FALSE)</f>
        <v>0</v>
      </c>
      <c r="H256">
        <f>VLOOKUP($B256,'Tillförd energi'!$B$1:$AS$566,MATCH(H$1,'Tillförd energi'!$B$1:$AQ$1,0),FALSE)</f>
        <v>0</v>
      </c>
      <c r="I256">
        <f>VLOOKUP($B256,'Tillförd energi'!$B$1:$AS$566,MATCH(I$1,'Tillförd energi'!$B$1:$AQ$1,0),FALSE)</f>
        <v>0</v>
      </c>
      <c r="J256">
        <f>VLOOKUP($B256,'Tillförd energi'!$B$1:$AS$566,MATCH(J$1,'Tillförd energi'!$B$1:$AQ$1,0),FALSE)</f>
        <v>0</v>
      </c>
      <c r="K256">
        <v>0</v>
      </c>
      <c r="L256">
        <f>VLOOKUP($B256,'Tillförd energi'!$B$1:$AS$566,MATCH(L$1,'Tillförd energi'!$B$1:$AQ$1,0),FALSE)</f>
        <v>0</v>
      </c>
      <c r="M256">
        <f>VLOOKUP($B256,'Tillförd energi'!$B$1:$AS$566,MATCH(M$1,'Tillförd energi'!$B$1:$AQ$1,0),FALSE)</f>
        <v>0</v>
      </c>
      <c r="N256">
        <f>VLOOKUP($B256,'Tillförd energi'!$B$1:$AS$566,MATCH(N$1,'Tillförd energi'!$B$1:$AQ$1,0),FALSE)</f>
        <v>0</v>
      </c>
      <c r="O256">
        <f>VLOOKUP($B256,'Tillförd energi'!$B$1:$AS$566,MATCH(O$1,'Tillförd energi'!$B$1:$AQ$1,0),FALSE)</f>
        <v>0</v>
      </c>
      <c r="P256">
        <f>VLOOKUP($B256,'Tillförd energi'!$B$1:$AS$566,MATCH(P$1,'Tillförd energi'!$B$1:$AQ$1,0),FALSE)</f>
        <v>0</v>
      </c>
      <c r="Q256">
        <f>VLOOKUP($B256,'Tillförd energi'!$B$1:$AS$566,MATCH(Q$1,'Tillförd energi'!$B$1:$AQ$1,0),FALSE)</f>
        <v>0</v>
      </c>
      <c r="R256">
        <f>VLOOKUP($B256,'Tillförd energi'!$B$1:$AS$566,MATCH(R$1,'Tillförd energi'!$B$1:$AQ$1,0),FALSE)</f>
        <v>2.8780000000000001</v>
      </c>
      <c r="S256">
        <f>VLOOKUP($B256,'Tillförd energi'!$B$1:$AS$566,MATCH(S$1,'Tillförd energi'!$B$1:$AQ$1,0),FALSE)</f>
        <v>0</v>
      </c>
      <c r="T256">
        <f>VLOOKUP($B256,'Tillförd energi'!$B$1:$AS$566,MATCH(T$1,'Tillförd energi'!$B$1:$AQ$1,0),FALSE)</f>
        <v>0</v>
      </c>
      <c r="U256">
        <f>VLOOKUP($B256,'Tillförd energi'!$B$1:$AS$566,MATCH(U$1,'Tillförd energi'!$B$1:$AQ$1,0),FALSE)</f>
        <v>0</v>
      </c>
      <c r="V256">
        <f>VLOOKUP($B256,'Tillförd energi'!$B$1:$AS$566,MATCH(V$1,'Tillförd energi'!$B$1:$AQ$1,0),FALSE)</f>
        <v>0</v>
      </c>
      <c r="W256">
        <f>VLOOKUP($B256,'Tillförd energi'!$B$1:$AS$566,MATCH(W$1,'Tillförd energi'!$B$1:$AQ$1,0),FALSE)</f>
        <v>0</v>
      </c>
      <c r="X256">
        <f>VLOOKUP($B256,'Tillförd energi'!$B$1:$AS$566,MATCH(X$1,'Tillförd energi'!$B$1:$AQ$1,0),FALSE)</f>
        <v>0</v>
      </c>
      <c r="Y256">
        <f>VLOOKUP($B256,'Tillförd energi'!$B$1:$AS$566,MATCH(Y$1,'Tillförd energi'!$B$1:$AQ$1,0),FALSE)</f>
        <v>0</v>
      </c>
      <c r="Z256">
        <f>VLOOKUP($B256,'Tillförd energi'!$B$1:$AS$566,MATCH(Z$1,'Tillförd energi'!$B$1:$AQ$1,0),FALSE)</f>
        <v>0</v>
      </c>
      <c r="AA256">
        <f>VLOOKUP($B256,'Tillförd energi'!$B$1:$AS$566,MATCH(AA$1,'Tillförd energi'!$B$1:$AQ$1,0),FALSE)</f>
        <v>0</v>
      </c>
      <c r="AB256">
        <f>VLOOKUP($B256,'Tillförd energi'!$B$1:$AS$566,MATCH(AB$1,'Tillförd energi'!$B$1:$AQ$1,0),FALSE)</f>
        <v>0</v>
      </c>
      <c r="AC256">
        <f>VLOOKUP($B256,'Tillförd energi'!$B$1:$AS$566,MATCH(AC$1,'Tillförd energi'!$B$1:$AQ$1,0),FALSE)</f>
        <v>0</v>
      </c>
      <c r="AD256">
        <f>VLOOKUP($B256,'Tillförd energi'!$B$1:$AS$566,MATCH(AD$1,'Tillförd energi'!$B$1:$AQ$1,0),FALSE)</f>
        <v>0</v>
      </c>
      <c r="AE256">
        <f>VLOOKUP($B256,'Tillförd energi'!$B$1:$AS$566,MATCH(AE$1,'Tillförd energi'!$B$1:$AQ$1,0),FALSE)</f>
        <v>0</v>
      </c>
      <c r="AF256">
        <f>VLOOKUP($B256,'Tillförd energi'!$B$1:$AS$566,MATCH(AF$1,'Tillförd energi'!$B$1:$AQ$1,0),FALSE)</f>
        <v>3.4000000000000002E-2</v>
      </c>
      <c r="AG256">
        <f>IFERROR(VLOOKUP(B256,Miljö!$B$1:$S$476,9,FALSE)/1,0)</f>
        <v>0</v>
      </c>
      <c r="AI256">
        <f t="shared" si="30"/>
        <v>3.0739999999999998</v>
      </c>
      <c r="AJ256">
        <f t="shared" si="31"/>
        <v>3.0739999999999998</v>
      </c>
      <c r="AK256">
        <f>IF(ISERROR(1/VLOOKUP($B256,Leveranser!$B$1:$S$500,MATCH("såld värme (gwh)",Leveranser!$B$1:$S$1,0),FALSE)),"",VLOOKUP($B256,Leveranser!$B$1:$S$500,MATCH("såld värme (gwh)",Leveranser!$B$1:$S$1,0),FALSE))</f>
        <v>2.3929999999999998</v>
      </c>
      <c r="AL256" s="22">
        <f>VLOOKUP($B256,Leveranser!$B$1:$Y$500,MATCH("Totalt såld fjärrvärme till andra fjärrvärmeföretag",Leveranser!$B$1:$AA$1,0),FALSE)</f>
        <v>0</v>
      </c>
      <c r="AM256" s="22">
        <f>IF(ISERROR(1/VLOOKUP($B256,Miljö!$B$1:$S$500,MATCH("Såld mängd produktionsspecifik fjärrvärme (GWh)",Miljö!$B$1:$R$1,0),FALSE)),0,VLOOKUP($B256,Miljö!$B$1:$S$500,MATCH("Såld mängd produktionsspecifik fjärrvärme (GWh)",Miljö!$B$1:$R$1,0),FALSE))</f>
        <v>0</v>
      </c>
      <c r="AN256" s="23">
        <f t="shared" si="32"/>
        <v>0.77846454131424847</v>
      </c>
      <c r="AP256" t="str">
        <f>VLOOKUP($B256,'Miljövärden urval för publ'!$B$1:$H$450,7,FALSE)</f>
        <v>Ja</v>
      </c>
      <c r="AQ256" t="str">
        <f>VLOOKUP($B256,'Miljövärden urval för publ'!$B$1:$H$450,6,FALSE)</f>
        <v>Ja</v>
      </c>
      <c r="AU256">
        <f t="shared" si="33"/>
        <v>3.4000000000000002E-2</v>
      </c>
      <c r="AV256">
        <f t="shared" si="34"/>
        <v>0</v>
      </c>
      <c r="AW256">
        <f t="shared" si="35"/>
        <v>0</v>
      </c>
      <c r="AX256">
        <f t="shared" si="36"/>
        <v>2.8780000000000001</v>
      </c>
      <c r="AZ256">
        <f t="shared" si="37"/>
        <v>0</v>
      </c>
      <c r="BA256">
        <f t="shared" si="38"/>
        <v>0</v>
      </c>
      <c r="BC256">
        <f t="shared" si="39"/>
        <v>2.8780000000000001</v>
      </c>
    </row>
    <row r="257" spans="1:55" ht="15" customHeight="1" x14ac:dyDescent="0.25">
      <c r="A257" t="s">
        <v>357</v>
      </c>
      <c r="B257" t="s">
        <v>368</v>
      </c>
      <c r="C257">
        <f>VLOOKUP($B257,'Tillförd energi'!$B$1:$AS$566,MATCH(C$1,'Tillförd energi'!$B$1:$AQ$1,0),FALSE)</f>
        <v>0</v>
      </c>
      <c r="D257">
        <f>VLOOKUP($B257,'Tillförd energi'!$B$1:$AS$566,MATCH(D$1,'Tillförd energi'!$B$1:$AQ$1,0),FALSE)</f>
        <v>1.2715099999999999</v>
      </c>
      <c r="E257">
        <f>VLOOKUP($B257,'Tillförd energi'!$B$1:$AS$566,MATCH(E$1,'Tillförd energi'!$B$1:$AQ$1,0),FALSE)</f>
        <v>0</v>
      </c>
      <c r="F257">
        <f>VLOOKUP($B257,'Tillförd energi'!$B$1:$AS$566,MATCH(F$1,'Tillförd energi'!$B$1:$AQ$1,0),FALSE)</f>
        <v>0</v>
      </c>
      <c r="G257">
        <f>VLOOKUP($B257,'Tillförd energi'!$B$1:$AS$566,MATCH(G$1,'Tillförd energi'!$B$1:$AQ$1,0),FALSE)</f>
        <v>0</v>
      </c>
      <c r="H257">
        <f>VLOOKUP($B257,'Tillförd energi'!$B$1:$AS$566,MATCH(H$1,'Tillförd energi'!$B$1:$AQ$1,0),FALSE)</f>
        <v>0</v>
      </c>
      <c r="I257">
        <f>VLOOKUP($B257,'Tillförd energi'!$B$1:$AS$566,MATCH(I$1,'Tillförd energi'!$B$1:$AQ$1,0),FALSE)</f>
        <v>0</v>
      </c>
      <c r="J257">
        <f>VLOOKUP($B257,'Tillförd energi'!$B$1:$AS$566,MATCH(J$1,'Tillförd energi'!$B$1:$AQ$1,0),FALSE)</f>
        <v>0</v>
      </c>
      <c r="K257">
        <v>0</v>
      </c>
      <c r="L257">
        <f>VLOOKUP($B257,'Tillförd energi'!$B$1:$AS$566,MATCH(L$1,'Tillförd energi'!$B$1:$AQ$1,0),FALSE)</f>
        <v>0</v>
      </c>
      <c r="M257">
        <f>VLOOKUP($B257,'Tillförd energi'!$B$1:$AS$566,MATCH(M$1,'Tillförd energi'!$B$1:$AQ$1,0),FALSE)</f>
        <v>37.9086</v>
      </c>
      <c r="N257">
        <f>VLOOKUP($B257,'Tillförd energi'!$B$1:$AS$566,MATCH(N$1,'Tillförd energi'!$B$1:$AQ$1,0),FALSE)</f>
        <v>0</v>
      </c>
      <c r="O257">
        <f>VLOOKUP($B257,'Tillförd energi'!$B$1:$AS$566,MATCH(O$1,'Tillförd energi'!$B$1:$AQ$1,0),FALSE)</f>
        <v>20.412400000000002</v>
      </c>
      <c r="P257">
        <f>VLOOKUP($B257,'Tillförd energi'!$B$1:$AS$566,MATCH(P$1,'Tillförd energi'!$B$1:$AQ$1,0),FALSE)</f>
        <v>0</v>
      </c>
      <c r="Q257">
        <f>VLOOKUP($B257,'Tillförd energi'!$B$1:$AS$566,MATCH(Q$1,'Tillförd energi'!$B$1:$AQ$1,0),FALSE)</f>
        <v>0</v>
      </c>
      <c r="R257">
        <f>VLOOKUP($B257,'Tillförd energi'!$B$1:$AS$566,MATCH(R$1,'Tillförd energi'!$B$1:$AQ$1,0),FALSE)</f>
        <v>8.3397900000000007</v>
      </c>
      <c r="S257">
        <f>VLOOKUP($B257,'Tillförd energi'!$B$1:$AS$566,MATCH(S$1,'Tillförd energi'!$B$1:$AQ$1,0),FALSE)</f>
        <v>0</v>
      </c>
      <c r="T257">
        <f>VLOOKUP($B257,'Tillförd energi'!$B$1:$AS$566,MATCH(T$1,'Tillförd energi'!$B$1:$AQ$1,0),FALSE)</f>
        <v>0</v>
      </c>
      <c r="U257">
        <f>VLOOKUP($B257,'Tillförd energi'!$B$1:$AS$566,MATCH(U$1,'Tillförd energi'!$B$1:$AQ$1,0),FALSE)</f>
        <v>0</v>
      </c>
      <c r="V257">
        <f>VLOOKUP($B257,'Tillförd energi'!$B$1:$AS$566,MATCH(V$1,'Tillförd energi'!$B$1:$AQ$1,0),FALSE)</f>
        <v>0</v>
      </c>
      <c r="W257">
        <f>VLOOKUP($B257,'Tillförd energi'!$B$1:$AS$566,MATCH(W$1,'Tillförd energi'!$B$1:$AQ$1,0),FALSE)</f>
        <v>0</v>
      </c>
      <c r="X257">
        <f>VLOOKUP($B257,'Tillförd energi'!$B$1:$AS$566,MATCH(X$1,'Tillförd energi'!$B$1:$AQ$1,0),FALSE)</f>
        <v>0</v>
      </c>
      <c r="Y257">
        <f>VLOOKUP($B257,'Tillförd energi'!$B$1:$AS$566,MATCH(Y$1,'Tillförd energi'!$B$1:$AQ$1,0),FALSE)</f>
        <v>0</v>
      </c>
      <c r="Z257">
        <f>VLOOKUP($B257,'Tillförd energi'!$B$1:$AS$566,MATCH(Z$1,'Tillförd energi'!$B$1:$AQ$1,0),FALSE)</f>
        <v>0</v>
      </c>
      <c r="AA257">
        <f>VLOOKUP($B257,'Tillförd energi'!$B$1:$AS$566,MATCH(AA$1,'Tillförd energi'!$B$1:$AQ$1,0),FALSE)</f>
        <v>0</v>
      </c>
      <c r="AB257">
        <f>VLOOKUP($B257,'Tillförd energi'!$B$1:$AS$566,MATCH(AB$1,'Tillförd energi'!$B$1:$AQ$1,0),FALSE)</f>
        <v>0</v>
      </c>
      <c r="AC257">
        <f>VLOOKUP($B257,'Tillförd energi'!$B$1:$AS$566,MATCH(AC$1,'Tillförd energi'!$B$1:$AQ$1,0),FALSE)</f>
        <v>0</v>
      </c>
      <c r="AD257">
        <f>VLOOKUP($B257,'Tillförd energi'!$B$1:$AS$566,MATCH(AD$1,'Tillförd energi'!$B$1:$AQ$1,0),FALSE)</f>
        <v>0</v>
      </c>
      <c r="AE257">
        <f>VLOOKUP($B257,'Tillförd energi'!$B$1:$AS$566,MATCH(AE$1,'Tillförd energi'!$B$1:$AQ$1,0),FALSE)</f>
        <v>0</v>
      </c>
      <c r="AF257">
        <f>VLOOKUP($B257,'Tillförd energi'!$B$1:$AS$566,MATCH(AF$1,'Tillförd energi'!$B$1:$AQ$1,0),FALSE)</f>
        <v>2.90089</v>
      </c>
      <c r="AG257">
        <f>IFERROR(VLOOKUP(B257,Miljö!$B$1:$S$476,9,FALSE)/1,0)</f>
        <v>0</v>
      </c>
      <c r="AI257">
        <f t="shared" si="30"/>
        <v>70.833190000000002</v>
      </c>
      <c r="AJ257">
        <f t="shared" si="31"/>
        <v>70.833190000000002</v>
      </c>
      <c r="AK257">
        <f>IF(ISERROR(1/VLOOKUP($B257,Leveranser!$B$1:$S$500,MATCH("såld värme (gwh)",Leveranser!$B$1:$S$1,0),FALSE)),"",VLOOKUP($B257,Leveranser!$B$1:$S$500,MATCH("såld värme (gwh)",Leveranser!$B$1:$S$1,0),FALSE))</f>
        <v>74.183999999999997</v>
      </c>
      <c r="AL257" s="22">
        <f>VLOOKUP($B257,Leveranser!$B$1:$Y$500,MATCH("Totalt såld fjärrvärme till andra fjärrvärmeföretag",Leveranser!$B$1:$AA$1,0),FALSE)</f>
        <v>0</v>
      </c>
      <c r="AM257" s="22">
        <f>IF(ISERROR(1/VLOOKUP($B257,Miljö!$B$1:$S$500,MATCH("Såld mängd produktionsspecifik fjärrvärme (GWh)",Miljö!$B$1:$R$1,0),FALSE)),0,VLOOKUP($B257,Miljö!$B$1:$S$500,MATCH("Såld mängd produktionsspecifik fjärrvärme (GWh)",Miljö!$B$1:$R$1,0),FALSE))</f>
        <v>0</v>
      </c>
      <c r="AN257" s="23">
        <f t="shared" si="32"/>
        <v>1.0473056486655479</v>
      </c>
      <c r="AP257" t="str">
        <f>VLOOKUP($B257,'Miljövärden urval för publ'!$B$1:$H$450,7,FALSE)</f>
        <v>Ja</v>
      </c>
      <c r="AQ257" t="str">
        <f>VLOOKUP($B257,'Miljövärden urval för publ'!$B$1:$H$450,6,FALSE)</f>
        <v>Ja</v>
      </c>
      <c r="AU257">
        <f t="shared" si="33"/>
        <v>2.90089</v>
      </c>
      <c r="AV257">
        <f t="shared" si="34"/>
        <v>0</v>
      </c>
      <c r="AW257">
        <f t="shared" si="35"/>
        <v>58.320999999999998</v>
      </c>
      <c r="AX257">
        <f t="shared" si="36"/>
        <v>8.3397900000000007</v>
      </c>
      <c r="AZ257">
        <f t="shared" si="37"/>
        <v>0</v>
      </c>
      <c r="BA257">
        <f t="shared" si="38"/>
        <v>0</v>
      </c>
      <c r="BC257">
        <f t="shared" si="39"/>
        <v>66.660789999999992</v>
      </c>
    </row>
    <row r="258" spans="1:55" ht="15" customHeight="1" x14ac:dyDescent="0.25">
      <c r="A258" t="s">
        <v>357</v>
      </c>
      <c r="B258" t="s">
        <v>369</v>
      </c>
      <c r="C258">
        <f>VLOOKUP($B258,'Tillförd energi'!$B$1:$AS$566,MATCH(C$1,'Tillförd energi'!$B$1:$AQ$1,0),FALSE)</f>
        <v>0</v>
      </c>
      <c r="D258">
        <f>VLOOKUP($B258,'Tillförd energi'!$B$1:$AS$566,MATCH(D$1,'Tillförd energi'!$B$1:$AQ$1,0),FALSE)</f>
        <v>5.7000000000000002E-2</v>
      </c>
      <c r="E258">
        <f>VLOOKUP($B258,'Tillförd energi'!$B$1:$AS$566,MATCH(E$1,'Tillförd energi'!$B$1:$AQ$1,0),FALSE)</f>
        <v>0</v>
      </c>
      <c r="F258">
        <f>VLOOKUP($B258,'Tillförd energi'!$B$1:$AS$566,MATCH(F$1,'Tillförd energi'!$B$1:$AQ$1,0),FALSE)</f>
        <v>0</v>
      </c>
      <c r="G258">
        <f>VLOOKUP($B258,'Tillförd energi'!$B$1:$AS$566,MATCH(G$1,'Tillförd energi'!$B$1:$AQ$1,0),FALSE)</f>
        <v>0</v>
      </c>
      <c r="H258">
        <f>VLOOKUP($B258,'Tillförd energi'!$B$1:$AS$566,MATCH(H$1,'Tillförd energi'!$B$1:$AQ$1,0),FALSE)</f>
        <v>0</v>
      </c>
      <c r="I258">
        <f>VLOOKUP($B258,'Tillförd energi'!$B$1:$AS$566,MATCH(I$1,'Tillförd energi'!$B$1:$AQ$1,0),FALSE)</f>
        <v>0</v>
      </c>
      <c r="J258">
        <f>VLOOKUP($B258,'Tillförd energi'!$B$1:$AS$566,MATCH(J$1,'Tillförd energi'!$B$1:$AQ$1,0),FALSE)</f>
        <v>0</v>
      </c>
      <c r="K258">
        <v>0</v>
      </c>
      <c r="L258">
        <f>VLOOKUP($B258,'Tillförd energi'!$B$1:$AS$566,MATCH(L$1,'Tillförd energi'!$B$1:$AQ$1,0),FALSE)</f>
        <v>0</v>
      </c>
      <c r="M258">
        <f>VLOOKUP($B258,'Tillförd energi'!$B$1:$AS$566,MATCH(M$1,'Tillförd energi'!$B$1:$AQ$1,0),FALSE)</f>
        <v>0</v>
      </c>
      <c r="N258">
        <f>VLOOKUP($B258,'Tillförd energi'!$B$1:$AS$566,MATCH(N$1,'Tillförd energi'!$B$1:$AQ$1,0),FALSE)</f>
        <v>0</v>
      </c>
      <c r="O258">
        <f>VLOOKUP($B258,'Tillförd energi'!$B$1:$AS$566,MATCH(O$1,'Tillförd energi'!$B$1:$AQ$1,0),FALSE)</f>
        <v>0</v>
      </c>
      <c r="P258">
        <f>VLOOKUP($B258,'Tillförd energi'!$B$1:$AS$566,MATCH(P$1,'Tillförd energi'!$B$1:$AQ$1,0),FALSE)</f>
        <v>0</v>
      </c>
      <c r="Q258">
        <f>VLOOKUP($B258,'Tillförd energi'!$B$1:$AS$566,MATCH(Q$1,'Tillförd energi'!$B$1:$AQ$1,0),FALSE)</f>
        <v>0</v>
      </c>
      <c r="R258">
        <f>VLOOKUP($B258,'Tillförd energi'!$B$1:$AS$566,MATCH(R$1,'Tillförd energi'!$B$1:$AQ$1,0),FALSE)</f>
        <v>9.76</v>
      </c>
      <c r="S258">
        <f>VLOOKUP($B258,'Tillförd energi'!$B$1:$AS$566,MATCH(S$1,'Tillförd energi'!$B$1:$AQ$1,0),FALSE)</f>
        <v>0</v>
      </c>
      <c r="T258">
        <f>VLOOKUP($B258,'Tillförd energi'!$B$1:$AS$566,MATCH(T$1,'Tillförd energi'!$B$1:$AQ$1,0),FALSE)</f>
        <v>0</v>
      </c>
      <c r="U258">
        <f>VLOOKUP($B258,'Tillförd energi'!$B$1:$AS$566,MATCH(U$1,'Tillförd energi'!$B$1:$AQ$1,0),FALSE)</f>
        <v>0</v>
      </c>
      <c r="V258">
        <f>VLOOKUP($B258,'Tillförd energi'!$B$1:$AS$566,MATCH(V$1,'Tillförd energi'!$B$1:$AQ$1,0),FALSE)</f>
        <v>0</v>
      </c>
      <c r="W258">
        <f>VLOOKUP($B258,'Tillförd energi'!$B$1:$AS$566,MATCH(W$1,'Tillförd energi'!$B$1:$AQ$1,0),FALSE)</f>
        <v>0</v>
      </c>
      <c r="X258">
        <f>VLOOKUP($B258,'Tillförd energi'!$B$1:$AS$566,MATCH(X$1,'Tillförd energi'!$B$1:$AQ$1,0),FALSE)</f>
        <v>0</v>
      </c>
      <c r="Y258">
        <f>VLOOKUP($B258,'Tillförd energi'!$B$1:$AS$566,MATCH(Y$1,'Tillförd energi'!$B$1:$AQ$1,0),FALSE)</f>
        <v>0</v>
      </c>
      <c r="Z258">
        <f>VLOOKUP($B258,'Tillförd energi'!$B$1:$AS$566,MATCH(Z$1,'Tillförd energi'!$B$1:$AQ$1,0),FALSE)</f>
        <v>0.13</v>
      </c>
      <c r="AA258">
        <f>VLOOKUP($B258,'Tillförd energi'!$B$1:$AS$566,MATCH(AA$1,'Tillförd energi'!$B$1:$AQ$1,0),FALSE)</f>
        <v>0</v>
      </c>
      <c r="AB258">
        <f>VLOOKUP($B258,'Tillförd energi'!$B$1:$AS$566,MATCH(AB$1,'Tillförd energi'!$B$1:$AQ$1,0),FALSE)</f>
        <v>0</v>
      </c>
      <c r="AC258">
        <f>VLOOKUP($B258,'Tillförd energi'!$B$1:$AS$566,MATCH(AC$1,'Tillförd energi'!$B$1:$AQ$1,0),FALSE)</f>
        <v>0</v>
      </c>
      <c r="AD258">
        <f>VLOOKUP($B258,'Tillförd energi'!$B$1:$AS$566,MATCH(AD$1,'Tillförd energi'!$B$1:$AQ$1,0),FALSE)</f>
        <v>5.6630000000000003</v>
      </c>
      <c r="AE258">
        <f>VLOOKUP($B258,'Tillförd energi'!$B$1:$AS$566,MATCH(AE$1,'Tillförd energi'!$B$1:$AQ$1,0),FALSE)</f>
        <v>0</v>
      </c>
      <c r="AF258">
        <f>VLOOKUP($B258,'Tillförd energi'!$B$1:$AS$566,MATCH(AF$1,'Tillförd energi'!$B$1:$AQ$1,0),FALSE)</f>
        <v>0.125</v>
      </c>
      <c r="AG258">
        <f>IFERROR(VLOOKUP(B258,Miljö!$B$1:$S$476,9,FALSE)/1,0)</f>
        <v>0</v>
      </c>
      <c r="AI258">
        <f t="shared" si="30"/>
        <v>15.735000000000001</v>
      </c>
      <c r="AJ258">
        <f t="shared" si="31"/>
        <v>15.735000000000001</v>
      </c>
      <c r="AK258">
        <f>IF(ISERROR(1/VLOOKUP($B258,Leveranser!$B$1:$S$500,MATCH("såld värme (gwh)",Leveranser!$B$1:$S$1,0),FALSE)),"",VLOOKUP($B258,Leveranser!$B$1:$S$500,MATCH("såld värme (gwh)",Leveranser!$B$1:$S$1,0),FALSE))</f>
        <v>12.15</v>
      </c>
      <c r="AL258" s="22">
        <f>VLOOKUP($B258,Leveranser!$B$1:$Y$500,MATCH("Totalt såld fjärrvärme till andra fjärrvärmeföretag",Leveranser!$B$1:$AA$1,0),FALSE)</f>
        <v>0</v>
      </c>
      <c r="AM258" s="22">
        <f>IF(ISERROR(1/VLOOKUP($B258,Miljö!$B$1:$S$500,MATCH("Såld mängd produktionsspecifik fjärrvärme (GWh)",Miljö!$B$1:$R$1,0),FALSE)),0,VLOOKUP($B258,Miljö!$B$1:$S$500,MATCH("Såld mängd produktionsspecifik fjärrvärme (GWh)",Miljö!$B$1:$R$1,0),FALSE))</f>
        <v>0</v>
      </c>
      <c r="AN258" s="23">
        <f t="shared" si="32"/>
        <v>0.77216396568160151</v>
      </c>
      <c r="AP258" t="str">
        <f>VLOOKUP($B258,'Miljövärden urval för publ'!$B$1:$H$450,7,FALSE)</f>
        <v>Ja</v>
      </c>
      <c r="AQ258" t="str">
        <f>VLOOKUP($B258,'Miljövärden urval för publ'!$B$1:$H$450,6,FALSE)</f>
        <v>Ja</v>
      </c>
      <c r="AU258">
        <f t="shared" si="33"/>
        <v>0.255</v>
      </c>
      <c r="AV258">
        <f t="shared" si="34"/>
        <v>0</v>
      </c>
      <c r="AW258">
        <f t="shared" si="35"/>
        <v>0</v>
      </c>
      <c r="AX258">
        <f t="shared" si="36"/>
        <v>9.76</v>
      </c>
      <c r="AZ258">
        <f t="shared" si="37"/>
        <v>0</v>
      </c>
      <c r="BA258">
        <f t="shared" si="38"/>
        <v>0</v>
      </c>
      <c r="BC258">
        <f t="shared" si="39"/>
        <v>9.76</v>
      </c>
    </row>
    <row r="259" spans="1:55" ht="15" customHeight="1" x14ac:dyDescent="0.25">
      <c r="A259" t="s">
        <v>357</v>
      </c>
      <c r="B259" t="s">
        <v>370</v>
      </c>
      <c r="C259">
        <f>VLOOKUP($B259,'Tillförd energi'!$B$1:$AS$566,MATCH(C$1,'Tillförd energi'!$B$1:$AQ$1,0),FALSE)</f>
        <v>0</v>
      </c>
      <c r="D259">
        <f>VLOOKUP($B259,'Tillförd energi'!$B$1:$AS$566,MATCH(D$1,'Tillförd energi'!$B$1:$AQ$1,0),FALSE)</f>
        <v>4.1000000000000002E-2</v>
      </c>
      <c r="E259">
        <f>VLOOKUP($B259,'Tillförd energi'!$B$1:$AS$566,MATCH(E$1,'Tillförd energi'!$B$1:$AQ$1,0),FALSE)</f>
        <v>0</v>
      </c>
      <c r="F259">
        <f>VLOOKUP($B259,'Tillförd energi'!$B$1:$AS$566,MATCH(F$1,'Tillförd energi'!$B$1:$AQ$1,0),FALSE)</f>
        <v>0</v>
      </c>
      <c r="G259">
        <f>VLOOKUP($B259,'Tillförd energi'!$B$1:$AS$566,MATCH(G$1,'Tillförd energi'!$B$1:$AQ$1,0),FALSE)</f>
        <v>0</v>
      </c>
      <c r="H259">
        <f>VLOOKUP($B259,'Tillförd energi'!$B$1:$AS$566,MATCH(H$1,'Tillförd energi'!$B$1:$AQ$1,0),FALSE)</f>
        <v>0</v>
      </c>
      <c r="I259">
        <f>VLOOKUP($B259,'Tillförd energi'!$B$1:$AS$566,MATCH(I$1,'Tillförd energi'!$B$1:$AQ$1,0),FALSE)</f>
        <v>0</v>
      </c>
      <c r="J259">
        <f>VLOOKUP($B259,'Tillförd energi'!$B$1:$AS$566,MATCH(J$1,'Tillförd energi'!$B$1:$AQ$1,0),FALSE)</f>
        <v>0</v>
      </c>
      <c r="K259">
        <v>0</v>
      </c>
      <c r="L259">
        <f>VLOOKUP($B259,'Tillförd energi'!$B$1:$AS$566,MATCH(L$1,'Tillförd energi'!$B$1:$AQ$1,0),FALSE)</f>
        <v>0</v>
      </c>
      <c r="M259">
        <f>VLOOKUP($B259,'Tillförd energi'!$B$1:$AS$566,MATCH(M$1,'Tillförd energi'!$B$1:$AQ$1,0),FALSE)</f>
        <v>0</v>
      </c>
      <c r="N259">
        <f>VLOOKUP($B259,'Tillförd energi'!$B$1:$AS$566,MATCH(N$1,'Tillförd energi'!$B$1:$AQ$1,0),FALSE)</f>
        <v>0</v>
      </c>
      <c r="O259">
        <f>VLOOKUP($B259,'Tillförd energi'!$B$1:$AS$566,MATCH(O$1,'Tillförd energi'!$B$1:$AQ$1,0),FALSE)</f>
        <v>0</v>
      </c>
      <c r="P259">
        <f>VLOOKUP($B259,'Tillförd energi'!$B$1:$AS$566,MATCH(P$1,'Tillförd energi'!$B$1:$AQ$1,0),FALSE)</f>
        <v>0</v>
      </c>
      <c r="Q259">
        <f>VLOOKUP($B259,'Tillförd energi'!$B$1:$AS$566,MATCH(Q$1,'Tillförd energi'!$B$1:$AQ$1,0),FALSE)</f>
        <v>0</v>
      </c>
      <c r="R259">
        <f>VLOOKUP($B259,'Tillförd energi'!$B$1:$AS$566,MATCH(R$1,'Tillförd energi'!$B$1:$AQ$1,0),FALSE)</f>
        <v>11.41</v>
      </c>
      <c r="S259">
        <f>VLOOKUP($B259,'Tillförd energi'!$B$1:$AS$566,MATCH(S$1,'Tillförd energi'!$B$1:$AQ$1,0),FALSE)</f>
        <v>0</v>
      </c>
      <c r="T259">
        <f>VLOOKUP($B259,'Tillförd energi'!$B$1:$AS$566,MATCH(T$1,'Tillförd energi'!$B$1:$AQ$1,0),FALSE)</f>
        <v>0</v>
      </c>
      <c r="U259">
        <f>VLOOKUP($B259,'Tillförd energi'!$B$1:$AS$566,MATCH(U$1,'Tillförd energi'!$B$1:$AQ$1,0),FALSE)</f>
        <v>0</v>
      </c>
      <c r="V259">
        <f>VLOOKUP($B259,'Tillförd energi'!$B$1:$AS$566,MATCH(V$1,'Tillförd energi'!$B$1:$AQ$1,0),FALSE)</f>
        <v>0</v>
      </c>
      <c r="W259">
        <f>VLOOKUP($B259,'Tillförd energi'!$B$1:$AS$566,MATCH(W$1,'Tillförd energi'!$B$1:$AQ$1,0),FALSE)</f>
        <v>0</v>
      </c>
      <c r="X259">
        <f>VLOOKUP($B259,'Tillförd energi'!$B$1:$AS$566,MATCH(X$1,'Tillförd energi'!$B$1:$AQ$1,0),FALSE)</f>
        <v>0</v>
      </c>
      <c r="Y259">
        <f>VLOOKUP($B259,'Tillförd energi'!$B$1:$AS$566,MATCH(Y$1,'Tillförd energi'!$B$1:$AQ$1,0),FALSE)</f>
        <v>0</v>
      </c>
      <c r="Z259">
        <f>VLOOKUP($B259,'Tillförd energi'!$B$1:$AS$566,MATCH(Z$1,'Tillförd energi'!$B$1:$AQ$1,0),FALSE)</f>
        <v>0</v>
      </c>
      <c r="AA259">
        <f>VLOOKUP($B259,'Tillförd energi'!$B$1:$AS$566,MATCH(AA$1,'Tillförd energi'!$B$1:$AQ$1,0),FALSE)</f>
        <v>0</v>
      </c>
      <c r="AB259">
        <f>VLOOKUP($B259,'Tillförd energi'!$B$1:$AS$566,MATCH(AB$1,'Tillförd energi'!$B$1:$AQ$1,0),FALSE)</f>
        <v>0</v>
      </c>
      <c r="AC259">
        <f>VLOOKUP($B259,'Tillförd energi'!$B$1:$AS$566,MATCH(AC$1,'Tillförd energi'!$B$1:$AQ$1,0),FALSE)</f>
        <v>0</v>
      </c>
      <c r="AD259">
        <f>VLOOKUP($B259,'Tillförd energi'!$B$1:$AS$566,MATCH(AD$1,'Tillförd energi'!$B$1:$AQ$1,0),FALSE)</f>
        <v>0</v>
      </c>
      <c r="AE259">
        <f>VLOOKUP($B259,'Tillförd energi'!$B$1:$AS$566,MATCH(AE$1,'Tillförd energi'!$B$1:$AQ$1,0),FALSE)</f>
        <v>0</v>
      </c>
      <c r="AF259">
        <f>VLOOKUP($B259,'Tillförd energi'!$B$1:$AS$566,MATCH(AF$1,'Tillförd energi'!$B$1:$AQ$1,0),FALSE)</f>
        <v>0.1</v>
      </c>
      <c r="AG259">
        <f>IFERROR(VLOOKUP(B259,Miljö!$B$1:$S$476,9,FALSE)/1,0)</f>
        <v>0</v>
      </c>
      <c r="AI259">
        <f t="shared" ref="AI259:AI322" si="40">SUM(C259:AF259)</f>
        <v>11.551</v>
      </c>
      <c r="AJ259">
        <f t="shared" ref="AJ259:AJ322" si="41">SUM(C259:AG259)</f>
        <v>11.551</v>
      </c>
      <c r="AK259">
        <f>IF(ISERROR(1/VLOOKUP($B259,Leveranser!$B$1:$S$500,MATCH("såld värme (gwh)",Leveranser!$B$1:$S$1,0),FALSE)),"",VLOOKUP($B259,Leveranser!$B$1:$S$500,MATCH("såld värme (gwh)",Leveranser!$B$1:$S$1,0),FALSE))</f>
        <v>8.91</v>
      </c>
      <c r="AL259" s="22">
        <f>VLOOKUP($B259,Leveranser!$B$1:$Y$500,MATCH("Totalt såld fjärrvärme till andra fjärrvärmeföretag",Leveranser!$B$1:$AA$1,0),FALSE)</f>
        <v>0</v>
      </c>
      <c r="AM259" s="22">
        <f>IF(ISERROR(1/VLOOKUP($B259,Miljö!$B$1:$S$500,MATCH("Såld mängd produktionsspecifik fjärrvärme (GWh)",Miljö!$B$1:$R$1,0),FALSE)),0,VLOOKUP($B259,Miljö!$B$1:$S$500,MATCH("Såld mängd produktionsspecifik fjärrvärme (GWh)",Miljö!$B$1:$R$1,0),FALSE))</f>
        <v>0</v>
      </c>
      <c r="AN259" s="23">
        <f t="shared" ref="AN259:AN322" si="42">IFERROR(AK259/AJ259,"")</f>
        <v>0.77136178685828072</v>
      </c>
      <c r="AP259" t="str">
        <f>VLOOKUP($B259,'Miljövärden urval för publ'!$B$1:$H$450,7,FALSE)</f>
        <v>Ja</v>
      </c>
      <c r="AQ259" t="str">
        <f>VLOOKUP($B259,'Miljövärden urval för publ'!$B$1:$H$450,6,FALSE)</f>
        <v>Ja</v>
      </c>
      <c r="AU259">
        <f t="shared" ref="AU259:AU322" si="43">Z259+AA259+AF259</f>
        <v>0.1</v>
      </c>
      <c r="AV259">
        <f t="shared" ref="AV259:AV322" si="44">X259</f>
        <v>0</v>
      </c>
      <c r="AW259">
        <f t="shared" ref="AW259:AW322" si="45">M259+N259+O259+P259+Q259</f>
        <v>0</v>
      </c>
      <c r="AX259">
        <f t="shared" ref="AX259:AX322" si="46">R259+S259+T259+U259</f>
        <v>11.41</v>
      </c>
      <c r="AZ259">
        <f t="shared" ref="AZ259:AZ322" si="47">AB259</f>
        <v>0</v>
      </c>
      <c r="BA259">
        <f t="shared" ref="BA259:BA322" si="48">AE259</f>
        <v>0</v>
      </c>
      <c r="BC259">
        <f t="shared" ref="BC259:BC322" si="49">L259+M259+N259+O259+P259+Q259+R259+S259+T259+U259+V259+W259+X259</f>
        <v>11.41</v>
      </c>
    </row>
    <row r="260" spans="1:55" ht="15" customHeight="1" x14ac:dyDescent="0.25">
      <c r="A260" t="s">
        <v>357</v>
      </c>
      <c r="B260" t="s">
        <v>371</v>
      </c>
      <c r="C260">
        <f>VLOOKUP($B260,'Tillförd energi'!$B$1:$AS$566,MATCH(C$1,'Tillförd energi'!$B$1:$AQ$1,0),FALSE)</f>
        <v>0</v>
      </c>
      <c r="D260">
        <f>VLOOKUP($B260,'Tillförd energi'!$B$1:$AS$566,MATCH(D$1,'Tillförd energi'!$B$1:$AQ$1,0),FALSE)</f>
        <v>0.21299999999999999</v>
      </c>
      <c r="E260">
        <f>VLOOKUP($B260,'Tillförd energi'!$B$1:$AS$566,MATCH(E$1,'Tillförd energi'!$B$1:$AQ$1,0),FALSE)</f>
        <v>2.3563700000000001</v>
      </c>
      <c r="F260">
        <f>VLOOKUP($B260,'Tillförd energi'!$B$1:$AS$566,MATCH(F$1,'Tillförd energi'!$B$1:$AQ$1,0),FALSE)</f>
        <v>0</v>
      </c>
      <c r="G260">
        <f>VLOOKUP($B260,'Tillförd energi'!$B$1:$AS$566,MATCH(G$1,'Tillförd energi'!$B$1:$AQ$1,0),FALSE)</f>
        <v>0</v>
      </c>
      <c r="H260">
        <f>VLOOKUP($B260,'Tillförd energi'!$B$1:$AS$566,MATCH(H$1,'Tillförd energi'!$B$1:$AQ$1,0),FALSE)</f>
        <v>0</v>
      </c>
      <c r="I260">
        <f>VLOOKUP($B260,'Tillförd energi'!$B$1:$AS$566,MATCH(I$1,'Tillförd energi'!$B$1:$AQ$1,0),FALSE)</f>
        <v>0</v>
      </c>
      <c r="J260">
        <f>VLOOKUP($B260,'Tillförd energi'!$B$1:$AS$566,MATCH(J$1,'Tillförd energi'!$B$1:$AQ$1,0),FALSE)</f>
        <v>0</v>
      </c>
      <c r="K260">
        <v>0</v>
      </c>
      <c r="L260">
        <f>VLOOKUP($B260,'Tillförd energi'!$B$1:$AS$566,MATCH(L$1,'Tillförd energi'!$B$1:$AQ$1,0),FALSE)</f>
        <v>0</v>
      </c>
      <c r="M260">
        <f>VLOOKUP($B260,'Tillförd energi'!$B$1:$AS$566,MATCH(M$1,'Tillförd energi'!$B$1:$AQ$1,0),FALSE)</f>
        <v>60.756</v>
      </c>
      <c r="N260">
        <f>VLOOKUP($B260,'Tillförd energi'!$B$1:$AS$566,MATCH(N$1,'Tillförd energi'!$B$1:$AQ$1,0),FALSE)</f>
        <v>46.509500000000003</v>
      </c>
      <c r="O260">
        <f>VLOOKUP($B260,'Tillförd energi'!$B$1:$AS$566,MATCH(O$1,'Tillförd energi'!$B$1:$AQ$1,0),FALSE)</f>
        <v>38.027999999999999</v>
      </c>
      <c r="P260">
        <f>VLOOKUP($B260,'Tillförd energi'!$B$1:$AS$566,MATCH(P$1,'Tillförd energi'!$B$1:$AQ$1,0),FALSE)</f>
        <v>13.3856</v>
      </c>
      <c r="Q260">
        <f>VLOOKUP($B260,'Tillförd energi'!$B$1:$AS$566,MATCH(Q$1,'Tillförd energi'!$B$1:$AQ$1,0),FALSE)</f>
        <v>64.115499999999997</v>
      </c>
      <c r="R260">
        <f>VLOOKUP($B260,'Tillförd energi'!$B$1:$AS$566,MATCH(R$1,'Tillförd energi'!$B$1:$AQ$1,0),FALSE)</f>
        <v>3.9E-2</v>
      </c>
      <c r="S260">
        <f>VLOOKUP($B260,'Tillförd energi'!$B$1:$AS$566,MATCH(S$1,'Tillförd energi'!$B$1:$AQ$1,0),FALSE)</f>
        <v>0</v>
      </c>
      <c r="T260">
        <f>VLOOKUP($B260,'Tillförd energi'!$B$1:$AS$566,MATCH(T$1,'Tillförd energi'!$B$1:$AQ$1,0),FALSE)</f>
        <v>2.5897000000000001</v>
      </c>
      <c r="U260">
        <f>VLOOKUP($B260,'Tillförd energi'!$B$1:$AS$566,MATCH(U$1,'Tillförd energi'!$B$1:$AQ$1,0),FALSE)</f>
        <v>0</v>
      </c>
      <c r="V260">
        <f>VLOOKUP($B260,'Tillförd energi'!$B$1:$AS$566,MATCH(V$1,'Tillförd energi'!$B$1:$AQ$1,0),FALSE)</f>
        <v>0</v>
      </c>
      <c r="W260">
        <f>VLOOKUP($B260,'Tillförd energi'!$B$1:$AS$566,MATCH(W$1,'Tillförd energi'!$B$1:$AQ$1,0),FALSE)</f>
        <v>0</v>
      </c>
      <c r="X260">
        <f>VLOOKUP($B260,'Tillförd energi'!$B$1:$AS$566,MATCH(X$1,'Tillförd energi'!$B$1:$AQ$1,0),FALSE)</f>
        <v>0</v>
      </c>
      <c r="Y260">
        <f>VLOOKUP($B260,'Tillförd energi'!$B$1:$AS$566,MATCH(Y$1,'Tillförd energi'!$B$1:$AQ$1,0),FALSE)</f>
        <v>55.618600000000001</v>
      </c>
      <c r="Z260">
        <f>VLOOKUP($B260,'Tillförd energi'!$B$1:$AS$566,MATCH(Z$1,'Tillförd energi'!$B$1:$AQ$1,0),FALSE)</f>
        <v>6.8460000000000001</v>
      </c>
      <c r="AA260">
        <f>VLOOKUP($B260,'Tillförd energi'!$B$1:$AS$566,MATCH(AA$1,'Tillförd energi'!$B$1:$AQ$1,0),FALSE)</f>
        <v>0</v>
      </c>
      <c r="AB260">
        <f>VLOOKUP($B260,'Tillförd energi'!$B$1:$AS$566,MATCH(AB$1,'Tillförd energi'!$B$1:$AQ$1,0),FALSE)</f>
        <v>0</v>
      </c>
      <c r="AC260">
        <f>VLOOKUP($B260,'Tillförd energi'!$B$1:$AS$566,MATCH(AC$1,'Tillförd energi'!$B$1:$AQ$1,0),FALSE)</f>
        <v>0</v>
      </c>
      <c r="AD260">
        <f>VLOOKUP($B260,'Tillförd energi'!$B$1:$AS$566,MATCH(AD$1,'Tillförd energi'!$B$1:$AQ$1,0),FALSE)</f>
        <v>0</v>
      </c>
      <c r="AE260">
        <f>VLOOKUP($B260,'Tillförd energi'!$B$1:$AS$566,MATCH(AE$1,'Tillförd energi'!$B$1:$AQ$1,0),FALSE)</f>
        <v>0</v>
      </c>
      <c r="AF260">
        <f>VLOOKUP($B260,'Tillförd energi'!$B$1:$AS$566,MATCH(AF$1,'Tillförd energi'!$B$1:$AQ$1,0),FALSE)</f>
        <v>12.8628</v>
      </c>
      <c r="AG260">
        <f>IFERROR(VLOOKUP(B260,Miljö!$B$1:$S$476,9,FALSE)/1,0)</f>
        <v>0</v>
      </c>
      <c r="AI260">
        <f t="shared" si="40"/>
        <v>303.32006999999999</v>
      </c>
      <c r="AJ260">
        <f t="shared" si="41"/>
        <v>303.32006999999999</v>
      </c>
      <c r="AK260">
        <f>IF(ISERROR(1/VLOOKUP($B260,Leveranser!$B$1:$S$500,MATCH("såld värme (gwh)",Leveranser!$B$1:$S$1,0),FALSE)),"",VLOOKUP($B260,Leveranser!$B$1:$S$500,MATCH("såld värme (gwh)",Leveranser!$B$1:$S$1,0),FALSE))</f>
        <v>304.428</v>
      </c>
      <c r="AL260" s="22">
        <f>VLOOKUP($B260,Leveranser!$B$1:$Y$500,MATCH("Totalt såld fjärrvärme till andra fjärrvärmeföretag",Leveranser!$B$1:$AA$1,0),FALSE)</f>
        <v>0</v>
      </c>
      <c r="AM260" s="22">
        <f>IF(ISERROR(1/VLOOKUP($B260,Miljö!$B$1:$S$500,MATCH("Såld mängd produktionsspecifik fjärrvärme (GWh)",Miljö!$B$1:$R$1,0),FALSE)),0,VLOOKUP($B260,Miljö!$B$1:$S$500,MATCH("Såld mängd produktionsspecifik fjärrvärme (GWh)",Miljö!$B$1:$R$1,0),FALSE))</f>
        <v>0</v>
      </c>
      <c r="AN260" s="23">
        <f t="shared" si="42"/>
        <v>1.0036526761977866</v>
      </c>
      <c r="AP260" t="str">
        <f>VLOOKUP($B260,'Miljövärden urval för publ'!$B$1:$H$450,7,FALSE)</f>
        <v>Ja</v>
      </c>
      <c r="AQ260" t="str">
        <f>VLOOKUP($B260,'Miljövärden urval för publ'!$B$1:$H$450,6,FALSE)</f>
        <v>Ja</v>
      </c>
      <c r="AU260">
        <f t="shared" si="43"/>
        <v>19.7088</v>
      </c>
      <c r="AV260">
        <f t="shared" si="44"/>
        <v>0</v>
      </c>
      <c r="AW260">
        <f t="shared" si="45"/>
        <v>222.7946</v>
      </c>
      <c r="AX260">
        <f t="shared" si="46"/>
        <v>2.6287000000000003</v>
      </c>
      <c r="AZ260">
        <f t="shared" si="47"/>
        <v>0</v>
      </c>
      <c r="BA260">
        <f t="shared" si="48"/>
        <v>0</v>
      </c>
      <c r="BC260">
        <f t="shared" si="49"/>
        <v>225.42329999999998</v>
      </c>
    </row>
    <row r="261" spans="1:55" ht="15" customHeight="1" x14ac:dyDescent="0.25">
      <c r="A261" t="s">
        <v>357</v>
      </c>
      <c r="B261" t="s">
        <v>372</v>
      </c>
      <c r="C261">
        <f>VLOOKUP($B261,'Tillförd energi'!$B$1:$AS$566,MATCH(C$1,'Tillförd energi'!$B$1:$AQ$1,0),FALSE)</f>
        <v>0</v>
      </c>
      <c r="D261">
        <f>VLOOKUP($B261,'Tillförd energi'!$B$1:$AS$566,MATCH(D$1,'Tillförd energi'!$B$1:$AQ$1,0),FALSE)</f>
        <v>2.4350000000000001</v>
      </c>
      <c r="E261">
        <f>VLOOKUP($B261,'Tillförd energi'!$B$1:$AS$566,MATCH(E$1,'Tillförd energi'!$B$1:$AQ$1,0),FALSE)</f>
        <v>0</v>
      </c>
      <c r="F261">
        <f>VLOOKUP($B261,'Tillförd energi'!$B$1:$AS$566,MATCH(F$1,'Tillförd energi'!$B$1:$AQ$1,0),FALSE)</f>
        <v>0</v>
      </c>
      <c r="G261">
        <f>VLOOKUP($B261,'Tillförd energi'!$B$1:$AS$566,MATCH(G$1,'Tillförd energi'!$B$1:$AQ$1,0),FALSE)</f>
        <v>0</v>
      </c>
      <c r="H261">
        <f>VLOOKUP($B261,'Tillförd energi'!$B$1:$AS$566,MATCH(H$1,'Tillförd energi'!$B$1:$AQ$1,0),FALSE)</f>
        <v>0</v>
      </c>
      <c r="I261">
        <f>VLOOKUP($B261,'Tillförd energi'!$B$1:$AS$566,MATCH(I$1,'Tillförd energi'!$B$1:$AQ$1,0),FALSE)</f>
        <v>0</v>
      </c>
      <c r="J261">
        <f>VLOOKUP($B261,'Tillförd energi'!$B$1:$AS$566,MATCH(J$1,'Tillförd energi'!$B$1:$AQ$1,0),FALSE)</f>
        <v>0</v>
      </c>
      <c r="K261">
        <v>0</v>
      </c>
      <c r="L261">
        <f>VLOOKUP($B261,'Tillförd energi'!$B$1:$AS$566,MATCH(L$1,'Tillförd energi'!$B$1:$AQ$1,0),FALSE)</f>
        <v>0</v>
      </c>
      <c r="M261">
        <f>VLOOKUP($B261,'Tillförd energi'!$B$1:$AS$566,MATCH(M$1,'Tillförd energi'!$B$1:$AQ$1,0),FALSE)</f>
        <v>0</v>
      </c>
      <c r="N261">
        <f>VLOOKUP($B261,'Tillförd energi'!$B$1:$AS$566,MATCH(N$1,'Tillförd energi'!$B$1:$AQ$1,0),FALSE)</f>
        <v>0</v>
      </c>
      <c r="O261">
        <f>VLOOKUP($B261,'Tillförd energi'!$B$1:$AS$566,MATCH(O$1,'Tillförd energi'!$B$1:$AQ$1,0),FALSE)</f>
        <v>7.7160000000000002</v>
      </c>
      <c r="P261">
        <f>VLOOKUP($B261,'Tillförd energi'!$B$1:$AS$566,MATCH(P$1,'Tillförd energi'!$B$1:$AQ$1,0),FALSE)</f>
        <v>3.3069999999999999</v>
      </c>
      <c r="Q261">
        <f>VLOOKUP($B261,'Tillförd energi'!$B$1:$AS$566,MATCH(Q$1,'Tillförd energi'!$B$1:$AQ$1,0),FALSE)</f>
        <v>0</v>
      </c>
      <c r="R261">
        <f>VLOOKUP($B261,'Tillförd energi'!$B$1:$AS$566,MATCH(R$1,'Tillförd energi'!$B$1:$AQ$1,0),FALSE)</f>
        <v>29.827000000000002</v>
      </c>
      <c r="S261">
        <f>VLOOKUP($B261,'Tillförd energi'!$B$1:$AS$566,MATCH(S$1,'Tillförd energi'!$B$1:$AQ$1,0),FALSE)</f>
        <v>0</v>
      </c>
      <c r="T261">
        <f>VLOOKUP($B261,'Tillförd energi'!$B$1:$AS$566,MATCH(T$1,'Tillförd energi'!$B$1:$AQ$1,0),FALSE)</f>
        <v>0</v>
      </c>
      <c r="U261">
        <f>VLOOKUP($B261,'Tillförd energi'!$B$1:$AS$566,MATCH(U$1,'Tillförd energi'!$B$1:$AQ$1,0),FALSE)</f>
        <v>0</v>
      </c>
      <c r="V261">
        <f>VLOOKUP($B261,'Tillförd energi'!$B$1:$AS$566,MATCH(V$1,'Tillförd energi'!$B$1:$AQ$1,0),FALSE)</f>
        <v>0</v>
      </c>
      <c r="W261">
        <f>VLOOKUP($B261,'Tillförd energi'!$B$1:$AS$566,MATCH(W$1,'Tillförd energi'!$B$1:$AQ$1,0),FALSE)</f>
        <v>0</v>
      </c>
      <c r="X261">
        <f>VLOOKUP($B261,'Tillförd energi'!$B$1:$AS$566,MATCH(X$1,'Tillförd energi'!$B$1:$AQ$1,0),FALSE)</f>
        <v>0</v>
      </c>
      <c r="Y261">
        <f>VLOOKUP($B261,'Tillförd energi'!$B$1:$AS$566,MATCH(Y$1,'Tillförd energi'!$B$1:$AQ$1,0),FALSE)</f>
        <v>0</v>
      </c>
      <c r="Z261">
        <f>VLOOKUP($B261,'Tillförd energi'!$B$1:$AS$566,MATCH(Z$1,'Tillförd energi'!$B$1:$AQ$1,0),FALSE)</f>
        <v>0</v>
      </c>
      <c r="AA261">
        <f>VLOOKUP($B261,'Tillförd energi'!$B$1:$AS$566,MATCH(AA$1,'Tillförd energi'!$B$1:$AQ$1,0),FALSE)</f>
        <v>0</v>
      </c>
      <c r="AB261">
        <f>VLOOKUP($B261,'Tillförd energi'!$B$1:$AS$566,MATCH(AB$1,'Tillförd energi'!$B$1:$AQ$1,0),FALSE)</f>
        <v>0</v>
      </c>
      <c r="AC261">
        <f>VLOOKUP($B261,'Tillförd energi'!$B$1:$AS$566,MATCH(AC$1,'Tillförd energi'!$B$1:$AQ$1,0),FALSE)</f>
        <v>0</v>
      </c>
      <c r="AD261">
        <f>VLOOKUP($B261,'Tillförd energi'!$B$1:$AS$566,MATCH(AD$1,'Tillförd energi'!$B$1:$AQ$1,0),FALSE)</f>
        <v>0</v>
      </c>
      <c r="AE261">
        <f>VLOOKUP($B261,'Tillförd energi'!$B$1:$AS$566,MATCH(AE$1,'Tillförd energi'!$B$1:$AQ$1,0),FALSE)</f>
        <v>0</v>
      </c>
      <c r="AF261">
        <f>VLOOKUP($B261,'Tillförd energi'!$B$1:$AS$566,MATCH(AF$1,'Tillförd energi'!$B$1:$AQ$1,0),FALSE)</f>
        <v>1.9770000000000001</v>
      </c>
      <c r="AG261">
        <f>IFERROR(VLOOKUP(B261,Miljö!$B$1:$S$476,9,FALSE)/1,0)</f>
        <v>0</v>
      </c>
      <c r="AI261">
        <f t="shared" si="40"/>
        <v>45.262</v>
      </c>
      <c r="AJ261">
        <f t="shared" si="41"/>
        <v>45.262</v>
      </c>
      <c r="AK261">
        <f>IF(ISERROR(1/VLOOKUP($B261,Leveranser!$B$1:$S$500,MATCH("såld värme (gwh)",Leveranser!$B$1:$S$1,0),FALSE)),"",VLOOKUP($B261,Leveranser!$B$1:$S$500,MATCH("såld värme (gwh)",Leveranser!$B$1:$S$1,0),FALSE))</f>
        <v>28.03</v>
      </c>
      <c r="AL261" s="22">
        <f>VLOOKUP($B261,Leveranser!$B$1:$Y$500,MATCH("Totalt såld fjärrvärme till andra fjärrvärmeföretag",Leveranser!$B$1:$AA$1,0),FALSE)</f>
        <v>0</v>
      </c>
      <c r="AM261" s="22">
        <f>IF(ISERROR(1/VLOOKUP($B261,Miljö!$B$1:$S$500,MATCH("Såld mängd produktionsspecifik fjärrvärme (GWh)",Miljö!$B$1:$R$1,0),FALSE)),0,VLOOKUP($B261,Miljö!$B$1:$S$500,MATCH("Såld mängd produktionsspecifik fjärrvärme (GWh)",Miljö!$B$1:$R$1,0),FALSE))</f>
        <v>0</v>
      </c>
      <c r="AN261" s="23">
        <f t="shared" si="42"/>
        <v>0.61928328399098587</v>
      </c>
      <c r="AP261" t="str">
        <f>VLOOKUP($B261,'Miljövärden urval för publ'!$B$1:$H$450,7,FALSE)</f>
        <v>Ja</v>
      </c>
      <c r="AQ261" t="str">
        <f>VLOOKUP($B261,'Miljövärden urval för publ'!$B$1:$H$450,6,FALSE)</f>
        <v>Ja</v>
      </c>
      <c r="AU261">
        <f t="shared" si="43"/>
        <v>1.9770000000000001</v>
      </c>
      <c r="AV261">
        <f t="shared" si="44"/>
        <v>0</v>
      </c>
      <c r="AW261">
        <f t="shared" si="45"/>
        <v>11.023</v>
      </c>
      <c r="AX261">
        <f t="shared" si="46"/>
        <v>29.827000000000002</v>
      </c>
      <c r="AZ261">
        <f t="shared" si="47"/>
        <v>0</v>
      </c>
      <c r="BA261">
        <f t="shared" si="48"/>
        <v>0</v>
      </c>
      <c r="BC261">
        <f t="shared" si="49"/>
        <v>40.85</v>
      </c>
    </row>
    <row r="262" spans="1:55" ht="15" customHeight="1" x14ac:dyDescent="0.25">
      <c r="A262" t="s">
        <v>357</v>
      </c>
      <c r="B262" t="s">
        <v>373</v>
      </c>
      <c r="C262">
        <f>VLOOKUP($B262,'Tillförd energi'!$B$1:$AS$566,MATCH(C$1,'Tillförd energi'!$B$1:$AQ$1,0),FALSE)</f>
        <v>0</v>
      </c>
      <c r="D262">
        <f>VLOOKUP($B262,'Tillförd energi'!$B$1:$AS$566,MATCH(D$1,'Tillförd energi'!$B$1:$AQ$1,0),FALSE)</f>
        <v>0</v>
      </c>
      <c r="E262">
        <f>VLOOKUP($B262,'Tillförd energi'!$B$1:$AS$566,MATCH(E$1,'Tillförd energi'!$B$1:$AQ$1,0),FALSE)</f>
        <v>0</v>
      </c>
      <c r="F262">
        <f>VLOOKUP($B262,'Tillförd energi'!$B$1:$AS$566,MATCH(F$1,'Tillförd energi'!$B$1:$AQ$1,0),FALSE)</f>
        <v>0</v>
      </c>
      <c r="G262">
        <f>VLOOKUP($B262,'Tillförd energi'!$B$1:$AS$566,MATCH(G$1,'Tillförd energi'!$B$1:$AQ$1,0),FALSE)</f>
        <v>0</v>
      </c>
      <c r="H262">
        <f>VLOOKUP($B262,'Tillförd energi'!$B$1:$AS$566,MATCH(H$1,'Tillförd energi'!$B$1:$AQ$1,0),FALSE)</f>
        <v>0</v>
      </c>
      <c r="I262">
        <f>VLOOKUP($B262,'Tillförd energi'!$B$1:$AS$566,MATCH(I$1,'Tillförd energi'!$B$1:$AQ$1,0),FALSE)</f>
        <v>0</v>
      </c>
      <c r="J262">
        <f>VLOOKUP($B262,'Tillförd energi'!$B$1:$AS$566,MATCH(J$1,'Tillförd energi'!$B$1:$AQ$1,0),FALSE)</f>
        <v>0</v>
      </c>
      <c r="K262">
        <v>0</v>
      </c>
      <c r="L262">
        <f>VLOOKUP($B262,'Tillförd energi'!$B$1:$AS$566,MATCH(L$1,'Tillförd energi'!$B$1:$AQ$1,0),FALSE)</f>
        <v>0</v>
      </c>
      <c r="M262">
        <f>VLOOKUP($B262,'Tillförd energi'!$B$1:$AS$566,MATCH(M$1,'Tillförd energi'!$B$1:$AQ$1,0),FALSE)</f>
        <v>0</v>
      </c>
      <c r="N262">
        <f>VLOOKUP($B262,'Tillförd energi'!$B$1:$AS$566,MATCH(N$1,'Tillförd energi'!$B$1:$AQ$1,0),FALSE)</f>
        <v>0</v>
      </c>
      <c r="O262">
        <f>VLOOKUP($B262,'Tillförd energi'!$B$1:$AS$566,MATCH(O$1,'Tillförd energi'!$B$1:$AQ$1,0),FALSE)</f>
        <v>0</v>
      </c>
      <c r="P262">
        <f>VLOOKUP($B262,'Tillförd energi'!$B$1:$AS$566,MATCH(P$1,'Tillförd energi'!$B$1:$AQ$1,0),FALSE)</f>
        <v>0</v>
      </c>
      <c r="Q262">
        <f>VLOOKUP($B262,'Tillförd energi'!$B$1:$AS$566,MATCH(Q$1,'Tillförd energi'!$B$1:$AQ$1,0),FALSE)</f>
        <v>0</v>
      </c>
      <c r="R262">
        <f>VLOOKUP($B262,'Tillförd energi'!$B$1:$AS$566,MATCH(R$1,'Tillförd energi'!$B$1:$AQ$1,0),FALSE)</f>
        <v>0</v>
      </c>
      <c r="S262">
        <f>VLOOKUP($B262,'Tillförd energi'!$B$1:$AS$566,MATCH(S$1,'Tillförd energi'!$B$1:$AQ$1,0),FALSE)</f>
        <v>0</v>
      </c>
      <c r="T262">
        <f>VLOOKUP($B262,'Tillförd energi'!$B$1:$AS$566,MATCH(T$1,'Tillförd energi'!$B$1:$AQ$1,0),FALSE)</f>
        <v>0</v>
      </c>
      <c r="U262">
        <f>VLOOKUP($B262,'Tillförd energi'!$B$1:$AS$566,MATCH(U$1,'Tillförd energi'!$B$1:$AQ$1,0),FALSE)</f>
        <v>0</v>
      </c>
      <c r="V262">
        <f>VLOOKUP($B262,'Tillförd energi'!$B$1:$AS$566,MATCH(V$1,'Tillförd energi'!$B$1:$AQ$1,0),FALSE)</f>
        <v>0</v>
      </c>
      <c r="W262">
        <f>VLOOKUP($B262,'Tillförd energi'!$B$1:$AS$566,MATCH(W$1,'Tillförd energi'!$B$1:$AQ$1,0),FALSE)</f>
        <v>0</v>
      </c>
      <c r="X262">
        <f>VLOOKUP($B262,'Tillförd energi'!$B$1:$AS$566,MATCH(X$1,'Tillförd energi'!$B$1:$AQ$1,0),FALSE)</f>
        <v>0</v>
      </c>
      <c r="Y262">
        <f>VLOOKUP($B262,'Tillförd energi'!$B$1:$AS$566,MATCH(Y$1,'Tillförd energi'!$B$1:$AQ$1,0),FALSE)</f>
        <v>0</v>
      </c>
      <c r="Z262">
        <f>VLOOKUP($B262,'Tillförd energi'!$B$1:$AS$566,MATCH(Z$1,'Tillförd energi'!$B$1:$AQ$1,0),FALSE)</f>
        <v>0</v>
      </c>
      <c r="AA262">
        <f>VLOOKUP($B262,'Tillförd energi'!$B$1:$AS$566,MATCH(AA$1,'Tillförd energi'!$B$1:$AQ$1,0),FALSE)</f>
        <v>0</v>
      </c>
      <c r="AB262">
        <f>VLOOKUP($B262,'Tillförd energi'!$B$1:$AS$566,MATCH(AB$1,'Tillförd energi'!$B$1:$AQ$1,0),FALSE)</f>
        <v>0</v>
      </c>
      <c r="AC262">
        <f>VLOOKUP($B262,'Tillförd energi'!$B$1:$AS$566,MATCH(AC$1,'Tillförd energi'!$B$1:$AQ$1,0),FALSE)</f>
        <v>0</v>
      </c>
      <c r="AD262">
        <f>VLOOKUP($B262,'Tillförd energi'!$B$1:$AS$566,MATCH(AD$1,'Tillförd energi'!$B$1:$AQ$1,0),FALSE)</f>
        <v>34.996000000000002</v>
      </c>
      <c r="AE262">
        <f>VLOOKUP($B262,'Tillförd energi'!$B$1:$AS$566,MATCH(AE$1,'Tillförd energi'!$B$1:$AQ$1,0),FALSE)</f>
        <v>0</v>
      </c>
      <c r="AF262">
        <f>VLOOKUP($B262,'Tillförd energi'!$B$1:$AS$566,MATCH(AF$1,'Tillförd energi'!$B$1:$AQ$1,0),FALSE)</f>
        <v>1.0999999999999999E-2</v>
      </c>
      <c r="AG262">
        <f>IFERROR(VLOOKUP(B262,Miljö!$B$1:$S$476,9,FALSE)/1,0)</f>
        <v>0</v>
      </c>
      <c r="AI262">
        <f t="shared" si="40"/>
        <v>35.007000000000005</v>
      </c>
      <c r="AJ262">
        <f t="shared" si="41"/>
        <v>35.007000000000005</v>
      </c>
      <c r="AK262">
        <f>IF(ISERROR(1/VLOOKUP($B262,Leveranser!$B$1:$S$500,MATCH("såld värme (gwh)",Leveranser!$B$1:$S$1,0),FALSE)),"",VLOOKUP($B262,Leveranser!$B$1:$S$500,MATCH("såld värme (gwh)",Leveranser!$B$1:$S$1,0),FALSE))</f>
        <v>28.052</v>
      </c>
      <c r="AL262" s="22">
        <f>VLOOKUP($B262,Leveranser!$B$1:$Y$500,MATCH("Totalt såld fjärrvärme till andra fjärrvärmeföretag",Leveranser!$B$1:$AA$1,0),FALSE)</f>
        <v>0</v>
      </c>
      <c r="AM262" s="22">
        <f>IF(ISERROR(1/VLOOKUP($B262,Miljö!$B$1:$S$500,MATCH("Såld mängd produktionsspecifik fjärrvärme (GWh)",Miljö!$B$1:$R$1,0),FALSE)),0,VLOOKUP($B262,Miljö!$B$1:$S$500,MATCH("Såld mängd produktionsspecifik fjärrvärme (GWh)",Miljö!$B$1:$R$1,0),FALSE))</f>
        <v>0</v>
      </c>
      <c r="AN262" s="23">
        <f t="shared" si="42"/>
        <v>0.80132544919587501</v>
      </c>
      <c r="AP262" t="str">
        <f>VLOOKUP($B262,'Miljövärden urval för publ'!$B$1:$H$450,7,FALSE)</f>
        <v>Ja</v>
      </c>
      <c r="AQ262" t="str">
        <f>VLOOKUP($B262,'Miljövärden urval för publ'!$B$1:$H$450,6,FALSE)</f>
        <v>Ja</v>
      </c>
      <c r="AU262">
        <f t="shared" si="43"/>
        <v>1.0999999999999999E-2</v>
      </c>
      <c r="AV262">
        <f t="shared" si="44"/>
        <v>0</v>
      </c>
      <c r="AW262">
        <f t="shared" si="45"/>
        <v>0</v>
      </c>
      <c r="AX262">
        <f t="shared" si="46"/>
        <v>0</v>
      </c>
      <c r="AZ262">
        <f t="shared" si="47"/>
        <v>0</v>
      </c>
      <c r="BA262">
        <f t="shared" si="48"/>
        <v>0</v>
      </c>
      <c r="BC262">
        <f t="shared" si="49"/>
        <v>0</v>
      </c>
    </row>
    <row r="263" spans="1:55" ht="15" customHeight="1" x14ac:dyDescent="0.25">
      <c r="A263" t="s">
        <v>357</v>
      </c>
      <c r="B263" t="s">
        <v>374</v>
      </c>
      <c r="C263">
        <f>VLOOKUP($B263,'Tillförd energi'!$B$1:$AS$566,MATCH(C$1,'Tillförd energi'!$B$1:$AQ$1,0),FALSE)</f>
        <v>0</v>
      </c>
      <c r="D263">
        <f>VLOOKUP($B263,'Tillförd energi'!$B$1:$AS$566,MATCH(D$1,'Tillförd energi'!$B$1:$AQ$1,0),FALSE)</f>
        <v>0.33100000000000002</v>
      </c>
      <c r="E263">
        <f>VLOOKUP($B263,'Tillförd energi'!$B$1:$AS$566,MATCH(E$1,'Tillförd energi'!$B$1:$AQ$1,0),FALSE)</f>
        <v>0</v>
      </c>
      <c r="F263">
        <f>VLOOKUP($B263,'Tillförd energi'!$B$1:$AS$566,MATCH(F$1,'Tillförd energi'!$B$1:$AQ$1,0),FALSE)</f>
        <v>0</v>
      </c>
      <c r="G263">
        <f>VLOOKUP($B263,'Tillförd energi'!$B$1:$AS$566,MATCH(G$1,'Tillförd energi'!$B$1:$AQ$1,0),FALSE)</f>
        <v>0</v>
      </c>
      <c r="H263">
        <f>VLOOKUP($B263,'Tillförd energi'!$B$1:$AS$566,MATCH(H$1,'Tillförd energi'!$B$1:$AQ$1,0),FALSE)</f>
        <v>0</v>
      </c>
      <c r="I263">
        <f>VLOOKUP($B263,'Tillförd energi'!$B$1:$AS$566,MATCH(I$1,'Tillförd energi'!$B$1:$AQ$1,0),FALSE)</f>
        <v>0</v>
      </c>
      <c r="J263">
        <f>VLOOKUP($B263,'Tillförd energi'!$B$1:$AS$566,MATCH(J$1,'Tillförd energi'!$B$1:$AQ$1,0),FALSE)</f>
        <v>0</v>
      </c>
      <c r="K263">
        <v>0</v>
      </c>
      <c r="L263">
        <f>VLOOKUP($B263,'Tillförd energi'!$B$1:$AS$566,MATCH(L$1,'Tillförd energi'!$B$1:$AQ$1,0),FALSE)</f>
        <v>0</v>
      </c>
      <c r="M263">
        <f>VLOOKUP($B263,'Tillförd energi'!$B$1:$AS$566,MATCH(M$1,'Tillförd energi'!$B$1:$AQ$1,0),FALSE)</f>
        <v>0</v>
      </c>
      <c r="N263">
        <f>VLOOKUP($B263,'Tillförd energi'!$B$1:$AS$566,MATCH(N$1,'Tillförd energi'!$B$1:$AQ$1,0),FALSE)</f>
        <v>0</v>
      </c>
      <c r="O263">
        <f>VLOOKUP($B263,'Tillförd energi'!$B$1:$AS$566,MATCH(O$1,'Tillförd energi'!$B$1:$AQ$1,0),FALSE)</f>
        <v>0</v>
      </c>
      <c r="P263">
        <f>VLOOKUP($B263,'Tillförd energi'!$B$1:$AS$566,MATCH(P$1,'Tillförd energi'!$B$1:$AQ$1,0),FALSE)</f>
        <v>0</v>
      </c>
      <c r="Q263">
        <f>VLOOKUP($B263,'Tillförd energi'!$B$1:$AS$566,MATCH(Q$1,'Tillförd energi'!$B$1:$AQ$1,0),FALSE)</f>
        <v>0</v>
      </c>
      <c r="R263">
        <f>VLOOKUP($B263,'Tillförd energi'!$B$1:$AS$566,MATCH(R$1,'Tillförd energi'!$B$1:$AQ$1,0),FALSE)</f>
        <v>19.285</v>
      </c>
      <c r="S263">
        <f>VLOOKUP($B263,'Tillförd energi'!$B$1:$AS$566,MATCH(S$1,'Tillförd energi'!$B$1:$AQ$1,0),FALSE)</f>
        <v>0</v>
      </c>
      <c r="T263">
        <f>VLOOKUP($B263,'Tillförd energi'!$B$1:$AS$566,MATCH(T$1,'Tillförd energi'!$B$1:$AQ$1,0),FALSE)</f>
        <v>0</v>
      </c>
      <c r="U263">
        <f>VLOOKUP($B263,'Tillförd energi'!$B$1:$AS$566,MATCH(U$1,'Tillförd energi'!$B$1:$AQ$1,0),FALSE)</f>
        <v>0</v>
      </c>
      <c r="V263">
        <f>VLOOKUP($B263,'Tillförd energi'!$B$1:$AS$566,MATCH(V$1,'Tillförd energi'!$B$1:$AQ$1,0),FALSE)</f>
        <v>0</v>
      </c>
      <c r="W263">
        <f>VLOOKUP($B263,'Tillförd energi'!$B$1:$AS$566,MATCH(W$1,'Tillförd energi'!$B$1:$AQ$1,0),FALSE)</f>
        <v>0</v>
      </c>
      <c r="X263">
        <f>VLOOKUP($B263,'Tillförd energi'!$B$1:$AS$566,MATCH(X$1,'Tillförd energi'!$B$1:$AQ$1,0),FALSE)</f>
        <v>0</v>
      </c>
      <c r="Y263">
        <f>VLOOKUP($B263,'Tillförd energi'!$B$1:$AS$566,MATCH(Y$1,'Tillförd energi'!$B$1:$AQ$1,0),FALSE)</f>
        <v>0</v>
      </c>
      <c r="Z263">
        <f>VLOOKUP($B263,'Tillförd energi'!$B$1:$AS$566,MATCH(Z$1,'Tillförd energi'!$B$1:$AQ$1,0),FALSE)</f>
        <v>0</v>
      </c>
      <c r="AA263">
        <f>VLOOKUP($B263,'Tillförd energi'!$B$1:$AS$566,MATCH(AA$1,'Tillförd energi'!$B$1:$AQ$1,0),FALSE)</f>
        <v>0</v>
      </c>
      <c r="AB263">
        <f>VLOOKUP($B263,'Tillförd energi'!$B$1:$AS$566,MATCH(AB$1,'Tillförd energi'!$B$1:$AQ$1,0),FALSE)</f>
        <v>0</v>
      </c>
      <c r="AC263">
        <f>VLOOKUP($B263,'Tillförd energi'!$B$1:$AS$566,MATCH(AC$1,'Tillförd energi'!$B$1:$AQ$1,0),FALSE)</f>
        <v>0</v>
      </c>
      <c r="AD263">
        <f>VLOOKUP($B263,'Tillförd energi'!$B$1:$AS$566,MATCH(AD$1,'Tillförd energi'!$B$1:$AQ$1,0),FALSE)</f>
        <v>0</v>
      </c>
      <c r="AE263">
        <f>VLOOKUP($B263,'Tillförd energi'!$B$1:$AS$566,MATCH(AE$1,'Tillförd energi'!$B$1:$AQ$1,0),FALSE)</f>
        <v>0</v>
      </c>
      <c r="AF263">
        <f>VLOOKUP($B263,'Tillförd energi'!$B$1:$AS$566,MATCH(AF$1,'Tillförd energi'!$B$1:$AQ$1,0),FALSE)</f>
        <v>0.16500000000000001</v>
      </c>
      <c r="AG263">
        <f>IFERROR(VLOOKUP(B263,Miljö!$B$1:$S$476,9,FALSE)/1,0)</f>
        <v>0</v>
      </c>
      <c r="AI263">
        <f t="shared" si="40"/>
        <v>19.780999999999999</v>
      </c>
      <c r="AJ263">
        <f t="shared" si="41"/>
        <v>19.780999999999999</v>
      </c>
      <c r="AK263">
        <f>IF(ISERROR(1/VLOOKUP($B263,Leveranser!$B$1:$S$500,MATCH("såld värme (gwh)",Leveranser!$B$1:$S$1,0),FALSE)),"",VLOOKUP($B263,Leveranser!$B$1:$S$500,MATCH("såld värme (gwh)",Leveranser!$B$1:$S$1,0),FALSE))</f>
        <v>14.253</v>
      </c>
      <c r="AL263" s="22">
        <f>VLOOKUP($B263,Leveranser!$B$1:$Y$500,MATCH("Totalt såld fjärrvärme till andra fjärrvärmeföretag",Leveranser!$B$1:$AA$1,0),FALSE)</f>
        <v>0</v>
      </c>
      <c r="AM263" s="22">
        <f>IF(ISERROR(1/VLOOKUP($B263,Miljö!$B$1:$S$500,MATCH("Såld mängd produktionsspecifik fjärrvärme (GWh)",Miljö!$B$1:$R$1,0),FALSE)),0,VLOOKUP($B263,Miljö!$B$1:$S$500,MATCH("Såld mängd produktionsspecifik fjärrvärme (GWh)",Miljö!$B$1:$R$1,0),FALSE))</f>
        <v>0</v>
      </c>
      <c r="AN263" s="23">
        <f t="shared" si="42"/>
        <v>0.72053991203680301</v>
      </c>
      <c r="AP263" t="str">
        <f>VLOOKUP($B263,'Miljövärden urval för publ'!$B$1:$H$450,7,FALSE)</f>
        <v>Ja</v>
      </c>
      <c r="AQ263" t="str">
        <f>VLOOKUP($B263,'Miljövärden urval för publ'!$B$1:$H$450,6,FALSE)</f>
        <v>Ja</v>
      </c>
      <c r="AU263">
        <f t="shared" si="43"/>
        <v>0.16500000000000001</v>
      </c>
      <c r="AV263">
        <f t="shared" si="44"/>
        <v>0</v>
      </c>
      <c r="AW263">
        <f t="shared" si="45"/>
        <v>0</v>
      </c>
      <c r="AX263">
        <f t="shared" si="46"/>
        <v>19.285</v>
      </c>
      <c r="AZ263">
        <f t="shared" si="47"/>
        <v>0</v>
      </c>
      <c r="BA263">
        <f t="shared" si="48"/>
        <v>0</v>
      </c>
      <c r="BC263">
        <f t="shared" si="49"/>
        <v>19.285</v>
      </c>
    </row>
    <row r="264" spans="1:55" ht="15" customHeight="1" x14ac:dyDescent="0.25">
      <c r="A264" t="s">
        <v>357</v>
      </c>
      <c r="B264" t="s">
        <v>375</v>
      </c>
      <c r="C264">
        <f>VLOOKUP($B264,'Tillförd energi'!$B$1:$AS$566,MATCH(C$1,'Tillförd energi'!$B$1:$AQ$1,0),FALSE)</f>
        <v>0</v>
      </c>
      <c r="D264">
        <f>VLOOKUP($B264,'Tillförd energi'!$B$1:$AS$566,MATCH(D$1,'Tillförd energi'!$B$1:$AQ$1,0),FALSE)</f>
        <v>6.5000000000000002E-2</v>
      </c>
      <c r="E264">
        <f>VLOOKUP($B264,'Tillförd energi'!$B$1:$AS$566,MATCH(E$1,'Tillförd energi'!$B$1:$AQ$1,0),FALSE)</f>
        <v>0</v>
      </c>
      <c r="F264">
        <f>VLOOKUP($B264,'Tillförd energi'!$B$1:$AS$566,MATCH(F$1,'Tillförd energi'!$B$1:$AQ$1,0),FALSE)</f>
        <v>0</v>
      </c>
      <c r="G264">
        <f>VLOOKUP($B264,'Tillförd energi'!$B$1:$AS$566,MATCH(G$1,'Tillförd energi'!$B$1:$AQ$1,0),FALSE)</f>
        <v>0</v>
      </c>
      <c r="H264">
        <f>VLOOKUP($B264,'Tillförd energi'!$B$1:$AS$566,MATCH(H$1,'Tillförd energi'!$B$1:$AQ$1,0),FALSE)</f>
        <v>0</v>
      </c>
      <c r="I264">
        <f>VLOOKUP($B264,'Tillförd energi'!$B$1:$AS$566,MATCH(I$1,'Tillförd energi'!$B$1:$AQ$1,0),FALSE)</f>
        <v>0</v>
      </c>
      <c r="J264">
        <f>VLOOKUP($B264,'Tillförd energi'!$B$1:$AS$566,MATCH(J$1,'Tillförd energi'!$B$1:$AQ$1,0),FALSE)</f>
        <v>0</v>
      </c>
      <c r="K264">
        <v>0</v>
      </c>
      <c r="L264">
        <f>VLOOKUP($B264,'Tillförd energi'!$B$1:$AS$566,MATCH(L$1,'Tillförd energi'!$B$1:$AQ$1,0),FALSE)</f>
        <v>0</v>
      </c>
      <c r="M264">
        <f>VLOOKUP($B264,'Tillförd energi'!$B$1:$AS$566,MATCH(M$1,'Tillförd energi'!$B$1:$AQ$1,0),FALSE)</f>
        <v>0</v>
      </c>
      <c r="N264">
        <f>VLOOKUP($B264,'Tillförd energi'!$B$1:$AS$566,MATCH(N$1,'Tillförd energi'!$B$1:$AQ$1,0),FALSE)</f>
        <v>0</v>
      </c>
      <c r="O264">
        <f>VLOOKUP($B264,'Tillförd energi'!$B$1:$AS$566,MATCH(O$1,'Tillförd energi'!$B$1:$AQ$1,0),FALSE)</f>
        <v>0</v>
      </c>
      <c r="P264">
        <f>VLOOKUP($B264,'Tillförd energi'!$B$1:$AS$566,MATCH(P$1,'Tillförd energi'!$B$1:$AQ$1,0),FALSE)</f>
        <v>0</v>
      </c>
      <c r="Q264">
        <f>VLOOKUP($B264,'Tillförd energi'!$B$1:$AS$566,MATCH(Q$1,'Tillförd energi'!$B$1:$AQ$1,0),FALSE)</f>
        <v>0</v>
      </c>
      <c r="R264">
        <f>VLOOKUP($B264,'Tillförd energi'!$B$1:$AS$566,MATCH(R$1,'Tillförd energi'!$B$1:$AQ$1,0),FALSE)</f>
        <v>3.2770000000000001</v>
      </c>
      <c r="S264">
        <f>VLOOKUP($B264,'Tillförd energi'!$B$1:$AS$566,MATCH(S$1,'Tillförd energi'!$B$1:$AQ$1,0),FALSE)</f>
        <v>0</v>
      </c>
      <c r="T264">
        <f>VLOOKUP($B264,'Tillförd energi'!$B$1:$AS$566,MATCH(T$1,'Tillförd energi'!$B$1:$AQ$1,0),FALSE)</f>
        <v>0</v>
      </c>
      <c r="U264">
        <f>VLOOKUP($B264,'Tillförd energi'!$B$1:$AS$566,MATCH(U$1,'Tillförd energi'!$B$1:$AQ$1,0),FALSE)</f>
        <v>0</v>
      </c>
      <c r="V264">
        <f>VLOOKUP($B264,'Tillförd energi'!$B$1:$AS$566,MATCH(V$1,'Tillförd energi'!$B$1:$AQ$1,0),FALSE)</f>
        <v>0</v>
      </c>
      <c r="W264">
        <f>VLOOKUP($B264,'Tillförd energi'!$B$1:$AS$566,MATCH(W$1,'Tillförd energi'!$B$1:$AQ$1,0),FALSE)</f>
        <v>0</v>
      </c>
      <c r="X264">
        <f>VLOOKUP($B264,'Tillförd energi'!$B$1:$AS$566,MATCH(X$1,'Tillförd energi'!$B$1:$AQ$1,0),FALSE)</f>
        <v>0</v>
      </c>
      <c r="Y264">
        <f>VLOOKUP($B264,'Tillförd energi'!$B$1:$AS$566,MATCH(Y$1,'Tillförd energi'!$B$1:$AQ$1,0),FALSE)</f>
        <v>0</v>
      </c>
      <c r="Z264">
        <f>VLOOKUP($B264,'Tillförd energi'!$B$1:$AS$566,MATCH(Z$1,'Tillförd energi'!$B$1:$AQ$1,0),FALSE)</f>
        <v>0</v>
      </c>
      <c r="AA264">
        <f>VLOOKUP($B264,'Tillförd energi'!$B$1:$AS$566,MATCH(AA$1,'Tillförd energi'!$B$1:$AQ$1,0),FALSE)</f>
        <v>0</v>
      </c>
      <c r="AB264">
        <f>VLOOKUP($B264,'Tillförd energi'!$B$1:$AS$566,MATCH(AB$1,'Tillförd energi'!$B$1:$AQ$1,0),FALSE)</f>
        <v>0</v>
      </c>
      <c r="AC264">
        <f>VLOOKUP($B264,'Tillförd energi'!$B$1:$AS$566,MATCH(AC$1,'Tillförd energi'!$B$1:$AQ$1,0),FALSE)</f>
        <v>0</v>
      </c>
      <c r="AD264">
        <f>VLOOKUP($B264,'Tillförd energi'!$B$1:$AS$566,MATCH(AD$1,'Tillförd energi'!$B$1:$AQ$1,0),FALSE)</f>
        <v>0</v>
      </c>
      <c r="AE264">
        <f>VLOOKUP($B264,'Tillförd energi'!$B$1:$AS$566,MATCH(AE$1,'Tillförd energi'!$B$1:$AQ$1,0),FALSE)</f>
        <v>0</v>
      </c>
      <c r="AF264">
        <f>VLOOKUP($B264,'Tillförd energi'!$B$1:$AS$566,MATCH(AF$1,'Tillförd energi'!$B$1:$AQ$1,0),FALSE)</f>
        <v>4.8000000000000001E-2</v>
      </c>
      <c r="AG264">
        <f>IFERROR(VLOOKUP(B264,Miljö!$B$1:$S$476,9,FALSE)/1,0)</f>
        <v>0</v>
      </c>
      <c r="AI264">
        <f t="shared" si="40"/>
        <v>3.39</v>
      </c>
      <c r="AJ264">
        <f t="shared" si="41"/>
        <v>3.39</v>
      </c>
      <c r="AK264">
        <f>IF(ISERROR(1/VLOOKUP($B264,Leveranser!$B$1:$S$500,MATCH("såld värme (gwh)",Leveranser!$B$1:$S$1,0),FALSE)),"",VLOOKUP($B264,Leveranser!$B$1:$S$500,MATCH("såld värme (gwh)",Leveranser!$B$1:$S$1,0),FALSE))</f>
        <v>2.488</v>
      </c>
      <c r="AL264" s="22">
        <f>VLOOKUP($B264,Leveranser!$B$1:$Y$500,MATCH("Totalt såld fjärrvärme till andra fjärrvärmeföretag",Leveranser!$B$1:$AA$1,0),FALSE)</f>
        <v>0</v>
      </c>
      <c r="AM264" s="22">
        <f>IF(ISERROR(1/VLOOKUP($B264,Miljö!$B$1:$S$500,MATCH("Såld mängd produktionsspecifik fjärrvärme (GWh)",Miljö!$B$1:$R$1,0),FALSE)),0,VLOOKUP($B264,Miljö!$B$1:$S$500,MATCH("Såld mängd produktionsspecifik fjärrvärme (GWh)",Miljö!$B$1:$R$1,0),FALSE))</f>
        <v>0</v>
      </c>
      <c r="AN264" s="23">
        <f t="shared" si="42"/>
        <v>0.73392330383480819</v>
      </c>
      <c r="AP264" t="str">
        <f>VLOOKUP($B264,'Miljövärden urval för publ'!$B$1:$H$450,7,FALSE)</f>
        <v>Ja</v>
      </c>
      <c r="AQ264" t="str">
        <f>VLOOKUP($B264,'Miljövärden urval för publ'!$B$1:$H$450,6,FALSE)</f>
        <v>Ja</v>
      </c>
      <c r="AU264">
        <f t="shared" si="43"/>
        <v>4.8000000000000001E-2</v>
      </c>
      <c r="AV264">
        <f t="shared" si="44"/>
        <v>0</v>
      </c>
      <c r="AW264">
        <f t="shared" si="45"/>
        <v>0</v>
      </c>
      <c r="AX264">
        <f t="shared" si="46"/>
        <v>3.2770000000000001</v>
      </c>
      <c r="AZ264">
        <f t="shared" si="47"/>
        <v>0</v>
      </c>
      <c r="BA264">
        <f t="shared" si="48"/>
        <v>0</v>
      </c>
      <c r="BC264">
        <f t="shared" si="49"/>
        <v>3.2770000000000001</v>
      </c>
    </row>
    <row r="265" spans="1:55" ht="15" customHeight="1" x14ac:dyDescent="0.25">
      <c r="A265" t="s">
        <v>376</v>
      </c>
      <c r="B265" t="s">
        <v>377</v>
      </c>
      <c r="C265">
        <f>VLOOKUP($B265,'Tillförd energi'!$B$1:$AS$566,MATCH(C$1,'Tillförd energi'!$B$1:$AQ$1,0),FALSE)</f>
        <v>0</v>
      </c>
      <c r="D265">
        <f>VLOOKUP($B265,'Tillförd energi'!$B$1:$AS$566,MATCH(D$1,'Tillförd energi'!$B$1:$AQ$1,0),FALSE)</f>
        <v>0.15</v>
      </c>
      <c r="E265">
        <f>VLOOKUP($B265,'Tillförd energi'!$B$1:$AS$566,MATCH(E$1,'Tillförd energi'!$B$1:$AQ$1,0),FALSE)</f>
        <v>0</v>
      </c>
      <c r="F265">
        <f>VLOOKUP($B265,'Tillförd energi'!$B$1:$AS$566,MATCH(F$1,'Tillförd energi'!$B$1:$AQ$1,0),FALSE)</f>
        <v>0</v>
      </c>
      <c r="G265">
        <f>VLOOKUP($B265,'Tillförd energi'!$B$1:$AS$566,MATCH(G$1,'Tillförd energi'!$B$1:$AQ$1,0),FALSE)</f>
        <v>0</v>
      </c>
      <c r="H265">
        <f>VLOOKUP($B265,'Tillförd energi'!$B$1:$AS$566,MATCH(H$1,'Tillförd energi'!$B$1:$AQ$1,0),FALSE)</f>
        <v>0</v>
      </c>
      <c r="I265">
        <f>VLOOKUP($B265,'Tillförd energi'!$B$1:$AS$566,MATCH(I$1,'Tillförd energi'!$B$1:$AQ$1,0),FALSE)</f>
        <v>0</v>
      </c>
      <c r="J265">
        <f>VLOOKUP($B265,'Tillförd energi'!$B$1:$AS$566,MATCH(J$1,'Tillförd energi'!$B$1:$AQ$1,0),FALSE)</f>
        <v>0</v>
      </c>
      <c r="K265">
        <v>0</v>
      </c>
      <c r="L265">
        <f>VLOOKUP($B265,'Tillförd energi'!$B$1:$AS$566,MATCH(L$1,'Tillförd energi'!$B$1:$AQ$1,0),FALSE)</f>
        <v>0</v>
      </c>
      <c r="M265">
        <f>VLOOKUP($B265,'Tillförd energi'!$B$1:$AS$566,MATCH(M$1,'Tillförd energi'!$B$1:$AQ$1,0),FALSE)</f>
        <v>0</v>
      </c>
      <c r="N265">
        <f>VLOOKUP($B265,'Tillförd energi'!$B$1:$AS$566,MATCH(N$1,'Tillförd energi'!$B$1:$AQ$1,0),FALSE)</f>
        <v>0</v>
      </c>
      <c r="O265">
        <f>VLOOKUP($B265,'Tillförd energi'!$B$1:$AS$566,MATCH(O$1,'Tillförd energi'!$B$1:$AQ$1,0),FALSE)</f>
        <v>0</v>
      </c>
      <c r="P265">
        <f>VLOOKUP($B265,'Tillförd energi'!$B$1:$AS$566,MATCH(P$1,'Tillförd energi'!$B$1:$AQ$1,0),FALSE)</f>
        <v>0</v>
      </c>
      <c r="Q265">
        <f>VLOOKUP($B265,'Tillförd energi'!$B$1:$AS$566,MATCH(Q$1,'Tillförd energi'!$B$1:$AQ$1,0),FALSE)</f>
        <v>0</v>
      </c>
      <c r="R265">
        <f>VLOOKUP($B265,'Tillförd energi'!$B$1:$AS$566,MATCH(R$1,'Tillförd energi'!$B$1:$AQ$1,0),FALSE)</f>
        <v>0</v>
      </c>
      <c r="S265">
        <f>VLOOKUP($B265,'Tillförd energi'!$B$1:$AS$566,MATCH(S$1,'Tillförd energi'!$B$1:$AQ$1,0),FALSE)</f>
        <v>11.3</v>
      </c>
      <c r="T265">
        <f>VLOOKUP($B265,'Tillförd energi'!$B$1:$AS$566,MATCH(T$1,'Tillförd energi'!$B$1:$AQ$1,0),FALSE)</f>
        <v>0</v>
      </c>
      <c r="U265">
        <f>VLOOKUP($B265,'Tillförd energi'!$B$1:$AS$566,MATCH(U$1,'Tillförd energi'!$B$1:$AQ$1,0),FALSE)</f>
        <v>0</v>
      </c>
      <c r="V265">
        <f>VLOOKUP($B265,'Tillförd energi'!$B$1:$AS$566,MATCH(V$1,'Tillförd energi'!$B$1:$AQ$1,0),FALSE)</f>
        <v>0</v>
      </c>
      <c r="W265">
        <f>VLOOKUP($B265,'Tillförd energi'!$B$1:$AS$566,MATCH(W$1,'Tillförd energi'!$B$1:$AQ$1,0),FALSE)</f>
        <v>0</v>
      </c>
      <c r="X265">
        <f>VLOOKUP($B265,'Tillförd energi'!$B$1:$AS$566,MATCH(X$1,'Tillförd energi'!$B$1:$AQ$1,0),FALSE)</f>
        <v>0</v>
      </c>
      <c r="Y265">
        <f>VLOOKUP($B265,'Tillförd energi'!$B$1:$AS$566,MATCH(Y$1,'Tillförd energi'!$B$1:$AQ$1,0),FALSE)</f>
        <v>0</v>
      </c>
      <c r="Z265">
        <f>VLOOKUP($B265,'Tillförd energi'!$B$1:$AS$566,MATCH(Z$1,'Tillförd energi'!$B$1:$AQ$1,0),FALSE)</f>
        <v>0</v>
      </c>
      <c r="AA265">
        <f>VLOOKUP($B265,'Tillförd energi'!$B$1:$AS$566,MATCH(AA$1,'Tillförd energi'!$B$1:$AQ$1,0),FALSE)</f>
        <v>0</v>
      </c>
      <c r="AB265">
        <f>VLOOKUP($B265,'Tillförd energi'!$B$1:$AS$566,MATCH(AB$1,'Tillförd energi'!$B$1:$AQ$1,0),FALSE)</f>
        <v>0</v>
      </c>
      <c r="AC265">
        <f>VLOOKUP($B265,'Tillförd energi'!$B$1:$AS$566,MATCH(AC$1,'Tillförd energi'!$B$1:$AQ$1,0),FALSE)</f>
        <v>0</v>
      </c>
      <c r="AD265">
        <f>VLOOKUP($B265,'Tillförd energi'!$B$1:$AS$566,MATCH(AD$1,'Tillförd energi'!$B$1:$AQ$1,0),FALSE)</f>
        <v>0</v>
      </c>
      <c r="AE265">
        <f>VLOOKUP($B265,'Tillförd energi'!$B$1:$AS$566,MATCH(AE$1,'Tillförd energi'!$B$1:$AQ$1,0),FALSE)</f>
        <v>0</v>
      </c>
      <c r="AF265">
        <f>VLOOKUP($B265,'Tillförd energi'!$B$1:$AS$566,MATCH(AF$1,'Tillförd energi'!$B$1:$AQ$1,0),FALSE)</f>
        <v>0.08</v>
      </c>
      <c r="AG265">
        <f>IFERROR(VLOOKUP(B265,Miljö!$B$1:$S$476,9,FALSE)/1,0)</f>
        <v>0</v>
      </c>
      <c r="AI265">
        <f t="shared" si="40"/>
        <v>11.530000000000001</v>
      </c>
      <c r="AJ265">
        <f t="shared" si="41"/>
        <v>11.530000000000001</v>
      </c>
      <c r="AK265">
        <f>IF(ISERROR(1/VLOOKUP($B265,Leveranser!$B$1:$S$500,MATCH("såld värme (gwh)",Leveranser!$B$1:$S$1,0),FALSE)),"",VLOOKUP($B265,Leveranser!$B$1:$S$500,MATCH("såld värme (gwh)",Leveranser!$B$1:$S$1,0),FALSE))</f>
        <v>7.9370000000000003</v>
      </c>
      <c r="AL265" s="22">
        <f>VLOOKUP($B265,Leveranser!$B$1:$Y$500,MATCH("Totalt såld fjärrvärme till andra fjärrvärmeföretag",Leveranser!$B$1:$AA$1,0),FALSE)</f>
        <v>0</v>
      </c>
      <c r="AM265" s="22">
        <f>IF(ISERROR(1/VLOOKUP($B265,Miljö!$B$1:$S$500,MATCH("Såld mängd produktionsspecifik fjärrvärme (GWh)",Miljö!$B$1:$R$1,0),FALSE)),0,VLOOKUP($B265,Miljö!$B$1:$S$500,MATCH("Såld mängd produktionsspecifik fjärrvärme (GWh)",Miljö!$B$1:$R$1,0),FALSE))</f>
        <v>0</v>
      </c>
      <c r="AN265" s="23">
        <f t="shared" si="42"/>
        <v>0.68837814397224628</v>
      </c>
      <c r="AP265" t="str">
        <f>VLOOKUP($B265,'Miljövärden urval för publ'!$B$1:$H$450,7,FALSE)</f>
        <v>Ja</v>
      </c>
      <c r="AQ265" t="str">
        <f>VLOOKUP($B265,'Miljövärden urval för publ'!$B$1:$H$450,6,FALSE)</f>
        <v>Ja</v>
      </c>
      <c r="AU265">
        <f t="shared" si="43"/>
        <v>0.08</v>
      </c>
      <c r="AV265">
        <f t="shared" si="44"/>
        <v>0</v>
      </c>
      <c r="AW265">
        <f t="shared" si="45"/>
        <v>0</v>
      </c>
      <c r="AX265">
        <f t="shared" si="46"/>
        <v>11.3</v>
      </c>
      <c r="AZ265">
        <f t="shared" si="47"/>
        <v>0</v>
      </c>
      <c r="BA265">
        <f t="shared" si="48"/>
        <v>0</v>
      </c>
      <c r="BC265">
        <f t="shared" si="49"/>
        <v>11.3</v>
      </c>
    </row>
    <row r="266" spans="1:55" ht="15" customHeight="1" x14ac:dyDescent="0.25">
      <c r="A266" t="s">
        <v>376</v>
      </c>
      <c r="B266" t="s">
        <v>378</v>
      </c>
      <c r="C266">
        <f>VLOOKUP($B266,'Tillförd energi'!$B$1:$AS$566,MATCH(C$1,'Tillförd energi'!$B$1:$AQ$1,0),FALSE)</f>
        <v>0</v>
      </c>
      <c r="D266">
        <f>VLOOKUP($B266,'Tillförd energi'!$B$1:$AS$566,MATCH(D$1,'Tillförd energi'!$B$1:$AQ$1,0),FALSE)</f>
        <v>3.4345300000000001</v>
      </c>
      <c r="E266">
        <f>VLOOKUP($B266,'Tillförd energi'!$B$1:$AS$566,MATCH(E$1,'Tillförd energi'!$B$1:$AQ$1,0),FALSE)</f>
        <v>1.6</v>
      </c>
      <c r="F266">
        <f>VLOOKUP($B266,'Tillförd energi'!$B$1:$AS$566,MATCH(F$1,'Tillförd energi'!$B$1:$AQ$1,0),FALSE)</f>
        <v>0</v>
      </c>
      <c r="G266">
        <f>VLOOKUP($B266,'Tillförd energi'!$B$1:$AS$566,MATCH(G$1,'Tillförd energi'!$B$1:$AQ$1,0),FALSE)</f>
        <v>0</v>
      </c>
      <c r="H266">
        <f>VLOOKUP($B266,'Tillförd energi'!$B$1:$AS$566,MATCH(H$1,'Tillförd energi'!$B$1:$AQ$1,0),FALSE)</f>
        <v>0</v>
      </c>
      <c r="I266">
        <f>VLOOKUP($B266,'Tillförd energi'!$B$1:$AS$566,MATCH(I$1,'Tillförd energi'!$B$1:$AQ$1,0),FALSE)</f>
        <v>144.62799999999999</v>
      </c>
      <c r="J266">
        <f>VLOOKUP($B266,'Tillförd energi'!$B$1:$AS$566,MATCH(J$1,'Tillförd energi'!$B$1:$AQ$1,0),FALSE)</f>
        <v>0</v>
      </c>
      <c r="K266">
        <v>0</v>
      </c>
      <c r="L266">
        <f>VLOOKUP($B266,'Tillförd energi'!$B$1:$AS$566,MATCH(L$1,'Tillförd energi'!$B$1:$AQ$1,0),FALSE)</f>
        <v>0</v>
      </c>
      <c r="M266">
        <f>VLOOKUP($B266,'Tillförd energi'!$B$1:$AS$566,MATCH(M$1,'Tillförd energi'!$B$1:$AQ$1,0),FALSE)</f>
        <v>0</v>
      </c>
      <c r="N266">
        <f>VLOOKUP($B266,'Tillförd energi'!$B$1:$AS$566,MATCH(N$1,'Tillförd energi'!$B$1:$AQ$1,0),FALSE)</f>
        <v>175.9</v>
      </c>
      <c r="O266">
        <f>VLOOKUP($B266,'Tillförd energi'!$B$1:$AS$566,MATCH(O$1,'Tillförd energi'!$B$1:$AQ$1,0),FALSE)</f>
        <v>0</v>
      </c>
      <c r="P266">
        <f>VLOOKUP($B266,'Tillförd energi'!$B$1:$AS$566,MATCH(P$1,'Tillförd energi'!$B$1:$AQ$1,0),FALSE)</f>
        <v>0</v>
      </c>
      <c r="Q266">
        <f>VLOOKUP($B266,'Tillförd energi'!$B$1:$AS$566,MATCH(Q$1,'Tillförd energi'!$B$1:$AQ$1,0),FALSE)</f>
        <v>0</v>
      </c>
      <c r="R266">
        <f>VLOOKUP($B266,'Tillförd energi'!$B$1:$AS$566,MATCH(R$1,'Tillförd energi'!$B$1:$AQ$1,0),FALSE)</f>
        <v>0</v>
      </c>
      <c r="S266">
        <f>VLOOKUP($B266,'Tillförd energi'!$B$1:$AS$566,MATCH(S$1,'Tillförd energi'!$B$1:$AQ$1,0),FALSE)</f>
        <v>0</v>
      </c>
      <c r="T266">
        <f>VLOOKUP($B266,'Tillförd energi'!$B$1:$AS$566,MATCH(T$1,'Tillförd energi'!$B$1:$AQ$1,0),FALSE)</f>
        <v>0</v>
      </c>
      <c r="U266">
        <f>VLOOKUP($B266,'Tillförd energi'!$B$1:$AS$566,MATCH(U$1,'Tillförd energi'!$B$1:$AQ$1,0),FALSE)</f>
        <v>0</v>
      </c>
      <c r="V266">
        <f>VLOOKUP($B266,'Tillförd energi'!$B$1:$AS$566,MATCH(V$1,'Tillförd energi'!$B$1:$AQ$1,0),FALSE)</f>
        <v>0</v>
      </c>
      <c r="W266">
        <f>VLOOKUP($B266,'Tillförd energi'!$B$1:$AS$566,MATCH(W$1,'Tillförd energi'!$B$1:$AQ$1,0),FALSE)</f>
        <v>20.9</v>
      </c>
      <c r="X266">
        <f>VLOOKUP($B266,'Tillförd energi'!$B$1:$AS$566,MATCH(X$1,'Tillförd energi'!$B$1:$AQ$1,0),FALSE)</f>
        <v>0</v>
      </c>
      <c r="Y266">
        <f>VLOOKUP($B266,'Tillförd energi'!$B$1:$AS$566,MATCH(Y$1,'Tillförd energi'!$B$1:$AQ$1,0),FALSE)</f>
        <v>0</v>
      </c>
      <c r="Z266">
        <f>VLOOKUP($B266,'Tillförd energi'!$B$1:$AS$566,MATCH(Z$1,'Tillförd energi'!$B$1:$AQ$1,0),FALSE)</f>
        <v>0</v>
      </c>
      <c r="AA266">
        <f>VLOOKUP($B266,'Tillförd energi'!$B$1:$AS$566,MATCH(AA$1,'Tillförd energi'!$B$1:$AQ$1,0),FALSE)</f>
        <v>0</v>
      </c>
      <c r="AB266">
        <f>VLOOKUP($B266,'Tillförd energi'!$B$1:$AS$566,MATCH(AB$1,'Tillförd energi'!$B$1:$AQ$1,0),FALSE)</f>
        <v>0</v>
      </c>
      <c r="AC266">
        <f>VLOOKUP($B266,'Tillförd energi'!$B$1:$AS$566,MATCH(AC$1,'Tillförd energi'!$B$1:$AQ$1,0),FALSE)</f>
        <v>51.7</v>
      </c>
      <c r="AD266">
        <f>VLOOKUP($B266,'Tillförd energi'!$B$1:$AS$566,MATCH(AD$1,'Tillförd energi'!$B$1:$AQ$1,0),FALSE)</f>
        <v>4.55</v>
      </c>
      <c r="AE266">
        <f>VLOOKUP($B266,'Tillförd energi'!$B$1:$AS$566,MATCH(AE$1,'Tillförd energi'!$B$1:$AQ$1,0),FALSE)</f>
        <v>0</v>
      </c>
      <c r="AF266">
        <f>VLOOKUP($B266,'Tillförd energi'!$B$1:$AS$566,MATCH(AF$1,'Tillförd energi'!$B$1:$AQ$1,0),FALSE)</f>
        <v>9.7338299999999993</v>
      </c>
      <c r="AG266">
        <f>IFERROR(VLOOKUP(B266,Miljö!$B$1:$S$476,9,FALSE)/1,0)</f>
        <v>0</v>
      </c>
      <c r="AI266">
        <f t="shared" si="40"/>
        <v>412.44635999999997</v>
      </c>
      <c r="AJ266">
        <f t="shared" si="41"/>
        <v>412.44635999999997</v>
      </c>
      <c r="AK266">
        <f>IF(ISERROR(1/VLOOKUP($B266,Leveranser!$B$1:$S$500,MATCH("såld värme (gwh)",Leveranser!$B$1:$S$1,0),FALSE)),"",VLOOKUP($B266,Leveranser!$B$1:$S$500,MATCH("såld värme (gwh)",Leveranser!$B$1:$S$1,0),FALSE))</f>
        <v>315.59300000000002</v>
      </c>
      <c r="AL266" s="22">
        <f>VLOOKUP($B266,Leveranser!$B$1:$Y$500,MATCH("Totalt såld fjärrvärme till andra fjärrvärmeföretag",Leveranser!$B$1:$AA$1,0),FALSE)</f>
        <v>0</v>
      </c>
      <c r="AM266" s="22">
        <f>IF(ISERROR(1/VLOOKUP($B266,Miljö!$B$1:$S$500,MATCH("Såld mängd produktionsspecifik fjärrvärme (GWh)",Miljö!$B$1:$R$1,0),FALSE)),0,VLOOKUP($B266,Miljö!$B$1:$S$500,MATCH("Såld mängd produktionsspecifik fjärrvärme (GWh)",Miljö!$B$1:$R$1,0),FALSE))</f>
        <v>0</v>
      </c>
      <c r="AN266" s="23">
        <f t="shared" si="42"/>
        <v>0.76517343976559771</v>
      </c>
      <c r="AP266" t="str">
        <f>VLOOKUP($B266,'Miljövärden urval för publ'!$B$1:$H$450,7,FALSE)</f>
        <v>Ja</v>
      </c>
      <c r="AQ266" t="str">
        <f>VLOOKUP($B266,'Miljövärden urval för publ'!$B$1:$H$450,6,FALSE)</f>
        <v>Ja</v>
      </c>
      <c r="AU266">
        <f t="shared" si="43"/>
        <v>9.7338299999999993</v>
      </c>
      <c r="AV266">
        <f t="shared" si="44"/>
        <v>0</v>
      </c>
      <c r="AW266">
        <f t="shared" si="45"/>
        <v>175.9</v>
      </c>
      <c r="AX266">
        <f t="shared" si="46"/>
        <v>0</v>
      </c>
      <c r="AZ266">
        <f t="shared" si="47"/>
        <v>0</v>
      </c>
      <c r="BA266">
        <f t="shared" si="48"/>
        <v>0</v>
      </c>
      <c r="BC266">
        <f t="shared" si="49"/>
        <v>196.8</v>
      </c>
    </row>
    <row r="267" spans="1:55" ht="15" customHeight="1" x14ac:dyDescent="0.25">
      <c r="A267" t="s">
        <v>376</v>
      </c>
      <c r="B267" t="s">
        <v>379</v>
      </c>
      <c r="C267">
        <f>VLOOKUP($B267,'Tillförd energi'!$B$1:$AS$566,MATCH(C$1,'Tillförd energi'!$B$1:$AQ$1,0),FALSE)</f>
        <v>0</v>
      </c>
      <c r="D267">
        <f>VLOOKUP($B267,'Tillförd energi'!$B$1:$AS$566,MATCH(D$1,'Tillförd energi'!$B$1:$AQ$1,0),FALSE)</f>
        <v>0.18</v>
      </c>
      <c r="E267">
        <f>VLOOKUP($B267,'Tillförd energi'!$B$1:$AS$566,MATCH(E$1,'Tillförd energi'!$B$1:$AQ$1,0),FALSE)</f>
        <v>0</v>
      </c>
      <c r="F267">
        <f>VLOOKUP($B267,'Tillförd energi'!$B$1:$AS$566,MATCH(F$1,'Tillförd energi'!$B$1:$AQ$1,0),FALSE)</f>
        <v>0</v>
      </c>
      <c r="G267">
        <f>VLOOKUP($B267,'Tillförd energi'!$B$1:$AS$566,MATCH(G$1,'Tillförd energi'!$B$1:$AQ$1,0),FALSE)</f>
        <v>0</v>
      </c>
      <c r="H267">
        <f>VLOOKUP($B267,'Tillförd energi'!$B$1:$AS$566,MATCH(H$1,'Tillförd energi'!$B$1:$AQ$1,0),FALSE)</f>
        <v>0</v>
      </c>
      <c r="I267">
        <f>VLOOKUP($B267,'Tillförd energi'!$B$1:$AS$566,MATCH(I$1,'Tillförd energi'!$B$1:$AQ$1,0),FALSE)</f>
        <v>0</v>
      </c>
      <c r="J267">
        <f>VLOOKUP($B267,'Tillförd energi'!$B$1:$AS$566,MATCH(J$1,'Tillförd energi'!$B$1:$AQ$1,0),FALSE)</f>
        <v>0</v>
      </c>
      <c r="K267">
        <v>0</v>
      </c>
      <c r="L267">
        <f>VLOOKUP($B267,'Tillförd energi'!$B$1:$AS$566,MATCH(L$1,'Tillförd energi'!$B$1:$AQ$1,0),FALSE)</f>
        <v>0</v>
      </c>
      <c r="M267">
        <f>VLOOKUP($B267,'Tillförd energi'!$B$1:$AS$566,MATCH(M$1,'Tillförd energi'!$B$1:$AQ$1,0),FALSE)</f>
        <v>0</v>
      </c>
      <c r="N267">
        <f>VLOOKUP($B267,'Tillförd energi'!$B$1:$AS$566,MATCH(N$1,'Tillförd energi'!$B$1:$AQ$1,0),FALSE)</f>
        <v>0</v>
      </c>
      <c r="O267">
        <f>VLOOKUP($B267,'Tillförd energi'!$B$1:$AS$566,MATCH(O$1,'Tillförd energi'!$B$1:$AQ$1,0),FALSE)</f>
        <v>0</v>
      </c>
      <c r="P267">
        <f>VLOOKUP($B267,'Tillförd energi'!$B$1:$AS$566,MATCH(P$1,'Tillförd energi'!$B$1:$AQ$1,0),FALSE)</f>
        <v>0</v>
      </c>
      <c r="Q267">
        <f>VLOOKUP($B267,'Tillförd energi'!$B$1:$AS$566,MATCH(Q$1,'Tillförd energi'!$B$1:$AQ$1,0),FALSE)</f>
        <v>0</v>
      </c>
      <c r="R267">
        <f>VLOOKUP($B267,'Tillförd energi'!$B$1:$AS$566,MATCH(R$1,'Tillförd energi'!$B$1:$AQ$1,0),FALSE)</f>
        <v>5.2</v>
      </c>
      <c r="S267">
        <f>VLOOKUP($B267,'Tillförd energi'!$B$1:$AS$566,MATCH(S$1,'Tillförd energi'!$B$1:$AQ$1,0),FALSE)</f>
        <v>0</v>
      </c>
      <c r="T267">
        <f>VLOOKUP($B267,'Tillförd energi'!$B$1:$AS$566,MATCH(T$1,'Tillförd energi'!$B$1:$AQ$1,0),FALSE)</f>
        <v>0</v>
      </c>
      <c r="U267">
        <f>VLOOKUP($B267,'Tillförd energi'!$B$1:$AS$566,MATCH(U$1,'Tillförd energi'!$B$1:$AQ$1,0),FALSE)</f>
        <v>0</v>
      </c>
      <c r="V267">
        <f>VLOOKUP($B267,'Tillförd energi'!$B$1:$AS$566,MATCH(V$1,'Tillförd energi'!$B$1:$AQ$1,0),FALSE)</f>
        <v>0</v>
      </c>
      <c r="W267">
        <f>VLOOKUP($B267,'Tillförd energi'!$B$1:$AS$566,MATCH(W$1,'Tillförd energi'!$B$1:$AQ$1,0),FALSE)</f>
        <v>0</v>
      </c>
      <c r="X267">
        <f>VLOOKUP($B267,'Tillförd energi'!$B$1:$AS$566,MATCH(X$1,'Tillförd energi'!$B$1:$AQ$1,0),FALSE)</f>
        <v>0</v>
      </c>
      <c r="Y267">
        <f>VLOOKUP($B267,'Tillförd energi'!$B$1:$AS$566,MATCH(Y$1,'Tillförd energi'!$B$1:$AQ$1,0),FALSE)</f>
        <v>0</v>
      </c>
      <c r="Z267">
        <f>VLOOKUP($B267,'Tillförd energi'!$B$1:$AS$566,MATCH(Z$1,'Tillförd energi'!$B$1:$AQ$1,0),FALSE)</f>
        <v>0</v>
      </c>
      <c r="AA267">
        <f>VLOOKUP($B267,'Tillförd energi'!$B$1:$AS$566,MATCH(AA$1,'Tillförd energi'!$B$1:$AQ$1,0),FALSE)</f>
        <v>0</v>
      </c>
      <c r="AB267">
        <f>VLOOKUP($B267,'Tillförd energi'!$B$1:$AS$566,MATCH(AB$1,'Tillförd energi'!$B$1:$AQ$1,0),FALSE)</f>
        <v>0</v>
      </c>
      <c r="AC267">
        <f>VLOOKUP($B267,'Tillförd energi'!$B$1:$AS$566,MATCH(AC$1,'Tillförd energi'!$B$1:$AQ$1,0),FALSE)</f>
        <v>0</v>
      </c>
      <c r="AD267">
        <f>VLOOKUP($B267,'Tillförd energi'!$B$1:$AS$566,MATCH(AD$1,'Tillförd energi'!$B$1:$AQ$1,0),FALSE)</f>
        <v>0</v>
      </c>
      <c r="AE267">
        <f>VLOOKUP($B267,'Tillförd energi'!$B$1:$AS$566,MATCH(AE$1,'Tillförd energi'!$B$1:$AQ$1,0),FALSE)</f>
        <v>0</v>
      </c>
      <c r="AF267">
        <f>VLOOKUP($B267,'Tillförd energi'!$B$1:$AS$566,MATCH(AF$1,'Tillförd energi'!$B$1:$AQ$1,0),FALSE)</f>
        <v>5.3999999999999999E-2</v>
      </c>
      <c r="AG267">
        <f>IFERROR(VLOOKUP(B267,Miljö!$B$1:$S$476,9,FALSE)/1,0)</f>
        <v>0</v>
      </c>
      <c r="AI267">
        <f t="shared" si="40"/>
        <v>5.4340000000000002</v>
      </c>
      <c r="AJ267">
        <f t="shared" si="41"/>
        <v>5.4340000000000002</v>
      </c>
      <c r="AK267">
        <f>IF(ISERROR(1/VLOOKUP($B267,Leveranser!$B$1:$S$500,MATCH("såld värme (gwh)",Leveranser!$B$1:$S$1,0),FALSE)),"",VLOOKUP($B267,Leveranser!$B$1:$S$500,MATCH("såld värme (gwh)",Leveranser!$B$1:$S$1,0),FALSE))</f>
        <v>3.9649999999999999</v>
      </c>
      <c r="AL267" s="22">
        <f>VLOOKUP($B267,Leveranser!$B$1:$Y$500,MATCH("Totalt såld fjärrvärme till andra fjärrvärmeföretag",Leveranser!$B$1:$AA$1,0),FALSE)</f>
        <v>0</v>
      </c>
      <c r="AM267" s="22">
        <f>IF(ISERROR(1/VLOOKUP($B267,Miljö!$B$1:$S$500,MATCH("Såld mängd produktionsspecifik fjärrvärme (GWh)",Miljö!$B$1:$R$1,0),FALSE)),0,VLOOKUP($B267,Miljö!$B$1:$S$500,MATCH("Såld mängd produktionsspecifik fjärrvärme (GWh)",Miljö!$B$1:$R$1,0),FALSE))</f>
        <v>0</v>
      </c>
      <c r="AN267" s="23">
        <f t="shared" si="42"/>
        <v>0.72966507177033491</v>
      </c>
      <c r="AP267" t="str">
        <f>VLOOKUP($B267,'Miljövärden urval för publ'!$B$1:$H$450,7,FALSE)</f>
        <v>Ja</v>
      </c>
      <c r="AQ267" t="str">
        <f>VLOOKUP($B267,'Miljövärden urval för publ'!$B$1:$H$450,6,FALSE)</f>
        <v>Ja</v>
      </c>
      <c r="AU267">
        <f t="shared" si="43"/>
        <v>5.3999999999999999E-2</v>
      </c>
      <c r="AV267">
        <f t="shared" si="44"/>
        <v>0</v>
      </c>
      <c r="AW267">
        <f t="shared" si="45"/>
        <v>0</v>
      </c>
      <c r="AX267">
        <f t="shared" si="46"/>
        <v>5.2</v>
      </c>
      <c r="AZ267">
        <f t="shared" si="47"/>
        <v>0</v>
      </c>
      <c r="BA267">
        <f t="shared" si="48"/>
        <v>0</v>
      </c>
      <c r="BC267">
        <f t="shared" si="49"/>
        <v>5.2</v>
      </c>
    </row>
    <row r="268" spans="1:55" ht="15" customHeight="1" x14ac:dyDescent="0.25">
      <c r="A268" t="s">
        <v>376</v>
      </c>
      <c r="B268" t="s">
        <v>380</v>
      </c>
      <c r="C268">
        <f>VLOOKUP($B268,'Tillförd energi'!$B$1:$AS$566,MATCH(C$1,'Tillförd energi'!$B$1:$AQ$1,0),FALSE)</f>
        <v>0</v>
      </c>
      <c r="D268">
        <f>VLOOKUP($B268,'Tillförd energi'!$B$1:$AS$566,MATCH(D$1,'Tillförd energi'!$B$1:$AQ$1,0),FALSE)</f>
        <v>0.03</v>
      </c>
      <c r="E268">
        <f>VLOOKUP($B268,'Tillförd energi'!$B$1:$AS$566,MATCH(E$1,'Tillförd energi'!$B$1:$AQ$1,0),FALSE)</f>
        <v>0</v>
      </c>
      <c r="F268">
        <f>VLOOKUP($B268,'Tillförd energi'!$B$1:$AS$566,MATCH(F$1,'Tillförd energi'!$B$1:$AQ$1,0),FALSE)</f>
        <v>0</v>
      </c>
      <c r="G268">
        <f>VLOOKUP($B268,'Tillförd energi'!$B$1:$AS$566,MATCH(G$1,'Tillförd energi'!$B$1:$AQ$1,0),FALSE)</f>
        <v>0</v>
      </c>
      <c r="H268">
        <f>VLOOKUP($B268,'Tillförd energi'!$B$1:$AS$566,MATCH(H$1,'Tillförd energi'!$B$1:$AQ$1,0),FALSE)</f>
        <v>0</v>
      </c>
      <c r="I268">
        <f>VLOOKUP($B268,'Tillförd energi'!$B$1:$AS$566,MATCH(I$1,'Tillförd energi'!$B$1:$AQ$1,0),FALSE)</f>
        <v>0</v>
      </c>
      <c r="J268">
        <f>VLOOKUP($B268,'Tillförd energi'!$B$1:$AS$566,MATCH(J$1,'Tillförd energi'!$B$1:$AQ$1,0),FALSE)</f>
        <v>0</v>
      </c>
      <c r="K268">
        <v>0</v>
      </c>
      <c r="L268">
        <f>VLOOKUP($B268,'Tillförd energi'!$B$1:$AS$566,MATCH(L$1,'Tillförd energi'!$B$1:$AQ$1,0),FALSE)</f>
        <v>0</v>
      </c>
      <c r="M268">
        <f>VLOOKUP($B268,'Tillförd energi'!$B$1:$AS$566,MATCH(M$1,'Tillförd energi'!$B$1:$AQ$1,0),FALSE)</f>
        <v>0</v>
      </c>
      <c r="N268">
        <f>VLOOKUP($B268,'Tillförd energi'!$B$1:$AS$566,MATCH(N$1,'Tillförd energi'!$B$1:$AQ$1,0),FALSE)</f>
        <v>0</v>
      </c>
      <c r="O268">
        <f>VLOOKUP($B268,'Tillförd energi'!$B$1:$AS$566,MATCH(O$1,'Tillförd energi'!$B$1:$AQ$1,0),FALSE)</f>
        <v>0</v>
      </c>
      <c r="P268">
        <f>VLOOKUP($B268,'Tillförd energi'!$B$1:$AS$566,MATCH(P$1,'Tillförd energi'!$B$1:$AQ$1,0),FALSE)</f>
        <v>0</v>
      </c>
      <c r="Q268">
        <f>VLOOKUP($B268,'Tillförd energi'!$B$1:$AS$566,MATCH(Q$1,'Tillförd energi'!$B$1:$AQ$1,0),FALSE)</f>
        <v>0</v>
      </c>
      <c r="R268">
        <f>VLOOKUP($B268,'Tillförd energi'!$B$1:$AS$566,MATCH(R$1,'Tillförd energi'!$B$1:$AQ$1,0),FALSE)</f>
        <v>2.14</v>
      </c>
      <c r="S268">
        <f>VLOOKUP($B268,'Tillförd energi'!$B$1:$AS$566,MATCH(S$1,'Tillförd energi'!$B$1:$AQ$1,0),FALSE)</f>
        <v>0</v>
      </c>
      <c r="T268">
        <f>VLOOKUP($B268,'Tillförd energi'!$B$1:$AS$566,MATCH(T$1,'Tillförd energi'!$B$1:$AQ$1,0),FALSE)</f>
        <v>0</v>
      </c>
      <c r="U268">
        <f>VLOOKUP($B268,'Tillförd energi'!$B$1:$AS$566,MATCH(U$1,'Tillförd energi'!$B$1:$AQ$1,0),FALSE)</f>
        <v>0</v>
      </c>
      <c r="V268">
        <f>VLOOKUP($B268,'Tillförd energi'!$B$1:$AS$566,MATCH(V$1,'Tillförd energi'!$B$1:$AQ$1,0),FALSE)</f>
        <v>0</v>
      </c>
      <c r="W268">
        <f>VLOOKUP($B268,'Tillförd energi'!$B$1:$AS$566,MATCH(W$1,'Tillförd energi'!$B$1:$AQ$1,0),FALSE)</f>
        <v>0</v>
      </c>
      <c r="X268">
        <f>VLOOKUP($B268,'Tillförd energi'!$B$1:$AS$566,MATCH(X$1,'Tillförd energi'!$B$1:$AQ$1,0),FALSE)</f>
        <v>0</v>
      </c>
      <c r="Y268">
        <f>VLOOKUP($B268,'Tillförd energi'!$B$1:$AS$566,MATCH(Y$1,'Tillförd energi'!$B$1:$AQ$1,0),FALSE)</f>
        <v>0</v>
      </c>
      <c r="Z268">
        <f>VLOOKUP($B268,'Tillförd energi'!$B$1:$AS$566,MATCH(Z$1,'Tillförd energi'!$B$1:$AQ$1,0),FALSE)</f>
        <v>0</v>
      </c>
      <c r="AA268">
        <f>VLOOKUP($B268,'Tillförd energi'!$B$1:$AS$566,MATCH(AA$1,'Tillförd energi'!$B$1:$AQ$1,0),FALSE)</f>
        <v>0</v>
      </c>
      <c r="AB268">
        <f>VLOOKUP($B268,'Tillförd energi'!$B$1:$AS$566,MATCH(AB$1,'Tillförd energi'!$B$1:$AQ$1,0),FALSE)</f>
        <v>0</v>
      </c>
      <c r="AC268">
        <f>VLOOKUP($B268,'Tillförd energi'!$B$1:$AS$566,MATCH(AC$1,'Tillförd energi'!$B$1:$AQ$1,0),FALSE)</f>
        <v>0</v>
      </c>
      <c r="AD268">
        <f>VLOOKUP($B268,'Tillförd energi'!$B$1:$AS$566,MATCH(AD$1,'Tillförd energi'!$B$1:$AQ$1,0),FALSE)</f>
        <v>0</v>
      </c>
      <c r="AE268">
        <f>VLOOKUP($B268,'Tillförd energi'!$B$1:$AS$566,MATCH(AE$1,'Tillförd energi'!$B$1:$AQ$1,0),FALSE)</f>
        <v>0</v>
      </c>
      <c r="AF268">
        <f>VLOOKUP($B268,'Tillförd energi'!$B$1:$AS$566,MATCH(AF$1,'Tillförd energi'!$B$1:$AQ$1,0),FALSE)</f>
        <v>2.3E-2</v>
      </c>
      <c r="AG268">
        <f>IFERROR(VLOOKUP(B268,Miljö!$B$1:$S$476,9,FALSE)/1,0)</f>
        <v>0</v>
      </c>
      <c r="AI268">
        <f t="shared" si="40"/>
        <v>2.1930000000000001</v>
      </c>
      <c r="AJ268">
        <f t="shared" si="41"/>
        <v>2.1930000000000001</v>
      </c>
      <c r="AK268">
        <f>IF(ISERROR(1/VLOOKUP($B268,Leveranser!$B$1:$S$500,MATCH("såld värme (gwh)",Leveranser!$B$1:$S$1,0),FALSE)),"",VLOOKUP($B268,Leveranser!$B$1:$S$500,MATCH("såld värme (gwh)",Leveranser!$B$1:$S$1,0),FALSE))</f>
        <v>1.704</v>
      </c>
      <c r="AL268" s="22">
        <f>VLOOKUP($B268,Leveranser!$B$1:$Y$500,MATCH("Totalt såld fjärrvärme till andra fjärrvärmeföretag",Leveranser!$B$1:$AA$1,0),FALSE)</f>
        <v>0</v>
      </c>
      <c r="AM268" s="22">
        <f>IF(ISERROR(1/VLOOKUP($B268,Miljö!$B$1:$S$500,MATCH("Såld mängd produktionsspecifik fjärrvärme (GWh)",Miljö!$B$1:$R$1,0),FALSE)),0,VLOOKUP($B268,Miljö!$B$1:$S$500,MATCH("Såld mängd produktionsspecifik fjärrvärme (GWh)",Miljö!$B$1:$R$1,0),FALSE))</f>
        <v>0</v>
      </c>
      <c r="AN268" s="23">
        <f t="shared" si="42"/>
        <v>0.77701778385772913</v>
      </c>
      <c r="AP268" t="str">
        <f>VLOOKUP($B268,'Miljövärden urval för publ'!$B$1:$H$450,7,FALSE)</f>
        <v>Ja</v>
      </c>
      <c r="AQ268" t="str">
        <f>VLOOKUP($B268,'Miljövärden urval för publ'!$B$1:$H$450,6,FALSE)</f>
        <v>Ja</v>
      </c>
      <c r="AU268">
        <f t="shared" si="43"/>
        <v>2.3E-2</v>
      </c>
      <c r="AV268">
        <f t="shared" si="44"/>
        <v>0</v>
      </c>
      <c r="AW268">
        <f t="shared" si="45"/>
        <v>0</v>
      </c>
      <c r="AX268">
        <f t="shared" si="46"/>
        <v>2.14</v>
      </c>
      <c r="AZ268">
        <f t="shared" si="47"/>
        <v>0</v>
      </c>
      <c r="BA268">
        <f t="shared" si="48"/>
        <v>0</v>
      </c>
      <c r="BC268">
        <f t="shared" si="49"/>
        <v>2.14</v>
      </c>
    </row>
    <row r="269" spans="1:55" ht="15" customHeight="1" x14ac:dyDescent="0.25">
      <c r="A269" t="s">
        <v>376</v>
      </c>
      <c r="B269" t="s">
        <v>381</v>
      </c>
      <c r="C269">
        <f>VLOOKUP($B269,'Tillförd energi'!$B$1:$AS$566,MATCH(C$1,'Tillförd energi'!$B$1:$AQ$1,0),FALSE)</f>
        <v>0</v>
      </c>
      <c r="D269">
        <f>VLOOKUP($B269,'Tillförd energi'!$B$1:$AS$566,MATCH(D$1,'Tillförd energi'!$B$1:$AQ$1,0),FALSE)</f>
        <v>0.04</v>
      </c>
      <c r="E269">
        <f>VLOOKUP($B269,'Tillförd energi'!$B$1:$AS$566,MATCH(E$1,'Tillförd energi'!$B$1:$AQ$1,0),FALSE)</f>
        <v>0</v>
      </c>
      <c r="F269">
        <f>VLOOKUP($B269,'Tillförd energi'!$B$1:$AS$566,MATCH(F$1,'Tillförd energi'!$B$1:$AQ$1,0),FALSE)</f>
        <v>0</v>
      </c>
      <c r="G269">
        <f>VLOOKUP($B269,'Tillförd energi'!$B$1:$AS$566,MATCH(G$1,'Tillförd energi'!$B$1:$AQ$1,0),FALSE)</f>
        <v>0</v>
      </c>
      <c r="H269">
        <f>VLOOKUP($B269,'Tillförd energi'!$B$1:$AS$566,MATCH(H$1,'Tillförd energi'!$B$1:$AQ$1,0),FALSE)</f>
        <v>0</v>
      </c>
      <c r="I269">
        <f>VLOOKUP($B269,'Tillförd energi'!$B$1:$AS$566,MATCH(I$1,'Tillförd energi'!$B$1:$AQ$1,0),FALSE)</f>
        <v>0</v>
      </c>
      <c r="J269">
        <f>VLOOKUP($B269,'Tillförd energi'!$B$1:$AS$566,MATCH(J$1,'Tillförd energi'!$B$1:$AQ$1,0),FALSE)</f>
        <v>0</v>
      </c>
      <c r="K269">
        <v>0</v>
      </c>
      <c r="L269">
        <f>VLOOKUP($B269,'Tillförd energi'!$B$1:$AS$566,MATCH(L$1,'Tillförd energi'!$B$1:$AQ$1,0),FALSE)</f>
        <v>0</v>
      </c>
      <c r="M269">
        <f>VLOOKUP($B269,'Tillförd energi'!$B$1:$AS$566,MATCH(M$1,'Tillförd energi'!$B$1:$AQ$1,0),FALSE)</f>
        <v>0</v>
      </c>
      <c r="N269">
        <f>VLOOKUP($B269,'Tillförd energi'!$B$1:$AS$566,MATCH(N$1,'Tillförd energi'!$B$1:$AQ$1,0),FALSE)</f>
        <v>0</v>
      </c>
      <c r="O269">
        <f>VLOOKUP($B269,'Tillförd energi'!$B$1:$AS$566,MATCH(O$1,'Tillförd energi'!$B$1:$AQ$1,0),FALSE)</f>
        <v>0</v>
      </c>
      <c r="P269">
        <f>VLOOKUP($B269,'Tillförd energi'!$B$1:$AS$566,MATCH(P$1,'Tillförd energi'!$B$1:$AQ$1,0),FALSE)</f>
        <v>0</v>
      </c>
      <c r="Q269">
        <f>VLOOKUP($B269,'Tillförd energi'!$B$1:$AS$566,MATCH(Q$1,'Tillförd energi'!$B$1:$AQ$1,0),FALSE)</f>
        <v>0</v>
      </c>
      <c r="R269">
        <f>VLOOKUP($B269,'Tillförd energi'!$B$1:$AS$566,MATCH(R$1,'Tillförd energi'!$B$1:$AQ$1,0),FALSE)</f>
        <v>3.75</v>
      </c>
      <c r="S269">
        <f>VLOOKUP($B269,'Tillförd energi'!$B$1:$AS$566,MATCH(S$1,'Tillförd energi'!$B$1:$AQ$1,0),FALSE)</f>
        <v>0</v>
      </c>
      <c r="T269">
        <f>VLOOKUP($B269,'Tillförd energi'!$B$1:$AS$566,MATCH(T$1,'Tillförd energi'!$B$1:$AQ$1,0),FALSE)</f>
        <v>0</v>
      </c>
      <c r="U269">
        <f>VLOOKUP($B269,'Tillförd energi'!$B$1:$AS$566,MATCH(U$1,'Tillförd energi'!$B$1:$AQ$1,0),FALSE)</f>
        <v>0</v>
      </c>
      <c r="V269">
        <f>VLOOKUP($B269,'Tillförd energi'!$B$1:$AS$566,MATCH(V$1,'Tillförd energi'!$B$1:$AQ$1,0),FALSE)</f>
        <v>0</v>
      </c>
      <c r="W269">
        <f>VLOOKUP($B269,'Tillförd energi'!$B$1:$AS$566,MATCH(W$1,'Tillförd energi'!$B$1:$AQ$1,0),FALSE)</f>
        <v>0</v>
      </c>
      <c r="X269">
        <f>VLOOKUP($B269,'Tillförd energi'!$B$1:$AS$566,MATCH(X$1,'Tillförd energi'!$B$1:$AQ$1,0),FALSE)</f>
        <v>0</v>
      </c>
      <c r="Y269">
        <f>VLOOKUP($B269,'Tillförd energi'!$B$1:$AS$566,MATCH(Y$1,'Tillförd energi'!$B$1:$AQ$1,0),FALSE)</f>
        <v>0</v>
      </c>
      <c r="Z269">
        <f>VLOOKUP($B269,'Tillförd energi'!$B$1:$AS$566,MATCH(Z$1,'Tillförd energi'!$B$1:$AQ$1,0),FALSE)</f>
        <v>0</v>
      </c>
      <c r="AA269">
        <f>VLOOKUP($B269,'Tillförd energi'!$B$1:$AS$566,MATCH(AA$1,'Tillförd energi'!$B$1:$AQ$1,0),FALSE)</f>
        <v>0</v>
      </c>
      <c r="AB269">
        <f>VLOOKUP($B269,'Tillförd energi'!$B$1:$AS$566,MATCH(AB$1,'Tillförd energi'!$B$1:$AQ$1,0),FALSE)</f>
        <v>0</v>
      </c>
      <c r="AC269">
        <f>VLOOKUP($B269,'Tillförd energi'!$B$1:$AS$566,MATCH(AC$1,'Tillförd energi'!$B$1:$AQ$1,0),FALSE)</f>
        <v>0</v>
      </c>
      <c r="AD269">
        <f>VLOOKUP($B269,'Tillförd energi'!$B$1:$AS$566,MATCH(AD$1,'Tillförd energi'!$B$1:$AQ$1,0),FALSE)</f>
        <v>0</v>
      </c>
      <c r="AE269">
        <f>VLOOKUP($B269,'Tillförd energi'!$B$1:$AS$566,MATCH(AE$1,'Tillförd energi'!$B$1:$AQ$1,0),FALSE)</f>
        <v>0</v>
      </c>
      <c r="AF269">
        <f>VLOOKUP($B269,'Tillförd energi'!$B$1:$AS$566,MATCH(AF$1,'Tillförd energi'!$B$1:$AQ$1,0),FALSE)</f>
        <v>4.5999999999999999E-2</v>
      </c>
      <c r="AG269">
        <f>IFERROR(VLOOKUP(B269,Miljö!$B$1:$S$476,9,FALSE)/1,0)</f>
        <v>0</v>
      </c>
      <c r="AI269">
        <f t="shared" si="40"/>
        <v>3.8359999999999999</v>
      </c>
      <c r="AJ269">
        <f t="shared" si="41"/>
        <v>3.8359999999999999</v>
      </c>
      <c r="AK269">
        <f>IF(ISERROR(1/VLOOKUP($B269,Leveranser!$B$1:$S$500,MATCH("såld värme (gwh)",Leveranser!$B$1:$S$1,0),FALSE)),"",VLOOKUP($B269,Leveranser!$B$1:$S$500,MATCH("såld värme (gwh)",Leveranser!$B$1:$S$1,0),FALSE))</f>
        <v>2.8079999999999998</v>
      </c>
      <c r="AL269" s="22">
        <f>VLOOKUP($B269,Leveranser!$B$1:$Y$500,MATCH("Totalt såld fjärrvärme till andra fjärrvärmeföretag",Leveranser!$B$1:$AA$1,0),FALSE)</f>
        <v>0</v>
      </c>
      <c r="AM269" s="22">
        <f>IF(ISERROR(1/VLOOKUP($B269,Miljö!$B$1:$S$500,MATCH("Såld mängd produktionsspecifik fjärrvärme (GWh)",Miljö!$B$1:$R$1,0),FALSE)),0,VLOOKUP($B269,Miljö!$B$1:$S$500,MATCH("Såld mängd produktionsspecifik fjärrvärme (GWh)",Miljö!$B$1:$R$1,0),FALSE))</f>
        <v>0</v>
      </c>
      <c r="AN269" s="23">
        <f t="shared" si="42"/>
        <v>0.73201251303441084</v>
      </c>
      <c r="AP269" t="str">
        <f>VLOOKUP($B269,'Miljövärden urval för publ'!$B$1:$H$450,7,FALSE)</f>
        <v>Ja</v>
      </c>
      <c r="AQ269" t="str">
        <f>VLOOKUP($B269,'Miljövärden urval för publ'!$B$1:$H$450,6,FALSE)</f>
        <v>Ja</v>
      </c>
      <c r="AU269">
        <f t="shared" si="43"/>
        <v>4.5999999999999999E-2</v>
      </c>
      <c r="AV269">
        <f t="shared" si="44"/>
        <v>0</v>
      </c>
      <c r="AW269">
        <f t="shared" si="45"/>
        <v>0</v>
      </c>
      <c r="AX269">
        <f t="shared" si="46"/>
        <v>3.75</v>
      </c>
      <c r="AZ269">
        <f t="shared" si="47"/>
        <v>0</v>
      </c>
      <c r="BA269">
        <f t="shared" si="48"/>
        <v>0</v>
      </c>
      <c r="BC269">
        <f t="shared" si="49"/>
        <v>3.75</v>
      </c>
    </row>
    <row r="270" spans="1:55" ht="15" customHeight="1" x14ac:dyDescent="0.25">
      <c r="A270" t="s">
        <v>382</v>
      </c>
      <c r="B270" t="s">
        <v>383</v>
      </c>
      <c r="C270">
        <f>VLOOKUP($B270,'Tillförd energi'!$B$1:$AS$566,MATCH(C$1,'Tillförd energi'!$B$1:$AQ$1,0),FALSE)</f>
        <v>0</v>
      </c>
      <c r="D270">
        <f>VLOOKUP($B270,'Tillförd energi'!$B$1:$AS$566,MATCH(D$1,'Tillförd energi'!$B$1:$AQ$1,0),FALSE)</f>
        <v>2.0739999999999998</v>
      </c>
      <c r="E270">
        <f>VLOOKUP($B270,'Tillförd energi'!$B$1:$AS$566,MATCH(E$1,'Tillförd energi'!$B$1:$AQ$1,0),FALSE)</f>
        <v>0</v>
      </c>
      <c r="F270">
        <f>VLOOKUP($B270,'Tillförd energi'!$B$1:$AS$566,MATCH(F$1,'Tillförd energi'!$B$1:$AQ$1,0),FALSE)</f>
        <v>0</v>
      </c>
      <c r="G270">
        <f>VLOOKUP($B270,'Tillförd energi'!$B$1:$AS$566,MATCH(G$1,'Tillförd energi'!$B$1:$AQ$1,0),FALSE)</f>
        <v>0</v>
      </c>
      <c r="H270">
        <f>VLOOKUP($B270,'Tillförd energi'!$B$1:$AS$566,MATCH(H$1,'Tillförd energi'!$B$1:$AQ$1,0),FALSE)</f>
        <v>0</v>
      </c>
      <c r="I270">
        <f>VLOOKUP($B270,'Tillförd energi'!$B$1:$AS$566,MATCH(I$1,'Tillförd energi'!$B$1:$AQ$1,0),FALSE)</f>
        <v>0</v>
      </c>
      <c r="J270">
        <f>VLOOKUP($B270,'Tillförd energi'!$B$1:$AS$566,MATCH(J$1,'Tillförd energi'!$B$1:$AQ$1,0),FALSE)</f>
        <v>0</v>
      </c>
      <c r="K270">
        <v>0</v>
      </c>
      <c r="L270">
        <f>VLOOKUP($B270,'Tillförd energi'!$B$1:$AS$566,MATCH(L$1,'Tillförd energi'!$B$1:$AQ$1,0),FALSE)</f>
        <v>0</v>
      </c>
      <c r="M270">
        <f>VLOOKUP($B270,'Tillförd energi'!$B$1:$AS$566,MATCH(M$1,'Tillförd energi'!$B$1:$AQ$1,0),FALSE)</f>
        <v>0</v>
      </c>
      <c r="N270">
        <f>VLOOKUP($B270,'Tillförd energi'!$B$1:$AS$566,MATCH(N$1,'Tillförd energi'!$B$1:$AQ$1,0),FALSE)</f>
        <v>0</v>
      </c>
      <c r="O270">
        <f>VLOOKUP($B270,'Tillförd energi'!$B$1:$AS$566,MATCH(O$1,'Tillförd energi'!$B$1:$AQ$1,0),FALSE)</f>
        <v>0</v>
      </c>
      <c r="P270">
        <f>VLOOKUP($B270,'Tillförd energi'!$B$1:$AS$566,MATCH(P$1,'Tillförd energi'!$B$1:$AQ$1,0),FALSE)</f>
        <v>0</v>
      </c>
      <c r="Q270">
        <f>VLOOKUP($B270,'Tillförd energi'!$B$1:$AS$566,MATCH(Q$1,'Tillförd energi'!$B$1:$AQ$1,0),FALSE)</f>
        <v>0</v>
      </c>
      <c r="R270">
        <f>VLOOKUP($B270,'Tillförd energi'!$B$1:$AS$566,MATCH(R$1,'Tillförd energi'!$B$1:$AQ$1,0),FALSE)</f>
        <v>13.677</v>
      </c>
      <c r="S270">
        <f>VLOOKUP($B270,'Tillförd energi'!$B$1:$AS$566,MATCH(S$1,'Tillförd energi'!$B$1:$AQ$1,0),FALSE)</f>
        <v>0</v>
      </c>
      <c r="T270">
        <f>VLOOKUP($B270,'Tillförd energi'!$B$1:$AS$566,MATCH(T$1,'Tillförd energi'!$B$1:$AQ$1,0),FALSE)</f>
        <v>0</v>
      </c>
      <c r="U270">
        <f>VLOOKUP($B270,'Tillförd energi'!$B$1:$AS$566,MATCH(U$1,'Tillförd energi'!$B$1:$AQ$1,0),FALSE)</f>
        <v>0</v>
      </c>
      <c r="V270">
        <f>VLOOKUP($B270,'Tillförd energi'!$B$1:$AS$566,MATCH(V$1,'Tillförd energi'!$B$1:$AQ$1,0),FALSE)</f>
        <v>0</v>
      </c>
      <c r="W270">
        <f>VLOOKUP($B270,'Tillförd energi'!$B$1:$AS$566,MATCH(W$1,'Tillförd energi'!$B$1:$AQ$1,0),FALSE)</f>
        <v>0</v>
      </c>
      <c r="X270">
        <f>VLOOKUP($B270,'Tillförd energi'!$B$1:$AS$566,MATCH(X$1,'Tillförd energi'!$B$1:$AQ$1,0),FALSE)</f>
        <v>0</v>
      </c>
      <c r="Y270">
        <f>VLOOKUP($B270,'Tillförd energi'!$B$1:$AS$566,MATCH(Y$1,'Tillförd energi'!$B$1:$AQ$1,0),FALSE)</f>
        <v>0</v>
      </c>
      <c r="Z270">
        <f>VLOOKUP($B270,'Tillförd energi'!$B$1:$AS$566,MATCH(Z$1,'Tillförd energi'!$B$1:$AQ$1,0),FALSE)</f>
        <v>5.3490000000000002</v>
      </c>
      <c r="AA270">
        <f>VLOOKUP($B270,'Tillförd energi'!$B$1:$AS$566,MATCH(AA$1,'Tillförd energi'!$B$1:$AQ$1,0),FALSE)</f>
        <v>0</v>
      </c>
      <c r="AB270">
        <f>VLOOKUP($B270,'Tillförd energi'!$B$1:$AS$566,MATCH(AB$1,'Tillförd energi'!$B$1:$AQ$1,0),FALSE)</f>
        <v>0</v>
      </c>
      <c r="AC270">
        <f>VLOOKUP($B270,'Tillförd energi'!$B$1:$AS$566,MATCH(AC$1,'Tillförd energi'!$B$1:$AQ$1,0),FALSE)</f>
        <v>0</v>
      </c>
      <c r="AD270">
        <f>VLOOKUP($B270,'Tillförd energi'!$B$1:$AS$566,MATCH(AD$1,'Tillförd energi'!$B$1:$AQ$1,0),FALSE)</f>
        <v>22.792000000000002</v>
      </c>
      <c r="AE270">
        <f>VLOOKUP($B270,'Tillförd energi'!$B$1:$AS$566,MATCH(AE$1,'Tillförd energi'!$B$1:$AQ$1,0),FALSE)</f>
        <v>0</v>
      </c>
      <c r="AF270">
        <f>VLOOKUP($B270,'Tillförd energi'!$B$1:$AS$566,MATCH(AF$1,'Tillförd energi'!$B$1:$AQ$1,0),FALSE)</f>
        <v>0.9</v>
      </c>
      <c r="AG270">
        <f>IFERROR(VLOOKUP(B270,Miljö!$B$1:$S$476,9,FALSE)/1,0)</f>
        <v>0</v>
      </c>
      <c r="AI270">
        <f t="shared" si="40"/>
        <v>44.792000000000002</v>
      </c>
      <c r="AJ270">
        <f t="shared" si="41"/>
        <v>44.792000000000002</v>
      </c>
      <c r="AK270">
        <f>IF(ISERROR(1/VLOOKUP($B270,Leveranser!$B$1:$S$500,MATCH("såld värme (gwh)",Leveranser!$B$1:$S$1,0),FALSE)),"",VLOOKUP($B270,Leveranser!$B$1:$S$500,MATCH("såld värme (gwh)",Leveranser!$B$1:$S$1,0),FALSE))</f>
        <v>39.286999999999999</v>
      </c>
      <c r="AL270" s="22">
        <f>VLOOKUP($B270,Leveranser!$B$1:$Y$500,MATCH("Totalt såld fjärrvärme till andra fjärrvärmeföretag",Leveranser!$B$1:$AA$1,0),FALSE)</f>
        <v>0</v>
      </c>
      <c r="AM270" s="22">
        <f>IF(ISERROR(1/VLOOKUP($B270,Miljö!$B$1:$S$500,MATCH("Såld mängd produktionsspecifik fjärrvärme (GWh)",Miljö!$B$1:$R$1,0),FALSE)),0,VLOOKUP($B270,Miljö!$B$1:$S$500,MATCH("Såld mängd produktionsspecifik fjärrvärme (GWh)",Miljö!$B$1:$R$1,0),FALSE))</f>
        <v>0</v>
      </c>
      <c r="AN270" s="23">
        <f t="shared" si="42"/>
        <v>0.87709858903375593</v>
      </c>
      <c r="AP270" t="str">
        <f>VLOOKUP($B270,'Miljövärden urval för publ'!$B$1:$H$450,7,FALSE)</f>
        <v>Ja</v>
      </c>
      <c r="AQ270" t="str">
        <f>VLOOKUP($B270,'Miljövärden urval för publ'!$B$1:$H$450,6,FALSE)</f>
        <v>Ja</v>
      </c>
      <c r="AU270">
        <f t="shared" si="43"/>
        <v>6.2490000000000006</v>
      </c>
      <c r="AV270">
        <f t="shared" si="44"/>
        <v>0</v>
      </c>
      <c r="AW270">
        <f t="shared" si="45"/>
        <v>0</v>
      </c>
      <c r="AX270">
        <f t="shared" si="46"/>
        <v>13.677</v>
      </c>
      <c r="AZ270">
        <f t="shared" si="47"/>
        <v>0</v>
      </c>
      <c r="BA270">
        <f t="shared" si="48"/>
        <v>0</v>
      </c>
      <c r="BC270">
        <f t="shared" si="49"/>
        <v>13.677</v>
      </c>
    </row>
    <row r="271" spans="1:55" ht="15" customHeight="1" x14ac:dyDescent="0.25">
      <c r="A271" t="s">
        <v>382</v>
      </c>
      <c r="B271" t="s">
        <v>384</v>
      </c>
      <c r="C271">
        <f>VLOOKUP($B271,'Tillförd energi'!$B$1:$AS$566,MATCH(C$1,'Tillförd energi'!$B$1:$AQ$1,0),FALSE)</f>
        <v>0</v>
      </c>
      <c r="D271">
        <f>VLOOKUP($B271,'Tillförd energi'!$B$1:$AS$566,MATCH(D$1,'Tillförd energi'!$B$1:$AQ$1,0),FALSE)</f>
        <v>0.13200000000000001</v>
      </c>
      <c r="E271">
        <f>VLOOKUP($B271,'Tillförd energi'!$B$1:$AS$566,MATCH(E$1,'Tillförd energi'!$B$1:$AQ$1,0),FALSE)</f>
        <v>0</v>
      </c>
      <c r="F271">
        <f>VLOOKUP($B271,'Tillförd energi'!$B$1:$AS$566,MATCH(F$1,'Tillförd energi'!$B$1:$AQ$1,0),FALSE)</f>
        <v>0</v>
      </c>
      <c r="G271">
        <f>VLOOKUP($B271,'Tillförd energi'!$B$1:$AS$566,MATCH(G$1,'Tillförd energi'!$B$1:$AQ$1,0),FALSE)</f>
        <v>0</v>
      </c>
      <c r="H271">
        <f>VLOOKUP($B271,'Tillförd energi'!$B$1:$AS$566,MATCH(H$1,'Tillförd energi'!$B$1:$AQ$1,0),FALSE)</f>
        <v>0</v>
      </c>
      <c r="I271">
        <f>VLOOKUP($B271,'Tillförd energi'!$B$1:$AS$566,MATCH(I$1,'Tillförd energi'!$B$1:$AQ$1,0),FALSE)</f>
        <v>0</v>
      </c>
      <c r="J271">
        <f>VLOOKUP($B271,'Tillförd energi'!$B$1:$AS$566,MATCH(J$1,'Tillförd energi'!$B$1:$AQ$1,0),FALSE)</f>
        <v>0</v>
      </c>
      <c r="K271">
        <v>0</v>
      </c>
      <c r="L271">
        <f>VLOOKUP($B271,'Tillförd energi'!$B$1:$AS$566,MATCH(L$1,'Tillförd energi'!$B$1:$AQ$1,0),FALSE)</f>
        <v>0</v>
      </c>
      <c r="M271">
        <f>VLOOKUP($B271,'Tillförd energi'!$B$1:$AS$566,MATCH(M$1,'Tillförd energi'!$B$1:$AQ$1,0),FALSE)</f>
        <v>0</v>
      </c>
      <c r="N271">
        <f>VLOOKUP($B271,'Tillförd energi'!$B$1:$AS$566,MATCH(N$1,'Tillförd energi'!$B$1:$AQ$1,0),FALSE)</f>
        <v>0</v>
      </c>
      <c r="O271">
        <f>VLOOKUP($B271,'Tillförd energi'!$B$1:$AS$566,MATCH(O$1,'Tillförd energi'!$B$1:$AQ$1,0),FALSE)</f>
        <v>0</v>
      </c>
      <c r="P271">
        <f>VLOOKUP($B271,'Tillförd energi'!$B$1:$AS$566,MATCH(P$1,'Tillförd energi'!$B$1:$AQ$1,0),FALSE)</f>
        <v>0</v>
      </c>
      <c r="Q271">
        <f>VLOOKUP($B271,'Tillförd energi'!$B$1:$AS$566,MATCH(Q$1,'Tillförd energi'!$B$1:$AQ$1,0),FALSE)</f>
        <v>5.4729400000000004</v>
      </c>
      <c r="R271">
        <f>VLOOKUP($B271,'Tillförd energi'!$B$1:$AS$566,MATCH(R$1,'Tillförd energi'!$B$1:$AQ$1,0),FALSE)</f>
        <v>0</v>
      </c>
      <c r="S271">
        <f>VLOOKUP($B271,'Tillförd energi'!$B$1:$AS$566,MATCH(S$1,'Tillförd energi'!$B$1:$AQ$1,0),FALSE)</f>
        <v>0</v>
      </c>
      <c r="T271">
        <f>VLOOKUP($B271,'Tillförd energi'!$B$1:$AS$566,MATCH(T$1,'Tillförd energi'!$B$1:$AQ$1,0),FALSE)</f>
        <v>0</v>
      </c>
      <c r="U271">
        <f>VLOOKUP($B271,'Tillförd energi'!$B$1:$AS$566,MATCH(U$1,'Tillförd energi'!$B$1:$AQ$1,0),FALSE)</f>
        <v>0</v>
      </c>
      <c r="V271">
        <f>VLOOKUP($B271,'Tillförd energi'!$B$1:$AS$566,MATCH(V$1,'Tillförd energi'!$B$1:$AQ$1,0),FALSE)</f>
        <v>0</v>
      </c>
      <c r="W271">
        <f>VLOOKUP($B271,'Tillförd energi'!$B$1:$AS$566,MATCH(W$1,'Tillförd energi'!$B$1:$AQ$1,0),FALSE)</f>
        <v>0</v>
      </c>
      <c r="X271">
        <f>VLOOKUP($B271,'Tillförd energi'!$B$1:$AS$566,MATCH(X$1,'Tillförd energi'!$B$1:$AQ$1,0),FALSE)</f>
        <v>0</v>
      </c>
      <c r="Y271">
        <f>VLOOKUP($B271,'Tillförd energi'!$B$1:$AS$566,MATCH(Y$1,'Tillförd energi'!$B$1:$AQ$1,0),FALSE)</f>
        <v>0</v>
      </c>
      <c r="Z271">
        <f>VLOOKUP($B271,'Tillförd energi'!$B$1:$AS$566,MATCH(Z$1,'Tillförd energi'!$B$1:$AQ$1,0),FALSE)</f>
        <v>0</v>
      </c>
      <c r="AA271">
        <f>VLOOKUP($B271,'Tillförd energi'!$B$1:$AS$566,MATCH(AA$1,'Tillförd energi'!$B$1:$AQ$1,0),FALSE)</f>
        <v>0</v>
      </c>
      <c r="AB271">
        <f>VLOOKUP($B271,'Tillförd energi'!$B$1:$AS$566,MATCH(AB$1,'Tillförd energi'!$B$1:$AQ$1,0),FALSE)</f>
        <v>0</v>
      </c>
      <c r="AC271">
        <f>VLOOKUP($B271,'Tillförd energi'!$B$1:$AS$566,MATCH(AC$1,'Tillförd energi'!$B$1:$AQ$1,0),FALSE)</f>
        <v>0</v>
      </c>
      <c r="AD271">
        <f>VLOOKUP($B271,'Tillförd energi'!$B$1:$AS$566,MATCH(AD$1,'Tillförd energi'!$B$1:$AQ$1,0),FALSE)</f>
        <v>0</v>
      </c>
      <c r="AE271">
        <f>VLOOKUP($B271,'Tillförd energi'!$B$1:$AS$566,MATCH(AE$1,'Tillförd energi'!$B$1:$AQ$1,0),FALSE)</f>
        <v>0</v>
      </c>
      <c r="AF271">
        <f>VLOOKUP($B271,'Tillförd energi'!$B$1:$AS$566,MATCH(AF$1,'Tillförd energi'!$B$1:$AQ$1,0),FALSE)</f>
        <v>0.1</v>
      </c>
      <c r="AG271">
        <f>IFERROR(VLOOKUP(B271,Miljö!$B$1:$S$476,9,FALSE)/1,0)</f>
        <v>0</v>
      </c>
      <c r="AI271">
        <f t="shared" si="40"/>
        <v>5.7049399999999997</v>
      </c>
      <c r="AJ271">
        <f t="shared" si="41"/>
        <v>5.7049399999999997</v>
      </c>
      <c r="AK271">
        <f>IF(ISERROR(1/VLOOKUP($B271,Leveranser!$B$1:$S$500,MATCH("såld värme (gwh)",Leveranser!$B$1:$S$1,0),FALSE)),"",VLOOKUP($B271,Leveranser!$B$1:$S$500,MATCH("såld värme (gwh)",Leveranser!$B$1:$S$1,0),FALSE))</f>
        <v>4.2370000000000001</v>
      </c>
      <c r="AL271" s="22">
        <f>VLOOKUP($B271,Leveranser!$B$1:$Y$500,MATCH("Totalt såld fjärrvärme till andra fjärrvärmeföretag",Leveranser!$B$1:$AA$1,0),FALSE)</f>
        <v>0</v>
      </c>
      <c r="AM271" s="22">
        <f>IF(ISERROR(1/VLOOKUP($B271,Miljö!$B$1:$S$500,MATCH("Såld mängd produktionsspecifik fjärrvärme (GWh)",Miljö!$B$1:$R$1,0),FALSE)),0,VLOOKUP($B271,Miljö!$B$1:$S$500,MATCH("Såld mängd produktionsspecifik fjärrvärme (GWh)",Miljö!$B$1:$R$1,0),FALSE))</f>
        <v>0</v>
      </c>
      <c r="AN271" s="23">
        <f t="shared" si="42"/>
        <v>0.74268966895357358</v>
      </c>
      <c r="AP271" t="str">
        <f>VLOOKUP($B271,'Miljövärden urval för publ'!$B$1:$H$450,7,FALSE)</f>
        <v>Ja</v>
      </c>
      <c r="AQ271" t="str">
        <f>VLOOKUP($B271,'Miljövärden urval för publ'!$B$1:$H$450,6,FALSE)</f>
        <v>Nej</v>
      </c>
      <c r="AU271">
        <f t="shared" si="43"/>
        <v>0.1</v>
      </c>
      <c r="AV271">
        <f t="shared" si="44"/>
        <v>0</v>
      </c>
      <c r="AW271">
        <f t="shared" si="45"/>
        <v>5.4729400000000004</v>
      </c>
      <c r="AX271">
        <f t="shared" si="46"/>
        <v>0</v>
      </c>
      <c r="AZ271">
        <f t="shared" si="47"/>
        <v>0</v>
      </c>
      <c r="BA271">
        <f t="shared" si="48"/>
        <v>0</v>
      </c>
      <c r="BC271">
        <f t="shared" si="49"/>
        <v>5.4729400000000004</v>
      </c>
    </row>
    <row r="272" spans="1:55" ht="15" customHeight="1" x14ac:dyDescent="0.25">
      <c r="A272" t="s">
        <v>385</v>
      </c>
      <c r="B272" t="s">
        <v>386</v>
      </c>
      <c r="C272">
        <f>VLOOKUP($B272,'Tillförd energi'!$B$1:$AS$566,MATCH(C$1,'Tillförd energi'!$B$1:$AQ$1,0),FALSE)</f>
        <v>0</v>
      </c>
      <c r="D272">
        <f>VLOOKUP($B272,'Tillförd energi'!$B$1:$AS$566,MATCH(D$1,'Tillförd energi'!$B$1:$AQ$1,0),FALSE)</f>
        <v>0</v>
      </c>
      <c r="E272">
        <f>VLOOKUP($B272,'Tillförd energi'!$B$1:$AS$566,MATCH(E$1,'Tillförd energi'!$B$1:$AQ$1,0),FALSE)</f>
        <v>0</v>
      </c>
      <c r="F272">
        <f>VLOOKUP($B272,'Tillförd energi'!$B$1:$AS$566,MATCH(F$1,'Tillförd energi'!$B$1:$AQ$1,0),FALSE)</f>
        <v>0</v>
      </c>
      <c r="G272">
        <f>VLOOKUP($B272,'Tillförd energi'!$B$1:$AS$566,MATCH(G$1,'Tillförd energi'!$B$1:$AQ$1,0),FALSE)</f>
        <v>0</v>
      </c>
      <c r="H272">
        <f>VLOOKUP($B272,'Tillförd energi'!$B$1:$AS$566,MATCH(H$1,'Tillförd energi'!$B$1:$AQ$1,0),FALSE)</f>
        <v>0</v>
      </c>
      <c r="I272">
        <f>VLOOKUP($B272,'Tillförd energi'!$B$1:$AS$566,MATCH(I$1,'Tillförd energi'!$B$1:$AQ$1,0),FALSE)</f>
        <v>0</v>
      </c>
      <c r="J272">
        <f>VLOOKUP($B272,'Tillförd energi'!$B$1:$AS$566,MATCH(J$1,'Tillförd energi'!$B$1:$AQ$1,0),FALSE)</f>
        <v>0</v>
      </c>
      <c r="K272">
        <v>0</v>
      </c>
      <c r="L272">
        <f>VLOOKUP($B272,'Tillförd energi'!$B$1:$AS$566,MATCH(L$1,'Tillförd energi'!$B$1:$AQ$1,0),FALSE)</f>
        <v>0</v>
      </c>
      <c r="M272">
        <f>VLOOKUP($B272,'Tillförd energi'!$B$1:$AS$566,MATCH(M$1,'Tillförd energi'!$B$1:$AQ$1,0),FALSE)</f>
        <v>0</v>
      </c>
      <c r="N272">
        <f>VLOOKUP($B272,'Tillförd energi'!$B$1:$AS$566,MATCH(N$1,'Tillförd energi'!$B$1:$AQ$1,0),FALSE)</f>
        <v>0</v>
      </c>
      <c r="O272">
        <f>VLOOKUP($B272,'Tillförd energi'!$B$1:$AS$566,MATCH(O$1,'Tillförd energi'!$B$1:$AQ$1,0),FALSE)</f>
        <v>0</v>
      </c>
      <c r="P272">
        <f>VLOOKUP($B272,'Tillförd energi'!$B$1:$AS$566,MATCH(P$1,'Tillförd energi'!$B$1:$AQ$1,0),FALSE)</f>
        <v>0</v>
      </c>
      <c r="Q272">
        <f>VLOOKUP($B272,'Tillförd energi'!$B$1:$AS$566,MATCH(Q$1,'Tillförd energi'!$B$1:$AQ$1,0),FALSE)</f>
        <v>0</v>
      </c>
      <c r="R272">
        <f>VLOOKUP($B272,'Tillförd energi'!$B$1:$AS$566,MATCH(R$1,'Tillförd energi'!$B$1:$AQ$1,0),FALSE)</f>
        <v>0</v>
      </c>
      <c r="S272">
        <f>VLOOKUP($B272,'Tillförd energi'!$B$1:$AS$566,MATCH(S$1,'Tillförd energi'!$B$1:$AQ$1,0),FALSE)</f>
        <v>0</v>
      </c>
      <c r="T272">
        <f>VLOOKUP($B272,'Tillförd energi'!$B$1:$AS$566,MATCH(T$1,'Tillförd energi'!$B$1:$AQ$1,0),FALSE)</f>
        <v>0</v>
      </c>
      <c r="U272">
        <f>VLOOKUP($B272,'Tillförd energi'!$B$1:$AS$566,MATCH(U$1,'Tillförd energi'!$B$1:$AQ$1,0),FALSE)</f>
        <v>0</v>
      </c>
      <c r="V272">
        <f>VLOOKUP($B272,'Tillförd energi'!$B$1:$AS$566,MATCH(V$1,'Tillförd energi'!$B$1:$AQ$1,0),FALSE)</f>
        <v>0</v>
      </c>
      <c r="W272">
        <f>VLOOKUP($B272,'Tillförd energi'!$B$1:$AS$566,MATCH(W$1,'Tillförd energi'!$B$1:$AQ$1,0),FALSE)</f>
        <v>0</v>
      </c>
      <c r="X272">
        <f>VLOOKUP($B272,'Tillförd energi'!$B$1:$AS$566,MATCH(X$1,'Tillförd energi'!$B$1:$AQ$1,0),FALSE)</f>
        <v>0</v>
      </c>
      <c r="Y272">
        <f>VLOOKUP($B272,'Tillförd energi'!$B$1:$AS$566,MATCH(Y$1,'Tillförd energi'!$B$1:$AQ$1,0),FALSE)</f>
        <v>0</v>
      </c>
      <c r="Z272">
        <f>VLOOKUP($B272,'Tillförd energi'!$B$1:$AS$566,MATCH(Z$1,'Tillförd energi'!$B$1:$AQ$1,0),FALSE)</f>
        <v>0</v>
      </c>
      <c r="AA272">
        <f>VLOOKUP($B272,'Tillförd energi'!$B$1:$AS$566,MATCH(AA$1,'Tillförd energi'!$B$1:$AQ$1,0),FALSE)</f>
        <v>0</v>
      </c>
      <c r="AB272">
        <f>VLOOKUP($B272,'Tillförd energi'!$B$1:$AS$566,MATCH(AB$1,'Tillförd energi'!$B$1:$AQ$1,0),FALSE)</f>
        <v>0</v>
      </c>
      <c r="AC272">
        <f>VLOOKUP($B272,'Tillförd energi'!$B$1:$AS$566,MATCH(AC$1,'Tillförd energi'!$B$1:$AQ$1,0),FALSE)</f>
        <v>0</v>
      </c>
      <c r="AD272">
        <f>VLOOKUP($B272,'Tillförd energi'!$B$1:$AS$566,MATCH(AD$1,'Tillförd energi'!$B$1:$AQ$1,0),FALSE)</f>
        <v>0</v>
      </c>
      <c r="AE272">
        <f>VLOOKUP($B272,'Tillförd energi'!$B$1:$AS$566,MATCH(AE$1,'Tillförd energi'!$B$1:$AQ$1,0),FALSE)</f>
        <v>0</v>
      </c>
      <c r="AF272">
        <f>VLOOKUP($B272,'Tillförd energi'!$B$1:$AS$566,MATCH(AF$1,'Tillförd energi'!$B$1:$AQ$1,0),FALSE)</f>
        <v>8.82</v>
      </c>
      <c r="AG272">
        <f>IFERROR(VLOOKUP(B272,Miljö!$B$1:$S$476,9,FALSE)/1,0)</f>
        <v>334</v>
      </c>
      <c r="AI272">
        <f t="shared" si="40"/>
        <v>8.82</v>
      </c>
      <c r="AJ272">
        <f t="shared" si="41"/>
        <v>342.82</v>
      </c>
      <c r="AK272">
        <f>IF(ISERROR(1/VLOOKUP($B272,Leveranser!$B$1:$S$500,MATCH("såld värme (gwh)",Leveranser!$B$1:$S$1,0),FALSE)),"",VLOOKUP($B272,Leveranser!$B$1:$S$500,MATCH("såld värme (gwh)",Leveranser!$B$1:$S$1,0),FALSE))</f>
        <v>294</v>
      </c>
      <c r="AL272" s="22">
        <f>VLOOKUP($B272,Leveranser!$B$1:$Y$500,MATCH("Totalt såld fjärrvärme till andra fjärrvärmeföretag",Leveranser!$B$1:$AA$1,0),FALSE)</f>
        <v>0</v>
      </c>
      <c r="AM272" s="22">
        <f>IF(ISERROR(1/VLOOKUP($B272,Miljö!$B$1:$S$500,MATCH("Såld mängd produktionsspecifik fjärrvärme (GWh)",Miljö!$B$1:$R$1,0),FALSE)),0,VLOOKUP($B272,Miljö!$B$1:$S$500,MATCH("Såld mängd produktionsspecifik fjärrvärme (GWh)",Miljö!$B$1:$R$1,0),FALSE))</f>
        <v>0</v>
      </c>
      <c r="AN272" s="23">
        <f t="shared" si="42"/>
        <v>0.85759290589813897</v>
      </c>
      <c r="AP272" t="str">
        <f>VLOOKUP($B272,'Miljövärden urval för publ'!$B$1:$H$450,7,FALSE)</f>
        <v>Ja</v>
      </c>
      <c r="AQ272" t="str">
        <f>VLOOKUP($B272,'Miljövärden urval för publ'!$B$1:$H$450,6,FALSE)</f>
        <v>Nej</v>
      </c>
      <c r="AU272">
        <f t="shared" si="43"/>
        <v>8.82</v>
      </c>
      <c r="AV272">
        <f t="shared" si="44"/>
        <v>0</v>
      </c>
      <c r="AW272">
        <f t="shared" si="45"/>
        <v>0</v>
      </c>
      <c r="AX272">
        <f t="shared" si="46"/>
        <v>0</v>
      </c>
      <c r="AZ272">
        <f t="shared" si="47"/>
        <v>0</v>
      </c>
      <c r="BA272">
        <f t="shared" si="48"/>
        <v>0</v>
      </c>
      <c r="BC272">
        <f t="shared" si="49"/>
        <v>0</v>
      </c>
    </row>
    <row r="273" spans="1:55" ht="15" customHeight="1" x14ac:dyDescent="0.25">
      <c r="A273" t="s">
        <v>387</v>
      </c>
      <c r="B273" t="s">
        <v>388</v>
      </c>
      <c r="C273">
        <f>VLOOKUP($B273,'Tillförd energi'!$B$1:$AS$566,MATCH(C$1,'Tillförd energi'!$B$1:$AQ$1,0),FALSE)</f>
        <v>0</v>
      </c>
      <c r="D273">
        <f>VLOOKUP($B273,'Tillförd energi'!$B$1:$AS$566,MATCH(D$1,'Tillförd energi'!$B$1:$AQ$1,0),FALSE)</f>
        <v>1.1000000000000001</v>
      </c>
      <c r="E273">
        <f>VLOOKUP($B273,'Tillförd energi'!$B$1:$AS$566,MATCH(E$1,'Tillförd energi'!$B$1:$AQ$1,0),FALSE)</f>
        <v>0</v>
      </c>
      <c r="F273">
        <f>VLOOKUP($B273,'Tillförd energi'!$B$1:$AS$566,MATCH(F$1,'Tillförd energi'!$B$1:$AQ$1,0),FALSE)</f>
        <v>0</v>
      </c>
      <c r="G273">
        <f>VLOOKUP($B273,'Tillförd energi'!$B$1:$AS$566,MATCH(G$1,'Tillförd energi'!$B$1:$AQ$1,0),FALSE)</f>
        <v>0</v>
      </c>
      <c r="H273">
        <f>VLOOKUP($B273,'Tillförd energi'!$B$1:$AS$566,MATCH(H$1,'Tillförd energi'!$B$1:$AQ$1,0),FALSE)</f>
        <v>0</v>
      </c>
      <c r="I273">
        <f>VLOOKUP($B273,'Tillförd energi'!$B$1:$AS$566,MATCH(I$1,'Tillförd energi'!$B$1:$AQ$1,0),FALSE)</f>
        <v>0</v>
      </c>
      <c r="J273">
        <f>VLOOKUP($B273,'Tillförd energi'!$B$1:$AS$566,MATCH(J$1,'Tillförd energi'!$B$1:$AQ$1,0),FALSE)</f>
        <v>0</v>
      </c>
      <c r="K273">
        <v>0</v>
      </c>
      <c r="L273">
        <f>VLOOKUP($B273,'Tillförd energi'!$B$1:$AS$566,MATCH(L$1,'Tillförd energi'!$B$1:$AQ$1,0),FALSE)</f>
        <v>43</v>
      </c>
      <c r="M273">
        <f>VLOOKUP($B273,'Tillförd energi'!$B$1:$AS$566,MATCH(M$1,'Tillförd energi'!$B$1:$AQ$1,0),FALSE)</f>
        <v>0</v>
      </c>
      <c r="N273">
        <f>VLOOKUP($B273,'Tillförd energi'!$B$1:$AS$566,MATCH(N$1,'Tillförd energi'!$B$1:$AQ$1,0),FALSE)</f>
        <v>0</v>
      </c>
      <c r="O273">
        <f>VLOOKUP($B273,'Tillförd energi'!$B$1:$AS$566,MATCH(O$1,'Tillförd energi'!$B$1:$AQ$1,0),FALSE)</f>
        <v>0</v>
      </c>
      <c r="P273">
        <f>VLOOKUP($B273,'Tillförd energi'!$B$1:$AS$566,MATCH(P$1,'Tillförd energi'!$B$1:$AQ$1,0),FALSE)</f>
        <v>0</v>
      </c>
      <c r="Q273">
        <f>VLOOKUP($B273,'Tillförd energi'!$B$1:$AS$566,MATCH(Q$1,'Tillförd energi'!$B$1:$AQ$1,0),FALSE)</f>
        <v>0</v>
      </c>
      <c r="R273">
        <f>VLOOKUP($B273,'Tillförd energi'!$B$1:$AS$566,MATCH(R$1,'Tillförd energi'!$B$1:$AQ$1,0),FALSE)</f>
        <v>0</v>
      </c>
      <c r="S273">
        <f>VLOOKUP($B273,'Tillförd energi'!$B$1:$AS$566,MATCH(S$1,'Tillförd energi'!$B$1:$AQ$1,0),FALSE)</f>
        <v>0</v>
      </c>
      <c r="T273">
        <f>VLOOKUP($B273,'Tillförd energi'!$B$1:$AS$566,MATCH(T$1,'Tillförd energi'!$B$1:$AQ$1,0),FALSE)</f>
        <v>0</v>
      </c>
      <c r="U273">
        <f>VLOOKUP($B273,'Tillförd energi'!$B$1:$AS$566,MATCH(U$1,'Tillförd energi'!$B$1:$AQ$1,0),FALSE)</f>
        <v>0</v>
      </c>
      <c r="V273">
        <f>VLOOKUP($B273,'Tillförd energi'!$B$1:$AS$566,MATCH(V$1,'Tillförd energi'!$B$1:$AQ$1,0),FALSE)</f>
        <v>0</v>
      </c>
      <c r="W273">
        <f>VLOOKUP($B273,'Tillförd energi'!$B$1:$AS$566,MATCH(W$1,'Tillförd energi'!$B$1:$AQ$1,0),FALSE)</f>
        <v>0</v>
      </c>
      <c r="X273">
        <f>VLOOKUP($B273,'Tillförd energi'!$B$1:$AS$566,MATCH(X$1,'Tillförd energi'!$B$1:$AQ$1,0),FALSE)</f>
        <v>0</v>
      </c>
      <c r="Y273">
        <f>VLOOKUP($B273,'Tillförd energi'!$B$1:$AS$566,MATCH(Y$1,'Tillförd energi'!$B$1:$AQ$1,0),FALSE)</f>
        <v>0</v>
      </c>
      <c r="Z273">
        <f>VLOOKUP($B273,'Tillförd energi'!$B$1:$AS$566,MATCH(Z$1,'Tillförd energi'!$B$1:$AQ$1,0),FALSE)</f>
        <v>0.38</v>
      </c>
      <c r="AA273">
        <f>VLOOKUP($B273,'Tillförd energi'!$B$1:$AS$566,MATCH(AA$1,'Tillförd energi'!$B$1:$AQ$1,0),FALSE)</f>
        <v>0</v>
      </c>
      <c r="AB273">
        <f>VLOOKUP($B273,'Tillförd energi'!$B$1:$AS$566,MATCH(AB$1,'Tillförd energi'!$B$1:$AQ$1,0),FALSE)</f>
        <v>0</v>
      </c>
      <c r="AC273">
        <f>VLOOKUP($B273,'Tillförd energi'!$B$1:$AS$566,MATCH(AC$1,'Tillförd energi'!$B$1:$AQ$1,0),FALSE)</f>
        <v>0</v>
      </c>
      <c r="AD273">
        <f>VLOOKUP($B273,'Tillförd energi'!$B$1:$AS$566,MATCH(AD$1,'Tillförd energi'!$B$1:$AQ$1,0),FALSE)</f>
        <v>0</v>
      </c>
      <c r="AE273">
        <f>VLOOKUP($B273,'Tillförd energi'!$B$1:$AS$566,MATCH(AE$1,'Tillförd energi'!$B$1:$AQ$1,0),FALSE)</f>
        <v>0</v>
      </c>
      <c r="AF273">
        <f>VLOOKUP($B273,'Tillförd energi'!$B$1:$AS$566,MATCH(AF$1,'Tillförd energi'!$B$1:$AQ$1,0),FALSE)</f>
        <v>1.1000000000000001</v>
      </c>
      <c r="AG273">
        <f>IFERROR(VLOOKUP(B273,Miljö!$B$1:$S$476,9,FALSE)/1,0)</f>
        <v>0</v>
      </c>
      <c r="AI273">
        <f t="shared" si="40"/>
        <v>45.580000000000005</v>
      </c>
      <c r="AJ273">
        <f t="shared" si="41"/>
        <v>45.580000000000005</v>
      </c>
      <c r="AK273">
        <f>IF(ISERROR(1/VLOOKUP($B273,Leveranser!$B$1:$S$500,MATCH("såld värme (gwh)",Leveranser!$B$1:$S$1,0),FALSE)),"",VLOOKUP($B273,Leveranser!$B$1:$S$500,MATCH("såld värme (gwh)",Leveranser!$B$1:$S$1,0),FALSE))</f>
        <v>32.981000000000002</v>
      </c>
      <c r="AL273" s="22">
        <f>VLOOKUP($B273,Leveranser!$B$1:$Y$500,MATCH("Totalt såld fjärrvärme till andra fjärrvärmeföretag",Leveranser!$B$1:$AA$1,0),FALSE)</f>
        <v>0</v>
      </c>
      <c r="AM273" s="22">
        <f>IF(ISERROR(1/VLOOKUP($B273,Miljö!$B$1:$S$500,MATCH("Såld mängd produktionsspecifik fjärrvärme (GWh)",Miljö!$B$1:$R$1,0),FALSE)),0,VLOOKUP($B273,Miljö!$B$1:$S$500,MATCH("Såld mängd produktionsspecifik fjärrvärme (GWh)",Miljö!$B$1:$R$1,0),FALSE))</f>
        <v>0</v>
      </c>
      <c r="AN273" s="23">
        <f t="shared" si="42"/>
        <v>0.72358490566037736</v>
      </c>
      <c r="AP273" t="str">
        <f>VLOOKUP($B273,'Miljövärden urval för publ'!$B$1:$H$450,7,FALSE)</f>
        <v>Ja</v>
      </c>
      <c r="AQ273" t="str">
        <f>VLOOKUP($B273,'Miljövärden urval för publ'!$B$1:$H$450,6,FALSE)</f>
        <v>Nej</v>
      </c>
      <c r="AU273">
        <f t="shared" si="43"/>
        <v>1.48</v>
      </c>
      <c r="AV273">
        <f t="shared" si="44"/>
        <v>0</v>
      </c>
      <c r="AW273">
        <f t="shared" si="45"/>
        <v>0</v>
      </c>
      <c r="AX273">
        <f t="shared" si="46"/>
        <v>0</v>
      </c>
      <c r="AZ273">
        <f t="shared" si="47"/>
        <v>0</v>
      </c>
      <c r="BA273">
        <f t="shared" si="48"/>
        <v>0</v>
      </c>
      <c r="BC273">
        <f t="shared" si="49"/>
        <v>43</v>
      </c>
    </row>
    <row r="274" spans="1:55" ht="15" customHeight="1" x14ac:dyDescent="0.25">
      <c r="A274" t="s">
        <v>389</v>
      </c>
      <c r="B274" t="s">
        <v>390</v>
      </c>
      <c r="C274">
        <f>VLOOKUP($B274,'Tillförd energi'!$B$1:$AS$566,MATCH(C$1,'Tillförd energi'!$B$1:$AQ$1,0),FALSE)</f>
        <v>0</v>
      </c>
      <c r="D274">
        <f>VLOOKUP($B274,'Tillförd energi'!$B$1:$AS$566,MATCH(D$1,'Tillförd energi'!$B$1:$AQ$1,0),FALSE)</f>
        <v>0</v>
      </c>
      <c r="E274">
        <f>VLOOKUP($B274,'Tillförd energi'!$B$1:$AS$566,MATCH(E$1,'Tillförd energi'!$B$1:$AQ$1,0),FALSE)</f>
        <v>0</v>
      </c>
      <c r="F274">
        <f>VLOOKUP($B274,'Tillförd energi'!$B$1:$AS$566,MATCH(F$1,'Tillförd energi'!$B$1:$AQ$1,0),FALSE)</f>
        <v>0</v>
      </c>
      <c r="G274">
        <f>VLOOKUP($B274,'Tillförd energi'!$B$1:$AS$566,MATCH(G$1,'Tillförd energi'!$B$1:$AQ$1,0),FALSE)</f>
        <v>0</v>
      </c>
      <c r="H274">
        <f>VLOOKUP($B274,'Tillförd energi'!$B$1:$AS$566,MATCH(H$1,'Tillförd energi'!$B$1:$AQ$1,0),FALSE)</f>
        <v>0</v>
      </c>
      <c r="I274">
        <f>VLOOKUP($B274,'Tillförd energi'!$B$1:$AS$566,MATCH(I$1,'Tillförd energi'!$B$1:$AQ$1,0),FALSE)</f>
        <v>0</v>
      </c>
      <c r="J274">
        <f>VLOOKUP($B274,'Tillförd energi'!$B$1:$AS$566,MATCH(J$1,'Tillförd energi'!$B$1:$AQ$1,0),FALSE)</f>
        <v>0</v>
      </c>
      <c r="K274">
        <v>0</v>
      </c>
      <c r="L274">
        <f>VLOOKUP($B274,'Tillförd energi'!$B$1:$AS$566,MATCH(L$1,'Tillförd energi'!$B$1:$AQ$1,0),FALSE)</f>
        <v>0</v>
      </c>
      <c r="M274">
        <f>VLOOKUP($B274,'Tillförd energi'!$B$1:$AS$566,MATCH(M$1,'Tillförd energi'!$B$1:$AQ$1,0),FALSE)</f>
        <v>31.4</v>
      </c>
      <c r="N274">
        <f>VLOOKUP($B274,'Tillförd energi'!$B$1:$AS$566,MATCH(N$1,'Tillförd energi'!$B$1:$AQ$1,0),FALSE)</f>
        <v>43.82</v>
      </c>
      <c r="O274">
        <f>VLOOKUP($B274,'Tillförd energi'!$B$1:$AS$566,MATCH(O$1,'Tillförd energi'!$B$1:$AQ$1,0),FALSE)</f>
        <v>8.6999999999999993</v>
      </c>
      <c r="P274">
        <f>VLOOKUP($B274,'Tillförd energi'!$B$1:$AS$566,MATCH(P$1,'Tillförd energi'!$B$1:$AQ$1,0),FALSE)</f>
        <v>32.603099999999998</v>
      </c>
      <c r="Q274">
        <f>VLOOKUP($B274,'Tillförd energi'!$B$1:$AS$566,MATCH(Q$1,'Tillförd energi'!$B$1:$AQ$1,0),FALSE)</f>
        <v>0</v>
      </c>
      <c r="R274">
        <f>VLOOKUP($B274,'Tillförd energi'!$B$1:$AS$566,MATCH(R$1,'Tillförd energi'!$B$1:$AQ$1,0),FALSE)</f>
        <v>0</v>
      </c>
      <c r="S274">
        <f>VLOOKUP($B274,'Tillförd energi'!$B$1:$AS$566,MATCH(S$1,'Tillförd energi'!$B$1:$AQ$1,0),FALSE)</f>
        <v>0</v>
      </c>
      <c r="T274">
        <f>VLOOKUP($B274,'Tillförd energi'!$B$1:$AS$566,MATCH(T$1,'Tillförd energi'!$B$1:$AQ$1,0),FALSE)</f>
        <v>0</v>
      </c>
      <c r="U274">
        <f>VLOOKUP($B274,'Tillförd energi'!$B$1:$AS$566,MATCH(U$1,'Tillförd energi'!$B$1:$AQ$1,0),FALSE)</f>
        <v>0</v>
      </c>
      <c r="V274">
        <f>VLOOKUP($B274,'Tillförd energi'!$B$1:$AS$566,MATCH(V$1,'Tillförd energi'!$B$1:$AQ$1,0),FALSE)</f>
        <v>0</v>
      </c>
      <c r="W274">
        <f>VLOOKUP($B274,'Tillförd energi'!$B$1:$AS$566,MATCH(W$1,'Tillförd energi'!$B$1:$AQ$1,0),FALSE)</f>
        <v>0.46</v>
      </c>
      <c r="X274">
        <f>VLOOKUP($B274,'Tillförd energi'!$B$1:$AS$566,MATCH(X$1,'Tillförd energi'!$B$1:$AQ$1,0),FALSE)</f>
        <v>0</v>
      </c>
      <c r="Y274">
        <f>VLOOKUP($B274,'Tillförd energi'!$B$1:$AS$566,MATCH(Y$1,'Tillförd energi'!$B$1:$AQ$1,0),FALSE)</f>
        <v>0</v>
      </c>
      <c r="Z274">
        <f>VLOOKUP($B274,'Tillförd energi'!$B$1:$AS$566,MATCH(Z$1,'Tillförd energi'!$B$1:$AQ$1,0),FALSE)</f>
        <v>0</v>
      </c>
      <c r="AA274">
        <f>VLOOKUP($B274,'Tillförd energi'!$B$1:$AS$566,MATCH(AA$1,'Tillförd energi'!$B$1:$AQ$1,0),FALSE)</f>
        <v>0</v>
      </c>
      <c r="AB274">
        <f>VLOOKUP($B274,'Tillförd energi'!$B$1:$AS$566,MATCH(AB$1,'Tillförd energi'!$B$1:$AQ$1,0),FALSE)</f>
        <v>0</v>
      </c>
      <c r="AC274">
        <f>VLOOKUP($B274,'Tillförd energi'!$B$1:$AS$566,MATCH(AC$1,'Tillförd energi'!$B$1:$AQ$1,0),FALSE)</f>
        <v>26.1</v>
      </c>
      <c r="AD274">
        <f>VLOOKUP($B274,'Tillförd energi'!$B$1:$AS$566,MATCH(AD$1,'Tillförd energi'!$B$1:$AQ$1,0),FALSE)</f>
        <v>0</v>
      </c>
      <c r="AE274">
        <f>VLOOKUP($B274,'Tillförd energi'!$B$1:$AS$566,MATCH(AE$1,'Tillförd energi'!$B$1:$AQ$1,0),FALSE)</f>
        <v>0</v>
      </c>
      <c r="AF274">
        <f>VLOOKUP($B274,'Tillförd energi'!$B$1:$AS$566,MATCH(AF$1,'Tillförd energi'!$B$1:$AQ$1,0),FALSE)</f>
        <v>3.6337000000000002</v>
      </c>
      <c r="AG274">
        <f>IFERROR(VLOOKUP(B274,Miljö!$B$1:$S$476,9,FALSE)/1,0)</f>
        <v>0</v>
      </c>
      <c r="AI274">
        <f t="shared" si="40"/>
        <v>146.71680000000001</v>
      </c>
      <c r="AJ274">
        <f t="shared" si="41"/>
        <v>146.71680000000001</v>
      </c>
      <c r="AK274">
        <f>IF(ISERROR(1/VLOOKUP($B274,Leveranser!$B$1:$S$500,MATCH("såld värme (gwh)",Leveranser!$B$1:$S$1,0),FALSE)),"",VLOOKUP($B274,Leveranser!$B$1:$S$500,MATCH("såld värme (gwh)",Leveranser!$B$1:$S$1,0),FALSE))</f>
        <v>106.19</v>
      </c>
      <c r="AL274" s="22">
        <f>VLOOKUP($B274,Leveranser!$B$1:$Y$500,MATCH("Totalt såld fjärrvärme till andra fjärrvärmeföretag",Leveranser!$B$1:$AA$1,0),FALSE)</f>
        <v>0</v>
      </c>
      <c r="AM274" s="22">
        <f>IF(ISERROR(1/VLOOKUP($B274,Miljö!$B$1:$S$500,MATCH("Såld mängd produktionsspecifik fjärrvärme (GWh)",Miljö!$B$1:$R$1,0),FALSE)),0,VLOOKUP($B274,Miljö!$B$1:$S$500,MATCH("Såld mängd produktionsspecifik fjärrvärme (GWh)",Miljö!$B$1:$R$1,0),FALSE))</f>
        <v>0</v>
      </c>
      <c r="AN274" s="23">
        <f t="shared" si="42"/>
        <v>0.72377532770616582</v>
      </c>
      <c r="AP274" t="str">
        <f>VLOOKUP($B274,'Miljövärden urval för publ'!$B$1:$H$450,7,FALSE)</f>
        <v>Ja</v>
      </c>
      <c r="AQ274" t="str">
        <f>VLOOKUP($B274,'Miljövärden urval för publ'!$B$1:$H$450,6,FALSE)</f>
        <v>Ja</v>
      </c>
      <c r="AU274">
        <f t="shared" si="43"/>
        <v>3.6337000000000002</v>
      </c>
      <c r="AV274">
        <f t="shared" si="44"/>
        <v>0</v>
      </c>
      <c r="AW274">
        <f t="shared" si="45"/>
        <v>116.5231</v>
      </c>
      <c r="AX274">
        <f t="shared" si="46"/>
        <v>0</v>
      </c>
      <c r="AZ274">
        <f t="shared" si="47"/>
        <v>0</v>
      </c>
      <c r="BA274">
        <f t="shared" si="48"/>
        <v>0</v>
      </c>
      <c r="BC274">
        <f t="shared" si="49"/>
        <v>116.98309999999999</v>
      </c>
    </row>
    <row r="275" spans="1:55" ht="15" customHeight="1" x14ac:dyDescent="0.25">
      <c r="A275" t="s">
        <v>389</v>
      </c>
      <c r="B275" t="s">
        <v>391</v>
      </c>
      <c r="C275">
        <f>VLOOKUP($B275,'Tillförd energi'!$B$1:$AS$566,MATCH(C$1,'Tillförd energi'!$B$1:$AQ$1,0),FALSE)</f>
        <v>0</v>
      </c>
      <c r="D275">
        <f>VLOOKUP($B275,'Tillförd energi'!$B$1:$AS$566,MATCH(D$1,'Tillförd energi'!$B$1:$AQ$1,0),FALSE)</f>
        <v>0.47</v>
      </c>
      <c r="E275">
        <f>VLOOKUP($B275,'Tillförd energi'!$B$1:$AS$566,MATCH(E$1,'Tillförd energi'!$B$1:$AQ$1,0),FALSE)</f>
        <v>0</v>
      </c>
      <c r="F275">
        <f>VLOOKUP($B275,'Tillförd energi'!$B$1:$AS$566,MATCH(F$1,'Tillförd energi'!$B$1:$AQ$1,0),FALSE)</f>
        <v>0</v>
      </c>
      <c r="G275">
        <f>VLOOKUP($B275,'Tillförd energi'!$B$1:$AS$566,MATCH(G$1,'Tillförd energi'!$B$1:$AQ$1,0),FALSE)</f>
        <v>0</v>
      </c>
      <c r="H275">
        <f>VLOOKUP($B275,'Tillförd energi'!$B$1:$AS$566,MATCH(H$1,'Tillförd energi'!$B$1:$AQ$1,0),FALSE)</f>
        <v>0</v>
      </c>
      <c r="I275">
        <f>VLOOKUP($B275,'Tillförd energi'!$B$1:$AS$566,MATCH(I$1,'Tillförd energi'!$B$1:$AQ$1,0),FALSE)</f>
        <v>0</v>
      </c>
      <c r="J275">
        <f>VLOOKUP($B275,'Tillförd energi'!$B$1:$AS$566,MATCH(J$1,'Tillförd energi'!$B$1:$AQ$1,0),FALSE)</f>
        <v>0</v>
      </c>
      <c r="K275">
        <v>0</v>
      </c>
      <c r="L275">
        <f>VLOOKUP($B275,'Tillförd energi'!$B$1:$AS$566,MATCH(L$1,'Tillförd energi'!$B$1:$AQ$1,0),FALSE)</f>
        <v>0</v>
      </c>
      <c r="M275">
        <f>VLOOKUP($B275,'Tillförd energi'!$B$1:$AS$566,MATCH(M$1,'Tillförd energi'!$B$1:$AQ$1,0),FALSE)</f>
        <v>9.92</v>
      </c>
      <c r="N275">
        <f>VLOOKUP($B275,'Tillförd energi'!$B$1:$AS$566,MATCH(N$1,'Tillförd energi'!$B$1:$AQ$1,0),FALSE)</f>
        <v>4.46</v>
      </c>
      <c r="O275">
        <f>VLOOKUP($B275,'Tillförd energi'!$B$1:$AS$566,MATCH(O$1,'Tillförd energi'!$B$1:$AQ$1,0),FALSE)</f>
        <v>0</v>
      </c>
      <c r="P275">
        <f>VLOOKUP($B275,'Tillförd energi'!$B$1:$AS$566,MATCH(P$1,'Tillförd energi'!$B$1:$AQ$1,0),FALSE)</f>
        <v>5.87</v>
      </c>
      <c r="Q275">
        <f>VLOOKUP($B275,'Tillförd energi'!$B$1:$AS$566,MATCH(Q$1,'Tillförd energi'!$B$1:$AQ$1,0),FALSE)</f>
        <v>0</v>
      </c>
      <c r="R275">
        <f>VLOOKUP($B275,'Tillförd energi'!$B$1:$AS$566,MATCH(R$1,'Tillförd energi'!$B$1:$AQ$1,0),FALSE)</f>
        <v>0</v>
      </c>
      <c r="S275">
        <f>VLOOKUP($B275,'Tillförd energi'!$B$1:$AS$566,MATCH(S$1,'Tillförd energi'!$B$1:$AQ$1,0),FALSE)</f>
        <v>0</v>
      </c>
      <c r="T275">
        <f>VLOOKUP($B275,'Tillförd energi'!$B$1:$AS$566,MATCH(T$1,'Tillförd energi'!$B$1:$AQ$1,0),FALSE)</f>
        <v>0</v>
      </c>
      <c r="U275">
        <f>VLOOKUP($B275,'Tillförd energi'!$B$1:$AS$566,MATCH(U$1,'Tillförd energi'!$B$1:$AQ$1,0),FALSE)</f>
        <v>0</v>
      </c>
      <c r="V275">
        <f>VLOOKUP($B275,'Tillförd energi'!$B$1:$AS$566,MATCH(V$1,'Tillförd energi'!$B$1:$AQ$1,0),FALSE)</f>
        <v>0</v>
      </c>
      <c r="W275">
        <f>VLOOKUP($B275,'Tillförd energi'!$B$1:$AS$566,MATCH(W$1,'Tillförd energi'!$B$1:$AQ$1,0),FALSE)</f>
        <v>0</v>
      </c>
      <c r="X275">
        <f>VLOOKUP($B275,'Tillförd energi'!$B$1:$AS$566,MATCH(X$1,'Tillförd energi'!$B$1:$AQ$1,0),FALSE)</f>
        <v>0</v>
      </c>
      <c r="Y275">
        <f>VLOOKUP($B275,'Tillförd energi'!$B$1:$AS$566,MATCH(Y$1,'Tillförd energi'!$B$1:$AQ$1,0),FALSE)</f>
        <v>0</v>
      </c>
      <c r="Z275">
        <f>VLOOKUP($B275,'Tillförd energi'!$B$1:$AS$566,MATCH(Z$1,'Tillförd energi'!$B$1:$AQ$1,0),FALSE)</f>
        <v>0</v>
      </c>
      <c r="AA275">
        <f>VLOOKUP($B275,'Tillförd energi'!$B$1:$AS$566,MATCH(AA$1,'Tillförd energi'!$B$1:$AQ$1,0),FALSE)</f>
        <v>0</v>
      </c>
      <c r="AB275">
        <f>VLOOKUP($B275,'Tillförd energi'!$B$1:$AS$566,MATCH(AB$1,'Tillförd energi'!$B$1:$AQ$1,0),FALSE)</f>
        <v>0</v>
      </c>
      <c r="AC275">
        <f>VLOOKUP($B275,'Tillförd energi'!$B$1:$AS$566,MATCH(AC$1,'Tillförd energi'!$B$1:$AQ$1,0),FALSE)</f>
        <v>4.57</v>
      </c>
      <c r="AD275">
        <f>VLOOKUP($B275,'Tillförd energi'!$B$1:$AS$566,MATCH(AD$1,'Tillförd energi'!$B$1:$AQ$1,0),FALSE)</f>
        <v>0</v>
      </c>
      <c r="AE275">
        <f>VLOOKUP($B275,'Tillförd energi'!$B$1:$AS$566,MATCH(AE$1,'Tillförd energi'!$B$1:$AQ$1,0),FALSE)</f>
        <v>0</v>
      </c>
      <c r="AF275">
        <f>VLOOKUP($B275,'Tillförd energi'!$B$1:$AS$566,MATCH(AF$1,'Tillförd energi'!$B$1:$AQ$1,0),FALSE)</f>
        <v>0.71</v>
      </c>
      <c r="AG275">
        <f>IFERROR(VLOOKUP(B275,Miljö!$B$1:$S$476,9,FALSE)/1,0)</f>
        <v>0</v>
      </c>
      <c r="AI275">
        <f t="shared" si="40"/>
        <v>26.000000000000004</v>
      </c>
      <c r="AJ275">
        <f t="shared" si="41"/>
        <v>26.000000000000004</v>
      </c>
      <c r="AK275">
        <f>IF(ISERROR(1/VLOOKUP($B275,Leveranser!$B$1:$S$500,MATCH("såld värme (gwh)",Leveranser!$B$1:$S$1,0),FALSE)),"",VLOOKUP($B275,Leveranser!$B$1:$S$500,MATCH("såld värme (gwh)",Leveranser!$B$1:$S$1,0),FALSE))</f>
        <v>18.87</v>
      </c>
      <c r="AL275" s="22">
        <f>VLOOKUP($B275,Leveranser!$B$1:$Y$500,MATCH("Totalt såld fjärrvärme till andra fjärrvärmeföretag",Leveranser!$B$1:$AA$1,0),FALSE)</f>
        <v>0</v>
      </c>
      <c r="AM275" s="22">
        <f>IF(ISERROR(1/VLOOKUP($B275,Miljö!$B$1:$S$500,MATCH("Såld mängd produktionsspecifik fjärrvärme (GWh)",Miljö!$B$1:$R$1,0),FALSE)),0,VLOOKUP($B275,Miljö!$B$1:$S$500,MATCH("Såld mängd produktionsspecifik fjärrvärme (GWh)",Miljö!$B$1:$R$1,0),FALSE))</f>
        <v>0</v>
      </c>
      <c r="AN275" s="23">
        <f t="shared" si="42"/>
        <v>0.72576923076923072</v>
      </c>
      <c r="AP275" t="str">
        <f>VLOOKUP($B275,'Miljövärden urval för publ'!$B$1:$H$450,7,FALSE)</f>
        <v>Ja</v>
      </c>
      <c r="AQ275" t="str">
        <f>VLOOKUP($B275,'Miljövärden urval för publ'!$B$1:$H$450,6,FALSE)</f>
        <v>Ja</v>
      </c>
      <c r="AU275">
        <f t="shared" si="43"/>
        <v>0.71</v>
      </c>
      <c r="AV275">
        <f t="shared" si="44"/>
        <v>0</v>
      </c>
      <c r="AW275">
        <f t="shared" si="45"/>
        <v>20.25</v>
      </c>
      <c r="AX275">
        <f t="shared" si="46"/>
        <v>0</v>
      </c>
      <c r="AZ275">
        <f t="shared" si="47"/>
        <v>0</v>
      </c>
      <c r="BA275">
        <f t="shared" si="48"/>
        <v>0</v>
      </c>
      <c r="BC275">
        <f t="shared" si="49"/>
        <v>20.25</v>
      </c>
    </row>
    <row r="276" spans="1:55" ht="15" customHeight="1" x14ac:dyDescent="0.25">
      <c r="A276" t="s">
        <v>389</v>
      </c>
      <c r="B276" t="s">
        <v>392</v>
      </c>
      <c r="C276">
        <f>VLOOKUP($B276,'Tillförd energi'!$B$1:$AS$566,MATCH(C$1,'Tillförd energi'!$B$1:$AQ$1,0),FALSE)</f>
        <v>0</v>
      </c>
      <c r="D276">
        <f>VLOOKUP($B276,'Tillförd energi'!$B$1:$AS$566,MATCH(D$1,'Tillförd energi'!$B$1:$AQ$1,0),FALSE)</f>
        <v>7.0000000000000007E-2</v>
      </c>
      <c r="E276">
        <f>VLOOKUP($B276,'Tillförd energi'!$B$1:$AS$566,MATCH(E$1,'Tillförd energi'!$B$1:$AQ$1,0),FALSE)</f>
        <v>0</v>
      </c>
      <c r="F276">
        <f>VLOOKUP($B276,'Tillförd energi'!$B$1:$AS$566,MATCH(F$1,'Tillförd energi'!$B$1:$AQ$1,0),FALSE)</f>
        <v>0</v>
      </c>
      <c r="G276">
        <f>VLOOKUP($B276,'Tillförd energi'!$B$1:$AS$566,MATCH(G$1,'Tillförd energi'!$B$1:$AQ$1,0),FALSE)</f>
        <v>0</v>
      </c>
      <c r="H276">
        <f>VLOOKUP($B276,'Tillförd energi'!$B$1:$AS$566,MATCH(H$1,'Tillförd energi'!$B$1:$AQ$1,0),FALSE)</f>
        <v>0</v>
      </c>
      <c r="I276">
        <f>VLOOKUP($B276,'Tillförd energi'!$B$1:$AS$566,MATCH(I$1,'Tillförd energi'!$B$1:$AQ$1,0),FALSE)</f>
        <v>0</v>
      </c>
      <c r="J276">
        <f>VLOOKUP($B276,'Tillförd energi'!$B$1:$AS$566,MATCH(J$1,'Tillförd energi'!$B$1:$AQ$1,0),FALSE)</f>
        <v>0</v>
      </c>
      <c r="K276">
        <v>0</v>
      </c>
      <c r="L276">
        <f>VLOOKUP($B276,'Tillförd energi'!$B$1:$AS$566,MATCH(L$1,'Tillförd energi'!$B$1:$AQ$1,0),FALSE)</f>
        <v>0</v>
      </c>
      <c r="M276">
        <f>VLOOKUP($B276,'Tillförd energi'!$B$1:$AS$566,MATCH(M$1,'Tillförd energi'!$B$1:$AQ$1,0),FALSE)</f>
        <v>0</v>
      </c>
      <c r="N276">
        <f>VLOOKUP($B276,'Tillförd energi'!$B$1:$AS$566,MATCH(N$1,'Tillförd energi'!$B$1:$AQ$1,0),FALSE)</f>
        <v>0.93</v>
      </c>
      <c r="O276">
        <f>VLOOKUP($B276,'Tillförd energi'!$B$1:$AS$566,MATCH(O$1,'Tillförd energi'!$B$1:$AQ$1,0),FALSE)</f>
        <v>0</v>
      </c>
      <c r="P276">
        <f>VLOOKUP($B276,'Tillförd energi'!$B$1:$AS$566,MATCH(P$1,'Tillförd energi'!$B$1:$AQ$1,0),FALSE)</f>
        <v>8.34</v>
      </c>
      <c r="Q276">
        <f>VLOOKUP($B276,'Tillförd energi'!$B$1:$AS$566,MATCH(Q$1,'Tillförd energi'!$B$1:$AQ$1,0),FALSE)</f>
        <v>0</v>
      </c>
      <c r="R276">
        <f>VLOOKUP($B276,'Tillförd energi'!$B$1:$AS$566,MATCH(R$1,'Tillförd energi'!$B$1:$AQ$1,0),FALSE)</f>
        <v>0</v>
      </c>
      <c r="S276">
        <f>VLOOKUP($B276,'Tillförd energi'!$B$1:$AS$566,MATCH(S$1,'Tillförd energi'!$B$1:$AQ$1,0),FALSE)</f>
        <v>0</v>
      </c>
      <c r="T276">
        <f>VLOOKUP($B276,'Tillförd energi'!$B$1:$AS$566,MATCH(T$1,'Tillförd energi'!$B$1:$AQ$1,0),FALSE)</f>
        <v>0</v>
      </c>
      <c r="U276">
        <f>VLOOKUP($B276,'Tillförd energi'!$B$1:$AS$566,MATCH(U$1,'Tillförd energi'!$B$1:$AQ$1,0),FALSE)</f>
        <v>0</v>
      </c>
      <c r="V276">
        <f>VLOOKUP($B276,'Tillförd energi'!$B$1:$AS$566,MATCH(V$1,'Tillförd energi'!$B$1:$AQ$1,0),FALSE)</f>
        <v>0</v>
      </c>
      <c r="W276">
        <f>VLOOKUP($B276,'Tillförd energi'!$B$1:$AS$566,MATCH(W$1,'Tillförd energi'!$B$1:$AQ$1,0),FALSE)</f>
        <v>0</v>
      </c>
      <c r="X276">
        <f>VLOOKUP($B276,'Tillförd energi'!$B$1:$AS$566,MATCH(X$1,'Tillförd energi'!$B$1:$AQ$1,0),FALSE)</f>
        <v>0</v>
      </c>
      <c r="Y276">
        <f>VLOOKUP($B276,'Tillförd energi'!$B$1:$AS$566,MATCH(Y$1,'Tillförd energi'!$B$1:$AQ$1,0),FALSE)</f>
        <v>0</v>
      </c>
      <c r="Z276">
        <f>VLOOKUP($B276,'Tillförd energi'!$B$1:$AS$566,MATCH(Z$1,'Tillförd energi'!$B$1:$AQ$1,0),FALSE)</f>
        <v>0</v>
      </c>
      <c r="AA276">
        <f>VLOOKUP($B276,'Tillförd energi'!$B$1:$AS$566,MATCH(AA$1,'Tillförd energi'!$B$1:$AQ$1,0),FALSE)</f>
        <v>0</v>
      </c>
      <c r="AB276">
        <f>VLOOKUP($B276,'Tillförd energi'!$B$1:$AS$566,MATCH(AB$1,'Tillförd energi'!$B$1:$AQ$1,0),FALSE)</f>
        <v>0</v>
      </c>
      <c r="AC276">
        <f>VLOOKUP($B276,'Tillförd energi'!$B$1:$AS$566,MATCH(AC$1,'Tillförd energi'!$B$1:$AQ$1,0),FALSE)</f>
        <v>1.06</v>
      </c>
      <c r="AD276">
        <f>VLOOKUP($B276,'Tillförd energi'!$B$1:$AS$566,MATCH(AD$1,'Tillförd energi'!$B$1:$AQ$1,0),FALSE)</f>
        <v>0</v>
      </c>
      <c r="AE276">
        <f>VLOOKUP($B276,'Tillförd energi'!$B$1:$AS$566,MATCH(AE$1,'Tillförd energi'!$B$1:$AQ$1,0),FALSE)</f>
        <v>0</v>
      </c>
      <c r="AF276">
        <f>VLOOKUP($B276,'Tillförd energi'!$B$1:$AS$566,MATCH(AF$1,'Tillförd energi'!$B$1:$AQ$1,0),FALSE)</f>
        <v>0.19</v>
      </c>
      <c r="AG276">
        <f>IFERROR(VLOOKUP(B276,Miljö!$B$1:$S$476,9,FALSE)/1,0)</f>
        <v>0</v>
      </c>
      <c r="AI276">
        <f t="shared" si="40"/>
        <v>10.59</v>
      </c>
      <c r="AJ276">
        <f t="shared" si="41"/>
        <v>10.59</v>
      </c>
      <c r="AK276">
        <f>IF(ISERROR(1/VLOOKUP($B276,Leveranser!$B$1:$S$500,MATCH("såld värme (gwh)",Leveranser!$B$1:$S$1,0),FALSE)),"",VLOOKUP($B276,Leveranser!$B$1:$S$500,MATCH("såld värme (gwh)",Leveranser!$B$1:$S$1,0),FALSE))</f>
        <v>6.64</v>
      </c>
      <c r="AL276" s="22">
        <f>VLOOKUP($B276,Leveranser!$B$1:$Y$500,MATCH("Totalt såld fjärrvärme till andra fjärrvärmeföretag",Leveranser!$B$1:$AA$1,0),FALSE)</f>
        <v>0</v>
      </c>
      <c r="AM276" s="22">
        <f>IF(ISERROR(1/VLOOKUP($B276,Miljö!$B$1:$S$500,MATCH("Såld mängd produktionsspecifik fjärrvärme (GWh)",Miljö!$B$1:$R$1,0),FALSE)),0,VLOOKUP($B276,Miljö!$B$1:$S$500,MATCH("Såld mängd produktionsspecifik fjärrvärme (GWh)",Miljö!$B$1:$R$1,0),FALSE))</f>
        <v>0</v>
      </c>
      <c r="AN276" s="23">
        <f t="shared" si="42"/>
        <v>0.6270066100094428</v>
      </c>
      <c r="AP276" t="str">
        <f>VLOOKUP($B276,'Miljövärden urval för publ'!$B$1:$H$450,7,FALSE)</f>
        <v>Ja</v>
      </c>
      <c r="AQ276" t="str">
        <f>VLOOKUP($B276,'Miljövärden urval för publ'!$B$1:$H$450,6,FALSE)</f>
        <v>Ja</v>
      </c>
      <c r="AU276">
        <f t="shared" si="43"/>
        <v>0.19</v>
      </c>
      <c r="AV276">
        <f t="shared" si="44"/>
        <v>0</v>
      </c>
      <c r="AW276">
        <f t="shared" si="45"/>
        <v>9.27</v>
      </c>
      <c r="AX276">
        <f t="shared" si="46"/>
        <v>0</v>
      </c>
      <c r="AZ276">
        <f t="shared" si="47"/>
        <v>0</v>
      </c>
      <c r="BA276">
        <f t="shared" si="48"/>
        <v>0</v>
      </c>
      <c r="BC276">
        <f t="shared" si="49"/>
        <v>9.27</v>
      </c>
    </row>
    <row r="277" spans="1:55" ht="15" customHeight="1" x14ac:dyDescent="0.25">
      <c r="A277" t="s">
        <v>389</v>
      </c>
      <c r="B277" t="s">
        <v>393</v>
      </c>
      <c r="C277">
        <f>VLOOKUP($B277,'Tillförd energi'!$B$1:$AS$566,MATCH(C$1,'Tillförd energi'!$B$1:$AQ$1,0),FALSE)</f>
        <v>0</v>
      </c>
      <c r="D277">
        <f>VLOOKUP($B277,'Tillförd energi'!$B$1:$AS$566,MATCH(D$1,'Tillförd energi'!$B$1:$AQ$1,0),FALSE)</f>
        <v>1.37</v>
      </c>
      <c r="E277">
        <f>VLOOKUP($B277,'Tillförd energi'!$B$1:$AS$566,MATCH(E$1,'Tillförd energi'!$B$1:$AQ$1,0),FALSE)</f>
        <v>0</v>
      </c>
      <c r="F277">
        <f>VLOOKUP($B277,'Tillförd energi'!$B$1:$AS$566,MATCH(F$1,'Tillförd energi'!$B$1:$AQ$1,0),FALSE)</f>
        <v>0</v>
      </c>
      <c r="G277">
        <f>VLOOKUP($B277,'Tillförd energi'!$B$1:$AS$566,MATCH(G$1,'Tillförd energi'!$B$1:$AQ$1,0),FALSE)</f>
        <v>0</v>
      </c>
      <c r="H277">
        <f>VLOOKUP($B277,'Tillförd energi'!$B$1:$AS$566,MATCH(H$1,'Tillförd energi'!$B$1:$AQ$1,0),FALSE)</f>
        <v>0</v>
      </c>
      <c r="I277">
        <f>VLOOKUP($B277,'Tillförd energi'!$B$1:$AS$566,MATCH(I$1,'Tillförd energi'!$B$1:$AQ$1,0),FALSE)</f>
        <v>0</v>
      </c>
      <c r="J277">
        <f>VLOOKUP($B277,'Tillförd energi'!$B$1:$AS$566,MATCH(J$1,'Tillförd energi'!$B$1:$AQ$1,0),FALSE)</f>
        <v>0</v>
      </c>
      <c r="K277">
        <v>0</v>
      </c>
      <c r="L277">
        <f>VLOOKUP($B277,'Tillförd energi'!$B$1:$AS$566,MATCH(L$1,'Tillförd energi'!$B$1:$AQ$1,0),FALSE)</f>
        <v>0</v>
      </c>
      <c r="M277">
        <f>VLOOKUP($B277,'Tillförd energi'!$B$1:$AS$566,MATCH(M$1,'Tillförd energi'!$B$1:$AQ$1,0),FALSE)</f>
        <v>8.39</v>
      </c>
      <c r="N277">
        <f>VLOOKUP($B277,'Tillförd energi'!$B$1:$AS$566,MATCH(N$1,'Tillförd energi'!$B$1:$AQ$1,0),FALSE)</f>
        <v>4.2</v>
      </c>
      <c r="O277">
        <f>VLOOKUP($B277,'Tillförd energi'!$B$1:$AS$566,MATCH(O$1,'Tillförd energi'!$B$1:$AQ$1,0),FALSE)</f>
        <v>0</v>
      </c>
      <c r="P277">
        <f>VLOOKUP($B277,'Tillförd energi'!$B$1:$AS$566,MATCH(P$1,'Tillförd energi'!$B$1:$AQ$1,0),FALSE)</f>
        <v>29.37</v>
      </c>
      <c r="Q277">
        <f>VLOOKUP($B277,'Tillförd energi'!$B$1:$AS$566,MATCH(Q$1,'Tillförd energi'!$B$1:$AQ$1,0),FALSE)</f>
        <v>0</v>
      </c>
      <c r="R277">
        <f>VLOOKUP($B277,'Tillförd energi'!$B$1:$AS$566,MATCH(R$1,'Tillförd energi'!$B$1:$AQ$1,0),FALSE)</f>
        <v>0</v>
      </c>
      <c r="S277">
        <f>VLOOKUP($B277,'Tillförd energi'!$B$1:$AS$566,MATCH(S$1,'Tillförd energi'!$B$1:$AQ$1,0),FALSE)</f>
        <v>0</v>
      </c>
      <c r="T277">
        <f>VLOOKUP($B277,'Tillförd energi'!$B$1:$AS$566,MATCH(T$1,'Tillförd energi'!$B$1:$AQ$1,0),FALSE)</f>
        <v>0</v>
      </c>
      <c r="U277">
        <f>VLOOKUP($B277,'Tillförd energi'!$B$1:$AS$566,MATCH(U$1,'Tillförd energi'!$B$1:$AQ$1,0),FALSE)</f>
        <v>0</v>
      </c>
      <c r="V277">
        <f>VLOOKUP($B277,'Tillförd energi'!$B$1:$AS$566,MATCH(V$1,'Tillförd energi'!$B$1:$AQ$1,0),FALSE)</f>
        <v>0</v>
      </c>
      <c r="W277">
        <f>VLOOKUP($B277,'Tillförd energi'!$B$1:$AS$566,MATCH(W$1,'Tillförd energi'!$B$1:$AQ$1,0),FALSE)</f>
        <v>0</v>
      </c>
      <c r="X277">
        <f>VLOOKUP($B277,'Tillförd energi'!$B$1:$AS$566,MATCH(X$1,'Tillförd energi'!$B$1:$AQ$1,0),FALSE)</f>
        <v>0</v>
      </c>
      <c r="Y277">
        <f>VLOOKUP($B277,'Tillförd energi'!$B$1:$AS$566,MATCH(Y$1,'Tillförd energi'!$B$1:$AQ$1,0),FALSE)</f>
        <v>0</v>
      </c>
      <c r="Z277">
        <f>VLOOKUP($B277,'Tillförd energi'!$B$1:$AS$566,MATCH(Z$1,'Tillförd energi'!$B$1:$AQ$1,0),FALSE)</f>
        <v>0</v>
      </c>
      <c r="AA277">
        <f>VLOOKUP($B277,'Tillförd energi'!$B$1:$AS$566,MATCH(AA$1,'Tillförd energi'!$B$1:$AQ$1,0),FALSE)</f>
        <v>0</v>
      </c>
      <c r="AB277">
        <f>VLOOKUP($B277,'Tillförd energi'!$B$1:$AS$566,MATCH(AB$1,'Tillförd energi'!$B$1:$AQ$1,0),FALSE)</f>
        <v>0</v>
      </c>
      <c r="AC277">
        <f>VLOOKUP($B277,'Tillförd energi'!$B$1:$AS$566,MATCH(AC$1,'Tillförd energi'!$B$1:$AQ$1,0),FALSE)</f>
        <v>6.52</v>
      </c>
      <c r="AD277">
        <f>VLOOKUP($B277,'Tillförd energi'!$B$1:$AS$566,MATCH(AD$1,'Tillförd energi'!$B$1:$AQ$1,0),FALSE)</f>
        <v>0</v>
      </c>
      <c r="AE277">
        <f>VLOOKUP($B277,'Tillförd energi'!$B$1:$AS$566,MATCH(AE$1,'Tillförd energi'!$B$1:$AQ$1,0),FALSE)</f>
        <v>0</v>
      </c>
      <c r="AF277">
        <f>VLOOKUP($B277,'Tillförd energi'!$B$1:$AS$566,MATCH(AF$1,'Tillförd energi'!$B$1:$AQ$1,0),FALSE)</f>
        <v>1</v>
      </c>
      <c r="AG277">
        <f>IFERROR(VLOOKUP(B277,Miljö!$B$1:$S$476,9,FALSE)/1,0)</f>
        <v>0</v>
      </c>
      <c r="AI277">
        <f t="shared" si="40"/>
        <v>50.849999999999994</v>
      </c>
      <c r="AJ277">
        <f t="shared" si="41"/>
        <v>50.849999999999994</v>
      </c>
      <c r="AK277">
        <f>IF(ISERROR(1/VLOOKUP($B277,Leveranser!$B$1:$S$500,MATCH("såld värme (gwh)",Leveranser!$B$1:$S$1,0),FALSE)),"",VLOOKUP($B277,Leveranser!$B$1:$S$500,MATCH("såld värme (gwh)",Leveranser!$B$1:$S$1,0),FALSE))</f>
        <v>38.57</v>
      </c>
      <c r="AL277" s="22">
        <f>VLOOKUP($B277,Leveranser!$B$1:$Y$500,MATCH("Totalt såld fjärrvärme till andra fjärrvärmeföretag",Leveranser!$B$1:$AA$1,0),FALSE)</f>
        <v>0</v>
      </c>
      <c r="AM277" s="22">
        <f>IF(ISERROR(1/VLOOKUP($B277,Miljö!$B$1:$S$500,MATCH("Såld mängd produktionsspecifik fjärrvärme (GWh)",Miljö!$B$1:$R$1,0),FALSE)),0,VLOOKUP($B277,Miljö!$B$1:$S$500,MATCH("Såld mängd produktionsspecifik fjärrvärme (GWh)",Miljö!$B$1:$R$1,0),FALSE))</f>
        <v>0</v>
      </c>
      <c r="AN277" s="23">
        <f t="shared" si="42"/>
        <v>0.75850540806293032</v>
      </c>
      <c r="AP277" t="str">
        <f>VLOOKUP($B277,'Miljövärden urval för publ'!$B$1:$H$450,7,FALSE)</f>
        <v>Ja</v>
      </c>
      <c r="AQ277" t="str">
        <f>VLOOKUP($B277,'Miljövärden urval för publ'!$B$1:$H$450,6,FALSE)</f>
        <v>Ja</v>
      </c>
      <c r="AU277">
        <f t="shared" si="43"/>
        <v>1</v>
      </c>
      <c r="AV277">
        <f t="shared" si="44"/>
        <v>0</v>
      </c>
      <c r="AW277">
        <f t="shared" si="45"/>
        <v>41.96</v>
      </c>
      <c r="AX277">
        <f t="shared" si="46"/>
        <v>0</v>
      </c>
      <c r="AZ277">
        <f t="shared" si="47"/>
        <v>0</v>
      </c>
      <c r="BA277">
        <f t="shared" si="48"/>
        <v>0</v>
      </c>
      <c r="BC277">
        <f t="shared" si="49"/>
        <v>41.96</v>
      </c>
    </row>
    <row r="278" spans="1:55" ht="15" customHeight="1" x14ac:dyDescent="0.25">
      <c r="A278" t="s">
        <v>394</v>
      </c>
      <c r="B278" t="s">
        <v>395</v>
      </c>
      <c r="C278">
        <f>VLOOKUP($B278,'Tillförd energi'!$B$1:$AS$566,MATCH(C$1,'Tillförd energi'!$B$1:$AQ$1,0),FALSE)</f>
        <v>0</v>
      </c>
      <c r="D278">
        <f>VLOOKUP($B278,'Tillförd energi'!$B$1:$AS$566,MATCH(D$1,'Tillförd energi'!$B$1:$AQ$1,0),FALSE)</f>
        <v>0</v>
      </c>
      <c r="E278">
        <f>VLOOKUP($B278,'Tillförd energi'!$B$1:$AS$566,MATCH(E$1,'Tillförd energi'!$B$1:$AQ$1,0),FALSE)</f>
        <v>0</v>
      </c>
      <c r="F278">
        <f>VLOOKUP($B278,'Tillförd energi'!$B$1:$AS$566,MATCH(F$1,'Tillförd energi'!$B$1:$AQ$1,0),FALSE)</f>
        <v>0</v>
      </c>
      <c r="G278">
        <f>VLOOKUP($B278,'Tillförd energi'!$B$1:$AS$566,MATCH(G$1,'Tillförd energi'!$B$1:$AQ$1,0),FALSE)</f>
        <v>1.375</v>
      </c>
      <c r="H278">
        <f>VLOOKUP($B278,'Tillförd energi'!$B$1:$AS$566,MATCH(H$1,'Tillförd energi'!$B$1:$AQ$1,0),FALSE)</f>
        <v>0</v>
      </c>
      <c r="I278">
        <f>VLOOKUP($B278,'Tillförd energi'!$B$1:$AS$566,MATCH(I$1,'Tillförd energi'!$B$1:$AQ$1,0),FALSE)</f>
        <v>0</v>
      </c>
      <c r="J278">
        <f>VLOOKUP($B278,'Tillförd energi'!$B$1:$AS$566,MATCH(J$1,'Tillförd energi'!$B$1:$AQ$1,0),FALSE)</f>
        <v>0</v>
      </c>
      <c r="K278">
        <v>0</v>
      </c>
      <c r="L278">
        <f>VLOOKUP($B278,'Tillförd energi'!$B$1:$AS$566,MATCH(L$1,'Tillförd energi'!$B$1:$AQ$1,0),FALSE)</f>
        <v>0</v>
      </c>
      <c r="M278">
        <f>VLOOKUP($B278,'Tillförd energi'!$B$1:$AS$566,MATCH(M$1,'Tillförd energi'!$B$1:$AQ$1,0),FALSE)</f>
        <v>0</v>
      </c>
      <c r="N278">
        <f>VLOOKUP($B278,'Tillförd energi'!$B$1:$AS$566,MATCH(N$1,'Tillförd energi'!$B$1:$AQ$1,0),FALSE)</f>
        <v>0</v>
      </c>
      <c r="O278">
        <f>VLOOKUP($B278,'Tillförd energi'!$B$1:$AS$566,MATCH(O$1,'Tillförd energi'!$B$1:$AQ$1,0),FALSE)</f>
        <v>0</v>
      </c>
      <c r="P278">
        <f>VLOOKUP($B278,'Tillförd energi'!$B$1:$AS$566,MATCH(P$1,'Tillförd energi'!$B$1:$AQ$1,0),FALSE)</f>
        <v>0</v>
      </c>
      <c r="Q278">
        <f>VLOOKUP($B278,'Tillförd energi'!$B$1:$AS$566,MATCH(Q$1,'Tillförd energi'!$B$1:$AQ$1,0),FALSE)</f>
        <v>0</v>
      </c>
      <c r="R278">
        <f>VLOOKUP($B278,'Tillförd energi'!$B$1:$AS$566,MATCH(R$1,'Tillförd energi'!$B$1:$AQ$1,0),FALSE)</f>
        <v>0</v>
      </c>
      <c r="S278">
        <f>VLOOKUP($B278,'Tillförd energi'!$B$1:$AS$566,MATCH(S$1,'Tillförd energi'!$B$1:$AQ$1,0),FALSE)</f>
        <v>0</v>
      </c>
      <c r="T278">
        <f>VLOOKUP($B278,'Tillförd energi'!$B$1:$AS$566,MATCH(T$1,'Tillförd energi'!$B$1:$AQ$1,0),FALSE)</f>
        <v>0</v>
      </c>
      <c r="U278">
        <f>VLOOKUP($B278,'Tillförd energi'!$B$1:$AS$566,MATCH(U$1,'Tillförd energi'!$B$1:$AQ$1,0),FALSE)</f>
        <v>0</v>
      </c>
      <c r="V278">
        <f>VLOOKUP($B278,'Tillförd energi'!$B$1:$AS$566,MATCH(V$1,'Tillförd energi'!$B$1:$AQ$1,0),FALSE)</f>
        <v>0</v>
      </c>
      <c r="W278">
        <f>VLOOKUP($B278,'Tillförd energi'!$B$1:$AS$566,MATCH(W$1,'Tillförd energi'!$B$1:$AQ$1,0),FALSE)</f>
        <v>0</v>
      </c>
      <c r="X278">
        <f>VLOOKUP($B278,'Tillförd energi'!$B$1:$AS$566,MATCH(X$1,'Tillförd energi'!$B$1:$AQ$1,0),FALSE)</f>
        <v>0</v>
      </c>
      <c r="Y278">
        <f>VLOOKUP($B278,'Tillförd energi'!$B$1:$AS$566,MATCH(Y$1,'Tillförd energi'!$B$1:$AQ$1,0),FALSE)</f>
        <v>0</v>
      </c>
      <c r="Z278">
        <f>VLOOKUP($B278,'Tillförd energi'!$B$1:$AS$566,MATCH(Z$1,'Tillförd energi'!$B$1:$AQ$1,0),FALSE)</f>
        <v>0</v>
      </c>
      <c r="AA278">
        <f>VLOOKUP($B278,'Tillförd energi'!$B$1:$AS$566,MATCH(AA$1,'Tillförd energi'!$B$1:$AQ$1,0),FALSE)</f>
        <v>0</v>
      </c>
      <c r="AB278">
        <f>VLOOKUP($B278,'Tillförd energi'!$B$1:$AS$566,MATCH(AB$1,'Tillförd energi'!$B$1:$AQ$1,0),FALSE)</f>
        <v>0</v>
      </c>
      <c r="AC278">
        <f>VLOOKUP($B278,'Tillförd energi'!$B$1:$AS$566,MATCH(AC$1,'Tillförd energi'!$B$1:$AQ$1,0),FALSE)</f>
        <v>0</v>
      </c>
      <c r="AD278">
        <f>VLOOKUP($B278,'Tillförd energi'!$B$1:$AS$566,MATCH(AD$1,'Tillförd energi'!$B$1:$AQ$1,0),FALSE)</f>
        <v>81</v>
      </c>
      <c r="AE278">
        <f>VLOOKUP($B278,'Tillförd energi'!$B$1:$AS$566,MATCH(AE$1,'Tillförd energi'!$B$1:$AQ$1,0),FALSE)</f>
        <v>0</v>
      </c>
      <c r="AF278">
        <f>VLOOKUP($B278,'Tillförd energi'!$B$1:$AS$566,MATCH(AF$1,'Tillförd energi'!$B$1:$AQ$1,0),FALSE)</f>
        <v>1</v>
      </c>
      <c r="AG278">
        <f>IFERROR(VLOOKUP(B278,Miljö!$B$1:$S$476,9,FALSE)/1,0)</f>
        <v>0</v>
      </c>
      <c r="AI278">
        <f t="shared" si="40"/>
        <v>83.375</v>
      </c>
      <c r="AJ278">
        <f t="shared" si="41"/>
        <v>83.375</v>
      </c>
      <c r="AK278">
        <f>IF(ISERROR(1/VLOOKUP($B278,Leveranser!$B$1:$S$500,MATCH("såld värme (gwh)",Leveranser!$B$1:$S$1,0),FALSE)),"",VLOOKUP($B278,Leveranser!$B$1:$S$500,MATCH("såld värme (gwh)",Leveranser!$B$1:$S$1,0),FALSE))</f>
        <v>69</v>
      </c>
      <c r="AL278" s="22">
        <f>VLOOKUP($B278,Leveranser!$B$1:$Y$500,MATCH("Totalt såld fjärrvärme till andra fjärrvärmeföretag",Leveranser!$B$1:$AA$1,0),FALSE)</f>
        <v>0</v>
      </c>
      <c r="AM278" s="22">
        <f>IF(ISERROR(1/VLOOKUP($B278,Miljö!$B$1:$S$500,MATCH("Såld mängd produktionsspecifik fjärrvärme (GWh)",Miljö!$B$1:$R$1,0),FALSE)),0,VLOOKUP($B278,Miljö!$B$1:$S$500,MATCH("Såld mängd produktionsspecifik fjärrvärme (GWh)",Miljö!$B$1:$R$1,0),FALSE))</f>
        <v>0</v>
      </c>
      <c r="AN278" s="23">
        <f t="shared" si="42"/>
        <v>0.82758620689655171</v>
      </c>
      <c r="AP278" t="str">
        <f>VLOOKUP($B278,'Miljövärden urval för publ'!$B$1:$H$450,7,FALSE)</f>
        <v>Ja</v>
      </c>
      <c r="AQ278" t="str">
        <f>VLOOKUP($B278,'Miljövärden urval för publ'!$B$1:$H$450,6,FALSE)</f>
        <v>Nej</v>
      </c>
      <c r="AU278">
        <f t="shared" si="43"/>
        <v>1</v>
      </c>
      <c r="AV278">
        <f t="shared" si="44"/>
        <v>0</v>
      </c>
      <c r="AW278">
        <f t="shared" si="45"/>
        <v>0</v>
      </c>
      <c r="AX278">
        <f t="shared" si="46"/>
        <v>0</v>
      </c>
      <c r="AZ278">
        <f t="shared" si="47"/>
        <v>0</v>
      </c>
      <c r="BA278">
        <f t="shared" si="48"/>
        <v>0</v>
      </c>
      <c r="BC278">
        <f t="shared" si="49"/>
        <v>0</v>
      </c>
    </row>
    <row r="279" spans="1:55" ht="15" customHeight="1" x14ac:dyDescent="0.25">
      <c r="A279" t="s">
        <v>394</v>
      </c>
      <c r="B279" t="s">
        <v>396</v>
      </c>
      <c r="C279">
        <f>VLOOKUP($B279,'Tillförd energi'!$B$1:$AS$566,MATCH(C$1,'Tillförd energi'!$B$1:$AQ$1,0),FALSE)</f>
        <v>0</v>
      </c>
      <c r="D279">
        <f>VLOOKUP($B279,'Tillförd energi'!$B$1:$AS$566,MATCH(D$1,'Tillförd energi'!$B$1:$AQ$1,0),FALSE)</f>
        <v>0.14000000000000001</v>
      </c>
      <c r="E279">
        <f>VLOOKUP($B279,'Tillförd energi'!$B$1:$AS$566,MATCH(E$1,'Tillförd energi'!$B$1:$AQ$1,0),FALSE)</f>
        <v>0</v>
      </c>
      <c r="F279">
        <f>VLOOKUP($B279,'Tillförd energi'!$B$1:$AS$566,MATCH(F$1,'Tillförd energi'!$B$1:$AQ$1,0),FALSE)</f>
        <v>0</v>
      </c>
      <c r="G279">
        <f>VLOOKUP($B279,'Tillförd energi'!$B$1:$AS$566,MATCH(G$1,'Tillförd energi'!$B$1:$AQ$1,0),FALSE)</f>
        <v>0</v>
      </c>
      <c r="H279">
        <f>VLOOKUP($B279,'Tillförd energi'!$B$1:$AS$566,MATCH(H$1,'Tillförd energi'!$B$1:$AQ$1,0),FALSE)</f>
        <v>0</v>
      </c>
      <c r="I279">
        <f>VLOOKUP($B279,'Tillförd energi'!$B$1:$AS$566,MATCH(I$1,'Tillförd energi'!$B$1:$AQ$1,0),FALSE)</f>
        <v>0</v>
      </c>
      <c r="J279">
        <f>VLOOKUP($B279,'Tillförd energi'!$B$1:$AS$566,MATCH(J$1,'Tillförd energi'!$B$1:$AQ$1,0),FALSE)</f>
        <v>0</v>
      </c>
      <c r="K279">
        <v>0</v>
      </c>
      <c r="L279">
        <f>VLOOKUP($B279,'Tillförd energi'!$B$1:$AS$566,MATCH(L$1,'Tillförd energi'!$B$1:$AQ$1,0),FALSE)</f>
        <v>0</v>
      </c>
      <c r="M279">
        <f>VLOOKUP($B279,'Tillförd energi'!$B$1:$AS$566,MATCH(M$1,'Tillförd energi'!$B$1:$AQ$1,0),FALSE)</f>
        <v>0</v>
      </c>
      <c r="N279">
        <f>VLOOKUP($B279,'Tillförd energi'!$B$1:$AS$566,MATCH(N$1,'Tillförd energi'!$B$1:$AQ$1,0),FALSE)</f>
        <v>0</v>
      </c>
      <c r="O279">
        <f>VLOOKUP($B279,'Tillförd energi'!$B$1:$AS$566,MATCH(O$1,'Tillförd energi'!$B$1:$AQ$1,0),FALSE)</f>
        <v>0</v>
      </c>
      <c r="P279">
        <f>VLOOKUP($B279,'Tillförd energi'!$B$1:$AS$566,MATCH(P$1,'Tillförd energi'!$B$1:$AQ$1,0),FALSE)</f>
        <v>0</v>
      </c>
      <c r="Q279">
        <f>VLOOKUP($B279,'Tillförd energi'!$B$1:$AS$566,MATCH(Q$1,'Tillförd energi'!$B$1:$AQ$1,0),FALSE)</f>
        <v>0</v>
      </c>
      <c r="R279">
        <f>VLOOKUP($B279,'Tillförd energi'!$B$1:$AS$566,MATCH(R$1,'Tillförd energi'!$B$1:$AQ$1,0),FALSE)</f>
        <v>0</v>
      </c>
      <c r="S279">
        <f>VLOOKUP($B279,'Tillförd energi'!$B$1:$AS$566,MATCH(S$1,'Tillförd energi'!$B$1:$AQ$1,0),FALSE)</f>
        <v>0.7</v>
      </c>
      <c r="T279">
        <f>VLOOKUP($B279,'Tillförd energi'!$B$1:$AS$566,MATCH(T$1,'Tillförd energi'!$B$1:$AQ$1,0),FALSE)</f>
        <v>0</v>
      </c>
      <c r="U279">
        <f>VLOOKUP($B279,'Tillförd energi'!$B$1:$AS$566,MATCH(U$1,'Tillförd energi'!$B$1:$AQ$1,0),FALSE)</f>
        <v>0</v>
      </c>
      <c r="V279">
        <f>VLOOKUP($B279,'Tillförd energi'!$B$1:$AS$566,MATCH(V$1,'Tillförd energi'!$B$1:$AQ$1,0),FALSE)</f>
        <v>0</v>
      </c>
      <c r="W279">
        <f>VLOOKUP($B279,'Tillförd energi'!$B$1:$AS$566,MATCH(W$1,'Tillförd energi'!$B$1:$AQ$1,0),FALSE)</f>
        <v>0</v>
      </c>
      <c r="X279">
        <f>VLOOKUP($B279,'Tillförd energi'!$B$1:$AS$566,MATCH(X$1,'Tillförd energi'!$B$1:$AQ$1,0),FALSE)</f>
        <v>0</v>
      </c>
      <c r="Y279">
        <f>VLOOKUP($B279,'Tillförd energi'!$B$1:$AS$566,MATCH(Y$1,'Tillförd energi'!$B$1:$AQ$1,0),FALSE)</f>
        <v>0</v>
      </c>
      <c r="Z279">
        <f>VLOOKUP($B279,'Tillförd energi'!$B$1:$AS$566,MATCH(Z$1,'Tillförd energi'!$B$1:$AQ$1,0),FALSE)</f>
        <v>0</v>
      </c>
      <c r="AA279">
        <f>VLOOKUP($B279,'Tillförd energi'!$B$1:$AS$566,MATCH(AA$1,'Tillförd energi'!$B$1:$AQ$1,0),FALSE)</f>
        <v>0</v>
      </c>
      <c r="AB279">
        <f>VLOOKUP($B279,'Tillförd energi'!$B$1:$AS$566,MATCH(AB$1,'Tillförd energi'!$B$1:$AQ$1,0),FALSE)</f>
        <v>0</v>
      </c>
      <c r="AC279">
        <f>VLOOKUP($B279,'Tillförd energi'!$B$1:$AS$566,MATCH(AC$1,'Tillförd energi'!$B$1:$AQ$1,0),FALSE)</f>
        <v>0</v>
      </c>
      <c r="AD279">
        <f>VLOOKUP($B279,'Tillförd energi'!$B$1:$AS$566,MATCH(AD$1,'Tillförd energi'!$B$1:$AQ$1,0),FALSE)</f>
        <v>0</v>
      </c>
      <c r="AE279">
        <f>VLOOKUP($B279,'Tillförd energi'!$B$1:$AS$566,MATCH(AE$1,'Tillförd energi'!$B$1:$AQ$1,0),FALSE)</f>
        <v>0</v>
      </c>
      <c r="AF279">
        <f>VLOOKUP($B279,'Tillförd energi'!$B$1:$AS$566,MATCH(AF$1,'Tillförd energi'!$B$1:$AQ$1,0),FALSE)</f>
        <v>0.05</v>
      </c>
      <c r="AG279">
        <f>IFERROR(VLOOKUP(B279,Miljö!$B$1:$S$476,9,FALSE)/1,0)</f>
        <v>0</v>
      </c>
      <c r="AI279">
        <f t="shared" si="40"/>
        <v>0.89</v>
      </c>
      <c r="AJ279">
        <f t="shared" si="41"/>
        <v>0.89</v>
      </c>
      <c r="AK279">
        <f>IF(ISERROR(1/VLOOKUP($B279,Leveranser!$B$1:$S$500,MATCH("såld värme (gwh)",Leveranser!$B$1:$S$1,0),FALSE)),"",VLOOKUP($B279,Leveranser!$B$1:$S$500,MATCH("såld värme (gwh)",Leveranser!$B$1:$S$1,0),FALSE))</f>
        <v>0.84</v>
      </c>
      <c r="AL279" s="22">
        <f>VLOOKUP($B279,Leveranser!$B$1:$Y$500,MATCH("Totalt såld fjärrvärme till andra fjärrvärmeföretag",Leveranser!$B$1:$AA$1,0),FALSE)</f>
        <v>0</v>
      </c>
      <c r="AM279" s="22">
        <f>IF(ISERROR(1/VLOOKUP($B279,Miljö!$B$1:$S$500,MATCH("Såld mängd produktionsspecifik fjärrvärme (GWh)",Miljö!$B$1:$R$1,0),FALSE)),0,VLOOKUP($B279,Miljö!$B$1:$S$500,MATCH("Såld mängd produktionsspecifik fjärrvärme (GWh)",Miljö!$B$1:$R$1,0),FALSE))</f>
        <v>0</v>
      </c>
      <c r="AN279" s="23">
        <f t="shared" si="42"/>
        <v>0.9438202247191011</v>
      </c>
      <c r="AP279" t="str">
        <f>VLOOKUP($B279,'Miljövärden urval för publ'!$B$1:$H$450,7,FALSE)</f>
        <v>Ja</v>
      </c>
      <c r="AQ279" t="str">
        <f>VLOOKUP($B279,'Miljövärden urval för publ'!$B$1:$H$450,6,FALSE)</f>
        <v>Nej</v>
      </c>
      <c r="AU279">
        <f t="shared" si="43"/>
        <v>0.05</v>
      </c>
      <c r="AV279">
        <f t="shared" si="44"/>
        <v>0</v>
      </c>
      <c r="AW279">
        <f t="shared" si="45"/>
        <v>0</v>
      </c>
      <c r="AX279">
        <f t="shared" si="46"/>
        <v>0.7</v>
      </c>
      <c r="AZ279">
        <f t="shared" si="47"/>
        <v>0</v>
      </c>
      <c r="BA279">
        <f t="shared" si="48"/>
        <v>0</v>
      </c>
      <c r="BC279">
        <f t="shared" si="49"/>
        <v>0.7</v>
      </c>
    </row>
    <row r="280" spans="1:55" ht="15" customHeight="1" x14ac:dyDescent="0.25">
      <c r="A280" t="s">
        <v>397</v>
      </c>
      <c r="B280" t="s">
        <v>398</v>
      </c>
      <c r="C280">
        <f>VLOOKUP($B280,'Tillförd energi'!$B$1:$AS$566,MATCH(C$1,'Tillförd energi'!$B$1:$AQ$1,0),FALSE)</f>
        <v>0</v>
      </c>
      <c r="D280">
        <f>VLOOKUP($B280,'Tillförd energi'!$B$1:$AS$566,MATCH(D$1,'Tillförd energi'!$B$1:$AQ$1,0),FALSE)</f>
        <v>6.6539999999999999</v>
      </c>
      <c r="E280">
        <f>VLOOKUP($B280,'Tillförd energi'!$B$1:$AS$566,MATCH(E$1,'Tillförd energi'!$B$1:$AQ$1,0),FALSE)</f>
        <v>0</v>
      </c>
      <c r="F280">
        <f>VLOOKUP($B280,'Tillförd energi'!$B$1:$AS$566,MATCH(F$1,'Tillförd energi'!$B$1:$AQ$1,0),FALSE)</f>
        <v>0</v>
      </c>
      <c r="G280">
        <f>VLOOKUP($B280,'Tillförd energi'!$B$1:$AS$566,MATCH(G$1,'Tillförd energi'!$B$1:$AQ$1,0),FALSE)</f>
        <v>0</v>
      </c>
      <c r="H280">
        <f>VLOOKUP($B280,'Tillförd energi'!$B$1:$AS$566,MATCH(H$1,'Tillförd energi'!$B$1:$AQ$1,0),FALSE)</f>
        <v>0</v>
      </c>
      <c r="I280">
        <f>VLOOKUP($B280,'Tillförd energi'!$B$1:$AS$566,MATCH(I$1,'Tillförd energi'!$B$1:$AQ$1,0),FALSE)</f>
        <v>25.369800000000001</v>
      </c>
      <c r="J280">
        <f>VLOOKUP($B280,'Tillförd energi'!$B$1:$AS$566,MATCH(J$1,'Tillförd energi'!$B$1:$AQ$1,0),FALSE)</f>
        <v>0</v>
      </c>
      <c r="K280">
        <v>0</v>
      </c>
      <c r="L280">
        <f>VLOOKUP($B280,'Tillförd energi'!$B$1:$AS$566,MATCH(L$1,'Tillförd energi'!$B$1:$AQ$1,0),FALSE)</f>
        <v>92.4345</v>
      </c>
      <c r="M280">
        <f>VLOOKUP($B280,'Tillförd energi'!$B$1:$AS$566,MATCH(M$1,'Tillförd energi'!$B$1:$AQ$1,0),FALSE)</f>
        <v>0</v>
      </c>
      <c r="N280">
        <f>VLOOKUP($B280,'Tillförd energi'!$B$1:$AS$566,MATCH(N$1,'Tillförd energi'!$B$1:$AQ$1,0),FALSE)</f>
        <v>10.1716</v>
      </c>
      <c r="O280">
        <f>VLOOKUP($B280,'Tillförd energi'!$B$1:$AS$566,MATCH(O$1,'Tillförd energi'!$B$1:$AQ$1,0),FALSE)</f>
        <v>0</v>
      </c>
      <c r="P280">
        <f>VLOOKUP($B280,'Tillförd energi'!$B$1:$AS$566,MATCH(P$1,'Tillförd energi'!$B$1:$AQ$1,0),FALSE)</f>
        <v>0</v>
      </c>
      <c r="Q280">
        <f>VLOOKUP($B280,'Tillförd energi'!$B$1:$AS$566,MATCH(Q$1,'Tillförd energi'!$B$1:$AQ$1,0),FALSE)</f>
        <v>11.876200000000001</v>
      </c>
      <c r="R280">
        <f>VLOOKUP($B280,'Tillförd energi'!$B$1:$AS$566,MATCH(R$1,'Tillförd energi'!$B$1:$AQ$1,0),FALSE)</f>
        <v>8.9949999999999992</v>
      </c>
      <c r="S280">
        <f>VLOOKUP($B280,'Tillförd energi'!$B$1:$AS$566,MATCH(S$1,'Tillförd energi'!$B$1:$AQ$1,0),FALSE)</f>
        <v>0</v>
      </c>
      <c r="T280">
        <f>VLOOKUP($B280,'Tillförd energi'!$B$1:$AS$566,MATCH(T$1,'Tillförd energi'!$B$1:$AQ$1,0),FALSE)</f>
        <v>0</v>
      </c>
      <c r="U280">
        <f>VLOOKUP($B280,'Tillförd energi'!$B$1:$AS$566,MATCH(U$1,'Tillförd energi'!$B$1:$AQ$1,0),FALSE)</f>
        <v>0</v>
      </c>
      <c r="V280">
        <f>VLOOKUP($B280,'Tillförd energi'!$B$1:$AS$566,MATCH(V$1,'Tillförd energi'!$B$1:$AQ$1,0),FALSE)</f>
        <v>0</v>
      </c>
      <c r="W280">
        <f>VLOOKUP($B280,'Tillförd energi'!$B$1:$AS$566,MATCH(W$1,'Tillförd energi'!$B$1:$AQ$1,0),FALSE)</f>
        <v>0</v>
      </c>
      <c r="X280">
        <f>VLOOKUP($B280,'Tillförd energi'!$B$1:$AS$566,MATCH(X$1,'Tillförd energi'!$B$1:$AQ$1,0),FALSE)</f>
        <v>0</v>
      </c>
      <c r="Y280">
        <f>VLOOKUP($B280,'Tillförd energi'!$B$1:$AS$566,MATCH(Y$1,'Tillförd energi'!$B$1:$AQ$1,0),FALSE)</f>
        <v>0.40408100000000002</v>
      </c>
      <c r="Z280">
        <f>VLOOKUP($B280,'Tillförd energi'!$B$1:$AS$566,MATCH(Z$1,'Tillförd energi'!$B$1:$AQ$1,0),FALSE)</f>
        <v>0</v>
      </c>
      <c r="AA280">
        <f>VLOOKUP($B280,'Tillförd energi'!$B$1:$AS$566,MATCH(AA$1,'Tillförd energi'!$B$1:$AQ$1,0),FALSE)</f>
        <v>0</v>
      </c>
      <c r="AB280">
        <f>VLOOKUP($B280,'Tillförd energi'!$B$1:$AS$566,MATCH(AB$1,'Tillförd energi'!$B$1:$AQ$1,0),FALSE)</f>
        <v>0</v>
      </c>
      <c r="AC280">
        <f>VLOOKUP($B280,'Tillförd energi'!$B$1:$AS$566,MATCH(AC$1,'Tillförd energi'!$B$1:$AQ$1,0),FALSE)</f>
        <v>16.399999999999999</v>
      </c>
      <c r="AD280">
        <f>VLOOKUP($B280,'Tillförd energi'!$B$1:$AS$566,MATCH(AD$1,'Tillförd energi'!$B$1:$AQ$1,0),FALSE)</f>
        <v>0</v>
      </c>
      <c r="AE280">
        <f>VLOOKUP($B280,'Tillförd energi'!$B$1:$AS$566,MATCH(AE$1,'Tillförd energi'!$B$1:$AQ$1,0),FALSE)</f>
        <v>0</v>
      </c>
      <c r="AF280">
        <f>VLOOKUP($B280,'Tillförd energi'!$B$1:$AS$566,MATCH(AF$1,'Tillförd energi'!$B$1:$AQ$1,0),FALSE)</f>
        <v>3.3121499999999999</v>
      </c>
      <c r="AG280">
        <f>IFERROR(VLOOKUP(B280,Miljö!$B$1:$S$476,9,FALSE)/1,0)</f>
        <v>0</v>
      </c>
      <c r="AI280">
        <f t="shared" si="40"/>
        <v>175.61733100000004</v>
      </c>
      <c r="AJ280">
        <f t="shared" si="41"/>
        <v>175.61733100000004</v>
      </c>
      <c r="AK280">
        <f>IF(ISERROR(1/VLOOKUP($B280,Leveranser!$B$1:$S$500,MATCH("såld värme (gwh)",Leveranser!$B$1:$S$1,0),FALSE)),"",VLOOKUP($B280,Leveranser!$B$1:$S$500,MATCH("såld värme (gwh)",Leveranser!$B$1:$S$1,0),FALSE))</f>
        <v>136.19999999999999</v>
      </c>
      <c r="AL280" s="22">
        <f>VLOOKUP($B280,Leveranser!$B$1:$Y$500,MATCH("Totalt såld fjärrvärme till andra fjärrvärmeföretag",Leveranser!$B$1:$AA$1,0),FALSE)</f>
        <v>0</v>
      </c>
      <c r="AM280" s="22">
        <f>IF(ISERROR(1/VLOOKUP($B280,Miljö!$B$1:$S$500,MATCH("Såld mängd produktionsspecifik fjärrvärme (GWh)",Miljö!$B$1:$R$1,0),FALSE)),0,VLOOKUP($B280,Miljö!$B$1:$S$500,MATCH("Såld mängd produktionsspecifik fjärrvärme (GWh)",Miljö!$B$1:$R$1,0),FALSE))</f>
        <v>0</v>
      </c>
      <c r="AN280" s="23">
        <f t="shared" si="42"/>
        <v>0.77554988009697035</v>
      </c>
      <c r="AP280" t="str">
        <f>VLOOKUP($B280,'Miljövärden urval för publ'!$B$1:$H$450,7,FALSE)</f>
        <v>Ja</v>
      </c>
      <c r="AQ280" t="str">
        <f>VLOOKUP($B280,'Miljövärden urval för publ'!$B$1:$H$450,6,FALSE)</f>
        <v>Ja</v>
      </c>
      <c r="AU280">
        <f t="shared" si="43"/>
        <v>3.3121499999999999</v>
      </c>
      <c r="AV280">
        <f t="shared" si="44"/>
        <v>0</v>
      </c>
      <c r="AW280">
        <f t="shared" si="45"/>
        <v>22.047800000000002</v>
      </c>
      <c r="AX280">
        <f t="shared" si="46"/>
        <v>8.9949999999999992</v>
      </c>
      <c r="AZ280">
        <f t="shared" si="47"/>
        <v>0</v>
      </c>
      <c r="BA280">
        <f t="shared" si="48"/>
        <v>0</v>
      </c>
      <c r="BC280">
        <f t="shared" si="49"/>
        <v>123.4773</v>
      </c>
    </row>
    <row r="281" spans="1:55" ht="15" customHeight="1" x14ac:dyDescent="0.25">
      <c r="A281" t="s">
        <v>399</v>
      </c>
      <c r="B281" t="s">
        <v>400</v>
      </c>
      <c r="C281">
        <f>VLOOKUP($B281,'Tillförd energi'!$B$1:$AS$566,MATCH(C$1,'Tillförd energi'!$B$1:$AQ$1,0),FALSE)</f>
        <v>0</v>
      </c>
      <c r="D281">
        <f>VLOOKUP($B281,'Tillförd energi'!$B$1:$AS$566,MATCH(D$1,'Tillförd energi'!$B$1:$AQ$1,0),FALSE)</f>
        <v>0</v>
      </c>
      <c r="E281">
        <f>VLOOKUP($B281,'Tillförd energi'!$B$1:$AS$566,MATCH(E$1,'Tillförd energi'!$B$1:$AQ$1,0),FALSE)</f>
        <v>0</v>
      </c>
      <c r="F281">
        <f>VLOOKUP($B281,'Tillförd energi'!$B$1:$AS$566,MATCH(F$1,'Tillförd energi'!$B$1:$AQ$1,0),FALSE)</f>
        <v>5.415</v>
      </c>
      <c r="G281">
        <f>VLOOKUP($B281,'Tillförd energi'!$B$1:$AS$566,MATCH(G$1,'Tillförd energi'!$B$1:$AQ$1,0),FALSE)</f>
        <v>0</v>
      </c>
      <c r="H281">
        <f>VLOOKUP($B281,'Tillförd energi'!$B$1:$AS$566,MATCH(H$1,'Tillförd energi'!$B$1:$AQ$1,0),FALSE)</f>
        <v>0</v>
      </c>
      <c r="I281">
        <f>VLOOKUP($B281,'Tillförd energi'!$B$1:$AS$566,MATCH(I$1,'Tillförd energi'!$B$1:$AQ$1,0),FALSE)</f>
        <v>0</v>
      </c>
      <c r="J281">
        <f>VLOOKUP($B281,'Tillförd energi'!$B$1:$AS$566,MATCH(J$1,'Tillförd energi'!$B$1:$AQ$1,0),FALSE)</f>
        <v>0</v>
      </c>
      <c r="K281">
        <v>0</v>
      </c>
      <c r="L281">
        <f>VLOOKUP($B281,'Tillförd energi'!$B$1:$AS$566,MATCH(L$1,'Tillförd energi'!$B$1:$AQ$1,0),FALSE)</f>
        <v>0</v>
      </c>
      <c r="M281">
        <f>VLOOKUP($B281,'Tillförd energi'!$B$1:$AS$566,MATCH(M$1,'Tillförd energi'!$B$1:$AQ$1,0),FALSE)</f>
        <v>0</v>
      </c>
      <c r="N281">
        <f>VLOOKUP($B281,'Tillförd energi'!$B$1:$AS$566,MATCH(N$1,'Tillförd energi'!$B$1:$AQ$1,0),FALSE)</f>
        <v>0</v>
      </c>
      <c r="O281">
        <f>VLOOKUP($B281,'Tillförd energi'!$B$1:$AS$566,MATCH(O$1,'Tillförd energi'!$B$1:$AQ$1,0),FALSE)</f>
        <v>17.268999999999998</v>
      </c>
      <c r="P281">
        <f>VLOOKUP($B281,'Tillförd energi'!$B$1:$AS$566,MATCH(P$1,'Tillförd energi'!$B$1:$AQ$1,0),FALSE)</f>
        <v>0</v>
      </c>
      <c r="Q281">
        <f>VLOOKUP($B281,'Tillförd energi'!$B$1:$AS$566,MATCH(Q$1,'Tillförd energi'!$B$1:$AQ$1,0),FALSE)</f>
        <v>0</v>
      </c>
      <c r="R281">
        <f>VLOOKUP($B281,'Tillförd energi'!$B$1:$AS$566,MATCH(R$1,'Tillförd energi'!$B$1:$AQ$1,0),FALSE)</f>
        <v>0</v>
      </c>
      <c r="S281">
        <f>VLOOKUP($B281,'Tillförd energi'!$B$1:$AS$566,MATCH(S$1,'Tillförd energi'!$B$1:$AQ$1,0),FALSE)</f>
        <v>0</v>
      </c>
      <c r="T281">
        <f>VLOOKUP($B281,'Tillförd energi'!$B$1:$AS$566,MATCH(T$1,'Tillförd energi'!$B$1:$AQ$1,0),FALSE)</f>
        <v>0</v>
      </c>
      <c r="U281">
        <f>VLOOKUP($B281,'Tillförd energi'!$B$1:$AS$566,MATCH(U$1,'Tillförd energi'!$B$1:$AQ$1,0),FALSE)</f>
        <v>0</v>
      </c>
      <c r="V281">
        <f>VLOOKUP($B281,'Tillförd energi'!$B$1:$AS$566,MATCH(V$1,'Tillförd energi'!$B$1:$AQ$1,0),FALSE)</f>
        <v>0</v>
      </c>
      <c r="W281">
        <f>VLOOKUP($B281,'Tillförd energi'!$B$1:$AS$566,MATCH(W$1,'Tillförd energi'!$B$1:$AQ$1,0),FALSE)</f>
        <v>0</v>
      </c>
      <c r="X281">
        <f>VLOOKUP($B281,'Tillförd energi'!$B$1:$AS$566,MATCH(X$1,'Tillförd energi'!$B$1:$AQ$1,0),FALSE)</f>
        <v>0</v>
      </c>
      <c r="Y281">
        <f>VLOOKUP($B281,'Tillförd energi'!$B$1:$AS$566,MATCH(Y$1,'Tillförd energi'!$B$1:$AQ$1,0),FALSE)</f>
        <v>0</v>
      </c>
      <c r="Z281">
        <f>VLOOKUP($B281,'Tillförd energi'!$B$1:$AS$566,MATCH(Z$1,'Tillförd energi'!$B$1:$AQ$1,0),FALSE)</f>
        <v>0</v>
      </c>
      <c r="AA281">
        <f>VLOOKUP($B281,'Tillförd energi'!$B$1:$AS$566,MATCH(AA$1,'Tillförd energi'!$B$1:$AQ$1,0),FALSE)</f>
        <v>0</v>
      </c>
      <c r="AB281">
        <f>VLOOKUP($B281,'Tillförd energi'!$B$1:$AS$566,MATCH(AB$1,'Tillförd energi'!$B$1:$AQ$1,0),FALSE)</f>
        <v>0</v>
      </c>
      <c r="AC281">
        <f>VLOOKUP($B281,'Tillförd energi'!$B$1:$AS$566,MATCH(AC$1,'Tillförd energi'!$B$1:$AQ$1,0),FALSE)</f>
        <v>4.6840000000000002</v>
      </c>
      <c r="AD281">
        <f>VLOOKUP($B281,'Tillförd energi'!$B$1:$AS$566,MATCH(AD$1,'Tillförd energi'!$B$1:$AQ$1,0),FALSE)</f>
        <v>0</v>
      </c>
      <c r="AE281">
        <f>VLOOKUP($B281,'Tillförd energi'!$B$1:$AS$566,MATCH(AE$1,'Tillförd energi'!$B$1:$AQ$1,0),FALSE)</f>
        <v>0</v>
      </c>
      <c r="AF281">
        <f>VLOOKUP($B281,'Tillförd energi'!$B$1:$AS$566,MATCH(AF$1,'Tillförd energi'!$B$1:$AQ$1,0),FALSE)</f>
        <v>0.6</v>
      </c>
      <c r="AG281">
        <f>IFERROR(VLOOKUP(B281,Miljö!$B$1:$S$476,9,FALSE)/1,0)</f>
        <v>0</v>
      </c>
      <c r="AI281">
        <f t="shared" si="40"/>
        <v>27.968</v>
      </c>
      <c r="AJ281">
        <f t="shared" si="41"/>
        <v>27.968</v>
      </c>
      <c r="AK281">
        <f>IF(ISERROR(1/VLOOKUP($B281,Leveranser!$B$1:$S$500,MATCH("såld värme (gwh)",Leveranser!$B$1:$S$1,0),FALSE)),"",VLOOKUP($B281,Leveranser!$B$1:$S$500,MATCH("såld värme (gwh)",Leveranser!$B$1:$S$1,0),FALSE))</f>
        <v>21.4</v>
      </c>
      <c r="AL281" s="22">
        <f>VLOOKUP($B281,Leveranser!$B$1:$Y$500,MATCH("Totalt såld fjärrvärme till andra fjärrvärmeföretag",Leveranser!$B$1:$AA$1,0),FALSE)</f>
        <v>0</v>
      </c>
      <c r="AM281" s="22">
        <f>IF(ISERROR(1/VLOOKUP($B281,Miljö!$B$1:$S$500,MATCH("Såld mängd produktionsspecifik fjärrvärme (GWh)",Miljö!$B$1:$R$1,0),FALSE)),0,VLOOKUP($B281,Miljö!$B$1:$S$500,MATCH("Såld mängd produktionsspecifik fjärrvärme (GWh)",Miljö!$B$1:$R$1,0),FALSE))</f>
        <v>0</v>
      </c>
      <c r="AN281" s="23">
        <f t="shared" si="42"/>
        <v>0.76516018306636147</v>
      </c>
      <c r="AP281" t="str">
        <f>VLOOKUP($B281,'Miljövärden urval för publ'!$B$1:$H$450,7,FALSE)</f>
        <v>Ja</v>
      </c>
      <c r="AQ281" t="str">
        <f>VLOOKUP($B281,'Miljövärden urval för publ'!$B$1:$H$450,6,FALSE)</f>
        <v>Nej</v>
      </c>
      <c r="AU281">
        <f t="shared" si="43"/>
        <v>0.6</v>
      </c>
      <c r="AV281">
        <f t="shared" si="44"/>
        <v>0</v>
      </c>
      <c r="AW281">
        <f t="shared" si="45"/>
        <v>17.268999999999998</v>
      </c>
      <c r="AX281">
        <f t="shared" si="46"/>
        <v>0</v>
      </c>
      <c r="AZ281">
        <f t="shared" si="47"/>
        <v>0</v>
      </c>
      <c r="BA281">
        <f t="shared" si="48"/>
        <v>0</v>
      </c>
      <c r="BC281">
        <f t="shared" si="49"/>
        <v>17.268999999999998</v>
      </c>
    </row>
    <row r="282" spans="1:55" ht="15" customHeight="1" x14ac:dyDescent="0.25">
      <c r="A282" t="s">
        <v>399</v>
      </c>
      <c r="B282" t="s">
        <v>401</v>
      </c>
      <c r="C282">
        <f>VLOOKUP($B282,'Tillförd energi'!$B$1:$AS$566,MATCH(C$1,'Tillförd energi'!$B$1:$AQ$1,0),FALSE)</f>
        <v>0</v>
      </c>
      <c r="D282">
        <f>VLOOKUP($B282,'Tillförd energi'!$B$1:$AS$566,MATCH(D$1,'Tillförd energi'!$B$1:$AQ$1,0),FALSE)</f>
        <v>1.1599999999999999</v>
      </c>
      <c r="E282">
        <f>VLOOKUP($B282,'Tillförd energi'!$B$1:$AS$566,MATCH(E$1,'Tillförd energi'!$B$1:$AQ$1,0),FALSE)</f>
        <v>0</v>
      </c>
      <c r="F282">
        <f>VLOOKUP($B282,'Tillförd energi'!$B$1:$AS$566,MATCH(F$1,'Tillförd energi'!$B$1:$AQ$1,0),FALSE)</f>
        <v>0</v>
      </c>
      <c r="G282">
        <f>VLOOKUP($B282,'Tillförd energi'!$B$1:$AS$566,MATCH(G$1,'Tillförd energi'!$B$1:$AQ$1,0),FALSE)</f>
        <v>0</v>
      </c>
      <c r="H282">
        <f>VLOOKUP($B282,'Tillförd energi'!$B$1:$AS$566,MATCH(H$1,'Tillförd energi'!$B$1:$AQ$1,0),FALSE)</f>
        <v>0</v>
      </c>
      <c r="I282">
        <f>VLOOKUP($B282,'Tillförd energi'!$B$1:$AS$566,MATCH(I$1,'Tillförd energi'!$B$1:$AQ$1,0),FALSE)</f>
        <v>0</v>
      </c>
      <c r="J282">
        <f>VLOOKUP($B282,'Tillförd energi'!$B$1:$AS$566,MATCH(J$1,'Tillförd energi'!$B$1:$AQ$1,0),FALSE)</f>
        <v>0</v>
      </c>
      <c r="K282">
        <v>0</v>
      </c>
      <c r="L282">
        <f>VLOOKUP($B282,'Tillförd energi'!$B$1:$AS$566,MATCH(L$1,'Tillförd energi'!$B$1:$AQ$1,0),FALSE)</f>
        <v>3.2</v>
      </c>
      <c r="M282">
        <f>VLOOKUP($B282,'Tillförd energi'!$B$1:$AS$566,MATCH(M$1,'Tillförd energi'!$B$1:$AQ$1,0),FALSE)</f>
        <v>0</v>
      </c>
      <c r="N282">
        <f>VLOOKUP($B282,'Tillförd energi'!$B$1:$AS$566,MATCH(N$1,'Tillförd energi'!$B$1:$AQ$1,0),FALSE)</f>
        <v>0</v>
      </c>
      <c r="O282">
        <f>VLOOKUP($B282,'Tillförd energi'!$B$1:$AS$566,MATCH(O$1,'Tillförd energi'!$B$1:$AQ$1,0),FALSE)</f>
        <v>2.39</v>
      </c>
      <c r="P282">
        <f>VLOOKUP($B282,'Tillförd energi'!$B$1:$AS$566,MATCH(P$1,'Tillförd energi'!$B$1:$AQ$1,0),FALSE)</f>
        <v>9.6</v>
      </c>
      <c r="Q282">
        <f>VLOOKUP($B282,'Tillförd energi'!$B$1:$AS$566,MATCH(Q$1,'Tillförd energi'!$B$1:$AQ$1,0),FALSE)</f>
        <v>0</v>
      </c>
      <c r="R282">
        <f>VLOOKUP($B282,'Tillförd energi'!$B$1:$AS$566,MATCH(R$1,'Tillförd energi'!$B$1:$AQ$1,0),FALSE)</f>
        <v>0</v>
      </c>
      <c r="S282">
        <f>VLOOKUP($B282,'Tillförd energi'!$B$1:$AS$566,MATCH(S$1,'Tillförd energi'!$B$1:$AQ$1,0),FALSE)</f>
        <v>0</v>
      </c>
      <c r="T282">
        <f>VLOOKUP($B282,'Tillförd energi'!$B$1:$AS$566,MATCH(T$1,'Tillförd energi'!$B$1:$AQ$1,0),FALSE)</f>
        <v>0</v>
      </c>
      <c r="U282">
        <f>VLOOKUP($B282,'Tillförd energi'!$B$1:$AS$566,MATCH(U$1,'Tillförd energi'!$B$1:$AQ$1,0),FALSE)</f>
        <v>0</v>
      </c>
      <c r="V282">
        <f>VLOOKUP($B282,'Tillförd energi'!$B$1:$AS$566,MATCH(V$1,'Tillförd energi'!$B$1:$AQ$1,0),FALSE)</f>
        <v>1.83</v>
      </c>
      <c r="W282">
        <f>VLOOKUP($B282,'Tillförd energi'!$B$1:$AS$566,MATCH(W$1,'Tillförd energi'!$B$1:$AQ$1,0),FALSE)</f>
        <v>0</v>
      </c>
      <c r="X282">
        <f>VLOOKUP($B282,'Tillförd energi'!$B$1:$AS$566,MATCH(X$1,'Tillförd energi'!$B$1:$AQ$1,0),FALSE)</f>
        <v>0</v>
      </c>
      <c r="Y282">
        <f>VLOOKUP($B282,'Tillförd energi'!$B$1:$AS$566,MATCH(Y$1,'Tillförd energi'!$B$1:$AQ$1,0),FALSE)</f>
        <v>0</v>
      </c>
      <c r="Z282">
        <f>VLOOKUP($B282,'Tillförd energi'!$B$1:$AS$566,MATCH(Z$1,'Tillförd energi'!$B$1:$AQ$1,0),FALSE)</f>
        <v>0</v>
      </c>
      <c r="AA282">
        <f>VLOOKUP($B282,'Tillförd energi'!$B$1:$AS$566,MATCH(AA$1,'Tillförd energi'!$B$1:$AQ$1,0),FALSE)</f>
        <v>0</v>
      </c>
      <c r="AB282">
        <f>VLOOKUP($B282,'Tillförd energi'!$B$1:$AS$566,MATCH(AB$1,'Tillförd energi'!$B$1:$AQ$1,0),FALSE)</f>
        <v>0</v>
      </c>
      <c r="AC282">
        <f>VLOOKUP($B282,'Tillförd energi'!$B$1:$AS$566,MATCH(AC$1,'Tillförd energi'!$B$1:$AQ$1,0),FALSE)</f>
        <v>2.48</v>
      </c>
      <c r="AD282">
        <f>VLOOKUP($B282,'Tillförd energi'!$B$1:$AS$566,MATCH(AD$1,'Tillförd energi'!$B$1:$AQ$1,0),FALSE)</f>
        <v>0</v>
      </c>
      <c r="AE282">
        <f>VLOOKUP($B282,'Tillförd energi'!$B$1:$AS$566,MATCH(AE$1,'Tillförd energi'!$B$1:$AQ$1,0),FALSE)</f>
        <v>0</v>
      </c>
      <c r="AF282">
        <f>VLOOKUP($B282,'Tillförd energi'!$B$1:$AS$566,MATCH(AF$1,'Tillförd energi'!$B$1:$AQ$1,0),FALSE)</f>
        <v>0.6</v>
      </c>
      <c r="AG282">
        <f>IFERROR(VLOOKUP(B282,Miljö!$B$1:$S$476,9,FALSE)/1,0)</f>
        <v>0</v>
      </c>
      <c r="AI282">
        <f t="shared" si="40"/>
        <v>21.26</v>
      </c>
      <c r="AJ282">
        <f t="shared" si="41"/>
        <v>21.26</v>
      </c>
      <c r="AK282">
        <f>IF(ISERROR(1/VLOOKUP($B282,Leveranser!$B$1:$S$500,MATCH("såld värme (gwh)",Leveranser!$B$1:$S$1,0),FALSE)),"",VLOOKUP($B282,Leveranser!$B$1:$S$500,MATCH("såld värme (gwh)",Leveranser!$B$1:$S$1,0),FALSE))</f>
        <v>14.4</v>
      </c>
      <c r="AL282" s="22">
        <f>VLOOKUP($B282,Leveranser!$B$1:$Y$500,MATCH("Totalt såld fjärrvärme till andra fjärrvärmeföretag",Leveranser!$B$1:$AA$1,0),FALSE)</f>
        <v>0</v>
      </c>
      <c r="AM282" s="22">
        <f>IF(ISERROR(1/VLOOKUP($B282,Miljö!$B$1:$S$500,MATCH("Såld mängd produktionsspecifik fjärrvärme (GWh)",Miljö!$B$1:$R$1,0),FALSE)),0,VLOOKUP($B282,Miljö!$B$1:$S$500,MATCH("Såld mängd produktionsspecifik fjärrvärme (GWh)",Miljö!$B$1:$R$1,0),FALSE))</f>
        <v>0</v>
      </c>
      <c r="AN282" s="23">
        <f t="shared" si="42"/>
        <v>0.67732831608654742</v>
      </c>
      <c r="AP282" t="str">
        <f>VLOOKUP($B282,'Miljövärden urval för publ'!$B$1:$H$450,7,FALSE)</f>
        <v>Ja</v>
      </c>
      <c r="AQ282" t="str">
        <f>VLOOKUP($B282,'Miljövärden urval för publ'!$B$1:$H$450,6,FALSE)</f>
        <v>Nej</v>
      </c>
      <c r="AU282">
        <f t="shared" si="43"/>
        <v>0.6</v>
      </c>
      <c r="AV282">
        <f t="shared" si="44"/>
        <v>0</v>
      </c>
      <c r="AW282">
        <f t="shared" si="45"/>
        <v>11.99</v>
      </c>
      <c r="AX282">
        <f t="shared" si="46"/>
        <v>0</v>
      </c>
      <c r="AZ282">
        <f t="shared" si="47"/>
        <v>0</v>
      </c>
      <c r="BA282">
        <f t="shared" si="48"/>
        <v>0</v>
      </c>
      <c r="BC282">
        <f t="shared" si="49"/>
        <v>17.02</v>
      </c>
    </row>
    <row r="283" spans="1:55" ht="15" customHeight="1" x14ac:dyDescent="0.25">
      <c r="A283" t="s">
        <v>399</v>
      </c>
      <c r="B283" t="s">
        <v>402</v>
      </c>
      <c r="C283">
        <f>VLOOKUP($B283,'Tillförd energi'!$B$1:$AS$566,MATCH(C$1,'Tillförd energi'!$B$1:$AQ$1,0),FALSE)</f>
        <v>0</v>
      </c>
      <c r="D283">
        <f>VLOOKUP($B283,'Tillförd energi'!$B$1:$AS$566,MATCH(D$1,'Tillförd energi'!$B$1:$AQ$1,0),FALSE)</f>
        <v>1.07</v>
      </c>
      <c r="E283">
        <f>VLOOKUP($B283,'Tillförd energi'!$B$1:$AS$566,MATCH(E$1,'Tillförd energi'!$B$1:$AQ$1,0),FALSE)</f>
        <v>0</v>
      </c>
      <c r="F283">
        <f>VLOOKUP($B283,'Tillförd energi'!$B$1:$AS$566,MATCH(F$1,'Tillförd energi'!$B$1:$AQ$1,0),FALSE)</f>
        <v>12.08</v>
      </c>
      <c r="G283">
        <f>VLOOKUP($B283,'Tillförd energi'!$B$1:$AS$566,MATCH(G$1,'Tillförd energi'!$B$1:$AQ$1,0),FALSE)</f>
        <v>0</v>
      </c>
      <c r="H283">
        <f>VLOOKUP($B283,'Tillförd energi'!$B$1:$AS$566,MATCH(H$1,'Tillförd energi'!$B$1:$AQ$1,0),FALSE)</f>
        <v>0</v>
      </c>
      <c r="I283">
        <f>VLOOKUP($B283,'Tillförd energi'!$B$1:$AS$566,MATCH(I$1,'Tillförd energi'!$B$1:$AQ$1,0),FALSE)</f>
        <v>295.5</v>
      </c>
      <c r="J283">
        <f>VLOOKUP($B283,'Tillförd energi'!$B$1:$AS$566,MATCH(J$1,'Tillförd energi'!$B$1:$AQ$1,0),FALSE)</f>
        <v>0</v>
      </c>
      <c r="K283">
        <v>0</v>
      </c>
      <c r="L283">
        <f>VLOOKUP($B283,'Tillförd energi'!$B$1:$AS$566,MATCH(L$1,'Tillförd energi'!$B$1:$AQ$1,0),FALSE)</f>
        <v>0</v>
      </c>
      <c r="M283">
        <f>VLOOKUP($B283,'Tillförd energi'!$B$1:$AS$566,MATCH(M$1,'Tillförd energi'!$B$1:$AQ$1,0),FALSE)</f>
        <v>0</v>
      </c>
      <c r="N283">
        <f>VLOOKUP($B283,'Tillförd energi'!$B$1:$AS$566,MATCH(N$1,'Tillförd energi'!$B$1:$AQ$1,0),FALSE)</f>
        <v>0</v>
      </c>
      <c r="O283">
        <f>VLOOKUP($B283,'Tillförd energi'!$B$1:$AS$566,MATCH(O$1,'Tillförd energi'!$B$1:$AQ$1,0),FALSE)</f>
        <v>0</v>
      </c>
      <c r="P283">
        <f>VLOOKUP($B283,'Tillförd energi'!$B$1:$AS$566,MATCH(P$1,'Tillförd energi'!$B$1:$AQ$1,0),FALSE)</f>
        <v>0</v>
      </c>
      <c r="Q283">
        <f>VLOOKUP($B283,'Tillförd energi'!$B$1:$AS$566,MATCH(Q$1,'Tillförd energi'!$B$1:$AQ$1,0),FALSE)</f>
        <v>9.4600000000000009</v>
      </c>
      <c r="R283">
        <f>VLOOKUP($B283,'Tillförd energi'!$B$1:$AS$566,MATCH(R$1,'Tillförd energi'!$B$1:$AQ$1,0),FALSE)</f>
        <v>60.011800000000001</v>
      </c>
      <c r="S283">
        <f>VLOOKUP($B283,'Tillförd energi'!$B$1:$AS$566,MATCH(S$1,'Tillförd energi'!$B$1:$AQ$1,0),FALSE)</f>
        <v>0</v>
      </c>
      <c r="T283">
        <f>VLOOKUP($B283,'Tillförd energi'!$B$1:$AS$566,MATCH(T$1,'Tillförd energi'!$B$1:$AQ$1,0),FALSE)</f>
        <v>0</v>
      </c>
      <c r="U283">
        <f>VLOOKUP($B283,'Tillförd energi'!$B$1:$AS$566,MATCH(U$1,'Tillförd energi'!$B$1:$AQ$1,0),FALSE)</f>
        <v>0</v>
      </c>
      <c r="V283">
        <f>VLOOKUP($B283,'Tillförd energi'!$B$1:$AS$566,MATCH(V$1,'Tillförd energi'!$B$1:$AQ$1,0),FALSE)</f>
        <v>13.07</v>
      </c>
      <c r="W283">
        <f>VLOOKUP($B283,'Tillförd energi'!$B$1:$AS$566,MATCH(W$1,'Tillförd energi'!$B$1:$AQ$1,0),FALSE)</f>
        <v>0</v>
      </c>
      <c r="X283">
        <f>VLOOKUP($B283,'Tillförd energi'!$B$1:$AS$566,MATCH(X$1,'Tillförd energi'!$B$1:$AQ$1,0),FALSE)</f>
        <v>0</v>
      </c>
      <c r="Y283">
        <f>VLOOKUP($B283,'Tillförd energi'!$B$1:$AS$566,MATCH(Y$1,'Tillförd energi'!$B$1:$AQ$1,0),FALSE)</f>
        <v>0</v>
      </c>
      <c r="Z283">
        <f>VLOOKUP($B283,'Tillförd energi'!$B$1:$AS$566,MATCH(Z$1,'Tillförd energi'!$B$1:$AQ$1,0),FALSE)</f>
        <v>0</v>
      </c>
      <c r="AA283">
        <f>VLOOKUP($B283,'Tillförd energi'!$B$1:$AS$566,MATCH(AA$1,'Tillförd energi'!$B$1:$AQ$1,0),FALSE)</f>
        <v>0</v>
      </c>
      <c r="AB283">
        <f>VLOOKUP($B283,'Tillförd energi'!$B$1:$AS$566,MATCH(AB$1,'Tillförd energi'!$B$1:$AQ$1,0),FALSE)</f>
        <v>0</v>
      </c>
      <c r="AC283">
        <f>VLOOKUP($B283,'Tillförd energi'!$B$1:$AS$566,MATCH(AC$1,'Tillförd energi'!$B$1:$AQ$1,0),FALSE)</f>
        <v>49.45</v>
      </c>
      <c r="AD283">
        <f>VLOOKUP($B283,'Tillförd energi'!$B$1:$AS$566,MATCH(AD$1,'Tillförd energi'!$B$1:$AQ$1,0),FALSE)</f>
        <v>174.43899999999999</v>
      </c>
      <c r="AE283">
        <f>VLOOKUP($B283,'Tillförd energi'!$B$1:$AS$566,MATCH(AE$1,'Tillförd energi'!$B$1:$AQ$1,0),FALSE)</f>
        <v>0</v>
      </c>
      <c r="AF283">
        <f>VLOOKUP($B283,'Tillförd energi'!$B$1:$AS$566,MATCH(AF$1,'Tillförd energi'!$B$1:$AQ$1,0),FALSE)</f>
        <v>20.1356</v>
      </c>
      <c r="AG283">
        <f>IFERROR(VLOOKUP(B283,Miljö!$B$1:$S$476,9,FALSE)/1,0)</f>
        <v>0</v>
      </c>
      <c r="AI283">
        <f t="shared" si="40"/>
        <v>635.21639999999991</v>
      </c>
      <c r="AJ283">
        <f t="shared" si="41"/>
        <v>635.21639999999991</v>
      </c>
      <c r="AK283">
        <f>IF(ISERROR(1/VLOOKUP($B283,Leveranser!$B$1:$S$500,MATCH("såld värme (gwh)",Leveranser!$B$1:$S$1,0),FALSE)),"",VLOOKUP($B283,Leveranser!$B$1:$S$500,MATCH("såld värme (gwh)",Leveranser!$B$1:$S$1,0),FALSE))</f>
        <v>505</v>
      </c>
      <c r="AL283" s="22">
        <f>VLOOKUP($B283,Leveranser!$B$1:$Y$500,MATCH("Totalt såld fjärrvärme till andra fjärrvärmeföretag",Leveranser!$B$1:$AA$1,0),FALSE)</f>
        <v>0</v>
      </c>
      <c r="AM283" s="22">
        <f>IF(ISERROR(1/VLOOKUP($B283,Miljö!$B$1:$S$500,MATCH("Såld mängd produktionsspecifik fjärrvärme (GWh)",Miljö!$B$1:$R$1,0),FALSE)),0,VLOOKUP($B283,Miljö!$B$1:$S$500,MATCH("Såld mängd produktionsspecifik fjärrvärme (GWh)",Miljö!$B$1:$R$1,0),FALSE))</f>
        <v>0</v>
      </c>
      <c r="AN283" s="23">
        <f t="shared" si="42"/>
        <v>0.79500466297784511</v>
      </c>
      <c r="AP283" t="str">
        <f>VLOOKUP($B283,'Miljövärden urval för publ'!$B$1:$H$450,7,FALSE)</f>
        <v>Ja</v>
      </c>
      <c r="AQ283" t="str">
        <f>VLOOKUP($B283,'Miljövärden urval för publ'!$B$1:$H$450,6,FALSE)</f>
        <v>Ja</v>
      </c>
      <c r="AU283">
        <f t="shared" si="43"/>
        <v>20.1356</v>
      </c>
      <c r="AV283">
        <f t="shared" si="44"/>
        <v>0</v>
      </c>
      <c r="AW283">
        <f t="shared" si="45"/>
        <v>9.4600000000000009</v>
      </c>
      <c r="AX283">
        <f t="shared" si="46"/>
        <v>60.011800000000001</v>
      </c>
      <c r="AZ283">
        <f t="shared" si="47"/>
        <v>0</v>
      </c>
      <c r="BA283">
        <f t="shared" si="48"/>
        <v>0</v>
      </c>
      <c r="BC283">
        <f t="shared" si="49"/>
        <v>82.541799999999995</v>
      </c>
    </row>
    <row r="284" spans="1:55" ht="15" customHeight="1" x14ac:dyDescent="0.25">
      <c r="A284" t="s">
        <v>399</v>
      </c>
      <c r="B284" t="s">
        <v>403</v>
      </c>
      <c r="C284">
        <f>VLOOKUP($B284,'Tillförd energi'!$B$1:$AS$566,MATCH(C$1,'Tillförd energi'!$B$1:$AQ$1,0),FALSE)</f>
        <v>0</v>
      </c>
      <c r="D284">
        <f>VLOOKUP($B284,'Tillförd energi'!$B$1:$AS$566,MATCH(D$1,'Tillförd energi'!$B$1:$AQ$1,0),FALSE)</f>
        <v>0.26200000000000001</v>
      </c>
      <c r="E284">
        <f>VLOOKUP($B284,'Tillförd energi'!$B$1:$AS$566,MATCH(E$1,'Tillförd energi'!$B$1:$AQ$1,0),FALSE)</f>
        <v>0</v>
      </c>
      <c r="F284">
        <f>VLOOKUP($B284,'Tillförd energi'!$B$1:$AS$566,MATCH(F$1,'Tillförd energi'!$B$1:$AQ$1,0),FALSE)</f>
        <v>5.4119999999999999</v>
      </c>
      <c r="G284">
        <f>VLOOKUP($B284,'Tillförd energi'!$B$1:$AS$566,MATCH(G$1,'Tillförd energi'!$B$1:$AQ$1,0),FALSE)</f>
        <v>0</v>
      </c>
      <c r="H284">
        <f>VLOOKUP($B284,'Tillförd energi'!$B$1:$AS$566,MATCH(H$1,'Tillförd energi'!$B$1:$AQ$1,0),FALSE)</f>
        <v>0</v>
      </c>
      <c r="I284">
        <f>VLOOKUP($B284,'Tillförd energi'!$B$1:$AS$566,MATCH(I$1,'Tillförd energi'!$B$1:$AQ$1,0),FALSE)</f>
        <v>74.954999999999998</v>
      </c>
      <c r="J284">
        <f>VLOOKUP($B284,'Tillförd energi'!$B$1:$AS$566,MATCH(J$1,'Tillförd energi'!$B$1:$AQ$1,0),FALSE)</f>
        <v>0</v>
      </c>
      <c r="K284">
        <v>0</v>
      </c>
      <c r="L284">
        <f>VLOOKUP($B284,'Tillförd energi'!$B$1:$AS$566,MATCH(L$1,'Tillförd energi'!$B$1:$AQ$1,0),FALSE)</f>
        <v>0</v>
      </c>
      <c r="M284">
        <f>VLOOKUP($B284,'Tillförd energi'!$B$1:$AS$566,MATCH(M$1,'Tillförd energi'!$B$1:$AQ$1,0),FALSE)</f>
        <v>0</v>
      </c>
      <c r="N284">
        <f>VLOOKUP($B284,'Tillförd energi'!$B$1:$AS$566,MATCH(N$1,'Tillförd energi'!$B$1:$AQ$1,0),FALSE)</f>
        <v>0</v>
      </c>
      <c r="O284">
        <f>VLOOKUP($B284,'Tillförd energi'!$B$1:$AS$566,MATCH(O$1,'Tillförd energi'!$B$1:$AQ$1,0),FALSE)</f>
        <v>0</v>
      </c>
      <c r="P284">
        <f>VLOOKUP($B284,'Tillförd energi'!$B$1:$AS$566,MATCH(P$1,'Tillförd energi'!$B$1:$AQ$1,0),FALSE)</f>
        <v>0</v>
      </c>
      <c r="Q284">
        <f>VLOOKUP($B284,'Tillförd energi'!$B$1:$AS$566,MATCH(Q$1,'Tillförd energi'!$B$1:$AQ$1,0),FALSE)</f>
        <v>2.2949999999999999</v>
      </c>
      <c r="R284">
        <f>VLOOKUP($B284,'Tillförd energi'!$B$1:$AS$566,MATCH(R$1,'Tillförd energi'!$B$1:$AQ$1,0),FALSE)</f>
        <v>0</v>
      </c>
      <c r="S284">
        <f>VLOOKUP($B284,'Tillförd energi'!$B$1:$AS$566,MATCH(S$1,'Tillförd energi'!$B$1:$AQ$1,0),FALSE)</f>
        <v>0</v>
      </c>
      <c r="T284">
        <f>VLOOKUP($B284,'Tillförd energi'!$B$1:$AS$566,MATCH(T$1,'Tillförd energi'!$B$1:$AQ$1,0),FALSE)</f>
        <v>0</v>
      </c>
      <c r="U284">
        <f>VLOOKUP($B284,'Tillförd energi'!$B$1:$AS$566,MATCH(U$1,'Tillförd energi'!$B$1:$AQ$1,0),FALSE)</f>
        <v>0</v>
      </c>
      <c r="V284">
        <f>VLOOKUP($B284,'Tillförd energi'!$B$1:$AS$566,MATCH(V$1,'Tillförd energi'!$B$1:$AQ$1,0),FALSE)</f>
        <v>0</v>
      </c>
      <c r="W284">
        <f>VLOOKUP($B284,'Tillförd energi'!$B$1:$AS$566,MATCH(W$1,'Tillförd energi'!$B$1:$AQ$1,0),FALSE)</f>
        <v>0</v>
      </c>
      <c r="X284">
        <f>VLOOKUP($B284,'Tillförd energi'!$B$1:$AS$566,MATCH(X$1,'Tillförd energi'!$B$1:$AQ$1,0),FALSE)</f>
        <v>0</v>
      </c>
      <c r="Y284">
        <f>VLOOKUP($B284,'Tillförd energi'!$B$1:$AS$566,MATCH(Y$1,'Tillförd energi'!$B$1:$AQ$1,0),FALSE)</f>
        <v>0</v>
      </c>
      <c r="Z284">
        <f>VLOOKUP($B284,'Tillförd energi'!$B$1:$AS$566,MATCH(Z$1,'Tillförd energi'!$B$1:$AQ$1,0),FALSE)</f>
        <v>30.873000000000001</v>
      </c>
      <c r="AA284">
        <f>VLOOKUP($B284,'Tillförd energi'!$B$1:$AS$566,MATCH(AA$1,'Tillförd energi'!$B$1:$AQ$1,0),FALSE)</f>
        <v>0</v>
      </c>
      <c r="AB284">
        <f>VLOOKUP($B284,'Tillförd energi'!$B$1:$AS$566,MATCH(AB$1,'Tillförd energi'!$B$1:$AQ$1,0),FALSE)</f>
        <v>0</v>
      </c>
      <c r="AC284">
        <f>VLOOKUP($B284,'Tillförd energi'!$B$1:$AS$566,MATCH(AC$1,'Tillförd energi'!$B$1:$AQ$1,0),FALSE)</f>
        <v>0</v>
      </c>
      <c r="AD284">
        <f>VLOOKUP($B284,'Tillförd energi'!$B$1:$AS$566,MATCH(AD$1,'Tillförd energi'!$B$1:$AQ$1,0),FALSE)</f>
        <v>0</v>
      </c>
      <c r="AE284">
        <f>VLOOKUP($B284,'Tillförd energi'!$B$1:$AS$566,MATCH(AE$1,'Tillförd energi'!$B$1:$AQ$1,0),FALSE)</f>
        <v>0</v>
      </c>
      <c r="AF284">
        <f>VLOOKUP($B284,'Tillförd energi'!$B$1:$AS$566,MATCH(AF$1,'Tillförd energi'!$B$1:$AQ$1,0),FALSE)</f>
        <v>3</v>
      </c>
      <c r="AG284">
        <f>IFERROR(VLOOKUP(B284,Miljö!$B$1:$S$476,9,FALSE)/1,0)</f>
        <v>0</v>
      </c>
      <c r="AI284">
        <f t="shared" si="40"/>
        <v>116.797</v>
      </c>
      <c r="AJ284">
        <f t="shared" si="41"/>
        <v>116.797</v>
      </c>
      <c r="AK284">
        <f>IF(ISERROR(1/VLOOKUP($B284,Leveranser!$B$1:$S$500,MATCH("såld värme (gwh)",Leveranser!$B$1:$S$1,0),FALSE)),"",VLOOKUP($B284,Leveranser!$B$1:$S$500,MATCH("såld värme (gwh)",Leveranser!$B$1:$S$1,0),FALSE))</f>
        <v>100.3</v>
      </c>
      <c r="AL284" s="22">
        <f>VLOOKUP($B284,Leveranser!$B$1:$Y$500,MATCH("Totalt såld fjärrvärme till andra fjärrvärmeföretag",Leveranser!$B$1:$AA$1,0),FALSE)</f>
        <v>0</v>
      </c>
      <c r="AM284" s="22">
        <f>IF(ISERROR(1/VLOOKUP($B284,Miljö!$B$1:$S$500,MATCH("Såld mängd produktionsspecifik fjärrvärme (GWh)",Miljö!$B$1:$R$1,0),FALSE)),0,VLOOKUP($B284,Miljö!$B$1:$S$500,MATCH("Såld mängd produktionsspecifik fjärrvärme (GWh)",Miljö!$B$1:$R$1,0),FALSE))</f>
        <v>0</v>
      </c>
      <c r="AN284" s="23">
        <f t="shared" si="42"/>
        <v>0.85875493377398393</v>
      </c>
      <c r="AP284" t="str">
        <f>VLOOKUP($B284,'Miljövärden urval för publ'!$B$1:$H$450,7,FALSE)</f>
        <v>Ja</v>
      </c>
      <c r="AQ284" t="str">
        <f>VLOOKUP($B284,'Miljövärden urval för publ'!$B$1:$H$450,6,FALSE)</f>
        <v>Nej</v>
      </c>
      <c r="AU284">
        <f t="shared" si="43"/>
        <v>33.873000000000005</v>
      </c>
      <c r="AV284">
        <f t="shared" si="44"/>
        <v>0</v>
      </c>
      <c r="AW284">
        <f t="shared" si="45"/>
        <v>2.2949999999999999</v>
      </c>
      <c r="AX284">
        <f t="shared" si="46"/>
        <v>0</v>
      </c>
      <c r="AZ284">
        <f t="shared" si="47"/>
        <v>0</v>
      </c>
      <c r="BA284">
        <f t="shared" si="48"/>
        <v>0</v>
      </c>
      <c r="BC284">
        <f t="shared" si="49"/>
        <v>2.2949999999999999</v>
      </c>
    </row>
    <row r="285" spans="1:55" ht="15" customHeight="1" x14ac:dyDescent="0.25">
      <c r="A285" t="s">
        <v>399</v>
      </c>
      <c r="B285" t="s">
        <v>404</v>
      </c>
      <c r="C285">
        <f>VLOOKUP($B285,'Tillförd energi'!$B$1:$AS$566,MATCH(C$1,'Tillförd energi'!$B$1:$AQ$1,0),FALSE)</f>
        <v>0</v>
      </c>
      <c r="D285">
        <f>VLOOKUP($B285,'Tillförd energi'!$B$1:$AS$566,MATCH(D$1,'Tillförd energi'!$B$1:$AQ$1,0),FALSE)</f>
        <v>0.27900000000000003</v>
      </c>
      <c r="E285">
        <f>VLOOKUP($B285,'Tillförd energi'!$B$1:$AS$566,MATCH(E$1,'Tillförd energi'!$B$1:$AQ$1,0),FALSE)</f>
        <v>0</v>
      </c>
      <c r="F285">
        <f>VLOOKUP($B285,'Tillförd energi'!$B$1:$AS$566,MATCH(F$1,'Tillförd energi'!$B$1:$AQ$1,0),FALSE)</f>
        <v>0</v>
      </c>
      <c r="G285">
        <f>VLOOKUP($B285,'Tillförd energi'!$B$1:$AS$566,MATCH(G$1,'Tillförd energi'!$B$1:$AQ$1,0),FALSE)</f>
        <v>0</v>
      </c>
      <c r="H285">
        <f>VLOOKUP($B285,'Tillförd energi'!$B$1:$AS$566,MATCH(H$1,'Tillförd energi'!$B$1:$AQ$1,0),FALSE)</f>
        <v>0</v>
      </c>
      <c r="I285">
        <f>VLOOKUP($B285,'Tillförd energi'!$B$1:$AS$566,MATCH(I$1,'Tillförd energi'!$B$1:$AQ$1,0),FALSE)</f>
        <v>0</v>
      </c>
      <c r="J285">
        <f>VLOOKUP($B285,'Tillförd energi'!$B$1:$AS$566,MATCH(J$1,'Tillförd energi'!$B$1:$AQ$1,0),FALSE)</f>
        <v>0</v>
      </c>
      <c r="K285">
        <v>0</v>
      </c>
      <c r="L285">
        <f>VLOOKUP($B285,'Tillförd energi'!$B$1:$AS$566,MATCH(L$1,'Tillförd energi'!$B$1:$AQ$1,0),FALSE)</f>
        <v>0</v>
      </c>
      <c r="M285">
        <f>VLOOKUP($B285,'Tillförd energi'!$B$1:$AS$566,MATCH(M$1,'Tillförd energi'!$B$1:$AQ$1,0),FALSE)</f>
        <v>0</v>
      </c>
      <c r="N285">
        <f>VLOOKUP($B285,'Tillförd energi'!$B$1:$AS$566,MATCH(N$1,'Tillförd energi'!$B$1:$AQ$1,0),FALSE)</f>
        <v>0</v>
      </c>
      <c r="O285">
        <f>VLOOKUP($B285,'Tillförd energi'!$B$1:$AS$566,MATCH(O$1,'Tillförd energi'!$B$1:$AQ$1,0),FALSE)</f>
        <v>0</v>
      </c>
      <c r="P285">
        <f>VLOOKUP($B285,'Tillförd energi'!$B$1:$AS$566,MATCH(P$1,'Tillförd energi'!$B$1:$AQ$1,0),FALSE)</f>
        <v>0</v>
      </c>
      <c r="Q285">
        <f>VLOOKUP($B285,'Tillförd energi'!$B$1:$AS$566,MATCH(Q$1,'Tillförd energi'!$B$1:$AQ$1,0),FALSE)</f>
        <v>0</v>
      </c>
      <c r="R285">
        <f>VLOOKUP($B285,'Tillförd energi'!$B$1:$AS$566,MATCH(R$1,'Tillförd energi'!$B$1:$AQ$1,0),FALSE)</f>
        <v>7.02</v>
      </c>
      <c r="S285">
        <f>VLOOKUP($B285,'Tillförd energi'!$B$1:$AS$566,MATCH(S$1,'Tillförd energi'!$B$1:$AQ$1,0),FALSE)</f>
        <v>0</v>
      </c>
      <c r="T285">
        <f>VLOOKUP($B285,'Tillförd energi'!$B$1:$AS$566,MATCH(T$1,'Tillförd energi'!$B$1:$AQ$1,0),FALSE)</f>
        <v>0</v>
      </c>
      <c r="U285">
        <f>VLOOKUP($B285,'Tillförd energi'!$B$1:$AS$566,MATCH(U$1,'Tillförd energi'!$B$1:$AQ$1,0),FALSE)</f>
        <v>0</v>
      </c>
      <c r="V285">
        <f>VLOOKUP($B285,'Tillförd energi'!$B$1:$AS$566,MATCH(V$1,'Tillförd energi'!$B$1:$AQ$1,0),FALSE)</f>
        <v>0</v>
      </c>
      <c r="W285">
        <f>VLOOKUP($B285,'Tillförd energi'!$B$1:$AS$566,MATCH(W$1,'Tillförd energi'!$B$1:$AQ$1,0),FALSE)</f>
        <v>0</v>
      </c>
      <c r="X285">
        <f>VLOOKUP($B285,'Tillförd energi'!$B$1:$AS$566,MATCH(X$1,'Tillförd energi'!$B$1:$AQ$1,0),FALSE)</f>
        <v>0</v>
      </c>
      <c r="Y285">
        <f>VLOOKUP($B285,'Tillförd energi'!$B$1:$AS$566,MATCH(Y$1,'Tillförd energi'!$B$1:$AQ$1,0),FALSE)</f>
        <v>0</v>
      </c>
      <c r="Z285">
        <f>VLOOKUP($B285,'Tillförd energi'!$B$1:$AS$566,MATCH(Z$1,'Tillförd energi'!$B$1:$AQ$1,0),FALSE)</f>
        <v>0</v>
      </c>
      <c r="AA285">
        <f>VLOOKUP($B285,'Tillförd energi'!$B$1:$AS$566,MATCH(AA$1,'Tillförd energi'!$B$1:$AQ$1,0),FALSE)</f>
        <v>0</v>
      </c>
      <c r="AB285">
        <f>VLOOKUP($B285,'Tillförd energi'!$B$1:$AS$566,MATCH(AB$1,'Tillförd energi'!$B$1:$AQ$1,0),FALSE)</f>
        <v>0</v>
      </c>
      <c r="AC285">
        <f>VLOOKUP($B285,'Tillförd energi'!$B$1:$AS$566,MATCH(AC$1,'Tillförd energi'!$B$1:$AQ$1,0),FALSE)</f>
        <v>0</v>
      </c>
      <c r="AD285">
        <f>VLOOKUP($B285,'Tillförd energi'!$B$1:$AS$566,MATCH(AD$1,'Tillförd energi'!$B$1:$AQ$1,0),FALSE)</f>
        <v>0</v>
      </c>
      <c r="AE285">
        <f>VLOOKUP($B285,'Tillförd energi'!$B$1:$AS$566,MATCH(AE$1,'Tillförd energi'!$B$1:$AQ$1,0),FALSE)</f>
        <v>0</v>
      </c>
      <c r="AF285">
        <f>VLOOKUP($B285,'Tillförd energi'!$B$1:$AS$566,MATCH(AF$1,'Tillförd energi'!$B$1:$AQ$1,0),FALSE)</f>
        <v>0.1</v>
      </c>
      <c r="AG285">
        <f>IFERROR(VLOOKUP(B285,Miljö!$B$1:$S$476,9,FALSE)/1,0)</f>
        <v>0</v>
      </c>
      <c r="AI285">
        <f t="shared" si="40"/>
        <v>7.3989999999999991</v>
      </c>
      <c r="AJ285">
        <f t="shared" si="41"/>
        <v>7.3989999999999991</v>
      </c>
      <c r="AK285">
        <f>IF(ISERROR(1/VLOOKUP($B285,Leveranser!$B$1:$S$500,MATCH("såld värme (gwh)",Leveranser!$B$1:$S$1,0),FALSE)),"",VLOOKUP($B285,Leveranser!$B$1:$S$500,MATCH("såld värme (gwh)",Leveranser!$B$1:$S$1,0),FALSE))</f>
        <v>7.5</v>
      </c>
      <c r="AL285" s="22">
        <f>VLOOKUP($B285,Leveranser!$B$1:$Y$500,MATCH("Totalt såld fjärrvärme till andra fjärrvärmeföretag",Leveranser!$B$1:$AA$1,0),FALSE)</f>
        <v>0</v>
      </c>
      <c r="AM285" s="22">
        <f>IF(ISERROR(1/VLOOKUP($B285,Miljö!$B$1:$S$500,MATCH("Såld mängd produktionsspecifik fjärrvärme (GWh)",Miljö!$B$1:$R$1,0),FALSE)),0,VLOOKUP($B285,Miljö!$B$1:$S$500,MATCH("Såld mängd produktionsspecifik fjärrvärme (GWh)",Miljö!$B$1:$R$1,0),FALSE))</f>
        <v>0</v>
      </c>
      <c r="AN285" s="23">
        <f t="shared" si="42"/>
        <v>1.0136504933099069</v>
      </c>
      <c r="AP285" t="str">
        <f>VLOOKUP($B285,'Miljövärden urval för publ'!$B$1:$H$450,7,FALSE)</f>
        <v>Ja</v>
      </c>
      <c r="AQ285" t="str">
        <f>VLOOKUP($B285,'Miljövärden urval för publ'!$B$1:$H$450,6,FALSE)</f>
        <v>Nej</v>
      </c>
      <c r="AU285">
        <f t="shared" si="43"/>
        <v>0.1</v>
      </c>
      <c r="AV285">
        <f t="shared" si="44"/>
        <v>0</v>
      </c>
      <c r="AW285">
        <f t="shared" si="45"/>
        <v>0</v>
      </c>
      <c r="AX285">
        <f t="shared" si="46"/>
        <v>7.02</v>
      </c>
      <c r="AZ285">
        <f t="shared" si="47"/>
        <v>0</v>
      </c>
      <c r="BA285">
        <f t="shared" si="48"/>
        <v>0</v>
      </c>
      <c r="BC285">
        <f t="shared" si="49"/>
        <v>7.02</v>
      </c>
    </row>
    <row r="286" spans="1:55" ht="15" customHeight="1" x14ac:dyDescent="0.25">
      <c r="A286" t="s">
        <v>405</v>
      </c>
      <c r="B286" t="s">
        <v>406</v>
      </c>
      <c r="C286">
        <f>VLOOKUP($B286,'Tillförd energi'!$B$1:$AS$566,MATCH(C$1,'Tillförd energi'!$B$1:$AQ$1,0),FALSE)</f>
        <v>0</v>
      </c>
      <c r="D286">
        <f>VLOOKUP($B286,'Tillförd energi'!$B$1:$AS$566,MATCH(D$1,'Tillförd energi'!$B$1:$AQ$1,0),FALSE)</f>
        <v>0</v>
      </c>
      <c r="E286">
        <f>VLOOKUP($B286,'Tillförd energi'!$B$1:$AS$566,MATCH(E$1,'Tillförd energi'!$B$1:$AQ$1,0),FALSE)</f>
        <v>0</v>
      </c>
      <c r="F286">
        <f>VLOOKUP($B286,'Tillförd energi'!$B$1:$AS$566,MATCH(F$1,'Tillförd energi'!$B$1:$AQ$1,0),FALSE)</f>
        <v>0</v>
      </c>
      <c r="G286">
        <f>VLOOKUP($B286,'Tillförd energi'!$B$1:$AS$566,MATCH(G$1,'Tillförd energi'!$B$1:$AQ$1,0),FALSE)</f>
        <v>0</v>
      </c>
      <c r="H286">
        <f>VLOOKUP($B286,'Tillförd energi'!$B$1:$AS$566,MATCH(H$1,'Tillförd energi'!$B$1:$AQ$1,0),FALSE)</f>
        <v>0</v>
      </c>
      <c r="I286">
        <f>VLOOKUP($B286,'Tillförd energi'!$B$1:$AS$566,MATCH(I$1,'Tillförd energi'!$B$1:$AQ$1,0),FALSE)</f>
        <v>0</v>
      </c>
      <c r="J286">
        <f>VLOOKUP($B286,'Tillförd energi'!$B$1:$AS$566,MATCH(J$1,'Tillförd energi'!$B$1:$AQ$1,0),FALSE)</f>
        <v>0</v>
      </c>
      <c r="K286">
        <v>0</v>
      </c>
      <c r="L286">
        <f>VLOOKUP($B286,'Tillförd energi'!$B$1:$AS$566,MATCH(L$1,'Tillförd energi'!$B$1:$AQ$1,0),FALSE)</f>
        <v>0</v>
      </c>
      <c r="M286">
        <f>VLOOKUP($B286,'Tillförd energi'!$B$1:$AS$566,MATCH(M$1,'Tillförd energi'!$B$1:$AQ$1,0),FALSE)</f>
        <v>0</v>
      </c>
      <c r="N286">
        <f>VLOOKUP($B286,'Tillförd energi'!$B$1:$AS$566,MATCH(N$1,'Tillförd energi'!$B$1:$AQ$1,0),FALSE)</f>
        <v>0</v>
      </c>
      <c r="O286">
        <f>VLOOKUP($B286,'Tillförd energi'!$B$1:$AS$566,MATCH(O$1,'Tillförd energi'!$B$1:$AQ$1,0),FALSE)</f>
        <v>0</v>
      </c>
      <c r="P286">
        <f>VLOOKUP($B286,'Tillförd energi'!$B$1:$AS$566,MATCH(P$1,'Tillförd energi'!$B$1:$AQ$1,0),FALSE)</f>
        <v>0</v>
      </c>
      <c r="Q286">
        <f>VLOOKUP($B286,'Tillförd energi'!$B$1:$AS$566,MATCH(Q$1,'Tillförd energi'!$B$1:$AQ$1,0),FALSE)</f>
        <v>0</v>
      </c>
      <c r="R286">
        <f>VLOOKUP($B286,'Tillförd energi'!$B$1:$AS$566,MATCH(R$1,'Tillförd energi'!$B$1:$AQ$1,0),FALSE)</f>
        <v>0</v>
      </c>
      <c r="S286">
        <f>VLOOKUP($B286,'Tillförd energi'!$B$1:$AS$566,MATCH(S$1,'Tillförd energi'!$B$1:$AQ$1,0),FALSE)</f>
        <v>0</v>
      </c>
      <c r="T286">
        <f>VLOOKUP($B286,'Tillförd energi'!$B$1:$AS$566,MATCH(T$1,'Tillförd energi'!$B$1:$AQ$1,0),FALSE)</f>
        <v>0</v>
      </c>
      <c r="U286">
        <f>VLOOKUP($B286,'Tillförd energi'!$B$1:$AS$566,MATCH(U$1,'Tillförd energi'!$B$1:$AQ$1,0),FALSE)</f>
        <v>0</v>
      </c>
      <c r="V286">
        <f>VLOOKUP($B286,'Tillförd energi'!$B$1:$AS$566,MATCH(V$1,'Tillförd energi'!$B$1:$AQ$1,0),FALSE)</f>
        <v>0</v>
      </c>
      <c r="W286">
        <f>VLOOKUP($B286,'Tillförd energi'!$B$1:$AS$566,MATCH(W$1,'Tillförd energi'!$B$1:$AQ$1,0),FALSE)</f>
        <v>0</v>
      </c>
      <c r="X286">
        <f>VLOOKUP($B286,'Tillförd energi'!$B$1:$AS$566,MATCH(X$1,'Tillförd energi'!$B$1:$AQ$1,0),FALSE)</f>
        <v>0</v>
      </c>
      <c r="Y286">
        <f>VLOOKUP($B286,'Tillförd energi'!$B$1:$AS$566,MATCH(Y$1,'Tillförd energi'!$B$1:$AQ$1,0),FALSE)</f>
        <v>0</v>
      </c>
      <c r="Z286">
        <f>VLOOKUP($B286,'Tillförd energi'!$B$1:$AS$566,MATCH(Z$1,'Tillförd energi'!$B$1:$AQ$1,0),FALSE)</f>
        <v>0</v>
      </c>
      <c r="AA286">
        <f>VLOOKUP($B286,'Tillförd energi'!$B$1:$AS$566,MATCH(AA$1,'Tillförd energi'!$B$1:$AQ$1,0),FALSE)</f>
        <v>0</v>
      </c>
      <c r="AB286">
        <f>VLOOKUP($B286,'Tillförd energi'!$B$1:$AS$566,MATCH(AB$1,'Tillförd energi'!$B$1:$AQ$1,0),FALSE)</f>
        <v>0</v>
      </c>
      <c r="AC286">
        <f>VLOOKUP($B286,'Tillförd energi'!$B$1:$AS$566,MATCH(AC$1,'Tillförd energi'!$B$1:$AQ$1,0),FALSE)</f>
        <v>0</v>
      </c>
      <c r="AD286">
        <f>VLOOKUP($B286,'Tillförd energi'!$B$1:$AS$566,MATCH(AD$1,'Tillförd energi'!$B$1:$AQ$1,0),FALSE)</f>
        <v>0</v>
      </c>
      <c r="AE286">
        <f>VLOOKUP($B286,'Tillförd energi'!$B$1:$AS$566,MATCH(AE$1,'Tillförd energi'!$B$1:$AQ$1,0),FALSE)</f>
        <v>0</v>
      </c>
      <c r="AF286">
        <f>VLOOKUP($B286,'Tillförd energi'!$B$1:$AS$566,MATCH(AF$1,'Tillförd energi'!$B$1:$AQ$1,0),FALSE)</f>
        <v>0</v>
      </c>
      <c r="AG286">
        <f>IFERROR(VLOOKUP(B286,Miljö!$B$1:$S$476,9,FALSE)/1,0)</f>
        <v>0</v>
      </c>
      <c r="AI286">
        <f t="shared" si="40"/>
        <v>0</v>
      </c>
      <c r="AJ286">
        <f t="shared" si="41"/>
        <v>0</v>
      </c>
      <c r="AK286" t="str">
        <f>IF(ISERROR(1/VLOOKUP($B286,Leveranser!$B$1:$S$500,MATCH("såld värme (gwh)",Leveranser!$B$1:$S$1,0),FALSE)),"",VLOOKUP($B286,Leveranser!$B$1:$S$500,MATCH("såld värme (gwh)",Leveranser!$B$1:$S$1,0),FALSE))</f>
        <v/>
      </c>
      <c r="AL286" s="22">
        <f>VLOOKUP($B286,Leveranser!$B$1:$Y$500,MATCH("Totalt såld fjärrvärme till andra fjärrvärmeföretag",Leveranser!$B$1:$AA$1,0),FALSE)</f>
        <v>0</v>
      </c>
      <c r="AM286" s="22">
        <f>IF(ISERROR(1/VLOOKUP($B286,Miljö!$B$1:$S$500,MATCH("Såld mängd produktionsspecifik fjärrvärme (GWh)",Miljö!$B$1:$R$1,0),FALSE)),0,VLOOKUP($B286,Miljö!$B$1:$S$500,MATCH("Såld mängd produktionsspecifik fjärrvärme (GWh)",Miljö!$B$1:$R$1,0),FALSE))</f>
        <v>0</v>
      </c>
      <c r="AN286" s="23" t="str">
        <f t="shared" si="42"/>
        <v/>
      </c>
      <c r="AP286" t="str">
        <f>VLOOKUP($B286,'Miljövärden urval för publ'!$B$1:$H$450,7,FALSE)</f>
        <v>Nej</v>
      </c>
      <c r="AQ286" t="str">
        <f>VLOOKUP($B286,'Miljövärden urval för publ'!$B$1:$H$450,6,FALSE)</f>
        <v>Nej</v>
      </c>
      <c r="AU286">
        <f t="shared" si="43"/>
        <v>0</v>
      </c>
      <c r="AV286">
        <f t="shared" si="44"/>
        <v>0</v>
      </c>
      <c r="AW286">
        <f t="shared" si="45"/>
        <v>0</v>
      </c>
      <c r="AX286">
        <f t="shared" si="46"/>
        <v>0</v>
      </c>
      <c r="AZ286">
        <f t="shared" si="47"/>
        <v>0</v>
      </c>
      <c r="BA286">
        <f t="shared" si="48"/>
        <v>0</v>
      </c>
      <c r="BC286">
        <f t="shared" si="49"/>
        <v>0</v>
      </c>
    </row>
    <row r="287" spans="1:55" ht="15" customHeight="1" x14ac:dyDescent="0.25">
      <c r="A287" t="s">
        <v>405</v>
      </c>
      <c r="B287" t="s">
        <v>407</v>
      </c>
      <c r="C287">
        <f>VLOOKUP($B287,'Tillförd energi'!$B$1:$AS$566,MATCH(C$1,'Tillförd energi'!$B$1:$AQ$1,0),FALSE)</f>
        <v>0</v>
      </c>
      <c r="D287">
        <f>VLOOKUP($B287,'Tillförd energi'!$B$1:$AS$566,MATCH(D$1,'Tillförd energi'!$B$1:$AQ$1,0),FALSE)</f>
        <v>0</v>
      </c>
      <c r="E287">
        <f>VLOOKUP($B287,'Tillförd energi'!$B$1:$AS$566,MATCH(E$1,'Tillförd energi'!$B$1:$AQ$1,0),FALSE)</f>
        <v>0</v>
      </c>
      <c r="F287">
        <f>VLOOKUP($B287,'Tillförd energi'!$B$1:$AS$566,MATCH(F$1,'Tillförd energi'!$B$1:$AQ$1,0),FALSE)</f>
        <v>0</v>
      </c>
      <c r="G287">
        <f>VLOOKUP($B287,'Tillförd energi'!$B$1:$AS$566,MATCH(G$1,'Tillförd energi'!$B$1:$AQ$1,0),FALSE)</f>
        <v>0</v>
      </c>
      <c r="H287">
        <f>VLOOKUP($B287,'Tillförd energi'!$B$1:$AS$566,MATCH(H$1,'Tillförd energi'!$B$1:$AQ$1,0),FALSE)</f>
        <v>0</v>
      </c>
      <c r="I287">
        <f>VLOOKUP($B287,'Tillförd energi'!$B$1:$AS$566,MATCH(I$1,'Tillförd energi'!$B$1:$AQ$1,0),FALSE)</f>
        <v>0</v>
      </c>
      <c r="J287">
        <f>VLOOKUP($B287,'Tillförd energi'!$B$1:$AS$566,MATCH(J$1,'Tillförd energi'!$B$1:$AQ$1,0),FALSE)</f>
        <v>0</v>
      </c>
      <c r="K287">
        <v>0</v>
      </c>
      <c r="L287">
        <f>VLOOKUP($B287,'Tillförd energi'!$B$1:$AS$566,MATCH(L$1,'Tillförd energi'!$B$1:$AQ$1,0),FALSE)</f>
        <v>0</v>
      </c>
      <c r="M287">
        <f>VLOOKUP($B287,'Tillförd energi'!$B$1:$AS$566,MATCH(M$1,'Tillförd energi'!$B$1:$AQ$1,0),FALSE)</f>
        <v>0</v>
      </c>
      <c r="N287">
        <f>VLOOKUP($B287,'Tillförd energi'!$B$1:$AS$566,MATCH(N$1,'Tillförd energi'!$B$1:$AQ$1,0),FALSE)</f>
        <v>0</v>
      </c>
      <c r="O287">
        <f>VLOOKUP($B287,'Tillförd energi'!$B$1:$AS$566,MATCH(O$1,'Tillförd energi'!$B$1:$AQ$1,0),FALSE)</f>
        <v>0</v>
      </c>
      <c r="P287">
        <f>VLOOKUP($B287,'Tillförd energi'!$B$1:$AS$566,MATCH(P$1,'Tillförd energi'!$B$1:$AQ$1,0),FALSE)</f>
        <v>0</v>
      </c>
      <c r="Q287">
        <f>VLOOKUP($B287,'Tillförd energi'!$B$1:$AS$566,MATCH(Q$1,'Tillförd energi'!$B$1:$AQ$1,0),FALSE)</f>
        <v>0</v>
      </c>
      <c r="R287">
        <f>VLOOKUP($B287,'Tillförd energi'!$B$1:$AS$566,MATCH(R$1,'Tillförd energi'!$B$1:$AQ$1,0),FALSE)</f>
        <v>0</v>
      </c>
      <c r="S287">
        <f>VLOOKUP($B287,'Tillförd energi'!$B$1:$AS$566,MATCH(S$1,'Tillförd energi'!$B$1:$AQ$1,0),FALSE)</f>
        <v>0</v>
      </c>
      <c r="T287">
        <f>VLOOKUP($B287,'Tillförd energi'!$B$1:$AS$566,MATCH(T$1,'Tillförd energi'!$B$1:$AQ$1,0),FALSE)</f>
        <v>0</v>
      </c>
      <c r="U287">
        <f>VLOOKUP($B287,'Tillförd energi'!$B$1:$AS$566,MATCH(U$1,'Tillförd energi'!$B$1:$AQ$1,0),FALSE)</f>
        <v>0</v>
      </c>
      <c r="V287">
        <f>VLOOKUP($B287,'Tillförd energi'!$B$1:$AS$566,MATCH(V$1,'Tillförd energi'!$B$1:$AQ$1,0),FALSE)</f>
        <v>0</v>
      </c>
      <c r="W287">
        <f>VLOOKUP($B287,'Tillförd energi'!$B$1:$AS$566,MATCH(W$1,'Tillförd energi'!$B$1:$AQ$1,0),FALSE)</f>
        <v>0</v>
      </c>
      <c r="X287">
        <f>VLOOKUP($B287,'Tillförd energi'!$B$1:$AS$566,MATCH(X$1,'Tillförd energi'!$B$1:$AQ$1,0),FALSE)</f>
        <v>0</v>
      </c>
      <c r="Y287">
        <f>VLOOKUP($B287,'Tillförd energi'!$B$1:$AS$566,MATCH(Y$1,'Tillförd energi'!$B$1:$AQ$1,0),FALSE)</f>
        <v>0</v>
      </c>
      <c r="Z287">
        <f>VLOOKUP($B287,'Tillförd energi'!$B$1:$AS$566,MATCH(Z$1,'Tillförd energi'!$B$1:$AQ$1,0),FALSE)</f>
        <v>0</v>
      </c>
      <c r="AA287">
        <f>VLOOKUP($B287,'Tillförd energi'!$B$1:$AS$566,MATCH(AA$1,'Tillförd energi'!$B$1:$AQ$1,0),FALSE)</f>
        <v>0</v>
      </c>
      <c r="AB287">
        <f>VLOOKUP($B287,'Tillförd energi'!$B$1:$AS$566,MATCH(AB$1,'Tillförd energi'!$B$1:$AQ$1,0),FALSE)</f>
        <v>0</v>
      </c>
      <c r="AC287">
        <f>VLOOKUP($B287,'Tillförd energi'!$B$1:$AS$566,MATCH(AC$1,'Tillförd energi'!$B$1:$AQ$1,0),FALSE)</f>
        <v>0</v>
      </c>
      <c r="AD287">
        <f>VLOOKUP($B287,'Tillförd energi'!$B$1:$AS$566,MATCH(AD$1,'Tillförd energi'!$B$1:$AQ$1,0),FALSE)</f>
        <v>0</v>
      </c>
      <c r="AE287">
        <f>VLOOKUP($B287,'Tillförd energi'!$B$1:$AS$566,MATCH(AE$1,'Tillförd energi'!$B$1:$AQ$1,0),FALSE)</f>
        <v>0</v>
      </c>
      <c r="AF287">
        <f>VLOOKUP($B287,'Tillförd energi'!$B$1:$AS$566,MATCH(AF$1,'Tillförd energi'!$B$1:$AQ$1,0),FALSE)</f>
        <v>0</v>
      </c>
      <c r="AG287">
        <f>IFERROR(VLOOKUP(B287,Miljö!$B$1:$S$476,9,FALSE)/1,0)</f>
        <v>0</v>
      </c>
      <c r="AI287">
        <f t="shared" si="40"/>
        <v>0</v>
      </c>
      <c r="AJ287">
        <f t="shared" si="41"/>
        <v>0</v>
      </c>
      <c r="AK287" t="str">
        <f>IF(ISERROR(1/VLOOKUP($B287,Leveranser!$B$1:$S$500,MATCH("såld värme (gwh)",Leveranser!$B$1:$S$1,0),FALSE)),"",VLOOKUP($B287,Leveranser!$B$1:$S$500,MATCH("såld värme (gwh)",Leveranser!$B$1:$S$1,0),FALSE))</f>
        <v/>
      </c>
      <c r="AL287" s="22">
        <f>VLOOKUP($B287,Leveranser!$B$1:$Y$500,MATCH("Totalt såld fjärrvärme till andra fjärrvärmeföretag",Leveranser!$B$1:$AA$1,0),FALSE)</f>
        <v>0</v>
      </c>
      <c r="AM287" s="22">
        <f>IF(ISERROR(1/VLOOKUP($B287,Miljö!$B$1:$S$500,MATCH("Såld mängd produktionsspecifik fjärrvärme (GWh)",Miljö!$B$1:$R$1,0),FALSE)),0,VLOOKUP($B287,Miljö!$B$1:$S$500,MATCH("Såld mängd produktionsspecifik fjärrvärme (GWh)",Miljö!$B$1:$R$1,0),FALSE))</f>
        <v>0</v>
      </c>
      <c r="AN287" s="23" t="str">
        <f t="shared" si="42"/>
        <v/>
      </c>
      <c r="AP287" t="str">
        <f>VLOOKUP($B287,'Miljövärden urval för publ'!$B$1:$H$450,7,FALSE)</f>
        <v>Nej</v>
      </c>
      <c r="AQ287" t="str">
        <f>VLOOKUP($B287,'Miljövärden urval för publ'!$B$1:$H$450,6,FALSE)</f>
        <v>Nej</v>
      </c>
      <c r="AU287">
        <f t="shared" si="43"/>
        <v>0</v>
      </c>
      <c r="AV287">
        <f t="shared" si="44"/>
        <v>0</v>
      </c>
      <c r="AW287">
        <f t="shared" si="45"/>
        <v>0</v>
      </c>
      <c r="AX287">
        <f t="shared" si="46"/>
        <v>0</v>
      </c>
      <c r="AZ287">
        <f t="shared" si="47"/>
        <v>0</v>
      </c>
      <c r="BA287">
        <f t="shared" si="48"/>
        <v>0</v>
      </c>
      <c r="BC287">
        <f t="shared" si="49"/>
        <v>0</v>
      </c>
    </row>
    <row r="288" spans="1:55" ht="15" customHeight="1" x14ac:dyDescent="0.25">
      <c r="A288" t="s">
        <v>405</v>
      </c>
      <c r="B288" t="s">
        <v>408</v>
      </c>
      <c r="C288">
        <f>VLOOKUP($B288,'Tillförd energi'!$B$1:$AS$566,MATCH(C$1,'Tillförd energi'!$B$1:$AQ$1,0),FALSE)</f>
        <v>0</v>
      </c>
      <c r="D288">
        <f>VLOOKUP($B288,'Tillförd energi'!$B$1:$AS$566,MATCH(D$1,'Tillförd energi'!$B$1:$AQ$1,0),FALSE)</f>
        <v>0</v>
      </c>
      <c r="E288">
        <f>VLOOKUP($B288,'Tillförd energi'!$B$1:$AS$566,MATCH(E$1,'Tillförd energi'!$B$1:$AQ$1,0),FALSE)</f>
        <v>0</v>
      </c>
      <c r="F288">
        <f>VLOOKUP($B288,'Tillförd energi'!$B$1:$AS$566,MATCH(F$1,'Tillförd energi'!$B$1:$AQ$1,0),FALSE)</f>
        <v>0</v>
      </c>
      <c r="G288">
        <f>VLOOKUP($B288,'Tillförd energi'!$B$1:$AS$566,MATCH(G$1,'Tillförd energi'!$B$1:$AQ$1,0),FALSE)</f>
        <v>0</v>
      </c>
      <c r="H288">
        <f>VLOOKUP($B288,'Tillförd energi'!$B$1:$AS$566,MATCH(H$1,'Tillförd energi'!$B$1:$AQ$1,0),FALSE)</f>
        <v>0</v>
      </c>
      <c r="I288">
        <f>VLOOKUP($B288,'Tillförd energi'!$B$1:$AS$566,MATCH(I$1,'Tillförd energi'!$B$1:$AQ$1,0),FALSE)</f>
        <v>0</v>
      </c>
      <c r="J288">
        <f>VLOOKUP($B288,'Tillförd energi'!$B$1:$AS$566,MATCH(J$1,'Tillförd energi'!$B$1:$AQ$1,0),FALSE)</f>
        <v>0</v>
      </c>
      <c r="K288">
        <v>0</v>
      </c>
      <c r="L288">
        <f>VLOOKUP($B288,'Tillförd energi'!$B$1:$AS$566,MATCH(L$1,'Tillförd energi'!$B$1:$AQ$1,0),FALSE)</f>
        <v>0</v>
      </c>
      <c r="M288">
        <f>VLOOKUP($B288,'Tillförd energi'!$B$1:$AS$566,MATCH(M$1,'Tillförd energi'!$B$1:$AQ$1,0),FALSE)</f>
        <v>0</v>
      </c>
      <c r="N288">
        <f>VLOOKUP($B288,'Tillförd energi'!$B$1:$AS$566,MATCH(N$1,'Tillförd energi'!$B$1:$AQ$1,0),FALSE)</f>
        <v>0</v>
      </c>
      <c r="O288">
        <f>VLOOKUP($B288,'Tillförd energi'!$B$1:$AS$566,MATCH(O$1,'Tillförd energi'!$B$1:$AQ$1,0),FALSE)</f>
        <v>0</v>
      </c>
      <c r="P288">
        <f>VLOOKUP($B288,'Tillförd energi'!$B$1:$AS$566,MATCH(P$1,'Tillförd energi'!$B$1:$AQ$1,0),FALSE)</f>
        <v>0</v>
      </c>
      <c r="Q288">
        <f>VLOOKUP($B288,'Tillförd energi'!$B$1:$AS$566,MATCH(Q$1,'Tillförd energi'!$B$1:$AQ$1,0),FALSE)</f>
        <v>0</v>
      </c>
      <c r="R288">
        <f>VLOOKUP($B288,'Tillförd energi'!$B$1:$AS$566,MATCH(R$1,'Tillförd energi'!$B$1:$AQ$1,0),FALSE)</f>
        <v>0</v>
      </c>
      <c r="S288">
        <f>VLOOKUP($B288,'Tillförd energi'!$B$1:$AS$566,MATCH(S$1,'Tillförd energi'!$B$1:$AQ$1,0),FALSE)</f>
        <v>0</v>
      </c>
      <c r="T288">
        <f>VLOOKUP($B288,'Tillförd energi'!$B$1:$AS$566,MATCH(T$1,'Tillförd energi'!$B$1:$AQ$1,0),FALSE)</f>
        <v>0</v>
      </c>
      <c r="U288">
        <f>VLOOKUP($B288,'Tillförd energi'!$B$1:$AS$566,MATCH(U$1,'Tillförd energi'!$B$1:$AQ$1,0),FALSE)</f>
        <v>0</v>
      </c>
      <c r="V288">
        <f>VLOOKUP($B288,'Tillförd energi'!$B$1:$AS$566,MATCH(V$1,'Tillförd energi'!$B$1:$AQ$1,0),FALSE)</f>
        <v>0</v>
      </c>
      <c r="W288">
        <f>VLOOKUP($B288,'Tillförd energi'!$B$1:$AS$566,MATCH(W$1,'Tillförd energi'!$B$1:$AQ$1,0),FALSE)</f>
        <v>0</v>
      </c>
      <c r="X288">
        <f>VLOOKUP($B288,'Tillförd energi'!$B$1:$AS$566,MATCH(X$1,'Tillförd energi'!$B$1:$AQ$1,0),FALSE)</f>
        <v>0</v>
      </c>
      <c r="Y288">
        <f>VLOOKUP($B288,'Tillförd energi'!$B$1:$AS$566,MATCH(Y$1,'Tillförd energi'!$B$1:$AQ$1,0),FALSE)</f>
        <v>0</v>
      </c>
      <c r="Z288">
        <f>VLOOKUP($B288,'Tillförd energi'!$B$1:$AS$566,MATCH(Z$1,'Tillförd energi'!$B$1:$AQ$1,0),FALSE)</f>
        <v>0</v>
      </c>
      <c r="AA288">
        <f>VLOOKUP($B288,'Tillförd energi'!$B$1:$AS$566,MATCH(AA$1,'Tillförd energi'!$B$1:$AQ$1,0),FALSE)</f>
        <v>0</v>
      </c>
      <c r="AB288">
        <f>VLOOKUP($B288,'Tillförd energi'!$B$1:$AS$566,MATCH(AB$1,'Tillförd energi'!$B$1:$AQ$1,0),FALSE)</f>
        <v>0</v>
      </c>
      <c r="AC288">
        <f>VLOOKUP($B288,'Tillförd energi'!$B$1:$AS$566,MATCH(AC$1,'Tillförd energi'!$B$1:$AQ$1,0),FALSE)</f>
        <v>0</v>
      </c>
      <c r="AD288">
        <f>VLOOKUP($B288,'Tillförd energi'!$B$1:$AS$566,MATCH(AD$1,'Tillförd energi'!$B$1:$AQ$1,0),FALSE)</f>
        <v>0</v>
      </c>
      <c r="AE288">
        <f>VLOOKUP($B288,'Tillförd energi'!$B$1:$AS$566,MATCH(AE$1,'Tillförd energi'!$B$1:$AQ$1,0),FALSE)</f>
        <v>0</v>
      </c>
      <c r="AF288">
        <f>VLOOKUP($B288,'Tillförd energi'!$B$1:$AS$566,MATCH(AF$1,'Tillförd energi'!$B$1:$AQ$1,0),FALSE)</f>
        <v>0</v>
      </c>
      <c r="AG288">
        <f>IFERROR(VLOOKUP(B288,Miljö!$B$1:$S$476,9,FALSE)/1,0)</f>
        <v>0</v>
      </c>
      <c r="AI288">
        <f t="shared" si="40"/>
        <v>0</v>
      </c>
      <c r="AJ288">
        <f t="shared" si="41"/>
        <v>0</v>
      </c>
      <c r="AK288" t="str">
        <f>IF(ISERROR(1/VLOOKUP($B288,Leveranser!$B$1:$S$500,MATCH("såld värme (gwh)",Leveranser!$B$1:$S$1,0),FALSE)),"",VLOOKUP($B288,Leveranser!$B$1:$S$500,MATCH("såld värme (gwh)",Leveranser!$B$1:$S$1,0),FALSE))</f>
        <v/>
      </c>
      <c r="AL288" s="22">
        <f>VLOOKUP($B288,Leveranser!$B$1:$Y$500,MATCH("Totalt såld fjärrvärme till andra fjärrvärmeföretag",Leveranser!$B$1:$AA$1,0),FALSE)</f>
        <v>0</v>
      </c>
      <c r="AM288" s="22">
        <f>IF(ISERROR(1/VLOOKUP($B288,Miljö!$B$1:$S$500,MATCH("Såld mängd produktionsspecifik fjärrvärme (GWh)",Miljö!$B$1:$R$1,0),FALSE)),0,VLOOKUP($B288,Miljö!$B$1:$S$500,MATCH("Såld mängd produktionsspecifik fjärrvärme (GWh)",Miljö!$B$1:$R$1,0),FALSE))</f>
        <v>0</v>
      </c>
      <c r="AN288" s="23" t="str">
        <f t="shared" si="42"/>
        <v/>
      </c>
      <c r="AP288" t="str">
        <f>VLOOKUP($B288,'Miljövärden urval för publ'!$B$1:$H$450,7,FALSE)</f>
        <v>Nej</v>
      </c>
      <c r="AQ288" t="str">
        <f>VLOOKUP($B288,'Miljövärden urval för publ'!$B$1:$H$450,6,FALSE)</f>
        <v>Nej</v>
      </c>
      <c r="AU288">
        <f t="shared" si="43"/>
        <v>0</v>
      </c>
      <c r="AV288">
        <f t="shared" si="44"/>
        <v>0</v>
      </c>
      <c r="AW288">
        <f t="shared" si="45"/>
        <v>0</v>
      </c>
      <c r="AX288">
        <f t="shared" si="46"/>
        <v>0</v>
      </c>
      <c r="AZ288">
        <f t="shared" si="47"/>
        <v>0</v>
      </c>
      <c r="BA288">
        <f t="shared" si="48"/>
        <v>0</v>
      </c>
      <c r="BC288">
        <f t="shared" si="49"/>
        <v>0</v>
      </c>
    </row>
    <row r="289" spans="1:55" ht="15" customHeight="1" x14ac:dyDescent="0.25">
      <c r="A289" t="s">
        <v>405</v>
      </c>
      <c r="B289" t="s">
        <v>409</v>
      </c>
      <c r="C289">
        <f>VLOOKUP($B289,'Tillförd energi'!$B$1:$AS$566,MATCH(C$1,'Tillförd energi'!$B$1:$AQ$1,0),FALSE)</f>
        <v>0</v>
      </c>
      <c r="D289">
        <f>VLOOKUP($B289,'Tillförd energi'!$B$1:$AS$566,MATCH(D$1,'Tillförd energi'!$B$1:$AQ$1,0),FALSE)</f>
        <v>0</v>
      </c>
      <c r="E289">
        <f>VLOOKUP($B289,'Tillförd energi'!$B$1:$AS$566,MATCH(E$1,'Tillförd energi'!$B$1:$AQ$1,0),FALSE)</f>
        <v>0</v>
      </c>
      <c r="F289">
        <f>VLOOKUP($B289,'Tillförd energi'!$B$1:$AS$566,MATCH(F$1,'Tillförd energi'!$B$1:$AQ$1,0),FALSE)</f>
        <v>0</v>
      </c>
      <c r="G289">
        <f>VLOOKUP($B289,'Tillförd energi'!$B$1:$AS$566,MATCH(G$1,'Tillförd energi'!$B$1:$AQ$1,0),FALSE)</f>
        <v>0</v>
      </c>
      <c r="H289">
        <f>VLOOKUP($B289,'Tillförd energi'!$B$1:$AS$566,MATCH(H$1,'Tillförd energi'!$B$1:$AQ$1,0),FALSE)</f>
        <v>0</v>
      </c>
      <c r="I289">
        <f>VLOOKUP($B289,'Tillförd energi'!$B$1:$AS$566,MATCH(I$1,'Tillförd energi'!$B$1:$AQ$1,0),FALSE)</f>
        <v>0</v>
      </c>
      <c r="J289">
        <f>VLOOKUP($B289,'Tillförd energi'!$B$1:$AS$566,MATCH(J$1,'Tillförd energi'!$B$1:$AQ$1,0),FALSE)</f>
        <v>0</v>
      </c>
      <c r="K289">
        <v>0</v>
      </c>
      <c r="L289">
        <f>VLOOKUP($B289,'Tillförd energi'!$B$1:$AS$566,MATCH(L$1,'Tillförd energi'!$B$1:$AQ$1,0),FALSE)</f>
        <v>0</v>
      </c>
      <c r="M289">
        <f>VLOOKUP($B289,'Tillförd energi'!$B$1:$AS$566,MATCH(M$1,'Tillförd energi'!$B$1:$AQ$1,0),FALSE)</f>
        <v>0</v>
      </c>
      <c r="N289">
        <f>VLOOKUP($B289,'Tillförd energi'!$B$1:$AS$566,MATCH(N$1,'Tillförd energi'!$B$1:$AQ$1,0),FALSE)</f>
        <v>0</v>
      </c>
      <c r="O289">
        <f>VLOOKUP($B289,'Tillförd energi'!$B$1:$AS$566,MATCH(O$1,'Tillförd energi'!$B$1:$AQ$1,0),FALSE)</f>
        <v>0</v>
      </c>
      <c r="P289">
        <f>VLOOKUP($B289,'Tillförd energi'!$B$1:$AS$566,MATCH(P$1,'Tillförd energi'!$B$1:$AQ$1,0),FALSE)</f>
        <v>0</v>
      </c>
      <c r="Q289">
        <f>VLOOKUP($B289,'Tillförd energi'!$B$1:$AS$566,MATCH(Q$1,'Tillförd energi'!$B$1:$AQ$1,0),FALSE)</f>
        <v>0</v>
      </c>
      <c r="R289">
        <f>VLOOKUP($B289,'Tillförd energi'!$B$1:$AS$566,MATCH(R$1,'Tillförd energi'!$B$1:$AQ$1,0),FALSE)</f>
        <v>0</v>
      </c>
      <c r="S289">
        <f>VLOOKUP($B289,'Tillförd energi'!$B$1:$AS$566,MATCH(S$1,'Tillförd energi'!$B$1:$AQ$1,0),FALSE)</f>
        <v>0</v>
      </c>
      <c r="T289">
        <f>VLOOKUP($B289,'Tillförd energi'!$B$1:$AS$566,MATCH(T$1,'Tillförd energi'!$B$1:$AQ$1,0),FALSE)</f>
        <v>0</v>
      </c>
      <c r="U289">
        <f>VLOOKUP($B289,'Tillförd energi'!$B$1:$AS$566,MATCH(U$1,'Tillförd energi'!$B$1:$AQ$1,0),FALSE)</f>
        <v>0</v>
      </c>
      <c r="V289">
        <f>VLOOKUP($B289,'Tillförd energi'!$B$1:$AS$566,MATCH(V$1,'Tillförd energi'!$B$1:$AQ$1,0),FALSE)</f>
        <v>0</v>
      </c>
      <c r="W289">
        <f>VLOOKUP($B289,'Tillförd energi'!$B$1:$AS$566,MATCH(W$1,'Tillförd energi'!$B$1:$AQ$1,0),FALSE)</f>
        <v>0</v>
      </c>
      <c r="X289">
        <f>VLOOKUP($B289,'Tillförd energi'!$B$1:$AS$566,MATCH(X$1,'Tillförd energi'!$B$1:$AQ$1,0),FALSE)</f>
        <v>0</v>
      </c>
      <c r="Y289">
        <f>VLOOKUP($B289,'Tillförd energi'!$B$1:$AS$566,MATCH(Y$1,'Tillförd energi'!$B$1:$AQ$1,0),FALSE)</f>
        <v>0</v>
      </c>
      <c r="Z289">
        <f>VLOOKUP($B289,'Tillförd energi'!$B$1:$AS$566,MATCH(Z$1,'Tillförd energi'!$B$1:$AQ$1,0),FALSE)</f>
        <v>0</v>
      </c>
      <c r="AA289">
        <f>VLOOKUP($B289,'Tillförd energi'!$B$1:$AS$566,MATCH(AA$1,'Tillförd energi'!$B$1:$AQ$1,0),FALSE)</f>
        <v>0</v>
      </c>
      <c r="AB289">
        <f>VLOOKUP($B289,'Tillförd energi'!$B$1:$AS$566,MATCH(AB$1,'Tillförd energi'!$B$1:$AQ$1,0),FALSE)</f>
        <v>0</v>
      </c>
      <c r="AC289">
        <f>VLOOKUP($B289,'Tillförd energi'!$B$1:$AS$566,MATCH(AC$1,'Tillförd energi'!$B$1:$AQ$1,0),FALSE)</f>
        <v>0</v>
      </c>
      <c r="AD289">
        <f>VLOOKUP($B289,'Tillförd energi'!$B$1:$AS$566,MATCH(AD$1,'Tillförd energi'!$B$1:$AQ$1,0),FALSE)</f>
        <v>0</v>
      </c>
      <c r="AE289">
        <f>VLOOKUP($B289,'Tillförd energi'!$B$1:$AS$566,MATCH(AE$1,'Tillförd energi'!$B$1:$AQ$1,0),FALSE)</f>
        <v>0</v>
      </c>
      <c r="AF289">
        <f>VLOOKUP($B289,'Tillförd energi'!$B$1:$AS$566,MATCH(AF$1,'Tillförd energi'!$B$1:$AQ$1,0),FALSE)</f>
        <v>0</v>
      </c>
      <c r="AG289">
        <f>IFERROR(VLOOKUP(B289,Miljö!$B$1:$S$476,9,FALSE)/1,0)</f>
        <v>0</v>
      </c>
      <c r="AI289">
        <f t="shared" si="40"/>
        <v>0</v>
      </c>
      <c r="AJ289">
        <f t="shared" si="41"/>
        <v>0</v>
      </c>
      <c r="AK289" t="str">
        <f>IF(ISERROR(1/VLOOKUP($B289,Leveranser!$B$1:$S$500,MATCH("såld värme (gwh)",Leveranser!$B$1:$S$1,0),FALSE)),"",VLOOKUP($B289,Leveranser!$B$1:$S$500,MATCH("såld värme (gwh)",Leveranser!$B$1:$S$1,0),FALSE))</f>
        <v/>
      </c>
      <c r="AL289" s="22">
        <f>VLOOKUP($B289,Leveranser!$B$1:$Y$500,MATCH("Totalt såld fjärrvärme till andra fjärrvärmeföretag",Leveranser!$B$1:$AA$1,0),FALSE)</f>
        <v>0</v>
      </c>
      <c r="AM289" s="22">
        <f>IF(ISERROR(1/VLOOKUP($B289,Miljö!$B$1:$S$500,MATCH("Såld mängd produktionsspecifik fjärrvärme (GWh)",Miljö!$B$1:$R$1,0),FALSE)),0,VLOOKUP($B289,Miljö!$B$1:$S$500,MATCH("Såld mängd produktionsspecifik fjärrvärme (GWh)",Miljö!$B$1:$R$1,0),FALSE))</f>
        <v>0</v>
      </c>
      <c r="AN289" s="23" t="str">
        <f t="shared" si="42"/>
        <v/>
      </c>
      <c r="AP289" t="str">
        <f>VLOOKUP($B289,'Miljövärden urval för publ'!$B$1:$H$450,7,FALSE)</f>
        <v>Nej</v>
      </c>
      <c r="AQ289" t="str">
        <f>VLOOKUP($B289,'Miljövärden urval för publ'!$B$1:$H$450,6,FALSE)</f>
        <v>Nej</v>
      </c>
      <c r="AU289">
        <f t="shared" si="43"/>
        <v>0</v>
      </c>
      <c r="AV289">
        <f t="shared" si="44"/>
        <v>0</v>
      </c>
      <c r="AW289">
        <f t="shared" si="45"/>
        <v>0</v>
      </c>
      <c r="AX289">
        <f t="shared" si="46"/>
        <v>0</v>
      </c>
      <c r="AZ289">
        <f t="shared" si="47"/>
        <v>0</v>
      </c>
      <c r="BA289">
        <f t="shared" si="48"/>
        <v>0</v>
      </c>
      <c r="BC289">
        <f t="shared" si="49"/>
        <v>0</v>
      </c>
    </row>
    <row r="290" spans="1:55" ht="15" customHeight="1" x14ac:dyDescent="0.25">
      <c r="A290" t="s">
        <v>410</v>
      </c>
      <c r="B290" t="s">
        <v>411</v>
      </c>
      <c r="C290">
        <f>VLOOKUP($B290,'Tillförd energi'!$B$1:$AS$566,MATCH(C$1,'Tillförd energi'!$B$1:$AQ$1,0),FALSE)</f>
        <v>0</v>
      </c>
      <c r="D290">
        <f>VLOOKUP($B290,'Tillförd energi'!$B$1:$AS$566,MATCH(D$1,'Tillförd energi'!$B$1:$AQ$1,0),FALSE)</f>
        <v>0</v>
      </c>
      <c r="E290">
        <f>VLOOKUP($B290,'Tillförd energi'!$B$1:$AS$566,MATCH(E$1,'Tillförd energi'!$B$1:$AQ$1,0),FALSE)</f>
        <v>0</v>
      </c>
      <c r="F290">
        <f>VLOOKUP($B290,'Tillförd energi'!$B$1:$AS$566,MATCH(F$1,'Tillförd energi'!$B$1:$AQ$1,0),FALSE)</f>
        <v>0</v>
      </c>
      <c r="G290">
        <f>VLOOKUP($B290,'Tillförd energi'!$B$1:$AS$566,MATCH(G$1,'Tillförd energi'!$B$1:$AQ$1,0),FALSE)</f>
        <v>0</v>
      </c>
      <c r="H290">
        <f>VLOOKUP($B290,'Tillförd energi'!$B$1:$AS$566,MATCH(H$1,'Tillförd energi'!$B$1:$AQ$1,0),FALSE)</f>
        <v>0</v>
      </c>
      <c r="I290">
        <f>VLOOKUP($B290,'Tillförd energi'!$B$1:$AS$566,MATCH(I$1,'Tillförd energi'!$B$1:$AQ$1,0),FALSE)</f>
        <v>0</v>
      </c>
      <c r="J290">
        <f>VLOOKUP($B290,'Tillförd energi'!$B$1:$AS$566,MATCH(J$1,'Tillförd energi'!$B$1:$AQ$1,0),FALSE)</f>
        <v>0</v>
      </c>
      <c r="K290">
        <v>0</v>
      </c>
      <c r="L290">
        <f>VLOOKUP($B290,'Tillförd energi'!$B$1:$AS$566,MATCH(L$1,'Tillförd energi'!$B$1:$AQ$1,0),FALSE)</f>
        <v>0</v>
      </c>
      <c r="M290">
        <f>VLOOKUP($B290,'Tillförd energi'!$B$1:$AS$566,MATCH(M$1,'Tillförd energi'!$B$1:$AQ$1,0),FALSE)</f>
        <v>0</v>
      </c>
      <c r="N290">
        <f>VLOOKUP($B290,'Tillförd energi'!$B$1:$AS$566,MATCH(N$1,'Tillförd energi'!$B$1:$AQ$1,0),FALSE)</f>
        <v>0</v>
      </c>
      <c r="O290">
        <f>VLOOKUP($B290,'Tillförd energi'!$B$1:$AS$566,MATCH(O$1,'Tillförd energi'!$B$1:$AQ$1,0),FALSE)</f>
        <v>0</v>
      </c>
      <c r="P290">
        <f>VLOOKUP($B290,'Tillförd energi'!$B$1:$AS$566,MATCH(P$1,'Tillförd energi'!$B$1:$AQ$1,0),FALSE)</f>
        <v>0</v>
      </c>
      <c r="Q290">
        <f>VLOOKUP($B290,'Tillförd energi'!$B$1:$AS$566,MATCH(Q$1,'Tillförd energi'!$B$1:$AQ$1,0),FALSE)</f>
        <v>4.5882399999999999</v>
      </c>
      <c r="R290">
        <f>VLOOKUP($B290,'Tillförd energi'!$B$1:$AS$566,MATCH(R$1,'Tillförd energi'!$B$1:$AQ$1,0),FALSE)</f>
        <v>0</v>
      </c>
      <c r="S290">
        <f>VLOOKUP($B290,'Tillförd energi'!$B$1:$AS$566,MATCH(S$1,'Tillförd energi'!$B$1:$AQ$1,0),FALSE)</f>
        <v>0</v>
      </c>
      <c r="T290">
        <f>VLOOKUP($B290,'Tillförd energi'!$B$1:$AS$566,MATCH(T$1,'Tillförd energi'!$B$1:$AQ$1,0),FALSE)</f>
        <v>0</v>
      </c>
      <c r="U290">
        <f>VLOOKUP($B290,'Tillförd energi'!$B$1:$AS$566,MATCH(U$1,'Tillförd energi'!$B$1:$AQ$1,0),FALSE)</f>
        <v>0</v>
      </c>
      <c r="V290">
        <f>VLOOKUP($B290,'Tillförd energi'!$B$1:$AS$566,MATCH(V$1,'Tillförd energi'!$B$1:$AQ$1,0),FALSE)</f>
        <v>0</v>
      </c>
      <c r="W290">
        <f>VLOOKUP($B290,'Tillförd energi'!$B$1:$AS$566,MATCH(W$1,'Tillförd energi'!$B$1:$AQ$1,0),FALSE)</f>
        <v>0</v>
      </c>
      <c r="X290">
        <f>VLOOKUP($B290,'Tillförd energi'!$B$1:$AS$566,MATCH(X$1,'Tillförd energi'!$B$1:$AQ$1,0),FALSE)</f>
        <v>0</v>
      </c>
      <c r="Y290">
        <f>VLOOKUP($B290,'Tillförd energi'!$B$1:$AS$566,MATCH(Y$1,'Tillförd energi'!$B$1:$AQ$1,0),FALSE)</f>
        <v>0</v>
      </c>
      <c r="Z290">
        <f>VLOOKUP($B290,'Tillförd energi'!$B$1:$AS$566,MATCH(Z$1,'Tillförd energi'!$B$1:$AQ$1,0),FALSE)</f>
        <v>0</v>
      </c>
      <c r="AA290">
        <f>VLOOKUP($B290,'Tillförd energi'!$B$1:$AS$566,MATCH(AA$1,'Tillförd energi'!$B$1:$AQ$1,0),FALSE)</f>
        <v>0</v>
      </c>
      <c r="AB290">
        <f>VLOOKUP($B290,'Tillförd energi'!$B$1:$AS$566,MATCH(AB$1,'Tillförd energi'!$B$1:$AQ$1,0),FALSE)</f>
        <v>0</v>
      </c>
      <c r="AC290">
        <f>VLOOKUP($B290,'Tillförd energi'!$B$1:$AS$566,MATCH(AC$1,'Tillförd energi'!$B$1:$AQ$1,0),FALSE)</f>
        <v>0</v>
      </c>
      <c r="AD290">
        <f>VLOOKUP($B290,'Tillförd energi'!$B$1:$AS$566,MATCH(AD$1,'Tillförd energi'!$B$1:$AQ$1,0),FALSE)</f>
        <v>0</v>
      </c>
      <c r="AE290">
        <f>VLOOKUP($B290,'Tillförd energi'!$B$1:$AS$566,MATCH(AE$1,'Tillförd energi'!$B$1:$AQ$1,0),FALSE)</f>
        <v>0</v>
      </c>
      <c r="AF290">
        <f>VLOOKUP($B290,'Tillförd energi'!$B$1:$AS$566,MATCH(AF$1,'Tillförd energi'!$B$1:$AQ$1,0),FALSE)</f>
        <v>9.2999999999999999E-2</v>
      </c>
      <c r="AG290">
        <f>IFERROR(VLOOKUP(B290,Miljö!$B$1:$S$476,9,FALSE)/1,0)</f>
        <v>0</v>
      </c>
      <c r="AI290">
        <f t="shared" si="40"/>
        <v>4.6812399999999998</v>
      </c>
      <c r="AJ290">
        <f t="shared" si="41"/>
        <v>4.6812399999999998</v>
      </c>
      <c r="AK290">
        <f>IF(ISERROR(1/VLOOKUP($B290,Leveranser!$B$1:$S$500,MATCH("såld värme (gwh)",Leveranser!$B$1:$S$1,0),FALSE)),"",VLOOKUP($B290,Leveranser!$B$1:$S$500,MATCH("såld värme (gwh)",Leveranser!$B$1:$S$1,0),FALSE))</f>
        <v>3.1</v>
      </c>
      <c r="AL290" s="22">
        <f>VLOOKUP($B290,Leveranser!$B$1:$Y$500,MATCH("Totalt såld fjärrvärme till andra fjärrvärmeföretag",Leveranser!$B$1:$AA$1,0),FALSE)</f>
        <v>0</v>
      </c>
      <c r="AM290" s="22">
        <f>IF(ISERROR(1/VLOOKUP($B290,Miljö!$B$1:$S$500,MATCH("Såld mängd produktionsspecifik fjärrvärme (GWh)",Miljö!$B$1:$R$1,0),FALSE)),0,VLOOKUP($B290,Miljö!$B$1:$S$500,MATCH("Såld mängd produktionsspecifik fjärrvärme (GWh)",Miljö!$B$1:$R$1,0),FALSE))</f>
        <v>0</v>
      </c>
      <c r="AN290" s="23">
        <f t="shared" si="42"/>
        <v>0.66221770300176885</v>
      </c>
      <c r="AP290" t="str">
        <f>VLOOKUP($B290,'Miljövärden urval för publ'!$B$1:$H$450,7,FALSE)</f>
        <v>Ja</v>
      </c>
      <c r="AQ290" t="str">
        <f>VLOOKUP($B290,'Miljövärden urval för publ'!$B$1:$H$450,6,FALSE)</f>
        <v>Ja</v>
      </c>
      <c r="AU290">
        <f t="shared" si="43"/>
        <v>9.2999999999999999E-2</v>
      </c>
      <c r="AV290">
        <f t="shared" si="44"/>
        <v>0</v>
      </c>
      <c r="AW290">
        <f t="shared" si="45"/>
        <v>4.5882399999999999</v>
      </c>
      <c r="AX290">
        <f t="shared" si="46"/>
        <v>0</v>
      </c>
      <c r="AZ290">
        <f t="shared" si="47"/>
        <v>0</v>
      </c>
      <c r="BA290">
        <f t="shared" si="48"/>
        <v>0</v>
      </c>
      <c r="BC290">
        <f t="shared" si="49"/>
        <v>4.5882399999999999</v>
      </c>
    </row>
    <row r="291" spans="1:55" ht="15" customHeight="1" x14ac:dyDescent="0.25">
      <c r="A291" t="s">
        <v>410</v>
      </c>
      <c r="B291" t="s">
        <v>412</v>
      </c>
      <c r="C291">
        <f>VLOOKUP($B291,'Tillförd energi'!$B$1:$AS$566,MATCH(C$1,'Tillförd energi'!$B$1:$AQ$1,0),FALSE)</f>
        <v>0</v>
      </c>
      <c r="D291">
        <f>VLOOKUP($B291,'Tillförd energi'!$B$1:$AS$566,MATCH(D$1,'Tillförd energi'!$B$1:$AQ$1,0),FALSE)</f>
        <v>0.3</v>
      </c>
      <c r="E291">
        <f>VLOOKUP($B291,'Tillförd energi'!$B$1:$AS$566,MATCH(E$1,'Tillförd energi'!$B$1:$AQ$1,0),FALSE)</f>
        <v>0</v>
      </c>
      <c r="F291">
        <f>VLOOKUP($B291,'Tillförd energi'!$B$1:$AS$566,MATCH(F$1,'Tillförd energi'!$B$1:$AQ$1,0),FALSE)</f>
        <v>0</v>
      </c>
      <c r="G291">
        <f>VLOOKUP($B291,'Tillförd energi'!$B$1:$AS$566,MATCH(G$1,'Tillförd energi'!$B$1:$AQ$1,0),FALSE)</f>
        <v>0</v>
      </c>
      <c r="H291">
        <f>VLOOKUP($B291,'Tillförd energi'!$B$1:$AS$566,MATCH(H$1,'Tillförd energi'!$B$1:$AQ$1,0),FALSE)</f>
        <v>1.8</v>
      </c>
      <c r="I291">
        <f>VLOOKUP($B291,'Tillförd energi'!$B$1:$AS$566,MATCH(I$1,'Tillförd energi'!$B$1:$AQ$1,0),FALSE)</f>
        <v>0</v>
      </c>
      <c r="J291">
        <f>VLOOKUP($B291,'Tillförd energi'!$B$1:$AS$566,MATCH(J$1,'Tillförd energi'!$B$1:$AQ$1,0),FALSE)</f>
        <v>0</v>
      </c>
      <c r="K291">
        <v>0</v>
      </c>
      <c r="L291">
        <f>VLOOKUP($B291,'Tillförd energi'!$B$1:$AS$566,MATCH(L$1,'Tillförd energi'!$B$1:$AQ$1,0),FALSE)</f>
        <v>0</v>
      </c>
      <c r="M291">
        <f>VLOOKUP($B291,'Tillförd energi'!$B$1:$AS$566,MATCH(M$1,'Tillförd energi'!$B$1:$AQ$1,0),FALSE)</f>
        <v>9.4</v>
      </c>
      <c r="N291">
        <f>VLOOKUP($B291,'Tillförd energi'!$B$1:$AS$566,MATCH(N$1,'Tillförd energi'!$B$1:$AQ$1,0),FALSE)</f>
        <v>15.3</v>
      </c>
      <c r="O291">
        <f>VLOOKUP($B291,'Tillförd energi'!$B$1:$AS$566,MATCH(O$1,'Tillförd energi'!$B$1:$AQ$1,0),FALSE)</f>
        <v>0</v>
      </c>
      <c r="P291">
        <f>VLOOKUP($B291,'Tillförd energi'!$B$1:$AS$566,MATCH(P$1,'Tillförd energi'!$B$1:$AQ$1,0),FALSE)</f>
        <v>0</v>
      </c>
      <c r="Q291">
        <f>VLOOKUP($B291,'Tillförd energi'!$B$1:$AS$566,MATCH(Q$1,'Tillförd energi'!$B$1:$AQ$1,0),FALSE)</f>
        <v>0</v>
      </c>
      <c r="R291">
        <f>VLOOKUP($B291,'Tillförd energi'!$B$1:$AS$566,MATCH(R$1,'Tillförd energi'!$B$1:$AQ$1,0),FALSE)</f>
        <v>6.1</v>
      </c>
      <c r="S291">
        <f>VLOOKUP($B291,'Tillförd energi'!$B$1:$AS$566,MATCH(S$1,'Tillförd energi'!$B$1:$AQ$1,0),FALSE)</f>
        <v>16</v>
      </c>
      <c r="T291">
        <f>VLOOKUP($B291,'Tillförd energi'!$B$1:$AS$566,MATCH(T$1,'Tillförd energi'!$B$1:$AQ$1,0),FALSE)</f>
        <v>0</v>
      </c>
      <c r="U291">
        <f>VLOOKUP($B291,'Tillförd energi'!$B$1:$AS$566,MATCH(U$1,'Tillförd energi'!$B$1:$AQ$1,0),FALSE)</f>
        <v>0</v>
      </c>
      <c r="V291">
        <f>VLOOKUP($B291,'Tillförd energi'!$B$1:$AS$566,MATCH(V$1,'Tillförd energi'!$B$1:$AQ$1,0),FALSE)</f>
        <v>0</v>
      </c>
      <c r="W291">
        <f>VLOOKUP($B291,'Tillförd energi'!$B$1:$AS$566,MATCH(W$1,'Tillförd energi'!$B$1:$AQ$1,0),FALSE)</f>
        <v>0</v>
      </c>
      <c r="X291">
        <f>VLOOKUP($B291,'Tillförd energi'!$B$1:$AS$566,MATCH(X$1,'Tillförd energi'!$B$1:$AQ$1,0),FALSE)</f>
        <v>0</v>
      </c>
      <c r="Y291">
        <f>VLOOKUP($B291,'Tillförd energi'!$B$1:$AS$566,MATCH(Y$1,'Tillförd energi'!$B$1:$AQ$1,0),FALSE)</f>
        <v>0</v>
      </c>
      <c r="Z291">
        <f>VLOOKUP($B291,'Tillförd energi'!$B$1:$AS$566,MATCH(Z$1,'Tillförd energi'!$B$1:$AQ$1,0),FALSE)</f>
        <v>0</v>
      </c>
      <c r="AA291">
        <f>VLOOKUP($B291,'Tillförd energi'!$B$1:$AS$566,MATCH(AA$1,'Tillförd energi'!$B$1:$AQ$1,0),FALSE)</f>
        <v>0</v>
      </c>
      <c r="AB291">
        <f>VLOOKUP($B291,'Tillförd energi'!$B$1:$AS$566,MATCH(AB$1,'Tillförd energi'!$B$1:$AQ$1,0),FALSE)</f>
        <v>0</v>
      </c>
      <c r="AC291">
        <f>VLOOKUP($B291,'Tillförd energi'!$B$1:$AS$566,MATCH(AC$1,'Tillförd energi'!$B$1:$AQ$1,0),FALSE)</f>
        <v>3.8</v>
      </c>
      <c r="AD291">
        <f>VLOOKUP($B291,'Tillförd energi'!$B$1:$AS$566,MATCH(AD$1,'Tillförd energi'!$B$1:$AQ$1,0),FALSE)</f>
        <v>0</v>
      </c>
      <c r="AE291">
        <f>VLOOKUP($B291,'Tillförd energi'!$B$1:$AS$566,MATCH(AE$1,'Tillförd energi'!$B$1:$AQ$1,0),FALSE)</f>
        <v>0</v>
      </c>
      <c r="AF291">
        <f>VLOOKUP($B291,'Tillförd energi'!$B$1:$AS$566,MATCH(AF$1,'Tillförd energi'!$B$1:$AQ$1,0),FALSE)</f>
        <v>0.8</v>
      </c>
      <c r="AG291">
        <f>IFERROR(VLOOKUP(B291,Miljö!$B$1:$S$476,9,FALSE)/1,0)</f>
        <v>0</v>
      </c>
      <c r="AI291">
        <f t="shared" si="40"/>
        <v>53.499999999999993</v>
      </c>
      <c r="AJ291">
        <f t="shared" si="41"/>
        <v>53.499999999999993</v>
      </c>
      <c r="AK291">
        <f>IF(ISERROR(1/VLOOKUP($B291,Leveranser!$B$1:$S$500,MATCH("såld värme (gwh)",Leveranser!$B$1:$S$1,0),FALSE)),"",VLOOKUP($B291,Leveranser!$B$1:$S$500,MATCH("såld värme (gwh)",Leveranser!$B$1:$S$1,0),FALSE))</f>
        <v>39.6</v>
      </c>
      <c r="AL291" s="22">
        <f>VLOOKUP($B291,Leveranser!$B$1:$Y$500,MATCH("Totalt såld fjärrvärme till andra fjärrvärmeföretag",Leveranser!$B$1:$AA$1,0),FALSE)</f>
        <v>0</v>
      </c>
      <c r="AM291" s="22">
        <f>IF(ISERROR(1/VLOOKUP($B291,Miljö!$B$1:$S$500,MATCH("Såld mängd produktionsspecifik fjärrvärme (GWh)",Miljö!$B$1:$R$1,0),FALSE)),0,VLOOKUP($B291,Miljö!$B$1:$S$500,MATCH("Såld mängd produktionsspecifik fjärrvärme (GWh)",Miljö!$B$1:$R$1,0),FALSE))</f>
        <v>0</v>
      </c>
      <c r="AN291" s="23">
        <f t="shared" si="42"/>
        <v>0.74018691588785057</v>
      </c>
      <c r="AP291" t="str">
        <f>VLOOKUP($B291,'Miljövärden urval för publ'!$B$1:$H$450,7,FALSE)</f>
        <v>Ja</v>
      </c>
      <c r="AQ291" t="str">
        <f>VLOOKUP($B291,'Miljövärden urval för publ'!$B$1:$H$450,6,FALSE)</f>
        <v>Ja</v>
      </c>
      <c r="AU291">
        <f t="shared" si="43"/>
        <v>0.8</v>
      </c>
      <c r="AV291">
        <f t="shared" si="44"/>
        <v>0</v>
      </c>
      <c r="AW291">
        <f t="shared" si="45"/>
        <v>24.700000000000003</v>
      </c>
      <c r="AX291">
        <f t="shared" si="46"/>
        <v>22.1</v>
      </c>
      <c r="AZ291">
        <f t="shared" si="47"/>
        <v>0</v>
      </c>
      <c r="BA291">
        <f t="shared" si="48"/>
        <v>0</v>
      </c>
      <c r="BC291">
        <f t="shared" si="49"/>
        <v>46.800000000000004</v>
      </c>
    </row>
    <row r="292" spans="1:55" ht="15" customHeight="1" x14ac:dyDescent="0.25">
      <c r="A292" t="s">
        <v>413</v>
      </c>
      <c r="B292" t="s">
        <v>414</v>
      </c>
      <c r="C292">
        <f>VLOOKUP($B292,'Tillförd energi'!$B$1:$AS$566,MATCH(C$1,'Tillförd energi'!$B$1:$AQ$1,0),FALSE)</f>
        <v>0</v>
      </c>
      <c r="D292">
        <f>VLOOKUP($B292,'Tillförd energi'!$B$1:$AS$566,MATCH(D$1,'Tillförd energi'!$B$1:$AQ$1,0),FALSE)</f>
        <v>2.9590999999999998</v>
      </c>
      <c r="E292">
        <f>VLOOKUP($B292,'Tillförd energi'!$B$1:$AS$566,MATCH(E$1,'Tillförd energi'!$B$1:$AQ$1,0),FALSE)</f>
        <v>0</v>
      </c>
      <c r="F292">
        <f>VLOOKUP($B292,'Tillförd energi'!$B$1:$AS$566,MATCH(F$1,'Tillförd energi'!$B$1:$AQ$1,0),FALSE)</f>
        <v>10.4</v>
      </c>
      <c r="G292">
        <f>VLOOKUP($B292,'Tillförd energi'!$B$1:$AS$566,MATCH(G$1,'Tillförd energi'!$B$1:$AQ$1,0),FALSE)</f>
        <v>0</v>
      </c>
      <c r="H292">
        <f>VLOOKUP($B292,'Tillförd energi'!$B$1:$AS$566,MATCH(H$1,'Tillförd energi'!$B$1:$AQ$1,0),FALSE)</f>
        <v>0</v>
      </c>
      <c r="I292">
        <f>VLOOKUP($B292,'Tillförd energi'!$B$1:$AS$566,MATCH(I$1,'Tillförd energi'!$B$1:$AQ$1,0),FALSE)</f>
        <v>424</v>
      </c>
      <c r="J292">
        <f>VLOOKUP($B292,'Tillförd energi'!$B$1:$AS$566,MATCH(J$1,'Tillförd energi'!$B$1:$AQ$1,0),FALSE)</f>
        <v>0</v>
      </c>
      <c r="K292">
        <v>0</v>
      </c>
      <c r="L292">
        <f>VLOOKUP($B292,'Tillförd energi'!$B$1:$AS$566,MATCH(L$1,'Tillförd energi'!$B$1:$AQ$1,0),FALSE)</f>
        <v>670.34299999999996</v>
      </c>
      <c r="M292">
        <f>VLOOKUP($B292,'Tillförd energi'!$B$1:$AS$566,MATCH(M$1,'Tillförd energi'!$B$1:$AQ$1,0),FALSE)</f>
        <v>93.434899999999999</v>
      </c>
      <c r="N292">
        <f>VLOOKUP($B292,'Tillförd energi'!$B$1:$AS$566,MATCH(N$1,'Tillförd energi'!$B$1:$AQ$1,0),FALSE)</f>
        <v>123.53700000000001</v>
      </c>
      <c r="O292">
        <f>VLOOKUP($B292,'Tillförd energi'!$B$1:$AS$566,MATCH(O$1,'Tillförd energi'!$B$1:$AQ$1,0),FALSE)</f>
        <v>157.55500000000001</v>
      </c>
      <c r="P292">
        <f>VLOOKUP($B292,'Tillförd energi'!$B$1:$AS$566,MATCH(P$1,'Tillförd energi'!$B$1:$AQ$1,0),FALSE)</f>
        <v>63.822000000000003</v>
      </c>
      <c r="Q292">
        <f>VLOOKUP($B292,'Tillförd energi'!$B$1:$AS$566,MATCH(Q$1,'Tillförd energi'!$B$1:$AQ$1,0),FALSE)</f>
        <v>0</v>
      </c>
      <c r="R292">
        <f>VLOOKUP($B292,'Tillförd energi'!$B$1:$AS$566,MATCH(R$1,'Tillförd energi'!$B$1:$AQ$1,0),FALSE)</f>
        <v>136.76</v>
      </c>
      <c r="S292">
        <f>VLOOKUP($B292,'Tillförd energi'!$B$1:$AS$566,MATCH(S$1,'Tillförd energi'!$B$1:$AQ$1,0),FALSE)</f>
        <v>2.5510100000000001E-2</v>
      </c>
      <c r="T292">
        <f>VLOOKUP($B292,'Tillförd energi'!$B$1:$AS$566,MATCH(T$1,'Tillförd energi'!$B$1:$AQ$1,0),FALSE)</f>
        <v>0</v>
      </c>
      <c r="U292">
        <f>VLOOKUP($B292,'Tillförd energi'!$B$1:$AS$566,MATCH(U$1,'Tillförd energi'!$B$1:$AQ$1,0),FALSE)</f>
        <v>0</v>
      </c>
      <c r="V292">
        <f>VLOOKUP($B292,'Tillförd energi'!$B$1:$AS$566,MATCH(V$1,'Tillförd energi'!$B$1:$AQ$1,0),FALSE)</f>
        <v>12.95</v>
      </c>
      <c r="W292">
        <f>VLOOKUP($B292,'Tillförd energi'!$B$1:$AS$566,MATCH(W$1,'Tillförd energi'!$B$1:$AQ$1,0),FALSE)</f>
        <v>0</v>
      </c>
      <c r="X292">
        <f>VLOOKUP($B292,'Tillförd energi'!$B$1:$AS$566,MATCH(X$1,'Tillförd energi'!$B$1:$AQ$1,0),FALSE)</f>
        <v>0</v>
      </c>
      <c r="Y292">
        <f>VLOOKUP($B292,'Tillförd energi'!$B$1:$AS$566,MATCH(Y$1,'Tillförd energi'!$B$1:$AQ$1,0),FALSE)</f>
        <v>221.87299999999999</v>
      </c>
      <c r="Z292">
        <f>VLOOKUP($B292,'Tillförd energi'!$B$1:$AS$566,MATCH(Z$1,'Tillförd energi'!$B$1:$AQ$1,0),FALSE)</f>
        <v>0</v>
      </c>
      <c r="AA292">
        <f>VLOOKUP($B292,'Tillförd energi'!$B$1:$AS$566,MATCH(AA$1,'Tillförd energi'!$B$1:$AQ$1,0),FALSE)</f>
        <v>0</v>
      </c>
      <c r="AB292">
        <f>VLOOKUP($B292,'Tillförd energi'!$B$1:$AS$566,MATCH(AB$1,'Tillförd energi'!$B$1:$AQ$1,0),FALSE)</f>
        <v>0</v>
      </c>
      <c r="AC292">
        <f>VLOOKUP($B292,'Tillförd energi'!$B$1:$AS$566,MATCH(AC$1,'Tillförd energi'!$B$1:$AQ$1,0),FALSE)</f>
        <v>426.25</v>
      </c>
      <c r="AD292">
        <f>VLOOKUP($B292,'Tillförd energi'!$B$1:$AS$566,MATCH(AD$1,'Tillförd energi'!$B$1:$AQ$1,0),FALSE)</f>
        <v>0</v>
      </c>
      <c r="AE292">
        <f>VLOOKUP($B292,'Tillförd energi'!$B$1:$AS$566,MATCH(AE$1,'Tillförd energi'!$B$1:$AQ$1,0),FALSE)</f>
        <v>0</v>
      </c>
      <c r="AF292">
        <f>VLOOKUP($B292,'Tillförd energi'!$B$1:$AS$566,MATCH(AF$1,'Tillförd energi'!$B$1:$AQ$1,0),FALSE)</f>
        <v>61.5</v>
      </c>
      <c r="AG292">
        <f>IFERROR(VLOOKUP(B292,Miljö!$B$1:$S$476,9,FALSE)/1,0)</f>
        <v>25.6</v>
      </c>
      <c r="AI292">
        <f t="shared" si="40"/>
        <v>2405.4095101000003</v>
      </c>
      <c r="AJ292">
        <f t="shared" si="41"/>
        <v>2431.0095101000002</v>
      </c>
      <c r="AK292">
        <f>IF(ISERROR(1/VLOOKUP($B292,Leveranser!$B$1:$S$500,MATCH("såld värme (gwh)",Leveranser!$B$1:$S$1,0),FALSE)),"",VLOOKUP($B292,Leveranser!$B$1:$S$500,MATCH("såld värme (gwh)",Leveranser!$B$1:$S$1,0),FALSE))</f>
        <v>2396</v>
      </c>
      <c r="AL292" s="22">
        <f>VLOOKUP($B292,Leveranser!$B$1:$Y$500,MATCH("Totalt såld fjärrvärme till andra fjärrvärmeföretag",Leveranser!$B$1:$AA$1,0),FALSE)</f>
        <v>2396</v>
      </c>
      <c r="AM292" s="22">
        <f>IF(ISERROR(1/VLOOKUP($B292,Miljö!$B$1:$S$500,MATCH("Såld mängd produktionsspecifik fjärrvärme (GWh)",Miljö!$B$1:$R$1,0),FALSE)),0,VLOOKUP($B292,Miljö!$B$1:$S$500,MATCH("Såld mängd produktionsspecifik fjärrvärme (GWh)",Miljö!$B$1:$R$1,0),FALSE))</f>
        <v>2396</v>
      </c>
      <c r="AN292" s="23">
        <f t="shared" si="42"/>
        <v>0.9855987769876885</v>
      </c>
      <c r="AP292" t="str">
        <f>VLOOKUP($B292,'Miljövärden urval för publ'!$B$1:$H$450,7,FALSE)</f>
        <v>Ja</v>
      </c>
      <c r="AQ292" t="str">
        <f>VLOOKUP($B292,'Miljövärden urval för publ'!$B$1:$H$450,6,FALSE)</f>
        <v>Nej</v>
      </c>
      <c r="AU292">
        <f t="shared" si="43"/>
        <v>61.5</v>
      </c>
      <c r="AV292">
        <f t="shared" si="44"/>
        <v>0</v>
      </c>
      <c r="AW292">
        <f t="shared" si="45"/>
        <v>438.34890000000001</v>
      </c>
      <c r="AX292">
        <f t="shared" si="46"/>
        <v>136.78551009999998</v>
      </c>
      <c r="AZ292">
        <f t="shared" si="47"/>
        <v>0</v>
      </c>
      <c r="BA292">
        <f t="shared" si="48"/>
        <v>0</v>
      </c>
      <c r="BC292">
        <f t="shared" si="49"/>
        <v>1258.4274100999999</v>
      </c>
    </row>
    <row r="293" spans="1:55" ht="15" customHeight="1" x14ac:dyDescent="0.25">
      <c r="A293" t="s">
        <v>415</v>
      </c>
      <c r="B293" t="s">
        <v>416</v>
      </c>
      <c r="C293">
        <f>VLOOKUP($B293,'Tillförd energi'!$B$1:$AS$566,MATCH(C$1,'Tillförd energi'!$B$1:$AQ$1,0),FALSE)</f>
        <v>0</v>
      </c>
      <c r="D293">
        <f>VLOOKUP($B293,'Tillförd energi'!$B$1:$AS$566,MATCH(D$1,'Tillförd energi'!$B$1:$AQ$1,0),FALSE)</f>
        <v>0</v>
      </c>
      <c r="E293">
        <f>VLOOKUP($B293,'Tillförd energi'!$B$1:$AS$566,MATCH(E$1,'Tillförd energi'!$B$1:$AQ$1,0),FALSE)</f>
        <v>0</v>
      </c>
      <c r="F293">
        <f>VLOOKUP($B293,'Tillförd energi'!$B$1:$AS$566,MATCH(F$1,'Tillförd energi'!$B$1:$AQ$1,0),FALSE)</f>
        <v>0</v>
      </c>
      <c r="G293">
        <f>VLOOKUP($B293,'Tillförd energi'!$B$1:$AS$566,MATCH(G$1,'Tillförd energi'!$B$1:$AQ$1,0),FALSE)</f>
        <v>0</v>
      </c>
      <c r="H293">
        <f>VLOOKUP($B293,'Tillförd energi'!$B$1:$AS$566,MATCH(H$1,'Tillförd energi'!$B$1:$AQ$1,0),FALSE)</f>
        <v>1.968</v>
      </c>
      <c r="I293">
        <f>VLOOKUP($B293,'Tillförd energi'!$B$1:$AS$566,MATCH(I$1,'Tillförd energi'!$B$1:$AQ$1,0),FALSE)</f>
        <v>0</v>
      </c>
      <c r="J293">
        <f>VLOOKUP($B293,'Tillförd energi'!$B$1:$AS$566,MATCH(J$1,'Tillförd energi'!$B$1:$AQ$1,0),FALSE)</f>
        <v>0</v>
      </c>
      <c r="K293">
        <v>0</v>
      </c>
      <c r="L293">
        <f>VLOOKUP($B293,'Tillförd energi'!$B$1:$AS$566,MATCH(L$1,'Tillförd energi'!$B$1:$AQ$1,0),FALSE)</f>
        <v>0</v>
      </c>
      <c r="M293">
        <f>VLOOKUP($B293,'Tillförd energi'!$B$1:$AS$566,MATCH(M$1,'Tillförd energi'!$B$1:$AQ$1,0),FALSE)</f>
        <v>0</v>
      </c>
      <c r="N293">
        <f>VLOOKUP($B293,'Tillförd energi'!$B$1:$AS$566,MATCH(N$1,'Tillförd energi'!$B$1:$AQ$1,0),FALSE)</f>
        <v>0</v>
      </c>
      <c r="O293">
        <f>VLOOKUP($B293,'Tillförd energi'!$B$1:$AS$566,MATCH(O$1,'Tillförd energi'!$B$1:$AQ$1,0),FALSE)</f>
        <v>0</v>
      </c>
      <c r="P293">
        <f>VLOOKUP($B293,'Tillförd energi'!$B$1:$AS$566,MATCH(P$1,'Tillförd energi'!$B$1:$AQ$1,0),FALSE)</f>
        <v>0</v>
      </c>
      <c r="Q293">
        <f>VLOOKUP($B293,'Tillförd energi'!$B$1:$AS$566,MATCH(Q$1,'Tillförd energi'!$B$1:$AQ$1,0),FALSE)</f>
        <v>12.490600000000001</v>
      </c>
      <c r="R293">
        <f>VLOOKUP($B293,'Tillförd energi'!$B$1:$AS$566,MATCH(R$1,'Tillförd energi'!$B$1:$AQ$1,0),FALSE)</f>
        <v>0</v>
      </c>
      <c r="S293">
        <f>VLOOKUP($B293,'Tillförd energi'!$B$1:$AS$566,MATCH(S$1,'Tillförd energi'!$B$1:$AQ$1,0),FALSE)</f>
        <v>0</v>
      </c>
      <c r="T293">
        <f>VLOOKUP($B293,'Tillförd energi'!$B$1:$AS$566,MATCH(T$1,'Tillförd energi'!$B$1:$AQ$1,0),FALSE)</f>
        <v>0</v>
      </c>
      <c r="U293">
        <f>VLOOKUP($B293,'Tillförd energi'!$B$1:$AS$566,MATCH(U$1,'Tillförd energi'!$B$1:$AQ$1,0),FALSE)</f>
        <v>0</v>
      </c>
      <c r="V293">
        <f>VLOOKUP($B293,'Tillförd energi'!$B$1:$AS$566,MATCH(V$1,'Tillförd energi'!$B$1:$AQ$1,0),FALSE)</f>
        <v>0</v>
      </c>
      <c r="W293">
        <f>VLOOKUP($B293,'Tillförd energi'!$B$1:$AS$566,MATCH(W$1,'Tillförd energi'!$B$1:$AQ$1,0),FALSE)</f>
        <v>0</v>
      </c>
      <c r="X293">
        <f>VLOOKUP($B293,'Tillförd energi'!$B$1:$AS$566,MATCH(X$1,'Tillförd energi'!$B$1:$AQ$1,0),FALSE)</f>
        <v>0</v>
      </c>
      <c r="Y293">
        <f>VLOOKUP($B293,'Tillförd energi'!$B$1:$AS$566,MATCH(Y$1,'Tillförd energi'!$B$1:$AQ$1,0),FALSE)</f>
        <v>0</v>
      </c>
      <c r="Z293">
        <f>VLOOKUP($B293,'Tillförd energi'!$B$1:$AS$566,MATCH(Z$1,'Tillförd energi'!$B$1:$AQ$1,0),FALSE)</f>
        <v>0</v>
      </c>
      <c r="AA293">
        <f>VLOOKUP($B293,'Tillförd energi'!$B$1:$AS$566,MATCH(AA$1,'Tillförd energi'!$B$1:$AQ$1,0),FALSE)</f>
        <v>0</v>
      </c>
      <c r="AB293">
        <f>VLOOKUP($B293,'Tillförd energi'!$B$1:$AS$566,MATCH(AB$1,'Tillförd energi'!$B$1:$AQ$1,0),FALSE)</f>
        <v>0</v>
      </c>
      <c r="AC293">
        <f>VLOOKUP($B293,'Tillförd energi'!$B$1:$AS$566,MATCH(AC$1,'Tillförd energi'!$B$1:$AQ$1,0),FALSE)</f>
        <v>0</v>
      </c>
      <c r="AD293">
        <f>VLOOKUP($B293,'Tillförd energi'!$B$1:$AS$566,MATCH(AD$1,'Tillförd energi'!$B$1:$AQ$1,0),FALSE)</f>
        <v>0</v>
      </c>
      <c r="AE293">
        <f>VLOOKUP($B293,'Tillförd energi'!$B$1:$AS$566,MATCH(AE$1,'Tillförd energi'!$B$1:$AQ$1,0),FALSE)</f>
        <v>0</v>
      </c>
      <c r="AF293">
        <f>VLOOKUP($B293,'Tillförd energi'!$B$1:$AS$566,MATCH(AF$1,'Tillförd energi'!$B$1:$AQ$1,0),FALSE)</f>
        <v>0.17152000000000001</v>
      </c>
      <c r="AG293">
        <f>IFERROR(VLOOKUP(B293,Miljö!$B$1:$S$476,9,FALSE)/1,0)</f>
        <v>0</v>
      </c>
      <c r="AI293">
        <f t="shared" si="40"/>
        <v>14.63012</v>
      </c>
      <c r="AJ293">
        <f t="shared" si="41"/>
        <v>14.63012</v>
      </c>
      <c r="AK293">
        <f>IF(ISERROR(1/VLOOKUP($B293,Leveranser!$B$1:$S$500,MATCH("såld värme (gwh)",Leveranser!$B$1:$S$1,0),FALSE)),"",VLOOKUP($B293,Leveranser!$B$1:$S$500,MATCH("såld värme (gwh)",Leveranser!$B$1:$S$1,0),FALSE))</f>
        <v>10.45514</v>
      </c>
      <c r="AL293" s="22">
        <f>VLOOKUP($B293,Leveranser!$B$1:$Y$500,MATCH("Totalt såld fjärrvärme till andra fjärrvärmeföretag",Leveranser!$B$1:$AA$1,0),FALSE)</f>
        <v>0</v>
      </c>
      <c r="AM293" s="22">
        <f>IF(ISERROR(1/VLOOKUP($B293,Miljö!$B$1:$S$500,MATCH("Såld mängd produktionsspecifik fjärrvärme (GWh)",Miljö!$B$1:$R$1,0),FALSE)),0,VLOOKUP($B293,Miljö!$B$1:$S$500,MATCH("Såld mängd produktionsspecifik fjärrvärme (GWh)",Miljö!$B$1:$R$1,0),FALSE))</f>
        <v>0</v>
      </c>
      <c r="AN293" s="23">
        <f t="shared" si="42"/>
        <v>0.71463118552684468</v>
      </c>
      <c r="AP293" t="str">
        <f>VLOOKUP($B293,'Miljövärden urval för publ'!$B$1:$H$450,7,FALSE)</f>
        <v>Ja</v>
      </c>
      <c r="AQ293" t="str">
        <f>VLOOKUP($B293,'Miljövärden urval för publ'!$B$1:$H$450,6,FALSE)</f>
        <v>Ja</v>
      </c>
      <c r="AU293">
        <f t="shared" si="43"/>
        <v>0.17152000000000001</v>
      </c>
      <c r="AV293">
        <f t="shared" si="44"/>
        <v>0</v>
      </c>
      <c r="AW293">
        <f t="shared" si="45"/>
        <v>12.490600000000001</v>
      </c>
      <c r="AX293">
        <f t="shared" si="46"/>
        <v>0</v>
      </c>
      <c r="AZ293">
        <f t="shared" si="47"/>
        <v>0</v>
      </c>
      <c r="BA293">
        <f t="shared" si="48"/>
        <v>0</v>
      </c>
      <c r="BC293">
        <f t="shared" si="49"/>
        <v>12.490600000000001</v>
      </c>
    </row>
    <row r="294" spans="1:55" ht="15" customHeight="1" x14ac:dyDescent="0.25">
      <c r="A294" t="s">
        <v>415</v>
      </c>
      <c r="B294" t="s">
        <v>417</v>
      </c>
      <c r="C294">
        <f>VLOOKUP($B294,'Tillförd energi'!$B$1:$AS$566,MATCH(C$1,'Tillförd energi'!$B$1:$AQ$1,0),FALSE)</f>
        <v>0</v>
      </c>
      <c r="D294">
        <f>VLOOKUP($B294,'Tillförd energi'!$B$1:$AS$566,MATCH(D$1,'Tillförd energi'!$B$1:$AQ$1,0),FALSE)</f>
        <v>0</v>
      </c>
      <c r="E294">
        <f>VLOOKUP($B294,'Tillförd energi'!$B$1:$AS$566,MATCH(E$1,'Tillförd energi'!$B$1:$AQ$1,0),FALSE)</f>
        <v>0</v>
      </c>
      <c r="F294">
        <f>VLOOKUP($B294,'Tillförd energi'!$B$1:$AS$566,MATCH(F$1,'Tillförd energi'!$B$1:$AQ$1,0),FALSE)</f>
        <v>0</v>
      </c>
      <c r="G294">
        <f>VLOOKUP($B294,'Tillförd energi'!$B$1:$AS$566,MATCH(G$1,'Tillförd energi'!$B$1:$AQ$1,0),FALSE)</f>
        <v>0</v>
      </c>
      <c r="H294">
        <f>VLOOKUP($B294,'Tillförd energi'!$B$1:$AS$566,MATCH(H$1,'Tillförd energi'!$B$1:$AQ$1,0),FALSE)</f>
        <v>0</v>
      </c>
      <c r="I294">
        <f>VLOOKUP($B294,'Tillförd energi'!$B$1:$AS$566,MATCH(I$1,'Tillförd energi'!$B$1:$AQ$1,0),FALSE)</f>
        <v>0</v>
      </c>
      <c r="J294">
        <f>VLOOKUP($B294,'Tillförd energi'!$B$1:$AS$566,MATCH(J$1,'Tillförd energi'!$B$1:$AQ$1,0),FALSE)</f>
        <v>0</v>
      </c>
      <c r="K294">
        <v>0</v>
      </c>
      <c r="L294">
        <f>VLOOKUP($B294,'Tillförd energi'!$B$1:$AS$566,MATCH(L$1,'Tillförd energi'!$B$1:$AQ$1,0),FALSE)</f>
        <v>0</v>
      </c>
      <c r="M294">
        <f>VLOOKUP($B294,'Tillförd energi'!$B$1:$AS$566,MATCH(M$1,'Tillförd energi'!$B$1:$AQ$1,0),FALSE)</f>
        <v>0</v>
      </c>
      <c r="N294">
        <f>VLOOKUP($B294,'Tillförd energi'!$B$1:$AS$566,MATCH(N$1,'Tillförd energi'!$B$1:$AQ$1,0),FALSE)</f>
        <v>0</v>
      </c>
      <c r="O294">
        <f>VLOOKUP($B294,'Tillförd energi'!$B$1:$AS$566,MATCH(O$1,'Tillförd energi'!$B$1:$AQ$1,0),FALSE)</f>
        <v>0</v>
      </c>
      <c r="P294">
        <f>VLOOKUP($B294,'Tillförd energi'!$B$1:$AS$566,MATCH(P$1,'Tillförd energi'!$B$1:$AQ$1,0),FALSE)</f>
        <v>0</v>
      </c>
      <c r="Q294">
        <f>VLOOKUP($B294,'Tillförd energi'!$B$1:$AS$566,MATCH(Q$1,'Tillförd energi'!$B$1:$AQ$1,0),FALSE)</f>
        <v>0</v>
      </c>
      <c r="R294">
        <f>VLOOKUP($B294,'Tillförd energi'!$B$1:$AS$566,MATCH(R$1,'Tillförd energi'!$B$1:$AQ$1,0),FALSE)</f>
        <v>0.59855999999999998</v>
      </c>
      <c r="S294">
        <f>VLOOKUP($B294,'Tillförd energi'!$B$1:$AS$566,MATCH(S$1,'Tillförd energi'!$B$1:$AQ$1,0),FALSE)</f>
        <v>0</v>
      </c>
      <c r="T294">
        <f>VLOOKUP($B294,'Tillförd energi'!$B$1:$AS$566,MATCH(T$1,'Tillförd energi'!$B$1:$AQ$1,0),FALSE)</f>
        <v>0</v>
      </c>
      <c r="U294">
        <f>VLOOKUP($B294,'Tillförd energi'!$B$1:$AS$566,MATCH(U$1,'Tillförd energi'!$B$1:$AQ$1,0),FALSE)</f>
        <v>0</v>
      </c>
      <c r="V294">
        <f>VLOOKUP($B294,'Tillförd energi'!$B$1:$AS$566,MATCH(V$1,'Tillförd energi'!$B$1:$AQ$1,0),FALSE)</f>
        <v>0</v>
      </c>
      <c r="W294">
        <f>VLOOKUP($B294,'Tillförd energi'!$B$1:$AS$566,MATCH(W$1,'Tillförd energi'!$B$1:$AQ$1,0),FALSE)</f>
        <v>0</v>
      </c>
      <c r="X294">
        <f>VLOOKUP($B294,'Tillförd energi'!$B$1:$AS$566,MATCH(X$1,'Tillförd energi'!$B$1:$AQ$1,0),FALSE)</f>
        <v>0</v>
      </c>
      <c r="Y294">
        <f>VLOOKUP($B294,'Tillförd energi'!$B$1:$AS$566,MATCH(Y$1,'Tillförd energi'!$B$1:$AQ$1,0),FALSE)</f>
        <v>0</v>
      </c>
      <c r="Z294">
        <f>VLOOKUP($B294,'Tillförd energi'!$B$1:$AS$566,MATCH(Z$1,'Tillförd energi'!$B$1:$AQ$1,0),FALSE)</f>
        <v>0</v>
      </c>
      <c r="AA294">
        <f>VLOOKUP($B294,'Tillförd energi'!$B$1:$AS$566,MATCH(AA$1,'Tillförd energi'!$B$1:$AQ$1,0),FALSE)</f>
        <v>0</v>
      </c>
      <c r="AB294">
        <f>VLOOKUP($B294,'Tillförd energi'!$B$1:$AS$566,MATCH(AB$1,'Tillförd energi'!$B$1:$AQ$1,0),FALSE)</f>
        <v>0</v>
      </c>
      <c r="AC294">
        <f>VLOOKUP($B294,'Tillförd energi'!$B$1:$AS$566,MATCH(AC$1,'Tillförd energi'!$B$1:$AQ$1,0),FALSE)</f>
        <v>0</v>
      </c>
      <c r="AD294">
        <f>VLOOKUP($B294,'Tillförd energi'!$B$1:$AS$566,MATCH(AD$1,'Tillförd energi'!$B$1:$AQ$1,0),FALSE)</f>
        <v>0</v>
      </c>
      <c r="AE294">
        <f>VLOOKUP($B294,'Tillförd energi'!$B$1:$AS$566,MATCH(AE$1,'Tillförd energi'!$B$1:$AQ$1,0),FALSE)</f>
        <v>0</v>
      </c>
      <c r="AF294">
        <f>VLOOKUP($B294,'Tillförd energi'!$B$1:$AS$566,MATCH(AF$1,'Tillförd energi'!$B$1:$AQ$1,0),FALSE)</f>
        <v>0.23464399999999999</v>
      </c>
      <c r="AG294">
        <f>IFERROR(VLOOKUP(B294,Miljö!$B$1:$S$476,9,FALSE)/1,0)</f>
        <v>0</v>
      </c>
      <c r="AI294">
        <f t="shared" si="40"/>
        <v>0.83320399999999994</v>
      </c>
      <c r="AJ294">
        <f t="shared" si="41"/>
        <v>0.83320399999999994</v>
      </c>
      <c r="AK294">
        <f>IF(ISERROR(1/VLOOKUP($B294,Leveranser!$B$1:$S$500,MATCH("såld värme (gwh)",Leveranser!$B$1:$S$1,0),FALSE)),"",VLOOKUP($B294,Leveranser!$B$1:$S$500,MATCH("såld värme (gwh)",Leveranser!$B$1:$S$1,0),FALSE))</f>
        <v>0.79830800000000002</v>
      </c>
      <c r="AL294" s="22">
        <f>VLOOKUP($B294,Leveranser!$B$1:$Y$500,MATCH("Totalt såld fjärrvärme till andra fjärrvärmeföretag",Leveranser!$B$1:$AA$1,0),FALSE)</f>
        <v>0</v>
      </c>
      <c r="AM294" s="22">
        <f>IF(ISERROR(1/VLOOKUP($B294,Miljö!$B$1:$S$500,MATCH("Såld mängd produktionsspecifik fjärrvärme (GWh)",Miljö!$B$1:$R$1,0),FALSE)),0,VLOOKUP($B294,Miljö!$B$1:$S$500,MATCH("Såld mängd produktionsspecifik fjärrvärme (GWh)",Miljö!$B$1:$R$1,0),FALSE))</f>
        <v>0</v>
      </c>
      <c r="AN294" s="23">
        <f t="shared" si="42"/>
        <v>0.95811829996015385</v>
      </c>
      <c r="AP294" t="str">
        <f>VLOOKUP($B294,'Miljövärden urval för publ'!$B$1:$H$450,7,FALSE)</f>
        <v>Ja</v>
      </c>
      <c r="AQ294" t="str">
        <f>VLOOKUP($B294,'Miljövärden urval för publ'!$B$1:$H$450,6,FALSE)</f>
        <v>Ja</v>
      </c>
      <c r="AU294">
        <f t="shared" si="43"/>
        <v>0.23464399999999999</v>
      </c>
      <c r="AV294">
        <f t="shared" si="44"/>
        <v>0</v>
      </c>
      <c r="AW294">
        <f t="shared" si="45"/>
        <v>0</v>
      </c>
      <c r="AX294">
        <f t="shared" si="46"/>
        <v>0.59855999999999998</v>
      </c>
      <c r="AZ294">
        <f t="shared" si="47"/>
        <v>0</v>
      </c>
      <c r="BA294">
        <f t="shared" si="48"/>
        <v>0</v>
      </c>
      <c r="BC294">
        <f t="shared" si="49"/>
        <v>0.59855999999999998</v>
      </c>
    </row>
    <row r="295" spans="1:55" ht="15" customHeight="1" x14ac:dyDescent="0.25">
      <c r="A295" t="s">
        <v>415</v>
      </c>
      <c r="B295" t="s">
        <v>418</v>
      </c>
      <c r="C295">
        <f>VLOOKUP($B295,'Tillförd energi'!$B$1:$AS$566,MATCH(C$1,'Tillförd energi'!$B$1:$AQ$1,0),FALSE)</f>
        <v>0</v>
      </c>
      <c r="D295">
        <f>VLOOKUP($B295,'Tillförd energi'!$B$1:$AS$566,MATCH(D$1,'Tillförd energi'!$B$1:$AQ$1,0),FALSE)</f>
        <v>0.57999999999999996</v>
      </c>
      <c r="E295">
        <f>VLOOKUP($B295,'Tillförd energi'!$B$1:$AS$566,MATCH(E$1,'Tillförd energi'!$B$1:$AQ$1,0),FALSE)</f>
        <v>0</v>
      </c>
      <c r="F295">
        <f>VLOOKUP($B295,'Tillförd energi'!$B$1:$AS$566,MATCH(F$1,'Tillförd energi'!$B$1:$AQ$1,0),FALSE)</f>
        <v>0</v>
      </c>
      <c r="G295">
        <f>VLOOKUP($B295,'Tillförd energi'!$B$1:$AS$566,MATCH(G$1,'Tillförd energi'!$B$1:$AQ$1,0),FALSE)</f>
        <v>0</v>
      </c>
      <c r="H295">
        <f>VLOOKUP($B295,'Tillförd energi'!$B$1:$AS$566,MATCH(H$1,'Tillförd energi'!$B$1:$AQ$1,0),FALSE)</f>
        <v>0</v>
      </c>
      <c r="I295">
        <f>VLOOKUP($B295,'Tillförd energi'!$B$1:$AS$566,MATCH(I$1,'Tillförd energi'!$B$1:$AQ$1,0),FALSE)</f>
        <v>0</v>
      </c>
      <c r="J295">
        <f>VLOOKUP($B295,'Tillförd energi'!$B$1:$AS$566,MATCH(J$1,'Tillförd energi'!$B$1:$AQ$1,0),FALSE)</f>
        <v>0</v>
      </c>
      <c r="K295">
        <v>0</v>
      </c>
      <c r="L295">
        <f>VLOOKUP($B295,'Tillförd energi'!$B$1:$AS$566,MATCH(L$1,'Tillförd energi'!$B$1:$AQ$1,0),FALSE)</f>
        <v>0</v>
      </c>
      <c r="M295">
        <f>VLOOKUP($B295,'Tillförd energi'!$B$1:$AS$566,MATCH(M$1,'Tillförd energi'!$B$1:$AQ$1,0),FALSE)</f>
        <v>0</v>
      </c>
      <c r="N295">
        <f>VLOOKUP($B295,'Tillförd energi'!$B$1:$AS$566,MATCH(N$1,'Tillförd energi'!$B$1:$AQ$1,0),FALSE)</f>
        <v>0</v>
      </c>
      <c r="O295">
        <f>VLOOKUP($B295,'Tillförd energi'!$B$1:$AS$566,MATCH(O$1,'Tillförd energi'!$B$1:$AQ$1,0),FALSE)</f>
        <v>0</v>
      </c>
      <c r="P295">
        <f>VLOOKUP($B295,'Tillförd energi'!$B$1:$AS$566,MATCH(P$1,'Tillförd energi'!$B$1:$AQ$1,0),FALSE)</f>
        <v>0</v>
      </c>
      <c r="Q295">
        <f>VLOOKUP($B295,'Tillförd energi'!$B$1:$AS$566,MATCH(Q$1,'Tillförd energi'!$B$1:$AQ$1,0),FALSE)</f>
        <v>0</v>
      </c>
      <c r="R295">
        <f>VLOOKUP($B295,'Tillförd energi'!$B$1:$AS$566,MATCH(R$1,'Tillförd energi'!$B$1:$AQ$1,0),FALSE)</f>
        <v>3.0529999999999999</v>
      </c>
      <c r="S295">
        <f>VLOOKUP($B295,'Tillförd energi'!$B$1:$AS$566,MATCH(S$1,'Tillförd energi'!$B$1:$AQ$1,0),FALSE)</f>
        <v>0</v>
      </c>
      <c r="T295">
        <f>VLOOKUP($B295,'Tillförd energi'!$B$1:$AS$566,MATCH(T$1,'Tillförd energi'!$B$1:$AQ$1,0),FALSE)</f>
        <v>0</v>
      </c>
      <c r="U295">
        <f>VLOOKUP($B295,'Tillförd energi'!$B$1:$AS$566,MATCH(U$1,'Tillförd energi'!$B$1:$AQ$1,0),FALSE)</f>
        <v>0</v>
      </c>
      <c r="V295">
        <f>VLOOKUP($B295,'Tillförd energi'!$B$1:$AS$566,MATCH(V$1,'Tillförd energi'!$B$1:$AQ$1,0),FALSE)</f>
        <v>0</v>
      </c>
      <c r="W295">
        <f>VLOOKUP($B295,'Tillförd energi'!$B$1:$AS$566,MATCH(W$1,'Tillförd energi'!$B$1:$AQ$1,0),FALSE)</f>
        <v>0</v>
      </c>
      <c r="X295">
        <f>VLOOKUP($B295,'Tillförd energi'!$B$1:$AS$566,MATCH(X$1,'Tillförd energi'!$B$1:$AQ$1,0),FALSE)</f>
        <v>0</v>
      </c>
      <c r="Y295">
        <f>VLOOKUP($B295,'Tillförd energi'!$B$1:$AS$566,MATCH(Y$1,'Tillförd energi'!$B$1:$AQ$1,0),FALSE)</f>
        <v>0</v>
      </c>
      <c r="Z295">
        <f>VLOOKUP($B295,'Tillförd energi'!$B$1:$AS$566,MATCH(Z$1,'Tillförd energi'!$B$1:$AQ$1,0),FALSE)</f>
        <v>0</v>
      </c>
      <c r="AA295">
        <f>VLOOKUP($B295,'Tillförd energi'!$B$1:$AS$566,MATCH(AA$1,'Tillförd energi'!$B$1:$AQ$1,0),FALSE)</f>
        <v>0</v>
      </c>
      <c r="AB295">
        <f>VLOOKUP($B295,'Tillförd energi'!$B$1:$AS$566,MATCH(AB$1,'Tillförd energi'!$B$1:$AQ$1,0),FALSE)</f>
        <v>0</v>
      </c>
      <c r="AC295">
        <f>VLOOKUP($B295,'Tillförd energi'!$B$1:$AS$566,MATCH(AC$1,'Tillförd energi'!$B$1:$AQ$1,0),FALSE)</f>
        <v>0</v>
      </c>
      <c r="AD295">
        <f>VLOOKUP($B295,'Tillförd energi'!$B$1:$AS$566,MATCH(AD$1,'Tillförd energi'!$B$1:$AQ$1,0),FALSE)</f>
        <v>0</v>
      </c>
      <c r="AE295">
        <f>VLOOKUP($B295,'Tillförd energi'!$B$1:$AS$566,MATCH(AE$1,'Tillförd energi'!$B$1:$AQ$1,0),FALSE)</f>
        <v>0</v>
      </c>
      <c r="AF295">
        <f>VLOOKUP($B295,'Tillförd energi'!$B$1:$AS$566,MATCH(AF$1,'Tillförd energi'!$B$1:$AQ$1,0),FALSE)</f>
        <v>0.169017</v>
      </c>
      <c r="AG295">
        <f>IFERROR(VLOOKUP(B295,Miljö!$B$1:$S$476,9,FALSE)/1,0)</f>
        <v>0</v>
      </c>
      <c r="AI295">
        <f t="shared" si="40"/>
        <v>3.8020170000000002</v>
      </c>
      <c r="AJ295">
        <f t="shared" si="41"/>
        <v>3.8020170000000002</v>
      </c>
      <c r="AK295">
        <f>IF(ISERROR(1/VLOOKUP($B295,Leveranser!$B$1:$S$500,MATCH("såld värme (gwh)",Leveranser!$B$1:$S$1,0),FALSE)),"",VLOOKUP($B295,Leveranser!$B$1:$S$500,MATCH("såld värme (gwh)",Leveranser!$B$1:$S$1,0),FALSE))</f>
        <v>3.0086210000000002</v>
      </c>
      <c r="AL295" s="22">
        <f>VLOOKUP($B295,Leveranser!$B$1:$Y$500,MATCH("Totalt såld fjärrvärme till andra fjärrvärmeföretag",Leveranser!$B$1:$AA$1,0),FALSE)</f>
        <v>0</v>
      </c>
      <c r="AM295" s="22">
        <f>IF(ISERROR(1/VLOOKUP($B295,Miljö!$B$1:$S$500,MATCH("Såld mängd produktionsspecifik fjärrvärme (GWh)",Miljö!$B$1:$R$1,0),FALSE)),0,VLOOKUP($B295,Miljö!$B$1:$S$500,MATCH("Såld mängd produktionsspecifik fjärrvärme (GWh)",Miljö!$B$1:$R$1,0),FALSE))</f>
        <v>0</v>
      </c>
      <c r="AN295" s="23">
        <f t="shared" si="42"/>
        <v>0.79132234285117609</v>
      </c>
      <c r="AP295" t="str">
        <f>VLOOKUP($B295,'Miljövärden urval för publ'!$B$1:$H$450,7,FALSE)</f>
        <v>Ja</v>
      </c>
      <c r="AQ295" t="str">
        <f>VLOOKUP($B295,'Miljövärden urval för publ'!$B$1:$H$450,6,FALSE)</f>
        <v>Ja</v>
      </c>
      <c r="AU295">
        <f t="shared" si="43"/>
        <v>0.169017</v>
      </c>
      <c r="AV295">
        <f t="shared" si="44"/>
        <v>0</v>
      </c>
      <c r="AW295">
        <f t="shared" si="45"/>
        <v>0</v>
      </c>
      <c r="AX295">
        <f t="shared" si="46"/>
        <v>3.0529999999999999</v>
      </c>
      <c r="AZ295">
        <f t="shared" si="47"/>
        <v>0</v>
      </c>
      <c r="BA295">
        <f t="shared" si="48"/>
        <v>0</v>
      </c>
      <c r="BC295">
        <f t="shared" si="49"/>
        <v>3.0529999999999999</v>
      </c>
    </row>
    <row r="296" spans="1:55" ht="15" customHeight="1" x14ac:dyDescent="0.25">
      <c r="A296" t="s">
        <v>415</v>
      </c>
      <c r="B296" t="s">
        <v>419</v>
      </c>
      <c r="C296">
        <f>VLOOKUP($B296,'Tillförd energi'!$B$1:$AS$566,MATCH(C$1,'Tillförd energi'!$B$1:$AQ$1,0),FALSE)</f>
        <v>0</v>
      </c>
      <c r="D296">
        <f>VLOOKUP($B296,'Tillförd energi'!$B$1:$AS$566,MATCH(D$1,'Tillförd energi'!$B$1:$AQ$1,0),FALSE)</f>
        <v>0.19724800000000001</v>
      </c>
      <c r="E296">
        <f>VLOOKUP($B296,'Tillförd energi'!$B$1:$AS$566,MATCH(E$1,'Tillförd energi'!$B$1:$AQ$1,0),FALSE)</f>
        <v>0</v>
      </c>
      <c r="F296">
        <f>VLOOKUP($B296,'Tillförd energi'!$B$1:$AS$566,MATCH(F$1,'Tillförd energi'!$B$1:$AQ$1,0),FALSE)</f>
        <v>0</v>
      </c>
      <c r="G296">
        <f>VLOOKUP($B296,'Tillförd energi'!$B$1:$AS$566,MATCH(G$1,'Tillförd energi'!$B$1:$AQ$1,0),FALSE)</f>
        <v>0</v>
      </c>
      <c r="H296">
        <f>VLOOKUP($B296,'Tillförd energi'!$B$1:$AS$566,MATCH(H$1,'Tillförd energi'!$B$1:$AQ$1,0),FALSE)</f>
        <v>2.1999999999999999E-2</v>
      </c>
      <c r="I296">
        <f>VLOOKUP($B296,'Tillförd energi'!$B$1:$AS$566,MATCH(I$1,'Tillförd energi'!$B$1:$AQ$1,0),FALSE)</f>
        <v>0</v>
      </c>
      <c r="J296">
        <f>VLOOKUP($B296,'Tillförd energi'!$B$1:$AS$566,MATCH(J$1,'Tillförd energi'!$B$1:$AQ$1,0),FALSE)</f>
        <v>0</v>
      </c>
      <c r="K296">
        <v>0</v>
      </c>
      <c r="L296">
        <f>VLOOKUP($B296,'Tillförd energi'!$B$1:$AS$566,MATCH(L$1,'Tillförd energi'!$B$1:$AQ$1,0),FALSE)</f>
        <v>0</v>
      </c>
      <c r="M296">
        <f>VLOOKUP($B296,'Tillförd energi'!$B$1:$AS$566,MATCH(M$1,'Tillförd energi'!$B$1:$AQ$1,0),FALSE)</f>
        <v>0</v>
      </c>
      <c r="N296">
        <f>VLOOKUP($B296,'Tillförd energi'!$B$1:$AS$566,MATCH(N$1,'Tillförd energi'!$B$1:$AQ$1,0),FALSE)</f>
        <v>0</v>
      </c>
      <c r="O296">
        <f>VLOOKUP($B296,'Tillförd energi'!$B$1:$AS$566,MATCH(O$1,'Tillförd energi'!$B$1:$AQ$1,0),FALSE)</f>
        <v>0</v>
      </c>
      <c r="P296">
        <f>VLOOKUP($B296,'Tillförd energi'!$B$1:$AS$566,MATCH(P$1,'Tillförd energi'!$B$1:$AQ$1,0),FALSE)</f>
        <v>0</v>
      </c>
      <c r="Q296">
        <f>VLOOKUP($B296,'Tillförd energi'!$B$1:$AS$566,MATCH(Q$1,'Tillförd energi'!$B$1:$AQ$1,0),FALSE)</f>
        <v>98.924899999999994</v>
      </c>
      <c r="R296">
        <f>VLOOKUP($B296,'Tillförd energi'!$B$1:$AS$566,MATCH(R$1,'Tillförd energi'!$B$1:$AQ$1,0),FALSE)</f>
        <v>17.111000000000001</v>
      </c>
      <c r="S296">
        <f>VLOOKUP($B296,'Tillförd energi'!$B$1:$AS$566,MATCH(S$1,'Tillförd energi'!$B$1:$AQ$1,0),FALSE)</f>
        <v>0</v>
      </c>
      <c r="T296">
        <f>VLOOKUP($B296,'Tillförd energi'!$B$1:$AS$566,MATCH(T$1,'Tillförd energi'!$B$1:$AQ$1,0),FALSE)</f>
        <v>0</v>
      </c>
      <c r="U296">
        <f>VLOOKUP($B296,'Tillförd energi'!$B$1:$AS$566,MATCH(U$1,'Tillförd energi'!$B$1:$AQ$1,0),FALSE)</f>
        <v>0</v>
      </c>
      <c r="V296">
        <f>VLOOKUP($B296,'Tillförd energi'!$B$1:$AS$566,MATCH(V$1,'Tillförd energi'!$B$1:$AQ$1,0),FALSE)</f>
        <v>0</v>
      </c>
      <c r="W296">
        <f>VLOOKUP($B296,'Tillförd energi'!$B$1:$AS$566,MATCH(W$1,'Tillförd energi'!$B$1:$AQ$1,0),FALSE)</f>
        <v>0</v>
      </c>
      <c r="X296">
        <f>VLOOKUP($B296,'Tillförd energi'!$B$1:$AS$566,MATCH(X$1,'Tillförd energi'!$B$1:$AQ$1,0),FALSE)</f>
        <v>0</v>
      </c>
      <c r="Y296">
        <f>VLOOKUP($B296,'Tillförd energi'!$B$1:$AS$566,MATCH(Y$1,'Tillförd energi'!$B$1:$AQ$1,0),FALSE)</f>
        <v>0</v>
      </c>
      <c r="Z296">
        <f>VLOOKUP($B296,'Tillförd energi'!$B$1:$AS$566,MATCH(Z$1,'Tillförd energi'!$B$1:$AQ$1,0),FALSE)</f>
        <v>0</v>
      </c>
      <c r="AA296">
        <f>VLOOKUP($B296,'Tillförd energi'!$B$1:$AS$566,MATCH(AA$1,'Tillförd energi'!$B$1:$AQ$1,0),FALSE)</f>
        <v>0</v>
      </c>
      <c r="AB296">
        <f>VLOOKUP($B296,'Tillförd energi'!$B$1:$AS$566,MATCH(AB$1,'Tillförd energi'!$B$1:$AQ$1,0),FALSE)</f>
        <v>0</v>
      </c>
      <c r="AC296">
        <f>VLOOKUP($B296,'Tillförd energi'!$B$1:$AS$566,MATCH(AC$1,'Tillförd energi'!$B$1:$AQ$1,0),FALSE)</f>
        <v>20.751000000000001</v>
      </c>
      <c r="AD296">
        <f>VLOOKUP($B296,'Tillförd energi'!$B$1:$AS$566,MATCH(AD$1,'Tillförd energi'!$B$1:$AQ$1,0),FALSE)</f>
        <v>0</v>
      </c>
      <c r="AE296">
        <f>VLOOKUP($B296,'Tillförd energi'!$B$1:$AS$566,MATCH(AE$1,'Tillförd energi'!$B$1:$AQ$1,0),FALSE)</f>
        <v>0</v>
      </c>
      <c r="AF296">
        <f>VLOOKUP($B296,'Tillförd energi'!$B$1:$AS$566,MATCH(AF$1,'Tillförd energi'!$B$1:$AQ$1,0),FALSE)</f>
        <v>10.866300000000001</v>
      </c>
      <c r="AG296">
        <f>IFERROR(VLOOKUP(B296,Miljö!$B$1:$S$476,9,FALSE)/1,0)</f>
        <v>0</v>
      </c>
      <c r="AI296">
        <f t="shared" si="40"/>
        <v>147.87244799999999</v>
      </c>
      <c r="AJ296">
        <f t="shared" si="41"/>
        <v>147.87244799999999</v>
      </c>
      <c r="AK296">
        <f>IF(ISERROR(1/VLOOKUP($B296,Leveranser!$B$1:$S$500,MATCH("såld värme (gwh)",Leveranser!$B$1:$S$1,0),FALSE)),"",VLOOKUP($B296,Leveranser!$B$1:$S$500,MATCH("såld värme (gwh)",Leveranser!$B$1:$S$1,0),FALSE))</f>
        <v>118.904269</v>
      </c>
      <c r="AL296" s="22">
        <f>VLOOKUP($B296,Leveranser!$B$1:$Y$500,MATCH("Totalt såld fjärrvärme till andra fjärrvärmeföretag",Leveranser!$B$1:$AA$1,0),FALSE)</f>
        <v>0</v>
      </c>
      <c r="AM296" s="22">
        <f>IF(ISERROR(1/VLOOKUP($B296,Miljö!$B$1:$S$500,MATCH("Såld mängd produktionsspecifik fjärrvärme (GWh)",Miljö!$B$1:$R$1,0),FALSE)),0,VLOOKUP($B296,Miljö!$B$1:$S$500,MATCH("Såld mängd produktionsspecifik fjärrvärme (GWh)",Miljö!$B$1:$R$1,0),FALSE))</f>
        <v>0</v>
      </c>
      <c r="AN296" s="23">
        <f t="shared" si="42"/>
        <v>0.80410022697399319</v>
      </c>
      <c r="AP296" t="str">
        <f>VLOOKUP($B296,'Miljövärden urval för publ'!$B$1:$H$450,7,FALSE)</f>
        <v>Ja</v>
      </c>
      <c r="AQ296" t="str">
        <f>VLOOKUP($B296,'Miljövärden urval för publ'!$B$1:$H$450,6,FALSE)</f>
        <v>Ja</v>
      </c>
      <c r="AU296">
        <f t="shared" si="43"/>
        <v>10.866300000000001</v>
      </c>
      <c r="AV296">
        <f t="shared" si="44"/>
        <v>0</v>
      </c>
      <c r="AW296">
        <f t="shared" si="45"/>
        <v>98.924899999999994</v>
      </c>
      <c r="AX296">
        <f t="shared" si="46"/>
        <v>17.111000000000001</v>
      </c>
      <c r="AZ296">
        <f t="shared" si="47"/>
        <v>0</v>
      </c>
      <c r="BA296">
        <f t="shared" si="48"/>
        <v>0</v>
      </c>
      <c r="BC296">
        <f t="shared" si="49"/>
        <v>116.0359</v>
      </c>
    </row>
    <row r="297" spans="1:55" ht="15" customHeight="1" x14ac:dyDescent="0.25">
      <c r="A297" t="s">
        <v>420</v>
      </c>
      <c r="B297" t="s">
        <v>421</v>
      </c>
      <c r="C297">
        <f>VLOOKUP($B297,'Tillförd energi'!$B$1:$AS$566,MATCH(C$1,'Tillförd energi'!$B$1:$AQ$1,0),FALSE)</f>
        <v>0</v>
      </c>
      <c r="D297">
        <f>VLOOKUP($B297,'Tillförd energi'!$B$1:$AS$566,MATCH(D$1,'Tillförd energi'!$B$1:$AQ$1,0),FALSE)</f>
        <v>0</v>
      </c>
      <c r="E297">
        <f>VLOOKUP($B297,'Tillförd energi'!$B$1:$AS$566,MATCH(E$1,'Tillförd energi'!$B$1:$AQ$1,0),FALSE)</f>
        <v>0</v>
      </c>
      <c r="F297">
        <f>VLOOKUP($B297,'Tillförd energi'!$B$1:$AS$566,MATCH(F$1,'Tillförd energi'!$B$1:$AQ$1,0),FALSE)</f>
        <v>0.57999999999999996</v>
      </c>
      <c r="G297">
        <f>VLOOKUP($B297,'Tillförd energi'!$B$1:$AS$566,MATCH(G$1,'Tillförd energi'!$B$1:$AQ$1,0),FALSE)</f>
        <v>0</v>
      </c>
      <c r="H297">
        <f>VLOOKUP($B297,'Tillförd energi'!$B$1:$AS$566,MATCH(H$1,'Tillförd energi'!$B$1:$AQ$1,0),FALSE)</f>
        <v>0</v>
      </c>
      <c r="I297">
        <f>VLOOKUP($B297,'Tillförd energi'!$B$1:$AS$566,MATCH(I$1,'Tillförd energi'!$B$1:$AQ$1,0),FALSE)</f>
        <v>0</v>
      </c>
      <c r="J297">
        <f>VLOOKUP($B297,'Tillförd energi'!$B$1:$AS$566,MATCH(J$1,'Tillförd energi'!$B$1:$AQ$1,0),FALSE)</f>
        <v>7.73</v>
      </c>
      <c r="K297">
        <v>0</v>
      </c>
      <c r="L297">
        <f>VLOOKUP($B297,'Tillförd energi'!$B$1:$AS$566,MATCH(L$1,'Tillförd energi'!$B$1:$AQ$1,0),FALSE)</f>
        <v>0</v>
      </c>
      <c r="M297">
        <f>VLOOKUP($B297,'Tillförd energi'!$B$1:$AS$566,MATCH(M$1,'Tillförd energi'!$B$1:$AQ$1,0),FALSE)</f>
        <v>0</v>
      </c>
      <c r="N297">
        <f>VLOOKUP($B297,'Tillförd energi'!$B$1:$AS$566,MATCH(N$1,'Tillförd energi'!$B$1:$AQ$1,0),FALSE)</f>
        <v>0</v>
      </c>
      <c r="O297">
        <f>VLOOKUP($B297,'Tillförd energi'!$B$1:$AS$566,MATCH(O$1,'Tillförd energi'!$B$1:$AQ$1,0),FALSE)</f>
        <v>0</v>
      </c>
      <c r="P297">
        <f>VLOOKUP($B297,'Tillförd energi'!$B$1:$AS$566,MATCH(P$1,'Tillförd energi'!$B$1:$AQ$1,0),FALSE)</f>
        <v>0</v>
      </c>
      <c r="Q297">
        <f>VLOOKUP($B297,'Tillförd energi'!$B$1:$AS$566,MATCH(Q$1,'Tillförd energi'!$B$1:$AQ$1,0),FALSE)</f>
        <v>0</v>
      </c>
      <c r="R297">
        <f>VLOOKUP($B297,'Tillförd energi'!$B$1:$AS$566,MATCH(R$1,'Tillförd energi'!$B$1:$AQ$1,0),FALSE)</f>
        <v>0</v>
      </c>
      <c r="S297">
        <f>VLOOKUP($B297,'Tillförd energi'!$B$1:$AS$566,MATCH(S$1,'Tillförd energi'!$B$1:$AQ$1,0),FALSE)</f>
        <v>0</v>
      </c>
      <c r="T297">
        <f>VLOOKUP($B297,'Tillförd energi'!$B$1:$AS$566,MATCH(T$1,'Tillförd energi'!$B$1:$AQ$1,0),FALSE)</f>
        <v>0</v>
      </c>
      <c r="U297">
        <f>VLOOKUP($B297,'Tillförd energi'!$B$1:$AS$566,MATCH(U$1,'Tillförd energi'!$B$1:$AQ$1,0),FALSE)</f>
        <v>0</v>
      </c>
      <c r="V297">
        <f>VLOOKUP($B297,'Tillförd energi'!$B$1:$AS$566,MATCH(V$1,'Tillförd energi'!$B$1:$AQ$1,0),FALSE)</f>
        <v>23.04</v>
      </c>
      <c r="W297">
        <f>VLOOKUP($B297,'Tillförd energi'!$B$1:$AS$566,MATCH(W$1,'Tillförd energi'!$B$1:$AQ$1,0),FALSE)</f>
        <v>0</v>
      </c>
      <c r="X297">
        <f>VLOOKUP($B297,'Tillförd energi'!$B$1:$AS$566,MATCH(X$1,'Tillförd energi'!$B$1:$AQ$1,0),FALSE)</f>
        <v>0</v>
      </c>
      <c r="Y297">
        <f>VLOOKUP($B297,'Tillförd energi'!$B$1:$AS$566,MATCH(Y$1,'Tillförd energi'!$B$1:$AQ$1,0),FALSE)</f>
        <v>0</v>
      </c>
      <c r="Z297">
        <f>VLOOKUP($B297,'Tillförd energi'!$B$1:$AS$566,MATCH(Z$1,'Tillförd energi'!$B$1:$AQ$1,0),FALSE)</f>
        <v>0</v>
      </c>
      <c r="AA297">
        <f>VLOOKUP($B297,'Tillförd energi'!$B$1:$AS$566,MATCH(AA$1,'Tillförd energi'!$B$1:$AQ$1,0),FALSE)</f>
        <v>0</v>
      </c>
      <c r="AB297">
        <f>VLOOKUP($B297,'Tillförd energi'!$B$1:$AS$566,MATCH(AB$1,'Tillförd energi'!$B$1:$AQ$1,0),FALSE)</f>
        <v>0</v>
      </c>
      <c r="AC297">
        <f>VLOOKUP($B297,'Tillförd energi'!$B$1:$AS$566,MATCH(AC$1,'Tillförd energi'!$B$1:$AQ$1,0),FALSE)</f>
        <v>0</v>
      </c>
      <c r="AD297">
        <f>VLOOKUP($B297,'Tillförd energi'!$B$1:$AS$566,MATCH(AD$1,'Tillförd energi'!$B$1:$AQ$1,0),FALSE)</f>
        <v>0</v>
      </c>
      <c r="AE297">
        <f>VLOOKUP($B297,'Tillförd energi'!$B$1:$AS$566,MATCH(AE$1,'Tillförd energi'!$B$1:$AQ$1,0),FALSE)</f>
        <v>0</v>
      </c>
      <c r="AF297">
        <f>VLOOKUP($B297,'Tillförd energi'!$B$1:$AS$566,MATCH(AF$1,'Tillförd energi'!$B$1:$AQ$1,0),FALSE)</f>
        <v>28.097999999999999</v>
      </c>
      <c r="AG297">
        <f>IFERROR(VLOOKUP(B297,Miljö!$B$1:$S$476,9,FALSE)/1,0)</f>
        <v>1047.6199999999999</v>
      </c>
      <c r="AI297">
        <f t="shared" si="40"/>
        <v>59.448</v>
      </c>
      <c r="AJ297">
        <f t="shared" si="41"/>
        <v>1107.068</v>
      </c>
      <c r="AK297">
        <f>IF(ISERROR(1/VLOOKUP($B297,Leveranser!$B$1:$S$500,MATCH("såld värme (gwh)",Leveranser!$B$1:$S$1,0),FALSE)),"",VLOOKUP($B297,Leveranser!$B$1:$S$500,MATCH("såld värme (gwh)",Leveranser!$B$1:$S$1,0),FALSE))</f>
        <v>936.6</v>
      </c>
      <c r="AL297" s="22">
        <f>VLOOKUP($B297,Leveranser!$B$1:$Y$500,MATCH("Totalt såld fjärrvärme till andra fjärrvärmeföretag",Leveranser!$B$1:$AA$1,0),FALSE)</f>
        <v>0</v>
      </c>
      <c r="AM297" s="22">
        <f>IF(ISERROR(1/VLOOKUP($B297,Miljö!$B$1:$S$500,MATCH("Såld mängd produktionsspecifik fjärrvärme (GWh)",Miljö!$B$1:$R$1,0),FALSE)),0,VLOOKUP($B297,Miljö!$B$1:$S$500,MATCH("Såld mängd produktionsspecifik fjärrvärme (GWh)",Miljö!$B$1:$R$1,0),FALSE))</f>
        <v>0</v>
      </c>
      <c r="AN297" s="23">
        <f t="shared" si="42"/>
        <v>0.84601849208901359</v>
      </c>
      <c r="AP297" t="str">
        <f>VLOOKUP($B297,'Miljövärden urval för publ'!$B$1:$H$450,7,FALSE)</f>
        <v>Ja</v>
      </c>
      <c r="AQ297" t="str">
        <f>VLOOKUP($B297,'Miljövärden urval för publ'!$B$1:$H$450,6,FALSE)</f>
        <v>Ja</v>
      </c>
      <c r="AU297">
        <f t="shared" si="43"/>
        <v>28.097999999999999</v>
      </c>
      <c r="AV297">
        <f t="shared" si="44"/>
        <v>0</v>
      </c>
      <c r="AW297">
        <f t="shared" si="45"/>
        <v>0</v>
      </c>
      <c r="AX297">
        <f t="shared" si="46"/>
        <v>0</v>
      </c>
      <c r="AZ297">
        <f t="shared" si="47"/>
        <v>0</v>
      </c>
      <c r="BA297">
        <f t="shared" si="48"/>
        <v>0</v>
      </c>
      <c r="BC297">
        <f t="shared" si="49"/>
        <v>23.04</v>
      </c>
    </row>
    <row r="298" spans="1:55" ht="15" customHeight="1" x14ac:dyDescent="0.25">
      <c r="A298" t="s">
        <v>422</v>
      </c>
      <c r="B298" t="s">
        <v>423</v>
      </c>
      <c r="C298">
        <f>VLOOKUP($B298,'Tillförd energi'!$B$1:$AS$566,MATCH(C$1,'Tillförd energi'!$B$1:$AQ$1,0),FALSE)</f>
        <v>0</v>
      </c>
      <c r="D298">
        <f>VLOOKUP($B298,'Tillförd energi'!$B$1:$AS$566,MATCH(D$1,'Tillförd energi'!$B$1:$AQ$1,0),FALSE)</f>
        <v>6.94</v>
      </c>
      <c r="E298">
        <f>VLOOKUP($B298,'Tillförd energi'!$B$1:$AS$566,MATCH(E$1,'Tillförd energi'!$B$1:$AQ$1,0),FALSE)</f>
        <v>0</v>
      </c>
      <c r="F298">
        <f>VLOOKUP($B298,'Tillförd energi'!$B$1:$AS$566,MATCH(F$1,'Tillförd energi'!$B$1:$AQ$1,0),FALSE)</f>
        <v>0</v>
      </c>
      <c r="G298">
        <f>VLOOKUP($B298,'Tillförd energi'!$B$1:$AS$566,MATCH(G$1,'Tillförd energi'!$B$1:$AQ$1,0),FALSE)</f>
        <v>0</v>
      </c>
      <c r="H298">
        <f>VLOOKUP($B298,'Tillförd energi'!$B$1:$AS$566,MATCH(H$1,'Tillförd energi'!$B$1:$AQ$1,0),FALSE)</f>
        <v>0</v>
      </c>
      <c r="I298">
        <f>VLOOKUP($B298,'Tillförd energi'!$B$1:$AS$566,MATCH(I$1,'Tillförd energi'!$B$1:$AQ$1,0),FALSE)</f>
        <v>121.023</v>
      </c>
      <c r="J298">
        <f>VLOOKUP($B298,'Tillförd energi'!$B$1:$AS$566,MATCH(J$1,'Tillförd energi'!$B$1:$AQ$1,0),FALSE)</f>
        <v>0</v>
      </c>
      <c r="K298">
        <v>0</v>
      </c>
      <c r="L298">
        <f>VLOOKUP($B298,'Tillförd energi'!$B$1:$AS$566,MATCH(L$1,'Tillförd energi'!$B$1:$AQ$1,0),FALSE)</f>
        <v>37.289900000000003</v>
      </c>
      <c r="M298">
        <f>VLOOKUP($B298,'Tillförd energi'!$B$1:$AS$566,MATCH(M$1,'Tillförd energi'!$B$1:$AQ$1,0),FALSE)</f>
        <v>0</v>
      </c>
      <c r="N298">
        <f>VLOOKUP($B298,'Tillförd energi'!$B$1:$AS$566,MATCH(N$1,'Tillförd energi'!$B$1:$AQ$1,0),FALSE)</f>
        <v>0</v>
      </c>
      <c r="O298">
        <f>VLOOKUP($B298,'Tillförd energi'!$B$1:$AS$566,MATCH(O$1,'Tillförd energi'!$B$1:$AQ$1,0),FALSE)</f>
        <v>0</v>
      </c>
      <c r="P298">
        <f>VLOOKUP($B298,'Tillförd energi'!$B$1:$AS$566,MATCH(P$1,'Tillförd energi'!$B$1:$AQ$1,0),FALSE)</f>
        <v>0</v>
      </c>
      <c r="Q298">
        <f>VLOOKUP($B298,'Tillförd energi'!$B$1:$AS$566,MATCH(Q$1,'Tillförd energi'!$B$1:$AQ$1,0),FALSE)</f>
        <v>0</v>
      </c>
      <c r="R298">
        <f>VLOOKUP($B298,'Tillförd energi'!$B$1:$AS$566,MATCH(R$1,'Tillförd energi'!$B$1:$AQ$1,0),FALSE)</f>
        <v>0</v>
      </c>
      <c r="S298">
        <f>VLOOKUP($B298,'Tillförd energi'!$B$1:$AS$566,MATCH(S$1,'Tillförd energi'!$B$1:$AQ$1,0),FALSE)</f>
        <v>0</v>
      </c>
      <c r="T298">
        <f>VLOOKUP($B298,'Tillförd energi'!$B$1:$AS$566,MATCH(T$1,'Tillförd energi'!$B$1:$AQ$1,0),FALSE)</f>
        <v>0</v>
      </c>
      <c r="U298">
        <f>VLOOKUP($B298,'Tillförd energi'!$B$1:$AS$566,MATCH(U$1,'Tillförd energi'!$B$1:$AQ$1,0),FALSE)</f>
        <v>0</v>
      </c>
      <c r="V298">
        <f>VLOOKUP($B298,'Tillförd energi'!$B$1:$AS$566,MATCH(V$1,'Tillförd energi'!$B$1:$AQ$1,0),FALSE)</f>
        <v>0</v>
      </c>
      <c r="W298">
        <f>VLOOKUP($B298,'Tillförd energi'!$B$1:$AS$566,MATCH(W$1,'Tillförd energi'!$B$1:$AQ$1,0),FALSE)</f>
        <v>0</v>
      </c>
      <c r="X298">
        <f>VLOOKUP($B298,'Tillförd energi'!$B$1:$AS$566,MATCH(X$1,'Tillförd energi'!$B$1:$AQ$1,0),FALSE)</f>
        <v>0</v>
      </c>
      <c r="Y298">
        <f>VLOOKUP($B298,'Tillförd energi'!$B$1:$AS$566,MATCH(Y$1,'Tillförd energi'!$B$1:$AQ$1,0),FALSE)</f>
        <v>6.3637600000000001</v>
      </c>
      <c r="Z298">
        <f>VLOOKUP($B298,'Tillförd energi'!$B$1:$AS$566,MATCH(Z$1,'Tillförd energi'!$B$1:$AQ$1,0),FALSE)</f>
        <v>8.4809999999999999</v>
      </c>
      <c r="AA298">
        <f>VLOOKUP($B298,'Tillförd energi'!$B$1:$AS$566,MATCH(AA$1,'Tillförd energi'!$B$1:$AQ$1,0),FALSE)</f>
        <v>0</v>
      </c>
      <c r="AB298">
        <f>VLOOKUP($B298,'Tillförd energi'!$B$1:$AS$566,MATCH(AB$1,'Tillförd energi'!$B$1:$AQ$1,0),FALSE)</f>
        <v>0</v>
      </c>
      <c r="AC298">
        <f>VLOOKUP($B298,'Tillförd energi'!$B$1:$AS$566,MATCH(AC$1,'Tillförd energi'!$B$1:$AQ$1,0),FALSE)</f>
        <v>21.419</v>
      </c>
      <c r="AD298">
        <f>VLOOKUP($B298,'Tillförd energi'!$B$1:$AS$566,MATCH(AD$1,'Tillförd energi'!$B$1:$AQ$1,0),FALSE)</f>
        <v>39.125</v>
      </c>
      <c r="AE298">
        <f>VLOOKUP($B298,'Tillförd energi'!$B$1:$AS$566,MATCH(AE$1,'Tillförd energi'!$B$1:$AQ$1,0),FALSE)</f>
        <v>0</v>
      </c>
      <c r="AF298">
        <f>VLOOKUP($B298,'Tillförd energi'!$B$1:$AS$566,MATCH(AF$1,'Tillförd energi'!$B$1:$AQ$1,0),FALSE)</f>
        <v>4.9144800000000002</v>
      </c>
      <c r="AG298">
        <f>IFERROR(VLOOKUP(B298,Miljö!$B$1:$S$476,9,FALSE)/1,0)</f>
        <v>0</v>
      </c>
      <c r="AI298">
        <f t="shared" si="40"/>
        <v>245.55614000000003</v>
      </c>
      <c r="AJ298">
        <f t="shared" si="41"/>
        <v>245.55614000000003</v>
      </c>
      <c r="AK298">
        <f>IF(ISERROR(1/VLOOKUP($B298,Leveranser!$B$1:$S$500,MATCH("såld värme (gwh)",Leveranser!$B$1:$S$1,0),FALSE)),"",VLOOKUP($B298,Leveranser!$B$1:$S$500,MATCH("såld värme (gwh)",Leveranser!$B$1:$S$1,0),FALSE))</f>
        <v>198.25700000000001</v>
      </c>
      <c r="AL298" s="22">
        <f>VLOOKUP($B298,Leveranser!$B$1:$Y$500,MATCH("Totalt såld fjärrvärme till andra fjärrvärmeföretag",Leveranser!$B$1:$AA$1,0),FALSE)</f>
        <v>0</v>
      </c>
      <c r="AM298" s="22">
        <f>IF(ISERROR(1/VLOOKUP($B298,Miljö!$B$1:$S$500,MATCH("Såld mängd produktionsspecifik fjärrvärme (GWh)",Miljö!$B$1:$R$1,0),FALSE)),0,VLOOKUP($B298,Miljö!$B$1:$S$500,MATCH("Såld mängd produktionsspecifik fjärrvärme (GWh)",Miljö!$B$1:$R$1,0),FALSE))</f>
        <v>0</v>
      </c>
      <c r="AN298" s="23">
        <f t="shared" si="42"/>
        <v>0.80737952632746213</v>
      </c>
      <c r="AP298" t="str">
        <f>VLOOKUP($B298,'Miljövärden urval för publ'!$B$1:$H$450,7,FALSE)</f>
        <v>Ja</v>
      </c>
      <c r="AQ298" t="str">
        <f>VLOOKUP($B298,'Miljövärden urval för publ'!$B$1:$H$450,6,FALSE)</f>
        <v>Nej</v>
      </c>
      <c r="AU298">
        <f t="shared" si="43"/>
        <v>13.395479999999999</v>
      </c>
      <c r="AV298">
        <f t="shared" si="44"/>
        <v>0</v>
      </c>
      <c r="AW298">
        <f t="shared" si="45"/>
        <v>0</v>
      </c>
      <c r="AX298">
        <f t="shared" si="46"/>
        <v>0</v>
      </c>
      <c r="AZ298">
        <f t="shared" si="47"/>
        <v>0</v>
      </c>
      <c r="BA298">
        <f t="shared" si="48"/>
        <v>0</v>
      </c>
      <c r="BC298">
        <f t="shared" si="49"/>
        <v>37.289900000000003</v>
      </c>
    </row>
    <row r="299" spans="1:55" ht="15" customHeight="1" x14ac:dyDescent="0.25">
      <c r="A299" t="s">
        <v>422</v>
      </c>
      <c r="B299" t="s">
        <v>424</v>
      </c>
      <c r="C299">
        <f>VLOOKUP($B299,'Tillförd energi'!$B$1:$AS$566,MATCH(C$1,'Tillförd energi'!$B$1:$AQ$1,0),FALSE)</f>
        <v>0</v>
      </c>
      <c r="D299">
        <f>VLOOKUP($B299,'Tillförd energi'!$B$1:$AS$566,MATCH(D$1,'Tillförd energi'!$B$1:$AQ$1,0),FALSE)</f>
        <v>0.105</v>
      </c>
      <c r="E299">
        <f>VLOOKUP($B299,'Tillförd energi'!$B$1:$AS$566,MATCH(E$1,'Tillförd energi'!$B$1:$AQ$1,0),FALSE)</f>
        <v>0</v>
      </c>
      <c r="F299">
        <f>VLOOKUP($B299,'Tillförd energi'!$B$1:$AS$566,MATCH(F$1,'Tillförd energi'!$B$1:$AQ$1,0),FALSE)</f>
        <v>0</v>
      </c>
      <c r="G299">
        <f>VLOOKUP($B299,'Tillförd energi'!$B$1:$AS$566,MATCH(G$1,'Tillförd energi'!$B$1:$AQ$1,0),FALSE)</f>
        <v>0</v>
      </c>
      <c r="H299">
        <f>VLOOKUP($B299,'Tillförd energi'!$B$1:$AS$566,MATCH(H$1,'Tillförd energi'!$B$1:$AQ$1,0),FALSE)</f>
        <v>0</v>
      </c>
      <c r="I299">
        <f>VLOOKUP($B299,'Tillförd energi'!$B$1:$AS$566,MATCH(I$1,'Tillförd energi'!$B$1:$AQ$1,0),FALSE)</f>
        <v>0</v>
      </c>
      <c r="J299">
        <f>VLOOKUP($B299,'Tillförd energi'!$B$1:$AS$566,MATCH(J$1,'Tillförd energi'!$B$1:$AQ$1,0),FALSE)</f>
        <v>0</v>
      </c>
      <c r="K299">
        <v>0</v>
      </c>
      <c r="L299">
        <f>VLOOKUP($B299,'Tillförd energi'!$B$1:$AS$566,MATCH(L$1,'Tillförd energi'!$B$1:$AQ$1,0),FALSE)</f>
        <v>0</v>
      </c>
      <c r="M299">
        <f>VLOOKUP($B299,'Tillförd energi'!$B$1:$AS$566,MATCH(M$1,'Tillförd energi'!$B$1:$AQ$1,0),FALSE)</f>
        <v>0</v>
      </c>
      <c r="N299">
        <f>VLOOKUP($B299,'Tillförd energi'!$B$1:$AS$566,MATCH(N$1,'Tillförd energi'!$B$1:$AQ$1,0),FALSE)</f>
        <v>0</v>
      </c>
      <c r="O299">
        <f>VLOOKUP($B299,'Tillförd energi'!$B$1:$AS$566,MATCH(O$1,'Tillförd energi'!$B$1:$AQ$1,0),FALSE)</f>
        <v>0</v>
      </c>
      <c r="P299">
        <f>VLOOKUP($B299,'Tillförd energi'!$B$1:$AS$566,MATCH(P$1,'Tillförd energi'!$B$1:$AQ$1,0),FALSE)</f>
        <v>6.9980000000000002</v>
      </c>
      <c r="Q299">
        <f>VLOOKUP($B299,'Tillförd energi'!$B$1:$AS$566,MATCH(Q$1,'Tillförd energi'!$B$1:$AQ$1,0),FALSE)</f>
        <v>0</v>
      </c>
      <c r="R299">
        <f>VLOOKUP($B299,'Tillförd energi'!$B$1:$AS$566,MATCH(R$1,'Tillförd energi'!$B$1:$AQ$1,0),FALSE)</f>
        <v>0</v>
      </c>
      <c r="S299">
        <f>VLOOKUP($B299,'Tillförd energi'!$B$1:$AS$566,MATCH(S$1,'Tillförd energi'!$B$1:$AQ$1,0),FALSE)</f>
        <v>0</v>
      </c>
      <c r="T299">
        <f>VLOOKUP($B299,'Tillförd energi'!$B$1:$AS$566,MATCH(T$1,'Tillförd energi'!$B$1:$AQ$1,0),FALSE)</f>
        <v>0</v>
      </c>
      <c r="U299">
        <f>VLOOKUP($B299,'Tillförd energi'!$B$1:$AS$566,MATCH(U$1,'Tillförd energi'!$B$1:$AQ$1,0),FALSE)</f>
        <v>0</v>
      </c>
      <c r="V299">
        <f>VLOOKUP($B299,'Tillförd energi'!$B$1:$AS$566,MATCH(V$1,'Tillförd energi'!$B$1:$AQ$1,0),FALSE)</f>
        <v>0</v>
      </c>
      <c r="W299">
        <f>VLOOKUP($B299,'Tillförd energi'!$B$1:$AS$566,MATCH(W$1,'Tillförd energi'!$B$1:$AQ$1,0),FALSE)</f>
        <v>0</v>
      </c>
      <c r="X299">
        <f>VLOOKUP($B299,'Tillförd energi'!$B$1:$AS$566,MATCH(X$1,'Tillförd energi'!$B$1:$AQ$1,0),FALSE)</f>
        <v>0</v>
      </c>
      <c r="Y299">
        <f>VLOOKUP($B299,'Tillförd energi'!$B$1:$AS$566,MATCH(Y$1,'Tillförd energi'!$B$1:$AQ$1,0),FALSE)</f>
        <v>0</v>
      </c>
      <c r="Z299">
        <f>VLOOKUP($B299,'Tillförd energi'!$B$1:$AS$566,MATCH(Z$1,'Tillförd energi'!$B$1:$AQ$1,0),FALSE)</f>
        <v>1.4650000000000001</v>
      </c>
      <c r="AA299">
        <f>VLOOKUP($B299,'Tillförd energi'!$B$1:$AS$566,MATCH(AA$1,'Tillförd energi'!$B$1:$AQ$1,0),FALSE)</f>
        <v>0</v>
      </c>
      <c r="AB299">
        <f>VLOOKUP($B299,'Tillförd energi'!$B$1:$AS$566,MATCH(AB$1,'Tillförd energi'!$B$1:$AQ$1,0),FALSE)</f>
        <v>0</v>
      </c>
      <c r="AC299">
        <f>VLOOKUP($B299,'Tillförd energi'!$B$1:$AS$566,MATCH(AC$1,'Tillförd energi'!$B$1:$AQ$1,0),FALSE)</f>
        <v>0</v>
      </c>
      <c r="AD299">
        <f>VLOOKUP($B299,'Tillförd energi'!$B$1:$AS$566,MATCH(AD$1,'Tillförd energi'!$B$1:$AQ$1,0),FALSE)</f>
        <v>0</v>
      </c>
      <c r="AE299">
        <f>VLOOKUP($B299,'Tillförd energi'!$B$1:$AS$566,MATCH(AE$1,'Tillförd energi'!$B$1:$AQ$1,0),FALSE)</f>
        <v>0</v>
      </c>
      <c r="AF299">
        <f>VLOOKUP($B299,'Tillförd energi'!$B$1:$AS$566,MATCH(AF$1,'Tillförd energi'!$B$1:$AQ$1,0),FALSE)</f>
        <v>0.14299999999999999</v>
      </c>
      <c r="AG299">
        <f>IFERROR(VLOOKUP(B299,Miljö!$B$1:$S$476,9,FALSE)/1,0)</f>
        <v>0</v>
      </c>
      <c r="AI299">
        <f t="shared" si="40"/>
        <v>8.7110000000000021</v>
      </c>
      <c r="AJ299">
        <f t="shared" si="41"/>
        <v>8.7110000000000021</v>
      </c>
      <c r="AK299">
        <f>IF(ISERROR(1/VLOOKUP($B299,Leveranser!$B$1:$S$500,MATCH("såld värme (gwh)",Leveranser!$B$1:$S$1,0),FALSE)),"",VLOOKUP($B299,Leveranser!$B$1:$S$500,MATCH("såld värme (gwh)",Leveranser!$B$1:$S$1,0),FALSE))</f>
        <v>5.8079999999999998</v>
      </c>
      <c r="AL299" s="22">
        <f>VLOOKUP($B299,Leveranser!$B$1:$Y$500,MATCH("Totalt såld fjärrvärme till andra fjärrvärmeföretag",Leveranser!$B$1:$AA$1,0),FALSE)</f>
        <v>0</v>
      </c>
      <c r="AM299" s="22">
        <f>IF(ISERROR(1/VLOOKUP($B299,Miljö!$B$1:$S$500,MATCH("Såld mängd produktionsspecifik fjärrvärme (GWh)",Miljö!$B$1:$R$1,0),FALSE)),0,VLOOKUP($B299,Miljö!$B$1:$S$500,MATCH("Såld mängd produktionsspecifik fjärrvärme (GWh)",Miljö!$B$1:$R$1,0),FALSE))</f>
        <v>0</v>
      </c>
      <c r="AN299" s="23">
        <f t="shared" si="42"/>
        <v>0.66674319825507966</v>
      </c>
      <c r="AP299" t="str">
        <f>VLOOKUP($B299,'Miljövärden urval för publ'!$B$1:$H$450,7,FALSE)</f>
        <v>Ja</v>
      </c>
      <c r="AQ299" t="str">
        <f>VLOOKUP($B299,'Miljövärden urval för publ'!$B$1:$H$450,6,FALSE)</f>
        <v>Nej</v>
      </c>
      <c r="AU299">
        <f t="shared" si="43"/>
        <v>1.6080000000000001</v>
      </c>
      <c r="AV299">
        <f t="shared" si="44"/>
        <v>0</v>
      </c>
      <c r="AW299">
        <f t="shared" si="45"/>
        <v>6.9980000000000002</v>
      </c>
      <c r="AX299">
        <f t="shared" si="46"/>
        <v>0</v>
      </c>
      <c r="AZ299">
        <f t="shared" si="47"/>
        <v>0</v>
      </c>
      <c r="BA299">
        <f t="shared" si="48"/>
        <v>0</v>
      </c>
      <c r="BC299">
        <f t="shared" si="49"/>
        <v>6.9980000000000002</v>
      </c>
    </row>
    <row r="300" spans="1:55" ht="15" customHeight="1" x14ac:dyDescent="0.25">
      <c r="A300" t="s">
        <v>425</v>
      </c>
      <c r="B300" t="s">
        <v>426</v>
      </c>
      <c r="C300">
        <f>VLOOKUP($B300,'Tillförd energi'!$B$1:$AS$566,MATCH(C$1,'Tillförd energi'!$B$1:$AQ$1,0),FALSE)</f>
        <v>0</v>
      </c>
      <c r="D300">
        <f>VLOOKUP($B300,'Tillförd energi'!$B$1:$AS$566,MATCH(D$1,'Tillförd energi'!$B$1:$AQ$1,0),FALSE)</f>
        <v>0.2</v>
      </c>
      <c r="E300">
        <f>VLOOKUP($B300,'Tillförd energi'!$B$1:$AS$566,MATCH(E$1,'Tillförd energi'!$B$1:$AQ$1,0),FALSE)</f>
        <v>0</v>
      </c>
      <c r="F300">
        <f>VLOOKUP($B300,'Tillförd energi'!$B$1:$AS$566,MATCH(F$1,'Tillförd energi'!$B$1:$AQ$1,0),FALSE)</f>
        <v>0</v>
      </c>
      <c r="G300">
        <f>VLOOKUP($B300,'Tillförd energi'!$B$1:$AS$566,MATCH(G$1,'Tillförd energi'!$B$1:$AQ$1,0),FALSE)</f>
        <v>0</v>
      </c>
      <c r="H300">
        <f>VLOOKUP($B300,'Tillförd energi'!$B$1:$AS$566,MATCH(H$1,'Tillförd energi'!$B$1:$AQ$1,0),FALSE)</f>
        <v>0</v>
      </c>
      <c r="I300">
        <f>VLOOKUP($B300,'Tillförd energi'!$B$1:$AS$566,MATCH(I$1,'Tillförd energi'!$B$1:$AQ$1,0),FALSE)</f>
        <v>0</v>
      </c>
      <c r="J300">
        <f>VLOOKUP($B300,'Tillförd energi'!$B$1:$AS$566,MATCH(J$1,'Tillförd energi'!$B$1:$AQ$1,0),FALSE)</f>
        <v>0</v>
      </c>
      <c r="K300">
        <v>0</v>
      </c>
      <c r="L300">
        <f>VLOOKUP($B300,'Tillförd energi'!$B$1:$AS$566,MATCH(L$1,'Tillförd energi'!$B$1:$AQ$1,0),FALSE)</f>
        <v>0</v>
      </c>
      <c r="M300">
        <f>VLOOKUP($B300,'Tillförd energi'!$B$1:$AS$566,MATCH(M$1,'Tillförd energi'!$B$1:$AQ$1,0),FALSE)</f>
        <v>0</v>
      </c>
      <c r="N300">
        <f>VLOOKUP($B300,'Tillförd energi'!$B$1:$AS$566,MATCH(N$1,'Tillförd energi'!$B$1:$AQ$1,0),FALSE)</f>
        <v>17.100000000000001</v>
      </c>
      <c r="O300">
        <f>VLOOKUP($B300,'Tillförd energi'!$B$1:$AS$566,MATCH(O$1,'Tillförd energi'!$B$1:$AQ$1,0),FALSE)</f>
        <v>0</v>
      </c>
      <c r="P300">
        <f>VLOOKUP($B300,'Tillförd energi'!$B$1:$AS$566,MATCH(P$1,'Tillförd energi'!$B$1:$AQ$1,0),FALSE)</f>
        <v>0</v>
      </c>
      <c r="Q300">
        <f>VLOOKUP($B300,'Tillförd energi'!$B$1:$AS$566,MATCH(Q$1,'Tillförd energi'!$B$1:$AQ$1,0),FALSE)</f>
        <v>0</v>
      </c>
      <c r="R300">
        <f>VLOOKUP($B300,'Tillförd energi'!$B$1:$AS$566,MATCH(R$1,'Tillförd energi'!$B$1:$AQ$1,0),FALSE)</f>
        <v>0</v>
      </c>
      <c r="S300">
        <f>VLOOKUP($B300,'Tillförd energi'!$B$1:$AS$566,MATCH(S$1,'Tillförd energi'!$B$1:$AQ$1,0),FALSE)</f>
        <v>0</v>
      </c>
      <c r="T300">
        <f>VLOOKUP($B300,'Tillförd energi'!$B$1:$AS$566,MATCH(T$1,'Tillförd energi'!$B$1:$AQ$1,0),FALSE)</f>
        <v>0</v>
      </c>
      <c r="U300">
        <f>VLOOKUP($B300,'Tillförd energi'!$B$1:$AS$566,MATCH(U$1,'Tillförd energi'!$B$1:$AQ$1,0),FALSE)</f>
        <v>0</v>
      </c>
      <c r="V300">
        <f>VLOOKUP($B300,'Tillförd energi'!$B$1:$AS$566,MATCH(V$1,'Tillförd energi'!$B$1:$AQ$1,0),FALSE)</f>
        <v>0</v>
      </c>
      <c r="W300">
        <f>VLOOKUP($B300,'Tillförd energi'!$B$1:$AS$566,MATCH(W$1,'Tillförd energi'!$B$1:$AQ$1,0),FALSE)</f>
        <v>0.8</v>
      </c>
      <c r="X300">
        <f>VLOOKUP($B300,'Tillförd energi'!$B$1:$AS$566,MATCH(X$1,'Tillförd energi'!$B$1:$AQ$1,0),FALSE)</f>
        <v>0</v>
      </c>
      <c r="Y300">
        <f>VLOOKUP($B300,'Tillförd energi'!$B$1:$AS$566,MATCH(Y$1,'Tillförd energi'!$B$1:$AQ$1,0),FALSE)</f>
        <v>0</v>
      </c>
      <c r="Z300">
        <f>VLOOKUP($B300,'Tillförd energi'!$B$1:$AS$566,MATCH(Z$1,'Tillförd energi'!$B$1:$AQ$1,0),FALSE)</f>
        <v>0</v>
      </c>
      <c r="AA300">
        <f>VLOOKUP($B300,'Tillförd energi'!$B$1:$AS$566,MATCH(AA$1,'Tillförd energi'!$B$1:$AQ$1,0),FALSE)</f>
        <v>0</v>
      </c>
      <c r="AB300">
        <f>VLOOKUP($B300,'Tillförd energi'!$B$1:$AS$566,MATCH(AB$1,'Tillförd energi'!$B$1:$AQ$1,0),FALSE)</f>
        <v>0</v>
      </c>
      <c r="AC300">
        <f>VLOOKUP($B300,'Tillförd energi'!$B$1:$AS$566,MATCH(AC$1,'Tillförd energi'!$B$1:$AQ$1,0),FALSE)</f>
        <v>0</v>
      </c>
      <c r="AD300">
        <f>VLOOKUP($B300,'Tillförd energi'!$B$1:$AS$566,MATCH(AD$1,'Tillförd energi'!$B$1:$AQ$1,0),FALSE)</f>
        <v>0</v>
      </c>
      <c r="AE300">
        <f>VLOOKUP($B300,'Tillförd energi'!$B$1:$AS$566,MATCH(AE$1,'Tillförd energi'!$B$1:$AQ$1,0),FALSE)</f>
        <v>0</v>
      </c>
      <c r="AF300">
        <f>VLOOKUP($B300,'Tillförd energi'!$B$1:$AS$566,MATCH(AF$1,'Tillförd energi'!$B$1:$AQ$1,0),FALSE)</f>
        <v>0.4</v>
      </c>
      <c r="AG300">
        <f>IFERROR(VLOOKUP(B300,Miljö!$B$1:$S$476,9,FALSE)/1,0)</f>
        <v>0</v>
      </c>
      <c r="AI300">
        <f t="shared" si="40"/>
        <v>18.5</v>
      </c>
      <c r="AJ300">
        <f t="shared" si="41"/>
        <v>18.5</v>
      </c>
      <c r="AK300">
        <f>IF(ISERROR(1/VLOOKUP($B300,Leveranser!$B$1:$S$500,MATCH("såld värme (gwh)",Leveranser!$B$1:$S$1,0),FALSE)),"",VLOOKUP($B300,Leveranser!$B$1:$S$500,MATCH("såld värme (gwh)",Leveranser!$B$1:$S$1,0),FALSE))</f>
        <v>10.9</v>
      </c>
      <c r="AL300" s="22">
        <f>VLOOKUP($B300,Leveranser!$B$1:$Y$500,MATCH("Totalt såld fjärrvärme till andra fjärrvärmeföretag",Leveranser!$B$1:$AA$1,0),FALSE)</f>
        <v>0</v>
      </c>
      <c r="AM300" s="22">
        <f>IF(ISERROR(1/VLOOKUP($B300,Miljö!$B$1:$S$500,MATCH("Såld mängd produktionsspecifik fjärrvärme (GWh)",Miljö!$B$1:$R$1,0),FALSE)),0,VLOOKUP($B300,Miljö!$B$1:$S$500,MATCH("Såld mängd produktionsspecifik fjärrvärme (GWh)",Miljö!$B$1:$R$1,0),FALSE))</f>
        <v>0</v>
      </c>
      <c r="AN300" s="23">
        <f t="shared" si="42"/>
        <v>0.58918918918918917</v>
      </c>
      <c r="AP300" t="str">
        <f>VLOOKUP($B300,'Miljövärden urval för publ'!$B$1:$H$450,7,FALSE)</f>
        <v>Ja</v>
      </c>
      <c r="AQ300" t="str">
        <f>VLOOKUP($B300,'Miljövärden urval för publ'!$B$1:$H$450,6,FALSE)</f>
        <v>Ja</v>
      </c>
      <c r="AU300">
        <f t="shared" si="43"/>
        <v>0.4</v>
      </c>
      <c r="AV300">
        <f t="shared" si="44"/>
        <v>0</v>
      </c>
      <c r="AW300">
        <f t="shared" si="45"/>
        <v>17.100000000000001</v>
      </c>
      <c r="AX300">
        <f t="shared" si="46"/>
        <v>0</v>
      </c>
      <c r="AZ300">
        <f t="shared" si="47"/>
        <v>0</v>
      </c>
      <c r="BA300">
        <f t="shared" si="48"/>
        <v>0</v>
      </c>
      <c r="BC300">
        <f t="shared" si="49"/>
        <v>17.900000000000002</v>
      </c>
    </row>
    <row r="301" spans="1:55" ht="15" customHeight="1" x14ac:dyDescent="0.25">
      <c r="A301" t="s">
        <v>425</v>
      </c>
      <c r="B301" t="s">
        <v>427</v>
      </c>
      <c r="C301">
        <f>VLOOKUP($B301,'Tillförd energi'!$B$1:$AS$566,MATCH(C$1,'Tillförd energi'!$B$1:$AQ$1,0),FALSE)</f>
        <v>0</v>
      </c>
      <c r="D301">
        <f>VLOOKUP($B301,'Tillförd energi'!$B$1:$AS$566,MATCH(D$1,'Tillförd energi'!$B$1:$AQ$1,0),FALSE)</f>
        <v>0.21541299999999999</v>
      </c>
      <c r="E301">
        <f>VLOOKUP($B301,'Tillförd energi'!$B$1:$AS$566,MATCH(E$1,'Tillförd energi'!$B$1:$AQ$1,0),FALSE)</f>
        <v>0</v>
      </c>
      <c r="F301">
        <f>VLOOKUP($B301,'Tillförd energi'!$B$1:$AS$566,MATCH(F$1,'Tillförd energi'!$B$1:$AQ$1,0),FALSE)</f>
        <v>1.67</v>
      </c>
      <c r="G301">
        <f>VLOOKUP($B301,'Tillförd energi'!$B$1:$AS$566,MATCH(G$1,'Tillförd energi'!$B$1:$AQ$1,0),FALSE)</f>
        <v>0</v>
      </c>
      <c r="H301">
        <f>VLOOKUP($B301,'Tillförd energi'!$B$1:$AS$566,MATCH(H$1,'Tillförd energi'!$B$1:$AQ$1,0),FALSE)</f>
        <v>0.271561</v>
      </c>
      <c r="I301">
        <f>VLOOKUP($B301,'Tillförd energi'!$B$1:$AS$566,MATCH(I$1,'Tillförd energi'!$B$1:$AQ$1,0),FALSE)</f>
        <v>0</v>
      </c>
      <c r="J301">
        <f>VLOOKUP($B301,'Tillförd energi'!$B$1:$AS$566,MATCH(J$1,'Tillförd energi'!$B$1:$AQ$1,0),FALSE)</f>
        <v>0</v>
      </c>
      <c r="K301">
        <v>0</v>
      </c>
      <c r="L301">
        <f>VLOOKUP($B301,'Tillförd energi'!$B$1:$AS$566,MATCH(L$1,'Tillförd energi'!$B$1:$AQ$1,0),FALSE)</f>
        <v>124.5</v>
      </c>
      <c r="M301">
        <f>VLOOKUP($B301,'Tillförd energi'!$B$1:$AS$566,MATCH(M$1,'Tillförd energi'!$B$1:$AQ$1,0),FALSE)</f>
        <v>0</v>
      </c>
      <c r="N301">
        <f>VLOOKUP($B301,'Tillförd energi'!$B$1:$AS$566,MATCH(N$1,'Tillförd energi'!$B$1:$AQ$1,0),FALSE)</f>
        <v>41.640500000000003</v>
      </c>
      <c r="O301">
        <f>VLOOKUP($B301,'Tillförd energi'!$B$1:$AS$566,MATCH(O$1,'Tillförd energi'!$B$1:$AQ$1,0),FALSE)</f>
        <v>0</v>
      </c>
      <c r="P301">
        <f>VLOOKUP($B301,'Tillförd energi'!$B$1:$AS$566,MATCH(P$1,'Tillförd energi'!$B$1:$AQ$1,0),FALSE)</f>
        <v>0.391459</v>
      </c>
      <c r="Q301">
        <f>VLOOKUP($B301,'Tillförd energi'!$B$1:$AS$566,MATCH(Q$1,'Tillförd energi'!$B$1:$AQ$1,0),FALSE)</f>
        <v>9.9418099999999995E-2</v>
      </c>
      <c r="R301">
        <f>VLOOKUP($B301,'Tillförd energi'!$B$1:$AS$566,MATCH(R$1,'Tillförd energi'!$B$1:$AQ$1,0),FALSE)</f>
        <v>13.2</v>
      </c>
      <c r="S301">
        <f>VLOOKUP($B301,'Tillförd energi'!$B$1:$AS$566,MATCH(S$1,'Tillförd energi'!$B$1:$AQ$1,0),FALSE)</f>
        <v>0</v>
      </c>
      <c r="T301">
        <f>VLOOKUP($B301,'Tillförd energi'!$B$1:$AS$566,MATCH(T$1,'Tillförd energi'!$B$1:$AQ$1,0),FALSE)</f>
        <v>0</v>
      </c>
      <c r="U301">
        <f>VLOOKUP($B301,'Tillförd energi'!$B$1:$AS$566,MATCH(U$1,'Tillförd energi'!$B$1:$AQ$1,0),FALSE)</f>
        <v>0</v>
      </c>
      <c r="V301">
        <f>VLOOKUP($B301,'Tillförd energi'!$B$1:$AS$566,MATCH(V$1,'Tillförd energi'!$B$1:$AQ$1,0),FALSE)</f>
        <v>0</v>
      </c>
      <c r="W301">
        <f>VLOOKUP($B301,'Tillförd energi'!$B$1:$AS$566,MATCH(W$1,'Tillförd energi'!$B$1:$AQ$1,0),FALSE)</f>
        <v>0</v>
      </c>
      <c r="X301">
        <f>VLOOKUP($B301,'Tillförd energi'!$B$1:$AS$566,MATCH(X$1,'Tillförd energi'!$B$1:$AQ$1,0),FALSE)</f>
        <v>0</v>
      </c>
      <c r="Y301">
        <f>VLOOKUP($B301,'Tillförd energi'!$B$1:$AS$566,MATCH(Y$1,'Tillförd energi'!$B$1:$AQ$1,0),FALSE)</f>
        <v>0</v>
      </c>
      <c r="Z301">
        <f>VLOOKUP($B301,'Tillförd energi'!$B$1:$AS$566,MATCH(Z$1,'Tillförd energi'!$B$1:$AQ$1,0),FALSE)</f>
        <v>0</v>
      </c>
      <c r="AA301">
        <f>VLOOKUP($B301,'Tillförd energi'!$B$1:$AS$566,MATCH(AA$1,'Tillförd energi'!$B$1:$AQ$1,0),FALSE)</f>
        <v>0</v>
      </c>
      <c r="AB301">
        <f>VLOOKUP($B301,'Tillförd energi'!$B$1:$AS$566,MATCH(AB$1,'Tillförd energi'!$B$1:$AQ$1,0),FALSE)</f>
        <v>0</v>
      </c>
      <c r="AC301">
        <f>VLOOKUP($B301,'Tillförd energi'!$B$1:$AS$566,MATCH(AC$1,'Tillförd energi'!$B$1:$AQ$1,0),FALSE)</f>
        <v>10.6</v>
      </c>
      <c r="AD301">
        <f>VLOOKUP($B301,'Tillförd energi'!$B$1:$AS$566,MATCH(AD$1,'Tillförd energi'!$B$1:$AQ$1,0),FALSE)</f>
        <v>0</v>
      </c>
      <c r="AE301">
        <f>VLOOKUP($B301,'Tillförd energi'!$B$1:$AS$566,MATCH(AE$1,'Tillförd energi'!$B$1:$AQ$1,0),FALSE)</f>
        <v>0</v>
      </c>
      <c r="AF301">
        <f>VLOOKUP($B301,'Tillförd energi'!$B$1:$AS$566,MATCH(AF$1,'Tillförd energi'!$B$1:$AQ$1,0),FALSE)</f>
        <v>5.4929100000000002</v>
      </c>
      <c r="AG301">
        <f>IFERROR(VLOOKUP(B301,Miljö!$B$1:$S$476,9,FALSE)/1,0)</f>
        <v>0</v>
      </c>
      <c r="AI301">
        <f t="shared" si="40"/>
        <v>198.08126110000001</v>
      </c>
      <c r="AJ301">
        <f t="shared" si="41"/>
        <v>198.08126110000001</v>
      </c>
      <c r="AK301">
        <f>IF(ISERROR(1/VLOOKUP($B301,Leveranser!$B$1:$S$500,MATCH("såld värme (gwh)",Leveranser!$B$1:$S$1,0),FALSE)),"",VLOOKUP($B301,Leveranser!$B$1:$S$500,MATCH("såld värme (gwh)",Leveranser!$B$1:$S$1,0),FALSE))</f>
        <v>168.6</v>
      </c>
      <c r="AL301" s="22">
        <f>VLOOKUP($B301,Leveranser!$B$1:$Y$500,MATCH("Totalt såld fjärrvärme till andra fjärrvärmeföretag",Leveranser!$B$1:$AA$1,0),FALSE)</f>
        <v>0</v>
      </c>
      <c r="AM301" s="22">
        <f>IF(ISERROR(1/VLOOKUP($B301,Miljö!$B$1:$S$500,MATCH("Såld mängd produktionsspecifik fjärrvärme (GWh)",Miljö!$B$1:$R$1,0),FALSE)),0,VLOOKUP($B301,Miljö!$B$1:$S$500,MATCH("Såld mängd produktionsspecifik fjärrvärme (GWh)",Miljö!$B$1:$R$1,0),FALSE))</f>
        <v>0</v>
      </c>
      <c r="AN301" s="23">
        <f t="shared" si="42"/>
        <v>0.85116582489286252</v>
      </c>
      <c r="AP301" t="str">
        <f>VLOOKUP($B301,'Miljövärden urval för publ'!$B$1:$H$450,7,FALSE)</f>
        <v>Ja</v>
      </c>
      <c r="AQ301" t="str">
        <f>VLOOKUP($B301,'Miljövärden urval för publ'!$B$1:$H$450,6,FALSE)</f>
        <v>Ja</v>
      </c>
      <c r="AU301">
        <f t="shared" si="43"/>
        <v>5.4929100000000002</v>
      </c>
      <c r="AV301">
        <f t="shared" si="44"/>
        <v>0</v>
      </c>
      <c r="AW301">
        <f t="shared" si="45"/>
        <v>42.131377100000002</v>
      </c>
      <c r="AX301">
        <f t="shared" si="46"/>
        <v>13.2</v>
      </c>
      <c r="AZ301">
        <f t="shared" si="47"/>
        <v>0</v>
      </c>
      <c r="BA301">
        <f t="shared" si="48"/>
        <v>0</v>
      </c>
      <c r="BC301">
        <f t="shared" si="49"/>
        <v>179.8313771</v>
      </c>
    </row>
    <row r="302" spans="1:55" ht="15" customHeight="1" x14ac:dyDescent="0.25">
      <c r="A302" t="s">
        <v>425</v>
      </c>
      <c r="B302" t="s">
        <v>428</v>
      </c>
      <c r="C302">
        <f>VLOOKUP($B302,'Tillförd energi'!$B$1:$AS$566,MATCH(C$1,'Tillförd energi'!$B$1:$AQ$1,0),FALSE)</f>
        <v>0</v>
      </c>
      <c r="D302">
        <f>VLOOKUP($B302,'Tillförd energi'!$B$1:$AS$566,MATCH(D$1,'Tillförd energi'!$B$1:$AQ$1,0),FALSE)</f>
        <v>0.22</v>
      </c>
      <c r="E302">
        <f>VLOOKUP($B302,'Tillförd energi'!$B$1:$AS$566,MATCH(E$1,'Tillförd energi'!$B$1:$AQ$1,0),FALSE)</f>
        <v>0</v>
      </c>
      <c r="F302">
        <f>VLOOKUP($B302,'Tillförd energi'!$B$1:$AS$566,MATCH(F$1,'Tillförd energi'!$B$1:$AQ$1,0),FALSE)</f>
        <v>0</v>
      </c>
      <c r="G302">
        <f>VLOOKUP($B302,'Tillförd energi'!$B$1:$AS$566,MATCH(G$1,'Tillförd energi'!$B$1:$AQ$1,0),FALSE)</f>
        <v>0</v>
      </c>
      <c r="H302">
        <f>VLOOKUP($B302,'Tillförd energi'!$B$1:$AS$566,MATCH(H$1,'Tillförd energi'!$B$1:$AQ$1,0),FALSE)</f>
        <v>0</v>
      </c>
      <c r="I302">
        <f>VLOOKUP($B302,'Tillförd energi'!$B$1:$AS$566,MATCH(I$1,'Tillförd energi'!$B$1:$AQ$1,0),FALSE)</f>
        <v>0</v>
      </c>
      <c r="J302">
        <f>VLOOKUP($B302,'Tillförd energi'!$B$1:$AS$566,MATCH(J$1,'Tillförd energi'!$B$1:$AQ$1,0),FALSE)</f>
        <v>0</v>
      </c>
      <c r="K302">
        <v>0</v>
      </c>
      <c r="L302">
        <f>VLOOKUP($B302,'Tillförd energi'!$B$1:$AS$566,MATCH(L$1,'Tillförd energi'!$B$1:$AQ$1,0),FALSE)</f>
        <v>0</v>
      </c>
      <c r="M302">
        <f>VLOOKUP($B302,'Tillförd energi'!$B$1:$AS$566,MATCH(M$1,'Tillförd energi'!$B$1:$AQ$1,0),FALSE)</f>
        <v>0</v>
      </c>
      <c r="N302">
        <f>VLOOKUP($B302,'Tillförd energi'!$B$1:$AS$566,MATCH(N$1,'Tillförd energi'!$B$1:$AQ$1,0),FALSE)</f>
        <v>0.47</v>
      </c>
      <c r="O302">
        <f>VLOOKUP($B302,'Tillförd energi'!$B$1:$AS$566,MATCH(O$1,'Tillförd energi'!$B$1:$AQ$1,0),FALSE)</f>
        <v>0</v>
      </c>
      <c r="P302">
        <f>VLOOKUP($B302,'Tillförd energi'!$B$1:$AS$566,MATCH(P$1,'Tillförd energi'!$B$1:$AQ$1,0),FALSE)</f>
        <v>0</v>
      </c>
      <c r="Q302">
        <f>VLOOKUP($B302,'Tillförd energi'!$B$1:$AS$566,MATCH(Q$1,'Tillförd energi'!$B$1:$AQ$1,0),FALSE)</f>
        <v>19.451799999999999</v>
      </c>
      <c r="R302">
        <f>VLOOKUP($B302,'Tillförd energi'!$B$1:$AS$566,MATCH(R$1,'Tillförd energi'!$B$1:$AQ$1,0),FALSE)</f>
        <v>0</v>
      </c>
      <c r="S302">
        <f>VLOOKUP($B302,'Tillförd energi'!$B$1:$AS$566,MATCH(S$1,'Tillförd energi'!$B$1:$AQ$1,0),FALSE)</f>
        <v>0</v>
      </c>
      <c r="T302">
        <f>VLOOKUP($B302,'Tillförd energi'!$B$1:$AS$566,MATCH(T$1,'Tillförd energi'!$B$1:$AQ$1,0),FALSE)</f>
        <v>0</v>
      </c>
      <c r="U302">
        <f>VLOOKUP($B302,'Tillförd energi'!$B$1:$AS$566,MATCH(U$1,'Tillförd energi'!$B$1:$AQ$1,0),FALSE)</f>
        <v>0</v>
      </c>
      <c r="V302">
        <f>VLOOKUP($B302,'Tillförd energi'!$B$1:$AS$566,MATCH(V$1,'Tillförd energi'!$B$1:$AQ$1,0),FALSE)</f>
        <v>0</v>
      </c>
      <c r="W302">
        <f>VLOOKUP($B302,'Tillförd energi'!$B$1:$AS$566,MATCH(W$1,'Tillförd energi'!$B$1:$AQ$1,0),FALSE)</f>
        <v>0</v>
      </c>
      <c r="X302">
        <f>VLOOKUP($B302,'Tillförd energi'!$B$1:$AS$566,MATCH(X$1,'Tillförd energi'!$B$1:$AQ$1,0),FALSE)</f>
        <v>0</v>
      </c>
      <c r="Y302">
        <f>VLOOKUP($B302,'Tillförd energi'!$B$1:$AS$566,MATCH(Y$1,'Tillförd energi'!$B$1:$AQ$1,0),FALSE)</f>
        <v>0</v>
      </c>
      <c r="Z302">
        <f>VLOOKUP($B302,'Tillförd energi'!$B$1:$AS$566,MATCH(Z$1,'Tillförd energi'!$B$1:$AQ$1,0),FALSE)</f>
        <v>0</v>
      </c>
      <c r="AA302">
        <f>VLOOKUP($B302,'Tillförd energi'!$B$1:$AS$566,MATCH(AA$1,'Tillförd energi'!$B$1:$AQ$1,0),FALSE)</f>
        <v>0</v>
      </c>
      <c r="AB302">
        <f>VLOOKUP($B302,'Tillförd energi'!$B$1:$AS$566,MATCH(AB$1,'Tillförd energi'!$B$1:$AQ$1,0),FALSE)</f>
        <v>0</v>
      </c>
      <c r="AC302">
        <f>VLOOKUP($B302,'Tillförd energi'!$B$1:$AS$566,MATCH(AC$1,'Tillförd energi'!$B$1:$AQ$1,0),FALSE)</f>
        <v>0</v>
      </c>
      <c r="AD302">
        <f>VLOOKUP($B302,'Tillförd energi'!$B$1:$AS$566,MATCH(AD$1,'Tillförd energi'!$B$1:$AQ$1,0),FALSE)</f>
        <v>0</v>
      </c>
      <c r="AE302">
        <f>VLOOKUP($B302,'Tillförd energi'!$B$1:$AS$566,MATCH(AE$1,'Tillförd energi'!$B$1:$AQ$1,0),FALSE)</f>
        <v>0</v>
      </c>
      <c r="AF302">
        <f>VLOOKUP($B302,'Tillförd energi'!$B$1:$AS$566,MATCH(AF$1,'Tillförd energi'!$B$1:$AQ$1,0),FALSE)</f>
        <v>0.02</v>
      </c>
      <c r="AG302">
        <f>IFERROR(VLOOKUP(B302,Miljö!$B$1:$S$476,9,FALSE)/1,0)</f>
        <v>0</v>
      </c>
      <c r="AI302">
        <f t="shared" si="40"/>
        <v>20.161799999999999</v>
      </c>
      <c r="AJ302">
        <f t="shared" si="41"/>
        <v>20.161799999999999</v>
      </c>
      <c r="AK302">
        <f>IF(ISERROR(1/VLOOKUP($B302,Leveranser!$B$1:$S$500,MATCH("såld värme (gwh)",Leveranser!$B$1:$S$1,0),FALSE)),"",VLOOKUP($B302,Leveranser!$B$1:$S$500,MATCH("såld värme (gwh)",Leveranser!$B$1:$S$1,0),FALSE))</f>
        <v>16.899999999999999</v>
      </c>
      <c r="AL302" s="22">
        <f>VLOOKUP($B302,Leveranser!$B$1:$Y$500,MATCH("Totalt såld fjärrvärme till andra fjärrvärmeföretag",Leveranser!$B$1:$AA$1,0),FALSE)</f>
        <v>0</v>
      </c>
      <c r="AM302" s="22">
        <f>IF(ISERROR(1/VLOOKUP($B302,Miljö!$B$1:$S$500,MATCH("Såld mängd produktionsspecifik fjärrvärme (GWh)",Miljö!$B$1:$R$1,0),FALSE)),0,VLOOKUP($B302,Miljö!$B$1:$S$500,MATCH("Såld mängd produktionsspecifik fjärrvärme (GWh)",Miljö!$B$1:$R$1,0),FALSE))</f>
        <v>0</v>
      </c>
      <c r="AN302" s="23">
        <f t="shared" si="42"/>
        <v>0.83821880982848751</v>
      </c>
      <c r="AP302" t="str">
        <f>VLOOKUP($B302,'Miljövärden urval för publ'!$B$1:$H$450,7,FALSE)</f>
        <v>Ja</v>
      </c>
      <c r="AQ302" t="str">
        <f>VLOOKUP($B302,'Miljövärden urval för publ'!$B$1:$H$450,6,FALSE)</f>
        <v>Ja</v>
      </c>
      <c r="AU302">
        <f t="shared" si="43"/>
        <v>0.02</v>
      </c>
      <c r="AV302">
        <f t="shared" si="44"/>
        <v>0</v>
      </c>
      <c r="AW302">
        <f t="shared" si="45"/>
        <v>19.921799999999998</v>
      </c>
      <c r="AX302">
        <f t="shared" si="46"/>
        <v>0</v>
      </c>
      <c r="AZ302">
        <f t="shared" si="47"/>
        <v>0</v>
      </c>
      <c r="BA302">
        <f t="shared" si="48"/>
        <v>0</v>
      </c>
      <c r="BC302">
        <f t="shared" si="49"/>
        <v>19.921799999999998</v>
      </c>
    </row>
    <row r="303" spans="1:55" ht="15" customHeight="1" x14ac:dyDescent="0.25">
      <c r="A303" t="s">
        <v>425</v>
      </c>
      <c r="B303" t="s">
        <v>429</v>
      </c>
      <c r="C303">
        <f>VLOOKUP($B303,'Tillförd energi'!$B$1:$AS$566,MATCH(C$1,'Tillförd energi'!$B$1:$AQ$1,0),FALSE)</f>
        <v>84.015600000000006</v>
      </c>
      <c r="D303">
        <f>VLOOKUP($B303,'Tillförd energi'!$B$1:$AS$566,MATCH(D$1,'Tillförd energi'!$B$1:$AQ$1,0),FALSE)</f>
        <v>8.1780200000000001</v>
      </c>
      <c r="E303">
        <f>VLOOKUP($B303,'Tillförd energi'!$B$1:$AS$566,MATCH(E$1,'Tillförd energi'!$B$1:$AQ$1,0),FALSE)</f>
        <v>0</v>
      </c>
      <c r="F303">
        <f>VLOOKUP($B303,'Tillförd energi'!$B$1:$AS$566,MATCH(F$1,'Tillförd energi'!$B$1:$AQ$1,0),FALSE)</f>
        <v>27.8216</v>
      </c>
      <c r="G303">
        <f>VLOOKUP($B303,'Tillförd energi'!$B$1:$AS$566,MATCH(G$1,'Tillförd energi'!$B$1:$AQ$1,0),FALSE)</f>
        <v>0</v>
      </c>
      <c r="H303">
        <f>VLOOKUP($B303,'Tillförd energi'!$B$1:$AS$566,MATCH(H$1,'Tillförd energi'!$B$1:$AQ$1,0),FALSE)</f>
        <v>50</v>
      </c>
      <c r="I303">
        <f>VLOOKUP($B303,'Tillförd energi'!$B$1:$AS$566,MATCH(I$1,'Tillförd energi'!$B$1:$AQ$1,0),FALSE)</f>
        <v>658</v>
      </c>
      <c r="J303">
        <f>VLOOKUP($B303,'Tillförd energi'!$B$1:$AS$566,MATCH(J$1,'Tillförd energi'!$B$1:$AQ$1,0),FALSE)</f>
        <v>0</v>
      </c>
      <c r="K303">
        <v>0</v>
      </c>
      <c r="L303">
        <f>VLOOKUP($B303,'Tillförd energi'!$B$1:$AS$566,MATCH(L$1,'Tillförd energi'!$B$1:$AQ$1,0),FALSE)</f>
        <v>296.48200000000003</v>
      </c>
      <c r="M303">
        <f>VLOOKUP($B303,'Tillförd energi'!$B$1:$AS$566,MATCH(M$1,'Tillförd energi'!$B$1:$AQ$1,0),FALSE)</f>
        <v>12.0975</v>
      </c>
      <c r="N303">
        <f>VLOOKUP($B303,'Tillförd energi'!$B$1:$AS$566,MATCH(N$1,'Tillförd energi'!$B$1:$AQ$1,0),FALSE)</f>
        <v>26.111499999999999</v>
      </c>
      <c r="O303">
        <f>VLOOKUP($B303,'Tillförd energi'!$B$1:$AS$566,MATCH(O$1,'Tillförd energi'!$B$1:$AQ$1,0),FALSE)</f>
        <v>0</v>
      </c>
      <c r="P303">
        <f>VLOOKUP($B303,'Tillförd energi'!$B$1:$AS$566,MATCH(P$1,'Tillförd energi'!$B$1:$AQ$1,0),FALSE)</f>
        <v>19.138300000000001</v>
      </c>
      <c r="Q303">
        <f>VLOOKUP($B303,'Tillförd energi'!$B$1:$AS$566,MATCH(Q$1,'Tillförd energi'!$B$1:$AQ$1,0),FALSE)</f>
        <v>26.5307</v>
      </c>
      <c r="R303">
        <f>VLOOKUP($B303,'Tillförd energi'!$B$1:$AS$566,MATCH(R$1,'Tillförd energi'!$B$1:$AQ$1,0),FALSE)</f>
        <v>0.5</v>
      </c>
      <c r="S303">
        <f>VLOOKUP($B303,'Tillförd energi'!$B$1:$AS$566,MATCH(S$1,'Tillförd energi'!$B$1:$AQ$1,0),FALSE)</f>
        <v>0</v>
      </c>
      <c r="T303">
        <f>VLOOKUP($B303,'Tillförd energi'!$B$1:$AS$566,MATCH(T$1,'Tillförd energi'!$B$1:$AQ$1,0),FALSE)</f>
        <v>0</v>
      </c>
      <c r="U303">
        <f>VLOOKUP($B303,'Tillförd energi'!$B$1:$AS$566,MATCH(U$1,'Tillförd energi'!$B$1:$AQ$1,0),FALSE)</f>
        <v>0</v>
      </c>
      <c r="V303">
        <f>VLOOKUP($B303,'Tillförd energi'!$B$1:$AS$566,MATCH(V$1,'Tillförd energi'!$B$1:$AQ$1,0),FALSE)</f>
        <v>0</v>
      </c>
      <c r="W303">
        <f>VLOOKUP($B303,'Tillförd energi'!$B$1:$AS$566,MATCH(W$1,'Tillförd energi'!$B$1:$AQ$1,0),FALSE)</f>
        <v>0.9</v>
      </c>
      <c r="X303">
        <f>VLOOKUP($B303,'Tillförd energi'!$B$1:$AS$566,MATCH(X$1,'Tillförd energi'!$B$1:$AQ$1,0),FALSE)</f>
        <v>0</v>
      </c>
      <c r="Y303">
        <f>VLOOKUP($B303,'Tillförd energi'!$B$1:$AS$566,MATCH(Y$1,'Tillförd energi'!$B$1:$AQ$1,0),FALSE)</f>
        <v>0</v>
      </c>
      <c r="Z303">
        <f>VLOOKUP($B303,'Tillförd energi'!$B$1:$AS$566,MATCH(Z$1,'Tillförd energi'!$B$1:$AQ$1,0),FALSE)</f>
        <v>0</v>
      </c>
      <c r="AA303">
        <f>VLOOKUP($B303,'Tillförd energi'!$B$1:$AS$566,MATCH(AA$1,'Tillförd energi'!$B$1:$AQ$1,0),FALSE)</f>
        <v>0</v>
      </c>
      <c r="AB303">
        <f>VLOOKUP($B303,'Tillförd energi'!$B$1:$AS$566,MATCH(AB$1,'Tillförd energi'!$B$1:$AQ$1,0),FALSE)</f>
        <v>0</v>
      </c>
      <c r="AC303">
        <f>VLOOKUP($B303,'Tillförd energi'!$B$1:$AS$566,MATCH(AC$1,'Tillförd energi'!$B$1:$AQ$1,0),FALSE)</f>
        <v>258.39999999999998</v>
      </c>
      <c r="AD303">
        <f>VLOOKUP($B303,'Tillförd energi'!$B$1:$AS$566,MATCH(AD$1,'Tillförd energi'!$B$1:$AQ$1,0),FALSE)</f>
        <v>0</v>
      </c>
      <c r="AE303">
        <f>VLOOKUP($B303,'Tillförd energi'!$B$1:$AS$566,MATCH(AE$1,'Tillförd energi'!$B$1:$AQ$1,0),FALSE)</f>
        <v>0</v>
      </c>
      <c r="AF303">
        <f>VLOOKUP($B303,'Tillförd energi'!$B$1:$AS$566,MATCH(AF$1,'Tillförd energi'!$B$1:$AQ$1,0),FALSE)</f>
        <v>38.520699999999998</v>
      </c>
      <c r="AG303">
        <f>IFERROR(VLOOKUP(B303,Miljö!$B$1:$S$476,9,FALSE)/1,0)</f>
        <v>0</v>
      </c>
      <c r="AI303">
        <f t="shared" si="40"/>
        <v>1506.6959200000001</v>
      </c>
      <c r="AJ303">
        <f t="shared" si="41"/>
        <v>1506.6959200000001</v>
      </c>
      <c r="AK303">
        <f>IF(ISERROR(1/VLOOKUP($B303,Leveranser!$B$1:$S$500,MATCH("såld värme (gwh)",Leveranser!$B$1:$S$1,0),FALSE)),"",VLOOKUP($B303,Leveranser!$B$1:$S$500,MATCH("såld värme (gwh)",Leveranser!$B$1:$S$1,0),FALSE))</f>
        <v>1312</v>
      </c>
      <c r="AL303" s="22">
        <f>VLOOKUP($B303,Leveranser!$B$1:$Y$500,MATCH("Totalt såld fjärrvärme till andra fjärrvärmeföretag",Leveranser!$B$1:$AA$1,0),FALSE)</f>
        <v>90.8</v>
      </c>
      <c r="AM303" s="22">
        <f>IF(ISERROR(1/VLOOKUP($B303,Miljö!$B$1:$S$500,MATCH("Såld mängd produktionsspecifik fjärrvärme (GWh)",Miljö!$B$1:$R$1,0),FALSE)),0,VLOOKUP($B303,Miljö!$B$1:$S$500,MATCH("Såld mängd produktionsspecifik fjärrvärme (GWh)",Miljö!$B$1:$R$1,0),FALSE))</f>
        <v>0</v>
      </c>
      <c r="AN303" s="23">
        <f t="shared" si="42"/>
        <v>0.87077955318283462</v>
      </c>
      <c r="AP303" t="str">
        <f>VLOOKUP($B303,'Miljövärden urval för publ'!$B$1:$H$450,7,FALSE)</f>
        <v>Ja</v>
      </c>
      <c r="AQ303" t="str">
        <f>VLOOKUP($B303,'Miljövärden urval för publ'!$B$1:$H$450,6,FALSE)</f>
        <v>Ja</v>
      </c>
      <c r="AU303">
        <f t="shared" si="43"/>
        <v>38.520699999999998</v>
      </c>
      <c r="AV303">
        <f t="shared" si="44"/>
        <v>0</v>
      </c>
      <c r="AW303">
        <f t="shared" si="45"/>
        <v>83.878</v>
      </c>
      <c r="AX303">
        <f t="shared" si="46"/>
        <v>0.5</v>
      </c>
      <c r="AZ303">
        <f t="shared" si="47"/>
        <v>0</v>
      </c>
      <c r="BA303">
        <f t="shared" si="48"/>
        <v>0</v>
      </c>
      <c r="BC303">
        <f t="shared" si="49"/>
        <v>381.76000000000005</v>
      </c>
    </row>
    <row r="304" spans="1:55" ht="15" customHeight="1" x14ac:dyDescent="0.25">
      <c r="A304" t="s">
        <v>425</v>
      </c>
      <c r="B304" t="s">
        <v>430</v>
      </c>
      <c r="C304">
        <f>VLOOKUP($B304,'Tillförd energi'!$B$1:$AS$566,MATCH(C$1,'Tillförd energi'!$B$1:$AQ$1,0),FALSE)</f>
        <v>0</v>
      </c>
      <c r="D304">
        <f>VLOOKUP($B304,'Tillförd energi'!$B$1:$AS$566,MATCH(D$1,'Tillförd energi'!$B$1:$AQ$1,0),FALSE)</f>
        <v>7.0000000000000007E-2</v>
      </c>
      <c r="E304">
        <f>VLOOKUP($B304,'Tillförd energi'!$B$1:$AS$566,MATCH(E$1,'Tillförd energi'!$B$1:$AQ$1,0),FALSE)</f>
        <v>0</v>
      </c>
      <c r="F304">
        <f>VLOOKUP($B304,'Tillförd energi'!$B$1:$AS$566,MATCH(F$1,'Tillförd energi'!$B$1:$AQ$1,0),FALSE)</f>
        <v>2.5882399999999999</v>
      </c>
      <c r="G304">
        <f>VLOOKUP($B304,'Tillförd energi'!$B$1:$AS$566,MATCH(G$1,'Tillförd energi'!$B$1:$AQ$1,0),FALSE)</f>
        <v>0</v>
      </c>
      <c r="H304">
        <f>VLOOKUP($B304,'Tillförd energi'!$B$1:$AS$566,MATCH(H$1,'Tillförd energi'!$B$1:$AQ$1,0),FALSE)</f>
        <v>0</v>
      </c>
      <c r="I304">
        <f>VLOOKUP($B304,'Tillförd energi'!$B$1:$AS$566,MATCH(I$1,'Tillförd energi'!$B$1:$AQ$1,0),FALSE)</f>
        <v>0</v>
      </c>
      <c r="J304">
        <f>VLOOKUP($B304,'Tillförd energi'!$B$1:$AS$566,MATCH(J$1,'Tillförd energi'!$B$1:$AQ$1,0),FALSE)</f>
        <v>0</v>
      </c>
      <c r="K304">
        <v>0</v>
      </c>
      <c r="L304">
        <f>VLOOKUP($B304,'Tillförd energi'!$B$1:$AS$566,MATCH(L$1,'Tillförd energi'!$B$1:$AQ$1,0),FALSE)</f>
        <v>0</v>
      </c>
      <c r="M304">
        <f>VLOOKUP($B304,'Tillförd energi'!$B$1:$AS$566,MATCH(M$1,'Tillförd energi'!$B$1:$AQ$1,0),FALSE)</f>
        <v>0</v>
      </c>
      <c r="N304">
        <f>VLOOKUP($B304,'Tillförd energi'!$B$1:$AS$566,MATCH(N$1,'Tillförd energi'!$B$1:$AQ$1,0),FALSE)</f>
        <v>0</v>
      </c>
      <c r="O304">
        <f>VLOOKUP($B304,'Tillförd energi'!$B$1:$AS$566,MATCH(O$1,'Tillförd energi'!$B$1:$AQ$1,0),FALSE)</f>
        <v>0</v>
      </c>
      <c r="P304">
        <f>VLOOKUP($B304,'Tillförd energi'!$B$1:$AS$566,MATCH(P$1,'Tillförd energi'!$B$1:$AQ$1,0),FALSE)</f>
        <v>0</v>
      </c>
      <c r="Q304">
        <f>VLOOKUP($B304,'Tillförd energi'!$B$1:$AS$566,MATCH(Q$1,'Tillförd energi'!$B$1:$AQ$1,0),FALSE)</f>
        <v>9.8823500000000006</v>
      </c>
      <c r="R304">
        <f>VLOOKUP($B304,'Tillförd energi'!$B$1:$AS$566,MATCH(R$1,'Tillförd energi'!$B$1:$AQ$1,0),FALSE)</f>
        <v>0</v>
      </c>
      <c r="S304">
        <f>VLOOKUP($B304,'Tillförd energi'!$B$1:$AS$566,MATCH(S$1,'Tillförd energi'!$B$1:$AQ$1,0),FALSE)</f>
        <v>0</v>
      </c>
      <c r="T304">
        <f>VLOOKUP($B304,'Tillförd energi'!$B$1:$AS$566,MATCH(T$1,'Tillförd energi'!$B$1:$AQ$1,0),FALSE)</f>
        <v>0</v>
      </c>
      <c r="U304">
        <f>VLOOKUP($B304,'Tillförd energi'!$B$1:$AS$566,MATCH(U$1,'Tillförd energi'!$B$1:$AQ$1,0),FALSE)</f>
        <v>0</v>
      </c>
      <c r="V304">
        <f>VLOOKUP($B304,'Tillförd energi'!$B$1:$AS$566,MATCH(V$1,'Tillförd energi'!$B$1:$AQ$1,0),FALSE)</f>
        <v>0</v>
      </c>
      <c r="W304">
        <f>VLOOKUP($B304,'Tillförd energi'!$B$1:$AS$566,MATCH(W$1,'Tillförd energi'!$B$1:$AQ$1,0),FALSE)</f>
        <v>0</v>
      </c>
      <c r="X304">
        <f>VLOOKUP($B304,'Tillförd energi'!$B$1:$AS$566,MATCH(X$1,'Tillförd energi'!$B$1:$AQ$1,0),FALSE)</f>
        <v>0</v>
      </c>
      <c r="Y304">
        <f>VLOOKUP($B304,'Tillförd energi'!$B$1:$AS$566,MATCH(Y$1,'Tillförd energi'!$B$1:$AQ$1,0),FALSE)</f>
        <v>0</v>
      </c>
      <c r="Z304">
        <f>VLOOKUP($B304,'Tillförd energi'!$B$1:$AS$566,MATCH(Z$1,'Tillförd energi'!$B$1:$AQ$1,0),FALSE)</f>
        <v>0</v>
      </c>
      <c r="AA304">
        <f>VLOOKUP($B304,'Tillförd energi'!$B$1:$AS$566,MATCH(AA$1,'Tillförd energi'!$B$1:$AQ$1,0),FALSE)</f>
        <v>0</v>
      </c>
      <c r="AB304">
        <f>VLOOKUP($B304,'Tillförd energi'!$B$1:$AS$566,MATCH(AB$1,'Tillförd energi'!$B$1:$AQ$1,0),FALSE)</f>
        <v>0</v>
      </c>
      <c r="AC304">
        <f>VLOOKUP($B304,'Tillförd energi'!$B$1:$AS$566,MATCH(AC$1,'Tillförd energi'!$B$1:$AQ$1,0),FALSE)</f>
        <v>0</v>
      </c>
      <c r="AD304">
        <f>VLOOKUP($B304,'Tillförd energi'!$B$1:$AS$566,MATCH(AD$1,'Tillförd energi'!$B$1:$AQ$1,0),FALSE)</f>
        <v>8.76</v>
      </c>
      <c r="AE304">
        <f>VLOOKUP($B304,'Tillförd energi'!$B$1:$AS$566,MATCH(AE$1,'Tillförd energi'!$B$1:$AQ$1,0),FALSE)</f>
        <v>0</v>
      </c>
      <c r="AF304">
        <f>VLOOKUP($B304,'Tillförd energi'!$B$1:$AS$566,MATCH(AF$1,'Tillförd energi'!$B$1:$AQ$1,0),FALSE)</f>
        <v>0.38</v>
      </c>
      <c r="AG304">
        <f>IFERROR(VLOOKUP(B304,Miljö!$B$1:$S$476,9,FALSE)/1,0)</f>
        <v>0</v>
      </c>
      <c r="AI304">
        <f t="shared" si="40"/>
        <v>21.680589999999999</v>
      </c>
      <c r="AJ304">
        <f t="shared" si="41"/>
        <v>21.680589999999999</v>
      </c>
      <c r="AK304">
        <f>IF(ISERROR(1/VLOOKUP($B304,Leveranser!$B$1:$S$500,MATCH("såld värme (gwh)",Leveranser!$B$1:$S$1,0),FALSE)),"",VLOOKUP($B304,Leveranser!$B$1:$S$500,MATCH("såld värme (gwh)",Leveranser!$B$1:$S$1,0),FALSE))</f>
        <v>16</v>
      </c>
      <c r="AL304" s="22">
        <f>VLOOKUP($B304,Leveranser!$B$1:$Y$500,MATCH("Totalt såld fjärrvärme till andra fjärrvärmeföretag",Leveranser!$B$1:$AA$1,0),FALSE)</f>
        <v>0</v>
      </c>
      <c r="AM304" s="22">
        <f>IF(ISERROR(1/VLOOKUP($B304,Miljö!$B$1:$S$500,MATCH("Såld mängd produktionsspecifik fjärrvärme (GWh)",Miljö!$B$1:$R$1,0),FALSE)),0,VLOOKUP($B304,Miljö!$B$1:$S$500,MATCH("Såld mängd produktionsspecifik fjärrvärme (GWh)",Miljö!$B$1:$R$1,0),FALSE))</f>
        <v>0</v>
      </c>
      <c r="AN304" s="23">
        <f t="shared" si="42"/>
        <v>0.73798729647117545</v>
      </c>
      <c r="AP304" t="str">
        <f>VLOOKUP($B304,'Miljövärden urval för publ'!$B$1:$H$450,7,FALSE)</f>
        <v>Ja</v>
      </c>
      <c r="AQ304" t="str">
        <f>VLOOKUP($B304,'Miljövärden urval för publ'!$B$1:$H$450,6,FALSE)</f>
        <v>Ja</v>
      </c>
      <c r="AU304">
        <f t="shared" si="43"/>
        <v>0.38</v>
      </c>
      <c r="AV304">
        <f t="shared" si="44"/>
        <v>0</v>
      </c>
      <c r="AW304">
        <f t="shared" si="45"/>
        <v>9.8823500000000006</v>
      </c>
      <c r="AX304">
        <f t="shared" si="46"/>
        <v>0</v>
      </c>
      <c r="AZ304">
        <f t="shared" si="47"/>
        <v>0</v>
      </c>
      <c r="BA304">
        <f t="shared" si="48"/>
        <v>0</v>
      </c>
      <c r="BC304">
        <f t="shared" si="49"/>
        <v>9.8823500000000006</v>
      </c>
    </row>
    <row r="305" spans="1:55" ht="15" customHeight="1" x14ac:dyDescent="0.25">
      <c r="A305" t="s">
        <v>425</v>
      </c>
      <c r="B305" t="s">
        <v>431</v>
      </c>
      <c r="C305">
        <f>VLOOKUP($B305,'Tillförd energi'!$B$1:$AS$566,MATCH(C$1,'Tillförd energi'!$B$1:$AQ$1,0),FALSE)</f>
        <v>0</v>
      </c>
      <c r="D305">
        <f>VLOOKUP($B305,'Tillförd energi'!$B$1:$AS$566,MATCH(D$1,'Tillförd energi'!$B$1:$AQ$1,0),FALSE)</f>
        <v>0.54</v>
      </c>
      <c r="E305">
        <f>VLOOKUP($B305,'Tillförd energi'!$B$1:$AS$566,MATCH(E$1,'Tillförd energi'!$B$1:$AQ$1,0),FALSE)</f>
        <v>0</v>
      </c>
      <c r="F305">
        <f>VLOOKUP($B305,'Tillförd energi'!$B$1:$AS$566,MATCH(F$1,'Tillförd energi'!$B$1:$AQ$1,0),FALSE)</f>
        <v>0</v>
      </c>
      <c r="G305">
        <f>VLOOKUP($B305,'Tillförd energi'!$B$1:$AS$566,MATCH(G$1,'Tillförd energi'!$B$1:$AQ$1,0),FALSE)</f>
        <v>0</v>
      </c>
      <c r="H305">
        <f>VLOOKUP($B305,'Tillförd energi'!$B$1:$AS$566,MATCH(H$1,'Tillförd energi'!$B$1:$AQ$1,0),FALSE)</f>
        <v>0</v>
      </c>
      <c r="I305">
        <f>VLOOKUP($B305,'Tillförd energi'!$B$1:$AS$566,MATCH(I$1,'Tillförd energi'!$B$1:$AQ$1,0),FALSE)</f>
        <v>0</v>
      </c>
      <c r="J305">
        <f>VLOOKUP($B305,'Tillförd energi'!$B$1:$AS$566,MATCH(J$1,'Tillförd energi'!$B$1:$AQ$1,0),FALSE)</f>
        <v>0</v>
      </c>
      <c r="K305">
        <v>0</v>
      </c>
      <c r="L305">
        <f>VLOOKUP($B305,'Tillförd energi'!$B$1:$AS$566,MATCH(L$1,'Tillförd energi'!$B$1:$AQ$1,0),FALSE)</f>
        <v>0</v>
      </c>
      <c r="M305">
        <f>VLOOKUP($B305,'Tillförd energi'!$B$1:$AS$566,MATCH(M$1,'Tillförd energi'!$B$1:$AQ$1,0),FALSE)</f>
        <v>0</v>
      </c>
      <c r="N305">
        <f>VLOOKUP($B305,'Tillförd energi'!$B$1:$AS$566,MATCH(N$1,'Tillförd energi'!$B$1:$AQ$1,0),FALSE)</f>
        <v>26.96</v>
      </c>
      <c r="O305">
        <f>VLOOKUP($B305,'Tillförd energi'!$B$1:$AS$566,MATCH(O$1,'Tillförd energi'!$B$1:$AQ$1,0),FALSE)</f>
        <v>0</v>
      </c>
      <c r="P305">
        <f>VLOOKUP($B305,'Tillförd energi'!$B$1:$AS$566,MATCH(P$1,'Tillförd energi'!$B$1:$AQ$1,0),FALSE)</f>
        <v>0</v>
      </c>
      <c r="Q305">
        <f>VLOOKUP($B305,'Tillförd energi'!$B$1:$AS$566,MATCH(Q$1,'Tillförd energi'!$B$1:$AQ$1,0),FALSE)</f>
        <v>5.8823499999999997</v>
      </c>
      <c r="R305">
        <f>VLOOKUP($B305,'Tillförd energi'!$B$1:$AS$566,MATCH(R$1,'Tillförd energi'!$B$1:$AQ$1,0),FALSE)</f>
        <v>0</v>
      </c>
      <c r="S305">
        <f>VLOOKUP($B305,'Tillförd energi'!$B$1:$AS$566,MATCH(S$1,'Tillförd energi'!$B$1:$AQ$1,0),FALSE)</f>
        <v>0</v>
      </c>
      <c r="T305">
        <f>VLOOKUP($B305,'Tillförd energi'!$B$1:$AS$566,MATCH(T$1,'Tillförd energi'!$B$1:$AQ$1,0),FALSE)</f>
        <v>0</v>
      </c>
      <c r="U305">
        <f>VLOOKUP($B305,'Tillförd energi'!$B$1:$AS$566,MATCH(U$1,'Tillförd energi'!$B$1:$AQ$1,0),FALSE)</f>
        <v>0</v>
      </c>
      <c r="V305">
        <f>VLOOKUP($B305,'Tillförd energi'!$B$1:$AS$566,MATCH(V$1,'Tillförd energi'!$B$1:$AQ$1,0),FALSE)</f>
        <v>0</v>
      </c>
      <c r="W305">
        <f>VLOOKUP($B305,'Tillförd energi'!$B$1:$AS$566,MATCH(W$1,'Tillförd energi'!$B$1:$AQ$1,0),FALSE)</f>
        <v>0</v>
      </c>
      <c r="X305">
        <f>VLOOKUP($B305,'Tillförd energi'!$B$1:$AS$566,MATCH(X$1,'Tillförd energi'!$B$1:$AQ$1,0),FALSE)</f>
        <v>0</v>
      </c>
      <c r="Y305">
        <f>VLOOKUP($B305,'Tillförd energi'!$B$1:$AS$566,MATCH(Y$1,'Tillförd energi'!$B$1:$AQ$1,0),FALSE)</f>
        <v>0</v>
      </c>
      <c r="Z305">
        <f>VLOOKUP($B305,'Tillförd energi'!$B$1:$AS$566,MATCH(Z$1,'Tillförd energi'!$B$1:$AQ$1,0),FALSE)</f>
        <v>0</v>
      </c>
      <c r="AA305">
        <f>VLOOKUP($B305,'Tillförd energi'!$B$1:$AS$566,MATCH(AA$1,'Tillförd energi'!$B$1:$AQ$1,0),FALSE)</f>
        <v>0</v>
      </c>
      <c r="AB305">
        <f>VLOOKUP($B305,'Tillförd energi'!$B$1:$AS$566,MATCH(AB$1,'Tillförd energi'!$B$1:$AQ$1,0),FALSE)</f>
        <v>0</v>
      </c>
      <c r="AC305">
        <f>VLOOKUP($B305,'Tillförd energi'!$B$1:$AS$566,MATCH(AC$1,'Tillförd energi'!$B$1:$AQ$1,0),FALSE)</f>
        <v>0</v>
      </c>
      <c r="AD305">
        <f>VLOOKUP($B305,'Tillförd energi'!$B$1:$AS$566,MATCH(AD$1,'Tillförd energi'!$B$1:$AQ$1,0),FALSE)</f>
        <v>0</v>
      </c>
      <c r="AE305">
        <f>VLOOKUP($B305,'Tillförd energi'!$B$1:$AS$566,MATCH(AE$1,'Tillförd energi'!$B$1:$AQ$1,0),FALSE)</f>
        <v>0</v>
      </c>
      <c r="AF305">
        <f>VLOOKUP($B305,'Tillförd energi'!$B$1:$AS$566,MATCH(AF$1,'Tillförd energi'!$B$1:$AQ$1,0),FALSE)</f>
        <v>0.56000000000000005</v>
      </c>
      <c r="AG305">
        <f>IFERROR(VLOOKUP(B305,Miljö!$B$1:$S$476,9,FALSE)/1,0)</f>
        <v>0</v>
      </c>
      <c r="AI305">
        <f t="shared" si="40"/>
        <v>33.942350000000005</v>
      </c>
      <c r="AJ305">
        <f t="shared" si="41"/>
        <v>33.942350000000005</v>
      </c>
      <c r="AK305">
        <f>IF(ISERROR(1/VLOOKUP($B305,Leveranser!$B$1:$S$500,MATCH("såld värme (gwh)",Leveranser!$B$1:$S$1,0),FALSE)),"",VLOOKUP($B305,Leveranser!$B$1:$S$500,MATCH("såld värme (gwh)",Leveranser!$B$1:$S$1,0),FALSE))</f>
        <v>29.7</v>
      </c>
      <c r="AL305" s="22">
        <f>VLOOKUP($B305,Leveranser!$B$1:$Y$500,MATCH("Totalt såld fjärrvärme till andra fjärrvärmeföretag",Leveranser!$B$1:$AA$1,0),FALSE)</f>
        <v>0</v>
      </c>
      <c r="AM305" s="22">
        <f>IF(ISERROR(1/VLOOKUP($B305,Miljö!$B$1:$S$500,MATCH("Såld mängd produktionsspecifik fjärrvärme (GWh)",Miljö!$B$1:$R$1,0),FALSE)),0,VLOOKUP($B305,Miljö!$B$1:$S$500,MATCH("Såld mängd produktionsspecifik fjärrvärme (GWh)",Miljö!$B$1:$R$1,0),FALSE))</f>
        <v>0</v>
      </c>
      <c r="AN305" s="23">
        <f t="shared" si="42"/>
        <v>0.875013073638095</v>
      </c>
      <c r="AP305" t="str">
        <f>VLOOKUP($B305,'Miljövärden urval för publ'!$B$1:$H$450,7,FALSE)</f>
        <v>Ja</v>
      </c>
      <c r="AQ305" t="str">
        <f>VLOOKUP($B305,'Miljövärden urval för publ'!$B$1:$H$450,6,FALSE)</f>
        <v>Ja</v>
      </c>
      <c r="AU305">
        <f t="shared" si="43"/>
        <v>0.56000000000000005</v>
      </c>
      <c r="AV305">
        <f t="shared" si="44"/>
        <v>0</v>
      </c>
      <c r="AW305">
        <f t="shared" si="45"/>
        <v>32.842350000000003</v>
      </c>
      <c r="AX305">
        <f t="shared" si="46"/>
        <v>0</v>
      </c>
      <c r="AZ305">
        <f t="shared" si="47"/>
        <v>0</v>
      </c>
      <c r="BA305">
        <f t="shared" si="48"/>
        <v>0</v>
      </c>
      <c r="BC305">
        <f t="shared" si="49"/>
        <v>32.842350000000003</v>
      </c>
    </row>
    <row r="306" spans="1:55" ht="15" customHeight="1" x14ac:dyDescent="0.25">
      <c r="A306" t="s">
        <v>432</v>
      </c>
      <c r="B306" t="s">
        <v>433</v>
      </c>
      <c r="C306">
        <f>VLOOKUP($B306,'Tillförd energi'!$B$1:$AS$566,MATCH(C$1,'Tillförd energi'!$B$1:$AQ$1,0),FALSE)</f>
        <v>0</v>
      </c>
      <c r="D306">
        <f>VLOOKUP($B306,'Tillförd energi'!$B$1:$AS$566,MATCH(D$1,'Tillförd energi'!$B$1:$AQ$1,0),FALSE)</f>
        <v>0</v>
      </c>
      <c r="E306">
        <f>VLOOKUP($B306,'Tillförd energi'!$B$1:$AS$566,MATCH(E$1,'Tillförd energi'!$B$1:$AQ$1,0),FALSE)</f>
        <v>0</v>
      </c>
      <c r="F306">
        <f>VLOOKUP($B306,'Tillförd energi'!$B$1:$AS$566,MATCH(F$1,'Tillförd energi'!$B$1:$AQ$1,0),FALSE)</f>
        <v>0</v>
      </c>
      <c r="G306">
        <f>VLOOKUP($B306,'Tillförd energi'!$B$1:$AS$566,MATCH(G$1,'Tillförd energi'!$B$1:$AQ$1,0),FALSE)</f>
        <v>0</v>
      </c>
      <c r="H306">
        <f>VLOOKUP($B306,'Tillförd energi'!$B$1:$AS$566,MATCH(H$1,'Tillförd energi'!$B$1:$AQ$1,0),FALSE)</f>
        <v>0</v>
      </c>
      <c r="I306">
        <f>VLOOKUP($B306,'Tillförd energi'!$B$1:$AS$566,MATCH(I$1,'Tillförd energi'!$B$1:$AQ$1,0),FALSE)</f>
        <v>0</v>
      </c>
      <c r="J306">
        <f>VLOOKUP($B306,'Tillförd energi'!$B$1:$AS$566,MATCH(J$1,'Tillförd energi'!$B$1:$AQ$1,0),FALSE)</f>
        <v>0</v>
      </c>
      <c r="K306">
        <v>0</v>
      </c>
      <c r="L306">
        <f>VLOOKUP($B306,'Tillförd energi'!$B$1:$AS$566,MATCH(L$1,'Tillförd energi'!$B$1:$AQ$1,0),FALSE)</f>
        <v>0</v>
      </c>
      <c r="M306">
        <f>VLOOKUP($B306,'Tillförd energi'!$B$1:$AS$566,MATCH(M$1,'Tillförd energi'!$B$1:$AQ$1,0),FALSE)</f>
        <v>0</v>
      </c>
      <c r="N306">
        <f>VLOOKUP($B306,'Tillförd energi'!$B$1:$AS$566,MATCH(N$1,'Tillförd energi'!$B$1:$AQ$1,0),FALSE)</f>
        <v>0</v>
      </c>
      <c r="O306">
        <f>VLOOKUP($B306,'Tillförd energi'!$B$1:$AS$566,MATCH(O$1,'Tillförd energi'!$B$1:$AQ$1,0),FALSE)</f>
        <v>0</v>
      </c>
      <c r="P306">
        <f>VLOOKUP($B306,'Tillförd energi'!$B$1:$AS$566,MATCH(P$1,'Tillförd energi'!$B$1:$AQ$1,0),FALSE)</f>
        <v>0</v>
      </c>
      <c r="Q306">
        <f>VLOOKUP($B306,'Tillförd energi'!$B$1:$AS$566,MATCH(Q$1,'Tillförd energi'!$B$1:$AQ$1,0),FALSE)</f>
        <v>0</v>
      </c>
      <c r="R306">
        <f>VLOOKUP($B306,'Tillförd energi'!$B$1:$AS$566,MATCH(R$1,'Tillförd energi'!$B$1:$AQ$1,0),FALSE)</f>
        <v>0</v>
      </c>
      <c r="S306">
        <f>VLOOKUP($B306,'Tillförd energi'!$B$1:$AS$566,MATCH(S$1,'Tillförd energi'!$B$1:$AQ$1,0),FALSE)</f>
        <v>0</v>
      </c>
      <c r="T306">
        <f>VLOOKUP($B306,'Tillförd energi'!$B$1:$AS$566,MATCH(T$1,'Tillförd energi'!$B$1:$AQ$1,0),FALSE)</f>
        <v>0</v>
      </c>
      <c r="U306">
        <f>VLOOKUP($B306,'Tillförd energi'!$B$1:$AS$566,MATCH(U$1,'Tillförd energi'!$B$1:$AQ$1,0),FALSE)</f>
        <v>0</v>
      </c>
      <c r="V306">
        <f>VLOOKUP($B306,'Tillförd energi'!$B$1:$AS$566,MATCH(V$1,'Tillförd energi'!$B$1:$AQ$1,0),FALSE)</f>
        <v>0</v>
      </c>
      <c r="W306">
        <f>VLOOKUP($B306,'Tillförd energi'!$B$1:$AS$566,MATCH(W$1,'Tillförd energi'!$B$1:$AQ$1,0),FALSE)</f>
        <v>0</v>
      </c>
      <c r="X306">
        <f>VLOOKUP($B306,'Tillförd energi'!$B$1:$AS$566,MATCH(X$1,'Tillförd energi'!$B$1:$AQ$1,0),FALSE)</f>
        <v>0</v>
      </c>
      <c r="Y306">
        <f>VLOOKUP($B306,'Tillförd energi'!$B$1:$AS$566,MATCH(Y$1,'Tillförd energi'!$B$1:$AQ$1,0),FALSE)</f>
        <v>0</v>
      </c>
      <c r="Z306">
        <f>VLOOKUP($B306,'Tillförd energi'!$B$1:$AS$566,MATCH(Z$1,'Tillförd energi'!$B$1:$AQ$1,0),FALSE)</f>
        <v>0</v>
      </c>
      <c r="AA306">
        <f>VLOOKUP($B306,'Tillförd energi'!$B$1:$AS$566,MATCH(AA$1,'Tillförd energi'!$B$1:$AQ$1,0),FALSE)</f>
        <v>0</v>
      </c>
      <c r="AB306">
        <f>VLOOKUP($B306,'Tillförd energi'!$B$1:$AS$566,MATCH(AB$1,'Tillförd energi'!$B$1:$AQ$1,0),FALSE)</f>
        <v>0</v>
      </c>
      <c r="AC306">
        <f>VLOOKUP($B306,'Tillförd energi'!$B$1:$AS$566,MATCH(AC$1,'Tillförd energi'!$B$1:$AQ$1,0),FALSE)</f>
        <v>0</v>
      </c>
      <c r="AD306">
        <f>VLOOKUP($B306,'Tillförd energi'!$B$1:$AS$566,MATCH(AD$1,'Tillförd energi'!$B$1:$AQ$1,0),FALSE)</f>
        <v>0</v>
      </c>
      <c r="AE306">
        <f>VLOOKUP($B306,'Tillförd energi'!$B$1:$AS$566,MATCH(AE$1,'Tillförd energi'!$B$1:$AQ$1,0),FALSE)</f>
        <v>0</v>
      </c>
      <c r="AF306">
        <f>VLOOKUP($B306,'Tillförd energi'!$B$1:$AS$566,MATCH(AF$1,'Tillförd energi'!$B$1:$AQ$1,0),FALSE)</f>
        <v>0</v>
      </c>
      <c r="AG306">
        <f>IFERROR(VLOOKUP(B306,Miljö!$B$1:$S$476,9,FALSE)/1,0)</f>
        <v>0</v>
      </c>
      <c r="AI306">
        <f t="shared" si="40"/>
        <v>0</v>
      </c>
      <c r="AJ306">
        <f t="shared" si="41"/>
        <v>0</v>
      </c>
      <c r="AK306" t="str">
        <f>IF(ISERROR(1/VLOOKUP($B306,Leveranser!$B$1:$S$500,MATCH("såld värme (gwh)",Leveranser!$B$1:$S$1,0),FALSE)),"",VLOOKUP($B306,Leveranser!$B$1:$S$500,MATCH("såld värme (gwh)",Leveranser!$B$1:$S$1,0),FALSE))</f>
        <v/>
      </c>
      <c r="AL306" s="22">
        <f>VLOOKUP($B306,Leveranser!$B$1:$Y$500,MATCH("Totalt såld fjärrvärme till andra fjärrvärmeföretag",Leveranser!$B$1:$AA$1,0),FALSE)</f>
        <v>0</v>
      </c>
      <c r="AM306" s="22">
        <f>IF(ISERROR(1/VLOOKUP($B306,Miljö!$B$1:$S$500,MATCH("Såld mängd produktionsspecifik fjärrvärme (GWh)",Miljö!$B$1:$R$1,0),FALSE)),0,VLOOKUP($B306,Miljö!$B$1:$S$500,MATCH("Såld mängd produktionsspecifik fjärrvärme (GWh)",Miljö!$B$1:$R$1,0),FALSE))</f>
        <v>0</v>
      </c>
      <c r="AN306" s="23" t="str">
        <f t="shared" si="42"/>
        <v/>
      </c>
      <c r="AP306" t="str">
        <f>VLOOKUP($B306,'Miljövärden urval för publ'!$B$1:$H$450,7,FALSE)</f>
        <v>Nej</v>
      </c>
      <c r="AQ306" t="str">
        <f>VLOOKUP($B306,'Miljövärden urval för publ'!$B$1:$H$450,6,FALSE)</f>
        <v>Nej</v>
      </c>
      <c r="AU306">
        <f t="shared" si="43"/>
        <v>0</v>
      </c>
      <c r="AV306">
        <f t="shared" si="44"/>
        <v>0</v>
      </c>
      <c r="AW306">
        <f t="shared" si="45"/>
        <v>0</v>
      </c>
      <c r="AX306">
        <f t="shared" si="46"/>
        <v>0</v>
      </c>
      <c r="AZ306">
        <f t="shared" si="47"/>
        <v>0</v>
      </c>
      <c r="BA306">
        <f t="shared" si="48"/>
        <v>0</v>
      </c>
      <c r="BC306">
        <f t="shared" si="49"/>
        <v>0</v>
      </c>
    </row>
    <row r="307" spans="1:55" ht="15" customHeight="1" x14ac:dyDescent="0.25">
      <c r="A307" t="s">
        <v>432</v>
      </c>
      <c r="B307" t="s">
        <v>434</v>
      </c>
      <c r="C307">
        <f>VLOOKUP($B307,'Tillförd energi'!$B$1:$AS$566,MATCH(C$1,'Tillförd energi'!$B$1:$AQ$1,0),FALSE)</f>
        <v>0</v>
      </c>
      <c r="D307">
        <f>VLOOKUP($B307,'Tillförd energi'!$B$1:$AS$566,MATCH(D$1,'Tillförd energi'!$B$1:$AQ$1,0),FALSE)</f>
        <v>0</v>
      </c>
      <c r="E307">
        <f>VLOOKUP($B307,'Tillförd energi'!$B$1:$AS$566,MATCH(E$1,'Tillförd energi'!$B$1:$AQ$1,0),FALSE)</f>
        <v>0</v>
      </c>
      <c r="F307">
        <f>VLOOKUP($B307,'Tillförd energi'!$B$1:$AS$566,MATCH(F$1,'Tillförd energi'!$B$1:$AQ$1,0),FALSE)</f>
        <v>0</v>
      </c>
      <c r="G307">
        <f>VLOOKUP($B307,'Tillförd energi'!$B$1:$AS$566,MATCH(G$1,'Tillförd energi'!$B$1:$AQ$1,0),FALSE)</f>
        <v>0</v>
      </c>
      <c r="H307">
        <f>VLOOKUP($B307,'Tillförd energi'!$B$1:$AS$566,MATCH(H$1,'Tillförd energi'!$B$1:$AQ$1,0),FALSE)</f>
        <v>0</v>
      </c>
      <c r="I307">
        <f>VLOOKUP($B307,'Tillförd energi'!$B$1:$AS$566,MATCH(I$1,'Tillförd energi'!$B$1:$AQ$1,0),FALSE)</f>
        <v>0</v>
      </c>
      <c r="J307">
        <f>VLOOKUP($B307,'Tillförd energi'!$B$1:$AS$566,MATCH(J$1,'Tillförd energi'!$B$1:$AQ$1,0),FALSE)</f>
        <v>0</v>
      </c>
      <c r="K307">
        <v>0</v>
      </c>
      <c r="L307">
        <f>VLOOKUP($B307,'Tillförd energi'!$B$1:$AS$566,MATCH(L$1,'Tillförd energi'!$B$1:$AQ$1,0),FALSE)</f>
        <v>0</v>
      </c>
      <c r="M307">
        <f>VLOOKUP($B307,'Tillförd energi'!$B$1:$AS$566,MATCH(M$1,'Tillförd energi'!$B$1:$AQ$1,0),FALSE)</f>
        <v>0</v>
      </c>
      <c r="N307">
        <f>VLOOKUP($B307,'Tillförd energi'!$B$1:$AS$566,MATCH(N$1,'Tillförd energi'!$B$1:$AQ$1,0),FALSE)</f>
        <v>0</v>
      </c>
      <c r="O307">
        <f>VLOOKUP($B307,'Tillförd energi'!$B$1:$AS$566,MATCH(O$1,'Tillförd energi'!$B$1:$AQ$1,0),FALSE)</f>
        <v>0</v>
      </c>
      <c r="P307">
        <f>VLOOKUP($B307,'Tillförd energi'!$B$1:$AS$566,MATCH(P$1,'Tillförd energi'!$B$1:$AQ$1,0),FALSE)</f>
        <v>0</v>
      </c>
      <c r="Q307">
        <f>VLOOKUP($B307,'Tillförd energi'!$B$1:$AS$566,MATCH(Q$1,'Tillförd energi'!$B$1:$AQ$1,0),FALSE)</f>
        <v>0</v>
      </c>
      <c r="R307">
        <f>VLOOKUP($B307,'Tillförd energi'!$B$1:$AS$566,MATCH(R$1,'Tillförd energi'!$B$1:$AQ$1,0),FALSE)</f>
        <v>0</v>
      </c>
      <c r="S307">
        <f>VLOOKUP($B307,'Tillförd energi'!$B$1:$AS$566,MATCH(S$1,'Tillförd energi'!$B$1:$AQ$1,0),FALSE)</f>
        <v>0</v>
      </c>
      <c r="T307">
        <f>VLOOKUP($B307,'Tillförd energi'!$B$1:$AS$566,MATCH(T$1,'Tillförd energi'!$B$1:$AQ$1,0),FALSE)</f>
        <v>0</v>
      </c>
      <c r="U307">
        <f>VLOOKUP($B307,'Tillförd energi'!$B$1:$AS$566,MATCH(U$1,'Tillförd energi'!$B$1:$AQ$1,0),FALSE)</f>
        <v>0</v>
      </c>
      <c r="V307">
        <f>VLOOKUP($B307,'Tillförd energi'!$B$1:$AS$566,MATCH(V$1,'Tillförd energi'!$B$1:$AQ$1,0),FALSE)</f>
        <v>0</v>
      </c>
      <c r="W307">
        <f>VLOOKUP($B307,'Tillförd energi'!$B$1:$AS$566,MATCH(W$1,'Tillförd energi'!$B$1:$AQ$1,0),FALSE)</f>
        <v>0</v>
      </c>
      <c r="X307">
        <f>VLOOKUP($B307,'Tillförd energi'!$B$1:$AS$566,MATCH(X$1,'Tillförd energi'!$B$1:$AQ$1,0),FALSE)</f>
        <v>0</v>
      </c>
      <c r="Y307">
        <f>VLOOKUP($B307,'Tillförd energi'!$B$1:$AS$566,MATCH(Y$1,'Tillförd energi'!$B$1:$AQ$1,0),FALSE)</f>
        <v>0</v>
      </c>
      <c r="Z307">
        <f>VLOOKUP($B307,'Tillförd energi'!$B$1:$AS$566,MATCH(Z$1,'Tillförd energi'!$B$1:$AQ$1,0),FALSE)</f>
        <v>0</v>
      </c>
      <c r="AA307">
        <f>VLOOKUP($B307,'Tillförd energi'!$B$1:$AS$566,MATCH(AA$1,'Tillförd energi'!$B$1:$AQ$1,0),FALSE)</f>
        <v>0</v>
      </c>
      <c r="AB307">
        <f>VLOOKUP($B307,'Tillförd energi'!$B$1:$AS$566,MATCH(AB$1,'Tillförd energi'!$B$1:$AQ$1,0),FALSE)</f>
        <v>0</v>
      </c>
      <c r="AC307">
        <f>VLOOKUP($B307,'Tillförd energi'!$B$1:$AS$566,MATCH(AC$1,'Tillförd energi'!$B$1:$AQ$1,0),FALSE)</f>
        <v>0</v>
      </c>
      <c r="AD307">
        <f>VLOOKUP($B307,'Tillförd energi'!$B$1:$AS$566,MATCH(AD$1,'Tillförd energi'!$B$1:$AQ$1,0),FALSE)</f>
        <v>0</v>
      </c>
      <c r="AE307">
        <f>VLOOKUP($B307,'Tillförd energi'!$B$1:$AS$566,MATCH(AE$1,'Tillförd energi'!$B$1:$AQ$1,0),FALSE)</f>
        <v>0</v>
      </c>
      <c r="AF307">
        <f>VLOOKUP($B307,'Tillförd energi'!$B$1:$AS$566,MATCH(AF$1,'Tillförd energi'!$B$1:$AQ$1,0),FALSE)</f>
        <v>0</v>
      </c>
      <c r="AG307">
        <f>IFERROR(VLOOKUP(B307,Miljö!$B$1:$S$476,9,FALSE)/1,0)</f>
        <v>0</v>
      </c>
      <c r="AI307">
        <f t="shared" si="40"/>
        <v>0</v>
      </c>
      <c r="AJ307">
        <f t="shared" si="41"/>
        <v>0</v>
      </c>
      <c r="AK307" t="str">
        <f>IF(ISERROR(1/VLOOKUP($B307,Leveranser!$B$1:$S$500,MATCH("såld värme (gwh)",Leveranser!$B$1:$S$1,0),FALSE)),"",VLOOKUP($B307,Leveranser!$B$1:$S$500,MATCH("såld värme (gwh)",Leveranser!$B$1:$S$1,0),FALSE))</f>
        <v/>
      </c>
      <c r="AL307" s="22">
        <f>VLOOKUP($B307,Leveranser!$B$1:$Y$500,MATCH("Totalt såld fjärrvärme till andra fjärrvärmeföretag",Leveranser!$B$1:$AA$1,0),FALSE)</f>
        <v>0</v>
      </c>
      <c r="AM307" s="22">
        <f>IF(ISERROR(1/VLOOKUP($B307,Miljö!$B$1:$S$500,MATCH("Såld mängd produktionsspecifik fjärrvärme (GWh)",Miljö!$B$1:$R$1,0),FALSE)),0,VLOOKUP($B307,Miljö!$B$1:$S$500,MATCH("Såld mängd produktionsspecifik fjärrvärme (GWh)",Miljö!$B$1:$R$1,0),FALSE))</f>
        <v>0</v>
      </c>
      <c r="AN307" s="23" t="str">
        <f t="shared" si="42"/>
        <v/>
      </c>
      <c r="AP307" t="str">
        <f>VLOOKUP($B307,'Miljövärden urval för publ'!$B$1:$H$450,7,FALSE)</f>
        <v>Nej</v>
      </c>
      <c r="AQ307" t="str">
        <f>VLOOKUP($B307,'Miljövärden urval för publ'!$B$1:$H$450,6,FALSE)</f>
        <v>Nej</v>
      </c>
      <c r="AU307">
        <f t="shared" si="43"/>
        <v>0</v>
      </c>
      <c r="AV307">
        <f t="shared" si="44"/>
        <v>0</v>
      </c>
      <c r="AW307">
        <f t="shared" si="45"/>
        <v>0</v>
      </c>
      <c r="AX307">
        <f t="shared" si="46"/>
        <v>0</v>
      </c>
      <c r="AZ307">
        <f t="shared" si="47"/>
        <v>0</v>
      </c>
      <c r="BA307">
        <f t="shared" si="48"/>
        <v>0</v>
      </c>
      <c r="BC307">
        <f t="shared" si="49"/>
        <v>0</v>
      </c>
    </row>
    <row r="308" spans="1:55" ht="15" customHeight="1" x14ac:dyDescent="0.25">
      <c r="A308" t="s">
        <v>432</v>
      </c>
      <c r="B308" t="s">
        <v>435</v>
      </c>
      <c r="C308">
        <f>VLOOKUP($B308,'Tillförd energi'!$B$1:$AS$566,MATCH(C$1,'Tillförd energi'!$B$1:$AQ$1,0),FALSE)</f>
        <v>0</v>
      </c>
      <c r="D308">
        <f>VLOOKUP($B308,'Tillförd energi'!$B$1:$AS$566,MATCH(D$1,'Tillförd energi'!$B$1:$AQ$1,0),FALSE)</f>
        <v>0</v>
      </c>
      <c r="E308">
        <f>VLOOKUP($B308,'Tillförd energi'!$B$1:$AS$566,MATCH(E$1,'Tillförd energi'!$B$1:$AQ$1,0),FALSE)</f>
        <v>0</v>
      </c>
      <c r="F308">
        <f>VLOOKUP($B308,'Tillförd energi'!$B$1:$AS$566,MATCH(F$1,'Tillförd energi'!$B$1:$AQ$1,0),FALSE)</f>
        <v>0</v>
      </c>
      <c r="G308">
        <f>VLOOKUP($B308,'Tillförd energi'!$B$1:$AS$566,MATCH(G$1,'Tillförd energi'!$B$1:$AQ$1,0),FALSE)</f>
        <v>0</v>
      </c>
      <c r="H308">
        <f>VLOOKUP($B308,'Tillförd energi'!$B$1:$AS$566,MATCH(H$1,'Tillförd energi'!$B$1:$AQ$1,0),FALSE)</f>
        <v>0</v>
      </c>
      <c r="I308">
        <f>VLOOKUP($B308,'Tillförd energi'!$B$1:$AS$566,MATCH(I$1,'Tillförd energi'!$B$1:$AQ$1,0),FALSE)</f>
        <v>0</v>
      </c>
      <c r="J308">
        <f>VLOOKUP($B308,'Tillförd energi'!$B$1:$AS$566,MATCH(J$1,'Tillförd energi'!$B$1:$AQ$1,0),FALSE)</f>
        <v>0</v>
      </c>
      <c r="K308">
        <v>0</v>
      </c>
      <c r="L308">
        <f>VLOOKUP($B308,'Tillförd energi'!$B$1:$AS$566,MATCH(L$1,'Tillförd energi'!$B$1:$AQ$1,0),FALSE)</f>
        <v>0</v>
      </c>
      <c r="M308">
        <f>VLOOKUP($B308,'Tillförd energi'!$B$1:$AS$566,MATCH(M$1,'Tillförd energi'!$B$1:$AQ$1,0),FALSE)</f>
        <v>0</v>
      </c>
      <c r="N308">
        <f>VLOOKUP($B308,'Tillförd energi'!$B$1:$AS$566,MATCH(N$1,'Tillförd energi'!$B$1:$AQ$1,0),FALSE)</f>
        <v>0</v>
      </c>
      <c r="O308">
        <f>VLOOKUP($B308,'Tillförd energi'!$B$1:$AS$566,MATCH(O$1,'Tillförd energi'!$B$1:$AQ$1,0),FALSE)</f>
        <v>0</v>
      </c>
      <c r="P308">
        <f>VLOOKUP($B308,'Tillförd energi'!$B$1:$AS$566,MATCH(P$1,'Tillförd energi'!$B$1:$AQ$1,0),FALSE)</f>
        <v>0</v>
      </c>
      <c r="Q308">
        <f>VLOOKUP($B308,'Tillförd energi'!$B$1:$AS$566,MATCH(Q$1,'Tillförd energi'!$B$1:$AQ$1,0),FALSE)</f>
        <v>0</v>
      </c>
      <c r="R308">
        <f>VLOOKUP($B308,'Tillförd energi'!$B$1:$AS$566,MATCH(R$1,'Tillförd energi'!$B$1:$AQ$1,0),FALSE)</f>
        <v>0</v>
      </c>
      <c r="S308">
        <f>VLOOKUP($B308,'Tillförd energi'!$B$1:$AS$566,MATCH(S$1,'Tillförd energi'!$B$1:$AQ$1,0),FALSE)</f>
        <v>0</v>
      </c>
      <c r="T308">
        <f>VLOOKUP($B308,'Tillförd energi'!$B$1:$AS$566,MATCH(T$1,'Tillförd energi'!$B$1:$AQ$1,0),FALSE)</f>
        <v>0</v>
      </c>
      <c r="U308">
        <f>VLOOKUP($B308,'Tillförd energi'!$B$1:$AS$566,MATCH(U$1,'Tillförd energi'!$B$1:$AQ$1,0),FALSE)</f>
        <v>0</v>
      </c>
      <c r="V308">
        <f>VLOOKUP($B308,'Tillförd energi'!$B$1:$AS$566,MATCH(V$1,'Tillförd energi'!$B$1:$AQ$1,0),FALSE)</f>
        <v>0</v>
      </c>
      <c r="W308">
        <f>VLOOKUP($B308,'Tillförd energi'!$B$1:$AS$566,MATCH(W$1,'Tillförd energi'!$B$1:$AQ$1,0),FALSE)</f>
        <v>0</v>
      </c>
      <c r="X308">
        <f>VLOOKUP($B308,'Tillförd energi'!$B$1:$AS$566,MATCH(X$1,'Tillförd energi'!$B$1:$AQ$1,0),FALSE)</f>
        <v>0</v>
      </c>
      <c r="Y308">
        <f>VLOOKUP($B308,'Tillförd energi'!$B$1:$AS$566,MATCH(Y$1,'Tillförd energi'!$B$1:$AQ$1,0),FALSE)</f>
        <v>0</v>
      </c>
      <c r="Z308">
        <f>VLOOKUP($B308,'Tillförd energi'!$B$1:$AS$566,MATCH(Z$1,'Tillförd energi'!$B$1:$AQ$1,0),FALSE)</f>
        <v>0</v>
      </c>
      <c r="AA308">
        <f>VLOOKUP($B308,'Tillförd energi'!$B$1:$AS$566,MATCH(AA$1,'Tillförd energi'!$B$1:$AQ$1,0),FALSE)</f>
        <v>0</v>
      </c>
      <c r="AB308">
        <f>VLOOKUP($B308,'Tillförd energi'!$B$1:$AS$566,MATCH(AB$1,'Tillförd energi'!$B$1:$AQ$1,0),FALSE)</f>
        <v>0</v>
      </c>
      <c r="AC308">
        <f>VLOOKUP($B308,'Tillförd energi'!$B$1:$AS$566,MATCH(AC$1,'Tillförd energi'!$B$1:$AQ$1,0),FALSE)</f>
        <v>0</v>
      </c>
      <c r="AD308">
        <f>VLOOKUP($B308,'Tillförd energi'!$B$1:$AS$566,MATCH(AD$1,'Tillförd energi'!$B$1:$AQ$1,0),FALSE)</f>
        <v>0</v>
      </c>
      <c r="AE308">
        <f>VLOOKUP($B308,'Tillförd energi'!$B$1:$AS$566,MATCH(AE$1,'Tillförd energi'!$B$1:$AQ$1,0),FALSE)</f>
        <v>0</v>
      </c>
      <c r="AF308">
        <f>VLOOKUP($B308,'Tillförd energi'!$B$1:$AS$566,MATCH(AF$1,'Tillförd energi'!$B$1:$AQ$1,0),FALSE)</f>
        <v>18.149999999999999</v>
      </c>
      <c r="AG308">
        <f>IFERROR(VLOOKUP(B308,Miljö!$B$1:$S$476,9,FALSE)/1,0)</f>
        <v>720.5</v>
      </c>
      <c r="AI308">
        <f t="shared" si="40"/>
        <v>18.149999999999999</v>
      </c>
      <c r="AJ308">
        <f t="shared" si="41"/>
        <v>738.65</v>
      </c>
      <c r="AK308">
        <f>IF(ISERROR(1/VLOOKUP($B308,Leveranser!$B$1:$S$500,MATCH("såld värme (gwh)",Leveranser!$B$1:$S$1,0),FALSE)),"",VLOOKUP($B308,Leveranser!$B$1:$S$500,MATCH("såld värme (gwh)",Leveranser!$B$1:$S$1,0),FALSE))</f>
        <v>605</v>
      </c>
      <c r="AL308" s="22">
        <f>VLOOKUP($B308,Leveranser!$B$1:$Y$500,MATCH("Totalt såld fjärrvärme till andra fjärrvärmeföretag",Leveranser!$B$1:$AA$1,0),FALSE)</f>
        <v>0</v>
      </c>
      <c r="AM308" s="22">
        <f>IF(ISERROR(1/VLOOKUP($B308,Miljö!$B$1:$S$500,MATCH("Såld mängd produktionsspecifik fjärrvärme (GWh)",Miljö!$B$1:$R$1,0),FALSE)),0,VLOOKUP($B308,Miljö!$B$1:$S$500,MATCH("Såld mängd produktionsspecifik fjärrvärme (GWh)",Miljö!$B$1:$R$1,0),FALSE))</f>
        <v>0</v>
      </c>
      <c r="AN308" s="23">
        <f t="shared" si="42"/>
        <v>0.81906180193596434</v>
      </c>
      <c r="AP308" t="str">
        <f>VLOOKUP($B308,'Miljövärden urval för publ'!$B$1:$H$450,7,FALSE)</f>
        <v>Ja</v>
      </c>
      <c r="AQ308" t="str">
        <f>VLOOKUP($B308,'Miljövärden urval för publ'!$B$1:$H$450,6,FALSE)</f>
        <v>Nej</v>
      </c>
      <c r="AU308">
        <f t="shared" si="43"/>
        <v>18.149999999999999</v>
      </c>
      <c r="AV308">
        <f t="shared" si="44"/>
        <v>0</v>
      </c>
      <c r="AW308">
        <f t="shared" si="45"/>
        <v>0</v>
      </c>
      <c r="AX308">
        <f t="shared" si="46"/>
        <v>0</v>
      </c>
      <c r="AZ308">
        <f t="shared" si="47"/>
        <v>0</v>
      </c>
      <c r="BA308">
        <f t="shared" si="48"/>
        <v>0</v>
      </c>
      <c r="BC308">
        <f t="shared" si="49"/>
        <v>0</v>
      </c>
    </row>
    <row r="309" spans="1:55" ht="15" customHeight="1" x14ac:dyDescent="0.25">
      <c r="A309" t="s">
        <v>436</v>
      </c>
      <c r="B309" t="s">
        <v>437</v>
      </c>
      <c r="C309">
        <f>VLOOKUP($B309,'Tillförd energi'!$B$1:$AS$566,MATCH(C$1,'Tillförd energi'!$B$1:$AQ$1,0),FALSE)</f>
        <v>0</v>
      </c>
      <c r="D309">
        <f>VLOOKUP($B309,'Tillförd energi'!$B$1:$AS$566,MATCH(D$1,'Tillförd energi'!$B$1:$AQ$1,0),FALSE)</f>
        <v>0.1</v>
      </c>
      <c r="E309">
        <f>VLOOKUP($B309,'Tillförd energi'!$B$1:$AS$566,MATCH(E$1,'Tillförd energi'!$B$1:$AQ$1,0),FALSE)</f>
        <v>0</v>
      </c>
      <c r="F309">
        <f>VLOOKUP($B309,'Tillförd energi'!$B$1:$AS$566,MATCH(F$1,'Tillförd energi'!$B$1:$AQ$1,0),FALSE)</f>
        <v>0</v>
      </c>
      <c r="G309">
        <f>VLOOKUP($B309,'Tillförd energi'!$B$1:$AS$566,MATCH(G$1,'Tillförd energi'!$B$1:$AQ$1,0),FALSE)</f>
        <v>0</v>
      </c>
      <c r="H309">
        <f>VLOOKUP($B309,'Tillförd energi'!$B$1:$AS$566,MATCH(H$1,'Tillförd energi'!$B$1:$AQ$1,0),FALSE)</f>
        <v>0</v>
      </c>
      <c r="I309">
        <f>VLOOKUP($B309,'Tillförd energi'!$B$1:$AS$566,MATCH(I$1,'Tillförd energi'!$B$1:$AQ$1,0),FALSE)</f>
        <v>21.8765</v>
      </c>
      <c r="J309">
        <f>VLOOKUP($B309,'Tillförd energi'!$B$1:$AS$566,MATCH(J$1,'Tillförd energi'!$B$1:$AQ$1,0),FALSE)</f>
        <v>0</v>
      </c>
      <c r="K309">
        <v>0</v>
      </c>
      <c r="L309">
        <f>VLOOKUP($B309,'Tillförd energi'!$B$1:$AS$566,MATCH(L$1,'Tillförd energi'!$B$1:$AQ$1,0),FALSE)</f>
        <v>9.1797000000000004</v>
      </c>
      <c r="M309">
        <f>VLOOKUP($B309,'Tillförd energi'!$B$1:$AS$566,MATCH(M$1,'Tillförd energi'!$B$1:$AQ$1,0),FALSE)</f>
        <v>0</v>
      </c>
      <c r="N309">
        <f>VLOOKUP($B309,'Tillförd energi'!$B$1:$AS$566,MATCH(N$1,'Tillförd energi'!$B$1:$AQ$1,0),FALSE)</f>
        <v>1.62866</v>
      </c>
      <c r="O309">
        <f>VLOOKUP($B309,'Tillförd energi'!$B$1:$AS$566,MATCH(O$1,'Tillförd energi'!$B$1:$AQ$1,0),FALSE)</f>
        <v>0</v>
      </c>
      <c r="P309">
        <f>VLOOKUP($B309,'Tillförd energi'!$B$1:$AS$566,MATCH(P$1,'Tillförd energi'!$B$1:$AQ$1,0),FALSE)</f>
        <v>0</v>
      </c>
      <c r="Q309">
        <f>VLOOKUP($B309,'Tillförd energi'!$B$1:$AS$566,MATCH(Q$1,'Tillförd energi'!$B$1:$AQ$1,0),FALSE)</f>
        <v>9.4</v>
      </c>
      <c r="R309">
        <f>VLOOKUP($B309,'Tillförd energi'!$B$1:$AS$566,MATCH(R$1,'Tillförd energi'!$B$1:$AQ$1,0),FALSE)</f>
        <v>0.08</v>
      </c>
      <c r="S309">
        <f>VLOOKUP($B309,'Tillförd energi'!$B$1:$AS$566,MATCH(S$1,'Tillförd energi'!$B$1:$AQ$1,0),FALSE)</f>
        <v>0</v>
      </c>
      <c r="T309">
        <f>VLOOKUP($B309,'Tillförd energi'!$B$1:$AS$566,MATCH(T$1,'Tillförd energi'!$B$1:$AQ$1,0),FALSE)</f>
        <v>0</v>
      </c>
      <c r="U309">
        <f>VLOOKUP($B309,'Tillförd energi'!$B$1:$AS$566,MATCH(U$1,'Tillförd energi'!$B$1:$AQ$1,0),FALSE)</f>
        <v>17.915199999999999</v>
      </c>
      <c r="V309">
        <f>VLOOKUP($B309,'Tillförd energi'!$B$1:$AS$566,MATCH(V$1,'Tillförd energi'!$B$1:$AQ$1,0),FALSE)</f>
        <v>0</v>
      </c>
      <c r="W309">
        <f>VLOOKUP($B309,'Tillförd energi'!$B$1:$AS$566,MATCH(W$1,'Tillförd energi'!$B$1:$AQ$1,0),FALSE)</f>
        <v>0</v>
      </c>
      <c r="X309">
        <f>VLOOKUP($B309,'Tillförd energi'!$B$1:$AS$566,MATCH(X$1,'Tillförd energi'!$B$1:$AQ$1,0),FALSE)</f>
        <v>0</v>
      </c>
      <c r="Y309">
        <f>VLOOKUP($B309,'Tillförd energi'!$B$1:$AS$566,MATCH(Y$1,'Tillförd energi'!$B$1:$AQ$1,0),FALSE)</f>
        <v>0</v>
      </c>
      <c r="Z309">
        <f>VLOOKUP($B309,'Tillförd energi'!$B$1:$AS$566,MATCH(Z$1,'Tillförd energi'!$B$1:$AQ$1,0),FALSE)</f>
        <v>0</v>
      </c>
      <c r="AA309">
        <f>VLOOKUP($B309,'Tillförd energi'!$B$1:$AS$566,MATCH(AA$1,'Tillförd energi'!$B$1:$AQ$1,0),FALSE)</f>
        <v>0</v>
      </c>
      <c r="AB309">
        <f>VLOOKUP($B309,'Tillförd energi'!$B$1:$AS$566,MATCH(AB$1,'Tillförd energi'!$B$1:$AQ$1,0),FALSE)</f>
        <v>0</v>
      </c>
      <c r="AC309">
        <f>VLOOKUP($B309,'Tillförd energi'!$B$1:$AS$566,MATCH(AC$1,'Tillförd energi'!$B$1:$AQ$1,0),FALSE)</f>
        <v>0</v>
      </c>
      <c r="AD309">
        <f>VLOOKUP($B309,'Tillförd energi'!$B$1:$AS$566,MATCH(AD$1,'Tillförd energi'!$B$1:$AQ$1,0),FALSE)</f>
        <v>0</v>
      </c>
      <c r="AE309">
        <f>VLOOKUP($B309,'Tillförd energi'!$B$1:$AS$566,MATCH(AE$1,'Tillförd energi'!$B$1:$AQ$1,0),FALSE)</f>
        <v>0</v>
      </c>
      <c r="AF309">
        <f>VLOOKUP($B309,'Tillförd energi'!$B$1:$AS$566,MATCH(AF$1,'Tillförd energi'!$B$1:$AQ$1,0),FALSE)</f>
        <v>1.7436499999999999</v>
      </c>
      <c r="AG309">
        <f>IFERROR(VLOOKUP(B309,Miljö!$B$1:$S$476,9,FALSE)/1,0)</f>
        <v>0</v>
      </c>
      <c r="AI309">
        <f t="shared" si="40"/>
        <v>61.92371</v>
      </c>
      <c r="AJ309">
        <f t="shared" si="41"/>
        <v>61.92371</v>
      </c>
      <c r="AK309">
        <f>IF(ISERROR(1/VLOOKUP($B309,Leveranser!$B$1:$S$500,MATCH("såld värme (gwh)",Leveranser!$B$1:$S$1,0),FALSE)),"",VLOOKUP($B309,Leveranser!$B$1:$S$500,MATCH("såld värme (gwh)",Leveranser!$B$1:$S$1,0),FALSE))</f>
        <v>49.759</v>
      </c>
      <c r="AL309" s="22">
        <f>VLOOKUP($B309,Leveranser!$B$1:$Y$500,MATCH("Totalt såld fjärrvärme till andra fjärrvärmeföretag",Leveranser!$B$1:$AA$1,0),FALSE)</f>
        <v>0</v>
      </c>
      <c r="AM309" s="22">
        <f>IF(ISERROR(1/VLOOKUP($B309,Miljö!$B$1:$S$500,MATCH("Såld mängd produktionsspecifik fjärrvärme (GWh)",Miljö!$B$1:$R$1,0),FALSE)),0,VLOOKUP($B309,Miljö!$B$1:$S$500,MATCH("Såld mängd produktionsspecifik fjärrvärme (GWh)",Miljö!$B$1:$R$1,0),FALSE))</f>
        <v>0</v>
      </c>
      <c r="AN309" s="23">
        <f t="shared" si="42"/>
        <v>0.80355327547396627</v>
      </c>
      <c r="AP309" t="str">
        <f>VLOOKUP($B309,'Miljövärden urval för publ'!$B$1:$H$450,7,FALSE)</f>
        <v>Ja</v>
      </c>
      <c r="AQ309" t="str">
        <f>VLOOKUP($B309,'Miljövärden urval för publ'!$B$1:$H$450,6,FALSE)</f>
        <v>Nej</v>
      </c>
      <c r="AU309">
        <f t="shared" si="43"/>
        <v>1.7436499999999999</v>
      </c>
      <c r="AV309">
        <f t="shared" si="44"/>
        <v>0</v>
      </c>
      <c r="AW309">
        <f t="shared" si="45"/>
        <v>11.02866</v>
      </c>
      <c r="AX309">
        <f t="shared" si="46"/>
        <v>17.995199999999997</v>
      </c>
      <c r="AZ309">
        <f t="shared" si="47"/>
        <v>0</v>
      </c>
      <c r="BA309">
        <f t="shared" si="48"/>
        <v>0</v>
      </c>
      <c r="BC309">
        <f t="shared" si="49"/>
        <v>38.203559999999996</v>
      </c>
    </row>
    <row r="310" spans="1:55" ht="15" customHeight="1" x14ac:dyDescent="0.25">
      <c r="A310" t="s">
        <v>438</v>
      </c>
      <c r="B310" t="s">
        <v>439</v>
      </c>
      <c r="C310">
        <f>VLOOKUP($B310,'Tillförd energi'!$B$1:$AS$566,MATCH(C$1,'Tillförd energi'!$B$1:$AQ$1,0),FALSE)</f>
        <v>0</v>
      </c>
      <c r="D310">
        <f>VLOOKUP($B310,'Tillförd energi'!$B$1:$AS$566,MATCH(D$1,'Tillförd energi'!$B$1:$AQ$1,0),FALSE)</f>
        <v>0.317</v>
      </c>
      <c r="E310">
        <f>VLOOKUP($B310,'Tillförd energi'!$B$1:$AS$566,MATCH(E$1,'Tillförd energi'!$B$1:$AQ$1,0),FALSE)</f>
        <v>0</v>
      </c>
      <c r="F310">
        <f>VLOOKUP($B310,'Tillförd energi'!$B$1:$AS$566,MATCH(F$1,'Tillförd energi'!$B$1:$AQ$1,0),FALSE)</f>
        <v>0</v>
      </c>
      <c r="G310">
        <f>VLOOKUP($B310,'Tillförd energi'!$B$1:$AS$566,MATCH(G$1,'Tillförd energi'!$B$1:$AQ$1,0),FALSE)</f>
        <v>0</v>
      </c>
      <c r="H310">
        <f>VLOOKUP($B310,'Tillförd energi'!$B$1:$AS$566,MATCH(H$1,'Tillförd energi'!$B$1:$AQ$1,0),FALSE)</f>
        <v>0.46899999999999997</v>
      </c>
      <c r="I310">
        <f>VLOOKUP($B310,'Tillförd energi'!$B$1:$AS$566,MATCH(I$1,'Tillförd energi'!$B$1:$AQ$1,0),FALSE)</f>
        <v>0</v>
      </c>
      <c r="J310">
        <f>VLOOKUP($B310,'Tillförd energi'!$B$1:$AS$566,MATCH(J$1,'Tillförd energi'!$B$1:$AQ$1,0),FALSE)</f>
        <v>0</v>
      </c>
      <c r="K310">
        <v>0</v>
      </c>
      <c r="L310">
        <f>VLOOKUP($B310,'Tillförd energi'!$B$1:$AS$566,MATCH(L$1,'Tillförd energi'!$B$1:$AQ$1,0),FALSE)</f>
        <v>0</v>
      </c>
      <c r="M310">
        <f>VLOOKUP($B310,'Tillförd energi'!$B$1:$AS$566,MATCH(M$1,'Tillförd energi'!$B$1:$AQ$1,0),FALSE)</f>
        <v>0</v>
      </c>
      <c r="N310">
        <f>VLOOKUP($B310,'Tillförd energi'!$B$1:$AS$566,MATCH(N$1,'Tillförd energi'!$B$1:$AQ$1,0),FALSE)</f>
        <v>45.625</v>
      </c>
      <c r="O310">
        <f>VLOOKUP($B310,'Tillförd energi'!$B$1:$AS$566,MATCH(O$1,'Tillförd energi'!$B$1:$AQ$1,0),FALSE)</f>
        <v>0</v>
      </c>
      <c r="P310">
        <f>VLOOKUP($B310,'Tillförd energi'!$B$1:$AS$566,MATCH(P$1,'Tillförd energi'!$B$1:$AQ$1,0),FALSE)</f>
        <v>0</v>
      </c>
      <c r="Q310">
        <f>VLOOKUP($B310,'Tillförd energi'!$B$1:$AS$566,MATCH(Q$1,'Tillförd energi'!$B$1:$AQ$1,0),FALSE)</f>
        <v>0</v>
      </c>
      <c r="R310">
        <f>VLOOKUP($B310,'Tillförd energi'!$B$1:$AS$566,MATCH(R$1,'Tillförd energi'!$B$1:$AQ$1,0),FALSE)</f>
        <v>0.85</v>
      </c>
      <c r="S310">
        <f>VLOOKUP($B310,'Tillförd energi'!$B$1:$AS$566,MATCH(S$1,'Tillförd energi'!$B$1:$AQ$1,0),FALSE)</f>
        <v>0</v>
      </c>
      <c r="T310">
        <f>VLOOKUP($B310,'Tillförd energi'!$B$1:$AS$566,MATCH(T$1,'Tillförd energi'!$B$1:$AQ$1,0),FALSE)</f>
        <v>0</v>
      </c>
      <c r="U310">
        <f>VLOOKUP($B310,'Tillförd energi'!$B$1:$AS$566,MATCH(U$1,'Tillförd energi'!$B$1:$AQ$1,0),FALSE)</f>
        <v>0</v>
      </c>
      <c r="V310">
        <f>VLOOKUP($B310,'Tillförd energi'!$B$1:$AS$566,MATCH(V$1,'Tillförd energi'!$B$1:$AQ$1,0),FALSE)</f>
        <v>0</v>
      </c>
      <c r="W310">
        <f>VLOOKUP($B310,'Tillförd energi'!$B$1:$AS$566,MATCH(W$1,'Tillförd energi'!$B$1:$AQ$1,0),FALSE)</f>
        <v>0</v>
      </c>
      <c r="X310">
        <f>VLOOKUP($B310,'Tillförd energi'!$B$1:$AS$566,MATCH(X$1,'Tillförd energi'!$B$1:$AQ$1,0),FALSE)</f>
        <v>0</v>
      </c>
      <c r="Y310">
        <f>VLOOKUP($B310,'Tillförd energi'!$B$1:$AS$566,MATCH(Y$1,'Tillförd energi'!$B$1:$AQ$1,0),FALSE)</f>
        <v>0</v>
      </c>
      <c r="Z310">
        <f>VLOOKUP($B310,'Tillförd energi'!$B$1:$AS$566,MATCH(Z$1,'Tillförd energi'!$B$1:$AQ$1,0),FALSE)</f>
        <v>1.474</v>
      </c>
      <c r="AA310">
        <f>VLOOKUP($B310,'Tillförd energi'!$B$1:$AS$566,MATCH(AA$1,'Tillförd energi'!$B$1:$AQ$1,0),FALSE)</f>
        <v>0</v>
      </c>
      <c r="AB310">
        <f>VLOOKUP($B310,'Tillförd energi'!$B$1:$AS$566,MATCH(AB$1,'Tillförd energi'!$B$1:$AQ$1,0),FALSE)</f>
        <v>0</v>
      </c>
      <c r="AC310">
        <f>VLOOKUP($B310,'Tillförd energi'!$B$1:$AS$566,MATCH(AC$1,'Tillförd energi'!$B$1:$AQ$1,0),FALSE)</f>
        <v>2.1869999999999998</v>
      </c>
      <c r="AD310">
        <f>VLOOKUP($B310,'Tillförd energi'!$B$1:$AS$566,MATCH(AD$1,'Tillförd energi'!$B$1:$AQ$1,0),FALSE)</f>
        <v>0</v>
      </c>
      <c r="AE310">
        <f>VLOOKUP($B310,'Tillförd energi'!$B$1:$AS$566,MATCH(AE$1,'Tillförd energi'!$B$1:$AQ$1,0),FALSE)</f>
        <v>0</v>
      </c>
      <c r="AF310">
        <f>VLOOKUP($B310,'Tillförd energi'!$B$1:$AS$566,MATCH(AF$1,'Tillförd energi'!$B$1:$AQ$1,0),FALSE)</f>
        <v>1.083</v>
      </c>
      <c r="AG310">
        <f>IFERROR(VLOOKUP(B310,Miljö!$B$1:$S$476,9,FALSE)/1,0)</f>
        <v>0</v>
      </c>
      <c r="AI310">
        <f t="shared" si="40"/>
        <v>52.004999999999995</v>
      </c>
      <c r="AJ310">
        <f t="shared" si="41"/>
        <v>52.004999999999995</v>
      </c>
      <c r="AK310">
        <f>IF(ISERROR(1/VLOOKUP($B310,Leveranser!$B$1:$S$500,MATCH("såld värme (gwh)",Leveranser!$B$1:$S$1,0),FALSE)),"",VLOOKUP($B310,Leveranser!$B$1:$S$500,MATCH("såld värme (gwh)",Leveranser!$B$1:$S$1,0),FALSE))</f>
        <v>43.046999999999997</v>
      </c>
      <c r="AL310" s="22">
        <f>VLOOKUP($B310,Leveranser!$B$1:$Y$500,MATCH("Totalt såld fjärrvärme till andra fjärrvärmeföretag",Leveranser!$B$1:$AA$1,0),FALSE)</f>
        <v>0</v>
      </c>
      <c r="AM310" s="22">
        <f>IF(ISERROR(1/VLOOKUP($B310,Miljö!$B$1:$S$500,MATCH("Såld mängd produktionsspecifik fjärrvärme (GWh)",Miljö!$B$1:$R$1,0),FALSE)),0,VLOOKUP($B310,Miljö!$B$1:$S$500,MATCH("Såld mängd produktionsspecifik fjärrvärme (GWh)",Miljö!$B$1:$R$1,0),FALSE))</f>
        <v>0</v>
      </c>
      <c r="AN310" s="23">
        <f t="shared" si="42"/>
        <v>0.82774733198730888</v>
      </c>
      <c r="AP310" t="str">
        <f>VLOOKUP($B310,'Miljövärden urval för publ'!$B$1:$H$450,7,FALSE)</f>
        <v>Ja</v>
      </c>
      <c r="AQ310" t="str">
        <f>VLOOKUP($B310,'Miljövärden urval för publ'!$B$1:$H$450,6,FALSE)</f>
        <v>Nej</v>
      </c>
      <c r="AU310">
        <f t="shared" si="43"/>
        <v>2.5569999999999999</v>
      </c>
      <c r="AV310">
        <f t="shared" si="44"/>
        <v>0</v>
      </c>
      <c r="AW310">
        <f t="shared" si="45"/>
        <v>45.625</v>
      </c>
      <c r="AX310">
        <f t="shared" si="46"/>
        <v>0.85</v>
      </c>
      <c r="AZ310">
        <f t="shared" si="47"/>
        <v>0</v>
      </c>
      <c r="BA310">
        <f t="shared" si="48"/>
        <v>0</v>
      </c>
      <c r="BC310">
        <f t="shared" si="49"/>
        <v>46.475000000000001</v>
      </c>
    </row>
    <row r="311" spans="1:55" ht="15" customHeight="1" x14ac:dyDescent="0.25">
      <c r="A311" t="s">
        <v>438</v>
      </c>
      <c r="B311" t="s">
        <v>440</v>
      </c>
      <c r="C311">
        <f>VLOOKUP($B311,'Tillförd energi'!$B$1:$AS$566,MATCH(C$1,'Tillförd energi'!$B$1:$AQ$1,0),FALSE)</f>
        <v>0</v>
      </c>
      <c r="D311">
        <f>VLOOKUP($B311,'Tillförd energi'!$B$1:$AS$566,MATCH(D$1,'Tillförd energi'!$B$1:$AQ$1,0),FALSE)</f>
        <v>3.2000000000000001E-2</v>
      </c>
      <c r="E311">
        <f>VLOOKUP($B311,'Tillförd energi'!$B$1:$AS$566,MATCH(E$1,'Tillförd energi'!$B$1:$AQ$1,0),FALSE)</f>
        <v>0</v>
      </c>
      <c r="F311">
        <f>VLOOKUP($B311,'Tillförd energi'!$B$1:$AS$566,MATCH(F$1,'Tillförd energi'!$B$1:$AQ$1,0),FALSE)</f>
        <v>0</v>
      </c>
      <c r="G311">
        <f>VLOOKUP($B311,'Tillförd energi'!$B$1:$AS$566,MATCH(G$1,'Tillförd energi'!$B$1:$AQ$1,0),FALSE)</f>
        <v>0</v>
      </c>
      <c r="H311">
        <f>VLOOKUP($B311,'Tillförd energi'!$B$1:$AS$566,MATCH(H$1,'Tillförd energi'!$B$1:$AQ$1,0),FALSE)</f>
        <v>0</v>
      </c>
      <c r="I311">
        <f>VLOOKUP($B311,'Tillförd energi'!$B$1:$AS$566,MATCH(I$1,'Tillförd energi'!$B$1:$AQ$1,0),FALSE)</f>
        <v>0</v>
      </c>
      <c r="J311">
        <f>VLOOKUP($B311,'Tillförd energi'!$B$1:$AS$566,MATCH(J$1,'Tillförd energi'!$B$1:$AQ$1,0),FALSE)</f>
        <v>0</v>
      </c>
      <c r="K311">
        <v>0</v>
      </c>
      <c r="L311">
        <f>VLOOKUP($B311,'Tillförd energi'!$B$1:$AS$566,MATCH(L$1,'Tillförd energi'!$B$1:$AQ$1,0),FALSE)</f>
        <v>0</v>
      </c>
      <c r="M311">
        <f>VLOOKUP($B311,'Tillförd energi'!$B$1:$AS$566,MATCH(M$1,'Tillförd energi'!$B$1:$AQ$1,0),FALSE)</f>
        <v>0</v>
      </c>
      <c r="N311">
        <f>VLOOKUP($B311,'Tillförd energi'!$B$1:$AS$566,MATCH(N$1,'Tillförd energi'!$B$1:$AQ$1,0),FALSE)</f>
        <v>0</v>
      </c>
      <c r="O311">
        <f>VLOOKUP($B311,'Tillförd energi'!$B$1:$AS$566,MATCH(O$1,'Tillförd energi'!$B$1:$AQ$1,0),FALSE)</f>
        <v>0</v>
      </c>
      <c r="P311">
        <f>VLOOKUP($B311,'Tillförd energi'!$B$1:$AS$566,MATCH(P$1,'Tillförd energi'!$B$1:$AQ$1,0),FALSE)</f>
        <v>0</v>
      </c>
      <c r="Q311">
        <f>VLOOKUP($B311,'Tillförd energi'!$B$1:$AS$566,MATCH(Q$1,'Tillförd energi'!$B$1:$AQ$1,0),FALSE)</f>
        <v>0</v>
      </c>
      <c r="R311">
        <f>VLOOKUP($B311,'Tillförd energi'!$B$1:$AS$566,MATCH(R$1,'Tillförd energi'!$B$1:$AQ$1,0),FALSE)</f>
        <v>0</v>
      </c>
      <c r="S311">
        <f>VLOOKUP($B311,'Tillförd energi'!$B$1:$AS$566,MATCH(S$1,'Tillförd energi'!$B$1:$AQ$1,0),FALSE)</f>
        <v>7.343</v>
      </c>
      <c r="T311">
        <f>VLOOKUP($B311,'Tillförd energi'!$B$1:$AS$566,MATCH(T$1,'Tillförd energi'!$B$1:$AQ$1,0),FALSE)</f>
        <v>0</v>
      </c>
      <c r="U311">
        <f>VLOOKUP($B311,'Tillförd energi'!$B$1:$AS$566,MATCH(U$1,'Tillförd energi'!$B$1:$AQ$1,0),FALSE)</f>
        <v>0</v>
      </c>
      <c r="V311">
        <f>VLOOKUP($B311,'Tillförd energi'!$B$1:$AS$566,MATCH(V$1,'Tillförd energi'!$B$1:$AQ$1,0),FALSE)</f>
        <v>0</v>
      </c>
      <c r="W311">
        <f>VLOOKUP($B311,'Tillförd energi'!$B$1:$AS$566,MATCH(W$1,'Tillförd energi'!$B$1:$AQ$1,0),FALSE)</f>
        <v>0</v>
      </c>
      <c r="X311">
        <f>VLOOKUP($B311,'Tillförd energi'!$B$1:$AS$566,MATCH(X$1,'Tillförd energi'!$B$1:$AQ$1,0),FALSE)</f>
        <v>0</v>
      </c>
      <c r="Y311">
        <f>VLOOKUP($B311,'Tillförd energi'!$B$1:$AS$566,MATCH(Y$1,'Tillförd energi'!$B$1:$AQ$1,0),FALSE)</f>
        <v>0</v>
      </c>
      <c r="Z311">
        <f>VLOOKUP($B311,'Tillförd energi'!$B$1:$AS$566,MATCH(Z$1,'Tillförd energi'!$B$1:$AQ$1,0),FALSE)</f>
        <v>0.14000000000000001</v>
      </c>
      <c r="AA311">
        <f>VLOOKUP($B311,'Tillförd energi'!$B$1:$AS$566,MATCH(AA$1,'Tillförd energi'!$B$1:$AQ$1,0),FALSE)</f>
        <v>0</v>
      </c>
      <c r="AB311">
        <f>VLOOKUP($B311,'Tillförd energi'!$B$1:$AS$566,MATCH(AB$1,'Tillförd energi'!$B$1:$AQ$1,0),FALSE)</f>
        <v>0</v>
      </c>
      <c r="AC311">
        <f>VLOOKUP($B311,'Tillförd energi'!$B$1:$AS$566,MATCH(AC$1,'Tillförd energi'!$B$1:$AQ$1,0),FALSE)</f>
        <v>0</v>
      </c>
      <c r="AD311">
        <f>VLOOKUP($B311,'Tillförd energi'!$B$1:$AS$566,MATCH(AD$1,'Tillförd energi'!$B$1:$AQ$1,0),FALSE)</f>
        <v>0</v>
      </c>
      <c r="AE311">
        <f>VLOOKUP($B311,'Tillförd energi'!$B$1:$AS$566,MATCH(AE$1,'Tillförd energi'!$B$1:$AQ$1,0),FALSE)</f>
        <v>0</v>
      </c>
      <c r="AF311">
        <f>VLOOKUP($B311,'Tillförd energi'!$B$1:$AS$566,MATCH(AF$1,'Tillförd energi'!$B$1:$AQ$1,0),FALSE)</f>
        <v>0.16700000000000001</v>
      </c>
      <c r="AG311">
        <f>IFERROR(VLOOKUP(B311,Miljö!$B$1:$S$476,9,FALSE)/1,0)</f>
        <v>0</v>
      </c>
      <c r="AI311">
        <f t="shared" si="40"/>
        <v>7.6819999999999995</v>
      </c>
      <c r="AJ311">
        <f t="shared" si="41"/>
        <v>7.6819999999999995</v>
      </c>
      <c r="AK311">
        <f>IF(ISERROR(1/VLOOKUP($B311,Leveranser!$B$1:$S$500,MATCH("såld värme (gwh)",Leveranser!$B$1:$S$1,0),FALSE)),"",VLOOKUP($B311,Leveranser!$B$1:$S$500,MATCH("såld värme (gwh)",Leveranser!$B$1:$S$1,0),FALSE))</f>
        <v>7.1029999999999998</v>
      </c>
      <c r="AL311" s="22">
        <f>VLOOKUP($B311,Leveranser!$B$1:$Y$500,MATCH("Totalt såld fjärrvärme till andra fjärrvärmeföretag",Leveranser!$B$1:$AA$1,0),FALSE)</f>
        <v>0</v>
      </c>
      <c r="AM311" s="22">
        <f>IF(ISERROR(1/VLOOKUP($B311,Miljö!$B$1:$S$500,MATCH("Såld mängd produktionsspecifik fjärrvärme (GWh)",Miljö!$B$1:$R$1,0),FALSE)),0,VLOOKUP($B311,Miljö!$B$1:$S$500,MATCH("Såld mängd produktionsspecifik fjärrvärme (GWh)",Miljö!$B$1:$R$1,0),FALSE))</f>
        <v>0</v>
      </c>
      <c r="AN311" s="23">
        <f t="shared" si="42"/>
        <v>0.92462900286383753</v>
      </c>
      <c r="AP311" t="str">
        <f>VLOOKUP($B311,'Miljövärden urval för publ'!$B$1:$H$450,7,FALSE)</f>
        <v>Ja</v>
      </c>
      <c r="AQ311" t="str">
        <f>VLOOKUP($B311,'Miljövärden urval för publ'!$B$1:$H$450,6,FALSE)</f>
        <v>Nej</v>
      </c>
      <c r="AU311">
        <f t="shared" si="43"/>
        <v>0.30700000000000005</v>
      </c>
      <c r="AV311">
        <f t="shared" si="44"/>
        <v>0</v>
      </c>
      <c r="AW311">
        <f t="shared" si="45"/>
        <v>0</v>
      </c>
      <c r="AX311">
        <f t="shared" si="46"/>
        <v>7.343</v>
      </c>
      <c r="AZ311">
        <f t="shared" si="47"/>
        <v>0</v>
      </c>
      <c r="BA311">
        <f t="shared" si="48"/>
        <v>0</v>
      </c>
      <c r="BC311">
        <f t="shared" si="49"/>
        <v>7.343</v>
      </c>
    </row>
    <row r="312" spans="1:55" ht="15" customHeight="1" x14ac:dyDescent="0.25">
      <c r="A312" t="s">
        <v>441</v>
      </c>
      <c r="B312" t="s">
        <v>442</v>
      </c>
      <c r="C312">
        <f>VLOOKUP($B312,'Tillförd energi'!$B$1:$AS$566,MATCH(C$1,'Tillförd energi'!$B$1:$AQ$1,0),FALSE)</f>
        <v>0</v>
      </c>
      <c r="D312">
        <f>VLOOKUP($B312,'Tillförd energi'!$B$1:$AS$566,MATCH(D$1,'Tillförd energi'!$B$1:$AQ$1,0),FALSE)</f>
        <v>0</v>
      </c>
      <c r="E312">
        <f>VLOOKUP($B312,'Tillförd energi'!$B$1:$AS$566,MATCH(E$1,'Tillförd energi'!$B$1:$AQ$1,0),FALSE)</f>
        <v>0</v>
      </c>
      <c r="F312">
        <f>VLOOKUP($B312,'Tillförd energi'!$B$1:$AS$566,MATCH(F$1,'Tillförd energi'!$B$1:$AQ$1,0),FALSE)</f>
        <v>0</v>
      </c>
      <c r="G312">
        <f>VLOOKUP($B312,'Tillförd energi'!$B$1:$AS$566,MATCH(G$1,'Tillförd energi'!$B$1:$AQ$1,0),FALSE)</f>
        <v>0</v>
      </c>
      <c r="H312">
        <f>VLOOKUP($B312,'Tillförd energi'!$B$1:$AS$566,MATCH(H$1,'Tillförd energi'!$B$1:$AQ$1,0),FALSE)</f>
        <v>0</v>
      </c>
      <c r="I312">
        <f>VLOOKUP($B312,'Tillförd energi'!$B$1:$AS$566,MATCH(I$1,'Tillförd energi'!$B$1:$AQ$1,0),FALSE)</f>
        <v>0</v>
      </c>
      <c r="J312">
        <f>VLOOKUP($B312,'Tillförd energi'!$B$1:$AS$566,MATCH(J$1,'Tillförd energi'!$B$1:$AQ$1,0),FALSE)</f>
        <v>0</v>
      </c>
      <c r="K312">
        <v>0</v>
      </c>
      <c r="L312">
        <f>VLOOKUP($B312,'Tillförd energi'!$B$1:$AS$566,MATCH(L$1,'Tillförd energi'!$B$1:$AQ$1,0),FALSE)</f>
        <v>0</v>
      </c>
      <c r="M312">
        <f>VLOOKUP($B312,'Tillförd energi'!$B$1:$AS$566,MATCH(M$1,'Tillförd energi'!$B$1:$AQ$1,0),FALSE)</f>
        <v>0</v>
      </c>
      <c r="N312">
        <f>VLOOKUP($B312,'Tillförd energi'!$B$1:$AS$566,MATCH(N$1,'Tillförd energi'!$B$1:$AQ$1,0),FALSE)</f>
        <v>0</v>
      </c>
      <c r="O312">
        <f>VLOOKUP($B312,'Tillförd energi'!$B$1:$AS$566,MATCH(O$1,'Tillförd energi'!$B$1:$AQ$1,0),FALSE)</f>
        <v>0</v>
      </c>
      <c r="P312">
        <f>VLOOKUP($B312,'Tillförd energi'!$B$1:$AS$566,MATCH(P$1,'Tillförd energi'!$B$1:$AQ$1,0),FALSE)</f>
        <v>0</v>
      </c>
      <c r="Q312">
        <f>VLOOKUP($B312,'Tillförd energi'!$B$1:$AS$566,MATCH(Q$1,'Tillförd energi'!$B$1:$AQ$1,0),FALSE)</f>
        <v>0</v>
      </c>
      <c r="R312">
        <f>VLOOKUP($B312,'Tillförd energi'!$B$1:$AS$566,MATCH(R$1,'Tillförd energi'!$B$1:$AQ$1,0),FALSE)</f>
        <v>0</v>
      </c>
      <c r="S312">
        <f>VLOOKUP($B312,'Tillförd energi'!$B$1:$AS$566,MATCH(S$1,'Tillförd energi'!$B$1:$AQ$1,0),FALSE)</f>
        <v>0</v>
      </c>
      <c r="T312">
        <f>VLOOKUP($B312,'Tillförd energi'!$B$1:$AS$566,MATCH(T$1,'Tillförd energi'!$B$1:$AQ$1,0),FALSE)</f>
        <v>0</v>
      </c>
      <c r="U312">
        <f>VLOOKUP($B312,'Tillförd energi'!$B$1:$AS$566,MATCH(U$1,'Tillförd energi'!$B$1:$AQ$1,0),FALSE)</f>
        <v>0</v>
      </c>
      <c r="V312">
        <f>VLOOKUP($B312,'Tillförd energi'!$B$1:$AS$566,MATCH(V$1,'Tillförd energi'!$B$1:$AQ$1,0),FALSE)</f>
        <v>0</v>
      </c>
      <c r="W312">
        <f>VLOOKUP($B312,'Tillförd energi'!$B$1:$AS$566,MATCH(W$1,'Tillförd energi'!$B$1:$AQ$1,0),FALSE)</f>
        <v>0</v>
      </c>
      <c r="X312">
        <f>VLOOKUP($B312,'Tillförd energi'!$B$1:$AS$566,MATCH(X$1,'Tillförd energi'!$B$1:$AQ$1,0),FALSE)</f>
        <v>0</v>
      </c>
      <c r="Y312">
        <f>VLOOKUP($B312,'Tillförd energi'!$B$1:$AS$566,MATCH(Y$1,'Tillförd energi'!$B$1:$AQ$1,0),FALSE)</f>
        <v>0</v>
      </c>
      <c r="Z312">
        <f>VLOOKUP($B312,'Tillförd energi'!$B$1:$AS$566,MATCH(Z$1,'Tillförd energi'!$B$1:$AQ$1,0),FALSE)</f>
        <v>0</v>
      </c>
      <c r="AA312">
        <f>VLOOKUP($B312,'Tillförd energi'!$B$1:$AS$566,MATCH(AA$1,'Tillförd energi'!$B$1:$AQ$1,0),FALSE)</f>
        <v>0</v>
      </c>
      <c r="AB312">
        <f>VLOOKUP($B312,'Tillförd energi'!$B$1:$AS$566,MATCH(AB$1,'Tillförd energi'!$B$1:$AQ$1,0),FALSE)</f>
        <v>0</v>
      </c>
      <c r="AC312">
        <f>VLOOKUP($B312,'Tillförd energi'!$B$1:$AS$566,MATCH(AC$1,'Tillförd energi'!$B$1:$AQ$1,0),FALSE)</f>
        <v>0</v>
      </c>
      <c r="AD312">
        <f>VLOOKUP($B312,'Tillförd energi'!$B$1:$AS$566,MATCH(AD$1,'Tillförd energi'!$B$1:$AQ$1,0),FALSE)</f>
        <v>0</v>
      </c>
      <c r="AE312">
        <f>VLOOKUP($B312,'Tillförd energi'!$B$1:$AS$566,MATCH(AE$1,'Tillförd energi'!$B$1:$AQ$1,0),FALSE)</f>
        <v>0</v>
      </c>
      <c r="AF312">
        <f>VLOOKUP($B312,'Tillförd energi'!$B$1:$AS$566,MATCH(AF$1,'Tillförd energi'!$B$1:$AQ$1,0),FALSE)</f>
        <v>0</v>
      </c>
      <c r="AG312">
        <f>IFERROR(VLOOKUP(B312,Miljö!$B$1:$S$476,9,FALSE)/1,0)</f>
        <v>0</v>
      </c>
      <c r="AI312">
        <f t="shared" si="40"/>
        <v>0</v>
      </c>
      <c r="AJ312">
        <f t="shared" si="41"/>
        <v>0</v>
      </c>
      <c r="AK312">
        <f>IF(ISERROR(1/VLOOKUP($B312,Leveranser!$B$1:$S$500,MATCH("såld värme (gwh)",Leveranser!$B$1:$S$1,0),FALSE)),"",VLOOKUP($B312,Leveranser!$B$1:$S$500,MATCH("såld värme (gwh)",Leveranser!$B$1:$S$1,0),FALSE))</f>
        <v>0.12</v>
      </c>
      <c r="AL312" s="22">
        <f>VLOOKUP($B312,Leveranser!$B$1:$Y$500,MATCH("Totalt såld fjärrvärme till andra fjärrvärmeföretag",Leveranser!$B$1:$AA$1,0),FALSE)</f>
        <v>0</v>
      </c>
      <c r="AM312" s="22">
        <f>IF(ISERROR(1/VLOOKUP($B312,Miljö!$B$1:$S$500,MATCH("Såld mängd produktionsspecifik fjärrvärme (GWh)",Miljö!$B$1:$R$1,0),FALSE)),0,VLOOKUP($B312,Miljö!$B$1:$S$500,MATCH("Såld mängd produktionsspecifik fjärrvärme (GWh)",Miljö!$B$1:$R$1,0),FALSE))</f>
        <v>0</v>
      </c>
      <c r="AN312" s="23" t="str">
        <f t="shared" si="42"/>
        <v/>
      </c>
      <c r="AP312" t="str">
        <f>VLOOKUP($B312,'Miljövärden urval för publ'!$B$1:$H$450,7,FALSE)</f>
        <v>Nej</v>
      </c>
      <c r="AQ312" t="str">
        <f>VLOOKUP($B312,'Miljövärden urval för publ'!$B$1:$H$450,6,FALSE)</f>
        <v>Nej</v>
      </c>
      <c r="AU312">
        <f t="shared" si="43"/>
        <v>0</v>
      </c>
      <c r="AV312">
        <f t="shared" si="44"/>
        <v>0</v>
      </c>
      <c r="AW312">
        <f t="shared" si="45"/>
        <v>0</v>
      </c>
      <c r="AX312">
        <f t="shared" si="46"/>
        <v>0</v>
      </c>
      <c r="AZ312">
        <f t="shared" si="47"/>
        <v>0</v>
      </c>
      <c r="BA312">
        <f t="shared" si="48"/>
        <v>0</v>
      </c>
      <c r="BC312">
        <f t="shared" si="49"/>
        <v>0</v>
      </c>
    </row>
    <row r="313" spans="1:55" ht="15" customHeight="1" x14ac:dyDescent="0.25">
      <c r="A313" t="s">
        <v>443</v>
      </c>
      <c r="B313" t="s">
        <v>444</v>
      </c>
      <c r="C313">
        <f>VLOOKUP($B313,'Tillförd energi'!$B$1:$AS$566,MATCH(C$1,'Tillförd energi'!$B$1:$AQ$1,0),FALSE)</f>
        <v>0</v>
      </c>
      <c r="D313">
        <f>VLOOKUP($B313,'Tillförd energi'!$B$1:$AS$566,MATCH(D$1,'Tillförd energi'!$B$1:$AQ$1,0),FALSE)</f>
        <v>0.01</v>
      </c>
      <c r="E313">
        <f>VLOOKUP($B313,'Tillförd energi'!$B$1:$AS$566,MATCH(E$1,'Tillförd energi'!$B$1:$AQ$1,0),FALSE)</f>
        <v>0</v>
      </c>
      <c r="F313">
        <f>VLOOKUP($B313,'Tillförd energi'!$B$1:$AS$566,MATCH(F$1,'Tillförd energi'!$B$1:$AQ$1,0),FALSE)</f>
        <v>1.8</v>
      </c>
      <c r="G313">
        <f>VLOOKUP($B313,'Tillförd energi'!$B$1:$AS$566,MATCH(G$1,'Tillförd energi'!$B$1:$AQ$1,0),FALSE)</f>
        <v>0</v>
      </c>
      <c r="H313">
        <f>VLOOKUP($B313,'Tillförd energi'!$B$1:$AS$566,MATCH(H$1,'Tillförd energi'!$B$1:$AQ$1,0),FALSE)</f>
        <v>0</v>
      </c>
      <c r="I313">
        <f>VLOOKUP($B313,'Tillförd energi'!$B$1:$AS$566,MATCH(I$1,'Tillförd energi'!$B$1:$AQ$1,0),FALSE)</f>
        <v>0</v>
      </c>
      <c r="J313">
        <f>VLOOKUP($B313,'Tillförd energi'!$B$1:$AS$566,MATCH(J$1,'Tillförd energi'!$B$1:$AQ$1,0),FALSE)</f>
        <v>0</v>
      </c>
      <c r="K313">
        <v>0</v>
      </c>
      <c r="L313">
        <f>VLOOKUP($B313,'Tillförd energi'!$B$1:$AS$566,MATCH(L$1,'Tillförd energi'!$B$1:$AQ$1,0),FALSE)</f>
        <v>0</v>
      </c>
      <c r="M313">
        <f>VLOOKUP($B313,'Tillförd energi'!$B$1:$AS$566,MATCH(M$1,'Tillförd energi'!$B$1:$AQ$1,0),FALSE)</f>
        <v>1.5446500000000001</v>
      </c>
      <c r="N313">
        <f>VLOOKUP($B313,'Tillförd energi'!$B$1:$AS$566,MATCH(N$1,'Tillförd energi'!$B$1:$AQ$1,0),FALSE)</f>
        <v>102.52</v>
      </c>
      <c r="O313">
        <f>VLOOKUP($B313,'Tillförd energi'!$B$1:$AS$566,MATCH(O$1,'Tillförd energi'!$B$1:$AQ$1,0),FALSE)</f>
        <v>1.5446500000000001</v>
      </c>
      <c r="P313">
        <f>VLOOKUP($B313,'Tillförd energi'!$B$1:$AS$566,MATCH(P$1,'Tillförd energi'!$B$1:$AQ$1,0),FALSE)</f>
        <v>9.8777299999999997</v>
      </c>
      <c r="Q313">
        <f>VLOOKUP($B313,'Tillförd energi'!$B$1:$AS$566,MATCH(Q$1,'Tillförd energi'!$B$1:$AQ$1,0),FALSE)</f>
        <v>0</v>
      </c>
      <c r="R313">
        <f>VLOOKUP($B313,'Tillförd energi'!$B$1:$AS$566,MATCH(R$1,'Tillförd energi'!$B$1:$AQ$1,0),FALSE)</f>
        <v>0</v>
      </c>
      <c r="S313">
        <f>VLOOKUP($B313,'Tillförd energi'!$B$1:$AS$566,MATCH(S$1,'Tillförd energi'!$B$1:$AQ$1,0),FALSE)</f>
        <v>0</v>
      </c>
      <c r="T313">
        <f>VLOOKUP($B313,'Tillförd energi'!$B$1:$AS$566,MATCH(T$1,'Tillförd energi'!$B$1:$AQ$1,0),FALSE)</f>
        <v>0</v>
      </c>
      <c r="U313">
        <f>VLOOKUP($B313,'Tillförd energi'!$B$1:$AS$566,MATCH(U$1,'Tillförd energi'!$B$1:$AQ$1,0),FALSE)</f>
        <v>0</v>
      </c>
      <c r="V313">
        <f>VLOOKUP($B313,'Tillförd energi'!$B$1:$AS$566,MATCH(V$1,'Tillförd energi'!$B$1:$AQ$1,0),FALSE)</f>
        <v>0</v>
      </c>
      <c r="W313">
        <f>VLOOKUP($B313,'Tillförd energi'!$B$1:$AS$566,MATCH(W$1,'Tillförd energi'!$B$1:$AQ$1,0),FALSE)</f>
        <v>0</v>
      </c>
      <c r="X313">
        <f>VLOOKUP($B313,'Tillförd energi'!$B$1:$AS$566,MATCH(X$1,'Tillförd energi'!$B$1:$AQ$1,0),FALSE)</f>
        <v>0</v>
      </c>
      <c r="Y313">
        <f>VLOOKUP($B313,'Tillförd energi'!$B$1:$AS$566,MATCH(Y$1,'Tillförd energi'!$B$1:$AQ$1,0),FALSE)</f>
        <v>0</v>
      </c>
      <c r="Z313">
        <f>VLOOKUP($B313,'Tillförd energi'!$B$1:$AS$566,MATCH(Z$1,'Tillförd energi'!$B$1:$AQ$1,0),FALSE)</f>
        <v>0</v>
      </c>
      <c r="AA313">
        <f>VLOOKUP($B313,'Tillförd energi'!$B$1:$AS$566,MATCH(AA$1,'Tillförd energi'!$B$1:$AQ$1,0),FALSE)</f>
        <v>0</v>
      </c>
      <c r="AB313">
        <f>VLOOKUP($B313,'Tillförd energi'!$B$1:$AS$566,MATCH(AB$1,'Tillförd energi'!$B$1:$AQ$1,0),FALSE)</f>
        <v>0</v>
      </c>
      <c r="AC313">
        <f>VLOOKUP($B313,'Tillförd energi'!$B$1:$AS$566,MATCH(AC$1,'Tillförd energi'!$B$1:$AQ$1,0),FALSE)</f>
        <v>22.9</v>
      </c>
      <c r="AD313">
        <f>VLOOKUP($B313,'Tillförd energi'!$B$1:$AS$566,MATCH(AD$1,'Tillförd energi'!$B$1:$AQ$1,0),FALSE)</f>
        <v>0</v>
      </c>
      <c r="AE313">
        <f>VLOOKUP($B313,'Tillförd energi'!$B$1:$AS$566,MATCH(AE$1,'Tillförd energi'!$B$1:$AQ$1,0),FALSE)</f>
        <v>0</v>
      </c>
      <c r="AF313">
        <f>VLOOKUP($B313,'Tillförd energi'!$B$1:$AS$566,MATCH(AF$1,'Tillförd energi'!$B$1:$AQ$1,0),FALSE)</f>
        <v>2.5158499999999999</v>
      </c>
      <c r="AG313">
        <f>IFERROR(VLOOKUP(B313,Miljö!$B$1:$S$476,9,FALSE)/1,0)</f>
        <v>0</v>
      </c>
      <c r="AI313">
        <f t="shared" si="40"/>
        <v>142.71288000000001</v>
      </c>
      <c r="AJ313">
        <f t="shared" si="41"/>
        <v>142.71288000000001</v>
      </c>
      <c r="AK313">
        <f>IF(ISERROR(1/VLOOKUP($B313,Leveranser!$B$1:$S$500,MATCH("såld värme (gwh)",Leveranser!$B$1:$S$1,0),FALSE)),"",VLOOKUP($B313,Leveranser!$B$1:$S$500,MATCH("såld värme (gwh)",Leveranser!$B$1:$S$1,0),FALSE))</f>
        <v>114</v>
      </c>
      <c r="AL313" s="22">
        <f>VLOOKUP($B313,Leveranser!$B$1:$Y$500,MATCH("Totalt såld fjärrvärme till andra fjärrvärmeföretag",Leveranser!$B$1:$AA$1,0),FALSE)</f>
        <v>0</v>
      </c>
      <c r="AM313" s="22">
        <f>IF(ISERROR(1/VLOOKUP($B313,Miljö!$B$1:$S$500,MATCH("Såld mängd produktionsspecifik fjärrvärme (GWh)",Miljö!$B$1:$R$1,0),FALSE)),0,VLOOKUP($B313,Miljö!$B$1:$S$500,MATCH("Såld mängd produktionsspecifik fjärrvärme (GWh)",Miljö!$B$1:$R$1,0),FALSE))</f>
        <v>0</v>
      </c>
      <c r="AN313" s="23">
        <f t="shared" si="42"/>
        <v>0.79880666692452695</v>
      </c>
      <c r="AP313" t="str">
        <f>VLOOKUP($B313,'Miljövärden urval för publ'!$B$1:$H$450,7,FALSE)</f>
        <v>Ja</v>
      </c>
      <c r="AQ313" t="str">
        <f>VLOOKUP($B313,'Miljövärden urval för publ'!$B$1:$H$450,6,FALSE)</f>
        <v>Ja</v>
      </c>
      <c r="AU313">
        <f t="shared" si="43"/>
        <v>2.5158499999999999</v>
      </c>
      <c r="AV313">
        <f t="shared" si="44"/>
        <v>0</v>
      </c>
      <c r="AW313">
        <f t="shared" si="45"/>
        <v>115.48703</v>
      </c>
      <c r="AX313">
        <f t="shared" si="46"/>
        <v>0</v>
      </c>
      <c r="AZ313">
        <f t="shared" si="47"/>
        <v>0</v>
      </c>
      <c r="BA313">
        <f t="shared" si="48"/>
        <v>0</v>
      </c>
      <c r="BC313">
        <f t="shared" si="49"/>
        <v>115.48703</v>
      </c>
    </row>
    <row r="314" spans="1:55" ht="15" customHeight="1" x14ac:dyDescent="0.25">
      <c r="A314" t="s">
        <v>445</v>
      </c>
      <c r="B314" t="s">
        <v>446</v>
      </c>
      <c r="C314">
        <f>VLOOKUP($B314,'Tillförd energi'!$B$1:$AS$566,MATCH(C$1,'Tillförd energi'!$B$1:$AQ$1,0),FALSE)</f>
        <v>0</v>
      </c>
      <c r="D314">
        <f>VLOOKUP($B314,'Tillförd energi'!$B$1:$AS$566,MATCH(D$1,'Tillförd energi'!$B$1:$AQ$1,0),FALSE)</f>
        <v>0.64</v>
      </c>
      <c r="E314">
        <f>VLOOKUP($B314,'Tillförd energi'!$B$1:$AS$566,MATCH(E$1,'Tillförd energi'!$B$1:$AQ$1,0),FALSE)</f>
        <v>0</v>
      </c>
      <c r="F314">
        <f>VLOOKUP($B314,'Tillförd energi'!$B$1:$AS$566,MATCH(F$1,'Tillförd energi'!$B$1:$AQ$1,0),FALSE)</f>
        <v>0</v>
      </c>
      <c r="G314">
        <f>VLOOKUP($B314,'Tillförd energi'!$B$1:$AS$566,MATCH(G$1,'Tillförd energi'!$B$1:$AQ$1,0),FALSE)</f>
        <v>1.2E-2</v>
      </c>
      <c r="H314">
        <f>VLOOKUP($B314,'Tillförd energi'!$B$1:$AS$566,MATCH(H$1,'Tillförd energi'!$B$1:$AQ$1,0),FALSE)</f>
        <v>0</v>
      </c>
      <c r="I314">
        <f>VLOOKUP($B314,'Tillförd energi'!$B$1:$AS$566,MATCH(I$1,'Tillförd energi'!$B$1:$AQ$1,0),FALSE)</f>
        <v>0</v>
      </c>
      <c r="J314">
        <f>VLOOKUP($B314,'Tillförd energi'!$B$1:$AS$566,MATCH(J$1,'Tillförd energi'!$B$1:$AQ$1,0),FALSE)</f>
        <v>0</v>
      </c>
      <c r="K314">
        <v>0</v>
      </c>
      <c r="L314">
        <f>VLOOKUP($B314,'Tillförd energi'!$B$1:$AS$566,MATCH(L$1,'Tillförd energi'!$B$1:$AQ$1,0),FALSE)</f>
        <v>0</v>
      </c>
      <c r="M314">
        <f>VLOOKUP($B314,'Tillförd energi'!$B$1:$AS$566,MATCH(M$1,'Tillförd energi'!$B$1:$AQ$1,0),FALSE)</f>
        <v>0</v>
      </c>
      <c r="N314">
        <f>VLOOKUP($B314,'Tillförd energi'!$B$1:$AS$566,MATCH(N$1,'Tillförd energi'!$B$1:$AQ$1,0),FALSE)</f>
        <v>40</v>
      </c>
      <c r="O314">
        <f>VLOOKUP($B314,'Tillförd energi'!$B$1:$AS$566,MATCH(O$1,'Tillförd energi'!$B$1:$AQ$1,0),FALSE)</f>
        <v>0</v>
      </c>
      <c r="P314">
        <f>VLOOKUP($B314,'Tillförd energi'!$B$1:$AS$566,MATCH(P$1,'Tillförd energi'!$B$1:$AQ$1,0),FALSE)</f>
        <v>30</v>
      </c>
      <c r="Q314">
        <f>VLOOKUP($B314,'Tillförd energi'!$B$1:$AS$566,MATCH(Q$1,'Tillförd energi'!$B$1:$AQ$1,0),FALSE)</f>
        <v>0</v>
      </c>
      <c r="R314">
        <f>VLOOKUP($B314,'Tillförd energi'!$B$1:$AS$566,MATCH(R$1,'Tillförd energi'!$B$1:$AQ$1,0),FALSE)</f>
        <v>8.1176499999999994</v>
      </c>
      <c r="S314">
        <f>VLOOKUP($B314,'Tillförd energi'!$B$1:$AS$566,MATCH(S$1,'Tillförd energi'!$B$1:$AQ$1,0),FALSE)</f>
        <v>0</v>
      </c>
      <c r="T314">
        <f>VLOOKUP($B314,'Tillförd energi'!$B$1:$AS$566,MATCH(T$1,'Tillförd energi'!$B$1:$AQ$1,0),FALSE)</f>
        <v>0</v>
      </c>
      <c r="U314">
        <f>VLOOKUP($B314,'Tillförd energi'!$B$1:$AS$566,MATCH(U$1,'Tillförd energi'!$B$1:$AQ$1,0),FALSE)</f>
        <v>0</v>
      </c>
      <c r="V314">
        <f>VLOOKUP($B314,'Tillförd energi'!$B$1:$AS$566,MATCH(V$1,'Tillförd energi'!$B$1:$AQ$1,0),FALSE)</f>
        <v>0</v>
      </c>
      <c r="W314">
        <f>VLOOKUP($B314,'Tillförd energi'!$B$1:$AS$566,MATCH(W$1,'Tillförd energi'!$B$1:$AQ$1,0),FALSE)</f>
        <v>0</v>
      </c>
      <c r="X314">
        <f>VLOOKUP($B314,'Tillförd energi'!$B$1:$AS$566,MATCH(X$1,'Tillförd energi'!$B$1:$AQ$1,0),FALSE)</f>
        <v>0</v>
      </c>
      <c r="Y314">
        <f>VLOOKUP($B314,'Tillförd energi'!$B$1:$AS$566,MATCH(Y$1,'Tillförd energi'!$B$1:$AQ$1,0),FALSE)</f>
        <v>0</v>
      </c>
      <c r="Z314">
        <f>VLOOKUP($B314,'Tillförd energi'!$B$1:$AS$566,MATCH(Z$1,'Tillförd energi'!$B$1:$AQ$1,0),FALSE)</f>
        <v>0</v>
      </c>
      <c r="AA314">
        <f>VLOOKUP($B314,'Tillförd energi'!$B$1:$AS$566,MATCH(AA$1,'Tillförd energi'!$B$1:$AQ$1,0),FALSE)</f>
        <v>0</v>
      </c>
      <c r="AB314">
        <f>VLOOKUP($B314,'Tillförd energi'!$B$1:$AS$566,MATCH(AB$1,'Tillförd energi'!$B$1:$AQ$1,0),FALSE)</f>
        <v>0</v>
      </c>
      <c r="AC314">
        <f>VLOOKUP($B314,'Tillförd energi'!$B$1:$AS$566,MATCH(AC$1,'Tillförd energi'!$B$1:$AQ$1,0),FALSE)</f>
        <v>11.5</v>
      </c>
      <c r="AD314">
        <f>VLOOKUP($B314,'Tillförd energi'!$B$1:$AS$566,MATCH(AD$1,'Tillförd energi'!$B$1:$AQ$1,0),FALSE)</f>
        <v>0</v>
      </c>
      <c r="AE314">
        <f>VLOOKUP($B314,'Tillförd energi'!$B$1:$AS$566,MATCH(AE$1,'Tillförd energi'!$B$1:$AQ$1,0),FALSE)</f>
        <v>1.5058800000000001</v>
      </c>
      <c r="AF314">
        <f>VLOOKUP($B314,'Tillförd energi'!$B$1:$AS$566,MATCH(AF$1,'Tillförd energi'!$B$1:$AQ$1,0),FALSE)</f>
        <v>1.909</v>
      </c>
      <c r="AG314">
        <f>IFERROR(VLOOKUP(B314,Miljö!$B$1:$S$476,9,FALSE)/1,0)</f>
        <v>0</v>
      </c>
      <c r="AI314">
        <f t="shared" si="40"/>
        <v>93.684530000000009</v>
      </c>
      <c r="AJ314">
        <f t="shared" si="41"/>
        <v>93.684530000000009</v>
      </c>
      <c r="AK314">
        <f>IF(ISERROR(1/VLOOKUP($B314,Leveranser!$B$1:$S$500,MATCH("såld värme (gwh)",Leveranser!$B$1:$S$1,0),FALSE)),"",VLOOKUP($B314,Leveranser!$B$1:$S$500,MATCH("såld värme (gwh)",Leveranser!$B$1:$S$1,0),FALSE))</f>
        <v>79</v>
      </c>
      <c r="AL314" s="22">
        <f>VLOOKUP($B314,Leveranser!$B$1:$Y$500,MATCH("Totalt såld fjärrvärme till andra fjärrvärmeföretag",Leveranser!$B$1:$AA$1,0),FALSE)</f>
        <v>0</v>
      </c>
      <c r="AM314" s="22">
        <f>IF(ISERROR(1/VLOOKUP($B314,Miljö!$B$1:$S$500,MATCH("Såld mängd produktionsspecifik fjärrvärme (GWh)",Miljö!$B$1:$R$1,0),FALSE)),0,VLOOKUP($B314,Miljö!$B$1:$S$500,MATCH("Såld mängd produktionsspecifik fjärrvärme (GWh)",Miljö!$B$1:$R$1,0),FALSE))</f>
        <v>0</v>
      </c>
      <c r="AN314" s="23">
        <f t="shared" si="42"/>
        <v>0.8432555513701141</v>
      </c>
      <c r="AP314" t="str">
        <f>VLOOKUP($B314,'Miljövärden urval för publ'!$B$1:$H$450,7,FALSE)</f>
        <v>Ja</v>
      </c>
      <c r="AQ314" t="str">
        <f>VLOOKUP($B314,'Miljövärden urval för publ'!$B$1:$H$450,6,FALSE)</f>
        <v>Nej</v>
      </c>
      <c r="AU314">
        <f t="shared" si="43"/>
        <v>1.909</v>
      </c>
      <c r="AV314">
        <f t="shared" si="44"/>
        <v>0</v>
      </c>
      <c r="AW314">
        <f t="shared" si="45"/>
        <v>70</v>
      </c>
      <c r="AX314">
        <f t="shared" si="46"/>
        <v>8.1176499999999994</v>
      </c>
      <c r="AZ314">
        <f t="shared" si="47"/>
        <v>0</v>
      </c>
      <c r="BA314">
        <f t="shared" si="48"/>
        <v>1.5058800000000001</v>
      </c>
      <c r="BC314">
        <f t="shared" si="49"/>
        <v>78.117649999999998</v>
      </c>
    </row>
    <row r="315" spans="1:55" ht="15" customHeight="1" x14ac:dyDescent="0.25">
      <c r="A315" t="s">
        <v>447</v>
      </c>
      <c r="B315" t="s">
        <v>448</v>
      </c>
      <c r="C315">
        <f>VLOOKUP($B315,'Tillförd energi'!$B$1:$AS$566,MATCH(C$1,'Tillförd energi'!$B$1:$AQ$1,0),FALSE)</f>
        <v>0</v>
      </c>
      <c r="D315">
        <f>VLOOKUP($B315,'Tillförd energi'!$B$1:$AS$566,MATCH(D$1,'Tillförd energi'!$B$1:$AQ$1,0),FALSE)</f>
        <v>1.3</v>
      </c>
      <c r="E315">
        <f>VLOOKUP($B315,'Tillförd energi'!$B$1:$AS$566,MATCH(E$1,'Tillförd energi'!$B$1:$AQ$1,0),FALSE)</f>
        <v>0</v>
      </c>
      <c r="F315">
        <f>VLOOKUP($B315,'Tillförd energi'!$B$1:$AS$566,MATCH(F$1,'Tillförd energi'!$B$1:$AQ$1,0),FALSE)</f>
        <v>0</v>
      </c>
      <c r="G315">
        <f>VLOOKUP($B315,'Tillförd energi'!$B$1:$AS$566,MATCH(G$1,'Tillförd energi'!$B$1:$AQ$1,0),FALSE)</f>
        <v>0</v>
      </c>
      <c r="H315">
        <f>VLOOKUP($B315,'Tillförd energi'!$B$1:$AS$566,MATCH(H$1,'Tillförd energi'!$B$1:$AQ$1,0),FALSE)</f>
        <v>0</v>
      </c>
      <c r="I315">
        <f>VLOOKUP($B315,'Tillförd energi'!$B$1:$AS$566,MATCH(I$1,'Tillförd energi'!$B$1:$AQ$1,0),FALSE)</f>
        <v>0</v>
      </c>
      <c r="J315">
        <f>VLOOKUP($B315,'Tillförd energi'!$B$1:$AS$566,MATCH(J$1,'Tillförd energi'!$B$1:$AQ$1,0),FALSE)</f>
        <v>0</v>
      </c>
      <c r="K315">
        <v>0</v>
      </c>
      <c r="L315">
        <f>VLOOKUP($B315,'Tillförd energi'!$B$1:$AS$566,MATCH(L$1,'Tillförd energi'!$B$1:$AQ$1,0),FALSE)</f>
        <v>0</v>
      </c>
      <c r="M315">
        <f>VLOOKUP($B315,'Tillförd energi'!$B$1:$AS$566,MATCH(M$1,'Tillförd energi'!$B$1:$AQ$1,0),FALSE)</f>
        <v>0</v>
      </c>
      <c r="N315">
        <f>VLOOKUP($B315,'Tillförd energi'!$B$1:$AS$566,MATCH(N$1,'Tillförd energi'!$B$1:$AQ$1,0),FALSE)</f>
        <v>313.22300000000001</v>
      </c>
      <c r="O315">
        <f>VLOOKUP($B315,'Tillförd energi'!$B$1:$AS$566,MATCH(O$1,'Tillförd energi'!$B$1:$AQ$1,0),FALSE)</f>
        <v>0</v>
      </c>
      <c r="P315">
        <f>VLOOKUP($B315,'Tillförd energi'!$B$1:$AS$566,MATCH(P$1,'Tillförd energi'!$B$1:$AQ$1,0),FALSE)</f>
        <v>0</v>
      </c>
      <c r="Q315">
        <f>VLOOKUP($B315,'Tillförd energi'!$B$1:$AS$566,MATCH(Q$1,'Tillförd energi'!$B$1:$AQ$1,0),FALSE)</f>
        <v>0</v>
      </c>
      <c r="R315">
        <f>VLOOKUP($B315,'Tillförd energi'!$B$1:$AS$566,MATCH(R$1,'Tillförd energi'!$B$1:$AQ$1,0),FALSE)</f>
        <v>0</v>
      </c>
      <c r="S315">
        <f>VLOOKUP($B315,'Tillförd energi'!$B$1:$AS$566,MATCH(S$1,'Tillförd energi'!$B$1:$AQ$1,0),FALSE)</f>
        <v>0</v>
      </c>
      <c r="T315">
        <f>VLOOKUP($B315,'Tillförd energi'!$B$1:$AS$566,MATCH(T$1,'Tillförd energi'!$B$1:$AQ$1,0),FALSE)</f>
        <v>0</v>
      </c>
      <c r="U315">
        <f>VLOOKUP($B315,'Tillförd energi'!$B$1:$AS$566,MATCH(U$1,'Tillförd energi'!$B$1:$AQ$1,0),FALSE)</f>
        <v>0</v>
      </c>
      <c r="V315">
        <f>VLOOKUP($B315,'Tillförd energi'!$B$1:$AS$566,MATCH(V$1,'Tillförd energi'!$B$1:$AQ$1,0),FALSE)</f>
        <v>0</v>
      </c>
      <c r="W315">
        <f>VLOOKUP($B315,'Tillförd energi'!$B$1:$AS$566,MATCH(W$1,'Tillförd energi'!$B$1:$AQ$1,0),FALSE)</f>
        <v>18.2</v>
      </c>
      <c r="X315">
        <f>VLOOKUP($B315,'Tillförd energi'!$B$1:$AS$566,MATCH(X$1,'Tillförd energi'!$B$1:$AQ$1,0),FALSE)</f>
        <v>0</v>
      </c>
      <c r="Y315">
        <f>VLOOKUP($B315,'Tillförd energi'!$B$1:$AS$566,MATCH(Y$1,'Tillförd energi'!$B$1:$AQ$1,0),FALSE)</f>
        <v>0</v>
      </c>
      <c r="Z315">
        <f>VLOOKUP($B315,'Tillförd energi'!$B$1:$AS$566,MATCH(Z$1,'Tillförd energi'!$B$1:$AQ$1,0),FALSE)</f>
        <v>11.4</v>
      </c>
      <c r="AA315">
        <f>VLOOKUP($B315,'Tillförd energi'!$B$1:$AS$566,MATCH(AA$1,'Tillförd energi'!$B$1:$AQ$1,0),FALSE)</f>
        <v>0</v>
      </c>
      <c r="AB315">
        <f>VLOOKUP($B315,'Tillförd energi'!$B$1:$AS$566,MATCH(AB$1,'Tillförd energi'!$B$1:$AQ$1,0),FALSE)</f>
        <v>0</v>
      </c>
      <c r="AC315">
        <f>VLOOKUP($B315,'Tillförd energi'!$B$1:$AS$566,MATCH(AC$1,'Tillförd energi'!$B$1:$AQ$1,0),FALSE)</f>
        <v>51.4</v>
      </c>
      <c r="AD315">
        <f>VLOOKUP($B315,'Tillförd energi'!$B$1:$AS$566,MATCH(AD$1,'Tillförd energi'!$B$1:$AQ$1,0),FALSE)</f>
        <v>0</v>
      </c>
      <c r="AE315">
        <f>VLOOKUP($B315,'Tillförd energi'!$B$1:$AS$566,MATCH(AE$1,'Tillförd energi'!$B$1:$AQ$1,0),FALSE)</f>
        <v>0</v>
      </c>
      <c r="AF315">
        <f>VLOOKUP($B315,'Tillförd energi'!$B$1:$AS$566,MATCH(AF$1,'Tillförd energi'!$B$1:$AQ$1,0),FALSE)</f>
        <v>7.8996700000000004</v>
      </c>
      <c r="AG315">
        <f>IFERROR(VLOOKUP(B315,Miljö!$B$1:$S$476,9,FALSE)/1,0)</f>
        <v>0</v>
      </c>
      <c r="AI315">
        <f t="shared" si="40"/>
        <v>403.42266999999998</v>
      </c>
      <c r="AJ315">
        <f t="shared" si="41"/>
        <v>403.42266999999998</v>
      </c>
      <c r="AK315">
        <f>IF(ISERROR(1/VLOOKUP($B315,Leveranser!$B$1:$S$500,MATCH("såld värme (gwh)",Leveranser!$B$1:$S$1,0),FALSE)),"",VLOOKUP($B315,Leveranser!$B$1:$S$500,MATCH("såld värme (gwh)",Leveranser!$B$1:$S$1,0),FALSE))</f>
        <v>321</v>
      </c>
      <c r="AL315" s="22">
        <f>VLOOKUP($B315,Leveranser!$B$1:$Y$500,MATCH("Totalt såld fjärrvärme till andra fjärrvärmeföretag",Leveranser!$B$1:$AA$1,0),FALSE)</f>
        <v>0</v>
      </c>
      <c r="AM315" s="22">
        <f>IF(ISERROR(1/VLOOKUP($B315,Miljö!$B$1:$S$500,MATCH("Såld mängd produktionsspecifik fjärrvärme (GWh)",Miljö!$B$1:$R$1,0),FALSE)),0,VLOOKUP($B315,Miljö!$B$1:$S$500,MATCH("Såld mängd produktionsspecifik fjärrvärme (GWh)",Miljö!$B$1:$R$1,0),FALSE))</f>
        <v>0</v>
      </c>
      <c r="AN315" s="23">
        <f t="shared" si="42"/>
        <v>0.79569152620996741</v>
      </c>
      <c r="AP315" t="str">
        <f>VLOOKUP($B315,'Miljövärden urval för publ'!$B$1:$H$450,7,FALSE)</f>
        <v>Ja</v>
      </c>
      <c r="AQ315" t="str">
        <f>VLOOKUP($B315,'Miljövärden urval för publ'!$B$1:$H$450,6,FALSE)</f>
        <v>Ja</v>
      </c>
      <c r="AU315">
        <f t="shared" si="43"/>
        <v>19.299669999999999</v>
      </c>
      <c r="AV315">
        <f t="shared" si="44"/>
        <v>0</v>
      </c>
      <c r="AW315">
        <f t="shared" si="45"/>
        <v>313.22300000000001</v>
      </c>
      <c r="AX315">
        <f t="shared" si="46"/>
        <v>0</v>
      </c>
      <c r="AZ315">
        <f t="shared" si="47"/>
        <v>0</v>
      </c>
      <c r="BA315">
        <f t="shared" si="48"/>
        <v>0</v>
      </c>
      <c r="BC315">
        <f t="shared" si="49"/>
        <v>331.423</v>
      </c>
    </row>
    <row r="316" spans="1:55" ht="15" customHeight="1" x14ac:dyDescent="0.25">
      <c r="A316" t="s">
        <v>449</v>
      </c>
      <c r="B316" t="s">
        <v>450</v>
      </c>
      <c r="C316">
        <f>VLOOKUP($B316,'Tillförd energi'!$B$1:$AS$566,MATCH(C$1,'Tillförd energi'!$B$1:$AQ$1,0),FALSE)</f>
        <v>0</v>
      </c>
      <c r="D316">
        <f>VLOOKUP($B316,'Tillförd energi'!$B$1:$AS$566,MATCH(D$1,'Tillförd energi'!$B$1:$AQ$1,0),FALSE)</f>
        <v>0</v>
      </c>
      <c r="E316">
        <f>VLOOKUP($B316,'Tillförd energi'!$B$1:$AS$566,MATCH(E$1,'Tillförd energi'!$B$1:$AQ$1,0),FALSE)</f>
        <v>0</v>
      </c>
      <c r="F316">
        <f>VLOOKUP($B316,'Tillförd energi'!$B$1:$AS$566,MATCH(F$1,'Tillförd energi'!$B$1:$AQ$1,0),FALSE)</f>
        <v>0</v>
      </c>
      <c r="G316">
        <f>VLOOKUP($B316,'Tillförd energi'!$B$1:$AS$566,MATCH(G$1,'Tillförd energi'!$B$1:$AQ$1,0),FALSE)</f>
        <v>0</v>
      </c>
      <c r="H316">
        <f>VLOOKUP($B316,'Tillförd energi'!$B$1:$AS$566,MATCH(H$1,'Tillförd energi'!$B$1:$AQ$1,0),FALSE)</f>
        <v>0</v>
      </c>
      <c r="I316">
        <f>VLOOKUP($B316,'Tillförd energi'!$B$1:$AS$566,MATCH(I$1,'Tillförd energi'!$B$1:$AQ$1,0),FALSE)</f>
        <v>0</v>
      </c>
      <c r="J316">
        <f>VLOOKUP($B316,'Tillförd energi'!$B$1:$AS$566,MATCH(J$1,'Tillförd energi'!$B$1:$AQ$1,0),FALSE)</f>
        <v>0</v>
      </c>
      <c r="K316">
        <v>0</v>
      </c>
      <c r="L316">
        <f>VLOOKUP($B316,'Tillförd energi'!$B$1:$AS$566,MATCH(L$1,'Tillförd energi'!$B$1:$AQ$1,0),FALSE)</f>
        <v>0</v>
      </c>
      <c r="M316">
        <f>VLOOKUP($B316,'Tillförd energi'!$B$1:$AS$566,MATCH(M$1,'Tillförd energi'!$B$1:$AQ$1,0),FALSE)</f>
        <v>0</v>
      </c>
      <c r="N316">
        <f>VLOOKUP($B316,'Tillförd energi'!$B$1:$AS$566,MATCH(N$1,'Tillförd energi'!$B$1:$AQ$1,0),FALSE)</f>
        <v>0</v>
      </c>
      <c r="O316">
        <f>VLOOKUP($B316,'Tillförd energi'!$B$1:$AS$566,MATCH(O$1,'Tillförd energi'!$B$1:$AQ$1,0),FALSE)</f>
        <v>0</v>
      </c>
      <c r="P316">
        <f>VLOOKUP($B316,'Tillförd energi'!$B$1:$AS$566,MATCH(P$1,'Tillförd energi'!$B$1:$AQ$1,0),FALSE)</f>
        <v>1.87</v>
      </c>
      <c r="Q316">
        <f>VLOOKUP($B316,'Tillförd energi'!$B$1:$AS$566,MATCH(Q$1,'Tillförd energi'!$B$1:$AQ$1,0),FALSE)</f>
        <v>0</v>
      </c>
      <c r="R316">
        <f>VLOOKUP($B316,'Tillförd energi'!$B$1:$AS$566,MATCH(R$1,'Tillförd energi'!$B$1:$AQ$1,0),FALSE)</f>
        <v>0</v>
      </c>
      <c r="S316">
        <f>VLOOKUP($B316,'Tillförd energi'!$B$1:$AS$566,MATCH(S$1,'Tillförd energi'!$B$1:$AQ$1,0),FALSE)</f>
        <v>3.53</v>
      </c>
      <c r="T316">
        <f>VLOOKUP($B316,'Tillförd energi'!$B$1:$AS$566,MATCH(T$1,'Tillförd energi'!$B$1:$AQ$1,0),FALSE)</f>
        <v>0</v>
      </c>
      <c r="U316">
        <f>VLOOKUP($B316,'Tillförd energi'!$B$1:$AS$566,MATCH(U$1,'Tillförd energi'!$B$1:$AQ$1,0),FALSE)</f>
        <v>0</v>
      </c>
      <c r="V316">
        <f>VLOOKUP($B316,'Tillförd energi'!$B$1:$AS$566,MATCH(V$1,'Tillförd energi'!$B$1:$AQ$1,0),FALSE)</f>
        <v>0</v>
      </c>
      <c r="W316">
        <f>VLOOKUP($B316,'Tillförd energi'!$B$1:$AS$566,MATCH(W$1,'Tillförd energi'!$B$1:$AQ$1,0),FALSE)</f>
        <v>0.13</v>
      </c>
      <c r="X316">
        <f>VLOOKUP($B316,'Tillförd energi'!$B$1:$AS$566,MATCH(X$1,'Tillförd energi'!$B$1:$AQ$1,0),FALSE)</f>
        <v>0</v>
      </c>
      <c r="Y316">
        <f>VLOOKUP($B316,'Tillförd energi'!$B$1:$AS$566,MATCH(Y$1,'Tillförd energi'!$B$1:$AQ$1,0),FALSE)</f>
        <v>0</v>
      </c>
      <c r="Z316">
        <f>VLOOKUP($B316,'Tillförd energi'!$B$1:$AS$566,MATCH(Z$1,'Tillförd energi'!$B$1:$AQ$1,0),FALSE)</f>
        <v>0</v>
      </c>
      <c r="AA316">
        <f>VLOOKUP($B316,'Tillförd energi'!$B$1:$AS$566,MATCH(AA$1,'Tillförd energi'!$B$1:$AQ$1,0),FALSE)</f>
        <v>0</v>
      </c>
      <c r="AB316">
        <f>VLOOKUP($B316,'Tillförd energi'!$B$1:$AS$566,MATCH(AB$1,'Tillförd energi'!$B$1:$AQ$1,0),FALSE)</f>
        <v>0</v>
      </c>
      <c r="AC316">
        <f>VLOOKUP($B316,'Tillförd energi'!$B$1:$AS$566,MATCH(AC$1,'Tillförd energi'!$B$1:$AQ$1,0),FALSE)</f>
        <v>0</v>
      </c>
      <c r="AD316">
        <f>VLOOKUP($B316,'Tillförd energi'!$B$1:$AS$566,MATCH(AD$1,'Tillförd energi'!$B$1:$AQ$1,0),FALSE)</f>
        <v>0</v>
      </c>
      <c r="AE316">
        <f>VLOOKUP($B316,'Tillförd energi'!$B$1:$AS$566,MATCH(AE$1,'Tillförd energi'!$B$1:$AQ$1,0),FALSE)</f>
        <v>0</v>
      </c>
      <c r="AF316">
        <f>VLOOKUP($B316,'Tillförd energi'!$B$1:$AS$566,MATCH(AF$1,'Tillförd energi'!$B$1:$AQ$1,0),FALSE)</f>
        <v>8.1000000000000003E-2</v>
      </c>
      <c r="AG316">
        <f>IFERROR(VLOOKUP(B316,Miljö!$B$1:$S$476,9,FALSE)/1,0)</f>
        <v>0</v>
      </c>
      <c r="AI316">
        <f t="shared" si="40"/>
        <v>5.6110000000000007</v>
      </c>
      <c r="AJ316">
        <f t="shared" si="41"/>
        <v>5.6110000000000007</v>
      </c>
      <c r="AK316">
        <f>IF(ISERROR(1/VLOOKUP($B316,Leveranser!$B$1:$S$500,MATCH("såld värme (gwh)",Leveranser!$B$1:$S$1,0),FALSE)),"",VLOOKUP($B316,Leveranser!$B$1:$S$500,MATCH("såld värme (gwh)",Leveranser!$B$1:$S$1,0),FALSE))</f>
        <v>3.72</v>
      </c>
      <c r="AL316" s="22">
        <f>VLOOKUP($B316,Leveranser!$B$1:$Y$500,MATCH("Totalt såld fjärrvärme till andra fjärrvärmeföretag",Leveranser!$B$1:$AA$1,0),FALSE)</f>
        <v>0</v>
      </c>
      <c r="AM316" s="22">
        <f>IF(ISERROR(1/VLOOKUP($B316,Miljö!$B$1:$S$500,MATCH("Såld mängd produktionsspecifik fjärrvärme (GWh)",Miljö!$B$1:$R$1,0),FALSE)),0,VLOOKUP($B316,Miljö!$B$1:$S$500,MATCH("Såld mängd produktionsspecifik fjärrvärme (GWh)",Miljö!$B$1:$R$1,0),FALSE))</f>
        <v>0</v>
      </c>
      <c r="AN316" s="23">
        <f t="shared" si="42"/>
        <v>0.66298342541436461</v>
      </c>
      <c r="AP316" t="str">
        <f>VLOOKUP($B316,'Miljövärden urval för publ'!$B$1:$H$450,7,FALSE)</f>
        <v>Ja</v>
      </c>
      <c r="AQ316" t="str">
        <f>VLOOKUP($B316,'Miljövärden urval för publ'!$B$1:$H$450,6,FALSE)</f>
        <v>Nej</v>
      </c>
      <c r="AU316">
        <f t="shared" si="43"/>
        <v>8.1000000000000003E-2</v>
      </c>
      <c r="AV316">
        <f t="shared" si="44"/>
        <v>0</v>
      </c>
      <c r="AW316">
        <f t="shared" si="45"/>
        <v>1.87</v>
      </c>
      <c r="AX316">
        <f t="shared" si="46"/>
        <v>3.53</v>
      </c>
      <c r="AZ316">
        <f t="shared" si="47"/>
        <v>0</v>
      </c>
      <c r="BA316">
        <f t="shared" si="48"/>
        <v>0</v>
      </c>
      <c r="BC316">
        <f t="shared" si="49"/>
        <v>5.53</v>
      </c>
    </row>
    <row r="317" spans="1:55" ht="15" customHeight="1" x14ac:dyDescent="0.25">
      <c r="A317" t="s">
        <v>449</v>
      </c>
      <c r="B317" t="s">
        <v>451</v>
      </c>
      <c r="C317">
        <f>VLOOKUP($B317,'Tillförd energi'!$B$1:$AS$566,MATCH(C$1,'Tillförd energi'!$B$1:$AQ$1,0),FALSE)</f>
        <v>0</v>
      </c>
      <c r="D317">
        <f>VLOOKUP($B317,'Tillförd energi'!$B$1:$AS$566,MATCH(D$1,'Tillförd energi'!$B$1:$AQ$1,0),FALSE)</f>
        <v>0</v>
      </c>
      <c r="E317">
        <f>VLOOKUP($B317,'Tillförd energi'!$B$1:$AS$566,MATCH(E$1,'Tillförd energi'!$B$1:$AQ$1,0),FALSE)</f>
        <v>0</v>
      </c>
      <c r="F317">
        <f>VLOOKUP($B317,'Tillförd energi'!$B$1:$AS$566,MATCH(F$1,'Tillförd energi'!$B$1:$AQ$1,0),FALSE)</f>
        <v>0</v>
      </c>
      <c r="G317">
        <f>VLOOKUP($B317,'Tillförd energi'!$B$1:$AS$566,MATCH(G$1,'Tillförd energi'!$B$1:$AQ$1,0),FALSE)</f>
        <v>0</v>
      </c>
      <c r="H317">
        <f>VLOOKUP($B317,'Tillförd energi'!$B$1:$AS$566,MATCH(H$1,'Tillförd energi'!$B$1:$AQ$1,0),FALSE)</f>
        <v>0</v>
      </c>
      <c r="I317">
        <f>VLOOKUP($B317,'Tillförd energi'!$B$1:$AS$566,MATCH(I$1,'Tillförd energi'!$B$1:$AQ$1,0),FALSE)</f>
        <v>0</v>
      </c>
      <c r="J317">
        <f>VLOOKUP($B317,'Tillförd energi'!$B$1:$AS$566,MATCH(J$1,'Tillförd energi'!$B$1:$AQ$1,0),FALSE)</f>
        <v>0</v>
      </c>
      <c r="K317">
        <v>0</v>
      </c>
      <c r="L317">
        <f>VLOOKUP($B317,'Tillförd energi'!$B$1:$AS$566,MATCH(L$1,'Tillförd energi'!$B$1:$AQ$1,0),FALSE)</f>
        <v>0</v>
      </c>
      <c r="M317">
        <f>VLOOKUP($B317,'Tillförd energi'!$B$1:$AS$566,MATCH(M$1,'Tillförd energi'!$B$1:$AQ$1,0),FALSE)</f>
        <v>0</v>
      </c>
      <c r="N317">
        <f>VLOOKUP($B317,'Tillförd energi'!$B$1:$AS$566,MATCH(N$1,'Tillförd energi'!$B$1:$AQ$1,0),FALSE)</f>
        <v>0</v>
      </c>
      <c r="O317">
        <f>VLOOKUP($B317,'Tillförd energi'!$B$1:$AS$566,MATCH(O$1,'Tillförd energi'!$B$1:$AQ$1,0),FALSE)</f>
        <v>0</v>
      </c>
      <c r="P317">
        <f>VLOOKUP($B317,'Tillförd energi'!$B$1:$AS$566,MATCH(P$1,'Tillförd energi'!$B$1:$AQ$1,0),FALSE)</f>
        <v>2.5</v>
      </c>
      <c r="Q317">
        <f>VLOOKUP($B317,'Tillförd energi'!$B$1:$AS$566,MATCH(Q$1,'Tillförd energi'!$B$1:$AQ$1,0),FALSE)</f>
        <v>0</v>
      </c>
      <c r="R317">
        <f>VLOOKUP($B317,'Tillförd energi'!$B$1:$AS$566,MATCH(R$1,'Tillförd energi'!$B$1:$AQ$1,0),FALSE)</f>
        <v>0</v>
      </c>
      <c r="S317">
        <f>VLOOKUP($B317,'Tillförd energi'!$B$1:$AS$566,MATCH(S$1,'Tillförd energi'!$B$1:$AQ$1,0),FALSE)</f>
        <v>5.88</v>
      </c>
      <c r="T317">
        <f>VLOOKUP($B317,'Tillförd energi'!$B$1:$AS$566,MATCH(T$1,'Tillförd energi'!$B$1:$AQ$1,0),FALSE)</f>
        <v>0</v>
      </c>
      <c r="U317">
        <f>VLOOKUP($B317,'Tillförd energi'!$B$1:$AS$566,MATCH(U$1,'Tillförd energi'!$B$1:$AQ$1,0),FALSE)</f>
        <v>0</v>
      </c>
      <c r="V317">
        <f>VLOOKUP($B317,'Tillförd energi'!$B$1:$AS$566,MATCH(V$1,'Tillförd energi'!$B$1:$AQ$1,0),FALSE)</f>
        <v>0</v>
      </c>
      <c r="W317">
        <f>VLOOKUP($B317,'Tillförd energi'!$B$1:$AS$566,MATCH(W$1,'Tillförd energi'!$B$1:$AQ$1,0),FALSE)</f>
        <v>0.16</v>
      </c>
      <c r="X317">
        <f>VLOOKUP($B317,'Tillförd energi'!$B$1:$AS$566,MATCH(X$1,'Tillförd energi'!$B$1:$AQ$1,0),FALSE)</f>
        <v>0</v>
      </c>
      <c r="Y317">
        <f>VLOOKUP($B317,'Tillförd energi'!$B$1:$AS$566,MATCH(Y$1,'Tillförd energi'!$B$1:$AQ$1,0),FALSE)</f>
        <v>0</v>
      </c>
      <c r="Z317">
        <f>VLOOKUP($B317,'Tillförd energi'!$B$1:$AS$566,MATCH(Z$1,'Tillförd energi'!$B$1:$AQ$1,0),FALSE)</f>
        <v>0</v>
      </c>
      <c r="AA317">
        <f>VLOOKUP($B317,'Tillförd energi'!$B$1:$AS$566,MATCH(AA$1,'Tillförd energi'!$B$1:$AQ$1,0),FALSE)</f>
        <v>0</v>
      </c>
      <c r="AB317">
        <f>VLOOKUP($B317,'Tillförd energi'!$B$1:$AS$566,MATCH(AB$1,'Tillförd energi'!$B$1:$AQ$1,0),FALSE)</f>
        <v>0</v>
      </c>
      <c r="AC317">
        <f>VLOOKUP($B317,'Tillförd energi'!$B$1:$AS$566,MATCH(AC$1,'Tillförd energi'!$B$1:$AQ$1,0),FALSE)</f>
        <v>0</v>
      </c>
      <c r="AD317">
        <f>VLOOKUP($B317,'Tillförd energi'!$B$1:$AS$566,MATCH(AD$1,'Tillförd energi'!$B$1:$AQ$1,0),FALSE)</f>
        <v>0</v>
      </c>
      <c r="AE317">
        <f>VLOOKUP($B317,'Tillförd energi'!$B$1:$AS$566,MATCH(AE$1,'Tillförd energi'!$B$1:$AQ$1,0),FALSE)</f>
        <v>0</v>
      </c>
      <c r="AF317">
        <f>VLOOKUP($B317,'Tillförd energi'!$B$1:$AS$566,MATCH(AF$1,'Tillförd energi'!$B$1:$AQ$1,0),FALSE)</f>
        <v>0.13</v>
      </c>
      <c r="AG317">
        <f>IFERROR(VLOOKUP(B317,Miljö!$B$1:$S$476,9,FALSE)/1,0)</f>
        <v>0</v>
      </c>
      <c r="AI317">
        <f t="shared" si="40"/>
        <v>8.67</v>
      </c>
      <c r="AJ317">
        <f t="shared" si="41"/>
        <v>8.67</v>
      </c>
      <c r="AK317">
        <f>IF(ISERROR(1/VLOOKUP($B317,Leveranser!$B$1:$S$500,MATCH("såld värme (gwh)",Leveranser!$B$1:$S$1,0),FALSE)),"",VLOOKUP($B317,Leveranser!$B$1:$S$500,MATCH("såld värme (gwh)",Leveranser!$B$1:$S$1,0),FALSE))</f>
        <v>6.06</v>
      </c>
      <c r="AL317" s="22">
        <f>VLOOKUP($B317,Leveranser!$B$1:$Y$500,MATCH("Totalt såld fjärrvärme till andra fjärrvärmeföretag",Leveranser!$B$1:$AA$1,0),FALSE)</f>
        <v>0</v>
      </c>
      <c r="AM317" s="22">
        <f>IF(ISERROR(1/VLOOKUP($B317,Miljö!$B$1:$S$500,MATCH("Såld mängd produktionsspecifik fjärrvärme (GWh)",Miljö!$B$1:$R$1,0),FALSE)),0,VLOOKUP($B317,Miljö!$B$1:$S$500,MATCH("Såld mängd produktionsspecifik fjärrvärme (GWh)",Miljö!$B$1:$R$1,0),FALSE))</f>
        <v>0</v>
      </c>
      <c r="AN317" s="23">
        <f t="shared" si="42"/>
        <v>0.69896193771626292</v>
      </c>
      <c r="AP317" t="str">
        <f>VLOOKUP($B317,'Miljövärden urval för publ'!$B$1:$H$450,7,FALSE)</f>
        <v>Ja</v>
      </c>
      <c r="AQ317" t="str">
        <f>VLOOKUP($B317,'Miljövärden urval för publ'!$B$1:$H$450,6,FALSE)</f>
        <v>Nej</v>
      </c>
      <c r="AU317">
        <f t="shared" si="43"/>
        <v>0.13</v>
      </c>
      <c r="AV317">
        <f t="shared" si="44"/>
        <v>0</v>
      </c>
      <c r="AW317">
        <f t="shared" si="45"/>
        <v>2.5</v>
      </c>
      <c r="AX317">
        <f t="shared" si="46"/>
        <v>5.88</v>
      </c>
      <c r="AZ317">
        <f t="shared" si="47"/>
        <v>0</v>
      </c>
      <c r="BA317">
        <f t="shared" si="48"/>
        <v>0</v>
      </c>
      <c r="BC317">
        <f t="shared" si="49"/>
        <v>8.5399999999999991</v>
      </c>
    </row>
    <row r="318" spans="1:55" ht="15" customHeight="1" x14ac:dyDescent="0.25">
      <c r="A318" t="s">
        <v>449</v>
      </c>
      <c r="B318" t="s">
        <v>452</v>
      </c>
      <c r="C318">
        <f>VLOOKUP($B318,'Tillförd energi'!$B$1:$AS$566,MATCH(C$1,'Tillförd energi'!$B$1:$AQ$1,0),FALSE)</f>
        <v>0</v>
      </c>
      <c r="D318">
        <f>VLOOKUP($B318,'Tillförd energi'!$B$1:$AS$566,MATCH(D$1,'Tillförd energi'!$B$1:$AQ$1,0),FALSE)</f>
        <v>0.24099999999999999</v>
      </c>
      <c r="E318">
        <f>VLOOKUP($B318,'Tillförd energi'!$B$1:$AS$566,MATCH(E$1,'Tillförd energi'!$B$1:$AQ$1,0),FALSE)</f>
        <v>0</v>
      </c>
      <c r="F318">
        <f>VLOOKUP($B318,'Tillförd energi'!$B$1:$AS$566,MATCH(F$1,'Tillförd energi'!$B$1:$AQ$1,0),FALSE)</f>
        <v>0</v>
      </c>
      <c r="G318">
        <f>VLOOKUP($B318,'Tillförd energi'!$B$1:$AS$566,MATCH(G$1,'Tillförd energi'!$B$1:$AQ$1,0),FALSE)</f>
        <v>0</v>
      </c>
      <c r="H318">
        <f>VLOOKUP($B318,'Tillförd energi'!$B$1:$AS$566,MATCH(H$1,'Tillförd energi'!$B$1:$AQ$1,0),FALSE)</f>
        <v>0</v>
      </c>
      <c r="I318">
        <f>VLOOKUP($B318,'Tillförd energi'!$B$1:$AS$566,MATCH(I$1,'Tillförd energi'!$B$1:$AQ$1,0),FALSE)</f>
        <v>151.25299999999999</v>
      </c>
      <c r="J318">
        <f>VLOOKUP($B318,'Tillförd energi'!$B$1:$AS$566,MATCH(J$1,'Tillförd energi'!$B$1:$AQ$1,0),FALSE)</f>
        <v>0</v>
      </c>
      <c r="K318">
        <v>0</v>
      </c>
      <c r="L318">
        <f>VLOOKUP($B318,'Tillförd energi'!$B$1:$AS$566,MATCH(L$1,'Tillförd energi'!$B$1:$AQ$1,0),FALSE)</f>
        <v>13.777900000000001</v>
      </c>
      <c r="M318">
        <f>VLOOKUP($B318,'Tillförd energi'!$B$1:$AS$566,MATCH(M$1,'Tillförd energi'!$B$1:$AQ$1,0),FALSE)</f>
        <v>0</v>
      </c>
      <c r="N318">
        <f>VLOOKUP($B318,'Tillförd energi'!$B$1:$AS$566,MATCH(N$1,'Tillförd energi'!$B$1:$AQ$1,0),FALSE)</f>
        <v>0</v>
      </c>
      <c r="O318">
        <f>VLOOKUP($B318,'Tillförd energi'!$B$1:$AS$566,MATCH(O$1,'Tillförd energi'!$B$1:$AQ$1,0),FALSE)</f>
        <v>0</v>
      </c>
      <c r="P318">
        <f>VLOOKUP($B318,'Tillförd energi'!$B$1:$AS$566,MATCH(P$1,'Tillförd energi'!$B$1:$AQ$1,0),FALSE)</f>
        <v>35.180999999999997</v>
      </c>
      <c r="Q318">
        <f>VLOOKUP($B318,'Tillförd energi'!$B$1:$AS$566,MATCH(Q$1,'Tillförd energi'!$B$1:$AQ$1,0),FALSE)</f>
        <v>0</v>
      </c>
      <c r="R318">
        <f>VLOOKUP($B318,'Tillförd energi'!$B$1:$AS$566,MATCH(R$1,'Tillförd energi'!$B$1:$AQ$1,0),FALSE)</f>
        <v>0</v>
      </c>
      <c r="S318">
        <f>VLOOKUP($B318,'Tillförd energi'!$B$1:$AS$566,MATCH(S$1,'Tillförd energi'!$B$1:$AQ$1,0),FALSE)</f>
        <v>0</v>
      </c>
      <c r="T318">
        <f>VLOOKUP($B318,'Tillförd energi'!$B$1:$AS$566,MATCH(T$1,'Tillförd energi'!$B$1:$AQ$1,0),FALSE)</f>
        <v>0</v>
      </c>
      <c r="U318">
        <f>VLOOKUP($B318,'Tillförd energi'!$B$1:$AS$566,MATCH(U$1,'Tillförd energi'!$B$1:$AQ$1,0),FALSE)</f>
        <v>1.01799</v>
      </c>
      <c r="V318">
        <f>VLOOKUP($B318,'Tillförd energi'!$B$1:$AS$566,MATCH(V$1,'Tillförd energi'!$B$1:$AQ$1,0),FALSE)</f>
        <v>0</v>
      </c>
      <c r="W318">
        <f>VLOOKUP($B318,'Tillförd energi'!$B$1:$AS$566,MATCH(W$1,'Tillförd energi'!$B$1:$AQ$1,0),FALSE)</f>
        <v>3.3</v>
      </c>
      <c r="X318">
        <f>VLOOKUP($B318,'Tillförd energi'!$B$1:$AS$566,MATCH(X$1,'Tillförd energi'!$B$1:$AQ$1,0),FALSE)</f>
        <v>0</v>
      </c>
      <c r="Y318">
        <f>VLOOKUP($B318,'Tillförd energi'!$B$1:$AS$566,MATCH(Y$1,'Tillförd energi'!$B$1:$AQ$1,0),FALSE)</f>
        <v>12.1</v>
      </c>
      <c r="Z318">
        <f>VLOOKUP($B318,'Tillförd energi'!$B$1:$AS$566,MATCH(Z$1,'Tillförd energi'!$B$1:$AQ$1,0),FALSE)</f>
        <v>0</v>
      </c>
      <c r="AA318">
        <f>VLOOKUP($B318,'Tillförd energi'!$B$1:$AS$566,MATCH(AA$1,'Tillförd energi'!$B$1:$AQ$1,0),FALSE)</f>
        <v>0</v>
      </c>
      <c r="AB318">
        <f>VLOOKUP($B318,'Tillförd energi'!$B$1:$AS$566,MATCH(AB$1,'Tillförd energi'!$B$1:$AQ$1,0),FALSE)</f>
        <v>0</v>
      </c>
      <c r="AC318">
        <f>VLOOKUP($B318,'Tillförd energi'!$B$1:$AS$566,MATCH(AC$1,'Tillförd energi'!$B$1:$AQ$1,0),FALSE)</f>
        <v>43.249000000000002</v>
      </c>
      <c r="AD318">
        <f>VLOOKUP($B318,'Tillförd energi'!$B$1:$AS$566,MATCH(AD$1,'Tillförd energi'!$B$1:$AQ$1,0),FALSE)</f>
        <v>0</v>
      </c>
      <c r="AE318">
        <f>VLOOKUP($B318,'Tillförd energi'!$B$1:$AS$566,MATCH(AE$1,'Tillförd energi'!$B$1:$AQ$1,0),FALSE)</f>
        <v>0</v>
      </c>
      <c r="AF318">
        <f>VLOOKUP($B318,'Tillförd energi'!$B$1:$AS$566,MATCH(AF$1,'Tillförd energi'!$B$1:$AQ$1,0),FALSE)</f>
        <v>10.1982</v>
      </c>
      <c r="AG318">
        <f>IFERROR(VLOOKUP(B318,Miljö!$B$1:$S$476,9,FALSE)/1,0)</f>
        <v>0</v>
      </c>
      <c r="AI318">
        <f t="shared" si="40"/>
        <v>270.31808999999998</v>
      </c>
      <c r="AJ318">
        <f t="shared" si="41"/>
        <v>270.31808999999998</v>
      </c>
      <c r="AK318">
        <f>IF(ISERROR(1/VLOOKUP($B318,Leveranser!$B$1:$S$500,MATCH("såld värme (gwh)",Leveranser!$B$1:$S$1,0),FALSE)),"",VLOOKUP($B318,Leveranser!$B$1:$S$500,MATCH("såld värme (gwh)",Leveranser!$B$1:$S$1,0),FALSE))</f>
        <v>229</v>
      </c>
      <c r="AL318" s="22">
        <f>VLOOKUP($B318,Leveranser!$B$1:$Y$500,MATCH("Totalt såld fjärrvärme till andra fjärrvärmeföretag",Leveranser!$B$1:$AA$1,0),FALSE)</f>
        <v>0</v>
      </c>
      <c r="AM318" s="22">
        <f>IF(ISERROR(1/VLOOKUP($B318,Miljö!$B$1:$S$500,MATCH("Såld mängd produktionsspecifik fjärrvärme (GWh)",Miljö!$B$1:$R$1,0),FALSE)),0,VLOOKUP($B318,Miljö!$B$1:$S$500,MATCH("Såld mängd produktionsspecifik fjärrvärme (GWh)",Miljö!$B$1:$R$1,0),FALSE))</f>
        <v>0</v>
      </c>
      <c r="AN318" s="23">
        <f t="shared" si="42"/>
        <v>0.847150111189377</v>
      </c>
      <c r="AP318" t="str">
        <f>VLOOKUP($B318,'Miljövärden urval för publ'!$B$1:$H$450,7,FALSE)</f>
        <v>Ja</v>
      </c>
      <c r="AQ318" t="str">
        <f>VLOOKUP($B318,'Miljövärden urval för publ'!$B$1:$H$450,6,FALSE)</f>
        <v>Nej</v>
      </c>
      <c r="AU318">
        <f t="shared" si="43"/>
        <v>10.1982</v>
      </c>
      <c r="AV318">
        <f t="shared" si="44"/>
        <v>0</v>
      </c>
      <c r="AW318">
        <f t="shared" si="45"/>
        <v>35.180999999999997</v>
      </c>
      <c r="AX318">
        <f t="shared" si="46"/>
        <v>1.01799</v>
      </c>
      <c r="AZ318">
        <f t="shared" si="47"/>
        <v>0</v>
      </c>
      <c r="BA318">
        <f t="shared" si="48"/>
        <v>0</v>
      </c>
      <c r="BC318">
        <f t="shared" si="49"/>
        <v>53.276889999999995</v>
      </c>
    </row>
    <row r="319" spans="1:55" ht="15" customHeight="1" x14ac:dyDescent="0.25">
      <c r="A319" t="s">
        <v>453</v>
      </c>
      <c r="B319" t="s">
        <v>454</v>
      </c>
      <c r="C319">
        <f>VLOOKUP($B319,'Tillförd energi'!$B$1:$AS$566,MATCH(C$1,'Tillförd energi'!$B$1:$AQ$1,0),FALSE)</f>
        <v>0</v>
      </c>
      <c r="D319">
        <f>VLOOKUP($B319,'Tillförd energi'!$B$1:$AS$566,MATCH(D$1,'Tillförd energi'!$B$1:$AQ$1,0),FALSE)</f>
        <v>5.7200000000000001E-2</v>
      </c>
      <c r="E319">
        <f>VLOOKUP($B319,'Tillförd energi'!$B$1:$AS$566,MATCH(E$1,'Tillförd energi'!$B$1:$AQ$1,0),FALSE)</f>
        <v>0</v>
      </c>
      <c r="F319">
        <f>VLOOKUP($B319,'Tillförd energi'!$B$1:$AS$566,MATCH(F$1,'Tillförd energi'!$B$1:$AQ$1,0),FALSE)</f>
        <v>0</v>
      </c>
      <c r="G319">
        <f>VLOOKUP($B319,'Tillförd energi'!$B$1:$AS$566,MATCH(G$1,'Tillförd energi'!$B$1:$AQ$1,0),FALSE)</f>
        <v>0</v>
      </c>
      <c r="H319">
        <f>VLOOKUP($B319,'Tillförd energi'!$B$1:$AS$566,MATCH(H$1,'Tillförd energi'!$B$1:$AQ$1,0),FALSE)</f>
        <v>0</v>
      </c>
      <c r="I319">
        <f>VLOOKUP($B319,'Tillförd energi'!$B$1:$AS$566,MATCH(I$1,'Tillförd energi'!$B$1:$AQ$1,0),FALSE)</f>
        <v>0</v>
      </c>
      <c r="J319">
        <f>VLOOKUP($B319,'Tillförd energi'!$B$1:$AS$566,MATCH(J$1,'Tillförd energi'!$B$1:$AQ$1,0),FALSE)</f>
        <v>0</v>
      </c>
      <c r="K319">
        <v>0</v>
      </c>
      <c r="L319">
        <f>VLOOKUP($B319,'Tillförd energi'!$B$1:$AS$566,MATCH(L$1,'Tillförd energi'!$B$1:$AQ$1,0),FALSE)</f>
        <v>0</v>
      </c>
      <c r="M319">
        <f>VLOOKUP($B319,'Tillförd energi'!$B$1:$AS$566,MATCH(M$1,'Tillförd energi'!$B$1:$AQ$1,0),FALSE)</f>
        <v>0</v>
      </c>
      <c r="N319">
        <f>VLOOKUP($B319,'Tillförd energi'!$B$1:$AS$566,MATCH(N$1,'Tillförd energi'!$B$1:$AQ$1,0),FALSE)</f>
        <v>0</v>
      </c>
      <c r="O319">
        <f>VLOOKUP($B319,'Tillförd energi'!$B$1:$AS$566,MATCH(O$1,'Tillförd energi'!$B$1:$AQ$1,0),FALSE)</f>
        <v>0</v>
      </c>
      <c r="P319">
        <f>VLOOKUP($B319,'Tillförd energi'!$B$1:$AS$566,MATCH(P$1,'Tillförd energi'!$B$1:$AQ$1,0),FALSE)</f>
        <v>0</v>
      </c>
      <c r="Q319">
        <f>VLOOKUP($B319,'Tillförd energi'!$B$1:$AS$566,MATCH(Q$1,'Tillförd energi'!$B$1:$AQ$1,0),FALSE)</f>
        <v>0</v>
      </c>
      <c r="R319">
        <f>VLOOKUP($B319,'Tillförd energi'!$B$1:$AS$566,MATCH(R$1,'Tillförd energi'!$B$1:$AQ$1,0),FALSE)</f>
        <v>2.6070000000000002</v>
      </c>
      <c r="S319">
        <f>VLOOKUP($B319,'Tillförd energi'!$B$1:$AS$566,MATCH(S$1,'Tillförd energi'!$B$1:$AQ$1,0),FALSE)</f>
        <v>0</v>
      </c>
      <c r="T319">
        <f>VLOOKUP($B319,'Tillförd energi'!$B$1:$AS$566,MATCH(T$1,'Tillförd energi'!$B$1:$AQ$1,0),FALSE)</f>
        <v>0</v>
      </c>
      <c r="U319">
        <f>VLOOKUP($B319,'Tillförd energi'!$B$1:$AS$566,MATCH(U$1,'Tillförd energi'!$B$1:$AQ$1,0),FALSE)</f>
        <v>0</v>
      </c>
      <c r="V319">
        <f>VLOOKUP($B319,'Tillförd energi'!$B$1:$AS$566,MATCH(V$1,'Tillförd energi'!$B$1:$AQ$1,0),FALSE)</f>
        <v>0</v>
      </c>
      <c r="W319">
        <f>VLOOKUP($B319,'Tillförd energi'!$B$1:$AS$566,MATCH(W$1,'Tillförd energi'!$B$1:$AQ$1,0),FALSE)</f>
        <v>0</v>
      </c>
      <c r="X319">
        <f>VLOOKUP($B319,'Tillförd energi'!$B$1:$AS$566,MATCH(X$1,'Tillförd energi'!$B$1:$AQ$1,0),FALSE)</f>
        <v>0</v>
      </c>
      <c r="Y319">
        <f>VLOOKUP($B319,'Tillförd energi'!$B$1:$AS$566,MATCH(Y$1,'Tillförd energi'!$B$1:$AQ$1,0),FALSE)</f>
        <v>0</v>
      </c>
      <c r="Z319">
        <f>VLOOKUP($B319,'Tillförd energi'!$B$1:$AS$566,MATCH(Z$1,'Tillförd energi'!$B$1:$AQ$1,0),FALSE)</f>
        <v>0</v>
      </c>
      <c r="AA319">
        <f>VLOOKUP($B319,'Tillförd energi'!$B$1:$AS$566,MATCH(AA$1,'Tillförd energi'!$B$1:$AQ$1,0),FALSE)</f>
        <v>0</v>
      </c>
      <c r="AB319">
        <f>VLOOKUP($B319,'Tillförd energi'!$B$1:$AS$566,MATCH(AB$1,'Tillförd energi'!$B$1:$AQ$1,0),FALSE)</f>
        <v>0</v>
      </c>
      <c r="AC319">
        <f>VLOOKUP($B319,'Tillförd energi'!$B$1:$AS$566,MATCH(AC$1,'Tillförd energi'!$B$1:$AQ$1,0),FALSE)</f>
        <v>0</v>
      </c>
      <c r="AD319">
        <f>VLOOKUP($B319,'Tillförd energi'!$B$1:$AS$566,MATCH(AD$1,'Tillförd energi'!$B$1:$AQ$1,0),FALSE)</f>
        <v>0</v>
      </c>
      <c r="AE319">
        <f>VLOOKUP($B319,'Tillförd energi'!$B$1:$AS$566,MATCH(AE$1,'Tillförd energi'!$B$1:$AQ$1,0),FALSE)</f>
        <v>0</v>
      </c>
      <c r="AF319">
        <f>VLOOKUP($B319,'Tillförd energi'!$B$1:$AS$566,MATCH(AF$1,'Tillförd energi'!$B$1:$AQ$1,0),FALSE)</f>
        <v>3.1850000000000003E-2</v>
      </c>
      <c r="AG319">
        <f>IFERROR(VLOOKUP(B319,Miljö!$B$1:$S$476,9,FALSE)/1,0)</f>
        <v>0</v>
      </c>
      <c r="AI319">
        <f t="shared" si="40"/>
        <v>2.6960500000000001</v>
      </c>
      <c r="AJ319">
        <f t="shared" si="41"/>
        <v>2.6960500000000001</v>
      </c>
      <c r="AK319">
        <f>IF(ISERROR(1/VLOOKUP($B319,Leveranser!$B$1:$S$500,MATCH("såld värme (gwh)",Leveranser!$B$1:$S$1,0),FALSE)),"",VLOOKUP($B319,Leveranser!$B$1:$S$500,MATCH("såld värme (gwh)",Leveranser!$B$1:$S$1,0),FALSE))</f>
        <v>2.1389999999999998</v>
      </c>
      <c r="AL319" s="22">
        <f>VLOOKUP($B319,Leveranser!$B$1:$Y$500,MATCH("Totalt såld fjärrvärme till andra fjärrvärmeföretag",Leveranser!$B$1:$AA$1,0),FALSE)</f>
        <v>0</v>
      </c>
      <c r="AM319" s="22">
        <f>IF(ISERROR(1/VLOOKUP($B319,Miljö!$B$1:$S$500,MATCH("Såld mängd produktionsspecifik fjärrvärme (GWh)",Miljö!$B$1:$R$1,0),FALSE)),0,VLOOKUP($B319,Miljö!$B$1:$S$500,MATCH("Såld mängd produktionsspecifik fjärrvärme (GWh)",Miljö!$B$1:$R$1,0),FALSE))</f>
        <v>0</v>
      </c>
      <c r="AN319" s="23">
        <f t="shared" si="42"/>
        <v>0.79338291203798139</v>
      </c>
      <c r="AP319" t="str">
        <f>VLOOKUP($B319,'Miljövärden urval för publ'!$B$1:$H$450,7,FALSE)</f>
        <v>Ja</v>
      </c>
      <c r="AQ319" t="str">
        <f>VLOOKUP($B319,'Miljövärden urval för publ'!$B$1:$H$450,6,FALSE)</f>
        <v>Ja</v>
      </c>
      <c r="AU319">
        <f t="shared" si="43"/>
        <v>3.1850000000000003E-2</v>
      </c>
      <c r="AV319">
        <f t="shared" si="44"/>
        <v>0</v>
      </c>
      <c r="AW319">
        <f t="shared" si="45"/>
        <v>0</v>
      </c>
      <c r="AX319">
        <f t="shared" si="46"/>
        <v>2.6070000000000002</v>
      </c>
      <c r="AZ319">
        <f t="shared" si="47"/>
        <v>0</v>
      </c>
      <c r="BA319">
        <f t="shared" si="48"/>
        <v>0</v>
      </c>
      <c r="BC319">
        <f t="shared" si="49"/>
        <v>2.6070000000000002</v>
      </c>
    </row>
    <row r="320" spans="1:55" ht="15" customHeight="1" x14ac:dyDescent="0.25">
      <c r="A320" t="s">
        <v>453</v>
      </c>
      <c r="B320" t="s">
        <v>455</v>
      </c>
      <c r="C320">
        <f>VLOOKUP($B320,'Tillförd energi'!$B$1:$AS$566,MATCH(C$1,'Tillförd energi'!$B$1:$AQ$1,0),FALSE)</f>
        <v>0</v>
      </c>
      <c r="D320">
        <f>VLOOKUP($B320,'Tillförd energi'!$B$1:$AS$566,MATCH(D$1,'Tillförd energi'!$B$1:$AQ$1,0),FALSE)</f>
        <v>0</v>
      </c>
      <c r="E320">
        <f>VLOOKUP($B320,'Tillförd energi'!$B$1:$AS$566,MATCH(E$1,'Tillförd energi'!$B$1:$AQ$1,0),FALSE)</f>
        <v>0</v>
      </c>
      <c r="F320">
        <f>VLOOKUP($B320,'Tillförd energi'!$B$1:$AS$566,MATCH(F$1,'Tillförd energi'!$B$1:$AQ$1,0),FALSE)</f>
        <v>0</v>
      </c>
      <c r="G320">
        <f>VLOOKUP($B320,'Tillförd energi'!$B$1:$AS$566,MATCH(G$1,'Tillförd energi'!$B$1:$AQ$1,0),FALSE)</f>
        <v>0</v>
      </c>
      <c r="H320">
        <f>VLOOKUP($B320,'Tillförd energi'!$B$1:$AS$566,MATCH(H$1,'Tillförd energi'!$B$1:$AQ$1,0),FALSE)</f>
        <v>0</v>
      </c>
      <c r="I320">
        <f>VLOOKUP($B320,'Tillförd energi'!$B$1:$AS$566,MATCH(I$1,'Tillförd energi'!$B$1:$AQ$1,0),FALSE)</f>
        <v>0</v>
      </c>
      <c r="J320">
        <f>VLOOKUP($B320,'Tillförd energi'!$B$1:$AS$566,MATCH(J$1,'Tillförd energi'!$B$1:$AQ$1,0),FALSE)</f>
        <v>0</v>
      </c>
      <c r="K320">
        <v>0</v>
      </c>
      <c r="L320">
        <f>VLOOKUP($B320,'Tillförd energi'!$B$1:$AS$566,MATCH(L$1,'Tillförd energi'!$B$1:$AQ$1,0),FALSE)</f>
        <v>0</v>
      </c>
      <c r="M320">
        <f>VLOOKUP($B320,'Tillförd energi'!$B$1:$AS$566,MATCH(M$1,'Tillförd energi'!$B$1:$AQ$1,0),FALSE)</f>
        <v>0</v>
      </c>
      <c r="N320">
        <f>VLOOKUP($B320,'Tillförd energi'!$B$1:$AS$566,MATCH(N$1,'Tillförd energi'!$B$1:$AQ$1,0),FALSE)</f>
        <v>0</v>
      </c>
      <c r="O320">
        <f>VLOOKUP($B320,'Tillförd energi'!$B$1:$AS$566,MATCH(O$1,'Tillförd energi'!$B$1:$AQ$1,0),FALSE)</f>
        <v>0</v>
      </c>
      <c r="P320">
        <f>VLOOKUP($B320,'Tillförd energi'!$B$1:$AS$566,MATCH(P$1,'Tillförd energi'!$B$1:$AQ$1,0),FALSE)</f>
        <v>0</v>
      </c>
      <c r="Q320">
        <f>VLOOKUP($B320,'Tillförd energi'!$B$1:$AS$566,MATCH(Q$1,'Tillförd energi'!$B$1:$AQ$1,0),FALSE)</f>
        <v>0</v>
      </c>
      <c r="R320">
        <f>VLOOKUP($B320,'Tillförd energi'!$B$1:$AS$566,MATCH(R$1,'Tillförd energi'!$B$1:$AQ$1,0),FALSE)</f>
        <v>0.91200000000000003</v>
      </c>
      <c r="S320">
        <f>VLOOKUP($B320,'Tillförd energi'!$B$1:$AS$566,MATCH(S$1,'Tillförd energi'!$B$1:$AQ$1,0),FALSE)</f>
        <v>0</v>
      </c>
      <c r="T320">
        <f>VLOOKUP($B320,'Tillförd energi'!$B$1:$AS$566,MATCH(T$1,'Tillförd energi'!$B$1:$AQ$1,0),FALSE)</f>
        <v>0</v>
      </c>
      <c r="U320">
        <f>VLOOKUP($B320,'Tillförd energi'!$B$1:$AS$566,MATCH(U$1,'Tillförd energi'!$B$1:$AQ$1,0),FALSE)</f>
        <v>0</v>
      </c>
      <c r="V320">
        <f>VLOOKUP($B320,'Tillförd energi'!$B$1:$AS$566,MATCH(V$1,'Tillförd energi'!$B$1:$AQ$1,0),FALSE)</f>
        <v>0</v>
      </c>
      <c r="W320">
        <f>VLOOKUP($B320,'Tillförd energi'!$B$1:$AS$566,MATCH(W$1,'Tillförd energi'!$B$1:$AQ$1,0),FALSE)</f>
        <v>0</v>
      </c>
      <c r="X320">
        <f>VLOOKUP($B320,'Tillförd energi'!$B$1:$AS$566,MATCH(X$1,'Tillförd energi'!$B$1:$AQ$1,0),FALSE)</f>
        <v>0</v>
      </c>
      <c r="Y320">
        <f>VLOOKUP($B320,'Tillförd energi'!$B$1:$AS$566,MATCH(Y$1,'Tillförd energi'!$B$1:$AQ$1,0),FALSE)</f>
        <v>0</v>
      </c>
      <c r="Z320">
        <f>VLOOKUP($B320,'Tillförd energi'!$B$1:$AS$566,MATCH(Z$1,'Tillförd energi'!$B$1:$AQ$1,0),FALSE)</f>
        <v>1.359E-3</v>
      </c>
      <c r="AA320">
        <f>VLOOKUP($B320,'Tillförd energi'!$B$1:$AS$566,MATCH(AA$1,'Tillförd energi'!$B$1:$AQ$1,0),FALSE)</f>
        <v>0</v>
      </c>
      <c r="AB320">
        <f>VLOOKUP($B320,'Tillförd energi'!$B$1:$AS$566,MATCH(AB$1,'Tillförd energi'!$B$1:$AQ$1,0),FALSE)</f>
        <v>0</v>
      </c>
      <c r="AC320">
        <f>VLOOKUP($B320,'Tillförd energi'!$B$1:$AS$566,MATCH(AC$1,'Tillförd energi'!$B$1:$AQ$1,0),FALSE)</f>
        <v>0</v>
      </c>
      <c r="AD320">
        <f>VLOOKUP($B320,'Tillförd energi'!$B$1:$AS$566,MATCH(AD$1,'Tillförd energi'!$B$1:$AQ$1,0),FALSE)</f>
        <v>0</v>
      </c>
      <c r="AE320">
        <f>VLOOKUP($B320,'Tillförd energi'!$B$1:$AS$566,MATCH(AE$1,'Tillförd energi'!$B$1:$AQ$1,0),FALSE)</f>
        <v>0</v>
      </c>
      <c r="AF320">
        <f>VLOOKUP($B320,'Tillförd energi'!$B$1:$AS$566,MATCH(AF$1,'Tillförd energi'!$B$1:$AQ$1,0),FALSE)</f>
        <v>9.7000000000000003E-3</v>
      </c>
      <c r="AG320">
        <f>IFERROR(VLOOKUP(B320,Miljö!$B$1:$S$476,9,FALSE)/1,0)</f>
        <v>0</v>
      </c>
      <c r="AI320">
        <f t="shared" si="40"/>
        <v>0.92305900000000007</v>
      </c>
      <c r="AJ320">
        <f t="shared" si="41"/>
        <v>0.92305900000000007</v>
      </c>
      <c r="AK320">
        <f>IF(ISERROR(1/VLOOKUP($B320,Leveranser!$B$1:$S$500,MATCH("såld värme (gwh)",Leveranser!$B$1:$S$1,0),FALSE)),"",VLOOKUP($B320,Leveranser!$B$1:$S$500,MATCH("såld värme (gwh)",Leveranser!$B$1:$S$1,0),FALSE))</f>
        <v>0.82099999999999995</v>
      </c>
      <c r="AL320" s="22">
        <f>VLOOKUP($B320,Leveranser!$B$1:$Y$500,MATCH("Totalt såld fjärrvärme till andra fjärrvärmeföretag",Leveranser!$B$1:$AA$1,0),FALSE)</f>
        <v>0</v>
      </c>
      <c r="AM320" s="22">
        <f>IF(ISERROR(1/VLOOKUP($B320,Miljö!$B$1:$S$500,MATCH("Såld mängd produktionsspecifik fjärrvärme (GWh)",Miljö!$B$1:$R$1,0),FALSE)),0,VLOOKUP($B320,Miljö!$B$1:$S$500,MATCH("Såld mängd produktionsspecifik fjärrvärme (GWh)",Miljö!$B$1:$R$1,0),FALSE))</f>
        <v>0</v>
      </c>
      <c r="AN320" s="23">
        <f t="shared" si="42"/>
        <v>0.88943393650893376</v>
      </c>
      <c r="AP320" t="str">
        <f>VLOOKUP($B320,'Miljövärden urval för publ'!$B$1:$H$450,7,FALSE)</f>
        <v>Ja</v>
      </c>
      <c r="AQ320" t="str">
        <f>VLOOKUP($B320,'Miljövärden urval för publ'!$B$1:$H$450,6,FALSE)</f>
        <v>Ja</v>
      </c>
      <c r="AU320">
        <f t="shared" si="43"/>
        <v>1.1058999999999999E-2</v>
      </c>
      <c r="AV320">
        <f t="shared" si="44"/>
        <v>0</v>
      </c>
      <c r="AW320">
        <f t="shared" si="45"/>
        <v>0</v>
      </c>
      <c r="AX320">
        <f t="shared" si="46"/>
        <v>0.91200000000000003</v>
      </c>
      <c r="AZ320">
        <f t="shared" si="47"/>
        <v>0</v>
      </c>
      <c r="BA320">
        <f t="shared" si="48"/>
        <v>0</v>
      </c>
      <c r="BC320">
        <f t="shared" si="49"/>
        <v>0.91200000000000003</v>
      </c>
    </row>
    <row r="321" spans="1:55" ht="15" customHeight="1" x14ac:dyDescent="0.25">
      <c r="A321" t="s">
        <v>453</v>
      </c>
      <c r="B321" t="s">
        <v>456</v>
      </c>
      <c r="C321">
        <f>VLOOKUP($B321,'Tillförd energi'!$B$1:$AS$566,MATCH(C$1,'Tillförd energi'!$B$1:$AQ$1,0),FALSE)</f>
        <v>0</v>
      </c>
      <c r="D321">
        <f>VLOOKUP($B321,'Tillförd energi'!$B$1:$AS$566,MATCH(D$1,'Tillförd energi'!$B$1:$AQ$1,0),FALSE)</f>
        <v>0.34</v>
      </c>
      <c r="E321">
        <f>VLOOKUP($B321,'Tillförd energi'!$B$1:$AS$566,MATCH(E$1,'Tillförd energi'!$B$1:$AQ$1,0),FALSE)</f>
        <v>0</v>
      </c>
      <c r="F321">
        <f>VLOOKUP($B321,'Tillförd energi'!$B$1:$AS$566,MATCH(F$1,'Tillförd energi'!$B$1:$AQ$1,0),FALSE)</f>
        <v>0</v>
      </c>
      <c r="G321">
        <f>VLOOKUP($B321,'Tillförd energi'!$B$1:$AS$566,MATCH(G$1,'Tillförd energi'!$B$1:$AQ$1,0),FALSE)</f>
        <v>0</v>
      </c>
      <c r="H321">
        <f>VLOOKUP($B321,'Tillförd energi'!$B$1:$AS$566,MATCH(H$1,'Tillförd energi'!$B$1:$AQ$1,0),FALSE)</f>
        <v>0</v>
      </c>
      <c r="I321">
        <f>VLOOKUP($B321,'Tillförd energi'!$B$1:$AS$566,MATCH(I$1,'Tillförd energi'!$B$1:$AQ$1,0),FALSE)</f>
        <v>0</v>
      </c>
      <c r="J321">
        <f>VLOOKUP($B321,'Tillförd energi'!$B$1:$AS$566,MATCH(J$1,'Tillförd energi'!$B$1:$AQ$1,0),FALSE)</f>
        <v>0</v>
      </c>
      <c r="K321">
        <v>0</v>
      </c>
      <c r="L321">
        <f>VLOOKUP($B321,'Tillförd energi'!$B$1:$AS$566,MATCH(L$1,'Tillförd energi'!$B$1:$AQ$1,0),FALSE)</f>
        <v>0</v>
      </c>
      <c r="M321">
        <f>VLOOKUP($B321,'Tillförd energi'!$B$1:$AS$566,MATCH(M$1,'Tillförd energi'!$B$1:$AQ$1,0),FALSE)</f>
        <v>0</v>
      </c>
      <c r="N321">
        <f>VLOOKUP($B321,'Tillförd energi'!$B$1:$AS$566,MATCH(N$1,'Tillförd energi'!$B$1:$AQ$1,0),FALSE)</f>
        <v>0</v>
      </c>
      <c r="O321">
        <f>VLOOKUP($B321,'Tillförd energi'!$B$1:$AS$566,MATCH(O$1,'Tillförd energi'!$B$1:$AQ$1,0),FALSE)</f>
        <v>0</v>
      </c>
      <c r="P321">
        <f>VLOOKUP($B321,'Tillförd energi'!$B$1:$AS$566,MATCH(P$1,'Tillförd energi'!$B$1:$AQ$1,0),FALSE)</f>
        <v>0</v>
      </c>
      <c r="Q321">
        <f>VLOOKUP($B321,'Tillförd energi'!$B$1:$AS$566,MATCH(Q$1,'Tillförd energi'!$B$1:$AQ$1,0),FALSE)</f>
        <v>16.966699999999999</v>
      </c>
      <c r="R321">
        <f>VLOOKUP($B321,'Tillförd energi'!$B$1:$AS$566,MATCH(R$1,'Tillförd energi'!$B$1:$AQ$1,0),FALSE)</f>
        <v>3.032</v>
      </c>
      <c r="S321">
        <f>VLOOKUP($B321,'Tillförd energi'!$B$1:$AS$566,MATCH(S$1,'Tillförd energi'!$B$1:$AQ$1,0),FALSE)</f>
        <v>0</v>
      </c>
      <c r="T321">
        <f>VLOOKUP($B321,'Tillförd energi'!$B$1:$AS$566,MATCH(T$1,'Tillförd energi'!$B$1:$AQ$1,0),FALSE)</f>
        <v>0</v>
      </c>
      <c r="U321">
        <f>VLOOKUP($B321,'Tillförd energi'!$B$1:$AS$566,MATCH(U$1,'Tillförd energi'!$B$1:$AQ$1,0),FALSE)</f>
        <v>0</v>
      </c>
      <c r="V321">
        <f>VLOOKUP($B321,'Tillförd energi'!$B$1:$AS$566,MATCH(V$1,'Tillförd energi'!$B$1:$AQ$1,0),FALSE)</f>
        <v>0</v>
      </c>
      <c r="W321">
        <f>VLOOKUP($B321,'Tillförd energi'!$B$1:$AS$566,MATCH(W$1,'Tillförd energi'!$B$1:$AQ$1,0),FALSE)</f>
        <v>0</v>
      </c>
      <c r="X321">
        <f>VLOOKUP($B321,'Tillförd energi'!$B$1:$AS$566,MATCH(X$1,'Tillförd energi'!$B$1:$AQ$1,0),FALSE)</f>
        <v>0</v>
      </c>
      <c r="Y321">
        <f>VLOOKUP($B321,'Tillförd energi'!$B$1:$AS$566,MATCH(Y$1,'Tillförd energi'!$B$1:$AQ$1,0),FALSE)</f>
        <v>0</v>
      </c>
      <c r="Z321">
        <f>VLOOKUP($B321,'Tillförd energi'!$B$1:$AS$566,MATCH(Z$1,'Tillförd energi'!$B$1:$AQ$1,0),FALSE)</f>
        <v>0</v>
      </c>
      <c r="AA321">
        <f>VLOOKUP($B321,'Tillförd energi'!$B$1:$AS$566,MATCH(AA$1,'Tillförd energi'!$B$1:$AQ$1,0),FALSE)</f>
        <v>0</v>
      </c>
      <c r="AB321">
        <f>VLOOKUP($B321,'Tillförd energi'!$B$1:$AS$566,MATCH(AB$1,'Tillförd energi'!$B$1:$AQ$1,0),FALSE)</f>
        <v>0</v>
      </c>
      <c r="AC321">
        <f>VLOOKUP($B321,'Tillförd energi'!$B$1:$AS$566,MATCH(AC$1,'Tillförd energi'!$B$1:$AQ$1,0),FALSE)</f>
        <v>0</v>
      </c>
      <c r="AD321">
        <f>VLOOKUP($B321,'Tillförd energi'!$B$1:$AS$566,MATCH(AD$1,'Tillförd energi'!$B$1:$AQ$1,0),FALSE)</f>
        <v>31.594000000000001</v>
      </c>
      <c r="AE321">
        <f>VLOOKUP($B321,'Tillförd energi'!$B$1:$AS$566,MATCH(AE$1,'Tillförd energi'!$B$1:$AQ$1,0),FALSE)</f>
        <v>0</v>
      </c>
      <c r="AF321">
        <f>VLOOKUP($B321,'Tillförd energi'!$B$1:$AS$566,MATCH(AF$1,'Tillförd energi'!$B$1:$AQ$1,0),FALSE)</f>
        <v>0.56720000000000004</v>
      </c>
      <c r="AG321">
        <f>IFERROR(VLOOKUP(B321,Miljö!$B$1:$S$476,9,FALSE)/1,0)</f>
        <v>0</v>
      </c>
      <c r="AI321">
        <f t="shared" si="40"/>
        <v>52.499899999999997</v>
      </c>
      <c r="AJ321">
        <f t="shared" si="41"/>
        <v>52.499899999999997</v>
      </c>
      <c r="AK321">
        <f>IF(ISERROR(1/VLOOKUP($B321,Leveranser!$B$1:$S$500,MATCH("såld värme (gwh)",Leveranser!$B$1:$S$1,0),FALSE)),"",VLOOKUP($B321,Leveranser!$B$1:$S$500,MATCH("såld värme (gwh)",Leveranser!$B$1:$S$1,0),FALSE))</f>
        <v>42.433</v>
      </c>
      <c r="AL321" s="22">
        <f>VLOOKUP($B321,Leveranser!$B$1:$Y$500,MATCH("Totalt såld fjärrvärme till andra fjärrvärmeföretag",Leveranser!$B$1:$AA$1,0),FALSE)</f>
        <v>0</v>
      </c>
      <c r="AM321" s="22">
        <f>IF(ISERROR(1/VLOOKUP($B321,Miljö!$B$1:$S$500,MATCH("Såld mängd produktionsspecifik fjärrvärme (GWh)",Miljö!$B$1:$R$1,0),FALSE)),0,VLOOKUP($B321,Miljö!$B$1:$S$500,MATCH("Såld mängd produktionsspecifik fjärrvärme (GWh)",Miljö!$B$1:$R$1,0),FALSE))</f>
        <v>0</v>
      </c>
      <c r="AN321" s="23">
        <f t="shared" si="42"/>
        <v>0.80824915856982593</v>
      </c>
      <c r="AP321" t="str">
        <f>VLOOKUP($B321,'Miljövärden urval för publ'!$B$1:$H$450,7,FALSE)</f>
        <v>Ja</v>
      </c>
      <c r="AQ321" t="str">
        <f>VLOOKUP($B321,'Miljövärden urval för publ'!$B$1:$H$450,6,FALSE)</f>
        <v>Ja</v>
      </c>
      <c r="AU321">
        <f t="shared" si="43"/>
        <v>0.56720000000000004</v>
      </c>
      <c r="AV321">
        <f t="shared" si="44"/>
        <v>0</v>
      </c>
      <c r="AW321">
        <f t="shared" si="45"/>
        <v>16.966699999999999</v>
      </c>
      <c r="AX321">
        <f t="shared" si="46"/>
        <v>3.032</v>
      </c>
      <c r="AZ321">
        <f t="shared" si="47"/>
        <v>0</v>
      </c>
      <c r="BA321">
        <f t="shared" si="48"/>
        <v>0</v>
      </c>
      <c r="BC321">
        <f t="shared" si="49"/>
        <v>19.998699999999999</v>
      </c>
    </row>
    <row r="322" spans="1:55" ht="15" customHeight="1" x14ac:dyDescent="0.25">
      <c r="A322" t="s">
        <v>457</v>
      </c>
      <c r="B322" t="s">
        <v>458</v>
      </c>
      <c r="C322">
        <f>VLOOKUP($B322,'Tillförd energi'!$B$1:$AS$566,MATCH(C$1,'Tillförd energi'!$B$1:$AQ$1,0),FALSE)</f>
        <v>0</v>
      </c>
      <c r="D322">
        <f>VLOOKUP($B322,'Tillförd energi'!$B$1:$AS$566,MATCH(D$1,'Tillförd energi'!$B$1:$AQ$1,0),FALSE)</f>
        <v>1.33</v>
      </c>
      <c r="E322">
        <f>VLOOKUP($B322,'Tillförd energi'!$B$1:$AS$566,MATCH(E$1,'Tillförd energi'!$B$1:$AQ$1,0),FALSE)</f>
        <v>0</v>
      </c>
      <c r="F322">
        <f>VLOOKUP($B322,'Tillförd energi'!$B$1:$AS$566,MATCH(F$1,'Tillförd energi'!$B$1:$AQ$1,0),FALSE)</f>
        <v>0</v>
      </c>
      <c r="G322">
        <f>VLOOKUP($B322,'Tillförd energi'!$B$1:$AS$566,MATCH(G$1,'Tillförd energi'!$B$1:$AQ$1,0),FALSE)</f>
        <v>0</v>
      </c>
      <c r="H322">
        <f>VLOOKUP($B322,'Tillförd energi'!$B$1:$AS$566,MATCH(H$1,'Tillförd energi'!$B$1:$AQ$1,0),FALSE)</f>
        <v>0</v>
      </c>
      <c r="I322">
        <f>VLOOKUP($B322,'Tillförd energi'!$B$1:$AS$566,MATCH(I$1,'Tillförd energi'!$B$1:$AQ$1,0),FALSE)</f>
        <v>0</v>
      </c>
      <c r="J322">
        <f>VLOOKUP($B322,'Tillförd energi'!$B$1:$AS$566,MATCH(J$1,'Tillförd energi'!$B$1:$AQ$1,0),FALSE)</f>
        <v>0</v>
      </c>
      <c r="K322">
        <v>0</v>
      </c>
      <c r="L322">
        <f>VLOOKUP($B322,'Tillförd energi'!$B$1:$AS$566,MATCH(L$1,'Tillförd energi'!$B$1:$AQ$1,0),FALSE)</f>
        <v>0</v>
      </c>
      <c r="M322">
        <f>VLOOKUP($B322,'Tillförd energi'!$B$1:$AS$566,MATCH(M$1,'Tillförd energi'!$B$1:$AQ$1,0),FALSE)</f>
        <v>0</v>
      </c>
      <c r="N322">
        <f>VLOOKUP($B322,'Tillförd energi'!$B$1:$AS$566,MATCH(N$1,'Tillförd energi'!$B$1:$AQ$1,0),FALSE)</f>
        <v>0</v>
      </c>
      <c r="O322">
        <f>VLOOKUP($B322,'Tillförd energi'!$B$1:$AS$566,MATCH(O$1,'Tillförd energi'!$B$1:$AQ$1,0),FALSE)</f>
        <v>0</v>
      </c>
      <c r="P322">
        <f>VLOOKUP($B322,'Tillförd energi'!$B$1:$AS$566,MATCH(P$1,'Tillförd energi'!$B$1:$AQ$1,0),FALSE)</f>
        <v>0</v>
      </c>
      <c r="Q322">
        <f>VLOOKUP($B322,'Tillförd energi'!$B$1:$AS$566,MATCH(Q$1,'Tillförd energi'!$B$1:$AQ$1,0),FALSE)</f>
        <v>0</v>
      </c>
      <c r="R322">
        <f>VLOOKUP($B322,'Tillförd energi'!$B$1:$AS$566,MATCH(R$1,'Tillförd energi'!$B$1:$AQ$1,0),FALSE)</f>
        <v>8.23</v>
      </c>
      <c r="S322">
        <f>VLOOKUP($B322,'Tillförd energi'!$B$1:$AS$566,MATCH(S$1,'Tillförd energi'!$B$1:$AQ$1,0),FALSE)</f>
        <v>0</v>
      </c>
      <c r="T322">
        <f>VLOOKUP($B322,'Tillförd energi'!$B$1:$AS$566,MATCH(T$1,'Tillförd energi'!$B$1:$AQ$1,0),FALSE)</f>
        <v>0</v>
      </c>
      <c r="U322">
        <f>VLOOKUP($B322,'Tillförd energi'!$B$1:$AS$566,MATCH(U$1,'Tillförd energi'!$B$1:$AQ$1,0),FALSE)</f>
        <v>0</v>
      </c>
      <c r="V322">
        <f>VLOOKUP($B322,'Tillförd energi'!$B$1:$AS$566,MATCH(V$1,'Tillförd energi'!$B$1:$AQ$1,0),FALSE)</f>
        <v>0</v>
      </c>
      <c r="W322">
        <f>VLOOKUP($B322,'Tillförd energi'!$B$1:$AS$566,MATCH(W$1,'Tillförd energi'!$B$1:$AQ$1,0),FALSE)</f>
        <v>0</v>
      </c>
      <c r="X322">
        <f>VLOOKUP($B322,'Tillförd energi'!$B$1:$AS$566,MATCH(X$1,'Tillförd energi'!$B$1:$AQ$1,0),FALSE)</f>
        <v>0</v>
      </c>
      <c r="Y322">
        <f>VLOOKUP($B322,'Tillförd energi'!$B$1:$AS$566,MATCH(Y$1,'Tillförd energi'!$B$1:$AQ$1,0),FALSE)</f>
        <v>0</v>
      </c>
      <c r="Z322">
        <f>VLOOKUP($B322,'Tillförd energi'!$B$1:$AS$566,MATCH(Z$1,'Tillförd energi'!$B$1:$AQ$1,0),FALSE)</f>
        <v>0</v>
      </c>
      <c r="AA322">
        <f>VLOOKUP($B322,'Tillförd energi'!$B$1:$AS$566,MATCH(AA$1,'Tillförd energi'!$B$1:$AQ$1,0),FALSE)</f>
        <v>0</v>
      </c>
      <c r="AB322">
        <f>VLOOKUP($B322,'Tillförd energi'!$B$1:$AS$566,MATCH(AB$1,'Tillförd energi'!$B$1:$AQ$1,0),FALSE)</f>
        <v>0</v>
      </c>
      <c r="AC322">
        <f>VLOOKUP($B322,'Tillförd energi'!$B$1:$AS$566,MATCH(AC$1,'Tillförd energi'!$B$1:$AQ$1,0),FALSE)</f>
        <v>0</v>
      </c>
      <c r="AD322">
        <f>VLOOKUP($B322,'Tillförd energi'!$B$1:$AS$566,MATCH(AD$1,'Tillförd energi'!$B$1:$AQ$1,0),FALSE)</f>
        <v>0</v>
      </c>
      <c r="AE322">
        <f>VLOOKUP($B322,'Tillförd energi'!$B$1:$AS$566,MATCH(AE$1,'Tillförd energi'!$B$1:$AQ$1,0),FALSE)</f>
        <v>0</v>
      </c>
      <c r="AF322">
        <f>VLOOKUP($B322,'Tillförd energi'!$B$1:$AS$566,MATCH(AF$1,'Tillförd energi'!$B$1:$AQ$1,0),FALSE)</f>
        <v>0.14299999999999999</v>
      </c>
      <c r="AG322">
        <f>IFERROR(VLOOKUP(B322,Miljö!$B$1:$S$476,9,FALSE)/1,0)</f>
        <v>0</v>
      </c>
      <c r="AI322">
        <f t="shared" si="40"/>
        <v>9.7030000000000012</v>
      </c>
      <c r="AJ322">
        <f t="shared" si="41"/>
        <v>9.7030000000000012</v>
      </c>
      <c r="AK322">
        <f>IF(ISERROR(1/VLOOKUP($B322,Leveranser!$B$1:$S$500,MATCH("såld värme (gwh)",Leveranser!$B$1:$S$1,0),FALSE)),"",VLOOKUP($B322,Leveranser!$B$1:$S$500,MATCH("såld värme (gwh)",Leveranser!$B$1:$S$1,0),FALSE))</f>
        <v>7.5430000000000001</v>
      </c>
      <c r="AL322" s="22">
        <f>VLOOKUP($B322,Leveranser!$B$1:$Y$500,MATCH("Totalt såld fjärrvärme till andra fjärrvärmeföretag",Leveranser!$B$1:$AA$1,0),FALSE)</f>
        <v>0</v>
      </c>
      <c r="AM322" s="22">
        <f>IF(ISERROR(1/VLOOKUP($B322,Miljö!$B$1:$S$500,MATCH("Såld mängd produktionsspecifik fjärrvärme (GWh)",Miljö!$B$1:$R$1,0),FALSE)),0,VLOOKUP($B322,Miljö!$B$1:$S$500,MATCH("Såld mängd produktionsspecifik fjärrvärme (GWh)",Miljö!$B$1:$R$1,0),FALSE))</f>
        <v>0</v>
      </c>
      <c r="AN322" s="23">
        <f t="shared" si="42"/>
        <v>0.77738843656601042</v>
      </c>
      <c r="AP322" t="str">
        <f>VLOOKUP($B322,'Miljövärden urval för publ'!$B$1:$H$450,7,FALSE)</f>
        <v>Ja</v>
      </c>
      <c r="AQ322" t="str">
        <f>VLOOKUP($B322,'Miljövärden urval för publ'!$B$1:$H$450,6,FALSE)</f>
        <v>Nej</v>
      </c>
      <c r="AU322">
        <f t="shared" si="43"/>
        <v>0.14299999999999999</v>
      </c>
      <c r="AV322">
        <f t="shared" si="44"/>
        <v>0</v>
      </c>
      <c r="AW322">
        <f t="shared" si="45"/>
        <v>0</v>
      </c>
      <c r="AX322">
        <f t="shared" si="46"/>
        <v>8.23</v>
      </c>
      <c r="AZ322">
        <f t="shared" si="47"/>
        <v>0</v>
      </c>
      <c r="BA322">
        <f t="shared" si="48"/>
        <v>0</v>
      </c>
      <c r="BC322">
        <f t="shared" si="49"/>
        <v>8.23</v>
      </c>
    </row>
    <row r="323" spans="1:55" ht="15" customHeight="1" x14ac:dyDescent="0.25">
      <c r="A323" t="s">
        <v>457</v>
      </c>
      <c r="B323" t="s">
        <v>459</v>
      </c>
      <c r="C323">
        <f>VLOOKUP($B323,'Tillförd energi'!$B$1:$AS$566,MATCH(C$1,'Tillförd energi'!$B$1:$AQ$1,0),FALSE)</f>
        <v>0</v>
      </c>
      <c r="D323">
        <f>VLOOKUP($B323,'Tillförd energi'!$B$1:$AS$566,MATCH(D$1,'Tillförd energi'!$B$1:$AQ$1,0),FALSE)</f>
        <v>0.04</v>
      </c>
      <c r="E323">
        <f>VLOOKUP($B323,'Tillförd energi'!$B$1:$AS$566,MATCH(E$1,'Tillförd energi'!$B$1:$AQ$1,0),FALSE)</f>
        <v>0</v>
      </c>
      <c r="F323">
        <f>VLOOKUP($B323,'Tillförd energi'!$B$1:$AS$566,MATCH(F$1,'Tillförd energi'!$B$1:$AQ$1,0),FALSE)</f>
        <v>0</v>
      </c>
      <c r="G323">
        <f>VLOOKUP($B323,'Tillförd energi'!$B$1:$AS$566,MATCH(G$1,'Tillförd energi'!$B$1:$AQ$1,0),FALSE)</f>
        <v>0</v>
      </c>
      <c r="H323">
        <f>VLOOKUP($B323,'Tillförd energi'!$B$1:$AS$566,MATCH(H$1,'Tillförd energi'!$B$1:$AQ$1,0),FALSE)</f>
        <v>0</v>
      </c>
      <c r="I323">
        <f>VLOOKUP($B323,'Tillförd energi'!$B$1:$AS$566,MATCH(I$1,'Tillförd energi'!$B$1:$AQ$1,0),FALSE)</f>
        <v>0</v>
      </c>
      <c r="J323">
        <f>VLOOKUP($B323,'Tillförd energi'!$B$1:$AS$566,MATCH(J$1,'Tillförd energi'!$B$1:$AQ$1,0),FALSE)</f>
        <v>0</v>
      </c>
      <c r="K323">
        <v>0</v>
      </c>
      <c r="L323">
        <f>VLOOKUP($B323,'Tillförd energi'!$B$1:$AS$566,MATCH(L$1,'Tillförd energi'!$B$1:$AQ$1,0),FALSE)</f>
        <v>0</v>
      </c>
      <c r="M323">
        <f>VLOOKUP($B323,'Tillförd energi'!$B$1:$AS$566,MATCH(M$1,'Tillförd energi'!$B$1:$AQ$1,0),FALSE)</f>
        <v>0</v>
      </c>
      <c r="N323">
        <f>VLOOKUP($B323,'Tillförd energi'!$B$1:$AS$566,MATCH(N$1,'Tillförd energi'!$B$1:$AQ$1,0),FALSE)</f>
        <v>0</v>
      </c>
      <c r="O323">
        <f>VLOOKUP($B323,'Tillförd energi'!$B$1:$AS$566,MATCH(O$1,'Tillförd energi'!$B$1:$AQ$1,0),FALSE)</f>
        <v>0</v>
      </c>
      <c r="P323">
        <f>VLOOKUP($B323,'Tillförd energi'!$B$1:$AS$566,MATCH(P$1,'Tillförd energi'!$B$1:$AQ$1,0),FALSE)</f>
        <v>0</v>
      </c>
      <c r="Q323">
        <f>VLOOKUP($B323,'Tillförd energi'!$B$1:$AS$566,MATCH(Q$1,'Tillförd energi'!$B$1:$AQ$1,0),FALSE)</f>
        <v>0</v>
      </c>
      <c r="R323">
        <f>VLOOKUP($B323,'Tillförd energi'!$B$1:$AS$566,MATCH(R$1,'Tillförd energi'!$B$1:$AQ$1,0),FALSE)</f>
        <v>10.7</v>
      </c>
      <c r="S323">
        <f>VLOOKUP($B323,'Tillförd energi'!$B$1:$AS$566,MATCH(S$1,'Tillförd energi'!$B$1:$AQ$1,0),FALSE)</f>
        <v>0</v>
      </c>
      <c r="T323">
        <f>VLOOKUP($B323,'Tillförd energi'!$B$1:$AS$566,MATCH(T$1,'Tillförd energi'!$B$1:$AQ$1,0),FALSE)</f>
        <v>0</v>
      </c>
      <c r="U323">
        <f>VLOOKUP($B323,'Tillförd energi'!$B$1:$AS$566,MATCH(U$1,'Tillförd energi'!$B$1:$AQ$1,0),FALSE)</f>
        <v>0</v>
      </c>
      <c r="V323">
        <f>VLOOKUP($B323,'Tillförd energi'!$B$1:$AS$566,MATCH(V$1,'Tillförd energi'!$B$1:$AQ$1,0),FALSE)</f>
        <v>0</v>
      </c>
      <c r="W323">
        <f>VLOOKUP($B323,'Tillförd energi'!$B$1:$AS$566,MATCH(W$1,'Tillförd energi'!$B$1:$AQ$1,0),FALSE)</f>
        <v>0</v>
      </c>
      <c r="X323">
        <f>VLOOKUP($B323,'Tillförd energi'!$B$1:$AS$566,MATCH(X$1,'Tillförd energi'!$B$1:$AQ$1,0),FALSE)</f>
        <v>0</v>
      </c>
      <c r="Y323">
        <f>VLOOKUP($B323,'Tillförd energi'!$B$1:$AS$566,MATCH(Y$1,'Tillförd energi'!$B$1:$AQ$1,0),FALSE)</f>
        <v>0</v>
      </c>
      <c r="Z323">
        <f>VLOOKUP($B323,'Tillförd energi'!$B$1:$AS$566,MATCH(Z$1,'Tillförd energi'!$B$1:$AQ$1,0),FALSE)</f>
        <v>0</v>
      </c>
      <c r="AA323">
        <f>VLOOKUP($B323,'Tillförd energi'!$B$1:$AS$566,MATCH(AA$1,'Tillförd energi'!$B$1:$AQ$1,0),FALSE)</f>
        <v>0</v>
      </c>
      <c r="AB323">
        <f>VLOOKUP($B323,'Tillförd energi'!$B$1:$AS$566,MATCH(AB$1,'Tillförd energi'!$B$1:$AQ$1,0),FALSE)</f>
        <v>0</v>
      </c>
      <c r="AC323">
        <f>VLOOKUP($B323,'Tillförd energi'!$B$1:$AS$566,MATCH(AC$1,'Tillförd energi'!$B$1:$AQ$1,0),FALSE)</f>
        <v>0</v>
      </c>
      <c r="AD323">
        <f>VLOOKUP($B323,'Tillförd energi'!$B$1:$AS$566,MATCH(AD$1,'Tillförd energi'!$B$1:$AQ$1,0),FALSE)</f>
        <v>0</v>
      </c>
      <c r="AE323">
        <f>VLOOKUP($B323,'Tillförd energi'!$B$1:$AS$566,MATCH(AE$1,'Tillförd energi'!$B$1:$AQ$1,0),FALSE)</f>
        <v>0</v>
      </c>
      <c r="AF323">
        <f>VLOOKUP($B323,'Tillförd energi'!$B$1:$AS$566,MATCH(AF$1,'Tillförd energi'!$B$1:$AQ$1,0),FALSE)</f>
        <v>0.17399999999999999</v>
      </c>
      <c r="AG323">
        <f>IFERROR(VLOOKUP(B323,Miljö!$B$1:$S$476,9,FALSE)/1,0)</f>
        <v>0</v>
      </c>
      <c r="AI323">
        <f t="shared" ref="AI323:AI386" si="50">SUM(C323:AF323)</f>
        <v>10.913999999999998</v>
      </c>
      <c r="AJ323">
        <f t="shared" ref="AJ323:AJ386" si="51">SUM(C323:AG323)</f>
        <v>10.913999999999998</v>
      </c>
      <c r="AK323">
        <f>IF(ISERROR(1/VLOOKUP($B323,Leveranser!$B$1:$S$500,MATCH("såld värme (gwh)",Leveranser!$B$1:$S$1,0),FALSE)),"",VLOOKUP($B323,Leveranser!$B$1:$S$500,MATCH("såld värme (gwh)",Leveranser!$B$1:$S$1,0),FALSE))</f>
        <v>7.7160000000000002</v>
      </c>
      <c r="AL323" s="22">
        <f>VLOOKUP($B323,Leveranser!$B$1:$Y$500,MATCH("Totalt såld fjärrvärme till andra fjärrvärmeföretag",Leveranser!$B$1:$AA$1,0),FALSE)</f>
        <v>0</v>
      </c>
      <c r="AM323" s="22">
        <f>IF(ISERROR(1/VLOOKUP($B323,Miljö!$B$1:$S$500,MATCH("Såld mängd produktionsspecifik fjärrvärme (GWh)",Miljö!$B$1:$R$1,0),FALSE)),0,VLOOKUP($B323,Miljö!$B$1:$S$500,MATCH("Såld mängd produktionsspecifik fjärrvärme (GWh)",Miljö!$B$1:$R$1,0),FALSE))</f>
        <v>0</v>
      </c>
      <c r="AN323" s="23">
        <f t="shared" ref="AN323:AN386" si="52">IFERROR(AK323/AJ323,"")</f>
        <v>0.70698185816382642</v>
      </c>
      <c r="AP323" t="str">
        <f>VLOOKUP($B323,'Miljövärden urval för publ'!$B$1:$H$450,7,FALSE)</f>
        <v>Ja</v>
      </c>
      <c r="AQ323" t="str">
        <f>VLOOKUP($B323,'Miljövärden urval för publ'!$B$1:$H$450,6,FALSE)</f>
        <v>Nej</v>
      </c>
      <c r="AU323">
        <f t="shared" ref="AU323:AU386" si="53">Z323+AA323+AF323</f>
        <v>0.17399999999999999</v>
      </c>
      <c r="AV323">
        <f t="shared" ref="AV323:AV386" si="54">X323</f>
        <v>0</v>
      </c>
      <c r="AW323">
        <f t="shared" ref="AW323:AW386" si="55">M323+N323+O323+P323+Q323</f>
        <v>0</v>
      </c>
      <c r="AX323">
        <f t="shared" ref="AX323:AX386" si="56">R323+S323+T323+U323</f>
        <v>10.7</v>
      </c>
      <c r="AZ323">
        <f t="shared" ref="AZ323:AZ386" si="57">AB323</f>
        <v>0</v>
      </c>
      <c r="BA323">
        <f t="shared" ref="BA323:BA386" si="58">AE323</f>
        <v>0</v>
      </c>
      <c r="BC323">
        <f t="shared" ref="BC323:BC386" si="59">L323+M323+N323+O323+P323+Q323+R323+S323+T323+U323+V323+W323+X323</f>
        <v>10.7</v>
      </c>
    </row>
    <row r="324" spans="1:55" ht="15" customHeight="1" x14ac:dyDescent="0.25">
      <c r="A324" t="s">
        <v>457</v>
      </c>
      <c r="B324" t="s">
        <v>460</v>
      </c>
      <c r="C324">
        <f>VLOOKUP($B324,'Tillförd energi'!$B$1:$AS$566,MATCH(C$1,'Tillförd energi'!$B$1:$AQ$1,0),FALSE)</f>
        <v>0</v>
      </c>
      <c r="D324">
        <f>VLOOKUP($B324,'Tillförd energi'!$B$1:$AS$566,MATCH(D$1,'Tillförd energi'!$B$1:$AQ$1,0),FALSE)</f>
        <v>0.17</v>
      </c>
      <c r="E324">
        <f>VLOOKUP($B324,'Tillförd energi'!$B$1:$AS$566,MATCH(E$1,'Tillförd energi'!$B$1:$AQ$1,0),FALSE)</f>
        <v>0</v>
      </c>
      <c r="F324">
        <f>VLOOKUP($B324,'Tillförd energi'!$B$1:$AS$566,MATCH(F$1,'Tillförd energi'!$B$1:$AQ$1,0),FALSE)</f>
        <v>0</v>
      </c>
      <c r="G324">
        <f>VLOOKUP($B324,'Tillförd energi'!$B$1:$AS$566,MATCH(G$1,'Tillförd energi'!$B$1:$AQ$1,0),FALSE)</f>
        <v>0</v>
      </c>
      <c r="H324">
        <f>VLOOKUP($B324,'Tillförd energi'!$B$1:$AS$566,MATCH(H$1,'Tillförd energi'!$B$1:$AQ$1,0),FALSE)</f>
        <v>0</v>
      </c>
      <c r="I324">
        <f>VLOOKUP($B324,'Tillförd energi'!$B$1:$AS$566,MATCH(I$1,'Tillförd energi'!$B$1:$AQ$1,0),FALSE)</f>
        <v>0</v>
      </c>
      <c r="J324">
        <f>VLOOKUP($B324,'Tillförd energi'!$B$1:$AS$566,MATCH(J$1,'Tillförd energi'!$B$1:$AQ$1,0),FALSE)</f>
        <v>0</v>
      </c>
      <c r="K324">
        <v>0</v>
      </c>
      <c r="L324">
        <f>VLOOKUP($B324,'Tillförd energi'!$B$1:$AS$566,MATCH(L$1,'Tillförd energi'!$B$1:$AQ$1,0),FALSE)</f>
        <v>0</v>
      </c>
      <c r="M324">
        <f>VLOOKUP($B324,'Tillförd energi'!$B$1:$AS$566,MATCH(M$1,'Tillförd energi'!$B$1:$AQ$1,0),FALSE)</f>
        <v>0</v>
      </c>
      <c r="N324">
        <f>VLOOKUP($B324,'Tillförd energi'!$B$1:$AS$566,MATCH(N$1,'Tillförd energi'!$B$1:$AQ$1,0),FALSE)</f>
        <v>0</v>
      </c>
      <c r="O324">
        <f>VLOOKUP($B324,'Tillförd energi'!$B$1:$AS$566,MATCH(O$1,'Tillförd energi'!$B$1:$AQ$1,0),FALSE)</f>
        <v>0</v>
      </c>
      <c r="P324">
        <f>VLOOKUP($B324,'Tillförd energi'!$B$1:$AS$566,MATCH(P$1,'Tillförd energi'!$B$1:$AQ$1,0),FALSE)</f>
        <v>0</v>
      </c>
      <c r="Q324">
        <f>VLOOKUP($B324,'Tillförd energi'!$B$1:$AS$566,MATCH(Q$1,'Tillförd energi'!$B$1:$AQ$1,0),FALSE)</f>
        <v>10.184699999999999</v>
      </c>
      <c r="R324">
        <f>VLOOKUP($B324,'Tillförd energi'!$B$1:$AS$566,MATCH(R$1,'Tillförd energi'!$B$1:$AQ$1,0),FALSE)</f>
        <v>0</v>
      </c>
      <c r="S324">
        <f>VLOOKUP($B324,'Tillförd energi'!$B$1:$AS$566,MATCH(S$1,'Tillförd energi'!$B$1:$AQ$1,0),FALSE)</f>
        <v>0</v>
      </c>
      <c r="T324">
        <f>VLOOKUP($B324,'Tillförd energi'!$B$1:$AS$566,MATCH(T$1,'Tillförd energi'!$B$1:$AQ$1,0),FALSE)</f>
        <v>0</v>
      </c>
      <c r="U324">
        <f>VLOOKUP($B324,'Tillförd energi'!$B$1:$AS$566,MATCH(U$1,'Tillförd energi'!$B$1:$AQ$1,0),FALSE)</f>
        <v>0</v>
      </c>
      <c r="V324">
        <f>VLOOKUP($B324,'Tillförd energi'!$B$1:$AS$566,MATCH(V$1,'Tillförd energi'!$B$1:$AQ$1,0),FALSE)</f>
        <v>0</v>
      </c>
      <c r="W324">
        <f>VLOOKUP($B324,'Tillförd energi'!$B$1:$AS$566,MATCH(W$1,'Tillförd energi'!$B$1:$AQ$1,0),FALSE)</f>
        <v>0</v>
      </c>
      <c r="X324">
        <f>VLOOKUP($B324,'Tillförd energi'!$B$1:$AS$566,MATCH(X$1,'Tillförd energi'!$B$1:$AQ$1,0),FALSE)</f>
        <v>0</v>
      </c>
      <c r="Y324">
        <f>VLOOKUP($B324,'Tillförd energi'!$B$1:$AS$566,MATCH(Y$1,'Tillförd energi'!$B$1:$AQ$1,0),FALSE)</f>
        <v>0</v>
      </c>
      <c r="Z324">
        <f>VLOOKUP($B324,'Tillförd energi'!$B$1:$AS$566,MATCH(Z$1,'Tillförd energi'!$B$1:$AQ$1,0),FALSE)</f>
        <v>0</v>
      </c>
      <c r="AA324">
        <f>VLOOKUP($B324,'Tillförd energi'!$B$1:$AS$566,MATCH(AA$1,'Tillförd energi'!$B$1:$AQ$1,0),FALSE)</f>
        <v>0</v>
      </c>
      <c r="AB324">
        <f>VLOOKUP($B324,'Tillförd energi'!$B$1:$AS$566,MATCH(AB$1,'Tillförd energi'!$B$1:$AQ$1,0),FALSE)</f>
        <v>0</v>
      </c>
      <c r="AC324">
        <f>VLOOKUP($B324,'Tillförd energi'!$B$1:$AS$566,MATCH(AC$1,'Tillförd energi'!$B$1:$AQ$1,0),FALSE)</f>
        <v>0</v>
      </c>
      <c r="AD324">
        <f>VLOOKUP($B324,'Tillförd energi'!$B$1:$AS$566,MATCH(AD$1,'Tillförd energi'!$B$1:$AQ$1,0),FALSE)</f>
        <v>0</v>
      </c>
      <c r="AE324">
        <f>VLOOKUP($B324,'Tillförd energi'!$B$1:$AS$566,MATCH(AE$1,'Tillförd energi'!$B$1:$AQ$1,0),FALSE)</f>
        <v>0</v>
      </c>
      <c r="AF324">
        <f>VLOOKUP($B324,'Tillförd energi'!$B$1:$AS$566,MATCH(AF$1,'Tillförd energi'!$B$1:$AQ$1,0),FALSE)</f>
        <v>0.05</v>
      </c>
      <c r="AG324">
        <f>IFERROR(VLOOKUP(B324,Miljö!$B$1:$S$476,9,FALSE)/1,0)</f>
        <v>0</v>
      </c>
      <c r="AI324">
        <f t="shared" si="50"/>
        <v>10.4047</v>
      </c>
      <c r="AJ324">
        <f t="shared" si="51"/>
        <v>10.4047</v>
      </c>
      <c r="AK324">
        <f>IF(ISERROR(1/VLOOKUP($B324,Leveranser!$B$1:$S$500,MATCH("såld värme (gwh)",Leveranser!$B$1:$S$1,0),FALSE)),"",VLOOKUP($B324,Leveranser!$B$1:$S$500,MATCH("såld värme (gwh)",Leveranser!$B$1:$S$1,0),FALSE))</f>
        <v>7.64</v>
      </c>
      <c r="AL324" s="22">
        <f>VLOOKUP($B324,Leveranser!$B$1:$Y$500,MATCH("Totalt såld fjärrvärme till andra fjärrvärmeföretag",Leveranser!$B$1:$AA$1,0),FALSE)</f>
        <v>0</v>
      </c>
      <c r="AM324" s="22">
        <f>IF(ISERROR(1/VLOOKUP($B324,Miljö!$B$1:$S$500,MATCH("Såld mängd produktionsspecifik fjärrvärme (GWh)",Miljö!$B$1:$R$1,0),FALSE)),0,VLOOKUP($B324,Miljö!$B$1:$S$500,MATCH("Såld mängd produktionsspecifik fjärrvärme (GWh)",Miljö!$B$1:$R$1,0),FALSE))</f>
        <v>0</v>
      </c>
      <c r="AN324" s="23">
        <f t="shared" si="52"/>
        <v>0.73428354493642289</v>
      </c>
      <c r="AP324" t="str">
        <f>VLOOKUP($B324,'Miljövärden urval för publ'!$B$1:$H$450,7,FALSE)</f>
        <v>Ja</v>
      </c>
      <c r="AQ324" t="str">
        <f>VLOOKUP($B324,'Miljövärden urval för publ'!$B$1:$H$450,6,FALSE)</f>
        <v>Nej</v>
      </c>
      <c r="AU324">
        <f t="shared" si="53"/>
        <v>0.05</v>
      </c>
      <c r="AV324">
        <f t="shared" si="54"/>
        <v>0</v>
      </c>
      <c r="AW324">
        <f t="shared" si="55"/>
        <v>10.184699999999999</v>
      </c>
      <c r="AX324">
        <f t="shared" si="56"/>
        <v>0</v>
      </c>
      <c r="AZ324">
        <f t="shared" si="57"/>
        <v>0</v>
      </c>
      <c r="BA324">
        <f t="shared" si="58"/>
        <v>0</v>
      </c>
      <c r="BC324">
        <f t="shared" si="59"/>
        <v>10.184699999999999</v>
      </c>
    </row>
    <row r="325" spans="1:55" ht="15" customHeight="1" x14ac:dyDescent="0.25">
      <c r="A325" t="s">
        <v>457</v>
      </c>
      <c r="B325" t="s">
        <v>461</v>
      </c>
      <c r="C325">
        <f>VLOOKUP($B325,'Tillförd energi'!$B$1:$AS$566,MATCH(C$1,'Tillförd energi'!$B$1:$AQ$1,0),FALSE)</f>
        <v>0</v>
      </c>
      <c r="D325">
        <f>VLOOKUP($B325,'Tillförd energi'!$B$1:$AS$566,MATCH(D$1,'Tillförd energi'!$B$1:$AQ$1,0),FALSE)</f>
        <v>16.829999999999998</v>
      </c>
      <c r="E325">
        <f>VLOOKUP($B325,'Tillförd energi'!$B$1:$AS$566,MATCH(E$1,'Tillförd energi'!$B$1:$AQ$1,0),FALSE)</f>
        <v>0</v>
      </c>
      <c r="F325">
        <f>VLOOKUP($B325,'Tillförd energi'!$B$1:$AS$566,MATCH(F$1,'Tillförd energi'!$B$1:$AQ$1,0),FALSE)</f>
        <v>0</v>
      </c>
      <c r="G325">
        <f>VLOOKUP($B325,'Tillförd energi'!$B$1:$AS$566,MATCH(G$1,'Tillförd energi'!$B$1:$AQ$1,0),FALSE)</f>
        <v>0</v>
      </c>
      <c r="H325">
        <f>VLOOKUP($B325,'Tillförd energi'!$B$1:$AS$566,MATCH(H$1,'Tillförd energi'!$B$1:$AQ$1,0),FALSE)</f>
        <v>0</v>
      </c>
      <c r="I325">
        <f>VLOOKUP($B325,'Tillförd energi'!$B$1:$AS$566,MATCH(I$1,'Tillförd energi'!$B$1:$AQ$1,0),FALSE)</f>
        <v>263.39999999999998</v>
      </c>
      <c r="J325">
        <f>VLOOKUP($B325,'Tillförd energi'!$B$1:$AS$566,MATCH(J$1,'Tillförd energi'!$B$1:$AQ$1,0),FALSE)</f>
        <v>0</v>
      </c>
      <c r="K325">
        <v>0</v>
      </c>
      <c r="L325">
        <f>VLOOKUP($B325,'Tillförd energi'!$B$1:$AS$566,MATCH(L$1,'Tillförd energi'!$B$1:$AQ$1,0),FALSE)</f>
        <v>46.017000000000003</v>
      </c>
      <c r="M325">
        <f>VLOOKUP($B325,'Tillförd energi'!$B$1:$AS$566,MATCH(M$1,'Tillförd energi'!$B$1:$AQ$1,0),FALSE)</f>
        <v>90.405000000000001</v>
      </c>
      <c r="N325">
        <f>VLOOKUP($B325,'Tillförd energi'!$B$1:$AS$566,MATCH(N$1,'Tillförd energi'!$B$1:$AQ$1,0),FALSE)</f>
        <v>57.468000000000004</v>
      </c>
      <c r="O325">
        <f>VLOOKUP($B325,'Tillförd energi'!$B$1:$AS$566,MATCH(O$1,'Tillförd energi'!$B$1:$AQ$1,0),FALSE)</f>
        <v>33.4</v>
      </c>
      <c r="P325">
        <f>VLOOKUP($B325,'Tillförd energi'!$B$1:$AS$566,MATCH(P$1,'Tillförd energi'!$B$1:$AQ$1,0),FALSE)</f>
        <v>62.183999999999997</v>
      </c>
      <c r="Q325">
        <f>VLOOKUP($B325,'Tillförd energi'!$B$1:$AS$566,MATCH(Q$1,'Tillförd energi'!$B$1:$AQ$1,0),FALSE)</f>
        <v>30</v>
      </c>
      <c r="R325">
        <f>VLOOKUP($B325,'Tillförd energi'!$B$1:$AS$566,MATCH(R$1,'Tillförd energi'!$B$1:$AQ$1,0),FALSE)</f>
        <v>11.4</v>
      </c>
      <c r="S325">
        <f>VLOOKUP($B325,'Tillförd energi'!$B$1:$AS$566,MATCH(S$1,'Tillförd energi'!$B$1:$AQ$1,0),FALSE)</f>
        <v>0.3</v>
      </c>
      <c r="T325">
        <f>VLOOKUP($B325,'Tillförd energi'!$B$1:$AS$566,MATCH(T$1,'Tillförd energi'!$B$1:$AQ$1,0),FALSE)</f>
        <v>0</v>
      </c>
      <c r="U325">
        <f>VLOOKUP($B325,'Tillförd energi'!$B$1:$AS$566,MATCH(U$1,'Tillförd energi'!$B$1:$AQ$1,0),FALSE)</f>
        <v>0</v>
      </c>
      <c r="V325">
        <f>VLOOKUP($B325,'Tillförd energi'!$B$1:$AS$566,MATCH(V$1,'Tillförd energi'!$B$1:$AQ$1,0),FALSE)</f>
        <v>0</v>
      </c>
      <c r="W325">
        <f>VLOOKUP($B325,'Tillförd energi'!$B$1:$AS$566,MATCH(W$1,'Tillförd energi'!$B$1:$AQ$1,0),FALSE)</f>
        <v>0</v>
      </c>
      <c r="X325">
        <f>VLOOKUP($B325,'Tillförd energi'!$B$1:$AS$566,MATCH(X$1,'Tillförd energi'!$B$1:$AQ$1,0),FALSE)</f>
        <v>0</v>
      </c>
      <c r="Y325">
        <f>VLOOKUP($B325,'Tillförd energi'!$B$1:$AS$566,MATCH(Y$1,'Tillförd energi'!$B$1:$AQ$1,0),FALSE)</f>
        <v>19.5</v>
      </c>
      <c r="Z325">
        <f>VLOOKUP($B325,'Tillförd energi'!$B$1:$AS$566,MATCH(Z$1,'Tillförd energi'!$B$1:$AQ$1,0),FALSE)</f>
        <v>7.14</v>
      </c>
      <c r="AA325">
        <f>VLOOKUP($B325,'Tillförd energi'!$B$1:$AS$566,MATCH(AA$1,'Tillförd energi'!$B$1:$AQ$1,0),FALSE)</f>
        <v>9.2850000000000001</v>
      </c>
      <c r="AB325">
        <f>VLOOKUP($B325,'Tillförd energi'!$B$1:$AS$566,MATCH(AB$1,'Tillförd energi'!$B$1:$AQ$1,0),FALSE)</f>
        <v>14.333</v>
      </c>
      <c r="AC325">
        <f>VLOOKUP($B325,'Tillförd energi'!$B$1:$AS$566,MATCH(AC$1,'Tillförd energi'!$B$1:$AQ$1,0),FALSE)</f>
        <v>194.4</v>
      </c>
      <c r="AD325">
        <f>VLOOKUP($B325,'Tillförd energi'!$B$1:$AS$566,MATCH(AD$1,'Tillförd energi'!$B$1:$AQ$1,0),FALSE)</f>
        <v>0</v>
      </c>
      <c r="AE325">
        <f>VLOOKUP($B325,'Tillförd energi'!$B$1:$AS$566,MATCH(AE$1,'Tillförd energi'!$B$1:$AQ$1,0),FALSE)</f>
        <v>0.52470600000000001</v>
      </c>
      <c r="AF325">
        <f>VLOOKUP($B325,'Tillförd energi'!$B$1:$AS$566,MATCH(AF$1,'Tillförd energi'!$B$1:$AQ$1,0),FALSE)</f>
        <v>33.628</v>
      </c>
      <c r="AG325">
        <f>IFERROR(VLOOKUP(B325,Miljö!$B$1:$S$476,9,FALSE)/1,0)</f>
        <v>0</v>
      </c>
      <c r="AI325">
        <f t="shared" si="50"/>
        <v>890.21470599999986</v>
      </c>
      <c r="AJ325">
        <f t="shared" si="51"/>
        <v>890.21470599999986</v>
      </c>
      <c r="AK325">
        <f>IF(ISERROR(1/VLOOKUP($B325,Leveranser!$B$1:$S$500,MATCH("såld värme (gwh)",Leveranser!$B$1:$S$1,0),FALSE)),"",VLOOKUP($B325,Leveranser!$B$1:$S$500,MATCH("såld värme (gwh)",Leveranser!$B$1:$S$1,0),FALSE))</f>
        <v>788.96299999999997</v>
      </c>
      <c r="AL325" s="22">
        <f>VLOOKUP($B325,Leveranser!$B$1:$Y$500,MATCH("Totalt såld fjärrvärme till andra fjärrvärmeföretag",Leveranser!$B$1:$AA$1,0),FALSE)</f>
        <v>0</v>
      </c>
      <c r="AM325" s="22">
        <f>IF(ISERROR(1/VLOOKUP($B325,Miljö!$B$1:$S$500,MATCH("Såld mängd produktionsspecifik fjärrvärme (GWh)",Miljö!$B$1:$R$1,0),FALSE)),0,VLOOKUP($B325,Miljö!$B$1:$S$500,MATCH("Såld mängd produktionsspecifik fjärrvärme (GWh)",Miljö!$B$1:$R$1,0),FALSE))</f>
        <v>0</v>
      </c>
      <c r="AN325" s="23">
        <f t="shared" si="52"/>
        <v>0.88626147679029699</v>
      </c>
      <c r="AP325" t="str">
        <f>VLOOKUP($B325,'Miljövärden urval för publ'!$B$1:$H$450,7,FALSE)</f>
        <v>Ja</v>
      </c>
      <c r="AQ325" t="str">
        <f>VLOOKUP($B325,'Miljövärden urval för publ'!$B$1:$H$450,6,FALSE)</f>
        <v>Nej</v>
      </c>
      <c r="AU325">
        <f t="shared" si="53"/>
        <v>50.052999999999997</v>
      </c>
      <c r="AV325">
        <f t="shared" si="54"/>
        <v>0</v>
      </c>
      <c r="AW325">
        <f t="shared" si="55"/>
        <v>273.45699999999999</v>
      </c>
      <c r="AX325">
        <f t="shared" si="56"/>
        <v>11.700000000000001</v>
      </c>
      <c r="AZ325">
        <f t="shared" si="57"/>
        <v>14.333</v>
      </c>
      <c r="BA325">
        <f t="shared" si="58"/>
        <v>0.52470600000000001</v>
      </c>
      <c r="BC325">
        <f t="shared" si="59"/>
        <v>331.17399999999998</v>
      </c>
    </row>
    <row r="326" spans="1:55" ht="15" customHeight="1" x14ac:dyDescent="0.25">
      <c r="A326" t="s">
        <v>462</v>
      </c>
      <c r="B326" t="s">
        <v>463</v>
      </c>
      <c r="C326">
        <f>VLOOKUP($B326,'Tillförd energi'!$B$1:$AS$566,MATCH(C$1,'Tillförd energi'!$B$1:$AQ$1,0),FALSE)</f>
        <v>0</v>
      </c>
      <c r="D326">
        <f>VLOOKUP($B326,'Tillförd energi'!$B$1:$AS$566,MATCH(D$1,'Tillförd energi'!$B$1:$AQ$1,0),FALSE)</f>
        <v>0</v>
      </c>
      <c r="E326">
        <f>VLOOKUP($B326,'Tillförd energi'!$B$1:$AS$566,MATCH(E$1,'Tillförd energi'!$B$1:$AQ$1,0),FALSE)</f>
        <v>0</v>
      </c>
      <c r="F326">
        <f>VLOOKUP($B326,'Tillförd energi'!$B$1:$AS$566,MATCH(F$1,'Tillförd energi'!$B$1:$AQ$1,0),FALSE)</f>
        <v>0</v>
      </c>
      <c r="G326">
        <f>VLOOKUP($B326,'Tillförd energi'!$B$1:$AS$566,MATCH(G$1,'Tillförd energi'!$B$1:$AQ$1,0),FALSE)</f>
        <v>0</v>
      </c>
      <c r="H326">
        <f>VLOOKUP($B326,'Tillförd energi'!$B$1:$AS$566,MATCH(H$1,'Tillförd energi'!$B$1:$AQ$1,0),FALSE)</f>
        <v>0</v>
      </c>
      <c r="I326">
        <f>VLOOKUP($B326,'Tillförd energi'!$B$1:$AS$566,MATCH(I$1,'Tillförd energi'!$B$1:$AQ$1,0),FALSE)</f>
        <v>0</v>
      </c>
      <c r="J326">
        <f>VLOOKUP($B326,'Tillförd energi'!$B$1:$AS$566,MATCH(J$1,'Tillförd energi'!$B$1:$AQ$1,0),FALSE)</f>
        <v>0</v>
      </c>
      <c r="K326">
        <v>0</v>
      </c>
      <c r="L326">
        <f>VLOOKUP($B326,'Tillförd energi'!$B$1:$AS$566,MATCH(L$1,'Tillförd energi'!$B$1:$AQ$1,0),FALSE)</f>
        <v>0</v>
      </c>
      <c r="M326">
        <f>VLOOKUP($B326,'Tillförd energi'!$B$1:$AS$566,MATCH(M$1,'Tillförd energi'!$B$1:$AQ$1,0),FALSE)</f>
        <v>0</v>
      </c>
      <c r="N326">
        <f>VLOOKUP($B326,'Tillförd energi'!$B$1:$AS$566,MATCH(N$1,'Tillförd energi'!$B$1:$AQ$1,0),FALSE)</f>
        <v>0</v>
      </c>
      <c r="O326">
        <f>VLOOKUP($B326,'Tillförd energi'!$B$1:$AS$566,MATCH(O$1,'Tillförd energi'!$B$1:$AQ$1,0),FALSE)</f>
        <v>0</v>
      </c>
      <c r="P326">
        <f>VLOOKUP($B326,'Tillförd energi'!$B$1:$AS$566,MATCH(P$1,'Tillförd energi'!$B$1:$AQ$1,0),FALSE)</f>
        <v>0</v>
      </c>
      <c r="Q326">
        <f>VLOOKUP($B326,'Tillförd energi'!$B$1:$AS$566,MATCH(Q$1,'Tillförd energi'!$B$1:$AQ$1,0),FALSE)</f>
        <v>0</v>
      </c>
      <c r="R326">
        <f>VLOOKUP($B326,'Tillförd energi'!$B$1:$AS$566,MATCH(R$1,'Tillförd energi'!$B$1:$AQ$1,0),FALSE)</f>
        <v>0</v>
      </c>
      <c r="S326">
        <f>VLOOKUP($B326,'Tillförd energi'!$B$1:$AS$566,MATCH(S$1,'Tillförd energi'!$B$1:$AQ$1,0),FALSE)</f>
        <v>0</v>
      </c>
      <c r="T326">
        <f>VLOOKUP($B326,'Tillförd energi'!$B$1:$AS$566,MATCH(T$1,'Tillförd energi'!$B$1:$AQ$1,0),FALSE)</f>
        <v>0</v>
      </c>
      <c r="U326">
        <f>VLOOKUP($B326,'Tillförd energi'!$B$1:$AS$566,MATCH(U$1,'Tillförd energi'!$B$1:$AQ$1,0),FALSE)</f>
        <v>0</v>
      </c>
      <c r="V326">
        <f>VLOOKUP($B326,'Tillförd energi'!$B$1:$AS$566,MATCH(V$1,'Tillförd energi'!$B$1:$AQ$1,0),FALSE)</f>
        <v>0</v>
      </c>
      <c r="W326">
        <f>VLOOKUP($B326,'Tillförd energi'!$B$1:$AS$566,MATCH(W$1,'Tillförd energi'!$B$1:$AQ$1,0),FALSE)</f>
        <v>0</v>
      </c>
      <c r="X326">
        <f>VLOOKUP($B326,'Tillförd energi'!$B$1:$AS$566,MATCH(X$1,'Tillförd energi'!$B$1:$AQ$1,0),FALSE)</f>
        <v>0</v>
      </c>
      <c r="Y326">
        <f>VLOOKUP($B326,'Tillförd energi'!$B$1:$AS$566,MATCH(Y$1,'Tillförd energi'!$B$1:$AQ$1,0),FALSE)</f>
        <v>0</v>
      </c>
      <c r="Z326">
        <f>VLOOKUP($B326,'Tillförd energi'!$B$1:$AS$566,MATCH(Z$1,'Tillförd energi'!$B$1:$AQ$1,0),FALSE)</f>
        <v>0</v>
      </c>
      <c r="AA326">
        <f>VLOOKUP($B326,'Tillförd energi'!$B$1:$AS$566,MATCH(AA$1,'Tillförd energi'!$B$1:$AQ$1,0),FALSE)</f>
        <v>0</v>
      </c>
      <c r="AB326">
        <f>VLOOKUP($B326,'Tillförd energi'!$B$1:$AS$566,MATCH(AB$1,'Tillförd energi'!$B$1:$AQ$1,0),FALSE)</f>
        <v>0</v>
      </c>
      <c r="AC326">
        <f>VLOOKUP($B326,'Tillförd energi'!$B$1:$AS$566,MATCH(AC$1,'Tillförd energi'!$B$1:$AQ$1,0),FALSE)</f>
        <v>0</v>
      </c>
      <c r="AD326">
        <f>VLOOKUP($B326,'Tillförd energi'!$B$1:$AS$566,MATCH(AD$1,'Tillförd energi'!$B$1:$AQ$1,0),FALSE)</f>
        <v>0</v>
      </c>
      <c r="AE326">
        <f>VLOOKUP($B326,'Tillförd energi'!$B$1:$AS$566,MATCH(AE$1,'Tillförd energi'!$B$1:$AQ$1,0),FALSE)</f>
        <v>0</v>
      </c>
      <c r="AF326">
        <f>VLOOKUP($B326,'Tillförd energi'!$B$1:$AS$566,MATCH(AF$1,'Tillförd energi'!$B$1:$AQ$1,0),FALSE)</f>
        <v>0</v>
      </c>
      <c r="AG326">
        <f>IFERROR(VLOOKUP(B326,Miljö!$B$1:$S$476,9,FALSE)/1,0)</f>
        <v>0</v>
      </c>
      <c r="AI326">
        <f t="shared" si="50"/>
        <v>0</v>
      </c>
      <c r="AJ326">
        <f t="shared" si="51"/>
        <v>0</v>
      </c>
      <c r="AK326" t="str">
        <f>IF(ISERROR(1/VLOOKUP($B326,Leveranser!$B$1:$S$500,MATCH("såld värme (gwh)",Leveranser!$B$1:$S$1,0),FALSE)),"",VLOOKUP($B326,Leveranser!$B$1:$S$500,MATCH("såld värme (gwh)",Leveranser!$B$1:$S$1,0),FALSE))</f>
        <v/>
      </c>
      <c r="AL326" s="22">
        <f>VLOOKUP($B326,Leveranser!$B$1:$Y$500,MATCH("Totalt såld fjärrvärme till andra fjärrvärmeföretag",Leveranser!$B$1:$AA$1,0),FALSE)</f>
        <v>0</v>
      </c>
      <c r="AM326" s="22">
        <f>IF(ISERROR(1/VLOOKUP($B326,Miljö!$B$1:$S$500,MATCH("Såld mängd produktionsspecifik fjärrvärme (GWh)",Miljö!$B$1:$R$1,0),FALSE)),0,VLOOKUP($B326,Miljö!$B$1:$S$500,MATCH("Såld mängd produktionsspecifik fjärrvärme (GWh)",Miljö!$B$1:$R$1,0),FALSE))</f>
        <v>0</v>
      </c>
      <c r="AN326" s="23" t="str">
        <f t="shared" si="52"/>
        <v/>
      </c>
      <c r="AP326" t="str">
        <f>VLOOKUP($B326,'Miljövärden urval för publ'!$B$1:$H$450,7,FALSE)</f>
        <v>Nej</v>
      </c>
      <c r="AQ326" t="str">
        <f>VLOOKUP($B326,'Miljövärden urval för publ'!$B$1:$H$450,6,FALSE)</f>
        <v>Nej</v>
      </c>
      <c r="AU326">
        <f t="shared" si="53"/>
        <v>0</v>
      </c>
      <c r="AV326">
        <f t="shared" si="54"/>
        <v>0</v>
      </c>
      <c r="AW326">
        <f t="shared" si="55"/>
        <v>0</v>
      </c>
      <c r="AX326">
        <f t="shared" si="56"/>
        <v>0</v>
      </c>
      <c r="AZ326">
        <f t="shared" si="57"/>
        <v>0</v>
      </c>
      <c r="BA326">
        <f t="shared" si="58"/>
        <v>0</v>
      </c>
      <c r="BC326">
        <f t="shared" si="59"/>
        <v>0</v>
      </c>
    </row>
    <row r="327" spans="1:55" ht="15" customHeight="1" x14ac:dyDescent="0.25">
      <c r="A327" t="s">
        <v>462</v>
      </c>
      <c r="B327" t="s">
        <v>464</v>
      </c>
      <c r="C327">
        <f>VLOOKUP($B327,'Tillförd energi'!$B$1:$AS$566,MATCH(C$1,'Tillförd energi'!$B$1:$AQ$1,0),FALSE)</f>
        <v>0</v>
      </c>
      <c r="D327">
        <f>VLOOKUP($B327,'Tillförd energi'!$B$1:$AS$566,MATCH(D$1,'Tillförd energi'!$B$1:$AQ$1,0),FALSE)</f>
        <v>0</v>
      </c>
      <c r="E327">
        <f>VLOOKUP($B327,'Tillförd energi'!$B$1:$AS$566,MATCH(E$1,'Tillförd energi'!$B$1:$AQ$1,0),FALSE)</f>
        <v>0</v>
      </c>
      <c r="F327">
        <f>VLOOKUP($B327,'Tillförd energi'!$B$1:$AS$566,MATCH(F$1,'Tillförd energi'!$B$1:$AQ$1,0),FALSE)</f>
        <v>0</v>
      </c>
      <c r="G327">
        <f>VLOOKUP($B327,'Tillförd energi'!$B$1:$AS$566,MATCH(G$1,'Tillförd energi'!$B$1:$AQ$1,0),FALSE)</f>
        <v>0</v>
      </c>
      <c r="H327">
        <f>VLOOKUP($B327,'Tillförd energi'!$B$1:$AS$566,MATCH(H$1,'Tillförd energi'!$B$1:$AQ$1,0),FALSE)</f>
        <v>0</v>
      </c>
      <c r="I327">
        <f>VLOOKUP($B327,'Tillförd energi'!$B$1:$AS$566,MATCH(I$1,'Tillförd energi'!$B$1:$AQ$1,0),FALSE)</f>
        <v>0</v>
      </c>
      <c r="J327">
        <f>VLOOKUP($B327,'Tillförd energi'!$B$1:$AS$566,MATCH(J$1,'Tillförd energi'!$B$1:$AQ$1,0),FALSE)</f>
        <v>0</v>
      </c>
      <c r="K327">
        <v>0</v>
      </c>
      <c r="L327">
        <f>VLOOKUP($B327,'Tillförd energi'!$B$1:$AS$566,MATCH(L$1,'Tillförd energi'!$B$1:$AQ$1,0),FALSE)</f>
        <v>0</v>
      </c>
      <c r="M327">
        <f>VLOOKUP($B327,'Tillförd energi'!$B$1:$AS$566,MATCH(M$1,'Tillförd energi'!$B$1:$AQ$1,0),FALSE)</f>
        <v>0</v>
      </c>
      <c r="N327">
        <f>VLOOKUP($B327,'Tillförd energi'!$B$1:$AS$566,MATCH(N$1,'Tillförd energi'!$B$1:$AQ$1,0),FALSE)</f>
        <v>0</v>
      </c>
      <c r="O327">
        <f>VLOOKUP($B327,'Tillförd energi'!$B$1:$AS$566,MATCH(O$1,'Tillförd energi'!$B$1:$AQ$1,0),FALSE)</f>
        <v>0</v>
      </c>
      <c r="P327">
        <f>VLOOKUP($B327,'Tillförd energi'!$B$1:$AS$566,MATCH(P$1,'Tillförd energi'!$B$1:$AQ$1,0),FALSE)</f>
        <v>0</v>
      </c>
      <c r="Q327">
        <f>VLOOKUP($B327,'Tillförd energi'!$B$1:$AS$566,MATCH(Q$1,'Tillförd energi'!$B$1:$AQ$1,0),FALSE)</f>
        <v>0</v>
      </c>
      <c r="R327">
        <f>VLOOKUP($B327,'Tillförd energi'!$B$1:$AS$566,MATCH(R$1,'Tillförd energi'!$B$1:$AQ$1,0),FALSE)</f>
        <v>0</v>
      </c>
      <c r="S327">
        <f>VLOOKUP($B327,'Tillförd energi'!$B$1:$AS$566,MATCH(S$1,'Tillförd energi'!$B$1:$AQ$1,0),FALSE)</f>
        <v>0</v>
      </c>
      <c r="T327">
        <f>VLOOKUP($B327,'Tillförd energi'!$B$1:$AS$566,MATCH(T$1,'Tillförd energi'!$B$1:$AQ$1,0),FALSE)</f>
        <v>0</v>
      </c>
      <c r="U327">
        <f>VLOOKUP($B327,'Tillförd energi'!$B$1:$AS$566,MATCH(U$1,'Tillförd energi'!$B$1:$AQ$1,0),FALSE)</f>
        <v>0</v>
      </c>
      <c r="V327">
        <f>VLOOKUP($B327,'Tillförd energi'!$B$1:$AS$566,MATCH(V$1,'Tillförd energi'!$B$1:$AQ$1,0),FALSE)</f>
        <v>0</v>
      </c>
      <c r="W327">
        <f>VLOOKUP($B327,'Tillförd energi'!$B$1:$AS$566,MATCH(W$1,'Tillförd energi'!$B$1:$AQ$1,0),FALSE)</f>
        <v>0</v>
      </c>
      <c r="X327">
        <f>VLOOKUP($B327,'Tillförd energi'!$B$1:$AS$566,MATCH(X$1,'Tillförd energi'!$B$1:$AQ$1,0),FALSE)</f>
        <v>0</v>
      </c>
      <c r="Y327">
        <f>VLOOKUP($B327,'Tillförd energi'!$B$1:$AS$566,MATCH(Y$1,'Tillförd energi'!$B$1:$AQ$1,0),FALSE)</f>
        <v>0</v>
      </c>
      <c r="Z327">
        <f>VLOOKUP($B327,'Tillförd energi'!$B$1:$AS$566,MATCH(Z$1,'Tillförd energi'!$B$1:$AQ$1,0),FALSE)</f>
        <v>0</v>
      </c>
      <c r="AA327">
        <f>VLOOKUP($B327,'Tillförd energi'!$B$1:$AS$566,MATCH(AA$1,'Tillförd energi'!$B$1:$AQ$1,0),FALSE)</f>
        <v>0</v>
      </c>
      <c r="AB327">
        <f>VLOOKUP($B327,'Tillförd energi'!$B$1:$AS$566,MATCH(AB$1,'Tillförd energi'!$B$1:$AQ$1,0),FALSE)</f>
        <v>0</v>
      </c>
      <c r="AC327">
        <f>VLOOKUP($B327,'Tillförd energi'!$B$1:$AS$566,MATCH(AC$1,'Tillförd energi'!$B$1:$AQ$1,0),FALSE)</f>
        <v>0</v>
      </c>
      <c r="AD327">
        <f>VLOOKUP($B327,'Tillförd energi'!$B$1:$AS$566,MATCH(AD$1,'Tillförd energi'!$B$1:$AQ$1,0),FALSE)</f>
        <v>0</v>
      </c>
      <c r="AE327">
        <f>VLOOKUP($B327,'Tillförd energi'!$B$1:$AS$566,MATCH(AE$1,'Tillförd energi'!$B$1:$AQ$1,0),FALSE)</f>
        <v>0</v>
      </c>
      <c r="AF327">
        <f>VLOOKUP($B327,'Tillförd energi'!$B$1:$AS$566,MATCH(AF$1,'Tillförd energi'!$B$1:$AQ$1,0),FALSE)</f>
        <v>0</v>
      </c>
      <c r="AG327">
        <f>IFERROR(VLOOKUP(B327,Miljö!$B$1:$S$476,9,FALSE)/1,0)</f>
        <v>0</v>
      </c>
      <c r="AI327">
        <f t="shared" si="50"/>
        <v>0</v>
      </c>
      <c r="AJ327">
        <f t="shared" si="51"/>
        <v>0</v>
      </c>
      <c r="AK327" t="str">
        <f>IF(ISERROR(1/VLOOKUP($B327,Leveranser!$B$1:$S$500,MATCH("såld värme (gwh)",Leveranser!$B$1:$S$1,0),FALSE)),"",VLOOKUP($B327,Leveranser!$B$1:$S$500,MATCH("såld värme (gwh)",Leveranser!$B$1:$S$1,0),FALSE))</f>
        <v/>
      </c>
      <c r="AL327" s="22">
        <f>VLOOKUP($B327,Leveranser!$B$1:$Y$500,MATCH("Totalt såld fjärrvärme till andra fjärrvärmeföretag",Leveranser!$B$1:$AA$1,0),FALSE)</f>
        <v>0</v>
      </c>
      <c r="AM327" s="22">
        <f>IF(ISERROR(1/VLOOKUP($B327,Miljö!$B$1:$S$500,MATCH("Såld mängd produktionsspecifik fjärrvärme (GWh)",Miljö!$B$1:$R$1,0),FALSE)),0,VLOOKUP($B327,Miljö!$B$1:$S$500,MATCH("Såld mängd produktionsspecifik fjärrvärme (GWh)",Miljö!$B$1:$R$1,0),FALSE))</f>
        <v>0</v>
      </c>
      <c r="AN327" s="23" t="str">
        <f t="shared" si="52"/>
        <v/>
      </c>
      <c r="AP327" t="str">
        <f>VLOOKUP($B327,'Miljövärden urval för publ'!$B$1:$H$450,7,FALSE)</f>
        <v>Nej</v>
      </c>
      <c r="AQ327" t="str">
        <f>VLOOKUP($B327,'Miljövärden urval för publ'!$B$1:$H$450,6,FALSE)</f>
        <v>Nej</v>
      </c>
      <c r="AU327">
        <f t="shared" si="53"/>
        <v>0</v>
      </c>
      <c r="AV327">
        <f t="shared" si="54"/>
        <v>0</v>
      </c>
      <c r="AW327">
        <f t="shared" si="55"/>
        <v>0</v>
      </c>
      <c r="AX327">
        <f t="shared" si="56"/>
        <v>0</v>
      </c>
      <c r="AZ327">
        <f t="shared" si="57"/>
        <v>0</v>
      </c>
      <c r="BA327">
        <f t="shared" si="58"/>
        <v>0</v>
      </c>
      <c r="BC327">
        <f t="shared" si="59"/>
        <v>0</v>
      </c>
    </row>
    <row r="328" spans="1:55" ht="15" customHeight="1" x14ac:dyDescent="0.25">
      <c r="A328" t="s">
        <v>465</v>
      </c>
      <c r="B328" t="s">
        <v>466</v>
      </c>
      <c r="C328">
        <f>VLOOKUP($B328,'Tillförd energi'!$B$1:$AS$566,MATCH(C$1,'Tillförd energi'!$B$1:$AQ$1,0),FALSE)</f>
        <v>0</v>
      </c>
      <c r="D328">
        <f>VLOOKUP($B328,'Tillförd energi'!$B$1:$AS$566,MATCH(D$1,'Tillförd energi'!$B$1:$AQ$1,0),FALSE)</f>
        <v>5.8999999999999997E-2</v>
      </c>
      <c r="E328">
        <f>VLOOKUP($B328,'Tillförd energi'!$B$1:$AS$566,MATCH(E$1,'Tillförd energi'!$B$1:$AQ$1,0),FALSE)</f>
        <v>0</v>
      </c>
      <c r="F328">
        <f>VLOOKUP($B328,'Tillförd energi'!$B$1:$AS$566,MATCH(F$1,'Tillförd energi'!$B$1:$AQ$1,0),FALSE)</f>
        <v>0</v>
      </c>
      <c r="G328">
        <f>VLOOKUP($B328,'Tillförd energi'!$B$1:$AS$566,MATCH(G$1,'Tillförd energi'!$B$1:$AQ$1,0),FALSE)</f>
        <v>0</v>
      </c>
      <c r="H328">
        <f>VLOOKUP($B328,'Tillförd energi'!$B$1:$AS$566,MATCH(H$1,'Tillförd energi'!$B$1:$AQ$1,0),FALSE)</f>
        <v>0</v>
      </c>
      <c r="I328">
        <f>VLOOKUP($B328,'Tillförd energi'!$B$1:$AS$566,MATCH(I$1,'Tillförd energi'!$B$1:$AQ$1,0),FALSE)</f>
        <v>0</v>
      </c>
      <c r="J328">
        <f>VLOOKUP($B328,'Tillförd energi'!$B$1:$AS$566,MATCH(J$1,'Tillförd energi'!$B$1:$AQ$1,0),FALSE)</f>
        <v>0</v>
      </c>
      <c r="K328">
        <v>0</v>
      </c>
      <c r="L328">
        <f>VLOOKUP($B328,'Tillförd energi'!$B$1:$AS$566,MATCH(L$1,'Tillförd energi'!$B$1:$AQ$1,0),FALSE)</f>
        <v>0</v>
      </c>
      <c r="M328">
        <f>VLOOKUP($B328,'Tillförd energi'!$B$1:$AS$566,MATCH(M$1,'Tillförd energi'!$B$1:$AQ$1,0),FALSE)</f>
        <v>0.6</v>
      </c>
      <c r="N328">
        <f>VLOOKUP($B328,'Tillförd energi'!$B$1:$AS$566,MATCH(N$1,'Tillförd energi'!$B$1:$AQ$1,0),FALSE)</f>
        <v>6</v>
      </c>
      <c r="O328">
        <f>VLOOKUP($B328,'Tillförd energi'!$B$1:$AS$566,MATCH(O$1,'Tillförd energi'!$B$1:$AQ$1,0),FALSE)</f>
        <v>3.5</v>
      </c>
      <c r="P328">
        <f>VLOOKUP($B328,'Tillförd energi'!$B$1:$AS$566,MATCH(P$1,'Tillförd energi'!$B$1:$AQ$1,0),FALSE)</f>
        <v>23.9</v>
      </c>
      <c r="Q328">
        <f>VLOOKUP($B328,'Tillförd energi'!$B$1:$AS$566,MATCH(Q$1,'Tillförd energi'!$B$1:$AQ$1,0),FALSE)</f>
        <v>1.42</v>
      </c>
      <c r="R328">
        <f>VLOOKUP($B328,'Tillförd energi'!$B$1:$AS$566,MATCH(R$1,'Tillförd energi'!$B$1:$AQ$1,0),FALSE)</f>
        <v>0</v>
      </c>
      <c r="S328">
        <f>VLOOKUP($B328,'Tillförd energi'!$B$1:$AS$566,MATCH(S$1,'Tillförd energi'!$B$1:$AQ$1,0),FALSE)</f>
        <v>0</v>
      </c>
      <c r="T328">
        <f>VLOOKUP($B328,'Tillförd energi'!$B$1:$AS$566,MATCH(T$1,'Tillförd energi'!$B$1:$AQ$1,0),FALSE)</f>
        <v>0</v>
      </c>
      <c r="U328">
        <f>VLOOKUP($B328,'Tillförd energi'!$B$1:$AS$566,MATCH(U$1,'Tillförd energi'!$B$1:$AQ$1,0),FALSE)</f>
        <v>0</v>
      </c>
      <c r="V328">
        <f>VLOOKUP($B328,'Tillförd energi'!$B$1:$AS$566,MATCH(V$1,'Tillförd energi'!$B$1:$AQ$1,0),FALSE)</f>
        <v>0</v>
      </c>
      <c r="W328">
        <f>VLOOKUP($B328,'Tillförd energi'!$B$1:$AS$566,MATCH(W$1,'Tillförd energi'!$B$1:$AQ$1,0),FALSE)</f>
        <v>0</v>
      </c>
      <c r="X328">
        <f>VLOOKUP($B328,'Tillförd energi'!$B$1:$AS$566,MATCH(X$1,'Tillförd energi'!$B$1:$AQ$1,0),FALSE)</f>
        <v>0</v>
      </c>
      <c r="Y328">
        <f>VLOOKUP($B328,'Tillförd energi'!$B$1:$AS$566,MATCH(Y$1,'Tillförd energi'!$B$1:$AQ$1,0),FALSE)</f>
        <v>0</v>
      </c>
      <c r="Z328">
        <f>VLOOKUP($B328,'Tillförd energi'!$B$1:$AS$566,MATCH(Z$1,'Tillförd energi'!$B$1:$AQ$1,0),FALSE)</f>
        <v>0</v>
      </c>
      <c r="AA328">
        <f>VLOOKUP($B328,'Tillförd energi'!$B$1:$AS$566,MATCH(AA$1,'Tillförd energi'!$B$1:$AQ$1,0),FALSE)</f>
        <v>0</v>
      </c>
      <c r="AB328">
        <f>VLOOKUP($B328,'Tillförd energi'!$B$1:$AS$566,MATCH(AB$1,'Tillförd energi'!$B$1:$AQ$1,0),FALSE)</f>
        <v>0</v>
      </c>
      <c r="AC328">
        <f>VLOOKUP($B328,'Tillförd energi'!$B$1:$AS$566,MATCH(AC$1,'Tillförd energi'!$B$1:$AQ$1,0),FALSE)</f>
        <v>0</v>
      </c>
      <c r="AD328">
        <f>VLOOKUP($B328,'Tillförd energi'!$B$1:$AS$566,MATCH(AD$1,'Tillförd energi'!$B$1:$AQ$1,0),FALSE)</f>
        <v>0</v>
      </c>
      <c r="AE328">
        <f>VLOOKUP($B328,'Tillförd energi'!$B$1:$AS$566,MATCH(AE$1,'Tillförd energi'!$B$1:$AQ$1,0),FALSE)</f>
        <v>0</v>
      </c>
      <c r="AF328">
        <f>VLOOKUP($B328,'Tillförd energi'!$B$1:$AS$566,MATCH(AF$1,'Tillförd energi'!$B$1:$AQ$1,0),FALSE)</f>
        <v>0.59499999999999997</v>
      </c>
      <c r="AG328">
        <f>IFERROR(VLOOKUP(B328,Miljö!$B$1:$S$476,9,FALSE)/1,0)</f>
        <v>0</v>
      </c>
      <c r="AI328">
        <f t="shared" si="50"/>
        <v>36.073999999999998</v>
      </c>
      <c r="AJ328">
        <f t="shared" si="51"/>
        <v>36.073999999999998</v>
      </c>
      <c r="AK328">
        <f>IF(ISERROR(1/VLOOKUP($B328,Leveranser!$B$1:$S$500,MATCH("såld värme (gwh)",Leveranser!$B$1:$S$1,0),FALSE)),"",VLOOKUP($B328,Leveranser!$B$1:$S$500,MATCH("såld värme (gwh)",Leveranser!$B$1:$S$1,0),FALSE))</f>
        <v>35.74</v>
      </c>
      <c r="AL328" s="22">
        <f>VLOOKUP($B328,Leveranser!$B$1:$Y$500,MATCH("Totalt såld fjärrvärme till andra fjärrvärmeföretag",Leveranser!$B$1:$AA$1,0),FALSE)</f>
        <v>0</v>
      </c>
      <c r="AM328" s="22">
        <f>IF(ISERROR(1/VLOOKUP($B328,Miljö!$B$1:$S$500,MATCH("Såld mängd produktionsspecifik fjärrvärme (GWh)",Miljö!$B$1:$R$1,0),FALSE)),0,VLOOKUP($B328,Miljö!$B$1:$S$500,MATCH("Såld mängd produktionsspecifik fjärrvärme (GWh)",Miljö!$B$1:$R$1,0),FALSE))</f>
        <v>0</v>
      </c>
      <c r="AN328" s="23">
        <f t="shared" si="52"/>
        <v>0.99074125408881752</v>
      </c>
      <c r="AP328" t="str">
        <f>VLOOKUP($B328,'Miljövärden urval för publ'!$B$1:$H$450,7,FALSE)</f>
        <v>Ja</v>
      </c>
      <c r="AQ328" t="str">
        <f>VLOOKUP($B328,'Miljövärden urval för publ'!$B$1:$H$450,6,FALSE)</f>
        <v>Ja</v>
      </c>
      <c r="AU328">
        <f t="shared" si="53"/>
        <v>0.59499999999999997</v>
      </c>
      <c r="AV328">
        <f t="shared" si="54"/>
        <v>0</v>
      </c>
      <c r="AW328">
        <f t="shared" si="55"/>
        <v>35.42</v>
      </c>
      <c r="AX328">
        <f t="shared" si="56"/>
        <v>0</v>
      </c>
      <c r="AZ328">
        <f t="shared" si="57"/>
        <v>0</v>
      </c>
      <c r="BA328">
        <f t="shared" si="58"/>
        <v>0</v>
      </c>
      <c r="BC328">
        <f t="shared" si="59"/>
        <v>35.42</v>
      </c>
    </row>
    <row r="329" spans="1:55" ht="15" customHeight="1" x14ac:dyDescent="0.25">
      <c r="A329" t="s">
        <v>467</v>
      </c>
      <c r="B329" t="s">
        <v>468</v>
      </c>
      <c r="C329">
        <f>VLOOKUP($B329,'Tillförd energi'!$B$1:$AS$566,MATCH(C$1,'Tillförd energi'!$B$1:$AQ$1,0),FALSE)</f>
        <v>0</v>
      </c>
      <c r="D329">
        <f>VLOOKUP($B329,'Tillförd energi'!$B$1:$AS$566,MATCH(D$1,'Tillförd energi'!$B$1:$AQ$1,0),FALSE)</f>
        <v>0.248</v>
      </c>
      <c r="E329">
        <f>VLOOKUP($B329,'Tillförd energi'!$B$1:$AS$566,MATCH(E$1,'Tillförd energi'!$B$1:$AQ$1,0),FALSE)</f>
        <v>0</v>
      </c>
      <c r="F329">
        <f>VLOOKUP($B329,'Tillförd energi'!$B$1:$AS$566,MATCH(F$1,'Tillförd energi'!$B$1:$AQ$1,0),FALSE)</f>
        <v>0</v>
      </c>
      <c r="G329">
        <f>VLOOKUP($B329,'Tillförd energi'!$B$1:$AS$566,MATCH(G$1,'Tillförd energi'!$B$1:$AQ$1,0),FALSE)</f>
        <v>0</v>
      </c>
      <c r="H329">
        <f>VLOOKUP($B329,'Tillförd energi'!$B$1:$AS$566,MATCH(H$1,'Tillförd energi'!$B$1:$AQ$1,0),FALSE)</f>
        <v>0</v>
      </c>
      <c r="I329">
        <f>VLOOKUP($B329,'Tillförd energi'!$B$1:$AS$566,MATCH(I$1,'Tillförd energi'!$B$1:$AQ$1,0),FALSE)</f>
        <v>0</v>
      </c>
      <c r="J329">
        <f>VLOOKUP($B329,'Tillförd energi'!$B$1:$AS$566,MATCH(J$1,'Tillförd energi'!$B$1:$AQ$1,0),FALSE)</f>
        <v>0</v>
      </c>
      <c r="K329">
        <v>0</v>
      </c>
      <c r="L329">
        <f>VLOOKUP($B329,'Tillförd energi'!$B$1:$AS$566,MATCH(L$1,'Tillförd energi'!$B$1:$AQ$1,0),FALSE)</f>
        <v>0</v>
      </c>
      <c r="M329">
        <f>VLOOKUP($B329,'Tillförd energi'!$B$1:$AS$566,MATCH(M$1,'Tillförd energi'!$B$1:$AQ$1,0),FALSE)</f>
        <v>0</v>
      </c>
      <c r="N329">
        <f>VLOOKUP($B329,'Tillförd energi'!$B$1:$AS$566,MATCH(N$1,'Tillförd energi'!$B$1:$AQ$1,0),FALSE)</f>
        <v>0</v>
      </c>
      <c r="O329">
        <f>VLOOKUP($B329,'Tillförd energi'!$B$1:$AS$566,MATCH(O$1,'Tillförd energi'!$B$1:$AQ$1,0),FALSE)</f>
        <v>0</v>
      </c>
      <c r="P329">
        <f>VLOOKUP($B329,'Tillförd energi'!$B$1:$AS$566,MATCH(P$1,'Tillförd energi'!$B$1:$AQ$1,0),FALSE)</f>
        <v>0</v>
      </c>
      <c r="Q329">
        <f>VLOOKUP($B329,'Tillförd energi'!$B$1:$AS$566,MATCH(Q$1,'Tillförd energi'!$B$1:$AQ$1,0),FALSE)</f>
        <v>0</v>
      </c>
      <c r="R329">
        <f>VLOOKUP($B329,'Tillförd energi'!$B$1:$AS$566,MATCH(R$1,'Tillförd energi'!$B$1:$AQ$1,0),FALSE)</f>
        <v>1.76</v>
      </c>
      <c r="S329">
        <f>VLOOKUP($B329,'Tillförd energi'!$B$1:$AS$566,MATCH(S$1,'Tillförd energi'!$B$1:$AQ$1,0),FALSE)</f>
        <v>0</v>
      </c>
      <c r="T329">
        <f>VLOOKUP($B329,'Tillförd energi'!$B$1:$AS$566,MATCH(T$1,'Tillförd energi'!$B$1:$AQ$1,0),FALSE)</f>
        <v>0</v>
      </c>
      <c r="U329">
        <f>VLOOKUP($B329,'Tillförd energi'!$B$1:$AS$566,MATCH(U$1,'Tillförd energi'!$B$1:$AQ$1,0),FALSE)</f>
        <v>0</v>
      </c>
      <c r="V329">
        <f>VLOOKUP($B329,'Tillförd energi'!$B$1:$AS$566,MATCH(V$1,'Tillförd energi'!$B$1:$AQ$1,0),FALSE)</f>
        <v>0</v>
      </c>
      <c r="W329">
        <f>VLOOKUP($B329,'Tillförd energi'!$B$1:$AS$566,MATCH(W$1,'Tillförd energi'!$B$1:$AQ$1,0),FALSE)</f>
        <v>0</v>
      </c>
      <c r="X329">
        <f>VLOOKUP($B329,'Tillförd energi'!$B$1:$AS$566,MATCH(X$1,'Tillförd energi'!$B$1:$AQ$1,0),FALSE)</f>
        <v>0</v>
      </c>
      <c r="Y329">
        <f>VLOOKUP($B329,'Tillförd energi'!$B$1:$AS$566,MATCH(Y$1,'Tillförd energi'!$B$1:$AQ$1,0),FALSE)</f>
        <v>0</v>
      </c>
      <c r="Z329">
        <f>VLOOKUP($B329,'Tillförd energi'!$B$1:$AS$566,MATCH(Z$1,'Tillförd energi'!$B$1:$AQ$1,0),FALSE)</f>
        <v>0</v>
      </c>
      <c r="AA329">
        <f>VLOOKUP($B329,'Tillförd energi'!$B$1:$AS$566,MATCH(AA$1,'Tillförd energi'!$B$1:$AQ$1,0),FALSE)</f>
        <v>0</v>
      </c>
      <c r="AB329">
        <f>VLOOKUP($B329,'Tillförd energi'!$B$1:$AS$566,MATCH(AB$1,'Tillförd energi'!$B$1:$AQ$1,0),FALSE)</f>
        <v>0</v>
      </c>
      <c r="AC329">
        <f>VLOOKUP($B329,'Tillförd energi'!$B$1:$AS$566,MATCH(AC$1,'Tillförd energi'!$B$1:$AQ$1,0),FALSE)</f>
        <v>0</v>
      </c>
      <c r="AD329">
        <f>VLOOKUP($B329,'Tillförd energi'!$B$1:$AS$566,MATCH(AD$1,'Tillförd energi'!$B$1:$AQ$1,0),FALSE)</f>
        <v>0</v>
      </c>
      <c r="AE329">
        <f>VLOOKUP($B329,'Tillförd energi'!$B$1:$AS$566,MATCH(AE$1,'Tillförd energi'!$B$1:$AQ$1,0),FALSE)</f>
        <v>0</v>
      </c>
      <c r="AF329">
        <f>VLOOKUP($B329,'Tillförd energi'!$B$1:$AS$566,MATCH(AF$1,'Tillförd energi'!$B$1:$AQ$1,0),FALSE)</f>
        <v>3.9E-2</v>
      </c>
      <c r="AG329">
        <f>IFERROR(VLOOKUP(B329,Miljö!$B$1:$S$476,9,FALSE)/1,0)</f>
        <v>0</v>
      </c>
      <c r="AI329">
        <f t="shared" si="50"/>
        <v>2.0470000000000002</v>
      </c>
      <c r="AJ329">
        <f t="shared" si="51"/>
        <v>2.0470000000000002</v>
      </c>
      <c r="AK329">
        <f>IF(ISERROR(1/VLOOKUP($B329,Leveranser!$B$1:$S$500,MATCH("såld värme (gwh)",Leveranser!$B$1:$S$1,0),FALSE)),"",VLOOKUP($B329,Leveranser!$B$1:$S$500,MATCH("såld värme (gwh)",Leveranser!$B$1:$S$1,0),FALSE))</f>
        <v>0.95699999999999996</v>
      </c>
      <c r="AL329" s="22">
        <f>VLOOKUP($B329,Leveranser!$B$1:$Y$500,MATCH("Totalt såld fjärrvärme till andra fjärrvärmeföretag",Leveranser!$B$1:$AA$1,0),FALSE)</f>
        <v>0</v>
      </c>
      <c r="AM329" s="22">
        <f>IF(ISERROR(1/VLOOKUP($B329,Miljö!$B$1:$S$500,MATCH("Såld mängd produktionsspecifik fjärrvärme (GWh)",Miljö!$B$1:$R$1,0),FALSE)),0,VLOOKUP($B329,Miljö!$B$1:$S$500,MATCH("Såld mängd produktionsspecifik fjärrvärme (GWh)",Miljö!$B$1:$R$1,0),FALSE))</f>
        <v>0</v>
      </c>
      <c r="AN329" s="23">
        <f t="shared" si="52"/>
        <v>0.46751343429408887</v>
      </c>
      <c r="AP329" t="str">
        <f>VLOOKUP($B329,'Miljövärden urval för publ'!$B$1:$H$450,7,FALSE)</f>
        <v>Ja</v>
      </c>
      <c r="AQ329" t="str">
        <f>VLOOKUP($B329,'Miljövärden urval för publ'!$B$1:$H$450,6,FALSE)</f>
        <v>Nej</v>
      </c>
      <c r="AU329">
        <f t="shared" si="53"/>
        <v>3.9E-2</v>
      </c>
      <c r="AV329">
        <f t="shared" si="54"/>
        <v>0</v>
      </c>
      <c r="AW329">
        <f t="shared" si="55"/>
        <v>0</v>
      </c>
      <c r="AX329">
        <f t="shared" si="56"/>
        <v>1.76</v>
      </c>
      <c r="AZ329">
        <f t="shared" si="57"/>
        <v>0</v>
      </c>
      <c r="BA329">
        <f t="shared" si="58"/>
        <v>0</v>
      </c>
      <c r="BC329">
        <f t="shared" si="59"/>
        <v>1.76</v>
      </c>
    </row>
    <row r="330" spans="1:55" ht="15" customHeight="1" x14ac:dyDescent="0.25">
      <c r="A330" t="s">
        <v>467</v>
      </c>
      <c r="B330" t="s">
        <v>469</v>
      </c>
      <c r="C330">
        <f>VLOOKUP($B330,'Tillförd energi'!$B$1:$AS$566,MATCH(C$1,'Tillförd energi'!$B$1:$AQ$1,0),FALSE)</f>
        <v>0</v>
      </c>
      <c r="D330">
        <f>VLOOKUP($B330,'Tillförd energi'!$B$1:$AS$566,MATCH(D$1,'Tillförd energi'!$B$1:$AQ$1,0),FALSE)</f>
        <v>0.31900000000000001</v>
      </c>
      <c r="E330">
        <f>VLOOKUP($B330,'Tillförd energi'!$B$1:$AS$566,MATCH(E$1,'Tillförd energi'!$B$1:$AQ$1,0),FALSE)</f>
        <v>0</v>
      </c>
      <c r="F330">
        <f>VLOOKUP($B330,'Tillförd energi'!$B$1:$AS$566,MATCH(F$1,'Tillförd energi'!$B$1:$AQ$1,0),FALSE)</f>
        <v>0</v>
      </c>
      <c r="G330">
        <f>VLOOKUP($B330,'Tillförd energi'!$B$1:$AS$566,MATCH(G$1,'Tillförd energi'!$B$1:$AQ$1,0),FALSE)</f>
        <v>0</v>
      </c>
      <c r="H330">
        <f>VLOOKUP($B330,'Tillförd energi'!$B$1:$AS$566,MATCH(H$1,'Tillförd energi'!$B$1:$AQ$1,0),FALSE)</f>
        <v>0</v>
      </c>
      <c r="I330">
        <f>VLOOKUP($B330,'Tillförd energi'!$B$1:$AS$566,MATCH(I$1,'Tillförd energi'!$B$1:$AQ$1,0),FALSE)</f>
        <v>0</v>
      </c>
      <c r="J330">
        <f>VLOOKUP($B330,'Tillförd energi'!$B$1:$AS$566,MATCH(J$1,'Tillförd energi'!$B$1:$AQ$1,0),FALSE)</f>
        <v>0</v>
      </c>
      <c r="K330">
        <v>0</v>
      </c>
      <c r="L330">
        <f>VLOOKUP($B330,'Tillförd energi'!$B$1:$AS$566,MATCH(L$1,'Tillförd energi'!$B$1:$AQ$1,0),FALSE)</f>
        <v>0</v>
      </c>
      <c r="M330">
        <f>VLOOKUP($B330,'Tillförd energi'!$B$1:$AS$566,MATCH(M$1,'Tillförd energi'!$B$1:$AQ$1,0),FALSE)</f>
        <v>0</v>
      </c>
      <c r="N330">
        <f>VLOOKUP($B330,'Tillförd energi'!$B$1:$AS$566,MATCH(N$1,'Tillförd energi'!$B$1:$AQ$1,0),FALSE)</f>
        <v>0</v>
      </c>
      <c r="O330">
        <f>VLOOKUP($B330,'Tillförd energi'!$B$1:$AS$566,MATCH(O$1,'Tillförd energi'!$B$1:$AQ$1,0),FALSE)</f>
        <v>0</v>
      </c>
      <c r="P330">
        <f>VLOOKUP($B330,'Tillförd energi'!$B$1:$AS$566,MATCH(P$1,'Tillförd energi'!$B$1:$AQ$1,0),FALSE)</f>
        <v>0</v>
      </c>
      <c r="Q330">
        <f>VLOOKUP($B330,'Tillförd energi'!$B$1:$AS$566,MATCH(Q$1,'Tillförd energi'!$B$1:$AQ$1,0),FALSE)</f>
        <v>0</v>
      </c>
      <c r="R330">
        <f>VLOOKUP($B330,'Tillförd energi'!$B$1:$AS$566,MATCH(R$1,'Tillförd energi'!$B$1:$AQ$1,0),FALSE)</f>
        <v>0</v>
      </c>
      <c r="S330">
        <f>VLOOKUP($B330,'Tillförd energi'!$B$1:$AS$566,MATCH(S$1,'Tillförd energi'!$B$1:$AQ$1,0),FALSE)</f>
        <v>4.1539999999999999</v>
      </c>
      <c r="T330">
        <f>VLOOKUP($B330,'Tillförd energi'!$B$1:$AS$566,MATCH(T$1,'Tillförd energi'!$B$1:$AQ$1,0),FALSE)</f>
        <v>0</v>
      </c>
      <c r="U330">
        <f>VLOOKUP($B330,'Tillförd energi'!$B$1:$AS$566,MATCH(U$1,'Tillförd energi'!$B$1:$AQ$1,0),FALSE)</f>
        <v>0</v>
      </c>
      <c r="V330">
        <f>VLOOKUP($B330,'Tillförd energi'!$B$1:$AS$566,MATCH(V$1,'Tillförd energi'!$B$1:$AQ$1,0),FALSE)</f>
        <v>0</v>
      </c>
      <c r="W330">
        <f>VLOOKUP($B330,'Tillförd energi'!$B$1:$AS$566,MATCH(W$1,'Tillförd energi'!$B$1:$AQ$1,0),FALSE)</f>
        <v>0</v>
      </c>
      <c r="X330">
        <f>VLOOKUP($B330,'Tillförd energi'!$B$1:$AS$566,MATCH(X$1,'Tillförd energi'!$B$1:$AQ$1,0),FALSE)</f>
        <v>0</v>
      </c>
      <c r="Y330">
        <f>VLOOKUP($B330,'Tillförd energi'!$B$1:$AS$566,MATCH(Y$1,'Tillförd energi'!$B$1:$AQ$1,0),FALSE)</f>
        <v>0</v>
      </c>
      <c r="Z330">
        <f>VLOOKUP($B330,'Tillförd energi'!$B$1:$AS$566,MATCH(Z$1,'Tillförd energi'!$B$1:$AQ$1,0),FALSE)</f>
        <v>0.622</v>
      </c>
      <c r="AA330">
        <f>VLOOKUP($B330,'Tillförd energi'!$B$1:$AS$566,MATCH(AA$1,'Tillförd energi'!$B$1:$AQ$1,0),FALSE)</f>
        <v>0</v>
      </c>
      <c r="AB330">
        <f>VLOOKUP($B330,'Tillförd energi'!$B$1:$AS$566,MATCH(AB$1,'Tillförd energi'!$B$1:$AQ$1,0),FALSE)</f>
        <v>0</v>
      </c>
      <c r="AC330">
        <f>VLOOKUP($B330,'Tillförd energi'!$B$1:$AS$566,MATCH(AC$1,'Tillförd energi'!$B$1:$AQ$1,0),FALSE)</f>
        <v>0</v>
      </c>
      <c r="AD330">
        <f>VLOOKUP($B330,'Tillförd energi'!$B$1:$AS$566,MATCH(AD$1,'Tillförd energi'!$B$1:$AQ$1,0),FALSE)</f>
        <v>0</v>
      </c>
      <c r="AE330">
        <f>VLOOKUP($B330,'Tillförd energi'!$B$1:$AS$566,MATCH(AE$1,'Tillförd energi'!$B$1:$AQ$1,0),FALSE)</f>
        <v>0</v>
      </c>
      <c r="AF330">
        <f>VLOOKUP($B330,'Tillförd energi'!$B$1:$AS$566,MATCH(AF$1,'Tillförd energi'!$B$1:$AQ$1,0),FALSE)</f>
        <v>8.7499999999999994E-2</v>
      </c>
      <c r="AG330">
        <f>IFERROR(VLOOKUP(B330,Miljö!$B$1:$S$476,9,FALSE)/1,0)</f>
        <v>0</v>
      </c>
      <c r="AI330">
        <f t="shared" si="50"/>
        <v>5.1825000000000001</v>
      </c>
      <c r="AJ330">
        <f t="shared" si="51"/>
        <v>5.1825000000000001</v>
      </c>
      <c r="AK330">
        <f>IF(ISERROR(1/VLOOKUP($B330,Leveranser!$B$1:$S$500,MATCH("såld värme (gwh)",Leveranser!$B$1:$S$1,0),FALSE)),"",VLOOKUP($B330,Leveranser!$B$1:$S$500,MATCH("såld värme (gwh)",Leveranser!$B$1:$S$1,0),FALSE))</f>
        <v>3.5790000000000002</v>
      </c>
      <c r="AL330" s="22">
        <f>VLOOKUP($B330,Leveranser!$B$1:$Y$500,MATCH("Totalt såld fjärrvärme till andra fjärrvärmeföretag",Leveranser!$B$1:$AA$1,0),FALSE)</f>
        <v>0</v>
      </c>
      <c r="AM330" s="22">
        <f>IF(ISERROR(1/VLOOKUP($B330,Miljö!$B$1:$S$500,MATCH("Såld mängd produktionsspecifik fjärrvärme (GWh)",Miljö!$B$1:$R$1,0),FALSE)),0,VLOOKUP($B330,Miljö!$B$1:$S$500,MATCH("Såld mängd produktionsspecifik fjärrvärme (GWh)",Miljö!$B$1:$R$1,0),FALSE))</f>
        <v>0</v>
      </c>
      <c r="AN330" s="23">
        <f t="shared" si="52"/>
        <v>0.69059334298118669</v>
      </c>
      <c r="AP330" t="str">
        <f>VLOOKUP($B330,'Miljövärden urval för publ'!$B$1:$H$450,7,FALSE)</f>
        <v>Ja</v>
      </c>
      <c r="AQ330" t="str">
        <f>VLOOKUP($B330,'Miljövärden urval för publ'!$B$1:$H$450,6,FALSE)</f>
        <v>Nej</v>
      </c>
      <c r="AU330">
        <f t="shared" si="53"/>
        <v>0.70950000000000002</v>
      </c>
      <c r="AV330">
        <f t="shared" si="54"/>
        <v>0</v>
      </c>
      <c r="AW330">
        <f t="shared" si="55"/>
        <v>0</v>
      </c>
      <c r="AX330">
        <f t="shared" si="56"/>
        <v>4.1539999999999999</v>
      </c>
      <c r="AZ330">
        <f t="shared" si="57"/>
        <v>0</v>
      </c>
      <c r="BA330">
        <f t="shared" si="58"/>
        <v>0</v>
      </c>
      <c r="BC330">
        <f t="shared" si="59"/>
        <v>4.1539999999999999</v>
      </c>
    </row>
    <row r="331" spans="1:55" ht="15" customHeight="1" x14ac:dyDescent="0.25">
      <c r="A331" t="s">
        <v>467</v>
      </c>
      <c r="B331" t="s">
        <v>470</v>
      </c>
      <c r="C331">
        <f>VLOOKUP($B331,'Tillförd energi'!$B$1:$AS$566,MATCH(C$1,'Tillförd energi'!$B$1:$AQ$1,0),FALSE)</f>
        <v>0</v>
      </c>
      <c r="D331">
        <f>VLOOKUP($B331,'Tillförd energi'!$B$1:$AS$566,MATCH(D$1,'Tillförd energi'!$B$1:$AQ$1,0),FALSE)</f>
        <v>0</v>
      </c>
      <c r="E331">
        <f>VLOOKUP($B331,'Tillförd energi'!$B$1:$AS$566,MATCH(E$1,'Tillförd energi'!$B$1:$AQ$1,0),FALSE)</f>
        <v>0</v>
      </c>
      <c r="F331">
        <f>VLOOKUP($B331,'Tillförd energi'!$B$1:$AS$566,MATCH(F$1,'Tillförd energi'!$B$1:$AQ$1,0),FALSE)</f>
        <v>0</v>
      </c>
      <c r="G331">
        <f>VLOOKUP($B331,'Tillförd energi'!$B$1:$AS$566,MATCH(G$1,'Tillförd energi'!$B$1:$AQ$1,0),FALSE)</f>
        <v>1.0329999999999999</v>
      </c>
      <c r="H331">
        <f>VLOOKUP($B331,'Tillförd energi'!$B$1:$AS$566,MATCH(H$1,'Tillförd energi'!$B$1:$AQ$1,0),FALSE)</f>
        <v>0</v>
      </c>
      <c r="I331">
        <f>VLOOKUP($B331,'Tillförd energi'!$B$1:$AS$566,MATCH(I$1,'Tillförd energi'!$B$1:$AQ$1,0),FALSE)</f>
        <v>0</v>
      </c>
      <c r="J331">
        <f>VLOOKUP($B331,'Tillförd energi'!$B$1:$AS$566,MATCH(J$1,'Tillförd energi'!$B$1:$AQ$1,0),FALSE)</f>
        <v>0</v>
      </c>
      <c r="K331">
        <v>0</v>
      </c>
      <c r="L331">
        <f>VLOOKUP($B331,'Tillförd energi'!$B$1:$AS$566,MATCH(L$1,'Tillförd energi'!$B$1:$AQ$1,0),FALSE)</f>
        <v>0</v>
      </c>
      <c r="M331">
        <f>VLOOKUP($B331,'Tillförd energi'!$B$1:$AS$566,MATCH(M$1,'Tillförd energi'!$B$1:$AQ$1,0),FALSE)</f>
        <v>0</v>
      </c>
      <c r="N331">
        <f>VLOOKUP($B331,'Tillförd energi'!$B$1:$AS$566,MATCH(N$1,'Tillförd energi'!$B$1:$AQ$1,0),FALSE)</f>
        <v>0</v>
      </c>
      <c r="O331">
        <f>VLOOKUP($B331,'Tillförd energi'!$B$1:$AS$566,MATCH(O$1,'Tillförd energi'!$B$1:$AQ$1,0),FALSE)</f>
        <v>0</v>
      </c>
      <c r="P331">
        <f>VLOOKUP($B331,'Tillförd energi'!$B$1:$AS$566,MATCH(P$1,'Tillförd energi'!$B$1:$AQ$1,0),FALSE)</f>
        <v>33.741999999999997</v>
      </c>
      <c r="Q331">
        <f>VLOOKUP($B331,'Tillförd energi'!$B$1:$AS$566,MATCH(Q$1,'Tillförd energi'!$B$1:$AQ$1,0),FALSE)</f>
        <v>1.68353</v>
      </c>
      <c r="R331">
        <f>VLOOKUP($B331,'Tillförd energi'!$B$1:$AS$566,MATCH(R$1,'Tillförd energi'!$B$1:$AQ$1,0),FALSE)</f>
        <v>0</v>
      </c>
      <c r="S331">
        <f>VLOOKUP($B331,'Tillförd energi'!$B$1:$AS$566,MATCH(S$1,'Tillförd energi'!$B$1:$AQ$1,0),FALSE)</f>
        <v>0</v>
      </c>
      <c r="T331">
        <f>VLOOKUP($B331,'Tillförd energi'!$B$1:$AS$566,MATCH(T$1,'Tillförd energi'!$B$1:$AQ$1,0),FALSE)</f>
        <v>0</v>
      </c>
      <c r="U331">
        <f>VLOOKUP($B331,'Tillförd energi'!$B$1:$AS$566,MATCH(U$1,'Tillförd energi'!$B$1:$AQ$1,0),FALSE)</f>
        <v>0</v>
      </c>
      <c r="V331">
        <f>VLOOKUP($B331,'Tillförd energi'!$B$1:$AS$566,MATCH(V$1,'Tillförd energi'!$B$1:$AQ$1,0),FALSE)</f>
        <v>0</v>
      </c>
      <c r="W331">
        <f>VLOOKUP($B331,'Tillförd energi'!$B$1:$AS$566,MATCH(W$1,'Tillförd energi'!$B$1:$AQ$1,0),FALSE)</f>
        <v>3.448</v>
      </c>
      <c r="X331">
        <f>VLOOKUP($B331,'Tillförd energi'!$B$1:$AS$566,MATCH(X$1,'Tillförd energi'!$B$1:$AQ$1,0),FALSE)</f>
        <v>0</v>
      </c>
      <c r="Y331">
        <f>VLOOKUP($B331,'Tillförd energi'!$B$1:$AS$566,MATCH(Y$1,'Tillförd energi'!$B$1:$AQ$1,0),FALSE)</f>
        <v>0</v>
      </c>
      <c r="Z331">
        <f>VLOOKUP($B331,'Tillförd energi'!$B$1:$AS$566,MATCH(Z$1,'Tillförd energi'!$B$1:$AQ$1,0),FALSE)</f>
        <v>0</v>
      </c>
      <c r="AA331">
        <f>VLOOKUP($B331,'Tillförd energi'!$B$1:$AS$566,MATCH(AA$1,'Tillförd energi'!$B$1:$AQ$1,0),FALSE)</f>
        <v>0</v>
      </c>
      <c r="AB331">
        <f>VLOOKUP($B331,'Tillförd energi'!$B$1:$AS$566,MATCH(AB$1,'Tillförd energi'!$B$1:$AQ$1,0),FALSE)</f>
        <v>0</v>
      </c>
      <c r="AC331">
        <f>VLOOKUP($B331,'Tillförd energi'!$B$1:$AS$566,MATCH(AC$1,'Tillförd energi'!$B$1:$AQ$1,0),FALSE)</f>
        <v>0</v>
      </c>
      <c r="AD331">
        <f>VLOOKUP($B331,'Tillförd energi'!$B$1:$AS$566,MATCH(AD$1,'Tillförd energi'!$B$1:$AQ$1,0),FALSE)</f>
        <v>122.31</v>
      </c>
      <c r="AE331">
        <f>VLOOKUP($B331,'Tillförd energi'!$B$1:$AS$566,MATCH(AE$1,'Tillförd energi'!$B$1:$AQ$1,0),FALSE)</f>
        <v>0</v>
      </c>
      <c r="AF331">
        <f>VLOOKUP($B331,'Tillförd energi'!$B$1:$AS$566,MATCH(AF$1,'Tillförd energi'!$B$1:$AQ$1,0),FALSE)</f>
        <v>2.6219999999999999</v>
      </c>
      <c r="AG331">
        <f>IFERROR(VLOOKUP(B331,Miljö!$B$1:$S$476,9,FALSE)/1,0)</f>
        <v>0</v>
      </c>
      <c r="AI331">
        <f t="shared" si="50"/>
        <v>164.83852999999999</v>
      </c>
      <c r="AJ331">
        <f t="shared" si="51"/>
        <v>164.83852999999999</v>
      </c>
      <c r="AK331">
        <f>IF(ISERROR(1/VLOOKUP($B331,Leveranser!$B$1:$S$500,MATCH("såld värme (gwh)",Leveranser!$B$1:$S$1,0),FALSE)),"",VLOOKUP($B331,Leveranser!$B$1:$S$500,MATCH("såld värme (gwh)",Leveranser!$B$1:$S$1,0),FALSE))</f>
        <v>134.76</v>
      </c>
      <c r="AL331" s="22">
        <f>VLOOKUP($B331,Leveranser!$B$1:$Y$500,MATCH("Totalt såld fjärrvärme till andra fjärrvärmeföretag",Leveranser!$B$1:$AA$1,0),FALSE)</f>
        <v>0</v>
      </c>
      <c r="AM331" s="22">
        <f>IF(ISERROR(1/VLOOKUP($B331,Miljö!$B$1:$S$500,MATCH("Såld mängd produktionsspecifik fjärrvärme (GWh)",Miljö!$B$1:$R$1,0),FALSE)),0,VLOOKUP($B331,Miljö!$B$1:$S$500,MATCH("Såld mängd produktionsspecifik fjärrvärme (GWh)",Miljö!$B$1:$R$1,0),FALSE))</f>
        <v>0</v>
      </c>
      <c r="AN331" s="23">
        <f t="shared" si="52"/>
        <v>0.81752730990745914</v>
      </c>
      <c r="AP331" t="str">
        <f>VLOOKUP($B331,'Miljövärden urval för publ'!$B$1:$H$450,7,FALSE)</f>
        <v>Ja</v>
      </c>
      <c r="AQ331" t="str">
        <f>VLOOKUP($B331,'Miljövärden urval för publ'!$B$1:$H$450,6,FALSE)</f>
        <v>Nej</v>
      </c>
      <c r="AU331">
        <f t="shared" si="53"/>
        <v>2.6219999999999999</v>
      </c>
      <c r="AV331">
        <f t="shared" si="54"/>
        <v>0</v>
      </c>
      <c r="AW331">
        <f t="shared" si="55"/>
        <v>35.425529999999995</v>
      </c>
      <c r="AX331">
        <f t="shared" si="56"/>
        <v>0</v>
      </c>
      <c r="AZ331">
        <f t="shared" si="57"/>
        <v>0</v>
      </c>
      <c r="BA331">
        <f t="shared" si="58"/>
        <v>0</v>
      </c>
      <c r="BC331">
        <f t="shared" si="59"/>
        <v>38.873529999999995</v>
      </c>
    </row>
    <row r="332" spans="1:55" ht="15" customHeight="1" x14ac:dyDescent="0.25">
      <c r="A332" t="s">
        <v>467</v>
      </c>
      <c r="B332" t="s">
        <v>471</v>
      </c>
      <c r="C332">
        <f>VLOOKUP($B332,'Tillförd energi'!$B$1:$AS$566,MATCH(C$1,'Tillförd energi'!$B$1:$AQ$1,0),FALSE)</f>
        <v>0</v>
      </c>
      <c r="D332">
        <f>VLOOKUP($B332,'Tillförd energi'!$B$1:$AS$566,MATCH(D$1,'Tillförd energi'!$B$1:$AQ$1,0),FALSE)</f>
        <v>0.63100000000000001</v>
      </c>
      <c r="E332">
        <f>VLOOKUP($B332,'Tillförd energi'!$B$1:$AS$566,MATCH(E$1,'Tillförd energi'!$B$1:$AQ$1,0),FALSE)</f>
        <v>0</v>
      </c>
      <c r="F332">
        <f>VLOOKUP($B332,'Tillförd energi'!$B$1:$AS$566,MATCH(F$1,'Tillförd energi'!$B$1:$AQ$1,0),FALSE)</f>
        <v>0</v>
      </c>
      <c r="G332">
        <f>VLOOKUP($B332,'Tillförd energi'!$B$1:$AS$566,MATCH(G$1,'Tillförd energi'!$B$1:$AQ$1,0),FALSE)</f>
        <v>0</v>
      </c>
      <c r="H332">
        <f>VLOOKUP($B332,'Tillförd energi'!$B$1:$AS$566,MATCH(H$1,'Tillförd energi'!$B$1:$AQ$1,0),FALSE)</f>
        <v>0</v>
      </c>
      <c r="I332">
        <f>VLOOKUP($B332,'Tillförd energi'!$B$1:$AS$566,MATCH(I$1,'Tillförd energi'!$B$1:$AQ$1,0),FALSE)</f>
        <v>0</v>
      </c>
      <c r="J332">
        <f>VLOOKUP($B332,'Tillförd energi'!$B$1:$AS$566,MATCH(J$1,'Tillförd energi'!$B$1:$AQ$1,0),FALSE)</f>
        <v>0</v>
      </c>
      <c r="K332">
        <v>0</v>
      </c>
      <c r="L332">
        <f>VLOOKUP($B332,'Tillförd energi'!$B$1:$AS$566,MATCH(L$1,'Tillförd energi'!$B$1:$AQ$1,0),FALSE)</f>
        <v>0</v>
      </c>
      <c r="M332">
        <f>VLOOKUP($B332,'Tillförd energi'!$B$1:$AS$566,MATCH(M$1,'Tillförd energi'!$B$1:$AQ$1,0),FALSE)</f>
        <v>0</v>
      </c>
      <c r="N332">
        <f>VLOOKUP($B332,'Tillförd energi'!$B$1:$AS$566,MATCH(N$1,'Tillförd energi'!$B$1:$AQ$1,0),FALSE)</f>
        <v>0</v>
      </c>
      <c r="O332">
        <f>VLOOKUP($B332,'Tillförd energi'!$B$1:$AS$566,MATCH(O$1,'Tillförd energi'!$B$1:$AQ$1,0),FALSE)</f>
        <v>0</v>
      </c>
      <c r="P332">
        <f>VLOOKUP($B332,'Tillförd energi'!$B$1:$AS$566,MATCH(P$1,'Tillförd energi'!$B$1:$AQ$1,0),FALSE)</f>
        <v>0</v>
      </c>
      <c r="Q332">
        <f>VLOOKUP($B332,'Tillförd energi'!$B$1:$AS$566,MATCH(Q$1,'Tillförd energi'!$B$1:$AQ$1,0),FALSE)</f>
        <v>0</v>
      </c>
      <c r="R332">
        <f>VLOOKUP($B332,'Tillförd energi'!$B$1:$AS$566,MATCH(R$1,'Tillförd energi'!$B$1:$AQ$1,0),FALSE)</f>
        <v>0</v>
      </c>
      <c r="S332">
        <f>VLOOKUP($B332,'Tillförd energi'!$B$1:$AS$566,MATCH(S$1,'Tillförd energi'!$B$1:$AQ$1,0),FALSE)</f>
        <v>3.681</v>
      </c>
      <c r="T332">
        <f>VLOOKUP($B332,'Tillförd energi'!$B$1:$AS$566,MATCH(T$1,'Tillförd energi'!$B$1:$AQ$1,0),FALSE)</f>
        <v>0</v>
      </c>
      <c r="U332">
        <f>VLOOKUP($B332,'Tillförd energi'!$B$1:$AS$566,MATCH(U$1,'Tillförd energi'!$B$1:$AQ$1,0),FALSE)</f>
        <v>0</v>
      </c>
      <c r="V332">
        <f>VLOOKUP($B332,'Tillförd energi'!$B$1:$AS$566,MATCH(V$1,'Tillförd energi'!$B$1:$AQ$1,0),FALSE)</f>
        <v>0</v>
      </c>
      <c r="W332">
        <f>VLOOKUP($B332,'Tillförd energi'!$B$1:$AS$566,MATCH(W$1,'Tillförd energi'!$B$1:$AQ$1,0),FALSE)</f>
        <v>0</v>
      </c>
      <c r="X332">
        <f>VLOOKUP($B332,'Tillförd energi'!$B$1:$AS$566,MATCH(X$1,'Tillförd energi'!$B$1:$AQ$1,0),FALSE)</f>
        <v>0</v>
      </c>
      <c r="Y332">
        <f>VLOOKUP($B332,'Tillförd energi'!$B$1:$AS$566,MATCH(Y$1,'Tillförd energi'!$B$1:$AQ$1,0),FALSE)</f>
        <v>0</v>
      </c>
      <c r="Z332">
        <f>VLOOKUP($B332,'Tillförd energi'!$B$1:$AS$566,MATCH(Z$1,'Tillförd energi'!$B$1:$AQ$1,0),FALSE)</f>
        <v>0</v>
      </c>
      <c r="AA332">
        <f>VLOOKUP($B332,'Tillförd energi'!$B$1:$AS$566,MATCH(AA$1,'Tillförd energi'!$B$1:$AQ$1,0),FALSE)</f>
        <v>0</v>
      </c>
      <c r="AB332">
        <f>VLOOKUP($B332,'Tillförd energi'!$B$1:$AS$566,MATCH(AB$1,'Tillförd energi'!$B$1:$AQ$1,0),FALSE)</f>
        <v>0</v>
      </c>
      <c r="AC332">
        <f>VLOOKUP($B332,'Tillförd energi'!$B$1:$AS$566,MATCH(AC$1,'Tillförd energi'!$B$1:$AQ$1,0),FALSE)</f>
        <v>0</v>
      </c>
      <c r="AD332">
        <f>VLOOKUP($B332,'Tillförd energi'!$B$1:$AS$566,MATCH(AD$1,'Tillförd energi'!$B$1:$AQ$1,0),FALSE)</f>
        <v>0</v>
      </c>
      <c r="AE332">
        <f>VLOOKUP($B332,'Tillförd energi'!$B$1:$AS$566,MATCH(AE$1,'Tillförd energi'!$B$1:$AQ$1,0),FALSE)</f>
        <v>0</v>
      </c>
      <c r="AF332">
        <f>VLOOKUP($B332,'Tillförd energi'!$B$1:$AS$566,MATCH(AF$1,'Tillförd energi'!$B$1:$AQ$1,0),FALSE)</f>
        <v>7.8700000000000006E-2</v>
      </c>
      <c r="AG332">
        <f>IFERROR(VLOOKUP(B332,Miljö!$B$1:$S$476,9,FALSE)/1,0)</f>
        <v>0</v>
      </c>
      <c r="AI332">
        <f t="shared" si="50"/>
        <v>4.3907000000000007</v>
      </c>
      <c r="AJ332">
        <f t="shared" si="51"/>
        <v>4.3907000000000007</v>
      </c>
      <c r="AK332">
        <f>IF(ISERROR(1/VLOOKUP($B332,Leveranser!$B$1:$S$500,MATCH("såld värme (gwh)",Leveranser!$B$1:$S$1,0),FALSE)),"",VLOOKUP($B332,Leveranser!$B$1:$S$500,MATCH("såld värme (gwh)",Leveranser!$B$1:$S$1,0),FALSE))</f>
        <v>2.7250000000000001</v>
      </c>
      <c r="AL332" s="22">
        <f>VLOOKUP($B332,Leveranser!$B$1:$Y$500,MATCH("Totalt såld fjärrvärme till andra fjärrvärmeföretag",Leveranser!$B$1:$AA$1,0),FALSE)</f>
        <v>0</v>
      </c>
      <c r="AM332" s="22">
        <f>IF(ISERROR(1/VLOOKUP($B332,Miljö!$B$1:$S$500,MATCH("Såld mängd produktionsspecifik fjärrvärme (GWh)",Miljö!$B$1:$R$1,0),FALSE)),0,VLOOKUP($B332,Miljö!$B$1:$S$500,MATCH("Såld mängd produktionsspecifik fjärrvärme (GWh)",Miljö!$B$1:$R$1,0),FALSE))</f>
        <v>0</v>
      </c>
      <c r="AN332" s="23">
        <f t="shared" si="52"/>
        <v>0.62062996788666946</v>
      </c>
      <c r="AP332" t="str">
        <f>VLOOKUP($B332,'Miljövärden urval för publ'!$B$1:$H$450,7,FALSE)</f>
        <v>Ja</v>
      </c>
      <c r="AQ332" t="str">
        <f>VLOOKUP($B332,'Miljövärden urval för publ'!$B$1:$H$450,6,FALSE)</f>
        <v>Nej</v>
      </c>
      <c r="AU332">
        <f t="shared" si="53"/>
        <v>7.8700000000000006E-2</v>
      </c>
      <c r="AV332">
        <f t="shared" si="54"/>
        <v>0</v>
      </c>
      <c r="AW332">
        <f t="shared" si="55"/>
        <v>0</v>
      </c>
      <c r="AX332">
        <f t="shared" si="56"/>
        <v>3.681</v>
      </c>
      <c r="AZ332">
        <f t="shared" si="57"/>
        <v>0</v>
      </c>
      <c r="BA332">
        <f t="shared" si="58"/>
        <v>0</v>
      </c>
      <c r="BC332">
        <f t="shared" si="59"/>
        <v>3.681</v>
      </c>
    </row>
    <row r="333" spans="1:55" ht="15" customHeight="1" x14ac:dyDescent="0.25">
      <c r="A333" t="s">
        <v>472</v>
      </c>
      <c r="B333" t="s">
        <v>11</v>
      </c>
      <c r="C333">
        <f>VLOOKUP($B333,'Tillförd energi'!$B$1:$AS$566,MATCH(C$1,'Tillförd energi'!$B$1:$AQ$1,0),FALSE)</f>
        <v>0</v>
      </c>
      <c r="D333">
        <f>VLOOKUP($B333,'Tillförd energi'!$B$1:$AS$566,MATCH(D$1,'Tillförd energi'!$B$1:$AQ$1,0),FALSE)</f>
        <v>0</v>
      </c>
      <c r="E333">
        <f>VLOOKUP($B333,'Tillförd energi'!$B$1:$AS$566,MATCH(E$1,'Tillförd energi'!$B$1:$AQ$1,0),FALSE)</f>
        <v>3.2</v>
      </c>
      <c r="F333">
        <f>VLOOKUP($B333,'Tillförd energi'!$B$1:$AS$566,MATCH(F$1,'Tillförd energi'!$B$1:$AQ$1,0),FALSE)</f>
        <v>0</v>
      </c>
      <c r="G333">
        <f>VLOOKUP($B333,'Tillförd energi'!$B$1:$AS$566,MATCH(G$1,'Tillförd energi'!$B$1:$AQ$1,0),FALSE)</f>
        <v>0</v>
      </c>
      <c r="H333">
        <f>VLOOKUP($B333,'Tillförd energi'!$B$1:$AS$566,MATCH(H$1,'Tillförd energi'!$B$1:$AQ$1,0),FALSE)</f>
        <v>0</v>
      </c>
      <c r="I333">
        <f>VLOOKUP($B333,'Tillförd energi'!$B$1:$AS$566,MATCH(I$1,'Tillförd energi'!$B$1:$AQ$1,0),FALSE)</f>
        <v>0</v>
      </c>
      <c r="J333">
        <f>VLOOKUP($B333,'Tillförd energi'!$B$1:$AS$566,MATCH(J$1,'Tillförd energi'!$B$1:$AQ$1,0),FALSE)</f>
        <v>0</v>
      </c>
      <c r="K333">
        <v>0</v>
      </c>
      <c r="L333">
        <f>VLOOKUP($B333,'Tillförd energi'!$B$1:$AS$566,MATCH(L$1,'Tillförd energi'!$B$1:$AQ$1,0),FALSE)</f>
        <v>17.100000000000001</v>
      </c>
      <c r="M333">
        <f>VLOOKUP($B333,'Tillförd energi'!$B$1:$AS$566,MATCH(M$1,'Tillförd energi'!$B$1:$AQ$1,0),FALSE)</f>
        <v>38.700000000000003</v>
      </c>
      <c r="N333">
        <f>VLOOKUP($B333,'Tillförd energi'!$B$1:$AS$566,MATCH(N$1,'Tillförd energi'!$B$1:$AQ$1,0),FALSE)</f>
        <v>22.8</v>
      </c>
      <c r="O333">
        <f>VLOOKUP($B333,'Tillförd energi'!$B$1:$AS$566,MATCH(O$1,'Tillförd energi'!$B$1:$AQ$1,0),FALSE)</f>
        <v>1</v>
      </c>
      <c r="P333">
        <f>VLOOKUP($B333,'Tillförd energi'!$B$1:$AS$566,MATCH(P$1,'Tillförd energi'!$B$1:$AQ$1,0),FALSE)</f>
        <v>15.3</v>
      </c>
      <c r="Q333">
        <f>VLOOKUP($B333,'Tillförd energi'!$B$1:$AS$566,MATCH(Q$1,'Tillförd energi'!$B$1:$AQ$1,0),FALSE)</f>
        <v>11.8</v>
      </c>
      <c r="R333">
        <f>VLOOKUP($B333,'Tillförd energi'!$B$1:$AS$566,MATCH(R$1,'Tillförd energi'!$B$1:$AQ$1,0),FALSE)</f>
        <v>0</v>
      </c>
      <c r="S333">
        <f>VLOOKUP($B333,'Tillförd energi'!$B$1:$AS$566,MATCH(S$1,'Tillförd energi'!$B$1:$AQ$1,0),FALSE)</f>
        <v>0</v>
      </c>
      <c r="T333">
        <f>VLOOKUP($B333,'Tillförd energi'!$B$1:$AS$566,MATCH(T$1,'Tillförd energi'!$B$1:$AQ$1,0),FALSE)</f>
        <v>0</v>
      </c>
      <c r="U333">
        <f>VLOOKUP($B333,'Tillförd energi'!$B$1:$AS$566,MATCH(U$1,'Tillförd energi'!$B$1:$AQ$1,0),FALSE)</f>
        <v>0</v>
      </c>
      <c r="V333">
        <f>VLOOKUP($B333,'Tillförd energi'!$B$1:$AS$566,MATCH(V$1,'Tillförd energi'!$B$1:$AQ$1,0),FALSE)</f>
        <v>0</v>
      </c>
      <c r="W333">
        <f>VLOOKUP($B333,'Tillförd energi'!$B$1:$AS$566,MATCH(W$1,'Tillförd energi'!$B$1:$AQ$1,0),FALSE)</f>
        <v>0</v>
      </c>
      <c r="X333">
        <f>VLOOKUP($B333,'Tillförd energi'!$B$1:$AS$566,MATCH(X$1,'Tillförd energi'!$B$1:$AQ$1,0),FALSE)</f>
        <v>0</v>
      </c>
      <c r="Y333">
        <f>VLOOKUP($B333,'Tillförd energi'!$B$1:$AS$566,MATCH(Y$1,'Tillförd energi'!$B$1:$AQ$1,0),FALSE)</f>
        <v>0</v>
      </c>
      <c r="Z333">
        <f>VLOOKUP($B333,'Tillförd energi'!$B$1:$AS$566,MATCH(Z$1,'Tillförd energi'!$B$1:$AQ$1,0),FALSE)</f>
        <v>0</v>
      </c>
      <c r="AA333">
        <f>VLOOKUP($B333,'Tillförd energi'!$B$1:$AS$566,MATCH(AA$1,'Tillförd energi'!$B$1:$AQ$1,0),FALSE)</f>
        <v>0</v>
      </c>
      <c r="AB333">
        <f>VLOOKUP($B333,'Tillförd energi'!$B$1:$AS$566,MATCH(AB$1,'Tillförd energi'!$B$1:$AQ$1,0),FALSE)</f>
        <v>0</v>
      </c>
      <c r="AC333">
        <f>VLOOKUP($B333,'Tillförd energi'!$B$1:$AS$566,MATCH(AC$1,'Tillförd energi'!$B$1:$AQ$1,0),FALSE)</f>
        <v>8.8000000000000007</v>
      </c>
      <c r="AD333">
        <f>VLOOKUP($B333,'Tillförd energi'!$B$1:$AS$566,MATCH(AD$1,'Tillförd energi'!$B$1:$AQ$1,0),FALSE)</f>
        <v>0</v>
      </c>
      <c r="AE333">
        <f>VLOOKUP($B333,'Tillförd energi'!$B$1:$AS$566,MATCH(AE$1,'Tillförd energi'!$B$1:$AQ$1,0),FALSE)</f>
        <v>0</v>
      </c>
      <c r="AF333">
        <f>VLOOKUP($B333,'Tillförd energi'!$B$1:$AS$566,MATCH(AF$1,'Tillförd energi'!$B$1:$AQ$1,0),FALSE)</f>
        <v>3.1</v>
      </c>
      <c r="AG333">
        <f>IFERROR(VLOOKUP(B333,Miljö!$B$1:$S$476,9,FALSE)/1,0)</f>
        <v>0</v>
      </c>
      <c r="AI333">
        <f t="shared" si="50"/>
        <v>121.79999999999998</v>
      </c>
      <c r="AJ333">
        <f t="shared" si="51"/>
        <v>121.79999999999998</v>
      </c>
      <c r="AK333">
        <f>IF(ISERROR(1/VLOOKUP($B333,Leveranser!$B$1:$S$500,MATCH("såld värme (gwh)",Leveranser!$B$1:$S$1,0),FALSE)),"",VLOOKUP($B333,Leveranser!$B$1:$S$500,MATCH("såld värme (gwh)",Leveranser!$B$1:$S$1,0),FALSE))</f>
        <v>93.7</v>
      </c>
      <c r="AL333" s="22">
        <f>VLOOKUP($B333,Leveranser!$B$1:$Y$500,MATCH("Totalt såld fjärrvärme till andra fjärrvärmeföretag",Leveranser!$B$1:$AA$1,0),FALSE)</f>
        <v>0</v>
      </c>
      <c r="AM333" s="22">
        <f>IF(ISERROR(1/VLOOKUP($B333,Miljö!$B$1:$S$500,MATCH("Såld mängd produktionsspecifik fjärrvärme (GWh)",Miljö!$B$1:$R$1,0),FALSE)),0,VLOOKUP($B333,Miljö!$B$1:$S$500,MATCH("Såld mängd produktionsspecifik fjärrvärme (GWh)",Miljö!$B$1:$R$1,0),FALSE))</f>
        <v>0</v>
      </c>
      <c r="AN333" s="23">
        <f t="shared" si="52"/>
        <v>0.76929392446633837</v>
      </c>
      <c r="AP333" t="str">
        <f>VLOOKUP($B333,'Miljövärden urval för publ'!$B$1:$H$450,7,FALSE)</f>
        <v>Ja</v>
      </c>
      <c r="AQ333" t="str">
        <f>VLOOKUP($B333,'Miljövärden urval för publ'!$B$1:$H$450,6,FALSE)</f>
        <v>Nej</v>
      </c>
      <c r="AU333">
        <f t="shared" si="53"/>
        <v>3.1</v>
      </c>
      <c r="AV333">
        <f t="shared" si="54"/>
        <v>0</v>
      </c>
      <c r="AW333">
        <f t="shared" si="55"/>
        <v>89.6</v>
      </c>
      <c r="AX333">
        <f t="shared" si="56"/>
        <v>0</v>
      </c>
      <c r="AZ333">
        <f t="shared" si="57"/>
        <v>0</v>
      </c>
      <c r="BA333">
        <f t="shared" si="58"/>
        <v>0</v>
      </c>
      <c r="BC333">
        <f t="shared" si="59"/>
        <v>106.7</v>
      </c>
    </row>
    <row r="334" spans="1:55" ht="15" customHeight="1" x14ac:dyDescent="0.25">
      <c r="A334" t="s">
        <v>472</v>
      </c>
      <c r="B334" t="s">
        <v>473</v>
      </c>
      <c r="C334">
        <f>VLOOKUP($B334,'Tillförd energi'!$B$1:$AS$566,MATCH(C$1,'Tillförd energi'!$B$1:$AQ$1,0),FALSE)</f>
        <v>0</v>
      </c>
      <c r="D334">
        <f>VLOOKUP($B334,'Tillförd energi'!$B$1:$AS$566,MATCH(D$1,'Tillförd energi'!$B$1:$AQ$1,0),FALSE)</f>
        <v>0</v>
      </c>
      <c r="E334">
        <f>VLOOKUP($B334,'Tillförd energi'!$B$1:$AS$566,MATCH(E$1,'Tillförd energi'!$B$1:$AQ$1,0),FALSE)</f>
        <v>0</v>
      </c>
      <c r="F334">
        <f>VLOOKUP($B334,'Tillförd energi'!$B$1:$AS$566,MATCH(F$1,'Tillförd energi'!$B$1:$AQ$1,0),FALSE)</f>
        <v>0</v>
      </c>
      <c r="G334">
        <f>VLOOKUP($B334,'Tillförd energi'!$B$1:$AS$566,MATCH(G$1,'Tillförd energi'!$B$1:$AQ$1,0),FALSE)</f>
        <v>0</v>
      </c>
      <c r="H334">
        <f>VLOOKUP($B334,'Tillförd energi'!$B$1:$AS$566,MATCH(H$1,'Tillförd energi'!$B$1:$AQ$1,0),FALSE)</f>
        <v>0</v>
      </c>
      <c r="I334">
        <f>VLOOKUP($B334,'Tillförd energi'!$B$1:$AS$566,MATCH(I$1,'Tillförd energi'!$B$1:$AQ$1,0),FALSE)</f>
        <v>0</v>
      </c>
      <c r="J334">
        <f>VLOOKUP($B334,'Tillförd energi'!$B$1:$AS$566,MATCH(J$1,'Tillförd energi'!$B$1:$AQ$1,0),FALSE)</f>
        <v>0</v>
      </c>
      <c r="K334">
        <v>0</v>
      </c>
      <c r="L334">
        <f>VLOOKUP($B334,'Tillförd energi'!$B$1:$AS$566,MATCH(L$1,'Tillförd energi'!$B$1:$AQ$1,0),FALSE)</f>
        <v>0</v>
      </c>
      <c r="M334">
        <f>VLOOKUP($B334,'Tillförd energi'!$B$1:$AS$566,MATCH(M$1,'Tillförd energi'!$B$1:$AQ$1,0),FALSE)</f>
        <v>0</v>
      </c>
      <c r="N334">
        <f>VLOOKUP($B334,'Tillförd energi'!$B$1:$AS$566,MATCH(N$1,'Tillförd energi'!$B$1:$AQ$1,0),FALSE)</f>
        <v>0</v>
      </c>
      <c r="O334">
        <f>VLOOKUP($B334,'Tillförd energi'!$B$1:$AS$566,MATCH(O$1,'Tillförd energi'!$B$1:$AQ$1,0),FALSE)</f>
        <v>0</v>
      </c>
      <c r="P334">
        <f>VLOOKUP($B334,'Tillförd energi'!$B$1:$AS$566,MATCH(P$1,'Tillförd energi'!$B$1:$AQ$1,0),FALSE)</f>
        <v>0</v>
      </c>
      <c r="Q334">
        <f>VLOOKUP($B334,'Tillförd energi'!$B$1:$AS$566,MATCH(Q$1,'Tillförd energi'!$B$1:$AQ$1,0),FALSE)</f>
        <v>0</v>
      </c>
      <c r="R334">
        <f>VLOOKUP($B334,'Tillförd energi'!$B$1:$AS$566,MATCH(R$1,'Tillförd energi'!$B$1:$AQ$1,0),FALSE)</f>
        <v>0</v>
      </c>
      <c r="S334">
        <f>VLOOKUP($B334,'Tillförd energi'!$B$1:$AS$566,MATCH(S$1,'Tillförd energi'!$B$1:$AQ$1,0),FALSE)</f>
        <v>0</v>
      </c>
      <c r="T334">
        <f>VLOOKUP($B334,'Tillförd energi'!$B$1:$AS$566,MATCH(T$1,'Tillförd energi'!$B$1:$AQ$1,0),FALSE)</f>
        <v>0</v>
      </c>
      <c r="U334">
        <f>VLOOKUP($B334,'Tillförd energi'!$B$1:$AS$566,MATCH(U$1,'Tillförd energi'!$B$1:$AQ$1,0),FALSE)</f>
        <v>0</v>
      </c>
      <c r="V334">
        <f>VLOOKUP($B334,'Tillförd energi'!$B$1:$AS$566,MATCH(V$1,'Tillförd energi'!$B$1:$AQ$1,0),FALSE)</f>
        <v>0</v>
      </c>
      <c r="W334">
        <f>VLOOKUP($B334,'Tillförd energi'!$B$1:$AS$566,MATCH(W$1,'Tillförd energi'!$B$1:$AQ$1,0),FALSE)</f>
        <v>0</v>
      </c>
      <c r="X334">
        <f>VLOOKUP($B334,'Tillförd energi'!$B$1:$AS$566,MATCH(X$1,'Tillförd energi'!$B$1:$AQ$1,0),FALSE)</f>
        <v>0</v>
      </c>
      <c r="Y334">
        <f>VLOOKUP($B334,'Tillförd energi'!$B$1:$AS$566,MATCH(Y$1,'Tillförd energi'!$B$1:$AQ$1,0),FALSE)</f>
        <v>0</v>
      </c>
      <c r="Z334">
        <f>VLOOKUP($B334,'Tillförd energi'!$B$1:$AS$566,MATCH(Z$1,'Tillförd energi'!$B$1:$AQ$1,0),FALSE)</f>
        <v>0</v>
      </c>
      <c r="AA334">
        <f>VLOOKUP($B334,'Tillförd energi'!$B$1:$AS$566,MATCH(AA$1,'Tillförd energi'!$B$1:$AQ$1,0),FALSE)</f>
        <v>0</v>
      </c>
      <c r="AB334">
        <f>VLOOKUP($B334,'Tillförd energi'!$B$1:$AS$566,MATCH(AB$1,'Tillförd energi'!$B$1:$AQ$1,0),FALSE)</f>
        <v>0</v>
      </c>
      <c r="AC334">
        <f>VLOOKUP($B334,'Tillförd energi'!$B$1:$AS$566,MATCH(AC$1,'Tillförd energi'!$B$1:$AQ$1,0),FALSE)</f>
        <v>0</v>
      </c>
      <c r="AD334">
        <f>VLOOKUP($B334,'Tillförd energi'!$B$1:$AS$566,MATCH(AD$1,'Tillförd energi'!$B$1:$AQ$1,0),FALSE)</f>
        <v>0</v>
      </c>
      <c r="AE334">
        <f>VLOOKUP($B334,'Tillförd energi'!$B$1:$AS$566,MATCH(AE$1,'Tillförd energi'!$B$1:$AQ$1,0),FALSE)</f>
        <v>0</v>
      </c>
      <c r="AF334">
        <f>VLOOKUP($B334,'Tillförd energi'!$B$1:$AS$566,MATCH(AF$1,'Tillförd energi'!$B$1:$AQ$1,0),FALSE)</f>
        <v>0</v>
      </c>
      <c r="AG334">
        <f>IFERROR(VLOOKUP(B334,Miljö!$B$1:$S$476,9,FALSE)/1,0)</f>
        <v>0</v>
      </c>
      <c r="AI334">
        <f t="shared" si="50"/>
        <v>0</v>
      </c>
      <c r="AJ334">
        <f t="shared" si="51"/>
        <v>0</v>
      </c>
      <c r="AK334" t="str">
        <f>IF(ISERROR(1/VLOOKUP($B334,Leveranser!$B$1:$S$500,MATCH("såld värme (gwh)",Leveranser!$B$1:$S$1,0),FALSE)),"",VLOOKUP($B334,Leveranser!$B$1:$S$500,MATCH("såld värme (gwh)",Leveranser!$B$1:$S$1,0),FALSE))</f>
        <v/>
      </c>
      <c r="AL334" s="22">
        <f>VLOOKUP($B334,Leveranser!$B$1:$Y$500,MATCH("Totalt såld fjärrvärme till andra fjärrvärmeföretag",Leveranser!$B$1:$AA$1,0),FALSE)</f>
        <v>0</v>
      </c>
      <c r="AM334" s="22">
        <f>IF(ISERROR(1/VLOOKUP($B334,Miljö!$B$1:$S$500,MATCH("Såld mängd produktionsspecifik fjärrvärme (GWh)",Miljö!$B$1:$R$1,0),FALSE)),0,VLOOKUP($B334,Miljö!$B$1:$S$500,MATCH("Såld mängd produktionsspecifik fjärrvärme (GWh)",Miljö!$B$1:$R$1,0),FALSE))</f>
        <v>0</v>
      </c>
      <c r="AN334" s="23" t="str">
        <f t="shared" si="52"/>
        <v/>
      </c>
      <c r="AP334" t="str">
        <f>VLOOKUP($B334,'Miljövärden urval för publ'!$B$1:$H$450,7,FALSE)</f>
        <v>Nej</v>
      </c>
      <c r="AQ334" t="str">
        <f>VLOOKUP($B334,'Miljövärden urval för publ'!$B$1:$H$450,6,FALSE)</f>
        <v>Nej</v>
      </c>
      <c r="AU334">
        <f t="shared" si="53"/>
        <v>0</v>
      </c>
      <c r="AV334">
        <f t="shared" si="54"/>
        <v>0</v>
      </c>
      <c r="AW334">
        <f t="shared" si="55"/>
        <v>0</v>
      </c>
      <c r="AX334">
        <f t="shared" si="56"/>
        <v>0</v>
      </c>
      <c r="AZ334">
        <f t="shared" si="57"/>
        <v>0</v>
      </c>
      <c r="BA334">
        <f t="shared" si="58"/>
        <v>0</v>
      </c>
      <c r="BC334">
        <f t="shared" si="59"/>
        <v>0</v>
      </c>
    </row>
    <row r="335" spans="1:55" ht="15" customHeight="1" x14ac:dyDescent="0.25">
      <c r="A335" t="s">
        <v>472</v>
      </c>
      <c r="B335" t="s">
        <v>276</v>
      </c>
      <c r="C335">
        <f>VLOOKUP($B335,'Tillförd energi'!$B$1:$AS$566,MATCH(C$1,'Tillförd energi'!$B$1:$AQ$1,0),FALSE)</f>
        <v>0</v>
      </c>
      <c r="D335">
        <f>VLOOKUP($B335,'Tillförd energi'!$B$1:$AS$566,MATCH(D$1,'Tillförd energi'!$B$1:$AQ$1,0),FALSE)</f>
        <v>0.1</v>
      </c>
      <c r="E335">
        <f>VLOOKUP($B335,'Tillförd energi'!$B$1:$AS$566,MATCH(E$1,'Tillförd energi'!$B$1:$AQ$1,0),FALSE)</f>
        <v>0</v>
      </c>
      <c r="F335">
        <f>VLOOKUP($B335,'Tillförd energi'!$B$1:$AS$566,MATCH(F$1,'Tillförd energi'!$B$1:$AQ$1,0),FALSE)</f>
        <v>0</v>
      </c>
      <c r="G335">
        <f>VLOOKUP($B335,'Tillförd energi'!$B$1:$AS$566,MATCH(G$1,'Tillförd energi'!$B$1:$AQ$1,0),FALSE)</f>
        <v>0</v>
      </c>
      <c r="H335">
        <f>VLOOKUP($B335,'Tillförd energi'!$B$1:$AS$566,MATCH(H$1,'Tillförd energi'!$B$1:$AQ$1,0),FALSE)</f>
        <v>0</v>
      </c>
      <c r="I335">
        <f>VLOOKUP($B335,'Tillförd energi'!$B$1:$AS$566,MATCH(I$1,'Tillförd energi'!$B$1:$AQ$1,0),FALSE)</f>
        <v>0</v>
      </c>
      <c r="J335">
        <f>VLOOKUP($B335,'Tillförd energi'!$B$1:$AS$566,MATCH(J$1,'Tillförd energi'!$B$1:$AQ$1,0),FALSE)</f>
        <v>0</v>
      </c>
      <c r="K335">
        <v>0</v>
      </c>
      <c r="L335">
        <f>VLOOKUP($B335,'Tillförd energi'!$B$1:$AS$566,MATCH(L$1,'Tillförd energi'!$B$1:$AQ$1,0),FALSE)</f>
        <v>0</v>
      </c>
      <c r="M335">
        <f>VLOOKUP($B335,'Tillförd energi'!$B$1:$AS$566,MATCH(M$1,'Tillförd energi'!$B$1:$AQ$1,0),FALSE)</f>
        <v>0</v>
      </c>
      <c r="N335">
        <f>VLOOKUP($B335,'Tillförd energi'!$B$1:$AS$566,MATCH(N$1,'Tillförd energi'!$B$1:$AQ$1,0),FALSE)</f>
        <v>0</v>
      </c>
      <c r="O335">
        <f>VLOOKUP($B335,'Tillförd energi'!$B$1:$AS$566,MATCH(O$1,'Tillförd energi'!$B$1:$AQ$1,0),FALSE)</f>
        <v>0</v>
      </c>
      <c r="P335">
        <f>VLOOKUP($B335,'Tillförd energi'!$B$1:$AS$566,MATCH(P$1,'Tillförd energi'!$B$1:$AQ$1,0),FALSE)</f>
        <v>15.1</v>
      </c>
      <c r="Q335">
        <f>VLOOKUP($B335,'Tillförd energi'!$B$1:$AS$566,MATCH(Q$1,'Tillförd energi'!$B$1:$AQ$1,0),FALSE)</f>
        <v>0</v>
      </c>
      <c r="R335">
        <f>VLOOKUP($B335,'Tillförd energi'!$B$1:$AS$566,MATCH(R$1,'Tillförd energi'!$B$1:$AQ$1,0),FALSE)</f>
        <v>0</v>
      </c>
      <c r="S335">
        <f>VLOOKUP($B335,'Tillförd energi'!$B$1:$AS$566,MATCH(S$1,'Tillförd energi'!$B$1:$AQ$1,0),FALSE)</f>
        <v>1.8</v>
      </c>
      <c r="T335">
        <f>VLOOKUP($B335,'Tillförd energi'!$B$1:$AS$566,MATCH(T$1,'Tillförd energi'!$B$1:$AQ$1,0),FALSE)</f>
        <v>0</v>
      </c>
      <c r="U335">
        <f>VLOOKUP($B335,'Tillförd energi'!$B$1:$AS$566,MATCH(U$1,'Tillförd energi'!$B$1:$AQ$1,0),FALSE)</f>
        <v>0</v>
      </c>
      <c r="V335">
        <f>VLOOKUP($B335,'Tillförd energi'!$B$1:$AS$566,MATCH(V$1,'Tillförd energi'!$B$1:$AQ$1,0),FALSE)</f>
        <v>0</v>
      </c>
      <c r="W335">
        <f>VLOOKUP($B335,'Tillförd energi'!$B$1:$AS$566,MATCH(W$1,'Tillförd energi'!$B$1:$AQ$1,0),FALSE)</f>
        <v>0</v>
      </c>
      <c r="X335">
        <f>VLOOKUP($B335,'Tillförd energi'!$B$1:$AS$566,MATCH(X$1,'Tillförd energi'!$B$1:$AQ$1,0),FALSE)</f>
        <v>0</v>
      </c>
      <c r="Y335">
        <f>VLOOKUP($B335,'Tillförd energi'!$B$1:$AS$566,MATCH(Y$1,'Tillförd energi'!$B$1:$AQ$1,0),FALSE)</f>
        <v>0</v>
      </c>
      <c r="Z335">
        <f>VLOOKUP($B335,'Tillförd energi'!$B$1:$AS$566,MATCH(Z$1,'Tillförd energi'!$B$1:$AQ$1,0),FALSE)</f>
        <v>0</v>
      </c>
      <c r="AA335">
        <f>VLOOKUP($B335,'Tillförd energi'!$B$1:$AS$566,MATCH(AA$1,'Tillförd energi'!$B$1:$AQ$1,0),FALSE)</f>
        <v>0</v>
      </c>
      <c r="AB335">
        <f>VLOOKUP($B335,'Tillförd energi'!$B$1:$AS$566,MATCH(AB$1,'Tillförd energi'!$B$1:$AQ$1,0),FALSE)</f>
        <v>0</v>
      </c>
      <c r="AC335">
        <f>VLOOKUP($B335,'Tillförd energi'!$B$1:$AS$566,MATCH(AC$1,'Tillförd energi'!$B$1:$AQ$1,0),FALSE)</f>
        <v>0</v>
      </c>
      <c r="AD335">
        <f>VLOOKUP($B335,'Tillförd energi'!$B$1:$AS$566,MATCH(AD$1,'Tillförd energi'!$B$1:$AQ$1,0),FALSE)</f>
        <v>0</v>
      </c>
      <c r="AE335">
        <f>VLOOKUP($B335,'Tillförd energi'!$B$1:$AS$566,MATCH(AE$1,'Tillförd energi'!$B$1:$AQ$1,0),FALSE)</f>
        <v>0</v>
      </c>
      <c r="AF335">
        <f>VLOOKUP($B335,'Tillförd energi'!$B$1:$AS$566,MATCH(AF$1,'Tillförd energi'!$B$1:$AQ$1,0),FALSE)</f>
        <v>0.2</v>
      </c>
      <c r="AG335">
        <f>IFERROR(VLOOKUP(B335,Miljö!$B$1:$S$476,9,FALSE)/1,0)</f>
        <v>0</v>
      </c>
      <c r="AI335">
        <f t="shared" si="50"/>
        <v>17.2</v>
      </c>
      <c r="AJ335">
        <f t="shared" si="51"/>
        <v>17.2</v>
      </c>
      <c r="AK335">
        <f>IF(ISERROR(1/VLOOKUP($B335,Leveranser!$B$1:$S$500,MATCH("såld värme (gwh)",Leveranser!$B$1:$S$1,0),FALSE)),"",VLOOKUP($B335,Leveranser!$B$1:$S$500,MATCH("såld värme (gwh)",Leveranser!$B$1:$S$1,0),FALSE))</f>
        <v>13.5</v>
      </c>
      <c r="AL335" s="22">
        <f>VLOOKUP($B335,Leveranser!$B$1:$Y$500,MATCH("Totalt såld fjärrvärme till andra fjärrvärmeföretag",Leveranser!$B$1:$AA$1,0),FALSE)</f>
        <v>0</v>
      </c>
      <c r="AM335" s="22">
        <f>IF(ISERROR(1/VLOOKUP($B335,Miljö!$B$1:$S$500,MATCH("Såld mängd produktionsspecifik fjärrvärme (GWh)",Miljö!$B$1:$R$1,0),FALSE)),0,VLOOKUP($B335,Miljö!$B$1:$S$500,MATCH("Såld mängd produktionsspecifik fjärrvärme (GWh)",Miljö!$B$1:$R$1,0),FALSE))</f>
        <v>0</v>
      </c>
      <c r="AN335" s="23">
        <f t="shared" si="52"/>
        <v>0.78488372093023262</v>
      </c>
      <c r="AP335" t="str">
        <f>VLOOKUP($B335,'Miljövärden urval för publ'!$B$1:$H$450,7,FALSE)</f>
        <v>Ja</v>
      </c>
      <c r="AQ335" t="str">
        <f>VLOOKUP($B335,'Miljövärden urval för publ'!$B$1:$H$450,6,FALSE)</f>
        <v>Nej</v>
      </c>
      <c r="AU335">
        <f t="shared" si="53"/>
        <v>0.2</v>
      </c>
      <c r="AV335">
        <f t="shared" si="54"/>
        <v>0</v>
      </c>
      <c r="AW335">
        <f t="shared" si="55"/>
        <v>15.1</v>
      </c>
      <c r="AX335">
        <f t="shared" si="56"/>
        <v>1.8</v>
      </c>
      <c r="AZ335">
        <f t="shared" si="57"/>
        <v>0</v>
      </c>
      <c r="BA335">
        <f t="shared" si="58"/>
        <v>0</v>
      </c>
      <c r="BC335">
        <f t="shared" si="59"/>
        <v>16.899999999999999</v>
      </c>
    </row>
    <row r="336" spans="1:55" ht="15" customHeight="1" x14ac:dyDescent="0.25">
      <c r="A336" t="s">
        <v>474</v>
      </c>
      <c r="B336" t="s">
        <v>475</v>
      </c>
      <c r="C336">
        <f>VLOOKUP($B336,'Tillförd energi'!$B$1:$AS$566,MATCH(C$1,'Tillförd energi'!$B$1:$AQ$1,0),FALSE)</f>
        <v>0</v>
      </c>
      <c r="D336">
        <f>VLOOKUP($B336,'Tillförd energi'!$B$1:$AS$566,MATCH(D$1,'Tillförd energi'!$B$1:$AQ$1,0),FALSE)</f>
        <v>0.752</v>
      </c>
      <c r="E336">
        <f>VLOOKUP($B336,'Tillförd energi'!$B$1:$AS$566,MATCH(E$1,'Tillförd energi'!$B$1:$AQ$1,0),FALSE)</f>
        <v>0</v>
      </c>
      <c r="F336">
        <f>VLOOKUP($B336,'Tillförd energi'!$B$1:$AS$566,MATCH(F$1,'Tillförd energi'!$B$1:$AQ$1,0),FALSE)</f>
        <v>0</v>
      </c>
      <c r="G336">
        <f>VLOOKUP($B336,'Tillförd energi'!$B$1:$AS$566,MATCH(G$1,'Tillförd energi'!$B$1:$AQ$1,0),FALSE)</f>
        <v>0</v>
      </c>
      <c r="H336">
        <f>VLOOKUP($B336,'Tillförd energi'!$B$1:$AS$566,MATCH(H$1,'Tillförd energi'!$B$1:$AQ$1,0),FALSE)</f>
        <v>0</v>
      </c>
      <c r="I336">
        <f>VLOOKUP($B336,'Tillförd energi'!$B$1:$AS$566,MATCH(I$1,'Tillförd energi'!$B$1:$AQ$1,0),FALSE)</f>
        <v>0</v>
      </c>
      <c r="J336">
        <f>VLOOKUP($B336,'Tillförd energi'!$B$1:$AS$566,MATCH(J$1,'Tillförd energi'!$B$1:$AQ$1,0),FALSE)</f>
        <v>0</v>
      </c>
      <c r="K336">
        <v>0</v>
      </c>
      <c r="L336">
        <f>VLOOKUP($B336,'Tillförd energi'!$B$1:$AS$566,MATCH(L$1,'Tillförd energi'!$B$1:$AQ$1,0),FALSE)</f>
        <v>0</v>
      </c>
      <c r="M336">
        <f>VLOOKUP($B336,'Tillförd energi'!$B$1:$AS$566,MATCH(M$1,'Tillförd energi'!$B$1:$AQ$1,0),FALSE)</f>
        <v>12.709</v>
      </c>
      <c r="N336">
        <f>VLOOKUP($B336,'Tillförd energi'!$B$1:$AS$566,MATCH(N$1,'Tillförd energi'!$B$1:$AQ$1,0),FALSE)</f>
        <v>0</v>
      </c>
      <c r="O336">
        <f>VLOOKUP($B336,'Tillförd energi'!$B$1:$AS$566,MATCH(O$1,'Tillförd energi'!$B$1:$AQ$1,0),FALSE)</f>
        <v>0</v>
      </c>
      <c r="P336">
        <f>VLOOKUP($B336,'Tillförd energi'!$B$1:$AS$566,MATCH(P$1,'Tillförd energi'!$B$1:$AQ$1,0),FALSE)</f>
        <v>4.7229999999999999</v>
      </c>
      <c r="Q336">
        <f>VLOOKUP($B336,'Tillförd energi'!$B$1:$AS$566,MATCH(Q$1,'Tillförd energi'!$B$1:$AQ$1,0),FALSE)</f>
        <v>0</v>
      </c>
      <c r="R336">
        <f>VLOOKUP($B336,'Tillförd energi'!$B$1:$AS$566,MATCH(R$1,'Tillförd energi'!$B$1:$AQ$1,0),FALSE)</f>
        <v>0</v>
      </c>
      <c r="S336">
        <f>VLOOKUP($B336,'Tillförd energi'!$B$1:$AS$566,MATCH(S$1,'Tillförd energi'!$B$1:$AQ$1,0),FALSE)</f>
        <v>0</v>
      </c>
      <c r="T336">
        <f>VLOOKUP($B336,'Tillförd energi'!$B$1:$AS$566,MATCH(T$1,'Tillförd energi'!$B$1:$AQ$1,0),FALSE)</f>
        <v>0</v>
      </c>
      <c r="U336">
        <f>VLOOKUP($B336,'Tillförd energi'!$B$1:$AS$566,MATCH(U$1,'Tillförd energi'!$B$1:$AQ$1,0),FALSE)</f>
        <v>0</v>
      </c>
      <c r="V336">
        <f>VLOOKUP($B336,'Tillförd energi'!$B$1:$AS$566,MATCH(V$1,'Tillförd energi'!$B$1:$AQ$1,0),FALSE)</f>
        <v>0</v>
      </c>
      <c r="W336">
        <f>VLOOKUP($B336,'Tillförd energi'!$B$1:$AS$566,MATCH(W$1,'Tillförd energi'!$B$1:$AQ$1,0),FALSE)</f>
        <v>0</v>
      </c>
      <c r="X336">
        <f>VLOOKUP($B336,'Tillförd energi'!$B$1:$AS$566,MATCH(X$1,'Tillförd energi'!$B$1:$AQ$1,0),FALSE)</f>
        <v>0</v>
      </c>
      <c r="Y336">
        <f>VLOOKUP($B336,'Tillförd energi'!$B$1:$AS$566,MATCH(Y$1,'Tillförd energi'!$B$1:$AQ$1,0),FALSE)</f>
        <v>0</v>
      </c>
      <c r="Z336">
        <f>VLOOKUP($B336,'Tillförd energi'!$B$1:$AS$566,MATCH(Z$1,'Tillförd energi'!$B$1:$AQ$1,0),FALSE)</f>
        <v>0</v>
      </c>
      <c r="AA336">
        <f>VLOOKUP($B336,'Tillförd energi'!$B$1:$AS$566,MATCH(AA$1,'Tillförd energi'!$B$1:$AQ$1,0),FALSE)</f>
        <v>0</v>
      </c>
      <c r="AB336">
        <f>VLOOKUP($B336,'Tillförd energi'!$B$1:$AS$566,MATCH(AB$1,'Tillförd energi'!$B$1:$AQ$1,0),FALSE)</f>
        <v>0</v>
      </c>
      <c r="AC336">
        <f>VLOOKUP($B336,'Tillförd energi'!$B$1:$AS$566,MATCH(AC$1,'Tillförd energi'!$B$1:$AQ$1,0),FALSE)</f>
        <v>3.343</v>
      </c>
      <c r="AD336">
        <f>VLOOKUP($B336,'Tillförd energi'!$B$1:$AS$566,MATCH(AD$1,'Tillförd energi'!$B$1:$AQ$1,0),FALSE)</f>
        <v>0</v>
      </c>
      <c r="AE336">
        <f>VLOOKUP($B336,'Tillförd energi'!$B$1:$AS$566,MATCH(AE$1,'Tillförd energi'!$B$1:$AQ$1,0),FALSE)</f>
        <v>0</v>
      </c>
      <c r="AF336">
        <f>VLOOKUP($B336,'Tillförd energi'!$B$1:$AS$566,MATCH(AF$1,'Tillförd energi'!$B$1:$AQ$1,0),FALSE)</f>
        <v>0.625</v>
      </c>
      <c r="AG336">
        <f>IFERROR(VLOOKUP(B336,Miljö!$B$1:$S$476,9,FALSE)/1,0)</f>
        <v>0</v>
      </c>
      <c r="AI336">
        <f t="shared" si="50"/>
        <v>22.152000000000001</v>
      </c>
      <c r="AJ336">
        <f t="shared" si="51"/>
        <v>22.152000000000001</v>
      </c>
      <c r="AK336">
        <f>IF(ISERROR(1/VLOOKUP($B336,Leveranser!$B$1:$S$500,MATCH("såld värme (gwh)",Leveranser!$B$1:$S$1,0),FALSE)),"",VLOOKUP($B336,Leveranser!$B$1:$S$500,MATCH("såld värme (gwh)",Leveranser!$B$1:$S$1,0),FALSE))</f>
        <v>16.93</v>
      </c>
      <c r="AL336" s="22">
        <f>VLOOKUP($B336,Leveranser!$B$1:$Y$500,MATCH("Totalt såld fjärrvärme till andra fjärrvärmeföretag",Leveranser!$B$1:$AA$1,0),FALSE)</f>
        <v>0</v>
      </c>
      <c r="AM336" s="22">
        <f>IF(ISERROR(1/VLOOKUP($B336,Miljö!$B$1:$S$500,MATCH("Såld mängd produktionsspecifik fjärrvärme (GWh)",Miljö!$B$1:$R$1,0),FALSE)),0,VLOOKUP($B336,Miljö!$B$1:$S$500,MATCH("Såld mängd produktionsspecifik fjärrvärme (GWh)",Miljö!$B$1:$R$1,0),FALSE))</f>
        <v>0</v>
      </c>
      <c r="AN336" s="23">
        <f t="shared" si="52"/>
        <v>0.76426507764535934</v>
      </c>
      <c r="AP336" t="str">
        <f>VLOOKUP($B336,'Miljövärden urval för publ'!$B$1:$H$450,7,FALSE)</f>
        <v>Ja</v>
      </c>
      <c r="AQ336" t="str">
        <f>VLOOKUP($B336,'Miljövärden urval för publ'!$B$1:$H$450,6,FALSE)</f>
        <v>Ja</v>
      </c>
      <c r="AU336">
        <f t="shared" si="53"/>
        <v>0.625</v>
      </c>
      <c r="AV336">
        <f t="shared" si="54"/>
        <v>0</v>
      </c>
      <c r="AW336">
        <f t="shared" si="55"/>
        <v>17.431999999999999</v>
      </c>
      <c r="AX336">
        <f t="shared" si="56"/>
        <v>0</v>
      </c>
      <c r="AZ336">
        <f t="shared" si="57"/>
        <v>0</v>
      </c>
      <c r="BA336">
        <f t="shared" si="58"/>
        <v>0</v>
      </c>
      <c r="BC336">
        <f t="shared" si="59"/>
        <v>17.431999999999999</v>
      </c>
    </row>
    <row r="337" spans="1:55" ht="15" customHeight="1" x14ac:dyDescent="0.25">
      <c r="A337" t="s">
        <v>474</v>
      </c>
      <c r="B337" t="s">
        <v>476</v>
      </c>
      <c r="C337">
        <f>VLOOKUP($B337,'Tillförd energi'!$B$1:$AS$566,MATCH(C$1,'Tillförd energi'!$B$1:$AQ$1,0),FALSE)</f>
        <v>0</v>
      </c>
      <c r="D337">
        <f>VLOOKUP($B337,'Tillförd energi'!$B$1:$AS$566,MATCH(D$1,'Tillförd energi'!$B$1:$AQ$1,0),FALSE)</f>
        <v>0</v>
      </c>
      <c r="E337">
        <f>VLOOKUP($B337,'Tillförd energi'!$B$1:$AS$566,MATCH(E$1,'Tillförd energi'!$B$1:$AQ$1,0),FALSE)</f>
        <v>0</v>
      </c>
      <c r="F337">
        <f>VLOOKUP($B337,'Tillförd energi'!$B$1:$AS$566,MATCH(F$1,'Tillförd energi'!$B$1:$AQ$1,0),FALSE)</f>
        <v>0</v>
      </c>
      <c r="G337">
        <f>VLOOKUP($B337,'Tillförd energi'!$B$1:$AS$566,MATCH(G$1,'Tillförd energi'!$B$1:$AQ$1,0),FALSE)</f>
        <v>0</v>
      </c>
      <c r="H337">
        <f>VLOOKUP($B337,'Tillförd energi'!$B$1:$AS$566,MATCH(H$1,'Tillförd energi'!$B$1:$AQ$1,0),FALSE)</f>
        <v>0</v>
      </c>
      <c r="I337">
        <f>VLOOKUP($B337,'Tillförd energi'!$B$1:$AS$566,MATCH(I$1,'Tillförd energi'!$B$1:$AQ$1,0),FALSE)</f>
        <v>0</v>
      </c>
      <c r="J337">
        <f>VLOOKUP($B337,'Tillförd energi'!$B$1:$AS$566,MATCH(J$1,'Tillförd energi'!$B$1:$AQ$1,0),FALSE)</f>
        <v>0</v>
      </c>
      <c r="K337">
        <v>0</v>
      </c>
      <c r="L337">
        <f>VLOOKUP($B337,'Tillförd energi'!$B$1:$AS$566,MATCH(L$1,'Tillförd energi'!$B$1:$AQ$1,0),FALSE)</f>
        <v>244.91900000000001</v>
      </c>
      <c r="M337">
        <f>VLOOKUP($B337,'Tillförd energi'!$B$1:$AS$566,MATCH(M$1,'Tillförd energi'!$B$1:$AQ$1,0),FALSE)</f>
        <v>0</v>
      </c>
      <c r="N337">
        <f>VLOOKUP($B337,'Tillförd energi'!$B$1:$AS$566,MATCH(N$1,'Tillförd energi'!$B$1:$AQ$1,0),FALSE)</f>
        <v>0</v>
      </c>
      <c r="O337">
        <f>VLOOKUP($B337,'Tillförd energi'!$B$1:$AS$566,MATCH(O$1,'Tillförd energi'!$B$1:$AQ$1,0),FALSE)</f>
        <v>0</v>
      </c>
      <c r="P337">
        <f>VLOOKUP($B337,'Tillförd energi'!$B$1:$AS$566,MATCH(P$1,'Tillförd energi'!$B$1:$AQ$1,0),FALSE)</f>
        <v>2.18323</v>
      </c>
      <c r="Q337">
        <f>VLOOKUP($B337,'Tillförd energi'!$B$1:$AS$566,MATCH(Q$1,'Tillförd energi'!$B$1:$AQ$1,0),FALSE)</f>
        <v>0</v>
      </c>
      <c r="R337">
        <f>VLOOKUP($B337,'Tillförd energi'!$B$1:$AS$566,MATCH(R$1,'Tillförd energi'!$B$1:$AQ$1,0),FALSE)</f>
        <v>0</v>
      </c>
      <c r="S337">
        <f>VLOOKUP($B337,'Tillförd energi'!$B$1:$AS$566,MATCH(S$1,'Tillförd energi'!$B$1:$AQ$1,0),FALSE)</f>
        <v>199.47</v>
      </c>
      <c r="T337">
        <f>VLOOKUP($B337,'Tillförd energi'!$B$1:$AS$566,MATCH(T$1,'Tillförd energi'!$B$1:$AQ$1,0),FALSE)</f>
        <v>0</v>
      </c>
      <c r="U337">
        <f>VLOOKUP($B337,'Tillförd energi'!$B$1:$AS$566,MATCH(U$1,'Tillförd energi'!$B$1:$AQ$1,0),FALSE)</f>
        <v>0</v>
      </c>
      <c r="V337">
        <f>VLOOKUP($B337,'Tillförd energi'!$B$1:$AS$566,MATCH(V$1,'Tillförd energi'!$B$1:$AQ$1,0),FALSE)</f>
        <v>10.17</v>
      </c>
      <c r="W337">
        <f>VLOOKUP($B337,'Tillförd energi'!$B$1:$AS$566,MATCH(W$1,'Tillförd energi'!$B$1:$AQ$1,0),FALSE)</f>
        <v>11.81</v>
      </c>
      <c r="X337">
        <f>VLOOKUP($B337,'Tillförd energi'!$B$1:$AS$566,MATCH(X$1,'Tillförd energi'!$B$1:$AQ$1,0),FALSE)</f>
        <v>0</v>
      </c>
      <c r="Y337">
        <f>VLOOKUP($B337,'Tillförd energi'!$B$1:$AS$566,MATCH(Y$1,'Tillförd energi'!$B$1:$AQ$1,0),FALSE)</f>
        <v>0</v>
      </c>
      <c r="Z337">
        <f>VLOOKUP($B337,'Tillförd energi'!$B$1:$AS$566,MATCH(Z$1,'Tillförd energi'!$B$1:$AQ$1,0),FALSE)</f>
        <v>0</v>
      </c>
      <c r="AA337">
        <f>VLOOKUP($B337,'Tillförd energi'!$B$1:$AS$566,MATCH(AA$1,'Tillförd energi'!$B$1:$AQ$1,0),FALSE)</f>
        <v>0</v>
      </c>
      <c r="AB337">
        <f>VLOOKUP($B337,'Tillförd energi'!$B$1:$AS$566,MATCH(AB$1,'Tillförd energi'!$B$1:$AQ$1,0),FALSE)</f>
        <v>0</v>
      </c>
      <c r="AC337">
        <f>VLOOKUP($B337,'Tillförd energi'!$B$1:$AS$566,MATCH(AC$1,'Tillförd energi'!$B$1:$AQ$1,0),FALSE)</f>
        <v>0</v>
      </c>
      <c r="AD337">
        <f>VLOOKUP($B337,'Tillförd energi'!$B$1:$AS$566,MATCH(AD$1,'Tillförd energi'!$B$1:$AQ$1,0),FALSE)</f>
        <v>0</v>
      </c>
      <c r="AE337">
        <f>VLOOKUP($B337,'Tillförd energi'!$B$1:$AS$566,MATCH(AE$1,'Tillförd energi'!$B$1:$AQ$1,0),FALSE)</f>
        <v>0</v>
      </c>
      <c r="AF337">
        <f>VLOOKUP($B337,'Tillförd energi'!$B$1:$AS$566,MATCH(AF$1,'Tillförd energi'!$B$1:$AQ$1,0),FALSE)</f>
        <v>18.6328</v>
      </c>
      <c r="AG337">
        <f>IFERROR(VLOOKUP(B337,Miljö!$B$1:$S$476,9,FALSE)/1,0)</f>
        <v>0</v>
      </c>
      <c r="AI337">
        <f t="shared" si="50"/>
        <v>487.18502999999998</v>
      </c>
      <c r="AJ337">
        <f t="shared" si="51"/>
        <v>487.18502999999998</v>
      </c>
      <c r="AK337">
        <f>IF(ISERROR(1/VLOOKUP($B337,Leveranser!$B$1:$S$500,MATCH("såld värme (gwh)",Leveranser!$B$1:$S$1,0),FALSE)),"",VLOOKUP($B337,Leveranser!$B$1:$S$500,MATCH("såld värme (gwh)",Leveranser!$B$1:$S$1,0),FALSE))</f>
        <v>451.9</v>
      </c>
      <c r="AL337" s="22">
        <f>VLOOKUP($B337,Leveranser!$B$1:$Y$500,MATCH("Totalt såld fjärrvärme till andra fjärrvärmeföretag",Leveranser!$B$1:$AA$1,0),FALSE)</f>
        <v>0</v>
      </c>
      <c r="AM337" s="22">
        <f>IF(ISERROR(1/VLOOKUP($B337,Miljö!$B$1:$S$500,MATCH("Såld mängd produktionsspecifik fjärrvärme (GWh)",Miljö!$B$1:$R$1,0),FALSE)),0,VLOOKUP($B337,Miljö!$B$1:$S$500,MATCH("Såld mängd produktionsspecifik fjärrvärme (GWh)",Miljö!$B$1:$R$1,0),FALSE))</f>
        <v>0</v>
      </c>
      <c r="AN337" s="23">
        <f t="shared" si="52"/>
        <v>0.92757365717908036</v>
      </c>
      <c r="AP337" t="str">
        <f>VLOOKUP($B337,'Miljövärden urval för publ'!$B$1:$H$450,7,FALSE)</f>
        <v>Ja</v>
      </c>
      <c r="AQ337" t="str">
        <f>VLOOKUP($B337,'Miljövärden urval för publ'!$B$1:$H$450,6,FALSE)</f>
        <v>Ja</v>
      </c>
      <c r="AU337">
        <f t="shared" si="53"/>
        <v>18.6328</v>
      </c>
      <c r="AV337">
        <f t="shared" si="54"/>
        <v>0</v>
      </c>
      <c r="AW337">
        <f t="shared" si="55"/>
        <v>2.18323</v>
      </c>
      <c r="AX337">
        <f t="shared" si="56"/>
        <v>199.47</v>
      </c>
      <c r="AZ337">
        <f t="shared" si="57"/>
        <v>0</v>
      </c>
      <c r="BA337">
        <f t="shared" si="58"/>
        <v>0</v>
      </c>
      <c r="BC337">
        <f t="shared" si="59"/>
        <v>468.55223000000001</v>
      </c>
    </row>
    <row r="338" spans="1:55" ht="15" customHeight="1" x14ac:dyDescent="0.25">
      <c r="A338" t="s">
        <v>474</v>
      </c>
      <c r="B338" t="s">
        <v>477</v>
      </c>
      <c r="C338">
        <f>VLOOKUP($B338,'Tillförd energi'!$B$1:$AS$566,MATCH(C$1,'Tillförd energi'!$B$1:$AQ$1,0),FALSE)</f>
        <v>0</v>
      </c>
      <c r="D338">
        <f>VLOOKUP($B338,'Tillförd energi'!$B$1:$AS$566,MATCH(D$1,'Tillförd energi'!$B$1:$AQ$1,0),FALSE)</f>
        <v>0.59</v>
      </c>
      <c r="E338">
        <f>VLOOKUP($B338,'Tillförd energi'!$B$1:$AS$566,MATCH(E$1,'Tillförd energi'!$B$1:$AQ$1,0),FALSE)</f>
        <v>0</v>
      </c>
      <c r="F338">
        <f>VLOOKUP($B338,'Tillförd energi'!$B$1:$AS$566,MATCH(F$1,'Tillförd energi'!$B$1:$AQ$1,0),FALSE)</f>
        <v>0</v>
      </c>
      <c r="G338">
        <f>VLOOKUP($B338,'Tillförd energi'!$B$1:$AS$566,MATCH(G$1,'Tillförd energi'!$B$1:$AQ$1,0),FALSE)</f>
        <v>0</v>
      </c>
      <c r="H338">
        <f>VLOOKUP($B338,'Tillförd energi'!$B$1:$AS$566,MATCH(H$1,'Tillförd energi'!$B$1:$AQ$1,0),FALSE)</f>
        <v>0</v>
      </c>
      <c r="I338">
        <f>VLOOKUP($B338,'Tillförd energi'!$B$1:$AS$566,MATCH(I$1,'Tillförd energi'!$B$1:$AQ$1,0),FALSE)</f>
        <v>0</v>
      </c>
      <c r="J338">
        <f>VLOOKUP($B338,'Tillförd energi'!$B$1:$AS$566,MATCH(J$1,'Tillförd energi'!$B$1:$AQ$1,0),FALSE)</f>
        <v>6.11</v>
      </c>
      <c r="K338">
        <v>0</v>
      </c>
      <c r="L338">
        <f>VLOOKUP($B338,'Tillförd energi'!$B$1:$AS$566,MATCH(L$1,'Tillförd energi'!$B$1:$AQ$1,0),FALSE)</f>
        <v>0</v>
      </c>
      <c r="M338">
        <f>VLOOKUP($B338,'Tillförd energi'!$B$1:$AS$566,MATCH(M$1,'Tillförd energi'!$B$1:$AQ$1,0),FALSE)</f>
        <v>0</v>
      </c>
      <c r="N338">
        <f>VLOOKUP($B338,'Tillförd energi'!$B$1:$AS$566,MATCH(N$1,'Tillförd energi'!$B$1:$AQ$1,0),FALSE)</f>
        <v>0</v>
      </c>
      <c r="O338">
        <f>VLOOKUP($B338,'Tillförd energi'!$B$1:$AS$566,MATCH(O$1,'Tillförd energi'!$B$1:$AQ$1,0),FALSE)</f>
        <v>0</v>
      </c>
      <c r="P338">
        <f>VLOOKUP($B338,'Tillförd energi'!$B$1:$AS$566,MATCH(P$1,'Tillförd energi'!$B$1:$AQ$1,0),FALSE)</f>
        <v>37.340000000000003</v>
      </c>
      <c r="Q338">
        <f>VLOOKUP($B338,'Tillförd energi'!$B$1:$AS$566,MATCH(Q$1,'Tillförd energi'!$B$1:$AQ$1,0),FALSE)</f>
        <v>0</v>
      </c>
      <c r="R338">
        <f>VLOOKUP($B338,'Tillförd energi'!$B$1:$AS$566,MATCH(R$1,'Tillförd energi'!$B$1:$AQ$1,0),FALSE)</f>
        <v>2.42</v>
      </c>
      <c r="S338">
        <f>VLOOKUP($B338,'Tillförd energi'!$B$1:$AS$566,MATCH(S$1,'Tillförd energi'!$B$1:$AQ$1,0),FALSE)</f>
        <v>0</v>
      </c>
      <c r="T338">
        <f>VLOOKUP($B338,'Tillförd energi'!$B$1:$AS$566,MATCH(T$1,'Tillförd energi'!$B$1:$AQ$1,0),FALSE)</f>
        <v>0</v>
      </c>
      <c r="U338">
        <f>VLOOKUP($B338,'Tillförd energi'!$B$1:$AS$566,MATCH(U$1,'Tillförd energi'!$B$1:$AQ$1,0),FALSE)</f>
        <v>0</v>
      </c>
      <c r="V338">
        <f>VLOOKUP($B338,'Tillförd energi'!$B$1:$AS$566,MATCH(V$1,'Tillförd energi'!$B$1:$AQ$1,0),FALSE)</f>
        <v>0</v>
      </c>
      <c r="W338">
        <f>VLOOKUP($B338,'Tillförd energi'!$B$1:$AS$566,MATCH(W$1,'Tillförd energi'!$B$1:$AQ$1,0),FALSE)</f>
        <v>11.54</v>
      </c>
      <c r="X338">
        <f>VLOOKUP($B338,'Tillförd energi'!$B$1:$AS$566,MATCH(X$1,'Tillförd energi'!$B$1:$AQ$1,0),FALSE)</f>
        <v>0</v>
      </c>
      <c r="Y338">
        <f>VLOOKUP($B338,'Tillförd energi'!$B$1:$AS$566,MATCH(Y$1,'Tillförd energi'!$B$1:$AQ$1,0),FALSE)</f>
        <v>0</v>
      </c>
      <c r="Z338">
        <f>VLOOKUP($B338,'Tillförd energi'!$B$1:$AS$566,MATCH(Z$1,'Tillförd energi'!$B$1:$AQ$1,0),FALSE)</f>
        <v>0</v>
      </c>
      <c r="AA338">
        <f>VLOOKUP($B338,'Tillförd energi'!$B$1:$AS$566,MATCH(AA$1,'Tillförd energi'!$B$1:$AQ$1,0),FALSE)</f>
        <v>0</v>
      </c>
      <c r="AB338">
        <f>VLOOKUP($B338,'Tillförd energi'!$B$1:$AS$566,MATCH(AB$1,'Tillförd energi'!$B$1:$AQ$1,0),FALSE)</f>
        <v>0</v>
      </c>
      <c r="AC338">
        <f>VLOOKUP($B338,'Tillförd energi'!$B$1:$AS$566,MATCH(AC$1,'Tillförd energi'!$B$1:$AQ$1,0),FALSE)</f>
        <v>4.67</v>
      </c>
      <c r="AD338">
        <f>VLOOKUP($B338,'Tillförd energi'!$B$1:$AS$566,MATCH(AD$1,'Tillförd energi'!$B$1:$AQ$1,0),FALSE)</f>
        <v>0</v>
      </c>
      <c r="AE338">
        <f>VLOOKUP($B338,'Tillförd energi'!$B$1:$AS$566,MATCH(AE$1,'Tillförd energi'!$B$1:$AQ$1,0),FALSE)</f>
        <v>0</v>
      </c>
      <c r="AF338">
        <f>VLOOKUP($B338,'Tillförd energi'!$B$1:$AS$566,MATCH(AF$1,'Tillförd energi'!$B$1:$AQ$1,0),FALSE)</f>
        <v>4.45</v>
      </c>
      <c r="AG338">
        <f>IFERROR(VLOOKUP(B338,Miljö!$B$1:$S$476,9,FALSE)/1,0)</f>
        <v>0</v>
      </c>
      <c r="AI338">
        <f t="shared" si="50"/>
        <v>67.12</v>
      </c>
      <c r="AJ338">
        <f t="shared" si="51"/>
        <v>67.12</v>
      </c>
      <c r="AK338">
        <f>IF(ISERROR(1/VLOOKUP($B338,Leveranser!$B$1:$S$500,MATCH("såld värme (gwh)",Leveranser!$B$1:$S$1,0),FALSE)),"",VLOOKUP($B338,Leveranser!$B$1:$S$500,MATCH("såld värme (gwh)",Leveranser!$B$1:$S$1,0),FALSE))</f>
        <v>49.6</v>
      </c>
      <c r="AL338" s="22">
        <f>VLOOKUP($B338,Leveranser!$B$1:$Y$500,MATCH("Totalt såld fjärrvärme till andra fjärrvärmeföretag",Leveranser!$B$1:$AA$1,0),FALSE)</f>
        <v>0</v>
      </c>
      <c r="AM338" s="22">
        <f>IF(ISERROR(1/VLOOKUP($B338,Miljö!$B$1:$S$500,MATCH("Såld mängd produktionsspecifik fjärrvärme (GWh)",Miljö!$B$1:$R$1,0),FALSE)),0,VLOOKUP($B338,Miljö!$B$1:$S$500,MATCH("Såld mängd produktionsspecifik fjärrvärme (GWh)",Miljö!$B$1:$R$1,0),FALSE))</f>
        <v>0</v>
      </c>
      <c r="AN338" s="23">
        <f t="shared" si="52"/>
        <v>0.73897497020262215</v>
      </c>
      <c r="AP338" t="str">
        <f>VLOOKUP($B338,'Miljövärden urval för publ'!$B$1:$H$450,7,FALSE)</f>
        <v>Ja</v>
      </c>
      <c r="AQ338" t="str">
        <f>VLOOKUP($B338,'Miljövärden urval för publ'!$B$1:$H$450,6,FALSE)</f>
        <v>Nej</v>
      </c>
      <c r="AU338">
        <f t="shared" si="53"/>
        <v>4.45</v>
      </c>
      <c r="AV338">
        <f t="shared" si="54"/>
        <v>0</v>
      </c>
      <c r="AW338">
        <f t="shared" si="55"/>
        <v>37.340000000000003</v>
      </c>
      <c r="AX338">
        <f t="shared" si="56"/>
        <v>2.42</v>
      </c>
      <c r="AZ338">
        <f t="shared" si="57"/>
        <v>0</v>
      </c>
      <c r="BA338">
        <f t="shared" si="58"/>
        <v>0</v>
      </c>
      <c r="BC338">
        <f t="shared" si="59"/>
        <v>51.300000000000004</v>
      </c>
    </row>
    <row r="339" spans="1:55" ht="15" customHeight="1" x14ac:dyDescent="0.25">
      <c r="A339" t="s">
        <v>474</v>
      </c>
      <c r="B339" t="s">
        <v>478</v>
      </c>
      <c r="C339">
        <f>VLOOKUP($B339,'Tillförd energi'!$B$1:$AS$566,MATCH(C$1,'Tillförd energi'!$B$1:$AQ$1,0),FALSE)</f>
        <v>0</v>
      </c>
      <c r="D339">
        <f>VLOOKUP($B339,'Tillförd energi'!$B$1:$AS$566,MATCH(D$1,'Tillförd energi'!$B$1:$AQ$1,0),FALSE)</f>
        <v>3.5890900000000001</v>
      </c>
      <c r="E339">
        <f>VLOOKUP($B339,'Tillförd energi'!$B$1:$AS$566,MATCH(E$1,'Tillförd energi'!$B$1:$AQ$1,0),FALSE)</f>
        <v>0</v>
      </c>
      <c r="F339">
        <f>VLOOKUP($B339,'Tillförd energi'!$B$1:$AS$566,MATCH(F$1,'Tillförd energi'!$B$1:$AQ$1,0),FALSE)</f>
        <v>0</v>
      </c>
      <c r="G339">
        <f>VLOOKUP($B339,'Tillförd energi'!$B$1:$AS$566,MATCH(G$1,'Tillförd energi'!$B$1:$AQ$1,0),FALSE)</f>
        <v>0</v>
      </c>
      <c r="H339">
        <f>VLOOKUP($B339,'Tillförd energi'!$B$1:$AS$566,MATCH(H$1,'Tillförd energi'!$B$1:$AQ$1,0),FALSE)</f>
        <v>0</v>
      </c>
      <c r="I339">
        <f>VLOOKUP($B339,'Tillförd energi'!$B$1:$AS$566,MATCH(I$1,'Tillförd energi'!$B$1:$AQ$1,0),FALSE)</f>
        <v>0</v>
      </c>
      <c r="J339">
        <f>VLOOKUP($B339,'Tillförd energi'!$B$1:$AS$566,MATCH(J$1,'Tillförd energi'!$B$1:$AQ$1,0),FALSE)</f>
        <v>0</v>
      </c>
      <c r="K339">
        <v>0</v>
      </c>
      <c r="L339">
        <f>VLOOKUP($B339,'Tillförd energi'!$B$1:$AS$566,MATCH(L$1,'Tillförd energi'!$B$1:$AQ$1,0),FALSE)</f>
        <v>0</v>
      </c>
      <c r="M339">
        <f>VLOOKUP($B339,'Tillförd energi'!$B$1:$AS$566,MATCH(M$1,'Tillförd energi'!$B$1:$AQ$1,0),FALSE)</f>
        <v>0</v>
      </c>
      <c r="N339">
        <f>VLOOKUP($B339,'Tillförd energi'!$B$1:$AS$566,MATCH(N$1,'Tillförd energi'!$B$1:$AQ$1,0),FALSE)</f>
        <v>0</v>
      </c>
      <c r="O339">
        <f>VLOOKUP($B339,'Tillförd energi'!$B$1:$AS$566,MATCH(O$1,'Tillförd energi'!$B$1:$AQ$1,0),FALSE)</f>
        <v>0</v>
      </c>
      <c r="P339">
        <f>VLOOKUP($B339,'Tillförd energi'!$B$1:$AS$566,MATCH(P$1,'Tillförd energi'!$B$1:$AQ$1,0),FALSE)</f>
        <v>4.96</v>
      </c>
      <c r="Q339">
        <f>VLOOKUP($B339,'Tillförd energi'!$B$1:$AS$566,MATCH(Q$1,'Tillförd energi'!$B$1:$AQ$1,0),FALSE)</f>
        <v>0</v>
      </c>
      <c r="R339">
        <f>VLOOKUP($B339,'Tillförd energi'!$B$1:$AS$566,MATCH(R$1,'Tillförd energi'!$B$1:$AQ$1,0),FALSE)</f>
        <v>1.64</v>
      </c>
      <c r="S339">
        <f>VLOOKUP($B339,'Tillförd energi'!$B$1:$AS$566,MATCH(S$1,'Tillförd energi'!$B$1:$AQ$1,0),FALSE)</f>
        <v>0</v>
      </c>
      <c r="T339">
        <f>VLOOKUP($B339,'Tillförd energi'!$B$1:$AS$566,MATCH(T$1,'Tillförd energi'!$B$1:$AQ$1,0),FALSE)</f>
        <v>0</v>
      </c>
      <c r="U339">
        <f>VLOOKUP($B339,'Tillförd energi'!$B$1:$AS$566,MATCH(U$1,'Tillförd energi'!$B$1:$AQ$1,0),FALSE)</f>
        <v>0</v>
      </c>
      <c r="V339">
        <f>VLOOKUP($B339,'Tillförd energi'!$B$1:$AS$566,MATCH(V$1,'Tillförd energi'!$B$1:$AQ$1,0),FALSE)</f>
        <v>0</v>
      </c>
      <c r="W339">
        <f>VLOOKUP($B339,'Tillförd energi'!$B$1:$AS$566,MATCH(W$1,'Tillförd energi'!$B$1:$AQ$1,0),FALSE)</f>
        <v>1.8</v>
      </c>
      <c r="X339">
        <f>VLOOKUP($B339,'Tillförd energi'!$B$1:$AS$566,MATCH(X$1,'Tillförd energi'!$B$1:$AQ$1,0),FALSE)</f>
        <v>0</v>
      </c>
      <c r="Y339">
        <f>VLOOKUP($B339,'Tillförd energi'!$B$1:$AS$566,MATCH(Y$1,'Tillförd energi'!$B$1:$AQ$1,0),FALSE)</f>
        <v>65.616799999999998</v>
      </c>
      <c r="Z339">
        <f>VLOOKUP($B339,'Tillförd energi'!$B$1:$AS$566,MATCH(Z$1,'Tillförd energi'!$B$1:$AQ$1,0),FALSE)</f>
        <v>0</v>
      </c>
      <c r="AA339">
        <f>VLOOKUP($B339,'Tillförd energi'!$B$1:$AS$566,MATCH(AA$1,'Tillförd energi'!$B$1:$AQ$1,0),FALSE)</f>
        <v>0</v>
      </c>
      <c r="AB339">
        <f>VLOOKUP($B339,'Tillförd energi'!$B$1:$AS$566,MATCH(AB$1,'Tillförd energi'!$B$1:$AQ$1,0),FALSE)</f>
        <v>0</v>
      </c>
      <c r="AC339">
        <f>VLOOKUP($B339,'Tillförd energi'!$B$1:$AS$566,MATCH(AC$1,'Tillförd energi'!$B$1:$AQ$1,0),FALSE)</f>
        <v>0</v>
      </c>
      <c r="AD339">
        <f>VLOOKUP($B339,'Tillförd energi'!$B$1:$AS$566,MATCH(AD$1,'Tillförd energi'!$B$1:$AQ$1,0),FALSE)</f>
        <v>0</v>
      </c>
      <c r="AE339">
        <f>VLOOKUP($B339,'Tillförd energi'!$B$1:$AS$566,MATCH(AE$1,'Tillförd energi'!$B$1:$AQ$1,0),FALSE)</f>
        <v>0</v>
      </c>
      <c r="AF339">
        <f>VLOOKUP($B339,'Tillförd energi'!$B$1:$AS$566,MATCH(AF$1,'Tillförd energi'!$B$1:$AQ$1,0),FALSE)</f>
        <v>0.39</v>
      </c>
      <c r="AG339">
        <f>IFERROR(VLOOKUP(B339,Miljö!$B$1:$S$476,9,FALSE)/1,0)</f>
        <v>0</v>
      </c>
      <c r="AI339">
        <f t="shared" si="50"/>
        <v>77.995890000000003</v>
      </c>
      <c r="AJ339">
        <f t="shared" si="51"/>
        <v>77.995890000000003</v>
      </c>
      <c r="AK339">
        <f>IF(ISERROR(1/VLOOKUP($B339,Leveranser!$B$1:$S$500,MATCH("såld värme (gwh)",Leveranser!$B$1:$S$1,0),FALSE)),"",VLOOKUP($B339,Leveranser!$B$1:$S$500,MATCH("såld värme (gwh)",Leveranser!$B$1:$S$1,0),FALSE))</f>
        <v>54.03</v>
      </c>
      <c r="AL339" s="22">
        <f>VLOOKUP($B339,Leveranser!$B$1:$Y$500,MATCH("Totalt såld fjärrvärme till andra fjärrvärmeföretag",Leveranser!$B$1:$AA$1,0),FALSE)</f>
        <v>0</v>
      </c>
      <c r="AM339" s="22">
        <f>IF(ISERROR(1/VLOOKUP($B339,Miljö!$B$1:$S$500,MATCH("Såld mängd produktionsspecifik fjärrvärme (GWh)",Miljö!$B$1:$R$1,0),FALSE)),0,VLOOKUP($B339,Miljö!$B$1:$S$500,MATCH("Såld mängd produktionsspecifik fjärrvärme (GWh)",Miljö!$B$1:$R$1,0),FALSE))</f>
        <v>0</v>
      </c>
      <c r="AN339" s="23">
        <f t="shared" si="52"/>
        <v>0.69272880917186785</v>
      </c>
      <c r="AP339" t="str">
        <f>VLOOKUP($B339,'Miljövärden urval för publ'!$B$1:$H$450,7,FALSE)</f>
        <v>Ja</v>
      </c>
      <c r="AQ339" t="str">
        <f>VLOOKUP($B339,'Miljövärden urval för publ'!$B$1:$H$450,6,FALSE)</f>
        <v>Ja</v>
      </c>
      <c r="AU339">
        <f t="shared" si="53"/>
        <v>0.39</v>
      </c>
      <c r="AV339">
        <f t="shared" si="54"/>
        <v>0</v>
      </c>
      <c r="AW339">
        <f t="shared" si="55"/>
        <v>4.96</v>
      </c>
      <c r="AX339">
        <f t="shared" si="56"/>
        <v>1.64</v>
      </c>
      <c r="AZ339">
        <f t="shared" si="57"/>
        <v>0</v>
      </c>
      <c r="BA339">
        <f t="shared" si="58"/>
        <v>0</v>
      </c>
      <c r="BC339">
        <f t="shared" si="59"/>
        <v>8.4</v>
      </c>
    </row>
    <row r="340" spans="1:55" ht="15" customHeight="1" x14ac:dyDescent="0.25">
      <c r="A340" t="s">
        <v>474</v>
      </c>
      <c r="B340" t="s">
        <v>479</v>
      </c>
      <c r="C340">
        <f>VLOOKUP($B340,'Tillförd energi'!$B$1:$AS$566,MATCH(C$1,'Tillförd energi'!$B$1:$AQ$1,0),FALSE)</f>
        <v>0</v>
      </c>
      <c r="D340">
        <f>VLOOKUP($B340,'Tillförd energi'!$B$1:$AS$566,MATCH(D$1,'Tillförd energi'!$B$1:$AQ$1,0),FALSE)</f>
        <v>0.8</v>
      </c>
      <c r="E340">
        <f>VLOOKUP($B340,'Tillförd energi'!$B$1:$AS$566,MATCH(E$1,'Tillförd energi'!$B$1:$AQ$1,0),FALSE)</f>
        <v>0</v>
      </c>
      <c r="F340">
        <f>VLOOKUP($B340,'Tillförd energi'!$B$1:$AS$566,MATCH(F$1,'Tillförd energi'!$B$1:$AQ$1,0),FALSE)</f>
        <v>0</v>
      </c>
      <c r="G340">
        <f>VLOOKUP($B340,'Tillförd energi'!$B$1:$AS$566,MATCH(G$1,'Tillförd energi'!$B$1:$AQ$1,0),FALSE)</f>
        <v>0</v>
      </c>
      <c r="H340">
        <f>VLOOKUP($B340,'Tillförd energi'!$B$1:$AS$566,MATCH(H$1,'Tillförd energi'!$B$1:$AQ$1,0),FALSE)</f>
        <v>0</v>
      </c>
      <c r="I340">
        <f>VLOOKUP($B340,'Tillförd energi'!$B$1:$AS$566,MATCH(I$1,'Tillförd energi'!$B$1:$AQ$1,0),FALSE)</f>
        <v>0</v>
      </c>
      <c r="J340">
        <f>VLOOKUP($B340,'Tillförd energi'!$B$1:$AS$566,MATCH(J$1,'Tillförd energi'!$B$1:$AQ$1,0),FALSE)</f>
        <v>0</v>
      </c>
      <c r="K340">
        <v>0</v>
      </c>
      <c r="L340">
        <f>VLOOKUP($B340,'Tillförd energi'!$B$1:$AS$566,MATCH(L$1,'Tillförd energi'!$B$1:$AQ$1,0),FALSE)</f>
        <v>0</v>
      </c>
      <c r="M340">
        <f>VLOOKUP($B340,'Tillförd energi'!$B$1:$AS$566,MATCH(M$1,'Tillförd energi'!$B$1:$AQ$1,0),FALSE)</f>
        <v>9.5</v>
      </c>
      <c r="N340">
        <f>VLOOKUP($B340,'Tillförd energi'!$B$1:$AS$566,MATCH(N$1,'Tillförd energi'!$B$1:$AQ$1,0),FALSE)</f>
        <v>42.3</v>
      </c>
      <c r="O340">
        <f>VLOOKUP($B340,'Tillförd energi'!$B$1:$AS$566,MATCH(O$1,'Tillförd energi'!$B$1:$AQ$1,0),FALSE)</f>
        <v>0</v>
      </c>
      <c r="P340">
        <f>VLOOKUP($B340,'Tillförd energi'!$B$1:$AS$566,MATCH(P$1,'Tillförd energi'!$B$1:$AQ$1,0),FALSE)</f>
        <v>13</v>
      </c>
      <c r="Q340">
        <f>VLOOKUP($B340,'Tillförd energi'!$B$1:$AS$566,MATCH(Q$1,'Tillförd energi'!$B$1:$AQ$1,0),FALSE)</f>
        <v>0</v>
      </c>
      <c r="R340">
        <f>VLOOKUP($B340,'Tillförd energi'!$B$1:$AS$566,MATCH(R$1,'Tillförd energi'!$B$1:$AQ$1,0),FALSE)</f>
        <v>0</v>
      </c>
      <c r="S340">
        <f>VLOOKUP($B340,'Tillförd energi'!$B$1:$AS$566,MATCH(S$1,'Tillförd energi'!$B$1:$AQ$1,0),FALSE)</f>
        <v>0</v>
      </c>
      <c r="T340">
        <f>VLOOKUP($B340,'Tillförd energi'!$B$1:$AS$566,MATCH(T$1,'Tillförd energi'!$B$1:$AQ$1,0),FALSE)</f>
        <v>0</v>
      </c>
      <c r="U340">
        <f>VLOOKUP($B340,'Tillförd energi'!$B$1:$AS$566,MATCH(U$1,'Tillförd energi'!$B$1:$AQ$1,0),FALSE)</f>
        <v>0</v>
      </c>
      <c r="V340">
        <f>VLOOKUP($B340,'Tillförd energi'!$B$1:$AS$566,MATCH(V$1,'Tillförd energi'!$B$1:$AQ$1,0),FALSE)</f>
        <v>0</v>
      </c>
      <c r="W340">
        <f>VLOOKUP($B340,'Tillförd energi'!$B$1:$AS$566,MATCH(W$1,'Tillförd energi'!$B$1:$AQ$1,0),FALSE)</f>
        <v>0</v>
      </c>
      <c r="X340">
        <f>VLOOKUP($B340,'Tillförd energi'!$B$1:$AS$566,MATCH(X$1,'Tillförd energi'!$B$1:$AQ$1,0),FALSE)</f>
        <v>0</v>
      </c>
      <c r="Y340">
        <f>VLOOKUP($B340,'Tillförd energi'!$B$1:$AS$566,MATCH(Y$1,'Tillförd energi'!$B$1:$AQ$1,0),FALSE)</f>
        <v>0</v>
      </c>
      <c r="Z340">
        <f>VLOOKUP($B340,'Tillförd energi'!$B$1:$AS$566,MATCH(Z$1,'Tillförd energi'!$B$1:$AQ$1,0),FALSE)</f>
        <v>0</v>
      </c>
      <c r="AA340">
        <f>VLOOKUP($B340,'Tillförd energi'!$B$1:$AS$566,MATCH(AA$1,'Tillförd energi'!$B$1:$AQ$1,0),FALSE)</f>
        <v>0</v>
      </c>
      <c r="AB340">
        <f>VLOOKUP($B340,'Tillförd energi'!$B$1:$AS$566,MATCH(AB$1,'Tillförd energi'!$B$1:$AQ$1,0),FALSE)</f>
        <v>0</v>
      </c>
      <c r="AC340">
        <f>VLOOKUP($B340,'Tillförd energi'!$B$1:$AS$566,MATCH(AC$1,'Tillförd energi'!$B$1:$AQ$1,0),FALSE)</f>
        <v>0</v>
      </c>
      <c r="AD340">
        <f>VLOOKUP($B340,'Tillförd energi'!$B$1:$AS$566,MATCH(AD$1,'Tillförd energi'!$B$1:$AQ$1,0),FALSE)</f>
        <v>0</v>
      </c>
      <c r="AE340">
        <f>VLOOKUP($B340,'Tillförd energi'!$B$1:$AS$566,MATCH(AE$1,'Tillförd energi'!$B$1:$AQ$1,0),FALSE)</f>
        <v>0</v>
      </c>
      <c r="AF340">
        <f>VLOOKUP($B340,'Tillförd energi'!$B$1:$AS$566,MATCH(AF$1,'Tillförd energi'!$B$1:$AQ$1,0),FALSE)</f>
        <v>2</v>
      </c>
      <c r="AG340">
        <f>IFERROR(VLOOKUP(B340,Miljö!$B$1:$S$476,9,FALSE)/1,0)</f>
        <v>0</v>
      </c>
      <c r="AI340">
        <f t="shared" si="50"/>
        <v>67.599999999999994</v>
      </c>
      <c r="AJ340">
        <f t="shared" si="51"/>
        <v>67.599999999999994</v>
      </c>
      <c r="AK340">
        <f>IF(ISERROR(1/VLOOKUP($B340,Leveranser!$B$1:$S$500,MATCH("såld värme (gwh)",Leveranser!$B$1:$S$1,0),FALSE)),"",VLOOKUP($B340,Leveranser!$B$1:$S$500,MATCH("såld värme (gwh)",Leveranser!$B$1:$S$1,0),FALSE))</f>
        <v>44.3</v>
      </c>
      <c r="AL340" s="22">
        <f>VLOOKUP($B340,Leveranser!$B$1:$Y$500,MATCH("Totalt såld fjärrvärme till andra fjärrvärmeföretag",Leveranser!$B$1:$AA$1,0),FALSE)</f>
        <v>0</v>
      </c>
      <c r="AM340" s="22">
        <f>IF(ISERROR(1/VLOOKUP($B340,Miljö!$B$1:$S$500,MATCH("Såld mängd produktionsspecifik fjärrvärme (GWh)",Miljö!$B$1:$R$1,0),FALSE)),0,VLOOKUP($B340,Miljö!$B$1:$S$500,MATCH("Såld mängd produktionsspecifik fjärrvärme (GWh)",Miljö!$B$1:$R$1,0),FALSE))</f>
        <v>0</v>
      </c>
      <c r="AN340" s="23">
        <f t="shared" si="52"/>
        <v>0.65532544378698221</v>
      </c>
      <c r="AP340" t="str">
        <f>VLOOKUP($B340,'Miljövärden urval för publ'!$B$1:$H$450,7,FALSE)</f>
        <v>Ja</v>
      </c>
      <c r="AQ340" t="str">
        <f>VLOOKUP($B340,'Miljövärden urval för publ'!$B$1:$H$450,6,FALSE)</f>
        <v>Ja</v>
      </c>
      <c r="AU340">
        <f t="shared" si="53"/>
        <v>2</v>
      </c>
      <c r="AV340">
        <f t="shared" si="54"/>
        <v>0</v>
      </c>
      <c r="AW340">
        <f t="shared" si="55"/>
        <v>64.8</v>
      </c>
      <c r="AX340">
        <f t="shared" si="56"/>
        <v>0</v>
      </c>
      <c r="AZ340">
        <f t="shared" si="57"/>
        <v>0</v>
      </c>
      <c r="BA340">
        <f t="shared" si="58"/>
        <v>0</v>
      </c>
      <c r="BC340">
        <f t="shared" si="59"/>
        <v>64.8</v>
      </c>
    </row>
    <row r="341" spans="1:55" ht="15" customHeight="1" x14ac:dyDescent="0.25">
      <c r="A341" t="s">
        <v>474</v>
      </c>
      <c r="B341" t="s">
        <v>480</v>
      </c>
      <c r="C341">
        <f>VLOOKUP($B341,'Tillförd energi'!$B$1:$AS$566,MATCH(C$1,'Tillförd energi'!$B$1:$AQ$1,0),FALSE)</f>
        <v>0</v>
      </c>
      <c r="D341">
        <f>VLOOKUP($B341,'Tillförd energi'!$B$1:$AS$566,MATCH(D$1,'Tillförd energi'!$B$1:$AQ$1,0),FALSE)</f>
        <v>0.26500000000000001</v>
      </c>
      <c r="E341">
        <f>VLOOKUP($B341,'Tillförd energi'!$B$1:$AS$566,MATCH(E$1,'Tillförd energi'!$B$1:$AQ$1,0),FALSE)</f>
        <v>0</v>
      </c>
      <c r="F341">
        <f>VLOOKUP($B341,'Tillförd energi'!$B$1:$AS$566,MATCH(F$1,'Tillförd energi'!$B$1:$AQ$1,0),FALSE)</f>
        <v>1.661</v>
      </c>
      <c r="G341">
        <f>VLOOKUP($B341,'Tillförd energi'!$B$1:$AS$566,MATCH(G$1,'Tillförd energi'!$B$1:$AQ$1,0),FALSE)</f>
        <v>0</v>
      </c>
      <c r="H341">
        <f>VLOOKUP($B341,'Tillförd energi'!$B$1:$AS$566,MATCH(H$1,'Tillförd energi'!$B$1:$AQ$1,0),FALSE)</f>
        <v>0</v>
      </c>
      <c r="I341">
        <f>VLOOKUP($B341,'Tillförd energi'!$B$1:$AS$566,MATCH(I$1,'Tillförd energi'!$B$1:$AQ$1,0),FALSE)</f>
        <v>0</v>
      </c>
      <c r="J341">
        <f>VLOOKUP($B341,'Tillförd energi'!$B$1:$AS$566,MATCH(J$1,'Tillförd energi'!$B$1:$AQ$1,0),FALSE)</f>
        <v>0</v>
      </c>
      <c r="K341">
        <v>0</v>
      </c>
      <c r="L341">
        <f>VLOOKUP($B341,'Tillförd energi'!$B$1:$AS$566,MATCH(L$1,'Tillförd energi'!$B$1:$AQ$1,0),FALSE)</f>
        <v>0</v>
      </c>
      <c r="M341">
        <f>VLOOKUP($B341,'Tillförd energi'!$B$1:$AS$566,MATCH(M$1,'Tillförd energi'!$B$1:$AQ$1,0),FALSE)</f>
        <v>34.656399999999998</v>
      </c>
      <c r="N341">
        <f>VLOOKUP($B341,'Tillförd energi'!$B$1:$AS$566,MATCH(N$1,'Tillförd energi'!$B$1:$AQ$1,0),FALSE)</f>
        <v>72.213499999999996</v>
      </c>
      <c r="O341">
        <f>VLOOKUP($B341,'Tillförd energi'!$B$1:$AS$566,MATCH(O$1,'Tillförd energi'!$B$1:$AQ$1,0),FALSE)</f>
        <v>18.1005</v>
      </c>
      <c r="P341">
        <f>VLOOKUP($B341,'Tillförd energi'!$B$1:$AS$566,MATCH(P$1,'Tillförd energi'!$B$1:$AQ$1,0),FALSE)</f>
        <v>11.007899999999999</v>
      </c>
      <c r="Q341">
        <f>VLOOKUP($B341,'Tillförd energi'!$B$1:$AS$566,MATCH(Q$1,'Tillförd energi'!$B$1:$AQ$1,0),FALSE)</f>
        <v>0</v>
      </c>
      <c r="R341">
        <f>VLOOKUP($B341,'Tillförd energi'!$B$1:$AS$566,MATCH(R$1,'Tillförd energi'!$B$1:$AQ$1,0),FALSE)</f>
        <v>0</v>
      </c>
      <c r="S341">
        <f>VLOOKUP($B341,'Tillförd energi'!$B$1:$AS$566,MATCH(S$1,'Tillförd energi'!$B$1:$AQ$1,0),FALSE)</f>
        <v>0</v>
      </c>
      <c r="T341">
        <f>VLOOKUP($B341,'Tillförd energi'!$B$1:$AS$566,MATCH(T$1,'Tillförd energi'!$B$1:$AQ$1,0),FALSE)</f>
        <v>0</v>
      </c>
      <c r="U341">
        <f>VLOOKUP($B341,'Tillförd energi'!$B$1:$AS$566,MATCH(U$1,'Tillförd energi'!$B$1:$AQ$1,0),FALSE)</f>
        <v>0</v>
      </c>
      <c r="V341">
        <f>VLOOKUP($B341,'Tillförd energi'!$B$1:$AS$566,MATCH(V$1,'Tillförd energi'!$B$1:$AQ$1,0),FALSE)</f>
        <v>0</v>
      </c>
      <c r="W341">
        <f>VLOOKUP($B341,'Tillförd energi'!$B$1:$AS$566,MATCH(W$1,'Tillförd energi'!$B$1:$AQ$1,0),FALSE)</f>
        <v>0</v>
      </c>
      <c r="X341">
        <f>VLOOKUP($B341,'Tillförd energi'!$B$1:$AS$566,MATCH(X$1,'Tillförd energi'!$B$1:$AQ$1,0),FALSE)</f>
        <v>0</v>
      </c>
      <c r="Y341">
        <f>VLOOKUP($B341,'Tillförd energi'!$B$1:$AS$566,MATCH(Y$1,'Tillförd energi'!$B$1:$AQ$1,0),FALSE)</f>
        <v>0</v>
      </c>
      <c r="Z341">
        <f>VLOOKUP($B341,'Tillförd energi'!$B$1:$AS$566,MATCH(Z$1,'Tillförd energi'!$B$1:$AQ$1,0),FALSE)</f>
        <v>0</v>
      </c>
      <c r="AA341">
        <f>VLOOKUP($B341,'Tillförd energi'!$B$1:$AS$566,MATCH(AA$1,'Tillförd energi'!$B$1:$AQ$1,0),FALSE)</f>
        <v>0</v>
      </c>
      <c r="AB341">
        <f>VLOOKUP($B341,'Tillförd energi'!$B$1:$AS$566,MATCH(AB$1,'Tillförd energi'!$B$1:$AQ$1,0),FALSE)</f>
        <v>0</v>
      </c>
      <c r="AC341">
        <f>VLOOKUP($B341,'Tillförd energi'!$B$1:$AS$566,MATCH(AC$1,'Tillförd energi'!$B$1:$AQ$1,0),FALSE)</f>
        <v>33.838000000000001</v>
      </c>
      <c r="AD341">
        <f>VLOOKUP($B341,'Tillförd energi'!$B$1:$AS$566,MATCH(AD$1,'Tillförd energi'!$B$1:$AQ$1,0),FALSE)</f>
        <v>0</v>
      </c>
      <c r="AE341">
        <f>VLOOKUP($B341,'Tillförd energi'!$B$1:$AS$566,MATCH(AE$1,'Tillförd energi'!$B$1:$AQ$1,0),FALSE)</f>
        <v>0</v>
      </c>
      <c r="AF341">
        <f>VLOOKUP($B341,'Tillförd energi'!$B$1:$AS$566,MATCH(AF$1,'Tillförd energi'!$B$1:$AQ$1,0),FALSE)</f>
        <v>8.2707499999999996</v>
      </c>
      <c r="AG341">
        <f>IFERROR(VLOOKUP(B341,Miljö!$B$1:$S$476,9,FALSE)/1,0)</f>
        <v>0</v>
      </c>
      <c r="AI341">
        <f t="shared" si="50"/>
        <v>180.01304999999996</v>
      </c>
      <c r="AJ341">
        <f t="shared" si="51"/>
        <v>180.01304999999996</v>
      </c>
      <c r="AK341">
        <f>IF(ISERROR(1/VLOOKUP($B341,Leveranser!$B$1:$S$500,MATCH("såld värme (gwh)",Leveranser!$B$1:$S$1,0),FALSE)),"",VLOOKUP($B341,Leveranser!$B$1:$S$500,MATCH("såld värme (gwh)",Leveranser!$B$1:$S$1,0),FALSE))</f>
        <v>145.69999999999999</v>
      </c>
      <c r="AL341" s="22">
        <f>VLOOKUP($B341,Leveranser!$B$1:$Y$500,MATCH("Totalt såld fjärrvärme till andra fjärrvärmeföretag",Leveranser!$B$1:$AA$1,0),FALSE)</f>
        <v>0</v>
      </c>
      <c r="AM341" s="22">
        <f>IF(ISERROR(1/VLOOKUP($B341,Miljö!$B$1:$S$500,MATCH("Såld mängd produktionsspecifik fjärrvärme (GWh)",Miljö!$B$1:$R$1,0),FALSE)),0,VLOOKUP($B341,Miljö!$B$1:$S$500,MATCH("Såld mängd produktionsspecifik fjärrvärme (GWh)",Miljö!$B$1:$R$1,0),FALSE))</f>
        <v>0</v>
      </c>
      <c r="AN341" s="23">
        <f t="shared" si="52"/>
        <v>0.80938576397655626</v>
      </c>
      <c r="AP341" t="str">
        <f>VLOOKUP($B341,'Miljövärden urval för publ'!$B$1:$H$450,7,FALSE)</f>
        <v>Ja</v>
      </c>
      <c r="AQ341" t="str">
        <f>VLOOKUP($B341,'Miljövärden urval för publ'!$B$1:$H$450,6,FALSE)</f>
        <v>Nej</v>
      </c>
      <c r="AU341">
        <f t="shared" si="53"/>
        <v>8.2707499999999996</v>
      </c>
      <c r="AV341">
        <f t="shared" si="54"/>
        <v>0</v>
      </c>
      <c r="AW341">
        <f t="shared" si="55"/>
        <v>135.97829999999999</v>
      </c>
      <c r="AX341">
        <f t="shared" si="56"/>
        <v>0</v>
      </c>
      <c r="AZ341">
        <f t="shared" si="57"/>
        <v>0</v>
      </c>
      <c r="BA341">
        <f t="shared" si="58"/>
        <v>0</v>
      </c>
      <c r="BC341">
        <f t="shared" si="59"/>
        <v>135.97829999999999</v>
      </c>
    </row>
    <row r="342" spans="1:55" ht="15" customHeight="1" x14ac:dyDescent="0.25">
      <c r="A342" t="s">
        <v>474</v>
      </c>
      <c r="B342" t="s">
        <v>481</v>
      </c>
      <c r="C342">
        <f>VLOOKUP($B342,'Tillförd energi'!$B$1:$AS$566,MATCH(C$1,'Tillförd energi'!$B$1:$AQ$1,0),FALSE)</f>
        <v>0</v>
      </c>
      <c r="D342">
        <f>VLOOKUP($B342,'Tillförd energi'!$B$1:$AS$566,MATCH(D$1,'Tillförd energi'!$B$1:$AQ$1,0),FALSE)</f>
        <v>0.21</v>
      </c>
      <c r="E342">
        <f>VLOOKUP($B342,'Tillförd energi'!$B$1:$AS$566,MATCH(E$1,'Tillförd energi'!$B$1:$AQ$1,0),FALSE)</f>
        <v>5.82423</v>
      </c>
      <c r="F342">
        <f>VLOOKUP($B342,'Tillförd energi'!$B$1:$AS$566,MATCH(F$1,'Tillförd energi'!$B$1:$AQ$1,0),FALSE)</f>
        <v>0</v>
      </c>
      <c r="G342">
        <f>VLOOKUP($B342,'Tillförd energi'!$B$1:$AS$566,MATCH(G$1,'Tillförd energi'!$B$1:$AQ$1,0),FALSE)</f>
        <v>0</v>
      </c>
      <c r="H342">
        <f>VLOOKUP($B342,'Tillförd energi'!$B$1:$AS$566,MATCH(H$1,'Tillförd energi'!$B$1:$AQ$1,0),FALSE)</f>
        <v>0</v>
      </c>
      <c r="I342">
        <f>VLOOKUP($B342,'Tillförd energi'!$B$1:$AS$566,MATCH(I$1,'Tillförd energi'!$B$1:$AQ$1,0),FALSE)</f>
        <v>0</v>
      </c>
      <c r="J342">
        <f>VLOOKUP($B342,'Tillförd energi'!$B$1:$AS$566,MATCH(J$1,'Tillförd energi'!$B$1:$AQ$1,0),FALSE)</f>
        <v>0</v>
      </c>
      <c r="K342">
        <v>0</v>
      </c>
      <c r="L342">
        <f>VLOOKUP($B342,'Tillförd energi'!$B$1:$AS$566,MATCH(L$1,'Tillförd energi'!$B$1:$AQ$1,0),FALSE)</f>
        <v>188.75399999999999</v>
      </c>
      <c r="M342">
        <f>VLOOKUP($B342,'Tillförd energi'!$B$1:$AS$566,MATCH(M$1,'Tillförd energi'!$B$1:$AQ$1,0),FALSE)</f>
        <v>0</v>
      </c>
      <c r="N342">
        <f>VLOOKUP($B342,'Tillförd energi'!$B$1:$AS$566,MATCH(N$1,'Tillförd energi'!$B$1:$AQ$1,0),FALSE)</f>
        <v>65.681200000000004</v>
      </c>
      <c r="O342">
        <f>VLOOKUP($B342,'Tillförd energi'!$B$1:$AS$566,MATCH(O$1,'Tillförd energi'!$B$1:$AQ$1,0),FALSE)</f>
        <v>0</v>
      </c>
      <c r="P342">
        <f>VLOOKUP($B342,'Tillförd energi'!$B$1:$AS$566,MATCH(P$1,'Tillförd energi'!$B$1:$AQ$1,0),FALSE)</f>
        <v>0</v>
      </c>
      <c r="Q342">
        <f>VLOOKUP($B342,'Tillförd energi'!$B$1:$AS$566,MATCH(Q$1,'Tillförd energi'!$B$1:$AQ$1,0),FALSE)</f>
        <v>0</v>
      </c>
      <c r="R342">
        <f>VLOOKUP($B342,'Tillförd energi'!$B$1:$AS$566,MATCH(R$1,'Tillförd energi'!$B$1:$AQ$1,0),FALSE)</f>
        <v>0</v>
      </c>
      <c r="S342">
        <f>VLOOKUP($B342,'Tillförd energi'!$B$1:$AS$566,MATCH(S$1,'Tillförd energi'!$B$1:$AQ$1,0),FALSE)</f>
        <v>0</v>
      </c>
      <c r="T342">
        <f>VLOOKUP($B342,'Tillförd energi'!$B$1:$AS$566,MATCH(T$1,'Tillförd energi'!$B$1:$AQ$1,0),FALSE)</f>
        <v>0</v>
      </c>
      <c r="U342">
        <f>VLOOKUP($B342,'Tillförd energi'!$B$1:$AS$566,MATCH(U$1,'Tillförd energi'!$B$1:$AQ$1,0),FALSE)</f>
        <v>0</v>
      </c>
      <c r="V342">
        <f>VLOOKUP($B342,'Tillförd energi'!$B$1:$AS$566,MATCH(V$1,'Tillförd energi'!$B$1:$AQ$1,0),FALSE)</f>
        <v>0</v>
      </c>
      <c r="W342">
        <f>VLOOKUP($B342,'Tillförd energi'!$B$1:$AS$566,MATCH(W$1,'Tillförd energi'!$B$1:$AQ$1,0),FALSE)</f>
        <v>0</v>
      </c>
      <c r="X342">
        <f>VLOOKUP($B342,'Tillförd energi'!$B$1:$AS$566,MATCH(X$1,'Tillförd energi'!$B$1:$AQ$1,0),FALSE)</f>
        <v>0</v>
      </c>
      <c r="Y342">
        <f>VLOOKUP($B342,'Tillförd energi'!$B$1:$AS$566,MATCH(Y$1,'Tillförd energi'!$B$1:$AQ$1,0),FALSE)</f>
        <v>0</v>
      </c>
      <c r="Z342">
        <f>VLOOKUP($B342,'Tillförd energi'!$B$1:$AS$566,MATCH(Z$1,'Tillförd energi'!$B$1:$AQ$1,0),FALSE)</f>
        <v>0</v>
      </c>
      <c r="AA342">
        <f>VLOOKUP($B342,'Tillförd energi'!$B$1:$AS$566,MATCH(AA$1,'Tillförd energi'!$B$1:$AQ$1,0),FALSE)</f>
        <v>0</v>
      </c>
      <c r="AB342">
        <f>VLOOKUP($B342,'Tillförd energi'!$B$1:$AS$566,MATCH(AB$1,'Tillförd energi'!$B$1:$AQ$1,0),FALSE)</f>
        <v>0</v>
      </c>
      <c r="AC342">
        <f>VLOOKUP($B342,'Tillförd energi'!$B$1:$AS$566,MATCH(AC$1,'Tillförd energi'!$B$1:$AQ$1,0),FALSE)</f>
        <v>46.235999999999997</v>
      </c>
      <c r="AD342">
        <f>VLOOKUP($B342,'Tillförd energi'!$B$1:$AS$566,MATCH(AD$1,'Tillförd energi'!$B$1:$AQ$1,0),FALSE)</f>
        <v>0</v>
      </c>
      <c r="AE342">
        <f>VLOOKUP($B342,'Tillförd energi'!$B$1:$AS$566,MATCH(AE$1,'Tillförd energi'!$B$1:$AQ$1,0),FALSE)</f>
        <v>0</v>
      </c>
      <c r="AF342">
        <f>VLOOKUP($B342,'Tillförd energi'!$B$1:$AS$566,MATCH(AF$1,'Tillförd energi'!$B$1:$AQ$1,0),FALSE)</f>
        <v>13.4163</v>
      </c>
      <c r="AG342">
        <f>IFERROR(VLOOKUP(B342,Miljö!$B$1:$S$476,9,FALSE)/1,0)</f>
        <v>0</v>
      </c>
      <c r="AI342">
        <f t="shared" si="50"/>
        <v>320.12172999999996</v>
      </c>
      <c r="AJ342">
        <f t="shared" si="51"/>
        <v>320.12172999999996</v>
      </c>
      <c r="AK342">
        <f>IF(ISERROR(1/VLOOKUP($B342,Leveranser!$B$1:$S$500,MATCH("såld värme (gwh)",Leveranser!$B$1:$S$1,0),FALSE)),"",VLOOKUP($B342,Leveranser!$B$1:$S$500,MATCH("såld värme (gwh)",Leveranser!$B$1:$S$1,0),FALSE))</f>
        <v>259.2</v>
      </c>
      <c r="AL342" s="22">
        <f>VLOOKUP($B342,Leveranser!$B$1:$Y$500,MATCH("Totalt såld fjärrvärme till andra fjärrvärmeföretag",Leveranser!$B$1:$AA$1,0),FALSE)</f>
        <v>0</v>
      </c>
      <c r="AM342" s="22">
        <f>IF(ISERROR(1/VLOOKUP($B342,Miljö!$B$1:$S$500,MATCH("Såld mängd produktionsspecifik fjärrvärme (GWh)",Miljö!$B$1:$R$1,0),FALSE)),0,VLOOKUP($B342,Miljö!$B$1:$S$500,MATCH("Såld mängd produktionsspecifik fjärrvärme (GWh)",Miljö!$B$1:$R$1,0),FALSE))</f>
        <v>0</v>
      </c>
      <c r="AN342" s="23">
        <f t="shared" si="52"/>
        <v>0.80969198810714915</v>
      </c>
      <c r="AP342" t="str">
        <f>VLOOKUP($B342,'Miljövärden urval för publ'!$B$1:$H$450,7,FALSE)</f>
        <v>Ja</v>
      </c>
      <c r="AQ342" t="str">
        <f>VLOOKUP($B342,'Miljövärden urval för publ'!$B$1:$H$450,6,FALSE)</f>
        <v>Ja</v>
      </c>
      <c r="AU342">
        <f t="shared" si="53"/>
        <v>13.4163</v>
      </c>
      <c r="AV342">
        <f t="shared" si="54"/>
        <v>0</v>
      </c>
      <c r="AW342">
        <f t="shared" si="55"/>
        <v>65.681200000000004</v>
      </c>
      <c r="AX342">
        <f t="shared" si="56"/>
        <v>0</v>
      </c>
      <c r="AZ342">
        <f t="shared" si="57"/>
        <v>0</v>
      </c>
      <c r="BA342">
        <f t="shared" si="58"/>
        <v>0</v>
      </c>
      <c r="BC342">
        <f t="shared" si="59"/>
        <v>254.43520000000001</v>
      </c>
    </row>
    <row r="343" spans="1:55" ht="15" customHeight="1" x14ac:dyDescent="0.25">
      <c r="A343" t="s">
        <v>474</v>
      </c>
      <c r="B343" t="s">
        <v>482</v>
      </c>
      <c r="C343">
        <f>VLOOKUP($B343,'Tillförd energi'!$B$1:$AS$566,MATCH(C$1,'Tillförd energi'!$B$1:$AQ$1,0),FALSE)</f>
        <v>0</v>
      </c>
      <c r="D343">
        <f>VLOOKUP($B343,'Tillförd energi'!$B$1:$AS$566,MATCH(D$1,'Tillförd energi'!$B$1:$AQ$1,0),FALSE)</f>
        <v>0.191</v>
      </c>
      <c r="E343">
        <f>VLOOKUP($B343,'Tillförd energi'!$B$1:$AS$566,MATCH(E$1,'Tillförd energi'!$B$1:$AQ$1,0),FALSE)</f>
        <v>0</v>
      </c>
      <c r="F343">
        <f>VLOOKUP($B343,'Tillförd energi'!$B$1:$AS$566,MATCH(F$1,'Tillförd energi'!$B$1:$AQ$1,0),FALSE)</f>
        <v>0</v>
      </c>
      <c r="G343">
        <f>VLOOKUP($B343,'Tillförd energi'!$B$1:$AS$566,MATCH(G$1,'Tillförd energi'!$B$1:$AQ$1,0),FALSE)</f>
        <v>0</v>
      </c>
      <c r="H343">
        <f>VLOOKUP($B343,'Tillförd energi'!$B$1:$AS$566,MATCH(H$1,'Tillförd energi'!$B$1:$AQ$1,0),FALSE)</f>
        <v>0</v>
      </c>
      <c r="I343">
        <f>VLOOKUP($B343,'Tillförd energi'!$B$1:$AS$566,MATCH(I$1,'Tillförd energi'!$B$1:$AQ$1,0),FALSE)</f>
        <v>0</v>
      </c>
      <c r="J343">
        <f>VLOOKUP($B343,'Tillförd energi'!$B$1:$AS$566,MATCH(J$1,'Tillförd energi'!$B$1:$AQ$1,0),FALSE)</f>
        <v>0</v>
      </c>
      <c r="K343">
        <v>0</v>
      </c>
      <c r="L343">
        <f>VLOOKUP($B343,'Tillförd energi'!$B$1:$AS$566,MATCH(L$1,'Tillförd energi'!$B$1:$AQ$1,0),FALSE)</f>
        <v>0</v>
      </c>
      <c r="M343">
        <f>VLOOKUP($B343,'Tillförd energi'!$B$1:$AS$566,MATCH(M$1,'Tillförd energi'!$B$1:$AQ$1,0),FALSE)</f>
        <v>0</v>
      </c>
      <c r="N343">
        <f>VLOOKUP($B343,'Tillförd energi'!$B$1:$AS$566,MATCH(N$1,'Tillförd energi'!$B$1:$AQ$1,0),FALSE)</f>
        <v>0</v>
      </c>
      <c r="O343">
        <f>VLOOKUP($B343,'Tillförd energi'!$B$1:$AS$566,MATCH(O$1,'Tillförd energi'!$B$1:$AQ$1,0),FALSE)</f>
        <v>0</v>
      </c>
      <c r="P343">
        <f>VLOOKUP($B343,'Tillförd energi'!$B$1:$AS$566,MATCH(P$1,'Tillförd energi'!$B$1:$AQ$1,0),FALSE)</f>
        <v>0</v>
      </c>
      <c r="Q343">
        <f>VLOOKUP($B343,'Tillförd energi'!$B$1:$AS$566,MATCH(Q$1,'Tillförd energi'!$B$1:$AQ$1,0),FALSE)</f>
        <v>0</v>
      </c>
      <c r="R343">
        <f>VLOOKUP($B343,'Tillförd energi'!$B$1:$AS$566,MATCH(R$1,'Tillförd energi'!$B$1:$AQ$1,0),FALSE)</f>
        <v>0</v>
      </c>
      <c r="S343">
        <f>VLOOKUP($B343,'Tillförd energi'!$B$1:$AS$566,MATCH(S$1,'Tillförd energi'!$B$1:$AQ$1,0),FALSE)</f>
        <v>0</v>
      </c>
      <c r="T343">
        <f>VLOOKUP($B343,'Tillförd energi'!$B$1:$AS$566,MATCH(T$1,'Tillförd energi'!$B$1:$AQ$1,0),FALSE)</f>
        <v>0</v>
      </c>
      <c r="U343">
        <f>VLOOKUP($B343,'Tillförd energi'!$B$1:$AS$566,MATCH(U$1,'Tillförd energi'!$B$1:$AQ$1,0),FALSE)</f>
        <v>0</v>
      </c>
      <c r="V343">
        <f>VLOOKUP($B343,'Tillförd energi'!$B$1:$AS$566,MATCH(V$1,'Tillförd energi'!$B$1:$AQ$1,0),FALSE)</f>
        <v>0</v>
      </c>
      <c r="W343">
        <f>VLOOKUP($B343,'Tillförd energi'!$B$1:$AS$566,MATCH(W$1,'Tillförd energi'!$B$1:$AQ$1,0),FALSE)</f>
        <v>29.931000000000001</v>
      </c>
      <c r="X343">
        <f>VLOOKUP($B343,'Tillförd energi'!$B$1:$AS$566,MATCH(X$1,'Tillförd energi'!$B$1:$AQ$1,0),FALSE)</f>
        <v>0</v>
      </c>
      <c r="Y343">
        <f>VLOOKUP($B343,'Tillförd energi'!$B$1:$AS$566,MATCH(Y$1,'Tillförd energi'!$B$1:$AQ$1,0),FALSE)</f>
        <v>0</v>
      </c>
      <c r="Z343">
        <f>VLOOKUP($B343,'Tillförd energi'!$B$1:$AS$566,MATCH(Z$1,'Tillförd energi'!$B$1:$AQ$1,0),FALSE)</f>
        <v>0</v>
      </c>
      <c r="AA343">
        <f>VLOOKUP($B343,'Tillförd energi'!$B$1:$AS$566,MATCH(AA$1,'Tillförd energi'!$B$1:$AQ$1,0),FALSE)</f>
        <v>0</v>
      </c>
      <c r="AB343">
        <f>VLOOKUP($B343,'Tillförd energi'!$B$1:$AS$566,MATCH(AB$1,'Tillförd energi'!$B$1:$AQ$1,0),FALSE)</f>
        <v>0</v>
      </c>
      <c r="AC343">
        <f>VLOOKUP($B343,'Tillförd energi'!$B$1:$AS$566,MATCH(AC$1,'Tillförd energi'!$B$1:$AQ$1,0),FALSE)</f>
        <v>0</v>
      </c>
      <c r="AD343">
        <f>VLOOKUP($B343,'Tillförd energi'!$B$1:$AS$566,MATCH(AD$1,'Tillförd energi'!$B$1:$AQ$1,0),FALSE)</f>
        <v>0</v>
      </c>
      <c r="AE343">
        <f>VLOOKUP($B343,'Tillförd energi'!$B$1:$AS$566,MATCH(AE$1,'Tillförd energi'!$B$1:$AQ$1,0),FALSE)</f>
        <v>0</v>
      </c>
      <c r="AF343">
        <f>VLOOKUP($B343,'Tillförd energi'!$B$1:$AS$566,MATCH(AF$1,'Tillförd energi'!$B$1:$AQ$1,0),FALSE)</f>
        <v>0.53439999999999999</v>
      </c>
      <c r="AG343">
        <f>IFERROR(VLOOKUP(B343,Miljö!$B$1:$S$476,9,FALSE)/1,0)</f>
        <v>0</v>
      </c>
      <c r="AI343">
        <f t="shared" si="50"/>
        <v>30.656400000000001</v>
      </c>
      <c r="AJ343">
        <f t="shared" si="51"/>
        <v>30.656400000000001</v>
      </c>
      <c r="AK343">
        <f>IF(ISERROR(1/VLOOKUP($B343,Leveranser!$B$1:$S$500,MATCH("såld värme (gwh)",Leveranser!$B$1:$S$1,0),FALSE)),"",VLOOKUP($B343,Leveranser!$B$1:$S$500,MATCH("såld värme (gwh)",Leveranser!$B$1:$S$1,0),FALSE))</f>
        <v>27.2</v>
      </c>
      <c r="AL343" s="22">
        <f>VLOOKUP($B343,Leveranser!$B$1:$Y$500,MATCH("Totalt såld fjärrvärme till andra fjärrvärmeföretag",Leveranser!$B$1:$AA$1,0),FALSE)</f>
        <v>0</v>
      </c>
      <c r="AM343" s="22">
        <f>IF(ISERROR(1/VLOOKUP($B343,Miljö!$B$1:$S$500,MATCH("Såld mängd produktionsspecifik fjärrvärme (GWh)",Miljö!$B$1:$R$1,0),FALSE)),0,VLOOKUP($B343,Miljö!$B$1:$S$500,MATCH("Såld mängd produktionsspecifik fjärrvärme (GWh)",Miljö!$B$1:$R$1,0),FALSE))</f>
        <v>0</v>
      </c>
      <c r="AN343" s="23">
        <f t="shared" si="52"/>
        <v>0.88725355880012002</v>
      </c>
      <c r="AP343" t="str">
        <f>VLOOKUP($B343,'Miljövärden urval för publ'!$B$1:$H$450,7,FALSE)</f>
        <v>Ja</v>
      </c>
      <c r="AQ343" t="str">
        <f>VLOOKUP($B343,'Miljövärden urval för publ'!$B$1:$H$450,6,FALSE)</f>
        <v>Nej</v>
      </c>
      <c r="AU343">
        <f t="shared" si="53"/>
        <v>0.53439999999999999</v>
      </c>
      <c r="AV343">
        <f t="shared" si="54"/>
        <v>0</v>
      </c>
      <c r="AW343">
        <f t="shared" si="55"/>
        <v>0</v>
      </c>
      <c r="AX343">
        <f t="shared" si="56"/>
        <v>0</v>
      </c>
      <c r="AZ343">
        <f t="shared" si="57"/>
        <v>0</v>
      </c>
      <c r="BA343">
        <f t="shared" si="58"/>
        <v>0</v>
      </c>
      <c r="BC343">
        <f t="shared" si="59"/>
        <v>29.931000000000001</v>
      </c>
    </row>
    <row r="344" spans="1:55" ht="15" customHeight="1" x14ac:dyDescent="0.25">
      <c r="A344" t="s">
        <v>474</v>
      </c>
      <c r="B344" t="s">
        <v>483</v>
      </c>
      <c r="C344">
        <f>VLOOKUP($B344,'Tillförd energi'!$B$1:$AS$566,MATCH(C$1,'Tillförd energi'!$B$1:$AQ$1,0),FALSE)</f>
        <v>0</v>
      </c>
      <c r="D344">
        <f>VLOOKUP($B344,'Tillförd energi'!$B$1:$AS$566,MATCH(D$1,'Tillförd energi'!$B$1:$AQ$1,0),FALSE)</f>
        <v>0</v>
      </c>
      <c r="E344">
        <f>VLOOKUP($B344,'Tillförd energi'!$B$1:$AS$566,MATCH(E$1,'Tillförd energi'!$B$1:$AQ$1,0),FALSE)</f>
        <v>0</v>
      </c>
      <c r="F344">
        <f>VLOOKUP($B344,'Tillförd energi'!$B$1:$AS$566,MATCH(F$1,'Tillförd energi'!$B$1:$AQ$1,0),FALSE)</f>
        <v>0</v>
      </c>
      <c r="G344">
        <f>VLOOKUP($B344,'Tillförd energi'!$B$1:$AS$566,MATCH(G$1,'Tillförd energi'!$B$1:$AQ$1,0),FALSE)</f>
        <v>0</v>
      </c>
      <c r="H344">
        <f>VLOOKUP($B344,'Tillförd energi'!$B$1:$AS$566,MATCH(H$1,'Tillförd energi'!$B$1:$AQ$1,0),FALSE)</f>
        <v>0</v>
      </c>
      <c r="I344">
        <f>VLOOKUP($B344,'Tillförd energi'!$B$1:$AS$566,MATCH(I$1,'Tillförd energi'!$B$1:$AQ$1,0),FALSE)</f>
        <v>0</v>
      </c>
      <c r="J344">
        <f>VLOOKUP($B344,'Tillförd energi'!$B$1:$AS$566,MATCH(J$1,'Tillförd energi'!$B$1:$AQ$1,0),FALSE)</f>
        <v>0</v>
      </c>
      <c r="K344">
        <v>0</v>
      </c>
      <c r="L344">
        <f>VLOOKUP($B344,'Tillförd energi'!$B$1:$AS$566,MATCH(L$1,'Tillförd energi'!$B$1:$AQ$1,0),FALSE)</f>
        <v>0</v>
      </c>
      <c r="M344">
        <f>VLOOKUP($B344,'Tillförd energi'!$B$1:$AS$566,MATCH(M$1,'Tillförd energi'!$B$1:$AQ$1,0),FALSE)</f>
        <v>0</v>
      </c>
      <c r="N344">
        <f>VLOOKUP($B344,'Tillförd energi'!$B$1:$AS$566,MATCH(N$1,'Tillförd energi'!$B$1:$AQ$1,0),FALSE)</f>
        <v>0</v>
      </c>
      <c r="O344">
        <f>VLOOKUP($B344,'Tillförd energi'!$B$1:$AS$566,MATCH(O$1,'Tillförd energi'!$B$1:$AQ$1,0),FALSE)</f>
        <v>0</v>
      </c>
      <c r="P344">
        <f>VLOOKUP($B344,'Tillförd energi'!$B$1:$AS$566,MATCH(P$1,'Tillförd energi'!$B$1:$AQ$1,0),FALSE)</f>
        <v>0</v>
      </c>
      <c r="Q344">
        <f>VLOOKUP($B344,'Tillförd energi'!$B$1:$AS$566,MATCH(Q$1,'Tillförd energi'!$B$1:$AQ$1,0),FALSE)</f>
        <v>0</v>
      </c>
      <c r="R344">
        <f>VLOOKUP($B344,'Tillförd energi'!$B$1:$AS$566,MATCH(R$1,'Tillförd energi'!$B$1:$AQ$1,0),FALSE)</f>
        <v>21.3</v>
      </c>
      <c r="S344">
        <f>VLOOKUP($B344,'Tillförd energi'!$B$1:$AS$566,MATCH(S$1,'Tillförd energi'!$B$1:$AQ$1,0),FALSE)</f>
        <v>0</v>
      </c>
      <c r="T344">
        <f>VLOOKUP($B344,'Tillförd energi'!$B$1:$AS$566,MATCH(T$1,'Tillförd energi'!$B$1:$AQ$1,0),FALSE)</f>
        <v>0</v>
      </c>
      <c r="U344">
        <f>VLOOKUP($B344,'Tillförd energi'!$B$1:$AS$566,MATCH(U$1,'Tillförd energi'!$B$1:$AQ$1,0),FALSE)</f>
        <v>0</v>
      </c>
      <c r="V344">
        <f>VLOOKUP($B344,'Tillförd energi'!$B$1:$AS$566,MATCH(V$1,'Tillförd energi'!$B$1:$AQ$1,0),FALSE)</f>
        <v>0</v>
      </c>
      <c r="W344">
        <f>VLOOKUP($B344,'Tillförd energi'!$B$1:$AS$566,MATCH(W$1,'Tillförd energi'!$B$1:$AQ$1,0),FALSE)</f>
        <v>0</v>
      </c>
      <c r="X344">
        <f>VLOOKUP($B344,'Tillförd energi'!$B$1:$AS$566,MATCH(X$1,'Tillförd energi'!$B$1:$AQ$1,0),FALSE)</f>
        <v>0</v>
      </c>
      <c r="Y344">
        <f>VLOOKUP($B344,'Tillförd energi'!$B$1:$AS$566,MATCH(Y$1,'Tillförd energi'!$B$1:$AQ$1,0),FALSE)</f>
        <v>0</v>
      </c>
      <c r="Z344">
        <f>VLOOKUP($B344,'Tillförd energi'!$B$1:$AS$566,MATCH(Z$1,'Tillförd energi'!$B$1:$AQ$1,0),FALSE)</f>
        <v>0</v>
      </c>
      <c r="AA344">
        <f>VLOOKUP($B344,'Tillförd energi'!$B$1:$AS$566,MATCH(AA$1,'Tillförd energi'!$B$1:$AQ$1,0),FALSE)</f>
        <v>0</v>
      </c>
      <c r="AB344">
        <f>VLOOKUP($B344,'Tillförd energi'!$B$1:$AS$566,MATCH(AB$1,'Tillförd energi'!$B$1:$AQ$1,0),FALSE)</f>
        <v>0</v>
      </c>
      <c r="AC344">
        <f>VLOOKUP($B344,'Tillförd energi'!$B$1:$AS$566,MATCH(AC$1,'Tillförd energi'!$B$1:$AQ$1,0),FALSE)</f>
        <v>0</v>
      </c>
      <c r="AD344">
        <f>VLOOKUP($B344,'Tillförd energi'!$B$1:$AS$566,MATCH(AD$1,'Tillförd energi'!$B$1:$AQ$1,0),FALSE)</f>
        <v>0</v>
      </c>
      <c r="AE344">
        <f>VLOOKUP($B344,'Tillförd energi'!$B$1:$AS$566,MATCH(AE$1,'Tillförd energi'!$B$1:$AQ$1,0),FALSE)</f>
        <v>0</v>
      </c>
      <c r="AF344">
        <f>VLOOKUP($B344,'Tillförd energi'!$B$1:$AS$566,MATCH(AF$1,'Tillförd energi'!$B$1:$AQ$1,0),FALSE)</f>
        <v>0.2</v>
      </c>
      <c r="AG344">
        <f>IFERROR(VLOOKUP(B344,Miljö!$B$1:$S$476,9,FALSE)/1,0)</f>
        <v>0</v>
      </c>
      <c r="AI344">
        <f t="shared" si="50"/>
        <v>21.5</v>
      </c>
      <c r="AJ344">
        <f t="shared" si="51"/>
        <v>21.5</v>
      </c>
      <c r="AK344">
        <f>IF(ISERROR(1/VLOOKUP($B344,Leveranser!$B$1:$S$500,MATCH("såld värme (gwh)",Leveranser!$B$1:$S$1,0),FALSE)),"",VLOOKUP($B344,Leveranser!$B$1:$S$500,MATCH("såld värme (gwh)",Leveranser!$B$1:$S$1,0),FALSE))</f>
        <v>13.65</v>
      </c>
      <c r="AL344" s="22">
        <f>VLOOKUP($B344,Leveranser!$B$1:$Y$500,MATCH("Totalt såld fjärrvärme till andra fjärrvärmeföretag",Leveranser!$B$1:$AA$1,0),FALSE)</f>
        <v>0</v>
      </c>
      <c r="AM344" s="22">
        <f>IF(ISERROR(1/VLOOKUP($B344,Miljö!$B$1:$S$500,MATCH("Såld mängd produktionsspecifik fjärrvärme (GWh)",Miljö!$B$1:$R$1,0),FALSE)),0,VLOOKUP($B344,Miljö!$B$1:$S$500,MATCH("Såld mängd produktionsspecifik fjärrvärme (GWh)",Miljö!$B$1:$R$1,0),FALSE))</f>
        <v>0</v>
      </c>
      <c r="AN344" s="23">
        <f t="shared" si="52"/>
        <v>0.6348837209302326</v>
      </c>
      <c r="AP344" t="str">
        <f>VLOOKUP($B344,'Miljövärden urval för publ'!$B$1:$H$450,7,FALSE)</f>
        <v>Ja</v>
      </c>
      <c r="AQ344" t="str">
        <f>VLOOKUP($B344,'Miljövärden urval för publ'!$B$1:$H$450,6,FALSE)</f>
        <v>Ja</v>
      </c>
      <c r="AU344">
        <f t="shared" si="53"/>
        <v>0.2</v>
      </c>
      <c r="AV344">
        <f t="shared" si="54"/>
        <v>0</v>
      </c>
      <c r="AW344">
        <f t="shared" si="55"/>
        <v>0</v>
      </c>
      <c r="AX344">
        <f t="shared" si="56"/>
        <v>21.3</v>
      </c>
      <c r="AZ344">
        <f t="shared" si="57"/>
        <v>0</v>
      </c>
      <c r="BA344">
        <f t="shared" si="58"/>
        <v>0</v>
      </c>
      <c r="BC344">
        <f t="shared" si="59"/>
        <v>21.3</v>
      </c>
    </row>
    <row r="345" spans="1:55" ht="15" customHeight="1" x14ac:dyDescent="0.25">
      <c r="A345" t="s">
        <v>474</v>
      </c>
      <c r="B345" t="s">
        <v>484</v>
      </c>
      <c r="C345">
        <f>VLOOKUP($B345,'Tillförd energi'!$B$1:$AS$566,MATCH(C$1,'Tillförd energi'!$B$1:$AQ$1,0),FALSE)</f>
        <v>0</v>
      </c>
      <c r="D345">
        <f>VLOOKUP($B345,'Tillförd energi'!$B$1:$AS$566,MATCH(D$1,'Tillförd energi'!$B$1:$AQ$1,0),FALSE)</f>
        <v>22.520700000000001</v>
      </c>
      <c r="E345">
        <f>VLOOKUP($B345,'Tillförd energi'!$B$1:$AS$566,MATCH(E$1,'Tillförd energi'!$B$1:$AQ$1,0),FALSE)</f>
        <v>0</v>
      </c>
      <c r="F345">
        <f>VLOOKUP($B345,'Tillförd energi'!$B$1:$AS$566,MATCH(F$1,'Tillförd energi'!$B$1:$AQ$1,0),FALSE)</f>
        <v>12.3942</v>
      </c>
      <c r="G345">
        <f>VLOOKUP($B345,'Tillförd energi'!$B$1:$AS$566,MATCH(G$1,'Tillförd energi'!$B$1:$AQ$1,0),FALSE)</f>
        <v>0</v>
      </c>
      <c r="H345">
        <f>VLOOKUP($B345,'Tillförd energi'!$B$1:$AS$566,MATCH(H$1,'Tillförd energi'!$B$1:$AQ$1,0),FALSE)</f>
        <v>0</v>
      </c>
      <c r="I345">
        <f>VLOOKUP($B345,'Tillförd energi'!$B$1:$AS$566,MATCH(I$1,'Tillförd energi'!$B$1:$AQ$1,0),FALSE)</f>
        <v>1011.91</v>
      </c>
      <c r="J345">
        <f>VLOOKUP($B345,'Tillförd energi'!$B$1:$AS$566,MATCH(J$1,'Tillförd energi'!$B$1:$AQ$1,0),FALSE)</f>
        <v>0</v>
      </c>
      <c r="K345">
        <v>0</v>
      </c>
      <c r="L345">
        <f>VLOOKUP($B345,'Tillförd energi'!$B$1:$AS$566,MATCH(L$1,'Tillförd energi'!$B$1:$AQ$1,0),FALSE)</f>
        <v>0</v>
      </c>
      <c r="M345">
        <f>VLOOKUP($B345,'Tillförd energi'!$B$1:$AS$566,MATCH(M$1,'Tillförd energi'!$B$1:$AQ$1,0),FALSE)</f>
        <v>0</v>
      </c>
      <c r="N345">
        <f>VLOOKUP($B345,'Tillförd energi'!$B$1:$AS$566,MATCH(N$1,'Tillförd energi'!$B$1:$AQ$1,0),FALSE)</f>
        <v>0</v>
      </c>
      <c r="O345">
        <f>VLOOKUP($B345,'Tillförd energi'!$B$1:$AS$566,MATCH(O$1,'Tillförd energi'!$B$1:$AQ$1,0),FALSE)</f>
        <v>0</v>
      </c>
      <c r="P345">
        <f>VLOOKUP($B345,'Tillförd energi'!$B$1:$AS$566,MATCH(P$1,'Tillförd energi'!$B$1:$AQ$1,0),FALSE)</f>
        <v>0</v>
      </c>
      <c r="Q345">
        <f>VLOOKUP($B345,'Tillförd energi'!$B$1:$AS$566,MATCH(Q$1,'Tillförd energi'!$B$1:$AQ$1,0),FALSE)</f>
        <v>3.2588699999999999</v>
      </c>
      <c r="R345">
        <f>VLOOKUP($B345,'Tillförd energi'!$B$1:$AS$566,MATCH(R$1,'Tillförd energi'!$B$1:$AQ$1,0),FALSE)</f>
        <v>88.233000000000004</v>
      </c>
      <c r="S345">
        <f>VLOOKUP($B345,'Tillförd energi'!$B$1:$AS$566,MATCH(S$1,'Tillförd energi'!$B$1:$AQ$1,0),FALSE)</f>
        <v>0</v>
      </c>
      <c r="T345">
        <f>VLOOKUP($B345,'Tillförd energi'!$B$1:$AS$566,MATCH(T$1,'Tillförd energi'!$B$1:$AQ$1,0),FALSE)</f>
        <v>0</v>
      </c>
      <c r="U345">
        <f>VLOOKUP($B345,'Tillförd energi'!$B$1:$AS$566,MATCH(U$1,'Tillförd energi'!$B$1:$AQ$1,0),FALSE)</f>
        <v>0</v>
      </c>
      <c r="V345">
        <f>VLOOKUP($B345,'Tillförd energi'!$B$1:$AS$566,MATCH(V$1,'Tillförd energi'!$B$1:$AQ$1,0),FALSE)</f>
        <v>0</v>
      </c>
      <c r="W345">
        <f>VLOOKUP($B345,'Tillförd energi'!$B$1:$AS$566,MATCH(W$1,'Tillförd energi'!$B$1:$AQ$1,0),FALSE)</f>
        <v>0</v>
      </c>
      <c r="X345">
        <f>VLOOKUP($B345,'Tillförd energi'!$B$1:$AS$566,MATCH(X$1,'Tillförd energi'!$B$1:$AQ$1,0),FALSE)</f>
        <v>0</v>
      </c>
      <c r="Y345">
        <f>VLOOKUP($B345,'Tillförd energi'!$B$1:$AS$566,MATCH(Y$1,'Tillförd energi'!$B$1:$AQ$1,0),FALSE)</f>
        <v>312.27199999999999</v>
      </c>
      <c r="Z345">
        <f>VLOOKUP($B345,'Tillförd energi'!$B$1:$AS$566,MATCH(Z$1,'Tillförd energi'!$B$1:$AQ$1,0),FALSE)</f>
        <v>56.3</v>
      </c>
      <c r="AA345">
        <f>VLOOKUP($B345,'Tillförd energi'!$B$1:$AS$566,MATCH(AA$1,'Tillförd energi'!$B$1:$AQ$1,0),FALSE)</f>
        <v>28.3</v>
      </c>
      <c r="AB345">
        <f>VLOOKUP($B345,'Tillförd energi'!$B$1:$AS$566,MATCH(AB$1,'Tillförd energi'!$B$1:$AQ$1,0),FALSE)</f>
        <v>97.7</v>
      </c>
      <c r="AC345">
        <f>VLOOKUP($B345,'Tillförd energi'!$B$1:$AS$566,MATCH(AC$1,'Tillförd energi'!$B$1:$AQ$1,0),FALSE)</f>
        <v>139.5</v>
      </c>
      <c r="AD345">
        <f>VLOOKUP($B345,'Tillförd energi'!$B$1:$AS$566,MATCH(AD$1,'Tillförd energi'!$B$1:$AQ$1,0),FALSE)</f>
        <v>0</v>
      </c>
      <c r="AE345">
        <f>VLOOKUP($B345,'Tillförd energi'!$B$1:$AS$566,MATCH(AE$1,'Tillförd energi'!$B$1:$AQ$1,0),FALSE)</f>
        <v>0</v>
      </c>
      <c r="AF345">
        <f>VLOOKUP($B345,'Tillförd energi'!$B$1:$AS$566,MATCH(AF$1,'Tillförd energi'!$B$1:$AQ$1,0),FALSE)</f>
        <v>46.513199999999998</v>
      </c>
      <c r="AG345">
        <f>IFERROR(VLOOKUP(B345,Miljö!$B$1:$S$476,9,FALSE)/1,0)</f>
        <v>0</v>
      </c>
      <c r="AI345">
        <f t="shared" si="50"/>
        <v>1818.9019699999999</v>
      </c>
      <c r="AJ345">
        <f t="shared" si="51"/>
        <v>1818.9019699999999</v>
      </c>
      <c r="AK345">
        <f>IF(ISERROR(1/VLOOKUP($B345,Leveranser!$B$1:$S$500,MATCH("såld värme (gwh)",Leveranser!$B$1:$S$1,0),FALSE)),"",VLOOKUP($B345,Leveranser!$B$1:$S$500,MATCH("såld värme (gwh)",Leveranser!$B$1:$S$1,0),FALSE))</f>
        <v>1357.7</v>
      </c>
      <c r="AL345" s="22">
        <f>VLOOKUP($B345,Leveranser!$B$1:$Y$500,MATCH("Totalt såld fjärrvärme till andra fjärrvärmeföretag",Leveranser!$B$1:$AA$1,0),FALSE)</f>
        <v>0</v>
      </c>
      <c r="AM345" s="22">
        <f>IF(ISERROR(1/VLOOKUP($B345,Miljö!$B$1:$S$500,MATCH("Såld mängd produktionsspecifik fjärrvärme (GWh)",Miljö!$B$1:$R$1,0),FALSE)),0,VLOOKUP($B345,Miljö!$B$1:$S$500,MATCH("Såld mängd produktionsspecifik fjärrvärme (GWh)",Miljö!$B$1:$R$1,0),FALSE))</f>
        <v>78.2</v>
      </c>
      <c r="AN345" s="23">
        <f t="shared" si="52"/>
        <v>0.74643934769062903</v>
      </c>
      <c r="AP345" t="str">
        <f>VLOOKUP($B345,'Miljövärden urval för publ'!$B$1:$H$450,7,FALSE)</f>
        <v>Ja</v>
      </c>
      <c r="AQ345" t="str">
        <f>VLOOKUP($B345,'Miljövärden urval för publ'!$B$1:$H$450,6,FALSE)</f>
        <v>Ja</v>
      </c>
      <c r="AU345">
        <f t="shared" si="53"/>
        <v>131.11320000000001</v>
      </c>
      <c r="AV345">
        <f t="shared" si="54"/>
        <v>0</v>
      </c>
      <c r="AW345">
        <f t="shared" si="55"/>
        <v>3.2588699999999999</v>
      </c>
      <c r="AX345">
        <f t="shared" si="56"/>
        <v>88.233000000000004</v>
      </c>
      <c r="AZ345">
        <f t="shared" si="57"/>
        <v>97.7</v>
      </c>
      <c r="BA345">
        <f t="shared" si="58"/>
        <v>0</v>
      </c>
      <c r="BC345">
        <f t="shared" si="59"/>
        <v>91.491870000000006</v>
      </c>
    </row>
    <row r="346" spans="1:55" ht="15" customHeight="1" x14ac:dyDescent="0.25">
      <c r="A346" t="s">
        <v>474</v>
      </c>
      <c r="B346" t="s">
        <v>485</v>
      </c>
      <c r="C346">
        <f>VLOOKUP($B346,'Tillförd energi'!$B$1:$AS$566,MATCH(C$1,'Tillförd energi'!$B$1:$AQ$1,0),FALSE)</f>
        <v>0</v>
      </c>
      <c r="D346">
        <f>VLOOKUP($B346,'Tillförd energi'!$B$1:$AS$566,MATCH(D$1,'Tillförd energi'!$B$1:$AQ$1,0),FALSE)</f>
        <v>0.05</v>
      </c>
      <c r="E346">
        <f>VLOOKUP($B346,'Tillförd energi'!$B$1:$AS$566,MATCH(E$1,'Tillförd energi'!$B$1:$AQ$1,0),FALSE)</f>
        <v>0</v>
      </c>
      <c r="F346">
        <f>VLOOKUP($B346,'Tillförd energi'!$B$1:$AS$566,MATCH(F$1,'Tillförd energi'!$B$1:$AQ$1,0),FALSE)</f>
        <v>0</v>
      </c>
      <c r="G346">
        <f>VLOOKUP($B346,'Tillförd energi'!$B$1:$AS$566,MATCH(G$1,'Tillförd energi'!$B$1:$AQ$1,0),FALSE)</f>
        <v>0</v>
      </c>
      <c r="H346">
        <f>VLOOKUP($B346,'Tillförd energi'!$B$1:$AS$566,MATCH(H$1,'Tillförd energi'!$B$1:$AQ$1,0),FALSE)</f>
        <v>0</v>
      </c>
      <c r="I346">
        <f>VLOOKUP($B346,'Tillförd energi'!$B$1:$AS$566,MATCH(I$1,'Tillförd energi'!$B$1:$AQ$1,0),FALSE)</f>
        <v>0</v>
      </c>
      <c r="J346">
        <f>VLOOKUP($B346,'Tillförd energi'!$B$1:$AS$566,MATCH(J$1,'Tillförd energi'!$B$1:$AQ$1,0),FALSE)</f>
        <v>0</v>
      </c>
      <c r="K346">
        <v>0</v>
      </c>
      <c r="L346">
        <f>VLOOKUP($B346,'Tillförd energi'!$B$1:$AS$566,MATCH(L$1,'Tillförd energi'!$B$1:$AQ$1,0),FALSE)</f>
        <v>0</v>
      </c>
      <c r="M346">
        <f>VLOOKUP($B346,'Tillförd energi'!$B$1:$AS$566,MATCH(M$1,'Tillförd energi'!$B$1:$AQ$1,0),FALSE)</f>
        <v>0</v>
      </c>
      <c r="N346">
        <f>VLOOKUP($B346,'Tillförd energi'!$B$1:$AS$566,MATCH(N$1,'Tillförd energi'!$B$1:$AQ$1,0),FALSE)</f>
        <v>0</v>
      </c>
      <c r="O346">
        <f>VLOOKUP($B346,'Tillförd energi'!$B$1:$AS$566,MATCH(O$1,'Tillförd energi'!$B$1:$AQ$1,0),FALSE)</f>
        <v>0</v>
      </c>
      <c r="P346">
        <f>VLOOKUP($B346,'Tillförd energi'!$B$1:$AS$566,MATCH(P$1,'Tillförd energi'!$B$1:$AQ$1,0),FALSE)</f>
        <v>0</v>
      </c>
      <c r="Q346">
        <f>VLOOKUP($B346,'Tillförd energi'!$B$1:$AS$566,MATCH(Q$1,'Tillförd energi'!$B$1:$AQ$1,0),FALSE)</f>
        <v>0</v>
      </c>
      <c r="R346">
        <f>VLOOKUP($B346,'Tillförd energi'!$B$1:$AS$566,MATCH(R$1,'Tillförd energi'!$B$1:$AQ$1,0),FALSE)</f>
        <v>0</v>
      </c>
      <c r="S346">
        <f>VLOOKUP($B346,'Tillförd energi'!$B$1:$AS$566,MATCH(S$1,'Tillförd energi'!$B$1:$AQ$1,0),FALSE)</f>
        <v>0</v>
      </c>
      <c r="T346">
        <f>VLOOKUP($B346,'Tillförd energi'!$B$1:$AS$566,MATCH(T$1,'Tillförd energi'!$B$1:$AQ$1,0),FALSE)</f>
        <v>0</v>
      </c>
      <c r="U346">
        <f>VLOOKUP($B346,'Tillförd energi'!$B$1:$AS$566,MATCH(U$1,'Tillförd energi'!$B$1:$AQ$1,0),FALSE)</f>
        <v>0</v>
      </c>
      <c r="V346">
        <f>VLOOKUP($B346,'Tillförd energi'!$B$1:$AS$566,MATCH(V$1,'Tillförd energi'!$B$1:$AQ$1,0),FALSE)</f>
        <v>0</v>
      </c>
      <c r="W346">
        <f>VLOOKUP($B346,'Tillförd energi'!$B$1:$AS$566,MATCH(W$1,'Tillförd energi'!$B$1:$AQ$1,0),FALSE)</f>
        <v>32.5</v>
      </c>
      <c r="X346">
        <f>VLOOKUP($B346,'Tillförd energi'!$B$1:$AS$566,MATCH(X$1,'Tillförd energi'!$B$1:$AQ$1,0),FALSE)</f>
        <v>0</v>
      </c>
      <c r="Y346">
        <f>VLOOKUP($B346,'Tillförd energi'!$B$1:$AS$566,MATCH(Y$1,'Tillförd energi'!$B$1:$AQ$1,0),FALSE)</f>
        <v>0</v>
      </c>
      <c r="Z346">
        <f>VLOOKUP($B346,'Tillförd energi'!$B$1:$AS$566,MATCH(Z$1,'Tillförd energi'!$B$1:$AQ$1,0),FALSE)</f>
        <v>0</v>
      </c>
      <c r="AA346">
        <f>VLOOKUP($B346,'Tillförd energi'!$B$1:$AS$566,MATCH(AA$1,'Tillförd energi'!$B$1:$AQ$1,0),FALSE)</f>
        <v>0</v>
      </c>
      <c r="AB346">
        <f>VLOOKUP($B346,'Tillförd energi'!$B$1:$AS$566,MATCH(AB$1,'Tillförd energi'!$B$1:$AQ$1,0),FALSE)</f>
        <v>0</v>
      </c>
      <c r="AC346">
        <f>VLOOKUP($B346,'Tillförd energi'!$B$1:$AS$566,MATCH(AC$1,'Tillförd energi'!$B$1:$AQ$1,0),FALSE)</f>
        <v>0</v>
      </c>
      <c r="AD346">
        <f>VLOOKUP($B346,'Tillförd energi'!$B$1:$AS$566,MATCH(AD$1,'Tillförd energi'!$B$1:$AQ$1,0),FALSE)</f>
        <v>114</v>
      </c>
      <c r="AE346">
        <f>VLOOKUP($B346,'Tillförd energi'!$B$1:$AS$566,MATCH(AE$1,'Tillförd energi'!$B$1:$AQ$1,0),FALSE)</f>
        <v>0</v>
      </c>
      <c r="AF346">
        <f>VLOOKUP($B346,'Tillförd energi'!$B$1:$AS$566,MATCH(AF$1,'Tillförd energi'!$B$1:$AQ$1,0),FALSE)</f>
        <v>1.1000000000000001</v>
      </c>
      <c r="AG346">
        <f>IFERROR(VLOOKUP(B346,Miljö!$B$1:$S$476,9,FALSE)/1,0)</f>
        <v>0</v>
      </c>
      <c r="AI346">
        <f t="shared" si="50"/>
        <v>147.65</v>
      </c>
      <c r="AJ346">
        <f t="shared" si="51"/>
        <v>147.65</v>
      </c>
      <c r="AK346">
        <f>IF(ISERROR(1/VLOOKUP($B346,Leveranser!$B$1:$S$500,MATCH("såld värme (gwh)",Leveranser!$B$1:$S$1,0),FALSE)),"",VLOOKUP($B346,Leveranser!$B$1:$S$500,MATCH("såld värme (gwh)",Leveranser!$B$1:$S$1,0),FALSE))</f>
        <v>126.6</v>
      </c>
      <c r="AL346" s="22">
        <f>VLOOKUP($B346,Leveranser!$B$1:$Y$500,MATCH("Totalt såld fjärrvärme till andra fjärrvärmeföretag",Leveranser!$B$1:$AA$1,0),FALSE)</f>
        <v>0</v>
      </c>
      <c r="AM346" s="22">
        <f>IF(ISERROR(1/VLOOKUP($B346,Miljö!$B$1:$S$500,MATCH("Såld mängd produktionsspecifik fjärrvärme (GWh)",Miljö!$B$1:$R$1,0),FALSE)),0,VLOOKUP($B346,Miljö!$B$1:$S$500,MATCH("Såld mängd produktionsspecifik fjärrvärme (GWh)",Miljö!$B$1:$R$1,0),FALSE))</f>
        <v>0</v>
      </c>
      <c r="AN346" s="23">
        <f t="shared" si="52"/>
        <v>0.85743311886217399</v>
      </c>
      <c r="AP346" t="str">
        <f>VLOOKUP($B346,'Miljövärden urval för publ'!$B$1:$H$450,7,FALSE)</f>
        <v>Ja</v>
      </c>
      <c r="AQ346" t="str">
        <f>VLOOKUP($B346,'Miljövärden urval för publ'!$B$1:$H$450,6,FALSE)</f>
        <v>Nej</v>
      </c>
      <c r="AU346">
        <f t="shared" si="53"/>
        <v>1.1000000000000001</v>
      </c>
      <c r="AV346">
        <f t="shared" si="54"/>
        <v>0</v>
      </c>
      <c r="AW346">
        <f t="shared" si="55"/>
        <v>0</v>
      </c>
      <c r="AX346">
        <f t="shared" si="56"/>
        <v>0</v>
      </c>
      <c r="AZ346">
        <f t="shared" si="57"/>
        <v>0</v>
      </c>
      <c r="BA346">
        <f t="shared" si="58"/>
        <v>0</v>
      </c>
      <c r="BC346">
        <f t="shared" si="59"/>
        <v>32.5</v>
      </c>
    </row>
    <row r="347" spans="1:55" ht="15" customHeight="1" x14ac:dyDescent="0.25">
      <c r="A347" t="s">
        <v>474</v>
      </c>
      <c r="B347" t="s">
        <v>486</v>
      </c>
      <c r="C347">
        <f>VLOOKUP($B347,'Tillförd energi'!$B$1:$AS$566,MATCH(C$1,'Tillförd energi'!$B$1:$AQ$1,0),FALSE)</f>
        <v>0</v>
      </c>
      <c r="D347">
        <f>VLOOKUP($B347,'Tillförd energi'!$B$1:$AS$566,MATCH(D$1,'Tillförd energi'!$B$1:$AQ$1,0),FALSE)</f>
        <v>3.57</v>
      </c>
      <c r="E347">
        <f>VLOOKUP($B347,'Tillförd energi'!$B$1:$AS$566,MATCH(E$1,'Tillförd energi'!$B$1:$AQ$1,0),FALSE)</f>
        <v>0</v>
      </c>
      <c r="F347">
        <f>VLOOKUP($B347,'Tillförd energi'!$B$1:$AS$566,MATCH(F$1,'Tillförd energi'!$B$1:$AQ$1,0),FALSE)</f>
        <v>0</v>
      </c>
      <c r="G347">
        <f>VLOOKUP($B347,'Tillförd energi'!$B$1:$AS$566,MATCH(G$1,'Tillförd energi'!$B$1:$AQ$1,0),FALSE)</f>
        <v>0</v>
      </c>
      <c r="H347">
        <f>VLOOKUP($B347,'Tillförd energi'!$B$1:$AS$566,MATCH(H$1,'Tillförd energi'!$B$1:$AQ$1,0),FALSE)</f>
        <v>0</v>
      </c>
      <c r="I347">
        <f>VLOOKUP($B347,'Tillförd energi'!$B$1:$AS$566,MATCH(I$1,'Tillförd energi'!$B$1:$AQ$1,0),FALSE)</f>
        <v>0</v>
      </c>
      <c r="J347">
        <f>VLOOKUP($B347,'Tillförd energi'!$B$1:$AS$566,MATCH(J$1,'Tillförd energi'!$B$1:$AQ$1,0),FALSE)</f>
        <v>0</v>
      </c>
      <c r="K347">
        <v>0</v>
      </c>
      <c r="L347">
        <f>VLOOKUP($B347,'Tillförd energi'!$B$1:$AS$566,MATCH(L$1,'Tillförd energi'!$B$1:$AQ$1,0),FALSE)</f>
        <v>0</v>
      </c>
      <c r="M347">
        <f>VLOOKUP($B347,'Tillförd energi'!$B$1:$AS$566,MATCH(M$1,'Tillförd energi'!$B$1:$AQ$1,0),FALSE)</f>
        <v>0</v>
      </c>
      <c r="N347">
        <f>VLOOKUP($B347,'Tillförd energi'!$B$1:$AS$566,MATCH(N$1,'Tillförd energi'!$B$1:$AQ$1,0),FALSE)</f>
        <v>5.83</v>
      </c>
      <c r="O347">
        <f>VLOOKUP($B347,'Tillförd energi'!$B$1:$AS$566,MATCH(O$1,'Tillförd energi'!$B$1:$AQ$1,0),FALSE)</f>
        <v>0</v>
      </c>
      <c r="P347">
        <f>VLOOKUP($B347,'Tillförd energi'!$B$1:$AS$566,MATCH(P$1,'Tillförd energi'!$B$1:$AQ$1,0),FALSE)</f>
        <v>0</v>
      </c>
      <c r="Q347">
        <f>VLOOKUP($B347,'Tillförd energi'!$B$1:$AS$566,MATCH(Q$1,'Tillförd energi'!$B$1:$AQ$1,0),FALSE)</f>
        <v>0</v>
      </c>
      <c r="R347">
        <f>VLOOKUP($B347,'Tillförd energi'!$B$1:$AS$566,MATCH(R$1,'Tillförd energi'!$B$1:$AQ$1,0),FALSE)</f>
        <v>7.73</v>
      </c>
      <c r="S347">
        <f>VLOOKUP($B347,'Tillförd energi'!$B$1:$AS$566,MATCH(S$1,'Tillförd energi'!$B$1:$AQ$1,0),FALSE)</f>
        <v>0</v>
      </c>
      <c r="T347">
        <f>VLOOKUP($B347,'Tillförd energi'!$B$1:$AS$566,MATCH(T$1,'Tillförd energi'!$B$1:$AQ$1,0),FALSE)</f>
        <v>0</v>
      </c>
      <c r="U347">
        <f>VLOOKUP($B347,'Tillförd energi'!$B$1:$AS$566,MATCH(U$1,'Tillförd energi'!$B$1:$AQ$1,0),FALSE)</f>
        <v>0</v>
      </c>
      <c r="V347">
        <f>VLOOKUP($B347,'Tillförd energi'!$B$1:$AS$566,MATCH(V$1,'Tillförd energi'!$B$1:$AQ$1,0),FALSE)</f>
        <v>0</v>
      </c>
      <c r="W347">
        <f>VLOOKUP($B347,'Tillförd energi'!$B$1:$AS$566,MATCH(W$1,'Tillförd energi'!$B$1:$AQ$1,0),FALSE)</f>
        <v>0</v>
      </c>
      <c r="X347">
        <f>VLOOKUP($B347,'Tillförd energi'!$B$1:$AS$566,MATCH(X$1,'Tillförd energi'!$B$1:$AQ$1,0),FALSE)</f>
        <v>0</v>
      </c>
      <c r="Y347">
        <f>VLOOKUP($B347,'Tillförd energi'!$B$1:$AS$566,MATCH(Y$1,'Tillförd energi'!$B$1:$AQ$1,0),FALSE)</f>
        <v>15.53</v>
      </c>
      <c r="Z347">
        <f>VLOOKUP($B347,'Tillförd energi'!$B$1:$AS$566,MATCH(Z$1,'Tillförd energi'!$B$1:$AQ$1,0),FALSE)</f>
        <v>0</v>
      </c>
      <c r="AA347">
        <f>VLOOKUP($B347,'Tillförd energi'!$B$1:$AS$566,MATCH(AA$1,'Tillförd energi'!$B$1:$AQ$1,0),FALSE)</f>
        <v>0</v>
      </c>
      <c r="AB347">
        <f>VLOOKUP($B347,'Tillförd energi'!$B$1:$AS$566,MATCH(AB$1,'Tillförd energi'!$B$1:$AQ$1,0),FALSE)</f>
        <v>0</v>
      </c>
      <c r="AC347">
        <f>VLOOKUP($B347,'Tillförd energi'!$B$1:$AS$566,MATCH(AC$1,'Tillförd energi'!$B$1:$AQ$1,0),FALSE)</f>
        <v>0.4</v>
      </c>
      <c r="AD347">
        <f>VLOOKUP($B347,'Tillförd energi'!$B$1:$AS$566,MATCH(AD$1,'Tillförd energi'!$B$1:$AQ$1,0),FALSE)</f>
        <v>0</v>
      </c>
      <c r="AE347">
        <f>VLOOKUP($B347,'Tillförd energi'!$B$1:$AS$566,MATCH(AE$1,'Tillförd energi'!$B$1:$AQ$1,0),FALSE)</f>
        <v>0</v>
      </c>
      <c r="AF347">
        <f>VLOOKUP($B347,'Tillförd energi'!$B$1:$AS$566,MATCH(AF$1,'Tillförd energi'!$B$1:$AQ$1,0),FALSE)</f>
        <v>0.67</v>
      </c>
      <c r="AG347">
        <f>IFERROR(VLOOKUP(B347,Miljö!$B$1:$S$476,9,FALSE)/1,0)</f>
        <v>0</v>
      </c>
      <c r="AI347">
        <f t="shared" si="50"/>
        <v>33.730000000000004</v>
      </c>
      <c r="AJ347">
        <f t="shared" si="51"/>
        <v>33.730000000000004</v>
      </c>
      <c r="AK347">
        <f>IF(ISERROR(1/VLOOKUP($B347,Leveranser!$B$1:$S$500,MATCH("såld värme (gwh)",Leveranser!$B$1:$S$1,0),FALSE)),"",VLOOKUP($B347,Leveranser!$B$1:$S$500,MATCH("såld värme (gwh)",Leveranser!$B$1:$S$1,0),FALSE))</f>
        <v>23.8</v>
      </c>
      <c r="AL347" s="22">
        <f>VLOOKUP($B347,Leveranser!$B$1:$Y$500,MATCH("Totalt såld fjärrvärme till andra fjärrvärmeföretag",Leveranser!$B$1:$AA$1,0),FALSE)</f>
        <v>0</v>
      </c>
      <c r="AM347" s="22">
        <f>IF(ISERROR(1/VLOOKUP($B347,Miljö!$B$1:$S$500,MATCH("Såld mängd produktionsspecifik fjärrvärme (GWh)",Miljö!$B$1:$R$1,0),FALSE)),0,VLOOKUP($B347,Miljö!$B$1:$S$500,MATCH("Såld mängd produktionsspecifik fjärrvärme (GWh)",Miljö!$B$1:$R$1,0),FALSE))</f>
        <v>0</v>
      </c>
      <c r="AN347" s="23">
        <f t="shared" si="52"/>
        <v>0.70560332048621399</v>
      </c>
      <c r="AP347" t="str">
        <f>VLOOKUP($B347,'Miljövärden urval för publ'!$B$1:$H$450,7,FALSE)</f>
        <v>Ja</v>
      </c>
      <c r="AQ347" t="str">
        <f>VLOOKUP($B347,'Miljövärden urval för publ'!$B$1:$H$450,6,FALSE)</f>
        <v>Ja</v>
      </c>
      <c r="AU347">
        <f t="shared" si="53"/>
        <v>0.67</v>
      </c>
      <c r="AV347">
        <f t="shared" si="54"/>
        <v>0</v>
      </c>
      <c r="AW347">
        <f t="shared" si="55"/>
        <v>5.83</v>
      </c>
      <c r="AX347">
        <f t="shared" si="56"/>
        <v>7.73</v>
      </c>
      <c r="AZ347">
        <f t="shared" si="57"/>
        <v>0</v>
      </c>
      <c r="BA347">
        <f t="shared" si="58"/>
        <v>0</v>
      </c>
      <c r="BC347">
        <f t="shared" si="59"/>
        <v>13.56</v>
      </c>
    </row>
    <row r="348" spans="1:55" ht="15" customHeight="1" x14ac:dyDescent="0.25">
      <c r="A348" t="s">
        <v>487</v>
      </c>
      <c r="B348" t="s">
        <v>488</v>
      </c>
      <c r="C348">
        <f>VLOOKUP($B348,'Tillförd energi'!$B$1:$AS$566,MATCH(C$1,'Tillförd energi'!$B$1:$AQ$1,0),FALSE)</f>
        <v>0</v>
      </c>
      <c r="D348">
        <f>VLOOKUP($B348,'Tillförd energi'!$B$1:$AS$566,MATCH(D$1,'Tillförd energi'!$B$1:$AQ$1,0),FALSE)</f>
        <v>0.4</v>
      </c>
      <c r="E348">
        <f>VLOOKUP($B348,'Tillförd energi'!$B$1:$AS$566,MATCH(E$1,'Tillförd energi'!$B$1:$AQ$1,0),FALSE)</f>
        <v>0</v>
      </c>
      <c r="F348">
        <f>VLOOKUP($B348,'Tillförd energi'!$B$1:$AS$566,MATCH(F$1,'Tillförd energi'!$B$1:$AQ$1,0),FALSE)</f>
        <v>0</v>
      </c>
      <c r="G348">
        <f>VLOOKUP($B348,'Tillförd energi'!$B$1:$AS$566,MATCH(G$1,'Tillförd energi'!$B$1:$AQ$1,0),FALSE)</f>
        <v>0</v>
      </c>
      <c r="H348">
        <f>VLOOKUP($B348,'Tillförd energi'!$B$1:$AS$566,MATCH(H$1,'Tillförd energi'!$B$1:$AQ$1,0),FALSE)</f>
        <v>0</v>
      </c>
      <c r="I348">
        <f>VLOOKUP($B348,'Tillförd energi'!$B$1:$AS$566,MATCH(I$1,'Tillförd energi'!$B$1:$AQ$1,0),FALSE)</f>
        <v>0</v>
      </c>
      <c r="J348">
        <f>VLOOKUP($B348,'Tillförd energi'!$B$1:$AS$566,MATCH(J$1,'Tillförd energi'!$B$1:$AQ$1,0),FALSE)</f>
        <v>0</v>
      </c>
      <c r="K348">
        <v>0</v>
      </c>
      <c r="L348">
        <f>VLOOKUP($B348,'Tillförd energi'!$B$1:$AS$566,MATCH(L$1,'Tillförd energi'!$B$1:$AQ$1,0),FALSE)</f>
        <v>0</v>
      </c>
      <c r="M348">
        <f>VLOOKUP($B348,'Tillförd energi'!$B$1:$AS$566,MATCH(M$1,'Tillförd energi'!$B$1:$AQ$1,0),FALSE)</f>
        <v>0</v>
      </c>
      <c r="N348">
        <f>VLOOKUP($B348,'Tillförd energi'!$B$1:$AS$566,MATCH(N$1,'Tillförd energi'!$B$1:$AQ$1,0),FALSE)</f>
        <v>0</v>
      </c>
      <c r="O348">
        <f>VLOOKUP($B348,'Tillförd energi'!$B$1:$AS$566,MATCH(O$1,'Tillförd energi'!$B$1:$AQ$1,0),FALSE)</f>
        <v>0</v>
      </c>
      <c r="P348">
        <f>VLOOKUP($B348,'Tillförd energi'!$B$1:$AS$566,MATCH(P$1,'Tillförd energi'!$B$1:$AQ$1,0),FALSE)</f>
        <v>4.5</v>
      </c>
      <c r="Q348">
        <f>VLOOKUP($B348,'Tillförd energi'!$B$1:$AS$566,MATCH(Q$1,'Tillförd energi'!$B$1:$AQ$1,0),FALSE)</f>
        <v>3.1764700000000001</v>
      </c>
      <c r="R348">
        <f>VLOOKUP($B348,'Tillförd energi'!$B$1:$AS$566,MATCH(R$1,'Tillförd energi'!$B$1:$AQ$1,0),FALSE)</f>
        <v>0</v>
      </c>
      <c r="S348">
        <f>VLOOKUP($B348,'Tillförd energi'!$B$1:$AS$566,MATCH(S$1,'Tillförd energi'!$B$1:$AQ$1,0),FALSE)</f>
        <v>0</v>
      </c>
      <c r="T348">
        <f>VLOOKUP($B348,'Tillförd energi'!$B$1:$AS$566,MATCH(T$1,'Tillförd energi'!$B$1:$AQ$1,0),FALSE)</f>
        <v>0</v>
      </c>
      <c r="U348">
        <f>VLOOKUP($B348,'Tillförd energi'!$B$1:$AS$566,MATCH(U$1,'Tillförd energi'!$B$1:$AQ$1,0),FALSE)</f>
        <v>0</v>
      </c>
      <c r="V348">
        <f>VLOOKUP($B348,'Tillförd energi'!$B$1:$AS$566,MATCH(V$1,'Tillförd energi'!$B$1:$AQ$1,0),FALSE)</f>
        <v>0</v>
      </c>
      <c r="W348">
        <f>VLOOKUP($B348,'Tillförd energi'!$B$1:$AS$566,MATCH(W$1,'Tillförd energi'!$B$1:$AQ$1,0),FALSE)</f>
        <v>0</v>
      </c>
      <c r="X348">
        <f>VLOOKUP($B348,'Tillförd energi'!$B$1:$AS$566,MATCH(X$1,'Tillförd energi'!$B$1:$AQ$1,0),FALSE)</f>
        <v>0</v>
      </c>
      <c r="Y348">
        <f>VLOOKUP($B348,'Tillförd energi'!$B$1:$AS$566,MATCH(Y$1,'Tillförd energi'!$B$1:$AQ$1,0),FALSE)</f>
        <v>0</v>
      </c>
      <c r="Z348">
        <f>VLOOKUP($B348,'Tillförd energi'!$B$1:$AS$566,MATCH(Z$1,'Tillförd energi'!$B$1:$AQ$1,0),FALSE)</f>
        <v>0</v>
      </c>
      <c r="AA348">
        <f>VLOOKUP($B348,'Tillförd energi'!$B$1:$AS$566,MATCH(AA$1,'Tillförd energi'!$B$1:$AQ$1,0),FALSE)</f>
        <v>0</v>
      </c>
      <c r="AB348">
        <f>VLOOKUP($B348,'Tillförd energi'!$B$1:$AS$566,MATCH(AB$1,'Tillförd energi'!$B$1:$AQ$1,0),FALSE)</f>
        <v>0</v>
      </c>
      <c r="AC348">
        <f>VLOOKUP($B348,'Tillförd energi'!$B$1:$AS$566,MATCH(AC$1,'Tillförd energi'!$B$1:$AQ$1,0),FALSE)</f>
        <v>0</v>
      </c>
      <c r="AD348">
        <f>VLOOKUP($B348,'Tillförd energi'!$B$1:$AS$566,MATCH(AD$1,'Tillförd energi'!$B$1:$AQ$1,0),FALSE)</f>
        <v>0</v>
      </c>
      <c r="AE348">
        <f>VLOOKUP($B348,'Tillförd energi'!$B$1:$AS$566,MATCH(AE$1,'Tillförd energi'!$B$1:$AQ$1,0),FALSE)</f>
        <v>0</v>
      </c>
      <c r="AF348">
        <f>VLOOKUP($B348,'Tillförd energi'!$B$1:$AS$566,MATCH(AF$1,'Tillförd energi'!$B$1:$AQ$1,0),FALSE)</f>
        <v>0.1</v>
      </c>
      <c r="AG348">
        <f>IFERROR(VLOOKUP(B348,Miljö!$B$1:$S$476,9,FALSE)/1,0)</f>
        <v>0</v>
      </c>
      <c r="AI348">
        <f t="shared" si="50"/>
        <v>8.1764700000000001</v>
      </c>
      <c r="AJ348">
        <f t="shared" si="51"/>
        <v>8.1764700000000001</v>
      </c>
      <c r="AK348">
        <f>IF(ISERROR(1/VLOOKUP($B348,Leveranser!$B$1:$S$500,MATCH("såld värme (gwh)",Leveranser!$B$1:$S$1,0),FALSE)),"",VLOOKUP($B348,Leveranser!$B$1:$S$500,MATCH("såld värme (gwh)",Leveranser!$B$1:$S$1,0),FALSE))</f>
        <v>3.9</v>
      </c>
      <c r="AL348" s="22">
        <f>VLOOKUP($B348,Leveranser!$B$1:$Y$500,MATCH("Totalt såld fjärrvärme till andra fjärrvärmeföretag",Leveranser!$B$1:$AA$1,0),FALSE)</f>
        <v>0</v>
      </c>
      <c r="AM348" s="22">
        <f>IF(ISERROR(1/VLOOKUP($B348,Miljö!$B$1:$S$500,MATCH("Såld mängd produktionsspecifik fjärrvärme (GWh)",Miljö!$B$1:$R$1,0),FALSE)),0,VLOOKUP($B348,Miljö!$B$1:$S$500,MATCH("Såld mängd produktionsspecifik fjärrvärme (GWh)",Miljö!$B$1:$R$1,0),FALSE))</f>
        <v>0</v>
      </c>
      <c r="AN348" s="23">
        <f t="shared" si="52"/>
        <v>0.47697845158118357</v>
      </c>
      <c r="AP348" t="str">
        <f>VLOOKUP($B348,'Miljövärden urval för publ'!$B$1:$H$450,7,FALSE)</f>
        <v>Ja</v>
      </c>
      <c r="AQ348" t="str">
        <f>VLOOKUP($B348,'Miljövärden urval för publ'!$B$1:$H$450,6,FALSE)</f>
        <v>Ja</v>
      </c>
      <c r="AU348">
        <f t="shared" si="53"/>
        <v>0.1</v>
      </c>
      <c r="AV348">
        <f t="shared" si="54"/>
        <v>0</v>
      </c>
      <c r="AW348">
        <f t="shared" si="55"/>
        <v>7.6764700000000001</v>
      </c>
      <c r="AX348">
        <f t="shared" si="56"/>
        <v>0</v>
      </c>
      <c r="AZ348">
        <f t="shared" si="57"/>
        <v>0</v>
      </c>
      <c r="BA348">
        <f t="shared" si="58"/>
        <v>0</v>
      </c>
      <c r="BC348">
        <f t="shared" si="59"/>
        <v>7.6764700000000001</v>
      </c>
    </row>
    <row r="349" spans="1:55" ht="15" customHeight="1" x14ac:dyDescent="0.25">
      <c r="A349" t="s">
        <v>487</v>
      </c>
      <c r="B349" t="s">
        <v>489</v>
      </c>
      <c r="C349">
        <f>VLOOKUP($B349,'Tillförd energi'!$B$1:$AS$566,MATCH(C$1,'Tillförd energi'!$B$1:$AQ$1,0),FALSE)</f>
        <v>0</v>
      </c>
      <c r="D349">
        <f>VLOOKUP($B349,'Tillförd energi'!$B$1:$AS$566,MATCH(D$1,'Tillförd energi'!$B$1:$AQ$1,0),FALSE)</f>
        <v>0.4</v>
      </c>
      <c r="E349">
        <f>VLOOKUP($B349,'Tillförd energi'!$B$1:$AS$566,MATCH(E$1,'Tillförd energi'!$B$1:$AQ$1,0),FALSE)</f>
        <v>0</v>
      </c>
      <c r="F349">
        <f>VLOOKUP($B349,'Tillförd energi'!$B$1:$AS$566,MATCH(F$1,'Tillförd energi'!$B$1:$AQ$1,0),FALSE)</f>
        <v>0</v>
      </c>
      <c r="G349">
        <f>VLOOKUP($B349,'Tillförd energi'!$B$1:$AS$566,MATCH(G$1,'Tillförd energi'!$B$1:$AQ$1,0),FALSE)</f>
        <v>0</v>
      </c>
      <c r="H349">
        <f>VLOOKUP($B349,'Tillförd energi'!$B$1:$AS$566,MATCH(H$1,'Tillförd energi'!$B$1:$AQ$1,0),FALSE)</f>
        <v>0</v>
      </c>
      <c r="I349">
        <f>VLOOKUP($B349,'Tillförd energi'!$B$1:$AS$566,MATCH(I$1,'Tillförd energi'!$B$1:$AQ$1,0),FALSE)</f>
        <v>0</v>
      </c>
      <c r="J349">
        <f>VLOOKUP($B349,'Tillförd energi'!$B$1:$AS$566,MATCH(J$1,'Tillförd energi'!$B$1:$AQ$1,0),FALSE)</f>
        <v>0</v>
      </c>
      <c r="K349">
        <v>0</v>
      </c>
      <c r="L349">
        <f>VLOOKUP($B349,'Tillförd energi'!$B$1:$AS$566,MATCH(L$1,'Tillförd energi'!$B$1:$AQ$1,0),FALSE)</f>
        <v>0</v>
      </c>
      <c r="M349">
        <f>VLOOKUP($B349,'Tillförd energi'!$B$1:$AS$566,MATCH(M$1,'Tillförd energi'!$B$1:$AQ$1,0),FALSE)</f>
        <v>0</v>
      </c>
      <c r="N349">
        <f>VLOOKUP($B349,'Tillförd energi'!$B$1:$AS$566,MATCH(N$1,'Tillförd energi'!$B$1:$AQ$1,0),FALSE)</f>
        <v>0</v>
      </c>
      <c r="O349">
        <f>VLOOKUP($B349,'Tillförd energi'!$B$1:$AS$566,MATCH(O$1,'Tillförd energi'!$B$1:$AQ$1,0),FALSE)</f>
        <v>0</v>
      </c>
      <c r="P349">
        <f>VLOOKUP($B349,'Tillförd energi'!$B$1:$AS$566,MATCH(P$1,'Tillförd energi'!$B$1:$AQ$1,0),FALSE)</f>
        <v>4.5999999999999996</v>
      </c>
      <c r="Q349">
        <f>VLOOKUP($B349,'Tillförd energi'!$B$1:$AS$566,MATCH(Q$1,'Tillförd energi'!$B$1:$AQ$1,0),FALSE)</f>
        <v>0</v>
      </c>
      <c r="R349">
        <f>VLOOKUP($B349,'Tillförd energi'!$B$1:$AS$566,MATCH(R$1,'Tillförd energi'!$B$1:$AQ$1,0),FALSE)</f>
        <v>0</v>
      </c>
      <c r="S349">
        <f>VLOOKUP($B349,'Tillförd energi'!$B$1:$AS$566,MATCH(S$1,'Tillförd energi'!$B$1:$AQ$1,0),FALSE)</f>
        <v>0</v>
      </c>
      <c r="T349">
        <f>VLOOKUP($B349,'Tillförd energi'!$B$1:$AS$566,MATCH(T$1,'Tillförd energi'!$B$1:$AQ$1,0),FALSE)</f>
        <v>0</v>
      </c>
      <c r="U349">
        <f>VLOOKUP($B349,'Tillförd energi'!$B$1:$AS$566,MATCH(U$1,'Tillförd energi'!$B$1:$AQ$1,0),FALSE)</f>
        <v>0</v>
      </c>
      <c r="V349">
        <f>VLOOKUP($B349,'Tillförd energi'!$B$1:$AS$566,MATCH(V$1,'Tillförd energi'!$B$1:$AQ$1,0),FALSE)</f>
        <v>0</v>
      </c>
      <c r="W349">
        <f>VLOOKUP($B349,'Tillförd energi'!$B$1:$AS$566,MATCH(W$1,'Tillförd energi'!$B$1:$AQ$1,0),FALSE)</f>
        <v>0</v>
      </c>
      <c r="X349">
        <f>VLOOKUP($B349,'Tillförd energi'!$B$1:$AS$566,MATCH(X$1,'Tillförd energi'!$B$1:$AQ$1,0),FALSE)</f>
        <v>0</v>
      </c>
      <c r="Y349">
        <f>VLOOKUP($B349,'Tillförd energi'!$B$1:$AS$566,MATCH(Y$1,'Tillförd energi'!$B$1:$AQ$1,0),FALSE)</f>
        <v>0</v>
      </c>
      <c r="Z349">
        <f>VLOOKUP($B349,'Tillförd energi'!$B$1:$AS$566,MATCH(Z$1,'Tillförd energi'!$B$1:$AQ$1,0),FALSE)</f>
        <v>0</v>
      </c>
      <c r="AA349">
        <f>VLOOKUP($B349,'Tillförd energi'!$B$1:$AS$566,MATCH(AA$1,'Tillförd energi'!$B$1:$AQ$1,0),FALSE)</f>
        <v>0</v>
      </c>
      <c r="AB349">
        <f>VLOOKUP($B349,'Tillförd energi'!$B$1:$AS$566,MATCH(AB$1,'Tillförd energi'!$B$1:$AQ$1,0),FALSE)</f>
        <v>0</v>
      </c>
      <c r="AC349">
        <f>VLOOKUP($B349,'Tillförd energi'!$B$1:$AS$566,MATCH(AC$1,'Tillförd energi'!$B$1:$AQ$1,0),FALSE)</f>
        <v>0</v>
      </c>
      <c r="AD349">
        <f>VLOOKUP($B349,'Tillförd energi'!$B$1:$AS$566,MATCH(AD$1,'Tillförd energi'!$B$1:$AQ$1,0),FALSE)</f>
        <v>0</v>
      </c>
      <c r="AE349">
        <f>VLOOKUP($B349,'Tillförd energi'!$B$1:$AS$566,MATCH(AE$1,'Tillförd energi'!$B$1:$AQ$1,0),FALSE)</f>
        <v>0</v>
      </c>
      <c r="AF349">
        <f>VLOOKUP($B349,'Tillförd energi'!$B$1:$AS$566,MATCH(AF$1,'Tillförd energi'!$B$1:$AQ$1,0),FALSE)</f>
        <v>0.1</v>
      </c>
      <c r="AG349">
        <f>IFERROR(VLOOKUP(B349,Miljö!$B$1:$S$476,9,FALSE)/1,0)</f>
        <v>0</v>
      </c>
      <c r="AI349">
        <f t="shared" si="50"/>
        <v>5.0999999999999996</v>
      </c>
      <c r="AJ349">
        <f t="shared" si="51"/>
        <v>5.0999999999999996</v>
      </c>
      <c r="AK349">
        <f>IF(ISERROR(1/VLOOKUP($B349,Leveranser!$B$1:$S$500,MATCH("såld värme (gwh)",Leveranser!$B$1:$S$1,0),FALSE)),"",VLOOKUP($B349,Leveranser!$B$1:$S$500,MATCH("såld värme (gwh)",Leveranser!$B$1:$S$1,0),FALSE))</f>
        <v>3.3</v>
      </c>
      <c r="AL349" s="22">
        <f>VLOOKUP($B349,Leveranser!$B$1:$Y$500,MATCH("Totalt såld fjärrvärme till andra fjärrvärmeföretag",Leveranser!$B$1:$AA$1,0),FALSE)</f>
        <v>0</v>
      </c>
      <c r="AM349" s="22">
        <f>IF(ISERROR(1/VLOOKUP($B349,Miljö!$B$1:$S$500,MATCH("Såld mängd produktionsspecifik fjärrvärme (GWh)",Miljö!$B$1:$R$1,0),FALSE)),0,VLOOKUP($B349,Miljö!$B$1:$S$500,MATCH("Såld mängd produktionsspecifik fjärrvärme (GWh)",Miljö!$B$1:$R$1,0),FALSE))</f>
        <v>0</v>
      </c>
      <c r="AN349" s="23">
        <f t="shared" si="52"/>
        <v>0.6470588235294118</v>
      </c>
      <c r="AP349" t="str">
        <f>VLOOKUP($B349,'Miljövärden urval för publ'!$B$1:$H$450,7,FALSE)</f>
        <v>Ja</v>
      </c>
      <c r="AQ349" t="str">
        <f>VLOOKUP($B349,'Miljövärden urval för publ'!$B$1:$H$450,6,FALSE)</f>
        <v>Ja</v>
      </c>
      <c r="AU349">
        <f t="shared" si="53"/>
        <v>0.1</v>
      </c>
      <c r="AV349">
        <f t="shared" si="54"/>
        <v>0</v>
      </c>
      <c r="AW349">
        <f t="shared" si="55"/>
        <v>4.5999999999999996</v>
      </c>
      <c r="AX349">
        <f t="shared" si="56"/>
        <v>0</v>
      </c>
      <c r="AZ349">
        <f t="shared" si="57"/>
        <v>0</v>
      </c>
      <c r="BA349">
        <f t="shared" si="58"/>
        <v>0</v>
      </c>
      <c r="BC349">
        <f t="shared" si="59"/>
        <v>4.5999999999999996</v>
      </c>
    </row>
    <row r="350" spans="1:55" ht="15" customHeight="1" x14ac:dyDescent="0.25">
      <c r="A350" t="s">
        <v>487</v>
      </c>
      <c r="B350" t="s">
        <v>490</v>
      </c>
      <c r="C350">
        <f>VLOOKUP($B350,'Tillförd energi'!$B$1:$AS$566,MATCH(C$1,'Tillförd energi'!$B$1:$AQ$1,0),FALSE)</f>
        <v>0</v>
      </c>
      <c r="D350">
        <f>VLOOKUP($B350,'Tillförd energi'!$B$1:$AS$566,MATCH(D$1,'Tillförd energi'!$B$1:$AQ$1,0),FALSE)</f>
        <v>3.9340700000000002</v>
      </c>
      <c r="E350">
        <f>VLOOKUP($B350,'Tillförd energi'!$B$1:$AS$566,MATCH(E$1,'Tillförd energi'!$B$1:$AQ$1,0),FALSE)</f>
        <v>0</v>
      </c>
      <c r="F350">
        <f>VLOOKUP($B350,'Tillförd energi'!$B$1:$AS$566,MATCH(F$1,'Tillförd energi'!$B$1:$AQ$1,0),FALSE)</f>
        <v>0</v>
      </c>
      <c r="G350">
        <f>VLOOKUP($B350,'Tillförd energi'!$B$1:$AS$566,MATCH(G$1,'Tillförd energi'!$B$1:$AQ$1,0),FALSE)</f>
        <v>0</v>
      </c>
      <c r="H350">
        <f>VLOOKUP($B350,'Tillförd energi'!$B$1:$AS$566,MATCH(H$1,'Tillförd energi'!$B$1:$AQ$1,0),FALSE)</f>
        <v>0</v>
      </c>
      <c r="I350">
        <f>VLOOKUP($B350,'Tillförd energi'!$B$1:$AS$566,MATCH(I$1,'Tillförd energi'!$B$1:$AQ$1,0),FALSE)</f>
        <v>0.60340899999999997</v>
      </c>
      <c r="J350">
        <f>VLOOKUP($B350,'Tillförd energi'!$B$1:$AS$566,MATCH(J$1,'Tillförd energi'!$B$1:$AQ$1,0),FALSE)</f>
        <v>2.1</v>
      </c>
      <c r="K350">
        <v>0</v>
      </c>
      <c r="L350">
        <f>VLOOKUP($B350,'Tillförd energi'!$B$1:$AS$566,MATCH(L$1,'Tillförd energi'!$B$1:$AQ$1,0),FALSE)</f>
        <v>73.555899999999994</v>
      </c>
      <c r="M350">
        <f>VLOOKUP($B350,'Tillförd energi'!$B$1:$AS$566,MATCH(M$1,'Tillförd energi'!$B$1:$AQ$1,0),FALSE)</f>
        <v>8.4426199999999998</v>
      </c>
      <c r="N350">
        <f>VLOOKUP($B350,'Tillförd energi'!$B$1:$AS$566,MATCH(N$1,'Tillförd energi'!$B$1:$AQ$1,0),FALSE)</f>
        <v>15.6854</v>
      </c>
      <c r="O350">
        <f>VLOOKUP($B350,'Tillförd energi'!$B$1:$AS$566,MATCH(O$1,'Tillförd energi'!$B$1:$AQ$1,0),FALSE)</f>
        <v>0</v>
      </c>
      <c r="P350">
        <f>VLOOKUP($B350,'Tillförd energi'!$B$1:$AS$566,MATCH(P$1,'Tillförd energi'!$B$1:$AQ$1,0),FALSE)</f>
        <v>20.8428</v>
      </c>
      <c r="Q350">
        <f>VLOOKUP($B350,'Tillförd energi'!$B$1:$AS$566,MATCH(Q$1,'Tillförd energi'!$B$1:$AQ$1,0),FALSE)</f>
        <v>0</v>
      </c>
      <c r="R350">
        <f>VLOOKUP($B350,'Tillförd energi'!$B$1:$AS$566,MATCH(R$1,'Tillförd energi'!$B$1:$AQ$1,0),FALSE)</f>
        <v>0</v>
      </c>
      <c r="S350">
        <f>VLOOKUP($B350,'Tillförd energi'!$B$1:$AS$566,MATCH(S$1,'Tillförd energi'!$B$1:$AQ$1,0),FALSE)</f>
        <v>0.5</v>
      </c>
      <c r="T350">
        <f>VLOOKUP($B350,'Tillförd energi'!$B$1:$AS$566,MATCH(T$1,'Tillförd energi'!$B$1:$AQ$1,0),FALSE)</f>
        <v>0</v>
      </c>
      <c r="U350">
        <f>VLOOKUP($B350,'Tillförd energi'!$B$1:$AS$566,MATCH(U$1,'Tillförd energi'!$B$1:$AQ$1,0),FALSE)</f>
        <v>0</v>
      </c>
      <c r="V350">
        <f>VLOOKUP($B350,'Tillförd energi'!$B$1:$AS$566,MATCH(V$1,'Tillförd energi'!$B$1:$AQ$1,0),FALSE)</f>
        <v>0</v>
      </c>
      <c r="W350">
        <f>VLOOKUP($B350,'Tillförd energi'!$B$1:$AS$566,MATCH(W$1,'Tillförd energi'!$B$1:$AQ$1,0),FALSE)</f>
        <v>0</v>
      </c>
      <c r="X350">
        <f>VLOOKUP($B350,'Tillförd energi'!$B$1:$AS$566,MATCH(X$1,'Tillförd energi'!$B$1:$AQ$1,0),FALSE)</f>
        <v>0</v>
      </c>
      <c r="Y350">
        <f>VLOOKUP($B350,'Tillförd energi'!$B$1:$AS$566,MATCH(Y$1,'Tillförd energi'!$B$1:$AQ$1,0),FALSE)</f>
        <v>0</v>
      </c>
      <c r="Z350">
        <f>VLOOKUP($B350,'Tillförd energi'!$B$1:$AS$566,MATCH(Z$1,'Tillförd energi'!$B$1:$AQ$1,0),FALSE)</f>
        <v>0</v>
      </c>
      <c r="AA350">
        <f>VLOOKUP($B350,'Tillförd energi'!$B$1:$AS$566,MATCH(AA$1,'Tillförd energi'!$B$1:$AQ$1,0),FALSE)</f>
        <v>0</v>
      </c>
      <c r="AB350">
        <f>VLOOKUP($B350,'Tillförd energi'!$B$1:$AS$566,MATCH(AB$1,'Tillförd energi'!$B$1:$AQ$1,0),FALSE)</f>
        <v>0</v>
      </c>
      <c r="AC350">
        <f>VLOOKUP($B350,'Tillförd energi'!$B$1:$AS$566,MATCH(AC$1,'Tillförd energi'!$B$1:$AQ$1,0),FALSE)</f>
        <v>18.3</v>
      </c>
      <c r="AD350">
        <f>VLOOKUP($B350,'Tillförd energi'!$B$1:$AS$566,MATCH(AD$1,'Tillförd energi'!$B$1:$AQ$1,0),FALSE)</f>
        <v>0</v>
      </c>
      <c r="AE350">
        <f>VLOOKUP($B350,'Tillförd energi'!$B$1:$AS$566,MATCH(AE$1,'Tillförd energi'!$B$1:$AQ$1,0),FALSE)</f>
        <v>0</v>
      </c>
      <c r="AF350">
        <f>VLOOKUP($B350,'Tillförd energi'!$B$1:$AS$566,MATCH(AF$1,'Tillförd energi'!$B$1:$AQ$1,0),FALSE)</f>
        <v>4.3563499999999999</v>
      </c>
      <c r="AG350">
        <f>IFERROR(VLOOKUP(B350,Miljö!$B$1:$S$476,9,FALSE)/1,0)</f>
        <v>0</v>
      </c>
      <c r="AI350">
        <f t="shared" si="50"/>
        <v>148.320549</v>
      </c>
      <c r="AJ350">
        <f t="shared" si="51"/>
        <v>148.320549</v>
      </c>
      <c r="AK350">
        <f>IF(ISERROR(1/VLOOKUP($B350,Leveranser!$B$1:$S$500,MATCH("såld värme (gwh)",Leveranser!$B$1:$S$1,0),FALSE)),"",VLOOKUP($B350,Leveranser!$B$1:$S$500,MATCH("såld värme (gwh)",Leveranser!$B$1:$S$1,0),FALSE))</f>
        <v>111</v>
      </c>
      <c r="AL350" s="22">
        <f>VLOOKUP($B350,Leveranser!$B$1:$Y$500,MATCH("Totalt såld fjärrvärme till andra fjärrvärmeföretag",Leveranser!$B$1:$AA$1,0),FALSE)</f>
        <v>0</v>
      </c>
      <c r="AM350" s="22">
        <f>IF(ISERROR(1/VLOOKUP($B350,Miljö!$B$1:$S$500,MATCH("Såld mängd produktionsspecifik fjärrvärme (GWh)",Miljö!$B$1:$R$1,0),FALSE)),0,VLOOKUP($B350,Miljö!$B$1:$S$500,MATCH("Såld mängd produktionsspecifik fjärrvärme (GWh)",Miljö!$B$1:$R$1,0),FALSE))</f>
        <v>0</v>
      </c>
      <c r="AN350" s="23">
        <f t="shared" si="52"/>
        <v>0.74837910693008558</v>
      </c>
      <c r="AP350" t="str">
        <f>VLOOKUP($B350,'Miljövärden urval för publ'!$B$1:$H$450,7,FALSE)</f>
        <v>Ja</v>
      </c>
      <c r="AQ350" t="str">
        <f>VLOOKUP($B350,'Miljövärden urval för publ'!$B$1:$H$450,6,FALSE)</f>
        <v>Ja</v>
      </c>
      <c r="AU350">
        <f t="shared" si="53"/>
        <v>4.3563499999999999</v>
      </c>
      <c r="AV350">
        <f t="shared" si="54"/>
        <v>0</v>
      </c>
      <c r="AW350">
        <f t="shared" si="55"/>
        <v>44.970820000000003</v>
      </c>
      <c r="AX350">
        <f t="shared" si="56"/>
        <v>0.5</v>
      </c>
      <c r="AZ350">
        <f t="shared" si="57"/>
        <v>0</v>
      </c>
      <c r="BA350">
        <f t="shared" si="58"/>
        <v>0</v>
      </c>
      <c r="BC350">
        <f t="shared" si="59"/>
        <v>119.02672</v>
      </c>
    </row>
    <row r="351" spans="1:55" ht="15" customHeight="1" x14ac:dyDescent="0.25">
      <c r="A351" t="s">
        <v>491</v>
      </c>
      <c r="B351" t="s">
        <v>492</v>
      </c>
      <c r="C351">
        <f>VLOOKUP($B351,'Tillförd energi'!$B$1:$AS$566,MATCH(C$1,'Tillförd energi'!$B$1:$AQ$1,0),FALSE)</f>
        <v>0</v>
      </c>
      <c r="D351">
        <f>VLOOKUP($B351,'Tillförd energi'!$B$1:$AS$566,MATCH(D$1,'Tillförd energi'!$B$1:$AQ$1,0),FALSE)</f>
        <v>0</v>
      </c>
      <c r="E351">
        <f>VLOOKUP($B351,'Tillförd energi'!$B$1:$AS$566,MATCH(E$1,'Tillförd energi'!$B$1:$AQ$1,0),FALSE)</f>
        <v>0</v>
      </c>
      <c r="F351">
        <f>VLOOKUP($B351,'Tillförd energi'!$B$1:$AS$566,MATCH(F$1,'Tillförd energi'!$B$1:$AQ$1,0),FALSE)</f>
        <v>0</v>
      </c>
      <c r="G351">
        <f>VLOOKUP($B351,'Tillförd energi'!$B$1:$AS$566,MATCH(G$1,'Tillförd energi'!$B$1:$AQ$1,0),FALSE)</f>
        <v>0</v>
      </c>
      <c r="H351">
        <f>VLOOKUP($B351,'Tillförd energi'!$B$1:$AS$566,MATCH(H$1,'Tillförd energi'!$B$1:$AQ$1,0),FALSE)</f>
        <v>0</v>
      </c>
      <c r="I351">
        <f>VLOOKUP($B351,'Tillförd energi'!$B$1:$AS$566,MATCH(I$1,'Tillförd energi'!$B$1:$AQ$1,0),FALSE)</f>
        <v>0</v>
      </c>
      <c r="J351">
        <f>VLOOKUP($B351,'Tillförd energi'!$B$1:$AS$566,MATCH(J$1,'Tillförd energi'!$B$1:$AQ$1,0),FALSE)</f>
        <v>0</v>
      </c>
      <c r="K351">
        <v>0</v>
      </c>
      <c r="L351">
        <f>VLOOKUP($B351,'Tillförd energi'!$B$1:$AS$566,MATCH(L$1,'Tillförd energi'!$B$1:$AQ$1,0),FALSE)</f>
        <v>0</v>
      </c>
      <c r="M351">
        <f>VLOOKUP($B351,'Tillförd energi'!$B$1:$AS$566,MATCH(M$1,'Tillförd energi'!$B$1:$AQ$1,0),FALSE)</f>
        <v>0</v>
      </c>
      <c r="N351">
        <f>VLOOKUP($B351,'Tillförd energi'!$B$1:$AS$566,MATCH(N$1,'Tillförd energi'!$B$1:$AQ$1,0),FALSE)</f>
        <v>0</v>
      </c>
      <c r="O351">
        <f>VLOOKUP($B351,'Tillförd energi'!$B$1:$AS$566,MATCH(O$1,'Tillförd energi'!$B$1:$AQ$1,0),FALSE)</f>
        <v>0</v>
      </c>
      <c r="P351">
        <f>VLOOKUP($B351,'Tillförd energi'!$B$1:$AS$566,MATCH(P$1,'Tillförd energi'!$B$1:$AQ$1,0),FALSE)</f>
        <v>0</v>
      </c>
      <c r="Q351">
        <f>VLOOKUP($B351,'Tillförd energi'!$B$1:$AS$566,MATCH(Q$1,'Tillförd energi'!$B$1:$AQ$1,0),FALSE)</f>
        <v>6.2988499999999998</v>
      </c>
      <c r="R351">
        <f>VLOOKUP($B351,'Tillförd energi'!$B$1:$AS$566,MATCH(R$1,'Tillförd energi'!$B$1:$AQ$1,0),FALSE)</f>
        <v>0</v>
      </c>
      <c r="S351">
        <f>VLOOKUP($B351,'Tillförd energi'!$B$1:$AS$566,MATCH(S$1,'Tillförd energi'!$B$1:$AQ$1,0),FALSE)</f>
        <v>0</v>
      </c>
      <c r="T351">
        <f>VLOOKUP($B351,'Tillförd energi'!$B$1:$AS$566,MATCH(T$1,'Tillförd energi'!$B$1:$AQ$1,0),FALSE)</f>
        <v>0</v>
      </c>
      <c r="U351">
        <f>VLOOKUP($B351,'Tillförd energi'!$B$1:$AS$566,MATCH(U$1,'Tillförd energi'!$B$1:$AQ$1,0),FALSE)</f>
        <v>0</v>
      </c>
      <c r="V351">
        <f>VLOOKUP($B351,'Tillförd energi'!$B$1:$AS$566,MATCH(V$1,'Tillförd energi'!$B$1:$AQ$1,0),FALSE)</f>
        <v>0</v>
      </c>
      <c r="W351">
        <f>VLOOKUP($B351,'Tillförd energi'!$B$1:$AS$566,MATCH(W$1,'Tillförd energi'!$B$1:$AQ$1,0),FALSE)</f>
        <v>0</v>
      </c>
      <c r="X351">
        <f>VLOOKUP($B351,'Tillförd energi'!$B$1:$AS$566,MATCH(X$1,'Tillförd energi'!$B$1:$AQ$1,0),FALSE)</f>
        <v>0</v>
      </c>
      <c r="Y351">
        <f>VLOOKUP($B351,'Tillförd energi'!$B$1:$AS$566,MATCH(Y$1,'Tillförd energi'!$B$1:$AQ$1,0),FALSE)</f>
        <v>0</v>
      </c>
      <c r="Z351">
        <f>VLOOKUP($B351,'Tillförd energi'!$B$1:$AS$566,MATCH(Z$1,'Tillförd energi'!$B$1:$AQ$1,0),FALSE)</f>
        <v>0</v>
      </c>
      <c r="AA351">
        <f>VLOOKUP($B351,'Tillförd energi'!$B$1:$AS$566,MATCH(AA$1,'Tillförd energi'!$B$1:$AQ$1,0),FALSE)</f>
        <v>0</v>
      </c>
      <c r="AB351">
        <f>VLOOKUP($B351,'Tillförd energi'!$B$1:$AS$566,MATCH(AB$1,'Tillförd energi'!$B$1:$AQ$1,0),FALSE)</f>
        <v>0</v>
      </c>
      <c r="AC351">
        <f>VLOOKUP($B351,'Tillförd energi'!$B$1:$AS$566,MATCH(AC$1,'Tillförd energi'!$B$1:$AQ$1,0),FALSE)</f>
        <v>0</v>
      </c>
      <c r="AD351">
        <f>VLOOKUP($B351,'Tillförd energi'!$B$1:$AS$566,MATCH(AD$1,'Tillförd energi'!$B$1:$AQ$1,0),FALSE)</f>
        <v>0</v>
      </c>
      <c r="AE351">
        <f>VLOOKUP($B351,'Tillförd energi'!$B$1:$AS$566,MATCH(AE$1,'Tillförd energi'!$B$1:$AQ$1,0),FALSE)</f>
        <v>0</v>
      </c>
      <c r="AF351">
        <f>VLOOKUP($B351,'Tillförd energi'!$B$1:$AS$566,MATCH(AF$1,'Tillförd energi'!$B$1:$AQ$1,0),FALSE)</f>
        <v>0.13197</v>
      </c>
      <c r="AG351">
        <f>IFERROR(VLOOKUP(B351,Miljö!$B$1:$S$476,9,FALSE)/1,0)</f>
        <v>0</v>
      </c>
      <c r="AI351">
        <f t="shared" si="50"/>
        <v>6.4308199999999998</v>
      </c>
      <c r="AJ351">
        <f t="shared" si="51"/>
        <v>6.4308199999999998</v>
      </c>
      <c r="AK351">
        <f>IF(ISERROR(1/VLOOKUP($B351,Leveranser!$B$1:$S$500,MATCH("såld värme (gwh)",Leveranser!$B$1:$S$1,0),FALSE)),"",VLOOKUP($B351,Leveranser!$B$1:$S$500,MATCH("såld värme (gwh)",Leveranser!$B$1:$S$1,0),FALSE))</f>
        <v>4.399</v>
      </c>
      <c r="AL351" s="22">
        <f>VLOOKUP($B351,Leveranser!$B$1:$Y$500,MATCH("Totalt såld fjärrvärme till andra fjärrvärmeföretag",Leveranser!$B$1:$AA$1,0),FALSE)</f>
        <v>0</v>
      </c>
      <c r="AM351" s="22">
        <f>IF(ISERROR(1/VLOOKUP($B351,Miljö!$B$1:$S$500,MATCH("Såld mängd produktionsspecifik fjärrvärme (GWh)",Miljö!$B$1:$R$1,0),FALSE)),0,VLOOKUP($B351,Miljö!$B$1:$S$500,MATCH("Såld mängd produktionsspecifik fjärrvärme (GWh)",Miljö!$B$1:$R$1,0),FALSE))</f>
        <v>0</v>
      </c>
      <c r="AN351" s="23">
        <f t="shared" si="52"/>
        <v>0.68404962353168031</v>
      </c>
      <c r="AP351" t="str">
        <f>VLOOKUP($B351,'Miljövärden urval för publ'!$B$1:$H$450,7,FALSE)</f>
        <v>Ja</v>
      </c>
      <c r="AQ351" t="str">
        <f>VLOOKUP($B351,'Miljövärden urval för publ'!$B$1:$H$450,6,FALSE)</f>
        <v>Nej</v>
      </c>
      <c r="AU351">
        <f t="shared" si="53"/>
        <v>0.13197</v>
      </c>
      <c r="AV351">
        <f t="shared" si="54"/>
        <v>0</v>
      </c>
      <c r="AW351">
        <f t="shared" si="55"/>
        <v>6.2988499999999998</v>
      </c>
      <c r="AX351">
        <f t="shared" si="56"/>
        <v>0</v>
      </c>
      <c r="AZ351">
        <f t="shared" si="57"/>
        <v>0</v>
      </c>
      <c r="BA351">
        <f t="shared" si="58"/>
        <v>0</v>
      </c>
      <c r="BC351">
        <f t="shared" si="59"/>
        <v>6.2988499999999998</v>
      </c>
    </row>
    <row r="352" spans="1:55" ht="15" customHeight="1" x14ac:dyDescent="0.25">
      <c r="A352" t="s">
        <v>491</v>
      </c>
      <c r="B352" t="s">
        <v>493</v>
      </c>
      <c r="C352">
        <f>VLOOKUP($B352,'Tillförd energi'!$B$1:$AS$566,MATCH(C$1,'Tillförd energi'!$B$1:$AQ$1,0),FALSE)</f>
        <v>0</v>
      </c>
      <c r="D352">
        <f>VLOOKUP($B352,'Tillförd energi'!$B$1:$AS$566,MATCH(D$1,'Tillförd energi'!$B$1:$AQ$1,0),FALSE)</f>
        <v>0</v>
      </c>
      <c r="E352">
        <f>VLOOKUP($B352,'Tillförd energi'!$B$1:$AS$566,MATCH(E$1,'Tillförd energi'!$B$1:$AQ$1,0),FALSE)</f>
        <v>0</v>
      </c>
      <c r="F352">
        <f>VLOOKUP($B352,'Tillförd energi'!$B$1:$AS$566,MATCH(F$1,'Tillförd energi'!$B$1:$AQ$1,0),FALSE)</f>
        <v>0</v>
      </c>
      <c r="G352">
        <f>VLOOKUP($B352,'Tillförd energi'!$B$1:$AS$566,MATCH(G$1,'Tillförd energi'!$B$1:$AQ$1,0),FALSE)</f>
        <v>0</v>
      </c>
      <c r="H352">
        <f>VLOOKUP($B352,'Tillförd energi'!$B$1:$AS$566,MATCH(H$1,'Tillförd energi'!$B$1:$AQ$1,0),FALSE)</f>
        <v>0</v>
      </c>
      <c r="I352">
        <f>VLOOKUP($B352,'Tillförd energi'!$B$1:$AS$566,MATCH(I$1,'Tillförd energi'!$B$1:$AQ$1,0),FALSE)</f>
        <v>0</v>
      </c>
      <c r="J352">
        <f>VLOOKUP($B352,'Tillförd energi'!$B$1:$AS$566,MATCH(J$1,'Tillförd energi'!$B$1:$AQ$1,0),FALSE)</f>
        <v>0</v>
      </c>
      <c r="K352">
        <v>0</v>
      </c>
      <c r="L352">
        <f>VLOOKUP($B352,'Tillförd energi'!$B$1:$AS$566,MATCH(L$1,'Tillförd energi'!$B$1:$AQ$1,0),FALSE)</f>
        <v>0</v>
      </c>
      <c r="M352">
        <f>VLOOKUP($B352,'Tillförd energi'!$B$1:$AS$566,MATCH(M$1,'Tillförd energi'!$B$1:$AQ$1,0),FALSE)</f>
        <v>0</v>
      </c>
      <c r="N352">
        <f>VLOOKUP($B352,'Tillförd energi'!$B$1:$AS$566,MATCH(N$1,'Tillförd energi'!$B$1:$AQ$1,0),FALSE)</f>
        <v>0</v>
      </c>
      <c r="O352">
        <f>VLOOKUP($B352,'Tillförd energi'!$B$1:$AS$566,MATCH(O$1,'Tillförd energi'!$B$1:$AQ$1,0),FALSE)</f>
        <v>0</v>
      </c>
      <c r="P352">
        <f>VLOOKUP($B352,'Tillförd energi'!$B$1:$AS$566,MATCH(P$1,'Tillförd energi'!$B$1:$AQ$1,0),FALSE)</f>
        <v>4.7389999999999999</v>
      </c>
      <c r="Q352">
        <f>VLOOKUP($B352,'Tillförd energi'!$B$1:$AS$566,MATCH(Q$1,'Tillförd energi'!$B$1:$AQ$1,0),FALSE)</f>
        <v>0</v>
      </c>
      <c r="R352">
        <f>VLOOKUP($B352,'Tillförd energi'!$B$1:$AS$566,MATCH(R$1,'Tillförd energi'!$B$1:$AQ$1,0),FALSE)</f>
        <v>0</v>
      </c>
      <c r="S352">
        <f>VLOOKUP($B352,'Tillförd energi'!$B$1:$AS$566,MATCH(S$1,'Tillförd energi'!$B$1:$AQ$1,0),FALSE)</f>
        <v>0</v>
      </c>
      <c r="T352">
        <f>VLOOKUP($B352,'Tillförd energi'!$B$1:$AS$566,MATCH(T$1,'Tillförd energi'!$B$1:$AQ$1,0),FALSE)</f>
        <v>0</v>
      </c>
      <c r="U352">
        <f>VLOOKUP($B352,'Tillförd energi'!$B$1:$AS$566,MATCH(U$1,'Tillförd energi'!$B$1:$AQ$1,0),FALSE)</f>
        <v>0</v>
      </c>
      <c r="V352">
        <f>VLOOKUP($B352,'Tillförd energi'!$B$1:$AS$566,MATCH(V$1,'Tillförd energi'!$B$1:$AQ$1,0),FALSE)</f>
        <v>0</v>
      </c>
      <c r="W352">
        <f>VLOOKUP($B352,'Tillförd energi'!$B$1:$AS$566,MATCH(W$1,'Tillförd energi'!$B$1:$AQ$1,0),FALSE)</f>
        <v>0.17199999999999999</v>
      </c>
      <c r="X352">
        <f>VLOOKUP($B352,'Tillförd energi'!$B$1:$AS$566,MATCH(X$1,'Tillförd energi'!$B$1:$AQ$1,0),FALSE)</f>
        <v>0</v>
      </c>
      <c r="Y352">
        <f>VLOOKUP($B352,'Tillförd energi'!$B$1:$AS$566,MATCH(Y$1,'Tillförd energi'!$B$1:$AQ$1,0),FALSE)</f>
        <v>0</v>
      </c>
      <c r="Z352">
        <f>VLOOKUP($B352,'Tillförd energi'!$B$1:$AS$566,MATCH(Z$1,'Tillförd energi'!$B$1:$AQ$1,0),FALSE)</f>
        <v>0</v>
      </c>
      <c r="AA352">
        <f>VLOOKUP($B352,'Tillförd energi'!$B$1:$AS$566,MATCH(AA$1,'Tillförd energi'!$B$1:$AQ$1,0),FALSE)</f>
        <v>0</v>
      </c>
      <c r="AB352">
        <f>VLOOKUP($B352,'Tillförd energi'!$B$1:$AS$566,MATCH(AB$1,'Tillförd energi'!$B$1:$AQ$1,0),FALSE)</f>
        <v>0</v>
      </c>
      <c r="AC352">
        <f>VLOOKUP($B352,'Tillförd energi'!$B$1:$AS$566,MATCH(AC$1,'Tillförd energi'!$B$1:$AQ$1,0),FALSE)</f>
        <v>0</v>
      </c>
      <c r="AD352">
        <f>VLOOKUP($B352,'Tillförd energi'!$B$1:$AS$566,MATCH(AD$1,'Tillförd energi'!$B$1:$AQ$1,0),FALSE)</f>
        <v>0</v>
      </c>
      <c r="AE352">
        <f>VLOOKUP($B352,'Tillförd energi'!$B$1:$AS$566,MATCH(AE$1,'Tillförd energi'!$B$1:$AQ$1,0),FALSE)</f>
        <v>0</v>
      </c>
      <c r="AF352">
        <f>VLOOKUP($B352,'Tillförd energi'!$B$1:$AS$566,MATCH(AF$1,'Tillförd energi'!$B$1:$AQ$1,0),FALSE)</f>
        <v>0.1</v>
      </c>
      <c r="AG352">
        <f>IFERROR(VLOOKUP(B352,Miljö!$B$1:$S$476,9,FALSE)/1,0)</f>
        <v>0</v>
      </c>
      <c r="AI352">
        <f t="shared" si="50"/>
        <v>5.0109999999999992</v>
      </c>
      <c r="AJ352">
        <f t="shared" si="51"/>
        <v>5.0109999999999992</v>
      </c>
      <c r="AK352">
        <f>IF(ISERROR(1/VLOOKUP($B352,Leveranser!$B$1:$S$500,MATCH("såld värme (gwh)",Leveranser!$B$1:$S$1,0),FALSE)),"",VLOOKUP($B352,Leveranser!$B$1:$S$500,MATCH("såld värme (gwh)",Leveranser!$B$1:$S$1,0),FALSE))</f>
        <v>4.226</v>
      </c>
      <c r="AL352" s="22">
        <f>VLOOKUP($B352,Leveranser!$B$1:$Y$500,MATCH("Totalt såld fjärrvärme till andra fjärrvärmeföretag",Leveranser!$B$1:$AA$1,0),FALSE)</f>
        <v>0</v>
      </c>
      <c r="AM352" s="22">
        <f>IF(ISERROR(1/VLOOKUP($B352,Miljö!$B$1:$S$500,MATCH("Såld mängd produktionsspecifik fjärrvärme (GWh)",Miljö!$B$1:$R$1,0),FALSE)),0,VLOOKUP($B352,Miljö!$B$1:$S$500,MATCH("Såld mängd produktionsspecifik fjärrvärme (GWh)",Miljö!$B$1:$R$1,0),FALSE))</f>
        <v>0</v>
      </c>
      <c r="AN352" s="23">
        <f t="shared" si="52"/>
        <v>0.84334464178806634</v>
      </c>
      <c r="AP352" t="str">
        <f>VLOOKUP($B352,'Miljövärden urval för publ'!$B$1:$H$450,7,FALSE)</f>
        <v>Ja</v>
      </c>
      <c r="AQ352" t="str">
        <f>VLOOKUP($B352,'Miljövärden urval för publ'!$B$1:$H$450,6,FALSE)</f>
        <v>Ja</v>
      </c>
      <c r="AU352">
        <f t="shared" si="53"/>
        <v>0.1</v>
      </c>
      <c r="AV352">
        <f t="shared" si="54"/>
        <v>0</v>
      </c>
      <c r="AW352">
        <f t="shared" si="55"/>
        <v>4.7389999999999999</v>
      </c>
      <c r="AX352">
        <f t="shared" si="56"/>
        <v>0</v>
      </c>
      <c r="AZ352">
        <f t="shared" si="57"/>
        <v>0</v>
      </c>
      <c r="BA352">
        <f t="shared" si="58"/>
        <v>0</v>
      </c>
      <c r="BC352">
        <f t="shared" si="59"/>
        <v>4.9109999999999996</v>
      </c>
    </row>
    <row r="353" spans="1:55" ht="15" customHeight="1" x14ac:dyDescent="0.25">
      <c r="A353" t="s">
        <v>491</v>
      </c>
      <c r="B353" t="s">
        <v>494</v>
      </c>
      <c r="C353">
        <f>VLOOKUP($B353,'Tillförd energi'!$B$1:$AS$566,MATCH(C$1,'Tillförd energi'!$B$1:$AQ$1,0),FALSE)</f>
        <v>0</v>
      </c>
      <c r="D353">
        <f>VLOOKUP($B353,'Tillförd energi'!$B$1:$AS$566,MATCH(D$1,'Tillförd energi'!$B$1:$AQ$1,0),FALSE)</f>
        <v>0</v>
      </c>
      <c r="E353">
        <f>VLOOKUP($B353,'Tillförd energi'!$B$1:$AS$566,MATCH(E$1,'Tillförd energi'!$B$1:$AQ$1,0),FALSE)</f>
        <v>0</v>
      </c>
      <c r="F353">
        <f>VLOOKUP($B353,'Tillförd energi'!$B$1:$AS$566,MATCH(F$1,'Tillförd energi'!$B$1:$AQ$1,0),FALSE)</f>
        <v>0</v>
      </c>
      <c r="G353">
        <f>VLOOKUP($B353,'Tillförd energi'!$B$1:$AS$566,MATCH(G$1,'Tillförd energi'!$B$1:$AQ$1,0),FALSE)</f>
        <v>0</v>
      </c>
      <c r="H353">
        <f>VLOOKUP($B353,'Tillförd energi'!$B$1:$AS$566,MATCH(H$1,'Tillförd energi'!$B$1:$AQ$1,0),FALSE)</f>
        <v>0</v>
      </c>
      <c r="I353">
        <f>VLOOKUP($B353,'Tillförd energi'!$B$1:$AS$566,MATCH(I$1,'Tillförd energi'!$B$1:$AQ$1,0),FALSE)</f>
        <v>0</v>
      </c>
      <c r="J353">
        <f>VLOOKUP($B353,'Tillförd energi'!$B$1:$AS$566,MATCH(J$1,'Tillförd energi'!$B$1:$AQ$1,0),FALSE)</f>
        <v>0</v>
      </c>
      <c r="K353">
        <v>0</v>
      </c>
      <c r="L353">
        <f>VLOOKUP($B353,'Tillförd energi'!$B$1:$AS$566,MATCH(L$1,'Tillförd energi'!$B$1:$AQ$1,0),FALSE)</f>
        <v>0</v>
      </c>
      <c r="M353">
        <f>VLOOKUP($B353,'Tillförd energi'!$B$1:$AS$566,MATCH(M$1,'Tillförd energi'!$B$1:$AQ$1,0),FALSE)</f>
        <v>0</v>
      </c>
      <c r="N353">
        <f>VLOOKUP($B353,'Tillförd energi'!$B$1:$AS$566,MATCH(N$1,'Tillförd energi'!$B$1:$AQ$1,0),FALSE)</f>
        <v>0</v>
      </c>
      <c r="O353">
        <f>VLOOKUP($B353,'Tillförd energi'!$B$1:$AS$566,MATCH(O$1,'Tillförd energi'!$B$1:$AQ$1,0),FALSE)</f>
        <v>0</v>
      </c>
      <c r="P353">
        <f>VLOOKUP($B353,'Tillförd energi'!$B$1:$AS$566,MATCH(P$1,'Tillförd energi'!$B$1:$AQ$1,0),FALSE)</f>
        <v>0</v>
      </c>
      <c r="Q353">
        <f>VLOOKUP($B353,'Tillförd energi'!$B$1:$AS$566,MATCH(Q$1,'Tillförd energi'!$B$1:$AQ$1,0),FALSE)</f>
        <v>8.5210000000000008</v>
      </c>
      <c r="R353">
        <f>VLOOKUP($B353,'Tillförd energi'!$B$1:$AS$566,MATCH(R$1,'Tillförd energi'!$B$1:$AQ$1,0),FALSE)</f>
        <v>0</v>
      </c>
      <c r="S353">
        <f>VLOOKUP($B353,'Tillförd energi'!$B$1:$AS$566,MATCH(S$1,'Tillförd energi'!$B$1:$AQ$1,0),FALSE)</f>
        <v>0</v>
      </c>
      <c r="T353">
        <f>VLOOKUP($B353,'Tillförd energi'!$B$1:$AS$566,MATCH(T$1,'Tillförd energi'!$B$1:$AQ$1,0),FALSE)</f>
        <v>0</v>
      </c>
      <c r="U353">
        <f>VLOOKUP($B353,'Tillförd energi'!$B$1:$AS$566,MATCH(U$1,'Tillförd energi'!$B$1:$AQ$1,0),FALSE)</f>
        <v>0</v>
      </c>
      <c r="V353">
        <f>VLOOKUP($B353,'Tillförd energi'!$B$1:$AS$566,MATCH(V$1,'Tillförd energi'!$B$1:$AQ$1,0),FALSE)</f>
        <v>0</v>
      </c>
      <c r="W353">
        <f>VLOOKUP($B353,'Tillförd energi'!$B$1:$AS$566,MATCH(W$1,'Tillförd energi'!$B$1:$AQ$1,0),FALSE)</f>
        <v>1.9E-2</v>
      </c>
      <c r="X353">
        <f>VLOOKUP($B353,'Tillförd energi'!$B$1:$AS$566,MATCH(X$1,'Tillförd energi'!$B$1:$AQ$1,0),FALSE)</f>
        <v>0</v>
      </c>
      <c r="Y353">
        <f>VLOOKUP($B353,'Tillförd energi'!$B$1:$AS$566,MATCH(Y$1,'Tillförd energi'!$B$1:$AQ$1,0),FALSE)</f>
        <v>0</v>
      </c>
      <c r="Z353">
        <f>VLOOKUP($B353,'Tillförd energi'!$B$1:$AS$566,MATCH(Z$1,'Tillförd energi'!$B$1:$AQ$1,0),FALSE)</f>
        <v>0</v>
      </c>
      <c r="AA353">
        <f>VLOOKUP($B353,'Tillförd energi'!$B$1:$AS$566,MATCH(AA$1,'Tillförd energi'!$B$1:$AQ$1,0),FALSE)</f>
        <v>0</v>
      </c>
      <c r="AB353">
        <f>VLOOKUP($B353,'Tillförd energi'!$B$1:$AS$566,MATCH(AB$1,'Tillförd energi'!$B$1:$AQ$1,0),FALSE)</f>
        <v>0</v>
      </c>
      <c r="AC353">
        <f>VLOOKUP($B353,'Tillförd energi'!$B$1:$AS$566,MATCH(AC$1,'Tillförd energi'!$B$1:$AQ$1,0),FALSE)</f>
        <v>0</v>
      </c>
      <c r="AD353">
        <f>VLOOKUP($B353,'Tillförd energi'!$B$1:$AS$566,MATCH(AD$1,'Tillförd energi'!$B$1:$AQ$1,0),FALSE)</f>
        <v>0</v>
      </c>
      <c r="AE353">
        <f>VLOOKUP($B353,'Tillförd energi'!$B$1:$AS$566,MATCH(AE$1,'Tillförd energi'!$B$1:$AQ$1,0),FALSE)</f>
        <v>0</v>
      </c>
      <c r="AF353">
        <f>VLOOKUP($B353,'Tillförd energi'!$B$1:$AS$566,MATCH(AF$1,'Tillförd energi'!$B$1:$AQ$1,0),FALSE)</f>
        <v>0.15</v>
      </c>
      <c r="AG353">
        <f>IFERROR(VLOOKUP(B353,Miljö!$B$1:$S$476,9,FALSE)/1,0)</f>
        <v>0</v>
      </c>
      <c r="AI353">
        <f t="shared" si="50"/>
        <v>8.6900000000000013</v>
      </c>
      <c r="AJ353">
        <f t="shared" si="51"/>
        <v>8.6900000000000013</v>
      </c>
      <c r="AK353">
        <f>IF(ISERROR(1/VLOOKUP($B353,Leveranser!$B$1:$S$500,MATCH("såld värme (gwh)",Leveranser!$B$1:$S$1,0),FALSE)),"",VLOOKUP($B353,Leveranser!$B$1:$S$500,MATCH("såld värme (gwh)",Leveranser!$B$1:$S$1,0),FALSE))</f>
        <v>6.0860000000000003</v>
      </c>
      <c r="AL353" s="22">
        <f>VLOOKUP($B353,Leveranser!$B$1:$Y$500,MATCH("Totalt såld fjärrvärme till andra fjärrvärmeföretag",Leveranser!$B$1:$AA$1,0),FALSE)</f>
        <v>0</v>
      </c>
      <c r="AM353" s="22">
        <f>IF(ISERROR(1/VLOOKUP($B353,Miljö!$B$1:$S$500,MATCH("Såld mängd produktionsspecifik fjärrvärme (GWh)",Miljö!$B$1:$R$1,0),FALSE)),0,VLOOKUP($B353,Miljö!$B$1:$S$500,MATCH("Såld mängd produktionsspecifik fjärrvärme (GWh)",Miljö!$B$1:$R$1,0),FALSE))</f>
        <v>0</v>
      </c>
      <c r="AN353" s="23">
        <f t="shared" si="52"/>
        <v>0.70034522439585722</v>
      </c>
      <c r="AP353" t="str">
        <f>VLOOKUP($B353,'Miljövärden urval för publ'!$B$1:$H$450,7,FALSE)</f>
        <v>Ja</v>
      </c>
      <c r="AQ353" t="str">
        <f>VLOOKUP($B353,'Miljövärden urval för publ'!$B$1:$H$450,6,FALSE)</f>
        <v>Ja</v>
      </c>
      <c r="AU353">
        <f t="shared" si="53"/>
        <v>0.15</v>
      </c>
      <c r="AV353">
        <f t="shared" si="54"/>
        <v>0</v>
      </c>
      <c r="AW353">
        <f t="shared" si="55"/>
        <v>8.5210000000000008</v>
      </c>
      <c r="AX353">
        <f t="shared" si="56"/>
        <v>0</v>
      </c>
      <c r="AZ353">
        <f t="shared" si="57"/>
        <v>0</v>
      </c>
      <c r="BA353">
        <f t="shared" si="58"/>
        <v>0</v>
      </c>
      <c r="BC353">
        <f t="shared" si="59"/>
        <v>8.5400000000000009</v>
      </c>
    </row>
    <row r="354" spans="1:55" ht="15" customHeight="1" x14ac:dyDescent="0.25">
      <c r="A354" t="s">
        <v>491</v>
      </c>
      <c r="B354" t="s">
        <v>495</v>
      </c>
      <c r="C354">
        <f>VLOOKUP($B354,'Tillförd energi'!$B$1:$AS$566,MATCH(C$1,'Tillförd energi'!$B$1:$AQ$1,0),FALSE)</f>
        <v>0</v>
      </c>
      <c r="D354">
        <f>VLOOKUP($B354,'Tillförd energi'!$B$1:$AS$566,MATCH(D$1,'Tillförd energi'!$B$1:$AQ$1,0),FALSE)</f>
        <v>0</v>
      </c>
      <c r="E354">
        <f>VLOOKUP($B354,'Tillförd energi'!$B$1:$AS$566,MATCH(E$1,'Tillförd energi'!$B$1:$AQ$1,0),FALSE)</f>
        <v>0</v>
      </c>
      <c r="F354">
        <f>VLOOKUP($B354,'Tillförd energi'!$B$1:$AS$566,MATCH(F$1,'Tillförd energi'!$B$1:$AQ$1,0),FALSE)</f>
        <v>0</v>
      </c>
      <c r="G354">
        <f>VLOOKUP($B354,'Tillförd energi'!$B$1:$AS$566,MATCH(G$1,'Tillförd energi'!$B$1:$AQ$1,0),FALSE)</f>
        <v>0</v>
      </c>
      <c r="H354">
        <f>VLOOKUP($B354,'Tillförd energi'!$B$1:$AS$566,MATCH(H$1,'Tillförd energi'!$B$1:$AQ$1,0),FALSE)</f>
        <v>0</v>
      </c>
      <c r="I354">
        <f>VLOOKUP($B354,'Tillförd energi'!$B$1:$AS$566,MATCH(I$1,'Tillförd energi'!$B$1:$AQ$1,0),FALSE)</f>
        <v>0</v>
      </c>
      <c r="J354">
        <f>VLOOKUP($B354,'Tillförd energi'!$B$1:$AS$566,MATCH(J$1,'Tillförd energi'!$B$1:$AQ$1,0),FALSE)</f>
        <v>0</v>
      </c>
      <c r="K354">
        <v>0</v>
      </c>
      <c r="L354">
        <f>VLOOKUP($B354,'Tillförd energi'!$B$1:$AS$566,MATCH(L$1,'Tillförd energi'!$B$1:$AQ$1,0),FALSE)</f>
        <v>0</v>
      </c>
      <c r="M354">
        <f>VLOOKUP($B354,'Tillförd energi'!$B$1:$AS$566,MATCH(M$1,'Tillförd energi'!$B$1:$AQ$1,0),FALSE)</f>
        <v>0</v>
      </c>
      <c r="N354">
        <f>VLOOKUP($B354,'Tillförd energi'!$B$1:$AS$566,MATCH(N$1,'Tillförd energi'!$B$1:$AQ$1,0),FALSE)</f>
        <v>0</v>
      </c>
      <c r="O354">
        <f>VLOOKUP($B354,'Tillförd energi'!$B$1:$AS$566,MATCH(O$1,'Tillförd energi'!$B$1:$AQ$1,0),FALSE)</f>
        <v>0</v>
      </c>
      <c r="P354">
        <f>VLOOKUP($B354,'Tillförd energi'!$B$1:$AS$566,MATCH(P$1,'Tillförd energi'!$B$1:$AQ$1,0),FALSE)</f>
        <v>0</v>
      </c>
      <c r="Q354">
        <f>VLOOKUP($B354,'Tillförd energi'!$B$1:$AS$566,MATCH(Q$1,'Tillförd energi'!$B$1:$AQ$1,0),FALSE)</f>
        <v>10.851000000000001</v>
      </c>
      <c r="R354">
        <f>VLOOKUP($B354,'Tillförd energi'!$B$1:$AS$566,MATCH(R$1,'Tillförd energi'!$B$1:$AQ$1,0),FALSE)</f>
        <v>0</v>
      </c>
      <c r="S354">
        <f>VLOOKUP($B354,'Tillförd energi'!$B$1:$AS$566,MATCH(S$1,'Tillförd energi'!$B$1:$AQ$1,0),FALSE)</f>
        <v>0</v>
      </c>
      <c r="T354">
        <f>VLOOKUP($B354,'Tillförd energi'!$B$1:$AS$566,MATCH(T$1,'Tillförd energi'!$B$1:$AQ$1,0),FALSE)</f>
        <v>0</v>
      </c>
      <c r="U354">
        <f>VLOOKUP($B354,'Tillförd energi'!$B$1:$AS$566,MATCH(U$1,'Tillförd energi'!$B$1:$AQ$1,0),FALSE)</f>
        <v>0</v>
      </c>
      <c r="V354">
        <f>VLOOKUP($B354,'Tillförd energi'!$B$1:$AS$566,MATCH(V$1,'Tillförd energi'!$B$1:$AQ$1,0),FALSE)</f>
        <v>0</v>
      </c>
      <c r="W354">
        <f>VLOOKUP($B354,'Tillförd energi'!$B$1:$AS$566,MATCH(W$1,'Tillförd energi'!$B$1:$AQ$1,0),FALSE)</f>
        <v>0.19</v>
      </c>
      <c r="X354">
        <f>VLOOKUP($B354,'Tillförd energi'!$B$1:$AS$566,MATCH(X$1,'Tillförd energi'!$B$1:$AQ$1,0),FALSE)</f>
        <v>0</v>
      </c>
      <c r="Y354">
        <f>VLOOKUP($B354,'Tillförd energi'!$B$1:$AS$566,MATCH(Y$1,'Tillförd energi'!$B$1:$AQ$1,0),FALSE)</f>
        <v>0</v>
      </c>
      <c r="Z354">
        <f>VLOOKUP($B354,'Tillförd energi'!$B$1:$AS$566,MATCH(Z$1,'Tillförd energi'!$B$1:$AQ$1,0),FALSE)</f>
        <v>0</v>
      </c>
      <c r="AA354">
        <f>VLOOKUP($B354,'Tillförd energi'!$B$1:$AS$566,MATCH(AA$1,'Tillförd energi'!$B$1:$AQ$1,0),FALSE)</f>
        <v>0</v>
      </c>
      <c r="AB354">
        <f>VLOOKUP($B354,'Tillförd energi'!$B$1:$AS$566,MATCH(AB$1,'Tillförd energi'!$B$1:$AQ$1,0),FALSE)</f>
        <v>0</v>
      </c>
      <c r="AC354">
        <f>VLOOKUP($B354,'Tillförd energi'!$B$1:$AS$566,MATCH(AC$1,'Tillförd energi'!$B$1:$AQ$1,0),FALSE)</f>
        <v>0</v>
      </c>
      <c r="AD354">
        <f>VLOOKUP($B354,'Tillförd energi'!$B$1:$AS$566,MATCH(AD$1,'Tillförd energi'!$B$1:$AQ$1,0),FALSE)</f>
        <v>0</v>
      </c>
      <c r="AE354">
        <f>VLOOKUP($B354,'Tillförd energi'!$B$1:$AS$566,MATCH(AE$1,'Tillförd energi'!$B$1:$AQ$1,0),FALSE)</f>
        <v>0</v>
      </c>
      <c r="AF354">
        <f>VLOOKUP($B354,'Tillförd energi'!$B$1:$AS$566,MATCH(AF$1,'Tillförd energi'!$B$1:$AQ$1,0),FALSE)</f>
        <v>0.2</v>
      </c>
      <c r="AG354">
        <f>IFERROR(VLOOKUP(B354,Miljö!$B$1:$S$476,9,FALSE)/1,0)</f>
        <v>0</v>
      </c>
      <c r="AI354">
        <f t="shared" si="50"/>
        <v>11.241</v>
      </c>
      <c r="AJ354">
        <f t="shared" si="51"/>
        <v>11.241</v>
      </c>
      <c r="AK354">
        <f>IF(ISERROR(1/VLOOKUP($B354,Leveranser!$B$1:$S$500,MATCH("såld värme (gwh)",Leveranser!$B$1:$S$1,0),FALSE)),"",VLOOKUP($B354,Leveranser!$B$1:$S$500,MATCH("såld värme (gwh)",Leveranser!$B$1:$S$1,0),FALSE))</f>
        <v>8.4969999999999999</v>
      </c>
      <c r="AL354" s="22">
        <f>VLOOKUP($B354,Leveranser!$B$1:$Y$500,MATCH("Totalt såld fjärrvärme till andra fjärrvärmeföretag",Leveranser!$B$1:$AA$1,0),FALSE)</f>
        <v>0</v>
      </c>
      <c r="AM354" s="22">
        <f>IF(ISERROR(1/VLOOKUP($B354,Miljö!$B$1:$S$500,MATCH("Såld mängd produktionsspecifik fjärrvärme (GWh)",Miljö!$B$1:$R$1,0),FALSE)),0,VLOOKUP($B354,Miljö!$B$1:$S$500,MATCH("Såld mängd produktionsspecifik fjärrvärme (GWh)",Miljö!$B$1:$R$1,0),FALSE))</f>
        <v>0</v>
      </c>
      <c r="AN354" s="23">
        <f t="shared" si="52"/>
        <v>0.7558936037719064</v>
      </c>
      <c r="AP354" t="str">
        <f>VLOOKUP($B354,'Miljövärden urval för publ'!$B$1:$H$450,7,FALSE)</f>
        <v>Ja</v>
      </c>
      <c r="AQ354" t="str">
        <f>VLOOKUP($B354,'Miljövärden urval för publ'!$B$1:$H$450,6,FALSE)</f>
        <v>Ja</v>
      </c>
      <c r="AU354">
        <f t="shared" si="53"/>
        <v>0.2</v>
      </c>
      <c r="AV354">
        <f t="shared" si="54"/>
        <v>0</v>
      </c>
      <c r="AW354">
        <f t="shared" si="55"/>
        <v>10.851000000000001</v>
      </c>
      <c r="AX354">
        <f t="shared" si="56"/>
        <v>0</v>
      </c>
      <c r="AZ354">
        <f t="shared" si="57"/>
        <v>0</v>
      </c>
      <c r="BA354">
        <f t="shared" si="58"/>
        <v>0</v>
      </c>
      <c r="BC354">
        <f t="shared" si="59"/>
        <v>11.041</v>
      </c>
    </row>
    <row r="355" spans="1:55" ht="15" customHeight="1" x14ac:dyDescent="0.25">
      <c r="A355" t="s">
        <v>491</v>
      </c>
      <c r="B355" t="s">
        <v>496</v>
      </c>
      <c r="C355">
        <f>VLOOKUP($B355,'Tillförd energi'!$B$1:$AS$566,MATCH(C$1,'Tillförd energi'!$B$1:$AQ$1,0),FALSE)</f>
        <v>0</v>
      </c>
      <c r="D355">
        <f>VLOOKUP($B355,'Tillförd energi'!$B$1:$AS$566,MATCH(D$1,'Tillförd energi'!$B$1:$AQ$1,0),FALSE)</f>
        <v>2.11</v>
      </c>
      <c r="E355">
        <f>VLOOKUP($B355,'Tillförd energi'!$B$1:$AS$566,MATCH(E$1,'Tillförd energi'!$B$1:$AQ$1,0),FALSE)</f>
        <v>0.39700000000000002</v>
      </c>
      <c r="F355">
        <f>VLOOKUP($B355,'Tillförd energi'!$B$1:$AS$566,MATCH(F$1,'Tillförd energi'!$B$1:$AQ$1,0),FALSE)</f>
        <v>0</v>
      </c>
      <c r="G355">
        <f>VLOOKUP($B355,'Tillförd energi'!$B$1:$AS$566,MATCH(G$1,'Tillförd energi'!$B$1:$AQ$1,0),FALSE)</f>
        <v>0</v>
      </c>
      <c r="H355">
        <f>VLOOKUP($B355,'Tillförd energi'!$B$1:$AS$566,MATCH(H$1,'Tillförd energi'!$B$1:$AQ$1,0),FALSE)</f>
        <v>0</v>
      </c>
      <c r="I355">
        <f>VLOOKUP($B355,'Tillförd energi'!$B$1:$AS$566,MATCH(I$1,'Tillförd energi'!$B$1:$AQ$1,0),FALSE)</f>
        <v>0</v>
      </c>
      <c r="J355">
        <f>VLOOKUP($B355,'Tillförd energi'!$B$1:$AS$566,MATCH(J$1,'Tillförd energi'!$B$1:$AQ$1,0),FALSE)</f>
        <v>3.47</v>
      </c>
      <c r="K355">
        <v>0</v>
      </c>
      <c r="L355">
        <f>VLOOKUP($B355,'Tillförd energi'!$B$1:$AS$566,MATCH(L$1,'Tillförd energi'!$B$1:$AQ$1,0),FALSE)</f>
        <v>0</v>
      </c>
      <c r="M355">
        <f>VLOOKUP($B355,'Tillförd energi'!$B$1:$AS$566,MATCH(M$1,'Tillförd energi'!$B$1:$AQ$1,0),FALSE)</f>
        <v>13.742000000000001</v>
      </c>
      <c r="N355">
        <f>VLOOKUP($B355,'Tillförd energi'!$B$1:$AS$566,MATCH(N$1,'Tillförd energi'!$B$1:$AQ$1,0),FALSE)</f>
        <v>0.73960000000000004</v>
      </c>
      <c r="O355">
        <f>VLOOKUP($B355,'Tillförd energi'!$B$1:$AS$566,MATCH(O$1,'Tillförd energi'!$B$1:$AQ$1,0),FALSE)</f>
        <v>24.212</v>
      </c>
      <c r="P355">
        <f>VLOOKUP($B355,'Tillförd energi'!$B$1:$AS$566,MATCH(P$1,'Tillförd energi'!$B$1:$AQ$1,0),FALSE)</f>
        <v>29.92</v>
      </c>
      <c r="Q355">
        <f>VLOOKUP($B355,'Tillförd energi'!$B$1:$AS$566,MATCH(Q$1,'Tillförd energi'!$B$1:$AQ$1,0),FALSE)</f>
        <v>23.067</v>
      </c>
      <c r="R355">
        <f>VLOOKUP($B355,'Tillförd energi'!$B$1:$AS$566,MATCH(R$1,'Tillförd energi'!$B$1:$AQ$1,0),FALSE)</f>
        <v>0</v>
      </c>
      <c r="S355">
        <f>VLOOKUP($B355,'Tillförd energi'!$B$1:$AS$566,MATCH(S$1,'Tillförd energi'!$B$1:$AQ$1,0),FALSE)</f>
        <v>0</v>
      </c>
      <c r="T355">
        <f>VLOOKUP($B355,'Tillförd energi'!$B$1:$AS$566,MATCH(T$1,'Tillförd energi'!$B$1:$AQ$1,0),FALSE)</f>
        <v>0</v>
      </c>
      <c r="U355">
        <f>VLOOKUP($B355,'Tillförd energi'!$B$1:$AS$566,MATCH(U$1,'Tillförd energi'!$B$1:$AQ$1,0),FALSE)</f>
        <v>0</v>
      </c>
      <c r="V355">
        <f>VLOOKUP($B355,'Tillförd energi'!$B$1:$AS$566,MATCH(V$1,'Tillförd energi'!$B$1:$AQ$1,0),FALSE)</f>
        <v>0</v>
      </c>
      <c r="W355">
        <f>VLOOKUP($B355,'Tillförd energi'!$B$1:$AS$566,MATCH(W$1,'Tillförd energi'!$B$1:$AQ$1,0),FALSE)</f>
        <v>5.33</v>
      </c>
      <c r="X355">
        <f>VLOOKUP($B355,'Tillförd energi'!$B$1:$AS$566,MATCH(X$1,'Tillförd energi'!$B$1:$AQ$1,0),FALSE)</f>
        <v>0</v>
      </c>
      <c r="Y355">
        <f>VLOOKUP($B355,'Tillförd energi'!$B$1:$AS$566,MATCH(Y$1,'Tillförd energi'!$B$1:$AQ$1,0),FALSE)</f>
        <v>0</v>
      </c>
      <c r="Z355">
        <f>VLOOKUP($B355,'Tillförd energi'!$B$1:$AS$566,MATCH(Z$1,'Tillförd energi'!$B$1:$AQ$1,0),FALSE)</f>
        <v>0</v>
      </c>
      <c r="AA355">
        <f>VLOOKUP($B355,'Tillförd energi'!$B$1:$AS$566,MATCH(AA$1,'Tillförd energi'!$B$1:$AQ$1,0),FALSE)</f>
        <v>0</v>
      </c>
      <c r="AB355">
        <f>VLOOKUP($B355,'Tillförd energi'!$B$1:$AS$566,MATCH(AB$1,'Tillförd energi'!$B$1:$AQ$1,0),FALSE)</f>
        <v>0</v>
      </c>
      <c r="AC355">
        <f>VLOOKUP($B355,'Tillförd energi'!$B$1:$AS$566,MATCH(AC$1,'Tillförd energi'!$B$1:$AQ$1,0),FALSE)</f>
        <v>10.41</v>
      </c>
      <c r="AD355">
        <f>VLOOKUP($B355,'Tillförd energi'!$B$1:$AS$566,MATCH(AD$1,'Tillförd energi'!$B$1:$AQ$1,0),FALSE)</f>
        <v>0</v>
      </c>
      <c r="AE355">
        <f>VLOOKUP($B355,'Tillförd energi'!$B$1:$AS$566,MATCH(AE$1,'Tillförd energi'!$B$1:$AQ$1,0),FALSE)</f>
        <v>0</v>
      </c>
      <c r="AF355">
        <f>VLOOKUP($B355,'Tillförd energi'!$B$1:$AS$566,MATCH(AF$1,'Tillförd energi'!$B$1:$AQ$1,0),FALSE)</f>
        <v>1.8</v>
      </c>
      <c r="AG355">
        <f>IFERROR(VLOOKUP(B355,Miljö!$B$1:$S$476,9,FALSE)/1,0)</f>
        <v>0</v>
      </c>
      <c r="AI355">
        <f t="shared" si="50"/>
        <v>115.19759999999999</v>
      </c>
      <c r="AJ355">
        <f t="shared" si="51"/>
        <v>115.19759999999999</v>
      </c>
      <c r="AK355">
        <f>IF(ISERROR(1/VLOOKUP($B355,Leveranser!$B$1:$S$500,MATCH("såld värme (gwh)",Leveranser!$B$1:$S$1,0),FALSE)),"",VLOOKUP($B355,Leveranser!$B$1:$S$500,MATCH("såld värme (gwh)",Leveranser!$B$1:$S$1,0),FALSE))</f>
        <v>76.347999999999999</v>
      </c>
      <c r="AL355" s="22">
        <f>VLOOKUP($B355,Leveranser!$B$1:$Y$500,MATCH("Totalt såld fjärrvärme till andra fjärrvärmeföretag",Leveranser!$B$1:$AA$1,0),FALSE)</f>
        <v>0</v>
      </c>
      <c r="AM355" s="22">
        <f>IF(ISERROR(1/VLOOKUP($B355,Miljö!$B$1:$S$500,MATCH("Såld mängd produktionsspecifik fjärrvärme (GWh)",Miljö!$B$1:$R$1,0),FALSE)),0,VLOOKUP($B355,Miljö!$B$1:$S$500,MATCH("Såld mängd produktionsspecifik fjärrvärme (GWh)",Miljö!$B$1:$R$1,0),FALSE))</f>
        <v>0</v>
      </c>
      <c r="AN355" s="23">
        <f t="shared" si="52"/>
        <v>0.6627568629902012</v>
      </c>
      <c r="AP355" t="str">
        <f>VLOOKUP($B355,'Miljövärden urval för publ'!$B$1:$H$450,7,FALSE)</f>
        <v>Ja</v>
      </c>
      <c r="AQ355" t="str">
        <f>VLOOKUP($B355,'Miljövärden urval för publ'!$B$1:$H$450,6,FALSE)</f>
        <v>Nej</v>
      </c>
      <c r="AU355">
        <f t="shared" si="53"/>
        <v>1.8</v>
      </c>
      <c r="AV355">
        <f t="shared" si="54"/>
        <v>0</v>
      </c>
      <c r="AW355">
        <f t="shared" si="55"/>
        <v>91.680599999999998</v>
      </c>
      <c r="AX355">
        <f t="shared" si="56"/>
        <v>0</v>
      </c>
      <c r="AZ355">
        <f t="shared" si="57"/>
        <v>0</v>
      </c>
      <c r="BA355">
        <f t="shared" si="58"/>
        <v>0</v>
      </c>
      <c r="BC355">
        <f t="shared" si="59"/>
        <v>97.010599999999997</v>
      </c>
    </row>
    <row r="356" spans="1:55" ht="15" customHeight="1" x14ac:dyDescent="0.25">
      <c r="A356" t="s">
        <v>497</v>
      </c>
      <c r="B356" t="s">
        <v>498</v>
      </c>
      <c r="C356">
        <f>VLOOKUP($B356,'Tillförd energi'!$B$1:$AS$566,MATCH(C$1,'Tillförd energi'!$B$1:$AQ$1,0),FALSE)</f>
        <v>0</v>
      </c>
      <c r="D356">
        <f>VLOOKUP($B356,'Tillförd energi'!$B$1:$AS$566,MATCH(D$1,'Tillförd energi'!$B$1:$AQ$1,0),FALSE)</f>
        <v>0.1</v>
      </c>
      <c r="E356">
        <f>VLOOKUP($B356,'Tillförd energi'!$B$1:$AS$566,MATCH(E$1,'Tillförd energi'!$B$1:$AQ$1,0),FALSE)</f>
        <v>0</v>
      </c>
      <c r="F356">
        <f>VLOOKUP($B356,'Tillförd energi'!$B$1:$AS$566,MATCH(F$1,'Tillförd energi'!$B$1:$AQ$1,0),FALSE)</f>
        <v>0</v>
      </c>
      <c r="G356">
        <f>VLOOKUP($B356,'Tillförd energi'!$B$1:$AS$566,MATCH(G$1,'Tillförd energi'!$B$1:$AQ$1,0),FALSE)</f>
        <v>0</v>
      </c>
      <c r="H356">
        <f>VLOOKUP($B356,'Tillförd energi'!$B$1:$AS$566,MATCH(H$1,'Tillförd energi'!$B$1:$AQ$1,0),FALSE)</f>
        <v>0</v>
      </c>
      <c r="I356">
        <f>VLOOKUP($B356,'Tillförd energi'!$B$1:$AS$566,MATCH(I$1,'Tillförd energi'!$B$1:$AQ$1,0),FALSE)</f>
        <v>0</v>
      </c>
      <c r="J356">
        <f>VLOOKUP($B356,'Tillförd energi'!$B$1:$AS$566,MATCH(J$1,'Tillförd energi'!$B$1:$AQ$1,0),FALSE)</f>
        <v>0</v>
      </c>
      <c r="K356">
        <v>0</v>
      </c>
      <c r="L356">
        <f>VLOOKUP($B356,'Tillförd energi'!$B$1:$AS$566,MATCH(L$1,'Tillförd energi'!$B$1:$AQ$1,0),FALSE)</f>
        <v>0</v>
      </c>
      <c r="M356">
        <f>VLOOKUP($B356,'Tillförd energi'!$B$1:$AS$566,MATCH(M$1,'Tillförd energi'!$B$1:$AQ$1,0),FALSE)</f>
        <v>0</v>
      </c>
      <c r="N356">
        <f>VLOOKUP($B356,'Tillförd energi'!$B$1:$AS$566,MATCH(N$1,'Tillförd energi'!$B$1:$AQ$1,0),FALSE)</f>
        <v>0</v>
      </c>
      <c r="O356">
        <f>VLOOKUP($B356,'Tillförd energi'!$B$1:$AS$566,MATCH(O$1,'Tillförd energi'!$B$1:$AQ$1,0),FALSE)</f>
        <v>0</v>
      </c>
      <c r="P356">
        <f>VLOOKUP($B356,'Tillförd energi'!$B$1:$AS$566,MATCH(P$1,'Tillförd energi'!$B$1:$AQ$1,0),FALSE)</f>
        <v>0</v>
      </c>
      <c r="Q356">
        <f>VLOOKUP($B356,'Tillförd energi'!$B$1:$AS$566,MATCH(Q$1,'Tillförd energi'!$B$1:$AQ$1,0),FALSE)</f>
        <v>0</v>
      </c>
      <c r="R356">
        <f>VLOOKUP($B356,'Tillförd energi'!$B$1:$AS$566,MATCH(R$1,'Tillförd energi'!$B$1:$AQ$1,0),FALSE)</f>
        <v>2.8</v>
      </c>
      <c r="S356">
        <f>VLOOKUP($B356,'Tillförd energi'!$B$1:$AS$566,MATCH(S$1,'Tillförd energi'!$B$1:$AQ$1,0),FALSE)</f>
        <v>0</v>
      </c>
      <c r="T356">
        <f>VLOOKUP($B356,'Tillförd energi'!$B$1:$AS$566,MATCH(T$1,'Tillförd energi'!$B$1:$AQ$1,0),FALSE)</f>
        <v>0</v>
      </c>
      <c r="U356">
        <f>VLOOKUP($B356,'Tillförd energi'!$B$1:$AS$566,MATCH(U$1,'Tillförd energi'!$B$1:$AQ$1,0),FALSE)</f>
        <v>0</v>
      </c>
      <c r="V356">
        <f>VLOOKUP($B356,'Tillförd energi'!$B$1:$AS$566,MATCH(V$1,'Tillförd energi'!$B$1:$AQ$1,0),FALSE)</f>
        <v>0</v>
      </c>
      <c r="W356">
        <f>VLOOKUP($B356,'Tillförd energi'!$B$1:$AS$566,MATCH(W$1,'Tillförd energi'!$B$1:$AQ$1,0),FALSE)</f>
        <v>0</v>
      </c>
      <c r="X356">
        <f>VLOOKUP($B356,'Tillförd energi'!$B$1:$AS$566,MATCH(X$1,'Tillförd energi'!$B$1:$AQ$1,0),FALSE)</f>
        <v>0</v>
      </c>
      <c r="Y356">
        <f>VLOOKUP($B356,'Tillförd energi'!$B$1:$AS$566,MATCH(Y$1,'Tillförd energi'!$B$1:$AQ$1,0),FALSE)</f>
        <v>0</v>
      </c>
      <c r="Z356">
        <f>VLOOKUP($B356,'Tillförd energi'!$B$1:$AS$566,MATCH(Z$1,'Tillförd energi'!$B$1:$AQ$1,0),FALSE)</f>
        <v>0</v>
      </c>
      <c r="AA356">
        <f>VLOOKUP($B356,'Tillförd energi'!$B$1:$AS$566,MATCH(AA$1,'Tillförd energi'!$B$1:$AQ$1,0),FALSE)</f>
        <v>0</v>
      </c>
      <c r="AB356">
        <f>VLOOKUP($B356,'Tillförd energi'!$B$1:$AS$566,MATCH(AB$1,'Tillförd energi'!$B$1:$AQ$1,0),FALSE)</f>
        <v>0</v>
      </c>
      <c r="AC356">
        <f>VLOOKUP($B356,'Tillförd energi'!$B$1:$AS$566,MATCH(AC$1,'Tillförd energi'!$B$1:$AQ$1,0),FALSE)</f>
        <v>0</v>
      </c>
      <c r="AD356">
        <f>VLOOKUP($B356,'Tillförd energi'!$B$1:$AS$566,MATCH(AD$1,'Tillförd energi'!$B$1:$AQ$1,0),FALSE)</f>
        <v>0</v>
      </c>
      <c r="AE356">
        <f>VLOOKUP($B356,'Tillförd energi'!$B$1:$AS$566,MATCH(AE$1,'Tillförd energi'!$B$1:$AQ$1,0),FALSE)</f>
        <v>0</v>
      </c>
      <c r="AF356">
        <f>VLOOKUP($B356,'Tillförd energi'!$B$1:$AS$566,MATCH(AF$1,'Tillförd energi'!$B$1:$AQ$1,0),FALSE)</f>
        <v>0.04</v>
      </c>
      <c r="AG356">
        <f>IFERROR(VLOOKUP(B356,Miljö!$B$1:$S$476,9,FALSE)/1,0)</f>
        <v>0</v>
      </c>
      <c r="AI356">
        <f t="shared" si="50"/>
        <v>2.94</v>
      </c>
      <c r="AJ356">
        <f t="shared" si="51"/>
        <v>2.94</v>
      </c>
      <c r="AK356">
        <f>IF(ISERROR(1/VLOOKUP($B356,Leveranser!$B$1:$S$500,MATCH("såld värme (gwh)",Leveranser!$B$1:$S$1,0),FALSE)),"",VLOOKUP($B356,Leveranser!$B$1:$S$500,MATCH("såld värme (gwh)",Leveranser!$B$1:$S$1,0),FALSE))</f>
        <v>2.1</v>
      </c>
      <c r="AL356" s="22">
        <f>VLOOKUP($B356,Leveranser!$B$1:$Y$500,MATCH("Totalt såld fjärrvärme till andra fjärrvärmeföretag",Leveranser!$B$1:$AA$1,0),FALSE)</f>
        <v>0</v>
      </c>
      <c r="AM356" s="22">
        <f>IF(ISERROR(1/VLOOKUP($B356,Miljö!$B$1:$S$500,MATCH("Såld mängd produktionsspecifik fjärrvärme (GWh)",Miljö!$B$1:$R$1,0),FALSE)),0,VLOOKUP($B356,Miljö!$B$1:$S$500,MATCH("Såld mängd produktionsspecifik fjärrvärme (GWh)",Miljö!$B$1:$R$1,0),FALSE))</f>
        <v>0</v>
      </c>
      <c r="AN356" s="23">
        <f t="shared" si="52"/>
        <v>0.7142857142857143</v>
      </c>
      <c r="AP356" t="str">
        <f>VLOOKUP($B356,'Miljövärden urval för publ'!$B$1:$H$450,7,FALSE)</f>
        <v>Ja</v>
      </c>
      <c r="AQ356" t="str">
        <f>VLOOKUP($B356,'Miljövärden urval för publ'!$B$1:$H$450,6,FALSE)</f>
        <v>Ja</v>
      </c>
      <c r="AU356">
        <f t="shared" si="53"/>
        <v>0.04</v>
      </c>
      <c r="AV356">
        <f t="shared" si="54"/>
        <v>0</v>
      </c>
      <c r="AW356">
        <f t="shared" si="55"/>
        <v>0</v>
      </c>
      <c r="AX356">
        <f t="shared" si="56"/>
        <v>2.8</v>
      </c>
      <c r="AZ356">
        <f t="shared" si="57"/>
        <v>0</v>
      </c>
      <c r="BA356">
        <f t="shared" si="58"/>
        <v>0</v>
      </c>
      <c r="BC356">
        <f t="shared" si="59"/>
        <v>2.8</v>
      </c>
    </row>
    <row r="357" spans="1:55" ht="15" customHeight="1" x14ac:dyDescent="0.25">
      <c r="A357" t="s">
        <v>497</v>
      </c>
      <c r="B357" t="s">
        <v>499</v>
      </c>
      <c r="C357">
        <f>VLOOKUP($B357,'Tillförd energi'!$B$1:$AS$566,MATCH(C$1,'Tillförd energi'!$B$1:$AQ$1,0),FALSE)</f>
        <v>0</v>
      </c>
      <c r="D357">
        <f>VLOOKUP($B357,'Tillförd energi'!$B$1:$AS$566,MATCH(D$1,'Tillförd energi'!$B$1:$AQ$1,0),FALSE)</f>
        <v>4.8235299999999999</v>
      </c>
      <c r="E357">
        <f>VLOOKUP($B357,'Tillförd energi'!$B$1:$AS$566,MATCH(E$1,'Tillförd energi'!$B$1:$AQ$1,0),FALSE)</f>
        <v>0</v>
      </c>
      <c r="F357">
        <f>VLOOKUP($B357,'Tillförd energi'!$B$1:$AS$566,MATCH(F$1,'Tillförd energi'!$B$1:$AQ$1,0),FALSE)</f>
        <v>0</v>
      </c>
      <c r="G357">
        <f>VLOOKUP($B357,'Tillförd energi'!$B$1:$AS$566,MATCH(G$1,'Tillförd energi'!$B$1:$AQ$1,0),FALSE)</f>
        <v>0</v>
      </c>
      <c r="H357">
        <f>VLOOKUP($B357,'Tillförd energi'!$B$1:$AS$566,MATCH(H$1,'Tillförd energi'!$B$1:$AQ$1,0),FALSE)</f>
        <v>0</v>
      </c>
      <c r="I357">
        <f>VLOOKUP($B357,'Tillförd energi'!$B$1:$AS$566,MATCH(I$1,'Tillförd energi'!$B$1:$AQ$1,0),FALSE)</f>
        <v>0</v>
      </c>
      <c r="J357">
        <f>VLOOKUP($B357,'Tillförd energi'!$B$1:$AS$566,MATCH(J$1,'Tillförd energi'!$B$1:$AQ$1,0),FALSE)</f>
        <v>0</v>
      </c>
      <c r="K357">
        <v>0</v>
      </c>
      <c r="L357">
        <f>VLOOKUP($B357,'Tillförd energi'!$B$1:$AS$566,MATCH(L$1,'Tillförd energi'!$B$1:$AQ$1,0),FALSE)</f>
        <v>0</v>
      </c>
      <c r="M357">
        <f>VLOOKUP($B357,'Tillförd energi'!$B$1:$AS$566,MATCH(M$1,'Tillförd energi'!$B$1:$AQ$1,0),FALSE)</f>
        <v>0</v>
      </c>
      <c r="N357">
        <f>VLOOKUP($B357,'Tillförd energi'!$B$1:$AS$566,MATCH(N$1,'Tillförd energi'!$B$1:$AQ$1,0),FALSE)</f>
        <v>0</v>
      </c>
      <c r="O357">
        <f>VLOOKUP($B357,'Tillförd energi'!$B$1:$AS$566,MATCH(O$1,'Tillförd energi'!$B$1:$AQ$1,0),FALSE)</f>
        <v>0</v>
      </c>
      <c r="P357">
        <f>VLOOKUP($B357,'Tillförd energi'!$B$1:$AS$566,MATCH(P$1,'Tillförd energi'!$B$1:$AQ$1,0),FALSE)</f>
        <v>0</v>
      </c>
      <c r="Q357">
        <f>VLOOKUP($B357,'Tillförd energi'!$B$1:$AS$566,MATCH(Q$1,'Tillförd energi'!$B$1:$AQ$1,0),FALSE)</f>
        <v>154.35300000000001</v>
      </c>
      <c r="R357">
        <f>VLOOKUP($B357,'Tillförd energi'!$B$1:$AS$566,MATCH(R$1,'Tillförd energi'!$B$1:$AQ$1,0),FALSE)</f>
        <v>0</v>
      </c>
      <c r="S357">
        <f>VLOOKUP($B357,'Tillförd energi'!$B$1:$AS$566,MATCH(S$1,'Tillförd energi'!$B$1:$AQ$1,0),FALSE)</f>
        <v>0</v>
      </c>
      <c r="T357">
        <f>VLOOKUP($B357,'Tillförd energi'!$B$1:$AS$566,MATCH(T$1,'Tillförd energi'!$B$1:$AQ$1,0),FALSE)</f>
        <v>0</v>
      </c>
      <c r="U357">
        <f>VLOOKUP($B357,'Tillförd energi'!$B$1:$AS$566,MATCH(U$1,'Tillförd energi'!$B$1:$AQ$1,0),FALSE)</f>
        <v>0</v>
      </c>
      <c r="V357">
        <f>VLOOKUP($B357,'Tillförd energi'!$B$1:$AS$566,MATCH(V$1,'Tillförd energi'!$B$1:$AQ$1,0),FALSE)</f>
        <v>0</v>
      </c>
      <c r="W357">
        <f>VLOOKUP($B357,'Tillförd energi'!$B$1:$AS$566,MATCH(W$1,'Tillförd energi'!$B$1:$AQ$1,0),FALSE)</f>
        <v>0</v>
      </c>
      <c r="X357">
        <f>VLOOKUP($B357,'Tillförd energi'!$B$1:$AS$566,MATCH(X$1,'Tillförd energi'!$B$1:$AQ$1,0),FALSE)</f>
        <v>0</v>
      </c>
      <c r="Y357">
        <f>VLOOKUP($B357,'Tillförd energi'!$B$1:$AS$566,MATCH(Y$1,'Tillförd energi'!$B$1:$AQ$1,0),FALSE)</f>
        <v>0</v>
      </c>
      <c r="Z357">
        <f>VLOOKUP($B357,'Tillförd energi'!$B$1:$AS$566,MATCH(Z$1,'Tillförd energi'!$B$1:$AQ$1,0),FALSE)</f>
        <v>0</v>
      </c>
      <c r="AA357">
        <f>VLOOKUP($B357,'Tillförd energi'!$B$1:$AS$566,MATCH(AA$1,'Tillförd energi'!$B$1:$AQ$1,0),FALSE)</f>
        <v>0</v>
      </c>
      <c r="AB357">
        <f>VLOOKUP($B357,'Tillförd energi'!$B$1:$AS$566,MATCH(AB$1,'Tillförd energi'!$B$1:$AQ$1,0),FALSE)</f>
        <v>0</v>
      </c>
      <c r="AC357">
        <f>VLOOKUP($B357,'Tillförd energi'!$B$1:$AS$566,MATCH(AC$1,'Tillförd energi'!$B$1:$AQ$1,0),FALSE)</f>
        <v>0</v>
      </c>
      <c r="AD357">
        <f>VLOOKUP($B357,'Tillförd energi'!$B$1:$AS$566,MATCH(AD$1,'Tillförd energi'!$B$1:$AQ$1,0),FALSE)</f>
        <v>0</v>
      </c>
      <c r="AE357">
        <f>VLOOKUP($B357,'Tillförd energi'!$B$1:$AS$566,MATCH(AE$1,'Tillförd energi'!$B$1:$AQ$1,0),FALSE)</f>
        <v>0</v>
      </c>
      <c r="AF357">
        <f>VLOOKUP($B357,'Tillförd energi'!$B$1:$AS$566,MATCH(AF$1,'Tillförd energi'!$B$1:$AQ$1,0),FALSE)</f>
        <v>3.5550000000000002</v>
      </c>
      <c r="AG357">
        <f>IFERROR(VLOOKUP(B357,Miljö!$B$1:$S$476,9,FALSE)/1,0)</f>
        <v>0</v>
      </c>
      <c r="AI357">
        <f t="shared" si="50"/>
        <v>162.73153000000002</v>
      </c>
      <c r="AJ357">
        <f t="shared" si="51"/>
        <v>162.73153000000002</v>
      </c>
      <c r="AK357">
        <f>IF(ISERROR(1/VLOOKUP($B357,Leveranser!$B$1:$S$500,MATCH("såld värme (gwh)",Leveranser!$B$1:$S$1,0),FALSE)),"",VLOOKUP($B357,Leveranser!$B$1:$S$500,MATCH("såld värme (gwh)",Leveranser!$B$1:$S$1,0),FALSE))</f>
        <v>118.5</v>
      </c>
      <c r="AL357" s="22">
        <f>VLOOKUP($B357,Leveranser!$B$1:$Y$500,MATCH("Totalt såld fjärrvärme till andra fjärrvärmeföretag",Leveranser!$B$1:$AA$1,0),FALSE)</f>
        <v>0</v>
      </c>
      <c r="AM357" s="22">
        <f>IF(ISERROR(1/VLOOKUP($B357,Miljö!$B$1:$S$500,MATCH("Såld mängd produktionsspecifik fjärrvärme (GWh)",Miljö!$B$1:$R$1,0),FALSE)),0,VLOOKUP($B357,Miljö!$B$1:$S$500,MATCH("Såld mängd produktionsspecifik fjärrvärme (GWh)",Miljö!$B$1:$R$1,0),FALSE))</f>
        <v>0</v>
      </c>
      <c r="AN357" s="23">
        <f t="shared" si="52"/>
        <v>0.72819323950312509</v>
      </c>
      <c r="AP357" t="str">
        <f>VLOOKUP($B357,'Miljövärden urval för publ'!$B$1:$H$450,7,FALSE)</f>
        <v>Ja</v>
      </c>
      <c r="AQ357" t="str">
        <f>VLOOKUP($B357,'Miljövärden urval för publ'!$B$1:$H$450,6,FALSE)</f>
        <v>Ja</v>
      </c>
      <c r="AU357">
        <f t="shared" si="53"/>
        <v>3.5550000000000002</v>
      </c>
      <c r="AV357">
        <f t="shared" si="54"/>
        <v>0</v>
      </c>
      <c r="AW357">
        <f t="shared" si="55"/>
        <v>154.35300000000001</v>
      </c>
      <c r="AX357">
        <f t="shared" si="56"/>
        <v>0</v>
      </c>
      <c r="AZ357">
        <f t="shared" si="57"/>
        <v>0</v>
      </c>
      <c r="BA357">
        <f t="shared" si="58"/>
        <v>0</v>
      </c>
      <c r="BC357">
        <f t="shared" si="59"/>
        <v>154.35300000000001</v>
      </c>
    </row>
    <row r="358" spans="1:55" ht="15" customHeight="1" x14ac:dyDescent="0.25">
      <c r="A358" t="s">
        <v>497</v>
      </c>
      <c r="B358" t="s">
        <v>500</v>
      </c>
      <c r="C358">
        <f>VLOOKUP($B358,'Tillförd energi'!$B$1:$AS$566,MATCH(C$1,'Tillförd energi'!$B$1:$AQ$1,0),FALSE)</f>
        <v>0</v>
      </c>
      <c r="D358">
        <f>VLOOKUP($B358,'Tillförd energi'!$B$1:$AS$566,MATCH(D$1,'Tillförd energi'!$B$1:$AQ$1,0),FALSE)</f>
        <v>0.01</v>
      </c>
      <c r="E358">
        <f>VLOOKUP($B358,'Tillförd energi'!$B$1:$AS$566,MATCH(E$1,'Tillförd energi'!$B$1:$AQ$1,0),FALSE)</f>
        <v>0</v>
      </c>
      <c r="F358">
        <f>VLOOKUP($B358,'Tillförd energi'!$B$1:$AS$566,MATCH(F$1,'Tillförd energi'!$B$1:$AQ$1,0),FALSE)</f>
        <v>0</v>
      </c>
      <c r="G358">
        <f>VLOOKUP($B358,'Tillförd energi'!$B$1:$AS$566,MATCH(G$1,'Tillförd energi'!$B$1:$AQ$1,0),FALSE)</f>
        <v>0</v>
      </c>
      <c r="H358">
        <f>VLOOKUP($B358,'Tillförd energi'!$B$1:$AS$566,MATCH(H$1,'Tillförd energi'!$B$1:$AQ$1,0),FALSE)</f>
        <v>0</v>
      </c>
      <c r="I358">
        <f>VLOOKUP($B358,'Tillförd energi'!$B$1:$AS$566,MATCH(I$1,'Tillförd energi'!$B$1:$AQ$1,0),FALSE)</f>
        <v>0</v>
      </c>
      <c r="J358">
        <f>VLOOKUP($B358,'Tillförd energi'!$B$1:$AS$566,MATCH(J$1,'Tillförd energi'!$B$1:$AQ$1,0),FALSE)</f>
        <v>0</v>
      </c>
      <c r="K358">
        <v>0</v>
      </c>
      <c r="L358">
        <f>VLOOKUP($B358,'Tillförd energi'!$B$1:$AS$566,MATCH(L$1,'Tillförd energi'!$B$1:$AQ$1,0),FALSE)</f>
        <v>0</v>
      </c>
      <c r="M358">
        <f>VLOOKUP($B358,'Tillförd energi'!$B$1:$AS$566,MATCH(M$1,'Tillförd energi'!$B$1:$AQ$1,0),FALSE)</f>
        <v>0</v>
      </c>
      <c r="N358">
        <f>VLOOKUP($B358,'Tillförd energi'!$B$1:$AS$566,MATCH(N$1,'Tillförd energi'!$B$1:$AQ$1,0),FALSE)</f>
        <v>0</v>
      </c>
      <c r="O358">
        <f>VLOOKUP($B358,'Tillförd energi'!$B$1:$AS$566,MATCH(O$1,'Tillförd energi'!$B$1:$AQ$1,0),FALSE)</f>
        <v>15</v>
      </c>
      <c r="P358">
        <f>VLOOKUP($B358,'Tillförd energi'!$B$1:$AS$566,MATCH(P$1,'Tillförd energi'!$B$1:$AQ$1,0),FALSE)</f>
        <v>8.8000000000000007</v>
      </c>
      <c r="Q358">
        <f>VLOOKUP($B358,'Tillförd energi'!$B$1:$AS$566,MATCH(Q$1,'Tillförd energi'!$B$1:$AQ$1,0),FALSE)</f>
        <v>0</v>
      </c>
      <c r="R358">
        <f>VLOOKUP($B358,'Tillförd energi'!$B$1:$AS$566,MATCH(R$1,'Tillförd energi'!$B$1:$AQ$1,0),FALSE)</f>
        <v>0.2</v>
      </c>
      <c r="S358">
        <f>VLOOKUP($B358,'Tillförd energi'!$B$1:$AS$566,MATCH(S$1,'Tillförd energi'!$B$1:$AQ$1,0),FALSE)</f>
        <v>0</v>
      </c>
      <c r="T358">
        <f>VLOOKUP($B358,'Tillförd energi'!$B$1:$AS$566,MATCH(T$1,'Tillförd energi'!$B$1:$AQ$1,0),FALSE)</f>
        <v>0</v>
      </c>
      <c r="U358">
        <f>VLOOKUP($B358,'Tillförd energi'!$B$1:$AS$566,MATCH(U$1,'Tillförd energi'!$B$1:$AQ$1,0),FALSE)</f>
        <v>0</v>
      </c>
      <c r="V358">
        <f>VLOOKUP($B358,'Tillförd energi'!$B$1:$AS$566,MATCH(V$1,'Tillförd energi'!$B$1:$AQ$1,0),FALSE)</f>
        <v>0</v>
      </c>
      <c r="W358">
        <f>VLOOKUP($B358,'Tillförd energi'!$B$1:$AS$566,MATCH(W$1,'Tillförd energi'!$B$1:$AQ$1,0),FALSE)</f>
        <v>0</v>
      </c>
      <c r="X358">
        <f>VLOOKUP($B358,'Tillförd energi'!$B$1:$AS$566,MATCH(X$1,'Tillförd energi'!$B$1:$AQ$1,0),FALSE)</f>
        <v>0</v>
      </c>
      <c r="Y358">
        <f>VLOOKUP($B358,'Tillförd energi'!$B$1:$AS$566,MATCH(Y$1,'Tillförd energi'!$B$1:$AQ$1,0),FALSE)</f>
        <v>0</v>
      </c>
      <c r="Z358">
        <f>VLOOKUP($B358,'Tillförd energi'!$B$1:$AS$566,MATCH(Z$1,'Tillförd energi'!$B$1:$AQ$1,0),FALSE)</f>
        <v>0</v>
      </c>
      <c r="AA358">
        <f>VLOOKUP($B358,'Tillförd energi'!$B$1:$AS$566,MATCH(AA$1,'Tillförd energi'!$B$1:$AQ$1,0),FALSE)</f>
        <v>0</v>
      </c>
      <c r="AB358">
        <f>VLOOKUP($B358,'Tillförd energi'!$B$1:$AS$566,MATCH(AB$1,'Tillförd energi'!$B$1:$AQ$1,0),FALSE)</f>
        <v>0</v>
      </c>
      <c r="AC358">
        <f>VLOOKUP($B358,'Tillförd energi'!$B$1:$AS$566,MATCH(AC$1,'Tillförd energi'!$B$1:$AQ$1,0),FALSE)</f>
        <v>1.2</v>
      </c>
      <c r="AD358">
        <f>VLOOKUP($B358,'Tillförd energi'!$B$1:$AS$566,MATCH(AD$1,'Tillförd energi'!$B$1:$AQ$1,0),FALSE)</f>
        <v>0</v>
      </c>
      <c r="AE358">
        <f>VLOOKUP($B358,'Tillförd energi'!$B$1:$AS$566,MATCH(AE$1,'Tillförd energi'!$B$1:$AQ$1,0),FALSE)</f>
        <v>0</v>
      </c>
      <c r="AF358">
        <f>VLOOKUP($B358,'Tillförd energi'!$B$1:$AS$566,MATCH(AF$1,'Tillförd energi'!$B$1:$AQ$1,0),FALSE)</f>
        <v>0.5</v>
      </c>
      <c r="AG358">
        <f>IFERROR(VLOOKUP(B358,Miljö!$B$1:$S$476,9,FALSE)/1,0)</f>
        <v>0</v>
      </c>
      <c r="AI358">
        <f t="shared" si="50"/>
        <v>25.71</v>
      </c>
      <c r="AJ358">
        <f t="shared" si="51"/>
        <v>25.71</v>
      </c>
      <c r="AK358">
        <f>IF(ISERROR(1/VLOOKUP($B358,Leveranser!$B$1:$S$500,MATCH("såld värme (gwh)",Leveranser!$B$1:$S$1,0),FALSE)),"",VLOOKUP($B358,Leveranser!$B$1:$S$500,MATCH("såld värme (gwh)",Leveranser!$B$1:$S$1,0),FALSE))</f>
        <v>20.2</v>
      </c>
      <c r="AL358" s="22">
        <f>VLOOKUP($B358,Leveranser!$B$1:$Y$500,MATCH("Totalt såld fjärrvärme till andra fjärrvärmeföretag",Leveranser!$B$1:$AA$1,0),FALSE)</f>
        <v>0</v>
      </c>
      <c r="AM358" s="22">
        <f>IF(ISERROR(1/VLOOKUP($B358,Miljö!$B$1:$S$500,MATCH("Såld mängd produktionsspecifik fjärrvärme (GWh)",Miljö!$B$1:$R$1,0),FALSE)),0,VLOOKUP($B358,Miljö!$B$1:$S$500,MATCH("Såld mängd produktionsspecifik fjärrvärme (GWh)",Miljö!$B$1:$R$1,0),FALSE))</f>
        <v>0</v>
      </c>
      <c r="AN358" s="23">
        <f t="shared" si="52"/>
        <v>0.78568650330610657</v>
      </c>
      <c r="AP358" t="str">
        <f>VLOOKUP($B358,'Miljövärden urval för publ'!$B$1:$H$450,7,FALSE)</f>
        <v>Ja</v>
      </c>
      <c r="AQ358" t="str">
        <f>VLOOKUP($B358,'Miljövärden urval för publ'!$B$1:$H$450,6,FALSE)</f>
        <v>Ja</v>
      </c>
      <c r="AU358">
        <f t="shared" si="53"/>
        <v>0.5</v>
      </c>
      <c r="AV358">
        <f t="shared" si="54"/>
        <v>0</v>
      </c>
      <c r="AW358">
        <f t="shared" si="55"/>
        <v>23.8</v>
      </c>
      <c r="AX358">
        <f t="shared" si="56"/>
        <v>0.2</v>
      </c>
      <c r="AZ358">
        <f t="shared" si="57"/>
        <v>0</v>
      </c>
      <c r="BA358">
        <f t="shared" si="58"/>
        <v>0</v>
      </c>
      <c r="BC358">
        <f t="shared" si="59"/>
        <v>24</v>
      </c>
    </row>
    <row r="359" spans="1:55" ht="15" customHeight="1" x14ac:dyDescent="0.25">
      <c r="A359" t="s">
        <v>501</v>
      </c>
      <c r="B359" t="s">
        <v>502</v>
      </c>
      <c r="C359">
        <f>VLOOKUP($B359,'Tillförd energi'!$B$1:$AS$566,MATCH(C$1,'Tillförd energi'!$B$1:$AQ$1,0),FALSE)</f>
        <v>0</v>
      </c>
      <c r="D359">
        <f>VLOOKUP($B359,'Tillförd energi'!$B$1:$AS$566,MATCH(D$1,'Tillförd energi'!$B$1:$AQ$1,0),FALSE)</f>
        <v>3.4</v>
      </c>
      <c r="E359">
        <f>VLOOKUP($B359,'Tillförd energi'!$B$1:$AS$566,MATCH(E$1,'Tillförd energi'!$B$1:$AQ$1,0),FALSE)</f>
        <v>10.6</v>
      </c>
      <c r="F359">
        <f>VLOOKUP($B359,'Tillförd energi'!$B$1:$AS$566,MATCH(F$1,'Tillförd energi'!$B$1:$AQ$1,0),FALSE)</f>
        <v>0</v>
      </c>
      <c r="G359">
        <f>VLOOKUP($B359,'Tillförd energi'!$B$1:$AS$566,MATCH(G$1,'Tillförd energi'!$B$1:$AQ$1,0),FALSE)</f>
        <v>0</v>
      </c>
      <c r="H359">
        <f>VLOOKUP($B359,'Tillförd energi'!$B$1:$AS$566,MATCH(H$1,'Tillförd energi'!$B$1:$AQ$1,0),FALSE)</f>
        <v>0</v>
      </c>
      <c r="I359">
        <f>VLOOKUP($B359,'Tillförd energi'!$B$1:$AS$566,MATCH(I$1,'Tillförd energi'!$B$1:$AQ$1,0),FALSE)</f>
        <v>196.7</v>
      </c>
      <c r="J359">
        <f>VLOOKUP($B359,'Tillförd energi'!$B$1:$AS$566,MATCH(J$1,'Tillförd energi'!$B$1:$AQ$1,0),FALSE)</f>
        <v>0</v>
      </c>
      <c r="K359">
        <v>0</v>
      </c>
      <c r="L359">
        <f>VLOOKUP($B359,'Tillförd energi'!$B$1:$AS$566,MATCH(L$1,'Tillförd energi'!$B$1:$AQ$1,0),FALSE)</f>
        <v>0</v>
      </c>
      <c r="M359">
        <f>VLOOKUP($B359,'Tillförd energi'!$B$1:$AS$566,MATCH(M$1,'Tillförd energi'!$B$1:$AQ$1,0),FALSE)</f>
        <v>0</v>
      </c>
      <c r="N359">
        <f>VLOOKUP($B359,'Tillförd energi'!$B$1:$AS$566,MATCH(N$1,'Tillförd energi'!$B$1:$AQ$1,0),FALSE)</f>
        <v>0</v>
      </c>
      <c r="O359">
        <f>VLOOKUP($B359,'Tillförd energi'!$B$1:$AS$566,MATCH(O$1,'Tillförd energi'!$B$1:$AQ$1,0),FALSE)</f>
        <v>26.2</v>
      </c>
      <c r="P359">
        <f>VLOOKUP($B359,'Tillförd energi'!$B$1:$AS$566,MATCH(P$1,'Tillförd energi'!$B$1:$AQ$1,0),FALSE)</f>
        <v>0.3</v>
      </c>
      <c r="Q359">
        <f>VLOOKUP($B359,'Tillförd energi'!$B$1:$AS$566,MATCH(Q$1,'Tillförd energi'!$B$1:$AQ$1,0),FALSE)</f>
        <v>5.1176500000000003</v>
      </c>
      <c r="R359">
        <f>VLOOKUP($B359,'Tillförd energi'!$B$1:$AS$566,MATCH(R$1,'Tillförd energi'!$B$1:$AQ$1,0),FALSE)</f>
        <v>0.3</v>
      </c>
      <c r="S359">
        <f>VLOOKUP($B359,'Tillförd energi'!$B$1:$AS$566,MATCH(S$1,'Tillförd energi'!$B$1:$AQ$1,0),FALSE)</f>
        <v>0</v>
      </c>
      <c r="T359">
        <f>VLOOKUP($B359,'Tillförd energi'!$B$1:$AS$566,MATCH(T$1,'Tillförd energi'!$B$1:$AQ$1,0),FALSE)</f>
        <v>0</v>
      </c>
      <c r="U359">
        <f>VLOOKUP($B359,'Tillförd energi'!$B$1:$AS$566,MATCH(U$1,'Tillförd energi'!$B$1:$AQ$1,0),FALSE)</f>
        <v>0</v>
      </c>
      <c r="V359">
        <f>VLOOKUP($B359,'Tillförd energi'!$B$1:$AS$566,MATCH(V$1,'Tillförd energi'!$B$1:$AQ$1,0),FALSE)</f>
        <v>0</v>
      </c>
      <c r="W359">
        <f>VLOOKUP($B359,'Tillförd energi'!$B$1:$AS$566,MATCH(W$1,'Tillförd energi'!$B$1:$AQ$1,0),FALSE)</f>
        <v>0</v>
      </c>
      <c r="X359">
        <f>VLOOKUP($B359,'Tillförd energi'!$B$1:$AS$566,MATCH(X$1,'Tillförd energi'!$B$1:$AQ$1,0),FALSE)</f>
        <v>0</v>
      </c>
      <c r="Y359">
        <f>VLOOKUP($B359,'Tillförd energi'!$B$1:$AS$566,MATCH(Y$1,'Tillförd energi'!$B$1:$AQ$1,0),FALSE)</f>
        <v>0</v>
      </c>
      <c r="Z359">
        <f>VLOOKUP($B359,'Tillförd energi'!$B$1:$AS$566,MATCH(Z$1,'Tillförd energi'!$B$1:$AQ$1,0),FALSE)</f>
        <v>0</v>
      </c>
      <c r="AA359">
        <f>VLOOKUP($B359,'Tillförd energi'!$B$1:$AS$566,MATCH(AA$1,'Tillförd energi'!$B$1:$AQ$1,0),FALSE)</f>
        <v>0</v>
      </c>
      <c r="AB359">
        <f>VLOOKUP($B359,'Tillförd energi'!$B$1:$AS$566,MATCH(AB$1,'Tillförd energi'!$B$1:$AQ$1,0),FALSE)</f>
        <v>0</v>
      </c>
      <c r="AC359">
        <f>VLOOKUP($B359,'Tillförd energi'!$B$1:$AS$566,MATCH(AC$1,'Tillförd energi'!$B$1:$AQ$1,0),FALSE)</f>
        <v>14.922000000000001</v>
      </c>
      <c r="AD359">
        <f>VLOOKUP($B359,'Tillförd energi'!$B$1:$AS$566,MATCH(AD$1,'Tillförd energi'!$B$1:$AQ$1,0),FALSE)</f>
        <v>27.35</v>
      </c>
      <c r="AE359">
        <f>VLOOKUP($B359,'Tillförd energi'!$B$1:$AS$566,MATCH(AE$1,'Tillförd energi'!$B$1:$AQ$1,0),FALSE)</f>
        <v>0</v>
      </c>
      <c r="AF359">
        <f>VLOOKUP($B359,'Tillförd energi'!$B$1:$AS$566,MATCH(AF$1,'Tillförd energi'!$B$1:$AQ$1,0),FALSE)</f>
        <v>8.2189999999999994</v>
      </c>
      <c r="AG359">
        <f>IFERROR(VLOOKUP(B359,Miljö!$B$1:$S$476,9,FALSE)/1,0)</f>
        <v>0</v>
      </c>
      <c r="AI359">
        <f t="shared" si="50"/>
        <v>293.10865000000001</v>
      </c>
      <c r="AJ359">
        <f t="shared" si="51"/>
        <v>293.10865000000001</v>
      </c>
      <c r="AK359">
        <f>IF(ISERROR(1/VLOOKUP($B359,Leveranser!$B$1:$S$500,MATCH("såld värme (gwh)",Leveranser!$B$1:$S$1,0),FALSE)),"",VLOOKUP($B359,Leveranser!$B$1:$S$500,MATCH("såld värme (gwh)",Leveranser!$B$1:$S$1,0),FALSE))</f>
        <v>205.21799999999999</v>
      </c>
      <c r="AL359" s="22">
        <f>VLOOKUP($B359,Leveranser!$B$1:$Y$500,MATCH("Totalt såld fjärrvärme till andra fjärrvärmeföretag",Leveranser!$B$1:$AA$1,0),FALSE)</f>
        <v>0</v>
      </c>
      <c r="AM359" s="22">
        <f>IF(ISERROR(1/VLOOKUP($B359,Miljö!$B$1:$S$500,MATCH("Såld mängd produktionsspecifik fjärrvärme (GWh)",Miljö!$B$1:$R$1,0),FALSE)),0,VLOOKUP($B359,Miljö!$B$1:$S$500,MATCH("Såld mängd produktionsspecifik fjärrvärme (GWh)",Miljö!$B$1:$R$1,0),FALSE))</f>
        <v>0</v>
      </c>
      <c r="AN359" s="23">
        <f t="shared" si="52"/>
        <v>0.70014310393091428</v>
      </c>
      <c r="AP359" t="str">
        <f>VLOOKUP($B359,'Miljövärden urval för publ'!$B$1:$H$450,7,FALSE)</f>
        <v>Ja</v>
      </c>
      <c r="AQ359" t="str">
        <f>VLOOKUP($B359,'Miljövärden urval för publ'!$B$1:$H$450,6,FALSE)</f>
        <v>Nej</v>
      </c>
      <c r="AU359">
        <f t="shared" si="53"/>
        <v>8.2189999999999994</v>
      </c>
      <c r="AV359">
        <f t="shared" si="54"/>
        <v>0</v>
      </c>
      <c r="AW359">
        <f t="shared" si="55"/>
        <v>31.617650000000001</v>
      </c>
      <c r="AX359">
        <f t="shared" si="56"/>
        <v>0.3</v>
      </c>
      <c r="AZ359">
        <f t="shared" si="57"/>
        <v>0</v>
      </c>
      <c r="BA359">
        <f t="shared" si="58"/>
        <v>0</v>
      </c>
      <c r="BC359">
        <f t="shared" si="59"/>
        <v>31.917650000000002</v>
      </c>
    </row>
    <row r="360" spans="1:55" ht="15" customHeight="1" x14ac:dyDescent="0.25">
      <c r="A360" t="s">
        <v>501</v>
      </c>
      <c r="B360" t="s">
        <v>503</v>
      </c>
      <c r="C360">
        <f>VLOOKUP($B360,'Tillförd energi'!$B$1:$AS$566,MATCH(C$1,'Tillförd energi'!$B$1:$AQ$1,0),FALSE)</f>
        <v>0</v>
      </c>
      <c r="D360">
        <f>VLOOKUP($B360,'Tillförd energi'!$B$1:$AS$566,MATCH(D$1,'Tillförd energi'!$B$1:$AQ$1,0),FALSE)</f>
        <v>5.0200000000000002E-2</v>
      </c>
      <c r="E360">
        <f>VLOOKUP($B360,'Tillförd energi'!$B$1:$AS$566,MATCH(E$1,'Tillförd energi'!$B$1:$AQ$1,0),FALSE)</f>
        <v>0</v>
      </c>
      <c r="F360">
        <f>VLOOKUP($B360,'Tillförd energi'!$B$1:$AS$566,MATCH(F$1,'Tillförd energi'!$B$1:$AQ$1,0),FALSE)</f>
        <v>0</v>
      </c>
      <c r="G360">
        <f>VLOOKUP($B360,'Tillförd energi'!$B$1:$AS$566,MATCH(G$1,'Tillförd energi'!$B$1:$AQ$1,0),FALSE)</f>
        <v>0</v>
      </c>
      <c r="H360">
        <f>VLOOKUP($B360,'Tillförd energi'!$B$1:$AS$566,MATCH(H$1,'Tillförd energi'!$B$1:$AQ$1,0),FALSE)</f>
        <v>0</v>
      </c>
      <c r="I360">
        <f>VLOOKUP($B360,'Tillförd energi'!$B$1:$AS$566,MATCH(I$1,'Tillförd energi'!$B$1:$AQ$1,0),FALSE)</f>
        <v>0</v>
      </c>
      <c r="J360">
        <f>VLOOKUP($B360,'Tillförd energi'!$B$1:$AS$566,MATCH(J$1,'Tillförd energi'!$B$1:$AQ$1,0),FALSE)</f>
        <v>0</v>
      </c>
      <c r="K360">
        <v>0</v>
      </c>
      <c r="L360">
        <f>VLOOKUP($B360,'Tillförd energi'!$B$1:$AS$566,MATCH(L$1,'Tillförd energi'!$B$1:$AQ$1,0),FALSE)</f>
        <v>0</v>
      </c>
      <c r="M360">
        <f>VLOOKUP($B360,'Tillförd energi'!$B$1:$AS$566,MATCH(M$1,'Tillförd energi'!$B$1:$AQ$1,0),FALSE)</f>
        <v>0</v>
      </c>
      <c r="N360">
        <f>VLOOKUP($B360,'Tillförd energi'!$B$1:$AS$566,MATCH(N$1,'Tillförd energi'!$B$1:$AQ$1,0),FALSE)</f>
        <v>0</v>
      </c>
      <c r="O360">
        <f>VLOOKUP($B360,'Tillförd energi'!$B$1:$AS$566,MATCH(O$1,'Tillförd energi'!$B$1:$AQ$1,0),FALSE)</f>
        <v>0</v>
      </c>
      <c r="P360">
        <f>VLOOKUP($B360,'Tillförd energi'!$B$1:$AS$566,MATCH(P$1,'Tillförd energi'!$B$1:$AQ$1,0),FALSE)</f>
        <v>0</v>
      </c>
      <c r="Q360">
        <f>VLOOKUP($B360,'Tillförd energi'!$B$1:$AS$566,MATCH(Q$1,'Tillförd energi'!$B$1:$AQ$1,0),FALSE)</f>
        <v>0</v>
      </c>
      <c r="R360">
        <f>VLOOKUP($B360,'Tillförd energi'!$B$1:$AS$566,MATCH(R$1,'Tillförd energi'!$B$1:$AQ$1,0),FALSE)</f>
        <v>3.2869999999999999</v>
      </c>
      <c r="S360">
        <f>VLOOKUP($B360,'Tillförd energi'!$B$1:$AS$566,MATCH(S$1,'Tillförd energi'!$B$1:$AQ$1,0),FALSE)</f>
        <v>0</v>
      </c>
      <c r="T360">
        <f>VLOOKUP($B360,'Tillförd energi'!$B$1:$AS$566,MATCH(T$1,'Tillförd energi'!$B$1:$AQ$1,0),FALSE)</f>
        <v>0</v>
      </c>
      <c r="U360">
        <f>VLOOKUP($B360,'Tillförd energi'!$B$1:$AS$566,MATCH(U$1,'Tillförd energi'!$B$1:$AQ$1,0),FALSE)</f>
        <v>0</v>
      </c>
      <c r="V360">
        <f>VLOOKUP($B360,'Tillförd energi'!$B$1:$AS$566,MATCH(V$1,'Tillförd energi'!$B$1:$AQ$1,0),FALSE)</f>
        <v>0</v>
      </c>
      <c r="W360">
        <f>VLOOKUP($B360,'Tillförd energi'!$B$1:$AS$566,MATCH(W$1,'Tillförd energi'!$B$1:$AQ$1,0),FALSE)</f>
        <v>0</v>
      </c>
      <c r="X360">
        <f>VLOOKUP($B360,'Tillförd energi'!$B$1:$AS$566,MATCH(X$1,'Tillförd energi'!$B$1:$AQ$1,0),FALSE)</f>
        <v>0</v>
      </c>
      <c r="Y360">
        <f>VLOOKUP($B360,'Tillförd energi'!$B$1:$AS$566,MATCH(Y$1,'Tillförd energi'!$B$1:$AQ$1,0),FALSE)</f>
        <v>0</v>
      </c>
      <c r="Z360">
        <f>VLOOKUP($B360,'Tillförd energi'!$B$1:$AS$566,MATCH(Z$1,'Tillförd energi'!$B$1:$AQ$1,0),FALSE)</f>
        <v>0</v>
      </c>
      <c r="AA360">
        <f>VLOOKUP($B360,'Tillförd energi'!$B$1:$AS$566,MATCH(AA$1,'Tillförd energi'!$B$1:$AQ$1,0),FALSE)</f>
        <v>0</v>
      </c>
      <c r="AB360">
        <f>VLOOKUP($B360,'Tillförd energi'!$B$1:$AS$566,MATCH(AB$1,'Tillförd energi'!$B$1:$AQ$1,0),FALSE)</f>
        <v>0</v>
      </c>
      <c r="AC360">
        <f>VLOOKUP($B360,'Tillförd energi'!$B$1:$AS$566,MATCH(AC$1,'Tillförd energi'!$B$1:$AQ$1,0),FALSE)</f>
        <v>0</v>
      </c>
      <c r="AD360">
        <f>VLOOKUP($B360,'Tillförd energi'!$B$1:$AS$566,MATCH(AD$1,'Tillförd energi'!$B$1:$AQ$1,0),FALSE)</f>
        <v>0</v>
      </c>
      <c r="AE360">
        <f>VLOOKUP($B360,'Tillförd energi'!$B$1:$AS$566,MATCH(AE$1,'Tillförd energi'!$B$1:$AQ$1,0),FALSE)</f>
        <v>0</v>
      </c>
      <c r="AF360">
        <f>VLOOKUP($B360,'Tillförd energi'!$B$1:$AS$566,MATCH(AF$1,'Tillförd energi'!$B$1:$AQ$1,0),FALSE)</f>
        <v>0.17499999999999999</v>
      </c>
      <c r="AG360">
        <f>IFERROR(VLOOKUP(B360,Miljö!$B$1:$S$476,9,FALSE)/1,0)</f>
        <v>0</v>
      </c>
      <c r="AI360">
        <f t="shared" si="50"/>
        <v>3.5121999999999995</v>
      </c>
      <c r="AJ360">
        <f t="shared" si="51"/>
        <v>3.5121999999999995</v>
      </c>
      <c r="AK360">
        <f>IF(ISERROR(1/VLOOKUP($B360,Leveranser!$B$1:$S$500,MATCH("såld värme (gwh)",Leveranser!$B$1:$S$1,0),FALSE)),"",VLOOKUP($B360,Leveranser!$B$1:$S$500,MATCH("såld värme (gwh)",Leveranser!$B$1:$S$1,0),FALSE))</f>
        <v>2.133</v>
      </c>
      <c r="AL360" s="22">
        <f>VLOOKUP($B360,Leveranser!$B$1:$Y$500,MATCH("Totalt såld fjärrvärme till andra fjärrvärmeföretag",Leveranser!$B$1:$AA$1,0),FALSE)</f>
        <v>0</v>
      </c>
      <c r="AM360" s="22">
        <f>IF(ISERROR(1/VLOOKUP($B360,Miljö!$B$1:$S$500,MATCH("Såld mängd produktionsspecifik fjärrvärme (GWh)",Miljö!$B$1:$R$1,0),FALSE)),0,VLOOKUP($B360,Miljö!$B$1:$S$500,MATCH("Såld mängd produktionsspecifik fjärrvärme (GWh)",Miljö!$B$1:$R$1,0),FALSE))</f>
        <v>0</v>
      </c>
      <c r="AN360" s="23">
        <f t="shared" si="52"/>
        <v>0.60731165651158825</v>
      </c>
      <c r="AP360" t="str">
        <f>VLOOKUP($B360,'Miljövärden urval för publ'!$B$1:$H$450,7,FALSE)</f>
        <v>Ja</v>
      </c>
      <c r="AQ360" t="str">
        <f>VLOOKUP($B360,'Miljövärden urval för publ'!$B$1:$H$450,6,FALSE)</f>
        <v>Ja</v>
      </c>
      <c r="AU360">
        <f t="shared" si="53"/>
        <v>0.17499999999999999</v>
      </c>
      <c r="AV360">
        <f t="shared" si="54"/>
        <v>0</v>
      </c>
      <c r="AW360">
        <f t="shared" si="55"/>
        <v>0</v>
      </c>
      <c r="AX360">
        <f t="shared" si="56"/>
        <v>3.2869999999999999</v>
      </c>
      <c r="AZ360">
        <f t="shared" si="57"/>
        <v>0</v>
      </c>
      <c r="BA360">
        <f t="shared" si="58"/>
        <v>0</v>
      </c>
      <c r="BC360">
        <f t="shared" si="59"/>
        <v>3.2869999999999999</v>
      </c>
    </row>
    <row r="361" spans="1:55" ht="15" customHeight="1" x14ac:dyDescent="0.25">
      <c r="A361" t="s">
        <v>501</v>
      </c>
      <c r="B361" t="s">
        <v>504</v>
      </c>
      <c r="C361">
        <f>VLOOKUP($B361,'Tillförd energi'!$B$1:$AS$566,MATCH(C$1,'Tillförd energi'!$B$1:$AQ$1,0),FALSE)</f>
        <v>0</v>
      </c>
      <c r="D361">
        <f>VLOOKUP($B361,'Tillförd energi'!$B$1:$AS$566,MATCH(D$1,'Tillförd energi'!$B$1:$AQ$1,0),FALSE)</f>
        <v>0.44500000000000001</v>
      </c>
      <c r="E361">
        <f>VLOOKUP($B361,'Tillförd energi'!$B$1:$AS$566,MATCH(E$1,'Tillförd energi'!$B$1:$AQ$1,0),FALSE)</f>
        <v>0</v>
      </c>
      <c r="F361">
        <f>VLOOKUP($B361,'Tillförd energi'!$B$1:$AS$566,MATCH(F$1,'Tillförd energi'!$B$1:$AQ$1,0),FALSE)</f>
        <v>0</v>
      </c>
      <c r="G361">
        <f>VLOOKUP($B361,'Tillförd energi'!$B$1:$AS$566,MATCH(G$1,'Tillförd energi'!$B$1:$AQ$1,0),FALSE)</f>
        <v>0</v>
      </c>
      <c r="H361">
        <f>VLOOKUP($B361,'Tillförd energi'!$B$1:$AS$566,MATCH(H$1,'Tillförd energi'!$B$1:$AQ$1,0),FALSE)</f>
        <v>0</v>
      </c>
      <c r="I361">
        <f>VLOOKUP($B361,'Tillförd energi'!$B$1:$AS$566,MATCH(I$1,'Tillförd energi'!$B$1:$AQ$1,0),FALSE)</f>
        <v>0</v>
      </c>
      <c r="J361">
        <f>VLOOKUP($B361,'Tillförd energi'!$B$1:$AS$566,MATCH(J$1,'Tillförd energi'!$B$1:$AQ$1,0),FALSE)</f>
        <v>0</v>
      </c>
      <c r="K361">
        <v>0</v>
      </c>
      <c r="L361">
        <f>VLOOKUP($B361,'Tillförd energi'!$B$1:$AS$566,MATCH(L$1,'Tillförd energi'!$B$1:$AQ$1,0),FALSE)</f>
        <v>0</v>
      </c>
      <c r="M361">
        <f>VLOOKUP($B361,'Tillförd energi'!$B$1:$AS$566,MATCH(M$1,'Tillförd energi'!$B$1:$AQ$1,0),FALSE)</f>
        <v>0</v>
      </c>
      <c r="N361">
        <f>VLOOKUP($B361,'Tillförd energi'!$B$1:$AS$566,MATCH(N$1,'Tillförd energi'!$B$1:$AQ$1,0),FALSE)</f>
        <v>0</v>
      </c>
      <c r="O361">
        <f>VLOOKUP($B361,'Tillförd energi'!$B$1:$AS$566,MATCH(O$1,'Tillförd energi'!$B$1:$AQ$1,0),FALSE)</f>
        <v>14.62</v>
      </c>
      <c r="P361">
        <f>VLOOKUP($B361,'Tillförd energi'!$B$1:$AS$566,MATCH(P$1,'Tillförd energi'!$B$1:$AQ$1,0),FALSE)</f>
        <v>0</v>
      </c>
      <c r="Q361">
        <f>VLOOKUP($B361,'Tillförd energi'!$B$1:$AS$566,MATCH(Q$1,'Tillförd energi'!$B$1:$AQ$1,0),FALSE)</f>
        <v>0</v>
      </c>
      <c r="R361">
        <f>VLOOKUP($B361,'Tillförd energi'!$B$1:$AS$566,MATCH(R$1,'Tillförd energi'!$B$1:$AQ$1,0),FALSE)</f>
        <v>0</v>
      </c>
      <c r="S361">
        <f>VLOOKUP($B361,'Tillförd energi'!$B$1:$AS$566,MATCH(S$1,'Tillförd energi'!$B$1:$AQ$1,0),FALSE)</f>
        <v>0</v>
      </c>
      <c r="T361">
        <f>VLOOKUP($B361,'Tillförd energi'!$B$1:$AS$566,MATCH(T$1,'Tillförd energi'!$B$1:$AQ$1,0),FALSE)</f>
        <v>0</v>
      </c>
      <c r="U361">
        <f>VLOOKUP($B361,'Tillförd energi'!$B$1:$AS$566,MATCH(U$1,'Tillförd energi'!$B$1:$AQ$1,0),FALSE)</f>
        <v>0</v>
      </c>
      <c r="V361">
        <f>VLOOKUP($B361,'Tillförd energi'!$B$1:$AS$566,MATCH(V$1,'Tillförd energi'!$B$1:$AQ$1,0),FALSE)</f>
        <v>0</v>
      </c>
      <c r="W361">
        <f>VLOOKUP($B361,'Tillförd energi'!$B$1:$AS$566,MATCH(W$1,'Tillförd energi'!$B$1:$AQ$1,0),FALSE)</f>
        <v>0</v>
      </c>
      <c r="X361">
        <f>VLOOKUP($B361,'Tillförd energi'!$B$1:$AS$566,MATCH(X$1,'Tillförd energi'!$B$1:$AQ$1,0),FALSE)</f>
        <v>0</v>
      </c>
      <c r="Y361">
        <f>VLOOKUP($B361,'Tillförd energi'!$B$1:$AS$566,MATCH(Y$1,'Tillförd energi'!$B$1:$AQ$1,0),FALSE)</f>
        <v>0</v>
      </c>
      <c r="Z361">
        <f>VLOOKUP($B361,'Tillförd energi'!$B$1:$AS$566,MATCH(Z$1,'Tillförd energi'!$B$1:$AQ$1,0),FALSE)</f>
        <v>0</v>
      </c>
      <c r="AA361">
        <f>VLOOKUP($B361,'Tillförd energi'!$B$1:$AS$566,MATCH(AA$1,'Tillförd energi'!$B$1:$AQ$1,0),FALSE)</f>
        <v>0</v>
      </c>
      <c r="AB361">
        <f>VLOOKUP($B361,'Tillförd energi'!$B$1:$AS$566,MATCH(AB$1,'Tillförd energi'!$B$1:$AQ$1,0),FALSE)</f>
        <v>0</v>
      </c>
      <c r="AC361">
        <f>VLOOKUP($B361,'Tillförd energi'!$B$1:$AS$566,MATCH(AC$1,'Tillförd energi'!$B$1:$AQ$1,0),FALSE)</f>
        <v>2.2799999999999998</v>
      </c>
      <c r="AD361">
        <f>VLOOKUP($B361,'Tillförd energi'!$B$1:$AS$566,MATCH(AD$1,'Tillförd energi'!$B$1:$AQ$1,0),FALSE)</f>
        <v>0</v>
      </c>
      <c r="AE361">
        <f>VLOOKUP($B361,'Tillförd energi'!$B$1:$AS$566,MATCH(AE$1,'Tillförd energi'!$B$1:$AQ$1,0),FALSE)</f>
        <v>0</v>
      </c>
      <c r="AF361">
        <f>VLOOKUP($B361,'Tillförd energi'!$B$1:$AS$566,MATCH(AF$1,'Tillförd energi'!$B$1:$AQ$1,0),FALSE)</f>
        <v>0.39792</v>
      </c>
      <c r="AG361">
        <f>IFERROR(VLOOKUP(B361,Miljö!$B$1:$S$476,9,FALSE)/1,0)</f>
        <v>0</v>
      </c>
      <c r="AI361">
        <f t="shared" si="50"/>
        <v>17.742919999999998</v>
      </c>
      <c r="AJ361">
        <f t="shared" si="51"/>
        <v>17.742919999999998</v>
      </c>
      <c r="AK361">
        <f>IF(ISERROR(1/VLOOKUP($B361,Leveranser!$B$1:$S$500,MATCH("såld värme (gwh)",Leveranser!$B$1:$S$1,0),FALSE)),"",VLOOKUP($B361,Leveranser!$B$1:$S$500,MATCH("såld värme (gwh)",Leveranser!$B$1:$S$1,0),FALSE))</f>
        <v>13.263999999999999</v>
      </c>
      <c r="AL361" s="22">
        <f>VLOOKUP($B361,Leveranser!$B$1:$Y$500,MATCH("Totalt såld fjärrvärme till andra fjärrvärmeföretag",Leveranser!$B$1:$AA$1,0),FALSE)</f>
        <v>0</v>
      </c>
      <c r="AM361" s="22">
        <f>IF(ISERROR(1/VLOOKUP($B361,Miljö!$B$1:$S$500,MATCH("Såld mängd produktionsspecifik fjärrvärme (GWh)",Miljö!$B$1:$R$1,0),FALSE)),0,VLOOKUP($B361,Miljö!$B$1:$S$500,MATCH("Såld mängd produktionsspecifik fjärrvärme (GWh)",Miljö!$B$1:$R$1,0),FALSE))</f>
        <v>0</v>
      </c>
      <c r="AN361" s="23">
        <f t="shared" si="52"/>
        <v>0.74756578962200138</v>
      </c>
      <c r="AP361" t="str">
        <f>VLOOKUP($B361,'Miljövärden urval för publ'!$B$1:$H$450,7,FALSE)</f>
        <v>Ja</v>
      </c>
      <c r="AQ361" t="str">
        <f>VLOOKUP($B361,'Miljövärden urval för publ'!$B$1:$H$450,6,FALSE)</f>
        <v>Ja</v>
      </c>
      <c r="AU361">
        <f t="shared" si="53"/>
        <v>0.39792</v>
      </c>
      <c r="AV361">
        <f t="shared" si="54"/>
        <v>0</v>
      </c>
      <c r="AW361">
        <f t="shared" si="55"/>
        <v>14.62</v>
      </c>
      <c r="AX361">
        <f t="shared" si="56"/>
        <v>0</v>
      </c>
      <c r="AZ361">
        <f t="shared" si="57"/>
        <v>0</v>
      </c>
      <c r="BA361">
        <f t="shared" si="58"/>
        <v>0</v>
      </c>
      <c r="BC361">
        <f t="shared" si="59"/>
        <v>14.62</v>
      </c>
    </row>
    <row r="362" spans="1:55" ht="15" customHeight="1" x14ac:dyDescent="0.25">
      <c r="A362" t="s">
        <v>501</v>
      </c>
      <c r="B362" t="s">
        <v>505</v>
      </c>
      <c r="C362">
        <f>VLOOKUP($B362,'Tillförd energi'!$B$1:$AS$566,MATCH(C$1,'Tillförd energi'!$B$1:$AQ$1,0),FALSE)</f>
        <v>0</v>
      </c>
      <c r="D362">
        <f>VLOOKUP($B362,'Tillförd energi'!$B$1:$AS$566,MATCH(D$1,'Tillförd energi'!$B$1:$AQ$1,0),FALSE)</f>
        <v>1.3308800000000001</v>
      </c>
      <c r="E362">
        <f>VLOOKUP($B362,'Tillförd energi'!$B$1:$AS$566,MATCH(E$1,'Tillförd energi'!$B$1:$AQ$1,0),FALSE)</f>
        <v>0</v>
      </c>
      <c r="F362">
        <f>VLOOKUP($B362,'Tillförd energi'!$B$1:$AS$566,MATCH(F$1,'Tillförd energi'!$B$1:$AQ$1,0),FALSE)</f>
        <v>0</v>
      </c>
      <c r="G362">
        <f>VLOOKUP($B362,'Tillförd energi'!$B$1:$AS$566,MATCH(G$1,'Tillförd energi'!$B$1:$AQ$1,0),FALSE)</f>
        <v>0</v>
      </c>
      <c r="H362">
        <f>VLOOKUP($B362,'Tillförd energi'!$B$1:$AS$566,MATCH(H$1,'Tillförd energi'!$B$1:$AQ$1,0),FALSE)</f>
        <v>0</v>
      </c>
      <c r="I362">
        <f>VLOOKUP($B362,'Tillförd energi'!$B$1:$AS$566,MATCH(I$1,'Tillförd energi'!$B$1:$AQ$1,0),FALSE)</f>
        <v>0</v>
      </c>
      <c r="J362">
        <f>VLOOKUP($B362,'Tillförd energi'!$B$1:$AS$566,MATCH(J$1,'Tillförd energi'!$B$1:$AQ$1,0),FALSE)</f>
        <v>0</v>
      </c>
      <c r="K362">
        <v>0</v>
      </c>
      <c r="L362">
        <f>VLOOKUP($B362,'Tillförd energi'!$B$1:$AS$566,MATCH(L$1,'Tillförd energi'!$B$1:$AQ$1,0),FALSE)</f>
        <v>0</v>
      </c>
      <c r="M362">
        <f>VLOOKUP($B362,'Tillförd energi'!$B$1:$AS$566,MATCH(M$1,'Tillförd energi'!$B$1:$AQ$1,0),FALSE)</f>
        <v>0</v>
      </c>
      <c r="N362">
        <f>VLOOKUP($B362,'Tillförd energi'!$B$1:$AS$566,MATCH(N$1,'Tillförd energi'!$B$1:$AQ$1,0),FALSE)</f>
        <v>0</v>
      </c>
      <c r="O362">
        <f>VLOOKUP($B362,'Tillförd energi'!$B$1:$AS$566,MATCH(O$1,'Tillförd energi'!$B$1:$AQ$1,0),FALSE)</f>
        <v>0</v>
      </c>
      <c r="P362">
        <f>VLOOKUP($B362,'Tillförd energi'!$B$1:$AS$566,MATCH(P$1,'Tillförd energi'!$B$1:$AQ$1,0),FALSE)</f>
        <v>0</v>
      </c>
      <c r="Q362">
        <f>VLOOKUP($B362,'Tillförd energi'!$B$1:$AS$566,MATCH(Q$1,'Tillförd energi'!$B$1:$AQ$1,0),FALSE)</f>
        <v>1.16517</v>
      </c>
      <c r="R362">
        <f>VLOOKUP($B362,'Tillförd energi'!$B$1:$AS$566,MATCH(R$1,'Tillförd energi'!$B$1:$AQ$1,0),FALSE)</f>
        <v>0</v>
      </c>
      <c r="S362">
        <f>VLOOKUP($B362,'Tillförd energi'!$B$1:$AS$566,MATCH(S$1,'Tillförd energi'!$B$1:$AQ$1,0),FALSE)</f>
        <v>0</v>
      </c>
      <c r="T362">
        <f>VLOOKUP($B362,'Tillförd energi'!$B$1:$AS$566,MATCH(T$1,'Tillförd energi'!$B$1:$AQ$1,0),FALSE)</f>
        <v>0</v>
      </c>
      <c r="U362">
        <f>VLOOKUP($B362,'Tillförd energi'!$B$1:$AS$566,MATCH(U$1,'Tillförd energi'!$B$1:$AQ$1,0),FALSE)</f>
        <v>0</v>
      </c>
      <c r="V362">
        <f>VLOOKUP($B362,'Tillförd energi'!$B$1:$AS$566,MATCH(V$1,'Tillförd energi'!$B$1:$AQ$1,0),FALSE)</f>
        <v>0</v>
      </c>
      <c r="W362">
        <f>VLOOKUP($B362,'Tillförd energi'!$B$1:$AS$566,MATCH(W$1,'Tillförd energi'!$B$1:$AQ$1,0),FALSE)</f>
        <v>0</v>
      </c>
      <c r="X362">
        <f>VLOOKUP($B362,'Tillförd energi'!$B$1:$AS$566,MATCH(X$1,'Tillförd energi'!$B$1:$AQ$1,0),FALSE)</f>
        <v>0</v>
      </c>
      <c r="Y362">
        <f>VLOOKUP($B362,'Tillförd energi'!$B$1:$AS$566,MATCH(Y$1,'Tillförd energi'!$B$1:$AQ$1,0),FALSE)</f>
        <v>0</v>
      </c>
      <c r="Z362">
        <f>VLOOKUP($B362,'Tillförd energi'!$B$1:$AS$566,MATCH(Z$1,'Tillförd energi'!$B$1:$AQ$1,0),FALSE)</f>
        <v>0</v>
      </c>
      <c r="AA362">
        <f>VLOOKUP($B362,'Tillförd energi'!$B$1:$AS$566,MATCH(AA$1,'Tillförd energi'!$B$1:$AQ$1,0),FALSE)</f>
        <v>0</v>
      </c>
      <c r="AB362">
        <f>VLOOKUP($B362,'Tillförd energi'!$B$1:$AS$566,MATCH(AB$1,'Tillförd energi'!$B$1:$AQ$1,0),FALSE)</f>
        <v>0</v>
      </c>
      <c r="AC362">
        <f>VLOOKUP($B362,'Tillförd energi'!$B$1:$AS$566,MATCH(AC$1,'Tillförd energi'!$B$1:$AQ$1,0),FALSE)</f>
        <v>0</v>
      </c>
      <c r="AD362">
        <f>VLOOKUP($B362,'Tillförd energi'!$B$1:$AS$566,MATCH(AD$1,'Tillförd energi'!$B$1:$AQ$1,0),FALSE)</f>
        <v>23.561</v>
      </c>
      <c r="AE362">
        <f>VLOOKUP($B362,'Tillförd energi'!$B$1:$AS$566,MATCH(AE$1,'Tillförd energi'!$B$1:$AQ$1,0),FALSE)</f>
        <v>0</v>
      </c>
      <c r="AF362">
        <f>VLOOKUP($B362,'Tillförd energi'!$B$1:$AS$566,MATCH(AF$1,'Tillförd energi'!$B$1:$AQ$1,0),FALSE)</f>
        <v>0.64680000000000004</v>
      </c>
      <c r="AG362">
        <f>IFERROR(VLOOKUP(B362,Miljö!$B$1:$S$476,9,FALSE)/1,0)</f>
        <v>0</v>
      </c>
      <c r="AI362">
        <f t="shared" si="50"/>
        <v>26.703849999999999</v>
      </c>
      <c r="AJ362">
        <f t="shared" si="51"/>
        <v>26.703849999999999</v>
      </c>
      <c r="AK362">
        <f>IF(ISERROR(1/VLOOKUP($B362,Leveranser!$B$1:$S$500,MATCH("såld värme (gwh)",Leveranser!$B$1:$S$1,0),FALSE)),"",VLOOKUP($B362,Leveranser!$B$1:$S$500,MATCH("såld värme (gwh)",Leveranser!$B$1:$S$1,0),FALSE))</f>
        <v>21.56</v>
      </c>
      <c r="AL362" s="22">
        <f>VLOOKUP($B362,Leveranser!$B$1:$Y$500,MATCH("Totalt såld fjärrvärme till andra fjärrvärmeföretag",Leveranser!$B$1:$AA$1,0),FALSE)</f>
        <v>0</v>
      </c>
      <c r="AM362" s="22">
        <f>IF(ISERROR(1/VLOOKUP($B362,Miljö!$B$1:$S$500,MATCH("Såld mängd produktionsspecifik fjärrvärme (GWh)",Miljö!$B$1:$R$1,0),FALSE)),0,VLOOKUP($B362,Miljö!$B$1:$S$500,MATCH("Såld mängd produktionsspecifik fjärrvärme (GWh)",Miljö!$B$1:$R$1,0),FALSE))</f>
        <v>0</v>
      </c>
      <c r="AN362" s="23">
        <f t="shared" si="52"/>
        <v>0.80737421757536831</v>
      </c>
      <c r="AP362" t="str">
        <f>VLOOKUP($B362,'Miljövärden urval för publ'!$B$1:$H$450,7,FALSE)</f>
        <v>Ja</v>
      </c>
      <c r="AQ362" t="str">
        <f>VLOOKUP($B362,'Miljövärden urval för publ'!$B$1:$H$450,6,FALSE)</f>
        <v>Ja</v>
      </c>
      <c r="AU362">
        <f t="shared" si="53"/>
        <v>0.64680000000000004</v>
      </c>
      <c r="AV362">
        <f t="shared" si="54"/>
        <v>0</v>
      </c>
      <c r="AW362">
        <f t="shared" si="55"/>
        <v>1.16517</v>
      </c>
      <c r="AX362">
        <f t="shared" si="56"/>
        <v>0</v>
      </c>
      <c r="AZ362">
        <f t="shared" si="57"/>
        <v>0</v>
      </c>
      <c r="BA362">
        <f t="shared" si="58"/>
        <v>0</v>
      </c>
      <c r="BC362">
        <f t="shared" si="59"/>
        <v>1.16517</v>
      </c>
    </row>
    <row r="363" spans="1:55" ht="15" customHeight="1" x14ac:dyDescent="0.25">
      <c r="A363" t="s">
        <v>501</v>
      </c>
      <c r="B363" t="s">
        <v>506</v>
      </c>
      <c r="C363">
        <f>VLOOKUP($B363,'Tillförd energi'!$B$1:$AS$566,MATCH(C$1,'Tillförd energi'!$B$1:$AQ$1,0),FALSE)</f>
        <v>0</v>
      </c>
      <c r="D363">
        <f>VLOOKUP($B363,'Tillförd energi'!$B$1:$AS$566,MATCH(D$1,'Tillförd energi'!$B$1:$AQ$1,0),FALSE)</f>
        <v>0.20599999999999999</v>
      </c>
      <c r="E363">
        <f>VLOOKUP($B363,'Tillförd energi'!$B$1:$AS$566,MATCH(E$1,'Tillförd energi'!$B$1:$AQ$1,0),FALSE)</f>
        <v>0</v>
      </c>
      <c r="F363">
        <f>VLOOKUP($B363,'Tillförd energi'!$B$1:$AS$566,MATCH(F$1,'Tillförd energi'!$B$1:$AQ$1,0),FALSE)</f>
        <v>0</v>
      </c>
      <c r="G363">
        <f>VLOOKUP($B363,'Tillförd energi'!$B$1:$AS$566,MATCH(G$1,'Tillförd energi'!$B$1:$AQ$1,0),FALSE)</f>
        <v>0</v>
      </c>
      <c r="H363">
        <f>VLOOKUP($B363,'Tillförd energi'!$B$1:$AS$566,MATCH(H$1,'Tillförd energi'!$B$1:$AQ$1,0),FALSE)</f>
        <v>0</v>
      </c>
      <c r="I363">
        <f>VLOOKUP($B363,'Tillförd energi'!$B$1:$AS$566,MATCH(I$1,'Tillförd energi'!$B$1:$AQ$1,0),FALSE)</f>
        <v>0</v>
      </c>
      <c r="J363">
        <f>VLOOKUP($B363,'Tillförd energi'!$B$1:$AS$566,MATCH(J$1,'Tillförd energi'!$B$1:$AQ$1,0),FALSE)</f>
        <v>0</v>
      </c>
      <c r="K363">
        <v>0</v>
      </c>
      <c r="L363">
        <f>VLOOKUP($B363,'Tillförd energi'!$B$1:$AS$566,MATCH(L$1,'Tillförd energi'!$B$1:$AQ$1,0),FALSE)</f>
        <v>0</v>
      </c>
      <c r="M363">
        <f>VLOOKUP($B363,'Tillförd energi'!$B$1:$AS$566,MATCH(M$1,'Tillförd energi'!$B$1:$AQ$1,0),FALSE)</f>
        <v>0</v>
      </c>
      <c r="N363">
        <f>VLOOKUP($B363,'Tillförd energi'!$B$1:$AS$566,MATCH(N$1,'Tillförd energi'!$B$1:$AQ$1,0),FALSE)</f>
        <v>0</v>
      </c>
      <c r="O363">
        <f>VLOOKUP($B363,'Tillförd energi'!$B$1:$AS$566,MATCH(O$1,'Tillförd energi'!$B$1:$AQ$1,0),FALSE)</f>
        <v>0</v>
      </c>
      <c r="P363">
        <f>VLOOKUP($B363,'Tillförd energi'!$B$1:$AS$566,MATCH(P$1,'Tillförd energi'!$B$1:$AQ$1,0),FALSE)</f>
        <v>3.0030000000000001</v>
      </c>
      <c r="Q363">
        <f>VLOOKUP($B363,'Tillförd energi'!$B$1:$AS$566,MATCH(Q$1,'Tillförd energi'!$B$1:$AQ$1,0),FALSE)</f>
        <v>0</v>
      </c>
      <c r="R363">
        <f>VLOOKUP($B363,'Tillförd energi'!$B$1:$AS$566,MATCH(R$1,'Tillförd energi'!$B$1:$AQ$1,0),FALSE)</f>
        <v>0</v>
      </c>
      <c r="S363">
        <f>VLOOKUP($B363,'Tillförd energi'!$B$1:$AS$566,MATCH(S$1,'Tillförd energi'!$B$1:$AQ$1,0),FALSE)</f>
        <v>4.0330000000000004</v>
      </c>
      <c r="T363">
        <f>VLOOKUP($B363,'Tillförd energi'!$B$1:$AS$566,MATCH(T$1,'Tillförd energi'!$B$1:$AQ$1,0),FALSE)</f>
        <v>0</v>
      </c>
      <c r="U363">
        <f>VLOOKUP($B363,'Tillförd energi'!$B$1:$AS$566,MATCH(U$1,'Tillförd energi'!$B$1:$AQ$1,0),FALSE)</f>
        <v>0</v>
      </c>
      <c r="V363">
        <f>VLOOKUP($B363,'Tillförd energi'!$B$1:$AS$566,MATCH(V$1,'Tillförd energi'!$B$1:$AQ$1,0),FALSE)</f>
        <v>0</v>
      </c>
      <c r="W363">
        <f>VLOOKUP($B363,'Tillförd energi'!$B$1:$AS$566,MATCH(W$1,'Tillförd energi'!$B$1:$AQ$1,0),FALSE)</f>
        <v>0</v>
      </c>
      <c r="X363">
        <f>VLOOKUP($B363,'Tillförd energi'!$B$1:$AS$566,MATCH(X$1,'Tillförd energi'!$B$1:$AQ$1,0),FALSE)</f>
        <v>0</v>
      </c>
      <c r="Y363">
        <f>VLOOKUP($B363,'Tillförd energi'!$B$1:$AS$566,MATCH(Y$1,'Tillförd energi'!$B$1:$AQ$1,0),FALSE)</f>
        <v>0</v>
      </c>
      <c r="Z363">
        <f>VLOOKUP($B363,'Tillförd energi'!$B$1:$AS$566,MATCH(Z$1,'Tillförd energi'!$B$1:$AQ$1,0),FALSE)</f>
        <v>0</v>
      </c>
      <c r="AA363">
        <f>VLOOKUP($B363,'Tillförd energi'!$B$1:$AS$566,MATCH(AA$1,'Tillförd energi'!$B$1:$AQ$1,0),FALSE)</f>
        <v>0</v>
      </c>
      <c r="AB363">
        <f>VLOOKUP($B363,'Tillförd energi'!$B$1:$AS$566,MATCH(AB$1,'Tillförd energi'!$B$1:$AQ$1,0),FALSE)</f>
        <v>0</v>
      </c>
      <c r="AC363">
        <f>VLOOKUP($B363,'Tillförd energi'!$B$1:$AS$566,MATCH(AC$1,'Tillförd energi'!$B$1:$AQ$1,0),FALSE)</f>
        <v>0</v>
      </c>
      <c r="AD363">
        <f>VLOOKUP($B363,'Tillförd energi'!$B$1:$AS$566,MATCH(AD$1,'Tillförd energi'!$B$1:$AQ$1,0),FALSE)</f>
        <v>0</v>
      </c>
      <c r="AE363">
        <f>VLOOKUP($B363,'Tillförd energi'!$B$1:$AS$566,MATCH(AE$1,'Tillförd energi'!$B$1:$AQ$1,0),FALSE)</f>
        <v>0</v>
      </c>
      <c r="AF363">
        <f>VLOOKUP($B363,'Tillförd energi'!$B$1:$AS$566,MATCH(AF$1,'Tillförd energi'!$B$1:$AQ$1,0),FALSE)</f>
        <v>0.17004</v>
      </c>
      <c r="AG363">
        <f>IFERROR(VLOOKUP(B363,Miljö!$B$1:$S$476,9,FALSE)/1,0)</f>
        <v>0</v>
      </c>
      <c r="AI363">
        <f t="shared" si="50"/>
        <v>7.4120400000000011</v>
      </c>
      <c r="AJ363">
        <f t="shared" si="51"/>
        <v>7.4120400000000011</v>
      </c>
      <c r="AK363">
        <f>IF(ISERROR(1/VLOOKUP($B363,Leveranser!$B$1:$S$500,MATCH("såld värme (gwh)",Leveranser!$B$1:$S$1,0),FALSE)),"",VLOOKUP($B363,Leveranser!$B$1:$S$500,MATCH("såld värme (gwh)",Leveranser!$B$1:$S$1,0),FALSE))</f>
        <v>5.6680000000000001</v>
      </c>
      <c r="AL363" s="22">
        <f>VLOOKUP($B363,Leveranser!$B$1:$Y$500,MATCH("Totalt såld fjärrvärme till andra fjärrvärmeföretag",Leveranser!$B$1:$AA$1,0),FALSE)</f>
        <v>0</v>
      </c>
      <c r="AM363" s="22">
        <f>IF(ISERROR(1/VLOOKUP($B363,Miljö!$B$1:$S$500,MATCH("Såld mängd produktionsspecifik fjärrvärme (GWh)",Miljö!$B$1:$R$1,0),FALSE)),0,VLOOKUP($B363,Miljö!$B$1:$S$500,MATCH("Såld mängd produktionsspecifik fjärrvärme (GWh)",Miljö!$B$1:$R$1,0),FALSE))</f>
        <v>0</v>
      </c>
      <c r="AN363" s="23">
        <f t="shared" si="52"/>
        <v>0.7647017555220964</v>
      </c>
      <c r="AP363" t="str">
        <f>VLOOKUP($B363,'Miljövärden urval för publ'!$B$1:$H$450,7,FALSE)</f>
        <v>Ja</v>
      </c>
      <c r="AQ363" t="str">
        <f>VLOOKUP($B363,'Miljövärden urval för publ'!$B$1:$H$450,6,FALSE)</f>
        <v>Ja</v>
      </c>
      <c r="AU363">
        <f t="shared" si="53"/>
        <v>0.17004</v>
      </c>
      <c r="AV363">
        <f t="shared" si="54"/>
        <v>0</v>
      </c>
      <c r="AW363">
        <f t="shared" si="55"/>
        <v>3.0030000000000001</v>
      </c>
      <c r="AX363">
        <f t="shared" si="56"/>
        <v>4.0330000000000004</v>
      </c>
      <c r="AZ363">
        <f t="shared" si="57"/>
        <v>0</v>
      </c>
      <c r="BA363">
        <f t="shared" si="58"/>
        <v>0</v>
      </c>
      <c r="BC363">
        <f t="shared" si="59"/>
        <v>7.0360000000000005</v>
      </c>
    </row>
    <row r="364" spans="1:55" ht="15" customHeight="1" x14ac:dyDescent="0.25">
      <c r="A364" t="s">
        <v>501</v>
      </c>
      <c r="B364" t="s">
        <v>507</v>
      </c>
      <c r="C364">
        <f>VLOOKUP($B364,'Tillförd energi'!$B$1:$AS$566,MATCH(C$1,'Tillförd energi'!$B$1:$AQ$1,0),FALSE)</f>
        <v>0</v>
      </c>
      <c r="D364">
        <f>VLOOKUP($B364,'Tillförd energi'!$B$1:$AS$566,MATCH(D$1,'Tillförd energi'!$B$1:$AQ$1,0),FALSE)</f>
        <v>0.27100000000000002</v>
      </c>
      <c r="E364">
        <f>VLOOKUP($B364,'Tillförd energi'!$B$1:$AS$566,MATCH(E$1,'Tillförd energi'!$B$1:$AQ$1,0),FALSE)</f>
        <v>0</v>
      </c>
      <c r="F364">
        <f>VLOOKUP($B364,'Tillförd energi'!$B$1:$AS$566,MATCH(F$1,'Tillförd energi'!$B$1:$AQ$1,0),FALSE)</f>
        <v>0</v>
      </c>
      <c r="G364">
        <f>VLOOKUP($B364,'Tillförd energi'!$B$1:$AS$566,MATCH(G$1,'Tillförd energi'!$B$1:$AQ$1,0),FALSE)</f>
        <v>0</v>
      </c>
      <c r="H364">
        <f>VLOOKUP($B364,'Tillförd energi'!$B$1:$AS$566,MATCH(H$1,'Tillförd energi'!$B$1:$AQ$1,0),FALSE)</f>
        <v>0</v>
      </c>
      <c r="I364">
        <f>VLOOKUP($B364,'Tillförd energi'!$B$1:$AS$566,MATCH(I$1,'Tillförd energi'!$B$1:$AQ$1,0),FALSE)</f>
        <v>0</v>
      </c>
      <c r="J364">
        <f>VLOOKUP($B364,'Tillförd energi'!$B$1:$AS$566,MATCH(J$1,'Tillförd energi'!$B$1:$AQ$1,0),FALSE)</f>
        <v>0</v>
      </c>
      <c r="K364">
        <v>0</v>
      </c>
      <c r="L364">
        <f>VLOOKUP($B364,'Tillförd energi'!$B$1:$AS$566,MATCH(L$1,'Tillförd energi'!$B$1:$AQ$1,0),FALSE)</f>
        <v>0</v>
      </c>
      <c r="M364">
        <f>VLOOKUP($B364,'Tillförd energi'!$B$1:$AS$566,MATCH(M$1,'Tillförd energi'!$B$1:$AQ$1,0),FALSE)</f>
        <v>0</v>
      </c>
      <c r="N364">
        <f>VLOOKUP($B364,'Tillförd energi'!$B$1:$AS$566,MATCH(N$1,'Tillförd energi'!$B$1:$AQ$1,0),FALSE)</f>
        <v>0</v>
      </c>
      <c r="O364">
        <f>VLOOKUP($B364,'Tillförd energi'!$B$1:$AS$566,MATCH(O$1,'Tillförd energi'!$B$1:$AQ$1,0),FALSE)</f>
        <v>0</v>
      </c>
      <c r="P364">
        <f>VLOOKUP($B364,'Tillförd energi'!$B$1:$AS$566,MATCH(P$1,'Tillförd energi'!$B$1:$AQ$1,0),FALSE)</f>
        <v>0</v>
      </c>
      <c r="Q364">
        <f>VLOOKUP($B364,'Tillförd energi'!$B$1:$AS$566,MATCH(Q$1,'Tillförd energi'!$B$1:$AQ$1,0),FALSE)</f>
        <v>0</v>
      </c>
      <c r="R364">
        <f>VLOOKUP($B364,'Tillförd energi'!$B$1:$AS$566,MATCH(R$1,'Tillförd energi'!$B$1:$AQ$1,0),FALSE)</f>
        <v>2.19529</v>
      </c>
      <c r="S364">
        <f>VLOOKUP($B364,'Tillförd energi'!$B$1:$AS$566,MATCH(S$1,'Tillförd energi'!$B$1:$AQ$1,0),FALSE)</f>
        <v>0</v>
      </c>
      <c r="T364">
        <f>VLOOKUP($B364,'Tillförd energi'!$B$1:$AS$566,MATCH(T$1,'Tillförd energi'!$B$1:$AQ$1,0),FALSE)</f>
        <v>0</v>
      </c>
      <c r="U364">
        <f>VLOOKUP($B364,'Tillförd energi'!$B$1:$AS$566,MATCH(U$1,'Tillförd energi'!$B$1:$AQ$1,0),FALSE)</f>
        <v>0</v>
      </c>
      <c r="V364">
        <f>VLOOKUP($B364,'Tillförd energi'!$B$1:$AS$566,MATCH(V$1,'Tillförd energi'!$B$1:$AQ$1,0),FALSE)</f>
        <v>0</v>
      </c>
      <c r="W364">
        <f>VLOOKUP($B364,'Tillförd energi'!$B$1:$AS$566,MATCH(W$1,'Tillförd energi'!$B$1:$AQ$1,0),FALSE)</f>
        <v>0</v>
      </c>
      <c r="X364">
        <f>VLOOKUP($B364,'Tillförd energi'!$B$1:$AS$566,MATCH(X$1,'Tillförd energi'!$B$1:$AQ$1,0),FALSE)</f>
        <v>0</v>
      </c>
      <c r="Y364">
        <f>VLOOKUP($B364,'Tillförd energi'!$B$1:$AS$566,MATCH(Y$1,'Tillförd energi'!$B$1:$AQ$1,0),FALSE)</f>
        <v>0</v>
      </c>
      <c r="Z364">
        <f>VLOOKUP($B364,'Tillförd energi'!$B$1:$AS$566,MATCH(Z$1,'Tillförd energi'!$B$1:$AQ$1,0),FALSE)</f>
        <v>0</v>
      </c>
      <c r="AA364">
        <f>VLOOKUP($B364,'Tillförd energi'!$B$1:$AS$566,MATCH(AA$1,'Tillförd energi'!$B$1:$AQ$1,0),FALSE)</f>
        <v>0</v>
      </c>
      <c r="AB364">
        <f>VLOOKUP($B364,'Tillförd energi'!$B$1:$AS$566,MATCH(AB$1,'Tillförd energi'!$B$1:$AQ$1,0),FALSE)</f>
        <v>0</v>
      </c>
      <c r="AC364">
        <f>VLOOKUP($B364,'Tillförd energi'!$B$1:$AS$566,MATCH(AC$1,'Tillförd energi'!$B$1:$AQ$1,0),FALSE)</f>
        <v>0</v>
      </c>
      <c r="AD364">
        <f>VLOOKUP($B364,'Tillförd energi'!$B$1:$AS$566,MATCH(AD$1,'Tillförd energi'!$B$1:$AQ$1,0),FALSE)</f>
        <v>0</v>
      </c>
      <c r="AE364">
        <f>VLOOKUP($B364,'Tillförd energi'!$B$1:$AS$566,MATCH(AE$1,'Tillförd energi'!$B$1:$AQ$1,0),FALSE)</f>
        <v>0</v>
      </c>
      <c r="AF364">
        <f>VLOOKUP($B364,'Tillförd energi'!$B$1:$AS$566,MATCH(AF$1,'Tillförd energi'!$B$1:$AQ$1,0),FALSE)</f>
        <v>5.5230000000000001E-2</v>
      </c>
      <c r="AG364">
        <f>IFERROR(VLOOKUP(B364,Miljö!$B$1:$S$476,9,FALSE)/1,0)</f>
        <v>0</v>
      </c>
      <c r="AI364">
        <f t="shared" si="50"/>
        <v>2.5215199999999998</v>
      </c>
      <c r="AJ364">
        <f t="shared" si="51"/>
        <v>2.5215199999999998</v>
      </c>
      <c r="AK364">
        <f>IF(ISERROR(1/VLOOKUP($B364,Leveranser!$B$1:$S$500,MATCH("såld värme (gwh)",Leveranser!$B$1:$S$1,0),FALSE)),"",VLOOKUP($B364,Leveranser!$B$1:$S$500,MATCH("såld värme (gwh)",Leveranser!$B$1:$S$1,0),FALSE))</f>
        <v>1.841</v>
      </c>
      <c r="AL364" s="22">
        <f>VLOOKUP($B364,Leveranser!$B$1:$Y$500,MATCH("Totalt såld fjärrvärme till andra fjärrvärmeföretag",Leveranser!$B$1:$AA$1,0),FALSE)</f>
        <v>0</v>
      </c>
      <c r="AM364" s="22">
        <f>IF(ISERROR(1/VLOOKUP($B364,Miljö!$B$1:$S$500,MATCH("Såld mängd produktionsspecifik fjärrvärme (GWh)",Miljö!$B$1:$R$1,0),FALSE)),0,VLOOKUP($B364,Miljö!$B$1:$S$500,MATCH("Såld mängd produktionsspecifik fjärrvärme (GWh)",Miljö!$B$1:$R$1,0),FALSE))</f>
        <v>0</v>
      </c>
      <c r="AN364" s="23">
        <f t="shared" si="52"/>
        <v>0.73011516862844639</v>
      </c>
      <c r="AP364" t="str">
        <f>VLOOKUP($B364,'Miljövärden urval för publ'!$B$1:$H$450,7,FALSE)</f>
        <v>Ja</v>
      </c>
      <c r="AQ364" t="str">
        <f>VLOOKUP($B364,'Miljövärden urval för publ'!$B$1:$H$450,6,FALSE)</f>
        <v>Ja</v>
      </c>
      <c r="AU364">
        <f t="shared" si="53"/>
        <v>5.5230000000000001E-2</v>
      </c>
      <c r="AV364">
        <f t="shared" si="54"/>
        <v>0</v>
      </c>
      <c r="AW364">
        <f t="shared" si="55"/>
        <v>0</v>
      </c>
      <c r="AX364">
        <f t="shared" si="56"/>
        <v>2.19529</v>
      </c>
      <c r="AZ364">
        <f t="shared" si="57"/>
        <v>0</v>
      </c>
      <c r="BA364">
        <f t="shared" si="58"/>
        <v>0</v>
      </c>
      <c r="BC364">
        <f t="shared" si="59"/>
        <v>2.19529</v>
      </c>
    </row>
    <row r="365" spans="1:55" ht="15" customHeight="1" x14ac:dyDescent="0.25">
      <c r="A365" t="s">
        <v>501</v>
      </c>
      <c r="B365" t="s">
        <v>508</v>
      </c>
      <c r="C365">
        <f>VLOOKUP($B365,'Tillförd energi'!$B$1:$AS$566,MATCH(C$1,'Tillförd energi'!$B$1:$AQ$1,0),FALSE)</f>
        <v>0</v>
      </c>
      <c r="D365">
        <f>VLOOKUP($B365,'Tillförd energi'!$B$1:$AS$566,MATCH(D$1,'Tillförd energi'!$B$1:$AQ$1,0),FALSE)</f>
        <v>0</v>
      </c>
      <c r="E365">
        <f>VLOOKUP($B365,'Tillförd energi'!$B$1:$AS$566,MATCH(E$1,'Tillförd energi'!$B$1:$AQ$1,0),FALSE)</f>
        <v>0</v>
      </c>
      <c r="F365">
        <f>VLOOKUP($B365,'Tillförd energi'!$B$1:$AS$566,MATCH(F$1,'Tillförd energi'!$B$1:$AQ$1,0),FALSE)</f>
        <v>0</v>
      </c>
      <c r="G365">
        <f>VLOOKUP($B365,'Tillförd energi'!$B$1:$AS$566,MATCH(G$1,'Tillförd energi'!$B$1:$AQ$1,0),FALSE)</f>
        <v>0</v>
      </c>
      <c r="H365">
        <f>VLOOKUP($B365,'Tillförd energi'!$B$1:$AS$566,MATCH(H$1,'Tillförd energi'!$B$1:$AQ$1,0),FALSE)</f>
        <v>0</v>
      </c>
      <c r="I365">
        <f>VLOOKUP($B365,'Tillförd energi'!$B$1:$AS$566,MATCH(I$1,'Tillförd energi'!$B$1:$AQ$1,0),FALSE)</f>
        <v>0</v>
      </c>
      <c r="J365">
        <f>VLOOKUP($B365,'Tillförd energi'!$B$1:$AS$566,MATCH(J$1,'Tillförd energi'!$B$1:$AQ$1,0),FALSE)</f>
        <v>0</v>
      </c>
      <c r="K365">
        <v>0</v>
      </c>
      <c r="L365">
        <f>VLOOKUP($B365,'Tillförd energi'!$B$1:$AS$566,MATCH(L$1,'Tillförd energi'!$B$1:$AQ$1,0),FALSE)</f>
        <v>0</v>
      </c>
      <c r="M365">
        <f>VLOOKUP($B365,'Tillförd energi'!$B$1:$AS$566,MATCH(M$1,'Tillförd energi'!$B$1:$AQ$1,0),FALSE)</f>
        <v>0</v>
      </c>
      <c r="N365">
        <f>VLOOKUP($B365,'Tillförd energi'!$B$1:$AS$566,MATCH(N$1,'Tillförd energi'!$B$1:$AQ$1,0),FALSE)</f>
        <v>0</v>
      </c>
      <c r="O365">
        <f>VLOOKUP($B365,'Tillförd energi'!$B$1:$AS$566,MATCH(O$1,'Tillförd energi'!$B$1:$AQ$1,0),FALSE)</f>
        <v>8.5649999999999995</v>
      </c>
      <c r="P365">
        <f>VLOOKUP($B365,'Tillförd energi'!$B$1:$AS$566,MATCH(P$1,'Tillförd energi'!$B$1:$AQ$1,0),FALSE)</f>
        <v>22.797000000000001</v>
      </c>
      <c r="Q365">
        <f>VLOOKUP($B365,'Tillförd energi'!$B$1:$AS$566,MATCH(Q$1,'Tillförd energi'!$B$1:$AQ$1,0),FALSE)</f>
        <v>7.1999999999999995E-2</v>
      </c>
      <c r="R365">
        <f>VLOOKUP($B365,'Tillförd energi'!$B$1:$AS$566,MATCH(R$1,'Tillförd energi'!$B$1:$AQ$1,0),FALSE)</f>
        <v>0</v>
      </c>
      <c r="S365">
        <f>VLOOKUP($B365,'Tillförd energi'!$B$1:$AS$566,MATCH(S$1,'Tillförd energi'!$B$1:$AQ$1,0),FALSE)</f>
        <v>0</v>
      </c>
      <c r="T365">
        <f>VLOOKUP($B365,'Tillförd energi'!$B$1:$AS$566,MATCH(T$1,'Tillförd energi'!$B$1:$AQ$1,0),FALSE)</f>
        <v>0</v>
      </c>
      <c r="U365">
        <f>VLOOKUP($B365,'Tillförd energi'!$B$1:$AS$566,MATCH(U$1,'Tillförd energi'!$B$1:$AQ$1,0),FALSE)</f>
        <v>0</v>
      </c>
      <c r="V365">
        <f>VLOOKUP($B365,'Tillförd energi'!$B$1:$AS$566,MATCH(V$1,'Tillförd energi'!$B$1:$AQ$1,0),FALSE)</f>
        <v>0</v>
      </c>
      <c r="W365">
        <f>VLOOKUP($B365,'Tillförd energi'!$B$1:$AS$566,MATCH(W$1,'Tillförd energi'!$B$1:$AQ$1,0),FALSE)</f>
        <v>0</v>
      </c>
      <c r="X365">
        <f>VLOOKUP($B365,'Tillförd energi'!$B$1:$AS$566,MATCH(X$1,'Tillförd energi'!$B$1:$AQ$1,0),FALSE)</f>
        <v>0</v>
      </c>
      <c r="Y365">
        <f>VLOOKUP($B365,'Tillförd energi'!$B$1:$AS$566,MATCH(Y$1,'Tillförd energi'!$B$1:$AQ$1,0),FALSE)</f>
        <v>0</v>
      </c>
      <c r="Z365">
        <f>VLOOKUP($B365,'Tillförd energi'!$B$1:$AS$566,MATCH(Z$1,'Tillförd energi'!$B$1:$AQ$1,0),FALSE)</f>
        <v>0</v>
      </c>
      <c r="AA365">
        <f>VLOOKUP($B365,'Tillförd energi'!$B$1:$AS$566,MATCH(AA$1,'Tillförd energi'!$B$1:$AQ$1,0),FALSE)</f>
        <v>0</v>
      </c>
      <c r="AB365">
        <f>VLOOKUP($B365,'Tillförd energi'!$B$1:$AS$566,MATCH(AB$1,'Tillförd energi'!$B$1:$AQ$1,0),FALSE)</f>
        <v>0</v>
      </c>
      <c r="AC365">
        <f>VLOOKUP($B365,'Tillförd energi'!$B$1:$AS$566,MATCH(AC$1,'Tillförd energi'!$B$1:$AQ$1,0),FALSE)</f>
        <v>8.8230000000000004</v>
      </c>
      <c r="AD365">
        <f>VLOOKUP($B365,'Tillförd energi'!$B$1:$AS$566,MATCH(AD$1,'Tillförd energi'!$B$1:$AQ$1,0),FALSE)</f>
        <v>32.624000000000002</v>
      </c>
      <c r="AE365">
        <f>VLOOKUP($B365,'Tillförd energi'!$B$1:$AS$566,MATCH(AE$1,'Tillförd energi'!$B$1:$AQ$1,0),FALSE)</f>
        <v>0</v>
      </c>
      <c r="AF365">
        <f>VLOOKUP($B365,'Tillförd energi'!$B$1:$AS$566,MATCH(AF$1,'Tillförd energi'!$B$1:$AQ$1,0),FALSE)</f>
        <v>1.9450000000000001</v>
      </c>
      <c r="AG365">
        <f>IFERROR(VLOOKUP(B365,Miljö!$B$1:$S$476,9,FALSE)/1,0)</f>
        <v>0</v>
      </c>
      <c r="AI365">
        <f t="shared" si="50"/>
        <v>74.825999999999993</v>
      </c>
      <c r="AJ365">
        <f t="shared" si="51"/>
        <v>74.825999999999993</v>
      </c>
      <c r="AK365">
        <f>IF(ISERROR(1/VLOOKUP($B365,Leveranser!$B$1:$S$500,MATCH("såld värme (gwh)",Leveranser!$B$1:$S$1,0),FALSE)),"",VLOOKUP($B365,Leveranser!$B$1:$S$500,MATCH("såld värme (gwh)",Leveranser!$B$1:$S$1,0),FALSE))</f>
        <v>67.715000000000003</v>
      </c>
      <c r="AL365" s="22">
        <f>VLOOKUP($B365,Leveranser!$B$1:$Y$500,MATCH("Totalt såld fjärrvärme till andra fjärrvärmeföretag",Leveranser!$B$1:$AA$1,0),FALSE)</f>
        <v>0</v>
      </c>
      <c r="AM365" s="22">
        <f>IF(ISERROR(1/VLOOKUP($B365,Miljö!$B$1:$S$500,MATCH("Såld mängd produktionsspecifik fjärrvärme (GWh)",Miljö!$B$1:$R$1,0),FALSE)),0,VLOOKUP($B365,Miljö!$B$1:$S$500,MATCH("Såld mängd produktionsspecifik fjärrvärme (GWh)",Miljö!$B$1:$R$1,0),FALSE))</f>
        <v>0</v>
      </c>
      <c r="AN365" s="23">
        <f t="shared" si="52"/>
        <v>0.90496618822334496</v>
      </c>
      <c r="AP365" t="str">
        <f>VLOOKUP($B365,'Miljövärden urval för publ'!$B$1:$H$450,7,FALSE)</f>
        <v>Ja</v>
      </c>
      <c r="AQ365" t="str">
        <f>VLOOKUP($B365,'Miljövärden urval för publ'!$B$1:$H$450,6,FALSE)</f>
        <v>Ja</v>
      </c>
      <c r="AU365">
        <f t="shared" si="53"/>
        <v>1.9450000000000001</v>
      </c>
      <c r="AV365">
        <f t="shared" si="54"/>
        <v>0</v>
      </c>
      <c r="AW365">
        <f t="shared" si="55"/>
        <v>31.434000000000001</v>
      </c>
      <c r="AX365">
        <f t="shared" si="56"/>
        <v>0</v>
      </c>
      <c r="AZ365">
        <f t="shared" si="57"/>
        <v>0</v>
      </c>
      <c r="BA365">
        <f t="shared" si="58"/>
        <v>0</v>
      </c>
      <c r="BC365">
        <f t="shared" si="59"/>
        <v>31.434000000000001</v>
      </c>
    </row>
    <row r="366" spans="1:55" ht="15" customHeight="1" x14ac:dyDescent="0.25">
      <c r="A366" t="s">
        <v>501</v>
      </c>
      <c r="B366" t="s">
        <v>509</v>
      </c>
      <c r="C366">
        <f>VLOOKUP($B366,'Tillförd energi'!$B$1:$AS$566,MATCH(C$1,'Tillförd energi'!$B$1:$AQ$1,0),FALSE)</f>
        <v>0</v>
      </c>
      <c r="D366">
        <f>VLOOKUP($B366,'Tillförd energi'!$B$1:$AS$566,MATCH(D$1,'Tillförd energi'!$B$1:$AQ$1,0),FALSE)</f>
        <v>1.0289999999999999</v>
      </c>
      <c r="E366">
        <f>VLOOKUP($B366,'Tillförd energi'!$B$1:$AS$566,MATCH(E$1,'Tillförd energi'!$B$1:$AQ$1,0),FALSE)</f>
        <v>0</v>
      </c>
      <c r="F366">
        <f>VLOOKUP($B366,'Tillförd energi'!$B$1:$AS$566,MATCH(F$1,'Tillförd energi'!$B$1:$AQ$1,0),FALSE)</f>
        <v>0</v>
      </c>
      <c r="G366">
        <f>VLOOKUP($B366,'Tillförd energi'!$B$1:$AS$566,MATCH(G$1,'Tillförd energi'!$B$1:$AQ$1,0),FALSE)</f>
        <v>0</v>
      </c>
      <c r="H366">
        <f>VLOOKUP($B366,'Tillförd energi'!$B$1:$AS$566,MATCH(H$1,'Tillförd energi'!$B$1:$AQ$1,0),FALSE)</f>
        <v>0</v>
      </c>
      <c r="I366">
        <f>VLOOKUP($B366,'Tillförd energi'!$B$1:$AS$566,MATCH(I$1,'Tillförd energi'!$B$1:$AQ$1,0),FALSE)</f>
        <v>0</v>
      </c>
      <c r="J366">
        <f>VLOOKUP($B366,'Tillförd energi'!$B$1:$AS$566,MATCH(J$1,'Tillförd energi'!$B$1:$AQ$1,0),FALSE)</f>
        <v>3.4657399999999998</v>
      </c>
      <c r="K366">
        <v>0</v>
      </c>
      <c r="L366">
        <f>VLOOKUP($B366,'Tillförd energi'!$B$1:$AS$566,MATCH(L$1,'Tillförd energi'!$B$1:$AQ$1,0),FALSE)</f>
        <v>0</v>
      </c>
      <c r="M366">
        <f>VLOOKUP($B366,'Tillförd energi'!$B$1:$AS$566,MATCH(M$1,'Tillförd energi'!$B$1:$AQ$1,0),FALSE)</f>
        <v>39.9221</v>
      </c>
      <c r="N366">
        <f>VLOOKUP($B366,'Tillförd energi'!$B$1:$AS$566,MATCH(N$1,'Tillförd energi'!$B$1:$AQ$1,0),FALSE)</f>
        <v>10.7897</v>
      </c>
      <c r="O366">
        <f>VLOOKUP($B366,'Tillförd energi'!$B$1:$AS$566,MATCH(O$1,'Tillförd energi'!$B$1:$AQ$1,0),FALSE)</f>
        <v>22.4358</v>
      </c>
      <c r="P366">
        <f>VLOOKUP($B366,'Tillförd energi'!$B$1:$AS$566,MATCH(P$1,'Tillförd energi'!$B$1:$AQ$1,0),FALSE)</f>
        <v>0</v>
      </c>
      <c r="Q366">
        <f>VLOOKUP($B366,'Tillförd energi'!$B$1:$AS$566,MATCH(Q$1,'Tillförd energi'!$B$1:$AQ$1,0),FALSE)</f>
        <v>1.88392</v>
      </c>
      <c r="R366">
        <f>VLOOKUP($B366,'Tillförd energi'!$B$1:$AS$566,MATCH(R$1,'Tillförd energi'!$B$1:$AQ$1,0),FALSE)</f>
        <v>0</v>
      </c>
      <c r="S366">
        <f>VLOOKUP($B366,'Tillförd energi'!$B$1:$AS$566,MATCH(S$1,'Tillförd energi'!$B$1:$AQ$1,0),FALSE)</f>
        <v>0</v>
      </c>
      <c r="T366">
        <f>VLOOKUP($B366,'Tillförd energi'!$B$1:$AS$566,MATCH(T$1,'Tillförd energi'!$B$1:$AQ$1,0),FALSE)</f>
        <v>0</v>
      </c>
      <c r="U366">
        <f>VLOOKUP($B366,'Tillförd energi'!$B$1:$AS$566,MATCH(U$1,'Tillförd energi'!$B$1:$AQ$1,0),FALSE)</f>
        <v>0</v>
      </c>
      <c r="V366">
        <f>VLOOKUP($B366,'Tillförd energi'!$B$1:$AS$566,MATCH(V$1,'Tillförd energi'!$B$1:$AQ$1,0),FALSE)</f>
        <v>9.0660000000000007</v>
      </c>
      <c r="W366">
        <f>VLOOKUP($B366,'Tillförd energi'!$B$1:$AS$566,MATCH(W$1,'Tillförd energi'!$B$1:$AQ$1,0),FALSE)</f>
        <v>0</v>
      </c>
      <c r="X366">
        <f>VLOOKUP($B366,'Tillförd energi'!$B$1:$AS$566,MATCH(X$1,'Tillförd energi'!$B$1:$AQ$1,0),FALSE)</f>
        <v>0</v>
      </c>
      <c r="Y366">
        <f>VLOOKUP($B366,'Tillförd energi'!$B$1:$AS$566,MATCH(Y$1,'Tillförd energi'!$B$1:$AQ$1,0),FALSE)</f>
        <v>0</v>
      </c>
      <c r="Z366">
        <f>VLOOKUP($B366,'Tillförd energi'!$B$1:$AS$566,MATCH(Z$1,'Tillförd energi'!$B$1:$AQ$1,0),FALSE)</f>
        <v>0</v>
      </c>
      <c r="AA366">
        <f>VLOOKUP($B366,'Tillförd energi'!$B$1:$AS$566,MATCH(AA$1,'Tillförd energi'!$B$1:$AQ$1,0),FALSE)</f>
        <v>0</v>
      </c>
      <c r="AB366">
        <f>VLOOKUP($B366,'Tillförd energi'!$B$1:$AS$566,MATCH(AB$1,'Tillförd energi'!$B$1:$AQ$1,0),FALSE)</f>
        <v>0</v>
      </c>
      <c r="AC366">
        <f>VLOOKUP($B366,'Tillförd energi'!$B$1:$AS$566,MATCH(AC$1,'Tillförd energi'!$B$1:$AQ$1,0),FALSE)</f>
        <v>33.058</v>
      </c>
      <c r="AD366">
        <f>VLOOKUP($B366,'Tillförd energi'!$B$1:$AS$566,MATCH(AD$1,'Tillförd energi'!$B$1:$AQ$1,0),FALSE)</f>
        <v>0</v>
      </c>
      <c r="AE366">
        <f>VLOOKUP($B366,'Tillförd energi'!$B$1:$AS$566,MATCH(AE$1,'Tillförd energi'!$B$1:$AQ$1,0),FALSE)</f>
        <v>0</v>
      </c>
      <c r="AF366">
        <f>VLOOKUP($B366,'Tillförd energi'!$B$1:$AS$566,MATCH(AF$1,'Tillförd energi'!$B$1:$AQ$1,0),FALSE)</f>
        <v>3.08975</v>
      </c>
      <c r="AG366">
        <f>IFERROR(VLOOKUP(B366,Miljö!$B$1:$S$476,9,FALSE)/1,0)</f>
        <v>0</v>
      </c>
      <c r="AI366">
        <f t="shared" si="50"/>
        <v>124.74001</v>
      </c>
      <c r="AJ366">
        <f t="shared" si="51"/>
        <v>124.74001</v>
      </c>
      <c r="AK366">
        <f>IF(ISERROR(1/VLOOKUP($B366,Leveranser!$B$1:$S$500,MATCH("såld värme (gwh)",Leveranser!$B$1:$S$1,0),FALSE)),"",VLOOKUP($B366,Leveranser!$B$1:$S$500,MATCH("såld värme (gwh)",Leveranser!$B$1:$S$1,0),FALSE))</f>
        <v>117.197</v>
      </c>
      <c r="AL366" s="22">
        <f>VLOOKUP($B366,Leveranser!$B$1:$Y$500,MATCH("Totalt såld fjärrvärme till andra fjärrvärmeföretag",Leveranser!$B$1:$AA$1,0),FALSE)</f>
        <v>0</v>
      </c>
      <c r="AM366" s="22">
        <f>IF(ISERROR(1/VLOOKUP($B366,Miljö!$B$1:$S$500,MATCH("Såld mängd produktionsspecifik fjärrvärme (GWh)",Miljö!$B$1:$R$1,0),FALSE)),0,VLOOKUP($B366,Miljö!$B$1:$S$500,MATCH("Såld mängd produktionsspecifik fjärrvärme (GWh)",Miljö!$B$1:$R$1,0),FALSE))</f>
        <v>0</v>
      </c>
      <c r="AN366" s="23">
        <f t="shared" si="52"/>
        <v>0.93953014754448072</v>
      </c>
      <c r="AP366" t="str">
        <f>VLOOKUP($B366,'Miljövärden urval för publ'!$B$1:$H$450,7,FALSE)</f>
        <v>Ja</v>
      </c>
      <c r="AQ366" t="str">
        <f>VLOOKUP($B366,'Miljövärden urval för publ'!$B$1:$H$450,6,FALSE)</f>
        <v>Ja</v>
      </c>
      <c r="AU366">
        <f t="shared" si="53"/>
        <v>3.08975</v>
      </c>
      <c r="AV366">
        <f t="shared" si="54"/>
        <v>0</v>
      </c>
      <c r="AW366">
        <f t="shared" si="55"/>
        <v>75.03152</v>
      </c>
      <c r="AX366">
        <f t="shared" si="56"/>
        <v>0</v>
      </c>
      <c r="AZ366">
        <f t="shared" si="57"/>
        <v>0</v>
      </c>
      <c r="BA366">
        <f t="shared" si="58"/>
        <v>0</v>
      </c>
      <c r="BC366">
        <f t="shared" si="59"/>
        <v>84.097520000000003</v>
      </c>
    </row>
    <row r="367" spans="1:55" ht="15" customHeight="1" x14ac:dyDescent="0.25">
      <c r="A367" t="s">
        <v>501</v>
      </c>
      <c r="B367" t="s">
        <v>510</v>
      </c>
      <c r="C367">
        <f>VLOOKUP($B367,'Tillförd energi'!$B$1:$AS$566,MATCH(C$1,'Tillförd energi'!$B$1:$AQ$1,0),FALSE)</f>
        <v>0</v>
      </c>
      <c r="D367">
        <f>VLOOKUP($B367,'Tillförd energi'!$B$1:$AS$566,MATCH(D$1,'Tillförd energi'!$B$1:$AQ$1,0),FALSE)</f>
        <v>0.55400000000000005</v>
      </c>
      <c r="E367">
        <f>VLOOKUP($B367,'Tillförd energi'!$B$1:$AS$566,MATCH(E$1,'Tillförd energi'!$B$1:$AQ$1,0),FALSE)</f>
        <v>0</v>
      </c>
      <c r="F367">
        <f>VLOOKUP($B367,'Tillförd energi'!$B$1:$AS$566,MATCH(F$1,'Tillförd energi'!$B$1:$AQ$1,0),FALSE)</f>
        <v>0</v>
      </c>
      <c r="G367">
        <f>VLOOKUP($B367,'Tillförd energi'!$B$1:$AS$566,MATCH(G$1,'Tillförd energi'!$B$1:$AQ$1,0),FALSE)</f>
        <v>0</v>
      </c>
      <c r="H367">
        <f>VLOOKUP($B367,'Tillförd energi'!$B$1:$AS$566,MATCH(H$1,'Tillförd energi'!$B$1:$AQ$1,0),FALSE)</f>
        <v>0</v>
      </c>
      <c r="I367">
        <f>VLOOKUP($B367,'Tillförd energi'!$B$1:$AS$566,MATCH(I$1,'Tillförd energi'!$B$1:$AQ$1,0),FALSE)</f>
        <v>0</v>
      </c>
      <c r="J367">
        <f>VLOOKUP($B367,'Tillförd energi'!$B$1:$AS$566,MATCH(J$1,'Tillförd energi'!$B$1:$AQ$1,0),FALSE)</f>
        <v>0</v>
      </c>
      <c r="K367">
        <v>0</v>
      </c>
      <c r="L367">
        <f>VLOOKUP($B367,'Tillförd energi'!$B$1:$AS$566,MATCH(L$1,'Tillförd energi'!$B$1:$AQ$1,0),FALSE)</f>
        <v>0</v>
      </c>
      <c r="M367">
        <f>VLOOKUP($B367,'Tillförd energi'!$B$1:$AS$566,MATCH(M$1,'Tillförd energi'!$B$1:$AQ$1,0),FALSE)</f>
        <v>9.5630000000000006</v>
      </c>
      <c r="N367">
        <f>VLOOKUP($B367,'Tillförd energi'!$B$1:$AS$566,MATCH(N$1,'Tillförd energi'!$B$1:$AQ$1,0),FALSE)</f>
        <v>2.8490000000000002</v>
      </c>
      <c r="O367">
        <f>VLOOKUP($B367,'Tillförd energi'!$B$1:$AS$566,MATCH(O$1,'Tillförd energi'!$B$1:$AQ$1,0),FALSE)</f>
        <v>4.6760000000000002</v>
      </c>
      <c r="P367">
        <f>VLOOKUP($B367,'Tillförd energi'!$B$1:$AS$566,MATCH(P$1,'Tillförd energi'!$B$1:$AQ$1,0),FALSE)</f>
        <v>0</v>
      </c>
      <c r="Q367">
        <f>VLOOKUP($B367,'Tillförd energi'!$B$1:$AS$566,MATCH(Q$1,'Tillförd energi'!$B$1:$AQ$1,0),FALSE)</f>
        <v>15.409000000000001</v>
      </c>
      <c r="R367">
        <f>VLOOKUP($B367,'Tillförd energi'!$B$1:$AS$566,MATCH(R$1,'Tillförd energi'!$B$1:$AQ$1,0),FALSE)</f>
        <v>0</v>
      </c>
      <c r="S367">
        <f>VLOOKUP($B367,'Tillförd energi'!$B$1:$AS$566,MATCH(S$1,'Tillförd energi'!$B$1:$AQ$1,0),FALSE)</f>
        <v>0</v>
      </c>
      <c r="T367">
        <f>VLOOKUP($B367,'Tillförd energi'!$B$1:$AS$566,MATCH(T$1,'Tillförd energi'!$B$1:$AQ$1,0),FALSE)</f>
        <v>0</v>
      </c>
      <c r="U367">
        <f>VLOOKUP($B367,'Tillförd energi'!$B$1:$AS$566,MATCH(U$1,'Tillförd energi'!$B$1:$AQ$1,0),FALSE)</f>
        <v>0</v>
      </c>
      <c r="V367">
        <f>VLOOKUP($B367,'Tillförd energi'!$B$1:$AS$566,MATCH(V$1,'Tillförd energi'!$B$1:$AQ$1,0),FALSE)</f>
        <v>0</v>
      </c>
      <c r="W367">
        <f>VLOOKUP($B367,'Tillförd energi'!$B$1:$AS$566,MATCH(W$1,'Tillförd energi'!$B$1:$AQ$1,0),FALSE)</f>
        <v>0</v>
      </c>
      <c r="X367">
        <f>VLOOKUP($B367,'Tillförd energi'!$B$1:$AS$566,MATCH(X$1,'Tillförd energi'!$B$1:$AQ$1,0),FALSE)</f>
        <v>0</v>
      </c>
      <c r="Y367">
        <f>VLOOKUP($B367,'Tillförd energi'!$B$1:$AS$566,MATCH(Y$1,'Tillförd energi'!$B$1:$AQ$1,0),FALSE)</f>
        <v>0</v>
      </c>
      <c r="Z367">
        <f>VLOOKUP($B367,'Tillförd energi'!$B$1:$AS$566,MATCH(Z$1,'Tillförd energi'!$B$1:$AQ$1,0),FALSE)</f>
        <v>0</v>
      </c>
      <c r="AA367">
        <f>VLOOKUP($B367,'Tillförd energi'!$B$1:$AS$566,MATCH(AA$1,'Tillförd energi'!$B$1:$AQ$1,0),FALSE)</f>
        <v>0</v>
      </c>
      <c r="AB367">
        <f>VLOOKUP($B367,'Tillförd energi'!$B$1:$AS$566,MATCH(AB$1,'Tillförd energi'!$B$1:$AQ$1,0),FALSE)</f>
        <v>0</v>
      </c>
      <c r="AC367">
        <f>VLOOKUP($B367,'Tillförd energi'!$B$1:$AS$566,MATCH(AC$1,'Tillförd energi'!$B$1:$AQ$1,0),FALSE)</f>
        <v>6.6589999999999998</v>
      </c>
      <c r="AD367">
        <f>VLOOKUP($B367,'Tillförd energi'!$B$1:$AS$566,MATCH(AD$1,'Tillförd energi'!$B$1:$AQ$1,0),FALSE)</f>
        <v>7.165</v>
      </c>
      <c r="AE367">
        <f>VLOOKUP($B367,'Tillförd energi'!$B$1:$AS$566,MATCH(AE$1,'Tillförd energi'!$B$1:$AQ$1,0),FALSE)</f>
        <v>0</v>
      </c>
      <c r="AF367">
        <f>VLOOKUP($B367,'Tillförd energi'!$B$1:$AS$566,MATCH(AF$1,'Tillförd energi'!$B$1:$AQ$1,0),FALSE)</f>
        <v>1.12035</v>
      </c>
      <c r="AG367">
        <f>IFERROR(VLOOKUP(B367,Miljö!$B$1:$S$476,9,FALSE)/1,0)</f>
        <v>0</v>
      </c>
      <c r="AI367">
        <f t="shared" si="50"/>
        <v>47.995350000000002</v>
      </c>
      <c r="AJ367">
        <f t="shared" si="51"/>
        <v>47.995350000000002</v>
      </c>
      <c r="AK367">
        <f>IF(ISERROR(1/VLOOKUP($B367,Leveranser!$B$1:$S$500,MATCH("såld värme (gwh)",Leveranser!$B$1:$S$1,0),FALSE)),"",VLOOKUP($B367,Leveranser!$B$1:$S$500,MATCH("såld värme (gwh)",Leveranser!$B$1:$S$1,0),FALSE))</f>
        <v>37.344999999999999</v>
      </c>
      <c r="AL367" s="22">
        <f>VLOOKUP($B367,Leveranser!$B$1:$Y$500,MATCH("Totalt såld fjärrvärme till andra fjärrvärmeföretag",Leveranser!$B$1:$AA$1,0),FALSE)</f>
        <v>0</v>
      </c>
      <c r="AM367" s="22">
        <f>IF(ISERROR(1/VLOOKUP($B367,Miljö!$B$1:$S$500,MATCH("Såld mängd produktionsspecifik fjärrvärme (GWh)",Miljö!$B$1:$R$1,0),FALSE)),0,VLOOKUP($B367,Miljö!$B$1:$S$500,MATCH("Såld mängd produktionsspecifik fjärrvärme (GWh)",Miljö!$B$1:$R$1,0),FALSE))</f>
        <v>0</v>
      </c>
      <c r="AN367" s="23">
        <f t="shared" si="52"/>
        <v>0.77809621140381302</v>
      </c>
      <c r="AP367" t="str">
        <f>VLOOKUP($B367,'Miljövärden urval för publ'!$B$1:$H$450,7,FALSE)</f>
        <v>Ja</v>
      </c>
      <c r="AQ367" t="str">
        <f>VLOOKUP($B367,'Miljövärden urval för publ'!$B$1:$H$450,6,FALSE)</f>
        <v>Ja</v>
      </c>
      <c r="AU367">
        <f t="shared" si="53"/>
        <v>1.12035</v>
      </c>
      <c r="AV367">
        <f t="shared" si="54"/>
        <v>0</v>
      </c>
      <c r="AW367">
        <f t="shared" si="55"/>
        <v>32.497</v>
      </c>
      <c r="AX367">
        <f t="shared" si="56"/>
        <v>0</v>
      </c>
      <c r="AZ367">
        <f t="shared" si="57"/>
        <v>0</v>
      </c>
      <c r="BA367">
        <f t="shared" si="58"/>
        <v>0</v>
      </c>
      <c r="BC367">
        <f t="shared" si="59"/>
        <v>32.497</v>
      </c>
    </row>
    <row r="368" spans="1:55" ht="15" customHeight="1" x14ac:dyDescent="0.25">
      <c r="A368" t="s">
        <v>501</v>
      </c>
      <c r="B368" t="s">
        <v>511</v>
      </c>
      <c r="C368">
        <f>VLOOKUP($B368,'Tillförd energi'!$B$1:$AS$566,MATCH(C$1,'Tillförd energi'!$B$1:$AQ$1,0),FALSE)</f>
        <v>0</v>
      </c>
      <c r="D368">
        <f>VLOOKUP($B368,'Tillförd energi'!$B$1:$AS$566,MATCH(D$1,'Tillförd energi'!$B$1:$AQ$1,0),FALSE)</f>
        <v>1.7010000000000001</v>
      </c>
      <c r="E368">
        <f>VLOOKUP($B368,'Tillförd energi'!$B$1:$AS$566,MATCH(E$1,'Tillförd energi'!$B$1:$AQ$1,0),FALSE)</f>
        <v>0</v>
      </c>
      <c r="F368">
        <f>VLOOKUP($B368,'Tillförd energi'!$B$1:$AS$566,MATCH(F$1,'Tillförd energi'!$B$1:$AQ$1,0),FALSE)</f>
        <v>0.289412</v>
      </c>
      <c r="G368">
        <f>VLOOKUP($B368,'Tillförd energi'!$B$1:$AS$566,MATCH(G$1,'Tillförd energi'!$B$1:$AQ$1,0),FALSE)</f>
        <v>0</v>
      </c>
      <c r="H368">
        <f>VLOOKUP($B368,'Tillförd energi'!$B$1:$AS$566,MATCH(H$1,'Tillförd energi'!$B$1:$AQ$1,0),FALSE)</f>
        <v>0</v>
      </c>
      <c r="I368">
        <f>VLOOKUP($B368,'Tillförd energi'!$B$1:$AS$566,MATCH(I$1,'Tillförd energi'!$B$1:$AQ$1,0),FALSE)</f>
        <v>0</v>
      </c>
      <c r="J368">
        <f>VLOOKUP($B368,'Tillförd energi'!$B$1:$AS$566,MATCH(J$1,'Tillförd energi'!$B$1:$AQ$1,0),FALSE)</f>
        <v>0</v>
      </c>
      <c r="K368">
        <v>0</v>
      </c>
      <c r="L368">
        <f>VLOOKUP($B368,'Tillförd energi'!$B$1:$AS$566,MATCH(L$1,'Tillförd energi'!$B$1:$AQ$1,0),FALSE)</f>
        <v>0</v>
      </c>
      <c r="M368">
        <f>VLOOKUP($B368,'Tillförd energi'!$B$1:$AS$566,MATCH(M$1,'Tillförd energi'!$B$1:$AQ$1,0),FALSE)</f>
        <v>0</v>
      </c>
      <c r="N368">
        <f>VLOOKUP($B368,'Tillförd energi'!$B$1:$AS$566,MATCH(N$1,'Tillförd energi'!$B$1:$AQ$1,0),FALSE)</f>
        <v>0</v>
      </c>
      <c r="O368">
        <f>VLOOKUP($B368,'Tillförd energi'!$B$1:$AS$566,MATCH(O$1,'Tillförd energi'!$B$1:$AQ$1,0),FALSE)</f>
        <v>0</v>
      </c>
      <c r="P368">
        <f>VLOOKUP($B368,'Tillförd energi'!$B$1:$AS$566,MATCH(P$1,'Tillförd energi'!$B$1:$AQ$1,0),FALSE)</f>
        <v>0</v>
      </c>
      <c r="Q368">
        <f>VLOOKUP($B368,'Tillförd energi'!$B$1:$AS$566,MATCH(Q$1,'Tillförd energi'!$B$1:$AQ$1,0),FALSE)</f>
        <v>3.43059</v>
      </c>
      <c r="R368">
        <f>VLOOKUP($B368,'Tillförd energi'!$B$1:$AS$566,MATCH(R$1,'Tillförd energi'!$B$1:$AQ$1,0),FALSE)</f>
        <v>0</v>
      </c>
      <c r="S368">
        <f>VLOOKUP($B368,'Tillförd energi'!$B$1:$AS$566,MATCH(S$1,'Tillförd energi'!$B$1:$AQ$1,0),FALSE)</f>
        <v>0</v>
      </c>
      <c r="T368">
        <f>VLOOKUP($B368,'Tillförd energi'!$B$1:$AS$566,MATCH(T$1,'Tillförd energi'!$B$1:$AQ$1,0),FALSE)</f>
        <v>0</v>
      </c>
      <c r="U368">
        <f>VLOOKUP($B368,'Tillförd energi'!$B$1:$AS$566,MATCH(U$1,'Tillförd energi'!$B$1:$AQ$1,0),FALSE)</f>
        <v>0</v>
      </c>
      <c r="V368">
        <f>VLOOKUP($B368,'Tillförd energi'!$B$1:$AS$566,MATCH(V$1,'Tillförd energi'!$B$1:$AQ$1,0),FALSE)</f>
        <v>0</v>
      </c>
      <c r="W368">
        <f>VLOOKUP($B368,'Tillförd energi'!$B$1:$AS$566,MATCH(W$1,'Tillförd energi'!$B$1:$AQ$1,0),FALSE)</f>
        <v>0</v>
      </c>
      <c r="X368">
        <f>VLOOKUP($B368,'Tillförd energi'!$B$1:$AS$566,MATCH(X$1,'Tillförd energi'!$B$1:$AQ$1,0),FALSE)</f>
        <v>0</v>
      </c>
      <c r="Y368">
        <f>VLOOKUP($B368,'Tillförd energi'!$B$1:$AS$566,MATCH(Y$1,'Tillförd energi'!$B$1:$AQ$1,0),FALSE)</f>
        <v>0</v>
      </c>
      <c r="Z368">
        <f>VLOOKUP($B368,'Tillförd energi'!$B$1:$AS$566,MATCH(Z$1,'Tillförd energi'!$B$1:$AQ$1,0),FALSE)</f>
        <v>0</v>
      </c>
      <c r="AA368">
        <f>VLOOKUP($B368,'Tillförd energi'!$B$1:$AS$566,MATCH(AA$1,'Tillförd energi'!$B$1:$AQ$1,0),FALSE)</f>
        <v>0</v>
      </c>
      <c r="AB368">
        <f>VLOOKUP($B368,'Tillförd energi'!$B$1:$AS$566,MATCH(AB$1,'Tillförd energi'!$B$1:$AQ$1,0),FALSE)</f>
        <v>0</v>
      </c>
      <c r="AC368">
        <f>VLOOKUP($B368,'Tillförd energi'!$B$1:$AS$566,MATCH(AC$1,'Tillförd energi'!$B$1:$AQ$1,0),FALSE)</f>
        <v>0</v>
      </c>
      <c r="AD368">
        <f>VLOOKUP($B368,'Tillförd energi'!$B$1:$AS$566,MATCH(AD$1,'Tillförd energi'!$B$1:$AQ$1,0),FALSE)</f>
        <v>13.382</v>
      </c>
      <c r="AE368">
        <f>VLOOKUP($B368,'Tillförd energi'!$B$1:$AS$566,MATCH(AE$1,'Tillförd energi'!$B$1:$AQ$1,0),FALSE)</f>
        <v>0</v>
      </c>
      <c r="AF368">
        <f>VLOOKUP($B368,'Tillförd energi'!$B$1:$AS$566,MATCH(AF$1,'Tillförd energi'!$B$1:$AQ$1,0),FALSE)</f>
        <v>0.184</v>
      </c>
      <c r="AG368">
        <f>IFERROR(VLOOKUP(B368,Miljö!$B$1:$S$476,9,FALSE)/1,0)</f>
        <v>0</v>
      </c>
      <c r="AI368">
        <f t="shared" si="50"/>
        <v>18.987002</v>
      </c>
      <c r="AJ368">
        <f t="shared" si="51"/>
        <v>18.987002</v>
      </c>
      <c r="AK368">
        <f>IF(ISERROR(1/VLOOKUP($B368,Leveranser!$B$1:$S$500,MATCH("såld värme (gwh)",Leveranser!$B$1:$S$1,0),FALSE)),"",VLOOKUP($B368,Leveranser!$B$1:$S$500,MATCH("såld värme (gwh)",Leveranser!$B$1:$S$1,0),FALSE))</f>
        <v>15.29</v>
      </c>
      <c r="AL368" s="22">
        <f>VLOOKUP($B368,Leveranser!$B$1:$Y$500,MATCH("Totalt såld fjärrvärme till andra fjärrvärmeföretag",Leveranser!$B$1:$AA$1,0),FALSE)</f>
        <v>0</v>
      </c>
      <c r="AM368" s="22">
        <f>IF(ISERROR(1/VLOOKUP($B368,Miljö!$B$1:$S$500,MATCH("Såld mängd produktionsspecifik fjärrvärme (GWh)",Miljö!$B$1:$R$1,0),FALSE)),0,VLOOKUP($B368,Miljö!$B$1:$S$500,MATCH("Såld mängd produktionsspecifik fjärrvärme (GWh)",Miljö!$B$1:$R$1,0),FALSE))</f>
        <v>0</v>
      </c>
      <c r="AN368" s="23">
        <f t="shared" si="52"/>
        <v>0.8052877436890773</v>
      </c>
      <c r="AP368" t="str">
        <f>VLOOKUP($B368,'Miljövärden urval för publ'!$B$1:$H$450,7,FALSE)</f>
        <v>Ja</v>
      </c>
      <c r="AQ368" t="str">
        <f>VLOOKUP($B368,'Miljövärden urval för publ'!$B$1:$H$450,6,FALSE)</f>
        <v>Ja</v>
      </c>
      <c r="AU368">
        <f t="shared" si="53"/>
        <v>0.184</v>
      </c>
      <c r="AV368">
        <f t="shared" si="54"/>
        <v>0</v>
      </c>
      <c r="AW368">
        <f t="shared" si="55"/>
        <v>3.43059</v>
      </c>
      <c r="AX368">
        <f t="shared" si="56"/>
        <v>0</v>
      </c>
      <c r="AZ368">
        <f t="shared" si="57"/>
        <v>0</v>
      </c>
      <c r="BA368">
        <f t="shared" si="58"/>
        <v>0</v>
      </c>
      <c r="BC368">
        <f t="shared" si="59"/>
        <v>3.43059</v>
      </c>
    </row>
    <row r="369" spans="1:55" ht="15" customHeight="1" x14ac:dyDescent="0.25">
      <c r="A369" t="s">
        <v>501</v>
      </c>
      <c r="B369" t="s">
        <v>512</v>
      </c>
      <c r="C369">
        <f>VLOOKUP($B369,'Tillförd energi'!$B$1:$AS$566,MATCH(C$1,'Tillförd energi'!$B$1:$AQ$1,0),FALSE)</f>
        <v>0</v>
      </c>
      <c r="D369">
        <f>VLOOKUP($B369,'Tillförd energi'!$B$1:$AS$566,MATCH(D$1,'Tillförd energi'!$B$1:$AQ$1,0),FALSE)</f>
        <v>0.17799999999999999</v>
      </c>
      <c r="E369">
        <f>VLOOKUP($B369,'Tillförd energi'!$B$1:$AS$566,MATCH(E$1,'Tillförd energi'!$B$1:$AQ$1,0),FALSE)</f>
        <v>0</v>
      </c>
      <c r="F369">
        <f>VLOOKUP($B369,'Tillförd energi'!$B$1:$AS$566,MATCH(F$1,'Tillförd energi'!$B$1:$AQ$1,0),FALSE)</f>
        <v>0</v>
      </c>
      <c r="G369">
        <f>VLOOKUP($B369,'Tillförd energi'!$B$1:$AS$566,MATCH(G$1,'Tillförd energi'!$B$1:$AQ$1,0),FALSE)</f>
        <v>0</v>
      </c>
      <c r="H369">
        <f>VLOOKUP($B369,'Tillförd energi'!$B$1:$AS$566,MATCH(H$1,'Tillförd energi'!$B$1:$AQ$1,0),FALSE)</f>
        <v>0</v>
      </c>
      <c r="I369">
        <f>VLOOKUP($B369,'Tillförd energi'!$B$1:$AS$566,MATCH(I$1,'Tillförd energi'!$B$1:$AQ$1,0),FALSE)</f>
        <v>0</v>
      </c>
      <c r="J369">
        <f>VLOOKUP($B369,'Tillförd energi'!$B$1:$AS$566,MATCH(J$1,'Tillförd energi'!$B$1:$AQ$1,0),FALSE)</f>
        <v>0</v>
      </c>
      <c r="K369">
        <v>0</v>
      </c>
      <c r="L369">
        <f>VLOOKUP($B369,'Tillförd energi'!$B$1:$AS$566,MATCH(L$1,'Tillförd energi'!$B$1:$AQ$1,0),FALSE)</f>
        <v>0</v>
      </c>
      <c r="M369">
        <f>VLOOKUP($B369,'Tillförd energi'!$B$1:$AS$566,MATCH(M$1,'Tillförd energi'!$B$1:$AQ$1,0),FALSE)</f>
        <v>0</v>
      </c>
      <c r="N369">
        <f>VLOOKUP($B369,'Tillförd energi'!$B$1:$AS$566,MATCH(N$1,'Tillförd energi'!$B$1:$AQ$1,0),FALSE)</f>
        <v>0</v>
      </c>
      <c r="O369">
        <f>VLOOKUP($B369,'Tillförd energi'!$B$1:$AS$566,MATCH(O$1,'Tillförd energi'!$B$1:$AQ$1,0),FALSE)</f>
        <v>0</v>
      </c>
      <c r="P369">
        <f>VLOOKUP($B369,'Tillförd energi'!$B$1:$AS$566,MATCH(P$1,'Tillförd energi'!$B$1:$AQ$1,0),FALSE)</f>
        <v>0</v>
      </c>
      <c r="Q369">
        <f>VLOOKUP($B369,'Tillförd energi'!$B$1:$AS$566,MATCH(Q$1,'Tillförd energi'!$B$1:$AQ$1,0),FALSE)</f>
        <v>14.852</v>
      </c>
      <c r="R369">
        <f>VLOOKUP($B369,'Tillförd energi'!$B$1:$AS$566,MATCH(R$1,'Tillförd energi'!$B$1:$AQ$1,0),FALSE)</f>
        <v>0</v>
      </c>
      <c r="S369">
        <f>VLOOKUP($B369,'Tillförd energi'!$B$1:$AS$566,MATCH(S$1,'Tillförd energi'!$B$1:$AQ$1,0),FALSE)</f>
        <v>0</v>
      </c>
      <c r="T369">
        <f>VLOOKUP($B369,'Tillförd energi'!$B$1:$AS$566,MATCH(T$1,'Tillförd energi'!$B$1:$AQ$1,0),FALSE)</f>
        <v>0</v>
      </c>
      <c r="U369">
        <f>VLOOKUP($B369,'Tillförd energi'!$B$1:$AS$566,MATCH(U$1,'Tillförd energi'!$B$1:$AQ$1,0),FALSE)</f>
        <v>0</v>
      </c>
      <c r="V369">
        <f>VLOOKUP($B369,'Tillförd energi'!$B$1:$AS$566,MATCH(V$1,'Tillförd energi'!$B$1:$AQ$1,0),FALSE)</f>
        <v>0</v>
      </c>
      <c r="W369">
        <f>VLOOKUP($B369,'Tillförd energi'!$B$1:$AS$566,MATCH(W$1,'Tillförd energi'!$B$1:$AQ$1,0),FALSE)</f>
        <v>0</v>
      </c>
      <c r="X369">
        <f>VLOOKUP($B369,'Tillförd energi'!$B$1:$AS$566,MATCH(X$1,'Tillförd energi'!$B$1:$AQ$1,0),FALSE)</f>
        <v>0</v>
      </c>
      <c r="Y369">
        <f>VLOOKUP($B369,'Tillförd energi'!$B$1:$AS$566,MATCH(Y$1,'Tillförd energi'!$B$1:$AQ$1,0),FALSE)</f>
        <v>0</v>
      </c>
      <c r="Z369">
        <f>VLOOKUP($B369,'Tillförd energi'!$B$1:$AS$566,MATCH(Z$1,'Tillförd energi'!$B$1:$AQ$1,0),FALSE)</f>
        <v>0</v>
      </c>
      <c r="AA369">
        <f>VLOOKUP($B369,'Tillförd energi'!$B$1:$AS$566,MATCH(AA$1,'Tillförd energi'!$B$1:$AQ$1,0),FALSE)</f>
        <v>0</v>
      </c>
      <c r="AB369">
        <f>VLOOKUP($B369,'Tillförd energi'!$B$1:$AS$566,MATCH(AB$1,'Tillförd energi'!$B$1:$AQ$1,0),FALSE)</f>
        <v>0</v>
      </c>
      <c r="AC369">
        <f>VLOOKUP($B369,'Tillförd energi'!$B$1:$AS$566,MATCH(AC$1,'Tillförd energi'!$B$1:$AQ$1,0),FALSE)</f>
        <v>0</v>
      </c>
      <c r="AD369">
        <f>VLOOKUP($B369,'Tillförd energi'!$B$1:$AS$566,MATCH(AD$1,'Tillförd energi'!$B$1:$AQ$1,0),FALSE)</f>
        <v>0</v>
      </c>
      <c r="AE369">
        <f>VLOOKUP($B369,'Tillförd energi'!$B$1:$AS$566,MATCH(AE$1,'Tillförd energi'!$B$1:$AQ$1,0),FALSE)</f>
        <v>0</v>
      </c>
      <c r="AF369">
        <f>VLOOKUP($B369,'Tillförd energi'!$B$1:$AS$566,MATCH(AF$1,'Tillförd energi'!$B$1:$AQ$1,0),FALSE)</f>
        <v>0.33611999999999997</v>
      </c>
      <c r="AG369">
        <f>IFERROR(VLOOKUP(B369,Miljö!$B$1:$S$476,9,FALSE)/1,0)</f>
        <v>0</v>
      </c>
      <c r="AI369">
        <f t="shared" si="50"/>
        <v>15.36612</v>
      </c>
      <c r="AJ369">
        <f t="shared" si="51"/>
        <v>15.36612</v>
      </c>
      <c r="AK369">
        <f>IF(ISERROR(1/VLOOKUP($B369,Leveranser!$B$1:$S$500,MATCH("såld värme (gwh)",Leveranser!$B$1:$S$1,0),FALSE)),"",VLOOKUP($B369,Leveranser!$B$1:$S$500,MATCH("såld värme (gwh)",Leveranser!$B$1:$S$1,0),FALSE))</f>
        <v>11.204000000000001</v>
      </c>
      <c r="AL369" s="22">
        <f>VLOOKUP($B369,Leveranser!$B$1:$Y$500,MATCH("Totalt såld fjärrvärme till andra fjärrvärmeföretag",Leveranser!$B$1:$AA$1,0),FALSE)</f>
        <v>0</v>
      </c>
      <c r="AM369" s="22">
        <f>IF(ISERROR(1/VLOOKUP($B369,Miljö!$B$1:$S$500,MATCH("Såld mängd produktionsspecifik fjärrvärme (GWh)",Miljö!$B$1:$R$1,0),FALSE)),0,VLOOKUP($B369,Miljö!$B$1:$S$500,MATCH("Såld mängd produktionsspecifik fjärrvärme (GWh)",Miljö!$B$1:$R$1,0),FALSE))</f>
        <v>0</v>
      </c>
      <c r="AN369" s="23">
        <f t="shared" si="52"/>
        <v>0.72913656798202797</v>
      </c>
      <c r="AP369" t="str">
        <f>VLOOKUP($B369,'Miljövärden urval för publ'!$B$1:$H$450,7,FALSE)</f>
        <v>Ja</v>
      </c>
      <c r="AQ369" t="str">
        <f>VLOOKUP($B369,'Miljövärden urval för publ'!$B$1:$H$450,6,FALSE)</f>
        <v>Ja</v>
      </c>
      <c r="AU369">
        <f t="shared" si="53"/>
        <v>0.33611999999999997</v>
      </c>
      <c r="AV369">
        <f t="shared" si="54"/>
        <v>0</v>
      </c>
      <c r="AW369">
        <f t="shared" si="55"/>
        <v>14.852</v>
      </c>
      <c r="AX369">
        <f t="shared" si="56"/>
        <v>0</v>
      </c>
      <c r="AZ369">
        <f t="shared" si="57"/>
        <v>0</v>
      </c>
      <c r="BA369">
        <f t="shared" si="58"/>
        <v>0</v>
      </c>
      <c r="BC369">
        <f t="shared" si="59"/>
        <v>14.852</v>
      </c>
    </row>
    <row r="370" spans="1:55" ht="15" customHeight="1" x14ac:dyDescent="0.25">
      <c r="A370" t="s">
        <v>501</v>
      </c>
      <c r="B370" t="s">
        <v>513</v>
      </c>
      <c r="C370">
        <f>VLOOKUP($B370,'Tillförd energi'!$B$1:$AS$566,MATCH(C$1,'Tillförd energi'!$B$1:$AQ$1,0),FALSE)</f>
        <v>0</v>
      </c>
      <c r="D370">
        <f>VLOOKUP($B370,'Tillförd energi'!$B$1:$AS$566,MATCH(D$1,'Tillförd energi'!$B$1:$AQ$1,0),FALSE)</f>
        <v>0.72299999999999998</v>
      </c>
      <c r="E370">
        <f>VLOOKUP($B370,'Tillförd energi'!$B$1:$AS$566,MATCH(E$1,'Tillförd energi'!$B$1:$AQ$1,0),FALSE)</f>
        <v>0</v>
      </c>
      <c r="F370">
        <f>VLOOKUP($B370,'Tillförd energi'!$B$1:$AS$566,MATCH(F$1,'Tillförd energi'!$B$1:$AQ$1,0),FALSE)</f>
        <v>0</v>
      </c>
      <c r="G370">
        <f>VLOOKUP($B370,'Tillförd energi'!$B$1:$AS$566,MATCH(G$1,'Tillförd energi'!$B$1:$AQ$1,0),FALSE)</f>
        <v>0</v>
      </c>
      <c r="H370">
        <f>VLOOKUP($B370,'Tillförd energi'!$B$1:$AS$566,MATCH(H$1,'Tillförd energi'!$B$1:$AQ$1,0),FALSE)</f>
        <v>0</v>
      </c>
      <c r="I370">
        <f>VLOOKUP($B370,'Tillförd energi'!$B$1:$AS$566,MATCH(I$1,'Tillförd energi'!$B$1:$AQ$1,0),FALSE)</f>
        <v>0</v>
      </c>
      <c r="J370">
        <f>VLOOKUP($B370,'Tillförd energi'!$B$1:$AS$566,MATCH(J$1,'Tillförd energi'!$B$1:$AQ$1,0),FALSE)</f>
        <v>0</v>
      </c>
      <c r="K370">
        <v>0</v>
      </c>
      <c r="L370">
        <f>VLOOKUP($B370,'Tillförd energi'!$B$1:$AS$566,MATCH(L$1,'Tillförd energi'!$B$1:$AQ$1,0),FALSE)</f>
        <v>0</v>
      </c>
      <c r="M370">
        <f>VLOOKUP($B370,'Tillförd energi'!$B$1:$AS$566,MATCH(M$1,'Tillförd energi'!$B$1:$AQ$1,0),FALSE)</f>
        <v>10.663</v>
      </c>
      <c r="N370">
        <f>VLOOKUP($B370,'Tillförd energi'!$B$1:$AS$566,MATCH(N$1,'Tillförd energi'!$B$1:$AQ$1,0),FALSE)</f>
        <v>19.527000000000001</v>
      </c>
      <c r="O370">
        <f>VLOOKUP($B370,'Tillförd energi'!$B$1:$AS$566,MATCH(O$1,'Tillförd energi'!$B$1:$AQ$1,0),FALSE)</f>
        <v>0</v>
      </c>
      <c r="P370">
        <f>VLOOKUP($B370,'Tillförd energi'!$B$1:$AS$566,MATCH(P$1,'Tillförd energi'!$B$1:$AQ$1,0),FALSE)</f>
        <v>0</v>
      </c>
      <c r="Q370">
        <f>VLOOKUP($B370,'Tillförd energi'!$B$1:$AS$566,MATCH(Q$1,'Tillförd energi'!$B$1:$AQ$1,0),FALSE)</f>
        <v>62.335999999999999</v>
      </c>
      <c r="R370">
        <f>VLOOKUP($B370,'Tillförd energi'!$B$1:$AS$566,MATCH(R$1,'Tillförd energi'!$B$1:$AQ$1,0),FALSE)</f>
        <v>0</v>
      </c>
      <c r="S370">
        <f>VLOOKUP($B370,'Tillförd energi'!$B$1:$AS$566,MATCH(S$1,'Tillförd energi'!$B$1:$AQ$1,0),FALSE)</f>
        <v>0</v>
      </c>
      <c r="T370">
        <f>VLOOKUP($B370,'Tillförd energi'!$B$1:$AS$566,MATCH(T$1,'Tillförd energi'!$B$1:$AQ$1,0),FALSE)</f>
        <v>0</v>
      </c>
      <c r="U370">
        <f>VLOOKUP($B370,'Tillförd energi'!$B$1:$AS$566,MATCH(U$1,'Tillförd energi'!$B$1:$AQ$1,0),FALSE)</f>
        <v>0</v>
      </c>
      <c r="V370">
        <f>VLOOKUP($B370,'Tillförd energi'!$B$1:$AS$566,MATCH(V$1,'Tillförd energi'!$B$1:$AQ$1,0),FALSE)</f>
        <v>0</v>
      </c>
      <c r="W370">
        <f>VLOOKUP($B370,'Tillförd energi'!$B$1:$AS$566,MATCH(W$1,'Tillförd energi'!$B$1:$AQ$1,0),FALSE)</f>
        <v>0</v>
      </c>
      <c r="X370">
        <f>VLOOKUP($B370,'Tillförd energi'!$B$1:$AS$566,MATCH(X$1,'Tillförd energi'!$B$1:$AQ$1,0),FALSE)</f>
        <v>0</v>
      </c>
      <c r="Y370">
        <f>VLOOKUP($B370,'Tillförd energi'!$B$1:$AS$566,MATCH(Y$1,'Tillförd energi'!$B$1:$AQ$1,0),FALSE)</f>
        <v>0</v>
      </c>
      <c r="Z370">
        <f>VLOOKUP($B370,'Tillförd energi'!$B$1:$AS$566,MATCH(Z$1,'Tillförd energi'!$B$1:$AQ$1,0),FALSE)</f>
        <v>0</v>
      </c>
      <c r="AA370">
        <f>VLOOKUP($B370,'Tillförd energi'!$B$1:$AS$566,MATCH(AA$1,'Tillförd energi'!$B$1:$AQ$1,0),FALSE)</f>
        <v>0</v>
      </c>
      <c r="AB370">
        <f>VLOOKUP($B370,'Tillförd energi'!$B$1:$AS$566,MATCH(AB$1,'Tillförd energi'!$B$1:$AQ$1,0),FALSE)</f>
        <v>0</v>
      </c>
      <c r="AC370">
        <f>VLOOKUP($B370,'Tillförd energi'!$B$1:$AS$566,MATCH(AC$1,'Tillförd energi'!$B$1:$AQ$1,0),FALSE)</f>
        <v>23.414000000000001</v>
      </c>
      <c r="AD370">
        <f>VLOOKUP($B370,'Tillförd energi'!$B$1:$AS$566,MATCH(AD$1,'Tillförd energi'!$B$1:$AQ$1,0),FALSE)</f>
        <v>0</v>
      </c>
      <c r="AE370">
        <f>VLOOKUP($B370,'Tillförd energi'!$B$1:$AS$566,MATCH(AE$1,'Tillförd energi'!$B$1:$AQ$1,0),FALSE)</f>
        <v>0</v>
      </c>
      <c r="AF370">
        <f>VLOOKUP($B370,'Tillförd energi'!$B$1:$AS$566,MATCH(AF$1,'Tillförd energi'!$B$1:$AQ$1,0),FALSE)</f>
        <v>3.13266</v>
      </c>
      <c r="AG370">
        <f>IFERROR(VLOOKUP(B370,Miljö!$B$1:$S$476,9,FALSE)/1,0)</f>
        <v>0</v>
      </c>
      <c r="AI370">
        <f t="shared" si="50"/>
        <v>119.79566</v>
      </c>
      <c r="AJ370">
        <f t="shared" si="51"/>
        <v>119.79566</v>
      </c>
      <c r="AK370">
        <f>IF(ISERROR(1/VLOOKUP($B370,Leveranser!$B$1:$S$500,MATCH("såld värme (gwh)",Leveranser!$B$1:$S$1,0),FALSE)),"",VLOOKUP($B370,Leveranser!$B$1:$S$500,MATCH("såld värme (gwh)",Leveranser!$B$1:$S$1,0),FALSE))</f>
        <v>104.422</v>
      </c>
      <c r="AL370" s="22">
        <f>VLOOKUP($B370,Leveranser!$B$1:$Y$500,MATCH("Totalt såld fjärrvärme till andra fjärrvärmeföretag",Leveranser!$B$1:$AA$1,0),FALSE)</f>
        <v>101.93</v>
      </c>
      <c r="AM370" s="22">
        <f>IF(ISERROR(1/VLOOKUP($B370,Miljö!$B$1:$S$500,MATCH("Såld mängd produktionsspecifik fjärrvärme (GWh)",Miljö!$B$1:$R$1,0),FALSE)),0,VLOOKUP($B370,Miljö!$B$1:$S$500,MATCH("Såld mängd produktionsspecifik fjärrvärme (GWh)",Miljö!$B$1:$R$1,0),FALSE))</f>
        <v>0</v>
      </c>
      <c r="AN370" s="23">
        <f t="shared" si="52"/>
        <v>0.87166763804298086</v>
      </c>
      <c r="AP370" t="str">
        <f>VLOOKUP($B370,'Miljövärden urval för publ'!$B$1:$H$450,7,FALSE)</f>
        <v>Ja</v>
      </c>
      <c r="AQ370" t="str">
        <f>VLOOKUP($B370,'Miljövärden urval för publ'!$B$1:$H$450,6,FALSE)</f>
        <v>Ja</v>
      </c>
      <c r="AU370">
        <f t="shared" si="53"/>
        <v>3.13266</v>
      </c>
      <c r="AV370">
        <f t="shared" si="54"/>
        <v>0</v>
      </c>
      <c r="AW370">
        <f t="shared" si="55"/>
        <v>92.525999999999996</v>
      </c>
      <c r="AX370">
        <f t="shared" si="56"/>
        <v>0</v>
      </c>
      <c r="AZ370">
        <f t="shared" si="57"/>
        <v>0</v>
      </c>
      <c r="BA370">
        <f t="shared" si="58"/>
        <v>0</v>
      </c>
      <c r="BC370">
        <f t="shared" si="59"/>
        <v>92.525999999999996</v>
      </c>
    </row>
    <row r="371" spans="1:55" ht="15" customHeight="1" x14ac:dyDescent="0.25">
      <c r="A371" t="s">
        <v>501</v>
      </c>
      <c r="B371" t="s">
        <v>514</v>
      </c>
      <c r="C371">
        <f>VLOOKUP($B371,'Tillförd energi'!$B$1:$AS$566,MATCH(C$1,'Tillförd energi'!$B$1:$AQ$1,0),FALSE)</f>
        <v>0</v>
      </c>
      <c r="D371">
        <f>VLOOKUP($B371,'Tillförd energi'!$B$1:$AS$566,MATCH(D$1,'Tillförd energi'!$B$1:$AQ$1,0),FALSE)</f>
        <v>9.0527499999999997E-2</v>
      </c>
      <c r="E371">
        <f>VLOOKUP($B371,'Tillförd energi'!$B$1:$AS$566,MATCH(E$1,'Tillförd energi'!$B$1:$AQ$1,0),FALSE)</f>
        <v>0</v>
      </c>
      <c r="F371">
        <f>VLOOKUP($B371,'Tillförd energi'!$B$1:$AS$566,MATCH(F$1,'Tillförd energi'!$B$1:$AQ$1,0),FALSE)</f>
        <v>0.471939</v>
      </c>
      <c r="G371">
        <f>VLOOKUP($B371,'Tillförd energi'!$B$1:$AS$566,MATCH(G$1,'Tillförd energi'!$B$1:$AQ$1,0),FALSE)</f>
        <v>0</v>
      </c>
      <c r="H371">
        <f>VLOOKUP($B371,'Tillförd energi'!$B$1:$AS$566,MATCH(H$1,'Tillförd energi'!$B$1:$AQ$1,0),FALSE)</f>
        <v>0</v>
      </c>
      <c r="I371">
        <f>VLOOKUP($B371,'Tillförd energi'!$B$1:$AS$566,MATCH(I$1,'Tillförd energi'!$B$1:$AQ$1,0),FALSE)</f>
        <v>0.21235000000000001</v>
      </c>
      <c r="J371">
        <f>VLOOKUP($B371,'Tillförd energi'!$B$1:$AS$566,MATCH(J$1,'Tillförd energi'!$B$1:$AQ$1,0),FALSE)</f>
        <v>0</v>
      </c>
      <c r="K371">
        <v>0</v>
      </c>
      <c r="L371">
        <f>VLOOKUP($B371,'Tillförd energi'!$B$1:$AS$566,MATCH(L$1,'Tillförd energi'!$B$1:$AQ$1,0),FALSE)</f>
        <v>9.5713100000000004</v>
      </c>
      <c r="M371">
        <f>VLOOKUP($B371,'Tillförd energi'!$B$1:$AS$566,MATCH(M$1,'Tillförd energi'!$B$1:$AQ$1,0),FALSE)</f>
        <v>0</v>
      </c>
      <c r="N371">
        <f>VLOOKUP($B371,'Tillförd energi'!$B$1:$AS$566,MATCH(N$1,'Tillförd energi'!$B$1:$AQ$1,0),FALSE)</f>
        <v>1.1298600000000001</v>
      </c>
      <c r="O371">
        <f>VLOOKUP($B371,'Tillförd energi'!$B$1:$AS$566,MATCH(O$1,'Tillförd energi'!$B$1:$AQ$1,0),FALSE)</f>
        <v>0</v>
      </c>
      <c r="P371">
        <f>VLOOKUP($B371,'Tillförd energi'!$B$1:$AS$566,MATCH(P$1,'Tillförd energi'!$B$1:$AQ$1,0),FALSE)</f>
        <v>0</v>
      </c>
      <c r="Q371">
        <f>VLOOKUP($B371,'Tillförd energi'!$B$1:$AS$566,MATCH(Q$1,'Tillförd energi'!$B$1:$AQ$1,0),FALSE)</f>
        <v>0.64901500000000001</v>
      </c>
      <c r="R371">
        <f>VLOOKUP($B371,'Tillförd energi'!$B$1:$AS$566,MATCH(R$1,'Tillförd energi'!$B$1:$AQ$1,0),FALSE)</f>
        <v>0</v>
      </c>
      <c r="S371">
        <f>VLOOKUP($B371,'Tillförd energi'!$B$1:$AS$566,MATCH(S$1,'Tillförd energi'!$B$1:$AQ$1,0),FALSE)</f>
        <v>0</v>
      </c>
      <c r="T371">
        <f>VLOOKUP($B371,'Tillförd energi'!$B$1:$AS$566,MATCH(T$1,'Tillförd energi'!$B$1:$AQ$1,0),FALSE)</f>
        <v>0</v>
      </c>
      <c r="U371">
        <f>VLOOKUP($B371,'Tillförd energi'!$B$1:$AS$566,MATCH(U$1,'Tillförd energi'!$B$1:$AQ$1,0),FALSE)</f>
        <v>0</v>
      </c>
      <c r="V371">
        <f>VLOOKUP($B371,'Tillförd energi'!$B$1:$AS$566,MATCH(V$1,'Tillförd energi'!$B$1:$AQ$1,0),FALSE)</f>
        <v>0</v>
      </c>
      <c r="W371">
        <f>VLOOKUP($B371,'Tillförd energi'!$B$1:$AS$566,MATCH(W$1,'Tillförd energi'!$B$1:$AQ$1,0),FALSE)</f>
        <v>0</v>
      </c>
      <c r="X371">
        <f>VLOOKUP($B371,'Tillförd energi'!$B$1:$AS$566,MATCH(X$1,'Tillförd energi'!$B$1:$AQ$1,0),FALSE)</f>
        <v>0</v>
      </c>
      <c r="Y371">
        <f>VLOOKUP($B371,'Tillförd energi'!$B$1:$AS$566,MATCH(Y$1,'Tillförd energi'!$B$1:$AQ$1,0),FALSE)</f>
        <v>0</v>
      </c>
      <c r="Z371">
        <f>VLOOKUP($B371,'Tillförd energi'!$B$1:$AS$566,MATCH(Z$1,'Tillförd energi'!$B$1:$AQ$1,0),FALSE)</f>
        <v>0</v>
      </c>
      <c r="AA371">
        <f>VLOOKUP($B371,'Tillförd energi'!$B$1:$AS$566,MATCH(AA$1,'Tillförd energi'!$B$1:$AQ$1,0),FALSE)</f>
        <v>0</v>
      </c>
      <c r="AB371">
        <f>VLOOKUP($B371,'Tillförd energi'!$B$1:$AS$566,MATCH(AB$1,'Tillförd energi'!$B$1:$AQ$1,0),FALSE)</f>
        <v>0</v>
      </c>
      <c r="AC371">
        <f>VLOOKUP($B371,'Tillförd energi'!$B$1:$AS$566,MATCH(AC$1,'Tillförd energi'!$B$1:$AQ$1,0),FALSE)</f>
        <v>17.724</v>
      </c>
      <c r="AD371">
        <f>VLOOKUP($B371,'Tillförd energi'!$B$1:$AS$566,MATCH(AD$1,'Tillförd energi'!$B$1:$AQ$1,0),FALSE)</f>
        <v>29.119</v>
      </c>
      <c r="AE371">
        <f>VLOOKUP($B371,'Tillförd energi'!$B$1:$AS$566,MATCH(AE$1,'Tillförd energi'!$B$1:$AQ$1,0),FALSE)</f>
        <v>0</v>
      </c>
      <c r="AF371">
        <f>VLOOKUP($B371,'Tillförd energi'!$B$1:$AS$566,MATCH(AF$1,'Tillförd energi'!$B$1:$AQ$1,0),FALSE)</f>
        <v>1.2036899999999999</v>
      </c>
      <c r="AG371">
        <f>IFERROR(VLOOKUP(B371,Miljö!$B$1:$S$476,9,FALSE)/1,0)</f>
        <v>0</v>
      </c>
      <c r="AI371">
        <f t="shared" si="50"/>
        <v>60.171691500000001</v>
      </c>
      <c r="AJ371">
        <f t="shared" si="51"/>
        <v>60.171691500000001</v>
      </c>
      <c r="AK371">
        <f>IF(ISERROR(1/VLOOKUP($B371,Leveranser!$B$1:$S$500,MATCH("såld värme (gwh)",Leveranser!$B$1:$S$1,0),FALSE)),"",VLOOKUP($B371,Leveranser!$B$1:$S$500,MATCH("såld värme (gwh)",Leveranser!$B$1:$S$1,0),FALSE))</f>
        <v>55.302</v>
      </c>
      <c r="AL371" s="22">
        <f>VLOOKUP($B371,Leveranser!$B$1:$Y$500,MATCH("Totalt såld fjärrvärme till andra fjärrvärmeföretag",Leveranser!$B$1:$AA$1,0),FALSE)</f>
        <v>0</v>
      </c>
      <c r="AM371" s="22">
        <f>IF(ISERROR(1/VLOOKUP($B371,Miljö!$B$1:$S$500,MATCH("Såld mängd produktionsspecifik fjärrvärme (GWh)",Miljö!$B$1:$R$1,0),FALSE)),0,VLOOKUP($B371,Miljö!$B$1:$S$500,MATCH("Såld mängd produktionsspecifik fjärrvärme (GWh)",Miljö!$B$1:$R$1,0),FALSE))</f>
        <v>0</v>
      </c>
      <c r="AN371" s="23">
        <f t="shared" si="52"/>
        <v>0.91907005805213238</v>
      </c>
      <c r="AP371" t="str">
        <f>VLOOKUP($B371,'Miljövärden urval för publ'!$B$1:$H$450,7,FALSE)</f>
        <v>Ja</v>
      </c>
      <c r="AQ371" t="str">
        <f>VLOOKUP($B371,'Miljövärden urval för publ'!$B$1:$H$450,6,FALSE)</f>
        <v>Ja</v>
      </c>
      <c r="AU371">
        <f t="shared" si="53"/>
        <v>1.2036899999999999</v>
      </c>
      <c r="AV371">
        <f t="shared" si="54"/>
        <v>0</v>
      </c>
      <c r="AW371">
        <f t="shared" si="55"/>
        <v>1.7788750000000002</v>
      </c>
      <c r="AX371">
        <f t="shared" si="56"/>
        <v>0</v>
      </c>
      <c r="AZ371">
        <f t="shared" si="57"/>
        <v>0</v>
      </c>
      <c r="BA371">
        <f t="shared" si="58"/>
        <v>0</v>
      </c>
      <c r="BC371">
        <f t="shared" si="59"/>
        <v>11.350185000000002</v>
      </c>
    </row>
    <row r="372" spans="1:55" ht="15" customHeight="1" x14ac:dyDescent="0.25">
      <c r="A372" t="s">
        <v>501</v>
      </c>
      <c r="B372" t="s">
        <v>515</v>
      </c>
      <c r="C372">
        <f>VLOOKUP($B372,'Tillförd energi'!$B$1:$AS$566,MATCH(C$1,'Tillförd energi'!$B$1:$AQ$1,0),FALSE)</f>
        <v>0</v>
      </c>
      <c r="D372">
        <f>VLOOKUP($B372,'Tillförd energi'!$B$1:$AS$566,MATCH(D$1,'Tillförd energi'!$B$1:$AQ$1,0),FALSE)</f>
        <v>6.4000000000000001E-2</v>
      </c>
      <c r="E372">
        <f>VLOOKUP($B372,'Tillförd energi'!$B$1:$AS$566,MATCH(E$1,'Tillförd energi'!$B$1:$AQ$1,0),FALSE)</f>
        <v>0</v>
      </c>
      <c r="F372">
        <f>VLOOKUP($B372,'Tillförd energi'!$B$1:$AS$566,MATCH(F$1,'Tillförd energi'!$B$1:$AQ$1,0),FALSE)</f>
        <v>0</v>
      </c>
      <c r="G372">
        <f>VLOOKUP($B372,'Tillförd energi'!$B$1:$AS$566,MATCH(G$1,'Tillförd energi'!$B$1:$AQ$1,0),FALSE)</f>
        <v>0</v>
      </c>
      <c r="H372">
        <f>VLOOKUP($B372,'Tillförd energi'!$B$1:$AS$566,MATCH(H$1,'Tillförd energi'!$B$1:$AQ$1,0),FALSE)</f>
        <v>0</v>
      </c>
      <c r="I372">
        <f>VLOOKUP($B372,'Tillförd energi'!$B$1:$AS$566,MATCH(I$1,'Tillförd energi'!$B$1:$AQ$1,0),FALSE)</f>
        <v>0</v>
      </c>
      <c r="J372">
        <f>VLOOKUP($B372,'Tillförd energi'!$B$1:$AS$566,MATCH(J$1,'Tillförd energi'!$B$1:$AQ$1,0),FALSE)</f>
        <v>0</v>
      </c>
      <c r="K372">
        <v>0</v>
      </c>
      <c r="L372">
        <f>VLOOKUP($B372,'Tillförd energi'!$B$1:$AS$566,MATCH(L$1,'Tillförd energi'!$B$1:$AQ$1,0),FALSE)</f>
        <v>0</v>
      </c>
      <c r="M372">
        <f>VLOOKUP($B372,'Tillförd energi'!$B$1:$AS$566,MATCH(M$1,'Tillförd energi'!$B$1:$AQ$1,0),FALSE)</f>
        <v>0</v>
      </c>
      <c r="N372">
        <f>VLOOKUP($B372,'Tillförd energi'!$B$1:$AS$566,MATCH(N$1,'Tillförd energi'!$B$1:$AQ$1,0),FALSE)</f>
        <v>0</v>
      </c>
      <c r="O372">
        <f>VLOOKUP($B372,'Tillförd energi'!$B$1:$AS$566,MATCH(O$1,'Tillförd energi'!$B$1:$AQ$1,0),FALSE)</f>
        <v>0</v>
      </c>
      <c r="P372">
        <f>VLOOKUP($B372,'Tillförd energi'!$B$1:$AS$566,MATCH(P$1,'Tillförd energi'!$B$1:$AQ$1,0),FALSE)</f>
        <v>0</v>
      </c>
      <c r="Q372">
        <f>VLOOKUP($B372,'Tillförd energi'!$B$1:$AS$566,MATCH(Q$1,'Tillförd energi'!$B$1:$AQ$1,0),FALSE)</f>
        <v>0</v>
      </c>
      <c r="R372">
        <f>VLOOKUP($B372,'Tillförd energi'!$B$1:$AS$566,MATCH(R$1,'Tillförd energi'!$B$1:$AQ$1,0),FALSE)</f>
        <v>2.21</v>
      </c>
      <c r="S372">
        <f>VLOOKUP($B372,'Tillförd energi'!$B$1:$AS$566,MATCH(S$1,'Tillförd energi'!$B$1:$AQ$1,0),FALSE)</f>
        <v>0</v>
      </c>
      <c r="T372">
        <f>VLOOKUP($B372,'Tillförd energi'!$B$1:$AS$566,MATCH(T$1,'Tillförd energi'!$B$1:$AQ$1,0),FALSE)</f>
        <v>0</v>
      </c>
      <c r="U372">
        <f>VLOOKUP($B372,'Tillförd energi'!$B$1:$AS$566,MATCH(U$1,'Tillförd energi'!$B$1:$AQ$1,0),FALSE)</f>
        <v>0</v>
      </c>
      <c r="V372">
        <f>VLOOKUP($B372,'Tillförd energi'!$B$1:$AS$566,MATCH(V$1,'Tillförd energi'!$B$1:$AQ$1,0),FALSE)</f>
        <v>0</v>
      </c>
      <c r="W372">
        <f>VLOOKUP($B372,'Tillförd energi'!$B$1:$AS$566,MATCH(W$1,'Tillförd energi'!$B$1:$AQ$1,0),FALSE)</f>
        <v>0</v>
      </c>
      <c r="X372">
        <f>VLOOKUP($B372,'Tillförd energi'!$B$1:$AS$566,MATCH(X$1,'Tillförd energi'!$B$1:$AQ$1,0),FALSE)</f>
        <v>0</v>
      </c>
      <c r="Y372">
        <f>VLOOKUP($B372,'Tillförd energi'!$B$1:$AS$566,MATCH(Y$1,'Tillförd energi'!$B$1:$AQ$1,0),FALSE)</f>
        <v>0</v>
      </c>
      <c r="Z372">
        <f>VLOOKUP($B372,'Tillförd energi'!$B$1:$AS$566,MATCH(Z$1,'Tillförd energi'!$B$1:$AQ$1,0),FALSE)</f>
        <v>0</v>
      </c>
      <c r="AA372">
        <f>VLOOKUP($B372,'Tillförd energi'!$B$1:$AS$566,MATCH(AA$1,'Tillförd energi'!$B$1:$AQ$1,0),FALSE)</f>
        <v>0</v>
      </c>
      <c r="AB372">
        <f>VLOOKUP($B372,'Tillförd energi'!$B$1:$AS$566,MATCH(AB$1,'Tillförd energi'!$B$1:$AQ$1,0),FALSE)</f>
        <v>0</v>
      </c>
      <c r="AC372">
        <f>VLOOKUP($B372,'Tillförd energi'!$B$1:$AS$566,MATCH(AC$1,'Tillförd energi'!$B$1:$AQ$1,0),FALSE)</f>
        <v>0</v>
      </c>
      <c r="AD372">
        <f>VLOOKUP($B372,'Tillförd energi'!$B$1:$AS$566,MATCH(AD$1,'Tillförd energi'!$B$1:$AQ$1,0),FALSE)</f>
        <v>0</v>
      </c>
      <c r="AE372">
        <f>VLOOKUP($B372,'Tillförd energi'!$B$1:$AS$566,MATCH(AE$1,'Tillförd energi'!$B$1:$AQ$1,0),FALSE)</f>
        <v>0</v>
      </c>
      <c r="AF372">
        <f>VLOOKUP($B372,'Tillförd energi'!$B$1:$AS$566,MATCH(AF$1,'Tillförd energi'!$B$1:$AQ$1,0),FALSE)</f>
        <v>3.5000000000000003E-2</v>
      </c>
      <c r="AG372">
        <f>IFERROR(VLOOKUP(B372,Miljö!$B$1:$S$476,9,FALSE)/1,0)</f>
        <v>0</v>
      </c>
      <c r="AI372">
        <f t="shared" si="50"/>
        <v>2.3090000000000002</v>
      </c>
      <c r="AJ372">
        <f t="shared" si="51"/>
        <v>2.3090000000000002</v>
      </c>
      <c r="AK372">
        <f>IF(ISERROR(1/VLOOKUP($B372,Leveranser!$B$1:$S$500,MATCH("såld värme (gwh)",Leveranser!$B$1:$S$1,0),FALSE)),"",VLOOKUP($B372,Leveranser!$B$1:$S$500,MATCH("såld värme (gwh)",Leveranser!$B$1:$S$1,0),FALSE))</f>
        <v>1.627</v>
      </c>
      <c r="AL372" s="22">
        <f>VLOOKUP($B372,Leveranser!$B$1:$Y$500,MATCH("Totalt såld fjärrvärme till andra fjärrvärmeföretag",Leveranser!$B$1:$AA$1,0),FALSE)</f>
        <v>0</v>
      </c>
      <c r="AM372" s="22">
        <f>IF(ISERROR(1/VLOOKUP($B372,Miljö!$B$1:$S$500,MATCH("Såld mängd produktionsspecifik fjärrvärme (GWh)",Miljö!$B$1:$R$1,0),FALSE)),0,VLOOKUP($B372,Miljö!$B$1:$S$500,MATCH("Såld mängd produktionsspecifik fjärrvärme (GWh)",Miljö!$B$1:$R$1,0),FALSE))</f>
        <v>0</v>
      </c>
      <c r="AN372" s="23">
        <f t="shared" si="52"/>
        <v>0.70463404071026414</v>
      </c>
      <c r="AP372" t="str">
        <f>VLOOKUP($B372,'Miljövärden urval för publ'!$B$1:$H$450,7,FALSE)</f>
        <v>Ja</v>
      </c>
      <c r="AQ372" t="str">
        <f>VLOOKUP($B372,'Miljövärden urval för publ'!$B$1:$H$450,6,FALSE)</f>
        <v>Ja</v>
      </c>
      <c r="AU372">
        <f t="shared" si="53"/>
        <v>3.5000000000000003E-2</v>
      </c>
      <c r="AV372">
        <f t="shared" si="54"/>
        <v>0</v>
      </c>
      <c r="AW372">
        <f t="shared" si="55"/>
        <v>0</v>
      </c>
      <c r="AX372">
        <f t="shared" si="56"/>
        <v>2.21</v>
      </c>
      <c r="AZ372">
        <f t="shared" si="57"/>
        <v>0</v>
      </c>
      <c r="BA372">
        <f t="shared" si="58"/>
        <v>0</v>
      </c>
      <c r="BC372">
        <f t="shared" si="59"/>
        <v>2.21</v>
      </c>
    </row>
    <row r="373" spans="1:55" ht="15" customHeight="1" x14ac:dyDescent="0.25">
      <c r="A373" t="s">
        <v>501</v>
      </c>
      <c r="B373" t="s">
        <v>516</v>
      </c>
      <c r="C373">
        <f>VLOOKUP($B373,'Tillförd energi'!$B$1:$AS$566,MATCH(C$1,'Tillförd energi'!$B$1:$AQ$1,0),FALSE)</f>
        <v>0</v>
      </c>
      <c r="D373">
        <f>VLOOKUP($B373,'Tillförd energi'!$B$1:$AS$566,MATCH(D$1,'Tillförd energi'!$B$1:$AQ$1,0),FALSE)</f>
        <v>8.6700000000000006E-3</v>
      </c>
      <c r="E373">
        <f>VLOOKUP($B373,'Tillförd energi'!$B$1:$AS$566,MATCH(E$1,'Tillförd energi'!$B$1:$AQ$1,0),FALSE)</f>
        <v>0</v>
      </c>
      <c r="F373">
        <f>VLOOKUP($B373,'Tillförd energi'!$B$1:$AS$566,MATCH(F$1,'Tillförd energi'!$B$1:$AQ$1,0),FALSE)</f>
        <v>0</v>
      </c>
      <c r="G373">
        <f>VLOOKUP($B373,'Tillförd energi'!$B$1:$AS$566,MATCH(G$1,'Tillförd energi'!$B$1:$AQ$1,0),FALSE)</f>
        <v>0</v>
      </c>
      <c r="H373">
        <f>VLOOKUP($B373,'Tillförd energi'!$B$1:$AS$566,MATCH(H$1,'Tillförd energi'!$B$1:$AQ$1,0),FALSE)</f>
        <v>0</v>
      </c>
      <c r="I373">
        <f>VLOOKUP($B373,'Tillförd energi'!$B$1:$AS$566,MATCH(I$1,'Tillförd energi'!$B$1:$AQ$1,0),FALSE)</f>
        <v>0</v>
      </c>
      <c r="J373">
        <f>VLOOKUP($B373,'Tillförd energi'!$B$1:$AS$566,MATCH(J$1,'Tillförd energi'!$B$1:$AQ$1,0),FALSE)</f>
        <v>0</v>
      </c>
      <c r="K373">
        <v>0</v>
      </c>
      <c r="L373">
        <f>VLOOKUP($B373,'Tillförd energi'!$B$1:$AS$566,MATCH(L$1,'Tillförd energi'!$B$1:$AQ$1,0),FALSE)</f>
        <v>0</v>
      </c>
      <c r="M373">
        <f>VLOOKUP($B373,'Tillförd energi'!$B$1:$AS$566,MATCH(M$1,'Tillförd energi'!$B$1:$AQ$1,0),FALSE)</f>
        <v>0</v>
      </c>
      <c r="N373">
        <f>VLOOKUP($B373,'Tillförd energi'!$B$1:$AS$566,MATCH(N$1,'Tillförd energi'!$B$1:$AQ$1,0),FALSE)</f>
        <v>0</v>
      </c>
      <c r="O373">
        <f>VLOOKUP($B373,'Tillförd energi'!$B$1:$AS$566,MATCH(O$1,'Tillförd energi'!$B$1:$AQ$1,0),FALSE)</f>
        <v>0</v>
      </c>
      <c r="P373">
        <f>VLOOKUP($B373,'Tillförd energi'!$B$1:$AS$566,MATCH(P$1,'Tillförd energi'!$B$1:$AQ$1,0),FALSE)</f>
        <v>0</v>
      </c>
      <c r="Q373">
        <f>VLOOKUP($B373,'Tillförd energi'!$B$1:$AS$566,MATCH(Q$1,'Tillförd energi'!$B$1:$AQ$1,0),FALSE)</f>
        <v>0</v>
      </c>
      <c r="R373">
        <f>VLOOKUP($B373,'Tillförd energi'!$B$1:$AS$566,MATCH(R$1,'Tillförd energi'!$B$1:$AQ$1,0),FALSE)</f>
        <v>0</v>
      </c>
      <c r="S373">
        <f>VLOOKUP($B373,'Tillförd energi'!$B$1:$AS$566,MATCH(S$1,'Tillförd energi'!$B$1:$AQ$1,0),FALSE)</f>
        <v>2.1829999999999998</v>
      </c>
      <c r="T373">
        <f>VLOOKUP($B373,'Tillförd energi'!$B$1:$AS$566,MATCH(T$1,'Tillförd energi'!$B$1:$AQ$1,0),FALSE)</f>
        <v>0</v>
      </c>
      <c r="U373">
        <f>VLOOKUP($B373,'Tillförd energi'!$B$1:$AS$566,MATCH(U$1,'Tillförd energi'!$B$1:$AQ$1,0),FALSE)</f>
        <v>0</v>
      </c>
      <c r="V373">
        <f>VLOOKUP($B373,'Tillförd energi'!$B$1:$AS$566,MATCH(V$1,'Tillförd energi'!$B$1:$AQ$1,0),FALSE)</f>
        <v>0</v>
      </c>
      <c r="W373">
        <f>VLOOKUP($B373,'Tillförd energi'!$B$1:$AS$566,MATCH(W$1,'Tillförd energi'!$B$1:$AQ$1,0),FALSE)</f>
        <v>0</v>
      </c>
      <c r="X373">
        <f>VLOOKUP($B373,'Tillförd energi'!$B$1:$AS$566,MATCH(X$1,'Tillförd energi'!$B$1:$AQ$1,0),FALSE)</f>
        <v>0</v>
      </c>
      <c r="Y373">
        <f>VLOOKUP($B373,'Tillförd energi'!$B$1:$AS$566,MATCH(Y$1,'Tillförd energi'!$B$1:$AQ$1,0),FALSE)</f>
        <v>0</v>
      </c>
      <c r="Z373">
        <f>VLOOKUP($B373,'Tillförd energi'!$B$1:$AS$566,MATCH(Z$1,'Tillförd energi'!$B$1:$AQ$1,0),FALSE)</f>
        <v>0</v>
      </c>
      <c r="AA373">
        <f>VLOOKUP($B373,'Tillförd energi'!$B$1:$AS$566,MATCH(AA$1,'Tillförd energi'!$B$1:$AQ$1,0),FALSE)</f>
        <v>0</v>
      </c>
      <c r="AB373">
        <f>VLOOKUP($B373,'Tillförd energi'!$B$1:$AS$566,MATCH(AB$1,'Tillförd energi'!$B$1:$AQ$1,0),FALSE)</f>
        <v>0</v>
      </c>
      <c r="AC373">
        <f>VLOOKUP($B373,'Tillförd energi'!$B$1:$AS$566,MATCH(AC$1,'Tillförd energi'!$B$1:$AQ$1,0),FALSE)</f>
        <v>0</v>
      </c>
      <c r="AD373">
        <f>VLOOKUP($B373,'Tillförd energi'!$B$1:$AS$566,MATCH(AD$1,'Tillförd energi'!$B$1:$AQ$1,0),FALSE)</f>
        <v>0</v>
      </c>
      <c r="AE373">
        <f>VLOOKUP($B373,'Tillförd energi'!$B$1:$AS$566,MATCH(AE$1,'Tillförd energi'!$B$1:$AQ$1,0),FALSE)</f>
        <v>0</v>
      </c>
      <c r="AF373">
        <f>VLOOKUP($B373,'Tillförd energi'!$B$1:$AS$566,MATCH(AF$1,'Tillförd energi'!$B$1:$AQ$1,0),FALSE)</f>
        <v>4.7219999999999998E-2</v>
      </c>
      <c r="AG373">
        <f>IFERROR(VLOOKUP(B373,Miljö!$B$1:$S$476,9,FALSE)/1,0)</f>
        <v>0</v>
      </c>
      <c r="AI373">
        <f t="shared" si="50"/>
        <v>2.2388899999999996</v>
      </c>
      <c r="AJ373">
        <f t="shared" si="51"/>
        <v>2.2388899999999996</v>
      </c>
      <c r="AK373">
        <f>IF(ISERROR(1/VLOOKUP($B373,Leveranser!$B$1:$S$500,MATCH("såld värme (gwh)",Leveranser!$B$1:$S$1,0),FALSE)),"",VLOOKUP($B373,Leveranser!$B$1:$S$500,MATCH("såld värme (gwh)",Leveranser!$B$1:$S$1,0),FALSE))</f>
        <v>1.5740000000000001</v>
      </c>
      <c r="AL373" s="22">
        <f>VLOOKUP($B373,Leveranser!$B$1:$Y$500,MATCH("Totalt såld fjärrvärme till andra fjärrvärmeföretag",Leveranser!$B$1:$AA$1,0),FALSE)</f>
        <v>0</v>
      </c>
      <c r="AM373" s="22">
        <f>IF(ISERROR(1/VLOOKUP($B373,Miljö!$B$1:$S$500,MATCH("Såld mängd produktionsspecifik fjärrvärme (GWh)",Miljö!$B$1:$R$1,0),FALSE)),0,VLOOKUP($B373,Miljö!$B$1:$S$500,MATCH("Såld mängd produktionsspecifik fjärrvärme (GWh)",Miljö!$B$1:$R$1,0),FALSE))</f>
        <v>0</v>
      </c>
      <c r="AN373" s="23">
        <f t="shared" si="52"/>
        <v>0.70302694638861241</v>
      </c>
      <c r="AP373" t="str">
        <f>VLOOKUP($B373,'Miljövärden urval för publ'!$B$1:$H$450,7,FALSE)</f>
        <v>Ja</v>
      </c>
      <c r="AQ373" t="str">
        <f>VLOOKUP($B373,'Miljövärden urval för publ'!$B$1:$H$450,6,FALSE)</f>
        <v>Ja</v>
      </c>
      <c r="AU373">
        <f t="shared" si="53"/>
        <v>4.7219999999999998E-2</v>
      </c>
      <c r="AV373">
        <f t="shared" si="54"/>
        <v>0</v>
      </c>
      <c r="AW373">
        <f t="shared" si="55"/>
        <v>0</v>
      </c>
      <c r="AX373">
        <f t="shared" si="56"/>
        <v>2.1829999999999998</v>
      </c>
      <c r="AZ373">
        <f t="shared" si="57"/>
        <v>0</v>
      </c>
      <c r="BA373">
        <f t="shared" si="58"/>
        <v>0</v>
      </c>
      <c r="BC373">
        <f t="shared" si="59"/>
        <v>2.1829999999999998</v>
      </c>
    </row>
    <row r="374" spans="1:55" ht="15" customHeight="1" x14ac:dyDescent="0.25">
      <c r="A374" t="s">
        <v>501</v>
      </c>
      <c r="B374" t="s">
        <v>975</v>
      </c>
      <c r="C374">
        <f>VLOOKUP($B374,'Tillförd energi'!$B$1:$AS$566,MATCH(C$1,'Tillförd energi'!$B$1:$AQ$1,0),FALSE)</f>
        <v>0</v>
      </c>
      <c r="D374">
        <f>VLOOKUP($B374,'Tillförd energi'!$B$1:$AS$566,MATCH(D$1,'Tillförd energi'!$B$1:$AQ$1,0),FALSE)</f>
        <v>0.45400000000000001</v>
      </c>
      <c r="E374">
        <f>VLOOKUP($B374,'Tillförd energi'!$B$1:$AS$566,MATCH(E$1,'Tillförd energi'!$B$1:$AQ$1,0),FALSE)</f>
        <v>1.0720000000000001</v>
      </c>
      <c r="F374">
        <f>VLOOKUP($B374,'Tillförd energi'!$B$1:$AS$566,MATCH(F$1,'Tillförd energi'!$B$1:$AQ$1,0),FALSE)</f>
        <v>0</v>
      </c>
      <c r="G374">
        <f>VLOOKUP($B374,'Tillförd energi'!$B$1:$AS$566,MATCH(G$1,'Tillförd energi'!$B$1:$AQ$1,0),FALSE)</f>
        <v>0</v>
      </c>
      <c r="H374">
        <f>VLOOKUP($B374,'Tillförd energi'!$B$1:$AS$566,MATCH(H$1,'Tillförd energi'!$B$1:$AQ$1,0),FALSE)</f>
        <v>0</v>
      </c>
      <c r="I374">
        <f>VLOOKUP($B374,'Tillförd energi'!$B$1:$AS$566,MATCH(I$1,'Tillförd energi'!$B$1:$AQ$1,0),FALSE)</f>
        <v>0</v>
      </c>
      <c r="J374">
        <f>VLOOKUP($B374,'Tillförd energi'!$B$1:$AS$566,MATCH(J$1,'Tillförd energi'!$B$1:$AQ$1,0),FALSE)</f>
        <v>0</v>
      </c>
      <c r="K374">
        <v>0</v>
      </c>
      <c r="L374">
        <f>VLOOKUP($B374,'Tillförd energi'!$B$1:$AS$566,MATCH(L$1,'Tillförd energi'!$B$1:$AQ$1,0),FALSE)</f>
        <v>0</v>
      </c>
      <c r="M374">
        <f>VLOOKUP($B374,'Tillförd energi'!$B$1:$AS$566,MATCH(M$1,'Tillförd energi'!$B$1:$AQ$1,0),FALSE)</f>
        <v>0</v>
      </c>
      <c r="N374">
        <f>VLOOKUP($B374,'Tillförd energi'!$B$1:$AS$566,MATCH(N$1,'Tillförd energi'!$B$1:$AQ$1,0),FALSE)</f>
        <v>0</v>
      </c>
      <c r="O374">
        <f>VLOOKUP($B374,'Tillförd energi'!$B$1:$AS$566,MATCH(O$1,'Tillförd energi'!$B$1:$AQ$1,0),FALSE)</f>
        <v>0</v>
      </c>
      <c r="P374">
        <f>VLOOKUP($B374,'Tillförd energi'!$B$1:$AS$566,MATCH(P$1,'Tillförd energi'!$B$1:$AQ$1,0),FALSE)</f>
        <v>0</v>
      </c>
      <c r="Q374">
        <f>VLOOKUP($B374,'Tillförd energi'!$B$1:$AS$566,MATCH(Q$1,'Tillförd energi'!$B$1:$AQ$1,0),FALSE)</f>
        <v>0.86470599999999997</v>
      </c>
      <c r="R374">
        <f>VLOOKUP($B374,'Tillförd energi'!$B$1:$AS$566,MATCH(R$1,'Tillförd energi'!$B$1:$AQ$1,0),FALSE)</f>
        <v>25.425000000000001</v>
      </c>
      <c r="S374">
        <f>VLOOKUP($B374,'Tillförd energi'!$B$1:$AS$566,MATCH(S$1,'Tillförd energi'!$B$1:$AQ$1,0),FALSE)</f>
        <v>0</v>
      </c>
      <c r="T374">
        <f>VLOOKUP($B374,'Tillförd energi'!$B$1:$AS$566,MATCH(T$1,'Tillförd energi'!$B$1:$AQ$1,0),FALSE)</f>
        <v>0</v>
      </c>
      <c r="U374">
        <f>VLOOKUP($B374,'Tillförd energi'!$B$1:$AS$566,MATCH(U$1,'Tillförd energi'!$B$1:$AQ$1,0),FALSE)</f>
        <v>0</v>
      </c>
      <c r="V374">
        <f>VLOOKUP($B374,'Tillförd energi'!$B$1:$AS$566,MATCH(V$1,'Tillförd energi'!$B$1:$AQ$1,0),FALSE)</f>
        <v>0</v>
      </c>
      <c r="W374">
        <f>VLOOKUP($B374,'Tillförd energi'!$B$1:$AS$566,MATCH(W$1,'Tillförd energi'!$B$1:$AQ$1,0),FALSE)</f>
        <v>0</v>
      </c>
      <c r="X374">
        <f>VLOOKUP($B374,'Tillförd energi'!$B$1:$AS$566,MATCH(X$1,'Tillförd energi'!$B$1:$AQ$1,0),FALSE)</f>
        <v>0</v>
      </c>
      <c r="Y374">
        <f>VLOOKUP($B374,'Tillförd energi'!$B$1:$AS$566,MATCH(Y$1,'Tillförd energi'!$B$1:$AQ$1,0),FALSE)</f>
        <v>0</v>
      </c>
      <c r="Z374">
        <f>VLOOKUP($B374,'Tillförd energi'!$B$1:$AS$566,MATCH(Z$1,'Tillförd energi'!$B$1:$AQ$1,0),FALSE)</f>
        <v>0</v>
      </c>
      <c r="AA374">
        <f>VLOOKUP($B374,'Tillförd energi'!$B$1:$AS$566,MATCH(AA$1,'Tillförd energi'!$B$1:$AQ$1,0),FALSE)</f>
        <v>0</v>
      </c>
      <c r="AB374">
        <f>VLOOKUP($B374,'Tillförd energi'!$B$1:$AS$566,MATCH(AB$1,'Tillförd energi'!$B$1:$AQ$1,0),FALSE)</f>
        <v>0</v>
      </c>
      <c r="AC374">
        <f>VLOOKUP($B374,'Tillförd energi'!$B$1:$AS$566,MATCH(AC$1,'Tillförd energi'!$B$1:$AQ$1,0),FALSE)</f>
        <v>0</v>
      </c>
      <c r="AD374">
        <f>VLOOKUP($B374,'Tillförd energi'!$B$1:$AS$566,MATCH(AD$1,'Tillförd energi'!$B$1:$AQ$1,0),FALSE)</f>
        <v>27.457999999999998</v>
      </c>
      <c r="AE374">
        <f>VLOOKUP($B374,'Tillförd energi'!$B$1:$AS$566,MATCH(AE$1,'Tillförd energi'!$B$1:$AQ$1,0),FALSE)</f>
        <v>0</v>
      </c>
      <c r="AF374">
        <f>VLOOKUP($B374,'Tillförd energi'!$B$1:$AS$566,MATCH(AF$1,'Tillförd energi'!$B$1:$AQ$1,0),FALSE)</f>
        <v>1.4306399999999999</v>
      </c>
      <c r="AG374">
        <f>IFERROR(VLOOKUP(B374,Miljö!$B$1:$S$476,9,FALSE)/1,0)</f>
        <v>0</v>
      </c>
      <c r="AI374">
        <f t="shared" si="50"/>
        <v>56.704345999999994</v>
      </c>
      <c r="AJ374">
        <f t="shared" si="51"/>
        <v>56.704345999999994</v>
      </c>
      <c r="AK374">
        <f>IF(ISERROR(1/VLOOKUP($B374,Leveranser!$B$1:$S$500,MATCH("såld värme (gwh)",Leveranser!$B$1:$S$1,0),FALSE)),"",VLOOKUP($B374,Leveranser!$B$1:$S$500,MATCH("såld värme (gwh)",Leveranser!$B$1:$S$1,0),FALSE))</f>
        <v>47.688000000000002</v>
      </c>
      <c r="AL374" s="22">
        <f>VLOOKUP($B374,Leveranser!$B$1:$Y$500,MATCH("Totalt såld fjärrvärme till andra fjärrvärmeföretag",Leveranser!$B$1:$AA$1,0),FALSE)</f>
        <v>0</v>
      </c>
      <c r="AM374" s="22">
        <f>IF(ISERROR(1/VLOOKUP($B374,Miljö!$B$1:$S$500,MATCH("Såld mängd produktionsspecifik fjärrvärme (GWh)",Miljö!$B$1:$R$1,0),FALSE)),0,VLOOKUP($B374,Miljö!$B$1:$S$500,MATCH("Såld mängd produktionsspecifik fjärrvärme (GWh)",Miljö!$B$1:$R$1,0),FALSE))</f>
        <v>0</v>
      </c>
      <c r="AN374" s="23">
        <f t="shared" si="52"/>
        <v>0.84099373970383162</v>
      </c>
      <c r="AP374" t="str">
        <f>VLOOKUP($B374,'Miljövärden urval för publ'!$B$1:$H$450,7,FALSE)</f>
        <v>Ja</v>
      </c>
      <c r="AQ374" t="str">
        <f>VLOOKUP($B374,'Miljövärden urval för publ'!$B$1:$H$450,6,FALSE)</f>
        <v>Ja</v>
      </c>
      <c r="AU374">
        <f t="shared" si="53"/>
        <v>1.4306399999999999</v>
      </c>
      <c r="AV374">
        <f t="shared" si="54"/>
        <v>0</v>
      </c>
      <c r="AW374">
        <f t="shared" si="55"/>
        <v>0.86470599999999997</v>
      </c>
      <c r="AX374">
        <f t="shared" si="56"/>
        <v>25.425000000000001</v>
      </c>
      <c r="AZ374">
        <f t="shared" si="57"/>
        <v>0</v>
      </c>
      <c r="BA374">
        <f t="shared" si="58"/>
        <v>0</v>
      </c>
      <c r="BC374">
        <f t="shared" si="59"/>
        <v>26.289706000000002</v>
      </c>
    </row>
    <row r="375" spans="1:55" ht="15" customHeight="1" x14ac:dyDescent="0.25">
      <c r="A375" t="s">
        <v>501</v>
      </c>
      <c r="B375" t="s">
        <v>518</v>
      </c>
      <c r="C375">
        <f>VLOOKUP($B375,'Tillförd energi'!$B$1:$AS$566,MATCH(C$1,'Tillförd energi'!$B$1:$AQ$1,0),FALSE)</f>
        <v>0</v>
      </c>
      <c r="D375">
        <f>VLOOKUP($B375,'Tillförd energi'!$B$1:$AS$566,MATCH(D$1,'Tillförd energi'!$B$1:$AQ$1,0),FALSE)</f>
        <v>0.31</v>
      </c>
      <c r="E375">
        <f>VLOOKUP($B375,'Tillförd energi'!$B$1:$AS$566,MATCH(E$1,'Tillförd energi'!$B$1:$AQ$1,0),FALSE)</f>
        <v>0</v>
      </c>
      <c r="F375">
        <f>VLOOKUP($B375,'Tillförd energi'!$B$1:$AS$566,MATCH(F$1,'Tillförd energi'!$B$1:$AQ$1,0),FALSE)</f>
        <v>0</v>
      </c>
      <c r="G375">
        <f>VLOOKUP($B375,'Tillförd energi'!$B$1:$AS$566,MATCH(G$1,'Tillförd energi'!$B$1:$AQ$1,0),FALSE)</f>
        <v>0</v>
      </c>
      <c r="H375">
        <f>VLOOKUP($B375,'Tillförd energi'!$B$1:$AS$566,MATCH(H$1,'Tillförd energi'!$B$1:$AQ$1,0),FALSE)</f>
        <v>0</v>
      </c>
      <c r="I375">
        <f>VLOOKUP($B375,'Tillförd energi'!$B$1:$AS$566,MATCH(I$1,'Tillförd energi'!$B$1:$AQ$1,0),FALSE)</f>
        <v>0</v>
      </c>
      <c r="J375">
        <f>VLOOKUP($B375,'Tillförd energi'!$B$1:$AS$566,MATCH(J$1,'Tillförd energi'!$B$1:$AQ$1,0),FALSE)</f>
        <v>0</v>
      </c>
      <c r="K375">
        <v>0</v>
      </c>
      <c r="L375">
        <f>VLOOKUP($B375,'Tillförd energi'!$B$1:$AS$566,MATCH(L$1,'Tillförd energi'!$B$1:$AQ$1,0),FALSE)</f>
        <v>0</v>
      </c>
      <c r="M375">
        <f>VLOOKUP($B375,'Tillförd energi'!$B$1:$AS$566,MATCH(M$1,'Tillförd energi'!$B$1:$AQ$1,0),FALSE)</f>
        <v>0</v>
      </c>
      <c r="N375">
        <f>VLOOKUP($B375,'Tillförd energi'!$B$1:$AS$566,MATCH(N$1,'Tillförd energi'!$B$1:$AQ$1,0),FALSE)</f>
        <v>0</v>
      </c>
      <c r="O375">
        <f>VLOOKUP($B375,'Tillförd energi'!$B$1:$AS$566,MATCH(O$1,'Tillförd energi'!$B$1:$AQ$1,0),FALSE)</f>
        <v>1.405</v>
      </c>
      <c r="P375">
        <f>VLOOKUP($B375,'Tillförd energi'!$B$1:$AS$566,MATCH(P$1,'Tillförd energi'!$B$1:$AQ$1,0),FALSE)</f>
        <v>0</v>
      </c>
      <c r="Q375">
        <f>VLOOKUP($B375,'Tillförd energi'!$B$1:$AS$566,MATCH(Q$1,'Tillförd energi'!$B$1:$AQ$1,0),FALSE)</f>
        <v>6.2610000000000001</v>
      </c>
      <c r="R375">
        <f>VLOOKUP($B375,'Tillförd energi'!$B$1:$AS$566,MATCH(R$1,'Tillförd energi'!$B$1:$AQ$1,0),FALSE)</f>
        <v>0</v>
      </c>
      <c r="S375">
        <f>VLOOKUP($B375,'Tillförd energi'!$B$1:$AS$566,MATCH(S$1,'Tillförd energi'!$B$1:$AQ$1,0),FALSE)</f>
        <v>0</v>
      </c>
      <c r="T375">
        <f>VLOOKUP($B375,'Tillförd energi'!$B$1:$AS$566,MATCH(T$1,'Tillförd energi'!$B$1:$AQ$1,0),FALSE)</f>
        <v>0</v>
      </c>
      <c r="U375">
        <f>VLOOKUP($B375,'Tillförd energi'!$B$1:$AS$566,MATCH(U$1,'Tillförd energi'!$B$1:$AQ$1,0),FALSE)</f>
        <v>0</v>
      </c>
      <c r="V375">
        <f>VLOOKUP($B375,'Tillförd energi'!$B$1:$AS$566,MATCH(V$1,'Tillförd energi'!$B$1:$AQ$1,0),FALSE)</f>
        <v>0</v>
      </c>
      <c r="W375">
        <f>VLOOKUP($B375,'Tillförd energi'!$B$1:$AS$566,MATCH(W$1,'Tillförd energi'!$B$1:$AQ$1,0),FALSE)</f>
        <v>0</v>
      </c>
      <c r="X375">
        <f>VLOOKUP($B375,'Tillförd energi'!$B$1:$AS$566,MATCH(X$1,'Tillförd energi'!$B$1:$AQ$1,0),FALSE)</f>
        <v>0</v>
      </c>
      <c r="Y375">
        <f>VLOOKUP($B375,'Tillförd energi'!$B$1:$AS$566,MATCH(Y$1,'Tillförd energi'!$B$1:$AQ$1,0),FALSE)</f>
        <v>0</v>
      </c>
      <c r="Z375">
        <f>VLOOKUP($B375,'Tillförd energi'!$B$1:$AS$566,MATCH(Z$1,'Tillförd energi'!$B$1:$AQ$1,0),FALSE)</f>
        <v>0</v>
      </c>
      <c r="AA375">
        <f>VLOOKUP($B375,'Tillförd energi'!$B$1:$AS$566,MATCH(AA$1,'Tillförd energi'!$B$1:$AQ$1,0),FALSE)</f>
        <v>0</v>
      </c>
      <c r="AB375">
        <f>VLOOKUP($B375,'Tillförd energi'!$B$1:$AS$566,MATCH(AB$1,'Tillförd energi'!$B$1:$AQ$1,0),FALSE)</f>
        <v>0</v>
      </c>
      <c r="AC375">
        <f>VLOOKUP($B375,'Tillförd energi'!$B$1:$AS$566,MATCH(AC$1,'Tillförd energi'!$B$1:$AQ$1,0),FALSE)</f>
        <v>0</v>
      </c>
      <c r="AD375">
        <f>VLOOKUP($B375,'Tillförd energi'!$B$1:$AS$566,MATCH(AD$1,'Tillförd energi'!$B$1:$AQ$1,0),FALSE)</f>
        <v>0</v>
      </c>
      <c r="AE375">
        <f>VLOOKUP($B375,'Tillförd energi'!$B$1:$AS$566,MATCH(AE$1,'Tillförd energi'!$B$1:$AQ$1,0),FALSE)</f>
        <v>0</v>
      </c>
      <c r="AF375">
        <f>VLOOKUP($B375,'Tillförd energi'!$B$1:$AS$566,MATCH(AF$1,'Tillförd energi'!$B$1:$AQ$1,0),FALSE)</f>
        <v>0.09</v>
      </c>
      <c r="AG375">
        <f>IFERROR(VLOOKUP(B375,Miljö!$B$1:$S$476,9,FALSE)/1,0)</f>
        <v>0</v>
      </c>
      <c r="AI375">
        <f t="shared" si="50"/>
        <v>8.0660000000000007</v>
      </c>
      <c r="AJ375">
        <f t="shared" si="51"/>
        <v>8.0660000000000007</v>
      </c>
      <c r="AK375">
        <f>IF(ISERROR(1/VLOOKUP($B375,Leveranser!$B$1:$S$500,MATCH("såld värme (gwh)",Leveranser!$B$1:$S$1,0),FALSE)),"",VLOOKUP($B375,Leveranser!$B$1:$S$500,MATCH("såld värme (gwh)",Leveranser!$B$1:$S$1,0),FALSE))</f>
        <v>6.484</v>
      </c>
      <c r="AL375" s="22">
        <f>VLOOKUP($B375,Leveranser!$B$1:$Y$500,MATCH("Totalt såld fjärrvärme till andra fjärrvärmeföretag",Leveranser!$B$1:$AA$1,0),FALSE)</f>
        <v>0</v>
      </c>
      <c r="AM375" s="22">
        <f>IF(ISERROR(1/VLOOKUP($B375,Miljö!$B$1:$S$500,MATCH("Såld mängd produktionsspecifik fjärrvärme (GWh)",Miljö!$B$1:$R$1,0),FALSE)),0,VLOOKUP($B375,Miljö!$B$1:$S$500,MATCH("Såld mängd produktionsspecifik fjärrvärme (GWh)",Miljö!$B$1:$R$1,0),FALSE))</f>
        <v>0</v>
      </c>
      <c r="AN375" s="23">
        <f t="shared" si="52"/>
        <v>0.80386808827175793</v>
      </c>
      <c r="AP375" t="str">
        <f>VLOOKUP($B375,'Miljövärden urval för publ'!$B$1:$H$450,7,FALSE)</f>
        <v>Ja</v>
      </c>
      <c r="AQ375" t="str">
        <f>VLOOKUP($B375,'Miljövärden urval för publ'!$B$1:$H$450,6,FALSE)</f>
        <v>Ja</v>
      </c>
      <c r="AU375">
        <f t="shared" si="53"/>
        <v>0.09</v>
      </c>
      <c r="AV375">
        <f t="shared" si="54"/>
        <v>0</v>
      </c>
      <c r="AW375">
        <f t="shared" si="55"/>
        <v>7.6660000000000004</v>
      </c>
      <c r="AX375">
        <f t="shared" si="56"/>
        <v>0</v>
      </c>
      <c r="AZ375">
        <f t="shared" si="57"/>
        <v>0</v>
      </c>
      <c r="BA375">
        <f t="shared" si="58"/>
        <v>0</v>
      </c>
      <c r="BC375">
        <f t="shared" si="59"/>
        <v>7.6660000000000004</v>
      </c>
    </row>
    <row r="376" spans="1:55" ht="15" customHeight="1" x14ac:dyDescent="0.25">
      <c r="A376" t="s">
        <v>501</v>
      </c>
      <c r="B376" t="s">
        <v>519</v>
      </c>
      <c r="C376">
        <f>VLOOKUP($B376,'Tillförd energi'!$B$1:$AS$566,MATCH(C$1,'Tillförd energi'!$B$1:$AQ$1,0),FALSE)</f>
        <v>0</v>
      </c>
      <c r="D376">
        <f>VLOOKUP($B376,'Tillförd energi'!$B$1:$AS$566,MATCH(D$1,'Tillförd energi'!$B$1:$AQ$1,0),FALSE)</f>
        <v>1.208</v>
      </c>
      <c r="E376">
        <f>VLOOKUP($B376,'Tillförd energi'!$B$1:$AS$566,MATCH(E$1,'Tillförd energi'!$B$1:$AQ$1,0),FALSE)</f>
        <v>0</v>
      </c>
      <c r="F376">
        <f>VLOOKUP($B376,'Tillförd energi'!$B$1:$AS$566,MATCH(F$1,'Tillförd energi'!$B$1:$AQ$1,0),FALSE)</f>
        <v>0</v>
      </c>
      <c r="G376">
        <f>VLOOKUP($B376,'Tillförd energi'!$B$1:$AS$566,MATCH(G$1,'Tillförd energi'!$B$1:$AQ$1,0),FALSE)</f>
        <v>0</v>
      </c>
      <c r="H376">
        <f>VLOOKUP($B376,'Tillförd energi'!$B$1:$AS$566,MATCH(H$1,'Tillförd energi'!$B$1:$AQ$1,0),FALSE)</f>
        <v>0</v>
      </c>
      <c r="I376">
        <f>VLOOKUP($B376,'Tillförd energi'!$B$1:$AS$566,MATCH(I$1,'Tillförd energi'!$B$1:$AQ$1,0),FALSE)</f>
        <v>0</v>
      </c>
      <c r="J376">
        <f>VLOOKUP($B376,'Tillförd energi'!$B$1:$AS$566,MATCH(J$1,'Tillförd energi'!$B$1:$AQ$1,0),FALSE)</f>
        <v>0</v>
      </c>
      <c r="K376">
        <v>0</v>
      </c>
      <c r="L376">
        <f>VLOOKUP($B376,'Tillförd energi'!$B$1:$AS$566,MATCH(L$1,'Tillförd energi'!$B$1:$AQ$1,0),FALSE)</f>
        <v>0</v>
      </c>
      <c r="M376">
        <f>VLOOKUP($B376,'Tillförd energi'!$B$1:$AS$566,MATCH(M$1,'Tillförd energi'!$B$1:$AQ$1,0),FALSE)</f>
        <v>0</v>
      </c>
      <c r="N376">
        <f>VLOOKUP($B376,'Tillförd energi'!$B$1:$AS$566,MATCH(N$1,'Tillförd energi'!$B$1:$AQ$1,0),FALSE)</f>
        <v>0</v>
      </c>
      <c r="O376">
        <f>VLOOKUP($B376,'Tillförd energi'!$B$1:$AS$566,MATCH(O$1,'Tillförd energi'!$B$1:$AQ$1,0),FALSE)</f>
        <v>0</v>
      </c>
      <c r="P376">
        <f>VLOOKUP($B376,'Tillförd energi'!$B$1:$AS$566,MATCH(P$1,'Tillförd energi'!$B$1:$AQ$1,0),FALSE)</f>
        <v>0</v>
      </c>
      <c r="Q376">
        <f>VLOOKUP($B376,'Tillförd energi'!$B$1:$AS$566,MATCH(Q$1,'Tillförd energi'!$B$1:$AQ$1,0),FALSE)</f>
        <v>84.513000000000005</v>
      </c>
      <c r="R376">
        <f>VLOOKUP($B376,'Tillförd energi'!$B$1:$AS$566,MATCH(R$1,'Tillförd energi'!$B$1:$AQ$1,0),FALSE)</f>
        <v>0</v>
      </c>
      <c r="S376">
        <f>VLOOKUP($B376,'Tillförd energi'!$B$1:$AS$566,MATCH(S$1,'Tillförd energi'!$B$1:$AQ$1,0),FALSE)</f>
        <v>0</v>
      </c>
      <c r="T376">
        <f>VLOOKUP($B376,'Tillförd energi'!$B$1:$AS$566,MATCH(T$1,'Tillförd energi'!$B$1:$AQ$1,0),FALSE)</f>
        <v>0</v>
      </c>
      <c r="U376">
        <f>VLOOKUP($B376,'Tillförd energi'!$B$1:$AS$566,MATCH(U$1,'Tillförd energi'!$B$1:$AQ$1,0),FALSE)</f>
        <v>0</v>
      </c>
      <c r="V376">
        <f>VLOOKUP($B376,'Tillförd energi'!$B$1:$AS$566,MATCH(V$1,'Tillförd energi'!$B$1:$AQ$1,0),FALSE)</f>
        <v>0</v>
      </c>
      <c r="W376">
        <f>VLOOKUP($B376,'Tillförd energi'!$B$1:$AS$566,MATCH(W$1,'Tillförd energi'!$B$1:$AQ$1,0),FALSE)</f>
        <v>0</v>
      </c>
      <c r="X376">
        <f>VLOOKUP($B376,'Tillförd energi'!$B$1:$AS$566,MATCH(X$1,'Tillförd energi'!$B$1:$AQ$1,0),FALSE)</f>
        <v>0</v>
      </c>
      <c r="Y376">
        <f>VLOOKUP($B376,'Tillförd energi'!$B$1:$AS$566,MATCH(Y$1,'Tillförd energi'!$B$1:$AQ$1,0),FALSE)</f>
        <v>0</v>
      </c>
      <c r="Z376">
        <f>VLOOKUP($B376,'Tillförd energi'!$B$1:$AS$566,MATCH(Z$1,'Tillförd energi'!$B$1:$AQ$1,0),FALSE)</f>
        <v>0</v>
      </c>
      <c r="AA376">
        <f>VLOOKUP($B376,'Tillförd energi'!$B$1:$AS$566,MATCH(AA$1,'Tillförd energi'!$B$1:$AQ$1,0),FALSE)</f>
        <v>0</v>
      </c>
      <c r="AB376">
        <f>VLOOKUP($B376,'Tillförd energi'!$B$1:$AS$566,MATCH(AB$1,'Tillförd energi'!$B$1:$AQ$1,0),FALSE)</f>
        <v>0</v>
      </c>
      <c r="AC376">
        <f>VLOOKUP($B376,'Tillförd energi'!$B$1:$AS$566,MATCH(AC$1,'Tillförd energi'!$B$1:$AQ$1,0),FALSE)</f>
        <v>16.931999999999999</v>
      </c>
      <c r="AD376">
        <f>VLOOKUP($B376,'Tillförd energi'!$B$1:$AS$566,MATCH(AD$1,'Tillförd energi'!$B$1:$AQ$1,0),FALSE)</f>
        <v>0</v>
      </c>
      <c r="AE376">
        <f>VLOOKUP($B376,'Tillförd energi'!$B$1:$AS$566,MATCH(AE$1,'Tillförd energi'!$B$1:$AQ$1,0),FALSE)</f>
        <v>0</v>
      </c>
      <c r="AF376">
        <f>VLOOKUP($B376,'Tillförd energi'!$B$1:$AS$566,MATCH(AF$1,'Tillförd energi'!$B$1:$AQ$1,0),FALSE)</f>
        <v>2.5691099999999998</v>
      </c>
      <c r="AG376">
        <f>IFERROR(VLOOKUP(B376,Miljö!$B$1:$S$476,9,FALSE)/1,0)</f>
        <v>0</v>
      </c>
      <c r="AI376">
        <f t="shared" si="50"/>
        <v>105.22211</v>
      </c>
      <c r="AJ376">
        <f t="shared" si="51"/>
        <v>105.22211</v>
      </c>
      <c r="AK376">
        <f>IF(ISERROR(1/VLOOKUP($B376,Leveranser!$B$1:$S$500,MATCH("såld värme (gwh)",Leveranser!$B$1:$S$1,0),FALSE)),"",VLOOKUP($B376,Leveranser!$B$1:$S$500,MATCH("såld värme (gwh)",Leveranser!$B$1:$S$1,0),FALSE))</f>
        <v>85.637</v>
      </c>
      <c r="AL376" s="22">
        <f>VLOOKUP($B376,Leveranser!$B$1:$Y$500,MATCH("Totalt såld fjärrvärme till andra fjärrvärmeföretag",Leveranser!$B$1:$AA$1,0),FALSE)</f>
        <v>0</v>
      </c>
      <c r="AM376" s="22">
        <f>IF(ISERROR(1/VLOOKUP($B376,Miljö!$B$1:$S$500,MATCH("Såld mängd produktionsspecifik fjärrvärme (GWh)",Miljö!$B$1:$R$1,0),FALSE)),0,VLOOKUP($B376,Miljö!$B$1:$S$500,MATCH("Såld mängd produktionsspecifik fjärrvärme (GWh)",Miljö!$B$1:$R$1,0),FALSE))</f>
        <v>0</v>
      </c>
      <c r="AN376" s="23">
        <f t="shared" si="52"/>
        <v>0.81386887223607285</v>
      </c>
      <c r="AP376" t="str">
        <f>VLOOKUP($B376,'Miljövärden urval för publ'!$B$1:$H$450,7,FALSE)</f>
        <v>Ja</v>
      </c>
      <c r="AQ376" t="str">
        <f>VLOOKUP($B376,'Miljövärden urval för publ'!$B$1:$H$450,6,FALSE)</f>
        <v>Ja</v>
      </c>
      <c r="AU376">
        <f t="shared" si="53"/>
        <v>2.5691099999999998</v>
      </c>
      <c r="AV376">
        <f t="shared" si="54"/>
        <v>0</v>
      </c>
      <c r="AW376">
        <f t="shared" si="55"/>
        <v>84.513000000000005</v>
      </c>
      <c r="AX376">
        <f t="shared" si="56"/>
        <v>0</v>
      </c>
      <c r="AZ376">
        <f t="shared" si="57"/>
        <v>0</v>
      </c>
      <c r="BA376">
        <f t="shared" si="58"/>
        <v>0</v>
      </c>
      <c r="BC376">
        <f t="shared" si="59"/>
        <v>84.513000000000005</v>
      </c>
    </row>
    <row r="377" spans="1:55" ht="15" customHeight="1" x14ac:dyDescent="0.25">
      <c r="A377" t="s">
        <v>501</v>
      </c>
      <c r="B377" t="s">
        <v>520</v>
      </c>
      <c r="C377">
        <f>VLOOKUP($B377,'Tillförd energi'!$B$1:$AS$566,MATCH(C$1,'Tillförd energi'!$B$1:$AQ$1,0),FALSE)</f>
        <v>0</v>
      </c>
      <c r="D377">
        <f>VLOOKUP($B377,'Tillförd energi'!$B$1:$AS$566,MATCH(D$1,'Tillförd energi'!$B$1:$AQ$1,0),FALSE)</f>
        <v>0</v>
      </c>
      <c r="E377">
        <f>VLOOKUP($B377,'Tillförd energi'!$B$1:$AS$566,MATCH(E$1,'Tillförd energi'!$B$1:$AQ$1,0),FALSE)</f>
        <v>0</v>
      </c>
      <c r="F377">
        <f>VLOOKUP($B377,'Tillförd energi'!$B$1:$AS$566,MATCH(F$1,'Tillförd energi'!$B$1:$AQ$1,0),FALSE)</f>
        <v>0</v>
      </c>
      <c r="G377">
        <f>VLOOKUP($B377,'Tillförd energi'!$B$1:$AS$566,MATCH(G$1,'Tillförd energi'!$B$1:$AQ$1,0),FALSE)</f>
        <v>0</v>
      </c>
      <c r="H377">
        <f>VLOOKUP($B377,'Tillförd energi'!$B$1:$AS$566,MATCH(H$1,'Tillförd energi'!$B$1:$AQ$1,0),FALSE)</f>
        <v>0</v>
      </c>
      <c r="I377">
        <f>VLOOKUP($B377,'Tillförd energi'!$B$1:$AS$566,MATCH(I$1,'Tillförd energi'!$B$1:$AQ$1,0),FALSE)</f>
        <v>0</v>
      </c>
      <c r="J377">
        <f>VLOOKUP($B377,'Tillförd energi'!$B$1:$AS$566,MATCH(J$1,'Tillförd energi'!$B$1:$AQ$1,0),FALSE)</f>
        <v>0</v>
      </c>
      <c r="K377">
        <v>0</v>
      </c>
      <c r="L377">
        <f>VLOOKUP($B377,'Tillförd energi'!$B$1:$AS$566,MATCH(L$1,'Tillförd energi'!$B$1:$AQ$1,0),FALSE)</f>
        <v>0</v>
      </c>
      <c r="M377">
        <f>VLOOKUP($B377,'Tillförd energi'!$B$1:$AS$566,MATCH(M$1,'Tillförd energi'!$B$1:$AQ$1,0),FALSE)</f>
        <v>0</v>
      </c>
      <c r="N377">
        <f>VLOOKUP($B377,'Tillförd energi'!$B$1:$AS$566,MATCH(N$1,'Tillförd energi'!$B$1:$AQ$1,0),FALSE)</f>
        <v>0</v>
      </c>
      <c r="O377">
        <f>VLOOKUP($B377,'Tillförd energi'!$B$1:$AS$566,MATCH(O$1,'Tillförd energi'!$B$1:$AQ$1,0),FALSE)</f>
        <v>0</v>
      </c>
      <c r="P377">
        <f>VLOOKUP($B377,'Tillförd energi'!$B$1:$AS$566,MATCH(P$1,'Tillförd energi'!$B$1:$AQ$1,0),FALSE)</f>
        <v>0</v>
      </c>
      <c r="Q377">
        <f>VLOOKUP($B377,'Tillförd energi'!$B$1:$AS$566,MATCH(Q$1,'Tillförd energi'!$B$1:$AQ$1,0),FALSE)</f>
        <v>0</v>
      </c>
      <c r="R377">
        <f>VLOOKUP($B377,'Tillförd energi'!$B$1:$AS$566,MATCH(R$1,'Tillförd energi'!$B$1:$AQ$1,0),FALSE)</f>
        <v>0</v>
      </c>
      <c r="S377">
        <f>VLOOKUP($B377,'Tillförd energi'!$B$1:$AS$566,MATCH(S$1,'Tillförd energi'!$B$1:$AQ$1,0),FALSE)</f>
        <v>0</v>
      </c>
      <c r="T377">
        <f>VLOOKUP($B377,'Tillförd energi'!$B$1:$AS$566,MATCH(T$1,'Tillförd energi'!$B$1:$AQ$1,0),FALSE)</f>
        <v>0</v>
      </c>
      <c r="U377">
        <f>VLOOKUP($B377,'Tillförd energi'!$B$1:$AS$566,MATCH(U$1,'Tillförd energi'!$B$1:$AQ$1,0),FALSE)</f>
        <v>0</v>
      </c>
      <c r="V377">
        <f>VLOOKUP($B377,'Tillförd energi'!$B$1:$AS$566,MATCH(V$1,'Tillförd energi'!$B$1:$AQ$1,0),FALSE)</f>
        <v>0</v>
      </c>
      <c r="W377">
        <f>VLOOKUP($B377,'Tillförd energi'!$B$1:$AS$566,MATCH(W$1,'Tillförd energi'!$B$1:$AQ$1,0),FALSE)</f>
        <v>0</v>
      </c>
      <c r="X377">
        <f>VLOOKUP($B377,'Tillförd energi'!$B$1:$AS$566,MATCH(X$1,'Tillförd energi'!$B$1:$AQ$1,0),FALSE)</f>
        <v>0</v>
      </c>
      <c r="Y377">
        <f>VLOOKUP($B377,'Tillförd energi'!$B$1:$AS$566,MATCH(Y$1,'Tillförd energi'!$B$1:$AQ$1,0),FALSE)</f>
        <v>0</v>
      </c>
      <c r="Z377">
        <f>VLOOKUP($B377,'Tillförd energi'!$B$1:$AS$566,MATCH(Z$1,'Tillförd energi'!$B$1:$AQ$1,0),FALSE)</f>
        <v>0</v>
      </c>
      <c r="AA377">
        <f>VLOOKUP($B377,'Tillförd energi'!$B$1:$AS$566,MATCH(AA$1,'Tillförd energi'!$B$1:$AQ$1,0),FALSE)</f>
        <v>0</v>
      </c>
      <c r="AB377">
        <f>VLOOKUP($B377,'Tillförd energi'!$B$1:$AS$566,MATCH(AB$1,'Tillförd energi'!$B$1:$AQ$1,0),FALSE)</f>
        <v>0</v>
      </c>
      <c r="AC377">
        <f>VLOOKUP($B377,'Tillförd energi'!$B$1:$AS$566,MATCH(AC$1,'Tillförd energi'!$B$1:$AQ$1,0),FALSE)</f>
        <v>0</v>
      </c>
      <c r="AD377">
        <f>VLOOKUP($B377,'Tillförd energi'!$B$1:$AS$566,MATCH(AD$1,'Tillförd energi'!$B$1:$AQ$1,0),FALSE)</f>
        <v>0</v>
      </c>
      <c r="AE377">
        <f>VLOOKUP($B377,'Tillförd energi'!$B$1:$AS$566,MATCH(AE$1,'Tillförd energi'!$B$1:$AQ$1,0),FALSE)</f>
        <v>0</v>
      </c>
      <c r="AF377">
        <f>VLOOKUP($B377,'Tillförd energi'!$B$1:$AS$566,MATCH(AF$1,'Tillförd energi'!$B$1:$AQ$1,0),FALSE)</f>
        <v>0</v>
      </c>
      <c r="AG377">
        <f>IFERROR(VLOOKUP(B377,Miljö!$B$1:$S$476,9,FALSE)/1,0)</f>
        <v>0</v>
      </c>
      <c r="AI377">
        <f t="shared" si="50"/>
        <v>0</v>
      </c>
      <c r="AJ377">
        <f t="shared" si="51"/>
        <v>0</v>
      </c>
      <c r="AK377" t="str">
        <f>IF(ISERROR(1/VLOOKUP($B377,Leveranser!$B$1:$S$500,MATCH("såld värme (gwh)",Leveranser!$B$1:$S$1,0),FALSE)),"",VLOOKUP($B377,Leveranser!$B$1:$S$500,MATCH("såld värme (gwh)",Leveranser!$B$1:$S$1,0),FALSE))</f>
        <v/>
      </c>
      <c r="AL377" s="22">
        <f>VLOOKUP($B377,Leveranser!$B$1:$Y$500,MATCH("Totalt såld fjärrvärme till andra fjärrvärmeföretag",Leveranser!$B$1:$AA$1,0),FALSE)</f>
        <v>0</v>
      </c>
      <c r="AM377" s="22">
        <f>IF(ISERROR(1/VLOOKUP($B377,Miljö!$B$1:$S$500,MATCH("Såld mängd produktionsspecifik fjärrvärme (GWh)",Miljö!$B$1:$R$1,0),FALSE)),0,VLOOKUP($B377,Miljö!$B$1:$S$500,MATCH("Såld mängd produktionsspecifik fjärrvärme (GWh)",Miljö!$B$1:$R$1,0),FALSE))</f>
        <v>0</v>
      </c>
      <c r="AN377" s="23" t="str">
        <f t="shared" si="52"/>
        <v/>
      </c>
      <c r="AP377" t="str">
        <f>VLOOKUP($B377,'Miljövärden urval för publ'!$B$1:$H$450,7,FALSE)</f>
        <v>Nej</v>
      </c>
      <c r="AQ377" t="str">
        <f>VLOOKUP($B377,'Miljövärden urval för publ'!$B$1:$H$450,6,FALSE)</f>
        <v>Ja</v>
      </c>
      <c r="AU377">
        <f t="shared" si="53"/>
        <v>0</v>
      </c>
      <c r="AV377">
        <f t="shared" si="54"/>
        <v>0</v>
      </c>
      <c r="AW377">
        <f t="shared" si="55"/>
        <v>0</v>
      </c>
      <c r="AX377">
        <f t="shared" si="56"/>
        <v>0</v>
      </c>
      <c r="AZ377">
        <f t="shared" si="57"/>
        <v>0</v>
      </c>
      <c r="BA377">
        <f t="shared" si="58"/>
        <v>0</v>
      </c>
      <c r="BC377">
        <f t="shared" si="59"/>
        <v>0</v>
      </c>
    </row>
    <row r="378" spans="1:55" ht="15" customHeight="1" x14ac:dyDescent="0.25">
      <c r="A378" t="s">
        <v>501</v>
      </c>
      <c r="B378" t="s">
        <v>521</v>
      </c>
      <c r="C378">
        <f>VLOOKUP($B378,'Tillförd energi'!$B$1:$AS$566,MATCH(C$1,'Tillförd energi'!$B$1:$AQ$1,0),FALSE)</f>
        <v>0</v>
      </c>
      <c r="D378">
        <f>VLOOKUP($B378,'Tillförd energi'!$B$1:$AS$566,MATCH(D$1,'Tillförd energi'!$B$1:$AQ$1,0),FALSE)</f>
        <v>0</v>
      </c>
      <c r="E378">
        <f>VLOOKUP($B378,'Tillförd energi'!$B$1:$AS$566,MATCH(E$1,'Tillförd energi'!$B$1:$AQ$1,0),FALSE)</f>
        <v>0</v>
      </c>
      <c r="F378">
        <f>VLOOKUP($B378,'Tillförd energi'!$B$1:$AS$566,MATCH(F$1,'Tillförd energi'!$B$1:$AQ$1,0),FALSE)</f>
        <v>0</v>
      </c>
      <c r="G378">
        <f>VLOOKUP($B378,'Tillförd energi'!$B$1:$AS$566,MATCH(G$1,'Tillförd energi'!$B$1:$AQ$1,0),FALSE)</f>
        <v>0</v>
      </c>
      <c r="H378">
        <f>VLOOKUP($B378,'Tillförd energi'!$B$1:$AS$566,MATCH(H$1,'Tillförd energi'!$B$1:$AQ$1,0),FALSE)</f>
        <v>0</v>
      </c>
      <c r="I378">
        <f>VLOOKUP($B378,'Tillförd energi'!$B$1:$AS$566,MATCH(I$1,'Tillförd energi'!$B$1:$AQ$1,0),FALSE)</f>
        <v>0</v>
      </c>
      <c r="J378">
        <f>VLOOKUP($B378,'Tillförd energi'!$B$1:$AS$566,MATCH(J$1,'Tillförd energi'!$B$1:$AQ$1,0),FALSE)</f>
        <v>0</v>
      </c>
      <c r="K378">
        <v>0</v>
      </c>
      <c r="L378">
        <f>VLOOKUP($B378,'Tillförd energi'!$B$1:$AS$566,MATCH(L$1,'Tillförd energi'!$B$1:$AQ$1,0),FALSE)</f>
        <v>0</v>
      </c>
      <c r="M378">
        <f>VLOOKUP($B378,'Tillförd energi'!$B$1:$AS$566,MATCH(M$1,'Tillförd energi'!$B$1:$AQ$1,0),FALSE)</f>
        <v>0</v>
      </c>
      <c r="N378">
        <f>VLOOKUP($B378,'Tillförd energi'!$B$1:$AS$566,MATCH(N$1,'Tillförd energi'!$B$1:$AQ$1,0),FALSE)</f>
        <v>0</v>
      </c>
      <c r="O378">
        <f>VLOOKUP($B378,'Tillförd energi'!$B$1:$AS$566,MATCH(O$1,'Tillförd energi'!$B$1:$AQ$1,0),FALSE)</f>
        <v>0</v>
      </c>
      <c r="P378">
        <f>VLOOKUP($B378,'Tillförd energi'!$B$1:$AS$566,MATCH(P$1,'Tillförd energi'!$B$1:$AQ$1,0),FALSE)</f>
        <v>0</v>
      </c>
      <c r="Q378">
        <f>VLOOKUP($B378,'Tillförd energi'!$B$1:$AS$566,MATCH(Q$1,'Tillförd energi'!$B$1:$AQ$1,0),FALSE)</f>
        <v>0</v>
      </c>
      <c r="R378">
        <f>VLOOKUP($B378,'Tillförd energi'!$B$1:$AS$566,MATCH(R$1,'Tillförd energi'!$B$1:$AQ$1,0),FALSE)</f>
        <v>0</v>
      </c>
      <c r="S378">
        <f>VLOOKUP($B378,'Tillförd energi'!$B$1:$AS$566,MATCH(S$1,'Tillförd energi'!$B$1:$AQ$1,0),FALSE)</f>
        <v>0</v>
      </c>
      <c r="T378">
        <f>VLOOKUP($B378,'Tillförd energi'!$B$1:$AS$566,MATCH(T$1,'Tillförd energi'!$B$1:$AQ$1,0),FALSE)</f>
        <v>0</v>
      </c>
      <c r="U378">
        <f>VLOOKUP($B378,'Tillförd energi'!$B$1:$AS$566,MATCH(U$1,'Tillförd energi'!$B$1:$AQ$1,0),FALSE)</f>
        <v>0</v>
      </c>
      <c r="V378">
        <f>VLOOKUP($B378,'Tillförd energi'!$B$1:$AS$566,MATCH(V$1,'Tillförd energi'!$B$1:$AQ$1,0),FALSE)</f>
        <v>0</v>
      </c>
      <c r="W378">
        <f>VLOOKUP($B378,'Tillförd energi'!$B$1:$AS$566,MATCH(W$1,'Tillförd energi'!$B$1:$AQ$1,0),FALSE)</f>
        <v>0</v>
      </c>
      <c r="X378">
        <f>VLOOKUP($B378,'Tillförd energi'!$B$1:$AS$566,MATCH(X$1,'Tillförd energi'!$B$1:$AQ$1,0),FALSE)</f>
        <v>0</v>
      </c>
      <c r="Y378">
        <f>VLOOKUP($B378,'Tillförd energi'!$B$1:$AS$566,MATCH(Y$1,'Tillförd energi'!$B$1:$AQ$1,0),FALSE)</f>
        <v>0</v>
      </c>
      <c r="Z378">
        <f>VLOOKUP($B378,'Tillförd energi'!$B$1:$AS$566,MATCH(Z$1,'Tillförd energi'!$B$1:$AQ$1,0),FALSE)</f>
        <v>0</v>
      </c>
      <c r="AA378">
        <f>VLOOKUP($B378,'Tillförd energi'!$B$1:$AS$566,MATCH(AA$1,'Tillförd energi'!$B$1:$AQ$1,0),FALSE)</f>
        <v>0</v>
      </c>
      <c r="AB378">
        <f>VLOOKUP($B378,'Tillförd energi'!$B$1:$AS$566,MATCH(AB$1,'Tillförd energi'!$B$1:$AQ$1,0),FALSE)</f>
        <v>0</v>
      </c>
      <c r="AC378">
        <f>VLOOKUP($B378,'Tillförd energi'!$B$1:$AS$566,MATCH(AC$1,'Tillförd energi'!$B$1:$AQ$1,0),FALSE)</f>
        <v>0</v>
      </c>
      <c r="AD378">
        <f>VLOOKUP($B378,'Tillförd energi'!$B$1:$AS$566,MATCH(AD$1,'Tillförd energi'!$B$1:$AQ$1,0),FALSE)</f>
        <v>0</v>
      </c>
      <c r="AE378">
        <f>VLOOKUP($B378,'Tillförd energi'!$B$1:$AS$566,MATCH(AE$1,'Tillförd energi'!$B$1:$AQ$1,0),FALSE)</f>
        <v>0</v>
      </c>
      <c r="AF378">
        <f>VLOOKUP($B378,'Tillförd energi'!$B$1:$AS$566,MATCH(AF$1,'Tillförd energi'!$B$1:$AQ$1,0),FALSE)</f>
        <v>0</v>
      </c>
      <c r="AG378">
        <f>IFERROR(VLOOKUP(B378,Miljö!$B$1:$S$476,9,FALSE)/1,0)</f>
        <v>0</v>
      </c>
      <c r="AI378">
        <f t="shared" si="50"/>
        <v>0</v>
      </c>
      <c r="AJ378">
        <f t="shared" si="51"/>
        <v>0</v>
      </c>
      <c r="AK378" t="str">
        <f>IF(ISERROR(1/VLOOKUP($B378,Leveranser!$B$1:$S$500,MATCH("såld värme (gwh)",Leveranser!$B$1:$S$1,0),FALSE)),"",VLOOKUP($B378,Leveranser!$B$1:$S$500,MATCH("såld värme (gwh)",Leveranser!$B$1:$S$1,0),FALSE))</f>
        <v/>
      </c>
      <c r="AL378" s="22">
        <f>VLOOKUP($B378,Leveranser!$B$1:$Y$500,MATCH("Totalt såld fjärrvärme till andra fjärrvärmeföretag",Leveranser!$B$1:$AA$1,0),FALSE)</f>
        <v>0</v>
      </c>
      <c r="AM378" s="22">
        <f>IF(ISERROR(1/VLOOKUP($B378,Miljö!$B$1:$S$500,MATCH("Såld mängd produktionsspecifik fjärrvärme (GWh)",Miljö!$B$1:$R$1,0),FALSE)),0,VLOOKUP($B378,Miljö!$B$1:$S$500,MATCH("Såld mängd produktionsspecifik fjärrvärme (GWh)",Miljö!$B$1:$R$1,0),FALSE))</f>
        <v>0</v>
      </c>
      <c r="AN378" s="23" t="str">
        <f t="shared" si="52"/>
        <v/>
      </c>
      <c r="AP378" t="str">
        <f>VLOOKUP($B378,'Miljövärden urval för publ'!$B$1:$H$450,7,FALSE)</f>
        <v>Nej</v>
      </c>
      <c r="AQ378" t="str">
        <f>VLOOKUP($B378,'Miljövärden urval för publ'!$B$1:$H$450,6,FALSE)</f>
        <v>Nej</v>
      </c>
      <c r="AU378">
        <f t="shared" si="53"/>
        <v>0</v>
      </c>
      <c r="AV378">
        <f t="shared" si="54"/>
        <v>0</v>
      </c>
      <c r="AW378">
        <f t="shared" si="55"/>
        <v>0</v>
      </c>
      <c r="AX378">
        <f t="shared" si="56"/>
        <v>0</v>
      </c>
      <c r="AZ378">
        <f t="shared" si="57"/>
        <v>0</v>
      </c>
      <c r="BA378">
        <f t="shared" si="58"/>
        <v>0</v>
      </c>
      <c r="BC378">
        <f t="shared" si="59"/>
        <v>0</v>
      </c>
    </row>
    <row r="379" spans="1:55" ht="15" customHeight="1" x14ac:dyDescent="0.25">
      <c r="A379" t="s">
        <v>522</v>
      </c>
      <c r="B379" t="s">
        <v>523</v>
      </c>
      <c r="C379">
        <f>VLOOKUP($B379,'Tillförd energi'!$B$1:$AS$566,MATCH(C$1,'Tillförd energi'!$B$1:$AQ$1,0),FALSE)</f>
        <v>0</v>
      </c>
      <c r="D379">
        <f>VLOOKUP($B379,'Tillförd energi'!$B$1:$AS$566,MATCH(D$1,'Tillförd energi'!$B$1:$AQ$1,0),FALSE)</f>
        <v>0</v>
      </c>
      <c r="E379">
        <f>VLOOKUP($B379,'Tillförd energi'!$B$1:$AS$566,MATCH(E$1,'Tillförd energi'!$B$1:$AQ$1,0),FALSE)</f>
        <v>0</v>
      </c>
      <c r="F379">
        <f>VLOOKUP($B379,'Tillförd energi'!$B$1:$AS$566,MATCH(F$1,'Tillförd energi'!$B$1:$AQ$1,0),FALSE)</f>
        <v>0</v>
      </c>
      <c r="G379">
        <f>VLOOKUP($B379,'Tillförd energi'!$B$1:$AS$566,MATCH(G$1,'Tillförd energi'!$B$1:$AQ$1,0),FALSE)</f>
        <v>0</v>
      </c>
      <c r="H379">
        <f>VLOOKUP($B379,'Tillförd energi'!$B$1:$AS$566,MATCH(H$1,'Tillförd energi'!$B$1:$AQ$1,0),FALSE)</f>
        <v>0</v>
      </c>
      <c r="I379">
        <f>VLOOKUP($B379,'Tillförd energi'!$B$1:$AS$566,MATCH(I$1,'Tillförd energi'!$B$1:$AQ$1,0),FALSE)</f>
        <v>0</v>
      </c>
      <c r="J379">
        <f>VLOOKUP($B379,'Tillförd energi'!$B$1:$AS$566,MATCH(J$1,'Tillförd energi'!$B$1:$AQ$1,0),FALSE)</f>
        <v>0</v>
      </c>
      <c r="K379">
        <v>0</v>
      </c>
      <c r="L379">
        <f>VLOOKUP($B379,'Tillförd energi'!$B$1:$AS$566,MATCH(L$1,'Tillförd energi'!$B$1:$AQ$1,0),FALSE)</f>
        <v>0</v>
      </c>
      <c r="M379">
        <f>VLOOKUP($B379,'Tillförd energi'!$B$1:$AS$566,MATCH(M$1,'Tillförd energi'!$B$1:$AQ$1,0),FALSE)</f>
        <v>0</v>
      </c>
      <c r="N379">
        <f>VLOOKUP($B379,'Tillförd energi'!$B$1:$AS$566,MATCH(N$1,'Tillförd energi'!$B$1:$AQ$1,0),FALSE)</f>
        <v>0</v>
      </c>
      <c r="O379">
        <f>VLOOKUP($B379,'Tillförd energi'!$B$1:$AS$566,MATCH(O$1,'Tillförd energi'!$B$1:$AQ$1,0),FALSE)</f>
        <v>0</v>
      </c>
      <c r="P379">
        <f>VLOOKUP($B379,'Tillförd energi'!$B$1:$AS$566,MATCH(P$1,'Tillförd energi'!$B$1:$AQ$1,0),FALSE)</f>
        <v>0</v>
      </c>
      <c r="Q379">
        <f>VLOOKUP($B379,'Tillförd energi'!$B$1:$AS$566,MATCH(Q$1,'Tillförd energi'!$B$1:$AQ$1,0),FALSE)</f>
        <v>12.0824</v>
      </c>
      <c r="R379">
        <f>VLOOKUP($B379,'Tillförd energi'!$B$1:$AS$566,MATCH(R$1,'Tillförd energi'!$B$1:$AQ$1,0),FALSE)</f>
        <v>0</v>
      </c>
      <c r="S379">
        <f>VLOOKUP($B379,'Tillförd energi'!$B$1:$AS$566,MATCH(S$1,'Tillförd energi'!$B$1:$AQ$1,0),FALSE)</f>
        <v>0</v>
      </c>
      <c r="T379">
        <f>VLOOKUP($B379,'Tillförd energi'!$B$1:$AS$566,MATCH(T$1,'Tillförd energi'!$B$1:$AQ$1,0),FALSE)</f>
        <v>0</v>
      </c>
      <c r="U379">
        <f>VLOOKUP($B379,'Tillförd energi'!$B$1:$AS$566,MATCH(U$1,'Tillförd energi'!$B$1:$AQ$1,0),FALSE)</f>
        <v>0</v>
      </c>
      <c r="V379">
        <f>VLOOKUP($B379,'Tillförd energi'!$B$1:$AS$566,MATCH(V$1,'Tillförd energi'!$B$1:$AQ$1,0),FALSE)</f>
        <v>0</v>
      </c>
      <c r="W379">
        <f>VLOOKUP($B379,'Tillförd energi'!$B$1:$AS$566,MATCH(W$1,'Tillförd energi'!$B$1:$AQ$1,0),FALSE)</f>
        <v>0</v>
      </c>
      <c r="X379">
        <f>VLOOKUP($B379,'Tillförd energi'!$B$1:$AS$566,MATCH(X$1,'Tillförd energi'!$B$1:$AQ$1,0),FALSE)</f>
        <v>0</v>
      </c>
      <c r="Y379">
        <f>VLOOKUP($B379,'Tillförd energi'!$B$1:$AS$566,MATCH(Y$1,'Tillförd energi'!$B$1:$AQ$1,0),FALSE)</f>
        <v>0</v>
      </c>
      <c r="Z379">
        <f>VLOOKUP($B379,'Tillförd energi'!$B$1:$AS$566,MATCH(Z$1,'Tillförd energi'!$B$1:$AQ$1,0),FALSE)</f>
        <v>0</v>
      </c>
      <c r="AA379">
        <f>VLOOKUP($B379,'Tillförd energi'!$B$1:$AS$566,MATCH(AA$1,'Tillförd energi'!$B$1:$AQ$1,0),FALSE)</f>
        <v>0</v>
      </c>
      <c r="AB379">
        <f>VLOOKUP($B379,'Tillförd energi'!$B$1:$AS$566,MATCH(AB$1,'Tillförd energi'!$B$1:$AQ$1,0),FALSE)</f>
        <v>0</v>
      </c>
      <c r="AC379">
        <f>VLOOKUP($B379,'Tillförd energi'!$B$1:$AS$566,MATCH(AC$1,'Tillförd energi'!$B$1:$AQ$1,0),FALSE)</f>
        <v>0</v>
      </c>
      <c r="AD379">
        <f>VLOOKUP($B379,'Tillförd energi'!$B$1:$AS$566,MATCH(AD$1,'Tillförd energi'!$B$1:$AQ$1,0),FALSE)</f>
        <v>0</v>
      </c>
      <c r="AE379">
        <f>VLOOKUP($B379,'Tillförd energi'!$B$1:$AS$566,MATCH(AE$1,'Tillförd energi'!$B$1:$AQ$1,0),FALSE)</f>
        <v>0</v>
      </c>
      <c r="AF379">
        <f>VLOOKUP($B379,'Tillförd energi'!$B$1:$AS$566,MATCH(AF$1,'Tillförd energi'!$B$1:$AQ$1,0),FALSE)</f>
        <v>0.24792</v>
      </c>
      <c r="AG379">
        <f>IFERROR(VLOOKUP(B379,Miljö!$B$1:$S$476,9,FALSE)/1,0)</f>
        <v>0</v>
      </c>
      <c r="AI379">
        <f t="shared" si="50"/>
        <v>12.33032</v>
      </c>
      <c r="AJ379">
        <f t="shared" si="51"/>
        <v>12.33032</v>
      </c>
      <c r="AK379">
        <f>IF(ISERROR(1/VLOOKUP($B379,Leveranser!$B$1:$S$500,MATCH("såld värme (gwh)",Leveranser!$B$1:$S$1,0),FALSE)),"",VLOOKUP($B379,Leveranser!$B$1:$S$500,MATCH("såld värme (gwh)",Leveranser!$B$1:$S$1,0),FALSE))</f>
        <v>8.2639999999999993</v>
      </c>
      <c r="AL379" s="22">
        <f>VLOOKUP($B379,Leveranser!$B$1:$Y$500,MATCH("Totalt såld fjärrvärme till andra fjärrvärmeföretag",Leveranser!$B$1:$AA$1,0),FALSE)</f>
        <v>0</v>
      </c>
      <c r="AM379" s="22">
        <f>IF(ISERROR(1/VLOOKUP($B379,Miljö!$B$1:$S$500,MATCH("Såld mängd produktionsspecifik fjärrvärme (GWh)",Miljö!$B$1:$R$1,0),FALSE)),0,VLOOKUP($B379,Miljö!$B$1:$S$500,MATCH("Såld mängd produktionsspecifik fjärrvärme (GWh)",Miljö!$B$1:$R$1,0),FALSE))</f>
        <v>0</v>
      </c>
      <c r="AN379" s="23">
        <f t="shared" si="52"/>
        <v>0.67021780456630475</v>
      </c>
      <c r="AP379" t="str">
        <f>VLOOKUP($B379,'Miljövärden urval för publ'!$B$1:$H$450,7,FALSE)</f>
        <v>Ja</v>
      </c>
      <c r="AQ379" t="str">
        <f>VLOOKUP($B379,'Miljövärden urval för publ'!$B$1:$H$450,6,FALSE)</f>
        <v>Ja</v>
      </c>
      <c r="AU379">
        <f t="shared" si="53"/>
        <v>0.24792</v>
      </c>
      <c r="AV379">
        <f t="shared" si="54"/>
        <v>0</v>
      </c>
      <c r="AW379">
        <f t="shared" si="55"/>
        <v>12.0824</v>
      </c>
      <c r="AX379">
        <f t="shared" si="56"/>
        <v>0</v>
      </c>
      <c r="AZ379">
        <f t="shared" si="57"/>
        <v>0</v>
      </c>
      <c r="BA379">
        <f t="shared" si="58"/>
        <v>0</v>
      </c>
      <c r="BC379">
        <f t="shared" si="59"/>
        <v>12.0824</v>
      </c>
    </row>
    <row r="380" spans="1:55" ht="15" customHeight="1" x14ac:dyDescent="0.25">
      <c r="A380" t="s">
        <v>522</v>
      </c>
      <c r="B380" t="s">
        <v>524</v>
      </c>
      <c r="C380">
        <f>VLOOKUP($B380,'Tillförd energi'!$B$1:$AS$566,MATCH(C$1,'Tillförd energi'!$B$1:$AQ$1,0),FALSE)</f>
        <v>0</v>
      </c>
      <c r="D380">
        <f>VLOOKUP($B380,'Tillförd energi'!$B$1:$AS$566,MATCH(D$1,'Tillförd energi'!$B$1:$AQ$1,0),FALSE)</f>
        <v>0</v>
      </c>
      <c r="E380">
        <f>VLOOKUP($B380,'Tillförd energi'!$B$1:$AS$566,MATCH(E$1,'Tillförd energi'!$B$1:$AQ$1,0),FALSE)</f>
        <v>0</v>
      </c>
      <c r="F380">
        <f>VLOOKUP($B380,'Tillförd energi'!$B$1:$AS$566,MATCH(F$1,'Tillförd energi'!$B$1:$AQ$1,0),FALSE)</f>
        <v>0</v>
      </c>
      <c r="G380">
        <f>VLOOKUP($B380,'Tillförd energi'!$B$1:$AS$566,MATCH(G$1,'Tillförd energi'!$B$1:$AQ$1,0),FALSE)</f>
        <v>0</v>
      </c>
      <c r="H380">
        <f>VLOOKUP($B380,'Tillförd energi'!$B$1:$AS$566,MATCH(H$1,'Tillförd energi'!$B$1:$AQ$1,0),FALSE)</f>
        <v>3.1440000000000001</v>
      </c>
      <c r="I380">
        <f>VLOOKUP($B380,'Tillförd energi'!$B$1:$AS$566,MATCH(I$1,'Tillförd energi'!$B$1:$AQ$1,0),FALSE)</f>
        <v>0</v>
      </c>
      <c r="J380">
        <f>VLOOKUP($B380,'Tillförd energi'!$B$1:$AS$566,MATCH(J$1,'Tillförd energi'!$B$1:$AQ$1,0),FALSE)</f>
        <v>0.68899999999999995</v>
      </c>
      <c r="K380">
        <v>0</v>
      </c>
      <c r="L380">
        <f>VLOOKUP($B380,'Tillförd energi'!$B$1:$AS$566,MATCH(L$1,'Tillförd energi'!$B$1:$AQ$1,0),FALSE)</f>
        <v>0</v>
      </c>
      <c r="M380">
        <f>VLOOKUP($B380,'Tillförd energi'!$B$1:$AS$566,MATCH(M$1,'Tillförd energi'!$B$1:$AQ$1,0),FALSE)</f>
        <v>38.154400000000003</v>
      </c>
      <c r="N380">
        <f>VLOOKUP($B380,'Tillförd energi'!$B$1:$AS$566,MATCH(N$1,'Tillförd energi'!$B$1:$AQ$1,0),FALSE)</f>
        <v>41.465200000000003</v>
      </c>
      <c r="O380">
        <f>VLOOKUP($B380,'Tillförd energi'!$B$1:$AS$566,MATCH(O$1,'Tillförd energi'!$B$1:$AQ$1,0),FALSE)</f>
        <v>0</v>
      </c>
      <c r="P380">
        <f>VLOOKUP($B380,'Tillförd energi'!$B$1:$AS$566,MATCH(P$1,'Tillförd energi'!$B$1:$AQ$1,0),FALSE)</f>
        <v>42.887500000000003</v>
      </c>
      <c r="Q380">
        <f>VLOOKUP($B380,'Tillförd energi'!$B$1:$AS$566,MATCH(Q$1,'Tillförd energi'!$B$1:$AQ$1,0),FALSE)</f>
        <v>0</v>
      </c>
      <c r="R380">
        <f>VLOOKUP($B380,'Tillförd energi'!$B$1:$AS$566,MATCH(R$1,'Tillförd energi'!$B$1:$AQ$1,0),FALSE)</f>
        <v>0</v>
      </c>
      <c r="S380">
        <f>VLOOKUP($B380,'Tillförd energi'!$B$1:$AS$566,MATCH(S$1,'Tillförd energi'!$B$1:$AQ$1,0),FALSE)</f>
        <v>0</v>
      </c>
      <c r="T380">
        <f>VLOOKUP($B380,'Tillförd energi'!$B$1:$AS$566,MATCH(T$1,'Tillförd energi'!$B$1:$AQ$1,0),FALSE)</f>
        <v>0</v>
      </c>
      <c r="U380">
        <f>VLOOKUP($B380,'Tillförd energi'!$B$1:$AS$566,MATCH(U$1,'Tillförd energi'!$B$1:$AQ$1,0),FALSE)</f>
        <v>0</v>
      </c>
      <c r="V380">
        <f>VLOOKUP($B380,'Tillförd energi'!$B$1:$AS$566,MATCH(V$1,'Tillförd energi'!$B$1:$AQ$1,0),FALSE)</f>
        <v>0</v>
      </c>
      <c r="W380">
        <f>VLOOKUP($B380,'Tillförd energi'!$B$1:$AS$566,MATCH(W$1,'Tillförd energi'!$B$1:$AQ$1,0),FALSE)</f>
        <v>6.9980000000000002</v>
      </c>
      <c r="X380">
        <f>VLOOKUP($B380,'Tillförd energi'!$B$1:$AS$566,MATCH(X$1,'Tillförd energi'!$B$1:$AQ$1,0),FALSE)</f>
        <v>0</v>
      </c>
      <c r="Y380">
        <f>VLOOKUP($B380,'Tillförd energi'!$B$1:$AS$566,MATCH(Y$1,'Tillförd energi'!$B$1:$AQ$1,0),FALSE)</f>
        <v>0</v>
      </c>
      <c r="Z380">
        <f>VLOOKUP($B380,'Tillförd energi'!$B$1:$AS$566,MATCH(Z$1,'Tillförd energi'!$B$1:$AQ$1,0),FALSE)</f>
        <v>2.2029999999999998</v>
      </c>
      <c r="AA380">
        <f>VLOOKUP($B380,'Tillförd energi'!$B$1:$AS$566,MATCH(AA$1,'Tillförd energi'!$B$1:$AQ$1,0),FALSE)</f>
        <v>0</v>
      </c>
      <c r="AB380">
        <f>VLOOKUP($B380,'Tillförd energi'!$B$1:$AS$566,MATCH(AB$1,'Tillförd energi'!$B$1:$AQ$1,0),FALSE)</f>
        <v>0</v>
      </c>
      <c r="AC380">
        <f>VLOOKUP($B380,'Tillförd energi'!$B$1:$AS$566,MATCH(AC$1,'Tillförd energi'!$B$1:$AQ$1,0),FALSE)</f>
        <v>27.369</v>
      </c>
      <c r="AD380">
        <f>VLOOKUP($B380,'Tillförd energi'!$B$1:$AS$566,MATCH(AD$1,'Tillförd energi'!$B$1:$AQ$1,0),FALSE)</f>
        <v>0.25800000000000001</v>
      </c>
      <c r="AE380">
        <f>VLOOKUP($B380,'Tillförd energi'!$B$1:$AS$566,MATCH(AE$1,'Tillförd energi'!$B$1:$AQ$1,0),FALSE)</f>
        <v>0</v>
      </c>
      <c r="AF380">
        <f>VLOOKUP($B380,'Tillförd energi'!$B$1:$AS$566,MATCH(AF$1,'Tillförd energi'!$B$1:$AQ$1,0),FALSE)</f>
        <v>4.0229999999999997</v>
      </c>
      <c r="AG380">
        <f>IFERROR(VLOOKUP(B380,Miljö!$B$1:$S$476,9,FALSE)/1,0)</f>
        <v>0</v>
      </c>
      <c r="AI380">
        <f t="shared" si="50"/>
        <v>167.19110000000001</v>
      </c>
      <c r="AJ380">
        <f t="shared" si="51"/>
        <v>167.19110000000001</v>
      </c>
      <c r="AK380">
        <f>IF(ISERROR(1/VLOOKUP($B380,Leveranser!$B$1:$S$500,MATCH("såld värme (gwh)",Leveranser!$B$1:$S$1,0),FALSE)),"",VLOOKUP($B380,Leveranser!$B$1:$S$500,MATCH("såld värme (gwh)",Leveranser!$B$1:$S$1,0),FALSE))</f>
        <v>134.1</v>
      </c>
      <c r="AL380" s="22">
        <f>VLOOKUP($B380,Leveranser!$B$1:$Y$500,MATCH("Totalt såld fjärrvärme till andra fjärrvärmeföretag",Leveranser!$B$1:$AA$1,0),FALSE)</f>
        <v>0</v>
      </c>
      <c r="AM380" s="22">
        <f>IF(ISERROR(1/VLOOKUP($B380,Miljö!$B$1:$S$500,MATCH("Såld mängd produktionsspecifik fjärrvärme (GWh)",Miljö!$B$1:$R$1,0),FALSE)),0,VLOOKUP($B380,Miljö!$B$1:$S$500,MATCH("Såld mängd produktionsspecifik fjärrvärme (GWh)",Miljö!$B$1:$R$1,0),FALSE))</f>
        <v>0</v>
      </c>
      <c r="AN380" s="23">
        <f t="shared" si="52"/>
        <v>0.80207618706976624</v>
      </c>
      <c r="AP380" t="str">
        <f>VLOOKUP($B380,'Miljövärden urval för publ'!$B$1:$H$450,7,FALSE)</f>
        <v>Ja</v>
      </c>
      <c r="AQ380" t="str">
        <f>VLOOKUP($B380,'Miljövärden urval för publ'!$B$1:$H$450,6,FALSE)</f>
        <v>Nej</v>
      </c>
      <c r="AU380">
        <f t="shared" si="53"/>
        <v>6.2259999999999991</v>
      </c>
      <c r="AV380">
        <f t="shared" si="54"/>
        <v>0</v>
      </c>
      <c r="AW380">
        <f t="shared" si="55"/>
        <v>122.50710000000001</v>
      </c>
      <c r="AX380">
        <f t="shared" si="56"/>
        <v>0</v>
      </c>
      <c r="AZ380">
        <f t="shared" si="57"/>
        <v>0</v>
      </c>
      <c r="BA380">
        <f t="shared" si="58"/>
        <v>0</v>
      </c>
      <c r="BC380">
        <f t="shared" si="59"/>
        <v>129.5051</v>
      </c>
    </row>
    <row r="381" spans="1:55" ht="15" customHeight="1" x14ac:dyDescent="0.25">
      <c r="A381" t="s">
        <v>525</v>
      </c>
      <c r="B381" t="s">
        <v>526</v>
      </c>
      <c r="C381">
        <f>VLOOKUP($B381,'Tillförd energi'!$B$1:$AS$566,MATCH(C$1,'Tillförd energi'!$B$1:$AQ$1,0),FALSE)</f>
        <v>0</v>
      </c>
      <c r="D381">
        <f>VLOOKUP($B381,'Tillförd energi'!$B$1:$AS$566,MATCH(D$1,'Tillförd energi'!$B$1:$AQ$1,0),FALSE)</f>
        <v>0.75700000000000001</v>
      </c>
      <c r="E381">
        <f>VLOOKUP($B381,'Tillförd energi'!$B$1:$AS$566,MATCH(E$1,'Tillförd energi'!$B$1:$AQ$1,0),FALSE)</f>
        <v>0</v>
      </c>
      <c r="F381">
        <f>VLOOKUP($B381,'Tillförd energi'!$B$1:$AS$566,MATCH(F$1,'Tillförd energi'!$B$1:$AQ$1,0),FALSE)</f>
        <v>0</v>
      </c>
      <c r="G381">
        <f>VLOOKUP($B381,'Tillförd energi'!$B$1:$AS$566,MATCH(G$1,'Tillförd energi'!$B$1:$AQ$1,0),FALSE)</f>
        <v>0</v>
      </c>
      <c r="H381">
        <f>VLOOKUP($B381,'Tillförd energi'!$B$1:$AS$566,MATCH(H$1,'Tillförd energi'!$B$1:$AQ$1,0),FALSE)</f>
        <v>0</v>
      </c>
      <c r="I381">
        <f>VLOOKUP($B381,'Tillförd energi'!$B$1:$AS$566,MATCH(I$1,'Tillförd energi'!$B$1:$AQ$1,0),FALSE)</f>
        <v>0</v>
      </c>
      <c r="J381">
        <f>VLOOKUP($B381,'Tillförd energi'!$B$1:$AS$566,MATCH(J$1,'Tillförd energi'!$B$1:$AQ$1,0),FALSE)</f>
        <v>0</v>
      </c>
      <c r="K381">
        <v>0</v>
      </c>
      <c r="L381">
        <f>VLOOKUP($B381,'Tillförd energi'!$B$1:$AS$566,MATCH(L$1,'Tillförd energi'!$B$1:$AQ$1,0),FALSE)</f>
        <v>0</v>
      </c>
      <c r="M381">
        <f>VLOOKUP($B381,'Tillförd energi'!$B$1:$AS$566,MATCH(M$1,'Tillförd energi'!$B$1:$AQ$1,0),FALSE)</f>
        <v>4.1689999999999996</v>
      </c>
      <c r="N381">
        <f>VLOOKUP($B381,'Tillförd energi'!$B$1:$AS$566,MATCH(N$1,'Tillförd energi'!$B$1:$AQ$1,0),FALSE)</f>
        <v>22.126999999999999</v>
      </c>
      <c r="O381">
        <f>VLOOKUP($B381,'Tillförd energi'!$B$1:$AS$566,MATCH(O$1,'Tillförd energi'!$B$1:$AQ$1,0),FALSE)</f>
        <v>8.4019999999999992</v>
      </c>
      <c r="P381">
        <f>VLOOKUP($B381,'Tillförd energi'!$B$1:$AS$566,MATCH(P$1,'Tillförd energi'!$B$1:$AQ$1,0),FALSE)</f>
        <v>41.067999999999998</v>
      </c>
      <c r="Q381">
        <f>VLOOKUP($B381,'Tillförd energi'!$B$1:$AS$566,MATCH(Q$1,'Tillförd energi'!$B$1:$AQ$1,0),FALSE)</f>
        <v>0</v>
      </c>
      <c r="R381">
        <f>VLOOKUP($B381,'Tillförd energi'!$B$1:$AS$566,MATCH(R$1,'Tillförd energi'!$B$1:$AQ$1,0),FALSE)</f>
        <v>0</v>
      </c>
      <c r="S381">
        <f>VLOOKUP($B381,'Tillförd energi'!$B$1:$AS$566,MATCH(S$1,'Tillförd energi'!$B$1:$AQ$1,0),FALSE)</f>
        <v>0</v>
      </c>
      <c r="T381">
        <f>VLOOKUP($B381,'Tillförd energi'!$B$1:$AS$566,MATCH(T$1,'Tillförd energi'!$B$1:$AQ$1,0),FALSE)</f>
        <v>0</v>
      </c>
      <c r="U381">
        <f>VLOOKUP($B381,'Tillförd energi'!$B$1:$AS$566,MATCH(U$1,'Tillförd energi'!$B$1:$AQ$1,0),FALSE)</f>
        <v>0</v>
      </c>
      <c r="V381">
        <f>VLOOKUP($B381,'Tillförd energi'!$B$1:$AS$566,MATCH(V$1,'Tillförd energi'!$B$1:$AQ$1,0),FALSE)</f>
        <v>0</v>
      </c>
      <c r="W381">
        <f>VLOOKUP($B381,'Tillförd energi'!$B$1:$AS$566,MATCH(W$1,'Tillförd energi'!$B$1:$AQ$1,0),FALSE)</f>
        <v>5.19</v>
      </c>
      <c r="X381">
        <f>VLOOKUP($B381,'Tillförd energi'!$B$1:$AS$566,MATCH(X$1,'Tillförd energi'!$B$1:$AQ$1,0),FALSE)</f>
        <v>0</v>
      </c>
      <c r="Y381">
        <f>VLOOKUP($B381,'Tillförd energi'!$B$1:$AS$566,MATCH(Y$1,'Tillförd energi'!$B$1:$AQ$1,0),FALSE)</f>
        <v>5.3869999999999996</v>
      </c>
      <c r="Z381">
        <f>VLOOKUP($B381,'Tillförd energi'!$B$1:$AS$566,MATCH(Z$1,'Tillförd energi'!$B$1:$AQ$1,0),FALSE)</f>
        <v>0</v>
      </c>
      <c r="AA381">
        <f>VLOOKUP($B381,'Tillförd energi'!$B$1:$AS$566,MATCH(AA$1,'Tillförd energi'!$B$1:$AQ$1,0),FALSE)</f>
        <v>0</v>
      </c>
      <c r="AB381">
        <f>VLOOKUP($B381,'Tillförd energi'!$B$1:$AS$566,MATCH(AB$1,'Tillförd energi'!$B$1:$AQ$1,0),FALSE)</f>
        <v>0</v>
      </c>
      <c r="AC381">
        <f>VLOOKUP($B381,'Tillförd energi'!$B$1:$AS$566,MATCH(AC$1,'Tillförd energi'!$B$1:$AQ$1,0),FALSE)</f>
        <v>14.648999999999999</v>
      </c>
      <c r="AD381">
        <f>VLOOKUP($B381,'Tillförd energi'!$B$1:$AS$566,MATCH(AD$1,'Tillförd energi'!$B$1:$AQ$1,0),FALSE)</f>
        <v>15.862</v>
      </c>
      <c r="AE381">
        <f>VLOOKUP($B381,'Tillförd energi'!$B$1:$AS$566,MATCH(AE$1,'Tillförd energi'!$B$1:$AQ$1,0),FALSE)</f>
        <v>0</v>
      </c>
      <c r="AF381">
        <f>VLOOKUP($B381,'Tillförd energi'!$B$1:$AS$566,MATCH(AF$1,'Tillförd energi'!$B$1:$AQ$1,0),FALSE)</f>
        <v>3.101</v>
      </c>
      <c r="AG381">
        <f>IFERROR(VLOOKUP(B381,Miljö!$B$1:$S$476,9,FALSE)/1,0)</f>
        <v>0</v>
      </c>
      <c r="AI381">
        <f t="shared" si="50"/>
        <v>120.71199999999999</v>
      </c>
      <c r="AJ381">
        <f t="shared" si="51"/>
        <v>120.71199999999999</v>
      </c>
      <c r="AK381">
        <f>IF(ISERROR(1/VLOOKUP($B381,Leveranser!$B$1:$S$500,MATCH("såld värme (gwh)",Leveranser!$B$1:$S$1,0),FALSE)),"",VLOOKUP($B381,Leveranser!$B$1:$S$500,MATCH("såld värme (gwh)",Leveranser!$B$1:$S$1,0),FALSE))</f>
        <v>90.245999999999995</v>
      </c>
      <c r="AL381" s="22">
        <f>VLOOKUP($B381,Leveranser!$B$1:$Y$500,MATCH("Totalt såld fjärrvärme till andra fjärrvärmeföretag",Leveranser!$B$1:$AA$1,0),FALSE)</f>
        <v>0</v>
      </c>
      <c r="AM381" s="22">
        <f>IF(ISERROR(1/VLOOKUP($B381,Miljö!$B$1:$S$500,MATCH("Såld mängd produktionsspecifik fjärrvärme (GWh)",Miljö!$B$1:$R$1,0),FALSE)),0,VLOOKUP($B381,Miljö!$B$1:$S$500,MATCH("Såld mängd produktionsspecifik fjärrvärme (GWh)",Miljö!$B$1:$R$1,0),FALSE))</f>
        <v>0</v>
      </c>
      <c r="AN381" s="23">
        <f t="shared" si="52"/>
        <v>0.74761415600768777</v>
      </c>
      <c r="AP381" t="str">
        <f>VLOOKUP($B381,'Miljövärden urval för publ'!$B$1:$H$450,7,FALSE)</f>
        <v>Ja</v>
      </c>
      <c r="AQ381" t="str">
        <f>VLOOKUP($B381,'Miljövärden urval för publ'!$B$1:$H$450,6,FALSE)</f>
        <v>Ja</v>
      </c>
      <c r="AU381">
        <f t="shared" si="53"/>
        <v>3.101</v>
      </c>
      <c r="AV381">
        <f t="shared" si="54"/>
        <v>0</v>
      </c>
      <c r="AW381">
        <f t="shared" si="55"/>
        <v>75.765999999999991</v>
      </c>
      <c r="AX381">
        <f t="shared" si="56"/>
        <v>0</v>
      </c>
      <c r="AZ381">
        <f t="shared" si="57"/>
        <v>0</v>
      </c>
      <c r="BA381">
        <f t="shared" si="58"/>
        <v>0</v>
      </c>
      <c r="BC381">
        <f t="shared" si="59"/>
        <v>80.955999999999989</v>
      </c>
    </row>
    <row r="382" spans="1:55" ht="15" customHeight="1" x14ac:dyDescent="0.25">
      <c r="A382" t="s">
        <v>525</v>
      </c>
      <c r="B382" t="s">
        <v>527</v>
      </c>
      <c r="C382">
        <f>VLOOKUP($B382,'Tillförd energi'!$B$1:$AS$566,MATCH(C$1,'Tillförd energi'!$B$1:$AQ$1,0),FALSE)</f>
        <v>0</v>
      </c>
      <c r="D382">
        <f>VLOOKUP($B382,'Tillförd energi'!$B$1:$AS$566,MATCH(D$1,'Tillförd energi'!$B$1:$AQ$1,0),FALSE)</f>
        <v>0.75700000000000001</v>
      </c>
      <c r="E382">
        <f>VLOOKUP($B382,'Tillförd energi'!$B$1:$AS$566,MATCH(E$1,'Tillförd energi'!$B$1:$AQ$1,0),FALSE)</f>
        <v>0</v>
      </c>
      <c r="F382">
        <f>VLOOKUP($B382,'Tillförd energi'!$B$1:$AS$566,MATCH(F$1,'Tillförd energi'!$B$1:$AQ$1,0),FALSE)</f>
        <v>0</v>
      </c>
      <c r="G382">
        <f>VLOOKUP($B382,'Tillförd energi'!$B$1:$AS$566,MATCH(G$1,'Tillförd energi'!$B$1:$AQ$1,0),FALSE)</f>
        <v>0</v>
      </c>
      <c r="H382">
        <f>VLOOKUP($B382,'Tillförd energi'!$B$1:$AS$566,MATCH(H$1,'Tillförd energi'!$B$1:$AQ$1,0),FALSE)</f>
        <v>0</v>
      </c>
      <c r="I382">
        <f>VLOOKUP($B382,'Tillförd energi'!$B$1:$AS$566,MATCH(I$1,'Tillförd energi'!$B$1:$AQ$1,0),FALSE)</f>
        <v>0</v>
      </c>
      <c r="J382">
        <f>VLOOKUP($B382,'Tillförd energi'!$B$1:$AS$566,MATCH(J$1,'Tillförd energi'!$B$1:$AQ$1,0),FALSE)</f>
        <v>0</v>
      </c>
      <c r="K382">
        <v>0</v>
      </c>
      <c r="L382">
        <f>VLOOKUP($B382,'Tillförd energi'!$B$1:$AS$566,MATCH(L$1,'Tillförd energi'!$B$1:$AQ$1,0),FALSE)</f>
        <v>0</v>
      </c>
      <c r="M382">
        <f>VLOOKUP($B382,'Tillförd energi'!$B$1:$AS$566,MATCH(M$1,'Tillförd energi'!$B$1:$AQ$1,0),FALSE)</f>
        <v>0</v>
      </c>
      <c r="N382">
        <f>VLOOKUP($B382,'Tillförd energi'!$B$1:$AS$566,MATCH(N$1,'Tillförd energi'!$B$1:$AQ$1,0),FALSE)</f>
        <v>0</v>
      </c>
      <c r="O382">
        <f>VLOOKUP($B382,'Tillförd energi'!$B$1:$AS$566,MATCH(O$1,'Tillförd energi'!$B$1:$AQ$1,0),FALSE)</f>
        <v>0</v>
      </c>
      <c r="P382">
        <f>VLOOKUP($B382,'Tillförd energi'!$B$1:$AS$566,MATCH(P$1,'Tillförd energi'!$B$1:$AQ$1,0),FALSE)</f>
        <v>13.939</v>
      </c>
      <c r="Q382">
        <f>VLOOKUP($B382,'Tillförd energi'!$B$1:$AS$566,MATCH(Q$1,'Tillförd energi'!$B$1:$AQ$1,0),FALSE)</f>
        <v>0</v>
      </c>
      <c r="R382">
        <f>VLOOKUP($B382,'Tillförd energi'!$B$1:$AS$566,MATCH(R$1,'Tillförd energi'!$B$1:$AQ$1,0),FALSE)</f>
        <v>0</v>
      </c>
      <c r="S382">
        <f>VLOOKUP($B382,'Tillförd energi'!$B$1:$AS$566,MATCH(S$1,'Tillförd energi'!$B$1:$AQ$1,0),FALSE)</f>
        <v>0</v>
      </c>
      <c r="T382">
        <f>VLOOKUP($B382,'Tillförd energi'!$B$1:$AS$566,MATCH(T$1,'Tillförd energi'!$B$1:$AQ$1,0),FALSE)</f>
        <v>0</v>
      </c>
      <c r="U382">
        <f>VLOOKUP($B382,'Tillförd energi'!$B$1:$AS$566,MATCH(U$1,'Tillförd energi'!$B$1:$AQ$1,0),FALSE)</f>
        <v>0</v>
      </c>
      <c r="V382">
        <f>VLOOKUP($B382,'Tillförd energi'!$B$1:$AS$566,MATCH(V$1,'Tillförd energi'!$B$1:$AQ$1,0),FALSE)</f>
        <v>0</v>
      </c>
      <c r="W382">
        <f>VLOOKUP($B382,'Tillförd energi'!$B$1:$AS$566,MATCH(W$1,'Tillförd energi'!$B$1:$AQ$1,0),FALSE)</f>
        <v>0</v>
      </c>
      <c r="X382">
        <f>VLOOKUP($B382,'Tillförd energi'!$B$1:$AS$566,MATCH(X$1,'Tillförd energi'!$B$1:$AQ$1,0),FALSE)</f>
        <v>0</v>
      </c>
      <c r="Y382">
        <f>VLOOKUP($B382,'Tillförd energi'!$B$1:$AS$566,MATCH(Y$1,'Tillförd energi'!$B$1:$AQ$1,0),FALSE)</f>
        <v>0</v>
      </c>
      <c r="Z382">
        <f>VLOOKUP($B382,'Tillförd energi'!$B$1:$AS$566,MATCH(Z$1,'Tillförd energi'!$B$1:$AQ$1,0),FALSE)</f>
        <v>0</v>
      </c>
      <c r="AA382">
        <f>VLOOKUP($B382,'Tillförd energi'!$B$1:$AS$566,MATCH(AA$1,'Tillförd energi'!$B$1:$AQ$1,0),FALSE)</f>
        <v>0</v>
      </c>
      <c r="AB382">
        <f>VLOOKUP($B382,'Tillförd energi'!$B$1:$AS$566,MATCH(AB$1,'Tillförd energi'!$B$1:$AQ$1,0),FALSE)</f>
        <v>0</v>
      </c>
      <c r="AC382">
        <f>VLOOKUP($B382,'Tillförd energi'!$B$1:$AS$566,MATCH(AC$1,'Tillförd energi'!$B$1:$AQ$1,0),FALSE)</f>
        <v>0</v>
      </c>
      <c r="AD382">
        <f>VLOOKUP($B382,'Tillförd energi'!$B$1:$AS$566,MATCH(AD$1,'Tillförd energi'!$B$1:$AQ$1,0),FALSE)</f>
        <v>0</v>
      </c>
      <c r="AE382">
        <f>VLOOKUP($B382,'Tillförd energi'!$B$1:$AS$566,MATCH(AE$1,'Tillförd energi'!$B$1:$AQ$1,0),FALSE)</f>
        <v>0</v>
      </c>
      <c r="AF382">
        <f>VLOOKUP($B382,'Tillförd energi'!$B$1:$AS$566,MATCH(AF$1,'Tillförd energi'!$B$1:$AQ$1,0),FALSE)</f>
        <v>0.29099999999999998</v>
      </c>
      <c r="AG382">
        <f>IFERROR(VLOOKUP(B382,Miljö!$B$1:$S$476,9,FALSE)/1,0)</f>
        <v>0</v>
      </c>
      <c r="AI382">
        <f t="shared" si="50"/>
        <v>14.987</v>
      </c>
      <c r="AJ382">
        <f t="shared" si="51"/>
        <v>14.987</v>
      </c>
      <c r="AK382">
        <f>IF(ISERROR(1/VLOOKUP($B382,Leveranser!$B$1:$S$500,MATCH("såld värme (gwh)",Leveranser!$B$1:$S$1,0),FALSE)),"",VLOOKUP($B382,Leveranser!$B$1:$S$500,MATCH("såld värme (gwh)",Leveranser!$B$1:$S$1,0),FALSE))</f>
        <v>10.625999999999999</v>
      </c>
      <c r="AL382" s="22">
        <f>VLOOKUP($B382,Leveranser!$B$1:$Y$500,MATCH("Totalt såld fjärrvärme till andra fjärrvärmeföretag",Leveranser!$B$1:$AA$1,0),FALSE)</f>
        <v>0</v>
      </c>
      <c r="AM382" s="22">
        <f>IF(ISERROR(1/VLOOKUP($B382,Miljö!$B$1:$S$500,MATCH("Såld mängd produktionsspecifik fjärrvärme (GWh)",Miljö!$B$1:$R$1,0),FALSE)),0,VLOOKUP($B382,Miljö!$B$1:$S$500,MATCH("Såld mängd produktionsspecifik fjärrvärme (GWh)",Miljö!$B$1:$R$1,0),FALSE))</f>
        <v>0</v>
      </c>
      <c r="AN382" s="23">
        <f t="shared" si="52"/>
        <v>0.7090144792153199</v>
      </c>
      <c r="AP382" t="str">
        <f>VLOOKUP($B382,'Miljövärden urval för publ'!$B$1:$H$450,7,FALSE)</f>
        <v>Ja</v>
      </c>
      <c r="AQ382" t="str">
        <f>VLOOKUP($B382,'Miljövärden urval för publ'!$B$1:$H$450,6,FALSE)</f>
        <v>Nej</v>
      </c>
      <c r="AU382">
        <f t="shared" si="53"/>
        <v>0.29099999999999998</v>
      </c>
      <c r="AV382">
        <f t="shared" si="54"/>
        <v>0</v>
      </c>
      <c r="AW382">
        <f t="shared" si="55"/>
        <v>13.939</v>
      </c>
      <c r="AX382">
        <f t="shared" si="56"/>
        <v>0</v>
      </c>
      <c r="AZ382">
        <f t="shared" si="57"/>
        <v>0</v>
      </c>
      <c r="BA382">
        <f t="shared" si="58"/>
        <v>0</v>
      </c>
      <c r="BC382">
        <f t="shared" si="59"/>
        <v>13.939</v>
      </c>
    </row>
    <row r="383" spans="1:55" ht="15" customHeight="1" x14ac:dyDescent="0.25">
      <c r="A383" t="s">
        <v>525</v>
      </c>
      <c r="B383" t="s">
        <v>528</v>
      </c>
      <c r="C383">
        <f>VLOOKUP($B383,'Tillförd energi'!$B$1:$AS$566,MATCH(C$1,'Tillförd energi'!$B$1:$AQ$1,0),FALSE)</f>
        <v>0</v>
      </c>
      <c r="D383">
        <f>VLOOKUP($B383,'Tillförd energi'!$B$1:$AS$566,MATCH(D$1,'Tillförd energi'!$B$1:$AQ$1,0),FALSE)</f>
        <v>6.8604099999999999</v>
      </c>
      <c r="E383">
        <f>VLOOKUP($B383,'Tillförd energi'!$B$1:$AS$566,MATCH(E$1,'Tillförd energi'!$B$1:$AQ$1,0),FALSE)</f>
        <v>0</v>
      </c>
      <c r="F383">
        <f>VLOOKUP($B383,'Tillförd energi'!$B$1:$AS$566,MATCH(F$1,'Tillförd energi'!$B$1:$AQ$1,0),FALSE)</f>
        <v>0</v>
      </c>
      <c r="G383">
        <f>VLOOKUP($B383,'Tillförd energi'!$B$1:$AS$566,MATCH(G$1,'Tillförd energi'!$B$1:$AQ$1,0),FALSE)</f>
        <v>0</v>
      </c>
      <c r="H383">
        <f>VLOOKUP($B383,'Tillförd energi'!$B$1:$AS$566,MATCH(H$1,'Tillförd energi'!$B$1:$AQ$1,0),FALSE)</f>
        <v>0</v>
      </c>
      <c r="I383">
        <f>VLOOKUP($B383,'Tillförd energi'!$B$1:$AS$566,MATCH(I$1,'Tillförd energi'!$B$1:$AQ$1,0),FALSE)</f>
        <v>0</v>
      </c>
      <c r="J383">
        <f>VLOOKUP($B383,'Tillförd energi'!$B$1:$AS$566,MATCH(J$1,'Tillförd energi'!$B$1:$AQ$1,0),FALSE)</f>
        <v>0</v>
      </c>
      <c r="K383">
        <v>0</v>
      </c>
      <c r="L383">
        <f>VLOOKUP($B383,'Tillförd energi'!$B$1:$AS$566,MATCH(L$1,'Tillförd energi'!$B$1:$AQ$1,0),FALSE)</f>
        <v>77.527000000000001</v>
      </c>
      <c r="M383">
        <f>VLOOKUP($B383,'Tillförd energi'!$B$1:$AS$566,MATCH(M$1,'Tillförd energi'!$B$1:$AQ$1,0),FALSE)</f>
        <v>8.7050000000000001</v>
      </c>
      <c r="N383">
        <f>VLOOKUP($B383,'Tillförd energi'!$B$1:$AS$566,MATCH(N$1,'Tillförd energi'!$B$1:$AQ$1,0),FALSE)</f>
        <v>2.5529999999999999</v>
      </c>
      <c r="O383">
        <f>VLOOKUP($B383,'Tillförd energi'!$B$1:$AS$566,MATCH(O$1,'Tillförd energi'!$B$1:$AQ$1,0),FALSE)</f>
        <v>5.4580000000000002</v>
      </c>
      <c r="P383">
        <f>VLOOKUP($B383,'Tillförd energi'!$B$1:$AS$566,MATCH(P$1,'Tillförd energi'!$B$1:$AQ$1,0),FALSE)</f>
        <v>9.0739999999999998</v>
      </c>
      <c r="Q383">
        <f>VLOOKUP($B383,'Tillförd energi'!$B$1:$AS$566,MATCH(Q$1,'Tillförd energi'!$B$1:$AQ$1,0),FALSE)</f>
        <v>0</v>
      </c>
      <c r="R383">
        <f>VLOOKUP($B383,'Tillförd energi'!$B$1:$AS$566,MATCH(R$1,'Tillförd energi'!$B$1:$AQ$1,0),FALSE)</f>
        <v>0</v>
      </c>
      <c r="S383">
        <f>VLOOKUP($B383,'Tillförd energi'!$B$1:$AS$566,MATCH(S$1,'Tillförd energi'!$B$1:$AQ$1,0),FALSE)</f>
        <v>0</v>
      </c>
      <c r="T383">
        <f>VLOOKUP($B383,'Tillförd energi'!$B$1:$AS$566,MATCH(T$1,'Tillförd energi'!$B$1:$AQ$1,0),FALSE)</f>
        <v>0</v>
      </c>
      <c r="U383">
        <f>VLOOKUP($B383,'Tillförd energi'!$B$1:$AS$566,MATCH(U$1,'Tillförd energi'!$B$1:$AQ$1,0),FALSE)</f>
        <v>0</v>
      </c>
      <c r="V383">
        <f>VLOOKUP($B383,'Tillförd energi'!$B$1:$AS$566,MATCH(V$1,'Tillförd energi'!$B$1:$AQ$1,0),FALSE)</f>
        <v>0</v>
      </c>
      <c r="W383">
        <f>VLOOKUP($B383,'Tillförd energi'!$B$1:$AS$566,MATCH(W$1,'Tillförd energi'!$B$1:$AQ$1,0),FALSE)</f>
        <v>0</v>
      </c>
      <c r="X383">
        <f>VLOOKUP($B383,'Tillförd energi'!$B$1:$AS$566,MATCH(X$1,'Tillförd energi'!$B$1:$AQ$1,0),FALSE)</f>
        <v>0</v>
      </c>
      <c r="Y383">
        <f>VLOOKUP($B383,'Tillförd energi'!$B$1:$AS$566,MATCH(Y$1,'Tillförd energi'!$B$1:$AQ$1,0),FALSE)</f>
        <v>0</v>
      </c>
      <c r="Z383">
        <f>VLOOKUP($B383,'Tillförd energi'!$B$1:$AS$566,MATCH(Z$1,'Tillförd energi'!$B$1:$AQ$1,0),FALSE)</f>
        <v>0</v>
      </c>
      <c r="AA383">
        <f>VLOOKUP($B383,'Tillförd energi'!$B$1:$AS$566,MATCH(AA$1,'Tillförd energi'!$B$1:$AQ$1,0),FALSE)</f>
        <v>0</v>
      </c>
      <c r="AB383">
        <f>VLOOKUP($B383,'Tillförd energi'!$B$1:$AS$566,MATCH(AB$1,'Tillförd energi'!$B$1:$AQ$1,0),FALSE)</f>
        <v>0</v>
      </c>
      <c r="AC383">
        <f>VLOOKUP($B383,'Tillförd energi'!$B$1:$AS$566,MATCH(AC$1,'Tillförd energi'!$B$1:$AQ$1,0),FALSE)</f>
        <v>18.882999999999999</v>
      </c>
      <c r="AD383">
        <f>VLOOKUP($B383,'Tillförd energi'!$B$1:$AS$566,MATCH(AD$1,'Tillförd energi'!$B$1:$AQ$1,0),FALSE)</f>
        <v>1.3460000000000001</v>
      </c>
      <c r="AE383">
        <f>VLOOKUP($B383,'Tillförd energi'!$B$1:$AS$566,MATCH(AE$1,'Tillförd energi'!$B$1:$AQ$1,0),FALSE)</f>
        <v>0</v>
      </c>
      <c r="AF383">
        <f>VLOOKUP($B383,'Tillförd energi'!$B$1:$AS$566,MATCH(AF$1,'Tillförd energi'!$B$1:$AQ$1,0),FALSE)</f>
        <v>3.8340000000000001</v>
      </c>
      <c r="AG383">
        <f>IFERROR(VLOOKUP(B383,Miljö!$B$1:$S$476,9,FALSE)/1,0)</f>
        <v>0</v>
      </c>
      <c r="AI383">
        <f t="shared" si="50"/>
        <v>134.24041</v>
      </c>
      <c r="AJ383">
        <f t="shared" si="51"/>
        <v>134.24041</v>
      </c>
      <c r="AK383">
        <f>IF(ISERROR(1/VLOOKUP($B383,Leveranser!$B$1:$S$500,MATCH("såld värme (gwh)",Leveranser!$B$1:$S$1,0),FALSE)),"",VLOOKUP($B383,Leveranser!$B$1:$S$500,MATCH("såld värme (gwh)",Leveranser!$B$1:$S$1,0),FALSE))</f>
        <v>96.010999999999996</v>
      </c>
      <c r="AL383" s="22">
        <f>VLOOKUP($B383,Leveranser!$B$1:$Y$500,MATCH("Totalt såld fjärrvärme till andra fjärrvärmeföretag",Leveranser!$B$1:$AA$1,0),FALSE)</f>
        <v>0</v>
      </c>
      <c r="AM383" s="22">
        <f>IF(ISERROR(1/VLOOKUP($B383,Miljö!$B$1:$S$500,MATCH("Såld mängd produktionsspecifik fjärrvärme (GWh)",Miljö!$B$1:$R$1,0),FALSE)),0,VLOOKUP($B383,Miljö!$B$1:$S$500,MATCH("Såld mängd produktionsspecifik fjärrvärme (GWh)",Miljö!$B$1:$R$1,0),FALSE))</f>
        <v>0</v>
      </c>
      <c r="AN383" s="23">
        <f t="shared" si="52"/>
        <v>0.71521682628949057</v>
      </c>
      <c r="AP383" t="str">
        <f>VLOOKUP($B383,'Miljövärden urval för publ'!$B$1:$H$450,7,FALSE)</f>
        <v>Ja</v>
      </c>
      <c r="AQ383" t="str">
        <f>VLOOKUP($B383,'Miljövärden urval för publ'!$B$1:$H$450,6,FALSE)</f>
        <v>Ja</v>
      </c>
      <c r="AU383">
        <f t="shared" si="53"/>
        <v>3.8340000000000001</v>
      </c>
      <c r="AV383">
        <f t="shared" si="54"/>
        <v>0</v>
      </c>
      <c r="AW383">
        <f t="shared" si="55"/>
        <v>25.79</v>
      </c>
      <c r="AX383">
        <f t="shared" si="56"/>
        <v>0</v>
      </c>
      <c r="AZ383">
        <f t="shared" si="57"/>
        <v>0</v>
      </c>
      <c r="BA383">
        <f t="shared" si="58"/>
        <v>0</v>
      </c>
      <c r="BC383">
        <f t="shared" si="59"/>
        <v>103.31699999999999</v>
      </c>
    </row>
    <row r="384" spans="1:55" ht="15" customHeight="1" x14ac:dyDescent="0.25">
      <c r="A384" t="s">
        <v>525</v>
      </c>
      <c r="B384" t="s">
        <v>529</v>
      </c>
      <c r="C384">
        <f>VLOOKUP($B384,'Tillförd energi'!$B$1:$AS$566,MATCH(C$1,'Tillförd energi'!$B$1:$AQ$1,0),FALSE)</f>
        <v>0</v>
      </c>
      <c r="D384">
        <f>VLOOKUP($B384,'Tillförd energi'!$B$1:$AS$566,MATCH(D$1,'Tillförd energi'!$B$1:$AQ$1,0),FALSE)</f>
        <v>0.31888899999999998</v>
      </c>
      <c r="E384">
        <f>VLOOKUP($B384,'Tillförd energi'!$B$1:$AS$566,MATCH(E$1,'Tillförd energi'!$B$1:$AQ$1,0),FALSE)</f>
        <v>0</v>
      </c>
      <c r="F384">
        <f>VLOOKUP($B384,'Tillförd energi'!$B$1:$AS$566,MATCH(F$1,'Tillförd energi'!$B$1:$AQ$1,0),FALSE)</f>
        <v>0</v>
      </c>
      <c r="G384">
        <f>VLOOKUP($B384,'Tillförd energi'!$B$1:$AS$566,MATCH(G$1,'Tillförd energi'!$B$1:$AQ$1,0),FALSE)</f>
        <v>0</v>
      </c>
      <c r="H384">
        <f>VLOOKUP($B384,'Tillförd energi'!$B$1:$AS$566,MATCH(H$1,'Tillförd energi'!$B$1:$AQ$1,0),FALSE)</f>
        <v>0</v>
      </c>
      <c r="I384">
        <f>VLOOKUP($B384,'Tillförd energi'!$B$1:$AS$566,MATCH(I$1,'Tillförd energi'!$B$1:$AQ$1,0),FALSE)</f>
        <v>0</v>
      </c>
      <c r="J384">
        <f>VLOOKUP($B384,'Tillförd energi'!$B$1:$AS$566,MATCH(J$1,'Tillförd energi'!$B$1:$AQ$1,0),FALSE)</f>
        <v>0</v>
      </c>
      <c r="K384">
        <v>0</v>
      </c>
      <c r="L384">
        <f>VLOOKUP($B384,'Tillförd energi'!$B$1:$AS$566,MATCH(L$1,'Tillförd energi'!$B$1:$AQ$1,0),FALSE)</f>
        <v>0</v>
      </c>
      <c r="M384">
        <f>VLOOKUP($B384,'Tillförd energi'!$B$1:$AS$566,MATCH(M$1,'Tillförd energi'!$B$1:$AQ$1,0),FALSE)</f>
        <v>0</v>
      </c>
      <c r="N384">
        <f>VLOOKUP($B384,'Tillförd energi'!$B$1:$AS$566,MATCH(N$1,'Tillförd energi'!$B$1:$AQ$1,0),FALSE)</f>
        <v>0</v>
      </c>
      <c r="O384">
        <f>VLOOKUP($B384,'Tillförd energi'!$B$1:$AS$566,MATCH(O$1,'Tillförd energi'!$B$1:$AQ$1,0),FALSE)</f>
        <v>0</v>
      </c>
      <c r="P384">
        <f>VLOOKUP($B384,'Tillförd energi'!$B$1:$AS$566,MATCH(P$1,'Tillförd energi'!$B$1:$AQ$1,0),FALSE)</f>
        <v>0</v>
      </c>
      <c r="Q384">
        <f>VLOOKUP($B384,'Tillförd energi'!$B$1:$AS$566,MATCH(Q$1,'Tillförd energi'!$B$1:$AQ$1,0),FALSE)</f>
        <v>0</v>
      </c>
      <c r="R384">
        <f>VLOOKUP($B384,'Tillförd energi'!$B$1:$AS$566,MATCH(R$1,'Tillförd energi'!$B$1:$AQ$1,0),FALSE)</f>
        <v>1.0088900000000001</v>
      </c>
      <c r="S384">
        <f>VLOOKUP($B384,'Tillförd energi'!$B$1:$AS$566,MATCH(S$1,'Tillförd energi'!$B$1:$AQ$1,0),FALSE)</f>
        <v>0</v>
      </c>
      <c r="T384">
        <f>VLOOKUP($B384,'Tillförd energi'!$B$1:$AS$566,MATCH(T$1,'Tillförd energi'!$B$1:$AQ$1,0),FALSE)</f>
        <v>0</v>
      </c>
      <c r="U384">
        <f>VLOOKUP($B384,'Tillförd energi'!$B$1:$AS$566,MATCH(U$1,'Tillförd energi'!$B$1:$AQ$1,0),FALSE)</f>
        <v>0</v>
      </c>
      <c r="V384">
        <f>VLOOKUP($B384,'Tillförd energi'!$B$1:$AS$566,MATCH(V$1,'Tillförd energi'!$B$1:$AQ$1,0),FALSE)</f>
        <v>0</v>
      </c>
      <c r="W384">
        <f>VLOOKUP($B384,'Tillförd energi'!$B$1:$AS$566,MATCH(W$1,'Tillförd energi'!$B$1:$AQ$1,0),FALSE)</f>
        <v>0</v>
      </c>
      <c r="X384">
        <f>VLOOKUP($B384,'Tillförd energi'!$B$1:$AS$566,MATCH(X$1,'Tillförd energi'!$B$1:$AQ$1,0),FALSE)</f>
        <v>0</v>
      </c>
      <c r="Y384">
        <f>VLOOKUP($B384,'Tillförd energi'!$B$1:$AS$566,MATCH(Y$1,'Tillförd energi'!$B$1:$AQ$1,0),FALSE)</f>
        <v>0</v>
      </c>
      <c r="Z384">
        <f>VLOOKUP($B384,'Tillförd energi'!$B$1:$AS$566,MATCH(Z$1,'Tillförd energi'!$B$1:$AQ$1,0),FALSE)</f>
        <v>0</v>
      </c>
      <c r="AA384">
        <f>VLOOKUP($B384,'Tillförd energi'!$B$1:$AS$566,MATCH(AA$1,'Tillförd energi'!$B$1:$AQ$1,0),FALSE)</f>
        <v>0</v>
      </c>
      <c r="AB384">
        <f>VLOOKUP($B384,'Tillförd energi'!$B$1:$AS$566,MATCH(AB$1,'Tillförd energi'!$B$1:$AQ$1,0),FALSE)</f>
        <v>0</v>
      </c>
      <c r="AC384">
        <f>VLOOKUP($B384,'Tillförd energi'!$B$1:$AS$566,MATCH(AC$1,'Tillförd energi'!$B$1:$AQ$1,0),FALSE)</f>
        <v>0</v>
      </c>
      <c r="AD384">
        <f>VLOOKUP($B384,'Tillförd energi'!$B$1:$AS$566,MATCH(AD$1,'Tillförd energi'!$B$1:$AQ$1,0),FALSE)</f>
        <v>18.728999999999999</v>
      </c>
      <c r="AE384">
        <f>VLOOKUP($B384,'Tillförd energi'!$B$1:$AS$566,MATCH(AE$1,'Tillförd energi'!$B$1:$AQ$1,0),FALSE)</f>
        <v>0</v>
      </c>
      <c r="AF384">
        <f>VLOOKUP($B384,'Tillförd energi'!$B$1:$AS$566,MATCH(AF$1,'Tillförd energi'!$B$1:$AQ$1,0),FALSE)</f>
        <v>0.51987000000000005</v>
      </c>
      <c r="AG384">
        <f>IFERROR(VLOOKUP(B384,Miljö!$B$1:$S$476,9,FALSE)/1,0)</f>
        <v>0</v>
      </c>
      <c r="AI384">
        <f t="shared" si="50"/>
        <v>20.576649</v>
      </c>
      <c r="AJ384">
        <f t="shared" si="51"/>
        <v>20.576649</v>
      </c>
      <c r="AK384">
        <f>IF(ISERROR(1/VLOOKUP($B384,Leveranser!$B$1:$S$500,MATCH("såld värme (gwh)",Leveranser!$B$1:$S$1,0),FALSE)),"",VLOOKUP($B384,Leveranser!$B$1:$S$500,MATCH("såld värme (gwh)",Leveranser!$B$1:$S$1,0),FALSE))</f>
        <v>17.329000000000001</v>
      </c>
      <c r="AL384" s="22">
        <f>VLOOKUP($B384,Leveranser!$B$1:$Y$500,MATCH("Totalt såld fjärrvärme till andra fjärrvärmeföretag",Leveranser!$B$1:$AA$1,0),FALSE)</f>
        <v>0</v>
      </c>
      <c r="AM384" s="22">
        <f>IF(ISERROR(1/VLOOKUP($B384,Miljö!$B$1:$S$500,MATCH("Såld mängd produktionsspecifik fjärrvärme (GWh)",Miljö!$B$1:$R$1,0),FALSE)),0,VLOOKUP($B384,Miljö!$B$1:$S$500,MATCH("Såld mängd produktionsspecifik fjärrvärme (GWh)",Miljö!$B$1:$R$1,0),FALSE))</f>
        <v>0</v>
      </c>
      <c r="AN384" s="23">
        <f t="shared" si="52"/>
        <v>0.84216822671174496</v>
      </c>
      <c r="AP384" t="str">
        <f>VLOOKUP($B384,'Miljövärden urval för publ'!$B$1:$H$450,7,FALSE)</f>
        <v>Ja</v>
      </c>
      <c r="AQ384" t="str">
        <f>VLOOKUP($B384,'Miljövärden urval för publ'!$B$1:$H$450,6,FALSE)</f>
        <v>Ja</v>
      </c>
      <c r="AU384">
        <f t="shared" si="53"/>
        <v>0.51987000000000005</v>
      </c>
      <c r="AV384">
        <f t="shared" si="54"/>
        <v>0</v>
      </c>
      <c r="AW384">
        <f t="shared" si="55"/>
        <v>0</v>
      </c>
      <c r="AX384">
        <f t="shared" si="56"/>
        <v>1.0088900000000001</v>
      </c>
      <c r="AZ384">
        <f t="shared" si="57"/>
        <v>0</v>
      </c>
      <c r="BA384">
        <f t="shared" si="58"/>
        <v>0</v>
      </c>
      <c r="BC384">
        <f t="shared" si="59"/>
        <v>1.0088900000000001</v>
      </c>
    </row>
    <row r="385" spans="1:55" ht="15" customHeight="1" x14ac:dyDescent="0.25">
      <c r="A385" t="s">
        <v>530</v>
      </c>
      <c r="B385" t="s">
        <v>531</v>
      </c>
      <c r="C385">
        <f>VLOOKUP($B385,'Tillförd energi'!$B$1:$AS$566,MATCH(C$1,'Tillförd energi'!$B$1:$AQ$1,0),FALSE)</f>
        <v>0</v>
      </c>
      <c r="D385">
        <f>VLOOKUP($B385,'Tillförd energi'!$B$1:$AS$566,MATCH(D$1,'Tillförd energi'!$B$1:$AQ$1,0),FALSE)</f>
        <v>0.72199999999999998</v>
      </c>
      <c r="E385">
        <f>VLOOKUP($B385,'Tillförd energi'!$B$1:$AS$566,MATCH(E$1,'Tillförd energi'!$B$1:$AQ$1,0),FALSE)</f>
        <v>0</v>
      </c>
      <c r="F385">
        <f>VLOOKUP($B385,'Tillförd energi'!$B$1:$AS$566,MATCH(F$1,'Tillförd energi'!$B$1:$AQ$1,0),FALSE)</f>
        <v>0</v>
      </c>
      <c r="G385">
        <f>VLOOKUP($B385,'Tillförd energi'!$B$1:$AS$566,MATCH(G$1,'Tillförd energi'!$B$1:$AQ$1,0),FALSE)</f>
        <v>0</v>
      </c>
      <c r="H385">
        <f>VLOOKUP($B385,'Tillförd energi'!$B$1:$AS$566,MATCH(H$1,'Tillförd energi'!$B$1:$AQ$1,0),FALSE)</f>
        <v>0</v>
      </c>
      <c r="I385">
        <f>VLOOKUP($B385,'Tillförd energi'!$B$1:$AS$566,MATCH(I$1,'Tillförd energi'!$B$1:$AQ$1,0),FALSE)</f>
        <v>0</v>
      </c>
      <c r="J385">
        <f>VLOOKUP($B385,'Tillförd energi'!$B$1:$AS$566,MATCH(J$1,'Tillförd energi'!$B$1:$AQ$1,0),FALSE)</f>
        <v>0</v>
      </c>
      <c r="K385">
        <v>0</v>
      </c>
      <c r="L385">
        <f>VLOOKUP($B385,'Tillförd energi'!$B$1:$AS$566,MATCH(L$1,'Tillförd energi'!$B$1:$AQ$1,0),FALSE)</f>
        <v>0</v>
      </c>
      <c r="M385">
        <f>VLOOKUP($B385,'Tillförd energi'!$B$1:$AS$566,MATCH(M$1,'Tillförd energi'!$B$1:$AQ$1,0),FALSE)</f>
        <v>0</v>
      </c>
      <c r="N385">
        <f>VLOOKUP($B385,'Tillförd energi'!$B$1:$AS$566,MATCH(N$1,'Tillförd energi'!$B$1:$AQ$1,0),FALSE)</f>
        <v>0</v>
      </c>
      <c r="O385">
        <f>VLOOKUP($B385,'Tillförd energi'!$B$1:$AS$566,MATCH(O$1,'Tillförd energi'!$B$1:$AQ$1,0),FALSE)</f>
        <v>0</v>
      </c>
      <c r="P385">
        <f>VLOOKUP($B385,'Tillförd energi'!$B$1:$AS$566,MATCH(P$1,'Tillförd energi'!$B$1:$AQ$1,0),FALSE)</f>
        <v>9.0500000000000007</v>
      </c>
      <c r="Q385">
        <f>VLOOKUP($B385,'Tillförd energi'!$B$1:$AS$566,MATCH(Q$1,'Tillförd energi'!$B$1:$AQ$1,0),FALSE)</f>
        <v>0</v>
      </c>
      <c r="R385">
        <f>VLOOKUP($B385,'Tillförd energi'!$B$1:$AS$566,MATCH(R$1,'Tillförd energi'!$B$1:$AQ$1,0),FALSE)</f>
        <v>0</v>
      </c>
      <c r="S385">
        <f>VLOOKUP($B385,'Tillförd energi'!$B$1:$AS$566,MATCH(S$1,'Tillförd energi'!$B$1:$AQ$1,0),FALSE)</f>
        <v>0</v>
      </c>
      <c r="T385">
        <f>VLOOKUP($B385,'Tillförd energi'!$B$1:$AS$566,MATCH(T$1,'Tillförd energi'!$B$1:$AQ$1,0),FALSE)</f>
        <v>0</v>
      </c>
      <c r="U385">
        <f>VLOOKUP($B385,'Tillförd energi'!$B$1:$AS$566,MATCH(U$1,'Tillförd energi'!$B$1:$AQ$1,0),FALSE)</f>
        <v>0</v>
      </c>
      <c r="V385">
        <f>VLOOKUP($B385,'Tillförd energi'!$B$1:$AS$566,MATCH(V$1,'Tillförd energi'!$B$1:$AQ$1,0),FALSE)</f>
        <v>0</v>
      </c>
      <c r="W385">
        <f>VLOOKUP($B385,'Tillförd energi'!$B$1:$AS$566,MATCH(W$1,'Tillförd energi'!$B$1:$AQ$1,0),FALSE)</f>
        <v>0</v>
      </c>
      <c r="X385">
        <f>VLOOKUP($B385,'Tillförd energi'!$B$1:$AS$566,MATCH(X$1,'Tillförd energi'!$B$1:$AQ$1,0),FALSE)</f>
        <v>0</v>
      </c>
      <c r="Y385">
        <f>VLOOKUP($B385,'Tillförd energi'!$B$1:$AS$566,MATCH(Y$1,'Tillförd energi'!$B$1:$AQ$1,0),FALSE)</f>
        <v>0</v>
      </c>
      <c r="Z385">
        <f>VLOOKUP($B385,'Tillförd energi'!$B$1:$AS$566,MATCH(Z$1,'Tillförd energi'!$B$1:$AQ$1,0),FALSE)</f>
        <v>0</v>
      </c>
      <c r="AA385">
        <f>VLOOKUP($B385,'Tillförd energi'!$B$1:$AS$566,MATCH(AA$1,'Tillförd energi'!$B$1:$AQ$1,0),FALSE)</f>
        <v>0</v>
      </c>
      <c r="AB385">
        <f>VLOOKUP($B385,'Tillförd energi'!$B$1:$AS$566,MATCH(AB$1,'Tillförd energi'!$B$1:$AQ$1,0),FALSE)</f>
        <v>0</v>
      </c>
      <c r="AC385">
        <f>VLOOKUP($B385,'Tillförd energi'!$B$1:$AS$566,MATCH(AC$1,'Tillförd energi'!$B$1:$AQ$1,0),FALSE)</f>
        <v>0</v>
      </c>
      <c r="AD385">
        <f>VLOOKUP($B385,'Tillförd energi'!$B$1:$AS$566,MATCH(AD$1,'Tillförd energi'!$B$1:$AQ$1,0),FALSE)</f>
        <v>0</v>
      </c>
      <c r="AE385">
        <f>VLOOKUP($B385,'Tillförd energi'!$B$1:$AS$566,MATCH(AE$1,'Tillförd energi'!$B$1:$AQ$1,0),FALSE)</f>
        <v>0</v>
      </c>
      <c r="AF385">
        <f>VLOOKUP($B385,'Tillförd energi'!$B$1:$AS$566,MATCH(AF$1,'Tillförd energi'!$B$1:$AQ$1,0),FALSE)</f>
        <v>0.21299999999999999</v>
      </c>
      <c r="AG385">
        <f>IFERROR(VLOOKUP(B385,Miljö!$B$1:$S$476,9,FALSE)/1,0)</f>
        <v>0</v>
      </c>
      <c r="AI385">
        <f t="shared" si="50"/>
        <v>9.9849999999999994</v>
      </c>
      <c r="AJ385">
        <f t="shared" si="51"/>
        <v>9.9849999999999994</v>
      </c>
      <c r="AK385">
        <f>IF(ISERROR(1/VLOOKUP($B385,Leveranser!$B$1:$S$500,MATCH("såld värme (gwh)",Leveranser!$B$1:$S$1,0),FALSE)),"",VLOOKUP($B385,Leveranser!$B$1:$S$500,MATCH("såld värme (gwh)",Leveranser!$B$1:$S$1,0),FALSE))</f>
        <v>5.8</v>
      </c>
      <c r="AL385" s="22">
        <f>VLOOKUP($B385,Leveranser!$B$1:$Y$500,MATCH("Totalt såld fjärrvärme till andra fjärrvärmeföretag",Leveranser!$B$1:$AA$1,0),FALSE)</f>
        <v>0</v>
      </c>
      <c r="AM385" s="22">
        <f>IF(ISERROR(1/VLOOKUP($B385,Miljö!$B$1:$S$500,MATCH("Såld mängd produktionsspecifik fjärrvärme (GWh)",Miljö!$B$1:$R$1,0),FALSE)),0,VLOOKUP($B385,Miljö!$B$1:$S$500,MATCH("Såld mängd produktionsspecifik fjärrvärme (GWh)",Miljö!$B$1:$R$1,0),FALSE))</f>
        <v>0</v>
      </c>
      <c r="AN385" s="23">
        <f t="shared" si="52"/>
        <v>0.58087130696044065</v>
      </c>
      <c r="AP385" t="str">
        <f>VLOOKUP($B385,'Miljövärden urval för publ'!$B$1:$H$450,7,FALSE)</f>
        <v>Ja</v>
      </c>
      <c r="AQ385" t="str">
        <f>VLOOKUP($B385,'Miljövärden urval för publ'!$B$1:$H$450,6,FALSE)</f>
        <v>Ja</v>
      </c>
      <c r="AU385">
        <f t="shared" si="53"/>
        <v>0.21299999999999999</v>
      </c>
      <c r="AV385">
        <f t="shared" si="54"/>
        <v>0</v>
      </c>
      <c r="AW385">
        <f t="shared" si="55"/>
        <v>9.0500000000000007</v>
      </c>
      <c r="AX385">
        <f t="shared" si="56"/>
        <v>0</v>
      </c>
      <c r="AZ385">
        <f t="shared" si="57"/>
        <v>0</v>
      </c>
      <c r="BA385">
        <f t="shared" si="58"/>
        <v>0</v>
      </c>
      <c r="BC385">
        <f t="shared" si="59"/>
        <v>9.0500000000000007</v>
      </c>
    </row>
    <row r="386" spans="1:55" ht="15" customHeight="1" x14ac:dyDescent="0.25">
      <c r="A386" t="s">
        <v>530</v>
      </c>
      <c r="B386" t="s">
        <v>532</v>
      </c>
      <c r="C386">
        <f>VLOOKUP($B386,'Tillförd energi'!$B$1:$AS$566,MATCH(C$1,'Tillförd energi'!$B$1:$AQ$1,0),FALSE)</f>
        <v>0</v>
      </c>
      <c r="D386">
        <f>VLOOKUP($B386,'Tillförd energi'!$B$1:$AS$566,MATCH(D$1,'Tillförd energi'!$B$1:$AQ$1,0),FALSE)</f>
        <v>2.637</v>
      </c>
      <c r="E386">
        <f>VLOOKUP($B386,'Tillförd energi'!$B$1:$AS$566,MATCH(E$1,'Tillförd energi'!$B$1:$AQ$1,0),FALSE)</f>
        <v>0</v>
      </c>
      <c r="F386">
        <f>VLOOKUP($B386,'Tillförd energi'!$B$1:$AS$566,MATCH(F$1,'Tillförd energi'!$B$1:$AQ$1,0),FALSE)</f>
        <v>0</v>
      </c>
      <c r="G386">
        <f>VLOOKUP($B386,'Tillförd energi'!$B$1:$AS$566,MATCH(G$1,'Tillförd energi'!$B$1:$AQ$1,0),FALSE)</f>
        <v>0</v>
      </c>
      <c r="H386">
        <f>VLOOKUP($B386,'Tillförd energi'!$B$1:$AS$566,MATCH(H$1,'Tillförd energi'!$B$1:$AQ$1,0),FALSE)</f>
        <v>0</v>
      </c>
      <c r="I386">
        <f>VLOOKUP($B386,'Tillförd energi'!$B$1:$AS$566,MATCH(I$1,'Tillförd energi'!$B$1:$AQ$1,0),FALSE)</f>
        <v>0</v>
      </c>
      <c r="J386">
        <f>VLOOKUP($B386,'Tillförd energi'!$B$1:$AS$566,MATCH(J$1,'Tillförd energi'!$B$1:$AQ$1,0),FALSE)</f>
        <v>0</v>
      </c>
      <c r="K386">
        <v>0</v>
      </c>
      <c r="L386">
        <f>VLOOKUP($B386,'Tillförd energi'!$B$1:$AS$566,MATCH(L$1,'Tillförd energi'!$B$1:$AQ$1,0),FALSE)</f>
        <v>0</v>
      </c>
      <c r="M386">
        <f>VLOOKUP($B386,'Tillförd energi'!$B$1:$AS$566,MATCH(M$1,'Tillförd energi'!$B$1:$AQ$1,0),FALSE)</f>
        <v>0</v>
      </c>
      <c r="N386">
        <f>VLOOKUP($B386,'Tillförd energi'!$B$1:$AS$566,MATCH(N$1,'Tillförd energi'!$B$1:$AQ$1,0),FALSE)</f>
        <v>10.457000000000001</v>
      </c>
      <c r="O386">
        <f>VLOOKUP($B386,'Tillförd energi'!$B$1:$AS$566,MATCH(O$1,'Tillförd energi'!$B$1:$AQ$1,0),FALSE)</f>
        <v>0</v>
      </c>
      <c r="P386">
        <f>VLOOKUP($B386,'Tillförd energi'!$B$1:$AS$566,MATCH(P$1,'Tillförd energi'!$B$1:$AQ$1,0),FALSE)</f>
        <v>23.565000000000001</v>
      </c>
      <c r="Q386">
        <f>VLOOKUP($B386,'Tillförd energi'!$B$1:$AS$566,MATCH(Q$1,'Tillförd energi'!$B$1:$AQ$1,0),FALSE)</f>
        <v>0</v>
      </c>
      <c r="R386">
        <f>VLOOKUP($B386,'Tillförd energi'!$B$1:$AS$566,MATCH(R$1,'Tillförd energi'!$B$1:$AQ$1,0),FALSE)</f>
        <v>0</v>
      </c>
      <c r="S386">
        <f>VLOOKUP($B386,'Tillförd energi'!$B$1:$AS$566,MATCH(S$1,'Tillförd energi'!$B$1:$AQ$1,0),FALSE)</f>
        <v>0</v>
      </c>
      <c r="T386">
        <f>VLOOKUP($B386,'Tillförd energi'!$B$1:$AS$566,MATCH(T$1,'Tillförd energi'!$B$1:$AQ$1,0),FALSE)</f>
        <v>0</v>
      </c>
      <c r="U386">
        <f>VLOOKUP($B386,'Tillförd energi'!$B$1:$AS$566,MATCH(U$1,'Tillförd energi'!$B$1:$AQ$1,0),FALSE)</f>
        <v>0</v>
      </c>
      <c r="V386">
        <f>VLOOKUP($B386,'Tillförd energi'!$B$1:$AS$566,MATCH(V$1,'Tillförd energi'!$B$1:$AQ$1,0),FALSE)</f>
        <v>0</v>
      </c>
      <c r="W386">
        <f>VLOOKUP($B386,'Tillförd energi'!$B$1:$AS$566,MATCH(W$1,'Tillförd energi'!$B$1:$AQ$1,0),FALSE)</f>
        <v>0</v>
      </c>
      <c r="X386">
        <f>VLOOKUP($B386,'Tillförd energi'!$B$1:$AS$566,MATCH(X$1,'Tillförd energi'!$B$1:$AQ$1,0),FALSE)</f>
        <v>0</v>
      </c>
      <c r="Y386">
        <f>VLOOKUP($B386,'Tillförd energi'!$B$1:$AS$566,MATCH(Y$1,'Tillförd energi'!$B$1:$AQ$1,0),FALSE)</f>
        <v>0</v>
      </c>
      <c r="Z386">
        <f>VLOOKUP($B386,'Tillförd energi'!$B$1:$AS$566,MATCH(Z$1,'Tillförd energi'!$B$1:$AQ$1,0),FALSE)</f>
        <v>0</v>
      </c>
      <c r="AA386">
        <f>VLOOKUP($B386,'Tillförd energi'!$B$1:$AS$566,MATCH(AA$1,'Tillförd energi'!$B$1:$AQ$1,0),FALSE)</f>
        <v>0</v>
      </c>
      <c r="AB386">
        <f>VLOOKUP($B386,'Tillförd energi'!$B$1:$AS$566,MATCH(AB$1,'Tillförd energi'!$B$1:$AQ$1,0),FALSE)</f>
        <v>0</v>
      </c>
      <c r="AC386">
        <f>VLOOKUP($B386,'Tillförd energi'!$B$1:$AS$566,MATCH(AC$1,'Tillförd energi'!$B$1:$AQ$1,0),FALSE)</f>
        <v>0</v>
      </c>
      <c r="AD386">
        <f>VLOOKUP($B386,'Tillförd energi'!$B$1:$AS$566,MATCH(AD$1,'Tillförd energi'!$B$1:$AQ$1,0),FALSE)</f>
        <v>0</v>
      </c>
      <c r="AE386">
        <f>VLOOKUP($B386,'Tillförd energi'!$B$1:$AS$566,MATCH(AE$1,'Tillförd energi'!$B$1:$AQ$1,0),FALSE)</f>
        <v>0</v>
      </c>
      <c r="AF386">
        <f>VLOOKUP($B386,'Tillförd energi'!$B$1:$AS$566,MATCH(AF$1,'Tillförd energi'!$B$1:$AQ$1,0),FALSE)</f>
        <v>0.92400000000000004</v>
      </c>
      <c r="AG386">
        <f>IFERROR(VLOOKUP(B386,Miljö!$B$1:$S$476,9,FALSE)/1,0)</f>
        <v>0</v>
      </c>
      <c r="AI386">
        <f t="shared" si="50"/>
        <v>37.583000000000006</v>
      </c>
      <c r="AJ386">
        <f t="shared" si="51"/>
        <v>37.583000000000006</v>
      </c>
      <c r="AK386">
        <f>IF(ISERROR(1/VLOOKUP($B386,Leveranser!$B$1:$S$500,MATCH("såld värme (gwh)",Leveranser!$B$1:$S$1,0),FALSE)),"",VLOOKUP($B386,Leveranser!$B$1:$S$500,MATCH("såld värme (gwh)",Leveranser!$B$1:$S$1,0),FALSE))</f>
        <v>23.9</v>
      </c>
      <c r="AL386" s="22">
        <f>VLOOKUP($B386,Leveranser!$B$1:$Y$500,MATCH("Totalt såld fjärrvärme till andra fjärrvärmeföretag",Leveranser!$B$1:$AA$1,0),FALSE)</f>
        <v>0</v>
      </c>
      <c r="AM386" s="22">
        <f>IF(ISERROR(1/VLOOKUP($B386,Miljö!$B$1:$S$500,MATCH("Såld mängd produktionsspecifik fjärrvärme (GWh)",Miljö!$B$1:$R$1,0),FALSE)),0,VLOOKUP($B386,Miljö!$B$1:$S$500,MATCH("Såld mängd produktionsspecifik fjärrvärme (GWh)",Miljö!$B$1:$R$1,0),FALSE))</f>
        <v>0</v>
      </c>
      <c r="AN386" s="23">
        <f t="shared" si="52"/>
        <v>0.63592581752388033</v>
      </c>
      <c r="AP386" t="str">
        <f>VLOOKUP($B386,'Miljövärden urval för publ'!$B$1:$H$450,7,FALSE)</f>
        <v>Ja</v>
      </c>
      <c r="AQ386" t="str">
        <f>VLOOKUP($B386,'Miljövärden urval för publ'!$B$1:$H$450,6,FALSE)</f>
        <v>Ja</v>
      </c>
      <c r="AU386">
        <f t="shared" si="53"/>
        <v>0.92400000000000004</v>
      </c>
      <c r="AV386">
        <f t="shared" si="54"/>
        <v>0</v>
      </c>
      <c r="AW386">
        <f t="shared" si="55"/>
        <v>34.022000000000006</v>
      </c>
      <c r="AX386">
        <f t="shared" si="56"/>
        <v>0</v>
      </c>
      <c r="AZ386">
        <f t="shared" si="57"/>
        <v>0</v>
      </c>
      <c r="BA386">
        <f t="shared" si="58"/>
        <v>0</v>
      </c>
      <c r="BC386">
        <f t="shared" si="59"/>
        <v>34.022000000000006</v>
      </c>
    </row>
    <row r="387" spans="1:55" ht="15" customHeight="1" x14ac:dyDescent="0.25">
      <c r="A387" t="s">
        <v>530</v>
      </c>
      <c r="B387" t="s">
        <v>533</v>
      </c>
      <c r="C387">
        <f>VLOOKUP($B387,'Tillförd energi'!$B$1:$AS$566,MATCH(C$1,'Tillförd energi'!$B$1:$AQ$1,0),FALSE)</f>
        <v>0</v>
      </c>
      <c r="D387">
        <f>VLOOKUP($B387,'Tillförd energi'!$B$1:$AS$566,MATCH(D$1,'Tillförd energi'!$B$1:$AQ$1,0),FALSE)</f>
        <v>3.97777</v>
      </c>
      <c r="E387">
        <f>VLOOKUP($B387,'Tillförd energi'!$B$1:$AS$566,MATCH(E$1,'Tillförd energi'!$B$1:$AQ$1,0),FALSE)</f>
        <v>0</v>
      </c>
      <c r="F387">
        <f>VLOOKUP($B387,'Tillförd energi'!$B$1:$AS$566,MATCH(F$1,'Tillförd energi'!$B$1:$AQ$1,0),FALSE)</f>
        <v>0</v>
      </c>
      <c r="G387">
        <f>VLOOKUP($B387,'Tillförd energi'!$B$1:$AS$566,MATCH(G$1,'Tillförd energi'!$B$1:$AQ$1,0),FALSE)</f>
        <v>0</v>
      </c>
      <c r="H387">
        <f>VLOOKUP($B387,'Tillförd energi'!$B$1:$AS$566,MATCH(H$1,'Tillförd energi'!$B$1:$AQ$1,0),FALSE)</f>
        <v>0</v>
      </c>
      <c r="I387">
        <f>VLOOKUP($B387,'Tillförd energi'!$B$1:$AS$566,MATCH(I$1,'Tillförd energi'!$B$1:$AQ$1,0),FALSE)</f>
        <v>166.68600000000001</v>
      </c>
      <c r="J387">
        <f>VLOOKUP($B387,'Tillförd energi'!$B$1:$AS$566,MATCH(J$1,'Tillförd energi'!$B$1:$AQ$1,0),FALSE)</f>
        <v>0</v>
      </c>
      <c r="K387">
        <v>0</v>
      </c>
      <c r="L387">
        <f>VLOOKUP($B387,'Tillförd energi'!$B$1:$AS$566,MATCH(L$1,'Tillförd energi'!$B$1:$AQ$1,0),FALSE)</f>
        <v>4.4080199999999996</v>
      </c>
      <c r="M387">
        <f>VLOOKUP($B387,'Tillförd energi'!$B$1:$AS$566,MATCH(M$1,'Tillförd energi'!$B$1:$AQ$1,0),FALSE)</f>
        <v>2.0790000000000002</v>
      </c>
      <c r="N387">
        <f>VLOOKUP($B387,'Tillförd energi'!$B$1:$AS$566,MATCH(N$1,'Tillförd energi'!$B$1:$AQ$1,0),FALSE)</f>
        <v>18.809999999999999</v>
      </c>
      <c r="O387">
        <f>VLOOKUP($B387,'Tillförd energi'!$B$1:$AS$566,MATCH(O$1,'Tillförd energi'!$B$1:$AQ$1,0),FALSE)</f>
        <v>0</v>
      </c>
      <c r="P387">
        <f>VLOOKUP($B387,'Tillförd energi'!$B$1:$AS$566,MATCH(P$1,'Tillförd energi'!$B$1:$AQ$1,0),FALSE)</f>
        <v>3.746</v>
      </c>
      <c r="Q387">
        <f>VLOOKUP($B387,'Tillförd energi'!$B$1:$AS$566,MATCH(Q$1,'Tillförd energi'!$B$1:$AQ$1,0),FALSE)</f>
        <v>0</v>
      </c>
      <c r="R387">
        <f>VLOOKUP($B387,'Tillförd energi'!$B$1:$AS$566,MATCH(R$1,'Tillförd energi'!$B$1:$AQ$1,0),FALSE)</f>
        <v>0</v>
      </c>
      <c r="S387">
        <f>VLOOKUP($B387,'Tillförd energi'!$B$1:$AS$566,MATCH(S$1,'Tillförd energi'!$B$1:$AQ$1,0),FALSE)</f>
        <v>0</v>
      </c>
      <c r="T387">
        <f>VLOOKUP($B387,'Tillförd energi'!$B$1:$AS$566,MATCH(T$1,'Tillförd energi'!$B$1:$AQ$1,0),FALSE)</f>
        <v>0</v>
      </c>
      <c r="U387">
        <f>VLOOKUP($B387,'Tillförd energi'!$B$1:$AS$566,MATCH(U$1,'Tillförd energi'!$B$1:$AQ$1,0),FALSE)</f>
        <v>0</v>
      </c>
      <c r="V387">
        <f>VLOOKUP($B387,'Tillförd energi'!$B$1:$AS$566,MATCH(V$1,'Tillförd energi'!$B$1:$AQ$1,0),FALSE)</f>
        <v>0</v>
      </c>
      <c r="W387">
        <f>VLOOKUP($B387,'Tillförd energi'!$B$1:$AS$566,MATCH(W$1,'Tillförd energi'!$B$1:$AQ$1,0),FALSE)</f>
        <v>0</v>
      </c>
      <c r="X387">
        <f>VLOOKUP($B387,'Tillförd energi'!$B$1:$AS$566,MATCH(X$1,'Tillförd energi'!$B$1:$AQ$1,0),FALSE)</f>
        <v>0</v>
      </c>
      <c r="Y387">
        <f>VLOOKUP($B387,'Tillförd energi'!$B$1:$AS$566,MATCH(Y$1,'Tillförd energi'!$B$1:$AQ$1,0),FALSE)</f>
        <v>0</v>
      </c>
      <c r="Z387">
        <f>VLOOKUP($B387,'Tillförd energi'!$B$1:$AS$566,MATCH(Z$1,'Tillförd energi'!$B$1:$AQ$1,0),FALSE)</f>
        <v>0</v>
      </c>
      <c r="AA387">
        <f>VLOOKUP($B387,'Tillförd energi'!$B$1:$AS$566,MATCH(AA$1,'Tillförd energi'!$B$1:$AQ$1,0),FALSE)</f>
        <v>0</v>
      </c>
      <c r="AB387">
        <f>VLOOKUP($B387,'Tillförd energi'!$B$1:$AS$566,MATCH(AB$1,'Tillförd energi'!$B$1:$AQ$1,0),FALSE)</f>
        <v>0</v>
      </c>
      <c r="AC387">
        <f>VLOOKUP($B387,'Tillförd energi'!$B$1:$AS$566,MATCH(AC$1,'Tillförd energi'!$B$1:$AQ$1,0),FALSE)</f>
        <v>17.027000000000001</v>
      </c>
      <c r="AD387">
        <f>VLOOKUP($B387,'Tillförd energi'!$B$1:$AS$566,MATCH(AD$1,'Tillförd energi'!$B$1:$AQ$1,0),FALSE)</f>
        <v>0</v>
      </c>
      <c r="AE387">
        <f>VLOOKUP($B387,'Tillförd energi'!$B$1:$AS$566,MATCH(AE$1,'Tillförd energi'!$B$1:$AQ$1,0),FALSE)</f>
        <v>0</v>
      </c>
      <c r="AF387">
        <f>VLOOKUP($B387,'Tillförd energi'!$B$1:$AS$566,MATCH(AF$1,'Tillförd energi'!$B$1:$AQ$1,0),FALSE)</f>
        <v>9.3168600000000001</v>
      </c>
      <c r="AG387">
        <f>IFERROR(VLOOKUP(B387,Miljö!$B$1:$S$476,9,FALSE)/1,0)</f>
        <v>0</v>
      </c>
      <c r="AI387">
        <f t="shared" ref="AI387:AI409" si="60">SUM(C387:AF387)</f>
        <v>226.05064999999999</v>
      </c>
      <c r="AJ387">
        <f t="shared" ref="AJ387:AJ409" si="61">SUM(C387:AG387)</f>
        <v>226.05064999999999</v>
      </c>
      <c r="AK387">
        <f>IF(ISERROR(1/VLOOKUP($B387,Leveranser!$B$1:$S$500,MATCH("såld värme (gwh)",Leveranser!$B$1:$S$1,0),FALSE)),"",VLOOKUP($B387,Leveranser!$B$1:$S$500,MATCH("såld värme (gwh)",Leveranser!$B$1:$S$1,0),FALSE))</f>
        <v>168.3</v>
      </c>
      <c r="AL387" s="22">
        <f>VLOOKUP($B387,Leveranser!$B$1:$Y$500,MATCH("Totalt såld fjärrvärme till andra fjärrvärmeföretag",Leveranser!$B$1:$AA$1,0),FALSE)</f>
        <v>0</v>
      </c>
      <c r="AM387" s="22">
        <f>IF(ISERROR(1/VLOOKUP($B387,Miljö!$B$1:$S$500,MATCH("Såld mängd produktionsspecifik fjärrvärme (GWh)",Miljö!$B$1:$R$1,0),FALSE)),0,VLOOKUP($B387,Miljö!$B$1:$S$500,MATCH("Såld mängd produktionsspecifik fjärrvärme (GWh)",Miljö!$B$1:$R$1,0),FALSE))</f>
        <v>0</v>
      </c>
      <c r="AN387" s="23">
        <f t="shared" ref="AN387:AN409" si="62">IFERROR(AK387/AJ387,"")</f>
        <v>0.74452340659051419</v>
      </c>
      <c r="AP387" t="str">
        <f>VLOOKUP($B387,'Miljövärden urval för publ'!$B$1:$H$450,7,FALSE)</f>
        <v>Ja</v>
      </c>
      <c r="AQ387" t="str">
        <f>VLOOKUP($B387,'Miljövärden urval för publ'!$B$1:$H$450,6,FALSE)</f>
        <v>Ja</v>
      </c>
      <c r="AU387">
        <f t="shared" ref="AU387:AU409" si="63">Z387+AA387+AF387</f>
        <v>9.3168600000000001</v>
      </c>
      <c r="AV387">
        <f t="shared" ref="AV387:AV409" si="64">X387</f>
        <v>0</v>
      </c>
      <c r="AW387">
        <f t="shared" ref="AW387:AW409" si="65">M387+N387+O387+P387+Q387</f>
        <v>24.634999999999998</v>
      </c>
      <c r="AX387">
        <f t="shared" ref="AX387:AX409" si="66">R387+S387+T387+U387</f>
        <v>0</v>
      </c>
      <c r="AZ387">
        <f t="shared" ref="AZ387:AZ409" si="67">AB387</f>
        <v>0</v>
      </c>
      <c r="BA387">
        <f t="shared" ref="BA387:BA409" si="68">AE387</f>
        <v>0</v>
      </c>
      <c r="BC387">
        <f t="shared" ref="BC387:BC409" si="69">L387+M387+N387+O387+P387+Q387+R387+S387+T387+U387+V387+W387+X387</f>
        <v>29.043019999999995</v>
      </c>
    </row>
    <row r="388" spans="1:55" ht="15" customHeight="1" x14ac:dyDescent="0.25">
      <c r="A388" t="s">
        <v>534</v>
      </c>
      <c r="B388" t="s">
        <v>535</v>
      </c>
      <c r="C388">
        <f>VLOOKUP($B388,'Tillförd energi'!$B$1:$AS$566,MATCH(C$1,'Tillförd energi'!$B$1:$AQ$1,0),FALSE)</f>
        <v>0</v>
      </c>
      <c r="D388">
        <f>VLOOKUP($B388,'Tillförd energi'!$B$1:$AS$566,MATCH(D$1,'Tillförd energi'!$B$1:$AQ$1,0),FALSE)</f>
        <v>0</v>
      </c>
      <c r="E388">
        <f>VLOOKUP($B388,'Tillförd energi'!$B$1:$AS$566,MATCH(E$1,'Tillförd energi'!$B$1:$AQ$1,0),FALSE)</f>
        <v>0</v>
      </c>
      <c r="F388">
        <f>VLOOKUP($B388,'Tillförd energi'!$B$1:$AS$566,MATCH(F$1,'Tillförd energi'!$B$1:$AQ$1,0),FALSE)</f>
        <v>0</v>
      </c>
      <c r="G388">
        <f>VLOOKUP($B388,'Tillförd energi'!$B$1:$AS$566,MATCH(G$1,'Tillförd energi'!$B$1:$AQ$1,0),FALSE)</f>
        <v>0</v>
      </c>
      <c r="H388">
        <f>VLOOKUP($B388,'Tillförd energi'!$B$1:$AS$566,MATCH(H$1,'Tillförd energi'!$B$1:$AQ$1,0),FALSE)</f>
        <v>0</v>
      </c>
      <c r="I388">
        <f>VLOOKUP($B388,'Tillförd energi'!$B$1:$AS$566,MATCH(I$1,'Tillförd energi'!$B$1:$AQ$1,0),FALSE)</f>
        <v>0</v>
      </c>
      <c r="J388">
        <f>VLOOKUP($B388,'Tillförd energi'!$B$1:$AS$566,MATCH(J$1,'Tillförd energi'!$B$1:$AQ$1,0),FALSE)</f>
        <v>0</v>
      </c>
      <c r="K388">
        <v>0</v>
      </c>
      <c r="L388">
        <f>VLOOKUP($B388,'Tillförd energi'!$B$1:$AS$566,MATCH(L$1,'Tillförd energi'!$B$1:$AQ$1,0),FALSE)</f>
        <v>0</v>
      </c>
      <c r="M388">
        <f>VLOOKUP($B388,'Tillförd energi'!$B$1:$AS$566,MATCH(M$1,'Tillförd energi'!$B$1:$AQ$1,0),FALSE)</f>
        <v>0</v>
      </c>
      <c r="N388">
        <f>VLOOKUP($B388,'Tillförd energi'!$B$1:$AS$566,MATCH(N$1,'Tillförd energi'!$B$1:$AQ$1,0),FALSE)</f>
        <v>0</v>
      </c>
      <c r="O388">
        <f>VLOOKUP($B388,'Tillförd energi'!$B$1:$AS$566,MATCH(O$1,'Tillförd energi'!$B$1:$AQ$1,0),FALSE)</f>
        <v>0</v>
      </c>
      <c r="P388">
        <f>VLOOKUP($B388,'Tillförd energi'!$B$1:$AS$566,MATCH(P$1,'Tillförd energi'!$B$1:$AQ$1,0),FALSE)</f>
        <v>15.669</v>
      </c>
      <c r="Q388">
        <f>VLOOKUP($B388,'Tillförd energi'!$B$1:$AS$566,MATCH(Q$1,'Tillförd energi'!$B$1:$AQ$1,0),FALSE)</f>
        <v>0</v>
      </c>
      <c r="R388">
        <f>VLOOKUP($B388,'Tillförd energi'!$B$1:$AS$566,MATCH(R$1,'Tillförd energi'!$B$1:$AQ$1,0),FALSE)</f>
        <v>2.5680000000000001</v>
      </c>
      <c r="S388">
        <f>VLOOKUP($B388,'Tillförd energi'!$B$1:$AS$566,MATCH(S$1,'Tillförd energi'!$B$1:$AQ$1,0),FALSE)</f>
        <v>0</v>
      </c>
      <c r="T388">
        <f>VLOOKUP($B388,'Tillförd energi'!$B$1:$AS$566,MATCH(T$1,'Tillförd energi'!$B$1:$AQ$1,0),FALSE)</f>
        <v>0</v>
      </c>
      <c r="U388">
        <f>VLOOKUP($B388,'Tillförd energi'!$B$1:$AS$566,MATCH(U$1,'Tillförd energi'!$B$1:$AQ$1,0),FALSE)</f>
        <v>0</v>
      </c>
      <c r="V388">
        <f>VLOOKUP($B388,'Tillförd energi'!$B$1:$AS$566,MATCH(V$1,'Tillförd energi'!$B$1:$AQ$1,0),FALSE)</f>
        <v>0</v>
      </c>
      <c r="W388">
        <f>VLOOKUP($B388,'Tillförd energi'!$B$1:$AS$566,MATCH(W$1,'Tillförd energi'!$B$1:$AQ$1,0),FALSE)</f>
        <v>0.78200000000000003</v>
      </c>
      <c r="X388">
        <f>VLOOKUP($B388,'Tillförd energi'!$B$1:$AS$566,MATCH(X$1,'Tillförd energi'!$B$1:$AQ$1,0),FALSE)</f>
        <v>0</v>
      </c>
      <c r="Y388">
        <f>VLOOKUP($B388,'Tillförd energi'!$B$1:$AS$566,MATCH(Y$1,'Tillförd energi'!$B$1:$AQ$1,0),FALSE)</f>
        <v>0</v>
      </c>
      <c r="Z388">
        <f>VLOOKUP($B388,'Tillförd energi'!$B$1:$AS$566,MATCH(Z$1,'Tillförd energi'!$B$1:$AQ$1,0),FALSE)</f>
        <v>0</v>
      </c>
      <c r="AA388">
        <f>VLOOKUP($B388,'Tillförd energi'!$B$1:$AS$566,MATCH(AA$1,'Tillförd energi'!$B$1:$AQ$1,0),FALSE)</f>
        <v>0</v>
      </c>
      <c r="AB388">
        <f>VLOOKUP($B388,'Tillförd energi'!$B$1:$AS$566,MATCH(AB$1,'Tillförd energi'!$B$1:$AQ$1,0),FALSE)</f>
        <v>0</v>
      </c>
      <c r="AC388">
        <f>VLOOKUP($B388,'Tillförd energi'!$B$1:$AS$566,MATCH(AC$1,'Tillförd energi'!$B$1:$AQ$1,0),FALSE)</f>
        <v>0</v>
      </c>
      <c r="AD388">
        <f>VLOOKUP($B388,'Tillförd energi'!$B$1:$AS$566,MATCH(AD$1,'Tillförd energi'!$B$1:$AQ$1,0),FALSE)</f>
        <v>0</v>
      </c>
      <c r="AE388">
        <f>VLOOKUP($B388,'Tillförd energi'!$B$1:$AS$566,MATCH(AE$1,'Tillförd energi'!$B$1:$AQ$1,0),FALSE)</f>
        <v>0</v>
      </c>
      <c r="AF388">
        <f>VLOOKUP($B388,'Tillförd energi'!$B$1:$AS$566,MATCH(AF$1,'Tillförd energi'!$B$1:$AQ$1,0),FALSE)</f>
        <v>0.27</v>
      </c>
      <c r="AG388">
        <f>IFERROR(VLOOKUP(B388,Miljö!$B$1:$S$476,9,FALSE)/1,0)</f>
        <v>0</v>
      </c>
      <c r="AI388">
        <f t="shared" si="60"/>
        <v>19.289000000000001</v>
      </c>
      <c r="AJ388">
        <f t="shared" si="61"/>
        <v>19.289000000000001</v>
      </c>
      <c r="AK388">
        <f>IF(ISERROR(1/VLOOKUP($B388,Leveranser!$B$1:$S$500,MATCH("såld värme (gwh)",Leveranser!$B$1:$S$1,0),FALSE)),"",VLOOKUP($B388,Leveranser!$B$1:$S$500,MATCH("såld värme (gwh)",Leveranser!$B$1:$S$1,0),FALSE))</f>
        <v>15.46</v>
      </c>
      <c r="AL388" s="22">
        <f>VLOOKUP($B388,Leveranser!$B$1:$Y$500,MATCH("Totalt såld fjärrvärme till andra fjärrvärmeföretag",Leveranser!$B$1:$AA$1,0),FALSE)</f>
        <v>0</v>
      </c>
      <c r="AM388" s="22">
        <f>IF(ISERROR(1/VLOOKUP($B388,Miljö!$B$1:$S$500,MATCH("Såld mängd produktionsspecifik fjärrvärme (GWh)",Miljö!$B$1:$R$1,0),FALSE)),0,VLOOKUP($B388,Miljö!$B$1:$S$500,MATCH("Såld mängd produktionsspecifik fjärrvärme (GWh)",Miljö!$B$1:$R$1,0),FALSE))</f>
        <v>0</v>
      </c>
      <c r="AN388" s="23">
        <f t="shared" si="62"/>
        <v>0.80149307895691846</v>
      </c>
      <c r="AP388" t="str">
        <f>VLOOKUP($B388,'Miljövärden urval för publ'!$B$1:$H$450,7,FALSE)</f>
        <v>Ja</v>
      </c>
      <c r="AQ388" t="str">
        <f>VLOOKUP($B388,'Miljövärden urval för publ'!$B$1:$H$450,6,FALSE)</f>
        <v>Nej</v>
      </c>
      <c r="AU388">
        <f t="shared" si="63"/>
        <v>0.27</v>
      </c>
      <c r="AV388">
        <f t="shared" si="64"/>
        <v>0</v>
      </c>
      <c r="AW388">
        <f t="shared" si="65"/>
        <v>15.669</v>
      </c>
      <c r="AX388">
        <f t="shared" si="66"/>
        <v>2.5680000000000001</v>
      </c>
      <c r="AZ388">
        <f t="shared" si="67"/>
        <v>0</v>
      </c>
      <c r="BA388">
        <f t="shared" si="68"/>
        <v>0</v>
      </c>
      <c r="BC388">
        <f t="shared" si="69"/>
        <v>19.019000000000002</v>
      </c>
    </row>
    <row r="389" spans="1:55" ht="15" customHeight="1" x14ac:dyDescent="0.25">
      <c r="A389" t="s">
        <v>534</v>
      </c>
      <c r="B389" t="s">
        <v>536</v>
      </c>
      <c r="C389">
        <f>VLOOKUP($B389,'Tillförd energi'!$B$1:$AS$566,MATCH(C$1,'Tillförd energi'!$B$1:$AQ$1,0),FALSE)</f>
        <v>0</v>
      </c>
      <c r="D389">
        <f>VLOOKUP($B389,'Tillförd energi'!$B$1:$AS$566,MATCH(D$1,'Tillförd energi'!$B$1:$AQ$1,0),FALSE)</f>
        <v>0</v>
      </c>
      <c r="E389">
        <f>VLOOKUP($B389,'Tillförd energi'!$B$1:$AS$566,MATCH(E$1,'Tillförd energi'!$B$1:$AQ$1,0),FALSE)</f>
        <v>0</v>
      </c>
      <c r="F389">
        <f>VLOOKUP($B389,'Tillförd energi'!$B$1:$AS$566,MATCH(F$1,'Tillförd energi'!$B$1:$AQ$1,0),FALSE)</f>
        <v>0</v>
      </c>
      <c r="G389">
        <f>VLOOKUP($B389,'Tillförd energi'!$B$1:$AS$566,MATCH(G$1,'Tillförd energi'!$B$1:$AQ$1,0),FALSE)</f>
        <v>0</v>
      </c>
      <c r="H389">
        <f>VLOOKUP($B389,'Tillförd energi'!$B$1:$AS$566,MATCH(H$1,'Tillförd energi'!$B$1:$AQ$1,0),FALSE)</f>
        <v>0</v>
      </c>
      <c r="I389">
        <f>VLOOKUP($B389,'Tillförd energi'!$B$1:$AS$566,MATCH(I$1,'Tillförd energi'!$B$1:$AQ$1,0),FALSE)</f>
        <v>0</v>
      </c>
      <c r="J389">
        <f>VLOOKUP($B389,'Tillförd energi'!$B$1:$AS$566,MATCH(J$1,'Tillförd energi'!$B$1:$AQ$1,0),FALSE)</f>
        <v>0</v>
      </c>
      <c r="K389">
        <v>0</v>
      </c>
      <c r="L389">
        <f>VLOOKUP($B389,'Tillförd energi'!$B$1:$AS$566,MATCH(L$1,'Tillförd energi'!$B$1:$AQ$1,0),FALSE)</f>
        <v>0</v>
      </c>
      <c r="M389">
        <f>VLOOKUP($B389,'Tillförd energi'!$B$1:$AS$566,MATCH(M$1,'Tillförd energi'!$B$1:$AQ$1,0),FALSE)</f>
        <v>0</v>
      </c>
      <c r="N389">
        <f>VLOOKUP($B389,'Tillförd energi'!$B$1:$AS$566,MATCH(N$1,'Tillförd energi'!$B$1:$AQ$1,0),FALSE)</f>
        <v>0</v>
      </c>
      <c r="O389">
        <f>VLOOKUP($B389,'Tillförd energi'!$B$1:$AS$566,MATCH(O$1,'Tillförd energi'!$B$1:$AQ$1,0),FALSE)</f>
        <v>0</v>
      </c>
      <c r="P389">
        <f>VLOOKUP($B389,'Tillförd energi'!$B$1:$AS$566,MATCH(P$1,'Tillförd energi'!$B$1:$AQ$1,0),FALSE)</f>
        <v>8.1489999999999991</v>
      </c>
      <c r="Q389">
        <f>VLOOKUP($B389,'Tillförd energi'!$B$1:$AS$566,MATCH(Q$1,'Tillförd energi'!$B$1:$AQ$1,0),FALSE)</f>
        <v>0</v>
      </c>
      <c r="R389">
        <f>VLOOKUP($B389,'Tillförd energi'!$B$1:$AS$566,MATCH(R$1,'Tillförd energi'!$B$1:$AQ$1,0),FALSE)</f>
        <v>2.331</v>
      </c>
      <c r="S389">
        <f>VLOOKUP($B389,'Tillförd energi'!$B$1:$AS$566,MATCH(S$1,'Tillförd energi'!$B$1:$AQ$1,0),FALSE)</f>
        <v>0</v>
      </c>
      <c r="T389">
        <f>VLOOKUP($B389,'Tillförd energi'!$B$1:$AS$566,MATCH(T$1,'Tillförd energi'!$B$1:$AQ$1,0),FALSE)</f>
        <v>0</v>
      </c>
      <c r="U389">
        <f>VLOOKUP($B389,'Tillförd energi'!$B$1:$AS$566,MATCH(U$1,'Tillförd energi'!$B$1:$AQ$1,0),FALSE)</f>
        <v>0</v>
      </c>
      <c r="V389">
        <f>VLOOKUP($B389,'Tillförd energi'!$B$1:$AS$566,MATCH(V$1,'Tillförd energi'!$B$1:$AQ$1,0),FALSE)</f>
        <v>0</v>
      </c>
      <c r="W389">
        <f>VLOOKUP($B389,'Tillförd energi'!$B$1:$AS$566,MATCH(W$1,'Tillförd energi'!$B$1:$AQ$1,0),FALSE)</f>
        <v>0.58299999999999996</v>
      </c>
      <c r="X389">
        <f>VLOOKUP($B389,'Tillförd energi'!$B$1:$AS$566,MATCH(X$1,'Tillförd energi'!$B$1:$AQ$1,0),FALSE)</f>
        <v>0</v>
      </c>
      <c r="Y389">
        <f>VLOOKUP($B389,'Tillförd energi'!$B$1:$AS$566,MATCH(Y$1,'Tillförd energi'!$B$1:$AQ$1,0),FALSE)</f>
        <v>0</v>
      </c>
      <c r="Z389">
        <f>VLOOKUP($B389,'Tillförd energi'!$B$1:$AS$566,MATCH(Z$1,'Tillförd energi'!$B$1:$AQ$1,0),FALSE)</f>
        <v>0</v>
      </c>
      <c r="AA389">
        <f>VLOOKUP($B389,'Tillförd energi'!$B$1:$AS$566,MATCH(AA$1,'Tillförd energi'!$B$1:$AQ$1,0),FALSE)</f>
        <v>0</v>
      </c>
      <c r="AB389">
        <f>VLOOKUP($B389,'Tillförd energi'!$B$1:$AS$566,MATCH(AB$1,'Tillförd energi'!$B$1:$AQ$1,0),FALSE)</f>
        <v>0</v>
      </c>
      <c r="AC389">
        <f>VLOOKUP($B389,'Tillförd energi'!$B$1:$AS$566,MATCH(AC$1,'Tillförd energi'!$B$1:$AQ$1,0),FALSE)</f>
        <v>0</v>
      </c>
      <c r="AD389">
        <f>VLOOKUP($B389,'Tillförd energi'!$B$1:$AS$566,MATCH(AD$1,'Tillförd energi'!$B$1:$AQ$1,0),FALSE)</f>
        <v>0</v>
      </c>
      <c r="AE389">
        <f>VLOOKUP($B389,'Tillförd energi'!$B$1:$AS$566,MATCH(AE$1,'Tillförd energi'!$B$1:$AQ$1,0),FALSE)</f>
        <v>0</v>
      </c>
      <c r="AF389">
        <f>VLOOKUP($B389,'Tillförd energi'!$B$1:$AS$566,MATCH(AF$1,'Tillförd energi'!$B$1:$AQ$1,0),FALSE)</f>
        <v>0.13900000000000001</v>
      </c>
      <c r="AG389">
        <f>IFERROR(VLOOKUP(B389,Miljö!$B$1:$S$476,9,FALSE)/1,0)</f>
        <v>0</v>
      </c>
      <c r="AI389">
        <f t="shared" si="60"/>
        <v>11.201999999999998</v>
      </c>
      <c r="AJ389">
        <f t="shared" si="61"/>
        <v>11.201999999999998</v>
      </c>
      <c r="AK389">
        <f>IF(ISERROR(1/VLOOKUP($B389,Leveranser!$B$1:$S$500,MATCH("såld värme (gwh)",Leveranser!$B$1:$S$1,0),FALSE)),"",VLOOKUP($B389,Leveranser!$B$1:$S$500,MATCH("såld värme (gwh)",Leveranser!$B$1:$S$1,0),FALSE))</f>
        <v>7.585</v>
      </c>
      <c r="AL389" s="22">
        <f>VLOOKUP($B389,Leveranser!$B$1:$Y$500,MATCH("Totalt såld fjärrvärme till andra fjärrvärmeföretag",Leveranser!$B$1:$AA$1,0),FALSE)</f>
        <v>0</v>
      </c>
      <c r="AM389" s="22">
        <f>IF(ISERROR(1/VLOOKUP($B389,Miljö!$B$1:$S$500,MATCH("Såld mängd produktionsspecifik fjärrvärme (GWh)",Miljö!$B$1:$R$1,0),FALSE)),0,VLOOKUP($B389,Miljö!$B$1:$S$500,MATCH("Såld mängd produktionsspecifik fjärrvärme (GWh)",Miljö!$B$1:$R$1,0),FALSE))</f>
        <v>0</v>
      </c>
      <c r="AN389" s="23">
        <f t="shared" si="62"/>
        <v>0.67711123013747554</v>
      </c>
      <c r="AP389" t="str">
        <f>VLOOKUP($B389,'Miljövärden urval för publ'!$B$1:$H$450,7,FALSE)</f>
        <v>Ja</v>
      </c>
      <c r="AQ389" t="str">
        <f>VLOOKUP($B389,'Miljövärden urval för publ'!$B$1:$H$450,6,FALSE)</f>
        <v>Nej</v>
      </c>
      <c r="AU389">
        <f t="shared" si="63"/>
        <v>0.13900000000000001</v>
      </c>
      <c r="AV389">
        <f t="shared" si="64"/>
        <v>0</v>
      </c>
      <c r="AW389">
        <f t="shared" si="65"/>
        <v>8.1489999999999991</v>
      </c>
      <c r="AX389">
        <f t="shared" si="66"/>
        <v>2.331</v>
      </c>
      <c r="AZ389">
        <f t="shared" si="67"/>
        <v>0</v>
      </c>
      <c r="BA389">
        <f t="shared" si="68"/>
        <v>0</v>
      </c>
      <c r="BC389">
        <f t="shared" si="69"/>
        <v>11.062999999999999</v>
      </c>
    </row>
    <row r="390" spans="1:55" ht="15" customHeight="1" x14ac:dyDescent="0.25">
      <c r="A390" t="s">
        <v>534</v>
      </c>
      <c r="B390" t="s">
        <v>537</v>
      </c>
      <c r="C390">
        <f>VLOOKUP($B390,'Tillförd energi'!$B$1:$AS$566,MATCH(C$1,'Tillförd energi'!$B$1:$AQ$1,0),FALSE)</f>
        <v>0</v>
      </c>
      <c r="D390">
        <f>VLOOKUP($B390,'Tillförd energi'!$B$1:$AS$566,MATCH(D$1,'Tillförd energi'!$B$1:$AQ$1,0),FALSE)</f>
        <v>0</v>
      </c>
      <c r="E390">
        <f>VLOOKUP($B390,'Tillförd energi'!$B$1:$AS$566,MATCH(E$1,'Tillförd energi'!$B$1:$AQ$1,0),FALSE)</f>
        <v>0</v>
      </c>
      <c r="F390">
        <f>VLOOKUP($B390,'Tillförd energi'!$B$1:$AS$566,MATCH(F$1,'Tillförd energi'!$B$1:$AQ$1,0),FALSE)</f>
        <v>0</v>
      </c>
      <c r="G390">
        <f>VLOOKUP($B390,'Tillförd energi'!$B$1:$AS$566,MATCH(G$1,'Tillförd energi'!$B$1:$AQ$1,0),FALSE)</f>
        <v>0</v>
      </c>
      <c r="H390">
        <f>VLOOKUP($B390,'Tillförd energi'!$B$1:$AS$566,MATCH(H$1,'Tillförd energi'!$B$1:$AQ$1,0),FALSE)</f>
        <v>0</v>
      </c>
      <c r="I390">
        <f>VLOOKUP($B390,'Tillförd energi'!$B$1:$AS$566,MATCH(I$1,'Tillförd energi'!$B$1:$AQ$1,0),FALSE)</f>
        <v>0</v>
      </c>
      <c r="J390">
        <f>VLOOKUP($B390,'Tillförd energi'!$B$1:$AS$566,MATCH(J$1,'Tillförd energi'!$B$1:$AQ$1,0),FALSE)</f>
        <v>0</v>
      </c>
      <c r="K390">
        <v>0</v>
      </c>
      <c r="L390">
        <f>VLOOKUP($B390,'Tillförd energi'!$B$1:$AS$566,MATCH(L$1,'Tillförd energi'!$B$1:$AQ$1,0),FALSE)</f>
        <v>0</v>
      </c>
      <c r="M390">
        <f>VLOOKUP($B390,'Tillförd energi'!$B$1:$AS$566,MATCH(M$1,'Tillförd energi'!$B$1:$AQ$1,0),FALSE)</f>
        <v>0</v>
      </c>
      <c r="N390">
        <f>VLOOKUP($B390,'Tillförd energi'!$B$1:$AS$566,MATCH(N$1,'Tillförd energi'!$B$1:$AQ$1,0),FALSE)</f>
        <v>0</v>
      </c>
      <c r="O390">
        <f>VLOOKUP($B390,'Tillförd energi'!$B$1:$AS$566,MATCH(O$1,'Tillförd energi'!$B$1:$AQ$1,0),FALSE)</f>
        <v>0</v>
      </c>
      <c r="P390">
        <f>VLOOKUP($B390,'Tillförd energi'!$B$1:$AS$566,MATCH(P$1,'Tillförd energi'!$B$1:$AQ$1,0),FALSE)</f>
        <v>13.99</v>
      </c>
      <c r="Q390">
        <f>VLOOKUP($B390,'Tillförd energi'!$B$1:$AS$566,MATCH(Q$1,'Tillförd energi'!$B$1:$AQ$1,0),FALSE)</f>
        <v>0</v>
      </c>
      <c r="R390">
        <f>VLOOKUP($B390,'Tillförd energi'!$B$1:$AS$566,MATCH(R$1,'Tillförd energi'!$B$1:$AQ$1,0),FALSE)</f>
        <v>0</v>
      </c>
      <c r="S390">
        <f>VLOOKUP($B390,'Tillförd energi'!$B$1:$AS$566,MATCH(S$1,'Tillförd energi'!$B$1:$AQ$1,0),FALSE)</f>
        <v>0</v>
      </c>
      <c r="T390">
        <f>VLOOKUP($B390,'Tillförd energi'!$B$1:$AS$566,MATCH(T$1,'Tillförd energi'!$B$1:$AQ$1,0),FALSE)</f>
        <v>0</v>
      </c>
      <c r="U390">
        <f>VLOOKUP($B390,'Tillförd energi'!$B$1:$AS$566,MATCH(U$1,'Tillförd energi'!$B$1:$AQ$1,0),FALSE)</f>
        <v>0</v>
      </c>
      <c r="V390">
        <f>VLOOKUP($B390,'Tillförd energi'!$B$1:$AS$566,MATCH(V$1,'Tillförd energi'!$B$1:$AQ$1,0),FALSE)</f>
        <v>0</v>
      </c>
      <c r="W390">
        <f>VLOOKUP($B390,'Tillförd energi'!$B$1:$AS$566,MATCH(W$1,'Tillförd energi'!$B$1:$AQ$1,0),FALSE)</f>
        <v>0.52100000000000002</v>
      </c>
      <c r="X390">
        <f>VLOOKUP($B390,'Tillförd energi'!$B$1:$AS$566,MATCH(X$1,'Tillförd energi'!$B$1:$AQ$1,0),FALSE)</f>
        <v>0</v>
      </c>
      <c r="Y390">
        <f>VLOOKUP($B390,'Tillförd energi'!$B$1:$AS$566,MATCH(Y$1,'Tillförd energi'!$B$1:$AQ$1,0),FALSE)</f>
        <v>0</v>
      </c>
      <c r="Z390">
        <f>VLOOKUP($B390,'Tillförd energi'!$B$1:$AS$566,MATCH(Z$1,'Tillförd energi'!$B$1:$AQ$1,0),FALSE)</f>
        <v>0</v>
      </c>
      <c r="AA390">
        <f>VLOOKUP($B390,'Tillförd energi'!$B$1:$AS$566,MATCH(AA$1,'Tillförd energi'!$B$1:$AQ$1,0),FALSE)</f>
        <v>0</v>
      </c>
      <c r="AB390">
        <f>VLOOKUP($B390,'Tillförd energi'!$B$1:$AS$566,MATCH(AB$1,'Tillförd energi'!$B$1:$AQ$1,0),FALSE)</f>
        <v>0</v>
      </c>
      <c r="AC390">
        <f>VLOOKUP($B390,'Tillförd energi'!$B$1:$AS$566,MATCH(AC$1,'Tillförd energi'!$B$1:$AQ$1,0),FALSE)</f>
        <v>0</v>
      </c>
      <c r="AD390">
        <f>VLOOKUP($B390,'Tillförd energi'!$B$1:$AS$566,MATCH(AD$1,'Tillförd energi'!$B$1:$AQ$1,0),FALSE)</f>
        <v>0</v>
      </c>
      <c r="AE390">
        <f>VLOOKUP($B390,'Tillförd energi'!$B$1:$AS$566,MATCH(AE$1,'Tillförd energi'!$B$1:$AQ$1,0),FALSE)</f>
        <v>0</v>
      </c>
      <c r="AF390">
        <f>VLOOKUP($B390,'Tillförd energi'!$B$1:$AS$566,MATCH(AF$1,'Tillförd energi'!$B$1:$AQ$1,0),FALSE)</f>
        <v>0.19900000000000001</v>
      </c>
      <c r="AG390">
        <f>IFERROR(VLOOKUP(B390,Miljö!$B$1:$S$476,9,FALSE)/1,0)</f>
        <v>0</v>
      </c>
      <c r="AI390">
        <f t="shared" si="60"/>
        <v>14.71</v>
      </c>
      <c r="AJ390">
        <f t="shared" si="61"/>
        <v>14.71</v>
      </c>
      <c r="AK390">
        <f>IF(ISERROR(1/VLOOKUP($B390,Leveranser!$B$1:$S$500,MATCH("såld värme (gwh)",Leveranser!$B$1:$S$1,0),FALSE)),"",VLOOKUP($B390,Leveranser!$B$1:$S$500,MATCH("såld värme (gwh)",Leveranser!$B$1:$S$1,0),FALSE))</f>
        <v>10.375999999999999</v>
      </c>
      <c r="AL390" s="22">
        <f>VLOOKUP($B390,Leveranser!$B$1:$Y$500,MATCH("Totalt såld fjärrvärme till andra fjärrvärmeföretag",Leveranser!$B$1:$AA$1,0),FALSE)</f>
        <v>0</v>
      </c>
      <c r="AM390" s="22">
        <f>IF(ISERROR(1/VLOOKUP($B390,Miljö!$B$1:$S$500,MATCH("Såld mängd produktionsspecifik fjärrvärme (GWh)",Miljö!$B$1:$R$1,0),FALSE)),0,VLOOKUP($B390,Miljö!$B$1:$S$500,MATCH("Såld mängd produktionsspecifik fjärrvärme (GWh)",Miljö!$B$1:$R$1,0),FALSE))</f>
        <v>0</v>
      </c>
      <c r="AN390" s="23">
        <f t="shared" si="62"/>
        <v>0.70537049626104686</v>
      </c>
      <c r="AP390" t="str">
        <f>VLOOKUP($B390,'Miljövärden urval för publ'!$B$1:$H$450,7,FALSE)</f>
        <v>Ja</v>
      </c>
      <c r="AQ390" t="str">
        <f>VLOOKUP($B390,'Miljövärden urval för publ'!$B$1:$H$450,6,FALSE)</f>
        <v>Nej</v>
      </c>
      <c r="AU390">
        <f t="shared" si="63"/>
        <v>0.19900000000000001</v>
      </c>
      <c r="AV390">
        <f t="shared" si="64"/>
        <v>0</v>
      </c>
      <c r="AW390">
        <f t="shared" si="65"/>
        <v>13.99</v>
      </c>
      <c r="AX390">
        <f t="shared" si="66"/>
        <v>0</v>
      </c>
      <c r="AZ390">
        <f t="shared" si="67"/>
        <v>0</v>
      </c>
      <c r="BA390">
        <f t="shared" si="68"/>
        <v>0</v>
      </c>
      <c r="BC390">
        <f t="shared" si="69"/>
        <v>14.511000000000001</v>
      </c>
    </row>
    <row r="391" spans="1:55" ht="15" customHeight="1" x14ac:dyDescent="0.25">
      <c r="A391" t="s">
        <v>534</v>
      </c>
      <c r="B391" t="s">
        <v>538</v>
      </c>
      <c r="C391">
        <f>VLOOKUP($B391,'Tillförd energi'!$B$1:$AS$566,MATCH(C$1,'Tillförd energi'!$B$1:$AQ$1,0),FALSE)</f>
        <v>0</v>
      </c>
      <c r="D391">
        <f>VLOOKUP($B391,'Tillförd energi'!$B$1:$AS$566,MATCH(D$1,'Tillförd energi'!$B$1:$AQ$1,0),FALSE)</f>
        <v>162.476</v>
      </c>
      <c r="E391">
        <f>VLOOKUP($B391,'Tillförd energi'!$B$1:$AS$566,MATCH(E$1,'Tillförd energi'!$B$1:$AQ$1,0),FALSE)</f>
        <v>0</v>
      </c>
      <c r="F391">
        <f>VLOOKUP($B391,'Tillförd energi'!$B$1:$AS$566,MATCH(F$1,'Tillförd energi'!$B$1:$AQ$1,0),FALSE)</f>
        <v>8.9664599999999997</v>
      </c>
      <c r="G391">
        <f>VLOOKUP($B391,'Tillförd energi'!$B$1:$AS$566,MATCH(G$1,'Tillförd energi'!$B$1:$AQ$1,0),FALSE)</f>
        <v>0</v>
      </c>
      <c r="H391">
        <f>VLOOKUP($B391,'Tillförd energi'!$B$1:$AS$566,MATCH(H$1,'Tillförd energi'!$B$1:$AQ$1,0),FALSE)</f>
        <v>0</v>
      </c>
      <c r="I391">
        <f>VLOOKUP($B391,'Tillförd energi'!$B$1:$AS$566,MATCH(I$1,'Tillförd energi'!$B$1:$AQ$1,0),FALSE)</f>
        <v>0</v>
      </c>
      <c r="J391">
        <f>VLOOKUP($B391,'Tillförd energi'!$B$1:$AS$566,MATCH(J$1,'Tillförd energi'!$B$1:$AQ$1,0),FALSE)</f>
        <v>0</v>
      </c>
      <c r="K391">
        <v>0</v>
      </c>
      <c r="L391">
        <f>VLOOKUP($B391,'Tillförd energi'!$B$1:$AS$566,MATCH(L$1,'Tillförd energi'!$B$1:$AQ$1,0),FALSE)</f>
        <v>0</v>
      </c>
      <c r="M391">
        <f>VLOOKUP($B391,'Tillförd energi'!$B$1:$AS$566,MATCH(M$1,'Tillförd energi'!$B$1:$AQ$1,0),FALSE)</f>
        <v>47.493899999999996</v>
      </c>
      <c r="N391">
        <f>VLOOKUP($B391,'Tillförd energi'!$B$1:$AS$566,MATCH(N$1,'Tillförd energi'!$B$1:$AQ$1,0),FALSE)</f>
        <v>238.64500000000001</v>
      </c>
      <c r="O391">
        <f>VLOOKUP($B391,'Tillförd energi'!$B$1:$AS$566,MATCH(O$1,'Tillförd energi'!$B$1:$AQ$1,0),FALSE)</f>
        <v>35.928199999999997</v>
      </c>
      <c r="P391">
        <f>VLOOKUP($B391,'Tillförd energi'!$B$1:$AS$566,MATCH(P$1,'Tillförd energi'!$B$1:$AQ$1,0),FALSE)</f>
        <v>109.94499999999999</v>
      </c>
      <c r="Q391">
        <f>VLOOKUP($B391,'Tillförd energi'!$B$1:$AS$566,MATCH(Q$1,'Tillförd energi'!$B$1:$AQ$1,0),FALSE)</f>
        <v>0</v>
      </c>
      <c r="R391">
        <f>VLOOKUP($B391,'Tillförd energi'!$B$1:$AS$566,MATCH(R$1,'Tillförd energi'!$B$1:$AQ$1,0),FALSE)</f>
        <v>0</v>
      </c>
      <c r="S391">
        <f>VLOOKUP($B391,'Tillförd energi'!$B$1:$AS$566,MATCH(S$1,'Tillförd energi'!$B$1:$AQ$1,0),FALSE)</f>
        <v>0</v>
      </c>
      <c r="T391">
        <f>VLOOKUP($B391,'Tillförd energi'!$B$1:$AS$566,MATCH(T$1,'Tillförd energi'!$B$1:$AQ$1,0),FALSE)</f>
        <v>0</v>
      </c>
      <c r="U391">
        <f>VLOOKUP($B391,'Tillförd energi'!$B$1:$AS$566,MATCH(U$1,'Tillförd energi'!$B$1:$AQ$1,0),FALSE)</f>
        <v>0</v>
      </c>
      <c r="V391">
        <f>VLOOKUP($B391,'Tillförd energi'!$B$1:$AS$566,MATCH(V$1,'Tillförd energi'!$B$1:$AQ$1,0),FALSE)</f>
        <v>0</v>
      </c>
      <c r="W391">
        <f>VLOOKUP($B391,'Tillförd energi'!$B$1:$AS$566,MATCH(W$1,'Tillförd energi'!$B$1:$AQ$1,0),FALSE)</f>
        <v>0</v>
      </c>
      <c r="X391">
        <f>VLOOKUP($B391,'Tillförd energi'!$B$1:$AS$566,MATCH(X$1,'Tillförd energi'!$B$1:$AQ$1,0),FALSE)</f>
        <v>0</v>
      </c>
      <c r="Y391">
        <f>VLOOKUP($B391,'Tillförd energi'!$B$1:$AS$566,MATCH(Y$1,'Tillförd energi'!$B$1:$AQ$1,0),FALSE)</f>
        <v>41.559100000000001</v>
      </c>
      <c r="Z391">
        <f>VLOOKUP($B391,'Tillförd energi'!$B$1:$AS$566,MATCH(Z$1,'Tillförd energi'!$B$1:$AQ$1,0),FALSE)</f>
        <v>0</v>
      </c>
      <c r="AA391">
        <f>VLOOKUP($B391,'Tillförd energi'!$B$1:$AS$566,MATCH(AA$1,'Tillförd energi'!$B$1:$AQ$1,0),FALSE)</f>
        <v>0</v>
      </c>
      <c r="AB391">
        <f>VLOOKUP($B391,'Tillförd energi'!$B$1:$AS$566,MATCH(AB$1,'Tillförd energi'!$B$1:$AQ$1,0),FALSE)</f>
        <v>0</v>
      </c>
      <c r="AC391">
        <f>VLOOKUP($B391,'Tillförd energi'!$B$1:$AS$566,MATCH(AC$1,'Tillförd energi'!$B$1:$AQ$1,0),FALSE)</f>
        <v>0</v>
      </c>
      <c r="AD391">
        <f>VLOOKUP($B391,'Tillförd energi'!$B$1:$AS$566,MATCH(AD$1,'Tillförd energi'!$B$1:$AQ$1,0),FALSE)</f>
        <v>0</v>
      </c>
      <c r="AE391">
        <f>VLOOKUP($B391,'Tillförd energi'!$B$1:$AS$566,MATCH(AE$1,'Tillförd energi'!$B$1:$AQ$1,0),FALSE)</f>
        <v>0</v>
      </c>
      <c r="AF391">
        <f>VLOOKUP($B391,'Tillförd energi'!$B$1:$AS$566,MATCH(AF$1,'Tillförd energi'!$B$1:$AQ$1,0),FALSE)</f>
        <v>20.216799999999999</v>
      </c>
      <c r="AG391">
        <f>IFERROR(VLOOKUP(B391,Miljö!$B$1:$S$476,9,FALSE)/1,0)</f>
        <v>0</v>
      </c>
      <c r="AI391">
        <f t="shared" si="60"/>
        <v>665.23046000000011</v>
      </c>
      <c r="AJ391">
        <f t="shared" si="61"/>
        <v>665.23046000000011</v>
      </c>
      <c r="AK391">
        <f>IF(ISERROR(1/VLOOKUP($B391,Leveranser!$B$1:$S$500,MATCH("såld värme (gwh)",Leveranser!$B$1:$S$1,0),FALSE)),"",VLOOKUP($B391,Leveranser!$B$1:$S$500,MATCH("såld värme (gwh)",Leveranser!$B$1:$S$1,0),FALSE))</f>
        <v>532.09799999999996</v>
      </c>
      <c r="AL391" s="22">
        <f>VLOOKUP($B391,Leveranser!$B$1:$Y$500,MATCH("Totalt såld fjärrvärme till andra fjärrvärmeföretag",Leveranser!$B$1:$AA$1,0),FALSE)</f>
        <v>0</v>
      </c>
      <c r="AM391" s="22">
        <f>IF(ISERROR(1/VLOOKUP($B391,Miljö!$B$1:$S$500,MATCH("Såld mängd produktionsspecifik fjärrvärme (GWh)",Miljö!$B$1:$R$1,0),FALSE)),0,VLOOKUP($B391,Miljö!$B$1:$S$500,MATCH("Såld mängd produktionsspecifik fjärrvärme (GWh)",Miljö!$B$1:$R$1,0),FALSE))</f>
        <v>0</v>
      </c>
      <c r="AN391" s="23">
        <f t="shared" si="62"/>
        <v>0.79987016830227509</v>
      </c>
      <c r="AP391" t="str">
        <f>VLOOKUP($B391,'Miljövärden urval för publ'!$B$1:$H$450,7,FALSE)</f>
        <v>Ja</v>
      </c>
      <c r="AQ391" t="str">
        <f>VLOOKUP($B391,'Miljövärden urval för publ'!$B$1:$H$450,6,FALSE)</f>
        <v>Nej</v>
      </c>
      <c r="AU391">
        <f t="shared" si="63"/>
        <v>20.216799999999999</v>
      </c>
      <c r="AV391">
        <f t="shared" si="64"/>
        <v>0</v>
      </c>
      <c r="AW391">
        <f t="shared" si="65"/>
        <v>432.01210000000003</v>
      </c>
      <c r="AX391">
        <f t="shared" si="66"/>
        <v>0</v>
      </c>
      <c r="AZ391">
        <f t="shared" si="67"/>
        <v>0</v>
      </c>
      <c r="BA391">
        <f t="shared" si="68"/>
        <v>0</v>
      </c>
      <c r="BC391">
        <f t="shared" si="69"/>
        <v>432.01210000000003</v>
      </c>
    </row>
    <row r="392" spans="1:55" ht="15" customHeight="1" x14ac:dyDescent="0.25">
      <c r="A392" t="s">
        <v>539</v>
      </c>
      <c r="B392" t="s">
        <v>540</v>
      </c>
      <c r="C392">
        <f>VLOOKUP($B392,'Tillförd energi'!$B$1:$AS$566,MATCH(C$1,'Tillförd energi'!$B$1:$AQ$1,0),FALSE)</f>
        <v>0</v>
      </c>
      <c r="D392">
        <f>VLOOKUP($B392,'Tillförd energi'!$B$1:$AS$566,MATCH(D$1,'Tillförd energi'!$B$1:$AQ$1,0),FALSE)</f>
        <v>2.3380000000000001</v>
      </c>
      <c r="E392">
        <f>VLOOKUP($B392,'Tillförd energi'!$B$1:$AS$566,MATCH(E$1,'Tillförd energi'!$B$1:$AQ$1,0),FALSE)</f>
        <v>0</v>
      </c>
      <c r="F392">
        <f>VLOOKUP($B392,'Tillförd energi'!$B$1:$AS$566,MATCH(F$1,'Tillförd energi'!$B$1:$AQ$1,0),FALSE)</f>
        <v>0</v>
      </c>
      <c r="G392">
        <f>VLOOKUP($B392,'Tillförd energi'!$B$1:$AS$566,MATCH(G$1,'Tillförd energi'!$B$1:$AQ$1,0),FALSE)</f>
        <v>0</v>
      </c>
      <c r="H392">
        <f>VLOOKUP($B392,'Tillförd energi'!$B$1:$AS$566,MATCH(H$1,'Tillförd energi'!$B$1:$AQ$1,0),FALSE)</f>
        <v>0</v>
      </c>
      <c r="I392">
        <f>VLOOKUP($B392,'Tillförd energi'!$B$1:$AS$566,MATCH(I$1,'Tillförd energi'!$B$1:$AQ$1,0),FALSE)</f>
        <v>0</v>
      </c>
      <c r="J392">
        <f>VLOOKUP($B392,'Tillförd energi'!$B$1:$AS$566,MATCH(J$1,'Tillförd energi'!$B$1:$AQ$1,0),FALSE)</f>
        <v>4.3780000000000001</v>
      </c>
      <c r="K392">
        <v>0</v>
      </c>
      <c r="L392">
        <f>VLOOKUP($B392,'Tillförd energi'!$B$1:$AS$566,MATCH(L$1,'Tillförd energi'!$B$1:$AQ$1,0),FALSE)</f>
        <v>0</v>
      </c>
      <c r="M392">
        <f>VLOOKUP($B392,'Tillförd energi'!$B$1:$AS$566,MATCH(M$1,'Tillförd energi'!$B$1:$AQ$1,0),FALSE)</f>
        <v>0</v>
      </c>
      <c r="N392">
        <f>VLOOKUP($B392,'Tillförd energi'!$B$1:$AS$566,MATCH(N$1,'Tillförd energi'!$B$1:$AQ$1,0),FALSE)</f>
        <v>90.509</v>
      </c>
      <c r="O392">
        <f>VLOOKUP($B392,'Tillförd energi'!$B$1:$AS$566,MATCH(O$1,'Tillförd energi'!$B$1:$AQ$1,0),FALSE)</f>
        <v>0</v>
      </c>
      <c r="P392">
        <f>VLOOKUP($B392,'Tillförd energi'!$B$1:$AS$566,MATCH(P$1,'Tillförd energi'!$B$1:$AQ$1,0),FALSE)</f>
        <v>10.595000000000001</v>
      </c>
      <c r="Q392">
        <f>VLOOKUP($B392,'Tillförd energi'!$B$1:$AS$566,MATCH(Q$1,'Tillförd energi'!$B$1:$AQ$1,0),FALSE)</f>
        <v>37.7318</v>
      </c>
      <c r="R392">
        <f>VLOOKUP($B392,'Tillförd energi'!$B$1:$AS$566,MATCH(R$1,'Tillförd energi'!$B$1:$AQ$1,0),FALSE)</f>
        <v>3.4540000000000002</v>
      </c>
      <c r="S392">
        <f>VLOOKUP($B392,'Tillförd energi'!$B$1:$AS$566,MATCH(S$1,'Tillförd energi'!$B$1:$AQ$1,0),FALSE)</f>
        <v>0</v>
      </c>
      <c r="T392">
        <f>VLOOKUP($B392,'Tillförd energi'!$B$1:$AS$566,MATCH(T$1,'Tillförd energi'!$B$1:$AQ$1,0),FALSE)</f>
        <v>0</v>
      </c>
      <c r="U392">
        <f>VLOOKUP($B392,'Tillförd energi'!$B$1:$AS$566,MATCH(U$1,'Tillförd energi'!$B$1:$AQ$1,0),FALSE)</f>
        <v>0</v>
      </c>
      <c r="V392">
        <f>VLOOKUP($B392,'Tillförd energi'!$B$1:$AS$566,MATCH(V$1,'Tillförd energi'!$B$1:$AQ$1,0),FALSE)</f>
        <v>0</v>
      </c>
      <c r="W392">
        <f>VLOOKUP($B392,'Tillförd energi'!$B$1:$AS$566,MATCH(W$1,'Tillförd energi'!$B$1:$AQ$1,0),FALSE)</f>
        <v>0</v>
      </c>
      <c r="X392">
        <f>VLOOKUP($B392,'Tillförd energi'!$B$1:$AS$566,MATCH(X$1,'Tillförd energi'!$B$1:$AQ$1,0),FALSE)</f>
        <v>1.3280000000000001</v>
      </c>
      <c r="Y392">
        <f>VLOOKUP($B392,'Tillförd energi'!$B$1:$AS$566,MATCH(Y$1,'Tillförd energi'!$B$1:$AQ$1,0),FALSE)</f>
        <v>0</v>
      </c>
      <c r="Z392">
        <f>VLOOKUP($B392,'Tillförd energi'!$B$1:$AS$566,MATCH(Z$1,'Tillförd energi'!$B$1:$AQ$1,0),FALSE)</f>
        <v>0</v>
      </c>
      <c r="AA392">
        <f>VLOOKUP($B392,'Tillförd energi'!$B$1:$AS$566,MATCH(AA$1,'Tillförd energi'!$B$1:$AQ$1,0),FALSE)</f>
        <v>0</v>
      </c>
      <c r="AB392">
        <f>VLOOKUP($B392,'Tillförd energi'!$B$1:$AS$566,MATCH(AB$1,'Tillförd energi'!$B$1:$AQ$1,0),FALSE)</f>
        <v>0</v>
      </c>
      <c r="AC392">
        <f>VLOOKUP($B392,'Tillförd energi'!$B$1:$AS$566,MATCH(AC$1,'Tillförd energi'!$B$1:$AQ$1,0),FALSE)</f>
        <v>16.809999999999999</v>
      </c>
      <c r="AD392">
        <f>VLOOKUP($B392,'Tillförd energi'!$B$1:$AS$566,MATCH(AD$1,'Tillförd energi'!$B$1:$AQ$1,0),FALSE)</f>
        <v>0</v>
      </c>
      <c r="AE392">
        <f>VLOOKUP($B392,'Tillförd energi'!$B$1:$AS$566,MATCH(AE$1,'Tillförd energi'!$B$1:$AQ$1,0),FALSE)</f>
        <v>0</v>
      </c>
      <c r="AF392">
        <f>VLOOKUP($B392,'Tillförd energi'!$B$1:$AS$566,MATCH(AF$1,'Tillförd energi'!$B$1:$AQ$1,0),FALSE)</f>
        <v>3.3487399999999998</v>
      </c>
      <c r="AG392">
        <f>IFERROR(VLOOKUP(B392,Miljö!$B$1:$S$476,9,FALSE)/1,0)</f>
        <v>0</v>
      </c>
      <c r="AI392">
        <f t="shared" si="60"/>
        <v>170.49253999999999</v>
      </c>
      <c r="AJ392">
        <f t="shared" si="61"/>
        <v>170.49253999999999</v>
      </c>
      <c r="AK392">
        <f>IF(ISERROR(1/VLOOKUP($B392,Leveranser!$B$1:$S$500,MATCH("såld värme (gwh)",Leveranser!$B$1:$S$1,0),FALSE)),"",VLOOKUP($B392,Leveranser!$B$1:$S$500,MATCH("såld värme (gwh)",Leveranser!$B$1:$S$1,0),FALSE))</f>
        <v>122.8</v>
      </c>
      <c r="AL392" s="22">
        <f>VLOOKUP($B392,Leveranser!$B$1:$Y$500,MATCH("Totalt såld fjärrvärme till andra fjärrvärmeföretag",Leveranser!$B$1:$AA$1,0),FALSE)</f>
        <v>0</v>
      </c>
      <c r="AM392" s="22">
        <f>IF(ISERROR(1/VLOOKUP($B392,Miljö!$B$1:$S$500,MATCH("Såld mängd produktionsspecifik fjärrvärme (GWh)",Miljö!$B$1:$R$1,0),FALSE)),0,VLOOKUP($B392,Miljö!$B$1:$S$500,MATCH("Såld mängd produktionsspecifik fjärrvärme (GWh)",Miljö!$B$1:$R$1,0),FALSE))</f>
        <v>0</v>
      </c>
      <c r="AN392" s="23">
        <f t="shared" si="62"/>
        <v>0.72026611838852306</v>
      </c>
      <c r="AP392" t="str">
        <f>VLOOKUP($B392,'Miljövärden urval för publ'!$B$1:$H$450,7,FALSE)</f>
        <v>Ja</v>
      </c>
      <c r="AQ392" t="str">
        <f>VLOOKUP($B392,'Miljövärden urval för publ'!$B$1:$H$450,6,FALSE)</f>
        <v>Ja</v>
      </c>
      <c r="AU392">
        <f t="shared" si="63"/>
        <v>3.3487399999999998</v>
      </c>
      <c r="AV392">
        <f t="shared" si="64"/>
        <v>1.3280000000000001</v>
      </c>
      <c r="AW392">
        <f t="shared" si="65"/>
        <v>138.83580000000001</v>
      </c>
      <c r="AX392">
        <f t="shared" si="66"/>
        <v>3.4540000000000002</v>
      </c>
      <c r="AZ392">
        <f t="shared" si="67"/>
        <v>0</v>
      </c>
      <c r="BA392">
        <f t="shared" si="68"/>
        <v>0</v>
      </c>
      <c r="BC392">
        <f t="shared" si="69"/>
        <v>143.61780000000002</v>
      </c>
    </row>
    <row r="393" spans="1:55" ht="15" customHeight="1" x14ac:dyDescent="0.25">
      <c r="A393" t="s">
        <v>541</v>
      </c>
      <c r="B393" t="s">
        <v>542</v>
      </c>
      <c r="C393">
        <f>VLOOKUP($B393,'Tillförd energi'!$B$1:$AS$566,MATCH(C$1,'Tillförd energi'!$B$1:$AQ$1,0),FALSE)</f>
        <v>0</v>
      </c>
      <c r="D393">
        <f>VLOOKUP($B393,'Tillförd energi'!$B$1:$AS$566,MATCH(D$1,'Tillförd energi'!$B$1:$AQ$1,0),FALSE)</f>
        <v>0</v>
      </c>
      <c r="E393">
        <f>VLOOKUP($B393,'Tillförd energi'!$B$1:$AS$566,MATCH(E$1,'Tillförd energi'!$B$1:$AQ$1,0),FALSE)</f>
        <v>0</v>
      </c>
      <c r="F393">
        <f>VLOOKUP($B393,'Tillförd energi'!$B$1:$AS$566,MATCH(F$1,'Tillförd energi'!$B$1:$AQ$1,0),FALSE)</f>
        <v>0</v>
      </c>
      <c r="G393">
        <f>VLOOKUP($B393,'Tillförd energi'!$B$1:$AS$566,MATCH(G$1,'Tillförd energi'!$B$1:$AQ$1,0),FALSE)</f>
        <v>0</v>
      </c>
      <c r="H393">
        <f>VLOOKUP($B393,'Tillförd energi'!$B$1:$AS$566,MATCH(H$1,'Tillförd energi'!$B$1:$AQ$1,0),FALSE)</f>
        <v>0</v>
      </c>
      <c r="I393">
        <f>VLOOKUP($B393,'Tillförd energi'!$B$1:$AS$566,MATCH(I$1,'Tillförd energi'!$B$1:$AQ$1,0),FALSE)</f>
        <v>0</v>
      </c>
      <c r="J393">
        <f>VLOOKUP($B393,'Tillförd energi'!$B$1:$AS$566,MATCH(J$1,'Tillförd energi'!$B$1:$AQ$1,0),FALSE)</f>
        <v>0</v>
      </c>
      <c r="K393">
        <v>0</v>
      </c>
      <c r="L393">
        <f>VLOOKUP($B393,'Tillförd energi'!$B$1:$AS$566,MATCH(L$1,'Tillförd energi'!$B$1:$AQ$1,0),FALSE)</f>
        <v>0</v>
      </c>
      <c r="M393">
        <f>VLOOKUP($B393,'Tillförd energi'!$B$1:$AS$566,MATCH(M$1,'Tillförd energi'!$B$1:$AQ$1,0),FALSE)</f>
        <v>0</v>
      </c>
      <c r="N393">
        <f>VLOOKUP($B393,'Tillförd energi'!$B$1:$AS$566,MATCH(N$1,'Tillförd energi'!$B$1:$AQ$1,0),FALSE)</f>
        <v>0</v>
      </c>
      <c r="O393">
        <f>VLOOKUP($B393,'Tillförd energi'!$B$1:$AS$566,MATCH(O$1,'Tillförd energi'!$B$1:$AQ$1,0),FALSE)</f>
        <v>0</v>
      </c>
      <c r="P393">
        <f>VLOOKUP($B393,'Tillförd energi'!$B$1:$AS$566,MATCH(P$1,'Tillförd energi'!$B$1:$AQ$1,0),FALSE)</f>
        <v>0</v>
      </c>
      <c r="Q393">
        <f>VLOOKUP($B393,'Tillförd energi'!$B$1:$AS$566,MATCH(Q$1,'Tillförd energi'!$B$1:$AQ$1,0),FALSE)</f>
        <v>0</v>
      </c>
      <c r="R393">
        <f>VLOOKUP($B393,'Tillförd energi'!$B$1:$AS$566,MATCH(R$1,'Tillförd energi'!$B$1:$AQ$1,0),FALSE)</f>
        <v>7.7</v>
      </c>
      <c r="S393">
        <f>VLOOKUP($B393,'Tillförd energi'!$B$1:$AS$566,MATCH(S$1,'Tillförd energi'!$B$1:$AQ$1,0),FALSE)</f>
        <v>0</v>
      </c>
      <c r="T393">
        <f>VLOOKUP($B393,'Tillförd energi'!$B$1:$AS$566,MATCH(T$1,'Tillförd energi'!$B$1:$AQ$1,0),FALSE)</f>
        <v>0</v>
      </c>
      <c r="U393">
        <f>VLOOKUP($B393,'Tillförd energi'!$B$1:$AS$566,MATCH(U$1,'Tillförd energi'!$B$1:$AQ$1,0),FALSE)</f>
        <v>0</v>
      </c>
      <c r="V393">
        <f>VLOOKUP($B393,'Tillförd energi'!$B$1:$AS$566,MATCH(V$1,'Tillförd energi'!$B$1:$AQ$1,0),FALSE)</f>
        <v>0</v>
      </c>
      <c r="W393">
        <f>VLOOKUP($B393,'Tillförd energi'!$B$1:$AS$566,MATCH(W$1,'Tillförd energi'!$B$1:$AQ$1,0),FALSE)</f>
        <v>0</v>
      </c>
      <c r="X393">
        <f>VLOOKUP($B393,'Tillförd energi'!$B$1:$AS$566,MATCH(X$1,'Tillförd energi'!$B$1:$AQ$1,0),FALSE)</f>
        <v>0</v>
      </c>
      <c r="Y393">
        <f>VLOOKUP($B393,'Tillförd energi'!$B$1:$AS$566,MATCH(Y$1,'Tillförd energi'!$B$1:$AQ$1,0),FALSE)</f>
        <v>0</v>
      </c>
      <c r="Z393">
        <f>VLOOKUP($B393,'Tillförd energi'!$B$1:$AS$566,MATCH(Z$1,'Tillförd energi'!$B$1:$AQ$1,0),FALSE)</f>
        <v>0</v>
      </c>
      <c r="AA393">
        <f>VLOOKUP($B393,'Tillförd energi'!$B$1:$AS$566,MATCH(AA$1,'Tillförd energi'!$B$1:$AQ$1,0),FALSE)</f>
        <v>0</v>
      </c>
      <c r="AB393">
        <f>VLOOKUP($B393,'Tillförd energi'!$B$1:$AS$566,MATCH(AB$1,'Tillförd energi'!$B$1:$AQ$1,0),FALSE)</f>
        <v>0</v>
      </c>
      <c r="AC393">
        <f>VLOOKUP($B393,'Tillförd energi'!$B$1:$AS$566,MATCH(AC$1,'Tillförd energi'!$B$1:$AQ$1,0),FALSE)</f>
        <v>0</v>
      </c>
      <c r="AD393">
        <f>VLOOKUP($B393,'Tillförd energi'!$B$1:$AS$566,MATCH(AD$1,'Tillförd energi'!$B$1:$AQ$1,0),FALSE)</f>
        <v>0</v>
      </c>
      <c r="AE393">
        <f>VLOOKUP($B393,'Tillförd energi'!$B$1:$AS$566,MATCH(AE$1,'Tillförd energi'!$B$1:$AQ$1,0),FALSE)</f>
        <v>0</v>
      </c>
      <c r="AF393">
        <f>VLOOKUP($B393,'Tillförd energi'!$B$1:$AS$566,MATCH(AF$1,'Tillförd energi'!$B$1:$AQ$1,0),FALSE)</f>
        <v>0.20399999999999999</v>
      </c>
      <c r="AG393">
        <f>IFERROR(VLOOKUP(B393,Miljö!$B$1:$S$476,9,FALSE)/1,0)</f>
        <v>0</v>
      </c>
      <c r="AI393">
        <f t="shared" si="60"/>
        <v>7.9039999999999999</v>
      </c>
      <c r="AJ393">
        <f t="shared" si="61"/>
        <v>7.9039999999999999</v>
      </c>
      <c r="AK393">
        <f>IF(ISERROR(1/VLOOKUP($B393,Leveranser!$B$1:$S$500,MATCH("såld värme (gwh)",Leveranser!$B$1:$S$1,0),FALSE)),"",VLOOKUP($B393,Leveranser!$B$1:$S$500,MATCH("såld värme (gwh)",Leveranser!$B$1:$S$1,0),FALSE))</f>
        <v>6.8</v>
      </c>
      <c r="AL393" s="22">
        <f>VLOOKUP($B393,Leveranser!$B$1:$Y$500,MATCH("Totalt såld fjärrvärme till andra fjärrvärmeföretag",Leveranser!$B$1:$AA$1,0),FALSE)</f>
        <v>0</v>
      </c>
      <c r="AM393" s="22">
        <f>IF(ISERROR(1/VLOOKUP($B393,Miljö!$B$1:$S$500,MATCH("Såld mängd produktionsspecifik fjärrvärme (GWh)",Miljö!$B$1:$R$1,0),FALSE)),0,VLOOKUP($B393,Miljö!$B$1:$S$500,MATCH("Såld mängd produktionsspecifik fjärrvärme (GWh)",Miljö!$B$1:$R$1,0),FALSE))</f>
        <v>0</v>
      </c>
      <c r="AN393" s="23">
        <f t="shared" si="62"/>
        <v>0.86032388663967607</v>
      </c>
      <c r="AP393" t="str">
        <f>VLOOKUP($B393,'Miljövärden urval för publ'!$B$1:$H$450,7,FALSE)</f>
        <v>Ja</v>
      </c>
      <c r="AQ393" t="str">
        <f>VLOOKUP($B393,'Miljövärden urval för publ'!$B$1:$H$450,6,FALSE)</f>
        <v>Ja</v>
      </c>
      <c r="AU393">
        <f t="shared" si="63"/>
        <v>0.20399999999999999</v>
      </c>
      <c r="AV393">
        <f t="shared" si="64"/>
        <v>0</v>
      </c>
      <c r="AW393">
        <f t="shared" si="65"/>
        <v>0</v>
      </c>
      <c r="AX393">
        <f t="shared" si="66"/>
        <v>7.7</v>
      </c>
      <c r="AZ393">
        <f t="shared" si="67"/>
        <v>0</v>
      </c>
      <c r="BA393">
        <f t="shared" si="68"/>
        <v>0</v>
      </c>
      <c r="BC393">
        <f t="shared" si="69"/>
        <v>7.7</v>
      </c>
    </row>
    <row r="394" spans="1:55" ht="15" customHeight="1" x14ac:dyDescent="0.25">
      <c r="A394" t="s">
        <v>541</v>
      </c>
      <c r="B394" t="s">
        <v>543</v>
      </c>
      <c r="C394">
        <f>VLOOKUP($B394,'Tillförd energi'!$B$1:$AS$566,MATCH(C$1,'Tillförd energi'!$B$1:$AQ$1,0),FALSE)</f>
        <v>0</v>
      </c>
      <c r="D394">
        <f>VLOOKUP($B394,'Tillförd energi'!$B$1:$AS$566,MATCH(D$1,'Tillförd energi'!$B$1:$AQ$1,0),FALSE)</f>
        <v>0.6</v>
      </c>
      <c r="E394">
        <f>VLOOKUP($B394,'Tillförd energi'!$B$1:$AS$566,MATCH(E$1,'Tillförd energi'!$B$1:$AQ$1,0),FALSE)</f>
        <v>0</v>
      </c>
      <c r="F394">
        <f>VLOOKUP($B394,'Tillförd energi'!$B$1:$AS$566,MATCH(F$1,'Tillförd energi'!$B$1:$AQ$1,0),FALSE)</f>
        <v>0</v>
      </c>
      <c r="G394">
        <f>VLOOKUP($B394,'Tillförd energi'!$B$1:$AS$566,MATCH(G$1,'Tillförd energi'!$B$1:$AQ$1,0),FALSE)</f>
        <v>0</v>
      </c>
      <c r="H394">
        <f>VLOOKUP($B394,'Tillförd energi'!$B$1:$AS$566,MATCH(H$1,'Tillförd energi'!$B$1:$AQ$1,0),FALSE)</f>
        <v>0</v>
      </c>
      <c r="I394">
        <f>VLOOKUP($B394,'Tillförd energi'!$B$1:$AS$566,MATCH(I$1,'Tillförd energi'!$B$1:$AQ$1,0),FALSE)</f>
        <v>0</v>
      </c>
      <c r="J394">
        <f>VLOOKUP($B394,'Tillförd energi'!$B$1:$AS$566,MATCH(J$1,'Tillförd energi'!$B$1:$AQ$1,0),FALSE)</f>
        <v>0</v>
      </c>
      <c r="K394">
        <v>0</v>
      </c>
      <c r="L394">
        <f>VLOOKUP($B394,'Tillförd energi'!$B$1:$AS$566,MATCH(L$1,'Tillförd energi'!$B$1:$AQ$1,0),FALSE)</f>
        <v>0</v>
      </c>
      <c r="M394">
        <f>VLOOKUP($B394,'Tillförd energi'!$B$1:$AS$566,MATCH(M$1,'Tillförd energi'!$B$1:$AQ$1,0),FALSE)</f>
        <v>0</v>
      </c>
      <c r="N394">
        <f>VLOOKUP($B394,'Tillförd energi'!$B$1:$AS$566,MATCH(N$1,'Tillförd energi'!$B$1:$AQ$1,0),FALSE)</f>
        <v>0</v>
      </c>
      <c r="O394">
        <f>VLOOKUP($B394,'Tillförd energi'!$B$1:$AS$566,MATCH(O$1,'Tillförd energi'!$B$1:$AQ$1,0),FALSE)</f>
        <v>0</v>
      </c>
      <c r="P394">
        <f>VLOOKUP($B394,'Tillförd energi'!$B$1:$AS$566,MATCH(P$1,'Tillförd energi'!$B$1:$AQ$1,0),FALSE)</f>
        <v>0</v>
      </c>
      <c r="Q394">
        <f>VLOOKUP($B394,'Tillförd energi'!$B$1:$AS$566,MATCH(Q$1,'Tillförd energi'!$B$1:$AQ$1,0),FALSE)</f>
        <v>0</v>
      </c>
      <c r="R394">
        <f>VLOOKUP($B394,'Tillförd energi'!$B$1:$AS$566,MATCH(R$1,'Tillförd energi'!$B$1:$AQ$1,0),FALSE)</f>
        <v>0</v>
      </c>
      <c r="S394">
        <f>VLOOKUP($B394,'Tillförd energi'!$B$1:$AS$566,MATCH(S$1,'Tillförd energi'!$B$1:$AQ$1,0),FALSE)</f>
        <v>0</v>
      </c>
      <c r="T394">
        <f>VLOOKUP($B394,'Tillförd energi'!$B$1:$AS$566,MATCH(T$1,'Tillförd energi'!$B$1:$AQ$1,0),FALSE)</f>
        <v>0</v>
      </c>
      <c r="U394">
        <f>VLOOKUP($B394,'Tillförd energi'!$B$1:$AS$566,MATCH(U$1,'Tillförd energi'!$B$1:$AQ$1,0),FALSE)</f>
        <v>0</v>
      </c>
      <c r="V394">
        <f>VLOOKUP($B394,'Tillförd energi'!$B$1:$AS$566,MATCH(V$1,'Tillförd energi'!$B$1:$AQ$1,0),FALSE)</f>
        <v>0</v>
      </c>
      <c r="W394">
        <f>VLOOKUP($B394,'Tillförd energi'!$B$1:$AS$566,MATCH(W$1,'Tillförd energi'!$B$1:$AQ$1,0),FALSE)</f>
        <v>0</v>
      </c>
      <c r="X394">
        <f>VLOOKUP($B394,'Tillförd energi'!$B$1:$AS$566,MATCH(X$1,'Tillförd energi'!$B$1:$AQ$1,0),FALSE)</f>
        <v>0</v>
      </c>
      <c r="Y394">
        <f>VLOOKUP($B394,'Tillförd energi'!$B$1:$AS$566,MATCH(Y$1,'Tillförd energi'!$B$1:$AQ$1,0),FALSE)</f>
        <v>0</v>
      </c>
      <c r="Z394">
        <f>VLOOKUP($B394,'Tillförd energi'!$B$1:$AS$566,MATCH(Z$1,'Tillförd energi'!$B$1:$AQ$1,0),FALSE)</f>
        <v>0</v>
      </c>
      <c r="AA394">
        <f>VLOOKUP($B394,'Tillförd energi'!$B$1:$AS$566,MATCH(AA$1,'Tillförd energi'!$B$1:$AQ$1,0),FALSE)</f>
        <v>0</v>
      </c>
      <c r="AB394">
        <f>VLOOKUP($B394,'Tillförd energi'!$B$1:$AS$566,MATCH(AB$1,'Tillförd energi'!$B$1:$AQ$1,0),FALSE)</f>
        <v>0</v>
      </c>
      <c r="AC394">
        <f>VLOOKUP($B394,'Tillförd energi'!$B$1:$AS$566,MATCH(AC$1,'Tillförd energi'!$B$1:$AQ$1,0),FALSE)</f>
        <v>0</v>
      </c>
      <c r="AD394">
        <f>VLOOKUP($B394,'Tillförd energi'!$B$1:$AS$566,MATCH(AD$1,'Tillförd energi'!$B$1:$AQ$1,0),FALSE)</f>
        <v>0</v>
      </c>
      <c r="AE394">
        <f>VLOOKUP($B394,'Tillförd energi'!$B$1:$AS$566,MATCH(AE$1,'Tillförd energi'!$B$1:$AQ$1,0),FALSE)</f>
        <v>0</v>
      </c>
      <c r="AF394">
        <f>VLOOKUP($B394,'Tillförd energi'!$B$1:$AS$566,MATCH(AF$1,'Tillförd energi'!$B$1:$AQ$1,0),FALSE)</f>
        <v>2.4E-2</v>
      </c>
      <c r="AG394">
        <f>IFERROR(VLOOKUP(B394,Miljö!$B$1:$S$476,9,FALSE)/1,0)</f>
        <v>0</v>
      </c>
      <c r="AI394">
        <f t="shared" si="60"/>
        <v>0.624</v>
      </c>
      <c r="AJ394">
        <f t="shared" si="61"/>
        <v>0.624</v>
      </c>
      <c r="AK394">
        <f>IF(ISERROR(1/VLOOKUP($B394,Leveranser!$B$1:$S$500,MATCH("såld värme (gwh)",Leveranser!$B$1:$S$1,0),FALSE)),"",VLOOKUP($B394,Leveranser!$B$1:$S$500,MATCH("såld värme (gwh)",Leveranser!$B$1:$S$1,0),FALSE))</f>
        <v>0.8</v>
      </c>
      <c r="AL394" s="22">
        <f>VLOOKUP($B394,Leveranser!$B$1:$Y$500,MATCH("Totalt såld fjärrvärme till andra fjärrvärmeföretag",Leveranser!$B$1:$AA$1,0),FALSE)</f>
        <v>0</v>
      </c>
      <c r="AM394" s="22">
        <f>IF(ISERROR(1/VLOOKUP($B394,Miljö!$B$1:$S$500,MATCH("Såld mängd produktionsspecifik fjärrvärme (GWh)",Miljö!$B$1:$R$1,0),FALSE)),0,VLOOKUP($B394,Miljö!$B$1:$S$500,MATCH("Såld mängd produktionsspecifik fjärrvärme (GWh)",Miljö!$B$1:$R$1,0),FALSE))</f>
        <v>0</v>
      </c>
      <c r="AN394" s="23">
        <f t="shared" si="62"/>
        <v>1.2820512820512822</v>
      </c>
      <c r="AP394" t="str">
        <f>VLOOKUP($B394,'Miljövärden urval för publ'!$B$1:$H$450,7,FALSE)</f>
        <v>Ja</v>
      </c>
      <c r="AQ394" t="str">
        <f>VLOOKUP($B394,'Miljövärden urval för publ'!$B$1:$H$450,6,FALSE)</f>
        <v>Nej</v>
      </c>
      <c r="AU394">
        <f t="shared" si="63"/>
        <v>2.4E-2</v>
      </c>
      <c r="AV394">
        <f t="shared" si="64"/>
        <v>0</v>
      </c>
      <c r="AW394">
        <f t="shared" si="65"/>
        <v>0</v>
      </c>
      <c r="AX394">
        <f t="shared" si="66"/>
        <v>0</v>
      </c>
      <c r="AZ394">
        <f t="shared" si="67"/>
        <v>0</v>
      </c>
      <c r="BA394">
        <f t="shared" si="68"/>
        <v>0</v>
      </c>
      <c r="BC394">
        <f t="shared" si="69"/>
        <v>0</v>
      </c>
    </row>
    <row r="395" spans="1:55" ht="15" customHeight="1" x14ac:dyDescent="0.25">
      <c r="A395" t="s">
        <v>541</v>
      </c>
      <c r="B395" t="s">
        <v>544</v>
      </c>
      <c r="C395">
        <f>VLOOKUP($B395,'Tillförd energi'!$B$1:$AS$566,MATCH(C$1,'Tillförd energi'!$B$1:$AQ$1,0),FALSE)</f>
        <v>0</v>
      </c>
      <c r="D395">
        <f>VLOOKUP($B395,'Tillförd energi'!$B$1:$AS$566,MATCH(D$1,'Tillförd energi'!$B$1:$AQ$1,0),FALSE)</f>
        <v>0.5</v>
      </c>
      <c r="E395">
        <f>VLOOKUP($B395,'Tillförd energi'!$B$1:$AS$566,MATCH(E$1,'Tillförd energi'!$B$1:$AQ$1,0),FALSE)</f>
        <v>0</v>
      </c>
      <c r="F395">
        <f>VLOOKUP($B395,'Tillförd energi'!$B$1:$AS$566,MATCH(F$1,'Tillförd energi'!$B$1:$AQ$1,0),FALSE)</f>
        <v>0</v>
      </c>
      <c r="G395">
        <f>VLOOKUP($B395,'Tillförd energi'!$B$1:$AS$566,MATCH(G$1,'Tillförd energi'!$B$1:$AQ$1,0),FALSE)</f>
        <v>0</v>
      </c>
      <c r="H395">
        <f>VLOOKUP($B395,'Tillförd energi'!$B$1:$AS$566,MATCH(H$1,'Tillförd energi'!$B$1:$AQ$1,0),FALSE)</f>
        <v>0</v>
      </c>
      <c r="I395">
        <f>VLOOKUP($B395,'Tillförd energi'!$B$1:$AS$566,MATCH(I$1,'Tillförd energi'!$B$1:$AQ$1,0),FALSE)</f>
        <v>0</v>
      </c>
      <c r="J395">
        <f>VLOOKUP($B395,'Tillförd energi'!$B$1:$AS$566,MATCH(J$1,'Tillförd energi'!$B$1:$AQ$1,0),FALSE)</f>
        <v>0</v>
      </c>
      <c r="K395">
        <v>0</v>
      </c>
      <c r="L395">
        <f>VLOOKUP($B395,'Tillförd energi'!$B$1:$AS$566,MATCH(L$1,'Tillförd energi'!$B$1:$AQ$1,0),FALSE)</f>
        <v>0</v>
      </c>
      <c r="M395">
        <f>VLOOKUP($B395,'Tillförd energi'!$B$1:$AS$566,MATCH(M$1,'Tillförd energi'!$B$1:$AQ$1,0),FALSE)</f>
        <v>0</v>
      </c>
      <c r="N395">
        <f>VLOOKUP($B395,'Tillförd energi'!$B$1:$AS$566,MATCH(N$1,'Tillförd energi'!$B$1:$AQ$1,0),FALSE)</f>
        <v>0</v>
      </c>
      <c r="O395">
        <f>VLOOKUP($B395,'Tillförd energi'!$B$1:$AS$566,MATCH(O$1,'Tillförd energi'!$B$1:$AQ$1,0),FALSE)</f>
        <v>0</v>
      </c>
      <c r="P395">
        <f>VLOOKUP($B395,'Tillförd energi'!$B$1:$AS$566,MATCH(P$1,'Tillförd energi'!$B$1:$AQ$1,0),FALSE)</f>
        <v>2.8</v>
      </c>
      <c r="Q395">
        <f>VLOOKUP($B395,'Tillförd energi'!$B$1:$AS$566,MATCH(Q$1,'Tillförd energi'!$B$1:$AQ$1,0),FALSE)</f>
        <v>0</v>
      </c>
      <c r="R395">
        <f>VLOOKUP($B395,'Tillförd energi'!$B$1:$AS$566,MATCH(R$1,'Tillförd energi'!$B$1:$AQ$1,0),FALSE)</f>
        <v>6.3</v>
      </c>
      <c r="S395">
        <f>VLOOKUP($B395,'Tillförd energi'!$B$1:$AS$566,MATCH(S$1,'Tillförd energi'!$B$1:$AQ$1,0),FALSE)</f>
        <v>0</v>
      </c>
      <c r="T395">
        <f>VLOOKUP($B395,'Tillförd energi'!$B$1:$AS$566,MATCH(T$1,'Tillförd energi'!$B$1:$AQ$1,0),FALSE)</f>
        <v>0</v>
      </c>
      <c r="U395">
        <f>VLOOKUP($B395,'Tillförd energi'!$B$1:$AS$566,MATCH(U$1,'Tillförd energi'!$B$1:$AQ$1,0),FALSE)</f>
        <v>0</v>
      </c>
      <c r="V395">
        <f>VLOOKUP($B395,'Tillförd energi'!$B$1:$AS$566,MATCH(V$1,'Tillförd energi'!$B$1:$AQ$1,0),FALSE)</f>
        <v>0</v>
      </c>
      <c r="W395">
        <f>VLOOKUP($B395,'Tillförd energi'!$B$1:$AS$566,MATCH(W$1,'Tillförd energi'!$B$1:$AQ$1,0),FALSE)</f>
        <v>0</v>
      </c>
      <c r="X395">
        <f>VLOOKUP($B395,'Tillförd energi'!$B$1:$AS$566,MATCH(X$1,'Tillförd energi'!$B$1:$AQ$1,0),FALSE)</f>
        <v>0</v>
      </c>
      <c r="Y395">
        <f>VLOOKUP($B395,'Tillförd energi'!$B$1:$AS$566,MATCH(Y$1,'Tillförd energi'!$B$1:$AQ$1,0),FALSE)</f>
        <v>0</v>
      </c>
      <c r="Z395">
        <f>VLOOKUP($B395,'Tillförd energi'!$B$1:$AS$566,MATCH(Z$1,'Tillförd energi'!$B$1:$AQ$1,0),FALSE)</f>
        <v>0</v>
      </c>
      <c r="AA395">
        <f>VLOOKUP($B395,'Tillförd energi'!$B$1:$AS$566,MATCH(AA$1,'Tillförd energi'!$B$1:$AQ$1,0),FALSE)</f>
        <v>0</v>
      </c>
      <c r="AB395">
        <f>VLOOKUP($B395,'Tillförd energi'!$B$1:$AS$566,MATCH(AB$1,'Tillförd energi'!$B$1:$AQ$1,0),FALSE)</f>
        <v>0</v>
      </c>
      <c r="AC395">
        <f>VLOOKUP($B395,'Tillförd energi'!$B$1:$AS$566,MATCH(AC$1,'Tillförd energi'!$B$1:$AQ$1,0),FALSE)</f>
        <v>0</v>
      </c>
      <c r="AD395">
        <f>VLOOKUP($B395,'Tillförd energi'!$B$1:$AS$566,MATCH(AD$1,'Tillförd energi'!$B$1:$AQ$1,0),FALSE)</f>
        <v>28.885899999999999</v>
      </c>
      <c r="AE395">
        <f>VLOOKUP($B395,'Tillförd energi'!$B$1:$AS$566,MATCH(AE$1,'Tillförd energi'!$B$1:$AQ$1,0),FALSE)</f>
        <v>0</v>
      </c>
      <c r="AF395">
        <f>VLOOKUP($B395,'Tillförd energi'!$B$1:$AS$566,MATCH(AF$1,'Tillförd energi'!$B$1:$AQ$1,0),FALSE)</f>
        <v>0.65010000000000001</v>
      </c>
      <c r="AG395">
        <f>IFERROR(VLOOKUP(B395,Miljö!$B$1:$S$476,9,FALSE)/1,0)</f>
        <v>0</v>
      </c>
      <c r="AI395">
        <f t="shared" si="60"/>
        <v>39.136000000000003</v>
      </c>
      <c r="AJ395">
        <f t="shared" si="61"/>
        <v>39.136000000000003</v>
      </c>
      <c r="AK395">
        <f>IF(ISERROR(1/VLOOKUP($B395,Leveranser!$B$1:$S$500,MATCH("såld värme (gwh)",Leveranser!$B$1:$S$1,0),FALSE)),"",VLOOKUP($B395,Leveranser!$B$1:$S$500,MATCH("såld värme (gwh)",Leveranser!$B$1:$S$1,0),FALSE))</f>
        <v>21.67</v>
      </c>
      <c r="AL395" s="22">
        <f>VLOOKUP($B395,Leveranser!$B$1:$Y$500,MATCH("Totalt såld fjärrvärme till andra fjärrvärmeföretag",Leveranser!$B$1:$AA$1,0),FALSE)</f>
        <v>0</v>
      </c>
      <c r="AM395" s="22">
        <f>IF(ISERROR(1/VLOOKUP($B395,Miljö!$B$1:$S$500,MATCH("Såld mängd produktionsspecifik fjärrvärme (GWh)",Miljö!$B$1:$R$1,0),FALSE)),0,VLOOKUP($B395,Miljö!$B$1:$S$500,MATCH("Såld mängd produktionsspecifik fjärrvärme (GWh)",Miljö!$B$1:$R$1,0),FALSE))</f>
        <v>0</v>
      </c>
      <c r="AN395" s="23">
        <f t="shared" si="62"/>
        <v>0.55371013900245303</v>
      </c>
      <c r="AP395" t="str">
        <f>VLOOKUP($B395,'Miljövärden urval för publ'!$B$1:$H$450,7,FALSE)</f>
        <v>Ja</v>
      </c>
      <c r="AQ395" t="str">
        <f>VLOOKUP($B395,'Miljövärden urval för publ'!$B$1:$H$450,6,FALSE)</f>
        <v>Nej</v>
      </c>
      <c r="AU395">
        <f t="shared" si="63"/>
        <v>0.65010000000000001</v>
      </c>
      <c r="AV395">
        <f t="shared" si="64"/>
        <v>0</v>
      </c>
      <c r="AW395">
        <f t="shared" si="65"/>
        <v>2.8</v>
      </c>
      <c r="AX395">
        <f t="shared" si="66"/>
        <v>6.3</v>
      </c>
      <c r="AZ395">
        <f t="shared" si="67"/>
        <v>0</v>
      </c>
      <c r="BA395">
        <f t="shared" si="68"/>
        <v>0</v>
      </c>
      <c r="BC395">
        <f t="shared" si="69"/>
        <v>9.1</v>
      </c>
    </row>
    <row r="396" spans="1:55" ht="15" customHeight="1" x14ac:dyDescent="0.25">
      <c r="A396" t="s">
        <v>545</v>
      </c>
      <c r="B396" t="s">
        <v>546</v>
      </c>
      <c r="C396">
        <f>VLOOKUP($B396,'Tillförd energi'!$B$1:$AS$566,MATCH(C$1,'Tillförd energi'!$B$1:$AQ$1,0),FALSE)</f>
        <v>0</v>
      </c>
      <c r="D396">
        <f>VLOOKUP($B396,'Tillförd energi'!$B$1:$AS$566,MATCH(D$1,'Tillförd energi'!$B$1:$AQ$1,0),FALSE)</f>
        <v>0</v>
      </c>
      <c r="E396">
        <f>VLOOKUP($B396,'Tillförd energi'!$B$1:$AS$566,MATCH(E$1,'Tillförd energi'!$B$1:$AQ$1,0),FALSE)</f>
        <v>0</v>
      </c>
      <c r="F396">
        <f>VLOOKUP($B396,'Tillförd energi'!$B$1:$AS$566,MATCH(F$1,'Tillförd energi'!$B$1:$AQ$1,0),FALSE)</f>
        <v>0</v>
      </c>
      <c r="G396">
        <f>VLOOKUP($B396,'Tillförd energi'!$B$1:$AS$566,MATCH(G$1,'Tillförd energi'!$B$1:$AQ$1,0),FALSE)</f>
        <v>0</v>
      </c>
      <c r="H396">
        <f>VLOOKUP($B396,'Tillförd energi'!$B$1:$AS$566,MATCH(H$1,'Tillförd energi'!$B$1:$AQ$1,0),FALSE)</f>
        <v>0</v>
      </c>
      <c r="I396">
        <f>VLOOKUP($B396,'Tillförd energi'!$B$1:$AS$566,MATCH(I$1,'Tillförd energi'!$B$1:$AQ$1,0),FALSE)</f>
        <v>0</v>
      </c>
      <c r="J396">
        <f>VLOOKUP($B396,'Tillförd energi'!$B$1:$AS$566,MATCH(J$1,'Tillförd energi'!$B$1:$AQ$1,0),FALSE)</f>
        <v>0</v>
      </c>
      <c r="K396">
        <v>0</v>
      </c>
      <c r="L396">
        <f>VLOOKUP($B396,'Tillförd energi'!$B$1:$AS$566,MATCH(L$1,'Tillförd energi'!$B$1:$AQ$1,0),FALSE)</f>
        <v>0</v>
      </c>
      <c r="M396">
        <f>VLOOKUP($B396,'Tillförd energi'!$B$1:$AS$566,MATCH(M$1,'Tillförd energi'!$B$1:$AQ$1,0),FALSE)</f>
        <v>0</v>
      </c>
      <c r="N396">
        <f>VLOOKUP($B396,'Tillförd energi'!$B$1:$AS$566,MATCH(N$1,'Tillförd energi'!$B$1:$AQ$1,0),FALSE)</f>
        <v>0</v>
      </c>
      <c r="O396">
        <f>VLOOKUP($B396,'Tillförd energi'!$B$1:$AS$566,MATCH(O$1,'Tillförd energi'!$B$1:$AQ$1,0),FALSE)</f>
        <v>0</v>
      </c>
      <c r="P396">
        <f>VLOOKUP($B396,'Tillförd energi'!$B$1:$AS$566,MATCH(P$1,'Tillförd energi'!$B$1:$AQ$1,0),FALSE)</f>
        <v>0</v>
      </c>
      <c r="Q396">
        <f>VLOOKUP($B396,'Tillförd energi'!$B$1:$AS$566,MATCH(Q$1,'Tillförd energi'!$B$1:$AQ$1,0),FALSE)</f>
        <v>0</v>
      </c>
      <c r="R396">
        <f>VLOOKUP($B396,'Tillförd energi'!$B$1:$AS$566,MATCH(R$1,'Tillförd energi'!$B$1:$AQ$1,0),FALSE)</f>
        <v>0</v>
      </c>
      <c r="S396">
        <f>VLOOKUP($B396,'Tillförd energi'!$B$1:$AS$566,MATCH(S$1,'Tillförd energi'!$B$1:$AQ$1,0),FALSE)</f>
        <v>0</v>
      </c>
      <c r="T396">
        <f>VLOOKUP($B396,'Tillförd energi'!$B$1:$AS$566,MATCH(T$1,'Tillförd energi'!$B$1:$AQ$1,0),FALSE)</f>
        <v>0</v>
      </c>
      <c r="U396">
        <f>VLOOKUP($B396,'Tillförd energi'!$B$1:$AS$566,MATCH(U$1,'Tillförd energi'!$B$1:$AQ$1,0),FALSE)</f>
        <v>0</v>
      </c>
      <c r="V396">
        <f>VLOOKUP($B396,'Tillförd energi'!$B$1:$AS$566,MATCH(V$1,'Tillförd energi'!$B$1:$AQ$1,0),FALSE)</f>
        <v>0</v>
      </c>
      <c r="W396">
        <f>VLOOKUP($B396,'Tillförd energi'!$B$1:$AS$566,MATCH(W$1,'Tillförd energi'!$B$1:$AQ$1,0),FALSE)</f>
        <v>0</v>
      </c>
      <c r="X396">
        <f>VLOOKUP($B396,'Tillförd energi'!$B$1:$AS$566,MATCH(X$1,'Tillförd energi'!$B$1:$AQ$1,0),FALSE)</f>
        <v>0</v>
      </c>
      <c r="Y396">
        <f>VLOOKUP($B396,'Tillförd energi'!$B$1:$AS$566,MATCH(Y$1,'Tillförd energi'!$B$1:$AQ$1,0),FALSE)</f>
        <v>0</v>
      </c>
      <c r="Z396">
        <f>VLOOKUP($B396,'Tillförd energi'!$B$1:$AS$566,MATCH(Z$1,'Tillförd energi'!$B$1:$AQ$1,0),FALSE)</f>
        <v>0</v>
      </c>
      <c r="AA396">
        <f>VLOOKUP($B396,'Tillförd energi'!$B$1:$AS$566,MATCH(AA$1,'Tillförd energi'!$B$1:$AQ$1,0),FALSE)</f>
        <v>0</v>
      </c>
      <c r="AB396">
        <f>VLOOKUP($B396,'Tillförd energi'!$B$1:$AS$566,MATCH(AB$1,'Tillförd energi'!$B$1:$AQ$1,0),FALSE)</f>
        <v>0</v>
      </c>
      <c r="AC396">
        <f>VLOOKUP($B396,'Tillförd energi'!$B$1:$AS$566,MATCH(AC$1,'Tillförd energi'!$B$1:$AQ$1,0),FALSE)</f>
        <v>0</v>
      </c>
      <c r="AD396">
        <f>VLOOKUP($B396,'Tillförd energi'!$B$1:$AS$566,MATCH(AD$1,'Tillförd energi'!$B$1:$AQ$1,0),FALSE)</f>
        <v>0</v>
      </c>
      <c r="AE396">
        <f>VLOOKUP($B396,'Tillförd energi'!$B$1:$AS$566,MATCH(AE$1,'Tillförd energi'!$B$1:$AQ$1,0),FALSE)</f>
        <v>0</v>
      </c>
      <c r="AF396">
        <f>VLOOKUP($B396,'Tillförd energi'!$B$1:$AS$566,MATCH(AF$1,'Tillförd energi'!$B$1:$AQ$1,0),FALSE)</f>
        <v>0</v>
      </c>
      <c r="AG396">
        <f>IFERROR(VLOOKUP(B396,Miljö!$B$1:$S$476,9,FALSE)/1,0)</f>
        <v>0</v>
      </c>
      <c r="AI396">
        <f t="shared" si="60"/>
        <v>0</v>
      </c>
      <c r="AJ396">
        <f t="shared" si="61"/>
        <v>0</v>
      </c>
      <c r="AK396" t="str">
        <f>IF(ISERROR(1/VLOOKUP($B396,Leveranser!$B$1:$S$500,MATCH("såld värme (gwh)",Leveranser!$B$1:$S$1,0),FALSE)),"",VLOOKUP($B396,Leveranser!$B$1:$S$500,MATCH("såld värme (gwh)",Leveranser!$B$1:$S$1,0),FALSE))</f>
        <v/>
      </c>
      <c r="AL396" s="22">
        <f>VLOOKUP($B396,Leveranser!$B$1:$Y$500,MATCH("Totalt såld fjärrvärme till andra fjärrvärmeföretag",Leveranser!$B$1:$AA$1,0),FALSE)</f>
        <v>0</v>
      </c>
      <c r="AM396" s="22">
        <f>IF(ISERROR(1/VLOOKUP($B396,Miljö!$B$1:$S$500,MATCH("Såld mängd produktionsspecifik fjärrvärme (GWh)",Miljö!$B$1:$R$1,0),FALSE)),0,VLOOKUP($B396,Miljö!$B$1:$S$500,MATCH("Såld mängd produktionsspecifik fjärrvärme (GWh)",Miljö!$B$1:$R$1,0),FALSE))</f>
        <v>0</v>
      </c>
      <c r="AN396" s="23" t="str">
        <f t="shared" si="62"/>
        <v/>
      </c>
      <c r="AP396" t="str">
        <f>VLOOKUP($B396,'Miljövärden urval för publ'!$B$1:$H$450,7,FALSE)</f>
        <v>Nej</v>
      </c>
      <c r="AQ396" t="str">
        <f>VLOOKUP($B396,'Miljövärden urval för publ'!$B$1:$H$450,6,FALSE)</f>
        <v>Nej</v>
      </c>
      <c r="AU396">
        <f t="shared" si="63"/>
        <v>0</v>
      </c>
      <c r="AV396">
        <f t="shared" si="64"/>
        <v>0</v>
      </c>
      <c r="AW396">
        <f t="shared" si="65"/>
        <v>0</v>
      </c>
      <c r="AX396">
        <f t="shared" si="66"/>
        <v>0</v>
      </c>
      <c r="AZ396">
        <f t="shared" si="67"/>
        <v>0</v>
      </c>
      <c r="BA396">
        <f t="shared" si="68"/>
        <v>0</v>
      </c>
      <c r="BC396">
        <f t="shared" si="69"/>
        <v>0</v>
      </c>
    </row>
    <row r="397" spans="1:55" ht="15" customHeight="1" x14ac:dyDescent="0.25">
      <c r="A397" t="s">
        <v>547</v>
      </c>
      <c r="B397" t="s">
        <v>548</v>
      </c>
      <c r="C397">
        <f>VLOOKUP($B397,'Tillförd energi'!$B$1:$AS$566,MATCH(C$1,'Tillförd energi'!$B$1:$AQ$1,0),FALSE)</f>
        <v>0</v>
      </c>
      <c r="D397">
        <f>VLOOKUP($B397,'Tillförd energi'!$B$1:$AS$566,MATCH(D$1,'Tillförd energi'!$B$1:$AQ$1,0),FALSE)</f>
        <v>1.25</v>
      </c>
      <c r="E397">
        <f>VLOOKUP($B397,'Tillförd energi'!$B$1:$AS$566,MATCH(E$1,'Tillförd energi'!$B$1:$AQ$1,0),FALSE)</f>
        <v>0</v>
      </c>
      <c r="F397">
        <f>VLOOKUP($B397,'Tillförd energi'!$B$1:$AS$566,MATCH(F$1,'Tillförd energi'!$B$1:$AQ$1,0),FALSE)</f>
        <v>1.2574000000000001</v>
      </c>
      <c r="G397">
        <f>VLOOKUP($B397,'Tillförd energi'!$B$1:$AS$566,MATCH(G$1,'Tillförd energi'!$B$1:$AQ$1,0),FALSE)</f>
        <v>2.1999999999999999E-2</v>
      </c>
      <c r="H397">
        <f>VLOOKUP($B397,'Tillförd energi'!$B$1:$AS$566,MATCH(H$1,'Tillförd energi'!$B$1:$AQ$1,0),FALSE)</f>
        <v>0</v>
      </c>
      <c r="I397">
        <f>VLOOKUP($B397,'Tillförd energi'!$B$1:$AS$566,MATCH(I$1,'Tillförd energi'!$B$1:$AQ$1,0),FALSE)</f>
        <v>192.9</v>
      </c>
      <c r="J397">
        <f>VLOOKUP($B397,'Tillförd energi'!$B$1:$AS$566,MATCH(J$1,'Tillförd energi'!$B$1:$AQ$1,0),FALSE)</f>
        <v>20.833300000000001</v>
      </c>
      <c r="K397">
        <v>0</v>
      </c>
      <c r="L397">
        <f>VLOOKUP($B397,'Tillförd energi'!$B$1:$AS$566,MATCH(L$1,'Tillförd energi'!$B$1:$AQ$1,0),FALSE)</f>
        <v>0</v>
      </c>
      <c r="M397">
        <f>VLOOKUP($B397,'Tillförd energi'!$B$1:$AS$566,MATCH(M$1,'Tillförd energi'!$B$1:$AQ$1,0),FALSE)</f>
        <v>0</v>
      </c>
      <c r="N397">
        <f>VLOOKUP($B397,'Tillförd energi'!$B$1:$AS$566,MATCH(N$1,'Tillförd energi'!$B$1:$AQ$1,0),FALSE)</f>
        <v>20.3</v>
      </c>
      <c r="O397">
        <f>VLOOKUP($B397,'Tillförd energi'!$B$1:$AS$566,MATCH(O$1,'Tillförd energi'!$B$1:$AQ$1,0),FALSE)</f>
        <v>0</v>
      </c>
      <c r="P397">
        <f>VLOOKUP($B397,'Tillförd energi'!$B$1:$AS$566,MATCH(P$1,'Tillförd energi'!$B$1:$AQ$1,0),FALSE)</f>
        <v>0</v>
      </c>
      <c r="Q397">
        <f>VLOOKUP($B397,'Tillförd energi'!$B$1:$AS$566,MATCH(Q$1,'Tillförd energi'!$B$1:$AQ$1,0),FALSE)</f>
        <v>0</v>
      </c>
      <c r="R397">
        <f>VLOOKUP($B397,'Tillförd energi'!$B$1:$AS$566,MATCH(R$1,'Tillförd energi'!$B$1:$AQ$1,0),FALSE)</f>
        <v>165</v>
      </c>
      <c r="S397">
        <f>VLOOKUP($B397,'Tillförd energi'!$B$1:$AS$566,MATCH(S$1,'Tillförd energi'!$B$1:$AQ$1,0),FALSE)</f>
        <v>0</v>
      </c>
      <c r="T397">
        <f>VLOOKUP($B397,'Tillförd energi'!$B$1:$AS$566,MATCH(T$1,'Tillförd energi'!$B$1:$AQ$1,0),FALSE)</f>
        <v>5.08</v>
      </c>
      <c r="U397">
        <f>VLOOKUP($B397,'Tillförd energi'!$B$1:$AS$566,MATCH(U$1,'Tillförd energi'!$B$1:$AQ$1,0),FALSE)</f>
        <v>0</v>
      </c>
      <c r="V397">
        <f>VLOOKUP($B397,'Tillförd energi'!$B$1:$AS$566,MATCH(V$1,'Tillförd energi'!$B$1:$AQ$1,0),FALSE)</f>
        <v>0</v>
      </c>
      <c r="W397">
        <f>VLOOKUP($B397,'Tillförd energi'!$B$1:$AS$566,MATCH(W$1,'Tillförd energi'!$B$1:$AQ$1,0),FALSE)</f>
        <v>0</v>
      </c>
      <c r="X397">
        <f>VLOOKUP($B397,'Tillförd energi'!$B$1:$AS$566,MATCH(X$1,'Tillförd energi'!$B$1:$AQ$1,0),FALSE)</f>
        <v>0</v>
      </c>
      <c r="Y397">
        <f>VLOOKUP($B397,'Tillförd energi'!$B$1:$AS$566,MATCH(Y$1,'Tillförd energi'!$B$1:$AQ$1,0),FALSE)</f>
        <v>0</v>
      </c>
      <c r="Z397">
        <f>VLOOKUP($B397,'Tillförd energi'!$B$1:$AS$566,MATCH(Z$1,'Tillförd energi'!$B$1:$AQ$1,0),FALSE)</f>
        <v>0</v>
      </c>
      <c r="AA397">
        <f>VLOOKUP($B397,'Tillförd energi'!$B$1:$AS$566,MATCH(AA$1,'Tillförd energi'!$B$1:$AQ$1,0),FALSE)</f>
        <v>18.472000000000001</v>
      </c>
      <c r="AB397">
        <f>VLOOKUP($B397,'Tillförd energi'!$B$1:$AS$566,MATCH(AB$1,'Tillförd energi'!$B$1:$AQ$1,0),FALSE)</f>
        <v>39.465000000000003</v>
      </c>
      <c r="AC397">
        <f>VLOOKUP($B397,'Tillförd energi'!$B$1:$AS$566,MATCH(AC$1,'Tillförd energi'!$B$1:$AQ$1,0),FALSE)</f>
        <v>107.6</v>
      </c>
      <c r="AD397">
        <f>VLOOKUP($B397,'Tillförd energi'!$B$1:$AS$566,MATCH(AD$1,'Tillförd energi'!$B$1:$AQ$1,0),FALSE)</f>
        <v>321.02100000000002</v>
      </c>
      <c r="AE397">
        <f>VLOOKUP($B397,'Tillförd energi'!$B$1:$AS$566,MATCH(AE$1,'Tillförd energi'!$B$1:$AQ$1,0),FALSE)</f>
        <v>0</v>
      </c>
      <c r="AF397">
        <f>VLOOKUP($B397,'Tillförd energi'!$B$1:$AS$566,MATCH(AF$1,'Tillförd energi'!$B$1:$AQ$1,0),FALSE)</f>
        <v>22.145</v>
      </c>
      <c r="AG397">
        <f>IFERROR(VLOOKUP(B397,Miljö!$B$1:$S$476,9,FALSE)/1,0)</f>
        <v>29.23</v>
      </c>
      <c r="AI397">
        <f t="shared" si="60"/>
        <v>915.34570000000008</v>
      </c>
      <c r="AJ397">
        <f t="shared" si="61"/>
        <v>944.5757000000001</v>
      </c>
      <c r="AK397">
        <f>IF(ISERROR(1/VLOOKUP($B397,Leveranser!$B$1:$S$500,MATCH("såld värme (gwh)",Leveranser!$B$1:$S$1,0),FALSE)),"",VLOOKUP($B397,Leveranser!$B$1:$S$500,MATCH("såld värme (gwh)",Leveranser!$B$1:$S$1,0),FALSE))</f>
        <v>832.44</v>
      </c>
      <c r="AL397" s="22">
        <f>VLOOKUP($B397,Leveranser!$B$1:$Y$500,MATCH("Totalt såld fjärrvärme till andra fjärrvärmeföretag",Leveranser!$B$1:$AA$1,0),FALSE)</f>
        <v>45.572000000000003</v>
      </c>
      <c r="AM397" s="22">
        <f>IF(ISERROR(1/VLOOKUP($B397,Miljö!$B$1:$S$500,MATCH("Såld mängd produktionsspecifik fjärrvärme (GWh)",Miljö!$B$1:$R$1,0),FALSE)),0,VLOOKUP($B397,Miljö!$B$1:$S$500,MATCH("Såld mängd produktionsspecifik fjärrvärme (GWh)",Miljö!$B$1:$R$1,0),FALSE))</f>
        <v>89.3</v>
      </c>
      <c r="AN397" s="23">
        <f t="shared" si="62"/>
        <v>0.88128458100287776</v>
      </c>
      <c r="AP397" t="str">
        <f>VLOOKUP($B397,'Miljövärden urval för publ'!$B$1:$H$450,7,FALSE)</f>
        <v>Ja</v>
      </c>
      <c r="AQ397" t="str">
        <f>VLOOKUP($B397,'Miljövärden urval för publ'!$B$1:$H$450,6,FALSE)</f>
        <v>Nej</v>
      </c>
      <c r="AU397">
        <f t="shared" si="63"/>
        <v>40.617000000000004</v>
      </c>
      <c r="AV397">
        <f t="shared" si="64"/>
        <v>0</v>
      </c>
      <c r="AW397">
        <f t="shared" si="65"/>
        <v>20.3</v>
      </c>
      <c r="AX397">
        <f t="shared" si="66"/>
        <v>170.08</v>
      </c>
      <c r="AZ397">
        <f t="shared" si="67"/>
        <v>39.465000000000003</v>
      </c>
      <c r="BA397">
        <f t="shared" si="68"/>
        <v>0</v>
      </c>
      <c r="BC397">
        <f t="shared" si="69"/>
        <v>190.38000000000002</v>
      </c>
    </row>
    <row r="398" spans="1:55" ht="15" customHeight="1" x14ac:dyDescent="0.25">
      <c r="A398" t="s">
        <v>547</v>
      </c>
      <c r="B398" t="s">
        <v>549</v>
      </c>
      <c r="C398">
        <f>VLOOKUP($B398,'Tillförd energi'!$B$1:$AS$566,MATCH(C$1,'Tillförd energi'!$B$1:$AQ$1,0),FALSE)</f>
        <v>0</v>
      </c>
      <c r="D398">
        <f>VLOOKUP($B398,'Tillförd energi'!$B$1:$AS$566,MATCH(D$1,'Tillförd energi'!$B$1:$AQ$1,0),FALSE)</f>
        <v>2E-3</v>
      </c>
      <c r="E398">
        <f>VLOOKUP($B398,'Tillförd energi'!$B$1:$AS$566,MATCH(E$1,'Tillförd energi'!$B$1:$AQ$1,0),FALSE)</f>
        <v>0</v>
      </c>
      <c r="F398">
        <f>VLOOKUP($B398,'Tillförd energi'!$B$1:$AS$566,MATCH(F$1,'Tillförd energi'!$B$1:$AQ$1,0),FALSE)</f>
        <v>0</v>
      </c>
      <c r="G398">
        <f>VLOOKUP($B398,'Tillförd energi'!$B$1:$AS$566,MATCH(G$1,'Tillförd energi'!$B$1:$AQ$1,0),FALSE)</f>
        <v>0</v>
      </c>
      <c r="H398">
        <f>VLOOKUP($B398,'Tillförd energi'!$B$1:$AS$566,MATCH(H$1,'Tillförd energi'!$B$1:$AQ$1,0),FALSE)</f>
        <v>0</v>
      </c>
      <c r="I398">
        <f>VLOOKUP($B398,'Tillförd energi'!$B$1:$AS$566,MATCH(I$1,'Tillförd energi'!$B$1:$AQ$1,0),FALSE)</f>
        <v>0</v>
      </c>
      <c r="J398">
        <f>VLOOKUP($B398,'Tillförd energi'!$B$1:$AS$566,MATCH(J$1,'Tillförd energi'!$B$1:$AQ$1,0),FALSE)</f>
        <v>0</v>
      </c>
      <c r="K398">
        <v>0</v>
      </c>
      <c r="L398">
        <f>VLOOKUP($B398,'Tillförd energi'!$B$1:$AS$566,MATCH(L$1,'Tillförd energi'!$B$1:$AQ$1,0),FALSE)</f>
        <v>0</v>
      </c>
      <c r="M398">
        <f>VLOOKUP($B398,'Tillförd energi'!$B$1:$AS$566,MATCH(M$1,'Tillförd energi'!$B$1:$AQ$1,0),FALSE)</f>
        <v>0</v>
      </c>
      <c r="N398">
        <f>VLOOKUP($B398,'Tillförd energi'!$B$1:$AS$566,MATCH(N$1,'Tillförd energi'!$B$1:$AQ$1,0),FALSE)</f>
        <v>0</v>
      </c>
      <c r="O398">
        <f>VLOOKUP($B398,'Tillförd energi'!$B$1:$AS$566,MATCH(O$1,'Tillförd energi'!$B$1:$AQ$1,0),FALSE)</f>
        <v>0</v>
      </c>
      <c r="P398">
        <f>VLOOKUP($B398,'Tillförd energi'!$B$1:$AS$566,MATCH(P$1,'Tillförd energi'!$B$1:$AQ$1,0),FALSE)</f>
        <v>0</v>
      </c>
      <c r="Q398">
        <f>VLOOKUP($B398,'Tillförd energi'!$B$1:$AS$566,MATCH(Q$1,'Tillförd energi'!$B$1:$AQ$1,0),FALSE)</f>
        <v>0</v>
      </c>
      <c r="R398">
        <f>VLOOKUP($B398,'Tillförd energi'!$B$1:$AS$566,MATCH(R$1,'Tillförd energi'!$B$1:$AQ$1,0),FALSE)</f>
        <v>2.375</v>
      </c>
      <c r="S398">
        <f>VLOOKUP($B398,'Tillförd energi'!$B$1:$AS$566,MATCH(S$1,'Tillförd energi'!$B$1:$AQ$1,0),FALSE)</f>
        <v>0</v>
      </c>
      <c r="T398">
        <f>VLOOKUP($B398,'Tillförd energi'!$B$1:$AS$566,MATCH(T$1,'Tillförd energi'!$B$1:$AQ$1,0),FALSE)</f>
        <v>0</v>
      </c>
      <c r="U398">
        <f>VLOOKUP($B398,'Tillförd energi'!$B$1:$AS$566,MATCH(U$1,'Tillförd energi'!$B$1:$AQ$1,0),FALSE)</f>
        <v>0</v>
      </c>
      <c r="V398">
        <f>VLOOKUP($B398,'Tillförd energi'!$B$1:$AS$566,MATCH(V$1,'Tillförd energi'!$B$1:$AQ$1,0),FALSE)</f>
        <v>0</v>
      </c>
      <c r="W398">
        <f>VLOOKUP($B398,'Tillförd energi'!$B$1:$AS$566,MATCH(W$1,'Tillförd energi'!$B$1:$AQ$1,0),FALSE)</f>
        <v>0</v>
      </c>
      <c r="X398">
        <f>VLOOKUP($B398,'Tillförd energi'!$B$1:$AS$566,MATCH(X$1,'Tillförd energi'!$B$1:$AQ$1,0),FALSE)</f>
        <v>0</v>
      </c>
      <c r="Y398">
        <f>VLOOKUP($B398,'Tillförd energi'!$B$1:$AS$566,MATCH(Y$1,'Tillförd energi'!$B$1:$AQ$1,0),FALSE)</f>
        <v>0</v>
      </c>
      <c r="Z398">
        <f>VLOOKUP($B398,'Tillförd energi'!$B$1:$AS$566,MATCH(Z$1,'Tillförd energi'!$B$1:$AQ$1,0),FALSE)</f>
        <v>0</v>
      </c>
      <c r="AA398">
        <f>VLOOKUP($B398,'Tillförd energi'!$B$1:$AS$566,MATCH(AA$1,'Tillförd energi'!$B$1:$AQ$1,0),FALSE)</f>
        <v>0</v>
      </c>
      <c r="AB398">
        <f>VLOOKUP($B398,'Tillförd energi'!$B$1:$AS$566,MATCH(AB$1,'Tillförd energi'!$B$1:$AQ$1,0),FALSE)</f>
        <v>0</v>
      </c>
      <c r="AC398">
        <f>VLOOKUP($B398,'Tillförd energi'!$B$1:$AS$566,MATCH(AC$1,'Tillförd energi'!$B$1:$AQ$1,0),FALSE)</f>
        <v>0</v>
      </c>
      <c r="AD398">
        <f>VLOOKUP($B398,'Tillförd energi'!$B$1:$AS$566,MATCH(AD$1,'Tillförd energi'!$B$1:$AQ$1,0),FALSE)</f>
        <v>0</v>
      </c>
      <c r="AE398">
        <f>VLOOKUP($B398,'Tillförd energi'!$B$1:$AS$566,MATCH(AE$1,'Tillförd energi'!$B$1:$AQ$1,0),FALSE)</f>
        <v>0</v>
      </c>
      <c r="AF398">
        <f>VLOOKUP($B398,'Tillförd energi'!$B$1:$AS$566,MATCH(AF$1,'Tillförd energi'!$B$1:$AQ$1,0),FALSE)</f>
        <v>6.1445E-2</v>
      </c>
      <c r="AG398">
        <f>IFERROR(VLOOKUP(B398,Miljö!$B$1:$S$476,9,FALSE)/1,0)</f>
        <v>0</v>
      </c>
      <c r="AI398">
        <f t="shared" si="60"/>
        <v>2.4384449999999998</v>
      </c>
      <c r="AJ398">
        <f t="shared" si="61"/>
        <v>2.4384449999999998</v>
      </c>
      <c r="AK398">
        <f>IF(ISERROR(1/VLOOKUP($B398,Leveranser!$B$1:$S$500,MATCH("såld värme (gwh)",Leveranser!$B$1:$S$1,0),FALSE)),"",VLOOKUP($B398,Leveranser!$B$1:$S$500,MATCH("såld värme (gwh)",Leveranser!$B$1:$S$1,0),FALSE))</f>
        <v>1.58</v>
      </c>
      <c r="AL398" s="22">
        <f>VLOOKUP($B398,Leveranser!$B$1:$Y$500,MATCH("Totalt såld fjärrvärme till andra fjärrvärmeföretag",Leveranser!$B$1:$AA$1,0),FALSE)</f>
        <v>0</v>
      </c>
      <c r="AM398" s="22">
        <f>IF(ISERROR(1/VLOOKUP($B398,Miljö!$B$1:$S$500,MATCH("Såld mängd produktionsspecifik fjärrvärme (GWh)",Miljö!$B$1:$R$1,0),FALSE)),0,VLOOKUP($B398,Miljö!$B$1:$S$500,MATCH("Såld mängd produktionsspecifik fjärrvärme (GWh)",Miljö!$B$1:$R$1,0),FALSE))</f>
        <v>0</v>
      </c>
      <c r="AN398" s="23">
        <f t="shared" si="62"/>
        <v>0.64795392145404151</v>
      </c>
      <c r="AP398" t="str">
        <f>VLOOKUP($B398,'Miljövärden urval för publ'!$B$1:$H$450,7,FALSE)</f>
        <v>Ja</v>
      </c>
      <c r="AQ398" t="str">
        <f>VLOOKUP($B398,'Miljövärden urval för publ'!$B$1:$H$450,6,FALSE)</f>
        <v>Ja</v>
      </c>
      <c r="AU398">
        <f t="shared" si="63"/>
        <v>6.1445E-2</v>
      </c>
      <c r="AV398">
        <f t="shared" si="64"/>
        <v>0</v>
      </c>
      <c r="AW398">
        <f t="shared" si="65"/>
        <v>0</v>
      </c>
      <c r="AX398">
        <f t="shared" si="66"/>
        <v>2.375</v>
      </c>
      <c r="AZ398">
        <f t="shared" si="67"/>
        <v>0</v>
      </c>
      <c r="BA398">
        <f t="shared" si="68"/>
        <v>0</v>
      </c>
      <c r="BC398">
        <f t="shared" si="69"/>
        <v>2.375</v>
      </c>
    </row>
    <row r="399" spans="1:55" ht="15" customHeight="1" x14ac:dyDescent="0.25">
      <c r="A399" t="s">
        <v>547</v>
      </c>
      <c r="B399" t="s">
        <v>550</v>
      </c>
      <c r="C399">
        <f>VLOOKUP($B399,'Tillförd energi'!$B$1:$AS$566,MATCH(C$1,'Tillförd energi'!$B$1:$AQ$1,0),FALSE)</f>
        <v>0</v>
      </c>
      <c r="D399">
        <f>VLOOKUP($B399,'Tillförd energi'!$B$1:$AS$566,MATCH(D$1,'Tillförd energi'!$B$1:$AQ$1,0),FALSE)</f>
        <v>0.06</v>
      </c>
      <c r="E399">
        <f>VLOOKUP($B399,'Tillförd energi'!$B$1:$AS$566,MATCH(E$1,'Tillförd energi'!$B$1:$AQ$1,0),FALSE)</f>
        <v>0</v>
      </c>
      <c r="F399">
        <f>VLOOKUP($B399,'Tillförd energi'!$B$1:$AS$566,MATCH(F$1,'Tillförd energi'!$B$1:$AQ$1,0),FALSE)</f>
        <v>0</v>
      </c>
      <c r="G399">
        <f>VLOOKUP($B399,'Tillförd energi'!$B$1:$AS$566,MATCH(G$1,'Tillförd energi'!$B$1:$AQ$1,0),FALSE)</f>
        <v>0</v>
      </c>
      <c r="H399">
        <f>VLOOKUP($B399,'Tillförd energi'!$B$1:$AS$566,MATCH(H$1,'Tillförd energi'!$B$1:$AQ$1,0),FALSE)</f>
        <v>0</v>
      </c>
      <c r="I399">
        <f>VLOOKUP($B399,'Tillförd energi'!$B$1:$AS$566,MATCH(I$1,'Tillförd energi'!$B$1:$AQ$1,0),FALSE)</f>
        <v>0</v>
      </c>
      <c r="J399">
        <f>VLOOKUP($B399,'Tillförd energi'!$B$1:$AS$566,MATCH(J$1,'Tillförd energi'!$B$1:$AQ$1,0),FALSE)</f>
        <v>0</v>
      </c>
      <c r="K399">
        <v>0</v>
      </c>
      <c r="L399">
        <f>VLOOKUP($B399,'Tillförd energi'!$B$1:$AS$566,MATCH(L$1,'Tillförd energi'!$B$1:$AQ$1,0),FALSE)</f>
        <v>0</v>
      </c>
      <c r="M399">
        <f>VLOOKUP($B399,'Tillförd energi'!$B$1:$AS$566,MATCH(M$1,'Tillförd energi'!$B$1:$AQ$1,0),FALSE)</f>
        <v>0</v>
      </c>
      <c r="N399">
        <f>VLOOKUP($B399,'Tillförd energi'!$B$1:$AS$566,MATCH(N$1,'Tillförd energi'!$B$1:$AQ$1,0),FALSE)</f>
        <v>0</v>
      </c>
      <c r="O399">
        <f>VLOOKUP($B399,'Tillförd energi'!$B$1:$AS$566,MATCH(O$1,'Tillförd energi'!$B$1:$AQ$1,0),FALSE)</f>
        <v>0</v>
      </c>
      <c r="P399">
        <f>VLOOKUP($B399,'Tillförd energi'!$B$1:$AS$566,MATCH(P$1,'Tillförd energi'!$B$1:$AQ$1,0),FALSE)</f>
        <v>0</v>
      </c>
      <c r="Q399">
        <f>VLOOKUP($B399,'Tillförd energi'!$B$1:$AS$566,MATCH(Q$1,'Tillförd energi'!$B$1:$AQ$1,0),FALSE)</f>
        <v>0</v>
      </c>
      <c r="R399">
        <f>VLOOKUP($B399,'Tillförd energi'!$B$1:$AS$566,MATCH(R$1,'Tillförd energi'!$B$1:$AQ$1,0),FALSE)</f>
        <v>9.6999999999999993</v>
      </c>
      <c r="S399">
        <f>VLOOKUP($B399,'Tillförd energi'!$B$1:$AS$566,MATCH(S$1,'Tillförd energi'!$B$1:$AQ$1,0),FALSE)</f>
        <v>5.9</v>
      </c>
      <c r="T399">
        <f>VLOOKUP($B399,'Tillförd energi'!$B$1:$AS$566,MATCH(T$1,'Tillförd energi'!$B$1:$AQ$1,0),FALSE)</f>
        <v>0</v>
      </c>
      <c r="U399">
        <f>VLOOKUP($B399,'Tillförd energi'!$B$1:$AS$566,MATCH(U$1,'Tillförd energi'!$B$1:$AQ$1,0),FALSE)</f>
        <v>0</v>
      </c>
      <c r="V399">
        <f>VLOOKUP($B399,'Tillförd energi'!$B$1:$AS$566,MATCH(V$1,'Tillförd energi'!$B$1:$AQ$1,0),FALSE)</f>
        <v>0</v>
      </c>
      <c r="W399">
        <f>VLOOKUP($B399,'Tillförd energi'!$B$1:$AS$566,MATCH(W$1,'Tillförd energi'!$B$1:$AQ$1,0),FALSE)</f>
        <v>0</v>
      </c>
      <c r="X399">
        <f>VLOOKUP($B399,'Tillförd energi'!$B$1:$AS$566,MATCH(X$1,'Tillförd energi'!$B$1:$AQ$1,0),FALSE)</f>
        <v>0</v>
      </c>
      <c r="Y399">
        <f>VLOOKUP($B399,'Tillförd energi'!$B$1:$AS$566,MATCH(Y$1,'Tillförd energi'!$B$1:$AQ$1,0),FALSE)</f>
        <v>0</v>
      </c>
      <c r="Z399">
        <f>VLOOKUP($B399,'Tillförd energi'!$B$1:$AS$566,MATCH(Z$1,'Tillförd energi'!$B$1:$AQ$1,0),FALSE)</f>
        <v>0</v>
      </c>
      <c r="AA399">
        <f>VLOOKUP($B399,'Tillförd energi'!$B$1:$AS$566,MATCH(AA$1,'Tillförd energi'!$B$1:$AQ$1,0),FALSE)</f>
        <v>0</v>
      </c>
      <c r="AB399">
        <f>VLOOKUP($B399,'Tillförd energi'!$B$1:$AS$566,MATCH(AB$1,'Tillförd energi'!$B$1:$AQ$1,0),FALSE)</f>
        <v>0</v>
      </c>
      <c r="AC399">
        <f>VLOOKUP($B399,'Tillförd energi'!$B$1:$AS$566,MATCH(AC$1,'Tillförd energi'!$B$1:$AQ$1,0),FALSE)</f>
        <v>0</v>
      </c>
      <c r="AD399">
        <f>VLOOKUP($B399,'Tillförd energi'!$B$1:$AS$566,MATCH(AD$1,'Tillförd energi'!$B$1:$AQ$1,0),FALSE)</f>
        <v>0</v>
      </c>
      <c r="AE399">
        <f>VLOOKUP($B399,'Tillförd energi'!$B$1:$AS$566,MATCH(AE$1,'Tillförd energi'!$B$1:$AQ$1,0),FALSE)</f>
        <v>0</v>
      </c>
      <c r="AF399">
        <f>VLOOKUP($B399,'Tillförd energi'!$B$1:$AS$566,MATCH(AF$1,'Tillförd energi'!$B$1:$AQ$1,0),FALSE)</f>
        <v>0.21299999999999999</v>
      </c>
      <c r="AG399">
        <f>IFERROR(VLOOKUP(B399,Miljö!$B$1:$S$476,9,FALSE)/1,0)</f>
        <v>0</v>
      </c>
      <c r="AI399">
        <f t="shared" si="60"/>
        <v>15.872999999999999</v>
      </c>
      <c r="AJ399">
        <f t="shared" si="61"/>
        <v>15.872999999999999</v>
      </c>
      <c r="AK399">
        <f>IF(ISERROR(1/VLOOKUP($B399,Leveranser!$B$1:$S$500,MATCH("såld värme (gwh)",Leveranser!$B$1:$S$1,0),FALSE)),"",VLOOKUP($B399,Leveranser!$B$1:$S$500,MATCH("såld värme (gwh)",Leveranser!$B$1:$S$1,0),FALSE))</f>
        <v>8.58</v>
      </c>
      <c r="AL399" s="22">
        <f>VLOOKUP($B399,Leveranser!$B$1:$Y$500,MATCH("Totalt såld fjärrvärme till andra fjärrvärmeföretag",Leveranser!$B$1:$AA$1,0),FALSE)</f>
        <v>0</v>
      </c>
      <c r="AM399" s="22">
        <f>IF(ISERROR(1/VLOOKUP($B399,Miljö!$B$1:$S$500,MATCH("Såld mängd produktionsspecifik fjärrvärme (GWh)",Miljö!$B$1:$R$1,0),FALSE)),0,VLOOKUP($B399,Miljö!$B$1:$S$500,MATCH("Såld mängd produktionsspecifik fjärrvärme (GWh)",Miljö!$B$1:$R$1,0),FALSE))</f>
        <v>0</v>
      </c>
      <c r="AN399" s="23">
        <f t="shared" si="62"/>
        <v>0.54054054054054057</v>
      </c>
      <c r="AP399" t="str">
        <f>VLOOKUP($B399,'Miljövärden urval för publ'!$B$1:$H$450,7,FALSE)</f>
        <v>Ja</v>
      </c>
      <c r="AQ399" t="str">
        <f>VLOOKUP($B399,'Miljövärden urval för publ'!$B$1:$H$450,6,FALSE)</f>
        <v>Ja</v>
      </c>
      <c r="AU399">
        <f t="shared" si="63"/>
        <v>0.21299999999999999</v>
      </c>
      <c r="AV399">
        <f t="shared" si="64"/>
        <v>0</v>
      </c>
      <c r="AW399">
        <f t="shared" si="65"/>
        <v>0</v>
      </c>
      <c r="AX399">
        <f t="shared" si="66"/>
        <v>15.6</v>
      </c>
      <c r="AZ399">
        <f t="shared" si="67"/>
        <v>0</v>
      </c>
      <c r="BA399">
        <f t="shared" si="68"/>
        <v>0</v>
      </c>
      <c r="BC399">
        <f t="shared" si="69"/>
        <v>15.6</v>
      </c>
    </row>
    <row r="400" spans="1:55" ht="15" customHeight="1" x14ac:dyDescent="0.25">
      <c r="A400" t="s">
        <v>547</v>
      </c>
      <c r="B400" t="s">
        <v>551</v>
      </c>
      <c r="C400">
        <f>VLOOKUP($B400,'Tillförd energi'!$B$1:$AS$566,MATCH(C$1,'Tillförd energi'!$B$1:$AQ$1,0),FALSE)</f>
        <v>0</v>
      </c>
      <c r="D400">
        <f>VLOOKUP($B400,'Tillförd energi'!$B$1:$AS$566,MATCH(D$1,'Tillförd energi'!$B$1:$AQ$1,0),FALSE)</f>
        <v>1.1000000000000001</v>
      </c>
      <c r="E400">
        <f>VLOOKUP($B400,'Tillförd energi'!$B$1:$AS$566,MATCH(E$1,'Tillförd energi'!$B$1:$AQ$1,0),FALSE)</f>
        <v>0</v>
      </c>
      <c r="F400">
        <f>VLOOKUP($B400,'Tillförd energi'!$B$1:$AS$566,MATCH(F$1,'Tillförd energi'!$B$1:$AQ$1,0),FALSE)</f>
        <v>0</v>
      </c>
      <c r="G400">
        <f>VLOOKUP($B400,'Tillförd energi'!$B$1:$AS$566,MATCH(G$1,'Tillförd energi'!$B$1:$AQ$1,0),FALSE)</f>
        <v>0</v>
      </c>
      <c r="H400">
        <f>VLOOKUP($B400,'Tillförd energi'!$B$1:$AS$566,MATCH(H$1,'Tillförd energi'!$B$1:$AQ$1,0),FALSE)</f>
        <v>0</v>
      </c>
      <c r="I400">
        <f>VLOOKUP($B400,'Tillförd energi'!$B$1:$AS$566,MATCH(I$1,'Tillförd energi'!$B$1:$AQ$1,0),FALSE)</f>
        <v>25.132000000000001</v>
      </c>
      <c r="J400">
        <f>VLOOKUP($B400,'Tillförd energi'!$B$1:$AS$566,MATCH(J$1,'Tillförd energi'!$B$1:$AQ$1,0),FALSE)</f>
        <v>1.61059</v>
      </c>
      <c r="K400">
        <v>0</v>
      </c>
      <c r="L400">
        <f>VLOOKUP($B400,'Tillförd energi'!$B$1:$AS$566,MATCH(L$1,'Tillförd energi'!$B$1:$AQ$1,0),FALSE)</f>
        <v>185.6</v>
      </c>
      <c r="M400">
        <f>VLOOKUP($B400,'Tillförd energi'!$B$1:$AS$566,MATCH(M$1,'Tillförd energi'!$B$1:$AQ$1,0),FALSE)</f>
        <v>0</v>
      </c>
      <c r="N400">
        <f>VLOOKUP($B400,'Tillförd energi'!$B$1:$AS$566,MATCH(N$1,'Tillförd energi'!$B$1:$AQ$1,0),FALSE)</f>
        <v>0</v>
      </c>
      <c r="O400">
        <f>VLOOKUP($B400,'Tillförd energi'!$B$1:$AS$566,MATCH(O$1,'Tillförd energi'!$B$1:$AQ$1,0),FALSE)</f>
        <v>0</v>
      </c>
      <c r="P400">
        <f>VLOOKUP($B400,'Tillförd energi'!$B$1:$AS$566,MATCH(P$1,'Tillförd energi'!$B$1:$AQ$1,0),FALSE)</f>
        <v>7.6450500000000003</v>
      </c>
      <c r="Q400">
        <f>VLOOKUP($B400,'Tillförd energi'!$B$1:$AS$566,MATCH(Q$1,'Tillförd energi'!$B$1:$AQ$1,0),FALSE)</f>
        <v>4.5148200000000003</v>
      </c>
      <c r="R400">
        <f>VLOOKUP($B400,'Tillförd energi'!$B$1:$AS$566,MATCH(R$1,'Tillförd energi'!$B$1:$AQ$1,0),FALSE)</f>
        <v>0</v>
      </c>
      <c r="S400">
        <f>VLOOKUP($B400,'Tillförd energi'!$B$1:$AS$566,MATCH(S$1,'Tillförd energi'!$B$1:$AQ$1,0),FALSE)</f>
        <v>0</v>
      </c>
      <c r="T400">
        <f>VLOOKUP($B400,'Tillförd energi'!$B$1:$AS$566,MATCH(T$1,'Tillförd energi'!$B$1:$AQ$1,0),FALSE)</f>
        <v>0</v>
      </c>
      <c r="U400">
        <f>VLOOKUP($B400,'Tillförd energi'!$B$1:$AS$566,MATCH(U$1,'Tillförd energi'!$B$1:$AQ$1,0),FALSE)</f>
        <v>0</v>
      </c>
      <c r="V400">
        <f>VLOOKUP($B400,'Tillförd energi'!$B$1:$AS$566,MATCH(V$1,'Tillförd energi'!$B$1:$AQ$1,0),FALSE)</f>
        <v>0</v>
      </c>
      <c r="W400">
        <f>VLOOKUP($B400,'Tillförd energi'!$B$1:$AS$566,MATCH(W$1,'Tillförd energi'!$B$1:$AQ$1,0),FALSE)</f>
        <v>1.645</v>
      </c>
      <c r="X400">
        <f>VLOOKUP($B400,'Tillförd energi'!$B$1:$AS$566,MATCH(X$1,'Tillförd energi'!$B$1:$AQ$1,0),FALSE)</f>
        <v>0</v>
      </c>
      <c r="Y400">
        <f>VLOOKUP($B400,'Tillförd energi'!$B$1:$AS$566,MATCH(Y$1,'Tillförd energi'!$B$1:$AQ$1,0),FALSE)</f>
        <v>0</v>
      </c>
      <c r="Z400">
        <f>VLOOKUP($B400,'Tillförd energi'!$B$1:$AS$566,MATCH(Z$1,'Tillförd energi'!$B$1:$AQ$1,0),FALSE)</f>
        <v>0</v>
      </c>
      <c r="AA400">
        <f>VLOOKUP($B400,'Tillförd energi'!$B$1:$AS$566,MATCH(AA$1,'Tillförd energi'!$B$1:$AQ$1,0),FALSE)</f>
        <v>0</v>
      </c>
      <c r="AB400">
        <f>VLOOKUP($B400,'Tillförd energi'!$B$1:$AS$566,MATCH(AB$1,'Tillförd energi'!$B$1:$AQ$1,0),FALSE)</f>
        <v>0</v>
      </c>
      <c r="AC400">
        <f>VLOOKUP($B400,'Tillförd energi'!$B$1:$AS$566,MATCH(AC$1,'Tillförd energi'!$B$1:$AQ$1,0),FALSE)</f>
        <v>0</v>
      </c>
      <c r="AD400">
        <f>VLOOKUP($B400,'Tillförd energi'!$B$1:$AS$566,MATCH(AD$1,'Tillförd energi'!$B$1:$AQ$1,0),FALSE)</f>
        <v>0.25800000000000001</v>
      </c>
      <c r="AE400">
        <f>VLOOKUP($B400,'Tillförd energi'!$B$1:$AS$566,MATCH(AE$1,'Tillförd energi'!$B$1:$AQ$1,0),FALSE)</f>
        <v>0</v>
      </c>
      <c r="AF400">
        <f>VLOOKUP($B400,'Tillförd energi'!$B$1:$AS$566,MATCH(AF$1,'Tillförd energi'!$B$1:$AQ$1,0),FALSE)</f>
        <v>8.5370000000000008</v>
      </c>
      <c r="AG400">
        <f>IFERROR(VLOOKUP(B400,Miljö!$B$1:$S$476,9,FALSE)/1,0)</f>
        <v>0</v>
      </c>
      <c r="AI400">
        <f t="shared" si="60"/>
        <v>236.04246000000003</v>
      </c>
      <c r="AJ400">
        <f t="shared" si="61"/>
        <v>236.04246000000003</v>
      </c>
      <c r="AK400">
        <f>IF(ISERROR(1/VLOOKUP($B400,Leveranser!$B$1:$S$500,MATCH("såld värme (gwh)",Leveranser!$B$1:$S$1,0),FALSE)),"",VLOOKUP($B400,Leveranser!$B$1:$S$500,MATCH("såld värme (gwh)",Leveranser!$B$1:$S$1,0),FALSE))</f>
        <v>158.703</v>
      </c>
      <c r="AL400" s="22">
        <f>VLOOKUP($B400,Leveranser!$B$1:$Y$500,MATCH("Totalt såld fjärrvärme till andra fjärrvärmeföretag",Leveranser!$B$1:$AA$1,0),FALSE)</f>
        <v>0</v>
      </c>
      <c r="AM400" s="22">
        <f>IF(ISERROR(1/VLOOKUP($B400,Miljö!$B$1:$S$500,MATCH("Såld mängd produktionsspecifik fjärrvärme (GWh)",Miljö!$B$1:$R$1,0),FALSE)),0,VLOOKUP($B400,Miljö!$B$1:$S$500,MATCH("Såld mängd produktionsspecifik fjärrvärme (GWh)",Miljö!$B$1:$R$1,0),FALSE))</f>
        <v>0</v>
      </c>
      <c r="AN400" s="23">
        <f t="shared" si="62"/>
        <v>0.67234937307465781</v>
      </c>
      <c r="AP400" t="str">
        <f>VLOOKUP($B400,'Miljövärden urval för publ'!$B$1:$H$450,7,FALSE)</f>
        <v>Ja</v>
      </c>
      <c r="AQ400" t="str">
        <f>VLOOKUP($B400,'Miljövärden urval för publ'!$B$1:$H$450,6,FALSE)</f>
        <v>Ja</v>
      </c>
      <c r="AU400">
        <f t="shared" si="63"/>
        <v>8.5370000000000008</v>
      </c>
      <c r="AV400">
        <f t="shared" si="64"/>
        <v>0</v>
      </c>
      <c r="AW400">
        <f t="shared" si="65"/>
        <v>12.159870000000002</v>
      </c>
      <c r="AX400">
        <f t="shared" si="66"/>
        <v>0</v>
      </c>
      <c r="AZ400">
        <f t="shared" si="67"/>
        <v>0</v>
      </c>
      <c r="BA400">
        <f t="shared" si="68"/>
        <v>0</v>
      </c>
      <c r="BC400">
        <f t="shared" si="69"/>
        <v>199.40486999999999</v>
      </c>
    </row>
    <row r="401" spans="1:55" ht="15" customHeight="1" x14ac:dyDescent="0.25">
      <c r="A401" t="s">
        <v>552</v>
      </c>
      <c r="B401" t="s">
        <v>553</v>
      </c>
      <c r="C401">
        <f>VLOOKUP($B401,'Tillförd energi'!$B$1:$AS$566,MATCH(C$1,'Tillförd energi'!$B$1:$AQ$1,0),FALSE)</f>
        <v>0</v>
      </c>
      <c r="D401">
        <f>VLOOKUP($B401,'Tillförd energi'!$B$1:$AS$566,MATCH(D$1,'Tillförd energi'!$B$1:$AQ$1,0),FALSE)</f>
        <v>0.19</v>
      </c>
      <c r="E401">
        <f>VLOOKUP($B401,'Tillförd energi'!$B$1:$AS$566,MATCH(E$1,'Tillförd energi'!$B$1:$AQ$1,0),FALSE)</f>
        <v>0</v>
      </c>
      <c r="F401">
        <f>VLOOKUP($B401,'Tillförd energi'!$B$1:$AS$566,MATCH(F$1,'Tillförd energi'!$B$1:$AQ$1,0),FALSE)</f>
        <v>0</v>
      </c>
      <c r="G401">
        <f>VLOOKUP($B401,'Tillförd energi'!$B$1:$AS$566,MATCH(G$1,'Tillförd energi'!$B$1:$AQ$1,0),FALSE)</f>
        <v>0</v>
      </c>
      <c r="H401">
        <f>VLOOKUP($B401,'Tillförd energi'!$B$1:$AS$566,MATCH(H$1,'Tillförd energi'!$B$1:$AQ$1,0),FALSE)</f>
        <v>0</v>
      </c>
      <c r="I401">
        <f>VLOOKUP($B401,'Tillförd energi'!$B$1:$AS$566,MATCH(I$1,'Tillförd energi'!$B$1:$AQ$1,0),FALSE)</f>
        <v>0</v>
      </c>
      <c r="J401">
        <f>VLOOKUP($B401,'Tillförd energi'!$B$1:$AS$566,MATCH(J$1,'Tillförd energi'!$B$1:$AQ$1,0),FALSE)</f>
        <v>0</v>
      </c>
      <c r="K401">
        <v>0</v>
      </c>
      <c r="L401">
        <f>VLOOKUP($B401,'Tillförd energi'!$B$1:$AS$566,MATCH(L$1,'Tillförd energi'!$B$1:$AQ$1,0),FALSE)</f>
        <v>0</v>
      </c>
      <c r="M401">
        <f>VLOOKUP($B401,'Tillförd energi'!$B$1:$AS$566,MATCH(M$1,'Tillförd energi'!$B$1:$AQ$1,0),FALSE)</f>
        <v>0</v>
      </c>
      <c r="N401">
        <f>VLOOKUP($B401,'Tillförd energi'!$B$1:$AS$566,MATCH(N$1,'Tillförd energi'!$B$1:$AQ$1,0),FALSE)</f>
        <v>33.328000000000003</v>
      </c>
      <c r="O401">
        <f>VLOOKUP($B401,'Tillförd energi'!$B$1:$AS$566,MATCH(O$1,'Tillförd energi'!$B$1:$AQ$1,0),FALSE)</f>
        <v>0</v>
      </c>
      <c r="P401">
        <f>VLOOKUP($B401,'Tillförd energi'!$B$1:$AS$566,MATCH(P$1,'Tillförd energi'!$B$1:$AQ$1,0),FALSE)</f>
        <v>0</v>
      </c>
      <c r="Q401">
        <f>VLOOKUP($B401,'Tillförd energi'!$B$1:$AS$566,MATCH(Q$1,'Tillförd energi'!$B$1:$AQ$1,0),FALSE)</f>
        <v>0</v>
      </c>
      <c r="R401">
        <f>VLOOKUP($B401,'Tillförd energi'!$B$1:$AS$566,MATCH(R$1,'Tillförd energi'!$B$1:$AQ$1,0),FALSE)</f>
        <v>0</v>
      </c>
      <c r="S401">
        <f>VLOOKUP($B401,'Tillförd energi'!$B$1:$AS$566,MATCH(S$1,'Tillförd energi'!$B$1:$AQ$1,0),FALSE)</f>
        <v>0</v>
      </c>
      <c r="T401">
        <f>VLOOKUP($B401,'Tillförd energi'!$B$1:$AS$566,MATCH(T$1,'Tillförd energi'!$B$1:$AQ$1,0),FALSE)</f>
        <v>0</v>
      </c>
      <c r="U401">
        <f>VLOOKUP($B401,'Tillförd energi'!$B$1:$AS$566,MATCH(U$1,'Tillförd energi'!$B$1:$AQ$1,0),FALSE)</f>
        <v>0</v>
      </c>
      <c r="V401">
        <f>VLOOKUP($B401,'Tillförd energi'!$B$1:$AS$566,MATCH(V$1,'Tillförd energi'!$B$1:$AQ$1,0),FALSE)</f>
        <v>0</v>
      </c>
      <c r="W401">
        <f>VLOOKUP($B401,'Tillförd energi'!$B$1:$AS$566,MATCH(W$1,'Tillförd energi'!$B$1:$AQ$1,0),FALSE)</f>
        <v>0</v>
      </c>
      <c r="X401">
        <f>VLOOKUP($B401,'Tillförd energi'!$B$1:$AS$566,MATCH(X$1,'Tillförd energi'!$B$1:$AQ$1,0),FALSE)</f>
        <v>0</v>
      </c>
      <c r="Y401">
        <f>VLOOKUP($B401,'Tillförd energi'!$B$1:$AS$566,MATCH(Y$1,'Tillförd energi'!$B$1:$AQ$1,0),FALSE)</f>
        <v>0</v>
      </c>
      <c r="Z401">
        <f>VLOOKUP($B401,'Tillförd energi'!$B$1:$AS$566,MATCH(Z$1,'Tillförd energi'!$B$1:$AQ$1,0),FALSE)</f>
        <v>0</v>
      </c>
      <c r="AA401">
        <f>VLOOKUP($B401,'Tillförd energi'!$B$1:$AS$566,MATCH(AA$1,'Tillförd energi'!$B$1:$AQ$1,0),FALSE)</f>
        <v>0</v>
      </c>
      <c r="AB401">
        <f>VLOOKUP($B401,'Tillförd energi'!$B$1:$AS$566,MATCH(AB$1,'Tillförd energi'!$B$1:$AQ$1,0),FALSE)</f>
        <v>0</v>
      </c>
      <c r="AC401">
        <f>VLOOKUP($B401,'Tillförd energi'!$B$1:$AS$566,MATCH(AC$1,'Tillförd energi'!$B$1:$AQ$1,0),FALSE)</f>
        <v>4.2300000000000004</v>
      </c>
      <c r="AD401">
        <f>VLOOKUP($B401,'Tillförd energi'!$B$1:$AS$566,MATCH(AD$1,'Tillförd energi'!$B$1:$AQ$1,0),FALSE)</f>
        <v>0</v>
      </c>
      <c r="AE401">
        <f>VLOOKUP($B401,'Tillförd energi'!$B$1:$AS$566,MATCH(AE$1,'Tillförd energi'!$B$1:$AQ$1,0),FALSE)</f>
        <v>0</v>
      </c>
      <c r="AF401">
        <f>VLOOKUP($B401,'Tillförd energi'!$B$1:$AS$566,MATCH(AF$1,'Tillförd energi'!$B$1:$AQ$1,0),FALSE)</f>
        <v>0.747</v>
      </c>
      <c r="AG401">
        <f>IFERROR(VLOOKUP(B401,Miljö!$B$1:$S$476,9,FALSE)/1,0)</f>
        <v>0</v>
      </c>
      <c r="AI401">
        <f t="shared" si="60"/>
        <v>38.495000000000005</v>
      </c>
      <c r="AJ401">
        <f t="shared" si="61"/>
        <v>38.495000000000005</v>
      </c>
      <c r="AK401">
        <f>IF(ISERROR(1/VLOOKUP($B401,Leveranser!$B$1:$S$500,MATCH("såld värme (gwh)",Leveranser!$B$1:$S$1,0),FALSE)),"",VLOOKUP($B401,Leveranser!$B$1:$S$500,MATCH("såld värme (gwh)",Leveranser!$B$1:$S$1,0),FALSE))</f>
        <v>24.9</v>
      </c>
      <c r="AL401" s="22">
        <f>VLOOKUP($B401,Leveranser!$B$1:$Y$500,MATCH("Totalt såld fjärrvärme till andra fjärrvärmeföretag",Leveranser!$B$1:$AA$1,0),FALSE)</f>
        <v>0</v>
      </c>
      <c r="AM401" s="22">
        <f>IF(ISERROR(1/VLOOKUP($B401,Miljö!$B$1:$S$500,MATCH("Såld mängd produktionsspecifik fjärrvärme (GWh)",Miljö!$B$1:$R$1,0),FALSE)),0,VLOOKUP($B401,Miljö!$B$1:$S$500,MATCH("Såld mängd produktionsspecifik fjärrvärme (GWh)",Miljö!$B$1:$R$1,0),FALSE))</f>
        <v>0</v>
      </c>
      <c r="AN401" s="23">
        <f t="shared" si="62"/>
        <v>0.6468372515911156</v>
      </c>
      <c r="AP401" t="str">
        <f>VLOOKUP($B401,'Miljövärden urval för publ'!$B$1:$H$450,7,FALSE)</f>
        <v>Ja</v>
      </c>
      <c r="AQ401" t="str">
        <f>VLOOKUP($B401,'Miljövärden urval för publ'!$B$1:$H$450,6,FALSE)</f>
        <v>Ja</v>
      </c>
      <c r="AU401">
        <f t="shared" si="63"/>
        <v>0.747</v>
      </c>
      <c r="AV401">
        <f t="shared" si="64"/>
        <v>0</v>
      </c>
      <c r="AW401">
        <f t="shared" si="65"/>
        <v>33.328000000000003</v>
      </c>
      <c r="AX401">
        <f t="shared" si="66"/>
        <v>0</v>
      </c>
      <c r="AZ401">
        <f t="shared" si="67"/>
        <v>0</v>
      </c>
      <c r="BA401">
        <f t="shared" si="68"/>
        <v>0</v>
      </c>
      <c r="BC401">
        <f t="shared" si="69"/>
        <v>33.328000000000003</v>
      </c>
    </row>
    <row r="402" spans="1:55" ht="15" customHeight="1" x14ac:dyDescent="0.25">
      <c r="A402" t="s">
        <v>554</v>
      </c>
      <c r="B402" t="s">
        <v>555</v>
      </c>
      <c r="C402">
        <f>VLOOKUP($B402,'Tillförd energi'!$B$1:$AS$566,MATCH(C$1,'Tillförd energi'!$B$1:$AQ$1,0),FALSE)</f>
        <v>0</v>
      </c>
      <c r="D402">
        <f>VLOOKUP($B402,'Tillförd energi'!$B$1:$AS$566,MATCH(D$1,'Tillförd energi'!$B$1:$AQ$1,0),FALSE)</f>
        <v>1.6</v>
      </c>
      <c r="E402">
        <f>VLOOKUP($B402,'Tillförd energi'!$B$1:$AS$566,MATCH(E$1,'Tillförd energi'!$B$1:$AQ$1,0),FALSE)</f>
        <v>0</v>
      </c>
      <c r="F402">
        <f>VLOOKUP($B402,'Tillförd energi'!$B$1:$AS$566,MATCH(F$1,'Tillförd energi'!$B$1:$AQ$1,0),FALSE)</f>
        <v>0</v>
      </c>
      <c r="G402">
        <f>VLOOKUP($B402,'Tillförd energi'!$B$1:$AS$566,MATCH(G$1,'Tillförd energi'!$B$1:$AQ$1,0),FALSE)</f>
        <v>0</v>
      </c>
      <c r="H402">
        <f>VLOOKUP($B402,'Tillförd energi'!$B$1:$AS$566,MATCH(H$1,'Tillförd energi'!$B$1:$AQ$1,0),FALSE)</f>
        <v>0</v>
      </c>
      <c r="I402">
        <f>VLOOKUP($B402,'Tillförd energi'!$B$1:$AS$566,MATCH(I$1,'Tillförd energi'!$B$1:$AQ$1,0),FALSE)</f>
        <v>0</v>
      </c>
      <c r="J402">
        <f>VLOOKUP($B402,'Tillförd energi'!$B$1:$AS$566,MATCH(J$1,'Tillförd energi'!$B$1:$AQ$1,0),FALSE)</f>
        <v>0</v>
      </c>
      <c r="K402">
        <v>0</v>
      </c>
      <c r="L402">
        <f>VLOOKUP($B402,'Tillförd energi'!$B$1:$AS$566,MATCH(L$1,'Tillförd energi'!$B$1:$AQ$1,0),FALSE)</f>
        <v>0</v>
      </c>
      <c r="M402">
        <f>VLOOKUP($B402,'Tillförd energi'!$B$1:$AS$566,MATCH(M$1,'Tillförd energi'!$B$1:$AQ$1,0),FALSE)</f>
        <v>0</v>
      </c>
      <c r="N402">
        <f>VLOOKUP($B402,'Tillförd energi'!$B$1:$AS$566,MATCH(N$1,'Tillförd energi'!$B$1:$AQ$1,0),FALSE)</f>
        <v>0</v>
      </c>
      <c r="O402">
        <f>VLOOKUP($B402,'Tillförd energi'!$B$1:$AS$566,MATCH(O$1,'Tillförd energi'!$B$1:$AQ$1,0),FALSE)</f>
        <v>0</v>
      </c>
      <c r="P402">
        <f>VLOOKUP($B402,'Tillförd energi'!$B$1:$AS$566,MATCH(P$1,'Tillförd energi'!$B$1:$AQ$1,0),FALSE)</f>
        <v>0</v>
      </c>
      <c r="Q402">
        <f>VLOOKUP($B402,'Tillförd energi'!$B$1:$AS$566,MATCH(Q$1,'Tillförd energi'!$B$1:$AQ$1,0),FALSE)</f>
        <v>50.6</v>
      </c>
      <c r="R402">
        <f>VLOOKUP($B402,'Tillförd energi'!$B$1:$AS$566,MATCH(R$1,'Tillförd energi'!$B$1:$AQ$1,0),FALSE)</f>
        <v>0</v>
      </c>
      <c r="S402">
        <f>VLOOKUP($B402,'Tillförd energi'!$B$1:$AS$566,MATCH(S$1,'Tillförd energi'!$B$1:$AQ$1,0),FALSE)</f>
        <v>0</v>
      </c>
      <c r="T402">
        <f>VLOOKUP($B402,'Tillförd energi'!$B$1:$AS$566,MATCH(T$1,'Tillförd energi'!$B$1:$AQ$1,0),FALSE)</f>
        <v>0</v>
      </c>
      <c r="U402">
        <f>VLOOKUP($B402,'Tillförd energi'!$B$1:$AS$566,MATCH(U$1,'Tillförd energi'!$B$1:$AQ$1,0),FALSE)</f>
        <v>0</v>
      </c>
      <c r="V402">
        <f>VLOOKUP($B402,'Tillförd energi'!$B$1:$AS$566,MATCH(V$1,'Tillförd energi'!$B$1:$AQ$1,0),FALSE)</f>
        <v>0</v>
      </c>
      <c r="W402">
        <f>VLOOKUP($B402,'Tillförd energi'!$B$1:$AS$566,MATCH(W$1,'Tillförd energi'!$B$1:$AQ$1,0),FALSE)</f>
        <v>0</v>
      </c>
      <c r="X402">
        <f>VLOOKUP($B402,'Tillförd energi'!$B$1:$AS$566,MATCH(X$1,'Tillförd energi'!$B$1:$AQ$1,0),FALSE)</f>
        <v>0</v>
      </c>
      <c r="Y402">
        <f>VLOOKUP($B402,'Tillförd energi'!$B$1:$AS$566,MATCH(Y$1,'Tillförd energi'!$B$1:$AQ$1,0),FALSE)</f>
        <v>0</v>
      </c>
      <c r="Z402">
        <f>VLOOKUP($B402,'Tillförd energi'!$B$1:$AS$566,MATCH(Z$1,'Tillförd energi'!$B$1:$AQ$1,0),FALSE)</f>
        <v>0</v>
      </c>
      <c r="AA402">
        <f>VLOOKUP($B402,'Tillförd energi'!$B$1:$AS$566,MATCH(AA$1,'Tillförd energi'!$B$1:$AQ$1,0),FALSE)</f>
        <v>0</v>
      </c>
      <c r="AB402">
        <f>VLOOKUP($B402,'Tillförd energi'!$B$1:$AS$566,MATCH(AB$1,'Tillförd energi'!$B$1:$AQ$1,0),FALSE)</f>
        <v>0</v>
      </c>
      <c r="AC402">
        <f>VLOOKUP($B402,'Tillförd energi'!$B$1:$AS$566,MATCH(AC$1,'Tillförd energi'!$B$1:$AQ$1,0),FALSE)</f>
        <v>5.3</v>
      </c>
      <c r="AD402">
        <f>VLOOKUP($B402,'Tillförd energi'!$B$1:$AS$566,MATCH(AD$1,'Tillförd energi'!$B$1:$AQ$1,0),FALSE)</f>
        <v>0</v>
      </c>
      <c r="AE402">
        <f>VLOOKUP($B402,'Tillförd energi'!$B$1:$AS$566,MATCH(AE$1,'Tillförd energi'!$B$1:$AQ$1,0),FALSE)</f>
        <v>0</v>
      </c>
      <c r="AF402">
        <f>VLOOKUP($B402,'Tillförd energi'!$B$1:$AS$566,MATCH(AF$1,'Tillförd energi'!$B$1:$AQ$1,0),FALSE)</f>
        <v>1.7</v>
      </c>
      <c r="AG402">
        <f>IFERROR(VLOOKUP(B402,Miljö!$B$1:$S$476,9,FALSE)/1,0)</f>
        <v>0</v>
      </c>
      <c r="AI402">
        <f t="shared" si="60"/>
        <v>59.2</v>
      </c>
      <c r="AJ402">
        <f t="shared" si="61"/>
        <v>59.2</v>
      </c>
      <c r="AK402">
        <f>IF(ISERROR(1/VLOOKUP($B402,Leveranser!$B$1:$S$500,MATCH("såld värme (gwh)",Leveranser!$B$1:$S$1,0),FALSE)),"",VLOOKUP($B402,Leveranser!$B$1:$S$500,MATCH("såld värme (gwh)",Leveranser!$B$1:$S$1,0),FALSE))</f>
        <v>43.6</v>
      </c>
      <c r="AL402" s="22">
        <f>VLOOKUP($B402,Leveranser!$B$1:$Y$500,MATCH("Totalt såld fjärrvärme till andra fjärrvärmeföretag",Leveranser!$B$1:$AA$1,0),FALSE)</f>
        <v>0</v>
      </c>
      <c r="AM402" s="22">
        <f>IF(ISERROR(1/VLOOKUP($B402,Miljö!$B$1:$S$500,MATCH("Såld mängd produktionsspecifik fjärrvärme (GWh)",Miljö!$B$1:$R$1,0),FALSE)),0,VLOOKUP($B402,Miljö!$B$1:$S$500,MATCH("Såld mängd produktionsspecifik fjärrvärme (GWh)",Miljö!$B$1:$R$1,0),FALSE))</f>
        <v>0</v>
      </c>
      <c r="AN402" s="23">
        <f t="shared" si="62"/>
        <v>0.73648648648648651</v>
      </c>
      <c r="AP402" t="str">
        <f>VLOOKUP($B402,'Miljövärden urval för publ'!$B$1:$H$450,7,FALSE)</f>
        <v>Ja</v>
      </c>
      <c r="AQ402" t="str">
        <f>VLOOKUP($B402,'Miljövärden urval för publ'!$B$1:$H$450,6,FALSE)</f>
        <v>Ja</v>
      </c>
      <c r="AU402">
        <f t="shared" si="63"/>
        <v>1.7</v>
      </c>
      <c r="AV402">
        <f t="shared" si="64"/>
        <v>0</v>
      </c>
      <c r="AW402">
        <f t="shared" si="65"/>
        <v>50.6</v>
      </c>
      <c r="AX402">
        <f t="shared" si="66"/>
        <v>0</v>
      </c>
      <c r="AZ402">
        <f t="shared" si="67"/>
        <v>0</v>
      </c>
      <c r="BA402">
        <f t="shared" si="68"/>
        <v>0</v>
      </c>
      <c r="BC402">
        <f t="shared" si="69"/>
        <v>50.6</v>
      </c>
    </row>
    <row r="403" spans="1:55" ht="15" customHeight="1" x14ac:dyDescent="0.25">
      <c r="A403" t="s">
        <v>556</v>
      </c>
      <c r="B403" t="s">
        <v>557</v>
      </c>
      <c r="C403">
        <f>VLOOKUP($B403,'Tillförd energi'!$B$1:$AS$566,MATCH(C$1,'Tillförd energi'!$B$1:$AQ$1,0),FALSE)</f>
        <v>0</v>
      </c>
      <c r="D403">
        <f>VLOOKUP($B403,'Tillförd energi'!$B$1:$AS$566,MATCH(D$1,'Tillförd energi'!$B$1:$AQ$1,0),FALSE)</f>
        <v>0.43351000000000001</v>
      </c>
      <c r="E403">
        <f>VLOOKUP($B403,'Tillförd energi'!$B$1:$AS$566,MATCH(E$1,'Tillförd energi'!$B$1:$AQ$1,0),FALSE)</f>
        <v>0</v>
      </c>
      <c r="F403">
        <f>VLOOKUP($B403,'Tillförd energi'!$B$1:$AS$566,MATCH(F$1,'Tillförd energi'!$B$1:$AQ$1,0),FALSE)</f>
        <v>0</v>
      </c>
      <c r="G403">
        <f>VLOOKUP($B403,'Tillförd energi'!$B$1:$AS$566,MATCH(G$1,'Tillförd energi'!$B$1:$AQ$1,0),FALSE)</f>
        <v>0</v>
      </c>
      <c r="H403">
        <f>VLOOKUP($B403,'Tillförd energi'!$B$1:$AS$566,MATCH(H$1,'Tillförd energi'!$B$1:$AQ$1,0),FALSE)</f>
        <v>0</v>
      </c>
      <c r="I403">
        <f>VLOOKUP($B403,'Tillförd energi'!$B$1:$AS$566,MATCH(I$1,'Tillförd energi'!$B$1:$AQ$1,0),FALSE)</f>
        <v>0</v>
      </c>
      <c r="J403">
        <f>VLOOKUP($B403,'Tillförd energi'!$B$1:$AS$566,MATCH(J$1,'Tillförd energi'!$B$1:$AQ$1,0),FALSE)</f>
        <v>0</v>
      </c>
      <c r="K403">
        <v>0</v>
      </c>
      <c r="L403">
        <f>VLOOKUP($B403,'Tillförd energi'!$B$1:$AS$566,MATCH(L$1,'Tillförd energi'!$B$1:$AQ$1,0),FALSE)</f>
        <v>0</v>
      </c>
      <c r="M403">
        <f>VLOOKUP($B403,'Tillförd energi'!$B$1:$AS$566,MATCH(M$1,'Tillförd energi'!$B$1:$AQ$1,0),FALSE)</f>
        <v>0</v>
      </c>
      <c r="N403">
        <f>VLOOKUP($B403,'Tillförd energi'!$B$1:$AS$566,MATCH(N$1,'Tillförd energi'!$B$1:$AQ$1,0),FALSE)</f>
        <v>0</v>
      </c>
      <c r="O403">
        <f>VLOOKUP($B403,'Tillförd energi'!$B$1:$AS$566,MATCH(O$1,'Tillförd energi'!$B$1:$AQ$1,0),FALSE)</f>
        <v>0</v>
      </c>
      <c r="P403">
        <f>VLOOKUP($B403,'Tillförd energi'!$B$1:$AS$566,MATCH(P$1,'Tillförd energi'!$B$1:$AQ$1,0),FALSE)</f>
        <v>9.1127400000000005</v>
      </c>
      <c r="Q403">
        <f>VLOOKUP($B403,'Tillförd energi'!$B$1:$AS$566,MATCH(Q$1,'Tillförd energi'!$B$1:$AQ$1,0),FALSE)</f>
        <v>0</v>
      </c>
      <c r="R403">
        <f>VLOOKUP($B403,'Tillförd energi'!$B$1:$AS$566,MATCH(R$1,'Tillförd energi'!$B$1:$AQ$1,0),FALSE)</f>
        <v>0</v>
      </c>
      <c r="S403">
        <f>VLOOKUP($B403,'Tillförd energi'!$B$1:$AS$566,MATCH(S$1,'Tillförd energi'!$B$1:$AQ$1,0),FALSE)</f>
        <v>0</v>
      </c>
      <c r="T403">
        <f>VLOOKUP($B403,'Tillförd energi'!$B$1:$AS$566,MATCH(T$1,'Tillförd energi'!$B$1:$AQ$1,0),FALSE)</f>
        <v>0</v>
      </c>
      <c r="U403">
        <f>VLOOKUP($B403,'Tillförd energi'!$B$1:$AS$566,MATCH(U$1,'Tillförd energi'!$B$1:$AQ$1,0),FALSE)</f>
        <v>0</v>
      </c>
      <c r="V403">
        <f>VLOOKUP($B403,'Tillförd energi'!$B$1:$AS$566,MATCH(V$1,'Tillförd energi'!$B$1:$AQ$1,0),FALSE)</f>
        <v>0</v>
      </c>
      <c r="W403">
        <f>VLOOKUP($B403,'Tillförd energi'!$B$1:$AS$566,MATCH(W$1,'Tillförd energi'!$B$1:$AQ$1,0),FALSE)</f>
        <v>0.25705</v>
      </c>
      <c r="X403">
        <f>VLOOKUP($B403,'Tillförd energi'!$B$1:$AS$566,MATCH(X$1,'Tillförd energi'!$B$1:$AQ$1,0),FALSE)</f>
        <v>0</v>
      </c>
      <c r="Y403">
        <f>VLOOKUP($B403,'Tillförd energi'!$B$1:$AS$566,MATCH(Y$1,'Tillförd energi'!$B$1:$AQ$1,0),FALSE)</f>
        <v>0</v>
      </c>
      <c r="Z403">
        <f>VLOOKUP($B403,'Tillförd energi'!$B$1:$AS$566,MATCH(Z$1,'Tillförd energi'!$B$1:$AQ$1,0),FALSE)</f>
        <v>0</v>
      </c>
      <c r="AA403">
        <f>VLOOKUP($B403,'Tillförd energi'!$B$1:$AS$566,MATCH(AA$1,'Tillförd energi'!$B$1:$AQ$1,0),FALSE)</f>
        <v>0</v>
      </c>
      <c r="AB403">
        <f>VLOOKUP($B403,'Tillförd energi'!$B$1:$AS$566,MATCH(AB$1,'Tillförd energi'!$B$1:$AQ$1,0),FALSE)</f>
        <v>0</v>
      </c>
      <c r="AC403">
        <f>VLOOKUP($B403,'Tillförd energi'!$B$1:$AS$566,MATCH(AC$1,'Tillförd energi'!$B$1:$AQ$1,0),FALSE)</f>
        <v>0</v>
      </c>
      <c r="AD403">
        <f>VLOOKUP($B403,'Tillförd energi'!$B$1:$AS$566,MATCH(AD$1,'Tillförd energi'!$B$1:$AQ$1,0),FALSE)</f>
        <v>0</v>
      </c>
      <c r="AE403">
        <f>VLOOKUP($B403,'Tillförd energi'!$B$1:$AS$566,MATCH(AE$1,'Tillförd energi'!$B$1:$AQ$1,0),FALSE)</f>
        <v>0</v>
      </c>
      <c r="AF403">
        <f>VLOOKUP($B403,'Tillförd energi'!$B$1:$AS$566,MATCH(AF$1,'Tillförd energi'!$B$1:$AQ$1,0),FALSE)</f>
        <v>0.25198999999999999</v>
      </c>
      <c r="AG403">
        <f>IFERROR(VLOOKUP(B403,Miljö!$B$1:$S$476,9,FALSE)/1,0)</f>
        <v>0</v>
      </c>
      <c r="AI403">
        <f t="shared" si="60"/>
        <v>10.055289999999999</v>
      </c>
      <c r="AJ403">
        <f t="shared" si="61"/>
        <v>10.055289999999999</v>
      </c>
      <c r="AK403">
        <f>IF(ISERROR(1/VLOOKUP($B403,Leveranser!$B$1:$S$500,MATCH("såld värme (gwh)",Leveranser!$B$1:$S$1,0),FALSE)),"",VLOOKUP($B403,Leveranser!$B$1:$S$500,MATCH("såld värme (gwh)",Leveranser!$B$1:$S$1,0),FALSE))</f>
        <v>6.9749999999999996</v>
      </c>
      <c r="AL403" s="22">
        <f>VLOOKUP($B403,Leveranser!$B$1:$Y$500,MATCH("Totalt såld fjärrvärme till andra fjärrvärmeföretag",Leveranser!$B$1:$AA$1,0),FALSE)</f>
        <v>0</v>
      </c>
      <c r="AM403" s="22">
        <f>IF(ISERROR(1/VLOOKUP($B403,Miljö!$B$1:$S$500,MATCH("Såld mängd produktionsspecifik fjärrvärme (GWh)",Miljö!$B$1:$R$1,0),FALSE)),0,VLOOKUP($B403,Miljö!$B$1:$S$500,MATCH("Såld mängd produktionsspecifik fjärrvärme (GWh)",Miljö!$B$1:$R$1,0),FALSE))</f>
        <v>0</v>
      </c>
      <c r="AN403" s="23">
        <f t="shared" si="62"/>
        <v>0.69366472772043375</v>
      </c>
      <c r="AP403" t="str">
        <f>VLOOKUP($B403,'Miljövärden urval för publ'!$B$1:$H$450,7,FALSE)</f>
        <v>Ja</v>
      </c>
      <c r="AQ403" t="str">
        <f>VLOOKUP($B403,'Miljövärden urval för publ'!$B$1:$H$450,6,FALSE)</f>
        <v>Ja</v>
      </c>
      <c r="AU403">
        <f t="shared" si="63"/>
        <v>0.25198999999999999</v>
      </c>
      <c r="AV403">
        <f t="shared" si="64"/>
        <v>0</v>
      </c>
      <c r="AW403">
        <f t="shared" si="65"/>
        <v>9.1127400000000005</v>
      </c>
      <c r="AX403">
        <f t="shared" si="66"/>
        <v>0</v>
      </c>
      <c r="AZ403">
        <f t="shared" si="67"/>
        <v>0</v>
      </c>
      <c r="BA403">
        <f t="shared" si="68"/>
        <v>0</v>
      </c>
      <c r="BC403">
        <f t="shared" si="69"/>
        <v>9.3697900000000001</v>
      </c>
    </row>
    <row r="404" spans="1:55" ht="15" customHeight="1" x14ac:dyDescent="0.25">
      <c r="A404" t="s">
        <v>556</v>
      </c>
      <c r="B404" t="s">
        <v>558</v>
      </c>
      <c r="C404">
        <f>VLOOKUP($B404,'Tillförd energi'!$B$1:$AS$566,MATCH(C$1,'Tillförd energi'!$B$1:$AQ$1,0),FALSE)</f>
        <v>0</v>
      </c>
      <c r="D404">
        <f>VLOOKUP($B404,'Tillförd energi'!$B$1:$AS$566,MATCH(D$1,'Tillförd energi'!$B$1:$AQ$1,0),FALSE)</f>
        <v>0.11600000000000001</v>
      </c>
      <c r="E404">
        <f>VLOOKUP($B404,'Tillförd energi'!$B$1:$AS$566,MATCH(E$1,'Tillförd energi'!$B$1:$AQ$1,0),FALSE)</f>
        <v>0</v>
      </c>
      <c r="F404">
        <f>VLOOKUP($B404,'Tillförd energi'!$B$1:$AS$566,MATCH(F$1,'Tillförd energi'!$B$1:$AQ$1,0),FALSE)</f>
        <v>0</v>
      </c>
      <c r="G404">
        <f>VLOOKUP($B404,'Tillförd energi'!$B$1:$AS$566,MATCH(G$1,'Tillförd energi'!$B$1:$AQ$1,0),FALSE)</f>
        <v>0</v>
      </c>
      <c r="H404">
        <f>VLOOKUP($B404,'Tillförd energi'!$B$1:$AS$566,MATCH(H$1,'Tillförd energi'!$B$1:$AQ$1,0),FALSE)</f>
        <v>0</v>
      </c>
      <c r="I404">
        <f>VLOOKUP($B404,'Tillförd energi'!$B$1:$AS$566,MATCH(I$1,'Tillförd energi'!$B$1:$AQ$1,0),FALSE)</f>
        <v>0</v>
      </c>
      <c r="J404">
        <f>VLOOKUP($B404,'Tillförd energi'!$B$1:$AS$566,MATCH(J$1,'Tillförd energi'!$B$1:$AQ$1,0),FALSE)</f>
        <v>0</v>
      </c>
      <c r="K404">
        <v>0</v>
      </c>
      <c r="L404">
        <f>VLOOKUP($B404,'Tillförd energi'!$B$1:$AS$566,MATCH(L$1,'Tillförd energi'!$B$1:$AQ$1,0),FALSE)</f>
        <v>0</v>
      </c>
      <c r="M404">
        <f>VLOOKUP($B404,'Tillförd energi'!$B$1:$AS$566,MATCH(M$1,'Tillförd energi'!$B$1:$AQ$1,0),FALSE)</f>
        <v>0</v>
      </c>
      <c r="N404">
        <f>VLOOKUP($B404,'Tillförd energi'!$B$1:$AS$566,MATCH(N$1,'Tillförd energi'!$B$1:$AQ$1,0),FALSE)</f>
        <v>0</v>
      </c>
      <c r="O404">
        <f>VLOOKUP($B404,'Tillförd energi'!$B$1:$AS$566,MATCH(O$1,'Tillförd energi'!$B$1:$AQ$1,0),FALSE)</f>
        <v>0</v>
      </c>
      <c r="P404">
        <f>VLOOKUP($B404,'Tillförd energi'!$B$1:$AS$566,MATCH(P$1,'Tillförd energi'!$B$1:$AQ$1,0),FALSE)</f>
        <v>4.4619999999999997</v>
      </c>
      <c r="Q404">
        <f>VLOOKUP($B404,'Tillförd energi'!$B$1:$AS$566,MATCH(Q$1,'Tillförd energi'!$B$1:$AQ$1,0),FALSE)</f>
        <v>0</v>
      </c>
      <c r="R404">
        <f>VLOOKUP($B404,'Tillförd energi'!$B$1:$AS$566,MATCH(R$1,'Tillförd energi'!$B$1:$AQ$1,0),FALSE)</f>
        <v>0</v>
      </c>
      <c r="S404">
        <f>VLOOKUP($B404,'Tillförd energi'!$B$1:$AS$566,MATCH(S$1,'Tillförd energi'!$B$1:$AQ$1,0),FALSE)</f>
        <v>0</v>
      </c>
      <c r="T404">
        <f>VLOOKUP($B404,'Tillförd energi'!$B$1:$AS$566,MATCH(T$1,'Tillförd energi'!$B$1:$AQ$1,0),FALSE)</f>
        <v>0</v>
      </c>
      <c r="U404">
        <f>VLOOKUP($B404,'Tillförd energi'!$B$1:$AS$566,MATCH(U$1,'Tillförd energi'!$B$1:$AQ$1,0),FALSE)</f>
        <v>0</v>
      </c>
      <c r="V404">
        <f>VLOOKUP($B404,'Tillförd energi'!$B$1:$AS$566,MATCH(V$1,'Tillförd energi'!$B$1:$AQ$1,0),FALSE)</f>
        <v>0</v>
      </c>
      <c r="W404">
        <f>VLOOKUP($B404,'Tillförd energi'!$B$1:$AS$566,MATCH(W$1,'Tillförd energi'!$B$1:$AQ$1,0),FALSE)</f>
        <v>2.7E-2</v>
      </c>
      <c r="X404">
        <f>VLOOKUP($B404,'Tillförd energi'!$B$1:$AS$566,MATCH(X$1,'Tillförd energi'!$B$1:$AQ$1,0),FALSE)</f>
        <v>0</v>
      </c>
      <c r="Y404">
        <f>VLOOKUP($B404,'Tillförd energi'!$B$1:$AS$566,MATCH(Y$1,'Tillförd energi'!$B$1:$AQ$1,0),FALSE)</f>
        <v>0</v>
      </c>
      <c r="Z404">
        <f>VLOOKUP($B404,'Tillförd energi'!$B$1:$AS$566,MATCH(Z$1,'Tillförd energi'!$B$1:$AQ$1,0),FALSE)</f>
        <v>1.2869999999999999</v>
      </c>
      <c r="AA404">
        <f>VLOOKUP($B404,'Tillförd energi'!$B$1:$AS$566,MATCH(AA$1,'Tillförd energi'!$B$1:$AQ$1,0),FALSE)</f>
        <v>0.27900000000000003</v>
      </c>
      <c r="AB404">
        <f>VLOOKUP($B404,'Tillförd energi'!$B$1:$AS$566,MATCH(AB$1,'Tillförd energi'!$B$1:$AQ$1,0),FALSE)</f>
        <v>0.51800000000000002</v>
      </c>
      <c r="AC404">
        <f>VLOOKUP($B404,'Tillförd energi'!$B$1:$AS$566,MATCH(AC$1,'Tillförd energi'!$B$1:$AQ$1,0),FALSE)</f>
        <v>0</v>
      </c>
      <c r="AD404">
        <f>VLOOKUP($B404,'Tillförd energi'!$B$1:$AS$566,MATCH(AD$1,'Tillförd energi'!$B$1:$AQ$1,0),FALSE)</f>
        <v>0</v>
      </c>
      <c r="AE404">
        <f>VLOOKUP($B404,'Tillförd energi'!$B$1:$AS$566,MATCH(AE$1,'Tillförd energi'!$B$1:$AQ$1,0),FALSE)</f>
        <v>0</v>
      </c>
      <c r="AF404">
        <f>VLOOKUP($B404,'Tillförd energi'!$B$1:$AS$566,MATCH(AF$1,'Tillförd energi'!$B$1:$AQ$1,0),FALSE)</f>
        <v>0.13965</v>
      </c>
      <c r="AG404">
        <f>IFERROR(VLOOKUP(B404,Miljö!$B$1:$S$476,9,FALSE)/1,0)</f>
        <v>0</v>
      </c>
      <c r="AI404">
        <f t="shared" si="60"/>
        <v>6.8286499999999988</v>
      </c>
      <c r="AJ404">
        <f t="shared" si="61"/>
        <v>6.8286499999999988</v>
      </c>
      <c r="AK404">
        <f>IF(ISERROR(1/VLOOKUP($B404,Leveranser!$B$1:$S$500,MATCH("såld värme (gwh)",Leveranser!$B$1:$S$1,0),FALSE)),"",VLOOKUP($B404,Leveranser!$B$1:$S$500,MATCH("såld värme (gwh)",Leveranser!$B$1:$S$1,0),FALSE))</f>
        <v>4.6550000000000002</v>
      </c>
      <c r="AL404" s="22">
        <f>VLOOKUP($B404,Leveranser!$B$1:$Y$500,MATCH("Totalt såld fjärrvärme till andra fjärrvärmeföretag",Leveranser!$B$1:$AA$1,0),FALSE)</f>
        <v>0</v>
      </c>
      <c r="AM404" s="22">
        <f>IF(ISERROR(1/VLOOKUP($B404,Miljö!$B$1:$S$500,MATCH("Såld mängd produktionsspecifik fjärrvärme (GWh)",Miljö!$B$1:$R$1,0),FALSE)),0,VLOOKUP($B404,Miljö!$B$1:$S$500,MATCH("Såld mängd produktionsspecifik fjärrvärme (GWh)",Miljö!$B$1:$R$1,0),FALSE))</f>
        <v>0</v>
      </c>
      <c r="AN404" s="23">
        <f t="shared" si="62"/>
        <v>0.68168671699384231</v>
      </c>
      <c r="AP404" t="str">
        <f>VLOOKUP($B404,'Miljövärden urval för publ'!$B$1:$H$450,7,FALSE)</f>
        <v>Ja</v>
      </c>
      <c r="AQ404" t="str">
        <f>VLOOKUP($B404,'Miljövärden urval för publ'!$B$1:$H$450,6,FALSE)</f>
        <v>Ja</v>
      </c>
      <c r="AU404">
        <f t="shared" si="63"/>
        <v>1.7056499999999999</v>
      </c>
      <c r="AV404">
        <f t="shared" si="64"/>
        <v>0</v>
      </c>
      <c r="AW404">
        <f t="shared" si="65"/>
        <v>4.4619999999999997</v>
      </c>
      <c r="AX404">
        <f t="shared" si="66"/>
        <v>0</v>
      </c>
      <c r="AZ404">
        <f t="shared" si="67"/>
        <v>0.51800000000000002</v>
      </c>
      <c r="BA404">
        <f t="shared" si="68"/>
        <v>0</v>
      </c>
      <c r="BC404">
        <f t="shared" si="69"/>
        <v>4.4889999999999999</v>
      </c>
    </row>
    <row r="405" spans="1:55" ht="15" customHeight="1" x14ac:dyDescent="0.25">
      <c r="A405" t="s">
        <v>556</v>
      </c>
      <c r="B405" t="s">
        <v>559</v>
      </c>
      <c r="C405">
        <f>VLOOKUP($B405,'Tillförd energi'!$B$1:$AS$566,MATCH(C$1,'Tillförd energi'!$B$1:$AQ$1,0),FALSE)</f>
        <v>0</v>
      </c>
      <c r="D405">
        <f>VLOOKUP($B405,'Tillförd energi'!$B$1:$AS$566,MATCH(D$1,'Tillförd energi'!$B$1:$AQ$1,0),FALSE)</f>
        <v>4.836E-2</v>
      </c>
      <c r="E405">
        <f>VLOOKUP($B405,'Tillförd energi'!$B$1:$AS$566,MATCH(E$1,'Tillförd energi'!$B$1:$AQ$1,0),FALSE)</f>
        <v>0</v>
      </c>
      <c r="F405">
        <f>VLOOKUP($B405,'Tillförd energi'!$B$1:$AS$566,MATCH(F$1,'Tillförd energi'!$B$1:$AQ$1,0),FALSE)</f>
        <v>0</v>
      </c>
      <c r="G405">
        <f>VLOOKUP($B405,'Tillförd energi'!$B$1:$AS$566,MATCH(G$1,'Tillförd energi'!$B$1:$AQ$1,0),FALSE)</f>
        <v>0</v>
      </c>
      <c r="H405">
        <f>VLOOKUP($B405,'Tillförd energi'!$B$1:$AS$566,MATCH(H$1,'Tillförd energi'!$B$1:$AQ$1,0),FALSE)</f>
        <v>0</v>
      </c>
      <c r="I405">
        <f>VLOOKUP($B405,'Tillförd energi'!$B$1:$AS$566,MATCH(I$1,'Tillförd energi'!$B$1:$AQ$1,0),FALSE)</f>
        <v>0</v>
      </c>
      <c r="J405">
        <f>VLOOKUP($B405,'Tillförd energi'!$B$1:$AS$566,MATCH(J$1,'Tillförd energi'!$B$1:$AQ$1,0),FALSE)</f>
        <v>0</v>
      </c>
      <c r="K405">
        <v>0</v>
      </c>
      <c r="L405">
        <f>VLOOKUP($B405,'Tillförd energi'!$B$1:$AS$566,MATCH(L$1,'Tillförd energi'!$B$1:$AQ$1,0),FALSE)</f>
        <v>0</v>
      </c>
      <c r="M405">
        <f>VLOOKUP($B405,'Tillförd energi'!$B$1:$AS$566,MATCH(M$1,'Tillförd energi'!$B$1:$AQ$1,0),FALSE)</f>
        <v>0</v>
      </c>
      <c r="N405">
        <f>VLOOKUP($B405,'Tillförd energi'!$B$1:$AS$566,MATCH(N$1,'Tillförd energi'!$B$1:$AQ$1,0),FALSE)</f>
        <v>0</v>
      </c>
      <c r="O405">
        <f>VLOOKUP($B405,'Tillförd energi'!$B$1:$AS$566,MATCH(O$1,'Tillförd energi'!$B$1:$AQ$1,0),FALSE)</f>
        <v>0</v>
      </c>
      <c r="P405">
        <f>VLOOKUP($B405,'Tillförd energi'!$B$1:$AS$566,MATCH(P$1,'Tillförd energi'!$B$1:$AQ$1,0),FALSE)</f>
        <v>0</v>
      </c>
      <c r="Q405">
        <f>VLOOKUP($B405,'Tillförd energi'!$B$1:$AS$566,MATCH(Q$1,'Tillförd energi'!$B$1:$AQ$1,0),FALSE)</f>
        <v>0</v>
      </c>
      <c r="R405">
        <f>VLOOKUP($B405,'Tillförd energi'!$B$1:$AS$566,MATCH(R$1,'Tillförd energi'!$B$1:$AQ$1,0),FALSE)</f>
        <v>1.3937999999999999</v>
      </c>
      <c r="S405">
        <f>VLOOKUP($B405,'Tillförd energi'!$B$1:$AS$566,MATCH(S$1,'Tillförd energi'!$B$1:$AQ$1,0),FALSE)</f>
        <v>0</v>
      </c>
      <c r="T405">
        <f>VLOOKUP($B405,'Tillförd energi'!$B$1:$AS$566,MATCH(T$1,'Tillförd energi'!$B$1:$AQ$1,0),FALSE)</f>
        <v>0</v>
      </c>
      <c r="U405">
        <f>VLOOKUP($B405,'Tillförd energi'!$B$1:$AS$566,MATCH(U$1,'Tillförd energi'!$B$1:$AQ$1,0),FALSE)</f>
        <v>0</v>
      </c>
      <c r="V405">
        <f>VLOOKUP($B405,'Tillförd energi'!$B$1:$AS$566,MATCH(V$1,'Tillförd energi'!$B$1:$AQ$1,0),FALSE)</f>
        <v>0</v>
      </c>
      <c r="W405">
        <f>VLOOKUP($B405,'Tillförd energi'!$B$1:$AS$566,MATCH(W$1,'Tillförd energi'!$B$1:$AQ$1,0),FALSE)</f>
        <v>0</v>
      </c>
      <c r="X405">
        <f>VLOOKUP($B405,'Tillförd energi'!$B$1:$AS$566,MATCH(X$1,'Tillförd energi'!$B$1:$AQ$1,0),FALSE)</f>
        <v>0</v>
      </c>
      <c r="Y405">
        <f>VLOOKUP($B405,'Tillförd energi'!$B$1:$AS$566,MATCH(Y$1,'Tillförd energi'!$B$1:$AQ$1,0),FALSE)</f>
        <v>0</v>
      </c>
      <c r="Z405">
        <f>VLOOKUP($B405,'Tillförd energi'!$B$1:$AS$566,MATCH(Z$1,'Tillförd energi'!$B$1:$AQ$1,0),FALSE)</f>
        <v>0</v>
      </c>
      <c r="AA405">
        <f>VLOOKUP($B405,'Tillförd energi'!$B$1:$AS$566,MATCH(AA$1,'Tillförd energi'!$B$1:$AQ$1,0),FALSE)</f>
        <v>0</v>
      </c>
      <c r="AB405">
        <f>VLOOKUP($B405,'Tillförd energi'!$B$1:$AS$566,MATCH(AB$1,'Tillförd energi'!$B$1:$AQ$1,0),FALSE)</f>
        <v>0</v>
      </c>
      <c r="AC405">
        <f>VLOOKUP($B405,'Tillförd energi'!$B$1:$AS$566,MATCH(AC$1,'Tillförd energi'!$B$1:$AQ$1,0),FALSE)</f>
        <v>0</v>
      </c>
      <c r="AD405">
        <f>VLOOKUP($B405,'Tillförd energi'!$B$1:$AS$566,MATCH(AD$1,'Tillförd energi'!$B$1:$AQ$1,0),FALSE)</f>
        <v>0</v>
      </c>
      <c r="AE405">
        <f>VLOOKUP($B405,'Tillförd energi'!$B$1:$AS$566,MATCH(AE$1,'Tillförd energi'!$B$1:$AQ$1,0),FALSE)</f>
        <v>0</v>
      </c>
      <c r="AF405">
        <f>VLOOKUP($B405,'Tillförd energi'!$B$1:$AS$566,MATCH(AF$1,'Tillförd energi'!$B$1:$AQ$1,0),FALSE)</f>
        <v>3.5009999999999999E-2</v>
      </c>
      <c r="AG405">
        <f>IFERROR(VLOOKUP(B405,Miljö!$B$1:$S$476,9,FALSE)/1,0)</f>
        <v>0</v>
      </c>
      <c r="AI405">
        <f t="shared" si="60"/>
        <v>1.4771699999999999</v>
      </c>
      <c r="AJ405">
        <f t="shared" si="61"/>
        <v>1.4771699999999999</v>
      </c>
      <c r="AK405">
        <f>IF(ISERROR(1/VLOOKUP($B405,Leveranser!$B$1:$S$500,MATCH("såld värme (gwh)",Leveranser!$B$1:$S$1,0),FALSE)),"",VLOOKUP($B405,Leveranser!$B$1:$S$500,MATCH("såld värme (gwh)",Leveranser!$B$1:$S$1,0),FALSE))</f>
        <v>1.167</v>
      </c>
      <c r="AL405" s="22">
        <f>VLOOKUP($B405,Leveranser!$B$1:$Y$500,MATCH("Totalt såld fjärrvärme till andra fjärrvärmeföretag",Leveranser!$B$1:$AA$1,0),FALSE)</f>
        <v>0</v>
      </c>
      <c r="AM405" s="22">
        <f>IF(ISERROR(1/VLOOKUP($B405,Miljö!$B$1:$S$500,MATCH("Såld mängd produktionsspecifik fjärrvärme (GWh)",Miljö!$B$1:$R$1,0),FALSE)),0,VLOOKUP($B405,Miljö!$B$1:$S$500,MATCH("Såld mängd produktionsspecifik fjärrvärme (GWh)",Miljö!$B$1:$R$1,0),FALSE))</f>
        <v>0</v>
      </c>
      <c r="AN405" s="23">
        <f t="shared" si="62"/>
        <v>0.79002416783444029</v>
      </c>
      <c r="AP405" t="str">
        <f>VLOOKUP($B405,'Miljövärden urval för publ'!$B$1:$H$450,7,FALSE)</f>
        <v>Ja</v>
      </c>
      <c r="AQ405" t="str">
        <f>VLOOKUP($B405,'Miljövärden urval för publ'!$B$1:$H$450,6,FALSE)</f>
        <v>Ja</v>
      </c>
      <c r="AU405">
        <f t="shared" si="63"/>
        <v>3.5009999999999999E-2</v>
      </c>
      <c r="AV405">
        <f t="shared" si="64"/>
        <v>0</v>
      </c>
      <c r="AW405">
        <f t="shared" si="65"/>
        <v>0</v>
      </c>
      <c r="AX405">
        <f t="shared" si="66"/>
        <v>1.3937999999999999</v>
      </c>
      <c r="AZ405">
        <f t="shared" si="67"/>
        <v>0</v>
      </c>
      <c r="BA405">
        <f t="shared" si="68"/>
        <v>0</v>
      </c>
      <c r="BC405">
        <f t="shared" si="69"/>
        <v>1.3937999999999999</v>
      </c>
    </row>
    <row r="406" spans="1:55" ht="15" customHeight="1" x14ac:dyDescent="0.25">
      <c r="A406" t="s">
        <v>556</v>
      </c>
      <c r="B406" t="s">
        <v>560</v>
      </c>
      <c r="C406">
        <f>VLOOKUP($B406,'Tillförd energi'!$B$1:$AS$566,MATCH(C$1,'Tillförd energi'!$B$1:$AQ$1,0),FALSE)</f>
        <v>0</v>
      </c>
      <c r="D406">
        <f>VLOOKUP($B406,'Tillförd energi'!$B$1:$AS$566,MATCH(D$1,'Tillförd energi'!$B$1:$AQ$1,0),FALSE)</f>
        <v>0.27239000000000002</v>
      </c>
      <c r="E406">
        <f>VLOOKUP($B406,'Tillförd energi'!$B$1:$AS$566,MATCH(E$1,'Tillförd energi'!$B$1:$AQ$1,0),FALSE)</f>
        <v>0</v>
      </c>
      <c r="F406">
        <f>VLOOKUP($B406,'Tillförd energi'!$B$1:$AS$566,MATCH(F$1,'Tillförd energi'!$B$1:$AQ$1,0),FALSE)</f>
        <v>4.9352899999999998E-2</v>
      </c>
      <c r="G406">
        <f>VLOOKUP($B406,'Tillförd energi'!$B$1:$AS$566,MATCH(G$1,'Tillförd energi'!$B$1:$AQ$1,0),FALSE)</f>
        <v>0</v>
      </c>
      <c r="H406">
        <f>VLOOKUP($B406,'Tillförd energi'!$B$1:$AS$566,MATCH(H$1,'Tillförd energi'!$B$1:$AQ$1,0),FALSE)</f>
        <v>0</v>
      </c>
      <c r="I406">
        <f>VLOOKUP($B406,'Tillförd energi'!$B$1:$AS$566,MATCH(I$1,'Tillförd energi'!$B$1:$AQ$1,0),FALSE)</f>
        <v>0</v>
      </c>
      <c r="J406">
        <f>VLOOKUP($B406,'Tillförd energi'!$B$1:$AS$566,MATCH(J$1,'Tillförd energi'!$B$1:$AQ$1,0),FALSE)</f>
        <v>0</v>
      </c>
      <c r="K406">
        <v>0</v>
      </c>
      <c r="L406">
        <f>VLOOKUP($B406,'Tillförd energi'!$B$1:$AS$566,MATCH(L$1,'Tillförd energi'!$B$1:$AQ$1,0),FALSE)</f>
        <v>0</v>
      </c>
      <c r="M406">
        <f>VLOOKUP($B406,'Tillförd energi'!$B$1:$AS$566,MATCH(M$1,'Tillförd energi'!$B$1:$AQ$1,0),FALSE)</f>
        <v>0</v>
      </c>
      <c r="N406">
        <f>VLOOKUP($B406,'Tillförd energi'!$B$1:$AS$566,MATCH(N$1,'Tillförd energi'!$B$1:$AQ$1,0),FALSE)</f>
        <v>0</v>
      </c>
      <c r="O406">
        <f>VLOOKUP($B406,'Tillförd energi'!$B$1:$AS$566,MATCH(O$1,'Tillförd energi'!$B$1:$AQ$1,0),FALSE)</f>
        <v>0</v>
      </c>
      <c r="P406">
        <f>VLOOKUP($B406,'Tillförd energi'!$B$1:$AS$566,MATCH(P$1,'Tillförd energi'!$B$1:$AQ$1,0),FALSE)</f>
        <v>0</v>
      </c>
      <c r="Q406">
        <f>VLOOKUP($B406,'Tillförd energi'!$B$1:$AS$566,MATCH(Q$1,'Tillförd energi'!$B$1:$AQ$1,0),FALSE)</f>
        <v>3.33114</v>
      </c>
      <c r="R406">
        <f>VLOOKUP($B406,'Tillförd energi'!$B$1:$AS$566,MATCH(R$1,'Tillförd energi'!$B$1:$AQ$1,0),FALSE)</f>
        <v>0</v>
      </c>
      <c r="S406">
        <f>VLOOKUP($B406,'Tillförd energi'!$B$1:$AS$566,MATCH(S$1,'Tillförd energi'!$B$1:$AQ$1,0),FALSE)</f>
        <v>0</v>
      </c>
      <c r="T406">
        <f>VLOOKUP($B406,'Tillförd energi'!$B$1:$AS$566,MATCH(T$1,'Tillförd energi'!$B$1:$AQ$1,0),FALSE)</f>
        <v>0</v>
      </c>
      <c r="U406">
        <f>VLOOKUP($B406,'Tillförd energi'!$B$1:$AS$566,MATCH(U$1,'Tillförd energi'!$B$1:$AQ$1,0),FALSE)</f>
        <v>0</v>
      </c>
      <c r="V406">
        <f>VLOOKUP($B406,'Tillförd energi'!$B$1:$AS$566,MATCH(V$1,'Tillförd energi'!$B$1:$AQ$1,0),FALSE)</f>
        <v>0</v>
      </c>
      <c r="W406">
        <f>VLOOKUP($B406,'Tillförd energi'!$B$1:$AS$566,MATCH(W$1,'Tillförd energi'!$B$1:$AQ$1,0),FALSE)</f>
        <v>0</v>
      </c>
      <c r="X406">
        <f>VLOOKUP($B406,'Tillförd energi'!$B$1:$AS$566,MATCH(X$1,'Tillförd energi'!$B$1:$AQ$1,0),FALSE)</f>
        <v>0</v>
      </c>
      <c r="Y406">
        <f>VLOOKUP($B406,'Tillförd energi'!$B$1:$AS$566,MATCH(Y$1,'Tillförd energi'!$B$1:$AQ$1,0),FALSE)</f>
        <v>0</v>
      </c>
      <c r="Z406">
        <f>VLOOKUP($B406,'Tillförd energi'!$B$1:$AS$566,MATCH(Z$1,'Tillförd energi'!$B$1:$AQ$1,0),FALSE)</f>
        <v>0</v>
      </c>
      <c r="AA406">
        <f>VLOOKUP($B406,'Tillförd energi'!$B$1:$AS$566,MATCH(AA$1,'Tillförd energi'!$B$1:$AQ$1,0),FALSE)</f>
        <v>0</v>
      </c>
      <c r="AB406">
        <f>VLOOKUP($B406,'Tillförd energi'!$B$1:$AS$566,MATCH(AB$1,'Tillförd energi'!$B$1:$AQ$1,0),FALSE)</f>
        <v>0</v>
      </c>
      <c r="AC406">
        <f>VLOOKUP($B406,'Tillförd energi'!$B$1:$AS$566,MATCH(AC$1,'Tillförd energi'!$B$1:$AQ$1,0),FALSE)</f>
        <v>0</v>
      </c>
      <c r="AD406">
        <f>VLOOKUP($B406,'Tillförd energi'!$B$1:$AS$566,MATCH(AD$1,'Tillförd energi'!$B$1:$AQ$1,0),FALSE)</f>
        <v>5.2685000000000004</v>
      </c>
      <c r="AE406">
        <f>VLOOKUP($B406,'Tillförd energi'!$B$1:$AS$566,MATCH(AE$1,'Tillförd energi'!$B$1:$AQ$1,0),FALSE)</f>
        <v>0</v>
      </c>
      <c r="AF406">
        <f>VLOOKUP($B406,'Tillförd energi'!$B$1:$AS$566,MATCH(AF$1,'Tillförd energi'!$B$1:$AQ$1,0),FALSE)</f>
        <v>0.18437999999999999</v>
      </c>
      <c r="AG406">
        <f>IFERROR(VLOOKUP(B406,Miljö!$B$1:$S$476,9,FALSE)/1,0)</f>
        <v>0</v>
      </c>
      <c r="AI406">
        <f t="shared" si="60"/>
        <v>9.105762900000002</v>
      </c>
      <c r="AJ406">
        <f t="shared" si="61"/>
        <v>9.105762900000002</v>
      </c>
      <c r="AK406">
        <f>IF(ISERROR(1/VLOOKUP($B406,Leveranser!$B$1:$S$500,MATCH("såld värme (gwh)",Leveranser!$B$1:$S$1,0),FALSE)),"",VLOOKUP($B406,Leveranser!$B$1:$S$500,MATCH("såld värme (gwh)",Leveranser!$B$1:$S$1,0),FALSE))</f>
        <v>6.1459999999999999</v>
      </c>
      <c r="AL406" s="22">
        <f>VLOOKUP($B406,Leveranser!$B$1:$Y$500,MATCH("Totalt såld fjärrvärme till andra fjärrvärmeföretag",Leveranser!$B$1:$AA$1,0),FALSE)</f>
        <v>0</v>
      </c>
      <c r="AM406" s="22">
        <f>IF(ISERROR(1/VLOOKUP($B406,Miljö!$B$1:$S$500,MATCH("Såld mängd produktionsspecifik fjärrvärme (GWh)",Miljö!$B$1:$R$1,0),FALSE)),0,VLOOKUP($B406,Miljö!$B$1:$S$500,MATCH("Såld mängd produktionsspecifik fjärrvärme (GWh)",Miljö!$B$1:$R$1,0),FALSE))</f>
        <v>0</v>
      </c>
      <c r="AN406" s="23">
        <f t="shared" si="62"/>
        <v>0.67495717464815586</v>
      </c>
      <c r="AP406" t="str">
        <f>VLOOKUP($B406,'Miljövärden urval för publ'!$B$1:$H$450,7,FALSE)</f>
        <v>Ja</v>
      </c>
      <c r="AQ406" t="str">
        <f>VLOOKUP($B406,'Miljövärden urval för publ'!$B$1:$H$450,6,FALSE)</f>
        <v>Ja</v>
      </c>
      <c r="AU406">
        <f t="shared" si="63"/>
        <v>0.18437999999999999</v>
      </c>
      <c r="AV406">
        <f t="shared" si="64"/>
        <v>0</v>
      </c>
      <c r="AW406">
        <f t="shared" si="65"/>
        <v>3.33114</v>
      </c>
      <c r="AX406">
        <f t="shared" si="66"/>
        <v>0</v>
      </c>
      <c r="AZ406">
        <f t="shared" si="67"/>
        <v>0</v>
      </c>
      <c r="BA406">
        <f t="shared" si="68"/>
        <v>0</v>
      </c>
      <c r="BC406">
        <f t="shared" si="69"/>
        <v>3.33114</v>
      </c>
    </row>
    <row r="407" spans="1:55" ht="15" customHeight="1" x14ac:dyDescent="0.25">
      <c r="A407" t="s">
        <v>556</v>
      </c>
      <c r="B407" t="s">
        <v>561</v>
      </c>
      <c r="C407">
        <f>VLOOKUP($B407,'Tillförd energi'!$B$1:$AS$566,MATCH(C$1,'Tillförd energi'!$B$1:$AQ$1,0),FALSE)</f>
        <v>0</v>
      </c>
      <c r="D407">
        <f>VLOOKUP($B407,'Tillförd energi'!$B$1:$AS$566,MATCH(D$1,'Tillförd energi'!$B$1:$AQ$1,0),FALSE)</f>
        <v>2.4920000000000001E-2</v>
      </c>
      <c r="E407">
        <f>VLOOKUP($B407,'Tillförd energi'!$B$1:$AS$566,MATCH(E$1,'Tillförd energi'!$B$1:$AQ$1,0),FALSE)</f>
        <v>0</v>
      </c>
      <c r="F407">
        <f>VLOOKUP($B407,'Tillförd energi'!$B$1:$AS$566,MATCH(F$1,'Tillförd energi'!$B$1:$AQ$1,0),FALSE)</f>
        <v>0</v>
      </c>
      <c r="G407">
        <f>VLOOKUP($B407,'Tillförd energi'!$B$1:$AS$566,MATCH(G$1,'Tillförd energi'!$B$1:$AQ$1,0),FALSE)</f>
        <v>0</v>
      </c>
      <c r="H407">
        <f>VLOOKUP($B407,'Tillförd energi'!$B$1:$AS$566,MATCH(H$1,'Tillförd energi'!$B$1:$AQ$1,0),FALSE)</f>
        <v>0</v>
      </c>
      <c r="I407">
        <f>VLOOKUP($B407,'Tillförd energi'!$B$1:$AS$566,MATCH(I$1,'Tillförd energi'!$B$1:$AQ$1,0),FALSE)</f>
        <v>0</v>
      </c>
      <c r="J407">
        <f>VLOOKUP($B407,'Tillförd energi'!$B$1:$AS$566,MATCH(J$1,'Tillförd energi'!$B$1:$AQ$1,0),FALSE)</f>
        <v>0</v>
      </c>
      <c r="K407">
        <v>0</v>
      </c>
      <c r="L407">
        <f>VLOOKUP($B407,'Tillförd energi'!$B$1:$AS$566,MATCH(L$1,'Tillförd energi'!$B$1:$AQ$1,0),FALSE)</f>
        <v>0</v>
      </c>
      <c r="M407">
        <f>VLOOKUP($B407,'Tillförd energi'!$B$1:$AS$566,MATCH(M$1,'Tillförd energi'!$B$1:$AQ$1,0),FALSE)</f>
        <v>0</v>
      </c>
      <c r="N407">
        <f>VLOOKUP($B407,'Tillförd energi'!$B$1:$AS$566,MATCH(N$1,'Tillförd energi'!$B$1:$AQ$1,0),FALSE)</f>
        <v>0</v>
      </c>
      <c r="O407">
        <f>VLOOKUP($B407,'Tillförd energi'!$B$1:$AS$566,MATCH(O$1,'Tillförd energi'!$B$1:$AQ$1,0),FALSE)</f>
        <v>0</v>
      </c>
      <c r="P407">
        <f>VLOOKUP($B407,'Tillförd energi'!$B$1:$AS$566,MATCH(P$1,'Tillförd energi'!$B$1:$AQ$1,0),FALSE)</f>
        <v>0</v>
      </c>
      <c r="Q407">
        <f>VLOOKUP($B407,'Tillförd energi'!$B$1:$AS$566,MATCH(Q$1,'Tillförd energi'!$B$1:$AQ$1,0),FALSE)</f>
        <v>0</v>
      </c>
      <c r="R407">
        <f>VLOOKUP($B407,'Tillförd energi'!$B$1:$AS$566,MATCH(R$1,'Tillförd energi'!$B$1:$AQ$1,0),FALSE)</f>
        <v>0.69889999999999997</v>
      </c>
      <c r="S407">
        <f>VLOOKUP($B407,'Tillförd energi'!$B$1:$AS$566,MATCH(S$1,'Tillförd energi'!$B$1:$AQ$1,0),FALSE)</f>
        <v>0</v>
      </c>
      <c r="T407">
        <f>VLOOKUP($B407,'Tillförd energi'!$B$1:$AS$566,MATCH(T$1,'Tillförd energi'!$B$1:$AQ$1,0),FALSE)</f>
        <v>0</v>
      </c>
      <c r="U407">
        <f>VLOOKUP($B407,'Tillförd energi'!$B$1:$AS$566,MATCH(U$1,'Tillförd energi'!$B$1:$AQ$1,0),FALSE)</f>
        <v>0</v>
      </c>
      <c r="V407">
        <f>VLOOKUP($B407,'Tillförd energi'!$B$1:$AS$566,MATCH(V$1,'Tillförd energi'!$B$1:$AQ$1,0),FALSE)</f>
        <v>0</v>
      </c>
      <c r="W407">
        <f>VLOOKUP($B407,'Tillförd energi'!$B$1:$AS$566,MATCH(W$1,'Tillförd energi'!$B$1:$AQ$1,0),FALSE)</f>
        <v>0</v>
      </c>
      <c r="X407">
        <f>VLOOKUP($B407,'Tillförd energi'!$B$1:$AS$566,MATCH(X$1,'Tillförd energi'!$B$1:$AQ$1,0),FALSE)</f>
        <v>0</v>
      </c>
      <c r="Y407">
        <f>VLOOKUP($B407,'Tillförd energi'!$B$1:$AS$566,MATCH(Y$1,'Tillförd energi'!$B$1:$AQ$1,0),FALSE)</f>
        <v>0</v>
      </c>
      <c r="Z407">
        <f>VLOOKUP($B407,'Tillförd energi'!$B$1:$AS$566,MATCH(Z$1,'Tillförd energi'!$B$1:$AQ$1,0),FALSE)</f>
        <v>0</v>
      </c>
      <c r="AA407">
        <f>VLOOKUP($B407,'Tillförd energi'!$B$1:$AS$566,MATCH(AA$1,'Tillförd energi'!$B$1:$AQ$1,0),FALSE)</f>
        <v>0</v>
      </c>
      <c r="AB407">
        <f>VLOOKUP($B407,'Tillförd energi'!$B$1:$AS$566,MATCH(AB$1,'Tillförd energi'!$B$1:$AQ$1,0),FALSE)</f>
        <v>0</v>
      </c>
      <c r="AC407">
        <f>VLOOKUP($B407,'Tillförd energi'!$B$1:$AS$566,MATCH(AC$1,'Tillförd energi'!$B$1:$AQ$1,0),FALSE)</f>
        <v>0</v>
      </c>
      <c r="AD407">
        <f>VLOOKUP($B407,'Tillförd energi'!$B$1:$AS$566,MATCH(AD$1,'Tillförd energi'!$B$1:$AQ$1,0),FALSE)</f>
        <v>0</v>
      </c>
      <c r="AE407">
        <f>VLOOKUP($B407,'Tillförd energi'!$B$1:$AS$566,MATCH(AE$1,'Tillförd energi'!$B$1:$AQ$1,0),FALSE)</f>
        <v>0</v>
      </c>
      <c r="AF407">
        <f>VLOOKUP($B407,'Tillförd energi'!$B$1:$AS$566,MATCH(AF$1,'Tillförd energi'!$B$1:$AQ$1,0),FALSE)</f>
        <v>1.593E-2</v>
      </c>
      <c r="AG407">
        <f>IFERROR(VLOOKUP(B407,Miljö!$B$1:$S$476,9,FALSE)/1,0)</f>
        <v>0</v>
      </c>
      <c r="AI407">
        <f t="shared" si="60"/>
        <v>0.73975000000000002</v>
      </c>
      <c r="AJ407">
        <f t="shared" si="61"/>
        <v>0.73975000000000002</v>
      </c>
      <c r="AK407">
        <f>IF(ISERROR(1/VLOOKUP($B407,Leveranser!$B$1:$S$500,MATCH("såld värme (gwh)",Leveranser!$B$1:$S$1,0),FALSE)),"",VLOOKUP($B407,Leveranser!$B$1:$S$500,MATCH("såld värme (gwh)",Leveranser!$B$1:$S$1,0),FALSE))</f>
        <v>0.53100000000000003</v>
      </c>
      <c r="AL407" s="22">
        <f>VLOOKUP($B407,Leveranser!$B$1:$Y$500,MATCH("Totalt såld fjärrvärme till andra fjärrvärmeföretag",Leveranser!$B$1:$AA$1,0),FALSE)</f>
        <v>0</v>
      </c>
      <c r="AM407" s="22">
        <f>IF(ISERROR(1/VLOOKUP($B407,Miljö!$B$1:$S$500,MATCH("Såld mängd produktionsspecifik fjärrvärme (GWh)",Miljö!$B$1:$R$1,0),FALSE)),0,VLOOKUP($B407,Miljö!$B$1:$S$500,MATCH("Såld mängd produktionsspecifik fjärrvärme (GWh)",Miljö!$B$1:$R$1,0),FALSE))</f>
        <v>0</v>
      </c>
      <c r="AN407" s="23">
        <f t="shared" si="62"/>
        <v>0.71781007096992233</v>
      </c>
      <c r="AP407" t="str">
        <f>VLOOKUP($B407,'Miljövärden urval för publ'!$B$1:$H$450,7,FALSE)</f>
        <v>Ja</v>
      </c>
      <c r="AQ407" t="str">
        <f>VLOOKUP($B407,'Miljövärden urval för publ'!$B$1:$H$450,6,FALSE)</f>
        <v>Ja</v>
      </c>
      <c r="AU407">
        <f t="shared" si="63"/>
        <v>1.593E-2</v>
      </c>
      <c r="AV407">
        <f t="shared" si="64"/>
        <v>0</v>
      </c>
      <c r="AW407">
        <f t="shared" si="65"/>
        <v>0</v>
      </c>
      <c r="AX407">
        <f t="shared" si="66"/>
        <v>0.69889999999999997</v>
      </c>
      <c r="AZ407">
        <f t="shared" si="67"/>
        <v>0</v>
      </c>
      <c r="BA407">
        <f t="shared" si="68"/>
        <v>0</v>
      </c>
      <c r="BC407">
        <f t="shared" si="69"/>
        <v>0.69889999999999997</v>
      </c>
    </row>
    <row r="408" spans="1:55" ht="15" customHeight="1" x14ac:dyDescent="0.25">
      <c r="A408" t="s">
        <v>556</v>
      </c>
      <c r="B408" t="s">
        <v>562</v>
      </c>
      <c r="C408">
        <f>VLOOKUP($B408,'Tillförd energi'!$B$1:$AS$566,MATCH(C$1,'Tillförd energi'!$B$1:$AQ$1,0),FALSE)</f>
        <v>0</v>
      </c>
      <c r="D408">
        <f>VLOOKUP($B408,'Tillförd energi'!$B$1:$AS$566,MATCH(D$1,'Tillförd energi'!$B$1:$AQ$1,0),FALSE)</f>
        <v>0</v>
      </c>
      <c r="E408">
        <f>VLOOKUP($B408,'Tillförd energi'!$B$1:$AS$566,MATCH(E$1,'Tillförd energi'!$B$1:$AQ$1,0),FALSE)</f>
        <v>0</v>
      </c>
      <c r="F408">
        <f>VLOOKUP($B408,'Tillförd energi'!$B$1:$AS$566,MATCH(F$1,'Tillförd energi'!$B$1:$AQ$1,0),FALSE)</f>
        <v>6.1890099999999997</v>
      </c>
      <c r="G408">
        <f>VLOOKUP($B408,'Tillförd energi'!$B$1:$AS$566,MATCH(G$1,'Tillförd energi'!$B$1:$AQ$1,0),FALSE)</f>
        <v>0</v>
      </c>
      <c r="H408">
        <f>VLOOKUP($B408,'Tillförd energi'!$B$1:$AS$566,MATCH(H$1,'Tillförd energi'!$B$1:$AQ$1,0),FALSE)</f>
        <v>0</v>
      </c>
      <c r="I408">
        <f>VLOOKUP($B408,'Tillförd energi'!$B$1:$AS$566,MATCH(I$1,'Tillförd energi'!$B$1:$AQ$1,0),FALSE)</f>
        <v>0</v>
      </c>
      <c r="J408">
        <f>VLOOKUP($B408,'Tillförd energi'!$B$1:$AS$566,MATCH(J$1,'Tillförd energi'!$B$1:$AQ$1,0),FALSE)</f>
        <v>10.275600000000001</v>
      </c>
      <c r="K408">
        <v>0</v>
      </c>
      <c r="L408">
        <f>VLOOKUP($B408,'Tillförd energi'!$B$1:$AS$566,MATCH(L$1,'Tillförd energi'!$B$1:$AQ$1,0),FALSE)</f>
        <v>0</v>
      </c>
      <c r="M408">
        <f>VLOOKUP($B408,'Tillförd energi'!$B$1:$AS$566,MATCH(M$1,'Tillförd energi'!$B$1:$AQ$1,0),FALSE)</f>
        <v>94.465500000000006</v>
      </c>
      <c r="N408">
        <f>VLOOKUP($B408,'Tillförd energi'!$B$1:$AS$566,MATCH(N$1,'Tillförd energi'!$B$1:$AQ$1,0),FALSE)</f>
        <v>25.276700000000002</v>
      </c>
      <c r="O408">
        <f>VLOOKUP($B408,'Tillförd energi'!$B$1:$AS$566,MATCH(O$1,'Tillförd energi'!$B$1:$AQ$1,0),FALSE)</f>
        <v>43.313000000000002</v>
      </c>
      <c r="P408">
        <f>VLOOKUP($B408,'Tillförd energi'!$B$1:$AS$566,MATCH(P$1,'Tillförd energi'!$B$1:$AQ$1,0),FALSE)</f>
        <v>16.050699999999999</v>
      </c>
      <c r="Q408">
        <f>VLOOKUP($B408,'Tillförd energi'!$B$1:$AS$566,MATCH(Q$1,'Tillförd energi'!$B$1:$AQ$1,0),FALSE)</f>
        <v>0</v>
      </c>
      <c r="R408">
        <f>VLOOKUP($B408,'Tillförd energi'!$B$1:$AS$566,MATCH(R$1,'Tillförd energi'!$B$1:$AQ$1,0),FALSE)</f>
        <v>0</v>
      </c>
      <c r="S408">
        <f>VLOOKUP($B408,'Tillförd energi'!$B$1:$AS$566,MATCH(S$1,'Tillförd energi'!$B$1:$AQ$1,0),FALSE)</f>
        <v>0</v>
      </c>
      <c r="T408">
        <f>VLOOKUP($B408,'Tillförd energi'!$B$1:$AS$566,MATCH(T$1,'Tillförd energi'!$B$1:$AQ$1,0),FALSE)</f>
        <v>0</v>
      </c>
      <c r="U408">
        <f>VLOOKUP($B408,'Tillförd energi'!$B$1:$AS$566,MATCH(U$1,'Tillförd energi'!$B$1:$AQ$1,0),FALSE)</f>
        <v>0</v>
      </c>
      <c r="V408">
        <f>VLOOKUP($B408,'Tillförd energi'!$B$1:$AS$566,MATCH(V$1,'Tillförd energi'!$B$1:$AQ$1,0),FALSE)</f>
        <v>0</v>
      </c>
      <c r="W408">
        <f>VLOOKUP($B408,'Tillförd energi'!$B$1:$AS$566,MATCH(W$1,'Tillförd energi'!$B$1:$AQ$1,0),FALSE)</f>
        <v>3.4111799999999998E-2</v>
      </c>
      <c r="X408">
        <f>VLOOKUP($B408,'Tillförd energi'!$B$1:$AS$566,MATCH(X$1,'Tillförd energi'!$B$1:$AQ$1,0),FALSE)</f>
        <v>0</v>
      </c>
      <c r="Y408">
        <f>VLOOKUP($B408,'Tillförd energi'!$B$1:$AS$566,MATCH(Y$1,'Tillförd energi'!$B$1:$AQ$1,0),FALSE)</f>
        <v>21.832000000000001</v>
      </c>
      <c r="Z408">
        <f>VLOOKUP($B408,'Tillförd energi'!$B$1:$AS$566,MATCH(Z$1,'Tillförd energi'!$B$1:$AQ$1,0),FALSE)</f>
        <v>0</v>
      </c>
      <c r="AA408">
        <f>VLOOKUP($B408,'Tillförd energi'!$B$1:$AS$566,MATCH(AA$1,'Tillförd energi'!$B$1:$AQ$1,0),FALSE)</f>
        <v>0</v>
      </c>
      <c r="AB408">
        <f>VLOOKUP($B408,'Tillförd energi'!$B$1:$AS$566,MATCH(AB$1,'Tillförd energi'!$B$1:$AQ$1,0),FALSE)</f>
        <v>0</v>
      </c>
      <c r="AC408">
        <f>VLOOKUP($B408,'Tillförd energi'!$B$1:$AS$566,MATCH(AC$1,'Tillförd energi'!$B$1:$AQ$1,0),FALSE)</f>
        <v>0</v>
      </c>
      <c r="AD408">
        <f>VLOOKUP($B408,'Tillförd energi'!$B$1:$AS$566,MATCH(AD$1,'Tillförd energi'!$B$1:$AQ$1,0),FALSE)</f>
        <v>0</v>
      </c>
      <c r="AE408">
        <f>VLOOKUP($B408,'Tillförd energi'!$B$1:$AS$566,MATCH(AE$1,'Tillförd energi'!$B$1:$AQ$1,0),FALSE)</f>
        <v>0</v>
      </c>
      <c r="AF408">
        <f>VLOOKUP($B408,'Tillförd energi'!$B$1:$AS$566,MATCH(AF$1,'Tillförd energi'!$B$1:$AQ$1,0),FALSE)</f>
        <v>17.527999999999999</v>
      </c>
      <c r="AG408">
        <f>IFERROR(VLOOKUP(B408,Miljö!$B$1:$S$476,9,FALSE)/1,0)</f>
        <v>0</v>
      </c>
      <c r="AI408">
        <f t="shared" si="60"/>
        <v>234.9646218</v>
      </c>
      <c r="AJ408">
        <f t="shared" si="61"/>
        <v>234.9646218</v>
      </c>
      <c r="AK408">
        <f>IF(ISERROR(1/VLOOKUP($B408,Leveranser!$B$1:$S$500,MATCH("såld värme (gwh)",Leveranser!$B$1:$S$1,0),FALSE)),"",VLOOKUP($B408,Leveranser!$B$1:$S$500,MATCH("såld värme (gwh)",Leveranser!$B$1:$S$1,0),FALSE))</f>
        <v>247</v>
      </c>
      <c r="AL408" s="22">
        <f>VLOOKUP($B408,Leveranser!$B$1:$Y$500,MATCH("Totalt såld fjärrvärme till andra fjärrvärmeföretag",Leveranser!$B$1:$AA$1,0),FALSE)</f>
        <v>0</v>
      </c>
      <c r="AM408" s="22">
        <f>IF(ISERROR(1/VLOOKUP($B408,Miljö!$B$1:$S$500,MATCH("Såld mängd produktionsspecifik fjärrvärme (GWh)",Miljö!$B$1:$R$1,0),FALSE)),0,VLOOKUP($B408,Miljö!$B$1:$S$500,MATCH("Såld mängd produktionsspecifik fjärrvärme (GWh)",Miljö!$B$1:$R$1,0),FALSE))</f>
        <v>0</v>
      </c>
      <c r="AN408" s="23">
        <f t="shared" si="62"/>
        <v>1.0512220865754183</v>
      </c>
      <c r="AP408" t="str">
        <f>VLOOKUP($B408,'Miljövärden urval för publ'!$B$1:$H$450,7,FALSE)</f>
        <v>Ja</v>
      </c>
      <c r="AQ408" t="str">
        <f>VLOOKUP($B408,'Miljövärden urval för publ'!$B$1:$H$450,6,FALSE)</f>
        <v>Ja</v>
      </c>
      <c r="AU408">
        <f t="shared" si="63"/>
        <v>17.527999999999999</v>
      </c>
      <c r="AV408">
        <f t="shared" si="64"/>
        <v>0</v>
      </c>
      <c r="AW408">
        <f t="shared" si="65"/>
        <v>179.10590000000002</v>
      </c>
      <c r="AX408">
        <f t="shared" si="66"/>
        <v>0</v>
      </c>
      <c r="AZ408">
        <f t="shared" si="67"/>
        <v>0</v>
      </c>
      <c r="BA408">
        <f t="shared" si="68"/>
        <v>0</v>
      </c>
      <c r="BC408">
        <f t="shared" si="69"/>
        <v>179.14001180000002</v>
      </c>
    </row>
    <row r="409" spans="1:55" ht="15" customHeight="1" x14ac:dyDescent="0.25">
      <c r="A409" t="s">
        <v>556</v>
      </c>
      <c r="B409" t="s">
        <v>563</v>
      </c>
      <c r="C409">
        <f>VLOOKUP($B409,'Tillförd energi'!$B$1:$AS$566,MATCH(C$1,'Tillförd energi'!$B$1:$AQ$1,0),FALSE)</f>
        <v>0</v>
      </c>
      <c r="D409">
        <f>VLOOKUP($B409,'Tillförd energi'!$B$1:$AS$566,MATCH(D$1,'Tillförd energi'!$B$1:$AQ$1,0),FALSE)</f>
        <v>3.528</v>
      </c>
      <c r="E409">
        <f>VLOOKUP($B409,'Tillförd energi'!$B$1:$AS$566,MATCH(E$1,'Tillförd energi'!$B$1:$AQ$1,0),FALSE)</f>
        <v>0</v>
      </c>
      <c r="F409">
        <f>VLOOKUP($B409,'Tillförd energi'!$B$1:$AS$566,MATCH(F$1,'Tillförd energi'!$B$1:$AQ$1,0),FALSE)</f>
        <v>1.3258099999999999</v>
      </c>
      <c r="G409">
        <f>VLOOKUP($B409,'Tillförd energi'!$B$1:$AS$566,MATCH(G$1,'Tillförd energi'!$B$1:$AQ$1,0),FALSE)</f>
        <v>0</v>
      </c>
      <c r="H409">
        <f>VLOOKUP($B409,'Tillförd energi'!$B$1:$AS$566,MATCH(H$1,'Tillförd energi'!$B$1:$AQ$1,0),FALSE)</f>
        <v>0</v>
      </c>
      <c r="I409">
        <f>VLOOKUP($B409,'Tillförd energi'!$B$1:$AS$566,MATCH(I$1,'Tillförd energi'!$B$1:$AQ$1,0),FALSE)</f>
        <v>0</v>
      </c>
      <c r="J409">
        <f>VLOOKUP($B409,'Tillförd energi'!$B$1:$AS$566,MATCH(J$1,'Tillförd energi'!$B$1:$AQ$1,0),FALSE)</f>
        <v>4.9913100000000004</v>
      </c>
      <c r="K409">
        <v>0</v>
      </c>
      <c r="L409">
        <f>VLOOKUP($B409,'Tillförd energi'!$B$1:$AS$566,MATCH(L$1,'Tillförd energi'!$B$1:$AQ$1,0),FALSE)</f>
        <v>0</v>
      </c>
      <c r="M409">
        <f>VLOOKUP($B409,'Tillförd energi'!$B$1:$AS$566,MATCH(M$1,'Tillförd energi'!$B$1:$AQ$1,0),FALSE)</f>
        <v>65.183599999999998</v>
      </c>
      <c r="N409">
        <f>VLOOKUP($B409,'Tillförd energi'!$B$1:$AS$566,MATCH(N$1,'Tillförd energi'!$B$1:$AQ$1,0),FALSE)</f>
        <v>16.822600000000001</v>
      </c>
      <c r="O409">
        <f>VLOOKUP($B409,'Tillförd energi'!$B$1:$AS$566,MATCH(O$1,'Tillförd energi'!$B$1:$AQ$1,0),FALSE)</f>
        <v>28.371300000000002</v>
      </c>
      <c r="P409">
        <f>VLOOKUP($B409,'Tillförd energi'!$B$1:$AS$566,MATCH(P$1,'Tillförd energi'!$B$1:$AQ$1,0),FALSE)</f>
        <v>11.1114</v>
      </c>
      <c r="Q409">
        <f>VLOOKUP($B409,'Tillförd energi'!$B$1:$AS$566,MATCH(Q$1,'Tillförd energi'!$B$1:$AQ$1,0),FALSE)</f>
        <v>0</v>
      </c>
      <c r="R409">
        <f>VLOOKUP($B409,'Tillförd energi'!$B$1:$AS$566,MATCH(R$1,'Tillförd energi'!$B$1:$AQ$1,0),FALSE)</f>
        <v>0</v>
      </c>
      <c r="S409">
        <f>VLOOKUP($B409,'Tillförd energi'!$B$1:$AS$566,MATCH(S$1,'Tillförd energi'!$B$1:$AQ$1,0),FALSE)</f>
        <v>0</v>
      </c>
      <c r="T409">
        <f>VLOOKUP($B409,'Tillförd energi'!$B$1:$AS$566,MATCH(T$1,'Tillförd energi'!$B$1:$AQ$1,0),FALSE)</f>
        <v>0</v>
      </c>
      <c r="U409">
        <f>VLOOKUP($B409,'Tillförd energi'!$B$1:$AS$566,MATCH(U$1,'Tillförd energi'!$B$1:$AQ$1,0),FALSE)</f>
        <v>0</v>
      </c>
      <c r="V409">
        <f>VLOOKUP($B409,'Tillförd energi'!$B$1:$AS$566,MATCH(V$1,'Tillförd energi'!$B$1:$AQ$1,0),FALSE)</f>
        <v>0</v>
      </c>
      <c r="W409">
        <f>VLOOKUP($B409,'Tillförd energi'!$B$1:$AS$566,MATCH(W$1,'Tillförd energi'!$B$1:$AQ$1,0),FALSE)</f>
        <v>3.5878999999999999</v>
      </c>
      <c r="X409">
        <f>VLOOKUP($B409,'Tillförd energi'!$B$1:$AS$566,MATCH(X$1,'Tillförd energi'!$B$1:$AQ$1,0),FALSE)</f>
        <v>0</v>
      </c>
      <c r="Y409">
        <f>VLOOKUP($B409,'Tillförd energi'!$B$1:$AS$566,MATCH(Y$1,'Tillförd energi'!$B$1:$AQ$1,0),FALSE)</f>
        <v>17.534400000000002</v>
      </c>
      <c r="Z409">
        <f>VLOOKUP($B409,'Tillförd energi'!$B$1:$AS$566,MATCH(Z$1,'Tillförd energi'!$B$1:$AQ$1,0),FALSE)</f>
        <v>0.01</v>
      </c>
      <c r="AA409">
        <f>VLOOKUP($B409,'Tillförd energi'!$B$1:$AS$566,MATCH(AA$1,'Tillförd energi'!$B$1:$AQ$1,0),FALSE)</f>
        <v>0</v>
      </c>
      <c r="AB409">
        <f>VLOOKUP($B409,'Tillförd energi'!$B$1:$AS$566,MATCH(AB$1,'Tillförd energi'!$B$1:$AQ$1,0),FALSE)</f>
        <v>0</v>
      </c>
      <c r="AC409">
        <f>VLOOKUP($B409,'Tillförd energi'!$B$1:$AS$566,MATCH(AC$1,'Tillförd energi'!$B$1:$AQ$1,0),FALSE)</f>
        <v>67.768000000000001</v>
      </c>
      <c r="AD409">
        <f>VLOOKUP($B409,'Tillförd energi'!$B$1:$AS$566,MATCH(AD$1,'Tillförd energi'!$B$1:$AQ$1,0),FALSE)</f>
        <v>0</v>
      </c>
      <c r="AE409">
        <f>VLOOKUP($B409,'Tillförd energi'!$B$1:$AS$566,MATCH(AE$1,'Tillförd energi'!$B$1:$AQ$1,0),FALSE)</f>
        <v>0</v>
      </c>
      <c r="AF409">
        <f>VLOOKUP($B409,'Tillförd energi'!$B$1:$AS$566,MATCH(AF$1,'Tillförd energi'!$B$1:$AQ$1,0),FALSE)</f>
        <v>6.39724</v>
      </c>
      <c r="AG409">
        <f>IFERROR(VLOOKUP(B409,Miljö!$B$1:$S$476,9,FALSE)/1,0)</f>
        <v>0</v>
      </c>
      <c r="AI409">
        <f t="shared" si="60"/>
        <v>226.63155999999998</v>
      </c>
      <c r="AJ409">
        <f t="shared" si="61"/>
        <v>226.63155999999998</v>
      </c>
      <c r="AK409">
        <f>IF(ISERROR(1/VLOOKUP($B409,Leveranser!$B$1:$S$500,MATCH("såld värme (gwh)",Leveranser!$B$1:$S$1,0),FALSE)),"",VLOOKUP($B409,Leveranser!$B$1:$S$500,MATCH("såld värme (gwh)",Leveranser!$B$1:$S$1,0),FALSE))</f>
        <v>216.57499999999999</v>
      </c>
      <c r="AL409" s="22">
        <f>VLOOKUP($B409,Leveranser!$B$1:$Y$500,MATCH("Totalt såld fjärrvärme till andra fjärrvärmeföretag",Leveranser!$B$1:$AA$1,0),FALSE)</f>
        <v>0</v>
      </c>
      <c r="AM409" s="22">
        <f>IF(ISERROR(1/VLOOKUP($B409,Miljö!$B$1:$S$500,MATCH("Såld mängd produktionsspecifik fjärrvärme (GWh)",Miljö!$B$1:$R$1,0),FALSE)),0,VLOOKUP($B409,Miljö!$B$1:$S$500,MATCH("Såld mängd produktionsspecifik fjärrvärme (GWh)",Miljö!$B$1:$R$1,0),FALSE))</f>
        <v>0</v>
      </c>
      <c r="AN409" s="23">
        <f t="shared" si="62"/>
        <v>0.95562595077225787</v>
      </c>
      <c r="AP409" t="str">
        <f>VLOOKUP($B409,'Miljövärden urval för publ'!$B$1:$H$450,7,FALSE)</f>
        <v>Ja</v>
      </c>
      <c r="AQ409" t="str">
        <f>VLOOKUP($B409,'Miljövärden urval för publ'!$B$1:$H$450,6,FALSE)</f>
        <v>Ja</v>
      </c>
      <c r="AU409">
        <f t="shared" si="63"/>
        <v>6.4072399999999998</v>
      </c>
      <c r="AV409">
        <f t="shared" si="64"/>
        <v>0</v>
      </c>
      <c r="AW409">
        <f t="shared" si="65"/>
        <v>121.48890000000002</v>
      </c>
      <c r="AX409">
        <f t="shared" si="66"/>
        <v>0</v>
      </c>
      <c r="AZ409">
        <f t="shared" si="67"/>
        <v>0</v>
      </c>
      <c r="BA409">
        <f t="shared" si="68"/>
        <v>0</v>
      </c>
      <c r="BC409">
        <f t="shared" si="69"/>
        <v>125.07680000000002</v>
      </c>
    </row>
    <row r="411" spans="1:55" ht="15" customHeight="1" x14ac:dyDescent="0.25">
      <c r="AN411" s="15"/>
    </row>
    <row r="412" spans="1:55" ht="15" customHeight="1" x14ac:dyDescent="0.25">
      <c r="A412" s="28" t="s">
        <v>1002</v>
      </c>
      <c r="B412" s="28" t="s">
        <v>1002</v>
      </c>
      <c r="C412" s="35">
        <f>SUMIF($AP$2:$AP$409,"=ja",C2:C409)</f>
        <v>1156.2032795</v>
      </c>
      <c r="D412" s="35">
        <f t="shared" ref="D412:AG412" si="70">SUMIF($AP$2:$AP$409,"=ja",D2:D409)</f>
        <v>526.65061059999994</v>
      </c>
      <c r="E412" s="35">
        <f t="shared" si="70"/>
        <v>88.185630000000003</v>
      </c>
      <c r="F412" s="35">
        <f t="shared" si="70"/>
        <v>325.4767769</v>
      </c>
      <c r="G412" s="35">
        <f t="shared" si="70"/>
        <v>958.10299999999995</v>
      </c>
      <c r="H412" s="35">
        <f t="shared" si="70"/>
        <v>67.857561000000004</v>
      </c>
      <c r="I412" s="35">
        <f t="shared" si="70"/>
        <v>11085.367992999998</v>
      </c>
      <c r="J412" s="35">
        <f t="shared" si="70"/>
        <v>122.93143805899999</v>
      </c>
      <c r="K412" s="29">
        <f t="shared" si="70"/>
        <v>799.85900000000004</v>
      </c>
      <c r="L412" s="35">
        <f t="shared" si="70"/>
        <v>2962.9568862999995</v>
      </c>
      <c r="M412" s="35">
        <f t="shared" si="70"/>
        <v>1855.2187871000006</v>
      </c>
      <c r="N412" s="35">
        <f t="shared" si="70"/>
        <v>5876.5198434000049</v>
      </c>
      <c r="O412" s="35">
        <f t="shared" si="70"/>
        <v>1325.5216554000003</v>
      </c>
      <c r="P412" s="35">
        <f t="shared" si="70"/>
        <v>2777.8775074000014</v>
      </c>
      <c r="Q412" s="35">
        <f t="shared" si="70"/>
        <v>2378.4724051799999</v>
      </c>
      <c r="R412" s="35">
        <f t="shared" si="70"/>
        <v>2130.4108304000001</v>
      </c>
      <c r="S412" s="35">
        <f t="shared" si="70"/>
        <v>519.27506010000002</v>
      </c>
      <c r="T412" s="35">
        <f t="shared" si="70"/>
        <v>465.11219999999997</v>
      </c>
      <c r="U412" s="35">
        <f t="shared" si="70"/>
        <v>29.336490000000001</v>
      </c>
      <c r="V412" s="35">
        <f t="shared" si="70"/>
        <v>433.24310650999996</v>
      </c>
      <c r="W412" s="35">
        <f t="shared" si="70"/>
        <v>769.77212580000003</v>
      </c>
      <c r="X412" s="35">
        <f t="shared" si="70"/>
        <v>83.864430880000015</v>
      </c>
      <c r="Y412" s="35">
        <f t="shared" si="70"/>
        <v>1223.5504582799999</v>
      </c>
      <c r="Z412" s="35">
        <f t="shared" si="70"/>
        <v>225.17362899999995</v>
      </c>
      <c r="AA412" s="35">
        <f t="shared" si="70"/>
        <v>1215.7718473</v>
      </c>
      <c r="AB412" s="35">
        <f t="shared" si="70"/>
        <v>2736.0459787</v>
      </c>
      <c r="AC412" s="35">
        <f t="shared" si="70"/>
        <v>5281.2692799999968</v>
      </c>
      <c r="AD412" s="35">
        <f t="shared" si="70"/>
        <v>3921.0273300000003</v>
      </c>
      <c r="AE412" s="35">
        <f t="shared" si="70"/>
        <v>23.089386000000001</v>
      </c>
      <c r="AF412" s="35">
        <f t="shared" si="70"/>
        <v>1607.7770098899996</v>
      </c>
      <c r="AG412" s="35">
        <f t="shared" si="70"/>
        <v>3611.4373999999993</v>
      </c>
      <c r="AH412" s="34"/>
      <c r="AI412" s="35">
        <f t="shared" ref="AI412:BC412" si="71">SUMIF($AP$2:$AP$409,"=ja",AI2:AI409)</f>
        <v>52971.921536698981</v>
      </c>
      <c r="AJ412" s="35">
        <f t="shared" si="71"/>
        <v>56583.358936698998</v>
      </c>
      <c r="AK412" s="35">
        <f t="shared" si="71"/>
        <v>48752.127417999982</v>
      </c>
      <c r="AL412" s="35">
        <f t="shared" si="71"/>
        <v>3591.53</v>
      </c>
      <c r="AM412" s="35">
        <f t="shared" si="71"/>
        <v>3025.913</v>
      </c>
      <c r="AN412" s="34"/>
      <c r="AO412" s="34"/>
      <c r="AP412" s="34"/>
      <c r="AQ412" s="34"/>
      <c r="AR412" s="34"/>
      <c r="AS412" s="34"/>
      <c r="AT412" s="34"/>
      <c r="AU412" s="35">
        <f t="shared" si="71"/>
        <v>3048.7224861899986</v>
      </c>
      <c r="AV412" s="35">
        <f t="shared" si="71"/>
        <v>83.864430880000015</v>
      </c>
      <c r="AW412" s="35">
        <f t="shared" si="71"/>
        <v>14213.610198480008</v>
      </c>
      <c r="AX412" s="35">
        <f t="shared" si="71"/>
        <v>3144.1345805000014</v>
      </c>
      <c r="AY412" s="35"/>
      <c r="AZ412" s="35">
        <f t="shared" si="71"/>
        <v>2736.0459787</v>
      </c>
      <c r="BA412" s="35">
        <f t="shared" si="71"/>
        <v>23.089386000000001</v>
      </c>
      <c r="BB412" s="35"/>
      <c r="BC412" s="35">
        <f t="shared" si="71"/>
        <v>21607.581328469994</v>
      </c>
    </row>
    <row r="413" spans="1:55" ht="15" customHeight="1" x14ac:dyDescent="0.25">
      <c r="A413" s="30" t="s">
        <v>1003</v>
      </c>
      <c r="B413" s="30" t="s">
        <v>1004</v>
      </c>
      <c r="C413" s="36">
        <f>SUMIFS(C$2:C$409,$AP$2:$AP$409,"=ja",$AK$2:$AK$409,"&lt;150")</f>
        <v>3.1509500000000003E-2</v>
      </c>
      <c r="D413" s="36">
        <f t="shared" ref="D413:BC413" si="72">SUMIFS(D$2:D$409,$AP$2:$AP$409,"=ja",$AK$2:$AK$409,"&lt;150")</f>
        <v>165.14818960000008</v>
      </c>
      <c r="E413" s="36">
        <f t="shared" si="72"/>
        <v>8.2720000000000002</v>
      </c>
      <c r="F413" s="36">
        <f t="shared" si="72"/>
        <v>25.047266899999997</v>
      </c>
      <c r="G413" s="36">
        <f t="shared" si="72"/>
        <v>13.446999999999999</v>
      </c>
      <c r="H413" s="36">
        <f t="shared" si="72"/>
        <v>10.832000000000001</v>
      </c>
      <c r="I413" s="36">
        <f t="shared" si="72"/>
        <v>551.99929300000008</v>
      </c>
      <c r="J413" s="36">
        <f t="shared" si="72"/>
        <v>44.882788058999999</v>
      </c>
      <c r="K413" s="31">
        <f t="shared" si="72"/>
        <v>0</v>
      </c>
      <c r="L413" s="36">
        <f t="shared" si="72"/>
        <v>430.78976629999994</v>
      </c>
      <c r="M413" s="36">
        <f t="shared" si="72"/>
        <v>674.3980871</v>
      </c>
      <c r="N413" s="36">
        <f t="shared" si="72"/>
        <v>2011.8666434000006</v>
      </c>
      <c r="O413" s="36">
        <f t="shared" si="72"/>
        <v>527.08568439999999</v>
      </c>
      <c r="P413" s="36">
        <f t="shared" si="72"/>
        <v>1731.8590583999994</v>
      </c>
      <c r="Q413" s="36">
        <f t="shared" si="72"/>
        <v>1303.1211170799997</v>
      </c>
      <c r="R413" s="36">
        <f t="shared" si="72"/>
        <v>804.88703040000007</v>
      </c>
      <c r="S413" s="36">
        <f t="shared" si="72"/>
        <v>291.83399999999995</v>
      </c>
      <c r="T413" s="36">
        <f t="shared" si="72"/>
        <v>0</v>
      </c>
      <c r="U413" s="36">
        <f t="shared" si="72"/>
        <v>26.859199999999998</v>
      </c>
      <c r="V413" s="36">
        <f t="shared" si="72"/>
        <v>11.77740651</v>
      </c>
      <c r="W413" s="36">
        <f t="shared" si="72"/>
        <v>267.17711400000007</v>
      </c>
      <c r="X413" s="36">
        <f t="shared" si="72"/>
        <v>63.282810880000007</v>
      </c>
      <c r="Y413" s="36">
        <f t="shared" si="72"/>
        <v>157.70929828000001</v>
      </c>
      <c r="Z413" s="36">
        <f t="shared" si="72"/>
        <v>50.124359000000005</v>
      </c>
      <c r="AA413" s="36">
        <f t="shared" si="72"/>
        <v>28.100847300000005</v>
      </c>
      <c r="AB413" s="36">
        <f t="shared" si="72"/>
        <v>31.0579787</v>
      </c>
      <c r="AC413" s="36">
        <f t="shared" si="72"/>
        <v>799.38027999999974</v>
      </c>
      <c r="AD413" s="36">
        <f t="shared" si="72"/>
        <v>1116.1570000000002</v>
      </c>
      <c r="AE413" s="36">
        <f t="shared" si="72"/>
        <v>22.564680000000003</v>
      </c>
      <c r="AF413" s="36">
        <f t="shared" si="72"/>
        <v>269.82852988999991</v>
      </c>
      <c r="AG413" s="36">
        <f t="shared" si="72"/>
        <v>184.64</v>
      </c>
      <c r="AH413" s="34"/>
      <c r="AI413" s="36">
        <f t="shared" si="72"/>
        <v>11439.520938699001</v>
      </c>
      <c r="AJ413" s="36">
        <f t="shared" si="72"/>
        <v>11624.160938699</v>
      </c>
      <c r="AK413" s="36">
        <f t="shared" si="72"/>
        <v>9105.4534179999973</v>
      </c>
      <c r="AL413" s="36">
        <f t="shared" si="72"/>
        <v>101.93</v>
      </c>
      <c r="AM413" s="36">
        <f t="shared" si="72"/>
        <v>0</v>
      </c>
      <c r="AN413" s="34"/>
      <c r="AO413" s="34"/>
      <c r="AP413" s="34"/>
      <c r="AQ413" s="34"/>
      <c r="AR413" s="34"/>
      <c r="AS413" s="34"/>
      <c r="AT413" s="34"/>
      <c r="AU413" s="36">
        <f t="shared" si="72"/>
        <v>348.05373619000017</v>
      </c>
      <c r="AV413" s="36">
        <f t="shared" si="72"/>
        <v>63.282810880000007</v>
      </c>
      <c r="AW413" s="36">
        <f t="shared" si="72"/>
        <v>6248.3305903800001</v>
      </c>
      <c r="AX413" s="36">
        <f t="shared" si="72"/>
        <v>1123.5802304000003</v>
      </c>
      <c r="AY413" s="36"/>
      <c r="AZ413" s="36">
        <f t="shared" si="72"/>
        <v>31.0579787</v>
      </c>
      <c r="BA413" s="36">
        <f t="shared" si="72"/>
        <v>22.564680000000003</v>
      </c>
      <c r="BB413" s="36"/>
      <c r="BC413" s="36">
        <f t="shared" si="72"/>
        <v>8144.9379184700028</v>
      </c>
    </row>
    <row r="414" spans="1:55" ht="15" customHeight="1" x14ac:dyDescent="0.25">
      <c r="A414" s="30" t="s">
        <v>1005</v>
      </c>
      <c r="B414" s="30" t="s">
        <v>1006</v>
      </c>
      <c r="C414" s="36">
        <f>SUMIFS(C$2:C$409,$AP$2:$AP$409,"=ja",$AK$2:$AK$409,"&gt;=150",$AK$2:$AK$409,"&lt;=1000")</f>
        <v>46.06317</v>
      </c>
      <c r="D414" s="36">
        <f t="shared" ref="D414:BC414" si="73">SUMIFS(D$2:D$409,$AP$2:$AP$409,"=ja",$AK$2:$AK$409,"&gt;=150",$AK$2:$AK$409,"&lt;=1000")</f>
        <v>270.63420100000002</v>
      </c>
      <c r="E414" s="36">
        <f t="shared" si="73"/>
        <v>79.913629999999998</v>
      </c>
      <c r="F414" s="36">
        <f t="shared" si="73"/>
        <v>152.97570999999999</v>
      </c>
      <c r="G414" s="36">
        <f t="shared" si="73"/>
        <v>74.549000000000007</v>
      </c>
      <c r="H414" s="36">
        <f t="shared" si="73"/>
        <v>7.0255609999999997</v>
      </c>
      <c r="I414" s="36">
        <f t="shared" si="73"/>
        <v>4217.4016999999994</v>
      </c>
      <c r="J414" s="36">
        <f t="shared" si="73"/>
        <v>74.600410000000011</v>
      </c>
      <c r="K414" s="31">
        <f t="shared" si="73"/>
        <v>799.85900000000004</v>
      </c>
      <c r="L414" s="36">
        <f t="shared" si="73"/>
        <v>1419.1371200000001</v>
      </c>
      <c r="M414" s="36">
        <f t="shared" si="73"/>
        <v>978.35549999999978</v>
      </c>
      <c r="N414" s="36">
        <f t="shared" si="73"/>
        <v>3057.9087</v>
      </c>
      <c r="O414" s="36">
        <f t="shared" si="73"/>
        <v>455.99297099999995</v>
      </c>
      <c r="P414" s="36">
        <f t="shared" si="73"/>
        <v>859.16054900000006</v>
      </c>
      <c r="Q414" s="36">
        <f t="shared" si="73"/>
        <v>950.63491810000005</v>
      </c>
      <c r="R414" s="36">
        <f t="shared" si="73"/>
        <v>520.24779999999998</v>
      </c>
      <c r="S414" s="36">
        <f t="shared" si="73"/>
        <v>227.41555</v>
      </c>
      <c r="T414" s="36">
        <f t="shared" si="73"/>
        <v>465.11219999999997</v>
      </c>
      <c r="U414" s="36">
        <f t="shared" si="73"/>
        <v>2.47729</v>
      </c>
      <c r="V414" s="36">
        <f t="shared" si="73"/>
        <v>106.28699999999999</v>
      </c>
      <c r="W414" s="36">
        <f t="shared" si="73"/>
        <v>254.40201179999997</v>
      </c>
      <c r="X414" s="36">
        <f t="shared" si="73"/>
        <v>12.765919999999999</v>
      </c>
      <c r="Y414" s="36">
        <f t="shared" si="73"/>
        <v>480.76176000000009</v>
      </c>
      <c r="Z414" s="36">
        <f t="shared" si="73"/>
        <v>72.772270000000006</v>
      </c>
      <c r="AA414" s="36">
        <f t="shared" si="73"/>
        <v>427.26900000000001</v>
      </c>
      <c r="AB414" s="36">
        <f t="shared" si="73"/>
        <v>845.01300000000003</v>
      </c>
      <c r="AC414" s="36">
        <f t="shared" si="73"/>
        <v>2261.1120000000005</v>
      </c>
      <c r="AD414" s="36">
        <f t="shared" si="73"/>
        <v>1755.4032299999999</v>
      </c>
      <c r="AE414" s="36">
        <f t="shared" si="73"/>
        <v>0.52470600000000001</v>
      </c>
      <c r="AF414" s="36">
        <f t="shared" si="73"/>
        <v>727.24798000000021</v>
      </c>
      <c r="AG414" s="36">
        <f t="shared" si="73"/>
        <v>2374.7959999999998</v>
      </c>
      <c r="AH414" s="34"/>
      <c r="AI414" s="36">
        <f t="shared" si="73"/>
        <v>21603.0238579</v>
      </c>
      <c r="AJ414" s="36">
        <f t="shared" si="73"/>
        <v>23977.819857900005</v>
      </c>
      <c r="AK414" s="36">
        <f t="shared" si="73"/>
        <v>20598.852000000006</v>
      </c>
      <c r="AL414" s="36">
        <f t="shared" si="73"/>
        <v>341.29999999999995</v>
      </c>
      <c r="AM414" s="36">
        <f t="shared" si="73"/>
        <v>265.93599999999998</v>
      </c>
      <c r="AN414" s="34"/>
      <c r="AO414" s="34"/>
      <c r="AP414" s="34"/>
      <c r="AQ414" s="34"/>
      <c r="AR414" s="34"/>
      <c r="AS414" s="34"/>
      <c r="AT414" s="34"/>
      <c r="AU414" s="36">
        <f t="shared" si="73"/>
        <v>1227.2892500000003</v>
      </c>
      <c r="AV414" s="36">
        <f t="shared" si="73"/>
        <v>12.765919999999999</v>
      </c>
      <c r="AW414" s="36">
        <f t="shared" si="73"/>
        <v>6302.0526381</v>
      </c>
      <c r="AX414" s="36">
        <f t="shared" si="73"/>
        <v>1215.2528400000001</v>
      </c>
      <c r="AY414" s="36"/>
      <c r="AZ414" s="36">
        <f t="shared" si="73"/>
        <v>845.01300000000003</v>
      </c>
      <c r="BA414" s="36">
        <f t="shared" si="73"/>
        <v>0.52470600000000001</v>
      </c>
      <c r="BB414" s="36"/>
      <c r="BC414" s="36">
        <f t="shared" si="73"/>
        <v>9309.8975299000012</v>
      </c>
    </row>
    <row r="415" spans="1:55" ht="15" customHeight="1" x14ac:dyDescent="0.25">
      <c r="A415" s="30" t="s">
        <v>1007</v>
      </c>
      <c r="B415" s="30" t="s">
        <v>1008</v>
      </c>
      <c r="C415" s="36">
        <f>SUMIFS(C$2:C$409,$AP$2:$AP$409,"=ja",$AK$2:$AK$409,"&gt;1000")</f>
        <v>1110.1085999999998</v>
      </c>
      <c r="D415" s="36">
        <f t="shared" ref="D415:BC415" si="74">SUMIFS(D$2:D$409,$AP$2:$AP$409,"=ja",$AK$2:$AK$409,"&gt;1000")</f>
        <v>90.868220000000008</v>
      </c>
      <c r="E415" s="36">
        <f t="shared" si="74"/>
        <v>0</v>
      </c>
      <c r="F415" s="36">
        <f t="shared" si="74"/>
        <v>147.4538</v>
      </c>
      <c r="G415" s="36">
        <f t="shared" si="74"/>
        <v>870.10699999999997</v>
      </c>
      <c r="H415" s="36">
        <f t="shared" si="74"/>
        <v>50</v>
      </c>
      <c r="I415" s="36">
        <f t="shared" si="74"/>
        <v>6315.9669999999996</v>
      </c>
      <c r="J415" s="36">
        <f t="shared" si="74"/>
        <v>3.4482400000000002</v>
      </c>
      <c r="K415" s="31">
        <f t="shared" si="74"/>
        <v>0</v>
      </c>
      <c r="L415" s="36">
        <f t="shared" si="74"/>
        <v>1113.03</v>
      </c>
      <c r="M415" s="36">
        <f t="shared" si="74"/>
        <v>202.46520000000001</v>
      </c>
      <c r="N415" s="36">
        <f t="shared" si="74"/>
        <v>806.74450000000002</v>
      </c>
      <c r="O415" s="36">
        <f t="shared" si="74"/>
        <v>342.44299999999998</v>
      </c>
      <c r="P415" s="36">
        <f t="shared" si="74"/>
        <v>186.85790000000003</v>
      </c>
      <c r="Q415" s="36">
        <f t="shared" si="74"/>
        <v>124.71637</v>
      </c>
      <c r="R415" s="36">
        <f t="shared" si="74"/>
        <v>805.27600000000007</v>
      </c>
      <c r="S415" s="36">
        <f t="shared" si="74"/>
        <v>2.5510100000000001E-2</v>
      </c>
      <c r="T415" s="36">
        <f t="shared" si="74"/>
        <v>0</v>
      </c>
      <c r="U415" s="36">
        <f t="shared" si="74"/>
        <v>0</v>
      </c>
      <c r="V415" s="36">
        <f t="shared" si="74"/>
        <v>315.17869999999999</v>
      </c>
      <c r="W415" s="36">
        <f t="shared" si="74"/>
        <v>248.19299999999998</v>
      </c>
      <c r="X415" s="36">
        <f t="shared" si="74"/>
        <v>7.8156999999999996</v>
      </c>
      <c r="Y415" s="36">
        <f t="shared" si="74"/>
        <v>585.07939999999996</v>
      </c>
      <c r="Z415" s="36">
        <f t="shared" si="74"/>
        <v>102.27699999999999</v>
      </c>
      <c r="AA415" s="36">
        <f t="shared" si="74"/>
        <v>760.40199999999993</v>
      </c>
      <c r="AB415" s="36">
        <f t="shared" si="74"/>
        <v>1859.9749999999999</v>
      </c>
      <c r="AC415" s="36">
        <f t="shared" si="74"/>
        <v>2220.777</v>
      </c>
      <c r="AD415" s="36">
        <f t="shared" si="74"/>
        <v>1049.4670999999998</v>
      </c>
      <c r="AE415" s="36">
        <f t="shared" si="74"/>
        <v>0</v>
      </c>
      <c r="AF415" s="36">
        <f t="shared" si="74"/>
        <v>610.70050000000003</v>
      </c>
      <c r="AG415" s="36">
        <f t="shared" si="74"/>
        <v>1052.0013999999999</v>
      </c>
      <c r="AH415" s="34"/>
      <c r="AI415" s="36">
        <f t="shared" si="74"/>
        <v>19929.3767401</v>
      </c>
      <c r="AJ415" s="36">
        <f t="shared" si="74"/>
        <v>20981.378140100001</v>
      </c>
      <c r="AK415" s="36">
        <f t="shared" si="74"/>
        <v>19047.822</v>
      </c>
      <c r="AL415" s="36">
        <f t="shared" si="74"/>
        <v>3148.3</v>
      </c>
      <c r="AM415" s="36">
        <f t="shared" si="74"/>
        <v>2759.9769999999999</v>
      </c>
      <c r="AN415" s="34"/>
      <c r="AO415" s="34"/>
      <c r="AP415" s="34"/>
      <c r="AQ415" s="34"/>
      <c r="AR415" s="34"/>
      <c r="AS415" s="34"/>
      <c r="AT415" s="34"/>
      <c r="AU415" s="36">
        <f t="shared" si="74"/>
        <v>1473.3795</v>
      </c>
      <c r="AV415" s="36">
        <f t="shared" si="74"/>
        <v>7.8156999999999996</v>
      </c>
      <c r="AW415" s="36">
        <f t="shared" si="74"/>
        <v>1663.2269699999997</v>
      </c>
      <c r="AX415" s="36">
        <f t="shared" si="74"/>
        <v>805.30151010000009</v>
      </c>
      <c r="AY415" s="36"/>
      <c r="AZ415" s="36">
        <f t="shared" si="74"/>
        <v>1859.9749999999999</v>
      </c>
      <c r="BA415" s="36">
        <f t="shared" si="74"/>
        <v>0</v>
      </c>
      <c r="BB415" s="36"/>
      <c r="BC415" s="36">
        <f t="shared" si="74"/>
        <v>4152.7458801000002</v>
      </c>
    </row>
    <row r="416" spans="1:55" ht="15" customHeight="1" x14ac:dyDescent="0.25">
      <c r="C416" s="37"/>
      <c r="D416" s="37"/>
      <c r="E416" s="37"/>
      <c r="F416" s="37"/>
      <c r="G416" s="37"/>
      <c r="H416" s="37"/>
      <c r="I416" s="37"/>
      <c r="J416" s="37"/>
      <c r="K416" s="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4"/>
      <c r="AI416" s="37"/>
      <c r="AJ416" s="37"/>
      <c r="AK416" s="37"/>
      <c r="AL416" s="37"/>
      <c r="AM416" s="37"/>
      <c r="AN416" s="34"/>
      <c r="AO416" s="34"/>
      <c r="AP416" s="34"/>
      <c r="AQ416" s="34"/>
      <c r="AR416" s="34"/>
      <c r="AS416" s="34"/>
      <c r="AT416" s="34"/>
      <c r="AU416" s="37"/>
      <c r="AV416" s="37"/>
      <c r="AW416" s="37"/>
      <c r="AX416" s="37"/>
      <c r="AY416" s="37"/>
      <c r="AZ416" s="37"/>
      <c r="BA416" s="37"/>
      <c r="BB416" s="37"/>
      <c r="BC416" s="37"/>
    </row>
    <row r="417" spans="1:55" ht="15" customHeight="1" x14ac:dyDescent="0.25">
      <c r="A417" s="32" t="s">
        <v>1009</v>
      </c>
      <c r="B417" s="33"/>
      <c r="C417" s="37">
        <f>SUM(C2:C409)</f>
        <v>1156.2032795</v>
      </c>
      <c r="D417" s="37">
        <f t="shared" ref="D417:AG417" si="75">SUM(D2:D409)</f>
        <v>526.65061059999994</v>
      </c>
      <c r="E417" s="37">
        <f t="shared" si="75"/>
        <v>88.185630000000003</v>
      </c>
      <c r="F417" s="37">
        <f t="shared" si="75"/>
        <v>325.4767769</v>
      </c>
      <c r="G417" s="37">
        <f t="shared" si="75"/>
        <v>958.10299999999995</v>
      </c>
      <c r="H417" s="37">
        <f t="shared" si="75"/>
        <v>67.857561000000004</v>
      </c>
      <c r="I417" s="37">
        <f t="shared" si="75"/>
        <v>11085.367992999998</v>
      </c>
      <c r="J417" s="37">
        <f t="shared" si="75"/>
        <v>122.93143805899999</v>
      </c>
      <c r="K417" s="7">
        <f t="shared" si="75"/>
        <v>799.85900000000004</v>
      </c>
      <c r="L417" s="37">
        <f t="shared" si="75"/>
        <v>2962.9568862999995</v>
      </c>
      <c r="M417" s="37">
        <f t="shared" si="75"/>
        <v>1855.2187871000006</v>
      </c>
      <c r="N417" s="37">
        <f t="shared" si="75"/>
        <v>5876.5198434000049</v>
      </c>
      <c r="O417" s="37">
        <f t="shared" si="75"/>
        <v>1325.5216554000003</v>
      </c>
      <c r="P417" s="37">
        <f t="shared" si="75"/>
        <v>2777.8775074000014</v>
      </c>
      <c r="Q417" s="37">
        <f t="shared" si="75"/>
        <v>2378.4724051799999</v>
      </c>
      <c r="R417" s="37">
        <f t="shared" si="75"/>
        <v>2130.4108304000001</v>
      </c>
      <c r="S417" s="37">
        <f t="shared" si="75"/>
        <v>519.27506010000002</v>
      </c>
      <c r="T417" s="37">
        <f t="shared" si="75"/>
        <v>465.11219999999997</v>
      </c>
      <c r="U417" s="37">
        <f t="shared" si="75"/>
        <v>29.336490000000001</v>
      </c>
      <c r="V417" s="37">
        <f t="shared" si="75"/>
        <v>433.24310650999996</v>
      </c>
      <c r="W417" s="37">
        <f t="shared" si="75"/>
        <v>769.77212580000003</v>
      </c>
      <c r="X417" s="37">
        <f t="shared" si="75"/>
        <v>83.864430880000015</v>
      </c>
      <c r="Y417" s="37">
        <f t="shared" si="75"/>
        <v>1223.5504582799999</v>
      </c>
      <c r="Z417" s="37">
        <f t="shared" si="75"/>
        <v>225.17362899999995</v>
      </c>
      <c r="AA417" s="37">
        <f t="shared" si="75"/>
        <v>1215.7718473</v>
      </c>
      <c r="AB417" s="37">
        <f t="shared" si="75"/>
        <v>2736.0459787</v>
      </c>
      <c r="AC417" s="37">
        <f t="shared" si="75"/>
        <v>5281.2692799999968</v>
      </c>
      <c r="AD417" s="37">
        <f t="shared" si="75"/>
        <v>3921.0273300000003</v>
      </c>
      <c r="AE417" s="37">
        <f t="shared" si="75"/>
        <v>23.089386000000001</v>
      </c>
      <c r="AF417" s="37">
        <f t="shared" si="75"/>
        <v>1608.0440098899996</v>
      </c>
      <c r="AG417" s="37">
        <f t="shared" si="75"/>
        <v>3611.4373999999993</v>
      </c>
      <c r="AH417" s="34"/>
      <c r="AI417" s="37">
        <f t="shared" ref="AI417:BC417" si="76">SUM(AI2:AI409)</f>
        <v>52972.188536698974</v>
      </c>
      <c r="AJ417" s="37">
        <f t="shared" si="76"/>
        <v>56583.625936698991</v>
      </c>
      <c r="AK417" s="37">
        <f t="shared" si="76"/>
        <v>48782.29741799998</v>
      </c>
      <c r="AL417" s="37">
        <f t="shared" si="76"/>
        <v>3591.53</v>
      </c>
      <c r="AM417" s="37">
        <f t="shared" si="76"/>
        <v>3025.913</v>
      </c>
      <c r="AN417" s="34"/>
      <c r="AO417" s="34"/>
      <c r="AP417" s="34"/>
      <c r="AQ417" s="34"/>
      <c r="AR417" s="34"/>
      <c r="AS417" s="34"/>
      <c r="AT417" s="34"/>
      <c r="AU417" s="37">
        <f t="shared" si="76"/>
        <v>3048.9894861899984</v>
      </c>
      <c r="AV417" s="37">
        <f t="shared" si="76"/>
        <v>83.864430880000015</v>
      </c>
      <c r="AW417" s="37">
        <f t="shared" si="76"/>
        <v>14213.610198480008</v>
      </c>
      <c r="AX417" s="37">
        <f t="shared" si="76"/>
        <v>3144.1345805000014</v>
      </c>
      <c r="AY417" s="37"/>
      <c r="AZ417" s="37">
        <f t="shared" si="76"/>
        <v>2736.0459787</v>
      </c>
      <c r="BA417" s="37">
        <f t="shared" si="76"/>
        <v>23.089386000000001</v>
      </c>
      <c r="BB417" s="37"/>
      <c r="BC417" s="37">
        <f t="shared" si="76"/>
        <v>21607.581328469994</v>
      </c>
    </row>
    <row r="418" spans="1:55" ht="15" customHeight="1" x14ac:dyDescent="0.25">
      <c r="A418" s="33"/>
      <c r="B418" s="33"/>
      <c r="C418" s="7"/>
      <c r="AI418" s="38"/>
      <c r="AJ418" s="38"/>
      <c r="AK418" s="38"/>
      <c r="AL418" s="38"/>
      <c r="AM418" s="38"/>
      <c r="AO418" s="15"/>
      <c r="AP418" s="15"/>
      <c r="AQ418" s="15"/>
      <c r="AR418" s="15"/>
      <c r="AS418" s="15"/>
      <c r="AT418" s="15"/>
    </row>
    <row r="419" spans="1:55" ht="15" customHeight="1" x14ac:dyDescent="0.25">
      <c r="A419" s="33"/>
      <c r="B419" s="33"/>
      <c r="C419" s="7"/>
    </row>
    <row r="420" spans="1:55" s="15" customFormat="1" ht="15" customHeight="1" x14ac:dyDescent="0.25">
      <c r="A420" s="39"/>
      <c r="B420" s="39"/>
      <c r="C420" s="39"/>
      <c r="D420" s="39"/>
      <c r="E420" s="39"/>
      <c r="F420" s="39"/>
      <c r="G420" s="39"/>
      <c r="H420" s="39"/>
      <c r="I420" s="39"/>
      <c r="J420" s="39"/>
      <c r="L420" s="39"/>
      <c r="M420" s="39"/>
      <c r="N420" s="39"/>
      <c r="O420" s="39"/>
      <c r="P420" s="39"/>
      <c r="Q420" s="39"/>
      <c r="R420" s="39"/>
      <c r="S420" s="39"/>
      <c r="T420" s="39"/>
      <c r="U420" s="39"/>
      <c r="V420" s="39"/>
      <c r="W420" s="39"/>
      <c r="X420" s="39"/>
      <c r="Y420" s="39"/>
      <c r="Z420" s="39"/>
      <c r="AA420" s="39"/>
      <c r="AB420" s="39"/>
      <c r="AC420" s="39"/>
      <c r="AD420" s="39"/>
      <c r="AE420" s="39"/>
      <c r="AF420" s="39"/>
    </row>
    <row r="421" spans="1:55" s="15" customFormat="1" ht="15" customHeight="1" x14ac:dyDescent="0.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row>
    <row r="422" spans="1:55" s="15" customFormat="1" ht="15" customHeight="1" x14ac:dyDescent="0.25">
      <c r="A422" s="39"/>
      <c r="B422" s="39"/>
      <c r="C422" s="39"/>
    </row>
    <row r="423" spans="1:55" s="15" customFormat="1" ht="15" customHeight="1" x14ac:dyDescent="0.25">
      <c r="A423" s="39"/>
      <c r="B423" s="39"/>
      <c r="C423" s="245"/>
    </row>
    <row r="424" spans="1:55" s="15" customFormat="1" ht="15" customHeight="1" x14ac:dyDescent="0.25">
      <c r="A424" s="246"/>
      <c r="B424" s="246"/>
      <c r="C424" s="247"/>
    </row>
    <row r="425" spans="1:55" s="15" customFormat="1" ht="15" customHeight="1" x14ac:dyDescent="0.25">
      <c r="A425" s="247"/>
      <c r="B425" s="247"/>
      <c r="C425" s="247"/>
      <c r="AD425" s="248"/>
    </row>
    <row r="426" spans="1:55" s="15" customFormat="1" ht="15" customHeight="1" x14ac:dyDescent="0.25">
      <c r="A426" s="247"/>
      <c r="B426" s="39"/>
      <c r="C426" s="39"/>
    </row>
    <row r="427" spans="1:55" s="15" customFormat="1" ht="15" customHeight="1" x14ac:dyDescent="0.25">
      <c r="A427" s="247"/>
      <c r="B427" s="39"/>
      <c r="C427" s="39"/>
    </row>
    <row r="428" spans="1:55" s="15" customFormat="1" ht="15" customHeight="1" x14ac:dyDescent="0.25">
      <c r="A428" s="247"/>
      <c r="B428" s="39"/>
      <c r="C428" s="39"/>
    </row>
    <row r="429" spans="1:55" s="15" customFormat="1" ht="15" customHeight="1" x14ac:dyDescent="0.25">
      <c r="A429" s="247"/>
      <c r="B429" s="39"/>
      <c r="C429" s="249"/>
    </row>
    <row r="430" spans="1:55" s="15" customFormat="1" ht="15" customHeight="1" x14ac:dyDescent="0.25">
      <c r="A430" s="247"/>
      <c r="B430" s="247"/>
      <c r="C430" s="247"/>
    </row>
    <row r="431" spans="1:55" s="15" customFormat="1" ht="15" customHeight="1" x14ac:dyDescent="0.25">
      <c r="A431" s="247"/>
      <c r="B431" s="247"/>
      <c r="C431" s="247"/>
    </row>
    <row r="432" spans="1:55" s="15" customFormat="1" ht="15" customHeight="1" x14ac:dyDescent="0.25">
      <c r="A432" s="247"/>
      <c r="B432" s="39"/>
      <c r="C432" s="39"/>
    </row>
    <row r="433" spans="1:3" s="15" customFormat="1" ht="15" customHeight="1" x14ac:dyDescent="0.25">
      <c r="A433" s="247"/>
      <c r="B433" s="39"/>
      <c r="C433" s="39"/>
    </row>
    <row r="434" spans="1:3" s="15" customFormat="1" ht="15" customHeight="1" x14ac:dyDescent="0.25">
      <c r="A434" s="247"/>
      <c r="B434" s="39"/>
      <c r="C434" s="39"/>
    </row>
    <row r="435" spans="1:3" s="15" customFormat="1" ht="15" customHeight="1" x14ac:dyDescent="0.25">
      <c r="A435" s="247"/>
      <c r="B435" s="39"/>
      <c r="C435" s="245"/>
    </row>
    <row r="436" spans="1:3" s="15" customFormat="1" ht="15" customHeight="1" x14ac:dyDescent="0.25">
      <c r="A436" s="247"/>
      <c r="B436" s="247"/>
      <c r="C436" s="247"/>
    </row>
    <row r="437" spans="1:3" s="15" customFormat="1" ht="15" customHeight="1" x14ac:dyDescent="0.25">
      <c r="A437" s="247"/>
      <c r="B437" s="247"/>
      <c r="C437" s="247"/>
    </row>
    <row r="438" spans="1:3" s="15" customFormat="1" ht="15" customHeight="1" x14ac:dyDescent="0.25">
      <c r="A438" s="247"/>
      <c r="B438" s="39"/>
      <c r="C438" s="39"/>
    </row>
    <row r="439" spans="1:3" s="15" customFormat="1" ht="15" customHeight="1" x14ac:dyDescent="0.25">
      <c r="A439" s="247"/>
      <c r="B439" s="39"/>
      <c r="C439" s="39"/>
    </row>
    <row r="440" spans="1:3" s="15" customFormat="1" ht="15" customHeight="1" x14ac:dyDescent="0.25">
      <c r="A440" s="247"/>
      <c r="B440" s="39"/>
      <c r="C440" s="39"/>
    </row>
    <row r="441" spans="1:3" s="15" customFormat="1" ht="15" customHeight="1" x14ac:dyDescent="0.25">
      <c r="A441" s="247"/>
      <c r="B441" s="39"/>
      <c r="C441" s="250"/>
    </row>
  </sheetData>
  <autoFilter ref="A1:BC409"/>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3" tint="0.39997558519241921"/>
  </sheetPr>
  <dimension ref="A1:N40"/>
  <sheetViews>
    <sheetView workbookViewId="0">
      <selection activeCell="B4" sqref="B4:F4"/>
    </sheetView>
  </sheetViews>
  <sheetFormatPr defaultRowHeight="15" x14ac:dyDescent="0.25"/>
  <cols>
    <col min="1" max="1" width="37.42578125" style="45" bestFit="1" customWidth="1"/>
    <col min="2" max="3" width="20.28515625" style="45" customWidth="1"/>
    <col min="4" max="4" width="25.140625" style="45" customWidth="1"/>
    <col min="5" max="6" width="24" style="45" customWidth="1"/>
    <col min="7" max="8" width="8" style="45" bestFit="1" customWidth="1"/>
    <col min="9" max="16384" width="9.140625" style="45"/>
  </cols>
  <sheetData>
    <row r="1" spans="1:14" ht="30" x14ac:dyDescent="0.25">
      <c r="A1" s="41" t="s">
        <v>1010</v>
      </c>
      <c r="B1" s="42" t="s">
        <v>1041</v>
      </c>
      <c r="C1" s="42" t="s">
        <v>1042</v>
      </c>
      <c r="D1" s="43" t="s">
        <v>1040</v>
      </c>
      <c r="E1" s="43" t="s">
        <v>1011</v>
      </c>
      <c r="F1" s="43" t="s">
        <v>1012</v>
      </c>
      <c r="G1" s="44">
        <v>2011</v>
      </c>
      <c r="H1" s="44">
        <v>2010</v>
      </c>
      <c r="I1" s="44">
        <v>2009</v>
      </c>
      <c r="J1" s="44" t="s">
        <v>1013</v>
      </c>
      <c r="K1" s="44" t="s">
        <v>1014</v>
      </c>
      <c r="L1" s="44" t="s">
        <v>1015</v>
      </c>
      <c r="M1" s="44" t="s">
        <v>1016</v>
      </c>
      <c r="N1" s="44" t="s">
        <v>1017</v>
      </c>
    </row>
    <row r="2" spans="1:14" x14ac:dyDescent="0.25">
      <c r="A2" s="46" t="s">
        <v>1018</v>
      </c>
      <c r="B2" s="73">
        <f>(D2-E2)/E2</f>
        <v>2.2516306420805373E-2</v>
      </c>
      <c r="C2" s="75">
        <f>D2-E2</f>
        <v>86.342928999998549</v>
      </c>
      <c r="D2" s="74">
        <f>Totalt!AD412</f>
        <v>3921.0273300000003</v>
      </c>
      <c r="E2" s="72">
        <v>3834.6844010000018</v>
      </c>
      <c r="F2" s="70">
        <v>4062.6541176470591</v>
      </c>
      <c r="G2" s="47">
        <v>3852.2627938561964</v>
      </c>
      <c r="H2" s="47">
        <v>4121.5038316127693</v>
      </c>
      <c r="I2" s="47">
        <v>3589.8439999999991</v>
      </c>
      <c r="J2" s="47">
        <v>3842.1989999999996</v>
      </c>
      <c r="K2" s="47">
        <v>3739.8814999999986</v>
      </c>
      <c r="L2" s="47">
        <v>3785.0810000000006</v>
      </c>
      <c r="M2" s="47">
        <v>4171.835</v>
      </c>
      <c r="N2" s="48">
        <v>3713.226349999999</v>
      </c>
    </row>
    <row r="3" spans="1:14" x14ac:dyDescent="0.25">
      <c r="A3" s="46" t="s">
        <v>1019</v>
      </c>
      <c r="B3" s="73"/>
      <c r="C3" s="75"/>
      <c r="D3" s="74"/>
      <c r="E3" s="72"/>
      <c r="F3" s="70"/>
      <c r="G3" s="47"/>
      <c r="H3" s="47"/>
      <c r="I3" s="47"/>
      <c r="J3" s="47" t="s">
        <v>1020</v>
      </c>
      <c r="K3" s="47" t="s">
        <v>1020</v>
      </c>
      <c r="L3" s="47">
        <v>8.109</v>
      </c>
      <c r="M3" s="47">
        <v>5.6239999999999997</v>
      </c>
      <c r="N3" s="48">
        <v>7.0900000000000007</v>
      </c>
    </row>
    <row r="4" spans="1:14" x14ac:dyDescent="0.25">
      <c r="A4" s="46" t="s">
        <v>634</v>
      </c>
      <c r="B4" s="73">
        <f t="shared" ref="B4:B27" si="0">(D4-E4)/E4</f>
        <v>4.6531405210869868E-2</v>
      </c>
      <c r="C4" s="75">
        <f t="shared" ref="C4:C27" si="1">D4-E4</f>
        <v>492.88320199999725</v>
      </c>
      <c r="D4" s="74">
        <f>Totalt!I412</f>
        <v>11085.367992999998</v>
      </c>
      <c r="E4" s="72">
        <v>10592.484791000001</v>
      </c>
      <c r="F4" s="70">
        <v>10117.78631210712</v>
      </c>
      <c r="G4" s="47">
        <v>9581.3940560378269</v>
      </c>
      <c r="H4" s="47">
        <v>10191.074725472401</v>
      </c>
      <c r="I4" s="47">
        <v>9477.6911432105335</v>
      </c>
      <c r="J4" s="47">
        <v>7719.6883624176662</v>
      </c>
      <c r="K4" s="47">
        <v>7285.5656209451809</v>
      </c>
      <c r="L4" s="47">
        <v>7458.7800952238676</v>
      </c>
      <c r="M4" s="47">
        <v>6761.9430452443758</v>
      </c>
      <c r="N4" s="48">
        <v>5200.3751892766732</v>
      </c>
    </row>
    <row r="5" spans="1:14" x14ac:dyDescent="0.25">
      <c r="A5" s="46" t="s">
        <v>685</v>
      </c>
      <c r="B5" s="73">
        <f t="shared" si="0"/>
        <v>6.6627189592018327E-2</v>
      </c>
      <c r="C5" s="75">
        <f t="shared" si="1"/>
        <v>57.64238345900003</v>
      </c>
      <c r="D5" s="74">
        <f>Totalt!J412+Totalt!K412</f>
        <v>922.79043805900005</v>
      </c>
      <c r="E5" s="72">
        <v>865.14805460000002</v>
      </c>
      <c r="F5" s="70">
        <v>866.87128119047986</v>
      </c>
      <c r="G5" s="47">
        <v>718.69999999999993</v>
      </c>
      <c r="H5" s="47">
        <v>740.4</v>
      </c>
      <c r="I5" s="47">
        <v>574.4</v>
      </c>
      <c r="J5" s="47">
        <v>870.10699999999997</v>
      </c>
      <c r="K5" s="47">
        <v>844.29</v>
      </c>
      <c r="L5" s="47">
        <v>828.91</v>
      </c>
      <c r="M5" s="47">
        <v>865.9</v>
      </c>
      <c r="N5" s="48">
        <v>829.90299999999991</v>
      </c>
    </row>
    <row r="6" spans="1:14" x14ac:dyDescent="0.25">
      <c r="A6" s="46" t="s">
        <v>635</v>
      </c>
      <c r="B6" s="73">
        <f t="shared" si="0"/>
        <v>-1.4123570351901401E-2</v>
      </c>
      <c r="C6" s="75">
        <f t="shared" si="1"/>
        <v>-42.447033700000247</v>
      </c>
      <c r="D6" s="74">
        <f>Totalt!L412</f>
        <v>2962.9568862999995</v>
      </c>
      <c r="E6" s="72">
        <v>3005.4039199999997</v>
      </c>
      <c r="F6" s="70">
        <v>2493.2099638723676</v>
      </c>
      <c r="G6" s="47">
        <v>2445.0813815388401</v>
      </c>
      <c r="H6" s="47">
        <v>2906.5185753175629</v>
      </c>
      <c r="I6" s="47">
        <v>3165.5392955741436</v>
      </c>
      <c r="J6" s="47">
        <v>2338.7616180695959</v>
      </c>
      <c r="K6" s="47">
        <v>1453.6847154091563</v>
      </c>
      <c r="L6" s="47">
        <v>1320.9895532827941</v>
      </c>
      <c r="M6" s="47">
        <v>1393.7318648053556</v>
      </c>
      <c r="N6" s="48">
        <v>1172.118327081906</v>
      </c>
    </row>
    <row r="7" spans="1:14" ht="17.25" x14ac:dyDescent="0.25">
      <c r="A7" s="46" t="s">
        <v>1021</v>
      </c>
      <c r="B7" s="73">
        <f t="shared" si="0"/>
        <v>-6.7485019603011467E-2</v>
      </c>
      <c r="C7" s="75">
        <f t="shared" si="1"/>
        <v>-1028.6223632199835</v>
      </c>
      <c r="D7" s="74">
        <f>Totalt!AW412</f>
        <v>14213.610198480008</v>
      </c>
      <c r="E7" s="72">
        <v>15242.232561699991</v>
      </c>
      <c r="F7" s="70">
        <v>14720.17896007144</v>
      </c>
      <c r="G7" s="47">
        <v>14284.363807058389</v>
      </c>
      <c r="H7" s="47">
        <v>18765.116243748525</v>
      </c>
      <c r="I7" s="47">
        <v>16716.689162779043</v>
      </c>
      <c r="J7" s="47">
        <v>13642</v>
      </c>
      <c r="K7" s="47">
        <v>11823.149864204535</v>
      </c>
      <c r="L7" s="47">
        <v>14182.581055496841</v>
      </c>
      <c r="M7" s="47">
        <v>13548.84573515328</v>
      </c>
      <c r="N7" s="48">
        <v>11004.57997651525</v>
      </c>
    </row>
    <row r="8" spans="1:14" ht="17.25" x14ac:dyDescent="0.25">
      <c r="A8" s="46" t="s">
        <v>1022</v>
      </c>
      <c r="B8" s="73">
        <f t="shared" si="0"/>
        <v>-0.21183360565583578</v>
      </c>
      <c r="C8" s="75">
        <f t="shared" si="1"/>
        <v>-845.04156689999763</v>
      </c>
      <c r="D8" s="74">
        <f>Totalt!AX412</f>
        <v>3144.1345805000014</v>
      </c>
      <c r="E8" s="72">
        <v>3989.1761473999991</v>
      </c>
      <c r="F8" s="70">
        <v>4094.816132363515</v>
      </c>
      <c r="G8" s="47">
        <v>3470.5594193151019</v>
      </c>
      <c r="H8" s="47">
        <v>4579.7834783361404</v>
      </c>
      <c r="I8" s="47">
        <v>4012</v>
      </c>
      <c r="J8" s="47">
        <v>4023</v>
      </c>
      <c r="K8" s="47">
        <v>3479.1850943827053</v>
      </c>
      <c r="L8" s="47">
        <v>3882.9060004888661</v>
      </c>
      <c r="M8" s="47">
        <v>4606.4713186563831</v>
      </c>
      <c r="N8" s="48">
        <v>3650.6293705967414</v>
      </c>
    </row>
    <row r="9" spans="1:14" x14ac:dyDescent="0.25">
      <c r="A9" s="46" t="s">
        <v>1023</v>
      </c>
      <c r="B9" s="73">
        <f t="shared" si="0"/>
        <v>-0.52138933165043555</v>
      </c>
      <c r="C9" s="75">
        <f t="shared" si="1"/>
        <v>-91.360311120000006</v>
      </c>
      <c r="D9" s="74">
        <f>Totalt!AV412</f>
        <v>83.864430880000015</v>
      </c>
      <c r="E9" s="72">
        <v>175.22474200000002</v>
      </c>
      <c r="F9" s="70">
        <v>538.82113201178743</v>
      </c>
      <c r="G9" s="47"/>
      <c r="H9" s="47"/>
      <c r="I9" s="47"/>
      <c r="J9" s="47"/>
      <c r="K9" s="47"/>
      <c r="L9" s="47"/>
      <c r="M9" s="47"/>
      <c r="N9" s="48"/>
    </row>
    <row r="10" spans="1:14" x14ac:dyDescent="0.25">
      <c r="A10" s="46" t="s">
        <v>1024</v>
      </c>
      <c r="B10" s="73"/>
      <c r="C10" s="75"/>
      <c r="D10" s="74"/>
      <c r="E10" s="72"/>
      <c r="F10" s="70"/>
      <c r="G10" s="47">
        <v>115.52465567393369</v>
      </c>
      <c r="H10" s="47">
        <v>173.37</v>
      </c>
      <c r="I10" s="47">
        <v>128.60000000000002</v>
      </c>
      <c r="J10" s="47">
        <v>129.06900000000007</v>
      </c>
      <c r="K10" s="47">
        <v>26.139810493984328</v>
      </c>
      <c r="L10" s="47">
        <v>245.85900000000004</v>
      </c>
      <c r="M10" s="47">
        <v>302.90631320397836</v>
      </c>
      <c r="N10" s="48">
        <v>360.94666891746544</v>
      </c>
    </row>
    <row r="11" spans="1:14" x14ac:dyDescent="0.25">
      <c r="A11" s="46" t="s">
        <v>960</v>
      </c>
      <c r="B11" s="73">
        <f t="shared" si="0"/>
        <v>-9.9385916915599712E-2</v>
      </c>
      <c r="C11" s="75">
        <f t="shared" si="1"/>
        <v>-47.809893489999979</v>
      </c>
      <c r="D11" s="74">
        <f>Totalt!V412</f>
        <v>433.24310650999996</v>
      </c>
      <c r="E11" s="72">
        <v>481.05299999999994</v>
      </c>
      <c r="F11" s="70">
        <v>715.33739964474523</v>
      </c>
      <c r="G11" s="47">
        <v>710.83840267551511</v>
      </c>
      <c r="H11" s="47">
        <v>983.67450983735512</v>
      </c>
      <c r="I11" s="47">
        <v>862.45624468046435</v>
      </c>
      <c r="J11" s="47">
        <v>737.93128075924255</v>
      </c>
      <c r="K11" s="47">
        <v>667.65904139378051</v>
      </c>
      <c r="L11" s="47">
        <v>743.7341631400559</v>
      </c>
      <c r="M11" s="47">
        <v>780.75316215842827</v>
      </c>
      <c r="N11" s="48">
        <v>785.85018390963705</v>
      </c>
    </row>
    <row r="12" spans="1:14" x14ac:dyDescent="0.25">
      <c r="A12" s="46" t="s">
        <v>949</v>
      </c>
      <c r="B12" s="73">
        <f t="shared" si="0"/>
        <v>-0.44802126326621866</v>
      </c>
      <c r="C12" s="75">
        <f t="shared" si="1"/>
        <v>-624.79631419999976</v>
      </c>
      <c r="D12" s="74">
        <f>Totalt!W412</f>
        <v>769.77212580000003</v>
      </c>
      <c r="E12" s="72">
        <v>1394.5684399999998</v>
      </c>
      <c r="F12" s="70">
        <v>1280.9513403286476</v>
      </c>
      <c r="G12" s="47">
        <v>960.04709982937209</v>
      </c>
      <c r="H12" s="47">
        <v>2256.3852445526745</v>
      </c>
      <c r="I12" s="47">
        <v>2072.6661501367039</v>
      </c>
      <c r="J12" s="47">
        <v>1309.2826857397858</v>
      </c>
      <c r="K12" s="47">
        <v>1641.6741281915881</v>
      </c>
      <c r="L12" s="47">
        <v>1713.6957484982888</v>
      </c>
      <c r="M12" s="47" t="s">
        <v>1020</v>
      </c>
      <c r="N12" s="48" t="s">
        <v>1020</v>
      </c>
    </row>
    <row r="13" spans="1:14" ht="17.25" x14ac:dyDescent="0.25">
      <c r="A13" s="46" t="s">
        <v>1025</v>
      </c>
      <c r="B13" s="73"/>
      <c r="C13" s="75"/>
      <c r="D13" s="74"/>
      <c r="E13" s="72"/>
      <c r="F13" s="70"/>
      <c r="G13" s="47"/>
      <c r="H13" s="47"/>
      <c r="I13" s="47"/>
      <c r="J13" s="47">
        <v>3288.1429840039877</v>
      </c>
      <c r="K13" s="47">
        <v>3498.5550725485823</v>
      </c>
      <c r="L13" s="47">
        <v>788.91025176562846</v>
      </c>
      <c r="M13" s="47">
        <v>1349.2552920525159</v>
      </c>
      <c r="N13" s="48">
        <v>1196.8362177197109</v>
      </c>
    </row>
    <row r="14" spans="1:14" x14ac:dyDescent="0.25">
      <c r="A14" s="46" t="s">
        <v>946</v>
      </c>
      <c r="B14" s="73"/>
      <c r="C14" s="75"/>
      <c r="D14" s="74"/>
      <c r="E14" s="72"/>
      <c r="F14" s="70"/>
      <c r="G14" s="47"/>
      <c r="H14" s="47"/>
      <c r="I14" s="47"/>
      <c r="J14" s="47">
        <v>840.02592297995614</v>
      </c>
      <c r="K14" s="47">
        <v>783.39243737289451</v>
      </c>
      <c r="L14" s="47">
        <v>994.97270805158803</v>
      </c>
      <c r="M14" s="47" t="s">
        <v>1020</v>
      </c>
      <c r="N14" s="48" t="s">
        <v>1020</v>
      </c>
    </row>
    <row r="15" spans="1:14" x14ac:dyDescent="0.25">
      <c r="A15" s="46" t="s">
        <v>1026</v>
      </c>
      <c r="B15" s="73">
        <f t="shared" si="0"/>
        <v>-0.16394016605820971</v>
      </c>
      <c r="C15" s="75">
        <f t="shared" si="1"/>
        <v>-239.92190172000005</v>
      </c>
      <c r="D15" s="74">
        <f>Totalt!Y412</f>
        <v>1223.5504582799999</v>
      </c>
      <c r="E15" s="72">
        <v>1463.47236</v>
      </c>
      <c r="F15" s="70">
        <v>1617.8971451755954</v>
      </c>
      <c r="G15" s="47">
        <v>1726.9380841394538</v>
      </c>
      <c r="H15" s="47">
        <v>2674.2666892639713</v>
      </c>
      <c r="I15" s="47">
        <v>2608.0452166126561</v>
      </c>
      <c r="J15" s="47">
        <v>2549.3159979968054</v>
      </c>
      <c r="K15" s="47">
        <v>2583.6857800627899</v>
      </c>
      <c r="L15" s="47">
        <v>2166.5709744718602</v>
      </c>
      <c r="M15" s="47">
        <v>3006.3172371633814</v>
      </c>
      <c r="N15" s="48">
        <v>2849.4435989512313</v>
      </c>
    </row>
    <row r="16" spans="1:14" x14ac:dyDescent="0.25">
      <c r="A16" s="46" t="s">
        <v>1027</v>
      </c>
      <c r="B16" s="73">
        <f t="shared" si="0"/>
        <v>7.8746962574614399</v>
      </c>
      <c r="C16" s="75">
        <f t="shared" si="1"/>
        <v>20.487676</v>
      </c>
      <c r="D16" s="74">
        <f>Totalt!AE412</f>
        <v>23.089386000000001</v>
      </c>
      <c r="E16" s="72">
        <v>2.6017099999999997</v>
      </c>
      <c r="F16" s="70">
        <v>2.6352941176470588</v>
      </c>
      <c r="G16" s="47">
        <v>140.44070588235292</v>
      </c>
      <c r="H16" s="47">
        <v>17.3</v>
      </c>
      <c r="I16" s="47">
        <v>47.482999999999997</v>
      </c>
      <c r="J16" s="47">
        <v>182.96064999999999</v>
      </c>
      <c r="K16" s="47">
        <v>600.505</v>
      </c>
      <c r="L16" s="47">
        <v>652.41047999999978</v>
      </c>
      <c r="M16" s="47">
        <v>3084.7640000000001</v>
      </c>
      <c r="N16" s="48">
        <v>3971.4472869999995</v>
      </c>
    </row>
    <row r="17" spans="1:14" x14ac:dyDescent="0.25">
      <c r="A17" s="46" t="s">
        <v>1028</v>
      </c>
      <c r="B17" s="73">
        <f t="shared" si="0"/>
        <v>1.5950251228721794E-2</v>
      </c>
      <c r="C17" s="75">
        <f t="shared" si="1"/>
        <v>19.087417299999743</v>
      </c>
      <c r="D17" s="74">
        <f>Totalt!AA412</f>
        <v>1215.7718473</v>
      </c>
      <c r="E17" s="72">
        <v>1196.6844300000002</v>
      </c>
      <c r="F17" s="70">
        <v>1458.37</v>
      </c>
      <c r="G17" s="47">
        <v>1264.5516838571427</v>
      </c>
      <c r="H17" s="47">
        <v>1427.7951932604935</v>
      </c>
      <c r="I17" s="47">
        <v>1436.6210000000001</v>
      </c>
      <c r="J17" s="47">
        <v>1564.6350000000002</v>
      </c>
      <c r="K17" s="47">
        <v>1643.0840000000001</v>
      </c>
      <c r="L17" s="47">
        <v>1553.8881875000002</v>
      </c>
      <c r="M17" s="47">
        <v>1780.5689999999997</v>
      </c>
      <c r="N17" s="48">
        <v>1895.6057500000004</v>
      </c>
    </row>
    <row r="18" spans="1:14" x14ac:dyDescent="0.25">
      <c r="A18" s="46" t="s">
        <v>1029</v>
      </c>
      <c r="B18" s="73">
        <f t="shared" si="0"/>
        <v>3.3160020614625019E-3</v>
      </c>
      <c r="C18" s="75">
        <f t="shared" si="1"/>
        <v>13.060925999999654</v>
      </c>
      <c r="D18" s="74">
        <f>Totalt!AB412+Totalt!AA412</f>
        <v>3951.817826</v>
      </c>
      <c r="E18" s="72">
        <v>3938.7569000000003</v>
      </c>
      <c r="F18" s="70">
        <v>4704.7999999999993</v>
      </c>
      <c r="G18" s="47">
        <v>3921.2891819999995</v>
      </c>
      <c r="H18" s="47">
        <v>4574.5218334401798</v>
      </c>
      <c r="I18" s="47">
        <v>4659.7349999999997</v>
      </c>
      <c r="J18" s="47">
        <v>4768.2410000000009</v>
      </c>
      <c r="K18" s="47">
        <v>5164.4496999999992</v>
      </c>
      <c r="L18" s="47">
        <v>5064.1500000000015</v>
      </c>
      <c r="M18" s="47">
        <v>5492.8870000000006</v>
      </c>
      <c r="N18" s="48">
        <v>5875.9270000000006</v>
      </c>
    </row>
    <row r="19" spans="1:14" x14ac:dyDescent="0.25">
      <c r="A19" s="46" t="s">
        <v>1030</v>
      </c>
      <c r="B19" s="73">
        <f t="shared" si="0"/>
        <v>-0.18533519531850096</v>
      </c>
      <c r="C19" s="75">
        <f t="shared" si="1"/>
        <v>-51.22671100000008</v>
      </c>
      <c r="D19" s="74">
        <f>Totalt!Z412</f>
        <v>225.17362899999995</v>
      </c>
      <c r="E19" s="72">
        <v>276.40034000000003</v>
      </c>
      <c r="F19" s="70">
        <v>300.82823529411769</v>
      </c>
      <c r="G19" s="47">
        <v>144.71840537505014</v>
      </c>
      <c r="H19" s="47">
        <v>139.37625883982562</v>
      </c>
      <c r="I19" s="47">
        <v>211.12280000000001</v>
      </c>
      <c r="J19" s="47">
        <v>221.34484700000004</v>
      </c>
      <c r="K19" s="47">
        <v>339.31899999999996</v>
      </c>
      <c r="L19" s="47">
        <v>235.935</v>
      </c>
      <c r="M19" s="47">
        <v>444.69372999999979</v>
      </c>
      <c r="N19" s="48">
        <v>402.17589999999996</v>
      </c>
    </row>
    <row r="20" spans="1:14" ht="17.25" x14ac:dyDescent="0.25">
      <c r="A20" s="46" t="s">
        <v>1031</v>
      </c>
      <c r="B20" s="73">
        <f t="shared" si="0"/>
        <v>-5.2544947985812371E-2</v>
      </c>
      <c r="C20" s="75">
        <f t="shared" si="1"/>
        <v>-89.165770109999812</v>
      </c>
      <c r="D20" s="74">
        <f>Totalt!AF412</f>
        <v>1607.7770098899996</v>
      </c>
      <c r="E20" s="72">
        <v>1696.9427799999994</v>
      </c>
      <c r="F20" s="70">
        <v>1736.1875343008242</v>
      </c>
      <c r="G20" s="47">
        <v>1758.3712661661</v>
      </c>
      <c r="H20" s="47">
        <v>1792.0863795720459</v>
      </c>
      <c r="I20" s="47">
        <v>1458.8205390000001</v>
      </c>
      <c r="J20" s="47">
        <v>1382.0550774687335</v>
      </c>
      <c r="K20" s="47">
        <v>1612</v>
      </c>
      <c r="L20" s="47">
        <v>1156.0666999999999</v>
      </c>
      <c r="M20" s="47">
        <v>1291.3747049999997</v>
      </c>
      <c r="N20" s="48">
        <v>1107.74981</v>
      </c>
    </row>
    <row r="21" spans="1:14" x14ac:dyDescent="0.25">
      <c r="A21" s="46" t="s">
        <v>954</v>
      </c>
      <c r="B21" s="73">
        <f t="shared" si="0"/>
        <v>-0.4280282588138653</v>
      </c>
      <c r="C21" s="75">
        <f t="shared" si="1"/>
        <v>-716.98500000000001</v>
      </c>
      <c r="D21" s="74">
        <f>Totalt!G412</f>
        <v>958.10299999999995</v>
      </c>
      <c r="E21" s="72">
        <v>1675.088</v>
      </c>
      <c r="F21" s="70">
        <v>1790.1908701842046</v>
      </c>
      <c r="G21" s="47">
        <v>2111.1210444311241</v>
      </c>
      <c r="H21" s="47">
        <v>3305.9884631072509</v>
      </c>
      <c r="I21" s="47">
        <v>2451.8697420165117</v>
      </c>
      <c r="J21" s="47">
        <v>1675.8140365034592</v>
      </c>
      <c r="K21" s="47">
        <v>2049.114212873837</v>
      </c>
      <c r="L21" s="47">
        <v>1721.6433511548271</v>
      </c>
      <c r="M21" s="47">
        <v>1867.3924365878113</v>
      </c>
      <c r="N21" s="48">
        <v>2742.6258195836335</v>
      </c>
    </row>
    <row r="22" spans="1:14" ht="17.25" x14ac:dyDescent="0.25">
      <c r="A22" s="46" t="s">
        <v>1032</v>
      </c>
      <c r="B22" s="73">
        <f t="shared" si="0"/>
        <v>-0.24156095682489112</v>
      </c>
      <c r="C22" s="75">
        <f t="shared" si="1"/>
        <v>-299.48736720000011</v>
      </c>
      <c r="D22" s="74">
        <f>Totalt!D412+Totalt!E412+Totalt!F412</f>
        <v>940.31301749999989</v>
      </c>
      <c r="E22" s="72">
        <v>1239.8003847</v>
      </c>
      <c r="F22" s="70">
        <v>1850.1618853470659</v>
      </c>
      <c r="G22" s="47">
        <v>2068.8706001072387</v>
      </c>
      <c r="H22" s="47">
        <v>4558.0694154630955</v>
      </c>
      <c r="I22" s="47">
        <v>3836.716392178595</v>
      </c>
      <c r="J22" s="47">
        <v>1269.8037483988528</v>
      </c>
      <c r="K22" s="47">
        <v>1686.4408688091753</v>
      </c>
      <c r="L22" s="47">
        <v>2701.8956247377137</v>
      </c>
      <c r="M22" s="47">
        <v>2304.0838577850745</v>
      </c>
      <c r="N22" s="48">
        <v>3209.8405354312617</v>
      </c>
    </row>
    <row r="23" spans="1:14" x14ac:dyDescent="0.25">
      <c r="A23" s="46" t="s">
        <v>959</v>
      </c>
      <c r="B23" s="73">
        <f t="shared" si="0"/>
        <v>-0.323172714786991</v>
      </c>
      <c r="C23" s="75">
        <f t="shared" si="1"/>
        <v>-552.0660304999999</v>
      </c>
      <c r="D23" s="74">
        <f>Totalt!C412</f>
        <v>1156.2032795</v>
      </c>
      <c r="E23" s="72">
        <v>1708.2693099999999</v>
      </c>
      <c r="F23" s="70">
        <v>1242.3651922285537</v>
      </c>
      <c r="G23" s="47">
        <v>1347.6425746928876</v>
      </c>
      <c r="H23" s="47">
        <v>1606.0962613998297</v>
      </c>
      <c r="I23" s="47">
        <v>1443.7285173129358</v>
      </c>
      <c r="J23" s="47">
        <v>1449.3792809004606</v>
      </c>
      <c r="K23" s="47">
        <v>1803.0257275033955</v>
      </c>
      <c r="L23" s="47">
        <v>1947.3608102504072</v>
      </c>
      <c r="M23" s="47">
        <v>1905.537335712693</v>
      </c>
      <c r="N23" s="48">
        <v>2410.9544915612514</v>
      </c>
    </row>
    <row r="24" spans="1:14" x14ac:dyDescent="0.25">
      <c r="A24" s="48" t="s">
        <v>1033</v>
      </c>
      <c r="B24" s="73">
        <f t="shared" si="0"/>
        <v>-0.29819702030386092</v>
      </c>
      <c r="C24" s="75">
        <f t="shared" si="1"/>
        <v>-28.832767999999987</v>
      </c>
      <c r="D24" s="74">
        <f>Totalt!H412</f>
        <v>67.857561000000004</v>
      </c>
      <c r="E24" s="72">
        <v>96.690328999999991</v>
      </c>
      <c r="F24" s="70">
        <v>131.92000000000002</v>
      </c>
      <c r="G24" s="47">
        <v>171.75908035336315</v>
      </c>
      <c r="H24" s="47">
        <v>325.0745209771494</v>
      </c>
      <c r="I24" s="47">
        <v>498.12006411600782</v>
      </c>
      <c r="J24" s="47">
        <v>228.98450103823399</v>
      </c>
      <c r="K24" s="47">
        <v>323.87273479925238</v>
      </c>
      <c r="L24" s="47">
        <v>265.38607776231697</v>
      </c>
      <c r="M24" s="47">
        <v>360.27871455445899</v>
      </c>
      <c r="N24" s="48">
        <v>435.84375553259201</v>
      </c>
    </row>
    <row r="25" spans="1:14" x14ac:dyDescent="0.25">
      <c r="A25" s="49" t="s">
        <v>956</v>
      </c>
      <c r="B25" s="73">
        <f t="shared" si="0"/>
        <v>3.7825026999824672E-2</v>
      </c>
      <c r="C25" s="75">
        <f t="shared" si="1"/>
        <v>192.48346099999981</v>
      </c>
      <c r="D25" s="74">
        <f>Totalt!AC412</f>
        <v>5281.2692799999968</v>
      </c>
      <c r="E25" s="72">
        <v>5088.785818999997</v>
      </c>
      <c r="F25" s="71">
        <v>5166.8799999999974</v>
      </c>
      <c r="G25" s="50">
        <v>3898.9579119959885</v>
      </c>
      <c r="H25" s="50"/>
      <c r="I25" s="50"/>
      <c r="J25" s="50"/>
      <c r="K25" s="50"/>
      <c r="L25" s="50"/>
      <c r="M25" s="50"/>
      <c r="N25" s="51"/>
    </row>
    <row r="26" spans="1:14" ht="17.25" x14ac:dyDescent="0.25">
      <c r="A26" s="52" t="s">
        <v>1034</v>
      </c>
      <c r="B26" s="53">
        <f t="shared" si="0"/>
        <v>-6.685005186030557E-2</v>
      </c>
      <c r="C26" s="54">
        <f t="shared" si="1"/>
        <v>-3794.8624537010037</v>
      </c>
      <c r="D26" s="55">
        <f>SUM(D2:D25)-D17</f>
        <v>52971.921536698996</v>
      </c>
      <c r="E26" s="55">
        <f>SUM(E2:E25)-E17</f>
        <v>56766.783990399999</v>
      </c>
      <c r="F26" s="56">
        <f>SUM(F2:F25)-F17</f>
        <v>57434.492795885155</v>
      </c>
      <c r="G26" s="57">
        <v>53428.880471128745</v>
      </c>
      <c r="H26" s="57">
        <v>63710.606430940774</v>
      </c>
      <c r="I26" s="57">
        <v>57815.527267617595</v>
      </c>
      <c r="J26" s="57">
        <v>52468.106993276779</v>
      </c>
      <c r="K26" s="57">
        <v>51405.590308990853</v>
      </c>
      <c r="L26" s="57">
        <v>51865.947594325058</v>
      </c>
      <c r="M26" s="57">
        <v>53544.594748077739</v>
      </c>
      <c r="N26" s="58">
        <v>50927.563482077363</v>
      </c>
    </row>
    <row r="27" spans="1:14" ht="17.25" x14ac:dyDescent="0.25">
      <c r="A27" s="76" t="s">
        <v>1043</v>
      </c>
      <c r="B27" s="59">
        <f t="shared" si="0"/>
        <v>-7.6111357806630184E-2</v>
      </c>
      <c r="C27" s="235">
        <f t="shared" si="1"/>
        <v>-3720.3990090000079</v>
      </c>
      <c r="D27" s="56">
        <f>Totalt!AK412-Totalt!AL412</f>
        <v>45160.597417999983</v>
      </c>
      <c r="E27" s="56">
        <v>48880.996426999991</v>
      </c>
      <c r="F27" s="56">
        <v>49990.84</v>
      </c>
      <c r="G27" s="57">
        <v>48079.541329865999</v>
      </c>
      <c r="H27" s="57">
        <v>61171.912360500013</v>
      </c>
      <c r="I27" s="57">
        <v>50825.087031000003</v>
      </c>
      <c r="J27" s="57">
        <v>47758.588479000064</v>
      </c>
      <c r="K27" s="57">
        <v>47432.403500000044</v>
      </c>
      <c r="L27" s="57">
        <v>46735.900920000051</v>
      </c>
      <c r="M27" s="57">
        <v>49149.252615497942</v>
      </c>
      <c r="N27" s="58">
        <v>46311.931681159156</v>
      </c>
    </row>
    <row r="28" spans="1:14" x14ac:dyDescent="0.25">
      <c r="A28" s="60" t="s">
        <v>1035</v>
      </c>
      <c r="B28" s="60"/>
      <c r="C28" s="61"/>
      <c r="D28" s="62">
        <f>D27/(D26-D25)</f>
        <v>0.94694862160658266</v>
      </c>
      <c r="E28" s="62">
        <f>E27/(E26-E25)</f>
        <v>0.94587635273480952</v>
      </c>
      <c r="F28" s="62">
        <f>F27/(F26-F25)</f>
        <v>0.95644008451703377</v>
      </c>
      <c r="G28" s="63">
        <v>0.97071707052367839</v>
      </c>
      <c r="H28" s="77">
        <v>0.96015272475560909</v>
      </c>
      <c r="I28" s="77">
        <v>0.87909060823297325</v>
      </c>
      <c r="J28" s="77">
        <v>0.91024035773045542</v>
      </c>
      <c r="K28" s="77">
        <v>0.92270905197063946</v>
      </c>
      <c r="L28" s="77">
        <v>0.90109027382570539</v>
      </c>
      <c r="M28" s="77">
        <v>0.91791249605568093</v>
      </c>
      <c r="N28" s="78">
        <v>0.90936868985411878</v>
      </c>
    </row>
    <row r="29" spans="1:14" x14ac:dyDescent="0.25">
      <c r="B29" s="64"/>
      <c r="C29" s="64"/>
      <c r="D29" s="64"/>
      <c r="E29" s="64"/>
      <c r="F29" s="64"/>
      <c r="G29" s="64"/>
    </row>
    <row r="30" spans="1:14" x14ac:dyDescent="0.25">
      <c r="E30" s="65"/>
      <c r="F30" s="65"/>
    </row>
    <row r="31" spans="1:14" x14ac:dyDescent="0.25">
      <c r="A31" s="67">
        <v>1</v>
      </c>
      <c r="B31" s="236" t="s">
        <v>1151</v>
      </c>
      <c r="E31" s="66"/>
      <c r="F31" s="66"/>
    </row>
    <row r="32" spans="1:14" x14ac:dyDescent="0.25">
      <c r="A32" s="67">
        <v>3</v>
      </c>
      <c r="B32" s="67" t="s">
        <v>1036</v>
      </c>
      <c r="C32" s="67"/>
      <c r="D32" s="67"/>
      <c r="E32" s="67"/>
      <c r="F32" s="67"/>
    </row>
    <row r="33" spans="1:6" x14ac:dyDescent="0.25">
      <c r="A33" s="67">
        <v>4</v>
      </c>
      <c r="B33" s="67" t="s">
        <v>1037</v>
      </c>
      <c r="C33" s="67"/>
      <c r="D33" s="67"/>
      <c r="E33" s="67"/>
      <c r="F33" s="67"/>
    </row>
    <row r="34" spans="1:6" x14ac:dyDescent="0.25">
      <c r="A34" s="68">
        <v>6</v>
      </c>
      <c r="B34" s="69" t="s">
        <v>1038</v>
      </c>
      <c r="C34" s="67"/>
      <c r="D34" s="67"/>
      <c r="E34" s="67"/>
      <c r="F34" s="67"/>
    </row>
    <row r="35" spans="1:6" x14ac:dyDescent="0.25">
      <c r="A35" s="67">
        <v>7</v>
      </c>
      <c r="B35" s="67" t="s">
        <v>1039</v>
      </c>
      <c r="C35" s="67"/>
      <c r="D35" s="67"/>
      <c r="E35" s="67"/>
      <c r="F35" s="67"/>
    </row>
    <row r="36" spans="1:6" x14ac:dyDescent="0.25">
      <c r="A36" s="67">
        <v>8</v>
      </c>
      <c r="B36" s="69" t="s">
        <v>1044</v>
      </c>
      <c r="C36" s="67"/>
      <c r="D36" s="67"/>
      <c r="E36" s="67"/>
      <c r="F36" s="67"/>
    </row>
    <row r="38" spans="1:6" x14ac:dyDescent="0.25">
      <c r="A38" s="67"/>
      <c r="B38" s="67"/>
      <c r="C38" s="67"/>
      <c r="D38" s="67"/>
      <c r="E38" s="67"/>
      <c r="F38" s="67"/>
    </row>
    <row r="39" spans="1:6" x14ac:dyDescent="0.25">
      <c r="A39" s="67"/>
      <c r="B39" s="67"/>
      <c r="C39" s="67"/>
      <c r="D39" s="67"/>
      <c r="E39" s="67"/>
      <c r="F39" s="67"/>
    </row>
    <row r="40" spans="1:6" x14ac:dyDescent="0.25">
      <c r="A40" s="67"/>
      <c r="B40" s="67"/>
      <c r="C40" s="67"/>
      <c r="D40" s="67"/>
      <c r="E40" s="67"/>
      <c r="F40" s="67"/>
    </row>
  </sheetData>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N418"/>
  <sheetViews>
    <sheetView workbookViewId="0">
      <selection activeCell="Z26" sqref="Z26:AA26"/>
    </sheetView>
  </sheetViews>
  <sheetFormatPr defaultRowHeight="15" x14ac:dyDescent="0.25"/>
  <cols>
    <col min="2" max="2" width="19.5703125" customWidth="1"/>
    <col min="3" max="4" width="16.42578125" customWidth="1"/>
    <col min="5" max="5" width="15.5703125" customWidth="1"/>
  </cols>
  <sheetData>
    <row r="1" spans="1:14" x14ac:dyDescent="0.25">
      <c r="A1" t="s">
        <v>1142</v>
      </c>
    </row>
    <row r="2" spans="1:14" ht="75" x14ac:dyDescent="0.25">
      <c r="F2" s="231" t="s">
        <v>1143</v>
      </c>
      <c r="G2" s="89"/>
      <c r="J2" s="89" t="s">
        <v>1088</v>
      </c>
      <c r="L2" s="232"/>
      <c r="M2" s="232"/>
      <c r="N2" s="232"/>
    </row>
    <row r="3" spans="1:14" ht="75" x14ac:dyDescent="0.25">
      <c r="A3" s="4" t="s">
        <v>564</v>
      </c>
      <c r="B3" s="4" t="s">
        <v>1</v>
      </c>
      <c r="C3" t="s">
        <v>983</v>
      </c>
      <c r="E3" s="19" t="s">
        <v>995</v>
      </c>
      <c r="F3" s="13" t="s">
        <v>996</v>
      </c>
      <c r="G3" s="13" t="s">
        <v>997</v>
      </c>
      <c r="H3" s="13" t="s">
        <v>998</v>
      </c>
      <c r="I3" s="13"/>
      <c r="J3" t="s">
        <v>986</v>
      </c>
      <c r="L3" s="232" t="s">
        <v>1144</v>
      </c>
      <c r="M3" s="232" t="s">
        <v>1145</v>
      </c>
      <c r="N3" s="232" t="s">
        <v>1146</v>
      </c>
    </row>
    <row r="4" spans="1:14" x14ac:dyDescent="0.25">
      <c r="A4" t="s">
        <v>12</v>
      </c>
      <c r="B4" t="s">
        <v>13</v>
      </c>
      <c r="C4" t="str">
        <f>VLOOKUP($B4,Totalt!$B$1:$BP$500,MATCH("Kvalitetsgranskad:",Totalt!$B$1:$BP$1,0),FALSE)</f>
        <v>Ja</v>
      </c>
      <c r="E4" t="str">
        <f>VLOOKUP($B4,Miljö!$B$1:$AG$479,MATCH(E$3,Miljö!$B$1:$AK$1,0),FALSE)</f>
        <v>'förnybar el "guarantee of origin"'</v>
      </c>
      <c r="F4">
        <f>VLOOKUP($B4,Miljö!$B$1:$AG$479,MATCH(F$3,Miljö!$B$1:$AK$1,0),FALSE)</f>
        <v>1.1000000000000001</v>
      </c>
      <c r="G4">
        <f>VLOOKUP($B4,Miljö!$B$1:$AG$479,MATCH(G$3,Miljö!$B$1:$AK$1,0),FALSE)</f>
        <v>0</v>
      </c>
      <c r="H4">
        <f>VLOOKUP($B4,Miljö!$B$1:$AG$479,MATCH(H$3,Miljö!$B$1:$AK$1,0),FALSE)</f>
        <v>0</v>
      </c>
      <c r="J4">
        <f>VLOOKUP($B4,Totalt!$B$1:$BP$500,MATCH("total el",Totalt!$B$1:$BP$1,0),FALSE)</f>
        <v>0.84199999999999997</v>
      </c>
      <c r="L4" s="232">
        <f>IF(ISERROR($J4*F4),"",$J4*F4)</f>
        <v>0.92620000000000002</v>
      </c>
      <c r="M4" s="232">
        <f t="shared" ref="M4:N19" si="0">IF(ISERROR($J4*G4),"",$J4*G4)</f>
        <v>0</v>
      </c>
      <c r="N4" s="232">
        <f t="shared" si="0"/>
        <v>0</v>
      </c>
    </row>
    <row r="5" spans="1:14" x14ac:dyDescent="0.25">
      <c r="A5" t="s">
        <v>12</v>
      </c>
      <c r="B5" t="s">
        <v>14</v>
      </c>
      <c r="C5" t="str">
        <f>VLOOKUP($B5,Totalt!$B$1:$BP$500,MATCH("Kvalitetsgranskad:",Totalt!$B$1:$BP$1,0),FALSE)</f>
        <v>Ja</v>
      </c>
      <c r="E5" t="str">
        <f>VLOOKUP($B5,Miljö!$B$1:$AG$479,MATCH(E$3,Miljö!$B$1:$AK$1,0),FALSE)</f>
        <v>'förnybar el "guaranteee of origin"'</v>
      </c>
      <c r="F5">
        <f>VLOOKUP($B5,Miljö!$B$1:$AG$479,MATCH(F$3,Miljö!$B$1:$AK$1,0),FALSE)</f>
        <v>1.1000000000000001</v>
      </c>
      <c r="G5">
        <f>VLOOKUP($B5,Miljö!$B$1:$AG$479,MATCH(G$3,Miljö!$B$1:$AK$1,0),FALSE)</f>
        <v>0</v>
      </c>
      <c r="H5">
        <f>VLOOKUP($B5,Miljö!$B$1:$AG$479,MATCH(H$3,Miljö!$B$1:$AK$1,0),FALSE)</f>
        <v>0</v>
      </c>
      <c r="J5">
        <f>VLOOKUP($B5,Totalt!$B$1:$BP$500,MATCH("total el",Totalt!$B$1:$BP$1,0),FALSE)</f>
        <v>8.3910800000000005</v>
      </c>
      <c r="L5" s="232">
        <f t="shared" ref="L5:N68" si="1">IF(ISERROR($J5*F5),"",$J5*F5)</f>
        <v>9.2301880000000018</v>
      </c>
      <c r="M5" s="232">
        <f t="shared" si="0"/>
        <v>0</v>
      </c>
      <c r="N5" s="232">
        <f t="shared" si="0"/>
        <v>0</v>
      </c>
    </row>
    <row r="6" spans="1:14" x14ac:dyDescent="0.25">
      <c r="A6" t="s">
        <v>12</v>
      </c>
      <c r="B6" t="s">
        <v>15</v>
      </c>
      <c r="C6" t="str">
        <f>VLOOKUP($B6,Totalt!$B$1:$BP$500,MATCH("Kvalitetsgranskad:",Totalt!$B$1:$BP$1,0),FALSE)</f>
        <v>Ja</v>
      </c>
      <c r="E6" t="str">
        <f>VLOOKUP($B6,Miljö!$B$1:$AG$479,MATCH(E$3,Miljö!$B$1:$AK$1,0),FALSE)</f>
        <v>'förnybar el "guarantee of origin"'</v>
      </c>
      <c r="F6">
        <f>VLOOKUP($B6,Miljö!$B$1:$AG$479,MATCH(F$3,Miljö!$B$1:$AK$1,0),FALSE)</f>
        <v>1.1000000000000001</v>
      </c>
      <c r="G6">
        <f>VLOOKUP($B6,Miljö!$B$1:$AG$479,MATCH(G$3,Miljö!$B$1:$AK$1,0),FALSE)</f>
        <v>0</v>
      </c>
      <c r="H6">
        <f>VLOOKUP($B6,Miljö!$B$1:$AG$479,MATCH(H$3,Miljö!$B$1:$AK$1,0),FALSE)</f>
        <v>0</v>
      </c>
      <c r="J6">
        <f>VLOOKUP($B6,Totalt!$B$1:$BP$500,MATCH("total el",Totalt!$B$1:$BP$1,0),FALSE)</f>
        <v>0.59799999999999998</v>
      </c>
      <c r="L6" s="232">
        <f t="shared" si="1"/>
        <v>0.65780000000000005</v>
      </c>
      <c r="M6" s="232">
        <f t="shared" si="0"/>
        <v>0</v>
      </c>
      <c r="N6" s="232">
        <f t="shared" si="0"/>
        <v>0</v>
      </c>
    </row>
    <row r="7" spans="1:14" x14ac:dyDescent="0.25">
      <c r="A7" t="s">
        <v>12</v>
      </c>
      <c r="B7" t="s">
        <v>16</v>
      </c>
      <c r="C7" t="str">
        <f>VLOOKUP($B7,Totalt!$B$1:$BP$500,MATCH("Kvalitetsgranskad:",Totalt!$B$1:$BP$1,0),FALSE)</f>
        <v>Ja</v>
      </c>
      <c r="E7" t="str">
        <f>VLOOKUP($B7,Miljö!$B$1:$AG$479,MATCH(E$3,Miljö!$B$1:$AK$1,0),FALSE)</f>
        <v>'förnybar el "guarantee of origin"'</v>
      </c>
      <c r="F7">
        <f>VLOOKUP($B7,Miljö!$B$1:$AG$479,MATCH(F$3,Miljö!$B$1:$AK$1,0),FALSE)</f>
        <v>1.1000000000000001</v>
      </c>
      <c r="G7">
        <f>VLOOKUP($B7,Miljö!$B$1:$AG$479,MATCH(G$3,Miljö!$B$1:$AK$1,0),FALSE)</f>
        <v>0</v>
      </c>
      <c r="H7">
        <f>VLOOKUP($B7,Miljö!$B$1:$AG$479,MATCH(H$3,Miljö!$B$1:$AK$1,0),FALSE)</f>
        <v>0</v>
      </c>
      <c r="J7">
        <f>VLOOKUP($B7,Totalt!$B$1:$BP$500,MATCH("total el",Totalt!$B$1:$BP$1,0),FALSE)</f>
        <v>6.6000000000000003E-2</v>
      </c>
      <c r="L7" s="232">
        <f t="shared" si="1"/>
        <v>7.2600000000000012E-2</v>
      </c>
      <c r="M7" s="232">
        <f t="shared" si="0"/>
        <v>0</v>
      </c>
      <c r="N7" s="232">
        <f t="shared" si="0"/>
        <v>0</v>
      </c>
    </row>
    <row r="8" spans="1:14" x14ac:dyDescent="0.25">
      <c r="A8" t="s">
        <v>17</v>
      </c>
      <c r="B8" t="s">
        <v>18</v>
      </c>
      <c r="C8" t="str">
        <f>VLOOKUP($B8,Totalt!$B$1:$BP$500,MATCH("Kvalitetsgranskad:",Totalt!$B$1:$BP$1,0),FALSE)</f>
        <v>Ja</v>
      </c>
      <c r="E8" t="str">
        <f>VLOOKUP($B8,Miljö!$B$1:$AG$479,MATCH(E$3,Miljö!$B$1:$AK$1,0),FALSE)</f>
        <v>'85% vattenkraft och 15% vind'</v>
      </c>
      <c r="F8">
        <f>VLOOKUP($B8,Miljö!$B$1:$AG$479,MATCH(F$3,Miljö!$B$1:$AK$1,0),FALSE)</f>
        <v>0.95</v>
      </c>
      <c r="G8">
        <f>VLOOKUP($B8,Miljö!$B$1:$AG$479,MATCH(G$3,Miljö!$B$1:$AK$1,0),FALSE)</f>
        <v>0</v>
      </c>
      <c r="H8">
        <f>VLOOKUP($B8,Miljö!$B$1:$AG$479,MATCH(H$3,Miljö!$B$1:$AK$1,0),FALSE)</f>
        <v>0</v>
      </c>
      <c r="J8">
        <f>VLOOKUP($B8,Totalt!$B$1:$BP$500,MATCH("total el",Totalt!$B$1:$BP$1,0),FALSE)</f>
        <v>3.2</v>
      </c>
      <c r="L8" s="232">
        <f t="shared" si="1"/>
        <v>3.04</v>
      </c>
      <c r="M8" s="232">
        <f t="shared" si="0"/>
        <v>0</v>
      </c>
      <c r="N8" s="232">
        <f t="shared" si="0"/>
        <v>0</v>
      </c>
    </row>
    <row r="9" spans="1:14" x14ac:dyDescent="0.25">
      <c r="A9" t="s">
        <v>19</v>
      </c>
      <c r="B9" t="s">
        <v>20</v>
      </c>
      <c r="C9" t="str">
        <f>VLOOKUP($B9,Totalt!$B$1:$BP$500,MATCH("Kvalitetsgranskad:",Totalt!$B$1:$BP$1,0),FALSE)</f>
        <v>Nej</v>
      </c>
      <c r="E9" t="str">
        <f>VLOOKUP($B9,Miljö!$B$1:$AG$479,MATCH(E$3,Miljö!$B$1:$AK$1,0),FALSE)</f>
        <v>-</v>
      </c>
      <c r="F9">
        <f>VLOOKUP($B9,Miljö!$B$1:$AG$479,MATCH(F$3,Miljö!$B$1:$AK$1,0),FALSE)</f>
        <v>2.36</v>
      </c>
      <c r="G9">
        <f>VLOOKUP($B9,Miljö!$B$1:$AG$479,MATCH(G$3,Miljö!$B$1:$AK$1,0),FALSE)</f>
        <v>483.4</v>
      </c>
      <c r="H9">
        <f>VLOOKUP($B9,Miljö!$B$1:$AG$479,MATCH(H$3,Miljö!$B$1:$AK$1,0),FALSE)</f>
        <v>0.55000000000000004</v>
      </c>
      <c r="J9">
        <f>VLOOKUP($B9,Totalt!$B$1:$BP$500,MATCH("total el",Totalt!$B$1:$BP$1,0),FALSE)</f>
        <v>0</v>
      </c>
      <c r="L9" s="232">
        <f t="shared" si="1"/>
        <v>0</v>
      </c>
      <c r="M9" s="232">
        <f t="shared" si="0"/>
        <v>0</v>
      </c>
      <c r="N9" s="232">
        <f t="shared" si="0"/>
        <v>0</v>
      </c>
    </row>
    <row r="10" spans="1:14" x14ac:dyDescent="0.25">
      <c r="A10" t="s">
        <v>19</v>
      </c>
      <c r="B10" t="s">
        <v>21</v>
      </c>
      <c r="C10" t="str">
        <f>VLOOKUP($B10,Totalt!$B$1:$BP$500,MATCH("Kvalitetsgranskad:",Totalt!$B$1:$BP$1,0),FALSE)</f>
        <v>Nej</v>
      </c>
      <c r="E10" t="str">
        <f>VLOOKUP($B10,Miljö!$B$1:$AG$479,MATCH(E$3,Miljö!$B$1:$AK$1,0),FALSE)</f>
        <v>-</v>
      </c>
      <c r="F10">
        <f>VLOOKUP($B10,Miljö!$B$1:$AG$479,MATCH(F$3,Miljö!$B$1:$AK$1,0),FALSE)</f>
        <v>2.36</v>
      </c>
      <c r="G10">
        <f>VLOOKUP($B10,Miljö!$B$1:$AG$479,MATCH(G$3,Miljö!$B$1:$AK$1,0),FALSE)</f>
        <v>483.4</v>
      </c>
      <c r="H10">
        <f>VLOOKUP($B10,Miljö!$B$1:$AG$479,MATCH(H$3,Miljö!$B$1:$AK$1,0),FALSE)</f>
        <v>0.55000000000000004</v>
      </c>
      <c r="J10">
        <f>VLOOKUP($B10,Totalt!$B$1:$BP$500,MATCH("total el",Totalt!$B$1:$BP$1,0),FALSE)</f>
        <v>0</v>
      </c>
      <c r="L10" s="232">
        <f t="shared" si="1"/>
        <v>0</v>
      </c>
      <c r="M10" s="232">
        <f t="shared" si="0"/>
        <v>0</v>
      </c>
      <c r="N10" s="232">
        <f t="shared" si="0"/>
        <v>0</v>
      </c>
    </row>
    <row r="11" spans="1:14" x14ac:dyDescent="0.25">
      <c r="A11" t="s">
        <v>19</v>
      </c>
      <c r="B11" t="s">
        <v>22</v>
      </c>
      <c r="C11" t="str">
        <f>VLOOKUP($B11,Totalt!$B$1:$BP$500,MATCH("Kvalitetsgranskad:",Totalt!$B$1:$BP$1,0),FALSE)</f>
        <v>Nej</v>
      </c>
      <c r="E11" t="str">
        <f>VLOOKUP($B11,Miljö!$B$1:$AG$479,MATCH(E$3,Miljö!$B$1:$AK$1,0),FALSE)</f>
        <v>-</v>
      </c>
      <c r="F11">
        <f>VLOOKUP($B11,Miljö!$B$1:$AG$479,MATCH(F$3,Miljö!$B$1:$AK$1,0),FALSE)</f>
        <v>2.36</v>
      </c>
      <c r="G11">
        <f>VLOOKUP($B11,Miljö!$B$1:$AG$479,MATCH(G$3,Miljö!$B$1:$AK$1,0),FALSE)</f>
        <v>483.4</v>
      </c>
      <c r="H11">
        <f>VLOOKUP($B11,Miljö!$B$1:$AG$479,MATCH(H$3,Miljö!$B$1:$AK$1,0),FALSE)</f>
        <v>0.55000000000000004</v>
      </c>
      <c r="J11">
        <f>VLOOKUP($B11,Totalt!$B$1:$BP$500,MATCH("total el",Totalt!$B$1:$BP$1,0),FALSE)</f>
        <v>0</v>
      </c>
      <c r="L11" s="232">
        <f t="shared" si="1"/>
        <v>0</v>
      </c>
      <c r="M11" s="232">
        <f t="shared" si="0"/>
        <v>0</v>
      </c>
      <c r="N11" s="232">
        <f t="shared" si="0"/>
        <v>0</v>
      </c>
    </row>
    <row r="12" spans="1:14" x14ac:dyDescent="0.25">
      <c r="A12" t="s">
        <v>23</v>
      </c>
      <c r="B12" s="16" t="s">
        <v>328</v>
      </c>
      <c r="C12" t="str">
        <f>VLOOKUP($B12,Totalt!$B$1:$BP$500,MATCH("Kvalitetsgranskad:",Totalt!$B$1:$BP$1,0),FALSE)</f>
        <v>Nej</v>
      </c>
      <c r="E12" t="str">
        <f>VLOOKUP($B12,Miljö!$B$1:$AG$479,MATCH(E$3,Miljö!$B$1:$AK$1,0),FALSE)</f>
        <v>-</v>
      </c>
      <c r="F12">
        <f>VLOOKUP($B12,Miljö!$B$1:$AG$479,MATCH(F$3,Miljö!$B$1:$AK$1,0),FALSE)</f>
        <v>2.36</v>
      </c>
      <c r="G12">
        <f>VLOOKUP($B12,Miljö!$B$1:$AG$479,MATCH(G$3,Miljö!$B$1:$AK$1,0),FALSE)</f>
        <v>483.4</v>
      </c>
      <c r="H12">
        <f>VLOOKUP($B12,Miljö!$B$1:$AG$479,MATCH(H$3,Miljö!$B$1:$AK$1,0),FALSE)</f>
        <v>0.55000000000000004</v>
      </c>
      <c r="J12">
        <f>VLOOKUP($B12,Totalt!$B$1:$BP$500,MATCH("total el",Totalt!$B$1:$BP$1,0),FALSE)</f>
        <v>0</v>
      </c>
      <c r="L12" s="232">
        <f t="shared" si="1"/>
        <v>0</v>
      </c>
      <c r="M12" s="232">
        <f t="shared" si="0"/>
        <v>0</v>
      </c>
      <c r="N12" s="232">
        <f t="shared" si="0"/>
        <v>0</v>
      </c>
    </row>
    <row r="13" spans="1:14" x14ac:dyDescent="0.25">
      <c r="A13" t="s">
        <v>25</v>
      </c>
      <c r="B13" t="s">
        <v>26</v>
      </c>
      <c r="C13" t="str">
        <f>VLOOKUP($B13,Totalt!$B$1:$BP$500,MATCH("Kvalitetsgranskad:",Totalt!$B$1:$BP$1,0),FALSE)</f>
        <v>Ja</v>
      </c>
      <c r="E13" t="str">
        <f>VLOOKUP($B13,Miljö!$B$1:$AG$479,MATCH(E$3,Miljö!$B$1:$AK$1,0),FALSE)</f>
        <v>Nordisk residual</v>
      </c>
      <c r="F13">
        <f>VLOOKUP($B13,Miljö!$B$1:$AG$479,MATCH(F$3,Miljö!$B$1:$AK$1,0),FALSE)</f>
        <v>2.36</v>
      </c>
      <c r="G13">
        <f>VLOOKUP($B13,Miljö!$B$1:$AG$479,MATCH(G$3,Miljö!$B$1:$AK$1,0),FALSE)</f>
        <v>324.697</v>
      </c>
      <c r="H13">
        <f>VLOOKUP($B13,Miljö!$B$1:$AG$479,MATCH(H$3,Miljö!$B$1:$AK$1,0),FALSE)</f>
        <v>0.37</v>
      </c>
      <c r="J13">
        <f>VLOOKUP($B13,Totalt!$B$1:$BP$500,MATCH("total el",Totalt!$B$1:$BP$1,0),FALSE)</f>
        <v>2.7</v>
      </c>
      <c r="L13" s="232">
        <f t="shared" si="1"/>
        <v>6.3719999999999999</v>
      </c>
      <c r="M13" s="232">
        <f t="shared" si="0"/>
        <v>876.68190000000004</v>
      </c>
      <c r="N13" s="232">
        <f t="shared" si="0"/>
        <v>0.999</v>
      </c>
    </row>
    <row r="14" spans="1:14" x14ac:dyDescent="0.25">
      <c r="A14" t="s">
        <v>27</v>
      </c>
      <c r="B14" t="s">
        <v>28</v>
      </c>
      <c r="C14" t="str">
        <f>VLOOKUP($B14,Totalt!$B$1:$BP$500,MATCH("Kvalitetsgranskad:",Totalt!$B$1:$BP$1,0),FALSE)</f>
        <v>Nej</v>
      </c>
      <c r="E14" t="str">
        <f>VLOOKUP($B14,Miljö!$B$1:$AG$479,MATCH(E$3,Miljö!$B$1:$AK$1,0),FALSE)</f>
        <v>-</v>
      </c>
      <c r="F14">
        <f>VLOOKUP($B14,Miljö!$B$1:$AG$479,MATCH(F$3,Miljö!$B$1:$AK$1,0),FALSE)</f>
        <v>2.36</v>
      </c>
      <c r="G14">
        <f>VLOOKUP($B14,Miljö!$B$1:$AG$479,MATCH(G$3,Miljö!$B$1:$AK$1,0),FALSE)</f>
        <v>483.4</v>
      </c>
      <c r="H14">
        <f>VLOOKUP($B14,Miljö!$B$1:$AG$479,MATCH(H$3,Miljö!$B$1:$AK$1,0),FALSE)</f>
        <v>0.55000000000000004</v>
      </c>
      <c r="J14">
        <f>VLOOKUP($B14,Totalt!$B$1:$BP$500,MATCH("total el",Totalt!$B$1:$BP$1,0),FALSE)</f>
        <v>0</v>
      </c>
      <c r="L14" s="232">
        <f t="shared" si="1"/>
        <v>0</v>
      </c>
      <c r="M14" s="232">
        <f t="shared" si="0"/>
        <v>0</v>
      </c>
      <c r="N14" s="232">
        <f t="shared" si="0"/>
        <v>0</v>
      </c>
    </row>
    <row r="15" spans="1:14" x14ac:dyDescent="0.25">
      <c r="A15" t="s">
        <v>29</v>
      </c>
      <c r="B15" t="s">
        <v>30</v>
      </c>
      <c r="C15" t="str">
        <f>VLOOKUP($B15,Totalt!$B$1:$BP$500,MATCH("Kvalitetsgranskad:",Totalt!$B$1:$BP$1,0),FALSE)</f>
        <v>Ja</v>
      </c>
      <c r="E15" t="str">
        <f>VLOOKUP($B15,Miljö!$B$1:$AG$479,MATCH(E$3,Miljö!$B$1:$AK$1,0),FALSE)</f>
        <v>'El från vattenkraft'</v>
      </c>
      <c r="F15">
        <f>VLOOKUP($B15,Miljö!$B$1:$AG$479,MATCH(F$3,Miljö!$B$1:$AK$1,0),FALSE)</f>
        <v>1.1000000000000001</v>
      </c>
      <c r="G15">
        <f>VLOOKUP($B15,Miljö!$B$1:$AG$479,MATCH(G$3,Miljö!$B$1:$AK$1,0),FALSE)</f>
        <v>0</v>
      </c>
      <c r="H15">
        <f>VLOOKUP($B15,Miljö!$B$1:$AG$479,MATCH(H$3,Miljö!$B$1:$AK$1,0),FALSE)</f>
        <v>0</v>
      </c>
      <c r="J15">
        <f>VLOOKUP($B15,Totalt!$B$1:$BP$500,MATCH("total el",Totalt!$B$1:$BP$1,0),FALSE)</f>
        <v>3.03</v>
      </c>
      <c r="L15" s="232">
        <f t="shared" si="1"/>
        <v>3.3330000000000002</v>
      </c>
      <c r="M15" s="232">
        <f t="shared" si="0"/>
        <v>0</v>
      </c>
      <c r="N15" s="232">
        <f t="shared" si="0"/>
        <v>0</v>
      </c>
    </row>
    <row r="16" spans="1:14" x14ac:dyDescent="0.25">
      <c r="A16" t="s">
        <v>31</v>
      </c>
      <c r="B16" t="s">
        <v>32</v>
      </c>
      <c r="C16" t="str">
        <f>VLOOKUP($B16,Totalt!$B$1:$BP$500,MATCH("Kvalitetsgranskad:",Totalt!$B$1:$BP$1,0),FALSE)</f>
        <v>Ja</v>
      </c>
      <c r="E16" t="str">
        <f>VLOOKUP($B16,Miljö!$B$1:$AG$479,MATCH(E$3,Miljö!$B$1:$AK$1,0),FALSE)</f>
        <v>'vind/vatten'</v>
      </c>
      <c r="F16">
        <f>VLOOKUP($B16,Miljö!$B$1:$AG$479,MATCH(F$3,Miljö!$B$1:$AK$1,0),FALSE)</f>
        <v>1.1000000000000001</v>
      </c>
      <c r="G16">
        <f>VLOOKUP($B16,Miljö!$B$1:$AG$479,MATCH(G$3,Miljö!$B$1:$AK$1,0),FALSE)</f>
        <v>483.4</v>
      </c>
      <c r="H16">
        <f>VLOOKUP($B16,Miljö!$B$1:$AG$479,MATCH(H$3,Miljö!$B$1:$AK$1,0),FALSE)</f>
        <v>0.55000000000000004</v>
      </c>
      <c r="J16">
        <f>VLOOKUP($B16,Totalt!$B$1:$BP$500,MATCH("total el",Totalt!$B$1:$BP$1,0),FALSE)</f>
        <v>0.08</v>
      </c>
      <c r="L16" s="232">
        <f t="shared" si="1"/>
        <v>8.8000000000000009E-2</v>
      </c>
      <c r="M16" s="232">
        <f t="shared" si="0"/>
        <v>38.671999999999997</v>
      </c>
      <c r="N16" s="232">
        <f t="shared" si="0"/>
        <v>4.4000000000000004E-2</v>
      </c>
    </row>
    <row r="17" spans="1:14" x14ac:dyDescent="0.25">
      <c r="A17" t="s">
        <v>33</v>
      </c>
      <c r="B17" t="s">
        <v>34</v>
      </c>
      <c r="C17" t="str">
        <f>VLOOKUP($B17,Totalt!$B$1:$BP$500,MATCH("Kvalitetsgranskad:",Totalt!$B$1:$BP$1,0),FALSE)</f>
        <v>Ja</v>
      </c>
      <c r="E17" t="str">
        <f>VLOOKUP($B17,Miljö!$B$1:$AG$479,MATCH(E$3,Miljö!$B$1:$AK$1,0),FALSE)</f>
        <v>'Källmärkt'</v>
      </c>
      <c r="F17">
        <f>VLOOKUP($B17,Miljö!$B$1:$AG$479,MATCH(F$3,Miljö!$B$1:$AK$1,0),FALSE)</f>
        <v>0.03</v>
      </c>
      <c r="G17">
        <f>VLOOKUP($B17,Miljö!$B$1:$AG$479,MATCH(G$3,Miljö!$B$1:$AK$1,0),FALSE)</f>
        <v>0</v>
      </c>
      <c r="H17">
        <f>VLOOKUP($B17,Miljö!$B$1:$AG$479,MATCH(H$3,Miljö!$B$1:$AK$1,0),FALSE)</f>
        <v>0</v>
      </c>
      <c r="J17">
        <f>VLOOKUP($B17,Totalt!$B$1:$BP$500,MATCH("total el",Totalt!$B$1:$BP$1,0),FALSE)</f>
        <v>5.5E-2</v>
      </c>
      <c r="L17" s="232">
        <f t="shared" si="1"/>
        <v>1.65E-3</v>
      </c>
      <c r="M17" s="232">
        <f t="shared" si="0"/>
        <v>0</v>
      </c>
      <c r="N17" s="232">
        <f t="shared" si="0"/>
        <v>0</v>
      </c>
    </row>
    <row r="18" spans="1:14" x14ac:dyDescent="0.25">
      <c r="A18" t="s">
        <v>33</v>
      </c>
      <c r="B18" t="s">
        <v>35</v>
      </c>
      <c r="C18" t="str">
        <f>VLOOKUP($B18,Totalt!$B$1:$BP$500,MATCH("Kvalitetsgranskad:",Totalt!$B$1:$BP$1,0),FALSE)</f>
        <v>Ja</v>
      </c>
      <c r="E18" t="str">
        <f>VLOOKUP($B18,Miljö!$B$1:$AG$479,MATCH(E$3,Miljö!$B$1:$AK$1,0),FALSE)</f>
        <v>'Källmärkt'</v>
      </c>
      <c r="F18">
        <f>VLOOKUP($B18,Miljö!$B$1:$AG$479,MATCH(F$3,Miljö!$B$1:$AK$1,0),FALSE)</f>
        <v>0.03</v>
      </c>
      <c r="G18">
        <f>VLOOKUP($B18,Miljö!$B$1:$AG$479,MATCH(G$3,Miljö!$B$1:$AK$1,0),FALSE)</f>
        <v>0</v>
      </c>
      <c r="H18">
        <f>VLOOKUP($B18,Miljö!$B$1:$AG$479,MATCH(H$3,Miljö!$B$1:$AK$1,0),FALSE)</f>
        <v>0</v>
      </c>
      <c r="J18">
        <f>VLOOKUP($B18,Totalt!$B$1:$BP$500,MATCH("total el",Totalt!$B$1:$BP$1,0),FALSE)</f>
        <v>1E-3</v>
      </c>
      <c r="L18" s="232">
        <f t="shared" si="1"/>
        <v>3.0000000000000001E-5</v>
      </c>
      <c r="M18" s="232">
        <f t="shared" si="0"/>
        <v>0</v>
      </c>
      <c r="N18" s="232">
        <f t="shared" si="0"/>
        <v>0</v>
      </c>
    </row>
    <row r="19" spans="1:14" x14ac:dyDescent="0.25">
      <c r="A19" t="s">
        <v>33</v>
      </c>
      <c r="B19" t="s">
        <v>36</v>
      </c>
      <c r="C19" t="str">
        <f>VLOOKUP($B19,Totalt!$B$1:$BP$500,MATCH("Kvalitetsgranskad:",Totalt!$B$1:$BP$1,0),FALSE)</f>
        <v>Ja</v>
      </c>
      <c r="E19" t="str">
        <f>VLOOKUP($B19,Miljö!$B$1:$AG$479,MATCH(E$3,Miljö!$B$1:$AK$1,0),FALSE)</f>
        <v>'Källmärkt'</v>
      </c>
      <c r="F19">
        <f>VLOOKUP($B19,Miljö!$B$1:$AG$479,MATCH(F$3,Miljö!$B$1:$AK$1,0),FALSE)</f>
        <v>0.03</v>
      </c>
      <c r="G19">
        <f>VLOOKUP($B19,Miljö!$B$1:$AG$479,MATCH(G$3,Miljö!$B$1:$AK$1,0),FALSE)</f>
        <v>0</v>
      </c>
      <c r="H19">
        <f>VLOOKUP($B19,Miljö!$B$1:$AG$479,MATCH(H$3,Miljö!$B$1:$AK$1,0),FALSE)</f>
        <v>0</v>
      </c>
      <c r="J19">
        <f>VLOOKUP($B19,Totalt!$B$1:$BP$500,MATCH("total el",Totalt!$B$1:$BP$1,0),FALSE)</f>
        <v>1E-3</v>
      </c>
      <c r="L19" s="232">
        <f t="shared" si="1"/>
        <v>3.0000000000000001E-5</v>
      </c>
      <c r="M19" s="232">
        <f t="shared" si="0"/>
        <v>0</v>
      </c>
      <c r="N19" s="232">
        <f t="shared" si="0"/>
        <v>0</v>
      </c>
    </row>
    <row r="20" spans="1:14" x14ac:dyDescent="0.25">
      <c r="A20" t="s">
        <v>33</v>
      </c>
      <c r="B20" t="s">
        <v>37</v>
      </c>
      <c r="C20" t="str">
        <f>VLOOKUP($B20,Totalt!$B$1:$BP$500,MATCH("Kvalitetsgranskad:",Totalt!$B$1:$BP$1,0),FALSE)</f>
        <v>Ja</v>
      </c>
      <c r="E20" t="str">
        <f>VLOOKUP($B20,Miljö!$B$1:$AG$479,MATCH(E$3,Miljö!$B$1:$AK$1,0),FALSE)</f>
        <v>'Källmärkt'</v>
      </c>
      <c r="F20">
        <f>VLOOKUP($B20,Miljö!$B$1:$AG$479,MATCH(F$3,Miljö!$B$1:$AK$1,0),FALSE)</f>
        <v>0.03</v>
      </c>
      <c r="G20">
        <f>VLOOKUP($B20,Miljö!$B$1:$AG$479,MATCH(G$3,Miljö!$B$1:$AK$1,0),FALSE)</f>
        <v>0</v>
      </c>
      <c r="H20">
        <f>VLOOKUP($B20,Miljö!$B$1:$AG$479,MATCH(H$3,Miljö!$B$1:$AK$1,0),FALSE)</f>
        <v>0</v>
      </c>
      <c r="J20">
        <f>VLOOKUP($B20,Totalt!$B$1:$BP$500,MATCH("total el",Totalt!$B$1:$BP$1,0),FALSE)</f>
        <v>6.8000000000000005E-2</v>
      </c>
      <c r="L20" s="232">
        <f t="shared" si="1"/>
        <v>2.0400000000000001E-3</v>
      </c>
      <c r="M20" s="232">
        <f t="shared" si="1"/>
        <v>0</v>
      </c>
      <c r="N20" s="232">
        <f t="shared" si="1"/>
        <v>0</v>
      </c>
    </row>
    <row r="21" spans="1:14" x14ac:dyDescent="0.25">
      <c r="A21" t="s">
        <v>33</v>
      </c>
      <c r="B21" t="s">
        <v>38</v>
      </c>
      <c r="C21" t="str">
        <f>VLOOKUP($B21,Totalt!$B$1:$BP$500,MATCH("Kvalitetsgranskad:",Totalt!$B$1:$BP$1,0),FALSE)</f>
        <v>Ja</v>
      </c>
      <c r="E21" t="str">
        <f>VLOOKUP($B21,Miljö!$B$1:$AG$479,MATCH(E$3,Miljö!$B$1:$AK$1,0),FALSE)</f>
        <v>'Källmärkt'</v>
      </c>
      <c r="F21">
        <f>VLOOKUP($B21,Miljö!$B$1:$AG$479,MATCH(F$3,Miljö!$B$1:$AK$1,0),FALSE)</f>
        <v>0.03</v>
      </c>
      <c r="G21">
        <f>VLOOKUP($B21,Miljö!$B$1:$AG$479,MATCH(G$3,Miljö!$B$1:$AK$1,0),FALSE)</f>
        <v>0</v>
      </c>
      <c r="H21">
        <f>VLOOKUP($B21,Miljö!$B$1:$AG$479,MATCH(H$3,Miljö!$B$1:$AK$1,0),FALSE)</f>
        <v>0</v>
      </c>
      <c r="J21">
        <f>VLOOKUP($B21,Totalt!$B$1:$BP$500,MATCH("total el",Totalt!$B$1:$BP$1,0),FALSE)</f>
        <v>0.01</v>
      </c>
      <c r="L21" s="232">
        <f t="shared" si="1"/>
        <v>2.9999999999999997E-4</v>
      </c>
      <c r="M21" s="232">
        <f t="shared" si="1"/>
        <v>0</v>
      </c>
      <c r="N21" s="232">
        <f t="shared" si="1"/>
        <v>0</v>
      </c>
    </row>
    <row r="22" spans="1:14" x14ac:dyDescent="0.25">
      <c r="A22" t="s">
        <v>33</v>
      </c>
      <c r="B22" t="s">
        <v>39</v>
      </c>
      <c r="C22" t="str">
        <f>VLOOKUP($B22,Totalt!$B$1:$BP$500,MATCH("Kvalitetsgranskad:",Totalt!$B$1:$BP$1,0),FALSE)</f>
        <v>Ja</v>
      </c>
      <c r="E22" t="str">
        <f>VLOOKUP($B22,Miljö!$B$1:$AG$479,MATCH(E$3,Miljö!$B$1:$AK$1,0),FALSE)</f>
        <v>'Källmärkt'</v>
      </c>
      <c r="F22">
        <f>VLOOKUP($B22,Miljö!$B$1:$AG$479,MATCH(F$3,Miljö!$B$1:$AK$1,0),FALSE)</f>
        <v>0.03</v>
      </c>
      <c r="G22">
        <f>VLOOKUP($B22,Miljö!$B$1:$AG$479,MATCH(G$3,Miljö!$B$1:$AK$1,0),FALSE)</f>
        <v>0</v>
      </c>
      <c r="H22">
        <f>VLOOKUP($B22,Miljö!$B$1:$AG$479,MATCH(H$3,Miljö!$B$1:$AK$1,0),FALSE)</f>
        <v>0</v>
      </c>
      <c r="J22">
        <f>VLOOKUP($B22,Totalt!$B$1:$BP$500,MATCH("total el",Totalt!$B$1:$BP$1,0),FALSE)</f>
        <v>0.94499999999999995</v>
      </c>
      <c r="L22" s="232">
        <f t="shared" si="1"/>
        <v>2.8349999999999997E-2</v>
      </c>
      <c r="M22" s="232">
        <f t="shared" si="1"/>
        <v>0</v>
      </c>
      <c r="N22" s="232">
        <f t="shared" si="1"/>
        <v>0</v>
      </c>
    </row>
    <row r="23" spans="1:14" x14ac:dyDescent="0.25">
      <c r="A23" t="s">
        <v>33</v>
      </c>
      <c r="B23" t="s">
        <v>40</v>
      </c>
      <c r="C23" t="str">
        <f>VLOOKUP($B23,Totalt!$B$1:$BP$500,MATCH("Kvalitetsgranskad:",Totalt!$B$1:$BP$1,0),FALSE)</f>
        <v>Ja</v>
      </c>
      <c r="E23" t="str">
        <f>VLOOKUP($B23,Miljö!$B$1:$AG$479,MATCH(E$3,Miljö!$B$1:$AK$1,0),FALSE)</f>
        <v>'Källmärkt'</v>
      </c>
      <c r="F23">
        <f>VLOOKUP($B23,Miljö!$B$1:$AG$479,MATCH(F$3,Miljö!$B$1:$AK$1,0),FALSE)</f>
        <v>0.03</v>
      </c>
      <c r="G23">
        <f>VLOOKUP($B23,Miljö!$B$1:$AG$479,MATCH(G$3,Miljö!$B$1:$AK$1,0),FALSE)</f>
        <v>0</v>
      </c>
      <c r="H23">
        <f>VLOOKUP($B23,Miljö!$B$1:$AG$479,MATCH(H$3,Miljö!$B$1:$AK$1,0),FALSE)</f>
        <v>0</v>
      </c>
      <c r="J23">
        <f>VLOOKUP($B23,Totalt!$B$1:$BP$500,MATCH("total el",Totalt!$B$1:$BP$1,0),FALSE)</f>
        <v>0.67300000000000004</v>
      </c>
      <c r="L23" s="232">
        <f t="shared" si="1"/>
        <v>2.019E-2</v>
      </c>
      <c r="M23" s="232">
        <f t="shared" si="1"/>
        <v>0</v>
      </c>
      <c r="N23" s="232">
        <f t="shared" si="1"/>
        <v>0</v>
      </c>
    </row>
    <row r="24" spans="1:14" x14ac:dyDescent="0.25">
      <c r="A24" t="s">
        <v>33</v>
      </c>
      <c r="B24" t="s">
        <v>41</v>
      </c>
      <c r="C24" t="str">
        <f>VLOOKUP($B24,Totalt!$B$1:$BP$500,MATCH("Kvalitetsgranskad:",Totalt!$B$1:$BP$1,0),FALSE)</f>
        <v>Ja</v>
      </c>
      <c r="E24" t="str">
        <f>VLOOKUP($B24,Miljö!$B$1:$AG$479,MATCH(E$3,Miljö!$B$1:$AK$1,0),FALSE)</f>
        <v>'Källmärkt'</v>
      </c>
      <c r="F24">
        <f>VLOOKUP($B24,Miljö!$B$1:$AG$479,MATCH(F$3,Miljö!$B$1:$AK$1,0),FALSE)</f>
        <v>0.03</v>
      </c>
      <c r="G24">
        <f>VLOOKUP($B24,Miljö!$B$1:$AG$479,MATCH(G$3,Miljö!$B$1:$AK$1,0),FALSE)</f>
        <v>0</v>
      </c>
      <c r="H24">
        <f>VLOOKUP($B24,Miljö!$B$1:$AG$479,MATCH(H$3,Miljö!$B$1:$AK$1,0),FALSE)</f>
        <v>0</v>
      </c>
      <c r="J24">
        <f>VLOOKUP($B24,Totalt!$B$1:$BP$500,MATCH("total el",Totalt!$B$1:$BP$1,0),FALSE)</f>
        <v>7.5999999999999998E-2</v>
      </c>
      <c r="L24" s="232">
        <f t="shared" si="1"/>
        <v>2.2799999999999999E-3</v>
      </c>
      <c r="M24" s="232">
        <f t="shared" si="1"/>
        <v>0</v>
      </c>
      <c r="N24" s="232">
        <f t="shared" si="1"/>
        <v>0</v>
      </c>
    </row>
    <row r="25" spans="1:14" x14ac:dyDescent="0.25">
      <c r="A25" t="s">
        <v>33</v>
      </c>
      <c r="B25" t="s">
        <v>42</v>
      </c>
      <c r="C25" t="str">
        <f>VLOOKUP($B25,Totalt!$B$1:$BP$500,MATCH("Kvalitetsgranskad:",Totalt!$B$1:$BP$1,0),FALSE)</f>
        <v>Ja</v>
      </c>
      <c r="E25" t="str">
        <f>VLOOKUP($B25,Miljö!$B$1:$AG$479,MATCH(E$3,Miljö!$B$1:$AK$1,0),FALSE)</f>
        <v>'Källmärkt'</v>
      </c>
      <c r="F25">
        <f>VLOOKUP($B25,Miljö!$B$1:$AG$479,MATCH(F$3,Miljö!$B$1:$AK$1,0),FALSE)</f>
        <v>0.03</v>
      </c>
      <c r="G25">
        <f>VLOOKUP($B25,Miljö!$B$1:$AG$479,MATCH(G$3,Miljö!$B$1:$AK$1,0),FALSE)</f>
        <v>0</v>
      </c>
      <c r="H25">
        <f>VLOOKUP($B25,Miljö!$B$1:$AG$479,MATCH(H$3,Miljö!$B$1:$AK$1,0),FALSE)</f>
        <v>0</v>
      </c>
      <c r="J25">
        <f>VLOOKUP($B25,Totalt!$B$1:$BP$500,MATCH("total el",Totalt!$B$1:$BP$1,0),FALSE)</f>
        <v>4.8000000000000001E-2</v>
      </c>
      <c r="L25" s="232">
        <f t="shared" si="1"/>
        <v>1.4399999999999999E-3</v>
      </c>
      <c r="M25" s="232">
        <f t="shared" si="1"/>
        <v>0</v>
      </c>
      <c r="N25" s="232">
        <f t="shared" si="1"/>
        <v>0</v>
      </c>
    </row>
    <row r="26" spans="1:14" x14ac:dyDescent="0.25">
      <c r="A26" t="s">
        <v>33</v>
      </c>
      <c r="B26" t="s">
        <v>43</v>
      </c>
      <c r="C26" t="str">
        <f>VLOOKUP($B26,Totalt!$B$1:$BP$500,MATCH("Kvalitetsgranskad:",Totalt!$B$1:$BP$1,0),FALSE)</f>
        <v>Ja</v>
      </c>
      <c r="E26" t="str">
        <f>VLOOKUP($B26,Miljö!$B$1:$AG$479,MATCH(E$3,Miljö!$B$1:$AK$1,0),FALSE)</f>
        <v>'Källmärkt'</v>
      </c>
      <c r="F26">
        <f>VLOOKUP($B26,Miljö!$B$1:$AG$479,MATCH(F$3,Miljö!$B$1:$AK$1,0),FALSE)</f>
        <v>0.03</v>
      </c>
      <c r="G26">
        <f>VLOOKUP($B26,Miljö!$B$1:$AG$479,MATCH(G$3,Miljö!$B$1:$AK$1,0),FALSE)</f>
        <v>0</v>
      </c>
      <c r="H26">
        <f>VLOOKUP($B26,Miljö!$B$1:$AG$479,MATCH(H$3,Miljö!$B$1:$AK$1,0),FALSE)</f>
        <v>0</v>
      </c>
      <c r="J26">
        <f>VLOOKUP($B26,Totalt!$B$1:$BP$500,MATCH("total el",Totalt!$B$1:$BP$1,0),FALSE)</f>
        <v>5.8000000000000003E-2</v>
      </c>
      <c r="L26" s="232">
        <f t="shared" si="1"/>
        <v>1.74E-3</v>
      </c>
      <c r="M26" s="232">
        <f t="shared" si="1"/>
        <v>0</v>
      </c>
      <c r="N26" s="232">
        <f t="shared" si="1"/>
        <v>0</v>
      </c>
    </row>
    <row r="27" spans="1:14" x14ac:dyDescent="0.25">
      <c r="A27" t="s">
        <v>44</v>
      </c>
      <c r="B27" t="s">
        <v>45</v>
      </c>
      <c r="C27" t="str">
        <f>VLOOKUP($B27,Totalt!$B$1:$BP$500,MATCH("Kvalitetsgranskad:",Totalt!$B$1:$BP$1,0),FALSE)</f>
        <v>Ja</v>
      </c>
      <c r="E27" t="str">
        <f>VLOOKUP($B27,Miljö!$B$1:$AG$479,MATCH(E$3,Miljö!$B$1:$AK$1,0),FALSE)</f>
        <v>Nordisk residual</v>
      </c>
      <c r="F27">
        <f>VLOOKUP($B27,Miljö!$B$1:$AG$479,MATCH(F$3,Miljö!$B$1:$AK$1,0),FALSE)</f>
        <v>2.36</v>
      </c>
      <c r="G27">
        <f>VLOOKUP($B27,Miljö!$B$1:$AG$479,MATCH(G$3,Miljö!$B$1:$AK$1,0),FALSE)</f>
        <v>483.4</v>
      </c>
      <c r="H27">
        <f>VLOOKUP($B27,Miljö!$B$1:$AG$479,MATCH(H$3,Miljö!$B$1:$AK$1,0),FALSE)</f>
        <v>0.55000000000000004</v>
      </c>
      <c r="J27">
        <f>VLOOKUP($B27,Totalt!$B$1:$BP$500,MATCH("total el",Totalt!$B$1:$BP$1,0),FALSE)</f>
        <v>0.27</v>
      </c>
      <c r="L27" s="232">
        <f t="shared" si="1"/>
        <v>0.63719999999999999</v>
      </c>
      <c r="M27" s="232">
        <f t="shared" si="1"/>
        <v>130.518</v>
      </c>
      <c r="N27" s="232">
        <f t="shared" si="1"/>
        <v>0.14850000000000002</v>
      </c>
    </row>
    <row r="28" spans="1:14" x14ac:dyDescent="0.25">
      <c r="A28" t="s">
        <v>44</v>
      </c>
      <c r="B28" t="s">
        <v>46</v>
      </c>
      <c r="C28" t="str">
        <f>VLOOKUP($B28,Totalt!$B$1:$BP$500,MATCH("Kvalitetsgranskad:",Totalt!$B$1:$BP$1,0),FALSE)</f>
        <v>Ja</v>
      </c>
      <c r="E28" t="str">
        <f>VLOOKUP($B28,Miljö!$B$1:$AG$479,MATCH(E$3,Miljö!$B$1:$AK$1,0),FALSE)</f>
        <v>Nordisk residual</v>
      </c>
      <c r="F28">
        <f>VLOOKUP($B28,Miljö!$B$1:$AG$479,MATCH(F$3,Miljö!$B$1:$AK$1,0),FALSE)</f>
        <v>2.36</v>
      </c>
      <c r="G28">
        <f>VLOOKUP($B28,Miljö!$B$1:$AG$479,MATCH(G$3,Miljö!$B$1:$AK$1,0),FALSE)</f>
        <v>483.4</v>
      </c>
      <c r="H28">
        <f>VLOOKUP($B28,Miljö!$B$1:$AG$479,MATCH(H$3,Miljö!$B$1:$AK$1,0),FALSE)</f>
        <v>0.55000000000000004</v>
      </c>
      <c r="J28">
        <f>VLOOKUP($B28,Totalt!$B$1:$BP$500,MATCH("total el",Totalt!$B$1:$BP$1,0),FALSE)</f>
        <v>6.1103500000000004</v>
      </c>
      <c r="L28" s="232">
        <f t="shared" si="1"/>
        <v>14.420426000000001</v>
      </c>
      <c r="M28" s="232">
        <f t="shared" si="1"/>
        <v>2953.7431900000001</v>
      </c>
      <c r="N28" s="232">
        <f t="shared" si="1"/>
        <v>3.3606925000000003</v>
      </c>
    </row>
    <row r="29" spans="1:14" x14ac:dyDescent="0.25">
      <c r="A29" t="s">
        <v>44</v>
      </c>
      <c r="B29" t="s">
        <v>47</v>
      </c>
      <c r="C29" t="str">
        <f>VLOOKUP($B29,Totalt!$B$1:$BP$500,MATCH("Kvalitetsgranskad:",Totalt!$B$1:$BP$1,0),FALSE)</f>
        <v>Ja</v>
      </c>
      <c r="E29" t="str">
        <f>VLOOKUP($B29,Miljö!$B$1:$AG$479,MATCH(E$3,Miljö!$B$1:$AK$1,0),FALSE)</f>
        <v>Nordisk residual</v>
      </c>
      <c r="F29">
        <f>VLOOKUP($B29,Miljö!$B$1:$AG$479,MATCH(F$3,Miljö!$B$1:$AK$1,0),FALSE)</f>
        <v>2.36</v>
      </c>
      <c r="G29">
        <f>VLOOKUP($B29,Miljö!$B$1:$AG$479,MATCH(G$3,Miljö!$B$1:$AK$1,0),FALSE)</f>
        <v>483.4</v>
      </c>
      <c r="H29">
        <f>VLOOKUP($B29,Miljö!$B$1:$AG$479,MATCH(H$3,Miljö!$B$1:$AK$1,0),FALSE)</f>
        <v>0.55000000000000004</v>
      </c>
      <c r="J29">
        <f>VLOOKUP($B29,Totalt!$B$1:$BP$500,MATCH("total el",Totalt!$B$1:$BP$1,0),FALSE)</f>
        <v>0.51</v>
      </c>
      <c r="L29" s="232">
        <f t="shared" si="1"/>
        <v>1.2036</v>
      </c>
      <c r="M29" s="232">
        <f t="shared" si="1"/>
        <v>246.53399999999999</v>
      </c>
      <c r="N29" s="232">
        <f t="shared" si="1"/>
        <v>0.28050000000000003</v>
      </c>
    </row>
    <row r="30" spans="1:14" x14ac:dyDescent="0.25">
      <c r="A30" t="s">
        <v>48</v>
      </c>
      <c r="B30" t="s">
        <v>49</v>
      </c>
      <c r="C30" t="str">
        <f>VLOOKUP($B30,Totalt!$B$1:$BP$500,MATCH("Kvalitetsgranskad:",Totalt!$B$1:$BP$1,0),FALSE)</f>
        <v>Ja</v>
      </c>
      <c r="E30" t="str">
        <f>VLOOKUP($B30,Miljö!$B$1:$AG$479,MATCH(E$3,Miljö!$B$1:$AK$1,0),FALSE)</f>
        <v>Nordisk residual</v>
      </c>
      <c r="F30">
        <f>VLOOKUP($B30,Miljö!$B$1:$AG$479,MATCH(F$3,Miljö!$B$1:$AK$1,0),FALSE)</f>
        <v>2.36</v>
      </c>
      <c r="G30">
        <f>VLOOKUP($B30,Miljö!$B$1:$AG$479,MATCH(G$3,Miljö!$B$1:$AK$1,0),FALSE)</f>
        <v>483.4</v>
      </c>
      <c r="H30">
        <f>VLOOKUP($B30,Miljö!$B$1:$AG$479,MATCH(H$3,Miljö!$B$1:$AK$1,0),FALSE)</f>
        <v>0.55000000000000004</v>
      </c>
      <c r="J30">
        <f>VLOOKUP($B30,Totalt!$B$1:$BP$500,MATCH("total el",Totalt!$B$1:$BP$1,0),FALSE)</f>
        <v>0.72719999999999996</v>
      </c>
      <c r="L30" s="232">
        <f t="shared" si="1"/>
        <v>1.7161919999999997</v>
      </c>
      <c r="M30" s="232">
        <f t="shared" si="1"/>
        <v>351.52847999999994</v>
      </c>
      <c r="N30" s="232">
        <f t="shared" si="1"/>
        <v>0.39995999999999998</v>
      </c>
    </row>
    <row r="31" spans="1:14" x14ac:dyDescent="0.25">
      <c r="A31" t="s">
        <v>48</v>
      </c>
      <c r="B31" t="s">
        <v>50</v>
      </c>
      <c r="C31" t="str">
        <f>VLOOKUP($B31,Totalt!$B$1:$BP$500,MATCH("Kvalitetsgranskad:",Totalt!$B$1:$BP$1,0),FALSE)</f>
        <v>Ja</v>
      </c>
      <c r="E31" t="str">
        <f>VLOOKUP($B31,Miljö!$B$1:$AG$479,MATCH(E$3,Miljö!$B$1:$AK$1,0),FALSE)</f>
        <v>Nordisk residual</v>
      </c>
      <c r="F31">
        <f>VLOOKUP($B31,Miljö!$B$1:$AG$479,MATCH(F$3,Miljö!$B$1:$AK$1,0),FALSE)</f>
        <v>2.36</v>
      </c>
      <c r="G31">
        <f>VLOOKUP($B31,Miljö!$B$1:$AG$479,MATCH(G$3,Miljö!$B$1:$AK$1,0),FALSE)</f>
        <v>483.4</v>
      </c>
      <c r="H31">
        <f>VLOOKUP($B31,Miljö!$B$1:$AG$479,MATCH(H$3,Miljö!$B$1:$AK$1,0),FALSE)</f>
        <v>0.55000000000000004</v>
      </c>
      <c r="J31">
        <f>VLOOKUP($B31,Totalt!$B$1:$BP$500,MATCH("total el",Totalt!$B$1:$BP$1,0),FALSE)</f>
        <v>6.1800000000000001E-2</v>
      </c>
      <c r="L31" s="232">
        <f t="shared" si="1"/>
        <v>0.14584800000000001</v>
      </c>
      <c r="M31" s="232">
        <f t="shared" si="1"/>
        <v>29.874119999999998</v>
      </c>
      <c r="N31" s="232">
        <f t="shared" si="1"/>
        <v>3.3990000000000006E-2</v>
      </c>
    </row>
    <row r="32" spans="1:14" x14ac:dyDescent="0.25">
      <c r="A32" t="s">
        <v>51</v>
      </c>
      <c r="B32" t="s">
        <v>52</v>
      </c>
      <c r="C32" t="str">
        <f>VLOOKUP($B32,Totalt!$B$1:$BP$500,MATCH("Kvalitetsgranskad:",Totalt!$B$1:$BP$1,0),FALSE)</f>
        <v>Ja</v>
      </c>
      <c r="E32" t="str">
        <f>VLOOKUP($B32,Miljö!$B$1:$AG$479,MATCH(E$3,Miljö!$B$1:$AK$1,0),FALSE)</f>
        <v>'Vattenkraft'</v>
      </c>
      <c r="F32">
        <f>VLOOKUP($B32,Miljö!$B$1:$AG$479,MATCH(F$3,Miljö!$B$1:$AK$1,0),FALSE)</f>
        <v>1.1000000000000001</v>
      </c>
      <c r="G32">
        <f>VLOOKUP($B32,Miljö!$B$1:$AG$479,MATCH(G$3,Miljö!$B$1:$AK$1,0),FALSE)</f>
        <v>0</v>
      </c>
      <c r="H32">
        <f>VLOOKUP($B32,Miljö!$B$1:$AG$479,MATCH(H$3,Miljö!$B$1:$AK$1,0),FALSE)</f>
        <v>0</v>
      </c>
      <c r="J32">
        <f>VLOOKUP($B32,Totalt!$B$1:$BP$500,MATCH("total el",Totalt!$B$1:$BP$1,0),FALSE)</f>
        <v>8.08629</v>
      </c>
      <c r="L32" s="232">
        <f t="shared" si="1"/>
        <v>8.8949190000000016</v>
      </c>
      <c r="M32" s="232">
        <f t="shared" si="1"/>
        <v>0</v>
      </c>
      <c r="N32" s="232">
        <f t="shared" si="1"/>
        <v>0</v>
      </c>
    </row>
    <row r="33" spans="1:14" x14ac:dyDescent="0.25">
      <c r="A33" t="s">
        <v>51</v>
      </c>
      <c r="B33" t="s">
        <v>53</v>
      </c>
      <c r="C33" t="str">
        <f>VLOOKUP($B33,Totalt!$B$1:$BP$500,MATCH("Kvalitetsgranskad:",Totalt!$B$1:$BP$1,0),FALSE)</f>
        <v>Ja</v>
      </c>
      <c r="E33" t="str">
        <f>VLOOKUP($B33,Miljö!$B$1:$AG$479,MATCH(E$3,Miljö!$B$1:$AK$1,0),FALSE)</f>
        <v>'Vattenkraft'</v>
      </c>
      <c r="F33">
        <f>VLOOKUP($B33,Miljö!$B$1:$AG$479,MATCH(F$3,Miljö!$B$1:$AK$1,0),FALSE)</f>
        <v>1.1000000000000001</v>
      </c>
      <c r="G33">
        <f>VLOOKUP($B33,Miljö!$B$1:$AG$479,MATCH(G$3,Miljö!$B$1:$AK$1,0),FALSE)</f>
        <v>0</v>
      </c>
      <c r="H33">
        <f>VLOOKUP($B33,Miljö!$B$1:$AG$479,MATCH(H$3,Miljö!$B$1:$AK$1,0),FALSE)</f>
        <v>0</v>
      </c>
      <c r="J33">
        <f>VLOOKUP($B33,Totalt!$B$1:$BP$500,MATCH("total el",Totalt!$B$1:$BP$1,0),FALSE)</f>
        <v>5.0000000000000001E-3</v>
      </c>
      <c r="L33" s="232">
        <f t="shared" si="1"/>
        <v>5.5000000000000005E-3</v>
      </c>
      <c r="M33" s="232">
        <f t="shared" si="1"/>
        <v>0</v>
      </c>
      <c r="N33" s="232">
        <f t="shared" si="1"/>
        <v>0</v>
      </c>
    </row>
    <row r="34" spans="1:14" x14ac:dyDescent="0.25">
      <c r="A34" t="s">
        <v>51</v>
      </c>
      <c r="B34" t="s">
        <v>54</v>
      </c>
      <c r="C34" t="str">
        <f>VLOOKUP($B34,Totalt!$B$1:$BP$500,MATCH("Kvalitetsgranskad:",Totalt!$B$1:$BP$1,0),FALSE)</f>
        <v>Ja</v>
      </c>
      <c r="E34" t="str">
        <f>VLOOKUP($B34,Miljö!$B$1:$AG$479,MATCH(E$3,Miljö!$B$1:$AK$1,0),FALSE)</f>
        <v>'Vattenkraft'</v>
      </c>
      <c r="F34">
        <f>VLOOKUP($B34,Miljö!$B$1:$AG$479,MATCH(F$3,Miljö!$B$1:$AK$1,0),FALSE)</f>
        <v>1.1000000000000001</v>
      </c>
      <c r="G34">
        <f>VLOOKUP($B34,Miljö!$B$1:$AG$479,MATCH(G$3,Miljö!$B$1:$AK$1,0),FALSE)</f>
        <v>0</v>
      </c>
      <c r="H34">
        <f>VLOOKUP($B34,Miljö!$B$1:$AG$479,MATCH(H$3,Miljö!$B$1:$AK$1,0),FALSE)</f>
        <v>0</v>
      </c>
      <c r="J34">
        <f>VLOOKUP($B34,Totalt!$B$1:$BP$500,MATCH("total el",Totalt!$B$1:$BP$1,0),FALSE)</f>
        <v>0.52700000000000002</v>
      </c>
      <c r="L34" s="232">
        <f t="shared" si="1"/>
        <v>0.5797000000000001</v>
      </c>
      <c r="M34" s="232">
        <f t="shared" si="1"/>
        <v>0</v>
      </c>
      <c r="N34" s="232">
        <f t="shared" si="1"/>
        <v>0</v>
      </c>
    </row>
    <row r="35" spans="1:14" x14ac:dyDescent="0.25">
      <c r="A35" t="s">
        <v>55</v>
      </c>
      <c r="B35" t="s">
        <v>56</v>
      </c>
      <c r="C35" t="str">
        <f>VLOOKUP($B35,Totalt!$B$1:$BP$500,MATCH("Kvalitetsgranskad:",Totalt!$B$1:$BP$1,0),FALSE)</f>
        <v>Ja</v>
      </c>
      <c r="E35" t="str">
        <f>VLOOKUP($B35,Miljö!$B$1:$AG$479,MATCH(E$3,Miljö!$B$1:$AK$1,0),FALSE)</f>
        <v>'Bra miljöval el'</v>
      </c>
      <c r="F35">
        <f>VLOOKUP($B35,Miljö!$B$1:$AG$479,MATCH(F$3,Miljö!$B$1:$AK$1,0),FALSE)</f>
        <v>1.05</v>
      </c>
      <c r="G35">
        <f>VLOOKUP($B35,Miljö!$B$1:$AG$479,MATCH(G$3,Miljö!$B$1:$AK$1,0),FALSE)</f>
        <v>0</v>
      </c>
      <c r="H35">
        <f>VLOOKUP($B35,Miljö!$B$1:$AG$479,MATCH(H$3,Miljö!$B$1:$AK$1,0),FALSE)</f>
        <v>0</v>
      </c>
      <c r="J35">
        <f>VLOOKUP($B35,Totalt!$B$1:$BP$500,MATCH("total el",Totalt!$B$1:$BP$1,0),FALSE)</f>
        <v>31.761099999999999</v>
      </c>
      <c r="L35" s="232">
        <f t="shared" si="1"/>
        <v>33.349155000000003</v>
      </c>
      <c r="M35" s="232">
        <f t="shared" si="1"/>
        <v>0</v>
      </c>
      <c r="N35" s="232">
        <f t="shared" si="1"/>
        <v>0</v>
      </c>
    </row>
    <row r="36" spans="1:14" x14ac:dyDescent="0.25">
      <c r="A36" t="s">
        <v>55</v>
      </c>
      <c r="B36" t="s">
        <v>57</v>
      </c>
      <c r="C36" t="str">
        <f>VLOOKUP($B36,Totalt!$B$1:$BP$500,MATCH("Kvalitetsgranskad:",Totalt!$B$1:$BP$1,0),FALSE)</f>
        <v>Ja</v>
      </c>
      <c r="E36" t="str">
        <f>VLOOKUP($B36,Miljö!$B$1:$AG$479,MATCH(E$3,Miljö!$B$1:$AK$1,0),FALSE)</f>
        <v>'Bra miljöval el'</v>
      </c>
      <c r="F36">
        <f>VLOOKUP($B36,Miljö!$B$1:$AG$479,MATCH(F$3,Miljö!$B$1:$AK$1,0),FALSE)</f>
        <v>1.05</v>
      </c>
      <c r="G36">
        <f>VLOOKUP($B36,Miljö!$B$1:$AG$479,MATCH(G$3,Miljö!$B$1:$AK$1,0),FALSE)</f>
        <v>0</v>
      </c>
      <c r="H36">
        <f>VLOOKUP($B36,Miljö!$B$1:$AG$479,MATCH(H$3,Miljö!$B$1:$AK$1,0),FALSE)</f>
        <v>0</v>
      </c>
      <c r="J36">
        <f>VLOOKUP($B36,Totalt!$B$1:$BP$500,MATCH("total el",Totalt!$B$1:$BP$1,0),FALSE)</f>
        <v>0.33</v>
      </c>
      <c r="L36" s="232">
        <f t="shared" si="1"/>
        <v>0.34650000000000003</v>
      </c>
      <c r="M36" s="232">
        <f t="shared" si="1"/>
        <v>0</v>
      </c>
      <c r="N36" s="232">
        <f t="shared" si="1"/>
        <v>0</v>
      </c>
    </row>
    <row r="37" spans="1:14" x14ac:dyDescent="0.25">
      <c r="A37" t="s">
        <v>58</v>
      </c>
      <c r="B37" t="s">
        <v>59</v>
      </c>
      <c r="C37" t="str">
        <f>VLOOKUP($B37,Totalt!$B$1:$BP$500,MATCH("Kvalitetsgranskad:",Totalt!$B$1:$BP$1,0),FALSE)</f>
        <v>Ja</v>
      </c>
      <c r="E37" t="str">
        <f>VLOOKUP($B37,Miljö!$B$1:$AG$479,MATCH(E$3,Miljö!$B$1:$AK$1,0),FALSE)</f>
        <v>Nordisk residual</v>
      </c>
      <c r="F37">
        <f>VLOOKUP($B37,Miljö!$B$1:$AG$479,MATCH(F$3,Miljö!$B$1:$AK$1,0),FALSE)</f>
        <v>2.36</v>
      </c>
      <c r="G37">
        <f>VLOOKUP($B37,Miljö!$B$1:$AG$479,MATCH(G$3,Miljö!$B$1:$AK$1,0),FALSE)</f>
        <v>483.4</v>
      </c>
      <c r="H37">
        <f>VLOOKUP($B37,Miljö!$B$1:$AG$479,MATCH(H$3,Miljö!$B$1:$AK$1,0),FALSE)</f>
        <v>0.55000000000000004</v>
      </c>
      <c r="J37">
        <f>VLOOKUP($B37,Totalt!$B$1:$BP$500,MATCH("total el",Totalt!$B$1:$BP$1,0),FALSE)</f>
        <v>0.14000000000000001</v>
      </c>
      <c r="L37" s="232">
        <f t="shared" si="1"/>
        <v>0.33040000000000003</v>
      </c>
      <c r="M37" s="232">
        <f t="shared" si="1"/>
        <v>67.676000000000002</v>
      </c>
      <c r="N37" s="232">
        <f t="shared" si="1"/>
        <v>7.7000000000000013E-2</v>
      </c>
    </row>
    <row r="38" spans="1:14" x14ac:dyDescent="0.25">
      <c r="A38" t="s">
        <v>60</v>
      </c>
      <c r="B38" t="s">
        <v>61</v>
      </c>
      <c r="C38" t="str">
        <f>VLOOKUP($B38,Totalt!$B$1:$BP$500,MATCH("Kvalitetsgranskad:",Totalt!$B$1:$BP$1,0),FALSE)</f>
        <v>Nej</v>
      </c>
      <c r="E38" t="str">
        <f>VLOOKUP($B38,Miljö!$B$1:$AG$479,MATCH(E$3,Miljö!$B$1:$AK$1,0),FALSE)</f>
        <v>-</v>
      </c>
      <c r="F38">
        <f>VLOOKUP($B38,Miljö!$B$1:$AG$479,MATCH(F$3,Miljö!$B$1:$AK$1,0),FALSE)</f>
        <v>2.36</v>
      </c>
      <c r="G38">
        <f>VLOOKUP($B38,Miljö!$B$1:$AG$479,MATCH(G$3,Miljö!$B$1:$AK$1,0),FALSE)</f>
        <v>483.4</v>
      </c>
      <c r="H38">
        <f>VLOOKUP($B38,Miljö!$B$1:$AG$479,MATCH(H$3,Miljö!$B$1:$AK$1,0),FALSE)</f>
        <v>0.55000000000000004</v>
      </c>
      <c r="J38">
        <f>VLOOKUP($B38,Totalt!$B$1:$BP$500,MATCH("total el",Totalt!$B$1:$BP$1,0),FALSE)</f>
        <v>0</v>
      </c>
      <c r="L38" s="232">
        <f t="shared" si="1"/>
        <v>0</v>
      </c>
      <c r="M38" s="232">
        <f t="shared" si="1"/>
        <v>0</v>
      </c>
      <c r="N38" s="232">
        <f t="shared" si="1"/>
        <v>0</v>
      </c>
    </row>
    <row r="39" spans="1:14" x14ac:dyDescent="0.25">
      <c r="A39" t="s">
        <v>60</v>
      </c>
      <c r="B39" t="s">
        <v>62</v>
      </c>
      <c r="C39" t="str">
        <f>VLOOKUP($B39,Totalt!$B$1:$BP$500,MATCH("Kvalitetsgranskad:",Totalt!$B$1:$BP$1,0),FALSE)</f>
        <v>Nej</v>
      </c>
      <c r="E39" t="str">
        <f>VLOOKUP($B39,Miljö!$B$1:$AG$479,MATCH(E$3,Miljö!$B$1:$AK$1,0),FALSE)</f>
        <v>-</v>
      </c>
      <c r="F39">
        <f>VLOOKUP($B39,Miljö!$B$1:$AG$479,MATCH(F$3,Miljö!$B$1:$AK$1,0),FALSE)</f>
        <v>2.36</v>
      </c>
      <c r="G39">
        <f>VLOOKUP($B39,Miljö!$B$1:$AG$479,MATCH(G$3,Miljö!$B$1:$AK$1,0),FALSE)</f>
        <v>483.4</v>
      </c>
      <c r="H39">
        <f>VLOOKUP($B39,Miljö!$B$1:$AG$479,MATCH(H$3,Miljö!$B$1:$AK$1,0),FALSE)</f>
        <v>0.55000000000000004</v>
      </c>
      <c r="J39">
        <f>VLOOKUP($B39,Totalt!$B$1:$BP$500,MATCH("total el",Totalt!$B$1:$BP$1,0),FALSE)</f>
        <v>0</v>
      </c>
      <c r="L39" s="232">
        <f t="shared" si="1"/>
        <v>0</v>
      </c>
      <c r="M39" s="232">
        <f t="shared" si="1"/>
        <v>0</v>
      </c>
      <c r="N39" s="232">
        <f t="shared" si="1"/>
        <v>0</v>
      </c>
    </row>
    <row r="40" spans="1:14" x14ac:dyDescent="0.25">
      <c r="A40" t="s">
        <v>63</v>
      </c>
      <c r="B40" t="s">
        <v>64</v>
      </c>
      <c r="C40" t="str">
        <f>VLOOKUP($B40,Totalt!$B$1:$BP$500,MATCH("Kvalitetsgranskad:",Totalt!$B$1:$BP$1,0),FALSE)</f>
        <v>Nej</v>
      </c>
      <c r="E40" t="str">
        <f>VLOOKUP($B40,Miljö!$B$1:$AG$479,MATCH(E$3,Miljö!$B$1:$AK$1,0),FALSE)</f>
        <v>Nordisk residual</v>
      </c>
      <c r="F40">
        <f>VLOOKUP($B40,Miljö!$B$1:$AG$479,MATCH(F$3,Miljö!$B$1:$AK$1,0),FALSE)</f>
        <v>2.36</v>
      </c>
      <c r="G40">
        <f>VLOOKUP($B40,Miljö!$B$1:$AG$479,MATCH(G$3,Miljö!$B$1:$AK$1,0),FALSE)</f>
        <v>483.4</v>
      </c>
      <c r="H40">
        <f>VLOOKUP($B40,Miljö!$B$1:$AG$479,MATCH(H$3,Miljö!$B$1:$AK$1,0),FALSE)</f>
        <v>0.55000000000000004</v>
      </c>
      <c r="J40">
        <f>VLOOKUP($B40,Totalt!$B$1:$BP$500,MATCH("total el",Totalt!$B$1:$BP$1,0),FALSE)</f>
        <v>0.18</v>
      </c>
      <c r="L40" s="232">
        <f t="shared" si="1"/>
        <v>0.42479999999999996</v>
      </c>
      <c r="M40" s="232">
        <f t="shared" si="1"/>
        <v>87.011999999999986</v>
      </c>
      <c r="N40" s="232">
        <f t="shared" si="1"/>
        <v>9.9000000000000005E-2</v>
      </c>
    </row>
    <row r="41" spans="1:14" x14ac:dyDescent="0.25">
      <c r="A41" t="s">
        <v>65</v>
      </c>
      <c r="B41" t="s">
        <v>66</v>
      </c>
      <c r="C41" t="str">
        <f>VLOOKUP($B41,Totalt!$B$1:$BP$500,MATCH("Kvalitetsgranskad:",Totalt!$B$1:$BP$1,0),FALSE)</f>
        <v>Ja</v>
      </c>
      <c r="E41" t="str">
        <f>VLOOKUP($B41,Miljö!$B$1:$AG$479,MATCH(E$3,Miljö!$B$1:$AK$1,0),FALSE)</f>
        <v>Nordisk residual</v>
      </c>
      <c r="F41">
        <f>VLOOKUP($B41,Miljö!$B$1:$AG$479,MATCH(F$3,Miljö!$B$1:$AK$1,0),FALSE)</f>
        <v>2.36</v>
      </c>
      <c r="G41">
        <f>VLOOKUP($B41,Miljö!$B$1:$AG$479,MATCH(G$3,Miljö!$B$1:$AK$1,0),FALSE)</f>
        <v>483.4</v>
      </c>
      <c r="H41">
        <f>VLOOKUP($B41,Miljö!$B$1:$AG$479,MATCH(H$3,Miljö!$B$1:$AK$1,0),FALSE)</f>
        <v>0.55000000000000004</v>
      </c>
      <c r="J41">
        <f>VLOOKUP($B41,Totalt!$B$1:$BP$500,MATCH("total el",Totalt!$B$1:$BP$1,0),FALSE)</f>
        <v>0.129</v>
      </c>
      <c r="L41" s="232">
        <f t="shared" si="1"/>
        <v>0.30443999999999999</v>
      </c>
      <c r="M41" s="232">
        <f t="shared" si="1"/>
        <v>62.358599999999996</v>
      </c>
      <c r="N41" s="232">
        <f t="shared" si="1"/>
        <v>7.0950000000000013E-2</v>
      </c>
    </row>
    <row r="42" spans="1:14" x14ac:dyDescent="0.25">
      <c r="A42" t="s">
        <v>65</v>
      </c>
      <c r="B42" t="s">
        <v>67</v>
      </c>
      <c r="C42" t="str">
        <f>VLOOKUP($B42,Totalt!$B$1:$BP$500,MATCH("Kvalitetsgranskad:",Totalt!$B$1:$BP$1,0),FALSE)</f>
        <v>Ja</v>
      </c>
      <c r="E42" t="str">
        <f>VLOOKUP($B42,Miljö!$B$1:$AG$479,MATCH(E$3,Miljö!$B$1:$AK$1,0),FALSE)</f>
        <v>Nordisk residual</v>
      </c>
      <c r="F42">
        <f>VLOOKUP($B42,Miljö!$B$1:$AG$479,MATCH(F$3,Miljö!$B$1:$AK$1,0),FALSE)</f>
        <v>2.36</v>
      </c>
      <c r="G42">
        <f>VLOOKUP($B42,Miljö!$B$1:$AG$479,MATCH(G$3,Miljö!$B$1:$AK$1,0),FALSE)</f>
        <v>483.4</v>
      </c>
      <c r="H42">
        <f>VLOOKUP($B42,Miljö!$B$1:$AG$479,MATCH(H$3,Miljö!$B$1:$AK$1,0),FALSE)</f>
        <v>0.55000000000000004</v>
      </c>
      <c r="J42">
        <f>VLOOKUP($B42,Totalt!$B$1:$BP$500,MATCH("total el",Totalt!$B$1:$BP$1,0),FALSE)</f>
        <v>9.8112899999999996</v>
      </c>
      <c r="L42" s="232">
        <f t="shared" si="1"/>
        <v>23.154644399999999</v>
      </c>
      <c r="M42" s="232">
        <f t="shared" si="1"/>
        <v>4742.7775859999992</v>
      </c>
      <c r="N42" s="232">
        <f t="shared" si="1"/>
        <v>5.3962095000000003</v>
      </c>
    </row>
    <row r="43" spans="1:14" x14ac:dyDescent="0.25">
      <c r="A43" t="s">
        <v>68</v>
      </c>
      <c r="B43" t="s">
        <v>69</v>
      </c>
      <c r="C43" t="str">
        <f>VLOOKUP($B43,Totalt!$B$1:$BP$500,MATCH("Kvalitetsgranskad:",Totalt!$B$1:$BP$1,0),FALSE)</f>
        <v>Ja</v>
      </c>
      <c r="E43" t="str">
        <f>VLOOKUP($B43,Miljö!$B$1:$AG$479,MATCH(E$3,Miljö!$B$1:$AK$1,0),FALSE)</f>
        <v>'100% förnybart från Dala Kraft'</v>
      </c>
      <c r="F43">
        <f>VLOOKUP($B43,Miljö!$B$1:$AG$479,MATCH(F$3,Miljö!$B$1:$AK$1,0),FALSE)</f>
        <v>1.1000000000000001</v>
      </c>
      <c r="G43">
        <f>VLOOKUP($B43,Miljö!$B$1:$AG$479,MATCH(G$3,Miljö!$B$1:$AK$1,0),FALSE)</f>
        <v>0</v>
      </c>
      <c r="H43">
        <f>VLOOKUP($B43,Miljö!$B$1:$AG$479,MATCH(H$3,Miljö!$B$1:$AK$1,0),FALSE)</f>
        <v>0</v>
      </c>
      <c r="J43">
        <f>VLOOKUP($B43,Totalt!$B$1:$BP$500,MATCH("total el",Totalt!$B$1:$BP$1,0),FALSE)</f>
        <v>0.20899999999999999</v>
      </c>
      <c r="L43" s="232">
        <f t="shared" si="1"/>
        <v>0.22990000000000002</v>
      </c>
      <c r="M43" s="232">
        <f t="shared" si="1"/>
        <v>0</v>
      </c>
      <c r="N43" s="232">
        <f t="shared" si="1"/>
        <v>0</v>
      </c>
    </row>
    <row r="44" spans="1:14" x14ac:dyDescent="0.25">
      <c r="A44" t="s">
        <v>68</v>
      </c>
      <c r="B44" t="s">
        <v>70</v>
      </c>
      <c r="C44" t="str">
        <f>VLOOKUP($B44,Totalt!$B$1:$BP$500,MATCH("Kvalitetsgranskad:",Totalt!$B$1:$BP$1,0),FALSE)</f>
        <v>Ja</v>
      </c>
      <c r="E44" t="str">
        <f>VLOOKUP($B44,Miljö!$B$1:$AG$479,MATCH(E$3,Miljö!$B$1:$AK$1,0),FALSE)</f>
        <v>'100% förnybar el från Dala Kraft'</v>
      </c>
      <c r="F44">
        <f>VLOOKUP($B44,Miljö!$B$1:$AG$479,MATCH(F$3,Miljö!$B$1:$AK$1,0),FALSE)</f>
        <v>1.1000000000000001</v>
      </c>
      <c r="G44">
        <f>VLOOKUP($B44,Miljö!$B$1:$AG$479,MATCH(G$3,Miljö!$B$1:$AK$1,0),FALSE)</f>
        <v>0</v>
      </c>
      <c r="H44">
        <f>VLOOKUP($B44,Miljö!$B$1:$AG$479,MATCH(H$3,Miljö!$B$1:$AK$1,0),FALSE)</f>
        <v>0</v>
      </c>
      <c r="J44">
        <f>VLOOKUP($B44,Totalt!$B$1:$BP$500,MATCH("total el",Totalt!$B$1:$BP$1,0),FALSE)</f>
        <v>1.133</v>
      </c>
      <c r="L44" s="232">
        <f t="shared" si="1"/>
        <v>1.2463000000000002</v>
      </c>
      <c r="M44" s="232">
        <f t="shared" si="1"/>
        <v>0</v>
      </c>
      <c r="N44" s="232">
        <f t="shared" si="1"/>
        <v>0</v>
      </c>
    </row>
    <row r="45" spans="1:14" x14ac:dyDescent="0.25">
      <c r="A45" t="s">
        <v>71</v>
      </c>
      <c r="B45" t="s">
        <v>72</v>
      </c>
      <c r="C45" t="str">
        <f>VLOOKUP($B45,Totalt!$B$1:$BP$500,MATCH("Kvalitetsgranskad:",Totalt!$B$1:$BP$1,0),FALSE)</f>
        <v>Ja</v>
      </c>
      <c r="E45" t="str">
        <f>VLOOKUP($B45,Miljö!$B$1:$AG$479,MATCH(E$3,Miljö!$B$1:$AK$1,0),FALSE)</f>
        <v>Nordisk residual</v>
      </c>
      <c r="F45">
        <f>VLOOKUP($B45,Miljö!$B$1:$AG$479,MATCH(F$3,Miljö!$B$1:$AK$1,0),FALSE)</f>
        <v>2.36</v>
      </c>
      <c r="G45">
        <f>VLOOKUP($B45,Miljö!$B$1:$AG$479,MATCH(G$3,Miljö!$B$1:$AK$1,0),FALSE)</f>
        <v>483.4</v>
      </c>
      <c r="H45">
        <f>VLOOKUP($B45,Miljö!$B$1:$AG$479,MATCH(H$3,Miljö!$B$1:$AK$1,0),FALSE)</f>
        <v>0.55000000000000004</v>
      </c>
      <c r="J45">
        <f>VLOOKUP($B45,Totalt!$B$1:$BP$500,MATCH("total el",Totalt!$B$1:$BP$1,0),FALSE)</f>
        <v>0.432</v>
      </c>
      <c r="L45" s="232">
        <f t="shared" si="1"/>
        <v>1.01952</v>
      </c>
      <c r="M45" s="232">
        <f t="shared" si="1"/>
        <v>208.8288</v>
      </c>
      <c r="N45" s="232">
        <f t="shared" si="1"/>
        <v>0.23760000000000001</v>
      </c>
    </row>
    <row r="46" spans="1:14" x14ac:dyDescent="0.25">
      <c r="A46" t="s">
        <v>71</v>
      </c>
      <c r="B46" t="s">
        <v>73</v>
      </c>
      <c r="C46" t="str">
        <f>VLOOKUP($B46,Totalt!$B$1:$BP$500,MATCH("Kvalitetsgranskad:",Totalt!$B$1:$BP$1,0),FALSE)</f>
        <v>Ja</v>
      </c>
      <c r="E46" t="str">
        <f>VLOOKUP($B46,Miljö!$B$1:$AG$479,MATCH(E$3,Miljö!$B$1:$AK$1,0),FALSE)</f>
        <v>Nordisk residual</v>
      </c>
      <c r="F46">
        <f>VLOOKUP($B46,Miljö!$B$1:$AG$479,MATCH(F$3,Miljö!$B$1:$AK$1,0),FALSE)</f>
        <v>2.36</v>
      </c>
      <c r="G46">
        <f>VLOOKUP($B46,Miljö!$B$1:$AG$479,MATCH(G$3,Miljö!$B$1:$AK$1,0),FALSE)</f>
        <v>483.4</v>
      </c>
      <c r="H46">
        <f>VLOOKUP($B46,Miljö!$B$1:$AG$479,MATCH(H$3,Miljö!$B$1:$AK$1,0),FALSE)</f>
        <v>0.55000000000000004</v>
      </c>
      <c r="J46">
        <f>VLOOKUP($B46,Totalt!$B$1:$BP$500,MATCH("total el",Totalt!$B$1:$BP$1,0),FALSE)</f>
        <v>8.6800000000000002E-2</v>
      </c>
      <c r="L46" s="232">
        <f t="shared" si="1"/>
        <v>0.204848</v>
      </c>
      <c r="M46" s="232">
        <f t="shared" si="1"/>
        <v>41.959119999999999</v>
      </c>
      <c r="N46" s="232">
        <f t="shared" si="1"/>
        <v>4.7740000000000005E-2</v>
      </c>
    </row>
    <row r="47" spans="1:14" x14ac:dyDescent="0.25">
      <c r="A47" t="s">
        <v>71</v>
      </c>
      <c r="B47" t="s">
        <v>74</v>
      </c>
      <c r="C47" t="str">
        <f>VLOOKUP($B47,Totalt!$B$1:$BP$500,MATCH("Kvalitetsgranskad:",Totalt!$B$1:$BP$1,0),FALSE)</f>
        <v>Ja</v>
      </c>
      <c r="E47" t="str">
        <f>VLOOKUP($B47,Miljö!$B$1:$AG$479,MATCH(E$3,Miljö!$B$1:$AK$1,0),FALSE)</f>
        <v>Nordisk residual</v>
      </c>
      <c r="F47">
        <f>VLOOKUP($B47,Miljö!$B$1:$AG$479,MATCH(F$3,Miljö!$B$1:$AK$1,0),FALSE)</f>
        <v>2.36</v>
      </c>
      <c r="G47">
        <f>VLOOKUP($B47,Miljö!$B$1:$AG$479,MATCH(G$3,Miljö!$B$1:$AK$1,0),FALSE)</f>
        <v>483.4</v>
      </c>
      <c r="H47">
        <f>VLOOKUP($B47,Miljö!$B$1:$AG$479,MATCH(H$3,Miljö!$B$1:$AK$1,0),FALSE)</f>
        <v>0.55000000000000004</v>
      </c>
      <c r="J47">
        <f>VLOOKUP($B47,Totalt!$B$1:$BP$500,MATCH("total el",Totalt!$B$1:$BP$1,0),FALSE)</f>
        <v>4.9700000000000001E-2</v>
      </c>
      <c r="L47" s="232">
        <f t="shared" si="1"/>
        <v>0.11729199999999999</v>
      </c>
      <c r="M47" s="232">
        <f t="shared" si="1"/>
        <v>24.024979999999999</v>
      </c>
      <c r="N47" s="232">
        <f t="shared" si="1"/>
        <v>2.7335000000000002E-2</v>
      </c>
    </row>
    <row r="48" spans="1:14" x14ac:dyDescent="0.25">
      <c r="A48" t="s">
        <v>71</v>
      </c>
      <c r="B48" t="s">
        <v>75</v>
      </c>
      <c r="C48" t="str">
        <f>VLOOKUP($B48,Totalt!$B$1:$BP$500,MATCH("Kvalitetsgranskad:",Totalt!$B$1:$BP$1,0),FALSE)</f>
        <v>Ja</v>
      </c>
      <c r="E48" t="str">
        <f>VLOOKUP($B48,Miljö!$B$1:$AG$479,MATCH(E$3,Miljö!$B$1:$AK$1,0),FALSE)</f>
        <v>Nordisk residual</v>
      </c>
      <c r="F48">
        <f>VLOOKUP($B48,Miljö!$B$1:$AG$479,MATCH(F$3,Miljö!$B$1:$AK$1,0),FALSE)</f>
        <v>2.36</v>
      </c>
      <c r="G48">
        <f>VLOOKUP($B48,Miljö!$B$1:$AG$479,MATCH(G$3,Miljö!$B$1:$AK$1,0),FALSE)</f>
        <v>483.4</v>
      </c>
      <c r="H48">
        <f>VLOOKUP($B48,Miljö!$B$1:$AG$479,MATCH(H$3,Miljö!$B$1:$AK$1,0),FALSE)</f>
        <v>0.55000000000000004</v>
      </c>
      <c r="J48">
        <f>VLOOKUP($B48,Totalt!$B$1:$BP$500,MATCH("total el",Totalt!$B$1:$BP$1,0),FALSE)</f>
        <v>1.14E-2</v>
      </c>
      <c r="L48" s="232">
        <f t="shared" si="1"/>
        <v>2.6904000000000001E-2</v>
      </c>
      <c r="M48" s="232">
        <f t="shared" si="1"/>
        <v>5.5107600000000003</v>
      </c>
      <c r="N48" s="232">
        <f t="shared" si="1"/>
        <v>6.2700000000000004E-3</v>
      </c>
    </row>
    <row r="49" spans="1:14" x14ac:dyDescent="0.25">
      <c r="A49" t="s">
        <v>76</v>
      </c>
      <c r="B49" t="s">
        <v>77</v>
      </c>
      <c r="C49" t="str">
        <f>VLOOKUP($B49,Totalt!$B$1:$BP$500,MATCH("Kvalitetsgranskad:",Totalt!$B$1:$BP$1,0),FALSE)</f>
        <v>Ja</v>
      </c>
      <c r="E49" t="str">
        <f>VLOOKUP($B49,Miljö!$B$1:$AG$479,MATCH(E$3,Miljö!$B$1:$AK$1,0),FALSE)</f>
        <v>Nordisk residual</v>
      </c>
      <c r="F49">
        <f>VLOOKUP($B49,Miljö!$B$1:$AG$479,MATCH(F$3,Miljö!$B$1:$AK$1,0),FALSE)</f>
        <v>2.36</v>
      </c>
      <c r="G49">
        <f>VLOOKUP($B49,Miljö!$B$1:$AG$479,MATCH(G$3,Miljö!$B$1:$AK$1,0),FALSE)</f>
        <v>483.4</v>
      </c>
      <c r="H49">
        <f>VLOOKUP($B49,Miljö!$B$1:$AG$479,MATCH(H$3,Miljö!$B$1:$AK$1,0),FALSE)</f>
        <v>0.55000000000000004</v>
      </c>
      <c r="J49">
        <f>VLOOKUP($B49,Totalt!$B$1:$BP$500,MATCH("total el",Totalt!$B$1:$BP$1,0),FALSE)</f>
        <v>0.1</v>
      </c>
      <c r="L49" s="232">
        <f t="shared" si="1"/>
        <v>0.23599999999999999</v>
      </c>
      <c r="M49" s="232">
        <f t="shared" si="1"/>
        <v>48.34</v>
      </c>
      <c r="N49" s="232">
        <f t="shared" si="1"/>
        <v>5.5000000000000007E-2</v>
      </c>
    </row>
    <row r="50" spans="1:14" x14ac:dyDescent="0.25">
      <c r="A50" t="s">
        <v>76</v>
      </c>
      <c r="B50" t="s">
        <v>78</v>
      </c>
      <c r="C50" t="str">
        <f>VLOOKUP($B50,Totalt!$B$1:$BP$500,MATCH("Kvalitetsgranskad:",Totalt!$B$1:$BP$1,0),FALSE)</f>
        <v>Nej</v>
      </c>
      <c r="E50" t="str">
        <f>VLOOKUP($B50,Miljö!$B$1:$AG$479,MATCH(E$3,Miljö!$B$1:$AK$1,0),FALSE)</f>
        <v>-</v>
      </c>
      <c r="F50">
        <f>VLOOKUP($B50,Miljö!$B$1:$AG$479,MATCH(F$3,Miljö!$B$1:$AK$1,0),FALSE)</f>
        <v>2.36</v>
      </c>
      <c r="G50">
        <f>VLOOKUP($B50,Miljö!$B$1:$AG$479,MATCH(G$3,Miljö!$B$1:$AK$1,0),FALSE)</f>
        <v>483.4</v>
      </c>
      <c r="H50">
        <f>VLOOKUP($B50,Miljö!$B$1:$AG$479,MATCH(H$3,Miljö!$B$1:$AK$1,0),FALSE)</f>
        <v>0.55000000000000004</v>
      </c>
      <c r="J50">
        <f>VLOOKUP($B50,Totalt!$B$1:$BP$500,MATCH("total el",Totalt!$B$1:$BP$1,0),FALSE)</f>
        <v>0</v>
      </c>
      <c r="L50" s="232">
        <f t="shared" si="1"/>
        <v>0</v>
      </c>
      <c r="M50" s="232">
        <f t="shared" si="1"/>
        <v>0</v>
      </c>
      <c r="N50" s="232">
        <f t="shared" si="1"/>
        <v>0</v>
      </c>
    </row>
    <row r="51" spans="1:14" x14ac:dyDescent="0.25">
      <c r="A51" t="s">
        <v>76</v>
      </c>
      <c r="B51" t="s">
        <v>79</v>
      </c>
      <c r="C51" t="str">
        <f>VLOOKUP($B51,Totalt!$B$1:$BP$500,MATCH("Kvalitetsgranskad:",Totalt!$B$1:$BP$1,0),FALSE)</f>
        <v>Ja</v>
      </c>
      <c r="E51" t="str">
        <f>VLOOKUP($B51,Miljö!$B$1:$AG$479,MATCH(E$3,Miljö!$B$1:$AK$1,0),FALSE)</f>
        <v>Nordisk residual</v>
      </c>
      <c r="F51">
        <f>VLOOKUP($B51,Miljö!$B$1:$AG$479,MATCH(F$3,Miljö!$B$1:$AK$1,0),FALSE)</f>
        <v>2.36</v>
      </c>
      <c r="G51">
        <f>VLOOKUP($B51,Miljö!$B$1:$AG$479,MATCH(G$3,Miljö!$B$1:$AK$1,0),FALSE)</f>
        <v>483.4</v>
      </c>
      <c r="H51">
        <f>VLOOKUP($B51,Miljö!$B$1:$AG$479,MATCH(H$3,Miljö!$B$1:$AK$1,0),FALSE)</f>
        <v>0.55000000000000004</v>
      </c>
      <c r="J51">
        <f>VLOOKUP($B51,Totalt!$B$1:$BP$500,MATCH("total el",Totalt!$B$1:$BP$1,0),FALSE)</f>
        <v>0.97099999999999997</v>
      </c>
      <c r="L51" s="232">
        <f t="shared" si="1"/>
        <v>2.2915599999999996</v>
      </c>
      <c r="M51" s="232">
        <f t="shared" si="1"/>
        <v>469.38139999999999</v>
      </c>
      <c r="N51" s="232">
        <f t="shared" si="1"/>
        <v>0.53405000000000002</v>
      </c>
    </row>
    <row r="52" spans="1:14" x14ac:dyDescent="0.25">
      <c r="A52" t="s">
        <v>76</v>
      </c>
      <c r="B52" t="s">
        <v>80</v>
      </c>
      <c r="C52" t="str">
        <f>VLOOKUP($B52,Totalt!$B$1:$BP$500,MATCH("Kvalitetsgranskad:",Totalt!$B$1:$BP$1,0),FALSE)</f>
        <v>Ja</v>
      </c>
      <c r="E52" t="str">
        <f>VLOOKUP($B52,Miljö!$B$1:$AG$479,MATCH(E$3,Miljö!$B$1:$AK$1,0),FALSE)</f>
        <v>Nordisk residual</v>
      </c>
      <c r="F52">
        <f>VLOOKUP($B52,Miljö!$B$1:$AG$479,MATCH(F$3,Miljö!$B$1:$AK$1,0),FALSE)</f>
        <v>2.36</v>
      </c>
      <c r="G52">
        <f>VLOOKUP($B52,Miljö!$B$1:$AG$479,MATCH(G$3,Miljö!$B$1:$AK$1,0),FALSE)</f>
        <v>483.4</v>
      </c>
      <c r="H52">
        <f>VLOOKUP($B52,Miljö!$B$1:$AG$479,MATCH(H$3,Miljö!$B$1:$AK$1,0),FALSE)</f>
        <v>0.55000000000000004</v>
      </c>
      <c r="J52">
        <f>VLOOKUP($B52,Totalt!$B$1:$BP$500,MATCH("total el",Totalt!$B$1:$BP$1,0),FALSE)</f>
        <v>0.81116999999999995</v>
      </c>
      <c r="L52" s="232">
        <f t="shared" si="1"/>
        <v>1.9143611999999999</v>
      </c>
      <c r="M52" s="232">
        <f t="shared" si="1"/>
        <v>392.11957799999993</v>
      </c>
      <c r="N52" s="232">
        <f t="shared" si="1"/>
        <v>0.44614350000000003</v>
      </c>
    </row>
    <row r="53" spans="1:14" x14ac:dyDescent="0.25">
      <c r="A53" t="s">
        <v>76</v>
      </c>
      <c r="B53" t="s">
        <v>81</v>
      </c>
      <c r="C53" t="str">
        <f>VLOOKUP($B53,Totalt!$B$1:$BP$500,MATCH("Kvalitetsgranskad:",Totalt!$B$1:$BP$1,0),FALSE)</f>
        <v>Ja</v>
      </c>
      <c r="E53" t="str">
        <f>VLOOKUP($B53,Miljö!$B$1:$AG$479,MATCH(E$3,Miljö!$B$1:$AK$1,0),FALSE)</f>
        <v>Nordisk residual</v>
      </c>
      <c r="F53">
        <f>VLOOKUP($B53,Miljö!$B$1:$AG$479,MATCH(F$3,Miljö!$B$1:$AK$1,0),FALSE)</f>
        <v>2.36</v>
      </c>
      <c r="G53">
        <f>VLOOKUP($B53,Miljö!$B$1:$AG$479,MATCH(G$3,Miljö!$B$1:$AK$1,0),FALSE)</f>
        <v>483.4</v>
      </c>
      <c r="H53">
        <f>VLOOKUP($B53,Miljö!$B$1:$AG$479,MATCH(H$3,Miljö!$B$1:$AK$1,0),FALSE)</f>
        <v>0.55000000000000004</v>
      </c>
      <c r="J53">
        <f>VLOOKUP($B53,Totalt!$B$1:$BP$500,MATCH("total el",Totalt!$B$1:$BP$1,0),FALSE)</f>
        <v>0.78900000000000003</v>
      </c>
      <c r="L53" s="232">
        <f t="shared" si="1"/>
        <v>1.8620399999999999</v>
      </c>
      <c r="M53" s="232">
        <f t="shared" si="1"/>
        <v>381.40260000000001</v>
      </c>
      <c r="N53" s="232">
        <f t="shared" si="1"/>
        <v>0.43395000000000006</v>
      </c>
    </row>
    <row r="54" spans="1:14" x14ac:dyDescent="0.25">
      <c r="A54" t="s">
        <v>76</v>
      </c>
      <c r="B54" t="s">
        <v>82</v>
      </c>
      <c r="C54" t="str">
        <f>VLOOKUP($B54,Totalt!$B$1:$BP$500,MATCH("Kvalitetsgranskad:",Totalt!$B$1:$BP$1,0),FALSE)</f>
        <v>Ja</v>
      </c>
      <c r="E54" t="str">
        <f>VLOOKUP($B54,Miljö!$B$1:$AG$479,MATCH(E$3,Miljö!$B$1:$AK$1,0),FALSE)</f>
        <v>Nordisk residual</v>
      </c>
      <c r="F54">
        <f>VLOOKUP($B54,Miljö!$B$1:$AG$479,MATCH(F$3,Miljö!$B$1:$AK$1,0),FALSE)</f>
        <v>2.36</v>
      </c>
      <c r="G54">
        <f>VLOOKUP($B54,Miljö!$B$1:$AG$479,MATCH(G$3,Miljö!$B$1:$AK$1,0),FALSE)</f>
        <v>483.4</v>
      </c>
      <c r="H54">
        <f>VLOOKUP($B54,Miljö!$B$1:$AG$479,MATCH(H$3,Miljö!$B$1:$AK$1,0),FALSE)</f>
        <v>0.55000000000000004</v>
      </c>
      <c r="J54">
        <f>VLOOKUP($B54,Totalt!$B$1:$BP$500,MATCH("total el",Totalt!$B$1:$BP$1,0),FALSE)</f>
        <v>0.42599999999999999</v>
      </c>
      <c r="L54" s="232">
        <f t="shared" si="1"/>
        <v>1.00536</v>
      </c>
      <c r="M54" s="232">
        <f t="shared" si="1"/>
        <v>205.92839999999998</v>
      </c>
      <c r="N54" s="232">
        <f t="shared" si="1"/>
        <v>0.23430000000000001</v>
      </c>
    </row>
    <row r="55" spans="1:14" x14ac:dyDescent="0.25">
      <c r="A55" t="s">
        <v>76</v>
      </c>
      <c r="B55" t="s">
        <v>83</v>
      </c>
      <c r="C55" t="str">
        <f>VLOOKUP($B55,Totalt!$B$1:$BP$500,MATCH("Kvalitetsgranskad:",Totalt!$B$1:$BP$1,0),FALSE)</f>
        <v>Ja</v>
      </c>
      <c r="E55" t="str">
        <f>VLOOKUP($B55,Miljö!$B$1:$AG$479,MATCH(E$3,Miljö!$B$1:$AK$1,0),FALSE)</f>
        <v>'-'</v>
      </c>
      <c r="F55">
        <f>VLOOKUP($B55,Miljö!$B$1:$AG$479,MATCH(F$3,Miljö!$B$1:$AK$1,0),FALSE)</f>
        <v>2</v>
      </c>
      <c r="G55">
        <f>VLOOKUP($B55,Miljö!$B$1:$AG$479,MATCH(G$3,Miljö!$B$1:$AK$1,0),FALSE)</f>
        <v>412</v>
      </c>
      <c r="H55">
        <f>VLOOKUP($B55,Miljö!$B$1:$AG$479,MATCH(H$3,Miljö!$B$1:$AK$1,0),FALSE)</f>
        <v>0.47</v>
      </c>
      <c r="J55">
        <f>VLOOKUP($B55,Totalt!$B$1:$BP$500,MATCH("total el",Totalt!$B$1:$BP$1,0),FALSE)</f>
        <v>51.721599999999995</v>
      </c>
      <c r="L55" s="232">
        <f t="shared" si="1"/>
        <v>103.44319999999999</v>
      </c>
      <c r="M55" s="232">
        <f t="shared" si="1"/>
        <v>21309.299199999998</v>
      </c>
      <c r="N55" s="232">
        <f t="shared" si="1"/>
        <v>24.309151999999997</v>
      </c>
    </row>
    <row r="56" spans="1:14" x14ac:dyDescent="0.25">
      <c r="A56" t="s">
        <v>76</v>
      </c>
      <c r="B56" t="s">
        <v>84</v>
      </c>
      <c r="C56" t="str">
        <f>VLOOKUP($B56,Totalt!$B$1:$BP$500,MATCH("Kvalitetsgranskad:",Totalt!$B$1:$BP$1,0),FALSE)</f>
        <v>Ja</v>
      </c>
      <c r="E56" t="str">
        <f>VLOOKUP($B56,Miljö!$B$1:$AG$479,MATCH(E$3,Miljö!$B$1:$AK$1,0),FALSE)</f>
        <v>'Bioel till vp'</v>
      </c>
      <c r="F56">
        <f>VLOOKUP($B56,Miljö!$B$1:$AG$479,MATCH(F$3,Miljö!$B$1:$AK$1,0),FALSE)</f>
        <v>0.03</v>
      </c>
      <c r="G56">
        <f>VLOOKUP($B56,Miljö!$B$1:$AG$479,MATCH(G$3,Miljö!$B$1:$AK$1,0),FALSE)</f>
        <v>9</v>
      </c>
      <c r="H56">
        <f>VLOOKUP($B56,Miljö!$B$1:$AG$479,MATCH(H$3,Miljö!$B$1:$AK$1,0),FALSE)</f>
        <v>0</v>
      </c>
      <c r="J56">
        <f>VLOOKUP($B56,Totalt!$B$1:$BP$500,MATCH("total el",Totalt!$B$1:$BP$1,0),FALSE)</f>
        <v>86.76400000000001</v>
      </c>
      <c r="L56" s="232">
        <f t="shared" si="1"/>
        <v>2.6029200000000001</v>
      </c>
      <c r="M56" s="232">
        <f t="shared" si="1"/>
        <v>780.87600000000009</v>
      </c>
      <c r="N56" s="232">
        <f t="shared" si="1"/>
        <v>0</v>
      </c>
    </row>
    <row r="57" spans="1:14" x14ac:dyDescent="0.25">
      <c r="A57" t="s">
        <v>76</v>
      </c>
      <c r="B57" t="s">
        <v>85</v>
      </c>
      <c r="C57" t="str">
        <f>VLOOKUP($B57,Totalt!$B$1:$BP$500,MATCH("Kvalitetsgranskad:",Totalt!$B$1:$BP$1,0),FALSE)</f>
        <v>Ja</v>
      </c>
      <c r="E57" t="str">
        <f>VLOOKUP($B57,Miljö!$B$1:$AG$479,MATCH(E$3,Miljö!$B$1:$AK$1,0),FALSE)</f>
        <v>Nordisk residual</v>
      </c>
      <c r="F57">
        <f>VLOOKUP($B57,Miljö!$B$1:$AG$479,MATCH(F$3,Miljö!$B$1:$AK$1,0),FALSE)</f>
        <v>2.36</v>
      </c>
      <c r="G57">
        <f>VLOOKUP($B57,Miljö!$B$1:$AG$479,MATCH(G$3,Miljö!$B$1:$AK$1,0),FALSE)</f>
        <v>483.4</v>
      </c>
      <c r="H57">
        <f>VLOOKUP($B57,Miljö!$B$1:$AG$479,MATCH(H$3,Miljö!$B$1:$AK$1,0),FALSE)</f>
        <v>0.55000000000000004</v>
      </c>
      <c r="J57">
        <f>VLOOKUP($B57,Totalt!$B$1:$BP$500,MATCH("total el",Totalt!$B$1:$BP$1,0),FALSE)</f>
        <v>9.4949999999999992</v>
      </c>
      <c r="L57" s="232">
        <f t="shared" si="1"/>
        <v>22.408199999999997</v>
      </c>
      <c r="M57" s="232">
        <f t="shared" si="1"/>
        <v>4589.8829999999998</v>
      </c>
      <c r="N57" s="232">
        <f t="shared" si="1"/>
        <v>5.2222499999999998</v>
      </c>
    </row>
    <row r="58" spans="1:14" x14ac:dyDescent="0.25">
      <c r="A58" t="s">
        <v>76</v>
      </c>
      <c r="B58" t="s">
        <v>86</v>
      </c>
      <c r="C58" t="str">
        <f>VLOOKUP($B58,Totalt!$B$1:$BP$500,MATCH("Kvalitetsgranskad:",Totalt!$B$1:$BP$1,0),FALSE)</f>
        <v>Ja</v>
      </c>
      <c r="E58" t="str">
        <f>VLOOKUP($B58,Miljö!$B$1:$AG$479,MATCH(E$3,Miljö!$B$1:$AK$1,0),FALSE)</f>
        <v>Nordisk residual</v>
      </c>
      <c r="F58">
        <f>VLOOKUP($B58,Miljö!$B$1:$AG$479,MATCH(F$3,Miljö!$B$1:$AK$1,0),FALSE)</f>
        <v>2.36</v>
      </c>
      <c r="G58">
        <f>VLOOKUP($B58,Miljö!$B$1:$AG$479,MATCH(G$3,Miljö!$B$1:$AK$1,0),FALSE)</f>
        <v>483.4</v>
      </c>
      <c r="H58">
        <f>VLOOKUP($B58,Miljö!$B$1:$AG$479,MATCH(H$3,Miljö!$B$1:$AK$1,0),FALSE)</f>
        <v>0.55000000000000004</v>
      </c>
      <c r="J58">
        <f>VLOOKUP($B58,Totalt!$B$1:$BP$500,MATCH("total el",Totalt!$B$1:$BP$1,0),FALSE)</f>
        <v>31.033999999999999</v>
      </c>
      <c r="L58" s="232">
        <f t="shared" si="1"/>
        <v>73.24024</v>
      </c>
      <c r="M58" s="232">
        <f t="shared" si="1"/>
        <v>15001.835599999999</v>
      </c>
      <c r="N58" s="232">
        <f t="shared" si="1"/>
        <v>17.0687</v>
      </c>
    </row>
    <row r="59" spans="1:14" x14ac:dyDescent="0.25">
      <c r="A59" t="s">
        <v>76</v>
      </c>
      <c r="B59" t="s">
        <v>87</v>
      </c>
      <c r="C59" t="str">
        <f>VLOOKUP($B59,Totalt!$B$1:$BP$500,MATCH("Kvalitetsgranskad:",Totalt!$B$1:$BP$1,0),FALSE)</f>
        <v>Ja</v>
      </c>
      <c r="E59" t="str">
        <f>VLOOKUP($B59,Miljö!$B$1:$AG$479,MATCH(E$3,Miljö!$B$1:$AK$1,0),FALSE)</f>
        <v>Nordisk residual</v>
      </c>
      <c r="F59">
        <f>VLOOKUP($B59,Miljö!$B$1:$AG$479,MATCH(F$3,Miljö!$B$1:$AK$1,0),FALSE)</f>
        <v>2.36</v>
      </c>
      <c r="G59">
        <f>VLOOKUP($B59,Miljö!$B$1:$AG$479,MATCH(G$3,Miljö!$B$1:$AK$1,0),FALSE)</f>
        <v>483.4</v>
      </c>
      <c r="H59">
        <f>VLOOKUP($B59,Miljö!$B$1:$AG$479,MATCH(H$3,Miljö!$B$1:$AK$1,0),FALSE)</f>
        <v>0.55000000000000004</v>
      </c>
      <c r="J59">
        <f>VLOOKUP($B59,Totalt!$B$1:$BP$500,MATCH("total el",Totalt!$B$1:$BP$1,0),FALSE)</f>
        <v>2.9739599999999999</v>
      </c>
      <c r="L59" s="232">
        <f t="shared" si="1"/>
        <v>7.0185455999999995</v>
      </c>
      <c r="M59" s="232">
        <f t="shared" si="1"/>
        <v>1437.6122639999999</v>
      </c>
      <c r="N59" s="232">
        <f t="shared" si="1"/>
        <v>1.6356780000000002</v>
      </c>
    </row>
    <row r="60" spans="1:14" x14ac:dyDescent="0.25">
      <c r="A60" t="s">
        <v>76</v>
      </c>
      <c r="B60" t="s">
        <v>88</v>
      </c>
      <c r="C60" t="str">
        <f>VLOOKUP($B60,Totalt!$B$1:$BP$500,MATCH("Kvalitetsgranskad:",Totalt!$B$1:$BP$1,0),FALSE)</f>
        <v>Nej</v>
      </c>
      <c r="E60" t="str">
        <f>VLOOKUP($B60,Miljö!$B$1:$AG$479,MATCH(E$3,Miljö!$B$1:$AK$1,0),FALSE)</f>
        <v>-</v>
      </c>
      <c r="F60">
        <f>VLOOKUP($B60,Miljö!$B$1:$AG$479,MATCH(F$3,Miljö!$B$1:$AK$1,0),FALSE)</f>
        <v>2.36</v>
      </c>
      <c r="G60">
        <f>VLOOKUP($B60,Miljö!$B$1:$AG$479,MATCH(G$3,Miljö!$B$1:$AK$1,0),FALSE)</f>
        <v>483.4</v>
      </c>
      <c r="H60">
        <f>VLOOKUP($B60,Miljö!$B$1:$AG$479,MATCH(H$3,Miljö!$B$1:$AK$1,0),FALSE)</f>
        <v>0.55000000000000004</v>
      </c>
      <c r="J60">
        <f>VLOOKUP($B60,Totalt!$B$1:$BP$500,MATCH("total el",Totalt!$B$1:$BP$1,0),FALSE)</f>
        <v>0</v>
      </c>
      <c r="L60" s="232">
        <f t="shared" si="1"/>
        <v>0</v>
      </c>
      <c r="M60" s="232">
        <f t="shared" si="1"/>
        <v>0</v>
      </c>
      <c r="N60" s="232">
        <f t="shared" si="1"/>
        <v>0</v>
      </c>
    </row>
    <row r="61" spans="1:14" x14ac:dyDescent="0.25">
      <c r="A61" t="s">
        <v>76</v>
      </c>
      <c r="B61" t="s">
        <v>89</v>
      </c>
      <c r="C61" t="str">
        <f>VLOOKUP($B61,Totalt!$B$1:$BP$500,MATCH("Kvalitetsgranskad:",Totalt!$B$1:$BP$1,0),FALSE)</f>
        <v>Ja</v>
      </c>
      <c r="E61" t="str">
        <f>VLOOKUP($B61,Miljö!$B$1:$AG$479,MATCH(E$3,Miljö!$B$1:$AK$1,0),FALSE)</f>
        <v>Nordisk residual</v>
      </c>
      <c r="F61">
        <f>VLOOKUP($B61,Miljö!$B$1:$AG$479,MATCH(F$3,Miljö!$B$1:$AK$1,0),FALSE)</f>
        <v>2.36</v>
      </c>
      <c r="G61">
        <f>VLOOKUP($B61,Miljö!$B$1:$AG$479,MATCH(G$3,Miljö!$B$1:$AK$1,0),FALSE)</f>
        <v>483.4</v>
      </c>
      <c r="H61">
        <f>VLOOKUP($B61,Miljö!$B$1:$AG$479,MATCH(H$3,Miljö!$B$1:$AK$1,0),FALSE)</f>
        <v>0.55000000000000004</v>
      </c>
      <c r="J61">
        <f>VLOOKUP($B61,Totalt!$B$1:$BP$500,MATCH("total el",Totalt!$B$1:$BP$1,0),FALSE)</f>
        <v>70.8</v>
      </c>
      <c r="L61" s="232">
        <f t="shared" si="1"/>
        <v>167.08799999999999</v>
      </c>
      <c r="M61" s="232">
        <f t="shared" si="1"/>
        <v>34224.719999999994</v>
      </c>
      <c r="N61" s="232">
        <f t="shared" si="1"/>
        <v>38.940000000000005</v>
      </c>
    </row>
    <row r="62" spans="1:14" x14ac:dyDescent="0.25">
      <c r="A62" t="s">
        <v>76</v>
      </c>
      <c r="B62" t="s">
        <v>90</v>
      </c>
      <c r="C62" t="str">
        <f>VLOOKUP($B62,Totalt!$B$1:$BP$500,MATCH("Kvalitetsgranskad:",Totalt!$B$1:$BP$1,0),FALSE)</f>
        <v>Ja</v>
      </c>
      <c r="E62" t="str">
        <f>VLOOKUP($B62,Miljö!$B$1:$AG$479,MATCH(E$3,Miljö!$B$1:$AK$1,0),FALSE)</f>
        <v>Nordisk residual</v>
      </c>
      <c r="F62">
        <f>VLOOKUP($B62,Miljö!$B$1:$AG$479,MATCH(F$3,Miljö!$B$1:$AK$1,0),FALSE)</f>
        <v>2.36</v>
      </c>
      <c r="G62">
        <f>VLOOKUP($B62,Miljö!$B$1:$AG$479,MATCH(G$3,Miljö!$B$1:$AK$1,0),FALSE)</f>
        <v>483.4</v>
      </c>
      <c r="H62">
        <f>VLOOKUP($B62,Miljö!$B$1:$AG$479,MATCH(H$3,Miljö!$B$1:$AK$1,0),FALSE)</f>
        <v>0.55000000000000004</v>
      </c>
      <c r="J62">
        <f>VLOOKUP($B62,Totalt!$B$1:$BP$500,MATCH("total el",Totalt!$B$1:$BP$1,0),FALSE)</f>
        <v>0.66198000000000001</v>
      </c>
      <c r="L62" s="232">
        <f t="shared" si="1"/>
        <v>1.5622727999999999</v>
      </c>
      <c r="M62" s="232">
        <f t="shared" si="1"/>
        <v>320.00113199999998</v>
      </c>
      <c r="N62" s="232">
        <f t="shared" si="1"/>
        <v>0.36408900000000005</v>
      </c>
    </row>
    <row r="63" spans="1:14" x14ac:dyDescent="0.25">
      <c r="A63" t="s">
        <v>76</v>
      </c>
      <c r="B63" t="s">
        <v>91</v>
      </c>
      <c r="C63" t="str">
        <f>VLOOKUP($B63,Totalt!$B$1:$BP$500,MATCH("Kvalitetsgranskad:",Totalt!$B$1:$BP$1,0),FALSE)</f>
        <v>Ja</v>
      </c>
      <c r="E63" t="str">
        <f>VLOOKUP($B63,Miljö!$B$1:$AG$479,MATCH(E$3,Miljö!$B$1:$AK$1,0),FALSE)</f>
        <v>Nordisk residual</v>
      </c>
      <c r="F63">
        <f>VLOOKUP($B63,Miljö!$B$1:$AG$479,MATCH(F$3,Miljö!$B$1:$AK$1,0),FALSE)</f>
        <v>2.36</v>
      </c>
      <c r="G63">
        <f>VLOOKUP($B63,Miljö!$B$1:$AG$479,MATCH(G$3,Miljö!$B$1:$AK$1,0),FALSE)</f>
        <v>483.4</v>
      </c>
      <c r="H63">
        <f>VLOOKUP($B63,Miljö!$B$1:$AG$479,MATCH(H$3,Miljö!$B$1:$AK$1,0),FALSE)</f>
        <v>0.55000000000000004</v>
      </c>
      <c r="J63">
        <f>VLOOKUP($B63,Totalt!$B$1:$BP$500,MATCH("total el",Totalt!$B$1:$BP$1,0),FALSE)</f>
        <v>1.6513199999999999</v>
      </c>
      <c r="L63" s="232">
        <f t="shared" si="1"/>
        <v>3.8971151999999996</v>
      </c>
      <c r="M63" s="232">
        <f t="shared" si="1"/>
        <v>798.24808799999994</v>
      </c>
      <c r="N63" s="232">
        <f t="shared" si="1"/>
        <v>0.90822599999999998</v>
      </c>
    </row>
    <row r="64" spans="1:14" x14ac:dyDescent="0.25">
      <c r="A64" t="s">
        <v>76</v>
      </c>
      <c r="B64" t="s">
        <v>92</v>
      </c>
      <c r="C64" t="str">
        <f>VLOOKUP($B64,Totalt!$B$1:$BP$500,MATCH("Kvalitetsgranskad:",Totalt!$B$1:$BP$1,0),FALSE)</f>
        <v>Ja</v>
      </c>
      <c r="E64" t="str">
        <f>VLOOKUP($B64,Miljö!$B$1:$AG$479,MATCH(E$3,Miljö!$B$1:$AK$1,0),FALSE)</f>
        <v>Nordisk residual</v>
      </c>
      <c r="F64">
        <f>VLOOKUP($B64,Miljö!$B$1:$AG$479,MATCH(F$3,Miljö!$B$1:$AK$1,0),FALSE)</f>
        <v>2.36</v>
      </c>
      <c r="G64">
        <f>VLOOKUP($B64,Miljö!$B$1:$AG$479,MATCH(G$3,Miljö!$B$1:$AK$1,0),FALSE)</f>
        <v>483.4</v>
      </c>
      <c r="H64">
        <f>VLOOKUP($B64,Miljö!$B$1:$AG$479,MATCH(H$3,Miljö!$B$1:$AK$1,0),FALSE)</f>
        <v>0.55000000000000004</v>
      </c>
      <c r="J64">
        <f>VLOOKUP($B64,Totalt!$B$1:$BP$500,MATCH("total el",Totalt!$B$1:$BP$1,0),FALSE)</f>
        <v>0.79500000000000004</v>
      </c>
      <c r="L64" s="232">
        <f t="shared" si="1"/>
        <v>1.8762000000000001</v>
      </c>
      <c r="M64" s="232">
        <f t="shared" si="1"/>
        <v>384.303</v>
      </c>
      <c r="N64" s="232">
        <f t="shared" si="1"/>
        <v>0.43725000000000008</v>
      </c>
    </row>
    <row r="65" spans="1:14" x14ac:dyDescent="0.25">
      <c r="A65" t="s">
        <v>76</v>
      </c>
      <c r="B65" t="s">
        <v>93</v>
      </c>
      <c r="C65" t="str">
        <f>VLOOKUP($B65,Totalt!$B$1:$BP$500,MATCH("Kvalitetsgranskad:",Totalt!$B$1:$BP$1,0),FALSE)</f>
        <v>Ja</v>
      </c>
      <c r="E65" t="str">
        <f>VLOOKUP($B65,Miljö!$B$1:$AG$479,MATCH(E$3,Miljö!$B$1:$AK$1,0),FALSE)</f>
        <v>Nordisk residual</v>
      </c>
      <c r="F65">
        <f>VLOOKUP($B65,Miljö!$B$1:$AG$479,MATCH(F$3,Miljö!$B$1:$AK$1,0),FALSE)</f>
        <v>2.36</v>
      </c>
      <c r="G65">
        <f>VLOOKUP($B65,Miljö!$B$1:$AG$479,MATCH(G$3,Miljö!$B$1:$AK$1,0),FALSE)</f>
        <v>483.4</v>
      </c>
      <c r="H65">
        <f>VLOOKUP($B65,Miljö!$B$1:$AG$479,MATCH(H$3,Miljö!$B$1:$AK$1,0),FALSE)</f>
        <v>0.55000000000000004</v>
      </c>
      <c r="J65">
        <f>VLOOKUP($B65,Totalt!$B$1:$BP$500,MATCH("total el",Totalt!$B$1:$BP$1,0),FALSE)</f>
        <v>1.89516</v>
      </c>
      <c r="L65" s="232">
        <f t="shared" si="1"/>
        <v>4.4725775999999993</v>
      </c>
      <c r="M65" s="232">
        <f t="shared" si="1"/>
        <v>916.12034399999993</v>
      </c>
      <c r="N65" s="232">
        <f t="shared" si="1"/>
        <v>1.042338</v>
      </c>
    </row>
    <row r="66" spans="1:14" x14ac:dyDescent="0.25">
      <c r="A66" t="s">
        <v>76</v>
      </c>
      <c r="B66" t="s">
        <v>94</v>
      </c>
      <c r="C66" t="str">
        <f>VLOOKUP($B66,Totalt!$B$1:$BP$500,MATCH("Kvalitetsgranskad:",Totalt!$B$1:$BP$1,0),FALSE)</f>
        <v>Ja</v>
      </c>
      <c r="E66" t="str">
        <f>VLOOKUP($B66,Miljö!$B$1:$AG$479,MATCH(E$3,Miljö!$B$1:$AK$1,0),FALSE)</f>
        <v>Nordisk residual</v>
      </c>
      <c r="F66">
        <f>VLOOKUP($B66,Miljö!$B$1:$AG$479,MATCH(F$3,Miljö!$B$1:$AK$1,0),FALSE)</f>
        <v>2.36</v>
      </c>
      <c r="G66">
        <f>VLOOKUP($B66,Miljö!$B$1:$AG$479,MATCH(G$3,Miljö!$B$1:$AK$1,0),FALSE)</f>
        <v>483.4</v>
      </c>
      <c r="H66">
        <f>VLOOKUP($B66,Miljö!$B$1:$AG$479,MATCH(H$3,Miljö!$B$1:$AK$1,0),FALSE)</f>
        <v>0.55000000000000004</v>
      </c>
      <c r="J66">
        <f>VLOOKUP($B66,Totalt!$B$1:$BP$500,MATCH("total el",Totalt!$B$1:$BP$1,0),FALSE)</f>
        <v>0.82199999999999995</v>
      </c>
      <c r="L66" s="232">
        <f t="shared" si="1"/>
        <v>1.9399199999999999</v>
      </c>
      <c r="M66" s="232">
        <f t="shared" si="1"/>
        <v>397.35479999999995</v>
      </c>
      <c r="N66" s="232">
        <f t="shared" si="1"/>
        <v>0.4521</v>
      </c>
    </row>
    <row r="67" spans="1:14" x14ac:dyDescent="0.25">
      <c r="A67" t="s">
        <v>76</v>
      </c>
      <c r="B67" t="s">
        <v>95</v>
      </c>
      <c r="C67" t="str">
        <f>VLOOKUP($B67,Totalt!$B$1:$BP$500,MATCH("Kvalitetsgranskad:",Totalt!$B$1:$BP$1,0),FALSE)</f>
        <v>Ja</v>
      </c>
      <c r="E67" t="str">
        <f>VLOOKUP($B67,Miljö!$B$1:$AG$479,MATCH(E$3,Miljö!$B$1:$AK$1,0),FALSE)</f>
        <v>Nordisk residual</v>
      </c>
      <c r="F67">
        <f>VLOOKUP($B67,Miljö!$B$1:$AG$479,MATCH(F$3,Miljö!$B$1:$AK$1,0),FALSE)</f>
        <v>2.36</v>
      </c>
      <c r="G67">
        <f>VLOOKUP($B67,Miljö!$B$1:$AG$479,MATCH(G$3,Miljö!$B$1:$AK$1,0),FALSE)</f>
        <v>483.4</v>
      </c>
      <c r="H67">
        <f>VLOOKUP($B67,Miljö!$B$1:$AG$479,MATCH(H$3,Miljö!$B$1:$AK$1,0),FALSE)</f>
        <v>0.55000000000000004</v>
      </c>
      <c r="J67">
        <f>VLOOKUP($B67,Totalt!$B$1:$BP$500,MATCH("total el",Totalt!$B$1:$BP$1,0),FALSE)</f>
        <v>11.167999999999999</v>
      </c>
      <c r="L67" s="232">
        <f t="shared" si="1"/>
        <v>26.356479999999998</v>
      </c>
      <c r="M67" s="232">
        <f t="shared" si="1"/>
        <v>5398.6111999999994</v>
      </c>
      <c r="N67" s="232">
        <f t="shared" si="1"/>
        <v>6.1424000000000003</v>
      </c>
    </row>
    <row r="68" spans="1:14" x14ac:dyDescent="0.25">
      <c r="A68" t="s">
        <v>76</v>
      </c>
      <c r="B68" t="s">
        <v>96</v>
      </c>
      <c r="C68" t="str">
        <f>VLOOKUP($B68,Totalt!$B$1:$BP$500,MATCH("Kvalitetsgranskad:",Totalt!$B$1:$BP$1,0),FALSE)</f>
        <v>Ja</v>
      </c>
      <c r="E68" t="str">
        <f>VLOOKUP($B68,Miljö!$B$1:$AG$479,MATCH(E$3,Miljö!$B$1:$AK$1,0),FALSE)</f>
        <v>Nordisk residual</v>
      </c>
      <c r="F68">
        <f>VLOOKUP($B68,Miljö!$B$1:$AG$479,MATCH(F$3,Miljö!$B$1:$AK$1,0),FALSE)</f>
        <v>2.36</v>
      </c>
      <c r="G68">
        <f>VLOOKUP($B68,Miljö!$B$1:$AG$479,MATCH(G$3,Miljö!$B$1:$AK$1,0),FALSE)</f>
        <v>483.4</v>
      </c>
      <c r="H68">
        <f>VLOOKUP($B68,Miljö!$B$1:$AG$479,MATCH(H$3,Miljö!$B$1:$AK$1,0),FALSE)</f>
        <v>0.55000000000000004</v>
      </c>
      <c r="J68">
        <f>VLOOKUP($B68,Totalt!$B$1:$BP$500,MATCH("total el",Totalt!$B$1:$BP$1,0),FALSE)</f>
        <v>0.66600000000000004</v>
      </c>
      <c r="L68" s="232">
        <f t="shared" si="1"/>
        <v>1.57176</v>
      </c>
      <c r="M68" s="232">
        <f t="shared" si="1"/>
        <v>321.94440000000003</v>
      </c>
      <c r="N68" s="232">
        <f t="shared" si="1"/>
        <v>0.36630000000000007</v>
      </c>
    </row>
    <row r="69" spans="1:14" x14ac:dyDescent="0.25">
      <c r="A69" t="s">
        <v>76</v>
      </c>
      <c r="B69" t="s">
        <v>97</v>
      </c>
      <c r="C69" t="str">
        <f>VLOOKUP($B69,Totalt!$B$1:$BP$500,MATCH("Kvalitetsgranskad:",Totalt!$B$1:$BP$1,0),FALSE)</f>
        <v>Ja</v>
      </c>
      <c r="E69" t="str">
        <f>VLOOKUP($B69,Miljö!$B$1:$AG$479,MATCH(E$3,Miljö!$B$1:$AK$1,0),FALSE)</f>
        <v>Nordisk residual</v>
      </c>
      <c r="F69">
        <f>VLOOKUP($B69,Miljö!$B$1:$AG$479,MATCH(F$3,Miljö!$B$1:$AK$1,0),FALSE)</f>
        <v>2.36</v>
      </c>
      <c r="G69">
        <f>VLOOKUP($B69,Miljö!$B$1:$AG$479,MATCH(G$3,Miljö!$B$1:$AK$1,0),FALSE)</f>
        <v>483.4</v>
      </c>
      <c r="H69">
        <f>VLOOKUP($B69,Miljö!$B$1:$AG$479,MATCH(H$3,Miljö!$B$1:$AK$1,0),FALSE)</f>
        <v>0.55000000000000004</v>
      </c>
      <c r="J69">
        <f>VLOOKUP($B69,Totalt!$B$1:$BP$500,MATCH("total el",Totalt!$B$1:$BP$1,0),FALSE)</f>
        <v>6.9330000000000003E-2</v>
      </c>
      <c r="L69" s="232">
        <f t="shared" ref="L69:N132" si="2">IF(ISERROR($J69*F69),"",$J69*F69)</f>
        <v>0.16361880000000001</v>
      </c>
      <c r="M69" s="232">
        <f t="shared" si="2"/>
        <v>33.514122</v>
      </c>
      <c r="N69" s="232">
        <f t="shared" si="2"/>
        <v>3.8131500000000006E-2</v>
      </c>
    </row>
    <row r="70" spans="1:14" x14ac:dyDescent="0.25">
      <c r="A70" t="s">
        <v>76</v>
      </c>
      <c r="B70" t="s">
        <v>98</v>
      </c>
      <c r="C70" t="str">
        <f>VLOOKUP($B70,Totalt!$B$1:$BP$500,MATCH("Kvalitetsgranskad:",Totalt!$B$1:$BP$1,0),FALSE)</f>
        <v>Ja</v>
      </c>
      <c r="E70" t="str">
        <f>VLOOKUP($B70,Miljö!$B$1:$AG$479,MATCH(E$3,Miljö!$B$1:$AK$1,0),FALSE)</f>
        <v>Nordisk residual</v>
      </c>
      <c r="F70">
        <f>VLOOKUP($B70,Miljö!$B$1:$AG$479,MATCH(F$3,Miljö!$B$1:$AK$1,0),FALSE)</f>
        <v>2.36</v>
      </c>
      <c r="G70">
        <f>VLOOKUP($B70,Miljö!$B$1:$AG$479,MATCH(G$3,Miljö!$B$1:$AK$1,0),FALSE)</f>
        <v>483.4</v>
      </c>
      <c r="H70">
        <f>VLOOKUP($B70,Miljö!$B$1:$AG$479,MATCH(H$3,Miljö!$B$1:$AK$1,0),FALSE)</f>
        <v>0.55000000000000004</v>
      </c>
      <c r="J70">
        <f>VLOOKUP($B70,Totalt!$B$1:$BP$500,MATCH("total el",Totalt!$B$1:$BP$1,0),FALSE)</f>
        <v>1.3440000000000001</v>
      </c>
      <c r="L70" s="232">
        <f t="shared" si="2"/>
        <v>3.17184</v>
      </c>
      <c r="M70" s="232">
        <f t="shared" si="2"/>
        <v>649.68960000000004</v>
      </c>
      <c r="N70" s="232">
        <f t="shared" si="2"/>
        <v>0.73920000000000008</v>
      </c>
    </row>
    <row r="71" spans="1:14" x14ac:dyDescent="0.25">
      <c r="A71" t="s">
        <v>76</v>
      </c>
      <c r="B71" t="s">
        <v>99</v>
      </c>
      <c r="C71" t="str">
        <f>VLOOKUP($B71,Totalt!$B$1:$BP$500,MATCH("Kvalitetsgranskad:",Totalt!$B$1:$BP$1,0),FALSE)</f>
        <v>Ja</v>
      </c>
      <c r="E71" t="str">
        <f>VLOOKUP($B71,Miljö!$B$1:$AG$479,MATCH(E$3,Miljö!$B$1:$AK$1,0),FALSE)</f>
        <v>Nordisk residual</v>
      </c>
      <c r="F71">
        <f>VLOOKUP($B71,Miljö!$B$1:$AG$479,MATCH(F$3,Miljö!$B$1:$AK$1,0),FALSE)</f>
        <v>2.36</v>
      </c>
      <c r="G71">
        <f>VLOOKUP($B71,Miljö!$B$1:$AG$479,MATCH(G$3,Miljö!$B$1:$AK$1,0),FALSE)</f>
        <v>483.4</v>
      </c>
      <c r="H71">
        <f>VLOOKUP($B71,Miljö!$B$1:$AG$479,MATCH(H$3,Miljö!$B$1:$AK$1,0),FALSE)</f>
        <v>0.55000000000000004</v>
      </c>
      <c r="J71">
        <f>VLOOKUP($B71,Totalt!$B$1:$BP$500,MATCH("total el",Totalt!$B$1:$BP$1,0),FALSE)</f>
        <v>9.375</v>
      </c>
      <c r="L71" s="232">
        <f t="shared" si="2"/>
        <v>22.125</v>
      </c>
      <c r="M71" s="232">
        <f t="shared" si="2"/>
        <v>4531.875</v>
      </c>
      <c r="N71" s="232">
        <f t="shared" si="2"/>
        <v>5.15625</v>
      </c>
    </row>
    <row r="72" spans="1:14" x14ac:dyDescent="0.25">
      <c r="A72" t="s">
        <v>100</v>
      </c>
      <c r="B72" t="s">
        <v>101</v>
      </c>
      <c r="C72" t="str">
        <f>VLOOKUP($B72,Totalt!$B$1:$BP$500,MATCH("Kvalitetsgranskad:",Totalt!$B$1:$BP$1,0),FALSE)</f>
        <v>Ja</v>
      </c>
      <c r="E72" t="str">
        <f>VLOOKUP($B72,Miljö!$B$1:$AG$479,MATCH(E$3,Miljö!$B$1:$AK$1,0),FALSE)</f>
        <v>Nordisk residual</v>
      </c>
      <c r="F72">
        <f>VLOOKUP($B72,Miljö!$B$1:$AG$479,MATCH(F$3,Miljö!$B$1:$AK$1,0),FALSE)</f>
        <v>2.36</v>
      </c>
      <c r="G72">
        <f>VLOOKUP($B72,Miljö!$B$1:$AG$479,MATCH(G$3,Miljö!$B$1:$AK$1,0),FALSE)</f>
        <v>483.4</v>
      </c>
      <c r="H72">
        <f>VLOOKUP($B72,Miljö!$B$1:$AG$479,MATCH(H$3,Miljö!$B$1:$AK$1,0),FALSE)</f>
        <v>0.55000000000000004</v>
      </c>
      <c r="J72">
        <f>VLOOKUP($B72,Totalt!$B$1:$BP$500,MATCH("total el",Totalt!$B$1:$BP$1,0),FALSE)</f>
        <v>0.21299999999999999</v>
      </c>
      <c r="L72" s="232">
        <f t="shared" si="2"/>
        <v>0.50268000000000002</v>
      </c>
      <c r="M72" s="232">
        <f t="shared" si="2"/>
        <v>102.96419999999999</v>
      </c>
      <c r="N72" s="232">
        <f t="shared" si="2"/>
        <v>0.11715</v>
      </c>
    </row>
    <row r="73" spans="1:14" x14ac:dyDescent="0.25">
      <c r="A73" t="s">
        <v>102</v>
      </c>
      <c r="B73" t="s">
        <v>103</v>
      </c>
      <c r="C73" t="str">
        <f>VLOOKUP($B73,Totalt!$B$1:$BP$500,MATCH("Kvalitetsgranskad:",Totalt!$B$1:$BP$1,0),FALSE)</f>
        <v>Ja</v>
      </c>
      <c r="E73" t="str">
        <f>VLOOKUP($B73,Miljö!$B$1:$AG$479,MATCH(E$3,Miljö!$B$1:$AK$1,0),FALSE)</f>
        <v>Nordisk residual</v>
      </c>
      <c r="F73">
        <f>VLOOKUP($B73,Miljö!$B$1:$AG$479,MATCH(F$3,Miljö!$B$1:$AK$1,0),FALSE)</f>
        <v>2.36</v>
      </c>
      <c r="G73">
        <f>VLOOKUP($B73,Miljö!$B$1:$AG$479,MATCH(G$3,Miljö!$B$1:$AK$1,0),FALSE)</f>
        <v>483.4</v>
      </c>
      <c r="H73">
        <f>VLOOKUP($B73,Miljö!$B$1:$AG$479,MATCH(H$3,Miljö!$B$1:$AK$1,0),FALSE)</f>
        <v>0.55000000000000004</v>
      </c>
      <c r="J73">
        <f>VLOOKUP($B73,Totalt!$B$1:$BP$500,MATCH("total el",Totalt!$B$1:$BP$1,0),FALSE)</f>
        <v>2.96658</v>
      </c>
      <c r="L73" s="232">
        <f t="shared" si="2"/>
        <v>7.0011288</v>
      </c>
      <c r="M73" s="232">
        <f t="shared" si="2"/>
        <v>1434.044772</v>
      </c>
      <c r="N73" s="232">
        <f t="shared" si="2"/>
        <v>1.6316190000000002</v>
      </c>
    </row>
    <row r="74" spans="1:14" x14ac:dyDescent="0.25">
      <c r="A74" t="s">
        <v>102</v>
      </c>
      <c r="B74" t="s">
        <v>104</v>
      </c>
      <c r="C74" t="str">
        <f>VLOOKUP($B74,Totalt!$B$1:$BP$500,MATCH("Kvalitetsgranskad:",Totalt!$B$1:$BP$1,0),FALSE)</f>
        <v>Ja</v>
      </c>
      <c r="E74" t="str">
        <f>VLOOKUP($B74,Miljö!$B$1:$AG$479,MATCH(E$3,Miljö!$B$1:$AK$1,0),FALSE)</f>
        <v>Nordisk residual</v>
      </c>
      <c r="F74">
        <f>VLOOKUP($B74,Miljö!$B$1:$AG$479,MATCH(F$3,Miljö!$B$1:$AK$1,0),FALSE)</f>
        <v>2.36</v>
      </c>
      <c r="G74">
        <f>VLOOKUP($B74,Miljö!$B$1:$AG$479,MATCH(G$3,Miljö!$B$1:$AK$1,0),FALSE)</f>
        <v>483.4</v>
      </c>
      <c r="H74">
        <f>VLOOKUP($B74,Miljö!$B$1:$AG$479,MATCH(H$3,Miljö!$B$1:$AK$1,0),FALSE)</f>
        <v>0.55000000000000004</v>
      </c>
      <c r="J74">
        <f>VLOOKUP($B74,Totalt!$B$1:$BP$500,MATCH("total el",Totalt!$B$1:$BP$1,0),FALSE)</f>
        <v>7.911E-2</v>
      </c>
      <c r="L74" s="232">
        <f t="shared" si="2"/>
        <v>0.18669959999999999</v>
      </c>
      <c r="M74" s="232">
        <f t="shared" si="2"/>
        <v>38.241773999999999</v>
      </c>
      <c r="N74" s="232">
        <f t="shared" si="2"/>
        <v>4.3510500000000001E-2</v>
      </c>
    </row>
    <row r="75" spans="1:14" x14ac:dyDescent="0.25">
      <c r="A75" t="s">
        <v>102</v>
      </c>
      <c r="B75" t="s">
        <v>105</v>
      </c>
      <c r="C75" t="str">
        <f>VLOOKUP($B75,Totalt!$B$1:$BP$500,MATCH("Kvalitetsgranskad:",Totalt!$B$1:$BP$1,0),FALSE)</f>
        <v>Ja</v>
      </c>
      <c r="E75" t="str">
        <f>VLOOKUP($B75,Miljö!$B$1:$AG$479,MATCH(E$3,Miljö!$B$1:$AK$1,0),FALSE)</f>
        <v>Nordisk residual</v>
      </c>
      <c r="F75">
        <f>VLOOKUP($B75,Miljö!$B$1:$AG$479,MATCH(F$3,Miljö!$B$1:$AK$1,0),FALSE)</f>
        <v>2.36</v>
      </c>
      <c r="G75">
        <f>VLOOKUP($B75,Miljö!$B$1:$AG$479,MATCH(G$3,Miljö!$B$1:$AK$1,0),FALSE)</f>
        <v>483.4</v>
      </c>
      <c r="H75">
        <f>VLOOKUP($B75,Miljö!$B$1:$AG$479,MATCH(H$3,Miljö!$B$1:$AK$1,0),FALSE)</f>
        <v>0.55000000000000004</v>
      </c>
      <c r="J75">
        <f>VLOOKUP($B75,Totalt!$B$1:$BP$500,MATCH("total el",Totalt!$B$1:$BP$1,0),FALSE)</f>
        <v>0.39345000000000002</v>
      </c>
      <c r="L75" s="232">
        <f t="shared" si="2"/>
        <v>0.92854199999999998</v>
      </c>
      <c r="M75" s="232">
        <f t="shared" si="2"/>
        <v>190.19372999999999</v>
      </c>
      <c r="N75" s="232">
        <f t="shared" si="2"/>
        <v>0.21639750000000002</v>
      </c>
    </row>
    <row r="76" spans="1:14" x14ac:dyDescent="0.25">
      <c r="A76" t="s">
        <v>106</v>
      </c>
      <c r="B76" t="s">
        <v>107</v>
      </c>
      <c r="C76" t="str">
        <f>VLOOKUP($B76,Totalt!$B$1:$BP$500,MATCH("Kvalitetsgranskad:",Totalt!$B$1:$BP$1,0),FALSE)</f>
        <v>Ja</v>
      </c>
      <c r="E76" t="str">
        <f>VLOOKUP($B76,Miljö!$B$1:$AG$479,MATCH(E$3,Miljö!$B$1:$AK$1,0),FALSE)</f>
        <v>Nordisk residual</v>
      </c>
      <c r="F76">
        <f>VLOOKUP($B76,Miljö!$B$1:$AG$479,MATCH(F$3,Miljö!$B$1:$AK$1,0),FALSE)</f>
        <v>2.36</v>
      </c>
      <c r="G76">
        <f>VLOOKUP($B76,Miljö!$B$1:$AG$479,MATCH(G$3,Miljö!$B$1:$AK$1,0),FALSE)</f>
        <v>483.4</v>
      </c>
      <c r="H76">
        <f>VLOOKUP($B76,Miljö!$B$1:$AG$479,MATCH(H$3,Miljö!$B$1:$AK$1,0),FALSE)</f>
        <v>0.55000000000000004</v>
      </c>
      <c r="J76">
        <f>VLOOKUP($B76,Totalt!$B$1:$BP$500,MATCH("total el",Totalt!$B$1:$BP$1,0),FALSE)</f>
        <v>1.15018</v>
      </c>
      <c r="L76" s="232">
        <f t="shared" si="2"/>
        <v>2.7144247999999997</v>
      </c>
      <c r="M76" s="232">
        <f t="shared" si="2"/>
        <v>555.99701199999993</v>
      </c>
      <c r="N76" s="232">
        <f t="shared" si="2"/>
        <v>0.63259900000000002</v>
      </c>
    </row>
    <row r="77" spans="1:14" x14ac:dyDescent="0.25">
      <c r="A77" t="s">
        <v>108</v>
      </c>
      <c r="B77" t="s">
        <v>109</v>
      </c>
      <c r="C77" t="str">
        <f>VLOOKUP($B77,Totalt!$B$1:$BP$500,MATCH("Kvalitetsgranskad:",Totalt!$B$1:$BP$1,0),FALSE)</f>
        <v>Ja</v>
      </c>
      <c r="E77" t="str">
        <f>VLOOKUP($B77,Miljö!$B$1:$AG$479,MATCH(E$3,Miljö!$B$1:$AK$1,0),FALSE)</f>
        <v>'Vattenkraft'</v>
      </c>
      <c r="F77">
        <f>VLOOKUP($B77,Miljö!$B$1:$AG$479,MATCH(F$3,Miljö!$B$1:$AK$1,0),FALSE)</f>
        <v>1.1000000000000001</v>
      </c>
      <c r="G77">
        <f>VLOOKUP($B77,Miljö!$B$1:$AG$479,MATCH(G$3,Miljö!$B$1:$AK$1,0),FALSE)</f>
        <v>0</v>
      </c>
      <c r="H77">
        <f>VLOOKUP($B77,Miljö!$B$1:$AG$479,MATCH(H$3,Miljö!$B$1:$AK$1,0),FALSE)</f>
        <v>0</v>
      </c>
      <c r="J77">
        <f>VLOOKUP($B77,Totalt!$B$1:$BP$500,MATCH("total el",Totalt!$B$1:$BP$1,0),FALSE)</f>
        <v>0.379</v>
      </c>
      <c r="L77" s="232">
        <f t="shared" si="2"/>
        <v>0.41690000000000005</v>
      </c>
      <c r="M77" s="232">
        <f t="shared" si="2"/>
        <v>0</v>
      </c>
      <c r="N77" s="232">
        <f t="shared" si="2"/>
        <v>0</v>
      </c>
    </row>
    <row r="78" spans="1:14" x14ac:dyDescent="0.25">
      <c r="A78" t="s">
        <v>108</v>
      </c>
      <c r="B78" t="s">
        <v>110</v>
      </c>
      <c r="C78" t="str">
        <f>VLOOKUP($B78,Totalt!$B$1:$BP$500,MATCH("Kvalitetsgranskad:",Totalt!$B$1:$BP$1,0),FALSE)</f>
        <v>Ja</v>
      </c>
      <c r="E78" t="str">
        <f>VLOOKUP($B78,Miljö!$B$1:$AG$479,MATCH(E$3,Miljö!$B$1:$AK$1,0),FALSE)</f>
        <v>'Vattenkraft'</v>
      </c>
      <c r="F78">
        <f>VLOOKUP($B78,Miljö!$B$1:$AG$479,MATCH(F$3,Miljö!$B$1:$AK$1,0),FALSE)</f>
        <v>1.1000000000000001</v>
      </c>
      <c r="G78">
        <f>VLOOKUP($B78,Miljö!$B$1:$AG$479,MATCH(G$3,Miljö!$B$1:$AK$1,0),FALSE)</f>
        <v>0</v>
      </c>
      <c r="H78">
        <f>VLOOKUP($B78,Miljö!$B$1:$AG$479,MATCH(H$3,Miljö!$B$1:$AK$1,0),FALSE)</f>
        <v>0</v>
      </c>
      <c r="J78">
        <f>VLOOKUP($B78,Totalt!$B$1:$BP$500,MATCH("total el",Totalt!$B$1:$BP$1,0),FALSE)</f>
        <v>0.152</v>
      </c>
      <c r="L78" s="232">
        <f t="shared" si="2"/>
        <v>0.16720000000000002</v>
      </c>
      <c r="M78" s="232">
        <f t="shared" si="2"/>
        <v>0</v>
      </c>
      <c r="N78" s="232">
        <f t="shared" si="2"/>
        <v>0</v>
      </c>
    </row>
    <row r="79" spans="1:14" x14ac:dyDescent="0.25">
      <c r="A79" t="s">
        <v>111</v>
      </c>
      <c r="B79" t="s">
        <v>112</v>
      </c>
      <c r="C79" t="str">
        <f>VLOOKUP($B79,Totalt!$B$1:$BP$500,MATCH("Kvalitetsgranskad:",Totalt!$B$1:$BP$1,0),FALSE)</f>
        <v>Ja</v>
      </c>
      <c r="E79" t="str">
        <f>VLOOKUP($B79,Miljö!$B$1:$AG$479,MATCH(E$3,Miljö!$B$1:$AK$1,0),FALSE)</f>
        <v>'100'</v>
      </c>
      <c r="F79">
        <f>VLOOKUP($B79,Miljö!$B$1:$AG$479,MATCH(F$3,Miljö!$B$1:$AK$1,0),FALSE)</f>
        <v>1.1000000000000001</v>
      </c>
      <c r="G79">
        <f>VLOOKUP($B79,Miljö!$B$1:$AG$479,MATCH(G$3,Miljö!$B$1:$AK$1,0),FALSE)</f>
        <v>0</v>
      </c>
      <c r="H79">
        <f>VLOOKUP($B79,Miljö!$B$1:$AG$479,MATCH(H$3,Miljö!$B$1:$AK$1,0),FALSE)</f>
        <v>0</v>
      </c>
      <c r="J79">
        <f>VLOOKUP($B79,Totalt!$B$1:$BP$500,MATCH("total el",Totalt!$B$1:$BP$1,0),FALSE)</f>
        <v>1.4</v>
      </c>
      <c r="L79" s="232">
        <f t="shared" si="2"/>
        <v>1.54</v>
      </c>
      <c r="M79" s="232">
        <f t="shared" si="2"/>
        <v>0</v>
      </c>
      <c r="N79" s="232">
        <f t="shared" si="2"/>
        <v>0</v>
      </c>
    </row>
    <row r="80" spans="1:14" x14ac:dyDescent="0.25">
      <c r="A80" t="s">
        <v>113</v>
      </c>
      <c r="B80" t="s">
        <v>114</v>
      </c>
      <c r="C80" t="str">
        <f>VLOOKUP($B80,Totalt!$B$1:$BP$500,MATCH("Kvalitetsgranskad:",Totalt!$B$1:$BP$1,0),FALSE)</f>
        <v>Ja</v>
      </c>
      <c r="E80" t="str">
        <f>VLOOKUP($B80,Miljö!$B$1:$AG$479,MATCH(E$3,Miljö!$B$1:$AK$1,0),FALSE)</f>
        <v>'Biokraft'</v>
      </c>
      <c r="F80">
        <f>VLOOKUP($B80,Miljö!$B$1:$AG$479,MATCH(F$3,Miljö!$B$1:$AK$1,0),FALSE)</f>
        <v>0.05</v>
      </c>
      <c r="G80">
        <f>VLOOKUP($B80,Miljö!$B$1:$AG$479,MATCH(G$3,Miljö!$B$1:$AK$1,0),FALSE)</f>
        <v>0</v>
      </c>
      <c r="H80">
        <f>VLOOKUP($B80,Miljö!$B$1:$AG$479,MATCH(H$3,Miljö!$B$1:$AK$1,0),FALSE)</f>
        <v>0</v>
      </c>
      <c r="J80">
        <f>VLOOKUP($B80,Totalt!$B$1:$BP$500,MATCH("total el",Totalt!$B$1:$BP$1,0),FALSE)</f>
        <v>9.66859</v>
      </c>
      <c r="L80" s="232">
        <f t="shared" si="2"/>
        <v>0.48342950000000001</v>
      </c>
      <c r="M80" s="232">
        <f t="shared" si="2"/>
        <v>0</v>
      </c>
      <c r="N80" s="232">
        <f t="shared" si="2"/>
        <v>0</v>
      </c>
    </row>
    <row r="81" spans="1:14" x14ac:dyDescent="0.25">
      <c r="A81" t="s">
        <v>115</v>
      </c>
      <c r="B81" t="s">
        <v>116</v>
      </c>
      <c r="C81" t="str">
        <f>VLOOKUP($B81,Totalt!$B$1:$BP$500,MATCH("Kvalitetsgranskad:",Totalt!$B$1:$BP$1,0),FALSE)</f>
        <v>Nej</v>
      </c>
      <c r="E81" t="str">
        <f>VLOOKUP($B81,Miljö!$B$1:$AG$479,MATCH(E$3,Miljö!$B$1:$AK$1,0),FALSE)</f>
        <v>-</v>
      </c>
      <c r="F81">
        <f>VLOOKUP($B81,Miljö!$B$1:$AG$479,MATCH(F$3,Miljö!$B$1:$AK$1,0),FALSE)</f>
        <v>2.36</v>
      </c>
      <c r="G81">
        <f>VLOOKUP($B81,Miljö!$B$1:$AG$479,MATCH(G$3,Miljö!$B$1:$AK$1,0),FALSE)</f>
        <v>483.4</v>
      </c>
      <c r="H81">
        <f>VLOOKUP($B81,Miljö!$B$1:$AG$479,MATCH(H$3,Miljö!$B$1:$AK$1,0),FALSE)</f>
        <v>0.55000000000000004</v>
      </c>
      <c r="J81">
        <f>VLOOKUP($B81,Totalt!$B$1:$BP$500,MATCH("total el",Totalt!$B$1:$BP$1,0),FALSE)</f>
        <v>0</v>
      </c>
      <c r="L81" s="232">
        <f t="shared" si="2"/>
        <v>0</v>
      </c>
      <c r="M81" s="232">
        <f t="shared" si="2"/>
        <v>0</v>
      </c>
      <c r="N81" s="232">
        <f t="shared" si="2"/>
        <v>0</v>
      </c>
    </row>
    <row r="82" spans="1:14" x14ac:dyDescent="0.25">
      <c r="A82" t="s">
        <v>115</v>
      </c>
      <c r="B82" t="s">
        <v>117</v>
      </c>
      <c r="C82" t="str">
        <f>VLOOKUP($B82,Totalt!$B$1:$BP$500,MATCH("Kvalitetsgranskad:",Totalt!$B$1:$BP$1,0),FALSE)</f>
        <v>Nej</v>
      </c>
      <c r="E82" t="str">
        <f>VLOOKUP($B82,Miljö!$B$1:$AG$479,MATCH(E$3,Miljö!$B$1:$AK$1,0),FALSE)</f>
        <v>-</v>
      </c>
      <c r="F82">
        <f>VLOOKUP($B82,Miljö!$B$1:$AG$479,MATCH(F$3,Miljö!$B$1:$AK$1,0),FALSE)</f>
        <v>2.36</v>
      </c>
      <c r="G82">
        <f>VLOOKUP($B82,Miljö!$B$1:$AG$479,MATCH(G$3,Miljö!$B$1:$AK$1,0),FALSE)</f>
        <v>483.4</v>
      </c>
      <c r="H82">
        <f>VLOOKUP($B82,Miljö!$B$1:$AG$479,MATCH(H$3,Miljö!$B$1:$AK$1,0),FALSE)</f>
        <v>0.55000000000000004</v>
      </c>
      <c r="J82">
        <f>VLOOKUP($B82,Totalt!$B$1:$BP$500,MATCH("total el",Totalt!$B$1:$BP$1,0),FALSE)</f>
        <v>0</v>
      </c>
      <c r="L82" s="232">
        <f t="shared" si="2"/>
        <v>0</v>
      </c>
      <c r="M82" s="232">
        <f t="shared" si="2"/>
        <v>0</v>
      </c>
      <c r="N82" s="232">
        <f t="shared" si="2"/>
        <v>0</v>
      </c>
    </row>
    <row r="83" spans="1:14" x14ac:dyDescent="0.25">
      <c r="A83" t="s">
        <v>115</v>
      </c>
      <c r="B83" t="s">
        <v>118</v>
      </c>
      <c r="C83" t="str">
        <f>VLOOKUP($B83,Totalt!$B$1:$BP$500,MATCH("Kvalitetsgranskad:",Totalt!$B$1:$BP$1,0),FALSE)</f>
        <v>Nej</v>
      </c>
      <c r="E83" t="str">
        <f>VLOOKUP($B83,Miljö!$B$1:$AG$479,MATCH(E$3,Miljö!$B$1:$AK$1,0),FALSE)</f>
        <v>-</v>
      </c>
      <c r="F83">
        <f>VLOOKUP($B83,Miljö!$B$1:$AG$479,MATCH(F$3,Miljö!$B$1:$AK$1,0),FALSE)</f>
        <v>2.36</v>
      </c>
      <c r="G83">
        <f>VLOOKUP($B83,Miljö!$B$1:$AG$479,MATCH(G$3,Miljö!$B$1:$AK$1,0),FALSE)</f>
        <v>483.4</v>
      </c>
      <c r="H83">
        <f>VLOOKUP($B83,Miljö!$B$1:$AG$479,MATCH(H$3,Miljö!$B$1:$AK$1,0),FALSE)</f>
        <v>0.55000000000000004</v>
      </c>
      <c r="J83">
        <f>VLOOKUP($B83,Totalt!$B$1:$BP$500,MATCH("total el",Totalt!$B$1:$BP$1,0),FALSE)</f>
        <v>0</v>
      </c>
      <c r="L83" s="232">
        <f t="shared" si="2"/>
        <v>0</v>
      </c>
      <c r="M83" s="232">
        <f t="shared" si="2"/>
        <v>0</v>
      </c>
      <c r="N83" s="232">
        <f t="shared" si="2"/>
        <v>0</v>
      </c>
    </row>
    <row r="84" spans="1:14" x14ac:dyDescent="0.25">
      <c r="A84" t="s">
        <v>115</v>
      </c>
      <c r="B84" t="s">
        <v>119</v>
      </c>
      <c r="C84" t="str">
        <f>VLOOKUP($B84,Totalt!$B$1:$BP$500,MATCH("Kvalitetsgranskad:",Totalt!$B$1:$BP$1,0),FALSE)</f>
        <v>Nej</v>
      </c>
      <c r="E84" t="str">
        <f>VLOOKUP($B84,Miljö!$B$1:$AG$479,MATCH(E$3,Miljö!$B$1:$AK$1,0),FALSE)</f>
        <v>-</v>
      </c>
      <c r="F84">
        <f>VLOOKUP($B84,Miljö!$B$1:$AG$479,MATCH(F$3,Miljö!$B$1:$AK$1,0),FALSE)</f>
        <v>2.36</v>
      </c>
      <c r="G84">
        <f>VLOOKUP($B84,Miljö!$B$1:$AG$479,MATCH(G$3,Miljö!$B$1:$AK$1,0),FALSE)</f>
        <v>483.4</v>
      </c>
      <c r="H84">
        <f>VLOOKUP($B84,Miljö!$B$1:$AG$479,MATCH(H$3,Miljö!$B$1:$AK$1,0),FALSE)</f>
        <v>0.55000000000000004</v>
      </c>
      <c r="J84">
        <f>VLOOKUP($B84,Totalt!$B$1:$BP$500,MATCH("total el",Totalt!$B$1:$BP$1,0),FALSE)</f>
        <v>0</v>
      </c>
      <c r="L84" s="232">
        <f t="shared" si="2"/>
        <v>0</v>
      </c>
      <c r="M84" s="232">
        <f t="shared" si="2"/>
        <v>0</v>
      </c>
      <c r="N84" s="232">
        <f t="shared" si="2"/>
        <v>0</v>
      </c>
    </row>
    <row r="85" spans="1:14" x14ac:dyDescent="0.25">
      <c r="A85" t="s">
        <v>115</v>
      </c>
      <c r="B85" t="s">
        <v>120</v>
      </c>
      <c r="C85" t="str">
        <f>VLOOKUP($B85,Totalt!$B$1:$BP$500,MATCH("Kvalitetsgranskad:",Totalt!$B$1:$BP$1,0),FALSE)</f>
        <v>Nej</v>
      </c>
      <c r="E85" t="str">
        <f>VLOOKUP($B85,Miljö!$B$1:$AG$479,MATCH(E$3,Miljö!$B$1:$AK$1,0),FALSE)</f>
        <v>-</v>
      </c>
      <c r="F85">
        <f>VLOOKUP($B85,Miljö!$B$1:$AG$479,MATCH(F$3,Miljö!$B$1:$AK$1,0),FALSE)</f>
        <v>2.36</v>
      </c>
      <c r="G85">
        <f>VLOOKUP($B85,Miljö!$B$1:$AG$479,MATCH(G$3,Miljö!$B$1:$AK$1,0),FALSE)</f>
        <v>483.4</v>
      </c>
      <c r="H85">
        <f>VLOOKUP($B85,Miljö!$B$1:$AG$479,MATCH(H$3,Miljö!$B$1:$AK$1,0),FALSE)</f>
        <v>0.55000000000000004</v>
      </c>
      <c r="J85">
        <f>VLOOKUP($B85,Totalt!$B$1:$BP$500,MATCH("total el",Totalt!$B$1:$BP$1,0),FALSE)</f>
        <v>0</v>
      </c>
      <c r="L85" s="232">
        <f t="shared" si="2"/>
        <v>0</v>
      </c>
      <c r="M85" s="232">
        <f t="shared" si="2"/>
        <v>0</v>
      </c>
      <c r="N85" s="232">
        <f t="shared" si="2"/>
        <v>0</v>
      </c>
    </row>
    <row r="86" spans="1:14" x14ac:dyDescent="0.25">
      <c r="A86" t="s">
        <v>115</v>
      </c>
      <c r="B86" t="s">
        <v>121</v>
      </c>
      <c r="C86" t="str">
        <f>VLOOKUP($B86,Totalt!$B$1:$BP$500,MATCH("Kvalitetsgranskad:",Totalt!$B$1:$BP$1,0),FALSE)</f>
        <v>Nej</v>
      </c>
      <c r="E86" t="str">
        <f>VLOOKUP($B86,Miljö!$B$1:$AG$479,MATCH(E$3,Miljö!$B$1:$AK$1,0),FALSE)</f>
        <v>-</v>
      </c>
      <c r="F86">
        <f>VLOOKUP($B86,Miljö!$B$1:$AG$479,MATCH(F$3,Miljö!$B$1:$AK$1,0),FALSE)</f>
        <v>2.36</v>
      </c>
      <c r="G86">
        <f>VLOOKUP($B86,Miljö!$B$1:$AG$479,MATCH(G$3,Miljö!$B$1:$AK$1,0),FALSE)</f>
        <v>483.4</v>
      </c>
      <c r="H86">
        <f>VLOOKUP($B86,Miljö!$B$1:$AG$479,MATCH(H$3,Miljö!$B$1:$AK$1,0),FALSE)</f>
        <v>0.55000000000000004</v>
      </c>
      <c r="J86">
        <f>VLOOKUP($B86,Totalt!$B$1:$BP$500,MATCH("total el",Totalt!$B$1:$BP$1,0),FALSE)</f>
        <v>0</v>
      </c>
      <c r="L86" s="232">
        <f t="shared" si="2"/>
        <v>0</v>
      </c>
      <c r="M86" s="232">
        <f t="shared" si="2"/>
        <v>0</v>
      </c>
      <c r="N86" s="232">
        <f t="shared" si="2"/>
        <v>0</v>
      </c>
    </row>
    <row r="87" spans="1:14" x14ac:dyDescent="0.25">
      <c r="A87" t="s">
        <v>115</v>
      </c>
      <c r="B87" t="s">
        <v>122</v>
      </c>
      <c r="C87" t="str">
        <f>VLOOKUP($B87,Totalt!$B$1:$BP$500,MATCH("Kvalitetsgranskad:",Totalt!$B$1:$BP$1,0),FALSE)</f>
        <v>Nej</v>
      </c>
      <c r="E87" t="str">
        <f>VLOOKUP($B87,Miljö!$B$1:$AG$479,MATCH(E$3,Miljö!$B$1:$AK$1,0),FALSE)</f>
        <v>-</v>
      </c>
      <c r="F87">
        <f>VLOOKUP($B87,Miljö!$B$1:$AG$479,MATCH(F$3,Miljö!$B$1:$AK$1,0),FALSE)</f>
        <v>2.36</v>
      </c>
      <c r="G87">
        <f>VLOOKUP($B87,Miljö!$B$1:$AG$479,MATCH(G$3,Miljö!$B$1:$AK$1,0),FALSE)</f>
        <v>483.4</v>
      </c>
      <c r="H87">
        <f>VLOOKUP($B87,Miljö!$B$1:$AG$479,MATCH(H$3,Miljö!$B$1:$AK$1,0),FALSE)</f>
        <v>0.55000000000000004</v>
      </c>
      <c r="J87">
        <f>VLOOKUP($B87,Totalt!$B$1:$BP$500,MATCH("total el",Totalt!$B$1:$BP$1,0),FALSE)</f>
        <v>0</v>
      </c>
      <c r="L87" s="232">
        <f t="shared" si="2"/>
        <v>0</v>
      </c>
      <c r="M87" s="232">
        <f t="shared" si="2"/>
        <v>0</v>
      </c>
      <c r="N87" s="232">
        <f t="shared" si="2"/>
        <v>0</v>
      </c>
    </row>
    <row r="88" spans="1:14" x14ac:dyDescent="0.25">
      <c r="A88" t="s">
        <v>123</v>
      </c>
      <c r="B88" t="s">
        <v>124</v>
      </c>
      <c r="C88" t="str">
        <f>VLOOKUP($B88,Totalt!$B$1:$BP$500,MATCH("Kvalitetsgranskad:",Totalt!$B$1:$BP$1,0),FALSE)</f>
        <v>Ja</v>
      </c>
      <c r="E88" t="str">
        <f>VLOOKUP($B88,Miljö!$B$1:$AG$479,MATCH(E$3,Miljö!$B$1:$AK$1,0),FALSE)</f>
        <v>'Eskilstuna Bioel'</v>
      </c>
      <c r="F88">
        <f>VLOOKUP($B88,Miljö!$B$1:$AG$479,MATCH(F$3,Miljö!$B$1:$AK$1,0),FALSE)</f>
        <v>1.1000000000000001</v>
      </c>
      <c r="G88">
        <f>VLOOKUP($B88,Miljö!$B$1:$AG$479,MATCH(G$3,Miljö!$B$1:$AK$1,0),FALSE)</f>
        <v>0</v>
      </c>
      <c r="H88">
        <f>VLOOKUP($B88,Miljö!$B$1:$AG$479,MATCH(H$3,Miljö!$B$1:$AK$1,0),FALSE)</f>
        <v>0</v>
      </c>
      <c r="J88">
        <f>VLOOKUP($B88,Totalt!$B$1:$BP$500,MATCH("total el",Totalt!$B$1:$BP$1,0),FALSE)</f>
        <v>25.4057</v>
      </c>
      <c r="L88" s="232">
        <f t="shared" si="2"/>
        <v>27.946270000000002</v>
      </c>
      <c r="M88" s="232">
        <f t="shared" si="2"/>
        <v>0</v>
      </c>
      <c r="N88" s="232">
        <f t="shared" si="2"/>
        <v>0</v>
      </c>
    </row>
    <row r="89" spans="1:14" x14ac:dyDescent="0.25">
      <c r="A89" t="s">
        <v>123</v>
      </c>
      <c r="B89" t="s">
        <v>125</v>
      </c>
      <c r="C89" t="str">
        <f>VLOOKUP($B89,Totalt!$B$1:$BP$500,MATCH("Kvalitetsgranskad:",Totalt!$B$1:$BP$1,0),FALSE)</f>
        <v>Ja</v>
      </c>
      <c r="E89" t="str">
        <f>VLOOKUP($B89,Miljö!$B$1:$AG$479,MATCH(E$3,Miljö!$B$1:$AK$1,0),FALSE)</f>
        <v>-</v>
      </c>
      <c r="F89">
        <f>VLOOKUP($B89,Miljö!$B$1:$AG$479,MATCH(F$3,Miljö!$B$1:$AK$1,0),FALSE)</f>
        <v>1.1000000000000001</v>
      </c>
      <c r="G89">
        <f>VLOOKUP($B89,Miljö!$B$1:$AG$479,MATCH(G$3,Miljö!$B$1:$AK$1,0),FALSE)</f>
        <v>0</v>
      </c>
      <c r="H89">
        <f>VLOOKUP($B89,Miljö!$B$1:$AG$479,MATCH(H$3,Miljö!$B$1:$AK$1,0),FALSE)</f>
        <v>0.1</v>
      </c>
      <c r="J89">
        <f>VLOOKUP($B89,Totalt!$B$1:$BP$500,MATCH("total el",Totalt!$B$1:$BP$1,0),FALSE)</f>
        <v>0.02</v>
      </c>
      <c r="L89" s="232">
        <f t="shared" si="2"/>
        <v>2.2000000000000002E-2</v>
      </c>
      <c r="M89" s="232">
        <f t="shared" si="2"/>
        <v>0</v>
      </c>
      <c r="N89" s="232">
        <f t="shared" si="2"/>
        <v>2E-3</v>
      </c>
    </row>
    <row r="90" spans="1:14" x14ac:dyDescent="0.25">
      <c r="A90" t="s">
        <v>123</v>
      </c>
      <c r="B90" t="s">
        <v>126</v>
      </c>
      <c r="C90" t="str">
        <f>VLOOKUP($B90,Totalt!$B$1:$BP$500,MATCH("Kvalitetsgranskad:",Totalt!$B$1:$BP$1,0),FALSE)</f>
        <v>Ja</v>
      </c>
      <c r="E90" t="str">
        <f>VLOOKUP($B90,Miljö!$B$1:$AG$479,MATCH(E$3,Miljö!$B$1:$AK$1,0),FALSE)</f>
        <v>-</v>
      </c>
      <c r="F90">
        <f>VLOOKUP($B90,Miljö!$B$1:$AG$479,MATCH(F$3,Miljö!$B$1:$AK$1,0),FALSE)</f>
        <v>1.1000000000000001</v>
      </c>
      <c r="G90">
        <f>VLOOKUP($B90,Miljö!$B$1:$AG$479,MATCH(G$3,Miljö!$B$1:$AK$1,0),FALSE)</f>
        <v>0</v>
      </c>
      <c r="H90">
        <f>VLOOKUP($B90,Miljö!$B$1:$AG$479,MATCH(H$3,Miljö!$B$1:$AK$1,0),FALSE)</f>
        <v>0.1</v>
      </c>
      <c r="J90">
        <f>VLOOKUP($B90,Totalt!$B$1:$BP$500,MATCH("total el",Totalt!$B$1:$BP$1,0),FALSE)</f>
        <v>0.2</v>
      </c>
      <c r="L90" s="232">
        <f t="shared" si="2"/>
        <v>0.22000000000000003</v>
      </c>
      <c r="M90" s="232">
        <f t="shared" si="2"/>
        <v>0</v>
      </c>
      <c r="N90" s="232">
        <f t="shared" si="2"/>
        <v>2.0000000000000004E-2</v>
      </c>
    </row>
    <row r="91" spans="1:14" x14ac:dyDescent="0.25">
      <c r="A91" t="s">
        <v>127</v>
      </c>
      <c r="B91" t="s">
        <v>128</v>
      </c>
      <c r="C91" t="str">
        <f>VLOOKUP($B91,Totalt!$B$1:$BP$500,MATCH("Kvalitetsgranskad:",Totalt!$B$1:$BP$1,0),FALSE)</f>
        <v>Ja</v>
      </c>
      <c r="E91" t="str">
        <f>VLOOKUP($B91,Miljö!$B$1:$AG$479,MATCH(E$3,Miljö!$B$1:$AK$1,0),FALSE)</f>
        <v>Nordisk residual</v>
      </c>
      <c r="F91">
        <f>VLOOKUP($B91,Miljö!$B$1:$AG$479,MATCH(F$3,Miljö!$B$1:$AK$1,0),FALSE)</f>
        <v>2.36</v>
      </c>
      <c r="G91">
        <f>VLOOKUP($B91,Miljö!$B$1:$AG$479,MATCH(G$3,Miljö!$B$1:$AK$1,0),FALSE)</f>
        <v>483.4</v>
      </c>
      <c r="H91">
        <f>VLOOKUP($B91,Miljö!$B$1:$AG$479,MATCH(H$3,Miljö!$B$1:$AK$1,0),FALSE)</f>
        <v>0.55000000000000004</v>
      </c>
      <c r="J91">
        <f>VLOOKUP($B91,Totalt!$B$1:$BP$500,MATCH("total el",Totalt!$B$1:$BP$1,0),FALSE)</f>
        <v>3.012</v>
      </c>
      <c r="L91" s="232">
        <f t="shared" si="2"/>
        <v>7.10832</v>
      </c>
      <c r="M91" s="232">
        <f t="shared" si="2"/>
        <v>1456.0008</v>
      </c>
      <c r="N91" s="232">
        <f t="shared" si="2"/>
        <v>1.6566000000000001</v>
      </c>
    </row>
    <row r="92" spans="1:14" x14ac:dyDescent="0.25">
      <c r="A92" t="s">
        <v>127</v>
      </c>
      <c r="B92" t="s">
        <v>129</v>
      </c>
      <c r="C92" t="str">
        <f>VLOOKUP($B92,Totalt!$B$1:$BP$500,MATCH("Kvalitetsgranskad:",Totalt!$B$1:$BP$1,0),FALSE)</f>
        <v>Ja</v>
      </c>
      <c r="E92" t="str">
        <f>VLOOKUP($B92,Miljö!$B$1:$AG$479,MATCH(E$3,Miljö!$B$1:$AK$1,0),FALSE)</f>
        <v>'Bra Miljöval'</v>
      </c>
      <c r="F92">
        <f>VLOOKUP($B92,Miljö!$B$1:$AG$479,MATCH(F$3,Miljö!$B$1:$AK$1,0),FALSE)</f>
        <v>2.36</v>
      </c>
      <c r="G92">
        <f>VLOOKUP($B92,Miljö!$B$1:$AG$479,MATCH(G$3,Miljö!$B$1:$AK$1,0),FALSE)</f>
        <v>483.4</v>
      </c>
      <c r="H92">
        <f>VLOOKUP($B92,Miljö!$B$1:$AG$479,MATCH(H$3,Miljö!$B$1:$AK$1,0),FALSE)</f>
        <v>0.55000000000000004</v>
      </c>
      <c r="J92">
        <f>VLOOKUP($B92,Totalt!$B$1:$BP$500,MATCH("total el",Totalt!$B$1:$BP$1,0),FALSE)</f>
        <v>0.27600000000000002</v>
      </c>
      <c r="L92" s="232">
        <f t="shared" si="2"/>
        <v>0.65136000000000005</v>
      </c>
      <c r="M92" s="232">
        <f t="shared" si="2"/>
        <v>133.41839999999999</v>
      </c>
      <c r="N92" s="232">
        <f t="shared" si="2"/>
        <v>0.15180000000000002</v>
      </c>
    </row>
    <row r="93" spans="1:14" x14ac:dyDescent="0.25">
      <c r="A93" t="s">
        <v>127</v>
      </c>
      <c r="B93" t="s">
        <v>130</v>
      </c>
      <c r="C93" t="str">
        <f>VLOOKUP($B93,Totalt!$B$1:$BP$500,MATCH("Kvalitetsgranskad:",Totalt!$B$1:$BP$1,0),FALSE)</f>
        <v>Ja</v>
      </c>
      <c r="E93" t="str">
        <f>VLOOKUP($B93,Miljö!$B$1:$AG$479,MATCH(E$3,Miljö!$B$1:$AK$1,0),FALSE)</f>
        <v>Nordisk residual</v>
      </c>
      <c r="F93">
        <f>VLOOKUP($B93,Miljö!$B$1:$AG$479,MATCH(F$3,Miljö!$B$1:$AK$1,0),FALSE)</f>
        <v>2.36</v>
      </c>
      <c r="G93">
        <f>VLOOKUP($B93,Miljö!$B$1:$AG$479,MATCH(G$3,Miljö!$B$1:$AK$1,0),FALSE)</f>
        <v>483.4</v>
      </c>
      <c r="H93">
        <f>VLOOKUP($B93,Miljö!$B$1:$AG$479,MATCH(H$3,Miljö!$B$1:$AK$1,0),FALSE)</f>
        <v>0.55000000000000004</v>
      </c>
      <c r="J93">
        <f>VLOOKUP($B93,Totalt!$B$1:$BP$500,MATCH("total el",Totalt!$B$1:$BP$1,0),FALSE)</f>
        <v>0.27800000000000002</v>
      </c>
      <c r="L93" s="232">
        <f t="shared" si="2"/>
        <v>0.65608</v>
      </c>
      <c r="M93" s="232">
        <f t="shared" si="2"/>
        <v>134.3852</v>
      </c>
      <c r="N93" s="232">
        <f t="shared" si="2"/>
        <v>0.15290000000000004</v>
      </c>
    </row>
    <row r="94" spans="1:14" x14ac:dyDescent="0.25">
      <c r="A94" t="s">
        <v>131</v>
      </c>
      <c r="B94" t="s">
        <v>132</v>
      </c>
      <c r="C94" t="str">
        <f>VLOOKUP($B94,Totalt!$B$1:$BP$500,MATCH("Kvalitetsgranskad:",Totalt!$B$1:$BP$1,0),FALSE)</f>
        <v>Ja</v>
      </c>
      <c r="E94" t="str">
        <f>VLOOKUP($B94,Miljö!$B$1:$AG$479,MATCH(E$3,Miljö!$B$1:$AK$1,0),FALSE)</f>
        <v>'FEAB Bra Miljöval'</v>
      </c>
      <c r="F94">
        <f>VLOOKUP($B94,Miljö!$B$1:$AG$479,MATCH(F$3,Miljö!$B$1:$AK$1,0),FALSE)</f>
        <v>0.87</v>
      </c>
      <c r="G94">
        <f>VLOOKUP($B94,Miljö!$B$1:$AG$479,MATCH(G$3,Miljö!$B$1:$AK$1,0),FALSE)</f>
        <v>0</v>
      </c>
      <c r="H94">
        <f>VLOOKUP($B94,Miljö!$B$1:$AG$479,MATCH(H$3,Miljö!$B$1:$AK$1,0),FALSE)</f>
        <v>0</v>
      </c>
      <c r="J94">
        <f>VLOOKUP($B94,Totalt!$B$1:$BP$500,MATCH("total el",Totalt!$B$1:$BP$1,0),FALSE)</f>
        <v>1.3640000000000001</v>
      </c>
      <c r="L94" s="232">
        <f t="shared" si="2"/>
        <v>1.1866800000000002</v>
      </c>
      <c r="M94" s="232">
        <f t="shared" si="2"/>
        <v>0</v>
      </c>
      <c r="N94" s="232">
        <f t="shared" si="2"/>
        <v>0</v>
      </c>
    </row>
    <row r="95" spans="1:14" x14ac:dyDescent="0.25">
      <c r="A95" t="s">
        <v>131</v>
      </c>
      <c r="B95" t="s">
        <v>133</v>
      </c>
      <c r="C95" t="str">
        <f>VLOOKUP($B95,Totalt!$B$1:$BP$500,MATCH("Kvalitetsgranskad:",Totalt!$B$1:$BP$1,0),FALSE)</f>
        <v>Ja</v>
      </c>
      <c r="E95" t="str">
        <f>VLOOKUP($B95,Miljö!$B$1:$AG$479,MATCH(E$3,Miljö!$B$1:$AK$1,0),FALSE)</f>
        <v>'FEAB Bra MIljöval'</v>
      </c>
      <c r="F95">
        <f>VLOOKUP($B95,Miljö!$B$1:$AG$479,MATCH(F$3,Miljö!$B$1:$AK$1,0),FALSE)</f>
        <v>0.87</v>
      </c>
      <c r="G95">
        <f>VLOOKUP($B95,Miljö!$B$1:$AG$479,MATCH(G$3,Miljö!$B$1:$AK$1,0),FALSE)</f>
        <v>0</v>
      </c>
      <c r="H95">
        <f>VLOOKUP($B95,Miljö!$B$1:$AG$479,MATCH(H$3,Miljö!$B$1:$AK$1,0),FALSE)</f>
        <v>0</v>
      </c>
      <c r="J95">
        <f>VLOOKUP($B95,Totalt!$B$1:$BP$500,MATCH("total el",Totalt!$B$1:$BP$1,0),FALSE)</f>
        <v>3.6999999999999998E-2</v>
      </c>
      <c r="L95" s="232">
        <f t="shared" si="2"/>
        <v>3.2189999999999996E-2</v>
      </c>
      <c r="M95" s="232">
        <f t="shared" si="2"/>
        <v>0</v>
      </c>
      <c r="N95" s="232">
        <f t="shared" si="2"/>
        <v>0</v>
      </c>
    </row>
    <row r="96" spans="1:14" x14ac:dyDescent="0.25">
      <c r="A96" t="s">
        <v>131</v>
      </c>
      <c r="B96" t="s">
        <v>134</v>
      </c>
      <c r="C96" t="str">
        <f>VLOOKUP($B96,Totalt!$B$1:$BP$500,MATCH("Kvalitetsgranskad:",Totalt!$B$1:$BP$1,0),FALSE)</f>
        <v>Ja</v>
      </c>
      <c r="E96" t="str">
        <f>VLOOKUP($B96,Miljö!$B$1:$AG$479,MATCH(E$3,Miljö!$B$1:$AK$1,0),FALSE)</f>
        <v>'Nordisk residual'</v>
      </c>
      <c r="F96">
        <f>VLOOKUP($B96,Miljö!$B$1:$AG$479,MATCH(F$3,Miljö!$B$1:$AK$1,0),FALSE)</f>
        <v>2.36</v>
      </c>
      <c r="G96">
        <f>VLOOKUP($B96,Miljö!$B$1:$AG$479,MATCH(G$3,Miljö!$B$1:$AK$1,0),FALSE)</f>
        <v>483</v>
      </c>
      <c r="H96">
        <f>VLOOKUP($B96,Miljö!$B$1:$AG$479,MATCH(H$3,Miljö!$B$1:$AK$1,0),FALSE)</f>
        <v>0.55000000000000004</v>
      </c>
      <c r="J96">
        <f>VLOOKUP($B96,Totalt!$B$1:$BP$500,MATCH("total el",Totalt!$B$1:$BP$1,0),FALSE)</f>
        <v>0.04</v>
      </c>
      <c r="L96" s="232">
        <f t="shared" si="2"/>
        <v>9.4399999999999998E-2</v>
      </c>
      <c r="M96" s="232">
        <f t="shared" si="2"/>
        <v>19.32</v>
      </c>
      <c r="N96" s="232">
        <f t="shared" si="2"/>
        <v>2.2000000000000002E-2</v>
      </c>
    </row>
    <row r="97" spans="1:14" x14ac:dyDescent="0.25">
      <c r="A97" t="s">
        <v>135</v>
      </c>
      <c r="B97" t="s">
        <v>136</v>
      </c>
      <c r="C97" t="str">
        <f>VLOOKUP($B97,Totalt!$B$1:$BP$500,MATCH("Kvalitetsgranskad:",Totalt!$B$1:$BP$1,0),FALSE)</f>
        <v>Ja</v>
      </c>
      <c r="E97" t="str">
        <f>VLOOKUP($B97,Miljö!$B$1:$AG$479,MATCH(E$3,Miljö!$B$1:$AK$1,0),FALSE)</f>
        <v>'Egen Vindkraft'</v>
      </c>
      <c r="F97">
        <f>VLOOKUP($B97,Miljö!$B$1:$AG$479,MATCH(F$3,Miljö!$B$1:$AK$1,0),FALSE)</f>
        <v>0</v>
      </c>
      <c r="G97">
        <f>VLOOKUP($B97,Miljö!$B$1:$AG$479,MATCH(G$3,Miljö!$B$1:$AK$1,0),FALSE)</f>
        <v>0</v>
      </c>
      <c r="H97">
        <f>VLOOKUP($B97,Miljö!$B$1:$AG$479,MATCH(H$3,Miljö!$B$1:$AK$1,0),FALSE)</f>
        <v>0</v>
      </c>
      <c r="J97">
        <f>VLOOKUP($B97,Totalt!$B$1:$BP$500,MATCH("total el",Totalt!$B$1:$BP$1,0),FALSE)</f>
        <v>0.09</v>
      </c>
      <c r="L97" s="232">
        <f t="shared" si="2"/>
        <v>0</v>
      </c>
      <c r="M97" s="232">
        <f t="shared" si="2"/>
        <v>0</v>
      </c>
      <c r="N97" s="232">
        <f t="shared" si="2"/>
        <v>0</v>
      </c>
    </row>
    <row r="98" spans="1:14" x14ac:dyDescent="0.25">
      <c r="A98" t="s">
        <v>135</v>
      </c>
      <c r="B98" t="s">
        <v>137</v>
      </c>
      <c r="C98" t="str">
        <f>VLOOKUP($B98,Totalt!$B$1:$BP$500,MATCH("Kvalitetsgranskad:",Totalt!$B$1:$BP$1,0),FALSE)</f>
        <v>Ja</v>
      </c>
      <c r="E98" t="str">
        <f>VLOOKUP($B98,Miljö!$B$1:$AG$479,MATCH(E$3,Miljö!$B$1:$AK$1,0),FALSE)</f>
        <v>'Egen vindkraft'</v>
      </c>
      <c r="F98">
        <f>VLOOKUP($B98,Miljö!$B$1:$AG$479,MATCH(F$3,Miljö!$B$1:$AK$1,0),FALSE)</f>
        <v>0</v>
      </c>
      <c r="G98">
        <f>VLOOKUP($B98,Miljö!$B$1:$AG$479,MATCH(G$3,Miljö!$B$1:$AK$1,0),FALSE)</f>
        <v>0</v>
      </c>
      <c r="H98">
        <f>VLOOKUP($B98,Miljö!$B$1:$AG$479,MATCH(H$3,Miljö!$B$1:$AK$1,0),FALSE)</f>
        <v>0</v>
      </c>
      <c r="J98">
        <f>VLOOKUP($B98,Totalt!$B$1:$BP$500,MATCH("total el",Totalt!$B$1:$BP$1,0),FALSE)</f>
        <v>9.3611799999999992</v>
      </c>
      <c r="L98" s="232">
        <f t="shared" si="2"/>
        <v>0</v>
      </c>
      <c r="M98" s="232">
        <f t="shared" si="2"/>
        <v>0</v>
      </c>
      <c r="N98" s="232">
        <f t="shared" si="2"/>
        <v>0</v>
      </c>
    </row>
    <row r="99" spans="1:14" x14ac:dyDescent="0.25">
      <c r="A99" t="s">
        <v>135</v>
      </c>
      <c r="B99" t="s">
        <v>138</v>
      </c>
      <c r="C99" t="str">
        <f>VLOOKUP($B99,Totalt!$B$1:$BP$500,MATCH("Kvalitetsgranskad:",Totalt!$B$1:$BP$1,0),FALSE)</f>
        <v>Ja</v>
      </c>
      <c r="E99" t="str">
        <f>VLOOKUP($B99,Miljö!$B$1:$AG$479,MATCH(E$3,Miljö!$B$1:$AK$1,0),FALSE)</f>
        <v>'Egen vindkraft'</v>
      </c>
      <c r="F99">
        <f>VLOOKUP($B99,Miljö!$B$1:$AG$479,MATCH(F$3,Miljö!$B$1:$AK$1,0),FALSE)</f>
        <v>0</v>
      </c>
      <c r="G99">
        <f>VLOOKUP($B99,Miljö!$B$1:$AG$479,MATCH(G$3,Miljö!$B$1:$AK$1,0),FALSE)</f>
        <v>0</v>
      </c>
      <c r="H99">
        <f>VLOOKUP($B99,Miljö!$B$1:$AG$479,MATCH(H$3,Miljö!$B$1:$AK$1,0),FALSE)</f>
        <v>0</v>
      </c>
      <c r="J99">
        <f>VLOOKUP($B99,Totalt!$B$1:$BP$500,MATCH("total el",Totalt!$B$1:$BP$1,0),FALSE)</f>
        <v>0.06</v>
      </c>
      <c r="L99" s="232">
        <f t="shared" si="2"/>
        <v>0</v>
      </c>
      <c r="M99" s="232">
        <f t="shared" si="2"/>
        <v>0</v>
      </c>
      <c r="N99" s="232">
        <f t="shared" si="2"/>
        <v>0</v>
      </c>
    </row>
    <row r="100" spans="1:14" x14ac:dyDescent="0.25">
      <c r="A100" t="s">
        <v>135</v>
      </c>
      <c r="B100" t="s">
        <v>139</v>
      </c>
      <c r="C100" t="str">
        <f>VLOOKUP($B100,Totalt!$B$1:$BP$500,MATCH("Kvalitetsgranskad:",Totalt!$B$1:$BP$1,0),FALSE)</f>
        <v>Ja</v>
      </c>
      <c r="E100" t="str">
        <f>VLOOKUP($B100,Miljö!$B$1:$AG$479,MATCH(E$3,Miljö!$B$1:$AK$1,0),FALSE)</f>
        <v>'Egen Vindkraft'</v>
      </c>
      <c r="F100">
        <f>VLOOKUP($B100,Miljö!$B$1:$AG$479,MATCH(F$3,Miljö!$B$1:$AK$1,0),FALSE)</f>
        <v>0</v>
      </c>
      <c r="G100">
        <f>VLOOKUP($B100,Miljö!$B$1:$AG$479,MATCH(G$3,Miljö!$B$1:$AK$1,0),FALSE)</f>
        <v>0</v>
      </c>
      <c r="H100">
        <f>VLOOKUP($B100,Miljö!$B$1:$AG$479,MATCH(H$3,Miljö!$B$1:$AK$1,0),FALSE)</f>
        <v>0</v>
      </c>
      <c r="J100">
        <f>VLOOKUP($B100,Totalt!$B$1:$BP$500,MATCH("total el",Totalt!$B$1:$BP$1,0),FALSE)</f>
        <v>0.11</v>
      </c>
      <c r="L100" s="232">
        <f t="shared" si="2"/>
        <v>0</v>
      </c>
      <c r="M100" s="232">
        <f t="shared" si="2"/>
        <v>0</v>
      </c>
      <c r="N100" s="232">
        <f t="shared" si="2"/>
        <v>0</v>
      </c>
    </row>
    <row r="101" spans="1:14" x14ac:dyDescent="0.25">
      <c r="A101" t="s">
        <v>140</v>
      </c>
      <c r="B101" t="s">
        <v>141</v>
      </c>
      <c r="C101" t="str">
        <f>VLOOKUP($B101,Totalt!$B$1:$BP$500,MATCH("Kvalitetsgranskad:",Totalt!$B$1:$BP$1,0),FALSE)</f>
        <v>Ja</v>
      </c>
      <c r="E101" t="str">
        <f>VLOOKUP($B101,Miljö!$B$1:$AG$479,MATCH(E$3,Miljö!$B$1:$AK$1,0),FALSE)</f>
        <v>Nordisk residual</v>
      </c>
      <c r="F101">
        <f>VLOOKUP($B101,Miljö!$B$1:$AG$479,MATCH(F$3,Miljö!$B$1:$AK$1,0),FALSE)</f>
        <v>2.36</v>
      </c>
      <c r="G101">
        <f>VLOOKUP($B101,Miljö!$B$1:$AG$479,MATCH(G$3,Miljö!$B$1:$AK$1,0),FALSE)</f>
        <v>483.4</v>
      </c>
      <c r="H101">
        <f>VLOOKUP($B101,Miljö!$B$1:$AG$479,MATCH(H$3,Miljö!$B$1:$AK$1,0),FALSE)</f>
        <v>0.55000000000000004</v>
      </c>
      <c r="J101">
        <f>VLOOKUP($B101,Totalt!$B$1:$BP$500,MATCH("total el",Totalt!$B$1:$BP$1,0),FALSE)</f>
        <v>3.15</v>
      </c>
      <c r="L101" s="232">
        <f t="shared" si="2"/>
        <v>7.4339999999999993</v>
      </c>
      <c r="M101" s="232">
        <f t="shared" si="2"/>
        <v>1522.7099999999998</v>
      </c>
      <c r="N101" s="232">
        <f t="shared" si="2"/>
        <v>1.7325000000000002</v>
      </c>
    </row>
    <row r="102" spans="1:14" x14ac:dyDescent="0.25">
      <c r="A102" t="s">
        <v>142</v>
      </c>
      <c r="B102" t="s">
        <v>143</v>
      </c>
      <c r="C102" t="str">
        <f>VLOOKUP($B102,Totalt!$B$1:$BP$500,MATCH("Kvalitetsgranskad:",Totalt!$B$1:$BP$1,0),FALSE)</f>
        <v>Nej</v>
      </c>
      <c r="E102" t="str">
        <f>VLOOKUP($B102,Miljö!$B$1:$AG$479,MATCH(E$3,Miljö!$B$1:$AK$1,0),FALSE)</f>
        <v>-</v>
      </c>
      <c r="F102">
        <f>VLOOKUP($B102,Miljö!$B$1:$AG$479,MATCH(F$3,Miljö!$B$1:$AK$1,0),FALSE)</f>
        <v>2.36</v>
      </c>
      <c r="G102">
        <f>VLOOKUP($B102,Miljö!$B$1:$AG$479,MATCH(G$3,Miljö!$B$1:$AK$1,0),FALSE)</f>
        <v>483.4</v>
      </c>
      <c r="H102">
        <f>VLOOKUP($B102,Miljö!$B$1:$AG$479,MATCH(H$3,Miljö!$B$1:$AK$1,0),FALSE)</f>
        <v>0.55000000000000004</v>
      </c>
      <c r="J102">
        <f>VLOOKUP($B102,Totalt!$B$1:$BP$500,MATCH("total el",Totalt!$B$1:$BP$1,0),FALSE)</f>
        <v>0</v>
      </c>
      <c r="L102" s="232">
        <f t="shared" si="2"/>
        <v>0</v>
      </c>
      <c r="M102" s="232">
        <f t="shared" si="2"/>
        <v>0</v>
      </c>
      <c r="N102" s="232">
        <f t="shared" si="2"/>
        <v>0</v>
      </c>
    </row>
    <row r="103" spans="1:14" x14ac:dyDescent="0.25">
      <c r="A103" t="s">
        <v>144</v>
      </c>
      <c r="B103" t="s">
        <v>145</v>
      </c>
      <c r="C103" t="str">
        <f>VLOOKUP($B103,Totalt!$B$1:$BP$500,MATCH("Kvalitetsgranskad:",Totalt!$B$1:$BP$1,0),FALSE)</f>
        <v>Ja</v>
      </c>
      <c r="E103" t="str">
        <f>VLOOKUP($B103,Miljö!$B$1:$AG$479,MATCH(E$3,Miljö!$B$1:$AK$1,0),FALSE)</f>
        <v>'57% biokraft. 39% vattenkraft. 4% vindkraft'</v>
      </c>
      <c r="F103">
        <f>VLOOKUP($B103,Miljö!$B$1:$AG$479,MATCH(F$3,Miljö!$B$1:$AK$1,0),FALSE)</f>
        <v>9.7199999999999995E-2</v>
      </c>
      <c r="G103">
        <f>VLOOKUP($B103,Miljö!$B$1:$AG$479,MATCH(G$3,Miljö!$B$1:$AK$1,0),FALSE)</f>
        <v>0</v>
      </c>
      <c r="H103">
        <f>VLOOKUP($B103,Miljö!$B$1:$AG$479,MATCH(H$3,Miljö!$B$1:$AK$1,0),FALSE)</f>
        <v>0</v>
      </c>
      <c r="J103">
        <f>VLOOKUP($B103,Totalt!$B$1:$BP$500,MATCH("total el",Totalt!$B$1:$BP$1,0),FALSE)</f>
        <v>943.34300000000007</v>
      </c>
      <c r="L103" s="232">
        <f t="shared" si="2"/>
        <v>91.692939600000003</v>
      </c>
      <c r="M103" s="232">
        <f t="shared" si="2"/>
        <v>0</v>
      </c>
      <c r="N103" s="232">
        <f t="shared" si="2"/>
        <v>0</v>
      </c>
    </row>
    <row r="104" spans="1:14" x14ac:dyDescent="0.25">
      <c r="A104" t="s">
        <v>144</v>
      </c>
      <c r="B104" t="s">
        <v>146</v>
      </c>
      <c r="C104" t="str">
        <f>VLOOKUP($B104,Totalt!$B$1:$BP$500,MATCH("Kvalitetsgranskad:",Totalt!$B$1:$BP$1,0),FALSE)</f>
        <v>Ja</v>
      </c>
      <c r="E104" t="str">
        <f>VLOOKUP($B104,Miljö!$B$1:$AG$479,MATCH(E$3,Miljö!$B$1:$AK$1,0),FALSE)</f>
        <v>Nordisk residual</v>
      </c>
      <c r="F104">
        <f>VLOOKUP($B104,Miljö!$B$1:$AG$479,MATCH(F$3,Miljö!$B$1:$AK$1,0),FALSE)</f>
        <v>2.36</v>
      </c>
      <c r="G104">
        <f>VLOOKUP($B104,Miljö!$B$1:$AG$479,MATCH(G$3,Miljö!$B$1:$AK$1,0),FALSE)</f>
        <v>483.4</v>
      </c>
      <c r="H104">
        <f>VLOOKUP($B104,Miljö!$B$1:$AG$479,MATCH(H$3,Miljö!$B$1:$AK$1,0),FALSE)</f>
        <v>0.55000000000000004</v>
      </c>
      <c r="J104">
        <f>VLOOKUP($B104,Totalt!$B$1:$BP$500,MATCH("total el",Totalt!$B$1:$BP$1,0),FALSE)</f>
        <v>1.29281</v>
      </c>
      <c r="L104" s="232">
        <f t="shared" si="2"/>
        <v>3.0510316</v>
      </c>
      <c r="M104" s="232">
        <f t="shared" si="2"/>
        <v>624.94435399999998</v>
      </c>
      <c r="N104" s="232">
        <f t="shared" si="2"/>
        <v>0.71104550000000011</v>
      </c>
    </row>
    <row r="105" spans="1:14" x14ac:dyDescent="0.25">
      <c r="A105" t="s">
        <v>147</v>
      </c>
      <c r="B105" t="s">
        <v>148</v>
      </c>
      <c r="C105" t="str">
        <f>VLOOKUP($B105,Totalt!$B$1:$BP$500,MATCH("Kvalitetsgranskad:",Totalt!$B$1:$BP$1,0),FALSE)</f>
        <v>Nej</v>
      </c>
      <c r="E105" t="str">
        <f>VLOOKUP($B105,Miljö!$B$1:$AG$479,MATCH(E$3,Miljö!$B$1:$AK$1,0),FALSE)</f>
        <v>Nordisk residual</v>
      </c>
      <c r="F105">
        <f>VLOOKUP($B105,Miljö!$B$1:$AG$479,MATCH(F$3,Miljö!$B$1:$AK$1,0),FALSE)</f>
        <v>2.36</v>
      </c>
      <c r="G105">
        <f>VLOOKUP($B105,Miljö!$B$1:$AG$479,MATCH(G$3,Miljö!$B$1:$AK$1,0),FALSE)</f>
        <v>483.4</v>
      </c>
      <c r="H105">
        <f>VLOOKUP($B105,Miljö!$B$1:$AG$479,MATCH(H$3,Miljö!$B$1:$AK$1,0),FALSE)</f>
        <v>0.55000000000000004</v>
      </c>
      <c r="J105">
        <f>VLOOKUP($B105,Totalt!$B$1:$BP$500,MATCH("total el",Totalt!$B$1:$BP$1,0),FALSE)</f>
        <v>0</v>
      </c>
      <c r="L105" s="232">
        <f t="shared" si="2"/>
        <v>0</v>
      </c>
      <c r="M105" s="232">
        <f t="shared" si="2"/>
        <v>0</v>
      </c>
      <c r="N105" s="232">
        <f t="shared" si="2"/>
        <v>0</v>
      </c>
    </row>
    <row r="106" spans="1:14" x14ac:dyDescent="0.25">
      <c r="A106" t="s">
        <v>147</v>
      </c>
      <c r="B106" t="s">
        <v>149</v>
      </c>
      <c r="C106" t="str">
        <f>VLOOKUP($B106,Totalt!$B$1:$BP$500,MATCH("Kvalitetsgranskad:",Totalt!$B$1:$BP$1,0),FALSE)</f>
        <v>Nej</v>
      </c>
      <c r="E106" t="str">
        <f>VLOOKUP($B106,Miljö!$B$1:$AG$479,MATCH(E$3,Miljö!$B$1:$AK$1,0),FALSE)</f>
        <v>Nordisk residual</v>
      </c>
      <c r="F106">
        <f>VLOOKUP($B106,Miljö!$B$1:$AG$479,MATCH(F$3,Miljö!$B$1:$AK$1,0),FALSE)</f>
        <v>2.36</v>
      </c>
      <c r="G106">
        <f>VLOOKUP($B106,Miljö!$B$1:$AG$479,MATCH(G$3,Miljö!$B$1:$AK$1,0),FALSE)</f>
        <v>483.4</v>
      </c>
      <c r="H106">
        <f>VLOOKUP($B106,Miljö!$B$1:$AG$479,MATCH(H$3,Miljö!$B$1:$AK$1,0),FALSE)</f>
        <v>0.55000000000000004</v>
      </c>
      <c r="J106">
        <f>VLOOKUP($B106,Totalt!$B$1:$BP$500,MATCH("total el",Totalt!$B$1:$BP$1,0),FALSE)</f>
        <v>0</v>
      </c>
      <c r="L106" s="232">
        <f t="shared" si="2"/>
        <v>0</v>
      </c>
      <c r="M106" s="232">
        <f t="shared" si="2"/>
        <v>0</v>
      </c>
      <c r="N106" s="232">
        <f t="shared" si="2"/>
        <v>0</v>
      </c>
    </row>
    <row r="107" spans="1:14" x14ac:dyDescent="0.25">
      <c r="A107" t="s">
        <v>147</v>
      </c>
      <c r="B107" s="11" t="s">
        <v>991</v>
      </c>
      <c r="C107" t="str">
        <f>VLOOKUP($B107,Totalt!$B$1:$BP$500,MATCH("Kvalitetsgranskad:",Totalt!$B$1:$BP$1,0),FALSE)</f>
        <v>Nej</v>
      </c>
      <c r="E107" t="str">
        <f>VLOOKUP($B107,Miljö!$B$1:$AG$479,MATCH(E$3,Miljö!$B$1:$AK$1,0),FALSE)</f>
        <v>-</v>
      </c>
      <c r="F107">
        <f>VLOOKUP($B107,Miljö!$B$1:$AG$479,MATCH(F$3,Miljö!$B$1:$AK$1,0),FALSE)</f>
        <v>2.36</v>
      </c>
      <c r="G107">
        <f>VLOOKUP($B107,Miljö!$B$1:$AG$479,MATCH(G$3,Miljö!$B$1:$AK$1,0),FALSE)</f>
        <v>483.4</v>
      </c>
      <c r="H107">
        <f>VLOOKUP($B107,Miljö!$B$1:$AG$479,MATCH(H$3,Miljö!$B$1:$AK$1,0),FALSE)</f>
        <v>0.55000000000000004</v>
      </c>
      <c r="J107">
        <f>VLOOKUP($B107,Totalt!$B$1:$BP$500,MATCH("total el",Totalt!$B$1:$BP$1,0),FALSE)</f>
        <v>0</v>
      </c>
      <c r="L107" s="232">
        <f t="shared" si="2"/>
        <v>0</v>
      </c>
      <c r="M107" s="232">
        <f t="shared" si="2"/>
        <v>0</v>
      </c>
      <c r="N107" s="232">
        <f t="shared" si="2"/>
        <v>0</v>
      </c>
    </row>
    <row r="108" spans="1:14" x14ac:dyDescent="0.25">
      <c r="A108" t="s">
        <v>147</v>
      </c>
      <c r="B108" t="s">
        <v>151</v>
      </c>
      <c r="C108" t="str">
        <f>VLOOKUP($B108,Totalt!$B$1:$BP$500,MATCH("Kvalitetsgranskad:",Totalt!$B$1:$BP$1,0),FALSE)</f>
        <v>Nej</v>
      </c>
      <c r="E108" t="str">
        <f>VLOOKUP($B108,Miljö!$B$1:$AG$479,MATCH(E$3,Miljö!$B$1:$AK$1,0),FALSE)</f>
        <v>Nordisk residual</v>
      </c>
      <c r="F108">
        <f>VLOOKUP($B108,Miljö!$B$1:$AG$479,MATCH(F$3,Miljö!$B$1:$AK$1,0),FALSE)</f>
        <v>2.36</v>
      </c>
      <c r="G108">
        <f>VLOOKUP($B108,Miljö!$B$1:$AG$479,MATCH(G$3,Miljö!$B$1:$AK$1,0),FALSE)</f>
        <v>483.4</v>
      </c>
      <c r="H108">
        <f>VLOOKUP($B108,Miljö!$B$1:$AG$479,MATCH(H$3,Miljö!$B$1:$AK$1,0),FALSE)</f>
        <v>0.55000000000000004</v>
      </c>
      <c r="J108">
        <f>VLOOKUP($B108,Totalt!$B$1:$BP$500,MATCH("total el",Totalt!$B$1:$BP$1,0),FALSE)</f>
        <v>0</v>
      </c>
      <c r="L108" s="232">
        <f t="shared" si="2"/>
        <v>0</v>
      </c>
      <c r="M108" s="232">
        <f t="shared" si="2"/>
        <v>0</v>
      </c>
      <c r="N108" s="232">
        <f t="shared" si="2"/>
        <v>0</v>
      </c>
    </row>
    <row r="109" spans="1:14" x14ac:dyDescent="0.25">
      <c r="A109" t="s">
        <v>147</v>
      </c>
      <c r="B109" t="s">
        <v>152</v>
      </c>
      <c r="C109" t="str">
        <f>VLOOKUP($B109,Totalt!$B$1:$BP$500,MATCH("Kvalitetsgranskad:",Totalt!$B$1:$BP$1,0),FALSE)</f>
        <v>Nej</v>
      </c>
      <c r="E109" t="str">
        <f>VLOOKUP($B109,Miljö!$B$1:$AG$479,MATCH(E$3,Miljö!$B$1:$AK$1,0),FALSE)</f>
        <v>Nordisk residual</v>
      </c>
      <c r="F109">
        <f>VLOOKUP($B109,Miljö!$B$1:$AG$479,MATCH(F$3,Miljö!$B$1:$AK$1,0),FALSE)</f>
        <v>2.36</v>
      </c>
      <c r="G109">
        <f>VLOOKUP($B109,Miljö!$B$1:$AG$479,MATCH(G$3,Miljö!$B$1:$AK$1,0),FALSE)</f>
        <v>483.4</v>
      </c>
      <c r="H109">
        <f>VLOOKUP($B109,Miljö!$B$1:$AG$479,MATCH(H$3,Miljö!$B$1:$AK$1,0),FALSE)</f>
        <v>0.55000000000000004</v>
      </c>
      <c r="J109">
        <f>VLOOKUP($B109,Totalt!$B$1:$BP$500,MATCH("total el",Totalt!$B$1:$BP$1,0),FALSE)</f>
        <v>0</v>
      </c>
      <c r="L109" s="232">
        <f t="shared" si="2"/>
        <v>0</v>
      </c>
      <c r="M109" s="232">
        <f t="shared" si="2"/>
        <v>0</v>
      </c>
      <c r="N109" s="232">
        <f t="shared" si="2"/>
        <v>0</v>
      </c>
    </row>
    <row r="110" spans="1:14" x14ac:dyDescent="0.25">
      <c r="A110" t="s">
        <v>147</v>
      </c>
      <c r="B110" t="s">
        <v>153</v>
      </c>
      <c r="C110" t="str">
        <f>VLOOKUP($B110,Totalt!$B$1:$BP$500,MATCH("Kvalitetsgranskad:",Totalt!$B$1:$BP$1,0),FALSE)</f>
        <v>Nej</v>
      </c>
      <c r="E110" t="str">
        <f>VLOOKUP($B110,Miljö!$B$1:$AG$479,MATCH(E$3,Miljö!$B$1:$AK$1,0),FALSE)</f>
        <v>Nordisk residual</v>
      </c>
      <c r="F110">
        <f>VLOOKUP($B110,Miljö!$B$1:$AG$479,MATCH(F$3,Miljö!$B$1:$AK$1,0),FALSE)</f>
        <v>2.36</v>
      </c>
      <c r="G110">
        <f>VLOOKUP($B110,Miljö!$B$1:$AG$479,MATCH(G$3,Miljö!$B$1:$AK$1,0),FALSE)</f>
        <v>483.4</v>
      </c>
      <c r="H110">
        <f>VLOOKUP($B110,Miljö!$B$1:$AG$479,MATCH(H$3,Miljö!$B$1:$AK$1,0),FALSE)</f>
        <v>0.55000000000000004</v>
      </c>
      <c r="J110">
        <f>VLOOKUP($B110,Totalt!$B$1:$BP$500,MATCH("total el",Totalt!$B$1:$BP$1,0),FALSE)</f>
        <v>0</v>
      </c>
      <c r="L110" s="232">
        <f t="shared" si="2"/>
        <v>0</v>
      </c>
      <c r="M110" s="232">
        <f t="shared" si="2"/>
        <v>0</v>
      </c>
      <c r="N110" s="232">
        <f t="shared" si="2"/>
        <v>0</v>
      </c>
    </row>
    <row r="111" spans="1:14" x14ac:dyDescent="0.25">
      <c r="A111" t="s">
        <v>147</v>
      </c>
      <c r="B111" t="s">
        <v>154</v>
      </c>
      <c r="C111" t="str">
        <f>VLOOKUP($B111,Totalt!$B$1:$BP$500,MATCH("Kvalitetsgranskad:",Totalt!$B$1:$BP$1,0),FALSE)</f>
        <v>Nej</v>
      </c>
      <c r="E111" t="str">
        <f>VLOOKUP($B111,Miljö!$B$1:$AG$479,MATCH(E$3,Miljö!$B$1:$AK$1,0),FALSE)</f>
        <v>Nordisk residual</v>
      </c>
      <c r="F111">
        <f>VLOOKUP($B111,Miljö!$B$1:$AG$479,MATCH(F$3,Miljö!$B$1:$AK$1,0),FALSE)</f>
        <v>2.36</v>
      </c>
      <c r="G111">
        <f>VLOOKUP($B111,Miljö!$B$1:$AG$479,MATCH(G$3,Miljö!$B$1:$AK$1,0),FALSE)</f>
        <v>483.4</v>
      </c>
      <c r="H111">
        <f>VLOOKUP($B111,Miljö!$B$1:$AG$479,MATCH(H$3,Miljö!$B$1:$AK$1,0),FALSE)</f>
        <v>0.55000000000000004</v>
      </c>
      <c r="J111">
        <f>VLOOKUP($B111,Totalt!$B$1:$BP$500,MATCH("total el",Totalt!$B$1:$BP$1,0),FALSE)</f>
        <v>0</v>
      </c>
      <c r="L111" s="232">
        <f t="shared" si="2"/>
        <v>0</v>
      </c>
      <c r="M111" s="232">
        <f t="shared" si="2"/>
        <v>0</v>
      </c>
      <c r="N111" s="232">
        <f t="shared" si="2"/>
        <v>0</v>
      </c>
    </row>
    <row r="112" spans="1:14" x14ac:dyDescent="0.25">
      <c r="A112" t="s">
        <v>147</v>
      </c>
      <c r="B112" t="s">
        <v>155</v>
      </c>
      <c r="C112" t="str">
        <f>VLOOKUP($B112,Totalt!$B$1:$BP$500,MATCH("Kvalitetsgranskad:",Totalt!$B$1:$BP$1,0),FALSE)</f>
        <v>Nej</v>
      </c>
      <c r="E112" t="str">
        <f>VLOOKUP($B112,Miljö!$B$1:$AG$479,MATCH(E$3,Miljö!$B$1:$AK$1,0),FALSE)</f>
        <v>Nordisk residual</v>
      </c>
      <c r="F112">
        <f>VLOOKUP($B112,Miljö!$B$1:$AG$479,MATCH(F$3,Miljö!$B$1:$AK$1,0),FALSE)</f>
        <v>2.36</v>
      </c>
      <c r="G112">
        <f>VLOOKUP($B112,Miljö!$B$1:$AG$479,MATCH(G$3,Miljö!$B$1:$AK$1,0),FALSE)</f>
        <v>483.4</v>
      </c>
      <c r="H112">
        <f>VLOOKUP($B112,Miljö!$B$1:$AG$479,MATCH(H$3,Miljö!$B$1:$AK$1,0),FALSE)</f>
        <v>0.55000000000000004</v>
      </c>
      <c r="J112">
        <f>VLOOKUP($B112,Totalt!$B$1:$BP$500,MATCH("total el",Totalt!$B$1:$BP$1,0),FALSE)</f>
        <v>0</v>
      </c>
      <c r="L112" s="232">
        <f t="shared" si="2"/>
        <v>0</v>
      </c>
      <c r="M112" s="232">
        <f t="shared" si="2"/>
        <v>0</v>
      </c>
      <c r="N112" s="232">
        <f t="shared" si="2"/>
        <v>0</v>
      </c>
    </row>
    <row r="113" spans="1:14" x14ac:dyDescent="0.25">
      <c r="A113" t="s">
        <v>156</v>
      </c>
      <c r="B113" t="s">
        <v>157</v>
      </c>
      <c r="C113" t="str">
        <f>VLOOKUP($B113,Totalt!$B$1:$BP$500,MATCH("Kvalitetsgranskad:",Totalt!$B$1:$BP$1,0),FALSE)</f>
        <v>Ja</v>
      </c>
      <c r="E113" t="str">
        <f>VLOOKUP($B113,Miljö!$B$1:$AG$479,MATCH(E$3,Miljö!$B$1:$AK$1,0),FALSE)</f>
        <v>'förnybart'</v>
      </c>
      <c r="F113">
        <f>VLOOKUP($B113,Miljö!$B$1:$AG$479,MATCH(F$3,Miljö!$B$1:$AK$1,0),FALSE)</f>
        <v>1.1000000000000001</v>
      </c>
      <c r="G113">
        <f>VLOOKUP($B113,Miljö!$B$1:$AG$479,MATCH(G$3,Miljö!$B$1:$AK$1,0),FALSE)</f>
        <v>5</v>
      </c>
      <c r="H113">
        <f>VLOOKUP($B113,Miljö!$B$1:$AG$479,MATCH(H$3,Miljö!$B$1:$AK$1,0),FALSE)</f>
        <v>0</v>
      </c>
      <c r="J113">
        <f>VLOOKUP($B113,Totalt!$B$1:$BP$500,MATCH("total el",Totalt!$B$1:$BP$1,0),FALSE)</f>
        <v>0.97426999999999997</v>
      </c>
      <c r="L113" s="232">
        <f t="shared" si="2"/>
        <v>1.0716970000000001</v>
      </c>
      <c r="M113" s="232">
        <f t="shared" si="2"/>
        <v>4.8713499999999996</v>
      </c>
      <c r="N113" s="232">
        <f t="shared" si="2"/>
        <v>0</v>
      </c>
    </row>
    <row r="114" spans="1:14" x14ac:dyDescent="0.25">
      <c r="A114" t="s">
        <v>156</v>
      </c>
      <c r="B114" t="s">
        <v>158</v>
      </c>
      <c r="C114" t="str">
        <f>VLOOKUP($B114,Totalt!$B$1:$BP$500,MATCH("Kvalitetsgranskad:",Totalt!$B$1:$BP$1,0),FALSE)</f>
        <v>Ja</v>
      </c>
      <c r="E114" t="str">
        <f>VLOOKUP($B114,Miljö!$B$1:$AG$479,MATCH(E$3,Miljö!$B$1:$AK$1,0),FALSE)</f>
        <v>Nordisk residual</v>
      </c>
      <c r="F114">
        <f>VLOOKUP($B114,Miljö!$B$1:$AG$479,MATCH(F$3,Miljö!$B$1:$AK$1,0),FALSE)</f>
        <v>2.36</v>
      </c>
      <c r="G114">
        <f>VLOOKUP($B114,Miljö!$B$1:$AG$479,MATCH(G$3,Miljö!$B$1:$AK$1,0),FALSE)</f>
        <v>483.4</v>
      </c>
      <c r="H114">
        <f>VLOOKUP($B114,Miljö!$B$1:$AG$479,MATCH(H$3,Miljö!$B$1:$AK$1,0),FALSE)</f>
        <v>0.55000000000000004</v>
      </c>
      <c r="J114">
        <f>VLOOKUP($B114,Totalt!$B$1:$BP$500,MATCH("total el",Totalt!$B$1:$BP$1,0),FALSE)</f>
        <v>0.11928</v>
      </c>
      <c r="L114" s="232">
        <f t="shared" si="2"/>
        <v>0.2815008</v>
      </c>
      <c r="M114" s="232">
        <f t="shared" si="2"/>
        <v>57.659951999999997</v>
      </c>
      <c r="N114" s="232">
        <f t="shared" si="2"/>
        <v>6.560400000000001E-2</v>
      </c>
    </row>
    <row r="115" spans="1:14" x14ac:dyDescent="0.25">
      <c r="A115" t="s">
        <v>156</v>
      </c>
      <c r="B115" t="s">
        <v>159</v>
      </c>
      <c r="C115" t="str">
        <f>VLOOKUP($B115,Totalt!$B$1:$BP$500,MATCH("Kvalitetsgranskad:",Totalt!$B$1:$BP$1,0),FALSE)</f>
        <v>Ja</v>
      </c>
      <c r="E115" t="str">
        <f>VLOOKUP($B115,Miljö!$B$1:$AG$479,MATCH(E$3,Miljö!$B$1:$AK$1,0),FALSE)</f>
        <v>'Grön el'</v>
      </c>
      <c r="F115">
        <f>VLOOKUP($B115,Miljö!$B$1:$AG$479,MATCH(F$3,Miljö!$B$1:$AK$1,0),FALSE)</f>
        <v>1.1000000000000001</v>
      </c>
      <c r="G115">
        <f>VLOOKUP($B115,Miljö!$B$1:$AG$479,MATCH(G$3,Miljö!$B$1:$AK$1,0),FALSE)</f>
        <v>5</v>
      </c>
      <c r="H115">
        <f>VLOOKUP($B115,Miljö!$B$1:$AG$479,MATCH(H$3,Miljö!$B$1:$AK$1,0),FALSE)</f>
        <v>0.55000000000000004</v>
      </c>
      <c r="J115">
        <f>VLOOKUP($B115,Totalt!$B$1:$BP$500,MATCH("total el",Totalt!$B$1:$BP$1,0),FALSE)</f>
        <v>0.12101000000000001</v>
      </c>
      <c r="L115" s="232">
        <f t="shared" si="2"/>
        <v>0.13311100000000001</v>
      </c>
      <c r="M115" s="232">
        <f t="shared" si="2"/>
        <v>0.60505000000000009</v>
      </c>
      <c r="N115" s="232">
        <f t="shared" si="2"/>
        <v>6.6555500000000004E-2</v>
      </c>
    </row>
    <row r="116" spans="1:14" x14ac:dyDescent="0.25">
      <c r="A116" t="s">
        <v>160</v>
      </c>
      <c r="B116" t="s">
        <v>161</v>
      </c>
      <c r="C116" t="str">
        <f>VLOOKUP($B116,Totalt!$B$1:$BP$500,MATCH("Kvalitetsgranskad:",Totalt!$B$1:$BP$1,0),FALSE)</f>
        <v>Ja</v>
      </c>
      <c r="E116" t="str">
        <f>VLOOKUP($B116,Miljö!$B$1:$AG$479,MATCH(E$3,Miljö!$B$1:$AK$1,0),FALSE)</f>
        <v>Nordisk residual</v>
      </c>
      <c r="F116">
        <f>VLOOKUP($B116,Miljö!$B$1:$AG$479,MATCH(F$3,Miljö!$B$1:$AK$1,0),FALSE)</f>
        <v>2.36</v>
      </c>
      <c r="G116">
        <f>VLOOKUP($B116,Miljö!$B$1:$AG$479,MATCH(G$3,Miljö!$B$1:$AK$1,0),FALSE)</f>
        <v>483.4</v>
      </c>
      <c r="H116">
        <f>VLOOKUP($B116,Miljö!$B$1:$AG$479,MATCH(H$3,Miljö!$B$1:$AK$1,0),FALSE)</f>
        <v>0.55000000000000004</v>
      </c>
      <c r="J116">
        <f>VLOOKUP($B116,Totalt!$B$1:$BP$500,MATCH("total el",Totalt!$B$1:$BP$1,0),FALSE)</f>
        <v>0.87</v>
      </c>
      <c r="L116" s="232">
        <f t="shared" si="2"/>
        <v>2.0531999999999999</v>
      </c>
      <c r="M116" s="232">
        <f t="shared" si="2"/>
        <v>420.55799999999999</v>
      </c>
      <c r="N116" s="232">
        <f t="shared" si="2"/>
        <v>0.47850000000000004</v>
      </c>
    </row>
    <row r="117" spans="1:14" x14ac:dyDescent="0.25">
      <c r="A117" t="s">
        <v>160</v>
      </c>
      <c r="B117" t="s">
        <v>162</v>
      </c>
      <c r="C117" t="str">
        <f>VLOOKUP($B117,Totalt!$B$1:$BP$500,MATCH("Kvalitetsgranskad:",Totalt!$B$1:$BP$1,0),FALSE)</f>
        <v>Ja</v>
      </c>
      <c r="E117" t="str">
        <f>VLOOKUP($B117,Miljö!$B$1:$AG$479,MATCH(E$3,Miljö!$B$1:$AK$1,0),FALSE)</f>
        <v>Nordisk residual</v>
      </c>
      <c r="F117">
        <f>VLOOKUP($B117,Miljö!$B$1:$AG$479,MATCH(F$3,Miljö!$B$1:$AK$1,0),FALSE)</f>
        <v>2.36</v>
      </c>
      <c r="G117">
        <f>VLOOKUP($B117,Miljö!$B$1:$AG$479,MATCH(G$3,Miljö!$B$1:$AK$1,0),FALSE)</f>
        <v>483.4</v>
      </c>
      <c r="H117">
        <f>VLOOKUP($B117,Miljö!$B$1:$AG$479,MATCH(H$3,Miljö!$B$1:$AK$1,0),FALSE)</f>
        <v>0.55000000000000004</v>
      </c>
      <c r="J117">
        <f>VLOOKUP($B117,Totalt!$B$1:$BP$500,MATCH("total el",Totalt!$B$1:$BP$1,0),FALSE)</f>
        <v>0.03</v>
      </c>
      <c r="L117" s="232">
        <f t="shared" si="2"/>
        <v>7.0799999999999988E-2</v>
      </c>
      <c r="M117" s="232">
        <f t="shared" si="2"/>
        <v>14.501999999999999</v>
      </c>
      <c r="N117" s="232">
        <f t="shared" si="2"/>
        <v>1.6500000000000001E-2</v>
      </c>
    </row>
    <row r="118" spans="1:14" x14ac:dyDescent="0.25">
      <c r="A118" t="s">
        <v>160</v>
      </c>
      <c r="B118" t="s">
        <v>163</v>
      </c>
      <c r="C118" t="str">
        <f>VLOOKUP($B118,Totalt!$B$1:$BP$500,MATCH("Kvalitetsgranskad:",Totalt!$B$1:$BP$1,0),FALSE)</f>
        <v>Ja</v>
      </c>
      <c r="E118" t="str">
        <f>VLOOKUP($B118,Miljö!$B$1:$AG$479,MATCH(E$3,Miljö!$B$1:$AK$1,0),FALSE)</f>
        <v>Nordisk residual</v>
      </c>
      <c r="F118">
        <f>VLOOKUP($B118,Miljö!$B$1:$AG$479,MATCH(F$3,Miljö!$B$1:$AK$1,0),FALSE)</f>
        <v>2.36</v>
      </c>
      <c r="G118">
        <f>VLOOKUP($B118,Miljö!$B$1:$AG$479,MATCH(G$3,Miljö!$B$1:$AK$1,0),FALSE)</f>
        <v>483.4</v>
      </c>
      <c r="H118">
        <f>VLOOKUP($B118,Miljö!$B$1:$AG$479,MATCH(H$3,Miljö!$B$1:$AK$1,0),FALSE)</f>
        <v>0.55000000000000004</v>
      </c>
      <c r="J118">
        <f>VLOOKUP($B118,Totalt!$B$1:$BP$500,MATCH("total el",Totalt!$B$1:$BP$1,0),FALSE)</f>
        <v>6.8000000000000005E-2</v>
      </c>
      <c r="L118" s="232">
        <f t="shared" si="2"/>
        <v>0.16048000000000001</v>
      </c>
      <c r="M118" s="232">
        <f t="shared" si="2"/>
        <v>32.871200000000002</v>
      </c>
      <c r="N118" s="232">
        <f t="shared" si="2"/>
        <v>3.7400000000000003E-2</v>
      </c>
    </row>
    <row r="119" spans="1:14" x14ac:dyDescent="0.25">
      <c r="A119" t="s">
        <v>160</v>
      </c>
      <c r="B119" t="s">
        <v>164</v>
      </c>
      <c r="C119" t="str">
        <f>VLOOKUP($B119,Totalt!$B$1:$BP$500,MATCH("Kvalitetsgranskad:",Totalt!$B$1:$BP$1,0),FALSE)</f>
        <v>Ja</v>
      </c>
      <c r="E119" t="str">
        <f>VLOOKUP($B119,Miljö!$B$1:$AG$479,MATCH(E$3,Miljö!$B$1:$AK$1,0),FALSE)</f>
        <v>Nordisk residual</v>
      </c>
      <c r="F119">
        <f>VLOOKUP($B119,Miljö!$B$1:$AG$479,MATCH(F$3,Miljö!$B$1:$AK$1,0),FALSE)</f>
        <v>2.36</v>
      </c>
      <c r="G119">
        <f>VLOOKUP($B119,Miljö!$B$1:$AG$479,MATCH(G$3,Miljö!$B$1:$AK$1,0),FALSE)</f>
        <v>483.4</v>
      </c>
      <c r="H119">
        <f>VLOOKUP($B119,Miljö!$B$1:$AG$479,MATCH(H$3,Miljö!$B$1:$AK$1,0),FALSE)</f>
        <v>0.55000000000000004</v>
      </c>
      <c r="J119">
        <f>VLOOKUP($B119,Totalt!$B$1:$BP$500,MATCH("total el",Totalt!$B$1:$BP$1,0),FALSE)</f>
        <v>14.860000000000001</v>
      </c>
      <c r="L119" s="232">
        <f t="shared" si="2"/>
        <v>35.069600000000001</v>
      </c>
      <c r="M119" s="232">
        <f t="shared" si="2"/>
        <v>7183.3240000000005</v>
      </c>
      <c r="N119" s="232">
        <f t="shared" si="2"/>
        <v>8.1730000000000018</v>
      </c>
    </row>
    <row r="120" spans="1:14" x14ac:dyDescent="0.25">
      <c r="A120" t="s">
        <v>165</v>
      </c>
      <c r="B120" t="s">
        <v>166</v>
      </c>
      <c r="C120" t="str">
        <f>VLOOKUP($B120,Totalt!$B$1:$BP$500,MATCH("Kvalitetsgranskad:",Totalt!$B$1:$BP$1,0),FALSE)</f>
        <v>Ja</v>
      </c>
      <c r="E120" t="str">
        <f>VLOOKUP($B120,Miljö!$B$1:$AG$479,MATCH(E$3,Miljö!$B$1:$AK$1,0),FALSE)</f>
        <v>Nordisk residual</v>
      </c>
      <c r="F120">
        <f>VLOOKUP($B120,Miljö!$B$1:$AG$479,MATCH(F$3,Miljö!$B$1:$AK$1,0),FALSE)</f>
        <v>2.36</v>
      </c>
      <c r="G120">
        <f>VLOOKUP($B120,Miljö!$B$1:$AG$479,MATCH(G$3,Miljö!$B$1:$AK$1,0),FALSE)</f>
        <v>483.4</v>
      </c>
      <c r="H120">
        <f>VLOOKUP($B120,Miljö!$B$1:$AG$479,MATCH(H$3,Miljö!$B$1:$AK$1,0),FALSE)</f>
        <v>0.55000000000000004</v>
      </c>
      <c r="J120">
        <f>VLOOKUP($B120,Totalt!$B$1:$BP$500,MATCH("total el",Totalt!$B$1:$BP$1,0),FALSE)</f>
        <v>1.5041199999999999</v>
      </c>
      <c r="L120" s="232">
        <f t="shared" si="2"/>
        <v>3.5497231999999994</v>
      </c>
      <c r="M120" s="232">
        <f t="shared" si="2"/>
        <v>727.09160799999995</v>
      </c>
      <c r="N120" s="232">
        <f t="shared" si="2"/>
        <v>0.82726600000000006</v>
      </c>
    </row>
    <row r="121" spans="1:14" x14ac:dyDescent="0.25">
      <c r="A121" t="s">
        <v>167</v>
      </c>
      <c r="B121" t="s">
        <v>168</v>
      </c>
      <c r="C121" t="str">
        <f>VLOOKUP($B121,Totalt!$B$1:$BP$500,MATCH("Kvalitetsgranskad:",Totalt!$B$1:$BP$1,0),FALSE)</f>
        <v>Ja</v>
      </c>
      <c r="E121" t="str">
        <f>VLOOKUP($B121,Miljö!$B$1:$AG$479,MATCH(E$3,Miljö!$B$1:$AK$1,0),FALSE)</f>
        <v>'Källmärkt Gävle Energi'</v>
      </c>
      <c r="F121">
        <f>VLOOKUP($B121,Miljö!$B$1:$AG$479,MATCH(F$3,Miljö!$B$1:$AK$1,0),FALSE)</f>
        <v>0.03</v>
      </c>
      <c r="G121">
        <f>VLOOKUP($B121,Miljö!$B$1:$AG$479,MATCH(G$3,Miljö!$B$1:$AK$1,0),FALSE)</f>
        <v>0</v>
      </c>
      <c r="H121">
        <f>VLOOKUP($B121,Miljö!$B$1:$AG$479,MATCH(H$3,Miljö!$B$1:$AK$1,0),FALSE)</f>
        <v>0</v>
      </c>
      <c r="J121">
        <f>VLOOKUP($B121,Totalt!$B$1:$BP$500,MATCH("total el",Totalt!$B$1:$BP$1,0),FALSE)</f>
        <v>20.70871</v>
      </c>
      <c r="L121" s="232">
        <f t="shared" si="2"/>
        <v>0.62126130000000002</v>
      </c>
      <c r="M121" s="232">
        <f t="shared" si="2"/>
        <v>0</v>
      </c>
      <c r="N121" s="232">
        <f t="shared" si="2"/>
        <v>0</v>
      </c>
    </row>
    <row r="122" spans="1:14" x14ac:dyDescent="0.25">
      <c r="A122" t="s">
        <v>169</v>
      </c>
      <c r="B122" t="s">
        <v>170</v>
      </c>
      <c r="C122" t="str">
        <f>VLOOKUP($B122,Totalt!$B$1:$BP$500,MATCH("Kvalitetsgranskad:",Totalt!$B$1:$BP$1,0),FALSE)</f>
        <v>Ja</v>
      </c>
      <c r="E122" t="str">
        <f>VLOOKUP($B122,Miljö!$B$1:$AG$479,MATCH(E$3,Miljö!$B$1:$AK$1,0),FALSE)</f>
        <v>'Bra Miljöval'</v>
      </c>
      <c r="F122">
        <f>VLOOKUP($B122,Miljö!$B$1:$AG$479,MATCH(F$3,Miljö!$B$1:$AK$1,0),FALSE)</f>
        <v>1.1080000000000001</v>
      </c>
      <c r="G122">
        <f>VLOOKUP($B122,Miljö!$B$1:$AG$479,MATCH(G$3,Miljö!$B$1:$AK$1,0),FALSE)</f>
        <v>4.9530000000000003</v>
      </c>
      <c r="H122">
        <f>VLOOKUP($B122,Miljö!$B$1:$AG$479,MATCH(H$3,Miljö!$B$1:$AK$1,0),FALSE)</f>
        <v>0</v>
      </c>
      <c r="J122">
        <f>VLOOKUP($B122,Totalt!$B$1:$BP$500,MATCH("total el",Totalt!$B$1:$BP$1,0),FALSE)</f>
        <v>196.91900000000001</v>
      </c>
      <c r="L122" s="232">
        <f t="shared" si="2"/>
        <v>218.18625200000002</v>
      </c>
      <c r="M122" s="232">
        <f t="shared" si="2"/>
        <v>975.33980700000006</v>
      </c>
      <c r="N122" s="232">
        <f t="shared" si="2"/>
        <v>0</v>
      </c>
    </row>
    <row r="123" spans="1:14" x14ac:dyDescent="0.25">
      <c r="A123" t="s">
        <v>169</v>
      </c>
      <c r="B123" t="s">
        <v>171</v>
      </c>
      <c r="C123" t="str">
        <f>VLOOKUP($B123,Totalt!$B$1:$BP$500,MATCH("Kvalitetsgranskad:",Totalt!$B$1:$BP$1,0),FALSE)</f>
        <v>Ja</v>
      </c>
      <c r="E123" t="str">
        <f>VLOOKUP($B123,Miljö!$B$1:$AG$479,MATCH(E$3,Miljö!$B$1:$AK$1,0),FALSE)</f>
        <v>'Bra Miljöval'</v>
      </c>
      <c r="F123">
        <f>VLOOKUP($B123,Miljö!$B$1:$AG$479,MATCH(F$3,Miljö!$B$1:$AK$1,0),FALSE)</f>
        <v>1.1000000000000001</v>
      </c>
      <c r="G123">
        <f>VLOOKUP($B123,Miljö!$B$1:$AG$479,MATCH(G$3,Miljö!$B$1:$AK$1,0),FALSE)</f>
        <v>5</v>
      </c>
      <c r="H123">
        <f>VLOOKUP($B123,Miljö!$B$1:$AG$479,MATCH(H$3,Miljö!$B$1:$AK$1,0),FALSE)</f>
        <v>0</v>
      </c>
      <c r="J123">
        <f>VLOOKUP($B123,Totalt!$B$1:$BP$500,MATCH("total el",Totalt!$B$1:$BP$1,0),FALSE)</f>
        <v>2.0209999999999999</v>
      </c>
      <c r="L123" s="232">
        <f t="shared" si="2"/>
        <v>2.2231000000000001</v>
      </c>
      <c r="M123" s="232">
        <f t="shared" si="2"/>
        <v>10.105</v>
      </c>
      <c r="N123" s="232">
        <f t="shared" si="2"/>
        <v>0</v>
      </c>
    </row>
    <row r="124" spans="1:14" x14ac:dyDescent="0.25">
      <c r="A124" t="s">
        <v>172</v>
      </c>
      <c r="B124" t="s">
        <v>173</v>
      </c>
      <c r="C124" t="str">
        <f>VLOOKUP($B124,Totalt!$B$1:$BP$500,MATCH("Kvalitetsgranskad:",Totalt!$B$1:$BP$1,0),FALSE)</f>
        <v>Ja</v>
      </c>
      <c r="E124" t="str">
        <f>VLOOKUP($B124,Miljö!$B$1:$AG$479,MATCH(E$3,Miljö!$B$1:$AK$1,0),FALSE)</f>
        <v>'Vattenkraft'</v>
      </c>
      <c r="F124">
        <f>VLOOKUP($B124,Miljö!$B$1:$AG$479,MATCH(F$3,Miljö!$B$1:$AK$1,0),FALSE)</f>
        <v>1.1100000000000001</v>
      </c>
      <c r="G124">
        <f>VLOOKUP($B124,Miljö!$B$1:$AG$479,MATCH(G$3,Miljö!$B$1:$AK$1,0),FALSE)</f>
        <v>9</v>
      </c>
      <c r="H124">
        <f>VLOOKUP($B124,Miljö!$B$1:$AG$479,MATCH(H$3,Miljö!$B$1:$AK$1,0),FALSE)</f>
        <v>0</v>
      </c>
      <c r="J124">
        <f>VLOOKUP($B124,Totalt!$B$1:$BP$500,MATCH("total el",Totalt!$B$1:$BP$1,0),FALSE)</f>
        <v>3.556</v>
      </c>
      <c r="L124" s="232">
        <f t="shared" si="2"/>
        <v>3.9471600000000002</v>
      </c>
      <c r="M124" s="232">
        <f t="shared" si="2"/>
        <v>32.003999999999998</v>
      </c>
      <c r="N124" s="232">
        <f t="shared" si="2"/>
        <v>0</v>
      </c>
    </row>
    <row r="125" spans="1:14" x14ac:dyDescent="0.25">
      <c r="A125" t="s">
        <v>172</v>
      </c>
      <c r="B125" t="s">
        <v>174</v>
      </c>
      <c r="C125" t="str">
        <f>VLOOKUP($B125,Totalt!$B$1:$BP$500,MATCH("Kvalitetsgranskad:",Totalt!$B$1:$BP$1,0),FALSE)</f>
        <v>Ja</v>
      </c>
      <c r="E125" t="str">
        <f>VLOOKUP($B125,Miljö!$B$1:$AG$479,MATCH(E$3,Miljö!$B$1:$AK$1,0),FALSE)</f>
        <v>'Vattenkraft'</v>
      </c>
      <c r="F125">
        <f>VLOOKUP($B125,Miljö!$B$1:$AG$479,MATCH(F$3,Miljö!$B$1:$AK$1,0),FALSE)</f>
        <v>1.1100000000000001</v>
      </c>
      <c r="G125">
        <f>VLOOKUP($B125,Miljö!$B$1:$AG$479,MATCH(G$3,Miljö!$B$1:$AK$1,0),FALSE)</f>
        <v>9</v>
      </c>
      <c r="H125">
        <f>VLOOKUP($B125,Miljö!$B$1:$AG$479,MATCH(H$3,Miljö!$B$1:$AK$1,0),FALSE)</f>
        <v>0</v>
      </c>
      <c r="J125">
        <f>VLOOKUP($B125,Totalt!$B$1:$BP$500,MATCH("total el",Totalt!$B$1:$BP$1,0),FALSE)</f>
        <v>7.4999999999999997E-2</v>
      </c>
      <c r="L125" s="232">
        <f t="shared" si="2"/>
        <v>8.3250000000000005E-2</v>
      </c>
      <c r="M125" s="232">
        <f t="shared" si="2"/>
        <v>0.67499999999999993</v>
      </c>
      <c r="N125" s="232">
        <f t="shared" si="2"/>
        <v>0</v>
      </c>
    </row>
    <row r="126" spans="1:14" x14ac:dyDescent="0.25">
      <c r="A126" t="s">
        <v>175</v>
      </c>
      <c r="B126" t="s">
        <v>176</v>
      </c>
      <c r="C126" t="str">
        <f>VLOOKUP($B126,Totalt!$B$1:$BP$500,MATCH("Kvalitetsgranskad:",Totalt!$B$1:$BP$1,0),FALSE)</f>
        <v>Ja</v>
      </c>
      <c r="E126" t="str">
        <f>VLOOKUP($B126,Miljö!$B$1:$AG$479,MATCH(E$3,Miljö!$B$1:$AK$1,0),FALSE)</f>
        <v>'Förnybar vattenkraft'</v>
      </c>
      <c r="F126">
        <f>VLOOKUP($B126,Miljö!$B$1:$AG$479,MATCH(F$3,Miljö!$B$1:$AK$1,0),FALSE)</f>
        <v>1.1000000000000001</v>
      </c>
      <c r="G126">
        <f>VLOOKUP($B126,Miljö!$B$1:$AG$479,MATCH(G$3,Miljö!$B$1:$AK$1,0),FALSE)</f>
        <v>0</v>
      </c>
      <c r="H126">
        <f>VLOOKUP($B126,Miljö!$B$1:$AG$479,MATCH(H$3,Miljö!$B$1:$AK$1,0),FALSE)</f>
        <v>0</v>
      </c>
      <c r="J126">
        <f>VLOOKUP($B126,Totalt!$B$1:$BP$500,MATCH("total el",Totalt!$B$1:$BP$1,0),FALSE)</f>
        <v>0.26</v>
      </c>
      <c r="L126" s="232">
        <f t="shared" si="2"/>
        <v>0.28600000000000003</v>
      </c>
      <c r="M126" s="232">
        <f t="shared" si="2"/>
        <v>0</v>
      </c>
      <c r="N126" s="232">
        <f t="shared" si="2"/>
        <v>0</v>
      </c>
    </row>
    <row r="127" spans="1:14" x14ac:dyDescent="0.25">
      <c r="A127" t="s">
        <v>177</v>
      </c>
      <c r="B127" t="s">
        <v>178</v>
      </c>
      <c r="C127" t="str">
        <f>VLOOKUP($B127,Totalt!$B$1:$BP$500,MATCH("Kvalitetsgranskad:",Totalt!$B$1:$BP$1,0),FALSE)</f>
        <v>Ja</v>
      </c>
      <c r="E127" t="str">
        <f>VLOOKUP($B127,Miljö!$B$1:$AG$479,MATCH(E$3,Miljö!$B$1:$AK$1,0),FALSE)</f>
        <v>'El från Karlstads Energi'</v>
      </c>
      <c r="F127">
        <f>VLOOKUP($B127,Miljö!$B$1:$AG$479,MATCH(F$3,Miljö!$B$1:$AK$1,0),FALSE)</f>
        <v>0</v>
      </c>
      <c r="G127">
        <f>VLOOKUP($B127,Miljö!$B$1:$AG$479,MATCH(G$3,Miljö!$B$1:$AK$1,0),FALSE)</f>
        <v>0</v>
      </c>
      <c r="H127">
        <f>VLOOKUP($B127,Miljö!$B$1:$AG$479,MATCH(H$3,Miljö!$B$1:$AK$1,0),FALSE)</f>
        <v>0</v>
      </c>
      <c r="J127">
        <f>VLOOKUP($B127,Totalt!$B$1:$BP$500,MATCH("total el",Totalt!$B$1:$BP$1,0),FALSE)</f>
        <v>0.33</v>
      </c>
      <c r="L127" s="232">
        <f t="shared" si="2"/>
        <v>0</v>
      </c>
      <c r="M127" s="232">
        <f t="shared" si="2"/>
        <v>0</v>
      </c>
      <c r="N127" s="232">
        <f t="shared" si="2"/>
        <v>0</v>
      </c>
    </row>
    <row r="128" spans="1:14" x14ac:dyDescent="0.25">
      <c r="A128" t="s">
        <v>177</v>
      </c>
      <c r="B128" t="s">
        <v>179</v>
      </c>
      <c r="C128" t="str">
        <f>VLOOKUP($B128,Totalt!$B$1:$BP$500,MATCH("Kvalitetsgranskad:",Totalt!$B$1:$BP$1,0),FALSE)</f>
        <v>Ja</v>
      </c>
      <c r="E128" t="str">
        <f>VLOOKUP($B128,Miljö!$B$1:$AG$479,MATCH(E$3,Miljö!$B$1:$AK$1,0),FALSE)</f>
        <v>'Karlstads Energi'</v>
      </c>
      <c r="F128">
        <f>VLOOKUP($B128,Miljö!$B$1:$AG$479,MATCH(F$3,Miljö!$B$1:$AK$1,0),FALSE)</f>
        <v>0</v>
      </c>
      <c r="G128">
        <f>VLOOKUP($B128,Miljö!$B$1:$AG$479,MATCH(G$3,Miljö!$B$1:$AK$1,0),FALSE)</f>
        <v>0</v>
      </c>
      <c r="H128">
        <f>VLOOKUP($B128,Miljö!$B$1:$AG$479,MATCH(H$3,Miljö!$B$1:$AK$1,0),FALSE)</f>
        <v>0</v>
      </c>
      <c r="J128">
        <f>VLOOKUP($B128,Totalt!$B$1:$BP$500,MATCH("total el",Totalt!$B$1:$BP$1,0),FALSE)</f>
        <v>0.90200000000000002</v>
      </c>
      <c r="L128" s="232">
        <f t="shared" si="2"/>
        <v>0</v>
      </c>
      <c r="M128" s="232">
        <f t="shared" si="2"/>
        <v>0</v>
      </c>
      <c r="N128" s="232">
        <f t="shared" si="2"/>
        <v>0</v>
      </c>
    </row>
    <row r="129" spans="1:14" x14ac:dyDescent="0.25">
      <c r="A129" t="s">
        <v>177</v>
      </c>
      <c r="B129" t="s">
        <v>180</v>
      </c>
      <c r="C129" t="str">
        <f>VLOOKUP($B129,Totalt!$B$1:$BP$500,MATCH("Kvalitetsgranskad:",Totalt!$B$1:$BP$1,0),FALSE)</f>
        <v>Ja</v>
      </c>
      <c r="E129" t="str">
        <f>VLOOKUP($B129,Miljö!$B$1:$AG$479,MATCH(E$3,Miljö!$B$1:$AK$1,0),FALSE)</f>
        <v>'El från Karlstads Energi'</v>
      </c>
      <c r="F129">
        <f>VLOOKUP($B129,Miljö!$B$1:$AG$479,MATCH(F$3,Miljö!$B$1:$AK$1,0),FALSE)</f>
        <v>0</v>
      </c>
      <c r="G129">
        <f>VLOOKUP($B129,Miljö!$B$1:$AG$479,MATCH(G$3,Miljö!$B$1:$AK$1,0),FALSE)</f>
        <v>0</v>
      </c>
      <c r="H129">
        <f>VLOOKUP($B129,Miljö!$B$1:$AG$479,MATCH(H$3,Miljö!$B$1:$AK$1,0),FALSE)</f>
        <v>0</v>
      </c>
      <c r="J129">
        <f>VLOOKUP($B129,Totalt!$B$1:$BP$500,MATCH("total el",Totalt!$B$1:$BP$1,0),FALSE)</f>
        <v>2E-3</v>
      </c>
      <c r="L129" s="232">
        <f t="shared" si="2"/>
        <v>0</v>
      </c>
      <c r="M129" s="232">
        <f t="shared" si="2"/>
        <v>0</v>
      </c>
      <c r="N129" s="232">
        <f t="shared" si="2"/>
        <v>0</v>
      </c>
    </row>
    <row r="130" spans="1:14" x14ac:dyDescent="0.25">
      <c r="A130" t="s">
        <v>181</v>
      </c>
      <c r="B130" t="s">
        <v>182</v>
      </c>
      <c r="C130" t="str">
        <f>VLOOKUP($B130,Totalt!$B$1:$BP$500,MATCH("Kvalitetsgranskad:",Totalt!$B$1:$BP$1,0),FALSE)</f>
        <v>Ja</v>
      </c>
      <c r="E130" t="str">
        <f>VLOOKUP($B130,Miljö!$B$1:$AG$479,MATCH(E$3,Miljö!$B$1:$AK$1,0),FALSE)</f>
        <v>'Vattenkraftsel'</v>
      </c>
      <c r="F130">
        <f>VLOOKUP($B130,Miljö!$B$1:$AG$479,MATCH(F$3,Miljö!$B$1:$AK$1,0),FALSE)</f>
        <v>1.1000000000000001</v>
      </c>
      <c r="G130">
        <f>VLOOKUP($B130,Miljö!$B$1:$AG$479,MATCH(G$3,Miljö!$B$1:$AK$1,0),FALSE)</f>
        <v>0</v>
      </c>
      <c r="H130">
        <f>VLOOKUP($B130,Miljö!$B$1:$AG$479,MATCH(H$3,Miljö!$B$1:$AK$1,0),FALSE)</f>
        <v>0</v>
      </c>
      <c r="J130">
        <f>VLOOKUP($B130,Totalt!$B$1:$BP$500,MATCH("total el",Totalt!$B$1:$BP$1,0),FALSE)</f>
        <v>21.229600000000001</v>
      </c>
      <c r="L130" s="232">
        <f t="shared" si="2"/>
        <v>23.352560000000004</v>
      </c>
      <c r="M130" s="232">
        <f t="shared" si="2"/>
        <v>0</v>
      </c>
      <c r="N130" s="232">
        <f t="shared" si="2"/>
        <v>0</v>
      </c>
    </row>
    <row r="131" spans="1:14" x14ac:dyDescent="0.25">
      <c r="A131" t="s">
        <v>183</v>
      </c>
      <c r="B131" t="s">
        <v>184</v>
      </c>
      <c r="C131" t="str">
        <f>VLOOKUP($B131,Totalt!$B$1:$BP$500,MATCH("Kvalitetsgranskad:",Totalt!$B$1:$BP$1,0),FALSE)</f>
        <v>Ja</v>
      </c>
      <c r="E131" t="str">
        <f>VLOOKUP($B131,Miljö!$B$1:$AG$479,MATCH(E$3,Miljö!$B$1:$AK$1,0),FALSE)</f>
        <v>Nordisk residual</v>
      </c>
      <c r="F131">
        <f>VLOOKUP($B131,Miljö!$B$1:$AG$479,MATCH(F$3,Miljö!$B$1:$AK$1,0),FALSE)</f>
        <v>2.36</v>
      </c>
      <c r="G131">
        <f>VLOOKUP($B131,Miljö!$B$1:$AG$479,MATCH(G$3,Miljö!$B$1:$AK$1,0),FALSE)</f>
        <v>483.4</v>
      </c>
      <c r="H131">
        <f>VLOOKUP($B131,Miljö!$B$1:$AG$479,MATCH(H$3,Miljö!$B$1:$AK$1,0),FALSE)</f>
        <v>0.55000000000000004</v>
      </c>
      <c r="J131">
        <f>VLOOKUP($B131,Totalt!$B$1:$BP$500,MATCH("total el",Totalt!$B$1:$BP$1,0),FALSE)</f>
        <v>1.296</v>
      </c>
      <c r="L131" s="232">
        <f t="shared" si="2"/>
        <v>3.0585599999999999</v>
      </c>
      <c r="M131" s="232">
        <f t="shared" si="2"/>
        <v>626.4864</v>
      </c>
      <c r="N131" s="232">
        <f t="shared" si="2"/>
        <v>0.7128000000000001</v>
      </c>
    </row>
    <row r="132" spans="1:14" x14ac:dyDescent="0.25">
      <c r="A132" t="s">
        <v>185</v>
      </c>
      <c r="B132" t="s">
        <v>186</v>
      </c>
      <c r="C132" t="str">
        <f>VLOOKUP($B132,Totalt!$B$1:$BP$500,MATCH("Kvalitetsgranskad:",Totalt!$B$1:$BP$1,0),FALSE)</f>
        <v>Ja</v>
      </c>
      <c r="E132" t="str">
        <f>VLOOKUP($B132,Miljö!$B$1:$AG$479,MATCH(E$3,Miljö!$B$1:$AK$1,0),FALSE)</f>
        <v>Nordisk residual</v>
      </c>
      <c r="F132">
        <f>VLOOKUP($B132,Miljö!$B$1:$AG$479,MATCH(F$3,Miljö!$B$1:$AK$1,0),FALSE)</f>
        <v>2.36</v>
      </c>
      <c r="G132">
        <f>VLOOKUP($B132,Miljö!$B$1:$AG$479,MATCH(G$3,Miljö!$B$1:$AK$1,0),FALSE)</f>
        <v>483.4</v>
      </c>
      <c r="H132">
        <f>VLOOKUP($B132,Miljö!$B$1:$AG$479,MATCH(H$3,Miljö!$B$1:$AK$1,0),FALSE)</f>
        <v>0.55000000000000004</v>
      </c>
      <c r="J132">
        <f>VLOOKUP($B132,Totalt!$B$1:$BP$500,MATCH("total el",Totalt!$B$1:$BP$1,0),FALSE)</f>
        <v>1.6739999999999999</v>
      </c>
      <c r="L132" s="232">
        <f t="shared" si="2"/>
        <v>3.9506399999999995</v>
      </c>
      <c r="M132" s="232">
        <f t="shared" si="2"/>
        <v>809.21159999999998</v>
      </c>
      <c r="N132" s="232">
        <f t="shared" si="2"/>
        <v>0.92070000000000007</v>
      </c>
    </row>
    <row r="133" spans="1:14" x14ac:dyDescent="0.25">
      <c r="A133" t="s">
        <v>185</v>
      </c>
      <c r="B133" t="s">
        <v>187</v>
      </c>
      <c r="C133" t="str">
        <f>VLOOKUP($B133,Totalt!$B$1:$BP$500,MATCH("Kvalitetsgranskad:",Totalt!$B$1:$BP$1,0),FALSE)</f>
        <v>Ja</v>
      </c>
      <c r="E133" t="str">
        <f>VLOOKUP($B133,Miljö!$B$1:$AG$479,MATCH(E$3,Miljö!$B$1:$AK$1,0),FALSE)</f>
        <v>Nordisk residual</v>
      </c>
      <c r="F133">
        <f>VLOOKUP($B133,Miljö!$B$1:$AG$479,MATCH(F$3,Miljö!$B$1:$AK$1,0),FALSE)</f>
        <v>2.36</v>
      </c>
      <c r="G133">
        <f>VLOOKUP($B133,Miljö!$B$1:$AG$479,MATCH(G$3,Miljö!$B$1:$AK$1,0),FALSE)</f>
        <v>483.4</v>
      </c>
      <c r="H133">
        <f>VLOOKUP($B133,Miljö!$B$1:$AG$479,MATCH(H$3,Miljö!$B$1:$AK$1,0),FALSE)</f>
        <v>0.55000000000000004</v>
      </c>
      <c r="J133">
        <f>VLOOKUP($B133,Totalt!$B$1:$BP$500,MATCH("total el",Totalt!$B$1:$BP$1,0),FALSE)</f>
        <v>0.183</v>
      </c>
      <c r="L133" s="232">
        <f t="shared" ref="L133:N196" si="3">IF(ISERROR($J133*F133),"",$J133*F133)</f>
        <v>0.43187999999999999</v>
      </c>
      <c r="M133" s="232">
        <f t="shared" si="3"/>
        <v>88.462199999999996</v>
      </c>
      <c r="N133" s="232">
        <f t="shared" si="3"/>
        <v>0.10065</v>
      </c>
    </row>
    <row r="134" spans="1:14" x14ac:dyDescent="0.25">
      <c r="A134" t="s">
        <v>185</v>
      </c>
      <c r="B134" t="s">
        <v>188</v>
      </c>
      <c r="C134" t="str">
        <f>VLOOKUP($B134,Totalt!$B$1:$BP$500,MATCH("Kvalitetsgranskad:",Totalt!$B$1:$BP$1,0),FALSE)</f>
        <v>Ja</v>
      </c>
      <c r="E134" t="str">
        <f>VLOOKUP($B134,Miljö!$B$1:$AG$479,MATCH(E$3,Miljö!$B$1:$AK$1,0),FALSE)</f>
        <v>Nordisk residual</v>
      </c>
      <c r="F134">
        <f>VLOOKUP($B134,Miljö!$B$1:$AG$479,MATCH(F$3,Miljö!$B$1:$AK$1,0),FALSE)</f>
        <v>2.36</v>
      </c>
      <c r="G134">
        <f>VLOOKUP($B134,Miljö!$B$1:$AG$479,MATCH(G$3,Miljö!$B$1:$AK$1,0),FALSE)</f>
        <v>483.4</v>
      </c>
      <c r="H134">
        <f>VLOOKUP($B134,Miljö!$B$1:$AG$479,MATCH(H$3,Miljö!$B$1:$AK$1,0),FALSE)</f>
        <v>0.55000000000000004</v>
      </c>
      <c r="J134">
        <f>VLOOKUP($B134,Totalt!$B$1:$BP$500,MATCH("total el",Totalt!$B$1:$BP$1,0),FALSE)</f>
        <v>5.9249999999999997E-2</v>
      </c>
      <c r="L134" s="232">
        <f t="shared" si="3"/>
        <v>0.13982999999999998</v>
      </c>
      <c r="M134" s="232">
        <f t="shared" si="3"/>
        <v>28.641449999999999</v>
      </c>
      <c r="N134" s="232">
        <f t="shared" si="3"/>
        <v>3.2587499999999998E-2</v>
      </c>
    </row>
    <row r="135" spans="1:14" x14ac:dyDescent="0.25">
      <c r="A135" t="s">
        <v>185</v>
      </c>
      <c r="B135" t="s">
        <v>189</v>
      </c>
      <c r="C135" t="str">
        <f>VLOOKUP($B135,Totalt!$B$1:$BP$500,MATCH("Kvalitetsgranskad:",Totalt!$B$1:$BP$1,0),FALSE)</f>
        <v>Ja</v>
      </c>
      <c r="E135" t="str">
        <f>VLOOKUP($B135,Miljö!$B$1:$AG$479,MATCH(E$3,Miljö!$B$1:$AK$1,0),FALSE)</f>
        <v>Nordisk residual</v>
      </c>
      <c r="F135">
        <f>VLOOKUP($B135,Miljö!$B$1:$AG$479,MATCH(F$3,Miljö!$B$1:$AK$1,0),FALSE)</f>
        <v>2.36</v>
      </c>
      <c r="G135">
        <f>VLOOKUP($B135,Miljö!$B$1:$AG$479,MATCH(G$3,Miljö!$B$1:$AK$1,0),FALSE)</f>
        <v>483.4</v>
      </c>
      <c r="H135">
        <f>VLOOKUP($B135,Miljö!$B$1:$AG$479,MATCH(H$3,Miljö!$B$1:$AK$1,0),FALSE)</f>
        <v>0.55000000000000004</v>
      </c>
      <c r="J135">
        <f>VLOOKUP($B135,Totalt!$B$1:$BP$500,MATCH("total el",Totalt!$B$1:$BP$1,0),FALSE)</f>
        <v>1.47</v>
      </c>
      <c r="L135" s="232">
        <f t="shared" si="3"/>
        <v>3.4691999999999998</v>
      </c>
      <c r="M135" s="232">
        <f t="shared" si="3"/>
        <v>710.59799999999996</v>
      </c>
      <c r="N135" s="232">
        <f t="shared" si="3"/>
        <v>0.8085</v>
      </c>
    </row>
    <row r="136" spans="1:14" x14ac:dyDescent="0.25">
      <c r="A136" t="s">
        <v>190</v>
      </c>
      <c r="B136" t="s">
        <v>191</v>
      </c>
      <c r="C136" t="str">
        <f>VLOOKUP($B136,Totalt!$B$1:$BP$500,MATCH("Kvalitetsgranskad:",Totalt!$B$1:$BP$1,0),FALSE)</f>
        <v>Ja</v>
      </c>
      <c r="E136" t="str">
        <f>VLOOKUP($B136,Miljö!$B$1:$AG$479,MATCH(E$3,Miljö!$B$1:$AK$1,0),FALSE)</f>
        <v>'Vatten el'</v>
      </c>
      <c r="F136">
        <f>VLOOKUP($B136,Miljö!$B$1:$AG$479,MATCH(F$3,Miljö!$B$1:$AK$1,0),FALSE)</f>
        <v>1.1000000000000001</v>
      </c>
      <c r="G136">
        <f>VLOOKUP($B136,Miljö!$B$1:$AG$479,MATCH(G$3,Miljö!$B$1:$AK$1,0),FALSE)</f>
        <v>1.4999999999999999E-4</v>
      </c>
      <c r="H136">
        <f>VLOOKUP($B136,Miljö!$B$1:$AG$479,MATCH(H$3,Miljö!$B$1:$AK$1,0),FALSE)</f>
        <v>0</v>
      </c>
      <c r="J136">
        <f>VLOOKUP($B136,Totalt!$B$1:$BP$500,MATCH("total el",Totalt!$B$1:$BP$1,0),FALSE)</f>
        <v>0.72199999999999998</v>
      </c>
      <c r="L136" s="232">
        <f t="shared" si="3"/>
        <v>0.79420000000000002</v>
      </c>
      <c r="M136" s="232">
        <f t="shared" si="3"/>
        <v>1.0829999999999999E-4</v>
      </c>
      <c r="N136" s="232">
        <f t="shared" si="3"/>
        <v>0</v>
      </c>
    </row>
    <row r="137" spans="1:14" x14ac:dyDescent="0.25">
      <c r="A137" t="s">
        <v>192</v>
      </c>
      <c r="B137" t="s">
        <v>193</v>
      </c>
      <c r="C137" t="str">
        <f>VLOOKUP($B137,Totalt!$B$1:$BP$500,MATCH("Kvalitetsgranskad:",Totalt!$B$1:$BP$1,0),FALSE)</f>
        <v>Ja</v>
      </c>
      <c r="E137" t="str">
        <f>VLOOKUP($B137,Miljö!$B$1:$AG$479,MATCH(E$3,Miljö!$B$1:$AK$1,0),FALSE)</f>
        <v>'Biokraft'</v>
      </c>
      <c r="F137">
        <f>VLOOKUP($B137,Miljö!$B$1:$AG$479,MATCH(F$3,Miljö!$B$1:$AK$1,0),FALSE)</f>
        <v>0.31</v>
      </c>
      <c r="G137">
        <f>VLOOKUP($B137,Miljö!$B$1:$AG$479,MATCH(G$3,Miljö!$B$1:$AK$1,0),FALSE)</f>
        <v>0</v>
      </c>
      <c r="H137">
        <f>VLOOKUP($B137,Miljö!$B$1:$AG$479,MATCH(H$3,Miljö!$B$1:$AK$1,0),FALSE)</f>
        <v>0</v>
      </c>
      <c r="J137">
        <f>VLOOKUP($B137,Totalt!$B$1:$BP$500,MATCH("total el",Totalt!$B$1:$BP$1,0),FALSE)</f>
        <v>9.5815300000000008</v>
      </c>
      <c r="L137" s="232">
        <f t="shared" si="3"/>
        <v>2.9702743000000003</v>
      </c>
      <c r="M137" s="232">
        <f t="shared" si="3"/>
        <v>0</v>
      </c>
      <c r="N137" s="232">
        <f t="shared" si="3"/>
        <v>0</v>
      </c>
    </row>
    <row r="138" spans="1:14" x14ac:dyDescent="0.25">
      <c r="A138" t="s">
        <v>194</v>
      </c>
      <c r="B138" t="s">
        <v>195</v>
      </c>
      <c r="C138" t="str">
        <f>VLOOKUP($B138,Totalt!$B$1:$BP$500,MATCH("Kvalitetsgranskad:",Totalt!$B$1:$BP$1,0),FALSE)</f>
        <v>Ja</v>
      </c>
      <c r="E138" t="str">
        <f>VLOOKUP($B138,Miljö!$B$1:$AG$479,MATCH(E$3,Miljö!$B$1:$AK$1,0),FALSE)</f>
        <v>Nordisk residual</v>
      </c>
      <c r="F138">
        <f>VLOOKUP($B138,Miljö!$B$1:$AG$479,MATCH(F$3,Miljö!$B$1:$AK$1,0),FALSE)</f>
        <v>2.36</v>
      </c>
      <c r="G138">
        <f>VLOOKUP($B138,Miljö!$B$1:$AG$479,MATCH(G$3,Miljö!$B$1:$AK$1,0),FALSE)</f>
        <v>483.4</v>
      </c>
      <c r="H138">
        <f>VLOOKUP($B138,Miljö!$B$1:$AG$479,MATCH(H$3,Miljö!$B$1:$AK$1,0),FALSE)</f>
        <v>0.55000000000000004</v>
      </c>
      <c r="J138">
        <f>VLOOKUP($B138,Totalt!$B$1:$BP$500,MATCH("total el",Totalt!$B$1:$BP$1,0),FALSE)</f>
        <v>9.1</v>
      </c>
      <c r="L138" s="232">
        <f t="shared" si="3"/>
        <v>21.475999999999999</v>
      </c>
      <c r="M138" s="232">
        <f t="shared" si="3"/>
        <v>4398.9399999999996</v>
      </c>
      <c r="N138" s="232">
        <f t="shared" si="3"/>
        <v>5.0049999999999999</v>
      </c>
    </row>
    <row r="139" spans="1:14" x14ac:dyDescent="0.25">
      <c r="A139" t="s">
        <v>194</v>
      </c>
      <c r="B139" t="s">
        <v>196</v>
      </c>
      <c r="C139" t="str">
        <f>VLOOKUP($B139,Totalt!$B$1:$BP$500,MATCH("Kvalitetsgranskad:",Totalt!$B$1:$BP$1,0),FALSE)</f>
        <v>Ja</v>
      </c>
      <c r="E139" t="str">
        <f>VLOOKUP($B139,Miljö!$B$1:$AG$479,MATCH(E$3,Miljö!$B$1:$AK$1,0),FALSE)</f>
        <v>Nordisk residual</v>
      </c>
      <c r="F139">
        <f>VLOOKUP($B139,Miljö!$B$1:$AG$479,MATCH(F$3,Miljö!$B$1:$AK$1,0),FALSE)</f>
        <v>2.36</v>
      </c>
      <c r="G139">
        <f>VLOOKUP($B139,Miljö!$B$1:$AG$479,MATCH(G$3,Miljö!$B$1:$AK$1,0),FALSE)</f>
        <v>483.4</v>
      </c>
      <c r="H139">
        <f>VLOOKUP($B139,Miljö!$B$1:$AG$479,MATCH(H$3,Miljö!$B$1:$AK$1,0),FALSE)</f>
        <v>0.55000000000000004</v>
      </c>
      <c r="J139">
        <f>VLOOKUP($B139,Totalt!$B$1:$BP$500,MATCH("total el",Totalt!$B$1:$BP$1,0),FALSE)</f>
        <v>0.64</v>
      </c>
      <c r="L139" s="232">
        <f t="shared" si="3"/>
        <v>1.5104</v>
      </c>
      <c r="M139" s="232">
        <f t="shared" si="3"/>
        <v>309.37599999999998</v>
      </c>
      <c r="N139" s="232">
        <f t="shared" si="3"/>
        <v>0.35200000000000004</v>
      </c>
    </row>
    <row r="140" spans="1:14" x14ac:dyDescent="0.25">
      <c r="A140" t="s">
        <v>197</v>
      </c>
      <c r="B140" t="s">
        <v>198</v>
      </c>
      <c r="C140" t="str">
        <f>VLOOKUP($B140,Totalt!$B$1:$BP$500,MATCH("Kvalitetsgranskad:",Totalt!$B$1:$BP$1,0),FALSE)</f>
        <v>Ja</v>
      </c>
      <c r="E140" t="str">
        <f>VLOOKUP($B140,Miljö!$B$1:$AG$479,MATCH(E$3,Miljö!$B$1:$AK$1,0),FALSE)</f>
        <v>'Vattenkraft'</v>
      </c>
      <c r="F140">
        <f>VLOOKUP($B140,Miljö!$B$1:$AG$479,MATCH(F$3,Miljö!$B$1:$AK$1,0),FALSE)</f>
        <v>1.1000000000000001</v>
      </c>
      <c r="G140">
        <f>VLOOKUP($B140,Miljö!$B$1:$AG$479,MATCH(G$3,Miljö!$B$1:$AK$1,0),FALSE)</f>
        <v>0</v>
      </c>
      <c r="H140">
        <f>VLOOKUP($B140,Miljö!$B$1:$AG$479,MATCH(H$3,Miljö!$B$1:$AK$1,0),FALSE)</f>
        <v>0</v>
      </c>
      <c r="J140">
        <f>VLOOKUP($B140,Totalt!$B$1:$BP$500,MATCH("total el",Totalt!$B$1:$BP$1,0),FALSE)</f>
        <v>0.34950799999999999</v>
      </c>
      <c r="L140" s="232">
        <f t="shared" si="3"/>
        <v>0.38445879999999999</v>
      </c>
      <c r="M140" s="232">
        <f t="shared" si="3"/>
        <v>0</v>
      </c>
      <c r="N140" s="232">
        <f t="shared" si="3"/>
        <v>0</v>
      </c>
    </row>
    <row r="141" spans="1:14" x14ac:dyDescent="0.25">
      <c r="A141" t="s">
        <v>199</v>
      </c>
      <c r="B141" t="s">
        <v>200</v>
      </c>
      <c r="C141" t="str">
        <f>VLOOKUP($B141,Totalt!$B$1:$BP$500,MATCH("Kvalitetsgranskad:",Totalt!$B$1:$BP$1,0),FALSE)</f>
        <v>Ja</v>
      </c>
      <c r="E141" t="str">
        <f>VLOOKUP($B141,Miljö!$B$1:$AG$479,MATCH(E$3,Miljö!$B$1:$AK$1,0),FALSE)</f>
        <v>'vattenkraft El'</v>
      </c>
      <c r="F141">
        <f>VLOOKUP($B141,Miljö!$B$1:$AG$479,MATCH(F$3,Miljö!$B$1:$AK$1,0),FALSE)</f>
        <v>1.1000000000000001</v>
      </c>
      <c r="G141">
        <f>VLOOKUP($B141,Miljö!$B$1:$AG$479,MATCH(G$3,Miljö!$B$1:$AK$1,0),FALSE)</f>
        <v>0</v>
      </c>
      <c r="H141">
        <f>VLOOKUP($B141,Miljö!$B$1:$AG$479,MATCH(H$3,Miljö!$B$1:$AK$1,0),FALSE)</f>
        <v>0</v>
      </c>
      <c r="J141">
        <f>VLOOKUP($B141,Totalt!$B$1:$BP$500,MATCH("total el",Totalt!$B$1:$BP$1,0),FALSE)</f>
        <v>1</v>
      </c>
      <c r="L141" s="232">
        <f t="shared" si="3"/>
        <v>1.1000000000000001</v>
      </c>
      <c r="M141" s="232">
        <f t="shared" si="3"/>
        <v>0</v>
      </c>
      <c r="N141" s="232">
        <f t="shared" si="3"/>
        <v>0</v>
      </c>
    </row>
    <row r="142" spans="1:14" x14ac:dyDescent="0.25">
      <c r="A142" t="s">
        <v>201</v>
      </c>
      <c r="B142" t="s">
        <v>202</v>
      </c>
      <c r="C142" t="str">
        <f>VLOOKUP($B142,Totalt!$B$1:$BP$500,MATCH("Kvalitetsgranskad:",Totalt!$B$1:$BP$1,0),FALSE)</f>
        <v>Nej</v>
      </c>
      <c r="E142" t="str">
        <f>VLOOKUP($B142,Miljö!$B$1:$AG$479,MATCH(E$3,Miljö!$B$1:$AK$1,0),FALSE)</f>
        <v>Nordisk residual</v>
      </c>
      <c r="F142">
        <f>VLOOKUP($B142,Miljö!$B$1:$AG$479,MATCH(F$3,Miljö!$B$1:$AK$1,0),FALSE)</f>
        <v>2.36</v>
      </c>
      <c r="G142">
        <f>VLOOKUP($B142,Miljö!$B$1:$AG$479,MATCH(G$3,Miljö!$B$1:$AK$1,0),FALSE)</f>
        <v>483.4</v>
      </c>
      <c r="H142">
        <f>VLOOKUP($B142,Miljö!$B$1:$AG$479,MATCH(H$3,Miljö!$B$1:$AK$1,0),FALSE)</f>
        <v>0.55000000000000004</v>
      </c>
      <c r="J142">
        <f>VLOOKUP($B142,Totalt!$B$1:$BP$500,MATCH("total el",Totalt!$B$1:$BP$1,0),FALSE)</f>
        <v>0</v>
      </c>
      <c r="L142" s="232">
        <f t="shared" si="3"/>
        <v>0</v>
      </c>
      <c r="M142" s="232">
        <f t="shared" si="3"/>
        <v>0</v>
      </c>
      <c r="N142" s="232">
        <f t="shared" si="3"/>
        <v>0</v>
      </c>
    </row>
    <row r="143" spans="1:14" x14ac:dyDescent="0.25">
      <c r="A143" t="s">
        <v>201</v>
      </c>
      <c r="B143" t="s">
        <v>203</v>
      </c>
      <c r="C143" t="str">
        <f>VLOOKUP($B143,Totalt!$B$1:$BP$500,MATCH("Kvalitetsgranskad:",Totalt!$B$1:$BP$1,0),FALSE)</f>
        <v>Ja</v>
      </c>
      <c r="E143" t="str">
        <f>VLOOKUP($B143,Miljö!$B$1:$AG$479,MATCH(E$3,Miljö!$B$1:$AK$1,0),FALSE)</f>
        <v>'Jämtkraft lokalprisel'</v>
      </c>
      <c r="F143">
        <f>VLOOKUP($B143,Miljö!$B$1:$AG$479,MATCH(F$3,Miljö!$B$1:$AK$1,0),FALSE)</f>
        <v>2.36</v>
      </c>
      <c r="G143">
        <f>VLOOKUP($B143,Miljö!$B$1:$AG$479,MATCH(G$3,Miljö!$B$1:$AK$1,0),FALSE)</f>
        <v>2.9</v>
      </c>
      <c r="H143">
        <f>VLOOKUP($B143,Miljö!$B$1:$AG$479,MATCH(H$3,Miljö!$B$1:$AK$1,0),FALSE)</f>
        <v>0</v>
      </c>
      <c r="J143">
        <f>VLOOKUP($B143,Totalt!$B$1:$BP$500,MATCH("total el",Totalt!$B$1:$BP$1,0),FALSE)</f>
        <v>0.76340000000000008</v>
      </c>
      <c r="L143" s="232">
        <f t="shared" si="3"/>
        <v>1.8016240000000001</v>
      </c>
      <c r="M143" s="232">
        <f t="shared" si="3"/>
        <v>2.2138599999999999</v>
      </c>
      <c r="N143" s="232">
        <f t="shared" si="3"/>
        <v>0</v>
      </c>
    </row>
    <row r="144" spans="1:14" x14ac:dyDescent="0.25">
      <c r="A144" t="s">
        <v>201</v>
      </c>
      <c r="B144" t="s">
        <v>204</v>
      </c>
      <c r="C144" t="str">
        <f>VLOOKUP($B144,Totalt!$B$1:$BP$500,MATCH("Kvalitetsgranskad:",Totalt!$B$1:$BP$1,0),FALSE)</f>
        <v>Ja</v>
      </c>
      <c r="E144" t="str">
        <f>VLOOKUP($B144,Miljö!$B$1:$AG$479,MATCH(E$3,Miljö!$B$1:$AK$1,0),FALSE)</f>
        <v>'Jämtkraft lokalel'</v>
      </c>
      <c r="F144">
        <f>VLOOKUP($B144,Miljö!$B$1:$AG$479,MATCH(F$3,Miljö!$B$1:$AK$1,0),FALSE)</f>
        <v>2.36</v>
      </c>
      <c r="G144">
        <f>VLOOKUP($B144,Miljö!$B$1:$AG$479,MATCH(G$3,Miljö!$B$1:$AK$1,0),FALSE)</f>
        <v>2.9</v>
      </c>
      <c r="H144">
        <f>VLOOKUP($B144,Miljö!$B$1:$AG$479,MATCH(H$3,Miljö!$B$1:$AK$1,0),FALSE)</f>
        <v>0</v>
      </c>
      <c r="J144">
        <f>VLOOKUP($B144,Totalt!$B$1:$BP$500,MATCH("total el",Totalt!$B$1:$BP$1,0),FALSE)</f>
        <v>2.3832</v>
      </c>
      <c r="L144" s="232">
        <f t="shared" si="3"/>
        <v>5.624352</v>
      </c>
      <c r="M144" s="232">
        <f t="shared" si="3"/>
        <v>6.9112799999999996</v>
      </c>
      <c r="N144" s="232">
        <f t="shared" si="3"/>
        <v>0</v>
      </c>
    </row>
    <row r="145" spans="1:14" x14ac:dyDescent="0.25">
      <c r="A145" t="s">
        <v>201</v>
      </c>
      <c r="B145" t="s">
        <v>205</v>
      </c>
      <c r="C145" t="str">
        <f>VLOOKUP($B145,Totalt!$B$1:$BP$500,MATCH("Kvalitetsgranskad:",Totalt!$B$1:$BP$1,0),FALSE)</f>
        <v>Ja</v>
      </c>
      <c r="E145" t="str">
        <f>VLOOKUP($B145,Miljö!$B$1:$AG$479,MATCH(E$3,Miljö!$B$1:$AK$1,0),FALSE)</f>
        <v>'Jämtkraft lokalel'</v>
      </c>
      <c r="F145">
        <f>VLOOKUP($B145,Miljö!$B$1:$AG$479,MATCH(F$3,Miljö!$B$1:$AK$1,0),FALSE)</f>
        <v>2.36</v>
      </c>
      <c r="G145">
        <f>VLOOKUP($B145,Miljö!$B$1:$AG$479,MATCH(G$3,Miljö!$B$1:$AK$1,0),FALSE)</f>
        <v>2.9</v>
      </c>
      <c r="H145">
        <f>VLOOKUP($B145,Miljö!$B$1:$AG$479,MATCH(H$3,Miljö!$B$1:$AK$1,0),FALSE)</f>
        <v>0</v>
      </c>
      <c r="J145">
        <f>VLOOKUP($B145,Totalt!$B$1:$BP$500,MATCH("total el",Totalt!$B$1:$BP$1,0),FALSE)</f>
        <v>15.3012</v>
      </c>
      <c r="L145" s="232">
        <f t="shared" si="3"/>
        <v>36.110831999999995</v>
      </c>
      <c r="M145" s="232">
        <f t="shared" si="3"/>
        <v>44.373480000000001</v>
      </c>
      <c r="N145" s="232">
        <f t="shared" si="3"/>
        <v>0</v>
      </c>
    </row>
    <row r="146" spans="1:14" x14ac:dyDescent="0.25">
      <c r="A146" t="s">
        <v>206</v>
      </c>
      <c r="B146" t="s">
        <v>207</v>
      </c>
      <c r="C146" t="str">
        <f>VLOOKUP($B146,Totalt!$B$1:$BP$500,MATCH("Kvalitetsgranskad:",Totalt!$B$1:$BP$1,0),FALSE)</f>
        <v>Nej</v>
      </c>
      <c r="E146" t="str">
        <f>VLOOKUP($B146,Miljö!$B$1:$AG$479,MATCH(E$3,Miljö!$B$1:$AK$1,0),FALSE)</f>
        <v>Nordisk residual</v>
      </c>
      <c r="F146">
        <f>VLOOKUP($B146,Miljö!$B$1:$AG$479,MATCH(F$3,Miljö!$B$1:$AK$1,0),FALSE)</f>
        <v>2.36</v>
      </c>
      <c r="G146">
        <f>VLOOKUP($B146,Miljö!$B$1:$AG$479,MATCH(G$3,Miljö!$B$1:$AK$1,0),FALSE)</f>
        <v>483.4</v>
      </c>
      <c r="H146">
        <f>VLOOKUP($B146,Miljö!$B$1:$AG$479,MATCH(H$3,Miljö!$B$1:$AK$1,0),FALSE)</f>
        <v>0.55000000000000004</v>
      </c>
      <c r="J146">
        <f>VLOOKUP($B146,Totalt!$B$1:$BP$500,MATCH("total el",Totalt!$B$1:$BP$1,0),FALSE)</f>
        <v>8.6999999999999994E-2</v>
      </c>
      <c r="L146" s="232">
        <f t="shared" si="3"/>
        <v>0.20531999999999997</v>
      </c>
      <c r="M146" s="232">
        <f t="shared" si="3"/>
        <v>42.055799999999998</v>
      </c>
      <c r="N146" s="232">
        <f t="shared" si="3"/>
        <v>4.7850000000000004E-2</v>
      </c>
    </row>
    <row r="147" spans="1:14" x14ac:dyDescent="0.25">
      <c r="A147" t="s">
        <v>206</v>
      </c>
      <c r="B147" t="s">
        <v>208</v>
      </c>
      <c r="C147" t="str">
        <f>VLOOKUP($B147,Totalt!$B$1:$BP$500,MATCH("Kvalitetsgranskad:",Totalt!$B$1:$BP$1,0),FALSE)</f>
        <v>Nej</v>
      </c>
      <c r="E147" t="str">
        <f>VLOOKUP($B147,Miljö!$B$1:$AG$479,MATCH(E$3,Miljö!$B$1:$AK$1,0),FALSE)</f>
        <v>Nordisk residual</v>
      </c>
      <c r="F147">
        <f>VLOOKUP($B147,Miljö!$B$1:$AG$479,MATCH(F$3,Miljö!$B$1:$AK$1,0),FALSE)</f>
        <v>2.36</v>
      </c>
      <c r="G147">
        <f>VLOOKUP($B147,Miljö!$B$1:$AG$479,MATCH(G$3,Miljö!$B$1:$AK$1,0),FALSE)</f>
        <v>483.4</v>
      </c>
      <c r="H147">
        <f>VLOOKUP($B147,Miljö!$B$1:$AG$479,MATCH(H$3,Miljö!$B$1:$AK$1,0),FALSE)</f>
        <v>0.55000000000000004</v>
      </c>
      <c r="J147">
        <f>VLOOKUP($B147,Totalt!$B$1:$BP$500,MATCH("total el",Totalt!$B$1:$BP$1,0),FALSE)</f>
        <v>0</v>
      </c>
      <c r="L147" s="232">
        <f t="shared" si="3"/>
        <v>0</v>
      </c>
      <c r="M147" s="232">
        <f t="shared" si="3"/>
        <v>0</v>
      </c>
      <c r="N147" s="232">
        <f t="shared" si="3"/>
        <v>0</v>
      </c>
    </row>
    <row r="148" spans="1:14" x14ac:dyDescent="0.25">
      <c r="A148" t="s">
        <v>206</v>
      </c>
      <c r="B148" t="s">
        <v>209</v>
      </c>
      <c r="C148" t="str">
        <f>VLOOKUP($B148,Totalt!$B$1:$BP$500,MATCH("Kvalitetsgranskad:",Totalt!$B$1:$BP$1,0),FALSE)</f>
        <v>Ja</v>
      </c>
      <c r="E148" t="str">
        <f>VLOOKUP($B148,Miljö!$B$1:$AG$479,MATCH(E$3,Miljö!$B$1:$AK$1,0),FALSE)</f>
        <v>'Vattenkraft'</v>
      </c>
      <c r="F148">
        <f>VLOOKUP($B148,Miljö!$B$1:$AG$479,MATCH(F$3,Miljö!$B$1:$AK$1,0),FALSE)</f>
        <v>1.1000000000000001</v>
      </c>
      <c r="G148">
        <f>VLOOKUP($B148,Miljö!$B$1:$AG$479,MATCH(G$3,Miljö!$B$1:$AK$1,0),FALSE)</f>
        <v>0</v>
      </c>
      <c r="H148">
        <f>VLOOKUP($B148,Miljö!$B$1:$AG$479,MATCH(H$3,Miljö!$B$1:$AK$1,0),FALSE)</f>
        <v>0</v>
      </c>
      <c r="J148">
        <f>VLOOKUP($B148,Totalt!$B$1:$BP$500,MATCH("total el",Totalt!$B$1:$BP$1,0),FALSE)</f>
        <v>0.4</v>
      </c>
      <c r="L148" s="232">
        <f t="shared" si="3"/>
        <v>0.44000000000000006</v>
      </c>
      <c r="M148" s="232">
        <f t="shared" si="3"/>
        <v>0</v>
      </c>
      <c r="N148" s="232">
        <f t="shared" si="3"/>
        <v>0</v>
      </c>
    </row>
    <row r="149" spans="1:14" x14ac:dyDescent="0.25">
      <c r="A149" t="s">
        <v>206</v>
      </c>
      <c r="B149" t="s">
        <v>210</v>
      </c>
      <c r="C149" t="str">
        <f>VLOOKUP($B149,Totalt!$B$1:$BP$500,MATCH("Kvalitetsgranskad:",Totalt!$B$1:$BP$1,0),FALSE)</f>
        <v>Ja</v>
      </c>
      <c r="E149" t="str">
        <f>VLOOKUP($B149,Miljö!$B$1:$AG$479,MATCH(E$3,Miljö!$B$1:$AK$1,0),FALSE)</f>
        <v>'Vattenkraft'</v>
      </c>
      <c r="F149">
        <f>VLOOKUP($B149,Miljö!$B$1:$AG$479,MATCH(F$3,Miljö!$B$1:$AK$1,0),FALSE)</f>
        <v>1.1000000000000001</v>
      </c>
      <c r="G149">
        <f>VLOOKUP($B149,Miljö!$B$1:$AG$479,MATCH(G$3,Miljö!$B$1:$AK$1,0),FALSE)</f>
        <v>0</v>
      </c>
      <c r="H149">
        <f>VLOOKUP($B149,Miljö!$B$1:$AG$479,MATCH(H$3,Miljö!$B$1:$AK$1,0),FALSE)</f>
        <v>0</v>
      </c>
      <c r="J149">
        <f>VLOOKUP($B149,Totalt!$B$1:$BP$500,MATCH("total el",Totalt!$B$1:$BP$1,0),FALSE)</f>
        <v>45.889300000000006</v>
      </c>
      <c r="L149" s="232">
        <f t="shared" si="3"/>
        <v>50.478230000000011</v>
      </c>
      <c r="M149" s="232">
        <f t="shared" si="3"/>
        <v>0</v>
      </c>
      <c r="N149" s="232">
        <f t="shared" si="3"/>
        <v>0</v>
      </c>
    </row>
    <row r="150" spans="1:14" x14ac:dyDescent="0.25">
      <c r="A150" t="s">
        <v>206</v>
      </c>
      <c r="B150" t="s">
        <v>211</v>
      </c>
      <c r="C150" t="str">
        <f>VLOOKUP($B150,Totalt!$B$1:$BP$500,MATCH("Kvalitetsgranskad:",Totalt!$B$1:$BP$1,0),FALSE)</f>
        <v>Nej</v>
      </c>
      <c r="E150" t="str">
        <f>VLOOKUP($B150,Miljö!$B$1:$AG$479,MATCH(E$3,Miljö!$B$1:$AK$1,0),FALSE)</f>
        <v>Nordisk residual</v>
      </c>
      <c r="F150">
        <f>VLOOKUP($B150,Miljö!$B$1:$AG$479,MATCH(F$3,Miljö!$B$1:$AK$1,0),FALSE)</f>
        <v>2.36</v>
      </c>
      <c r="G150">
        <f>VLOOKUP($B150,Miljö!$B$1:$AG$479,MATCH(G$3,Miljö!$B$1:$AK$1,0),FALSE)</f>
        <v>483.4</v>
      </c>
      <c r="H150">
        <f>VLOOKUP($B150,Miljö!$B$1:$AG$479,MATCH(H$3,Miljö!$B$1:$AK$1,0),FALSE)</f>
        <v>0.55000000000000004</v>
      </c>
      <c r="J150">
        <f>VLOOKUP($B150,Totalt!$B$1:$BP$500,MATCH("total el",Totalt!$B$1:$BP$1,0),FALSE)</f>
        <v>0</v>
      </c>
      <c r="L150" s="232">
        <f t="shared" si="3"/>
        <v>0</v>
      </c>
      <c r="M150" s="232">
        <f t="shared" si="3"/>
        <v>0</v>
      </c>
      <c r="N150" s="232">
        <f t="shared" si="3"/>
        <v>0</v>
      </c>
    </row>
    <row r="151" spans="1:14" x14ac:dyDescent="0.25">
      <c r="A151" t="s">
        <v>206</v>
      </c>
      <c r="B151" t="s">
        <v>212</v>
      </c>
      <c r="C151" t="str">
        <f>VLOOKUP($B151,Totalt!$B$1:$BP$500,MATCH("Kvalitetsgranskad:",Totalt!$B$1:$BP$1,0),FALSE)</f>
        <v>Ja</v>
      </c>
      <c r="E151" t="str">
        <f>VLOOKUP($B151,Miljö!$B$1:$AG$479,MATCH(E$3,Miljö!$B$1:$AK$1,0),FALSE)</f>
        <v>'Vattenkraft'</v>
      </c>
      <c r="F151">
        <f>VLOOKUP($B151,Miljö!$B$1:$AG$479,MATCH(F$3,Miljö!$B$1:$AK$1,0),FALSE)</f>
        <v>1.1000000000000001</v>
      </c>
      <c r="G151">
        <f>VLOOKUP($B151,Miljö!$B$1:$AG$479,MATCH(G$3,Miljö!$B$1:$AK$1,0),FALSE)</f>
        <v>0</v>
      </c>
      <c r="H151">
        <f>VLOOKUP($B151,Miljö!$B$1:$AG$479,MATCH(H$3,Miljö!$B$1:$AK$1,0),FALSE)</f>
        <v>0</v>
      </c>
      <c r="J151">
        <f>VLOOKUP($B151,Totalt!$B$1:$BP$500,MATCH("total el",Totalt!$B$1:$BP$1,0),FALSE)</f>
        <v>0.05</v>
      </c>
      <c r="L151" s="232">
        <f t="shared" si="3"/>
        <v>5.5000000000000007E-2</v>
      </c>
      <c r="M151" s="232">
        <f t="shared" si="3"/>
        <v>0</v>
      </c>
      <c r="N151" s="232">
        <f t="shared" si="3"/>
        <v>0</v>
      </c>
    </row>
    <row r="152" spans="1:14" x14ac:dyDescent="0.25">
      <c r="A152" t="s">
        <v>213</v>
      </c>
      <c r="B152" t="s">
        <v>214</v>
      </c>
      <c r="C152" t="str">
        <f>VLOOKUP($B152,Totalt!$B$1:$BP$500,MATCH("Kvalitetsgranskad:",Totalt!$B$1:$BP$1,0),FALSE)</f>
        <v>Ja</v>
      </c>
      <c r="E152" t="str">
        <f>VLOOKUP($B152,Miljö!$B$1:$AG$479,MATCH(E$3,Miljö!$B$1:$AK$1,0),FALSE)</f>
        <v>'100 % förnybar el'</v>
      </c>
      <c r="F152">
        <f>VLOOKUP($B152,Miljö!$B$1:$AG$479,MATCH(F$3,Miljö!$B$1:$AK$1,0),FALSE)</f>
        <v>1.1000000000000001</v>
      </c>
      <c r="G152">
        <f>VLOOKUP($B152,Miljö!$B$1:$AG$479,MATCH(G$3,Miljö!$B$1:$AK$1,0),FALSE)</f>
        <v>0</v>
      </c>
      <c r="H152">
        <f>VLOOKUP($B152,Miljö!$B$1:$AG$479,MATCH(H$3,Miljö!$B$1:$AK$1,0),FALSE)</f>
        <v>0</v>
      </c>
      <c r="J152">
        <f>VLOOKUP($B152,Totalt!$B$1:$BP$500,MATCH("total el",Totalt!$B$1:$BP$1,0),FALSE)</f>
        <v>14.321899999999999</v>
      </c>
      <c r="L152" s="232">
        <f t="shared" si="3"/>
        <v>15.754090000000001</v>
      </c>
      <c r="M152" s="232">
        <f t="shared" si="3"/>
        <v>0</v>
      </c>
      <c r="N152" s="232">
        <f t="shared" si="3"/>
        <v>0</v>
      </c>
    </row>
    <row r="153" spans="1:14" x14ac:dyDescent="0.25">
      <c r="A153" t="s">
        <v>215</v>
      </c>
      <c r="B153" t="s">
        <v>216</v>
      </c>
      <c r="C153" t="str">
        <f>VLOOKUP($B153,Totalt!$B$1:$BP$500,MATCH("Kvalitetsgranskad:",Totalt!$B$1:$BP$1,0),FALSE)</f>
        <v>Ja</v>
      </c>
      <c r="E153" t="str">
        <f>VLOOKUP($B153,Miljö!$B$1:$AG$479,MATCH(E$3,Miljö!$B$1:$AK$1,0),FALSE)</f>
        <v>'100% vindkraft'</v>
      </c>
      <c r="F153">
        <f>VLOOKUP($B153,Miljö!$B$1:$AG$479,MATCH(F$3,Miljö!$B$1:$AK$1,0),FALSE)</f>
        <v>0</v>
      </c>
      <c r="G153">
        <f>VLOOKUP($B153,Miljö!$B$1:$AG$479,MATCH(G$3,Miljö!$B$1:$AK$1,0),FALSE)</f>
        <v>0</v>
      </c>
      <c r="H153">
        <f>VLOOKUP($B153,Miljö!$B$1:$AG$479,MATCH(H$3,Miljö!$B$1:$AK$1,0),FALSE)</f>
        <v>0</v>
      </c>
      <c r="J153">
        <f>VLOOKUP($B153,Totalt!$B$1:$BP$500,MATCH("total el",Totalt!$B$1:$BP$1,0),FALSE)</f>
        <v>4.71</v>
      </c>
      <c r="L153" s="232">
        <f t="shared" si="3"/>
        <v>0</v>
      </c>
      <c r="M153" s="232">
        <f t="shared" si="3"/>
        <v>0</v>
      </c>
      <c r="N153" s="232">
        <f t="shared" si="3"/>
        <v>0</v>
      </c>
    </row>
    <row r="154" spans="1:14" x14ac:dyDescent="0.25">
      <c r="A154" t="s">
        <v>217</v>
      </c>
      <c r="B154" t="s">
        <v>218</v>
      </c>
      <c r="C154" t="str">
        <f>VLOOKUP($B154,Totalt!$B$1:$BP$500,MATCH("Kvalitetsgranskad:",Totalt!$B$1:$BP$1,0),FALSE)</f>
        <v>Ja</v>
      </c>
      <c r="E154" t="str">
        <f>VLOOKUP($B154,Miljö!$B$1:$AG$479,MATCH(E$3,Miljö!$B$1:$AK$1,0),FALSE)</f>
        <v>'Förnybar'</v>
      </c>
      <c r="F154">
        <f>VLOOKUP($B154,Miljö!$B$1:$AG$479,MATCH(F$3,Miljö!$B$1:$AK$1,0),FALSE)</f>
        <v>1.2</v>
      </c>
      <c r="G154">
        <f>VLOOKUP($B154,Miljö!$B$1:$AG$479,MATCH(G$3,Miljö!$B$1:$AK$1,0),FALSE)</f>
        <v>0</v>
      </c>
      <c r="H154">
        <f>VLOOKUP($B154,Miljö!$B$1:$AG$479,MATCH(H$3,Miljö!$B$1:$AK$1,0),FALSE)</f>
        <v>0</v>
      </c>
      <c r="J154">
        <f>VLOOKUP($B154,Totalt!$B$1:$BP$500,MATCH("total el",Totalt!$B$1:$BP$1,0),FALSE)</f>
        <v>26.020900000000001</v>
      </c>
      <c r="L154" s="232">
        <f t="shared" si="3"/>
        <v>31.225079999999998</v>
      </c>
      <c r="M154" s="232">
        <f t="shared" si="3"/>
        <v>0</v>
      </c>
      <c r="N154" s="232">
        <f t="shared" si="3"/>
        <v>0</v>
      </c>
    </row>
    <row r="155" spans="1:14" x14ac:dyDescent="0.25">
      <c r="A155" t="s">
        <v>219</v>
      </c>
      <c r="B155" t="s">
        <v>220</v>
      </c>
      <c r="C155" t="str">
        <f>VLOOKUP($B155,Totalt!$B$1:$BP$500,MATCH("Kvalitetsgranskad:",Totalt!$B$1:$BP$1,0),FALSE)</f>
        <v>Nej</v>
      </c>
      <c r="E155" t="str">
        <f>VLOOKUP($B155,Miljö!$B$1:$AG$479,MATCH(E$3,Miljö!$B$1:$AK$1,0),FALSE)</f>
        <v>-</v>
      </c>
      <c r="F155">
        <f>VLOOKUP($B155,Miljö!$B$1:$AG$479,MATCH(F$3,Miljö!$B$1:$AK$1,0),FALSE)</f>
        <v>2.36</v>
      </c>
      <c r="G155">
        <f>VLOOKUP($B155,Miljö!$B$1:$AG$479,MATCH(G$3,Miljö!$B$1:$AK$1,0),FALSE)</f>
        <v>483.4</v>
      </c>
      <c r="H155">
        <f>VLOOKUP($B155,Miljö!$B$1:$AG$479,MATCH(H$3,Miljö!$B$1:$AK$1,0),FALSE)</f>
        <v>0.55000000000000004</v>
      </c>
      <c r="J155">
        <f>VLOOKUP($B155,Totalt!$B$1:$BP$500,MATCH("total el",Totalt!$B$1:$BP$1,0),FALSE)</f>
        <v>0</v>
      </c>
      <c r="L155" s="232">
        <f t="shared" si="3"/>
        <v>0</v>
      </c>
      <c r="M155" s="232">
        <f t="shared" si="3"/>
        <v>0</v>
      </c>
      <c r="N155" s="232">
        <f t="shared" si="3"/>
        <v>0</v>
      </c>
    </row>
    <row r="156" spans="1:14" x14ac:dyDescent="0.25">
      <c r="A156" t="s">
        <v>221</v>
      </c>
      <c r="B156" t="s">
        <v>222</v>
      </c>
      <c r="C156" t="str">
        <f>VLOOKUP($B156,Totalt!$B$1:$BP$500,MATCH("Kvalitetsgranskad:",Totalt!$B$1:$BP$1,0),FALSE)</f>
        <v>Ja</v>
      </c>
      <c r="E156" t="str">
        <f>VLOOKUP($B156,Miljö!$B$1:$AG$479,MATCH(E$3,Miljö!$B$1:$AK$1,0),FALSE)</f>
        <v>Nordisk residual</v>
      </c>
      <c r="F156">
        <f>VLOOKUP($B156,Miljö!$B$1:$AG$479,MATCH(F$3,Miljö!$B$1:$AK$1,0),FALSE)</f>
        <v>2.36</v>
      </c>
      <c r="G156">
        <f>VLOOKUP($B156,Miljö!$B$1:$AG$479,MATCH(G$3,Miljö!$B$1:$AK$1,0),FALSE)</f>
        <v>483.4</v>
      </c>
      <c r="H156">
        <f>VLOOKUP($B156,Miljö!$B$1:$AG$479,MATCH(H$3,Miljö!$B$1:$AK$1,0),FALSE)</f>
        <v>0.55000000000000004</v>
      </c>
      <c r="J156">
        <f>VLOOKUP($B156,Totalt!$B$1:$BP$500,MATCH("total el",Totalt!$B$1:$BP$1,0),FALSE)</f>
        <v>1.84</v>
      </c>
      <c r="L156" s="232">
        <f t="shared" si="3"/>
        <v>4.3423999999999996</v>
      </c>
      <c r="M156" s="232">
        <f t="shared" si="3"/>
        <v>889.45600000000002</v>
      </c>
      <c r="N156" s="232">
        <f t="shared" si="3"/>
        <v>1.0120000000000002</v>
      </c>
    </row>
    <row r="157" spans="1:14" x14ac:dyDescent="0.25">
      <c r="A157" t="s">
        <v>223</v>
      </c>
      <c r="B157" t="s">
        <v>224</v>
      </c>
      <c r="C157" t="str">
        <f>VLOOKUP($B157,Totalt!$B$1:$BP$500,MATCH("Kvalitetsgranskad:",Totalt!$B$1:$BP$1,0),FALSE)</f>
        <v>Ja</v>
      </c>
      <c r="E157" t="str">
        <f>VLOOKUP($B157,Miljö!$B$1:$AG$479,MATCH(E$3,Miljö!$B$1:$AK$1,0),FALSE)</f>
        <v>Nordisk residual</v>
      </c>
      <c r="F157">
        <f>VLOOKUP($B157,Miljö!$B$1:$AG$479,MATCH(F$3,Miljö!$B$1:$AK$1,0),FALSE)</f>
        <v>2.36</v>
      </c>
      <c r="G157">
        <f>VLOOKUP($B157,Miljö!$B$1:$AG$479,MATCH(G$3,Miljö!$B$1:$AK$1,0),FALSE)</f>
        <v>483.4</v>
      </c>
      <c r="H157">
        <f>VLOOKUP($B157,Miljö!$B$1:$AG$479,MATCH(H$3,Miljö!$B$1:$AK$1,0),FALSE)</f>
        <v>0.55000000000000004</v>
      </c>
      <c r="J157">
        <f>VLOOKUP($B157,Totalt!$B$1:$BP$500,MATCH("total el",Totalt!$B$1:$BP$1,0),FALSE)</f>
        <v>89.497</v>
      </c>
      <c r="L157" s="232">
        <f t="shared" si="3"/>
        <v>211.21292</v>
      </c>
      <c r="M157" s="232">
        <f t="shared" si="3"/>
        <v>43262.849799999996</v>
      </c>
      <c r="N157" s="232">
        <f t="shared" si="3"/>
        <v>49.223350000000003</v>
      </c>
    </row>
    <row r="158" spans="1:14" x14ac:dyDescent="0.25">
      <c r="A158" t="s">
        <v>223</v>
      </c>
      <c r="B158" t="s">
        <v>225</v>
      </c>
      <c r="C158" t="str">
        <f>VLOOKUP($B158,Totalt!$B$1:$BP$500,MATCH("Kvalitetsgranskad:",Totalt!$B$1:$BP$1,0),FALSE)</f>
        <v>Ja</v>
      </c>
      <c r="E158" t="str">
        <f>VLOOKUP($B158,Miljö!$B$1:$AG$479,MATCH(E$3,Miljö!$B$1:$AK$1,0),FALSE)</f>
        <v>Nordisk residual</v>
      </c>
      <c r="F158">
        <f>VLOOKUP($B158,Miljö!$B$1:$AG$479,MATCH(F$3,Miljö!$B$1:$AK$1,0),FALSE)</f>
        <v>2.36</v>
      </c>
      <c r="G158">
        <f>VLOOKUP($B158,Miljö!$B$1:$AG$479,MATCH(G$3,Miljö!$B$1:$AK$1,0),FALSE)</f>
        <v>483.4</v>
      </c>
      <c r="H158">
        <f>VLOOKUP($B158,Miljö!$B$1:$AG$479,MATCH(H$3,Miljö!$B$1:$AK$1,0),FALSE)</f>
        <v>0.55000000000000004</v>
      </c>
      <c r="J158">
        <f>VLOOKUP($B158,Totalt!$B$1:$BP$500,MATCH("total el",Totalt!$B$1:$BP$1,0),FALSE)</f>
        <v>2.8650000000000002</v>
      </c>
      <c r="L158" s="232">
        <f t="shared" si="3"/>
        <v>6.7614000000000001</v>
      </c>
      <c r="M158" s="232">
        <f t="shared" si="3"/>
        <v>1384.941</v>
      </c>
      <c r="N158" s="232">
        <f t="shared" si="3"/>
        <v>1.5757500000000002</v>
      </c>
    </row>
    <row r="159" spans="1:14" x14ac:dyDescent="0.25">
      <c r="A159" t="s">
        <v>226</v>
      </c>
      <c r="B159" t="s">
        <v>227</v>
      </c>
      <c r="C159" t="str">
        <f>VLOOKUP($B159,Totalt!$B$1:$BP$500,MATCH("Kvalitetsgranskad:",Totalt!$B$1:$BP$1,0),FALSE)</f>
        <v>Ja</v>
      </c>
      <c r="E159" t="str">
        <f>VLOOKUP($B159,Miljö!$B$1:$AG$479,MATCH(E$3,Miljö!$B$1:$AK$1,0),FALSE)</f>
        <v>Nordisk residual</v>
      </c>
      <c r="F159">
        <f>VLOOKUP($B159,Miljö!$B$1:$AG$479,MATCH(F$3,Miljö!$B$1:$AK$1,0),FALSE)</f>
        <v>2.36</v>
      </c>
      <c r="G159">
        <f>VLOOKUP($B159,Miljö!$B$1:$AG$479,MATCH(G$3,Miljö!$B$1:$AK$1,0),FALSE)</f>
        <v>483.4</v>
      </c>
      <c r="H159">
        <f>VLOOKUP($B159,Miljö!$B$1:$AG$479,MATCH(H$3,Miljö!$B$1:$AK$1,0),FALSE)</f>
        <v>0.55000000000000004</v>
      </c>
      <c r="J159">
        <f>VLOOKUP($B159,Totalt!$B$1:$BP$500,MATCH("total el",Totalt!$B$1:$BP$1,0),FALSE)</f>
        <v>2.67</v>
      </c>
      <c r="L159" s="232">
        <f t="shared" si="3"/>
        <v>6.3011999999999997</v>
      </c>
      <c r="M159" s="232">
        <f t="shared" si="3"/>
        <v>1290.6779999999999</v>
      </c>
      <c r="N159" s="232">
        <f t="shared" si="3"/>
        <v>1.4685000000000001</v>
      </c>
    </row>
    <row r="160" spans="1:14" x14ac:dyDescent="0.25">
      <c r="A160" t="s">
        <v>228</v>
      </c>
      <c r="B160" t="s">
        <v>229</v>
      </c>
      <c r="C160" t="str">
        <f>VLOOKUP($B160,Totalt!$B$1:$BP$500,MATCH("Kvalitetsgranskad:",Totalt!$B$1:$BP$1,0),FALSE)</f>
        <v>Ja</v>
      </c>
      <c r="E160" t="str">
        <f>VLOOKUP($B160,Miljö!$B$1:$AG$479,MATCH(E$3,Miljö!$B$1:$AK$1,0),FALSE)</f>
        <v>'Vattenkraft'</v>
      </c>
      <c r="F160">
        <f>VLOOKUP($B160,Miljö!$B$1:$AG$479,MATCH(F$3,Miljö!$B$1:$AK$1,0),FALSE)</f>
        <v>1.1000000000000001</v>
      </c>
      <c r="G160">
        <f>VLOOKUP($B160,Miljö!$B$1:$AG$479,MATCH(G$3,Miljö!$B$1:$AK$1,0),FALSE)</f>
        <v>0</v>
      </c>
      <c r="H160">
        <f>VLOOKUP($B160,Miljö!$B$1:$AG$479,MATCH(H$3,Miljö!$B$1:$AK$1,0),FALSE)</f>
        <v>0</v>
      </c>
      <c r="J160">
        <f>VLOOKUP($B160,Totalt!$B$1:$BP$500,MATCH("total el",Totalt!$B$1:$BP$1,0),FALSE)</f>
        <v>2.5999999999999999E-2</v>
      </c>
      <c r="L160" s="232">
        <f t="shared" si="3"/>
        <v>2.86E-2</v>
      </c>
      <c r="M160" s="232">
        <f t="shared" si="3"/>
        <v>0</v>
      </c>
      <c r="N160" s="232">
        <f t="shared" si="3"/>
        <v>0</v>
      </c>
    </row>
    <row r="161" spans="1:14" x14ac:dyDescent="0.25">
      <c r="A161" t="s">
        <v>228</v>
      </c>
      <c r="B161" t="s">
        <v>230</v>
      </c>
      <c r="C161" t="str">
        <f>VLOOKUP($B161,Totalt!$B$1:$BP$500,MATCH("Kvalitetsgranskad:",Totalt!$B$1:$BP$1,0),FALSE)</f>
        <v>Ja</v>
      </c>
      <c r="E161" t="str">
        <f>VLOOKUP($B161,Miljö!$B$1:$AG$479,MATCH(E$3,Miljö!$B$1:$AK$1,0),FALSE)</f>
        <v>'Vattenkraft'</v>
      </c>
      <c r="F161">
        <f>VLOOKUP($B161,Miljö!$B$1:$AG$479,MATCH(F$3,Miljö!$B$1:$AK$1,0),FALSE)</f>
        <v>1.1000000000000001</v>
      </c>
      <c r="G161">
        <f>VLOOKUP($B161,Miljö!$B$1:$AG$479,MATCH(G$3,Miljö!$B$1:$AK$1,0),FALSE)</f>
        <v>0</v>
      </c>
      <c r="H161">
        <f>VLOOKUP($B161,Miljö!$B$1:$AG$479,MATCH(H$3,Miljö!$B$1:$AK$1,0),FALSE)</f>
        <v>0</v>
      </c>
      <c r="J161">
        <f>VLOOKUP($B161,Totalt!$B$1:$BP$500,MATCH("total el",Totalt!$B$1:$BP$1,0),FALSE)</f>
        <v>3.2000000000000001E-2</v>
      </c>
      <c r="L161" s="232">
        <f t="shared" si="3"/>
        <v>3.5200000000000002E-2</v>
      </c>
      <c r="M161" s="232">
        <f t="shared" si="3"/>
        <v>0</v>
      </c>
      <c r="N161" s="232">
        <f t="shared" si="3"/>
        <v>0</v>
      </c>
    </row>
    <row r="162" spans="1:14" x14ac:dyDescent="0.25">
      <c r="A162" t="s">
        <v>228</v>
      </c>
      <c r="B162" t="s">
        <v>231</v>
      </c>
      <c r="C162" t="str">
        <f>VLOOKUP($B162,Totalt!$B$1:$BP$500,MATCH("Kvalitetsgranskad:",Totalt!$B$1:$BP$1,0),FALSE)</f>
        <v>Ja</v>
      </c>
      <c r="E162" t="str">
        <f>VLOOKUP($B162,Miljö!$B$1:$AG$479,MATCH(E$3,Miljö!$B$1:$AK$1,0),FALSE)</f>
        <v>'Vattenkraft'</v>
      </c>
      <c r="F162">
        <f>VLOOKUP($B162,Miljö!$B$1:$AG$479,MATCH(F$3,Miljö!$B$1:$AK$1,0),FALSE)</f>
        <v>1.1000000000000001</v>
      </c>
      <c r="G162">
        <f>VLOOKUP($B162,Miljö!$B$1:$AG$479,MATCH(G$3,Miljö!$B$1:$AK$1,0),FALSE)</f>
        <v>0</v>
      </c>
      <c r="H162">
        <f>VLOOKUP($B162,Miljö!$B$1:$AG$479,MATCH(H$3,Miljö!$B$1:$AK$1,0),FALSE)</f>
        <v>0</v>
      </c>
      <c r="J162">
        <f>VLOOKUP($B162,Totalt!$B$1:$BP$500,MATCH("total el",Totalt!$B$1:$BP$1,0),FALSE)</f>
        <v>4.2999999999999997E-2</v>
      </c>
      <c r="L162" s="232">
        <f t="shared" si="3"/>
        <v>4.7300000000000002E-2</v>
      </c>
      <c r="M162" s="232">
        <f t="shared" si="3"/>
        <v>0</v>
      </c>
      <c r="N162" s="232">
        <f t="shared" si="3"/>
        <v>0</v>
      </c>
    </row>
    <row r="163" spans="1:14" x14ac:dyDescent="0.25">
      <c r="A163" t="s">
        <v>228</v>
      </c>
      <c r="B163" t="s">
        <v>232</v>
      </c>
      <c r="C163" t="str">
        <f>VLOOKUP($B163,Totalt!$B$1:$BP$500,MATCH("Kvalitetsgranskad:",Totalt!$B$1:$BP$1,0),FALSE)</f>
        <v>Ja</v>
      </c>
      <c r="E163" t="str">
        <f>VLOOKUP($B163,Miljö!$B$1:$AG$479,MATCH(E$3,Miljö!$B$1:$AK$1,0),FALSE)</f>
        <v>'Vattenkraft'</v>
      </c>
      <c r="F163">
        <f>VLOOKUP($B163,Miljö!$B$1:$AG$479,MATCH(F$3,Miljö!$B$1:$AK$1,0),FALSE)</f>
        <v>1.1000000000000001</v>
      </c>
      <c r="G163">
        <f>VLOOKUP($B163,Miljö!$B$1:$AG$479,MATCH(G$3,Miljö!$B$1:$AK$1,0),FALSE)</f>
        <v>0</v>
      </c>
      <c r="H163">
        <f>VLOOKUP($B163,Miljö!$B$1:$AG$479,MATCH(H$3,Miljö!$B$1:$AK$1,0),FALSE)</f>
        <v>0</v>
      </c>
      <c r="J163">
        <f>VLOOKUP($B163,Totalt!$B$1:$BP$500,MATCH("total el",Totalt!$B$1:$BP$1,0),FALSE)</f>
        <v>4.17</v>
      </c>
      <c r="L163" s="232">
        <f t="shared" si="3"/>
        <v>4.5870000000000006</v>
      </c>
      <c r="M163" s="232">
        <f t="shared" si="3"/>
        <v>0</v>
      </c>
      <c r="N163" s="232">
        <f t="shared" si="3"/>
        <v>0</v>
      </c>
    </row>
    <row r="164" spans="1:14" x14ac:dyDescent="0.25">
      <c r="A164" t="s">
        <v>233</v>
      </c>
      <c r="B164" t="s">
        <v>234</v>
      </c>
      <c r="C164" t="str">
        <f>VLOOKUP($B164,Totalt!$B$1:$BP$500,MATCH("Kvalitetsgranskad:",Totalt!$B$1:$BP$1,0),FALSE)</f>
        <v>Ja</v>
      </c>
      <c r="E164" t="str">
        <f>VLOOKUP($B164,Miljö!$B$1:$AG$479,MATCH(E$3,Miljö!$B$1:$AK$1,0),FALSE)</f>
        <v>'Förnybar'</v>
      </c>
      <c r="F164">
        <f>VLOOKUP($B164,Miljö!$B$1:$AG$479,MATCH(F$3,Miljö!$B$1:$AK$1,0),FALSE)</f>
        <v>1.1000000000000001</v>
      </c>
      <c r="G164">
        <f>VLOOKUP($B164,Miljö!$B$1:$AG$479,MATCH(G$3,Miljö!$B$1:$AK$1,0),FALSE)</f>
        <v>0</v>
      </c>
      <c r="H164">
        <f>VLOOKUP($B164,Miljö!$B$1:$AG$479,MATCH(H$3,Miljö!$B$1:$AK$1,0),FALSE)</f>
        <v>0</v>
      </c>
      <c r="J164">
        <f>VLOOKUP($B164,Totalt!$B$1:$BP$500,MATCH("total el",Totalt!$B$1:$BP$1,0),FALSE)</f>
        <v>0.38643</v>
      </c>
      <c r="L164" s="232">
        <f t="shared" si="3"/>
        <v>0.42507300000000003</v>
      </c>
      <c r="M164" s="232">
        <f t="shared" si="3"/>
        <v>0</v>
      </c>
      <c r="N164" s="232">
        <f t="shared" si="3"/>
        <v>0</v>
      </c>
    </row>
    <row r="165" spans="1:14" x14ac:dyDescent="0.25">
      <c r="A165" t="s">
        <v>233</v>
      </c>
      <c r="B165" t="s">
        <v>235</v>
      </c>
      <c r="C165" t="str">
        <f>VLOOKUP($B165,Totalt!$B$1:$BP$500,MATCH("Kvalitetsgranskad:",Totalt!$B$1:$BP$1,0),FALSE)</f>
        <v>Ja</v>
      </c>
      <c r="E165" t="str">
        <f>VLOOKUP($B165,Miljö!$B$1:$AG$479,MATCH(E$3,Miljö!$B$1:$AK$1,0),FALSE)</f>
        <v>'Förnybar'</v>
      </c>
      <c r="F165">
        <f>VLOOKUP($B165,Miljö!$B$1:$AG$479,MATCH(F$3,Miljö!$B$1:$AK$1,0),FALSE)</f>
        <v>1.1000000000000001</v>
      </c>
      <c r="G165">
        <f>VLOOKUP($B165,Miljö!$B$1:$AG$479,MATCH(G$3,Miljö!$B$1:$AK$1,0),FALSE)</f>
        <v>0</v>
      </c>
      <c r="H165">
        <f>VLOOKUP($B165,Miljö!$B$1:$AG$479,MATCH(H$3,Miljö!$B$1:$AK$1,0),FALSE)</f>
        <v>0</v>
      </c>
      <c r="J165">
        <f>VLOOKUP($B165,Totalt!$B$1:$BP$500,MATCH("total el",Totalt!$B$1:$BP$1,0),FALSE)</f>
        <v>5.54697</v>
      </c>
      <c r="L165" s="232">
        <f t="shared" si="3"/>
        <v>6.1016670000000008</v>
      </c>
      <c r="M165" s="232">
        <f t="shared" si="3"/>
        <v>0</v>
      </c>
      <c r="N165" s="232">
        <f t="shared" si="3"/>
        <v>0</v>
      </c>
    </row>
    <row r="166" spans="1:14" x14ac:dyDescent="0.25">
      <c r="A166" t="s">
        <v>236</v>
      </c>
      <c r="B166" t="s">
        <v>237</v>
      </c>
      <c r="C166" t="str">
        <f>VLOOKUP($B166,Totalt!$B$1:$BP$500,MATCH("Kvalitetsgranskad:",Totalt!$B$1:$BP$1,0),FALSE)</f>
        <v>Ja</v>
      </c>
      <c r="E166" t="str">
        <f>VLOOKUP($B166,Miljö!$B$1:$AG$479,MATCH(E$3,Miljö!$B$1:$AK$1,0),FALSE)</f>
        <v>Nordisk residual</v>
      </c>
      <c r="F166">
        <f>VLOOKUP($B166,Miljö!$B$1:$AG$479,MATCH(F$3,Miljö!$B$1:$AK$1,0),FALSE)</f>
        <v>2.36</v>
      </c>
      <c r="G166">
        <f>VLOOKUP($B166,Miljö!$B$1:$AG$479,MATCH(G$3,Miljö!$B$1:$AK$1,0),FALSE)</f>
        <v>483.4</v>
      </c>
      <c r="H166">
        <f>VLOOKUP($B166,Miljö!$B$1:$AG$479,MATCH(H$3,Miljö!$B$1:$AK$1,0),FALSE)</f>
        <v>0.55000000000000004</v>
      </c>
      <c r="J166">
        <f>VLOOKUP($B166,Totalt!$B$1:$BP$500,MATCH("total el",Totalt!$B$1:$BP$1,0),FALSE)</f>
        <v>6.6159600000000003</v>
      </c>
      <c r="L166" s="232">
        <f t="shared" si="3"/>
        <v>15.613665599999999</v>
      </c>
      <c r="M166" s="232">
        <f t="shared" si="3"/>
        <v>3198.155064</v>
      </c>
      <c r="N166" s="232">
        <f t="shared" si="3"/>
        <v>3.6387780000000003</v>
      </c>
    </row>
    <row r="167" spans="1:14" x14ac:dyDescent="0.25">
      <c r="A167" t="s">
        <v>238</v>
      </c>
      <c r="B167" t="s">
        <v>239</v>
      </c>
      <c r="C167" t="str">
        <f>VLOOKUP($B167,Totalt!$B$1:$BP$500,MATCH("Kvalitetsgranskad:",Totalt!$B$1:$BP$1,0),FALSE)</f>
        <v>Ja</v>
      </c>
      <c r="E167" t="str">
        <f>VLOOKUP($B167,Miljö!$B$1:$AG$479,MATCH(E$3,Miljö!$B$1:$AK$1,0),FALSE)</f>
        <v>Nordisk residual</v>
      </c>
      <c r="F167">
        <f>VLOOKUP($B167,Miljö!$B$1:$AG$479,MATCH(F$3,Miljö!$B$1:$AK$1,0),FALSE)</f>
        <v>2.36</v>
      </c>
      <c r="G167">
        <f>VLOOKUP($B167,Miljö!$B$1:$AG$479,MATCH(G$3,Miljö!$B$1:$AK$1,0),FALSE)</f>
        <v>483.4</v>
      </c>
      <c r="H167">
        <f>VLOOKUP($B167,Miljö!$B$1:$AG$479,MATCH(H$3,Miljö!$B$1:$AK$1,0),FALSE)</f>
        <v>0.55000000000000004</v>
      </c>
      <c r="J167">
        <f>VLOOKUP($B167,Totalt!$B$1:$BP$500,MATCH("total el",Totalt!$B$1:$BP$1,0),FALSE)</f>
        <v>0.16400000000000001</v>
      </c>
      <c r="L167" s="232">
        <f t="shared" si="3"/>
        <v>0.38704</v>
      </c>
      <c r="M167" s="232">
        <f t="shared" si="3"/>
        <v>79.277599999999993</v>
      </c>
      <c r="N167" s="232">
        <f t="shared" si="3"/>
        <v>9.0200000000000016E-2</v>
      </c>
    </row>
    <row r="168" spans="1:14" x14ac:dyDescent="0.25">
      <c r="A168" t="s">
        <v>238</v>
      </c>
      <c r="B168" t="s">
        <v>240</v>
      </c>
      <c r="C168" t="str">
        <f>VLOOKUP($B168,Totalt!$B$1:$BP$500,MATCH("Kvalitetsgranskad:",Totalt!$B$1:$BP$1,0),FALSE)</f>
        <v>Ja</v>
      </c>
      <c r="E168" t="str">
        <f>VLOOKUP($B168,Miljö!$B$1:$AG$479,MATCH(E$3,Miljö!$B$1:$AK$1,0),FALSE)</f>
        <v>Nordisk residual</v>
      </c>
      <c r="F168">
        <f>VLOOKUP($B168,Miljö!$B$1:$AG$479,MATCH(F$3,Miljö!$B$1:$AK$1,0),FALSE)</f>
        <v>2.36</v>
      </c>
      <c r="G168">
        <f>VLOOKUP($B168,Miljö!$B$1:$AG$479,MATCH(G$3,Miljö!$B$1:$AK$1,0),FALSE)</f>
        <v>483.4</v>
      </c>
      <c r="H168">
        <f>VLOOKUP($B168,Miljö!$B$1:$AG$479,MATCH(H$3,Miljö!$B$1:$AK$1,0),FALSE)</f>
        <v>0.55000000000000004</v>
      </c>
      <c r="J168">
        <f>VLOOKUP($B168,Totalt!$B$1:$BP$500,MATCH("total el",Totalt!$B$1:$BP$1,0),FALSE)</f>
        <v>0.16300000000000001</v>
      </c>
      <c r="L168" s="232">
        <f t="shared" si="3"/>
        <v>0.38467999999999997</v>
      </c>
      <c r="M168" s="232">
        <f t="shared" si="3"/>
        <v>78.794200000000004</v>
      </c>
      <c r="N168" s="232">
        <f t="shared" si="3"/>
        <v>8.9650000000000007E-2</v>
      </c>
    </row>
    <row r="169" spans="1:14" x14ac:dyDescent="0.25">
      <c r="A169" t="s">
        <v>238</v>
      </c>
      <c r="B169" t="s">
        <v>241</v>
      </c>
      <c r="C169" t="str">
        <f>VLOOKUP($B169,Totalt!$B$1:$BP$500,MATCH("Kvalitetsgranskad:",Totalt!$B$1:$BP$1,0),FALSE)</f>
        <v>Ja</v>
      </c>
      <c r="E169" t="str">
        <f>VLOOKUP($B169,Miljö!$B$1:$AG$479,MATCH(E$3,Miljö!$B$1:$AK$1,0),FALSE)</f>
        <v>Nordisk residual</v>
      </c>
      <c r="F169">
        <f>VLOOKUP($B169,Miljö!$B$1:$AG$479,MATCH(F$3,Miljö!$B$1:$AK$1,0),FALSE)</f>
        <v>2.36</v>
      </c>
      <c r="G169">
        <f>VLOOKUP($B169,Miljö!$B$1:$AG$479,MATCH(G$3,Miljö!$B$1:$AK$1,0),FALSE)</f>
        <v>483.4</v>
      </c>
      <c r="H169">
        <f>VLOOKUP($B169,Miljö!$B$1:$AG$479,MATCH(H$3,Miljö!$B$1:$AK$1,0),FALSE)</f>
        <v>0.55000000000000004</v>
      </c>
      <c r="J169">
        <f>VLOOKUP($B169,Totalt!$B$1:$BP$500,MATCH("total el",Totalt!$B$1:$BP$1,0),FALSE)</f>
        <v>0.222</v>
      </c>
      <c r="L169" s="232">
        <f t="shared" si="3"/>
        <v>0.52391999999999994</v>
      </c>
      <c r="M169" s="232">
        <f t="shared" si="3"/>
        <v>107.31479999999999</v>
      </c>
      <c r="N169" s="232">
        <f t="shared" si="3"/>
        <v>0.12210000000000001</v>
      </c>
    </row>
    <row r="170" spans="1:14" x14ac:dyDescent="0.25">
      <c r="A170" t="s">
        <v>238</v>
      </c>
      <c r="B170" t="s">
        <v>242</v>
      </c>
      <c r="C170" t="str">
        <f>VLOOKUP($B170,Totalt!$B$1:$BP$500,MATCH("Kvalitetsgranskad:",Totalt!$B$1:$BP$1,0),FALSE)</f>
        <v>Ja</v>
      </c>
      <c r="E170" t="str">
        <f>VLOOKUP($B170,Miljö!$B$1:$AG$479,MATCH(E$3,Miljö!$B$1:$AK$1,0),FALSE)</f>
        <v>Nordisk residual</v>
      </c>
      <c r="F170">
        <f>VLOOKUP($B170,Miljö!$B$1:$AG$479,MATCH(F$3,Miljö!$B$1:$AK$1,0),FALSE)</f>
        <v>2.36</v>
      </c>
      <c r="G170">
        <f>VLOOKUP($B170,Miljö!$B$1:$AG$479,MATCH(G$3,Miljö!$B$1:$AK$1,0),FALSE)</f>
        <v>483.4</v>
      </c>
      <c r="H170">
        <f>VLOOKUP($B170,Miljö!$B$1:$AG$479,MATCH(H$3,Miljö!$B$1:$AK$1,0),FALSE)</f>
        <v>0.55000000000000004</v>
      </c>
      <c r="J170">
        <f>VLOOKUP($B170,Totalt!$B$1:$BP$500,MATCH("total el",Totalt!$B$1:$BP$1,0),FALSE)</f>
        <v>0.18</v>
      </c>
      <c r="L170" s="232">
        <f t="shared" si="3"/>
        <v>0.42479999999999996</v>
      </c>
      <c r="M170" s="232">
        <f t="shared" si="3"/>
        <v>87.011999999999986</v>
      </c>
      <c r="N170" s="232">
        <f t="shared" si="3"/>
        <v>9.9000000000000005E-2</v>
      </c>
    </row>
    <row r="171" spans="1:14" x14ac:dyDescent="0.25">
      <c r="A171" t="s">
        <v>238</v>
      </c>
      <c r="B171" t="s">
        <v>243</v>
      </c>
      <c r="C171" t="str">
        <f>VLOOKUP($B171,Totalt!$B$1:$BP$500,MATCH("Kvalitetsgranskad:",Totalt!$B$1:$BP$1,0),FALSE)</f>
        <v>Ja</v>
      </c>
      <c r="E171" t="str">
        <f>VLOOKUP($B171,Miljö!$B$1:$AG$479,MATCH(E$3,Miljö!$B$1:$AK$1,0),FALSE)</f>
        <v>Nordisk residual</v>
      </c>
      <c r="F171">
        <f>VLOOKUP($B171,Miljö!$B$1:$AG$479,MATCH(F$3,Miljö!$B$1:$AK$1,0),FALSE)</f>
        <v>2.36</v>
      </c>
      <c r="G171">
        <f>VLOOKUP($B171,Miljö!$B$1:$AG$479,MATCH(G$3,Miljö!$B$1:$AK$1,0),FALSE)</f>
        <v>483.4</v>
      </c>
      <c r="H171">
        <f>VLOOKUP($B171,Miljö!$B$1:$AG$479,MATCH(H$3,Miljö!$B$1:$AK$1,0),FALSE)</f>
        <v>0.55000000000000004</v>
      </c>
      <c r="J171">
        <f>VLOOKUP($B171,Totalt!$B$1:$BP$500,MATCH("total el",Totalt!$B$1:$BP$1,0),FALSE)</f>
        <v>0.30299999999999999</v>
      </c>
      <c r="L171" s="232">
        <f t="shared" si="3"/>
        <v>0.71507999999999994</v>
      </c>
      <c r="M171" s="232">
        <f t="shared" si="3"/>
        <v>146.47019999999998</v>
      </c>
      <c r="N171" s="232">
        <f t="shared" si="3"/>
        <v>0.16665000000000002</v>
      </c>
    </row>
    <row r="172" spans="1:14" x14ac:dyDescent="0.25">
      <c r="A172" t="s">
        <v>238</v>
      </c>
      <c r="B172" t="s">
        <v>244</v>
      </c>
      <c r="C172" t="str">
        <f>VLOOKUP($B172,Totalt!$B$1:$BP$500,MATCH("Kvalitetsgranskad:",Totalt!$B$1:$BP$1,0),FALSE)</f>
        <v>Ja</v>
      </c>
      <c r="E172" t="str">
        <f>VLOOKUP($B172,Miljö!$B$1:$AG$479,MATCH(E$3,Miljö!$B$1:$AK$1,0),FALSE)</f>
        <v>Nordisk residual</v>
      </c>
      <c r="F172">
        <f>VLOOKUP($B172,Miljö!$B$1:$AG$479,MATCH(F$3,Miljö!$B$1:$AK$1,0),FALSE)</f>
        <v>2.36</v>
      </c>
      <c r="G172">
        <f>VLOOKUP($B172,Miljö!$B$1:$AG$479,MATCH(G$3,Miljö!$B$1:$AK$1,0),FALSE)</f>
        <v>483.4</v>
      </c>
      <c r="H172">
        <f>VLOOKUP($B172,Miljö!$B$1:$AG$479,MATCH(H$3,Miljö!$B$1:$AK$1,0),FALSE)</f>
        <v>0.55000000000000004</v>
      </c>
      <c r="J172">
        <f>VLOOKUP($B172,Totalt!$B$1:$BP$500,MATCH("total el",Totalt!$B$1:$BP$1,0),FALSE)</f>
        <v>0.5</v>
      </c>
      <c r="L172" s="232">
        <f t="shared" si="3"/>
        <v>1.18</v>
      </c>
      <c r="M172" s="232">
        <f t="shared" si="3"/>
        <v>241.7</v>
      </c>
      <c r="N172" s="232">
        <f t="shared" si="3"/>
        <v>0.27500000000000002</v>
      </c>
    </row>
    <row r="173" spans="1:14" x14ac:dyDescent="0.25">
      <c r="A173" t="s">
        <v>238</v>
      </c>
      <c r="B173" t="s">
        <v>245</v>
      </c>
      <c r="C173" t="str">
        <f>VLOOKUP($B173,Totalt!$B$1:$BP$500,MATCH("Kvalitetsgranskad:",Totalt!$B$1:$BP$1,0),FALSE)</f>
        <v>Ja</v>
      </c>
      <c r="E173" t="str">
        <f>VLOOKUP($B173,Miljö!$B$1:$AG$479,MATCH(E$3,Miljö!$B$1:$AK$1,0),FALSE)</f>
        <v>Nordisk residual</v>
      </c>
      <c r="F173">
        <f>VLOOKUP($B173,Miljö!$B$1:$AG$479,MATCH(F$3,Miljö!$B$1:$AK$1,0),FALSE)</f>
        <v>2.36</v>
      </c>
      <c r="G173">
        <f>VLOOKUP($B173,Miljö!$B$1:$AG$479,MATCH(G$3,Miljö!$B$1:$AK$1,0),FALSE)</f>
        <v>483.4</v>
      </c>
      <c r="H173">
        <f>VLOOKUP($B173,Miljö!$B$1:$AG$479,MATCH(H$3,Miljö!$B$1:$AK$1,0),FALSE)</f>
        <v>0.55000000000000004</v>
      </c>
      <c r="J173">
        <f>VLOOKUP($B173,Totalt!$B$1:$BP$500,MATCH("total el",Totalt!$B$1:$BP$1,0),FALSE)</f>
        <v>0.28799999999999998</v>
      </c>
      <c r="L173" s="232">
        <f t="shared" si="3"/>
        <v>0.67967999999999995</v>
      </c>
      <c r="M173" s="232">
        <f t="shared" si="3"/>
        <v>139.21919999999997</v>
      </c>
      <c r="N173" s="232">
        <f t="shared" si="3"/>
        <v>0.15840000000000001</v>
      </c>
    </row>
    <row r="174" spans="1:14" x14ac:dyDescent="0.25">
      <c r="A174" t="s">
        <v>238</v>
      </c>
      <c r="B174" t="s">
        <v>246</v>
      </c>
      <c r="C174" t="str">
        <f>VLOOKUP($B174,Totalt!$B$1:$BP$500,MATCH("Kvalitetsgranskad:",Totalt!$B$1:$BP$1,0),FALSE)</f>
        <v>Ja</v>
      </c>
      <c r="E174" t="str">
        <f>VLOOKUP($B174,Miljö!$B$1:$AG$479,MATCH(E$3,Miljö!$B$1:$AK$1,0),FALSE)</f>
        <v>Nordisk residual</v>
      </c>
      <c r="F174">
        <f>VLOOKUP($B174,Miljö!$B$1:$AG$479,MATCH(F$3,Miljö!$B$1:$AK$1,0),FALSE)</f>
        <v>2.36</v>
      </c>
      <c r="G174">
        <f>VLOOKUP($B174,Miljö!$B$1:$AG$479,MATCH(G$3,Miljö!$B$1:$AK$1,0),FALSE)</f>
        <v>483.4</v>
      </c>
      <c r="H174">
        <f>VLOOKUP($B174,Miljö!$B$1:$AG$479,MATCH(H$3,Miljö!$B$1:$AK$1,0),FALSE)</f>
        <v>0.55000000000000004</v>
      </c>
      <c r="J174">
        <f>VLOOKUP($B174,Totalt!$B$1:$BP$500,MATCH("total el",Totalt!$B$1:$BP$1,0),FALSE)</f>
        <v>0.14000000000000001</v>
      </c>
      <c r="L174" s="232">
        <f t="shared" si="3"/>
        <v>0.33040000000000003</v>
      </c>
      <c r="M174" s="232">
        <f t="shared" si="3"/>
        <v>67.676000000000002</v>
      </c>
      <c r="N174" s="232">
        <f t="shared" si="3"/>
        <v>7.7000000000000013E-2</v>
      </c>
    </row>
    <row r="175" spans="1:14" x14ac:dyDescent="0.25">
      <c r="A175" t="s">
        <v>247</v>
      </c>
      <c r="B175" t="s">
        <v>248</v>
      </c>
      <c r="C175" t="str">
        <f>VLOOKUP($B175,Totalt!$B$1:$BP$500,MATCH("Kvalitetsgranskad:",Totalt!$B$1:$BP$1,0),FALSE)</f>
        <v>Ja</v>
      </c>
      <c r="E175" t="str">
        <f>VLOOKUP($B175,Miljö!$B$1:$AG$479,MATCH(E$3,Miljö!$B$1:$AK$1,0),FALSE)</f>
        <v>Nordisk residual</v>
      </c>
      <c r="F175">
        <f>VLOOKUP($B175,Miljö!$B$1:$AG$479,MATCH(F$3,Miljö!$B$1:$AK$1,0),FALSE)</f>
        <v>2.36</v>
      </c>
      <c r="G175">
        <f>VLOOKUP($B175,Miljö!$B$1:$AG$479,MATCH(G$3,Miljö!$B$1:$AK$1,0),FALSE)</f>
        <v>483.4</v>
      </c>
      <c r="H175">
        <f>VLOOKUP($B175,Miljö!$B$1:$AG$479,MATCH(H$3,Miljö!$B$1:$AK$1,0),FALSE)</f>
        <v>0.55000000000000004</v>
      </c>
      <c r="J175">
        <f>VLOOKUP($B175,Totalt!$B$1:$BP$500,MATCH("total el",Totalt!$B$1:$BP$1,0),FALSE)</f>
        <v>0.42799999999999999</v>
      </c>
      <c r="L175" s="232">
        <f t="shared" si="3"/>
        <v>1.0100799999999999</v>
      </c>
      <c r="M175" s="232">
        <f t="shared" si="3"/>
        <v>206.89519999999999</v>
      </c>
      <c r="N175" s="232">
        <f t="shared" si="3"/>
        <v>0.23540000000000003</v>
      </c>
    </row>
    <row r="176" spans="1:14" x14ac:dyDescent="0.25">
      <c r="A176" t="s">
        <v>249</v>
      </c>
      <c r="B176" t="s">
        <v>150</v>
      </c>
      <c r="C176" t="str">
        <f>VLOOKUP($B176,Totalt!$B$1:$BP$500,MATCH("Kvalitetsgranskad:",Totalt!$B$1:$BP$1,0),FALSE)</f>
        <v>Ja</v>
      </c>
      <c r="E176" t="str">
        <f>VLOOKUP($B176,Miljö!$B$1:$AG$479,MATCH(E$3,Miljö!$B$1:$AK$1,0),FALSE)</f>
        <v>Nordisk residual</v>
      </c>
      <c r="F176">
        <f>VLOOKUP($B176,Miljö!$B$1:$AG$479,MATCH(F$3,Miljö!$B$1:$AK$1,0),FALSE)</f>
        <v>2.36</v>
      </c>
      <c r="G176">
        <f>VLOOKUP($B176,Miljö!$B$1:$AG$479,MATCH(G$3,Miljö!$B$1:$AK$1,0),FALSE)</f>
        <v>483.4</v>
      </c>
      <c r="H176">
        <f>VLOOKUP($B176,Miljö!$B$1:$AG$479,MATCH(H$3,Miljö!$B$1:$AK$1,0),FALSE)</f>
        <v>0.55000000000000004</v>
      </c>
      <c r="J176">
        <f>VLOOKUP($B176,Totalt!$B$1:$BP$500,MATCH("total el",Totalt!$B$1:$BP$1,0),FALSE)</f>
        <v>0.23100000000000001</v>
      </c>
      <c r="L176" s="232">
        <f t="shared" si="3"/>
        <v>0.54515999999999998</v>
      </c>
      <c r="M176" s="232">
        <f t="shared" si="3"/>
        <v>111.66540000000001</v>
      </c>
      <c r="N176" s="232">
        <f t="shared" si="3"/>
        <v>0.12705000000000002</v>
      </c>
    </row>
    <row r="177" spans="1:14" x14ac:dyDescent="0.25">
      <c r="A177" t="s">
        <v>249</v>
      </c>
      <c r="B177" t="s">
        <v>250</v>
      </c>
      <c r="C177" t="str">
        <f>VLOOKUP($B177,Totalt!$B$1:$BP$500,MATCH("Kvalitetsgranskad:",Totalt!$B$1:$BP$1,0),FALSE)</f>
        <v>Ja</v>
      </c>
      <c r="E177" t="str">
        <f>VLOOKUP($B177,Miljö!$B$1:$AG$479,MATCH(E$3,Miljö!$B$1:$AK$1,0),FALSE)</f>
        <v>'Lokal Vind El från Göteborg Energi'</v>
      </c>
      <c r="F177">
        <f>VLOOKUP($B177,Miljö!$B$1:$AG$479,MATCH(F$3,Miljö!$B$1:$AK$1,0),FALSE)</f>
        <v>0.1</v>
      </c>
      <c r="G177">
        <f>VLOOKUP($B177,Miljö!$B$1:$AG$479,MATCH(G$3,Miljö!$B$1:$AK$1,0),FALSE)</f>
        <v>0</v>
      </c>
      <c r="H177">
        <f>VLOOKUP($B177,Miljö!$B$1:$AG$479,MATCH(H$3,Miljö!$B$1:$AK$1,0),FALSE)</f>
        <v>0</v>
      </c>
      <c r="J177">
        <f>VLOOKUP($B177,Totalt!$B$1:$BP$500,MATCH("total el",Totalt!$B$1:$BP$1,0),FALSE)</f>
        <v>0.13</v>
      </c>
      <c r="L177" s="232">
        <f t="shared" si="3"/>
        <v>1.3000000000000001E-2</v>
      </c>
      <c r="M177" s="232">
        <f t="shared" si="3"/>
        <v>0</v>
      </c>
      <c r="N177" s="232">
        <f t="shared" si="3"/>
        <v>0</v>
      </c>
    </row>
    <row r="178" spans="1:14" x14ac:dyDescent="0.25">
      <c r="A178" t="s">
        <v>249</v>
      </c>
      <c r="B178" t="s">
        <v>251</v>
      </c>
      <c r="C178" t="str">
        <f>VLOOKUP($B178,Totalt!$B$1:$BP$500,MATCH("Kvalitetsgranskad:",Totalt!$B$1:$BP$1,0),FALSE)</f>
        <v>Ja</v>
      </c>
      <c r="E178" t="str">
        <f>VLOOKUP($B178,Miljö!$B$1:$AG$479,MATCH(E$3,Miljö!$B$1:$AK$1,0),FALSE)</f>
        <v>'Lokal Vindel från Göteborg Energi'</v>
      </c>
      <c r="F178">
        <f>VLOOKUP($B178,Miljö!$B$1:$AG$479,MATCH(F$3,Miljö!$B$1:$AK$1,0),FALSE)</f>
        <v>0.1</v>
      </c>
      <c r="G178">
        <f>VLOOKUP($B178,Miljö!$B$1:$AG$479,MATCH(G$3,Miljö!$B$1:$AK$1,0),FALSE)</f>
        <v>0</v>
      </c>
      <c r="H178">
        <f>VLOOKUP($B178,Miljö!$B$1:$AG$479,MATCH(H$3,Miljö!$B$1:$AK$1,0),FALSE)</f>
        <v>0</v>
      </c>
      <c r="J178">
        <f>VLOOKUP($B178,Totalt!$B$1:$BP$500,MATCH("total el",Totalt!$B$1:$BP$1,0),FALSE)</f>
        <v>0.52400000000000002</v>
      </c>
      <c r="L178" s="232">
        <f t="shared" si="3"/>
        <v>5.2400000000000002E-2</v>
      </c>
      <c r="M178" s="232">
        <f t="shared" si="3"/>
        <v>0</v>
      </c>
      <c r="N178" s="232">
        <f t="shared" si="3"/>
        <v>0</v>
      </c>
    </row>
    <row r="179" spans="1:14" x14ac:dyDescent="0.25">
      <c r="A179" t="s">
        <v>249</v>
      </c>
      <c r="B179" t="s">
        <v>252</v>
      </c>
      <c r="C179" t="str">
        <f>VLOOKUP($B179,Totalt!$B$1:$BP$500,MATCH("Kvalitetsgranskad:",Totalt!$B$1:$BP$1,0),FALSE)</f>
        <v>Ja</v>
      </c>
      <c r="E179" t="str">
        <f>VLOOKUP($B179,Miljö!$B$1:$AG$479,MATCH(E$3,Miljö!$B$1:$AK$1,0),FALSE)</f>
        <v>'Lokal Vind El från Göteborg Energi'</v>
      </c>
      <c r="F179">
        <f>VLOOKUP($B179,Miljö!$B$1:$AG$479,MATCH(F$3,Miljö!$B$1:$AK$1,0),FALSE)</f>
        <v>0.1</v>
      </c>
      <c r="G179">
        <f>VLOOKUP($B179,Miljö!$B$1:$AG$479,MATCH(G$3,Miljö!$B$1:$AK$1,0),FALSE)</f>
        <v>0</v>
      </c>
      <c r="H179">
        <f>VLOOKUP($B179,Miljö!$B$1:$AG$479,MATCH(H$3,Miljö!$B$1:$AK$1,0),FALSE)</f>
        <v>0</v>
      </c>
      <c r="J179">
        <f>VLOOKUP($B179,Totalt!$B$1:$BP$500,MATCH("total el",Totalt!$B$1:$BP$1,0),FALSE)</f>
        <v>1.2999999999999999E-2</v>
      </c>
      <c r="L179" s="232">
        <f t="shared" si="3"/>
        <v>1.2999999999999999E-3</v>
      </c>
      <c r="M179" s="232">
        <f t="shared" si="3"/>
        <v>0</v>
      </c>
      <c r="N179" s="232">
        <f t="shared" si="3"/>
        <v>0</v>
      </c>
    </row>
    <row r="180" spans="1:14" x14ac:dyDescent="0.25">
      <c r="A180" t="s">
        <v>253</v>
      </c>
      <c r="B180" t="s">
        <v>254</v>
      </c>
      <c r="C180" t="str">
        <f>VLOOKUP($B180,Totalt!$B$1:$BP$500,MATCH("Kvalitetsgranskad:",Totalt!$B$1:$BP$1,0),FALSE)</f>
        <v>Nej</v>
      </c>
      <c r="E180" t="str">
        <f>VLOOKUP($B180,Miljö!$B$1:$AG$479,MATCH(E$3,Miljö!$B$1:$AK$1,0),FALSE)</f>
        <v>-</v>
      </c>
      <c r="F180">
        <f>VLOOKUP($B180,Miljö!$B$1:$AG$479,MATCH(F$3,Miljö!$B$1:$AK$1,0),FALSE)</f>
        <v>2.36</v>
      </c>
      <c r="G180">
        <f>VLOOKUP($B180,Miljö!$B$1:$AG$479,MATCH(G$3,Miljö!$B$1:$AK$1,0),FALSE)</f>
        <v>483.4</v>
      </c>
      <c r="H180">
        <f>VLOOKUP($B180,Miljö!$B$1:$AG$479,MATCH(H$3,Miljö!$B$1:$AK$1,0),FALSE)</f>
        <v>0.55000000000000004</v>
      </c>
      <c r="J180">
        <f>VLOOKUP($B180,Totalt!$B$1:$BP$500,MATCH("total el",Totalt!$B$1:$BP$1,0),FALSE)</f>
        <v>0</v>
      </c>
      <c r="L180" s="232">
        <f t="shared" si="3"/>
        <v>0</v>
      </c>
      <c r="M180" s="232">
        <f t="shared" si="3"/>
        <v>0</v>
      </c>
      <c r="N180" s="232">
        <f t="shared" si="3"/>
        <v>0</v>
      </c>
    </row>
    <row r="181" spans="1:14" x14ac:dyDescent="0.25">
      <c r="A181" t="s">
        <v>255</v>
      </c>
      <c r="B181" t="s">
        <v>256</v>
      </c>
      <c r="C181" t="str">
        <f>VLOOKUP($B181,Totalt!$B$1:$BP$500,MATCH("Kvalitetsgranskad:",Totalt!$B$1:$BP$1,0),FALSE)</f>
        <v>Ja</v>
      </c>
      <c r="E181" t="str">
        <f>VLOOKUP($B181,Miljö!$B$1:$AG$479,MATCH(E$3,Miljö!$B$1:$AK$1,0),FALSE)</f>
        <v>Nordisk residual</v>
      </c>
      <c r="F181">
        <f>VLOOKUP($B181,Miljö!$B$1:$AG$479,MATCH(F$3,Miljö!$B$1:$AK$1,0),FALSE)</f>
        <v>2.36</v>
      </c>
      <c r="G181">
        <f>VLOOKUP($B181,Miljö!$B$1:$AG$479,MATCH(G$3,Miljö!$B$1:$AK$1,0),FALSE)</f>
        <v>483.4</v>
      </c>
      <c r="H181">
        <f>VLOOKUP($B181,Miljö!$B$1:$AG$479,MATCH(H$3,Miljö!$B$1:$AK$1,0),FALSE)</f>
        <v>0.55000000000000004</v>
      </c>
      <c r="J181">
        <f>VLOOKUP($B181,Totalt!$B$1:$BP$500,MATCH("total el",Totalt!$B$1:$BP$1,0),FALSE)</f>
        <v>1.1859999999999999</v>
      </c>
      <c r="L181" s="232">
        <f t="shared" si="3"/>
        <v>2.7989599999999997</v>
      </c>
      <c r="M181" s="232">
        <f t="shared" si="3"/>
        <v>573.31239999999991</v>
      </c>
      <c r="N181" s="232">
        <f t="shared" si="3"/>
        <v>0.65229999999999999</v>
      </c>
    </row>
    <row r="182" spans="1:14" x14ac:dyDescent="0.25">
      <c r="A182" t="s">
        <v>257</v>
      </c>
      <c r="B182" t="s">
        <v>258</v>
      </c>
      <c r="C182" t="str">
        <f>VLOOKUP($B182,Totalt!$B$1:$BP$500,MATCH("Kvalitetsgranskad:",Totalt!$B$1:$BP$1,0),FALSE)</f>
        <v>Ja</v>
      </c>
      <c r="E182" t="str">
        <f>VLOOKUP($B182,Miljö!$B$1:$AG$479,MATCH(E$3,Miljö!$B$1:$AK$1,0),FALSE)</f>
        <v>Nordisk residual</v>
      </c>
      <c r="F182">
        <f>VLOOKUP($B182,Miljö!$B$1:$AG$479,MATCH(F$3,Miljö!$B$1:$AK$1,0),FALSE)</f>
        <v>2.36</v>
      </c>
      <c r="G182">
        <f>VLOOKUP($B182,Miljö!$B$1:$AG$479,MATCH(G$3,Miljö!$B$1:$AK$1,0),FALSE)</f>
        <v>483.4</v>
      </c>
      <c r="H182">
        <f>VLOOKUP($B182,Miljö!$B$1:$AG$479,MATCH(H$3,Miljö!$B$1:$AK$1,0),FALSE)</f>
        <v>0.55000000000000004</v>
      </c>
      <c r="J182">
        <f>VLOOKUP($B182,Totalt!$B$1:$BP$500,MATCH("total el",Totalt!$B$1:$BP$1,0),FALSE)</f>
        <v>12.6836</v>
      </c>
      <c r="L182" s="232">
        <f t="shared" si="3"/>
        <v>29.933295999999999</v>
      </c>
      <c r="M182" s="232">
        <f t="shared" si="3"/>
        <v>6131.2522399999998</v>
      </c>
      <c r="N182" s="232">
        <f t="shared" si="3"/>
        <v>6.9759800000000007</v>
      </c>
    </row>
    <row r="183" spans="1:14" x14ac:dyDescent="0.25">
      <c r="A183" t="s">
        <v>259</v>
      </c>
      <c r="B183" t="s">
        <v>260</v>
      </c>
      <c r="C183" t="str">
        <f>VLOOKUP($B183,Totalt!$B$1:$BP$500,MATCH("Kvalitetsgranskad:",Totalt!$B$1:$BP$1,0),FALSE)</f>
        <v>Ja</v>
      </c>
      <c r="E183" t="str">
        <f>VLOOKUP($B183,Miljö!$B$1:$AG$479,MATCH(E$3,Miljö!$B$1:$AK$1,0),FALSE)</f>
        <v>Nordisk residual</v>
      </c>
      <c r="F183">
        <f>VLOOKUP($B183,Miljö!$B$1:$AG$479,MATCH(F$3,Miljö!$B$1:$AK$1,0),FALSE)</f>
        <v>2.36</v>
      </c>
      <c r="G183">
        <f>VLOOKUP($B183,Miljö!$B$1:$AG$479,MATCH(G$3,Miljö!$B$1:$AK$1,0),FALSE)</f>
        <v>483.4</v>
      </c>
      <c r="H183">
        <f>VLOOKUP($B183,Miljö!$B$1:$AG$479,MATCH(H$3,Miljö!$B$1:$AK$1,0),FALSE)</f>
        <v>0.55000000000000004</v>
      </c>
      <c r="J183">
        <f>VLOOKUP($B183,Totalt!$B$1:$BP$500,MATCH("total el",Totalt!$B$1:$BP$1,0),FALSE)</f>
        <v>2.5000000000000001E-2</v>
      </c>
      <c r="L183" s="232">
        <f t="shared" si="3"/>
        <v>5.8999999999999997E-2</v>
      </c>
      <c r="M183" s="232">
        <f t="shared" si="3"/>
        <v>12.085000000000001</v>
      </c>
      <c r="N183" s="232">
        <f t="shared" si="3"/>
        <v>1.3750000000000002E-2</v>
      </c>
    </row>
    <row r="184" spans="1:14" x14ac:dyDescent="0.25">
      <c r="A184" t="s">
        <v>261</v>
      </c>
      <c r="B184" t="s">
        <v>262</v>
      </c>
      <c r="C184" t="str">
        <f>VLOOKUP($B184,Totalt!$B$1:$BP$500,MATCH("Kvalitetsgranskad:",Totalt!$B$1:$BP$1,0),FALSE)</f>
        <v>Ja</v>
      </c>
      <c r="E184" t="str">
        <f>VLOOKUP($B184,Miljö!$B$1:$AG$479,MATCH(E$3,Miljö!$B$1:$AK$1,0),FALSE)</f>
        <v>'Vattenkraft'</v>
      </c>
      <c r="F184">
        <f>VLOOKUP($B184,Miljö!$B$1:$AG$479,MATCH(F$3,Miljö!$B$1:$AK$1,0),FALSE)</f>
        <v>1.1000000000000001</v>
      </c>
      <c r="G184">
        <f>VLOOKUP($B184,Miljö!$B$1:$AG$479,MATCH(G$3,Miljö!$B$1:$AK$1,0),FALSE)</f>
        <v>0</v>
      </c>
      <c r="H184">
        <f>VLOOKUP($B184,Miljö!$B$1:$AG$479,MATCH(H$3,Miljö!$B$1:$AK$1,0),FALSE)</f>
        <v>0</v>
      </c>
      <c r="J184">
        <f>VLOOKUP($B184,Totalt!$B$1:$BP$500,MATCH("total el",Totalt!$B$1:$BP$1,0),FALSE)</f>
        <v>0.08</v>
      </c>
      <c r="L184" s="232">
        <f t="shared" si="3"/>
        <v>8.8000000000000009E-2</v>
      </c>
      <c r="M184" s="232">
        <f t="shared" si="3"/>
        <v>0</v>
      </c>
      <c r="N184" s="232">
        <f t="shared" si="3"/>
        <v>0</v>
      </c>
    </row>
    <row r="185" spans="1:14" x14ac:dyDescent="0.25">
      <c r="A185" t="s">
        <v>261</v>
      </c>
      <c r="B185" t="s">
        <v>263</v>
      </c>
      <c r="C185" t="str">
        <f>VLOOKUP($B185,Totalt!$B$1:$BP$500,MATCH("Kvalitetsgranskad:",Totalt!$B$1:$BP$1,0),FALSE)</f>
        <v>Ja</v>
      </c>
      <c r="E185" t="str">
        <f>VLOOKUP($B185,Miljö!$B$1:$AG$479,MATCH(E$3,Miljö!$B$1:$AK$1,0),FALSE)</f>
        <v>'Vattenkraft'</v>
      </c>
      <c r="F185">
        <f>VLOOKUP($B185,Miljö!$B$1:$AG$479,MATCH(F$3,Miljö!$B$1:$AK$1,0),FALSE)</f>
        <v>1.1000000000000001</v>
      </c>
      <c r="G185">
        <f>VLOOKUP($B185,Miljö!$B$1:$AG$479,MATCH(G$3,Miljö!$B$1:$AK$1,0),FALSE)</f>
        <v>0</v>
      </c>
      <c r="H185">
        <f>VLOOKUP($B185,Miljö!$B$1:$AG$479,MATCH(H$3,Miljö!$B$1:$AK$1,0),FALSE)</f>
        <v>0</v>
      </c>
      <c r="J185">
        <f>VLOOKUP($B185,Totalt!$B$1:$BP$500,MATCH("total el",Totalt!$B$1:$BP$1,0),FALSE)</f>
        <v>1.3</v>
      </c>
      <c r="L185" s="232">
        <f t="shared" si="3"/>
        <v>1.4300000000000002</v>
      </c>
      <c r="M185" s="232">
        <f t="shared" si="3"/>
        <v>0</v>
      </c>
      <c r="N185" s="232">
        <f t="shared" si="3"/>
        <v>0</v>
      </c>
    </row>
    <row r="186" spans="1:14" x14ac:dyDescent="0.25">
      <c r="A186" t="s">
        <v>261</v>
      </c>
      <c r="B186" t="s">
        <v>264</v>
      </c>
      <c r="C186" t="str">
        <f>VLOOKUP($B186,Totalt!$B$1:$BP$500,MATCH("Kvalitetsgranskad:",Totalt!$B$1:$BP$1,0),FALSE)</f>
        <v>Nej</v>
      </c>
      <c r="E186" t="str">
        <f>VLOOKUP($B186,Miljö!$B$1:$AG$479,MATCH(E$3,Miljö!$B$1:$AK$1,0),FALSE)</f>
        <v>'Vattenkraft'</v>
      </c>
      <c r="F186">
        <f>VLOOKUP($B186,Miljö!$B$1:$AG$479,MATCH(F$3,Miljö!$B$1:$AK$1,0),FALSE)</f>
        <v>1.1000000000000001</v>
      </c>
      <c r="G186">
        <f>VLOOKUP($B186,Miljö!$B$1:$AG$479,MATCH(G$3,Miljö!$B$1:$AK$1,0),FALSE)</f>
        <v>0</v>
      </c>
      <c r="H186">
        <f>VLOOKUP($B186,Miljö!$B$1:$AG$479,MATCH(H$3,Miljö!$B$1:$AK$1,0),FALSE)</f>
        <v>0</v>
      </c>
      <c r="J186">
        <f>VLOOKUP($B186,Totalt!$B$1:$BP$500,MATCH("total el",Totalt!$B$1:$BP$1,0),FALSE)</f>
        <v>0</v>
      </c>
      <c r="L186" s="232">
        <f t="shared" si="3"/>
        <v>0</v>
      </c>
      <c r="M186" s="232">
        <f t="shared" si="3"/>
        <v>0</v>
      </c>
      <c r="N186" s="232">
        <f t="shared" si="3"/>
        <v>0</v>
      </c>
    </row>
    <row r="187" spans="1:14" x14ac:dyDescent="0.25">
      <c r="A187" t="s">
        <v>261</v>
      </c>
      <c r="B187" t="s">
        <v>265</v>
      </c>
      <c r="C187" t="str">
        <f>VLOOKUP($B187,Totalt!$B$1:$BP$500,MATCH("Kvalitetsgranskad:",Totalt!$B$1:$BP$1,0),FALSE)</f>
        <v>Ja</v>
      </c>
      <c r="E187" t="str">
        <f>VLOOKUP($B187,Miljö!$B$1:$AG$479,MATCH(E$3,Miljö!$B$1:$AK$1,0),FALSE)</f>
        <v>'Vattenkraft'</v>
      </c>
      <c r="F187">
        <f>VLOOKUP($B187,Miljö!$B$1:$AG$479,MATCH(F$3,Miljö!$B$1:$AK$1,0),FALSE)</f>
        <v>1.1000000000000001</v>
      </c>
      <c r="G187">
        <f>VLOOKUP($B187,Miljö!$B$1:$AG$479,MATCH(G$3,Miljö!$B$1:$AK$1,0),FALSE)</f>
        <v>0</v>
      </c>
      <c r="H187">
        <f>VLOOKUP($B187,Miljö!$B$1:$AG$479,MATCH(H$3,Miljö!$B$1:$AK$1,0),FALSE)</f>
        <v>0</v>
      </c>
      <c r="J187">
        <f>VLOOKUP($B187,Totalt!$B$1:$BP$500,MATCH("total el",Totalt!$B$1:$BP$1,0),FALSE)</f>
        <v>3.356E-2</v>
      </c>
      <c r="L187" s="232">
        <f t="shared" si="3"/>
        <v>3.6916000000000004E-2</v>
      </c>
      <c r="M187" s="232">
        <f t="shared" si="3"/>
        <v>0</v>
      </c>
      <c r="N187" s="232">
        <f t="shared" si="3"/>
        <v>0</v>
      </c>
    </row>
    <row r="188" spans="1:14" x14ac:dyDescent="0.25">
      <c r="A188" t="s">
        <v>266</v>
      </c>
      <c r="B188" t="s">
        <v>267</v>
      </c>
      <c r="C188" t="str">
        <f>VLOOKUP($B188,Totalt!$B$1:$BP$500,MATCH("Kvalitetsgranskad:",Totalt!$B$1:$BP$1,0),FALSE)</f>
        <v>Ja</v>
      </c>
      <c r="E188" t="str">
        <f>VLOOKUP($B188,Miljö!$B$1:$AG$479,MATCH(E$3,Miljö!$B$1:$AK$1,0),FALSE)</f>
        <v>Nordisk residual</v>
      </c>
      <c r="F188">
        <f>VLOOKUP($B188,Miljö!$B$1:$AG$479,MATCH(F$3,Miljö!$B$1:$AK$1,0),FALSE)</f>
        <v>2.36</v>
      </c>
      <c r="G188">
        <f>VLOOKUP($B188,Miljö!$B$1:$AG$479,MATCH(G$3,Miljö!$B$1:$AK$1,0),FALSE)</f>
        <v>483.4</v>
      </c>
      <c r="H188">
        <f>VLOOKUP($B188,Miljö!$B$1:$AG$479,MATCH(H$3,Miljö!$B$1:$AK$1,0),FALSE)</f>
        <v>0.25</v>
      </c>
      <c r="J188">
        <f>VLOOKUP($B188,Totalt!$B$1:$BP$500,MATCH("total el",Totalt!$B$1:$BP$1,0),FALSE)</f>
        <v>6</v>
      </c>
      <c r="L188" s="232">
        <f t="shared" si="3"/>
        <v>14.16</v>
      </c>
      <c r="M188" s="232">
        <f t="shared" si="3"/>
        <v>2900.3999999999996</v>
      </c>
      <c r="N188" s="232">
        <f t="shared" si="3"/>
        <v>1.5</v>
      </c>
    </row>
    <row r="189" spans="1:14" x14ac:dyDescent="0.25">
      <c r="A189" t="s">
        <v>268</v>
      </c>
      <c r="B189" t="s">
        <v>269</v>
      </c>
      <c r="C189" t="str">
        <f>VLOOKUP($B189,Totalt!$B$1:$BP$500,MATCH("Kvalitetsgranskad:",Totalt!$B$1:$BP$1,0),FALSE)</f>
        <v>Ja</v>
      </c>
      <c r="E189" t="str">
        <f>VLOOKUP($B189,Miljö!$B$1:$AG$479,MATCH(E$3,Miljö!$B$1:$AK$1,0),FALSE)</f>
        <v>'Vattenkraftel'</v>
      </c>
      <c r="F189">
        <f>VLOOKUP($B189,Miljö!$B$1:$AG$479,MATCH(F$3,Miljö!$B$1:$AK$1,0),FALSE)</f>
        <v>1.1000000000000001</v>
      </c>
      <c r="G189">
        <f>VLOOKUP($B189,Miljö!$B$1:$AG$479,MATCH(G$3,Miljö!$B$1:$AK$1,0),FALSE)</f>
        <v>0</v>
      </c>
      <c r="H189">
        <f>VLOOKUP($B189,Miljö!$B$1:$AG$479,MATCH(H$3,Miljö!$B$1:$AK$1,0),FALSE)</f>
        <v>0</v>
      </c>
      <c r="J189">
        <f>VLOOKUP($B189,Totalt!$B$1:$BP$500,MATCH("total el",Totalt!$B$1:$BP$1,0),FALSE)</f>
        <v>0.14099999999999999</v>
      </c>
      <c r="L189" s="232">
        <f t="shared" si="3"/>
        <v>0.15509999999999999</v>
      </c>
      <c r="M189" s="232">
        <f t="shared" si="3"/>
        <v>0</v>
      </c>
      <c r="N189" s="232">
        <f t="shared" si="3"/>
        <v>0</v>
      </c>
    </row>
    <row r="190" spans="1:14" x14ac:dyDescent="0.25">
      <c r="A190" t="s">
        <v>268</v>
      </c>
      <c r="B190" t="s">
        <v>270</v>
      </c>
      <c r="C190" t="str">
        <f>VLOOKUP($B190,Totalt!$B$1:$BP$500,MATCH("Kvalitetsgranskad:",Totalt!$B$1:$BP$1,0),FALSE)</f>
        <v>Ja</v>
      </c>
      <c r="E190" t="str">
        <f>VLOOKUP($B190,Miljö!$B$1:$AG$479,MATCH(E$3,Miljö!$B$1:$AK$1,0),FALSE)</f>
        <v>'Vattenkraftel'</v>
      </c>
      <c r="F190">
        <f>VLOOKUP($B190,Miljö!$B$1:$AG$479,MATCH(F$3,Miljö!$B$1:$AK$1,0),FALSE)</f>
        <v>1.1000000000000001</v>
      </c>
      <c r="G190">
        <f>VLOOKUP($B190,Miljö!$B$1:$AG$479,MATCH(G$3,Miljö!$B$1:$AK$1,0),FALSE)</f>
        <v>0</v>
      </c>
      <c r="H190">
        <f>VLOOKUP($B190,Miljö!$B$1:$AG$479,MATCH(H$3,Miljö!$B$1:$AK$1,0),FALSE)</f>
        <v>0</v>
      </c>
      <c r="J190">
        <f>VLOOKUP($B190,Totalt!$B$1:$BP$500,MATCH("total el",Totalt!$B$1:$BP$1,0),FALSE)</f>
        <v>0.26600000000000001</v>
      </c>
      <c r="L190" s="232">
        <f t="shared" si="3"/>
        <v>0.29260000000000003</v>
      </c>
      <c r="M190" s="232">
        <f t="shared" si="3"/>
        <v>0</v>
      </c>
      <c r="N190" s="232">
        <f t="shared" si="3"/>
        <v>0</v>
      </c>
    </row>
    <row r="191" spans="1:14" x14ac:dyDescent="0.25">
      <c r="A191" t="s">
        <v>268</v>
      </c>
      <c r="B191" t="s">
        <v>271</v>
      </c>
      <c r="C191" t="str">
        <f>VLOOKUP($B191,Totalt!$B$1:$BP$500,MATCH("Kvalitetsgranskad:",Totalt!$B$1:$BP$1,0),FALSE)</f>
        <v>Ja</v>
      </c>
      <c r="E191" t="str">
        <f>VLOOKUP($B191,Miljö!$B$1:$AG$479,MATCH(E$3,Miljö!$B$1:$AK$1,0),FALSE)</f>
        <v>'Vasttenkraftel'</v>
      </c>
      <c r="F191">
        <f>VLOOKUP($B191,Miljö!$B$1:$AG$479,MATCH(F$3,Miljö!$B$1:$AK$1,0),FALSE)</f>
        <v>1.1000000000000001</v>
      </c>
      <c r="G191">
        <f>VLOOKUP($B191,Miljö!$B$1:$AG$479,MATCH(G$3,Miljö!$B$1:$AK$1,0),FALSE)</f>
        <v>0</v>
      </c>
      <c r="H191">
        <f>VLOOKUP($B191,Miljö!$B$1:$AG$479,MATCH(H$3,Miljö!$B$1:$AK$1,0),FALSE)</f>
        <v>0</v>
      </c>
      <c r="J191">
        <f>VLOOKUP($B191,Totalt!$B$1:$BP$500,MATCH("total el",Totalt!$B$1:$BP$1,0),FALSE)</f>
        <v>2.19</v>
      </c>
      <c r="L191" s="232">
        <f t="shared" si="3"/>
        <v>2.4090000000000003</v>
      </c>
      <c r="M191" s="232">
        <f t="shared" si="3"/>
        <v>0</v>
      </c>
      <c r="N191" s="232">
        <f t="shared" si="3"/>
        <v>0</v>
      </c>
    </row>
    <row r="192" spans="1:14" x14ac:dyDescent="0.25">
      <c r="A192" t="s">
        <v>272</v>
      </c>
      <c r="B192" t="s">
        <v>273</v>
      </c>
      <c r="C192" t="str">
        <f>VLOOKUP($B192,Totalt!$B$1:$BP$500,MATCH("Kvalitetsgranskad:",Totalt!$B$1:$BP$1,0),FALSE)</f>
        <v>Ja</v>
      </c>
      <c r="E192" t="str">
        <f>VLOOKUP($B192,Miljö!$B$1:$AG$479,MATCH(E$3,Miljö!$B$1:$AK$1,0),FALSE)</f>
        <v>'Vindel+El från Kraftvärmeverket'</v>
      </c>
      <c r="F192">
        <f>VLOOKUP($B192,Miljö!$B$1:$AG$479,MATCH(F$3,Miljö!$B$1:$AK$1,0),FALSE)</f>
        <v>0.14499999999999999</v>
      </c>
      <c r="G192">
        <f>VLOOKUP($B192,Miljö!$B$1:$AG$479,MATCH(G$3,Miljö!$B$1:$AK$1,0),FALSE)</f>
        <v>9.36</v>
      </c>
      <c r="H192">
        <f>VLOOKUP($B192,Miljö!$B$1:$AG$479,MATCH(H$3,Miljö!$B$1:$AK$1,0),FALSE)</f>
        <v>1.4999999999999999E-2</v>
      </c>
      <c r="J192">
        <f>VLOOKUP($B192,Totalt!$B$1:$BP$500,MATCH("total el",Totalt!$B$1:$BP$1,0),FALSE)</f>
        <v>38.700000000000003</v>
      </c>
      <c r="L192" s="232">
        <f t="shared" si="3"/>
        <v>5.6115000000000004</v>
      </c>
      <c r="M192" s="232">
        <f t="shared" si="3"/>
        <v>362.23200000000003</v>
      </c>
      <c r="N192" s="232">
        <f t="shared" si="3"/>
        <v>0.58050000000000002</v>
      </c>
    </row>
    <row r="193" spans="1:14" x14ac:dyDescent="0.25">
      <c r="A193" t="s">
        <v>272</v>
      </c>
      <c r="B193" t="s">
        <v>274</v>
      </c>
      <c r="C193" t="str">
        <f>VLOOKUP($B193,Totalt!$B$1:$BP$500,MATCH("Kvalitetsgranskad:",Totalt!$B$1:$BP$1,0),FALSE)</f>
        <v>Ja</v>
      </c>
      <c r="E193" t="str">
        <f>VLOOKUP($B193,Miljö!$B$1:$AG$479,MATCH(E$3,Miljö!$B$1:$AK$1,0),FALSE)</f>
        <v>'Vindel'</v>
      </c>
      <c r="F193">
        <f>VLOOKUP($B193,Miljö!$B$1:$AG$479,MATCH(F$3,Miljö!$B$1:$AK$1,0),FALSE)</f>
        <v>0.1</v>
      </c>
      <c r="G193">
        <f>VLOOKUP($B193,Miljö!$B$1:$AG$479,MATCH(G$3,Miljö!$B$1:$AK$1,0),FALSE)</f>
        <v>0</v>
      </c>
      <c r="H193">
        <f>VLOOKUP($B193,Miljö!$B$1:$AG$479,MATCH(H$3,Miljö!$B$1:$AK$1,0),FALSE)</f>
        <v>0</v>
      </c>
      <c r="J193">
        <f>VLOOKUP($B193,Totalt!$B$1:$BP$500,MATCH("total el",Totalt!$B$1:$BP$1,0),FALSE)</f>
        <v>0.46</v>
      </c>
      <c r="L193" s="232">
        <f t="shared" si="3"/>
        <v>4.6000000000000006E-2</v>
      </c>
      <c r="M193" s="232">
        <f t="shared" si="3"/>
        <v>0</v>
      </c>
      <c r="N193" s="232">
        <f t="shared" si="3"/>
        <v>0</v>
      </c>
    </row>
    <row r="194" spans="1:14" x14ac:dyDescent="0.25">
      <c r="A194" t="s">
        <v>275</v>
      </c>
      <c r="B194" s="14" t="s">
        <v>993</v>
      </c>
      <c r="C194" t="str">
        <f>VLOOKUP($B194,Totalt!$B$1:$BP$500,MATCH("Kvalitetsgranskad:",Totalt!$B$1:$BP$1,0),FALSE)</f>
        <v>Nej</v>
      </c>
      <c r="E194" t="str">
        <f>VLOOKUP($B194,Miljö!$B$1:$AG$479,MATCH(E$3,Miljö!$B$1:$AK$1,0),FALSE)</f>
        <v>-</v>
      </c>
      <c r="F194">
        <f>VLOOKUP($B194,Miljö!$B$1:$AG$479,MATCH(F$3,Miljö!$B$1:$AK$1,0),FALSE)</f>
        <v>2.36</v>
      </c>
      <c r="G194">
        <f>VLOOKUP($B194,Miljö!$B$1:$AG$479,MATCH(G$3,Miljö!$B$1:$AK$1,0),FALSE)</f>
        <v>483.4</v>
      </c>
      <c r="H194">
        <f>VLOOKUP($B194,Miljö!$B$1:$AG$479,MATCH(H$3,Miljö!$B$1:$AK$1,0),FALSE)</f>
        <v>0.55000000000000004</v>
      </c>
      <c r="J194">
        <f>VLOOKUP($B194,Totalt!$B$1:$BP$500,MATCH("total el",Totalt!$B$1:$BP$1,0),FALSE)</f>
        <v>0</v>
      </c>
      <c r="L194" s="232">
        <f t="shared" si="3"/>
        <v>0</v>
      </c>
      <c r="M194" s="232">
        <f t="shared" si="3"/>
        <v>0</v>
      </c>
      <c r="N194" s="232">
        <f t="shared" si="3"/>
        <v>0</v>
      </c>
    </row>
    <row r="195" spans="1:14" x14ac:dyDescent="0.25">
      <c r="A195" t="s">
        <v>277</v>
      </c>
      <c r="B195" t="s">
        <v>278</v>
      </c>
      <c r="C195" t="str">
        <f>VLOOKUP($B195,Totalt!$B$1:$BP$500,MATCH("Kvalitetsgranskad:",Totalt!$B$1:$BP$1,0),FALSE)</f>
        <v>Ja</v>
      </c>
      <c r="E195" t="str">
        <f>VLOOKUP($B195,Miljö!$B$1:$AG$479,MATCH(E$3,Miljö!$B$1:$AK$1,0),FALSE)</f>
        <v>Nordisk residual</v>
      </c>
      <c r="F195">
        <f>VLOOKUP($B195,Miljö!$B$1:$AG$479,MATCH(F$3,Miljö!$B$1:$AK$1,0),FALSE)</f>
        <v>2.36</v>
      </c>
      <c r="G195">
        <f>VLOOKUP($B195,Miljö!$B$1:$AG$479,MATCH(G$3,Miljö!$B$1:$AK$1,0),FALSE)</f>
        <v>483.4</v>
      </c>
      <c r="H195">
        <f>VLOOKUP($B195,Miljö!$B$1:$AG$479,MATCH(H$3,Miljö!$B$1:$AK$1,0),FALSE)</f>
        <v>0.55000000000000004</v>
      </c>
      <c r="J195">
        <f>VLOOKUP($B195,Totalt!$B$1:$BP$500,MATCH("total el",Totalt!$B$1:$BP$1,0),FALSE)</f>
        <v>0.5</v>
      </c>
      <c r="L195" s="232">
        <f t="shared" si="3"/>
        <v>1.18</v>
      </c>
      <c r="M195" s="232">
        <f t="shared" si="3"/>
        <v>241.7</v>
      </c>
      <c r="N195" s="232">
        <f t="shared" si="3"/>
        <v>0.27500000000000002</v>
      </c>
    </row>
    <row r="196" spans="1:14" x14ac:dyDescent="0.25">
      <c r="A196" t="s">
        <v>279</v>
      </c>
      <c r="B196" t="s">
        <v>280</v>
      </c>
      <c r="C196" t="str">
        <f>VLOOKUP($B196,Totalt!$B$1:$BP$500,MATCH("Kvalitetsgranskad:",Totalt!$B$1:$BP$1,0),FALSE)</f>
        <v>Ja</v>
      </c>
      <c r="E196" t="str">
        <f>VLOOKUP($B196,Miljö!$B$1:$AG$479,MATCH(E$3,Miljö!$B$1:$AK$1,0),FALSE)</f>
        <v>'Bra miljöval'</v>
      </c>
      <c r="F196">
        <f>VLOOKUP($B196,Miljö!$B$1:$AG$479,MATCH(F$3,Miljö!$B$1:$AK$1,0),FALSE)</f>
        <v>0</v>
      </c>
      <c r="G196">
        <f>VLOOKUP($B196,Miljö!$B$1:$AG$479,MATCH(G$3,Miljö!$B$1:$AK$1,0),FALSE)</f>
        <v>0</v>
      </c>
      <c r="H196">
        <f>VLOOKUP($B196,Miljö!$B$1:$AG$479,MATCH(H$3,Miljö!$B$1:$AK$1,0),FALSE)</f>
        <v>0</v>
      </c>
      <c r="J196">
        <f>VLOOKUP($B196,Totalt!$B$1:$BP$500,MATCH("total el",Totalt!$B$1:$BP$1,0),FALSE)</f>
        <v>2.8095699999999999</v>
      </c>
      <c r="L196" s="232">
        <f t="shared" si="3"/>
        <v>0</v>
      </c>
      <c r="M196" s="232">
        <f t="shared" si="3"/>
        <v>0</v>
      </c>
      <c r="N196" s="232">
        <f t="shared" si="3"/>
        <v>0</v>
      </c>
    </row>
    <row r="197" spans="1:14" x14ac:dyDescent="0.25">
      <c r="A197" t="s">
        <v>279</v>
      </c>
      <c r="B197" t="s">
        <v>281</v>
      </c>
      <c r="C197" t="str">
        <f>VLOOKUP($B197,Totalt!$B$1:$BP$500,MATCH("Kvalitetsgranskad:",Totalt!$B$1:$BP$1,0),FALSE)</f>
        <v>Ja</v>
      </c>
      <c r="E197" t="str">
        <f>VLOOKUP($B197,Miljö!$B$1:$AG$479,MATCH(E$3,Miljö!$B$1:$AK$1,0),FALSE)</f>
        <v>'Bramiljöval'</v>
      </c>
      <c r="F197">
        <f>VLOOKUP($B197,Miljö!$B$1:$AG$479,MATCH(F$3,Miljö!$B$1:$AK$1,0),FALSE)</f>
        <v>0</v>
      </c>
      <c r="G197">
        <f>VLOOKUP($B197,Miljö!$B$1:$AG$479,MATCH(G$3,Miljö!$B$1:$AK$1,0),FALSE)</f>
        <v>5.73</v>
      </c>
      <c r="H197">
        <f>VLOOKUP($B197,Miljö!$B$1:$AG$479,MATCH(H$3,Miljö!$B$1:$AK$1,0),FALSE)</f>
        <v>0</v>
      </c>
      <c r="J197">
        <f>VLOOKUP($B197,Totalt!$B$1:$BP$500,MATCH("total el",Totalt!$B$1:$BP$1,0),FALSE)</f>
        <v>0.21</v>
      </c>
      <c r="L197" s="232">
        <f t="shared" ref="L197:N260" si="4">IF(ISERROR($J197*F197),"",$J197*F197)</f>
        <v>0</v>
      </c>
      <c r="M197" s="232">
        <f t="shared" si="4"/>
        <v>1.2033</v>
      </c>
      <c r="N197" s="232">
        <f t="shared" si="4"/>
        <v>0</v>
      </c>
    </row>
    <row r="198" spans="1:14" x14ac:dyDescent="0.25">
      <c r="A198" t="s">
        <v>279</v>
      </c>
      <c r="B198" t="s">
        <v>282</v>
      </c>
      <c r="C198" t="str">
        <f>VLOOKUP($B198,Totalt!$B$1:$BP$500,MATCH("Kvalitetsgranskad:",Totalt!$B$1:$BP$1,0),FALSE)</f>
        <v>Ja</v>
      </c>
      <c r="E198" t="str">
        <f>VLOOKUP($B198,Miljö!$B$1:$AG$479,MATCH(E$3,Miljö!$B$1:$AK$1,0),FALSE)</f>
        <v>'Bra miljöval'</v>
      </c>
      <c r="F198">
        <f>VLOOKUP($B198,Miljö!$B$1:$AG$479,MATCH(F$3,Miljö!$B$1:$AK$1,0),FALSE)</f>
        <v>0</v>
      </c>
      <c r="G198">
        <f>VLOOKUP($B198,Miljö!$B$1:$AG$479,MATCH(G$3,Miljö!$B$1:$AK$1,0),FALSE)</f>
        <v>0</v>
      </c>
      <c r="H198">
        <f>VLOOKUP($B198,Miljö!$B$1:$AG$479,MATCH(H$3,Miljö!$B$1:$AK$1,0),FALSE)</f>
        <v>0</v>
      </c>
      <c r="J198">
        <f>VLOOKUP($B198,Totalt!$B$1:$BP$500,MATCH("total el",Totalt!$B$1:$BP$1,0),FALSE)</f>
        <v>0.05</v>
      </c>
      <c r="L198" s="232">
        <f t="shared" si="4"/>
        <v>0</v>
      </c>
      <c r="M198" s="232">
        <f t="shared" si="4"/>
        <v>0</v>
      </c>
      <c r="N198" s="232">
        <f t="shared" si="4"/>
        <v>0</v>
      </c>
    </row>
    <row r="199" spans="1:14" x14ac:dyDescent="0.25">
      <c r="A199" t="s">
        <v>283</v>
      </c>
      <c r="B199" t="s">
        <v>284</v>
      </c>
      <c r="C199" t="str">
        <f>VLOOKUP($B199,Totalt!$B$1:$BP$500,MATCH("Kvalitetsgranskad:",Totalt!$B$1:$BP$1,0),FALSE)</f>
        <v>Ja</v>
      </c>
      <c r="E199" t="str">
        <f>VLOOKUP($B199,Miljö!$B$1:$AG$479,MATCH(E$3,Miljö!$B$1:$AK$1,0),FALSE)</f>
        <v>Nordisk residual</v>
      </c>
      <c r="F199">
        <f>VLOOKUP($B199,Miljö!$B$1:$AG$479,MATCH(F$3,Miljö!$B$1:$AK$1,0),FALSE)</f>
        <v>2.36</v>
      </c>
      <c r="G199">
        <f>VLOOKUP($B199,Miljö!$B$1:$AG$479,MATCH(G$3,Miljö!$B$1:$AK$1,0),FALSE)</f>
        <v>483.4</v>
      </c>
      <c r="H199">
        <f>VLOOKUP($B199,Miljö!$B$1:$AG$479,MATCH(H$3,Miljö!$B$1:$AK$1,0),FALSE)</f>
        <v>0.55000000000000004</v>
      </c>
      <c r="J199">
        <f>VLOOKUP($B199,Totalt!$B$1:$BP$500,MATCH("total el",Totalt!$B$1:$BP$1,0),FALSE)</f>
        <v>0.42299999999999999</v>
      </c>
      <c r="L199" s="232">
        <f t="shared" si="4"/>
        <v>0.99827999999999995</v>
      </c>
      <c r="M199" s="232">
        <f t="shared" si="4"/>
        <v>204.47819999999999</v>
      </c>
      <c r="N199" s="232">
        <f t="shared" si="4"/>
        <v>0.23265000000000002</v>
      </c>
    </row>
    <row r="200" spans="1:14" x14ac:dyDescent="0.25">
      <c r="A200" t="s">
        <v>285</v>
      </c>
      <c r="B200" t="s">
        <v>286</v>
      </c>
      <c r="C200" t="str">
        <f>VLOOKUP($B200,Totalt!$B$1:$BP$500,MATCH("Kvalitetsgranskad:",Totalt!$B$1:$BP$1,0),FALSE)</f>
        <v>Ja</v>
      </c>
      <c r="E200" t="str">
        <f>VLOOKUP($B200,Miljö!$B$1:$AG$479,MATCH(E$3,Miljö!$B$1:$AK$1,0),FALSE)</f>
        <v>'residual'</v>
      </c>
      <c r="F200">
        <f>VLOOKUP($B200,Miljö!$B$1:$AG$479,MATCH(F$3,Miljö!$B$1:$AK$1,0),FALSE)</f>
        <v>2.36</v>
      </c>
      <c r="G200">
        <f>VLOOKUP($B200,Miljö!$B$1:$AG$479,MATCH(G$3,Miljö!$B$1:$AK$1,0),FALSE)</f>
        <v>483.4</v>
      </c>
      <c r="H200">
        <f>VLOOKUP($B200,Miljö!$B$1:$AG$479,MATCH(H$3,Miljö!$B$1:$AK$1,0),FALSE)</f>
        <v>0.55000000000000004</v>
      </c>
      <c r="J200">
        <f>VLOOKUP($B200,Totalt!$B$1:$BP$500,MATCH("total el",Totalt!$B$1:$BP$1,0),FALSE)</f>
        <v>4.9349999999999996</v>
      </c>
      <c r="L200" s="232">
        <f t="shared" si="4"/>
        <v>11.646599999999998</v>
      </c>
      <c r="M200" s="232">
        <f t="shared" si="4"/>
        <v>2385.5789999999997</v>
      </c>
      <c r="N200" s="232">
        <f t="shared" si="4"/>
        <v>2.7142499999999998</v>
      </c>
    </row>
    <row r="201" spans="1:14" x14ac:dyDescent="0.25">
      <c r="A201" t="s">
        <v>287</v>
      </c>
      <c r="B201" t="s">
        <v>288</v>
      </c>
      <c r="C201" t="str">
        <f>VLOOKUP($B201,Totalt!$B$1:$BP$500,MATCH("Kvalitetsgranskad:",Totalt!$B$1:$BP$1,0),FALSE)</f>
        <v>Ja</v>
      </c>
      <c r="E201" t="str">
        <f>VLOOKUP($B201,Miljö!$B$1:$AG$479,MATCH(E$3,Miljö!$B$1:$AK$1,0),FALSE)</f>
        <v>Nordisk residual</v>
      </c>
      <c r="F201">
        <f>VLOOKUP($B201,Miljö!$B$1:$AG$479,MATCH(F$3,Miljö!$B$1:$AK$1,0),FALSE)</f>
        <v>2.36</v>
      </c>
      <c r="G201">
        <f>VLOOKUP($B201,Miljö!$B$1:$AG$479,MATCH(G$3,Miljö!$B$1:$AK$1,0),FALSE)</f>
        <v>483.4</v>
      </c>
      <c r="H201">
        <f>VLOOKUP($B201,Miljö!$B$1:$AG$479,MATCH(H$3,Miljö!$B$1:$AK$1,0),FALSE)</f>
        <v>0.55000000000000004</v>
      </c>
      <c r="J201">
        <f>VLOOKUP($B201,Totalt!$B$1:$BP$500,MATCH("total el",Totalt!$B$1:$BP$1,0),FALSE)</f>
        <v>0.23</v>
      </c>
      <c r="L201" s="232">
        <f t="shared" si="4"/>
        <v>0.54279999999999995</v>
      </c>
      <c r="M201" s="232">
        <f t="shared" si="4"/>
        <v>111.182</v>
      </c>
      <c r="N201" s="232">
        <f t="shared" si="4"/>
        <v>0.12650000000000003</v>
      </c>
    </row>
    <row r="202" spans="1:14" x14ac:dyDescent="0.25">
      <c r="A202" t="s">
        <v>289</v>
      </c>
      <c r="B202" t="s">
        <v>290</v>
      </c>
      <c r="C202" t="str">
        <f>VLOOKUP($B202,Totalt!$B$1:$BP$500,MATCH("Kvalitetsgranskad:",Totalt!$B$1:$BP$1,0),FALSE)</f>
        <v>Nej</v>
      </c>
      <c r="E202" t="str">
        <f>VLOOKUP($B202,Miljö!$B$1:$AG$479,MATCH(E$3,Miljö!$B$1:$AK$1,0),FALSE)</f>
        <v>-</v>
      </c>
      <c r="F202">
        <f>VLOOKUP($B202,Miljö!$B$1:$AG$479,MATCH(F$3,Miljö!$B$1:$AK$1,0),FALSE)</f>
        <v>2.36</v>
      </c>
      <c r="G202">
        <f>VLOOKUP($B202,Miljö!$B$1:$AG$479,MATCH(G$3,Miljö!$B$1:$AK$1,0),FALSE)</f>
        <v>483.4</v>
      </c>
      <c r="H202">
        <f>VLOOKUP($B202,Miljö!$B$1:$AG$479,MATCH(H$3,Miljö!$B$1:$AK$1,0),FALSE)</f>
        <v>0.55000000000000004</v>
      </c>
      <c r="J202">
        <f>VLOOKUP($B202,Totalt!$B$1:$BP$500,MATCH("total el",Totalt!$B$1:$BP$1,0),FALSE)</f>
        <v>0</v>
      </c>
      <c r="L202" s="232">
        <f t="shared" si="4"/>
        <v>0</v>
      </c>
      <c r="M202" s="232">
        <f t="shared" si="4"/>
        <v>0</v>
      </c>
      <c r="N202" s="232">
        <f t="shared" si="4"/>
        <v>0</v>
      </c>
    </row>
    <row r="203" spans="1:14" x14ac:dyDescent="0.25">
      <c r="A203" t="s">
        <v>291</v>
      </c>
      <c r="B203" t="s">
        <v>292</v>
      </c>
      <c r="C203" t="str">
        <f>VLOOKUP($B203,Totalt!$B$1:$BP$500,MATCH("Kvalitetsgranskad:",Totalt!$B$1:$BP$1,0),FALSE)</f>
        <v>Nej</v>
      </c>
      <c r="E203" t="str">
        <f>VLOOKUP($B203,Miljö!$B$1:$AG$479,MATCH(E$3,Miljö!$B$1:$AK$1,0),FALSE)</f>
        <v>Nordisk residual</v>
      </c>
      <c r="F203">
        <f>VLOOKUP($B203,Miljö!$B$1:$AG$479,MATCH(F$3,Miljö!$B$1:$AK$1,0),FALSE)</f>
        <v>2.36</v>
      </c>
      <c r="G203">
        <f>VLOOKUP($B203,Miljö!$B$1:$AG$479,MATCH(G$3,Miljö!$B$1:$AK$1,0),FALSE)</f>
        <v>483.4</v>
      </c>
      <c r="H203">
        <f>VLOOKUP($B203,Miljö!$B$1:$AG$479,MATCH(H$3,Miljö!$B$1:$AK$1,0),FALSE)</f>
        <v>0.55000000000000004</v>
      </c>
      <c r="J203">
        <f>VLOOKUP($B203,Totalt!$B$1:$BP$500,MATCH("total el",Totalt!$B$1:$BP$1,0),FALSE)</f>
        <v>0</v>
      </c>
      <c r="L203" s="232">
        <f t="shared" si="4"/>
        <v>0</v>
      </c>
      <c r="M203" s="232">
        <f t="shared" si="4"/>
        <v>0</v>
      </c>
      <c r="N203" s="232">
        <f t="shared" si="4"/>
        <v>0</v>
      </c>
    </row>
    <row r="204" spans="1:14" x14ac:dyDescent="0.25">
      <c r="A204" t="s">
        <v>291</v>
      </c>
      <c r="B204" t="s">
        <v>293</v>
      </c>
      <c r="C204" t="str">
        <f>VLOOKUP($B204,Totalt!$B$1:$BP$500,MATCH("Kvalitetsgranskad:",Totalt!$B$1:$BP$1,0),FALSE)</f>
        <v>Ja</v>
      </c>
      <c r="E204" t="str">
        <f>VLOOKUP($B204,Miljö!$B$1:$AG$479,MATCH(E$3,Miljö!$B$1:$AK$1,0),FALSE)</f>
        <v>Nordisk residual</v>
      </c>
      <c r="F204">
        <f>VLOOKUP($B204,Miljö!$B$1:$AG$479,MATCH(F$3,Miljö!$B$1:$AK$1,0),FALSE)</f>
        <v>2.36</v>
      </c>
      <c r="G204">
        <f>VLOOKUP($B204,Miljö!$B$1:$AG$479,MATCH(G$3,Miljö!$B$1:$AK$1,0),FALSE)</f>
        <v>483.4</v>
      </c>
      <c r="H204">
        <f>VLOOKUP($B204,Miljö!$B$1:$AG$479,MATCH(H$3,Miljö!$B$1:$AK$1,0),FALSE)</f>
        <v>0.55000000000000004</v>
      </c>
      <c r="J204">
        <f>VLOOKUP($B204,Totalt!$B$1:$BP$500,MATCH("total el",Totalt!$B$1:$BP$1,0),FALSE)</f>
        <v>1.78</v>
      </c>
      <c r="L204" s="232">
        <f t="shared" si="4"/>
        <v>4.2008000000000001</v>
      </c>
      <c r="M204" s="232">
        <f t="shared" si="4"/>
        <v>860.452</v>
      </c>
      <c r="N204" s="232">
        <f t="shared" si="4"/>
        <v>0.97900000000000009</v>
      </c>
    </row>
    <row r="205" spans="1:14" x14ac:dyDescent="0.25">
      <c r="A205" t="s">
        <v>291</v>
      </c>
      <c r="B205" t="s">
        <v>294</v>
      </c>
      <c r="C205" t="str">
        <f>VLOOKUP($B205,Totalt!$B$1:$BP$500,MATCH("Kvalitetsgranskad:",Totalt!$B$1:$BP$1,0),FALSE)</f>
        <v>Ja</v>
      </c>
      <c r="E205" t="str">
        <f>VLOOKUP($B205,Miljö!$B$1:$AG$479,MATCH(E$3,Miljö!$B$1:$AK$1,0),FALSE)</f>
        <v>Nordisk residual</v>
      </c>
      <c r="F205">
        <f>VLOOKUP($B205,Miljö!$B$1:$AG$479,MATCH(F$3,Miljö!$B$1:$AK$1,0),FALSE)</f>
        <v>2.36</v>
      </c>
      <c r="G205">
        <f>VLOOKUP($B205,Miljö!$B$1:$AG$479,MATCH(G$3,Miljö!$B$1:$AK$1,0),FALSE)</f>
        <v>483.4</v>
      </c>
      <c r="H205">
        <f>VLOOKUP($B205,Miljö!$B$1:$AG$479,MATCH(H$3,Miljö!$B$1:$AK$1,0),FALSE)</f>
        <v>0.55000000000000004</v>
      </c>
      <c r="J205">
        <f>VLOOKUP($B205,Totalt!$B$1:$BP$500,MATCH("total el",Totalt!$B$1:$BP$1,0),FALSE)</f>
        <v>1.7090000000000001</v>
      </c>
      <c r="L205" s="232">
        <f t="shared" si="4"/>
        <v>4.0332400000000002</v>
      </c>
      <c r="M205" s="232">
        <f t="shared" si="4"/>
        <v>826.13059999999996</v>
      </c>
      <c r="N205" s="232">
        <f t="shared" si="4"/>
        <v>0.93995000000000006</v>
      </c>
    </row>
    <row r="206" spans="1:14" x14ac:dyDescent="0.25">
      <c r="A206" t="s">
        <v>291</v>
      </c>
      <c r="B206" t="s">
        <v>295</v>
      </c>
      <c r="C206" t="str">
        <f>VLOOKUP($B206,Totalt!$B$1:$BP$500,MATCH("Kvalitetsgranskad:",Totalt!$B$1:$BP$1,0),FALSE)</f>
        <v>Ja</v>
      </c>
      <c r="E206" t="str">
        <f>VLOOKUP($B206,Miljö!$B$1:$AG$479,MATCH(E$3,Miljö!$B$1:$AK$1,0),FALSE)</f>
        <v>Nordisk residual</v>
      </c>
      <c r="F206">
        <f>VLOOKUP($B206,Miljö!$B$1:$AG$479,MATCH(F$3,Miljö!$B$1:$AK$1,0),FALSE)</f>
        <v>2.36</v>
      </c>
      <c r="G206">
        <f>VLOOKUP($B206,Miljö!$B$1:$AG$479,MATCH(G$3,Miljö!$B$1:$AK$1,0),FALSE)</f>
        <v>483.4</v>
      </c>
      <c r="H206">
        <f>VLOOKUP($B206,Miljö!$B$1:$AG$479,MATCH(H$3,Miljö!$B$1:$AK$1,0),FALSE)</f>
        <v>0.55000000000000004</v>
      </c>
      <c r="J206">
        <f>VLOOKUP($B206,Totalt!$B$1:$BP$500,MATCH("total el",Totalt!$B$1:$BP$1,0),FALSE)</f>
        <v>70.949600000000004</v>
      </c>
      <c r="L206" s="232">
        <f t="shared" si="4"/>
        <v>167.441056</v>
      </c>
      <c r="M206" s="232">
        <f t="shared" si="4"/>
        <v>34297.036639999998</v>
      </c>
      <c r="N206" s="232">
        <f t="shared" si="4"/>
        <v>39.022280000000002</v>
      </c>
    </row>
    <row r="207" spans="1:14" x14ac:dyDescent="0.25">
      <c r="A207" t="s">
        <v>291</v>
      </c>
      <c r="B207" t="s">
        <v>296</v>
      </c>
      <c r="C207" t="str">
        <f>VLOOKUP($B207,Totalt!$B$1:$BP$500,MATCH("Kvalitetsgranskad:",Totalt!$B$1:$BP$1,0),FALSE)</f>
        <v>Ja</v>
      </c>
      <c r="E207" t="str">
        <f>VLOOKUP($B207,Miljö!$B$1:$AG$479,MATCH(E$3,Miljö!$B$1:$AK$1,0),FALSE)</f>
        <v>Nordisk residual</v>
      </c>
      <c r="F207">
        <f>VLOOKUP($B207,Miljö!$B$1:$AG$479,MATCH(F$3,Miljö!$B$1:$AK$1,0),FALSE)</f>
        <v>2.36</v>
      </c>
      <c r="G207">
        <f>VLOOKUP($B207,Miljö!$B$1:$AG$479,MATCH(G$3,Miljö!$B$1:$AK$1,0),FALSE)</f>
        <v>483.4</v>
      </c>
      <c r="H207">
        <f>VLOOKUP($B207,Miljö!$B$1:$AG$479,MATCH(H$3,Miljö!$B$1:$AK$1,0),FALSE)</f>
        <v>0.55000000000000004</v>
      </c>
      <c r="J207">
        <f>VLOOKUP($B207,Totalt!$B$1:$BP$500,MATCH("total el",Totalt!$B$1:$BP$1,0),FALSE)</f>
        <v>9.8331900000000003E-3</v>
      </c>
      <c r="L207" s="232">
        <f t="shared" si="4"/>
        <v>2.32063284E-2</v>
      </c>
      <c r="M207" s="232">
        <f t="shared" si="4"/>
        <v>4.7533640459999997</v>
      </c>
      <c r="N207" s="232">
        <f t="shared" si="4"/>
        <v>5.408254500000001E-3</v>
      </c>
    </row>
    <row r="208" spans="1:14" x14ac:dyDescent="0.25">
      <c r="A208" t="s">
        <v>297</v>
      </c>
      <c r="B208" t="s">
        <v>298</v>
      </c>
      <c r="C208" t="str">
        <f>VLOOKUP($B208,Totalt!$B$1:$BP$500,MATCH("Kvalitetsgranskad:",Totalt!$B$1:$BP$1,0),FALSE)</f>
        <v>Ja</v>
      </c>
      <c r="E208" t="str">
        <f>VLOOKUP($B208,Miljö!$B$1:$AG$479,MATCH(E$3,Miljö!$B$1:$AK$1,0),FALSE)</f>
        <v>'Förnybar el från egen produktion'</v>
      </c>
      <c r="F208">
        <f>VLOOKUP($B208,Miljö!$B$1:$AG$479,MATCH(F$3,Miljö!$B$1:$AK$1,0),FALSE)</f>
        <v>7.0000000000000007E-2</v>
      </c>
      <c r="G208">
        <f>VLOOKUP($B208,Miljö!$B$1:$AG$479,MATCH(G$3,Miljö!$B$1:$AK$1,0),FALSE)</f>
        <v>18</v>
      </c>
      <c r="H208">
        <f>VLOOKUP($B208,Miljö!$B$1:$AG$479,MATCH(H$3,Miljö!$B$1:$AK$1,0),FALSE)</f>
        <v>0</v>
      </c>
      <c r="J208">
        <f>VLOOKUP($B208,Totalt!$B$1:$BP$500,MATCH("total el",Totalt!$B$1:$BP$1,0),FALSE)</f>
        <v>10.4209</v>
      </c>
      <c r="L208" s="232">
        <f t="shared" si="4"/>
        <v>0.72946300000000008</v>
      </c>
      <c r="M208" s="232">
        <f t="shared" si="4"/>
        <v>187.5762</v>
      </c>
      <c r="N208" s="232">
        <f t="shared" si="4"/>
        <v>0</v>
      </c>
    </row>
    <row r="209" spans="1:14" x14ac:dyDescent="0.25">
      <c r="A209" t="s">
        <v>297</v>
      </c>
      <c r="B209" t="s">
        <v>299</v>
      </c>
      <c r="C209" t="str">
        <f>VLOOKUP($B209,Totalt!$B$1:$BP$500,MATCH("Kvalitetsgranskad:",Totalt!$B$1:$BP$1,0),FALSE)</f>
        <v>Ja</v>
      </c>
      <c r="E209" t="str">
        <f>VLOOKUP($B209,Miljö!$B$1:$AG$479,MATCH(E$3,Miljö!$B$1:$AK$1,0),FALSE)</f>
        <v>'Förnybar el från egen produktion'</v>
      </c>
      <c r="F209">
        <f>VLOOKUP($B209,Miljö!$B$1:$AG$479,MATCH(F$3,Miljö!$B$1:$AK$1,0),FALSE)</f>
        <v>7.0000000000000007E-2</v>
      </c>
      <c r="G209">
        <f>VLOOKUP($B209,Miljö!$B$1:$AG$479,MATCH(G$3,Miljö!$B$1:$AK$1,0),FALSE)</f>
        <v>18</v>
      </c>
      <c r="H209">
        <f>VLOOKUP($B209,Miljö!$B$1:$AG$479,MATCH(H$3,Miljö!$B$1:$AK$1,0),FALSE)</f>
        <v>0</v>
      </c>
      <c r="J209">
        <f>VLOOKUP($B209,Totalt!$B$1:$BP$500,MATCH("total el",Totalt!$B$1:$BP$1,0),FALSE)</f>
        <v>1.7</v>
      </c>
      <c r="L209" s="232">
        <f t="shared" si="4"/>
        <v>0.11900000000000001</v>
      </c>
      <c r="M209" s="232">
        <f t="shared" si="4"/>
        <v>30.599999999999998</v>
      </c>
      <c r="N209" s="232">
        <f t="shared" si="4"/>
        <v>0</v>
      </c>
    </row>
    <row r="210" spans="1:14" x14ac:dyDescent="0.25">
      <c r="A210" t="s">
        <v>300</v>
      </c>
      <c r="B210" t="s">
        <v>301</v>
      </c>
      <c r="C210" t="str">
        <f>VLOOKUP($B210,Totalt!$B$1:$BP$500,MATCH("Kvalitetsgranskad:",Totalt!$B$1:$BP$1,0),FALSE)</f>
        <v>Ja</v>
      </c>
      <c r="E210" t="str">
        <f>VLOOKUP($B210,Miljö!$B$1:$AG$479,MATCH(E$3,Miljö!$B$1:$AK$1,0),FALSE)</f>
        <v>'Vattenel'</v>
      </c>
      <c r="F210">
        <f>VLOOKUP($B210,Miljö!$B$1:$AG$479,MATCH(F$3,Miljö!$B$1:$AK$1,0),FALSE)</f>
        <v>1.1000000000000001</v>
      </c>
      <c r="G210">
        <f>VLOOKUP($B210,Miljö!$B$1:$AG$479,MATCH(G$3,Miljö!$B$1:$AK$1,0),FALSE)</f>
        <v>0</v>
      </c>
      <c r="H210">
        <f>VLOOKUP($B210,Miljö!$B$1:$AG$479,MATCH(H$3,Miljö!$B$1:$AK$1,0),FALSE)</f>
        <v>0</v>
      </c>
      <c r="J210">
        <f>VLOOKUP($B210,Totalt!$B$1:$BP$500,MATCH("total el",Totalt!$B$1:$BP$1,0),FALSE)</f>
        <v>205.53300000000002</v>
      </c>
      <c r="L210" s="232">
        <f t="shared" si="4"/>
        <v>226.08630000000002</v>
      </c>
      <c r="M210" s="232">
        <f t="shared" si="4"/>
        <v>0</v>
      </c>
      <c r="N210" s="232">
        <f t="shared" si="4"/>
        <v>0</v>
      </c>
    </row>
    <row r="211" spans="1:14" x14ac:dyDescent="0.25">
      <c r="A211" t="s">
        <v>302</v>
      </c>
      <c r="B211" t="s">
        <v>303</v>
      </c>
      <c r="C211" t="str">
        <f>VLOOKUP($B211,Totalt!$B$1:$BP$500,MATCH("Kvalitetsgranskad:",Totalt!$B$1:$BP$1,0),FALSE)</f>
        <v>Ja</v>
      </c>
      <c r="E211" t="str">
        <f>VLOOKUP($B211,Miljö!$B$1:$AG$479,MATCH(E$3,Miljö!$B$1:$AK$1,0),FALSE)</f>
        <v>'Nordisk residual'</v>
      </c>
      <c r="F211">
        <f>VLOOKUP($B211,Miljö!$B$1:$AG$479,MATCH(F$3,Miljö!$B$1:$AK$1,0),FALSE)</f>
        <v>2.36</v>
      </c>
      <c r="G211">
        <f>VLOOKUP($B211,Miljö!$B$1:$AG$479,MATCH(G$3,Miljö!$B$1:$AK$1,0),FALSE)</f>
        <v>483.4</v>
      </c>
      <c r="H211">
        <f>VLOOKUP($B211,Miljö!$B$1:$AG$479,MATCH(H$3,Miljö!$B$1:$AK$1,0),FALSE)</f>
        <v>0.55000000000000004</v>
      </c>
      <c r="J211">
        <f>VLOOKUP($B211,Totalt!$B$1:$BP$500,MATCH("total el",Totalt!$B$1:$BP$1,0),FALSE)</f>
        <v>0.05</v>
      </c>
      <c r="L211" s="232">
        <f t="shared" si="4"/>
        <v>0.11799999999999999</v>
      </c>
      <c r="M211" s="232">
        <f t="shared" si="4"/>
        <v>24.17</v>
      </c>
      <c r="N211" s="232">
        <f t="shared" si="4"/>
        <v>2.7500000000000004E-2</v>
      </c>
    </row>
    <row r="212" spans="1:14" x14ac:dyDescent="0.25">
      <c r="A212" t="s">
        <v>302</v>
      </c>
      <c r="B212" t="s">
        <v>304</v>
      </c>
      <c r="C212" t="str">
        <f>VLOOKUP($B212,Totalt!$B$1:$BP$500,MATCH("Kvalitetsgranskad:",Totalt!$B$1:$BP$1,0),FALSE)</f>
        <v>Ja</v>
      </c>
      <c r="E212" t="str">
        <f>VLOOKUP($B212,Miljö!$B$1:$AG$479,MATCH(E$3,Miljö!$B$1:$AK$1,0),FALSE)</f>
        <v>'nordisk residual'</v>
      </c>
      <c r="F212">
        <f>VLOOKUP($B212,Miljö!$B$1:$AG$479,MATCH(F$3,Miljö!$B$1:$AK$1,0),FALSE)</f>
        <v>2.36</v>
      </c>
      <c r="G212">
        <f>VLOOKUP($B212,Miljö!$B$1:$AG$479,MATCH(G$3,Miljö!$B$1:$AK$1,0),FALSE)</f>
        <v>483.4</v>
      </c>
      <c r="H212">
        <f>VLOOKUP($B212,Miljö!$B$1:$AG$479,MATCH(H$3,Miljö!$B$1:$AK$1,0),FALSE)</f>
        <v>0.55000000000000004</v>
      </c>
      <c r="J212">
        <f>VLOOKUP($B212,Totalt!$B$1:$BP$500,MATCH("total el",Totalt!$B$1:$BP$1,0),FALSE)</f>
        <v>4.4441300000000004</v>
      </c>
      <c r="L212" s="232">
        <f t="shared" si="4"/>
        <v>10.488146800000001</v>
      </c>
      <c r="M212" s="232">
        <f t="shared" si="4"/>
        <v>2148.2924419999999</v>
      </c>
      <c r="N212" s="232">
        <f t="shared" si="4"/>
        <v>2.4442715000000006</v>
      </c>
    </row>
    <row r="213" spans="1:14" x14ac:dyDescent="0.25">
      <c r="A213" t="s">
        <v>302</v>
      </c>
      <c r="B213" t="s">
        <v>305</v>
      </c>
      <c r="C213" t="str">
        <f>VLOOKUP($B213,Totalt!$B$1:$BP$500,MATCH("Kvalitetsgranskad:",Totalt!$B$1:$BP$1,0),FALSE)</f>
        <v>Ja</v>
      </c>
      <c r="E213" t="str">
        <f>VLOOKUP($B213,Miljö!$B$1:$AG$479,MATCH(E$3,Miljö!$B$1:$AK$1,0),FALSE)</f>
        <v>'nordisk residual'</v>
      </c>
      <c r="F213">
        <f>VLOOKUP($B213,Miljö!$B$1:$AG$479,MATCH(F$3,Miljö!$B$1:$AK$1,0),FALSE)</f>
        <v>2.36</v>
      </c>
      <c r="G213">
        <f>VLOOKUP($B213,Miljö!$B$1:$AG$479,MATCH(G$3,Miljö!$B$1:$AK$1,0),FALSE)</f>
        <v>483.4</v>
      </c>
      <c r="H213">
        <f>VLOOKUP($B213,Miljö!$B$1:$AG$479,MATCH(H$3,Miljö!$B$1:$AK$1,0),FALSE)</f>
        <v>0.55000000000000004</v>
      </c>
      <c r="J213">
        <f>VLOOKUP($B213,Totalt!$B$1:$BP$500,MATCH("total el",Totalt!$B$1:$BP$1,0),FALSE)</f>
        <v>1.4419999999999999</v>
      </c>
      <c r="L213" s="232">
        <f t="shared" si="4"/>
        <v>3.4031199999999995</v>
      </c>
      <c r="M213" s="232">
        <f t="shared" si="4"/>
        <v>697.06279999999992</v>
      </c>
      <c r="N213" s="232">
        <f t="shared" si="4"/>
        <v>0.79310000000000003</v>
      </c>
    </row>
    <row r="214" spans="1:14" x14ac:dyDescent="0.25">
      <c r="A214" t="s">
        <v>306</v>
      </c>
      <c r="B214" t="s">
        <v>307</v>
      </c>
      <c r="C214" t="str">
        <f>VLOOKUP($B214,Totalt!$B$1:$BP$500,MATCH("Kvalitetsgranskad:",Totalt!$B$1:$BP$1,0),FALSE)</f>
        <v>Ja</v>
      </c>
      <c r="E214" t="str">
        <f>VLOOKUP($B214,Miljö!$B$1:$AG$479,MATCH(E$3,Miljö!$B$1:$AK$1,0),FALSE)</f>
        <v>Nordisk residual</v>
      </c>
      <c r="F214">
        <f>VLOOKUP($B214,Miljö!$B$1:$AG$479,MATCH(F$3,Miljö!$B$1:$AK$1,0),FALSE)</f>
        <v>2.36</v>
      </c>
      <c r="G214">
        <f>VLOOKUP($B214,Miljö!$B$1:$AG$479,MATCH(G$3,Miljö!$B$1:$AK$1,0),FALSE)</f>
        <v>483.4</v>
      </c>
      <c r="H214">
        <f>VLOOKUP($B214,Miljö!$B$1:$AG$479,MATCH(H$3,Miljö!$B$1:$AK$1,0),FALSE)</f>
        <v>0.55000000000000004</v>
      </c>
      <c r="J214">
        <f>VLOOKUP($B214,Totalt!$B$1:$BP$500,MATCH("total el",Totalt!$B$1:$BP$1,0),FALSE)</f>
        <v>3.46801</v>
      </c>
      <c r="L214" s="232">
        <f t="shared" si="4"/>
        <v>8.1845035999999993</v>
      </c>
      <c r="M214" s="232">
        <f t="shared" si="4"/>
        <v>1676.4360339999998</v>
      </c>
      <c r="N214" s="232">
        <f t="shared" si="4"/>
        <v>1.9074055000000001</v>
      </c>
    </row>
    <row r="215" spans="1:14" x14ac:dyDescent="0.25">
      <c r="A215" t="s">
        <v>308</v>
      </c>
      <c r="B215" t="s">
        <v>309</v>
      </c>
      <c r="C215" t="str">
        <f>VLOOKUP($B215,Totalt!$B$1:$BP$500,MATCH("Kvalitetsgranskad:",Totalt!$B$1:$BP$1,0),FALSE)</f>
        <v>Ja</v>
      </c>
      <c r="E215" t="str">
        <f>VLOOKUP($B215,Miljö!$B$1:$AG$479,MATCH(E$3,Miljö!$B$1:$AK$1,0),FALSE)</f>
        <v>'Bixia miljömärkt'</v>
      </c>
      <c r="F215">
        <f>VLOOKUP($B215,Miljö!$B$1:$AG$479,MATCH(F$3,Miljö!$B$1:$AK$1,0),FALSE)</f>
        <v>2.36</v>
      </c>
      <c r="G215">
        <f>VLOOKUP($B215,Miljö!$B$1:$AG$479,MATCH(G$3,Miljö!$B$1:$AK$1,0),FALSE)</f>
        <v>0</v>
      </c>
      <c r="H215">
        <f>VLOOKUP($B215,Miljö!$B$1:$AG$479,MATCH(H$3,Miljö!$B$1:$AK$1,0),FALSE)</f>
        <v>0</v>
      </c>
      <c r="J215">
        <f>VLOOKUP($B215,Totalt!$B$1:$BP$500,MATCH("total el",Totalt!$B$1:$BP$1,0),FALSE)</f>
        <v>3.5000000000000003E-2</v>
      </c>
      <c r="L215" s="232">
        <f t="shared" si="4"/>
        <v>8.2600000000000007E-2</v>
      </c>
      <c r="M215" s="232">
        <f t="shared" si="4"/>
        <v>0</v>
      </c>
      <c r="N215" s="232">
        <f t="shared" si="4"/>
        <v>0</v>
      </c>
    </row>
    <row r="216" spans="1:14" x14ac:dyDescent="0.25">
      <c r="A216" t="s">
        <v>308</v>
      </c>
      <c r="B216" t="s">
        <v>310</v>
      </c>
      <c r="C216" t="str">
        <f>VLOOKUP($B216,Totalt!$B$1:$BP$500,MATCH("Kvalitetsgranskad:",Totalt!$B$1:$BP$1,0),FALSE)</f>
        <v>Ja</v>
      </c>
      <c r="E216" t="str">
        <f>VLOOKUP($B216,Miljö!$B$1:$AG$479,MATCH(E$3,Miljö!$B$1:$AK$1,0),FALSE)</f>
        <v>'Bixia miljömärkt'</v>
      </c>
      <c r="F216">
        <f>VLOOKUP($B216,Miljö!$B$1:$AG$479,MATCH(F$3,Miljö!$B$1:$AK$1,0),FALSE)</f>
        <v>2.36</v>
      </c>
      <c r="G216">
        <f>VLOOKUP($B216,Miljö!$B$1:$AG$479,MATCH(G$3,Miljö!$B$1:$AK$1,0),FALSE)</f>
        <v>0</v>
      </c>
      <c r="H216">
        <f>VLOOKUP($B216,Miljö!$B$1:$AG$479,MATCH(H$3,Miljö!$B$1:$AK$1,0),FALSE)</f>
        <v>0</v>
      </c>
      <c r="J216">
        <f>VLOOKUP($B216,Totalt!$B$1:$BP$500,MATCH("total el",Totalt!$B$1:$BP$1,0),FALSE)</f>
        <v>0.24099999999999999</v>
      </c>
      <c r="L216" s="232">
        <f t="shared" si="4"/>
        <v>0.56875999999999993</v>
      </c>
      <c r="M216" s="232">
        <f t="shared" si="4"/>
        <v>0</v>
      </c>
      <c r="N216" s="232">
        <f t="shared" si="4"/>
        <v>0</v>
      </c>
    </row>
    <row r="217" spans="1:14" x14ac:dyDescent="0.25">
      <c r="A217" t="s">
        <v>308</v>
      </c>
      <c r="B217" t="s">
        <v>311</v>
      </c>
      <c r="C217" t="str">
        <f>VLOOKUP($B217,Totalt!$B$1:$BP$500,MATCH("Kvalitetsgranskad:",Totalt!$B$1:$BP$1,0),FALSE)</f>
        <v>Ja</v>
      </c>
      <c r="E217" t="str">
        <f>VLOOKUP($B217,Miljö!$B$1:$AG$479,MATCH(E$3,Miljö!$B$1:$AK$1,0),FALSE)</f>
        <v>'Bixia miljömärkt'</v>
      </c>
      <c r="F217">
        <f>VLOOKUP($B217,Miljö!$B$1:$AG$479,MATCH(F$3,Miljö!$B$1:$AK$1,0),FALSE)</f>
        <v>2.36</v>
      </c>
      <c r="G217">
        <f>VLOOKUP($B217,Miljö!$B$1:$AG$479,MATCH(G$3,Miljö!$B$1:$AK$1,0),FALSE)</f>
        <v>0</v>
      </c>
      <c r="H217">
        <f>VLOOKUP($B217,Miljö!$B$1:$AG$479,MATCH(H$3,Miljö!$B$1:$AK$1,0),FALSE)</f>
        <v>0</v>
      </c>
      <c r="J217">
        <f>VLOOKUP($B217,Totalt!$B$1:$BP$500,MATCH("total el",Totalt!$B$1:$BP$1,0),FALSE)</f>
        <v>4.09863</v>
      </c>
      <c r="L217" s="232">
        <f t="shared" si="4"/>
        <v>9.6727667999999998</v>
      </c>
      <c r="M217" s="232">
        <f t="shared" si="4"/>
        <v>0</v>
      </c>
      <c r="N217" s="232">
        <f t="shared" si="4"/>
        <v>0</v>
      </c>
    </row>
    <row r="218" spans="1:14" x14ac:dyDescent="0.25">
      <c r="A218" t="s">
        <v>312</v>
      </c>
      <c r="B218" t="s">
        <v>313</v>
      </c>
      <c r="C218" t="str">
        <f>VLOOKUP($B218,Totalt!$B$1:$BP$500,MATCH("Kvalitetsgranskad:",Totalt!$B$1:$BP$1,0),FALSE)</f>
        <v>Ja</v>
      </c>
      <c r="E218" t="str">
        <f>VLOOKUP($B218,Miljö!$B$1:$AG$479,MATCH(E$3,Miljö!$B$1:$AK$1,0),FALSE)</f>
        <v>Nordisk residual</v>
      </c>
      <c r="F218">
        <f>VLOOKUP($B218,Miljö!$B$1:$AG$479,MATCH(F$3,Miljö!$B$1:$AK$1,0),FALSE)</f>
        <v>2.36</v>
      </c>
      <c r="G218">
        <f>VLOOKUP($B218,Miljö!$B$1:$AG$479,MATCH(G$3,Miljö!$B$1:$AK$1,0),FALSE)</f>
        <v>483.4</v>
      </c>
      <c r="H218">
        <f>VLOOKUP($B218,Miljö!$B$1:$AG$479,MATCH(H$3,Miljö!$B$1:$AK$1,0),FALSE)</f>
        <v>0.55000000000000004</v>
      </c>
      <c r="J218">
        <f>VLOOKUP($B218,Totalt!$B$1:$BP$500,MATCH("total el",Totalt!$B$1:$BP$1,0),FALSE)</f>
        <v>1.0900000000000001</v>
      </c>
      <c r="L218" s="232">
        <f t="shared" si="4"/>
        <v>2.5724</v>
      </c>
      <c r="M218" s="232">
        <f t="shared" si="4"/>
        <v>526.90600000000006</v>
      </c>
      <c r="N218" s="232">
        <f t="shared" si="4"/>
        <v>0.59950000000000014</v>
      </c>
    </row>
    <row r="219" spans="1:14" x14ac:dyDescent="0.25">
      <c r="A219" t="s">
        <v>314</v>
      </c>
      <c r="B219" t="s">
        <v>315</v>
      </c>
      <c r="C219" t="str">
        <f>VLOOKUP($B219,Totalt!$B$1:$BP$500,MATCH("Kvalitetsgranskad:",Totalt!$B$1:$BP$1,0),FALSE)</f>
        <v>Ja</v>
      </c>
      <c r="E219" t="str">
        <f>VLOOKUP($B219,Miljö!$B$1:$AG$479,MATCH(E$3,Miljö!$B$1:$AK$1,0),FALSE)</f>
        <v>'vattenkraft/kärnkraft'</v>
      </c>
      <c r="F219">
        <f>VLOOKUP($B219,Miljö!$B$1:$AG$479,MATCH(F$3,Miljö!$B$1:$AK$1,0),FALSE)</f>
        <v>0</v>
      </c>
      <c r="G219">
        <f>VLOOKUP($B219,Miljö!$B$1:$AG$479,MATCH(G$3,Miljö!$B$1:$AK$1,0),FALSE)</f>
        <v>5</v>
      </c>
      <c r="H219">
        <f>VLOOKUP($B219,Miljö!$B$1:$AG$479,MATCH(H$3,Miljö!$B$1:$AK$1,0),FALSE)</f>
        <v>0</v>
      </c>
      <c r="J219">
        <f>VLOOKUP($B219,Totalt!$B$1:$BP$500,MATCH("total el",Totalt!$B$1:$BP$1,0),FALSE)</f>
        <v>3.9</v>
      </c>
      <c r="L219" s="232">
        <f t="shared" si="4"/>
        <v>0</v>
      </c>
      <c r="M219" s="232">
        <f t="shared" si="4"/>
        <v>19.5</v>
      </c>
      <c r="N219" s="232">
        <f t="shared" si="4"/>
        <v>0</v>
      </c>
    </row>
    <row r="220" spans="1:14" x14ac:dyDescent="0.25">
      <c r="A220" t="s">
        <v>316</v>
      </c>
      <c r="B220" t="s">
        <v>317</v>
      </c>
      <c r="C220" t="str">
        <f>VLOOKUP($B220,Totalt!$B$1:$BP$500,MATCH("Kvalitetsgranskad:",Totalt!$B$1:$BP$1,0),FALSE)</f>
        <v>Ja</v>
      </c>
      <c r="E220" t="str">
        <f>VLOOKUP($B220,Miljö!$B$1:$AG$479,MATCH(E$3,Miljö!$B$1:$AK$1,0),FALSE)</f>
        <v>Nordisk residual</v>
      </c>
      <c r="F220">
        <f>VLOOKUP($B220,Miljö!$B$1:$AG$479,MATCH(F$3,Miljö!$B$1:$AK$1,0),FALSE)</f>
        <v>2.36</v>
      </c>
      <c r="G220">
        <f>VLOOKUP($B220,Miljö!$B$1:$AG$479,MATCH(G$3,Miljö!$B$1:$AK$1,0),FALSE)</f>
        <v>483.4</v>
      </c>
      <c r="H220">
        <f>VLOOKUP($B220,Miljö!$B$1:$AG$479,MATCH(H$3,Miljö!$B$1:$AK$1,0),FALSE)</f>
        <v>0.55000000000000004</v>
      </c>
      <c r="J220">
        <f>VLOOKUP($B220,Totalt!$B$1:$BP$500,MATCH("total el",Totalt!$B$1:$BP$1,0),FALSE)</f>
        <v>2.3340000000000001</v>
      </c>
      <c r="L220" s="232">
        <f t="shared" si="4"/>
        <v>5.5082399999999998</v>
      </c>
      <c r="M220" s="232">
        <f t="shared" si="4"/>
        <v>1128.2556</v>
      </c>
      <c r="N220" s="232">
        <f t="shared" si="4"/>
        <v>1.2837000000000001</v>
      </c>
    </row>
    <row r="221" spans="1:14" x14ac:dyDescent="0.25">
      <c r="A221" t="s">
        <v>318</v>
      </c>
      <c r="B221" t="s">
        <v>319</v>
      </c>
      <c r="C221" t="str">
        <f>VLOOKUP($B221,Totalt!$B$1:$BP$500,MATCH("Kvalitetsgranskad:",Totalt!$B$1:$BP$1,0),FALSE)</f>
        <v>Nej</v>
      </c>
      <c r="E221" t="str">
        <f>VLOOKUP($B221,Miljö!$B$1:$AG$479,MATCH(E$3,Miljö!$B$1:$AK$1,0),FALSE)</f>
        <v>-</v>
      </c>
      <c r="F221">
        <f>VLOOKUP($B221,Miljö!$B$1:$AG$479,MATCH(F$3,Miljö!$B$1:$AK$1,0),FALSE)</f>
        <v>2.36</v>
      </c>
      <c r="G221">
        <f>VLOOKUP($B221,Miljö!$B$1:$AG$479,MATCH(G$3,Miljö!$B$1:$AK$1,0),FALSE)</f>
        <v>483.4</v>
      </c>
      <c r="H221">
        <f>VLOOKUP($B221,Miljö!$B$1:$AG$479,MATCH(H$3,Miljö!$B$1:$AK$1,0),FALSE)</f>
        <v>0.55000000000000004</v>
      </c>
      <c r="J221">
        <f>VLOOKUP($B221,Totalt!$B$1:$BP$500,MATCH("total el",Totalt!$B$1:$BP$1,0),FALSE)</f>
        <v>0</v>
      </c>
      <c r="L221" s="232">
        <f t="shared" si="4"/>
        <v>0</v>
      </c>
      <c r="M221" s="232">
        <f t="shared" si="4"/>
        <v>0</v>
      </c>
      <c r="N221" s="232">
        <f t="shared" si="4"/>
        <v>0</v>
      </c>
    </row>
    <row r="222" spans="1:14" x14ac:dyDescent="0.25">
      <c r="A222" t="s">
        <v>320</v>
      </c>
      <c r="B222" t="s">
        <v>321</v>
      </c>
      <c r="C222" t="str">
        <f>VLOOKUP($B222,Totalt!$B$1:$BP$500,MATCH("Kvalitetsgranskad:",Totalt!$B$1:$BP$1,0),FALSE)</f>
        <v>Ja</v>
      </c>
      <c r="E222" t="str">
        <f>VLOOKUP($B222,Miljö!$B$1:$AG$479,MATCH(E$3,Miljö!$B$1:$AK$1,0),FALSE)</f>
        <v>Nordisk residual</v>
      </c>
      <c r="F222">
        <f>VLOOKUP($B222,Miljö!$B$1:$AG$479,MATCH(F$3,Miljö!$B$1:$AK$1,0),FALSE)</f>
        <v>2.36</v>
      </c>
      <c r="G222">
        <f>VLOOKUP($B222,Miljö!$B$1:$AG$479,MATCH(G$3,Miljö!$B$1:$AK$1,0),FALSE)</f>
        <v>483.4</v>
      </c>
      <c r="H222">
        <f>VLOOKUP($B222,Miljö!$B$1:$AG$479,MATCH(H$3,Miljö!$B$1:$AK$1,0),FALSE)</f>
        <v>0.55000000000000004</v>
      </c>
      <c r="J222">
        <f>VLOOKUP($B222,Totalt!$B$1:$BP$500,MATCH("total el",Totalt!$B$1:$BP$1,0),FALSE)</f>
        <v>0.72</v>
      </c>
      <c r="L222" s="232">
        <f t="shared" si="4"/>
        <v>1.6991999999999998</v>
      </c>
      <c r="M222" s="232">
        <f t="shared" si="4"/>
        <v>348.04799999999994</v>
      </c>
      <c r="N222" s="232">
        <f t="shared" si="4"/>
        <v>0.39600000000000002</v>
      </c>
    </row>
    <row r="223" spans="1:14" x14ac:dyDescent="0.25">
      <c r="A223" t="s">
        <v>322</v>
      </c>
      <c r="B223" t="s">
        <v>323</v>
      </c>
      <c r="C223" t="str">
        <f>VLOOKUP($B223,Totalt!$B$1:$BP$500,MATCH("Kvalitetsgranskad:",Totalt!$B$1:$BP$1,0),FALSE)</f>
        <v>Ja</v>
      </c>
      <c r="E223" t="str">
        <f>VLOOKUP($B223,Miljö!$B$1:$AG$479,MATCH(E$3,Miljö!$B$1:$AK$1,0),FALSE)</f>
        <v>Nordisk residual</v>
      </c>
      <c r="F223">
        <f>VLOOKUP($B223,Miljö!$B$1:$AG$479,MATCH(F$3,Miljö!$B$1:$AK$1,0),FALSE)</f>
        <v>2.36</v>
      </c>
      <c r="G223">
        <f>VLOOKUP($B223,Miljö!$B$1:$AG$479,MATCH(G$3,Miljö!$B$1:$AK$1,0),FALSE)</f>
        <v>483.4</v>
      </c>
      <c r="H223">
        <f>VLOOKUP($B223,Miljö!$B$1:$AG$479,MATCH(H$3,Miljö!$B$1:$AK$1,0),FALSE)</f>
        <v>0.55000000000000004</v>
      </c>
      <c r="J223">
        <f>VLOOKUP($B223,Totalt!$B$1:$BP$500,MATCH("total el",Totalt!$B$1:$BP$1,0),FALSE)</f>
        <v>0.77</v>
      </c>
      <c r="L223" s="232">
        <f t="shared" si="4"/>
        <v>1.8171999999999999</v>
      </c>
      <c r="M223" s="232">
        <f t="shared" si="4"/>
        <v>372.21800000000002</v>
      </c>
      <c r="N223" s="232">
        <f t="shared" si="4"/>
        <v>0.42350000000000004</v>
      </c>
    </row>
    <row r="224" spans="1:14" x14ac:dyDescent="0.25">
      <c r="A224" t="s">
        <v>322</v>
      </c>
      <c r="B224" t="s">
        <v>324</v>
      </c>
      <c r="C224" t="str">
        <f>VLOOKUP($B224,Totalt!$B$1:$BP$500,MATCH("Kvalitetsgranskad:",Totalt!$B$1:$BP$1,0),FALSE)</f>
        <v>Ja</v>
      </c>
      <c r="E224" t="str">
        <f>VLOOKUP($B224,Miljö!$B$1:$AG$479,MATCH(E$3,Miljö!$B$1:$AK$1,0),FALSE)</f>
        <v>Nordisk residual</v>
      </c>
      <c r="F224">
        <f>VLOOKUP($B224,Miljö!$B$1:$AG$479,MATCH(F$3,Miljö!$B$1:$AK$1,0),FALSE)</f>
        <v>2.36</v>
      </c>
      <c r="G224">
        <f>VLOOKUP($B224,Miljö!$B$1:$AG$479,MATCH(G$3,Miljö!$B$1:$AK$1,0),FALSE)</f>
        <v>483.4</v>
      </c>
      <c r="H224">
        <f>VLOOKUP($B224,Miljö!$B$1:$AG$479,MATCH(H$3,Miljö!$B$1:$AK$1,0),FALSE)</f>
        <v>0.55000000000000004</v>
      </c>
      <c r="J224">
        <f>VLOOKUP($B224,Totalt!$B$1:$BP$500,MATCH("total el",Totalt!$B$1:$BP$1,0),FALSE)</f>
        <v>3.0117599999999998</v>
      </c>
      <c r="L224" s="232">
        <f t="shared" si="4"/>
        <v>7.1077535999999988</v>
      </c>
      <c r="M224" s="232">
        <f t="shared" si="4"/>
        <v>1455.8847839999999</v>
      </c>
      <c r="N224" s="232">
        <f t="shared" si="4"/>
        <v>1.6564680000000001</v>
      </c>
    </row>
    <row r="225" spans="1:14" x14ac:dyDescent="0.25">
      <c r="A225" t="s">
        <v>322</v>
      </c>
      <c r="B225" t="s">
        <v>325</v>
      </c>
      <c r="C225" t="str">
        <f>VLOOKUP($B225,Totalt!$B$1:$BP$500,MATCH("Kvalitetsgranskad:",Totalt!$B$1:$BP$1,0),FALSE)</f>
        <v>Ja</v>
      </c>
      <c r="E225" t="str">
        <f>VLOOKUP($B225,Miljö!$B$1:$AG$479,MATCH(E$3,Miljö!$B$1:$AK$1,0),FALSE)</f>
        <v>Nordisk residual</v>
      </c>
      <c r="F225">
        <f>VLOOKUP($B225,Miljö!$B$1:$AG$479,MATCH(F$3,Miljö!$B$1:$AK$1,0),FALSE)</f>
        <v>2.36</v>
      </c>
      <c r="G225">
        <f>VLOOKUP($B225,Miljö!$B$1:$AG$479,MATCH(G$3,Miljö!$B$1:$AK$1,0),FALSE)</f>
        <v>483.4</v>
      </c>
      <c r="H225">
        <f>VLOOKUP($B225,Miljö!$B$1:$AG$479,MATCH(H$3,Miljö!$B$1:$AK$1,0),FALSE)</f>
        <v>0.55000000000000004</v>
      </c>
      <c r="J225">
        <f>VLOOKUP($B225,Totalt!$B$1:$BP$500,MATCH("total el",Totalt!$B$1:$BP$1,0),FALSE)</f>
        <v>3.9600000000000003E-2</v>
      </c>
      <c r="L225" s="232">
        <f t="shared" si="4"/>
        <v>9.3455999999999997E-2</v>
      </c>
      <c r="M225" s="232">
        <f t="shared" si="4"/>
        <v>19.14264</v>
      </c>
      <c r="N225" s="232">
        <f t="shared" si="4"/>
        <v>2.1780000000000004E-2</v>
      </c>
    </row>
    <row r="226" spans="1:14" x14ac:dyDescent="0.25">
      <c r="A226" t="s">
        <v>322</v>
      </c>
      <c r="B226" t="s">
        <v>326</v>
      </c>
      <c r="C226" t="str">
        <f>VLOOKUP($B226,Totalt!$B$1:$BP$500,MATCH("Kvalitetsgranskad:",Totalt!$B$1:$BP$1,0),FALSE)</f>
        <v>Ja</v>
      </c>
      <c r="E226" t="str">
        <f>VLOOKUP($B226,Miljö!$B$1:$AG$479,MATCH(E$3,Miljö!$B$1:$AK$1,0),FALSE)</f>
        <v>Nordisk residual</v>
      </c>
      <c r="F226">
        <f>VLOOKUP($B226,Miljö!$B$1:$AG$479,MATCH(F$3,Miljö!$B$1:$AK$1,0),FALSE)</f>
        <v>2.36</v>
      </c>
      <c r="G226">
        <f>VLOOKUP($B226,Miljö!$B$1:$AG$479,MATCH(G$3,Miljö!$B$1:$AK$1,0),FALSE)</f>
        <v>483.4</v>
      </c>
      <c r="H226">
        <f>VLOOKUP($B226,Miljö!$B$1:$AG$479,MATCH(H$3,Miljö!$B$1:$AK$1,0),FALSE)</f>
        <v>0.55000000000000004</v>
      </c>
      <c r="J226">
        <f>VLOOKUP($B226,Totalt!$B$1:$BP$500,MATCH("total el",Totalt!$B$1:$BP$1,0),FALSE)</f>
        <v>0.4</v>
      </c>
      <c r="L226" s="232">
        <f t="shared" si="4"/>
        <v>0.94399999999999995</v>
      </c>
      <c r="M226" s="232">
        <f t="shared" si="4"/>
        <v>193.36</v>
      </c>
      <c r="N226" s="232">
        <f t="shared" si="4"/>
        <v>0.22000000000000003</v>
      </c>
    </row>
    <row r="227" spans="1:14" x14ac:dyDescent="0.25">
      <c r="A227" t="s">
        <v>327</v>
      </c>
      <c r="B227" s="11" t="s">
        <v>992</v>
      </c>
      <c r="C227" t="str">
        <f>VLOOKUP($B227,Totalt!$B$1:$BP$500,MATCH("Kvalitetsgranskad:",Totalt!$B$1:$BP$1,0),FALSE)</f>
        <v>Nej</v>
      </c>
      <c r="E227" t="str">
        <f>VLOOKUP($B227,Miljö!$B$1:$AG$479,MATCH(E$3,Miljö!$B$1:$AK$1,0),FALSE)</f>
        <v>-</v>
      </c>
      <c r="F227">
        <f>VLOOKUP($B227,Miljö!$B$1:$AG$479,MATCH(F$3,Miljö!$B$1:$AK$1,0),FALSE)</f>
        <v>2.36</v>
      </c>
      <c r="G227">
        <f>VLOOKUP($B227,Miljö!$B$1:$AG$479,MATCH(G$3,Miljö!$B$1:$AK$1,0),FALSE)</f>
        <v>483.4</v>
      </c>
      <c r="H227">
        <f>VLOOKUP($B227,Miljö!$B$1:$AG$479,MATCH(H$3,Miljö!$B$1:$AK$1,0),FALSE)</f>
        <v>0.55000000000000004</v>
      </c>
      <c r="J227">
        <f>VLOOKUP($B227,Totalt!$B$1:$BP$500,MATCH("total el",Totalt!$B$1:$BP$1,0),FALSE)</f>
        <v>0</v>
      </c>
      <c r="L227" s="232">
        <f t="shared" si="4"/>
        <v>0</v>
      </c>
      <c r="M227" s="232">
        <f t="shared" si="4"/>
        <v>0</v>
      </c>
      <c r="N227" s="232">
        <f t="shared" si="4"/>
        <v>0</v>
      </c>
    </row>
    <row r="228" spans="1:14" x14ac:dyDescent="0.25">
      <c r="A228" t="s">
        <v>329</v>
      </c>
      <c r="B228" t="s">
        <v>330</v>
      </c>
      <c r="C228" t="str">
        <f>VLOOKUP($B228,Totalt!$B$1:$BP$500,MATCH("Kvalitetsgranskad:",Totalt!$B$1:$BP$1,0),FALSE)</f>
        <v>Nej</v>
      </c>
      <c r="E228" t="str">
        <f>VLOOKUP($B228,Miljö!$B$1:$AG$479,MATCH(E$3,Miljö!$B$1:$AK$1,0),FALSE)</f>
        <v>-</v>
      </c>
      <c r="F228">
        <f>VLOOKUP($B228,Miljö!$B$1:$AG$479,MATCH(F$3,Miljö!$B$1:$AK$1,0),FALSE)</f>
        <v>2.36</v>
      </c>
      <c r="G228">
        <f>VLOOKUP($B228,Miljö!$B$1:$AG$479,MATCH(G$3,Miljö!$B$1:$AK$1,0),FALSE)</f>
        <v>483.4</v>
      </c>
      <c r="H228">
        <f>VLOOKUP($B228,Miljö!$B$1:$AG$479,MATCH(H$3,Miljö!$B$1:$AK$1,0),FALSE)</f>
        <v>0.55000000000000004</v>
      </c>
      <c r="J228">
        <f>VLOOKUP($B228,Totalt!$B$1:$BP$500,MATCH("total el",Totalt!$B$1:$BP$1,0),FALSE)</f>
        <v>0</v>
      </c>
      <c r="L228" s="232">
        <f t="shared" si="4"/>
        <v>0</v>
      </c>
      <c r="M228" s="232">
        <f t="shared" si="4"/>
        <v>0</v>
      </c>
      <c r="N228" s="232">
        <f t="shared" si="4"/>
        <v>0</v>
      </c>
    </row>
    <row r="229" spans="1:14" x14ac:dyDescent="0.25">
      <c r="A229" t="s">
        <v>331</v>
      </c>
      <c r="B229" t="s">
        <v>332</v>
      </c>
      <c r="C229" t="str">
        <f>VLOOKUP($B229,Totalt!$B$1:$BP$500,MATCH("Kvalitetsgranskad:",Totalt!$B$1:$BP$1,0),FALSE)</f>
        <v>Ja</v>
      </c>
      <c r="E229" t="str">
        <f>VLOOKUP($B229,Miljö!$B$1:$AG$479,MATCH(E$3,Miljö!$B$1:$AK$1,0),FALSE)</f>
        <v>Nordisk residual</v>
      </c>
      <c r="F229">
        <f>VLOOKUP($B229,Miljö!$B$1:$AG$479,MATCH(F$3,Miljö!$B$1:$AK$1,0),FALSE)</f>
        <v>2.36</v>
      </c>
      <c r="G229">
        <f>VLOOKUP($B229,Miljö!$B$1:$AG$479,MATCH(G$3,Miljö!$B$1:$AK$1,0),FALSE)</f>
        <v>483.4</v>
      </c>
      <c r="H229">
        <f>VLOOKUP($B229,Miljö!$B$1:$AG$479,MATCH(H$3,Miljö!$B$1:$AK$1,0),FALSE)</f>
        <v>0.55000000000000004</v>
      </c>
      <c r="J229">
        <f>VLOOKUP($B229,Totalt!$B$1:$BP$500,MATCH("total el",Totalt!$B$1:$BP$1,0),FALSE)</f>
        <v>0.79400000000000004</v>
      </c>
      <c r="L229" s="232">
        <f t="shared" si="4"/>
        <v>1.87384</v>
      </c>
      <c r="M229" s="232">
        <f t="shared" si="4"/>
        <v>383.81959999999998</v>
      </c>
      <c r="N229" s="232">
        <f t="shared" si="4"/>
        <v>0.43670000000000003</v>
      </c>
    </row>
    <row r="230" spans="1:14" x14ac:dyDescent="0.25">
      <c r="A230" t="s">
        <v>331</v>
      </c>
      <c r="B230" t="s">
        <v>333</v>
      </c>
      <c r="C230" t="str">
        <f>VLOOKUP($B230,Totalt!$B$1:$BP$500,MATCH("Kvalitetsgranskad:",Totalt!$B$1:$BP$1,0),FALSE)</f>
        <v>Ja</v>
      </c>
      <c r="E230" t="str">
        <f>VLOOKUP($B230,Miljö!$B$1:$AG$479,MATCH(E$3,Miljö!$B$1:$AK$1,0),FALSE)</f>
        <v>Nordisk residual</v>
      </c>
      <c r="F230">
        <f>VLOOKUP($B230,Miljö!$B$1:$AG$479,MATCH(F$3,Miljö!$B$1:$AK$1,0),FALSE)</f>
        <v>2.36</v>
      </c>
      <c r="G230">
        <f>VLOOKUP($B230,Miljö!$B$1:$AG$479,MATCH(G$3,Miljö!$B$1:$AK$1,0),FALSE)</f>
        <v>483.4</v>
      </c>
      <c r="H230">
        <f>VLOOKUP($B230,Miljö!$B$1:$AG$479,MATCH(H$3,Miljö!$B$1:$AK$1,0),FALSE)</f>
        <v>0.55000000000000004</v>
      </c>
      <c r="J230">
        <f>VLOOKUP($B230,Totalt!$B$1:$BP$500,MATCH("total el",Totalt!$B$1:$BP$1,0),FALSE)</f>
        <v>0.9</v>
      </c>
      <c r="L230" s="232">
        <f t="shared" si="4"/>
        <v>2.1240000000000001</v>
      </c>
      <c r="M230" s="232">
        <f t="shared" si="4"/>
        <v>435.06</v>
      </c>
      <c r="N230" s="232">
        <f t="shared" si="4"/>
        <v>0.49500000000000005</v>
      </c>
    </row>
    <row r="231" spans="1:14" x14ac:dyDescent="0.25">
      <c r="A231" t="s">
        <v>331</v>
      </c>
      <c r="B231" t="s">
        <v>334</v>
      </c>
      <c r="C231" t="str">
        <f>VLOOKUP($B231,Totalt!$B$1:$BP$500,MATCH("Kvalitetsgranskad:",Totalt!$B$1:$BP$1,0),FALSE)</f>
        <v>Ja</v>
      </c>
      <c r="E231" t="str">
        <f>VLOOKUP($B231,Miljö!$B$1:$AG$479,MATCH(E$3,Miljö!$B$1:$AK$1,0),FALSE)</f>
        <v>Nordisk residual</v>
      </c>
      <c r="F231">
        <f>VLOOKUP($B231,Miljö!$B$1:$AG$479,MATCH(F$3,Miljö!$B$1:$AK$1,0),FALSE)</f>
        <v>2.36</v>
      </c>
      <c r="G231">
        <f>VLOOKUP($B231,Miljö!$B$1:$AG$479,MATCH(G$3,Miljö!$B$1:$AK$1,0),FALSE)</f>
        <v>483.4</v>
      </c>
      <c r="H231">
        <f>VLOOKUP($B231,Miljö!$B$1:$AG$479,MATCH(H$3,Miljö!$B$1:$AK$1,0),FALSE)</f>
        <v>0.55000000000000004</v>
      </c>
      <c r="J231">
        <f>VLOOKUP($B231,Totalt!$B$1:$BP$500,MATCH("total el",Totalt!$B$1:$BP$1,0),FALSE)</f>
        <v>0.5</v>
      </c>
      <c r="L231" s="232">
        <f t="shared" si="4"/>
        <v>1.18</v>
      </c>
      <c r="M231" s="232">
        <f t="shared" si="4"/>
        <v>241.7</v>
      </c>
      <c r="N231" s="232">
        <f t="shared" si="4"/>
        <v>0.27500000000000002</v>
      </c>
    </row>
    <row r="232" spans="1:14" x14ac:dyDescent="0.25">
      <c r="A232" t="s">
        <v>331</v>
      </c>
      <c r="B232" t="s">
        <v>335</v>
      </c>
      <c r="C232" t="str">
        <f>VLOOKUP($B232,Totalt!$B$1:$BP$500,MATCH("Kvalitetsgranskad:",Totalt!$B$1:$BP$1,0),FALSE)</f>
        <v>Ja</v>
      </c>
      <c r="E232" t="str">
        <f>VLOOKUP($B232,Miljö!$B$1:$AG$479,MATCH(E$3,Miljö!$B$1:$AK$1,0),FALSE)</f>
        <v>Nordisk residual</v>
      </c>
      <c r="F232">
        <f>VLOOKUP($B232,Miljö!$B$1:$AG$479,MATCH(F$3,Miljö!$B$1:$AK$1,0),FALSE)</f>
        <v>2.36</v>
      </c>
      <c r="G232">
        <f>VLOOKUP($B232,Miljö!$B$1:$AG$479,MATCH(G$3,Miljö!$B$1:$AK$1,0),FALSE)</f>
        <v>483.4</v>
      </c>
      <c r="H232">
        <f>VLOOKUP($B232,Miljö!$B$1:$AG$479,MATCH(H$3,Miljö!$B$1:$AK$1,0),FALSE)</f>
        <v>0.55000000000000004</v>
      </c>
      <c r="J232">
        <f>VLOOKUP($B232,Totalt!$B$1:$BP$500,MATCH("total el",Totalt!$B$1:$BP$1,0),FALSE)</f>
        <v>0.69</v>
      </c>
      <c r="L232" s="232">
        <f t="shared" si="4"/>
        <v>1.6283999999999998</v>
      </c>
      <c r="M232" s="232">
        <f t="shared" si="4"/>
        <v>333.54599999999994</v>
      </c>
      <c r="N232" s="232">
        <f t="shared" si="4"/>
        <v>0.3795</v>
      </c>
    </row>
    <row r="233" spans="1:14" x14ac:dyDescent="0.25">
      <c r="A233" t="s">
        <v>331</v>
      </c>
      <c r="B233" t="s">
        <v>336</v>
      </c>
      <c r="C233" t="str">
        <f>VLOOKUP($B233,Totalt!$B$1:$BP$500,MATCH("Kvalitetsgranskad:",Totalt!$B$1:$BP$1,0),FALSE)</f>
        <v>Ja</v>
      </c>
      <c r="E233" t="str">
        <f>VLOOKUP($B233,Miljö!$B$1:$AG$479,MATCH(E$3,Miljö!$B$1:$AK$1,0),FALSE)</f>
        <v>Nordisk residual</v>
      </c>
      <c r="F233">
        <f>VLOOKUP($B233,Miljö!$B$1:$AG$479,MATCH(F$3,Miljö!$B$1:$AK$1,0),FALSE)</f>
        <v>2.36</v>
      </c>
      <c r="G233">
        <f>VLOOKUP($B233,Miljö!$B$1:$AG$479,MATCH(G$3,Miljö!$B$1:$AK$1,0),FALSE)</f>
        <v>483.4</v>
      </c>
      <c r="H233">
        <f>VLOOKUP($B233,Miljö!$B$1:$AG$479,MATCH(H$3,Miljö!$B$1:$AK$1,0),FALSE)</f>
        <v>0.55000000000000004</v>
      </c>
      <c r="J233">
        <f>VLOOKUP($B233,Totalt!$B$1:$BP$500,MATCH("total el",Totalt!$B$1:$BP$1,0),FALSE)</f>
        <v>0.7</v>
      </c>
      <c r="L233" s="232">
        <f t="shared" si="4"/>
        <v>1.6519999999999999</v>
      </c>
      <c r="M233" s="232">
        <f t="shared" si="4"/>
        <v>338.37999999999994</v>
      </c>
      <c r="N233" s="232">
        <f t="shared" si="4"/>
        <v>0.38500000000000001</v>
      </c>
    </row>
    <row r="234" spans="1:14" x14ac:dyDescent="0.25">
      <c r="A234" t="s">
        <v>331</v>
      </c>
      <c r="B234" t="s">
        <v>337</v>
      </c>
      <c r="C234" t="str">
        <f>VLOOKUP($B234,Totalt!$B$1:$BP$500,MATCH("Kvalitetsgranskad:",Totalt!$B$1:$BP$1,0),FALSE)</f>
        <v>Ja</v>
      </c>
      <c r="E234" t="str">
        <f>VLOOKUP($B234,Miljö!$B$1:$AG$479,MATCH(E$3,Miljö!$B$1:$AK$1,0),FALSE)</f>
        <v>Nordisk residual</v>
      </c>
      <c r="F234">
        <f>VLOOKUP($B234,Miljö!$B$1:$AG$479,MATCH(F$3,Miljö!$B$1:$AK$1,0),FALSE)</f>
        <v>2.36</v>
      </c>
      <c r="G234">
        <f>VLOOKUP($B234,Miljö!$B$1:$AG$479,MATCH(G$3,Miljö!$B$1:$AK$1,0),FALSE)</f>
        <v>483.4</v>
      </c>
      <c r="H234">
        <f>VLOOKUP($B234,Miljö!$B$1:$AG$479,MATCH(H$3,Miljö!$B$1:$AK$1,0),FALSE)</f>
        <v>0.55000000000000004</v>
      </c>
      <c r="J234">
        <f>VLOOKUP($B234,Totalt!$B$1:$BP$500,MATCH("total el",Totalt!$B$1:$BP$1,0),FALSE)</f>
        <v>0.5</v>
      </c>
      <c r="L234" s="232">
        <f t="shared" si="4"/>
        <v>1.18</v>
      </c>
      <c r="M234" s="232">
        <f t="shared" si="4"/>
        <v>241.7</v>
      </c>
      <c r="N234" s="232">
        <f t="shared" si="4"/>
        <v>0.27500000000000002</v>
      </c>
    </row>
    <row r="235" spans="1:14" x14ac:dyDescent="0.25">
      <c r="A235" t="s">
        <v>331</v>
      </c>
      <c r="B235" t="s">
        <v>338</v>
      </c>
      <c r="C235" t="str">
        <f>VLOOKUP($B235,Totalt!$B$1:$BP$500,MATCH("Kvalitetsgranskad:",Totalt!$B$1:$BP$1,0),FALSE)</f>
        <v>Ja</v>
      </c>
      <c r="E235" t="str">
        <f>VLOOKUP($B235,Miljö!$B$1:$AG$479,MATCH(E$3,Miljö!$B$1:$AK$1,0),FALSE)</f>
        <v>Nordisk residual</v>
      </c>
      <c r="F235">
        <f>VLOOKUP($B235,Miljö!$B$1:$AG$479,MATCH(F$3,Miljö!$B$1:$AK$1,0),FALSE)</f>
        <v>2.36</v>
      </c>
      <c r="G235">
        <f>VLOOKUP($B235,Miljö!$B$1:$AG$479,MATCH(G$3,Miljö!$B$1:$AK$1,0),FALSE)</f>
        <v>483.4</v>
      </c>
      <c r="H235">
        <f>VLOOKUP($B235,Miljö!$B$1:$AG$479,MATCH(H$3,Miljö!$B$1:$AK$1,0),FALSE)</f>
        <v>0.55000000000000004</v>
      </c>
      <c r="J235">
        <f>VLOOKUP($B235,Totalt!$B$1:$BP$500,MATCH("total el",Totalt!$B$1:$BP$1,0),FALSE)</f>
        <v>0.38400000000000001</v>
      </c>
      <c r="L235" s="232">
        <f t="shared" si="4"/>
        <v>0.90623999999999993</v>
      </c>
      <c r="M235" s="232">
        <f t="shared" si="4"/>
        <v>185.62559999999999</v>
      </c>
      <c r="N235" s="232">
        <f t="shared" si="4"/>
        <v>0.21120000000000003</v>
      </c>
    </row>
    <row r="236" spans="1:14" x14ac:dyDescent="0.25">
      <c r="A236" t="s">
        <v>331</v>
      </c>
      <c r="B236" t="s">
        <v>339</v>
      </c>
      <c r="C236" t="str">
        <f>VLOOKUP($B236,Totalt!$B$1:$BP$500,MATCH("Kvalitetsgranskad:",Totalt!$B$1:$BP$1,0),FALSE)</f>
        <v>Ja</v>
      </c>
      <c r="E236" t="str">
        <f>VLOOKUP($B236,Miljö!$B$1:$AG$479,MATCH(E$3,Miljö!$B$1:$AK$1,0),FALSE)</f>
        <v>Nordisk residual</v>
      </c>
      <c r="F236">
        <f>VLOOKUP($B236,Miljö!$B$1:$AG$479,MATCH(F$3,Miljö!$B$1:$AK$1,0),FALSE)</f>
        <v>2.36</v>
      </c>
      <c r="G236">
        <f>VLOOKUP($B236,Miljö!$B$1:$AG$479,MATCH(G$3,Miljö!$B$1:$AK$1,0),FALSE)</f>
        <v>483.4</v>
      </c>
      <c r="H236">
        <f>VLOOKUP($B236,Miljö!$B$1:$AG$479,MATCH(H$3,Miljö!$B$1:$AK$1,0),FALSE)</f>
        <v>0.55000000000000004</v>
      </c>
      <c r="J236">
        <f>VLOOKUP($B236,Totalt!$B$1:$BP$500,MATCH("total el",Totalt!$B$1:$BP$1,0),FALSE)</f>
        <v>0.71299999999999997</v>
      </c>
      <c r="L236" s="232">
        <f t="shared" si="4"/>
        <v>1.6826799999999997</v>
      </c>
      <c r="M236" s="232">
        <f t="shared" si="4"/>
        <v>344.66419999999999</v>
      </c>
      <c r="N236" s="232">
        <f t="shared" si="4"/>
        <v>0.39215</v>
      </c>
    </row>
    <row r="237" spans="1:14" x14ac:dyDescent="0.25">
      <c r="A237" t="s">
        <v>331</v>
      </c>
      <c r="B237" t="s">
        <v>340</v>
      </c>
      <c r="C237" t="str">
        <f>VLOOKUP($B237,Totalt!$B$1:$BP$500,MATCH("Kvalitetsgranskad:",Totalt!$B$1:$BP$1,0),FALSE)</f>
        <v>Ja</v>
      </c>
      <c r="E237" t="str">
        <f>VLOOKUP($B237,Miljö!$B$1:$AG$479,MATCH(E$3,Miljö!$B$1:$AK$1,0),FALSE)</f>
        <v>Nordisk residual</v>
      </c>
      <c r="F237">
        <f>VLOOKUP($B237,Miljö!$B$1:$AG$479,MATCH(F$3,Miljö!$B$1:$AK$1,0),FALSE)</f>
        <v>2.36</v>
      </c>
      <c r="G237">
        <f>VLOOKUP($B237,Miljö!$B$1:$AG$479,MATCH(G$3,Miljö!$B$1:$AK$1,0),FALSE)</f>
        <v>483.4</v>
      </c>
      <c r="H237">
        <f>VLOOKUP($B237,Miljö!$B$1:$AG$479,MATCH(H$3,Miljö!$B$1:$AK$1,0),FALSE)</f>
        <v>0.55000000000000004</v>
      </c>
      <c r="J237">
        <f>VLOOKUP($B237,Totalt!$B$1:$BP$500,MATCH("total el",Totalt!$B$1:$BP$1,0),FALSE)</f>
        <v>0.71</v>
      </c>
      <c r="L237" s="232">
        <f t="shared" si="4"/>
        <v>1.6755999999999998</v>
      </c>
      <c r="M237" s="232">
        <f t="shared" si="4"/>
        <v>343.21399999999994</v>
      </c>
      <c r="N237" s="232">
        <f t="shared" si="4"/>
        <v>0.39050000000000001</v>
      </c>
    </row>
    <row r="238" spans="1:14" x14ac:dyDescent="0.25">
      <c r="A238" t="s">
        <v>331</v>
      </c>
      <c r="B238" t="s">
        <v>341</v>
      </c>
      <c r="C238" t="str">
        <f>VLOOKUP($B238,Totalt!$B$1:$BP$500,MATCH("Kvalitetsgranskad:",Totalt!$B$1:$BP$1,0),FALSE)</f>
        <v>Ja</v>
      </c>
      <c r="E238" t="str">
        <f>VLOOKUP($B238,Miljö!$B$1:$AG$479,MATCH(E$3,Miljö!$B$1:$AK$1,0),FALSE)</f>
        <v>'80.9 % förnybar el'</v>
      </c>
      <c r="F238">
        <f>VLOOKUP($B238,Miljö!$B$1:$AG$479,MATCH(F$3,Miljö!$B$1:$AK$1,0),FALSE)</f>
        <v>2.36</v>
      </c>
      <c r="G238">
        <f>VLOOKUP($B238,Miljö!$B$1:$AG$479,MATCH(G$3,Miljö!$B$1:$AK$1,0),FALSE)</f>
        <v>483.4</v>
      </c>
      <c r="H238">
        <f>VLOOKUP($B238,Miljö!$B$1:$AG$479,MATCH(H$3,Miljö!$B$1:$AK$1,0),FALSE)</f>
        <v>0.55000000000000004</v>
      </c>
      <c r="J238">
        <f>VLOOKUP($B238,Totalt!$B$1:$BP$500,MATCH("total el",Totalt!$B$1:$BP$1,0),FALSE)</f>
        <v>0.7</v>
      </c>
      <c r="L238" s="232">
        <f t="shared" si="4"/>
        <v>1.6519999999999999</v>
      </c>
      <c r="M238" s="232">
        <f t="shared" si="4"/>
        <v>338.37999999999994</v>
      </c>
      <c r="N238" s="232">
        <f t="shared" si="4"/>
        <v>0.38500000000000001</v>
      </c>
    </row>
    <row r="239" spans="1:14" x14ac:dyDescent="0.25">
      <c r="A239" t="s">
        <v>331</v>
      </c>
      <c r="B239" t="s">
        <v>342</v>
      </c>
      <c r="C239" t="str">
        <f>VLOOKUP($B239,Totalt!$B$1:$BP$500,MATCH("Kvalitetsgranskad:",Totalt!$B$1:$BP$1,0),FALSE)</f>
        <v>Ja</v>
      </c>
      <c r="E239" t="str">
        <f>VLOOKUP($B239,Miljö!$B$1:$AG$479,MATCH(E$3,Miljö!$B$1:$AK$1,0),FALSE)</f>
        <v>Nordisk residual</v>
      </c>
      <c r="F239">
        <f>VLOOKUP($B239,Miljö!$B$1:$AG$479,MATCH(F$3,Miljö!$B$1:$AK$1,0),FALSE)</f>
        <v>2.36</v>
      </c>
      <c r="G239">
        <f>VLOOKUP($B239,Miljö!$B$1:$AG$479,MATCH(G$3,Miljö!$B$1:$AK$1,0),FALSE)</f>
        <v>483.4</v>
      </c>
      <c r="H239">
        <f>VLOOKUP($B239,Miljö!$B$1:$AG$479,MATCH(H$3,Miljö!$B$1:$AK$1,0),FALSE)</f>
        <v>0.55000000000000004</v>
      </c>
      <c r="J239">
        <f>VLOOKUP($B239,Totalt!$B$1:$BP$500,MATCH("total el",Totalt!$B$1:$BP$1,0),FALSE)</f>
        <v>0.40300000000000002</v>
      </c>
      <c r="L239" s="232">
        <f t="shared" si="4"/>
        <v>0.95108000000000004</v>
      </c>
      <c r="M239" s="232">
        <f t="shared" si="4"/>
        <v>194.81020000000001</v>
      </c>
      <c r="N239" s="232">
        <f t="shared" si="4"/>
        <v>0.22165000000000004</v>
      </c>
    </row>
    <row r="240" spans="1:14" x14ac:dyDescent="0.25">
      <c r="A240" t="s">
        <v>331</v>
      </c>
      <c r="B240" t="s">
        <v>343</v>
      </c>
      <c r="C240" t="str">
        <f>VLOOKUP($B240,Totalt!$B$1:$BP$500,MATCH("Kvalitetsgranskad:",Totalt!$B$1:$BP$1,0),FALSE)</f>
        <v>Ja</v>
      </c>
      <c r="E240" t="str">
        <f>VLOOKUP($B240,Miljö!$B$1:$AG$479,MATCH(E$3,Miljö!$B$1:$AK$1,0),FALSE)</f>
        <v>Nordisk residual</v>
      </c>
      <c r="F240">
        <f>VLOOKUP($B240,Miljö!$B$1:$AG$479,MATCH(F$3,Miljö!$B$1:$AK$1,0),FALSE)</f>
        <v>2.36</v>
      </c>
      <c r="G240">
        <f>VLOOKUP($B240,Miljö!$B$1:$AG$479,MATCH(G$3,Miljö!$B$1:$AK$1,0),FALSE)</f>
        <v>483.4</v>
      </c>
      <c r="H240">
        <f>VLOOKUP($B240,Miljö!$B$1:$AG$479,MATCH(H$3,Miljö!$B$1:$AK$1,0),FALSE)</f>
        <v>0.55000000000000004</v>
      </c>
      <c r="J240">
        <f>VLOOKUP($B240,Totalt!$B$1:$BP$500,MATCH("total el",Totalt!$B$1:$BP$1,0),FALSE)</f>
        <v>0.5</v>
      </c>
      <c r="L240" s="232">
        <f t="shared" si="4"/>
        <v>1.18</v>
      </c>
      <c r="M240" s="232">
        <f t="shared" si="4"/>
        <v>241.7</v>
      </c>
      <c r="N240" s="232">
        <f t="shared" si="4"/>
        <v>0.27500000000000002</v>
      </c>
    </row>
    <row r="241" spans="1:14" x14ac:dyDescent="0.25">
      <c r="A241" t="s">
        <v>331</v>
      </c>
      <c r="B241" t="s">
        <v>344</v>
      </c>
      <c r="C241" t="str">
        <f>VLOOKUP($B241,Totalt!$B$1:$BP$500,MATCH("Kvalitetsgranskad:",Totalt!$B$1:$BP$1,0),FALSE)</f>
        <v>Nej</v>
      </c>
      <c r="E241" t="str">
        <f>VLOOKUP($B241,Miljö!$B$1:$AG$479,MATCH(E$3,Miljö!$B$1:$AK$1,0),FALSE)</f>
        <v>-</v>
      </c>
      <c r="F241">
        <f>VLOOKUP($B241,Miljö!$B$1:$AG$479,MATCH(F$3,Miljö!$B$1:$AK$1,0),FALSE)</f>
        <v>2.36</v>
      </c>
      <c r="G241">
        <f>VLOOKUP($B241,Miljö!$B$1:$AG$479,MATCH(G$3,Miljö!$B$1:$AK$1,0),FALSE)</f>
        <v>483.4</v>
      </c>
      <c r="H241">
        <f>VLOOKUP($B241,Miljö!$B$1:$AG$479,MATCH(H$3,Miljö!$B$1:$AK$1,0),FALSE)</f>
        <v>0.55000000000000004</v>
      </c>
      <c r="J241">
        <f>VLOOKUP($B241,Totalt!$B$1:$BP$500,MATCH("total el",Totalt!$B$1:$BP$1,0),FALSE)</f>
        <v>0</v>
      </c>
      <c r="L241" s="232">
        <f t="shared" si="4"/>
        <v>0</v>
      </c>
      <c r="M241" s="232">
        <f t="shared" si="4"/>
        <v>0</v>
      </c>
      <c r="N241" s="232">
        <f t="shared" si="4"/>
        <v>0</v>
      </c>
    </row>
    <row r="242" spans="1:14" x14ac:dyDescent="0.25">
      <c r="A242" t="s">
        <v>331</v>
      </c>
      <c r="B242" t="s">
        <v>345</v>
      </c>
      <c r="C242" t="str">
        <f>VLOOKUP($B242,Totalt!$B$1:$BP$500,MATCH("Kvalitetsgranskad:",Totalt!$B$1:$BP$1,0),FALSE)</f>
        <v>Nej</v>
      </c>
      <c r="E242" t="str">
        <f>VLOOKUP($B242,Miljö!$B$1:$AG$479,MATCH(E$3,Miljö!$B$1:$AK$1,0),FALSE)</f>
        <v>-</v>
      </c>
      <c r="F242">
        <f>VLOOKUP($B242,Miljö!$B$1:$AG$479,MATCH(F$3,Miljö!$B$1:$AK$1,0),FALSE)</f>
        <v>2.36</v>
      </c>
      <c r="G242">
        <f>VLOOKUP($B242,Miljö!$B$1:$AG$479,MATCH(G$3,Miljö!$B$1:$AK$1,0),FALSE)</f>
        <v>483.4</v>
      </c>
      <c r="H242">
        <f>VLOOKUP($B242,Miljö!$B$1:$AG$479,MATCH(H$3,Miljö!$B$1:$AK$1,0),FALSE)</f>
        <v>0.55000000000000004</v>
      </c>
      <c r="J242">
        <f>VLOOKUP($B242,Totalt!$B$1:$BP$500,MATCH("total el",Totalt!$B$1:$BP$1,0),FALSE)</f>
        <v>0</v>
      </c>
      <c r="L242" s="232">
        <f t="shared" si="4"/>
        <v>0</v>
      </c>
      <c r="M242" s="232">
        <f t="shared" si="4"/>
        <v>0</v>
      </c>
      <c r="N242" s="232">
        <f t="shared" si="4"/>
        <v>0</v>
      </c>
    </row>
    <row r="243" spans="1:14" x14ac:dyDescent="0.25">
      <c r="A243" t="s">
        <v>346</v>
      </c>
      <c r="B243" t="s">
        <v>347</v>
      </c>
      <c r="C243" t="str">
        <f>VLOOKUP($B243,Totalt!$B$1:$BP$500,MATCH("Kvalitetsgranskad:",Totalt!$B$1:$BP$1,0),FALSE)</f>
        <v>Ja</v>
      </c>
      <c r="E243" t="str">
        <f>VLOOKUP($B243,Miljö!$B$1:$AG$479,MATCH(E$3,Miljö!$B$1:$AK$1,0),FALSE)</f>
        <v>'Grön el'</v>
      </c>
      <c r="F243">
        <f>VLOOKUP($B243,Miljö!$B$1:$AG$479,MATCH(F$3,Miljö!$B$1:$AK$1,0),FALSE)</f>
        <v>1.1000000000000001</v>
      </c>
      <c r="G243">
        <f>VLOOKUP($B243,Miljö!$B$1:$AG$479,MATCH(G$3,Miljö!$B$1:$AK$1,0),FALSE)</f>
        <v>0</v>
      </c>
      <c r="H243">
        <f>VLOOKUP($B243,Miljö!$B$1:$AG$479,MATCH(H$3,Miljö!$B$1:$AK$1,0),FALSE)</f>
        <v>0</v>
      </c>
      <c r="J243">
        <f>VLOOKUP($B243,Totalt!$B$1:$BP$500,MATCH("total el",Totalt!$B$1:$BP$1,0),FALSE)</f>
        <v>0.42</v>
      </c>
      <c r="L243" s="232">
        <f t="shared" si="4"/>
        <v>0.46200000000000002</v>
      </c>
      <c r="M243" s="232">
        <f t="shared" si="4"/>
        <v>0</v>
      </c>
      <c r="N243" s="232">
        <f t="shared" si="4"/>
        <v>0</v>
      </c>
    </row>
    <row r="244" spans="1:14" x14ac:dyDescent="0.25">
      <c r="A244" t="s">
        <v>346</v>
      </c>
      <c r="B244" t="s">
        <v>348</v>
      </c>
      <c r="C244" t="str">
        <f>VLOOKUP($B244,Totalt!$B$1:$BP$500,MATCH("Kvalitetsgranskad:",Totalt!$B$1:$BP$1,0),FALSE)</f>
        <v>Ja</v>
      </c>
      <c r="E244" t="str">
        <f>VLOOKUP($B244,Miljö!$B$1:$AG$479,MATCH(E$3,Miljö!$B$1:$AK$1,0),FALSE)</f>
        <v>'Grön el'</v>
      </c>
      <c r="F244">
        <f>VLOOKUP($B244,Miljö!$B$1:$AG$479,MATCH(F$3,Miljö!$B$1:$AK$1,0),FALSE)</f>
        <v>1.1000000000000001</v>
      </c>
      <c r="G244">
        <f>VLOOKUP($B244,Miljö!$B$1:$AG$479,MATCH(G$3,Miljö!$B$1:$AK$1,0),FALSE)</f>
        <v>0</v>
      </c>
      <c r="H244">
        <f>VLOOKUP($B244,Miljö!$B$1:$AG$479,MATCH(H$3,Miljö!$B$1:$AK$1,0),FALSE)</f>
        <v>0</v>
      </c>
      <c r="J244">
        <f>VLOOKUP($B244,Totalt!$B$1:$BP$500,MATCH("total el",Totalt!$B$1:$BP$1,0),FALSE)</f>
        <v>2.2000000000000002</v>
      </c>
      <c r="L244" s="232">
        <f t="shared" si="4"/>
        <v>2.4200000000000004</v>
      </c>
      <c r="M244" s="232">
        <f t="shared" si="4"/>
        <v>0</v>
      </c>
      <c r="N244" s="232">
        <f t="shared" si="4"/>
        <v>0</v>
      </c>
    </row>
    <row r="245" spans="1:14" x14ac:dyDescent="0.25">
      <c r="A245" t="s">
        <v>349</v>
      </c>
      <c r="B245" t="s">
        <v>350</v>
      </c>
      <c r="C245" t="str">
        <f>VLOOKUP($B245,Totalt!$B$1:$BP$500,MATCH("Kvalitetsgranskad:",Totalt!$B$1:$BP$1,0),FALSE)</f>
        <v>Ja</v>
      </c>
      <c r="E245" t="str">
        <f>VLOOKUP($B245,Miljö!$B$1:$AG$479,MATCH(E$3,Miljö!$B$1:$AK$1,0),FALSE)</f>
        <v>'Vindkraft'</v>
      </c>
      <c r="F245">
        <f>VLOOKUP($B245,Miljö!$B$1:$AG$479,MATCH(F$3,Miljö!$B$1:$AK$1,0),FALSE)</f>
        <v>0.1</v>
      </c>
      <c r="G245">
        <f>VLOOKUP($B245,Miljö!$B$1:$AG$479,MATCH(G$3,Miljö!$B$1:$AK$1,0),FALSE)</f>
        <v>0</v>
      </c>
      <c r="H245">
        <f>VLOOKUP($B245,Miljö!$B$1:$AG$479,MATCH(H$3,Miljö!$B$1:$AK$1,0),FALSE)</f>
        <v>0</v>
      </c>
      <c r="J245">
        <f>VLOOKUP($B245,Totalt!$B$1:$BP$500,MATCH("total el",Totalt!$B$1:$BP$1,0),FALSE)</f>
        <v>1.2</v>
      </c>
      <c r="L245" s="232">
        <f t="shared" si="4"/>
        <v>0.12</v>
      </c>
      <c r="M245" s="232">
        <f t="shared" si="4"/>
        <v>0</v>
      </c>
      <c r="N245" s="232">
        <f t="shared" si="4"/>
        <v>0</v>
      </c>
    </row>
    <row r="246" spans="1:14" x14ac:dyDescent="0.25">
      <c r="A246" t="s">
        <v>351</v>
      </c>
      <c r="B246" t="s">
        <v>352</v>
      </c>
      <c r="C246" t="str">
        <f>VLOOKUP($B246,Totalt!$B$1:$BP$500,MATCH("Kvalitetsgranskad:",Totalt!$B$1:$BP$1,0),FALSE)</f>
        <v>Ja</v>
      </c>
      <c r="E246" t="str">
        <f>VLOOKUP($B246,Miljö!$B$1:$AG$479,MATCH(E$3,Miljö!$B$1:$AK$1,0),FALSE)</f>
        <v>'Bioeldad Kraftvärme. vattenkraft och sol'</v>
      </c>
      <c r="F246">
        <f>VLOOKUP($B246,Miljö!$B$1:$AG$479,MATCH(F$3,Miljö!$B$1:$AK$1,0),FALSE)</f>
        <v>1.1000000000000001</v>
      </c>
      <c r="G246">
        <f>VLOOKUP($B246,Miljö!$B$1:$AG$479,MATCH(G$3,Miljö!$B$1:$AK$1,0),FALSE)</f>
        <v>0</v>
      </c>
      <c r="H246">
        <f>VLOOKUP($B246,Miljö!$B$1:$AG$479,MATCH(H$3,Miljö!$B$1:$AK$1,0),FALSE)</f>
        <v>0</v>
      </c>
      <c r="J246">
        <f>VLOOKUP($B246,Totalt!$B$1:$BP$500,MATCH("total el",Totalt!$B$1:$BP$1,0),FALSE)</f>
        <v>4.56332</v>
      </c>
      <c r="L246" s="232">
        <f t="shared" si="4"/>
        <v>5.0196520000000007</v>
      </c>
      <c r="M246" s="232">
        <f t="shared" si="4"/>
        <v>0</v>
      </c>
      <c r="N246" s="232">
        <f t="shared" si="4"/>
        <v>0</v>
      </c>
    </row>
    <row r="247" spans="1:14" x14ac:dyDescent="0.25">
      <c r="A247" t="s">
        <v>353</v>
      </c>
      <c r="B247" t="s">
        <v>354</v>
      </c>
      <c r="C247" t="str">
        <f>VLOOKUP($B247,Totalt!$B$1:$BP$500,MATCH("Kvalitetsgranskad:",Totalt!$B$1:$BP$1,0),FALSE)</f>
        <v>Ja</v>
      </c>
      <c r="E247" t="str">
        <f>VLOOKUP($B247,Miljö!$B$1:$AG$479,MATCH(E$3,Miljö!$B$1:$AK$1,0),FALSE)</f>
        <v>Nordisk residual</v>
      </c>
      <c r="F247">
        <f>VLOOKUP($B247,Miljö!$B$1:$AG$479,MATCH(F$3,Miljö!$B$1:$AK$1,0),FALSE)</f>
        <v>2.36</v>
      </c>
      <c r="G247">
        <f>VLOOKUP($B247,Miljö!$B$1:$AG$479,MATCH(G$3,Miljö!$B$1:$AK$1,0),FALSE)</f>
        <v>483.4</v>
      </c>
      <c r="H247">
        <f>VLOOKUP($B247,Miljö!$B$1:$AG$479,MATCH(H$3,Miljö!$B$1:$AK$1,0),FALSE)</f>
        <v>0.55000000000000004</v>
      </c>
      <c r="J247">
        <f>VLOOKUP($B247,Totalt!$B$1:$BP$500,MATCH("total el",Totalt!$B$1:$BP$1,0),FALSE)</f>
        <v>9.3704800000000006</v>
      </c>
      <c r="L247" s="232">
        <f t="shared" si="4"/>
        <v>22.1143328</v>
      </c>
      <c r="M247" s="232">
        <f t="shared" si="4"/>
        <v>4529.6900320000004</v>
      </c>
      <c r="N247" s="232">
        <f t="shared" si="4"/>
        <v>5.1537640000000007</v>
      </c>
    </row>
    <row r="248" spans="1:14" x14ac:dyDescent="0.25">
      <c r="A248" t="s">
        <v>355</v>
      </c>
      <c r="B248" t="s">
        <v>356</v>
      </c>
      <c r="C248" t="str">
        <f>VLOOKUP($B248,Totalt!$B$1:$BP$500,MATCH("Kvalitetsgranskad:",Totalt!$B$1:$BP$1,0),FALSE)</f>
        <v>Ja</v>
      </c>
      <c r="E248" t="str">
        <f>VLOOKUP($B248,Miljö!$B$1:$AG$479,MATCH(E$3,Miljö!$B$1:$AK$1,0),FALSE)</f>
        <v>Nordisk residual</v>
      </c>
      <c r="F248">
        <f>VLOOKUP($B248,Miljö!$B$1:$AG$479,MATCH(F$3,Miljö!$B$1:$AK$1,0),FALSE)</f>
        <v>2.36</v>
      </c>
      <c r="G248">
        <f>VLOOKUP($B248,Miljö!$B$1:$AG$479,MATCH(G$3,Miljö!$B$1:$AK$1,0),FALSE)</f>
        <v>483.4</v>
      </c>
      <c r="H248">
        <f>VLOOKUP($B248,Miljö!$B$1:$AG$479,MATCH(H$3,Miljö!$B$1:$AK$1,0),FALSE)</f>
        <v>0.55000000000000004</v>
      </c>
      <c r="J248">
        <f>VLOOKUP($B248,Totalt!$B$1:$BP$500,MATCH("total el",Totalt!$B$1:$BP$1,0),FALSE)</f>
        <v>1.58</v>
      </c>
      <c r="L248" s="232">
        <f t="shared" si="4"/>
        <v>3.7288000000000001</v>
      </c>
      <c r="M248" s="232">
        <f t="shared" si="4"/>
        <v>763.77200000000005</v>
      </c>
      <c r="N248" s="232">
        <f t="shared" si="4"/>
        <v>0.86900000000000011</v>
      </c>
    </row>
    <row r="249" spans="1:14" x14ac:dyDescent="0.25">
      <c r="A249" t="s">
        <v>357</v>
      </c>
      <c r="B249" t="s">
        <v>358</v>
      </c>
      <c r="C249" t="str">
        <f>VLOOKUP($B249,Totalt!$B$1:$BP$500,MATCH("Kvalitetsgranskad:",Totalt!$B$1:$BP$1,0),FALSE)</f>
        <v>Ja</v>
      </c>
      <c r="E249" t="str">
        <f>VLOOKUP($B249,Miljö!$B$1:$AG$479,MATCH(E$3,Miljö!$B$1:$AK$1,0),FALSE)</f>
        <v>'Vatten. bio. vind'</v>
      </c>
      <c r="F249">
        <f>VLOOKUP($B249,Miljö!$B$1:$AG$479,MATCH(F$3,Miljö!$B$1:$AK$1,0),FALSE)</f>
        <v>1.07</v>
      </c>
      <c r="G249">
        <f>VLOOKUP($B249,Miljö!$B$1:$AG$479,MATCH(G$3,Miljö!$B$1:$AK$1,0),FALSE)</f>
        <v>0</v>
      </c>
      <c r="H249">
        <f>VLOOKUP($B249,Miljö!$B$1:$AG$479,MATCH(H$3,Miljö!$B$1:$AK$1,0),FALSE)</f>
        <v>0</v>
      </c>
      <c r="J249">
        <f>VLOOKUP($B249,Totalt!$B$1:$BP$500,MATCH("total el",Totalt!$B$1:$BP$1,0),FALSE)</f>
        <v>0.13400000000000001</v>
      </c>
      <c r="L249" s="232">
        <f t="shared" si="4"/>
        <v>0.14338000000000001</v>
      </c>
      <c r="M249" s="232">
        <f t="shared" si="4"/>
        <v>0</v>
      </c>
      <c r="N249" s="232">
        <f t="shared" si="4"/>
        <v>0</v>
      </c>
    </row>
    <row r="250" spans="1:14" x14ac:dyDescent="0.25">
      <c r="A250" t="s">
        <v>357</v>
      </c>
      <c r="B250" t="s">
        <v>359</v>
      </c>
      <c r="C250" t="str">
        <f>VLOOKUP($B250,Totalt!$B$1:$BP$500,MATCH("Kvalitetsgranskad:",Totalt!$B$1:$BP$1,0),FALSE)</f>
        <v>Ja</v>
      </c>
      <c r="E250" t="str">
        <f>VLOOKUP($B250,Miljö!$B$1:$AG$479,MATCH(E$3,Miljö!$B$1:$AK$1,0),FALSE)</f>
        <v>'Vatten. bio. vind'</v>
      </c>
      <c r="F250">
        <f>VLOOKUP($B250,Miljö!$B$1:$AG$479,MATCH(F$3,Miljö!$B$1:$AK$1,0),FALSE)</f>
        <v>1.07</v>
      </c>
      <c r="G250">
        <f>VLOOKUP($B250,Miljö!$B$1:$AG$479,MATCH(G$3,Miljö!$B$1:$AK$1,0),FALSE)</f>
        <v>0</v>
      </c>
      <c r="H250">
        <f>VLOOKUP($B250,Miljö!$B$1:$AG$479,MATCH(H$3,Miljö!$B$1:$AK$1,0),FALSE)</f>
        <v>0</v>
      </c>
      <c r="J250">
        <f>VLOOKUP($B250,Totalt!$B$1:$BP$500,MATCH("total el",Totalt!$B$1:$BP$1,0),FALSE)</f>
        <v>0.1</v>
      </c>
      <c r="L250" s="232">
        <f t="shared" si="4"/>
        <v>0.10700000000000001</v>
      </c>
      <c r="M250" s="232">
        <f t="shared" si="4"/>
        <v>0</v>
      </c>
      <c r="N250" s="232">
        <f t="shared" si="4"/>
        <v>0</v>
      </c>
    </row>
    <row r="251" spans="1:14" x14ac:dyDescent="0.25">
      <c r="A251" t="s">
        <v>357</v>
      </c>
      <c r="B251" t="s">
        <v>360</v>
      </c>
      <c r="C251" t="str">
        <f>VLOOKUP($B251,Totalt!$B$1:$BP$500,MATCH("Kvalitetsgranskad:",Totalt!$B$1:$BP$1,0),FALSE)</f>
        <v>Ja</v>
      </c>
      <c r="E251" t="str">
        <f>VLOOKUP($B251,Miljö!$B$1:$AG$479,MATCH(E$3,Miljö!$B$1:$AK$1,0),FALSE)</f>
        <v>'Vatten. bio. vind'</v>
      </c>
      <c r="F251">
        <f>VLOOKUP($B251,Miljö!$B$1:$AG$479,MATCH(F$3,Miljö!$B$1:$AK$1,0),FALSE)</f>
        <v>1.07</v>
      </c>
      <c r="G251">
        <f>VLOOKUP($B251,Miljö!$B$1:$AG$479,MATCH(G$3,Miljö!$B$1:$AK$1,0),FALSE)</f>
        <v>0</v>
      </c>
      <c r="H251">
        <f>VLOOKUP($B251,Miljö!$B$1:$AG$479,MATCH(H$3,Miljö!$B$1:$AK$1,0),FALSE)</f>
        <v>0</v>
      </c>
      <c r="J251">
        <f>VLOOKUP($B251,Totalt!$B$1:$BP$500,MATCH("total el",Totalt!$B$1:$BP$1,0),FALSE)</f>
        <v>0.35299999999999998</v>
      </c>
      <c r="L251" s="232">
        <f t="shared" si="4"/>
        <v>0.37770999999999999</v>
      </c>
      <c r="M251" s="232">
        <f t="shared" si="4"/>
        <v>0</v>
      </c>
      <c r="N251" s="232">
        <f t="shared" si="4"/>
        <v>0</v>
      </c>
    </row>
    <row r="252" spans="1:14" x14ac:dyDescent="0.25">
      <c r="A252" t="s">
        <v>357</v>
      </c>
      <c r="B252" t="s">
        <v>361</v>
      </c>
      <c r="C252" t="str">
        <f>VLOOKUP($B252,Totalt!$B$1:$BP$500,MATCH("Kvalitetsgranskad:",Totalt!$B$1:$BP$1,0),FALSE)</f>
        <v>Ja</v>
      </c>
      <c r="E252" t="str">
        <f>VLOOKUP($B252,Miljö!$B$1:$AG$479,MATCH(E$3,Miljö!$B$1:$AK$1,0),FALSE)</f>
        <v>'Vatten. bio. vind'</v>
      </c>
      <c r="F252">
        <f>VLOOKUP($B252,Miljö!$B$1:$AG$479,MATCH(F$3,Miljö!$B$1:$AK$1,0),FALSE)</f>
        <v>1.07</v>
      </c>
      <c r="G252">
        <f>VLOOKUP($B252,Miljö!$B$1:$AG$479,MATCH(G$3,Miljö!$B$1:$AK$1,0),FALSE)</f>
        <v>0</v>
      </c>
      <c r="H252">
        <f>VLOOKUP($B252,Miljö!$B$1:$AG$479,MATCH(H$3,Miljö!$B$1:$AK$1,0),FALSE)</f>
        <v>0</v>
      </c>
      <c r="J252">
        <f>VLOOKUP($B252,Totalt!$B$1:$BP$500,MATCH("total el",Totalt!$B$1:$BP$1,0),FALSE)</f>
        <v>0.10299999999999999</v>
      </c>
      <c r="L252" s="232">
        <f t="shared" si="4"/>
        <v>0.11021</v>
      </c>
      <c r="M252" s="232">
        <f t="shared" si="4"/>
        <v>0</v>
      </c>
      <c r="N252" s="232">
        <f t="shared" si="4"/>
        <v>0</v>
      </c>
    </row>
    <row r="253" spans="1:14" x14ac:dyDescent="0.25">
      <c r="A253" t="s">
        <v>357</v>
      </c>
      <c r="B253" t="s">
        <v>362</v>
      </c>
      <c r="C253" t="str">
        <f>VLOOKUP($B253,Totalt!$B$1:$BP$500,MATCH("Kvalitetsgranskad:",Totalt!$B$1:$BP$1,0),FALSE)</f>
        <v>Ja</v>
      </c>
      <c r="E253" t="str">
        <f>VLOOKUP($B253,Miljö!$B$1:$AG$479,MATCH(E$3,Miljö!$B$1:$AK$1,0),FALSE)</f>
        <v>'Vatten. bio. vind'</v>
      </c>
      <c r="F253">
        <f>VLOOKUP($B253,Miljö!$B$1:$AG$479,MATCH(F$3,Miljö!$B$1:$AK$1,0),FALSE)</f>
        <v>1.07</v>
      </c>
      <c r="G253">
        <f>VLOOKUP($B253,Miljö!$B$1:$AG$479,MATCH(G$3,Miljö!$B$1:$AK$1,0),FALSE)</f>
        <v>0</v>
      </c>
      <c r="H253">
        <f>VLOOKUP($B253,Miljö!$B$1:$AG$479,MATCH(H$3,Miljö!$B$1:$AK$1,0),FALSE)</f>
        <v>0</v>
      </c>
      <c r="J253">
        <f>VLOOKUP($B253,Totalt!$B$1:$BP$500,MATCH("total el",Totalt!$B$1:$BP$1,0),FALSE)</f>
        <v>5.2999999999999999E-2</v>
      </c>
      <c r="L253" s="232">
        <f t="shared" si="4"/>
        <v>5.6710000000000003E-2</v>
      </c>
      <c r="M253" s="232">
        <f t="shared" si="4"/>
        <v>0</v>
      </c>
      <c r="N253" s="232">
        <f t="shared" si="4"/>
        <v>0</v>
      </c>
    </row>
    <row r="254" spans="1:14" x14ac:dyDescent="0.25">
      <c r="A254" t="s">
        <v>357</v>
      </c>
      <c r="B254" t="s">
        <v>363</v>
      </c>
      <c r="C254" t="str">
        <f>VLOOKUP($B254,Totalt!$B$1:$BP$500,MATCH("Kvalitetsgranskad:",Totalt!$B$1:$BP$1,0),FALSE)</f>
        <v>Ja</v>
      </c>
      <c r="E254" t="str">
        <f>VLOOKUP($B254,Miljö!$B$1:$AG$479,MATCH(E$3,Miljö!$B$1:$AK$1,0),FALSE)</f>
        <v>'Vatten. bio. vind'</v>
      </c>
      <c r="F254">
        <f>VLOOKUP($B254,Miljö!$B$1:$AG$479,MATCH(F$3,Miljö!$B$1:$AK$1,0),FALSE)</f>
        <v>1.07</v>
      </c>
      <c r="G254">
        <f>VLOOKUP($B254,Miljö!$B$1:$AG$479,MATCH(G$3,Miljö!$B$1:$AK$1,0),FALSE)</f>
        <v>0</v>
      </c>
      <c r="H254">
        <f>VLOOKUP($B254,Miljö!$B$1:$AG$479,MATCH(H$3,Miljö!$B$1:$AK$1,0),FALSE)</f>
        <v>0</v>
      </c>
      <c r="J254">
        <f>VLOOKUP($B254,Totalt!$B$1:$BP$500,MATCH("total el",Totalt!$B$1:$BP$1,0),FALSE)</f>
        <v>4.2999999999999997E-2</v>
      </c>
      <c r="L254" s="232">
        <f t="shared" si="4"/>
        <v>4.6010000000000002E-2</v>
      </c>
      <c r="M254" s="232">
        <f t="shared" si="4"/>
        <v>0</v>
      </c>
      <c r="N254" s="232">
        <f t="shared" si="4"/>
        <v>0</v>
      </c>
    </row>
    <row r="255" spans="1:14" x14ac:dyDescent="0.25">
      <c r="A255" t="s">
        <v>357</v>
      </c>
      <c r="B255" t="s">
        <v>364</v>
      </c>
      <c r="C255" t="str">
        <f>VLOOKUP($B255,Totalt!$B$1:$BP$500,MATCH("Kvalitetsgranskad:",Totalt!$B$1:$BP$1,0),FALSE)</f>
        <v>Ja</v>
      </c>
      <c r="E255" t="str">
        <f>VLOOKUP($B255,Miljö!$B$1:$AG$479,MATCH(E$3,Miljö!$B$1:$AK$1,0),FALSE)</f>
        <v>'Vatten. bio. vind'</v>
      </c>
      <c r="F255">
        <f>VLOOKUP($B255,Miljö!$B$1:$AG$479,MATCH(F$3,Miljö!$B$1:$AK$1,0),FALSE)</f>
        <v>1.07</v>
      </c>
      <c r="G255">
        <f>VLOOKUP($B255,Miljö!$B$1:$AG$479,MATCH(G$3,Miljö!$B$1:$AK$1,0),FALSE)</f>
        <v>0</v>
      </c>
      <c r="H255">
        <f>VLOOKUP($B255,Miljö!$B$1:$AG$479,MATCH(H$3,Miljö!$B$1:$AK$1,0),FALSE)</f>
        <v>0</v>
      </c>
      <c r="J255">
        <f>VLOOKUP($B255,Totalt!$B$1:$BP$500,MATCH("total el",Totalt!$B$1:$BP$1,0),FALSE)</f>
        <v>0.12</v>
      </c>
      <c r="L255" s="232">
        <f t="shared" si="4"/>
        <v>0.12840000000000001</v>
      </c>
      <c r="M255" s="232">
        <f t="shared" si="4"/>
        <v>0</v>
      </c>
      <c r="N255" s="232">
        <f t="shared" si="4"/>
        <v>0</v>
      </c>
    </row>
    <row r="256" spans="1:14" x14ac:dyDescent="0.25">
      <c r="A256" t="s">
        <v>357</v>
      </c>
      <c r="B256" t="s">
        <v>365</v>
      </c>
      <c r="C256" t="str">
        <f>VLOOKUP($B256,Totalt!$B$1:$BP$500,MATCH("Kvalitetsgranskad:",Totalt!$B$1:$BP$1,0),FALSE)</f>
        <v>Ja</v>
      </c>
      <c r="E256" t="str">
        <f>VLOOKUP($B256,Miljö!$B$1:$AG$479,MATCH(E$3,Miljö!$B$1:$AK$1,0),FALSE)</f>
        <v>'Vatte. bio. vind'</v>
      </c>
      <c r="F256">
        <f>VLOOKUP($B256,Miljö!$B$1:$AG$479,MATCH(F$3,Miljö!$B$1:$AK$1,0),FALSE)</f>
        <v>1.07</v>
      </c>
      <c r="G256">
        <f>VLOOKUP($B256,Miljö!$B$1:$AG$479,MATCH(G$3,Miljö!$B$1:$AK$1,0),FALSE)</f>
        <v>0</v>
      </c>
      <c r="H256">
        <f>VLOOKUP($B256,Miljö!$B$1:$AG$479,MATCH(H$3,Miljö!$B$1:$AK$1,0),FALSE)</f>
        <v>0</v>
      </c>
      <c r="J256">
        <f>VLOOKUP($B256,Totalt!$B$1:$BP$500,MATCH("total el",Totalt!$B$1:$BP$1,0),FALSE)</f>
        <v>2.7E-2</v>
      </c>
      <c r="L256" s="232">
        <f t="shared" si="4"/>
        <v>2.8890000000000002E-2</v>
      </c>
      <c r="M256" s="232">
        <f t="shared" si="4"/>
        <v>0</v>
      </c>
      <c r="N256" s="232">
        <f t="shared" si="4"/>
        <v>0</v>
      </c>
    </row>
    <row r="257" spans="1:14" x14ac:dyDescent="0.25">
      <c r="A257" t="s">
        <v>357</v>
      </c>
      <c r="B257" t="s">
        <v>366</v>
      </c>
      <c r="C257" t="str">
        <f>VLOOKUP($B257,Totalt!$B$1:$BP$500,MATCH("Kvalitetsgranskad:",Totalt!$B$1:$BP$1,0),FALSE)</f>
        <v>Ja</v>
      </c>
      <c r="E257" t="str">
        <f>VLOOKUP($B257,Miljö!$B$1:$AG$479,MATCH(E$3,Miljö!$B$1:$AK$1,0),FALSE)</f>
        <v>'Vatten. bio. vind'</v>
      </c>
      <c r="F257">
        <f>VLOOKUP($B257,Miljö!$B$1:$AG$479,MATCH(F$3,Miljö!$B$1:$AK$1,0),FALSE)</f>
        <v>1.07</v>
      </c>
      <c r="G257">
        <f>VLOOKUP($B257,Miljö!$B$1:$AG$479,MATCH(G$3,Miljö!$B$1:$AK$1,0),FALSE)</f>
        <v>0</v>
      </c>
      <c r="H257">
        <f>VLOOKUP($B257,Miljö!$B$1:$AG$479,MATCH(H$3,Miljö!$B$1:$AK$1,0),FALSE)</f>
        <v>0</v>
      </c>
      <c r="J257">
        <f>VLOOKUP($B257,Totalt!$B$1:$BP$500,MATCH("total el",Totalt!$B$1:$BP$1,0),FALSE)</f>
        <v>3.5633699999999999</v>
      </c>
      <c r="L257" s="232">
        <f t="shared" si="4"/>
        <v>3.8128059000000003</v>
      </c>
      <c r="M257" s="232">
        <f t="shared" si="4"/>
        <v>0</v>
      </c>
      <c r="N257" s="232">
        <f t="shared" si="4"/>
        <v>0</v>
      </c>
    </row>
    <row r="258" spans="1:14" x14ac:dyDescent="0.25">
      <c r="A258" t="s">
        <v>357</v>
      </c>
      <c r="B258" t="s">
        <v>367</v>
      </c>
      <c r="C258" t="str">
        <f>VLOOKUP($B258,Totalt!$B$1:$BP$500,MATCH("Kvalitetsgranskad:",Totalt!$B$1:$BP$1,0),FALSE)</f>
        <v>Ja</v>
      </c>
      <c r="E258" t="str">
        <f>VLOOKUP($B258,Miljö!$B$1:$AG$479,MATCH(E$3,Miljö!$B$1:$AK$1,0),FALSE)</f>
        <v>'Vatten. bio. vind'</v>
      </c>
      <c r="F258">
        <f>VLOOKUP($B258,Miljö!$B$1:$AG$479,MATCH(F$3,Miljö!$B$1:$AK$1,0),FALSE)</f>
        <v>1.07</v>
      </c>
      <c r="G258">
        <f>VLOOKUP($B258,Miljö!$B$1:$AG$479,MATCH(G$3,Miljö!$B$1:$AK$1,0),FALSE)</f>
        <v>0</v>
      </c>
      <c r="H258">
        <f>VLOOKUP($B258,Miljö!$B$1:$AG$479,MATCH(H$3,Miljö!$B$1:$AK$1,0),FALSE)</f>
        <v>0</v>
      </c>
      <c r="J258">
        <f>VLOOKUP($B258,Totalt!$B$1:$BP$500,MATCH("total el",Totalt!$B$1:$BP$1,0),FALSE)</f>
        <v>3.4000000000000002E-2</v>
      </c>
      <c r="L258" s="232">
        <f t="shared" si="4"/>
        <v>3.6380000000000003E-2</v>
      </c>
      <c r="M258" s="232">
        <f t="shared" si="4"/>
        <v>0</v>
      </c>
      <c r="N258" s="232">
        <f t="shared" si="4"/>
        <v>0</v>
      </c>
    </row>
    <row r="259" spans="1:14" x14ac:dyDescent="0.25">
      <c r="A259" t="s">
        <v>357</v>
      </c>
      <c r="B259" t="s">
        <v>368</v>
      </c>
      <c r="C259" t="str">
        <f>VLOOKUP($B259,Totalt!$B$1:$BP$500,MATCH("Kvalitetsgranskad:",Totalt!$B$1:$BP$1,0),FALSE)</f>
        <v>Ja</v>
      </c>
      <c r="E259" t="str">
        <f>VLOOKUP($B259,Miljö!$B$1:$AG$479,MATCH(E$3,Miljö!$B$1:$AK$1,0),FALSE)</f>
        <v>'Vatten. bio. vind'</v>
      </c>
      <c r="F259">
        <f>VLOOKUP($B259,Miljö!$B$1:$AG$479,MATCH(F$3,Miljö!$B$1:$AK$1,0),FALSE)</f>
        <v>1.07</v>
      </c>
      <c r="G259">
        <f>VLOOKUP($B259,Miljö!$B$1:$AG$479,MATCH(G$3,Miljö!$B$1:$AK$1,0),FALSE)</f>
        <v>0</v>
      </c>
      <c r="H259">
        <f>VLOOKUP($B259,Miljö!$B$1:$AG$479,MATCH(H$3,Miljö!$B$1:$AK$1,0),FALSE)</f>
        <v>0</v>
      </c>
      <c r="J259">
        <f>VLOOKUP($B259,Totalt!$B$1:$BP$500,MATCH("total el",Totalt!$B$1:$BP$1,0),FALSE)</f>
        <v>2.90089</v>
      </c>
      <c r="L259" s="232">
        <f t="shared" si="4"/>
        <v>3.1039523</v>
      </c>
      <c r="M259" s="232">
        <f t="shared" si="4"/>
        <v>0</v>
      </c>
      <c r="N259" s="232">
        <f t="shared" si="4"/>
        <v>0</v>
      </c>
    </row>
    <row r="260" spans="1:14" x14ac:dyDescent="0.25">
      <c r="A260" t="s">
        <v>357</v>
      </c>
      <c r="B260" t="s">
        <v>369</v>
      </c>
      <c r="C260" t="str">
        <f>VLOOKUP($B260,Totalt!$B$1:$BP$500,MATCH("Kvalitetsgranskad:",Totalt!$B$1:$BP$1,0),FALSE)</f>
        <v>Ja</v>
      </c>
      <c r="E260" t="str">
        <f>VLOOKUP($B260,Miljö!$B$1:$AG$479,MATCH(E$3,Miljö!$B$1:$AK$1,0),FALSE)</f>
        <v>'Vatten. bio. vind'</v>
      </c>
      <c r="F260">
        <f>VLOOKUP($B260,Miljö!$B$1:$AG$479,MATCH(F$3,Miljö!$B$1:$AK$1,0),FALSE)</f>
        <v>1.07</v>
      </c>
      <c r="G260">
        <f>VLOOKUP($B260,Miljö!$B$1:$AG$479,MATCH(G$3,Miljö!$B$1:$AK$1,0),FALSE)</f>
        <v>0</v>
      </c>
      <c r="H260">
        <f>VLOOKUP($B260,Miljö!$B$1:$AG$479,MATCH(H$3,Miljö!$B$1:$AK$1,0),FALSE)</f>
        <v>0</v>
      </c>
      <c r="J260">
        <f>VLOOKUP($B260,Totalt!$B$1:$BP$500,MATCH("total el",Totalt!$B$1:$BP$1,0),FALSE)</f>
        <v>0.255</v>
      </c>
      <c r="L260" s="232">
        <f t="shared" si="4"/>
        <v>0.27285000000000004</v>
      </c>
      <c r="M260" s="232">
        <f t="shared" si="4"/>
        <v>0</v>
      </c>
      <c r="N260" s="232">
        <f t="shared" si="4"/>
        <v>0</v>
      </c>
    </row>
    <row r="261" spans="1:14" x14ac:dyDescent="0.25">
      <c r="A261" t="s">
        <v>357</v>
      </c>
      <c r="B261" t="s">
        <v>370</v>
      </c>
      <c r="C261" t="str">
        <f>VLOOKUP($B261,Totalt!$B$1:$BP$500,MATCH("Kvalitetsgranskad:",Totalt!$B$1:$BP$1,0),FALSE)</f>
        <v>Ja</v>
      </c>
      <c r="E261" t="str">
        <f>VLOOKUP($B261,Miljö!$B$1:$AG$479,MATCH(E$3,Miljö!$B$1:$AK$1,0),FALSE)</f>
        <v>'Vatten. bio. vind'</v>
      </c>
      <c r="F261">
        <f>VLOOKUP($B261,Miljö!$B$1:$AG$479,MATCH(F$3,Miljö!$B$1:$AK$1,0),FALSE)</f>
        <v>1.07</v>
      </c>
      <c r="G261">
        <f>VLOOKUP($B261,Miljö!$B$1:$AG$479,MATCH(G$3,Miljö!$B$1:$AK$1,0),FALSE)</f>
        <v>0</v>
      </c>
      <c r="H261">
        <f>VLOOKUP($B261,Miljö!$B$1:$AG$479,MATCH(H$3,Miljö!$B$1:$AK$1,0),FALSE)</f>
        <v>0</v>
      </c>
      <c r="J261">
        <f>VLOOKUP($B261,Totalt!$B$1:$BP$500,MATCH("total el",Totalt!$B$1:$BP$1,0),FALSE)</f>
        <v>0.1</v>
      </c>
      <c r="L261" s="232">
        <f t="shared" ref="L261:N324" si="5">IF(ISERROR($J261*F261),"",$J261*F261)</f>
        <v>0.10700000000000001</v>
      </c>
      <c r="M261" s="232">
        <f t="shared" si="5"/>
        <v>0</v>
      </c>
      <c r="N261" s="232">
        <f t="shared" si="5"/>
        <v>0</v>
      </c>
    </row>
    <row r="262" spans="1:14" x14ac:dyDescent="0.25">
      <c r="A262" t="s">
        <v>357</v>
      </c>
      <c r="B262" t="s">
        <v>371</v>
      </c>
      <c r="C262" t="str">
        <f>VLOOKUP($B262,Totalt!$B$1:$BP$500,MATCH("Kvalitetsgranskad:",Totalt!$B$1:$BP$1,0),FALSE)</f>
        <v>Ja</v>
      </c>
      <c r="E262" t="str">
        <f>VLOOKUP($B262,Miljö!$B$1:$AG$479,MATCH(E$3,Miljö!$B$1:$AK$1,0),FALSE)</f>
        <v>'Vatten. Bio. Vind'</v>
      </c>
      <c r="F262">
        <f>VLOOKUP($B262,Miljö!$B$1:$AG$479,MATCH(F$3,Miljö!$B$1:$AK$1,0),FALSE)</f>
        <v>1.07</v>
      </c>
      <c r="G262">
        <f>VLOOKUP($B262,Miljö!$B$1:$AG$479,MATCH(G$3,Miljö!$B$1:$AK$1,0),FALSE)</f>
        <v>0</v>
      </c>
      <c r="H262">
        <f>VLOOKUP($B262,Miljö!$B$1:$AG$479,MATCH(H$3,Miljö!$B$1:$AK$1,0),FALSE)</f>
        <v>0</v>
      </c>
      <c r="J262">
        <f>VLOOKUP($B262,Totalt!$B$1:$BP$500,MATCH("total el",Totalt!$B$1:$BP$1,0),FALSE)</f>
        <v>19.7088</v>
      </c>
      <c r="L262" s="232">
        <f t="shared" si="5"/>
        <v>21.088416000000002</v>
      </c>
      <c r="M262" s="232">
        <f t="shared" si="5"/>
        <v>0</v>
      </c>
      <c r="N262" s="232">
        <f t="shared" si="5"/>
        <v>0</v>
      </c>
    </row>
    <row r="263" spans="1:14" x14ac:dyDescent="0.25">
      <c r="A263" t="s">
        <v>357</v>
      </c>
      <c r="B263" t="s">
        <v>372</v>
      </c>
      <c r="C263" t="str">
        <f>VLOOKUP($B263,Totalt!$B$1:$BP$500,MATCH("Kvalitetsgranskad:",Totalt!$B$1:$BP$1,0),FALSE)</f>
        <v>Ja</v>
      </c>
      <c r="E263" t="str">
        <f>VLOOKUP($B263,Miljö!$B$1:$AG$479,MATCH(E$3,Miljö!$B$1:$AK$1,0),FALSE)</f>
        <v>'Vatten. bio. vind'</v>
      </c>
      <c r="F263">
        <f>VLOOKUP($B263,Miljö!$B$1:$AG$479,MATCH(F$3,Miljö!$B$1:$AK$1,0),FALSE)</f>
        <v>1.07</v>
      </c>
      <c r="G263">
        <f>VLOOKUP($B263,Miljö!$B$1:$AG$479,MATCH(G$3,Miljö!$B$1:$AK$1,0),FALSE)</f>
        <v>0</v>
      </c>
      <c r="H263">
        <f>VLOOKUP($B263,Miljö!$B$1:$AG$479,MATCH(H$3,Miljö!$B$1:$AK$1,0),FALSE)</f>
        <v>0</v>
      </c>
      <c r="J263">
        <f>VLOOKUP($B263,Totalt!$B$1:$BP$500,MATCH("total el",Totalt!$B$1:$BP$1,0),FALSE)</f>
        <v>1.9770000000000001</v>
      </c>
      <c r="L263" s="232">
        <f t="shared" si="5"/>
        <v>2.1153900000000001</v>
      </c>
      <c r="M263" s="232">
        <f t="shared" si="5"/>
        <v>0</v>
      </c>
      <c r="N263" s="232">
        <f t="shared" si="5"/>
        <v>0</v>
      </c>
    </row>
    <row r="264" spans="1:14" x14ac:dyDescent="0.25">
      <c r="A264" t="s">
        <v>357</v>
      </c>
      <c r="B264" t="s">
        <v>373</v>
      </c>
      <c r="C264" t="str">
        <f>VLOOKUP($B264,Totalt!$B$1:$BP$500,MATCH("Kvalitetsgranskad:",Totalt!$B$1:$BP$1,0),FALSE)</f>
        <v>Ja</v>
      </c>
      <c r="E264" t="str">
        <f>VLOOKUP($B264,Miljö!$B$1:$AG$479,MATCH(E$3,Miljö!$B$1:$AK$1,0),FALSE)</f>
        <v>'Vatten. bio. vind'</v>
      </c>
      <c r="F264">
        <f>VLOOKUP($B264,Miljö!$B$1:$AG$479,MATCH(F$3,Miljö!$B$1:$AK$1,0),FALSE)</f>
        <v>1.07</v>
      </c>
      <c r="G264">
        <f>VLOOKUP($B264,Miljö!$B$1:$AG$479,MATCH(G$3,Miljö!$B$1:$AK$1,0),FALSE)</f>
        <v>0</v>
      </c>
      <c r="H264">
        <f>VLOOKUP($B264,Miljö!$B$1:$AG$479,MATCH(H$3,Miljö!$B$1:$AK$1,0),FALSE)</f>
        <v>0</v>
      </c>
      <c r="J264">
        <f>VLOOKUP($B264,Totalt!$B$1:$BP$500,MATCH("total el",Totalt!$B$1:$BP$1,0),FALSE)</f>
        <v>1.0999999999999999E-2</v>
      </c>
      <c r="L264" s="232">
        <f t="shared" si="5"/>
        <v>1.1769999999999999E-2</v>
      </c>
      <c r="M264" s="232">
        <f t="shared" si="5"/>
        <v>0</v>
      </c>
      <c r="N264" s="232">
        <f t="shared" si="5"/>
        <v>0</v>
      </c>
    </row>
    <row r="265" spans="1:14" x14ac:dyDescent="0.25">
      <c r="A265" t="s">
        <v>357</v>
      </c>
      <c r="B265" t="s">
        <v>374</v>
      </c>
      <c r="C265" t="str">
        <f>VLOOKUP($B265,Totalt!$B$1:$BP$500,MATCH("Kvalitetsgranskad:",Totalt!$B$1:$BP$1,0),FALSE)</f>
        <v>Ja</v>
      </c>
      <c r="E265" t="str">
        <f>VLOOKUP($B265,Miljö!$B$1:$AG$479,MATCH(E$3,Miljö!$B$1:$AK$1,0),FALSE)</f>
        <v>'Vatten. bio. vind'</v>
      </c>
      <c r="F265">
        <f>VLOOKUP($B265,Miljö!$B$1:$AG$479,MATCH(F$3,Miljö!$B$1:$AK$1,0),FALSE)</f>
        <v>1.07</v>
      </c>
      <c r="G265">
        <f>VLOOKUP($B265,Miljö!$B$1:$AG$479,MATCH(G$3,Miljö!$B$1:$AK$1,0),FALSE)</f>
        <v>0</v>
      </c>
      <c r="H265">
        <f>VLOOKUP($B265,Miljö!$B$1:$AG$479,MATCH(H$3,Miljö!$B$1:$AK$1,0),FALSE)</f>
        <v>0</v>
      </c>
      <c r="J265">
        <f>VLOOKUP($B265,Totalt!$B$1:$BP$500,MATCH("total el",Totalt!$B$1:$BP$1,0),FALSE)</f>
        <v>0.16500000000000001</v>
      </c>
      <c r="L265" s="232">
        <f t="shared" si="5"/>
        <v>0.17655000000000001</v>
      </c>
      <c r="M265" s="232">
        <f t="shared" si="5"/>
        <v>0</v>
      </c>
      <c r="N265" s="232">
        <f t="shared" si="5"/>
        <v>0</v>
      </c>
    </row>
    <row r="266" spans="1:14" x14ac:dyDescent="0.25">
      <c r="A266" t="s">
        <v>357</v>
      </c>
      <c r="B266" t="s">
        <v>375</v>
      </c>
      <c r="C266" t="str">
        <f>VLOOKUP($B266,Totalt!$B$1:$BP$500,MATCH("Kvalitetsgranskad:",Totalt!$B$1:$BP$1,0),FALSE)</f>
        <v>Ja</v>
      </c>
      <c r="E266" t="str">
        <f>VLOOKUP($B266,Miljö!$B$1:$AG$479,MATCH(E$3,Miljö!$B$1:$AK$1,0),FALSE)</f>
        <v>'Vatten. bio. vind'</v>
      </c>
      <c r="F266">
        <f>VLOOKUP($B266,Miljö!$B$1:$AG$479,MATCH(F$3,Miljö!$B$1:$AK$1,0),FALSE)</f>
        <v>1.07</v>
      </c>
      <c r="G266">
        <f>VLOOKUP($B266,Miljö!$B$1:$AG$479,MATCH(G$3,Miljö!$B$1:$AK$1,0),FALSE)</f>
        <v>0</v>
      </c>
      <c r="H266">
        <f>VLOOKUP($B266,Miljö!$B$1:$AG$479,MATCH(H$3,Miljö!$B$1:$AK$1,0),FALSE)</f>
        <v>0</v>
      </c>
      <c r="J266">
        <f>VLOOKUP($B266,Totalt!$B$1:$BP$500,MATCH("total el",Totalt!$B$1:$BP$1,0),FALSE)</f>
        <v>4.8000000000000001E-2</v>
      </c>
      <c r="L266" s="232">
        <f t="shared" si="5"/>
        <v>5.1360000000000003E-2</v>
      </c>
      <c r="M266" s="232">
        <f t="shared" si="5"/>
        <v>0</v>
      </c>
      <c r="N266" s="232">
        <f t="shared" si="5"/>
        <v>0</v>
      </c>
    </row>
    <row r="267" spans="1:14" x14ac:dyDescent="0.25">
      <c r="A267" t="s">
        <v>376</v>
      </c>
      <c r="B267" t="s">
        <v>377</v>
      </c>
      <c r="C267" t="str">
        <f>VLOOKUP($B267,Totalt!$B$1:$BP$500,MATCH("Kvalitetsgranskad:",Totalt!$B$1:$BP$1,0),FALSE)</f>
        <v>Ja</v>
      </c>
      <c r="E267" t="str">
        <f>VLOOKUP($B267,Miljö!$B$1:$AG$479,MATCH(E$3,Miljö!$B$1:$AK$1,0),FALSE)</f>
        <v>'vattenkraftbaserad el'</v>
      </c>
      <c r="F267">
        <f>VLOOKUP($B267,Miljö!$B$1:$AG$479,MATCH(F$3,Miljö!$B$1:$AK$1,0),FALSE)</f>
        <v>1.1100000000000001</v>
      </c>
      <c r="G267">
        <f>VLOOKUP($B267,Miljö!$B$1:$AG$479,MATCH(G$3,Miljö!$B$1:$AK$1,0),FALSE)</f>
        <v>0</v>
      </c>
      <c r="H267">
        <f>VLOOKUP($B267,Miljö!$B$1:$AG$479,MATCH(H$3,Miljö!$B$1:$AK$1,0),FALSE)</f>
        <v>0</v>
      </c>
      <c r="J267">
        <f>VLOOKUP($B267,Totalt!$B$1:$BP$500,MATCH("total el",Totalt!$B$1:$BP$1,0),FALSE)</f>
        <v>0.08</v>
      </c>
      <c r="L267" s="232">
        <f t="shared" si="5"/>
        <v>8.8800000000000004E-2</v>
      </c>
      <c r="M267" s="232">
        <f t="shared" si="5"/>
        <v>0</v>
      </c>
      <c r="N267" s="232">
        <f t="shared" si="5"/>
        <v>0</v>
      </c>
    </row>
    <row r="268" spans="1:14" x14ac:dyDescent="0.25">
      <c r="A268" t="s">
        <v>376</v>
      </c>
      <c r="B268" t="s">
        <v>378</v>
      </c>
      <c r="C268" t="str">
        <f>VLOOKUP($B268,Totalt!$B$1:$BP$500,MATCH("Kvalitetsgranskad:",Totalt!$B$1:$BP$1,0),FALSE)</f>
        <v>Ja</v>
      </c>
      <c r="E268" t="str">
        <f>VLOOKUP($B268,Miljö!$B$1:$AG$479,MATCH(E$3,Miljö!$B$1:$AK$1,0),FALSE)</f>
        <v>'vattenkraftbaserad el'</v>
      </c>
      <c r="F268">
        <f>VLOOKUP($B268,Miljö!$B$1:$AG$479,MATCH(F$3,Miljö!$B$1:$AK$1,0),FALSE)</f>
        <v>1.1100000000000001</v>
      </c>
      <c r="G268">
        <f>VLOOKUP($B268,Miljö!$B$1:$AG$479,MATCH(G$3,Miljö!$B$1:$AK$1,0),FALSE)</f>
        <v>0</v>
      </c>
      <c r="H268">
        <f>VLOOKUP($B268,Miljö!$B$1:$AG$479,MATCH(H$3,Miljö!$B$1:$AK$1,0),FALSE)</f>
        <v>0</v>
      </c>
      <c r="J268">
        <f>VLOOKUP($B268,Totalt!$B$1:$BP$500,MATCH("total el",Totalt!$B$1:$BP$1,0),FALSE)</f>
        <v>9.7338299999999993</v>
      </c>
      <c r="L268" s="232">
        <f t="shared" si="5"/>
        <v>10.8045513</v>
      </c>
      <c r="M268" s="232">
        <f t="shared" si="5"/>
        <v>0</v>
      </c>
      <c r="N268" s="232">
        <f t="shared" si="5"/>
        <v>0</v>
      </c>
    </row>
    <row r="269" spans="1:14" x14ac:dyDescent="0.25">
      <c r="A269" t="s">
        <v>376</v>
      </c>
      <c r="B269" t="s">
        <v>379</v>
      </c>
      <c r="C269" t="str">
        <f>VLOOKUP($B269,Totalt!$B$1:$BP$500,MATCH("Kvalitetsgranskad:",Totalt!$B$1:$BP$1,0),FALSE)</f>
        <v>Ja</v>
      </c>
      <c r="E269" t="str">
        <f>VLOOKUP($B269,Miljö!$B$1:$AG$479,MATCH(E$3,Miljö!$B$1:$AK$1,0),FALSE)</f>
        <v>'vattenkraftbaserad el'</v>
      </c>
      <c r="F269">
        <f>VLOOKUP($B269,Miljö!$B$1:$AG$479,MATCH(F$3,Miljö!$B$1:$AK$1,0),FALSE)</f>
        <v>1.1100000000000001</v>
      </c>
      <c r="G269">
        <f>VLOOKUP($B269,Miljö!$B$1:$AG$479,MATCH(G$3,Miljö!$B$1:$AK$1,0),FALSE)</f>
        <v>0</v>
      </c>
      <c r="H269">
        <f>VLOOKUP($B269,Miljö!$B$1:$AG$479,MATCH(H$3,Miljö!$B$1:$AK$1,0),FALSE)</f>
        <v>0</v>
      </c>
      <c r="J269">
        <f>VLOOKUP($B269,Totalt!$B$1:$BP$500,MATCH("total el",Totalt!$B$1:$BP$1,0),FALSE)</f>
        <v>5.3999999999999999E-2</v>
      </c>
      <c r="L269" s="232">
        <f t="shared" si="5"/>
        <v>5.9940000000000007E-2</v>
      </c>
      <c r="M269" s="232">
        <f t="shared" si="5"/>
        <v>0</v>
      </c>
      <c r="N269" s="232">
        <f t="shared" si="5"/>
        <v>0</v>
      </c>
    </row>
    <row r="270" spans="1:14" x14ac:dyDescent="0.25">
      <c r="A270" t="s">
        <v>376</v>
      </c>
      <c r="B270" t="s">
        <v>380</v>
      </c>
      <c r="C270" t="str">
        <f>VLOOKUP($B270,Totalt!$B$1:$BP$500,MATCH("Kvalitetsgranskad:",Totalt!$B$1:$BP$1,0),FALSE)</f>
        <v>Ja</v>
      </c>
      <c r="E270" t="str">
        <f>VLOOKUP($B270,Miljö!$B$1:$AG$479,MATCH(E$3,Miljö!$B$1:$AK$1,0),FALSE)</f>
        <v>'vattenkraftbaserad el'</v>
      </c>
      <c r="F270">
        <f>VLOOKUP($B270,Miljö!$B$1:$AG$479,MATCH(F$3,Miljö!$B$1:$AK$1,0),FALSE)</f>
        <v>1.1100000000000001</v>
      </c>
      <c r="G270">
        <f>VLOOKUP($B270,Miljö!$B$1:$AG$479,MATCH(G$3,Miljö!$B$1:$AK$1,0),FALSE)</f>
        <v>0</v>
      </c>
      <c r="H270">
        <f>VLOOKUP($B270,Miljö!$B$1:$AG$479,MATCH(H$3,Miljö!$B$1:$AK$1,0),FALSE)</f>
        <v>0</v>
      </c>
      <c r="J270">
        <f>VLOOKUP($B270,Totalt!$B$1:$BP$500,MATCH("total el",Totalt!$B$1:$BP$1,0),FALSE)</f>
        <v>2.3E-2</v>
      </c>
      <c r="L270" s="232">
        <f t="shared" si="5"/>
        <v>2.5530000000000001E-2</v>
      </c>
      <c r="M270" s="232">
        <f t="shared" si="5"/>
        <v>0</v>
      </c>
      <c r="N270" s="232">
        <f t="shared" si="5"/>
        <v>0</v>
      </c>
    </row>
    <row r="271" spans="1:14" x14ac:dyDescent="0.25">
      <c r="A271" t="s">
        <v>376</v>
      </c>
      <c r="B271" t="s">
        <v>381</v>
      </c>
      <c r="C271" t="str">
        <f>VLOOKUP($B271,Totalt!$B$1:$BP$500,MATCH("Kvalitetsgranskad:",Totalt!$B$1:$BP$1,0),FALSE)</f>
        <v>Ja</v>
      </c>
      <c r="E271" t="str">
        <f>VLOOKUP($B271,Miljö!$B$1:$AG$479,MATCH(E$3,Miljö!$B$1:$AK$1,0),FALSE)</f>
        <v>'vattenkraftbaserad el'</v>
      </c>
      <c r="F271">
        <f>VLOOKUP($B271,Miljö!$B$1:$AG$479,MATCH(F$3,Miljö!$B$1:$AK$1,0),FALSE)</f>
        <v>1.1100000000000001</v>
      </c>
      <c r="G271">
        <f>VLOOKUP($B271,Miljö!$B$1:$AG$479,MATCH(G$3,Miljö!$B$1:$AK$1,0),FALSE)</f>
        <v>0</v>
      </c>
      <c r="H271">
        <f>VLOOKUP($B271,Miljö!$B$1:$AG$479,MATCH(H$3,Miljö!$B$1:$AK$1,0),FALSE)</f>
        <v>0</v>
      </c>
      <c r="J271">
        <f>VLOOKUP($B271,Totalt!$B$1:$BP$500,MATCH("total el",Totalt!$B$1:$BP$1,0),FALSE)</f>
        <v>4.5999999999999999E-2</v>
      </c>
      <c r="L271" s="232">
        <f t="shared" si="5"/>
        <v>5.1060000000000001E-2</v>
      </c>
      <c r="M271" s="232">
        <f t="shared" si="5"/>
        <v>0</v>
      </c>
      <c r="N271" s="232">
        <f t="shared" si="5"/>
        <v>0</v>
      </c>
    </row>
    <row r="272" spans="1:14" x14ac:dyDescent="0.25">
      <c r="A272" t="s">
        <v>382</v>
      </c>
      <c r="B272" t="s">
        <v>383</v>
      </c>
      <c r="C272" t="str">
        <f>VLOOKUP($B272,Totalt!$B$1:$BP$500,MATCH("Kvalitetsgranskad:",Totalt!$B$1:$BP$1,0),FALSE)</f>
        <v>Ja</v>
      </c>
      <c r="E272" t="str">
        <f>VLOOKUP($B272,Miljö!$B$1:$AG$479,MATCH(E$3,Miljö!$B$1:$AK$1,0),FALSE)</f>
        <v>Nordisk residual</v>
      </c>
      <c r="F272">
        <f>VLOOKUP($B272,Miljö!$B$1:$AG$479,MATCH(F$3,Miljö!$B$1:$AK$1,0),FALSE)</f>
        <v>2.36</v>
      </c>
      <c r="G272">
        <f>VLOOKUP($B272,Miljö!$B$1:$AG$479,MATCH(G$3,Miljö!$B$1:$AK$1,0),FALSE)</f>
        <v>483.4</v>
      </c>
      <c r="H272">
        <f>VLOOKUP($B272,Miljö!$B$1:$AG$479,MATCH(H$3,Miljö!$B$1:$AK$1,0),FALSE)</f>
        <v>0.55000000000000004</v>
      </c>
      <c r="J272">
        <f>VLOOKUP($B272,Totalt!$B$1:$BP$500,MATCH("total el",Totalt!$B$1:$BP$1,0),FALSE)</f>
        <v>6.2490000000000006</v>
      </c>
      <c r="L272" s="232">
        <f t="shared" si="5"/>
        <v>14.747640000000001</v>
      </c>
      <c r="M272" s="232">
        <f t="shared" si="5"/>
        <v>3020.7665999999999</v>
      </c>
      <c r="N272" s="232">
        <f t="shared" si="5"/>
        <v>3.4369500000000004</v>
      </c>
    </row>
    <row r="273" spans="1:14" x14ac:dyDescent="0.25">
      <c r="A273" t="s">
        <v>382</v>
      </c>
      <c r="B273" t="s">
        <v>384</v>
      </c>
      <c r="C273" t="str">
        <f>VLOOKUP($B273,Totalt!$B$1:$BP$500,MATCH("Kvalitetsgranskad:",Totalt!$B$1:$BP$1,0),FALSE)</f>
        <v>Ja</v>
      </c>
      <c r="E273" t="str">
        <f>VLOOKUP($B273,Miljö!$B$1:$AG$479,MATCH(E$3,Miljö!$B$1:$AK$1,0),FALSE)</f>
        <v>Nordisk residual</v>
      </c>
      <c r="F273">
        <f>VLOOKUP($B273,Miljö!$B$1:$AG$479,MATCH(F$3,Miljö!$B$1:$AK$1,0),FALSE)</f>
        <v>2.36</v>
      </c>
      <c r="G273">
        <f>VLOOKUP($B273,Miljö!$B$1:$AG$479,MATCH(G$3,Miljö!$B$1:$AK$1,0),FALSE)</f>
        <v>483.4</v>
      </c>
      <c r="H273">
        <f>VLOOKUP($B273,Miljö!$B$1:$AG$479,MATCH(H$3,Miljö!$B$1:$AK$1,0),FALSE)</f>
        <v>0.55000000000000004</v>
      </c>
      <c r="J273">
        <f>VLOOKUP($B273,Totalt!$B$1:$BP$500,MATCH("total el",Totalt!$B$1:$BP$1,0),FALSE)</f>
        <v>0.1</v>
      </c>
      <c r="L273" s="232">
        <f t="shared" si="5"/>
        <v>0.23599999999999999</v>
      </c>
      <c r="M273" s="232">
        <f t="shared" si="5"/>
        <v>48.34</v>
      </c>
      <c r="N273" s="232">
        <f t="shared" si="5"/>
        <v>5.5000000000000007E-2</v>
      </c>
    </row>
    <row r="274" spans="1:14" x14ac:dyDescent="0.25">
      <c r="A274" t="s">
        <v>385</v>
      </c>
      <c r="B274" t="s">
        <v>386</v>
      </c>
      <c r="C274" t="str">
        <f>VLOOKUP($B274,Totalt!$B$1:$BP$500,MATCH("Kvalitetsgranskad:",Totalt!$B$1:$BP$1,0),FALSE)</f>
        <v>Ja</v>
      </c>
      <c r="E274" t="str">
        <f>VLOOKUP($B274,Miljö!$B$1:$AG$479,MATCH(E$3,Miljö!$B$1:$AK$1,0),FALSE)</f>
        <v>Nordisk residual</v>
      </c>
      <c r="F274">
        <f>VLOOKUP($B274,Miljö!$B$1:$AG$479,MATCH(F$3,Miljö!$B$1:$AK$1,0),FALSE)</f>
        <v>2.36</v>
      </c>
      <c r="G274">
        <f>VLOOKUP($B274,Miljö!$B$1:$AG$479,MATCH(G$3,Miljö!$B$1:$AK$1,0),FALSE)</f>
        <v>483.4</v>
      </c>
      <c r="H274">
        <f>VLOOKUP($B274,Miljö!$B$1:$AG$479,MATCH(H$3,Miljö!$B$1:$AK$1,0),FALSE)</f>
        <v>0.55000000000000004</v>
      </c>
      <c r="J274">
        <f>VLOOKUP($B274,Totalt!$B$1:$BP$500,MATCH("total el",Totalt!$B$1:$BP$1,0),FALSE)</f>
        <v>8.82</v>
      </c>
      <c r="L274" s="232">
        <f t="shared" si="5"/>
        <v>20.815200000000001</v>
      </c>
      <c r="M274" s="232">
        <f t="shared" si="5"/>
        <v>4263.5879999999997</v>
      </c>
      <c r="N274" s="232">
        <f t="shared" si="5"/>
        <v>4.8510000000000009</v>
      </c>
    </row>
    <row r="275" spans="1:14" x14ac:dyDescent="0.25">
      <c r="A275" t="s">
        <v>387</v>
      </c>
      <c r="B275" t="s">
        <v>388</v>
      </c>
      <c r="C275" t="str">
        <f>VLOOKUP($B275,Totalt!$B$1:$BP$500,MATCH("Kvalitetsgranskad:",Totalt!$B$1:$BP$1,0),FALSE)</f>
        <v>Ja</v>
      </c>
      <c r="E275" t="str">
        <f>VLOOKUP($B275,Miljö!$B$1:$AG$479,MATCH(E$3,Miljö!$B$1:$AK$1,0),FALSE)</f>
        <v>Nordisk residual</v>
      </c>
      <c r="F275">
        <f>VLOOKUP($B275,Miljö!$B$1:$AG$479,MATCH(F$3,Miljö!$B$1:$AK$1,0),FALSE)</f>
        <v>2.36</v>
      </c>
      <c r="G275">
        <f>VLOOKUP($B275,Miljö!$B$1:$AG$479,MATCH(G$3,Miljö!$B$1:$AK$1,0),FALSE)</f>
        <v>483.4</v>
      </c>
      <c r="H275">
        <f>VLOOKUP($B275,Miljö!$B$1:$AG$479,MATCH(H$3,Miljö!$B$1:$AK$1,0),FALSE)</f>
        <v>0.55000000000000004</v>
      </c>
      <c r="J275">
        <f>VLOOKUP($B275,Totalt!$B$1:$BP$500,MATCH("total el",Totalt!$B$1:$BP$1,0),FALSE)</f>
        <v>1.48</v>
      </c>
      <c r="L275" s="232">
        <f t="shared" si="5"/>
        <v>3.4927999999999999</v>
      </c>
      <c r="M275" s="232">
        <f t="shared" si="5"/>
        <v>715.4319999999999</v>
      </c>
      <c r="N275" s="232">
        <f t="shared" si="5"/>
        <v>0.81400000000000006</v>
      </c>
    </row>
    <row r="276" spans="1:14" x14ac:dyDescent="0.25">
      <c r="A276" t="s">
        <v>389</v>
      </c>
      <c r="B276" t="s">
        <v>390</v>
      </c>
      <c r="C276" t="str">
        <f>VLOOKUP($B276,Totalt!$B$1:$BP$500,MATCH("Kvalitetsgranskad:",Totalt!$B$1:$BP$1,0),FALSE)</f>
        <v>Ja</v>
      </c>
      <c r="E276" t="str">
        <f>VLOOKUP($B276,Miljö!$B$1:$AG$479,MATCH(E$3,Miljö!$B$1:$AK$1,0),FALSE)</f>
        <v>'85% vattenkraft och 15% vindkraft'</v>
      </c>
      <c r="F276">
        <f>VLOOKUP($B276,Miljö!$B$1:$AG$479,MATCH(F$3,Miljö!$B$1:$AK$1,0),FALSE)</f>
        <v>0.95</v>
      </c>
      <c r="G276">
        <f>VLOOKUP($B276,Miljö!$B$1:$AG$479,MATCH(G$3,Miljö!$B$1:$AK$1,0),FALSE)</f>
        <v>0</v>
      </c>
      <c r="H276">
        <f>VLOOKUP($B276,Miljö!$B$1:$AG$479,MATCH(H$3,Miljö!$B$1:$AK$1,0),FALSE)</f>
        <v>0</v>
      </c>
      <c r="J276">
        <f>VLOOKUP($B276,Totalt!$B$1:$BP$500,MATCH("total el",Totalt!$B$1:$BP$1,0),FALSE)</f>
        <v>3.6337000000000002</v>
      </c>
      <c r="L276" s="232">
        <f t="shared" si="5"/>
        <v>3.4520149999999998</v>
      </c>
      <c r="M276" s="232">
        <f t="shared" si="5"/>
        <v>0</v>
      </c>
      <c r="N276" s="232">
        <f t="shared" si="5"/>
        <v>0</v>
      </c>
    </row>
    <row r="277" spans="1:14" x14ac:dyDescent="0.25">
      <c r="A277" t="s">
        <v>389</v>
      </c>
      <c r="B277" t="s">
        <v>391</v>
      </c>
      <c r="C277" t="str">
        <f>VLOOKUP($B277,Totalt!$B$1:$BP$500,MATCH("Kvalitetsgranskad:",Totalt!$B$1:$BP$1,0),FALSE)</f>
        <v>Ja</v>
      </c>
      <c r="E277" t="str">
        <f>VLOOKUP($B277,Miljö!$B$1:$AG$479,MATCH(E$3,Miljö!$B$1:$AK$1,0),FALSE)</f>
        <v>'85% vattenkraft och 15% vindkraft'</v>
      </c>
      <c r="F277">
        <f>VLOOKUP($B277,Miljö!$B$1:$AG$479,MATCH(F$3,Miljö!$B$1:$AK$1,0),FALSE)</f>
        <v>0.95</v>
      </c>
      <c r="G277">
        <f>VLOOKUP($B277,Miljö!$B$1:$AG$479,MATCH(G$3,Miljö!$B$1:$AK$1,0),FALSE)</f>
        <v>0</v>
      </c>
      <c r="H277">
        <f>VLOOKUP($B277,Miljö!$B$1:$AG$479,MATCH(H$3,Miljö!$B$1:$AK$1,0),FALSE)</f>
        <v>0</v>
      </c>
      <c r="J277">
        <f>VLOOKUP($B277,Totalt!$B$1:$BP$500,MATCH("total el",Totalt!$B$1:$BP$1,0),FALSE)</f>
        <v>0.71</v>
      </c>
      <c r="L277" s="232">
        <f t="shared" si="5"/>
        <v>0.67449999999999999</v>
      </c>
      <c r="M277" s="232">
        <f t="shared" si="5"/>
        <v>0</v>
      </c>
      <c r="N277" s="232">
        <f t="shared" si="5"/>
        <v>0</v>
      </c>
    </row>
    <row r="278" spans="1:14" x14ac:dyDescent="0.25">
      <c r="A278" t="s">
        <v>389</v>
      </c>
      <c r="B278" t="s">
        <v>392</v>
      </c>
      <c r="C278" t="str">
        <f>VLOOKUP($B278,Totalt!$B$1:$BP$500,MATCH("Kvalitetsgranskad:",Totalt!$B$1:$BP$1,0),FALSE)</f>
        <v>Ja</v>
      </c>
      <c r="E278" t="str">
        <f>VLOOKUP($B278,Miljö!$B$1:$AG$479,MATCH(E$3,Miljö!$B$1:$AK$1,0),FALSE)</f>
        <v>'85% vattenkraft och 15% vindkraft'</v>
      </c>
      <c r="F278">
        <f>VLOOKUP($B278,Miljö!$B$1:$AG$479,MATCH(F$3,Miljö!$B$1:$AK$1,0),FALSE)</f>
        <v>0.95</v>
      </c>
      <c r="G278">
        <f>VLOOKUP($B278,Miljö!$B$1:$AG$479,MATCH(G$3,Miljö!$B$1:$AK$1,0),FALSE)</f>
        <v>0</v>
      </c>
      <c r="H278">
        <f>VLOOKUP($B278,Miljö!$B$1:$AG$479,MATCH(H$3,Miljö!$B$1:$AK$1,0),FALSE)</f>
        <v>0</v>
      </c>
      <c r="J278">
        <f>VLOOKUP($B278,Totalt!$B$1:$BP$500,MATCH("total el",Totalt!$B$1:$BP$1,0),FALSE)</f>
        <v>0.19</v>
      </c>
      <c r="L278" s="232">
        <f t="shared" si="5"/>
        <v>0.18049999999999999</v>
      </c>
      <c r="M278" s="232">
        <f t="shared" si="5"/>
        <v>0</v>
      </c>
      <c r="N278" s="232">
        <f t="shared" si="5"/>
        <v>0</v>
      </c>
    </row>
    <row r="279" spans="1:14" x14ac:dyDescent="0.25">
      <c r="A279" t="s">
        <v>389</v>
      </c>
      <c r="B279" t="s">
        <v>393</v>
      </c>
      <c r="C279" t="str">
        <f>VLOOKUP($B279,Totalt!$B$1:$BP$500,MATCH("Kvalitetsgranskad:",Totalt!$B$1:$BP$1,0),FALSE)</f>
        <v>Ja</v>
      </c>
      <c r="E279" t="str">
        <f>VLOOKUP($B279,Miljö!$B$1:$AG$479,MATCH(E$3,Miljö!$B$1:$AK$1,0),FALSE)</f>
        <v>'85% vattenkraft och 15% vindkraft'</v>
      </c>
      <c r="F279">
        <f>VLOOKUP($B279,Miljö!$B$1:$AG$479,MATCH(F$3,Miljö!$B$1:$AK$1,0),FALSE)</f>
        <v>0.95</v>
      </c>
      <c r="G279">
        <f>VLOOKUP($B279,Miljö!$B$1:$AG$479,MATCH(G$3,Miljö!$B$1:$AK$1,0),FALSE)</f>
        <v>0</v>
      </c>
      <c r="H279">
        <f>VLOOKUP($B279,Miljö!$B$1:$AG$479,MATCH(H$3,Miljö!$B$1:$AK$1,0),FALSE)</f>
        <v>0</v>
      </c>
      <c r="J279">
        <f>VLOOKUP($B279,Totalt!$B$1:$BP$500,MATCH("total el",Totalt!$B$1:$BP$1,0),FALSE)</f>
        <v>1</v>
      </c>
      <c r="L279" s="232">
        <f t="shared" si="5"/>
        <v>0.95</v>
      </c>
      <c r="M279" s="232">
        <f t="shared" si="5"/>
        <v>0</v>
      </c>
      <c r="N279" s="232">
        <f t="shared" si="5"/>
        <v>0</v>
      </c>
    </row>
    <row r="280" spans="1:14" x14ac:dyDescent="0.25">
      <c r="A280" t="s">
        <v>394</v>
      </c>
      <c r="B280" t="s">
        <v>395</v>
      </c>
      <c r="C280" t="str">
        <f>VLOOKUP($B280,Totalt!$B$1:$BP$500,MATCH("Kvalitetsgranskad:",Totalt!$B$1:$BP$1,0),FALSE)</f>
        <v>Ja</v>
      </c>
      <c r="E280" t="str">
        <f>VLOOKUP($B280,Miljö!$B$1:$AG$479,MATCH(E$3,Miljö!$B$1:$AK$1,0),FALSE)</f>
        <v>'Nordisk residual'</v>
      </c>
      <c r="F280">
        <f>VLOOKUP($B280,Miljö!$B$1:$AG$479,MATCH(F$3,Miljö!$B$1:$AK$1,0),FALSE)</f>
        <v>2.36</v>
      </c>
      <c r="G280">
        <f>VLOOKUP($B280,Miljö!$B$1:$AG$479,MATCH(G$3,Miljö!$B$1:$AK$1,0),FALSE)</f>
        <v>483.4</v>
      </c>
      <c r="H280">
        <f>VLOOKUP($B280,Miljö!$B$1:$AG$479,MATCH(H$3,Miljö!$B$1:$AK$1,0),FALSE)</f>
        <v>0.55000000000000004</v>
      </c>
      <c r="J280">
        <f>VLOOKUP($B280,Totalt!$B$1:$BP$500,MATCH("total el",Totalt!$B$1:$BP$1,0),FALSE)</f>
        <v>1</v>
      </c>
      <c r="L280" s="232">
        <f t="shared" si="5"/>
        <v>2.36</v>
      </c>
      <c r="M280" s="232">
        <f t="shared" si="5"/>
        <v>483.4</v>
      </c>
      <c r="N280" s="232">
        <f t="shared" si="5"/>
        <v>0.55000000000000004</v>
      </c>
    </row>
    <row r="281" spans="1:14" x14ac:dyDescent="0.25">
      <c r="A281" t="s">
        <v>394</v>
      </c>
      <c r="B281" t="s">
        <v>396</v>
      </c>
      <c r="C281" t="str">
        <f>VLOOKUP($B281,Totalt!$B$1:$BP$500,MATCH("Kvalitetsgranskad:",Totalt!$B$1:$BP$1,0),FALSE)</f>
        <v>Ja</v>
      </c>
      <c r="E281" t="str">
        <f>VLOOKUP($B281,Miljö!$B$1:$AG$479,MATCH(E$3,Miljö!$B$1:$AK$1,0),FALSE)</f>
        <v>Nordisk residual</v>
      </c>
      <c r="F281">
        <f>VLOOKUP($B281,Miljö!$B$1:$AG$479,MATCH(F$3,Miljö!$B$1:$AK$1,0),FALSE)</f>
        <v>2.36</v>
      </c>
      <c r="G281">
        <f>VLOOKUP($B281,Miljö!$B$1:$AG$479,MATCH(G$3,Miljö!$B$1:$AK$1,0),FALSE)</f>
        <v>483.4</v>
      </c>
      <c r="H281">
        <f>VLOOKUP($B281,Miljö!$B$1:$AG$479,MATCH(H$3,Miljö!$B$1:$AK$1,0),FALSE)</f>
        <v>0.55000000000000004</v>
      </c>
      <c r="J281">
        <f>VLOOKUP($B281,Totalt!$B$1:$BP$500,MATCH("total el",Totalt!$B$1:$BP$1,0),FALSE)</f>
        <v>0.05</v>
      </c>
      <c r="L281" s="232">
        <f t="shared" si="5"/>
        <v>0.11799999999999999</v>
      </c>
      <c r="M281" s="232">
        <f t="shared" si="5"/>
        <v>24.17</v>
      </c>
      <c r="N281" s="232">
        <f t="shared" si="5"/>
        <v>2.7500000000000004E-2</v>
      </c>
    </row>
    <row r="282" spans="1:14" x14ac:dyDescent="0.25">
      <c r="A282" t="s">
        <v>397</v>
      </c>
      <c r="B282" t="s">
        <v>398</v>
      </c>
      <c r="C282" t="str">
        <f>VLOOKUP($B282,Totalt!$B$1:$BP$500,MATCH("Kvalitetsgranskad:",Totalt!$B$1:$BP$1,0),FALSE)</f>
        <v>Ja</v>
      </c>
      <c r="E282" t="str">
        <f>VLOOKUP($B282,Miljö!$B$1:$AG$479,MATCH(E$3,Miljö!$B$1:$AK$1,0),FALSE)</f>
        <v>Nordisk residual</v>
      </c>
      <c r="F282">
        <f>VLOOKUP($B282,Miljö!$B$1:$AG$479,MATCH(F$3,Miljö!$B$1:$AK$1,0),FALSE)</f>
        <v>2.36</v>
      </c>
      <c r="G282">
        <f>VLOOKUP($B282,Miljö!$B$1:$AG$479,MATCH(G$3,Miljö!$B$1:$AK$1,0),FALSE)</f>
        <v>483.4</v>
      </c>
      <c r="H282">
        <f>VLOOKUP($B282,Miljö!$B$1:$AG$479,MATCH(H$3,Miljö!$B$1:$AK$1,0),FALSE)</f>
        <v>0.55000000000000004</v>
      </c>
      <c r="J282">
        <f>VLOOKUP($B282,Totalt!$B$1:$BP$500,MATCH("total el",Totalt!$B$1:$BP$1,0),FALSE)</f>
        <v>3.3121499999999999</v>
      </c>
      <c r="L282" s="232">
        <f t="shared" si="5"/>
        <v>7.816673999999999</v>
      </c>
      <c r="M282" s="232">
        <f t="shared" si="5"/>
        <v>1601.09331</v>
      </c>
      <c r="N282" s="232">
        <f t="shared" si="5"/>
        <v>1.8216825000000001</v>
      </c>
    </row>
    <row r="283" spans="1:14" x14ac:dyDescent="0.25">
      <c r="A283" t="s">
        <v>399</v>
      </c>
      <c r="B283" t="s">
        <v>400</v>
      </c>
      <c r="C283" t="str">
        <f>VLOOKUP($B283,Totalt!$B$1:$BP$500,MATCH("Kvalitetsgranskad:",Totalt!$B$1:$BP$1,0),FALSE)</f>
        <v>Ja</v>
      </c>
      <c r="E283" t="str">
        <f>VLOOKUP($B283,Miljö!$B$1:$AG$479,MATCH(E$3,Miljö!$B$1:$AK$1,0),FALSE)</f>
        <v>'Förnyelsbar'</v>
      </c>
      <c r="F283">
        <f>VLOOKUP($B283,Miljö!$B$1:$AG$479,MATCH(F$3,Miljö!$B$1:$AK$1,0),FALSE)</f>
        <v>1.1000000000000001</v>
      </c>
      <c r="G283">
        <f>VLOOKUP($B283,Miljö!$B$1:$AG$479,MATCH(G$3,Miljö!$B$1:$AK$1,0),FALSE)</f>
        <v>0</v>
      </c>
      <c r="H283">
        <f>VLOOKUP($B283,Miljö!$B$1:$AG$479,MATCH(H$3,Miljö!$B$1:$AK$1,0),FALSE)</f>
        <v>0</v>
      </c>
      <c r="J283">
        <f>VLOOKUP($B283,Totalt!$B$1:$BP$500,MATCH("total el",Totalt!$B$1:$BP$1,0),FALSE)</f>
        <v>0.6</v>
      </c>
      <c r="L283" s="232">
        <f t="shared" si="5"/>
        <v>0.66</v>
      </c>
      <c r="M283" s="232">
        <f t="shared" si="5"/>
        <v>0</v>
      </c>
      <c r="N283" s="232">
        <f t="shared" si="5"/>
        <v>0</v>
      </c>
    </row>
    <row r="284" spans="1:14" x14ac:dyDescent="0.25">
      <c r="A284" t="s">
        <v>399</v>
      </c>
      <c r="B284" t="s">
        <v>401</v>
      </c>
      <c r="C284" t="str">
        <f>VLOOKUP($B284,Totalt!$B$1:$BP$500,MATCH("Kvalitetsgranskad:",Totalt!$B$1:$BP$1,0),FALSE)</f>
        <v>Ja</v>
      </c>
      <c r="E284" t="str">
        <f>VLOOKUP($B284,Miljö!$B$1:$AG$479,MATCH(E$3,Miljö!$B$1:$AK$1,0),FALSE)</f>
        <v>'Förnyelsebar'</v>
      </c>
      <c r="F284">
        <f>VLOOKUP($B284,Miljö!$B$1:$AG$479,MATCH(F$3,Miljö!$B$1:$AK$1,0),FALSE)</f>
        <v>1.1000000000000001</v>
      </c>
      <c r="G284">
        <f>VLOOKUP($B284,Miljö!$B$1:$AG$479,MATCH(G$3,Miljö!$B$1:$AK$1,0),FALSE)</f>
        <v>0</v>
      </c>
      <c r="H284">
        <f>VLOOKUP($B284,Miljö!$B$1:$AG$479,MATCH(H$3,Miljö!$B$1:$AK$1,0),FALSE)</f>
        <v>0</v>
      </c>
      <c r="J284">
        <f>VLOOKUP($B284,Totalt!$B$1:$BP$500,MATCH("total el",Totalt!$B$1:$BP$1,0),FALSE)</f>
        <v>0.6</v>
      </c>
      <c r="L284" s="232">
        <f t="shared" si="5"/>
        <v>0.66</v>
      </c>
      <c r="M284" s="232">
        <f t="shared" si="5"/>
        <v>0</v>
      </c>
      <c r="N284" s="232">
        <f t="shared" si="5"/>
        <v>0</v>
      </c>
    </row>
    <row r="285" spans="1:14" x14ac:dyDescent="0.25">
      <c r="A285" t="s">
        <v>399</v>
      </c>
      <c r="B285" t="s">
        <v>402</v>
      </c>
      <c r="C285" t="str">
        <f>VLOOKUP($B285,Totalt!$B$1:$BP$500,MATCH("Kvalitetsgranskad:",Totalt!$B$1:$BP$1,0),FALSE)</f>
        <v>Ja</v>
      </c>
      <c r="E285" t="str">
        <f>VLOOKUP($B285,Miljö!$B$1:$AG$479,MATCH(E$3,Miljö!$B$1:$AK$1,0),FALSE)</f>
        <v>'Nordisk residual'</v>
      </c>
      <c r="F285">
        <f>VLOOKUP($B285,Miljö!$B$1:$AG$479,MATCH(F$3,Miljö!$B$1:$AK$1,0),FALSE)</f>
        <v>2.36</v>
      </c>
      <c r="G285">
        <f>VLOOKUP($B285,Miljö!$B$1:$AG$479,MATCH(G$3,Miljö!$B$1:$AK$1,0),FALSE)</f>
        <v>483.4</v>
      </c>
      <c r="H285">
        <f>VLOOKUP($B285,Miljö!$B$1:$AG$479,MATCH(H$3,Miljö!$B$1:$AK$1,0),FALSE)</f>
        <v>0.55000000000000004</v>
      </c>
      <c r="J285">
        <f>VLOOKUP($B285,Totalt!$B$1:$BP$500,MATCH("total el",Totalt!$B$1:$BP$1,0),FALSE)</f>
        <v>20.1356</v>
      </c>
      <c r="L285" s="232">
        <f t="shared" si="5"/>
        <v>47.520015999999998</v>
      </c>
      <c r="M285" s="232">
        <f t="shared" si="5"/>
        <v>9733.5490399999999</v>
      </c>
      <c r="N285" s="232">
        <f t="shared" si="5"/>
        <v>11.074580000000001</v>
      </c>
    </row>
    <row r="286" spans="1:14" x14ac:dyDescent="0.25">
      <c r="A286" t="s">
        <v>399</v>
      </c>
      <c r="B286" t="s">
        <v>403</v>
      </c>
      <c r="C286" t="str">
        <f>VLOOKUP($B286,Totalt!$B$1:$BP$500,MATCH("Kvalitetsgranskad:",Totalt!$B$1:$BP$1,0),FALSE)</f>
        <v>Ja</v>
      </c>
      <c r="E286" t="str">
        <f>VLOOKUP($B286,Miljö!$B$1:$AG$479,MATCH(E$3,Miljö!$B$1:$AK$1,0),FALSE)</f>
        <v>'Nordisk residual'</v>
      </c>
      <c r="F286">
        <f>VLOOKUP($B286,Miljö!$B$1:$AG$479,MATCH(F$3,Miljö!$B$1:$AK$1,0),FALSE)</f>
        <v>2.36</v>
      </c>
      <c r="G286">
        <f>VLOOKUP($B286,Miljö!$B$1:$AG$479,MATCH(G$3,Miljö!$B$1:$AK$1,0),FALSE)</f>
        <v>483.4</v>
      </c>
      <c r="H286">
        <f>VLOOKUP($B286,Miljö!$B$1:$AG$479,MATCH(H$3,Miljö!$B$1:$AK$1,0),FALSE)</f>
        <v>0.55000000000000004</v>
      </c>
      <c r="J286">
        <f>VLOOKUP($B286,Totalt!$B$1:$BP$500,MATCH("total el",Totalt!$B$1:$BP$1,0),FALSE)</f>
        <v>33.873000000000005</v>
      </c>
      <c r="L286" s="232">
        <f t="shared" si="5"/>
        <v>79.940280000000001</v>
      </c>
      <c r="M286" s="232">
        <f t="shared" si="5"/>
        <v>16374.208200000001</v>
      </c>
      <c r="N286" s="232">
        <f t="shared" si="5"/>
        <v>18.630150000000004</v>
      </c>
    </row>
    <row r="287" spans="1:14" x14ac:dyDescent="0.25">
      <c r="A287" t="s">
        <v>399</v>
      </c>
      <c r="B287" t="s">
        <v>404</v>
      </c>
      <c r="C287" t="str">
        <f>VLOOKUP($B287,Totalt!$B$1:$BP$500,MATCH("Kvalitetsgranskad:",Totalt!$B$1:$BP$1,0),FALSE)</f>
        <v>Ja</v>
      </c>
      <c r="E287" t="str">
        <f>VLOOKUP($B287,Miljö!$B$1:$AG$479,MATCH(E$3,Miljö!$B$1:$AK$1,0),FALSE)</f>
        <v>'Förnyelsebar'</v>
      </c>
      <c r="F287">
        <f>VLOOKUP($B287,Miljö!$B$1:$AG$479,MATCH(F$3,Miljö!$B$1:$AK$1,0),FALSE)</f>
        <v>1.1000000000000001</v>
      </c>
      <c r="G287">
        <f>VLOOKUP($B287,Miljö!$B$1:$AG$479,MATCH(G$3,Miljö!$B$1:$AK$1,0),FALSE)</f>
        <v>0</v>
      </c>
      <c r="H287">
        <f>VLOOKUP($B287,Miljö!$B$1:$AG$479,MATCH(H$3,Miljö!$B$1:$AK$1,0),FALSE)</f>
        <v>0</v>
      </c>
      <c r="J287">
        <f>VLOOKUP($B287,Totalt!$B$1:$BP$500,MATCH("total el",Totalt!$B$1:$BP$1,0),FALSE)</f>
        <v>0.1</v>
      </c>
      <c r="L287" s="232">
        <f t="shared" si="5"/>
        <v>0.11000000000000001</v>
      </c>
      <c r="M287" s="232">
        <f t="shared" si="5"/>
        <v>0</v>
      </c>
      <c r="N287" s="232">
        <f t="shared" si="5"/>
        <v>0</v>
      </c>
    </row>
    <row r="288" spans="1:14" x14ac:dyDescent="0.25">
      <c r="A288" t="s">
        <v>405</v>
      </c>
      <c r="B288" t="s">
        <v>406</v>
      </c>
      <c r="C288" t="str">
        <f>VLOOKUP($B288,Totalt!$B$1:$BP$500,MATCH("Kvalitetsgranskad:",Totalt!$B$1:$BP$1,0),FALSE)</f>
        <v>Nej</v>
      </c>
      <c r="E288" t="str">
        <f>VLOOKUP($B288,Miljö!$B$1:$AG$479,MATCH(E$3,Miljö!$B$1:$AK$1,0),FALSE)</f>
        <v>-</v>
      </c>
      <c r="F288">
        <f>VLOOKUP($B288,Miljö!$B$1:$AG$479,MATCH(F$3,Miljö!$B$1:$AK$1,0),FALSE)</f>
        <v>2.36</v>
      </c>
      <c r="G288">
        <f>VLOOKUP($B288,Miljö!$B$1:$AG$479,MATCH(G$3,Miljö!$B$1:$AK$1,0),FALSE)</f>
        <v>483.4</v>
      </c>
      <c r="H288">
        <f>VLOOKUP($B288,Miljö!$B$1:$AG$479,MATCH(H$3,Miljö!$B$1:$AK$1,0),FALSE)</f>
        <v>0.55000000000000004</v>
      </c>
      <c r="J288">
        <f>VLOOKUP($B288,Totalt!$B$1:$BP$500,MATCH("total el",Totalt!$B$1:$BP$1,0),FALSE)</f>
        <v>0</v>
      </c>
      <c r="L288" s="232">
        <f t="shared" si="5"/>
        <v>0</v>
      </c>
      <c r="M288" s="232">
        <f t="shared" si="5"/>
        <v>0</v>
      </c>
      <c r="N288" s="232">
        <f t="shared" si="5"/>
        <v>0</v>
      </c>
    </row>
    <row r="289" spans="1:14" x14ac:dyDescent="0.25">
      <c r="A289" t="s">
        <v>405</v>
      </c>
      <c r="B289" t="s">
        <v>407</v>
      </c>
      <c r="C289" t="str">
        <f>VLOOKUP($B289,Totalt!$B$1:$BP$500,MATCH("Kvalitetsgranskad:",Totalt!$B$1:$BP$1,0),FALSE)</f>
        <v>Nej</v>
      </c>
      <c r="E289" t="str">
        <f>VLOOKUP($B289,Miljö!$B$1:$AG$479,MATCH(E$3,Miljö!$B$1:$AK$1,0),FALSE)</f>
        <v>-</v>
      </c>
      <c r="F289">
        <f>VLOOKUP($B289,Miljö!$B$1:$AG$479,MATCH(F$3,Miljö!$B$1:$AK$1,0),FALSE)</f>
        <v>2.36</v>
      </c>
      <c r="G289">
        <f>VLOOKUP($B289,Miljö!$B$1:$AG$479,MATCH(G$3,Miljö!$B$1:$AK$1,0),FALSE)</f>
        <v>483.4</v>
      </c>
      <c r="H289">
        <f>VLOOKUP($B289,Miljö!$B$1:$AG$479,MATCH(H$3,Miljö!$B$1:$AK$1,0),FALSE)</f>
        <v>0.55000000000000004</v>
      </c>
      <c r="J289">
        <f>VLOOKUP($B289,Totalt!$B$1:$BP$500,MATCH("total el",Totalt!$B$1:$BP$1,0),FALSE)</f>
        <v>0</v>
      </c>
      <c r="L289" s="232">
        <f t="shared" si="5"/>
        <v>0</v>
      </c>
      <c r="M289" s="232">
        <f t="shared" si="5"/>
        <v>0</v>
      </c>
      <c r="N289" s="232">
        <f t="shared" si="5"/>
        <v>0</v>
      </c>
    </row>
    <row r="290" spans="1:14" x14ac:dyDescent="0.25">
      <c r="A290" t="s">
        <v>405</v>
      </c>
      <c r="B290" t="s">
        <v>408</v>
      </c>
      <c r="C290" t="str">
        <f>VLOOKUP($B290,Totalt!$B$1:$BP$500,MATCH("Kvalitetsgranskad:",Totalt!$B$1:$BP$1,0),FALSE)</f>
        <v>Nej</v>
      </c>
      <c r="E290" t="str">
        <f>VLOOKUP($B290,Miljö!$B$1:$AG$479,MATCH(E$3,Miljö!$B$1:$AK$1,0),FALSE)</f>
        <v>-</v>
      </c>
      <c r="F290">
        <f>VLOOKUP($B290,Miljö!$B$1:$AG$479,MATCH(F$3,Miljö!$B$1:$AK$1,0),FALSE)</f>
        <v>2.36</v>
      </c>
      <c r="G290">
        <f>VLOOKUP($B290,Miljö!$B$1:$AG$479,MATCH(G$3,Miljö!$B$1:$AK$1,0),FALSE)</f>
        <v>483.4</v>
      </c>
      <c r="H290">
        <f>VLOOKUP($B290,Miljö!$B$1:$AG$479,MATCH(H$3,Miljö!$B$1:$AK$1,0),FALSE)</f>
        <v>0.55000000000000004</v>
      </c>
      <c r="J290">
        <f>VLOOKUP($B290,Totalt!$B$1:$BP$500,MATCH("total el",Totalt!$B$1:$BP$1,0),FALSE)</f>
        <v>0</v>
      </c>
      <c r="L290" s="232">
        <f t="shared" si="5"/>
        <v>0</v>
      </c>
      <c r="M290" s="232">
        <f t="shared" si="5"/>
        <v>0</v>
      </c>
      <c r="N290" s="232">
        <f t="shared" si="5"/>
        <v>0</v>
      </c>
    </row>
    <row r="291" spans="1:14" x14ac:dyDescent="0.25">
      <c r="A291" t="s">
        <v>405</v>
      </c>
      <c r="B291" t="s">
        <v>409</v>
      </c>
      <c r="C291" t="str">
        <f>VLOOKUP($B291,Totalt!$B$1:$BP$500,MATCH("Kvalitetsgranskad:",Totalt!$B$1:$BP$1,0),FALSE)</f>
        <v>Nej</v>
      </c>
      <c r="E291" t="str">
        <f>VLOOKUP($B291,Miljö!$B$1:$AG$479,MATCH(E$3,Miljö!$B$1:$AK$1,0),FALSE)</f>
        <v>-</v>
      </c>
      <c r="F291">
        <f>VLOOKUP($B291,Miljö!$B$1:$AG$479,MATCH(F$3,Miljö!$B$1:$AK$1,0),FALSE)</f>
        <v>2.36</v>
      </c>
      <c r="G291">
        <f>VLOOKUP($B291,Miljö!$B$1:$AG$479,MATCH(G$3,Miljö!$B$1:$AK$1,0),FALSE)</f>
        <v>483.4</v>
      </c>
      <c r="H291">
        <f>VLOOKUP($B291,Miljö!$B$1:$AG$479,MATCH(H$3,Miljö!$B$1:$AK$1,0),FALSE)</f>
        <v>0.55000000000000004</v>
      </c>
      <c r="J291">
        <f>VLOOKUP($B291,Totalt!$B$1:$BP$500,MATCH("total el",Totalt!$B$1:$BP$1,0),FALSE)</f>
        <v>0</v>
      </c>
      <c r="L291" s="232">
        <f t="shared" si="5"/>
        <v>0</v>
      </c>
      <c r="M291" s="232">
        <f t="shared" si="5"/>
        <v>0</v>
      </c>
      <c r="N291" s="232">
        <f t="shared" si="5"/>
        <v>0</v>
      </c>
    </row>
    <row r="292" spans="1:14" x14ac:dyDescent="0.25">
      <c r="A292" t="s">
        <v>410</v>
      </c>
      <c r="B292" t="s">
        <v>411</v>
      </c>
      <c r="C292" t="str">
        <f>VLOOKUP($B292,Totalt!$B$1:$BP$500,MATCH("Kvalitetsgranskad:",Totalt!$B$1:$BP$1,0),FALSE)</f>
        <v>Ja</v>
      </c>
      <c r="E292" t="str">
        <f>VLOOKUP($B292,Miljö!$B$1:$AG$479,MATCH(E$3,Miljö!$B$1:$AK$1,0),FALSE)</f>
        <v>Nordisk residual</v>
      </c>
      <c r="F292">
        <f>VLOOKUP($B292,Miljö!$B$1:$AG$479,MATCH(F$3,Miljö!$B$1:$AK$1,0),FALSE)</f>
        <v>2.36</v>
      </c>
      <c r="G292">
        <f>VLOOKUP($B292,Miljö!$B$1:$AG$479,MATCH(G$3,Miljö!$B$1:$AK$1,0),FALSE)</f>
        <v>483.4</v>
      </c>
      <c r="H292">
        <f>VLOOKUP($B292,Miljö!$B$1:$AG$479,MATCH(H$3,Miljö!$B$1:$AK$1,0),FALSE)</f>
        <v>0.55000000000000004</v>
      </c>
      <c r="J292">
        <f>VLOOKUP($B292,Totalt!$B$1:$BP$500,MATCH("total el",Totalt!$B$1:$BP$1,0),FALSE)</f>
        <v>9.2999999999999999E-2</v>
      </c>
      <c r="L292" s="232">
        <f t="shared" si="5"/>
        <v>0.21947999999999998</v>
      </c>
      <c r="M292" s="232">
        <f t="shared" si="5"/>
        <v>44.956199999999995</v>
      </c>
      <c r="N292" s="232">
        <f t="shared" si="5"/>
        <v>5.1150000000000001E-2</v>
      </c>
    </row>
    <row r="293" spans="1:14" x14ac:dyDescent="0.25">
      <c r="A293" t="s">
        <v>410</v>
      </c>
      <c r="B293" t="s">
        <v>412</v>
      </c>
      <c r="C293" t="str">
        <f>VLOOKUP($B293,Totalt!$B$1:$BP$500,MATCH("Kvalitetsgranskad:",Totalt!$B$1:$BP$1,0),FALSE)</f>
        <v>Ja</v>
      </c>
      <c r="E293" t="str">
        <f>VLOOKUP($B293,Miljö!$B$1:$AG$479,MATCH(E$3,Miljö!$B$1:$AK$1,0),FALSE)</f>
        <v>Nordisk residual</v>
      </c>
      <c r="F293">
        <f>VLOOKUP($B293,Miljö!$B$1:$AG$479,MATCH(F$3,Miljö!$B$1:$AK$1,0),FALSE)</f>
        <v>2.36</v>
      </c>
      <c r="G293">
        <f>VLOOKUP($B293,Miljö!$B$1:$AG$479,MATCH(G$3,Miljö!$B$1:$AK$1,0),FALSE)</f>
        <v>483.4</v>
      </c>
      <c r="H293">
        <f>VLOOKUP($B293,Miljö!$B$1:$AG$479,MATCH(H$3,Miljö!$B$1:$AK$1,0),FALSE)</f>
        <v>0.55000000000000004</v>
      </c>
      <c r="J293">
        <f>VLOOKUP($B293,Totalt!$B$1:$BP$500,MATCH("total el",Totalt!$B$1:$BP$1,0),FALSE)</f>
        <v>0.8</v>
      </c>
      <c r="L293" s="232">
        <f t="shared" si="5"/>
        <v>1.8879999999999999</v>
      </c>
      <c r="M293" s="232">
        <f t="shared" si="5"/>
        <v>386.72</v>
      </c>
      <c r="N293" s="232">
        <f t="shared" si="5"/>
        <v>0.44000000000000006</v>
      </c>
    </row>
    <row r="294" spans="1:14" x14ac:dyDescent="0.25">
      <c r="A294" t="s">
        <v>413</v>
      </c>
      <c r="B294" t="s">
        <v>414</v>
      </c>
      <c r="C294" t="str">
        <f>VLOOKUP($B294,Totalt!$B$1:$BP$500,MATCH("Kvalitetsgranskad:",Totalt!$B$1:$BP$1,0),FALSE)</f>
        <v>Ja</v>
      </c>
      <c r="E294" t="str">
        <f>VLOOKUP($B294,Miljö!$B$1:$AG$479,MATCH(E$3,Miljö!$B$1:$AK$1,0),FALSE)</f>
        <v>'Biokraft'</v>
      </c>
      <c r="F294">
        <f>VLOOKUP($B294,Miljö!$B$1:$AG$479,MATCH(F$3,Miljö!$B$1:$AK$1,0),FALSE)</f>
        <v>0.28000000000000003</v>
      </c>
      <c r="G294">
        <f>VLOOKUP($B294,Miljö!$B$1:$AG$479,MATCH(G$3,Miljö!$B$1:$AK$1,0),FALSE)</f>
        <v>0</v>
      </c>
      <c r="H294">
        <f>VLOOKUP($B294,Miljö!$B$1:$AG$479,MATCH(H$3,Miljö!$B$1:$AK$1,0),FALSE)</f>
        <v>0</v>
      </c>
      <c r="J294">
        <f>VLOOKUP($B294,Totalt!$B$1:$BP$500,MATCH("total el",Totalt!$B$1:$BP$1,0),FALSE)</f>
        <v>61.5</v>
      </c>
      <c r="L294" s="232">
        <f t="shared" si="5"/>
        <v>17.220000000000002</v>
      </c>
      <c r="M294" s="232">
        <f t="shared" si="5"/>
        <v>0</v>
      </c>
      <c r="N294" s="232">
        <f t="shared" si="5"/>
        <v>0</v>
      </c>
    </row>
    <row r="295" spans="1:14" x14ac:dyDescent="0.25">
      <c r="A295" t="s">
        <v>415</v>
      </c>
      <c r="B295" t="s">
        <v>416</v>
      </c>
      <c r="C295" t="str">
        <f>VLOOKUP($B295,Totalt!$B$1:$BP$500,MATCH("Kvalitetsgranskad:",Totalt!$B$1:$BP$1,0),FALSE)</f>
        <v>Ja</v>
      </c>
      <c r="E295" t="str">
        <f>VLOOKUP($B295,Miljö!$B$1:$AG$479,MATCH(E$3,Miljö!$B$1:$AK$1,0),FALSE)</f>
        <v>'vind vatten bio'</v>
      </c>
      <c r="F295">
        <f>VLOOKUP($B295,Miljö!$B$1:$AG$479,MATCH(F$3,Miljö!$B$1:$AK$1,0),FALSE)</f>
        <v>1.03</v>
      </c>
      <c r="G295">
        <f>VLOOKUP($B295,Miljö!$B$1:$AG$479,MATCH(G$3,Miljö!$B$1:$AK$1,0),FALSE)</f>
        <v>0</v>
      </c>
      <c r="H295">
        <f>VLOOKUP($B295,Miljö!$B$1:$AG$479,MATCH(H$3,Miljö!$B$1:$AK$1,0),FALSE)</f>
        <v>0</v>
      </c>
      <c r="J295">
        <f>VLOOKUP($B295,Totalt!$B$1:$BP$500,MATCH("total el",Totalt!$B$1:$BP$1,0),FALSE)</f>
        <v>0.17152000000000001</v>
      </c>
      <c r="L295" s="232">
        <f t="shared" si="5"/>
        <v>0.17666560000000001</v>
      </c>
      <c r="M295" s="232">
        <f t="shared" si="5"/>
        <v>0</v>
      </c>
      <c r="N295" s="232">
        <f t="shared" si="5"/>
        <v>0</v>
      </c>
    </row>
    <row r="296" spans="1:14" x14ac:dyDescent="0.25">
      <c r="A296" t="s">
        <v>415</v>
      </c>
      <c r="B296" t="s">
        <v>417</v>
      </c>
      <c r="C296" t="str">
        <f>VLOOKUP($B296,Totalt!$B$1:$BP$500,MATCH("Kvalitetsgranskad:",Totalt!$B$1:$BP$1,0),FALSE)</f>
        <v>Ja</v>
      </c>
      <c r="E296" t="str">
        <f>VLOOKUP($B296,Miljö!$B$1:$AG$479,MATCH(E$3,Miljö!$B$1:$AK$1,0),FALSE)</f>
        <v>'vind vatten bio'</v>
      </c>
      <c r="F296">
        <f>VLOOKUP($B296,Miljö!$B$1:$AG$479,MATCH(F$3,Miljö!$B$1:$AK$1,0),FALSE)</f>
        <v>1.03</v>
      </c>
      <c r="G296">
        <f>VLOOKUP($B296,Miljö!$B$1:$AG$479,MATCH(G$3,Miljö!$B$1:$AK$1,0),FALSE)</f>
        <v>0</v>
      </c>
      <c r="H296">
        <f>VLOOKUP($B296,Miljö!$B$1:$AG$479,MATCH(H$3,Miljö!$B$1:$AK$1,0),FALSE)</f>
        <v>0</v>
      </c>
      <c r="J296">
        <f>VLOOKUP($B296,Totalt!$B$1:$BP$500,MATCH("total el",Totalt!$B$1:$BP$1,0),FALSE)</f>
        <v>0.23464399999999999</v>
      </c>
      <c r="L296" s="232">
        <f t="shared" si="5"/>
        <v>0.24168332000000001</v>
      </c>
      <c r="M296" s="232">
        <f t="shared" si="5"/>
        <v>0</v>
      </c>
      <c r="N296" s="232">
        <f t="shared" si="5"/>
        <v>0</v>
      </c>
    </row>
    <row r="297" spans="1:14" x14ac:dyDescent="0.25">
      <c r="A297" t="s">
        <v>415</v>
      </c>
      <c r="B297" t="s">
        <v>418</v>
      </c>
      <c r="C297" t="str">
        <f>VLOOKUP($B297,Totalt!$B$1:$BP$500,MATCH("Kvalitetsgranskad:",Totalt!$B$1:$BP$1,0),FALSE)</f>
        <v>Ja</v>
      </c>
      <c r="E297" t="str">
        <f>VLOOKUP($B297,Miljö!$B$1:$AG$479,MATCH(E$3,Miljö!$B$1:$AK$1,0),FALSE)</f>
        <v>'vind vatten bio'</v>
      </c>
      <c r="F297">
        <f>VLOOKUP($B297,Miljö!$B$1:$AG$479,MATCH(F$3,Miljö!$B$1:$AK$1,0),FALSE)</f>
        <v>1.03</v>
      </c>
      <c r="G297">
        <f>VLOOKUP($B297,Miljö!$B$1:$AG$479,MATCH(G$3,Miljö!$B$1:$AK$1,0),FALSE)</f>
        <v>0</v>
      </c>
      <c r="H297">
        <f>VLOOKUP($B297,Miljö!$B$1:$AG$479,MATCH(H$3,Miljö!$B$1:$AK$1,0),FALSE)</f>
        <v>0</v>
      </c>
      <c r="J297">
        <f>VLOOKUP($B297,Totalt!$B$1:$BP$500,MATCH("total el",Totalt!$B$1:$BP$1,0),FALSE)</f>
        <v>0.169017</v>
      </c>
      <c r="L297" s="232">
        <f t="shared" si="5"/>
        <v>0.17408751</v>
      </c>
      <c r="M297" s="232">
        <f t="shared" si="5"/>
        <v>0</v>
      </c>
      <c r="N297" s="232">
        <f t="shared" si="5"/>
        <v>0</v>
      </c>
    </row>
    <row r="298" spans="1:14" x14ac:dyDescent="0.25">
      <c r="A298" t="s">
        <v>415</v>
      </c>
      <c r="B298" t="s">
        <v>419</v>
      </c>
      <c r="C298" t="str">
        <f>VLOOKUP($B298,Totalt!$B$1:$BP$500,MATCH("Kvalitetsgranskad:",Totalt!$B$1:$BP$1,0),FALSE)</f>
        <v>Ja</v>
      </c>
      <c r="E298" t="str">
        <f>VLOOKUP($B298,Miljö!$B$1:$AG$479,MATCH(E$3,Miljö!$B$1:$AK$1,0),FALSE)</f>
        <v>'vind vatten bio'</v>
      </c>
      <c r="F298">
        <f>VLOOKUP($B298,Miljö!$B$1:$AG$479,MATCH(F$3,Miljö!$B$1:$AK$1,0),FALSE)</f>
        <v>1.03</v>
      </c>
      <c r="G298">
        <f>VLOOKUP($B298,Miljö!$B$1:$AG$479,MATCH(G$3,Miljö!$B$1:$AK$1,0),FALSE)</f>
        <v>0</v>
      </c>
      <c r="H298">
        <f>VLOOKUP($B298,Miljö!$B$1:$AG$479,MATCH(H$3,Miljö!$B$1:$AK$1,0),FALSE)</f>
        <v>0</v>
      </c>
      <c r="J298">
        <f>VLOOKUP($B298,Totalt!$B$1:$BP$500,MATCH("total el",Totalt!$B$1:$BP$1,0),FALSE)</f>
        <v>10.866300000000001</v>
      </c>
      <c r="L298" s="232">
        <f t="shared" si="5"/>
        <v>11.192289000000001</v>
      </c>
      <c r="M298" s="232">
        <f t="shared" si="5"/>
        <v>0</v>
      </c>
      <c r="N298" s="232">
        <f t="shared" si="5"/>
        <v>0</v>
      </c>
    </row>
    <row r="299" spans="1:14" x14ac:dyDescent="0.25">
      <c r="A299" t="s">
        <v>420</v>
      </c>
      <c r="B299" t="s">
        <v>421</v>
      </c>
      <c r="C299" t="str">
        <f>VLOOKUP($B299,Totalt!$B$1:$BP$500,MATCH("Kvalitetsgranskad:",Totalt!$B$1:$BP$1,0),FALSE)</f>
        <v>Ja</v>
      </c>
      <c r="E299" t="str">
        <f>VLOOKUP($B299,Miljö!$B$1:$AG$479,MATCH(E$3,Miljö!$B$1:$AK$1,0),FALSE)</f>
        <v>'Vindel'</v>
      </c>
      <c r="F299">
        <f>VLOOKUP($B299,Miljö!$B$1:$AG$479,MATCH(F$3,Miljö!$B$1:$AK$1,0),FALSE)</f>
        <v>1</v>
      </c>
      <c r="G299">
        <f>VLOOKUP($B299,Miljö!$B$1:$AG$479,MATCH(G$3,Miljö!$B$1:$AK$1,0),FALSE)</f>
        <v>0</v>
      </c>
      <c r="H299">
        <f>VLOOKUP($B299,Miljö!$B$1:$AG$479,MATCH(H$3,Miljö!$B$1:$AK$1,0),FALSE)</f>
        <v>0</v>
      </c>
      <c r="J299">
        <f>VLOOKUP($B299,Totalt!$B$1:$BP$500,MATCH("total el",Totalt!$B$1:$BP$1,0),FALSE)</f>
        <v>28.097999999999999</v>
      </c>
      <c r="L299" s="232">
        <f t="shared" si="5"/>
        <v>28.097999999999999</v>
      </c>
      <c r="M299" s="232">
        <f t="shared" si="5"/>
        <v>0</v>
      </c>
      <c r="N299" s="232">
        <f t="shared" si="5"/>
        <v>0</v>
      </c>
    </row>
    <row r="300" spans="1:14" x14ac:dyDescent="0.25">
      <c r="A300" t="s">
        <v>422</v>
      </c>
      <c r="B300" t="s">
        <v>423</v>
      </c>
      <c r="C300" t="str">
        <f>VLOOKUP($B300,Totalt!$B$1:$BP$500,MATCH("Kvalitetsgranskad:",Totalt!$B$1:$BP$1,0),FALSE)</f>
        <v>Ja</v>
      </c>
      <c r="E300" t="str">
        <f>VLOOKUP($B300,Miljö!$B$1:$AG$479,MATCH(E$3,Miljö!$B$1:$AK$1,0),FALSE)</f>
        <v>'Nordisk residualmix'</v>
      </c>
      <c r="F300">
        <f>VLOOKUP($B300,Miljö!$B$1:$AG$479,MATCH(F$3,Miljö!$B$1:$AK$1,0),FALSE)</f>
        <v>2.36</v>
      </c>
      <c r="G300">
        <f>VLOOKUP($B300,Miljö!$B$1:$AG$479,MATCH(G$3,Miljö!$B$1:$AK$1,0),FALSE)</f>
        <v>483.4</v>
      </c>
      <c r="H300">
        <f>VLOOKUP($B300,Miljö!$B$1:$AG$479,MATCH(H$3,Miljö!$B$1:$AK$1,0),FALSE)</f>
        <v>0.55000000000000004</v>
      </c>
      <c r="J300">
        <f>VLOOKUP($B300,Totalt!$B$1:$BP$500,MATCH("total el",Totalt!$B$1:$BP$1,0),FALSE)</f>
        <v>13.395479999999999</v>
      </c>
      <c r="L300" s="232">
        <f t="shared" si="5"/>
        <v>31.613332799999995</v>
      </c>
      <c r="M300" s="232">
        <f t="shared" si="5"/>
        <v>6475.375031999999</v>
      </c>
      <c r="N300" s="232">
        <f t="shared" si="5"/>
        <v>7.3675139999999999</v>
      </c>
    </row>
    <row r="301" spans="1:14" x14ac:dyDescent="0.25">
      <c r="A301" t="s">
        <v>422</v>
      </c>
      <c r="B301" t="s">
        <v>424</v>
      </c>
      <c r="C301" t="str">
        <f>VLOOKUP($B301,Totalt!$B$1:$BP$500,MATCH("Kvalitetsgranskad:",Totalt!$B$1:$BP$1,0),FALSE)</f>
        <v>Ja</v>
      </c>
      <c r="E301" t="str">
        <f>VLOOKUP($B301,Miljö!$B$1:$AG$479,MATCH(E$3,Miljö!$B$1:$AK$1,0),FALSE)</f>
        <v>'Nordisk residualmix'</v>
      </c>
      <c r="F301">
        <f>VLOOKUP($B301,Miljö!$B$1:$AG$479,MATCH(F$3,Miljö!$B$1:$AK$1,0),FALSE)</f>
        <v>2.36</v>
      </c>
      <c r="G301">
        <f>VLOOKUP($B301,Miljö!$B$1:$AG$479,MATCH(G$3,Miljö!$B$1:$AK$1,0),FALSE)</f>
        <v>483.4</v>
      </c>
      <c r="H301">
        <f>VLOOKUP($B301,Miljö!$B$1:$AG$479,MATCH(H$3,Miljö!$B$1:$AK$1,0),FALSE)</f>
        <v>0.55000000000000004</v>
      </c>
      <c r="J301">
        <f>VLOOKUP($B301,Totalt!$B$1:$BP$500,MATCH("total el",Totalt!$B$1:$BP$1,0),FALSE)</f>
        <v>1.6080000000000001</v>
      </c>
      <c r="L301" s="232">
        <f t="shared" si="5"/>
        <v>3.79488</v>
      </c>
      <c r="M301" s="232">
        <f t="shared" si="5"/>
        <v>777.30719999999997</v>
      </c>
      <c r="N301" s="232">
        <f t="shared" si="5"/>
        <v>0.88440000000000007</v>
      </c>
    </row>
    <row r="302" spans="1:14" x14ac:dyDescent="0.25">
      <c r="A302" t="s">
        <v>425</v>
      </c>
      <c r="B302" t="s">
        <v>426</v>
      </c>
      <c r="C302" t="str">
        <f>VLOOKUP($B302,Totalt!$B$1:$BP$500,MATCH("Kvalitetsgranskad:",Totalt!$B$1:$BP$1,0),FALSE)</f>
        <v>Ja</v>
      </c>
      <c r="E302" t="str">
        <f>VLOOKUP($B302,Miljö!$B$1:$AG$479,MATCH(E$3,Miljö!$B$1:$AK$1,0),FALSE)</f>
        <v>Nordisk residual</v>
      </c>
      <c r="F302">
        <f>VLOOKUP($B302,Miljö!$B$1:$AG$479,MATCH(F$3,Miljö!$B$1:$AK$1,0),FALSE)</f>
        <v>2.36</v>
      </c>
      <c r="G302">
        <f>VLOOKUP($B302,Miljö!$B$1:$AG$479,MATCH(G$3,Miljö!$B$1:$AK$1,0),FALSE)</f>
        <v>483.4</v>
      </c>
      <c r="H302">
        <f>VLOOKUP($B302,Miljö!$B$1:$AG$479,MATCH(H$3,Miljö!$B$1:$AK$1,0),FALSE)</f>
        <v>0.55000000000000004</v>
      </c>
      <c r="J302">
        <f>VLOOKUP($B302,Totalt!$B$1:$BP$500,MATCH("total el",Totalt!$B$1:$BP$1,0),FALSE)</f>
        <v>0.4</v>
      </c>
      <c r="L302" s="232">
        <f t="shared" si="5"/>
        <v>0.94399999999999995</v>
      </c>
      <c r="M302" s="232">
        <f t="shared" si="5"/>
        <v>193.36</v>
      </c>
      <c r="N302" s="232">
        <f t="shared" si="5"/>
        <v>0.22000000000000003</v>
      </c>
    </row>
    <row r="303" spans="1:14" x14ac:dyDescent="0.25">
      <c r="A303" t="s">
        <v>425</v>
      </c>
      <c r="B303" t="s">
        <v>427</v>
      </c>
      <c r="C303" t="str">
        <f>VLOOKUP($B303,Totalt!$B$1:$BP$500,MATCH("Kvalitetsgranskad:",Totalt!$B$1:$BP$1,0),FALSE)</f>
        <v>Ja</v>
      </c>
      <c r="E303" t="str">
        <f>VLOOKUP($B303,Miljö!$B$1:$AG$479,MATCH(E$3,Miljö!$B$1:$AK$1,0),FALSE)</f>
        <v>'Biobränsle'</v>
      </c>
      <c r="F303">
        <f>VLOOKUP($B303,Miljö!$B$1:$AG$479,MATCH(F$3,Miljö!$B$1:$AK$1,0),FALSE)</f>
        <v>0.03</v>
      </c>
      <c r="G303">
        <f>VLOOKUP($B303,Miljö!$B$1:$AG$479,MATCH(G$3,Miljö!$B$1:$AK$1,0),FALSE)</f>
        <v>8.9600000000000009</v>
      </c>
      <c r="H303">
        <f>VLOOKUP($B303,Miljö!$B$1:$AG$479,MATCH(H$3,Miljö!$B$1:$AK$1,0),FALSE)</f>
        <v>0</v>
      </c>
      <c r="J303">
        <f>VLOOKUP($B303,Totalt!$B$1:$BP$500,MATCH("total el",Totalt!$B$1:$BP$1,0),FALSE)</f>
        <v>5.4929100000000002</v>
      </c>
      <c r="L303" s="232">
        <f t="shared" si="5"/>
        <v>0.1647873</v>
      </c>
      <c r="M303" s="232">
        <f t="shared" si="5"/>
        <v>49.216473600000008</v>
      </c>
      <c r="N303" s="232">
        <f t="shared" si="5"/>
        <v>0</v>
      </c>
    </row>
    <row r="304" spans="1:14" x14ac:dyDescent="0.25">
      <c r="A304" t="s">
        <v>425</v>
      </c>
      <c r="B304" t="s">
        <v>428</v>
      </c>
      <c r="C304" t="str">
        <f>VLOOKUP($B304,Totalt!$B$1:$BP$500,MATCH("Kvalitetsgranskad:",Totalt!$B$1:$BP$1,0),FALSE)</f>
        <v>Ja</v>
      </c>
      <c r="E304" t="str">
        <f>VLOOKUP($B304,Miljö!$B$1:$AG$479,MATCH(E$3,Miljö!$B$1:$AK$1,0),FALSE)</f>
        <v>Nordisk residual</v>
      </c>
      <c r="F304">
        <f>VLOOKUP($B304,Miljö!$B$1:$AG$479,MATCH(F$3,Miljö!$B$1:$AK$1,0),FALSE)</f>
        <v>2.36</v>
      </c>
      <c r="G304">
        <f>VLOOKUP($B304,Miljö!$B$1:$AG$479,MATCH(G$3,Miljö!$B$1:$AK$1,0),FALSE)</f>
        <v>483.4</v>
      </c>
      <c r="H304">
        <f>VLOOKUP($B304,Miljö!$B$1:$AG$479,MATCH(H$3,Miljö!$B$1:$AK$1,0),FALSE)</f>
        <v>0.55000000000000004</v>
      </c>
      <c r="J304">
        <f>VLOOKUP($B304,Totalt!$B$1:$BP$500,MATCH("total el",Totalt!$B$1:$BP$1,0),FALSE)</f>
        <v>0.02</v>
      </c>
      <c r="L304" s="232">
        <f t="shared" si="5"/>
        <v>4.7199999999999999E-2</v>
      </c>
      <c r="M304" s="232">
        <f t="shared" si="5"/>
        <v>9.6679999999999993</v>
      </c>
      <c r="N304" s="232">
        <f t="shared" si="5"/>
        <v>1.1000000000000001E-2</v>
      </c>
    </row>
    <row r="305" spans="1:14" x14ac:dyDescent="0.25">
      <c r="A305" t="s">
        <v>425</v>
      </c>
      <c r="B305" t="s">
        <v>429</v>
      </c>
      <c r="C305" t="str">
        <f>VLOOKUP($B305,Totalt!$B$1:$BP$500,MATCH("Kvalitetsgranskad:",Totalt!$B$1:$BP$1,0),FALSE)</f>
        <v>Ja</v>
      </c>
      <c r="E305" t="str">
        <f>VLOOKUP($B305,Miljö!$B$1:$AG$479,MATCH(E$3,Miljö!$B$1:$AK$1,0),FALSE)</f>
        <v>'Vind. vatten och biobränsle'</v>
      </c>
      <c r="F305">
        <f>VLOOKUP($B305,Miljö!$B$1:$AG$479,MATCH(F$3,Miljö!$B$1:$AK$1,0),FALSE)</f>
        <v>0.48</v>
      </c>
      <c r="G305">
        <f>VLOOKUP($B305,Miljö!$B$1:$AG$479,MATCH(G$3,Miljö!$B$1:$AK$1,0),FALSE)</f>
        <v>5.21</v>
      </c>
      <c r="H305">
        <f>VLOOKUP($B305,Miljö!$B$1:$AG$479,MATCH(H$3,Miljö!$B$1:$AK$1,0),FALSE)</f>
        <v>0</v>
      </c>
      <c r="J305">
        <f>VLOOKUP($B305,Totalt!$B$1:$BP$500,MATCH("total el",Totalt!$B$1:$BP$1,0),FALSE)</f>
        <v>38.520699999999998</v>
      </c>
      <c r="L305" s="232">
        <f t="shared" si="5"/>
        <v>18.489935999999997</v>
      </c>
      <c r="M305" s="232">
        <f t="shared" si="5"/>
        <v>200.692847</v>
      </c>
      <c r="N305" s="232">
        <f t="shared" si="5"/>
        <v>0</v>
      </c>
    </row>
    <row r="306" spans="1:14" x14ac:dyDescent="0.25">
      <c r="A306" t="s">
        <v>425</v>
      </c>
      <c r="B306" t="s">
        <v>430</v>
      </c>
      <c r="C306" t="str">
        <f>VLOOKUP($B306,Totalt!$B$1:$BP$500,MATCH("Kvalitetsgranskad:",Totalt!$B$1:$BP$1,0),FALSE)</f>
        <v>Ja</v>
      </c>
      <c r="E306" t="str">
        <f>VLOOKUP($B306,Miljö!$B$1:$AG$479,MATCH(E$3,Miljö!$B$1:$AK$1,0),FALSE)</f>
        <v>Nordisk residual</v>
      </c>
      <c r="F306">
        <f>VLOOKUP($B306,Miljö!$B$1:$AG$479,MATCH(F$3,Miljö!$B$1:$AK$1,0),FALSE)</f>
        <v>2.36</v>
      </c>
      <c r="G306">
        <f>VLOOKUP($B306,Miljö!$B$1:$AG$479,MATCH(G$3,Miljö!$B$1:$AK$1,0),FALSE)</f>
        <v>483.4</v>
      </c>
      <c r="H306">
        <f>VLOOKUP($B306,Miljö!$B$1:$AG$479,MATCH(H$3,Miljö!$B$1:$AK$1,0),FALSE)</f>
        <v>0.55000000000000004</v>
      </c>
      <c r="J306">
        <f>VLOOKUP($B306,Totalt!$B$1:$BP$500,MATCH("total el",Totalt!$B$1:$BP$1,0),FALSE)</f>
        <v>0.38</v>
      </c>
      <c r="L306" s="232">
        <f t="shared" si="5"/>
        <v>0.89679999999999993</v>
      </c>
      <c r="M306" s="232">
        <f t="shared" si="5"/>
        <v>183.69200000000001</v>
      </c>
      <c r="N306" s="232">
        <f t="shared" si="5"/>
        <v>0.20900000000000002</v>
      </c>
    </row>
    <row r="307" spans="1:14" x14ac:dyDescent="0.25">
      <c r="A307" t="s">
        <v>425</v>
      </c>
      <c r="B307" t="s">
        <v>431</v>
      </c>
      <c r="C307" t="str">
        <f>VLOOKUP($B307,Totalt!$B$1:$BP$500,MATCH("Kvalitetsgranskad:",Totalt!$B$1:$BP$1,0),FALSE)</f>
        <v>Ja</v>
      </c>
      <c r="E307" t="str">
        <f>VLOOKUP($B307,Miljö!$B$1:$AG$479,MATCH(E$3,Miljö!$B$1:$AK$1,0),FALSE)</f>
        <v>Nordisk residual</v>
      </c>
      <c r="F307">
        <f>VLOOKUP($B307,Miljö!$B$1:$AG$479,MATCH(F$3,Miljö!$B$1:$AK$1,0),FALSE)</f>
        <v>2.36</v>
      </c>
      <c r="G307">
        <f>VLOOKUP($B307,Miljö!$B$1:$AG$479,MATCH(G$3,Miljö!$B$1:$AK$1,0),FALSE)</f>
        <v>483.4</v>
      </c>
      <c r="H307">
        <f>VLOOKUP($B307,Miljö!$B$1:$AG$479,MATCH(H$3,Miljö!$B$1:$AK$1,0),FALSE)</f>
        <v>0.55000000000000004</v>
      </c>
      <c r="J307">
        <f>VLOOKUP($B307,Totalt!$B$1:$BP$500,MATCH("total el",Totalt!$B$1:$BP$1,0),FALSE)</f>
        <v>0.56000000000000005</v>
      </c>
      <c r="L307" s="232">
        <f t="shared" si="5"/>
        <v>1.3216000000000001</v>
      </c>
      <c r="M307" s="232">
        <f t="shared" si="5"/>
        <v>270.70400000000001</v>
      </c>
      <c r="N307" s="232">
        <f t="shared" si="5"/>
        <v>0.30800000000000005</v>
      </c>
    </row>
    <row r="308" spans="1:14" x14ac:dyDescent="0.25">
      <c r="A308" t="s">
        <v>432</v>
      </c>
      <c r="B308" t="s">
        <v>433</v>
      </c>
      <c r="C308" t="str">
        <f>VLOOKUP($B308,Totalt!$B$1:$BP$500,MATCH("Kvalitetsgranskad:",Totalt!$B$1:$BP$1,0),FALSE)</f>
        <v>Nej</v>
      </c>
      <c r="E308" t="str">
        <f>VLOOKUP($B308,Miljö!$B$1:$AG$479,MATCH(E$3,Miljö!$B$1:$AK$1,0),FALSE)</f>
        <v>-</v>
      </c>
      <c r="F308">
        <f>VLOOKUP($B308,Miljö!$B$1:$AG$479,MATCH(F$3,Miljö!$B$1:$AK$1,0),FALSE)</f>
        <v>2.36</v>
      </c>
      <c r="G308">
        <f>VLOOKUP($B308,Miljö!$B$1:$AG$479,MATCH(G$3,Miljö!$B$1:$AK$1,0),FALSE)</f>
        <v>483.4</v>
      </c>
      <c r="H308">
        <f>VLOOKUP($B308,Miljö!$B$1:$AG$479,MATCH(H$3,Miljö!$B$1:$AK$1,0),FALSE)</f>
        <v>0.55000000000000004</v>
      </c>
      <c r="J308">
        <f>VLOOKUP($B308,Totalt!$B$1:$BP$500,MATCH("total el",Totalt!$B$1:$BP$1,0),FALSE)</f>
        <v>0</v>
      </c>
      <c r="L308" s="232">
        <f t="shared" si="5"/>
        <v>0</v>
      </c>
      <c r="M308" s="232">
        <f t="shared" si="5"/>
        <v>0</v>
      </c>
      <c r="N308" s="232">
        <f t="shared" si="5"/>
        <v>0</v>
      </c>
    </row>
    <row r="309" spans="1:14" x14ac:dyDescent="0.25">
      <c r="A309" t="s">
        <v>432</v>
      </c>
      <c r="B309" t="s">
        <v>434</v>
      </c>
      <c r="C309" t="str">
        <f>VLOOKUP($B309,Totalt!$B$1:$BP$500,MATCH("Kvalitetsgranskad:",Totalt!$B$1:$BP$1,0),FALSE)</f>
        <v>Nej</v>
      </c>
      <c r="E309" t="str">
        <f>VLOOKUP($B309,Miljö!$B$1:$AG$479,MATCH(E$3,Miljö!$B$1:$AK$1,0),FALSE)</f>
        <v>-</v>
      </c>
      <c r="F309">
        <f>VLOOKUP($B309,Miljö!$B$1:$AG$479,MATCH(F$3,Miljö!$B$1:$AK$1,0),FALSE)</f>
        <v>2.36</v>
      </c>
      <c r="G309">
        <f>VLOOKUP($B309,Miljö!$B$1:$AG$479,MATCH(G$3,Miljö!$B$1:$AK$1,0),FALSE)</f>
        <v>483.4</v>
      </c>
      <c r="H309">
        <f>VLOOKUP($B309,Miljö!$B$1:$AG$479,MATCH(H$3,Miljö!$B$1:$AK$1,0),FALSE)</f>
        <v>0.55000000000000004</v>
      </c>
      <c r="J309">
        <f>VLOOKUP($B309,Totalt!$B$1:$BP$500,MATCH("total el",Totalt!$B$1:$BP$1,0),FALSE)</f>
        <v>0</v>
      </c>
      <c r="L309" s="232">
        <f t="shared" si="5"/>
        <v>0</v>
      </c>
      <c r="M309" s="232">
        <f t="shared" si="5"/>
        <v>0</v>
      </c>
      <c r="N309" s="232">
        <f t="shared" si="5"/>
        <v>0</v>
      </c>
    </row>
    <row r="310" spans="1:14" x14ac:dyDescent="0.25">
      <c r="A310" t="s">
        <v>432</v>
      </c>
      <c r="B310" t="s">
        <v>435</v>
      </c>
      <c r="C310" t="str">
        <f>VLOOKUP($B310,Totalt!$B$1:$BP$500,MATCH("Kvalitetsgranskad:",Totalt!$B$1:$BP$1,0),FALSE)</f>
        <v>Ja</v>
      </c>
      <c r="E310" t="str">
        <f>VLOOKUP($B310,Miljö!$B$1:$AG$479,MATCH(E$3,Miljö!$B$1:$AK$1,0),FALSE)</f>
        <v>'Telge nät Vind och vatten'</v>
      </c>
      <c r="F310">
        <f>VLOOKUP($B310,Miljö!$B$1:$AG$479,MATCH(F$3,Miljö!$B$1:$AK$1,0),FALSE)</f>
        <v>1.1000000000000001</v>
      </c>
      <c r="G310">
        <f>VLOOKUP($B310,Miljö!$B$1:$AG$479,MATCH(G$3,Miljö!$B$1:$AK$1,0),FALSE)</f>
        <v>0</v>
      </c>
      <c r="H310">
        <f>VLOOKUP($B310,Miljö!$B$1:$AG$479,MATCH(H$3,Miljö!$B$1:$AK$1,0),FALSE)</f>
        <v>0</v>
      </c>
      <c r="J310">
        <f>VLOOKUP($B310,Totalt!$B$1:$BP$500,MATCH("total el",Totalt!$B$1:$BP$1,0),FALSE)</f>
        <v>18.149999999999999</v>
      </c>
      <c r="L310" s="232">
        <f t="shared" si="5"/>
        <v>19.965</v>
      </c>
      <c r="M310" s="232">
        <f t="shared" si="5"/>
        <v>0</v>
      </c>
      <c r="N310" s="232">
        <f t="shared" si="5"/>
        <v>0</v>
      </c>
    </row>
    <row r="311" spans="1:14" x14ac:dyDescent="0.25">
      <c r="A311" t="s">
        <v>436</v>
      </c>
      <c r="B311" t="s">
        <v>437</v>
      </c>
      <c r="C311" t="str">
        <f>VLOOKUP($B311,Totalt!$B$1:$BP$500,MATCH("Kvalitetsgranskad:",Totalt!$B$1:$BP$1,0),FALSE)</f>
        <v>Ja</v>
      </c>
      <c r="E311" t="str">
        <f>VLOOKUP($B311,Miljö!$B$1:$AG$479,MATCH(E$3,Miljö!$B$1:$AK$1,0),FALSE)</f>
        <v>Nordisk residual</v>
      </c>
      <c r="F311">
        <f>VLOOKUP($B311,Miljö!$B$1:$AG$479,MATCH(F$3,Miljö!$B$1:$AK$1,0),FALSE)</f>
        <v>2.36</v>
      </c>
      <c r="G311">
        <f>VLOOKUP($B311,Miljö!$B$1:$AG$479,MATCH(G$3,Miljö!$B$1:$AK$1,0),FALSE)</f>
        <v>483.4</v>
      </c>
      <c r="H311">
        <f>VLOOKUP($B311,Miljö!$B$1:$AG$479,MATCH(H$3,Miljö!$B$1:$AK$1,0),FALSE)</f>
        <v>0.55000000000000004</v>
      </c>
      <c r="J311">
        <f>VLOOKUP($B311,Totalt!$B$1:$BP$500,MATCH("total el",Totalt!$B$1:$BP$1,0),FALSE)</f>
        <v>1.7436499999999999</v>
      </c>
      <c r="L311" s="232">
        <f t="shared" si="5"/>
        <v>4.1150139999999995</v>
      </c>
      <c r="M311" s="232">
        <f t="shared" si="5"/>
        <v>842.88040999999987</v>
      </c>
      <c r="N311" s="232">
        <f t="shared" si="5"/>
        <v>0.95900750000000001</v>
      </c>
    </row>
    <row r="312" spans="1:14" x14ac:dyDescent="0.25">
      <c r="A312" t="s">
        <v>438</v>
      </c>
      <c r="B312" t="s">
        <v>439</v>
      </c>
      <c r="C312" t="str">
        <f>VLOOKUP($B312,Totalt!$B$1:$BP$500,MATCH("Kvalitetsgranskad:",Totalt!$B$1:$BP$1,0),FALSE)</f>
        <v>Ja</v>
      </c>
      <c r="E312" t="str">
        <f>VLOOKUP($B312,Miljö!$B$1:$AG$479,MATCH(E$3,Miljö!$B$1:$AK$1,0),FALSE)</f>
        <v>Nordisk residual</v>
      </c>
      <c r="F312">
        <f>VLOOKUP($B312,Miljö!$B$1:$AG$479,MATCH(F$3,Miljö!$B$1:$AK$1,0),FALSE)</f>
        <v>2.36</v>
      </c>
      <c r="G312">
        <f>VLOOKUP($B312,Miljö!$B$1:$AG$479,MATCH(G$3,Miljö!$B$1:$AK$1,0),FALSE)</f>
        <v>483.4</v>
      </c>
      <c r="H312">
        <f>VLOOKUP($B312,Miljö!$B$1:$AG$479,MATCH(H$3,Miljö!$B$1:$AK$1,0),FALSE)</f>
        <v>0.55000000000000004</v>
      </c>
      <c r="J312">
        <f>VLOOKUP($B312,Totalt!$B$1:$BP$500,MATCH("total el",Totalt!$B$1:$BP$1,0),FALSE)</f>
        <v>2.5569999999999999</v>
      </c>
      <c r="L312" s="232">
        <f t="shared" si="5"/>
        <v>6.0345199999999997</v>
      </c>
      <c r="M312" s="232">
        <f t="shared" si="5"/>
        <v>1236.0537999999999</v>
      </c>
      <c r="N312" s="232">
        <f t="shared" si="5"/>
        <v>1.40635</v>
      </c>
    </row>
    <row r="313" spans="1:14" x14ac:dyDescent="0.25">
      <c r="A313" t="s">
        <v>438</v>
      </c>
      <c r="B313" t="s">
        <v>440</v>
      </c>
      <c r="C313" t="str">
        <f>VLOOKUP($B313,Totalt!$B$1:$BP$500,MATCH("Kvalitetsgranskad:",Totalt!$B$1:$BP$1,0),FALSE)</f>
        <v>Ja</v>
      </c>
      <c r="E313" t="str">
        <f>VLOOKUP($B313,Miljö!$B$1:$AG$479,MATCH(E$3,Miljö!$B$1:$AK$1,0),FALSE)</f>
        <v>Nordisk residual</v>
      </c>
      <c r="F313">
        <f>VLOOKUP($B313,Miljö!$B$1:$AG$479,MATCH(F$3,Miljö!$B$1:$AK$1,0),FALSE)</f>
        <v>2.36</v>
      </c>
      <c r="G313">
        <f>VLOOKUP($B313,Miljö!$B$1:$AG$479,MATCH(G$3,Miljö!$B$1:$AK$1,0),FALSE)</f>
        <v>483.4</v>
      </c>
      <c r="H313">
        <f>VLOOKUP($B313,Miljö!$B$1:$AG$479,MATCH(H$3,Miljö!$B$1:$AK$1,0),FALSE)</f>
        <v>0.55000000000000004</v>
      </c>
      <c r="J313">
        <f>VLOOKUP($B313,Totalt!$B$1:$BP$500,MATCH("total el",Totalt!$B$1:$BP$1,0),FALSE)</f>
        <v>0.30700000000000005</v>
      </c>
      <c r="L313" s="232">
        <f t="shared" si="5"/>
        <v>0.72452000000000005</v>
      </c>
      <c r="M313" s="232">
        <f t="shared" si="5"/>
        <v>148.40380000000002</v>
      </c>
      <c r="N313" s="232">
        <f t="shared" si="5"/>
        <v>0.16885000000000003</v>
      </c>
    </row>
    <row r="314" spans="1:14" x14ac:dyDescent="0.25">
      <c r="A314" t="s">
        <v>441</v>
      </c>
      <c r="B314" t="s">
        <v>442</v>
      </c>
      <c r="C314" t="str">
        <f>VLOOKUP($B314,Totalt!$B$1:$BP$500,MATCH("Kvalitetsgranskad:",Totalt!$B$1:$BP$1,0),FALSE)</f>
        <v>Nej</v>
      </c>
      <c r="E314" t="str">
        <f>VLOOKUP($B314,Miljö!$B$1:$AG$479,MATCH(E$3,Miljö!$B$1:$AK$1,0),FALSE)</f>
        <v>-</v>
      </c>
      <c r="F314">
        <f>VLOOKUP($B314,Miljö!$B$1:$AG$479,MATCH(F$3,Miljö!$B$1:$AK$1,0),FALSE)</f>
        <v>2.36</v>
      </c>
      <c r="G314">
        <f>VLOOKUP($B314,Miljö!$B$1:$AG$479,MATCH(G$3,Miljö!$B$1:$AK$1,0),FALSE)</f>
        <v>483.4</v>
      </c>
      <c r="H314">
        <f>VLOOKUP($B314,Miljö!$B$1:$AG$479,MATCH(H$3,Miljö!$B$1:$AK$1,0),FALSE)</f>
        <v>0.55000000000000004</v>
      </c>
      <c r="J314">
        <f>VLOOKUP($B314,Totalt!$B$1:$BP$500,MATCH("total el",Totalt!$B$1:$BP$1,0),FALSE)</f>
        <v>0</v>
      </c>
      <c r="L314" s="232">
        <f t="shared" si="5"/>
        <v>0</v>
      </c>
      <c r="M314" s="232">
        <f t="shared" si="5"/>
        <v>0</v>
      </c>
      <c r="N314" s="232">
        <f t="shared" si="5"/>
        <v>0</v>
      </c>
    </row>
    <row r="315" spans="1:14" x14ac:dyDescent="0.25">
      <c r="A315" t="s">
        <v>443</v>
      </c>
      <c r="B315" t="s">
        <v>444</v>
      </c>
      <c r="C315" t="str">
        <f>VLOOKUP($B315,Totalt!$B$1:$BP$500,MATCH("Kvalitetsgranskad:",Totalt!$B$1:$BP$1,0),FALSE)</f>
        <v>Ja</v>
      </c>
      <c r="E315" t="str">
        <f>VLOOKUP($B315,Miljö!$B$1:$AG$479,MATCH(E$3,Miljö!$B$1:$AK$1,0),FALSE)</f>
        <v>'" Vattenkraft"'</v>
      </c>
      <c r="F315">
        <f>VLOOKUP($B315,Miljö!$B$1:$AG$479,MATCH(F$3,Miljö!$B$1:$AK$1,0),FALSE)</f>
        <v>1.1000000000000001</v>
      </c>
      <c r="G315">
        <f>VLOOKUP($B315,Miljö!$B$1:$AG$479,MATCH(G$3,Miljö!$B$1:$AK$1,0),FALSE)</f>
        <v>4.7</v>
      </c>
      <c r="H315">
        <f>VLOOKUP($B315,Miljö!$B$1:$AG$479,MATCH(H$3,Miljö!$B$1:$AK$1,0),FALSE)</f>
        <v>0</v>
      </c>
      <c r="J315">
        <f>VLOOKUP($B315,Totalt!$B$1:$BP$500,MATCH("total el",Totalt!$B$1:$BP$1,0),FALSE)</f>
        <v>2.5158499999999999</v>
      </c>
      <c r="L315" s="232">
        <f t="shared" si="5"/>
        <v>2.7674350000000003</v>
      </c>
      <c r="M315" s="232">
        <f t="shared" si="5"/>
        <v>11.824495000000001</v>
      </c>
      <c r="N315" s="232">
        <f t="shared" si="5"/>
        <v>0</v>
      </c>
    </row>
    <row r="316" spans="1:14" x14ac:dyDescent="0.25">
      <c r="A316" t="s">
        <v>445</v>
      </c>
      <c r="B316" t="s">
        <v>446</v>
      </c>
      <c r="C316" t="str">
        <f>VLOOKUP($B316,Totalt!$B$1:$BP$500,MATCH("Kvalitetsgranskad:",Totalt!$B$1:$BP$1,0),FALSE)</f>
        <v>Ja</v>
      </c>
      <c r="E316" t="str">
        <f>VLOOKUP($B316,Miljö!$B$1:$AG$479,MATCH(E$3,Miljö!$B$1:$AK$1,0),FALSE)</f>
        <v>'Vattenkraft'</v>
      </c>
      <c r="F316">
        <f>VLOOKUP($B316,Miljö!$B$1:$AG$479,MATCH(F$3,Miljö!$B$1:$AK$1,0),FALSE)</f>
        <v>1.1000000000000001</v>
      </c>
      <c r="G316">
        <f>VLOOKUP($B316,Miljö!$B$1:$AG$479,MATCH(G$3,Miljö!$B$1:$AK$1,0),FALSE)</f>
        <v>0</v>
      </c>
      <c r="H316">
        <f>VLOOKUP($B316,Miljö!$B$1:$AG$479,MATCH(H$3,Miljö!$B$1:$AK$1,0),FALSE)</f>
        <v>0</v>
      </c>
      <c r="J316">
        <f>VLOOKUP($B316,Totalt!$B$1:$BP$500,MATCH("total el",Totalt!$B$1:$BP$1,0),FALSE)</f>
        <v>1.909</v>
      </c>
      <c r="L316" s="232">
        <f t="shared" si="5"/>
        <v>2.0999000000000003</v>
      </c>
      <c r="M316" s="232">
        <f t="shared" si="5"/>
        <v>0</v>
      </c>
      <c r="N316" s="232">
        <f t="shared" si="5"/>
        <v>0</v>
      </c>
    </row>
    <row r="317" spans="1:14" x14ac:dyDescent="0.25">
      <c r="A317" t="s">
        <v>447</v>
      </c>
      <c r="B317" t="s">
        <v>448</v>
      </c>
      <c r="C317" t="str">
        <f>VLOOKUP($B317,Totalt!$B$1:$BP$500,MATCH("Kvalitetsgranskad:",Totalt!$B$1:$BP$1,0),FALSE)</f>
        <v>Ja</v>
      </c>
      <c r="E317" t="str">
        <f>VLOOKUP($B317,Miljö!$B$1:$AG$479,MATCH(E$3,Miljö!$B$1:$AK$1,0),FALSE)</f>
        <v>''El producerad i eget biokraftvärmeverk''</v>
      </c>
      <c r="F317">
        <f>VLOOKUP($B317,Miljö!$B$1:$AG$479,MATCH(F$3,Miljö!$B$1:$AK$1,0),FALSE)</f>
        <v>0.03</v>
      </c>
      <c r="G317">
        <f>VLOOKUP($B317,Miljö!$B$1:$AG$479,MATCH(G$3,Miljö!$B$1:$AK$1,0),FALSE)</f>
        <v>0</v>
      </c>
      <c r="H317">
        <f>VLOOKUP($B317,Miljö!$B$1:$AG$479,MATCH(H$3,Miljö!$B$1:$AK$1,0),FALSE)</f>
        <v>0</v>
      </c>
      <c r="J317">
        <f>VLOOKUP($B317,Totalt!$B$1:$BP$500,MATCH("total el",Totalt!$B$1:$BP$1,0),FALSE)</f>
        <v>19.299669999999999</v>
      </c>
      <c r="L317" s="232">
        <f t="shared" si="5"/>
        <v>0.57899009999999995</v>
      </c>
      <c r="M317" s="232">
        <f t="shared" si="5"/>
        <v>0</v>
      </c>
      <c r="N317" s="232">
        <f t="shared" si="5"/>
        <v>0</v>
      </c>
    </row>
    <row r="318" spans="1:14" x14ac:dyDescent="0.25">
      <c r="A318" t="s">
        <v>449</v>
      </c>
      <c r="B318" t="s">
        <v>450</v>
      </c>
      <c r="C318" t="str">
        <f>VLOOKUP($B318,Totalt!$B$1:$BP$500,MATCH("Kvalitetsgranskad:",Totalt!$B$1:$BP$1,0),FALSE)</f>
        <v>Ja</v>
      </c>
      <c r="E318" t="str">
        <f>VLOOKUP($B318,Miljö!$B$1:$AG$479,MATCH(E$3,Miljö!$B$1:$AK$1,0),FALSE)</f>
        <v>'Returel (Förnyelsebar)'</v>
      </c>
      <c r="F318">
        <f>VLOOKUP($B318,Miljö!$B$1:$AG$479,MATCH(F$3,Miljö!$B$1:$AK$1,0),FALSE)</f>
        <v>0.12</v>
      </c>
      <c r="G318">
        <f>VLOOKUP($B318,Miljö!$B$1:$AG$479,MATCH(G$3,Miljö!$B$1:$AK$1,0),FALSE)</f>
        <v>290</v>
      </c>
      <c r="H318">
        <f>VLOOKUP($B318,Miljö!$B$1:$AG$479,MATCH(H$3,Miljö!$B$1:$AK$1,0),FALSE)</f>
        <v>0.01</v>
      </c>
      <c r="J318">
        <f>VLOOKUP($B318,Totalt!$B$1:$BP$500,MATCH("total el",Totalt!$B$1:$BP$1,0),FALSE)</f>
        <v>8.1000000000000003E-2</v>
      </c>
      <c r="L318" s="232">
        <f t="shared" si="5"/>
        <v>9.7199999999999995E-3</v>
      </c>
      <c r="M318" s="232">
        <f t="shared" si="5"/>
        <v>23.490000000000002</v>
      </c>
      <c r="N318" s="232">
        <f t="shared" si="5"/>
        <v>8.1000000000000006E-4</v>
      </c>
    </row>
    <row r="319" spans="1:14" x14ac:dyDescent="0.25">
      <c r="A319" t="s">
        <v>449</v>
      </c>
      <c r="B319" t="s">
        <v>451</v>
      </c>
      <c r="C319" t="str">
        <f>VLOOKUP($B319,Totalt!$B$1:$BP$500,MATCH("Kvalitetsgranskad:",Totalt!$B$1:$BP$1,0),FALSE)</f>
        <v>Ja</v>
      </c>
      <c r="E319" t="str">
        <f>VLOOKUP($B319,Miljö!$B$1:$AG$479,MATCH(E$3,Miljö!$B$1:$AK$1,0),FALSE)</f>
        <v>'Returel (Förnyelsebar)'</v>
      </c>
      <c r="F319">
        <f>VLOOKUP($B319,Miljö!$B$1:$AG$479,MATCH(F$3,Miljö!$B$1:$AK$1,0),FALSE)</f>
        <v>0.12</v>
      </c>
      <c r="G319">
        <f>VLOOKUP($B319,Miljö!$B$1:$AG$479,MATCH(G$3,Miljö!$B$1:$AK$1,0),FALSE)</f>
        <v>290</v>
      </c>
      <c r="H319">
        <f>VLOOKUP($B319,Miljö!$B$1:$AG$479,MATCH(H$3,Miljö!$B$1:$AK$1,0),FALSE)</f>
        <v>0.01</v>
      </c>
      <c r="J319">
        <f>VLOOKUP($B319,Totalt!$B$1:$BP$500,MATCH("total el",Totalt!$B$1:$BP$1,0),FALSE)</f>
        <v>0.13</v>
      </c>
      <c r="L319" s="232">
        <f t="shared" si="5"/>
        <v>1.5599999999999999E-2</v>
      </c>
      <c r="M319" s="232">
        <f t="shared" si="5"/>
        <v>37.700000000000003</v>
      </c>
      <c r="N319" s="232">
        <f t="shared" si="5"/>
        <v>1.3000000000000002E-3</v>
      </c>
    </row>
    <row r="320" spans="1:14" x14ac:dyDescent="0.25">
      <c r="A320" t="s">
        <v>449</v>
      </c>
      <c r="B320" t="s">
        <v>452</v>
      </c>
      <c r="C320" t="str">
        <f>VLOOKUP($B320,Totalt!$B$1:$BP$500,MATCH("Kvalitetsgranskad:",Totalt!$B$1:$BP$1,0),FALSE)</f>
        <v>Ja</v>
      </c>
      <c r="E320" t="str">
        <f>VLOOKUP($B320,Miljö!$B$1:$AG$479,MATCH(E$3,Miljö!$B$1:$AK$1,0),FALSE)</f>
        <v>'Returel (Förnyelsebar)'</v>
      </c>
      <c r="F320">
        <f>VLOOKUP($B320,Miljö!$B$1:$AG$479,MATCH(F$3,Miljö!$B$1:$AK$1,0),FALSE)</f>
        <v>0.12</v>
      </c>
      <c r="G320">
        <f>VLOOKUP($B320,Miljö!$B$1:$AG$479,MATCH(G$3,Miljö!$B$1:$AK$1,0),FALSE)</f>
        <v>290</v>
      </c>
      <c r="H320">
        <f>VLOOKUP($B320,Miljö!$B$1:$AG$479,MATCH(H$3,Miljö!$B$1:$AK$1,0),FALSE)</f>
        <v>0.01</v>
      </c>
      <c r="J320">
        <f>VLOOKUP($B320,Totalt!$B$1:$BP$500,MATCH("total el",Totalt!$B$1:$BP$1,0),FALSE)</f>
        <v>10.1982</v>
      </c>
      <c r="L320" s="232">
        <f t="shared" si="5"/>
        <v>1.223784</v>
      </c>
      <c r="M320" s="232">
        <f t="shared" si="5"/>
        <v>2957.4780000000001</v>
      </c>
      <c r="N320" s="232">
        <f t="shared" si="5"/>
        <v>0.101982</v>
      </c>
    </row>
    <row r="321" spans="1:14" x14ac:dyDescent="0.25">
      <c r="A321" t="s">
        <v>453</v>
      </c>
      <c r="B321" t="s">
        <v>454</v>
      </c>
      <c r="C321" t="str">
        <f>VLOOKUP($B321,Totalt!$B$1:$BP$500,MATCH("Kvalitetsgranskad:",Totalt!$B$1:$BP$1,0),FALSE)</f>
        <v>Ja</v>
      </c>
      <c r="E321" t="str">
        <f>VLOOKUP($B321,Miljö!$B$1:$AG$479,MATCH(E$3,Miljö!$B$1:$AK$1,0),FALSE)</f>
        <v>Nordisk residual</v>
      </c>
      <c r="F321">
        <f>VLOOKUP($B321,Miljö!$B$1:$AG$479,MATCH(F$3,Miljö!$B$1:$AK$1,0),FALSE)</f>
        <v>2.36</v>
      </c>
      <c r="G321">
        <f>VLOOKUP($B321,Miljö!$B$1:$AG$479,MATCH(G$3,Miljö!$B$1:$AK$1,0),FALSE)</f>
        <v>483.4</v>
      </c>
      <c r="H321">
        <f>VLOOKUP($B321,Miljö!$B$1:$AG$479,MATCH(H$3,Miljö!$B$1:$AK$1,0),FALSE)</f>
        <v>0.55000000000000004</v>
      </c>
      <c r="J321">
        <f>VLOOKUP($B321,Totalt!$B$1:$BP$500,MATCH("total el",Totalt!$B$1:$BP$1,0),FALSE)</f>
        <v>3.1850000000000003E-2</v>
      </c>
      <c r="L321" s="232">
        <f t="shared" si="5"/>
        <v>7.5166000000000011E-2</v>
      </c>
      <c r="M321" s="232">
        <f t="shared" si="5"/>
        <v>15.39629</v>
      </c>
      <c r="N321" s="232">
        <f t="shared" si="5"/>
        <v>1.7517500000000002E-2</v>
      </c>
    </row>
    <row r="322" spans="1:14" x14ac:dyDescent="0.25">
      <c r="A322" t="s">
        <v>453</v>
      </c>
      <c r="B322" t="s">
        <v>455</v>
      </c>
      <c r="C322" t="str">
        <f>VLOOKUP($B322,Totalt!$B$1:$BP$500,MATCH("Kvalitetsgranskad:",Totalt!$B$1:$BP$1,0),FALSE)</f>
        <v>Ja</v>
      </c>
      <c r="E322" t="str">
        <f>VLOOKUP($B322,Miljö!$B$1:$AG$479,MATCH(E$3,Miljö!$B$1:$AK$1,0),FALSE)</f>
        <v>Nordisk residual</v>
      </c>
      <c r="F322">
        <f>VLOOKUP($B322,Miljö!$B$1:$AG$479,MATCH(F$3,Miljö!$B$1:$AK$1,0),FALSE)</f>
        <v>2.36</v>
      </c>
      <c r="G322">
        <f>VLOOKUP($B322,Miljö!$B$1:$AG$479,MATCH(G$3,Miljö!$B$1:$AK$1,0),FALSE)</f>
        <v>483.4</v>
      </c>
      <c r="H322">
        <f>VLOOKUP($B322,Miljö!$B$1:$AG$479,MATCH(H$3,Miljö!$B$1:$AK$1,0),FALSE)</f>
        <v>0.55000000000000004</v>
      </c>
      <c r="J322">
        <f>VLOOKUP($B322,Totalt!$B$1:$BP$500,MATCH("total el",Totalt!$B$1:$BP$1,0),FALSE)</f>
        <v>1.1058999999999999E-2</v>
      </c>
      <c r="L322" s="232">
        <f t="shared" si="5"/>
        <v>2.6099239999999996E-2</v>
      </c>
      <c r="M322" s="232">
        <f t="shared" si="5"/>
        <v>5.3459205999999995</v>
      </c>
      <c r="N322" s="232">
        <f t="shared" si="5"/>
        <v>6.0824500000000005E-3</v>
      </c>
    </row>
    <row r="323" spans="1:14" x14ac:dyDescent="0.25">
      <c r="A323" t="s">
        <v>453</v>
      </c>
      <c r="B323" t="s">
        <v>456</v>
      </c>
      <c r="C323" t="str">
        <f>VLOOKUP($B323,Totalt!$B$1:$BP$500,MATCH("Kvalitetsgranskad:",Totalt!$B$1:$BP$1,0),FALSE)</f>
        <v>Ja</v>
      </c>
      <c r="E323" t="str">
        <f>VLOOKUP($B323,Miljö!$B$1:$AG$479,MATCH(E$3,Miljö!$B$1:$AK$1,0),FALSE)</f>
        <v>Nordisk residual</v>
      </c>
      <c r="F323">
        <f>VLOOKUP($B323,Miljö!$B$1:$AG$479,MATCH(F$3,Miljö!$B$1:$AK$1,0),FALSE)</f>
        <v>2.36</v>
      </c>
      <c r="G323">
        <f>VLOOKUP($B323,Miljö!$B$1:$AG$479,MATCH(G$3,Miljö!$B$1:$AK$1,0),FALSE)</f>
        <v>483.4</v>
      </c>
      <c r="H323">
        <f>VLOOKUP($B323,Miljö!$B$1:$AG$479,MATCH(H$3,Miljö!$B$1:$AK$1,0),FALSE)</f>
        <v>0.55000000000000004</v>
      </c>
      <c r="J323">
        <f>VLOOKUP($B323,Totalt!$B$1:$BP$500,MATCH("total el",Totalt!$B$1:$BP$1,0),FALSE)</f>
        <v>0.56720000000000004</v>
      </c>
      <c r="L323" s="232">
        <f t="shared" si="5"/>
        <v>1.338592</v>
      </c>
      <c r="M323" s="232">
        <f t="shared" si="5"/>
        <v>274.18448000000001</v>
      </c>
      <c r="N323" s="232">
        <f t="shared" si="5"/>
        <v>0.31196000000000007</v>
      </c>
    </row>
    <row r="324" spans="1:14" x14ac:dyDescent="0.25">
      <c r="A324" t="s">
        <v>457</v>
      </c>
      <c r="B324" t="s">
        <v>458</v>
      </c>
      <c r="C324" t="str">
        <f>VLOOKUP($B324,Totalt!$B$1:$BP$500,MATCH("Kvalitetsgranskad:",Totalt!$B$1:$BP$1,0),FALSE)</f>
        <v>Ja</v>
      </c>
      <c r="E324" t="str">
        <f>VLOOKUP($B324,Miljö!$B$1:$AG$479,MATCH(E$3,Miljö!$B$1:$AK$1,0),FALSE)</f>
        <v>'sol.vind.vatten ( 100% klimatneutral)'</v>
      </c>
      <c r="F324">
        <f>VLOOKUP($B324,Miljö!$B$1:$AG$479,MATCH(F$3,Miljö!$B$1:$AK$1,0),FALSE)</f>
        <v>2.36</v>
      </c>
      <c r="G324">
        <f>VLOOKUP($B324,Miljö!$B$1:$AG$479,MATCH(G$3,Miljö!$B$1:$AK$1,0),FALSE)</f>
        <v>8.43</v>
      </c>
      <c r="H324">
        <f>VLOOKUP($B324,Miljö!$B$1:$AG$479,MATCH(H$3,Miljö!$B$1:$AK$1,0),FALSE)</f>
        <v>0</v>
      </c>
      <c r="J324">
        <f>VLOOKUP($B324,Totalt!$B$1:$BP$500,MATCH("total el",Totalt!$B$1:$BP$1,0),FALSE)</f>
        <v>0.14299999999999999</v>
      </c>
      <c r="L324" s="232">
        <f t="shared" si="5"/>
        <v>0.33747999999999995</v>
      </c>
      <c r="M324" s="232">
        <f t="shared" si="5"/>
        <v>1.20549</v>
      </c>
      <c r="N324" s="232">
        <f t="shared" si="5"/>
        <v>0</v>
      </c>
    </row>
    <row r="325" spans="1:14" x14ac:dyDescent="0.25">
      <c r="A325" t="s">
        <v>457</v>
      </c>
      <c r="B325" t="s">
        <v>459</v>
      </c>
      <c r="C325" t="str">
        <f>VLOOKUP($B325,Totalt!$B$1:$BP$500,MATCH("Kvalitetsgranskad:",Totalt!$B$1:$BP$1,0),FALSE)</f>
        <v>Ja</v>
      </c>
      <c r="E325" t="str">
        <f>VLOOKUP($B325,Miljö!$B$1:$AG$479,MATCH(E$3,Miljö!$B$1:$AK$1,0),FALSE)</f>
        <v>'sol.vind.vatten'</v>
      </c>
      <c r="F325">
        <f>VLOOKUP($B325,Miljö!$B$1:$AG$479,MATCH(F$3,Miljö!$B$1:$AK$1,0),FALSE)</f>
        <v>2.36</v>
      </c>
      <c r="G325">
        <f>VLOOKUP($B325,Miljö!$B$1:$AG$479,MATCH(G$3,Miljö!$B$1:$AK$1,0),FALSE)</f>
        <v>8.43</v>
      </c>
      <c r="H325">
        <f>VLOOKUP($B325,Miljö!$B$1:$AG$479,MATCH(H$3,Miljö!$B$1:$AK$1,0),FALSE)</f>
        <v>0</v>
      </c>
      <c r="J325">
        <f>VLOOKUP($B325,Totalt!$B$1:$BP$500,MATCH("total el",Totalt!$B$1:$BP$1,0),FALSE)</f>
        <v>0.17399999999999999</v>
      </c>
      <c r="L325" s="232">
        <f t="shared" ref="L325:N388" si="6">IF(ISERROR($J325*F325),"",$J325*F325)</f>
        <v>0.41063999999999995</v>
      </c>
      <c r="M325" s="232">
        <f t="shared" si="6"/>
        <v>1.4668199999999998</v>
      </c>
      <c r="N325" s="232">
        <f t="shared" si="6"/>
        <v>0</v>
      </c>
    </row>
    <row r="326" spans="1:14" x14ac:dyDescent="0.25">
      <c r="A326" t="s">
        <v>457</v>
      </c>
      <c r="B326" t="s">
        <v>460</v>
      </c>
      <c r="C326" t="str">
        <f>VLOOKUP($B326,Totalt!$B$1:$BP$500,MATCH("Kvalitetsgranskad:",Totalt!$B$1:$BP$1,0),FALSE)</f>
        <v>Ja</v>
      </c>
      <c r="E326" t="str">
        <f>VLOOKUP($B326,Miljö!$B$1:$AG$479,MATCH(E$3,Miljö!$B$1:$AK$1,0),FALSE)</f>
        <v>'sol.vind.vatten'</v>
      </c>
      <c r="F326">
        <f>VLOOKUP($B326,Miljö!$B$1:$AG$479,MATCH(F$3,Miljö!$B$1:$AK$1,0),FALSE)</f>
        <v>2.36</v>
      </c>
      <c r="G326">
        <f>VLOOKUP($B326,Miljö!$B$1:$AG$479,MATCH(G$3,Miljö!$B$1:$AK$1,0),FALSE)</f>
        <v>8.43</v>
      </c>
      <c r="H326">
        <f>VLOOKUP($B326,Miljö!$B$1:$AG$479,MATCH(H$3,Miljö!$B$1:$AK$1,0),FALSE)</f>
        <v>0</v>
      </c>
      <c r="J326">
        <f>VLOOKUP($B326,Totalt!$B$1:$BP$500,MATCH("total el",Totalt!$B$1:$BP$1,0),FALSE)</f>
        <v>0.05</v>
      </c>
      <c r="L326" s="232">
        <f t="shared" si="6"/>
        <v>0.11799999999999999</v>
      </c>
      <c r="M326" s="232">
        <f t="shared" si="6"/>
        <v>0.42149999999999999</v>
      </c>
      <c r="N326" s="232">
        <f t="shared" si="6"/>
        <v>0</v>
      </c>
    </row>
    <row r="327" spans="1:14" x14ac:dyDescent="0.25">
      <c r="A327" t="s">
        <v>457</v>
      </c>
      <c r="B327" t="s">
        <v>461</v>
      </c>
      <c r="C327" t="str">
        <f>VLOOKUP($B327,Totalt!$B$1:$BP$500,MATCH("Kvalitetsgranskad:",Totalt!$B$1:$BP$1,0),FALSE)</f>
        <v>Ja</v>
      </c>
      <c r="E327" t="str">
        <f>VLOOKUP($B327,Miljö!$B$1:$AG$479,MATCH(E$3,Miljö!$B$1:$AK$1,0),FALSE)</f>
        <v>'sol.vind.vatten'</v>
      </c>
      <c r="F327">
        <f>VLOOKUP($B327,Miljö!$B$1:$AG$479,MATCH(F$3,Miljö!$B$1:$AK$1,0),FALSE)</f>
        <v>2.36</v>
      </c>
      <c r="G327">
        <f>VLOOKUP($B327,Miljö!$B$1:$AG$479,MATCH(G$3,Miljö!$B$1:$AK$1,0),FALSE)</f>
        <v>8.43</v>
      </c>
      <c r="H327">
        <f>VLOOKUP($B327,Miljö!$B$1:$AG$479,MATCH(H$3,Miljö!$B$1:$AK$1,0),FALSE)</f>
        <v>0</v>
      </c>
      <c r="J327">
        <f>VLOOKUP($B327,Totalt!$B$1:$BP$500,MATCH("total el",Totalt!$B$1:$BP$1,0),FALSE)</f>
        <v>50.052999999999997</v>
      </c>
      <c r="L327" s="232">
        <f t="shared" si="6"/>
        <v>118.12507999999998</v>
      </c>
      <c r="M327" s="232">
        <f t="shared" si="6"/>
        <v>421.94678999999996</v>
      </c>
      <c r="N327" s="232">
        <f t="shared" si="6"/>
        <v>0</v>
      </c>
    </row>
    <row r="328" spans="1:14" x14ac:dyDescent="0.25">
      <c r="A328" t="s">
        <v>462</v>
      </c>
      <c r="B328" t="s">
        <v>463</v>
      </c>
      <c r="C328" t="str">
        <f>VLOOKUP($B328,Totalt!$B$1:$BP$500,MATCH("Kvalitetsgranskad:",Totalt!$B$1:$BP$1,0),FALSE)</f>
        <v>Nej</v>
      </c>
      <c r="E328" t="str">
        <f>VLOOKUP($B328,Miljö!$B$1:$AG$479,MATCH(E$3,Miljö!$B$1:$AK$1,0),FALSE)</f>
        <v>-</v>
      </c>
      <c r="F328">
        <f>VLOOKUP($B328,Miljö!$B$1:$AG$479,MATCH(F$3,Miljö!$B$1:$AK$1,0),FALSE)</f>
        <v>2.36</v>
      </c>
      <c r="G328">
        <f>VLOOKUP($B328,Miljö!$B$1:$AG$479,MATCH(G$3,Miljö!$B$1:$AK$1,0),FALSE)</f>
        <v>483.4</v>
      </c>
      <c r="H328">
        <f>VLOOKUP($B328,Miljö!$B$1:$AG$479,MATCH(H$3,Miljö!$B$1:$AK$1,0),FALSE)</f>
        <v>0.55000000000000004</v>
      </c>
      <c r="J328">
        <f>VLOOKUP($B328,Totalt!$B$1:$BP$500,MATCH("total el",Totalt!$B$1:$BP$1,0),FALSE)</f>
        <v>0</v>
      </c>
      <c r="L328" s="232">
        <f t="shared" si="6"/>
        <v>0</v>
      </c>
      <c r="M328" s="232">
        <f t="shared" si="6"/>
        <v>0</v>
      </c>
      <c r="N328" s="232">
        <f t="shared" si="6"/>
        <v>0</v>
      </c>
    </row>
    <row r="329" spans="1:14" x14ac:dyDescent="0.25">
      <c r="A329" t="s">
        <v>462</v>
      </c>
      <c r="B329" t="s">
        <v>464</v>
      </c>
      <c r="C329" t="str">
        <f>VLOOKUP($B329,Totalt!$B$1:$BP$500,MATCH("Kvalitetsgranskad:",Totalt!$B$1:$BP$1,0),FALSE)</f>
        <v>Nej</v>
      </c>
      <c r="E329" t="str">
        <f>VLOOKUP($B329,Miljö!$B$1:$AG$479,MATCH(E$3,Miljö!$B$1:$AK$1,0),FALSE)</f>
        <v>-</v>
      </c>
      <c r="F329">
        <f>VLOOKUP($B329,Miljö!$B$1:$AG$479,MATCH(F$3,Miljö!$B$1:$AK$1,0),FALSE)</f>
        <v>2.36</v>
      </c>
      <c r="G329">
        <f>VLOOKUP($B329,Miljö!$B$1:$AG$479,MATCH(G$3,Miljö!$B$1:$AK$1,0),FALSE)</f>
        <v>483.4</v>
      </c>
      <c r="H329">
        <f>VLOOKUP($B329,Miljö!$B$1:$AG$479,MATCH(H$3,Miljö!$B$1:$AK$1,0),FALSE)</f>
        <v>0.55000000000000004</v>
      </c>
      <c r="J329">
        <f>VLOOKUP($B329,Totalt!$B$1:$BP$500,MATCH("total el",Totalt!$B$1:$BP$1,0),FALSE)</f>
        <v>0</v>
      </c>
      <c r="L329" s="232">
        <f t="shared" si="6"/>
        <v>0</v>
      </c>
      <c r="M329" s="232">
        <f t="shared" si="6"/>
        <v>0</v>
      </c>
      <c r="N329" s="232">
        <f t="shared" si="6"/>
        <v>0</v>
      </c>
    </row>
    <row r="330" spans="1:14" x14ac:dyDescent="0.25">
      <c r="A330" t="s">
        <v>465</v>
      </c>
      <c r="B330" t="s">
        <v>466</v>
      </c>
      <c r="C330" t="str">
        <f>VLOOKUP($B330,Totalt!$B$1:$BP$500,MATCH("Kvalitetsgranskad:",Totalt!$B$1:$BP$1,0),FALSE)</f>
        <v>Ja</v>
      </c>
      <c r="E330" t="str">
        <f>VLOOKUP($B330,Miljö!$B$1:$AG$479,MATCH(E$3,Miljö!$B$1:$AK$1,0),FALSE)</f>
        <v>Nordisk residual</v>
      </c>
      <c r="F330">
        <f>VLOOKUP($B330,Miljö!$B$1:$AG$479,MATCH(F$3,Miljö!$B$1:$AK$1,0),FALSE)</f>
        <v>2.36</v>
      </c>
      <c r="G330">
        <f>VLOOKUP($B330,Miljö!$B$1:$AG$479,MATCH(G$3,Miljö!$B$1:$AK$1,0),FALSE)</f>
        <v>483.4</v>
      </c>
      <c r="H330">
        <f>VLOOKUP($B330,Miljö!$B$1:$AG$479,MATCH(H$3,Miljö!$B$1:$AK$1,0),FALSE)</f>
        <v>0.55000000000000004</v>
      </c>
      <c r="J330">
        <f>VLOOKUP($B330,Totalt!$B$1:$BP$500,MATCH("total el",Totalt!$B$1:$BP$1,0),FALSE)</f>
        <v>0.59499999999999997</v>
      </c>
      <c r="L330" s="232">
        <f t="shared" si="6"/>
        <v>1.4041999999999999</v>
      </c>
      <c r="M330" s="232">
        <f t="shared" si="6"/>
        <v>287.62299999999999</v>
      </c>
      <c r="N330" s="232">
        <f t="shared" si="6"/>
        <v>0.32724999999999999</v>
      </c>
    </row>
    <row r="331" spans="1:14" x14ac:dyDescent="0.25">
      <c r="A331" t="s">
        <v>467</v>
      </c>
      <c r="B331" t="s">
        <v>468</v>
      </c>
      <c r="C331" t="str">
        <f>VLOOKUP($B331,Totalt!$B$1:$BP$500,MATCH("Kvalitetsgranskad:",Totalt!$B$1:$BP$1,0),FALSE)</f>
        <v>Ja</v>
      </c>
      <c r="E331" t="str">
        <f>VLOOKUP($B331,Miljö!$B$1:$AG$479,MATCH(E$3,Miljö!$B$1:$AK$1,0),FALSE)</f>
        <v>'Ursprungsgaranterad'</v>
      </c>
      <c r="F331">
        <f>VLOOKUP($B331,Miljö!$B$1:$AG$479,MATCH(F$3,Miljö!$B$1:$AK$1,0),FALSE)</f>
        <v>0</v>
      </c>
      <c r="G331">
        <f>VLOOKUP($B331,Miljö!$B$1:$AG$479,MATCH(G$3,Miljö!$B$1:$AK$1,0),FALSE)</f>
        <v>0</v>
      </c>
      <c r="H331">
        <f>VLOOKUP($B331,Miljö!$B$1:$AG$479,MATCH(H$3,Miljö!$B$1:$AK$1,0),FALSE)</f>
        <v>0</v>
      </c>
      <c r="J331">
        <f>VLOOKUP($B331,Totalt!$B$1:$BP$500,MATCH("total el",Totalt!$B$1:$BP$1,0),FALSE)</f>
        <v>3.9E-2</v>
      </c>
      <c r="L331" s="232">
        <f t="shared" si="6"/>
        <v>0</v>
      </c>
      <c r="M331" s="232">
        <f t="shared" si="6"/>
        <v>0</v>
      </c>
      <c r="N331" s="232">
        <f t="shared" si="6"/>
        <v>0</v>
      </c>
    </row>
    <row r="332" spans="1:14" x14ac:dyDescent="0.25">
      <c r="A332" t="s">
        <v>467</v>
      </c>
      <c r="B332" t="s">
        <v>469</v>
      </c>
      <c r="C332" t="str">
        <f>VLOOKUP($B332,Totalt!$B$1:$BP$500,MATCH("Kvalitetsgranskad:",Totalt!$B$1:$BP$1,0),FALSE)</f>
        <v>Ja</v>
      </c>
      <c r="E332" t="str">
        <f>VLOOKUP($B332,Miljö!$B$1:$AG$479,MATCH(E$3,Miljö!$B$1:$AK$1,0),FALSE)</f>
        <v>'Ursprungsgaranterad'</v>
      </c>
      <c r="F332">
        <f>VLOOKUP($B332,Miljö!$B$1:$AG$479,MATCH(F$3,Miljö!$B$1:$AK$1,0),FALSE)</f>
        <v>0</v>
      </c>
      <c r="G332">
        <f>VLOOKUP($B332,Miljö!$B$1:$AG$479,MATCH(G$3,Miljö!$B$1:$AK$1,0),FALSE)</f>
        <v>0</v>
      </c>
      <c r="H332">
        <f>VLOOKUP($B332,Miljö!$B$1:$AG$479,MATCH(H$3,Miljö!$B$1:$AK$1,0),FALSE)</f>
        <v>0</v>
      </c>
      <c r="J332">
        <f>VLOOKUP($B332,Totalt!$B$1:$BP$500,MATCH("total el",Totalt!$B$1:$BP$1,0),FALSE)</f>
        <v>0.70950000000000002</v>
      </c>
      <c r="L332" s="232">
        <f t="shared" si="6"/>
        <v>0</v>
      </c>
      <c r="M332" s="232">
        <f t="shared" si="6"/>
        <v>0</v>
      </c>
      <c r="N332" s="232">
        <f t="shared" si="6"/>
        <v>0</v>
      </c>
    </row>
    <row r="333" spans="1:14" x14ac:dyDescent="0.25">
      <c r="A333" t="s">
        <v>467</v>
      </c>
      <c r="B333" t="s">
        <v>470</v>
      </c>
      <c r="C333" t="str">
        <f>VLOOKUP($B333,Totalt!$B$1:$BP$500,MATCH("Kvalitetsgranskad:",Totalt!$B$1:$BP$1,0),FALSE)</f>
        <v>Ja</v>
      </c>
      <c r="E333" t="str">
        <f>VLOOKUP($B333,Miljö!$B$1:$AG$479,MATCH(E$3,Miljö!$B$1:$AK$1,0),FALSE)</f>
        <v>'Ursprungsgarantier'</v>
      </c>
      <c r="F333">
        <f>VLOOKUP($B333,Miljö!$B$1:$AG$479,MATCH(F$3,Miljö!$B$1:$AK$1,0),FALSE)</f>
        <v>0</v>
      </c>
      <c r="G333">
        <f>VLOOKUP($B333,Miljö!$B$1:$AG$479,MATCH(G$3,Miljö!$B$1:$AK$1,0),FALSE)</f>
        <v>0</v>
      </c>
      <c r="H333">
        <f>VLOOKUP($B333,Miljö!$B$1:$AG$479,MATCH(H$3,Miljö!$B$1:$AK$1,0),FALSE)</f>
        <v>0</v>
      </c>
      <c r="J333">
        <f>VLOOKUP($B333,Totalt!$B$1:$BP$500,MATCH("total el",Totalt!$B$1:$BP$1,0),FALSE)</f>
        <v>2.6219999999999999</v>
      </c>
      <c r="L333" s="232">
        <f t="shared" si="6"/>
        <v>0</v>
      </c>
      <c r="M333" s="232">
        <f t="shared" si="6"/>
        <v>0</v>
      </c>
      <c r="N333" s="232">
        <f t="shared" si="6"/>
        <v>0</v>
      </c>
    </row>
    <row r="334" spans="1:14" x14ac:dyDescent="0.25">
      <c r="A334" t="s">
        <v>467</v>
      </c>
      <c r="B334" t="s">
        <v>471</v>
      </c>
      <c r="C334" t="str">
        <f>VLOOKUP($B334,Totalt!$B$1:$BP$500,MATCH("Kvalitetsgranskad:",Totalt!$B$1:$BP$1,0),FALSE)</f>
        <v>Ja</v>
      </c>
      <c r="E334" t="str">
        <f>VLOOKUP($B334,Miljö!$B$1:$AG$479,MATCH(E$3,Miljö!$B$1:$AK$1,0),FALSE)</f>
        <v>'Ursprungsgaranterad'</v>
      </c>
      <c r="F334">
        <f>VLOOKUP($B334,Miljö!$B$1:$AG$479,MATCH(F$3,Miljö!$B$1:$AK$1,0),FALSE)</f>
        <v>0</v>
      </c>
      <c r="G334">
        <f>VLOOKUP($B334,Miljö!$B$1:$AG$479,MATCH(G$3,Miljö!$B$1:$AK$1,0),FALSE)</f>
        <v>0</v>
      </c>
      <c r="H334">
        <f>VLOOKUP($B334,Miljö!$B$1:$AG$479,MATCH(H$3,Miljö!$B$1:$AK$1,0),FALSE)</f>
        <v>0</v>
      </c>
      <c r="J334">
        <f>VLOOKUP($B334,Totalt!$B$1:$BP$500,MATCH("total el",Totalt!$B$1:$BP$1,0),FALSE)</f>
        <v>7.8700000000000006E-2</v>
      </c>
      <c r="L334" s="232">
        <f t="shared" si="6"/>
        <v>0</v>
      </c>
      <c r="M334" s="232">
        <f t="shared" si="6"/>
        <v>0</v>
      </c>
      <c r="N334" s="232">
        <f t="shared" si="6"/>
        <v>0</v>
      </c>
    </row>
    <row r="335" spans="1:14" x14ac:dyDescent="0.25">
      <c r="A335" t="s">
        <v>472</v>
      </c>
      <c r="B335" t="s">
        <v>11</v>
      </c>
      <c r="C335" t="str">
        <f>VLOOKUP($B335,Totalt!$B$1:$BP$500,MATCH("Kvalitetsgranskad:",Totalt!$B$1:$BP$1,0),FALSE)</f>
        <v>Ja</v>
      </c>
      <c r="E335" t="str">
        <f>VLOOKUP($B335,Miljö!$B$1:$AG$479,MATCH(E$3,Miljö!$B$1:$AK$1,0),FALSE)</f>
        <v>Nordisk residual</v>
      </c>
      <c r="F335">
        <f>VLOOKUP($B335,Miljö!$B$1:$AG$479,MATCH(F$3,Miljö!$B$1:$AK$1,0),FALSE)</f>
        <v>2.36</v>
      </c>
      <c r="G335">
        <f>VLOOKUP($B335,Miljö!$B$1:$AG$479,MATCH(G$3,Miljö!$B$1:$AK$1,0),FALSE)</f>
        <v>483.4</v>
      </c>
      <c r="H335">
        <f>VLOOKUP($B335,Miljö!$B$1:$AG$479,MATCH(H$3,Miljö!$B$1:$AK$1,0),FALSE)</f>
        <v>0.55000000000000004</v>
      </c>
      <c r="J335">
        <f>VLOOKUP($B335,Totalt!$B$1:$BP$500,MATCH("total el",Totalt!$B$1:$BP$1,0),FALSE)</f>
        <v>3.1</v>
      </c>
      <c r="L335" s="232">
        <f t="shared" si="6"/>
        <v>7.3159999999999998</v>
      </c>
      <c r="M335" s="232">
        <f t="shared" si="6"/>
        <v>1498.54</v>
      </c>
      <c r="N335" s="232">
        <f t="shared" si="6"/>
        <v>1.7050000000000003</v>
      </c>
    </row>
    <row r="336" spans="1:14" x14ac:dyDescent="0.25">
      <c r="A336" t="s">
        <v>472</v>
      </c>
      <c r="B336" t="s">
        <v>473</v>
      </c>
      <c r="C336" t="str">
        <f>VLOOKUP($B336,Totalt!$B$1:$BP$500,MATCH("Kvalitetsgranskad:",Totalt!$B$1:$BP$1,0),FALSE)</f>
        <v>Nej</v>
      </c>
      <c r="E336" t="str">
        <f>VLOOKUP($B336,Miljö!$B$1:$AG$479,MATCH(E$3,Miljö!$B$1:$AK$1,0),FALSE)</f>
        <v>-</v>
      </c>
      <c r="F336">
        <f>VLOOKUP($B336,Miljö!$B$1:$AG$479,MATCH(F$3,Miljö!$B$1:$AK$1,0),FALSE)</f>
        <v>2.36</v>
      </c>
      <c r="G336">
        <f>VLOOKUP($B336,Miljö!$B$1:$AG$479,MATCH(G$3,Miljö!$B$1:$AK$1,0),FALSE)</f>
        <v>483.4</v>
      </c>
      <c r="H336">
        <f>VLOOKUP($B336,Miljö!$B$1:$AG$479,MATCH(H$3,Miljö!$B$1:$AK$1,0),FALSE)</f>
        <v>0.55000000000000004</v>
      </c>
      <c r="J336">
        <f>VLOOKUP($B336,Totalt!$B$1:$BP$500,MATCH("total el",Totalt!$B$1:$BP$1,0),FALSE)</f>
        <v>0</v>
      </c>
      <c r="L336" s="232">
        <f t="shared" si="6"/>
        <v>0</v>
      </c>
      <c r="M336" s="232">
        <f t="shared" si="6"/>
        <v>0</v>
      </c>
      <c r="N336" s="232">
        <f t="shared" si="6"/>
        <v>0</v>
      </c>
    </row>
    <row r="337" spans="1:14" x14ac:dyDescent="0.25">
      <c r="A337" t="s">
        <v>472</v>
      </c>
      <c r="B337" t="s">
        <v>276</v>
      </c>
      <c r="C337" t="str">
        <f>VLOOKUP($B337,Totalt!$B$1:$BP$500,MATCH("Kvalitetsgranskad:",Totalt!$B$1:$BP$1,0),FALSE)</f>
        <v>Ja</v>
      </c>
      <c r="E337" t="str">
        <f>VLOOKUP($B337,Miljö!$B$1:$AG$479,MATCH(E$3,Miljö!$B$1:$AK$1,0),FALSE)</f>
        <v>Nordisk residual</v>
      </c>
      <c r="F337">
        <f>VLOOKUP($B337,Miljö!$B$1:$AG$479,MATCH(F$3,Miljö!$B$1:$AK$1,0),FALSE)</f>
        <v>2.36</v>
      </c>
      <c r="G337">
        <f>VLOOKUP($B337,Miljö!$B$1:$AG$479,MATCH(G$3,Miljö!$B$1:$AK$1,0),FALSE)</f>
        <v>483.4</v>
      </c>
      <c r="H337">
        <f>VLOOKUP($B337,Miljö!$B$1:$AG$479,MATCH(H$3,Miljö!$B$1:$AK$1,0),FALSE)</f>
        <v>0.55000000000000004</v>
      </c>
      <c r="J337">
        <f>VLOOKUP($B337,Totalt!$B$1:$BP$500,MATCH("total el",Totalt!$B$1:$BP$1,0),FALSE)</f>
        <v>0.2</v>
      </c>
      <c r="L337" s="232">
        <f t="shared" si="6"/>
        <v>0.47199999999999998</v>
      </c>
      <c r="M337" s="232">
        <f t="shared" si="6"/>
        <v>96.68</v>
      </c>
      <c r="N337" s="232">
        <f t="shared" si="6"/>
        <v>0.11000000000000001</v>
      </c>
    </row>
    <row r="338" spans="1:14" x14ac:dyDescent="0.25">
      <c r="A338" t="s">
        <v>474</v>
      </c>
      <c r="B338" t="s">
        <v>475</v>
      </c>
      <c r="C338" t="str">
        <f>VLOOKUP($B338,Totalt!$B$1:$BP$500,MATCH("Kvalitetsgranskad:",Totalt!$B$1:$BP$1,0),FALSE)</f>
        <v>Ja</v>
      </c>
      <c r="E338" t="str">
        <f>VLOOKUP($B338,Miljö!$B$1:$AG$479,MATCH(E$3,Miljö!$B$1:$AK$1,0),FALSE)</f>
        <v>'Vattenfalls elmix'</v>
      </c>
      <c r="F338">
        <f>VLOOKUP($B338,Miljö!$B$1:$AG$479,MATCH(F$3,Miljö!$B$1:$AK$1,0),FALSE)</f>
        <v>2.36</v>
      </c>
      <c r="G338">
        <f>VLOOKUP($B338,Miljö!$B$1:$AG$479,MATCH(G$3,Miljö!$B$1:$AK$1,0),FALSE)</f>
        <v>5.69</v>
      </c>
      <c r="H338">
        <f>VLOOKUP($B338,Miljö!$B$1:$AG$479,MATCH(H$3,Miljö!$B$1:$AK$1,0),FALSE)</f>
        <v>0</v>
      </c>
      <c r="J338">
        <f>VLOOKUP($B338,Totalt!$B$1:$BP$500,MATCH("total el",Totalt!$B$1:$BP$1,0),FALSE)</f>
        <v>0.625</v>
      </c>
      <c r="L338" s="232">
        <f t="shared" si="6"/>
        <v>1.4749999999999999</v>
      </c>
      <c r="M338" s="232">
        <f t="shared" si="6"/>
        <v>3.5562500000000004</v>
      </c>
      <c r="N338" s="232">
        <f t="shared" si="6"/>
        <v>0</v>
      </c>
    </row>
    <row r="339" spans="1:14" x14ac:dyDescent="0.25">
      <c r="A339" t="s">
        <v>474</v>
      </c>
      <c r="B339" t="s">
        <v>476</v>
      </c>
      <c r="C339" t="str">
        <f>VLOOKUP($B339,Totalt!$B$1:$BP$500,MATCH("Kvalitetsgranskad:",Totalt!$B$1:$BP$1,0),FALSE)</f>
        <v>Ja</v>
      </c>
      <c r="E339" t="str">
        <f>VLOOKUP($B339,Miljö!$B$1:$AG$479,MATCH(E$3,Miljö!$B$1:$AK$1,0),FALSE)</f>
        <v>'Egenproducerad bioel'</v>
      </c>
      <c r="F339">
        <f>VLOOKUP($B339,Miljö!$B$1:$AG$479,MATCH(F$3,Miljö!$B$1:$AK$1,0),FALSE)</f>
        <v>0.05</v>
      </c>
      <c r="G339">
        <f>VLOOKUP($B339,Miljö!$B$1:$AG$479,MATCH(G$3,Miljö!$B$1:$AK$1,0),FALSE)</f>
        <v>0</v>
      </c>
      <c r="H339">
        <f>VLOOKUP($B339,Miljö!$B$1:$AG$479,MATCH(H$3,Miljö!$B$1:$AK$1,0),FALSE)</f>
        <v>0</v>
      </c>
      <c r="J339">
        <f>VLOOKUP($B339,Totalt!$B$1:$BP$500,MATCH("total el",Totalt!$B$1:$BP$1,0),FALSE)</f>
        <v>18.6328</v>
      </c>
      <c r="L339" s="232">
        <f t="shared" si="6"/>
        <v>0.93164000000000002</v>
      </c>
      <c r="M339" s="232">
        <f t="shared" si="6"/>
        <v>0</v>
      </c>
      <c r="N339" s="232">
        <f t="shared" si="6"/>
        <v>0</v>
      </c>
    </row>
    <row r="340" spans="1:14" x14ac:dyDescent="0.25">
      <c r="A340" t="s">
        <v>474</v>
      </c>
      <c r="B340" t="s">
        <v>477</v>
      </c>
      <c r="C340" t="str">
        <f>VLOOKUP($B340,Totalt!$B$1:$BP$500,MATCH("Kvalitetsgranskad:",Totalt!$B$1:$BP$1,0),FALSE)</f>
        <v>Ja</v>
      </c>
      <c r="E340" t="str">
        <f>VLOOKUP($B340,Miljö!$B$1:$AG$479,MATCH(E$3,Miljö!$B$1:$AK$1,0),FALSE)</f>
        <v>'Vattenfall elmix utan spec energikälla'</v>
      </c>
      <c r="F340">
        <f>VLOOKUP($B340,Miljö!$B$1:$AG$479,MATCH(F$3,Miljö!$B$1:$AK$1,0),FALSE)</f>
        <v>2.36</v>
      </c>
      <c r="G340">
        <f>VLOOKUP($B340,Miljö!$B$1:$AG$479,MATCH(G$3,Miljö!$B$1:$AK$1,0),FALSE)</f>
        <v>5.69</v>
      </c>
      <c r="H340">
        <f>VLOOKUP($B340,Miljö!$B$1:$AG$479,MATCH(H$3,Miljö!$B$1:$AK$1,0),FALSE)</f>
        <v>0.55000000000000004</v>
      </c>
      <c r="J340">
        <f>VLOOKUP($B340,Totalt!$B$1:$BP$500,MATCH("total el",Totalt!$B$1:$BP$1,0),FALSE)</f>
        <v>4.45</v>
      </c>
      <c r="L340" s="232">
        <f t="shared" si="6"/>
        <v>10.502000000000001</v>
      </c>
      <c r="M340" s="232">
        <f t="shared" si="6"/>
        <v>25.320500000000003</v>
      </c>
      <c r="N340" s="232">
        <f t="shared" si="6"/>
        <v>2.4475000000000002</v>
      </c>
    </row>
    <row r="341" spans="1:14" x14ac:dyDescent="0.25">
      <c r="A341" t="s">
        <v>474</v>
      </c>
      <c r="B341" t="s">
        <v>478</v>
      </c>
      <c r="C341" t="str">
        <f>VLOOKUP($B341,Totalt!$B$1:$BP$500,MATCH("Kvalitetsgranskad:",Totalt!$B$1:$BP$1,0),FALSE)</f>
        <v>Ja</v>
      </c>
      <c r="E341" t="str">
        <f>VLOOKUP($B341,Miljö!$B$1:$AG$479,MATCH(E$3,Miljö!$B$1:$AK$1,0),FALSE)</f>
        <v>'Vattenfalls elmix. ej specificerad ursprungskälla</v>
      </c>
      <c r="F341">
        <f>VLOOKUP($B341,Miljö!$B$1:$AG$479,MATCH(F$3,Miljö!$B$1:$AK$1,0),FALSE)</f>
        <v>2.36</v>
      </c>
      <c r="G341">
        <f>VLOOKUP($B341,Miljö!$B$1:$AG$479,MATCH(G$3,Miljö!$B$1:$AK$1,0),FALSE)</f>
        <v>5.69</v>
      </c>
      <c r="H341">
        <f>VLOOKUP($B341,Miljö!$B$1:$AG$479,MATCH(H$3,Miljö!$B$1:$AK$1,0),FALSE)</f>
        <v>0</v>
      </c>
      <c r="J341">
        <f>VLOOKUP($B341,Totalt!$B$1:$BP$500,MATCH("total el",Totalt!$B$1:$BP$1,0),FALSE)</f>
        <v>0.39</v>
      </c>
      <c r="L341" s="232">
        <f t="shared" si="6"/>
        <v>0.9204</v>
      </c>
      <c r="M341" s="232">
        <f t="shared" si="6"/>
        <v>2.2191000000000001</v>
      </c>
      <c r="N341" s="232">
        <f t="shared" si="6"/>
        <v>0</v>
      </c>
    </row>
    <row r="342" spans="1:14" x14ac:dyDescent="0.25">
      <c r="A342" t="s">
        <v>474</v>
      </c>
      <c r="B342" t="s">
        <v>479</v>
      </c>
      <c r="C342" t="str">
        <f>VLOOKUP($B342,Totalt!$B$1:$BP$500,MATCH("Kvalitetsgranskad:",Totalt!$B$1:$BP$1,0),FALSE)</f>
        <v>Ja</v>
      </c>
      <c r="E342" t="str">
        <f>VLOOKUP($B342,Miljö!$B$1:$AG$479,MATCH(E$3,Miljö!$B$1:$AK$1,0),FALSE)</f>
        <v>'Vattenfall restmix'</v>
      </c>
      <c r="F342">
        <f>VLOOKUP($B342,Miljö!$B$1:$AG$479,MATCH(F$3,Miljö!$B$1:$AK$1,0),FALSE)</f>
        <v>1.9</v>
      </c>
      <c r="G342">
        <f>VLOOKUP($B342,Miljö!$B$1:$AG$479,MATCH(G$3,Miljö!$B$1:$AK$1,0),FALSE)</f>
        <v>5.69</v>
      </c>
      <c r="H342">
        <f>VLOOKUP($B342,Miljö!$B$1:$AG$479,MATCH(H$3,Miljö!$B$1:$AK$1,0),FALSE)</f>
        <v>0</v>
      </c>
      <c r="J342">
        <f>VLOOKUP($B342,Totalt!$B$1:$BP$500,MATCH("total el",Totalt!$B$1:$BP$1,0),FALSE)</f>
        <v>2</v>
      </c>
      <c r="L342" s="232">
        <f t="shared" si="6"/>
        <v>3.8</v>
      </c>
      <c r="M342" s="232">
        <f t="shared" si="6"/>
        <v>11.38</v>
      </c>
      <c r="N342" s="232">
        <f t="shared" si="6"/>
        <v>0</v>
      </c>
    </row>
    <row r="343" spans="1:14" x14ac:dyDescent="0.25">
      <c r="A343" t="s">
        <v>474</v>
      </c>
      <c r="B343" t="s">
        <v>480</v>
      </c>
      <c r="C343" t="str">
        <f>VLOOKUP($B343,Totalt!$B$1:$BP$500,MATCH("Kvalitetsgranskad:",Totalt!$B$1:$BP$1,0),FALSE)</f>
        <v>Ja</v>
      </c>
      <c r="E343" t="str">
        <f>VLOOKUP($B343,Miljö!$B$1:$AG$479,MATCH(E$3,Miljö!$B$1:$AK$1,0),FALSE)</f>
        <v>'Egenproducerad bio el'</v>
      </c>
      <c r="F343">
        <f>VLOOKUP($B343,Miljö!$B$1:$AG$479,MATCH(F$3,Miljö!$B$1:$AK$1,0),FALSE)</f>
        <v>0.05</v>
      </c>
      <c r="G343">
        <f>VLOOKUP($B343,Miljö!$B$1:$AG$479,MATCH(G$3,Miljö!$B$1:$AK$1,0),FALSE)</f>
        <v>0</v>
      </c>
      <c r="H343">
        <f>VLOOKUP($B343,Miljö!$B$1:$AG$479,MATCH(H$3,Miljö!$B$1:$AK$1,0),FALSE)</f>
        <v>0.55000000000000004</v>
      </c>
      <c r="J343">
        <f>VLOOKUP($B343,Totalt!$B$1:$BP$500,MATCH("total el",Totalt!$B$1:$BP$1,0),FALSE)</f>
        <v>8.2707499999999996</v>
      </c>
      <c r="L343" s="232">
        <f t="shared" si="6"/>
        <v>0.4135375</v>
      </c>
      <c r="M343" s="232">
        <f t="shared" si="6"/>
        <v>0</v>
      </c>
      <c r="N343" s="232">
        <f t="shared" si="6"/>
        <v>4.5489125000000001</v>
      </c>
    </row>
    <row r="344" spans="1:14" x14ac:dyDescent="0.25">
      <c r="A344" t="s">
        <v>474</v>
      </c>
      <c r="B344" t="s">
        <v>481</v>
      </c>
      <c r="C344" t="str">
        <f>VLOOKUP($B344,Totalt!$B$1:$BP$500,MATCH("Kvalitetsgranskad:",Totalt!$B$1:$BP$1,0),FALSE)</f>
        <v>Ja</v>
      </c>
      <c r="E344" t="str">
        <f>VLOOKUP($B344,Miljö!$B$1:$AG$479,MATCH(E$3,Miljö!$B$1:$AK$1,0),FALSE)</f>
        <v>'egenproducerad el. biobränsle'</v>
      </c>
      <c r="F344">
        <f>VLOOKUP($B344,Miljö!$B$1:$AG$479,MATCH(F$3,Miljö!$B$1:$AK$1,0),FALSE)</f>
        <v>0.05</v>
      </c>
      <c r="G344">
        <f>VLOOKUP($B344,Miljö!$B$1:$AG$479,MATCH(G$3,Miljö!$B$1:$AK$1,0),FALSE)</f>
        <v>0</v>
      </c>
      <c r="H344">
        <f>VLOOKUP($B344,Miljö!$B$1:$AG$479,MATCH(H$3,Miljö!$B$1:$AK$1,0),FALSE)</f>
        <v>0</v>
      </c>
      <c r="J344">
        <f>VLOOKUP($B344,Totalt!$B$1:$BP$500,MATCH("total el",Totalt!$B$1:$BP$1,0),FALSE)</f>
        <v>13.4163</v>
      </c>
      <c r="L344" s="232">
        <f t="shared" si="6"/>
        <v>0.67081500000000005</v>
      </c>
      <c r="M344" s="232">
        <f t="shared" si="6"/>
        <v>0</v>
      </c>
      <c r="N344" s="232">
        <f t="shared" si="6"/>
        <v>0</v>
      </c>
    </row>
    <row r="345" spans="1:14" x14ac:dyDescent="0.25">
      <c r="A345" t="s">
        <v>474</v>
      </c>
      <c r="B345" t="s">
        <v>482</v>
      </c>
      <c r="C345" t="str">
        <f>VLOOKUP($B345,Totalt!$B$1:$BP$500,MATCH("Kvalitetsgranskad:",Totalt!$B$1:$BP$1,0),FALSE)</f>
        <v>Ja</v>
      </c>
      <c r="E345" t="str">
        <f>VLOOKUP($B345,Miljö!$B$1:$AG$479,MATCH(E$3,Miljö!$B$1:$AK$1,0),FALSE)</f>
        <v>'Vattenfalls elmix ospec energikälla'</v>
      </c>
      <c r="F345">
        <f>VLOOKUP($B345,Miljö!$B$1:$AG$479,MATCH(F$3,Miljö!$B$1:$AK$1,0),FALSE)</f>
        <v>2.36</v>
      </c>
      <c r="G345">
        <f>VLOOKUP($B345,Miljö!$B$1:$AG$479,MATCH(G$3,Miljö!$B$1:$AK$1,0),FALSE)</f>
        <v>5.69</v>
      </c>
      <c r="H345">
        <f>VLOOKUP($B345,Miljö!$B$1:$AG$479,MATCH(H$3,Miljö!$B$1:$AK$1,0),FALSE)</f>
        <v>0.55000000000000004</v>
      </c>
      <c r="J345">
        <f>VLOOKUP($B345,Totalt!$B$1:$BP$500,MATCH("total el",Totalt!$B$1:$BP$1,0),FALSE)</f>
        <v>0.53439999999999999</v>
      </c>
      <c r="L345" s="232">
        <f t="shared" si="6"/>
        <v>1.2611839999999999</v>
      </c>
      <c r="M345" s="232">
        <f t="shared" si="6"/>
        <v>3.0407360000000003</v>
      </c>
      <c r="N345" s="232">
        <f t="shared" si="6"/>
        <v>0.29392000000000001</v>
      </c>
    </row>
    <row r="346" spans="1:14" x14ac:dyDescent="0.25">
      <c r="A346" t="s">
        <v>474</v>
      </c>
      <c r="B346" t="s">
        <v>483</v>
      </c>
      <c r="C346" t="str">
        <f>VLOOKUP($B346,Totalt!$B$1:$BP$500,MATCH("Kvalitetsgranskad:",Totalt!$B$1:$BP$1,0),FALSE)</f>
        <v>Ja</v>
      </c>
      <c r="E346" t="str">
        <f>VLOOKUP($B346,Miljö!$B$1:$AG$479,MATCH(E$3,Miljö!$B$1:$AK$1,0),FALSE)</f>
        <v>'Vattenfall restmix'</v>
      </c>
      <c r="F346">
        <f>VLOOKUP($B346,Miljö!$B$1:$AG$479,MATCH(F$3,Miljö!$B$1:$AK$1,0),FALSE)</f>
        <v>1.9</v>
      </c>
      <c r="G346">
        <f>VLOOKUP($B346,Miljö!$B$1:$AG$479,MATCH(G$3,Miljö!$B$1:$AK$1,0),FALSE)</f>
        <v>5.69</v>
      </c>
      <c r="H346">
        <f>VLOOKUP($B346,Miljö!$B$1:$AG$479,MATCH(H$3,Miljö!$B$1:$AK$1,0),FALSE)</f>
        <v>0</v>
      </c>
      <c r="J346">
        <f>VLOOKUP($B346,Totalt!$B$1:$BP$500,MATCH("total el",Totalt!$B$1:$BP$1,0),FALSE)</f>
        <v>0.2</v>
      </c>
      <c r="L346" s="232">
        <f t="shared" si="6"/>
        <v>0.38</v>
      </c>
      <c r="M346" s="232">
        <f t="shared" si="6"/>
        <v>1.1380000000000001</v>
      </c>
      <c r="N346" s="232">
        <f t="shared" si="6"/>
        <v>0</v>
      </c>
    </row>
    <row r="347" spans="1:14" x14ac:dyDescent="0.25">
      <c r="A347" t="s">
        <v>474</v>
      </c>
      <c r="B347" t="s">
        <v>484</v>
      </c>
      <c r="C347" t="str">
        <f>VLOOKUP($B347,Totalt!$B$1:$BP$500,MATCH("Kvalitetsgranskad:",Totalt!$B$1:$BP$1,0),FALSE)</f>
        <v>Ja</v>
      </c>
      <c r="E347" t="str">
        <f>VLOOKUP($B347,Miljö!$B$1:$AG$479,MATCH(E$3,Miljö!$B$1:$AK$1,0),FALSE)</f>
        <v>'Vattenfall restmix'</v>
      </c>
      <c r="F347">
        <f>VLOOKUP($B347,Miljö!$B$1:$AG$479,MATCH(F$3,Miljö!$B$1:$AK$1,0),FALSE)</f>
        <v>1.9</v>
      </c>
      <c r="G347">
        <f>VLOOKUP($B347,Miljö!$B$1:$AG$479,MATCH(G$3,Miljö!$B$1:$AK$1,0),FALSE)</f>
        <v>5.69</v>
      </c>
      <c r="H347">
        <f>VLOOKUP($B347,Miljö!$B$1:$AG$479,MATCH(H$3,Miljö!$B$1:$AK$1,0),FALSE)</f>
        <v>0</v>
      </c>
      <c r="J347">
        <f>VLOOKUP($B347,Totalt!$B$1:$BP$500,MATCH("total el",Totalt!$B$1:$BP$1,0),FALSE)</f>
        <v>131.11320000000001</v>
      </c>
      <c r="L347" s="232">
        <f t="shared" si="6"/>
        <v>249.11508000000001</v>
      </c>
      <c r="M347" s="232">
        <f t="shared" si="6"/>
        <v>746.03410800000006</v>
      </c>
      <c r="N347" s="232">
        <f t="shared" si="6"/>
        <v>0</v>
      </c>
    </row>
    <row r="348" spans="1:14" x14ac:dyDescent="0.25">
      <c r="A348" t="s">
        <v>474</v>
      </c>
      <c r="B348" t="s">
        <v>485</v>
      </c>
      <c r="C348" t="str">
        <f>VLOOKUP($B348,Totalt!$B$1:$BP$500,MATCH("Kvalitetsgranskad:",Totalt!$B$1:$BP$1,0),FALSE)</f>
        <v>Ja</v>
      </c>
      <c r="E348" t="str">
        <f>VLOOKUP($B348,Miljö!$B$1:$AG$479,MATCH(E$3,Miljö!$B$1:$AK$1,0),FALSE)</f>
        <v>'Vattenfalls elmix. '</v>
      </c>
      <c r="F348">
        <f>VLOOKUP($B348,Miljö!$B$1:$AG$479,MATCH(F$3,Miljö!$B$1:$AK$1,0),FALSE)</f>
        <v>2.36</v>
      </c>
      <c r="G348">
        <f>VLOOKUP($B348,Miljö!$B$1:$AG$479,MATCH(G$3,Miljö!$B$1:$AK$1,0),FALSE)</f>
        <v>5.69</v>
      </c>
      <c r="H348">
        <f>VLOOKUP($B348,Miljö!$B$1:$AG$479,MATCH(H$3,Miljö!$B$1:$AK$1,0),FALSE)</f>
        <v>0.55000000000000004</v>
      </c>
      <c r="J348">
        <f>VLOOKUP($B348,Totalt!$B$1:$BP$500,MATCH("total el",Totalt!$B$1:$BP$1,0),FALSE)</f>
        <v>1.1000000000000001</v>
      </c>
      <c r="L348" s="232">
        <f t="shared" si="6"/>
        <v>2.5960000000000001</v>
      </c>
      <c r="M348" s="232">
        <f t="shared" si="6"/>
        <v>6.2590000000000012</v>
      </c>
      <c r="N348" s="232">
        <f t="shared" si="6"/>
        <v>0.60500000000000009</v>
      </c>
    </row>
    <row r="349" spans="1:14" x14ac:dyDescent="0.25">
      <c r="A349" t="s">
        <v>474</v>
      </c>
      <c r="B349" t="s">
        <v>486</v>
      </c>
      <c r="C349" t="str">
        <f>VLOOKUP($B349,Totalt!$B$1:$BP$500,MATCH("Kvalitetsgranskad:",Totalt!$B$1:$BP$1,0),FALSE)</f>
        <v>Ja</v>
      </c>
      <c r="E349" t="str">
        <f>VLOOKUP($B349,Miljö!$B$1:$AG$479,MATCH(E$3,Miljö!$B$1:$AK$1,0),FALSE)</f>
        <v>'Vattenfalls elmix'</v>
      </c>
      <c r="F349">
        <f>VLOOKUP($B349,Miljö!$B$1:$AG$479,MATCH(F$3,Miljö!$B$1:$AK$1,0),FALSE)</f>
        <v>2.36</v>
      </c>
      <c r="G349">
        <f>VLOOKUP($B349,Miljö!$B$1:$AG$479,MATCH(G$3,Miljö!$B$1:$AK$1,0),FALSE)</f>
        <v>5.69</v>
      </c>
      <c r="H349">
        <f>VLOOKUP($B349,Miljö!$B$1:$AG$479,MATCH(H$3,Miljö!$B$1:$AK$1,0),FALSE)</f>
        <v>0</v>
      </c>
      <c r="J349">
        <f>VLOOKUP($B349,Totalt!$B$1:$BP$500,MATCH("total el",Totalt!$B$1:$BP$1,0),FALSE)</f>
        <v>0.67</v>
      </c>
      <c r="L349" s="232">
        <f t="shared" si="6"/>
        <v>1.5811999999999999</v>
      </c>
      <c r="M349" s="232">
        <f t="shared" si="6"/>
        <v>3.8123000000000005</v>
      </c>
      <c r="N349" s="232">
        <f t="shared" si="6"/>
        <v>0</v>
      </c>
    </row>
    <row r="350" spans="1:14" x14ac:dyDescent="0.25">
      <c r="A350" t="s">
        <v>487</v>
      </c>
      <c r="B350" t="s">
        <v>488</v>
      </c>
      <c r="C350" t="str">
        <f>VLOOKUP($B350,Totalt!$B$1:$BP$500,MATCH("Kvalitetsgranskad:",Totalt!$B$1:$BP$1,0),FALSE)</f>
        <v>Ja</v>
      </c>
      <c r="E350" t="str">
        <f>VLOOKUP($B350,Miljö!$B$1:$AG$479,MATCH(E$3,Miljö!$B$1:$AK$1,0),FALSE)</f>
        <v>Nordisk residual</v>
      </c>
      <c r="F350">
        <f>VLOOKUP($B350,Miljö!$B$1:$AG$479,MATCH(F$3,Miljö!$B$1:$AK$1,0),FALSE)</f>
        <v>2.36</v>
      </c>
      <c r="G350">
        <f>VLOOKUP($B350,Miljö!$B$1:$AG$479,MATCH(G$3,Miljö!$B$1:$AK$1,0),FALSE)</f>
        <v>483.4</v>
      </c>
      <c r="H350">
        <f>VLOOKUP($B350,Miljö!$B$1:$AG$479,MATCH(H$3,Miljö!$B$1:$AK$1,0),FALSE)</f>
        <v>0.55000000000000004</v>
      </c>
      <c r="J350">
        <f>VLOOKUP($B350,Totalt!$B$1:$BP$500,MATCH("total el",Totalt!$B$1:$BP$1,0),FALSE)</f>
        <v>0.1</v>
      </c>
      <c r="L350" s="232">
        <f t="shared" si="6"/>
        <v>0.23599999999999999</v>
      </c>
      <c r="M350" s="232">
        <f t="shared" si="6"/>
        <v>48.34</v>
      </c>
      <c r="N350" s="232">
        <f t="shared" si="6"/>
        <v>5.5000000000000007E-2</v>
      </c>
    </row>
    <row r="351" spans="1:14" x14ac:dyDescent="0.25">
      <c r="A351" t="s">
        <v>487</v>
      </c>
      <c r="B351" t="s">
        <v>489</v>
      </c>
      <c r="C351" t="str">
        <f>VLOOKUP($B351,Totalt!$B$1:$BP$500,MATCH("Kvalitetsgranskad:",Totalt!$B$1:$BP$1,0),FALSE)</f>
        <v>Ja</v>
      </c>
      <c r="E351" t="str">
        <f>VLOOKUP($B351,Miljö!$B$1:$AG$479,MATCH(E$3,Miljö!$B$1:$AK$1,0),FALSE)</f>
        <v>Nordisk residual</v>
      </c>
      <c r="F351">
        <f>VLOOKUP($B351,Miljö!$B$1:$AG$479,MATCH(F$3,Miljö!$B$1:$AK$1,0),FALSE)</f>
        <v>2.36</v>
      </c>
      <c r="G351">
        <f>VLOOKUP($B351,Miljö!$B$1:$AG$479,MATCH(G$3,Miljö!$B$1:$AK$1,0),FALSE)</f>
        <v>483.4</v>
      </c>
      <c r="H351">
        <f>VLOOKUP($B351,Miljö!$B$1:$AG$479,MATCH(H$3,Miljö!$B$1:$AK$1,0),FALSE)</f>
        <v>0.55000000000000004</v>
      </c>
      <c r="J351">
        <f>VLOOKUP($B351,Totalt!$B$1:$BP$500,MATCH("total el",Totalt!$B$1:$BP$1,0),FALSE)</f>
        <v>0.1</v>
      </c>
      <c r="L351" s="232">
        <f t="shared" si="6"/>
        <v>0.23599999999999999</v>
      </c>
      <c r="M351" s="232">
        <f t="shared" si="6"/>
        <v>48.34</v>
      </c>
      <c r="N351" s="232">
        <f t="shared" si="6"/>
        <v>5.5000000000000007E-2</v>
      </c>
    </row>
    <row r="352" spans="1:14" x14ac:dyDescent="0.25">
      <c r="A352" t="s">
        <v>487</v>
      </c>
      <c r="B352" t="s">
        <v>490</v>
      </c>
      <c r="C352" t="str">
        <f>VLOOKUP($B352,Totalt!$B$1:$BP$500,MATCH("Kvalitetsgranskad:",Totalt!$B$1:$BP$1,0),FALSE)</f>
        <v>Ja</v>
      </c>
      <c r="E352" t="str">
        <f>VLOOKUP($B352,Miljö!$B$1:$AG$479,MATCH(E$3,Miljö!$B$1:$AK$1,0),FALSE)</f>
        <v>Nordisk residual</v>
      </c>
      <c r="F352">
        <f>VLOOKUP($B352,Miljö!$B$1:$AG$479,MATCH(F$3,Miljö!$B$1:$AK$1,0),FALSE)</f>
        <v>2.36</v>
      </c>
      <c r="G352">
        <f>VLOOKUP($B352,Miljö!$B$1:$AG$479,MATCH(G$3,Miljö!$B$1:$AK$1,0),FALSE)</f>
        <v>483.4</v>
      </c>
      <c r="H352">
        <f>VLOOKUP($B352,Miljö!$B$1:$AG$479,MATCH(H$3,Miljö!$B$1:$AK$1,0),FALSE)</f>
        <v>0.55000000000000004</v>
      </c>
      <c r="J352">
        <f>VLOOKUP($B352,Totalt!$B$1:$BP$500,MATCH("total el",Totalt!$B$1:$BP$1,0),FALSE)</f>
        <v>4.3563499999999999</v>
      </c>
      <c r="L352" s="232">
        <f t="shared" si="6"/>
        <v>10.280985999999999</v>
      </c>
      <c r="M352" s="232">
        <f t="shared" si="6"/>
        <v>2105.85959</v>
      </c>
      <c r="N352" s="232">
        <f t="shared" si="6"/>
        <v>2.3959925000000002</v>
      </c>
    </row>
    <row r="353" spans="1:14" x14ac:dyDescent="0.25">
      <c r="A353" t="s">
        <v>491</v>
      </c>
      <c r="B353" t="s">
        <v>492</v>
      </c>
      <c r="C353" t="str">
        <f>VLOOKUP($B353,Totalt!$B$1:$BP$500,MATCH("Kvalitetsgranskad:",Totalt!$B$1:$BP$1,0),FALSE)</f>
        <v>Ja</v>
      </c>
      <c r="E353" t="str">
        <f>VLOOKUP($B353,Miljö!$B$1:$AG$479,MATCH(E$3,Miljö!$B$1:$AK$1,0),FALSE)</f>
        <v>'vind.vatten. biobränsle'</v>
      </c>
      <c r="F353">
        <f>VLOOKUP($B353,Miljö!$B$1:$AG$479,MATCH(F$3,Miljö!$B$1:$AK$1,0),FALSE)</f>
        <v>1.3</v>
      </c>
      <c r="G353">
        <f>VLOOKUP($B353,Miljö!$B$1:$AG$479,MATCH(G$3,Miljö!$B$1:$AK$1,0),FALSE)</f>
        <v>30</v>
      </c>
      <c r="H353">
        <f>VLOOKUP($B353,Miljö!$B$1:$AG$479,MATCH(H$3,Miljö!$B$1:$AK$1,0),FALSE)</f>
        <v>0</v>
      </c>
      <c r="J353">
        <f>VLOOKUP($B353,Totalt!$B$1:$BP$500,MATCH("total el",Totalt!$B$1:$BP$1,0),FALSE)</f>
        <v>0.13197</v>
      </c>
      <c r="L353" s="232">
        <f t="shared" si="6"/>
        <v>0.17156100000000002</v>
      </c>
      <c r="M353" s="232">
        <f t="shared" si="6"/>
        <v>3.9591000000000003</v>
      </c>
      <c r="N353" s="232">
        <f t="shared" si="6"/>
        <v>0</v>
      </c>
    </row>
    <row r="354" spans="1:14" x14ac:dyDescent="0.25">
      <c r="A354" t="s">
        <v>491</v>
      </c>
      <c r="B354" t="s">
        <v>493</v>
      </c>
      <c r="C354" t="str">
        <f>VLOOKUP($B354,Totalt!$B$1:$BP$500,MATCH("Kvalitetsgranskad:",Totalt!$B$1:$BP$1,0),FALSE)</f>
        <v>Ja</v>
      </c>
      <c r="E354" t="str">
        <f>VLOOKUP($B354,Miljö!$B$1:$AG$479,MATCH(E$3,Miljö!$B$1:$AK$1,0),FALSE)</f>
        <v>'vattenel epd'</v>
      </c>
      <c r="F354">
        <f>VLOOKUP($B354,Miljö!$B$1:$AG$479,MATCH(F$3,Miljö!$B$1:$AK$1,0),FALSE)</f>
        <v>1.1000000000000001</v>
      </c>
      <c r="G354">
        <f>VLOOKUP($B354,Miljö!$B$1:$AG$479,MATCH(G$3,Miljö!$B$1:$AK$1,0),FALSE)</f>
        <v>1.4999999999999999E-4</v>
      </c>
      <c r="H354">
        <f>VLOOKUP($B354,Miljö!$B$1:$AG$479,MATCH(H$3,Miljö!$B$1:$AK$1,0),FALSE)</f>
        <v>0</v>
      </c>
      <c r="J354">
        <f>VLOOKUP($B354,Totalt!$B$1:$BP$500,MATCH("total el",Totalt!$B$1:$BP$1,0),FALSE)</f>
        <v>0.1</v>
      </c>
      <c r="L354" s="232">
        <f t="shared" si="6"/>
        <v>0.11000000000000001</v>
      </c>
      <c r="M354" s="232">
        <f t="shared" si="6"/>
        <v>1.4999999999999999E-5</v>
      </c>
      <c r="N354" s="232">
        <f t="shared" si="6"/>
        <v>0</v>
      </c>
    </row>
    <row r="355" spans="1:14" x14ac:dyDescent="0.25">
      <c r="A355" t="s">
        <v>491</v>
      </c>
      <c r="B355" t="s">
        <v>494</v>
      </c>
      <c r="C355" t="str">
        <f>VLOOKUP($B355,Totalt!$B$1:$BP$500,MATCH("Kvalitetsgranskad:",Totalt!$B$1:$BP$1,0),FALSE)</f>
        <v>Ja</v>
      </c>
      <c r="E355" t="str">
        <f>VLOOKUP($B355,Miljö!$B$1:$AG$479,MATCH(E$3,Miljö!$B$1:$AK$1,0),FALSE)</f>
        <v>'vattenel epd'</v>
      </c>
      <c r="F355">
        <f>VLOOKUP($B355,Miljö!$B$1:$AG$479,MATCH(F$3,Miljö!$B$1:$AK$1,0),FALSE)</f>
        <v>1.1000000000000001</v>
      </c>
      <c r="G355">
        <f>VLOOKUP($B355,Miljö!$B$1:$AG$479,MATCH(G$3,Miljö!$B$1:$AK$1,0),FALSE)</f>
        <v>1.4999999999999999E-4</v>
      </c>
      <c r="H355">
        <f>VLOOKUP($B355,Miljö!$B$1:$AG$479,MATCH(H$3,Miljö!$B$1:$AK$1,0),FALSE)</f>
        <v>0</v>
      </c>
      <c r="J355">
        <f>VLOOKUP($B355,Totalt!$B$1:$BP$500,MATCH("total el",Totalt!$B$1:$BP$1,0),FALSE)</f>
        <v>0.15</v>
      </c>
      <c r="L355" s="232">
        <f t="shared" si="6"/>
        <v>0.16500000000000001</v>
      </c>
      <c r="M355" s="232">
        <f t="shared" si="6"/>
        <v>2.2499999999999998E-5</v>
      </c>
      <c r="N355" s="232">
        <f t="shared" si="6"/>
        <v>0</v>
      </c>
    </row>
    <row r="356" spans="1:14" x14ac:dyDescent="0.25">
      <c r="A356" t="s">
        <v>491</v>
      </c>
      <c r="B356" t="s">
        <v>495</v>
      </c>
      <c r="C356" t="str">
        <f>VLOOKUP($B356,Totalt!$B$1:$BP$500,MATCH("Kvalitetsgranskad:",Totalt!$B$1:$BP$1,0),FALSE)</f>
        <v>Ja</v>
      </c>
      <c r="E356" t="str">
        <f>VLOOKUP($B356,Miljö!$B$1:$AG$479,MATCH(E$3,Miljö!$B$1:$AK$1,0),FALSE)</f>
        <v>'vattenel epd'</v>
      </c>
      <c r="F356">
        <f>VLOOKUP($B356,Miljö!$B$1:$AG$479,MATCH(F$3,Miljö!$B$1:$AK$1,0),FALSE)</f>
        <v>1.1000000000000001</v>
      </c>
      <c r="G356">
        <f>VLOOKUP($B356,Miljö!$B$1:$AG$479,MATCH(G$3,Miljö!$B$1:$AK$1,0),FALSE)</f>
        <v>1.4999999999999999E-4</v>
      </c>
      <c r="H356">
        <f>VLOOKUP($B356,Miljö!$B$1:$AG$479,MATCH(H$3,Miljö!$B$1:$AK$1,0),FALSE)</f>
        <v>0</v>
      </c>
      <c r="J356">
        <f>VLOOKUP($B356,Totalt!$B$1:$BP$500,MATCH("total el",Totalt!$B$1:$BP$1,0),FALSE)</f>
        <v>0.2</v>
      </c>
      <c r="L356" s="232">
        <f t="shared" si="6"/>
        <v>0.22000000000000003</v>
      </c>
      <c r="M356" s="232">
        <f t="shared" si="6"/>
        <v>2.9999999999999997E-5</v>
      </c>
      <c r="N356" s="232">
        <f t="shared" si="6"/>
        <v>0</v>
      </c>
    </row>
    <row r="357" spans="1:14" x14ac:dyDescent="0.25">
      <c r="A357" t="s">
        <v>491</v>
      </c>
      <c r="B357" t="s">
        <v>496</v>
      </c>
      <c r="C357" t="str">
        <f>VLOOKUP($B357,Totalt!$B$1:$BP$500,MATCH("Kvalitetsgranskad:",Totalt!$B$1:$BP$1,0),FALSE)</f>
        <v>Ja</v>
      </c>
      <c r="E357" t="str">
        <f>VLOOKUP($B357,Miljö!$B$1:$AG$479,MATCH(E$3,Miljö!$B$1:$AK$1,0),FALSE)</f>
        <v>'vattenel epd'</v>
      </c>
      <c r="F357">
        <f>VLOOKUP($B357,Miljö!$B$1:$AG$479,MATCH(F$3,Miljö!$B$1:$AK$1,0),FALSE)</f>
        <v>1.1000000000000001</v>
      </c>
      <c r="G357">
        <f>VLOOKUP($B357,Miljö!$B$1:$AG$479,MATCH(G$3,Miljö!$B$1:$AK$1,0),FALSE)</f>
        <v>1.4999999999999999E-4</v>
      </c>
      <c r="H357">
        <f>VLOOKUP($B357,Miljö!$B$1:$AG$479,MATCH(H$3,Miljö!$B$1:$AK$1,0),FALSE)</f>
        <v>0</v>
      </c>
      <c r="J357">
        <f>VLOOKUP($B357,Totalt!$B$1:$BP$500,MATCH("total el",Totalt!$B$1:$BP$1,0),FALSE)</f>
        <v>1.8</v>
      </c>
      <c r="L357" s="232">
        <f t="shared" si="6"/>
        <v>1.9800000000000002</v>
      </c>
      <c r="M357" s="232">
        <f t="shared" si="6"/>
        <v>2.7E-4</v>
      </c>
      <c r="N357" s="232">
        <f t="shared" si="6"/>
        <v>0</v>
      </c>
    </row>
    <row r="358" spans="1:14" x14ac:dyDescent="0.25">
      <c r="A358" t="s">
        <v>497</v>
      </c>
      <c r="B358" t="s">
        <v>498</v>
      </c>
      <c r="C358" t="str">
        <f>VLOOKUP($B358,Totalt!$B$1:$BP$500,MATCH("Kvalitetsgranskad:",Totalt!$B$1:$BP$1,0),FALSE)</f>
        <v>Ja</v>
      </c>
      <c r="E358" t="str">
        <f>VLOOKUP($B358,Miljö!$B$1:$AG$479,MATCH(E$3,Miljö!$B$1:$AK$1,0),FALSE)</f>
        <v>'Blå el från vattenkraft'</v>
      </c>
      <c r="F358">
        <f>VLOOKUP($B358,Miljö!$B$1:$AG$479,MATCH(F$3,Miljö!$B$1:$AK$1,0),FALSE)</f>
        <v>1.1000000000000001</v>
      </c>
      <c r="G358">
        <f>VLOOKUP($B358,Miljö!$B$1:$AG$479,MATCH(G$3,Miljö!$B$1:$AK$1,0),FALSE)</f>
        <v>0</v>
      </c>
      <c r="H358">
        <f>VLOOKUP($B358,Miljö!$B$1:$AG$479,MATCH(H$3,Miljö!$B$1:$AK$1,0),FALSE)</f>
        <v>0</v>
      </c>
      <c r="J358">
        <f>VLOOKUP($B358,Totalt!$B$1:$BP$500,MATCH("total el",Totalt!$B$1:$BP$1,0),FALSE)</f>
        <v>0.04</v>
      </c>
      <c r="L358" s="232">
        <f t="shared" si="6"/>
        <v>4.4000000000000004E-2</v>
      </c>
      <c r="M358" s="232">
        <f t="shared" si="6"/>
        <v>0</v>
      </c>
      <c r="N358" s="232">
        <f t="shared" si="6"/>
        <v>0</v>
      </c>
    </row>
    <row r="359" spans="1:14" x14ac:dyDescent="0.25">
      <c r="A359" t="s">
        <v>497</v>
      </c>
      <c r="B359" t="s">
        <v>499</v>
      </c>
      <c r="C359" t="str">
        <f>VLOOKUP($B359,Totalt!$B$1:$BP$500,MATCH("Kvalitetsgranskad:",Totalt!$B$1:$BP$1,0),FALSE)</f>
        <v>Ja</v>
      </c>
      <c r="E359" t="str">
        <f>VLOOKUP($B359,Miljö!$B$1:$AG$479,MATCH(E$3,Miljö!$B$1:$AK$1,0),FALSE)</f>
        <v>Nordisk residual</v>
      </c>
      <c r="F359">
        <f>VLOOKUP($B359,Miljö!$B$1:$AG$479,MATCH(F$3,Miljö!$B$1:$AK$1,0),FALSE)</f>
        <v>2.36</v>
      </c>
      <c r="G359">
        <f>VLOOKUP($B359,Miljö!$B$1:$AG$479,MATCH(G$3,Miljö!$B$1:$AK$1,0),FALSE)</f>
        <v>483.4</v>
      </c>
      <c r="H359">
        <f>VLOOKUP($B359,Miljö!$B$1:$AG$479,MATCH(H$3,Miljö!$B$1:$AK$1,0),FALSE)</f>
        <v>0.55000000000000004</v>
      </c>
      <c r="J359">
        <f>VLOOKUP($B359,Totalt!$B$1:$BP$500,MATCH("total el",Totalt!$B$1:$BP$1,0),FALSE)</f>
        <v>3.5550000000000002</v>
      </c>
      <c r="L359" s="232">
        <f t="shared" si="6"/>
        <v>8.3897999999999993</v>
      </c>
      <c r="M359" s="232">
        <f t="shared" si="6"/>
        <v>1718.4870000000001</v>
      </c>
      <c r="N359" s="232">
        <f t="shared" si="6"/>
        <v>1.9552500000000002</v>
      </c>
    </row>
    <row r="360" spans="1:14" x14ac:dyDescent="0.25">
      <c r="A360" t="s">
        <v>497</v>
      </c>
      <c r="B360" t="s">
        <v>500</v>
      </c>
      <c r="C360" t="str">
        <f>VLOOKUP($B360,Totalt!$B$1:$BP$500,MATCH("Kvalitetsgranskad:",Totalt!$B$1:$BP$1,0),FALSE)</f>
        <v>Ja</v>
      </c>
      <c r="E360" t="str">
        <f>VLOOKUP($B360,Miljö!$B$1:$AG$479,MATCH(E$3,Miljö!$B$1:$AK$1,0),FALSE)</f>
        <v>'Blå el från vattenkraft'</v>
      </c>
      <c r="F360">
        <f>VLOOKUP($B360,Miljö!$B$1:$AG$479,MATCH(F$3,Miljö!$B$1:$AK$1,0),FALSE)</f>
        <v>1.1000000000000001</v>
      </c>
      <c r="G360">
        <f>VLOOKUP($B360,Miljö!$B$1:$AG$479,MATCH(G$3,Miljö!$B$1:$AK$1,0),FALSE)</f>
        <v>0</v>
      </c>
      <c r="H360">
        <f>VLOOKUP($B360,Miljö!$B$1:$AG$479,MATCH(H$3,Miljö!$B$1:$AK$1,0),FALSE)</f>
        <v>0</v>
      </c>
      <c r="J360">
        <f>VLOOKUP($B360,Totalt!$B$1:$BP$500,MATCH("total el",Totalt!$B$1:$BP$1,0),FALSE)</f>
        <v>0.5</v>
      </c>
      <c r="L360" s="232">
        <f t="shared" si="6"/>
        <v>0.55000000000000004</v>
      </c>
      <c r="M360" s="232">
        <f t="shared" si="6"/>
        <v>0</v>
      </c>
      <c r="N360" s="232">
        <f t="shared" si="6"/>
        <v>0</v>
      </c>
    </row>
    <row r="361" spans="1:14" x14ac:dyDescent="0.25">
      <c r="A361" t="s">
        <v>501</v>
      </c>
      <c r="B361" t="s">
        <v>502</v>
      </c>
      <c r="C361" t="str">
        <f>VLOOKUP($B361,Totalt!$B$1:$BP$500,MATCH("Kvalitetsgranskad:",Totalt!$B$1:$BP$1,0),FALSE)</f>
        <v>Ja</v>
      </c>
      <c r="E361" t="str">
        <f>VLOOKUP($B361,Miljö!$B$1:$AG$479,MATCH(E$3,Miljö!$B$1:$AK$1,0),FALSE)</f>
        <v>'Bio Energi'</v>
      </c>
      <c r="F361">
        <f>VLOOKUP($B361,Miljö!$B$1:$AG$479,MATCH(F$3,Miljö!$B$1:$AK$1,0),FALSE)</f>
        <v>2</v>
      </c>
      <c r="G361">
        <f>VLOOKUP($B361,Miljö!$B$1:$AG$479,MATCH(G$3,Miljö!$B$1:$AK$1,0),FALSE)</f>
        <v>0</v>
      </c>
      <c r="H361">
        <f>VLOOKUP($B361,Miljö!$B$1:$AG$479,MATCH(H$3,Miljö!$B$1:$AK$1,0),FALSE)</f>
        <v>0</v>
      </c>
      <c r="J361">
        <f>VLOOKUP($B361,Totalt!$B$1:$BP$500,MATCH("total el",Totalt!$B$1:$BP$1,0),FALSE)</f>
        <v>8.2189999999999994</v>
      </c>
      <c r="L361" s="232">
        <f t="shared" si="6"/>
        <v>16.437999999999999</v>
      </c>
      <c r="M361" s="232">
        <f t="shared" si="6"/>
        <v>0</v>
      </c>
      <c r="N361" s="232">
        <f t="shared" si="6"/>
        <v>0</v>
      </c>
    </row>
    <row r="362" spans="1:14" x14ac:dyDescent="0.25">
      <c r="A362" t="s">
        <v>501</v>
      </c>
      <c r="B362" t="s">
        <v>503</v>
      </c>
      <c r="C362" t="str">
        <f>VLOOKUP($B362,Totalt!$B$1:$BP$500,MATCH("Kvalitetsgranskad:",Totalt!$B$1:$BP$1,0),FALSE)</f>
        <v>Ja</v>
      </c>
      <c r="E362" t="str">
        <f>VLOOKUP($B362,Miljö!$B$1:$AG$479,MATCH(E$3,Miljö!$B$1:$AK$1,0),FALSE)</f>
        <v>'Bio Energi'</v>
      </c>
      <c r="F362">
        <f>VLOOKUP($B362,Miljö!$B$1:$AG$479,MATCH(F$3,Miljö!$B$1:$AK$1,0),FALSE)</f>
        <v>2</v>
      </c>
      <c r="G362">
        <f>VLOOKUP($B362,Miljö!$B$1:$AG$479,MATCH(G$3,Miljö!$B$1:$AK$1,0),FALSE)</f>
        <v>0</v>
      </c>
      <c r="H362">
        <f>VLOOKUP($B362,Miljö!$B$1:$AG$479,MATCH(H$3,Miljö!$B$1:$AK$1,0),FALSE)</f>
        <v>0</v>
      </c>
      <c r="J362">
        <f>VLOOKUP($B362,Totalt!$B$1:$BP$500,MATCH("total el",Totalt!$B$1:$BP$1,0),FALSE)</f>
        <v>0.17499999999999999</v>
      </c>
      <c r="L362" s="232">
        <f t="shared" si="6"/>
        <v>0.35</v>
      </c>
      <c r="M362" s="232">
        <f t="shared" si="6"/>
        <v>0</v>
      </c>
      <c r="N362" s="232">
        <f t="shared" si="6"/>
        <v>0</v>
      </c>
    </row>
    <row r="363" spans="1:14" x14ac:dyDescent="0.25">
      <c r="A363" t="s">
        <v>501</v>
      </c>
      <c r="B363" t="s">
        <v>504</v>
      </c>
      <c r="C363" t="str">
        <f>VLOOKUP($B363,Totalt!$B$1:$BP$500,MATCH("Kvalitetsgranskad:",Totalt!$B$1:$BP$1,0),FALSE)</f>
        <v>Ja</v>
      </c>
      <c r="E363" t="str">
        <f>VLOOKUP($B363,Miljö!$B$1:$AG$479,MATCH(E$3,Miljö!$B$1:$AK$1,0),FALSE)</f>
        <v>'bioel'</v>
      </c>
      <c r="F363">
        <f>VLOOKUP($B363,Miljö!$B$1:$AG$479,MATCH(F$3,Miljö!$B$1:$AK$1,0),FALSE)</f>
        <v>2</v>
      </c>
      <c r="G363">
        <f>VLOOKUP($B363,Miljö!$B$1:$AG$479,MATCH(G$3,Miljö!$B$1:$AK$1,0),FALSE)</f>
        <v>0</v>
      </c>
      <c r="H363">
        <f>VLOOKUP($B363,Miljö!$B$1:$AG$479,MATCH(H$3,Miljö!$B$1:$AK$1,0),FALSE)</f>
        <v>0</v>
      </c>
      <c r="J363">
        <f>VLOOKUP($B363,Totalt!$B$1:$BP$500,MATCH("total el",Totalt!$B$1:$BP$1,0),FALSE)</f>
        <v>0.39792</v>
      </c>
      <c r="L363" s="232">
        <f t="shared" si="6"/>
        <v>0.79583999999999999</v>
      </c>
      <c r="M363" s="232">
        <f t="shared" si="6"/>
        <v>0</v>
      </c>
      <c r="N363" s="232">
        <f t="shared" si="6"/>
        <v>0</v>
      </c>
    </row>
    <row r="364" spans="1:14" x14ac:dyDescent="0.25">
      <c r="A364" t="s">
        <v>501</v>
      </c>
      <c r="B364" t="s">
        <v>505</v>
      </c>
      <c r="C364" t="str">
        <f>VLOOKUP($B364,Totalt!$B$1:$BP$500,MATCH("Kvalitetsgranskad:",Totalt!$B$1:$BP$1,0),FALSE)</f>
        <v>Ja</v>
      </c>
      <c r="E364" t="str">
        <f>VLOOKUP($B364,Miljö!$B$1:$AG$479,MATCH(E$3,Miljö!$B$1:$AK$1,0),FALSE)</f>
        <v>'Bio Energi'</v>
      </c>
      <c r="F364">
        <f>VLOOKUP($B364,Miljö!$B$1:$AG$479,MATCH(F$3,Miljö!$B$1:$AK$1,0),FALSE)</f>
        <v>2</v>
      </c>
      <c r="G364">
        <f>VLOOKUP($B364,Miljö!$B$1:$AG$479,MATCH(G$3,Miljö!$B$1:$AK$1,0),FALSE)</f>
        <v>0</v>
      </c>
      <c r="H364">
        <f>VLOOKUP($B364,Miljö!$B$1:$AG$479,MATCH(H$3,Miljö!$B$1:$AK$1,0),FALSE)</f>
        <v>0</v>
      </c>
      <c r="J364">
        <f>VLOOKUP($B364,Totalt!$B$1:$BP$500,MATCH("total el",Totalt!$B$1:$BP$1,0),FALSE)</f>
        <v>0.64680000000000004</v>
      </c>
      <c r="L364" s="232">
        <f t="shared" si="6"/>
        <v>1.2936000000000001</v>
      </c>
      <c r="M364" s="232">
        <f t="shared" si="6"/>
        <v>0</v>
      </c>
      <c r="N364" s="232">
        <f t="shared" si="6"/>
        <v>0</v>
      </c>
    </row>
    <row r="365" spans="1:14" x14ac:dyDescent="0.25">
      <c r="A365" t="s">
        <v>501</v>
      </c>
      <c r="B365" t="s">
        <v>506</v>
      </c>
      <c r="C365" t="str">
        <f>VLOOKUP($B365,Totalt!$B$1:$BP$500,MATCH("Kvalitetsgranskad:",Totalt!$B$1:$BP$1,0),FALSE)</f>
        <v>Ja</v>
      </c>
      <c r="E365" t="str">
        <f>VLOOKUP($B365,Miljö!$B$1:$AG$479,MATCH(E$3,Miljö!$B$1:$AK$1,0),FALSE)</f>
        <v>'Bio energi'</v>
      </c>
      <c r="F365">
        <f>VLOOKUP($B365,Miljö!$B$1:$AG$479,MATCH(F$3,Miljö!$B$1:$AK$1,0),FALSE)</f>
        <v>2</v>
      </c>
      <c r="G365">
        <f>VLOOKUP($B365,Miljö!$B$1:$AG$479,MATCH(G$3,Miljö!$B$1:$AK$1,0),FALSE)</f>
        <v>0</v>
      </c>
      <c r="H365">
        <f>VLOOKUP($B365,Miljö!$B$1:$AG$479,MATCH(H$3,Miljö!$B$1:$AK$1,0),FALSE)</f>
        <v>0</v>
      </c>
      <c r="J365">
        <f>VLOOKUP($B365,Totalt!$B$1:$BP$500,MATCH("total el",Totalt!$B$1:$BP$1,0),FALSE)</f>
        <v>0.17004</v>
      </c>
      <c r="L365" s="232">
        <f t="shared" si="6"/>
        <v>0.34007999999999999</v>
      </c>
      <c r="M365" s="232">
        <f t="shared" si="6"/>
        <v>0</v>
      </c>
      <c r="N365" s="232">
        <f t="shared" si="6"/>
        <v>0</v>
      </c>
    </row>
    <row r="366" spans="1:14" x14ac:dyDescent="0.25">
      <c r="A366" t="s">
        <v>501</v>
      </c>
      <c r="B366" t="s">
        <v>507</v>
      </c>
      <c r="C366" t="str">
        <f>VLOOKUP($B366,Totalt!$B$1:$BP$500,MATCH("Kvalitetsgranskad:",Totalt!$B$1:$BP$1,0),FALSE)</f>
        <v>Ja</v>
      </c>
      <c r="E366" t="str">
        <f>VLOOKUP($B366,Miljö!$B$1:$AG$479,MATCH(E$3,Miljö!$B$1:$AK$1,0),FALSE)</f>
        <v>'Bio Energi'</v>
      </c>
      <c r="F366">
        <f>VLOOKUP($B366,Miljö!$B$1:$AG$479,MATCH(F$3,Miljö!$B$1:$AK$1,0),FALSE)</f>
        <v>2</v>
      </c>
      <c r="G366">
        <f>VLOOKUP($B366,Miljö!$B$1:$AG$479,MATCH(G$3,Miljö!$B$1:$AK$1,0),FALSE)</f>
        <v>0</v>
      </c>
      <c r="H366">
        <f>VLOOKUP($B366,Miljö!$B$1:$AG$479,MATCH(H$3,Miljö!$B$1:$AK$1,0),FALSE)</f>
        <v>0</v>
      </c>
      <c r="J366">
        <f>VLOOKUP($B366,Totalt!$B$1:$BP$500,MATCH("total el",Totalt!$B$1:$BP$1,0),FALSE)</f>
        <v>5.5230000000000001E-2</v>
      </c>
      <c r="L366" s="232">
        <f t="shared" si="6"/>
        <v>0.11046</v>
      </c>
      <c r="M366" s="232">
        <f t="shared" si="6"/>
        <v>0</v>
      </c>
      <c r="N366" s="232">
        <f t="shared" si="6"/>
        <v>0</v>
      </c>
    </row>
    <row r="367" spans="1:14" x14ac:dyDescent="0.25">
      <c r="A367" t="s">
        <v>501</v>
      </c>
      <c r="B367" t="s">
        <v>508</v>
      </c>
      <c r="C367" t="str">
        <f>VLOOKUP($B367,Totalt!$B$1:$BP$500,MATCH("Kvalitetsgranskad:",Totalt!$B$1:$BP$1,0),FALSE)</f>
        <v>Ja</v>
      </c>
      <c r="E367" t="str">
        <f>VLOOKUP($B367,Miljö!$B$1:$AG$479,MATCH(E$3,Miljö!$B$1:$AK$1,0),FALSE)</f>
        <v>'bioel'</v>
      </c>
      <c r="F367">
        <f>VLOOKUP($B367,Miljö!$B$1:$AG$479,MATCH(F$3,Miljö!$B$1:$AK$1,0),FALSE)</f>
        <v>2</v>
      </c>
      <c r="G367">
        <f>VLOOKUP($B367,Miljö!$B$1:$AG$479,MATCH(G$3,Miljö!$B$1:$AK$1,0),FALSE)</f>
        <v>0</v>
      </c>
      <c r="H367">
        <f>VLOOKUP($B367,Miljö!$B$1:$AG$479,MATCH(H$3,Miljö!$B$1:$AK$1,0),FALSE)</f>
        <v>0</v>
      </c>
      <c r="J367">
        <f>VLOOKUP($B367,Totalt!$B$1:$BP$500,MATCH("total el",Totalt!$B$1:$BP$1,0),FALSE)</f>
        <v>1.9450000000000001</v>
      </c>
      <c r="L367" s="232">
        <f t="shared" si="6"/>
        <v>3.89</v>
      </c>
      <c r="M367" s="232">
        <f t="shared" si="6"/>
        <v>0</v>
      </c>
      <c r="N367" s="232">
        <f t="shared" si="6"/>
        <v>0</v>
      </c>
    </row>
    <row r="368" spans="1:14" x14ac:dyDescent="0.25">
      <c r="A368" t="s">
        <v>501</v>
      </c>
      <c r="B368" t="s">
        <v>509</v>
      </c>
      <c r="C368" t="str">
        <f>VLOOKUP($B368,Totalt!$B$1:$BP$500,MATCH("Kvalitetsgranskad:",Totalt!$B$1:$BP$1,0),FALSE)</f>
        <v>Ja</v>
      </c>
      <c r="E368" t="str">
        <f>VLOOKUP($B368,Miljö!$B$1:$AG$479,MATCH(E$3,Miljö!$B$1:$AK$1,0),FALSE)</f>
        <v>'bioel'</v>
      </c>
      <c r="F368">
        <f>VLOOKUP($B368,Miljö!$B$1:$AG$479,MATCH(F$3,Miljö!$B$1:$AK$1,0),FALSE)</f>
        <v>2</v>
      </c>
      <c r="G368">
        <f>VLOOKUP($B368,Miljö!$B$1:$AG$479,MATCH(G$3,Miljö!$B$1:$AK$1,0),FALSE)</f>
        <v>0</v>
      </c>
      <c r="H368">
        <f>VLOOKUP($B368,Miljö!$B$1:$AG$479,MATCH(H$3,Miljö!$B$1:$AK$1,0),FALSE)</f>
        <v>0</v>
      </c>
      <c r="J368">
        <f>VLOOKUP($B368,Totalt!$B$1:$BP$500,MATCH("total el",Totalt!$B$1:$BP$1,0),FALSE)</f>
        <v>3.08975</v>
      </c>
      <c r="L368" s="232">
        <f t="shared" si="6"/>
        <v>6.1795</v>
      </c>
      <c r="M368" s="232">
        <f t="shared" si="6"/>
        <v>0</v>
      </c>
      <c r="N368" s="232">
        <f t="shared" si="6"/>
        <v>0</v>
      </c>
    </row>
    <row r="369" spans="1:14" x14ac:dyDescent="0.25">
      <c r="A369" t="s">
        <v>501</v>
      </c>
      <c r="B369" t="s">
        <v>510</v>
      </c>
      <c r="C369" t="str">
        <f>VLOOKUP($B369,Totalt!$B$1:$BP$500,MATCH("Kvalitetsgranskad:",Totalt!$B$1:$BP$1,0),FALSE)</f>
        <v>Ja</v>
      </c>
      <c r="E369" t="str">
        <f>VLOOKUP($B369,Miljö!$B$1:$AG$479,MATCH(E$3,Miljö!$B$1:$AK$1,0),FALSE)</f>
        <v>'Bio Energi'</v>
      </c>
      <c r="F369">
        <f>VLOOKUP($B369,Miljö!$B$1:$AG$479,MATCH(F$3,Miljö!$B$1:$AK$1,0),FALSE)</f>
        <v>2</v>
      </c>
      <c r="G369">
        <f>VLOOKUP($B369,Miljö!$B$1:$AG$479,MATCH(G$3,Miljö!$B$1:$AK$1,0),FALSE)</f>
        <v>0</v>
      </c>
      <c r="H369">
        <f>VLOOKUP($B369,Miljö!$B$1:$AG$479,MATCH(H$3,Miljö!$B$1:$AK$1,0),FALSE)</f>
        <v>0</v>
      </c>
      <c r="J369">
        <f>VLOOKUP($B369,Totalt!$B$1:$BP$500,MATCH("total el",Totalt!$B$1:$BP$1,0),FALSE)</f>
        <v>1.12035</v>
      </c>
      <c r="L369" s="232">
        <f t="shared" si="6"/>
        <v>2.2406999999999999</v>
      </c>
      <c r="M369" s="232">
        <f t="shared" si="6"/>
        <v>0</v>
      </c>
      <c r="N369" s="232">
        <f t="shared" si="6"/>
        <v>0</v>
      </c>
    </row>
    <row r="370" spans="1:14" x14ac:dyDescent="0.25">
      <c r="A370" t="s">
        <v>501</v>
      </c>
      <c r="B370" t="s">
        <v>511</v>
      </c>
      <c r="C370" t="str">
        <f>VLOOKUP($B370,Totalt!$B$1:$BP$500,MATCH("Kvalitetsgranskad:",Totalt!$B$1:$BP$1,0),FALSE)</f>
        <v>Ja</v>
      </c>
      <c r="E370" t="str">
        <f>VLOOKUP($B370,Miljö!$B$1:$AG$479,MATCH(E$3,Miljö!$B$1:$AK$1,0),FALSE)</f>
        <v>-</v>
      </c>
      <c r="F370">
        <f>VLOOKUP($B370,Miljö!$B$1:$AG$479,MATCH(F$3,Miljö!$B$1:$AK$1,0),FALSE)</f>
        <v>2</v>
      </c>
      <c r="G370">
        <f>VLOOKUP($B370,Miljö!$B$1:$AG$479,MATCH(G$3,Miljö!$B$1:$AK$1,0),FALSE)</f>
        <v>0</v>
      </c>
      <c r="H370">
        <f>VLOOKUP($B370,Miljö!$B$1:$AG$479,MATCH(H$3,Miljö!$B$1:$AK$1,0),FALSE)</f>
        <v>0</v>
      </c>
      <c r="J370">
        <f>VLOOKUP($B370,Totalt!$B$1:$BP$500,MATCH("total el",Totalt!$B$1:$BP$1,0),FALSE)</f>
        <v>0.184</v>
      </c>
      <c r="L370" s="232">
        <f t="shared" si="6"/>
        <v>0.36799999999999999</v>
      </c>
      <c r="M370" s="232">
        <f t="shared" si="6"/>
        <v>0</v>
      </c>
      <c r="N370" s="232">
        <f t="shared" si="6"/>
        <v>0</v>
      </c>
    </row>
    <row r="371" spans="1:14" x14ac:dyDescent="0.25">
      <c r="A371" t="s">
        <v>501</v>
      </c>
      <c r="B371" t="s">
        <v>512</v>
      </c>
      <c r="C371" t="str">
        <f>VLOOKUP($B371,Totalt!$B$1:$BP$500,MATCH("Kvalitetsgranskad:",Totalt!$B$1:$BP$1,0),FALSE)</f>
        <v>Ja</v>
      </c>
      <c r="E371" t="str">
        <f>VLOOKUP($B371,Miljö!$B$1:$AG$479,MATCH(E$3,Miljö!$B$1:$AK$1,0),FALSE)</f>
        <v>'Bio energi'</v>
      </c>
      <c r="F371">
        <f>VLOOKUP($B371,Miljö!$B$1:$AG$479,MATCH(F$3,Miljö!$B$1:$AK$1,0),FALSE)</f>
        <v>2</v>
      </c>
      <c r="G371">
        <f>VLOOKUP($B371,Miljö!$B$1:$AG$479,MATCH(G$3,Miljö!$B$1:$AK$1,0),FALSE)</f>
        <v>0</v>
      </c>
      <c r="H371">
        <f>VLOOKUP($B371,Miljö!$B$1:$AG$479,MATCH(H$3,Miljö!$B$1:$AK$1,0),FALSE)</f>
        <v>0</v>
      </c>
      <c r="J371">
        <f>VLOOKUP($B371,Totalt!$B$1:$BP$500,MATCH("total el",Totalt!$B$1:$BP$1,0),FALSE)</f>
        <v>0.33611999999999997</v>
      </c>
      <c r="L371" s="232">
        <f t="shared" si="6"/>
        <v>0.67223999999999995</v>
      </c>
      <c r="M371" s="232">
        <f t="shared" si="6"/>
        <v>0</v>
      </c>
      <c r="N371" s="232">
        <f t="shared" si="6"/>
        <v>0</v>
      </c>
    </row>
    <row r="372" spans="1:14" x14ac:dyDescent="0.25">
      <c r="A372" t="s">
        <v>501</v>
      </c>
      <c r="B372" t="s">
        <v>513</v>
      </c>
      <c r="C372" t="str">
        <f>VLOOKUP($B372,Totalt!$B$1:$BP$500,MATCH("Kvalitetsgranskad:",Totalt!$B$1:$BP$1,0),FALSE)</f>
        <v>Ja</v>
      </c>
      <c r="E372" t="str">
        <f>VLOOKUP($B372,Miljö!$B$1:$AG$479,MATCH(E$3,Miljö!$B$1:$AK$1,0),FALSE)</f>
        <v>'Bio energi'</v>
      </c>
      <c r="F372">
        <f>VLOOKUP($B372,Miljö!$B$1:$AG$479,MATCH(F$3,Miljö!$B$1:$AK$1,0),FALSE)</f>
        <v>2</v>
      </c>
      <c r="G372">
        <f>VLOOKUP($B372,Miljö!$B$1:$AG$479,MATCH(G$3,Miljö!$B$1:$AK$1,0),FALSE)</f>
        <v>0</v>
      </c>
      <c r="H372">
        <f>VLOOKUP($B372,Miljö!$B$1:$AG$479,MATCH(H$3,Miljö!$B$1:$AK$1,0),FALSE)</f>
        <v>0</v>
      </c>
      <c r="J372">
        <f>VLOOKUP($B372,Totalt!$B$1:$BP$500,MATCH("total el",Totalt!$B$1:$BP$1,0),FALSE)</f>
        <v>3.13266</v>
      </c>
      <c r="L372" s="232">
        <f t="shared" si="6"/>
        <v>6.26532</v>
      </c>
      <c r="M372" s="232">
        <f t="shared" si="6"/>
        <v>0</v>
      </c>
      <c r="N372" s="232">
        <f t="shared" si="6"/>
        <v>0</v>
      </c>
    </row>
    <row r="373" spans="1:14" x14ac:dyDescent="0.25">
      <c r="A373" t="s">
        <v>501</v>
      </c>
      <c r="B373" t="s">
        <v>514</v>
      </c>
      <c r="C373" t="str">
        <f>VLOOKUP($B373,Totalt!$B$1:$BP$500,MATCH("Kvalitetsgranskad:",Totalt!$B$1:$BP$1,0),FALSE)</f>
        <v>Ja</v>
      </c>
      <c r="E373" t="str">
        <f>VLOOKUP($B373,Miljö!$B$1:$AG$479,MATCH(E$3,Miljö!$B$1:$AK$1,0),FALSE)</f>
        <v>'Bio Energi'</v>
      </c>
      <c r="F373">
        <f>VLOOKUP($B373,Miljö!$B$1:$AG$479,MATCH(F$3,Miljö!$B$1:$AK$1,0),FALSE)</f>
        <v>2</v>
      </c>
      <c r="G373">
        <f>VLOOKUP($B373,Miljö!$B$1:$AG$479,MATCH(G$3,Miljö!$B$1:$AK$1,0),FALSE)</f>
        <v>0</v>
      </c>
      <c r="H373">
        <f>VLOOKUP($B373,Miljö!$B$1:$AG$479,MATCH(H$3,Miljö!$B$1:$AK$1,0),FALSE)</f>
        <v>0</v>
      </c>
      <c r="J373">
        <f>VLOOKUP($B373,Totalt!$B$1:$BP$500,MATCH("total el",Totalt!$B$1:$BP$1,0),FALSE)</f>
        <v>1.2036899999999999</v>
      </c>
      <c r="L373" s="232">
        <f t="shared" si="6"/>
        <v>2.4073799999999999</v>
      </c>
      <c r="M373" s="232">
        <f t="shared" si="6"/>
        <v>0</v>
      </c>
      <c r="N373" s="232">
        <f t="shared" si="6"/>
        <v>0</v>
      </c>
    </row>
    <row r="374" spans="1:14" x14ac:dyDescent="0.25">
      <c r="A374" t="s">
        <v>501</v>
      </c>
      <c r="B374" t="s">
        <v>515</v>
      </c>
      <c r="C374" t="str">
        <f>VLOOKUP($B374,Totalt!$B$1:$BP$500,MATCH("Kvalitetsgranskad:",Totalt!$B$1:$BP$1,0),FALSE)</f>
        <v>Ja</v>
      </c>
      <c r="E374" t="str">
        <f>VLOOKUP($B374,Miljö!$B$1:$AG$479,MATCH(E$3,Miljö!$B$1:$AK$1,0),FALSE)</f>
        <v>'bioel'</v>
      </c>
      <c r="F374">
        <f>VLOOKUP($B374,Miljö!$B$1:$AG$479,MATCH(F$3,Miljö!$B$1:$AK$1,0),FALSE)</f>
        <v>2</v>
      </c>
      <c r="G374">
        <f>VLOOKUP($B374,Miljö!$B$1:$AG$479,MATCH(G$3,Miljö!$B$1:$AK$1,0),FALSE)</f>
        <v>0</v>
      </c>
      <c r="H374">
        <f>VLOOKUP($B374,Miljö!$B$1:$AG$479,MATCH(H$3,Miljö!$B$1:$AK$1,0),FALSE)</f>
        <v>0</v>
      </c>
      <c r="J374">
        <f>VLOOKUP($B374,Totalt!$B$1:$BP$500,MATCH("total el",Totalt!$B$1:$BP$1,0),FALSE)</f>
        <v>3.5000000000000003E-2</v>
      </c>
      <c r="L374" s="232">
        <f t="shared" si="6"/>
        <v>7.0000000000000007E-2</v>
      </c>
      <c r="M374" s="232">
        <f t="shared" si="6"/>
        <v>0</v>
      </c>
      <c r="N374" s="232">
        <f t="shared" si="6"/>
        <v>0</v>
      </c>
    </row>
    <row r="375" spans="1:14" x14ac:dyDescent="0.25">
      <c r="A375" t="s">
        <v>501</v>
      </c>
      <c r="B375" t="s">
        <v>516</v>
      </c>
      <c r="C375" t="str">
        <f>VLOOKUP($B375,Totalt!$B$1:$BP$500,MATCH("Kvalitetsgranskad:",Totalt!$B$1:$BP$1,0),FALSE)</f>
        <v>Ja</v>
      </c>
      <c r="E375" t="str">
        <f>VLOOKUP($B375,Miljö!$B$1:$AG$479,MATCH(E$3,Miljö!$B$1:$AK$1,0),FALSE)</f>
        <v>'Bio energi'</v>
      </c>
      <c r="F375">
        <f>VLOOKUP($B375,Miljö!$B$1:$AG$479,MATCH(F$3,Miljö!$B$1:$AK$1,0),FALSE)</f>
        <v>2</v>
      </c>
      <c r="G375">
        <f>VLOOKUP($B375,Miljö!$B$1:$AG$479,MATCH(G$3,Miljö!$B$1:$AK$1,0),FALSE)</f>
        <v>0</v>
      </c>
      <c r="H375">
        <f>VLOOKUP($B375,Miljö!$B$1:$AG$479,MATCH(H$3,Miljö!$B$1:$AK$1,0),FALSE)</f>
        <v>0</v>
      </c>
      <c r="J375">
        <f>VLOOKUP($B375,Totalt!$B$1:$BP$500,MATCH("total el",Totalt!$B$1:$BP$1,0),FALSE)</f>
        <v>4.7219999999999998E-2</v>
      </c>
      <c r="L375" s="232">
        <f t="shared" si="6"/>
        <v>9.4439999999999996E-2</v>
      </c>
      <c r="M375" s="232">
        <f t="shared" si="6"/>
        <v>0</v>
      </c>
      <c r="N375" s="232">
        <f t="shared" si="6"/>
        <v>0</v>
      </c>
    </row>
    <row r="376" spans="1:14" x14ac:dyDescent="0.25">
      <c r="A376" t="s">
        <v>501</v>
      </c>
      <c r="B376" s="16" t="s">
        <v>975</v>
      </c>
      <c r="C376" t="str">
        <f>VLOOKUP($B376,Totalt!$B$1:$BP$500,MATCH("Kvalitetsgranskad:",Totalt!$B$1:$BP$1,0),FALSE)</f>
        <v>Ja</v>
      </c>
      <c r="E376" t="str">
        <f>VLOOKUP($B376,Miljö!$B$1:$AG$479,MATCH(E$3,Miljö!$B$1:$AK$1,0),FALSE)</f>
        <v>'Bio energi'</v>
      </c>
      <c r="F376">
        <f>VLOOKUP($B376,Miljö!$B$1:$AG$479,MATCH(F$3,Miljö!$B$1:$AK$1,0),FALSE)</f>
        <v>2</v>
      </c>
      <c r="G376">
        <f>VLOOKUP($B376,Miljö!$B$1:$AG$479,MATCH(G$3,Miljö!$B$1:$AK$1,0),FALSE)</f>
        <v>0</v>
      </c>
      <c r="H376">
        <f>VLOOKUP($B376,Miljö!$B$1:$AG$479,MATCH(H$3,Miljö!$B$1:$AK$1,0),FALSE)</f>
        <v>0</v>
      </c>
      <c r="J376">
        <f>VLOOKUP($B376,Totalt!$B$1:$BP$500,MATCH("total el",Totalt!$B$1:$BP$1,0),FALSE)</f>
        <v>1.4306399999999999</v>
      </c>
      <c r="L376" s="232">
        <f t="shared" si="6"/>
        <v>2.8612799999999998</v>
      </c>
      <c r="M376" s="232">
        <f t="shared" si="6"/>
        <v>0</v>
      </c>
      <c r="N376" s="232">
        <f t="shared" si="6"/>
        <v>0</v>
      </c>
    </row>
    <row r="377" spans="1:14" x14ac:dyDescent="0.25">
      <c r="A377" t="s">
        <v>501</v>
      </c>
      <c r="B377" t="s">
        <v>518</v>
      </c>
      <c r="C377" t="str">
        <f>VLOOKUP($B377,Totalt!$B$1:$BP$500,MATCH("Kvalitetsgranskad:",Totalt!$B$1:$BP$1,0),FALSE)</f>
        <v>Ja</v>
      </c>
      <c r="E377" t="str">
        <f>VLOOKUP($B377,Miljö!$B$1:$AG$479,MATCH(E$3,Miljö!$B$1:$AK$1,0),FALSE)</f>
        <v>'bioel'</v>
      </c>
      <c r="F377">
        <f>VLOOKUP($B377,Miljö!$B$1:$AG$479,MATCH(F$3,Miljö!$B$1:$AK$1,0),FALSE)</f>
        <v>2</v>
      </c>
      <c r="G377">
        <f>VLOOKUP($B377,Miljö!$B$1:$AG$479,MATCH(G$3,Miljö!$B$1:$AK$1,0),FALSE)</f>
        <v>0</v>
      </c>
      <c r="H377">
        <f>VLOOKUP($B377,Miljö!$B$1:$AG$479,MATCH(H$3,Miljö!$B$1:$AK$1,0),FALSE)</f>
        <v>0</v>
      </c>
      <c r="J377">
        <f>VLOOKUP($B377,Totalt!$B$1:$BP$500,MATCH("total el",Totalt!$B$1:$BP$1,0),FALSE)</f>
        <v>0.09</v>
      </c>
      <c r="L377" s="232">
        <f t="shared" si="6"/>
        <v>0.18</v>
      </c>
      <c r="M377" s="232">
        <f t="shared" si="6"/>
        <v>0</v>
      </c>
      <c r="N377" s="232">
        <f t="shared" si="6"/>
        <v>0</v>
      </c>
    </row>
    <row r="378" spans="1:14" x14ac:dyDescent="0.25">
      <c r="A378" t="s">
        <v>501</v>
      </c>
      <c r="B378" t="s">
        <v>519</v>
      </c>
      <c r="C378" t="str">
        <f>VLOOKUP($B378,Totalt!$B$1:$BP$500,MATCH("Kvalitetsgranskad:",Totalt!$B$1:$BP$1,0),FALSE)</f>
        <v>Ja</v>
      </c>
      <c r="E378" t="str">
        <f>VLOOKUP($B378,Miljö!$B$1:$AG$479,MATCH(E$3,Miljö!$B$1:$AK$1,0),FALSE)</f>
        <v>'Bio energi'</v>
      </c>
      <c r="F378">
        <f>VLOOKUP($B378,Miljö!$B$1:$AG$479,MATCH(F$3,Miljö!$B$1:$AK$1,0),FALSE)</f>
        <v>2</v>
      </c>
      <c r="G378">
        <f>VLOOKUP($B378,Miljö!$B$1:$AG$479,MATCH(G$3,Miljö!$B$1:$AK$1,0),FALSE)</f>
        <v>0</v>
      </c>
      <c r="H378">
        <f>VLOOKUP($B378,Miljö!$B$1:$AG$479,MATCH(H$3,Miljö!$B$1:$AK$1,0),FALSE)</f>
        <v>0</v>
      </c>
      <c r="J378">
        <f>VLOOKUP($B378,Totalt!$B$1:$BP$500,MATCH("total el",Totalt!$B$1:$BP$1,0),FALSE)</f>
        <v>2.5691099999999998</v>
      </c>
      <c r="L378" s="232">
        <f t="shared" si="6"/>
        <v>5.1382199999999996</v>
      </c>
      <c r="M378" s="232">
        <f t="shared" si="6"/>
        <v>0</v>
      </c>
      <c r="N378" s="232">
        <f t="shared" si="6"/>
        <v>0</v>
      </c>
    </row>
    <row r="379" spans="1:14" x14ac:dyDescent="0.25">
      <c r="A379" t="s">
        <v>501</v>
      </c>
      <c r="B379" t="s">
        <v>520</v>
      </c>
      <c r="C379" t="str">
        <f>VLOOKUP($B379,Totalt!$B$1:$BP$500,MATCH("Kvalitetsgranskad:",Totalt!$B$1:$BP$1,0),FALSE)</f>
        <v>Nej</v>
      </c>
      <c r="E379" t="str">
        <f>VLOOKUP($B379,Miljö!$B$1:$AG$479,MATCH(E$3,Miljö!$B$1:$AK$1,0),FALSE)</f>
        <v>Nordisk residual</v>
      </c>
      <c r="F379">
        <f>VLOOKUP($B379,Miljö!$B$1:$AG$479,MATCH(F$3,Miljö!$B$1:$AK$1,0),FALSE)</f>
        <v>2.36</v>
      </c>
      <c r="G379">
        <f>VLOOKUP($B379,Miljö!$B$1:$AG$479,MATCH(G$3,Miljö!$B$1:$AK$1,0),FALSE)</f>
        <v>483.4</v>
      </c>
      <c r="H379">
        <f>VLOOKUP($B379,Miljö!$B$1:$AG$479,MATCH(H$3,Miljö!$B$1:$AK$1,0),FALSE)</f>
        <v>0.55000000000000004</v>
      </c>
      <c r="J379">
        <f>VLOOKUP($B379,Totalt!$B$1:$BP$500,MATCH("total el",Totalt!$B$1:$BP$1,0),FALSE)</f>
        <v>0</v>
      </c>
      <c r="L379" s="232">
        <f t="shared" si="6"/>
        <v>0</v>
      </c>
      <c r="M379" s="232">
        <f t="shared" si="6"/>
        <v>0</v>
      </c>
      <c r="N379" s="232">
        <f t="shared" si="6"/>
        <v>0</v>
      </c>
    </row>
    <row r="380" spans="1:14" x14ac:dyDescent="0.25">
      <c r="A380" t="s">
        <v>501</v>
      </c>
      <c r="B380" t="s">
        <v>521</v>
      </c>
      <c r="C380" t="str">
        <f>VLOOKUP($B380,Totalt!$B$1:$BP$500,MATCH("Kvalitetsgranskad:",Totalt!$B$1:$BP$1,0),FALSE)</f>
        <v>Nej</v>
      </c>
      <c r="E380" t="str">
        <f>VLOOKUP($B380,Miljö!$B$1:$AG$479,MATCH(E$3,Miljö!$B$1:$AK$1,0),FALSE)</f>
        <v>Nordisk residual</v>
      </c>
      <c r="F380">
        <f>VLOOKUP($B380,Miljö!$B$1:$AG$479,MATCH(F$3,Miljö!$B$1:$AK$1,0),FALSE)</f>
        <v>2.36</v>
      </c>
      <c r="G380">
        <f>VLOOKUP($B380,Miljö!$B$1:$AG$479,MATCH(G$3,Miljö!$B$1:$AK$1,0),FALSE)</f>
        <v>483.4</v>
      </c>
      <c r="H380">
        <f>VLOOKUP($B380,Miljö!$B$1:$AG$479,MATCH(H$3,Miljö!$B$1:$AK$1,0),FALSE)</f>
        <v>0.55000000000000004</v>
      </c>
      <c r="J380">
        <f>VLOOKUP($B380,Totalt!$B$1:$BP$500,MATCH("total el",Totalt!$B$1:$BP$1,0),FALSE)</f>
        <v>0</v>
      </c>
      <c r="L380" s="232">
        <f t="shared" si="6"/>
        <v>0</v>
      </c>
      <c r="M380" s="232">
        <f t="shared" si="6"/>
        <v>0</v>
      </c>
      <c r="N380" s="232">
        <f t="shared" si="6"/>
        <v>0</v>
      </c>
    </row>
    <row r="381" spans="1:14" x14ac:dyDescent="0.25">
      <c r="A381" t="s">
        <v>522</v>
      </c>
      <c r="B381" t="s">
        <v>523</v>
      </c>
      <c r="C381" t="str">
        <f>VLOOKUP($B381,Totalt!$B$1:$BP$500,MATCH("Kvalitetsgranskad:",Totalt!$B$1:$BP$1,0),FALSE)</f>
        <v>Ja</v>
      </c>
      <c r="E381" t="str">
        <f>VLOOKUP($B381,Miljö!$B$1:$AG$479,MATCH(E$3,Miljö!$B$1:$AK$1,0),FALSE)</f>
        <v>Nordisk residual</v>
      </c>
      <c r="F381">
        <f>VLOOKUP($B381,Miljö!$B$1:$AG$479,MATCH(F$3,Miljö!$B$1:$AK$1,0),FALSE)</f>
        <v>2.36</v>
      </c>
      <c r="G381">
        <f>VLOOKUP($B381,Miljö!$B$1:$AG$479,MATCH(G$3,Miljö!$B$1:$AK$1,0),FALSE)</f>
        <v>483.4</v>
      </c>
      <c r="H381">
        <f>VLOOKUP($B381,Miljö!$B$1:$AG$479,MATCH(H$3,Miljö!$B$1:$AK$1,0),FALSE)</f>
        <v>0.55000000000000004</v>
      </c>
      <c r="J381">
        <f>VLOOKUP($B381,Totalt!$B$1:$BP$500,MATCH("total el",Totalt!$B$1:$BP$1,0),FALSE)</f>
        <v>0.24792</v>
      </c>
      <c r="L381" s="232">
        <f t="shared" si="6"/>
        <v>0.58509119999999992</v>
      </c>
      <c r="M381" s="232">
        <f t="shared" si="6"/>
        <v>119.844528</v>
      </c>
      <c r="N381" s="232">
        <f t="shared" si="6"/>
        <v>0.136356</v>
      </c>
    </row>
    <row r="382" spans="1:14" x14ac:dyDescent="0.25">
      <c r="A382" t="s">
        <v>522</v>
      </c>
      <c r="B382" t="s">
        <v>524</v>
      </c>
      <c r="C382" t="str">
        <f>VLOOKUP($B382,Totalt!$B$1:$BP$500,MATCH("Kvalitetsgranskad:",Totalt!$B$1:$BP$1,0),FALSE)</f>
        <v>Ja</v>
      </c>
      <c r="E382" t="str">
        <f>VLOOKUP($B382,Miljö!$B$1:$AG$479,MATCH(E$3,Miljö!$B$1:$AK$1,0),FALSE)</f>
        <v>'Vattenkraft 100 %'</v>
      </c>
      <c r="F382">
        <f>VLOOKUP($B382,Miljö!$B$1:$AG$479,MATCH(F$3,Miljö!$B$1:$AK$1,0),FALSE)</f>
        <v>1.1000000000000001</v>
      </c>
      <c r="G382">
        <f>VLOOKUP($B382,Miljö!$B$1:$AG$479,MATCH(G$3,Miljö!$B$1:$AK$1,0),FALSE)</f>
        <v>0</v>
      </c>
      <c r="H382">
        <f>VLOOKUP($B382,Miljö!$B$1:$AG$479,MATCH(H$3,Miljö!$B$1:$AK$1,0),FALSE)</f>
        <v>0</v>
      </c>
      <c r="J382">
        <f>VLOOKUP($B382,Totalt!$B$1:$BP$500,MATCH("total el",Totalt!$B$1:$BP$1,0),FALSE)</f>
        <v>6.2259999999999991</v>
      </c>
      <c r="L382" s="232">
        <f t="shared" si="6"/>
        <v>6.8485999999999994</v>
      </c>
      <c r="M382" s="232">
        <f t="shared" si="6"/>
        <v>0</v>
      </c>
      <c r="N382" s="232">
        <f t="shared" si="6"/>
        <v>0</v>
      </c>
    </row>
    <row r="383" spans="1:14" x14ac:dyDescent="0.25">
      <c r="A383" t="s">
        <v>525</v>
      </c>
      <c r="B383" t="s">
        <v>526</v>
      </c>
      <c r="C383" t="str">
        <f>VLOOKUP($B383,Totalt!$B$1:$BP$500,MATCH("Kvalitetsgranskad:",Totalt!$B$1:$BP$1,0),FALSE)</f>
        <v>Ja</v>
      </c>
      <c r="E383" t="str">
        <f>VLOOKUP($B383,Miljö!$B$1:$AG$479,MATCH(E$3,Miljö!$B$1:$AK$1,0),FALSE)</f>
        <v>'EPD Vattenfall vattenkraft'</v>
      </c>
      <c r="F383">
        <f>VLOOKUP($B383,Miljö!$B$1:$AG$479,MATCH(F$3,Miljö!$B$1:$AK$1,0),FALSE)</f>
        <v>1.1000000000000001</v>
      </c>
      <c r="G383">
        <f>VLOOKUP($B383,Miljö!$B$1:$AG$479,MATCH(G$3,Miljö!$B$1:$AK$1,0),FALSE)</f>
        <v>9.9</v>
      </c>
      <c r="H383">
        <f>VLOOKUP($B383,Miljö!$B$1:$AG$479,MATCH(H$3,Miljö!$B$1:$AK$1,0),FALSE)</f>
        <v>0</v>
      </c>
      <c r="J383">
        <f>VLOOKUP($B383,Totalt!$B$1:$BP$500,MATCH("total el",Totalt!$B$1:$BP$1,0),FALSE)</f>
        <v>3.101</v>
      </c>
      <c r="L383" s="232">
        <f t="shared" si="6"/>
        <v>3.4111000000000002</v>
      </c>
      <c r="M383" s="232">
        <f t="shared" si="6"/>
        <v>30.6999</v>
      </c>
      <c r="N383" s="232">
        <f t="shared" si="6"/>
        <v>0</v>
      </c>
    </row>
    <row r="384" spans="1:14" x14ac:dyDescent="0.25">
      <c r="A384" t="s">
        <v>525</v>
      </c>
      <c r="B384" t="s">
        <v>527</v>
      </c>
      <c r="C384" t="str">
        <f>VLOOKUP($B384,Totalt!$B$1:$BP$500,MATCH("Kvalitetsgranskad:",Totalt!$B$1:$BP$1,0),FALSE)</f>
        <v>Ja</v>
      </c>
      <c r="E384" t="str">
        <f>VLOOKUP($B384,Miljö!$B$1:$AG$479,MATCH(E$3,Miljö!$B$1:$AK$1,0),FALSE)</f>
        <v>'EPD Vattenfalls vattenkraft'</v>
      </c>
      <c r="F384">
        <f>VLOOKUP($B384,Miljö!$B$1:$AG$479,MATCH(F$3,Miljö!$B$1:$AK$1,0),FALSE)</f>
        <v>1.1000000000000001</v>
      </c>
      <c r="G384">
        <f>VLOOKUP($B384,Miljö!$B$1:$AG$479,MATCH(G$3,Miljö!$B$1:$AK$1,0),FALSE)</f>
        <v>9.9</v>
      </c>
      <c r="H384">
        <f>VLOOKUP($B384,Miljö!$B$1:$AG$479,MATCH(H$3,Miljö!$B$1:$AK$1,0),FALSE)</f>
        <v>0</v>
      </c>
      <c r="J384">
        <f>VLOOKUP($B384,Totalt!$B$1:$BP$500,MATCH("total el",Totalt!$B$1:$BP$1,0),FALSE)</f>
        <v>0.29099999999999998</v>
      </c>
      <c r="L384" s="232">
        <f t="shared" si="6"/>
        <v>0.3201</v>
      </c>
      <c r="M384" s="232">
        <f t="shared" si="6"/>
        <v>2.8809</v>
      </c>
      <c r="N384" s="232">
        <f t="shared" si="6"/>
        <v>0</v>
      </c>
    </row>
    <row r="385" spans="1:14" x14ac:dyDescent="0.25">
      <c r="A385" t="s">
        <v>525</v>
      </c>
      <c r="B385" t="s">
        <v>528</v>
      </c>
      <c r="C385" t="str">
        <f>VLOOKUP($B385,Totalt!$B$1:$BP$500,MATCH("Kvalitetsgranskad:",Totalt!$B$1:$BP$1,0),FALSE)</f>
        <v>Ja</v>
      </c>
      <c r="E385" t="str">
        <f>VLOOKUP($B385,Miljö!$B$1:$AG$479,MATCH(E$3,Miljö!$B$1:$AK$1,0),FALSE)</f>
        <v>'EPD Vattenfall. Vattenkraft'</v>
      </c>
      <c r="F385">
        <f>VLOOKUP($B385,Miljö!$B$1:$AG$479,MATCH(F$3,Miljö!$B$1:$AK$1,0),FALSE)</f>
        <v>1.1000000000000001</v>
      </c>
      <c r="G385">
        <f>VLOOKUP($B385,Miljö!$B$1:$AG$479,MATCH(G$3,Miljö!$B$1:$AK$1,0),FALSE)</f>
        <v>9.9</v>
      </c>
      <c r="H385">
        <f>VLOOKUP($B385,Miljö!$B$1:$AG$479,MATCH(H$3,Miljö!$B$1:$AK$1,0),FALSE)</f>
        <v>0</v>
      </c>
      <c r="J385">
        <f>VLOOKUP($B385,Totalt!$B$1:$BP$500,MATCH("total el",Totalt!$B$1:$BP$1,0),FALSE)</f>
        <v>3.8340000000000001</v>
      </c>
      <c r="L385" s="232">
        <f t="shared" si="6"/>
        <v>4.2174000000000005</v>
      </c>
      <c r="M385" s="232">
        <f t="shared" si="6"/>
        <v>37.956600000000002</v>
      </c>
      <c r="N385" s="232">
        <f t="shared" si="6"/>
        <v>0</v>
      </c>
    </row>
    <row r="386" spans="1:14" x14ac:dyDescent="0.25">
      <c r="A386" t="s">
        <v>525</v>
      </c>
      <c r="B386" t="s">
        <v>529</v>
      </c>
      <c r="C386" t="str">
        <f>VLOOKUP($B386,Totalt!$B$1:$BP$500,MATCH("Kvalitetsgranskad:",Totalt!$B$1:$BP$1,0),FALSE)</f>
        <v>Ja</v>
      </c>
      <c r="E386" t="str">
        <f>VLOOKUP($B386,Miljö!$B$1:$AG$479,MATCH(E$3,Miljö!$B$1:$AK$1,0),FALSE)</f>
        <v>Nordisk residual</v>
      </c>
      <c r="F386">
        <f>VLOOKUP($B386,Miljö!$B$1:$AG$479,MATCH(F$3,Miljö!$B$1:$AK$1,0),FALSE)</f>
        <v>2.36</v>
      </c>
      <c r="G386">
        <f>VLOOKUP($B386,Miljö!$B$1:$AG$479,MATCH(G$3,Miljö!$B$1:$AK$1,0),FALSE)</f>
        <v>483.4</v>
      </c>
      <c r="H386">
        <f>VLOOKUP($B386,Miljö!$B$1:$AG$479,MATCH(H$3,Miljö!$B$1:$AK$1,0),FALSE)</f>
        <v>0.55000000000000004</v>
      </c>
      <c r="J386">
        <f>VLOOKUP($B386,Totalt!$B$1:$BP$500,MATCH("total el",Totalt!$B$1:$BP$1,0),FALSE)</f>
        <v>0.51987000000000005</v>
      </c>
      <c r="L386" s="232">
        <f t="shared" si="6"/>
        <v>1.2268932000000001</v>
      </c>
      <c r="M386" s="232">
        <f t="shared" si="6"/>
        <v>251.30515800000001</v>
      </c>
      <c r="N386" s="232">
        <f t="shared" si="6"/>
        <v>0.28592850000000003</v>
      </c>
    </row>
    <row r="387" spans="1:14" x14ac:dyDescent="0.25">
      <c r="A387" t="s">
        <v>530</v>
      </c>
      <c r="B387" t="s">
        <v>531</v>
      </c>
      <c r="C387" t="str">
        <f>VLOOKUP($B387,Totalt!$B$1:$BP$500,MATCH("Kvalitetsgranskad:",Totalt!$B$1:$BP$1,0),FALSE)</f>
        <v>Ja</v>
      </c>
      <c r="E387" t="str">
        <f>VLOOKUP($B387,Miljö!$B$1:$AG$479,MATCH(E$3,Miljö!$B$1:$AK$1,0),FALSE)</f>
        <v>Nordisk residual</v>
      </c>
      <c r="F387">
        <f>VLOOKUP($B387,Miljö!$B$1:$AG$479,MATCH(F$3,Miljö!$B$1:$AK$1,0),FALSE)</f>
        <v>2.36</v>
      </c>
      <c r="G387">
        <f>VLOOKUP($B387,Miljö!$B$1:$AG$479,MATCH(G$3,Miljö!$B$1:$AK$1,0),FALSE)</f>
        <v>483.4</v>
      </c>
      <c r="H387">
        <f>VLOOKUP($B387,Miljö!$B$1:$AG$479,MATCH(H$3,Miljö!$B$1:$AK$1,0),FALSE)</f>
        <v>0.55000000000000004</v>
      </c>
      <c r="J387">
        <f>VLOOKUP($B387,Totalt!$B$1:$BP$500,MATCH("total el",Totalt!$B$1:$BP$1,0),FALSE)</f>
        <v>0.21299999999999999</v>
      </c>
      <c r="L387" s="232">
        <f t="shared" si="6"/>
        <v>0.50268000000000002</v>
      </c>
      <c r="M387" s="232">
        <f t="shared" si="6"/>
        <v>102.96419999999999</v>
      </c>
      <c r="N387" s="232">
        <f t="shared" si="6"/>
        <v>0.11715</v>
      </c>
    </row>
    <row r="388" spans="1:14" x14ac:dyDescent="0.25">
      <c r="A388" t="s">
        <v>530</v>
      </c>
      <c r="B388" t="s">
        <v>532</v>
      </c>
      <c r="C388" t="str">
        <f>VLOOKUP($B388,Totalt!$B$1:$BP$500,MATCH("Kvalitetsgranskad:",Totalt!$B$1:$BP$1,0),FALSE)</f>
        <v>Ja</v>
      </c>
      <c r="E388" t="str">
        <f>VLOOKUP($B388,Miljö!$B$1:$AG$479,MATCH(E$3,Miljö!$B$1:$AK$1,0),FALSE)</f>
        <v>Nordisk residual</v>
      </c>
      <c r="F388">
        <f>VLOOKUP($B388,Miljö!$B$1:$AG$479,MATCH(F$3,Miljö!$B$1:$AK$1,0),FALSE)</f>
        <v>2.36</v>
      </c>
      <c r="G388">
        <f>VLOOKUP($B388,Miljö!$B$1:$AG$479,MATCH(G$3,Miljö!$B$1:$AK$1,0),FALSE)</f>
        <v>483.4</v>
      </c>
      <c r="H388">
        <f>VLOOKUP($B388,Miljö!$B$1:$AG$479,MATCH(H$3,Miljö!$B$1:$AK$1,0),FALSE)</f>
        <v>0.55000000000000004</v>
      </c>
      <c r="J388">
        <f>VLOOKUP($B388,Totalt!$B$1:$BP$500,MATCH("total el",Totalt!$B$1:$BP$1,0),FALSE)</f>
        <v>0.92400000000000004</v>
      </c>
      <c r="L388" s="232">
        <f t="shared" si="6"/>
        <v>2.1806399999999999</v>
      </c>
      <c r="M388" s="232">
        <f t="shared" si="6"/>
        <v>446.66160000000002</v>
      </c>
      <c r="N388" s="232">
        <f t="shared" si="6"/>
        <v>0.5082000000000001</v>
      </c>
    </row>
    <row r="389" spans="1:14" x14ac:dyDescent="0.25">
      <c r="A389" t="s">
        <v>530</v>
      </c>
      <c r="B389" t="s">
        <v>533</v>
      </c>
      <c r="C389" t="str">
        <f>VLOOKUP($B389,Totalt!$B$1:$BP$500,MATCH("Kvalitetsgranskad:",Totalt!$B$1:$BP$1,0),FALSE)</f>
        <v>Ja</v>
      </c>
      <c r="E389" t="str">
        <f>VLOOKUP($B389,Miljö!$B$1:$AG$479,MATCH(E$3,Miljö!$B$1:$AK$1,0),FALSE)</f>
        <v>Nordisk residual</v>
      </c>
      <c r="F389">
        <f>VLOOKUP($B389,Miljö!$B$1:$AG$479,MATCH(F$3,Miljö!$B$1:$AK$1,0),FALSE)</f>
        <v>2.36</v>
      </c>
      <c r="G389">
        <f>VLOOKUP($B389,Miljö!$B$1:$AG$479,MATCH(G$3,Miljö!$B$1:$AK$1,0),FALSE)</f>
        <v>483.4</v>
      </c>
      <c r="H389">
        <f>VLOOKUP($B389,Miljö!$B$1:$AG$479,MATCH(H$3,Miljö!$B$1:$AK$1,0),FALSE)</f>
        <v>0.55000000000000004</v>
      </c>
      <c r="J389">
        <f>VLOOKUP($B389,Totalt!$B$1:$BP$500,MATCH("total el",Totalt!$B$1:$BP$1,0),FALSE)</f>
        <v>9.3168600000000001</v>
      </c>
      <c r="L389" s="232">
        <f t="shared" ref="L389:N411" si="7">IF(ISERROR($J389*F389),"",$J389*F389)</f>
        <v>21.987789599999999</v>
      </c>
      <c r="M389" s="232">
        <f t="shared" si="7"/>
        <v>4503.7701239999997</v>
      </c>
      <c r="N389" s="232">
        <f t="shared" si="7"/>
        <v>5.1242730000000005</v>
      </c>
    </row>
    <row r="390" spans="1:14" x14ac:dyDescent="0.25">
      <c r="A390" t="s">
        <v>534</v>
      </c>
      <c r="B390" t="s">
        <v>535</v>
      </c>
      <c r="C390" t="str">
        <f>VLOOKUP($B390,Totalt!$B$1:$BP$500,MATCH("Kvalitetsgranskad:",Totalt!$B$1:$BP$1,0),FALSE)</f>
        <v>Ja</v>
      </c>
      <c r="E390" t="str">
        <f>VLOOKUP($B390,Miljö!$B$1:$AG$479,MATCH(E$3,Miljö!$B$1:$AK$1,0),FALSE)</f>
        <v>'Bra miljöval'</v>
      </c>
      <c r="F390">
        <f>VLOOKUP($B390,Miljö!$B$1:$AG$479,MATCH(F$3,Miljö!$B$1:$AK$1,0),FALSE)</f>
        <v>2.36</v>
      </c>
      <c r="G390">
        <f>VLOOKUP($B390,Miljö!$B$1:$AG$479,MATCH(G$3,Miljö!$B$1:$AK$1,0),FALSE)</f>
        <v>483.4</v>
      </c>
      <c r="H390">
        <f>VLOOKUP($B390,Miljö!$B$1:$AG$479,MATCH(H$3,Miljö!$B$1:$AK$1,0),FALSE)</f>
        <v>0.55000000000000004</v>
      </c>
      <c r="J390">
        <f>VLOOKUP($B390,Totalt!$B$1:$BP$500,MATCH("total el",Totalt!$B$1:$BP$1,0),FALSE)</f>
        <v>0.27</v>
      </c>
      <c r="L390" s="232">
        <f t="shared" si="7"/>
        <v>0.63719999999999999</v>
      </c>
      <c r="M390" s="232">
        <f t="shared" si="7"/>
        <v>130.518</v>
      </c>
      <c r="N390" s="232">
        <f t="shared" si="7"/>
        <v>0.14850000000000002</v>
      </c>
    </row>
    <row r="391" spans="1:14" x14ac:dyDescent="0.25">
      <c r="A391" t="s">
        <v>534</v>
      </c>
      <c r="B391" t="s">
        <v>536</v>
      </c>
      <c r="C391" t="str">
        <f>VLOOKUP($B391,Totalt!$B$1:$BP$500,MATCH("Kvalitetsgranskad:",Totalt!$B$1:$BP$1,0),FALSE)</f>
        <v>Ja</v>
      </c>
      <c r="E391" t="str">
        <f>VLOOKUP($B391,Miljö!$B$1:$AG$479,MATCH(E$3,Miljö!$B$1:$AK$1,0),FALSE)</f>
        <v>'Bra miljöval'</v>
      </c>
      <c r="F391">
        <f>VLOOKUP($B391,Miljö!$B$1:$AG$479,MATCH(F$3,Miljö!$B$1:$AK$1,0),FALSE)</f>
        <v>2.36</v>
      </c>
      <c r="G391">
        <f>VLOOKUP($B391,Miljö!$B$1:$AG$479,MATCH(G$3,Miljö!$B$1:$AK$1,0),FALSE)</f>
        <v>483.4</v>
      </c>
      <c r="H391">
        <f>VLOOKUP($B391,Miljö!$B$1:$AG$479,MATCH(H$3,Miljö!$B$1:$AK$1,0),FALSE)</f>
        <v>0.55000000000000004</v>
      </c>
      <c r="J391">
        <f>VLOOKUP($B391,Totalt!$B$1:$BP$500,MATCH("total el",Totalt!$B$1:$BP$1,0),FALSE)</f>
        <v>0.13900000000000001</v>
      </c>
      <c r="L391" s="232">
        <f t="shared" si="7"/>
        <v>0.32804</v>
      </c>
      <c r="M391" s="232">
        <f t="shared" si="7"/>
        <v>67.192599999999999</v>
      </c>
      <c r="N391" s="232">
        <f t="shared" si="7"/>
        <v>7.6450000000000018E-2</v>
      </c>
    </row>
    <row r="392" spans="1:14" x14ac:dyDescent="0.25">
      <c r="A392" t="s">
        <v>534</v>
      </c>
      <c r="B392" t="s">
        <v>537</v>
      </c>
      <c r="C392" t="str">
        <f>VLOOKUP($B392,Totalt!$B$1:$BP$500,MATCH("Kvalitetsgranskad:",Totalt!$B$1:$BP$1,0),FALSE)</f>
        <v>Ja</v>
      </c>
      <c r="E392" t="str">
        <f>VLOOKUP($B392,Miljö!$B$1:$AG$479,MATCH(E$3,Miljö!$B$1:$AK$1,0),FALSE)</f>
        <v>'Bra miljöval'</v>
      </c>
      <c r="F392">
        <f>VLOOKUP($B392,Miljö!$B$1:$AG$479,MATCH(F$3,Miljö!$B$1:$AK$1,0),FALSE)</f>
        <v>2.36</v>
      </c>
      <c r="G392">
        <f>VLOOKUP($B392,Miljö!$B$1:$AG$479,MATCH(G$3,Miljö!$B$1:$AK$1,0),FALSE)</f>
        <v>483.4</v>
      </c>
      <c r="H392">
        <f>VLOOKUP($B392,Miljö!$B$1:$AG$479,MATCH(H$3,Miljö!$B$1:$AK$1,0),FALSE)</f>
        <v>0.55000000000000004</v>
      </c>
      <c r="J392">
        <f>VLOOKUP($B392,Totalt!$B$1:$BP$500,MATCH("total el",Totalt!$B$1:$BP$1,0),FALSE)</f>
        <v>0.19900000000000001</v>
      </c>
      <c r="L392" s="232">
        <f t="shared" si="7"/>
        <v>0.46964</v>
      </c>
      <c r="M392" s="232">
        <f t="shared" si="7"/>
        <v>96.196600000000004</v>
      </c>
      <c r="N392" s="232">
        <f t="shared" si="7"/>
        <v>0.10945000000000002</v>
      </c>
    </row>
    <row r="393" spans="1:14" x14ac:dyDescent="0.25">
      <c r="A393" t="s">
        <v>534</v>
      </c>
      <c r="B393" t="s">
        <v>538</v>
      </c>
      <c r="C393" t="str">
        <f>VLOOKUP($B393,Totalt!$B$1:$BP$500,MATCH("Kvalitetsgranskad:",Totalt!$B$1:$BP$1,0),FALSE)</f>
        <v>Ja</v>
      </c>
      <c r="E393" t="str">
        <f>VLOOKUP($B393,Miljö!$B$1:$AG$479,MATCH(E$3,Miljö!$B$1:$AK$1,0),FALSE)</f>
        <v>'Bra miljöval'</v>
      </c>
      <c r="F393">
        <f>VLOOKUP($B393,Miljö!$B$1:$AG$479,MATCH(F$3,Miljö!$B$1:$AK$1,0),FALSE)</f>
        <v>2.36</v>
      </c>
      <c r="G393">
        <f>VLOOKUP($B393,Miljö!$B$1:$AG$479,MATCH(G$3,Miljö!$B$1:$AK$1,0),FALSE)</f>
        <v>483.4</v>
      </c>
      <c r="H393">
        <f>VLOOKUP($B393,Miljö!$B$1:$AG$479,MATCH(H$3,Miljö!$B$1:$AK$1,0),FALSE)</f>
        <v>0.55000000000000004</v>
      </c>
      <c r="J393">
        <f>VLOOKUP($B393,Totalt!$B$1:$BP$500,MATCH("total el",Totalt!$B$1:$BP$1,0),FALSE)</f>
        <v>20.216799999999999</v>
      </c>
      <c r="L393" s="232">
        <f t="shared" si="7"/>
        <v>47.711647999999997</v>
      </c>
      <c r="M393" s="232">
        <f t="shared" si="7"/>
        <v>9772.8011199999983</v>
      </c>
      <c r="N393" s="232">
        <f t="shared" si="7"/>
        <v>11.119240000000001</v>
      </c>
    </row>
    <row r="394" spans="1:14" x14ac:dyDescent="0.25">
      <c r="A394" t="s">
        <v>539</v>
      </c>
      <c r="B394" t="s">
        <v>540</v>
      </c>
      <c r="C394" t="str">
        <f>VLOOKUP($B394,Totalt!$B$1:$BP$500,MATCH("Kvalitetsgranskad:",Totalt!$B$1:$BP$1,0),FALSE)</f>
        <v>Ja</v>
      </c>
      <c r="E394" t="str">
        <f>VLOOKUP($B394,Miljö!$B$1:$AG$479,MATCH(E$3,Miljö!$B$1:$AK$1,0),FALSE)</f>
        <v>Nordisk residual</v>
      </c>
      <c r="F394">
        <f>VLOOKUP($B394,Miljö!$B$1:$AG$479,MATCH(F$3,Miljö!$B$1:$AK$1,0),FALSE)</f>
        <v>2.36</v>
      </c>
      <c r="G394">
        <f>VLOOKUP($B394,Miljö!$B$1:$AG$479,MATCH(G$3,Miljö!$B$1:$AK$1,0),FALSE)</f>
        <v>483.4</v>
      </c>
      <c r="H394">
        <f>VLOOKUP($B394,Miljö!$B$1:$AG$479,MATCH(H$3,Miljö!$B$1:$AK$1,0),FALSE)</f>
        <v>0.55000000000000004</v>
      </c>
      <c r="J394">
        <f>VLOOKUP($B394,Totalt!$B$1:$BP$500,MATCH("total el",Totalt!$B$1:$BP$1,0),FALSE)</f>
        <v>3.3487399999999998</v>
      </c>
      <c r="L394" s="232">
        <f t="shared" si="7"/>
        <v>7.903026399999999</v>
      </c>
      <c r="M394" s="232">
        <f t="shared" si="7"/>
        <v>1618.7809159999999</v>
      </c>
      <c r="N394" s="232">
        <f t="shared" si="7"/>
        <v>1.841807</v>
      </c>
    </row>
    <row r="395" spans="1:14" x14ac:dyDescent="0.25">
      <c r="A395" t="s">
        <v>541</v>
      </c>
      <c r="B395" t="s">
        <v>542</v>
      </c>
      <c r="C395" t="str">
        <f>VLOOKUP($B395,Totalt!$B$1:$BP$500,MATCH("Kvalitetsgranskad:",Totalt!$B$1:$BP$1,0),FALSE)</f>
        <v>Ja</v>
      </c>
      <c r="E395" t="str">
        <f>VLOOKUP($B395,Miljö!$B$1:$AG$479,MATCH(E$3,Miljö!$B$1:$AK$1,0),FALSE)</f>
        <v>Nordisk residual</v>
      </c>
      <c r="F395">
        <f>VLOOKUP($B395,Miljö!$B$1:$AG$479,MATCH(F$3,Miljö!$B$1:$AK$1,0),FALSE)</f>
        <v>2.36</v>
      </c>
      <c r="G395">
        <f>VLOOKUP($B395,Miljö!$B$1:$AG$479,MATCH(G$3,Miljö!$B$1:$AK$1,0),FALSE)</f>
        <v>483.4</v>
      </c>
      <c r="H395">
        <f>VLOOKUP($B395,Miljö!$B$1:$AG$479,MATCH(H$3,Miljö!$B$1:$AK$1,0),FALSE)</f>
        <v>0.55000000000000004</v>
      </c>
      <c r="J395">
        <f>VLOOKUP($B395,Totalt!$B$1:$BP$500,MATCH("total el",Totalt!$B$1:$BP$1,0),FALSE)</f>
        <v>0.20399999999999999</v>
      </c>
      <c r="L395" s="232">
        <f t="shared" si="7"/>
        <v>0.48143999999999992</v>
      </c>
      <c r="M395" s="232">
        <f t="shared" si="7"/>
        <v>98.613599999999991</v>
      </c>
      <c r="N395" s="232">
        <f t="shared" si="7"/>
        <v>0.11220000000000001</v>
      </c>
    </row>
    <row r="396" spans="1:14" x14ac:dyDescent="0.25">
      <c r="A396" t="s">
        <v>541</v>
      </c>
      <c r="B396" t="s">
        <v>543</v>
      </c>
      <c r="C396" t="str">
        <f>VLOOKUP($B396,Totalt!$B$1:$BP$500,MATCH("Kvalitetsgranskad:",Totalt!$B$1:$BP$1,0),FALSE)</f>
        <v>Ja</v>
      </c>
      <c r="E396" t="str">
        <f>VLOOKUP($B396,Miljö!$B$1:$AG$479,MATCH(E$3,Miljö!$B$1:$AK$1,0),FALSE)</f>
        <v>Nordisk residual</v>
      </c>
      <c r="F396">
        <f>VLOOKUP($B396,Miljö!$B$1:$AG$479,MATCH(F$3,Miljö!$B$1:$AK$1,0),FALSE)</f>
        <v>2.36</v>
      </c>
      <c r="G396">
        <f>VLOOKUP($B396,Miljö!$B$1:$AG$479,MATCH(G$3,Miljö!$B$1:$AK$1,0),FALSE)</f>
        <v>483.4</v>
      </c>
      <c r="H396">
        <f>VLOOKUP($B396,Miljö!$B$1:$AG$479,MATCH(H$3,Miljö!$B$1:$AK$1,0),FALSE)</f>
        <v>0.55000000000000004</v>
      </c>
      <c r="J396">
        <f>VLOOKUP($B396,Totalt!$B$1:$BP$500,MATCH("total el",Totalt!$B$1:$BP$1,0),FALSE)</f>
        <v>2.4E-2</v>
      </c>
      <c r="L396" s="232">
        <f t="shared" si="7"/>
        <v>5.6639999999999996E-2</v>
      </c>
      <c r="M396" s="232">
        <f t="shared" si="7"/>
        <v>11.601599999999999</v>
      </c>
      <c r="N396" s="232">
        <f t="shared" si="7"/>
        <v>1.3200000000000002E-2</v>
      </c>
    </row>
    <row r="397" spans="1:14" x14ac:dyDescent="0.25">
      <c r="A397" t="s">
        <v>541</v>
      </c>
      <c r="B397" t="s">
        <v>544</v>
      </c>
      <c r="C397" t="str">
        <f>VLOOKUP($B397,Totalt!$B$1:$BP$500,MATCH("Kvalitetsgranskad:",Totalt!$B$1:$BP$1,0),FALSE)</f>
        <v>Ja</v>
      </c>
      <c r="E397" t="str">
        <f>VLOOKUP($B397,Miljö!$B$1:$AG$479,MATCH(E$3,Miljö!$B$1:$AK$1,0),FALSE)</f>
        <v>Nordisk residual</v>
      </c>
      <c r="F397">
        <f>VLOOKUP($B397,Miljö!$B$1:$AG$479,MATCH(F$3,Miljö!$B$1:$AK$1,0),FALSE)</f>
        <v>2.36</v>
      </c>
      <c r="G397">
        <f>VLOOKUP($B397,Miljö!$B$1:$AG$479,MATCH(G$3,Miljö!$B$1:$AK$1,0),FALSE)</f>
        <v>483.4</v>
      </c>
      <c r="H397">
        <f>VLOOKUP($B397,Miljö!$B$1:$AG$479,MATCH(H$3,Miljö!$B$1:$AK$1,0),FALSE)</f>
        <v>0.55000000000000004</v>
      </c>
      <c r="J397">
        <f>VLOOKUP($B397,Totalt!$B$1:$BP$500,MATCH("total el",Totalt!$B$1:$BP$1,0),FALSE)</f>
        <v>0.65010000000000001</v>
      </c>
      <c r="L397" s="232">
        <f t="shared" si="7"/>
        <v>1.5342359999999999</v>
      </c>
      <c r="M397" s="232">
        <f t="shared" si="7"/>
        <v>314.25833999999998</v>
      </c>
      <c r="N397" s="232">
        <f t="shared" si="7"/>
        <v>0.35755500000000001</v>
      </c>
    </row>
    <row r="398" spans="1:14" x14ac:dyDescent="0.25">
      <c r="A398" t="s">
        <v>545</v>
      </c>
      <c r="B398" t="s">
        <v>546</v>
      </c>
      <c r="C398" t="str">
        <f>VLOOKUP($B398,Totalt!$B$1:$BP$500,MATCH("Kvalitetsgranskad:",Totalt!$B$1:$BP$1,0),FALSE)</f>
        <v>Nej</v>
      </c>
      <c r="E398" t="str">
        <f>VLOOKUP($B398,Miljö!$B$1:$AG$479,MATCH(E$3,Miljö!$B$1:$AK$1,0),FALSE)</f>
        <v>-</v>
      </c>
      <c r="F398">
        <f>VLOOKUP($B398,Miljö!$B$1:$AG$479,MATCH(F$3,Miljö!$B$1:$AK$1,0),FALSE)</f>
        <v>2.36</v>
      </c>
      <c r="G398">
        <f>VLOOKUP($B398,Miljö!$B$1:$AG$479,MATCH(G$3,Miljö!$B$1:$AK$1,0),FALSE)</f>
        <v>483.4</v>
      </c>
      <c r="H398">
        <f>VLOOKUP($B398,Miljö!$B$1:$AG$479,MATCH(H$3,Miljö!$B$1:$AK$1,0),FALSE)</f>
        <v>0.55000000000000004</v>
      </c>
      <c r="J398">
        <f>VLOOKUP($B398,Totalt!$B$1:$BP$500,MATCH("total el",Totalt!$B$1:$BP$1,0),FALSE)</f>
        <v>0</v>
      </c>
      <c r="L398" s="232">
        <f t="shared" si="7"/>
        <v>0</v>
      </c>
      <c r="M398" s="232">
        <f t="shared" si="7"/>
        <v>0</v>
      </c>
      <c r="N398" s="232">
        <f t="shared" si="7"/>
        <v>0</v>
      </c>
    </row>
    <row r="399" spans="1:14" x14ac:dyDescent="0.25">
      <c r="A399" t="s">
        <v>547</v>
      </c>
      <c r="B399" t="s">
        <v>548</v>
      </c>
      <c r="C399" t="str">
        <f>VLOOKUP($B399,Totalt!$B$1:$BP$500,MATCH("Kvalitetsgranskad:",Totalt!$B$1:$BP$1,0),FALSE)</f>
        <v>Ja</v>
      </c>
      <c r="E399" t="str">
        <f>VLOOKUP($B399,Miljö!$B$1:$AG$479,MATCH(E$3,Miljö!$B$1:$AK$1,0),FALSE)</f>
        <v>'Bra Miljöval och egenproducerad el'</v>
      </c>
      <c r="F399">
        <f>VLOOKUP($B399,Miljö!$B$1:$AG$479,MATCH(F$3,Miljö!$B$1:$AK$1,0),FALSE)</f>
        <v>0.78500000000000003</v>
      </c>
      <c r="G399">
        <f>VLOOKUP($B399,Miljö!$B$1:$AG$479,MATCH(G$3,Miljö!$B$1:$AK$1,0),FALSE)</f>
        <v>55.313000000000002</v>
      </c>
      <c r="H399">
        <f>VLOOKUP($B399,Miljö!$B$1:$AG$479,MATCH(H$3,Miljö!$B$1:$AK$1,0),FALSE)</f>
        <v>0</v>
      </c>
      <c r="J399">
        <f>VLOOKUP($B399,Totalt!$B$1:$BP$500,MATCH("total el",Totalt!$B$1:$BP$1,0),FALSE)</f>
        <v>40.617000000000004</v>
      </c>
      <c r="L399" s="232">
        <f t="shared" si="7"/>
        <v>31.884345000000003</v>
      </c>
      <c r="M399" s="232">
        <f t="shared" si="7"/>
        <v>2246.6481210000002</v>
      </c>
      <c r="N399" s="232">
        <f t="shared" si="7"/>
        <v>0</v>
      </c>
    </row>
    <row r="400" spans="1:14" x14ac:dyDescent="0.25">
      <c r="A400" t="s">
        <v>547</v>
      </c>
      <c r="B400" t="s">
        <v>549</v>
      </c>
      <c r="C400" t="str">
        <f>VLOOKUP($B400,Totalt!$B$1:$BP$500,MATCH("Kvalitetsgranskad:",Totalt!$B$1:$BP$1,0),FALSE)</f>
        <v>Ja</v>
      </c>
      <c r="E400" t="str">
        <f>VLOOKUP($B400,Miljö!$B$1:$AG$479,MATCH(E$3,Miljö!$B$1:$AK$1,0),FALSE)</f>
        <v>'Bra Milöval'</v>
      </c>
      <c r="F400">
        <f>VLOOKUP($B400,Miljö!$B$1:$AG$479,MATCH(F$3,Miljö!$B$1:$AK$1,0),FALSE)</f>
        <v>1.1000000000000001</v>
      </c>
      <c r="G400">
        <f>VLOOKUP($B400,Miljö!$B$1:$AG$479,MATCH(G$3,Miljö!$B$1:$AK$1,0),FALSE)</f>
        <v>0</v>
      </c>
      <c r="H400">
        <f>VLOOKUP($B400,Miljö!$B$1:$AG$479,MATCH(H$3,Miljö!$B$1:$AK$1,0),FALSE)</f>
        <v>0</v>
      </c>
      <c r="J400">
        <f>VLOOKUP($B400,Totalt!$B$1:$BP$500,MATCH("total el",Totalt!$B$1:$BP$1,0),FALSE)</f>
        <v>6.1445E-2</v>
      </c>
      <c r="L400" s="232">
        <f t="shared" si="7"/>
        <v>6.7589500000000011E-2</v>
      </c>
      <c r="M400" s="232">
        <f t="shared" si="7"/>
        <v>0</v>
      </c>
      <c r="N400" s="232">
        <f t="shared" si="7"/>
        <v>0</v>
      </c>
    </row>
    <row r="401" spans="1:14" x14ac:dyDescent="0.25">
      <c r="A401" t="s">
        <v>547</v>
      </c>
      <c r="B401" t="s">
        <v>550</v>
      </c>
      <c r="C401" t="str">
        <f>VLOOKUP($B401,Totalt!$B$1:$BP$500,MATCH("Kvalitetsgranskad:",Totalt!$B$1:$BP$1,0),FALSE)</f>
        <v>Ja</v>
      </c>
      <c r="E401" t="str">
        <f>VLOOKUP($B401,Miljö!$B$1:$AG$479,MATCH(E$3,Miljö!$B$1:$AK$1,0),FALSE)</f>
        <v>'Bra Miljöval'</v>
      </c>
      <c r="F401">
        <f>VLOOKUP($B401,Miljö!$B$1:$AG$479,MATCH(F$3,Miljö!$B$1:$AK$1,0),FALSE)</f>
        <v>1.1000000000000001</v>
      </c>
      <c r="G401">
        <f>VLOOKUP($B401,Miljö!$B$1:$AG$479,MATCH(G$3,Miljö!$B$1:$AK$1,0),FALSE)</f>
        <v>0</v>
      </c>
      <c r="H401">
        <f>VLOOKUP($B401,Miljö!$B$1:$AG$479,MATCH(H$3,Miljö!$B$1:$AK$1,0),FALSE)</f>
        <v>0</v>
      </c>
      <c r="J401">
        <f>VLOOKUP($B401,Totalt!$B$1:$BP$500,MATCH("total el",Totalt!$B$1:$BP$1,0),FALSE)</f>
        <v>0.21299999999999999</v>
      </c>
      <c r="L401" s="232">
        <f t="shared" si="7"/>
        <v>0.23430000000000001</v>
      </c>
      <c r="M401" s="232">
        <f t="shared" si="7"/>
        <v>0</v>
      </c>
      <c r="N401" s="232">
        <f t="shared" si="7"/>
        <v>0</v>
      </c>
    </row>
    <row r="402" spans="1:14" x14ac:dyDescent="0.25">
      <c r="A402" t="s">
        <v>547</v>
      </c>
      <c r="B402" t="s">
        <v>551</v>
      </c>
      <c r="C402" t="str">
        <f>VLOOKUP($B402,Totalt!$B$1:$BP$500,MATCH("Kvalitetsgranskad:",Totalt!$B$1:$BP$1,0),FALSE)</f>
        <v>Ja</v>
      </c>
      <c r="E402" t="str">
        <f>VLOOKUP($B402,Miljö!$B$1:$AG$479,MATCH(E$3,Miljö!$B$1:$AK$1,0),FALSE)</f>
        <v>'Bra Miljöval'</v>
      </c>
      <c r="F402">
        <f>VLOOKUP($B402,Miljö!$B$1:$AG$479,MATCH(F$3,Miljö!$B$1:$AK$1,0),FALSE)</f>
        <v>1.1000000000000001</v>
      </c>
      <c r="G402">
        <f>VLOOKUP($B402,Miljö!$B$1:$AG$479,MATCH(G$3,Miljö!$B$1:$AK$1,0),FALSE)</f>
        <v>0</v>
      </c>
      <c r="H402">
        <f>VLOOKUP($B402,Miljö!$B$1:$AG$479,MATCH(H$3,Miljö!$B$1:$AK$1,0),FALSE)</f>
        <v>0</v>
      </c>
      <c r="J402">
        <f>VLOOKUP($B402,Totalt!$B$1:$BP$500,MATCH("total el",Totalt!$B$1:$BP$1,0),FALSE)</f>
        <v>8.5370000000000008</v>
      </c>
      <c r="L402" s="232">
        <f t="shared" si="7"/>
        <v>9.3907000000000025</v>
      </c>
      <c r="M402" s="232">
        <f t="shared" si="7"/>
        <v>0</v>
      </c>
      <c r="N402" s="232">
        <f t="shared" si="7"/>
        <v>0</v>
      </c>
    </row>
    <row r="403" spans="1:14" x14ac:dyDescent="0.25">
      <c r="A403" t="s">
        <v>552</v>
      </c>
      <c r="B403" t="s">
        <v>553</v>
      </c>
      <c r="C403" t="str">
        <f>VLOOKUP($B403,Totalt!$B$1:$BP$500,MATCH("Kvalitetsgranskad:",Totalt!$B$1:$BP$1,0),FALSE)</f>
        <v>Ja</v>
      </c>
      <c r="E403" t="str">
        <f>VLOOKUP($B403,Miljö!$B$1:$AG$479,MATCH(E$3,Miljö!$B$1:$AK$1,0),FALSE)</f>
        <v>Nordisk residual</v>
      </c>
      <c r="F403">
        <f>VLOOKUP($B403,Miljö!$B$1:$AG$479,MATCH(F$3,Miljö!$B$1:$AK$1,0),FALSE)</f>
        <v>2.36</v>
      </c>
      <c r="G403">
        <f>VLOOKUP($B403,Miljö!$B$1:$AG$479,MATCH(G$3,Miljö!$B$1:$AK$1,0),FALSE)</f>
        <v>483.4</v>
      </c>
      <c r="H403">
        <f>VLOOKUP($B403,Miljö!$B$1:$AG$479,MATCH(H$3,Miljö!$B$1:$AK$1,0),FALSE)</f>
        <v>0.55000000000000004</v>
      </c>
      <c r="J403">
        <f>VLOOKUP($B403,Totalt!$B$1:$BP$500,MATCH("total el",Totalt!$B$1:$BP$1,0),FALSE)</f>
        <v>0.747</v>
      </c>
      <c r="L403" s="232">
        <f t="shared" si="7"/>
        <v>1.7629199999999998</v>
      </c>
      <c r="M403" s="232">
        <f t="shared" si="7"/>
        <v>361.09979999999996</v>
      </c>
      <c r="N403" s="232">
        <f t="shared" si="7"/>
        <v>0.41085000000000005</v>
      </c>
    </row>
    <row r="404" spans="1:14" x14ac:dyDescent="0.25">
      <c r="A404" t="s">
        <v>554</v>
      </c>
      <c r="B404" t="s">
        <v>555</v>
      </c>
      <c r="C404" t="str">
        <f>VLOOKUP($B404,Totalt!$B$1:$BP$500,MATCH("Kvalitetsgranskad:",Totalt!$B$1:$BP$1,0),FALSE)</f>
        <v>Ja</v>
      </c>
      <c r="E404" t="str">
        <f>VLOOKUP($B404,Miljö!$B$1:$AG$479,MATCH(E$3,Miljö!$B$1:$AK$1,0),FALSE)</f>
        <v>Nordisk residual</v>
      </c>
      <c r="F404">
        <f>VLOOKUP($B404,Miljö!$B$1:$AG$479,MATCH(F$3,Miljö!$B$1:$AK$1,0),FALSE)</f>
        <v>2.36</v>
      </c>
      <c r="G404">
        <f>VLOOKUP($B404,Miljö!$B$1:$AG$479,MATCH(G$3,Miljö!$B$1:$AK$1,0),FALSE)</f>
        <v>483.4</v>
      </c>
      <c r="H404">
        <f>VLOOKUP($B404,Miljö!$B$1:$AG$479,MATCH(H$3,Miljö!$B$1:$AK$1,0),FALSE)</f>
        <v>0.55000000000000004</v>
      </c>
      <c r="J404">
        <f>VLOOKUP($B404,Totalt!$B$1:$BP$500,MATCH("total el",Totalt!$B$1:$BP$1,0),FALSE)</f>
        <v>1.7</v>
      </c>
      <c r="L404" s="232">
        <f t="shared" si="7"/>
        <v>4.0119999999999996</v>
      </c>
      <c r="M404" s="232">
        <f t="shared" si="7"/>
        <v>821.78</v>
      </c>
      <c r="N404" s="232">
        <f t="shared" si="7"/>
        <v>0.93500000000000005</v>
      </c>
    </row>
    <row r="405" spans="1:14" x14ac:dyDescent="0.25">
      <c r="A405" t="s">
        <v>556</v>
      </c>
      <c r="B405" t="s">
        <v>557</v>
      </c>
      <c r="C405" t="str">
        <f>VLOOKUP($B405,Totalt!$B$1:$BP$500,MATCH("Kvalitetsgranskad:",Totalt!$B$1:$BP$1,0),FALSE)</f>
        <v>Ja</v>
      </c>
      <c r="E405" t="str">
        <f>VLOOKUP($B405,Miljö!$B$1:$AG$479,MATCH(E$3,Miljö!$B$1:$AK$1,0),FALSE)</f>
        <v>'Hörneborgsel'</v>
      </c>
      <c r="F405">
        <f>VLOOKUP($B405,Miljö!$B$1:$AG$479,MATCH(F$3,Miljö!$B$1:$AK$1,0),FALSE)</f>
        <v>1.1000000000000001</v>
      </c>
      <c r="G405">
        <f>VLOOKUP($B405,Miljö!$B$1:$AG$479,MATCH(G$3,Miljö!$B$1:$AK$1,0),FALSE)</f>
        <v>0</v>
      </c>
      <c r="H405">
        <f>VLOOKUP($B405,Miljö!$B$1:$AG$479,MATCH(H$3,Miljö!$B$1:$AK$1,0),FALSE)</f>
        <v>0</v>
      </c>
      <c r="J405">
        <f>VLOOKUP($B405,Totalt!$B$1:$BP$500,MATCH("total el",Totalt!$B$1:$BP$1,0),FALSE)</f>
        <v>0.25198999999999999</v>
      </c>
      <c r="L405" s="232">
        <f t="shared" si="7"/>
        <v>0.27718900000000002</v>
      </c>
      <c r="M405" s="232">
        <f t="shared" si="7"/>
        <v>0</v>
      </c>
      <c r="N405" s="232">
        <f t="shared" si="7"/>
        <v>0</v>
      </c>
    </row>
    <row r="406" spans="1:14" x14ac:dyDescent="0.25">
      <c r="A406" t="s">
        <v>556</v>
      </c>
      <c r="B406" t="s">
        <v>558</v>
      </c>
      <c r="C406" t="str">
        <f>VLOOKUP($B406,Totalt!$B$1:$BP$500,MATCH("Kvalitetsgranskad:",Totalt!$B$1:$BP$1,0),FALSE)</f>
        <v>Ja</v>
      </c>
      <c r="E406" t="str">
        <f>VLOOKUP($B406,Miljö!$B$1:$AG$479,MATCH(E$3,Miljö!$B$1:$AK$1,0),FALSE)</f>
        <v>'Hörneborgsel'</v>
      </c>
      <c r="F406">
        <f>VLOOKUP($B406,Miljö!$B$1:$AG$479,MATCH(F$3,Miljö!$B$1:$AK$1,0),FALSE)</f>
        <v>1.1000000000000001</v>
      </c>
      <c r="G406">
        <f>VLOOKUP($B406,Miljö!$B$1:$AG$479,MATCH(G$3,Miljö!$B$1:$AK$1,0),FALSE)</f>
        <v>0</v>
      </c>
      <c r="H406">
        <f>VLOOKUP($B406,Miljö!$B$1:$AG$479,MATCH(H$3,Miljö!$B$1:$AK$1,0),FALSE)</f>
        <v>0</v>
      </c>
      <c r="J406">
        <f>VLOOKUP($B406,Totalt!$B$1:$BP$500,MATCH("total el",Totalt!$B$1:$BP$1,0),FALSE)</f>
        <v>1.7056499999999999</v>
      </c>
      <c r="L406" s="232">
        <f t="shared" si="7"/>
        <v>1.876215</v>
      </c>
      <c r="M406" s="232">
        <f t="shared" si="7"/>
        <v>0</v>
      </c>
      <c r="N406" s="232">
        <f t="shared" si="7"/>
        <v>0</v>
      </c>
    </row>
    <row r="407" spans="1:14" x14ac:dyDescent="0.25">
      <c r="A407" t="s">
        <v>556</v>
      </c>
      <c r="B407" t="s">
        <v>559</v>
      </c>
      <c r="C407" t="str">
        <f>VLOOKUP($B407,Totalt!$B$1:$BP$500,MATCH("Kvalitetsgranskad:",Totalt!$B$1:$BP$1,0),FALSE)</f>
        <v>Ja</v>
      </c>
      <c r="E407" t="str">
        <f>VLOOKUP($B407,Miljö!$B$1:$AG$479,MATCH(E$3,Miljö!$B$1:$AK$1,0),FALSE)</f>
        <v>Nordisk residual</v>
      </c>
      <c r="F407">
        <f>VLOOKUP($B407,Miljö!$B$1:$AG$479,MATCH(F$3,Miljö!$B$1:$AK$1,0),FALSE)</f>
        <v>2.36</v>
      </c>
      <c r="G407">
        <f>VLOOKUP($B407,Miljö!$B$1:$AG$479,MATCH(G$3,Miljö!$B$1:$AK$1,0),FALSE)</f>
        <v>483.4</v>
      </c>
      <c r="H407">
        <f>VLOOKUP($B407,Miljö!$B$1:$AG$479,MATCH(H$3,Miljö!$B$1:$AK$1,0),FALSE)</f>
        <v>0.55000000000000004</v>
      </c>
      <c r="J407">
        <f>VLOOKUP($B407,Totalt!$B$1:$BP$500,MATCH("total el",Totalt!$B$1:$BP$1,0),FALSE)</f>
        <v>3.5009999999999999E-2</v>
      </c>
      <c r="L407" s="232">
        <f t="shared" si="7"/>
        <v>8.2623599999999991E-2</v>
      </c>
      <c r="M407" s="232">
        <f t="shared" si="7"/>
        <v>16.923833999999999</v>
      </c>
      <c r="N407" s="232">
        <f t="shared" si="7"/>
        <v>1.9255500000000002E-2</v>
      </c>
    </row>
    <row r="408" spans="1:14" x14ac:dyDescent="0.25">
      <c r="A408" t="s">
        <v>556</v>
      </c>
      <c r="B408" t="s">
        <v>560</v>
      </c>
      <c r="C408" t="str">
        <f>VLOOKUP($B408,Totalt!$B$1:$BP$500,MATCH("Kvalitetsgranskad:",Totalt!$B$1:$BP$1,0),FALSE)</f>
        <v>Ja</v>
      </c>
      <c r="E408" t="str">
        <f>VLOOKUP($B408,Miljö!$B$1:$AG$479,MATCH(E$3,Miljö!$B$1:$AK$1,0),FALSE)</f>
        <v>Nordisk residual</v>
      </c>
      <c r="F408">
        <f>VLOOKUP($B408,Miljö!$B$1:$AG$479,MATCH(F$3,Miljö!$B$1:$AK$1,0),FALSE)</f>
        <v>2.36</v>
      </c>
      <c r="G408">
        <f>VLOOKUP($B408,Miljö!$B$1:$AG$479,MATCH(G$3,Miljö!$B$1:$AK$1,0),FALSE)</f>
        <v>483.4</v>
      </c>
      <c r="H408">
        <f>VLOOKUP($B408,Miljö!$B$1:$AG$479,MATCH(H$3,Miljö!$B$1:$AK$1,0),FALSE)</f>
        <v>0.55000000000000004</v>
      </c>
      <c r="J408">
        <f>VLOOKUP($B408,Totalt!$B$1:$BP$500,MATCH("total el",Totalt!$B$1:$BP$1,0),FALSE)</f>
        <v>0.18437999999999999</v>
      </c>
      <c r="L408" s="232">
        <f t="shared" si="7"/>
        <v>0.43513679999999993</v>
      </c>
      <c r="M408" s="232">
        <f t="shared" si="7"/>
        <v>89.129291999999992</v>
      </c>
      <c r="N408" s="232">
        <f t="shared" si="7"/>
        <v>0.101409</v>
      </c>
    </row>
    <row r="409" spans="1:14" x14ac:dyDescent="0.25">
      <c r="A409" t="s">
        <v>556</v>
      </c>
      <c r="B409" t="s">
        <v>561</v>
      </c>
      <c r="C409" t="str">
        <f>VLOOKUP($B409,Totalt!$B$1:$BP$500,MATCH("Kvalitetsgranskad:",Totalt!$B$1:$BP$1,0),FALSE)</f>
        <v>Ja</v>
      </c>
      <c r="E409" t="str">
        <f>VLOOKUP($B409,Miljö!$B$1:$AG$479,MATCH(E$3,Miljö!$B$1:$AK$1,0),FALSE)</f>
        <v>'Hörneborgsel'</v>
      </c>
      <c r="F409">
        <f>VLOOKUP($B409,Miljö!$B$1:$AG$479,MATCH(F$3,Miljö!$B$1:$AK$1,0),FALSE)</f>
        <v>1.1000000000000001</v>
      </c>
      <c r="G409">
        <f>VLOOKUP($B409,Miljö!$B$1:$AG$479,MATCH(G$3,Miljö!$B$1:$AK$1,0),FALSE)</f>
        <v>0</v>
      </c>
      <c r="H409">
        <f>VLOOKUP($B409,Miljö!$B$1:$AG$479,MATCH(H$3,Miljö!$B$1:$AK$1,0),FALSE)</f>
        <v>0</v>
      </c>
      <c r="J409">
        <f>VLOOKUP($B409,Totalt!$B$1:$BP$500,MATCH("total el",Totalt!$B$1:$BP$1,0),FALSE)</f>
        <v>1.593E-2</v>
      </c>
      <c r="L409" s="232">
        <f t="shared" si="7"/>
        <v>1.7523E-2</v>
      </c>
      <c r="M409" s="232">
        <f t="shared" si="7"/>
        <v>0</v>
      </c>
      <c r="N409" s="232">
        <f t="shared" si="7"/>
        <v>0</v>
      </c>
    </row>
    <row r="410" spans="1:14" x14ac:dyDescent="0.25">
      <c r="A410" t="s">
        <v>556</v>
      </c>
      <c r="B410" t="s">
        <v>562</v>
      </c>
      <c r="C410" t="str">
        <f>VLOOKUP($B410,Totalt!$B$1:$BP$500,MATCH("Kvalitetsgranskad:",Totalt!$B$1:$BP$1,0),FALSE)</f>
        <v>Ja</v>
      </c>
      <c r="E410" t="str">
        <f>VLOOKUP($B410,Miljö!$B$1:$AG$479,MATCH(E$3,Miljö!$B$1:$AK$1,0),FALSE)</f>
        <v>'Hörneborgsel'</v>
      </c>
      <c r="F410">
        <f>VLOOKUP($B410,Miljö!$B$1:$AG$479,MATCH(F$3,Miljö!$B$1:$AK$1,0),FALSE)</f>
        <v>1.1000000000000001</v>
      </c>
      <c r="G410">
        <f>VLOOKUP($B410,Miljö!$B$1:$AG$479,MATCH(G$3,Miljö!$B$1:$AK$1,0),FALSE)</f>
        <v>0</v>
      </c>
      <c r="H410">
        <f>VLOOKUP($B410,Miljö!$B$1:$AG$479,MATCH(H$3,Miljö!$B$1:$AK$1,0),FALSE)</f>
        <v>0</v>
      </c>
      <c r="J410">
        <f>VLOOKUP($B410,Totalt!$B$1:$BP$500,MATCH("total el",Totalt!$B$1:$BP$1,0),FALSE)</f>
        <v>17.527999999999999</v>
      </c>
      <c r="L410" s="232">
        <f t="shared" si="7"/>
        <v>19.280799999999999</v>
      </c>
      <c r="M410" s="232">
        <f t="shared" si="7"/>
        <v>0</v>
      </c>
      <c r="N410" s="232">
        <f t="shared" si="7"/>
        <v>0</v>
      </c>
    </row>
    <row r="411" spans="1:14" x14ac:dyDescent="0.25">
      <c r="A411" t="s">
        <v>556</v>
      </c>
      <c r="B411" t="s">
        <v>563</v>
      </c>
      <c r="C411" t="str">
        <f>VLOOKUP($B411,Totalt!$B$1:$BP$500,MATCH("Kvalitetsgranskad:",Totalt!$B$1:$BP$1,0),FALSE)</f>
        <v>Ja</v>
      </c>
      <c r="E411" t="str">
        <f>VLOOKUP($B411,Miljö!$B$1:$AG$479,MATCH(E$3,Miljö!$B$1:$AK$1,0),FALSE)</f>
        <v>'Hörneborgsel'</v>
      </c>
      <c r="F411">
        <f>VLOOKUP($B411,Miljö!$B$1:$AG$479,MATCH(F$3,Miljö!$B$1:$AK$1,0),FALSE)</f>
        <v>1.1000000000000001</v>
      </c>
      <c r="G411">
        <f>VLOOKUP($B411,Miljö!$B$1:$AG$479,MATCH(G$3,Miljö!$B$1:$AK$1,0),FALSE)</f>
        <v>0</v>
      </c>
      <c r="H411">
        <f>VLOOKUP($B411,Miljö!$B$1:$AG$479,MATCH(H$3,Miljö!$B$1:$AK$1,0),FALSE)</f>
        <v>0</v>
      </c>
      <c r="J411">
        <f>VLOOKUP($B411,Totalt!$B$1:$BP$500,MATCH("total el",Totalt!$B$1:$BP$1,0),FALSE)</f>
        <v>6.4072399999999998</v>
      </c>
      <c r="L411" s="232">
        <f t="shared" si="7"/>
        <v>7.0479640000000003</v>
      </c>
      <c r="M411" s="232">
        <f t="shared" si="7"/>
        <v>0</v>
      </c>
      <c r="N411" s="232">
        <f t="shared" si="7"/>
        <v>0</v>
      </c>
    </row>
    <row r="413" spans="1:14" x14ac:dyDescent="0.25">
      <c r="G413" t="s">
        <v>1147</v>
      </c>
      <c r="J413">
        <f>SUMIF($C4:$C411,"=ja",J4:J411)</f>
        <v>3048.7224861899986</v>
      </c>
      <c r="L413">
        <f>SUMIF($C4:$C411,"=ja",L4:L411)</f>
        <v>3060.0703205983982</v>
      </c>
      <c r="M413">
        <f>SUMIF($C4:$C411,"=ja",M4:M411)</f>
        <v>321604.45674404601</v>
      </c>
      <c r="N413">
        <f>SUMIF($C4:$C411,"=ja",N4:N411)</f>
        <v>362.27795970450006</v>
      </c>
    </row>
    <row r="415" spans="1:14" x14ac:dyDescent="0.25">
      <c r="C415" t="s">
        <v>1148</v>
      </c>
      <c r="F415" s="233">
        <f>L413/$J$413</f>
        <v>1.003722160498308</v>
      </c>
      <c r="G415" s="233">
        <f t="shared" ref="G415:H415" si="8">M413/$J$413</f>
        <v>105.48826867674548</v>
      </c>
      <c r="H415" s="233">
        <f t="shared" si="8"/>
        <v>0.11882943145712169</v>
      </c>
    </row>
    <row r="417" spans="3:4" x14ac:dyDescent="0.25">
      <c r="C417" t="s">
        <v>1149</v>
      </c>
      <c r="D417">
        <v>195</v>
      </c>
    </row>
    <row r="418" spans="3:4" x14ac:dyDescent="0.25">
      <c r="C418" t="s">
        <v>1150</v>
      </c>
      <c r="D418">
        <v>164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92D050"/>
  </sheetPr>
  <dimension ref="A1:U476"/>
  <sheetViews>
    <sheetView workbookViewId="0">
      <pane xSplit="2" ySplit="2" topLeftCell="K381" activePane="bottomRight" state="frozen"/>
      <selection activeCell="Z26" sqref="Z26:AA26"/>
      <selection pane="topRight" activeCell="Z26" sqref="Z26:AA26"/>
      <selection pane="bottomLeft" activeCell="Z26" sqref="Z26:AA26"/>
      <selection pane="bottomRight" activeCell="Q392" sqref="Q392"/>
    </sheetView>
  </sheetViews>
  <sheetFormatPr defaultRowHeight="15"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style="103" customWidth="1"/>
    <col min="9" max="10" width="9.140625" customWidth="1"/>
    <col min="11" max="11" width="13.7109375" customWidth="1"/>
    <col min="12" max="12" width="14.42578125" style="15" customWidth="1"/>
    <col min="14" max="16" width="29.140625" style="98" customWidth="1"/>
    <col min="17" max="17" width="24.140625" style="98" customWidth="1"/>
  </cols>
  <sheetData>
    <row r="1" spans="1:21" s="1" customFormat="1" x14ac:dyDescent="0.25">
      <c r="A1" s="95" t="s">
        <v>1076</v>
      </c>
      <c r="H1" s="96"/>
      <c r="K1"/>
      <c r="L1"/>
      <c r="M1"/>
      <c r="N1" s="97" t="s">
        <v>1068</v>
      </c>
      <c r="O1" s="98"/>
      <c r="P1" s="98"/>
      <c r="Q1" s="98"/>
      <c r="R1"/>
      <c r="S1"/>
      <c r="T1"/>
      <c r="U1" t="s">
        <v>1069</v>
      </c>
    </row>
    <row r="2" spans="1:21" ht="60" x14ac:dyDescent="0.25">
      <c r="A2" s="1" t="s">
        <v>0</v>
      </c>
      <c r="B2" s="1" t="s">
        <v>1</v>
      </c>
      <c r="C2" s="1" t="s">
        <v>2</v>
      </c>
      <c r="D2" s="1" t="s">
        <v>3</v>
      </c>
      <c r="E2" s="1" t="s">
        <v>4</v>
      </c>
      <c r="F2" s="1" t="s">
        <v>5</v>
      </c>
      <c r="G2" s="1" t="s">
        <v>6</v>
      </c>
      <c r="H2" s="96" t="s">
        <v>7</v>
      </c>
      <c r="J2" s="99" t="s">
        <v>979</v>
      </c>
      <c r="K2" s="99" t="s">
        <v>980</v>
      </c>
      <c r="L2" s="100" t="s">
        <v>1070</v>
      </c>
      <c r="N2" s="101" t="s">
        <v>1071</v>
      </c>
      <c r="O2" s="101" t="s">
        <v>1072</v>
      </c>
      <c r="P2" s="101" t="s">
        <v>1073</v>
      </c>
      <c r="Q2" s="98" t="s">
        <v>1070</v>
      </c>
      <c r="S2" s="102" t="s">
        <v>1074</v>
      </c>
      <c r="U2">
        <v>1</v>
      </c>
    </row>
    <row r="3" spans="1:21" ht="15" customHeight="1" x14ac:dyDescent="0.25">
      <c r="A3" t="s">
        <v>12</v>
      </c>
      <c r="B3" t="s">
        <v>13</v>
      </c>
      <c r="C3">
        <v>2.5727799999999998</v>
      </c>
      <c r="D3">
        <v>0</v>
      </c>
      <c r="E3">
        <v>0</v>
      </c>
      <c r="F3">
        <v>0</v>
      </c>
      <c r="G3" t="s">
        <v>8</v>
      </c>
      <c r="H3" s="103" t="s">
        <v>10</v>
      </c>
      <c r="J3">
        <f>VLOOKUP($B3,Totalt!$B$1:$BH$474,MATCH(J$2,Totalt!$B$1:$AZ$1,0),FALSE)</f>
        <v>0.84199999999999997</v>
      </c>
      <c r="K3">
        <f>VLOOKUP($B3,Totalt!$B$1:$BH$474,MATCH(K$2,Totalt!$B$1:$AZ$1,0),FALSE)</f>
        <v>0.36</v>
      </c>
      <c r="M3" t="s">
        <v>622</v>
      </c>
      <c r="R3" t="s">
        <v>622</v>
      </c>
      <c r="S3" s="102" t="str">
        <f>IF(N3="x","nej",
IF(O3="x","ja",
IF(H3="ja","ja","nej")))</f>
        <v>ja</v>
      </c>
      <c r="U3">
        <f>IF(ISERROR(S3),U2,IF(S3="ja",U2+1,U2))</f>
        <v>2</v>
      </c>
    </row>
    <row r="4" spans="1:21" ht="15" customHeight="1" x14ac:dyDescent="0.25">
      <c r="A4" t="s">
        <v>12</v>
      </c>
      <c r="B4" t="s">
        <v>14</v>
      </c>
      <c r="C4">
        <v>7.2131000000000001E-2</v>
      </c>
      <c r="D4">
        <v>8.4268599999999996</v>
      </c>
      <c r="E4">
        <v>6.2841500000000003</v>
      </c>
      <c r="F4">
        <v>6.4159700000000004E-4</v>
      </c>
      <c r="G4" t="s">
        <v>10</v>
      </c>
      <c r="H4" s="103" t="s">
        <v>10</v>
      </c>
      <c r="J4">
        <f>VLOOKUP($B4,Totalt!$B$1:$BH$474,MATCH(J$2,Totalt!$B$1:$AZ$1,0),FALSE)</f>
        <v>256.62673100000001</v>
      </c>
      <c r="K4">
        <f>VLOOKUP($B4,Totalt!$B$1:$BH$474,MATCH(K$2,Totalt!$B$1:$AZ$1,0),FALSE)</f>
        <v>212.73</v>
      </c>
      <c r="M4" t="s">
        <v>622</v>
      </c>
      <c r="R4" t="s">
        <v>622</v>
      </c>
      <c r="S4" s="102" t="str">
        <f t="shared" ref="S4:S67" si="0">IF(N4="x","nej",
IF(O4="x","ja",
IF(H4="ja","ja","nej")))</f>
        <v>ja</v>
      </c>
      <c r="U4">
        <f>IF(ISERROR(S4),U3,IF(S4="ja",U3+1,U3))</f>
        <v>3</v>
      </c>
    </row>
    <row r="5" spans="1:21" ht="15" customHeight="1" x14ac:dyDescent="0.25">
      <c r="A5" t="s">
        <v>12</v>
      </c>
      <c r="B5" t="s">
        <v>15</v>
      </c>
      <c r="C5">
        <v>0.39174500000000001</v>
      </c>
      <c r="D5">
        <v>19.858000000000001</v>
      </c>
      <c r="E5">
        <v>16.877300000000002</v>
      </c>
      <c r="F5">
        <v>3.2562099999999997E-2</v>
      </c>
      <c r="G5" t="s">
        <v>10</v>
      </c>
      <c r="H5" s="103" t="s">
        <v>10</v>
      </c>
      <c r="J5">
        <f>VLOOKUP($B5,Totalt!$B$1:$BH$474,MATCH(J$2,Totalt!$B$1:$AZ$1,0),FALSE)</f>
        <v>4.668000000000001</v>
      </c>
      <c r="K5">
        <f>VLOOKUP($B5,Totalt!$B$1:$BH$474,MATCH(K$2,Totalt!$B$1:$AZ$1,0),FALSE)</f>
        <v>3.21</v>
      </c>
      <c r="M5" t="s">
        <v>622</v>
      </c>
      <c r="R5" t="s">
        <v>622</v>
      </c>
      <c r="S5" s="102" t="str">
        <f t="shared" si="0"/>
        <v>ja</v>
      </c>
      <c r="U5">
        <f t="shared" ref="U5:U68" si="1">IF(ISERROR(S5),U4,IF(S5="ja",U4+1,U4))</f>
        <v>4</v>
      </c>
    </row>
    <row r="6" spans="1:21" ht="15" customHeight="1" x14ac:dyDescent="0.25">
      <c r="A6" t="s">
        <v>12</v>
      </c>
      <c r="B6" t="s">
        <v>16</v>
      </c>
      <c r="C6">
        <v>0.38076100000000002</v>
      </c>
      <c r="D6">
        <v>42.728700000000003</v>
      </c>
      <c r="E6">
        <v>17.436900000000001</v>
      </c>
      <c r="F6">
        <v>9.9228200000000003E-2</v>
      </c>
      <c r="G6" t="s">
        <v>10</v>
      </c>
      <c r="H6" s="103" t="s">
        <v>10</v>
      </c>
      <c r="J6">
        <f>VLOOKUP($B6,Totalt!$B$1:$BH$474,MATCH(J$2,Totalt!$B$1:$AZ$1,0),FALSE)</f>
        <v>0.90700000000000003</v>
      </c>
      <c r="K6">
        <f>VLOOKUP($B6,Totalt!$B$1:$BH$474,MATCH(K$2,Totalt!$B$1:$AZ$1,0),FALSE)</f>
        <v>0.67</v>
      </c>
      <c r="M6" t="s">
        <v>622</v>
      </c>
      <c r="R6" t="s">
        <v>622</v>
      </c>
      <c r="S6" s="102" t="str">
        <f t="shared" si="0"/>
        <v>ja</v>
      </c>
      <c r="U6">
        <f t="shared" si="1"/>
        <v>5</v>
      </c>
    </row>
    <row r="7" spans="1:21" ht="15" customHeight="1" x14ac:dyDescent="0.25">
      <c r="A7" t="s">
        <v>17</v>
      </c>
      <c r="B7" t="s">
        <v>18</v>
      </c>
      <c r="C7">
        <v>5.8590700000000003E-2</v>
      </c>
      <c r="D7">
        <v>7.8703399999999997</v>
      </c>
      <c r="E7">
        <v>6.1665999999999999</v>
      </c>
      <c r="F7">
        <v>3.92927E-4</v>
      </c>
      <c r="G7" t="s">
        <v>8</v>
      </c>
      <c r="H7" s="103" t="s">
        <v>10</v>
      </c>
      <c r="J7">
        <f>VLOOKUP($B7,Totalt!$B$1:$BH$474,MATCH(J$2,Totalt!$B$1:$AZ$1,0),FALSE)</f>
        <v>127.24999999999999</v>
      </c>
      <c r="K7">
        <f>VLOOKUP($B7,Totalt!$B$1:$BH$474,MATCH(K$2,Totalt!$B$1:$AZ$1,0),FALSE)</f>
        <v>107.5</v>
      </c>
      <c r="M7" t="s">
        <v>622</v>
      </c>
      <c r="R7" t="s">
        <v>622</v>
      </c>
      <c r="S7" s="102" t="str">
        <f t="shared" si="0"/>
        <v>ja</v>
      </c>
      <c r="U7">
        <f t="shared" si="1"/>
        <v>6</v>
      </c>
    </row>
    <row r="8" spans="1:21" ht="15" customHeight="1" x14ac:dyDescent="0.25">
      <c r="A8" t="s">
        <v>19</v>
      </c>
      <c r="B8" t="s">
        <v>20</v>
      </c>
      <c r="C8" t="s">
        <v>9</v>
      </c>
      <c r="D8" t="s">
        <v>9</v>
      </c>
      <c r="E8" t="s">
        <v>9</v>
      </c>
      <c r="F8" t="s">
        <v>9</v>
      </c>
      <c r="G8" t="s">
        <v>8</v>
      </c>
      <c r="H8" s="103" t="s">
        <v>8</v>
      </c>
      <c r="J8">
        <f>VLOOKUP($B8,Totalt!$B$1:$BH$474,MATCH(J$2,Totalt!$B$1:$AZ$1,0),FALSE)</f>
        <v>0</v>
      </c>
      <c r="K8" t="str">
        <f>VLOOKUP($B8,Totalt!$B$1:$BH$474,MATCH(K$2,Totalt!$B$1:$AZ$1,0),FALSE)</f>
        <v/>
      </c>
      <c r="M8" t="s">
        <v>622</v>
      </c>
      <c r="R8" t="s">
        <v>622</v>
      </c>
      <c r="S8" s="102" t="str">
        <f t="shared" si="0"/>
        <v>nej</v>
      </c>
      <c r="U8">
        <f t="shared" si="1"/>
        <v>6</v>
      </c>
    </row>
    <row r="9" spans="1:21" ht="15" customHeight="1" x14ac:dyDescent="0.25">
      <c r="A9" t="s">
        <v>19</v>
      </c>
      <c r="B9" t="s">
        <v>21</v>
      </c>
      <c r="C9" t="s">
        <v>9</v>
      </c>
      <c r="D9" t="s">
        <v>9</v>
      </c>
      <c r="E9" t="s">
        <v>9</v>
      </c>
      <c r="F9" t="s">
        <v>9</v>
      </c>
      <c r="G9" t="s">
        <v>8</v>
      </c>
      <c r="H9" s="103" t="s">
        <v>8</v>
      </c>
      <c r="J9">
        <f>VLOOKUP($B9,Totalt!$B$1:$BH$474,MATCH(J$2,Totalt!$B$1:$AZ$1,0),FALSE)</f>
        <v>0</v>
      </c>
      <c r="K9" t="str">
        <f>VLOOKUP($B9,Totalt!$B$1:$BH$474,MATCH(K$2,Totalt!$B$1:$AZ$1,0),FALSE)</f>
        <v/>
      </c>
      <c r="M9" t="s">
        <v>622</v>
      </c>
      <c r="R9" t="s">
        <v>622</v>
      </c>
      <c r="S9" s="102" t="str">
        <f t="shared" si="0"/>
        <v>nej</v>
      </c>
      <c r="U9">
        <f t="shared" si="1"/>
        <v>6</v>
      </c>
    </row>
    <row r="10" spans="1:21" ht="15" customHeight="1" x14ac:dyDescent="0.25">
      <c r="A10" t="s">
        <v>19</v>
      </c>
      <c r="B10" t="s">
        <v>22</v>
      </c>
      <c r="C10" t="s">
        <v>9</v>
      </c>
      <c r="D10" t="s">
        <v>9</v>
      </c>
      <c r="E10" t="s">
        <v>9</v>
      </c>
      <c r="F10" t="s">
        <v>9</v>
      </c>
      <c r="G10" t="s">
        <v>8</v>
      </c>
      <c r="H10" s="103" t="s">
        <v>8</v>
      </c>
      <c r="J10">
        <f>VLOOKUP($B10,Totalt!$B$1:$BH$474,MATCH(J$2,Totalt!$B$1:$AZ$1,0),FALSE)</f>
        <v>0</v>
      </c>
      <c r="K10" t="str">
        <f>VLOOKUP($B10,Totalt!$B$1:$BH$474,MATCH(K$2,Totalt!$B$1:$AZ$1,0),FALSE)</f>
        <v/>
      </c>
      <c r="M10" t="s">
        <v>622</v>
      </c>
      <c r="R10" t="s">
        <v>622</v>
      </c>
      <c r="S10" s="102" t="str">
        <f t="shared" si="0"/>
        <v>nej</v>
      </c>
      <c r="U10">
        <f t="shared" si="1"/>
        <v>6</v>
      </c>
    </row>
    <row r="11" spans="1:21" ht="15" customHeight="1" x14ac:dyDescent="0.25">
      <c r="A11" t="s">
        <v>23</v>
      </c>
      <c r="B11" s="16" t="s">
        <v>328</v>
      </c>
      <c r="C11" t="s">
        <v>9</v>
      </c>
      <c r="D11" t="s">
        <v>9</v>
      </c>
      <c r="E11" t="s">
        <v>9</v>
      </c>
      <c r="F11" t="s">
        <v>9</v>
      </c>
      <c r="G11" t="s">
        <v>8</v>
      </c>
      <c r="H11" s="103" t="s">
        <v>8</v>
      </c>
      <c r="J11">
        <f>VLOOKUP($B11,Totalt!$B$1:$BH$474,MATCH(J$2,Totalt!$B$1:$AZ$1,0),FALSE)</f>
        <v>0</v>
      </c>
      <c r="K11">
        <f>VLOOKUP($B11,Totalt!$B$1:$BH$474,MATCH(K$2,Totalt!$B$1:$AZ$1,0),FALSE)</f>
        <v>21.15</v>
      </c>
      <c r="M11" t="s">
        <v>622</v>
      </c>
      <c r="R11" t="s">
        <v>622</v>
      </c>
      <c r="S11" s="102" t="str">
        <f t="shared" si="0"/>
        <v>nej</v>
      </c>
      <c r="U11">
        <f t="shared" si="1"/>
        <v>6</v>
      </c>
    </row>
    <row r="12" spans="1:21" ht="15" customHeight="1" x14ac:dyDescent="0.25">
      <c r="A12" t="s">
        <v>25</v>
      </c>
      <c r="B12" t="s">
        <v>26</v>
      </c>
      <c r="C12">
        <v>0.11732099999999999</v>
      </c>
      <c r="D12">
        <v>20.906099999999999</v>
      </c>
      <c r="E12">
        <v>9.1467700000000001</v>
      </c>
      <c r="F12">
        <v>7.6622799999999996E-3</v>
      </c>
      <c r="G12" t="s">
        <v>8</v>
      </c>
      <c r="H12" s="103" t="s">
        <v>10</v>
      </c>
      <c r="J12">
        <f>VLOOKUP($B12,Totalt!$B$1:$BH$474,MATCH(J$2,Totalt!$B$1:$AZ$1,0),FALSE)</f>
        <v>130.37899999999999</v>
      </c>
      <c r="K12">
        <f>VLOOKUP($B12,Totalt!$B$1:$BH$474,MATCH(K$2,Totalt!$B$1:$AZ$1,0),FALSE)</f>
        <v>88.1</v>
      </c>
      <c r="M12" t="s">
        <v>622</v>
      </c>
      <c r="R12" t="s">
        <v>622</v>
      </c>
      <c r="S12" s="102" t="str">
        <f t="shared" si="0"/>
        <v>ja</v>
      </c>
      <c r="U12">
        <f t="shared" si="1"/>
        <v>7</v>
      </c>
    </row>
    <row r="13" spans="1:21" ht="15" customHeight="1" x14ac:dyDescent="0.25">
      <c r="A13" t="s">
        <v>27</v>
      </c>
      <c r="B13" t="s">
        <v>28</v>
      </c>
      <c r="C13">
        <v>0</v>
      </c>
      <c r="D13">
        <v>0</v>
      </c>
      <c r="E13">
        <v>0</v>
      </c>
      <c r="F13">
        <v>0</v>
      </c>
      <c r="G13" t="s">
        <v>8</v>
      </c>
      <c r="H13" s="103" t="s">
        <v>8</v>
      </c>
      <c r="J13">
        <f>VLOOKUP($B13,Totalt!$B$1:$BH$474,MATCH(J$2,Totalt!$B$1:$AZ$1,0),FALSE)</f>
        <v>0</v>
      </c>
      <c r="K13" t="str">
        <f>VLOOKUP($B13,Totalt!$B$1:$BH$474,MATCH(K$2,Totalt!$B$1:$AZ$1,0),FALSE)</f>
        <v/>
      </c>
      <c r="M13" t="s">
        <v>622</v>
      </c>
      <c r="R13" t="s">
        <v>622</v>
      </c>
      <c r="S13" s="102" t="str">
        <f t="shared" si="0"/>
        <v>nej</v>
      </c>
      <c r="U13">
        <f t="shared" si="1"/>
        <v>7</v>
      </c>
    </row>
    <row r="14" spans="1:21" ht="15" customHeight="1" x14ac:dyDescent="0.25">
      <c r="A14" t="s">
        <v>29</v>
      </c>
      <c r="B14" t="s">
        <v>30</v>
      </c>
      <c r="C14">
        <v>9.8499799999999998E-2</v>
      </c>
      <c r="D14">
        <v>14.9208</v>
      </c>
      <c r="E14">
        <v>7.97105</v>
      </c>
      <c r="F14">
        <v>1.7774000000000002E-2</v>
      </c>
      <c r="G14" t="s">
        <v>8</v>
      </c>
      <c r="H14" s="103" t="s">
        <v>10</v>
      </c>
      <c r="J14">
        <f>VLOOKUP($B14,Totalt!$B$1:$BH$474,MATCH(J$2,Totalt!$B$1:$AZ$1,0),FALSE)</f>
        <v>131.09</v>
      </c>
      <c r="K14">
        <f>VLOOKUP($B14,Totalt!$B$1:$BH$474,MATCH(K$2,Totalt!$B$1:$AZ$1,0),FALSE)</f>
        <v>99.6</v>
      </c>
      <c r="M14" t="s">
        <v>622</v>
      </c>
      <c r="R14" t="s">
        <v>622</v>
      </c>
      <c r="S14" s="102" t="str">
        <f t="shared" si="0"/>
        <v>ja</v>
      </c>
      <c r="U14">
        <f t="shared" si="1"/>
        <v>8</v>
      </c>
    </row>
    <row r="15" spans="1:21" ht="15" customHeight="1" x14ac:dyDescent="0.25">
      <c r="A15" t="s">
        <v>31</v>
      </c>
      <c r="B15" t="s">
        <v>32</v>
      </c>
      <c r="C15">
        <v>0.18813299999999999</v>
      </c>
      <c r="D15">
        <v>22.912700000000001</v>
      </c>
      <c r="E15">
        <v>16.453199999999999</v>
      </c>
      <c r="F15">
        <v>3.6673799999999999E-2</v>
      </c>
      <c r="G15" t="s">
        <v>8</v>
      </c>
      <c r="H15" s="103" t="s">
        <v>10</v>
      </c>
      <c r="J15">
        <f>VLOOKUP($B15,Totalt!$B$1:$BH$474,MATCH(J$2,Totalt!$B$1:$AZ$1,0),FALSE)</f>
        <v>9.3800000000000008</v>
      </c>
      <c r="K15">
        <f>VLOOKUP($B15,Totalt!$B$1:$BH$474,MATCH(K$2,Totalt!$B$1:$AZ$1,0),FALSE)</f>
        <v>7.5</v>
      </c>
      <c r="M15" t="s">
        <v>622</v>
      </c>
      <c r="R15" t="s">
        <v>622</v>
      </c>
      <c r="S15" s="102" t="str">
        <f t="shared" si="0"/>
        <v>ja</v>
      </c>
      <c r="U15">
        <f t="shared" si="1"/>
        <v>9</v>
      </c>
    </row>
    <row r="16" spans="1:21" ht="15" customHeight="1" x14ac:dyDescent="0.25">
      <c r="A16" t="s">
        <v>33</v>
      </c>
      <c r="B16" t="s">
        <v>34</v>
      </c>
      <c r="C16">
        <v>0.155753</v>
      </c>
      <c r="D16">
        <v>13.2761</v>
      </c>
      <c r="E16">
        <v>15.7029</v>
      </c>
      <c r="F16">
        <v>1.9891499999999999E-2</v>
      </c>
      <c r="G16" t="s">
        <v>10</v>
      </c>
      <c r="H16" s="103" t="s">
        <v>10</v>
      </c>
      <c r="J16">
        <f>VLOOKUP($B16,Totalt!$B$1:$BH$474,MATCH(J$2,Totalt!$B$1:$AZ$1,0),FALSE)</f>
        <v>3.871</v>
      </c>
      <c r="K16">
        <f>VLOOKUP($B16,Totalt!$B$1:$BH$474,MATCH(K$2,Totalt!$B$1:$AZ$1,0),FALSE)</f>
        <v>3.2</v>
      </c>
      <c r="M16" t="s">
        <v>622</v>
      </c>
      <c r="R16" t="s">
        <v>622</v>
      </c>
      <c r="S16" s="102" t="str">
        <f t="shared" si="0"/>
        <v>ja</v>
      </c>
      <c r="U16">
        <f t="shared" si="1"/>
        <v>10</v>
      </c>
    </row>
    <row r="17" spans="1:21" ht="15" customHeight="1" x14ac:dyDescent="0.25">
      <c r="A17" t="s">
        <v>33</v>
      </c>
      <c r="B17" t="s">
        <v>35</v>
      </c>
      <c r="C17">
        <v>0.124568</v>
      </c>
      <c r="D17">
        <v>6.5786199999999999</v>
      </c>
      <c r="E17">
        <v>14.719799999999999</v>
      </c>
      <c r="F17">
        <v>0</v>
      </c>
      <c r="G17" t="s">
        <v>8</v>
      </c>
      <c r="H17" s="103" t="s">
        <v>10</v>
      </c>
      <c r="J17">
        <f>VLOOKUP($B17,Totalt!$B$1:$BH$474,MATCH(J$2,Totalt!$B$1:$AZ$1,0),FALSE)</f>
        <v>2.0979999999999999</v>
      </c>
      <c r="K17">
        <f>VLOOKUP($B17,Totalt!$B$1:$BH$474,MATCH(K$2,Totalt!$B$1:$AZ$1,0),FALSE)</f>
        <v>1.8520000000000001</v>
      </c>
      <c r="M17" t="s">
        <v>622</v>
      </c>
      <c r="R17" t="s">
        <v>622</v>
      </c>
      <c r="S17" s="102" t="str">
        <f t="shared" si="0"/>
        <v>ja</v>
      </c>
      <c r="U17">
        <f t="shared" si="1"/>
        <v>11</v>
      </c>
    </row>
    <row r="18" spans="1:21" ht="15" customHeight="1" x14ac:dyDescent="0.25">
      <c r="A18" t="s">
        <v>33</v>
      </c>
      <c r="B18" t="s">
        <v>36</v>
      </c>
      <c r="C18">
        <v>0.24646799999999999</v>
      </c>
      <c r="D18">
        <v>49.694000000000003</v>
      </c>
      <c r="E18">
        <v>14.238899999999999</v>
      </c>
      <c r="F18">
        <v>0.185199</v>
      </c>
      <c r="G18" t="s">
        <v>10</v>
      </c>
      <c r="H18" s="103" t="s">
        <v>10</v>
      </c>
      <c r="J18">
        <f>VLOOKUP($B18,Totalt!$B$1:$BH$474,MATCH(J$2,Totalt!$B$1:$AZ$1,0),FALSE)</f>
        <v>8.0129999999999999</v>
      </c>
      <c r="K18">
        <f>VLOOKUP($B18,Totalt!$B$1:$BH$474,MATCH(K$2,Totalt!$B$1:$AZ$1,0),FALSE)</f>
        <v>7.3579999999999997</v>
      </c>
      <c r="M18" t="s">
        <v>622</v>
      </c>
      <c r="R18" t="s">
        <v>622</v>
      </c>
      <c r="S18" s="102" t="str">
        <f t="shared" si="0"/>
        <v>ja</v>
      </c>
      <c r="U18">
        <f t="shared" si="1"/>
        <v>12</v>
      </c>
    </row>
    <row r="19" spans="1:21" ht="15" customHeight="1" x14ac:dyDescent="0.25">
      <c r="A19" t="s">
        <v>33</v>
      </c>
      <c r="B19" t="s">
        <v>37</v>
      </c>
      <c r="C19">
        <v>0.188778</v>
      </c>
      <c r="D19">
        <v>21.290400000000002</v>
      </c>
      <c r="E19">
        <v>16.329499999999999</v>
      </c>
      <c r="F19">
        <v>4.3334900000000003E-2</v>
      </c>
      <c r="G19" t="s">
        <v>10</v>
      </c>
      <c r="H19" s="103" t="s">
        <v>10</v>
      </c>
      <c r="J19">
        <f>VLOOKUP($B19,Totalt!$B$1:$BH$474,MATCH(J$2,Totalt!$B$1:$AZ$1,0),FALSE)</f>
        <v>4.2459999999999996</v>
      </c>
      <c r="K19">
        <f>VLOOKUP($B19,Totalt!$B$1:$BH$474,MATCH(K$2,Totalt!$B$1:$AZ$1,0),FALSE)</f>
        <v>3.42</v>
      </c>
      <c r="M19" t="s">
        <v>622</v>
      </c>
      <c r="R19" t="s">
        <v>622</v>
      </c>
      <c r="S19" s="102" t="str">
        <f t="shared" si="0"/>
        <v>ja</v>
      </c>
      <c r="U19">
        <f t="shared" si="1"/>
        <v>13</v>
      </c>
    </row>
    <row r="20" spans="1:21" ht="15" customHeight="1" x14ac:dyDescent="0.25">
      <c r="A20" t="s">
        <v>33</v>
      </c>
      <c r="B20" t="s">
        <v>38</v>
      </c>
      <c r="C20">
        <v>0.17285600000000001</v>
      </c>
      <c r="D20">
        <v>17.6218</v>
      </c>
      <c r="E20">
        <v>15.993499999999999</v>
      </c>
      <c r="F20">
        <v>3.3350400000000002E-2</v>
      </c>
      <c r="G20" t="s">
        <v>8</v>
      </c>
      <c r="H20" s="103" t="s">
        <v>10</v>
      </c>
      <c r="J20">
        <f>VLOOKUP($B20,Totalt!$B$1:$BH$474,MATCH(J$2,Totalt!$B$1:$AZ$1,0),FALSE)</f>
        <v>3.8979999999999997</v>
      </c>
      <c r="K20">
        <f>VLOOKUP($B20,Totalt!$B$1:$BH$474,MATCH(K$2,Totalt!$B$1:$AZ$1,0),FALSE)</f>
        <v>3.2280000000000002</v>
      </c>
      <c r="M20" t="s">
        <v>622</v>
      </c>
      <c r="R20" t="s">
        <v>622</v>
      </c>
      <c r="S20" s="102" t="str">
        <f t="shared" si="0"/>
        <v>ja</v>
      </c>
      <c r="U20">
        <f t="shared" si="1"/>
        <v>14</v>
      </c>
    </row>
    <row r="21" spans="1:21" ht="15" customHeight="1" x14ac:dyDescent="0.25">
      <c r="A21" t="s">
        <v>33</v>
      </c>
      <c r="B21" t="s">
        <v>39</v>
      </c>
      <c r="C21">
        <v>0.13275400000000001</v>
      </c>
      <c r="D21">
        <v>33.179699999999997</v>
      </c>
      <c r="E21">
        <v>11.834199999999999</v>
      </c>
      <c r="F21">
        <v>4.4610999999999998E-2</v>
      </c>
      <c r="G21" t="s">
        <v>10</v>
      </c>
      <c r="H21" s="103" t="s">
        <v>10</v>
      </c>
      <c r="J21">
        <f>VLOOKUP($B21,Totalt!$B$1:$BH$474,MATCH(J$2,Totalt!$B$1:$AZ$1,0),FALSE)</f>
        <v>36.695</v>
      </c>
      <c r="K21">
        <f>VLOOKUP($B21,Totalt!$B$1:$BH$474,MATCH(K$2,Totalt!$B$1:$AZ$1,0),FALSE)</f>
        <v>21.513999999999999</v>
      </c>
      <c r="M21" t="s">
        <v>622</v>
      </c>
      <c r="R21" t="s">
        <v>622</v>
      </c>
      <c r="S21" s="102" t="str">
        <f t="shared" si="0"/>
        <v>ja</v>
      </c>
      <c r="U21">
        <f t="shared" si="1"/>
        <v>15</v>
      </c>
    </row>
    <row r="22" spans="1:21" ht="15" customHeight="1" x14ac:dyDescent="0.25">
      <c r="A22" t="s">
        <v>33</v>
      </c>
      <c r="B22" t="s">
        <v>40</v>
      </c>
      <c r="C22">
        <v>1.9677499999999999E-3</v>
      </c>
      <c r="D22">
        <v>0.161075</v>
      </c>
      <c r="E22">
        <v>0.100355</v>
      </c>
      <c r="F22">
        <v>0</v>
      </c>
      <c r="G22" t="s">
        <v>10</v>
      </c>
      <c r="H22" s="103" t="s">
        <v>10</v>
      </c>
      <c r="J22">
        <f>VLOOKUP($B22,Totalt!$B$1:$BH$474,MATCH(J$2,Totalt!$B$1:$AZ$1,0),FALSE)</f>
        <v>28.276600000000002</v>
      </c>
      <c r="K22">
        <f>VLOOKUP($B22,Totalt!$B$1:$BH$474,MATCH(K$2,Totalt!$B$1:$AZ$1,0),FALSE)</f>
        <v>23.940999999999999</v>
      </c>
      <c r="M22" t="s">
        <v>622</v>
      </c>
      <c r="R22" t="s">
        <v>622</v>
      </c>
      <c r="S22" s="102" t="str">
        <f t="shared" si="0"/>
        <v>ja</v>
      </c>
      <c r="U22">
        <f t="shared" si="1"/>
        <v>16</v>
      </c>
    </row>
    <row r="23" spans="1:21" ht="15" customHeight="1" x14ac:dyDescent="0.25">
      <c r="A23" t="s">
        <v>33</v>
      </c>
      <c r="B23" t="s">
        <v>41</v>
      </c>
      <c r="C23">
        <v>0.16297600000000001</v>
      </c>
      <c r="D23">
        <v>13.9132</v>
      </c>
      <c r="E23">
        <v>16.438600000000001</v>
      </c>
      <c r="F23">
        <v>2.0005700000000001E-2</v>
      </c>
      <c r="G23" t="s">
        <v>10</v>
      </c>
      <c r="H23" s="103" t="s">
        <v>10</v>
      </c>
      <c r="J23">
        <f>VLOOKUP($B23,Totalt!$B$1:$BH$474,MATCH(J$2,Totalt!$B$1:$AZ$1,0),FALSE)</f>
        <v>6.9979999999999993</v>
      </c>
      <c r="K23">
        <f>VLOOKUP($B23,Totalt!$B$1:$BH$474,MATCH(K$2,Totalt!$B$1:$AZ$1,0),FALSE)</f>
        <v>5.5449999999999999</v>
      </c>
      <c r="M23" t="s">
        <v>622</v>
      </c>
      <c r="R23" t="s">
        <v>622</v>
      </c>
      <c r="S23" s="102" t="str">
        <f t="shared" si="0"/>
        <v>ja</v>
      </c>
      <c r="U23">
        <f t="shared" si="1"/>
        <v>17</v>
      </c>
    </row>
    <row r="24" spans="1:21" ht="15" customHeight="1" x14ac:dyDescent="0.25">
      <c r="A24" t="s">
        <v>33</v>
      </c>
      <c r="B24" t="s">
        <v>42</v>
      </c>
      <c r="C24">
        <v>0.14180799999999999</v>
      </c>
      <c r="D24">
        <v>9.7674599999999998</v>
      </c>
      <c r="E24">
        <v>15.477600000000001</v>
      </c>
      <c r="F24">
        <v>9.0909100000000007E-3</v>
      </c>
      <c r="G24" t="s">
        <v>10</v>
      </c>
      <c r="H24" s="103" t="s">
        <v>10</v>
      </c>
      <c r="J24">
        <f>VLOOKUP($B24,Totalt!$B$1:$BH$474,MATCH(J$2,Totalt!$B$1:$AZ$1,0),FALSE)</f>
        <v>2.64</v>
      </c>
      <c r="K24">
        <f>VLOOKUP($B24,Totalt!$B$1:$BH$474,MATCH(K$2,Totalt!$B$1:$AZ$1,0),FALSE)</f>
        <v>2.19</v>
      </c>
      <c r="M24" t="s">
        <v>622</v>
      </c>
      <c r="R24" t="s">
        <v>622</v>
      </c>
      <c r="S24" s="102" t="str">
        <f t="shared" si="0"/>
        <v>ja</v>
      </c>
      <c r="U24">
        <f t="shared" si="1"/>
        <v>18</v>
      </c>
    </row>
    <row r="25" spans="1:21" ht="15" customHeight="1" x14ac:dyDescent="0.25">
      <c r="A25" t="s">
        <v>33</v>
      </c>
      <c r="B25" t="s">
        <v>43</v>
      </c>
      <c r="C25">
        <v>0.20035900000000001</v>
      </c>
      <c r="D25">
        <v>21.368500000000001</v>
      </c>
      <c r="E25">
        <v>17.97</v>
      </c>
      <c r="F25">
        <v>3.7413099999999998E-2</v>
      </c>
      <c r="G25" t="s">
        <v>10</v>
      </c>
      <c r="H25" s="103" t="s">
        <v>10</v>
      </c>
      <c r="J25">
        <f>VLOOKUP($B25,Totalt!$B$1:$BH$474,MATCH(J$2,Totalt!$B$1:$AZ$1,0),FALSE)</f>
        <v>3.742</v>
      </c>
      <c r="K25">
        <f>VLOOKUP($B25,Totalt!$B$1:$BH$474,MATCH(K$2,Totalt!$B$1:$AZ$1,0),FALSE)</f>
        <v>2.73</v>
      </c>
      <c r="M25" t="s">
        <v>622</v>
      </c>
      <c r="R25" t="s">
        <v>622</v>
      </c>
      <c r="S25" s="102" t="str">
        <f t="shared" si="0"/>
        <v>ja</v>
      </c>
      <c r="U25">
        <f t="shared" si="1"/>
        <v>19</v>
      </c>
    </row>
    <row r="26" spans="1:21" ht="15" customHeight="1" x14ac:dyDescent="0.25">
      <c r="A26" t="s">
        <v>44</v>
      </c>
      <c r="B26" t="s">
        <v>45</v>
      </c>
      <c r="C26">
        <v>0.101604</v>
      </c>
      <c r="D26">
        <v>24.926200000000001</v>
      </c>
      <c r="E26">
        <v>8.6762599999999992</v>
      </c>
      <c r="F26">
        <v>2.0512099999999998E-2</v>
      </c>
      <c r="G26" t="s">
        <v>10</v>
      </c>
      <c r="H26" s="103" t="s">
        <v>10</v>
      </c>
      <c r="J26">
        <f>VLOOKUP($B26,Totalt!$B$1:$BH$474,MATCH(J$2,Totalt!$B$1:$AZ$1,0),FALSE)</f>
        <v>18.939999999999998</v>
      </c>
      <c r="K26">
        <f>VLOOKUP($B26,Totalt!$B$1:$BH$474,MATCH(K$2,Totalt!$B$1:$AZ$1,0),FALSE)</f>
        <v>13.773999999999999</v>
      </c>
      <c r="M26" t="s">
        <v>622</v>
      </c>
      <c r="R26" t="s">
        <v>622</v>
      </c>
      <c r="S26" s="102" t="str">
        <f t="shared" si="0"/>
        <v>ja</v>
      </c>
      <c r="U26">
        <f t="shared" si="1"/>
        <v>20</v>
      </c>
    </row>
    <row r="27" spans="1:21" ht="15" customHeight="1" x14ac:dyDescent="0.25">
      <c r="A27" t="s">
        <v>44</v>
      </c>
      <c r="B27" t="s">
        <v>46</v>
      </c>
      <c r="C27">
        <v>0.172791</v>
      </c>
      <c r="D27">
        <v>102.196</v>
      </c>
      <c r="E27">
        <v>3.6124499999999999</v>
      </c>
      <c r="F27">
        <v>3.77334E-2</v>
      </c>
      <c r="G27" t="s">
        <v>10</v>
      </c>
      <c r="H27" s="103" t="s">
        <v>10</v>
      </c>
      <c r="J27">
        <f>VLOOKUP($B27,Totalt!$B$1:$BH$474,MATCH(J$2,Totalt!$B$1:$AZ$1,0),FALSE)</f>
        <v>124.25686400000001</v>
      </c>
      <c r="K27">
        <f>VLOOKUP($B27,Totalt!$B$1:$BH$474,MATCH(K$2,Totalt!$B$1:$AZ$1,0),FALSE)</f>
        <v>116.577</v>
      </c>
      <c r="M27" t="s">
        <v>622</v>
      </c>
      <c r="R27" t="s">
        <v>622</v>
      </c>
      <c r="S27" s="102" t="str">
        <f t="shared" si="0"/>
        <v>ja</v>
      </c>
      <c r="U27">
        <f t="shared" si="1"/>
        <v>21</v>
      </c>
    </row>
    <row r="28" spans="1:21" ht="15" customHeight="1" x14ac:dyDescent="0.25">
      <c r="A28" t="s">
        <v>44</v>
      </c>
      <c r="B28" t="s">
        <v>47</v>
      </c>
      <c r="C28">
        <v>0.11810900000000001</v>
      </c>
      <c r="D28">
        <v>27.7822</v>
      </c>
      <c r="E28">
        <v>8.0655699999999992</v>
      </c>
      <c r="F28">
        <v>1.9523800000000001E-2</v>
      </c>
      <c r="G28" t="s">
        <v>10</v>
      </c>
      <c r="H28" s="103" t="s">
        <v>10</v>
      </c>
      <c r="J28">
        <f>VLOOKUP($B28,Totalt!$B$1:$BH$474,MATCH(J$2,Totalt!$B$1:$AZ$1,0),FALSE)</f>
        <v>22.05</v>
      </c>
      <c r="K28">
        <f>VLOOKUP($B28,Totalt!$B$1:$BH$474,MATCH(K$2,Totalt!$B$1:$AZ$1,0),FALSE)</f>
        <v>16.312000000000001</v>
      </c>
      <c r="M28" t="s">
        <v>622</v>
      </c>
      <c r="R28" t="s">
        <v>622</v>
      </c>
      <c r="S28" s="102" t="str">
        <f t="shared" si="0"/>
        <v>ja</v>
      </c>
      <c r="U28">
        <f t="shared" si="1"/>
        <v>22</v>
      </c>
    </row>
    <row r="29" spans="1:21" ht="15" customHeight="1" x14ac:dyDescent="0.25">
      <c r="A29" t="s">
        <v>48</v>
      </c>
      <c r="B29" t="s">
        <v>49</v>
      </c>
      <c r="C29">
        <v>0.10774300000000001</v>
      </c>
      <c r="D29">
        <v>25.407900000000001</v>
      </c>
      <c r="E29">
        <v>8.0373999999999999</v>
      </c>
      <c r="F29">
        <v>1.37278E-2</v>
      </c>
      <c r="G29" t="s">
        <v>8</v>
      </c>
      <c r="H29" s="103" t="s">
        <v>10</v>
      </c>
      <c r="J29">
        <f>VLOOKUP($B29,Totalt!$B$1:$BH$474,MATCH(J$2,Totalt!$B$1:$AZ$1,0),FALSE)</f>
        <v>32.777200000000001</v>
      </c>
      <c r="K29">
        <f>VLOOKUP($B29,Totalt!$B$1:$BH$474,MATCH(K$2,Totalt!$B$1:$AZ$1,0),FALSE)</f>
        <v>24.24</v>
      </c>
      <c r="M29" t="s">
        <v>622</v>
      </c>
      <c r="R29" t="s">
        <v>622</v>
      </c>
      <c r="S29" s="102" t="str">
        <f t="shared" si="0"/>
        <v>ja</v>
      </c>
      <c r="U29">
        <f t="shared" si="1"/>
        <v>23</v>
      </c>
    </row>
    <row r="30" spans="1:21" ht="15" customHeight="1" x14ac:dyDescent="0.25">
      <c r="A30" t="s">
        <v>48</v>
      </c>
      <c r="B30" t="s">
        <v>50</v>
      </c>
      <c r="C30">
        <v>0.135606</v>
      </c>
      <c r="D30">
        <v>32.354700000000001</v>
      </c>
      <c r="E30">
        <v>9.2516999999999996</v>
      </c>
      <c r="F30">
        <v>3.0972E-2</v>
      </c>
      <c r="G30" t="s">
        <v>8</v>
      </c>
      <c r="H30" s="103" t="s">
        <v>10</v>
      </c>
      <c r="J30">
        <f>VLOOKUP($B30,Totalt!$B$1:$BH$474,MATCH(J$2,Totalt!$B$1:$AZ$1,0),FALSE)</f>
        <v>2.7117999999999998</v>
      </c>
      <c r="K30">
        <f>VLOOKUP($B30,Totalt!$B$1:$BH$474,MATCH(K$2,Totalt!$B$1:$AZ$1,0),FALSE)</f>
        <v>2.06</v>
      </c>
      <c r="M30" t="s">
        <v>622</v>
      </c>
      <c r="R30" t="s">
        <v>622</v>
      </c>
      <c r="S30" s="102" t="str">
        <f t="shared" si="0"/>
        <v>ja</v>
      </c>
      <c r="U30">
        <f t="shared" si="1"/>
        <v>24</v>
      </c>
    </row>
    <row r="31" spans="1:21" ht="15" customHeight="1" x14ac:dyDescent="0.25">
      <c r="A31" t="s">
        <v>51</v>
      </c>
      <c r="B31" t="s">
        <v>52</v>
      </c>
      <c r="C31">
        <v>6.6785800000000006E-2</v>
      </c>
      <c r="D31">
        <v>50.786499999999997</v>
      </c>
      <c r="E31">
        <v>4.4323600000000001</v>
      </c>
      <c r="F31">
        <v>8.4199900000000005E-3</v>
      </c>
      <c r="G31" t="s">
        <v>10</v>
      </c>
      <c r="H31" s="103" t="s">
        <v>10</v>
      </c>
      <c r="J31">
        <f>VLOOKUP($B31,Totalt!$B$1:$BH$474,MATCH(J$2,Totalt!$B$1:$AZ$1,0),FALSE)</f>
        <v>413.65614999999991</v>
      </c>
      <c r="K31">
        <f>VLOOKUP($B31,Totalt!$B$1:$BH$474,MATCH(K$2,Totalt!$B$1:$AZ$1,0),FALSE)</f>
        <v>355.608</v>
      </c>
      <c r="M31" t="s">
        <v>622</v>
      </c>
      <c r="R31" t="s">
        <v>622</v>
      </c>
      <c r="S31" s="102" t="str">
        <f t="shared" si="0"/>
        <v>ja</v>
      </c>
      <c r="U31">
        <f t="shared" si="1"/>
        <v>25</v>
      </c>
    </row>
    <row r="32" spans="1:21" ht="15" customHeight="1" x14ac:dyDescent="0.25">
      <c r="A32" t="s">
        <v>51</v>
      </c>
      <c r="B32" t="s">
        <v>53</v>
      </c>
      <c r="C32">
        <v>0.15645400000000001</v>
      </c>
      <c r="D32">
        <v>8.5726600000000008</v>
      </c>
      <c r="E32">
        <v>17.881799999999998</v>
      </c>
      <c r="F32">
        <v>1.62206E-3</v>
      </c>
      <c r="G32" t="s">
        <v>10</v>
      </c>
      <c r="H32" s="103" t="s">
        <v>10</v>
      </c>
      <c r="J32">
        <f>VLOOKUP($B32,Totalt!$B$1:$BH$474,MATCH(J$2,Totalt!$B$1:$AZ$1,0),FALSE)</f>
        <v>2.4659999999999997</v>
      </c>
      <c r="K32">
        <f>VLOOKUP($B32,Totalt!$B$1:$BH$474,MATCH(K$2,Totalt!$B$1:$AZ$1,0),FALSE)</f>
        <v>1.7909999999999999</v>
      </c>
      <c r="M32" t="s">
        <v>622</v>
      </c>
      <c r="R32" t="s">
        <v>622</v>
      </c>
      <c r="S32" s="102" t="str">
        <f t="shared" si="0"/>
        <v>ja</v>
      </c>
      <c r="U32">
        <f t="shared" si="1"/>
        <v>26</v>
      </c>
    </row>
    <row r="33" spans="1:21" ht="15" customHeight="1" x14ac:dyDescent="0.25">
      <c r="A33" t="s">
        <v>51</v>
      </c>
      <c r="B33" t="s">
        <v>54</v>
      </c>
      <c r="C33">
        <v>0.38766899999999999</v>
      </c>
      <c r="D33">
        <v>8.6358599999999992</v>
      </c>
      <c r="E33">
        <v>16.644600000000001</v>
      </c>
      <c r="F33">
        <v>3.0726299999999998E-3</v>
      </c>
      <c r="G33" t="s">
        <v>10</v>
      </c>
      <c r="H33" s="103" t="s">
        <v>10</v>
      </c>
      <c r="J33">
        <f>VLOOKUP($B33,Totalt!$B$1:$BH$474,MATCH(J$2,Totalt!$B$1:$AZ$1,0),FALSE)</f>
        <v>3.58</v>
      </c>
      <c r="K33">
        <f>VLOOKUP($B33,Totalt!$B$1:$BH$474,MATCH(K$2,Totalt!$B$1:$AZ$1,0),FALSE)</f>
        <v>2.39</v>
      </c>
      <c r="M33" t="s">
        <v>622</v>
      </c>
      <c r="R33" t="s">
        <v>622</v>
      </c>
      <c r="S33" s="102" t="str">
        <f t="shared" si="0"/>
        <v>ja</v>
      </c>
      <c r="U33">
        <f t="shared" si="1"/>
        <v>27</v>
      </c>
    </row>
    <row r="34" spans="1:21" ht="15" customHeight="1" x14ac:dyDescent="0.25">
      <c r="A34" t="s">
        <v>55</v>
      </c>
      <c r="B34" t="s">
        <v>56</v>
      </c>
      <c r="C34">
        <v>0.115887</v>
      </c>
      <c r="D34">
        <v>44.691299999999998</v>
      </c>
      <c r="E34">
        <v>5.9775499999999999</v>
      </c>
      <c r="F34">
        <v>1.67578E-2</v>
      </c>
      <c r="G34" t="s">
        <v>8</v>
      </c>
      <c r="H34" s="103" t="s">
        <v>10</v>
      </c>
      <c r="J34">
        <f>VLOOKUP($B34,Totalt!$B$1:$BH$474,MATCH(J$2,Totalt!$B$1:$AZ$1,0),FALSE)</f>
        <v>599.59682999999984</v>
      </c>
      <c r="K34">
        <f>VLOOKUP($B34,Totalt!$B$1:$BH$474,MATCH(K$2,Totalt!$B$1:$AZ$1,0),FALSE)</f>
        <v>550.18899999999996</v>
      </c>
      <c r="M34" t="s">
        <v>622</v>
      </c>
      <c r="R34" t="s">
        <v>622</v>
      </c>
      <c r="S34" s="102" t="str">
        <f t="shared" si="0"/>
        <v>ja</v>
      </c>
      <c r="U34">
        <f t="shared" si="1"/>
        <v>28</v>
      </c>
    </row>
    <row r="35" spans="1:21" ht="15" customHeight="1" x14ac:dyDescent="0.25">
      <c r="A35" t="s">
        <v>55</v>
      </c>
      <c r="B35" t="s">
        <v>57</v>
      </c>
      <c r="C35">
        <v>0.504772</v>
      </c>
      <c r="D35">
        <v>95.885300000000001</v>
      </c>
      <c r="E35">
        <v>20.7029</v>
      </c>
      <c r="F35">
        <v>0.23825199999999999</v>
      </c>
      <c r="G35" t="s">
        <v>8</v>
      </c>
      <c r="H35" s="103" t="s">
        <v>10</v>
      </c>
      <c r="J35">
        <f>VLOOKUP($B35,Totalt!$B$1:$BH$474,MATCH(J$2,Totalt!$B$1:$AZ$1,0),FALSE)</f>
        <v>24.259999999999998</v>
      </c>
      <c r="K35">
        <f>VLOOKUP($B35,Totalt!$B$1:$BH$474,MATCH(K$2,Totalt!$B$1:$AZ$1,0),FALSE)</f>
        <v>17.352</v>
      </c>
      <c r="M35" t="s">
        <v>622</v>
      </c>
      <c r="R35" t="s">
        <v>622</v>
      </c>
      <c r="S35" s="102" t="str">
        <f t="shared" si="0"/>
        <v>ja</v>
      </c>
      <c r="U35">
        <f t="shared" si="1"/>
        <v>29</v>
      </c>
    </row>
    <row r="36" spans="1:21" ht="15" customHeight="1" x14ac:dyDescent="0.25">
      <c r="A36" t="s">
        <v>58</v>
      </c>
      <c r="B36" t="s">
        <v>59</v>
      </c>
      <c r="C36">
        <v>0.68200300000000003</v>
      </c>
      <c r="D36">
        <v>171.517</v>
      </c>
      <c r="E36">
        <v>12.9794</v>
      </c>
      <c r="F36">
        <v>1.4894000000000001E-3</v>
      </c>
      <c r="G36" t="s">
        <v>8</v>
      </c>
      <c r="H36" s="103" t="s">
        <v>10</v>
      </c>
      <c r="J36">
        <f>VLOOKUP($B36,Totalt!$B$1:$BH$474,MATCH(J$2,Totalt!$B$1:$AZ$1,0),FALSE)</f>
        <v>51.698800000000006</v>
      </c>
      <c r="K36">
        <f>VLOOKUP($B36,Totalt!$B$1:$BH$474,MATCH(K$2,Totalt!$B$1:$AZ$1,0),FALSE)</f>
        <v>34.799999999999997</v>
      </c>
      <c r="M36" t="s">
        <v>622</v>
      </c>
      <c r="R36" t="s">
        <v>622</v>
      </c>
      <c r="S36" s="102" t="str">
        <f>IF(N36="x","nej",
IF(O36="x","ja",
IF(H36="ja","ja","nej")))</f>
        <v>ja</v>
      </c>
      <c r="U36">
        <f t="shared" si="1"/>
        <v>30</v>
      </c>
    </row>
    <row r="37" spans="1:21" ht="15" customHeight="1" x14ac:dyDescent="0.25">
      <c r="A37" t="s">
        <v>60</v>
      </c>
      <c r="B37" t="s">
        <v>61</v>
      </c>
      <c r="C37">
        <v>0</v>
      </c>
      <c r="D37">
        <v>0</v>
      </c>
      <c r="E37">
        <v>0</v>
      </c>
      <c r="F37">
        <v>0</v>
      </c>
      <c r="G37" t="s">
        <v>8</v>
      </c>
      <c r="H37" s="103" t="s">
        <v>8</v>
      </c>
      <c r="J37">
        <f>VLOOKUP($B37,Totalt!$B$1:$BH$474,MATCH(J$2,Totalt!$B$1:$AZ$1,0),FALSE)</f>
        <v>0</v>
      </c>
      <c r="K37" t="str">
        <f>VLOOKUP($B37,Totalt!$B$1:$BH$474,MATCH(K$2,Totalt!$B$1:$AZ$1,0),FALSE)</f>
        <v/>
      </c>
      <c r="M37" t="s">
        <v>622</v>
      </c>
      <c r="R37" t="s">
        <v>622</v>
      </c>
      <c r="S37" s="102" t="str">
        <f t="shared" si="0"/>
        <v>nej</v>
      </c>
      <c r="U37">
        <f t="shared" si="1"/>
        <v>30</v>
      </c>
    </row>
    <row r="38" spans="1:21" ht="15" customHeight="1" x14ac:dyDescent="0.25">
      <c r="A38" t="s">
        <v>60</v>
      </c>
      <c r="B38" t="s">
        <v>62</v>
      </c>
      <c r="C38">
        <v>0</v>
      </c>
      <c r="D38">
        <v>0</v>
      </c>
      <c r="E38">
        <v>0</v>
      </c>
      <c r="F38">
        <v>0</v>
      </c>
      <c r="G38" t="s">
        <v>8</v>
      </c>
      <c r="H38" s="103" t="s">
        <v>8</v>
      </c>
      <c r="J38">
        <f>VLOOKUP($B38,Totalt!$B$1:$BH$474,MATCH(J$2,Totalt!$B$1:$AZ$1,0),FALSE)</f>
        <v>0</v>
      </c>
      <c r="K38" t="str">
        <f>VLOOKUP($B38,Totalt!$B$1:$BH$474,MATCH(K$2,Totalt!$B$1:$AZ$1,0),FALSE)</f>
        <v/>
      </c>
      <c r="M38" t="s">
        <v>622</v>
      </c>
      <c r="R38" t="s">
        <v>622</v>
      </c>
      <c r="S38" s="102" t="str">
        <f t="shared" si="0"/>
        <v>nej</v>
      </c>
      <c r="U38">
        <f t="shared" si="1"/>
        <v>30</v>
      </c>
    </row>
    <row r="39" spans="1:21" ht="15" customHeight="1" x14ac:dyDescent="0.25">
      <c r="A39" t="s">
        <v>63</v>
      </c>
      <c r="B39" t="s">
        <v>64</v>
      </c>
      <c r="C39">
        <v>7.0800000000000002E-2</v>
      </c>
      <c r="D39">
        <v>14.502000000000001</v>
      </c>
      <c r="E39">
        <v>0</v>
      </c>
      <c r="F39">
        <v>0.55000000000000004</v>
      </c>
      <c r="G39" t="s">
        <v>8</v>
      </c>
      <c r="H39" s="103" t="s">
        <v>8</v>
      </c>
      <c r="J39">
        <f>VLOOKUP($B39,Totalt!$B$1:$BH$474,MATCH(J$2,Totalt!$B$1:$AZ$1,0),FALSE)</f>
        <v>0.18</v>
      </c>
      <c r="K39">
        <f>VLOOKUP($B39,Totalt!$B$1:$BH$474,MATCH(K$2,Totalt!$B$1:$AZ$1,0),FALSE)</f>
        <v>6</v>
      </c>
      <c r="M39" t="s">
        <v>622</v>
      </c>
      <c r="R39" t="s">
        <v>622</v>
      </c>
      <c r="S39" s="102" t="str">
        <f t="shared" si="0"/>
        <v>nej</v>
      </c>
      <c r="U39">
        <f t="shared" si="1"/>
        <v>30</v>
      </c>
    </row>
    <row r="40" spans="1:21" ht="15" customHeight="1" x14ac:dyDescent="0.25">
      <c r="A40" t="s">
        <v>65</v>
      </c>
      <c r="B40" t="s">
        <v>66</v>
      </c>
      <c r="C40">
        <v>0.132468</v>
      </c>
      <c r="D40">
        <v>30.808</v>
      </c>
      <c r="E40">
        <v>10.784700000000001</v>
      </c>
      <c r="F40">
        <v>1.31117E-2</v>
      </c>
      <c r="G40" t="s">
        <v>10</v>
      </c>
      <c r="H40" s="103" t="s">
        <v>10</v>
      </c>
      <c r="J40">
        <f>VLOOKUP($B40,Totalt!$B$1:$BH$474,MATCH(J$2,Totalt!$B$1:$AZ$1,0),FALSE)</f>
        <v>6.7840000000000007</v>
      </c>
      <c r="K40">
        <f>VLOOKUP($B40,Totalt!$B$1:$BH$474,MATCH(K$2,Totalt!$B$1:$AZ$1,0),FALSE)</f>
        <v>4.0190000000000001</v>
      </c>
      <c r="M40" t="s">
        <v>622</v>
      </c>
      <c r="R40" t="s">
        <v>622</v>
      </c>
      <c r="S40" s="102" t="str">
        <f t="shared" si="0"/>
        <v>ja</v>
      </c>
      <c r="U40">
        <f t="shared" si="1"/>
        <v>31</v>
      </c>
    </row>
    <row r="41" spans="1:21" ht="15" customHeight="1" x14ac:dyDescent="0.25">
      <c r="A41" t="s">
        <v>65</v>
      </c>
      <c r="B41" t="s">
        <v>67</v>
      </c>
      <c r="C41">
        <v>0.100318</v>
      </c>
      <c r="D41">
        <v>22.735099999999999</v>
      </c>
      <c r="E41">
        <v>5.8285600000000004</v>
      </c>
      <c r="F41">
        <v>1.68057E-2</v>
      </c>
      <c r="G41" t="s">
        <v>10</v>
      </c>
      <c r="H41" s="103" t="s">
        <v>10</v>
      </c>
      <c r="J41">
        <f>VLOOKUP($B41,Totalt!$B$1:$BH$474,MATCH(J$2,Totalt!$B$1:$AZ$1,0),FALSE)</f>
        <v>350.272874</v>
      </c>
      <c r="K41">
        <f>VLOOKUP($B41,Totalt!$B$1:$BH$474,MATCH(K$2,Totalt!$B$1:$AZ$1,0),FALSE)</f>
        <v>321.67599999999999</v>
      </c>
      <c r="M41" t="s">
        <v>622</v>
      </c>
      <c r="R41" t="s">
        <v>622</v>
      </c>
      <c r="S41" s="102" t="str">
        <f t="shared" si="0"/>
        <v>ja</v>
      </c>
      <c r="U41">
        <f t="shared" si="1"/>
        <v>32</v>
      </c>
    </row>
    <row r="42" spans="1:21" ht="15" customHeight="1" x14ac:dyDescent="0.25">
      <c r="A42" t="s">
        <v>68</v>
      </c>
      <c r="B42" t="s">
        <v>69</v>
      </c>
      <c r="C42">
        <v>0.17916399999999999</v>
      </c>
      <c r="D42">
        <v>15.828200000000001</v>
      </c>
      <c r="E42">
        <v>16.534500000000001</v>
      </c>
      <c r="F42">
        <v>1.6371199999999999E-2</v>
      </c>
      <c r="G42" t="s">
        <v>10</v>
      </c>
      <c r="H42" s="103" t="s">
        <v>10</v>
      </c>
      <c r="J42">
        <f>VLOOKUP($B42,Totalt!$B$1:$BH$474,MATCH(J$2,Totalt!$B$1:$AZ$1,0),FALSE)</f>
        <v>12.033329999999999</v>
      </c>
      <c r="K42">
        <f>VLOOKUP($B42,Totalt!$B$1:$BH$474,MATCH(K$2,Totalt!$B$1:$AZ$1,0),FALSE)</f>
        <v>8.2460000000000004</v>
      </c>
      <c r="M42" t="s">
        <v>622</v>
      </c>
      <c r="R42" t="s">
        <v>622</v>
      </c>
      <c r="S42" s="102" t="str">
        <f t="shared" si="0"/>
        <v>ja</v>
      </c>
      <c r="U42">
        <f t="shared" si="1"/>
        <v>33</v>
      </c>
    </row>
    <row r="43" spans="1:21" ht="15" customHeight="1" x14ac:dyDescent="0.25">
      <c r="A43" t="s">
        <v>68</v>
      </c>
      <c r="B43" t="s">
        <v>70</v>
      </c>
      <c r="C43">
        <v>8.3179900000000001E-2</v>
      </c>
      <c r="D43">
        <v>12.2928</v>
      </c>
      <c r="E43">
        <v>8.9291499999999999</v>
      </c>
      <c r="F43">
        <v>2.0253300000000001E-3</v>
      </c>
      <c r="G43" t="s">
        <v>10</v>
      </c>
      <c r="H43" s="103" t="s">
        <v>10</v>
      </c>
      <c r="J43">
        <f>VLOOKUP($B43,Totalt!$B$1:$BH$474,MATCH(J$2,Totalt!$B$1:$AZ$1,0),FALSE)</f>
        <v>44.930999999999997</v>
      </c>
      <c r="K43">
        <f>VLOOKUP($B43,Totalt!$B$1:$BH$474,MATCH(K$2,Totalt!$B$1:$AZ$1,0),FALSE)</f>
        <v>30.108000000000001</v>
      </c>
      <c r="M43" t="s">
        <v>622</v>
      </c>
      <c r="R43" t="s">
        <v>622</v>
      </c>
      <c r="S43" s="102" t="str">
        <f t="shared" si="0"/>
        <v>ja</v>
      </c>
      <c r="U43">
        <f t="shared" si="1"/>
        <v>34</v>
      </c>
    </row>
    <row r="44" spans="1:21" ht="15" customHeight="1" x14ac:dyDescent="0.25">
      <c r="A44" t="s">
        <v>71</v>
      </c>
      <c r="B44" t="s">
        <v>72</v>
      </c>
      <c r="C44">
        <v>0.18854199999999999</v>
      </c>
      <c r="D44">
        <v>17.9498</v>
      </c>
      <c r="E44">
        <v>16.8248</v>
      </c>
      <c r="F44">
        <v>1.6689699999999998E-2</v>
      </c>
      <c r="G44" t="s">
        <v>10</v>
      </c>
      <c r="H44" s="103" t="s">
        <v>10</v>
      </c>
      <c r="J44">
        <f>VLOOKUP($B44,Totalt!$B$1:$BH$474,MATCH(J$2,Totalt!$B$1:$AZ$1,0),FALSE)</f>
        <v>39.881000000000007</v>
      </c>
      <c r="K44">
        <f>VLOOKUP($B44,Totalt!$B$1:$BH$474,MATCH(K$2,Totalt!$B$1:$AZ$1,0),FALSE)</f>
        <v>30.693000000000001</v>
      </c>
      <c r="M44" t="s">
        <v>622</v>
      </c>
      <c r="R44" t="s">
        <v>622</v>
      </c>
      <c r="S44" s="102" t="str">
        <f t="shared" si="0"/>
        <v>ja</v>
      </c>
      <c r="U44">
        <f t="shared" si="1"/>
        <v>35</v>
      </c>
    </row>
    <row r="45" spans="1:21" ht="15" customHeight="1" x14ac:dyDescent="0.25">
      <c r="A45" t="s">
        <v>71</v>
      </c>
      <c r="B45" t="s">
        <v>73</v>
      </c>
      <c r="C45">
        <v>0.31195400000000001</v>
      </c>
      <c r="D45">
        <v>45.280200000000001</v>
      </c>
      <c r="E45">
        <v>18.438500000000001</v>
      </c>
      <c r="F45">
        <v>6.6489999999999994E-2</v>
      </c>
      <c r="G45" t="s">
        <v>10</v>
      </c>
      <c r="H45" s="103" t="s">
        <v>10</v>
      </c>
      <c r="J45">
        <f>VLOOKUP($B45,Totalt!$B$1:$BH$474,MATCH(J$2,Totalt!$B$1:$AZ$1,0),FALSE)</f>
        <v>3.2823000000000002</v>
      </c>
      <c r="K45">
        <f>VLOOKUP($B45,Totalt!$B$1:$BH$474,MATCH(K$2,Totalt!$B$1:$AZ$1,0),FALSE)</f>
        <v>2.33</v>
      </c>
      <c r="M45" t="s">
        <v>622</v>
      </c>
      <c r="R45" t="s">
        <v>622</v>
      </c>
      <c r="S45" s="102" t="str">
        <f t="shared" si="0"/>
        <v>ja</v>
      </c>
      <c r="U45">
        <f t="shared" si="1"/>
        <v>36</v>
      </c>
    </row>
    <row r="46" spans="1:21" ht="15" customHeight="1" x14ac:dyDescent="0.25">
      <c r="A46" t="s">
        <v>71</v>
      </c>
      <c r="B46" t="s">
        <v>74</v>
      </c>
      <c r="C46">
        <v>0.21163299999999999</v>
      </c>
      <c r="D46">
        <v>20.849699999999999</v>
      </c>
      <c r="E46">
        <v>17.881</v>
      </c>
      <c r="F46">
        <v>1.41265E-2</v>
      </c>
      <c r="G46" t="s">
        <v>10</v>
      </c>
      <c r="H46" s="103" t="s">
        <v>10</v>
      </c>
      <c r="J46">
        <f>VLOOKUP($B46,Totalt!$B$1:$BH$474,MATCH(J$2,Totalt!$B$1:$AZ$1,0),FALSE)</f>
        <v>3.0463999999999998</v>
      </c>
      <c r="K46">
        <f>VLOOKUP($B46,Totalt!$B$1:$BH$474,MATCH(K$2,Totalt!$B$1:$AZ$1,0),FALSE)</f>
        <v>2.1859999999999999</v>
      </c>
      <c r="M46" t="s">
        <v>622</v>
      </c>
      <c r="R46" t="s">
        <v>622</v>
      </c>
      <c r="S46" s="102" t="str">
        <f t="shared" si="0"/>
        <v>ja</v>
      </c>
      <c r="U46">
        <f t="shared" si="1"/>
        <v>37</v>
      </c>
    </row>
    <row r="47" spans="1:21" ht="15" customHeight="1" x14ac:dyDescent="0.25">
      <c r="A47" t="s">
        <v>71</v>
      </c>
      <c r="B47" t="s">
        <v>75</v>
      </c>
      <c r="C47">
        <v>0.25409799999999999</v>
      </c>
      <c r="D47">
        <v>25.638400000000001</v>
      </c>
      <c r="E47">
        <v>21.2149</v>
      </c>
      <c r="F47">
        <v>1.6520400000000001E-2</v>
      </c>
      <c r="G47" t="s">
        <v>10</v>
      </c>
      <c r="H47" s="103" t="s">
        <v>10</v>
      </c>
      <c r="J47">
        <f>VLOOKUP($B47,Totalt!$B$1:$BH$474,MATCH(J$2,Totalt!$B$1:$AZ$1,0),FALSE)</f>
        <v>0.70639999999999992</v>
      </c>
      <c r="K47">
        <f>VLOOKUP($B47,Totalt!$B$1:$BH$474,MATCH(K$2,Totalt!$B$1:$AZ$1,0),FALSE)</f>
        <v>0.42799999999999999</v>
      </c>
      <c r="M47" t="s">
        <v>622</v>
      </c>
      <c r="R47" t="s">
        <v>622</v>
      </c>
      <c r="S47" s="102" t="str">
        <f t="shared" si="0"/>
        <v>ja</v>
      </c>
      <c r="U47">
        <f t="shared" si="1"/>
        <v>38</v>
      </c>
    </row>
    <row r="48" spans="1:21" ht="15" customHeight="1" x14ac:dyDescent="0.25">
      <c r="A48" t="s">
        <v>76</v>
      </c>
      <c r="B48" t="s">
        <v>77</v>
      </c>
      <c r="C48">
        <v>0.47343299999999999</v>
      </c>
      <c r="D48">
        <v>76.957700000000003</v>
      </c>
      <c r="E48">
        <v>24.1572</v>
      </c>
      <c r="F48">
        <v>0.26425399999999999</v>
      </c>
      <c r="G48" t="s">
        <v>8</v>
      </c>
      <c r="H48" s="103" t="s">
        <v>10</v>
      </c>
      <c r="J48">
        <f>VLOOKUP($B48,Totalt!$B$1:$BH$474,MATCH(J$2,Totalt!$B$1:$AZ$1,0),FALSE)</f>
        <v>8.4539999999999988</v>
      </c>
      <c r="K48">
        <f>VLOOKUP($B48,Totalt!$B$1:$BH$474,MATCH(K$2,Totalt!$B$1:$AZ$1,0),FALSE)</f>
        <v>6.95</v>
      </c>
      <c r="M48" t="s">
        <v>622</v>
      </c>
      <c r="P48" s="98" t="s">
        <v>1075</v>
      </c>
      <c r="Q48" s="98" t="s">
        <v>1077</v>
      </c>
      <c r="R48" t="s">
        <v>622</v>
      </c>
      <c r="S48" s="102" t="str">
        <f t="shared" si="0"/>
        <v>ja</v>
      </c>
      <c r="U48">
        <f t="shared" si="1"/>
        <v>39</v>
      </c>
    </row>
    <row r="49" spans="1:21" ht="15" customHeight="1" x14ac:dyDescent="0.25">
      <c r="A49" t="s">
        <v>76</v>
      </c>
      <c r="B49" t="s">
        <v>78</v>
      </c>
      <c r="C49">
        <v>0</v>
      </c>
      <c r="D49">
        <v>0</v>
      </c>
      <c r="E49">
        <v>0</v>
      </c>
      <c r="F49">
        <v>0</v>
      </c>
      <c r="G49" t="s">
        <v>8</v>
      </c>
      <c r="H49" s="103" t="s">
        <v>8</v>
      </c>
      <c r="J49">
        <f>VLOOKUP($B49,Totalt!$B$1:$BH$474,MATCH(J$2,Totalt!$B$1:$AZ$1,0),FALSE)</f>
        <v>0</v>
      </c>
      <c r="K49" t="str">
        <f>VLOOKUP($B49,Totalt!$B$1:$BH$474,MATCH(K$2,Totalt!$B$1:$AZ$1,0),FALSE)</f>
        <v/>
      </c>
      <c r="M49" t="s">
        <v>622</v>
      </c>
      <c r="P49" s="98" t="s">
        <v>1075</v>
      </c>
      <c r="Q49" s="98" t="s">
        <v>1077</v>
      </c>
      <c r="R49" t="s">
        <v>622</v>
      </c>
      <c r="S49" s="102" t="str">
        <f t="shared" si="0"/>
        <v>nej</v>
      </c>
      <c r="U49">
        <f t="shared" si="1"/>
        <v>39</v>
      </c>
    </row>
    <row r="50" spans="1:21" ht="15" customHeight="1" x14ac:dyDescent="0.25">
      <c r="A50" t="s">
        <v>76</v>
      </c>
      <c r="B50" t="s">
        <v>79</v>
      </c>
      <c r="C50">
        <v>8.1309199999999998E-2</v>
      </c>
      <c r="D50">
        <v>20.012699999999999</v>
      </c>
      <c r="E50">
        <v>7.82308</v>
      </c>
      <c r="F50">
        <v>1.32199E-2</v>
      </c>
      <c r="G50" t="s">
        <v>8</v>
      </c>
      <c r="H50" s="103" t="s">
        <v>10</v>
      </c>
      <c r="J50">
        <f>VLOOKUP($B50,Totalt!$B$1:$BH$474,MATCH(J$2,Totalt!$B$1:$AZ$1,0),FALSE)</f>
        <v>61.955999999999996</v>
      </c>
      <c r="K50">
        <f>VLOOKUP($B50,Totalt!$B$1:$BH$474,MATCH(K$2,Totalt!$B$1:$AZ$1,0),FALSE)</f>
        <v>54.47</v>
      </c>
      <c r="M50" t="s">
        <v>622</v>
      </c>
      <c r="P50" s="98" t="s">
        <v>1075</v>
      </c>
      <c r="Q50" s="98" t="s">
        <v>1077</v>
      </c>
      <c r="R50" t="s">
        <v>622</v>
      </c>
      <c r="S50" s="102" t="str">
        <f t="shared" si="0"/>
        <v>ja</v>
      </c>
      <c r="U50">
        <f t="shared" si="1"/>
        <v>40</v>
      </c>
    </row>
    <row r="51" spans="1:21" ht="15" customHeight="1" x14ac:dyDescent="0.25">
      <c r="A51" t="s">
        <v>76</v>
      </c>
      <c r="B51" t="s">
        <v>80</v>
      </c>
      <c r="C51">
        <v>0.15493799999999999</v>
      </c>
      <c r="D51">
        <v>18.528400000000001</v>
      </c>
      <c r="E51">
        <v>6.2999700000000001</v>
      </c>
      <c r="F51">
        <v>1.4915599999999999E-2</v>
      </c>
      <c r="G51" t="s">
        <v>8</v>
      </c>
      <c r="H51" s="103" t="s">
        <v>10</v>
      </c>
      <c r="J51">
        <f>VLOOKUP($B51,Totalt!$B$1:$BH$474,MATCH(J$2,Totalt!$B$1:$AZ$1,0),FALSE)</f>
        <v>29.911170000000002</v>
      </c>
      <c r="K51">
        <f>VLOOKUP($B51,Totalt!$B$1:$BH$474,MATCH(K$2,Totalt!$B$1:$AZ$1,0),FALSE)</f>
        <v>27.039000000000001</v>
      </c>
      <c r="M51" t="s">
        <v>622</v>
      </c>
      <c r="P51" s="98" t="s">
        <v>1075</v>
      </c>
      <c r="Q51" s="98" t="s">
        <v>1077</v>
      </c>
      <c r="R51" t="s">
        <v>622</v>
      </c>
      <c r="S51" s="102" t="str">
        <f t="shared" si="0"/>
        <v>ja</v>
      </c>
      <c r="U51">
        <f t="shared" si="1"/>
        <v>41</v>
      </c>
    </row>
    <row r="52" spans="1:21" ht="15" customHeight="1" x14ac:dyDescent="0.25">
      <c r="A52" t="s">
        <v>76</v>
      </c>
      <c r="B52" t="s">
        <v>81</v>
      </c>
      <c r="C52">
        <v>0.16627500000000001</v>
      </c>
      <c r="D52">
        <v>32.210900000000002</v>
      </c>
      <c r="E52">
        <v>11.4893</v>
      </c>
      <c r="F52">
        <v>2.54769E-2</v>
      </c>
      <c r="G52" t="s">
        <v>8</v>
      </c>
      <c r="H52" s="103" t="s">
        <v>10</v>
      </c>
      <c r="J52">
        <f>VLOOKUP($B52,Totalt!$B$1:$BH$474,MATCH(J$2,Totalt!$B$1:$AZ$1,0),FALSE)</f>
        <v>44.508999999999993</v>
      </c>
      <c r="K52">
        <f>VLOOKUP($B52,Totalt!$B$1:$BH$474,MATCH(K$2,Totalt!$B$1:$AZ$1,0),FALSE)</f>
        <v>26.3</v>
      </c>
      <c r="M52" t="s">
        <v>622</v>
      </c>
      <c r="P52" s="98" t="s">
        <v>1075</v>
      </c>
      <c r="Q52" s="98" t="s">
        <v>1077</v>
      </c>
      <c r="R52" t="s">
        <v>622</v>
      </c>
      <c r="S52" s="102" t="str">
        <f t="shared" si="0"/>
        <v>ja</v>
      </c>
      <c r="U52">
        <f t="shared" si="1"/>
        <v>42</v>
      </c>
    </row>
    <row r="53" spans="1:21" ht="15" customHeight="1" x14ac:dyDescent="0.25">
      <c r="A53" t="s">
        <v>76</v>
      </c>
      <c r="B53" t="s">
        <v>82</v>
      </c>
      <c r="C53">
        <v>0.14199700000000001</v>
      </c>
      <c r="D53">
        <v>33.586300000000001</v>
      </c>
      <c r="E53">
        <v>8.1583799999999993</v>
      </c>
      <c r="F53">
        <v>4.5535199999999998E-2</v>
      </c>
      <c r="G53" t="s">
        <v>8</v>
      </c>
      <c r="H53" s="103" t="s">
        <v>10</v>
      </c>
      <c r="J53">
        <f>VLOOKUP($B53,Totalt!$B$1:$BH$474,MATCH(J$2,Totalt!$B$1:$AZ$1,0),FALSE)</f>
        <v>16.125999999999998</v>
      </c>
      <c r="K53">
        <f>VLOOKUP($B53,Totalt!$B$1:$BH$474,MATCH(K$2,Totalt!$B$1:$AZ$1,0),FALSE)</f>
        <v>14.2</v>
      </c>
      <c r="M53" t="s">
        <v>622</v>
      </c>
      <c r="P53" s="98" t="s">
        <v>1075</v>
      </c>
      <c r="Q53" s="98" t="s">
        <v>1077</v>
      </c>
      <c r="R53" t="s">
        <v>622</v>
      </c>
      <c r="S53" s="102" t="str">
        <f t="shared" si="0"/>
        <v>ja</v>
      </c>
      <c r="U53">
        <f t="shared" si="1"/>
        <v>43</v>
      </c>
    </row>
    <row r="54" spans="1:21" ht="15" customHeight="1" x14ac:dyDescent="0.25">
      <c r="A54" t="s">
        <v>76</v>
      </c>
      <c r="B54" t="s">
        <v>83</v>
      </c>
      <c r="C54">
        <v>0.25924999999999998</v>
      </c>
      <c r="D54">
        <v>81.923400000000001</v>
      </c>
      <c r="E54">
        <v>7.7391100000000002</v>
      </c>
      <c r="F54">
        <v>6.7103499999999996E-2</v>
      </c>
      <c r="G54" t="s">
        <v>8</v>
      </c>
      <c r="H54" s="103" t="s">
        <v>10</v>
      </c>
      <c r="J54">
        <f>VLOOKUP($B54,Totalt!$B$1:$BH$474,MATCH(J$2,Totalt!$B$1:$AZ$1,0),FALSE)</f>
        <v>1112.5269700000001</v>
      </c>
      <c r="K54">
        <f>VLOOKUP($B54,Totalt!$B$1:$BH$474,MATCH(K$2,Totalt!$B$1:$AZ$1,0),FALSE)</f>
        <v>959.51300000000003</v>
      </c>
      <c r="M54" t="s">
        <v>622</v>
      </c>
      <c r="P54" s="98" t="s">
        <v>1075</v>
      </c>
      <c r="Q54" s="98" t="s">
        <v>1077</v>
      </c>
      <c r="R54" t="s">
        <v>622</v>
      </c>
      <c r="S54" s="102" t="str">
        <f t="shared" si="0"/>
        <v>ja</v>
      </c>
      <c r="U54">
        <f t="shared" si="1"/>
        <v>44</v>
      </c>
    </row>
    <row r="55" spans="1:21" ht="15" customHeight="1" x14ac:dyDescent="0.25">
      <c r="A55" t="s">
        <v>76</v>
      </c>
      <c r="B55" t="s">
        <v>84</v>
      </c>
      <c r="C55">
        <v>3.02651E-2</v>
      </c>
      <c r="D55">
        <v>6.0278200000000002</v>
      </c>
      <c r="E55">
        <v>1.4448000000000001</v>
      </c>
      <c r="F55">
        <v>8.9745999999999992E-3</v>
      </c>
      <c r="G55" t="s">
        <v>8</v>
      </c>
      <c r="H55" s="103" t="s">
        <v>10</v>
      </c>
      <c r="J55">
        <f>VLOOKUP($B55,Totalt!$B$1:$BH$474,MATCH(J$2,Totalt!$B$1:$AZ$1,0),FALSE)</f>
        <v>278.56400000000002</v>
      </c>
      <c r="K55">
        <f>VLOOKUP($B55,Totalt!$B$1:$BH$474,MATCH(K$2,Totalt!$B$1:$AZ$1,0),FALSE)</f>
        <v>278.8</v>
      </c>
      <c r="M55" t="s">
        <v>622</v>
      </c>
      <c r="P55" s="98" t="s">
        <v>1075</v>
      </c>
      <c r="Q55" s="98" t="s">
        <v>1077</v>
      </c>
      <c r="R55" t="s">
        <v>622</v>
      </c>
      <c r="S55" s="102" t="str">
        <f t="shared" si="0"/>
        <v>ja</v>
      </c>
      <c r="U55">
        <f t="shared" si="1"/>
        <v>45</v>
      </c>
    </row>
    <row r="56" spans="1:21" ht="15" customHeight="1" x14ac:dyDescent="0.25">
      <c r="A56" t="s">
        <v>76</v>
      </c>
      <c r="B56" t="s">
        <v>85</v>
      </c>
      <c r="C56">
        <v>0.55308000000000002</v>
      </c>
      <c r="D56">
        <v>104.163</v>
      </c>
      <c r="E56">
        <v>7.5967700000000002</v>
      </c>
      <c r="F56">
        <v>0.12273000000000001</v>
      </c>
      <c r="G56" t="s">
        <v>8</v>
      </c>
      <c r="H56" s="103" t="s">
        <v>10</v>
      </c>
      <c r="J56">
        <f>VLOOKUP($B56,Totalt!$B$1:$BH$474,MATCH(J$2,Totalt!$B$1:$AZ$1,0),FALSE)</f>
        <v>44.995000000000005</v>
      </c>
      <c r="K56">
        <f>VLOOKUP($B56,Totalt!$B$1:$BH$474,MATCH(K$2,Totalt!$B$1:$AZ$1,0),FALSE)</f>
        <v>46.5</v>
      </c>
      <c r="M56" t="s">
        <v>622</v>
      </c>
      <c r="P56" s="98" t="s">
        <v>1075</v>
      </c>
      <c r="Q56" s="98" t="s">
        <v>1077</v>
      </c>
      <c r="R56" t="s">
        <v>622</v>
      </c>
      <c r="S56" s="102" t="str">
        <f t="shared" si="0"/>
        <v>ja</v>
      </c>
      <c r="U56">
        <f t="shared" si="1"/>
        <v>46</v>
      </c>
    </row>
    <row r="57" spans="1:21" ht="15" customHeight="1" x14ac:dyDescent="0.25">
      <c r="A57" t="s">
        <v>76</v>
      </c>
      <c r="B57" t="s">
        <v>86</v>
      </c>
      <c r="C57">
        <v>0.38006600000000001</v>
      </c>
      <c r="D57">
        <v>124.899</v>
      </c>
      <c r="E57">
        <v>13.8058</v>
      </c>
      <c r="F57">
        <v>0.31492300000000001</v>
      </c>
      <c r="G57" t="s">
        <v>8</v>
      </c>
      <c r="H57" s="103" t="s">
        <v>10</v>
      </c>
      <c r="J57">
        <f>VLOOKUP($B57,Totalt!$B$1:$BH$474,MATCH(J$2,Totalt!$B$1:$AZ$1,0),FALSE)</f>
        <v>1857.0170000000001</v>
      </c>
      <c r="K57">
        <f>VLOOKUP($B57,Totalt!$B$1:$BH$474,MATCH(K$2,Totalt!$B$1:$AZ$1,0),FALSE)</f>
        <v>1940</v>
      </c>
      <c r="M57" t="s">
        <v>622</v>
      </c>
      <c r="P57" s="98" t="s">
        <v>1075</v>
      </c>
      <c r="Q57" s="98" t="s">
        <v>1077</v>
      </c>
      <c r="R57" t="s">
        <v>622</v>
      </c>
      <c r="S57" s="102" t="str">
        <f t="shared" si="0"/>
        <v>ja</v>
      </c>
      <c r="U57">
        <f t="shared" si="1"/>
        <v>47</v>
      </c>
    </row>
    <row r="58" spans="1:21" ht="15" customHeight="1" x14ac:dyDescent="0.25">
      <c r="A58" t="s">
        <v>76</v>
      </c>
      <c r="B58" t="s">
        <v>87</v>
      </c>
      <c r="C58">
        <v>0.145095</v>
      </c>
      <c r="D58">
        <v>87.513000000000005</v>
      </c>
      <c r="E58">
        <v>6.9203599999999996</v>
      </c>
      <c r="F58">
        <v>3.1830299999999999E-2</v>
      </c>
      <c r="G58" t="s">
        <v>8</v>
      </c>
      <c r="H58" s="103" t="s">
        <v>10</v>
      </c>
      <c r="J58">
        <f>VLOOKUP($B58,Totalt!$B$1:$BH$474,MATCH(J$2,Totalt!$B$1:$AZ$1,0),FALSE)</f>
        <v>136.71545999999998</v>
      </c>
      <c r="K58">
        <f>VLOOKUP($B58,Totalt!$B$1:$BH$474,MATCH(K$2,Totalt!$B$1:$AZ$1,0),FALSE)</f>
        <v>99.132000000000005</v>
      </c>
      <c r="M58" t="s">
        <v>622</v>
      </c>
      <c r="P58" s="98" t="s">
        <v>1075</v>
      </c>
      <c r="Q58" s="98" t="s">
        <v>1077</v>
      </c>
      <c r="R58" t="s">
        <v>622</v>
      </c>
      <c r="S58" s="102" t="str">
        <f t="shared" si="0"/>
        <v>ja</v>
      </c>
      <c r="U58">
        <f t="shared" si="1"/>
        <v>48</v>
      </c>
    </row>
    <row r="59" spans="1:21" ht="15" customHeight="1" x14ac:dyDescent="0.25">
      <c r="A59" t="s">
        <v>76</v>
      </c>
      <c r="B59" t="s">
        <v>88</v>
      </c>
      <c r="C59">
        <v>0</v>
      </c>
      <c r="D59">
        <v>0</v>
      </c>
      <c r="E59">
        <v>0</v>
      </c>
      <c r="F59">
        <v>0</v>
      </c>
      <c r="G59" t="s">
        <v>8</v>
      </c>
      <c r="H59" s="103" t="s">
        <v>8</v>
      </c>
      <c r="J59">
        <f>VLOOKUP($B59,Totalt!$B$1:$BH$474,MATCH(J$2,Totalt!$B$1:$AZ$1,0),FALSE)</f>
        <v>0</v>
      </c>
      <c r="K59" t="str">
        <f>VLOOKUP($B59,Totalt!$B$1:$BH$474,MATCH(K$2,Totalt!$B$1:$AZ$1,0),FALSE)</f>
        <v/>
      </c>
      <c r="M59" t="s">
        <v>622</v>
      </c>
      <c r="P59" s="98" t="s">
        <v>1075</v>
      </c>
      <c r="Q59" s="98" t="s">
        <v>1077</v>
      </c>
      <c r="R59" t="s">
        <v>622</v>
      </c>
      <c r="S59" s="102" t="str">
        <f t="shared" si="0"/>
        <v>nej</v>
      </c>
      <c r="U59">
        <f t="shared" si="1"/>
        <v>48</v>
      </c>
    </row>
    <row r="60" spans="1:21" ht="15" customHeight="1" x14ac:dyDescent="0.25">
      <c r="A60" t="s">
        <v>76</v>
      </c>
      <c r="B60" t="s">
        <v>89</v>
      </c>
      <c r="C60">
        <v>0.31329600000000002</v>
      </c>
      <c r="D60">
        <v>141.124</v>
      </c>
      <c r="E60">
        <v>5.47654</v>
      </c>
      <c r="F60">
        <v>0.103353</v>
      </c>
      <c r="G60" t="s">
        <v>8</v>
      </c>
      <c r="H60" s="103" t="s">
        <v>10</v>
      </c>
      <c r="J60">
        <f>VLOOKUP($B60,Totalt!$B$1:$BH$474,MATCH(J$2,Totalt!$B$1:$AZ$1,0),FALSE)</f>
        <v>1001.8935</v>
      </c>
      <c r="K60">
        <f>VLOOKUP($B60,Totalt!$B$1:$BH$474,MATCH(K$2,Totalt!$B$1:$AZ$1,0),FALSE)</f>
        <v>870.2</v>
      </c>
      <c r="M60" t="s">
        <v>622</v>
      </c>
      <c r="P60" s="98" t="s">
        <v>1075</v>
      </c>
      <c r="Q60" s="98" t="s">
        <v>1077</v>
      </c>
      <c r="R60" t="s">
        <v>622</v>
      </c>
      <c r="S60" s="102" t="str">
        <f t="shared" si="0"/>
        <v>ja</v>
      </c>
      <c r="U60">
        <f t="shared" si="1"/>
        <v>49</v>
      </c>
    </row>
    <row r="61" spans="1:21" ht="15" customHeight="1" x14ac:dyDescent="0.25">
      <c r="A61" t="s">
        <v>76</v>
      </c>
      <c r="B61" t="s">
        <v>90</v>
      </c>
      <c r="C61">
        <v>0.13785700000000001</v>
      </c>
      <c r="D61">
        <v>24.020199999999999</v>
      </c>
      <c r="E61">
        <v>10.0092</v>
      </c>
      <c r="F61">
        <v>1.73612E-2</v>
      </c>
      <c r="G61" t="s">
        <v>8</v>
      </c>
      <c r="H61" s="103" t="s">
        <v>10</v>
      </c>
      <c r="J61">
        <f>VLOOKUP($B61,Totalt!$B$1:$BH$474,MATCH(J$2,Totalt!$B$1:$AZ$1,0),FALSE)</f>
        <v>25.060980000000001</v>
      </c>
      <c r="K61">
        <f>VLOOKUP($B61,Totalt!$B$1:$BH$474,MATCH(K$2,Totalt!$B$1:$AZ$1,0),FALSE)</f>
        <v>22.065999999999999</v>
      </c>
      <c r="M61" t="s">
        <v>622</v>
      </c>
      <c r="P61" s="98" t="s">
        <v>1075</v>
      </c>
      <c r="Q61" s="98" t="s">
        <v>1077</v>
      </c>
      <c r="R61" t="s">
        <v>622</v>
      </c>
      <c r="S61" s="102" t="str">
        <f t="shared" si="0"/>
        <v>ja</v>
      </c>
      <c r="U61">
        <f t="shared" si="1"/>
        <v>50</v>
      </c>
    </row>
    <row r="62" spans="1:21" ht="15" customHeight="1" x14ac:dyDescent="0.25">
      <c r="A62" t="s">
        <v>76</v>
      </c>
      <c r="B62" t="s">
        <v>91</v>
      </c>
      <c r="C62">
        <v>0.110786</v>
      </c>
      <c r="D62">
        <v>26.052399999999999</v>
      </c>
      <c r="E62">
        <v>7.7992299999999997</v>
      </c>
      <c r="F62">
        <v>1.96974E-2</v>
      </c>
      <c r="G62" t="s">
        <v>8</v>
      </c>
      <c r="H62" s="103" t="s">
        <v>10</v>
      </c>
      <c r="J62">
        <f>VLOOKUP($B62,Totalt!$B$1:$BH$474,MATCH(J$2,Totalt!$B$1:$AZ$1,0),FALSE)</f>
        <v>62.964319999999994</v>
      </c>
      <c r="K62">
        <f>VLOOKUP($B62,Totalt!$B$1:$BH$474,MATCH(K$2,Totalt!$B$1:$AZ$1,0),FALSE)</f>
        <v>55.043999999999997</v>
      </c>
      <c r="M62" t="s">
        <v>622</v>
      </c>
      <c r="P62" s="98" t="s">
        <v>1075</v>
      </c>
      <c r="Q62" s="98" t="s">
        <v>1077</v>
      </c>
      <c r="R62" t="s">
        <v>622</v>
      </c>
      <c r="S62" s="102" t="str">
        <f t="shared" si="0"/>
        <v>ja</v>
      </c>
      <c r="U62">
        <f t="shared" si="1"/>
        <v>51</v>
      </c>
    </row>
    <row r="63" spans="1:21" ht="15" customHeight="1" x14ac:dyDescent="0.25">
      <c r="A63" t="s">
        <v>76</v>
      </c>
      <c r="B63" t="s">
        <v>92</v>
      </c>
      <c r="C63">
        <v>0.17561599999999999</v>
      </c>
      <c r="D63">
        <v>37.337800000000001</v>
      </c>
      <c r="E63">
        <v>9.2792999999999992</v>
      </c>
      <c r="F63">
        <v>8.1916500000000003E-2</v>
      </c>
      <c r="G63" t="s">
        <v>8</v>
      </c>
      <c r="H63" s="103" t="s">
        <v>10</v>
      </c>
      <c r="J63">
        <f>VLOOKUP($B63,Totalt!$B$1:$BH$474,MATCH(J$2,Totalt!$B$1:$AZ$1,0),FALSE)</f>
        <v>29.997</v>
      </c>
      <c r="K63">
        <f>VLOOKUP($B63,Totalt!$B$1:$BH$474,MATCH(K$2,Totalt!$B$1:$AZ$1,0),FALSE)</f>
        <v>27.52</v>
      </c>
      <c r="M63" t="s">
        <v>622</v>
      </c>
      <c r="P63" s="98" t="s">
        <v>1075</v>
      </c>
      <c r="Q63" s="98" t="s">
        <v>1077</v>
      </c>
      <c r="R63" t="s">
        <v>622</v>
      </c>
      <c r="S63" s="102" t="str">
        <f t="shared" si="0"/>
        <v>ja</v>
      </c>
      <c r="U63">
        <f t="shared" si="1"/>
        <v>52</v>
      </c>
    </row>
    <row r="64" spans="1:21" ht="15" customHeight="1" x14ac:dyDescent="0.25">
      <c r="A64" t="s">
        <v>76</v>
      </c>
      <c r="B64" t="s">
        <v>93</v>
      </c>
      <c r="C64">
        <v>9.20435E-2</v>
      </c>
      <c r="D64">
        <v>19.661799999999999</v>
      </c>
      <c r="E64">
        <v>0.408219</v>
      </c>
      <c r="F64">
        <v>2.9240800000000001E-2</v>
      </c>
      <c r="G64" t="s">
        <v>8</v>
      </c>
      <c r="H64" s="103" t="s">
        <v>10</v>
      </c>
      <c r="J64">
        <f>VLOOKUP($B64,Totalt!$B$1:$BH$474,MATCH(J$2,Totalt!$B$1:$AZ$1,0),FALSE)</f>
        <v>76.993160000000003</v>
      </c>
      <c r="K64">
        <f>VLOOKUP($B64,Totalt!$B$1:$BH$474,MATCH(K$2,Totalt!$B$1:$AZ$1,0),FALSE)</f>
        <v>63.171999999999997</v>
      </c>
      <c r="M64" t="s">
        <v>622</v>
      </c>
      <c r="P64" s="98" t="s">
        <v>1075</v>
      </c>
      <c r="Q64" s="98" t="s">
        <v>1077</v>
      </c>
      <c r="R64" t="s">
        <v>622</v>
      </c>
      <c r="S64" s="102" t="str">
        <f t="shared" si="0"/>
        <v>ja</v>
      </c>
      <c r="U64">
        <f t="shared" si="1"/>
        <v>53</v>
      </c>
    </row>
    <row r="65" spans="1:21" ht="15" customHeight="1" x14ac:dyDescent="0.25">
      <c r="A65" t="s">
        <v>76</v>
      </c>
      <c r="B65" t="s">
        <v>94</v>
      </c>
      <c r="C65">
        <v>0.29283599999999999</v>
      </c>
      <c r="D65">
        <v>44.709699999999998</v>
      </c>
      <c r="E65">
        <v>16.618600000000001</v>
      </c>
      <c r="F65">
        <v>8.3124900000000002E-2</v>
      </c>
      <c r="G65" t="s">
        <v>8</v>
      </c>
      <c r="H65" s="103" t="s">
        <v>10</v>
      </c>
      <c r="J65">
        <f>VLOOKUP($B65,Totalt!$B$1:$BH$474,MATCH(J$2,Totalt!$B$1:$AZ$1,0),FALSE)</f>
        <v>34.311</v>
      </c>
      <c r="K65">
        <f>VLOOKUP($B65,Totalt!$B$1:$BH$474,MATCH(K$2,Totalt!$B$1:$AZ$1,0),FALSE)</f>
        <v>27.4</v>
      </c>
      <c r="M65" t="s">
        <v>622</v>
      </c>
      <c r="P65" s="98" t="s">
        <v>1075</v>
      </c>
      <c r="Q65" s="98" t="s">
        <v>1077</v>
      </c>
      <c r="R65" t="s">
        <v>622</v>
      </c>
      <c r="S65" s="102" t="str">
        <f t="shared" si="0"/>
        <v>ja</v>
      </c>
      <c r="U65">
        <f t="shared" si="1"/>
        <v>54</v>
      </c>
    </row>
    <row r="66" spans="1:21" ht="15" customHeight="1" x14ac:dyDescent="0.25">
      <c r="A66" t="s">
        <v>76</v>
      </c>
      <c r="B66" t="s">
        <v>95</v>
      </c>
      <c r="C66">
        <v>0.50156800000000001</v>
      </c>
      <c r="D66">
        <v>104.941</v>
      </c>
      <c r="E66">
        <v>5.1393899999999997</v>
      </c>
      <c r="F66">
        <v>0.11086799999999999</v>
      </c>
      <c r="G66" t="s">
        <v>8</v>
      </c>
      <c r="H66" s="103" t="s">
        <v>10</v>
      </c>
      <c r="J66">
        <f>VLOOKUP($B66,Totalt!$B$1:$BH$474,MATCH(J$2,Totalt!$B$1:$AZ$1,0),FALSE)</f>
        <v>57.838000000000008</v>
      </c>
      <c r="K66">
        <f>VLOOKUP($B66,Totalt!$B$1:$BH$474,MATCH(K$2,Totalt!$B$1:$AZ$1,0),FALSE)</f>
        <v>55.6</v>
      </c>
      <c r="M66" t="s">
        <v>622</v>
      </c>
      <c r="P66" s="98" t="s">
        <v>1075</v>
      </c>
      <c r="Q66" s="98" t="s">
        <v>1077</v>
      </c>
      <c r="R66" t="s">
        <v>622</v>
      </c>
      <c r="S66" s="102" t="str">
        <f t="shared" si="0"/>
        <v>ja</v>
      </c>
      <c r="U66">
        <f t="shared" si="1"/>
        <v>55</v>
      </c>
    </row>
    <row r="67" spans="1:21" ht="15" customHeight="1" x14ac:dyDescent="0.25">
      <c r="A67" t="s">
        <v>76</v>
      </c>
      <c r="B67" t="s">
        <v>96</v>
      </c>
      <c r="C67">
        <v>0.13863800000000001</v>
      </c>
      <c r="D67">
        <v>32.8108</v>
      </c>
      <c r="E67">
        <v>8.2471599999999992</v>
      </c>
      <c r="F67">
        <v>4.1545199999999997E-2</v>
      </c>
      <c r="G67" t="s">
        <v>8</v>
      </c>
      <c r="H67" s="103" t="s">
        <v>10</v>
      </c>
      <c r="J67">
        <f>VLOOKUP($B67,Totalt!$B$1:$BH$474,MATCH(J$2,Totalt!$B$1:$AZ$1,0),FALSE)</f>
        <v>25.666</v>
      </c>
      <c r="K67">
        <f>VLOOKUP($B67,Totalt!$B$1:$BH$474,MATCH(K$2,Totalt!$B$1:$AZ$1,0),FALSE)</f>
        <v>22.2</v>
      </c>
      <c r="M67" t="s">
        <v>622</v>
      </c>
      <c r="P67" s="98" t="s">
        <v>1075</v>
      </c>
      <c r="Q67" s="98" t="s">
        <v>1077</v>
      </c>
      <c r="R67" t="s">
        <v>622</v>
      </c>
      <c r="S67" s="102" t="str">
        <f t="shared" si="0"/>
        <v>ja</v>
      </c>
      <c r="U67">
        <f t="shared" si="1"/>
        <v>56</v>
      </c>
    </row>
    <row r="68" spans="1:21" ht="15" customHeight="1" x14ac:dyDescent="0.25">
      <c r="A68" t="s">
        <v>76</v>
      </c>
      <c r="B68" t="s">
        <v>97</v>
      </c>
      <c r="C68">
        <v>0.30725599999999997</v>
      </c>
      <c r="D68">
        <v>74.568399999999997</v>
      </c>
      <c r="E68">
        <v>14.527100000000001</v>
      </c>
      <c r="F68">
        <v>0.10539</v>
      </c>
      <c r="G68" t="s">
        <v>8</v>
      </c>
      <c r="H68" s="103" t="s">
        <v>10</v>
      </c>
      <c r="J68">
        <f>VLOOKUP($B68,Totalt!$B$1:$BH$474,MATCH(J$2,Totalt!$B$1:$AZ$1,0),FALSE)</f>
        <v>4.1003299999999996</v>
      </c>
      <c r="K68">
        <f>VLOOKUP($B68,Totalt!$B$1:$BH$474,MATCH(K$2,Totalt!$B$1:$AZ$1,0),FALSE)</f>
        <v>2.3109999999999999</v>
      </c>
      <c r="M68" t="s">
        <v>622</v>
      </c>
      <c r="P68" s="98" t="s">
        <v>1075</v>
      </c>
      <c r="Q68" s="98" t="s">
        <v>1077</v>
      </c>
      <c r="R68" t="s">
        <v>622</v>
      </c>
      <c r="S68" s="102" t="str">
        <f t="shared" ref="S68:S131" si="2">IF(N68="x","nej",
IF(O68="x","ja",
IF(H68="ja","ja","nej")))</f>
        <v>ja</v>
      </c>
      <c r="U68">
        <f t="shared" si="1"/>
        <v>57</v>
      </c>
    </row>
    <row r="69" spans="1:21" ht="15" customHeight="1" x14ac:dyDescent="0.25">
      <c r="A69" t="s">
        <v>76</v>
      </c>
      <c r="B69" t="s">
        <v>98</v>
      </c>
      <c r="C69">
        <v>0.112021</v>
      </c>
      <c r="D69">
        <v>25.1248</v>
      </c>
      <c r="E69">
        <v>8.3155599999999996</v>
      </c>
      <c r="F69">
        <v>3.0271099999999999E-2</v>
      </c>
      <c r="G69" t="s">
        <v>8</v>
      </c>
      <c r="H69" s="103" t="s">
        <v>10</v>
      </c>
      <c r="J69">
        <f>VLOOKUP($B69,Totalt!$B$1:$BH$474,MATCH(J$2,Totalt!$B$1:$AZ$1,0),FALSE)</f>
        <v>98.086999999999989</v>
      </c>
      <c r="K69">
        <f>VLOOKUP($B69,Totalt!$B$1:$BH$474,MATCH(K$2,Totalt!$B$1:$AZ$1,0),FALSE)</f>
        <v>77.644000000000005</v>
      </c>
      <c r="M69" t="s">
        <v>622</v>
      </c>
      <c r="P69" s="98" t="s">
        <v>1075</v>
      </c>
      <c r="Q69" s="98" t="s">
        <v>1077</v>
      </c>
      <c r="R69" t="s">
        <v>622</v>
      </c>
      <c r="S69" s="102" t="str">
        <f t="shared" si="2"/>
        <v>ja</v>
      </c>
      <c r="U69">
        <f t="shared" ref="U69:U132" si="3">IF(ISERROR(S69),U68,IF(S69="ja",U68+1,U68))</f>
        <v>58</v>
      </c>
    </row>
    <row r="70" spans="1:21" ht="15" customHeight="1" x14ac:dyDescent="0.25">
      <c r="A70" t="s">
        <v>76</v>
      </c>
      <c r="B70" t="s">
        <v>99</v>
      </c>
      <c r="C70">
        <v>0.48577599999999999</v>
      </c>
      <c r="D70">
        <v>86.393299999999996</v>
      </c>
      <c r="E70">
        <v>12.071099999999999</v>
      </c>
      <c r="F70">
        <v>8.0573800000000001E-2</v>
      </c>
      <c r="G70" t="s">
        <v>8</v>
      </c>
      <c r="H70" s="103" t="s">
        <v>10</v>
      </c>
      <c r="J70">
        <f>VLOOKUP($B70,Totalt!$B$1:$BH$474,MATCH(J$2,Totalt!$B$1:$AZ$1,0),FALSE)</f>
        <v>87.575000000000003</v>
      </c>
      <c r="K70">
        <f>VLOOKUP($B70,Totalt!$B$1:$BH$474,MATCH(K$2,Totalt!$B$1:$AZ$1,0),FALSE)</f>
        <v>62.5</v>
      </c>
      <c r="M70" t="s">
        <v>622</v>
      </c>
      <c r="P70" s="98" t="s">
        <v>1075</v>
      </c>
      <c r="Q70" s="98" t="s">
        <v>1077</v>
      </c>
      <c r="R70" t="s">
        <v>622</v>
      </c>
      <c r="S70" s="102" t="str">
        <f t="shared" si="2"/>
        <v>ja</v>
      </c>
      <c r="U70">
        <f t="shared" si="3"/>
        <v>59</v>
      </c>
    </row>
    <row r="71" spans="1:21" ht="15" customHeight="1" x14ac:dyDescent="0.25">
      <c r="A71" t="s">
        <v>100</v>
      </c>
      <c r="B71" t="s">
        <v>101</v>
      </c>
      <c r="C71">
        <v>0.134493</v>
      </c>
      <c r="D71">
        <v>131.13399999999999</v>
      </c>
      <c r="E71">
        <v>4.46807</v>
      </c>
      <c r="F71">
        <v>2.6708699999999998E-2</v>
      </c>
      <c r="G71" t="s">
        <v>8</v>
      </c>
      <c r="H71" s="103" t="s">
        <v>10</v>
      </c>
      <c r="J71">
        <f>VLOOKUP($B71,Totalt!$B$1:$BH$474,MATCH(J$2,Totalt!$B$1:$AZ$1,0),FALSE)</f>
        <v>8.5463309999999986</v>
      </c>
      <c r="K71">
        <f>VLOOKUP($B71,Totalt!$B$1:$BH$474,MATCH(K$2,Totalt!$B$1:$AZ$1,0),FALSE)</f>
        <v>7.1</v>
      </c>
      <c r="M71" t="s">
        <v>622</v>
      </c>
      <c r="R71" t="s">
        <v>622</v>
      </c>
      <c r="S71" s="102" t="str">
        <f t="shared" si="2"/>
        <v>ja</v>
      </c>
      <c r="U71">
        <f t="shared" si="3"/>
        <v>60</v>
      </c>
    </row>
    <row r="72" spans="1:21" ht="15" customHeight="1" x14ac:dyDescent="0.25">
      <c r="A72" t="s">
        <v>102</v>
      </c>
      <c r="B72" t="s">
        <v>103</v>
      </c>
      <c r="C72">
        <v>0.12249400000000001</v>
      </c>
      <c r="D72">
        <v>111.012</v>
      </c>
      <c r="E72">
        <v>4.9364100000000004</v>
      </c>
      <c r="F72">
        <v>1.7654300000000001E-2</v>
      </c>
      <c r="G72" t="s">
        <v>10</v>
      </c>
      <c r="H72" s="103" t="s">
        <v>10</v>
      </c>
      <c r="J72">
        <f>VLOOKUP($B72,Totalt!$B$1:$BH$474,MATCH(J$2,Totalt!$B$1:$AZ$1,0),FALSE)</f>
        <v>129.952923</v>
      </c>
      <c r="K72">
        <f>VLOOKUP($B72,Totalt!$B$1:$BH$474,MATCH(K$2,Totalt!$B$1:$AZ$1,0),FALSE)</f>
        <v>98.885999999999996</v>
      </c>
      <c r="M72" t="s">
        <v>622</v>
      </c>
      <c r="R72" t="s">
        <v>622</v>
      </c>
      <c r="S72" s="102" t="str">
        <f t="shared" si="2"/>
        <v>ja</v>
      </c>
      <c r="U72">
        <f t="shared" si="3"/>
        <v>61</v>
      </c>
    </row>
    <row r="73" spans="1:21" ht="15" customHeight="1" x14ac:dyDescent="0.25">
      <c r="A73" t="s">
        <v>102</v>
      </c>
      <c r="B73" t="s">
        <v>104</v>
      </c>
      <c r="C73">
        <v>0.14019699999999999</v>
      </c>
      <c r="D73">
        <v>34.0548</v>
      </c>
      <c r="E73">
        <v>11.5573</v>
      </c>
      <c r="F73">
        <v>2.1353799999999999E-2</v>
      </c>
      <c r="G73" t="s">
        <v>10</v>
      </c>
      <c r="H73" s="103" t="s">
        <v>10</v>
      </c>
      <c r="J73">
        <f>VLOOKUP($B73,Totalt!$B$1:$BH$474,MATCH(J$2,Totalt!$B$1:$AZ$1,0),FALSE)</f>
        <v>4.3791099999999998</v>
      </c>
      <c r="K73">
        <f>VLOOKUP($B73,Totalt!$B$1:$BH$474,MATCH(K$2,Totalt!$B$1:$AZ$1,0),FALSE)</f>
        <v>2.637</v>
      </c>
      <c r="M73" t="s">
        <v>622</v>
      </c>
      <c r="R73" t="s">
        <v>622</v>
      </c>
      <c r="S73" s="102" t="str">
        <f t="shared" si="2"/>
        <v>ja</v>
      </c>
      <c r="U73">
        <f t="shared" si="3"/>
        <v>62</v>
      </c>
    </row>
    <row r="74" spans="1:21" ht="15" customHeight="1" x14ac:dyDescent="0.25">
      <c r="A74" t="s">
        <v>102</v>
      </c>
      <c r="B74" t="s">
        <v>105</v>
      </c>
      <c r="C74">
        <v>0.120166</v>
      </c>
      <c r="D74">
        <v>29.042899999999999</v>
      </c>
      <c r="E74">
        <v>10.6175</v>
      </c>
      <c r="F74">
        <v>1.26991E-2</v>
      </c>
      <c r="G74" t="s">
        <v>10</v>
      </c>
      <c r="H74" s="103" t="s">
        <v>10</v>
      </c>
      <c r="J74">
        <f>VLOOKUP($B74,Totalt!$B$1:$BH$474,MATCH(J$2,Totalt!$B$1:$AZ$1,0),FALSE)</f>
        <v>20.426450000000003</v>
      </c>
      <c r="K74">
        <f>VLOOKUP($B74,Totalt!$B$1:$BH$474,MATCH(K$2,Totalt!$B$1:$AZ$1,0),FALSE)</f>
        <v>13.115</v>
      </c>
      <c r="M74" t="s">
        <v>622</v>
      </c>
      <c r="R74" t="s">
        <v>622</v>
      </c>
      <c r="S74" s="102" t="str">
        <f t="shared" si="2"/>
        <v>ja</v>
      </c>
      <c r="U74">
        <f t="shared" si="3"/>
        <v>63</v>
      </c>
    </row>
    <row r="75" spans="1:21" ht="15" customHeight="1" x14ac:dyDescent="0.25">
      <c r="A75" t="s">
        <v>106</v>
      </c>
      <c r="B75" t="s">
        <v>107</v>
      </c>
      <c r="C75">
        <v>0.76541099999999995</v>
      </c>
      <c r="D75">
        <v>49.689399999999999</v>
      </c>
      <c r="E75">
        <v>27.4191</v>
      </c>
      <c r="F75">
        <v>6.2167100000000003E-2</v>
      </c>
      <c r="G75" t="s">
        <v>8</v>
      </c>
      <c r="H75" s="103" t="s">
        <v>10</v>
      </c>
      <c r="J75">
        <f>VLOOKUP($B75,Totalt!$B$1:$BH$474,MATCH(J$2,Totalt!$B$1:$AZ$1,0),FALSE)</f>
        <v>49.022679999999994</v>
      </c>
      <c r="K75">
        <f>VLOOKUP($B75,Totalt!$B$1:$BH$474,MATCH(K$2,Totalt!$B$1:$AZ$1,0),FALSE)</f>
        <v>30.606000000000002</v>
      </c>
      <c r="M75" t="s">
        <v>622</v>
      </c>
      <c r="R75" t="s">
        <v>622</v>
      </c>
      <c r="S75" s="102" t="str">
        <f t="shared" si="2"/>
        <v>ja</v>
      </c>
      <c r="U75">
        <f t="shared" si="3"/>
        <v>64</v>
      </c>
    </row>
    <row r="76" spans="1:21" ht="15" customHeight="1" x14ac:dyDescent="0.25">
      <c r="A76" t="s">
        <v>108</v>
      </c>
      <c r="B76" t="s">
        <v>109</v>
      </c>
      <c r="C76">
        <v>0.101546</v>
      </c>
      <c r="D76">
        <v>20.179099999999998</v>
      </c>
      <c r="E76">
        <v>8.5444800000000001</v>
      </c>
      <c r="F76">
        <v>2.8406799999999999E-2</v>
      </c>
      <c r="G76" t="s">
        <v>10</v>
      </c>
      <c r="H76" s="103" t="s">
        <v>10</v>
      </c>
      <c r="J76">
        <f>VLOOKUP($B76,Totalt!$B$1:$BH$474,MATCH(J$2,Totalt!$B$1:$AZ$1,0),FALSE)</f>
        <v>21.121700000000001</v>
      </c>
      <c r="K76">
        <f>VLOOKUP($B76,Totalt!$B$1:$BH$474,MATCH(K$2,Totalt!$B$1:$AZ$1,0),FALSE)</f>
        <v>15.928000000000001</v>
      </c>
      <c r="M76" t="s">
        <v>622</v>
      </c>
      <c r="R76" t="s">
        <v>622</v>
      </c>
      <c r="S76" s="102" t="str">
        <f t="shared" si="2"/>
        <v>ja</v>
      </c>
      <c r="U76">
        <f t="shared" si="3"/>
        <v>65</v>
      </c>
    </row>
    <row r="77" spans="1:21" ht="15" customHeight="1" x14ac:dyDescent="0.25">
      <c r="A77" t="s">
        <v>108</v>
      </c>
      <c r="B77" t="s">
        <v>110</v>
      </c>
      <c r="C77">
        <v>5.6104300000000003E-2</v>
      </c>
      <c r="D77">
        <v>14.421799999999999</v>
      </c>
      <c r="E77">
        <v>9.2321100000000005</v>
      </c>
      <c r="F77">
        <v>7.3462900000000001E-3</v>
      </c>
      <c r="G77" t="s">
        <v>10</v>
      </c>
      <c r="H77" s="103" t="s">
        <v>10</v>
      </c>
      <c r="J77">
        <f>VLOOKUP($B77,Totalt!$B$1:$BH$474,MATCH(J$2,Totalt!$B$1:$AZ$1,0),FALSE)</f>
        <v>40.700800000000001</v>
      </c>
      <c r="K77">
        <f>VLOOKUP($B77,Totalt!$B$1:$BH$474,MATCH(K$2,Totalt!$B$1:$AZ$1,0),FALSE)</f>
        <v>29.317</v>
      </c>
      <c r="M77" t="s">
        <v>622</v>
      </c>
      <c r="R77" t="s">
        <v>622</v>
      </c>
      <c r="S77" s="102" t="str">
        <f t="shared" si="2"/>
        <v>ja</v>
      </c>
      <c r="U77">
        <f t="shared" si="3"/>
        <v>66</v>
      </c>
    </row>
    <row r="78" spans="1:21" ht="15" customHeight="1" x14ac:dyDescent="0.25">
      <c r="A78" t="s">
        <v>111</v>
      </c>
      <c r="B78" t="s">
        <v>112</v>
      </c>
      <c r="C78">
        <v>9.3094200000000002E-2</v>
      </c>
      <c r="D78">
        <v>14.3491</v>
      </c>
      <c r="E78">
        <v>9.5770700000000009</v>
      </c>
      <c r="F78">
        <v>7.0301499999999998E-3</v>
      </c>
      <c r="G78" t="s">
        <v>10</v>
      </c>
      <c r="H78" s="103" t="s">
        <v>10</v>
      </c>
      <c r="J78">
        <f>VLOOKUP($B78,Totalt!$B$1:$BH$474,MATCH(J$2,Totalt!$B$1:$AZ$1,0),FALSE)</f>
        <v>64.010000000000005</v>
      </c>
      <c r="K78">
        <f>VLOOKUP($B78,Totalt!$B$1:$BH$474,MATCH(K$2,Totalt!$B$1:$AZ$1,0),FALSE)</f>
        <v>41.4</v>
      </c>
      <c r="M78" t="s">
        <v>622</v>
      </c>
      <c r="R78" t="s">
        <v>622</v>
      </c>
      <c r="S78" s="102" t="str">
        <f t="shared" si="2"/>
        <v>ja</v>
      </c>
      <c r="U78">
        <f t="shared" si="3"/>
        <v>67</v>
      </c>
    </row>
    <row r="79" spans="1:21" ht="15" customHeight="1" x14ac:dyDescent="0.25">
      <c r="A79" t="s">
        <v>113</v>
      </c>
      <c r="B79" t="s">
        <v>114</v>
      </c>
      <c r="C79">
        <v>0.12801999999999999</v>
      </c>
      <c r="D79">
        <v>22.2713</v>
      </c>
      <c r="E79">
        <v>7.1169200000000004</v>
      </c>
      <c r="F79">
        <v>4.3444499999999997E-2</v>
      </c>
      <c r="G79" t="s">
        <v>8</v>
      </c>
      <c r="H79" s="103" t="s">
        <v>10</v>
      </c>
      <c r="J79">
        <f>VLOOKUP($B79,Totalt!$B$1:$BH$474,MATCH(J$2,Totalt!$B$1:$AZ$1,0),FALSE)</f>
        <v>234.17730100000003</v>
      </c>
      <c r="K79">
        <f>VLOOKUP($B79,Totalt!$B$1:$BH$474,MATCH(K$2,Totalt!$B$1:$AZ$1,0),FALSE)</f>
        <v>195</v>
      </c>
      <c r="M79" t="s">
        <v>622</v>
      </c>
      <c r="R79" t="s">
        <v>622</v>
      </c>
      <c r="S79" s="102" t="str">
        <f t="shared" si="2"/>
        <v>ja</v>
      </c>
      <c r="U79">
        <f t="shared" si="3"/>
        <v>68</v>
      </c>
    </row>
    <row r="80" spans="1:21" ht="15" customHeight="1" x14ac:dyDescent="0.25">
      <c r="A80" t="s">
        <v>115</v>
      </c>
      <c r="B80" t="s">
        <v>116</v>
      </c>
      <c r="C80">
        <v>0</v>
      </c>
      <c r="D80">
        <v>0</v>
      </c>
      <c r="E80">
        <v>0</v>
      </c>
      <c r="F80">
        <v>0</v>
      </c>
      <c r="G80" t="s">
        <v>8</v>
      </c>
      <c r="H80" s="103" t="s">
        <v>8</v>
      </c>
      <c r="J80">
        <f>VLOOKUP($B80,Totalt!$B$1:$BH$474,MATCH(J$2,Totalt!$B$1:$AZ$1,0),FALSE)</f>
        <v>0</v>
      </c>
      <c r="K80" t="str">
        <f>VLOOKUP($B80,Totalt!$B$1:$BH$474,MATCH(K$2,Totalt!$B$1:$AZ$1,0),FALSE)</f>
        <v/>
      </c>
      <c r="M80" t="s">
        <v>622</v>
      </c>
      <c r="R80" t="s">
        <v>622</v>
      </c>
      <c r="S80" s="102" t="str">
        <f t="shared" si="2"/>
        <v>nej</v>
      </c>
      <c r="U80">
        <f t="shared" si="3"/>
        <v>68</v>
      </c>
    </row>
    <row r="81" spans="1:21" ht="15" customHeight="1" x14ac:dyDescent="0.25">
      <c r="A81" t="s">
        <v>115</v>
      </c>
      <c r="B81" t="s">
        <v>117</v>
      </c>
      <c r="C81">
        <v>0</v>
      </c>
      <c r="D81">
        <v>0</v>
      </c>
      <c r="E81">
        <v>0</v>
      </c>
      <c r="F81">
        <v>0</v>
      </c>
      <c r="G81" t="s">
        <v>8</v>
      </c>
      <c r="H81" s="103" t="s">
        <v>8</v>
      </c>
      <c r="J81">
        <f>VLOOKUP($B81,Totalt!$B$1:$BH$474,MATCH(J$2,Totalt!$B$1:$AZ$1,0),FALSE)</f>
        <v>0</v>
      </c>
      <c r="K81" t="str">
        <f>VLOOKUP($B81,Totalt!$B$1:$BH$474,MATCH(K$2,Totalt!$B$1:$AZ$1,0),FALSE)</f>
        <v/>
      </c>
      <c r="M81" t="s">
        <v>622</v>
      </c>
      <c r="R81" t="s">
        <v>622</v>
      </c>
      <c r="S81" s="102" t="str">
        <f t="shared" si="2"/>
        <v>nej</v>
      </c>
      <c r="U81">
        <f t="shared" si="3"/>
        <v>68</v>
      </c>
    </row>
    <row r="82" spans="1:21" ht="15" customHeight="1" x14ac:dyDescent="0.25">
      <c r="A82" t="s">
        <v>115</v>
      </c>
      <c r="B82" t="s">
        <v>118</v>
      </c>
      <c r="C82">
        <v>0</v>
      </c>
      <c r="D82">
        <v>0</v>
      </c>
      <c r="E82">
        <v>0</v>
      </c>
      <c r="F82">
        <v>0</v>
      </c>
      <c r="G82" t="s">
        <v>8</v>
      </c>
      <c r="H82" s="103" t="s">
        <v>8</v>
      </c>
      <c r="J82">
        <f>VLOOKUP($B82,Totalt!$B$1:$BH$474,MATCH(J$2,Totalt!$B$1:$AZ$1,0),FALSE)</f>
        <v>0</v>
      </c>
      <c r="K82" t="str">
        <f>VLOOKUP($B82,Totalt!$B$1:$BH$474,MATCH(K$2,Totalt!$B$1:$AZ$1,0),FALSE)</f>
        <v/>
      </c>
      <c r="M82" t="s">
        <v>622</v>
      </c>
      <c r="R82" t="s">
        <v>622</v>
      </c>
      <c r="S82" s="102" t="str">
        <f t="shared" si="2"/>
        <v>nej</v>
      </c>
      <c r="U82">
        <f t="shared" si="3"/>
        <v>68</v>
      </c>
    </row>
    <row r="83" spans="1:21" ht="15" customHeight="1" x14ac:dyDescent="0.25">
      <c r="A83" t="s">
        <v>115</v>
      </c>
      <c r="B83" t="s">
        <v>119</v>
      </c>
      <c r="C83">
        <v>0</v>
      </c>
      <c r="D83">
        <v>0</v>
      </c>
      <c r="E83">
        <v>0</v>
      </c>
      <c r="F83">
        <v>0</v>
      </c>
      <c r="G83" t="s">
        <v>8</v>
      </c>
      <c r="H83" s="103" t="s">
        <v>8</v>
      </c>
      <c r="J83">
        <f>VLOOKUP($B83,Totalt!$B$1:$BH$474,MATCH(J$2,Totalt!$B$1:$AZ$1,0),FALSE)</f>
        <v>0</v>
      </c>
      <c r="K83" t="str">
        <f>VLOOKUP($B83,Totalt!$B$1:$BH$474,MATCH(K$2,Totalt!$B$1:$AZ$1,0),FALSE)</f>
        <v/>
      </c>
      <c r="M83" t="s">
        <v>622</v>
      </c>
      <c r="R83" t="s">
        <v>622</v>
      </c>
      <c r="S83" s="102" t="str">
        <f t="shared" si="2"/>
        <v>nej</v>
      </c>
      <c r="U83">
        <f t="shared" si="3"/>
        <v>68</v>
      </c>
    </row>
    <row r="84" spans="1:21" ht="15" customHeight="1" x14ac:dyDescent="0.25">
      <c r="A84" t="s">
        <v>115</v>
      </c>
      <c r="B84" t="s">
        <v>120</v>
      </c>
      <c r="C84">
        <v>0</v>
      </c>
      <c r="D84">
        <v>0</v>
      </c>
      <c r="E84">
        <v>0</v>
      </c>
      <c r="F84">
        <v>0</v>
      </c>
      <c r="G84" t="s">
        <v>8</v>
      </c>
      <c r="H84" s="103" t="s">
        <v>8</v>
      </c>
      <c r="J84">
        <f>VLOOKUP($B84,Totalt!$B$1:$BH$474,MATCH(J$2,Totalt!$B$1:$AZ$1,0),FALSE)</f>
        <v>0</v>
      </c>
      <c r="K84" t="str">
        <f>VLOOKUP($B84,Totalt!$B$1:$BH$474,MATCH(K$2,Totalt!$B$1:$AZ$1,0),FALSE)</f>
        <v/>
      </c>
      <c r="M84" t="s">
        <v>622</v>
      </c>
      <c r="R84" t="s">
        <v>622</v>
      </c>
      <c r="S84" s="102" t="str">
        <f t="shared" si="2"/>
        <v>nej</v>
      </c>
      <c r="U84">
        <f t="shared" si="3"/>
        <v>68</v>
      </c>
    </row>
    <row r="85" spans="1:21" ht="15" customHeight="1" x14ac:dyDescent="0.25">
      <c r="A85" t="s">
        <v>115</v>
      </c>
      <c r="B85" t="s">
        <v>121</v>
      </c>
      <c r="C85">
        <v>0</v>
      </c>
      <c r="D85">
        <v>0</v>
      </c>
      <c r="E85">
        <v>0</v>
      </c>
      <c r="F85">
        <v>0</v>
      </c>
      <c r="G85" t="s">
        <v>8</v>
      </c>
      <c r="H85" s="103" t="s">
        <v>8</v>
      </c>
      <c r="J85">
        <f>VLOOKUP($B85,Totalt!$B$1:$BH$474,MATCH(J$2,Totalt!$B$1:$AZ$1,0),FALSE)</f>
        <v>0</v>
      </c>
      <c r="K85" t="str">
        <f>VLOOKUP($B85,Totalt!$B$1:$BH$474,MATCH(K$2,Totalt!$B$1:$AZ$1,0),FALSE)</f>
        <v/>
      </c>
      <c r="M85" t="s">
        <v>622</v>
      </c>
      <c r="R85" t="s">
        <v>622</v>
      </c>
      <c r="S85" s="102" t="str">
        <f t="shared" si="2"/>
        <v>nej</v>
      </c>
      <c r="U85">
        <f t="shared" si="3"/>
        <v>68</v>
      </c>
    </row>
    <row r="86" spans="1:21" ht="15" customHeight="1" x14ac:dyDescent="0.25">
      <c r="A86" t="s">
        <v>115</v>
      </c>
      <c r="B86" t="s">
        <v>122</v>
      </c>
      <c r="C86">
        <v>0</v>
      </c>
      <c r="D86">
        <v>0</v>
      </c>
      <c r="E86">
        <v>0</v>
      </c>
      <c r="F86">
        <v>0</v>
      </c>
      <c r="G86" t="s">
        <v>8</v>
      </c>
      <c r="H86" s="103" t="s">
        <v>8</v>
      </c>
      <c r="J86">
        <f>VLOOKUP($B86,Totalt!$B$1:$BH$474,MATCH(J$2,Totalt!$B$1:$AZ$1,0),FALSE)</f>
        <v>0</v>
      </c>
      <c r="K86" t="str">
        <f>VLOOKUP($B86,Totalt!$B$1:$BH$474,MATCH(K$2,Totalt!$B$1:$AZ$1,0),FALSE)</f>
        <v/>
      </c>
      <c r="M86" t="s">
        <v>622</v>
      </c>
      <c r="R86" t="s">
        <v>622</v>
      </c>
      <c r="S86" s="102" t="str">
        <f t="shared" si="2"/>
        <v>nej</v>
      </c>
      <c r="U86">
        <f t="shared" si="3"/>
        <v>68</v>
      </c>
    </row>
    <row r="87" spans="1:21" ht="15" customHeight="1" x14ac:dyDescent="0.25">
      <c r="A87" t="s">
        <v>123</v>
      </c>
      <c r="B87" t="s">
        <v>124</v>
      </c>
      <c r="C87">
        <v>8.0719299999999994E-2</v>
      </c>
      <c r="D87">
        <v>9.9886099999999995</v>
      </c>
      <c r="E87">
        <v>5.95939</v>
      </c>
      <c r="F87">
        <v>8.08795E-3</v>
      </c>
      <c r="G87" t="s">
        <v>8</v>
      </c>
      <c r="H87" s="103" t="s">
        <v>10</v>
      </c>
      <c r="J87">
        <f>VLOOKUP($B87,Totalt!$B$1:$BH$474,MATCH(J$2,Totalt!$B$1:$AZ$1,0),FALSE)</f>
        <v>711.18534</v>
      </c>
      <c r="K87">
        <f>VLOOKUP($B87,Totalt!$B$1:$BH$474,MATCH(K$2,Totalt!$B$1:$AZ$1,0),FALSE)</f>
        <v>623.6</v>
      </c>
      <c r="M87" t="s">
        <v>622</v>
      </c>
      <c r="R87" t="s">
        <v>622</v>
      </c>
      <c r="S87" s="102" t="str">
        <f t="shared" si="2"/>
        <v>ja</v>
      </c>
      <c r="U87">
        <f t="shared" si="3"/>
        <v>69</v>
      </c>
    </row>
    <row r="88" spans="1:21" ht="15" customHeight="1" x14ac:dyDescent="0.25">
      <c r="A88" t="s">
        <v>123</v>
      </c>
      <c r="B88" t="s">
        <v>125</v>
      </c>
      <c r="C88">
        <v>0.32611200000000001</v>
      </c>
      <c r="D88">
        <v>52.694000000000003</v>
      </c>
      <c r="E88">
        <v>16.066500000000001</v>
      </c>
      <c r="F88">
        <v>0.15451599999999999</v>
      </c>
      <c r="G88" t="s">
        <v>10</v>
      </c>
      <c r="H88" s="103" t="s">
        <v>10</v>
      </c>
      <c r="J88">
        <f>VLOOKUP($B88,Totalt!$B$1:$BH$474,MATCH(J$2,Totalt!$B$1:$AZ$1,0),FALSE)</f>
        <v>0.91900000000000004</v>
      </c>
      <c r="K88">
        <f>VLOOKUP($B88,Totalt!$B$1:$BH$474,MATCH(K$2,Totalt!$B$1:$AZ$1,0),FALSE)</f>
        <v>0.8</v>
      </c>
      <c r="M88" t="s">
        <v>622</v>
      </c>
      <c r="R88" t="s">
        <v>622</v>
      </c>
      <c r="S88" s="102" t="str">
        <f t="shared" si="2"/>
        <v>ja</v>
      </c>
      <c r="U88">
        <f t="shared" si="3"/>
        <v>70</v>
      </c>
    </row>
    <row r="89" spans="1:21" ht="15" customHeight="1" x14ac:dyDescent="0.25">
      <c r="A89" t="s">
        <v>123</v>
      </c>
      <c r="B89" t="s">
        <v>126</v>
      </c>
      <c r="C89">
        <v>0.25068499999999999</v>
      </c>
      <c r="D89">
        <v>14.042199999999999</v>
      </c>
      <c r="E89">
        <v>21.435099999999998</v>
      </c>
      <c r="F89">
        <v>5.8738899999999997E-3</v>
      </c>
      <c r="G89" t="s">
        <v>10</v>
      </c>
      <c r="H89" s="103" t="s">
        <v>10</v>
      </c>
      <c r="J89">
        <f>VLOOKUP($B89,Totalt!$B$1:$BH$474,MATCH(J$2,Totalt!$B$1:$AZ$1,0),FALSE)</f>
        <v>8.3419999999999987</v>
      </c>
      <c r="K89">
        <f>VLOOKUP($B89,Totalt!$B$1:$BH$474,MATCH(K$2,Totalt!$B$1:$AZ$1,0),FALSE)</f>
        <v>3.9</v>
      </c>
      <c r="M89" t="s">
        <v>622</v>
      </c>
      <c r="R89" t="s">
        <v>622</v>
      </c>
      <c r="S89" s="102" t="str">
        <f t="shared" si="2"/>
        <v>ja</v>
      </c>
      <c r="U89">
        <f t="shared" si="3"/>
        <v>71</v>
      </c>
    </row>
    <row r="90" spans="1:21" ht="15" customHeight="1" x14ac:dyDescent="0.25">
      <c r="A90" t="s">
        <v>127</v>
      </c>
      <c r="B90" t="s">
        <v>128</v>
      </c>
      <c r="C90">
        <v>0.108445</v>
      </c>
      <c r="D90">
        <v>24.6187</v>
      </c>
      <c r="E90">
        <v>8.1457099999999993</v>
      </c>
      <c r="F90">
        <v>1.4031099999999999E-2</v>
      </c>
      <c r="G90" t="s">
        <v>8</v>
      </c>
      <c r="H90" s="103" t="s">
        <v>10</v>
      </c>
      <c r="J90">
        <f>VLOOKUP($B90,Totalt!$B$1:$BH$474,MATCH(J$2,Totalt!$B$1:$AZ$1,0),FALSE)</f>
        <v>118.066034</v>
      </c>
      <c r="K90">
        <f>VLOOKUP($B90,Totalt!$B$1:$BH$474,MATCH(K$2,Totalt!$B$1:$AZ$1,0),FALSE)</f>
        <v>100.4</v>
      </c>
      <c r="M90" t="s">
        <v>622</v>
      </c>
      <c r="R90" t="s">
        <v>622</v>
      </c>
      <c r="S90" s="102" t="str">
        <f t="shared" si="2"/>
        <v>ja</v>
      </c>
      <c r="U90">
        <f t="shared" si="3"/>
        <v>72</v>
      </c>
    </row>
    <row r="91" spans="1:21" ht="15" customHeight="1" x14ac:dyDescent="0.25">
      <c r="A91" t="s">
        <v>127</v>
      </c>
      <c r="B91" t="s">
        <v>129</v>
      </c>
      <c r="C91">
        <v>0.224554</v>
      </c>
      <c r="D91">
        <v>22.650500000000001</v>
      </c>
      <c r="E91">
        <v>18.162199999999999</v>
      </c>
      <c r="F91">
        <v>1.15175E-2</v>
      </c>
      <c r="G91" t="s">
        <v>8</v>
      </c>
      <c r="H91" s="103" t="s">
        <v>10</v>
      </c>
      <c r="J91">
        <f>VLOOKUP($B91,Totalt!$B$1:$BH$474,MATCH(J$2,Totalt!$B$1:$AZ$1,0),FALSE)</f>
        <v>13.18</v>
      </c>
      <c r="K91">
        <f>VLOOKUP($B91,Totalt!$B$1:$BH$474,MATCH(K$2,Totalt!$B$1:$AZ$1,0),FALSE)</f>
        <v>9.1999999999999993</v>
      </c>
      <c r="M91" t="s">
        <v>622</v>
      </c>
      <c r="R91" t="s">
        <v>622</v>
      </c>
      <c r="S91" s="102" t="str">
        <f t="shared" si="2"/>
        <v>ja</v>
      </c>
      <c r="U91">
        <f t="shared" si="3"/>
        <v>73</v>
      </c>
    </row>
    <row r="92" spans="1:21" ht="15" customHeight="1" x14ac:dyDescent="0.25">
      <c r="A92" t="s">
        <v>127</v>
      </c>
      <c r="B92" t="s">
        <v>130</v>
      </c>
      <c r="C92">
        <v>0.28633399999999998</v>
      </c>
      <c r="D92">
        <v>37.790100000000002</v>
      </c>
      <c r="E92">
        <v>16.217500000000001</v>
      </c>
      <c r="F92">
        <v>2.6512899999999999E-2</v>
      </c>
      <c r="G92" t="s">
        <v>8</v>
      </c>
      <c r="H92" s="103" t="s">
        <v>10</v>
      </c>
      <c r="J92">
        <f>VLOOKUP($B92,Totalt!$B$1:$BH$474,MATCH(J$2,Totalt!$B$1:$AZ$1,0),FALSE)</f>
        <v>5.7669999999999995</v>
      </c>
      <c r="K92">
        <f>VLOOKUP($B92,Totalt!$B$1:$BH$474,MATCH(K$2,Totalt!$B$1:$AZ$1,0),FALSE)</f>
        <v>4.4000000000000004</v>
      </c>
      <c r="M92" t="s">
        <v>622</v>
      </c>
      <c r="R92" t="s">
        <v>622</v>
      </c>
      <c r="S92" s="102" t="str">
        <f t="shared" si="2"/>
        <v>ja</v>
      </c>
      <c r="U92">
        <f t="shared" si="3"/>
        <v>74</v>
      </c>
    </row>
    <row r="93" spans="1:21" ht="15" customHeight="1" x14ac:dyDescent="0.25">
      <c r="A93" t="s">
        <v>131</v>
      </c>
      <c r="B93" t="s">
        <v>132</v>
      </c>
      <c r="C93">
        <v>8.0423499999999995E-2</v>
      </c>
      <c r="D93">
        <v>15.009399999999999</v>
      </c>
      <c r="E93">
        <v>9.2164699999999993</v>
      </c>
      <c r="F93">
        <v>1.4369E-2</v>
      </c>
      <c r="G93" t="s">
        <v>10</v>
      </c>
      <c r="H93" s="103" t="s">
        <v>10</v>
      </c>
      <c r="J93">
        <f>VLOOKUP($B93,Totalt!$B$1:$BH$474,MATCH(J$2,Totalt!$B$1:$AZ$1,0),FALSE)</f>
        <v>73.283000000000015</v>
      </c>
      <c r="K93">
        <f>VLOOKUP($B93,Totalt!$B$1:$BH$474,MATCH(K$2,Totalt!$B$1:$AZ$1,0),FALSE)</f>
        <v>55.631</v>
      </c>
      <c r="M93" t="s">
        <v>622</v>
      </c>
      <c r="R93" t="s">
        <v>622</v>
      </c>
      <c r="S93" s="102" t="str">
        <f t="shared" si="2"/>
        <v>ja</v>
      </c>
      <c r="U93">
        <f t="shared" si="3"/>
        <v>75</v>
      </c>
    </row>
    <row r="94" spans="1:21" ht="15" customHeight="1" x14ac:dyDescent="0.25">
      <c r="A94" t="s">
        <v>131</v>
      </c>
      <c r="B94" t="s">
        <v>133</v>
      </c>
      <c r="C94">
        <v>0.172657</v>
      </c>
      <c r="D94">
        <v>11.4535</v>
      </c>
      <c r="E94">
        <v>16.712399999999999</v>
      </c>
      <c r="F94">
        <v>1.18271E-2</v>
      </c>
      <c r="G94" t="s">
        <v>10</v>
      </c>
      <c r="H94" s="103" t="s">
        <v>10</v>
      </c>
      <c r="J94">
        <f>VLOOKUP($B94,Totalt!$B$1:$BH$474,MATCH(J$2,Totalt!$B$1:$AZ$1,0),FALSE)</f>
        <v>2.452</v>
      </c>
      <c r="K94">
        <f>VLOOKUP($B94,Totalt!$B$1:$BH$474,MATCH(K$2,Totalt!$B$1:$AZ$1,0),FALSE)</f>
        <v>1.893</v>
      </c>
      <c r="M94" t="s">
        <v>622</v>
      </c>
      <c r="R94" t="s">
        <v>622</v>
      </c>
      <c r="S94" s="102" t="str">
        <f t="shared" si="2"/>
        <v>ja</v>
      </c>
      <c r="U94">
        <f t="shared" si="3"/>
        <v>76</v>
      </c>
    </row>
    <row r="95" spans="1:21" ht="15" customHeight="1" x14ac:dyDescent="0.25">
      <c r="A95" t="s">
        <v>131</v>
      </c>
      <c r="B95" t="s">
        <v>134</v>
      </c>
      <c r="C95">
        <v>0.231151</v>
      </c>
      <c r="D95">
        <v>29.4208</v>
      </c>
      <c r="E95">
        <v>17.1555</v>
      </c>
      <c r="F95">
        <v>5.1481699999999998E-2</v>
      </c>
      <c r="G95" t="s">
        <v>10</v>
      </c>
      <c r="H95" s="103" t="s">
        <v>10</v>
      </c>
      <c r="J95">
        <f>VLOOKUP($B95,Totalt!$B$1:$BH$474,MATCH(J$2,Totalt!$B$1:$AZ$1,0),FALSE)</f>
        <v>3.9819999999999998</v>
      </c>
      <c r="K95">
        <f>VLOOKUP($B95,Totalt!$B$1:$BH$474,MATCH(K$2,Totalt!$B$1:$AZ$1,0),FALSE)</f>
        <v>3.0760000000000001</v>
      </c>
      <c r="M95" t="s">
        <v>622</v>
      </c>
      <c r="R95" t="s">
        <v>622</v>
      </c>
      <c r="S95" s="102" t="str">
        <f t="shared" si="2"/>
        <v>ja</v>
      </c>
      <c r="U95">
        <f t="shared" si="3"/>
        <v>77</v>
      </c>
    </row>
    <row r="96" spans="1:21" ht="15" customHeight="1" x14ac:dyDescent="0.25">
      <c r="A96" t="s">
        <v>135</v>
      </c>
      <c r="B96" t="s">
        <v>136</v>
      </c>
      <c r="C96">
        <v>0.186637</v>
      </c>
      <c r="D96">
        <v>18.430399999999999</v>
      </c>
      <c r="E96">
        <v>17.593499999999999</v>
      </c>
      <c r="F96">
        <v>3.0150799999999998E-2</v>
      </c>
      <c r="G96" t="s">
        <v>10</v>
      </c>
      <c r="H96" s="103" t="s">
        <v>10</v>
      </c>
      <c r="J96">
        <f>VLOOKUP($B96,Totalt!$B$1:$BH$474,MATCH(J$2,Totalt!$B$1:$AZ$1,0),FALSE)</f>
        <v>5.97</v>
      </c>
      <c r="K96">
        <f>VLOOKUP($B96,Totalt!$B$1:$BH$474,MATCH(K$2,Totalt!$B$1:$AZ$1,0),FALSE)</f>
        <v>4.43</v>
      </c>
      <c r="M96" t="s">
        <v>622</v>
      </c>
      <c r="R96" t="s">
        <v>622</v>
      </c>
      <c r="S96" s="102" t="str">
        <f t="shared" si="2"/>
        <v>ja</v>
      </c>
      <c r="U96">
        <f t="shared" si="3"/>
        <v>78</v>
      </c>
    </row>
    <row r="97" spans="1:21" ht="15" customHeight="1" x14ac:dyDescent="0.25">
      <c r="A97" t="s">
        <v>135</v>
      </c>
      <c r="B97" t="s">
        <v>137</v>
      </c>
      <c r="C97">
        <v>3.7567499999999997E-2</v>
      </c>
      <c r="D97">
        <v>8.2452199999999998</v>
      </c>
      <c r="E97">
        <v>5.0884999999999998</v>
      </c>
      <c r="F97">
        <v>7.1762500000000003E-3</v>
      </c>
      <c r="G97" t="s">
        <v>10</v>
      </c>
      <c r="H97" s="103" t="s">
        <v>10</v>
      </c>
      <c r="J97">
        <f>VLOOKUP($B97,Totalt!$B$1:$BH$474,MATCH(J$2,Totalt!$B$1:$AZ$1,0),FALSE)</f>
        <v>325.53178299999996</v>
      </c>
      <c r="K97">
        <f>VLOOKUP($B97,Totalt!$B$1:$BH$474,MATCH(K$2,Totalt!$B$1:$AZ$1,0),FALSE)</f>
        <v>320.49</v>
      </c>
      <c r="M97" t="s">
        <v>622</v>
      </c>
      <c r="R97" t="s">
        <v>622</v>
      </c>
      <c r="S97" s="102" t="str">
        <f t="shared" si="2"/>
        <v>ja</v>
      </c>
      <c r="U97">
        <f t="shared" si="3"/>
        <v>79</v>
      </c>
    </row>
    <row r="98" spans="1:21" ht="15" customHeight="1" x14ac:dyDescent="0.25">
      <c r="A98" t="s">
        <v>135</v>
      </c>
      <c r="B98" t="s">
        <v>138</v>
      </c>
      <c r="C98">
        <v>0.15337200000000001</v>
      </c>
      <c r="D98">
        <v>11.0448</v>
      </c>
      <c r="E98">
        <v>16.593</v>
      </c>
      <c r="F98">
        <v>1.0889299999999999E-2</v>
      </c>
      <c r="G98" t="s">
        <v>10</v>
      </c>
      <c r="H98" s="103" t="s">
        <v>10</v>
      </c>
      <c r="J98">
        <f>VLOOKUP($B98,Totalt!$B$1:$BH$474,MATCH(J$2,Totalt!$B$1:$AZ$1,0),FALSE)</f>
        <v>5.5099999999999989</v>
      </c>
      <c r="K98">
        <f>VLOOKUP($B98,Totalt!$B$1:$BH$474,MATCH(K$2,Totalt!$B$1:$AZ$1,0),FALSE)</f>
        <v>4.3</v>
      </c>
      <c r="M98" t="s">
        <v>622</v>
      </c>
      <c r="R98" t="s">
        <v>622</v>
      </c>
      <c r="S98" s="102" t="str">
        <f t="shared" si="2"/>
        <v>ja</v>
      </c>
      <c r="U98">
        <f t="shared" si="3"/>
        <v>80</v>
      </c>
    </row>
    <row r="99" spans="1:21" ht="15" customHeight="1" x14ac:dyDescent="0.25">
      <c r="A99" t="s">
        <v>135</v>
      </c>
      <c r="B99" t="s">
        <v>139</v>
      </c>
      <c r="C99">
        <v>0.183694</v>
      </c>
      <c r="D99">
        <v>17.305299999999999</v>
      </c>
      <c r="E99">
        <v>17.750599999999999</v>
      </c>
      <c r="F99">
        <v>2.63591E-2</v>
      </c>
      <c r="G99" t="s">
        <v>10</v>
      </c>
      <c r="H99" s="103" t="s">
        <v>10</v>
      </c>
      <c r="J99">
        <f>VLOOKUP($B99,Totalt!$B$1:$BH$474,MATCH(J$2,Totalt!$B$1:$AZ$1,0),FALSE)</f>
        <v>6.07</v>
      </c>
      <c r="K99">
        <f>VLOOKUP($B99,Totalt!$B$1:$BH$474,MATCH(K$2,Totalt!$B$1:$AZ$1,0),FALSE)</f>
        <v>4.4400000000000004</v>
      </c>
      <c r="M99" t="s">
        <v>622</v>
      </c>
      <c r="R99" t="s">
        <v>622</v>
      </c>
      <c r="S99" s="102" t="str">
        <f t="shared" si="2"/>
        <v>ja</v>
      </c>
      <c r="U99">
        <f t="shared" si="3"/>
        <v>81</v>
      </c>
    </row>
    <row r="100" spans="1:21" ht="15" customHeight="1" x14ac:dyDescent="0.25">
      <c r="A100" t="s">
        <v>140</v>
      </c>
      <c r="B100" t="s">
        <v>141</v>
      </c>
      <c r="C100">
        <v>0.19621</v>
      </c>
      <c r="D100">
        <v>97.365399999999994</v>
      </c>
      <c r="E100">
        <v>6.8497700000000004</v>
      </c>
      <c r="F100">
        <v>7.2860300000000003E-2</v>
      </c>
      <c r="G100" t="s">
        <v>8</v>
      </c>
      <c r="H100" s="103" t="s">
        <v>10</v>
      </c>
      <c r="J100">
        <f>VLOOKUP($B100,Totalt!$B$1:$BH$474,MATCH(J$2,Totalt!$B$1:$AZ$1,0),FALSE)</f>
        <v>134.95000000000002</v>
      </c>
      <c r="K100">
        <f>VLOOKUP($B100,Totalt!$B$1:$BH$474,MATCH(K$2,Totalt!$B$1:$AZ$1,0),FALSE)</f>
        <v>105</v>
      </c>
      <c r="M100" t="s">
        <v>622</v>
      </c>
      <c r="R100" t="s">
        <v>622</v>
      </c>
      <c r="S100" s="102" t="str">
        <f t="shared" si="2"/>
        <v>ja</v>
      </c>
      <c r="U100">
        <f t="shared" si="3"/>
        <v>82</v>
      </c>
    </row>
    <row r="101" spans="1:21" ht="15" customHeight="1" x14ac:dyDescent="0.25">
      <c r="A101" t="s">
        <v>142</v>
      </c>
      <c r="B101" t="s">
        <v>143</v>
      </c>
      <c r="C101">
        <v>0</v>
      </c>
      <c r="D101">
        <v>0</v>
      </c>
      <c r="E101">
        <v>0</v>
      </c>
      <c r="F101">
        <v>0</v>
      </c>
      <c r="G101" t="s">
        <v>8</v>
      </c>
      <c r="H101" s="103" t="s">
        <v>8</v>
      </c>
      <c r="J101">
        <f>VLOOKUP($B101,Totalt!$B$1:$BH$474,MATCH(J$2,Totalt!$B$1:$AZ$1,0),FALSE)</f>
        <v>0</v>
      </c>
      <c r="K101" t="str">
        <f>VLOOKUP($B101,Totalt!$B$1:$BH$474,MATCH(K$2,Totalt!$B$1:$AZ$1,0),FALSE)</f>
        <v/>
      </c>
      <c r="M101" t="s">
        <v>622</v>
      </c>
      <c r="R101" t="s">
        <v>622</v>
      </c>
      <c r="S101" s="102" t="str">
        <f t="shared" si="2"/>
        <v>nej</v>
      </c>
      <c r="U101">
        <f t="shared" si="3"/>
        <v>82</v>
      </c>
    </row>
    <row r="102" spans="1:21" ht="15" customHeight="1" x14ac:dyDescent="0.25">
      <c r="A102" t="s">
        <v>144</v>
      </c>
      <c r="B102" t="s">
        <v>145</v>
      </c>
      <c r="C102">
        <v>0.19526399999999999</v>
      </c>
      <c r="D102">
        <v>74.947500000000005</v>
      </c>
      <c r="E102">
        <v>6.8430900000000001</v>
      </c>
      <c r="F102">
        <v>0.109629</v>
      </c>
      <c r="G102" t="s">
        <v>8</v>
      </c>
      <c r="H102" s="103" t="s">
        <v>10</v>
      </c>
      <c r="J102">
        <f>VLOOKUP($B102,Totalt!$B$1:$BH$474,MATCH(J$2,Totalt!$B$1:$AZ$1,0),FALSE)</f>
        <v>7955.1575000000003</v>
      </c>
      <c r="K102">
        <f>VLOOKUP($B102,Totalt!$B$1:$BH$474,MATCH(K$2,Totalt!$B$1:$AZ$1,0),FALSE)</f>
        <v>7504.6790000000001</v>
      </c>
      <c r="M102" t="s">
        <v>622</v>
      </c>
      <c r="R102" t="s">
        <v>622</v>
      </c>
      <c r="S102" s="102" t="str">
        <f t="shared" si="2"/>
        <v>ja</v>
      </c>
      <c r="U102">
        <f t="shared" si="3"/>
        <v>83</v>
      </c>
    </row>
    <row r="103" spans="1:21" ht="15" customHeight="1" x14ac:dyDescent="0.25">
      <c r="A103" t="s">
        <v>144</v>
      </c>
      <c r="B103" t="s">
        <v>146</v>
      </c>
      <c r="C103">
        <v>0.29367199999999999</v>
      </c>
      <c r="D103">
        <v>64.143699999999995</v>
      </c>
      <c r="E103">
        <v>7.9196499999999999</v>
      </c>
      <c r="F103">
        <v>0.13725899999999999</v>
      </c>
      <c r="G103" t="s">
        <v>8</v>
      </c>
      <c r="H103" s="103" t="s">
        <v>10</v>
      </c>
      <c r="J103">
        <f>VLOOKUP($B103,Totalt!$B$1:$BH$474,MATCH(J$2,Totalt!$B$1:$AZ$1,0),FALSE)</f>
        <v>74.90204</v>
      </c>
      <c r="K103">
        <f>VLOOKUP($B103,Totalt!$B$1:$BH$474,MATCH(K$2,Totalt!$B$1:$AZ$1,0),FALSE)</f>
        <v>55.81</v>
      </c>
      <c r="M103" t="s">
        <v>622</v>
      </c>
      <c r="R103" t="s">
        <v>622</v>
      </c>
      <c r="S103" s="102" t="str">
        <f t="shared" si="2"/>
        <v>ja</v>
      </c>
      <c r="U103">
        <f t="shared" si="3"/>
        <v>84</v>
      </c>
    </row>
    <row r="104" spans="1:21" ht="15" customHeight="1" x14ac:dyDescent="0.25">
      <c r="A104" t="s">
        <v>147</v>
      </c>
      <c r="B104" t="s">
        <v>148</v>
      </c>
      <c r="C104" t="s">
        <v>9</v>
      </c>
      <c r="D104" t="s">
        <v>9</v>
      </c>
      <c r="E104" t="s">
        <v>9</v>
      </c>
      <c r="F104" t="s">
        <v>9</v>
      </c>
      <c r="G104" t="s">
        <v>8</v>
      </c>
      <c r="H104" s="103" t="s">
        <v>8</v>
      </c>
      <c r="J104">
        <f>VLOOKUP($B104,Totalt!$B$1:$BH$474,MATCH(J$2,Totalt!$B$1:$AZ$1,0),FALSE)</f>
        <v>0</v>
      </c>
      <c r="K104" t="str">
        <f>VLOOKUP($B104,Totalt!$B$1:$BH$474,MATCH(K$2,Totalt!$B$1:$AZ$1,0),FALSE)</f>
        <v/>
      </c>
      <c r="M104" t="s">
        <v>622</v>
      </c>
      <c r="R104" t="s">
        <v>622</v>
      </c>
      <c r="S104" s="102" t="str">
        <f t="shared" si="2"/>
        <v>nej</v>
      </c>
      <c r="U104">
        <f t="shared" si="3"/>
        <v>84</v>
      </c>
    </row>
    <row r="105" spans="1:21" ht="15" customHeight="1" x14ac:dyDescent="0.25">
      <c r="A105" t="s">
        <v>147</v>
      </c>
      <c r="B105" t="s">
        <v>149</v>
      </c>
      <c r="C105" t="s">
        <v>9</v>
      </c>
      <c r="D105" t="s">
        <v>9</v>
      </c>
      <c r="E105" t="s">
        <v>9</v>
      </c>
      <c r="F105" t="s">
        <v>9</v>
      </c>
      <c r="G105" t="s">
        <v>8</v>
      </c>
      <c r="H105" s="103" t="s">
        <v>8</v>
      </c>
      <c r="J105">
        <f>VLOOKUP($B105,Totalt!$B$1:$BH$474,MATCH(J$2,Totalt!$B$1:$AZ$1,0),FALSE)</f>
        <v>0</v>
      </c>
      <c r="K105" t="str">
        <f>VLOOKUP($B105,Totalt!$B$1:$BH$474,MATCH(K$2,Totalt!$B$1:$AZ$1,0),FALSE)</f>
        <v/>
      </c>
      <c r="M105" t="s">
        <v>622</v>
      </c>
      <c r="R105" t="s">
        <v>622</v>
      </c>
      <c r="S105" s="102" t="str">
        <f t="shared" si="2"/>
        <v>nej</v>
      </c>
      <c r="U105">
        <f t="shared" si="3"/>
        <v>84</v>
      </c>
    </row>
    <row r="106" spans="1:21" ht="15" customHeight="1" x14ac:dyDescent="0.25">
      <c r="A106" t="s">
        <v>147</v>
      </c>
      <c r="B106" s="11" t="s">
        <v>991</v>
      </c>
      <c r="C106">
        <v>0</v>
      </c>
      <c r="D106">
        <v>0</v>
      </c>
      <c r="E106">
        <v>0</v>
      </c>
      <c r="F106">
        <v>0</v>
      </c>
      <c r="G106" t="s">
        <v>8</v>
      </c>
      <c r="H106" s="103" t="s">
        <v>8</v>
      </c>
      <c r="J106">
        <f>VLOOKUP($B106,Totalt!$B$1:$BH$474,MATCH(J$2,Totalt!$B$1:$AZ$1,0),FALSE)</f>
        <v>0</v>
      </c>
      <c r="K106" t="str">
        <f>VLOOKUP($B106,Totalt!$B$1:$BH$474,MATCH(K$2,Totalt!$B$1:$AZ$1,0),FALSE)</f>
        <v/>
      </c>
      <c r="M106" t="s">
        <v>622</v>
      </c>
      <c r="R106" t="s">
        <v>622</v>
      </c>
      <c r="S106" s="102" t="str">
        <f t="shared" si="2"/>
        <v>nej</v>
      </c>
      <c r="U106">
        <f t="shared" si="3"/>
        <v>84</v>
      </c>
    </row>
    <row r="107" spans="1:21" ht="15" customHeight="1" x14ac:dyDescent="0.25">
      <c r="A107" t="s">
        <v>147</v>
      </c>
      <c r="B107" t="s">
        <v>151</v>
      </c>
      <c r="C107" t="s">
        <v>9</v>
      </c>
      <c r="D107" t="s">
        <v>9</v>
      </c>
      <c r="E107" t="s">
        <v>9</v>
      </c>
      <c r="F107" t="s">
        <v>9</v>
      </c>
      <c r="G107" t="s">
        <v>8</v>
      </c>
      <c r="H107" s="103" t="s">
        <v>8</v>
      </c>
      <c r="J107">
        <f>VLOOKUP($B107,Totalt!$B$1:$BH$474,MATCH(J$2,Totalt!$B$1:$AZ$1,0),FALSE)</f>
        <v>0</v>
      </c>
      <c r="K107" t="str">
        <f>VLOOKUP($B107,Totalt!$B$1:$BH$474,MATCH(K$2,Totalt!$B$1:$AZ$1,0),FALSE)</f>
        <v/>
      </c>
      <c r="M107" t="s">
        <v>622</v>
      </c>
      <c r="R107" t="s">
        <v>622</v>
      </c>
      <c r="S107" s="102" t="str">
        <f t="shared" si="2"/>
        <v>nej</v>
      </c>
      <c r="U107">
        <f t="shared" si="3"/>
        <v>84</v>
      </c>
    </row>
    <row r="108" spans="1:21" ht="15" customHeight="1" x14ac:dyDescent="0.25">
      <c r="A108" t="s">
        <v>147</v>
      </c>
      <c r="B108" t="s">
        <v>152</v>
      </c>
      <c r="C108" t="s">
        <v>9</v>
      </c>
      <c r="D108" t="s">
        <v>9</v>
      </c>
      <c r="E108" t="s">
        <v>9</v>
      </c>
      <c r="F108" t="s">
        <v>9</v>
      </c>
      <c r="G108" t="s">
        <v>8</v>
      </c>
      <c r="H108" s="103" t="s">
        <v>8</v>
      </c>
      <c r="J108">
        <f>VLOOKUP($B108,Totalt!$B$1:$BH$474,MATCH(J$2,Totalt!$B$1:$AZ$1,0),FALSE)</f>
        <v>0</v>
      </c>
      <c r="K108" t="str">
        <f>VLOOKUP($B108,Totalt!$B$1:$BH$474,MATCH(K$2,Totalt!$B$1:$AZ$1,0),FALSE)</f>
        <v/>
      </c>
      <c r="M108" t="s">
        <v>622</v>
      </c>
      <c r="R108" t="s">
        <v>622</v>
      </c>
      <c r="S108" s="102" t="str">
        <f t="shared" si="2"/>
        <v>nej</v>
      </c>
      <c r="U108">
        <f t="shared" si="3"/>
        <v>84</v>
      </c>
    </row>
    <row r="109" spans="1:21" ht="15" customHeight="1" x14ac:dyDescent="0.25">
      <c r="A109" t="s">
        <v>147</v>
      </c>
      <c r="B109" t="s">
        <v>153</v>
      </c>
      <c r="C109" t="s">
        <v>9</v>
      </c>
      <c r="D109" t="s">
        <v>9</v>
      </c>
      <c r="E109" t="s">
        <v>9</v>
      </c>
      <c r="F109" t="s">
        <v>9</v>
      </c>
      <c r="G109" t="s">
        <v>8</v>
      </c>
      <c r="H109" s="103" t="s">
        <v>8</v>
      </c>
      <c r="J109">
        <f>VLOOKUP($B109,Totalt!$B$1:$BH$474,MATCH(J$2,Totalt!$B$1:$AZ$1,0),FALSE)</f>
        <v>0</v>
      </c>
      <c r="K109" t="str">
        <f>VLOOKUP($B109,Totalt!$B$1:$BH$474,MATCH(K$2,Totalt!$B$1:$AZ$1,0),FALSE)</f>
        <v/>
      </c>
      <c r="M109" t="s">
        <v>622</v>
      </c>
      <c r="R109" t="s">
        <v>622</v>
      </c>
      <c r="S109" s="102" t="str">
        <f t="shared" si="2"/>
        <v>nej</v>
      </c>
      <c r="U109">
        <f t="shared" si="3"/>
        <v>84</v>
      </c>
    </row>
    <row r="110" spans="1:21" ht="15" customHeight="1" x14ac:dyDescent="0.25">
      <c r="A110" t="s">
        <v>147</v>
      </c>
      <c r="B110" t="s">
        <v>154</v>
      </c>
      <c r="C110" t="s">
        <v>9</v>
      </c>
      <c r="D110" t="s">
        <v>9</v>
      </c>
      <c r="E110" t="s">
        <v>9</v>
      </c>
      <c r="F110" t="s">
        <v>9</v>
      </c>
      <c r="G110" t="s">
        <v>8</v>
      </c>
      <c r="H110" s="103" t="s">
        <v>8</v>
      </c>
      <c r="J110">
        <f>VLOOKUP($B110,Totalt!$B$1:$BH$474,MATCH(J$2,Totalt!$B$1:$AZ$1,0),FALSE)</f>
        <v>0</v>
      </c>
      <c r="K110" t="str">
        <f>VLOOKUP($B110,Totalt!$B$1:$BH$474,MATCH(K$2,Totalt!$B$1:$AZ$1,0),FALSE)</f>
        <v/>
      </c>
      <c r="M110" t="s">
        <v>622</v>
      </c>
      <c r="R110" t="s">
        <v>622</v>
      </c>
      <c r="S110" s="102" t="str">
        <f t="shared" si="2"/>
        <v>nej</v>
      </c>
      <c r="U110">
        <f t="shared" si="3"/>
        <v>84</v>
      </c>
    </row>
    <row r="111" spans="1:21" ht="15" customHeight="1" x14ac:dyDescent="0.25">
      <c r="A111" t="s">
        <v>147</v>
      </c>
      <c r="B111" t="s">
        <v>155</v>
      </c>
      <c r="C111" t="s">
        <v>9</v>
      </c>
      <c r="D111" t="s">
        <v>9</v>
      </c>
      <c r="E111" t="s">
        <v>9</v>
      </c>
      <c r="F111" t="s">
        <v>9</v>
      </c>
      <c r="G111" t="s">
        <v>8</v>
      </c>
      <c r="H111" s="103" t="s">
        <v>8</v>
      </c>
      <c r="J111">
        <f>VLOOKUP($B111,Totalt!$B$1:$BH$474,MATCH(J$2,Totalt!$B$1:$AZ$1,0),FALSE)</f>
        <v>0</v>
      </c>
      <c r="K111" t="str">
        <f>VLOOKUP($B111,Totalt!$B$1:$BH$474,MATCH(K$2,Totalt!$B$1:$AZ$1,0),FALSE)</f>
        <v/>
      </c>
      <c r="M111" t="s">
        <v>622</v>
      </c>
      <c r="R111" t="s">
        <v>622</v>
      </c>
      <c r="S111" s="102" t="str">
        <f t="shared" si="2"/>
        <v>nej</v>
      </c>
      <c r="U111">
        <f t="shared" si="3"/>
        <v>84</v>
      </c>
    </row>
    <row r="112" spans="1:21" ht="15" customHeight="1" x14ac:dyDescent="0.25">
      <c r="A112" t="s">
        <v>156</v>
      </c>
      <c r="B112" t="s">
        <v>157</v>
      </c>
      <c r="C112">
        <v>0.12300800000000001</v>
      </c>
      <c r="D112">
        <v>15.019500000000001</v>
      </c>
      <c r="E112">
        <v>10.414999999999999</v>
      </c>
      <c r="F112">
        <v>1.1843599999999999E-2</v>
      </c>
      <c r="G112" t="s">
        <v>10</v>
      </c>
      <c r="H112" s="103" t="s">
        <v>10</v>
      </c>
      <c r="J112">
        <f>VLOOKUP($B112,Totalt!$B$1:$BH$474,MATCH(J$2,Totalt!$B$1:$AZ$1,0),FALSE)</f>
        <v>28.454270000000001</v>
      </c>
      <c r="K112">
        <f>VLOOKUP($B112,Totalt!$B$1:$BH$474,MATCH(K$2,Totalt!$B$1:$AZ$1,0),FALSE)</f>
        <v>21.509</v>
      </c>
      <c r="M112" t="s">
        <v>622</v>
      </c>
      <c r="R112" t="s">
        <v>622</v>
      </c>
      <c r="S112" s="102" t="str">
        <f t="shared" si="2"/>
        <v>ja</v>
      </c>
      <c r="U112">
        <f t="shared" si="3"/>
        <v>85</v>
      </c>
    </row>
    <row r="113" spans="1:21" ht="15" customHeight="1" x14ac:dyDescent="0.25">
      <c r="A113" t="s">
        <v>156</v>
      </c>
      <c r="B113" t="s">
        <v>158</v>
      </c>
      <c r="C113">
        <v>0.112557</v>
      </c>
      <c r="D113">
        <v>26.973299999999998</v>
      </c>
      <c r="E113">
        <v>9.6318199999999994</v>
      </c>
      <c r="F113">
        <v>1.16043E-2</v>
      </c>
      <c r="G113" t="s">
        <v>8</v>
      </c>
      <c r="H113" s="103" t="s">
        <v>10</v>
      </c>
      <c r="J113">
        <f>VLOOKUP($B113,Totalt!$B$1:$BH$474,MATCH(J$2,Totalt!$B$1:$AZ$1,0),FALSE)</f>
        <v>5.6533999999999995</v>
      </c>
      <c r="K113">
        <f>VLOOKUP($B113,Totalt!$B$1:$BH$474,MATCH(K$2,Totalt!$B$1:$AZ$1,0),FALSE)</f>
        <v>3.976</v>
      </c>
      <c r="M113" t="s">
        <v>622</v>
      </c>
      <c r="R113" t="s">
        <v>622</v>
      </c>
      <c r="S113" s="102" t="str">
        <f t="shared" si="2"/>
        <v>ja</v>
      </c>
      <c r="U113">
        <f t="shared" si="3"/>
        <v>86</v>
      </c>
    </row>
    <row r="114" spans="1:21" ht="15" customHeight="1" x14ac:dyDescent="0.25">
      <c r="A114" t="s">
        <v>156</v>
      </c>
      <c r="B114" t="s">
        <v>159</v>
      </c>
      <c r="C114">
        <v>0.18399099999999999</v>
      </c>
      <c r="D114">
        <v>6.4513699999999998</v>
      </c>
      <c r="E114">
        <v>13.7468</v>
      </c>
      <c r="F114">
        <v>3.0238600000000001E-2</v>
      </c>
      <c r="G114" t="s">
        <v>8</v>
      </c>
      <c r="H114" s="103" t="s">
        <v>10</v>
      </c>
      <c r="J114">
        <f>VLOOKUP($B114,Totalt!$B$1:$BH$474,MATCH(J$2,Totalt!$B$1:$AZ$1,0),FALSE)</f>
        <v>2.2010099999999997</v>
      </c>
      <c r="K114">
        <f>VLOOKUP($B114,Totalt!$B$1:$BH$474,MATCH(K$2,Totalt!$B$1:$AZ$1,0),FALSE)</f>
        <v>1.9670000000000001</v>
      </c>
      <c r="M114" t="s">
        <v>622</v>
      </c>
      <c r="R114" t="s">
        <v>622</v>
      </c>
      <c r="S114" s="102" t="str">
        <f t="shared" si="2"/>
        <v>ja</v>
      </c>
      <c r="U114">
        <f t="shared" si="3"/>
        <v>87</v>
      </c>
    </row>
    <row r="115" spans="1:21" ht="15" customHeight="1" x14ac:dyDescent="0.25">
      <c r="A115" t="s">
        <v>160</v>
      </c>
      <c r="B115" t="s">
        <v>161</v>
      </c>
      <c r="C115">
        <v>0.24485199999999999</v>
      </c>
      <c r="D115">
        <v>54.545299999999997</v>
      </c>
      <c r="E115">
        <v>8.3569600000000008</v>
      </c>
      <c r="F115">
        <v>5.8256200000000001E-2</v>
      </c>
      <c r="G115" t="s">
        <v>8</v>
      </c>
      <c r="H115" s="103" t="s">
        <v>10</v>
      </c>
      <c r="J115">
        <f>VLOOKUP($B115,Totalt!$B$1:$BH$474,MATCH(J$2,Totalt!$B$1:$AZ$1,0),FALSE)</f>
        <v>14.049999999999999</v>
      </c>
      <c r="K115">
        <f>VLOOKUP($B115,Totalt!$B$1:$BH$474,MATCH(K$2,Totalt!$B$1:$AZ$1,0),FALSE)</f>
        <v>11.5</v>
      </c>
      <c r="M115" t="s">
        <v>622</v>
      </c>
      <c r="R115" t="s">
        <v>622</v>
      </c>
      <c r="S115" s="102" t="str">
        <f t="shared" si="2"/>
        <v>ja</v>
      </c>
      <c r="U115">
        <f t="shared" si="3"/>
        <v>88</v>
      </c>
    </row>
    <row r="116" spans="1:21" ht="15" customHeight="1" x14ac:dyDescent="0.25">
      <c r="A116" t="s">
        <v>160</v>
      </c>
      <c r="B116" t="s">
        <v>162</v>
      </c>
      <c r="C116">
        <v>1.2732699999999999</v>
      </c>
      <c r="D116">
        <v>20.465800000000002</v>
      </c>
      <c r="E116">
        <v>33.729700000000001</v>
      </c>
      <c r="F116">
        <v>2.52374E-2</v>
      </c>
      <c r="G116" t="s">
        <v>8</v>
      </c>
      <c r="H116" s="103" t="s">
        <v>10</v>
      </c>
      <c r="J116">
        <f>VLOOKUP($B116,Totalt!$B$1:$BH$474,MATCH(J$2,Totalt!$B$1:$AZ$1,0),FALSE)</f>
        <v>9.3709999999999987</v>
      </c>
      <c r="K116">
        <f>VLOOKUP($B116,Totalt!$B$1:$BH$474,MATCH(K$2,Totalt!$B$1:$AZ$1,0),FALSE)</f>
        <v>7.6</v>
      </c>
      <c r="M116" t="s">
        <v>622</v>
      </c>
      <c r="R116" t="s">
        <v>622</v>
      </c>
      <c r="S116" s="102" t="str">
        <f t="shared" si="2"/>
        <v>ja</v>
      </c>
      <c r="U116">
        <f t="shared" si="3"/>
        <v>89</v>
      </c>
    </row>
    <row r="117" spans="1:21" ht="15" customHeight="1" x14ac:dyDescent="0.25">
      <c r="A117" t="s">
        <v>160</v>
      </c>
      <c r="B117" t="s">
        <v>163</v>
      </c>
      <c r="C117">
        <v>0.306427</v>
      </c>
      <c r="D117">
        <v>76.443899999999999</v>
      </c>
      <c r="E117">
        <v>5.6968300000000003</v>
      </c>
      <c r="F117">
        <v>0.23613899999999999</v>
      </c>
      <c r="G117" t="s">
        <v>8</v>
      </c>
      <c r="H117" s="103" t="s">
        <v>10</v>
      </c>
      <c r="J117">
        <f>VLOOKUP($B117,Totalt!$B$1:$BH$474,MATCH(J$2,Totalt!$B$1:$AZ$1,0),FALSE)</f>
        <v>18.368000000000002</v>
      </c>
      <c r="K117">
        <f>VLOOKUP($B117,Totalt!$B$1:$BH$474,MATCH(K$2,Totalt!$B$1:$AZ$1,0),FALSE)</f>
        <v>16.100000000000001</v>
      </c>
      <c r="M117" t="s">
        <v>622</v>
      </c>
      <c r="R117" t="s">
        <v>622</v>
      </c>
      <c r="S117" s="102" t="str">
        <f t="shared" si="2"/>
        <v>ja</v>
      </c>
      <c r="U117">
        <f t="shared" si="3"/>
        <v>90</v>
      </c>
    </row>
    <row r="118" spans="1:21" ht="15" customHeight="1" x14ac:dyDescent="0.25">
      <c r="A118" t="s">
        <v>160</v>
      </c>
      <c r="B118" t="s">
        <v>164</v>
      </c>
      <c r="C118">
        <v>0.242285</v>
      </c>
      <c r="D118">
        <v>51.787500000000001</v>
      </c>
      <c r="E118">
        <v>6.6212400000000002</v>
      </c>
      <c r="F118">
        <v>4.3654499999999999E-2</v>
      </c>
      <c r="G118" t="s">
        <v>8</v>
      </c>
      <c r="H118" s="103" t="s">
        <v>10</v>
      </c>
      <c r="J118">
        <f>VLOOKUP($B118,Totalt!$B$1:$BH$474,MATCH(J$2,Totalt!$B$1:$AZ$1,0),FALSE)</f>
        <v>187.22</v>
      </c>
      <c r="K118">
        <f>VLOOKUP($B118,Totalt!$B$1:$BH$474,MATCH(K$2,Totalt!$B$1:$AZ$1,0),FALSE)</f>
        <v>165.9</v>
      </c>
      <c r="M118" t="s">
        <v>622</v>
      </c>
      <c r="R118" t="s">
        <v>622</v>
      </c>
      <c r="S118" s="102" t="str">
        <f t="shared" si="2"/>
        <v>ja</v>
      </c>
      <c r="U118">
        <f t="shared" si="3"/>
        <v>91</v>
      </c>
    </row>
    <row r="119" spans="1:21" ht="15" customHeight="1" x14ac:dyDescent="0.25">
      <c r="A119" t="s">
        <v>165</v>
      </c>
      <c r="B119" t="s">
        <v>166</v>
      </c>
      <c r="C119">
        <v>0.60681700000000005</v>
      </c>
      <c r="D119">
        <v>228.85900000000001</v>
      </c>
      <c r="E119">
        <v>25.533799999999999</v>
      </c>
      <c r="F119">
        <v>1.17664E-2</v>
      </c>
      <c r="G119" t="s">
        <v>8</v>
      </c>
      <c r="H119" s="103" t="s">
        <v>10</v>
      </c>
      <c r="J119">
        <f>VLOOKUP($B119,Totalt!$B$1:$BH$474,MATCH(J$2,Totalt!$B$1:$AZ$1,0),FALSE)</f>
        <v>155.29521999999997</v>
      </c>
      <c r="K119">
        <f>VLOOKUP($B119,Totalt!$B$1:$BH$474,MATCH(K$2,Totalt!$B$1:$AZ$1,0),FALSE)</f>
        <v>155</v>
      </c>
      <c r="M119" t="s">
        <v>622</v>
      </c>
      <c r="R119" t="s">
        <v>622</v>
      </c>
      <c r="S119" s="102" t="str">
        <f t="shared" si="2"/>
        <v>ja</v>
      </c>
      <c r="U119">
        <f t="shared" si="3"/>
        <v>92</v>
      </c>
    </row>
    <row r="120" spans="1:21" ht="15" customHeight="1" x14ac:dyDescent="0.25">
      <c r="A120" t="s">
        <v>167</v>
      </c>
      <c r="B120" t="s">
        <v>168</v>
      </c>
      <c r="C120">
        <v>1.81207E-2</v>
      </c>
      <c r="D120">
        <v>4.4091199999999997</v>
      </c>
      <c r="E120">
        <v>2.3346399999999998</v>
      </c>
      <c r="F120">
        <v>3.2019100000000001E-3</v>
      </c>
      <c r="G120" t="s">
        <v>10</v>
      </c>
      <c r="H120" s="103" t="s">
        <v>10</v>
      </c>
      <c r="J120">
        <f>VLOOKUP($B120,Totalt!$B$1:$BH$474,MATCH(J$2,Totalt!$B$1:$AZ$1,0),FALSE)</f>
        <v>738.15059999999994</v>
      </c>
      <c r="K120">
        <f>VLOOKUP($B120,Totalt!$B$1:$BH$474,MATCH(K$2,Totalt!$B$1:$AZ$1,0),FALSE)</f>
        <v>650.6</v>
      </c>
      <c r="M120" t="s">
        <v>622</v>
      </c>
      <c r="R120" t="s">
        <v>622</v>
      </c>
      <c r="S120" s="102" t="str">
        <f t="shared" si="2"/>
        <v>ja</v>
      </c>
      <c r="U120">
        <f t="shared" si="3"/>
        <v>93</v>
      </c>
    </row>
    <row r="121" spans="1:21" ht="15" customHeight="1" x14ac:dyDescent="0.25">
      <c r="A121" t="s">
        <v>169</v>
      </c>
      <c r="B121" t="s">
        <v>170</v>
      </c>
      <c r="C121">
        <v>0.19721</v>
      </c>
      <c r="D121">
        <v>49.746200000000002</v>
      </c>
      <c r="E121">
        <v>6.0247400000000004</v>
      </c>
      <c r="F121">
        <v>8.97733E-2</v>
      </c>
      <c r="G121" t="s">
        <v>10</v>
      </c>
      <c r="H121" s="103" t="s">
        <v>10</v>
      </c>
      <c r="J121">
        <f>VLOOKUP($B121,Totalt!$B$1:$BH$474,MATCH(J$2,Totalt!$B$1:$AZ$1,0),FALSE)</f>
        <v>3570.6979999999999</v>
      </c>
      <c r="K121">
        <f>VLOOKUP($B121,Totalt!$B$1:$BH$474,MATCH(K$2,Totalt!$B$1:$AZ$1,0),FALSE)</f>
        <v>3176.9430000000002</v>
      </c>
      <c r="M121" t="s">
        <v>622</v>
      </c>
      <c r="R121" t="s">
        <v>622</v>
      </c>
      <c r="S121" s="102" t="str">
        <f t="shared" si="2"/>
        <v>ja</v>
      </c>
      <c r="U121">
        <f t="shared" si="3"/>
        <v>94</v>
      </c>
    </row>
    <row r="122" spans="1:21" ht="15" customHeight="1" x14ac:dyDescent="0.25">
      <c r="A122" t="s">
        <v>169</v>
      </c>
      <c r="B122" t="s">
        <v>171</v>
      </c>
      <c r="C122">
        <v>4.3323399999999998E-2</v>
      </c>
      <c r="D122">
        <v>7.3254099999999998</v>
      </c>
      <c r="E122">
        <v>5.5905699999999996</v>
      </c>
      <c r="F122">
        <v>0</v>
      </c>
      <c r="G122" t="s">
        <v>10</v>
      </c>
      <c r="H122" s="103" t="s">
        <v>10</v>
      </c>
      <c r="J122">
        <f>VLOOKUP($B122,Totalt!$B$1:$BH$474,MATCH(J$2,Totalt!$B$1:$AZ$1,0),FALSE)</f>
        <v>125.12589999999999</v>
      </c>
      <c r="K122">
        <f>VLOOKUP($B122,Totalt!$B$1:$BH$474,MATCH(K$2,Totalt!$B$1:$AZ$1,0),FALSE)</f>
        <v>116.473</v>
      </c>
      <c r="M122" t="s">
        <v>622</v>
      </c>
      <c r="R122" t="s">
        <v>622</v>
      </c>
      <c r="S122" s="102" t="str">
        <f t="shared" si="2"/>
        <v>ja</v>
      </c>
      <c r="U122">
        <f t="shared" si="3"/>
        <v>95</v>
      </c>
    </row>
    <row r="123" spans="1:21" ht="15" customHeight="1" x14ac:dyDescent="0.25">
      <c r="A123" t="s">
        <v>172</v>
      </c>
      <c r="B123" t="s">
        <v>173</v>
      </c>
      <c r="C123">
        <v>0.110323</v>
      </c>
      <c r="D123">
        <v>20.5701</v>
      </c>
      <c r="E123">
        <v>8.5099499999999999</v>
      </c>
      <c r="F123">
        <v>3.24435E-2</v>
      </c>
      <c r="G123" t="s">
        <v>8</v>
      </c>
      <c r="H123" s="103" t="s">
        <v>10</v>
      </c>
      <c r="J123">
        <f>VLOOKUP($B123,Totalt!$B$1:$BH$474,MATCH(J$2,Totalt!$B$1:$AZ$1,0),FALSE)</f>
        <v>135.34300000000002</v>
      </c>
      <c r="K123">
        <f>VLOOKUP($B123,Totalt!$B$1:$BH$474,MATCH(K$2,Totalt!$B$1:$AZ$1,0),FALSE)</f>
        <v>114.6</v>
      </c>
      <c r="M123" t="s">
        <v>622</v>
      </c>
      <c r="R123" t="s">
        <v>622</v>
      </c>
      <c r="S123" s="102" t="str">
        <f t="shared" si="2"/>
        <v>ja</v>
      </c>
      <c r="U123">
        <f t="shared" si="3"/>
        <v>96</v>
      </c>
    </row>
    <row r="124" spans="1:21" ht="15" customHeight="1" x14ac:dyDescent="0.25">
      <c r="A124" t="s">
        <v>172</v>
      </c>
      <c r="B124" t="s">
        <v>174</v>
      </c>
      <c r="C124">
        <v>5.3091600000000003E-2</v>
      </c>
      <c r="D124">
        <v>3.2277</v>
      </c>
      <c r="E124">
        <v>1.3433200000000001</v>
      </c>
      <c r="F124">
        <v>6.6611600000000002E-3</v>
      </c>
      <c r="G124" t="s">
        <v>8</v>
      </c>
      <c r="H124" s="103" t="s">
        <v>10</v>
      </c>
      <c r="J124">
        <f>VLOOKUP($B124,Totalt!$B$1:$BH$474,MATCH(J$2,Totalt!$B$1:$AZ$1,0),FALSE)</f>
        <v>3.4018100000000002</v>
      </c>
      <c r="K124">
        <f>VLOOKUP($B124,Totalt!$B$1:$BH$474,MATCH(K$2,Totalt!$B$1:$AZ$1,0),FALSE)</f>
        <v>2.5</v>
      </c>
      <c r="M124" t="s">
        <v>622</v>
      </c>
      <c r="R124" t="s">
        <v>622</v>
      </c>
      <c r="S124" s="102" t="str">
        <f t="shared" si="2"/>
        <v>ja</v>
      </c>
      <c r="U124">
        <f t="shared" si="3"/>
        <v>97</v>
      </c>
    </row>
    <row r="125" spans="1:21" ht="15" customHeight="1" x14ac:dyDescent="0.25">
      <c r="A125" t="s">
        <v>175</v>
      </c>
      <c r="B125" t="s">
        <v>176</v>
      </c>
      <c r="C125">
        <v>8.3191500000000002E-2</v>
      </c>
      <c r="D125">
        <v>18.9361</v>
      </c>
      <c r="E125">
        <v>10.641500000000001</v>
      </c>
      <c r="F125">
        <v>1.40795E-2</v>
      </c>
      <c r="G125" t="s">
        <v>8</v>
      </c>
      <c r="H125" s="103" t="s">
        <v>10</v>
      </c>
      <c r="J125">
        <f>VLOOKUP($B125,Totalt!$B$1:$BH$474,MATCH(J$2,Totalt!$B$1:$AZ$1,0),FALSE)</f>
        <v>28.41</v>
      </c>
      <c r="K125">
        <f>VLOOKUP($B125,Totalt!$B$1:$BH$474,MATCH(K$2,Totalt!$B$1:$AZ$1,0),FALSE)</f>
        <v>18.8</v>
      </c>
      <c r="M125" t="s">
        <v>622</v>
      </c>
      <c r="R125" t="s">
        <v>622</v>
      </c>
      <c r="S125" s="102" t="str">
        <f t="shared" si="2"/>
        <v>ja</v>
      </c>
      <c r="U125">
        <f t="shared" si="3"/>
        <v>98</v>
      </c>
    </row>
    <row r="126" spans="1:21" ht="15" customHeight="1" x14ac:dyDescent="0.25">
      <c r="A126" t="s">
        <v>177</v>
      </c>
      <c r="B126" t="s">
        <v>178</v>
      </c>
      <c r="C126">
        <v>0.14979400000000001</v>
      </c>
      <c r="D126">
        <v>38.872100000000003</v>
      </c>
      <c r="E126">
        <v>12.312099999999999</v>
      </c>
      <c r="F126">
        <v>5.1706200000000001E-2</v>
      </c>
      <c r="G126" t="s">
        <v>8</v>
      </c>
      <c r="H126" s="103" t="s">
        <v>10</v>
      </c>
      <c r="J126">
        <f>VLOOKUP($B126,Totalt!$B$1:$BH$474,MATCH(J$2,Totalt!$B$1:$AZ$1,0),FALSE)</f>
        <v>19.224</v>
      </c>
      <c r="K126">
        <f>VLOOKUP($B126,Totalt!$B$1:$BH$474,MATCH(K$2,Totalt!$B$1:$AZ$1,0),FALSE)</f>
        <v>10.49</v>
      </c>
      <c r="M126" t="s">
        <v>622</v>
      </c>
      <c r="R126" t="s">
        <v>622</v>
      </c>
      <c r="S126" s="102" t="str">
        <f t="shared" si="2"/>
        <v>ja</v>
      </c>
      <c r="U126">
        <f t="shared" si="3"/>
        <v>99</v>
      </c>
    </row>
    <row r="127" spans="1:21" ht="15" customHeight="1" x14ac:dyDescent="0.25">
      <c r="A127" t="s">
        <v>177</v>
      </c>
      <c r="B127" t="s">
        <v>179</v>
      </c>
      <c r="C127">
        <v>8.5317900000000002E-2</v>
      </c>
      <c r="D127">
        <v>22.761900000000001</v>
      </c>
      <c r="E127">
        <v>9.3693299999999997</v>
      </c>
      <c r="F127">
        <v>3.0875699999999999E-2</v>
      </c>
      <c r="G127" t="s">
        <v>8</v>
      </c>
      <c r="H127" s="103" t="s">
        <v>10</v>
      </c>
      <c r="J127">
        <f>VLOOKUP($B127,Totalt!$B$1:$BH$474,MATCH(J$2,Totalt!$B$1:$AZ$1,0),FALSE)</f>
        <v>64.451999999999998</v>
      </c>
      <c r="K127">
        <f>VLOOKUP($B127,Totalt!$B$1:$BH$474,MATCH(K$2,Totalt!$B$1:$AZ$1,0),FALSE)</f>
        <v>45.3</v>
      </c>
      <c r="M127" t="s">
        <v>622</v>
      </c>
      <c r="R127" t="s">
        <v>622</v>
      </c>
      <c r="S127" s="102" t="str">
        <f t="shared" si="2"/>
        <v>ja</v>
      </c>
      <c r="U127">
        <f t="shared" si="3"/>
        <v>100</v>
      </c>
    </row>
    <row r="128" spans="1:21" ht="15" customHeight="1" x14ac:dyDescent="0.25">
      <c r="A128" t="s">
        <v>177</v>
      </c>
      <c r="B128" t="s">
        <v>180</v>
      </c>
      <c r="C128">
        <v>0.14133799999999999</v>
      </c>
      <c r="D128">
        <v>14.0471</v>
      </c>
      <c r="E128">
        <v>13.2765</v>
      </c>
      <c r="F128">
        <v>3.0892900000000001E-2</v>
      </c>
      <c r="G128" t="s">
        <v>8</v>
      </c>
      <c r="H128" s="103" t="s">
        <v>10</v>
      </c>
      <c r="J128">
        <f>VLOOKUP($B128,Totalt!$B$1:$BH$474,MATCH(J$2,Totalt!$B$1:$AZ$1,0),FALSE)</f>
        <v>0.23630000000000001</v>
      </c>
      <c r="K128">
        <f>VLOOKUP($B128,Totalt!$B$1:$BH$474,MATCH(K$2,Totalt!$B$1:$AZ$1,0),FALSE)</f>
        <v>0.23400000000000001</v>
      </c>
      <c r="M128" t="s">
        <v>622</v>
      </c>
      <c r="R128" t="s">
        <v>622</v>
      </c>
      <c r="S128" s="102" t="str">
        <f t="shared" si="2"/>
        <v>ja</v>
      </c>
      <c r="U128">
        <f t="shared" si="3"/>
        <v>101</v>
      </c>
    </row>
    <row r="129" spans="1:21" ht="15" customHeight="1" x14ac:dyDescent="0.25">
      <c r="A129" t="s">
        <v>181</v>
      </c>
      <c r="B129" t="s">
        <v>182</v>
      </c>
      <c r="C129">
        <v>0.13167699999999999</v>
      </c>
      <c r="D129">
        <v>85.162499999999994</v>
      </c>
      <c r="E129">
        <v>6.1285100000000003</v>
      </c>
      <c r="F129">
        <v>3.5118200000000002E-2</v>
      </c>
      <c r="G129" t="s">
        <v>8</v>
      </c>
      <c r="H129" s="103" t="s">
        <v>10</v>
      </c>
      <c r="J129">
        <f>VLOOKUP($B129,Totalt!$B$1:$BH$474,MATCH(J$2,Totalt!$B$1:$AZ$1,0),FALSE)</f>
        <v>674.85953999999992</v>
      </c>
      <c r="K129">
        <f>VLOOKUP($B129,Totalt!$B$1:$BH$474,MATCH(K$2,Totalt!$B$1:$AZ$1,0),FALSE)</f>
        <v>524</v>
      </c>
      <c r="M129" t="s">
        <v>622</v>
      </c>
      <c r="R129" t="s">
        <v>622</v>
      </c>
      <c r="S129" s="102" t="str">
        <f t="shared" si="2"/>
        <v>ja</v>
      </c>
      <c r="U129">
        <f t="shared" si="3"/>
        <v>102</v>
      </c>
    </row>
    <row r="130" spans="1:21" ht="15" customHeight="1" x14ac:dyDescent="0.25">
      <c r="A130" t="s">
        <v>183</v>
      </c>
      <c r="B130" t="s">
        <v>184</v>
      </c>
      <c r="C130">
        <v>0.22387899999999999</v>
      </c>
      <c r="D130">
        <v>63.149099999999997</v>
      </c>
      <c r="E130">
        <v>8.3435199999999998</v>
      </c>
      <c r="F130">
        <v>2.4478099999999999E-2</v>
      </c>
      <c r="G130" t="s">
        <v>8</v>
      </c>
      <c r="H130" s="103" t="s">
        <v>10</v>
      </c>
      <c r="J130">
        <f>VLOOKUP($B130,Totalt!$B$1:$BH$474,MATCH(J$2,Totalt!$B$1:$AZ$1,0),FALSE)</f>
        <v>59.596000000000004</v>
      </c>
      <c r="K130">
        <f>VLOOKUP($B130,Totalt!$B$1:$BH$474,MATCH(K$2,Totalt!$B$1:$AZ$1,0),FALSE)</f>
        <v>43.2</v>
      </c>
      <c r="M130" t="s">
        <v>622</v>
      </c>
      <c r="R130" t="s">
        <v>622</v>
      </c>
      <c r="S130" s="102" t="str">
        <f t="shared" si="2"/>
        <v>ja</v>
      </c>
      <c r="U130">
        <f t="shared" si="3"/>
        <v>103</v>
      </c>
    </row>
    <row r="131" spans="1:21" ht="15" customHeight="1" x14ac:dyDescent="0.25">
      <c r="A131" t="s">
        <v>185</v>
      </c>
      <c r="B131" t="s">
        <v>186</v>
      </c>
      <c r="C131">
        <v>0.12560199999999999</v>
      </c>
      <c r="D131">
        <v>29.560500000000001</v>
      </c>
      <c r="E131">
        <v>7.6776999999999997</v>
      </c>
      <c r="F131">
        <v>2.99986E-2</v>
      </c>
      <c r="G131" t="s">
        <v>10</v>
      </c>
      <c r="H131" s="103" t="s">
        <v>10</v>
      </c>
      <c r="J131">
        <f>VLOOKUP($B131,Totalt!$B$1:$BH$474,MATCH(J$2,Totalt!$B$1:$AZ$1,0),FALSE)</f>
        <v>70.026600000000016</v>
      </c>
      <c r="K131">
        <f>VLOOKUP($B131,Totalt!$B$1:$BH$474,MATCH(K$2,Totalt!$B$1:$AZ$1,0),FALSE)</f>
        <v>55.8</v>
      </c>
      <c r="M131" t="s">
        <v>622</v>
      </c>
      <c r="R131" t="s">
        <v>622</v>
      </c>
      <c r="S131" s="102" t="str">
        <f t="shared" si="2"/>
        <v>ja</v>
      </c>
      <c r="U131">
        <f t="shared" si="3"/>
        <v>104</v>
      </c>
    </row>
    <row r="132" spans="1:21" ht="15" customHeight="1" x14ac:dyDescent="0.25">
      <c r="A132" t="s">
        <v>185</v>
      </c>
      <c r="B132" t="s">
        <v>187</v>
      </c>
      <c r="C132">
        <v>0.23849999999999999</v>
      </c>
      <c r="D132">
        <v>57.209899999999998</v>
      </c>
      <c r="E132">
        <v>10.71</v>
      </c>
      <c r="F132">
        <v>0.102053</v>
      </c>
      <c r="G132" t="s">
        <v>10</v>
      </c>
      <c r="H132" s="103" t="s">
        <v>10</v>
      </c>
      <c r="J132">
        <f>VLOOKUP($B132,Totalt!$B$1:$BH$474,MATCH(J$2,Totalt!$B$1:$AZ$1,0),FALSE)</f>
        <v>8.1100000000000012</v>
      </c>
      <c r="K132">
        <f>VLOOKUP($B132,Totalt!$B$1:$BH$474,MATCH(K$2,Totalt!$B$1:$AZ$1,0),FALSE)</f>
        <v>6.1</v>
      </c>
      <c r="M132" t="s">
        <v>622</v>
      </c>
      <c r="R132" t="s">
        <v>622</v>
      </c>
      <c r="S132" s="102" t="str">
        <f t="shared" ref="S132:S195" si="4">IF(N132="x","nej",
IF(O132="x","ja",
IF(H132="ja","ja","nej")))</f>
        <v>ja</v>
      </c>
      <c r="U132">
        <f t="shared" si="3"/>
        <v>105</v>
      </c>
    </row>
    <row r="133" spans="1:21" ht="15" customHeight="1" x14ac:dyDescent="0.25">
      <c r="A133" t="s">
        <v>185</v>
      </c>
      <c r="B133" t="s">
        <v>188</v>
      </c>
      <c r="C133">
        <v>0.27675899999999998</v>
      </c>
      <c r="D133">
        <v>66.736599999999996</v>
      </c>
      <c r="E133">
        <v>12.331200000000001</v>
      </c>
      <c r="F133">
        <v>0.110925</v>
      </c>
      <c r="G133" t="s">
        <v>10</v>
      </c>
      <c r="H133" s="103" t="s">
        <v>10</v>
      </c>
      <c r="J133">
        <f>VLOOKUP($B133,Totalt!$B$1:$BH$474,MATCH(J$2,Totalt!$B$1:$AZ$1,0),FALSE)</f>
        <v>2.96225</v>
      </c>
      <c r="K133">
        <f>VLOOKUP($B133,Totalt!$B$1:$BH$474,MATCH(K$2,Totalt!$B$1:$AZ$1,0),FALSE)</f>
        <v>1.9750000000000001</v>
      </c>
      <c r="M133" t="s">
        <v>622</v>
      </c>
      <c r="R133" t="s">
        <v>622</v>
      </c>
      <c r="S133" s="102" t="str">
        <f t="shared" si="4"/>
        <v>ja</v>
      </c>
      <c r="U133">
        <f t="shared" ref="U133:U196" si="5">IF(ISERROR(S133),U132,IF(S133="ja",U132+1,U132))</f>
        <v>106</v>
      </c>
    </row>
    <row r="134" spans="1:21" ht="15" customHeight="1" x14ac:dyDescent="0.25">
      <c r="A134" t="s">
        <v>185</v>
      </c>
      <c r="B134" t="s">
        <v>189</v>
      </c>
      <c r="C134">
        <v>0.126525</v>
      </c>
      <c r="D134">
        <v>29.502600000000001</v>
      </c>
      <c r="E134">
        <v>6.6268200000000004</v>
      </c>
      <c r="F134">
        <v>3.9868099999999997E-2</v>
      </c>
      <c r="G134" t="s">
        <v>8</v>
      </c>
      <c r="H134" s="103" t="s">
        <v>10</v>
      </c>
      <c r="J134">
        <f>VLOOKUP($B134,Totalt!$B$1:$BH$474,MATCH(J$2,Totalt!$B$1:$AZ$1,0),FALSE)</f>
        <v>52.886920000000003</v>
      </c>
      <c r="K134">
        <f>VLOOKUP($B134,Totalt!$B$1:$BH$474,MATCH(K$2,Totalt!$B$1:$AZ$1,0),FALSE)</f>
        <v>49</v>
      </c>
      <c r="M134" t="s">
        <v>622</v>
      </c>
      <c r="R134" t="s">
        <v>622</v>
      </c>
      <c r="S134" s="102" t="str">
        <f t="shared" si="4"/>
        <v>ja</v>
      </c>
      <c r="U134">
        <f t="shared" si="5"/>
        <v>107</v>
      </c>
    </row>
    <row r="135" spans="1:21" ht="15" customHeight="1" x14ac:dyDescent="0.25">
      <c r="A135" t="s">
        <v>190</v>
      </c>
      <c r="B135" t="s">
        <v>191</v>
      </c>
      <c r="C135">
        <v>6.9409799999999994E-2</v>
      </c>
      <c r="D135">
        <v>12.5015</v>
      </c>
      <c r="E135">
        <v>8.4227500000000006</v>
      </c>
      <c r="F135">
        <v>4.6705000000000002E-3</v>
      </c>
      <c r="G135" t="s">
        <v>10</v>
      </c>
      <c r="H135" s="103" t="s">
        <v>10</v>
      </c>
      <c r="J135">
        <f>VLOOKUP($B135,Totalt!$B$1:$BH$474,MATCH(J$2,Totalt!$B$1:$AZ$1,0),FALSE)</f>
        <v>42.822000000000003</v>
      </c>
      <c r="K135">
        <f>VLOOKUP($B135,Totalt!$B$1:$BH$474,MATCH(K$2,Totalt!$B$1:$AZ$1,0),FALSE)</f>
        <v>30.33</v>
      </c>
      <c r="M135" t="s">
        <v>622</v>
      </c>
      <c r="R135" t="s">
        <v>622</v>
      </c>
      <c r="S135" s="102" t="str">
        <f t="shared" si="4"/>
        <v>ja</v>
      </c>
      <c r="U135">
        <f t="shared" si="5"/>
        <v>108</v>
      </c>
    </row>
    <row r="136" spans="1:21" ht="15" customHeight="1" x14ac:dyDescent="0.25">
      <c r="A136" t="s">
        <v>192</v>
      </c>
      <c r="B136" t="s">
        <v>193</v>
      </c>
      <c r="C136">
        <v>0.12189999999999999</v>
      </c>
      <c r="D136">
        <v>37.231299999999997</v>
      </c>
      <c r="E136">
        <v>7.6951299999999998</v>
      </c>
      <c r="F136">
        <v>2.2785000000000001E-3</v>
      </c>
      <c r="G136" t="s">
        <v>8</v>
      </c>
      <c r="H136" s="103" t="s">
        <v>10</v>
      </c>
      <c r="J136">
        <f>VLOOKUP($B136,Totalt!$B$1:$BH$474,MATCH(J$2,Totalt!$B$1:$AZ$1,0),FALSE)</f>
        <v>201.88673</v>
      </c>
      <c r="K136">
        <f>VLOOKUP($B136,Totalt!$B$1:$BH$474,MATCH(K$2,Totalt!$B$1:$AZ$1,0),FALSE)</f>
        <v>164</v>
      </c>
      <c r="M136" t="s">
        <v>622</v>
      </c>
      <c r="R136" t="s">
        <v>622</v>
      </c>
      <c r="S136" s="102" t="str">
        <f t="shared" si="4"/>
        <v>ja</v>
      </c>
      <c r="U136">
        <f t="shared" si="5"/>
        <v>109</v>
      </c>
    </row>
    <row r="137" spans="1:21" ht="15" customHeight="1" x14ac:dyDescent="0.25">
      <c r="A137" t="s">
        <v>194</v>
      </c>
      <c r="B137" t="s">
        <v>195</v>
      </c>
      <c r="C137">
        <v>0.182366</v>
      </c>
      <c r="D137">
        <v>98.465999999999994</v>
      </c>
      <c r="E137">
        <v>6.2577199999999999</v>
      </c>
      <c r="F137">
        <v>2.8445999999999999E-2</v>
      </c>
      <c r="G137" t="s">
        <v>8</v>
      </c>
      <c r="H137" s="103" t="s">
        <v>10</v>
      </c>
      <c r="J137">
        <f>VLOOKUP($B137,Totalt!$B$1:$BH$474,MATCH(J$2,Totalt!$B$1:$AZ$1,0),FALSE)</f>
        <v>225.726</v>
      </c>
      <c r="K137">
        <f>VLOOKUP($B137,Totalt!$B$1:$BH$474,MATCH(K$2,Totalt!$B$1:$AZ$1,0),FALSE)</f>
        <v>165</v>
      </c>
      <c r="M137" t="s">
        <v>622</v>
      </c>
      <c r="R137" t="s">
        <v>622</v>
      </c>
      <c r="S137" s="102" t="str">
        <f t="shared" si="4"/>
        <v>ja</v>
      </c>
      <c r="U137">
        <f t="shared" si="5"/>
        <v>110</v>
      </c>
    </row>
    <row r="138" spans="1:21" ht="15" customHeight="1" x14ac:dyDescent="0.25">
      <c r="A138" t="s">
        <v>194</v>
      </c>
      <c r="B138" t="s">
        <v>196</v>
      </c>
      <c r="C138">
        <v>0.15459300000000001</v>
      </c>
      <c r="D138">
        <v>36.104100000000003</v>
      </c>
      <c r="E138">
        <v>10.085800000000001</v>
      </c>
      <c r="F138">
        <v>2.2622799999999998E-2</v>
      </c>
      <c r="G138" t="s">
        <v>8</v>
      </c>
      <c r="H138" s="103" t="s">
        <v>10</v>
      </c>
      <c r="J138">
        <f>VLOOKUP($B138,Totalt!$B$1:$BH$474,MATCH(J$2,Totalt!$B$1:$AZ$1,0),FALSE)</f>
        <v>22.189999999999998</v>
      </c>
      <c r="K138">
        <f>VLOOKUP($B138,Totalt!$B$1:$BH$474,MATCH(K$2,Totalt!$B$1:$AZ$1,0),FALSE)</f>
        <v>15</v>
      </c>
      <c r="M138" t="s">
        <v>622</v>
      </c>
      <c r="R138" t="s">
        <v>622</v>
      </c>
      <c r="S138" s="102" t="str">
        <f t="shared" si="4"/>
        <v>ja</v>
      </c>
      <c r="U138">
        <f t="shared" si="5"/>
        <v>111</v>
      </c>
    </row>
    <row r="139" spans="1:21" ht="15" customHeight="1" x14ac:dyDescent="0.25">
      <c r="A139" t="s">
        <v>197</v>
      </c>
      <c r="B139" t="s">
        <v>198</v>
      </c>
      <c r="C139">
        <v>4.3985099999999999E-2</v>
      </c>
      <c r="D139">
        <v>6.4214200000000003</v>
      </c>
      <c r="E139">
        <v>1.49797</v>
      </c>
      <c r="F139">
        <v>2.4582900000000001E-2</v>
      </c>
      <c r="G139" t="s">
        <v>10</v>
      </c>
      <c r="H139" s="103" t="s">
        <v>10</v>
      </c>
      <c r="J139">
        <f>VLOOKUP($B139,Totalt!$B$1:$BH$474,MATCH(J$2,Totalt!$B$1:$AZ$1,0),FALSE)</f>
        <v>48.285508</v>
      </c>
      <c r="K139">
        <f>VLOOKUP($B139,Totalt!$B$1:$BH$474,MATCH(K$2,Totalt!$B$1:$AZ$1,0),FALSE)</f>
        <v>42.039000000000001</v>
      </c>
      <c r="M139" t="s">
        <v>622</v>
      </c>
      <c r="R139" t="s">
        <v>622</v>
      </c>
      <c r="S139" s="102" t="str">
        <f t="shared" si="4"/>
        <v>ja</v>
      </c>
      <c r="U139">
        <f t="shared" si="5"/>
        <v>112</v>
      </c>
    </row>
    <row r="140" spans="1:21" ht="15" customHeight="1" x14ac:dyDescent="0.25">
      <c r="A140" t="s">
        <v>199</v>
      </c>
      <c r="B140" t="s">
        <v>200</v>
      </c>
      <c r="C140">
        <v>8.5588200000000003E-2</v>
      </c>
      <c r="D140">
        <v>11.740600000000001</v>
      </c>
      <c r="E140">
        <v>9.7696799999999993</v>
      </c>
      <c r="F140">
        <v>2.2522499999999999E-3</v>
      </c>
      <c r="G140" t="s">
        <v>8</v>
      </c>
      <c r="H140" s="103" t="s">
        <v>10</v>
      </c>
      <c r="J140">
        <f>VLOOKUP($B140,Totalt!$B$1:$BH$474,MATCH(J$2,Totalt!$B$1:$AZ$1,0),FALSE)</f>
        <v>44.4</v>
      </c>
      <c r="K140">
        <f>VLOOKUP($B140,Totalt!$B$1:$BH$474,MATCH(K$2,Totalt!$B$1:$AZ$1,0),FALSE)</f>
        <v>34</v>
      </c>
      <c r="M140" t="s">
        <v>622</v>
      </c>
      <c r="R140" t="s">
        <v>622</v>
      </c>
      <c r="S140" s="102" t="str">
        <f t="shared" si="4"/>
        <v>ja</v>
      </c>
      <c r="U140">
        <f t="shared" si="5"/>
        <v>113</v>
      </c>
    </row>
    <row r="141" spans="1:21" ht="15" customHeight="1" x14ac:dyDescent="0.25">
      <c r="A141" t="s">
        <v>201</v>
      </c>
      <c r="B141" t="s">
        <v>202</v>
      </c>
      <c r="C141">
        <v>0</v>
      </c>
      <c r="D141">
        <v>0</v>
      </c>
      <c r="E141">
        <v>0</v>
      </c>
      <c r="F141">
        <v>0</v>
      </c>
      <c r="G141" t="s">
        <v>8</v>
      </c>
      <c r="H141" s="103" t="s">
        <v>8</v>
      </c>
      <c r="J141">
        <f>VLOOKUP($B141,Totalt!$B$1:$BH$474,MATCH(J$2,Totalt!$B$1:$AZ$1,0),FALSE)</f>
        <v>0</v>
      </c>
      <c r="K141" t="str">
        <f>VLOOKUP($B141,Totalt!$B$1:$BH$474,MATCH(K$2,Totalt!$B$1:$AZ$1,0),FALSE)</f>
        <v/>
      </c>
      <c r="M141" t="s">
        <v>622</v>
      </c>
      <c r="R141" t="s">
        <v>622</v>
      </c>
      <c r="S141" s="102" t="str">
        <f t="shared" si="4"/>
        <v>nej</v>
      </c>
      <c r="U141">
        <f t="shared" si="5"/>
        <v>113</v>
      </c>
    </row>
    <row r="142" spans="1:21" ht="15" customHeight="1" x14ac:dyDescent="0.25">
      <c r="A142" t="s">
        <v>201</v>
      </c>
      <c r="B142" t="s">
        <v>203</v>
      </c>
      <c r="C142">
        <v>0.17931900000000001</v>
      </c>
      <c r="D142">
        <v>14.9617</v>
      </c>
      <c r="E142">
        <v>11.334300000000001</v>
      </c>
      <c r="F142">
        <v>1.1828099999999999E-2</v>
      </c>
      <c r="G142" t="s">
        <v>8</v>
      </c>
      <c r="H142" s="103" t="s">
        <v>10</v>
      </c>
      <c r="J142">
        <f>VLOOKUP($B142,Totalt!$B$1:$BH$474,MATCH(J$2,Totalt!$B$1:$AZ$1,0),FALSE)</f>
        <v>25.363400000000002</v>
      </c>
      <c r="K142">
        <f>VLOOKUP($B142,Totalt!$B$1:$BH$474,MATCH(K$2,Totalt!$B$1:$AZ$1,0),FALSE)</f>
        <v>18.78</v>
      </c>
      <c r="M142" t="s">
        <v>622</v>
      </c>
      <c r="R142" t="s">
        <v>622</v>
      </c>
      <c r="S142" s="102" t="str">
        <f t="shared" si="4"/>
        <v>ja</v>
      </c>
      <c r="U142">
        <f t="shared" si="5"/>
        <v>114</v>
      </c>
    </row>
    <row r="143" spans="1:21" ht="15" customHeight="1" x14ac:dyDescent="0.25">
      <c r="A143" t="s">
        <v>201</v>
      </c>
      <c r="B143" t="s">
        <v>204</v>
      </c>
      <c r="C143">
        <v>0.23108999999999999</v>
      </c>
      <c r="D143">
        <v>27.8001</v>
      </c>
      <c r="E143">
        <v>12.494999999999999</v>
      </c>
      <c r="F143">
        <v>3.70447E-2</v>
      </c>
      <c r="G143" t="s">
        <v>8</v>
      </c>
      <c r="H143" s="103" t="s">
        <v>10</v>
      </c>
      <c r="J143">
        <f>VLOOKUP($B143,Totalt!$B$1:$BH$474,MATCH(J$2,Totalt!$B$1:$AZ$1,0),FALSE)</f>
        <v>80.983200000000011</v>
      </c>
      <c r="K143">
        <f>VLOOKUP($B143,Totalt!$B$1:$BH$474,MATCH(K$2,Totalt!$B$1:$AZ$1,0),FALSE)</f>
        <v>52.44</v>
      </c>
      <c r="M143" t="s">
        <v>622</v>
      </c>
      <c r="R143" t="s">
        <v>622</v>
      </c>
      <c r="S143" s="102" t="str">
        <f t="shared" si="4"/>
        <v>ja</v>
      </c>
      <c r="U143">
        <f t="shared" si="5"/>
        <v>115</v>
      </c>
    </row>
    <row r="144" spans="1:21" ht="15" customHeight="1" x14ac:dyDescent="0.25">
      <c r="A144" t="s">
        <v>201</v>
      </c>
      <c r="B144" t="s">
        <v>205</v>
      </c>
      <c r="C144">
        <v>0.166626</v>
      </c>
      <c r="D144">
        <v>32.9756</v>
      </c>
      <c r="E144">
        <v>7.0346900000000003</v>
      </c>
      <c r="F144">
        <v>1.0048E-2</v>
      </c>
      <c r="G144" t="s">
        <v>8</v>
      </c>
      <c r="H144" s="103" t="s">
        <v>10</v>
      </c>
      <c r="J144">
        <f>VLOOKUP($B144,Totalt!$B$1:$BH$474,MATCH(J$2,Totalt!$B$1:$AZ$1,0),FALSE)</f>
        <v>537.35179999999991</v>
      </c>
      <c r="K144">
        <f>VLOOKUP($B144,Totalt!$B$1:$BH$474,MATCH(K$2,Totalt!$B$1:$AZ$1,0),FALSE)</f>
        <v>510.04</v>
      </c>
      <c r="M144" t="s">
        <v>622</v>
      </c>
      <c r="R144" t="s">
        <v>622</v>
      </c>
      <c r="S144" s="102" t="str">
        <f t="shared" si="4"/>
        <v>ja</v>
      </c>
      <c r="U144">
        <f t="shared" si="5"/>
        <v>116</v>
      </c>
    </row>
    <row r="145" spans="1:21" ht="15" customHeight="1" x14ac:dyDescent="0.25">
      <c r="A145" t="s">
        <v>206</v>
      </c>
      <c r="B145" t="s">
        <v>207</v>
      </c>
      <c r="C145">
        <v>7.0800000000000002E-2</v>
      </c>
      <c r="D145">
        <v>14.502000000000001</v>
      </c>
      <c r="E145">
        <v>0</v>
      </c>
      <c r="F145">
        <v>0.55000000000000004</v>
      </c>
      <c r="G145" t="s">
        <v>8</v>
      </c>
      <c r="H145" s="103" t="s">
        <v>8</v>
      </c>
      <c r="J145">
        <f>VLOOKUP($B145,Totalt!$B$1:$BH$474,MATCH(J$2,Totalt!$B$1:$AZ$1,0),FALSE)</f>
        <v>8.6999999999999994E-2</v>
      </c>
      <c r="K145">
        <f>VLOOKUP($B145,Totalt!$B$1:$BH$474,MATCH(K$2,Totalt!$B$1:$AZ$1,0),FALSE)</f>
        <v>2.9</v>
      </c>
      <c r="M145" t="s">
        <v>622</v>
      </c>
      <c r="R145" t="s">
        <v>622</v>
      </c>
      <c r="S145" s="102" t="str">
        <f t="shared" si="4"/>
        <v>nej</v>
      </c>
      <c r="U145">
        <f t="shared" si="5"/>
        <v>116</v>
      </c>
    </row>
    <row r="146" spans="1:21" ht="15" customHeight="1" x14ac:dyDescent="0.25">
      <c r="A146" t="s">
        <v>206</v>
      </c>
      <c r="B146" t="s">
        <v>208</v>
      </c>
      <c r="C146">
        <v>0</v>
      </c>
      <c r="D146">
        <v>0</v>
      </c>
      <c r="E146">
        <v>0</v>
      </c>
      <c r="F146">
        <v>0</v>
      </c>
      <c r="G146" t="s">
        <v>8</v>
      </c>
      <c r="H146" s="103" t="s">
        <v>8</v>
      </c>
      <c r="J146">
        <f>VLOOKUP($B146,Totalt!$B$1:$BH$474,MATCH(J$2,Totalt!$B$1:$AZ$1,0),FALSE)</f>
        <v>0</v>
      </c>
      <c r="K146" t="str">
        <f>VLOOKUP($B146,Totalt!$B$1:$BH$474,MATCH(K$2,Totalt!$B$1:$AZ$1,0),FALSE)</f>
        <v/>
      </c>
      <c r="M146" t="s">
        <v>622</v>
      </c>
      <c r="R146" t="s">
        <v>622</v>
      </c>
      <c r="S146" s="102" t="str">
        <f t="shared" si="4"/>
        <v>nej</v>
      </c>
      <c r="U146">
        <f t="shared" si="5"/>
        <v>116</v>
      </c>
    </row>
    <row r="147" spans="1:21" ht="15" customHeight="1" x14ac:dyDescent="0.25">
      <c r="A147" t="s">
        <v>206</v>
      </c>
      <c r="B147" t="s">
        <v>209</v>
      </c>
      <c r="C147">
        <v>0.145538</v>
      </c>
      <c r="D147">
        <v>28.187100000000001</v>
      </c>
      <c r="E147">
        <v>9.4904499999999992</v>
      </c>
      <c r="F147">
        <v>4.5643200000000002E-2</v>
      </c>
      <c r="G147" t="s">
        <v>10</v>
      </c>
      <c r="H147" s="103" t="s">
        <v>10</v>
      </c>
      <c r="J147">
        <f>VLOOKUP($B147,Totalt!$B$1:$BH$474,MATCH(J$2,Totalt!$B$1:$AZ$1,0),FALSE)</f>
        <v>16.869999999999997</v>
      </c>
      <c r="K147">
        <f>VLOOKUP($B147,Totalt!$B$1:$BH$474,MATCH(K$2,Totalt!$B$1:$AZ$1,0),FALSE)</f>
        <v>11.72</v>
      </c>
      <c r="M147" t="s">
        <v>622</v>
      </c>
      <c r="R147" t="s">
        <v>622</v>
      </c>
      <c r="S147" s="102" t="str">
        <f t="shared" si="4"/>
        <v>ja</v>
      </c>
      <c r="U147">
        <f t="shared" si="5"/>
        <v>117</v>
      </c>
    </row>
    <row r="148" spans="1:21" ht="15" customHeight="1" x14ac:dyDescent="0.25">
      <c r="A148" t="s">
        <v>206</v>
      </c>
      <c r="B148" t="s">
        <v>210</v>
      </c>
      <c r="C148">
        <v>0.21581900000000001</v>
      </c>
      <c r="D148">
        <v>71.523200000000003</v>
      </c>
      <c r="E148">
        <v>6.5464700000000002</v>
      </c>
      <c r="F148">
        <v>6.9646299999999994E-2</v>
      </c>
      <c r="G148" t="s">
        <v>10</v>
      </c>
      <c r="H148" s="103" t="s">
        <v>10</v>
      </c>
      <c r="J148">
        <f>VLOOKUP($B148,Totalt!$B$1:$BH$474,MATCH(J$2,Totalt!$B$1:$AZ$1,0),FALSE)</f>
        <v>719.04376999999999</v>
      </c>
      <c r="K148">
        <f>VLOOKUP($B148,Totalt!$B$1:$BH$474,MATCH(K$2,Totalt!$B$1:$AZ$1,0),FALSE)</f>
        <v>619.51</v>
      </c>
      <c r="M148" t="s">
        <v>622</v>
      </c>
      <c r="R148" t="s">
        <v>622</v>
      </c>
      <c r="S148" s="102" t="str">
        <f t="shared" si="4"/>
        <v>ja</v>
      </c>
      <c r="U148">
        <f t="shared" si="5"/>
        <v>118</v>
      </c>
    </row>
    <row r="149" spans="1:21" ht="15" customHeight="1" x14ac:dyDescent="0.25">
      <c r="A149" t="s">
        <v>206</v>
      </c>
      <c r="B149" t="s">
        <v>211</v>
      </c>
      <c r="C149">
        <v>0</v>
      </c>
      <c r="D149">
        <v>0</v>
      </c>
      <c r="E149">
        <v>0</v>
      </c>
      <c r="F149">
        <v>0</v>
      </c>
      <c r="G149" t="s">
        <v>8</v>
      </c>
      <c r="H149" s="103" t="s">
        <v>8</v>
      </c>
      <c r="J149">
        <f>VLOOKUP($B149,Totalt!$B$1:$BH$474,MATCH(J$2,Totalt!$B$1:$AZ$1,0),FALSE)</f>
        <v>0</v>
      </c>
      <c r="K149" t="str">
        <f>VLOOKUP($B149,Totalt!$B$1:$BH$474,MATCH(K$2,Totalt!$B$1:$AZ$1,0),FALSE)</f>
        <v/>
      </c>
      <c r="M149" t="s">
        <v>622</v>
      </c>
      <c r="R149" t="s">
        <v>622</v>
      </c>
      <c r="S149" s="102" t="str">
        <f t="shared" si="4"/>
        <v>nej</v>
      </c>
      <c r="U149">
        <f t="shared" si="5"/>
        <v>118</v>
      </c>
    </row>
    <row r="150" spans="1:21" ht="15" customHeight="1" x14ac:dyDescent="0.25">
      <c r="A150" t="s">
        <v>206</v>
      </c>
      <c r="B150" t="s">
        <v>212</v>
      </c>
      <c r="C150">
        <v>0.18865999999999999</v>
      </c>
      <c r="D150">
        <v>17.666699999999999</v>
      </c>
      <c r="E150">
        <v>15.532500000000001</v>
      </c>
      <c r="F150">
        <v>3.4782599999999997E-2</v>
      </c>
      <c r="G150" t="s">
        <v>10</v>
      </c>
      <c r="H150" s="103" t="s">
        <v>10</v>
      </c>
      <c r="J150">
        <f>VLOOKUP($B150,Totalt!$B$1:$BH$474,MATCH(J$2,Totalt!$B$1:$AZ$1,0),FALSE)</f>
        <v>3.4499999999999997</v>
      </c>
      <c r="K150">
        <f>VLOOKUP($B150,Totalt!$B$1:$BH$474,MATCH(K$2,Totalt!$B$1:$AZ$1,0),FALSE)</f>
        <v>2.91</v>
      </c>
      <c r="M150" t="s">
        <v>622</v>
      </c>
      <c r="R150" t="s">
        <v>622</v>
      </c>
      <c r="S150" s="102" t="str">
        <f t="shared" si="4"/>
        <v>ja</v>
      </c>
      <c r="U150">
        <f t="shared" si="5"/>
        <v>119</v>
      </c>
    </row>
    <row r="151" spans="1:21" ht="15" customHeight="1" x14ac:dyDescent="0.25">
      <c r="A151" t="s">
        <v>213</v>
      </c>
      <c r="B151" t="s">
        <v>214</v>
      </c>
      <c r="C151">
        <v>9.1110300000000005E-2</v>
      </c>
      <c r="D151">
        <v>7.2279</v>
      </c>
      <c r="E151">
        <v>6.8690199999999999</v>
      </c>
      <c r="F151">
        <v>3.31036E-3</v>
      </c>
      <c r="G151" t="s">
        <v>10</v>
      </c>
      <c r="H151" s="103" t="s">
        <v>10</v>
      </c>
      <c r="J151">
        <f>VLOOKUP($B151,Totalt!$B$1:$BH$474,MATCH(J$2,Totalt!$B$1:$AZ$1,0),FALSE)</f>
        <v>371.56133</v>
      </c>
      <c r="K151">
        <f>VLOOKUP($B151,Totalt!$B$1:$BH$474,MATCH(K$2,Totalt!$B$1:$AZ$1,0),FALSE)</f>
        <v>347</v>
      </c>
      <c r="M151" t="s">
        <v>622</v>
      </c>
      <c r="R151" t="s">
        <v>622</v>
      </c>
      <c r="S151" s="102" t="str">
        <f t="shared" si="4"/>
        <v>ja</v>
      </c>
      <c r="U151">
        <f t="shared" si="5"/>
        <v>120</v>
      </c>
    </row>
    <row r="152" spans="1:21" ht="15" customHeight="1" x14ac:dyDescent="0.25">
      <c r="A152" t="s">
        <v>215</v>
      </c>
      <c r="B152" t="s">
        <v>216</v>
      </c>
      <c r="C152">
        <v>5.7898100000000001E-2</v>
      </c>
      <c r="D152">
        <v>12.5313</v>
      </c>
      <c r="E152">
        <v>1.94465</v>
      </c>
      <c r="F152">
        <v>3.7172700000000003E-2</v>
      </c>
      <c r="G152" t="s">
        <v>10</v>
      </c>
      <c r="H152" s="103" t="s">
        <v>10</v>
      </c>
      <c r="J152">
        <f>VLOOKUP($B152,Totalt!$B$1:$BH$474,MATCH(J$2,Totalt!$B$1:$AZ$1,0),FALSE)</f>
        <v>188.31</v>
      </c>
      <c r="K152">
        <f>VLOOKUP($B152,Totalt!$B$1:$BH$474,MATCH(K$2,Totalt!$B$1:$AZ$1,0),FALSE)</f>
        <v>157</v>
      </c>
      <c r="M152" t="s">
        <v>622</v>
      </c>
      <c r="R152" t="s">
        <v>622</v>
      </c>
      <c r="S152" s="102" t="str">
        <f t="shared" si="4"/>
        <v>ja</v>
      </c>
      <c r="U152">
        <f t="shared" si="5"/>
        <v>121</v>
      </c>
    </row>
    <row r="153" spans="1:21" ht="15" customHeight="1" x14ac:dyDescent="0.25">
      <c r="A153" t="s">
        <v>217</v>
      </c>
      <c r="B153" t="s">
        <v>218</v>
      </c>
      <c r="C153">
        <v>0.106223</v>
      </c>
      <c r="D153">
        <v>37.125700000000002</v>
      </c>
      <c r="E153">
        <v>5.6856200000000001</v>
      </c>
      <c r="F153">
        <v>1.3422699999999999E-2</v>
      </c>
      <c r="G153" t="s">
        <v>10</v>
      </c>
      <c r="H153" s="103" t="s">
        <v>10</v>
      </c>
      <c r="J153">
        <f>VLOOKUP($B153,Totalt!$B$1:$BH$474,MATCH(J$2,Totalt!$B$1:$AZ$1,0),FALSE)</f>
        <v>670.98023999999987</v>
      </c>
      <c r="K153">
        <f>VLOOKUP($B153,Totalt!$B$1:$BH$474,MATCH(K$2,Totalt!$B$1:$AZ$1,0),FALSE)</f>
        <v>544.4</v>
      </c>
      <c r="M153" t="s">
        <v>622</v>
      </c>
      <c r="R153" t="s">
        <v>622</v>
      </c>
      <c r="S153" s="102" t="str">
        <f t="shared" si="4"/>
        <v>ja</v>
      </c>
      <c r="U153">
        <f t="shared" si="5"/>
        <v>122</v>
      </c>
    </row>
    <row r="154" spans="1:21" ht="15" customHeight="1" x14ac:dyDescent="0.25">
      <c r="A154" t="s">
        <v>219</v>
      </c>
      <c r="B154" t="s">
        <v>220</v>
      </c>
      <c r="C154">
        <v>0</v>
      </c>
      <c r="D154">
        <v>0</v>
      </c>
      <c r="E154">
        <v>0</v>
      </c>
      <c r="F154">
        <v>0</v>
      </c>
      <c r="G154" t="s">
        <v>8</v>
      </c>
      <c r="H154" s="103" t="s">
        <v>8</v>
      </c>
      <c r="J154">
        <f>VLOOKUP($B154,Totalt!$B$1:$BH$474,MATCH(J$2,Totalt!$B$1:$AZ$1,0),FALSE)</f>
        <v>0</v>
      </c>
      <c r="K154" t="str">
        <f>VLOOKUP($B154,Totalt!$B$1:$BH$474,MATCH(K$2,Totalt!$B$1:$AZ$1,0),FALSE)</f>
        <v/>
      </c>
      <c r="M154" t="s">
        <v>622</v>
      </c>
      <c r="R154" t="s">
        <v>622</v>
      </c>
      <c r="S154" s="102" t="str">
        <f t="shared" si="4"/>
        <v>nej</v>
      </c>
      <c r="U154">
        <f t="shared" si="5"/>
        <v>122</v>
      </c>
    </row>
    <row r="155" spans="1:21" ht="15" customHeight="1" x14ac:dyDescent="0.25">
      <c r="A155" t="s">
        <v>221</v>
      </c>
      <c r="B155" t="s">
        <v>222</v>
      </c>
      <c r="C155">
        <v>0.19972500000000001</v>
      </c>
      <c r="D155">
        <v>37.996400000000001</v>
      </c>
      <c r="E155">
        <v>4.1457100000000002</v>
      </c>
      <c r="F155">
        <v>2.9621000000000001E-2</v>
      </c>
      <c r="G155" t="s">
        <v>10</v>
      </c>
      <c r="H155" s="103" t="s">
        <v>10</v>
      </c>
      <c r="J155">
        <f>VLOOKUP($B155,Totalt!$B$1:$BH$474,MATCH(J$2,Totalt!$B$1:$AZ$1,0),FALSE)</f>
        <v>44.292941000000006</v>
      </c>
      <c r="K155">
        <f>VLOOKUP($B155,Totalt!$B$1:$BH$474,MATCH(K$2,Totalt!$B$1:$AZ$1,0),FALSE)</f>
        <v>35.1</v>
      </c>
      <c r="M155" t="s">
        <v>622</v>
      </c>
      <c r="R155" t="s">
        <v>622</v>
      </c>
      <c r="S155" s="102" t="str">
        <f t="shared" si="4"/>
        <v>ja</v>
      </c>
      <c r="U155">
        <f t="shared" si="5"/>
        <v>123</v>
      </c>
    </row>
    <row r="156" spans="1:21" ht="15" customHeight="1" x14ac:dyDescent="0.25">
      <c r="A156" t="s">
        <v>223</v>
      </c>
      <c r="B156" t="s">
        <v>224</v>
      </c>
      <c r="C156">
        <v>0.40372000000000002</v>
      </c>
      <c r="D156">
        <v>87.175299999999993</v>
      </c>
      <c r="E156">
        <v>6.6357900000000001</v>
      </c>
      <c r="F156">
        <v>0.120564</v>
      </c>
      <c r="G156" t="s">
        <v>8</v>
      </c>
      <c r="H156" s="103" t="s">
        <v>10</v>
      </c>
      <c r="J156">
        <f>VLOOKUP($B156,Totalt!$B$1:$BH$474,MATCH(J$2,Totalt!$B$1:$AZ$1,0),FALSE)</f>
        <v>855.05990000000008</v>
      </c>
      <c r="K156">
        <f>VLOOKUP($B156,Totalt!$B$1:$BH$474,MATCH(K$2,Totalt!$B$1:$AZ$1,0),FALSE)</f>
        <v>788</v>
      </c>
      <c r="M156" t="s">
        <v>622</v>
      </c>
      <c r="R156" t="s">
        <v>622</v>
      </c>
      <c r="S156" s="102" t="str">
        <f t="shared" si="4"/>
        <v>ja</v>
      </c>
      <c r="U156">
        <f t="shared" si="5"/>
        <v>124</v>
      </c>
    </row>
    <row r="157" spans="1:21" ht="15" customHeight="1" x14ac:dyDescent="0.25">
      <c r="A157" t="s">
        <v>223</v>
      </c>
      <c r="B157" t="s">
        <v>225</v>
      </c>
      <c r="C157">
        <v>0.25121300000000002</v>
      </c>
      <c r="D157">
        <v>46.195700000000002</v>
      </c>
      <c r="E157">
        <v>11.3048</v>
      </c>
      <c r="F157">
        <v>5.5833300000000002E-2</v>
      </c>
      <c r="G157" t="s">
        <v>8</v>
      </c>
      <c r="H157" s="103" t="s">
        <v>10</v>
      </c>
      <c r="J157">
        <f>VLOOKUP($B157,Totalt!$B$1:$BH$474,MATCH(J$2,Totalt!$B$1:$AZ$1,0),FALSE)</f>
        <v>70.705999999999989</v>
      </c>
      <c r="K157">
        <f>VLOOKUP($B157,Totalt!$B$1:$BH$474,MATCH(K$2,Totalt!$B$1:$AZ$1,0),FALSE)</f>
        <v>50.2</v>
      </c>
      <c r="M157" t="s">
        <v>622</v>
      </c>
      <c r="R157" t="s">
        <v>622</v>
      </c>
      <c r="S157" s="102" t="str">
        <f t="shared" si="4"/>
        <v>ja</v>
      </c>
      <c r="U157">
        <f t="shared" si="5"/>
        <v>125</v>
      </c>
    </row>
    <row r="158" spans="1:21" ht="15" customHeight="1" x14ac:dyDescent="0.25">
      <c r="A158" t="s">
        <v>226</v>
      </c>
      <c r="B158" t="s">
        <v>227</v>
      </c>
      <c r="C158">
        <v>0.174957</v>
      </c>
      <c r="D158">
        <v>29.546900000000001</v>
      </c>
      <c r="E158">
        <v>7.7539300000000004</v>
      </c>
      <c r="F158">
        <v>3.0467500000000002E-2</v>
      </c>
      <c r="G158" t="s">
        <v>8</v>
      </c>
      <c r="H158" s="103" t="s">
        <v>10</v>
      </c>
      <c r="J158">
        <f>VLOOKUP($B158,Totalt!$B$1:$BH$474,MATCH(J$2,Totalt!$B$1:$AZ$1,0),FALSE)</f>
        <v>105.67</v>
      </c>
      <c r="K158">
        <f>VLOOKUP($B158,Totalt!$B$1:$BH$474,MATCH(K$2,Totalt!$B$1:$AZ$1,0),FALSE)</f>
        <v>89</v>
      </c>
      <c r="M158" t="s">
        <v>622</v>
      </c>
      <c r="R158" t="s">
        <v>622</v>
      </c>
      <c r="S158" s="102" t="str">
        <f t="shared" si="4"/>
        <v>ja</v>
      </c>
      <c r="U158">
        <f t="shared" si="5"/>
        <v>126</v>
      </c>
    </row>
    <row r="159" spans="1:21" ht="15" customHeight="1" x14ac:dyDescent="0.25">
      <c r="A159" t="s">
        <v>228</v>
      </c>
      <c r="B159" t="s">
        <v>229</v>
      </c>
      <c r="C159">
        <v>0.178675</v>
      </c>
      <c r="D159">
        <v>11.6286</v>
      </c>
      <c r="E159">
        <v>16.320399999999999</v>
      </c>
      <c r="F159">
        <v>1.31488E-2</v>
      </c>
      <c r="G159" t="s">
        <v>8</v>
      </c>
      <c r="H159" s="103" t="s">
        <v>10</v>
      </c>
      <c r="J159">
        <f>VLOOKUP($B159,Totalt!$B$1:$BH$474,MATCH(J$2,Totalt!$B$1:$AZ$1,0),FALSE)</f>
        <v>1.4449999999999998</v>
      </c>
      <c r="K159">
        <f>VLOOKUP($B159,Totalt!$B$1:$BH$474,MATCH(K$2,Totalt!$B$1:$AZ$1,0),FALSE)</f>
        <v>1.1399999999999999</v>
      </c>
      <c r="M159" t="s">
        <v>622</v>
      </c>
      <c r="R159" t="s">
        <v>622</v>
      </c>
      <c r="S159" s="102" t="str">
        <f t="shared" si="4"/>
        <v>ja</v>
      </c>
      <c r="U159">
        <f t="shared" si="5"/>
        <v>127</v>
      </c>
    </row>
    <row r="160" spans="1:21" ht="15" customHeight="1" x14ac:dyDescent="0.25">
      <c r="A160" t="s">
        <v>228</v>
      </c>
      <c r="B160" t="s">
        <v>230</v>
      </c>
      <c r="C160">
        <v>0.209788</v>
      </c>
      <c r="D160">
        <v>14.2029</v>
      </c>
      <c r="E160">
        <v>16.384399999999999</v>
      </c>
      <c r="F160">
        <v>2.05761E-2</v>
      </c>
      <c r="G160" t="s">
        <v>8</v>
      </c>
      <c r="H160" s="103" t="s">
        <v>10</v>
      </c>
      <c r="J160">
        <f>VLOOKUP($B160,Totalt!$B$1:$BH$474,MATCH(J$2,Totalt!$B$1:$AZ$1,0),FALSE)</f>
        <v>0.97200000000000009</v>
      </c>
      <c r="K160">
        <f>VLOOKUP($B160,Totalt!$B$1:$BH$474,MATCH(K$2,Totalt!$B$1:$AZ$1,0),FALSE)</f>
        <v>0.75600000000000001</v>
      </c>
      <c r="M160" t="s">
        <v>622</v>
      </c>
      <c r="R160" t="s">
        <v>622</v>
      </c>
      <c r="S160" s="102" t="str">
        <f t="shared" si="4"/>
        <v>ja</v>
      </c>
      <c r="U160">
        <f t="shared" si="5"/>
        <v>128</v>
      </c>
    </row>
    <row r="161" spans="1:21" ht="15" customHeight="1" x14ac:dyDescent="0.25">
      <c r="A161" t="s">
        <v>228</v>
      </c>
      <c r="B161" t="s">
        <v>231</v>
      </c>
      <c r="C161">
        <v>0.15793499999999999</v>
      </c>
      <c r="D161">
        <v>9.7299299999999995</v>
      </c>
      <c r="E161">
        <v>15.445600000000001</v>
      </c>
      <c r="F161">
        <v>9.0826499999999994E-3</v>
      </c>
      <c r="G161" t="s">
        <v>8</v>
      </c>
      <c r="H161" s="103" t="s">
        <v>10</v>
      </c>
      <c r="J161">
        <f>VLOOKUP($B161,Totalt!$B$1:$BH$474,MATCH(J$2,Totalt!$B$1:$AZ$1,0),FALSE)</f>
        <v>3.3029999999999999</v>
      </c>
      <c r="K161">
        <f>VLOOKUP($B161,Totalt!$B$1:$BH$474,MATCH(K$2,Totalt!$B$1:$AZ$1,0),FALSE)</f>
        <v>2.76</v>
      </c>
      <c r="M161" t="s">
        <v>622</v>
      </c>
      <c r="R161" t="s">
        <v>622</v>
      </c>
      <c r="S161" s="102" t="str">
        <f t="shared" si="4"/>
        <v>ja</v>
      </c>
      <c r="U161">
        <f t="shared" si="5"/>
        <v>129</v>
      </c>
    </row>
    <row r="162" spans="1:21" ht="15" customHeight="1" x14ac:dyDescent="0.25">
      <c r="A162" t="s">
        <v>228</v>
      </c>
      <c r="B162" t="s">
        <v>232</v>
      </c>
      <c r="C162">
        <v>0.142952</v>
      </c>
      <c r="D162">
        <v>23.889700000000001</v>
      </c>
      <c r="E162">
        <v>7.5049799999999998</v>
      </c>
      <c r="F162">
        <v>3.2391099999999999E-2</v>
      </c>
      <c r="G162" t="s">
        <v>8</v>
      </c>
      <c r="H162" s="103" t="s">
        <v>10</v>
      </c>
      <c r="J162">
        <f>VLOOKUP($B162,Totalt!$B$1:$BH$474,MATCH(J$2,Totalt!$B$1:$AZ$1,0),FALSE)</f>
        <v>108.52369999999999</v>
      </c>
      <c r="K162">
        <f>VLOOKUP($B162,Totalt!$B$1:$BH$474,MATCH(K$2,Totalt!$B$1:$AZ$1,0),FALSE)</f>
        <v>107</v>
      </c>
      <c r="M162" t="s">
        <v>622</v>
      </c>
      <c r="R162" t="s">
        <v>622</v>
      </c>
      <c r="S162" s="102" t="str">
        <f t="shared" si="4"/>
        <v>ja</v>
      </c>
      <c r="U162">
        <f t="shared" si="5"/>
        <v>130</v>
      </c>
    </row>
    <row r="163" spans="1:21" ht="15" customHeight="1" x14ac:dyDescent="0.25">
      <c r="A163" t="s">
        <v>233</v>
      </c>
      <c r="B163" t="s">
        <v>234</v>
      </c>
      <c r="C163">
        <v>0.17044699999999999</v>
      </c>
      <c r="D163">
        <v>7.3338200000000002</v>
      </c>
      <c r="E163">
        <v>16.22</v>
      </c>
      <c r="F163">
        <v>0</v>
      </c>
      <c r="G163" t="s">
        <v>8</v>
      </c>
      <c r="H163" s="103" t="s">
        <v>10</v>
      </c>
      <c r="J163">
        <f>VLOOKUP($B163,Totalt!$B$1:$BH$474,MATCH(J$2,Totalt!$B$1:$AZ$1,0),FALSE)</f>
        <v>16.649430000000002</v>
      </c>
      <c r="K163">
        <f>VLOOKUP($B163,Totalt!$B$1:$BH$474,MATCH(K$2,Totalt!$B$1:$AZ$1,0),FALSE)</f>
        <v>12.881</v>
      </c>
      <c r="M163" t="s">
        <v>622</v>
      </c>
      <c r="R163" t="s">
        <v>622</v>
      </c>
      <c r="S163" s="102" t="str">
        <f t="shared" si="4"/>
        <v>ja</v>
      </c>
      <c r="U163">
        <f t="shared" si="5"/>
        <v>131</v>
      </c>
    </row>
    <row r="164" spans="1:21" ht="15" customHeight="1" x14ac:dyDescent="0.25">
      <c r="A164" t="s">
        <v>233</v>
      </c>
      <c r="B164" t="s">
        <v>235</v>
      </c>
      <c r="C164">
        <v>5.6387199999999998E-2</v>
      </c>
      <c r="D164">
        <v>42.812199999999997</v>
      </c>
      <c r="E164">
        <v>2.2492200000000002</v>
      </c>
      <c r="F164">
        <v>1.7301099999999999E-5</v>
      </c>
      <c r="G164" t="s">
        <v>8</v>
      </c>
      <c r="H164" s="103" t="s">
        <v>10</v>
      </c>
      <c r="J164">
        <f>VLOOKUP($B164,Totalt!$B$1:$BH$474,MATCH(J$2,Totalt!$B$1:$AZ$1,0),FALSE)</f>
        <v>231.19887</v>
      </c>
      <c r="K164">
        <f>VLOOKUP($B164,Totalt!$B$1:$BH$474,MATCH(K$2,Totalt!$B$1:$AZ$1,0),FALSE)</f>
        <v>184.899</v>
      </c>
      <c r="M164" t="s">
        <v>622</v>
      </c>
      <c r="R164" t="s">
        <v>622</v>
      </c>
      <c r="S164" s="102" t="str">
        <f t="shared" si="4"/>
        <v>ja</v>
      </c>
      <c r="U164">
        <f t="shared" si="5"/>
        <v>132</v>
      </c>
    </row>
    <row r="165" spans="1:21" ht="15" customHeight="1" x14ac:dyDescent="0.25">
      <c r="A165" t="s">
        <v>236</v>
      </c>
      <c r="B165" t="s">
        <v>237</v>
      </c>
      <c r="C165">
        <v>0.13950000000000001</v>
      </c>
      <c r="D165">
        <v>60.259099999999997</v>
      </c>
      <c r="E165">
        <v>4.8790899999999997</v>
      </c>
      <c r="F165">
        <v>2.7102500000000002E-2</v>
      </c>
      <c r="G165" t="s">
        <v>10</v>
      </c>
      <c r="H165" s="103" t="s">
        <v>10</v>
      </c>
      <c r="J165">
        <f>VLOOKUP($B165,Totalt!$B$1:$BH$474,MATCH(J$2,Totalt!$B$1:$AZ$1,0),FALSE)</f>
        <v>301.64686999999992</v>
      </c>
      <c r="K165">
        <f>VLOOKUP($B165,Totalt!$B$1:$BH$474,MATCH(K$2,Totalt!$B$1:$AZ$1,0),FALSE)</f>
        <v>242</v>
      </c>
      <c r="M165" t="s">
        <v>622</v>
      </c>
      <c r="R165" t="s">
        <v>622</v>
      </c>
      <c r="S165" s="102" t="str">
        <f t="shared" si="4"/>
        <v>ja</v>
      </c>
      <c r="U165">
        <f t="shared" si="5"/>
        <v>133</v>
      </c>
    </row>
    <row r="166" spans="1:21" ht="15" customHeight="1" x14ac:dyDescent="0.25">
      <c r="A166" t="s">
        <v>238</v>
      </c>
      <c r="B166" t="s">
        <v>239</v>
      </c>
      <c r="C166">
        <v>0.35611999999999999</v>
      </c>
      <c r="D166">
        <v>62.823300000000003</v>
      </c>
      <c r="E166">
        <v>17.312999999999999</v>
      </c>
      <c r="F166">
        <v>0.149504</v>
      </c>
      <c r="G166" t="s">
        <v>8</v>
      </c>
      <c r="H166" s="103" t="s">
        <v>10</v>
      </c>
      <c r="J166">
        <f>VLOOKUP($B166,Totalt!$B$1:$BH$474,MATCH(J$2,Totalt!$B$1:$AZ$1,0),FALSE)</f>
        <v>10.087999999999999</v>
      </c>
      <c r="K166">
        <f>VLOOKUP($B166,Totalt!$B$1:$BH$474,MATCH(K$2,Totalt!$B$1:$AZ$1,0),FALSE)</f>
        <v>8.1340000000000003</v>
      </c>
      <c r="M166" t="s">
        <v>622</v>
      </c>
      <c r="R166" t="s">
        <v>622</v>
      </c>
      <c r="S166" s="102" t="str">
        <f t="shared" si="4"/>
        <v>ja</v>
      </c>
      <c r="U166">
        <f t="shared" si="5"/>
        <v>134</v>
      </c>
    </row>
    <row r="167" spans="1:21" ht="15" customHeight="1" x14ac:dyDescent="0.25">
      <c r="A167" t="s">
        <v>238</v>
      </c>
      <c r="B167" t="s">
        <v>240</v>
      </c>
      <c r="C167">
        <v>0.14649599999999999</v>
      </c>
      <c r="D167">
        <v>35.637999999999998</v>
      </c>
      <c r="E167">
        <v>10.1351</v>
      </c>
      <c r="F167">
        <v>4.1695799999999998E-2</v>
      </c>
      <c r="G167" t="s">
        <v>8</v>
      </c>
      <c r="H167" s="103" t="s">
        <v>10</v>
      </c>
      <c r="J167">
        <f>VLOOKUP($B167,Totalt!$B$1:$BH$474,MATCH(J$2,Totalt!$B$1:$AZ$1,0),FALSE)</f>
        <v>9.4410000000000007</v>
      </c>
      <c r="K167">
        <f>VLOOKUP($B167,Totalt!$B$1:$BH$474,MATCH(K$2,Totalt!$B$1:$AZ$1,0),FALSE)</f>
        <v>6.7670000000000003</v>
      </c>
      <c r="M167" t="s">
        <v>622</v>
      </c>
      <c r="R167" t="s">
        <v>622</v>
      </c>
      <c r="S167" s="102" t="str">
        <f t="shared" si="4"/>
        <v>ja</v>
      </c>
      <c r="U167">
        <f t="shared" si="5"/>
        <v>135</v>
      </c>
    </row>
    <row r="168" spans="1:21" ht="15" customHeight="1" x14ac:dyDescent="0.25">
      <c r="A168" t="s">
        <v>238</v>
      </c>
      <c r="B168" t="s">
        <v>241</v>
      </c>
      <c r="C168">
        <v>0.43829099999999999</v>
      </c>
      <c r="D168">
        <v>28.695</v>
      </c>
      <c r="E168">
        <v>16.682700000000001</v>
      </c>
      <c r="F168">
        <v>2.4130700000000001E-2</v>
      </c>
      <c r="G168" t="s">
        <v>8</v>
      </c>
      <c r="H168" s="103" t="s">
        <v>10</v>
      </c>
      <c r="J168">
        <f>VLOOKUP($B168,Totalt!$B$1:$BH$474,MATCH(J$2,Totalt!$B$1:$AZ$1,0),FALSE)</f>
        <v>14.84</v>
      </c>
      <c r="K168">
        <f>VLOOKUP($B168,Totalt!$B$1:$BH$474,MATCH(K$2,Totalt!$B$1:$AZ$1,0),FALSE)</f>
        <v>10.448</v>
      </c>
      <c r="M168" t="s">
        <v>622</v>
      </c>
      <c r="R168" t="s">
        <v>622</v>
      </c>
      <c r="S168" s="102" t="str">
        <f t="shared" si="4"/>
        <v>ja</v>
      </c>
      <c r="U168">
        <f t="shared" si="5"/>
        <v>136</v>
      </c>
    </row>
    <row r="169" spans="1:21" ht="15" customHeight="1" x14ac:dyDescent="0.25">
      <c r="A169" t="s">
        <v>238</v>
      </c>
      <c r="B169" t="s">
        <v>242</v>
      </c>
      <c r="C169">
        <v>0.28185300000000002</v>
      </c>
      <c r="D169">
        <v>40.454900000000002</v>
      </c>
      <c r="E169">
        <v>17.447700000000001</v>
      </c>
      <c r="F169">
        <v>6.7566000000000001E-2</v>
      </c>
      <c r="G169" t="s">
        <v>8</v>
      </c>
      <c r="H169" s="103" t="s">
        <v>10</v>
      </c>
      <c r="J169">
        <f>VLOOKUP($B169,Totalt!$B$1:$BH$474,MATCH(J$2,Totalt!$B$1:$AZ$1,0),FALSE)</f>
        <v>8.5990000000000002</v>
      </c>
      <c r="K169">
        <f>VLOOKUP($B169,Totalt!$B$1:$BH$474,MATCH(K$2,Totalt!$B$1:$AZ$1,0),FALSE)</f>
        <v>6.5030000000000001</v>
      </c>
      <c r="M169" t="s">
        <v>622</v>
      </c>
      <c r="R169" t="s">
        <v>622</v>
      </c>
      <c r="S169" s="102" t="str">
        <f t="shared" si="4"/>
        <v>ja</v>
      </c>
      <c r="U169">
        <f t="shared" si="5"/>
        <v>137</v>
      </c>
    </row>
    <row r="170" spans="1:21" ht="15" customHeight="1" x14ac:dyDescent="0.25">
      <c r="A170" t="s">
        <v>238</v>
      </c>
      <c r="B170" t="s">
        <v>243</v>
      </c>
      <c r="C170">
        <v>1.08371</v>
      </c>
      <c r="D170">
        <v>23.479800000000001</v>
      </c>
      <c r="E170">
        <v>30.2453</v>
      </c>
      <c r="F170">
        <v>1.32143E-2</v>
      </c>
      <c r="G170" t="s">
        <v>8</v>
      </c>
      <c r="H170" s="103" t="s">
        <v>10</v>
      </c>
      <c r="J170">
        <f>VLOOKUP($B170,Totalt!$B$1:$BH$474,MATCH(J$2,Totalt!$B$1:$AZ$1,0),FALSE)</f>
        <v>15.033000000000001</v>
      </c>
      <c r="K170">
        <f>VLOOKUP($B170,Totalt!$B$1:$BH$474,MATCH(K$2,Totalt!$B$1:$AZ$1,0),FALSE)</f>
        <v>11.792999999999999</v>
      </c>
      <c r="M170" t="s">
        <v>622</v>
      </c>
      <c r="R170" t="s">
        <v>622</v>
      </c>
      <c r="S170" s="102" t="str">
        <f t="shared" si="4"/>
        <v>ja</v>
      </c>
      <c r="U170">
        <f t="shared" si="5"/>
        <v>138</v>
      </c>
    </row>
    <row r="171" spans="1:21" ht="15" customHeight="1" x14ac:dyDescent="0.25">
      <c r="A171" t="s">
        <v>238</v>
      </c>
      <c r="B171" t="s">
        <v>244</v>
      </c>
      <c r="C171">
        <v>1.1250800000000001</v>
      </c>
      <c r="D171">
        <v>21.413799999999998</v>
      </c>
      <c r="E171">
        <v>31.242799999999999</v>
      </c>
      <c r="F171">
        <v>1.2541999999999999E-2</v>
      </c>
      <c r="G171" t="s">
        <v>8</v>
      </c>
      <c r="H171" s="103" t="s">
        <v>10</v>
      </c>
      <c r="J171">
        <f>VLOOKUP($B171,Totalt!$B$1:$BH$474,MATCH(J$2,Totalt!$B$1:$AZ$1,0),FALSE)</f>
        <v>31.254999999999999</v>
      </c>
      <c r="K171">
        <f>VLOOKUP($B171,Totalt!$B$1:$BH$474,MATCH(K$2,Totalt!$B$1:$AZ$1,0),FALSE)</f>
        <v>24.687000000000001</v>
      </c>
      <c r="M171" t="s">
        <v>622</v>
      </c>
      <c r="R171" t="s">
        <v>622</v>
      </c>
      <c r="S171" s="102" t="str">
        <f t="shared" si="4"/>
        <v>ja</v>
      </c>
      <c r="U171">
        <f t="shared" si="5"/>
        <v>139</v>
      </c>
    </row>
    <row r="172" spans="1:21" ht="15" customHeight="1" x14ac:dyDescent="0.25">
      <c r="A172" t="s">
        <v>238</v>
      </c>
      <c r="B172" t="s">
        <v>245</v>
      </c>
      <c r="C172">
        <v>0.117951</v>
      </c>
      <c r="D172">
        <v>28.6693</v>
      </c>
      <c r="E172">
        <v>9.7786000000000008</v>
      </c>
      <c r="F172">
        <v>2.1124E-2</v>
      </c>
      <c r="G172" t="s">
        <v>8</v>
      </c>
      <c r="H172" s="103" t="s">
        <v>10</v>
      </c>
      <c r="J172">
        <f>VLOOKUP($B172,Totalt!$B$1:$BH$474,MATCH(J$2,Totalt!$B$1:$AZ$1,0),FALSE)</f>
        <v>16.067</v>
      </c>
      <c r="K172">
        <f>VLOOKUP($B172,Totalt!$B$1:$BH$474,MATCH(K$2,Totalt!$B$1:$AZ$1,0),FALSE)</f>
        <v>11.433</v>
      </c>
      <c r="M172" t="s">
        <v>622</v>
      </c>
      <c r="R172" t="s">
        <v>622</v>
      </c>
      <c r="S172" s="102" t="str">
        <f t="shared" si="4"/>
        <v>ja</v>
      </c>
      <c r="U172">
        <f t="shared" si="5"/>
        <v>140</v>
      </c>
    </row>
    <row r="173" spans="1:21" ht="15" customHeight="1" x14ac:dyDescent="0.25">
      <c r="A173" t="s">
        <v>238</v>
      </c>
      <c r="B173" t="s">
        <v>246</v>
      </c>
      <c r="C173">
        <v>0.11366900000000001</v>
      </c>
      <c r="D173">
        <v>27.515699999999999</v>
      </c>
      <c r="E173">
        <v>10.012700000000001</v>
      </c>
      <c r="F173">
        <v>1.36542E-2</v>
      </c>
      <c r="G173" t="s">
        <v>8</v>
      </c>
      <c r="H173" s="103" t="s">
        <v>10</v>
      </c>
      <c r="J173">
        <f>VLOOKUP($B173,Totalt!$B$1:$BH$474,MATCH(J$2,Totalt!$B$1:$AZ$1,0),FALSE)</f>
        <v>7.3969999999999994</v>
      </c>
      <c r="K173">
        <f>VLOOKUP($B173,Totalt!$B$1:$BH$474,MATCH(K$2,Totalt!$B$1:$AZ$1,0),FALSE)</f>
        <v>5.05</v>
      </c>
      <c r="M173" t="s">
        <v>622</v>
      </c>
      <c r="R173" t="s">
        <v>622</v>
      </c>
      <c r="S173" s="102" t="str">
        <f t="shared" si="4"/>
        <v>ja</v>
      </c>
      <c r="U173">
        <f t="shared" si="5"/>
        <v>141</v>
      </c>
    </row>
    <row r="174" spans="1:21" ht="15" customHeight="1" x14ac:dyDescent="0.25">
      <c r="A174" t="s">
        <v>247</v>
      </c>
      <c r="B174" t="s">
        <v>248</v>
      </c>
      <c r="C174">
        <v>0.16414000000000001</v>
      </c>
      <c r="D174">
        <v>15.2758</v>
      </c>
      <c r="E174">
        <v>14.521000000000001</v>
      </c>
      <c r="F174">
        <v>1.18274E-2</v>
      </c>
      <c r="G174" t="s">
        <v>10</v>
      </c>
      <c r="H174" s="103" t="s">
        <v>10</v>
      </c>
      <c r="J174">
        <f>VLOOKUP($B174,Totalt!$B$1:$BH$474,MATCH(J$2,Totalt!$B$1:$AZ$1,0),FALSE)</f>
        <v>30.978999999999999</v>
      </c>
      <c r="K174">
        <f>VLOOKUP($B174,Totalt!$B$1:$BH$474,MATCH(K$2,Totalt!$B$1:$AZ$1,0),FALSE)</f>
        <v>27.425999999999998</v>
      </c>
      <c r="M174" t="s">
        <v>622</v>
      </c>
      <c r="R174" t="s">
        <v>622</v>
      </c>
      <c r="S174" s="102" t="str">
        <f t="shared" si="4"/>
        <v>ja</v>
      </c>
      <c r="U174">
        <f t="shared" si="5"/>
        <v>142</v>
      </c>
    </row>
    <row r="175" spans="1:21" ht="15" customHeight="1" x14ac:dyDescent="0.25">
      <c r="A175" t="s">
        <v>249</v>
      </c>
      <c r="B175" t="s">
        <v>150</v>
      </c>
      <c r="C175">
        <v>0.13473199999999999</v>
      </c>
      <c r="D175">
        <v>32.062199999999997</v>
      </c>
      <c r="E175">
        <v>8.9309100000000008</v>
      </c>
      <c r="F175">
        <v>3.2529700000000002E-2</v>
      </c>
      <c r="G175" t="s">
        <v>8</v>
      </c>
      <c r="H175" s="103" t="s">
        <v>10</v>
      </c>
      <c r="J175">
        <f>VLOOKUP($B175,Totalt!$B$1:$BH$474,MATCH(J$2,Totalt!$B$1:$AZ$1,0),FALSE)</f>
        <v>9.771234999999999</v>
      </c>
      <c r="K175">
        <f>VLOOKUP($B175,Totalt!$B$1:$BH$474,MATCH(K$2,Totalt!$B$1:$AZ$1,0),FALSE)</f>
        <v>7.7</v>
      </c>
      <c r="M175" t="s">
        <v>622</v>
      </c>
      <c r="R175" t="s">
        <v>622</v>
      </c>
      <c r="S175" s="102" t="str">
        <f t="shared" si="4"/>
        <v>ja</v>
      </c>
      <c r="U175">
        <f t="shared" si="5"/>
        <v>143</v>
      </c>
    </row>
    <row r="176" spans="1:21" ht="15" customHeight="1" x14ac:dyDescent="0.25">
      <c r="A176" t="s">
        <v>249</v>
      </c>
      <c r="B176" t="s">
        <v>250</v>
      </c>
      <c r="C176">
        <v>0.14637800000000001</v>
      </c>
      <c r="D176">
        <v>9.7649299999999997</v>
      </c>
      <c r="E176">
        <v>16.03</v>
      </c>
      <c r="F176">
        <v>8.0572999999999999E-3</v>
      </c>
      <c r="G176" t="s">
        <v>8</v>
      </c>
      <c r="H176" s="103" t="s">
        <v>10</v>
      </c>
      <c r="J176">
        <f>VLOOKUP($B176,Totalt!$B$1:$BH$474,MATCH(J$2,Totalt!$B$1:$AZ$1,0),FALSE)</f>
        <v>11.17</v>
      </c>
      <c r="K176">
        <f>VLOOKUP($B176,Totalt!$B$1:$BH$474,MATCH(K$2,Totalt!$B$1:$AZ$1,0),FALSE)</f>
        <v>9</v>
      </c>
      <c r="M176" t="s">
        <v>622</v>
      </c>
      <c r="R176" t="s">
        <v>622</v>
      </c>
      <c r="S176" s="102" t="str">
        <f t="shared" si="4"/>
        <v>ja</v>
      </c>
      <c r="U176">
        <f t="shared" si="5"/>
        <v>144</v>
      </c>
    </row>
    <row r="177" spans="1:21" ht="15" customHeight="1" x14ac:dyDescent="0.25">
      <c r="A177" t="s">
        <v>249</v>
      </c>
      <c r="B177" t="s">
        <v>251</v>
      </c>
      <c r="C177">
        <v>9.7417000000000004E-2</v>
      </c>
      <c r="D177">
        <v>16.376200000000001</v>
      </c>
      <c r="E177">
        <v>11.0372</v>
      </c>
      <c r="F177">
        <v>2.6322100000000001E-2</v>
      </c>
      <c r="G177" t="s">
        <v>8</v>
      </c>
      <c r="H177" s="103" t="s">
        <v>10</v>
      </c>
      <c r="J177">
        <f>VLOOKUP($B177,Totalt!$B$1:$BH$474,MATCH(J$2,Totalt!$B$1:$AZ$1,0),FALSE)</f>
        <v>33.28</v>
      </c>
      <c r="K177">
        <f>VLOOKUP($B177,Totalt!$B$1:$BH$474,MATCH(K$2,Totalt!$B$1:$AZ$1,0),FALSE)</f>
        <v>27</v>
      </c>
      <c r="M177" t="s">
        <v>622</v>
      </c>
      <c r="R177" t="s">
        <v>622</v>
      </c>
      <c r="S177" s="102" t="str">
        <f t="shared" si="4"/>
        <v>ja</v>
      </c>
      <c r="U177">
        <f t="shared" si="5"/>
        <v>145</v>
      </c>
    </row>
    <row r="178" spans="1:21" ht="15" customHeight="1" x14ac:dyDescent="0.25">
      <c r="A178" t="s">
        <v>249</v>
      </c>
      <c r="B178" t="s">
        <v>252</v>
      </c>
      <c r="C178">
        <v>0.140929</v>
      </c>
      <c r="D178">
        <v>10.4086</v>
      </c>
      <c r="E178">
        <v>14.976100000000001</v>
      </c>
      <c r="F178">
        <v>1.23993E-2</v>
      </c>
      <c r="G178" t="s">
        <v>8</v>
      </c>
      <c r="H178" s="103" t="s">
        <v>10</v>
      </c>
      <c r="J178">
        <f>VLOOKUP($B178,Totalt!$B$1:$BH$474,MATCH(J$2,Totalt!$B$1:$AZ$1,0),FALSE)</f>
        <v>1.613</v>
      </c>
      <c r="K178">
        <f>VLOOKUP($B178,Totalt!$B$1:$BH$474,MATCH(K$2,Totalt!$B$1:$AZ$1,0),FALSE)</f>
        <v>1.4</v>
      </c>
      <c r="M178" t="s">
        <v>622</v>
      </c>
      <c r="R178" t="s">
        <v>622</v>
      </c>
      <c r="S178" s="102" t="str">
        <f t="shared" si="4"/>
        <v>ja</v>
      </c>
      <c r="U178">
        <f t="shared" si="5"/>
        <v>146</v>
      </c>
    </row>
    <row r="179" spans="1:21" ht="15" customHeight="1" x14ac:dyDescent="0.25">
      <c r="A179" t="s">
        <v>253</v>
      </c>
      <c r="B179" t="s">
        <v>254</v>
      </c>
      <c r="C179">
        <v>0</v>
      </c>
      <c r="D179">
        <v>0</v>
      </c>
      <c r="E179">
        <v>0</v>
      </c>
      <c r="F179">
        <v>0</v>
      </c>
      <c r="G179" t="s">
        <v>8</v>
      </c>
      <c r="H179" s="103" t="s">
        <v>8</v>
      </c>
      <c r="J179">
        <f>VLOOKUP($B179,Totalt!$B$1:$BH$474,MATCH(J$2,Totalt!$B$1:$AZ$1,0),FALSE)</f>
        <v>0</v>
      </c>
      <c r="K179" t="str">
        <f>VLOOKUP($B179,Totalt!$B$1:$BH$474,MATCH(K$2,Totalt!$B$1:$AZ$1,0),FALSE)</f>
        <v/>
      </c>
      <c r="M179" t="s">
        <v>622</v>
      </c>
      <c r="R179" t="s">
        <v>622</v>
      </c>
      <c r="S179" s="102" t="str">
        <f t="shared" si="4"/>
        <v>nej</v>
      </c>
      <c r="U179">
        <f t="shared" si="5"/>
        <v>146</v>
      </c>
    </row>
    <row r="180" spans="1:21" ht="15" customHeight="1" x14ac:dyDescent="0.25">
      <c r="A180" t="s">
        <v>255</v>
      </c>
      <c r="B180" t="s">
        <v>256</v>
      </c>
      <c r="C180">
        <v>7.9518599999999995E-2</v>
      </c>
      <c r="D180">
        <v>16.621099999999998</v>
      </c>
      <c r="E180">
        <v>0.16825000000000001</v>
      </c>
      <c r="F180">
        <v>1.8191300000000001E-2</v>
      </c>
      <c r="G180" t="s">
        <v>10</v>
      </c>
      <c r="H180" s="103" t="s">
        <v>10</v>
      </c>
      <c r="J180">
        <f>VLOOKUP($B180,Totalt!$B$1:$BH$474,MATCH(J$2,Totalt!$B$1:$AZ$1,0),FALSE)</f>
        <v>53.009</v>
      </c>
      <c r="K180">
        <f>VLOOKUP($B180,Totalt!$B$1:$BH$474,MATCH(K$2,Totalt!$B$1:$AZ$1,0),FALSE)</f>
        <v>39.554000000000002</v>
      </c>
      <c r="M180" t="s">
        <v>622</v>
      </c>
      <c r="R180" t="s">
        <v>622</v>
      </c>
      <c r="S180" s="102" t="str">
        <f t="shared" si="4"/>
        <v>ja</v>
      </c>
      <c r="U180">
        <f t="shared" si="5"/>
        <v>147</v>
      </c>
    </row>
    <row r="181" spans="1:21" ht="15" customHeight="1" x14ac:dyDescent="0.25">
      <c r="A181" t="s">
        <v>257</v>
      </c>
      <c r="B181" t="s">
        <v>258</v>
      </c>
      <c r="C181">
        <v>0.16708899999999999</v>
      </c>
      <c r="D181">
        <v>138.97399999999999</v>
      </c>
      <c r="E181">
        <v>4.5118799999999997</v>
      </c>
      <c r="F181">
        <v>2.6648600000000001E-2</v>
      </c>
      <c r="G181" t="s">
        <v>8</v>
      </c>
      <c r="H181" s="103" t="s">
        <v>10</v>
      </c>
      <c r="J181">
        <f>VLOOKUP($B181,Totalt!$B$1:$BH$474,MATCH(J$2,Totalt!$B$1:$AZ$1,0),FALSE)</f>
        <v>359.34260000000006</v>
      </c>
      <c r="K181">
        <f>VLOOKUP($B181,Totalt!$B$1:$BH$474,MATCH(K$2,Totalt!$B$1:$AZ$1,0),FALSE)</f>
        <v>276.94</v>
      </c>
      <c r="M181" t="s">
        <v>622</v>
      </c>
      <c r="R181" t="s">
        <v>622</v>
      </c>
      <c r="S181" s="102" t="str">
        <f t="shared" si="4"/>
        <v>ja</v>
      </c>
      <c r="U181">
        <f t="shared" si="5"/>
        <v>148</v>
      </c>
    </row>
    <row r="182" spans="1:21" ht="15" customHeight="1" x14ac:dyDescent="0.25">
      <c r="A182" t="s">
        <v>259</v>
      </c>
      <c r="B182" t="s">
        <v>260</v>
      </c>
      <c r="C182">
        <v>5.4295200000000002E-2</v>
      </c>
      <c r="D182">
        <v>15.2248</v>
      </c>
      <c r="E182">
        <v>9.4801300000000008</v>
      </c>
      <c r="F182">
        <v>6.40166E-3</v>
      </c>
      <c r="G182" t="s">
        <v>8</v>
      </c>
      <c r="H182" s="103" t="s">
        <v>10</v>
      </c>
      <c r="J182">
        <f>VLOOKUP($B182,Totalt!$B$1:$BH$474,MATCH(J$2,Totalt!$B$1:$AZ$1,0),FALSE)</f>
        <v>14.0198</v>
      </c>
      <c r="K182">
        <f>VLOOKUP($B182,Totalt!$B$1:$BH$474,MATCH(K$2,Totalt!$B$1:$AZ$1,0),FALSE)</f>
        <v>10.331</v>
      </c>
      <c r="M182" t="s">
        <v>622</v>
      </c>
      <c r="R182" t="s">
        <v>622</v>
      </c>
      <c r="S182" s="102" t="str">
        <f t="shared" si="4"/>
        <v>ja</v>
      </c>
      <c r="U182">
        <f t="shared" si="5"/>
        <v>149</v>
      </c>
    </row>
    <row r="183" spans="1:21" ht="15" customHeight="1" x14ac:dyDescent="0.25">
      <c r="A183" t="s">
        <v>261</v>
      </c>
      <c r="B183" t="s">
        <v>262</v>
      </c>
      <c r="C183">
        <v>4.3429099999999998E-2</v>
      </c>
      <c r="D183">
        <v>8.9534300000000009</v>
      </c>
      <c r="E183">
        <v>0.70834699999999995</v>
      </c>
      <c r="F183">
        <v>2.5985399999999999E-2</v>
      </c>
      <c r="G183" t="s">
        <v>10</v>
      </c>
      <c r="H183" s="103" t="s">
        <v>10</v>
      </c>
      <c r="J183">
        <f>VLOOKUP($B183,Totalt!$B$1:$BH$474,MATCH(J$2,Totalt!$B$1:$AZ$1,0),FALSE)</f>
        <v>17.125</v>
      </c>
      <c r="K183">
        <f>VLOOKUP($B183,Totalt!$B$1:$BH$474,MATCH(K$2,Totalt!$B$1:$AZ$1,0),FALSE)</f>
        <v>13.4</v>
      </c>
      <c r="M183" t="s">
        <v>622</v>
      </c>
      <c r="R183" t="s">
        <v>622</v>
      </c>
      <c r="S183" s="102" t="str">
        <f t="shared" si="4"/>
        <v>ja</v>
      </c>
      <c r="U183">
        <f t="shared" si="5"/>
        <v>150</v>
      </c>
    </row>
    <row r="184" spans="1:21" ht="15" customHeight="1" x14ac:dyDescent="0.25">
      <c r="A184" t="s">
        <v>261</v>
      </c>
      <c r="B184" t="s">
        <v>263</v>
      </c>
      <c r="C184">
        <v>5.4174699999999999E-2</v>
      </c>
      <c r="D184">
        <v>8.0682500000000008</v>
      </c>
      <c r="E184">
        <v>1.1194900000000001</v>
      </c>
      <c r="F184">
        <v>2.84944E-2</v>
      </c>
      <c r="G184" t="s">
        <v>10</v>
      </c>
      <c r="H184" s="103" t="s">
        <v>10</v>
      </c>
      <c r="J184">
        <f>VLOOKUP($B184,Totalt!$B$1:$BH$474,MATCH(J$2,Totalt!$B$1:$AZ$1,0),FALSE)</f>
        <v>82.718000000000004</v>
      </c>
      <c r="K184">
        <f>VLOOKUP($B184,Totalt!$B$1:$BH$474,MATCH(K$2,Totalt!$B$1:$AZ$1,0),FALSE)</f>
        <v>81</v>
      </c>
      <c r="M184" t="s">
        <v>622</v>
      </c>
      <c r="R184" t="s">
        <v>622</v>
      </c>
      <c r="S184" s="102" t="str">
        <f t="shared" si="4"/>
        <v>ja</v>
      </c>
      <c r="U184">
        <f t="shared" si="5"/>
        <v>151</v>
      </c>
    </row>
    <row r="185" spans="1:21" ht="15" customHeight="1" x14ac:dyDescent="0.25">
      <c r="A185" t="s">
        <v>261</v>
      </c>
      <c r="B185" t="s">
        <v>264</v>
      </c>
      <c r="C185" t="s">
        <v>9</v>
      </c>
      <c r="D185" t="s">
        <v>9</v>
      </c>
      <c r="E185" t="s">
        <v>9</v>
      </c>
      <c r="F185" t="s">
        <v>9</v>
      </c>
      <c r="G185" t="s">
        <v>10</v>
      </c>
      <c r="H185" s="103" t="s">
        <v>8</v>
      </c>
      <c r="J185">
        <f>VLOOKUP($B185,Totalt!$B$1:$BH$474,MATCH(J$2,Totalt!$B$1:$AZ$1,0),FALSE)</f>
        <v>0</v>
      </c>
      <c r="K185" t="str">
        <f>VLOOKUP($B185,Totalt!$B$1:$BH$474,MATCH(K$2,Totalt!$B$1:$AZ$1,0),FALSE)</f>
        <v/>
      </c>
      <c r="M185" t="s">
        <v>622</v>
      </c>
      <c r="R185" t="s">
        <v>622</v>
      </c>
      <c r="S185" s="102" t="str">
        <f t="shared" si="4"/>
        <v>nej</v>
      </c>
      <c r="U185">
        <f t="shared" si="5"/>
        <v>151</v>
      </c>
    </row>
    <row r="186" spans="1:21" ht="15" customHeight="1" x14ac:dyDescent="0.25">
      <c r="A186" t="s">
        <v>261</v>
      </c>
      <c r="B186" t="s">
        <v>265</v>
      </c>
      <c r="C186">
        <v>0.12048399999999999</v>
      </c>
      <c r="D186">
        <v>26.562999999999999</v>
      </c>
      <c r="E186">
        <v>2.1015100000000002</v>
      </c>
      <c r="F186">
        <v>7.8727599999999995E-2</v>
      </c>
      <c r="G186" t="s">
        <v>10</v>
      </c>
      <c r="H186" s="103" t="s">
        <v>10</v>
      </c>
      <c r="J186">
        <f>VLOOKUP($B186,Totalt!$B$1:$BH$474,MATCH(J$2,Totalt!$B$1:$AZ$1,0),FALSE)</f>
        <v>4.1535599999999997</v>
      </c>
      <c r="K186">
        <f>VLOOKUP($B186,Totalt!$B$1:$BH$474,MATCH(K$2,Totalt!$B$1:$AZ$1,0),FALSE)</f>
        <v>3.319</v>
      </c>
      <c r="M186" t="s">
        <v>622</v>
      </c>
      <c r="R186" t="s">
        <v>622</v>
      </c>
      <c r="S186" s="102" t="str">
        <f t="shared" si="4"/>
        <v>ja</v>
      </c>
      <c r="U186">
        <f t="shared" si="5"/>
        <v>152</v>
      </c>
    </row>
    <row r="187" spans="1:21" ht="15" customHeight="1" x14ac:dyDescent="0.25">
      <c r="A187" t="s">
        <v>266</v>
      </c>
      <c r="B187" t="s">
        <v>267</v>
      </c>
      <c r="C187">
        <v>0.357491</v>
      </c>
      <c r="D187">
        <v>186.024</v>
      </c>
      <c r="E187">
        <v>12.326599999999999</v>
      </c>
      <c r="F187">
        <v>1.4289400000000001E-2</v>
      </c>
      <c r="G187" t="s">
        <v>8</v>
      </c>
      <c r="H187" s="103" t="s">
        <v>10</v>
      </c>
      <c r="J187">
        <f>VLOOKUP($B187,Totalt!$B$1:$BH$474,MATCH(J$2,Totalt!$B$1:$AZ$1,0),FALSE)</f>
        <v>176.78444099999999</v>
      </c>
      <c r="K187">
        <f>VLOOKUP($B187,Totalt!$B$1:$BH$474,MATCH(K$2,Totalt!$B$1:$AZ$1,0),FALSE)</f>
        <v>128.9</v>
      </c>
      <c r="M187" t="s">
        <v>622</v>
      </c>
      <c r="R187" t="s">
        <v>622</v>
      </c>
      <c r="S187" s="102" t="str">
        <f t="shared" si="4"/>
        <v>ja</v>
      </c>
      <c r="U187">
        <f t="shared" si="5"/>
        <v>153</v>
      </c>
    </row>
    <row r="188" spans="1:21" ht="15" customHeight="1" x14ac:dyDescent="0.25">
      <c r="A188" t="s">
        <v>268</v>
      </c>
      <c r="B188" t="s">
        <v>269</v>
      </c>
      <c r="C188">
        <v>8.8499999999999995E-2</v>
      </c>
      <c r="D188">
        <v>13.6656</v>
      </c>
      <c r="E188">
        <v>11.310499999999999</v>
      </c>
      <c r="F188">
        <v>3.92889E-3</v>
      </c>
      <c r="G188" t="s">
        <v>10</v>
      </c>
      <c r="H188" s="103" t="s">
        <v>10</v>
      </c>
      <c r="J188">
        <f>VLOOKUP($B188,Totalt!$B$1:$BH$474,MATCH(J$2,Totalt!$B$1:$AZ$1,0),FALSE)</f>
        <v>10.180999999999999</v>
      </c>
      <c r="K188">
        <f>VLOOKUP($B188,Totalt!$B$1:$BH$474,MATCH(K$2,Totalt!$B$1:$AZ$1,0),FALSE)</f>
        <v>7</v>
      </c>
      <c r="M188" t="s">
        <v>622</v>
      </c>
      <c r="R188" t="s">
        <v>622</v>
      </c>
      <c r="S188" s="102" t="str">
        <f t="shared" si="4"/>
        <v>ja</v>
      </c>
      <c r="U188">
        <f t="shared" si="5"/>
        <v>154</v>
      </c>
    </row>
    <row r="189" spans="1:21" ht="15" customHeight="1" x14ac:dyDescent="0.25">
      <c r="A189" t="s">
        <v>268</v>
      </c>
      <c r="B189" t="s">
        <v>270</v>
      </c>
      <c r="C189">
        <v>8.9804599999999998E-2</v>
      </c>
      <c r="D189">
        <v>15.5671</v>
      </c>
      <c r="E189">
        <v>8.3708200000000001</v>
      </c>
      <c r="F189">
        <v>1.4124299999999999E-2</v>
      </c>
      <c r="G189" t="s">
        <v>10</v>
      </c>
      <c r="H189" s="103" t="s">
        <v>10</v>
      </c>
      <c r="J189">
        <f>VLOOKUP($B189,Totalt!$B$1:$BH$474,MATCH(J$2,Totalt!$B$1:$AZ$1,0),FALSE)</f>
        <v>12.036</v>
      </c>
      <c r="K189">
        <f>VLOOKUP($B189,Totalt!$B$1:$BH$474,MATCH(K$2,Totalt!$B$1:$AZ$1,0),FALSE)</f>
        <v>8.6999999999999993</v>
      </c>
      <c r="M189" t="s">
        <v>622</v>
      </c>
      <c r="R189" t="s">
        <v>622</v>
      </c>
      <c r="S189" s="102" t="str">
        <f t="shared" si="4"/>
        <v>ja</v>
      </c>
      <c r="U189">
        <f t="shared" si="5"/>
        <v>155</v>
      </c>
    </row>
    <row r="190" spans="1:21" ht="15" customHeight="1" x14ac:dyDescent="0.25">
      <c r="A190" t="s">
        <v>268</v>
      </c>
      <c r="B190" t="s">
        <v>271</v>
      </c>
      <c r="C190">
        <v>0.120058</v>
      </c>
      <c r="D190">
        <v>20.354099999999999</v>
      </c>
      <c r="E190">
        <v>10.6881</v>
      </c>
      <c r="F190">
        <v>1.7590100000000001E-2</v>
      </c>
      <c r="G190" t="s">
        <v>10</v>
      </c>
      <c r="H190" s="103" t="s">
        <v>10</v>
      </c>
      <c r="J190">
        <f>VLOOKUP($B190,Totalt!$B$1:$BH$474,MATCH(J$2,Totalt!$B$1:$AZ$1,0),FALSE)</f>
        <v>79.59</v>
      </c>
      <c r="K190">
        <f>VLOOKUP($B190,Totalt!$B$1:$BH$474,MATCH(K$2,Totalt!$B$1:$AZ$1,0),FALSE)</f>
        <v>52</v>
      </c>
      <c r="M190" t="s">
        <v>622</v>
      </c>
      <c r="R190" t="s">
        <v>622</v>
      </c>
      <c r="S190" s="102" t="str">
        <f t="shared" si="4"/>
        <v>ja</v>
      </c>
      <c r="U190">
        <f t="shared" si="5"/>
        <v>156</v>
      </c>
    </row>
    <row r="191" spans="1:21" ht="15" customHeight="1" x14ac:dyDescent="0.25">
      <c r="A191" t="s">
        <v>272</v>
      </c>
      <c r="B191" t="s">
        <v>273</v>
      </c>
      <c r="C191">
        <v>8.0852900000000005E-2</v>
      </c>
      <c r="D191">
        <v>18.2043</v>
      </c>
      <c r="E191">
        <v>1.79373</v>
      </c>
      <c r="F191">
        <v>5.1654600000000002E-2</v>
      </c>
      <c r="G191" t="s">
        <v>10</v>
      </c>
      <c r="H191" s="103" t="s">
        <v>10</v>
      </c>
      <c r="J191">
        <f>VLOOKUP($B191,Totalt!$B$1:$BH$474,MATCH(J$2,Totalt!$B$1:$AZ$1,0),FALSE)</f>
        <v>911.3540999999999</v>
      </c>
      <c r="K191">
        <f>VLOOKUP($B191,Totalt!$B$1:$BH$474,MATCH(K$2,Totalt!$B$1:$AZ$1,0),FALSE)</f>
        <v>743.5</v>
      </c>
      <c r="M191" t="s">
        <v>622</v>
      </c>
      <c r="R191" t="s">
        <v>622</v>
      </c>
      <c r="S191" s="102" t="str">
        <f t="shared" si="4"/>
        <v>ja</v>
      </c>
      <c r="U191">
        <f t="shared" si="5"/>
        <v>157</v>
      </c>
    </row>
    <row r="192" spans="1:21" ht="15" customHeight="1" x14ac:dyDescent="0.25">
      <c r="A192" t="s">
        <v>272</v>
      </c>
      <c r="B192" t="s">
        <v>274</v>
      </c>
      <c r="C192">
        <v>0.161469</v>
      </c>
      <c r="D192">
        <v>24.571899999999999</v>
      </c>
      <c r="E192">
        <v>14.4808</v>
      </c>
      <c r="F192">
        <v>4.1724600000000001E-2</v>
      </c>
      <c r="G192" t="s">
        <v>10</v>
      </c>
      <c r="H192" s="103" t="s">
        <v>10</v>
      </c>
      <c r="J192">
        <f>VLOOKUP($B192,Totalt!$B$1:$BH$474,MATCH(J$2,Totalt!$B$1:$AZ$1,0),FALSE)</f>
        <v>28.76</v>
      </c>
      <c r="K192">
        <f>VLOOKUP($B192,Totalt!$B$1:$BH$474,MATCH(K$2,Totalt!$B$1:$AZ$1,0),FALSE)</f>
        <v>21.1</v>
      </c>
      <c r="M192" t="s">
        <v>622</v>
      </c>
      <c r="R192" t="s">
        <v>622</v>
      </c>
      <c r="S192" s="102" t="str">
        <f t="shared" si="4"/>
        <v>ja</v>
      </c>
      <c r="U192">
        <f t="shared" si="5"/>
        <v>158</v>
      </c>
    </row>
    <row r="193" spans="1:21" ht="15" customHeight="1" x14ac:dyDescent="0.25">
      <c r="A193" t="s">
        <v>275</v>
      </c>
      <c r="B193" s="14" t="s">
        <v>993</v>
      </c>
      <c r="C193">
        <v>0</v>
      </c>
      <c r="D193">
        <v>0</v>
      </c>
      <c r="E193">
        <v>0</v>
      </c>
      <c r="F193">
        <v>0</v>
      </c>
      <c r="G193" t="s">
        <v>8</v>
      </c>
      <c r="H193" s="103" t="s">
        <v>8</v>
      </c>
      <c r="J193">
        <f>VLOOKUP($B193,Totalt!$B$1:$BH$474,MATCH(J$2,Totalt!$B$1:$AZ$1,0),FALSE)</f>
        <v>0</v>
      </c>
      <c r="K193" t="str">
        <f>VLOOKUP($B193,Totalt!$B$1:$BH$474,MATCH(K$2,Totalt!$B$1:$AZ$1,0),FALSE)</f>
        <v/>
      </c>
      <c r="M193" t="s">
        <v>622</v>
      </c>
      <c r="R193" t="s">
        <v>622</v>
      </c>
      <c r="S193" s="102" t="str">
        <f t="shared" si="4"/>
        <v>nej</v>
      </c>
      <c r="U193">
        <f t="shared" si="5"/>
        <v>158</v>
      </c>
    </row>
    <row r="194" spans="1:21" ht="15" customHeight="1" x14ac:dyDescent="0.25">
      <c r="A194" t="s">
        <v>277</v>
      </c>
      <c r="B194" t="s">
        <v>278</v>
      </c>
      <c r="C194">
        <v>8.8349800000000006E-2</v>
      </c>
      <c r="D194">
        <v>21.366299999999999</v>
      </c>
      <c r="E194">
        <v>7.9631699999999999</v>
      </c>
      <c r="F194">
        <v>1.00958E-2</v>
      </c>
      <c r="G194" t="s">
        <v>10</v>
      </c>
      <c r="H194" s="103" t="s">
        <v>10</v>
      </c>
      <c r="J194">
        <f>VLOOKUP($B194,Totalt!$B$1:$BH$474,MATCH(J$2,Totalt!$B$1:$AZ$1,0),FALSE)</f>
        <v>29.220000000000002</v>
      </c>
      <c r="K194">
        <f>VLOOKUP($B194,Totalt!$B$1:$BH$474,MATCH(K$2,Totalt!$B$1:$AZ$1,0),FALSE)</f>
        <v>22.3</v>
      </c>
      <c r="M194" t="s">
        <v>622</v>
      </c>
      <c r="R194" t="s">
        <v>622</v>
      </c>
      <c r="S194" s="102" t="str">
        <f t="shared" si="4"/>
        <v>ja</v>
      </c>
      <c r="U194">
        <f t="shared" si="5"/>
        <v>159</v>
      </c>
    </row>
    <row r="195" spans="1:21" ht="15" customHeight="1" x14ac:dyDescent="0.25">
      <c r="A195" t="s">
        <v>279</v>
      </c>
      <c r="B195" t="s">
        <v>280</v>
      </c>
      <c r="C195">
        <v>4.3905E-2</v>
      </c>
      <c r="D195">
        <v>12.8193</v>
      </c>
      <c r="E195">
        <v>9.4017099999999996</v>
      </c>
      <c r="F195">
        <v>1.7381899999999999E-3</v>
      </c>
      <c r="G195" t="s">
        <v>10</v>
      </c>
      <c r="H195" s="103" t="s">
        <v>10</v>
      </c>
      <c r="J195">
        <f>VLOOKUP($B195,Totalt!$B$1:$BH$474,MATCH(J$2,Totalt!$B$1:$AZ$1,0),FALSE)</f>
        <v>115.06177000000001</v>
      </c>
      <c r="K195">
        <f>VLOOKUP($B195,Totalt!$B$1:$BH$474,MATCH(K$2,Totalt!$B$1:$AZ$1,0),FALSE)</f>
        <v>69.8</v>
      </c>
      <c r="M195" t="s">
        <v>622</v>
      </c>
      <c r="R195" t="s">
        <v>622</v>
      </c>
      <c r="S195" s="102" t="str">
        <f t="shared" si="4"/>
        <v>ja</v>
      </c>
      <c r="U195">
        <f t="shared" si="5"/>
        <v>160</v>
      </c>
    </row>
    <row r="196" spans="1:21" ht="15" customHeight="1" x14ac:dyDescent="0.25">
      <c r="A196" t="s">
        <v>279</v>
      </c>
      <c r="B196" t="s">
        <v>281</v>
      </c>
      <c r="C196">
        <v>0.14554900000000001</v>
      </c>
      <c r="D196">
        <v>12.256600000000001</v>
      </c>
      <c r="E196">
        <v>14.9095</v>
      </c>
      <c r="F196">
        <v>1.79426E-2</v>
      </c>
      <c r="G196" t="s">
        <v>8</v>
      </c>
      <c r="H196" s="103" t="s">
        <v>10</v>
      </c>
      <c r="J196">
        <f>VLOOKUP($B196,Totalt!$B$1:$BH$474,MATCH(J$2,Totalt!$B$1:$AZ$1,0),FALSE)</f>
        <v>8.3600000000000012</v>
      </c>
      <c r="K196">
        <f>VLOOKUP($B196,Totalt!$B$1:$BH$474,MATCH(K$2,Totalt!$B$1:$AZ$1,0),FALSE)</f>
        <v>7.19</v>
      </c>
      <c r="M196" t="s">
        <v>622</v>
      </c>
      <c r="R196" t="s">
        <v>622</v>
      </c>
      <c r="S196" s="102" t="str">
        <f t="shared" ref="S196:S259" si="6">IF(N196="x","nej",
IF(O196="x","ja",
IF(H196="ja","ja","nej")))</f>
        <v>ja</v>
      </c>
      <c r="U196">
        <f t="shared" si="5"/>
        <v>161</v>
      </c>
    </row>
    <row r="197" spans="1:21" ht="15" customHeight="1" x14ac:dyDescent="0.25">
      <c r="A197" t="s">
        <v>279</v>
      </c>
      <c r="B197" t="s">
        <v>282</v>
      </c>
      <c r="C197">
        <v>0.142957</v>
      </c>
      <c r="D197">
        <v>9.9505400000000002</v>
      </c>
      <c r="E197">
        <v>15.6455</v>
      </c>
      <c r="F197">
        <v>9.1463399999999993E-3</v>
      </c>
      <c r="G197" t="s">
        <v>8</v>
      </c>
      <c r="H197" s="103" t="s">
        <v>10</v>
      </c>
      <c r="J197">
        <f>VLOOKUP($B197,Totalt!$B$1:$BH$474,MATCH(J$2,Totalt!$B$1:$AZ$1,0),FALSE)</f>
        <v>1.3120000000000001</v>
      </c>
      <c r="K197">
        <f>VLOOKUP($B197,Totalt!$B$1:$BH$474,MATCH(K$2,Totalt!$B$1:$AZ$1,0),FALSE)</f>
        <v>1.0549999999999999</v>
      </c>
      <c r="M197" t="s">
        <v>622</v>
      </c>
      <c r="R197" t="s">
        <v>622</v>
      </c>
      <c r="S197" s="102" t="str">
        <f t="shared" si="6"/>
        <v>ja</v>
      </c>
      <c r="U197">
        <f t="shared" ref="U197:U260" si="7">IF(ISERROR(S197),U196,IF(S197="ja",U196+1,U196))</f>
        <v>162</v>
      </c>
    </row>
    <row r="198" spans="1:21" ht="15" customHeight="1" x14ac:dyDescent="0.25">
      <c r="A198" t="s">
        <v>283</v>
      </c>
      <c r="B198" t="s">
        <v>284</v>
      </c>
      <c r="C198">
        <v>0.239651</v>
      </c>
      <c r="D198">
        <v>45.206000000000003</v>
      </c>
      <c r="E198">
        <v>15.097300000000001</v>
      </c>
      <c r="F198">
        <v>5.6231900000000001E-2</v>
      </c>
      <c r="G198" t="s">
        <v>8</v>
      </c>
      <c r="H198" s="103" t="s">
        <v>10</v>
      </c>
      <c r="J198">
        <f>VLOOKUP($B198,Totalt!$B$1:$BH$474,MATCH(J$2,Totalt!$B$1:$AZ$1,0),FALSE)</f>
        <v>21.742999999999999</v>
      </c>
      <c r="K198">
        <f>VLOOKUP($B198,Totalt!$B$1:$BH$474,MATCH(K$2,Totalt!$B$1:$AZ$1,0),FALSE)</f>
        <v>14.1</v>
      </c>
      <c r="M198" t="s">
        <v>622</v>
      </c>
      <c r="R198" t="s">
        <v>622</v>
      </c>
      <c r="S198" s="102" t="str">
        <f t="shared" si="6"/>
        <v>ja</v>
      </c>
      <c r="U198">
        <f t="shared" si="7"/>
        <v>163</v>
      </c>
    </row>
    <row r="199" spans="1:21" ht="15" customHeight="1" x14ac:dyDescent="0.25">
      <c r="A199" t="s">
        <v>285</v>
      </c>
      <c r="B199" t="s">
        <v>286</v>
      </c>
      <c r="C199">
        <v>0.211419</v>
      </c>
      <c r="D199">
        <v>75.310900000000004</v>
      </c>
      <c r="E199">
        <v>8.5073899999999991</v>
      </c>
      <c r="F199">
        <v>6.1955099999999999E-2</v>
      </c>
      <c r="G199" t="s">
        <v>10</v>
      </c>
      <c r="H199" s="103" t="s">
        <v>10</v>
      </c>
      <c r="J199">
        <f>VLOOKUP($B199,Totalt!$B$1:$BH$474,MATCH(J$2,Totalt!$B$1:$AZ$1,0),FALSE)</f>
        <v>201.05324000000002</v>
      </c>
      <c r="K199">
        <f>VLOOKUP($B199,Totalt!$B$1:$BH$474,MATCH(K$2,Totalt!$B$1:$AZ$1,0),FALSE)</f>
        <v>164.5</v>
      </c>
      <c r="M199" t="s">
        <v>622</v>
      </c>
      <c r="R199" t="s">
        <v>622</v>
      </c>
      <c r="S199" s="102" t="str">
        <f t="shared" si="6"/>
        <v>ja</v>
      </c>
      <c r="U199">
        <f t="shared" si="7"/>
        <v>164</v>
      </c>
    </row>
    <row r="200" spans="1:21" ht="15" customHeight="1" x14ac:dyDescent="0.25">
      <c r="A200" t="s">
        <v>287</v>
      </c>
      <c r="B200" t="s">
        <v>288</v>
      </c>
      <c r="C200">
        <v>0.119342</v>
      </c>
      <c r="D200">
        <v>17.527200000000001</v>
      </c>
      <c r="E200">
        <v>12.664999999999999</v>
      </c>
      <c r="F200">
        <v>5.9867499999999999E-3</v>
      </c>
      <c r="G200" t="s">
        <v>10</v>
      </c>
      <c r="H200" s="103" t="s">
        <v>10</v>
      </c>
      <c r="J200">
        <f>VLOOKUP($B200,Totalt!$B$1:$BH$474,MATCH(J$2,Totalt!$B$1:$AZ$1,0),FALSE)</f>
        <v>21.13</v>
      </c>
      <c r="K200">
        <f>VLOOKUP($B200,Totalt!$B$1:$BH$474,MATCH(K$2,Totalt!$B$1:$AZ$1,0),FALSE)</f>
        <v>15.5</v>
      </c>
      <c r="M200" t="s">
        <v>622</v>
      </c>
      <c r="R200" t="s">
        <v>622</v>
      </c>
      <c r="S200" s="102" t="str">
        <f t="shared" si="6"/>
        <v>ja</v>
      </c>
      <c r="U200">
        <f t="shared" si="7"/>
        <v>165</v>
      </c>
    </row>
    <row r="201" spans="1:21" ht="15" customHeight="1" x14ac:dyDescent="0.25">
      <c r="A201" t="s">
        <v>289</v>
      </c>
      <c r="B201" t="s">
        <v>290</v>
      </c>
      <c r="C201">
        <v>0</v>
      </c>
      <c r="D201">
        <v>0</v>
      </c>
      <c r="E201">
        <v>0</v>
      </c>
      <c r="F201">
        <v>0</v>
      </c>
      <c r="G201" t="s">
        <v>8</v>
      </c>
      <c r="H201" s="103" t="s">
        <v>8</v>
      </c>
      <c r="J201">
        <f>VLOOKUP($B201,Totalt!$B$1:$BH$474,MATCH(J$2,Totalt!$B$1:$AZ$1,0),FALSE)</f>
        <v>0</v>
      </c>
      <c r="K201" t="str">
        <f>VLOOKUP($B201,Totalt!$B$1:$BH$474,MATCH(K$2,Totalt!$B$1:$AZ$1,0),FALSE)</f>
        <v/>
      </c>
      <c r="M201" t="s">
        <v>622</v>
      </c>
      <c r="R201" t="s">
        <v>622</v>
      </c>
      <c r="S201" s="102" t="str">
        <f t="shared" si="6"/>
        <v>nej</v>
      </c>
      <c r="U201">
        <f t="shared" si="7"/>
        <v>165</v>
      </c>
    </row>
    <row r="202" spans="1:21" ht="15" customHeight="1" x14ac:dyDescent="0.25">
      <c r="A202" t="s">
        <v>291</v>
      </c>
      <c r="B202" t="s">
        <v>292</v>
      </c>
      <c r="C202">
        <v>0</v>
      </c>
      <c r="D202">
        <v>0</v>
      </c>
      <c r="E202">
        <v>0</v>
      </c>
      <c r="F202">
        <v>0</v>
      </c>
      <c r="G202" t="s">
        <v>10</v>
      </c>
      <c r="H202" s="103" t="s">
        <v>8</v>
      </c>
      <c r="J202">
        <f>VLOOKUP($B202,Totalt!$B$1:$BH$474,MATCH(J$2,Totalt!$B$1:$AZ$1,0),FALSE)</f>
        <v>0</v>
      </c>
      <c r="K202" t="str">
        <f>VLOOKUP($B202,Totalt!$B$1:$BH$474,MATCH(K$2,Totalt!$B$1:$AZ$1,0),FALSE)</f>
        <v/>
      </c>
      <c r="M202" t="s">
        <v>622</v>
      </c>
      <c r="R202" t="s">
        <v>622</v>
      </c>
      <c r="S202" s="102" t="str">
        <f t="shared" si="6"/>
        <v>nej</v>
      </c>
      <c r="U202">
        <f t="shared" si="7"/>
        <v>165</v>
      </c>
    </row>
    <row r="203" spans="1:21" ht="15" customHeight="1" x14ac:dyDescent="0.25">
      <c r="A203" t="s">
        <v>291</v>
      </c>
      <c r="B203" t="s">
        <v>293</v>
      </c>
      <c r="C203">
        <v>0.17877000000000001</v>
      </c>
      <c r="D203">
        <v>36.331099999999999</v>
      </c>
      <c r="E203">
        <v>9.5331600000000005</v>
      </c>
      <c r="F203">
        <v>2.3643999999999998E-2</v>
      </c>
      <c r="G203" t="s">
        <v>10</v>
      </c>
      <c r="H203" s="103" t="s">
        <v>10</v>
      </c>
      <c r="J203">
        <f>VLOOKUP($B203,Totalt!$B$1:$BH$474,MATCH(J$2,Totalt!$B$1:$AZ$1,0),FALSE)</f>
        <v>47.749999999999993</v>
      </c>
      <c r="K203">
        <f>VLOOKUP($B203,Totalt!$B$1:$BH$474,MATCH(K$2,Totalt!$B$1:$AZ$1,0),FALSE)</f>
        <v>34.4</v>
      </c>
      <c r="M203" t="s">
        <v>622</v>
      </c>
      <c r="R203" t="s">
        <v>622</v>
      </c>
      <c r="S203" s="102" t="str">
        <f t="shared" si="6"/>
        <v>ja</v>
      </c>
      <c r="U203">
        <f t="shared" si="7"/>
        <v>166</v>
      </c>
    </row>
    <row r="204" spans="1:21" ht="15" customHeight="1" x14ac:dyDescent="0.25">
      <c r="A204" t="s">
        <v>291</v>
      </c>
      <c r="B204" t="s">
        <v>294</v>
      </c>
      <c r="C204">
        <v>0.64980199999999999</v>
      </c>
      <c r="D204">
        <v>235.93100000000001</v>
      </c>
      <c r="E204">
        <v>25.6389</v>
      </c>
      <c r="F204">
        <v>2.1765699999999999E-2</v>
      </c>
      <c r="G204" t="s">
        <v>10</v>
      </c>
      <c r="H204" s="103" t="s">
        <v>10</v>
      </c>
      <c r="J204">
        <f>VLOOKUP($B204,Totalt!$B$1:$BH$474,MATCH(J$2,Totalt!$B$1:$AZ$1,0),FALSE)</f>
        <v>57.795000000000002</v>
      </c>
      <c r="K204">
        <f>VLOOKUP($B204,Totalt!$B$1:$BH$474,MATCH(K$2,Totalt!$B$1:$AZ$1,0),FALSE)</f>
        <v>40.5</v>
      </c>
      <c r="M204" t="s">
        <v>622</v>
      </c>
      <c r="R204" t="s">
        <v>622</v>
      </c>
      <c r="S204" s="102" t="str">
        <f t="shared" si="6"/>
        <v>ja</v>
      </c>
      <c r="U204">
        <f t="shared" si="7"/>
        <v>167</v>
      </c>
    </row>
    <row r="205" spans="1:21" ht="15" customHeight="1" x14ac:dyDescent="0.25">
      <c r="A205" t="s">
        <v>291</v>
      </c>
      <c r="B205" t="s">
        <v>295</v>
      </c>
      <c r="C205">
        <v>0.47559299999999999</v>
      </c>
      <c r="D205">
        <v>161.88800000000001</v>
      </c>
      <c r="E205">
        <v>12.504799999999999</v>
      </c>
      <c r="F205">
        <v>0.19966</v>
      </c>
      <c r="G205" t="s">
        <v>10</v>
      </c>
      <c r="H205" s="103" t="s">
        <v>10</v>
      </c>
      <c r="J205">
        <f>VLOOKUP($B205,Totalt!$B$1:$BH$474,MATCH(J$2,Totalt!$B$1:$AZ$1,0),FALSE)</f>
        <v>1841.8982400000004</v>
      </c>
      <c r="K205">
        <f>VLOOKUP($B205,Totalt!$B$1:$BH$474,MATCH(K$2,Totalt!$B$1:$AZ$1,0),FALSE)</f>
        <v>1360.5</v>
      </c>
      <c r="M205" t="s">
        <v>622</v>
      </c>
      <c r="R205" t="s">
        <v>622</v>
      </c>
      <c r="S205" s="102" t="str">
        <f t="shared" si="6"/>
        <v>ja</v>
      </c>
      <c r="U205">
        <f t="shared" si="7"/>
        <v>168</v>
      </c>
    </row>
    <row r="206" spans="1:21" ht="15" customHeight="1" x14ac:dyDescent="0.25">
      <c r="A206" t="s">
        <v>291</v>
      </c>
      <c r="B206" t="s">
        <v>296</v>
      </c>
      <c r="C206">
        <v>0.37994699999999998</v>
      </c>
      <c r="D206">
        <v>129.87700000000001</v>
      </c>
      <c r="E206">
        <v>10.981</v>
      </c>
      <c r="F206">
        <v>0.13941899999999999</v>
      </c>
      <c r="G206" t="s">
        <v>8</v>
      </c>
      <c r="H206" s="103" t="s">
        <v>10</v>
      </c>
      <c r="J206">
        <f>VLOOKUP($B206,Totalt!$B$1:$BH$474,MATCH(J$2,Totalt!$B$1:$AZ$1,0),FALSE)</f>
        <v>0.28408019900000003</v>
      </c>
      <c r="K206">
        <f>VLOOKUP($B206,Totalt!$B$1:$BH$474,MATCH(K$2,Totalt!$B$1:$AZ$1,0),FALSE)</f>
        <v>0.20008000000000001</v>
      </c>
      <c r="M206" t="s">
        <v>622</v>
      </c>
      <c r="R206" t="s">
        <v>622</v>
      </c>
      <c r="S206" s="102" t="str">
        <f t="shared" si="6"/>
        <v>ja</v>
      </c>
      <c r="U206">
        <f t="shared" si="7"/>
        <v>169</v>
      </c>
    </row>
    <row r="207" spans="1:21" ht="15" customHeight="1" x14ac:dyDescent="0.25">
      <c r="A207" t="s">
        <v>297</v>
      </c>
      <c r="B207" t="s">
        <v>298</v>
      </c>
      <c r="C207">
        <v>0.131437</v>
      </c>
      <c r="D207">
        <v>45.948799999999999</v>
      </c>
      <c r="E207">
        <v>7.5741899999999998</v>
      </c>
      <c r="F207">
        <v>4.4913000000000002E-3</v>
      </c>
      <c r="G207" t="s">
        <v>10</v>
      </c>
      <c r="H207" s="103" t="s">
        <v>10</v>
      </c>
      <c r="J207">
        <f>VLOOKUP($B207,Totalt!$B$1:$BH$474,MATCH(J$2,Totalt!$B$1:$AZ$1,0),FALSE)</f>
        <v>374.06393000000003</v>
      </c>
      <c r="K207">
        <f>VLOOKUP($B207,Totalt!$B$1:$BH$474,MATCH(K$2,Totalt!$B$1:$AZ$1,0),FALSE)</f>
        <v>382.19200000000001</v>
      </c>
      <c r="M207" t="s">
        <v>622</v>
      </c>
      <c r="R207" t="s">
        <v>622</v>
      </c>
      <c r="S207" s="102" t="str">
        <f t="shared" si="6"/>
        <v>ja</v>
      </c>
      <c r="U207">
        <f t="shared" si="7"/>
        <v>170</v>
      </c>
    </row>
    <row r="208" spans="1:21" ht="15" customHeight="1" x14ac:dyDescent="0.25">
      <c r="A208" t="s">
        <v>297</v>
      </c>
      <c r="B208" t="s">
        <v>299</v>
      </c>
      <c r="C208">
        <v>2.76227E-2</v>
      </c>
      <c r="D208">
        <v>7.8643000000000001</v>
      </c>
      <c r="E208">
        <v>4.2291600000000003</v>
      </c>
      <c r="F208">
        <v>0</v>
      </c>
      <c r="G208" t="s">
        <v>10</v>
      </c>
      <c r="H208" s="103" t="s">
        <v>10</v>
      </c>
      <c r="J208">
        <f>VLOOKUP($B208,Totalt!$B$1:$BH$474,MATCH(J$2,Totalt!$B$1:$AZ$1,0),FALSE)</f>
        <v>13.810071000000001</v>
      </c>
      <c r="K208">
        <f>VLOOKUP($B208,Totalt!$B$1:$BH$474,MATCH(K$2,Totalt!$B$1:$AZ$1,0),FALSE)</f>
        <v>12.811999999999999</v>
      </c>
      <c r="M208" t="s">
        <v>622</v>
      </c>
      <c r="R208" t="s">
        <v>622</v>
      </c>
      <c r="S208" s="102" t="str">
        <f t="shared" si="6"/>
        <v>ja</v>
      </c>
      <c r="U208">
        <f t="shared" si="7"/>
        <v>171</v>
      </c>
    </row>
    <row r="209" spans="1:21" ht="15" customHeight="1" x14ac:dyDescent="0.25">
      <c r="A209" t="s">
        <v>300</v>
      </c>
      <c r="B209" t="s">
        <v>301</v>
      </c>
      <c r="C209">
        <v>0.31456699999999999</v>
      </c>
      <c r="D209">
        <v>4.6563100000000004</v>
      </c>
      <c r="E209">
        <v>4.37296</v>
      </c>
      <c r="F209">
        <v>8.02603E-3</v>
      </c>
      <c r="G209" t="s">
        <v>8</v>
      </c>
      <c r="H209" s="103" t="s">
        <v>10</v>
      </c>
      <c r="J209">
        <f>VLOOKUP($B209,Totalt!$B$1:$BH$474,MATCH(J$2,Totalt!$B$1:$AZ$1,0),FALSE)</f>
        <v>1046.1595</v>
      </c>
      <c r="K209">
        <f>VLOOKUP($B209,Totalt!$B$1:$BH$474,MATCH(K$2,Totalt!$B$1:$AZ$1,0),FALSE)</f>
        <v>957.62</v>
      </c>
      <c r="M209" t="s">
        <v>622</v>
      </c>
      <c r="R209" t="s">
        <v>622</v>
      </c>
      <c r="S209" s="102" t="str">
        <f t="shared" si="6"/>
        <v>ja</v>
      </c>
      <c r="U209">
        <f t="shared" si="7"/>
        <v>172</v>
      </c>
    </row>
    <row r="210" spans="1:21" ht="15" customHeight="1" x14ac:dyDescent="0.25">
      <c r="A210" t="s">
        <v>302</v>
      </c>
      <c r="B210" t="s">
        <v>303</v>
      </c>
      <c r="C210">
        <v>8.1451400000000004E-3</v>
      </c>
      <c r="D210">
        <v>1.6768799999999999</v>
      </c>
      <c r="E210">
        <v>4.2957799999999999E-3</v>
      </c>
      <c r="F210">
        <v>1.84034E-3</v>
      </c>
      <c r="G210" t="s">
        <v>10</v>
      </c>
      <c r="H210" s="103" t="s">
        <v>10</v>
      </c>
      <c r="J210">
        <f>VLOOKUP($B210,Totalt!$B$1:$BH$474,MATCH(J$2,Totalt!$B$1:$AZ$1,0),FALSE)</f>
        <v>16.573</v>
      </c>
      <c r="K210">
        <f>VLOOKUP($B210,Totalt!$B$1:$BH$474,MATCH(K$2,Totalt!$B$1:$AZ$1,0),FALSE)</f>
        <v>14.896000000000001</v>
      </c>
      <c r="M210" t="s">
        <v>622</v>
      </c>
      <c r="R210" t="s">
        <v>622</v>
      </c>
      <c r="S210" s="102" t="str">
        <f t="shared" si="6"/>
        <v>ja</v>
      </c>
      <c r="U210">
        <f t="shared" si="7"/>
        <v>173</v>
      </c>
    </row>
    <row r="211" spans="1:21" ht="15" customHeight="1" x14ac:dyDescent="0.25">
      <c r="A211" t="s">
        <v>302</v>
      </c>
      <c r="B211" t="s">
        <v>304</v>
      </c>
      <c r="C211">
        <v>0.118107</v>
      </c>
      <c r="D211">
        <v>26.7559</v>
      </c>
      <c r="E211">
        <v>6.2835799999999997</v>
      </c>
      <c r="F211">
        <v>1.85226E-2</v>
      </c>
      <c r="G211" t="s">
        <v>10</v>
      </c>
      <c r="H211" s="103" t="s">
        <v>10</v>
      </c>
      <c r="J211">
        <f>VLOOKUP($B211,Totalt!$B$1:$BH$474,MATCH(J$2,Totalt!$B$1:$AZ$1,0),FALSE)</f>
        <v>133.41881999999998</v>
      </c>
      <c r="K211">
        <f>VLOOKUP($B211,Totalt!$B$1:$BH$474,MATCH(K$2,Totalt!$B$1:$AZ$1,0),FALSE)</f>
        <v>115.727</v>
      </c>
      <c r="M211" t="s">
        <v>622</v>
      </c>
      <c r="R211" t="s">
        <v>622</v>
      </c>
      <c r="S211" s="102" t="str">
        <f t="shared" si="6"/>
        <v>ja</v>
      </c>
      <c r="U211">
        <f t="shared" si="7"/>
        <v>174</v>
      </c>
    </row>
    <row r="212" spans="1:21" ht="15" customHeight="1" x14ac:dyDescent="0.25">
      <c r="A212" t="s">
        <v>302</v>
      </c>
      <c r="B212" t="s">
        <v>305</v>
      </c>
      <c r="C212">
        <v>0.28369499999999997</v>
      </c>
      <c r="D212">
        <v>63.750399999999999</v>
      </c>
      <c r="E212">
        <v>9.4823799999999991</v>
      </c>
      <c r="F212">
        <v>6.2579499999999996E-2</v>
      </c>
      <c r="G212" t="s">
        <v>10</v>
      </c>
      <c r="H212" s="103" t="s">
        <v>10</v>
      </c>
      <c r="J212">
        <f>VLOOKUP($B212,Totalt!$B$1:$BH$474,MATCH(J$2,Totalt!$B$1:$AZ$1,0),FALSE)</f>
        <v>27.998000000000001</v>
      </c>
      <c r="K212">
        <f>VLOOKUP($B212,Totalt!$B$1:$BH$474,MATCH(K$2,Totalt!$B$1:$AZ$1,0),FALSE)</f>
        <v>18.050999999999998</v>
      </c>
      <c r="M212" t="s">
        <v>622</v>
      </c>
      <c r="R212" t="s">
        <v>622</v>
      </c>
      <c r="S212" s="102" t="str">
        <f t="shared" si="6"/>
        <v>ja</v>
      </c>
      <c r="U212">
        <f t="shared" si="7"/>
        <v>175</v>
      </c>
    </row>
    <row r="213" spans="1:21" ht="15" customHeight="1" x14ac:dyDescent="0.25">
      <c r="A213" t="s">
        <v>306</v>
      </c>
      <c r="B213" t="s">
        <v>307</v>
      </c>
      <c r="C213">
        <v>0.11862499999999999</v>
      </c>
      <c r="D213">
        <v>28.211200000000002</v>
      </c>
      <c r="E213">
        <v>8.5072500000000009</v>
      </c>
      <c r="F213">
        <v>2.3841999999999999E-2</v>
      </c>
      <c r="G213" t="s">
        <v>10</v>
      </c>
      <c r="H213" s="103" t="s">
        <v>10</v>
      </c>
      <c r="J213">
        <f>VLOOKUP($B213,Totalt!$B$1:$BH$474,MATCH(J$2,Totalt!$B$1:$AZ$1,0),FALSE)</f>
        <v>147.98612</v>
      </c>
      <c r="K213">
        <f>VLOOKUP($B213,Totalt!$B$1:$BH$474,MATCH(K$2,Totalt!$B$1:$AZ$1,0),FALSE)</f>
        <v>120.3</v>
      </c>
      <c r="M213" t="s">
        <v>622</v>
      </c>
      <c r="R213" t="s">
        <v>622</v>
      </c>
      <c r="S213" s="102" t="str">
        <f t="shared" si="6"/>
        <v>ja</v>
      </c>
      <c r="U213">
        <f t="shared" si="7"/>
        <v>176</v>
      </c>
    </row>
    <row r="214" spans="1:21" ht="15" customHeight="1" x14ac:dyDescent="0.25">
      <c r="A214" t="s">
        <v>308</v>
      </c>
      <c r="B214" t="s">
        <v>309</v>
      </c>
      <c r="C214">
        <v>0.20763400000000001</v>
      </c>
      <c r="D214">
        <v>13.347899999999999</v>
      </c>
      <c r="E214">
        <v>17.027100000000001</v>
      </c>
      <c r="F214">
        <v>1.6778499999999998E-2</v>
      </c>
      <c r="G214" t="s">
        <v>10</v>
      </c>
      <c r="H214" s="103" t="s">
        <v>10</v>
      </c>
      <c r="J214">
        <f>VLOOKUP($B214,Totalt!$B$1:$BH$474,MATCH(J$2,Totalt!$B$1:$AZ$1,0),FALSE)</f>
        <v>2.3840000000000003</v>
      </c>
      <c r="K214">
        <f>VLOOKUP($B214,Totalt!$B$1:$BH$474,MATCH(K$2,Totalt!$B$1:$AZ$1,0),FALSE)</f>
        <v>1.8129999999999999</v>
      </c>
      <c r="M214" t="s">
        <v>622</v>
      </c>
      <c r="R214" t="s">
        <v>622</v>
      </c>
      <c r="S214" s="102" t="str">
        <f t="shared" si="6"/>
        <v>ja</v>
      </c>
      <c r="U214">
        <f t="shared" si="7"/>
        <v>177</v>
      </c>
    </row>
    <row r="215" spans="1:21" ht="15" customHeight="1" x14ac:dyDescent="0.25">
      <c r="A215" t="s">
        <v>308</v>
      </c>
      <c r="B215" t="s">
        <v>310</v>
      </c>
      <c r="C215">
        <v>0.21174200000000001</v>
      </c>
      <c r="D215">
        <v>39.998100000000001</v>
      </c>
      <c r="E215">
        <v>10.666700000000001</v>
      </c>
      <c r="F215">
        <v>7.4909000000000003E-2</v>
      </c>
      <c r="G215" t="s">
        <v>10</v>
      </c>
      <c r="H215" s="103" t="s">
        <v>10</v>
      </c>
      <c r="J215">
        <f>VLOOKUP($B215,Totalt!$B$1:$BH$474,MATCH(J$2,Totalt!$B$1:$AZ$1,0),FALSE)</f>
        <v>14.017000000000001</v>
      </c>
      <c r="K215">
        <f>VLOOKUP($B215,Totalt!$B$1:$BH$474,MATCH(K$2,Totalt!$B$1:$AZ$1,0),FALSE)</f>
        <v>9.7029999999999994</v>
      </c>
      <c r="M215" t="s">
        <v>622</v>
      </c>
      <c r="R215" t="s">
        <v>622</v>
      </c>
      <c r="S215" s="102" t="str">
        <f t="shared" si="6"/>
        <v>ja</v>
      </c>
      <c r="U215">
        <f t="shared" si="7"/>
        <v>178</v>
      </c>
    </row>
    <row r="216" spans="1:21" ht="15" customHeight="1" x14ac:dyDescent="0.25">
      <c r="A216" t="s">
        <v>308</v>
      </c>
      <c r="B216" t="s">
        <v>311</v>
      </c>
      <c r="C216">
        <v>0.10459</v>
      </c>
      <c r="D216">
        <v>11.4359</v>
      </c>
      <c r="E216">
        <v>6.1388499999999997</v>
      </c>
      <c r="F216">
        <v>1.29298E-2</v>
      </c>
      <c r="G216" t="s">
        <v>10</v>
      </c>
      <c r="H216" s="103" t="s">
        <v>10</v>
      </c>
      <c r="J216">
        <f>VLOOKUP($B216,Totalt!$B$1:$BH$474,MATCH(J$2,Totalt!$B$1:$AZ$1,0),FALSE)</f>
        <v>153.67563000000001</v>
      </c>
      <c r="K216">
        <f>VLOOKUP($B216,Totalt!$B$1:$BH$474,MATCH(K$2,Totalt!$B$1:$AZ$1,0),FALSE)</f>
        <v>143.143</v>
      </c>
      <c r="M216" t="s">
        <v>622</v>
      </c>
      <c r="R216" t="s">
        <v>622</v>
      </c>
      <c r="S216" s="102" t="str">
        <f t="shared" si="6"/>
        <v>ja</v>
      </c>
      <c r="U216">
        <f t="shared" si="7"/>
        <v>179</v>
      </c>
    </row>
    <row r="217" spans="1:21" ht="15" customHeight="1" x14ac:dyDescent="0.25">
      <c r="A217" t="s">
        <v>312</v>
      </c>
      <c r="B217" t="s">
        <v>313</v>
      </c>
      <c r="C217">
        <v>0.148537</v>
      </c>
      <c r="D217">
        <v>36.045900000000003</v>
      </c>
      <c r="E217">
        <v>9.6069800000000001</v>
      </c>
      <c r="F217">
        <v>4.0887600000000003E-2</v>
      </c>
      <c r="G217" t="s">
        <v>10</v>
      </c>
      <c r="H217" s="103" t="s">
        <v>10</v>
      </c>
      <c r="J217">
        <f>VLOOKUP($B217,Totalt!$B$1:$BH$474,MATCH(J$2,Totalt!$B$1:$AZ$1,0),FALSE)</f>
        <v>51.078999999999994</v>
      </c>
      <c r="K217">
        <f>VLOOKUP($B217,Totalt!$B$1:$BH$474,MATCH(K$2,Totalt!$B$1:$AZ$1,0),FALSE)</f>
        <v>38.241</v>
      </c>
      <c r="M217" t="s">
        <v>622</v>
      </c>
      <c r="R217" t="s">
        <v>622</v>
      </c>
      <c r="S217" s="102" t="str">
        <f t="shared" si="6"/>
        <v>ja</v>
      </c>
      <c r="U217">
        <f t="shared" si="7"/>
        <v>180</v>
      </c>
    </row>
    <row r="218" spans="1:21" ht="15" customHeight="1" x14ac:dyDescent="0.25">
      <c r="A218" t="s">
        <v>314</v>
      </c>
      <c r="B218" t="s">
        <v>315</v>
      </c>
      <c r="C218">
        <v>6.8764500000000006E-2</v>
      </c>
      <c r="D218">
        <v>11.06</v>
      </c>
      <c r="E218">
        <v>8.4918700000000005</v>
      </c>
      <c r="F218">
        <v>8.6956499999999992E-3</v>
      </c>
      <c r="G218" t="s">
        <v>8</v>
      </c>
      <c r="H218" s="103" t="s">
        <v>10</v>
      </c>
      <c r="J218">
        <f>VLOOKUP($B218,Totalt!$B$1:$BH$474,MATCH(J$2,Totalt!$B$1:$AZ$1,0),FALSE)</f>
        <v>149.5</v>
      </c>
      <c r="K218">
        <f>VLOOKUP($B218,Totalt!$B$1:$BH$474,MATCH(K$2,Totalt!$B$1:$AZ$1,0),FALSE)</f>
        <v>120.6</v>
      </c>
      <c r="M218" t="s">
        <v>622</v>
      </c>
      <c r="R218" t="s">
        <v>622</v>
      </c>
      <c r="S218" s="102" t="str">
        <f t="shared" si="6"/>
        <v>ja</v>
      </c>
      <c r="U218">
        <f t="shared" si="7"/>
        <v>181</v>
      </c>
    </row>
    <row r="219" spans="1:21" ht="15" customHeight="1" x14ac:dyDescent="0.25">
      <c r="A219" t="s">
        <v>316</v>
      </c>
      <c r="B219" t="s">
        <v>317</v>
      </c>
      <c r="C219">
        <v>7.0800000000000002E-2</v>
      </c>
      <c r="D219">
        <v>14.5021</v>
      </c>
      <c r="E219">
        <v>0</v>
      </c>
      <c r="F219">
        <v>1.39968E-2</v>
      </c>
      <c r="G219" t="s">
        <v>8</v>
      </c>
      <c r="H219" s="103" t="s">
        <v>10</v>
      </c>
      <c r="J219">
        <f>VLOOKUP($B219,Totalt!$B$1:$BH$474,MATCH(J$2,Totalt!$B$1:$AZ$1,0),FALSE)</f>
        <v>91.713999999999999</v>
      </c>
      <c r="K219">
        <f>VLOOKUP($B219,Totalt!$B$1:$BH$474,MATCH(K$2,Totalt!$B$1:$AZ$1,0),FALSE)</f>
        <v>77.8</v>
      </c>
      <c r="M219" t="s">
        <v>622</v>
      </c>
      <c r="R219" t="s">
        <v>622</v>
      </c>
      <c r="S219" s="102" t="str">
        <f t="shared" si="6"/>
        <v>ja</v>
      </c>
      <c r="U219">
        <f t="shared" si="7"/>
        <v>182</v>
      </c>
    </row>
    <row r="220" spans="1:21" ht="15" customHeight="1" x14ac:dyDescent="0.25">
      <c r="A220" t="s">
        <v>318</v>
      </c>
      <c r="B220" t="s">
        <v>319</v>
      </c>
      <c r="C220">
        <v>0</v>
      </c>
      <c r="D220">
        <v>0</v>
      </c>
      <c r="E220">
        <v>0</v>
      </c>
      <c r="F220">
        <v>0</v>
      </c>
      <c r="G220" t="s">
        <v>8</v>
      </c>
      <c r="H220" s="103" t="s">
        <v>8</v>
      </c>
      <c r="J220">
        <f>VLOOKUP($B220,Totalt!$B$1:$BH$474,MATCH(J$2,Totalt!$B$1:$AZ$1,0),FALSE)</f>
        <v>0</v>
      </c>
      <c r="K220" t="str">
        <f>VLOOKUP($B220,Totalt!$B$1:$BH$474,MATCH(K$2,Totalt!$B$1:$AZ$1,0),FALSE)</f>
        <v/>
      </c>
      <c r="M220" t="s">
        <v>622</v>
      </c>
      <c r="R220" t="s">
        <v>622</v>
      </c>
      <c r="S220" s="102" t="str">
        <f t="shared" si="6"/>
        <v>nej</v>
      </c>
      <c r="U220">
        <f t="shared" si="7"/>
        <v>182</v>
      </c>
    </row>
    <row r="221" spans="1:21" ht="15" customHeight="1" x14ac:dyDescent="0.25">
      <c r="A221" t="s">
        <v>320</v>
      </c>
      <c r="B221" t="s">
        <v>321</v>
      </c>
      <c r="C221">
        <v>8.3598800000000001E-2</v>
      </c>
      <c r="D221">
        <v>20.131699999999999</v>
      </c>
      <c r="E221">
        <v>6.0322899999999997</v>
      </c>
      <c r="F221">
        <v>1.949E-2</v>
      </c>
      <c r="G221" t="s">
        <v>8</v>
      </c>
      <c r="H221" s="103" t="s">
        <v>10</v>
      </c>
      <c r="J221">
        <f>VLOOKUP($B221,Totalt!$B$1:$BH$474,MATCH(J$2,Totalt!$B$1:$AZ$1,0),FALSE)</f>
        <v>55.721000000000004</v>
      </c>
      <c r="K221">
        <f>VLOOKUP($B221,Totalt!$B$1:$BH$474,MATCH(K$2,Totalt!$B$1:$AZ$1,0),FALSE)</f>
        <v>41.8</v>
      </c>
      <c r="M221" t="s">
        <v>622</v>
      </c>
      <c r="R221" t="s">
        <v>622</v>
      </c>
      <c r="S221" s="102" t="str">
        <f t="shared" si="6"/>
        <v>ja</v>
      </c>
      <c r="U221">
        <f t="shared" si="7"/>
        <v>183</v>
      </c>
    </row>
    <row r="222" spans="1:21" ht="15" customHeight="1" x14ac:dyDescent="0.25">
      <c r="A222" t="s">
        <v>322</v>
      </c>
      <c r="B222" t="s">
        <v>323</v>
      </c>
      <c r="C222">
        <v>0.44487300000000002</v>
      </c>
      <c r="D222">
        <v>70.754900000000006</v>
      </c>
      <c r="E222">
        <v>15.9276</v>
      </c>
      <c r="F222">
        <v>5.4323299999999998E-2</v>
      </c>
      <c r="G222" t="s">
        <v>10</v>
      </c>
      <c r="H222" s="103" t="s">
        <v>10</v>
      </c>
      <c r="J222">
        <f>VLOOKUP($B222,Totalt!$B$1:$BH$474,MATCH(J$2,Totalt!$B$1:$AZ$1,0),FALSE)</f>
        <v>7.9799999999999995</v>
      </c>
      <c r="K222">
        <f>VLOOKUP($B222,Totalt!$B$1:$BH$474,MATCH(K$2,Totalt!$B$1:$AZ$1,0),FALSE)</f>
        <v>5.89</v>
      </c>
      <c r="M222" t="s">
        <v>622</v>
      </c>
      <c r="R222" t="s">
        <v>622</v>
      </c>
      <c r="S222" s="102" t="str">
        <f t="shared" si="6"/>
        <v>ja</v>
      </c>
      <c r="U222">
        <f t="shared" si="7"/>
        <v>184</v>
      </c>
    </row>
    <row r="223" spans="1:21" ht="15" customHeight="1" x14ac:dyDescent="0.25">
      <c r="A223" t="s">
        <v>322</v>
      </c>
      <c r="B223" t="s">
        <v>324</v>
      </c>
      <c r="C223">
        <v>4.3664700000000001E-2</v>
      </c>
      <c r="D223">
        <v>9.4275699999999993</v>
      </c>
      <c r="E223">
        <v>0.34161000000000002</v>
      </c>
      <c r="F223">
        <v>1.35519E-2</v>
      </c>
      <c r="G223" t="s">
        <v>10</v>
      </c>
      <c r="H223" s="103" t="s">
        <v>10</v>
      </c>
      <c r="J223">
        <f>VLOOKUP($B223,Totalt!$B$1:$BH$474,MATCH(J$2,Totalt!$B$1:$AZ$1,0),FALSE)</f>
        <v>272.02735000000001</v>
      </c>
      <c r="K223">
        <f>VLOOKUP($B223,Totalt!$B$1:$BH$474,MATCH(K$2,Totalt!$B$1:$AZ$1,0),FALSE)</f>
        <v>217.47</v>
      </c>
      <c r="M223" t="s">
        <v>622</v>
      </c>
      <c r="R223" t="s">
        <v>622</v>
      </c>
      <c r="S223" s="102" t="str">
        <f t="shared" si="6"/>
        <v>ja</v>
      </c>
      <c r="U223">
        <f t="shared" si="7"/>
        <v>185</v>
      </c>
    </row>
    <row r="224" spans="1:21" ht="15" customHeight="1" x14ac:dyDescent="0.25">
      <c r="A224" t="s">
        <v>322</v>
      </c>
      <c r="B224" t="s">
        <v>325</v>
      </c>
      <c r="C224">
        <v>0.11465</v>
      </c>
      <c r="D224">
        <v>27.598600000000001</v>
      </c>
      <c r="E224">
        <v>10.114800000000001</v>
      </c>
      <c r="F224">
        <v>1.1061400000000001E-2</v>
      </c>
      <c r="G224" t="s">
        <v>10</v>
      </c>
      <c r="H224" s="103" t="s">
        <v>10</v>
      </c>
      <c r="J224">
        <f>VLOOKUP($B224,Totalt!$B$1:$BH$474,MATCH(J$2,Totalt!$B$1:$AZ$1,0),FALSE)</f>
        <v>1.9690100000000001</v>
      </c>
      <c r="K224">
        <f>VLOOKUP($B224,Totalt!$B$1:$BH$474,MATCH(K$2,Totalt!$B$1:$AZ$1,0),FALSE)</f>
        <v>1.32</v>
      </c>
      <c r="M224" t="s">
        <v>622</v>
      </c>
      <c r="R224" t="s">
        <v>622</v>
      </c>
      <c r="S224" s="102" t="str">
        <f t="shared" si="6"/>
        <v>ja</v>
      </c>
      <c r="U224">
        <f t="shared" si="7"/>
        <v>186</v>
      </c>
    </row>
    <row r="225" spans="1:21" ht="15" customHeight="1" x14ac:dyDescent="0.25">
      <c r="A225" t="s">
        <v>322</v>
      </c>
      <c r="B225" t="s">
        <v>326</v>
      </c>
      <c r="C225">
        <v>0.63708799999999999</v>
      </c>
      <c r="D225">
        <v>112.51300000000001</v>
      </c>
      <c r="E225">
        <v>15.237</v>
      </c>
      <c r="F225">
        <v>0.100189</v>
      </c>
      <c r="G225" t="s">
        <v>10</v>
      </c>
      <c r="H225" s="103" t="s">
        <v>10</v>
      </c>
      <c r="J225">
        <f>VLOOKUP($B225,Totalt!$B$1:$BH$474,MATCH(J$2,Totalt!$B$1:$AZ$1,0),FALSE)</f>
        <v>2.645</v>
      </c>
      <c r="K225">
        <f>VLOOKUP($B225,Totalt!$B$1:$BH$474,MATCH(K$2,Totalt!$B$1:$AZ$1,0),FALSE)</f>
        <v>1.94</v>
      </c>
      <c r="M225" t="s">
        <v>622</v>
      </c>
      <c r="R225" t="s">
        <v>622</v>
      </c>
      <c r="S225" s="102" t="str">
        <f t="shared" si="6"/>
        <v>ja</v>
      </c>
      <c r="U225">
        <f t="shared" si="7"/>
        <v>187</v>
      </c>
    </row>
    <row r="226" spans="1:21" ht="15" customHeight="1" x14ac:dyDescent="0.25">
      <c r="A226" t="s">
        <v>327</v>
      </c>
      <c r="B226" s="11" t="s">
        <v>992</v>
      </c>
      <c r="C226">
        <v>0</v>
      </c>
      <c r="D226">
        <v>0</v>
      </c>
      <c r="E226">
        <v>0</v>
      </c>
      <c r="F226">
        <v>0</v>
      </c>
      <c r="G226" t="s">
        <v>8</v>
      </c>
      <c r="H226" s="103" t="s">
        <v>8</v>
      </c>
      <c r="J226">
        <f>VLOOKUP($B226,Totalt!$B$1:$BH$474,MATCH(J$2,Totalt!$B$1:$AZ$1,0),FALSE)</f>
        <v>0</v>
      </c>
      <c r="K226" t="str">
        <f>VLOOKUP($B226,Totalt!$B$1:$BH$474,MATCH(K$2,Totalt!$B$1:$AZ$1,0),FALSE)</f>
        <v/>
      </c>
      <c r="M226" t="s">
        <v>622</v>
      </c>
      <c r="R226" t="s">
        <v>622</v>
      </c>
      <c r="S226" s="102" t="str">
        <f t="shared" si="6"/>
        <v>nej</v>
      </c>
      <c r="U226">
        <f t="shared" si="7"/>
        <v>187</v>
      </c>
    </row>
    <row r="227" spans="1:21" ht="15" customHeight="1" x14ac:dyDescent="0.25">
      <c r="A227" t="s">
        <v>329</v>
      </c>
      <c r="B227" t="s">
        <v>330</v>
      </c>
      <c r="C227">
        <v>0</v>
      </c>
      <c r="D227">
        <v>0</v>
      </c>
      <c r="E227">
        <v>0</v>
      </c>
      <c r="F227">
        <v>0</v>
      </c>
      <c r="G227" t="s">
        <v>8</v>
      </c>
      <c r="H227" s="103" t="s">
        <v>8</v>
      </c>
      <c r="J227">
        <f>VLOOKUP($B227,Totalt!$B$1:$BH$474,MATCH(J$2,Totalt!$B$1:$AZ$1,0),FALSE)</f>
        <v>0</v>
      </c>
      <c r="K227" t="str">
        <f>VLOOKUP($B227,Totalt!$B$1:$BH$474,MATCH(K$2,Totalt!$B$1:$AZ$1,0),FALSE)</f>
        <v/>
      </c>
      <c r="M227" t="s">
        <v>622</v>
      </c>
      <c r="R227" t="s">
        <v>622</v>
      </c>
      <c r="S227" s="102" t="str">
        <f t="shared" si="6"/>
        <v>nej</v>
      </c>
      <c r="U227">
        <f t="shared" si="7"/>
        <v>187</v>
      </c>
    </row>
    <row r="228" spans="1:21" ht="15" customHeight="1" x14ac:dyDescent="0.25">
      <c r="A228" t="s">
        <v>331</v>
      </c>
      <c r="B228" t="s">
        <v>332</v>
      </c>
      <c r="C228">
        <v>0.13345599999999999</v>
      </c>
      <c r="D228">
        <v>27.389700000000001</v>
      </c>
      <c r="E228">
        <v>9.0706900000000008</v>
      </c>
      <c r="F228">
        <v>3.7523399999999998E-2</v>
      </c>
      <c r="G228" t="s">
        <v>10</v>
      </c>
      <c r="H228" s="103" t="s">
        <v>10</v>
      </c>
      <c r="J228">
        <f>VLOOKUP($B228,Totalt!$B$1:$BH$474,MATCH(J$2,Totalt!$B$1:$AZ$1,0),FALSE)</f>
        <v>45.910000000000004</v>
      </c>
      <c r="K228">
        <f>VLOOKUP($B228,Totalt!$B$1:$BH$474,MATCH(K$2,Totalt!$B$1:$AZ$1,0),FALSE)</f>
        <v>38.555</v>
      </c>
      <c r="M228" t="s">
        <v>622</v>
      </c>
      <c r="R228" t="s">
        <v>622</v>
      </c>
      <c r="S228" s="102" t="str">
        <f t="shared" si="6"/>
        <v>ja</v>
      </c>
      <c r="U228">
        <f t="shared" si="7"/>
        <v>188</v>
      </c>
    </row>
    <row r="229" spans="1:21" ht="15" customHeight="1" x14ac:dyDescent="0.25">
      <c r="A229" t="s">
        <v>331</v>
      </c>
      <c r="B229" t="s">
        <v>333</v>
      </c>
      <c r="C229">
        <v>8.9735700000000002E-2</v>
      </c>
      <c r="D229">
        <v>21.729199999999999</v>
      </c>
      <c r="E229">
        <v>7.3225800000000003</v>
      </c>
      <c r="F229">
        <v>1.7736200000000001E-2</v>
      </c>
      <c r="G229" t="s">
        <v>8</v>
      </c>
      <c r="H229" s="103" t="s">
        <v>10</v>
      </c>
      <c r="J229">
        <f>VLOOKUP($B229,Totalt!$B$1:$BH$474,MATCH(J$2,Totalt!$B$1:$AZ$1,0),FALSE)</f>
        <v>56.1</v>
      </c>
      <c r="K229">
        <f>VLOOKUP($B229,Totalt!$B$1:$BH$474,MATCH(K$2,Totalt!$B$1:$AZ$1,0),FALSE)</f>
        <v>45.4</v>
      </c>
      <c r="M229" t="s">
        <v>622</v>
      </c>
      <c r="R229" t="s">
        <v>622</v>
      </c>
      <c r="S229" s="102" t="str">
        <f t="shared" si="6"/>
        <v>ja</v>
      </c>
      <c r="U229">
        <f t="shared" si="7"/>
        <v>189</v>
      </c>
    </row>
    <row r="230" spans="1:21" ht="15" customHeight="1" x14ac:dyDescent="0.25">
      <c r="A230" t="s">
        <v>331</v>
      </c>
      <c r="B230" t="s">
        <v>334</v>
      </c>
      <c r="C230">
        <v>0.14970800000000001</v>
      </c>
      <c r="D230">
        <v>35.703099999999999</v>
      </c>
      <c r="E230">
        <v>9.0071899999999996</v>
      </c>
      <c r="F230">
        <v>4.3721999999999997E-2</v>
      </c>
      <c r="G230" t="s">
        <v>8</v>
      </c>
      <c r="H230" s="103" t="s">
        <v>10</v>
      </c>
      <c r="J230">
        <f>VLOOKUP($B230,Totalt!$B$1:$BH$474,MATCH(J$2,Totalt!$B$1:$AZ$1,0),FALSE)</f>
        <v>22.299999999999997</v>
      </c>
      <c r="K230">
        <f>VLOOKUP($B230,Totalt!$B$1:$BH$474,MATCH(K$2,Totalt!$B$1:$AZ$1,0),FALSE)</f>
        <v>17.100000000000001</v>
      </c>
      <c r="M230" t="s">
        <v>622</v>
      </c>
      <c r="R230" t="s">
        <v>622</v>
      </c>
      <c r="S230" s="102" t="str">
        <f t="shared" si="6"/>
        <v>ja</v>
      </c>
      <c r="U230">
        <f t="shared" si="7"/>
        <v>190</v>
      </c>
    </row>
    <row r="231" spans="1:21" ht="15" customHeight="1" x14ac:dyDescent="0.25">
      <c r="A231" t="s">
        <v>331</v>
      </c>
      <c r="B231" t="s">
        <v>335</v>
      </c>
      <c r="C231">
        <v>0.12979399999999999</v>
      </c>
      <c r="D231">
        <v>31.404199999999999</v>
      </c>
      <c r="E231">
        <v>10.0831</v>
      </c>
      <c r="F231">
        <v>2.2301700000000001E-2</v>
      </c>
      <c r="G231" t="s">
        <v>8</v>
      </c>
      <c r="H231" s="103" t="s">
        <v>10</v>
      </c>
      <c r="J231">
        <f>VLOOKUP($B231,Totalt!$B$1:$BH$474,MATCH(J$2,Totalt!$B$1:$AZ$1,0),FALSE)</f>
        <v>41.23</v>
      </c>
      <c r="K231">
        <f>VLOOKUP($B231,Totalt!$B$1:$BH$474,MATCH(K$2,Totalt!$B$1:$AZ$1,0),FALSE)</f>
        <v>25.3</v>
      </c>
      <c r="M231" t="s">
        <v>622</v>
      </c>
      <c r="R231" t="s">
        <v>622</v>
      </c>
      <c r="S231" s="102" t="str">
        <f t="shared" si="6"/>
        <v>ja</v>
      </c>
      <c r="U231">
        <f t="shared" si="7"/>
        <v>191</v>
      </c>
    </row>
    <row r="232" spans="1:21" ht="15" customHeight="1" x14ac:dyDescent="0.25">
      <c r="A232" t="s">
        <v>331</v>
      </c>
      <c r="B232" t="s">
        <v>336</v>
      </c>
      <c r="C232">
        <v>0.13056000000000001</v>
      </c>
      <c r="D232">
        <v>30.9116</v>
      </c>
      <c r="E232">
        <v>8.8510600000000004</v>
      </c>
      <c r="F232">
        <v>2.1496600000000001E-2</v>
      </c>
      <c r="G232" t="s">
        <v>8</v>
      </c>
      <c r="H232" s="103" t="s">
        <v>10</v>
      </c>
      <c r="J232">
        <f>VLOOKUP($B232,Totalt!$B$1:$BH$474,MATCH(J$2,Totalt!$B$1:$AZ$1,0),FALSE)</f>
        <v>30.47</v>
      </c>
      <c r="K232">
        <f>VLOOKUP($B232,Totalt!$B$1:$BH$474,MATCH(K$2,Totalt!$B$1:$AZ$1,0),FALSE)</f>
        <v>20.9</v>
      </c>
      <c r="M232" t="s">
        <v>622</v>
      </c>
      <c r="R232" t="s">
        <v>622</v>
      </c>
      <c r="S232" s="102" t="str">
        <f t="shared" si="6"/>
        <v>ja</v>
      </c>
      <c r="U232">
        <f t="shared" si="7"/>
        <v>192</v>
      </c>
    </row>
    <row r="233" spans="1:21" ht="15" customHeight="1" x14ac:dyDescent="0.25">
      <c r="A233" t="s">
        <v>331</v>
      </c>
      <c r="B233" t="s">
        <v>337</v>
      </c>
      <c r="C233">
        <v>0.122444</v>
      </c>
      <c r="D233">
        <v>29.722799999999999</v>
      </c>
      <c r="E233">
        <v>8.8445800000000006</v>
      </c>
      <c r="F233">
        <v>3.5071900000000003E-2</v>
      </c>
      <c r="G233" t="s">
        <v>8</v>
      </c>
      <c r="H233" s="103" t="s">
        <v>10</v>
      </c>
      <c r="J233">
        <f>VLOOKUP($B233,Totalt!$B$1:$BH$474,MATCH(J$2,Totalt!$B$1:$AZ$1,0),FALSE)</f>
        <v>27.8</v>
      </c>
      <c r="K233">
        <f>VLOOKUP($B233,Totalt!$B$1:$BH$474,MATCH(K$2,Totalt!$B$1:$AZ$1,0),FALSE)</f>
        <v>22.5</v>
      </c>
      <c r="M233" t="s">
        <v>622</v>
      </c>
      <c r="R233" t="s">
        <v>622</v>
      </c>
      <c r="S233" s="102" t="str">
        <f t="shared" si="6"/>
        <v>ja</v>
      </c>
      <c r="U233">
        <f t="shared" si="7"/>
        <v>193</v>
      </c>
    </row>
    <row r="234" spans="1:21" ht="15" customHeight="1" x14ac:dyDescent="0.25">
      <c r="A234" t="s">
        <v>331</v>
      </c>
      <c r="B234" t="s">
        <v>338</v>
      </c>
      <c r="C234">
        <v>0.27333099999999999</v>
      </c>
      <c r="D234">
        <v>38.029899999999998</v>
      </c>
      <c r="E234">
        <v>17.507000000000001</v>
      </c>
      <c r="F234">
        <v>6.0405100000000003E-2</v>
      </c>
      <c r="G234" t="s">
        <v>10</v>
      </c>
      <c r="H234" s="103" t="s">
        <v>10</v>
      </c>
      <c r="J234">
        <f>VLOOKUP($B234,Totalt!$B$1:$BH$474,MATCH(J$2,Totalt!$B$1:$AZ$1,0),FALSE)</f>
        <v>18.759999999999998</v>
      </c>
      <c r="K234">
        <f>VLOOKUP($B234,Totalt!$B$1:$BH$474,MATCH(K$2,Totalt!$B$1:$AZ$1,0),FALSE)</f>
        <v>14.084</v>
      </c>
      <c r="M234" t="s">
        <v>622</v>
      </c>
      <c r="R234" t="s">
        <v>622</v>
      </c>
      <c r="S234" s="102" t="str">
        <f t="shared" si="6"/>
        <v>ja</v>
      </c>
      <c r="U234">
        <f t="shared" si="7"/>
        <v>194</v>
      </c>
    </row>
    <row r="235" spans="1:21" ht="15" customHeight="1" x14ac:dyDescent="0.25">
      <c r="A235" t="s">
        <v>331</v>
      </c>
      <c r="B235" t="s">
        <v>339</v>
      </c>
      <c r="C235">
        <v>9.1502799999999995E-2</v>
      </c>
      <c r="D235">
        <v>21.3476</v>
      </c>
      <c r="E235">
        <v>7.0804200000000002</v>
      </c>
      <c r="F235">
        <v>1.5630399999999999E-2</v>
      </c>
      <c r="G235" t="s">
        <v>10</v>
      </c>
      <c r="H235" s="103" t="s">
        <v>10</v>
      </c>
      <c r="J235">
        <f>VLOOKUP($B235,Totalt!$B$1:$BH$474,MATCH(J$2,Totalt!$B$1:$AZ$1,0),FALSE)</f>
        <v>39.163999999999994</v>
      </c>
      <c r="K235">
        <f>VLOOKUP($B235,Totalt!$B$1:$BH$474,MATCH(K$2,Totalt!$B$1:$AZ$1,0),FALSE)</f>
        <v>32.165999999999997</v>
      </c>
      <c r="M235" t="s">
        <v>622</v>
      </c>
      <c r="R235" t="s">
        <v>622</v>
      </c>
      <c r="S235" s="102" t="str">
        <f t="shared" si="6"/>
        <v>ja</v>
      </c>
      <c r="U235">
        <f t="shared" si="7"/>
        <v>195</v>
      </c>
    </row>
    <row r="236" spans="1:21" ht="15" customHeight="1" x14ac:dyDescent="0.25">
      <c r="A236" t="s">
        <v>331</v>
      </c>
      <c r="B236" t="s">
        <v>340</v>
      </c>
      <c r="C236">
        <v>0.10577499999999999</v>
      </c>
      <c r="D236">
        <v>25.5318</v>
      </c>
      <c r="E236">
        <v>8.8058899999999998</v>
      </c>
      <c r="F236">
        <v>1.7345300000000001E-2</v>
      </c>
      <c r="G236" t="s">
        <v>8</v>
      </c>
      <c r="H236" s="103" t="s">
        <v>10</v>
      </c>
      <c r="J236">
        <f>VLOOKUP($B236,Totalt!$B$1:$BH$474,MATCH(J$2,Totalt!$B$1:$AZ$1,0),FALSE)</f>
        <v>36.35</v>
      </c>
      <c r="K236">
        <f>VLOOKUP($B236,Totalt!$B$1:$BH$474,MATCH(K$2,Totalt!$B$1:$AZ$1,0),FALSE)</f>
        <v>28.4</v>
      </c>
      <c r="M236" t="s">
        <v>622</v>
      </c>
      <c r="R236" t="s">
        <v>622</v>
      </c>
      <c r="S236" s="102" t="str">
        <f t="shared" si="6"/>
        <v>ja</v>
      </c>
      <c r="U236">
        <f t="shared" si="7"/>
        <v>196</v>
      </c>
    </row>
    <row r="237" spans="1:21" ht="15" customHeight="1" x14ac:dyDescent="0.25">
      <c r="A237" t="s">
        <v>331</v>
      </c>
      <c r="B237" t="s">
        <v>341</v>
      </c>
      <c r="C237">
        <v>0.15218899999999999</v>
      </c>
      <c r="D237">
        <v>36.837899999999998</v>
      </c>
      <c r="E237">
        <v>8.5540199999999995</v>
      </c>
      <c r="F237">
        <v>5.82207E-2</v>
      </c>
      <c r="G237" t="s">
        <v>8</v>
      </c>
      <c r="H237" s="103" t="s">
        <v>10</v>
      </c>
      <c r="J237">
        <f>VLOOKUP($B237,Totalt!$B$1:$BH$474,MATCH(J$2,Totalt!$B$1:$AZ$1,0),FALSE)</f>
        <v>44.400000000000006</v>
      </c>
      <c r="K237">
        <f>VLOOKUP($B237,Totalt!$B$1:$BH$474,MATCH(K$2,Totalt!$B$1:$AZ$1,0),FALSE)</f>
        <v>33.799999999999997</v>
      </c>
      <c r="M237" t="s">
        <v>622</v>
      </c>
      <c r="R237" t="s">
        <v>622</v>
      </c>
      <c r="S237" s="102" t="str">
        <f t="shared" si="6"/>
        <v>ja</v>
      </c>
      <c r="U237">
        <f t="shared" si="7"/>
        <v>197</v>
      </c>
    </row>
    <row r="238" spans="1:21" ht="15" customHeight="1" x14ac:dyDescent="0.25">
      <c r="A238" t="s">
        <v>331</v>
      </c>
      <c r="B238" t="s">
        <v>342</v>
      </c>
      <c r="C238">
        <v>0.104156</v>
      </c>
      <c r="D238">
        <v>25.1342</v>
      </c>
      <c r="E238">
        <v>8.5724499999999999</v>
      </c>
      <c r="F238">
        <v>1.8264699999999998E-2</v>
      </c>
      <c r="G238" t="s">
        <v>10</v>
      </c>
      <c r="H238" s="103" t="s">
        <v>10</v>
      </c>
      <c r="J238">
        <f>VLOOKUP($B238,Totalt!$B$1:$BH$474,MATCH(J$2,Totalt!$B$1:$AZ$1,0),FALSE)</f>
        <v>20.566999999999997</v>
      </c>
      <c r="K238">
        <f>VLOOKUP($B238,Totalt!$B$1:$BH$474,MATCH(K$2,Totalt!$B$1:$AZ$1,0),FALSE)</f>
        <v>16.536000000000001</v>
      </c>
      <c r="M238" t="s">
        <v>622</v>
      </c>
      <c r="R238" t="s">
        <v>622</v>
      </c>
      <c r="S238" s="102" t="str">
        <f t="shared" si="6"/>
        <v>ja</v>
      </c>
      <c r="U238">
        <f t="shared" si="7"/>
        <v>198</v>
      </c>
    </row>
    <row r="239" spans="1:21" ht="15" customHeight="1" x14ac:dyDescent="0.25">
      <c r="A239" t="s">
        <v>331</v>
      </c>
      <c r="B239" t="s">
        <v>343</v>
      </c>
      <c r="C239">
        <v>0.11282399999999999</v>
      </c>
      <c r="D239">
        <v>27.137499999999999</v>
      </c>
      <c r="E239">
        <v>7.9904200000000003</v>
      </c>
      <c r="F239">
        <v>2.6182400000000002E-2</v>
      </c>
      <c r="G239" t="s">
        <v>8</v>
      </c>
      <c r="H239" s="103" t="s">
        <v>10</v>
      </c>
      <c r="J239">
        <f>VLOOKUP($B239,Totalt!$B$1:$BH$474,MATCH(J$2,Totalt!$B$1:$AZ$1,0),FALSE)</f>
        <v>29.599999999999998</v>
      </c>
      <c r="K239">
        <f>VLOOKUP($B239,Totalt!$B$1:$BH$474,MATCH(K$2,Totalt!$B$1:$AZ$1,0),FALSE)</f>
        <v>21.6</v>
      </c>
      <c r="M239" t="s">
        <v>622</v>
      </c>
      <c r="R239" t="s">
        <v>622</v>
      </c>
      <c r="S239" s="102" t="str">
        <f t="shared" si="6"/>
        <v>ja</v>
      </c>
      <c r="U239">
        <f t="shared" si="7"/>
        <v>199</v>
      </c>
    </row>
    <row r="240" spans="1:21" ht="15" customHeight="1" x14ac:dyDescent="0.25">
      <c r="A240" t="s">
        <v>331</v>
      </c>
      <c r="B240" t="s">
        <v>344</v>
      </c>
      <c r="C240">
        <v>0</v>
      </c>
      <c r="D240">
        <v>0</v>
      </c>
      <c r="E240">
        <v>0</v>
      </c>
      <c r="F240">
        <v>0</v>
      </c>
      <c r="G240" t="s">
        <v>8</v>
      </c>
      <c r="H240" s="103" t="s">
        <v>8</v>
      </c>
      <c r="J240">
        <f>VLOOKUP($B240,Totalt!$B$1:$BH$474,MATCH(J$2,Totalt!$B$1:$AZ$1,0),FALSE)</f>
        <v>0</v>
      </c>
      <c r="K240" t="str">
        <f>VLOOKUP($B240,Totalt!$B$1:$BH$474,MATCH(K$2,Totalt!$B$1:$AZ$1,0),FALSE)</f>
        <v/>
      </c>
      <c r="M240" t="s">
        <v>622</v>
      </c>
      <c r="R240" t="s">
        <v>622</v>
      </c>
      <c r="S240" s="102" t="str">
        <f t="shared" si="6"/>
        <v>nej</v>
      </c>
      <c r="U240">
        <f t="shared" si="7"/>
        <v>199</v>
      </c>
    </row>
    <row r="241" spans="1:21" ht="15" customHeight="1" x14ac:dyDescent="0.25">
      <c r="A241" t="s">
        <v>331</v>
      </c>
      <c r="B241" t="s">
        <v>345</v>
      </c>
      <c r="C241">
        <v>0</v>
      </c>
      <c r="D241">
        <v>0</v>
      </c>
      <c r="E241">
        <v>0</v>
      </c>
      <c r="F241">
        <v>0</v>
      </c>
      <c r="G241" t="s">
        <v>8</v>
      </c>
      <c r="H241" s="103" t="s">
        <v>8</v>
      </c>
      <c r="J241">
        <f>VLOOKUP($B241,Totalt!$B$1:$BH$474,MATCH(J$2,Totalt!$B$1:$AZ$1,0),FALSE)</f>
        <v>0</v>
      </c>
      <c r="K241" t="str">
        <f>VLOOKUP($B241,Totalt!$B$1:$BH$474,MATCH(K$2,Totalt!$B$1:$AZ$1,0),FALSE)</f>
        <v/>
      </c>
      <c r="M241" t="s">
        <v>622</v>
      </c>
      <c r="R241" t="s">
        <v>622</v>
      </c>
      <c r="S241" s="102" t="str">
        <f t="shared" si="6"/>
        <v>nej</v>
      </c>
      <c r="U241">
        <f t="shared" si="7"/>
        <v>199</v>
      </c>
    </row>
    <row r="242" spans="1:21" ht="15" customHeight="1" x14ac:dyDescent="0.25">
      <c r="A242" t="s">
        <v>346</v>
      </c>
      <c r="B242" t="s">
        <v>347</v>
      </c>
      <c r="C242">
        <v>0.1055</v>
      </c>
      <c r="D242">
        <v>15.3886</v>
      </c>
      <c r="E242">
        <v>11.167299999999999</v>
      </c>
      <c r="F242">
        <v>8.2987600000000005E-3</v>
      </c>
      <c r="G242" t="s">
        <v>10</v>
      </c>
      <c r="H242" s="103" t="s">
        <v>10</v>
      </c>
      <c r="J242">
        <f>VLOOKUP($B242,Totalt!$B$1:$BH$474,MATCH(J$2,Totalt!$B$1:$AZ$1,0),FALSE)</f>
        <v>19.28</v>
      </c>
      <c r="K242">
        <f>VLOOKUP($B242,Totalt!$B$1:$BH$474,MATCH(K$2,Totalt!$B$1:$AZ$1,0),FALSE)</f>
        <v>13.2</v>
      </c>
      <c r="M242" t="s">
        <v>622</v>
      </c>
      <c r="R242" t="s">
        <v>622</v>
      </c>
      <c r="S242" s="102" t="str">
        <f t="shared" si="6"/>
        <v>ja</v>
      </c>
      <c r="U242">
        <f t="shared" si="7"/>
        <v>200</v>
      </c>
    </row>
    <row r="243" spans="1:21" ht="15" customHeight="1" x14ac:dyDescent="0.25">
      <c r="A243" t="s">
        <v>346</v>
      </c>
      <c r="B243" t="s">
        <v>348</v>
      </c>
      <c r="C243">
        <v>0.107403</v>
      </c>
      <c r="D243">
        <v>12.3683</v>
      </c>
      <c r="E243">
        <v>10.8461</v>
      </c>
      <c r="F243">
        <v>7.7079799999999997E-3</v>
      </c>
      <c r="G243" t="s">
        <v>10</v>
      </c>
      <c r="H243" s="103" t="s">
        <v>10</v>
      </c>
      <c r="J243">
        <f>VLOOKUP($B243,Totalt!$B$1:$BH$474,MATCH(J$2,Totalt!$B$1:$AZ$1,0),FALSE)</f>
        <v>112.87</v>
      </c>
      <c r="K243">
        <f>VLOOKUP($B243,Totalt!$B$1:$BH$474,MATCH(K$2,Totalt!$B$1:$AZ$1,0),FALSE)</f>
        <v>82.9</v>
      </c>
      <c r="M243" t="s">
        <v>622</v>
      </c>
      <c r="R243" t="s">
        <v>622</v>
      </c>
      <c r="S243" s="102" t="str">
        <f t="shared" si="6"/>
        <v>ja</v>
      </c>
      <c r="U243">
        <f t="shared" si="7"/>
        <v>201</v>
      </c>
    </row>
    <row r="244" spans="1:21" ht="15" customHeight="1" x14ac:dyDescent="0.25">
      <c r="A244" t="s">
        <v>349</v>
      </c>
      <c r="B244" t="s">
        <v>350</v>
      </c>
      <c r="C244">
        <v>6.0556800000000001E-2</v>
      </c>
      <c r="D244">
        <v>16.060099999999998</v>
      </c>
      <c r="E244">
        <v>7.8805100000000001</v>
      </c>
      <c r="F244">
        <v>1.77305E-2</v>
      </c>
      <c r="G244" t="s">
        <v>8</v>
      </c>
      <c r="H244" s="103" t="s">
        <v>10</v>
      </c>
      <c r="J244">
        <f>VLOOKUP($B244,Totalt!$B$1:$BH$474,MATCH(J$2,Totalt!$B$1:$AZ$1,0),FALSE)</f>
        <v>56.400000000000006</v>
      </c>
      <c r="K244">
        <f>VLOOKUP($B244,Totalt!$B$1:$BH$474,MATCH(K$2,Totalt!$B$1:$AZ$1,0),FALSE)</f>
        <v>43.1</v>
      </c>
      <c r="M244" t="s">
        <v>622</v>
      </c>
      <c r="R244" t="s">
        <v>622</v>
      </c>
      <c r="S244" s="102" t="str">
        <f t="shared" si="6"/>
        <v>ja</v>
      </c>
      <c r="U244">
        <f t="shared" si="7"/>
        <v>202</v>
      </c>
    </row>
    <row r="245" spans="1:21" ht="15" customHeight="1" x14ac:dyDescent="0.25">
      <c r="A245" t="s">
        <v>351</v>
      </c>
      <c r="B245" t="s">
        <v>352</v>
      </c>
      <c r="C245">
        <v>8.3538100000000004E-2</v>
      </c>
      <c r="D245">
        <v>9.2583000000000002</v>
      </c>
      <c r="E245">
        <v>8.5839099999999995</v>
      </c>
      <c r="F245">
        <v>0</v>
      </c>
      <c r="G245" t="s">
        <v>10</v>
      </c>
      <c r="H245" s="103" t="s">
        <v>10</v>
      </c>
      <c r="J245">
        <f>VLOOKUP($B245,Totalt!$B$1:$BH$474,MATCH(J$2,Totalt!$B$1:$AZ$1,0),FALSE)</f>
        <v>174.01131999999996</v>
      </c>
      <c r="K245">
        <f>VLOOKUP($B245,Totalt!$B$1:$BH$474,MATCH(K$2,Totalt!$B$1:$AZ$1,0),FALSE)</f>
        <v>137.43</v>
      </c>
      <c r="M245" t="s">
        <v>622</v>
      </c>
      <c r="R245" t="s">
        <v>622</v>
      </c>
      <c r="S245" s="102" t="str">
        <f t="shared" si="6"/>
        <v>ja</v>
      </c>
      <c r="U245">
        <f t="shared" si="7"/>
        <v>203</v>
      </c>
    </row>
    <row r="246" spans="1:21" ht="15" customHeight="1" x14ac:dyDescent="0.25">
      <c r="A246" t="s">
        <v>353</v>
      </c>
      <c r="B246" t="s">
        <v>354</v>
      </c>
      <c r="C246">
        <v>0.54049599999999998</v>
      </c>
      <c r="D246">
        <v>173.512</v>
      </c>
      <c r="E246">
        <v>22.207100000000001</v>
      </c>
      <c r="F246">
        <v>2.94478E-2</v>
      </c>
      <c r="G246" t="s">
        <v>10</v>
      </c>
      <c r="H246" s="103" t="s">
        <v>10</v>
      </c>
      <c r="J246">
        <f>VLOOKUP($B246,Totalt!$B$1:$BH$474,MATCH(J$2,Totalt!$B$1:$AZ$1,0),FALSE)</f>
        <v>290.47223000000002</v>
      </c>
      <c r="K246">
        <f>VLOOKUP($B246,Totalt!$B$1:$BH$474,MATCH(K$2,Totalt!$B$1:$AZ$1,0),FALSE)</f>
        <v>213.6</v>
      </c>
      <c r="M246" t="s">
        <v>622</v>
      </c>
      <c r="R246" t="s">
        <v>622</v>
      </c>
      <c r="S246" s="102" t="str">
        <f t="shared" si="6"/>
        <v>ja</v>
      </c>
      <c r="U246">
        <f t="shared" si="7"/>
        <v>204</v>
      </c>
    </row>
    <row r="247" spans="1:21" ht="15" customHeight="1" x14ac:dyDescent="0.25">
      <c r="A247" t="s">
        <v>355</v>
      </c>
      <c r="B247" t="s">
        <v>356</v>
      </c>
      <c r="C247">
        <v>0.102364</v>
      </c>
      <c r="D247">
        <v>20.757400000000001</v>
      </c>
      <c r="E247">
        <v>7.3208900000000003</v>
      </c>
      <c r="F247">
        <v>1.05944E-2</v>
      </c>
      <c r="G247" t="s">
        <v>10</v>
      </c>
      <c r="H247" s="103" t="s">
        <v>10</v>
      </c>
      <c r="J247">
        <f>VLOOKUP($B247,Totalt!$B$1:$BH$474,MATCH(J$2,Totalt!$B$1:$AZ$1,0),FALSE)</f>
        <v>119.78</v>
      </c>
      <c r="K247">
        <f>VLOOKUP($B247,Totalt!$B$1:$BH$474,MATCH(K$2,Totalt!$B$1:$AZ$1,0),FALSE)</f>
        <v>84.94</v>
      </c>
      <c r="M247" t="s">
        <v>622</v>
      </c>
      <c r="R247" t="s">
        <v>622</v>
      </c>
      <c r="S247" s="102" t="str">
        <f t="shared" si="6"/>
        <v>ja</v>
      </c>
      <c r="U247">
        <f t="shared" si="7"/>
        <v>205</v>
      </c>
    </row>
    <row r="248" spans="1:21" ht="15" customHeight="1" x14ac:dyDescent="0.25">
      <c r="A248" t="s">
        <v>357</v>
      </c>
      <c r="B248" t="s">
        <v>358</v>
      </c>
      <c r="C248">
        <v>0.167546</v>
      </c>
      <c r="D248">
        <v>10.464700000000001</v>
      </c>
      <c r="E248">
        <v>16.299299999999999</v>
      </c>
      <c r="F248">
        <v>9.6813200000000002E-3</v>
      </c>
      <c r="G248" t="s">
        <v>10</v>
      </c>
      <c r="H248" s="103" t="s">
        <v>10</v>
      </c>
      <c r="J248">
        <f>VLOOKUP($B248,Totalt!$B$1:$BH$474,MATCH(J$2,Totalt!$B$1:$AZ$1,0),FALSE)</f>
        <v>9.9160000000000004</v>
      </c>
      <c r="K248">
        <f>VLOOKUP($B248,Totalt!$B$1:$BH$474,MATCH(K$2,Totalt!$B$1:$AZ$1,0),FALSE)</f>
        <v>7.851</v>
      </c>
      <c r="M248" t="s">
        <v>622</v>
      </c>
      <c r="R248" t="s">
        <v>622</v>
      </c>
      <c r="S248" s="102" t="str">
        <f t="shared" si="6"/>
        <v>ja</v>
      </c>
      <c r="U248">
        <f t="shared" si="7"/>
        <v>206</v>
      </c>
    </row>
    <row r="249" spans="1:21" ht="15" customHeight="1" x14ac:dyDescent="0.25">
      <c r="A249" t="s">
        <v>357</v>
      </c>
      <c r="B249" t="s">
        <v>359</v>
      </c>
      <c r="C249">
        <v>0.17241400000000001</v>
      </c>
      <c r="D249">
        <v>10.807700000000001</v>
      </c>
      <c r="E249">
        <v>17.4373</v>
      </c>
      <c r="F249">
        <v>8.60467E-3</v>
      </c>
      <c r="G249" t="s">
        <v>10</v>
      </c>
      <c r="H249" s="103" t="s">
        <v>10</v>
      </c>
      <c r="J249">
        <f>VLOOKUP($B249,Totalt!$B$1:$BH$474,MATCH(J$2,Totalt!$B$1:$AZ$1,0),FALSE)</f>
        <v>10.226999999999999</v>
      </c>
      <c r="K249">
        <f>VLOOKUP($B249,Totalt!$B$1:$BH$474,MATCH(K$2,Totalt!$B$1:$AZ$1,0),FALSE)</f>
        <v>7.5919999999999996</v>
      </c>
      <c r="M249" t="s">
        <v>622</v>
      </c>
      <c r="R249" t="s">
        <v>622</v>
      </c>
      <c r="S249" s="102" t="str">
        <f t="shared" si="6"/>
        <v>ja</v>
      </c>
      <c r="U249">
        <f t="shared" si="7"/>
        <v>207</v>
      </c>
    </row>
    <row r="250" spans="1:21" ht="15" customHeight="1" x14ac:dyDescent="0.25">
      <c r="A250" t="s">
        <v>357</v>
      </c>
      <c r="B250" t="s">
        <v>360</v>
      </c>
      <c r="C250">
        <v>9.5202599999999998E-2</v>
      </c>
      <c r="D250">
        <v>14.967599999999999</v>
      </c>
      <c r="E250">
        <v>10.416499999999999</v>
      </c>
      <c r="F250">
        <v>1.00596E-2</v>
      </c>
      <c r="G250" t="s">
        <v>10</v>
      </c>
      <c r="H250" s="103" t="s">
        <v>10</v>
      </c>
      <c r="J250">
        <f>VLOOKUP($B250,Totalt!$B$1:$BH$474,MATCH(J$2,Totalt!$B$1:$AZ$1,0),FALSE)</f>
        <v>18.788</v>
      </c>
      <c r="K250">
        <f>VLOOKUP($B250,Totalt!$B$1:$BH$474,MATCH(K$2,Totalt!$B$1:$AZ$1,0),FALSE)</f>
        <v>13.845000000000001</v>
      </c>
      <c r="M250" t="s">
        <v>622</v>
      </c>
      <c r="R250" t="s">
        <v>622</v>
      </c>
      <c r="S250" s="102" t="str">
        <f t="shared" si="6"/>
        <v>ja</v>
      </c>
      <c r="U250">
        <f t="shared" si="7"/>
        <v>208</v>
      </c>
    </row>
    <row r="251" spans="1:21" ht="15" customHeight="1" x14ac:dyDescent="0.25">
      <c r="A251" t="s">
        <v>357</v>
      </c>
      <c r="B251" t="s">
        <v>361</v>
      </c>
      <c r="C251">
        <v>0.16362599999999999</v>
      </c>
      <c r="D251">
        <v>11.9795</v>
      </c>
      <c r="E251">
        <v>15.944699999999999</v>
      </c>
      <c r="F251">
        <v>1.52318E-2</v>
      </c>
      <c r="G251" t="s">
        <v>10</v>
      </c>
      <c r="H251" s="103" t="s">
        <v>10</v>
      </c>
      <c r="J251">
        <f>VLOOKUP($B251,Totalt!$B$1:$BH$474,MATCH(J$2,Totalt!$B$1:$AZ$1,0),FALSE)</f>
        <v>11.882999999999999</v>
      </c>
      <c r="K251">
        <f>VLOOKUP($B251,Totalt!$B$1:$BH$474,MATCH(K$2,Totalt!$B$1:$AZ$1,0),FALSE)</f>
        <v>9.6989999999999998</v>
      </c>
      <c r="M251" t="s">
        <v>622</v>
      </c>
      <c r="R251" t="s">
        <v>622</v>
      </c>
      <c r="S251" s="102" t="str">
        <f t="shared" si="6"/>
        <v>ja</v>
      </c>
      <c r="U251">
        <f t="shared" si="7"/>
        <v>209</v>
      </c>
    </row>
    <row r="252" spans="1:21" ht="15" customHeight="1" x14ac:dyDescent="0.25">
      <c r="A252" t="s">
        <v>357</v>
      </c>
      <c r="B252" t="s">
        <v>362</v>
      </c>
      <c r="C252">
        <v>6.8879200000000002E-2</v>
      </c>
      <c r="D252">
        <v>13.518599999999999</v>
      </c>
      <c r="E252">
        <v>8.8166899999999995</v>
      </c>
      <c r="F252">
        <v>1.27654E-2</v>
      </c>
      <c r="G252" t="s">
        <v>10</v>
      </c>
      <c r="H252" s="103" t="s">
        <v>10</v>
      </c>
      <c r="J252">
        <f>VLOOKUP($B252,Totalt!$B$1:$BH$474,MATCH(J$2,Totalt!$B$1:$AZ$1,0),FALSE)</f>
        <v>7.206999999999999</v>
      </c>
      <c r="K252">
        <f>VLOOKUP($B252,Totalt!$B$1:$BH$474,MATCH(K$2,Totalt!$B$1:$AZ$1,0),FALSE)</f>
        <v>6.3259999999999996</v>
      </c>
      <c r="M252" t="s">
        <v>622</v>
      </c>
      <c r="R252" t="s">
        <v>622</v>
      </c>
      <c r="S252" s="102" t="str">
        <f t="shared" si="6"/>
        <v>ja</v>
      </c>
      <c r="U252">
        <f t="shared" si="7"/>
        <v>210</v>
      </c>
    </row>
    <row r="253" spans="1:21" ht="15" customHeight="1" x14ac:dyDescent="0.25">
      <c r="A253" t="s">
        <v>357</v>
      </c>
      <c r="B253" t="s">
        <v>363</v>
      </c>
      <c r="C253">
        <v>0.43937999999999999</v>
      </c>
      <c r="D253">
        <v>59.699399999999997</v>
      </c>
      <c r="E253">
        <v>19.520700000000001</v>
      </c>
      <c r="F253">
        <v>0.13406299999999999</v>
      </c>
      <c r="G253" t="s">
        <v>10</v>
      </c>
      <c r="H253" s="103" t="s">
        <v>10</v>
      </c>
      <c r="J253">
        <f>VLOOKUP($B253,Totalt!$B$1:$BH$474,MATCH(J$2,Totalt!$B$1:$AZ$1,0),FALSE)</f>
        <v>0.73099999999999998</v>
      </c>
      <c r="K253">
        <f>VLOOKUP($B253,Totalt!$B$1:$BH$474,MATCH(K$2,Totalt!$B$1:$AZ$1,0),FALSE)</f>
        <v>0.5</v>
      </c>
      <c r="M253" t="s">
        <v>622</v>
      </c>
      <c r="R253" t="s">
        <v>622</v>
      </c>
      <c r="S253" s="102" t="str">
        <f t="shared" si="6"/>
        <v>ja</v>
      </c>
      <c r="U253">
        <f t="shared" si="7"/>
        <v>211</v>
      </c>
    </row>
    <row r="254" spans="1:21" ht="15" customHeight="1" x14ac:dyDescent="0.25">
      <c r="A254" t="s">
        <v>357</v>
      </c>
      <c r="B254" t="s">
        <v>364</v>
      </c>
      <c r="C254">
        <v>0.17871899999999999</v>
      </c>
      <c r="D254">
        <v>9.0004399999999993</v>
      </c>
      <c r="E254">
        <v>17.511399999999998</v>
      </c>
      <c r="F254">
        <v>3.2983499999999998E-3</v>
      </c>
      <c r="G254" t="s">
        <v>10</v>
      </c>
      <c r="H254" s="103" t="s">
        <v>10</v>
      </c>
      <c r="J254">
        <f>VLOOKUP($B254,Totalt!$B$1:$BH$474,MATCH(J$2,Totalt!$B$1:$AZ$1,0),FALSE)</f>
        <v>6.67</v>
      </c>
      <c r="K254">
        <f>VLOOKUP($B254,Totalt!$B$1:$BH$474,MATCH(K$2,Totalt!$B$1:$AZ$1,0),FALSE)</f>
        <v>4.8730000000000002</v>
      </c>
      <c r="M254" t="s">
        <v>622</v>
      </c>
      <c r="R254" t="s">
        <v>622</v>
      </c>
      <c r="S254" s="102" t="str">
        <f t="shared" si="6"/>
        <v>ja</v>
      </c>
      <c r="U254">
        <f t="shared" si="7"/>
        <v>212</v>
      </c>
    </row>
    <row r="255" spans="1:21" ht="15" customHeight="1" x14ac:dyDescent="0.25">
      <c r="A255" t="s">
        <v>357</v>
      </c>
      <c r="B255" t="s">
        <v>365</v>
      </c>
      <c r="C255">
        <v>0.16068299999999999</v>
      </c>
      <c r="D255">
        <v>9.4182299999999994</v>
      </c>
      <c r="E255">
        <v>16.926200000000001</v>
      </c>
      <c r="F255">
        <v>5.4503700000000004E-3</v>
      </c>
      <c r="G255" t="s">
        <v>10</v>
      </c>
      <c r="H255" s="103" t="s">
        <v>10</v>
      </c>
      <c r="J255">
        <f>VLOOKUP($B255,Totalt!$B$1:$BH$474,MATCH(J$2,Totalt!$B$1:$AZ$1,0),FALSE)</f>
        <v>3.4860000000000002</v>
      </c>
      <c r="K255">
        <f>VLOOKUP($B255,Totalt!$B$1:$BH$474,MATCH(K$2,Totalt!$B$1:$AZ$1,0),FALSE)</f>
        <v>2.6659999999999999</v>
      </c>
      <c r="M255" t="s">
        <v>622</v>
      </c>
      <c r="R255" t="s">
        <v>622</v>
      </c>
      <c r="S255" s="102" t="str">
        <f t="shared" si="6"/>
        <v>ja</v>
      </c>
      <c r="U255">
        <f t="shared" si="7"/>
        <v>213</v>
      </c>
    </row>
    <row r="256" spans="1:21" ht="15" customHeight="1" x14ac:dyDescent="0.25">
      <c r="A256" t="s">
        <v>357</v>
      </c>
      <c r="B256" t="s">
        <v>366</v>
      </c>
      <c r="C256">
        <v>0.32810400000000001</v>
      </c>
      <c r="D256">
        <v>110.411</v>
      </c>
      <c r="E256">
        <v>15.1082</v>
      </c>
      <c r="F256">
        <v>2.0306399999999998E-3</v>
      </c>
      <c r="G256" t="s">
        <v>10</v>
      </c>
      <c r="H256" s="103" t="s">
        <v>10</v>
      </c>
      <c r="J256">
        <f>VLOOKUP($B256,Totalt!$B$1:$BH$474,MATCH(J$2,Totalt!$B$1:$AZ$1,0),FALSE)</f>
        <v>92.313566100000017</v>
      </c>
      <c r="K256">
        <f>VLOOKUP($B256,Totalt!$B$1:$BH$474,MATCH(K$2,Totalt!$B$1:$AZ$1,0),FALSE)</f>
        <v>97.12</v>
      </c>
      <c r="M256" t="s">
        <v>622</v>
      </c>
      <c r="R256" t="s">
        <v>622</v>
      </c>
      <c r="S256" s="102" t="str">
        <f t="shared" si="6"/>
        <v>ja</v>
      </c>
      <c r="U256">
        <f t="shared" si="7"/>
        <v>214</v>
      </c>
    </row>
    <row r="257" spans="1:21" ht="15" customHeight="1" x14ac:dyDescent="0.25">
      <c r="A257" t="s">
        <v>357</v>
      </c>
      <c r="B257" t="s">
        <v>367</v>
      </c>
      <c r="C257">
        <v>0.22264100000000001</v>
      </c>
      <c r="D257">
        <v>25.2394</v>
      </c>
      <c r="E257">
        <v>17.078800000000001</v>
      </c>
      <c r="F257">
        <v>5.27001E-2</v>
      </c>
      <c r="G257" t="s">
        <v>10</v>
      </c>
      <c r="H257" s="103" t="s">
        <v>10</v>
      </c>
      <c r="J257">
        <f>VLOOKUP($B257,Totalt!$B$1:$BH$474,MATCH(J$2,Totalt!$B$1:$AZ$1,0),FALSE)</f>
        <v>3.0739999999999998</v>
      </c>
      <c r="K257">
        <f>VLOOKUP($B257,Totalt!$B$1:$BH$474,MATCH(K$2,Totalt!$B$1:$AZ$1,0),FALSE)</f>
        <v>2.3929999999999998</v>
      </c>
      <c r="M257" t="s">
        <v>622</v>
      </c>
      <c r="R257" t="s">
        <v>622</v>
      </c>
      <c r="S257" s="102" t="str">
        <f t="shared" si="6"/>
        <v>ja</v>
      </c>
      <c r="U257">
        <f t="shared" si="7"/>
        <v>215</v>
      </c>
    </row>
    <row r="258" spans="1:21" ht="15" customHeight="1" x14ac:dyDescent="0.25">
      <c r="A258" t="s">
        <v>357</v>
      </c>
      <c r="B258" t="s">
        <v>368</v>
      </c>
      <c r="C258">
        <v>9.6817899999999998E-2</v>
      </c>
      <c r="D258">
        <v>12.318300000000001</v>
      </c>
      <c r="E258">
        <v>7.2673399999999999</v>
      </c>
      <c r="F258">
        <v>1.7950799999999999E-2</v>
      </c>
      <c r="G258" t="s">
        <v>10</v>
      </c>
      <c r="H258" s="103" t="s">
        <v>10</v>
      </c>
      <c r="J258">
        <f>VLOOKUP($B258,Totalt!$B$1:$BH$474,MATCH(J$2,Totalt!$B$1:$AZ$1,0),FALSE)</f>
        <v>70.833190000000002</v>
      </c>
      <c r="K258">
        <f>VLOOKUP($B258,Totalt!$B$1:$BH$474,MATCH(K$2,Totalt!$B$1:$AZ$1,0),FALSE)</f>
        <v>74.183999999999997</v>
      </c>
      <c r="M258" t="s">
        <v>622</v>
      </c>
      <c r="R258" t="s">
        <v>622</v>
      </c>
      <c r="S258" s="102" t="str">
        <f t="shared" si="6"/>
        <v>ja</v>
      </c>
      <c r="U258">
        <f t="shared" si="7"/>
        <v>216</v>
      </c>
    </row>
    <row r="259" spans="1:21" ht="15" customHeight="1" x14ac:dyDescent="0.25">
      <c r="A259" t="s">
        <v>357</v>
      </c>
      <c r="B259" t="s">
        <v>369</v>
      </c>
      <c r="C259">
        <v>0.116026</v>
      </c>
      <c r="D259">
        <v>5.9319699999999997</v>
      </c>
      <c r="E259">
        <v>10.542899999999999</v>
      </c>
      <c r="F259">
        <v>3.6224999999999999E-3</v>
      </c>
      <c r="G259" t="s">
        <v>10</v>
      </c>
      <c r="H259" s="103" t="s">
        <v>10</v>
      </c>
      <c r="J259">
        <f>VLOOKUP($B259,Totalt!$B$1:$BH$474,MATCH(J$2,Totalt!$B$1:$AZ$1,0),FALSE)</f>
        <v>15.735000000000001</v>
      </c>
      <c r="K259">
        <f>VLOOKUP($B259,Totalt!$B$1:$BH$474,MATCH(K$2,Totalt!$B$1:$AZ$1,0),FALSE)</f>
        <v>12.15</v>
      </c>
      <c r="M259" t="s">
        <v>622</v>
      </c>
      <c r="R259" t="s">
        <v>622</v>
      </c>
      <c r="S259" s="102" t="str">
        <f t="shared" si="6"/>
        <v>ja</v>
      </c>
      <c r="U259">
        <f t="shared" si="7"/>
        <v>217</v>
      </c>
    </row>
    <row r="260" spans="1:21" ht="15" customHeight="1" x14ac:dyDescent="0.25">
      <c r="A260" t="s">
        <v>357</v>
      </c>
      <c r="B260" t="s">
        <v>370</v>
      </c>
      <c r="C260">
        <v>0.15798100000000001</v>
      </c>
      <c r="D260">
        <v>8.6808200000000006</v>
      </c>
      <c r="E260">
        <v>16.745699999999999</v>
      </c>
      <c r="F260">
        <v>3.5494799999999998E-3</v>
      </c>
      <c r="G260" t="s">
        <v>10</v>
      </c>
      <c r="H260" s="103" t="s">
        <v>10</v>
      </c>
      <c r="J260">
        <f>VLOOKUP($B260,Totalt!$B$1:$BH$474,MATCH(J$2,Totalt!$B$1:$AZ$1,0),FALSE)</f>
        <v>11.551</v>
      </c>
      <c r="K260">
        <f>VLOOKUP($B260,Totalt!$B$1:$BH$474,MATCH(K$2,Totalt!$B$1:$AZ$1,0),FALSE)</f>
        <v>8.91</v>
      </c>
      <c r="M260" t="s">
        <v>622</v>
      </c>
      <c r="R260" t="s">
        <v>622</v>
      </c>
      <c r="S260" s="102" t="str">
        <f t="shared" ref="S260:S323" si="8">IF(N260="x","nej",
IF(O260="x","ja",
IF(H260="ja","ja","nej")))</f>
        <v>ja</v>
      </c>
      <c r="U260">
        <f t="shared" si="7"/>
        <v>218</v>
      </c>
    </row>
    <row r="261" spans="1:21" ht="15" customHeight="1" x14ac:dyDescent="0.25">
      <c r="A261" t="s">
        <v>357</v>
      </c>
      <c r="B261" t="s">
        <v>371</v>
      </c>
      <c r="C261">
        <v>0.28607199999999999</v>
      </c>
      <c r="D261">
        <v>80.835499999999996</v>
      </c>
      <c r="E261">
        <v>12.6646</v>
      </c>
      <c r="F261">
        <v>8.4708200000000004E-3</v>
      </c>
      <c r="G261" t="s">
        <v>10</v>
      </c>
      <c r="H261" s="103" t="s">
        <v>10</v>
      </c>
      <c r="J261">
        <f>VLOOKUP($B261,Totalt!$B$1:$BH$474,MATCH(J$2,Totalt!$B$1:$AZ$1,0),FALSE)</f>
        <v>303.32006999999999</v>
      </c>
      <c r="K261">
        <f>VLOOKUP($B261,Totalt!$B$1:$BH$474,MATCH(K$2,Totalt!$B$1:$AZ$1,0),FALSE)</f>
        <v>304.428</v>
      </c>
      <c r="M261" t="s">
        <v>622</v>
      </c>
      <c r="R261" t="s">
        <v>622</v>
      </c>
      <c r="S261" s="102" t="str">
        <f t="shared" si="8"/>
        <v>ja</v>
      </c>
      <c r="U261">
        <f t="shared" ref="U261:U324" si="9">IF(ISERROR(S261),U260,IF(S261="ja",U260+1,U260))</f>
        <v>219</v>
      </c>
    </row>
    <row r="262" spans="1:21" ht="15" customHeight="1" x14ac:dyDescent="0.25">
      <c r="A262" t="s">
        <v>357</v>
      </c>
      <c r="B262" t="s">
        <v>372</v>
      </c>
      <c r="C262">
        <v>0.30074600000000001</v>
      </c>
      <c r="D262">
        <v>33.127400000000002</v>
      </c>
      <c r="E262">
        <v>18.407699999999998</v>
      </c>
      <c r="F262">
        <v>5.3797900000000003E-2</v>
      </c>
      <c r="G262" t="s">
        <v>10</v>
      </c>
      <c r="H262" s="103" t="s">
        <v>10</v>
      </c>
      <c r="J262">
        <f>VLOOKUP($B262,Totalt!$B$1:$BH$474,MATCH(J$2,Totalt!$B$1:$AZ$1,0),FALSE)</f>
        <v>45.262</v>
      </c>
      <c r="K262">
        <f>VLOOKUP($B262,Totalt!$B$1:$BH$474,MATCH(K$2,Totalt!$B$1:$AZ$1,0),FALSE)</f>
        <v>28.03</v>
      </c>
      <c r="M262" t="s">
        <v>622</v>
      </c>
      <c r="R262" t="s">
        <v>622</v>
      </c>
      <c r="S262" s="102" t="str">
        <f t="shared" si="8"/>
        <v>ja</v>
      </c>
      <c r="U262">
        <f t="shared" si="9"/>
        <v>220</v>
      </c>
    </row>
    <row r="263" spans="1:21" ht="15" customHeight="1" x14ac:dyDescent="0.25">
      <c r="A263" t="s">
        <v>357</v>
      </c>
      <c r="B263" t="s">
        <v>373</v>
      </c>
      <c r="C263">
        <v>4.1957799999999999E-4</v>
      </c>
      <c r="D263">
        <v>0</v>
      </c>
      <c r="E263">
        <v>0</v>
      </c>
      <c r="F263">
        <v>0</v>
      </c>
      <c r="G263" t="s">
        <v>10</v>
      </c>
      <c r="H263" s="103" t="s">
        <v>10</v>
      </c>
      <c r="J263">
        <f>VLOOKUP($B263,Totalt!$B$1:$BH$474,MATCH(J$2,Totalt!$B$1:$AZ$1,0),FALSE)</f>
        <v>35.007000000000005</v>
      </c>
      <c r="K263">
        <f>VLOOKUP($B263,Totalt!$B$1:$BH$474,MATCH(K$2,Totalt!$B$1:$AZ$1,0),FALSE)</f>
        <v>28.052</v>
      </c>
      <c r="M263" t="s">
        <v>622</v>
      </c>
      <c r="R263" t="s">
        <v>622</v>
      </c>
      <c r="S263" s="102" t="str">
        <f t="shared" si="8"/>
        <v>ja</v>
      </c>
      <c r="U263">
        <f t="shared" si="9"/>
        <v>221</v>
      </c>
    </row>
    <row r="264" spans="1:21" ht="15" customHeight="1" x14ac:dyDescent="0.25">
      <c r="A264" t="s">
        <v>357</v>
      </c>
      <c r="B264" t="s">
        <v>374</v>
      </c>
      <c r="C264">
        <v>0.187</v>
      </c>
      <c r="D264">
        <v>14.122400000000001</v>
      </c>
      <c r="E264">
        <v>18.085000000000001</v>
      </c>
      <c r="F264">
        <v>1.67332E-2</v>
      </c>
      <c r="G264" t="s">
        <v>10</v>
      </c>
      <c r="H264" s="103" t="s">
        <v>10</v>
      </c>
      <c r="J264">
        <f>VLOOKUP($B264,Totalt!$B$1:$BH$474,MATCH(J$2,Totalt!$B$1:$AZ$1,0),FALSE)</f>
        <v>19.780999999999999</v>
      </c>
      <c r="K264">
        <f>VLOOKUP($B264,Totalt!$B$1:$BH$474,MATCH(K$2,Totalt!$B$1:$AZ$1,0),FALSE)</f>
        <v>14.253</v>
      </c>
      <c r="M264" t="s">
        <v>622</v>
      </c>
      <c r="R264" t="s">
        <v>622</v>
      </c>
      <c r="S264" s="102" t="str">
        <f t="shared" si="8"/>
        <v>ja</v>
      </c>
      <c r="U264">
        <f t="shared" si="9"/>
        <v>222</v>
      </c>
    </row>
    <row r="265" spans="1:21" ht="15" customHeight="1" x14ac:dyDescent="0.25">
      <c r="A265" t="s">
        <v>357</v>
      </c>
      <c r="B265" t="s">
        <v>375</v>
      </c>
      <c r="C265">
        <v>0.194526</v>
      </c>
      <c r="D265">
        <v>14.696199999999999</v>
      </c>
      <c r="E265">
        <v>17.6798</v>
      </c>
      <c r="F265">
        <v>1.9174E-2</v>
      </c>
      <c r="G265" t="s">
        <v>10</v>
      </c>
      <c r="H265" s="103" t="s">
        <v>10</v>
      </c>
      <c r="J265">
        <f>VLOOKUP($B265,Totalt!$B$1:$BH$474,MATCH(J$2,Totalt!$B$1:$AZ$1,0),FALSE)</f>
        <v>3.39</v>
      </c>
      <c r="K265">
        <f>VLOOKUP($B265,Totalt!$B$1:$BH$474,MATCH(K$2,Totalt!$B$1:$AZ$1,0),FALSE)</f>
        <v>2.488</v>
      </c>
      <c r="M265" t="s">
        <v>622</v>
      </c>
      <c r="R265" t="s">
        <v>622</v>
      </c>
      <c r="S265" s="102" t="str">
        <f t="shared" si="8"/>
        <v>ja</v>
      </c>
      <c r="U265">
        <f t="shared" si="9"/>
        <v>223</v>
      </c>
    </row>
    <row r="266" spans="1:21" ht="15" customHeight="1" x14ac:dyDescent="0.25">
      <c r="A266" t="s">
        <v>376</v>
      </c>
      <c r="B266" t="s">
        <v>377</v>
      </c>
      <c r="C266">
        <v>0.188774</v>
      </c>
      <c r="D266">
        <v>13.367100000000001</v>
      </c>
      <c r="E266">
        <v>18.9114</v>
      </c>
      <c r="F266">
        <v>1.30095E-2</v>
      </c>
      <c r="G266" t="s">
        <v>10</v>
      </c>
      <c r="H266" s="103" t="s">
        <v>10</v>
      </c>
      <c r="J266">
        <f>VLOOKUP($B266,Totalt!$B$1:$BH$474,MATCH(J$2,Totalt!$B$1:$AZ$1,0),FALSE)</f>
        <v>11.530000000000001</v>
      </c>
      <c r="K266">
        <f>VLOOKUP($B266,Totalt!$B$1:$BH$474,MATCH(K$2,Totalt!$B$1:$AZ$1,0),FALSE)</f>
        <v>7.9370000000000003</v>
      </c>
      <c r="M266" t="s">
        <v>622</v>
      </c>
      <c r="R266" t="s">
        <v>622</v>
      </c>
      <c r="S266" s="102" t="str">
        <f t="shared" si="8"/>
        <v>ja</v>
      </c>
      <c r="U266">
        <f t="shared" si="9"/>
        <v>224</v>
      </c>
    </row>
    <row r="267" spans="1:21" ht="15" customHeight="1" x14ac:dyDescent="0.25">
      <c r="A267" t="s">
        <v>376</v>
      </c>
      <c r="B267" t="s">
        <v>378</v>
      </c>
      <c r="C267">
        <v>8.9644100000000004E-2</v>
      </c>
      <c r="D267">
        <v>54.211799999999997</v>
      </c>
      <c r="E267">
        <v>6.0696899999999996</v>
      </c>
      <c r="F267">
        <v>1.22065E-2</v>
      </c>
      <c r="G267" t="s">
        <v>10</v>
      </c>
      <c r="H267" s="103" t="s">
        <v>10</v>
      </c>
      <c r="J267">
        <f>VLOOKUP($B267,Totalt!$B$1:$BH$474,MATCH(J$2,Totalt!$B$1:$AZ$1,0),FALSE)</f>
        <v>412.44635999999997</v>
      </c>
      <c r="K267">
        <f>VLOOKUP($B267,Totalt!$B$1:$BH$474,MATCH(K$2,Totalt!$B$1:$AZ$1,0),FALSE)</f>
        <v>315.59300000000002</v>
      </c>
      <c r="M267" t="s">
        <v>622</v>
      </c>
      <c r="R267" t="s">
        <v>622</v>
      </c>
      <c r="S267" s="102" t="str">
        <f t="shared" si="8"/>
        <v>ja</v>
      </c>
      <c r="U267">
        <f t="shared" si="9"/>
        <v>225</v>
      </c>
    </row>
    <row r="268" spans="1:21" ht="15" customHeight="1" x14ac:dyDescent="0.25">
      <c r="A268" t="s">
        <v>376</v>
      </c>
      <c r="B268" t="s">
        <v>379</v>
      </c>
      <c r="C268">
        <v>0.20977000000000001</v>
      </c>
      <c r="D268">
        <v>19.859200000000001</v>
      </c>
      <c r="E268">
        <v>18.017499999999998</v>
      </c>
      <c r="F268">
        <v>3.3124800000000003E-2</v>
      </c>
      <c r="G268" t="s">
        <v>10</v>
      </c>
      <c r="H268" s="103" t="s">
        <v>10</v>
      </c>
      <c r="J268">
        <f>VLOOKUP($B268,Totalt!$B$1:$BH$474,MATCH(J$2,Totalt!$B$1:$AZ$1,0),FALSE)</f>
        <v>5.4340000000000002</v>
      </c>
      <c r="K268">
        <f>VLOOKUP($B268,Totalt!$B$1:$BH$474,MATCH(K$2,Totalt!$B$1:$AZ$1,0),FALSE)</f>
        <v>3.9649999999999999</v>
      </c>
      <c r="M268" t="s">
        <v>622</v>
      </c>
      <c r="R268" t="s">
        <v>622</v>
      </c>
      <c r="S268" s="102" t="str">
        <f t="shared" si="8"/>
        <v>ja</v>
      </c>
      <c r="U268">
        <f t="shared" si="9"/>
        <v>226</v>
      </c>
    </row>
    <row r="269" spans="1:21" ht="15" customHeight="1" x14ac:dyDescent="0.25">
      <c r="A269" t="s">
        <v>376</v>
      </c>
      <c r="B269" t="s">
        <v>380</v>
      </c>
      <c r="C269">
        <v>0.17266999999999999</v>
      </c>
      <c r="D269">
        <v>12.0433</v>
      </c>
      <c r="E269">
        <v>16.701799999999999</v>
      </c>
      <c r="F269">
        <v>1.36799E-2</v>
      </c>
      <c r="G269" t="s">
        <v>10</v>
      </c>
      <c r="H269" s="103" t="s">
        <v>10</v>
      </c>
      <c r="J269">
        <f>VLOOKUP($B269,Totalt!$B$1:$BH$474,MATCH(J$2,Totalt!$B$1:$AZ$1,0),FALSE)</f>
        <v>2.1930000000000001</v>
      </c>
      <c r="K269">
        <f>VLOOKUP($B269,Totalt!$B$1:$BH$474,MATCH(K$2,Totalt!$B$1:$AZ$1,0),FALSE)</f>
        <v>1.704</v>
      </c>
      <c r="M269" t="s">
        <v>622</v>
      </c>
      <c r="R269" t="s">
        <v>622</v>
      </c>
      <c r="S269" s="102" t="str">
        <f t="shared" si="8"/>
        <v>ja</v>
      </c>
      <c r="U269">
        <f t="shared" si="9"/>
        <v>227</v>
      </c>
    </row>
    <row r="270" spans="1:21" ht="15" customHeight="1" x14ac:dyDescent="0.25">
      <c r="A270" t="s">
        <v>376</v>
      </c>
      <c r="B270" t="s">
        <v>381</v>
      </c>
      <c r="C270">
        <v>0.180897</v>
      </c>
      <c r="D270">
        <v>11.5997</v>
      </c>
      <c r="E270">
        <v>17.664999999999999</v>
      </c>
      <c r="F270">
        <v>1.0427499999999999E-2</v>
      </c>
      <c r="G270" t="s">
        <v>10</v>
      </c>
      <c r="H270" s="103" t="s">
        <v>10</v>
      </c>
      <c r="J270">
        <f>VLOOKUP($B270,Totalt!$B$1:$BH$474,MATCH(J$2,Totalt!$B$1:$AZ$1,0),FALSE)</f>
        <v>3.8359999999999999</v>
      </c>
      <c r="K270">
        <f>VLOOKUP($B270,Totalt!$B$1:$BH$474,MATCH(K$2,Totalt!$B$1:$AZ$1,0),FALSE)</f>
        <v>2.8079999999999998</v>
      </c>
      <c r="M270" t="s">
        <v>622</v>
      </c>
      <c r="R270" t="s">
        <v>622</v>
      </c>
      <c r="S270" s="102" t="str">
        <f t="shared" si="8"/>
        <v>ja</v>
      </c>
      <c r="U270">
        <f t="shared" si="9"/>
        <v>228</v>
      </c>
    </row>
    <row r="271" spans="1:21" ht="15" customHeight="1" x14ac:dyDescent="0.25">
      <c r="A271" t="s">
        <v>382</v>
      </c>
      <c r="B271" t="s">
        <v>383</v>
      </c>
      <c r="C271">
        <v>0.47227400000000003</v>
      </c>
      <c r="D271">
        <v>93.145399999999995</v>
      </c>
      <c r="E271">
        <v>5.6517299999999997</v>
      </c>
      <c r="F271">
        <v>0.123034</v>
      </c>
      <c r="G271" t="s">
        <v>10</v>
      </c>
      <c r="H271" s="103" t="s">
        <v>10</v>
      </c>
      <c r="J271">
        <f>VLOOKUP($B271,Totalt!$B$1:$BH$474,MATCH(J$2,Totalt!$B$1:$AZ$1,0),FALSE)</f>
        <v>44.792000000000002</v>
      </c>
      <c r="K271">
        <f>VLOOKUP($B271,Totalt!$B$1:$BH$474,MATCH(K$2,Totalt!$B$1:$AZ$1,0),FALSE)</f>
        <v>39.286999999999999</v>
      </c>
      <c r="M271" t="s">
        <v>622</v>
      </c>
      <c r="R271" t="s">
        <v>622</v>
      </c>
      <c r="S271" s="102" t="str">
        <f t="shared" si="8"/>
        <v>ja</v>
      </c>
      <c r="U271">
        <f t="shared" si="9"/>
        <v>229</v>
      </c>
    </row>
    <row r="272" spans="1:21" ht="15" customHeight="1" x14ac:dyDescent="0.25">
      <c r="A272" t="s">
        <v>382</v>
      </c>
      <c r="B272" t="s">
        <v>384</v>
      </c>
      <c r="C272">
        <v>0.12903200000000001</v>
      </c>
      <c r="D272">
        <v>31.382100000000001</v>
      </c>
      <c r="E272">
        <v>9.6030800000000003</v>
      </c>
      <c r="F272">
        <v>3.2778599999999998E-2</v>
      </c>
      <c r="G272" t="s">
        <v>8</v>
      </c>
      <c r="H272" s="103" t="s">
        <v>10</v>
      </c>
      <c r="J272">
        <f>VLOOKUP($B272,Totalt!$B$1:$BH$474,MATCH(J$2,Totalt!$B$1:$AZ$1,0),FALSE)</f>
        <v>5.7049399999999997</v>
      </c>
      <c r="K272">
        <f>VLOOKUP($B272,Totalt!$B$1:$BH$474,MATCH(K$2,Totalt!$B$1:$AZ$1,0),FALSE)</f>
        <v>4.2370000000000001</v>
      </c>
      <c r="M272" t="s">
        <v>622</v>
      </c>
      <c r="R272" t="s">
        <v>622</v>
      </c>
      <c r="S272" s="102" t="str">
        <f t="shared" si="8"/>
        <v>ja</v>
      </c>
      <c r="U272">
        <f t="shared" si="9"/>
        <v>230</v>
      </c>
    </row>
    <row r="273" spans="1:21" ht="15" customHeight="1" x14ac:dyDescent="0.25">
      <c r="A273" t="s">
        <v>385</v>
      </c>
      <c r="B273" t="s">
        <v>386</v>
      </c>
      <c r="C273">
        <v>0.26392900000000002</v>
      </c>
      <c r="D273">
        <v>14.502000000000001</v>
      </c>
      <c r="E273">
        <v>0</v>
      </c>
      <c r="F273">
        <v>0.103783</v>
      </c>
      <c r="G273" t="s">
        <v>8</v>
      </c>
      <c r="H273" s="103" t="s">
        <v>10</v>
      </c>
      <c r="J273">
        <f>VLOOKUP($B273,Totalt!$B$1:$BH$474,MATCH(J$2,Totalt!$B$1:$AZ$1,0),FALSE)</f>
        <v>342.82</v>
      </c>
      <c r="K273">
        <f>VLOOKUP($B273,Totalt!$B$1:$BH$474,MATCH(K$2,Totalt!$B$1:$AZ$1,0),FALSE)</f>
        <v>294</v>
      </c>
      <c r="M273" t="s">
        <v>622</v>
      </c>
      <c r="R273" t="s">
        <v>622</v>
      </c>
      <c r="S273" s="102" t="str">
        <f t="shared" si="8"/>
        <v>ja</v>
      </c>
      <c r="U273">
        <f t="shared" si="9"/>
        <v>231</v>
      </c>
    </row>
    <row r="274" spans="1:21" ht="15" customHeight="1" x14ac:dyDescent="0.25">
      <c r="A274" t="s">
        <v>387</v>
      </c>
      <c r="B274" t="s">
        <v>388</v>
      </c>
      <c r="C274">
        <v>0.20811399999999999</v>
      </c>
      <c r="D274">
        <v>42.366300000000003</v>
      </c>
      <c r="E274">
        <v>3.9839000000000002</v>
      </c>
      <c r="F274">
        <v>4.1992099999999997E-2</v>
      </c>
      <c r="G274" t="s">
        <v>8</v>
      </c>
      <c r="H274" s="103" t="s">
        <v>10</v>
      </c>
      <c r="J274">
        <f>VLOOKUP($B274,Totalt!$B$1:$BH$474,MATCH(J$2,Totalt!$B$1:$AZ$1,0),FALSE)</f>
        <v>45.580000000000005</v>
      </c>
      <c r="K274">
        <f>VLOOKUP($B274,Totalt!$B$1:$BH$474,MATCH(K$2,Totalt!$B$1:$AZ$1,0),FALSE)</f>
        <v>32.981000000000002</v>
      </c>
      <c r="M274" t="s">
        <v>622</v>
      </c>
      <c r="R274" t="s">
        <v>622</v>
      </c>
      <c r="S274" s="102" t="str">
        <f t="shared" si="8"/>
        <v>ja</v>
      </c>
      <c r="U274">
        <f t="shared" si="9"/>
        <v>232</v>
      </c>
    </row>
    <row r="275" spans="1:21" ht="15" customHeight="1" x14ac:dyDescent="0.25">
      <c r="A275" t="s">
        <v>389</v>
      </c>
      <c r="B275" t="s">
        <v>390</v>
      </c>
      <c r="C275">
        <v>6.5600400000000003E-2</v>
      </c>
      <c r="D275">
        <v>9.8567</v>
      </c>
      <c r="E275">
        <v>7.6088300000000002</v>
      </c>
      <c r="F275">
        <v>0</v>
      </c>
      <c r="G275" t="s">
        <v>10</v>
      </c>
      <c r="H275" s="103" t="s">
        <v>10</v>
      </c>
      <c r="J275">
        <f>VLOOKUP($B275,Totalt!$B$1:$BH$474,MATCH(J$2,Totalt!$B$1:$AZ$1,0),FALSE)</f>
        <v>146.71680000000001</v>
      </c>
      <c r="K275">
        <f>VLOOKUP($B275,Totalt!$B$1:$BH$474,MATCH(K$2,Totalt!$B$1:$AZ$1,0),FALSE)</f>
        <v>106.19</v>
      </c>
      <c r="M275" t="s">
        <v>622</v>
      </c>
      <c r="R275" t="s">
        <v>622</v>
      </c>
      <c r="S275" s="102" t="str">
        <f t="shared" si="8"/>
        <v>ja</v>
      </c>
      <c r="U275">
        <f t="shared" si="9"/>
        <v>233</v>
      </c>
    </row>
    <row r="276" spans="1:21" ht="15" customHeight="1" x14ac:dyDescent="0.25">
      <c r="A276" t="s">
        <v>389</v>
      </c>
      <c r="B276" t="s">
        <v>391</v>
      </c>
      <c r="C276">
        <v>9.5585600000000007E-2</v>
      </c>
      <c r="D276">
        <v>16.330500000000001</v>
      </c>
      <c r="E276">
        <v>7.9573400000000003</v>
      </c>
      <c r="F276">
        <v>1.80769E-2</v>
      </c>
      <c r="G276" t="s">
        <v>10</v>
      </c>
      <c r="H276" s="103" t="s">
        <v>10</v>
      </c>
      <c r="J276">
        <f>VLOOKUP($B276,Totalt!$B$1:$BH$474,MATCH(J$2,Totalt!$B$1:$AZ$1,0),FALSE)</f>
        <v>26.000000000000004</v>
      </c>
      <c r="K276">
        <f>VLOOKUP($B276,Totalt!$B$1:$BH$474,MATCH(K$2,Totalt!$B$1:$AZ$1,0),FALSE)</f>
        <v>18.87</v>
      </c>
      <c r="M276" t="s">
        <v>622</v>
      </c>
      <c r="R276" t="s">
        <v>622</v>
      </c>
      <c r="S276" s="102" t="str">
        <f t="shared" si="8"/>
        <v>ja</v>
      </c>
      <c r="U276">
        <f t="shared" si="9"/>
        <v>234</v>
      </c>
    </row>
    <row r="277" spans="1:21" ht="15" customHeight="1" x14ac:dyDescent="0.25">
      <c r="A277" t="s">
        <v>389</v>
      </c>
      <c r="B277" t="s">
        <v>392</v>
      </c>
      <c r="C277">
        <v>8.0768099999999995E-2</v>
      </c>
      <c r="D277">
        <v>15.3512</v>
      </c>
      <c r="E277">
        <v>9.8857700000000008</v>
      </c>
      <c r="F277">
        <v>6.6100100000000004E-3</v>
      </c>
      <c r="G277" t="s">
        <v>10</v>
      </c>
      <c r="H277" s="103" t="s">
        <v>10</v>
      </c>
      <c r="J277">
        <f>VLOOKUP($B277,Totalt!$B$1:$BH$474,MATCH(J$2,Totalt!$B$1:$AZ$1,0),FALSE)</f>
        <v>10.59</v>
      </c>
      <c r="K277">
        <f>VLOOKUP($B277,Totalt!$B$1:$BH$474,MATCH(K$2,Totalt!$B$1:$AZ$1,0),FALSE)</f>
        <v>6.64</v>
      </c>
      <c r="M277" t="s">
        <v>622</v>
      </c>
      <c r="R277" t="s">
        <v>622</v>
      </c>
      <c r="S277" s="102" t="str">
        <f t="shared" si="8"/>
        <v>ja</v>
      </c>
      <c r="U277">
        <f t="shared" si="9"/>
        <v>235</v>
      </c>
    </row>
    <row r="278" spans="1:21" ht="15" customHeight="1" x14ac:dyDescent="0.25">
      <c r="A278" t="s">
        <v>389</v>
      </c>
      <c r="B278" t="s">
        <v>393</v>
      </c>
      <c r="C278">
        <v>9.6694299999999997E-2</v>
      </c>
      <c r="D278">
        <v>19.324000000000002</v>
      </c>
      <c r="E278">
        <v>8.2858400000000003</v>
      </c>
      <c r="F278">
        <v>2.6942000000000001E-2</v>
      </c>
      <c r="G278" t="s">
        <v>10</v>
      </c>
      <c r="H278" s="103" t="s">
        <v>10</v>
      </c>
      <c r="J278">
        <f>VLOOKUP($B278,Totalt!$B$1:$BH$474,MATCH(J$2,Totalt!$B$1:$AZ$1,0),FALSE)</f>
        <v>50.849999999999994</v>
      </c>
      <c r="K278">
        <f>VLOOKUP($B278,Totalt!$B$1:$BH$474,MATCH(K$2,Totalt!$B$1:$AZ$1,0),FALSE)</f>
        <v>38.57</v>
      </c>
      <c r="M278" t="s">
        <v>622</v>
      </c>
      <c r="R278" t="s">
        <v>622</v>
      </c>
      <c r="S278" s="102" t="str">
        <f t="shared" si="8"/>
        <v>ja</v>
      </c>
      <c r="U278">
        <f t="shared" si="9"/>
        <v>236</v>
      </c>
    </row>
    <row r="279" spans="1:21" ht="15" customHeight="1" x14ac:dyDescent="0.25">
      <c r="A279" t="s">
        <v>394</v>
      </c>
      <c r="B279" t="s">
        <v>395</v>
      </c>
      <c r="C279">
        <v>5.5923899999999999E-2</v>
      </c>
      <c r="D279">
        <v>11.127000000000001</v>
      </c>
      <c r="E279">
        <v>0.80128699999999997</v>
      </c>
      <c r="F279">
        <v>2.3088500000000001E-2</v>
      </c>
      <c r="G279" t="s">
        <v>8</v>
      </c>
      <c r="H279" s="103" t="s">
        <v>10</v>
      </c>
      <c r="J279">
        <f>VLOOKUP($B279,Totalt!$B$1:$BH$474,MATCH(J$2,Totalt!$B$1:$AZ$1,0),FALSE)</f>
        <v>83.375</v>
      </c>
      <c r="K279">
        <f>VLOOKUP($B279,Totalt!$B$1:$BH$474,MATCH(K$2,Totalt!$B$1:$AZ$1,0),FALSE)</f>
        <v>69</v>
      </c>
      <c r="M279" t="s">
        <v>622</v>
      </c>
      <c r="R279" t="s">
        <v>622</v>
      </c>
      <c r="S279" s="102" t="str">
        <f t="shared" si="8"/>
        <v>ja</v>
      </c>
      <c r="U279">
        <f t="shared" si="9"/>
        <v>237</v>
      </c>
    </row>
    <row r="280" spans="1:21" ht="15" customHeight="1" x14ac:dyDescent="0.25">
      <c r="A280" t="s">
        <v>394</v>
      </c>
      <c r="B280" t="s">
        <v>396</v>
      </c>
      <c r="C280">
        <v>0.41714299999999999</v>
      </c>
      <c r="D280">
        <v>78.5505</v>
      </c>
      <c r="E280">
        <v>14.388299999999999</v>
      </c>
      <c r="F280">
        <v>0.18820200000000001</v>
      </c>
      <c r="G280" t="s">
        <v>8</v>
      </c>
      <c r="H280" s="103" t="s">
        <v>10</v>
      </c>
      <c r="J280">
        <f>VLOOKUP($B280,Totalt!$B$1:$BH$474,MATCH(J$2,Totalt!$B$1:$AZ$1,0),FALSE)</f>
        <v>0.89</v>
      </c>
      <c r="K280">
        <f>VLOOKUP($B280,Totalt!$B$1:$BH$474,MATCH(K$2,Totalt!$B$1:$AZ$1,0),FALSE)</f>
        <v>0.84</v>
      </c>
      <c r="M280" t="s">
        <v>622</v>
      </c>
      <c r="R280" t="s">
        <v>622</v>
      </c>
      <c r="S280" s="102" t="str">
        <f t="shared" si="8"/>
        <v>ja</v>
      </c>
      <c r="U280">
        <f t="shared" si="9"/>
        <v>238</v>
      </c>
    </row>
    <row r="281" spans="1:21" ht="15" customHeight="1" x14ac:dyDescent="0.25">
      <c r="A281" t="s">
        <v>397</v>
      </c>
      <c r="B281" t="s">
        <v>398</v>
      </c>
      <c r="C281">
        <v>0.16812099999999999</v>
      </c>
      <c r="D281">
        <v>52.090299999999999</v>
      </c>
      <c r="E281">
        <v>5.50793</v>
      </c>
      <c r="F281">
        <v>4.8262300000000001E-2</v>
      </c>
      <c r="G281" t="s">
        <v>10</v>
      </c>
      <c r="H281" s="103" t="s">
        <v>10</v>
      </c>
      <c r="J281">
        <f>VLOOKUP($B281,Totalt!$B$1:$BH$474,MATCH(J$2,Totalt!$B$1:$AZ$1,0),FALSE)</f>
        <v>175.61733100000004</v>
      </c>
      <c r="K281">
        <f>VLOOKUP($B281,Totalt!$B$1:$BH$474,MATCH(K$2,Totalt!$B$1:$AZ$1,0),FALSE)</f>
        <v>136.19999999999999</v>
      </c>
      <c r="M281" t="s">
        <v>622</v>
      </c>
      <c r="R281" t="s">
        <v>622</v>
      </c>
      <c r="S281" s="102" t="str">
        <f t="shared" si="8"/>
        <v>ja</v>
      </c>
      <c r="U281">
        <f t="shared" si="9"/>
        <v>239</v>
      </c>
    </row>
    <row r="282" spans="1:21" ht="15" customHeight="1" x14ac:dyDescent="0.25">
      <c r="A282" t="s">
        <v>399</v>
      </c>
      <c r="B282" t="s">
        <v>400</v>
      </c>
      <c r="C282">
        <v>0.33592100000000003</v>
      </c>
      <c r="D282">
        <v>78.088300000000004</v>
      </c>
      <c r="E282">
        <v>10.981400000000001</v>
      </c>
      <c r="F282">
        <v>0.19361400000000001</v>
      </c>
      <c r="G282" t="s">
        <v>8</v>
      </c>
      <c r="H282" s="103" t="s">
        <v>10</v>
      </c>
      <c r="J282">
        <f>VLOOKUP($B282,Totalt!$B$1:$BH$474,MATCH(J$2,Totalt!$B$1:$AZ$1,0),FALSE)</f>
        <v>27.968</v>
      </c>
      <c r="K282">
        <f>VLOOKUP($B282,Totalt!$B$1:$BH$474,MATCH(K$2,Totalt!$B$1:$AZ$1,0),FALSE)</f>
        <v>21.4</v>
      </c>
      <c r="M282" t="s">
        <v>622</v>
      </c>
      <c r="R282" t="s">
        <v>622</v>
      </c>
      <c r="S282" s="102" t="str">
        <f t="shared" si="8"/>
        <v>ja</v>
      </c>
      <c r="U282">
        <f t="shared" si="9"/>
        <v>240</v>
      </c>
    </row>
    <row r="283" spans="1:21" ht="15" customHeight="1" x14ac:dyDescent="0.25">
      <c r="A283" t="s">
        <v>399</v>
      </c>
      <c r="B283" t="s">
        <v>401</v>
      </c>
      <c r="C283">
        <v>0.176424</v>
      </c>
      <c r="D283">
        <v>31.898399999999999</v>
      </c>
      <c r="E283">
        <v>8.4915800000000008</v>
      </c>
      <c r="F283">
        <v>5.4562600000000003E-2</v>
      </c>
      <c r="G283" t="s">
        <v>8</v>
      </c>
      <c r="H283" s="103" t="s">
        <v>10</v>
      </c>
      <c r="J283">
        <f>VLOOKUP($B283,Totalt!$B$1:$BH$474,MATCH(J$2,Totalt!$B$1:$AZ$1,0),FALSE)</f>
        <v>21.26</v>
      </c>
      <c r="K283">
        <f>VLOOKUP($B283,Totalt!$B$1:$BH$474,MATCH(K$2,Totalt!$B$1:$AZ$1,0),FALSE)</f>
        <v>14.4</v>
      </c>
      <c r="M283" t="s">
        <v>622</v>
      </c>
      <c r="R283" t="s">
        <v>622</v>
      </c>
      <c r="S283" s="102" t="str">
        <f t="shared" si="8"/>
        <v>ja</v>
      </c>
      <c r="U283">
        <f t="shared" si="9"/>
        <v>241</v>
      </c>
    </row>
    <row r="284" spans="1:21" ht="15" customHeight="1" x14ac:dyDescent="0.25">
      <c r="A284" t="s">
        <v>399</v>
      </c>
      <c r="B284" t="s">
        <v>402</v>
      </c>
      <c r="C284">
        <v>0.161078</v>
      </c>
      <c r="D284">
        <v>84.351100000000002</v>
      </c>
      <c r="E284">
        <v>4.4112799999999996</v>
      </c>
      <c r="F284">
        <v>3.8136000000000003E-2</v>
      </c>
      <c r="G284" t="s">
        <v>10</v>
      </c>
      <c r="H284" s="103" t="s">
        <v>10</v>
      </c>
      <c r="J284">
        <f>VLOOKUP($B284,Totalt!$B$1:$BH$474,MATCH(J$2,Totalt!$B$1:$AZ$1,0),FALSE)</f>
        <v>635.21639999999991</v>
      </c>
      <c r="K284">
        <f>VLOOKUP($B284,Totalt!$B$1:$BH$474,MATCH(K$2,Totalt!$B$1:$AZ$1,0),FALSE)</f>
        <v>505</v>
      </c>
      <c r="M284" t="s">
        <v>622</v>
      </c>
      <c r="R284" t="s">
        <v>622</v>
      </c>
      <c r="S284" s="102" t="str">
        <f t="shared" si="8"/>
        <v>ja</v>
      </c>
      <c r="U284">
        <f t="shared" si="9"/>
        <v>242</v>
      </c>
    </row>
    <row r="285" spans="1:21" ht="15" customHeight="1" x14ac:dyDescent="0.25">
      <c r="A285" t="s">
        <v>399</v>
      </c>
      <c r="B285" t="s">
        <v>403</v>
      </c>
      <c r="C285">
        <v>0.89038399999999995</v>
      </c>
      <c r="D285">
        <v>251.81299999999999</v>
      </c>
      <c r="E285">
        <v>4.03287</v>
      </c>
      <c r="F285">
        <v>0.208089</v>
      </c>
      <c r="G285" t="s">
        <v>8</v>
      </c>
      <c r="H285" s="103" t="s">
        <v>10</v>
      </c>
      <c r="J285">
        <f>VLOOKUP($B285,Totalt!$B$1:$BH$474,MATCH(J$2,Totalt!$B$1:$AZ$1,0),FALSE)</f>
        <v>116.797</v>
      </c>
      <c r="K285">
        <f>VLOOKUP($B285,Totalt!$B$1:$BH$474,MATCH(K$2,Totalt!$B$1:$AZ$1,0),FALSE)</f>
        <v>100.3</v>
      </c>
      <c r="M285" t="s">
        <v>622</v>
      </c>
      <c r="R285" t="s">
        <v>622</v>
      </c>
      <c r="S285" s="102" t="str">
        <f t="shared" si="8"/>
        <v>ja</v>
      </c>
      <c r="U285">
        <f t="shared" si="9"/>
        <v>243</v>
      </c>
    </row>
    <row r="286" spans="1:21" ht="15" customHeight="1" x14ac:dyDescent="0.25">
      <c r="A286" t="s">
        <v>399</v>
      </c>
      <c r="B286" t="s">
        <v>404</v>
      </c>
      <c r="C286">
        <v>0.158919</v>
      </c>
      <c r="D286">
        <v>15.467700000000001</v>
      </c>
      <c r="E286">
        <v>12.961499999999999</v>
      </c>
      <c r="F286">
        <v>3.77078E-2</v>
      </c>
      <c r="G286" t="s">
        <v>8</v>
      </c>
      <c r="H286" s="103" t="s">
        <v>10</v>
      </c>
      <c r="J286">
        <f>VLOOKUP($B286,Totalt!$B$1:$BH$474,MATCH(J$2,Totalt!$B$1:$AZ$1,0),FALSE)</f>
        <v>7.3989999999999991</v>
      </c>
      <c r="K286">
        <f>VLOOKUP($B286,Totalt!$B$1:$BH$474,MATCH(K$2,Totalt!$B$1:$AZ$1,0),FALSE)</f>
        <v>7.5</v>
      </c>
      <c r="M286" t="s">
        <v>622</v>
      </c>
      <c r="R286" t="s">
        <v>622</v>
      </c>
      <c r="S286" s="102" t="str">
        <f t="shared" si="8"/>
        <v>ja</v>
      </c>
      <c r="U286">
        <f t="shared" si="9"/>
        <v>244</v>
      </c>
    </row>
    <row r="287" spans="1:21" ht="15" customHeight="1" x14ac:dyDescent="0.25">
      <c r="A287" t="s">
        <v>405</v>
      </c>
      <c r="B287" t="s">
        <v>406</v>
      </c>
      <c r="C287">
        <v>0</v>
      </c>
      <c r="D287">
        <v>0</v>
      </c>
      <c r="E287">
        <v>0</v>
      </c>
      <c r="F287">
        <v>0</v>
      </c>
      <c r="G287" t="s">
        <v>8</v>
      </c>
      <c r="H287" s="103" t="s">
        <v>8</v>
      </c>
      <c r="J287">
        <f>VLOOKUP($B287,Totalt!$B$1:$BH$474,MATCH(J$2,Totalt!$B$1:$AZ$1,0),FALSE)</f>
        <v>0</v>
      </c>
      <c r="K287" t="str">
        <f>VLOOKUP($B287,Totalt!$B$1:$BH$474,MATCH(K$2,Totalt!$B$1:$AZ$1,0),FALSE)</f>
        <v/>
      </c>
      <c r="M287" t="s">
        <v>622</v>
      </c>
      <c r="R287" t="s">
        <v>622</v>
      </c>
      <c r="S287" s="102" t="str">
        <f t="shared" si="8"/>
        <v>nej</v>
      </c>
      <c r="U287">
        <f t="shared" si="9"/>
        <v>244</v>
      </c>
    </row>
    <row r="288" spans="1:21" ht="15" customHeight="1" x14ac:dyDescent="0.25">
      <c r="A288" t="s">
        <v>405</v>
      </c>
      <c r="B288" t="s">
        <v>407</v>
      </c>
      <c r="C288">
        <v>0</v>
      </c>
      <c r="D288">
        <v>0</v>
      </c>
      <c r="E288">
        <v>0</v>
      </c>
      <c r="F288">
        <v>0</v>
      </c>
      <c r="G288" t="s">
        <v>8</v>
      </c>
      <c r="H288" s="103" t="s">
        <v>8</v>
      </c>
      <c r="J288">
        <f>VLOOKUP($B288,Totalt!$B$1:$BH$474,MATCH(J$2,Totalt!$B$1:$AZ$1,0),FALSE)</f>
        <v>0</v>
      </c>
      <c r="K288" t="str">
        <f>VLOOKUP($B288,Totalt!$B$1:$BH$474,MATCH(K$2,Totalt!$B$1:$AZ$1,0),FALSE)</f>
        <v/>
      </c>
      <c r="M288" t="s">
        <v>622</v>
      </c>
      <c r="R288" t="s">
        <v>622</v>
      </c>
      <c r="S288" s="102" t="str">
        <f t="shared" si="8"/>
        <v>nej</v>
      </c>
      <c r="U288">
        <f t="shared" si="9"/>
        <v>244</v>
      </c>
    </row>
    <row r="289" spans="1:21" ht="15" customHeight="1" x14ac:dyDescent="0.25">
      <c r="A289" t="s">
        <v>405</v>
      </c>
      <c r="B289" t="s">
        <v>408</v>
      </c>
      <c r="C289">
        <v>0</v>
      </c>
      <c r="D289">
        <v>0</v>
      </c>
      <c r="E289">
        <v>0</v>
      </c>
      <c r="F289">
        <v>0</v>
      </c>
      <c r="G289" t="s">
        <v>8</v>
      </c>
      <c r="H289" s="103" t="s">
        <v>8</v>
      </c>
      <c r="J289">
        <f>VLOOKUP($B289,Totalt!$B$1:$BH$474,MATCH(J$2,Totalt!$B$1:$AZ$1,0),FALSE)</f>
        <v>0</v>
      </c>
      <c r="K289" t="str">
        <f>VLOOKUP($B289,Totalt!$B$1:$BH$474,MATCH(K$2,Totalt!$B$1:$AZ$1,0),FALSE)</f>
        <v/>
      </c>
      <c r="M289" t="s">
        <v>622</v>
      </c>
      <c r="R289" t="s">
        <v>622</v>
      </c>
      <c r="S289" s="102" t="str">
        <f t="shared" si="8"/>
        <v>nej</v>
      </c>
      <c r="U289">
        <f t="shared" si="9"/>
        <v>244</v>
      </c>
    </row>
    <row r="290" spans="1:21" ht="15" customHeight="1" x14ac:dyDescent="0.25">
      <c r="A290" t="s">
        <v>405</v>
      </c>
      <c r="B290" t="s">
        <v>409</v>
      </c>
      <c r="C290">
        <v>0</v>
      </c>
      <c r="D290">
        <v>0</v>
      </c>
      <c r="E290">
        <v>0</v>
      </c>
      <c r="F290">
        <v>0</v>
      </c>
      <c r="G290" t="s">
        <v>8</v>
      </c>
      <c r="H290" s="103" t="s">
        <v>8</v>
      </c>
      <c r="J290">
        <f>VLOOKUP($B290,Totalt!$B$1:$BH$474,MATCH(J$2,Totalt!$B$1:$AZ$1,0),FALSE)</f>
        <v>0</v>
      </c>
      <c r="K290" t="str">
        <f>VLOOKUP($B290,Totalt!$B$1:$BH$474,MATCH(K$2,Totalt!$B$1:$AZ$1,0),FALSE)</f>
        <v/>
      </c>
      <c r="M290" t="s">
        <v>622</v>
      </c>
      <c r="R290" t="s">
        <v>622</v>
      </c>
      <c r="S290" s="102" t="str">
        <f t="shared" si="8"/>
        <v>nej</v>
      </c>
      <c r="U290">
        <f t="shared" si="9"/>
        <v>244</v>
      </c>
    </row>
    <row r="291" spans="1:21" ht="15" customHeight="1" x14ac:dyDescent="0.25">
      <c r="A291" t="s">
        <v>410</v>
      </c>
      <c r="B291" t="s">
        <v>411</v>
      </c>
      <c r="C291">
        <v>0.115202</v>
      </c>
      <c r="D291">
        <v>27.763500000000001</v>
      </c>
      <c r="E291">
        <v>10.242100000000001</v>
      </c>
      <c r="F291">
        <v>1.09266E-2</v>
      </c>
      <c r="G291" t="s">
        <v>10</v>
      </c>
      <c r="H291" s="103" t="s">
        <v>10</v>
      </c>
      <c r="J291">
        <f>VLOOKUP($B291,Totalt!$B$1:$BH$474,MATCH(J$2,Totalt!$B$1:$AZ$1,0),FALSE)</f>
        <v>4.6812399999999998</v>
      </c>
      <c r="K291">
        <f>VLOOKUP($B291,Totalt!$B$1:$BH$474,MATCH(K$2,Totalt!$B$1:$AZ$1,0),FALSE)</f>
        <v>3.1</v>
      </c>
      <c r="M291" t="s">
        <v>622</v>
      </c>
      <c r="R291" t="s">
        <v>622</v>
      </c>
      <c r="S291" s="102" t="str">
        <f t="shared" si="8"/>
        <v>ja</v>
      </c>
      <c r="U291">
        <f t="shared" si="9"/>
        <v>245</v>
      </c>
    </row>
    <row r="292" spans="1:21" ht="15" customHeight="1" x14ac:dyDescent="0.25">
      <c r="A292" t="s">
        <v>410</v>
      </c>
      <c r="B292" t="s">
        <v>412</v>
      </c>
      <c r="C292">
        <v>0.186641</v>
      </c>
      <c r="D292">
        <v>33.367899999999999</v>
      </c>
      <c r="E292">
        <v>12.702400000000001</v>
      </c>
      <c r="F292">
        <v>4.7476600000000001E-2</v>
      </c>
      <c r="G292" t="s">
        <v>10</v>
      </c>
      <c r="H292" s="103" t="s">
        <v>10</v>
      </c>
      <c r="J292">
        <f>VLOOKUP($B292,Totalt!$B$1:$BH$474,MATCH(J$2,Totalt!$B$1:$AZ$1,0),FALSE)</f>
        <v>53.499999999999993</v>
      </c>
      <c r="K292">
        <f>VLOOKUP($B292,Totalt!$B$1:$BH$474,MATCH(K$2,Totalt!$B$1:$AZ$1,0),FALSE)</f>
        <v>39.6</v>
      </c>
      <c r="M292" t="s">
        <v>622</v>
      </c>
      <c r="R292" t="s">
        <v>622</v>
      </c>
      <c r="S292" s="102" t="str">
        <f t="shared" si="8"/>
        <v>ja</v>
      </c>
      <c r="U292">
        <f t="shared" si="9"/>
        <v>246</v>
      </c>
    </row>
    <row r="293" spans="1:21" ht="15" customHeight="1" x14ac:dyDescent="0.25">
      <c r="A293" t="s">
        <v>413</v>
      </c>
      <c r="B293" t="s">
        <v>414</v>
      </c>
      <c r="C293" t="s">
        <v>9</v>
      </c>
      <c r="D293" t="s">
        <v>9</v>
      </c>
      <c r="E293" t="s">
        <v>9</v>
      </c>
      <c r="F293">
        <v>8.0106800000000006E-2</v>
      </c>
      <c r="G293" t="s">
        <v>8</v>
      </c>
      <c r="H293" s="103" t="s">
        <v>10</v>
      </c>
      <c r="J293">
        <f>VLOOKUP($B293,Totalt!$B$1:$BH$474,MATCH(J$2,Totalt!$B$1:$AZ$1,0),FALSE)</f>
        <v>2431.0095101000002</v>
      </c>
      <c r="K293">
        <f>VLOOKUP($B293,Totalt!$B$1:$BH$474,MATCH(K$2,Totalt!$B$1:$AZ$1,0),FALSE)</f>
        <v>2396</v>
      </c>
      <c r="M293" t="s">
        <v>622</v>
      </c>
      <c r="N293" s="98" t="s">
        <v>1075</v>
      </c>
      <c r="Q293" s="98" t="s">
        <v>1078</v>
      </c>
      <c r="R293" t="s">
        <v>622</v>
      </c>
      <c r="S293" s="102" t="str">
        <f t="shared" si="8"/>
        <v>nej</v>
      </c>
      <c r="U293">
        <f t="shared" si="9"/>
        <v>246</v>
      </c>
    </row>
    <row r="294" spans="1:21" ht="15" customHeight="1" x14ac:dyDescent="0.25">
      <c r="A294" t="s">
        <v>415</v>
      </c>
      <c r="B294" t="s">
        <v>416</v>
      </c>
      <c r="C294">
        <v>0.26167600000000002</v>
      </c>
      <c r="D294">
        <v>63.415199999999999</v>
      </c>
      <c r="E294">
        <v>12.2822</v>
      </c>
      <c r="F294">
        <v>0.134517</v>
      </c>
      <c r="G294" t="s">
        <v>10</v>
      </c>
      <c r="H294" s="103" t="s">
        <v>10</v>
      </c>
      <c r="J294">
        <f>VLOOKUP($B294,Totalt!$B$1:$BH$474,MATCH(J$2,Totalt!$B$1:$AZ$1,0),FALSE)</f>
        <v>14.63012</v>
      </c>
      <c r="K294">
        <f>VLOOKUP($B294,Totalt!$B$1:$BH$474,MATCH(K$2,Totalt!$B$1:$AZ$1,0),FALSE)</f>
        <v>10.45514</v>
      </c>
      <c r="M294" t="s">
        <v>622</v>
      </c>
      <c r="R294" t="s">
        <v>622</v>
      </c>
      <c r="S294" s="102" t="str">
        <f t="shared" si="8"/>
        <v>ja</v>
      </c>
      <c r="U294">
        <f t="shared" si="9"/>
        <v>247</v>
      </c>
    </row>
    <row r="295" spans="1:21" ht="15" customHeight="1" x14ac:dyDescent="0.25">
      <c r="A295" t="s">
        <v>415</v>
      </c>
      <c r="B295" t="s">
        <v>417</v>
      </c>
      <c r="C295">
        <v>0.38522000000000001</v>
      </c>
      <c r="D295">
        <v>4.3562500000000002</v>
      </c>
      <c r="E295">
        <v>9.7472200000000004</v>
      </c>
      <c r="F295">
        <v>0</v>
      </c>
      <c r="G295" t="s">
        <v>10</v>
      </c>
      <c r="H295" s="103" t="s">
        <v>10</v>
      </c>
      <c r="J295">
        <f>VLOOKUP($B295,Totalt!$B$1:$BH$474,MATCH(J$2,Totalt!$B$1:$AZ$1,0),FALSE)</f>
        <v>0.83320399999999994</v>
      </c>
      <c r="K295">
        <f>VLOOKUP($B295,Totalt!$B$1:$BH$474,MATCH(K$2,Totalt!$B$1:$AZ$1,0),FALSE)</f>
        <v>0.79830800000000002</v>
      </c>
      <c r="M295" t="s">
        <v>622</v>
      </c>
      <c r="R295" t="s">
        <v>622</v>
      </c>
      <c r="S295" s="102" t="str">
        <f t="shared" si="8"/>
        <v>ja</v>
      </c>
      <c r="U295">
        <f t="shared" si="9"/>
        <v>248</v>
      </c>
    </row>
    <row r="296" spans="1:21" ht="15" customHeight="1" x14ac:dyDescent="0.25">
      <c r="A296" t="s">
        <v>415</v>
      </c>
      <c r="B296" t="s">
        <v>418</v>
      </c>
      <c r="C296">
        <v>0.38347100000000001</v>
      </c>
      <c r="D296">
        <v>57.871000000000002</v>
      </c>
      <c r="E296">
        <v>17.303699999999999</v>
      </c>
      <c r="F296">
        <v>0.15254999999999999</v>
      </c>
      <c r="G296" t="s">
        <v>10</v>
      </c>
      <c r="H296" s="103" t="s">
        <v>10</v>
      </c>
      <c r="J296">
        <f>VLOOKUP($B296,Totalt!$B$1:$BH$474,MATCH(J$2,Totalt!$B$1:$AZ$1,0),FALSE)</f>
        <v>3.8020170000000002</v>
      </c>
      <c r="K296">
        <f>VLOOKUP($B296,Totalt!$B$1:$BH$474,MATCH(K$2,Totalt!$B$1:$AZ$1,0),FALSE)</f>
        <v>3.0086210000000002</v>
      </c>
      <c r="M296" t="s">
        <v>622</v>
      </c>
      <c r="R296" t="s">
        <v>622</v>
      </c>
      <c r="S296" s="102" t="str">
        <f t="shared" si="8"/>
        <v>ja</v>
      </c>
      <c r="U296">
        <f t="shared" si="9"/>
        <v>249</v>
      </c>
    </row>
    <row r="297" spans="1:21" ht="15" customHeight="1" x14ac:dyDescent="0.25">
      <c r="A297" t="s">
        <v>415</v>
      </c>
      <c r="B297" t="s">
        <v>419</v>
      </c>
      <c r="C297">
        <v>0.136964</v>
      </c>
      <c r="D297">
        <v>8.7896099999999997</v>
      </c>
      <c r="E297">
        <v>7.6673400000000003</v>
      </c>
      <c r="F297">
        <v>1.48269E-3</v>
      </c>
      <c r="G297" t="s">
        <v>10</v>
      </c>
      <c r="H297" s="103" t="s">
        <v>10</v>
      </c>
      <c r="J297">
        <f>VLOOKUP($B297,Totalt!$B$1:$BH$474,MATCH(J$2,Totalt!$B$1:$AZ$1,0),FALSE)</f>
        <v>147.87244799999999</v>
      </c>
      <c r="K297">
        <f>VLOOKUP($B297,Totalt!$B$1:$BH$474,MATCH(K$2,Totalt!$B$1:$AZ$1,0),FALSE)</f>
        <v>118.904269</v>
      </c>
      <c r="M297" t="s">
        <v>622</v>
      </c>
      <c r="R297" t="s">
        <v>622</v>
      </c>
      <c r="S297" s="102" t="str">
        <f t="shared" si="8"/>
        <v>ja</v>
      </c>
      <c r="U297">
        <f t="shared" si="9"/>
        <v>250</v>
      </c>
    </row>
    <row r="298" spans="1:21" ht="15" customHeight="1" x14ac:dyDescent="0.25">
      <c r="A298" t="s">
        <v>420</v>
      </c>
      <c r="B298" t="s">
        <v>421</v>
      </c>
      <c r="C298">
        <v>0.125748</v>
      </c>
      <c r="D298">
        <v>40.122999999999998</v>
      </c>
      <c r="E298">
        <v>5.4083600000000001</v>
      </c>
      <c r="F298">
        <v>4.87689E-3</v>
      </c>
      <c r="G298" t="s">
        <v>10</v>
      </c>
      <c r="H298" s="103" t="s">
        <v>10</v>
      </c>
      <c r="J298">
        <f>VLOOKUP($B298,Totalt!$B$1:$BH$474,MATCH(J$2,Totalt!$B$1:$AZ$1,0),FALSE)</f>
        <v>1107.068</v>
      </c>
      <c r="K298">
        <f>VLOOKUP($B298,Totalt!$B$1:$BH$474,MATCH(K$2,Totalt!$B$1:$AZ$1,0),FALSE)</f>
        <v>936.6</v>
      </c>
      <c r="M298" t="s">
        <v>622</v>
      </c>
      <c r="R298" t="s">
        <v>622</v>
      </c>
      <c r="S298" s="102" t="str">
        <f t="shared" si="8"/>
        <v>ja</v>
      </c>
      <c r="U298">
        <f t="shared" si="9"/>
        <v>251</v>
      </c>
    </row>
    <row r="299" spans="1:21" ht="15" customHeight="1" x14ac:dyDescent="0.25">
      <c r="A299" t="s">
        <v>422</v>
      </c>
      <c r="B299" t="s">
        <v>423</v>
      </c>
      <c r="C299">
        <v>0.26455400000000001</v>
      </c>
      <c r="D299">
        <v>115.667</v>
      </c>
      <c r="E299">
        <v>4.6819499999999996</v>
      </c>
      <c r="F299">
        <v>5.8265699999999997E-2</v>
      </c>
      <c r="G299" t="s">
        <v>8</v>
      </c>
      <c r="H299" s="103" t="s">
        <v>10</v>
      </c>
      <c r="J299">
        <f>VLOOKUP($B299,Totalt!$B$1:$BH$474,MATCH(J$2,Totalt!$B$1:$AZ$1,0),FALSE)</f>
        <v>245.55614000000003</v>
      </c>
      <c r="K299">
        <f>VLOOKUP($B299,Totalt!$B$1:$BH$474,MATCH(K$2,Totalt!$B$1:$AZ$1,0),FALSE)</f>
        <v>198.25700000000001</v>
      </c>
      <c r="M299" t="s">
        <v>622</v>
      </c>
      <c r="R299" t="s">
        <v>622</v>
      </c>
      <c r="S299" s="102" t="str">
        <f t="shared" si="8"/>
        <v>ja</v>
      </c>
      <c r="U299">
        <f t="shared" si="9"/>
        <v>252</v>
      </c>
    </row>
    <row r="300" spans="1:21" ht="15" customHeight="1" x14ac:dyDescent="0.25">
      <c r="A300" t="s">
        <v>422</v>
      </c>
      <c r="B300" t="s">
        <v>424</v>
      </c>
      <c r="C300">
        <v>0.70960199999999996</v>
      </c>
      <c r="D300">
        <v>149.50399999999999</v>
      </c>
      <c r="E300">
        <v>8.7234599999999993</v>
      </c>
      <c r="F300">
        <v>0.113581</v>
      </c>
      <c r="G300" t="s">
        <v>8</v>
      </c>
      <c r="H300" s="103" t="s">
        <v>10</v>
      </c>
      <c r="J300">
        <f>VLOOKUP($B300,Totalt!$B$1:$BH$474,MATCH(J$2,Totalt!$B$1:$AZ$1,0),FALSE)</f>
        <v>8.7110000000000021</v>
      </c>
      <c r="K300">
        <f>VLOOKUP($B300,Totalt!$B$1:$BH$474,MATCH(K$2,Totalt!$B$1:$AZ$1,0),FALSE)</f>
        <v>5.8079999999999998</v>
      </c>
      <c r="M300" t="s">
        <v>622</v>
      </c>
      <c r="R300" t="s">
        <v>622</v>
      </c>
      <c r="S300" s="102" t="str">
        <f t="shared" si="8"/>
        <v>ja</v>
      </c>
      <c r="U300">
        <f t="shared" si="9"/>
        <v>253</v>
      </c>
    </row>
    <row r="301" spans="1:21" ht="15" customHeight="1" x14ac:dyDescent="0.25">
      <c r="A301" t="s">
        <v>425</v>
      </c>
      <c r="B301" t="s">
        <v>426</v>
      </c>
      <c r="C301">
        <v>0.156972</v>
      </c>
      <c r="D301">
        <v>37.163499999999999</v>
      </c>
      <c r="E301">
        <v>11.509499999999999</v>
      </c>
      <c r="F301">
        <v>2.2702699999999999E-2</v>
      </c>
      <c r="G301" t="s">
        <v>10</v>
      </c>
      <c r="H301" s="103" t="s">
        <v>10</v>
      </c>
      <c r="J301">
        <f>VLOOKUP($B301,Totalt!$B$1:$BH$474,MATCH(J$2,Totalt!$B$1:$AZ$1,0),FALSE)</f>
        <v>18.5</v>
      </c>
      <c r="K301">
        <f>VLOOKUP($B301,Totalt!$B$1:$BH$474,MATCH(K$2,Totalt!$B$1:$AZ$1,0),FALSE)</f>
        <v>10.9</v>
      </c>
      <c r="M301" t="s">
        <v>622</v>
      </c>
      <c r="R301" t="s">
        <v>622</v>
      </c>
      <c r="S301" s="102" t="str">
        <f t="shared" si="8"/>
        <v>ja</v>
      </c>
      <c r="U301">
        <f t="shared" si="9"/>
        <v>254</v>
      </c>
    </row>
    <row r="302" spans="1:21" ht="15" customHeight="1" x14ac:dyDescent="0.25">
      <c r="A302" t="s">
        <v>425</v>
      </c>
      <c r="B302" t="s">
        <v>427</v>
      </c>
      <c r="C302">
        <v>6.8208599999999994E-2</v>
      </c>
      <c r="D302">
        <v>13.1714</v>
      </c>
      <c r="E302">
        <v>4.87338</v>
      </c>
      <c r="F302">
        <v>1.0889299999999999E-2</v>
      </c>
      <c r="G302" t="s">
        <v>10</v>
      </c>
      <c r="H302" s="103" t="s">
        <v>10</v>
      </c>
      <c r="J302">
        <f>VLOOKUP($B302,Totalt!$B$1:$BH$474,MATCH(J$2,Totalt!$B$1:$AZ$1,0),FALSE)</f>
        <v>198.08126110000001</v>
      </c>
      <c r="K302">
        <f>VLOOKUP($B302,Totalt!$B$1:$BH$474,MATCH(K$2,Totalt!$B$1:$AZ$1,0),FALSE)</f>
        <v>168.6</v>
      </c>
      <c r="M302" t="s">
        <v>622</v>
      </c>
      <c r="R302" t="s">
        <v>622</v>
      </c>
      <c r="S302" s="102" t="str">
        <f t="shared" si="8"/>
        <v>ja</v>
      </c>
      <c r="U302">
        <f t="shared" si="9"/>
        <v>255</v>
      </c>
    </row>
    <row r="303" spans="1:21" ht="15" customHeight="1" x14ac:dyDescent="0.25">
      <c r="A303" t="s">
        <v>425</v>
      </c>
      <c r="B303" t="s">
        <v>428</v>
      </c>
      <c r="C303">
        <v>5.2606699999999999E-2</v>
      </c>
      <c r="D303">
        <v>14.6439</v>
      </c>
      <c r="E303">
        <v>8.4349699999999999</v>
      </c>
      <c r="F303">
        <v>1.14573E-2</v>
      </c>
      <c r="G303" t="s">
        <v>10</v>
      </c>
      <c r="H303" s="103" t="s">
        <v>10</v>
      </c>
      <c r="J303">
        <f>VLOOKUP($B303,Totalt!$B$1:$BH$474,MATCH(J$2,Totalt!$B$1:$AZ$1,0),FALSE)</f>
        <v>20.161799999999999</v>
      </c>
      <c r="K303">
        <f>VLOOKUP($B303,Totalt!$B$1:$BH$474,MATCH(K$2,Totalt!$B$1:$AZ$1,0),FALSE)</f>
        <v>16.899999999999999</v>
      </c>
      <c r="M303" t="s">
        <v>622</v>
      </c>
      <c r="R303" t="s">
        <v>622</v>
      </c>
      <c r="S303" s="102" t="str">
        <f t="shared" si="8"/>
        <v>ja</v>
      </c>
      <c r="U303">
        <f t="shared" si="9"/>
        <v>256</v>
      </c>
    </row>
    <row r="304" spans="1:21" ht="15" customHeight="1" x14ac:dyDescent="0.25">
      <c r="A304" t="s">
        <v>425</v>
      </c>
      <c r="B304" t="s">
        <v>429</v>
      </c>
      <c r="C304">
        <v>0.19384100000000001</v>
      </c>
      <c r="D304">
        <v>92.608599999999996</v>
      </c>
      <c r="E304">
        <v>5.9941399999999998</v>
      </c>
      <c r="F304">
        <v>0.11283899999999999</v>
      </c>
      <c r="G304" t="s">
        <v>10</v>
      </c>
      <c r="H304" s="103" t="s">
        <v>10</v>
      </c>
      <c r="J304">
        <f>VLOOKUP($B304,Totalt!$B$1:$BH$474,MATCH(J$2,Totalt!$B$1:$AZ$1,0),FALSE)</f>
        <v>1506.6959200000001</v>
      </c>
      <c r="K304">
        <f>VLOOKUP($B304,Totalt!$B$1:$BH$474,MATCH(K$2,Totalt!$B$1:$AZ$1,0),FALSE)</f>
        <v>1312</v>
      </c>
      <c r="M304" t="s">
        <v>622</v>
      </c>
      <c r="R304" t="s">
        <v>622</v>
      </c>
      <c r="S304" s="102" t="str">
        <f t="shared" si="8"/>
        <v>ja</v>
      </c>
      <c r="U304">
        <f t="shared" si="9"/>
        <v>257</v>
      </c>
    </row>
    <row r="305" spans="1:21" ht="15" customHeight="1" x14ac:dyDescent="0.25">
      <c r="A305" t="s">
        <v>425</v>
      </c>
      <c r="B305" t="s">
        <v>430</v>
      </c>
      <c r="C305">
        <v>0.25899499999999998</v>
      </c>
      <c r="D305">
        <v>63.493499999999997</v>
      </c>
      <c r="E305">
        <v>7.8178900000000002</v>
      </c>
      <c r="F305">
        <v>0.13224900000000001</v>
      </c>
      <c r="G305" t="s">
        <v>10</v>
      </c>
      <c r="H305" s="103" t="s">
        <v>10</v>
      </c>
      <c r="J305">
        <f>VLOOKUP($B305,Totalt!$B$1:$BH$474,MATCH(J$2,Totalt!$B$1:$AZ$1,0),FALSE)</f>
        <v>21.680589999999999</v>
      </c>
      <c r="K305">
        <f>VLOOKUP($B305,Totalt!$B$1:$BH$474,MATCH(K$2,Totalt!$B$1:$AZ$1,0),FALSE)</f>
        <v>16</v>
      </c>
      <c r="M305" t="s">
        <v>622</v>
      </c>
      <c r="R305" t="s">
        <v>622</v>
      </c>
      <c r="S305" s="102" t="str">
        <f t="shared" si="8"/>
        <v>ja</v>
      </c>
      <c r="U305">
        <f t="shared" si="9"/>
        <v>258</v>
      </c>
    </row>
    <row r="306" spans="1:21" ht="15" customHeight="1" x14ac:dyDescent="0.25">
      <c r="A306" t="s">
        <v>425</v>
      </c>
      <c r="B306" t="s">
        <v>431</v>
      </c>
      <c r="C306">
        <v>9.7854200000000002E-2</v>
      </c>
      <c r="D306">
        <v>23.924600000000002</v>
      </c>
      <c r="E306">
        <v>8.0399700000000003</v>
      </c>
      <c r="F306">
        <v>2.4983499999999999E-2</v>
      </c>
      <c r="G306" t="s">
        <v>10</v>
      </c>
      <c r="H306" s="103" t="s">
        <v>10</v>
      </c>
      <c r="J306">
        <f>VLOOKUP($B306,Totalt!$B$1:$BH$474,MATCH(J$2,Totalt!$B$1:$AZ$1,0),FALSE)</f>
        <v>33.942350000000005</v>
      </c>
      <c r="K306">
        <f>VLOOKUP($B306,Totalt!$B$1:$BH$474,MATCH(K$2,Totalt!$B$1:$AZ$1,0),FALSE)</f>
        <v>29.7</v>
      </c>
      <c r="M306" t="s">
        <v>622</v>
      </c>
      <c r="R306" t="s">
        <v>622</v>
      </c>
      <c r="S306" s="102" t="str">
        <f t="shared" si="8"/>
        <v>ja</v>
      </c>
      <c r="U306">
        <f t="shared" si="9"/>
        <v>259</v>
      </c>
    </row>
    <row r="307" spans="1:21" ht="15" customHeight="1" x14ac:dyDescent="0.25">
      <c r="A307" t="s">
        <v>432</v>
      </c>
      <c r="B307" t="s">
        <v>433</v>
      </c>
      <c r="C307">
        <v>0</v>
      </c>
      <c r="D307">
        <v>0</v>
      </c>
      <c r="E307">
        <v>0</v>
      </c>
      <c r="F307">
        <v>0</v>
      </c>
      <c r="G307" t="s">
        <v>8</v>
      </c>
      <c r="H307" s="103" t="s">
        <v>8</v>
      </c>
      <c r="J307">
        <f>VLOOKUP($B307,Totalt!$B$1:$BH$474,MATCH(J$2,Totalt!$B$1:$AZ$1,0),FALSE)</f>
        <v>0</v>
      </c>
      <c r="K307" t="str">
        <f>VLOOKUP($B307,Totalt!$B$1:$BH$474,MATCH(K$2,Totalt!$B$1:$AZ$1,0),FALSE)</f>
        <v/>
      </c>
      <c r="M307" t="s">
        <v>622</v>
      </c>
      <c r="R307" t="s">
        <v>622</v>
      </c>
      <c r="S307" s="102" t="str">
        <f t="shared" si="8"/>
        <v>nej</v>
      </c>
      <c r="U307">
        <f t="shared" si="9"/>
        <v>259</v>
      </c>
    </row>
    <row r="308" spans="1:21" ht="15" customHeight="1" x14ac:dyDescent="0.25">
      <c r="A308" t="s">
        <v>432</v>
      </c>
      <c r="B308" t="s">
        <v>434</v>
      </c>
      <c r="C308">
        <v>0</v>
      </c>
      <c r="D308">
        <v>0</v>
      </c>
      <c r="E308">
        <v>0</v>
      </c>
      <c r="F308">
        <v>0</v>
      </c>
      <c r="G308" t="s">
        <v>8</v>
      </c>
      <c r="H308" s="103" t="s">
        <v>8</v>
      </c>
      <c r="J308">
        <f>VLOOKUP($B308,Totalt!$B$1:$BH$474,MATCH(J$2,Totalt!$B$1:$AZ$1,0),FALSE)</f>
        <v>0</v>
      </c>
      <c r="K308" t="str">
        <f>VLOOKUP($B308,Totalt!$B$1:$BH$474,MATCH(K$2,Totalt!$B$1:$AZ$1,0),FALSE)</f>
        <v/>
      </c>
      <c r="M308" t="s">
        <v>622</v>
      </c>
      <c r="R308" t="s">
        <v>622</v>
      </c>
      <c r="S308" s="102" t="str">
        <f t="shared" si="8"/>
        <v>nej</v>
      </c>
      <c r="U308">
        <f t="shared" si="9"/>
        <v>259</v>
      </c>
    </row>
    <row r="309" spans="1:21" ht="15" customHeight="1" x14ac:dyDescent="0.25">
      <c r="A309" t="s">
        <v>432</v>
      </c>
      <c r="B309" t="s">
        <v>435</v>
      </c>
      <c r="C309">
        <v>0.140182</v>
      </c>
      <c r="D309">
        <v>48.946399999999997</v>
      </c>
      <c r="E309">
        <v>5.7163599999999999</v>
      </c>
      <c r="F309">
        <v>3.9017100000000001E-3</v>
      </c>
      <c r="G309" t="s">
        <v>8</v>
      </c>
      <c r="H309" s="103" t="s">
        <v>10</v>
      </c>
      <c r="J309">
        <f>VLOOKUP($B309,Totalt!$B$1:$BH$474,MATCH(J$2,Totalt!$B$1:$AZ$1,0),FALSE)</f>
        <v>738.65</v>
      </c>
      <c r="K309">
        <f>VLOOKUP($B309,Totalt!$B$1:$BH$474,MATCH(K$2,Totalt!$B$1:$AZ$1,0),FALSE)</f>
        <v>605</v>
      </c>
      <c r="M309" t="s">
        <v>622</v>
      </c>
      <c r="R309" t="s">
        <v>622</v>
      </c>
      <c r="S309" s="102" t="str">
        <f t="shared" si="8"/>
        <v>ja</v>
      </c>
      <c r="U309">
        <f t="shared" si="9"/>
        <v>260</v>
      </c>
    </row>
    <row r="310" spans="1:21" ht="15" customHeight="1" x14ac:dyDescent="0.25">
      <c r="A310" t="s">
        <v>436</v>
      </c>
      <c r="B310" t="s">
        <v>437</v>
      </c>
      <c r="C310">
        <v>0.15817000000000001</v>
      </c>
      <c r="D310">
        <v>65.869</v>
      </c>
      <c r="E310">
        <v>8.3106500000000008</v>
      </c>
      <c r="F310">
        <v>1.71019E-2</v>
      </c>
      <c r="G310" t="s">
        <v>8</v>
      </c>
      <c r="H310" s="103" t="s">
        <v>10</v>
      </c>
      <c r="J310">
        <f>VLOOKUP($B310,Totalt!$B$1:$BH$474,MATCH(J$2,Totalt!$B$1:$AZ$1,0),FALSE)</f>
        <v>61.92371</v>
      </c>
      <c r="K310">
        <f>VLOOKUP($B310,Totalt!$B$1:$BH$474,MATCH(K$2,Totalt!$B$1:$AZ$1,0),FALSE)</f>
        <v>49.759</v>
      </c>
      <c r="M310" t="s">
        <v>622</v>
      </c>
      <c r="R310" t="s">
        <v>622</v>
      </c>
      <c r="S310" s="102" t="str">
        <f t="shared" si="8"/>
        <v>ja</v>
      </c>
      <c r="U310">
        <f t="shared" si="9"/>
        <v>261</v>
      </c>
    </row>
    <row r="311" spans="1:21" ht="15" customHeight="1" x14ac:dyDescent="0.25">
      <c r="A311" t="s">
        <v>438</v>
      </c>
      <c r="B311" t="s">
        <v>439</v>
      </c>
      <c r="C311">
        <v>0.19442100000000001</v>
      </c>
      <c r="D311">
        <v>43.361699999999999</v>
      </c>
      <c r="E311">
        <v>7.9805900000000003</v>
      </c>
      <c r="F311">
        <v>4.21565E-2</v>
      </c>
      <c r="G311" t="s">
        <v>8</v>
      </c>
      <c r="H311" s="103" t="s">
        <v>10</v>
      </c>
      <c r="J311">
        <f>VLOOKUP($B311,Totalt!$B$1:$BH$474,MATCH(J$2,Totalt!$B$1:$AZ$1,0),FALSE)</f>
        <v>52.004999999999995</v>
      </c>
      <c r="K311">
        <f>VLOOKUP($B311,Totalt!$B$1:$BH$474,MATCH(K$2,Totalt!$B$1:$AZ$1,0),FALSE)</f>
        <v>43.046999999999997</v>
      </c>
      <c r="M311" t="s">
        <v>622</v>
      </c>
      <c r="R311" t="s">
        <v>622</v>
      </c>
      <c r="S311" s="102" t="str">
        <f t="shared" si="8"/>
        <v>ja</v>
      </c>
      <c r="U311">
        <f t="shared" si="9"/>
        <v>262</v>
      </c>
    </row>
    <row r="312" spans="1:21" ht="15" customHeight="1" x14ac:dyDescent="0.25">
      <c r="A312" t="s">
        <v>438</v>
      </c>
      <c r="B312" t="s">
        <v>440</v>
      </c>
      <c r="C312">
        <v>0.220719</v>
      </c>
      <c r="D312">
        <v>28.114100000000001</v>
      </c>
      <c r="E312">
        <v>13.535299999999999</v>
      </c>
      <c r="F312">
        <v>2.6145499999999999E-2</v>
      </c>
      <c r="G312" t="s">
        <v>8</v>
      </c>
      <c r="H312" s="103" t="s">
        <v>10</v>
      </c>
      <c r="J312">
        <f>VLOOKUP($B312,Totalt!$B$1:$BH$474,MATCH(J$2,Totalt!$B$1:$AZ$1,0),FALSE)</f>
        <v>7.6819999999999995</v>
      </c>
      <c r="K312">
        <f>VLOOKUP($B312,Totalt!$B$1:$BH$474,MATCH(K$2,Totalt!$B$1:$AZ$1,0),FALSE)</f>
        <v>7.1029999999999998</v>
      </c>
      <c r="M312" t="s">
        <v>622</v>
      </c>
      <c r="R312" t="s">
        <v>622</v>
      </c>
      <c r="S312" s="102" t="str">
        <f t="shared" si="8"/>
        <v>ja</v>
      </c>
      <c r="U312">
        <f t="shared" si="9"/>
        <v>263</v>
      </c>
    </row>
    <row r="313" spans="1:21" ht="15" customHeight="1" x14ac:dyDescent="0.25">
      <c r="A313" t="s">
        <v>441</v>
      </c>
      <c r="B313" t="s">
        <v>442</v>
      </c>
      <c r="C313" t="s">
        <v>9</v>
      </c>
      <c r="D313" t="s">
        <v>9</v>
      </c>
      <c r="E313" t="s">
        <v>9</v>
      </c>
      <c r="F313" t="s">
        <v>9</v>
      </c>
      <c r="G313" t="s">
        <v>8</v>
      </c>
      <c r="H313" s="103" t="s">
        <v>8</v>
      </c>
      <c r="J313">
        <f>VLOOKUP($B313,Totalt!$B$1:$BH$474,MATCH(J$2,Totalt!$B$1:$AZ$1,0),FALSE)</f>
        <v>0</v>
      </c>
      <c r="K313">
        <f>VLOOKUP($B313,Totalt!$B$1:$BH$474,MATCH(K$2,Totalt!$B$1:$AZ$1,0),FALSE)</f>
        <v>0.12</v>
      </c>
      <c r="M313" t="s">
        <v>622</v>
      </c>
      <c r="R313" t="s">
        <v>622</v>
      </c>
      <c r="S313" s="102" t="str">
        <f t="shared" si="8"/>
        <v>nej</v>
      </c>
      <c r="U313">
        <f t="shared" si="9"/>
        <v>263</v>
      </c>
    </row>
    <row r="314" spans="1:21" ht="15" customHeight="1" x14ac:dyDescent="0.25">
      <c r="A314" t="s">
        <v>443</v>
      </c>
      <c r="B314" t="s">
        <v>444</v>
      </c>
      <c r="C314">
        <v>7.2290800000000002E-2</v>
      </c>
      <c r="D314">
        <v>13.6258</v>
      </c>
      <c r="E314">
        <v>7.3489199999999997</v>
      </c>
      <c r="F314">
        <v>1.2682799999999999E-2</v>
      </c>
      <c r="G314" t="s">
        <v>10</v>
      </c>
      <c r="H314" s="103" t="s">
        <v>10</v>
      </c>
      <c r="J314">
        <f>VLOOKUP($B314,Totalt!$B$1:$BH$474,MATCH(J$2,Totalt!$B$1:$AZ$1,0),FALSE)</f>
        <v>142.71288000000001</v>
      </c>
      <c r="K314">
        <f>VLOOKUP($B314,Totalt!$B$1:$BH$474,MATCH(K$2,Totalt!$B$1:$AZ$1,0),FALSE)</f>
        <v>114</v>
      </c>
      <c r="M314" t="s">
        <v>622</v>
      </c>
      <c r="R314" t="s">
        <v>622</v>
      </c>
      <c r="S314" s="102" t="str">
        <f t="shared" si="8"/>
        <v>ja</v>
      </c>
      <c r="U314">
        <f t="shared" si="9"/>
        <v>264</v>
      </c>
    </row>
    <row r="315" spans="1:21" ht="15" customHeight="1" x14ac:dyDescent="0.25">
      <c r="A315" t="s">
        <v>445</v>
      </c>
      <c r="B315" t="s">
        <v>446</v>
      </c>
      <c r="C315">
        <v>9.4782900000000003E-2</v>
      </c>
      <c r="D315">
        <v>16.089700000000001</v>
      </c>
      <c r="E315">
        <v>8.0529499999999992</v>
      </c>
      <c r="F315">
        <v>6.9595300000000002E-3</v>
      </c>
      <c r="G315" t="s">
        <v>8</v>
      </c>
      <c r="H315" s="103" t="s">
        <v>10</v>
      </c>
      <c r="J315">
        <f>VLOOKUP($B315,Totalt!$B$1:$BH$474,MATCH(J$2,Totalt!$B$1:$AZ$1,0),FALSE)</f>
        <v>93.684530000000009</v>
      </c>
      <c r="K315">
        <f>VLOOKUP($B315,Totalt!$B$1:$BH$474,MATCH(K$2,Totalt!$B$1:$AZ$1,0),FALSE)</f>
        <v>79</v>
      </c>
      <c r="M315" t="s">
        <v>622</v>
      </c>
      <c r="R315" t="s">
        <v>622</v>
      </c>
      <c r="S315" s="102" t="str">
        <f t="shared" si="8"/>
        <v>ja</v>
      </c>
      <c r="U315">
        <f t="shared" si="9"/>
        <v>265</v>
      </c>
    </row>
    <row r="316" spans="1:21" ht="15" customHeight="1" x14ac:dyDescent="0.25">
      <c r="A316" t="s">
        <v>447</v>
      </c>
      <c r="B316" t="s">
        <v>448</v>
      </c>
      <c r="C316">
        <v>3.7840100000000002E-2</v>
      </c>
      <c r="D316">
        <v>10.159700000000001</v>
      </c>
      <c r="E316">
        <v>7.0411299999999999</v>
      </c>
      <c r="F316">
        <v>3.2224200000000001E-3</v>
      </c>
      <c r="G316" t="s">
        <v>10</v>
      </c>
      <c r="H316" s="103" t="s">
        <v>10</v>
      </c>
      <c r="J316">
        <f>VLOOKUP($B316,Totalt!$B$1:$BH$474,MATCH(J$2,Totalt!$B$1:$AZ$1,0),FALSE)</f>
        <v>403.42266999999998</v>
      </c>
      <c r="K316">
        <f>VLOOKUP($B316,Totalt!$B$1:$BH$474,MATCH(K$2,Totalt!$B$1:$AZ$1,0),FALSE)</f>
        <v>321</v>
      </c>
      <c r="M316" t="s">
        <v>622</v>
      </c>
      <c r="R316" t="s">
        <v>622</v>
      </c>
      <c r="S316" s="102" t="str">
        <f t="shared" si="8"/>
        <v>ja</v>
      </c>
      <c r="U316">
        <f t="shared" si="9"/>
        <v>266</v>
      </c>
    </row>
    <row r="317" spans="1:21" ht="15" customHeight="1" x14ac:dyDescent="0.25">
      <c r="A317" t="s">
        <v>449</v>
      </c>
      <c r="B317" t="s">
        <v>450</v>
      </c>
      <c r="C317">
        <v>0.123473</v>
      </c>
      <c r="D317">
        <v>16.5321</v>
      </c>
      <c r="E317">
        <v>15.939399999999999</v>
      </c>
      <c r="F317">
        <v>1.4435899999999999E-4</v>
      </c>
      <c r="G317" t="s">
        <v>8</v>
      </c>
      <c r="H317" s="103" t="s">
        <v>10</v>
      </c>
      <c r="J317">
        <f>VLOOKUP($B317,Totalt!$B$1:$BH$474,MATCH(J$2,Totalt!$B$1:$AZ$1,0),FALSE)</f>
        <v>5.6110000000000007</v>
      </c>
      <c r="K317">
        <f>VLOOKUP($B317,Totalt!$B$1:$BH$474,MATCH(K$2,Totalt!$B$1:$AZ$1,0),FALSE)</f>
        <v>3.72</v>
      </c>
      <c r="M317" t="s">
        <v>622</v>
      </c>
      <c r="R317" t="s">
        <v>622</v>
      </c>
      <c r="S317" s="102" t="str">
        <f t="shared" si="8"/>
        <v>ja</v>
      </c>
      <c r="U317">
        <f t="shared" si="9"/>
        <v>267</v>
      </c>
    </row>
    <row r="318" spans="1:21" ht="15" customHeight="1" x14ac:dyDescent="0.25">
      <c r="A318" t="s">
        <v>449</v>
      </c>
      <c r="B318" t="s">
        <v>451</v>
      </c>
      <c r="C318">
        <v>0.122739</v>
      </c>
      <c r="D318">
        <v>15.706200000000001</v>
      </c>
      <c r="E318">
        <v>15.562900000000001</v>
      </c>
      <c r="F318">
        <v>1.49942E-4</v>
      </c>
      <c r="G318" t="s">
        <v>8</v>
      </c>
      <c r="H318" s="103" t="s">
        <v>10</v>
      </c>
      <c r="J318">
        <f>VLOOKUP($B318,Totalt!$B$1:$BH$474,MATCH(J$2,Totalt!$B$1:$AZ$1,0),FALSE)</f>
        <v>8.67</v>
      </c>
      <c r="K318">
        <f>VLOOKUP($B318,Totalt!$B$1:$BH$474,MATCH(K$2,Totalt!$B$1:$AZ$1,0),FALSE)</f>
        <v>6.06</v>
      </c>
      <c r="M318" t="s">
        <v>622</v>
      </c>
      <c r="R318" t="s">
        <v>622</v>
      </c>
      <c r="S318" s="102" t="str">
        <f t="shared" si="8"/>
        <v>ja</v>
      </c>
      <c r="U318">
        <f t="shared" si="9"/>
        <v>268</v>
      </c>
    </row>
    <row r="319" spans="1:21" ht="15" customHeight="1" x14ac:dyDescent="0.25">
      <c r="A319" t="s">
        <v>449</v>
      </c>
      <c r="B319" t="s">
        <v>452</v>
      </c>
      <c r="C319">
        <v>9.4981300000000005E-2</v>
      </c>
      <c r="D319">
        <v>100.122</v>
      </c>
      <c r="E319">
        <v>5.81731</v>
      </c>
      <c r="F319">
        <v>1.26881E-3</v>
      </c>
      <c r="G319" t="s">
        <v>8</v>
      </c>
      <c r="H319" s="103" t="s">
        <v>10</v>
      </c>
      <c r="J319">
        <f>VLOOKUP($B319,Totalt!$B$1:$BH$474,MATCH(J$2,Totalt!$B$1:$AZ$1,0),FALSE)</f>
        <v>270.31808999999998</v>
      </c>
      <c r="K319">
        <f>VLOOKUP($B319,Totalt!$B$1:$BH$474,MATCH(K$2,Totalt!$B$1:$AZ$1,0),FALSE)</f>
        <v>229</v>
      </c>
      <c r="M319" t="s">
        <v>622</v>
      </c>
      <c r="R319" t="s">
        <v>622</v>
      </c>
      <c r="S319" s="102" t="str">
        <f t="shared" si="8"/>
        <v>ja</v>
      </c>
      <c r="U319">
        <f t="shared" si="9"/>
        <v>269</v>
      </c>
    </row>
    <row r="320" spans="1:21" ht="15" customHeight="1" x14ac:dyDescent="0.25">
      <c r="A320" t="s">
        <v>453</v>
      </c>
      <c r="B320" t="s">
        <v>454</v>
      </c>
      <c r="C320">
        <v>0.19889100000000001</v>
      </c>
      <c r="D320">
        <v>21.488900000000001</v>
      </c>
      <c r="E320">
        <v>16.4147</v>
      </c>
      <c r="F320">
        <v>2.7713700000000001E-2</v>
      </c>
      <c r="G320" t="s">
        <v>10</v>
      </c>
      <c r="H320" s="103" t="s">
        <v>10</v>
      </c>
      <c r="J320">
        <f>VLOOKUP($B320,Totalt!$B$1:$BH$474,MATCH(J$2,Totalt!$B$1:$AZ$1,0),FALSE)</f>
        <v>2.6960500000000001</v>
      </c>
      <c r="K320">
        <f>VLOOKUP($B320,Totalt!$B$1:$BH$474,MATCH(K$2,Totalt!$B$1:$AZ$1,0),FALSE)</f>
        <v>2.1389999999999998</v>
      </c>
      <c r="M320" t="s">
        <v>622</v>
      </c>
      <c r="R320" t="s">
        <v>622</v>
      </c>
      <c r="S320" s="102" t="str">
        <f t="shared" si="8"/>
        <v>ja</v>
      </c>
      <c r="U320">
        <f t="shared" si="9"/>
        <v>270</v>
      </c>
    </row>
    <row r="321" spans="1:21" ht="15" customHeight="1" x14ac:dyDescent="0.25">
      <c r="A321" t="s">
        <v>453</v>
      </c>
      <c r="B321" t="s">
        <v>455</v>
      </c>
      <c r="C321">
        <v>0.15398200000000001</v>
      </c>
      <c r="D321">
        <v>12.9655</v>
      </c>
      <c r="E321">
        <v>14.440899999999999</v>
      </c>
      <c r="F321">
        <v>6.5894500000000002E-3</v>
      </c>
      <c r="G321" t="s">
        <v>10</v>
      </c>
      <c r="H321" s="103" t="s">
        <v>10</v>
      </c>
      <c r="J321">
        <f>VLOOKUP($B321,Totalt!$B$1:$BH$474,MATCH(J$2,Totalt!$B$1:$AZ$1,0),FALSE)</f>
        <v>0.92305900000000007</v>
      </c>
      <c r="K321">
        <f>VLOOKUP($B321,Totalt!$B$1:$BH$474,MATCH(K$2,Totalt!$B$1:$AZ$1,0),FALSE)</f>
        <v>0.82099999999999995</v>
      </c>
      <c r="M321" t="s">
        <v>622</v>
      </c>
      <c r="R321" t="s">
        <v>622</v>
      </c>
      <c r="S321" s="102" t="str">
        <f t="shared" si="8"/>
        <v>ja</v>
      </c>
      <c r="U321">
        <f t="shared" si="9"/>
        <v>271</v>
      </c>
    </row>
    <row r="322" spans="1:21" ht="15" customHeight="1" x14ac:dyDescent="0.25">
      <c r="A322" t="s">
        <v>453</v>
      </c>
      <c r="B322" t="s">
        <v>456</v>
      </c>
      <c r="C322">
        <v>6.0295300000000003E-2</v>
      </c>
      <c r="D322">
        <v>12.6196</v>
      </c>
      <c r="E322">
        <v>3.8667600000000002</v>
      </c>
      <c r="F322">
        <v>1.24183E-2</v>
      </c>
      <c r="G322" t="s">
        <v>10</v>
      </c>
      <c r="H322" s="103" t="s">
        <v>10</v>
      </c>
      <c r="J322">
        <f>VLOOKUP($B322,Totalt!$B$1:$BH$474,MATCH(J$2,Totalt!$B$1:$AZ$1,0),FALSE)</f>
        <v>52.499899999999997</v>
      </c>
      <c r="K322">
        <f>VLOOKUP($B322,Totalt!$B$1:$BH$474,MATCH(K$2,Totalt!$B$1:$AZ$1,0),FALSE)</f>
        <v>42.433</v>
      </c>
      <c r="M322" t="s">
        <v>622</v>
      </c>
      <c r="R322" t="s">
        <v>622</v>
      </c>
      <c r="S322" s="102" t="str">
        <f t="shared" si="8"/>
        <v>ja</v>
      </c>
      <c r="U322">
        <f t="shared" si="9"/>
        <v>272</v>
      </c>
    </row>
    <row r="323" spans="1:21" ht="15" customHeight="1" x14ac:dyDescent="0.25">
      <c r="A323" t="s">
        <v>457</v>
      </c>
      <c r="B323" t="s">
        <v>458</v>
      </c>
      <c r="C323">
        <v>0.36047699999999999</v>
      </c>
      <c r="D323">
        <v>54.037199999999999</v>
      </c>
      <c r="E323">
        <v>17.945</v>
      </c>
      <c r="F323">
        <v>0.137071</v>
      </c>
      <c r="G323" t="s">
        <v>8</v>
      </c>
      <c r="H323" s="103" t="s">
        <v>10</v>
      </c>
      <c r="J323">
        <f>VLOOKUP($B323,Totalt!$B$1:$BH$474,MATCH(J$2,Totalt!$B$1:$AZ$1,0),FALSE)</f>
        <v>9.7030000000000012</v>
      </c>
      <c r="K323">
        <f>VLOOKUP($B323,Totalt!$B$1:$BH$474,MATCH(K$2,Totalt!$B$1:$AZ$1,0),FALSE)</f>
        <v>7.5430000000000001</v>
      </c>
      <c r="M323" t="s">
        <v>622</v>
      </c>
      <c r="R323" t="s">
        <v>622</v>
      </c>
      <c r="S323" s="102" t="str">
        <f t="shared" si="8"/>
        <v>ja</v>
      </c>
      <c r="U323">
        <f t="shared" si="9"/>
        <v>273</v>
      </c>
    </row>
    <row r="324" spans="1:21" ht="15" customHeight="1" x14ac:dyDescent="0.25">
      <c r="A324" t="s">
        <v>457</v>
      </c>
      <c r="B324" t="s">
        <v>459</v>
      </c>
      <c r="C324">
        <v>0.21151400000000001</v>
      </c>
      <c r="D324">
        <v>9.64466</v>
      </c>
      <c r="E324">
        <v>18.138100000000001</v>
      </c>
      <c r="F324">
        <v>3.6650200000000002E-3</v>
      </c>
      <c r="G324" t="s">
        <v>8</v>
      </c>
      <c r="H324" s="103" t="s">
        <v>10</v>
      </c>
      <c r="J324">
        <f>VLOOKUP($B324,Totalt!$B$1:$BH$474,MATCH(J$2,Totalt!$B$1:$AZ$1,0),FALSE)</f>
        <v>10.913999999999998</v>
      </c>
      <c r="K324">
        <f>VLOOKUP($B324,Totalt!$B$1:$BH$474,MATCH(K$2,Totalt!$B$1:$AZ$1,0),FALSE)</f>
        <v>7.7160000000000002</v>
      </c>
      <c r="M324" t="s">
        <v>622</v>
      </c>
      <c r="R324" t="s">
        <v>622</v>
      </c>
      <c r="S324" s="102" t="str">
        <f t="shared" ref="S324:S387" si="10">IF(N324="x","nej",
IF(O324="x","ja",
IF(H324="ja","ja","nej")))</f>
        <v>ja</v>
      </c>
      <c r="U324">
        <f t="shared" si="9"/>
        <v>274</v>
      </c>
    </row>
    <row r="325" spans="1:21" ht="15" customHeight="1" x14ac:dyDescent="0.25">
      <c r="A325" t="s">
        <v>457</v>
      </c>
      <c r="B325" t="s">
        <v>460</v>
      </c>
      <c r="C325">
        <v>8.0136299999999994E-2</v>
      </c>
      <c r="D325">
        <v>17.998699999999999</v>
      </c>
      <c r="E325">
        <v>9.6995000000000005</v>
      </c>
      <c r="F325">
        <v>1.6338800000000001E-2</v>
      </c>
      <c r="G325" t="s">
        <v>8</v>
      </c>
      <c r="H325" s="103" t="s">
        <v>10</v>
      </c>
      <c r="J325">
        <f>VLOOKUP($B325,Totalt!$B$1:$BH$474,MATCH(J$2,Totalt!$B$1:$AZ$1,0),FALSE)</f>
        <v>10.4047</v>
      </c>
      <c r="K325">
        <f>VLOOKUP($B325,Totalt!$B$1:$BH$474,MATCH(K$2,Totalt!$B$1:$AZ$1,0),FALSE)</f>
        <v>7.64</v>
      </c>
      <c r="M325" t="s">
        <v>622</v>
      </c>
      <c r="R325" t="s">
        <v>622</v>
      </c>
      <c r="S325" s="102" t="str">
        <f t="shared" si="10"/>
        <v>ja</v>
      </c>
      <c r="U325">
        <f t="shared" ref="U325:U388" si="11">IF(ISERROR(S325),U324,IF(S325="ja",U324+1,U324))</f>
        <v>275</v>
      </c>
    </row>
    <row r="326" spans="1:21" ht="15" customHeight="1" x14ac:dyDescent="0.25">
      <c r="A326" t="s">
        <v>457</v>
      </c>
      <c r="B326" t="s">
        <v>461</v>
      </c>
      <c r="C326">
        <v>0.22740199999999999</v>
      </c>
      <c r="D326">
        <v>52.317</v>
      </c>
      <c r="E326">
        <v>5.3873800000000003</v>
      </c>
      <c r="F326">
        <v>1.8905499999999999E-2</v>
      </c>
      <c r="G326" t="s">
        <v>8</v>
      </c>
      <c r="H326" s="103" t="s">
        <v>10</v>
      </c>
      <c r="J326">
        <f>VLOOKUP($B326,Totalt!$B$1:$BH$474,MATCH(J$2,Totalt!$B$1:$AZ$1,0),FALSE)</f>
        <v>890.21470599999986</v>
      </c>
      <c r="K326">
        <f>VLOOKUP($B326,Totalt!$B$1:$BH$474,MATCH(K$2,Totalt!$B$1:$AZ$1,0),FALSE)</f>
        <v>788.96299999999997</v>
      </c>
      <c r="M326" t="s">
        <v>622</v>
      </c>
      <c r="R326" t="s">
        <v>622</v>
      </c>
      <c r="S326" s="102" t="str">
        <f t="shared" si="10"/>
        <v>ja</v>
      </c>
      <c r="U326">
        <f t="shared" si="11"/>
        <v>276</v>
      </c>
    </row>
    <row r="327" spans="1:21" ht="15" customHeight="1" x14ac:dyDescent="0.25">
      <c r="A327" t="s">
        <v>462</v>
      </c>
      <c r="B327" t="s">
        <v>463</v>
      </c>
      <c r="C327">
        <v>0</v>
      </c>
      <c r="D327">
        <v>0</v>
      </c>
      <c r="E327">
        <v>0</v>
      </c>
      <c r="F327">
        <v>0</v>
      </c>
      <c r="G327" t="s">
        <v>8</v>
      </c>
      <c r="H327" s="103" t="s">
        <v>8</v>
      </c>
      <c r="J327">
        <f>VLOOKUP($B327,Totalt!$B$1:$BH$474,MATCH(J$2,Totalt!$B$1:$AZ$1,0),FALSE)</f>
        <v>0</v>
      </c>
      <c r="K327" t="str">
        <f>VLOOKUP($B327,Totalt!$B$1:$BH$474,MATCH(K$2,Totalt!$B$1:$AZ$1,0),FALSE)</f>
        <v/>
      </c>
      <c r="M327" t="s">
        <v>622</v>
      </c>
      <c r="R327" t="s">
        <v>622</v>
      </c>
      <c r="S327" s="102" t="str">
        <f t="shared" si="10"/>
        <v>nej</v>
      </c>
      <c r="U327">
        <f t="shared" si="11"/>
        <v>276</v>
      </c>
    </row>
    <row r="328" spans="1:21" ht="15" customHeight="1" x14ac:dyDescent="0.25">
      <c r="A328" t="s">
        <v>462</v>
      </c>
      <c r="B328" t="s">
        <v>464</v>
      </c>
      <c r="C328">
        <v>0</v>
      </c>
      <c r="D328">
        <v>0</v>
      </c>
      <c r="E328">
        <v>0</v>
      </c>
      <c r="F328">
        <v>0</v>
      </c>
      <c r="G328" t="s">
        <v>8</v>
      </c>
      <c r="H328" s="103" t="s">
        <v>8</v>
      </c>
      <c r="J328">
        <f>VLOOKUP($B328,Totalt!$B$1:$BH$474,MATCH(J$2,Totalt!$B$1:$AZ$1,0),FALSE)</f>
        <v>0</v>
      </c>
      <c r="K328" t="str">
        <f>VLOOKUP($B328,Totalt!$B$1:$BH$474,MATCH(K$2,Totalt!$B$1:$AZ$1,0),FALSE)</f>
        <v/>
      </c>
      <c r="M328" t="s">
        <v>622</v>
      </c>
      <c r="R328" t="s">
        <v>622</v>
      </c>
      <c r="S328" s="102" t="str">
        <f t="shared" si="10"/>
        <v>nej</v>
      </c>
      <c r="U328">
        <f t="shared" si="11"/>
        <v>276</v>
      </c>
    </row>
    <row r="329" spans="1:21" ht="15" customHeight="1" x14ac:dyDescent="0.25">
      <c r="A329" t="s">
        <v>465</v>
      </c>
      <c r="B329" t="s">
        <v>466</v>
      </c>
      <c r="C329">
        <v>7.0853100000000002E-2</v>
      </c>
      <c r="D329">
        <v>17.372499999999999</v>
      </c>
      <c r="E329">
        <v>6.8932500000000001</v>
      </c>
      <c r="F329">
        <v>1.07072E-2</v>
      </c>
      <c r="G329" t="s">
        <v>10</v>
      </c>
      <c r="H329" s="103" t="s">
        <v>10</v>
      </c>
      <c r="J329">
        <f>VLOOKUP($B329,Totalt!$B$1:$BH$474,MATCH(J$2,Totalt!$B$1:$AZ$1,0),FALSE)</f>
        <v>36.073999999999998</v>
      </c>
      <c r="K329">
        <f>VLOOKUP($B329,Totalt!$B$1:$BH$474,MATCH(K$2,Totalt!$B$1:$AZ$1,0),FALSE)</f>
        <v>35.74</v>
      </c>
      <c r="M329" t="s">
        <v>622</v>
      </c>
      <c r="R329" t="s">
        <v>622</v>
      </c>
      <c r="S329" s="102" t="str">
        <f t="shared" si="10"/>
        <v>ja</v>
      </c>
      <c r="U329">
        <f t="shared" si="11"/>
        <v>277</v>
      </c>
    </row>
    <row r="330" spans="1:21" ht="15" customHeight="1" x14ac:dyDescent="0.25">
      <c r="A330" t="s">
        <v>467</v>
      </c>
      <c r="B330" t="s">
        <v>468</v>
      </c>
      <c r="C330">
        <v>0.48994799999999999</v>
      </c>
      <c r="D330">
        <v>80.552700000000002</v>
      </c>
      <c r="E330">
        <v>29.435600000000001</v>
      </c>
      <c r="F330">
        <v>0.121153</v>
      </c>
      <c r="G330" t="s">
        <v>8</v>
      </c>
      <c r="H330" s="103" t="s">
        <v>10</v>
      </c>
      <c r="J330">
        <f>VLOOKUP($B330,Totalt!$B$1:$BH$474,MATCH(J$2,Totalt!$B$1:$AZ$1,0),FALSE)</f>
        <v>2.0470000000000002</v>
      </c>
      <c r="K330">
        <f>VLOOKUP($B330,Totalt!$B$1:$BH$474,MATCH(K$2,Totalt!$B$1:$AZ$1,0),FALSE)</f>
        <v>0.95699999999999996</v>
      </c>
      <c r="M330" t="s">
        <v>622</v>
      </c>
      <c r="R330" t="s">
        <v>622</v>
      </c>
      <c r="S330" s="102" t="str">
        <f t="shared" si="10"/>
        <v>ja</v>
      </c>
      <c r="U330">
        <f t="shared" si="11"/>
        <v>278</v>
      </c>
    </row>
    <row r="331" spans="1:21" ht="15" customHeight="1" x14ac:dyDescent="0.25">
      <c r="A331" t="s">
        <v>467</v>
      </c>
      <c r="B331" t="s">
        <v>469</v>
      </c>
      <c r="C331">
        <v>0.226608</v>
      </c>
      <c r="D331">
        <v>30.774000000000001</v>
      </c>
      <c r="E331">
        <v>16.989699999999999</v>
      </c>
      <c r="F331">
        <v>6.1553299999999998E-2</v>
      </c>
      <c r="G331" t="s">
        <v>8</v>
      </c>
      <c r="H331" s="103" t="s">
        <v>10</v>
      </c>
      <c r="J331">
        <f>VLOOKUP($B331,Totalt!$B$1:$BH$474,MATCH(J$2,Totalt!$B$1:$AZ$1,0),FALSE)</f>
        <v>5.1825000000000001</v>
      </c>
      <c r="K331">
        <f>VLOOKUP($B331,Totalt!$B$1:$BH$474,MATCH(K$2,Totalt!$B$1:$AZ$1,0),FALSE)</f>
        <v>3.5790000000000002</v>
      </c>
      <c r="M331" t="s">
        <v>622</v>
      </c>
      <c r="R331" t="s">
        <v>622</v>
      </c>
      <c r="S331" s="102" t="str">
        <f t="shared" si="10"/>
        <v>ja</v>
      </c>
      <c r="U331">
        <f t="shared" si="11"/>
        <v>279</v>
      </c>
    </row>
    <row r="332" spans="1:21" ht="15" customHeight="1" x14ac:dyDescent="0.25">
      <c r="A332" t="s">
        <v>467</v>
      </c>
      <c r="B332" t="s">
        <v>470</v>
      </c>
      <c r="C332">
        <v>1.7265200000000001E-2</v>
      </c>
      <c r="D332">
        <v>4.0872999999999999</v>
      </c>
      <c r="E332">
        <v>2.2186900000000001</v>
      </c>
      <c r="F332">
        <v>6.2667199999999999E-3</v>
      </c>
      <c r="G332" t="s">
        <v>8</v>
      </c>
      <c r="H332" s="103" t="s">
        <v>10</v>
      </c>
      <c r="J332">
        <f>VLOOKUP($B332,Totalt!$B$1:$BH$474,MATCH(J$2,Totalt!$B$1:$AZ$1,0),FALSE)</f>
        <v>164.83852999999999</v>
      </c>
      <c r="K332">
        <f>VLOOKUP($B332,Totalt!$B$1:$BH$474,MATCH(K$2,Totalt!$B$1:$AZ$1,0),FALSE)</f>
        <v>134.76</v>
      </c>
      <c r="M332" t="s">
        <v>622</v>
      </c>
      <c r="R332" t="s">
        <v>622</v>
      </c>
      <c r="S332" s="102" t="str">
        <f t="shared" si="10"/>
        <v>ja</v>
      </c>
      <c r="U332">
        <f t="shared" si="11"/>
        <v>280</v>
      </c>
    </row>
    <row r="333" spans="1:21" ht="15" customHeight="1" x14ac:dyDescent="0.25">
      <c r="A333" t="s">
        <v>467</v>
      </c>
      <c r="B333" t="s">
        <v>471</v>
      </c>
      <c r="C333">
        <v>0.40562199999999998</v>
      </c>
      <c r="D333">
        <v>70.2791</v>
      </c>
      <c r="E333">
        <v>22.4999</v>
      </c>
      <c r="F333">
        <v>0.14371300000000001</v>
      </c>
      <c r="G333" t="s">
        <v>8</v>
      </c>
      <c r="H333" s="103" t="s">
        <v>10</v>
      </c>
      <c r="J333">
        <f>VLOOKUP($B333,Totalt!$B$1:$BH$474,MATCH(J$2,Totalt!$B$1:$AZ$1,0),FALSE)</f>
        <v>4.3907000000000007</v>
      </c>
      <c r="K333">
        <f>VLOOKUP($B333,Totalt!$B$1:$BH$474,MATCH(K$2,Totalt!$B$1:$AZ$1,0),FALSE)</f>
        <v>2.7250000000000001</v>
      </c>
      <c r="M333" t="s">
        <v>622</v>
      </c>
      <c r="R333" t="s">
        <v>622</v>
      </c>
      <c r="S333" s="102" t="str">
        <f t="shared" si="10"/>
        <v>ja</v>
      </c>
      <c r="U333">
        <f t="shared" si="11"/>
        <v>281</v>
      </c>
    </row>
    <row r="334" spans="1:21" ht="15" customHeight="1" x14ac:dyDescent="0.25">
      <c r="A334" t="s">
        <v>472</v>
      </c>
      <c r="B334" t="s">
        <v>11</v>
      </c>
      <c r="C334">
        <v>0.15379899999999999</v>
      </c>
      <c r="D334">
        <v>35.759500000000003</v>
      </c>
      <c r="E334">
        <v>7.8037200000000002</v>
      </c>
      <c r="F334">
        <v>4.0270899999999998E-2</v>
      </c>
      <c r="G334" t="s">
        <v>8</v>
      </c>
      <c r="H334" s="103" t="s">
        <v>10</v>
      </c>
      <c r="J334">
        <f>VLOOKUP($B334,Totalt!$B$1:$BH$474,MATCH(J$2,Totalt!$B$1:$AZ$1,0),FALSE)</f>
        <v>121.79999999999998</v>
      </c>
      <c r="K334">
        <f>VLOOKUP($B334,Totalt!$B$1:$BH$474,MATCH(K$2,Totalt!$B$1:$AZ$1,0),FALSE)</f>
        <v>93.7</v>
      </c>
      <c r="M334" t="s">
        <v>622</v>
      </c>
      <c r="R334" t="s">
        <v>622</v>
      </c>
      <c r="S334" s="102" t="str">
        <f t="shared" si="10"/>
        <v>ja</v>
      </c>
      <c r="U334">
        <f t="shared" si="11"/>
        <v>282</v>
      </c>
    </row>
    <row r="335" spans="1:21" ht="15" customHeight="1" x14ac:dyDescent="0.25">
      <c r="A335" t="s">
        <v>472</v>
      </c>
      <c r="B335" t="s">
        <v>473</v>
      </c>
      <c r="C335">
        <v>0</v>
      </c>
      <c r="D335">
        <v>0</v>
      </c>
      <c r="E335">
        <v>0</v>
      </c>
      <c r="F335">
        <v>0</v>
      </c>
      <c r="G335" t="s">
        <v>8</v>
      </c>
      <c r="H335" s="103" t="s">
        <v>8</v>
      </c>
      <c r="J335">
        <f>VLOOKUP($B335,Totalt!$B$1:$BH$474,MATCH(J$2,Totalt!$B$1:$AZ$1,0),FALSE)</f>
        <v>0</v>
      </c>
      <c r="K335" t="str">
        <f>VLOOKUP($B335,Totalt!$B$1:$BH$474,MATCH(K$2,Totalt!$B$1:$AZ$1,0),FALSE)</f>
        <v/>
      </c>
      <c r="M335" t="s">
        <v>622</v>
      </c>
      <c r="R335" t="s">
        <v>622</v>
      </c>
      <c r="S335" s="102" t="str">
        <f t="shared" si="10"/>
        <v>nej</v>
      </c>
      <c r="U335">
        <f t="shared" si="11"/>
        <v>282</v>
      </c>
    </row>
    <row r="336" spans="1:21" ht="15" customHeight="1" x14ac:dyDescent="0.25">
      <c r="A336" t="s">
        <v>472</v>
      </c>
      <c r="B336" t="s">
        <v>276</v>
      </c>
      <c r="C336">
        <v>9.14074E-2</v>
      </c>
      <c r="D336">
        <v>19.955200000000001</v>
      </c>
      <c r="E336">
        <v>9.6314799999999998</v>
      </c>
      <c r="F336">
        <v>1.2209299999999999E-2</v>
      </c>
      <c r="G336" t="s">
        <v>8</v>
      </c>
      <c r="H336" s="103" t="s">
        <v>10</v>
      </c>
      <c r="J336">
        <f>VLOOKUP($B336,Totalt!$B$1:$BH$474,MATCH(J$2,Totalt!$B$1:$AZ$1,0),FALSE)</f>
        <v>17.2</v>
      </c>
      <c r="K336">
        <f>VLOOKUP($B336,Totalt!$B$1:$BH$474,MATCH(K$2,Totalt!$B$1:$AZ$1,0),FALSE)</f>
        <v>13.5</v>
      </c>
      <c r="M336" t="s">
        <v>622</v>
      </c>
      <c r="R336" t="s">
        <v>622</v>
      </c>
      <c r="S336" s="102" t="str">
        <f t="shared" si="10"/>
        <v>ja</v>
      </c>
      <c r="U336">
        <f t="shared" si="11"/>
        <v>283</v>
      </c>
    </row>
    <row r="337" spans="1:21" ht="15" customHeight="1" x14ac:dyDescent="0.25">
      <c r="A337" t="s">
        <v>474</v>
      </c>
      <c r="B337" t="s">
        <v>475</v>
      </c>
      <c r="C337">
        <v>0.16731699999999999</v>
      </c>
      <c r="D337">
        <v>21.4114</v>
      </c>
      <c r="E337">
        <v>8.0726300000000002</v>
      </c>
      <c r="F337">
        <v>3.39473E-2</v>
      </c>
      <c r="G337" t="s">
        <v>10</v>
      </c>
      <c r="H337" s="103" t="s">
        <v>10</v>
      </c>
      <c r="J337">
        <f>VLOOKUP($B337,Totalt!$B$1:$BH$474,MATCH(J$2,Totalt!$B$1:$AZ$1,0),FALSE)</f>
        <v>22.152000000000001</v>
      </c>
      <c r="K337">
        <f>VLOOKUP($B337,Totalt!$B$1:$BH$474,MATCH(K$2,Totalt!$B$1:$AZ$1,0),FALSE)</f>
        <v>16.93</v>
      </c>
      <c r="M337" t="s">
        <v>622</v>
      </c>
      <c r="R337" t="s">
        <v>622</v>
      </c>
      <c r="S337" s="102" t="str">
        <f t="shared" si="10"/>
        <v>ja</v>
      </c>
      <c r="U337">
        <f t="shared" si="11"/>
        <v>284</v>
      </c>
    </row>
    <row r="338" spans="1:21" ht="15" customHeight="1" x14ac:dyDescent="0.25">
      <c r="A338" t="s">
        <v>474</v>
      </c>
      <c r="B338" t="s">
        <v>476</v>
      </c>
      <c r="C338">
        <v>7.9805299999999996E-2</v>
      </c>
      <c r="D338">
        <v>7.7426399999999997</v>
      </c>
      <c r="E338">
        <v>7.3056700000000001</v>
      </c>
      <c r="F338">
        <v>0</v>
      </c>
      <c r="G338" t="s">
        <v>10</v>
      </c>
      <c r="H338" s="103" t="s">
        <v>10</v>
      </c>
      <c r="J338">
        <f>VLOOKUP($B338,Totalt!$B$1:$BH$474,MATCH(J$2,Totalt!$B$1:$AZ$1,0),FALSE)</f>
        <v>487.18502999999998</v>
      </c>
      <c r="K338">
        <f>VLOOKUP($B338,Totalt!$B$1:$BH$474,MATCH(K$2,Totalt!$B$1:$AZ$1,0),FALSE)</f>
        <v>451.9</v>
      </c>
      <c r="M338" t="s">
        <v>622</v>
      </c>
      <c r="R338" t="s">
        <v>622</v>
      </c>
      <c r="S338" s="102" t="str">
        <f t="shared" si="10"/>
        <v>ja</v>
      </c>
      <c r="U338">
        <f t="shared" si="11"/>
        <v>285</v>
      </c>
    </row>
    <row r="339" spans="1:21" ht="15" customHeight="1" x14ac:dyDescent="0.25">
      <c r="A339" t="s">
        <v>474</v>
      </c>
      <c r="B339" t="s">
        <v>477</v>
      </c>
      <c r="C339">
        <v>0.28067300000000001</v>
      </c>
      <c r="D339">
        <v>12.079499999999999</v>
      </c>
      <c r="E339">
        <v>8.1784700000000008</v>
      </c>
      <c r="F339">
        <v>4.5254799999999998E-2</v>
      </c>
      <c r="G339" t="s">
        <v>8</v>
      </c>
      <c r="H339" s="103" t="s">
        <v>10</v>
      </c>
      <c r="J339">
        <f>VLOOKUP($B339,Totalt!$B$1:$BH$474,MATCH(J$2,Totalt!$B$1:$AZ$1,0),FALSE)</f>
        <v>67.12</v>
      </c>
      <c r="K339">
        <f>VLOOKUP($B339,Totalt!$B$1:$BH$474,MATCH(K$2,Totalt!$B$1:$AZ$1,0),FALSE)</f>
        <v>49.6</v>
      </c>
      <c r="M339" t="s">
        <v>622</v>
      </c>
      <c r="R339" t="s">
        <v>622</v>
      </c>
      <c r="S339" s="102" t="str">
        <f t="shared" si="10"/>
        <v>ja</v>
      </c>
      <c r="U339">
        <f t="shared" si="11"/>
        <v>286</v>
      </c>
    </row>
    <row r="340" spans="1:21" ht="15" customHeight="1" x14ac:dyDescent="0.25">
      <c r="A340" t="s">
        <v>474</v>
      </c>
      <c r="B340" t="s">
        <v>478</v>
      </c>
      <c r="C340">
        <v>1.3247899999999999</v>
      </c>
      <c r="D340">
        <v>496.89400000000001</v>
      </c>
      <c r="E340">
        <v>51.143700000000003</v>
      </c>
      <c r="F340">
        <v>4.6016399999999999E-2</v>
      </c>
      <c r="G340" t="s">
        <v>10</v>
      </c>
      <c r="H340" s="103" t="s">
        <v>10</v>
      </c>
      <c r="J340">
        <f>VLOOKUP($B340,Totalt!$B$1:$BH$474,MATCH(J$2,Totalt!$B$1:$AZ$1,0),FALSE)</f>
        <v>77.995890000000003</v>
      </c>
      <c r="K340">
        <f>VLOOKUP($B340,Totalt!$B$1:$BH$474,MATCH(K$2,Totalt!$B$1:$AZ$1,0),FALSE)</f>
        <v>54.03</v>
      </c>
      <c r="M340" t="s">
        <v>622</v>
      </c>
      <c r="R340" t="s">
        <v>622</v>
      </c>
      <c r="S340" s="102" t="str">
        <f t="shared" si="10"/>
        <v>ja</v>
      </c>
      <c r="U340">
        <f t="shared" si="11"/>
        <v>287</v>
      </c>
    </row>
    <row r="341" spans="1:21" ht="15" customHeight="1" x14ac:dyDescent="0.25">
      <c r="A341" t="s">
        <v>474</v>
      </c>
      <c r="B341" t="s">
        <v>479</v>
      </c>
      <c r="C341">
        <v>0.14970700000000001</v>
      </c>
      <c r="D341">
        <v>18.231999999999999</v>
      </c>
      <c r="E341">
        <v>10.507400000000001</v>
      </c>
      <c r="F341">
        <v>1.1834300000000001E-2</v>
      </c>
      <c r="G341" t="s">
        <v>10</v>
      </c>
      <c r="H341" s="103" t="s">
        <v>10</v>
      </c>
      <c r="J341">
        <f>VLOOKUP($B341,Totalt!$B$1:$BH$474,MATCH(J$2,Totalt!$B$1:$AZ$1,0),FALSE)</f>
        <v>67.599999999999994</v>
      </c>
      <c r="K341">
        <f>VLOOKUP($B341,Totalt!$B$1:$BH$474,MATCH(K$2,Totalt!$B$1:$AZ$1,0),FALSE)</f>
        <v>44.3</v>
      </c>
      <c r="M341" t="s">
        <v>622</v>
      </c>
      <c r="R341" t="s">
        <v>622</v>
      </c>
      <c r="S341" s="102" t="str">
        <f t="shared" si="10"/>
        <v>ja</v>
      </c>
      <c r="U341">
        <f t="shared" si="11"/>
        <v>288</v>
      </c>
    </row>
    <row r="342" spans="1:21" ht="15" customHeight="1" x14ac:dyDescent="0.25">
      <c r="A342" t="s">
        <v>474</v>
      </c>
      <c r="B342" t="s">
        <v>480</v>
      </c>
      <c r="C342">
        <v>4.5509500000000001E-2</v>
      </c>
      <c r="D342">
        <v>12.0449</v>
      </c>
      <c r="E342">
        <v>6.7402199999999999</v>
      </c>
      <c r="F342">
        <v>3.5969099999999997E-2</v>
      </c>
      <c r="G342" t="s">
        <v>8</v>
      </c>
      <c r="H342" s="103" t="s">
        <v>10</v>
      </c>
      <c r="J342">
        <f>VLOOKUP($B342,Totalt!$B$1:$BH$474,MATCH(J$2,Totalt!$B$1:$AZ$1,0),FALSE)</f>
        <v>180.01304999999996</v>
      </c>
      <c r="K342">
        <f>VLOOKUP($B342,Totalt!$B$1:$BH$474,MATCH(K$2,Totalt!$B$1:$AZ$1,0),FALSE)</f>
        <v>145.69999999999999</v>
      </c>
      <c r="M342" t="s">
        <v>622</v>
      </c>
      <c r="R342" t="s">
        <v>622</v>
      </c>
      <c r="S342" s="102" t="str">
        <f t="shared" si="10"/>
        <v>ja</v>
      </c>
      <c r="U342">
        <f t="shared" si="11"/>
        <v>289</v>
      </c>
    </row>
    <row r="343" spans="1:21" ht="15" customHeight="1" x14ac:dyDescent="0.25">
      <c r="A343" t="s">
        <v>474</v>
      </c>
      <c r="B343" t="s">
        <v>481</v>
      </c>
      <c r="C343">
        <v>7.2442000000000006E-2</v>
      </c>
      <c r="D343">
        <v>15.305999999999999</v>
      </c>
      <c r="E343">
        <v>4.0779199999999998</v>
      </c>
      <c r="F343">
        <v>1.88498E-2</v>
      </c>
      <c r="G343" t="s">
        <v>10</v>
      </c>
      <c r="H343" s="103" t="s">
        <v>10</v>
      </c>
      <c r="J343">
        <f>VLOOKUP($B343,Totalt!$B$1:$BH$474,MATCH(J$2,Totalt!$B$1:$AZ$1,0),FALSE)</f>
        <v>320.12172999999996</v>
      </c>
      <c r="K343">
        <f>VLOOKUP($B343,Totalt!$B$1:$BH$474,MATCH(K$2,Totalt!$B$1:$AZ$1,0),FALSE)</f>
        <v>259.2</v>
      </c>
      <c r="M343" t="s">
        <v>622</v>
      </c>
      <c r="R343" t="s">
        <v>622</v>
      </c>
      <c r="S343" s="102" t="str">
        <f t="shared" si="10"/>
        <v>ja</v>
      </c>
      <c r="U343">
        <f t="shared" si="11"/>
        <v>290</v>
      </c>
    </row>
    <row r="344" spans="1:21" ht="15" customHeight="1" x14ac:dyDescent="0.25">
      <c r="A344" t="s">
        <v>474</v>
      </c>
      <c r="B344" t="s">
        <v>482</v>
      </c>
      <c r="C344">
        <v>9.8177600000000004E-2</v>
      </c>
      <c r="D344">
        <v>8.3103400000000001</v>
      </c>
      <c r="E344">
        <v>4.0782400000000001</v>
      </c>
      <c r="F344">
        <v>1.5817899999999999E-2</v>
      </c>
      <c r="G344" t="s">
        <v>8</v>
      </c>
      <c r="H344" s="103" t="s">
        <v>10</v>
      </c>
      <c r="J344">
        <f>VLOOKUP($B344,Totalt!$B$1:$BH$474,MATCH(J$2,Totalt!$B$1:$AZ$1,0),FALSE)</f>
        <v>30.656400000000001</v>
      </c>
      <c r="K344">
        <f>VLOOKUP($B344,Totalt!$B$1:$BH$474,MATCH(K$2,Totalt!$B$1:$AZ$1,0),FALSE)</f>
        <v>27.2</v>
      </c>
      <c r="M344" t="s">
        <v>622</v>
      </c>
      <c r="R344" t="s">
        <v>622</v>
      </c>
      <c r="S344" s="102" t="str">
        <f t="shared" si="10"/>
        <v>ja</v>
      </c>
      <c r="U344">
        <f t="shared" si="11"/>
        <v>291</v>
      </c>
    </row>
    <row r="345" spans="1:21" ht="15" customHeight="1" x14ac:dyDescent="0.25">
      <c r="A345" t="s">
        <v>474</v>
      </c>
      <c r="B345" t="s">
        <v>483</v>
      </c>
      <c r="C345">
        <v>0.199487</v>
      </c>
      <c r="D345">
        <v>9.1495200000000008</v>
      </c>
      <c r="E345">
        <v>20.285699999999999</v>
      </c>
      <c r="F345">
        <v>0</v>
      </c>
      <c r="G345" t="s">
        <v>10</v>
      </c>
      <c r="H345" s="103" t="s">
        <v>10</v>
      </c>
      <c r="J345">
        <f>VLOOKUP($B345,Totalt!$B$1:$BH$474,MATCH(J$2,Totalt!$B$1:$AZ$1,0),FALSE)</f>
        <v>21.5</v>
      </c>
      <c r="K345">
        <f>VLOOKUP($B345,Totalt!$B$1:$BH$474,MATCH(K$2,Totalt!$B$1:$AZ$1,0),FALSE)</f>
        <v>13.65</v>
      </c>
      <c r="M345" t="s">
        <v>622</v>
      </c>
      <c r="R345" t="s">
        <v>622</v>
      </c>
      <c r="S345" s="102" t="str">
        <f t="shared" si="10"/>
        <v>ja</v>
      </c>
      <c r="U345">
        <f t="shared" si="11"/>
        <v>292</v>
      </c>
    </row>
    <row r="346" spans="1:21" ht="15" customHeight="1" x14ac:dyDescent="0.25">
      <c r="A346" t="s">
        <v>474</v>
      </c>
      <c r="B346" t="s">
        <v>484</v>
      </c>
      <c r="C346">
        <v>0.50833700000000004</v>
      </c>
      <c r="D346">
        <v>181.244</v>
      </c>
      <c r="E346">
        <v>14.081899999999999</v>
      </c>
      <c r="F346">
        <v>2.0057999999999999E-2</v>
      </c>
      <c r="G346" t="s">
        <v>10</v>
      </c>
      <c r="H346" s="103" t="s">
        <v>10</v>
      </c>
      <c r="J346">
        <f>VLOOKUP($B346,Totalt!$B$1:$BH$474,MATCH(J$2,Totalt!$B$1:$AZ$1,0),FALSE)</f>
        <v>1818.9019699999999</v>
      </c>
      <c r="K346">
        <f>VLOOKUP($B346,Totalt!$B$1:$BH$474,MATCH(K$2,Totalt!$B$1:$AZ$1,0),FALSE)</f>
        <v>1357.7</v>
      </c>
      <c r="M346" t="s">
        <v>622</v>
      </c>
      <c r="R346" t="s">
        <v>622</v>
      </c>
      <c r="S346" s="102" t="str">
        <f t="shared" si="10"/>
        <v>ja</v>
      </c>
      <c r="U346">
        <f t="shared" si="11"/>
        <v>293</v>
      </c>
    </row>
    <row r="347" spans="1:21" ht="15" customHeight="1" x14ac:dyDescent="0.25">
      <c r="A347" t="s">
        <v>474</v>
      </c>
      <c r="B347" t="s">
        <v>485</v>
      </c>
      <c r="C347">
        <v>3.1212500000000001E-2</v>
      </c>
      <c r="D347">
        <v>1.6268899999999999</v>
      </c>
      <c r="E347">
        <v>0.92489299999999997</v>
      </c>
      <c r="F347">
        <v>4.4361699999999997E-3</v>
      </c>
      <c r="G347" t="s">
        <v>8</v>
      </c>
      <c r="H347" s="103" t="s">
        <v>10</v>
      </c>
      <c r="J347">
        <f>VLOOKUP($B347,Totalt!$B$1:$BH$474,MATCH(J$2,Totalt!$B$1:$AZ$1,0),FALSE)</f>
        <v>147.65</v>
      </c>
      <c r="K347">
        <f>VLOOKUP($B347,Totalt!$B$1:$BH$474,MATCH(K$2,Totalt!$B$1:$AZ$1,0),FALSE)</f>
        <v>126.6</v>
      </c>
      <c r="M347" t="s">
        <v>622</v>
      </c>
      <c r="R347" t="s">
        <v>622</v>
      </c>
      <c r="S347" s="102" t="str">
        <f t="shared" si="10"/>
        <v>ja</v>
      </c>
      <c r="U347">
        <f t="shared" si="11"/>
        <v>294</v>
      </c>
    </row>
    <row r="348" spans="1:21" ht="15" customHeight="1" x14ac:dyDescent="0.25">
      <c r="A348" t="s">
        <v>474</v>
      </c>
      <c r="B348" t="s">
        <v>486</v>
      </c>
      <c r="C348">
        <v>0.93505899999999997</v>
      </c>
      <c r="D348">
        <v>301.37900000000002</v>
      </c>
      <c r="E348">
        <v>35.217700000000001</v>
      </c>
      <c r="F348">
        <v>0.10584</v>
      </c>
      <c r="G348" t="s">
        <v>10</v>
      </c>
      <c r="H348" s="103" t="s">
        <v>10</v>
      </c>
      <c r="J348">
        <f>VLOOKUP($B348,Totalt!$B$1:$BH$474,MATCH(J$2,Totalt!$B$1:$AZ$1,0),FALSE)</f>
        <v>33.730000000000004</v>
      </c>
      <c r="K348">
        <f>VLOOKUP($B348,Totalt!$B$1:$BH$474,MATCH(K$2,Totalt!$B$1:$AZ$1,0),FALSE)</f>
        <v>23.8</v>
      </c>
      <c r="M348" t="s">
        <v>622</v>
      </c>
      <c r="R348" t="s">
        <v>622</v>
      </c>
      <c r="S348" s="102" t="str">
        <f t="shared" si="10"/>
        <v>ja</v>
      </c>
      <c r="U348">
        <f t="shared" si="11"/>
        <v>295</v>
      </c>
    </row>
    <row r="349" spans="1:21" ht="15" customHeight="1" x14ac:dyDescent="0.25">
      <c r="A349" t="s">
        <v>487</v>
      </c>
      <c r="B349" t="s">
        <v>488</v>
      </c>
      <c r="C349">
        <v>0.23340900000000001</v>
      </c>
      <c r="D349">
        <v>57.683399999999999</v>
      </c>
      <c r="E349">
        <v>15.8085</v>
      </c>
      <c r="F349">
        <v>5.5647500000000003E-2</v>
      </c>
      <c r="G349" t="s">
        <v>10</v>
      </c>
      <c r="H349" s="103" t="s">
        <v>10</v>
      </c>
      <c r="J349">
        <f>VLOOKUP($B349,Totalt!$B$1:$BH$474,MATCH(J$2,Totalt!$B$1:$AZ$1,0),FALSE)</f>
        <v>8.1764700000000001</v>
      </c>
      <c r="K349">
        <f>VLOOKUP($B349,Totalt!$B$1:$BH$474,MATCH(K$2,Totalt!$B$1:$AZ$1,0),FALSE)</f>
        <v>3.9</v>
      </c>
      <c r="M349" t="s">
        <v>622</v>
      </c>
      <c r="R349" t="s">
        <v>622</v>
      </c>
      <c r="S349" s="102" t="str">
        <f t="shared" si="10"/>
        <v>ja</v>
      </c>
      <c r="U349">
        <f t="shared" si="11"/>
        <v>296</v>
      </c>
    </row>
    <row r="350" spans="1:21" ht="15" customHeight="1" x14ac:dyDescent="0.25">
      <c r="A350" t="s">
        <v>487</v>
      </c>
      <c r="B350" t="s">
        <v>489</v>
      </c>
      <c r="C350">
        <v>0.24787899999999999</v>
      </c>
      <c r="D350">
        <v>59.818199999999997</v>
      </c>
      <c r="E350">
        <v>12.2315</v>
      </c>
      <c r="F350">
        <v>8.9215699999999995E-2</v>
      </c>
      <c r="G350" t="s">
        <v>10</v>
      </c>
      <c r="H350" s="103" t="s">
        <v>10</v>
      </c>
      <c r="J350">
        <f>VLOOKUP($B350,Totalt!$B$1:$BH$474,MATCH(J$2,Totalt!$B$1:$AZ$1,0),FALSE)</f>
        <v>5.0999999999999996</v>
      </c>
      <c r="K350">
        <f>VLOOKUP($B350,Totalt!$B$1:$BH$474,MATCH(K$2,Totalt!$B$1:$AZ$1,0),FALSE)</f>
        <v>3.3</v>
      </c>
      <c r="M350" t="s">
        <v>622</v>
      </c>
      <c r="R350" t="s">
        <v>622</v>
      </c>
      <c r="S350" s="102" t="str">
        <f t="shared" si="10"/>
        <v>ja</v>
      </c>
      <c r="U350">
        <f t="shared" si="11"/>
        <v>297</v>
      </c>
    </row>
    <row r="351" spans="1:21" ht="15" customHeight="1" x14ac:dyDescent="0.25">
      <c r="A351" t="s">
        <v>487</v>
      </c>
      <c r="B351" t="s">
        <v>490</v>
      </c>
      <c r="C351">
        <v>0.18080099999999999</v>
      </c>
      <c r="D351">
        <v>38.648600000000002</v>
      </c>
      <c r="E351">
        <v>5.4928400000000002</v>
      </c>
      <c r="F351">
        <v>4.2678099999999997E-2</v>
      </c>
      <c r="G351" t="s">
        <v>10</v>
      </c>
      <c r="H351" s="103" t="s">
        <v>10</v>
      </c>
      <c r="J351">
        <f>VLOOKUP($B351,Totalt!$B$1:$BH$474,MATCH(J$2,Totalt!$B$1:$AZ$1,0),FALSE)</f>
        <v>148.320549</v>
      </c>
      <c r="K351">
        <f>VLOOKUP($B351,Totalt!$B$1:$BH$474,MATCH(K$2,Totalt!$B$1:$AZ$1,0),FALSE)</f>
        <v>111</v>
      </c>
      <c r="M351" t="s">
        <v>622</v>
      </c>
      <c r="R351" t="s">
        <v>622</v>
      </c>
      <c r="S351" s="102" t="str">
        <f t="shared" si="10"/>
        <v>ja</v>
      </c>
      <c r="U351">
        <f t="shared" si="11"/>
        <v>298</v>
      </c>
    </row>
    <row r="352" spans="1:21" ht="15" customHeight="1" x14ac:dyDescent="0.25">
      <c r="A352" t="s">
        <v>491</v>
      </c>
      <c r="B352" t="s">
        <v>492</v>
      </c>
      <c r="C352">
        <v>8.1956399999999999E-2</v>
      </c>
      <c r="D352">
        <v>13.729699999999999</v>
      </c>
      <c r="E352">
        <v>9.9086200000000009</v>
      </c>
      <c r="F352">
        <v>0</v>
      </c>
      <c r="G352" t="s">
        <v>8</v>
      </c>
      <c r="H352" s="103" t="s">
        <v>10</v>
      </c>
      <c r="J352">
        <f>VLOOKUP($B352,Totalt!$B$1:$BH$474,MATCH(J$2,Totalt!$B$1:$AZ$1,0),FALSE)</f>
        <v>6.4308199999999998</v>
      </c>
      <c r="K352">
        <f>VLOOKUP($B352,Totalt!$B$1:$BH$474,MATCH(K$2,Totalt!$B$1:$AZ$1,0),FALSE)</f>
        <v>4.399</v>
      </c>
      <c r="M352" t="s">
        <v>622</v>
      </c>
      <c r="R352" t="s">
        <v>622</v>
      </c>
      <c r="S352" s="102" t="str">
        <f t="shared" si="10"/>
        <v>ja</v>
      </c>
      <c r="U352">
        <f t="shared" si="11"/>
        <v>299</v>
      </c>
    </row>
    <row r="353" spans="1:21" ht="15" customHeight="1" x14ac:dyDescent="0.25">
      <c r="A353" t="s">
        <v>491</v>
      </c>
      <c r="B353" t="s">
        <v>493</v>
      </c>
      <c r="C353">
        <v>6.1299100000000002E-2</v>
      </c>
      <c r="D353">
        <v>10.280900000000001</v>
      </c>
      <c r="E353">
        <v>7.9053300000000002</v>
      </c>
      <c r="F353">
        <v>0</v>
      </c>
      <c r="G353" t="s">
        <v>10</v>
      </c>
      <c r="H353" s="103" t="s">
        <v>10</v>
      </c>
      <c r="J353">
        <f>VLOOKUP($B353,Totalt!$B$1:$BH$474,MATCH(J$2,Totalt!$B$1:$AZ$1,0),FALSE)</f>
        <v>5.0109999999999992</v>
      </c>
      <c r="K353">
        <f>VLOOKUP($B353,Totalt!$B$1:$BH$474,MATCH(K$2,Totalt!$B$1:$AZ$1,0),FALSE)</f>
        <v>4.226</v>
      </c>
      <c r="M353" t="s">
        <v>622</v>
      </c>
      <c r="R353" t="s">
        <v>622</v>
      </c>
      <c r="S353" s="102" t="str">
        <f t="shared" si="10"/>
        <v>ja</v>
      </c>
      <c r="U353">
        <f t="shared" si="11"/>
        <v>300</v>
      </c>
    </row>
    <row r="354" spans="1:21" ht="15" customHeight="1" x14ac:dyDescent="0.25">
      <c r="A354" t="s">
        <v>491</v>
      </c>
      <c r="B354" t="s">
        <v>494</v>
      </c>
      <c r="C354">
        <v>6.9239200000000001E-2</v>
      </c>
      <c r="D354">
        <v>12.562799999999999</v>
      </c>
      <c r="E354">
        <v>9.6998200000000008</v>
      </c>
      <c r="F354">
        <v>0</v>
      </c>
      <c r="G354" t="s">
        <v>10</v>
      </c>
      <c r="H354" s="103" t="s">
        <v>10</v>
      </c>
      <c r="J354">
        <f>VLOOKUP($B354,Totalt!$B$1:$BH$474,MATCH(J$2,Totalt!$B$1:$AZ$1,0),FALSE)</f>
        <v>8.6900000000000013</v>
      </c>
      <c r="K354">
        <f>VLOOKUP($B354,Totalt!$B$1:$BH$474,MATCH(K$2,Totalt!$B$1:$AZ$1,0),FALSE)</f>
        <v>6.0860000000000003</v>
      </c>
      <c r="M354" t="s">
        <v>622</v>
      </c>
      <c r="R354" t="s">
        <v>622</v>
      </c>
      <c r="S354" s="102" t="str">
        <f t="shared" si="10"/>
        <v>ja</v>
      </c>
      <c r="U354">
        <f t="shared" si="11"/>
        <v>301</v>
      </c>
    </row>
    <row r="355" spans="1:21" ht="15" customHeight="1" x14ac:dyDescent="0.25">
      <c r="A355" t="s">
        <v>491</v>
      </c>
      <c r="B355" t="s">
        <v>495</v>
      </c>
      <c r="C355">
        <v>6.5097100000000005E-2</v>
      </c>
      <c r="D355">
        <v>11.570399999999999</v>
      </c>
      <c r="E355">
        <v>8.9169400000000003</v>
      </c>
      <c r="F355">
        <v>0</v>
      </c>
      <c r="G355" t="s">
        <v>10</v>
      </c>
      <c r="H355" s="103" t="s">
        <v>10</v>
      </c>
      <c r="J355">
        <f>VLOOKUP($B355,Totalt!$B$1:$BH$474,MATCH(J$2,Totalt!$B$1:$AZ$1,0),FALSE)</f>
        <v>11.241</v>
      </c>
      <c r="K355">
        <f>VLOOKUP($B355,Totalt!$B$1:$BH$474,MATCH(K$2,Totalt!$B$1:$AZ$1,0),FALSE)</f>
        <v>8.4969999999999999</v>
      </c>
      <c r="M355" t="s">
        <v>622</v>
      </c>
      <c r="R355" t="s">
        <v>622</v>
      </c>
      <c r="S355" s="102" t="str">
        <f t="shared" si="10"/>
        <v>ja</v>
      </c>
      <c r="U355">
        <f t="shared" si="11"/>
        <v>302</v>
      </c>
    </row>
    <row r="356" spans="1:21" ht="15" customHeight="1" x14ac:dyDescent="0.25">
      <c r="A356" t="s">
        <v>491</v>
      </c>
      <c r="B356" t="s">
        <v>496</v>
      </c>
      <c r="C356">
        <v>0.108017</v>
      </c>
      <c r="D356">
        <v>20.066600000000001</v>
      </c>
      <c r="E356">
        <v>9.7206499999999991</v>
      </c>
      <c r="F356">
        <v>2.1762500000000001E-2</v>
      </c>
      <c r="G356" t="s">
        <v>8</v>
      </c>
      <c r="H356" s="103" t="s">
        <v>10</v>
      </c>
      <c r="J356">
        <f>VLOOKUP($B356,Totalt!$B$1:$BH$474,MATCH(J$2,Totalt!$B$1:$AZ$1,0),FALSE)</f>
        <v>115.19759999999999</v>
      </c>
      <c r="K356">
        <f>VLOOKUP($B356,Totalt!$B$1:$BH$474,MATCH(K$2,Totalt!$B$1:$AZ$1,0),FALSE)</f>
        <v>76.347999999999999</v>
      </c>
      <c r="M356" t="s">
        <v>622</v>
      </c>
      <c r="R356" t="s">
        <v>622</v>
      </c>
      <c r="S356" s="102" t="str">
        <f t="shared" si="10"/>
        <v>ja</v>
      </c>
      <c r="U356">
        <f t="shared" si="11"/>
        <v>303</v>
      </c>
    </row>
    <row r="357" spans="1:21" ht="15" customHeight="1" x14ac:dyDescent="0.25">
      <c r="A357" t="s">
        <v>497</v>
      </c>
      <c r="B357" t="s">
        <v>498</v>
      </c>
      <c r="C357">
        <v>0.22047600000000001</v>
      </c>
      <c r="D357">
        <v>20.5852</v>
      </c>
      <c r="E357">
        <v>18.349</v>
      </c>
      <c r="F357">
        <v>3.4013599999999998E-2</v>
      </c>
      <c r="G357" t="s">
        <v>10</v>
      </c>
      <c r="H357" s="103" t="s">
        <v>10</v>
      </c>
      <c r="J357">
        <f>VLOOKUP($B357,Totalt!$B$1:$BH$474,MATCH(J$2,Totalt!$B$1:$AZ$1,0),FALSE)</f>
        <v>2.94</v>
      </c>
      <c r="K357">
        <f>VLOOKUP($B357,Totalt!$B$1:$BH$474,MATCH(K$2,Totalt!$B$1:$AZ$1,0),FALSE)</f>
        <v>2.1</v>
      </c>
      <c r="M357" t="s">
        <v>622</v>
      </c>
      <c r="R357" t="s">
        <v>622</v>
      </c>
      <c r="S357" s="102" t="str">
        <f t="shared" si="10"/>
        <v>ja</v>
      </c>
      <c r="U357">
        <f t="shared" si="11"/>
        <v>304</v>
      </c>
    </row>
    <row r="358" spans="1:21" ht="15" customHeight="1" x14ac:dyDescent="0.25">
      <c r="A358" t="s">
        <v>497</v>
      </c>
      <c r="B358" t="s">
        <v>499</v>
      </c>
      <c r="C358">
        <v>0.155059</v>
      </c>
      <c r="D358">
        <v>37.147300000000001</v>
      </c>
      <c r="E358">
        <v>9.8819099999999995</v>
      </c>
      <c r="F358">
        <v>4.1656100000000001E-2</v>
      </c>
      <c r="G358" t="s">
        <v>10</v>
      </c>
      <c r="H358" s="103" t="s">
        <v>10</v>
      </c>
      <c r="J358">
        <f>VLOOKUP($B358,Totalt!$B$1:$BH$474,MATCH(J$2,Totalt!$B$1:$AZ$1,0),FALSE)</f>
        <v>162.73153000000002</v>
      </c>
      <c r="K358">
        <f>VLOOKUP($B358,Totalt!$B$1:$BH$474,MATCH(K$2,Totalt!$B$1:$AZ$1,0),FALSE)</f>
        <v>118.5</v>
      </c>
      <c r="M358" t="s">
        <v>622</v>
      </c>
      <c r="R358" t="s">
        <v>622</v>
      </c>
      <c r="S358" s="102" t="str">
        <f t="shared" si="10"/>
        <v>ja</v>
      </c>
      <c r="U358">
        <f t="shared" si="11"/>
        <v>305</v>
      </c>
    </row>
    <row r="359" spans="1:21" ht="15" customHeight="1" x14ac:dyDescent="0.25">
      <c r="A359" t="s">
        <v>497</v>
      </c>
      <c r="B359" t="s">
        <v>500</v>
      </c>
      <c r="C359">
        <v>6.4212900000000003E-2</v>
      </c>
      <c r="D359">
        <v>10.7478</v>
      </c>
      <c r="E359">
        <v>8.2925400000000007</v>
      </c>
      <c r="F359">
        <v>3.88954E-4</v>
      </c>
      <c r="G359" t="s">
        <v>10</v>
      </c>
      <c r="H359" s="103" t="s">
        <v>10</v>
      </c>
      <c r="J359">
        <f>VLOOKUP($B359,Totalt!$B$1:$BH$474,MATCH(J$2,Totalt!$B$1:$AZ$1,0),FALSE)</f>
        <v>25.71</v>
      </c>
      <c r="K359">
        <f>VLOOKUP($B359,Totalt!$B$1:$BH$474,MATCH(K$2,Totalt!$B$1:$AZ$1,0),FALSE)</f>
        <v>20.2</v>
      </c>
      <c r="M359" t="s">
        <v>622</v>
      </c>
      <c r="R359" t="s">
        <v>622</v>
      </c>
      <c r="S359" s="102" t="str">
        <f t="shared" si="10"/>
        <v>ja</v>
      </c>
      <c r="U359">
        <f t="shared" si="11"/>
        <v>306</v>
      </c>
    </row>
    <row r="360" spans="1:21" ht="15" customHeight="1" x14ac:dyDescent="0.25">
      <c r="A360" t="s">
        <v>501</v>
      </c>
      <c r="B360" t="s">
        <v>502</v>
      </c>
      <c r="C360">
        <v>0.19894700000000001</v>
      </c>
      <c r="D360">
        <v>113.361</v>
      </c>
      <c r="E360">
        <v>5.96211</v>
      </c>
      <c r="F360">
        <v>4.7763800000000002E-2</v>
      </c>
      <c r="G360" t="s">
        <v>8</v>
      </c>
      <c r="H360" s="103" t="s">
        <v>10</v>
      </c>
      <c r="J360">
        <f>VLOOKUP($B360,Totalt!$B$1:$BH$474,MATCH(J$2,Totalt!$B$1:$AZ$1,0),FALSE)</f>
        <v>293.10865000000001</v>
      </c>
      <c r="K360">
        <f>VLOOKUP($B360,Totalt!$B$1:$BH$474,MATCH(K$2,Totalt!$B$1:$AZ$1,0),FALSE)</f>
        <v>205.21799999999999</v>
      </c>
      <c r="M360" t="s">
        <v>622</v>
      </c>
      <c r="R360" t="s">
        <v>622</v>
      </c>
      <c r="S360" s="102" t="str">
        <f t="shared" si="10"/>
        <v>ja</v>
      </c>
      <c r="U360">
        <f t="shared" si="11"/>
        <v>307</v>
      </c>
    </row>
    <row r="361" spans="1:21" ht="15" customHeight="1" x14ac:dyDescent="0.25">
      <c r="A361" t="s">
        <v>501</v>
      </c>
      <c r="B361" t="s">
        <v>503</v>
      </c>
      <c r="C361">
        <v>0.35972399999999999</v>
      </c>
      <c r="D361">
        <v>15.2986</v>
      </c>
      <c r="E361">
        <v>20.535299999999999</v>
      </c>
      <c r="F361">
        <v>1.4293E-2</v>
      </c>
      <c r="G361" t="s">
        <v>10</v>
      </c>
      <c r="H361" s="103" t="s">
        <v>10</v>
      </c>
      <c r="J361">
        <f>VLOOKUP($B361,Totalt!$B$1:$BH$474,MATCH(J$2,Totalt!$B$1:$AZ$1,0),FALSE)</f>
        <v>3.5121999999999995</v>
      </c>
      <c r="K361">
        <f>VLOOKUP($B361,Totalt!$B$1:$BH$474,MATCH(K$2,Totalt!$B$1:$AZ$1,0),FALSE)</f>
        <v>2.133</v>
      </c>
      <c r="M361" t="s">
        <v>622</v>
      </c>
      <c r="R361" t="s">
        <v>622</v>
      </c>
      <c r="S361" s="102" t="str">
        <f t="shared" si="10"/>
        <v>ja</v>
      </c>
      <c r="U361">
        <f t="shared" si="11"/>
        <v>308</v>
      </c>
    </row>
    <row r="362" spans="1:21" ht="15" customHeight="1" x14ac:dyDescent="0.25">
      <c r="A362" t="s">
        <v>501</v>
      </c>
      <c r="B362" t="s">
        <v>504</v>
      </c>
      <c r="C362">
        <v>0.13030700000000001</v>
      </c>
      <c r="D362">
        <v>18.921199999999999</v>
      </c>
      <c r="E362">
        <v>8.3430199999999992</v>
      </c>
      <c r="F362">
        <v>2.5080499999999999E-2</v>
      </c>
      <c r="G362" t="s">
        <v>10</v>
      </c>
      <c r="H362" s="103" t="s">
        <v>10</v>
      </c>
      <c r="J362">
        <f>VLOOKUP($B362,Totalt!$B$1:$BH$474,MATCH(J$2,Totalt!$B$1:$AZ$1,0),FALSE)</f>
        <v>17.742919999999998</v>
      </c>
      <c r="K362">
        <f>VLOOKUP($B362,Totalt!$B$1:$BH$474,MATCH(K$2,Totalt!$B$1:$AZ$1,0),FALSE)</f>
        <v>13.263999999999999</v>
      </c>
      <c r="M362" t="s">
        <v>622</v>
      </c>
      <c r="R362" t="s">
        <v>622</v>
      </c>
      <c r="S362" s="102" t="str">
        <f t="shared" si="10"/>
        <v>ja</v>
      </c>
      <c r="U362">
        <f t="shared" si="11"/>
        <v>309</v>
      </c>
    </row>
    <row r="363" spans="1:21" ht="15" customHeight="1" x14ac:dyDescent="0.25">
      <c r="A363" t="s">
        <v>501</v>
      </c>
      <c r="B363" t="s">
        <v>505</v>
      </c>
      <c r="C363">
        <v>0.13014100000000001</v>
      </c>
      <c r="D363">
        <v>17.126999999999999</v>
      </c>
      <c r="E363">
        <v>1.6906600000000001</v>
      </c>
      <c r="F363">
        <v>4.9838599999999997E-2</v>
      </c>
      <c r="G363" t="s">
        <v>10</v>
      </c>
      <c r="H363" s="103" t="s">
        <v>10</v>
      </c>
      <c r="J363">
        <f>VLOOKUP($B363,Totalt!$B$1:$BH$474,MATCH(J$2,Totalt!$B$1:$AZ$1,0),FALSE)</f>
        <v>26.703849999999999</v>
      </c>
      <c r="K363">
        <f>VLOOKUP($B363,Totalt!$B$1:$BH$474,MATCH(K$2,Totalt!$B$1:$AZ$1,0),FALSE)</f>
        <v>21.56</v>
      </c>
      <c r="M363" t="s">
        <v>622</v>
      </c>
      <c r="R363" t="s">
        <v>622</v>
      </c>
      <c r="S363" s="102" t="str">
        <f t="shared" si="10"/>
        <v>ja</v>
      </c>
      <c r="U363">
        <f t="shared" si="11"/>
        <v>310</v>
      </c>
    </row>
    <row r="364" spans="1:21" ht="15" customHeight="1" x14ac:dyDescent="0.25">
      <c r="A364" t="s">
        <v>501</v>
      </c>
      <c r="B364" t="s">
        <v>506</v>
      </c>
      <c r="C364">
        <v>0.19450600000000001</v>
      </c>
      <c r="D364">
        <v>18.68</v>
      </c>
      <c r="E364">
        <v>13.691599999999999</v>
      </c>
      <c r="F364">
        <v>2.7792600000000001E-2</v>
      </c>
      <c r="G364" t="s">
        <v>10</v>
      </c>
      <c r="H364" s="103" t="s">
        <v>10</v>
      </c>
      <c r="J364">
        <f>VLOOKUP($B364,Totalt!$B$1:$BH$474,MATCH(J$2,Totalt!$B$1:$AZ$1,0),FALSE)</f>
        <v>7.4120400000000011</v>
      </c>
      <c r="K364">
        <f>VLOOKUP($B364,Totalt!$B$1:$BH$474,MATCH(K$2,Totalt!$B$1:$AZ$1,0),FALSE)</f>
        <v>5.6680000000000001</v>
      </c>
      <c r="M364" t="s">
        <v>622</v>
      </c>
      <c r="R364" t="s">
        <v>622</v>
      </c>
      <c r="S364" s="102" t="str">
        <f t="shared" si="10"/>
        <v>ja</v>
      </c>
      <c r="U364">
        <f t="shared" si="11"/>
        <v>311</v>
      </c>
    </row>
    <row r="365" spans="1:21" ht="15" customHeight="1" x14ac:dyDescent="0.25">
      <c r="A365" t="s">
        <v>501</v>
      </c>
      <c r="B365" t="s">
        <v>507</v>
      </c>
      <c r="C365">
        <v>0.35456399999999999</v>
      </c>
      <c r="D365">
        <v>46.615400000000001</v>
      </c>
      <c r="E365">
        <v>18.6416</v>
      </c>
      <c r="F365">
        <v>0.107475</v>
      </c>
      <c r="G365" t="s">
        <v>10</v>
      </c>
      <c r="H365" s="103" t="s">
        <v>10</v>
      </c>
      <c r="J365">
        <f>VLOOKUP($B365,Totalt!$B$1:$BH$474,MATCH(J$2,Totalt!$B$1:$AZ$1,0),FALSE)</f>
        <v>2.5215199999999998</v>
      </c>
      <c r="K365">
        <f>VLOOKUP($B365,Totalt!$B$1:$BH$474,MATCH(K$2,Totalt!$B$1:$AZ$1,0),FALSE)</f>
        <v>1.841</v>
      </c>
      <c r="M365" t="s">
        <v>622</v>
      </c>
      <c r="R365" t="s">
        <v>622</v>
      </c>
      <c r="S365" s="102" t="str">
        <f t="shared" si="10"/>
        <v>ja</v>
      </c>
      <c r="U365">
        <f t="shared" si="11"/>
        <v>312</v>
      </c>
    </row>
    <row r="366" spans="1:21" ht="15" customHeight="1" x14ac:dyDescent="0.25">
      <c r="A366" t="s">
        <v>501</v>
      </c>
      <c r="B366" t="s">
        <v>508</v>
      </c>
      <c r="C366">
        <v>7.1373000000000006E-2</v>
      </c>
      <c r="D366">
        <v>4.1593200000000001</v>
      </c>
      <c r="E366">
        <v>3.2123300000000001</v>
      </c>
      <c r="F366">
        <v>0</v>
      </c>
      <c r="G366" t="s">
        <v>10</v>
      </c>
      <c r="H366" s="103" t="s">
        <v>10</v>
      </c>
      <c r="J366">
        <f>VLOOKUP($B366,Totalt!$B$1:$BH$474,MATCH(J$2,Totalt!$B$1:$AZ$1,0),FALSE)</f>
        <v>74.825999999999993</v>
      </c>
      <c r="K366">
        <f>VLOOKUP($B366,Totalt!$B$1:$BH$474,MATCH(K$2,Totalt!$B$1:$AZ$1,0),FALSE)</f>
        <v>67.715000000000003</v>
      </c>
      <c r="M366" t="s">
        <v>622</v>
      </c>
      <c r="R366" t="s">
        <v>622</v>
      </c>
      <c r="S366" s="102" t="str">
        <f t="shared" si="10"/>
        <v>ja</v>
      </c>
      <c r="U366">
        <f t="shared" si="11"/>
        <v>313</v>
      </c>
    </row>
    <row r="367" spans="1:21" ht="15" customHeight="1" x14ac:dyDescent="0.25">
      <c r="A367" t="s">
        <v>501</v>
      </c>
      <c r="B367" t="s">
        <v>509</v>
      </c>
      <c r="C367">
        <v>8.9209899999999995E-2</v>
      </c>
      <c r="D367">
        <v>8.5467999999999993</v>
      </c>
      <c r="E367">
        <v>5.1939000000000002</v>
      </c>
      <c r="F367">
        <v>8.2491600000000002E-3</v>
      </c>
      <c r="G367" t="s">
        <v>10</v>
      </c>
      <c r="H367" s="103" t="s">
        <v>10</v>
      </c>
      <c r="J367">
        <f>VLOOKUP($B367,Totalt!$B$1:$BH$474,MATCH(J$2,Totalt!$B$1:$AZ$1,0),FALSE)</f>
        <v>124.74001</v>
      </c>
      <c r="K367">
        <f>VLOOKUP($B367,Totalt!$B$1:$BH$474,MATCH(K$2,Totalt!$B$1:$AZ$1,0),FALSE)</f>
        <v>117.197</v>
      </c>
      <c r="M367" t="s">
        <v>622</v>
      </c>
      <c r="R367" t="s">
        <v>622</v>
      </c>
      <c r="S367" s="102" t="str">
        <f t="shared" si="10"/>
        <v>ja</v>
      </c>
      <c r="U367">
        <f t="shared" si="11"/>
        <v>314</v>
      </c>
    </row>
    <row r="368" spans="1:21" ht="15" customHeight="1" x14ac:dyDescent="0.25">
      <c r="A368" t="s">
        <v>501</v>
      </c>
      <c r="B368" t="s">
        <v>510</v>
      </c>
      <c r="C368">
        <v>0.102572</v>
      </c>
      <c r="D368">
        <v>11.7964</v>
      </c>
      <c r="E368">
        <v>6.3380900000000002</v>
      </c>
      <c r="F368">
        <v>1.1542800000000001E-2</v>
      </c>
      <c r="G368" t="s">
        <v>10</v>
      </c>
      <c r="H368" s="103" t="s">
        <v>10</v>
      </c>
      <c r="J368">
        <f>VLOOKUP($B368,Totalt!$B$1:$BH$474,MATCH(J$2,Totalt!$B$1:$AZ$1,0),FALSE)</f>
        <v>47.995350000000002</v>
      </c>
      <c r="K368">
        <f>VLOOKUP($B368,Totalt!$B$1:$BH$474,MATCH(K$2,Totalt!$B$1:$AZ$1,0),FALSE)</f>
        <v>37.344999999999999</v>
      </c>
      <c r="M368" t="s">
        <v>622</v>
      </c>
      <c r="R368" t="s">
        <v>622</v>
      </c>
      <c r="S368" s="102" t="str">
        <f t="shared" si="10"/>
        <v>ja</v>
      </c>
      <c r="U368">
        <f t="shared" si="11"/>
        <v>315</v>
      </c>
    </row>
    <row r="369" spans="1:21" ht="15" customHeight="1" x14ac:dyDescent="0.25">
      <c r="A369" t="s">
        <v>501</v>
      </c>
      <c r="B369" t="s">
        <v>511</v>
      </c>
      <c r="C369">
        <v>0.17529600000000001</v>
      </c>
      <c r="D369">
        <v>37.304699999999997</v>
      </c>
      <c r="E369">
        <v>4.3293100000000004</v>
      </c>
      <c r="F369">
        <v>0.10483000000000001</v>
      </c>
      <c r="G369" t="s">
        <v>10</v>
      </c>
      <c r="H369" s="103" t="s">
        <v>10</v>
      </c>
      <c r="J369">
        <f>VLOOKUP($B369,Totalt!$B$1:$BH$474,MATCH(J$2,Totalt!$B$1:$AZ$1,0),FALSE)</f>
        <v>18.987002</v>
      </c>
      <c r="K369">
        <f>VLOOKUP($B369,Totalt!$B$1:$BH$474,MATCH(K$2,Totalt!$B$1:$AZ$1,0),FALSE)</f>
        <v>15.29</v>
      </c>
      <c r="M369" t="s">
        <v>622</v>
      </c>
      <c r="R369" t="s">
        <v>622</v>
      </c>
      <c r="S369" s="102" t="str">
        <f t="shared" si="10"/>
        <v>ja</v>
      </c>
      <c r="U369">
        <f t="shared" si="11"/>
        <v>316</v>
      </c>
    </row>
    <row r="370" spans="1:21" ht="15" customHeight="1" x14ac:dyDescent="0.25">
      <c r="A370" t="s">
        <v>501</v>
      </c>
      <c r="B370" t="s">
        <v>512</v>
      </c>
      <c r="C370">
        <v>0.11740299999999999</v>
      </c>
      <c r="D370">
        <v>16.160699999999999</v>
      </c>
      <c r="E370">
        <v>9.5120299999999993</v>
      </c>
      <c r="F370">
        <v>1.1583899999999999E-2</v>
      </c>
      <c r="G370" t="s">
        <v>10</v>
      </c>
      <c r="H370" s="103" t="s">
        <v>10</v>
      </c>
      <c r="J370">
        <f>VLOOKUP($B370,Totalt!$B$1:$BH$474,MATCH(J$2,Totalt!$B$1:$AZ$1,0),FALSE)</f>
        <v>15.36612</v>
      </c>
      <c r="K370">
        <f>VLOOKUP($B370,Totalt!$B$1:$BH$474,MATCH(K$2,Totalt!$B$1:$AZ$1,0),FALSE)</f>
        <v>11.204000000000001</v>
      </c>
      <c r="M370" t="s">
        <v>622</v>
      </c>
      <c r="R370" t="s">
        <v>622</v>
      </c>
      <c r="S370" s="102" t="str">
        <f t="shared" si="10"/>
        <v>ja</v>
      </c>
      <c r="U370">
        <f t="shared" si="11"/>
        <v>317</v>
      </c>
    </row>
    <row r="371" spans="1:21" ht="15" customHeight="1" x14ac:dyDescent="0.25">
      <c r="A371" t="s">
        <v>501</v>
      </c>
      <c r="B371" t="s">
        <v>513</v>
      </c>
      <c r="C371">
        <v>9.4267799999999999E-2</v>
      </c>
      <c r="D371">
        <v>9.8059899999999995</v>
      </c>
      <c r="E371">
        <v>6.2793400000000004</v>
      </c>
      <c r="F371">
        <v>6.0352599999999998E-3</v>
      </c>
      <c r="G371" t="s">
        <v>10</v>
      </c>
      <c r="H371" s="103" t="s">
        <v>10</v>
      </c>
      <c r="J371">
        <f>VLOOKUP($B371,Totalt!$B$1:$BH$474,MATCH(J$2,Totalt!$B$1:$AZ$1,0),FALSE)</f>
        <v>119.79566</v>
      </c>
      <c r="K371">
        <f>VLOOKUP($B371,Totalt!$B$1:$BH$474,MATCH(K$2,Totalt!$B$1:$AZ$1,0),FALSE)</f>
        <v>104.422</v>
      </c>
      <c r="M371" t="s">
        <v>622</v>
      </c>
      <c r="R371" t="s">
        <v>622</v>
      </c>
      <c r="S371" s="102" t="str">
        <f t="shared" si="10"/>
        <v>ja</v>
      </c>
      <c r="U371">
        <f t="shared" si="11"/>
        <v>318</v>
      </c>
    </row>
    <row r="372" spans="1:21" ht="15" customHeight="1" x14ac:dyDescent="0.25">
      <c r="A372" t="s">
        <v>501</v>
      </c>
      <c r="B372" t="s">
        <v>514</v>
      </c>
      <c r="C372">
        <v>6.4593399999999995E-2</v>
      </c>
      <c r="D372">
        <v>5.0427600000000004</v>
      </c>
      <c r="E372">
        <v>0.88766</v>
      </c>
      <c r="F372">
        <v>9.3476800000000006E-3</v>
      </c>
      <c r="G372" t="s">
        <v>10</v>
      </c>
      <c r="H372" s="103" t="s">
        <v>10</v>
      </c>
      <c r="J372">
        <f>VLOOKUP($B372,Totalt!$B$1:$BH$474,MATCH(J$2,Totalt!$B$1:$AZ$1,0),FALSE)</f>
        <v>60.171691500000001</v>
      </c>
      <c r="K372">
        <f>VLOOKUP($B372,Totalt!$B$1:$BH$474,MATCH(K$2,Totalt!$B$1:$AZ$1,0),FALSE)</f>
        <v>55.302</v>
      </c>
      <c r="M372" t="s">
        <v>622</v>
      </c>
      <c r="R372" t="s">
        <v>622</v>
      </c>
      <c r="S372" s="102" t="str">
        <f t="shared" si="10"/>
        <v>ja</v>
      </c>
      <c r="U372">
        <f t="shared" si="11"/>
        <v>319</v>
      </c>
    </row>
    <row r="373" spans="1:21" ht="15" customHeight="1" x14ac:dyDescent="0.25">
      <c r="A373" t="s">
        <v>501</v>
      </c>
      <c r="B373" t="s">
        <v>515</v>
      </c>
      <c r="C373">
        <v>0.23610300000000001</v>
      </c>
      <c r="D373">
        <v>18.497299999999999</v>
      </c>
      <c r="E373">
        <v>18.497299999999999</v>
      </c>
      <c r="F373">
        <v>2.7717599999999998E-2</v>
      </c>
      <c r="G373" t="s">
        <v>10</v>
      </c>
      <c r="H373" s="103" t="s">
        <v>10</v>
      </c>
      <c r="J373">
        <f>VLOOKUP($B373,Totalt!$B$1:$BH$474,MATCH(J$2,Totalt!$B$1:$AZ$1,0),FALSE)</f>
        <v>2.3090000000000002</v>
      </c>
      <c r="K373">
        <f>VLOOKUP($B373,Totalt!$B$1:$BH$474,MATCH(K$2,Totalt!$B$1:$AZ$1,0),FALSE)</f>
        <v>1.627</v>
      </c>
      <c r="M373" t="s">
        <v>622</v>
      </c>
      <c r="R373" t="s">
        <v>622</v>
      </c>
      <c r="S373" s="102" t="str">
        <f t="shared" si="10"/>
        <v>ja</v>
      </c>
      <c r="U373">
        <f t="shared" si="11"/>
        <v>320</v>
      </c>
    </row>
    <row r="374" spans="1:21" ht="15" customHeight="1" x14ac:dyDescent="0.25">
      <c r="A374" t="s">
        <v>501</v>
      </c>
      <c r="B374" t="s">
        <v>516</v>
      </c>
      <c r="C374">
        <v>0.21867500000000001</v>
      </c>
      <c r="D374">
        <v>9.5430200000000003</v>
      </c>
      <c r="E374">
        <v>18.147400000000001</v>
      </c>
      <c r="F374">
        <v>3.8724499999999999E-3</v>
      </c>
      <c r="G374" t="s">
        <v>10</v>
      </c>
      <c r="H374" s="103" t="s">
        <v>10</v>
      </c>
      <c r="J374">
        <f>VLOOKUP($B374,Totalt!$B$1:$BH$474,MATCH(J$2,Totalt!$B$1:$AZ$1,0),FALSE)</f>
        <v>2.2388899999999996</v>
      </c>
      <c r="K374">
        <f>VLOOKUP($B374,Totalt!$B$1:$BH$474,MATCH(K$2,Totalt!$B$1:$AZ$1,0),FALSE)</f>
        <v>1.5740000000000001</v>
      </c>
      <c r="M374" t="s">
        <v>622</v>
      </c>
      <c r="R374" t="s">
        <v>622</v>
      </c>
      <c r="S374" s="102" t="str">
        <f t="shared" si="10"/>
        <v>ja</v>
      </c>
      <c r="U374">
        <f t="shared" si="11"/>
        <v>321</v>
      </c>
    </row>
    <row r="375" spans="1:21" ht="15" customHeight="1" x14ac:dyDescent="0.25">
      <c r="A375" t="s">
        <v>501</v>
      </c>
      <c r="B375" s="16" t="s">
        <v>975</v>
      </c>
      <c r="C375">
        <v>0.15470999999999999</v>
      </c>
      <c r="D375">
        <v>12.121700000000001</v>
      </c>
      <c r="E375">
        <v>7.73902</v>
      </c>
      <c r="F375">
        <v>2.6911500000000001E-2</v>
      </c>
      <c r="G375" t="s">
        <v>10</v>
      </c>
      <c r="H375" s="103" t="s">
        <v>10</v>
      </c>
      <c r="J375">
        <f>VLOOKUP($B375,Totalt!$B$1:$BH$474,MATCH(J$2,Totalt!$B$1:$AZ$1,0),FALSE)</f>
        <v>56.704345999999994</v>
      </c>
      <c r="K375">
        <f>VLOOKUP($B375,Totalt!$B$1:$BH$474,MATCH(K$2,Totalt!$B$1:$AZ$1,0),FALSE)</f>
        <v>47.688000000000002</v>
      </c>
      <c r="L375" s="105"/>
      <c r="M375" t="s">
        <v>622</v>
      </c>
      <c r="R375" t="s">
        <v>622</v>
      </c>
      <c r="S375" s="102" t="str">
        <f t="shared" si="10"/>
        <v>ja</v>
      </c>
      <c r="U375">
        <f t="shared" si="11"/>
        <v>322</v>
      </c>
    </row>
    <row r="376" spans="1:21" ht="15" customHeight="1" x14ac:dyDescent="0.25">
      <c r="A376" t="s">
        <v>501</v>
      </c>
      <c r="B376" t="s">
        <v>518</v>
      </c>
      <c r="C376">
        <v>0.116299</v>
      </c>
      <c r="D376">
        <v>23.4834</v>
      </c>
      <c r="E376">
        <v>9.2012599999999996</v>
      </c>
      <c r="F376">
        <v>3.8432899999999999E-2</v>
      </c>
      <c r="G376" t="s">
        <v>10</v>
      </c>
      <c r="H376" s="103" t="s">
        <v>10</v>
      </c>
      <c r="J376">
        <f>VLOOKUP($B376,Totalt!$B$1:$BH$474,MATCH(J$2,Totalt!$B$1:$AZ$1,0),FALSE)</f>
        <v>8.0660000000000007</v>
      </c>
      <c r="K376">
        <f>VLOOKUP($B376,Totalt!$B$1:$BH$474,MATCH(K$2,Totalt!$B$1:$AZ$1,0),FALSE)</f>
        <v>6.484</v>
      </c>
      <c r="L376" s="105"/>
      <c r="M376" t="s">
        <v>622</v>
      </c>
      <c r="R376" t="s">
        <v>622</v>
      </c>
      <c r="S376" s="102" t="str">
        <f t="shared" si="10"/>
        <v>ja</v>
      </c>
      <c r="U376">
        <f t="shared" si="11"/>
        <v>323</v>
      </c>
    </row>
    <row r="377" spans="1:21" ht="15" customHeight="1" x14ac:dyDescent="0.25">
      <c r="A377" t="s">
        <v>501</v>
      </c>
      <c r="B377" t="s">
        <v>519</v>
      </c>
      <c r="C377">
        <v>0.105264</v>
      </c>
      <c r="D377">
        <v>12.6455</v>
      </c>
      <c r="E377">
        <v>7.1300600000000003</v>
      </c>
      <c r="F377">
        <v>1.1480499999999999E-2</v>
      </c>
      <c r="G377" t="s">
        <v>10</v>
      </c>
      <c r="H377" s="103" t="s">
        <v>10</v>
      </c>
      <c r="J377">
        <f>VLOOKUP($B377,Totalt!$B$1:$BH$474,MATCH(J$2,Totalt!$B$1:$AZ$1,0),FALSE)</f>
        <v>105.22211</v>
      </c>
      <c r="K377">
        <f>VLOOKUP($B377,Totalt!$B$1:$BH$474,MATCH(K$2,Totalt!$B$1:$AZ$1,0),FALSE)</f>
        <v>85.637</v>
      </c>
      <c r="L377" s="105"/>
      <c r="M377" t="s">
        <v>622</v>
      </c>
      <c r="R377" t="s">
        <v>622</v>
      </c>
      <c r="S377" s="102" t="str">
        <f t="shared" si="10"/>
        <v>ja</v>
      </c>
      <c r="U377">
        <f t="shared" si="11"/>
        <v>324</v>
      </c>
    </row>
    <row r="378" spans="1:21" ht="15" customHeight="1" x14ac:dyDescent="0.25">
      <c r="A378" t="s">
        <v>501</v>
      </c>
      <c r="B378" t="s">
        <v>520</v>
      </c>
      <c r="C378">
        <v>0</v>
      </c>
      <c r="D378">
        <v>0</v>
      </c>
      <c r="E378">
        <v>0</v>
      </c>
      <c r="F378">
        <v>0</v>
      </c>
      <c r="G378" t="s">
        <v>10</v>
      </c>
      <c r="H378" s="103" t="s">
        <v>8</v>
      </c>
      <c r="J378">
        <f>VLOOKUP($B378,Totalt!$B$1:$BH$474,MATCH(J$2,Totalt!$B$1:$AZ$1,0),FALSE)</f>
        <v>0</v>
      </c>
      <c r="K378" t="str">
        <f>VLOOKUP($B378,Totalt!$B$1:$BH$474,MATCH(K$2,Totalt!$B$1:$AZ$1,0),FALSE)</f>
        <v/>
      </c>
      <c r="L378" s="105"/>
      <c r="M378" t="s">
        <v>622</v>
      </c>
      <c r="R378" t="s">
        <v>622</v>
      </c>
      <c r="S378" s="102" t="str">
        <f t="shared" si="10"/>
        <v>nej</v>
      </c>
      <c r="U378">
        <f t="shared" si="11"/>
        <v>324</v>
      </c>
    </row>
    <row r="379" spans="1:21" ht="15" customHeight="1" x14ac:dyDescent="0.25">
      <c r="A379" t="s">
        <v>501</v>
      </c>
      <c r="B379" t="s">
        <v>521</v>
      </c>
      <c r="C379">
        <v>0</v>
      </c>
      <c r="D379">
        <v>0</v>
      </c>
      <c r="E379">
        <v>0</v>
      </c>
      <c r="F379">
        <v>0</v>
      </c>
      <c r="G379" t="s">
        <v>8</v>
      </c>
      <c r="H379" s="103" t="s">
        <v>8</v>
      </c>
      <c r="J379">
        <f>VLOOKUP($B379,Totalt!$B$1:$BH$474,MATCH(J$2,Totalt!$B$1:$AZ$1,0),FALSE)</f>
        <v>0</v>
      </c>
      <c r="K379" t="str">
        <f>VLOOKUP($B379,Totalt!$B$1:$BH$474,MATCH(K$2,Totalt!$B$1:$AZ$1,0),FALSE)</f>
        <v/>
      </c>
      <c r="L379" s="105"/>
      <c r="M379" t="s">
        <v>622</v>
      </c>
      <c r="R379" t="s">
        <v>622</v>
      </c>
      <c r="S379" s="102" t="str">
        <f t="shared" si="10"/>
        <v>nej</v>
      </c>
      <c r="U379">
        <f t="shared" si="11"/>
        <v>324</v>
      </c>
    </row>
    <row r="380" spans="1:21" ht="15" customHeight="1" x14ac:dyDescent="0.25">
      <c r="A380" t="s">
        <v>522</v>
      </c>
      <c r="B380" t="s">
        <v>523</v>
      </c>
      <c r="C380">
        <v>0.114662</v>
      </c>
      <c r="D380">
        <v>27.602</v>
      </c>
      <c r="E380">
        <v>10.1174</v>
      </c>
      <c r="F380">
        <v>1.10586E-2</v>
      </c>
      <c r="G380" t="s">
        <v>10</v>
      </c>
      <c r="H380" s="103" t="s">
        <v>10</v>
      </c>
      <c r="J380">
        <f>VLOOKUP($B380,Totalt!$B$1:$BH$474,MATCH(J$2,Totalt!$B$1:$AZ$1,0),FALSE)</f>
        <v>12.33032</v>
      </c>
      <c r="K380">
        <f>VLOOKUP($B380,Totalt!$B$1:$BH$474,MATCH(K$2,Totalt!$B$1:$AZ$1,0),FALSE)</f>
        <v>8.2639999999999993</v>
      </c>
      <c r="L380" s="105"/>
      <c r="M380" t="s">
        <v>622</v>
      </c>
      <c r="R380" t="s">
        <v>622</v>
      </c>
      <c r="S380" s="102" t="str">
        <f t="shared" si="10"/>
        <v>ja</v>
      </c>
      <c r="U380">
        <f t="shared" si="11"/>
        <v>325</v>
      </c>
    </row>
    <row r="381" spans="1:21" ht="15" customHeight="1" x14ac:dyDescent="0.25">
      <c r="A381" t="s">
        <v>522</v>
      </c>
      <c r="B381" t="s">
        <v>524</v>
      </c>
      <c r="C381">
        <v>0.10736</v>
      </c>
      <c r="D381">
        <v>15.049799999999999</v>
      </c>
      <c r="E381">
        <v>7.0602999999999998</v>
      </c>
      <c r="F381">
        <v>1.88048E-2</v>
      </c>
      <c r="G381" t="s">
        <v>8</v>
      </c>
      <c r="H381" s="103" t="s">
        <v>10</v>
      </c>
      <c r="J381">
        <f>VLOOKUP($B381,Totalt!$B$1:$BH$474,MATCH(J$2,Totalt!$B$1:$AZ$1,0),FALSE)</f>
        <v>167.19110000000001</v>
      </c>
      <c r="K381">
        <f>VLOOKUP($B381,Totalt!$B$1:$BH$474,MATCH(K$2,Totalt!$B$1:$AZ$1,0),FALSE)</f>
        <v>134.1</v>
      </c>
      <c r="L381" s="105"/>
      <c r="M381" t="s">
        <v>622</v>
      </c>
      <c r="R381" t="s">
        <v>622</v>
      </c>
      <c r="S381" s="102" t="str">
        <f t="shared" si="10"/>
        <v>ja</v>
      </c>
      <c r="U381">
        <f t="shared" si="11"/>
        <v>326</v>
      </c>
    </row>
    <row r="382" spans="1:21" ht="15" customHeight="1" x14ac:dyDescent="0.25">
      <c r="A382" t="s">
        <v>525</v>
      </c>
      <c r="B382" t="s">
        <v>526</v>
      </c>
      <c r="C382">
        <v>0.134885</v>
      </c>
      <c r="D382">
        <v>33.936</v>
      </c>
      <c r="E382">
        <v>8.5816099999999995</v>
      </c>
      <c r="F382">
        <v>6.2711199999999998E-3</v>
      </c>
      <c r="G382" t="s">
        <v>10</v>
      </c>
      <c r="H382" s="103" t="s">
        <v>10</v>
      </c>
      <c r="J382">
        <f>VLOOKUP($B382,Totalt!$B$1:$BH$474,MATCH(J$2,Totalt!$B$1:$AZ$1,0),FALSE)</f>
        <v>120.71199999999999</v>
      </c>
      <c r="K382">
        <f>VLOOKUP($B382,Totalt!$B$1:$BH$474,MATCH(K$2,Totalt!$B$1:$AZ$1,0),FALSE)</f>
        <v>90.245999999999995</v>
      </c>
      <c r="L382" s="105"/>
      <c r="M382" t="s">
        <v>622</v>
      </c>
      <c r="R382" t="s">
        <v>622</v>
      </c>
      <c r="S382" s="102" t="str">
        <f t="shared" si="10"/>
        <v>ja</v>
      </c>
      <c r="U382">
        <f t="shared" si="11"/>
        <v>327</v>
      </c>
    </row>
    <row r="383" spans="1:21" ht="15" customHeight="1" x14ac:dyDescent="0.25">
      <c r="A383" t="s">
        <v>525</v>
      </c>
      <c r="B383" t="s">
        <v>527</v>
      </c>
      <c r="C383">
        <v>0.14855399999999999</v>
      </c>
      <c r="D383">
        <v>31.2318</v>
      </c>
      <c r="E383">
        <v>10.597099999999999</v>
      </c>
      <c r="F383">
        <v>5.0510399999999997E-2</v>
      </c>
      <c r="G383" t="s">
        <v>8</v>
      </c>
      <c r="H383" s="103" t="s">
        <v>10</v>
      </c>
      <c r="J383">
        <f>VLOOKUP($B383,Totalt!$B$1:$BH$474,MATCH(J$2,Totalt!$B$1:$AZ$1,0),FALSE)</f>
        <v>14.987</v>
      </c>
      <c r="K383">
        <f>VLOOKUP($B383,Totalt!$B$1:$BH$474,MATCH(K$2,Totalt!$B$1:$AZ$1,0),FALSE)</f>
        <v>10.625999999999999</v>
      </c>
      <c r="L383" s="105"/>
      <c r="M383" t="s">
        <v>622</v>
      </c>
      <c r="R383" t="s">
        <v>622</v>
      </c>
      <c r="S383" s="102" t="str">
        <f t="shared" si="10"/>
        <v>ja</v>
      </c>
      <c r="U383">
        <f t="shared" si="11"/>
        <v>328</v>
      </c>
    </row>
    <row r="384" spans="1:21" ht="15" customHeight="1" x14ac:dyDescent="0.25">
      <c r="A384" t="s">
        <v>525</v>
      </c>
      <c r="B384" t="s">
        <v>528</v>
      </c>
      <c r="C384">
        <v>0.17167299999999999</v>
      </c>
      <c r="D384">
        <v>29.302</v>
      </c>
      <c r="E384">
        <v>5.4097200000000001</v>
      </c>
      <c r="F384">
        <v>5.1105600000000001E-2</v>
      </c>
      <c r="G384" t="s">
        <v>10</v>
      </c>
      <c r="H384" s="103" t="s">
        <v>10</v>
      </c>
      <c r="J384">
        <f>VLOOKUP($B384,Totalt!$B$1:$BH$474,MATCH(J$2,Totalt!$B$1:$AZ$1,0),FALSE)</f>
        <v>134.24041</v>
      </c>
      <c r="K384">
        <f>VLOOKUP($B384,Totalt!$B$1:$BH$474,MATCH(K$2,Totalt!$B$1:$AZ$1,0),FALSE)</f>
        <v>96.010999999999996</v>
      </c>
      <c r="L384" s="105"/>
      <c r="M384" t="s">
        <v>622</v>
      </c>
      <c r="R384" t="s">
        <v>622</v>
      </c>
      <c r="S384" s="102" t="str">
        <f t="shared" si="10"/>
        <v>ja</v>
      </c>
      <c r="U384">
        <f t="shared" si="11"/>
        <v>329</v>
      </c>
    </row>
    <row r="385" spans="1:21" ht="15" customHeight="1" x14ac:dyDescent="0.25">
      <c r="A385" t="s">
        <v>525</v>
      </c>
      <c r="B385" t="s">
        <v>529</v>
      </c>
      <c r="C385">
        <v>9.7630300000000003E-2</v>
      </c>
      <c r="D385">
        <v>19.801600000000001</v>
      </c>
      <c r="E385">
        <v>1.14937</v>
      </c>
      <c r="F385">
        <v>2.9393499999999999E-2</v>
      </c>
      <c r="G385" t="s">
        <v>10</v>
      </c>
      <c r="H385" s="103" t="s">
        <v>10</v>
      </c>
      <c r="J385">
        <f>VLOOKUP($B385,Totalt!$B$1:$BH$474,MATCH(J$2,Totalt!$B$1:$AZ$1,0),FALSE)</f>
        <v>20.576649</v>
      </c>
      <c r="K385">
        <f>VLOOKUP($B385,Totalt!$B$1:$BH$474,MATCH(K$2,Totalt!$B$1:$AZ$1,0),FALSE)</f>
        <v>17.329000000000001</v>
      </c>
      <c r="L385" s="105"/>
      <c r="M385" t="s">
        <v>622</v>
      </c>
      <c r="R385" t="s">
        <v>622</v>
      </c>
      <c r="S385" s="102" t="str">
        <f t="shared" si="10"/>
        <v>ja</v>
      </c>
      <c r="U385">
        <f t="shared" si="11"/>
        <v>330</v>
      </c>
    </row>
    <row r="386" spans="1:21" ht="15" customHeight="1" x14ac:dyDescent="0.25">
      <c r="A386" t="s">
        <v>530</v>
      </c>
      <c r="B386" t="s">
        <v>531</v>
      </c>
      <c r="C386">
        <v>0.27165499999999998</v>
      </c>
      <c r="D386">
        <v>65.294799999999995</v>
      </c>
      <c r="E386">
        <v>13.4528</v>
      </c>
      <c r="F386">
        <v>8.4041099999999994E-2</v>
      </c>
      <c r="G386" t="s">
        <v>10</v>
      </c>
      <c r="H386" s="103" t="s">
        <v>10</v>
      </c>
      <c r="J386">
        <f>VLOOKUP($B386,Totalt!$B$1:$BH$474,MATCH(J$2,Totalt!$B$1:$AZ$1,0),FALSE)</f>
        <v>9.9849999999999994</v>
      </c>
      <c r="K386">
        <f>VLOOKUP($B386,Totalt!$B$1:$BH$474,MATCH(K$2,Totalt!$B$1:$AZ$1,0),FALSE)</f>
        <v>5.8</v>
      </c>
      <c r="L386" s="105"/>
      <c r="M386" t="s">
        <v>622</v>
      </c>
      <c r="R386" t="s">
        <v>622</v>
      </c>
      <c r="S386" s="102" t="str">
        <f t="shared" si="10"/>
        <v>ja</v>
      </c>
      <c r="U386">
        <f t="shared" si="11"/>
        <v>331</v>
      </c>
    </row>
    <row r="387" spans="1:21" ht="15" customHeight="1" x14ac:dyDescent="0.25">
      <c r="A387" t="s">
        <v>530</v>
      </c>
      <c r="B387" t="s">
        <v>532</v>
      </c>
      <c r="C387">
        <v>0.25641700000000001</v>
      </c>
      <c r="D387">
        <v>61.190800000000003</v>
      </c>
      <c r="E387">
        <v>12.2042</v>
      </c>
      <c r="F387">
        <v>8.3686800000000006E-2</v>
      </c>
      <c r="G387" t="s">
        <v>10</v>
      </c>
      <c r="H387" s="103" t="s">
        <v>10</v>
      </c>
      <c r="J387">
        <f>VLOOKUP($B387,Totalt!$B$1:$BH$474,MATCH(J$2,Totalt!$B$1:$AZ$1,0),FALSE)</f>
        <v>37.583000000000006</v>
      </c>
      <c r="K387">
        <f>VLOOKUP($B387,Totalt!$B$1:$BH$474,MATCH(K$2,Totalt!$B$1:$AZ$1,0),FALSE)</f>
        <v>23.9</v>
      </c>
      <c r="L387" s="105"/>
      <c r="M387" t="s">
        <v>622</v>
      </c>
      <c r="R387" t="s">
        <v>622</v>
      </c>
      <c r="S387" s="102" t="str">
        <f t="shared" si="10"/>
        <v>ja</v>
      </c>
      <c r="U387">
        <f t="shared" si="11"/>
        <v>332</v>
      </c>
    </row>
    <row r="388" spans="1:21" ht="15" customHeight="1" x14ac:dyDescent="0.25">
      <c r="A388" t="s">
        <v>530</v>
      </c>
      <c r="B388" t="s">
        <v>533</v>
      </c>
      <c r="C388">
        <v>0.20219899999999999</v>
      </c>
      <c r="D388">
        <v>130.81800000000001</v>
      </c>
      <c r="E388">
        <v>5.1185600000000004</v>
      </c>
      <c r="F388">
        <v>4.02654E-2</v>
      </c>
      <c r="G388" t="s">
        <v>10</v>
      </c>
      <c r="H388" s="103" t="s">
        <v>10</v>
      </c>
      <c r="J388">
        <f>VLOOKUP($B388,Totalt!$B$1:$BH$474,MATCH(J$2,Totalt!$B$1:$AZ$1,0),FALSE)</f>
        <v>226.05064999999999</v>
      </c>
      <c r="K388">
        <f>VLOOKUP($B388,Totalt!$B$1:$BH$474,MATCH(K$2,Totalt!$B$1:$AZ$1,0),FALSE)</f>
        <v>168.3</v>
      </c>
      <c r="L388" s="105"/>
      <c r="M388" t="s">
        <v>622</v>
      </c>
      <c r="R388" t="s">
        <v>622</v>
      </c>
      <c r="S388" s="102" t="str">
        <f t="shared" ref="S388:S451" si="12">IF(N388="x","nej",
IF(O388="x","ja",
IF(H388="ja","ja","nej")))</f>
        <v>ja</v>
      </c>
      <c r="U388">
        <f t="shared" si="11"/>
        <v>333</v>
      </c>
    </row>
    <row r="389" spans="1:21" ht="15" customHeight="1" x14ac:dyDescent="0.25">
      <c r="A389" t="s">
        <v>534</v>
      </c>
      <c r="B389" t="s">
        <v>535</v>
      </c>
      <c r="C389">
        <v>9.1916600000000001E-2</v>
      </c>
      <c r="D389">
        <v>18.778300000000002</v>
      </c>
      <c r="E389">
        <v>9.3534799999999994</v>
      </c>
      <c r="F389">
        <v>7.6986900000000002E-3</v>
      </c>
      <c r="G389" t="s">
        <v>8</v>
      </c>
      <c r="H389" s="103" t="s">
        <v>10</v>
      </c>
      <c r="J389">
        <f>VLOOKUP($B389,Totalt!$B$1:$BH$474,MATCH(J$2,Totalt!$B$1:$AZ$1,0),FALSE)</f>
        <v>19.289000000000001</v>
      </c>
      <c r="K389">
        <f>VLOOKUP($B389,Totalt!$B$1:$BH$474,MATCH(K$2,Totalt!$B$1:$AZ$1,0),FALSE)</f>
        <v>15.46</v>
      </c>
      <c r="L389" s="105"/>
      <c r="M389" t="s">
        <v>622</v>
      </c>
      <c r="R389" t="s">
        <v>622</v>
      </c>
      <c r="S389" s="102" t="str">
        <f t="shared" si="12"/>
        <v>ja</v>
      </c>
      <c r="U389">
        <f t="shared" ref="U389:U452" si="13">IF(ISERROR(S389),U388,IF(S389="ja",U388+1,U388))</f>
        <v>334</v>
      </c>
    </row>
    <row r="390" spans="1:21" ht="15" customHeight="1" x14ac:dyDescent="0.25">
      <c r="A390" t="s">
        <v>534</v>
      </c>
      <c r="B390" t="s">
        <v>536</v>
      </c>
      <c r="C390">
        <v>0.112359</v>
      </c>
      <c r="D390">
        <v>20.710799999999999</v>
      </c>
      <c r="E390">
        <v>11.7041</v>
      </c>
      <c r="F390">
        <v>6.8246699999999997E-3</v>
      </c>
      <c r="G390" t="s">
        <v>8</v>
      </c>
      <c r="H390" s="103" t="s">
        <v>10</v>
      </c>
      <c r="J390">
        <f>VLOOKUP($B390,Totalt!$B$1:$BH$474,MATCH(J$2,Totalt!$B$1:$AZ$1,0),FALSE)</f>
        <v>11.201999999999998</v>
      </c>
      <c r="K390">
        <f>VLOOKUP($B390,Totalt!$B$1:$BH$474,MATCH(K$2,Totalt!$B$1:$AZ$1,0),FALSE)</f>
        <v>7.585</v>
      </c>
      <c r="L390" s="105"/>
      <c r="M390" t="s">
        <v>622</v>
      </c>
      <c r="R390" t="s">
        <v>622</v>
      </c>
      <c r="S390" s="102" t="str">
        <f t="shared" si="12"/>
        <v>ja</v>
      </c>
      <c r="U390">
        <f t="shared" si="13"/>
        <v>335</v>
      </c>
    </row>
    <row r="391" spans="1:21" ht="15" customHeight="1" x14ac:dyDescent="0.25">
      <c r="A391" t="s">
        <v>534</v>
      </c>
      <c r="B391" t="s">
        <v>537</v>
      </c>
      <c r="C391">
        <v>8.7719699999999998E-2</v>
      </c>
      <c r="D391">
        <v>21.639500000000002</v>
      </c>
      <c r="E391">
        <v>9.5095200000000002</v>
      </c>
      <c r="F391">
        <v>7.4405199999999999E-3</v>
      </c>
      <c r="G391" t="s">
        <v>8</v>
      </c>
      <c r="H391" s="103" t="s">
        <v>10</v>
      </c>
      <c r="J391">
        <f>VLOOKUP($B391,Totalt!$B$1:$BH$474,MATCH(J$2,Totalt!$B$1:$AZ$1,0),FALSE)</f>
        <v>14.71</v>
      </c>
      <c r="K391">
        <f>VLOOKUP($B391,Totalt!$B$1:$BH$474,MATCH(K$2,Totalt!$B$1:$AZ$1,0),FALSE)</f>
        <v>10.375999999999999</v>
      </c>
      <c r="L391" s="105"/>
      <c r="M391" t="s">
        <v>622</v>
      </c>
      <c r="R391" t="s">
        <v>622</v>
      </c>
      <c r="S391" s="102" t="str">
        <f t="shared" si="12"/>
        <v>ja</v>
      </c>
      <c r="U391">
        <f t="shared" si="13"/>
        <v>336</v>
      </c>
    </row>
    <row r="392" spans="1:21" ht="15" customHeight="1" x14ac:dyDescent="0.25">
      <c r="A392" t="s">
        <v>534</v>
      </c>
      <c r="B392" t="s">
        <v>538</v>
      </c>
      <c r="C392">
        <v>0.55055200000000004</v>
      </c>
      <c r="D392">
        <v>143.411</v>
      </c>
      <c r="E392">
        <v>15.6151</v>
      </c>
      <c r="F392">
        <v>0.27443400000000001</v>
      </c>
      <c r="G392" t="s">
        <v>8</v>
      </c>
      <c r="H392" s="103" t="s">
        <v>10</v>
      </c>
      <c r="J392">
        <f>VLOOKUP($B392,Totalt!$B$1:$BH$474,MATCH(J$2,Totalt!$B$1:$AZ$1,0),FALSE)</f>
        <v>665.23046000000011</v>
      </c>
      <c r="K392">
        <f>VLOOKUP($B392,Totalt!$B$1:$BH$474,MATCH(K$2,Totalt!$B$1:$AZ$1,0),FALSE)</f>
        <v>532.09799999999996</v>
      </c>
      <c r="L392" s="105"/>
      <c r="M392" t="s">
        <v>622</v>
      </c>
      <c r="N392" s="98" t="s">
        <v>1075</v>
      </c>
      <c r="Q392" s="251" t="s">
        <v>1152</v>
      </c>
      <c r="R392" t="s">
        <v>622</v>
      </c>
      <c r="S392" s="102" t="str">
        <f t="shared" si="12"/>
        <v>nej</v>
      </c>
      <c r="U392">
        <f t="shared" si="13"/>
        <v>336</v>
      </c>
    </row>
    <row r="393" spans="1:21" ht="15" customHeight="1" x14ac:dyDescent="0.25">
      <c r="A393" t="s">
        <v>539</v>
      </c>
      <c r="B393" t="s">
        <v>540</v>
      </c>
      <c r="C393">
        <v>0.139205</v>
      </c>
      <c r="D393">
        <v>28.7057</v>
      </c>
      <c r="E393">
        <v>9.2609300000000001</v>
      </c>
      <c r="F393">
        <v>2.4516E-2</v>
      </c>
      <c r="G393" t="s">
        <v>10</v>
      </c>
      <c r="H393" s="103" t="s">
        <v>10</v>
      </c>
      <c r="J393">
        <f>VLOOKUP($B393,Totalt!$B$1:$BH$474,MATCH(J$2,Totalt!$B$1:$AZ$1,0),FALSE)</f>
        <v>170.49253999999999</v>
      </c>
      <c r="K393">
        <f>VLOOKUP($B393,Totalt!$B$1:$BH$474,MATCH(K$2,Totalt!$B$1:$AZ$1,0),FALSE)</f>
        <v>122.8</v>
      </c>
      <c r="L393" s="105"/>
      <c r="M393" t="s">
        <v>622</v>
      </c>
      <c r="R393" t="s">
        <v>622</v>
      </c>
      <c r="S393" s="102" t="str">
        <f t="shared" si="12"/>
        <v>ja</v>
      </c>
      <c r="U393">
        <f t="shared" si="13"/>
        <v>337</v>
      </c>
    </row>
    <row r="394" spans="1:21" ht="15" customHeight="1" x14ac:dyDescent="0.25">
      <c r="A394" t="s">
        <v>541</v>
      </c>
      <c r="B394" t="s">
        <v>542</v>
      </c>
      <c r="C394">
        <v>0.195359</v>
      </c>
      <c r="D394">
        <v>21.081</v>
      </c>
      <c r="E394">
        <v>14.720599999999999</v>
      </c>
      <c r="F394">
        <v>1.4195299999999999E-2</v>
      </c>
      <c r="G394" t="s">
        <v>10</v>
      </c>
      <c r="H394" s="103" t="s">
        <v>10</v>
      </c>
      <c r="J394">
        <f>VLOOKUP($B394,Totalt!$B$1:$BH$474,MATCH(J$2,Totalt!$B$1:$AZ$1,0),FALSE)</f>
        <v>7.9039999999999999</v>
      </c>
      <c r="K394">
        <f>VLOOKUP($B394,Totalt!$B$1:$BH$474,MATCH(K$2,Totalt!$B$1:$AZ$1,0),FALSE)</f>
        <v>6.8</v>
      </c>
      <c r="L394" s="105"/>
      <c r="M394" t="s">
        <v>622</v>
      </c>
      <c r="R394" t="s">
        <v>622</v>
      </c>
      <c r="S394" s="102" t="str">
        <f t="shared" si="12"/>
        <v>ja</v>
      </c>
      <c r="U394">
        <f t="shared" si="13"/>
        <v>338</v>
      </c>
    </row>
    <row r="395" spans="1:21" ht="15" customHeight="1" x14ac:dyDescent="0.25">
      <c r="A395" t="s">
        <v>541</v>
      </c>
      <c r="B395" t="s">
        <v>543</v>
      </c>
      <c r="C395">
        <v>0.90329999999999999</v>
      </c>
      <c r="D395">
        <v>216.709</v>
      </c>
      <c r="E395">
        <v>15.9975</v>
      </c>
      <c r="F395">
        <v>0.98269200000000001</v>
      </c>
      <c r="G395" t="s">
        <v>8</v>
      </c>
      <c r="H395" s="103" t="s">
        <v>10</v>
      </c>
      <c r="J395">
        <f>VLOOKUP($B395,Totalt!$B$1:$BH$474,MATCH(J$2,Totalt!$B$1:$AZ$1,0),FALSE)</f>
        <v>0.624</v>
      </c>
      <c r="K395">
        <f>VLOOKUP($B395,Totalt!$B$1:$BH$474,MATCH(K$2,Totalt!$B$1:$AZ$1,0),FALSE)</f>
        <v>0.8</v>
      </c>
      <c r="L395" s="105"/>
      <c r="M395" t="s">
        <v>622</v>
      </c>
      <c r="R395" t="s">
        <v>622</v>
      </c>
      <c r="S395" s="102" t="str">
        <f t="shared" si="12"/>
        <v>ja</v>
      </c>
      <c r="U395">
        <f t="shared" si="13"/>
        <v>339</v>
      </c>
    </row>
    <row r="396" spans="1:21" ht="15" customHeight="1" x14ac:dyDescent="0.25">
      <c r="A396" t="s">
        <v>541</v>
      </c>
      <c r="B396" t="s">
        <v>544</v>
      </c>
      <c r="C396">
        <v>0.132268</v>
      </c>
      <c r="D396">
        <v>23.569600000000001</v>
      </c>
      <c r="E396">
        <v>5.1657099999999998</v>
      </c>
      <c r="F396">
        <v>2.19122E-2</v>
      </c>
      <c r="G396" t="s">
        <v>8</v>
      </c>
      <c r="H396" s="103" t="s">
        <v>10</v>
      </c>
      <c r="J396">
        <f>VLOOKUP($B396,Totalt!$B$1:$BH$474,MATCH(J$2,Totalt!$B$1:$AZ$1,0),FALSE)</f>
        <v>39.136000000000003</v>
      </c>
      <c r="K396">
        <f>VLOOKUP($B396,Totalt!$B$1:$BH$474,MATCH(K$2,Totalt!$B$1:$AZ$1,0),FALSE)</f>
        <v>21.67</v>
      </c>
      <c r="L396" s="105"/>
      <c r="M396" t="s">
        <v>622</v>
      </c>
      <c r="R396" t="s">
        <v>622</v>
      </c>
      <c r="S396" s="102" t="str">
        <f t="shared" si="12"/>
        <v>ja</v>
      </c>
      <c r="U396">
        <f t="shared" si="13"/>
        <v>340</v>
      </c>
    </row>
    <row r="397" spans="1:21" ht="15" customHeight="1" x14ac:dyDescent="0.25">
      <c r="A397" t="s">
        <v>545</v>
      </c>
      <c r="B397" t="s">
        <v>546</v>
      </c>
      <c r="C397">
        <v>0</v>
      </c>
      <c r="D397">
        <v>0</v>
      </c>
      <c r="E397">
        <v>0</v>
      </c>
      <c r="F397">
        <v>0</v>
      </c>
      <c r="G397" t="s">
        <v>8</v>
      </c>
      <c r="H397" s="103" t="s">
        <v>8</v>
      </c>
      <c r="J397">
        <f>VLOOKUP($B397,Totalt!$B$1:$BH$474,MATCH(J$2,Totalt!$B$1:$AZ$1,0),FALSE)</f>
        <v>0</v>
      </c>
      <c r="K397" t="str">
        <f>VLOOKUP($B397,Totalt!$B$1:$BH$474,MATCH(K$2,Totalt!$B$1:$AZ$1,0),FALSE)</f>
        <v/>
      </c>
      <c r="L397" s="105"/>
      <c r="M397" t="s">
        <v>622</v>
      </c>
      <c r="R397" t="s">
        <v>622</v>
      </c>
      <c r="S397" s="102" t="str">
        <f t="shared" si="12"/>
        <v>nej</v>
      </c>
      <c r="U397">
        <f t="shared" si="13"/>
        <v>340</v>
      </c>
    </row>
    <row r="398" spans="1:21" ht="15" customHeight="1" x14ac:dyDescent="0.25">
      <c r="A398" t="s">
        <v>547</v>
      </c>
      <c r="B398" t="s">
        <v>548</v>
      </c>
      <c r="C398">
        <v>8.1628599999999996E-2</v>
      </c>
      <c r="D398">
        <v>31.669699999999999</v>
      </c>
      <c r="E398">
        <v>4.1780099999999996</v>
      </c>
      <c r="F398">
        <v>2.9574100000000002E-3</v>
      </c>
      <c r="G398" t="s">
        <v>8</v>
      </c>
      <c r="H398" s="103" t="s">
        <v>10</v>
      </c>
      <c r="J398">
        <f>VLOOKUP($B398,Totalt!$B$1:$BH$474,MATCH(J$2,Totalt!$B$1:$AZ$1,0),FALSE)</f>
        <v>944.5757000000001</v>
      </c>
      <c r="K398">
        <f>VLOOKUP($B398,Totalt!$B$1:$BH$474,MATCH(K$2,Totalt!$B$1:$AZ$1,0),FALSE)</f>
        <v>832.44</v>
      </c>
      <c r="L398" s="105"/>
      <c r="M398" t="s">
        <v>622</v>
      </c>
      <c r="R398" t="s">
        <v>622</v>
      </c>
      <c r="S398" s="102" t="str">
        <f t="shared" si="12"/>
        <v>ja</v>
      </c>
      <c r="U398">
        <f t="shared" si="13"/>
        <v>341</v>
      </c>
    </row>
    <row r="399" spans="1:21" ht="15" customHeight="1" x14ac:dyDescent="0.25">
      <c r="A399" t="s">
        <v>547</v>
      </c>
      <c r="B399" t="s">
        <v>549</v>
      </c>
      <c r="C399">
        <v>0.209531</v>
      </c>
      <c r="D399">
        <v>9.0746300000000009</v>
      </c>
      <c r="E399">
        <v>19.568100000000001</v>
      </c>
      <c r="F399">
        <v>8.2019700000000005E-4</v>
      </c>
      <c r="G399" t="s">
        <v>10</v>
      </c>
      <c r="H399" s="103" t="s">
        <v>10</v>
      </c>
      <c r="J399">
        <f>VLOOKUP($B399,Totalt!$B$1:$BH$474,MATCH(J$2,Totalt!$B$1:$AZ$1,0),FALSE)</f>
        <v>2.4384449999999998</v>
      </c>
      <c r="K399">
        <f>VLOOKUP($B399,Totalt!$B$1:$BH$474,MATCH(K$2,Totalt!$B$1:$AZ$1,0),FALSE)</f>
        <v>1.58</v>
      </c>
      <c r="L399" s="105"/>
      <c r="M399" t="s">
        <v>622</v>
      </c>
      <c r="R399" t="s">
        <v>622</v>
      </c>
      <c r="S399" s="102" t="str">
        <f t="shared" si="12"/>
        <v>ja</v>
      </c>
      <c r="U399">
        <f t="shared" si="13"/>
        <v>342</v>
      </c>
    </row>
    <row r="400" spans="1:21" ht="15" customHeight="1" x14ac:dyDescent="0.25">
      <c r="A400" t="s">
        <v>547</v>
      </c>
      <c r="B400" t="s">
        <v>550</v>
      </c>
      <c r="C400">
        <v>0.23507</v>
      </c>
      <c r="D400">
        <v>12.449</v>
      </c>
      <c r="E400">
        <v>23.785499999999999</v>
      </c>
      <c r="F400">
        <v>3.7799999999999999E-3</v>
      </c>
      <c r="G400" t="s">
        <v>10</v>
      </c>
      <c r="H400" s="103" t="s">
        <v>10</v>
      </c>
      <c r="J400">
        <f>VLOOKUP($B400,Totalt!$B$1:$BH$474,MATCH(J$2,Totalt!$B$1:$AZ$1,0),FALSE)</f>
        <v>15.872999999999999</v>
      </c>
      <c r="K400">
        <f>VLOOKUP($B400,Totalt!$B$1:$BH$474,MATCH(K$2,Totalt!$B$1:$AZ$1,0),FALSE)</f>
        <v>8.58</v>
      </c>
      <c r="L400" s="105"/>
      <c r="M400" t="s">
        <v>622</v>
      </c>
      <c r="R400" t="s">
        <v>622</v>
      </c>
      <c r="S400" s="102" t="str">
        <f t="shared" si="12"/>
        <v>ja</v>
      </c>
      <c r="U400">
        <f t="shared" si="13"/>
        <v>343</v>
      </c>
    </row>
    <row r="401" spans="1:21" ht="15" customHeight="1" x14ac:dyDescent="0.25">
      <c r="A401" t="s">
        <v>547</v>
      </c>
      <c r="B401" t="s">
        <v>551</v>
      </c>
      <c r="C401">
        <v>0.135909</v>
      </c>
      <c r="D401">
        <v>28.4651</v>
      </c>
      <c r="E401">
        <v>4.3188000000000004</v>
      </c>
      <c r="F401">
        <v>4.6601899999999998E-3</v>
      </c>
      <c r="G401" t="s">
        <v>10</v>
      </c>
      <c r="H401" s="103" t="s">
        <v>10</v>
      </c>
      <c r="J401">
        <f>VLOOKUP($B401,Totalt!$B$1:$BH$474,MATCH(J$2,Totalt!$B$1:$AZ$1,0),FALSE)</f>
        <v>236.04246000000003</v>
      </c>
      <c r="K401">
        <f>VLOOKUP($B401,Totalt!$B$1:$BH$474,MATCH(K$2,Totalt!$B$1:$AZ$1,0),FALSE)</f>
        <v>158.703</v>
      </c>
      <c r="L401" s="105"/>
      <c r="M401" t="s">
        <v>622</v>
      </c>
      <c r="R401" t="s">
        <v>622</v>
      </c>
      <c r="S401" s="102" t="str">
        <f t="shared" si="12"/>
        <v>ja</v>
      </c>
      <c r="U401">
        <f t="shared" si="13"/>
        <v>344</v>
      </c>
    </row>
    <row r="402" spans="1:21" ht="15" customHeight="1" x14ac:dyDescent="0.25">
      <c r="A402" t="s">
        <v>552</v>
      </c>
      <c r="B402" t="s">
        <v>553</v>
      </c>
      <c r="C402">
        <v>0.119424</v>
      </c>
      <c r="D402">
        <v>28.552</v>
      </c>
      <c r="E402">
        <v>9.4250100000000003</v>
      </c>
      <c r="F402">
        <v>1.5608500000000001E-2</v>
      </c>
      <c r="G402" t="s">
        <v>10</v>
      </c>
      <c r="H402" s="103" t="s">
        <v>10</v>
      </c>
      <c r="J402">
        <f>VLOOKUP($B402,Totalt!$B$1:$BH$474,MATCH(J$2,Totalt!$B$1:$AZ$1,0),FALSE)</f>
        <v>38.495000000000005</v>
      </c>
      <c r="K402">
        <f>VLOOKUP($B402,Totalt!$B$1:$BH$474,MATCH(K$2,Totalt!$B$1:$AZ$1,0),FALSE)</f>
        <v>24.9</v>
      </c>
      <c r="L402" s="105"/>
      <c r="M402" t="s">
        <v>622</v>
      </c>
      <c r="R402" t="s">
        <v>622</v>
      </c>
      <c r="S402" s="102" t="str">
        <f t="shared" si="12"/>
        <v>ja</v>
      </c>
      <c r="U402">
        <f t="shared" si="13"/>
        <v>345</v>
      </c>
    </row>
    <row r="403" spans="1:21" ht="15" customHeight="1" x14ac:dyDescent="0.25">
      <c r="A403" t="s">
        <v>554</v>
      </c>
      <c r="B403" t="s">
        <v>555</v>
      </c>
      <c r="C403">
        <v>0.167569</v>
      </c>
      <c r="D403">
        <v>39.140599999999999</v>
      </c>
      <c r="E403">
        <v>8.8137600000000003</v>
      </c>
      <c r="F403">
        <v>4.2820900000000002E-2</v>
      </c>
      <c r="G403" t="s">
        <v>10</v>
      </c>
      <c r="H403" s="103" t="s">
        <v>10</v>
      </c>
      <c r="J403">
        <f>VLOOKUP($B403,Totalt!$B$1:$BH$474,MATCH(J$2,Totalt!$B$1:$AZ$1,0),FALSE)</f>
        <v>59.2</v>
      </c>
      <c r="K403">
        <f>VLOOKUP($B403,Totalt!$B$1:$BH$474,MATCH(K$2,Totalt!$B$1:$AZ$1,0),FALSE)</f>
        <v>43.6</v>
      </c>
      <c r="L403" s="105"/>
      <c r="M403" t="s">
        <v>622</v>
      </c>
      <c r="R403" t="s">
        <v>622</v>
      </c>
      <c r="S403" s="102" t="str">
        <f t="shared" si="12"/>
        <v>ja</v>
      </c>
      <c r="U403">
        <f t="shared" si="13"/>
        <v>346</v>
      </c>
    </row>
    <row r="404" spans="1:21" ht="15" customHeight="1" x14ac:dyDescent="0.25">
      <c r="A404" t="s">
        <v>556</v>
      </c>
      <c r="B404" t="s">
        <v>557</v>
      </c>
      <c r="C404">
        <v>0.149398</v>
      </c>
      <c r="D404">
        <v>28.674099999999999</v>
      </c>
      <c r="E404">
        <v>10.498200000000001</v>
      </c>
      <c r="F404">
        <v>4.3112600000000001E-2</v>
      </c>
      <c r="G404" t="s">
        <v>10</v>
      </c>
      <c r="H404" s="103" t="s">
        <v>10</v>
      </c>
      <c r="J404">
        <f>VLOOKUP($B404,Totalt!$B$1:$BH$474,MATCH(J$2,Totalt!$B$1:$AZ$1,0),FALSE)</f>
        <v>10.055289999999999</v>
      </c>
      <c r="K404">
        <f>VLOOKUP($B404,Totalt!$B$1:$BH$474,MATCH(K$2,Totalt!$B$1:$AZ$1,0),FALSE)</f>
        <v>6.9749999999999996</v>
      </c>
      <c r="L404" s="105"/>
      <c r="M404" t="s">
        <v>622</v>
      </c>
      <c r="R404" t="s">
        <v>622</v>
      </c>
      <c r="S404" s="102" t="str">
        <f t="shared" si="12"/>
        <v>ja</v>
      </c>
      <c r="U404">
        <f t="shared" si="13"/>
        <v>347</v>
      </c>
    </row>
    <row r="405" spans="1:21" ht="15" customHeight="1" x14ac:dyDescent="0.25">
      <c r="A405" t="s">
        <v>556</v>
      </c>
      <c r="B405" t="s">
        <v>558</v>
      </c>
      <c r="C405">
        <v>0.459702</v>
      </c>
      <c r="D405">
        <v>15.340299999999999</v>
      </c>
      <c r="E405">
        <v>7.1853199999999999</v>
      </c>
      <c r="F405">
        <v>1.69873E-2</v>
      </c>
      <c r="G405" t="s">
        <v>10</v>
      </c>
      <c r="H405" s="103" t="s">
        <v>10</v>
      </c>
      <c r="J405">
        <f>VLOOKUP($B405,Totalt!$B$1:$BH$474,MATCH(J$2,Totalt!$B$1:$AZ$1,0),FALSE)</f>
        <v>6.8286499999999988</v>
      </c>
      <c r="K405">
        <f>VLOOKUP($B405,Totalt!$B$1:$BH$474,MATCH(K$2,Totalt!$B$1:$AZ$1,0),FALSE)</f>
        <v>4.6550000000000002</v>
      </c>
      <c r="L405" s="105"/>
      <c r="M405" t="s">
        <v>622</v>
      </c>
      <c r="R405" t="s">
        <v>622</v>
      </c>
      <c r="S405" s="102" t="str">
        <f t="shared" si="12"/>
        <v>ja</v>
      </c>
      <c r="U405">
        <f t="shared" si="13"/>
        <v>348</v>
      </c>
    </row>
    <row r="406" spans="1:21" ht="15" customHeight="1" x14ac:dyDescent="0.25">
      <c r="A406" t="s">
        <v>556</v>
      </c>
      <c r="B406" t="s">
        <v>559</v>
      </c>
      <c r="C406">
        <v>0.24817600000000001</v>
      </c>
      <c r="D406">
        <v>32.613599999999998</v>
      </c>
      <c r="E406">
        <v>16.410399999999999</v>
      </c>
      <c r="F406">
        <v>4.57737E-2</v>
      </c>
      <c r="G406" t="s">
        <v>10</v>
      </c>
      <c r="H406" s="103" t="s">
        <v>10</v>
      </c>
      <c r="J406">
        <f>VLOOKUP($B406,Totalt!$B$1:$BH$474,MATCH(J$2,Totalt!$B$1:$AZ$1,0),FALSE)</f>
        <v>1.4771699999999999</v>
      </c>
      <c r="K406">
        <f>VLOOKUP($B406,Totalt!$B$1:$BH$474,MATCH(K$2,Totalt!$B$1:$AZ$1,0),FALSE)</f>
        <v>1.167</v>
      </c>
      <c r="L406" s="105"/>
      <c r="M406" t="s">
        <v>622</v>
      </c>
      <c r="R406" t="s">
        <v>622</v>
      </c>
      <c r="S406" s="102" t="str">
        <f t="shared" si="12"/>
        <v>ja</v>
      </c>
      <c r="U406">
        <f t="shared" si="13"/>
        <v>349</v>
      </c>
    </row>
    <row r="407" spans="1:21" ht="15" customHeight="1" x14ac:dyDescent="0.25">
      <c r="A407" t="s">
        <v>556</v>
      </c>
      <c r="B407" t="s">
        <v>560</v>
      </c>
      <c r="C407">
        <v>0.14516899999999999</v>
      </c>
      <c r="D407">
        <v>33.556100000000001</v>
      </c>
      <c r="E407">
        <v>4.8672800000000001</v>
      </c>
      <c r="F407">
        <v>4.64708E-2</v>
      </c>
      <c r="G407" t="s">
        <v>10</v>
      </c>
      <c r="H407" s="103" t="s">
        <v>10</v>
      </c>
      <c r="J407">
        <f>VLOOKUP($B407,Totalt!$B$1:$BH$474,MATCH(J$2,Totalt!$B$1:$AZ$1,0),FALSE)</f>
        <v>9.105762900000002</v>
      </c>
      <c r="K407">
        <f>VLOOKUP($B407,Totalt!$B$1:$BH$474,MATCH(K$2,Totalt!$B$1:$AZ$1,0),FALSE)</f>
        <v>6.1459999999999999</v>
      </c>
      <c r="L407" s="105"/>
      <c r="M407" t="s">
        <v>622</v>
      </c>
      <c r="R407" t="s">
        <v>622</v>
      </c>
      <c r="S407" s="102" t="str">
        <f t="shared" si="12"/>
        <v>ja</v>
      </c>
      <c r="U407">
        <f t="shared" si="13"/>
        <v>350</v>
      </c>
    </row>
    <row r="408" spans="1:21" ht="15" customHeight="1" x14ac:dyDescent="0.25">
      <c r="A408" t="s">
        <v>556</v>
      </c>
      <c r="B408" t="s">
        <v>561</v>
      </c>
      <c r="C408">
        <v>0.229874</v>
      </c>
      <c r="D408">
        <v>20.3</v>
      </c>
      <c r="E408">
        <v>18.111599999999999</v>
      </c>
      <c r="F408">
        <v>3.3687099999999998E-2</v>
      </c>
      <c r="G408" t="s">
        <v>10</v>
      </c>
      <c r="H408" s="103" t="s">
        <v>10</v>
      </c>
      <c r="J408">
        <f>VLOOKUP($B408,Totalt!$B$1:$BH$474,MATCH(J$2,Totalt!$B$1:$AZ$1,0),FALSE)</f>
        <v>0.73975000000000002</v>
      </c>
      <c r="K408">
        <f>VLOOKUP($B408,Totalt!$B$1:$BH$474,MATCH(K$2,Totalt!$B$1:$AZ$1,0),FALSE)</f>
        <v>0.53100000000000003</v>
      </c>
      <c r="L408" s="105"/>
      <c r="M408" t="s">
        <v>622</v>
      </c>
      <c r="R408" t="s">
        <v>622</v>
      </c>
      <c r="S408" s="102" t="str">
        <f t="shared" si="12"/>
        <v>ja</v>
      </c>
      <c r="U408">
        <f t="shared" si="13"/>
        <v>351</v>
      </c>
    </row>
    <row r="409" spans="1:21" ht="15" customHeight="1" x14ac:dyDescent="0.25">
      <c r="A409" t="s">
        <v>556</v>
      </c>
      <c r="B409" t="s">
        <v>562</v>
      </c>
      <c r="C409">
        <v>0.22314500000000001</v>
      </c>
      <c r="D409">
        <v>48.285800000000002</v>
      </c>
      <c r="E409">
        <v>9.5106199999999994</v>
      </c>
      <c r="F409">
        <v>2.6340100000000002E-2</v>
      </c>
      <c r="G409" t="s">
        <v>10</v>
      </c>
      <c r="H409" s="103" t="s">
        <v>10</v>
      </c>
      <c r="J409">
        <f>VLOOKUP($B409,Totalt!$B$1:$BH$474,MATCH(J$2,Totalt!$B$1:$AZ$1,0),FALSE)</f>
        <v>234.9646218</v>
      </c>
      <c r="K409">
        <f>VLOOKUP($B409,Totalt!$B$1:$BH$474,MATCH(K$2,Totalt!$B$1:$AZ$1,0),FALSE)</f>
        <v>247</v>
      </c>
      <c r="L409" s="105"/>
      <c r="M409" t="s">
        <v>622</v>
      </c>
      <c r="R409" t="s">
        <v>622</v>
      </c>
      <c r="S409" s="102" t="str">
        <f t="shared" si="12"/>
        <v>ja</v>
      </c>
      <c r="U409">
        <f t="shared" si="13"/>
        <v>352</v>
      </c>
    </row>
    <row r="410" spans="1:21" ht="15" customHeight="1" x14ac:dyDescent="0.25">
      <c r="A410" t="s">
        <v>556</v>
      </c>
      <c r="B410" t="s">
        <v>563</v>
      </c>
      <c r="C410">
        <v>0.16014</v>
      </c>
      <c r="D410">
        <v>43.076999999999998</v>
      </c>
      <c r="E410">
        <v>7.8914099999999996</v>
      </c>
      <c r="F410">
        <v>2.1417100000000001E-2</v>
      </c>
      <c r="G410" t="s">
        <v>10</v>
      </c>
      <c r="H410" s="103" t="s">
        <v>10</v>
      </c>
      <c r="J410">
        <f>VLOOKUP($B410,Totalt!$B$1:$BH$474,MATCH(J$2,Totalt!$B$1:$AZ$1,0),FALSE)</f>
        <v>226.63155999999998</v>
      </c>
      <c r="K410">
        <f>VLOOKUP($B410,Totalt!$B$1:$BH$474,MATCH(K$2,Totalt!$B$1:$AZ$1,0),FALSE)</f>
        <v>216.57499999999999</v>
      </c>
      <c r="L410" s="105"/>
      <c r="M410" t="s">
        <v>622</v>
      </c>
      <c r="R410" t="s">
        <v>622</v>
      </c>
      <c r="S410" s="102" t="str">
        <f t="shared" si="12"/>
        <v>ja</v>
      </c>
      <c r="U410">
        <f t="shared" si="13"/>
        <v>353</v>
      </c>
    </row>
    <row r="411" spans="1:21" ht="15" customHeight="1" x14ac:dyDescent="0.25">
      <c r="L411" s="105"/>
      <c r="M411" t="s">
        <v>622</v>
      </c>
      <c r="R411" t="s">
        <v>622</v>
      </c>
      <c r="S411" s="102" t="str">
        <f t="shared" si="12"/>
        <v>nej</v>
      </c>
      <c r="U411">
        <f t="shared" si="13"/>
        <v>353</v>
      </c>
    </row>
    <row r="412" spans="1:21" ht="15" customHeight="1" x14ac:dyDescent="0.25">
      <c r="L412" s="105"/>
      <c r="M412" t="s">
        <v>622</v>
      </c>
      <c r="R412" t="s">
        <v>622</v>
      </c>
      <c r="S412" s="102" t="str">
        <f t="shared" si="12"/>
        <v>nej</v>
      </c>
      <c r="U412">
        <f t="shared" si="13"/>
        <v>353</v>
      </c>
    </row>
    <row r="413" spans="1:21" ht="15" customHeight="1" x14ac:dyDescent="0.25">
      <c r="L413" s="105"/>
      <c r="M413" t="s">
        <v>622</v>
      </c>
      <c r="R413" t="s">
        <v>622</v>
      </c>
      <c r="S413" s="102" t="str">
        <f t="shared" si="12"/>
        <v>nej</v>
      </c>
      <c r="U413">
        <f t="shared" si="13"/>
        <v>353</v>
      </c>
    </row>
    <row r="414" spans="1:21" ht="15" customHeight="1" x14ac:dyDescent="0.25">
      <c r="L414" s="105"/>
      <c r="M414" t="s">
        <v>622</v>
      </c>
      <c r="R414" t="s">
        <v>622</v>
      </c>
      <c r="S414" s="102" t="str">
        <f t="shared" si="12"/>
        <v>nej</v>
      </c>
      <c r="U414">
        <f t="shared" si="13"/>
        <v>353</v>
      </c>
    </row>
    <row r="415" spans="1:21" ht="15" customHeight="1" x14ac:dyDescent="0.25">
      <c r="L415" s="105"/>
      <c r="M415" t="s">
        <v>622</v>
      </c>
      <c r="R415" t="s">
        <v>622</v>
      </c>
      <c r="S415" s="102" t="str">
        <f t="shared" si="12"/>
        <v>nej</v>
      </c>
      <c r="U415">
        <f t="shared" si="13"/>
        <v>353</v>
      </c>
    </row>
    <row r="416" spans="1:21" ht="15" customHeight="1" x14ac:dyDescent="0.25">
      <c r="L416" s="105"/>
      <c r="M416" t="s">
        <v>622</v>
      </c>
      <c r="R416" t="s">
        <v>622</v>
      </c>
      <c r="S416" s="102" t="str">
        <f t="shared" si="12"/>
        <v>nej</v>
      </c>
      <c r="U416">
        <f t="shared" si="13"/>
        <v>353</v>
      </c>
    </row>
    <row r="417" spans="12:21" ht="15" customHeight="1" x14ac:dyDescent="0.25">
      <c r="L417" s="105"/>
      <c r="M417" t="s">
        <v>622</v>
      </c>
      <c r="R417" t="s">
        <v>622</v>
      </c>
      <c r="S417" s="102" t="str">
        <f t="shared" si="12"/>
        <v>nej</v>
      </c>
      <c r="U417">
        <f t="shared" si="13"/>
        <v>353</v>
      </c>
    </row>
    <row r="418" spans="12:21" ht="15" customHeight="1" x14ac:dyDescent="0.25">
      <c r="L418" s="105"/>
      <c r="M418" t="s">
        <v>622</v>
      </c>
      <c r="R418" t="s">
        <v>622</v>
      </c>
      <c r="S418" s="102" t="str">
        <f t="shared" si="12"/>
        <v>nej</v>
      </c>
      <c r="U418">
        <f t="shared" si="13"/>
        <v>353</v>
      </c>
    </row>
    <row r="419" spans="12:21" ht="15" customHeight="1" x14ac:dyDescent="0.25">
      <c r="L419" s="105"/>
      <c r="M419" t="s">
        <v>622</v>
      </c>
      <c r="R419" t="s">
        <v>622</v>
      </c>
      <c r="S419" s="102" t="str">
        <f t="shared" si="12"/>
        <v>nej</v>
      </c>
      <c r="U419">
        <f t="shared" si="13"/>
        <v>353</v>
      </c>
    </row>
    <row r="420" spans="12:21" ht="15" customHeight="1" x14ac:dyDescent="0.25">
      <c r="L420" s="105"/>
      <c r="M420" t="s">
        <v>622</v>
      </c>
      <c r="R420" t="s">
        <v>622</v>
      </c>
      <c r="S420" s="102" t="str">
        <f t="shared" si="12"/>
        <v>nej</v>
      </c>
      <c r="U420">
        <f t="shared" si="13"/>
        <v>353</v>
      </c>
    </row>
    <row r="421" spans="12:21" ht="15" customHeight="1" x14ac:dyDescent="0.25">
      <c r="L421" s="105"/>
      <c r="M421" t="s">
        <v>622</v>
      </c>
      <c r="R421" t="s">
        <v>622</v>
      </c>
      <c r="S421" s="102" t="str">
        <f t="shared" si="12"/>
        <v>nej</v>
      </c>
      <c r="U421">
        <f t="shared" si="13"/>
        <v>353</v>
      </c>
    </row>
    <row r="422" spans="12:21" ht="15" customHeight="1" x14ac:dyDescent="0.25">
      <c r="L422" s="105"/>
      <c r="M422" t="s">
        <v>622</v>
      </c>
      <c r="R422" t="s">
        <v>622</v>
      </c>
      <c r="S422" s="102" t="str">
        <f t="shared" si="12"/>
        <v>nej</v>
      </c>
      <c r="U422">
        <f t="shared" si="13"/>
        <v>353</v>
      </c>
    </row>
    <row r="423" spans="12:21" ht="15" customHeight="1" x14ac:dyDescent="0.25">
      <c r="L423" s="105"/>
      <c r="M423" t="s">
        <v>622</v>
      </c>
      <c r="R423" t="s">
        <v>622</v>
      </c>
      <c r="S423" s="102" t="str">
        <f t="shared" si="12"/>
        <v>nej</v>
      </c>
      <c r="U423">
        <f t="shared" si="13"/>
        <v>353</v>
      </c>
    </row>
    <row r="424" spans="12:21" ht="15" customHeight="1" x14ac:dyDescent="0.25">
      <c r="L424" s="105"/>
      <c r="M424" t="s">
        <v>622</v>
      </c>
      <c r="R424" t="s">
        <v>622</v>
      </c>
      <c r="S424" s="102" t="str">
        <f t="shared" si="12"/>
        <v>nej</v>
      </c>
      <c r="U424">
        <f t="shared" si="13"/>
        <v>353</v>
      </c>
    </row>
    <row r="425" spans="12:21" ht="15" customHeight="1" x14ac:dyDescent="0.25">
      <c r="L425" s="105"/>
      <c r="M425" t="s">
        <v>622</v>
      </c>
      <c r="R425" t="s">
        <v>622</v>
      </c>
      <c r="S425" s="102" t="str">
        <f t="shared" si="12"/>
        <v>nej</v>
      </c>
      <c r="U425">
        <f t="shared" si="13"/>
        <v>353</v>
      </c>
    </row>
    <row r="426" spans="12:21" ht="15" customHeight="1" x14ac:dyDescent="0.25">
      <c r="L426" s="105"/>
      <c r="M426" t="s">
        <v>622</v>
      </c>
      <c r="R426" t="s">
        <v>622</v>
      </c>
      <c r="S426" s="102" t="str">
        <f t="shared" si="12"/>
        <v>nej</v>
      </c>
      <c r="U426">
        <f t="shared" si="13"/>
        <v>353</v>
      </c>
    </row>
    <row r="427" spans="12:21" ht="15" customHeight="1" x14ac:dyDescent="0.25">
      <c r="L427" s="105"/>
      <c r="M427" t="s">
        <v>622</v>
      </c>
      <c r="R427" t="s">
        <v>622</v>
      </c>
      <c r="S427" s="102" t="str">
        <f t="shared" si="12"/>
        <v>nej</v>
      </c>
      <c r="U427">
        <f t="shared" si="13"/>
        <v>353</v>
      </c>
    </row>
    <row r="428" spans="12:21" ht="15" customHeight="1" x14ac:dyDescent="0.25">
      <c r="L428" s="105"/>
      <c r="M428" t="s">
        <v>622</v>
      </c>
      <c r="R428" t="s">
        <v>622</v>
      </c>
      <c r="S428" s="102" t="str">
        <f t="shared" si="12"/>
        <v>nej</v>
      </c>
      <c r="U428">
        <f t="shared" si="13"/>
        <v>353</v>
      </c>
    </row>
    <row r="429" spans="12:21" ht="15" customHeight="1" x14ac:dyDescent="0.25">
      <c r="L429" s="105"/>
      <c r="M429" t="s">
        <v>622</v>
      </c>
      <c r="R429" t="s">
        <v>622</v>
      </c>
      <c r="S429" s="102" t="str">
        <f t="shared" si="12"/>
        <v>nej</v>
      </c>
      <c r="U429">
        <f t="shared" si="13"/>
        <v>353</v>
      </c>
    </row>
    <row r="430" spans="12:21" ht="15" customHeight="1" x14ac:dyDescent="0.25">
      <c r="L430" s="105"/>
      <c r="M430" t="s">
        <v>622</v>
      </c>
      <c r="R430" t="s">
        <v>622</v>
      </c>
      <c r="S430" s="102" t="str">
        <f t="shared" si="12"/>
        <v>nej</v>
      </c>
      <c r="U430">
        <f t="shared" si="13"/>
        <v>353</v>
      </c>
    </row>
    <row r="431" spans="12:21" ht="15" customHeight="1" x14ac:dyDescent="0.25">
      <c r="L431" s="105"/>
      <c r="M431" t="s">
        <v>622</v>
      </c>
      <c r="R431" t="s">
        <v>622</v>
      </c>
      <c r="S431" s="102" t="str">
        <f t="shared" si="12"/>
        <v>nej</v>
      </c>
      <c r="U431">
        <f t="shared" si="13"/>
        <v>353</v>
      </c>
    </row>
    <row r="432" spans="12:21" ht="15" customHeight="1" x14ac:dyDescent="0.25">
      <c r="L432" s="105"/>
      <c r="M432" t="s">
        <v>622</v>
      </c>
      <c r="R432" t="s">
        <v>622</v>
      </c>
      <c r="S432" s="102" t="str">
        <f t="shared" si="12"/>
        <v>nej</v>
      </c>
      <c r="U432">
        <f t="shared" si="13"/>
        <v>353</v>
      </c>
    </row>
    <row r="433" spans="12:21" ht="15" customHeight="1" x14ac:dyDescent="0.25">
      <c r="L433" s="105"/>
      <c r="M433" t="s">
        <v>622</v>
      </c>
      <c r="R433" t="s">
        <v>622</v>
      </c>
      <c r="S433" s="102" t="str">
        <f t="shared" si="12"/>
        <v>nej</v>
      </c>
      <c r="U433">
        <f t="shared" si="13"/>
        <v>353</v>
      </c>
    </row>
    <row r="434" spans="12:21" ht="15" customHeight="1" x14ac:dyDescent="0.25">
      <c r="L434" s="105"/>
      <c r="M434" t="s">
        <v>622</v>
      </c>
      <c r="R434" t="s">
        <v>622</v>
      </c>
      <c r="S434" s="102" t="str">
        <f t="shared" si="12"/>
        <v>nej</v>
      </c>
      <c r="U434">
        <f t="shared" si="13"/>
        <v>353</v>
      </c>
    </row>
    <row r="435" spans="12:21" ht="15" customHeight="1" x14ac:dyDescent="0.25">
      <c r="L435" s="105"/>
      <c r="M435" t="s">
        <v>622</v>
      </c>
      <c r="R435" t="s">
        <v>622</v>
      </c>
      <c r="S435" s="102" t="str">
        <f t="shared" si="12"/>
        <v>nej</v>
      </c>
      <c r="U435">
        <f t="shared" si="13"/>
        <v>353</v>
      </c>
    </row>
    <row r="436" spans="12:21" ht="15" customHeight="1" x14ac:dyDescent="0.25">
      <c r="L436" s="105"/>
      <c r="M436" t="s">
        <v>622</v>
      </c>
      <c r="R436" t="s">
        <v>622</v>
      </c>
      <c r="S436" s="102" t="str">
        <f t="shared" si="12"/>
        <v>nej</v>
      </c>
      <c r="U436">
        <f t="shared" si="13"/>
        <v>353</v>
      </c>
    </row>
    <row r="437" spans="12:21" ht="15" customHeight="1" x14ac:dyDescent="0.25">
      <c r="L437" s="105"/>
      <c r="M437" t="s">
        <v>622</v>
      </c>
      <c r="R437" t="s">
        <v>622</v>
      </c>
      <c r="S437" s="102" t="str">
        <f t="shared" si="12"/>
        <v>nej</v>
      </c>
      <c r="U437">
        <f t="shared" si="13"/>
        <v>353</v>
      </c>
    </row>
    <row r="438" spans="12:21" ht="15" customHeight="1" x14ac:dyDescent="0.25">
      <c r="L438" s="105"/>
      <c r="M438" t="s">
        <v>622</v>
      </c>
      <c r="R438" t="s">
        <v>622</v>
      </c>
      <c r="S438" s="102" t="str">
        <f t="shared" si="12"/>
        <v>nej</v>
      </c>
      <c r="U438">
        <f t="shared" si="13"/>
        <v>353</v>
      </c>
    </row>
    <row r="439" spans="12:21" ht="15" customHeight="1" x14ac:dyDescent="0.25">
      <c r="L439" s="105"/>
      <c r="M439" t="s">
        <v>622</v>
      </c>
      <c r="R439" t="s">
        <v>622</v>
      </c>
      <c r="S439" s="102" t="str">
        <f t="shared" si="12"/>
        <v>nej</v>
      </c>
      <c r="U439">
        <f t="shared" si="13"/>
        <v>353</v>
      </c>
    </row>
    <row r="440" spans="12:21" ht="15" customHeight="1" x14ac:dyDescent="0.25">
      <c r="L440" s="105"/>
      <c r="M440" t="s">
        <v>622</v>
      </c>
      <c r="R440" t="s">
        <v>622</v>
      </c>
      <c r="S440" s="102" t="str">
        <f t="shared" si="12"/>
        <v>nej</v>
      </c>
      <c r="U440">
        <f t="shared" si="13"/>
        <v>353</v>
      </c>
    </row>
    <row r="441" spans="12:21" ht="15" customHeight="1" x14ac:dyDescent="0.25">
      <c r="L441" s="105"/>
      <c r="M441" t="s">
        <v>622</v>
      </c>
      <c r="R441" t="s">
        <v>622</v>
      </c>
      <c r="S441" s="102" t="str">
        <f t="shared" si="12"/>
        <v>nej</v>
      </c>
      <c r="U441">
        <f t="shared" si="13"/>
        <v>353</v>
      </c>
    </row>
    <row r="442" spans="12:21" ht="15" customHeight="1" x14ac:dyDescent="0.25">
      <c r="L442" s="105"/>
      <c r="M442" t="s">
        <v>622</v>
      </c>
      <c r="R442" t="s">
        <v>622</v>
      </c>
      <c r="S442" s="102" t="str">
        <f t="shared" si="12"/>
        <v>nej</v>
      </c>
      <c r="U442">
        <f t="shared" si="13"/>
        <v>353</v>
      </c>
    </row>
    <row r="443" spans="12:21" ht="15" customHeight="1" x14ac:dyDescent="0.25">
      <c r="L443" s="105"/>
      <c r="M443" t="s">
        <v>622</v>
      </c>
      <c r="R443" t="s">
        <v>622</v>
      </c>
      <c r="S443" s="102" t="str">
        <f t="shared" si="12"/>
        <v>nej</v>
      </c>
      <c r="U443">
        <f t="shared" si="13"/>
        <v>353</v>
      </c>
    </row>
    <row r="444" spans="12:21" ht="15" customHeight="1" x14ac:dyDescent="0.25">
      <c r="L444" s="105"/>
      <c r="M444" t="s">
        <v>622</v>
      </c>
      <c r="R444" t="s">
        <v>622</v>
      </c>
      <c r="S444" s="102" t="str">
        <f t="shared" si="12"/>
        <v>nej</v>
      </c>
      <c r="U444">
        <f t="shared" si="13"/>
        <v>353</v>
      </c>
    </row>
    <row r="445" spans="12:21" ht="15" customHeight="1" x14ac:dyDescent="0.25">
      <c r="L445" s="105"/>
      <c r="M445" t="s">
        <v>622</v>
      </c>
      <c r="R445" t="s">
        <v>622</v>
      </c>
      <c r="S445" s="102" t="str">
        <f t="shared" si="12"/>
        <v>nej</v>
      </c>
      <c r="U445">
        <f t="shared" si="13"/>
        <v>353</v>
      </c>
    </row>
    <row r="446" spans="12:21" ht="15" customHeight="1" x14ac:dyDescent="0.25">
      <c r="L446" s="105"/>
      <c r="M446" t="s">
        <v>622</v>
      </c>
      <c r="R446" t="s">
        <v>622</v>
      </c>
      <c r="S446" s="102" t="str">
        <f t="shared" si="12"/>
        <v>nej</v>
      </c>
      <c r="U446">
        <f t="shared" si="13"/>
        <v>353</v>
      </c>
    </row>
    <row r="447" spans="12:21" ht="15" customHeight="1" x14ac:dyDescent="0.25">
      <c r="L447" s="105"/>
      <c r="M447" t="s">
        <v>622</v>
      </c>
      <c r="R447" t="s">
        <v>622</v>
      </c>
      <c r="S447" s="102" t="str">
        <f t="shared" si="12"/>
        <v>nej</v>
      </c>
      <c r="U447">
        <f t="shared" si="13"/>
        <v>353</v>
      </c>
    </row>
    <row r="448" spans="12:21" ht="15" customHeight="1" x14ac:dyDescent="0.25">
      <c r="L448" s="105"/>
      <c r="M448" t="s">
        <v>622</v>
      </c>
      <c r="R448" t="s">
        <v>622</v>
      </c>
      <c r="S448" s="102" t="str">
        <f t="shared" si="12"/>
        <v>nej</v>
      </c>
      <c r="U448">
        <f t="shared" si="13"/>
        <v>353</v>
      </c>
    </row>
    <row r="449" spans="12:21" ht="15" customHeight="1" x14ac:dyDescent="0.25">
      <c r="L449" s="105"/>
      <c r="M449" t="s">
        <v>622</v>
      </c>
      <c r="R449" t="s">
        <v>622</v>
      </c>
      <c r="S449" s="102" t="str">
        <f t="shared" si="12"/>
        <v>nej</v>
      </c>
      <c r="U449">
        <f t="shared" si="13"/>
        <v>353</v>
      </c>
    </row>
    <row r="450" spans="12:21" ht="15" customHeight="1" x14ac:dyDescent="0.25">
      <c r="L450" s="105"/>
      <c r="M450" t="s">
        <v>622</v>
      </c>
      <c r="R450" t="s">
        <v>622</v>
      </c>
      <c r="S450" s="102" t="str">
        <f t="shared" si="12"/>
        <v>nej</v>
      </c>
      <c r="U450">
        <f t="shared" si="13"/>
        <v>353</v>
      </c>
    </row>
    <row r="451" spans="12:21" ht="15" customHeight="1" x14ac:dyDescent="0.25">
      <c r="L451" s="105"/>
      <c r="M451" t="s">
        <v>622</v>
      </c>
      <c r="R451" t="s">
        <v>622</v>
      </c>
      <c r="S451" s="102" t="str">
        <f t="shared" si="12"/>
        <v>nej</v>
      </c>
      <c r="U451">
        <f t="shared" si="13"/>
        <v>353</v>
      </c>
    </row>
    <row r="452" spans="12:21" ht="15" customHeight="1" x14ac:dyDescent="0.25">
      <c r="L452" s="105"/>
      <c r="M452" t="s">
        <v>622</v>
      </c>
      <c r="R452" t="s">
        <v>622</v>
      </c>
      <c r="S452" s="102" t="str">
        <f t="shared" ref="S452:S476" si="14">IF(N452="x","nej",
IF(O452="x","ja",
IF(H452="ja","ja","nej")))</f>
        <v>nej</v>
      </c>
      <c r="U452">
        <f t="shared" si="13"/>
        <v>353</v>
      </c>
    </row>
    <row r="453" spans="12:21" ht="15" customHeight="1" x14ac:dyDescent="0.25">
      <c r="L453" s="105"/>
      <c r="M453" t="s">
        <v>622</v>
      </c>
      <c r="R453" t="s">
        <v>622</v>
      </c>
      <c r="S453" s="102" t="str">
        <f t="shared" si="14"/>
        <v>nej</v>
      </c>
      <c r="U453">
        <f t="shared" ref="U453:U476" si="15">IF(ISERROR(S453),U452,IF(S453="ja",U452+1,U452))</f>
        <v>353</v>
      </c>
    </row>
    <row r="454" spans="12:21" ht="15" customHeight="1" x14ac:dyDescent="0.25">
      <c r="L454" s="105"/>
      <c r="M454" t="s">
        <v>622</v>
      </c>
      <c r="R454" t="s">
        <v>622</v>
      </c>
      <c r="S454" s="102" t="str">
        <f t="shared" si="14"/>
        <v>nej</v>
      </c>
      <c r="U454">
        <f t="shared" si="15"/>
        <v>353</v>
      </c>
    </row>
    <row r="455" spans="12:21" ht="15" customHeight="1" x14ac:dyDescent="0.25">
      <c r="L455" s="105"/>
      <c r="M455" t="s">
        <v>622</v>
      </c>
      <c r="R455" t="s">
        <v>622</v>
      </c>
      <c r="S455" s="102" t="str">
        <f t="shared" si="14"/>
        <v>nej</v>
      </c>
      <c r="U455">
        <f t="shared" si="15"/>
        <v>353</v>
      </c>
    </row>
    <row r="456" spans="12:21" ht="15" customHeight="1" x14ac:dyDescent="0.25">
      <c r="L456" s="105"/>
      <c r="M456" t="s">
        <v>622</v>
      </c>
      <c r="R456" t="s">
        <v>622</v>
      </c>
      <c r="S456" s="102" t="str">
        <f t="shared" si="14"/>
        <v>nej</v>
      </c>
      <c r="U456">
        <f t="shared" si="15"/>
        <v>353</v>
      </c>
    </row>
    <row r="457" spans="12:21" ht="15" customHeight="1" x14ac:dyDescent="0.25">
      <c r="L457" s="105"/>
      <c r="M457" t="s">
        <v>622</v>
      </c>
      <c r="R457" t="s">
        <v>622</v>
      </c>
      <c r="S457" s="102" t="str">
        <f t="shared" si="14"/>
        <v>nej</v>
      </c>
      <c r="U457">
        <f t="shared" si="15"/>
        <v>353</v>
      </c>
    </row>
    <row r="458" spans="12:21" ht="15" customHeight="1" x14ac:dyDescent="0.25">
      <c r="L458" s="105"/>
      <c r="M458" t="s">
        <v>622</v>
      </c>
      <c r="R458" t="s">
        <v>622</v>
      </c>
      <c r="S458" s="102" t="str">
        <f t="shared" si="14"/>
        <v>nej</v>
      </c>
      <c r="U458">
        <f t="shared" si="15"/>
        <v>353</v>
      </c>
    </row>
    <row r="459" spans="12:21" ht="15" customHeight="1" x14ac:dyDescent="0.25">
      <c r="L459" s="105"/>
      <c r="M459" t="s">
        <v>622</v>
      </c>
      <c r="R459" t="s">
        <v>622</v>
      </c>
      <c r="S459" s="102" t="str">
        <f t="shared" si="14"/>
        <v>nej</v>
      </c>
      <c r="U459">
        <f t="shared" si="15"/>
        <v>353</v>
      </c>
    </row>
    <row r="460" spans="12:21" ht="15" customHeight="1" x14ac:dyDescent="0.25">
      <c r="L460" s="105"/>
      <c r="S460" s="102" t="str">
        <f t="shared" si="14"/>
        <v>nej</v>
      </c>
      <c r="U460">
        <f t="shared" si="15"/>
        <v>353</v>
      </c>
    </row>
    <row r="461" spans="12:21" ht="15" customHeight="1" x14ac:dyDescent="0.25">
      <c r="S461" s="102" t="str">
        <f t="shared" si="14"/>
        <v>nej</v>
      </c>
      <c r="U461">
        <f t="shared" si="15"/>
        <v>353</v>
      </c>
    </row>
    <row r="462" spans="12:21" ht="15" customHeight="1" x14ac:dyDescent="0.25">
      <c r="S462" s="102" t="str">
        <f t="shared" si="14"/>
        <v>nej</v>
      </c>
      <c r="U462">
        <f t="shared" si="15"/>
        <v>353</v>
      </c>
    </row>
    <row r="463" spans="12:21" ht="15" customHeight="1" x14ac:dyDescent="0.25">
      <c r="S463" s="102" t="str">
        <f t="shared" si="14"/>
        <v>nej</v>
      </c>
      <c r="U463">
        <f t="shared" si="15"/>
        <v>353</v>
      </c>
    </row>
    <row r="464" spans="12:21" ht="15" customHeight="1" x14ac:dyDescent="0.25">
      <c r="S464" s="102" t="str">
        <f t="shared" si="14"/>
        <v>nej</v>
      </c>
      <c r="U464">
        <f t="shared" si="15"/>
        <v>353</v>
      </c>
    </row>
    <row r="465" spans="19:21" ht="15" customHeight="1" x14ac:dyDescent="0.25">
      <c r="S465" s="102" t="str">
        <f t="shared" si="14"/>
        <v>nej</v>
      </c>
      <c r="U465">
        <f t="shared" si="15"/>
        <v>353</v>
      </c>
    </row>
    <row r="466" spans="19:21" ht="15" customHeight="1" x14ac:dyDescent="0.25">
      <c r="S466" s="102" t="str">
        <f t="shared" si="14"/>
        <v>nej</v>
      </c>
      <c r="U466">
        <f t="shared" si="15"/>
        <v>353</v>
      </c>
    </row>
    <row r="467" spans="19:21" ht="15" customHeight="1" x14ac:dyDescent="0.25">
      <c r="S467" s="102" t="str">
        <f t="shared" si="14"/>
        <v>nej</v>
      </c>
      <c r="U467">
        <f t="shared" si="15"/>
        <v>353</v>
      </c>
    </row>
    <row r="468" spans="19:21" ht="15" customHeight="1" x14ac:dyDescent="0.25">
      <c r="S468" s="102" t="str">
        <f t="shared" si="14"/>
        <v>nej</v>
      </c>
      <c r="U468">
        <f t="shared" si="15"/>
        <v>353</v>
      </c>
    </row>
    <row r="469" spans="19:21" ht="15" customHeight="1" x14ac:dyDescent="0.25">
      <c r="S469" s="102" t="str">
        <f t="shared" si="14"/>
        <v>nej</v>
      </c>
      <c r="U469">
        <f t="shared" si="15"/>
        <v>353</v>
      </c>
    </row>
    <row r="470" spans="19:21" ht="15" customHeight="1" x14ac:dyDescent="0.25">
      <c r="S470" s="102" t="str">
        <f t="shared" si="14"/>
        <v>nej</v>
      </c>
      <c r="U470">
        <f t="shared" si="15"/>
        <v>353</v>
      </c>
    </row>
    <row r="471" spans="19:21" ht="15" customHeight="1" x14ac:dyDescent="0.25">
      <c r="S471" s="102" t="str">
        <f t="shared" si="14"/>
        <v>nej</v>
      </c>
      <c r="U471">
        <f t="shared" si="15"/>
        <v>353</v>
      </c>
    </row>
    <row r="472" spans="19:21" ht="15" customHeight="1" x14ac:dyDescent="0.25">
      <c r="S472" s="102" t="str">
        <f t="shared" si="14"/>
        <v>nej</v>
      </c>
      <c r="U472">
        <f t="shared" si="15"/>
        <v>353</v>
      </c>
    </row>
    <row r="473" spans="19:21" ht="15" customHeight="1" x14ac:dyDescent="0.25">
      <c r="S473" s="102" t="str">
        <f t="shared" si="14"/>
        <v>nej</v>
      </c>
      <c r="U473">
        <f t="shared" si="15"/>
        <v>353</v>
      </c>
    </row>
    <row r="474" spans="19:21" ht="15" customHeight="1" x14ac:dyDescent="0.25">
      <c r="S474" s="102" t="str">
        <f t="shared" si="14"/>
        <v>nej</v>
      </c>
      <c r="U474">
        <f t="shared" si="15"/>
        <v>353</v>
      </c>
    </row>
    <row r="475" spans="19:21" ht="15" customHeight="1" x14ac:dyDescent="0.25">
      <c r="S475" s="102" t="str">
        <f t="shared" si="14"/>
        <v>nej</v>
      </c>
      <c r="U475">
        <f t="shared" si="15"/>
        <v>353</v>
      </c>
    </row>
    <row r="476" spans="19:21" ht="15" customHeight="1" x14ac:dyDescent="0.25">
      <c r="S476" s="102" t="str">
        <f t="shared" si="14"/>
        <v>nej</v>
      </c>
      <c r="U476">
        <f t="shared" si="15"/>
        <v>353</v>
      </c>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K487"/>
  <sheetViews>
    <sheetView workbookViewId="0">
      <selection activeCell="Z26" sqref="Z26:AA26"/>
    </sheetView>
  </sheetViews>
  <sheetFormatPr defaultRowHeight="15" customHeight="1" x14ac:dyDescent="0.25"/>
  <cols>
    <col min="1" max="1" width="16.7109375" style="106" customWidth="1"/>
    <col min="2" max="2" width="34.28515625" style="106" customWidth="1"/>
    <col min="3" max="3" width="22" style="106" customWidth="1"/>
    <col min="4" max="4" width="17.42578125" style="106" customWidth="1"/>
    <col min="5" max="5" width="15.5703125" style="106" customWidth="1"/>
    <col min="6" max="6" width="19" style="106" customWidth="1"/>
    <col min="7" max="7" width="17.28515625" style="106" customWidth="1"/>
    <col min="8" max="16384" width="9.140625" style="106"/>
  </cols>
  <sheetData>
    <row r="1" spans="1:7" x14ac:dyDescent="0.25">
      <c r="B1" s="107" t="s">
        <v>1079</v>
      </c>
    </row>
    <row r="3" spans="1:7" x14ac:dyDescent="0.25">
      <c r="A3" s="108" t="s">
        <v>1080</v>
      </c>
    </row>
    <row r="4" spans="1:7" ht="45" x14ac:dyDescent="0.25">
      <c r="A4" s="109">
        <v>1</v>
      </c>
      <c r="B4" s="107" t="s">
        <v>0</v>
      </c>
      <c r="C4" s="107" t="s">
        <v>1</v>
      </c>
      <c r="D4" s="110" t="s">
        <v>2</v>
      </c>
      <c r="E4" s="110" t="s">
        <v>3</v>
      </c>
      <c r="F4" s="110" t="s">
        <v>4</v>
      </c>
      <c r="G4" s="110" t="s">
        <v>5</v>
      </c>
    </row>
    <row r="5" spans="1:7" x14ac:dyDescent="0.25">
      <c r="A5" s="106">
        <v>2</v>
      </c>
      <c r="B5" s="106" t="str">
        <f>IF(ISERROR(INDEX('Miljövärden urval för publ'!$A$2:$AD$475,MATCH($A5,'Miljövärden urval för publ'!$U$2:$U$476,0),1)),"",INDEX('Miljövärden urval för publ'!$A$2:$AD$475,MATCH($A5,'Miljövärden urval för publ'!$U$2:$U$476,0),1))</f>
        <v>Affärsverken Karlskrona AB</v>
      </c>
      <c r="C5" s="106" t="str">
        <f>IF(ISERROR(INDEX('Miljövärden urval för publ'!$A$2:$AD$475,MATCH($A5,'Miljövärden urval för publ'!$U$2:$U$476,0),2)),"",INDEX('Miljövärden urval för publ'!$A$2:$AD$475,MATCH($A5,'Miljövärden urval för publ'!$U$2:$U$476,0),2))</f>
        <v>Jämjö</v>
      </c>
      <c r="D5" s="106">
        <f>IF(ISERROR(VLOOKUP($C5,'Miljövärden urval för publ'!$B$2:$H$490,MATCH(D$4,'Miljövärden urval för publ'!$B$2:$H$2,0),FALSE)),"",VLOOKUP($C5,'Miljövärden urval för publ'!$B$2:$H$490,MATCH(D$4,'Miljövärden urval för publ'!$B$2:$H$2,0),FALSE))</f>
        <v>2.5727799999999998</v>
      </c>
      <c r="E5" s="106">
        <f>IF(ISERROR(VLOOKUP($C5,'Miljövärden urval för publ'!$B$2:$H$490,MATCH(E$4,'Miljövärden urval för publ'!$B$2:$H$2,0),FALSE)),"",VLOOKUP($C5,'Miljövärden urval för publ'!$B$2:$H$490,MATCH(E$4,'Miljövärden urval för publ'!$B$2:$H$2,0),FALSE))</f>
        <v>0</v>
      </c>
      <c r="F5" s="106">
        <f>IF(ISERROR(VLOOKUP($C5,'Miljövärden urval för publ'!$B$2:$H$490,MATCH(F$4,'Miljövärden urval för publ'!$B$2:$H$2,0),FALSE)),"",VLOOKUP($C5,'Miljövärden urval för publ'!$B$2:$H$490,MATCH(F$4,'Miljövärden urval för publ'!$B$2:$H$2,0),FALSE))</f>
        <v>0</v>
      </c>
      <c r="G5" s="106">
        <f>IF(ISERROR(VLOOKUP($C5,'Miljövärden urval för publ'!$B$2:$H$490,MATCH(G$4,'Miljövärden urval för publ'!$B$2:$H$2,0),FALSE)),"",VLOOKUP($C5,'Miljövärden urval för publ'!$B$2:$H$490,MATCH(G$4,'Miljövärden urval för publ'!$B$2:$H$2,0),FALSE))</f>
        <v>0</v>
      </c>
    </row>
    <row r="6" spans="1:7" x14ac:dyDescent="0.25">
      <c r="A6" s="106">
        <v>3</v>
      </c>
      <c r="B6" s="106" t="str">
        <f>IF(ISERROR(INDEX('Miljövärden urval för publ'!$A$2:$AD$475,MATCH($A6,'Miljövärden urval för publ'!$U$2:$U$476,0),1)),"",INDEX('Miljövärden urval för publ'!$A$2:$AD$475,MATCH($A6,'Miljövärden urval för publ'!$U$2:$U$476,0),1))</f>
        <v>Affärsverken Karlskrona AB</v>
      </c>
      <c r="C6" s="106" t="str">
        <f>IF(ISERROR(INDEX('Miljövärden urval för publ'!$A$2:$AD$475,MATCH($A6,'Miljövärden urval för publ'!$U$2:$U$476,0),2)),"",INDEX('Miljövärden urval för publ'!$A$2:$AD$475,MATCH($A6,'Miljövärden urval för publ'!$U$2:$U$476,0),2))</f>
        <v>Karlskrona</v>
      </c>
      <c r="D6" s="106">
        <f>IF(ISERROR(VLOOKUP($C6,'Miljövärden urval för publ'!$B$2:$H$490,MATCH(D$4,'Miljövärden urval för publ'!$B$2:$H$2,0),FALSE)),"",VLOOKUP($C6,'Miljövärden urval för publ'!$B$2:$H$490,MATCH(D$4,'Miljövärden urval för publ'!$B$2:$H$2,0),FALSE))</f>
        <v>7.2131000000000001E-2</v>
      </c>
      <c r="E6" s="106">
        <f>IF(ISERROR(VLOOKUP($C6,'Miljövärden urval för publ'!$B$2:$H$490,MATCH(E$4,'Miljövärden urval för publ'!$B$2:$H$2,0),FALSE)),"",VLOOKUP($C6,'Miljövärden urval för publ'!$B$2:$H$490,MATCH(E$4,'Miljövärden urval för publ'!$B$2:$H$2,0),FALSE))</f>
        <v>8.4268599999999996</v>
      </c>
      <c r="F6" s="106">
        <f>IF(ISERROR(VLOOKUP($C6,'Miljövärden urval för publ'!$B$2:$H$490,MATCH(F$4,'Miljövärden urval för publ'!$B$2:$H$2,0),FALSE)),"",VLOOKUP($C6,'Miljövärden urval för publ'!$B$2:$H$490,MATCH(F$4,'Miljövärden urval för publ'!$B$2:$H$2,0),FALSE))</f>
        <v>6.2841500000000003</v>
      </c>
      <c r="G6" s="106">
        <f>IF(ISERROR(VLOOKUP($C6,'Miljövärden urval för publ'!$B$2:$H$490,MATCH(G$4,'Miljövärden urval för publ'!$B$2:$H$2,0),FALSE)),"",VLOOKUP($C6,'Miljövärden urval för publ'!$B$2:$H$490,MATCH(G$4,'Miljövärden urval för publ'!$B$2:$H$2,0),FALSE))</f>
        <v>6.4159700000000004E-4</v>
      </c>
    </row>
    <row r="7" spans="1:7" x14ac:dyDescent="0.25">
      <c r="A7" s="106">
        <v>4</v>
      </c>
      <c r="B7" s="106" t="str">
        <f>IF(ISERROR(INDEX('Miljövärden urval för publ'!$A$2:$AD$475,MATCH($A7,'Miljövärden urval för publ'!$U$2:$U$476,0),1)),"",INDEX('Miljövärden urval för publ'!$A$2:$AD$475,MATCH($A7,'Miljövärden urval för publ'!$U$2:$U$476,0),1))</f>
        <v>Affärsverken Karlskrona AB</v>
      </c>
      <c r="C7" s="106" t="str">
        <f>IF(ISERROR(INDEX('Miljövärden urval för publ'!$A$2:$AD$475,MATCH($A7,'Miljövärden urval för publ'!$U$2:$U$476,0),2)),"",INDEX('Miljövärden urval för publ'!$A$2:$AD$475,MATCH($A7,'Miljövärden urval för publ'!$U$2:$U$476,0),2))</f>
        <v>Nättraby</v>
      </c>
      <c r="D7" s="106">
        <f>IF(ISERROR(VLOOKUP($C7,'Miljövärden urval för publ'!$B$2:$H$490,MATCH(D$4,'Miljövärden urval för publ'!$B$2:$H$2,0),FALSE)),"",VLOOKUP($C7,'Miljövärden urval för publ'!$B$2:$H$490,MATCH(D$4,'Miljövärden urval för publ'!$B$2:$H$2,0),FALSE))</f>
        <v>0.39174500000000001</v>
      </c>
      <c r="E7" s="106">
        <f>IF(ISERROR(VLOOKUP($C7,'Miljövärden urval för publ'!$B$2:$H$490,MATCH(E$4,'Miljövärden urval för publ'!$B$2:$H$2,0),FALSE)),"",VLOOKUP($C7,'Miljövärden urval för publ'!$B$2:$H$490,MATCH(E$4,'Miljövärden urval för publ'!$B$2:$H$2,0),FALSE))</f>
        <v>19.858000000000001</v>
      </c>
      <c r="F7" s="106">
        <f>IF(ISERROR(VLOOKUP($C7,'Miljövärden urval för publ'!$B$2:$H$490,MATCH(F$4,'Miljövärden urval för publ'!$B$2:$H$2,0),FALSE)),"",VLOOKUP($C7,'Miljövärden urval för publ'!$B$2:$H$490,MATCH(F$4,'Miljövärden urval för publ'!$B$2:$H$2,0),FALSE))</f>
        <v>16.877300000000002</v>
      </c>
      <c r="G7" s="106">
        <f>IF(ISERROR(VLOOKUP($C7,'Miljövärden urval för publ'!$B$2:$H$490,MATCH(G$4,'Miljövärden urval för publ'!$B$2:$H$2,0),FALSE)),"",VLOOKUP($C7,'Miljövärden urval för publ'!$B$2:$H$490,MATCH(G$4,'Miljövärden urval för publ'!$B$2:$H$2,0),FALSE))</f>
        <v>3.2562099999999997E-2</v>
      </c>
    </row>
    <row r="8" spans="1:7" x14ac:dyDescent="0.25">
      <c r="A8" s="106">
        <v>5</v>
      </c>
      <c r="B8" s="106" t="str">
        <f>IF(ISERROR(INDEX('Miljövärden urval för publ'!$A$2:$AD$475,MATCH($A8,'Miljövärden urval för publ'!$U$2:$U$476,0),1)),"",INDEX('Miljövärden urval för publ'!$A$2:$AD$475,MATCH($A8,'Miljövärden urval för publ'!$U$2:$U$476,0),1))</f>
        <v>Affärsverken Karlskrona AB</v>
      </c>
      <c r="C8" s="106" t="str">
        <f>IF(ISERROR(INDEX('Miljövärden urval för publ'!$A$2:$AD$475,MATCH($A8,'Miljövärden urval för publ'!$U$2:$U$476,0),2)),"",INDEX('Miljövärden urval för publ'!$A$2:$AD$475,MATCH($A8,'Miljövärden urval för publ'!$U$2:$U$476,0),2))</f>
        <v>Sturkö</v>
      </c>
      <c r="D8" s="106">
        <f>IF(ISERROR(VLOOKUP($C8,'Miljövärden urval för publ'!$B$2:$H$490,MATCH(D$4,'Miljövärden urval för publ'!$B$2:$H$2,0),FALSE)),"",VLOOKUP($C8,'Miljövärden urval för publ'!$B$2:$H$490,MATCH(D$4,'Miljövärden urval för publ'!$B$2:$H$2,0),FALSE))</f>
        <v>0.38076100000000002</v>
      </c>
      <c r="E8" s="106">
        <f>IF(ISERROR(VLOOKUP($C8,'Miljövärden urval för publ'!$B$2:$H$490,MATCH(E$4,'Miljövärden urval för publ'!$B$2:$H$2,0),FALSE)),"",VLOOKUP($C8,'Miljövärden urval för publ'!$B$2:$H$490,MATCH(E$4,'Miljövärden urval för publ'!$B$2:$H$2,0),FALSE))</f>
        <v>42.728700000000003</v>
      </c>
      <c r="F8" s="106">
        <f>IF(ISERROR(VLOOKUP($C8,'Miljövärden urval för publ'!$B$2:$H$490,MATCH(F$4,'Miljövärden urval för publ'!$B$2:$H$2,0),FALSE)),"",VLOOKUP($C8,'Miljövärden urval för publ'!$B$2:$H$490,MATCH(F$4,'Miljövärden urval för publ'!$B$2:$H$2,0),FALSE))</f>
        <v>17.436900000000001</v>
      </c>
      <c r="G8" s="106">
        <f>IF(ISERROR(VLOOKUP($C8,'Miljövärden urval för publ'!$B$2:$H$490,MATCH(G$4,'Miljövärden urval för publ'!$B$2:$H$2,0),FALSE)),"",VLOOKUP($C8,'Miljövärden urval för publ'!$B$2:$H$490,MATCH(G$4,'Miljövärden urval för publ'!$B$2:$H$2,0),FALSE))</f>
        <v>9.9228200000000003E-2</v>
      </c>
    </row>
    <row r="9" spans="1:7" x14ac:dyDescent="0.25">
      <c r="A9" s="106">
        <v>6</v>
      </c>
      <c r="B9" s="106" t="str">
        <f>IF(ISERROR(INDEX('Miljövärden urval för publ'!$A$2:$AD$475,MATCH($A9,'Miljövärden urval för publ'!$U$2:$U$476,0),1)),"",INDEX('Miljövärden urval för publ'!$A$2:$AD$475,MATCH($A9,'Miljövärden urval för publ'!$U$2:$U$476,0),1))</f>
        <v>Alingsås Energi Nät AB</v>
      </c>
      <c r="C9" s="106" t="str">
        <f>IF(ISERROR(INDEX('Miljövärden urval för publ'!$A$2:$AD$475,MATCH($A9,'Miljövärden urval för publ'!$U$2:$U$476,0),2)),"",INDEX('Miljövärden urval för publ'!$A$2:$AD$475,MATCH($A9,'Miljövärden urval för publ'!$U$2:$U$476,0),2))</f>
        <v>Alingsås</v>
      </c>
      <c r="D9" s="106">
        <f>IF(ISERROR(VLOOKUP($C9,'Miljövärden urval för publ'!$B$2:$H$490,MATCH(D$4,'Miljövärden urval för publ'!$B$2:$H$2,0),FALSE)),"",VLOOKUP($C9,'Miljövärden urval för publ'!$B$2:$H$490,MATCH(D$4,'Miljövärden urval för publ'!$B$2:$H$2,0),FALSE))</f>
        <v>5.8590700000000003E-2</v>
      </c>
      <c r="E9" s="106">
        <f>IF(ISERROR(VLOOKUP($C9,'Miljövärden urval för publ'!$B$2:$H$490,MATCH(E$4,'Miljövärden urval för publ'!$B$2:$H$2,0),FALSE)),"",VLOOKUP($C9,'Miljövärden urval för publ'!$B$2:$H$490,MATCH(E$4,'Miljövärden urval för publ'!$B$2:$H$2,0),FALSE))</f>
        <v>7.8703399999999997</v>
      </c>
      <c r="F9" s="106">
        <f>IF(ISERROR(VLOOKUP($C9,'Miljövärden urval för publ'!$B$2:$H$490,MATCH(F$4,'Miljövärden urval för publ'!$B$2:$H$2,0),FALSE)),"",VLOOKUP($C9,'Miljövärden urval för publ'!$B$2:$H$490,MATCH(F$4,'Miljövärden urval för publ'!$B$2:$H$2,0),FALSE))</f>
        <v>6.1665999999999999</v>
      </c>
      <c r="G9" s="106">
        <f>IF(ISERROR(VLOOKUP($C9,'Miljövärden urval för publ'!$B$2:$H$490,MATCH(G$4,'Miljövärden urval för publ'!$B$2:$H$2,0),FALSE)),"",VLOOKUP($C9,'Miljövärden urval för publ'!$B$2:$H$490,MATCH(G$4,'Miljövärden urval för publ'!$B$2:$H$2,0),FALSE))</f>
        <v>3.92927E-4</v>
      </c>
    </row>
    <row r="10" spans="1:7" x14ac:dyDescent="0.25">
      <c r="A10" s="106">
        <v>7</v>
      </c>
      <c r="B10" s="106" t="str">
        <f>IF(ISERROR(INDEX('Miljövärden urval för publ'!$A$2:$AD$475,MATCH($A10,'Miljövärden urval för publ'!$U$2:$U$476,0),1)),"",INDEX('Miljövärden urval för publ'!$A$2:$AD$475,MATCH($A10,'Miljövärden urval för publ'!$U$2:$U$476,0),1))</f>
        <v>Arboga Energi AB</v>
      </c>
      <c r="C10" s="106" t="str">
        <f>IF(ISERROR(INDEX('Miljövärden urval för publ'!$A$2:$AD$475,MATCH($A10,'Miljövärden urval för publ'!$U$2:$U$476,0),2)),"",INDEX('Miljövärden urval för publ'!$A$2:$AD$475,MATCH($A10,'Miljövärden urval för publ'!$U$2:$U$476,0),2))</f>
        <v>Arboga</v>
      </c>
      <c r="D10" s="106">
        <f>IF(ISERROR(VLOOKUP($C10,'Miljövärden urval för publ'!$B$2:$H$490,MATCH(D$4,'Miljövärden urval för publ'!$B$2:$H$2,0),FALSE)),"",VLOOKUP($C10,'Miljövärden urval för publ'!$B$2:$H$490,MATCH(D$4,'Miljövärden urval för publ'!$B$2:$H$2,0),FALSE))</f>
        <v>0.11732099999999999</v>
      </c>
      <c r="E10" s="106">
        <f>IF(ISERROR(VLOOKUP($C10,'Miljövärden urval för publ'!$B$2:$H$490,MATCH(E$4,'Miljövärden urval för publ'!$B$2:$H$2,0),FALSE)),"",VLOOKUP($C10,'Miljövärden urval för publ'!$B$2:$H$490,MATCH(E$4,'Miljövärden urval för publ'!$B$2:$H$2,0),FALSE))</f>
        <v>20.906099999999999</v>
      </c>
      <c r="F10" s="106">
        <f>IF(ISERROR(VLOOKUP($C10,'Miljövärden urval för publ'!$B$2:$H$490,MATCH(F$4,'Miljövärden urval för publ'!$B$2:$H$2,0),FALSE)),"",VLOOKUP($C10,'Miljövärden urval för publ'!$B$2:$H$490,MATCH(F$4,'Miljövärden urval för publ'!$B$2:$H$2,0),FALSE))</f>
        <v>9.1467700000000001</v>
      </c>
      <c r="G10" s="106">
        <f>IF(ISERROR(VLOOKUP($C10,'Miljövärden urval för publ'!$B$2:$H$490,MATCH(G$4,'Miljövärden urval för publ'!$B$2:$H$2,0),FALSE)),"",VLOOKUP($C10,'Miljövärden urval för publ'!$B$2:$H$490,MATCH(G$4,'Miljövärden urval för publ'!$B$2:$H$2,0),FALSE))</f>
        <v>7.6622799999999996E-3</v>
      </c>
    </row>
    <row r="11" spans="1:7" x14ac:dyDescent="0.25">
      <c r="A11" s="106">
        <v>8</v>
      </c>
      <c r="B11" s="106" t="str">
        <f>IF(ISERROR(INDEX('Miljövärden urval för publ'!$A$2:$AD$475,MATCH($A11,'Miljövärden urval för publ'!$U$2:$U$476,0),1)),"",INDEX('Miljövärden urval för publ'!$A$2:$AD$475,MATCH($A11,'Miljövärden urval för publ'!$U$2:$U$476,0),1))</f>
        <v>Arvika Fjärrvärme AB</v>
      </c>
      <c r="C11" s="106" t="str">
        <f>IF(ISERROR(INDEX('Miljövärden urval för publ'!$A$2:$AD$475,MATCH($A11,'Miljövärden urval för publ'!$U$2:$U$476,0),2)),"",INDEX('Miljövärden urval för publ'!$A$2:$AD$475,MATCH($A11,'Miljövärden urval för publ'!$U$2:$U$476,0),2))</f>
        <v>Arvika</v>
      </c>
      <c r="D11" s="106">
        <f>IF(ISERROR(VLOOKUP($C11,'Miljövärden urval för publ'!$B$2:$H$490,MATCH(D$4,'Miljövärden urval för publ'!$B$2:$H$2,0),FALSE)),"",VLOOKUP($C11,'Miljövärden urval för publ'!$B$2:$H$490,MATCH(D$4,'Miljövärden urval för publ'!$B$2:$H$2,0),FALSE))</f>
        <v>9.8499799999999998E-2</v>
      </c>
      <c r="E11" s="106">
        <f>IF(ISERROR(VLOOKUP($C11,'Miljövärden urval för publ'!$B$2:$H$490,MATCH(E$4,'Miljövärden urval för publ'!$B$2:$H$2,0),FALSE)),"",VLOOKUP($C11,'Miljövärden urval för publ'!$B$2:$H$490,MATCH(E$4,'Miljövärden urval för publ'!$B$2:$H$2,0),FALSE))</f>
        <v>14.9208</v>
      </c>
      <c r="F11" s="106">
        <f>IF(ISERROR(VLOOKUP($C11,'Miljövärden urval för publ'!$B$2:$H$490,MATCH(F$4,'Miljövärden urval för publ'!$B$2:$H$2,0),FALSE)),"",VLOOKUP($C11,'Miljövärden urval för publ'!$B$2:$H$490,MATCH(F$4,'Miljövärden urval för publ'!$B$2:$H$2,0),FALSE))</f>
        <v>7.97105</v>
      </c>
      <c r="G11" s="106">
        <f>IF(ISERROR(VLOOKUP($C11,'Miljövärden urval för publ'!$B$2:$H$490,MATCH(G$4,'Miljövärden urval för publ'!$B$2:$H$2,0),FALSE)),"",VLOOKUP($C11,'Miljövärden urval för publ'!$B$2:$H$490,MATCH(G$4,'Miljövärden urval för publ'!$B$2:$H$2,0),FALSE))</f>
        <v>1.7774000000000002E-2</v>
      </c>
    </row>
    <row r="12" spans="1:7" x14ac:dyDescent="0.25">
      <c r="A12" s="106">
        <v>9</v>
      </c>
      <c r="B12" s="106" t="str">
        <f>IF(ISERROR(INDEX('Miljövärden urval för publ'!$A$2:$AD$475,MATCH($A12,'Miljövärden urval för publ'!$U$2:$U$476,0),1)),"",INDEX('Miljövärden urval för publ'!$A$2:$AD$475,MATCH($A12,'Miljövärden urval för publ'!$U$2:$U$476,0),1))</f>
        <v>Bengtsfors Energi</v>
      </c>
      <c r="C12" s="106" t="str">
        <f>IF(ISERROR(INDEX('Miljövärden urval för publ'!$A$2:$AD$475,MATCH($A12,'Miljövärden urval för publ'!$U$2:$U$476,0),2)),"",INDEX('Miljövärden urval för publ'!$A$2:$AD$475,MATCH($A12,'Miljövärden urval för publ'!$U$2:$U$476,0),2))</f>
        <v>Bengtsfors</v>
      </c>
      <c r="D12" s="106">
        <f>IF(ISERROR(VLOOKUP($C12,'Miljövärden urval för publ'!$B$2:$H$490,MATCH(D$4,'Miljövärden urval för publ'!$B$2:$H$2,0),FALSE)),"",VLOOKUP($C12,'Miljövärden urval för publ'!$B$2:$H$490,MATCH(D$4,'Miljövärden urval för publ'!$B$2:$H$2,0),FALSE))</f>
        <v>0.18813299999999999</v>
      </c>
      <c r="E12" s="106">
        <f>IF(ISERROR(VLOOKUP($C12,'Miljövärden urval för publ'!$B$2:$H$490,MATCH(E$4,'Miljövärden urval för publ'!$B$2:$H$2,0),FALSE)),"",VLOOKUP($C12,'Miljövärden urval för publ'!$B$2:$H$490,MATCH(E$4,'Miljövärden urval för publ'!$B$2:$H$2,0),FALSE))</f>
        <v>22.912700000000001</v>
      </c>
      <c r="F12" s="106">
        <f>IF(ISERROR(VLOOKUP($C12,'Miljövärden urval för publ'!$B$2:$H$490,MATCH(F$4,'Miljövärden urval för publ'!$B$2:$H$2,0),FALSE)),"",VLOOKUP($C12,'Miljövärden urval för publ'!$B$2:$H$490,MATCH(F$4,'Miljövärden urval för publ'!$B$2:$H$2,0),FALSE))</f>
        <v>16.453199999999999</v>
      </c>
      <c r="G12" s="106">
        <f>IF(ISERROR(VLOOKUP($C12,'Miljövärden urval för publ'!$B$2:$H$490,MATCH(G$4,'Miljövärden urval för publ'!$B$2:$H$2,0),FALSE)),"",VLOOKUP($C12,'Miljövärden urval för publ'!$B$2:$H$490,MATCH(G$4,'Miljövärden urval för publ'!$B$2:$H$2,0),FALSE))</f>
        <v>3.6673799999999999E-2</v>
      </c>
    </row>
    <row r="13" spans="1:7" x14ac:dyDescent="0.25">
      <c r="A13" s="106">
        <v>10</v>
      </c>
      <c r="B13" s="106" t="str">
        <f>IF(ISERROR(INDEX('Miljövärden urval för publ'!$A$2:$AD$475,MATCH($A13,'Miljövärden urval för publ'!$U$2:$U$476,0),1)),"",INDEX('Miljövärden urval för publ'!$A$2:$AD$475,MATCH($A13,'Miljövärden urval för publ'!$U$2:$U$476,0),1))</f>
        <v>Bionär Närvärme AB</v>
      </c>
      <c r="C13" s="106" t="str">
        <f>IF(ISERROR(INDEX('Miljövärden urval för publ'!$A$2:$AD$475,MATCH($A13,'Miljövärden urval för publ'!$U$2:$U$476,0),2)),"",INDEX('Miljövärden urval för publ'!$A$2:$AD$475,MATCH($A13,'Miljövärden urval för publ'!$U$2:$U$476,0),2))</f>
        <v>Bergby</v>
      </c>
      <c r="D13" s="106">
        <f>IF(ISERROR(VLOOKUP($C13,'Miljövärden urval för publ'!$B$2:$H$490,MATCH(D$4,'Miljövärden urval för publ'!$B$2:$H$2,0),FALSE)),"",VLOOKUP($C13,'Miljövärden urval för publ'!$B$2:$H$490,MATCH(D$4,'Miljövärden urval för publ'!$B$2:$H$2,0),FALSE))</f>
        <v>0.155753</v>
      </c>
      <c r="E13" s="106">
        <f>IF(ISERROR(VLOOKUP($C13,'Miljövärden urval för publ'!$B$2:$H$490,MATCH(E$4,'Miljövärden urval för publ'!$B$2:$H$2,0),FALSE)),"",VLOOKUP($C13,'Miljövärden urval för publ'!$B$2:$H$490,MATCH(E$4,'Miljövärden urval för publ'!$B$2:$H$2,0),FALSE))</f>
        <v>13.2761</v>
      </c>
      <c r="F13" s="106">
        <f>IF(ISERROR(VLOOKUP($C13,'Miljövärden urval för publ'!$B$2:$H$490,MATCH(F$4,'Miljövärden urval för publ'!$B$2:$H$2,0),FALSE)),"",VLOOKUP($C13,'Miljövärden urval för publ'!$B$2:$H$490,MATCH(F$4,'Miljövärden urval för publ'!$B$2:$H$2,0),FALSE))</f>
        <v>15.7029</v>
      </c>
      <c r="G13" s="106">
        <f>IF(ISERROR(VLOOKUP($C13,'Miljövärden urval för publ'!$B$2:$H$490,MATCH(G$4,'Miljövärden urval för publ'!$B$2:$H$2,0),FALSE)),"",VLOOKUP($C13,'Miljövärden urval för publ'!$B$2:$H$490,MATCH(G$4,'Miljövärden urval för publ'!$B$2:$H$2,0),FALSE))</f>
        <v>1.9891499999999999E-2</v>
      </c>
    </row>
    <row r="14" spans="1:7" x14ac:dyDescent="0.25">
      <c r="A14" s="106">
        <v>11</v>
      </c>
      <c r="B14" s="106" t="str">
        <f>IF(ISERROR(INDEX('Miljövärden urval för publ'!$A$2:$AD$475,MATCH($A14,'Miljövärden urval för publ'!$U$2:$U$476,0),1)),"",INDEX('Miljövärden urval för publ'!$A$2:$AD$475,MATCH($A14,'Miljövärden urval för publ'!$U$2:$U$476,0),1))</f>
        <v>Bionär Närvärme AB</v>
      </c>
      <c r="C14" s="106" t="str">
        <f>IF(ISERROR(INDEX('Miljövärden urval för publ'!$A$2:$AD$475,MATCH($A14,'Miljövärden urval för publ'!$U$2:$U$476,0),2)),"",INDEX('Miljövärden urval för publ'!$A$2:$AD$475,MATCH($A14,'Miljövärden urval för publ'!$U$2:$U$476,0),2))</f>
        <v>Bällinge</v>
      </c>
      <c r="D14" s="106">
        <f>IF(ISERROR(VLOOKUP($C14,'Miljövärden urval för publ'!$B$2:$H$490,MATCH(D$4,'Miljövärden urval för publ'!$B$2:$H$2,0),FALSE)),"",VLOOKUP($C14,'Miljövärden urval för publ'!$B$2:$H$490,MATCH(D$4,'Miljövärden urval för publ'!$B$2:$H$2,0),FALSE))</f>
        <v>0.124568</v>
      </c>
      <c r="E14" s="106">
        <f>IF(ISERROR(VLOOKUP($C14,'Miljövärden urval för publ'!$B$2:$H$490,MATCH(E$4,'Miljövärden urval för publ'!$B$2:$H$2,0),FALSE)),"",VLOOKUP($C14,'Miljövärden urval för publ'!$B$2:$H$490,MATCH(E$4,'Miljövärden urval för publ'!$B$2:$H$2,0),FALSE))</f>
        <v>6.5786199999999999</v>
      </c>
      <c r="F14" s="106">
        <f>IF(ISERROR(VLOOKUP($C14,'Miljövärden urval för publ'!$B$2:$H$490,MATCH(F$4,'Miljövärden urval för publ'!$B$2:$H$2,0),FALSE)),"",VLOOKUP($C14,'Miljövärden urval för publ'!$B$2:$H$490,MATCH(F$4,'Miljövärden urval för publ'!$B$2:$H$2,0),FALSE))</f>
        <v>14.719799999999999</v>
      </c>
      <c r="G14" s="106">
        <f>IF(ISERROR(VLOOKUP($C14,'Miljövärden urval för publ'!$B$2:$H$490,MATCH(G$4,'Miljövärden urval för publ'!$B$2:$H$2,0),FALSE)),"",VLOOKUP($C14,'Miljövärden urval för publ'!$B$2:$H$490,MATCH(G$4,'Miljövärden urval för publ'!$B$2:$H$2,0),FALSE))</f>
        <v>0</v>
      </c>
    </row>
    <row r="15" spans="1:7" x14ac:dyDescent="0.25">
      <c r="A15" s="106">
        <v>12</v>
      </c>
      <c r="B15" s="106" t="str">
        <f>IF(ISERROR(INDEX('Miljövärden urval för publ'!$A$2:$AD$475,MATCH($A15,'Miljövärden urval för publ'!$U$2:$U$476,0),1)),"",INDEX('Miljövärden urval för publ'!$A$2:$AD$475,MATCH($A15,'Miljövärden urval för publ'!$U$2:$U$476,0),1))</f>
        <v>Bionär Närvärme AB</v>
      </c>
      <c r="C15" s="106" t="str">
        <f>IF(ISERROR(INDEX('Miljövärden urval för publ'!$A$2:$AD$475,MATCH($A15,'Miljövärden urval för publ'!$U$2:$U$476,0),2)),"",INDEX('Miljövärden urval för publ'!$A$2:$AD$475,MATCH($A15,'Miljövärden urval för publ'!$U$2:$U$476,0),2))</f>
        <v>Forsbacka</v>
      </c>
      <c r="D15" s="106">
        <f>IF(ISERROR(VLOOKUP($C15,'Miljövärden urval för publ'!$B$2:$H$490,MATCH(D$4,'Miljövärden urval för publ'!$B$2:$H$2,0),FALSE)),"",VLOOKUP($C15,'Miljövärden urval för publ'!$B$2:$H$490,MATCH(D$4,'Miljövärden urval för publ'!$B$2:$H$2,0),FALSE))</f>
        <v>0.24646799999999999</v>
      </c>
      <c r="E15" s="106">
        <f>IF(ISERROR(VLOOKUP($C15,'Miljövärden urval för publ'!$B$2:$H$490,MATCH(E$4,'Miljövärden urval för publ'!$B$2:$H$2,0),FALSE)),"",VLOOKUP($C15,'Miljövärden urval för publ'!$B$2:$H$490,MATCH(E$4,'Miljövärden urval för publ'!$B$2:$H$2,0),FALSE))</f>
        <v>49.694000000000003</v>
      </c>
      <c r="F15" s="106">
        <f>IF(ISERROR(VLOOKUP($C15,'Miljövärden urval för publ'!$B$2:$H$490,MATCH(F$4,'Miljövärden urval för publ'!$B$2:$H$2,0),FALSE)),"",VLOOKUP($C15,'Miljövärden urval för publ'!$B$2:$H$490,MATCH(F$4,'Miljövärden urval för publ'!$B$2:$H$2,0),FALSE))</f>
        <v>14.238899999999999</v>
      </c>
      <c r="G15" s="106">
        <f>IF(ISERROR(VLOOKUP($C15,'Miljövärden urval för publ'!$B$2:$H$490,MATCH(G$4,'Miljövärden urval för publ'!$B$2:$H$2,0),FALSE)),"",VLOOKUP($C15,'Miljövärden urval för publ'!$B$2:$H$490,MATCH(G$4,'Miljövärden urval för publ'!$B$2:$H$2,0),FALSE))</f>
        <v>0.185199</v>
      </c>
    </row>
    <row r="16" spans="1:7" x14ac:dyDescent="0.25">
      <c r="A16" s="106">
        <v>13</v>
      </c>
      <c r="B16" s="106" t="str">
        <f>IF(ISERROR(INDEX('Miljövärden urval för publ'!$A$2:$AD$475,MATCH($A16,'Miljövärden urval för publ'!$U$2:$U$476,0),1)),"",INDEX('Miljövärden urval för publ'!$A$2:$AD$475,MATCH($A16,'Miljövärden urval för publ'!$U$2:$U$476,0),1))</f>
        <v>Bionär Närvärme AB</v>
      </c>
      <c r="C16" s="106" t="str">
        <f>IF(ISERROR(INDEX('Miljövärden urval för publ'!$A$2:$AD$475,MATCH($A16,'Miljövärden urval för publ'!$U$2:$U$476,0),2)),"",INDEX('Miljövärden urval för publ'!$A$2:$AD$475,MATCH($A16,'Miljövärden urval för publ'!$U$2:$U$476,0),2))</f>
        <v>Hedesunda</v>
      </c>
      <c r="D16" s="106">
        <f>IF(ISERROR(VLOOKUP($C16,'Miljövärden urval för publ'!$B$2:$H$490,MATCH(D$4,'Miljövärden urval för publ'!$B$2:$H$2,0),FALSE)),"",VLOOKUP($C16,'Miljövärden urval för publ'!$B$2:$H$490,MATCH(D$4,'Miljövärden urval för publ'!$B$2:$H$2,0),FALSE))</f>
        <v>0.188778</v>
      </c>
      <c r="E16" s="106">
        <f>IF(ISERROR(VLOOKUP($C16,'Miljövärden urval för publ'!$B$2:$H$490,MATCH(E$4,'Miljövärden urval för publ'!$B$2:$H$2,0),FALSE)),"",VLOOKUP($C16,'Miljövärden urval för publ'!$B$2:$H$490,MATCH(E$4,'Miljövärden urval för publ'!$B$2:$H$2,0),FALSE))</f>
        <v>21.290400000000002</v>
      </c>
      <c r="F16" s="106">
        <f>IF(ISERROR(VLOOKUP($C16,'Miljövärden urval för publ'!$B$2:$H$490,MATCH(F$4,'Miljövärden urval för publ'!$B$2:$H$2,0),FALSE)),"",VLOOKUP($C16,'Miljövärden urval för publ'!$B$2:$H$490,MATCH(F$4,'Miljövärden urval för publ'!$B$2:$H$2,0),FALSE))</f>
        <v>16.329499999999999</v>
      </c>
      <c r="G16" s="106">
        <f>IF(ISERROR(VLOOKUP($C16,'Miljövärden urval för publ'!$B$2:$H$490,MATCH(G$4,'Miljövärden urval för publ'!$B$2:$H$2,0),FALSE)),"",VLOOKUP($C16,'Miljövärden urval för publ'!$B$2:$H$490,MATCH(G$4,'Miljövärden urval för publ'!$B$2:$H$2,0),FALSE))</f>
        <v>4.3334900000000003E-2</v>
      </c>
    </row>
    <row r="17" spans="1:11" x14ac:dyDescent="0.25">
      <c r="A17" s="106">
        <v>14</v>
      </c>
      <c r="B17" s="106" t="str">
        <f>IF(ISERROR(INDEX('Miljövärden urval för publ'!$A$2:$AD$475,MATCH($A17,'Miljövärden urval för publ'!$U$2:$U$476,0),1)),"",INDEX('Miljövärden urval för publ'!$A$2:$AD$475,MATCH($A17,'Miljövärden urval för publ'!$U$2:$U$476,0),1))</f>
        <v>Bionär Närvärme AB</v>
      </c>
      <c r="C17" s="106" t="str">
        <f>IF(ISERROR(INDEX('Miljövärden urval för publ'!$A$2:$AD$475,MATCH($A17,'Miljövärden urval för publ'!$U$2:$U$476,0),2)),"",INDEX('Miljövärden urval för publ'!$A$2:$AD$475,MATCH($A17,'Miljövärden urval för publ'!$U$2:$U$476,0),2))</f>
        <v>Norrsundet</v>
      </c>
      <c r="D17" s="106">
        <f>IF(ISERROR(VLOOKUP($C17,'Miljövärden urval för publ'!$B$2:$H$490,MATCH(D$4,'Miljövärden urval för publ'!$B$2:$H$2,0),FALSE)),"",VLOOKUP($C17,'Miljövärden urval för publ'!$B$2:$H$490,MATCH(D$4,'Miljövärden urval för publ'!$B$2:$H$2,0),FALSE))</f>
        <v>0.17285600000000001</v>
      </c>
      <c r="E17" s="106">
        <f>IF(ISERROR(VLOOKUP($C17,'Miljövärden urval för publ'!$B$2:$H$490,MATCH(E$4,'Miljövärden urval för publ'!$B$2:$H$2,0),FALSE)),"",VLOOKUP($C17,'Miljövärden urval för publ'!$B$2:$H$490,MATCH(E$4,'Miljövärden urval för publ'!$B$2:$H$2,0),FALSE))</f>
        <v>17.6218</v>
      </c>
      <c r="F17" s="106">
        <f>IF(ISERROR(VLOOKUP($C17,'Miljövärden urval för publ'!$B$2:$H$490,MATCH(F$4,'Miljövärden urval för publ'!$B$2:$H$2,0),FALSE)),"",VLOOKUP($C17,'Miljövärden urval för publ'!$B$2:$H$490,MATCH(F$4,'Miljövärden urval för publ'!$B$2:$H$2,0),FALSE))</f>
        <v>15.993499999999999</v>
      </c>
      <c r="G17" s="106">
        <f>IF(ISERROR(VLOOKUP($C17,'Miljövärden urval för publ'!$B$2:$H$490,MATCH(G$4,'Miljövärden urval för publ'!$B$2:$H$2,0),FALSE)),"",VLOOKUP($C17,'Miljövärden urval för publ'!$B$2:$H$490,MATCH(G$4,'Miljövärden urval för publ'!$B$2:$H$2,0),FALSE))</f>
        <v>3.3350400000000002E-2</v>
      </c>
    </row>
    <row r="18" spans="1:11" x14ac:dyDescent="0.25">
      <c r="A18" s="106">
        <v>15</v>
      </c>
      <c r="B18" s="106" t="str">
        <f>IF(ISERROR(INDEX('Miljövärden urval för publ'!$A$2:$AD$475,MATCH($A18,'Miljövärden urval för publ'!$U$2:$U$476,0),1)),"",INDEX('Miljövärden urval för publ'!$A$2:$AD$475,MATCH($A18,'Miljövärden urval för publ'!$U$2:$U$476,0),1))</f>
        <v>Bionär Närvärme AB</v>
      </c>
      <c r="C18" s="106" t="str">
        <f>IF(ISERROR(INDEX('Miljövärden urval för publ'!$A$2:$AD$475,MATCH($A18,'Miljövärden urval för publ'!$U$2:$U$476,0),2)),"",INDEX('Miljövärden urval för publ'!$A$2:$AD$475,MATCH($A18,'Miljövärden urval för publ'!$U$2:$U$476,0),2))</f>
        <v>Ockelbo</v>
      </c>
      <c r="D18" s="106">
        <f>IF(ISERROR(VLOOKUP($C18,'Miljövärden urval för publ'!$B$2:$H$490,MATCH(D$4,'Miljövärden urval för publ'!$B$2:$H$2,0),FALSE)),"",VLOOKUP($C18,'Miljövärden urval för publ'!$B$2:$H$490,MATCH(D$4,'Miljövärden urval för publ'!$B$2:$H$2,0),FALSE))</f>
        <v>0.13275400000000001</v>
      </c>
      <c r="E18" s="106">
        <f>IF(ISERROR(VLOOKUP($C18,'Miljövärden urval för publ'!$B$2:$H$490,MATCH(E$4,'Miljövärden urval för publ'!$B$2:$H$2,0),FALSE)),"",VLOOKUP($C18,'Miljövärden urval för publ'!$B$2:$H$490,MATCH(E$4,'Miljövärden urval för publ'!$B$2:$H$2,0),FALSE))</f>
        <v>33.179699999999997</v>
      </c>
      <c r="F18" s="106">
        <f>IF(ISERROR(VLOOKUP($C18,'Miljövärden urval för publ'!$B$2:$H$490,MATCH(F$4,'Miljövärden urval för publ'!$B$2:$H$2,0),FALSE)),"",VLOOKUP($C18,'Miljövärden urval för publ'!$B$2:$H$490,MATCH(F$4,'Miljövärden urval för publ'!$B$2:$H$2,0),FALSE))</f>
        <v>11.834199999999999</v>
      </c>
      <c r="G18" s="106">
        <f>IF(ISERROR(VLOOKUP($C18,'Miljövärden urval för publ'!$B$2:$H$490,MATCH(G$4,'Miljövärden urval för publ'!$B$2:$H$2,0),FALSE)),"",VLOOKUP($C18,'Miljövärden urval för publ'!$B$2:$H$490,MATCH(G$4,'Miljövärden urval för publ'!$B$2:$H$2,0),FALSE))</f>
        <v>4.4610999999999998E-2</v>
      </c>
    </row>
    <row r="19" spans="1:11" x14ac:dyDescent="0.25">
      <c r="A19" s="106">
        <v>16</v>
      </c>
      <c r="B19" s="106" t="str">
        <f>IF(ISERROR(INDEX('Miljövärden urval för publ'!$A$2:$AD$475,MATCH($A19,'Miljövärden urval för publ'!$U$2:$U$476,0),1)),"",INDEX('Miljövärden urval för publ'!$A$2:$AD$475,MATCH($A19,'Miljövärden urval för publ'!$U$2:$U$476,0),1))</f>
        <v>Bionär Närvärme AB</v>
      </c>
      <c r="C19" s="106" t="str">
        <f>IF(ISERROR(INDEX('Miljövärden urval för publ'!$A$2:$AD$475,MATCH($A19,'Miljövärden urval för publ'!$U$2:$U$476,0),2)),"",INDEX('Miljövärden urval för publ'!$A$2:$AD$475,MATCH($A19,'Miljövärden urval för publ'!$U$2:$U$476,0),2))</f>
        <v>Skutskär</v>
      </c>
      <c r="D19" s="106">
        <f>IF(ISERROR(VLOOKUP($C19,'Miljövärden urval för publ'!$B$2:$H$490,MATCH(D$4,'Miljövärden urval för publ'!$B$2:$H$2,0),FALSE)),"",VLOOKUP($C19,'Miljövärden urval för publ'!$B$2:$H$490,MATCH(D$4,'Miljövärden urval för publ'!$B$2:$H$2,0),FALSE))</f>
        <v>1.9677499999999999E-3</v>
      </c>
      <c r="E19" s="106">
        <f>IF(ISERROR(VLOOKUP($C19,'Miljövärden urval för publ'!$B$2:$H$490,MATCH(E$4,'Miljövärden urval för publ'!$B$2:$H$2,0),FALSE)),"",VLOOKUP($C19,'Miljövärden urval för publ'!$B$2:$H$490,MATCH(E$4,'Miljövärden urval för publ'!$B$2:$H$2,0),FALSE))</f>
        <v>0.161075</v>
      </c>
      <c r="F19" s="106">
        <f>IF(ISERROR(VLOOKUP($C19,'Miljövärden urval för publ'!$B$2:$H$490,MATCH(F$4,'Miljövärden urval för publ'!$B$2:$H$2,0),FALSE)),"",VLOOKUP($C19,'Miljövärden urval för publ'!$B$2:$H$490,MATCH(F$4,'Miljövärden urval för publ'!$B$2:$H$2,0),FALSE))</f>
        <v>0.100355</v>
      </c>
      <c r="G19" s="106">
        <f>IF(ISERROR(VLOOKUP($C19,'Miljövärden urval för publ'!$B$2:$H$490,MATCH(G$4,'Miljövärden urval för publ'!$B$2:$H$2,0),FALSE)),"",VLOOKUP($C19,'Miljövärden urval för publ'!$B$2:$H$490,MATCH(G$4,'Miljövärden urval för publ'!$B$2:$H$2,0),FALSE))</f>
        <v>0</v>
      </c>
    </row>
    <row r="20" spans="1:11" x14ac:dyDescent="0.25">
      <c r="A20" s="106">
        <v>17</v>
      </c>
      <c r="B20" s="106" t="str">
        <f>IF(ISERROR(INDEX('Miljövärden urval för publ'!$A$2:$AD$475,MATCH($A20,'Miljövärden urval för publ'!$U$2:$U$476,0),1)),"",INDEX('Miljövärden urval för publ'!$A$2:$AD$475,MATCH($A20,'Miljövärden urval för publ'!$U$2:$U$476,0),1))</f>
        <v>Bionär Närvärme AB</v>
      </c>
      <c r="C20" s="106" t="str">
        <f>IF(ISERROR(INDEX('Miljövärden urval för publ'!$A$2:$AD$475,MATCH($A20,'Miljövärden urval för publ'!$U$2:$U$476,0),2)),"",INDEX('Miljövärden urval för publ'!$A$2:$AD$475,MATCH($A20,'Miljövärden urval för publ'!$U$2:$U$476,0),2))</f>
        <v>Söderfors</v>
      </c>
      <c r="D20" s="106">
        <f>IF(ISERROR(VLOOKUP($C20,'Miljövärden urval för publ'!$B$2:$H$490,MATCH(D$4,'Miljövärden urval för publ'!$B$2:$H$2,0),FALSE)),"",VLOOKUP($C20,'Miljövärden urval för publ'!$B$2:$H$490,MATCH(D$4,'Miljövärden urval för publ'!$B$2:$H$2,0),FALSE))</f>
        <v>0.16297600000000001</v>
      </c>
      <c r="E20" s="106">
        <f>IF(ISERROR(VLOOKUP($C20,'Miljövärden urval för publ'!$B$2:$H$490,MATCH(E$4,'Miljövärden urval för publ'!$B$2:$H$2,0),FALSE)),"",VLOOKUP($C20,'Miljövärden urval för publ'!$B$2:$H$490,MATCH(E$4,'Miljövärden urval för publ'!$B$2:$H$2,0),FALSE))</f>
        <v>13.9132</v>
      </c>
      <c r="F20" s="106">
        <f>IF(ISERROR(VLOOKUP($C20,'Miljövärden urval för publ'!$B$2:$H$490,MATCH(F$4,'Miljövärden urval för publ'!$B$2:$H$2,0),FALSE)),"",VLOOKUP($C20,'Miljövärden urval för publ'!$B$2:$H$490,MATCH(F$4,'Miljövärden urval för publ'!$B$2:$H$2,0),FALSE))</f>
        <v>16.438600000000001</v>
      </c>
      <c r="G20" s="106">
        <f>IF(ISERROR(VLOOKUP($C20,'Miljövärden urval för publ'!$B$2:$H$490,MATCH(G$4,'Miljövärden urval för publ'!$B$2:$H$2,0),FALSE)),"",VLOOKUP($C20,'Miljövärden urval för publ'!$B$2:$H$490,MATCH(G$4,'Miljövärden urval för publ'!$B$2:$H$2,0),FALSE))</f>
        <v>2.0005700000000001E-2</v>
      </c>
    </row>
    <row r="21" spans="1:11" x14ac:dyDescent="0.25">
      <c r="A21" s="106">
        <v>18</v>
      </c>
      <c r="B21" s="106" t="str">
        <f>IF(ISERROR(INDEX('Miljövärden urval för publ'!$A$2:$AD$475,MATCH($A21,'Miljövärden urval för publ'!$U$2:$U$476,0),1)),"",INDEX('Miljövärden urval för publ'!$A$2:$AD$475,MATCH($A21,'Miljövärden urval för publ'!$U$2:$U$476,0),1))</f>
        <v>Bionär Närvärme AB</v>
      </c>
      <c r="C21" s="106" t="str">
        <f>IF(ISERROR(INDEX('Miljövärden urval för publ'!$A$2:$AD$475,MATCH($A21,'Miljövärden urval för publ'!$U$2:$U$476,0),2)),"",INDEX('Miljövärden urval för publ'!$A$2:$AD$475,MATCH($A21,'Miljövärden urval för publ'!$U$2:$U$476,0),2))</f>
        <v>Vänge</v>
      </c>
      <c r="D21" s="106">
        <f>IF(ISERROR(VLOOKUP($C21,'Miljövärden urval för publ'!$B$2:$H$490,MATCH(D$4,'Miljövärden urval för publ'!$B$2:$H$2,0),FALSE)),"",VLOOKUP($C21,'Miljövärden urval för publ'!$B$2:$H$490,MATCH(D$4,'Miljövärden urval för publ'!$B$2:$H$2,0),FALSE))</f>
        <v>0.14180799999999999</v>
      </c>
      <c r="E21" s="106">
        <f>IF(ISERROR(VLOOKUP($C21,'Miljövärden urval för publ'!$B$2:$H$490,MATCH(E$4,'Miljövärden urval för publ'!$B$2:$H$2,0),FALSE)),"",VLOOKUP($C21,'Miljövärden urval för publ'!$B$2:$H$490,MATCH(E$4,'Miljövärden urval för publ'!$B$2:$H$2,0),FALSE))</f>
        <v>9.7674599999999998</v>
      </c>
      <c r="F21" s="106">
        <f>IF(ISERROR(VLOOKUP($C21,'Miljövärden urval för publ'!$B$2:$H$490,MATCH(F$4,'Miljövärden urval för publ'!$B$2:$H$2,0),FALSE)),"",VLOOKUP($C21,'Miljövärden urval för publ'!$B$2:$H$490,MATCH(F$4,'Miljövärden urval för publ'!$B$2:$H$2,0),FALSE))</f>
        <v>15.477600000000001</v>
      </c>
      <c r="G21" s="106">
        <f>IF(ISERROR(VLOOKUP($C21,'Miljövärden urval för publ'!$B$2:$H$490,MATCH(G$4,'Miljövärden urval för publ'!$B$2:$H$2,0),FALSE)),"",VLOOKUP($C21,'Miljövärden urval för publ'!$B$2:$H$490,MATCH(G$4,'Miljövärden urval för publ'!$B$2:$H$2,0),FALSE))</f>
        <v>9.0909100000000007E-3</v>
      </c>
    </row>
    <row r="22" spans="1:11" x14ac:dyDescent="0.25">
      <c r="A22" s="106">
        <v>19</v>
      </c>
      <c r="B22" s="106" t="str">
        <f>IF(ISERROR(INDEX('Miljövärden urval för publ'!$A$2:$AD$475,MATCH($A22,'Miljövärden urval för publ'!$U$2:$U$476,0),1)),"",INDEX('Miljövärden urval för publ'!$A$2:$AD$475,MATCH($A22,'Miljövärden urval för publ'!$U$2:$U$476,0),1))</f>
        <v>Bionär Närvärme AB</v>
      </c>
      <c r="C22" s="106" t="str">
        <f>IF(ISERROR(INDEX('Miljövärden urval för publ'!$A$2:$AD$475,MATCH($A22,'Miljövärden urval för publ'!$U$2:$U$476,0),2)),"",INDEX('Miljövärden urval för publ'!$A$2:$AD$475,MATCH($A22,'Miljövärden urval för publ'!$U$2:$U$476,0),2))</f>
        <v>Älvkarleby</v>
      </c>
      <c r="D22" s="106">
        <f>IF(ISERROR(VLOOKUP($C22,'Miljövärden urval för publ'!$B$2:$H$490,MATCH(D$4,'Miljövärden urval för publ'!$B$2:$H$2,0),FALSE)),"",VLOOKUP($C22,'Miljövärden urval för publ'!$B$2:$H$490,MATCH(D$4,'Miljövärden urval för publ'!$B$2:$H$2,0),FALSE))</f>
        <v>0.20035900000000001</v>
      </c>
      <c r="E22" s="106">
        <f>IF(ISERROR(VLOOKUP($C22,'Miljövärden urval för publ'!$B$2:$H$490,MATCH(E$4,'Miljövärden urval för publ'!$B$2:$H$2,0),FALSE)),"",VLOOKUP($C22,'Miljövärden urval för publ'!$B$2:$H$490,MATCH(E$4,'Miljövärden urval för publ'!$B$2:$H$2,0),FALSE))</f>
        <v>21.368500000000001</v>
      </c>
      <c r="F22" s="106">
        <f>IF(ISERROR(VLOOKUP($C22,'Miljövärden urval för publ'!$B$2:$H$490,MATCH(F$4,'Miljövärden urval för publ'!$B$2:$H$2,0),FALSE)),"",VLOOKUP($C22,'Miljövärden urval för publ'!$B$2:$H$490,MATCH(F$4,'Miljövärden urval för publ'!$B$2:$H$2,0),FALSE))</f>
        <v>17.97</v>
      </c>
      <c r="G22" s="106">
        <f>IF(ISERROR(VLOOKUP($C22,'Miljövärden urval för publ'!$B$2:$H$490,MATCH(G$4,'Miljövärden urval för publ'!$B$2:$H$2,0),FALSE)),"",VLOOKUP($C22,'Miljövärden urval för publ'!$B$2:$H$490,MATCH(G$4,'Miljövärden urval för publ'!$B$2:$H$2,0),FALSE))</f>
        <v>3.7413099999999998E-2</v>
      </c>
    </row>
    <row r="23" spans="1:11" x14ac:dyDescent="0.25">
      <c r="A23" s="106">
        <v>20</v>
      </c>
      <c r="B23" s="106" t="str">
        <f>IF(ISERROR(INDEX('Miljövärden urval för publ'!$A$2:$AD$475,MATCH($A23,'Miljövärden urval för publ'!$U$2:$U$476,0),1)),"",INDEX('Miljövärden urval för publ'!$A$2:$AD$475,MATCH($A23,'Miljövärden urval för publ'!$U$2:$U$476,0),1))</f>
        <v>Bollnäs Energi AB</v>
      </c>
      <c r="C23" s="106" t="str">
        <f>IF(ISERROR(INDEX('Miljövärden urval för publ'!$A$2:$AD$475,MATCH($A23,'Miljövärden urval för publ'!$U$2:$U$476,0),2)),"",INDEX('Miljövärden urval för publ'!$A$2:$AD$475,MATCH($A23,'Miljövärden urval för publ'!$U$2:$U$476,0),2))</f>
        <v>Arbrå</v>
      </c>
      <c r="D23" s="106">
        <f>IF(ISERROR(VLOOKUP($C23,'Miljövärden urval för publ'!$B$2:$H$490,MATCH(D$4,'Miljövärden urval för publ'!$B$2:$H$2,0),FALSE)),"",VLOOKUP($C23,'Miljövärden urval för publ'!$B$2:$H$490,MATCH(D$4,'Miljövärden urval för publ'!$B$2:$H$2,0),FALSE))</f>
        <v>0.101604</v>
      </c>
      <c r="E23" s="106">
        <f>IF(ISERROR(VLOOKUP($C23,'Miljövärden urval för publ'!$B$2:$H$490,MATCH(E$4,'Miljövärden urval för publ'!$B$2:$H$2,0),FALSE)),"",VLOOKUP($C23,'Miljövärden urval för publ'!$B$2:$H$490,MATCH(E$4,'Miljövärden urval för publ'!$B$2:$H$2,0),FALSE))</f>
        <v>24.926200000000001</v>
      </c>
      <c r="F23" s="106">
        <f>IF(ISERROR(VLOOKUP($C23,'Miljövärden urval för publ'!$B$2:$H$490,MATCH(F$4,'Miljövärden urval för publ'!$B$2:$H$2,0),FALSE)),"",VLOOKUP($C23,'Miljövärden urval för publ'!$B$2:$H$490,MATCH(F$4,'Miljövärden urval för publ'!$B$2:$H$2,0),FALSE))</f>
        <v>8.6762599999999992</v>
      </c>
      <c r="G23" s="106">
        <f>IF(ISERROR(VLOOKUP($C23,'Miljövärden urval för publ'!$B$2:$H$490,MATCH(G$4,'Miljövärden urval för publ'!$B$2:$H$2,0),FALSE)),"",VLOOKUP($C23,'Miljövärden urval för publ'!$B$2:$H$490,MATCH(G$4,'Miljövärden urval för publ'!$B$2:$H$2,0),FALSE))</f>
        <v>2.0512099999999998E-2</v>
      </c>
      <c r="K23" s="111"/>
    </row>
    <row r="24" spans="1:11" x14ac:dyDescent="0.25">
      <c r="A24" s="106">
        <v>21</v>
      </c>
      <c r="B24" s="106" t="str">
        <f>IF(ISERROR(INDEX('Miljövärden urval för publ'!$A$2:$AD$475,MATCH($A24,'Miljövärden urval för publ'!$U$2:$U$476,0),1)),"",INDEX('Miljövärden urval för publ'!$A$2:$AD$475,MATCH($A24,'Miljövärden urval för publ'!$U$2:$U$476,0),1))</f>
        <v>Bollnäs Energi AB</v>
      </c>
      <c r="C24" s="106" t="str">
        <f>IF(ISERROR(INDEX('Miljövärden urval för publ'!$A$2:$AD$475,MATCH($A24,'Miljövärden urval för publ'!$U$2:$U$476,0),2)),"",INDEX('Miljövärden urval för publ'!$A$2:$AD$475,MATCH($A24,'Miljövärden urval för publ'!$U$2:$U$476,0),2))</f>
        <v>Bollnäs</v>
      </c>
      <c r="D24" s="106">
        <f>IF(ISERROR(VLOOKUP($C24,'Miljövärden urval för publ'!$B$2:$H$490,MATCH(D$4,'Miljövärden urval för publ'!$B$2:$H$2,0),FALSE)),"",VLOOKUP($C24,'Miljövärden urval för publ'!$B$2:$H$490,MATCH(D$4,'Miljövärden urval för publ'!$B$2:$H$2,0),FALSE))</f>
        <v>0.172791</v>
      </c>
      <c r="E24" s="106">
        <f>IF(ISERROR(VLOOKUP($C24,'Miljövärden urval för publ'!$B$2:$H$490,MATCH(E$4,'Miljövärden urval för publ'!$B$2:$H$2,0),FALSE)),"",VLOOKUP($C24,'Miljövärden urval för publ'!$B$2:$H$490,MATCH(E$4,'Miljövärden urval för publ'!$B$2:$H$2,0),FALSE))</f>
        <v>102.196</v>
      </c>
      <c r="F24" s="106">
        <f>IF(ISERROR(VLOOKUP($C24,'Miljövärden urval för publ'!$B$2:$H$490,MATCH(F$4,'Miljövärden urval för publ'!$B$2:$H$2,0),FALSE)),"",VLOOKUP($C24,'Miljövärden urval för publ'!$B$2:$H$490,MATCH(F$4,'Miljövärden urval för publ'!$B$2:$H$2,0),FALSE))</f>
        <v>3.6124499999999999</v>
      </c>
      <c r="G24" s="106">
        <f>IF(ISERROR(VLOOKUP($C24,'Miljövärden urval för publ'!$B$2:$H$490,MATCH(G$4,'Miljövärden urval för publ'!$B$2:$H$2,0),FALSE)),"",VLOOKUP($C24,'Miljövärden urval för publ'!$B$2:$H$490,MATCH(G$4,'Miljövärden urval för publ'!$B$2:$H$2,0),FALSE))</f>
        <v>3.77334E-2</v>
      </c>
    </row>
    <row r="25" spans="1:11" x14ac:dyDescent="0.25">
      <c r="A25" s="106">
        <v>22</v>
      </c>
      <c r="B25" s="106" t="str">
        <f>IF(ISERROR(INDEX('Miljövärden urval för publ'!$A$2:$AD$475,MATCH($A25,'Miljövärden urval för publ'!$U$2:$U$476,0),1)),"",INDEX('Miljövärden urval för publ'!$A$2:$AD$475,MATCH($A25,'Miljövärden urval för publ'!$U$2:$U$476,0),1))</f>
        <v>Bollnäs Energi AB</v>
      </c>
      <c r="C25" s="106" t="str">
        <f>IF(ISERROR(INDEX('Miljövärden urval för publ'!$A$2:$AD$475,MATCH($A25,'Miljövärden urval för publ'!$U$2:$U$476,0),2)),"",INDEX('Miljövärden urval för publ'!$A$2:$AD$475,MATCH($A25,'Miljövärden urval för publ'!$U$2:$U$476,0),2))</f>
        <v>Kilafors</v>
      </c>
      <c r="D25" s="106">
        <f>IF(ISERROR(VLOOKUP($C25,'Miljövärden urval för publ'!$B$2:$H$490,MATCH(D$4,'Miljövärden urval för publ'!$B$2:$H$2,0),FALSE)),"",VLOOKUP($C25,'Miljövärden urval för publ'!$B$2:$H$490,MATCH(D$4,'Miljövärden urval för publ'!$B$2:$H$2,0),FALSE))</f>
        <v>0.11810900000000001</v>
      </c>
      <c r="E25" s="106">
        <f>IF(ISERROR(VLOOKUP($C25,'Miljövärden urval för publ'!$B$2:$H$490,MATCH(E$4,'Miljövärden urval för publ'!$B$2:$H$2,0),FALSE)),"",VLOOKUP($C25,'Miljövärden urval för publ'!$B$2:$H$490,MATCH(E$4,'Miljövärden urval för publ'!$B$2:$H$2,0),FALSE))</f>
        <v>27.7822</v>
      </c>
      <c r="F25" s="106">
        <f>IF(ISERROR(VLOOKUP($C25,'Miljövärden urval för publ'!$B$2:$H$490,MATCH(F$4,'Miljövärden urval för publ'!$B$2:$H$2,0),FALSE)),"",VLOOKUP($C25,'Miljövärden urval för publ'!$B$2:$H$490,MATCH(F$4,'Miljövärden urval för publ'!$B$2:$H$2,0),FALSE))</f>
        <v>8.0655699999999992</v>
      </c>
      <c r="G25" s="106">
        <f>IF(ISERROR(VLOOKUP($C25,'Miljövärden urval för publ'!$B$2:$H$490,MATCH(G$4,'Miljövärden urval för publ'!$B$2:$H$2,0),FALSE)),"",VLOOKUP($C25,'Miljövärden urval för publ'!$B$2:$H$490,MATCH(G$4,'Miljövärden urval för publ'!$B$2:$H$2,0),FALSE))</f>
        <v>1.9523800000000001E-2</v>
      </c>
    </row>
    <row r="26" spans="1:11" x14ac:dyDescent="0.25">
      <c r="A26" s="106">
        <v>23</v>
      </c>
      <c r="B26" s="106" t="str">
        <f>IF(ISERROR(INDEX('Miljövärden urval för publ'!$A$2:$AD$475,MATCH($A26,'Miljövärden urval för publ'!$U$2:$U$476,0),1)),"",INDEX('Miljövärden urval för publ'!$A$2:$AD$475,MATCH($A26,'Miljövärden urval för publ'!$U$2:$U$476,0),1))</f>
        <v>Borgholm Energi AB</v>
      </c>
      <c r="C26" s="106" t="str">
        <f>IF(ISERROR(INDEX('Miljövärden urval för publ'!$A$2:$AD$475,MATCH($A26,'Miljövärden urval för publ'!$U$2:$U$476,0),2)),"",INDEX('Miljövärden urval för publ'!$A$2:$AD$475,MATCH($A26,'Miljövärden urval för publ'!$U$2:$U$476,0),2))</f>
        <v>Borgholm</v>
      </c>
      <c r="D26" s="106">
        <f>IF(ISERROR(VLOOKUP($C26,'Miljövärden urval för publ'!$B$2:$H$490,MATCH(D$4,'Miljövärden urval för publ'!$B$2:$H$2,0),FALSE)),"",VLOOKUP($C26,'Miljövärden urval för publ'!$B$2:$H$490,MATCH(D$4,'Miljövärden urval för publ'!$B$2:$H$2,0),FALSE))</f>
        <v>0.10774300000000001</v>
      </c>
      <c r="E26" s="106">
        <f>IF(ISERROR(VLOOKUP($C26,'Miljövärden urval för publ'!$B$2:$H$490,MATCH(E$4,'Miljövärden urval för publ'!$B$2:$H$2,0),FALSE)),"",VLOOKUP($C26,'Miljövärden urval för publ'!$B$2:$H$490,MATCH(E$4,'Miljövärden urval för publ'!$B$2:$H$2,0),FALSE))</f>
        <v>25.407900000000001</v>
      </c>
      <c r="F26" s="106">
        <f>IF(ISERROR(VLOOKUP($C26,'Miljövärden urval för publ'!$B$2:$H$490,MATCH(F$4,'Miljövärden urval för publ'!$B$2:$H$2,0),FALSE)),"",VLOOKUP($C26,'Miljövärden urval för publ'!$B$2:$H$490,MATCH(F$4,'Miljövärden urval för publ'!$B$2:$H$2,0),FALSE))</f>
        <v>8.0373999999999999</v>
      </c>
      <c r="G26" s="106">
        <f>IF(ISERROR(VLOOKUP($C26,'Miljövärden urval för publ'!$B$2:$H$490,MATCH(G$4,'Miljövärden urval för publ'!$B$2:$H$2,0),FALSE)),"",VLOOKUP($C26,'Miljövärden urval för publ'!$B$2:$H$490,MATCH(G$4,'Miljövärden urval för publ'!$B$2:$H$2,0),FALSE))</f>
        <v>1.37278E-2</v>
      </c>
    </row>
    <row r="27" spans="1:11" x14ac:dyDescent="0.25">
      <c r="A27" s="106">
        <v>24</v>
      </c>
      <c r="B27" s="106" t="str">
        <f>IF(ISERROR(INDEX('Miljövärden urval för publ'!$A$2:$AD$475,MATCH($A27,'Miljövärden urval för publ'!$U$2:$U$476,0),1)),"",INDEX('Miljövärden urval för publ'!$A$2:$AD$475,MATCH($A27,'Miljövärden urval för publ'!$U$2:$U$476,0),1))</f>
        <v>Borgholm Energi AB</v>
      </c>
      <c r="C27" s="106" t="str">
        <f>IF(ISERROR(INDEX('Miljövärden urval för publ'!$A$2:$AD$475,MATCH($A27,'Miljövärden urval för publ'!$U$2:$U$476,0),2)),"",INDEX('Miljövärden urval för publ'!$A$2:$AD$475,MATCH($A27,'Miljövärden urval för publ'!$U$2:$U$476,0),2))</f>
        <v>Löttorp</v>
      </c>
      <c r="D27" s="106">
        <f>IF(ISERROR(VLOOKUP($C27,'Miljövärden urval för publ'!$B$2:$H$490,MATCH(D$4,'Miljövärden urval för publ'!$B$2:$H$2,0),FALSE)),"",VLOOKUP($C27,'Miljövärden urval för publ'!$B$2:$H$490,MATCH(D$4,'Miljövärden urval för publ'!$B$2:$H$2,0),FALSE))</f>
        <v>0.135606</v>
      </c>
      <c r="E27" s="106">
        <f>IF(ISERROR(VLOOKUP($C27,'Miljövärden urval för publ'!$B$2:$H$490,MATCH(E$4,'Miljövärden urval för publ'!$B$2:$H$2,0),FALSE)),"",VLOOKUP($C27,'Miljövärden urval för publ'!$B$2:$H$490,MATCH(E$4,'Miljövärden urval för publ'!$B$2:$H$2,0),FALSE))</f>
        <v>32.354700000000001</v>
      </c>
      <c r="F27" s="106">
        <f>IF(ISERROR(VLOOKUP($C27,'Miljövärden urval för publ'!$B$2:$H$490,MATCH(F$4,'Miljövärden urval för publ'!$B$2:$H$2,0),FALSE)),"",VLOOKUP($C27,'Miljövärden urval för publ'!$B$2:$H$490,MATCH(F$4,'Miljövärden urval för publ'!$B$2:$H$2,0),FALSE))</f>
        <v>9.2516999999999996</v>
      </c>
      <c r="G27" s="106">
        <f>IF(ISERROR(VLOOKUP($C27,'Miljövärden urval för publ'!$B$2:$H$490,MATCH(G$4,'Miljövärden urval för publ'!$B$2:$H$2,0),FALSE)),"",VLOOKUP($C27,'Miljövärden urval för publ'!$B$2:$H$490,MATCH(G$4,'Miljövärden urval för publ'!$B$2:$H$2,0),FALSE))</f>
        <v>3.0972E-2</v>
      </c>
    </row>
    <row r="28" spans="1:11" x14ac:dyDescent="0.25">
      <c r="A28" s="106">
        <v>25</v>
      </c>
      <c r="B28" s="106" t="str">
        <f>IF(ISERROR(INDEX('Miljövärden urval för publ'!$A$2:$AD$475,MATCH($A28,'Miljövärden urval för publ'!$U$2:$U$476,0),1)),"",INDEX('Miljövärden urval för publ'!$A$2:$AD$475,MATCH($A28,'Miljövärden urval för publ'!$U$2:$U$476,0),1))</f>
        <v>Borlänge Energi AB</v>
      </c>
      <c r="C28" s="106" t="str">
        <f>IF(ISERROR(INDEX('Miljövärden urval för publ'!$A$2:$AD$475,MATCH($A28,'Miljövärden urval för publ'!$U$2:$U$476,0),2)),"",INDEX('Miljövärden urval för publ'!$A$2:$AD$475,MATCH($A28,'Miljövärden urval för publ'!$U$2:$U$476,0),2))</f>
        <v>Borlänge</v>
      </c>
      <c r="D28" s="106">
        <f>IF(ISERROR(VLOOKUP($C28,'Miljövärden urval för publ'!$B$2:$H$490,MATCH(D$4,'Miljövärden urval för publ'!$B$2:$H$2,0),FALSE)),"",VLOOKUP($C28,'Miljövärden urval för publ'!$B$2:$H$490,MATCH(D$4,'Miljövärden urval för publ'!$B$2:$H$2,0),FALSE))</f>
        <v>6.6785800000000006E-2</v>
      </c>
      <c r="E28" s="106">
        <f>IF(ISERROR(VLOOKUP($C28,'Miljövärden urval för publ'!$B$2:$H$490,MATCH(E$4,'Miljövärden urval för publ'!$B$2:$H$2,0),FALSE)),"",VLOOKUP($C28,'Miljövärden urval för publ'!$B$2:$H$490,MATCH(E$4,'Miljövärden urval för publ'!$B$2:$H$2,0),FALSE))</f>
        <v>50.786499999999997</v>
      </c>
      <c r="F28" s="106">
        <f>IF(ISERROR(VLOOKUP($C28,'Miljövärden urval för publ'!$B$2:$H$490,MATCH(F$4,'Miljövärden urval för publ'!$B$2:$H$2,0),FALSE)),"",VLOOKUP($C28,'Miljövärden urval för publ'!$B$2:$H$490,MATCH(F$4,'Miljövärden urval för publ'!$B$2:$H$2,0),FALSE))</f>
        <v>4.4323600000000001</v>
      </c>
      <c r="G28" s="106">
        <f>IF(ISERROR(VLOOKUP($C28,'Miljövärden urval för publ'!$B$2:$H$490,MATCH(G$4,'Miljövärden urval för publ'!$B$2:$H$2,0),FALSE)),"",VLOOKUP($C28,'Miljövärden urval för publ'!$B$2:$H$490,MATCH(G$4,'Miljövärden urval för publ'!$B$2:$H$2,0),FALSE))</f>
        <v>8.4199900000000005E-3</v>
      </c>
    </row>
    <row r="29" spans="1:11" x14ac:dyDescent="0.25">
      <c r="A29" s="106">
        <v>26</v>
      </c>
      <c r="B29" s="106" t="str">
        <f>IF(ISERROR(INDEX('Miljövärden urval för publ'!$A$2:$AD$475,MATCH($A29,'Miljövärden urval för publ'!$U$2:$U$476,0),1)),"",INDEX('Miljövärden urval för publ'!$A$2:$AD$475,MATCH($A29,'Miljövärden urval för publ'!$U$2:$U$476,0),1))</f>
        <v>Borlänge Energi AB</v>
      </c>
      <c r="C29" s="106" t="str">
        <f>IF(ISERROR(INDEX('Miljövärden urval för publ'!$A$2:$AD$475,MATCH($A29,'Miljövärden urval för publ'!$U$2:$U$476,0),2)),"",INDEX('Miljövärden urval för publ'!$A$2:$AD$475,MATCH($A29,'Miljövärden urval för publ'!$U$2:$U$476,0),2))</f>
        <v>Ornäs</v>
      </c>
      <c r="D29" s="106">
        <f>IF(ISERROR(VLOOKUP($C29,'Miljövärden urval för publ'!$B$2:$H$490,MATCH(D$4,'Miljövärden urval för publ'!$B$2:$H$2,0),FALSE)),"",VLOOKUP($C29,'Miljövärden urval för publ'!$B$2:$H$490,MATCH(D$4,'Miljövärden urval för publ'!$B$2:$H$2,0),FALSE))</f>
        <v>0.15645400000000001</v>
      </c>
      <c r="E29" s="106">
        <f>IF(ISERROR(VLOOKUP($C29,'Miljövärden urval för publ'!$B$2:$H$490,MATCH(E$4,'Miljövärden urval för publ'!$B$2:$H$2,0),FALSE)),"",VLOOKUP($C29,'Miljövärden urval för publ'!$B$2:$H$490,MATCH(E$4,'Miljövärden urval för publ'!$B$2:$H$2,0),FALSE))</f>
        <v>8.5726600000000008</v>
      </c>
      <c r="F29" s="106">
        <f>IF(ISERROR(VLOOKUP($C29,'Miljövärden urval för publ'!$B$2:$H$490,MATCH(F$4,'Miljövärden urval för publ'!$B$2:$H$2,0),FALSE)),"",VLOOKUP($C29,'Miljövärden urval för publ'!$B$2:$H$490,MATCH(F$4,'Miljövärden urval för publ'!$B$2:$H$2,0),FALSE))</f>
        <v>17.881799999999998</v>
      </c>
      <c r="G29" s="106">
        <f>IF(ISERROR(VLOOKUP($C29,'Miljövärden urval för publ'!$B$2:$H$490,MATCH(G$4,'Miljövärden urval för publ'!$B$2:$H$2,0),FALSE)),"",VLOOKUP($C29,'Miljövärden urval för publ'!$B$2:$H$490,MATCH(G$4,'Miljövärden urval för publ'!$B$2:$H$2,0),FALSE))</f>
        <v>1.62206E-3</v>
      </c>
    </row>
    <row r="30" spans="1:11" x14ac:dyDescent="0.25">
      <c r="A30" s="106">
        <v>27</v>
      </c>
      <c r="B30" s="106" t="str">
        <f>IF(ISERROR(INDEX('Miljövärden urval för publ'!$A$2:$AD$475,MATCH($A30,'Miljövärden urval för publ'!$U$2:$U$476,0),1)),"",INDEX('Miljövärden urval för publ'!$A$2:$AD$475,MATCH($A30,'Miljövärden urval för publ'!$U$2:$U$476,0),1))</f>
        <v>Borlänge Energi AB</v>
      </c>
      <c r="C30" s="106" t="str">
        <f>IF(ISERROR(INDEX('Miljövärden urval för publ'!$A$2:$AD$475,MATCH($A30,'Miljövärden urval för publ'!$U$2:$U$476,0),2)),"",INDEX('Miljövärden urval för publ'!$A$2:$AD$475,MATCH($A30,'Miljövärden urval för publ'!$U$2:$U$476,0),2))</f>
        <v>Torsång</v>
      </c>
      <c r="D30" s="106">
        <f>IF(ISERROR(VLOOKUP($C30,'Miljövärden urval för publ'!$B$2:$H$490,MATCH(D$4,'Miljövärden urval för publ'!$B$2:$H$2,0),FALSE)),"",VLOOKUP($C30,'Miljövärden urval för publ'!$B$2:$H$490,MATCH(D$4,'Miljövärden urval för publ'!$B$2:$H$2,0),FALSE))</f>
        <v>0.38766899999999999</v>
      </c>
      <c r="E30" s="106">
        <f>IF(ISERROR(VLOOKUP($C30,'Miljövärden urval för publ'!$B$2:$H$490,MATCH(E$4,'Miljövärden urval för publ'!$B$2:$H$2,0),FALSE)),"",VLOOKUP($C30,'Miljövärden urval för publ'!$B$2:$H$490,MATCH(E$4,'Miljövärden urval för publ'!$B$2:$H$2,0),FALSE))</f>
        <v>8.6358599999999992</v>
      </c>
      <c r="F30" s="106">
        <f>IF(ISERROR(VLOOKUP($C30,'Miljövärden urval för publ'!$B$2:$H$490,MATCH(F$4,'Miljövärden urval för publ'!$B$2:$H$2,0),FALSE)),"",VLOOKUP($C30,'Miljövärden urval för publ'!$B$2:$H$490,MATCH(F$4,'Miljövärden urval för publ'!$B$2:$H$2,0),FALSE))</f>
        <v>16.644600000000001</v>
      </c>
      <c r="G30" s="106">
        <f>IF(ISERROR(VLOOKUP($C30,'Miljövärden urval för publ'!$B$2:$H$490,MATCH(G$4,'Miljövärden urval för publ'!$B$2:$H$2,0),FALSE)),"",VLOOKUP($C30,'Miljövärden urval för publ'!$B$2:$H$490,MATCH(G$4,'Miljövärden urval för publ'!$B$2:$H$2,0),FALSE))</f>
        <v>3.0726299999999998E-3</v>
      </c>
    </row>
    <row r="31" spans="1:11" x14ac:dyDescent="0.25">
      <c r="A31" s="106">
        <v>28</v>
      </c>
      <c r="B31" s="106" t="str">
        <f>IF(ISERROR(INDEX('Miljövärden urval för publ'!$A$2:$AD$475,MATCH($A31,'Miljövärden urval för publ'!$U$2:$U$476,0),1)),"",INDEX('Miljövärden urval för publ'!$A$2:$AD$475,MATCH($A31,'Miljövärden urval för publ'!$U$2:$U$476,0),1))</f>
        <v>Borås Energi och Miljö AB</v>
      </c>
      <c r="C31" s="106" t="str">
        <f>IF(ISERROR(INDEX('Miljövärden urval för publ'!$A$2:$AD$475,MATCH($A31,'Miljövärden urval för publ'!$U$2:$U$476,0),2)),"",INDEX('Miljövärden urval för publ'!$A$2:$AD$475,MATCH($A31,'Miljövärden urval för publ'!$U$2:$U$476,0),2))</f>
        <v>Borås</v>
      </c>
      <c r="D31" s="106">
        <f>IF(ISERROR(VLOOKUP($C31,'Miljövärden urval för publ'!$B$2:$H$490,MATCH(D$4,'Miljövärden urval för publ'!$B$2:$H$2,0),FALSE)),"",VLOOKUP($C31,'Miljövärden urval för publ'!$B$2:$H$490,MATCH(D$4,'Miljövärden urval för publ'!$B$2:$H$2,0),FALSE))</f>
        <v>0.115887</v>
      </c>
      <c r="E31" s="106">
        <f>IF(ISERROR(VLOOKUP($C31,'Miljövärden urval för publ'!$B$2:$H$490,MATCH(E$4,'Miljövärden urval för publ'!$B$2:$H$2,0),FALSE)),"",VLOOKUP($C31,'Miljövärden urval för publ'!$B$2:$H$490,MATCH(E$4,'Miljövärden urval för publ'!$B$2:$H$2,0),FALSE))</f>
        <v>44.691299999999998</v>
      </c>
      <c r="F31" s="106">
        <f>IF(ISERROR(VLOOKUP($C31,'Miljövärden urval för publ'!$B$2:$H$490,MATCH(F$4,'Miljövärden urval för publ'!$B$2:$H$2,0),FALSE)),"",VLOOKUP($C31,'Miljövärden urval för publ'!$B$2:$H$490,MATCH(F$4,'Miljövärden urval för publ'!$B$2:$H$2,0),FALSE))</f>
        <v>5.9775499999999999</v>
      </c>
      <c r="G31" s="106">
        <f>IF(ISERROR(VLOOKUP($C31,'Miljövärden urval för publ'!$B$2:$H$490,MATCH(G$4,'Miljövärden urval för publ'!$B$2:$H$2,0),FALSE)),"",VLOOKUP($C31,'Miljövärden urval för publ'!$B$2:$H$490,MATCH(G$4,'Miljövärden urval för publ'!$B$2:$H$2,0),FALSE))</f>
        <v>1.67578E-2</v>
      </c>
    </row>
    <row r="32" spans="1:11" x14ac:dyDescent="0.25">
      <c r="A32" s="106">
        <v>29</v>
      </c>
      <c r="B32" s="106" t="str">
        <f>IF(ISERROR(INDEX('Miljövärden urval för publ'!$A$2:$AD$475,MATCH($A32,'Miljövärden urval för publ'!$U$2:$U$476,0),1)),"",INDEX('Miljövärden urval för publ'!$A$2:$AD$475,MATCH($A32,'Miljövärden urval för publ'!$U$2:$U$476,0),1))</f>
        <v>Borås Energi och Miljö AB</v>
      </c>
      <c r="C32" s="106" t="str">
        <f>IF(ISERROR(INDEX('Miljövärden urval för publ'!$A$2:$AD$475,MATCH($A32,'Miljövärden urval för publ'!$U$2:$U$476,0),2)),"",INDEX('Miljövärden urval för publ'!$A$2:$AD$475,MATCH($A32,'Miljövärden urval för publ'!$U$2:$U$476,0),2))</f>
        <v>Fristad</v>
      </c>
      <c r="D32" s="106">
        <f>IF(ISERROR(VLOOKUP($C32,'Miljövärden urval för publ'!$B$2:$H$490,MATCH(D$4,'Miljövärden urval för publ'!$B$2:$H$2,0),FALSE)),"",VLOOKUP($C32,'Miljövärden urval för publ'!$B$2:$H$490,MATCH(D$4,'Miljövärden urval för publ'!$B$2:$H$2,0),FALSE))</f>
        <v>0.504772</v>
      </c>
      <c r="E32" s="106">
        <f>IF(ISERROR(VLOOKUP($C32,'Miljövärden urval för publ'!$B$2:$H$490,MATCH(E$4,'Miljövärden urval för publ'!$B$2:$H$2,0),FALSE)),"",VLOOKUP($C32,'Miljövärden urval för publ'!$B$2:$H$490,MATCH(E$4,'Miljövärden urval för publ'!$B$2:$H$2,0),FALSE))</f>
        <v>95.885300000000001</v>
      </c>
      <c r="F32" s="106">
        <f>IF(ISERROR(VLOOKUP($C32,'Miljövärden urval för publ'!$B$2:$H$490,MATCH(F$4,'Miljövärden urval för publ'!$B$2:$H$2,0),FALSE)),"",VLOOKUP($C32,'Miljövärden urval för publ'!$B$2:$H$490,MATCH(F$4,'Miljövärden urval för publ'!$B$2:$H$2,0),FALSE))</f>
        <v>20.7029</v>
      </c>
      <c r="G32" s="106">
        <f>IF(ISERROR(VLOOKUP($C32,'Miljövärden urval för publ'!$B$2:$H$490,MATCH(G$4,'Miljövärden urval för publ'!$B$2:$H$2,0),FALSE)),"",VLOOKUP($C32,'Miljövärden urval för publ'!$B$2:$H$490,MATCH(G$4,'Miljövärden urval för publ'!$B$2:$H$2,0),FALSE))</f>
        <v>0.23825199999999999</v>
      </c>
    </row>
    <row r="33" spans="1:7" x14ac:dyDescent="0.25">
      <c r="A33" s="106">
        <v>30</v>
      </c>
      <c r="B33" s="106" t="str">
        <f>IF(ISERROR(INDEX('Miljövärden urval för publ'!$A$2:$AD$475,MATCH($A33,'Miljövärden urval för publ'!$U$2:$U$476,0),1)),"",INDEX('Miljövärden urval för publ'!$A$2:$AD$475,MATCH($A33,'Miljövärden urval för publ'!$U$2:$U$476,0),1))</f>
        <v>Bromölla Fjärrvärme AB</v>
      </c>
      <c r="C33" s="106" t="str">
        <f>IF(ISERROR(INDEX('Miljövärden urval för publ'!$A$2:$AD$475,MATCH($A33,'Miljövärden urval för publ'!$U$2:$U$476,0),2)),"",INDEX('Miljövärden urval för publ'!$A$2:$AD$475,MATCH($A33,'Miljövärden urval för publ'!$U$2:$U$476,0),2))</f>
        <v>Bromölla</v>
      </c>
      <c r="D33" s="106">
        <f>IF(ISERROR(VLOOKUP($C33,'Miljövärden urval för publ'!$B$2:$H$490,MATCH(D$4,'Miljövärden urval för publ'!$B$2:$H$2,0),FALSE)),"",VLOOKUP($C33,'Miljövärden urval för publ'!$B$2:$H$490,MATCH(D$4,'Miljövärden urval för publ'!$B$2:$H$2,0),FALSE))</f>
        <v>0.68200300000000003</v>
      </c>
      <c r="E33" s="106">
        <f>IF(ISERROR(VLOOKUP($C33,'Miljövärden urval för publ'!$B$2:$H$490,MATCH(E$4,'Miljövärden urval för publ'!$B$2:$H$2,0),FALSE)),"",VLOOKUP($C33,'Miljövärden urval för publ'!$B$2:$H$490,MATCH(E$4,'Miljövärden urval för publ'!$B$2:$H$2,0),FALSE))</f>
        <v>171.517</v>
      </c>
      <c r="F33" s="106">
        <f>IF(ISERROR(VLOOKUP($C33,'Miljövärden urval för publ'!$B$2:$H$490,MATCH(F$4,'Miljövärden urval för publ'!$B$2:$H$2,0),FALSE)),"",VLOOKUP($C33,'Miljövärden urval för publ'!$B$2:$H$490,MATCH(F$4,'Miljövärden urval för publ'!$B$2:$H$2,0),FALSE))</f>
        <v>12.9794</v>
      </c>
      <c r="G33" s="106">
        <f>IF(ISERROR(VLOOKUP($C33,'Miljövärden urval för publ'!$B$2:$H$490,MATCH(G$4,'Miljövärden urval för publ'!$B$2:$H$2,0),FALSE)),"",VLOOKUP($C33,'Miljövärden urval för publ'!$B$2:$H$490,MATCH(G$4,'Miljövärden urval för publ'!$B$2:$H$2,0),FALSE))</f>
        <v>1.4894000000000001E-3</v>
      </c>
    </row>
    <row r="34" spans="1:7" x14ac:dyDescent="0.25">
      <c r="A34" s="106">
        <v>31</v>
      </c>
      <c r="B34" s="106" t="str">
        <f>IF(ISERROR(INDEX('Miljövärden urval för publ'!$A$2:$AD$475,MATCH($A34,'Miljövärden urval för publ'!$U$2:$U$476,0),1)),"",INDEX('Miljövärden urval för publ'!$A$2:$AD$475,MATCH($A34,'Miljövärden urval för publ'!$U$2:$U$476,0),1))</f>
        <v>C4 Energi AB</v>
      </c>
      <c r="C34" s="106" t="str">
        <f>IF(ISERROR(INDEX('Miljövärden urval för publ'!$A$2:$AD$475,MATCH($A34,'Miljövärden urval för publ'!$U$2:$U$476,0),2)),"",INDEX('Miljövärden urval för publ'!$A$2:$AD$475,MATCH($A34,'Miljövärden urval för publ'!$U$2:$U$476,0),2))</f>
        <v>Fjälkinge</v>
      </c>
      <c r="D34" s="106">
        <f>IF(ISERROR(VLOOKUP($C34,'Miljövärden urval för publ'!$B$2:$H$490,MATCH(D$4,'Miljövärden urval för publ'!$B$2:$H$2,0),FALSE)),"",VLOOKUP($C34,'Miljövärden urval för publ'!$B$2:$H$490,MATCH(D$4,'Miljövärden urval för publ'!$B$2:$H$2,0),FALSE))</f>
        <v>0.132468</v>
      </c>
      <c r="E34" s="106">
        <f>IF(ISERROR(VLOOKUP($C34,'Miljövärden urval för publ'!$B$2:$H$490,MATCH(E$4,'Miljövärden urval för publ'!$B$2:$H$2,0),FALSE)),"",VLOOKUP($C34,'Miljövärden urval för publ'!$B$2:$H$490,MATCH(E$4,'Miljövärden urval för publ'!$B$2:$H$2,0),FALSE))</f>
        <v>30.808</v>
      </c>
      <c r="F34" s="106">
        <f>IF(ISERROR(VLOOKUP($C34,'Miljövärden urval för publ'!$B$2:$H$490,MATCH(F$4,'Miljövärden urval för publ'!$B$2:$H$2,0),FALSE)),"",VLOOKUP($C34,'Miljövärden urval för publ'!$B$2:$H$490,MATCH(F$4,'Miljövärden urval för publ'!$B$2:$H$2,0),FALSE))</f>
        <v>10.784700000000001</v>
      </c>
      <c r="G34" s="106">
        <f>IF(ISERROR(VLOOKUP($C34,'Miljövärden urval för publ'!$B$2:$H$490,MATCH(G$4,'Miljövärden urval för publ'!$B$2:$H$2,0),FALSE)),"",VLOOKUP($C34,'Miljövärden urval för publ'!$B$2:$H$490,MATCH(G$4,'Miljövärden urval för publ'!$B$2:$H$2,0),FALSE))</f>
        <v>1.31117E-2</v>
      </c>
    </row>
    <row r="35" spans="1:7" x14ac:dyDescent="0.25">
      <c r="A35" s="106">
        <v>32</v>
      </c>
      <c r="B35" s="106" t="str">
        <f>IF(ISERROR(INDEX('Miljövärden urval för publ'!$A$2:$AD$475,MATCH($A35,'Miljövärden urval för publ'!$U$2:$U$476,0),1)),"",INDEX('Miljövärden urval för publ'!$A$2:$AD$475,MATCH($A35,'Miljövärden urval för publ'!$U$2:$U$476,0),1))</f>
        <v>C4 Energi AB</v>
      </c>
      <c r="C35" s="106" t="str">
        <f>IF(ISERROR(INDEX('Miljövärden urval för publ'!$A$2:$AD$475,MATCH($A35,'Miljövärden urval för publ'!$U$2:$U$476,0),2)),"",INDEX('Miljövärden urval för publ'!$A$2:$AD$475,MATCH($A35,'Miljövärden urval för publ'!$U$2:$U$476,0),2))</f>
        <v>Kristianstad</v>
      </c>
      <c r="D35" s="106">
        <f>IF(ISERROR(VLOOKUP($C35,'Miljövärden urval för publ'!$B$2:$H$490,MATCH(D$4,'Miljövärden urval för publ'!$B$2:$H$2,0),FALSE)),"",VLOOKUP($C35,'Miljövärden urval för publ'!$B$2:$H$490,MATCH(D$4,'Miljövärden urval för publ'!$B$2:$H$2,0),FALSE))</f>
        <v>0.100318</v>
      </c>
      <c r="E35" s="106">
        <f>IF(ISERROR(VLOOKUP($C35,'Miljövärden urval för publ'!$B$2:$H$490,MATCH(E$4,'Miljövärden urval för publ'!$B$2:$H$2,0),FALSE)),"",VLOOKUP($C35,'Miljövärden urval för publ'!$B$2:$H$490,MATCH(E$4,'Miljövärden urval för publ'!$B$2:$H$2,0),FALSE))</f>
        <v>22.735099999999999</v>
      </c>
      <c r="F35" s="106">
        <f>IF(ISERROR(VLOOKUP($C35,'Miljövärden urval för publ'!$B$2:$H$490,MATCH(F$4,'Miljövärden urval för publ'!$B$2:$H$2,0),FALSE)),"",VLOOKUP($C35,'Miljövärden urval för publ'!$B$2:$H$490,MATCH(F$4,'Miljövärden urval för publ'!$B$2:$H$2,0),FALSE))</f>
        <v>5.8285600000000004</v>
      </c>
      <c r="G35" s="106">
        <f>IF(ISERROR(VLOOKUP($C35,'Miljövärden urval för publ'!$B$2:$H$490,MATCH(G$4,'Miljövärden urval för publ'!$B$2:$H$2,0),FALSE)),"",VLOOKUP($C35,'Miljövärden urval för publ'!$B$2:$H$490,MATCH(G$4,'Miljövärden urval för publ'!$B$2:$H$2,0),FALSE))</f>
        <v>1.68057E-2</v>
      </c>
    </row>
    <row r="36" spans="1:7" x14ac:dyDescent="0.25">
      <c r="A36" s="106">
        <v>33</v>
      </c>
      <c r="B36" s="106" t="str">
        <f>IF(ISERROR(INDEX('Miljövärden urval för publ'!$A$2:$AD$475,MATCH($A36,'Miljövärden urval för publ'!$U$2:$U$476,0),1)),"",INDEX('Miljövärden urval för publ'!$A$2:$AD$475,MATCH($A36,'Miljövärden urval för publ'!$U$2:$U$476,0),1))</f>
        <v>Dala Energi Värme AB</v>
      </c>
      <c r="C36" s="106" t="str">
        <f>IF(ISERROR(INDEX('Miljövärden urval för publ'!$A$2:$AD$475,MATCH($A36,'Miljövärden urval för publ'!$U$2:$U$476,0),2)),"",INDEX('Miljövärden urval för publ'!$A$2:$AD$475,MATCH($A36,'Miljövärden urval för publ'!$U$2:$U$476,0),2))</f>
        <v>Insjön</v>
      </c>
      <c r="D36" s="106">
        <f>IF(ISERROR(VLOOKUP($C36,'Miljövärden urval för publ'!$B$2:$H$490,MATCH(D$4,'Miljövärden urval för publ'!$B$2:$H$2,0),FALSE)),"",VLOOKUP($C36,'Miljövärden urval för publ'!$B$2:$H$490,MATCH(D$4,'Miljövärden urval för publ'!$B$2:$H$2,0),FALSE))</f>
        <v>0.17916399999999999</v>
      </c>
      <c r="E36" s="106">
        <f>IF(ISERROR(VLOOKUP($C36,'Miljövärden urval för publ'!$B$2:$H$490,MATCH(E$4,'Miljövärden urval för publ'!$B$2:$H$2,0),FALSE)),"",VLOOKUP($C36,'Miljövärden urval för publ'!$B$2:$H$490,MATCH(E$4,'Miljövärden urval för publ'!$B$2:$H$2,0),FALSE))</f>
        <v>15.828200000000001</v>
      </c>
      <c r="F36" s="106">
        <f>IF(ISERROR(VLOOKUP($C36,'Miljövärden urval för publ'!$B$2:$H$490,MATCH(F$4,'Miljövärden urval för publ'!$B$2:$H$2,0),FALSE)),"",VLOOKUP($C36,'Miljövärden urval för publ'!$B$2:$H$490,MATCH(F$4,'Miljövärden urval för publ'!$B$2:$H$2,0),FALSE))</f>
        <v>16.534500000000001</v>
      </c>
      <c r="G36" s="106">
        <f>IF(ISERROR(VLOOKUP($C36,'Miljövärden urval för publ'!$B$2:$H$490,MATCH(G$4,'Miljövärden urval för publ'!$B$2:$H$2,0),FALSE)),"",VLOOKUP($C36,'Miljövärden urval för publ'!$B$2:$H$490,MATCH(G$4,'Miljövärden urval för publ'!$B$2:$H$2,0),FALSE))</f>
        <v>1.6371199999999999E-2</v>
      </c>
    </row>
    <row r="37" spans="1:7" x14ac:dyDescent="0.25">
      <c r="A37" s="106">
        <v>34</v>
      </c>
      <c r="B37" s="106" t="str">
        <f>IF(ISERROR(INDEX('Miljövärden urval för publ'!$A$2:$AD$475,MATCH($A37,'Miljövärden urval för publ'!$U$2:$U$476,0),1)),"",INDEX('Miljövärden urval för publ'!$A$2:$AD$475,MATCH($A37,'Miljövärden urval för publ'!$U$2:$U$476,0),1))</f>
        <v>Dala Energi Värme AB</v>
      </c>
      <c r="C37" s="106" t="str">
        <f>IF(ISERROR(INDEX('Miljövärden urval för publ'!$A$2:$AD$475,MATCH($A37,'Miljövärden urval för publ'!$U$2:$U$476,0),2)),"",INDEX('Miljövärden urval för publ'!$A$2:$AD$475,MATCH($A37,'Miljövärden urval för publ'!$U$2:$U$476,0),2))</f>
        <v>Leksand</v>
      </c>
      <c r="D37" s="106">
        <f>IF(ISERROR(VLOOKUP($C37,'Miljövärden urval för publ'!$B$2:$H$490,MATCH(D$4,'Miljövärden urval för publ'!$B$2:$H$2,0),FALSE)),"",VLOOKUP($C37,'Miljövärden urval för publ'!$B$2:$H$490,MATCH(D$4,'Miljövärden urval för publ'!$B$2:$H$2,0),FALSE))</f>
        <v>8.3179900000000001E-2</v>
      </c>
      <c r="E37" s="106">
        <f>IF(ISERROR(VLOOKUP($C37,'Miljövärden urval för publ'!$B$2:$H$490,MATCH(E$4,'Miljövärden urval för publ'!$B$2:$H$2,0),FALSE)),"",VLOOKUP($C37,'Miljövärden urval för publ'!$B$2:$H$490,MATCH(E$4,'Miljövärden urval för publ'!$B$2:$H$2,0),FALSE))</f>
        <v>12.2928</v>
      </c>
      <c r="F37" s="106">
        <f>IF(ISERROR(VLOOKUP($C37,'Miljövärden urval för publ'!$B$2:$H$490,MATCH(F$4,'Miljövärden urval för publ'!$B$2:$H$2,0),FALSE)),"",VLOOKUP($C37,'Miljövärden urval för publ'!$B$2:$H$490,MATCH(F$4,'Miljövärden urval för publ'!$B$2:$H$2,0),FALSE))</f>
        <v>8.9291499999999999</v>
      </c>
      <c r="G37" s="106">
        <f>IF(ISERROR(VLOOKUP($C37,'Miljövärden urval för publ'!$B$2:$H$490,MATCH(G$4,'Miljövärden urval för publ'!$B$2:$H$2,0),FALSE)),"",VLOOKUP($C37,'Miljövärden urval för publ'!$B$2:$H$490,MATCH(G$4,'Miljövärden urval för publ'!$B$2:$H$2,0),FALSE))</f>
        <v>2.0253300000000001E-3</v>
      </c>
    </row>
    <row r="38" spans="1:7" x14ac:dyDescent="0.25">
      <c r="A38" s="106">
        <v>35</v>
      </c>
      <c r="B38" s="106" t="str">
        <f>IF(ISERROR(INDEX('Miljövärden urval för publ'!$A$2:$AD$475,MATCH($A38,'Miljövärden urval för publ'!$U$2:$U$476,0),1)),"",INDEX('Miljövärden urval för publ'!$A$2:$AD$475,MATCH($A38,'Miljövärden urval för publ'!$U$2:$U$476,0),1))</f>
        <v>Degerfors Energi AB</v>
      </c>
      <c r="C38" s="106" t="str">
        <f>IF(ISERROR(INDEX('Miljövärden urval för publ'!$A$2:$AD$475,MATCH($A38,'Miljövärden urval för publ'!$U$2:$U$476,0),2)),"",INDEX('Miljövärden urval för publ'!$A$2:$AD$475,MATCH($A38,'Miljövärden urval för publ'!$U$2:$U$476,0),2))</f>
        <v>HVC Degerfors</v>
      </c>
      <c r="D38" s="106">
        <f>IF(ISERROR(VLOOKUP($C38,'Miljövärden urval för publ'!$B$2:$H$490,MATCH(D$4,'Miljövärden urval för publ'!$B$2:$H$2,0),FALSE)),"",VLOOKUP($C38,'Miljövärden urval för publ'!$B$2:$H$490,MATCH(D$4,'Miljövärden urval för publ'!$B$2:$H$2,0),FALSE))</f>
        <v>0.18854199999999999</v>
      </c>
      <c r="E38" s="106">
        <f>IF(ISERROR(VLOOKUP($C38,'Miljövärden urval för publ'!$B$2:$H$490,MATCH(E$4,'Miljövärden urval för publ'!$B$2:$H$2,0),FALSE)),"",VLOOKUP($C38,'Miljövärden urval för publ'!$B$2:$H$490,MATCH(E$4,'Miljövärden urval för publ'!$B$2:$H$2,0),FALSE))</f>
        <v>17.9498</v>
      </c>
      <c r="F38" s="106">
        <f>IF(ISERROR(VLOOKUP($C38,'Miljövärden urval för publ'!$B$2:$H$490,MATCH(F$4,'Miljövärden urval för publ'!$B$2:$H$2,0),FALSE)),"",VLOOKUP($C38,'Miljövärden urval för publ'!$B$2:$H$490,MATCH(F$4,'Miljövärden urval för publ'!$B$2:$H$2,0),FALSE))</f>
        <v>16.8248</v>
      </c>
      <c r="G38" s="106">
        <f>IF(ISERROR(VLOOKUP($C38,'Miljövärden urval för publ'!$B$2:$H$490,MATCH(G$4,'Miljövärden urval för publ'!$B$2:$H$2,0),FALSE)),"",VLOOKUP($C38,'Miljövärden urval för publ'!$B$2:$H$490,MATCH(G$4,'Miljövärden urval för publ'!$B$2:$H$2,0),FALSE))</f>
        <v>1.6689699999999998E-2</v>
      </c>
    </row>
    <row r="39" spans="1:7" x14ac:dyDescent="0.25">
      <c r="A39" s="106">
        <v>36</v>
      </c>
      <c r="B39" s="106" t="str">
        <f>IF(ISERROR(INDEX('Miljövärden urval för publ'!$A$2:$AD$475,MATCH($A39,'Miljövärden urval för publ'!$U$2:$U$476,0),1)),"",INDEX('Miljövärden urval för publ'!$A$2:$AD$475,MATCH($A39,'Miljövärden urval för publ'!$U$2:$U$476,0),1))</f>
        <v>Degerfors Energi AB</v>
      </c>
      <c r="C39" s="106" t="str">
        <f>IF(ISERROR(INDEX('Miljövärden urval för publ'!$A$2:$AD$475,MATCH($A39,'Miljövärden urval för publ'!$U$2:$U$476,0),2)),"",INDEX('Miljövärden urval för publ'!$A$2:$AD$475,MATCH($A39,'Miljövärden urval för publ'!$U$2:$U$476,0),2))</f>
        <v>Kvarnberg</v>
      </c>
      <c r="D39" s="106">
        <f>IF(ISERROR(VLOOKUP($C39,'Miljövärden urval för publ'!$B$2:$H$490,MATCH(D$4,'Miljövärden urval för publ'!$B$2:$H$2,0),FALSE)),"",VLOOKUP($C39,'Miljövärden urval för publ'!$B$2:$H$490,MATCH(D$4,'Miljövärden urval för publ'!$B$2:$H$2,0),FALSE))</f>
        <v>0.31195400000000001</v>
      </c>
      <c r="E39" s="106">
        <f>IF(ISERROR(VLOOKUP($C39,'Miljövärden urval för publ'!$B$2:$H$490,MATCH(E$4,'Miljövärden urval för publ'!$B$2:$H$2,0),FALSE)),"",VLOOKUP($C39,'Miljövärden urval för publ'!$B$2:$H$490,MATCH(E$4,'Miljövärden urval för publ'!$B$2:$H$2,0),FALSE))</f>
        <v>45.280200000000001</v>
      </c>
      <c r="F39" s="106">
        <f>IF(ISERROR(VLOOKUP($C39,'Miljövärden urval för publ'!$B$2:$H$490,MATCH(F$4,'Miljövärden urval för publ'!$B$2:$H$2,0),FALSE)),"",VLOOKUP($C39,'Miljövärden urval för publ'!$B$2:$H$490,MATCH(F$4,'Miljövärden urval för publ'!$B$2:$H$2,0),FALSE))</f>
        <v>18.438500000000001</v>
      </c>
      <c r="G39" s="106">
        <f>IF(ISERROR(VLOOKUP($C39,'Miljövärden urval för publ'!$B$2:$H$490,MATCH(G$4,'Miljövärden urval för publ'!$B$2:$H$2,0),FALSE)),"",VLOOKUP($C39,'Miljövärden urval för publ'!$B$2:$H$490,MATCH(G$4,'Miljövärden urval för publ'!$B$2:$H$2,0),FALSE))</f>
        <v>6.6489999999999994E-2</v>
      </c>
    </row>
    <row r="40" spans="1:7" x14ac:dyDescent="0.25">
      <c r="A40" s="106">
        <v>37</v>
      </c>
      <c r="B40" s="106" t="str">
        <f>IF(ISERROR(INDEX('Miljövärden urval för publ'!$A$2:$AD$475,MATCH($A40,'Miljövärden urval för publ'!$U$2:$U$476,0),1)),"",INDEX('Miljövärden urval för publ'!$A$2:$AD$475,MATCH($A40,'Miljövärden urval för publ'!$U$2:$U$476,0),1))</f>
        <v>Degerfors Energi AB</v>
      </c>
      <c r="C40" s="106" t="str">
        <f>IF(ISERROR(INDEX('Miljövärden urval för publ'!$A$2:$AD$475,MATCH($A40,'Miljövärden urval för publ'!$U$2:$U$476,0),2)),"",INDEX('Miljövärden urval för publ'!$A$2:$AD$475,MATCH($A40,'Miljövärden urval för publ'!$U$2:$U$476,0),2))</f>
        <v>Svartå</v>
      </c>
      <c r="D40" s="106">
        <f>IF(ISERROR(VLOOKUP($C40,'Miljövärden urval för publ'!$B$2:$H$490,MATCH(D$4,'Miljövärden urval för publ'!$B$2:$H$2,0),FALSE)),"",VLOOKUP($C40,'Miljövärden urval för publ'!$B$2:$H$490,MATCH(D$4,'Miljövärden urval för publ'!$B$2:$H$2,0),FALSE))</f>
        <v>0.21163299999999999</v>
      </c>
      <c r="E40" s="106">
        <f>IF(ISERROR(VLOOKUP($C40,'Miljövärden urval för publ'!$B$2:$H$490,MATCH(E$4,'Miljövärden urval för publ'!$B$2:$H$2,0),FALSE)),"",VLOOKUP($C40,'Miljövärden urval för publ'!$B$2:$H$490,MATCH(E$4,'Miljövärden urval för publ'!$B$2:$H$2,0),FALSE))</f>
        <v>20.849699999999999</v>
      </c>
      <c r="F40" s="106">
        <f>IF(ISERROR(VLOOKUP($C40,'Miljövärden urval för publ'!$B$2:$H$490,MATCH(F$4,'Miljövärden urval för publ'!$B$2:$H$2,0),FALSE)),"",VLOOKUP($C40,'Miljövärden urval för publ'!$B$2:$H$490,MATCH(F$4,'Miljövärden urval för publ'!$B$2:$H$2,0),FALSE))</f>
        <v>17.881</v>
      </c>
      <c r="G40" s="106">
        <f>IF(ISERROR(VLOOKUP($C40,'Miljövärden urval för publ'!$B$2:$H$490,MATCH(G$4,'Miljövärden urval för publ'!$B$2:$H$2,0),FALSE)),"",VLOOKUP($C40,'Miljövärden urval för publ'!$B$2:$H$490,MATCH(G$4,'Miljövärden urval för publ'!$B$2:$H$2,0),FALSE))</f>
        <v>1.41265E-2</v>
      </c>
    </row>
    <row r="41" spans="1:7" x14ac:dyDescent="0.25">
      <c r="A41" s="106">
        <v>38</v>
      </c>
      <c r="B41" s="106" t="str">
        <f>IF(ISERROR(INDEX('Miljövärden urval för publ'!$A$2:$AD$475,MATCH($A41,'Miljövärden urval för publ'!$U$2:$U$476,0),1)),"",INDEX('Miljövärden urval för publ'!$A$2:$AD$475,MATCH($A41,'Miljövärden urval för publ'!$U$2:$U$476,0),1))</f>
        <v>Degerfors Energi AB</v>
      </c>
      <c r="C41" s="106" t="str">
        <f>IF(ISERROR(INDEX('Miljövärden urval för publ'!$A$2:$AD$475,MATCH($A41,'Miljövärden urval för publ'!$U$2:$U$476,0),2)),"",INDEX('Miljövärden urval för publ'!$A$2:$AD$475,MATCH($A41,'Miljövärden urval för publ'!$U$2:$U$476,0),2))</f>
        <v>Åtorp</v>
      </c>
      <c r="D41" s="106">
        <f>IF(ISERROR(VLOOKUP($C41,'Miljövärden urval för publ'!$B$2:$H$490,MATCH(D$4,'Miljövärden urval för publ'!$B$2:$H$2,0),FALSE)),"",VLOOKUP($C41,'Miljövärden urval för publ'!$B$2:$H$490,MATCH(D$4,'Miljövärden urval för publ'!$B$2:$H$2,0),FALSE))</f>
        <v>0.25409799999999999</v>
      </c>
      <c r="E41" s="106">
        <f>IF(ISERROR(VLOOKUP($C41,'Miljövärden urval för publ'!$B$2:$H$490,MATCH(E$4,'Miljövärden urval för publ'!$B$2:$H$2,0),FALSE)),"",VLOOKUP($C41,'Miljövärden urval för publ'!$B$2:$H$490,MATCH(E$4,'Miljövärden urval för publ'!$B$2:$H$2,0),FALSE))</f>
        <v>25.638400000000001</v>
      </c>
      <c r="F41" s="106">
        <f>IF(ISERROR(VLOOKUP($C41,'Miljövärden urval för publ'!$B$2:$H$490,MATCH(F$4,'Miljövärden urval för publ'!$B$2:$H$2,0),FALSE)),"",VLOOKUP($C41,'Miljövärden urval för publ'!$B$2:$H$490,MATCH(F$4,'Miljövärden urval för publ'!$B$2:$H$2,0),FALSE))</f>
        <v>21.2149</v>
      </c>
      <c r="G41" s="106">
        <f>IF(ISERROR(VLOOKUP($C41,'Miljövärden urval för publ'!$B$2:$H$490,MATCH(G$4,'Miljövärden urval för publ'!$B$2:$H$2,0),FALSE)),"",VLOOKUP($C41,'Miljövärden urval för publ'!$B$2:$H$490,MATCH(G$4,'Miljövärden urval för publ'!$B$2:$H$2,0),FALSE))</f>
        <v>1.6520400000000001E-2</v>
      </c>
    </row>
    <row r="42" spans="1:7" x14ac:dyDescent="0.25">
      <c r="A42" s="106">
        <v>39</v>
      </c>
      <c r="B42" s="106" t="str">
        <f>IF(ISERROR(INDEX('Miljövärden urval för publ'!$A$2:$AD$475,MATCH($A42,'Miljövärden urval för publ'!$U$2:$U$476,0),1)),"",INDEX('Miljövärden urval för publ'!$A$2:$AD$475,MATCH($A42,'Miljövärden urval för publ'!$U$2:$U$476,0),1))</f>
        <v>E.ON Värme Sverige AB</v>
      </c>
      <c r="C42" s="106" t="str">
        <f>IF(ISERROR(INDEX('Miljövärden urval för publ'!$A$2:$AD$475,MATCH($A42,'Miljövärden urval för publ'!$U$2:$U$476,0),2)),"",INDEX('Miljövärden urval för publ'!$A$2:$AD$475,MATCH($A42,'Miljövärden urval för publ'!$U$2:$U$476,0),2))</f>
        <v>Bara</v>
      </c>
      <c r="D42" s="106">
        <f>IF(ISERROR(VLOOKUP($C42,'Miljövärden urval för publ'!$B$2:$H$490,MATCH(D$4,'Miljövärden urval för publ'!$B$2:$H$2,0),FALSE)),"",VLOOKUP($C42,'Miljövärden urval för publ'!$B$2:$H$490,MATCH(D$4,'Miljövärden urval för publ'!$B$2:$H$2,0),FALSE))</f>
        <v>0.47343299999999999</v>
      </c>
      <c r="E42" s="106">
        <f>IF(ISERROR(VLOOKUP($C42,'Miljövärden urval för publ'!$B$2:$H$490,MATCH(E$4,'Miljövärden urval för publ'!$B$2:$H$2,0),FALSE)),"",VLOOKUP($C42,'Miljövärden urval för publ'!$B$2:$H$490,MATCH(E$4,'Miljövärden urval för publ'!$B$2:$H$2,0),FALSE))</f>
        <v>76.957700000000003</v>
      </c>
      <c r="F42" s="106">
        <f>IF(ISERROR(VLOOKUP($C42,'Miljövärden urval för publ'!$B$2:$H$490,MATCH(F$4,'Miljövärden urval för publ'!$B$2:$H$2,0),FALSE)),"",VLOOKUP($C42,'Miljövärden urval för publ'!$B$2:$H$490,MATCH(F$4,'Miljövärden urval för publ'!$B$2:$H$2,0),FALSE))</f>
        <v>24.1572</v>
      </c>
      <c r="G42" s="106">
        <f>IF(ISERROR(VLOOKUP($C42,'Miljövärden urval för publ'!$B$2:$H$490,MATCH(G$4,'Miljövärden urval för publ'!$B$2:$H$2,0),FALSE)),"",VLOOKUP($C42,'Miljövärden urval för publ'!$B$2:$H$490,MATCH(G$4,'Miljövärden urval för publ'!$B$2:$H$2,0),FALSE))</f>
        <v>0.26425399999999999</v>
      </c>
    </row>
    <row r="43" spans="1:7" x14ac:dyDescent="0.25">
      <c r="A43" s="106">
        <v>40</v>
      </c>
      <c r="B43" s="106" t="str">
        <f>IF(ISERROR(INDEX('Miljövärden urval för publ'!$A$2:$AD$475,MATCH($A43,'Miljövärden urval för publ'!$U$2:$U$476,0),1)),"",INDEX('Miljövärden urval för publ'!$A$2:$AD$475,MATCH($A43,'Miljövärden urval för publ'!$U$2:$U$476,0),1))</f>
        <v>E.ON Värme Sverige AB</v>
      </c>
      <c r="C43" s="106" t="str">
        <f>IF(ISERROR(INDEX('Miljövärden urval för publ'!$A$2:$AD$475,MATCH($A43,'Miljövärden urval för publ'!$U$2:$U$476,0),2)),"",INDEX('Miljövärden urval för publ'!$A$2:$AD$475,MATCH($A43,'Miljövärden urval för publ'!$U$2:$U$476,0),2))</f>
        <v>Boxholm</v>
      </c>
      <c r="D43" s="106">
        <f>IF(ISERROR(VLOOKUP($C43,'Miljövärden urval för publ'!$B$2:$H$490,MATCH(D$4,'Miljövärden urval för publ'!$B$2:$H$2,0),FALSE)),"",VLOOKUP($C43,'Miljövärden urval för publ'!$B$2:$H$490,MATCH(D$4,'Miljövärden urval för publ'!$B$2:$H$2,0),FALSE))</f>
        <v>8.1309199999999998E-2</v>
      </c>
      <c r="E43" s="106">
        <f>IF(ISERROR(VLOOKUP($C43,'Miljövärden urval för publ'!$B$2:$H$490,MATCH(E$4,'Miljövärden urval för publ'!$B$2:$H$2,0),FALSE)),"",VLOOKUP($C43,'Miljövärden urval för publ'!$B$2:$H$490,MATCH(E$4,'Miljövärden urval för publ'!$B$2:$H$2,0),FALSE))</f>
        <v>20.012699999999999</v>
      </c>
      <c r="F43" s="106">
        <f>IF(ISERROR(VLOOKUP($C43,'Miljövärden urval för publ'!$B$2:$H$490,MATCH(F$4,'Miljövärden urval för publ'!$B$2:$H$2,0),FALSE)),"",VLOOKUP($C43,'Miljövärden urval för publ'!$B$2:$H$490,MATCH(F$4,'Miljövärden urval för publ'!$B$2:$H$2,0),FALSE))</f>
        <v>7.82308</v>
      </c>
      <c r="G43" s="106">
        <f>IF(ISERROR(VLOOKUP($C43,'Miljövärden urval för publ'!$B$2:$H$490,MATCH(G$4,'Miljövärden urval för publ'!$B$2:$H$2,0),FALSE)),"",VLOOKUP($C43,'Miljövärden urval för publ'!$B$2:$H$490,MATCH(G$4,'Miljövärden urval för publ'!$B$2:$H$2,0),FALSE))</f>
        <v>1.32199E-2</v>
      </c>
    </row>
    <row r="44" spans="1:7" x14ac:dyDescent="0.25">
      <c r="A44" s="106">
        <v>41</v>
      </c>
      <c r="B44" s="106" t="str">
        <f>IF(ISERROR(INDEX('Miljövärden urval för publ'!$A$2:$AD$475,MATCH($A44,'Miljövärden urval för publ'!$U$2:$U$476,0),1)),"",INDEX('Miljövärden urval för publ'!$A$2:$AD$475,MATCH($A44,'Miljövärden urval för publ'!$U$2:$U$476,0),1))</f>
        <v>E.ON Värme Sverige AB</v>
      </c>
      <c r="C44" s="106" t="str">
        <f>IF(ISERROR(INDEX('Miljövärden urval för publ'!$A$2:$AD$475,MATCH($A44,'Miljövärden urval för publ'!$U$2:$U$476,0),2)),"",INDEX('Miljövärden urval för publ'!$A$2:$AD$475,MATCH($A44,'Miljövärden urval för publ'!$U$2:$U$476,0),2))</f>
        <v>Bro</v>
      </c>
      <c r="D44" s="106">
        <f>IF(ISERROR(VLOOKUP($C44,'Miljövärden urval för publ'!$B$2:$H$490,MATCH(D$4,'Miljövärden urval för publ'!$B$2:$H$2,0),FALSE)),"",VLOOKUP($C44,'Miljövärden urval för publ'!$B$2:$H$490,MATCH(D$4,'Miljövärden urval för publ'!$B$2:$H$2,0),FALSE))</f>
        <v>0.15493799999999999</v>
      </c>
      <c r="E44" s="106">
        <f>IF(ISERROR(VLOOKUP($C44,'Miljövärden urval för publ'!$B$2:$H$490,MATCH(E$4,'Miljövärden urval för publ'!$B$2:$H$2,0),FALSE)),"",VLOOKUP($C44,'Miljövärden urval för publ'!$B$2:$H$490,MATCH(E$4,'Miljövärden urval för publ'!$B$2:$H$2,0),FALSE))</f>
        <v>18.528400000000001</v>
      </c>
      <c r="F44" s="106">
        <f>IF(ISERROR(VLOOKUP($C44,'Miljövärden urval för publ'!$B$2:$H$490,MATCH(F$4,'Miljövärden urval för publ'!$B$2:$H$2,0),FALSE)),"",VLOOKUP($C44,'Miljövärden urval för publ'!$B$2:$H$490,MATCH(F$4,'Miljövärden urval för publ'!$B$2:$H$2,0),FALSE))</f>
        <v>6.2999700000000001</v>
      </c>
      <c r="G44" s="106">
        <f>IF(ISERROR(VLOOKUP($C44,'Miljövärden urval för publ'!$B$2:$H$490,MATCH(G$4,'Miljövärden urval för publ'!$B$2:$H$2,0),FALSE)),"",VLOOKUP($C44,'Miljövärden urval för publ'!$B$2:$H$490,MATCH(G$4,'Miljövärden urval för publ'!$B$2:$H$2,0),FALSE))</f>
        <v>1.4915599999999999E-2</v>
      </c>
    </row>
    <row r="45" spans="1:7" x14ac:dyDescent="0.25">
      <c r="A45" s="106">
        <v>42</v>
      </c>
      <c r="B45" s="106" t="str">
        <f>IF(ISERROR(INDEX('Miljövärden urval för publ'!$A$2:$AD$475,MATCH($A45,'Miljövärden urval för publ'!$U$2:$U$476,0),1)),"",INDEX('Miljövärden urval för publ'!$A$2:$AD$475,MATCH($A45,'Miljövärden urval för publ'!$U$2:$U$476,0),1))</f>
        <v>E.ON Värme Sverige AB</v>
      </c>
      <c r="C45" s="106" t="str">
        <f>IF(ISERROR(INDEX('Miljövärden urval för publ'!$A$2:$AD$475,MATCH($A45,'Miljövärden urval för publ'!$U$2:$U$476,0),2)),"",INDEX('Miljövärden urval för publ'!$A$2:$AD$475,MATCH($A45,'Miljövärden urval för publ'!$U$2:$U$476,0),2))</f>
        <v>Bålsta</v>
      </c>
      <c r="D45" s="106">
        <f>IF(ISERROR(VLOOKUP($C45,'Miljövärden urval för publ'!$B$2:$H$490,MATCH(D$4,'Miljövärden urval för publ'!$B$2:$H$2,0),FALSE)),"",VLOOKUP($C45,'Miljövärden urval för publ'!$B$2:$H$490,MATCH(D$4,'Miljövärden urval för publ'!$B$2:$H$2,0),FALSE))</f>
        <v>0.16627500000000001</v>
      </c>
      <c r="E45" s="106">
        <f>IF(ISERROR(VLOOKUP($C45,'Miljövärden urval för publ'!$B$2:$H$490,MATCH(E$4,'Miljövärden urval för publ'!$B$2:$H$2,0),FALSE)),"",VLOOKUP($C45,'Miljövärden urval för publ'!$B$2:$H$490,MATCH(E$4,'Miljövärden urval för publ'!$B$2:$H$2,0),FALSE))</f>
        <v>32.210900000000002</v>
      </c>
      <c r="F45" s="106">
        <f>IF(ISERROR(VLOOKUP($C45,'Miljövärden urval för publ'!$B$2:$H$490,MATCH(F$4,'Miljövärden urval för publ'!$B$2:$H$2,0),FALSE)),"",VLOOKUP($C45,'Miljövärden urval för publ'!$B$2:$H$490,MATCH(F$4,'Miljövärden urval för publ'!$B$2:$H$2,0),FALSE))</f>
        <v>11.4893</v>
      </c>
      <c r="G45" s="106">
        <f>IF(ISERROR(VLOOKUP($C45,'Miljövärden urval för publ'!$B$2:$H$490,MATCH(G$4,'Miljövärden urval för publ'!$B$2:$H$2,0),FALSE)),"",VLOOKUP($C45,'Miljövärden urval för publ'!$B$2:$H$490,MATCH(G$4,'Miljövärden urval för publ'!$B$2:$H$2,0),FALSE))</f>
        <v>2.54769E-2</v>
      </c>
    </row>
    <row r="46" spans="1:7" x14ac:dyDescent="0.25">
      <c r="A46" s="106">
        <v>43</v>
      </c>
      <c r="B46" s="106" t="str">
        <f>IF(ISERROR(INDEX('Miljövärden urval för publ'!$A$2:$AD$475,MATCH($A46,'Miljövärden urval för publ'!$U$2:$U$476,0),1)),"",INDEX('Miljövärden urval för publ'!$A$2:$AD$475,MATCH($A46,'Miljövärden urval för publ'!$U$2:$U$476,0),1))</f>
        <v>E.ON Värme Sverige AB</v>
      </c>
      <c r="C46" s="106" t="str">
        <f>IF(ISERROR(INDEX('Miljövärden urval för publ'!$A$2:$AD$475,MATCH($A46,'Miljövärden urval för publ'!$U$2:$U$476,0),2)),"",INDEX('Miljövärden urval för publ'!$A$2:$AD$475,MATCH($A46,'Miljövärden urval för publ'!$U$2:$U$476,0),2))</f>
        <v>Coop</v>
      </c>
      <c r="D46" s="106">
        <f>IF(ISERROR(VLOOKUP($C46,'Miljövärden urval för publ'!$B$2:$H$490,MATCH(D$4,'Miljövärden urval för publ'!$B$2:$H$2,0),FALSE)),"",VLOOKUP($C46,'Miljövärden urval för publ'!$B$2:$H$490,MATCH(D$4,'Miljövärden urval för publ'!$B$2:$H$2,0),FALSE))</f>
        <v>0.14199700000000001</v>
      </c>
      <c r="E46" s="106">
        <f>IF(ISERROR(VLOOKUP($C46,'Miljövärden urval för publ'!$B$2:$H$490,MATCH(E$4,'Miljövärden urval för publ'!$B$2:$H$2,0),FALSE)),"",VLOOKUP($C46,'Miljövärden urval för publ'!$B$2:$H$490,MATCH(E$4,'Miljövärden urval för publ'!$B$2:$H$2,0),FALSE))</f>
        <v>33.586300000000001</v>
      </c>
      <c r="F46" s="106">
        <f>IF(ISERROR(VLOOKUP($C46,'Miljövärden urval för publ'!$B$2:$H$490,MATCH(F$4,'Miljövärden urval för publ'!$B$2:$H$2,0),FALSE)),"",VLOOKUP($C46,'Miljövärden urval för publ'!$B$2:$H$490,MATCH(F$4,'Miljövärden urval för publ'!$B$2:$H$2,0),FALSE))</f>
        <v>8.1583799999999993</v>
      </c>
      <c r="G46" s="106">
        <f>IF(ISERROR(VLOOKUP($C46,'Miljövärden urval för publ'!$B$2:$H$490,MATCH(G$4,'Miljövärden urval för publ'!$B$2:$H$2,0),FALSE)),"",VLOOKUP($C46,'Miljövärden urval för publ'!$B$2:$H$490,MATCH(G$4,'Miljövärden urval för publ'!$B$2:$H$2,0),FALSE))</f>
        <v>4.5535199999999998E-2</v>
      </c>
    </row>
    <row r="47" spans="1:7" x14ac:dyDescent="0.25">
      <c r="A47" s="106">
        <v>44</v>
      </c>
      <c r="B47" s="106" t="str">
        <f>IF(ISERROR(INDEX('Miljövärden urval för publ'!$A$2:$AD$475,MATCH($A47,'Miljövärden urval för publ'!$U$2:$U$476,0),1)),"",INDEX('Miljövärden urval för publ'!$A$2:$AD$475,MATCH($A47,'Miljövärden urval för publ'!$U$2:$U$476,0),1))</f>
        <v>E.ON Värme Sverige AB</v>
      </c>
      <c r="C47" s="106" t="str">
        <f>IF(ISERROR(INDEX('Miljövärden urval för publ'!$A$2:$AD$475,MATCH($A47,'Miljövärden urval för publ'!$U$2:$U$476,0),2)),"",INDEX('Miljövärden urval för publ'!$A$2:$AD$475,MATCH($A47,'Miljövärden urval för publ'!$U$2:$U$476,0),2))</f>
        <v>HÖK</v>
      </c>
      <c r="D47" s="106">
        <f>IF(ISERROR(VLOOKUP($C47,'Miljövärden urval för publ'!$B$2:$H$490,MATCH(D$4,'Miljövärden urval för publ'!$B$2:$H$2,0),FALSE)),"",VLOOKUP($C47,'Miljövärden urval för publ'!$B$2:$H$490,MATCH(D$4,'Miljövärden urval för publ'!$B$2:$H$2,0),FALSE))</f>
        <v>0.25924999999999998</v>
      </c>
      <c r="E47" s="106">
        <f>IF(ISERROR(VLOOKUP($C47,'Miljövärden urval för publ'!$B$2:$H$490,MATCH(E$4,'Miljövärden urval för publ'!$B$2:$H$2,0),FALSE)),"",VLOOKUP($C47,'Miljövärden urval för publ'!$B$2:$H$490,MATCH(E$4,'Miljövärden urval för publ'!$B$2:$H$2,0),FALSE))</f>
        <v>81.923400000000001</v>
      </c>
      <c r="F47" s="106">
        <f>IF(ISERROR(VLOOKUP($C47,'Miljövärden urval för publ'!$B$2:$H$490,MATCH(F$4,'Miljövärden urval för publ'!$B$2:$H$2,0),FALSE)),"",VLOOKUP($C47,'Miljövärden urval för publ'!$B$2:$H$490,MATCH(F$4,'Miljövärden urval för publ'!$B$2:$H$2,0),FALSE))</f>
        <v>7.7391100000000002</v>
      </c>
      <c r="G47" s="106">
        <f>IF(ISERROR(VLOOKUP($C47,'Miljövärden urval för publ'!$B$2:$H$490,MATCH(G$4,'Miljövärden urval för publ'!$B$2:$H$2,0),FALSE)),"",VLOOKUP($C47,'Miljövärden urval för publ'!$B$2:$H$490,MATCH(G$4,'Miljövärden urval för publ'!$B$2:$H$2,0),FALSE))</f>
        <v>6.7103499999999996E-2</v>
      </c>
    </row>
    <row r="48" spans="1:7" x14ac:dyDescent="0.25">
      <c r="A48" s="106">
        <v>45</v>
      </c>
      <c r="B48" s="106" t="str">
        <f>IF(ISERROR(INDEX('Miljövärden urval för publ'!$A$2:$AD$475,MATCH($A48,'Miljövärden urval för publ'!$U$2:$U$476,0),1)),"",INDEX('Miljövärden urval för publ'!$A$2:$AD$475,MATCH($A48,'Miljövärden urval för publ'!$U$2:$U$476,0),1))</f>
        <v>E.ON Värme Sverige AB</v>
      </c>
      <c r="C48" s="106" t="str">
        <f>IF(ISERROR(INDEX('Miljövärden urval för publ'!$A$2:$AD$475,MATCH($A48,'Miljövärden urval för publ'!$U$2:$U$476,0),2)),"",INDEX('Miljövärden urval för publ'!$A$2:$AD$475,MATCH($A48,'Miljövärden urval för publ'!$U$2:$U$476,0),2))</f>
        <v>Järfälla</v>
      </c>
      <c r="D48" s="106">
        <f>IF(ISERROR(VLOOKUP($C48,'Miljövärden urval för publ'!$B$2:$H$490,MATCH(D$4,'Miljövärden urval för publ'!$B$2:$H$2,0),FALSE)),"",VLOOKUP($C48,'Miljövärden urval för publ'!$B$2:$H$490,MATCH(D$4,'Miljövärden urval för publ'!$B$2:$H$2,0),FALSE))</f>
        <v>3.02651E-2</v>
      </c>
      <c r="E48" s="106">
        <f>IF(ISERROR(VLOOKUP($C48,'Miljövärden urval för publ'!$B$2:$H$490,MATCH(E$4,'Miljövärden urval för publ'!$B$2:$H$2,0),FALSE)),"",VLOOKUP($C48,'Miljövärden urval för publ'!$B$2:$H$490,MATCH(E$4,'Miljövärden urval för publ'!$B$2:$H$2,0),FALSE))</f>
        <v>6.0278200000000002</v>
      </c>
      <c r="F48" s="106">
        <f>IF(ISERROR(VLOOKUP($C48,'Miljövärden urval för publ'!$B$2:$H$490,MATCH(F$4,'Miljövärden urval för publ'!$B$2:$H$2,0),FALSE)),"",VLOOKUP($C48,'Miljövärden urval för publ'!$B$2:$H$490,MATCH(F$4,'Miljövärden urval för publ'!$B$2:$H$2,0),FALSE))</f>
        <v>1.4448000000000001</v>
      </c>
      <c r="G48" s="106">
        <f>IF(ISERROR(VLOOKUP($C48,'Miljövärden urval för publ'!$B$2:$H$490,MATCH(G$4,'Miljövärden urval för publ'!$B$2:$H$2,0),FALSE)),"",VLOOKUP($C48,'Miljövärden urval för publ'!$B$2:$H$490,MATCH(G$4,'Miljövärden urval för publ'!$B$2:$H$2,0),FALSE))</f>
        <v>8.9745999999999992E-3</v>
      </c>
    </row>
    <row r="49" spans="1:7" x14ac:dyDescent="0.25">
      <c r="A49" s="106">
        <v>46</v>
      </c>
      <c r="B49" s="106" t="str">
        <f>IF(ISERROR(INDEX('Miljövärden urval för publ'!$A$2:$AD$475,MATCH($A49,'Miljövärden urval för publ'!$U$2:$U$476,0),1)),"",INDEX('Miljövärden urval för publ'!$A$2:$AD$475,MATCH($A49,'Miljövärden urval för publ'!$U$2:$U$476,0),1))</f>
        <v>E.ON Värme Sverige AB</v>
      </c>
      <c r="C49" s="106" t="str">
        <f>IF(ISERROR(INDEX('Miljövärden urval för publ'!$A$2:$AD$475,MATCH($A49,'Miljövärden urval för publ'!$U$2:$U$476,0),2)),"",INDEX('Miljövärden urval för publ'!$A$2:$AD$475,MATCH($A49,'Miljövärden urval för publ'!$U$2:$U$476,0),2))</f>
        <v>Kungsängen</v>
      </c>
      <c r="D49" s="106">
        <f>IF(ISERROR(VLOOKUP($C49,'Miljövärden urval för publ'!$B$2:$H$490,MATCH(D$4,'Miljövärden urval för publ'!$B$2:$H$2,0),FALSE)),"",VLOOKUP($C49,'Miljövärden urval för publ'!$B$2:$H$490,MATCH(D$4,'Miljövärden urval för publ'!$B$2:$H$2,0),FALSE))</f>
        <v>0.55308000000000002</v>
      </c>
      <c r="E49" s="106">
        <f>IF(ISERROR(VLOOKUP($C49,'Miljövärden urval för publ'!$B$2:$H$490,MATCH(E$4,'Miljövärden urval för publ'!$B$2:$H$2,0),FALSE)),"",VLOOKUP($C49,'Miljövärden urval för publ'!$B$2:$H$490,MATCH(E$4,'Miljövärden urval för publ'!$B$2:$H$2,0),FALSE))</f>
        <v>104.163</v>
      </c>
      <c r="F49" s="106">
        <f>IF(ISERROR(VLOOKUP($C49,'Miljövärden urval för publ'!$B$2:$H$490,MATCH(F$4,'Miljövärden urval för publ'!$B$2:$H$2,0),FALSE)),"",VLOOKUP($C49,'Miljövärden urval för publ'!$B$2:$H$490,MATCH(F$4,'Miljövärden urval för publ'!$B$2:$H$2,0),FALSE))</f>
        <v>7.5967700000000002</v>
      </c>
      <c r="G49" s="106">
        <f>IF(ISERROR(VLOOKUP($C49,'Miljövärden urval för publ'!$B$2:$H$490,MATCH(G$4,'Miljövärden urval för publ'!$B$2:$H$2,0),FALSE)),"",VLOOKUP($C49,'Miljövärden urval för publ'!$B$2:$H$490,MATCH(G$4,'Miljövärden urval för publ'!$B$2:$H$2,0),FALSE))</f>
        <v>0.12273000000000001</v>
      </c>
    </row>
    <row r="50" spans="1:7" x14ac:dyDescent="0.25">
      <c r="A50" s="106">
        <v>47</v>
      </c>
      <c r="B50" s="106" t="str">
        <f>IF(ISERROR(INDEX('Miljövärden urval för publ'!$A$2:$AD$475,MATCH($A50,'Miljövärden urval för publ'!$U$2:$U$476,0),1)),"",INDEX('Miljövärden urval för publ'!$A$2:$AD$475,MATCH($A50,'Miljövärden urval för publ'!$U$2:$U$476,0),1))</f>
        <v>E.ON Värme Sverige AB</v>
      </c>
      <c r="C50" s="106" t="str">
        <f>IF(ISERROR(INDEX('Miljövärden urval för publ'!$A$2:$AD$475,MATCH($A50,'Miljövärden urval för publ'!$U$2:$U$476,0),2)),"",INDEX('Miljövärden urval för publ'!$A$2:$AD$475,MATCH($A50,'Miljövärden urval för publ'!$U$2:$U$476,0),2))</f>
        <v>Malmö</v>
      </c>
      <c r="D50" s="106">
        <f>IF(ISERROR(VLOOKUP($C50,'Miljövärden urval för publ'!$B$2:$H$490,MATCH(D$4,'Miljövärden urval för publ'!$B$2:$H$2,0),FALSE)),"",VLOOKUP($C50,'Miljövärden urval för publ'!$B$2:$H$490,MATCH(D$4,'Miljövärden urval för publ'!$B$2:$H$2,0),FALSE))</f>
        <v>0.38006600000000001</v>
      </c>
      <c r="E50" s="106">
        <f>IF(ISERROR(VLOOKUP($C50,'Miljövärden urval för publ'!$B$2:$H$490,MATCH(E$4,'Miljövärden urval för publ'!$B$2:$H$2,0),FALSE)),"",VLOOKUP($C50,'Miljövärden urval för publ'!$B$2:$H$490,MATCH(E$4,'Miljövärden urval för publ'!$B$2:$H$2,0),FALSE))</f>
        <v>124.899</v>
      </c>
      <c r="F50" s="106">
        <f>IF(ISERROR(VLOOKUP($C50,'Miljövärden urval för publ'!$B$2:$H$490,MATCH(F$4,'Miljövärden urval för publ'!$B$2:$H$2,0),FALSE)),"",VLOOKUP($C50,'Miljövärden urval för publ'!$B$2:$H$490,MATCH(F$4,'Miljövärden urval för publ'!$B$2:$H$2,0),FALSE))</f>
        <v>13.8058</v>
      </c>
      <c r="G50" s="106">
        <f>IF(ISERROR(VLOOKUP($C50,'Miljövärden urval för publ'!$B$2:$H$490,MATCH(G$4,'Miljövärden urval för publ'!$B$2:$H$2,0),FALSE)),"",VLOOKUP($C50,'Miljövärden urval för publ'!$B$2:$H$490,MATCH(G$4,'Miljövärden urval för publ'!$B$2:$H$2,0),FALSE))</f>
        <v>0.31492300000000001</v>
      </c>
    </row>
    <row r="51" spans="1:7" x14ac:dyDescent="0.25">
      <c r="A51" s="106">
        <v>48</v>
      </c>
      <c r="B51" s="106" t="str">
        <f>IF(ISERROR(INDEX('Miljövärden urval för publ'!$A$2:$AD$475,MATCH($A51,'Miljövärden urval för publ'!$U$2:$U$476,0),1)),"",INDEX('Miljövärden urval för publ'!$A$2:$AD$475,MATCH($A51,'Miljövärden urval för publ'!$U$2:$U$476,0),1))</f>
        <v>E.ON Värme Sverige AB</v>
      </c>
      <c r="C51" s="106" t="str">
        <f>IF(ISERROR(INDEX('Miljövärden urval för publ'!$A$2:$AD$475,MATCH($A51,'Miljövärden urval för publ'!$U$2:$U$476,0),2)),"",INDEX('Miljövärden urval för publ'!$A$2:$AD$475,MATCH($A51,'Miljövärden urval för publ'!$U$2:$U$476,0),2))</f>
        <v>Mora</v>
      </c>
      <c r="D51" s="106">
        <f>IF(ISERROR(VLOOKUP($C51,'Miljövärden urval för publ'!$B$2:$H$490,MATCH(D$4,'Miljövärden urval för publ'!$B$2:$H$2,0),FALSE)),"",VLOOKUP($C51,'Miljövärden urval för publ'!$B$2:$H$490,MATCH(D$4,'Miljövärden urval för publ'!$B$2:$H$2,0),FALSE))</f>
        <v>0.145095</v>
      </c>
      <c r="E51" s="106">
        <f>IF(ISERROR(VLOOKUP($C51,'Miljövärden urval för publ'!$B$2:$H$490,MATCH(E$4,'Miljövärden urval för publ'!$B$2:$H$2,0),FALSE)),"",VLOOKUP($C51,'Miljövärden urval för publ'!$B$2:$H$490,MATCH(E$4,'Miljövärden urval för publ'!$B$2:$H$2,0),FALSE))</f>
        <v>87.513000000000005</v>
      </c>
      <c r="F51" s="106">
        <f>IF(ISERROR(VLOOKUP($C51,'Miljövärden urval för publ'!$B$2:$H$490,MATCH(F$4,'Miljövärden urval för publ'!$B$2:$H$2,0),FALSE)),"",VLOOKUP($C51,'Miljövärden urval för publ'!$B$2:$H$490,MATCH(F$4,'Miljövärden urval för publ'!$B$2:$H$2,0),FALSE))</f>
        <v>6.9203599999999996</v>
      </c>
      <c r="G51" s="106">
        <f>IF(ISERROR(VLOOKUP($C51,'Miljövärden urval för publ'!$B$2:$H$490,MATCH(G$4,'Miljövärden urval för publ'!$B$2:$H$2,0),FALSE)),"",VLOOKUP($C51,'Miljövärden urval för publ'!$B$2:$H$490,MATCH(G$4,'Miljövärden urval för publ'!$B$2:$H$2,0),FALSE))</f>
        <v>3.1830299999999999E-2</v>
      </c>
    </row>
    <row r="52" spans="1:7" x14ac:dyDescent="0.25">
      <c r="A52" s="106">
        <v>49</v>
      </c>
      <c r="B52" s="106" t="str">
        <f>IF(ISERROR(INDEX('Miljövärden urval för publ'!$A$2:$AD$475,MATCH($A52,'Miljövärden urval för publ'!$U$2:$U$476,0),1)),"",INDEX('Miljövärden urval för publ'!$A$2:$AD$475,MATCH($A52,'Miljövärden urval för publ'!$U$2:$U$476,0),1))</f>
        <v>E.ON Värme Sverige AB</v>
      </c>
      <c r="C52" s="106" t="str">
        <f>IF(ISERROR(INDEX('Miljövärden urval för publ'!$A$2:$AD$475,MATCH($A52,'Miljövärden urval för publ'!$U$2:$U$476,0),2)),"",INDEX('Miljövärden urval för publ'!$A$2:$AD$475,MATCH($A52,'Miljövärden urval för publ'!$U$2:$U$476,0),2))</f>
        <v>Norrköping - Söderköping</v>
      </c>
      <c r="D52" s="106">
        <f>IF(ISERROR(VLOOKUP($C52,'Miljövärden urval för publ'!$B$2:$H$490,MATCH(D$4,'Miljövärden urval för publ'!$B$2:$H$2,0),FALSE)),"",VLOOKUP($C52,'Miljövärden urval för publ'!$B$2:$H$490,MATCH(D$4,'Miljövärden urval för publ'!$B$2:$H$2,0),FALSE))</f>
        <v>0.31329600000000002</v>
      </c>
      <c r="E52" s="106">
        <f>IF(ISERROR(VLOOKUP($C52,'Miljövärden urval för publ'!$B$2:$H$490,MATCH(E$4,'Miljövärden urval för publ'!$B$2:$H$2,0),FALSE)),"",VLOOKUP($C52,'Miljövärden urval för publ'!$B$2:$H$490,MATCH(E$4,'Miljövärden urval för publ'!$B$2:$H$2,0),FALSE))</f>
        <v>141.124</v>
      </c>
      <c r="F52" s="106">
        <f>IF(ISERROR(VLOOKUP($C52,'Miljövärden urval för publ'!$B$2:$H$490,MATCH(F$4,'Miljövärden urval för publ'!$B$2:$H$2,0),FALSE)),"",VLOOKUP($C52,'Miljövärden urval för publ'!$B$2:$H$490,MATCH(F$4,'Miljövärden urval för publ'!$B$2:$H$2,0),FALSE))</f>
        <v>5.47654</v>
      </c>
      <c r="G52" s="106">
        <f>IF(ISERROR(VLOOKUP($C52,'Miljövärden urval för publ'!$B$2:$H$490,MATCH(G$4,'Miljövärden urval för publ'!$B$2:$H$2,0),FALSE)),"",VLOOKUP($C52,'Miljövärden urval för publ'!$B$2:$H$490,MATCH(G$4,'Miljövärden urval för publ'!$B$2:$H$2,0),FALSE))</f>
        <v>0.103353</v>
      </c>
    </row>
    <row r="53" spans="1:7" x14ac:dyDescent="0.25">
      <c r="A53" s="106">
        <v>50</v>
      </c>
      <c r="B53" s="106" t="str">
        <f>IF(ISERROR(INDEX('Miljövärden urval för publ'!$A$2:$AD$475,MATCH($A53,'Miljövärden urval för publ'!$U$2:$U$476,0),1)),"",INDEX('Miljövärden urval för publ'!$A$2:$AD$475,MATCH($A53,'Miljövärden urval för publ'!$U$2:$U$476,0),1))</f>
        <v>E.ON Värme Sverige AB</v>
      </c>
      <c r="C53" s="106" t="str">
        <f>IF(ISERROR(INDEX('Miljövärden urval för publ'!$A$2:$AD$475,MATCH($A53,'Miljövärden urval för publ'!$U$2:$U$476,0),2)),"",INDEX('Miljövärden urval för publ'!$A$2:$AD$475,MATCH($A53,'Miljövärden urval för publ'!$U$2:$U$476,0),2))</f>
        <v>Orsa</v>
      </c>
      <c r="D53" s="106">
        <f>IF(ISERROR(VLOOKUP($C53,'Miljövärden urval för publ'!$B$2:$H$490,MATCH(D$4,'Miljövärden urval för publ'!$B$2:$H$2,0),FALSE)),"",VLOOKUP($C53,'Miljövärden urval för publ'!$B$2:$H$490,MATCH(D$4,'Miljövärden urval för publ'!$B$2:$H$2,0),FALSE))</f>
        <v>0.13785700000000001</v>
      </c>
      <c r="E53" s="106">
        <f>IF(ISERROR(VLOOKUP($C53,'Miljövärden urval för publ'!$B$2:$H$490,MATCH(E$4,'Miljövärden urval för publ'!$B$2:$H$2,0),FALSE)),"",VLOOKUP($C53,'Miljövärden urval för publ'!$B$2:$H$490,MATCH(E$4,'Miljövärden urval för publ'!$B$2:$H$2,0),FALSE))</f>
        <v>24.020199999999999</v>
      </c>
      <c r="F53" s="106">
        <f>IF(ISERROR(VLOOKUP($C53,'Miljövärden urval för publ'!$B$2:$H$490,MATCH(F$4,'Miljövärden urval för publ'!$B$2:$H$2,0),FALSE)),"",VLOOKUP($C53,'Miljövärden urval för publ'!$B$2:$H$490,MATCH(F$4,'Miljövärden urval för publ'!$B$2:$H$2,0),FALSE))</f>
        <v>10.0092</v>
      </c>
      <c r="G53" s="106">
        <f>IF(ISERROR(VLOOKUP($C53,'Miljövärden urval för publ'!$B$2:$H$490,MATCH(G$4,'Miljövärden urval för publ'!$B$2:$H$2,0),FALSE)),"",VLOOKUP($C53,'Miljövärden urval för publ'!$B$2:$H$490,MATCH(G$4,'Miljövärden urval för publ'!$B$2:$H$2,0),FALSE))</f>
        <v>1.73612E-2</v>
      </c>
    </row>
    <row r="54" spans="1:7" x14ac:dyDescent="0.25">
      <c r="A54" s="106">
        <v>51</v>
      </c>
      <c r="B54" s="106" t="str">
        <f>IF(ISERROR(INDEX('Miljövärden urval för publ'!$A$2:$AD$475,MATCH($A54,'Miljövärden urval för publ'!$U$2:$U$476,0),1)),"",INDEX('Miljövärden urval för publ'!$A$2:$AD$475,MATCH($A54,'Miljövärden urval för publ'!$U$2:$U$476,0),1))</f>
        <v>E.ON Värme Sverige AB</v>
      </c>
      <c r="C54" s="106" t="str">
        <f>IF(ISERROR(INDEX('Miljövärden urval för publ'!$A$2:$AD$475,MATCH($A54,'Miljövärden urval för publ'!$U$2:$U$476,0),2)),"",INDEX('Miljövärden urval för publ'!$A$2:$AD$475,MATCH($A54,'Miljövärden urval för publ'!$U$2:$U$476,0),2))</f>
        <v>Sollefteå</v>
      </c>
      <c r="D54" s="106">
        <f>IF(ISERROR(VLOOKUP($C54,'Miljövärden urval för publ'!$B$2:$H$490,MATCH(D$4,'Miljövärden urval för publ'!$B$2:$H$2,0),FALSE)),"",VLOOKUP($C54,'Miljövärden urval för publ'!$B$2:$H$490,MATCH(D$4,'Miljövärden urval för publ'!$B$2:$H$2,0),FALSE))</f>
        <v>0.110786</v>
      </c>
      <c r="E54" s="106">
        <f>IF(ISERROR(VLOOKUP($C54,'Miljövärden urval för publ'!$B$2:$H$490,MATCH(E$4,'Miljövärden urval för publ'!$B$2:$H$2,0),FALSE)),"",VLOOKUP($C54,'Miljövärden urval för publ'!$B$2:$H$490,MATCH(E$4,'Miljövärden urval för publ'!$B$2:$H$2,0),FALSE))</f>
        <v>26.052399999999999</v>
      </c>
      <c r="F54" s="106">
        <f>IF(ISERROR(VLOOKUP($C54,'Miljövärden urval för publ'!$B$2:$H$490,MATCH(F$4,'Miljövärden urval för publ'!$B$2:$H$2,0),FALSE)),"",VLOOKUP($C54,'Miljövärden urval för publ'!$B$2:$H$490,MATCH(F$4,'Miljövärden urval för publ'!$B$2:$H$2,0),FALSE))</f>
        <v>7.7992299999999997</v>
      </c>
      <c r="G54" s="106">
        <f>IF(ISERROR(VLOOKUP($C54,'Miljövärden urval för publ'!$B$2:$H$490,MATCH(G$4,'Miljövärden urval för publ'!$B$2:$H$2,0),FALSE)),"",VLOOKUP($C54,'Miljövärden urval för publ'!$B$2:$H$490,MATCH(G$4,'Miljövärden urval för publ'!$B$2:$H$2,0),FALSE))</f>
        <v>1.96974E-2</v>
      </c>
    </row>
    <row r="55" spans="1:7" x14ac:dyDescent="0.25">
      <c r="A55" s="106">
        <v>52</v>
      </c>
      <c r="B55" s="106" t="str">
        <f>IF(ISERROR(INDEX('Miljövärden urval för publ'!$A$2:$AD$475,MATCH($A55,'Miljövärden urval för publ'!$U$2:$U$476,0),1)),"",INDEX('Miljövärden urval för publ'!$A$2:$AD$475,MATCH($A55,'Miljövärden urval för publ'!$U$2:$U$476,0),1))</f>
        <v>E.ON Värme Sverige AB</v>
      </c>
      <c r="C55" s="106" t="str">
        <f>IF(ISERROR(INDEX('Miljövärden urval för publ'!$A$2:$AD$475,MATCH($A55,'Miljövärden urval för publ'!$U$2:$U$476,0),2)),"",INDEX('Miljövärden urval för publ'!$A$2:$AD$475,MATCH($A55,'Miljövärden urval för publ'!$U$2:$U$476,0),2))</f>
        <v>Staffanstorp</v>
      </c>
      <c r="D55" s="106">
        <f>IF(ISERROR(VLOOKUP($C55,'Miljövärden urval för publ'!$B$2:$H$490,MATCH(D$4,'Miljövärden urval för publ'!$B$2:$H$2,0),FALSE)),"",VLOOKUP($C55,'Miljövärden urval för publ'!$B$2:$H$490,MATCH(D$4,'Miljövärden urval för publ'!$B$2:$H$2,0),FALSE))</f>
        <v>0.17561599999999999</v>
      </c>
      <c r="E55" s="106">
        <f>IF(ISERROR(VLOOKUP($C55,'Miljövärden urval för publ'!$B$2:$H$490,MATCH(E$4,'Miljövärden urval för publ'!$B$2:$H$2,0),FALSE)),"",VLOOKUP($C55,'Miljövärden urval för publ'!$B$2:$H$490,MATCH(E$4,'Miljövärden urval för publ'!$B$2:$H$2,0),FALSE))</f>
        <v>37.337800000000001</v>
      </c>
      <c r="F55" s="106">
        <f>IF(ISERROR(VLOOKUP($C55,'Miljövärden urval för publ'!$B$2:$H$490,MATCH(F$4,'Miljövärden urval för publ'!$B$2:$H$2,0),FALSE)),"",VLOOKUP($C55,'Miljövärden urval för publ'!$B$2:$H$490,MATCH(F$4,'Miljövärden urval för publ'!$B$2:$H$2,0),FALSE))</f>
        <v>9.2792999999999992</v>
      </c>
      <c r="G55" s="106">
        <f>IF(ISERROR(VLOOKUP($C55,'Miljövärden urval för publ'!$B$2:$H$490,MATCH(G$4,'Miljövärden urval för publ'!$B$2:$H$2,0),FALSE)),"",VLOOKUP($C55,'Miljövärden urval för publ'!$B$2:$H$490,MATCH(G$4,'Miljövärden urval för publ'!$B$2:$H$2,0),FALSE))</f>
        <v>8.1916500000000003E-2</v>
      </c>
    </row>
    <row r="56" spans="1:7" x14ac:dyDescent="0.25">
      <c r="A56" s="106">
        <v>53</v>
      </c>
      <c r="B56" s="106" t="str">
        <f>IF(ISERROR(INDEX('Miljövärden urval för publ'!$A$2:$AD$475,MATCH($A56,'Miljövärden urval för publ'!$U$2:$U$476,0),1)),"",INDEX('Miljövärden urval för publ'!$A$2:$AD$475,MATCH($A56,'Miljövärden urval för publ'!$U$2:$U$476,0),1))</f>
        <v>E.ON Värme Sverige AB</v>
      </c>
      <c r="C56" s="106" t="str">
        <f>IF(ISERROR(INDEX('Miljövärden urval för publ'!$A$2:$AD$475,MATCH($A56,'Miljövärden urval för publ'!$U$2:$U$476,0),2)),"",INDEX('Miljövärden urval för publ'!$A$2:$AD$475,MATCH($A56,'Miljövärden urval för publ'!$U$2:$U$476,0),2))</f>
        <v>Timrå</v>
      </c>
      <c r="D56" s="106">
        <f>IF(ISERROR(VLOOKUP($C56,'Miljövärden urval för publ'!$B$2:$H$490,MATCH(D$4,'Miljövärden urval för publ'!$B$2:$H$2,0),FALSE)),"",VLOOKUP($C56,'Miljövärden urval för publ'!$B$2:$H$490,MATCH(D$4,'Miljövärden urval för publ'!$B$2:$H$2,0),FALSE))</f>
        <v>9.20435E-2</v>
      </c>
      <c r="E56" s="106">
        <f>IF(ISERROR(VLOOKUP($C56,'Miljövärden urval för publ'!$B$2:$H$490,MATCH(E$4,'Miljövärden urval för publ'!$B$2:$H$2,0),FALSE)),"",VLOOKUP($C56,'Miljövärden urval för publ'!$B$2:$H$490,MATCH(E$4,'Miljövärden urval för publ'!$B$2:$H$2,0),FALSE))</f>
        <v>19.661799999999999</v>
      </c>
      <c r="F56" s="106">
        <f>IF(ISERROR(VLOOKUP($C56,'Miljövärden urval för publ'!$B$2:$H$490,MATCH(F$4,'Miljövärden urval för publ'!$B$2:$H$2,0),FALSE)),"",VLOOKUP($C56,'Miljövärden urval för publ'!$B$2:$H$490,MATCH(F$4,'Miljövärden urval för publ'!$B$2:$H$2,0),FALSE))</f>
        <v>0.408219</v>
      </c>
      <c r="G56" s="106">
        <f>IF(ISERROR(VLOOKUP($C56,'Miljövärden urval för publ'!$B$2:$H$490,MATCH(G$4,'Miljövärden urval för publ'!$B$2:$H$2,0),FALSE)),"",VLOOKUP($C56,'Miljövärden urval för publ'!$B$2:$H$490,MATCH(G$4,'Miljövärden urval för publ'!$B$2:$H$2,0),FALSE))</f>
        <v>2.9240800000000001E-2</v>
      </c>
    </row>
    <row r="57" spans="1:7" x14ac:dyDescent="0.25">
      <c r="A57" s="106">
        <v>54</v>
      </c>
      <c r="B57" s="106" t="str">
        <f>IF(ISERROR(INDEX('Miljövärden urval för publ'!$A$2:$AD$475,MATCH($A57,'Miljövärden urval för publ'!$U$2:$U$476,0),1)),"",INDEX('Miljövärden urval för publ'!$A$2:$AD$475,MATCH($A57,'Miljövärden urval för publ'!$U$2:$U$476,0),1))</f>
        <v>E.ON Värme Sverige AB</v>
      </c>
      <c r="C57" s="106" t="str">
        <f>IF(ISERROR(INDEX('Miljövärden urval för publ'!$A$2:$AD$475,MATCH($A57,'Miljövärden urval för publ'!$U$2:$U$476,0),2)),"",INDEX('Miljövärden urval för publ'!$A$2:$AD$475,MATCH($A57,'Miljövärden urval för publ'!$U$2:$U$476,0),2))</f>
        <v>Täby E.ON.</v>
      </c>
      <c r="D57" s="106">
        <f>IF(ISERROR(VLOOKUP($C57,'Miljövärden urval för publ'!$B$2:$H$490,MATCH(D$4,'Miljövärden urval för publ'!$B$2:$H$2,0),FALSE)),"",VLOOKUP($C57,'Miljövärden urval för publ'!$B$2:$H$490,MATCH(D$4,'Miljövärden urval för publ'!$B$2:$H$2,0),FALSE))</f>
        <v>0.29283599999999999</v>
      </c>
      <c r="E57" s="106">
        <f>IF(ISERROR(VLOOKUP($C57,'Miljövärden urval för publ'!$B$2:$H$490,MATCH(E$4,'Miljövärden urval för publ'!$B$2:$H$2,0),FALSE)),"",VLOOKUP($C57,'Miljövärden urval för publ'!$B$2:$H$490,MATCH(E$4,'Miljövärden urval för publ'!$B$2:$H$2,0),FALSE))</f>
        <v>44.709699999999998</v>
      </c>
      <c r="F57" s="106">
        <f>IF(ISERROR(VLOOKUP($C57,'Miljövärden urval för publ'!$B$2:$H$490,MATCH(F$4,'Miljövärden urval för publ'!$B$2:$H$2,0),FALSE)),"",VLOOKUP($C57,'Miljövärden urval för publ'!$B$2:$H$490,MATCH(F$4,'Miljövärden urval för publ'!$B$2:$H$2,0),FALSE))</f>
        <v>16.618600000000001</v>
      </c>
      <c r="G57" s="106">
        <f>IF(ISERROR(VLOOKUP($C57,'Miljövärden urval för publ'!$B$2:$H$490,MATCH(G$4,'Miljövärden urval för publ'!$B$2:$H$2,0),FALSE)),"",VLOOKUP($C57,'Miljövärden urval för publ'!$B$2:$H$490,MATCH(G$4,'Miljövärden urval för publ'!$B$2:$H$2,0),FALSE))</f>
        <v>8.3124900000000002E-2</v>
      </c>
    </row>
    <row r="58" spans="1:7" x14ac:dyDescent="0.25">
      <c r="A58" s="106">
        <v>55</v>
      </c>
      <c r="B58" s="106" t="str">
        <f>IF(ISERROR(INDEX('Miljövärden urval för publ'!$A$2:$AD$475,MATCH($A58,'Miljövärden urval för publ'!$U$2:$U$476,0),1)),"",INDEX('Miljövärden urval för publ'!$A$2:$AD$475,MATCH($A58,'Miljövärden urval för publ'!$U$2:$U$476,0),1))</f>
        <v>E.ON Värme Sverige AB</v>
      </c>
      <c r="C58" s="106" t="str">
        <f>IF(ISERROR(INDEX('Miljövärden urval för publ'!$A$2:$AD$475,MATCH($A58,'Miljövärden urval för publ'!$U$2:$U$476,0),2)),"",INDEX('Miljövärden urval för publ'!$A$2:$AD$475,MATCH($A58,'Miljövärden urval för publ'!$U$2:$U$476,0),2))</f>
        <v>Vallentuna</v>
      </c>
      <c r="D58" s="106">
        <f>IF(ISERROR(VLOOKUP($C58,'Miljövärden urval för publ'!$B$2:$H$490,MATCH(D$4,'Miljövärden urval för publ'!$B$2:$H$2,0),FALSE)),"",VLOOKUP($C58,'Miljövärden urval för publ'!$B$2:$H$490,MATCH(D$4,'Miljövärden urval för publ'!$B$2:$H$2,0),FALSE))</f>
        <v>0.50156800000000001</v>
      </c>
      <c r="E58" s="106">
        <f>IF(ISERROR(VLOOKUP($C58,'Miljövärden urval för publ'!$B$2:$H$490,MATCH(E$4,'Miljövärden urval för publ'!$B$2:$H$2,0),FALSE)),"",VLOOKUP($C58,'Miljövärden urval för publ'!$B$2:$H$490,MATCH(E$4,'Miljövärden urval för publ'!$B$2:$H$2,0),FALSE))</f>
        <v>104.941</v>
      </c>
      <c r="F58" s="106">
        <f>IF(ISERROR(VLOOKUP($C58,'Miljövärden urval för publ'!$B$2:$H$490,MATCH(F$4,'Miljövärden urval för publ'!$B$2:$H$2,0),FALSE)),"",VLOOKUP($C58,'Miljövärden urval för publ'!$B$2:$H$490,MATCH(F$4,'Miljövärden urval för publ'!$B$2:$H$2,0),FALSE))</f>
        <v>5.1393899999999997</v>
      </c>
      <c r="G58" s="106">
        <f>IF(ISERROR(VLOOKUP($C58,'Miljövärden urval för publ'!$B$2:$H$490,MATCH(G$4,'Miljövärden urval för publ'!$B$2:$H$2,0),FALSE)),"",VLOOKUP($C58,'Miljövärden urval för publ'!$B$2:$H$490,MATCH(G$4,'Miljövärden urval för publ'!$B$2:$H$2,0),FALSE))</f>
        <v>0.11086799999999999</v>
      </c>
    </row>
    <row r="59" spans="1:7" x14ac:dyDescent="0.25">
      <c r="A59" s="106">
        <v>56</v>
      </c>
      <c r="B59" s="106" t="str">
        <f>IF(ISERROR(INDEX('Miljövärden urval för publ'!$A$2:$AD$475,MATCH($A59,'Miljövärden urval för publ'!$U$2:$U$476,0),1)),"",INDEX('Miljövärden urval för publ'!$A$2:$AD$475,MATCH($A59,'Miljövärden urval för publ'!$U$2:$U$476,0),1))</f>
        <v>E.ON Värme Sverige AB</v>
      </c>
      <c r="C59" s="106" t="str">
        <f>IF(ISERROR(INDEX('Miljövärden urval för publ'!$A$2:$AD$475,MATCH($A59,'Miljövärden urval för publ'!$U$2:$U$476,0),2)),"",INDEX('Miljövärden urval för publ'!$A$2:$AD$475,MATCH($A59,'Miljövärden urval för publ'!$U$2:$U$476,0),2))</f>
        <v>Vaxholm</v>
      </c>
      <c r="D59" s="106">
        <f>IF(ISERROR(VLOOKUP($C59,'Miljövärden urval för publ'!$B$2:$H$490,MATCH(D$4,'Miljövärden urval för publ'!$B$2:$H$2,0),FALSE)),"",VLOOKUP($C59,'Miljövärden urval för publ'!$B$2:$H$490,MATCH(D$4,'Miljövärden urval för publ'!$B$2:$H$2,0),FALSE))</f>
        <v>0.13863800000000001</v>
      </c>
      <c r="E59" s="106">
        <f>IF(ISERROR(VLOOKUP($C59,'Miljövärden urval för publ'!$B$2:$H$490,MATCH(E$4,'Miljövärden urval för publ'!$B$2:$H$2,0),FALSE)),"",VLOOKUP($C59,'Miljövärden urval för publ'!$B$2:$H$490,MATCH(E$4,'Miljövärden urval för publ'!$B$2:$H$2,0),FALSE))</f>
        <v>32.8108</v>
      </c>
      <c r="F59" s="106">
        <f>IF(ISERROR(VLOOKUP($C59,'Miljövärden urval för publ'!$B$2:$H$490,MATCH(F$4,'Miljövärden urval för publ'!$B$2:$H$2,0),FALSE)),"",VLOOKUP($C59,'Miljövärden urval för publ'!$B$2:$H$490,MATCH(F$4,'Miljövärden urval för publ'!$B$2:$H$2,0),FALSE))</f>
        <v>8.2471599999999992</v>
      </c>
      <c r="G59" s="106">
        <f>IF(ISERROR(VLOOKUP($C59,'Miljövärden urval för publ'!$B$2:$H$490,MATCH(G$4,'Miljövärden urval för publ'!$B$2:$H$2,0),FALSE)),"",VLOOKUP($C59,'Miljövärden urval för publ'!$B$2:$H$490,MATCH(G$4,'Miljövärden urval för publ'!$B$2:$H$2,0),FALSE))</f>
        <v>4.1545199999999997E-2</v>
      </c>
    </row>
    <row r="60" spans="1:7" x14ac:dyDescent="0.25">
      <c r="A60" s="106">
        <v>57</v>
      </c>
      <c r="B60" s="106" t="str">
        <f>IF(ISERROR(INDEX('Miljövärden urval för publ'!$A$2:$AD$475,MATCH($A60,'Miljövärden urval för publ'!$U$2:$U$476,0),1)),"",INDEX('Miljövärden urval för publ'!$A$2:$AD$475,MATCH($A60,'Miljövärden urval för publ'!$U$2:$U$476,0),1))</f>
        <v>E.ON Värme Sverige AB</v>
      </c>
      <c r="C60" s="106" t="str">
        <f>IF(ISERROR(INDEX('Miljövärden urval för publ'!$A$2:$AD$475,MATCH($A60,'Miljövärden urval för publ'!$U$2:$U$476,0),2)),"",INDEX('Miljövärden urval för publ'!$A$2:$AD$475,MATCH($A60,'Miljövärden urval för publ'!$U$2:$U$476,0),2))</f>
        <v>Vännäsby</v>
      </c>
      <c r="D60" s="106">
        <f>IF(ISERROR(VLOOKUP($C60,'Miljövärden urval för publ'!$B$2:$H$490,MATCH(D$4,'Miljövärden urval för publ'!$B$2:$H$2,0),FALSE)),"",VLOOKUP($C60,'Miljövärden urval för publ'!$B$2:$H$490,MATCH(D$4,'Miljövärden urval för publ'!$B$2:$H$2,0),FALSE))</f>
        <v>0.30725599999999997</v>
      </c>
      <c r="E60" s="106">
        <f>IF(ISERROR(VLOOKUP($C60,'Miljövärden urval för publ'!$B$2:$H$490,MATCH(E$4,'Miljövärden urval för publ'!$B$2:$H$2,0),FALSE)),"",VLOOKUP($C60,'Miljövärden urval för publ'!$B$2:$H$490,MATCH(E$4,'Miljövärden urval för publ'!$B$2:$H$2,0),FALSE))</f>
        <v>74.568399999999997</v>
      </c>
      <c r="F60" s="106">
        <f>IF(ISERROR(VLOOKUP($C60,'Miljövärden urval för publ'!$B$2:$H$490,MATCH(F$4,'Miljövärden urval för publ'!$B$2:$H$2,0),FALSE)),"",VLOOKUP($C60,'Miljövärden urval för publ'!$B$2:$H$490,MATCH(F$4,'Miljövärden urval för publ'!$B$2:$H$2,0),FALSE))</f>
        <v>14.527100000000001</v>
      </c>
      <c r="G60" s="106">
        <f>IF(ISERROR(VLOOKUP($C60,'Miljövärden urval för publ'!$B$2:$H$490,MATCH(G$4,'Miljövärden urval för publ'!$B$2:$H$2,0),FALSE)),"",VLOOKUP($C60,'Miljövärden urval för publ'!$B$2:$H$490,MATCH(G$4,'Miljövärden urval för publ'!$B$2:$H$2,0),FALSE))</f>
        <v>0.10539</v>
      </c>
    </row>
    <row r="61" spans="1:7" x14ac:dyDescent="0.25">
      <c r="A61" s="106">
        <v>58</v>
      </c>
      <c r="B61" s="106" t="str">
        <f>IF(ISERROR(INDEX('Miljövärden urval för publ'!$A$2:$AD$475,MATCH($A61,'Miljövärden urval för publ'!$U$2:$U$476,0),1)),"",INDEX('Miljövärden urval för publ'!$A$2:$AD$475,MATCH($A61,'Miljövärden urval för publ'!$U$2:$U$476,0),1))</f>
        <v>E.ON Värme Sverige AB</v>
      </c>
      <c r="C61" s="106" t="str">
        <f>IF(ISERROR(INDEX('Miljövärden urval för publ'!$A$2:$AD$475,MATCH($A61,'Miljövärden urval för publ'!$U$2:$U$476,0),2)),"",INDEX('Miljövärden urval för publ'!$A$2:$AD$475,MATCH($A61,'Miljövärden urval för publ'!$U$2:$U$476,0),2))</f>
        <v>Älmhult</v>
      </c>
      <c r="D61" s="106">
        <f>IF(ISERROR(VLOOKUP($C61,'Miljövärden urval för publ'!$B$2:$H$490,MATCH(D$4,'Miljövärden urval för publ'!$B$2:$H$2,0),FALSE)),"",VLOOKUP($C61,'Miljövärden urval för publ'!$B$2:$H$490,MATCH(D$4,'Miljövärden urval för publ'!$B$2:$H$2,0),FALSE))</f>
        <v>0.112021</v>
      </c>
      <c r="E61" s="106">
        <f>IF(ISERROR(VLOOKUP($C61,'Miljövärden urval för publ'!$B$2:$H$490,MATCH(E$4,'Miljövärden urval för publ'!$B$2:$H$2,0),FALSE)),"",VLOOKUP($C61,'Miljövärden urval för publ'!$B$2:$H$490,MATCH(E$4,'Miljövärden urval för publ'!$B$2:$H$2,0),FALSE))</f>
        <v>25.1248</v>
      </c>
      <c r="F61" s="106">
        <f>IF(ISERROR(VLOOKUP($C61,'Miljövärden urval för publ'!$B$2:$H$490,MATCH(F$4,'Miljövärden urval för publ'!$B$2:$H$2,0),FALSE)),"",VLOOKUP($C61,'Miljövärden urval för publ'!$B$2:$H$490,MATCH(F$4,'Miljövärden urval för publ'!$B$2:$H$2,0),FALSE))</f>
        <v>8.3155599999999996</v>
      </c>
      <c r="G61" s="106">
        <f>IF(ISERROR(VLOOKUP($C61,'Miljövärden urval för publ'!$B$2:$H$490,MATCH(G$4,'Miljövärden urval för publ'!$B$2:$H$2,0),FALSE)),"",VLOOKUP($C61,'Miljövärden urval för publ'!$B$2:$H$490,MATCH(G$4,'Miljövärden urval för publ'!$B$2:$H$2,0),FALSE))</f>
        <v>3.0271099999999999E-2</v>
      </c>
    </row>
    <row r="62" spans="1:7" x14ac:dyDescent="0.25">
      <c r="A62" s="106">
        <v>59</v>
      </c>
      <c r="B62" s="106" t="str">
        <f>IF(ISERROR(INDEX('Miljövärden urval för publ'!$A$2:$AD$475,MATCH($A62,'Miljövärden urval för publ'!$U$2:$U$476,0),1)),"",INDEX('Miljövärden urval för publ'!$A$2:$AD$475,MATCH($A62,'Miljövärden urval för publ'!$U$2:$U$476,0),1))</f>
        <v>E.ON Värme Sverige AB</v>
      </c>
      <c r="C62" s="106" t="str">
        <f>IF(ISERROR(INDEX('Miljövärden urval för publ'!$A$2:$AD$475,MATCH($A62,'Miljövärden urval för publ'!$U$2:$U$476,0),2)),"",INDEX('Miljövärden urval för publ'!$A$2:$AD$475,MATCH($A62,'Miljövärden urval för publ'!$U$2:$U$476,0),2))</f>
        <v>Österåker</v>
      </c>
      <c r="D62" s="106">
        <f>IF(ISERROR(VLOOKUP($C62,'Miljövärden urval för publ'!$B$2:$H$490,MATCH(D$4,'Miljövärden urval för publ'!$B$2:$H$2,0),FALSE)),"",VLOOKUP($C62,'Miljövärden urval för publ'!$B$2:$H$490,MATCH(D$4,'Miljövärden urval för publ'!$B$2:$H$2,0),FALSE))</f>
        <v>0.48577599999999999</v>
      </c>
      <c r="E62" s="106">
        <f>IF(ISERROR(VLOOKUP($C62,'Miljövärden urval för publ'!$B$2:$H$490,MATCH(E$4,'Miljövärden urval för publ'!$B$2:$H$2,0),FALSE)),"",VLOOKUP($C62,'Miljövärden urval för publ'!$B$2:$H$490,MATCH(E$4,'Miljövärden urval för publ'!$B$2:$H$2,0),FALSE))</f>
        <v>86.393299999999996</v>
      </c>
      <c r="F62" s="106">
        <f>IF(ISERROR(VLOOKUP($C62,'Miljövärden urval för publ'!$B$2:$H$490,MATCH(F$4,'Miljövärden urval för publ'!$B$2:$H$2,0),FALSE)),"",VLOOKUP($C62,'Miljövärden urval för publ'!$B$2:$H$490,MATCH(F$4,'Miljövärden urval för publ'!$B$2:$H$2,0),FALSE))</f>
        <v>12.071099999999999</v>
      </c>
      <c r="G62" s="106">
        <f>IF(ISERROR(VLOOKUP($C62,'Miljövärden urval för publ'!$B$2:$H$490,MATCH(G$4,'Miljövärden urval för publ'!$B$2:$H$2,0),FALSE)),"",VLOOKUP($C62,'Miljövärden urval för publ'!$B$2:$H$490,MATCH(G$4,'Miljövärden urval för publ'!$B$2:$H$2,0),FALSE))</f>
        <v>8.0573800000000001E-2</v>
      </c>
    </row>
    <row r="63" spans="1:7" x14ac:dyDescent="0.25">
      <c r="A63" s="106">
        <v>60</v>
      </c>
      <c r="B63" s="106" t="str">
        <f>IF(ISERROR(INDEX('Miljövärden urval för publ'!$A$2:$AD$475,MATCH($A63,'Miljövärden urval för publ'!$U$2:$U$476,0),1)),"",INDEX('Miljövärden urval för publ'!$A$2:$AD$475,MATCH($A63,'Miljövärden urval för publ'!$U$2:$U$476,0),1))</f>
        <v>Eda Energi AB</v>
      </c>
      <c r="C63" s="106" t="str">
        <f>IF(ISERROR(INDEX('Miljövärden urval för publ'!$A$2:$AD$475,MATCH($A63,'Miljövärden urval för publ'!$U$2:$U$476,0),2)),"",INDEX('Miljövärden urval för publ'!$A$2:$AD$475,MATCH($A63,'Miljövärden urval för publ'!$U$2:$U$476,0),2))</f>
        <v>Eda</v>
      </c>
      <c r="D63" s="106">
        <f>IF(ISERROR(VLOOKUP($C63,'Miljövärden urval för publ'!$B$2:$H$490,MATCH(D$4,'Miljövärden urval för publ'!$B$2:$H$2,0),FALSE)),"",VLOOKUP($C63,'Miljövärden urval för publ'!$B$2:$H$490,MATCH(D$4,'Miljövärden urval för publ'!$B$2:$H$2,0),FALSE))</f>
        <v>0.134493</v>
      </c>
      <c r="E63" s="106">
        <f>IF(ISERROR(VLOOKUP($C63,'Miljövärden urval för publ'!$B$2:$H$490,MATCH(E$4,'Miljövärden urval för publ'!$B$2:$H$2,0),FALSE)),"",VLOOKUP($C63,'Miljövärden urval för publ'!$B$2:$H$490,MATCH(E$4,'Miljövärden urval för publ'!$B$2:$H$2,0),FALSE))</f>
        <v>131.13399999999999</v>
      </c>
      <c r="F63" s="106">
        <f>IF(ISERROR(VLOOKUP($C63,'Miljövärden urval för publ'!$B$2:$H$490,MATCH(F$4,'Miljövärden urval för publ'!$B$2:$H$2,0),FALSE)),"",VLOOKUP($C63,'Miljövärden urval för publ'!$B$2:$H$490,MATCH(F$4,'Miljövärden urval för publ'!$B$2:$H$2,0),FALSE))</f>
        <v>4.46807</v>
      </c>
      <c r="G63" s="106">
        <f>IF(ISERROR(VLOOKUP($C63,'Miljövärden urval för publ'!$B$2:$H$490,MATCH(G$4,'Miljövärden urval för publ'!$B$2:$H$2,0),FALSE)),"",VLOOKUP($C63,'Miljövärden urval för publ'!$B$2:$H$490,MATCH(G$4,'Miljövärden urval för publ'!$B$2:$H$2,0),FALSE))</f>
        <v>2.6708699999999998E-2</v>
      </c>
    </row>
    <row r="64" spans="1:7" x14ac:dyDescent="0.25">
      <c r="A64" s="106">
        <v>61</v>
      </c>
      <c r="B64" s="106" t="str">
        <f>IF(ISERROR(INDEX('Miljövärden urval för publ'!$A$2:$AD$475,MATCH($A64,'Miljövärden urval för publ'!$U$2:$U$476,0),1)),"",INDEX('Miljövärden urval för publ'!$A$2:$AD$475,MATCH($A64,'Miljövärden urval för publ'!$U$2:$U$476,0),1))</f>
        <v>Eksjö Energi AB</v>
      </c>
      <c r="C64" s="106" t="str">
        <f>IF(ISERROR(INDEX('Miljövärden urval för publ'!$A$2:$AD$475,MATCH($A64,'Miljövärden urval för publ'!$U$2:$U$476,0),2)),"",INDEX('Miljövärden urval för publ'!$A$2:$AD$475,MATCH($A64,'Miljövärden urval för publ'!$U$2:$U$476,0),2))</f>
        <v>Eksjö</v>
      </c>
      <c r="D64" s="106">
        <f>IF(ISERROR(VLOOKUP($C64,'Miljövärden urval för publ'!$B$2:$H$490,MATCH(D$4,'Miljövärden urval för publ'!$B$2:$H$2,0),FALSE)),"",VLOOKUP($C64,'Miljövärden urval för publ'!$B$2:$H$490,MATCH(D$4,'Miljövärden urval för publ'!$B$2:$H$2,0),FALSE))</f>
        <v>0.12249400000000001</v>
      </c>
      <c r="E64" s="106">
        <f>IF(ISERROR(VLOOKUP($C64,'Miljövärden urval för publ'!$B$2:$H$490,MATCH(E$4,'Miljövärden urval för publ'!$B$2:$H$2,0),FALSE)),"",VLOOKUP($C64,'Miljövärden urval för publ'!$B$2:$H$490,MATCH(E$4,'Miljövärden urval för publ'!$B$2:$H$2,0),FALSE))</f>
        <v>111.012</v>
      </c>
      <c r="F64" s="106">
        <f>IF(ISERROR(VLOOKUP($C64,'Miljövärden urval för publ'!$B$2:$H$490,MATCH(F$4,'Miljövärden urval för publ'!$B$2:$H$2,0),FALSE)),"",VLOOKUP($C64,'Miljövärden urval för publ'!$B$2:$H$490,MATCH(F$4,'Miljövärden urval för publ'!$B$2:$H$2,0),FALSE))</f>
        <v>4.9364100000000004</v>
      </c>
      <c r="G64" s="106">
        <f>IF(ISERROR(VLOOKUP($C64,'Miljövärden urval för publ'!$B$2:$H$490,MATCH(G$4,'Miljövärden urval för publ'!$B$2:$H$2,0),FALSE)),"",VLOOKUP($C64,'Miljövärden urval för publ'!$B$2:$H$490,MATCH(G$4,'Miljövärden urval för publ'!$B$2:$H$2,0),FALSE))</f>
        <v>1.7654300000000001E-2</v>
      </c>
    </row>
    <row r="65" spans="1:7" x14ac:dyDescent="0.25">
      <c r="A65" s="106">
        <v>62</v>
      </c>
      <c r="B65" s="106" t="str">
        <f>IF(ISERROR(INDEX('Miljövärden urval för publ'!$A$2:$AD$475,MATCH($A65,'Miljövärden urval för publ'!$U$2:$U$476,0),1)),"",INDEX('Miljövärden urval för publ'!$A$2:$AD$475,MATCH($A65,'Miljövärden urval för publ'!$U$2:$U$476,0),1))</f>
        <v>Eksjö Energi AB</v>
      </c>
      <c r="C65" s="106" t="str">
        <f>IF(ISERROR(INDEX('Miljövärden urval för publ'!$A$2:$AD$475,MATCH($A65,'Miljövärden urval för publ'!$U$2:$U$476,0),2)),"",INDEX('Miljövärden urval för publ'!$A$2:$AD$475,MATCH($A65,'Miljövärden urval för publ'!$U$2:$U$476,0),2))</f>
        <v>Ingatorp</v>
      </c>
      <c r="D65" s="106">
        <f>IF(ISERROR(VLOOKUP($C65,'Miljövärden urval för publ'!$B$2:$H$490,MATCH(D$4,'Miljövärden urval för publ'!$B$2:$H$2,0),FALSE)),"",VLOOKUP($C65,'Miljövärden urval för publ'!$B$2:$H$490,MATCH(D$4,'Miljövärden urval för publ'!$B$2:$H$2,0),FALSE))</f>
        <v>0.14019699999999999</v>
      </c>
      <c r="E65" s="106">
        <f>IF(ISERROR(VLOOKUP($C65,'Miljövärden urval för publ'!$B$2:$H$490,MATCH(E$4,'Miljövärden urval för publ'!$B$2:$H$2,0),FALSE)),"",VLOOKUP($C65,'Miljövärden urval för publ'!$B$2:$H$490,MATCH(E$4,'Miljövärden urval för publ'!$B$2:$H$2,0),FALSE))</f>
        <v>34.0548</v>
      </c>
      <c r="F65" s="106">
        <f>IF(ISERROR(VLOOKUP($C65,'Miljövärden urval för publ'!$B$2:$H$490,MATCH(F$4,'Miljövärden urval för publ'!$B$2:$H$2,0),FALSE)),"",VLOOKUP($C65,'Miljövärden urval för publ'!$B$2:$H$490,MATCH(F$4,'Miljövärden urval för publ'!$B$2:$H$2,0),FALSE))</f>
        <v>11.5573</v>
      </c>
      <c r="G65" s="106">
        <f>IF(ISERROR(VLOOKUP($C65,'Miljövärden urval för publ'!$B$2:$H$490,MATCH(G$4,'Miljövärden urval för publ'!$B$2:$H$2,0),FALSE)),"",VLOOKUP($C65,'Miljövärden urval för publ'!$B$2:$H$490,MATCH(G$4,'Miljövärden urval för publ'!$B$2:$H$2,0),FALSE))</f>
        <v>2.1353799999999999E-2</v>
      </c>
    </row>
    <row r="66" spans="1:7" x14ac:dyDescent="0.25">
      <c r="A66" s="106">
        <v>63</v>
      </c>
      <c r="B66" s="106" t="str">
        <f>IF(ISERROR(INDEX('Miljövärden urval för publ'!$A$2:$AD$475,MATCH($A66,'Miljövärden urval för publ'!$U$2:$U$476,0),1)),"",INDEX('Miljövärden urval för publ'!$A$2:$AD$475,MATCH($A66,'Miljövärden urval för publ'!$U$2:$U$476,0),1))</f>
        <v>Eksjö Energi AB</v>
      </c>
      <c r="C66" s="106" t="str">
        <f>IF(ISERROR(INDEX('Miljövärden urval för publ'!$A$2:$AD$475,MATCH($A66,'Miljövärden urval för publ'!$U$2:$U$476,0),2)),"",INDEX('Miljövärden urval för publ'!$A$2:$AD$475,MATCH($A66,'Miljövärden urval för publ'!$U$2:$U$476,0),2))</f>
        <v>Mariannelund</v>
      </c>
      <c r="D66" s="106">
        <f>IF(ISERROR(VLOOKUP($C66,'Miljövärden urval för publ'!$B$2:$H$490,MATCH(D$4,'Miljövärden urval för publ'!$B$2:$H$2,0),FALSE)),"",VLOOKUP($C66,'Miljövärden urval för publ'!$B$2:$H$490,MATCH(D$4,'Miljövärden urval för publ'!$B$2:$H$2,0),FALSE))</f>
        <v>0.120166</v>
      </c>
      <c r="E66" s="106">
        <f>IF(ISERROR(VLOOKUP($C66,'Miljövärden urval för publ'!$B$2:$H$490,MATCH(E$4,'Miljövärden urval för publ'!$B$2:$H$2,0),FALSE)),"",VLOOKUP($C66,'Miljövärden urval för publ'!$B$2:$H$490,MATCH(E$4,'Miljövärden urval för publ'!$B$2:$H$2,0),FALSE))</f>
        <v>29.042899999999999</v>
      </c>
      <c r="F66" s="106">
        <f>IF(ISERROR(VLOOKUP($C66,'Miljövärden urval för publ'!$B$2:$H$490,MATCH(F$4,'Miljövärden urval för publ'!$B$2:$H$2,0),FALSE)),"",VLOOKUP($C66,'Miljövärden urval för publ'!$B$2:$H$490,MATCH(F$4,'Miljövärden urval för publ'!$B$2:$H$2,0),FALSE))</f>
        <v>10.6175</v>
      </c>
      <c r="G66" s="106">
        <f>IF(ISERROR(VLOOKUP($C66,'Miljövärden urval för publ'!$B$2:$H$490,MATCH(G$4,'Miljövärden urval för publ'!$B$2:$H$2,0),FALSE)),"",VLOOKUP($C66,'Miljövärden urval för publ'!$B$2:$H$490,MATCH(G$4,'Miljövärden urval för publ'!$B$2:$H$2,0),FALSE))</f>
        <v>1.26991E-2</v>
      </c>
    </row>
    <row r="67" spans="1:7" x14ac:dyDescent="0.25">
      <c r="A67" s="106">
        <v>64</v>
      </c>
      <c r="B67" s="106" t="str">
        <f>IF(ISERROR(INDEX('Miljövärden urval för publ'!$A$2:$AD$475,MATCH($A67,'Miljövärden urval för publ'!$U$2:$U$476,0),1)),"",INDEX('Miljövärden urval för publ'!$A$2:$AD$475,MATCH($A67,'Miljövärden urval för publ'!$U$2:$U$476,0),1))</f>
        <v>Eksta Bostads AB</v>
      </c>
      <c r="C67" s="106" t="str">
        <f>IF(ISERROR(INDEX('Miljövärden urval för publ'!$A$2:$AD$475,MATCH($A67,'Miljövärden urval för publ'!$U$2:$U$476,0),2)),"",INDEX('Miljövärden urval för publ'!$A$2:$AD$475,MATCH($A67,'Miljövärden urval för publ'!$U$2:$U$476,0),2))</f>
        <v>Eksta</v>
      </c>
      <c r="D67" s="106">
        <f>IF(ISERROR(VLOOKUP($C67,'Miljövärden urval för publ'!$B$2:$H$490,MATCH(D$4,'Miljövärden urval för publ'!$B$2:$H$2,0),FALSE)),"",VLOOKUP($C67,'Miljövärden urval för publ'!$B$2:$H$490,MATCH(D$4,'Miljövärden urval för publ'!$B$2:$H$2,0),FALSE))</f>
        <v>0.76541099999999995</v>
      </c>
      <c r="E67" s="106">
        <f>IF(ISERROR(VLOOKUP($C67,'Miljövärden urval för publ'!$B$2:$H$490,MATCH(E$4,'Miljövärden urval för publ'!$B$2:$H$2,0),FALSE)),"",VLOOKUP($C67,'Miljövärden urval för publ'!$B$2:$H$490,MATCH(E$4,'Miljövärden urval för publ'!$B$2:$H$2,0),FALSE))</f>
        <v>49.689399999999999</v>
      </c>
      <c r="F67" s="106">
        <f>IF(ISERROR(VLOOKUP($C67,'Miljövärden urval för publ'!$B$2:$H$490,MATCH(F$4,'Miljövärden urval för publ'!$B$2:$H$2,0),FALSE)),"",VLOOKUP($C67,'Miljövärden urval för publ'!$B$2:$H$490,MATCH(F$4,'Miljövärden urval för publ'!$B$2:$H$2,0),FALSE))</f>
        <v>27.4191</v>
      </c>
      <c r="G67" s="106">
        <f>IF(ISERROR(VLOOKUP($C67,'Miljövärden urval för publ'!$B$2:$H$490,MATCH(G$4,'Miljövärden urval för publ'!$B$2:$H$2,0),FALSE)),"",VLOOKUP($C67,'Miljövärden urval för publ'!$B$2:$H$490,MATCH(G$4,'Miljövärden urval för publ'!$B$2:$H$2,0),FALSE))</f>
        <v>6.2167100000000003E-2</v>
      </c>
    </row>
    <row r="68" spans="1:7" x14ac:dyDescent="0.25">
      <c r="A68" s="106">
        <v>65</v>
      </c>
      <c r="B68" s="106" t="str">
        <f>IF(ISERROR(INDEX('Miljövärden urval för publ'!$A$2:$AD$475,MATCH($A68,'Miljövärden urval för publ'!$U$2:$U$476,0),1)),"",INDEX('Miljövärden urval för publ'!$A$2:$AD$475,MATCH($A68,'Miljövärden urval för publ'!$U$2:$U$476,0),1))</f>
        <v>Elektra Värme AB</v>
      </c>
      <c r="C68" s="106" t="str">
        <f>IF(ISERROR(INDEX('Miljövärden urval för publ'!$A$2:$AD$475,MATCH($A68,'Miljövärden urval för publ'!$U$2:$U$476,0),2)),"",INDEX('Miljövärden urval för publ'!$A$2:$AD$475,MATCH($A68,'Miljövärden urval för publ'!$U$2:$U$476,0),2))</f>
        <v>Alfta</v>
      </c>
      <c r="D68" s="106">
        <f>IF(ISERROR(VLOOKUP($C68,'Miljövärden urval för publ'!$B$2:$H$490,MATCH(D$4,'Miljövärden urval för publ'!$B$2:$H$2,0),FALSE)),"",VLOOKUP($C68,'Miljövärden urval för publ'!$B$2:$H$490,MATCH(D$4,'Miljövärden urval för publ'!$B$2:$H$2,0),FALSE))</f>
        <v>0.101546</v>
      </c>
      <c r="E68" s="106">
        <f>IF(ISERROR(VLOOKUP($C68,'Miljövärden urval för publ'!$B$2:$H$490,MATCH(E$4,'Miljövärden urval för publ'!$B$2:$H$2,0),FALSE)),"",VLOOKUP($C68,'Miljövärden urval för publ'!$B$2:$H$490,MATCH(E$4,'Miljövärden urval för publ'!$B$2:$H$2,0),FALSE))</f>
        <v>20.179099999999998</v>
      </c>
      <c r="F68" s="106">
        <f>IF(ISERROR(VLOOKUP($C68,'Miljövärden urval för publ'!$B$2:$H$490,MATCH(F$4,'Miljövärden urval för publ'!$B$2:$H$2,0),FALSE)),"",VLOOKUP($C68,'Miljövärden urval för publ'!$B$2:$H$490,MATCH(F$4,'Miljövärden urval för publ'!$B$2:$H$2,0),FALSE))</f>
        <v>8.5444800000000001</v>
      </c>
      <c r="G68" s="106">
        <f>IF(ISERROR(VLOOKUP($C68,'Miljövärden urval för publ'!$B$2:$H$490,MATCH(G$4,'Miljövärden urval för publ'!$B$2:$H$2,0),FALSE)),"",VLOOKUP($C68,'Miljövärden urval för publ'!$B$2:$H$490,MATCH(G$4,'Miljövärden urval för publ'!$B$2:$H$2,0),FALSE))</f>
        <v>2.8406799999999999E-2</v>
      </c>
    </row>
    <row r="69" spans="1:7" x14ac:dyDescent="0.25">
      <c r="A69" s="106">
        <v>66</v>
      </c>
      <c r="B69" s="106" t="str">
        <f>IF(ISERROR(INDEX('Miljövärden urval för publ'!$A$2:$AD$475,MATCH($A69,'Miljövärden urval för publ'!$U$2:$U$476,0),1)),"",INDEX('Miljövärden urval för publ'!$A$2:$AD$475,MATCH($A69,'Miljövärden urval för publ'!$U$2:$U$476,0),1))</f>
        <v>Elektra Värme AB</v>
      </c>
      <c r="C69" s="106" t="str">
        <f>IF(ISERROR(INDEX('Miljövärden urval för publ'!$A$2:$AD$475,MATCH($A69,'Miljövärden urval för publ'!$U$2:$U$476,0),2)),"",INDEX('Miljövärden urval för publ'!$A$2:$AD$475,MATCH($A69,'Miljövärden urval för publ'!$U$2:$U$476,0),2))</f>
        <v>Edsbyn</v>
      </c>
      <c r="D69" s="106">
        <f>IF(ISERROR(VLOOKUP($C69,'Miljövärden urval för publ'!$B$2:$H$490,MATCH(D$4,'Miljövärden urval för publ'!$B$2:$H$2,0),FALSE)),"",VLOOKUP($C69,'Miljövärden urval för publ'!$B$2:$H$490,MATCH(D$4,'Miljövärden urval för publ'!$B$2:$H$2,0),FALSE))</f>
        <v>5.6104300000000003E-2</v>
      </c>
      <c r="E69" s="106">
        <f>IF(ISERROR(VLOOKUP($C69,'Miljövärden urval för publ'!$B$2:$H$490,MATCH(E$4,'Miljövärden urval för publ'!$B$2:$H$2,0),FALSE)),"",VLOOKUP($C69,'Miljövärden urval för publ'!$B$2:$H$490,MATCH(E$4,'Miljövärden urval för publ'!$B$2:$H$2,0),FALSE))</f>
        <v>14.421799999999999</v>
      </c>
      <c r="F69" s="106">
        <f>IF(ISERROR(VLOOKUP($C69,'Miljövärden urval för publ'!$B$2:$H$490,MATCH(F$4,'Miljövärden urval för publ'!$B$2:$H$2,0),FALSE)),"",VLOOKUP($C69,'Miljövärden urval för publ'!$B$2:$H$490,MATCH(F$4,'Miljövärden urval för publ'!$B$2:$H$2,0),FALSE))</f>
        <v>9.2321100000000005</v>
      </c>
      <c r="G69" s="106">
        <f>IF(ISERROR(VLOOKUP($C69,'Miljövärden urval för publ'!$B$2:$H$490,MATCH(G$4,'Miljövärden urval för publ'!$B$2:$H$2,0),FALSE)),"",VLOOKUP($C69,'Miljövärden urval för publ'!$B$2:$H$490,MATCH(G$4,'Miljövärden urval för publ'!$B$2:$H$2,0),FALSE))</f>
        <v>7.3462900000000001E-3</v>
      </c>
    </row>
    <row r="70" spans="1:7" x14ac:dyDescent="0.25">
      <c r="A70" s="106">
        <v>67</v>
      </c>
      <c r="B70" s="106" t="str">
        <f>IF(ISERROR(INDEX('Miljövärden urval för publ'!$A$2:$AD$475,MATCH($A70,'Miljövärden urval för publ'!$U$2:$U$476,0),1)),"",INDEX('Miljövärden urval för publ'!$A$2:$AD$475,MATCH($A70,'Miljövärden urval för publ'!$U$2:$U$476,0),1))</f>
        <v>Emmaboda Energi &amp; Miljö AB</v>
      </c>
      <c r="C70" s="106" t="str">
        <f>IF(ISERROR(INDEX('Miljövärden urval för publ'!$A$2:$AD$475,MATCH($A70,'Miljövärden urval för publ'!$U$2:$U$476,0),2)),"",INDEX('Miljövärden urval för publ'!$A$2:$AD$475,MATCH($A70,'Miljövärden urval för publ'!$U$2:$U$476,0),2))</f>
        <v>Emmaboda</v>
      </c>
      <c r="D70" s="106">
        <f>IF(ISERROR(VLOOKUP($C70,'Miljövärden urval för publ'!$B$2:$H$490,MATCH(D$4,'Miljövärden urval för publ'!$B$2:$H$2,0),FALSE)),"",VLOOKUP($C70,'Miljövärden urval för publ'!$B$2:$H$490,MATCH(D$4,'Miljövärden urval för publ'!$B$2:$H$2,0),FALSE))</f>
        <v>9.3094200000000002E-2</v>
      </c>
      <c r="E70" s="106">
        <f>IF(ISERROR(VLOOKUP($C70,'Miljövärden urval för publ'!$B$2:$H$490,MATCH(E$4,'Miljövärden urval för publ'!$B$2:$H$2,0),FALSE)),"",VLOOKUP($C70,'Miljövärden urval för publ'!$B$2:$H$490,MATCH(E$4,'Miljövärden urval för publ'!$B$2:$H$2,0),FALSE))</f>
        <v>14.3491</v>
      </c>
      <c r="F70" s="106">
        <f>IF(ISERROR(VLOOKUP($C70,'Miljövärden urval för publ'!$B$2:$H$490,MATCH(F$4,'Miljövärden urval för publ'!$B$2:$H$2,0),FALSE)),"",VLOOKUP($C70,'Miljövärden urval för publ'!$B$2:$H$490,MATCH(F$4,'Miljövärden urval för publ'!$B$2:$H$2,0),FALSE))</f>
        <v>9.5770700000000009</v>
      </c>
      <c r="G70" s="106">
        <f>IF(ISERROR(VLOOKUP($C70,'Miljövärden urval för publ'!$B$2:$H$490,MATCH(G$4,'Miljövärden urval för publ'!$B$2:$H$2,0),FALSE)),"",VLOOKUP($C70,'Miljövärden urval för publ'!$B$2:$H$490,MATCH(G$4,'Miljövärden urval för publ'!$B$2:$H$2,0),FALSE))</f>
        <v>7.0301499999999998E-3</v>
      </c>
    </row>
    <row r="71" spans="1:7" x14ac:dyDescent="0.25">
      <c r="A71" s="106">
        <v>68</v>
      </c>
      <c r="B71" s="106" t="str">
        <f>IF(ISERROR(INDEX('Miljövärden urval för publ'!$A$2:$AD$475,MATCH($A71,'Miljövärden urval för publ'!$U$2:$U$476,0),1)),"",INDEX('Miljövärden urval för publ'!$A$2:$AD$475,MATCH($A71,'Miljövärden urval för publ'!$U$2:$U$476,0),1))</f>
        <v>Ena Energi AB</v>
      </c>
      <c r="C71" s="106" t="str">
        <f>IF(ISERROR(INDEX('Miljövärden urval för publ'!$A$2:$AD$475,MATCH($A71,'Miljövärden urval för publ'!$U$2:$U$476,0),2)),"",INDEX('Miljövärden urval för publ'!$A$2:$AD$475,MATCH($A71,'Miljövärden urval för publ'!$U$2:$U$476,0),2))</f>
        <v>Enköping</v>
      </c>
      <c r="D71" s="106">
        <f>IF(ISERROR(VLOOKUP($C71,'Miljövärden urval för publ'!$B$2:$H$490,MATCH(D$4,'Miljövärden urval för publ'!$B$2:$H$2,0),FALSE)),"",VLOOKUP($C71,'Miljövärden urval för publ'!$B$2:$H$490,MATCH(D$4,'Miljövärden urval för publ'!$B$2:$H$2,0),FALSE))</f>
        <v>0.12801999999999999</v>
      </c>
      <c r="E71" s="106">
        <f>IF(ISERROR(VLOOKUP($C71,'Miljövärden urval för publ'!$B$2:$H$490,MATCH(E$4,'Miljövärden urval för publ'!$B$2:$H$2,0),FALSE)),"",VLOOKUP($C71,'Miljövärden urval för publ'!$B$2:$H$490,MATCH(E$4,'Miljövärden urval för publ'!$B$2:$H$2,0),FALSE))</f>
        <v>22.2713</v>
      </c>
      <c r="F71" s="106">
        <f>IF(ISERROR(VLOOKUP($C71,'Miljövärden urval för publ'!$B$2:$H$490,MATCH(F$4,'Miljövärden urval för publ'!$B$2:$H$2,0),FALSE)),"",VLOOKUP($C71,'Miljövärden urval för publ'!$B$2:$H$490,MATCH(F$4,'Miljövärden urval för publ'!$B$2:$H$2,0),FALSE))</f>
        <v>7.1169200000000004</v>
      </c>
      <c r="G71" s="106">
        <f>IF(ISERROR(VLOOKUP($C71,'Miljövärden urval för publ'!$B$2:$H$490,MATCH(G$4,'Miljövärden urval för publ'!$B$2:$H$2,0),FALSE)),"",VLOOKUP($C71,'Miljövärden urval för publ'!$B$2:$H$490,MATCH(G$4,'Miljövärden urval för publ'!$B$2:$H$2,0),FALSE))</f>
        <v>4.3444499999999997E-2</v>
      </c>
    </row>
    <row r="72" spans="1:7" x14ac:dyDescent="0.25">
      <c r="A72" s="106">
        <v>69</v>
      </c>
      <c r="B72" s="106" t="str">
        <f>IF(ISERROR(INDEX('Miljövärden urval för publ'!$A$2:$AD$475,MATCH($A72,'Miljövärden urval för publ'!$U$2:$U$476,0),1)),"",INDEX('Miljövärden urval för publ'!$A$2:$AD$475,MATCH($A72,'Miljövärden urval för publ'!$U$2:$U$476,0),1))</f>
        <v>Eskilstuna Energi &amp; Miljö AB</v>
      </c>
      <c r="C72" s="106" t="str">
        <f>IF(ISERROR(INDEX('Miljövärden urval för publ'!$A$2:$AD$475,MATCH($A72,'Miljövärden urval för publ'!$U$2:$U$476,0),2)),"",INDEX('Miljövärden urval för publ'!$A$2:$AD$475,MATCH($A72,'Miljövärden urval för publ'!$U$2:$U$476,0),2))</f>
        <v>Eskilstuna-Torshälla</v>
      </c>
      <c r="D72" s="106">
        <f>IF(ISERROR(VLOOKUP($C72,'Miljövärden urval för publ'!$B$2:$H$490,MATCH(D$4,'Miljövärden urval för publ'!$B$2:$H$2,0),FALSE)),"",VLOOKUP($C72,'Miljövärden urval för publ'!$B$2:$H$490,MATCH(D$4,'Miljövärden urval för publ'!$B$2:$H$2,0),FALSE))</f>
        <v>8.0719299999999994E-2</v>
      </c>
      <c r="E72" s="106">
        <f>IF(ISERROR(VLOOKUP($C72,'Miljövärden urval för publ'!$B$2:$H$490,MATCH(E$4,'Miljövärden urval för publ'!$B$2:$H$2,0),FALSE)),"",VLOOKUP($C72,'Miljövärden urval för publ'!$B$2:$H$490,MATCH(E$4,'Miljövärden urval för publ'!$B$2:$H$2,0),FALSE))</f>
        <v>9.9886099999999995</v>
      </c>
      <c r="F72" s="106">
        <f>IF(ISERROR(VLOOKUP($C72,'Miljövärden urval för publ'!$B$2:$H$490,MATCH(F$4,'Miljövärden urval för publ'!$B$2:$H$2,0),FALSE)),"",VLOOKUP($C72,'Miljövärden urval för publ'!$B$2:$H$490,MATCH(F$4,'Miljövärden urval för publ'!$B$2:$H$2,0),FALSE))</f>
        <v>5.95939</v>
      </c>
      <c r="G72" s="106">
        <f>IF(ISERROR(VLOOKUP($C72,'Miljövärden urval för publ'!$B$2:$H$490,MATCH(G$4,'Miljövärden urval för publ'!$B$2:$H$2,0),FALSE)),"",VLOOKUP($C72,'Miljövärden urval för publ'!$B$2:$H$490,MATCH(G$4,'Miljövärden urval för publ'!$B$2:$H$2,0),FALSE))</f>
        <v>8.08795E-3</v>
      </c>
    </row>
    <row r="73" spans="1:7" x14ac:dyDescent="0.25">
      <c r="A73" s="106">
        <v>70</v>
      </c>
      <c r="B73" s="106" t="str">
        <f>IF(ISERROR(INDEX('Miljövärden urval för publ'!$A$2:$AD$475,MATCH($A73,'Miljövärden urval för publ'!$U$2:$U$476,0),1)),"",INDEX('Miljövärden urval för publ'!$A$2:$AD$475,MATCH($A73,'Miljövärden urval för publ'!$U$2:$U$476,0),1))</f>
        <v>Eskilstuna Energi &amp; Miljö AB</v>
      </c>
      <c r="C73" s="106" t="str">
        <f>IF(ISERROR(INDEX('Miljövärden urval för publ'!$A$2:$AD$475,MATCH($A73,'Miljövärden urval för publ'!$U$2:$U$476,0),2)),"",INDEX('Miljövärden urval för publ'!$A$2:$AD$475,MATCH($A73,'Miljövärden urval för publ'!$U$2:$U$476,0),2))</f>
        <v>Kvicksund</v>
      </c>
      <c r="D73" s="106">
        <f>IF(ISERROR(VLOOKUP($C73,'Miljövärden urval för publ'!$B$2:$H$490,MATCH(D$4,'Miljövärden urval för publ'!$B$2:$H$2,0),FALSE)),"",VLOOKUP($C73,'Miljövärden urval för publ'!$B$2:$H$490,MATCH(D$4,'Miljövärden urval för publ'!$B$2:$H$2,0),FALSE))</f>
        <v>0.32611200000000001</v>
      </c>
      <c r="E73" s="106">
        <f>IF(ISERROR(VLOOKUP($C73,'Miljövärden urval för publ'!$B$2:$H$490,MATCH(E$4,'Miljövärden urval för publ'!$B$2:$H$2,0),FALSE)),"",VLOOKUP($C73,'Miljövärden urval för publ'!$B$2:$H$490,MATCH(E$4,'Miljövärden urval för publ'!$B$2:$H$2,0),FALSE))</f>
        <v>52.694000000000003</v>
      </c>
      <c r="F73" s="106">
        <f>IF(ISERROR(VLOOKUP($C73,'Miljövärden urval för publ'!$B$2:$H$490,MATCH(F$4,'Miljövärden urval för publ'!$B$2:$H$2,0),FALSE)),"",VLOOKUP($C73,'Miljövärden urval för publ'!$B$2:$H$490,MATCH(F$4,'Miljövärden urval för publ'!$B$2:$H$2,0),FALSE))</f>
        <v>16.066500000000001</v>
      </c>
      <c r="G73" s="106">
        <f>IF(ISERROR(VLOOKUP($C73,'Miljövärden urval för publ'!$B$2:$H$490,MATCH(G$4,'Miljövärden urval för publ'!$B$2:$H$2,0),FALSE)),"",VLOOKUP($C73,'Miljövärden urval för publ'!$B$2:$H$490,MATCH(G$4,'Miljövärden urval för publ'!$B$2:$H$2,0),FALSE))</f>
        <v>0.15451599999999999</v>
      </c>
    </row>
    <row r="74" spans="1:7" x14ac:dyDescent="0.25">
      <c r="A74" s="106">
        <v>71</v>
      </c>
      <c r="B74" s="106" t="str">
        <f>IF(ISERROR(INDEX('Miljövärden urval för publ'!$A$2:$AD$475,MATCH($A74,'Miljövärden urval för publ'!$U$2:$U$476,0),1)),"",INDEX('Miljövärden urval för publ'!$A$2:$AD$475,MATCH($A74,'Miljövärden urval för publ'!$U$2:$U$476,0),1))</f>
        <v>Eskilstuna Energi &amp; Miljö AB</v>
      </c>
      <c r="C74" s="106" t="str">
        <f>IF(ISERROR(INDEX('Miljövärden urval för publ'!$A$2:$AD$475,MATCH($A74,'Miljövärden urval för publ'!$U$2:$U$476,0),2)),"",INDEX('Miljövärden urval för publ'!$A$2:$AD$475,MATCH($A74,'Miljövärden urval för publ'!$U$2:$U$476,0),2))</f>
        <v>Ärla</v>
      </c>
      <c r="D74" s="106">
        <f>IF(ISERROR(VLOOKUP($C74,'Miljövärden urval för publ'!$B$2:$H$490,MATCH(D$4,'Miljövärden urval för publ'!$B$2:$H$2,0),FALSE)),"",VLOOKUP($C74,'Miljövärden urval för publ'!$B$2:$H$490,MATCH(D$4,'Miljövärden urval för publ'!$B$2:$H$2,0),FALSE))</f>
        <v>0.25068499999999999</v>
      </c>
      <c r="E74" s="106">
        <f>IF(ISERROR(VLOOKUP($C74,'Miljövärden urval för publ'!$B$2:$H$490,MATCH(E$4,'Miljövärden urval för publ'!$B$2:$H$2,0),FALSE)),"",VLOOKUP($C74,'Miljövärden urval för publ'!$B$2:$H$490,MATCH(E$4,'Miljövärden urval för publ'!$B$2:$H$2,0),FALSE))</f>
        <v>14.042199999999999</v>
      </c>
      <c r="F74" s="106">
        <f>IF(ISERROR(VLOOKUP($C74,'Miljövärden urval för publ'!$B$2:$H$490,MATCH(F$4,'Miljövärden urval för publ'!$B$2:$H$2,0),FALSE)),"",VLOOKUP($C74,'Miljövärden urval för publ'!$B$2:$H$490,MATCH(F$4,'Miljövärden urval för publ'!$B$2:$H$2,0),FALSE))</f>
        <v>21.435099999999998</v>
      </c>
      <c r="G74" s="106">
        <f>IF(ISERROR(VLOOKUP($C74,'Miljövärden urval för publ'!$B$2:$H$490,MATCH(G$4,'Miljövärden urval för publ'!$B$2:$H$2,0),FALSE)),"",VLOOKUP($C74,'Miljövärden urval för publ'!$B$2:$H$490,MATCH(G$4,'Miljövärden urval för publ'!$B$2:$H$2,0),FALSE))</f>
        <v>5.8738899999999997E-3</v>
      </c>
    </row>
    <row r="75" spans="1:7" x14ac:dyDescent="0.25">
      <c r="A75" s="106">
        <v>72</v>
      </c>
      <c r="B75" s="106" t="str">
        <f>IF(ISERROR(INDEX('Miljövärden urval för publ'!$A$2:$AD$475,MATCH($A75,'Miljövärden urval för publ'!$U$2:$U$476,0),1)),"",INDEX('Miljövärden urval för publ'!$A$2:$AD$475,MATCH($A75,'Miljövärden urval för publ'!$U$2:$U$476,0),1))</f>
        <v>Falbygdens Energi AB</v>
      </c>
      <c r="C75" s="106" t="str">
        <f>IF(ISERROR(INDEX('Miljövärden urval för publ'!$A$2:$AD$475,MATCH($A75,'Miljövärden urval för publ'!$U$2:$U$476,0),2)),"",INDEX('Miljövärden urval för publ'!$A$2:$AD$475,MATCH($A75,'Miljövärden urval för publ'!$U$2:$U$476,0),2))</f>
        <v>Falköping</v>
      </c>
      <c r="D75" s="106">
        <f>IF(ISERROR(VLOOKUP($C75,'Miljövärden urval för publ'!$B$2:$H$490,MATCH(D$4,'Miljövärden urval för publ'!$B$2:$H$2,0),FALSE)),"",VLOOKUP($C75,'Miljövärden urval för publ'!$B$2:$H$490,MATCH(D$4,'Miljövärden urval för publ'!$B$2:$H$2,0),FALSE))</f>
        <v>0.108445</v>
      </c>
      <c r="E75" s="106">
        <f>IF(ISERROR(VLOOKUP($C75,'Miljövärden urval för publ'!$B$2:$H$490,MATCH(E$4,'Miljövärden urval för publ'!$B$2:$H$2,0),FALSE)),"",VLOOKUP($C75,'Miljövärden urval för publ'!$B$2:$H$490,MATCH(E$4,'Miljövärden urval för publ'!$B$2:$H$2,0),FALSE))</f>
        <v>24.6187</v>
      </c>
      <c r="F75" s="106">
        <f>IF(ISERROR(VLOOKUP($C75,'Miljövärden urval för publ'!$B$2:$H$490,MATCH(F$4,'Miljövärden urval för publ'!$B$2:$H$2,0),FALSE)),"",VLOOKUP($C75,'Miljövärden urval för publ'!$B$2:$H$490,MATCH(F$4,'Miljövärden urval för publ'!$B$2:$H$2,0),FALSE))</f>
        <v>8.1457099999999993</v>
      </c>
      <c r="G75" s="106">
        <f>IF(ISERROR(VLOOKUP($C75,'Miljövärden urval för publ'!$B$2:$H$490,MATCH(G$4,'Miljövärden urval för publ'!$B$2:$H$2,0),FALSE)),"",VLOOKUP($C75,'Miljövärden urval för publ'!$B$2:$H$490,MATCH(G$4,'Miljövärden urval för publ'!$B$2:$H$2,0),FALSE))</f>
        <v>1.4031099999999999E-2</v>
      </c>
    </row>
    <row r="76" spans="1:7" x14ac:dyDescent="0.25">
      <c r="A76" s="106">
        <v>73</v>
      </c>
      <c r="B76" s="106" t="str">
        <f>IF(ISERROR(INDEX('Miljövärden urval för publ'!$A$2:$AD$475,MATCH($A76,'Miljövärden urval för publ'!$U$2:$U$476,0),1)),"",INDEX('Miljövärden urval för publ'!$A$2:$AD$475,MATCH($A76,'Miljövärden urval för publ'!$U$2:$U$476,0),1))</f>
        <v>Falbygdens Energi AB</v>
      </c>
      <c r="C76" s="106" t="str">
        <f>IF(ISERROR(INDEX('Miljövärden urval för publ'!$A$2:$AD$475,MATCH($A76,'Miljövärden urval för publ'!$U$2:$U$476,0),2)),"",INDEX('Miljövärden urval för publ'!$A$2:$AD$475,MATCH($A76,'Miljövärden urval för publ'!$U$2:$U$476,0),2))</f>
        <v>Floby</v>
      </c>
      <c r="D76" s="106">
        <f>IF(ISERROR(VLOOKUP($C76,'Miljövärden urval för publ'!$B$2:$H$490,MATCH(D$4,'Miljövärden urval för publ'!$B$2:$H$2,0),FALSE)),"",VLOOKUP($C76,'Miljövärden urval för publ'!$B$2:$H$490,MATCH(D$4,'Miljövärden urval för publ'!$B$2:$H$2,0),FALSE))</f>
        <v>0.224554</v>
      </c>
      <c r="E76" s="106">
        <f>IF(ISERROR(VLOOKUP($C76,'Miljövärden urval för publ'!$B$2:$H$490,MATCH(E$4,'Miljövärden urval för publ'!$B$2:$H$2,0),FALSE)),"",VLOOKUP($C76,'Miljövärden urval för publ'!$B$2:$H$490,MATCH(E$4,'Miljövärden urval för publ'!$B$2:$H$2,0),FALSE))</f>
        <v>22.650500000000001</v>
      </c>
      <c r="F76" s="106">
        <f>IF(ISERROR(VLOOKUP($C76,'Miljövärden urval för publ'!$B$2:$H$490,MATCH(F$4,'Miljövärden urval för publ'!$B$2:$H$2,0),FALSE)),"",VLOOKUP($C76,'Miljövärden urval för publ'!$B$2:$H$490,MATCH(F$4,'Miljövärden urval för publ'!$B$2:$H$2,0),FALSE))</f>
        <v>18.162199999999999</v>
      </c>
      <c r="G76" s="106">
        <f>IF(ISERROR(VLOOKUP($C76,'Miljövärden urval för publ'!$B$2:$H$490,MATCH(G$4,'Miljövärden urval för publ'!$B$2:$H$2,0),FALSE)),"",VLOOKUP($C76,'Miljövärden urval för publ'!$B$2:$H$490,MATCH(G$4,'Miljövärden urval för publ'!$B$2:$H$2,0),FALSE))</f>
        <v>1.15175E-2</v>
      </c>
    </row>
    <row r="77" spans="1:7" x14ac:dyDescent="0.25">
      <c r="A77" s="106">
        <v>74</v>
      </c>
      <c r="B77" s="106" t="str">
        <f>IF(ISERROR(INDEX('Miljövärden urval för publ'!$A$2:$AD$475,MATCH($A77,'Miljövärden urval för publ'!$U$2:$U$476,0),1)),"",INDEX('Miljövärden urval för publ'!$A$2:$AD$475,MATCH($A77,'Miljövärden urval för publ'!$U$2:$U$476,0),1))</f>
        <v>Falbygdens Energi AB</v>
      </c>
      <c r="C77" s="106" t="str">
        <f>IF(ISERROR(INDEX('Miljövärden urval för publ'!$A$2:$AD$475,MATCH($A77,'Miljövärden urval för publ'!$U$2:$U$476,0),2)),"",INDEX('Miljövärden urval för publ'!$A$2:$AD$475,MATCH($A77,'Miljövärden urval för publ'!$U$2:$U$476,0),2))</f>
        <v>Stenstorp</v>
      </c>
      <c r="D77" s="106">
        <f>IF(ISERROR(VLOOKUP($C77,'Miljövärden urval för publ'!$B$2:$H$490,MATCH(D$4,'Miljövärden urval för publ'!$B$2:$H$2,0),FALSE)),"",VLOOKUP($C77,'Miljövärden urval för publ'!$B$2:$H$490,MATCH(D$4,'Miljövärden urval för publ'!$B$2:$H$2,0),FALSE))</f>
        <v>0.28633399999999998</v>
      </c>
      <c r="E77" s="106">
        <f>IF(ISERROR(VLOOKUP($C77,'Miljövärden urval för publ'!$B$2:$H$490,MATCH(E$4,'Miljövärden urval för publ'!$B$2:$H$2,0),FALSE)),"",VLOOKUP($C77,'Miljövärden urval för publ'!$B$2:$H$490,MATCH(E$4,'Miljövärden urval för publ'!$B$2:$H$2,0),FALSE))</f>
        <v>37.790100000000002</v>
      </c>
      <c r="F77" s="106">
        <f>IF(ISERROR(VLOOKUP($C77,'Miljövärden urval för publ'!$B$2:$H$490,MATCH(F$4,'Miljövärden urval för publ'!$B$2:$H$2,0),FALSE)),"",VLOOKUP($C77,'Miljövärden urval för publ'!$B$2:$H$490,MATCH(F$4,'Miljövärden urval för publ'!$B$2:$H$2,0),FALSE))</f>
        <v>16.217500000000001</v>
      </c>
      <c r="G77" s="106">
        <f>IF(ISERROR(VLOOKUP($C77,'Miljövärden urval för publ'!$B$2:$H$490,MATCH(G$4,'Miljövärden urval för publ'!$B$2:$H$2,0),FALSE)),"",VLOOKUP($C77,'Miljövärden urval för publ'!$B$2:$H$490,MATCH(G$4,'Miljövärden urval för publ'!$B$2:$H$2,0),FALSE))</f>
        <v>2.6512899999999999E-2</v>
      </c>
    </row>
    <row r="78" spans="1:7" x14ac:dyDescent="0.25">
      <c r="A78" s="106">
        <v>75</v>
      </c>
      <c r="B78" s="106" t="str">
        <f>IF(ISERROR(INDEX('Miljövärden urval för publ'!$A$2:$AD$475,MATCH($A78,'Miljövärden urval för publ'!$U$2:$U$476,0),1)),"",INDEX('Miljövärden urval för publ'!$A$2:$AD$475,MATCH($A78,'Miljövärden urval för publ'!$U$2:$U$476,0),1))</f>
        <v>Falkenberg Energi AB</v>
      </c>
      <c r="C78" s="106" t="str">
        <f>IF(ISERROR(INDEX('Miljövärden urval för publ'!$A$2:$AD$475,MATCH($A78,'Miljövärden urval för publ'!$U$2:$U$476,0),2)),"",INDEX('Miljövärden urval för publ'!$A$2:$AD$475,MATCH($A78,'Miljövärden urval för publ'!$U$2:$U$476,0),2))</f>
        <v>Falkenberg</v>
      </c>
      <c r="D78" s="106">
        <f>IF(ISERROR(VLOOKUP($C78,'Miljövärden urval för publ'!$B$2:$H$490,MATCH(D$4,'Miljövärden urval för publ'!$B$2:$H$2,0),FALSE)),"",VLOOKUP($C78,'Miljövärden urval för publ'!$B$2:$H$490,MATCH(D$4,'Miljövärden urval för publ'!$B$2:$H$2,0),FALSE))</f>
        <v>8.0423499999999995E-2</v>
      </c>
      <c r="E78" s="106">
        <f>IF(ISERROR(VLOOKUP($C78,'Miljövärden urval för publ'!$B$2:$H$490,MATCH(E$4,'Miljövärden urval för publ'!$B$2:$H$2,0),FALSE)),"",VLOOKUP($C78,'Miljövärden urval för publ'!$B$2:$H$490,MATCH(E$4,'Miljövärden urval för publ'!$B$2:$H$2,0),FALSE))</f>
        <v>15.009399999999999</v>
      </c>
      <c r="F78" s="106">
        <f>IF(ISERROR(VLOOKUP($C78,'Miljövärden urval för publ'!$B$2:$H$490,MATCH(F$4,'Miljövärden urval för publ'!$B$2:$H$2,0),FALSE)),"",VLOOKUP($C78,'Miljövärden urval för publ'!$B$2:$H$490,MATCH(F$4,'Miljövärden urval för publ'!$B$2:$H$2,0),FALSE))</f>
        <v>9.2164699999999993</v>
      </c>
      <c r="G78" s="106">
        <f>IF(ISERROR(VLOOKUP($C78,'Miljövärden urval för publ'!$B$2:$H$490,MATCH(G$4,'Miljövärden urval för publ'!$B$2:$H$2,0),FALSE)),"",VLOOKUP($C78,'Miljövärden urval för publ'!$B$2:$H$490,MATCH(G$4,'Miljövärden urval för publ'!$B$2:$H$2,0),FALSE))</f>
        <v>1.4369E-2</v>
      </c>
    </row>
    <row r="79" spans="1:7" x14ac:dyDescent="0.25">
      <c r="A79" s="106">
        <v>76</v>
      </c>
      <c r="B79" s="106" t="str">
        <f>IF(ISERROR(INDEX('Miljövärden urval för publ'!$A$2:$AD$475,MATCH($A79,'Miljövärden urval för publ'!$U$2:$U$476,0),1)),"",INDEX('Miljövärden urval för publ'!$A$2:$AD$475,MATCH($A79,'Miljövärden urval för publ'!$U$2:$U$476,0),1))</f>
        <v>Falkenberg Energi AB</v>
      </c>
      <c r="C79" s="106" t="str">
        <f>IF(ISERROR(INDEX('Miljövärden urval för publ'!$A$2:$AD$475,MATCH($A79,'Miljövärden urval för publ'!$U$2:$U$476,0),2)),"",INDEX('Miljövärden urval för publ'!$A$2:$AD$475,MATCH($A79,'Miljövärden urval för publ'!$U$2:$U$476,0),2))</f>
        <v>Ullared-närvärme</v>
      </c>
      <c r="D79" s="106">
        <f>IF(ISERROR(VLOOKUP($C79,'Miljövärden urval för publ'!$B$2:$H$490,MATCH(D$4,'Miljövärden urval för publ'!$B$2:$H$2,0),FALSE)),"",VLOOKUP($C79,'Miljövärden urval för publ'!$B$2:$H$490,MATCH(D$4,'Miljövärden urval för publ'!$B$2:$H$2,0),FALSE))</f>
        <v>0.172657</v>
      </c>
      <c r="E79" s="106">
        <f>IF(ISERROR(VLOOKUP($C79,'Miljövärden urval för publ'!$B$2:$H$490,MATCH(E$4,'Miljövärden urval för publ'!$B$2:$H$2,0),FALSE)),"",VLOOKUP($C79,'Miljövärden urval för publ'!$B$2:$H$490,MATCH(E$4,'Miljövärden urval för publ'!$B$2:$H$2,0),FALSE))</f>
        <v>11.4535</v>
      </c>
      <c r="F79" s="106">
        <f>IF(ISERROR(VLOOKUP($C79,'Miljövärden urval för publ'!$B$2:$H$490,MATCH(F$4,'Miljövärden urval för publ'!$B$2:$H$2,0),FALSE)),"",VLOOKUP($C79,'Miljövärden urval för publ'!$B$2:$H$490,MATCH(F$4,'Miljövärden urval för publ'!$B$2:$H$2,0),FALSE))</f>
        <v>16.712399999999999</v>
      </c>
      <c r="G79" s="106">
        <f>IF(ISERROR(VLOOKUP($C79,'Miljövärden urval för publ'!$B$2:$H$490,MATCH(G$4,'Miljövärden urval för publ'!$B$2:$H$2,0),FALSE)),"",VLOOKUP($C79,'Miljövärden urval för publ'!$B$2:$H$490,MATCH(G$4,'Miljövärden urval för publ'!$B$2:$H$2,0),FALSE))</f>
        <v>1.18271E-2</v>
      </c>
    </row>
    <row r="80" spans="1:7" x14ac:dyDescent="0.25">
      <c r="A80" s="106">
        <v>77</v>
      </c>
      <c r="B80" s="106" t="str">
        <f>IF(ISERROR(INDEX('Miljövärden urval för publ'!$A$2:$AD$475,MATCH($A80,'Miljövärden urval för publ'!$U$2:$U$476,0),1)),"",INDEX('Miljövärden urval för publ'!$A$2:$AD$475,MATCH($A80,'Miljövärden urval för publ'!$U$2:$U$476,0),1))</f>
        <v>Falkenberg Energi AB</v>
      </c>
      <c r="C80" s="106" t="str">
        <f>IF(ISERROR(INDEX('Miljövärden urval för publ'!$A$2:$AD$475,MATCH($A80,'Miljövärden urval för publ'!$U$2:$U$476,0),2)),"",INDEX('Miljövärden urval för publ'!$A$2:$AD$475,MATCH($A80,'Miljövärden urval för publ'!$U$2:$U$476,0),2))</f>
        <v>Vessigebro-närvärme</v>
      </c>
      <c r="D80" s="106">
        <f>IF(ISERROR(VLOOKUP($C80,'Miljövärden urval för publ'!$B$2:$H$490,MATCH(D$4,'Miljövärden urval för publ'!$B$2:$H$2,0),FALSE)),"",VLOOKUP($C80,'Miljövärden urval för publ'!$B$2:$H$490,MATCH(D$4,'Miljövärden urval för publ'!$B$2:$H$2,0),FALSE))</f>
        <v>0.231151</v>
      </c>
      <c r="E80" s="106">
        <f>IF(ISERROR(VLOOKUP($C80,'Miljövärden urval för publ'!$B$2:$H$490,MATCH(E$4,'Miljövärden urval för publ'!$B$2:$H$2,0),FALSE)),"",VLOOKUP($C80,'Miljövärden urval för publ'!$B$2:$H$490,MATCH(E$4,'Miljövärden urval för publ'!$B$2:$H$2,0),FALSE))</f>
        <v>29.4208</v>
      </c>
      <c r="F80" s="106">
        <f>IF(ISERROR(VLOOKUP($C80,'Miljövärden urval för publ'!$B$2:$H$490,MATCH(F$4,'Miljövärden urval för publ'!$B$2:$H$2,0),FALSE)),"",VLOOKUP($C80,'Miljövärden urval för publ'!$B$2:$H$490,MATCH(F$4,'Miljövärden urval för publ'!$B$2:$H$2,0),FALSE))</f>
        <v>17.1555</v>
      </c>
      <c r="G80" s="106">
        <f>IF(ISERROR(VLOOKUP($C80,'Miljövärden urval för publ'!$B$2:$H$490,MATCH(G$4,'Miljövärden urval för publ'!$B$2:$H$2,0),FALSE)),"",VLOOKUP($C80,'Miljövärden urval för publ'!$B$2:$H$490,MATCH(G$4,'Miljövärden urval för publ'!$B$2:$H$2,0),FALSE))</f>
        <v>5.1481699999999998E-2</v>
      </c>
    </row>
    <row r="81" spans="1:7" x14ac:dyDescent="0.25">
      <c r="A81" s="106">
        <v>78</v>
      </c>
      <c r="B81" s="106" t="str">
        <f>IF(ISERROR(INDEX('Miljövärden urval för publ'!$A$2:$AD$475,MATCH($A81,'Miljövärden urval för publ'!$U$2:$U$476,0),1)),"",INDEX('Miljövärden urval för publ'!$A$2:$AD$475,MATCH($A81,'Miljövärden urval för publ'!$U$2:$U$476,0),1))</f>
        <v>Falu Energi &amp; Vatten AB</v>
      </c>
      <c r="C81" s="106" t="str">
        <f>IF(ISERROR(INDEX('Miljövärden urval för publ'!$A$2:$AD$475,MATCH($A81,'Miljövärden urval för publ'!$U$2:$U$476,0),2)),"",INDEX('Miljövärden urval för publ'!$A$2:$AD$475,MATCH($A81,'Miljövärden urval för publ'!$U$2:$U$476,0),2))</f>
        <v>Bjursås</v>
      </c>
      <c r="D81" s="106">
        <f>IF(ISERROR(VLOOKUP($C81,'Miljövärden urval för publ'!$B$2:$H$490,MATCH(D$4,'Miljövärden urval för publ'!$B$2:$H$2,0),FALSE)),"",VLOOKUP($C81,'Miljövärden urval för publ'!$B$2:$H$490,MATCH(D$4,'Miljövärden urval för publ'!$B$2:$H$2,0),FALSE))</f>
        <v>0.186637</v>
      </c>
      <c r="E81" s="106">
        <f>IF(ISERROR(VLOOKUP($C81,'Miljövärden urval för publ'!$B$2:$H$490,MATCH(E$4,'Miljövärden urval för publ'!$B$2:$H$2,0),FALSE)),"",VLOOKUP($C81,'Miljövärden urval för publ'!$B$2:$H$490,MATCH(E$4,'Miljövärden urval för publ'!$B$2:$H$2,0),FALSE))</f>
        <v>18.430399999999999</v>
      </c>
      <c r="F81" s="106">
        <f>IF(ISERROR(VLOOKUP($C81,'Miljövärden urval för publ'!$B$2:$H$490,MATCH(F$4,'Miljövärden urval för publ'!$B$2:$H$2,0),FALSE)),"",VLOOKUP($C81,'Miljövärden urval för publ'!$B$2:$H$490,MATCH(F$4,'Miljövärden urval för publ'!$B$2:$H$2,0),FALSE))</f>
        <v>17.593499999999999</v>
      </c>
      <c r="G81" s="106">
        <f>IF(ISERROR(VLOOKUP($C81,'Miljövärden urval för publ'!$B$2:$H$490,MATCH(G$4,'Miljövärden urval för publ'!$B$2:$H$2,0),FALSE)),"",VLOOKUP($C81,'Miljövärden urval för publ'!$B$2:$H$490,MATCH(G$4,'Miljövärden urval för publ'!$B$2:$H$2,0),FALSE))</f>
        <v>3.0150799999999998E-2</v>
      </c>
    </row>
    <row r="82" spans="1:7" x14ac:dyDescent="0.25">
      <c r="A82" s="106">
        <v>79</v>
      </c>
      <c r="B82" s="106" t="str">
        <f>IF(ISERROR(INDEX('Miljövärden urval för publ'!$A$2:$AD$475,MATCH($A82,'Miljövärden urval för publ'!$U$2:$U$476,0),1)),"",INDEX('Miljövärden urval för publ'!$A$2:$AD$475,MATCH($A82,'Miljövärden urval för publ'!$U$2:$U$476,0),1))</f>
        <v>Falu Energi &amp; Vatten AB</v>
      </c>
      <c r="C82" s="106" t="str">
        <f>IF(ISERROR(INDEX('Miljövärden urval för publ'!$A$2:$AD$475,MATCH($A82,'Miljövärden urval för publ'!$U$2:$U$476,0),2)),"",INDEX('Miljövärden urval för publ'!$A$2:$AD$475,MATCH($A82,'Miljövärden urval för publ'!$U$2:$U$476,0),2))</f>
        <v>Falun</v>
      </c>
      <c r="D82" s="106">
        <f>IF(ISERROR(VLOOKUP($C82,'Miljövärden urval för publ'!$B$2:$H$490,MATCH(D$4,'Miljövärden urval för publ'!$B$2:$H$2,0),FALSE)),"",VLOOKUP($C82,'Miljövärden urval för publ'!$B$2:$H$490,MATCH(D$4,'Miljövärden urval för publ'!$B$2:$H$2,0),FALSE))</f>
        <v>3.7567499999999997E-2</v>
      </c>
      <c r="E82" s="106">
        <f>IF(ISERROR(VLOOKUP($C82,'Miljövärden urval för publ'!$B$2:$H$490,MATCH(E$4,'Miljövärden urval för publ'!$B$2:$H$2,0),FALSE)),"",VLOOKUP($C82,'Miljövärden urval för publ'!$B$2:$H$490,MATCH(E$4,'Miljövärden urval för publ'!$B$2:$H$2,0),FALSE))</f>
        <v>8.2452199999999998</v>
      </c>
      <c r="F82" s="106">
        <f>IF(ISERROR(VLOOKUP($C82,'Miljövärden urval för publ'!$B$2:$H$490,MATCH(F$4,'Miljövärden urval för publ'!$B$2:$H$2,0),FALSE)),"",VLOOKUP($C82,'Miljövärden urval för publ'!$B$2:$H$490,MATCH(F$4,'Miljövärden urval för publ'!$B$2:$H$2,0),FALSE))</f>
        <v>5.0884999999999998</v>
      </c>
      <c r="G82" s="106">
        <f>IF(ISERROR(VLOOKUP($C82,'Miljövärden urval för publ'!$B$2:$H$490,MATCH(G$4,'Miljövärden urval för publ'!$B$2:$H$2,0),FALSE)),"",VLOOKUP($C82,'Miljövärden urval för publ'!$B$2:$H$490,MATCH(G$4,'Miljövärden urval för publ'!$B$2:$H$2,0),FALSE))</f>
        <v>7.1762500000000003E-3</v>
      </c>
    </row>
    <row r="83" spans="1:7" x14ac:dyDescent="0.25">
      <c r="A83" s="106">
        <v>80</v>
      </c>
      <c r="B83" s="106" t="str">
        <f>IF(ISERROR(INDEX('Miljövärden urval för publ'!$A$2:$AD$475,MATCH($A83,'Miljövärden urval för publ'!$U$2:$U$476,0),1)),"",INDEX('Miljövärden urval för publ'!$A$2:$AD$475,MATCH($A83,'Miljövärden urval för publ'!$U$2:$U$476,0),1))</f>
        <v>Falu Energi &amp; Vatten AB</v>
      </c>
      <c r="C83" s="106" t="str">
        <f>IF(ISERROR(INDEX('Miljövärden urval för publ'!$A$2:$AD$475,MATCH($A83,'Miljövärden urval för publ'!$U$2:$U$476,0),2)),"",INDEX('Miljövärden urval för publ'!$A$2:$AD$475,MATCH($A83,'Miljövärden urval för publ'!$U$2:$U$476,0),2))</f>
        <v>Grycksbo</v>
      </c>
      <c r="D83" s="106">
        <f>IF(ISERROR(VLOOKUP($C83,'Miljövärden urval för publ'!$B$2:$H$490,MATCH(D$4,'Miljövärden urval för publ'!$B$2:$H$2,0),FALSE)),"",VLOOKUP($C83,'Miljövärden urval för publ'!$B$2:$H$490,MATCH(D$4,'Miljövärden urval för publ'!$B$2:$H$2,0),FALSE))</f>
        <v>0.15337200000000001</v>
      </c>
      <c r="E83" s="106">
        <f>IF(ISERROR(VLOOKUP($C83,'Miljövärden urval för publ'!$B$2:$H$490,MATCH(E$4,'Miljövärden urval för publ'!$B$2:$H$2,0),FALSE)),"",VLOOKUP($C83,'Miljövärden urval för publ'!$B$2:$H$490,MATCH(E$4,'Miljövärden urval för publ'!$B$2:$H$2,0),FALSE))</f>
        <v>11.0448</v>
      </c>
      <c r="F83" s="106">
        <f>IF(ISERROR(VLOOKUP($C83,'Miljövärden urval för publ'!$B$2:$H$490,MATCH(F$4,'Miljövärden urval för publ'!$B$2:$H$2,0),FALSE)),"",VLOOKUP($C83,'Miljövärden urval för publ'!$B$2:$H$490,MATCH(F$4,'Miljövärden urval för publ'!$B$2:$H$2,0),FALSE))</f>
        <v>16.593</v>
      </c>
      <c r="G83" s="106">
        <f>IF(ISERROR(VLOOKUP($C83,'Miljövärden urval för publ'!$B$2:$H$490,MATCH(G$4,'Miljövärden urval för publ'!$B$2:$H$2,0),FALSE)),"",VLOOKUP($C83,'Miljövärden urval för publ'!$B$2:$H$490,MATCH(G$4,'Miljövärden urval för publ'!$B$2:$H$2,0),FALSE))</f>
        <v>1.0889299999999999E-2</v>
      </c>
    </row>
    <row r="84" spans="1:7" x14ac:dyDescent="0.25">
      <c r="A84" s="106">
        <v>81</v>
      </c>
      <c r="B84" s="106" t="str">
        <f>IF(ISERROR(INDEX('Miljövärden urval för publ'!$A$2:$AD$475,MATCH($A84,'Miljövärden urval för publ'!$U$2:$U$476,0),1)),"",INDEX('Miljövärden urval för publ'!$A$2:$AD$475,MATCH($A84,'Miljövärden urval för publ'!$U$2:$U$476,0),1))</f>
        <v>Falu Energi &amp; Vatten AB</v>
      </c>
      <c r="C84" s="106" t="str">
        <f>IF(ISERROR(INDEX('Miljövärden urval för publ'!$A$2:$AD$475,MATCH($A84,'Miljövärden urval för publ'!$U$2:$U$476,0),2)),"",INDEX('Miljövärden urval för publ'!$A$2:$AD$475,MATCH($A84,'Miljövärden urval för publ'!$U$2:$U$476,0),2))</f>
        <v>Svärdsjö</v>
      </c>
      <c r="D84" s="106">
        <f>IF(ISERROR(VLOOKUP($C84,'Miljövärden urval för publ'!$B$2:$H$490,MATCH(D$4,'Miljövärden urval för publ'!$B$2:$H$2,0),FALSE)),"",VLOOKUP($C84,'Miljövärden urval för publ'!$B$2:$H$490,MATCH(D$4,'Miljövärden urval för publ'!$B$2:$H$2,0),FALSE))</f>
        <v>0.183694</v>
      </c>
      <c r="E84" s="106">
        <f>IF(ISERROR(VLOOKUP($C84,'Miljövärden urval för publ'!$B$2:$H$490,MATCH(E$4,'Miljövärden urval för publ'!$B$2:$H$2,0),FALSE)),"",VLOOKUP($C84,'Miljövärden urval för publ'!$B$2:$H$490,MATCH(E$4,'Miljövärden urval för publ'!$B$2:$H$2,0),FALSE))</f>
        <v>17.305299999999999</v>
      </c>
      <c r="F84" s="106">
        <f>IF(ISERROR(VLOOKUP($C84,'Miljövärden urval för publ'!$B$2:$H$490,MATCH(F$4,'Miljövärden urval för publ'!$B$2:$H$2,0),FALSE)),"",VLOOKUP($C84,'Miljövärden urval för publ'!$B$2:$H$490,MATCH(F$4,'Miljövärden urval för publ'!$B$2:$H$2,0),FALSE))</f>
        <v>17.750599999999999</v>
      </c>
      <c r="G84" s="106">
        <f>IF(ISERROR(VLOOKUP($C84,'Miljövärden urval för publ'!$B$2:$H$490,MATCH(G$4,'Miljövärden urval för publ'!$B$2:$H$2,0),FALSE)),"",VLOOKUP($C84,'Miljövärden urval för publ'!$B$2:$H$490,MATCH(G$4,'Miljövärden urval för publ'!$B$2:$H$2,0),FALSE))</f>
        <v>2.63591E-2</v>
      </c>
    </row>
    <row r="85" spans="1:7" x14ac:dyDescent="0.25">
      <c r="A85" s="106">
        <v>82</v>
      </c>
      <c r="B85" s="106" t="str">
        <f>IF(ISERROR(INDEX('Miljövärden urval för publ'!$A$2:$AD$475,MATCH($A85,'Miljövärden urval för publ'!$U$2:$U$476,0),1)),"",INDEX('Miljövärden urval för publ'!$A$2:$AD$475,MATCH($A85,'Miljövärden urval för publ'!$U$2:$U$476,0),1))</f>
        <v>Finspångs Tekniska Verk AB</v>
      </c>
      <c r="C85" s="106" t="str">
        <f>IF(ISERROR(INDEX('Miljövärden urval för publ'!$A$2:$AD$475,MATCH($A85,'Miljövärden urval för publ'!$U$2:$U$476,0),2)),"",INDEX('Miljövärden urval för publ'!$A$2:$AD$475,MATCH($A85,'Miljövärden urval för publ'!$U$2:$U$476,0),2))</f>
        <v>Finspång</v>
      </c>
      <c r="D85" s="106">
        <f>IF(ISERROR(VLOOKUP($C85,'Miljövärden urval för publ'!$B$2:$H$490,MATCH(D$4,'Miljövärden urval för publ'!$B$2:$H$2,0),FALSE)),"",VLOOKUP($C85,'Miljövärden urval för publ'!$B$2:$H$490,MATCH(D$4,'Miljövärden urval för publ'!$B$2:$H$2,0),FALSE))</f>
        <v>0.19621</v>
      </c>
      <c r="E85" s="106">
        <f>IF(ISERROR(VLOOKUP($C85,'Miljövärden urval för publ'!$B$2:$H$490,MATCH(E$4,'Miljövärden urval för publ'!$B$2:$H$2,0),FALSE)),"",VLOOKUP($C85,'Miljövärden urval för publ'!$B$2:$H$490,MATCH(E$4,'Miljövärden urval för publ'!$B$2:$H$2,0),FALSE))</f>
        <v>97.365399999999994</v>
      </c>
      <c r="F85" s="106">
        <f>IF(ISERROR(VLOOKUP($C85,'Miljövärden urval för publ'!$B$2:$H$490,MATCH(F$4,'Miljövärden urval för publ'!$B$2:$H$2,0),FALSE)),"",VLOOKUP($C85,'Miljövärden urval för publ'!$B$2:$H$490,MATCH(F$4,'Miljövärden urval för publ'!$B$2:$H$2,0),FALSE))</f>
        <v>6.8497700000000004</v>
      </c>
      <c r="G85" s="106">
        <f>IF(ISERROR(VLOOKUP($C85,'Miljövärden urval för publ'!$B$2:$H$490,MATCH(G$4,'Miljövärden urval för publ'!$B$2:$H$2,0),FALSE)),"",VLOOKUP($C85,'Miljövärden urval för publ'!$B$2:$H$490,MATCH(G$4,'Miljövärden urval för publ'!$B$2:$H$2,0),FALSE))</f>
        <v>7.2860300000000003E-2</v>
      </c>
    </row>
    <row r="86" spans="1:7" x14ac:dyDescent="0.25">
      <c r="A86" s="106">
        <v>83</v>
      </c>
      <c r="B86" s="106" t="str">
        <f>IF(ISERROR(INDEX('Miljövärden urval för publ'!$A$2:$AD$475,MATCH($A86,'Miljövärden urval för publ'!$U$2:$U$476,0),1)),"",INDEX('Miljövärden urval för publ'!$A$2:$AD$475,MATCH($A86,'Miljövärden urval för publ'!$U$2:$U$476,0),1))</f>
        <v>Fortum Värme,  AB s.m. Stockholms stad</v>
      </c>
      <c r="C86" s="106" t="str">
        <f>IF(ISERROR(INDEX('Miljövärden urval för publ'!$A$2:$AD$475,MATCH($A86,'Miljövärden urval för publ'!$U$2:$U$476,0),2)),"",INDEX('Miljövärden urval för publ'!$A$2:$AD$475,MATCH($A86,'Miljövärden urval för publ'!$U$2:$U$476,0),2))</f>
        <v>Stockholm</v>
      </c>
      <c r="D86" s="106">
        <f>IF(ISERROR(VLOOKUP($C86,'Miljövärden urval för publ'!$B$2:$H$490,MATCH(D$4,'Miljövärden urval för publ'!$B$2:$H$2,0),FALSE)),"",VLOOKUP($C86,'Miljövärden urval för publ'!$B$2:$H$490,MATCH(D$4,'Miljövärden urval för publ'!$B$2:$H$2,0),FALSE))</f>
        <v>0.19526399999999999</v>
      </c>
      <c r="E86" s="106">
        <f>IF(ISERROR(VLOOKUP($C86,'Miljövärden urval för publ'!$B$2:$H$490,MATCH(E$4,'Miljövärden urval för publ'!$B$2:$H$2,0),FALSE)),"",VLOOKUP($C86,'Miljövärden urval för publ'!$B$2:$H$490,MATCH(E$4,'Miljövärden urval för publ'!$B$2:$H$2,0),FALSE))</f>
        <v>74.947500000000005</v>
      </c>
      <c r="F86" s="106">
        <f>IF(ISERROR(VLOOKUP($C86,'Miljövärden urval för publ'!$B$2:$H$490,MATCH(F$4,'Miljövärden urval för publ'!$B$2:$H$2,0),FALSE)),"",VLOOKUP($C86,'Miljövärden urval för publ'!$B$2:$H$490,MATCH(F$4,'Miljövärden urval för publ'!$B$2:$H$2,0),FALSE))</f>
        <v>6.8430900000000001</v>
      </c>
      <c r="G86" s="106">
        <f>IF(ISERROR(VLOOKUP($C86,'Miljövärden urval för publ'!$B$2:$H$490,MATCH(G$4,'Miljövärden urval för publ'!$B$2:$H$2,0),FALSE)),"",VLOOKUP($C86,'Miljövärden urval för publ'!$B$2:$H$490,MATCH(G$4,'Miljövärden urval för publ'!$B$2:$H$2,0),FALSE))</f>
        <v>0.109629</v>
      </c>
    </row>
    <row r="87" spans="1:7" x14ac:dyDescent="0.25">
      <c r="A87" s="106">
        <v>84</v>
      </c>
      <c r="B87" s="106" t="str">
        <f>IF(ISERROR(INDEX('Miljövärden urval för publ'!$A$2:$AD$475,MATCH($A87,'Miljövärden urval för publ'!$U$2:$U$476,0),1)),"",INDEX('Miljövärden urval för publ'!$A$2:$AD$475,MATCH($A87,'Miljövärden urval för publ'!$U$2:$U$476,0),1))</f>
        <v>Fortum Värme,  AB s.m. Stockholms stad</v>
      </c>
      <c r="C87" s="106" t="str">
        <f>IF(ISERROR(INDEX('Miljövärden urval för publ'!$A$2:$AD$475,MATCH($A87,'Miljövärden urval för publ'!$U$2:$U$476,0),2)),"",INDEX('Miljövärden urval för publ'!$A$2:$AD$475,MATCH($A87,'Miljövärden urval för publ'!$U$2:$U$476,0),2))</f>
        <v>Täby</v>
      </c>
      <c r="D87" s="106">
        <f>IF(ISERROR(VLOOKUP($C87,'Miljövärden urval för publ'!$B$2:$H$490,MATCH(D$4,'Miljövärden urval för publ'!$B$2:$H$2,0),FALSE)),"",VLOOKUP($C87,'Miljövärden urval för publ'!$B$2:$H$490,MATCH(D$4,'Miljövärden urval för publ'!$B$2:$H$2,0),FALSE))</f>
        <v>0.29367199999999999</v>
      </c>
      <c r="E87" s="106">
        <f>IF(ISERROR(VLOOKUP($C87,'Miljövärden urval för publ'!$B$2:$H$490,MATCH(E$4,'Miljövärden urval för publ'!$B$2:$H$2,0),FALSE)),"",VLOOKUP($C87,'Miljövärden urval för publ'!$B$2:$H$490,MATCH(E$4,'Miljövärden urval för publ'!$B$2:$H$2,0),FALSE))</f>
        <v>64.143699999999995</v>
      </c>
      <c r="F87" s="106">
        <f>IF(ISERROR(VLOOKUP($C87,'Miljövärden urval för publ'!$B$2:$H$490,MATCH(F$4,'Miljövärden urval för publ'!$B$2:$H$2,0),FALSE)),"",VLOOKUP($C87,'Miljövärden urval för publ'!$B$2:$H$490,MATCH(F$4,'Miljövärden urval för publ'!$B$2:$H$2,0),FALSE))</f>
        <v>7.9196499999999999</v>
      </c>
      <c r="G87" s="106">
        <f>IF(ISERROR(VLOOKUP($C87,'Miljövärden urval för publ'!$B$2:$H$490,MATCH(G$4,'Miljövärden urval för publ'!$B$2:$H$2,0),FALSE)),"",VLOOKUP($C87,'Miljövärden urval för publ'!$B$2:$H$490,MATCH(G$4,'Miljövärden urval för publ'!$B$2:$H$2,0),FALSE))</f>
        <v>0.13725899999999999</v>
      </c>
    </row>
    <row r="88" spans="1:7" x14ac:dyDescent="0.25">
      <c r="A88" s="106">
        <v>85</v>
      </c>
      <c r="B88" s="106" t="str">
        <f>IF(ISERROR(INDEX('Miljövärden urval för publ'!$A$2:$AD$475,MATCH($A88,'Miljövärden urval för publ'!$U$2:$U$476,0),1)),"",INDEX('Miljövärden urval för publ'!$A$2:$AD$475,MATCH($A88,'Miljövärden urval för publ'!$U$2:$U$476,0),1))</f>
        <v>Gislaved Energi AB</v>
      </c>
      <c r="C88" s="106" t="str">
        <f>IF(ISERROR(INDEX('Miljövärden urval för publ'!$A$2:$AD$475,MATCH($A88,'Miljövärden urval för publ'!$U$2:$U$476,0),2)),"",INDEX('Miljövärden urval för publ'!$A$2:$AD$475,MATCH($A88,'Miljövärden urval för publ'!$U$2:$U$476,0),2))</f>
        <v>Gislaved</v>
      </c>
      <c r="D88" s="106">
        <f>IF(ISERROR(VLOOKUP($C88,'Miljövärden urval för publ'!$B$2:$H$490,MATCH(D$4,'Miljövärden urval för publ'!$B$2:$H$2,0),FALSE)),"",VLOOKUP($C88,'Miljövärden urval för publ'!$B$2:$H$490,MATCH(D$4,'Miljövärden urval för publ'!$B$2:$H$2,0),FALSE))</f>
        <v>0.12300800000000001</v>
      </c>
      <c r="E88" s="106">
        <f>IF(ISERROR(VLOOKUP($C88,'Miljövärden urval för publ'!$B$2:$H$490,MATCH(E$4,'Miljövärden urval för publ'!$B$2:$H$2,0),FALSE)),"",VLOOKUP($C88,'Miljövärden urval för publ'!$B$2:$H$490,MATCH(E$4,'Miljövärden urval för publ'!$B$2:$H$2,0),FALSE))</f>
        <v>15.019500000000001</v>
      </c>
      <c r="F88" s="106">
        <f>IF(ISERROR(VLOOKUP($C88,'Miljövärden urval för publ'!$B$2:$H$490,MATCH(F$4,'Miljövärden urval för publ'!$B$2:$H$2,0),FALSE)),"",VLOOKUP($C88,'Miljövärden urval för publ'!$B$2:$H$490,MATCH(F$4,'Miljövärden urval för publ'!$B$2:$H$2,0),FALSE))</f>
        <v>10.414999999999999</v>
      </c>
      <c r="G88" s="106">
        <f>IF(ISERROR(VLOOKUP($C88,'Miljövärden urval för publ'!$B$2:$H$490,MATCH(G$4,'Miljövärden urval för publ'!$B$2:$H$2,0),FALSE)),"",VLOOKUP($C88,'Miljövärden urval för publ'!$B$2:$H$490,MATCH(G$4,'Miljövärden urval för publ'!$B$2:$H$2,0),FALSE))</f>
        <v>1.1843599999999999E-2</v>
      </c>
    </row>
    <row r="89" spans="1:7" x14ac:dyDescent="0.25">
      <c r="A89" s="106">
        <v>86</v>
      </c>
      <c r="B89" s="106" t="str">
        <f>IF(ISERROR(INDEX('Miljövärden urval för publ'!$A$2:$AD$475,MATCH($A89,'Miljövärden urval för publ'!$U$2:$U$476,0),1)),"",INDEX('Miljövärden urval för publ'!$A$2:$AD$475,MATCH($A89,'Miljövärden urval för publ'!$U$2:$U$476,0),1))</f>
        <v>Gislaved Energi AB</v>
      </c>
      <c r="C89" s="106" t="str">
        <f>IF(ISERROR(INDEX('Miljövärden urval för publ'!$A$2:$AD$475,MATCH($A89,'Miljövärden urval för publ'!$U$2:$U$476,0),2)),"",INDEX('Miljövärden urval för publ'!$A$2:$AD$475,MATCH($A89,'Miljövärden urval för publ'!$U$2:$U$476,0),2))</f>
        <v>Hestra</v>
      </c>
      <c r="D89" s="106">
        <f>IF(ISERROR(VLOOKUP($C89,'Miljövärden urval för publ'!$B$2:$H$490,MATCH(D$4,'Miljövärden urval för publ'!$B$2:$H$2,0),FALSE)),"",VLOOKUP($C89,'Miljövärden urval för publ'!$B$2:$H$490,MATCH(D$4,'Miljövärden urval för publ'!$B$2:$H$2,0),FALSE))</f>
        <v>0.112557</v>
      </c>
      <c r="E89" s="106">
        <f>IF(ISERROR(VLOOKUP($C89,'Miljövärden urval för publ'!$B$2:$H$490,MATCH(E$4,'Miljövärden urval för publ'!$B$2:$H$2,0),FALSE)),"",VLOOKUP($C89,'Miljövärden urval för publ'!$B$2:$H$490,MATCH(E$4,'Miljövärden urval för publ'!$B$2:$H$2,0),FALSE))</f>
        <v>26.973299999999998</v>
      </c>
      <c r="F89" s="106">
        <f>IF(ISERROR(VLOOKUP($C89,'Miljövärden urval för publ'!$B$2:$H$490,MATCH(F$4,'Miljövärden urval för publ'!$B$2:$H$2,0),FALSE)),"",VLOOKUP($C89,'Miljövärden urval för publ'!$B$2:$H$490,MATCH(F$4,'Miljövärden urval för publ'!$B$2:$H$2,0),FALSE))</f>
        <v>9.6318199999999994</v>
      </c>
      <c r="G89" s="106">
        <f>IF(ISERROR(VLOOKUP($C89,'Miljövärden urval för publ'!$B$2:$H$490,MATCH(G$4,'Miljövärden urval för publ'!$B$2:$H$2,0),FALSE)),"",VLOOKUP($C89,'Miljövärden urval för publ'!$B$2:$H$490,MATCH(G$4,'Miljövärden urval för publ'!$B$2:$H$2,0),FALSE))</f>
        <v>1.16043E-2</v>
      </c>
    </row>
    <row r="90" spans="1:7" x14ac:dyDescent="0.25">
      <c r="A90" s="106">
        <v>87</v>
      </c>
      <c r="B90" s="106" t="str">
        <f>IF(ISERROR(INDEX('Miljövärden urval för publ'!$A$2:$AD$475,MATCH($A90,'Miljövärden urval för publ'!$U$2:$U$476,0),1)),"",INDEX('Miljövärden urval för publ'!$A$2:$AD$475,MATCH($A90,'Miljövärden urval för publ'!$U$2:$U$476,0),1))</f>
        <v>Gislaved Energi AB</v>
      </c>
      <c r="C90" s="106" t="str">
        <f>IF(ISERROR(INDEX('Miljövärden urval för publ'!$A$2:$AD$475,MATCH($A90,'Miljövärden urval för publ'!$U$2:$U$476,0),2)),"",INDEX('Miljövärden urval för publ'!$A$2:$AD$475,MATCH($A90,'Miljövärden urval för publ'!$U$2:$U$476,0),2))</f>
        <v>Reftele</v>
      </c>
      <c r="D90" s="106">
        <f>IF(ISERROR(VLOOKUP($C90,'Miljövärden urval för publ'!$B$2:$H$490,MATCH(D$4,'Miljövärden urval för publ'!$B$2:$H$2,0),FALSE)),"",VLOOKUP($C90,'Miljövärden urval för publ'!$B$2:$H$490,MATCH(D$4,'Miljövärden urval för publ'!$B$2:$H$2,0),FALSE))</f>
        <v>0.18399099999999999</v>
      </c>
      <c r="E90" s="106">
        <f>IF(ISERROR(VLOOKUP($C90,'Miljövärden urval för publ'!$B$2:$H$490,MATCH(E$4,'Miljövärden urval för publ'!$B$2:$H$2,0),FALSE)),"",VLOOKUP($C90,'Miljövärden urval för publ'!$B$2:$H$490,MATCH(E$4,'Miljövärden urval för publ'!$B$2:$H$2,0),FALSE))</f>
        <v>6.4513699999999998</v>
      </c>
      <c r="F90" s="106">
        <f>IF(ISERROR(VLOOKUP($C90,'Miljövärden urval för publ'!$B$2:$H$490,MATCH(F$4,'Miljövärden urval för publ'!$B$2:$H$2,0),FALSE)),"",VLOOKUP($C90,'Miljövärden urval för publ'!$B$2:$H$490,MATCH(F$4,'Miljövärden urval för publ'!$B$2:$H$2,0),FALSE))</f>
        <v>13.7468</v>
      </c>
      <c r="G90" s="106">
        <f>IF(ISERROR(VLOOKUP($C90,'Miljövärden urval för publ'!$B$2:$H$490,MATCH(G$4,'Miljövärden urval för publ'!$B$2:$H$2,0),FALSE)),"",VLOOKUP($C90,'Miljövärden urval för publ'!$B$2:$H$490,MATCH(G$4,'Miljövärden urval för publ'!$B$2:$H$2,0),FALSE))</f>
        <v>3.0238600000000001E-2</v>
      </c>
    </row>
    <row r="91" spans="1:7" x14ac:dyDescent="0.25">
      <c r="A91" s="106">
        <v>88</v>
      </c>
      <c r="B91" s="106" t="str">
        <f>IF(ISERROR(INDEX('Miljövärden urval för publ'!$A$2:$AD$475,MATCH($A91,'Miljövärden urval för publ'!$U$2:$U$476,0),1)),"",INDEX('Miljövärden urval för publ'!$A$2:$AD$475,MATCH($A91,'Miljövärden urval för publ'!$U$2:$U$476,0),1))</f>
        <v>Gotlands Energi AB</v>
      </c>
      <c r="C91" s="106" t="str">
        <f>IF(ISERROR(INDEX('Miljövärden urval för publ'!$A$2:$AD$475,MATCH($A91,'Miljövärden urval för publ'!$U$2:$U$476,0),2)),"",INDEX('Miljövärden urval för publ'!$A$2:$AD$475,MATCH($A91,'Miljövärden urval för publ'!$U$2:$U$476,0),2))</f>
        <v>Hemse</v>
      </c>
      <c r="D91" s="106">
        <f>IF(ISERROR(VLOOKUP($C91,'Miljövärden urval för publ'!$B$2:$H$490,MATCH(D$4,'Miljövärden urval för publ'!$B$2:$H$2,0),FALSE)),"",VLOOKUP($C91,'Miljövärden urval för publ'!$B$2:$H$490,MATCH(D$4,'Miljövärden urval för publ'!$B$2:$H$2,0),FALSE))</f>
        <v>0.24485199999999999</v>
      </c>
      <c r="E91" s="106">
        <f>IF(ISERROR(VLOOKUP($C91,'Miljövärden urval för publ'!$B$2:$H$490,MATCH(E$4,'Miljövärden urval för publ'!$B$2:$H$2,0),FALSE)),"",VLOOKUP($C91,'Miljövärden urval för publ'!$B$2:$H$490,MATCH(E$4,'Miljövärden urval för publ'!$B$2:$H$2,0),FALSE))</f>
        <v>54.545299999999997</v>
      </c>
      <c r="F91" s="106">
        <f>IF(ISERROR(VLOOKUP($C91,'Miljövärden urval för publ'!$B$2:$H$490,MATCH(F$4,'Miljövärden urval för publ'!$B$2:$H$2,0),FALSE)),"",VLOOKUP($C91,'Miljövärden urval för publ'!$B$2:$H$490,MATCH(F$4,'Miljövärden urval för publ'!$B$2:$H$2,0),FALSE))</f>
        <v>8.3569600000000008</v>
      </c>
      <c r="G91" s="106">
        <f>IF(ISERROR(VLOOKUP($C91,'Miljövärden urval för publ'!$B$2:$H$490,MATCH(G$4,'Miljövärden urval för publ'!$B$2:$H$2,0),FALSE)),"",VLOOKUP($C91,'Miljövärden urval för publ'!$B$2:$H$490,MATCH(G$4,'Miljövärden urval för publ'!$B$2:$H$2,0),FALSE))</f>
        <v>5.8256200000000001E-2</v>
      </c>
    </row>
    <row r="92" spans="1:7" x14ac:dyDescent="0.25">
      <c r="A92" s="106">
        <v>89</v>
      </c>
      <c r="B92" s="106" t="str">
        <f>IF(ISERROR(INDEX('Miljövärden urval för publ'!$A$2:$AD$475,MATCH($A92,'Miljövärden urval för publ'!$U$2:$U$476,0),1)),"",INDEX('Miljövärden urval för publ'!$A$2:$AD$475,MATCH($A92,'Miljövärden urval för publ'!$U$2:$U$476,0),1))</f>
        <v>Gotlands Energi AB</v>
      </c>
      <c r="C92" s="106" t="str">
        <f>IF(ISERROR(INDEX('Miljövärden urval för publ'!$A$2:$AD$475,MATCH($A92,'Miljövärden urval för publ'!$U$2:$U$476,0),2)),"",INDEX('Miljövärden urval för publ'!$A$2:$AD$475,MATCH($A92,'Miljövärden urval för publ'!$U$2:$U$476,0),2))</f>
        <v>Klintehamn</v>
      </c>
      <c r="D92" s="106">
        <f>IF(ISERROR(VLOOKUP($C92,'Miljövärden urval för publ'!$B$2:$H$490,MATCH(D$4,'Miljövärden urval för publ'!$B$2:$H$2,0),FALSE)),"",VLOOKUP($C92,'Miljövärden urval för publ'!$B$2:$H$490,MATCH(D$4,'Miljövärden urval för publ'!$B$2:$H$2,0),FALSE))</f>
        <v>1.2732699999999999</v>
      </c>
      <c r="E92" s="106">
        <f>IF(ISERROR(VLOOKUP($C92,'Miljövärden urval för publ'!$B$2:$H$490,MATCH(E$4,'Miljövärden urval för publ'!$B$2:$H$2,0),FALSE)),"",VLOOKUP($C92,'Miljövärden urval för publ'!$B$2:$H$490,MATCH(E$4,'Miljövärden urval för publ'!$B$2:$H$2,0),FALSE))</f>
        <v>20.465800000000002</v>
      </c>
      <c r="F92" s="106">
        <f>IF(ISERROR(VLOOKUP($C92,'Miljövärden urval för publ'!$B$2:$H$490,MATCH(F$4,'Miljövärden urval för publ'!$B$2:$H$2,0),FALSE)),"",VLOOKUP($C92,'Miljövärden urval för publ'!$B$2:$H$490,MATCH(F$4,'Miljövärden urval för publ'!$B$2:$H$2,0),FALSE))</f>
        <v>33.729700000000001</v>
      </c>
      <c r="G92" s="106">
        <f>IF(ISERROR(VLOOKUP($C92,'Miljövärden urval för publ'!$B$2:$H$490,MATCH(G$4,'Miljövärden urval för publ'!$B$2:$H$2,0),FALSE)),"",VLOOKUP($C92,'Miljövärden urval för publ'!$B$2:$H$490,MATCH(G$4,'Miljövärden urval för publ'!$B$2:$H$2,0),FALSE))</f>
        <v>2.52374E-2</v>
      </c>
    </row>
    <row r="93" spans="1:7" x14ac:dyDescent="0.25">
      <c r="A93" s="106">
        <v>90</v>
      </c>
      <c r="B93" s="106" t="str">
        <f>IF(ISERROR(INDEX('Miljövärden urval för publ'!$A$2:$AD$475,MATCH($A93,'Miljövärden urval för publ'!$U$2:$U$476,0),1)),"",INDEX('Miljövärden urval för publ'!$A$2:$AD$475,MATCH($A93,'Miljövärden urval för publ'!$U$2:$U$476,0),1))</f>
        <v>Gotlands Energi AB</v>
      </c>
      <c r="C93" s="106" t="str">
        <f>IF(ISERROR(INDEX('Miljövärden urval för publ'!$A$2:$AD$475,MATCH($A93,'Miljövärden urval för publ'!$U$2:$U$476,0),2)),"",INDEX('Miljövärden urval för publ'!$A$2:$AD$475,MATCH($A93,'Miljövärden urval för publ'!$U$2:$U$476,0),2))</f>
        <v>Slite</v>
      </c>
      <c r="D93" s="106">
        <f>IF(ISERROR(VLOOKUP($C93,'Miljövärden urval för publ'!$B$2:$H$490,MATCH(D$4,'Miljövärden urval för publ'!$B$2:$H$2,0),FALSE)),"",VLOOKUP($C93,'Miljövärden urval för publ'!$B$2:$H$490,MATCH(D$4,'Miljövärden urval för publ'!$B$2:$H$2,0),FALSE))</f>
        <v>0.306427</v>
      </c>
      <c r="E93" s="106">
        <f>IF(ISERROR(VLOOKUP($C93,'Miljövärden urval för publ'!$B$2:$H$490,MATCH(E$4,'Miljövärden urval för publ'!$B$2:$H$2,0),FALSE)),"",VLOOKUP($C93,'Miljövärden urval för publ'!$B$2:$H$490,MATCH(E$4,'Miljövärden urval för publ'!$B$2:$H$2,0),FALSE))</f>
        <v>76.443899999999999</v>
      </c>
      <c r="F93" s="106">
        <f>IF(ISERROR(VLOOKUP($C93,'Miljövärden urval för publ'!$B$2:$H$490,MATCH(F$4,'Miljövärden urval för publ'!$B$2:$H$2,0),FALSE)),"",VLOOKUP($C93,'Miljövärden urval för publ'!$B$2:$H$490,MATCH(F$4,'Miljövärden urval för publ'!$B$2:$H$2,0),FALSE))</f>
        <v>5.6968300000000003</v>
      </c>
      <c r="G93" s="106">
        <f>IF(ISERROR(VLOOKUP($C93,'Miljövärden urval för publ'!$B$2:$H$490,MATCH(G$4,'Miljövärden urval för publ'!$B$2:$H$2,0),FALSE)),"",VLOOKUP($C93,'Miljövärden urval för publ'!$B$2:$H$490,MATCH(G$4,'Miljövärden urval för publ'!$B$2:$H$2,0),FALSE))</f>
        <v>0.23613899999999999</v>
      </c>
    </row>
    <row r="94" spans="1:7" x14ac:dyDescent="0.25">
      <c r="A94" s="106">
        <v>91</v>
      </c>
      <c r="B94" s="106" t="str">
        <f>IF(ISERROR(INDEX('Miljövärden urval för publ'!$A$2:$AD$475,MATCH($A94,'Miljövärden urval för publ'!$U$2:$U$476,0),1)),"",INDEX('Miljövärden urval för publ'!$A$2:$AD$475,MATCH($A94,'Miljövärden urval för publ'!$U$2:$U$476,0),1))</f>
        <v>Gotlands Energi AB</v>
      </c>
      <c r="C94" s="106" t="str">
        <f>IF(ISERROR(INDEX('Miljövärden urval för publ'!$A$2:$AD$475,MATCH($A94,'Miljövärden urval för publ'!$U$2:$U$476,0),2)),"",INDEX('Miljövärden urval för publ'!$A$2:$AD$475,MATCH($A94,'Miljövärden urval för publ'!$U$2:$U$476,0),2))</f>
        <v>Visby</v>
      </c>
      <c r="D94" s="106">
        <f>IF(ISERROR(VLOOKUP($C94,'Miljövärden urval för publ'!$B$2:$H$490,MATCH(D$4,'Miljövärden urval för publ'!$B$2:$H$2,0),FALSE)),"",VLOOKUP($C94,'Miljövärden urval för publ'!$B$2:$H$490,MATCH(D$4,'Miljövärden urval för publ'!$B$2:$H$2,0),FALSE))</f>
        <v>0.242285</v>
      </c>
      <c r="E94" s="106">
        <f>IF(ISERROR(VLOOKUP($C94,'Miljövärden urval för publ'!$B$2:$H$490,MATCH(E$4,'Miljövärden urval för publ'!$B$2:$H$2,0),FALSE)),"",VLOOKUP($C94,'Miljövärden urval för publ'!$B$2:$H$490,MATCH(E$4,'Miljövärden urval för publ'!$B$2:$H$2,0),FALSE))</f>
        <v>51.787500000000001</v>
      </c>
      <c r="F94" s="106">
        <f>IF(ISERROR(VLOOKUP($C94,'Miljövärden urval för publ'!$B$2:$H$490,MATCH(F$4,'Miljövärden urval för publ'!$B$2:$H$2,0),FALSE)),"",VLOOKUP($C94,'Miljövärden urval för publ'!$B$2:$H$490,MATCH(F$4,'Miljövärden urval för publ'!$B$2:$H$2,0),FALSE))</f>
        <v>6.6212400000000002</v>
      </c>
      <c r="G94" s="106">
        <f>IF(ISERROR(VLOOKUP($C94,'Miljövärden urval för publ'!$B$2:$H$490,MATCH(G$4,'Miljövärden urval för publ'!$B$2:$H$2,0),FALSE)),"",VLOOKUP($C94,'Miljövärden urval för publ'!$B$2:$H$490,MATCH(G$4,'Miljövärden urval för publ'!$B$2:$H$2,0),FALSE))</f>
        <v>4.3654499999999999E-2</v>
      </c>
    </row>
    <row r="95" spans="1:7" x14ac:dyDescent="0.25">
      <c r="A95" s="106">
        <v>92</v>
      </c>
      <c r="B95" s="106" t="str">
        <f>IF(ISERROR(INDEX('Miljövärden urval för publ'!$A$2:$AD$475,MATCH($A95,'Miljövärden urval för publ'!$U$2:$U$476,0),1)),"",INDEX('Miljövärden urval för publ'!$A$2:$AD$475,MATCH($A95,'Miljövärden urval för publ'!$U$2:$U$476,0),1))</f>
        <v>Gällivare Energi AB</v>
      </c>
      <c r="C95" s="106" t="str">
        <f>IF(ISERROR(INDEX('Miljövärden urval för publ'!$A$2:$AD$475,MATCH($A95,'Miljövärden urval för publ'!$U$2:$U$476,0),2)),"",INDEX('Miljövärden urval för publ'!$A$2:$AD$475,MATCH($A95,'Miljövärden urval för publ'!$U$2:$U$476,0),2))</f>
        <v>Gällivare-Malmberget</v>
      </c>
      <c r="D95" s="106">
        <f>IF(ISERROR(VLOOKUP($C95,'Miljövärden urval för publ'!$B$2:$H$490,MATCH(D$4,'Miljövärden urval för publ'!$B$2:$H$2,0),FALSE)),"",VLOOKUP($C95,'Miljövärden urval för publ'!$B$2:$H$490,MATCH(D$4,'Miljövärden urval för publ'!$B$2:$H$2,0),FALSE))</f>
        <v>0.60681700000000005</v>
      </c>
      <c r="E95" s="106">
        <f>IF(ISERROR(VLOOKUP($C95,'Miljövärden urval för publ'!$B$2:$H$490,MATCH(E$4,'Miljövärden urval för publ'!$B$2:$H$2,0),FALSE)),"",VLOOKUP($C95,'Miljövärden urval för publ'!$B$2:$H$490,MATCH(E$4,'Miljövärden urval för publ'!$B$2:$H$2,0),FALSE))</f>
        <v>228.85900000000001</v>
      </c>
      <c r="F95" s="106">
        <f>IF(ISERROR(VLOOKUP($C95,'Miljövärden urval för publ'!$B$2:$H$490,MATCH(F$4,'Miljövärden urval för publ'!$B$2:$H$2,0),FALSE)),"",VLOOKUP($C95,'Miljövärden urval för publ'!$B$2:$H$490,MATCH(F$4,'Miljövärden urval för publ'!$B$2:$H$2,0),FALSE))</f>
        <v>25.533799999999999</v>
      </c>
      <c r="G95" s="106">
        <f>IF(ISERROR(VLOOKUP($C95,'Miljövärden urval för publ'!$B$2:$H$490,MATCH(G$4,'Miljövärden urval för publ'!$B$2:$H$2,0),FALSE)),"",VLOOKUP($C95,'Miljövärden urval för publ'!$B$2:$H$490,MATCH(G$4,'Miljövärden urval för publ'!$B$2:$H$2,0),FALSE))</f>
        <v>1.17664E-2</v>
      </c>
    </row>
    <row r="96" spans="1:7" x14ac:dyDescent="0.25">
      <c r="A96" s="106">
        <v>93</v>
      </c>
      <c r="B96" s="106" t="str">
        <f>IF(ISERROR(INDEX('Miljövärden urval för publ'!$A$2:$AD$475,MATCH($A96,'Miljövärden urval för publ'!$U$2:$U$476,0),1)),"",INDEX('Miljövärden urval för publ'!$A$2:$AD$475,MATCH($A96,'Miljövärden urval för publ'!$U$2:$U$476,0),1))</f>
        <v>Gävle Energi AB</v>
      </c>
      <c r="C96" s="106" t="str">
        <f>IF(ISERROR(INDEX('Miljövärden urval för publ'!$A$2:$AD$475,MATCH($A96,'Miljövärden urval för publ'!$U$2:$U$476,0),2)),"",INDEX('Miljövärden urval för publ'!$A$2:$AD$475,MATCH($A96,'Miljövärden urval för publ'!$U$2:$U$476,0),2))</f>
        <v>Gävle</v>
      </c>
      <c r="D96" s="106">
        <f>IF(ISERROR(VLOOKUP($C96,'Miljövärden urval för publ'!$B$2:$H$490,MATCH(D$4,'Miljövärden urval för publ'!$B$2:$H$2,0),FALSE)),"",VLOOKUP($C96,'Miljövärden urval för publ'!$B$2:$H$490,MATCH(D$4,'Miljövärden urval för publ'!$B$2:$H$2,0),FALSE))</f>
        <v>1.81207E-2</v>
      </c>
      <c r="E96" s="106">
        <f>IF(ISERROR(VLOOKUP($C96,'Miljövärden urval för publ'!$B$2:$H$490,MATCH(E$4,'Miljövärden urval för publ'!$B$2:$H$2,0),FALSE)),"",VLOOKUP($C96,'Miljövärden urval för publ'!$B$2:$H$490,MATCH(E$4,'Miljövärden urval för publ'!$B$2:$H$2,0),FALSE))</f>
        <v>4.4091199999999997</v>
      </c>
      <c r="F96" s="106">
        <f>IF(ISERROR(VLOOKUP($C96,'Miljövärden urval för publ'!$B$2:$H$490,MATCH(F$4,'Miljövärden urval för publ'!$B$2:$H$2,0),FALSE)),"",VLOOKUP($C96,'Miljövärden urval för publ'!$B$2:$H$490,MATCH(F$4,'Miljövärden urval för publ'!$B$2:$H$2,0),FALSE))</f>
        <v>2.3346399999999998</v>
      </c>
      <c r="G96" s="106">
        <f>IF(ISERROR(VLOOKUP($C96,'Miljövärden urval för publ'!$B$2:$H$490,MATCH(G$4,'Miljövärden urval för publ'!$B$2:$H$2,0),FALSE)),"",VLOOKUP($C96,'Miljövärden urval för publ'!$B$2:$H$490,MATCH(G$4,'Miljövärden urval för publ'!$B$2:$H$2,0),FALSE))</f>
        <v>3.2019100000000001E-3</v>
      </c>
    </row>
    <row r="97" spans="1:7" x14ac:dyDescent="0.25">
      <c r="A97" s="106">
        <v>94</v>
      </c>
      <c r="B97" s="106" t="str">
        <f>IF(ISERROR(INDEX('Miljövärden urval för publ'!$A$2:$AD$475,MATCH($A97,'Miljövärden urval för publ'!$U$2:$U$476,0),1)),"",INDEX('Miljövärden urval för publ'!$A$2:$AD$475,MATCH($A97,'Miljövärden urval för publ'!$U$2:$U$476,0),1))</f>
        <v>Göteborg Energi AB</v>
      </c>
      <c r="C97" s="106" t="str">
        <f>IF(ISERROR(INDEX('Miljövärden urval för publ'!$A$2:$AD$475,MATCH($A97,'Miljövärden urval för publ'!$U$2:$U$476,0),2)),"",INDEX('Miljövärden urval för publ'!$A$2:$AD$475,MATCH($A97,'Miljövärden urval för publ'!$U$2:$U$476,0),2))</f>
        <v>Göteborg. Partille. Ale</v>
      </c>
      <c r="D97" s="106">
        <f>IF(ISERROR(VLOOKUP($C97,'Miljövärden urval för publ'!$B$2:$H$490,MATCH(D$4,'Miljövärden urval för publ'!$B$2:$H$2,0),FALSE)),"",VLOOKUP($C97,'Miljövärden urval för publ'!$B$2:$H$490,MATCH(D$4,'Miljövärden urval för publ'!$B$2:$H$2,0),FALSE))</f>
        <v>0.19721</v>
      </c>
      <c r="E97" s="106">
        <f>IF(ISERROR(VLOOKUP($C97,'Miljövärden urval för publ'!$B$2:$H$490,MATCH(E$4,'Miljövärden urval för publ'!$B$2:$H$2,0),FALSE)),"",VLOOKUP($C97,'Miljövärden urval för publ'!$B$2:$H$490,MATCH(E$4,'Miljövärden urval för publ'!$B$2:$H$2,0),FALSE))</f>
        <v>49.746200000000002</v>
      </c>
      <c r="F97" s="106">
        <f>IF(ISERROR(VLOOKUP($C97,'Miljövärden urval för publ'!$B$2:$H$490,MATCH(F$4,'Miljövärden urval för publ'!$B$2:$H$2,0),FALSE)),"",VLOOKUP($C97,'Miljövärden urval för publ'!$B$2:$H$490,MATCH(F$4,'Miljövärden urval för publ'!$B$2:$H$2,0),FALSE))</f>
        <v>6.0247400000000004</v>
      </c>
      <c r="G97" s="106">
        <f>IF(ISERROR(VLOOKUP($C97,'Miljövärden urval för publ'!$B$2:$H$490,MATCH(G$4,'Miljövärden urval för publ'!$B$2:$H$2,0),FALSE)),"",VLOOKUP($C97,'Miljövärden urval för publ'!$B$2:$H$490,MATCH(G$4,'Miljövärden urval för publ'!$B$2:$H$2,0),FALSE))</f>
        <v>8.97733E-2</v>
      </c>
    </row>
    <row r="98" spans="1:7" x14ac:dyDescent="0.25">
      <c r="A98" s="106">
        <v>95</v>
      </c>
      <c r="B98" s="106" t="str">
        <f>IF(ISERROR(INDEX('Miljövärden urval för publ'!$A$2:$AD$475,MATCH($A98,'Miljövärden urval för publ'!$U$2:$U$476,0),1)),"",INDEX('Miljövärden urval för publ'!$A$2:$AD$475,MATCH($A98,'Miljövärden urval för publ'!$U$2:$U$476,0),1))</f>
        <v>Göteborg Energi AB</v>
      </c>
      <c r="C98" s="106" t="str">
        <f>IF(ISERROR(INDEX('Miljövärden urval för publ'!$A$2:$AD$475,MATCH($A98,'Miljövärden urval för publ'!$U$2:$U$476,0),2)),"",INDEX('Miljövärden urval för publ'!$A$2:$AD$475,MATCH($A98,'Miljövärden urval för publ'!$U$2:$U$476,0),2))</f>
        <v>Göteborg. Övrigt: Bra Miljöval</v>
      </c>
      <c r="D98" s="106">
        <f>IF(ISERROR(VLOOKUP($C98,'Miljövärden urval för publ'!$B$2:$H$490,MATCH(D$4,'Miljövärden urval för publ'!$B$2:$H$2,0),FALSE)),"",VLOOKUP($C98,'Miljövärden urval för publ'!$B$2:$H$490,MATCH(D$4,'Miljövärden urval för publ'!$B$2:$H$2,0),FALSE))</f>
        <v>4.3323399999999998E-2</v>
      </c>
      <c r="E98" s="106">
        <f>IF(ISERROR(VLOOKUP($C98,'Miljövärden urval för publ'!$B$2:$H$490,MATCH(E$4,'Miljövärden urval för publ'!$B$2:$H$2,0),FALSE)),"",VLOOKUP($C98,'Miljövärden urval för publ'!$B$2:$H$490,MATCH(E$4,'Miljövärden urval för publ'!$B$2:$H$2,0),FALSE))</f>
        <v>7.3254099999999998</v>
      </c>
      <c r="F98" s="106">
        <f>IF(ISERROR(VLOOKUP($C98,'Miljövärden urval för publ'!$B$2:$H$490,MATCH(F$4,'Miljövärden urval för publ'!$B$2:$H$2,0),FALSE)),"",VLOOKUP($C98,'Miljövärden urval för publ'!$B$2:$H$490,MATCH(F$4,'Miljövärden urval för publ'!$B$2:$H$2,0),FALSE))</f>
        <v>5.5905699999999996</v>
      </c>
      <c r="G98" s="106">
        <f>IF(ISERROR(VLOOKUP($C98,'Miljövärden urval för publ'!$B$2:$H$490,MATCH(G$4,'Miljövärden urval för publ'!$B$2:$H$2,0),FALSE)),"",VLOOKUP($C98,'Miljövärden urval för publ'!$B$2:$H$490,MATCH(G$4,'Miljövärden urval för publ'!$B$2:$H$2,0),FALSE))</f>
        <v>0</v>
      </c>
    </row>
    <row r="99" spans="1:7" x14ac:dyDescent="0.25">
      <c r="A99" s="106">
        <v>96</v>
      </c>
      <c r="B99" s="106" t="str">
        <f>IF(ISERROR(INDEX('Miljövärden urval för publ'!$A$2:$AD$475,MATCH($A99,'Miljövärden urval för publ'!$U$2:$U$476,0),1)),"",INDEX('Miljövärden urval för publ'!$A$2:$AD$475,MATCH($A99,'Miljövärden urval för publ'!$U$2:$U$476,0),1))</f>
        <v>Götene Vatten &amp; Värme AB</v>
      </c>
      <c r="C99" s="106" t="str">
        <f>IF(ISERROR(INDEX('Miljövärden urval för publ'!$A$2:$AD$475,MATCH($A99,'Miljövärden urval för publ'!$U$2:$U$476,0),2)),"",INDEX('Miljövärden urval för publ'!$A$2:$AD$475,MATCH($A99,'Miljövärden urval för publ'!$U$2:$U$476,0),2))</f>
        <v>Götene</v>
      </c>
      <c r="D99" s="106">
        <f>IF(ISERROR(VLOOKUP($C99,'Miljövärden urval för publ'!$B$2:$H$490,MATCH(D$4,'Miljövärden urval för publ'!$B$2:$H$2,0),FALSE)),"",VLOOKUP($C99,'Miljövärden urval för publ'!$B$2:$H$490,MATCH(D$4,'Miljövärden urval för publ'!$B$2:$H$2,0),FALSE))</f>
        <v>0.110323</v>
      </c>
      <c r="E99" s="106">
        <f>IF(ISERROR(VLOOKUP($C99,'Miljövärden urval för publ'!$B$2:$H$490,MATCH(E$4,'Miljövärden urval för publ'!$B$2:$H$2,0),FALSE)),"",VLOOKUP($C99,'Miljövärden urval för publ'!$B$2:$H$490,MATCH(E$4,'Miljövärden urval för publ'!$B$2:$H$2,0),FALSE))</f>
        <v>20.5701</v>
      </c>
      <c r="F99" s="106">
        <f>IF(ISERROR(VLOOKUP($C99,'Miljövärden urval för publ'!$B$2:$H$490,MATCH(F$4,'Miljövärden urval för publ'!$B$2:$H$2,0),FALSE)),"",VLOOKUP($C99,'Miljövärden urval för publ'!$B$2:$H$490,MATCH(F$4,'Miljövärden urval för publ'!$B$2:$H$2,0),FALSE))</f>
        <v>8.5099499999999999</v>
      </c>
      <c r="G99" s="106">
        <f>IF(ISERROR(VLOOKUP($C99,'Miljövärden urval för publ'!$B$2:$H$490,MATCH(G$4,'Miljövärden urval för publ'!$B$2:$H$2,0),FALSE)),"",VLOOKUP($C99,'Miljövärden urval för publ'!$B$2:$H$490,MATCH(G$4,'Miljövärden urval för publ'!$B$2:$H$2,0),FALSE))</f>
        <v>3.24435E-2</v>
      </c>
    </row>
    <row r="100" spans="1:7" x14ac:dyDescent="0.25">
      <c r="A100" s="106">
        <v>97</v>
      </c>
      <c r="B100" s="106" t="str">
        <f>IF(ISERROR(INDEX('Miljövärden urval för publ'!$A$2:$AD$475,MATCH($A100,'Miljövärden urval för publ'!$U$2:$U$476,0),1)),"",INDEX('Miljövärden urval för publ'!$A$2:$AD$475,MATCH($A100,'Miljövärden urval för publ'!$U$2:$U$476,0),1))</f>
        <v>Götene Vatten &amp; Värme AB</v>
      </c>
      <c r="C100" s="106" t="str">
        <f>IF(ISERROR(INDEX('Miljövärden urval för publ'!$A$2:$AD$475,MATCH($A100,'Miljövärden urval för publ'!$U$2:$U$476,0),2)),"",INDEX('Miljövärden urval för publ'!$A$2:$AD$475,MATCH($A100,'Miljövärden urval för publ'!$U$2:$U$476,0),2))</f>
        <v>Hällekis</v>
      </c>
      <c r="D100" s="106">
        <f>IF(ISERROR(VLOOKUP($C100,'Miljövärden urval för publ'!$B$2:$H$490,MATCH(D$4,'Miljövärden urval för publ'!$B$2:$H$2,0),FALSE)),"",VLOOKUP($C100,'Miljövärden urval för publ'!$B$2:$H$490,MATCH(D$4,'Miljövärden urval för publ'!$B$2:$H$2,0),FALSE))</f>
        <v>5.3091600000000003E-2</v>
      </c>
      <c r="E100" s="106">
        <f>IF(ISERROR(VLOOKUP($C100,'Miljövärden urval för publ'!$B$2:$H$490,MATCH(E$4,'Miljövärden urval för publ'!$B$2:$H$2,0),FALSE)),"",VLOOKUP($C100,'Miljövärden urval för publ'!$B$2:$H$490,MATCH(E$4,'Miljövärden urval för publ'!$B$2:$H$2,0),FALSE))</f>
        <v>3.2277</v>
      </c>
      <c r="F100" s="106">
        <f>IF(ISERROR(VLOOKUP($C100,'Miljövärden urval för publ'!$B$2:$H$490,MATCH(F$4,'Miljövärden urval för publ'!$B$2:$H$2,0),FALSE)),"",VLOOKUP($C100,'Miljövärden urval för publ'!$B$2:$H$490,MATCH(F$4,'Miljövärden urval för publ'!$B$2:$H$2,0),FALSE))</f>
        <v>1.3433200000000001</v>
      </c>
      <c r="G100" s="106">
        <f>IF(ISERROR(VLOOKUP($C100,'Miljövärden urval för publ'!$B$2:$H$490,MATCH(G$4,'Miljövärden urval för publ'!$B$2:$H$2,0),FALSE)),"",VLOOKUP($C100,'Miljövärden urval för publ'!$B$2:$H$490,MATCH(G$4,'Miljövärden urval för publ'!$B$2:$H$2,0),FALSE))</f>
        <v>6.6611600000000002E-3</v>
      </c>
    </row>
    <row r="101" spans="1:7" x14ac:dyDescent="0.25">
      <c r="A101" s="106">
        <v>98</v>
      </c>
      <c r="B101" s="106" t="str">
        <f>IF(ISERROR(INDEX('Miljövärden urval för publ'!$A$2:$AD$475,MATCH($A101,'Miljövärden urval för publ'!$U$2:$U$476,0),1)),"",INDEX('Miljövärden urval för publ'!$A$2:$AD$475,MATCH($A101,'Miljövärden urval för publ'!$U$2:$U$476,0),1))</f>
        <v>Habo Energi AB</v>
      </c>
      <c r="C101" s="106" t="str">
        <f>IF(ISERROR(INDEX('Miljövärden urval för publ'!$A$2:$AD$475,MATCH($A101,'Miljövärden urval för publ'!$U$2:$U$476,0),2)),"",INDEX('Miljövärden urval för publ'!$A$2:$AD$475,MATCH($A101,'Miljövärden urval för publ'!$U$2:$U$476,0),2))</f>
        <v>Habo</v>
      </c>
      <c r="D101" s="106">
        <f>IF(ISERROR(VLOOKUP($C101,'Miljövärden urval för publ'!$B$2:$H$490,MATCH(D$4,'Miljövärden urval för publ'!$B$2:$H$2,0),FALSE)),"",VLOOKUP($C101,'Miljövärden urval för publ'!$B$2:$H$490,MATCH(D$4,'Miljövärden urval för publ'!$B$2:$H$2,0),FALSE))</f>
        <v>8.3191500000000002E-2</v>
      </c>
      <c r="E101" s="106">
        <f>IF(ISERROR(VLOOKUP($C101,'Miljövärden urval för publ'!$B$2:$H$490,MATCH(E$4,'Miljövärden urval för publ'!$B$2:$H$2,0),FALSE)),"",VLOOKUP($C101,'Miljövärden urval för publ'!$B$2:$H$490,MATCH(E$4,'Miljövärden urval för publ'!$B$2:$H$2,0),FALSE))</f>
        <v>18.9361</v>
      </c>
      <c r="F101" s="106">
        <f>IF(ISERROR(VLOOKUP($C101,'Miljövärden urval för publ'!$B$2:$H$490,MATCH(F$4,'Miljövärden urval för publ'!$B$2:$H$2,0),FALSE)),"",VLOOKUP($C101,'Miljövärden urval för publ'!$B$2:$H$490,MATCH(F$4,'Miljövärden urval för publ'!$B$2:$H$2,0),FALSE))</f>
        <v>10.641500000000001</v>
      </c>
      <c r="G101" s="106">
        <f>IF(ISERROR(VLOOKUP($C101,'Miljövärden urval för publ'!$B$2:$H$490,MATCH(G$4,'Miljövärden urval för publ'!$B$2:$H$2,0),FALSE)),"",VLOOKUP($C101,'Miljövärden urval för publ'!$B$2:$H$490,MATCH(G$4,'Miljövärden urval för publ'!$B$2:$H$2,0),FALSE))</f>
        <v>1.40795E-2</v>
      </c>
    </row>
    <row r="102" spans="1:7" x14ac:dyDescent="0.25">
      <c r="A102" s="106">
        <v>99</v>
      </c>
      <c r="B102" s="106" t="str">
        <f>IF(ISERROR(INDEX('Miljövärden urval för publ'!$A$2:$AD$475,MATCH($A102,'Miljövärden urval för publ'!$U$2:$U$476,0),1)),"",INDEX('Miljövärden urval för publ'!$A$2:$AD$475,MATCH($A102,'Miljövärden urval för publ'!$U$2:$U$476,0),1))</f>
        <v>Hagfors Energi AB</v>
      </c>
      <c r="C102" s="106" t="str">
        <f>IF(ISERROR(INDEX('Miljövärden urval för publ'!$A$2:$AD$475,MATCH($A102,'Miljövärden urval för publ'!$U$2:$U$476,0),2)),"",INDEX('Miljövärden urval för publ'!$A$2:$AD$475,MATCH($A102,'Miljövärden urval för publ'!$U$2:$U$476,0),2))</f>
        <v>Ekshärad</v>
      </c>
      <c r="D102" s="106">
        <f>IF(ISERROR(VLOOKUP($C102,'Miljövärden urval för publ'!$B$2:$H$490,MATCH(D$4,'Miljövärden urval för publ'!$B$2:$H$2,0),FALSE)),"",VLOOKUP($C102,'Miljövärden urval för publ'!$B$2:$H$490,MATCH(D$4,'Miljövärden urval för publ'!$B$2:$H$2,0),FALSE))</f>
        <v>0.14979400000000001</v>
      </c>
      <c r="E102" s="106">
        <f>IF(ISERROR(VLOOKUP($C102,'Miljövärden urval för publ'!$B$2:$H$490,MATCH(E$4,'Miljövärden urval för publ'!$B$2:$H$2,0),FALSE)),"",VLOOKUP($C102,'Miljövärden urval för publ'!$B$2:$H$490,MATCH(E$4,'Miljövärden urval för publ'!$B$2:$H$2,0),FALSE))</f>
        <v>38.872100000000003</v>
      </c>
      <c r="F102" s="106">
        <f>IF(ISERROR(VLOOKUP($C102,'Miljövärden urval för publ'!$B$2:$H$490,MATCH(F$4,'Miljövärden urval för publ'!$B$2:$H$2,0),FALSE)),"",VLOOKUP($C102,'Miljövärden urval för publ'!$B$2:$H$490,MATCH(F$4,'Miljövärden urval för publ'!$B$2:$H$2,0),FALSE))</f>
        <v>12.312099999999999</v>
      </c>
      <c r="G102" s="106">
        <f>IF(ISERROR(VLOOKUP($C102,'Miljövärden urval för publ'!$B$2:$H$490,MATCH(G$4,'Miljövärden urval för publ'!$B$2:$H$2,0),FALSE)),"",VLOOKUP($C102,'Miljövärden urval för publ'!$B$2:$H$490,MATCH(G$4,'Miljövärden urval för publ'!$B$2:$H$2,0),FALSE))</f>
        <v>5.1706200000000001E-2</v>
      </c>
    </row>
    <row r="103" spans="1:7" x14ac:dyDescent="0.25">
      <c r="A103" s="106">
        <v>100</v>
      </c>
      <c r="B103" s="106" t="str">
        <f>IF(ISERROR(INDEX('Miljövärden urval för publ'!$A$2:$AD$475,MATCH($A103,'Miljövärden urval för publ'!$U$2:$U$476,0),1)),"",INDEX('Miljövärden urval för publ'!$A$2:$AD$475,MATCH($A103,'Miljövärden urval för publ'!$U$2:$U$476,0),1))</f>
        <v>Hagfors Energi AB</v>
      </c>
      <c r="C103" s="106" t="str">
        <f>IF(ISERROR(INDEX('Miljövärden urval för publ'!$A$2:$AD$475,MATCH($A103,'Miljövärden urval för publ'!$U$2:$U$476,0),2)),"",INDEX('Miljövärden urval för publ'!$A$2:$AD$475,MATCH($A103,'Miljövärden urval för publ'!$U$2:$U$476,0),2))</f>
        <v>Hagfors</v>
      </c>
      <c r="D103" s="106">
        <f>IF(ISERROR(VLOOKUP($C103,'Miljövärden urval för publ'!$B$2:$H$490,MATCH(D$4,'Miljövärden urval för publ'!$B$2:$H$2,0),FALSE)),"",VLOOKUP($C103,'Miljövärden urval för publ'!$B$2:$H$490,MATCH(D$4,'Miljövärden urval för publ'!$B$2:$H$2,0),FALSE))</f>
        <v>8.5317900000000002E-2</v>
      </c>
      <c r="E103" s="106">
        <f>IF(ISERROR(VLOOKUP($C103,'Miljövärden urval för publ'!$B$2:$H$490,MATCH(E$4,'Miljövärden urval för publ'!$B$2:$H$2,0),FALSE)),"",VLOOKUP($C103,'Miljövärden urval för publ'!$B$2:$H$490,MATCH(E$4,'Miljövärden urval för publ'!$B$2:$H$2,0),FALSE))</f>
        <v>22.761900000000001</v>
      </c>
      <c r="F103" s="106">
        <f>IF(ISERROR(VLOOKUP($C103,'Miljövärden urval för publ'!$B$2:$H$490,MATCH(F$4,'Miljövärden urval för publ'!$B$2:$H$2,0),FALSE)),"",VLOOKUP($C103,'Miljövärden urval för publ'!$B$2:$H$490,MATCH(F$4,'Miljövärden urval för publ'!$B$2:$H$2,0),FALSE))</f>
        <v>9.3693299999999997</v>
      </c>
      <c r="G103" s="106">
        <f>IF(ISERROR(VLOOKUP($C103,'Miljövärden urval för publ'!$B$2:$H$490,MATCH(G$4,'Miljövärden urval för publ'!$B$2:$H$2,0),FALSE)),"",VLOOKUP($C103,'Miljövärden urval för publ'!$B$2:$H$490,MATCH(G$4,'Miljövärden urval för publ'!$B$2:$H$2,0),FALSE))</f>
        <v>3.0875699999999999E-2</v>
      </c>
    </row>
    <row r="104" spans="1:7" x14ac:dyDescent="0.25">
      <c r="A104" s="106">
        <v>101</v>
      </c>
      <c r="B104" s="106" t="str">
        <f>IF(ISERROR(INDEX('Miljövärden urval för publ'!$A$2:$AD$475,MATCH($A104,'Miljövärden urval för publ'!$U$2:$U$476,0),1)),"",INDEX('Miljövärden urval för publ'!$A$2:$AD$475,MATCH($A104,'Miljövärden urval för publ'!$U$2:$U$476,0),1))</f>
        <v>Hagfors Energi AB</v>
      </c>
      <c r="C104" s="106" t="str">
        <f>IF(ISERROR(INDEX('Miljövärden urval för publ'!$A$2:$AD$475,MATCH($A104,'Miljövärden urval för publ'!$U$2:$U$476,0),2)),"",INDEX('Miljövärden urval för publ'!$A$2:$AD$475,MATCH($A104,'Miljövärden urval för publ'!$U$2:$U$476,0),2))</f>
        <v>Sunnemo</v>
      </c>
      <c r="D104" s="106">
        <f>IF(ISERROR(VLOOKUP($C104,'Miljövärden urval för publ'!$B$2:$H$490,MATCH(D$4,'Miljövärden urval för publ'!$B$2:$H$2,0),FALSE)),"",VLOOKUP($C104,'Miljövärden urval för publ'!$B$2:$H$490,MATCH(D$4,'Miljövärden urval för publ'!$B$2:$H$2,0),FALSE))</f>
        <v>0.14133799999999999</v>
      </c>
      <c r="E104" s="106">
        <f>IF(ISERROR(VLOOKUP($C104,'Miljövärden urval för publ'!$B$2:$H$490,MATCH(E$4,'Miljövärden urval för publ'!$B$2:$H$2,0),FALSE)),"",VLOOKUP($C104,'Miljövärden urval för publ'!$B$2:$H$490,MATCH(E$4,'Miljövärden urval för publ'!$B$2:$H$2,0),FALSE))</f>
        <v>14.0471</v>
      </c>
      <c r="F104" s="106">
        <f>IF(ISERROR(VLOOKUP($C104,'Miljövärden urval för publ'!$B$2:$H$490,MATCH(F$4,'Miljövärden urval för publ'!$B$2:$H$2,0),FALSE)),"",VLOOKUP($C104,'Miljövärden urval för publ'!$B$2:$H$490,MATCH(F$4,'Miljövärden urval för publ'!$B$2:$H$2,0),FALSE))</f>
        <v>13.2765</v>
      </c>
      <c r="G104" s="106">
        <f>IF(ISERROR(VLOOKUP($C104,'Miljövärden urval för publ'!$B$2:$H$490,MATCH(G$4,'Miljövärden urval för publ'!$B$2:$H$2,0),FALSE)),"",VLOOKUP($C104,'Miljövärden urval för publ'!$B$2:$H$490,MATCH(G$4,'Miljövärden urval för publ'!$B$2:$H$2,0),FALSE))</f>
        <v>3.0892900000000001E-2</v>
      </c>
    </row>
    <row r="105" spans="1:7" x14ac:dyDescent="0.25">
      <c r="A105" s="106">
        <v>102</v>
      </c>
      <c r="B105" s="106" t="str">
        <f>IF(ISERROR(INDEX('Miljövärden urval för publ'!$A$2:$AD$475,MATCH($A105,'Miljövärden urval för publ'!$U$2:$U$476,0),1)),"",INDEX('Miljövärden urval för publ'!$A$2:$AD$475,MATCH($A105,'Miljövärden urval för publ'!$U$2:$U$476,0),1))</f>
        <v>Halmstads Energi och Miljö AB</v>
      </c>
      <c r="C105" s="106" t="str">
        <f>IF(ISERROR(INDEX('Miljövärden urval för publ'!$A$2:$AD$475,MATCH($A105,'Miljövärden urval för publ'!$U$2:$U$476,0),2)),"",INDEX('Miljövärden urval för publ'!$A$2:$AD$475,MATCH($A105,'Miljövärden urval för publ'!$U$2:$U$476,0),2))</f>
        <v>Halmstad</v>
      </c>
      <c r="D105" s="106">
        <f>IF(ISERROR(VLOOKUP($C105,'Miljövärden urval för publ'!$B$2:$H$490,MATCH(D$4,'Miljövärden urval för publ'!$B$2:$H$2,0),FALSE)),"",VLOOKUP($C105,'Miljövärden urval för publ'!$B$2:$H$490,MATCH(D$4,'Miljövärden urval för publ'!$B$2:$H$2,0),FALSE))</f>
        <v>0.13167699999999999</v>
      </c>
      <c r="E105" s="106">
        <f>IF(ISERROR(VLOOKUP($C105,'Miljövärden urval för publ'!$B$2:$H$490,MATCH(E$4,'Miljövärden urval för publ'!$B$2:$H$2,0),FALSE)),"",VLOOKUP($C105,'Miljövärden urval för publ'!$B$2:$H$490,MATCH(E$4,'Miljövärden urval för publ'!$B$2:$H$2,0),FALSE))</f>
        <v>85.162499999999994</v>
      </c>
      <c r="F105" s="106">
        <f>IF(ISERROR(VLOOKUP($C105,'Miljövärden urval för publ'!$B$2:$H$490,MATCH(F$4,'Miljövärden urval för publ'!$B$2:$H$2,0),FALSE)),"",VLOOKUP($C105,'Miljövärden urval för publ'!$B$2:$H$490,MATCH(F$4,'Miljövärden urval för publ'!$B$2:$H$2,0),FALSE))</f>
        <v>6.1285100000000003</v>
      </c>
      <c r="G105" s="106">
        <f>IF(ISERROR(VLOOKUP($C105,'Miljövärden urval för publ'!$B$2:$H$490,MATCH(G$4,'Miljövärden urval för publ'!$B$2:$H$2,0),FALSE)),"",VLOOKUP($C105,'Miljövärden urval för publ'!$B$2:$H$490,MATCH(G$4,'Miljövärden urval för publ'!$B$2:$H$2,0),FALSE))</f>
        <v>3.5118200000000002E-2</v>
      </c>
    </row>
    <row r="106" spans="1:7" x14ac:dyDescent="0.25">
      <c r="A106" s="106">
        <v>103</v>
      </c>
      <c r="B106" s="106" t="str">
        <f>IF(ISERROR(INDEX('Miljövärden urval för publ'!$A$2:$AD$475,MATCH($A106,'Miljövärden urval för publ'!$U$2:$U$476,0),1)),"",INDEX('Miljövärden urval för publ'!$A$2:$AD$475,MATCH($A106,'Miljövärden urval för publ'!$U$2:$U$476,0),1))</f>
        <v>Hammarö Energi AB</v>
      </c>
      <c r="C106" s="106" t="str">
        <f>IF(ISERROR(INDEX('Miljövärden urval för publ'!$A$2:$AD$475,MATCH($A106,'Miljövärden urval för publ'!$U$2:$U$476,0),2)),"",INDEX('Miljövärden urval för publ'!$A$2:$AD$475,MATCH($A106,'Miljövärden urval för publ'!$U$2:$U$476,0),2))</f>
        <v>Skoghall</v>
      </c>
      <c r="D106" s="106">
        <f>IF(ISERROR(VLOOKUP($C106,'Miljövärden urval för publ'!$B$2:$H$490,MATCH(D$4,'Miljövärden urval för publ'!$B$2:$H$2,0),FALSE)),"",VLOOKUP($C106,'Miljövärden urval för publ'!$B$2:$H$490,MATCH(D$4,'Miljövärden urval för publ'!$B$2:$H$2,0),FALSE))</f>
        <v>0.22387899999999999</v>
      </c>
      <c r="E106" s="106">
        <f>IF(ISERROR(VLOOKUP($C106,'Miljövärden urval för publ'!$B$2:$H$490,MATCH(E$4,'Miljövärden urval för publ'!$B$2:$H$2,0),FALSE)),"",VLOOKUP($C106,'Miljövärden urval för publ'!$B$2:$H$490,MATCH(E$4,'Miljövärden urval för publ'!$B$2:$H$2,0),FALSE))</f>
        <v>63.149099999999997</v>
      </c>
      <c r="F106" s="106">
        <f>IF(ISERROR(VLOOKUP($C106,'Miljövärden urval för publ'!$B$2:$H$490,MATCH(F$4,'Miljövärden urval för publ'!$B$2:$H$2,0),FALSE)),"",VLOOKUP($C106,'Miljövärden urval för publ'!$B$2:$H$490,MATCH(F$4,'Miljövärden urval för publ'!$B$2:$H$2,0),FALSE))</f>
        <v>8.3435199999999998</v>
      </c>
      <c r="G106" s="106">
        <f>IF(ISERROR(VLOOKUP($C106,'Miljövärden urval för publ'!$B$2:$H$490,MATCH(G$4,'Miljövärden urval för publ'!$B$2:$H$2,0),FALSE)),"",VLOOKUP($C106,'Miljövärden urval för publ'!$B$2:$H$490,MATCH(G$4,'Miljövärden urval för publ'!$B$2:$H$2,0),FALSE))</f>
        <v>2.4478099999999999E-2</v>
      </c>
    </row>
    <row r="107" spans="1:7" x14ac:dyDescent="0.25">
      <c r="A107" s="106">
        <v>104</v>
      </c>
      <c r="B107" s="106" t="str">
        <f>IF(ISERROR(INDEX('Miljövärden urval för publ'!$A$2:$AD$475,MATCH($A107,'Miljövärden urval för publ'!$U$2:$U$476,0),1)),"",INDEX('Miljövärden urval för publ'!$A$2:$AD$475,MATCH($A107,'Miljövärden urval för publ'!$U$2:$U$476,0),1))</f>
        <v>Hedemora Energi AB</v>
      </c>
      <c r="C107" s="106" t="str">
        <f>IF(ISERROR(INDEX('Miljövärden urval för publ'!$A$2:$AD$475,MATCH($A107,'Miljövärden urval för publ'!$U$2:$U$476,0),2)),"",INDEX('Miljövärden urval för publ'!$A$2:$AD$475,MATCH($A107,'Miljövärden urval för publ'!$U$2:$U$476,0),2))</f>
        <v>Hedemora</v>
      </c>
      <c r="D107" s="106">
        <f>IF(ISERROR(VLOOKUP($C107,'Miljövärden urval för publ'!$B$2:$H$490,MATCH(D$4,'Miljövärden urval för publ'!$B$2:$H$2,0),FALSE)),"",VLOOKUP($C107,'Miljövärden urval för publ'!$B$2:$H$490,MATCH(D$4,'Miljövärden urval för publ'!$B$2:$H$2,0),FALSE))</f>
        <v>0.12560199999999999</v>
      </c>
      <c r="E107" s="106">
        <f>IF(ISERROR(VLOOKUP($C107,'Miljövärden urval för publ'!$B$2:$H$490,MATCH(E$4,'Miljövärden urval för publ'!$B$2:$H$2,0),FALSE)),"",VLOOKUP($C107,'Miljövärden urval för publ'!$B$2:$H$490,MATCH(E$4,'Miljövärden urval för publ'!$B$2:$H$2,0),FALSE))</f>
        <v>29.560500000000001</v>
      </c>
      <c r="F107" s="106">
        <f>IF(ISERROR(VLOOKUP($C107,'Miljövärden urval för publ'!$B$2:$H$490,MATCH(F$4,'Miljövärden urval för publ'!$B$2:$H$2,0),FALSE)),"",VLOOKUP($C107,'Miljövärden urval för publ'!$B$2:$H$490,MATCH(F$4,'Miljövärden urval för publ'!$B$2:$H$2,0),FALSE))</f>
        <v>7.6776999999999997</v>
      </c>
      <c r="G107" s="106">
        <f>IF(ISERROR(VLOOKUP($C107,'Miljövärden urval för publ'!$B$2:$H$490,MATCH(G$4,'Miljövärden urval för publ'!$B$2:$H$2,0),FALSE)),"",VLOOKUP($C107,'Miljövärden urval för publ'!$B$2:$H$490,MATCH(G$4,'Miljövärden urval för publ'!$B$2:$H$2,0),FALSE))</f>
        <v>2.99986E-2</v>
      </c>
    </row>
    <row r="108" spans="1:7" x14ac:dyDescent="0.25">
      <c r="A108" s="106">
        <v>105</v>
      </c>
      <c r="B108" s="106" t="str">
        <f>IF(ISERROR(INDEX('Miljövärden urval för publ'!$A$2:$AD$475,MATCH($A108,'Miljövärden urval för publ'!$U$2:$U$476,0),1)),"",INDEX('Miljövärden urval för publ'!$A$2:$AD$475,MATCH($A108,'Miljövärden urval för publ'!$U$2:$U$476,0),1))</f>
        <v>Hedemora Energi AB</v>
      </c>
      <c r="C108" s="106" t="str">
        <f>IF(ISERROR(INDEX('Miljövärden urval för publ'!$A$2:$AD$475,MATCH($A108,'Miljövärden urval för publ'!$U$2:$U$476,0),2)),"",INDEX('Miljövärden urval för publ'!$A$2:$AD$475,MATCH($A108,'Miljövärden urval för publ'!$U$2:$U$476,0),2))</f>
        <v>Långshyttan</v>
      </c>
      <c r="D108" s="106">
        <f>IF(ISERROR(VLOOKUP($C108,'Miljövärden urval för publ'!$B$2:$H$490,MATCH(D$4,'Miljövärden urval för publ'!$B$2:$H$2,0),FALSE)),"",VLOOKUP($C108,'Miljövärden urval för publ'!$B$2:$H$490,MATCH(D$4,'Miljövärden urval för publ'!$B$2:$H$2,0),FALSE))</f>
        <v>0.23849999999999999</v>
      </c>
      <c r="E108" s="106">
        <f>IF(ISERROR(VLOOKUP($C108,'Miljövärden urval för publ'!$B$2:$H$490,MATCH(E$4,'Miljövärden urval för publ'!$B$2:$H$2,0),FALSE)),"",VLOOKUP($C108,'Miljövärden urval för publ'!$B$2:$H$490,MATCH(E$4,'Miljövärden urval för publ'!$B$2:$H$2,0),FALSE))</f>
        <v>57.209899999999998</v>
      </c>
      <c r="F108" s="106">
        <f>IF(ISERROR(VLOOKUP($C108,'Miljövärden urval för publ'!$B$2:$H$490,MATCH(F$4,'Miljövärden urval för publ'!$B$2:$H$2,0),FALSE)),"",VLOOKUP($C108,'Miljövärden urval för publ'!$B$2:$H$490,MATCH(F$4,'Miljövärden urval för publ'!$B$2:$H$2,0),FALSE))</f>
        <v>10.71</v>
      </c>
      <c r="G108" s="106">
        <f>IF(ISERROR(VLOOKUP($C108,'Miljövärden urval för publ'!$B$2:$H$490,MATCH(G$4,'Miljövärden urval för publ'!$B$2:$H$2,0),FALSE)),"",VLOOKUP($C108,'Miljövärden urval för publ'!$B$2:$H$490,MATCH(G$4,'Miljövärden urval för publ'!$B$2:$H$2,0),FALSE))</f>
        <v>0.102053</v>
      </c>
    </row>
    <row r="109" spans="1:7" x14ac:dyDescent="0.25">
      <c r="A109" s="106">
        <v>106</v>
      </c>
      <c r="B109" s="106" t="str">
        <f>IF(ISERROR(INDEX('Miljövärden urval för publ'!$A$2:$AD$475,MATCH($A109,'Miljövärden urval för publ'!$U$2:$U$476,0),1)),"",INDEX('Miljövärden urval för publ'!$A$2:$AD$475,MATCH($A109,'Miljövärden urval för publ'!$U$2:$U$476,0),1))</f>
        <v>Hedemora Energi AB</v>
      </c>
      <c r="C109" s="106" t="str">
        <f>IF(ISERROR(INDEX('Miljövärden urval för publ'!$A$2:$AD$475,MATCH($A109,'Miljövärden urval för publ'!$U$2:$U$476,0),2)),"",INDEX('Miljövärden urval för publ'!$A$2:$AD$475,MATCH($A109,'Miljövärden urval för publ'!$U$2:$U$476,0),2))</f>
        <v>St Skedvi</v>
      </c>
      <c r="D109" s="106">
        <f>IF(ISERROR(VLOOKUP($C109,'Miljövärden urval för publ'!$B$2:$H$490,MATCH(D$4,'Miljövärden urval för publ'!$B$2:$H$2,0),FALSE)),"",VLOOKUP($C109,'Miljövärden urval för publ'!$B$2:$H$490,MATCH(D$4,'Miljövärden urval för publ'!$B$2:$H$2,0),FALSE))</f>
        <v>0.27675899999999998</v>
      </c>
      <c r="E109" s="106">
        <f>IF(ISERROR(VLOOKUP($C109,'Miljövärden urval för publ'!$B$2:$H$490,MATCH(E$4,'Miljövärden urval för publ'!$B$2:$H$2,0),FALSE)),"",VLOOKUP($C109,'Miljövärden urval för publ'!$B$2:$H$490,MATCH(E$4,'Miljövärden urval för publ'!$B$2:$H$2,0),FALSE))</f>
        <v>66.736599999999996</v>
      </c>
      <c r="F109" s="106">
        <f>IF(ISERROR(VLOOKUP($C109,'Miljövärden urval för publ'!$B$2:$H$490,MATCH(F$4,'Miljövärden urval för publ'!$B$2:$H$2,0),FALSE)),"",VLOOKUP($C109,'Miljövärden urval för publ'!$B$2:$H$490,MATCH(F$4,'Miljövärden urval för publ'!$B$2:$H$2,0),FALSE))</f>
        <v>12.331200000000001</v>
      </c>
      <c r="G109" s="106">
        <f>IF(ISERROR(VLOOKUP($C109,'Miljövärden urval för publ'!$B$2:$H$490,MATCH(G$4,'Miljövärden urval för publ'!$B$2:$H$2,0),FALSE)),"",VLOOKUP($C109,'Miljövärden urval för publ'!$B$2:$H$490,MATCH(G$4,'Miljövärden urval för publ'!$B$2:$H$2,0),FALSE))</f>
        <v>0.110925</v>
      </c>
    </row>
    <row r="110" spans="1:7" x14ac:dyDescent="0.25">
      <c r="A110" s="106">
        <v>107</v>
      </c>
      <c r="B110" s="106" t="str">
        <f>IF(ISERROR(INDEX('Miljövärden urval för publ'!$A$2:$AD$475,MATCH($A110,'Miljövärden urval för publ'!$U$2:$U$476,0),1)),"",INDEX('Miljövärden urval för publ'!$A$2:$AD$475,MATCH($A110,'Miljövärden urval för publ'!$U$2:$U$476,0),1))</f>
        <v>Hedemora Energi AB</v>
      </c>
      <c r="C110" s="106" t="str">
        <f>IF(ISERROR(INDEX('Miljövärden urval för publ'!$A$2:$AD$475,MATCH($A110,'Miljövärden urval för publ'!$U$2:$U$476,0),2)),"",INDEX('Miljövärden urval för publ'!$A$2:$AD$475,MATCH($A110,'Miljövärden urval för publ'!$U$2:$U$476,0),2))</f>
        <v>Säter</v>
      </c>
      <c r="D110" s="106">
        <f>IF(ISERROR(VLOOKUP($C110,'Miljövärden urval för publ'!$B$2:$H$490,MATCH(D$4,'Miljövärden urval för publ'!$B$2:$H$2,0),FALSE)),"",VLOOKUP($C110,'Miljövärden urval för publ'!$B$2:$H$490,MATCH(D$4,'Miljövärden urval för publ'!$B$2:$H$2,0),FALSE))</f>
        <v>0.126525</v>
      </c>
      <c r="E110" s="106">
        <f>IF(ISERROR(VLOOKUP($C110,'Miljövärden urval för publ'!$B$2:$H$490,MATCH(E$4,'Miljövärden urval för publ'!$B$2:$H$2,0),FALSE)),"",VLOOKUP($C110,'Miljövärden urval för publ'!$B$2:$H$490,MATCH(E$4,'Miljövärden urval för publ'!$B$2:$H$2,0),FALSE))</f>
        <v>29.502600000000001</v>
      </c>
      <c r="F110" s="106">
        <f>IF(ISERROR(VLOOKUP($C110,'Miljövärden urval för publ'!$B$2:$H$490,MATCH(F$4,'Miljövärden urval för publ'!$B$2:$H$2,0),FALSE)),"",VLOOKUP($C110,'Miljövärden urval för publ'!$B$2:$H$490,MATCH(F$4,'Miljövärden urval för publ'!$B$2:$H$2,0),FALSE))</f>
        <v>6.6268200000000004</v>
      </c>
      <c r="G110" s="106">
        <f>IF(ISERROR(VLOOKUP($C110,'Miljövärden urval för publ'!$B$2:$H$490,MATCH(G$4,'Miljövärden urval för publ'!$B$2:$H$2,0),FALSE)),"",VLOOKUP($C110,'Miljövärden urval för publ'!$B$2:$H$490,MATCH(G$4,'Miljövärden urval för publ'!$B$2:$H$2,0),FALSE))</f>
        <v>3.9868099999999997E-2</v>
      </c>
    </row>
    <row r="111" spans="1:7" x14ac:dyDescent="0.25">
      <c r="A111" s="106">
        <v>108</v>
      </c>
      <c r="B111" s="106" t="str">
        <f>IF(ISERROR(INDEX('Miljövärden urval för publ'!$A$2:$AD$475,MATCH($A111,'Miljövärden urval för publ'!$U$2:$U$476,0),1)),"",INDEX('Miljövärden urval för publ'!$A$2:$AD$475,MATCH($A111,'Miljövärden urval för publ'!$U$2:$U$476,0),1))</f>
        <v>Hjo Energi AB</v>
      </c>
      <c r="C111" s="106" t="str">
        <f>IF(ISERROR(INDEX('Miljövärden urval för publ'!$A$2:$AD$475,MATCH($A111,'Miljövärden urval för publ'!$U$2:$U$476,0),2)),"",INDEX('Miljövärden urval för publ'!$A$2:$AD$475,MATCH($A111,'Miljövärden urval för publ'!$U$2:$U$476,0),2))</f>
        <v>Hjo</v>
      </c>
      <c r="D111" s="106">
        <f>IF(ISERROR(VLOOKUP($C111,'Miljövärden urval för publ'!$B$2:$H$490,MATCH(D$4,'Miljövärden urval för publ'!$B$2:$H$2,0),FALSE)),"",VLOOKUP($C111,'Miljövärden urval för publ'!$B$2:$H$490,MATCH(D$4,'Miljövärden urval för publ'!$B$2:$H$2,0),FALSE))</f>
        <v>6.9409799999999994E-2</v>
      </c>
      <c r="E111" s="106">
        <f>IF(ISERROR(VLOOKUP($C111,'Miljövärden urval för publ'!$B$2:$H$490,MATCH(E$4,'Miljövärden urval för publ'!$B$2:$H$2,0),FALSE)),"",VLOOKUP($C111,'Miljövärden urval för publ'!$B$2:$H$490,MATCH(E$4,'Miljövärden urval för publ'!$B$2:$H$2,0),FALSE))</f>
        <v>12.5015</v>
      </c>
      <c r="F111" s="106">
        <f>IF(ISERROR(VLOOKUP($C111,'Miljövärden urval för publ'!$B$2:$H$490,MATCH(F$4,'Miljövärden urval för publ'!$B$2:$H$2,0),FALSE)),"",VLOOKUP($C111,'Miljövärden urval för publ'!$B$2:$H$490,MATCH(F$4,'Miljövärden urval för publ'!$B$2:$H$2,0),FALSE))</f>
        <v>8.4227500000000006</v>
      </c>
      <c r="G111" s="106">
        <f>IF(ISERROR(VLOOKUP($C111,'Miljövärden urval för publ'!$B$2:$H$490,MATCH(G$4,'Miljövärden urval för publ'!$B$2:$H$2,0),FALSE)),"",VLOOKUP($C111,'Miljövärden urval för publ'!$B$2:$H$490,MATCH(G$4,'Miljövärden urval för publ'!$B$2:$H$2,0),FALSE))</f>
        <v>4.6705000000000002E-3</v>
      </c>
    </row>
    <row r="112" spans="1:7" x14ac:dyDescent="0.25">
      <c r="A112" s="106">
        <v>109</v>
      </c>
      <c r="B112" s="106" t="str">
        <f>IF(ISERROR(INDEX('Miljövärden urval för publ'!$A$2:$AD$475,MATCH($A112,'Miljövärden urval för publ'!$U$2:$U$476,0),1)),"",INDEX('Miljövärden urval för publ'!$A$2:$AD$475,MATCH($A112,'Miljövärden urval för publ'!$U$2:$U$476,0),1))</f>
        <v>Härnösand Energi &amp; Miljö AB</v>
      </c>
      <c r="C112" s="106" t="str">
        <f>IF(ISERROR(INDEX('Miljövärden urval för publ'!$A$2:$AD$475,MATCH($A112,'Miljövärden urval för publ'!$U$2:$U$476,0),2)),"",INDEX('Miljövärden urval för publ'!$A$2:$AD$475,MATCH($A112,'Miljövärden urval för publ'!$U$2:$U$476,0),2))</f>
        <v>Härnösand</v>
      </c>
      <c r="D112" s="106">
        <f>IF(ISERROR(VLOOKUP($C112,'Miljövärden urval för publ'!$B$2:$H$490,MATCH(D$4,'Miljövärden urval för publ'!$B$2:$H$2,0),FALSE)),"",VLOOKUP($C112,'Miljövärden urval för publ'!$B$2:$H$490,MATCH(D$4,'Miljövärden urval för publ'!$B$2:$H$2,0),FALSE))</f>
        <v>0.12189999999999999</v>
      </c>
      <c r="E112" s="106">
        <f>IF(ISERROR(VLOOKUP($C112,'Miljövärden urval för publ'!$B$2:$H$490,MATCH(E$4,'Miljövärden urval för publ'!$B$2:$H$2,0),FALSE)),"",VLOOKUP($C112,'Miljövärden urval för publ'!$B$2:$H$490,MATCH(E$4,'Miljövärden urval för publ'!$B$2:$H$2,0),FALSE))</f>
        <v>37.231299999999997</v>
      </c>
      <c r="F112" s="106">
        <f>IF(ISERROR(VLOOKUP($C112,'Miljövärden urval för publ'!$B$2:$H$490,MATCH(F$4,'Miljövärden urval för publ'!$B$2:$H$2,0),FALSE)),"",VLOOKUP($C112,'Miljövärden urval för publ'!$B$2:$H$490,MATCH(F$4,'Miljövärden urval för publ'!$B$2:$H$2,0),FALSE))</f>
        <v>7.6951299999999998</v>
      </c>
      <c r="G112" s="106">
        <f>IF(ISERROR(VLOOKUP($C112,'Miljövärden urval för publ'!$B$2:$H$490,MATCH(G$4,'Miljövärden urval för publ'!$B$2:$H$2,0),FALSE)),"",VLOOKUP($C112,'Miljövärden urval för publ'!$B$2:$H$490,MATCH(G$4,'Miljövärden urval för publ'!$B$2:$H$2,0),FALSE))</f>
        <v>2.2785000000000001E-3</v>
      </c>
    </row>
    <row r="113" spans="1:7" x14ac:dyDescent="0.25">
      <c r="A113" s="106">
        <v>110</v>
      </c>
      <c r="B113" s="106" t="str">
        <f>IF(ISERROR(INDEX('Miljövärden urval för publ'!$A$2:$AD$475,MATCH($A113,'Miljövärden urval för publ'!$U$2:$U$476,0),1)),"",INDEX('Miljövärden urval för publ'!$A$2:$AD$475,MATCH($A113,'Miljövärden urval för publ'!$U$2:$U$476,0),1))</f>
        <v>Hässleholm Miljö AB</v>
      </c>
      <c r="C113" s="106" t="str">
        <f>IF(ISERROR(INDEX('Miljövärden urval för publ'!$A$2:$AD$475,MATCH($A113,'Miljövärden urval för publ'!$U$2:$U$476,0),2)),"",INDEX('Miljövärden urval för publ'!$A$2:$AD$475,MATCH($A113,'Miljövärden urval för publ'!$U$2:$U$476,0),2))</f>
        <v>Hässleholm</v>
      </c>
      <c r="D113" s="106">
        <f>IF(ISERROR(VLOOKUP($C113,'Miljövärden urval för publ'!$B$2:$H$490,MATCH(D$4,'Miljövärden urval för publ'!$B$2:$H$2,0),FALSE)),"",VLOOKUP($C113,'Miljövärden urval för publ'!$B$2:$H$490,MATCH(D$4,'Miljövärden urval för publ'!$B$2:$H$2,0),FALSE))</f>
        <v>0.182366</v>
      </c>
      <c r="E113" s="106">
        <f>IF(ISERROR(VLOOKUP($C113,'Miljövärden urval för publ'!$B$2:$H$490,MATCH(E$4,'Miljövärden urval för publ'!$B$2:$H$2,0),FALSE)),"",VLOOKUP($C113,'Miljövärden urval för publ'!$B$2:$H$490,MATCH(E$4,'Miljövärden urval för publ'!$B$2:$H$2,0),FALSE))</f>
        <v>98.465999999999994</v>
      </c>
      <c r="F113" s="106">
        <f>IF(ISERROR(VLOOKUP($C113,'Miljövärden urval för publ'!$B$2:$H$490,MATCH(F$4,'Miljövärden urval för publ'!$B$2:$H$2,0),FALSE)),"",VLOOKUP($C113,'Miljövärden urval för publ'!$B$2:$H$490,MATCH(F$4,'Miljövärden urval för publ'!$B$2:$H$2,0),FALSE))</f>
        <v>6.2577199999999999</v>
      </c>
      <c r="G113" s="106">
        <f>IF(ISERROR(VLOOKUP($C113,'Miljövärden urval för publ'!$B$2:$H$490,MATCH(G$4,'Miljövärden urval för publ'!$B$2:$H$2,0),FALSE)),"",VLOOKUP($C113,'Miljövärden urval för publ'!$B$2:$H$490,MATCH(G$4,'Miljövärden urval för publ'!$B$2:$H$2,0),FALSE))</f>
        <v>2.8445999999999999E-2</v>
      </c>
    </row>
    <row r="114" spans="1:7" x14ac:dyDescent="0.25">
      <c r="A114" s="106">
        <v>111</v>
      </c>
      <c r="B114" s="106" t="str">
        <f>IF(ISERROR(INDEX('Miljövärden urval för publ'!$A$2:$AD$475,MATCH($A114,'Miljövärden urval för publ'!$U$2:$U$476,0),1)),"",INDEX('Miljövärden urval för publ'!$A$2:$AD$475,MATCH($A114,'Miljövärden urval för publ'!$U$2:$U$476,0),1))</f>
        <v>Hässleholm Miljö AB</v>
      </c>
      <c r="C114" s="106" t="str">
        <f>IF(ISERROR(INDEX('Miljövärden urval för publ'!$A$2:$AD$475,MATCH($A114,'Miljövärden urval för publ'!$U$2:$U$476,0),2)),"",INDEX('Miljövärden urval för publ'!$A$2:$AD$475,MATCH($A114,'Miljövärden urval för publ'!$U$2:$U$476,0),2))</f>
        <v>Tyringe</v>
      </c>
      <c r="D114" s="106">
        <f>IF(ISERROR(VLOOKUP($C114,'Miljövärden urval för publ'!$B$2:$H$490,MATCH(D$4,'Miljövärden urval för publ'!$B$2:$H$2,0),FALSE)),"",VLOOKUP($C114,'Miljövärden urval för publ'!$B$2:$H$490,MATCH(D$4,'Miljövärden urval för publ'!$B$2:$H$2,0),FALSE))</f>
        <v>0.15459300000000001</v>
      </c>
      <c r="E114" s="106">
        <f>IF(ISERROR(VLOOKUP($C114,'Miljövärden urval för publ'!$B$2:$H$490,MATCH(E$4,'Miljövärden urval för publ'!$B$2:$H$2,0),FALSE)),"",VLOOKUP($C114,'Miljövärden urval för publ'!$B$2:$H$490,MATCH(E$4,'Miljövärden urval för publ'!$B$2:$H$2,0),FALSE))</f>
        <v>36.104100000000003</v>
      </c>
      <c r="F114" s="106">
        <f>IF(ISERROR(VLOOKUP($C114,'Miljövärden urval för publ'!$B$2:$H$490,MATCH(F$4,'Miljövärden urval för publ'!$B$2:$H$2,0),FALSE)),"",VLOOKUP($C114,'Miljövärden urval för publ'!$B$2:$H$490,MATCH(F$4,'Miljövärden urval för publ'!$B$2:$H$2,0),FALSE))</f>
        <v>10.085800000000001</v>
      </c>
      <c r="G114" s="106">
        <f>IF(ISERROR(VLOOKUP($C114,'Miljövärden urval för publ'!$B$2:$H$490,MATCH(G$4,'Miljövärden urval för publ'!$B$2:$H$2,0),FALSE)),"",VLOOKUP($C114,'Miljövärden urval för publ'!$B$2:$H$490,MATCH(G$4,'Miljövärden urval för publ'!$B$2:$H$2,0),FALSE))</f>
        <v>2.2622799999999998E-2</v>
      </c>
    </row>
    <row r="115" spans="1:7" x14ac:dyDescent="0.25">
      <c r="A115" s="106">
        <v>112</v>
      </c>
      <c r="B115" s="106" t="str">
        <f>IF(ISERROR(INDEX('Miljövärden urval för publ'!$A$2:$AD$475,MATCH($A115,'Miljövärden urval för publ'!$U$2:$U$476,0),1)),"",INDEX('Miljövärden urval för publ'!$A$2:$AD$475,MATCH($A115,'Miljövärden urval för publ'!$U$2:$U$476,0),1))</f>
        <v>Höganäs Energi AB</v>
      </c>
      <c r="C115" s="106" t="str">
        <f>IF(ISERROR(INDEX('Miljövärden urval för publ'!$A$2:$AD$475,MATCH($A115,'Miljövärden urval för publ'!$U$2:$U$476,0),2)),"",INDEX('Miljövärden urval för publ'!$A$2:$AD$475,MATCH($A115,'Miljövärden urval för publ'!$U$2:$U$476,0),2))</f>
        <v>Höganäs</v>
      </c>
      <c r="D115" s="106">
        <f>IF(ISERROR(VLOOKUP($C115,'Miljövärden urval för publ'!$B$2:$H$490,MATCH(D$4,'Miljövärden urval för publ'!$B$2:$H$2,0),FALSE)),"",VLOOKUP($C115,'Miljövärden urval för publ'!$B$2:$H$490,MATCH(D$4,'Miljövärden urval för publ'!$B$2:$H$2,0),FALSE))</f>
        <v>4.3985099999999999E-2</v>
      </c>
      <c r="E115" s="106">
        <f>IF(ISERROR(VLOOKUP($C115,'Miljövärden urval för publ'!$B$2:$H$490,MATCH(E$4,'Miljövärden urval för publ'!$B$2:$H$2,0),FALSE)),"",VLOOKUP($C115,'Miljövärden urval för publ'!$B$2:$H$490,MATCH(E$4,'Miljövärden urval för publ'!$B$2:$H$2,0),FALSE))</f>
        <v>6.4214200000000003</v>
      </c>
      <c r="F115" s="106">
        <f>IF(ISERROR(VLOOKUP($C115,'Miljövärden urval för publ'!$B$2:$H$490,MATCH(F$4,'Miljövärden urval för publ'!$B$2:$H$2,0),FALSE)),"",VLOOKUP($C115,'Miljövärden urval för publ'!$B$2:$H$490,MATCH(F$4,'Miljövärden urval för publ'!$B$2:$H$2,0),FALSE))</f>
        <v>1.49797</v>
      </c>
      <c r="G115" s="106">
        <f>IF(ISERROR(VLOOKUP($C115,'Miljövärden urval för publ'!$B$2:$H$490,MATCH(G$4,'Miljövärden urval för publ'!$B$2:$H$2,0),FALSE)),"",VLOOKUP($C115,'Miljövärden urval för publ'!$B$2:$H$490,MATCH(G$4,'Miljövärden urval för publ'!$B$2:$H$2,0),FALSE))</f>
        <v>2.4582900000000001E-2</v>
      </c>
    </row>
    <row r="116" spans="1:7" x14ac:dyDescent="0.25">
      <c r="A116" s="106">
        <v>113</v>
      </c>
      <c r="B116" s="106" t="str">
        <f>IF(ISERROR(INDEX('Miljövärden urval för publ'!$A$2:$AD$475,MATCH($A116,'Miljövärden urval för publ'!$U$2:$U$476,0),1)),"",INDEX('Miljövärden urval för publ'!$A$2:$AD$475,MATCH($A116,'Miljövärden urval för publ'!$U$2:$U$476,0),1))</f>
        <v>Jokkmokks Värmeverk AB</v>
      </c>
      <c r="C116" s="106" t="str">
        <f>IF(ISERROR(INDEX('Miljövärden urval för publ'!$A$2:$AD$475,MATCH($A116,'Miljövärden urval för publ'!$U$2:$U$476,0),2)),"",INDEX('Miljövärden urval för publ'!$A$2:$AD$475,MATCH($A116,'Miljövärden urval för publ'!$U$2:$U$476,0),2))</f>
        <v>Jokkmokk</v>
      </c>
      <c r="D116" s="106">
        <f>IF(ISERROR(VLOOKUP($C116,'Miljövärden urval för publ'!$B$2:$H$490,MATCH(D$4,'Miljövärden urval för publ'!$B$2:$H$2,0),FALSE)),"",VLOOKUP($C116,'Miljövärden urval för publ'!$B$2:$H$490,MATCH(D$4,'Miljövärden urval för publ'!$B$2:$H$2,0),FALSE))</f>
        <v>8.5588200000000003E-2</v>
      </c>
      <c r="E116" s="106">
        <f>IF(ISERROR(VLOOKUP($C116,'Miljövärden urval för publ'!$B$2:$H$490,MATCH(E$4,'Miljövärden urval för publ'!$B$2:$H$2,0),FALSE)),"",VLOOKUP($C116,'Miljövärden urval för publ'!$B$2:$H$490,MATCH(E$4,'Miljövärden urval för publ'!$B$2:$H$2,0),FALSE))</f>
        <v>11.740600000000001</v>
      </c>
      <c r="F116" s="106">
        <f>IF(ISERROR(VLOOKUP($C116,'Miljövärden urval för publ'!$B$2:$H$490,MATCH(F$4,'Miljövärden urval för publ'!$B$2:$H$2,0),FALSE)),"",VLOOKUP($C116,'Miljövärden urval för publ'!$B$2:$H$490,MATCH(F$4,'Miljövärden urval för publ'!$B$2:$H$2,0),FALSE))</f>
        <v>9.7696799999999993</v>
      </c>
      <c r="G116" s="106">
        <f>IF(ISERROR(VLOOKUP($C116,'Miljövärden urval för publ'!$B$2:$H$490,MATCH(G$4,'Miljövärden urval för publ'!$B$2:$H$2,0),FALSE)),"",VLOOKUP($C116,'Miljövärden urval för publ'!$B$2:$H$490,MATCH(G$4,'Miljövärden urval för publ'!$B$2:$H$2,0),FALSE))</f>
        <v>2.2522499999999999E-3</v>
      </c>
    </row>
    <row r="117" spans="1:7" x14ac:dyDescent="0.25">
      <c r="A117" s="106">
        <v>114</v>
      </c>
      <c r="B117" s="106" t="str">
        <f>IF(ISERROR(INDEX('Miljövärden urval för publ'!$A$2:$AD$475,MATCH($A117,'Miljövärden urval för publ'!$U$2:$U$476,0),1)),"",INDEX('Miljövärden urval för publ'!$A$2:$AD$475,MATCH($A117,'Miljövärden urval för publ'!$U$2:$U$476,0),1))</f>
        <v>Jämtkraft AB</v>
      </c>
      <c r="C117" s="106" t="str">
        <f>IF(ISERROR(INDEX('Miljövärden urval för publ'!$A$2:$AD$475,MATCH($A117,'Miljövärden urval för publ'!$U$2:$U$476,0),2)),"",INDEX('Miljövärden urval för publ'!$A$2:$AD$475,MATCH($A117,'Miljövärden urval för publ'!$U$2:$U$476,0),2))</f>
        <v>Krokom</v>
      </c>
      <c r="D117" s="106">
        <f>IF(ISERROR(VLOOKUP($C117,'Miljövärden urval för publ'!$B$2:$H$490,MATCH(D$4,'Miljövärden urval för publ'!$B$2:$H$2,0),FALSE)),"",VLOOKUP($C117,'Miljövärden urval för publ'!$B$2:$H$490,MATCH(D$4,'Miljövärden urval för publ'!$B$2:$H$2,0),FALSE))</f>
        <v>0.17931900000000001</v>
      </c>
      <c r="E117" s="106">
        <f>IF(ISERROR(VLOOKUP($C117,'Miljövärden urval för publ'!$B$2:$H$490,MATCH(E$4,'Miljövärden urval för publ'!$B$2:$H$2,0),FALSE)),"",VLOOKUP($C117,'Miljövärden urval för publ'!$B$2:$H$490,MATCH(E$4,'Miljövärden urval för publ'!$B$2:$H$2,0),FALSE))</f>
        <v>14.9617</v>
      </c>
      <c r="F117" s="106">
        <f>IF(ISERROR(VLOOKUP($C117,'Miljövärden urval för publ'!$B$2:$H$490,MATCH(F$4,'Miljövärden urval för publ'!$B$2:$H$2,0),FALSE)),"",VLOOKUP($C117,'Miljövärden urval för publ'!$B$2:$H$490,MATCH(F$4,'Miljövärden urval för publ'!$B$2:$H$2,0),FALSE))</f>
        <v>11.334300000000001</v>
      </c>
      <c r="G117" s="106">
        <f>IF(ISERROR(VLOOKUP($C117,'Miljövärden urval för publ'!$B$2:$H$490,MATCH(G$4,'Miljövärden urval för publ'!$B$2:$H$2,0),FALSE)),"",VLOOKUP($C117,'Miljövärden urval för publ'!$B$2:$H$490,MATCH(G$4,'Miljövärden urval för publ'!$B$2:$H$2,0),FALSE))</f>
        <v>1.1828099999999999E-2</v>
      </c>
    </row>
    <row r="118" spans="1:7" x14ac:dyDescent="0.25">
      <c r="A118" s="106">
        <v>115</v>
      </c>
      <c r="B118" s="106" t="str">
        <f>IF(ISERROR(INDEX('Miljövärden urval för publ'!$A$2:$AD$475,MATCH($A118,'Miljövärden urval för publ'!$U$2:$U$476,0),1)),"",INDEX('Miljövärden urval för publ'!$A$2:$AD$475,MATCH($A118,'Miljövärden urval för publ'!$U$2:$U$476,0),1))</f>
        <v>Jämtkraft AB</v>
      </c>
      <c r="C118" s="106" t="str">
        <f>IF(ISERROR(INDEX('Miljövärden urval för publ'!$A$2:$AD$475,MATCH($A118,'Miljövärden urval för publ'!$U$2:$U$476,0),2)),"",INDEX('Miljövärden urval för publ'!$A$2:$AD$475,MATCH($A118,'Miljövärden urval för publ'!$U$2:$U$476,0),2))</f>
        <v>Åre</v>
      </c>
      <c r="D118" s="106">
        <f>IF(ISERROR(VLOOKUP($C118,'Miljövärden urval för publ'!$B$2:$H$490,MATCH(D$4,'Miljövärden urval för publ'!$B$2:$H$2,0),FALSE)),"",VLOOKUP($C118,'Miljövärden urval för publ'!$B$2:$H$490,MATCH(D$4,'Miljövärden urval för publ'!$B$2:$H$2,0),FALSE))</f>
        <v>0.23108999999999999</v>
      </c>
      <c r="E118" s="106">
        <f>IF(ISERROR(VLOOKUP($C118,'Miljövärden urval för publ'!$B$2:$H$490,MATCH(E$4,'Miljövärden urval för publ'!$B$2:$H$2,0),FALSE)),"",VLOOKUP($C118,'Miljövärden urval för publ'!$B$2:$H$490,MATCH(E$4,'Miljövärden urval för publ'!$B$2:$H$2,0),FALSE))</f>
        <v>27.8001</v>
      </c>
      <c r="F118" s="106">
        <f>IF(ISERROR(VLOOKUP($C118,'Miljövärden urval för publ'!$B$2:$H$490,MATCH(F$4,'Miljövärden urval för publ'!$B$2:$H$2,0),FALSE)),"",VLOOKUP($C118,'Miljövärden urval för publ'!$B$2:$H$490,MATCH(F$4,'Miljövärden urval för publ'!$B$2:$H$2,0),FALSE))</f>
        <v>12.494999999999999</v>
      </c>
      <c r="G118" s="106">
        <f>IF(ISERROR(VLOOKUP($C118,'Miljövärden urval för publ'!$B$2:$H$490,MATCH(G$4,'Miljövärden urval för publ'!$B$2:$H$2,0),FALSE)),"",VLOOKUP($C118,'Miljövärden urval för publ'!$B$2:$H$490,MATCH(G$4,'Miljövärden urval för publ'!$B$2:$H$2,0),FALSE))</f>
        <v>3.70447E-2</v>
      </c>
    </row>
    <row r="119" spans="1:7" x14ac:dyDescent="0.25">
      <c r="A119" s="106">
        <v>116</v>
      </c>
      <c r="B119" s="106" t="str">
        <f>IF(ISERROR(INDEX('Miljövärden urval för publ'!$A$2:$AD$475,MATCH($A119,'Miljövärden urval för publ'!$U$2:$U$476,0),1)),"",INDEX('Miljövärden urval för publ'!$A$2:$AD$475,MATCH($A119,'Miljövärden urval för publ'!$U$2:$U$476,0),1))</f>
        <v>Jämtkraft AB</v>
      </c>
      <c r="C119" s="106" t="str">
        <f>IF(ISERROR(INDEX('Miljövärden urval för publ'!$A$2:$AD$475,MATCH($A119,'Miljövärden urval för publ'!$U$2:$U$476,0),2)),"",INDEX('Miljövärden urval för publ'!$A$2:$AD$475,MATCH($A119,'Miljövärden urval för publ'!$U$2:$U$476,0),2))</f>
        <v>Östersund</v>
      </c>
      <c r="D119" s="106">
        <f>IF(ISERROR(VLOOKUP($C119,'Miljövärden urval för publ'!$B$2:$H$490,MATCH(D$4,'Miljövärden urval för publ'!$B$2:$H$2,0),FALSE)),"",VLOOKUP($C119,'Miljövärden urval för publ'!$B$2:$H$490,MATCH(D$4,'Miljövärden urval för publ'!$B$2:$H$2,0),FALSE))</f>
        <v>0.166626</v>
      </c>
      <c r="E119" s="106">
        <f>IF(ISERROR(VLOOKUP($C119,'Miljövärden urval för publ'!$B$2:$H$490,MATCH(E$4,'Miljövärden urval för publ'!$B$2:$H$2,0),FALSE)),"",VLOOKUP($C119,'Miljövärden urval för publ'!$B$2:$H$490,MATCH(E$4,'Miljövärden urval för publ'!$B$2:$H$2,0),FALSE))</f>
        <v>32.9756</v>
      </c>
      <c r="F119" s="106">
        <f>IF(ISERROR(VLOOKUP($C119,'Miljövärden urval för publ'!$B$2:$H$490,MATCH(F$4,'Miljövärden urval för publ'!$B$2:$H$2,0),FALSE)),"",VLOOKUP($C119,'Miljövärden urval för publ'!$B$2:$H$490,MATCH(F$4,'Miljövärden urval för publ'!$B$2:$H$2,0),FALSE))</f>
        <v>7.0346900000000003</v>
      </c>
      <c r="G119" s="106">
        <f>IF(ISERROR(VLOOKUP($C119,'Miljövärden urval för publ'!$B$2:$H$490,MATCH(G$4,'Miljövärden urval för publ'!$B$2:$H$2,0),FALSE)),"",VLOOKUP($C119,'Miljövärden urval för publ'!$B$2:$H$490,MATCH(G$4,'Miljövärden urval för publ'!$B$2:$H$2,0),FALSE))</f>
        <v>1.0048E-2</v>
      </c>
    </row>
    <row r="120" spans="1:7" x14ac:dyDescent="0.25">
      <c r="A120" s="106">
        <v>117</v>
      </c>
      <c r="B120" s="106" t="str">
        <f>IF(ISERROR(INDEX('Miljövärden urval för publ'!$A$2:$AD$475,MATCH($A120,'Miljövärden urval för publ'!$U$2:$U$476,0),1)),"",INDEX('Miljövärden urval för publ'!$A$2:$AD$475,MATCH($A120,'Miljövärden urval för publ'!$U$2:$U$476,0),1))</f>
        <v>Jönköping Energi AB</v>
      </c>
      <c r="C120" s="106" t="str">
        <f>IF(ISERROR(INDEX('Miljövärden urval för publ'!$A$2:$AD$475,MATCH($A120,'Miljövärden urval för publ'!$U$2:$U$476,0),2)),"",INDEX('Miljövärden urval för publ'!$A$2:$AD$475,MATCH($A120,'Miljövärden urval för publ'!$U$2:$U$476,0),2))</f>
        <v>Gränna</v>
      </c>
      <c r="D120" s="106">
        <f>IF(ISERROR(VLOOKUP($C120,'Miljövärden urval för publ'!$B$2:$H$490,MATCH(D$4,'Miljövärden urval för publ'!$B$2:$H$2,0),FALSE)),"",VLOOKUP($C120,'Miljövärden urval för publ'!$B$2:$H$490,MATCH(D$4,'Miljövärden urval för publ'!$B$2:$H$2,0),FALSE))</f>
        <v>0.145538</v>
      </c>
      <c r="E120" s="106">
        <f>IF(ISERROR(VLOOKUP($C120,'Miljövärden urval för publ'!$B$2:$H$490,MATCH(E$4,'Miljövärden urval för publ'!$B$2:$H$2,0),FALSE)),"",VLOOKUP($C120,'Miljövärden urval för publ'!$B$2:$H$490,MATCH(E$4,'Miljövärden urval för publ'!$B$2:$H$2,0),FALSE))</f>
        <v>28.187100000000001</v>
      </c>
      <c r="F120" s="106">
        <f>IF(ISERROR(VLOOKUP($C120,'Miljövärden urval för publ'!$B$2:$H$490,MATCH(F$4,'Miljövärden urval för publ'!$B$2:$H$2,0),FALSE)),"",VLOOKUP($C120,'Miljövärden urval för publ'!$B$2:$H$490,MATCH(F$4,'Miljövärden urval för publ'!$B$2:$H$2,0),FALSE))</f>
        <v>9.4904499999999992</v>
      </c>
      <c r="G120" s="106">
        <f>IF(ISERROR(VLOOKUP($C120,'Miljövärden urval för publ'!$B$2:$H$490,MATCH(G$4,'Miljövärden urval för publ'!$B$2:$H$2,0),FALSE)),"",VLOOKUP($C120,'Miljövärden urval för publ'!$B$2:$H$490,MATCH(G$4,'Miljövärden urval för publ'!$B$2:$H$2,0),FALSE))</f>
        <v>4.5643200000000002E-2</v>
      </c>
    </row>
    <row r="121" spans="1:7" x14ac:dyDescent="0.25">
      <c r="A121" s="106">
        <v>118</v>
      </c>
      <c r="B121" s="106" t="str">
        <f>IF(ISERROR(INDEX('Miljövärden urval för publ'!$A$2:$AD$475,MATCH($A121,'Miljövärden urval för publ'!$U$2:$U$476,0),1)),"",INDEX('Miljövärden urval för publ'!$A$2:$AD$475,MATCH($A121,'Miljövärden urval för publ'!$U$2:$U$476,0),1))</f>
        <v>Jönköping Energi AB</v>
      </c>
      <c r="C121" s="106" t="str">
        <f>IF(ISERROR(INDEX('Miljövärden urval för publ'!$A$2:$AD$475,MATCH($A121,'Miljövärden urval för publ'!$U$2:$U$476,0),2)),"",INDEX('Miljövärden urval för publ'!$A$2:$AD$475,MATCH($A121,'Miljövärden urval för publ'!$U$2:$U$476,0),2))</f>
        <v>Jönköping</v>
      </c>
      <c r="D121" s="106">
        <f>IF(ISERROR(VLOOKUP($C121,'Miljövärden urval för publ'!$B$2:$H$490,MATCH(D$4,'Miljövärden urval för publ'!$B$2:$H$2,0),FALSE)),"",VLOOKUP($C121,'Miljövärden urval för publ'!$B$2:$H$490,MATCH(D$4,'Miljövärden urval för publ'!$B$2:$H$2,0),FALSE))</f>
        <v>0.21581900000000001</v>
      </c>
      <c r="E121" s="106">
        <f>IF(ISERROR(VLOOKUP($C121,'Miljövärden urval för publ'!$B$2:$H$490,MATCH(E$4,'Miljövärden urval för publ'!$B$2:$H$2,0),FALSE)),"",VLOOKUP($C121,'Miljövärden urval för publ'!$B$2:$H$490,MATCH(E$4,'Miljövärden urval för publ'!$B$2:$H$2,0),FALSE))</f>
        <v>71.523200000000003</v>
      </c>
      <c r="F121" s="106">
        <f>IF(ISERROR(VLOOKUP($C121,'Miljövärden urval för publ'!$B$2:$H$490,MATCH(F$4,'Miljövärden urval för publ'!$B$2:$H$2,0),FALSE)),"",VLOOKUP($C121,'Miljövärden urval för publ'!$B$2:$H$490,MATCH(F$4,'Miljövärden urval för publ'!$B$2:$H$2,0),FALSE))</f>
        <v>6.5464700000000002</v>
      </c>
      <c r="G121" s="106">
        <f>IF(ISERROR(VLOOKUP($C121,'Miljövärden urval för publ'!$B$2:$H$490,MATCH(G$4,'Miljövärden urval för publ'!$B$2:$H$2,0),FALSE)),"",VLOOKUP($C121,'Miljövärden urval för publ'!$B$2:$H$490,MATCH(G$4,'Miljövärden urval för publ'!$B$2:$H$2,0),FALSE))</f>
        <v>6.9646299999999994E-2</v>
      </c>
    </row>
    <row r="122" spans="1:7" x14ac:dyDescent="0.25">
      <c r="A122" s="106">
        <v>119</v>
      </c>
      <c r="B122" s="106" t="str">
        <f>IF(ISERROR(INDEX('Miljövärden urval för publ'!$A$2:$AD$475,MATCH($A122,'Miljövärden urval för publ'!$U$2:$U$476,0),1)),"",INDEX('Miljövärden urval för publ'!$A$2:$AD$475,MATCH($A122,'Miljövärden urval för publ'!$U$2:$U$476,0),1))</f>
        <v>Jönköping Energi AB</v>
      </c>
      <c r="C122" s="106" t="str">
        <f>IF(ISERROR(INDEX('Miljövärden urval för publ'!$A$2:$AD$475,MATCH($A122,'Miljövärden urval för publ'!$U$2:$U$476,0),2)),"",INDEX('Miljövärden urval för publ'!$A$2:$AD$475,MATCH($A122,'Miljövärden urval för publ'!$U$2:$U$476,0),2))</f>
        <v>Stensholm</v>
      </c>
      <c r="D122" s="106">
        <f>IF(ISERROR(VLOOKUP($C122,'Miljövärden urval för publ'!$B$2:$H$490,MATCH(D$4,'Miljövärden urval för publ'!$B$2:$H$2,0),FALSE)),"",VLOOKUP($C122,'Miljövärden urval för publ'!$B$2:$H$490,MATCH(D$4,'Miljövärden urval för publ'!$B$2:$H$2,0),FALSE))</f>
        <v>0.18865999999999999</v>
      </c>
      <c r="E122" s="106">
        <f>IF(ISERROR(VLOOKUP($C122,'Miljövärden urval för publ'!$B$2:$H$490,MATCH(E$4,'Miljövärden urval för publ'!$B$2:$H$2,0),FALSE)),"",VLOOKUP($C122,'Miljövärden urval för publ'!$B$2:$H$490,MATCH(E$4,'Miljövärden urval för publ'!$B$2:$H$2,0),FALSE))</f>
        <v>17.666699999999999</v>
      </c>
      <c r="F122" s="106">
        <f>IF(ISERROR(VLOOKUP($C122,'Miljövärden urval för publ'!$B$2:$H$490,MATCH(F$4,'Miljövärden urval för publ'!$B$2:$H$2,0),FALSE)),"",VLOOKUP($C122,'Miljövärden urval för publ'!$B$2:$H$490,MATCH(F$4,'Miljövärden urval för publ'!$B$2:$H$2,0),FALSE))</f>
        <v>15.532500000000001</v>
      </c>
      <c r="G122" s="106">
        <f>IF(ISERROR(VLOOKUP($C122,'Miljövärden urval för publ'!$B$2:$H$490,MATCH(G$4,'Miljövärden urval för publ'!$B$2:$H$2,0),FALSE)),"",VLOOKUP($C122,'Miljövärden urval för publ'!$B$2:$H$490,MATCH(G$4,'Miljövärden urval för publ'!$B$2:$H$2,0),FALSE))</f>
        <v>3.4782599999999997E-2</v>
      </c>
    </row>
    <row r="123" spans="1:7" x14ac:dyDescent="0.25">
      <c r="A123" s="106">
        <v>120</v>
      </c>
      <c r="B123" s="106" t="str">
        <f>IF(ISERROR(INDEX('Miljövärden urval för publ'!$A$2:$AD$475,MATCH($A123,'Miljövärden urval för publ'!$U$2:$U$476,0),1)),"",INDEX('Miljövärden urval för publ'!$A$2:$AD$475,MATCH($A123,'Miljövärden urval för publ'!$U$2:$U$476,0),1))</f>
        <v>Kalmar Energi Värme AB</v>
      </c>
      <c r="C123" s="106" t="str">
        <f>IF(ISERROR(INDEX('Miljövärden urval för publ'!$A$2:$AD$475,MATCH($A123,'Miljövärden urval för publ'!$U$2:$U$476,0),2)),"",INDEX('Miljövärden urval för publ'!$A$2:$AD$475,MATCH($A123,'Miljövärden urval för publ'!$U$2:$U$476,0),2))</f>
        <v>Kalmar</v>
      </c>
      <c r="D123" s="106">
        <f>IF(ISERROR(VLOOKUP($C123,'Miljövärden urval för publ'!$B$2:$H$490,MATCH(D$4,'Miljövärden urval för publ'!$B$2:$H$2,0),FALSE)),"",VLOOKUP($C123,'Miljövärden urval för publ'!$B$2:$H$490,MATCH(D$4,'Miljövärden urval för publ'!$B$2:$H$2,0),FALSE))</f>
        <v>9.1110300000000005E-2</v>
      </c>
      <c r="E123" s="106">
        <f>IF(ISERROR(VLOOKUP($C123,'Miljövärden urval för publ'!$B$2:$H$490,MATCH(E$4,'Miljövärden urval för publ'!$B$2:$H$2,0),FALSE)),"",VLOOKUP($C123,'Miljövärden urval för publ'!$B$2:$H$490,MATCH(E$4,'Miljövärden urval för publ'!$B$2:$H$2,0),FALSE))</f>
        <v>7.2279</v>
      </c>
      <c r="F123" s="106">
        <f>IF(ISERROR(VLOOKUP($C123,'Miljövärden urval för publ'!$B$2:$H$490,MATCH(F$4,'Miljövärden urval för publ'!$B$2:$H$2,0),FALSE)),"",VLOOKUP($C123,'Miljövärden urval för publ'!$B$2:$H$490,MATCH(F$4,'Miljövärden urval för publ'!$B$2:$H$2,0),FALSE))</f>
        <v>6.8690199999999999</v>
      </c>
      <c r="G123" s="106">
        <f>IF(ISERROR(VLOOKUP($C123,'Miljövärden urval för publ'!$B$2:$H$490,MATCH(G$4,'Miljövärden urval för publ'!$B$2:$H$2,0),FALSE)),"",VLOOKUP($C123,'Miljövärden urval för publ'!$B$2:$H$490,MATCH(G$4,'Miljövärden urval för publ'!$B$2:$H$2,0),FALSE))</f>
        <v>3.31036E-3</v>
      </c>
    </row>
    <row r="124" spans="1:7" x14ac:dyDescent="0.25">
      <c r="A124" s="106">
        <v>121</v>
      </c>
      <c r="B124" s="106" t="str">
        <f>IF(ISERROR(INDEX('Miljövärden urval för publ'!$A$2:$AD$475,MATCH($A124,'Miljövärden urval för publ'!$U$2:$U$476,0),1)),"",INDEX('Miljövärden urval för publ'!$A$2:$AD$475,MATCH($A124,'Miljövärden urval för publ'!$U$2:$U$476,0),1))</f>
        <v>Karlshamn Energi AB</v>
      </c>
      <c r="C124" s="106" t="str">
        <f>IF(ISERROR(INDEX('Miljövärden urval för publ'!$A$2:$AD$475,MATCH($A124,'Miljövärden urval för publ'!$U$2:$U$476,0),2)),"",INDEX('Miljövärden urval för publ'!$A$2:$AD$475,MATCH($A124,'Miljövärden urval för publ'!$U$2:$U$476,0),2))</f>
        <v>Karlshamn</v>
      </c>
      <c r="D124" s="106">
        <f>IF(ISERROR(VLOOKUP($C124,'Miljövärden urval för publ'!$B$2:$H$490,MATCH(D$4,'Miljövärden urval för publ'!$B$2:$H$2,0),FALSE)),"",VLOOKUP($C124,'Miljövärden urval för publ'!$B$2:$H$490,MATCH(D$4,'Miljövärden urval för publ'!$B$2:$H$2,0),FALSE))</f>
        <v>5.7898100000000001E-2</v>
      </c>
      <c r="E124" s="106">
        <f>IF(ISERROR(VLOOKUP($C124,'Miljövärden urval för publ'!$B$2:$H$490,MATCH(E$4,'Miljövärden urval för publ'!$B$2:$H$2,0),FALSE)),"",VLOOKUP($C124,'Miljövärden urval för publ'!$B$2:$H$490,MATCH(E$4,'Miljövärden urval för publ'!$B$2:$H$2,0),FALSE))</f>
        <v>12.5313</v>
      </c>
      <c r="F124" s="106">
        <f>IF(ISERROR(VLOOKUP($C124,'Miljövärden urval för publ'!$B$2:$H$490,MATCH(F$4,'Miljövärden urval för publ'!$B$2:$H$2,0),FALSE)),"",VLOOKUP($C124,'Miljövärden urval för publ'!$B$2:$H$490,MATCH(F$4,'Miljövärden urval för publ'!$B$2:$H$2,0),FALSE))</f>
        <v>1.94465</v>
      </c>
      <c r="G124" s="106">
        <f>IF(ISERROR(VLOOKUP($C124,'Miljövärden urval för publ'!$B$2:$H$490,MATCH(G$4,'Miljövärden urval för publ'!$B$2:$H$2,0),FALSE)),"",VLOOKUP($C124,'Miljövärden urval för publ'!$B$2:$H$490,MATCH(G$4,'Miljövärden urval för publ'!$B$2:$H$2,0),FALSE))</f>
        <v>3.7172700000000003E-2</v>
      </c>
    </row>
    <row r="125" spans="1:7" x14ac:dyDescent="0.25">
      <c r="A125" s="106">
        <v>122</v>
      </c>
      <c r="B125" s="106" t="str">
        <f>IF(ISERROR(INDEX('Miljövärden urval för publ'!$A$2:$AD$475,MATCH($A125,'Miljövärden urval för publ'!$U$2:$U$476,0),1)),"",INDEX('Miljövärden urval för publ'!$A$2:$AD$475,MATCH($A125,'Miljövärden urval för publ'!$U$2:$U$476,0),1))</f>
        <v>Karlstads Energi AB</v>
      </c>
      <c r="C125" s="106" t="str">
        <f>IF(ISERROR(INDEX('Miljövärden urval för publ'!$A$2:$AD$475,MATCH($A125,'Miljövärden urval för publ'!$U$2:$U$476,0),2)),"",INDEX('Miljövärden urval för publ'!$A$2:$AD$475,MATCH($A125,'Miljövärden urval för publ'!$U$2:$U$476,0),2))</f>
        <v>Karlstad</v>
      </c>
      <c r="D125" s="106">
        <f>IF(ISERROR(VLOOKUP($C125,'Miljövärden urval för publ'!$B$2:$H$490,MATCH(D$4,'Miljövärden urval för publ'!$B$2:$H$2,0),FALSE)),"",VLOOKUP($C125,'Miljövärden urval för publ'!$B$2:$H$490,MATCH(D$4,'Miljövärden urval för publ'!$B$2:$H$2,0),FALSE))</f>
        <v>0.106223</v>
      </c>
      <c r="E125" s="106">
        <f>IF(ISERROR(VLOOKUP($C125,'Miljövärden urval för publ'!$B$2:$H$490,MATCH(E$4,'Miljövärden urval för publ'!$B$2:$H$2,0),FALSE)),"",VLOOKUP($C125,'Miljövärden urval för publ'!$B$2:$H$490,MATCH(E$4,'Miljövärden urval för publ'!$B$2:$H$2,0),FALSE))</f>
        <v>37.125700000000002</v>
      </c>
      <c r="F125" s="106">
        <f>IF(ISERROR(VLOOKUP($C125,'Miljövärden urval för publ'!$B$2:$H$490,MATCH(F$4,'Miljövärden urval för publ'!$B$2:$H$2,0),FALSE)),"",VLOOKUP($C125,'Miljövärden urval för publ'!$B$2:$H$490,MATCH(F$4,'Miljövärden urval för publ'!$B$2:$H$2,0),FALSE))</f>
        <v>5.6856200000000001</v>
      </c>
      <c r="G125" s="106">
        <f>IF(ISERROR(VLOOKUP($C125,'Miljövärden urval för publ'!$B$2:$H$490,MATCH(G$4,'Miljövärden urval för publ'!$B$2:$H$2,0),FALSE)),"",VLOOKUP($C125,'Miljövärden urval för publ'!$B$2:$H$490,MATCH(G$4,'Miljövärden urval för publ'!$B$2:$H$2,0),FALSE))</f>
        <v>1.3422699999999999E-2</v>
      </c>
    </row>
    <row r="126" spans="1:7" x14ac:dyDescent="0.25">
      <c r="A126" s="106">
        <v>123</v>
      </c>
      <c r="B126" s="106" t="str">
        <f>IF(ISERROR(INDEX('Miljövärden urval för publ'!$A$2:$AD$475,MATCH($A126,'Miljövärden urval för publ'!$U$2:$U$476,0),1)),"",INDEX('Miljövärden urval för publ'!$A$2:$AD$475,MATCH($A126,'Miljövärden urval för publ'!$U$2:$U$476,0),1))</f>
        <v>Kils Energi AB</v>
      </c>
      <c r="C126" s="106" t="str">
        <f>IF(ISERROR(INDEX('Miljövärden urval för publ'!$A$2:$AD$475,MATCH($A126,'Miljövärden urval för publ'!$U$2:$U$476,0),2)),"",INDEX('Miljövärden urval för publ'!$A$2:$AD$475,MATCH($A126,'Miljövärden urval för publ'!$U$2:$U$476,0),2))</f>
        <v>Kil</v>
      </c>
      <c r="D126" s="106">
        <f>IF(ISERROR(VLOOKUP($C126,'Miljövärden urval för publ'!$B$2:$H$490,MATCH(D$4,'Miljövärden urval för publ'!$B$2:$H$2,0),FALSE)),"",VLOOKUP($C126,'Miljövärden urval för publ'!$B$2:$H$490,MATCH(D$4,'Miljövärden urval för publ'!$B$2:$H$2,0),FALSE))</f>
        <v>0.19972500000000001</v>
      </c>
      <c r="E126" s="106">
        <f>IF(ISERROR(VLOOKUP($C126,'Miljövärden urval för publ'!$B$2:$H$490,MATCH(E$4,'Miljövärden urval för publ'!$B$2:$H$2,0),FALSE)),"",VLOOKUP($C126,'Miljövärden urval för publ'!$B$2:$H$490,MATCH(E$4,'Miljövärden urval för publ'!$B$2:$H$2,0),FALSE))</f>
        <v>37.996400000000001</v>
      </c>
      <c r="F126" s="106">
        <f>IF(ISERROR(VLOOKUP($C126,'Miljövärden urval för publ'!$B$2:$H$490,MATCH(F$4,'Miljövärden urval för publ'!$B$2:$H$2,0),FALSE)),"",VLOOKUP($C126,'Miljövärden urval för publ'!$B$2:$H$490,MATCH(F$4,'Miljövärden urval för publ'!$B$2:$H$2,0),FALSE))</f>
        <v>4.1457100000000002</v>
      </c>
      <c r="G126" s="106">
        <f>IF(ISERROR(VLOOKUP($C126,'Miljövärden urval för publ'!$B$2:$H$490,MATCH(G$4,'Miljövärden urval för publ'!$B$2:$H$2,0),FALSE)),"",VLOOKUP($C126,'Miljövärden urval för publ'!$B$2:$H$490,MATCH(G$4,'Miljövärden urval för publ'!$B$2:$H$2,0),FALSE))</f>
        <v>2.9621000000000001E-2</v>
      </c>
    </row>
    <row r="127" spans="1:7" x14ac:dyDescent="0.25">
      <c r="A127" s="106">
        <v>124</v>
      </c>
      <c r="B127" s="106" t="str">
        <f>IF(ISERROR(INDEX('Miljövärden urval för publ'!$A$2:$AD$475,MATCH($A127,'Miljövärden urval för publ'!$U$2:$U$476,0),1)),"",INDEX('Miljövärden urval för publ'!$A$2:$AD$475,MATCH($A127,'Miljövärden urval för publ'!$U$2:$U$476,0),1))</f>
        <v>Kraftringen Energi AB (publ)</v>
      </c>
      <c r="C127" s="106" t="str">
        <f>IF(ISERROR(INDEX('Miljövärden urval för publ'!$A$2:$AD$475,MATCH($A127,'Miljövärden urval för publ'!$U$2:$U$476,0),2)),"",INDEX('Miljövärden urval för publ'!$A$2:$AD$475,MATCH($A127,'Miljövärden urval för publ'!$U$2:$U$476,0),2))</f>
        <v>Eslöv-Lund-Lomma m fl</v>
      </c>
      <c r="D127" s="106">
        <f>IF(ISERROR(VLOOKUP($C127,'Miljövärden urval för publ'!$B$2:$H$490,MATCH(D$4,'Miljövärden urval för publ'!$B$2:$H$2,0),FALSE)),"",VLOOKUP($C127,'Miljövärden urval för publ'!$B$2:$H$490,MATCH(D$4,'Miljövärden urval för publ'!$B$2:$H$2,0),FALSE))</f>
        <v>0.40372000000000002</v>
      </c>
      <c r="E127" s="106">
        <f>IF(ISERROR(VLOOKUP($C127,'Miljövärden urval för publ'!$B$2:$H$490,MATCH(E$4,'Miljövärden urval för publ'!$B$2:$H$2,0),FALSE)),"",VLOOKUP($C127,'Miljövärden urval för publ'!$B$2:$H$490,MATCH(E$4,'Miljövärden urval för publ'!$B$2:$H$2,0),FALSE))</f>
        <v>87.175299999999993</v>
      </c>
      <c r="F127" s="106">
        <f>IF(ISERROR(VLOOKUP($C127,'Miljövärden urval för publ'!$B$2:$H$490,MATCH(F$4,'Miljövärden urval för publ'!$B$2:$H$2,0),FALSE)),"",VLOOKUP($C127,'Miljövärden urval för publ'!$B$2:$H$490,MATCH(F$4,'Miljövärden urval för publ'!$B$2:$H$2,0),FALSE))</f>
        <v>6.6357900000000001</v>
      </c>
      <c r="G127" s="106">
        <f>IF(ISERROR(VLOOKUP($C127,'Miljövärden urval för publ'!$B$2:$H$490,MATCH(G$4,'Miljövärden urval för publ'!$B$2:$H$2,0),FALSE)),"",VLOOKUP($C127,'Miljövärden urval för publ'!$B$2:$H$490,MATCH(G$4,'Miljövärden urval för publ'!$B$2:$H$2,0),FALSE))</f>
        <v>0.120564</v>
      </c>
    </row>
    <row r="128" spans="1:7" x14ac:dyDescent="0.25">
      <c r="A128" s="106">
        <v>125</v>
      </c>
      <c r="B128" s="106" t="str">
        <f>IF(ISERROR(INDEX('Miljövärden urval för publ'!$A$2:$AD$475,MATCH($A128,'Miljövärden urval för publ'!$U$2:$U$476,0),1)),"",INDEX('Miljövärden urval för publ'!$A$2:$AD$475,MATCH($A128,'Miljövärden urval för publ'!$U$2:$U$476,0),1))</f>
        <v>Kraftringen Energi AB (publ)</v>
      </c>
      <c r="C128" s="106" t="str">
        <f>IF(ISERROR(INDEX('Miljövärden urval för publ'!$A$2:$AD$475,MATCH($A128,'Miljövärden urval för publ'!$U$2:$U$476,0),2)),"",INDEX('Miljövärden urval för publ'!$A$2:$AD$475,MATCH($A128,'Miljövärden urval för publ'!$U$2:$U$476,0),2))</f>
        <v>Klippan-Ljungbyhed-Östra Ljungby</v>
      </c>
      <c r="D128" s="106">
        <f>IF(ISERROR(VLOOKUP($C128,'Miljövärden urval för publ'!$B$2:$H$490,MATCH(D$4,'Miljövärden urval för publ'!$B$2:$H$2,0),FALSE)),"",VLOOKUP($C128,'Miljövärden urval för publ'!$B$2:$H$490,MATCH(D$4,'Miljövärden urval för publ'!$B$2:$H$2,0),FALSE))</f>
        <v>0.25121300000000002</v>
      </c>
      <c r="E128" s="106">
        <f>IF(ISERROR(VLOOKUP($C128,'Miljövärden urval för publ'!$B$2:$H$490,MATCH(E$4,'Miljövärden urval för publ'!$B$2:$H$2,0),FALSE)),"",VLOOKUP($C128,'Miljövärden urval för publ'!$B$2:$H$490,MATCH(E$4,'Miljövärden urval för publ'!$B$2:$H$2,0),FALSE))</f>
        <v>46.195700000000002</v>
      </c>
      <c r="F128" s="106">
        <f>IF(ISERROR(VLOOKUP($C128,'Miljövärden urval för publ'!$B$2:$H$490,MATCH(F$4,'Miljövärden urval för publ'!$B$2:$H$2,0),FALSE)),"",VLOOKUP($C128,'Miljövärden urval för publ'!$B$2:$H$490,MATCH(F$4,'Miljövärden urval för publ'!$B$2:$H$2,0),FALSE))</f>
        <v>11.3048</v>
      </c>
      <c r="G128" s="106">
        <f>IF(ISERROR(VLOOKUP($C128,'Miljövärden urval för publ'!$B$2:$H$490,MATCH(G$4,'Miljövärden urval för publ'!$B$2:$H$2,0),FALSE)),"",VLOOKUP($C128,'Miljövärden urval för publ'!$B$2:$H$490,MATCH(G$4,'Miljövärden urval för publ'!$B$2:$H$2,0),FALSE))</f>
        <v>5.5833300000000002E-2</v>
      </c>
    </row>
    <row r="129" spans="1:7" x14ac:dyDescent="0.25">
      <c r="A129" s="106">
        <v>126</v>
      </c>
      <c r="B129" s="106" t="str">
        <f>IF(ISERROR(INDEX('Miljövärden urval för publ'!$A$2:$AD$475,MATCH($A129,'Miljövärden urval för publ'!$U$2:$U$476,0),1)),"",INDEX('Miljövärden urval för publ'!$A$2:$AD$475,MATCH($A129,'Miljövärden urval för publ'!$U$2:$U$476,0),1))</f>
        <v>Kristinehamns Fjärrvärme AB</v>
      </c>
      <c r="C129" s="106" t="str">
        <f>IF(ISERROR(INDEX('Miljövärden urval för publ'!$A$2:$AD$475,MATCH($A129,'Miljövärden urval för publ'!$U$2:$U$476,0),2)),"",INDEX('Miljövärden urval för publ'!$A$2:$AD$475,MATCH($A129,'Miljövärden urval för publ'!$U$2:$U$476,0),2))</f>
        <v>Kristinehamn</v>
      </c>
      <c r="D129" s="106">
        <f>IF(ISERROR(VLOOKUP($C129,'Miljövärden urval för publ'!$B$2:$H$490,MATCH(D$4,'Miljövärden urval för publ'!$B$2:$H$2,0),FALSE)),"",VLOOKUP($C129,'Miljövärden urval för publ'!$B$2:$H$490,MATCH(D$4,'Miljövärden urval för publ'!$B$2:$H$2,0),FALSE))</f>
        <v>0.174957</v>
      </c>
      <c r="E129" s="106">
        <f>IF(ISERROR(VLOOKUP($C129,'Miljövärden urval för publ'!$B$2:$H$490,MATCH(E$4,'Miljövärden urval för publ'!$B$2:$H$2,0),FALSE)),"",VLOOKUP($C129,'Miljövärden urval för publ'!$B$2:$H$490,MATCH(E$4,'Miljövärden urval för publ'!$B$2:$H$2,0),FALSE))</f>
        <v>29.546900000000001</v>
      </c>
      <c r="F129" s="106">
        <f>IF(ISERROR(VLOOKUP($C129,'Miljövärden urval för publ'!$B$2:$H$490,MATCH(F$4,'Miljövärden urval för publ'!$B$2:$H$2,0),FALSE)),"",VLOOKUP($C129,'Miljövärden urval för publ'!$B$2:$H$490,MATCH(F$4,'Miljövärden urval för publ'!$B$2:$H$2,0),FALSE))</f>
        <v>7.7539300000000004</v>
      </c>
      <c r="G129" s="106">
        <f>IF(ISERROR(VLOOKUP($C129,'Miljövärden urval för publ'!$B$2:$H$490,MATCH(G$4,'Miljövärden urval för publ'!$B$2:$H$2,0),FALSE)),"",VLOOKUP($C129,'Miljövärden urval för publ'!$B$2:$H$490,MATCH(G$4,'Miljövärden urval för publ'!$B$2:$H$2,0),FALSE))</f>
        <v>3.0467500000000002E-2</v>
      </c>
    </row>
    <row r="130" spans="1:7" x14ac:dyDescent="0.25">
      <c r="A130" s="106">
        <v>127</v>
      </c>
      <c r="B130" s="106" t="str">
        <f>IF(ISERROR(INDEX('Miljövärden urval för publ'!$A$2:$AD$475,MATCH($A130,'Miljövärden urval för publ'!$U$2:$U$476,0),1)),"",INDEX('Miljövärden urval för publ'!$A$2:$AD$475,MATCH($A130,'Miljövärden urval för publ'!$U$2:$U$476,0),1))</f>
        <v>Kungälv Energi AB</v>
      </c>
      <c r="C130" s="106" t="str">
        <f>IF(ISERROR(INDEX('Miljövärden urval för publ'!$A$2:$AD$475,MATCH($A130,'Miljövärden urval för publ'!$U$2:$U$476,0),2)),"",INDEX('Miljövärden urval för publ'!$A$2:$AD$475,MATCH($A130,'Miljövärden urval för publ'!$U$2:$U$476,0),2))</f>
        <v>HVC Kode</v>
      </c>
      <c r="D130" s="106">
        <f>IF(ISERROR(VLOOKUP($C130,'Miljövärden urval för publ'!$B$2:$H$490,MATCH(D$4,'Miljövärden urval för publ'!$B$2:$H$2,0),FALSE)),"",VLOOKUP($C130,'Miljövärden urval för publ'!$B$2:$H$490,MATCH(D$4,'Miljövärden urval för publ'!$B$2:$H$2,0),FALSE))</f>
        <v>0.178675</v>
      </c>
      <c r="E130" s="106">
        <f>IF(ISERROR(VLOOKUP($C130,'Miljövärden urval för publ'!$B$2:$H$490,MATCH(E$4,'Miljövärden urval för publ'!$B$2:$H$2,0),FALSE)),"",VLOOKUP($C130,'Miljövärden urval för publ'!$B$2:$H$490,MATCH(E$4,'Miljövärden urval för publ'!$B$2:$H$2,0),FALSE))</f>
        <v>11.6286</v>
      </c>
      <c r="F130" s="106">
        <f>IF(ISERROR(VLOOKUP($C130,'Miljövärden urval för publ'!$B$2:$H$490,MATCH(F$4,'Miljövärden urval för publ'!$B$2:$H$2,0),FALSE)),"",VLOOKUP($C130,'Miljövärden urval för publ'!$B$2:$H$490,MATCH(F$4,'Miljövärden urval för publ'!$B$2:$H$2,0),FALSE))</f>
        <v>16.320399999999999</v>
      </c>
      <c r="G130" s="106">
        <f>IF(ISERROR(VLOOKUP($C130,'Miljövärden urval för publ'!$B$2:$H$490,MATCH(G$4,'Miljövärden urval för publ'!$B$2:$H$2,0),FALSE)),"",VLOOKUP($C130,'Miljövärden urval för publ'!$B$2:$H$490,MATCH(G$4,'Miljövärden urval för publ'!$B$2:$H$2,0),FALSE))</f>
        <v>1.31488E-2</v>
      </c>
    </row>
    <row r="131" spans="1:7" x14ac:dyDescent="0.25">
      <c r="A131" s="106">
        <v>128</v>
      </c>
      <c r="B131" s="106" t="str">
        <f>IF(ISERROR(INDEX('Miljövärden urval för publ'!$A$2:$AD$475,MATCH($A131,'Miljövärden urval för publ'!$U$2:$U$476,0),1)),"",INDEX('Miljövärden urval för publ'!$A$2:$AD$475,MATCH($A131,'Miljövärden urval för publ'!$U$2:$U$476,0),1))</f>
        <v>Kungälv Energi AB</v>
      </c>
      <c r="C131" s="106" t="str">
        <f>IF(ISERROR(INDEX('Miljövärden urval för publ'!$A$2:$AD$475,MATCH($A131,'Miljövärden urval för publ'!$U$2:$U$476,0),2)),"",INDEX('Miljövärden urval för publ'!$A$2:$AD$475,MATCH($A131,'Miljövärden urval för publ'!$U$2:$U$476,0),2))</f>
        <v>HVC Kärna</v>
      </c>
      <c r="D131" s="106">
        <f>IF(ISERROR(VLOOKUP($C131,'Miljövärden urval för publ'!$B$2:$H$490,MATCH(D$4,'Miljövärden urval för publ'!$B$2:$H$2,0),FALSE)),"",VLOOKUP($C131,'Miljövärden urval för publ'!$B$2:$H$490,MATCH(D$4,'Miljövärden urval för publ'!$B$2:$H$2,0),FALSE))</f>
        <v>0.209788</v>
      </c>
      <c r="E131" s="106">
        <f>IF(ISERROR(VLOOKUP($C131,'Miljövärden urval för publ'!$B$2:$H$490,MATCH(E$4,'Miljövärden urval för publ'!$B$2:$H$2,0),FALSE)),"",VLOOKUP($C131,'Miljövärden urval för publ'!$B$2:$H$490,MATCH(E$4,'Miljövärden urval för publ'!$B$2:$H$2,0),FALSE))</f>
        <v>14.2029</v>
      </c>
      <c r="F131" s="106">
        <f>IF(ISERROR(VLOOKUP($C131,'Miljövärden urval för publ'!$B$2:$H$490,MATCH(F$4,'Miljövärden urval för publ'!$B$2:$H$2,0),FALSE)),"",VLOOKUP($C131,'Miljövärden urval för publ'!$B$2:$H$490,MATCH(F$4,'Miljövärden urval för publ'!$B$2:$H$2,0),FALSE))</f>
        <v>16.384399999999999</v>
      </c>
      <c r="G131" s="106">
        <f>IF(ISERROR(VLOOKUP($C131,'Miljövärden urval för publ'!$B$2:$H$490,MATCH(G$4,'Miljövärden urval för publ'!$B$2:$H$2,0),FALSE)),"",VLOOKUP($C131,'Miljövärden urval för publ'!$B$2:$H$490,MATCH(G$4,'Miljövärden urval för publ'!$B$2:$H$2,0),FALSE))</f>
        <v>2.05761E-2</v>
      </c>
    </row>
    <row r="132" spans="1:7" x14ac:dyDescent="0.25">
      <c r="A132" s="106">
        <v>129</v>
      </c>
      <c r="B132" s="106" t="str">
        <f>IF(ISERROR(INDEX('Miljövärden urval för publ'!$A$2:$AD$475,MATCH($A132,'Miljövärden urval för publ'!$U$2:$U$476,0),1)),"",INDEX('Miljövärden urval för publ'!$A$2:$AD$475,MATCH($A132,'Miljövärden urval för publ'!$U$2:$U$476,0),1))</f>
        <v>Kungälv Energi AB</v>
      </c>
      <c r="C132" s="106" t="str">
        <f>IF(ISERROR(INDEX('Miljövärden urval för publ'!$A$2:$AD$475,MATCH($A132,'Miljövärden urval för publ'!$U$2:$U$476,0),2)),"",INDEX('Miljövärden urval för publ'!$A$2:$AD$475,MATCH($A132,'Miljövärden urval för publ'!$U$2:$U$476,0),2))</f>
        <v>HVC Stålkullen</v>
      </c>
      <c r="D132" s="106">
        <f>IF(ISERROR(VLOOKUP($C132,'Miljövärden urval för publ'!$B$2:$H$490,MATCH(D$4,'Miljövärden urval för publ'!$B$2:$H$2,0),FALSE)),"",VLOOKUP($C132,'Miljövärden urval för publ'!$B$2:$H$490,MATCH(D$4,'Miljövärden urval för publ'!$B$2:$H$2,0),FALSE))</f>
        <v>0.15793499999999999</v>
      </c>
      <c r="E132" s="106">
        <f>IF(ISERROR(VLOOKUP($C132,'Miljövärden urval för publ'!$B$2:$H$490,MATCH(E$4,'Miljövärden urval för publ'!$B$2:$H$2,0),FALSE)),"",VLOOKUP($C132,'Miljövärden urval för publ'!$B$2:$H$490,MATCH(E$4,'Miljövärden urval för publ'!$B$2:$H$2,0),FALSE))</f>
        <v>9.7299299999999995</v>
      </c>
      <c r="F132" s="106">
        <f>IF(ISERROR(VLOOKUP($C132,'Miljövärden urval för publ'!$B$2:$H$490,MATCH(F$4,'Miljövärden urval för publ'!$B$2:$H$2,0),FALSE)),"",VLOOKUP($C132,'Miljövärden urval för publ'!$B$2:$H$490,MATCH(F$4,'Miljövärden urval för publ'!$B$2:$H$2,0),FALSE))</f>
        <v>15.445600000000001</v>
      </c>
      <c r="G132" s="106">
        <f>IF(ISERROR(VLOOKUP($C132,'Miljövärden urval för publ'!$B$2:$H$490,MATCH(G$4,'Miljövärden urval för publ'!$B$2:$H$2,0),FALSE)),"",VLOOKUP($C132,'Miljövärden urval för publ'!$B$2:$H$490,MATCH(G$4,'Miljövärden urval för publ'!$B$2:$H$2,0),FALSE))</f>
        <v>9.0826499999999994E-3</v>
      </c>
    </row>
    <row r="133" spans="1:7" x14ac:dyDescent="0.25">
      <c r="A133" s="106">
        <v>130</v>
      </c>
      <c r="B133" s="106" t="str">
        <f>IF(ISERROR(INDEX('Miljövärden urval för publ'!$A$2:$AD$475,MATCH($A133,'Miljövärden urval för publ'!$U$2:$U$476,0),1)),"",INDEX('Miljövärden urval för publ'!$A$2:$AD$475,MATCH($A133,'Miljövärden urval för publ'!$U$2:$U$476,0),1))</f>
        <v>Kungälv Energi AB</v>
      </c>
      <c r="C133" s="106" t="str">
        <f>IF(ISERROR(INDEX('Miljövärden urval för publ'!$A$2:$AD$475,MATCH($A133,'Miljövärden urval för publ'!$U$2:$U$476,0),2)),"",INDEX('Miljövärden urval för publ'!$A$2:$AD$475,MATCH($A133,'Miljövärden urval för publ'!$U$2:$U$476,0),2))</f>
        <v>Kungälv</v>
      </c>
      <c r="D133" s="106">
        <f>IF(ISERROR(VLOOKUP($C133,'Miljövärden urval för publ'!$B$2:$H$490,MATCH(D$4,'Miljövärden urval för publ'!$B$2:$H$2,0),FALSE)),"",VLOOKUP($C133,'Miljövärden urval för publ'!$B$2:$H$490,MATCH(D$4,'Miljövärden urval för publ'!$B$2:$H$2,0),FALSE))</f>
        <v>0.142952</v>
      </c>
      <c r="E133" s="106">
        <f>IF(ISERROR(VLOOKUP($C133,'Miljövärden urval för publ'!$B$2:$H$490,MATCH(E$4,'Miljövärden urval för publ'!$B$2:$H$2,0),FALSE)),"",VLOOKUP($C133,'Miljövärden urval för publ'!$B$2:$H$490,MATCH(E$4,'Miljövärden urval för publ'!$B$2:$H$2,0),FALSE))</f>
        <v>23.889700000000001</v>
      </c>
      <c r="F133" s="106">
        <f>IF(ISERROR(VLOOKUP($C133,'Miljövärden urval för publ'!$B$2:$H$490,MATCH(F$4,'Miljövärden urval för publ'!$B$2:$H$2,0),FALSE)),"",VLOOKUP($C133,'Miljövärden urval för publ'!$B$2:$H$490,MATCH(F$4,'Miljövärden urval för publ'!$B$2:$H$2,0),FALSE))</f>
        <v>7.5049799999999998</v>
      </c>
      <c r="G133" s="106">
        <f>IF(ISERROR(VLOOKUP($C133,'Miljövärden urval för publ'!$B$2:$H$490,MATCH(G$4,'Miljövärden urval för publ'!$B$2:$H$2,0),FALSE)),"",VLOOKUP($C133,'Miljövärden urval för publ'!$B$2:$H$490,MATCH(G$4,'Miljövärden urval för publ'!$B$2:$H$2,0),FALSE))</f>
        <v>3.2391099999999999E-2</v>
      </c>
    </row>
    <row r="134" spans="1:7" x14ac:dyDescent="0.25">
      <c r="A134" s="106">
        <v>131</v>
      </c>
      <c r="B134" s="106" t="str">
        <f>IF(ISERROR(INDEX('Miljövärden urval för publ'!$A$2:$AD$475,MATCH($A134,'Miljövärden urval för publ'!$U$2:$U$476,0),1)),"",INDEX('Miljövärden urval för publ'!$A$2:$AD$475,MATCH($A134,'Miljövärden urval för publ'!$U$2:$U$476,0),1))</f>
        <v>Köpings kommun</v>
      </c>
      <c r="C134" s="106" t="str">
        <f>IF(ISERROR(INDEX('Miljövärden urval för publ'!$A$2:$AD$475,MATCH($A134,'Miljövärden urval för publ'!$U$2:$U$476,0),2)),"",INDEX('Miljövärden urval för publ'!$A$2:$AD$475,MATCH($A134,'Miljövärden urval för publ'!$U$2:$U$476,0),2))</f>
        <v>Kolsva</v>
      </c>
      <c r="D134" s="106">
        <f>IF(ISERROR(VLOOKUP($C134,'Miljövärden urval för publ'!$B$2:$H$490,MATCH(D$4,'Miljövärden urval för publ'!$B$2:$H$2,0),FALSE)),"",VLOOKUP($C134,'Miljövärden urval för publ'!$B$2:$H$490,MATCH(D$4,'Miljövärden urval för publ'!$B$2:$H$2,0),FALSE))</f>
        <v>0.17044699999999999</v>
      </c>
      <c r="E134" s="106">
        <f>IF(ISERROR(VLOOKUP($C134,'Miljövärden urval för publ'!$B$2:$H$490,MATCH(E$4,'Miljövärden urval för publ'!$B$2:$H$2,0),FALSE)),"",VLOOKUP($C134,'Miljövärden urval för publ'!$B$2:$H$490,MATCH(E$4,'Miljövärden urval för publ'!$B$2:$H$2,0),FALSE))</f>
        <v>7.3338200000000002</v>
      </c>
      <c r="F134" s="106">
        <f>IF(ISERROR(VLOOKUP($C134,'Miljövärden urval för publ'!$B$2:$H$490,MATCH(F$4,'Miljövärden urval för publ'!$B$2:$H$2,0),FALSE)),"",VLOOKUP($C134,'Miljövärden urval för publ'!$B$2:$H$490,MATCH(F$4,'Miljövärden urval för publ'!$B$2:$H$2,0),FALSE))</f>
        <v>16.22</v>
      </c>
      <c r="G134" s="106">
        <f>IF(ISERROR(VLOOKUP($C134,'Miljövärden urval för publ'!$B$2:$H$490,MATCH(G$4,'Miljövärden urval för publ'!$B$2:$H$2,0),FALSE)),"",VLOOKUP($C134,'Miljövärden urval för publ'!$B$2:$H$490,MATCH(G$4,'Miljövärden urval för publ'!$B$2:$H$2,0),FALSE))</f>
        <v>0</v>
      </c>
    </row>
    <row r="135" spans="1:7" x14ac:dyDescent="0.25">
      <c r="A135" s="106">
        <v>132</v>
      </c>
      <c r="B135" s="106" t="str">
        <f>IF(ISERROR(INDEX('Miljövärden urval för publ'!$A$2:$AD$475,MATCH($A135,'Miljövärden urval för publ'!$U$2:$U$476,0),1)),"",INDEX('Miljövärden urval för publ'!$A$2:$AD$475,MATCH($A135,'Miljövärden urval för publ'!$U$2:$U$476,0),1))</f>
        <v>Köpings kommun</v>
      </c>
      <c r="C135" s="106" t="str">
        <f>IF(ISERROR(INDEX('Miljövärden urval för publ'!$A$2:$AD$475,MATCH($A135,'Miljövärden urval för publ'!$U$2:$U$476,0),2)),"",INDEX('Miljövärden urval för publ'!$A$2:$AD$475,MATCH($A135,'Miljövärden urval för publ'!$U$2:$U$476,0),2))</f>
        <v>Köping</v>
      </c>
      <c r="D135" s="106">
        <f>IF(ISERROR(VLOOKUP($C135,'Miljövärden urval för publ'!$B$2:$H$490,MATCH(D$4,'Miljövärden urval för publ'!$B$2:$H$2,0),FALSE)),"",VLOOKUP($C135,'Miljövärden urval för publ'!$B$2:$H$490,MATCH(D$4,'Miljövärden urval för publ'!$B$2:$H$2,0),FALSE))</f>
        <v>5.6387199999999998E-2</v>
      </c>
      <c r="E135" s="106">
        <f>IF(ISERROR(VLOOKUP($C135,'Miljövärden urval för publ'!$B$2:$H$490,MATCH(E$4,'Miljövärden urval för publ'!$B$2:$H$2,0),FALSE)),"",VLOOKUP($C135,'Miljövärden urval för publ'!$B$2:$H$490,MATCH(E$4,'Miljövärden urval för publ'!$B$2:$H$2,0),FALSE))</f>
        <v>42.812199999999997</v>
      </c>
      <c r="F135" s="106">
        <f>IF(ISERROR(VLOOKUP($C135,'Miljövärden urval för publ'!$B$2:$H$490,MATCH(F$4,'Miljövärden urval för publ'!$B$2:$H$2,0),FALSE)),"",VLOOKUP($C135,'Miljövärden urval för publ'!$B$2:$H$490,MATCH(F$4,'Miljövärden urval för publ'!$B$2:$H$2,0),FALSE))</f>
        <v>2.2492200000000002</v>
      </c>
      <c r="G135" s="106">
        <f>IF(ISERROR(VLOOKUP($C135,'Miljövärden urval för publ'!$B$2:$H$490,MATCH(G$4,'Miljövärden urval för publ'!$B$2:$H$2,0),FALSE)),"",VLOOKUP($C135,'Miljövärden urval för publ'!$B$2:$H$490,MATCH(G$4,'Miljövärden urval för publ'!$B$2:$H$2,0),FALSE))</f>
        <v>1.7301099999999999E-5</v>
      </c>
    </row>
    <row r="136" spans="1:7" x14ac:dyDescent="0.25">
      <c r="A136" s="106">
        <v>133</v>
      </c>
      <c r="B136" s="106" t="str">
        <f>IF(ISERROR(INDEX('Miljövärden urval för publ'!$A$2:$AD$475,MATCH($A136,'Miljövärden urval för publ'!$U$2:$U$476,0),1)),"",INDEX('Miljövärden urval för publ'!$A$2:$AD$475,MATCH($A136,'Miljövärden urval för publ'!$U$2:$U$476,0),1))</f>
        <v>Landskrona Energi AB</v>
      </c>
      <c r="C136" s="106" t="str">
        <f>IF(ISERROR(INDEX('Miljövärden urval för publ'!$A$2:$AD$475,MATCH($A136,'Miljövärden urval för publ'!$U$2:$U$476,0),2)),"",INDEX('Miljövärden urval för publ'!$A$2:$AD$475,MATCH($A136,'Miljövärden urval för publ'!$U$2:$U$476,0),2))</f>
        <v>Landskrona</v>
      </c>
      <c r="D136" s="106">
        <f>IF(ISERROR(VLOOKUP($C136,'Miljövärden urval för publ'!$B$2:$H$490,MATCH(D$4,'Miljövärden urval för publ'!$B$2:$H$2,0),FALSE)),"",VLOOKUP($C136,'Miljövärden urval för publ'!$B$2:$H$490,MATCH(D$4,'Miljövärden urval för publ'!$B$2:$H$2,0),FALSE))</f>
        <v>0.13950000000000001</v>
      </c>
      <c r="E136" s="106">
        <f>IF(ISERROR(VLOOKUP($C136,'Miljövärden urval för publ'!$B$2:$H$490,MATCH(E$4,'Miljövärden urval för publ'!$B$2:$H$2,0),FALSE)),"",VLOOKUP($C136,'Miljövärden urval för publ'!$B$2:$H$490,MATCH(E$4,'Miljövärden urval för publ'!$B$2:$H$2,0),FALSE))</f>
        <v>60.259099999999997</v>
      </c>
      <c r="F136" s="106">
        <f>IF(ISERROR(VLOOKUP($C136,'Miljövärden urval för publ'!$B$2:$H$490,MATCH(F$4,'Miljövärden urval för publ'!$B$2:$H$2,0),FALSE)),"",VLOOKUP($C136,'Miljövärden urval för publ'!$B$2:$H$490,MATCH(F$4,'Miljövärden urval för publ'!$B$2:$H$2,0),FALSE))</f>
        <v>4.8790899999999997</v>
      </c>
      <c r="G136" s="106">
        <f>IF(ISERROR(VLOOKUP($C136,'Miljövärden urval för publ'!$B$2:$H$490,MATCH(G$4,'Miljövärden urval för publ'!$B$2:$H$2,0),FALSE)),"",VLOOKUP($C136,'Miljövärden urval för publ'!$B$2:$H$490,MATCH(G$4,'Miljövärden urval för publ'!$B$2:$H$2,0),FALSE))</f>
        <v>2.7102500000000002E-2</v>
      </c>
    </row>
    <row r="137" spans="1:7" x14ac:dyDescent="0.25">
      <c r="A137" s="106">
        <v>134</v>
      </c>
      <c r="B137" s="106" t="str">
        <f>IF(ISERROR(INDEX('Miljövärden urval för publ'!$A$2:$AD$475,MATCH($A137,'Miljövärden urval för publ'!$U$2:$U$476,0),1)),"",INDEX('Miljövärden urval för publ'!$A$2:$AD$475,MATCH($A137,'Miljövärden urval för publ'!$U$2:$U$476,0),1))</f>
        <v>Lantmännen Agrovärme AB</v>
      </c>
      <c r="C137" s="106" t="str">
        <f>IF(ISERROR(INDEX('Miljövärden urval för publ'!$A$2:$AD$475,MATCH($A137,'Miljövärden urval för publ'!$U$2:$U$476,0),2)),"",INDEX('Miljövärden urval för publ'!$A$2:$AD$475,MATCH($A137,'Miljövärden urval för publ'!$U$2:$U$476,0),2))</f>
        <v>Bjärnum</v>
      </c>
      <c r="D137" s="106">
        <f>IF(ISERROR(VLOOKUP($C137,'Miljövärden urval för publ'!$B$2:$H$490,MATCH(D$4,'Miljövärden urval för publ'!$B$2:$H$2,0),FALSE)),"",VLOOKUP($C137,'Miljövärden urval för publ'!$B$2:$H$490,MATCH(D$4,'Miljövärden urval för publ'!$B$2:$H$2,0),FALSE))</f>
        <v>0.35611999999999999</v>
      </c>
      <c r="E137" s="106">
        <f>IF(ISERROR(VLOOKUP($C137,'Miljövärden urval för publ'!$B$2:$H$490,MATCH(E$4,'Miljövärden urval för publ'!$B$2:$H$2,0),FALSE)),"",VLOOKUP($C137,'Miljövärden urval för publ'!$B$2:$H$490,MATCH(E$4,'Miljövärden urval för publ'!$B$2:$H$2,0),FALSE))</f>
        <v>62.823300000000003</v>
      </c>
      <c r="F137" s="106">
        <f>IF(ISERROR(VLOOKUP($C137,'Miljövärden urval för publ'!$B$2:$H$490,MATCH(F$4,'Miljövärden urval för publ'!$B$2:$H$2,0),FALSE)),"",VLOOKUP($C137,'Miljövärden urval för publ'!$B$2:$H$490,MATCH(F$4,'Miljövärden urval för publ'!$B$2:$H$2,0),FALSE))</f>
        <v>17.312999999999999</v>
      </c>
      <c r="G137" s="106">
        <f>IF(ISERROR(VLOOKUP($C137,'Miljövärden urval för publ'!$B$2:$H$490,MATCH(G$4,'Miljövärden urval för publ'!$B$2:$H$2,0),FALSE)),"",VLOOKUP($C137,'Miljövärden urval för publ'!$B$2:$H$490,MATCH(G$4,'Miljövärden urval för publ'!$B$2:$H$2,0),FALSE))</f>
        <v>0.149504</v>
      </c>
    </row>
    <row r="138" spans="1:7" x14ac:dyDescent="0.25">
      <c r="A138" s="106">
        <v>135</v>
      </c>
      <c r="B138" s="106" t="str">
        <f>IF(ISERROR(INDEX('Miljövärden urval för publ'!$A$2:$AD$475,MATCH($A138,'Miljövärden urval för publ'!$U$2:$U$476,0),1)),"",INDEX('Miljövärden urval för publ'!$A$2:$AD$475,MATCH($A138,'Miljövärden urval för publ'!$U$2:$U$476,0),1))</f>
        <v>Lantmännen Agrovärme AB</v>
      </c>
      <c r="C138" s="106" t="str">
        <f>IF(ISERROR(INDEX('Miljövärden urval för publ'!$A$2:$AD$475,MATCH($A138,'Miljövärden urval för publ'!$U$2:$U$476,0),2)),"",INDEX('Miljövärden urval för publ'!$A$2:$AD$475,MATCH($A138,'Miljövärden urval för publ'!$U$2:$U$476,0),2))</f>
        <v>Ed</v>
      </c>
      <c r="D138" s="106">
        <f>IF(ISERROR(VLOOKUP($C138,'Miljövärden urval för publ'!$B$2:$H$490,MATCH(D$4,'Miljövärden urval för publ'!$B$2:$H$2,0),FALSE)),"",VLOOKUP($C138,'Miljövärden urval för publ'!$B$2:$H$490,MATCH(D$4,'Miljövärden urval för publ'!$B$2:$H$2,0),FALSE))</f>
        <v>0.14649599999999999</v>
      </c>
      <c r="E138" s="106">
        <f>IF(ISERROR(VLOOKUP($C138,'Miljövärden urval för publ'!$B$2:$H$490,MATCH(E$4,'Miljövärden urval för publ'!$B$2:$H$2,0),FALSE)),"",VLOOKUP($C138,'Miljövärden urval för publ'!$B$2:$H$490,MATCH(E$4,'Miljövärden urval för publ'!$B$2:$H$2,0),FALSE))</f>
        <v>35.637999999999998</v>
      </c>
      <c r="F138" s="106">
        <f>IF(ISERROR(VLOOKUP($C138,'Miljövärden urval för publ'!$B$2:$H$490,MATCH(F$4,'Miljövärden urval för publ'!$B$2:$H$2,0),FALSE)),"",VLOOKUP($C138,'Miljövärden urval för publ'!$B$2:$H$490,MATCH(F$4,'Miljövärden urval för publ'!$B$2:$H$2,0),FALSE))</f>
        <v>10.1351</v>
      </c>
      <c r="G138" s="106">
        <f>IF(ISERROR(VLOOKUP($C138,'Miljövärden urval för publ'!$B$2:$H$490,MATCH(G$4,'Miljövärden urval för publ'!$B$2:$H$2,0),FALSE)),"",VLOOKUP($C138,'Miljövärden urval för publ'!$B$2:$H$490,MATCH(G$4,'Miljövärden urval för publ'!$B$2:$H$2,0),FALSE))</f>
        <v>4.1695799999999998E-2</v>
      </c>
    </row>
    <row r="139" spans="1:7" x14ac:dyDescent="0.25">
      <c r="A139" s="106">
        <v>136</v>
      </c>
      <c r="B139" s="106" t="str">
        <f>IF(ISERROR(INDEX('Miljövärden urval för publ'!$A$2:$AD$475,MATCH($A139,'Miljövärden urval för publ'!$U$2:$U$476,0),1)),"",INDEX('Miljövärden urval för publ'!$A$2:$AD$475,MATCH($A139,'Miljövärden urval för publ'!$U$2:$U$476,0),1))</f>
        <v>Lantmännen Agrovärme AB</v>
      </c>
      <c r="C139" s="106" t="str">
        <f>IF(ISERROR(INDEX('Miljövärden urval för publ'!$A$2:$AD$475,MATCH($A139,'Miljövärden urval för publ'!$U$2:$U$476,0),2)),"",INDEX('Miljövärden urval för publ'!$A$2:$AD$475,MATCH($A139,'Miljövärden urval för publ'!$U$2:$U$476,0),2))</f>
        <v>Grästorp</v>
      </c>
      <c r="D139" s="106">
        <f>IF(ISERROR(VLOOKUP($C139,'Miljövärden urval för publ'!$B$2:$H$490,MATCH(D$4,'Miljövärden urval för publ'!$B$2:$H$2,0),FALSE)),"",VLOOKUP($C139,'Miljövärden urval för publ'!$B$2:$H$490,MATCH(D$4,'Miljövärden urval för publ'!$B$2:$H$2,0),FALSE))</f>
        <v>0.43829099999999999</v>
      </c>
      <c r="E139" s="106">
        <f>IF(ISERROR(VLOOKUP($C139,'Miljövärden urval för publ'!$B$2:$H$490,MATCH(E$4,'Miljövärden urval för publ'!$B$2:$H$2,0),FALSE)),"",VLOOKUP($C139,'Miljövärden urval för publ'!$B$2:$H$490,MATCH(E$4,'Miljövärden urval för publ'!$B$2:$H$2,0),FALSE))</f>
        <v>28.695</v>
      </c>
      <c r="F139" s="106">
        <f>IF(ISERROR(VLOOKUP($C139,'Miljövärden urval för publ'!$B$2:$H$490,MATCH(F$4,'Miljövärden urval för publ'!$B$2:$H$2,0),FALSE)),"",VLOOKUP($C139,'Miljövärden urval för publ'!$B$2:$H$490,MATCH(F$4,'Miljövärden urval för publ'!$B$2:$H$2,0),FALSE))</f>
        <v>16.682700000000001</v>
      </c>
      <c r="G139" s="106">
        <f>IF(ISERROR(VLOOKUP($C139,'Miljövärden urval för publ'!$B$2:$H$490,MATCH(G$4,'Miljövärden urval för publ'!$B$2:$H$2,0),FALSE)),"",VLOOKUP($C139,'Miljövärden urval för publ'!$B$2:$H$490,MATCH(G$4,'Miljövärden urval för publ'!$B$2:$H$2,0),FALSE))</f>
        <v>2.4130700000000001E-2</v>
      </c>
    </row>
    <row r="140" spans="1:7" x14ac:dyDescent="0.25">
      <c r="A140" s="106">
        <v>137</v>
      </c>
      <c r="B140" s="106" t="str">
        <f>IF(ISERROR(INDEX('Miljövärden urval för publ'!$A$2:$AD$475,MATCH($A140,'Miljövärden urval för publ'!$U$2:$U$476,0),1)),"",INDEX('Miljövärden urval för publ'!$A$2:$AD$475,MATCH($A140,'Miljövärden urval för publ'!$U$2:$U$476,0),1))</f>
        <v>Lantmännen Agrovärme AB</v>
      </c>
      <c r="C140" s="106" t="str">
        <f>IF(ISERROR(INDEX('Miljövärden urval för publ'!$A$2:$AD$475,MATCH($A140,'Miljövärden urval för publ'!$U$2:$U$476,0),2)),"",INDEX('Miljövärden urval för publ'!$A$2:$AD$475,MATCH($A140,'Miljövärden urval för publ'!$U$2:$U$476,0),2))</f>
        <v>Horred</v>
      </c>
      <c r="D140" s="106">
        <f>IF(ISERROR(VLOOKUP($C140,'Miljövärden urval för publ'!$B$2:$H$490,MATCH(D$4,'Miljövärden urval för publ'!$B$2:$H$2,0),FALSE)),"",VLOOKUP($C140,'Miljövärden urval för publ'!$B$2:$H$490,MATCH(D$4,'Miljövärden urval för publ'!$B$2:$H$2,0),FALSE))</f>
        <v>0.28185300000000002</v>
      </c>
      <c r="E140" s="106">
        <f>IF(ISERROR(VLOOKUP($C140,'Miljövärden urval för publ'!$B$2:$H$490,MATCH(E$4,'Miljövärden urval för publ'!$B$2:$H$2,0),FALSE)),"",VLOOKUP($C140,'Miljövärden urval för publ'!$B$2:$H$490,MATCH(E$4,'Miljövärden urval för publ'!$B$2:$H$2,0),FALSE))</f>
        <v>40.454900000000002</v>
      </c>
      <c r="F140" s="106">
        <f>IF(ISERROR(VLOOKUP($C140,'Miljövärden urval för publ'!$B$2:$H$490,MATCH(F$4,'Miljövärden urval för publ'!$B$2:$H$2,0),FALSE)),"",VLOOKUP($C140,'Miljövärden urval för publ'!$B$2:$H$490,MATCH(F$4,'Miljövärden urval för publ'!$B$2:$H$2,0),FALSE))</f>
        <v>17.447700000000001</v>
      </c>
      <c r="G140" s="106">
        <f>IF(ISERROR(VLOOKUP($C140,'Miljövärden urval för publ'!$B$2:$H$490,MATCH(G$4,'Miljövärden urval för publ'!$B$2:$H$2,0),FALSE)),"",VLOOKUP($C140,'Miljövärden urval för publ'!$B$2:$H$490,MATCH(G$4,'Miljövärden urval för publ'!$B$2:$H$2,0),FALSE))</f>
        <v>6.7566000000000001E-2</v>
      </c>
    </row>
    <row r="141" spans="1:7" x14ac:dyDescent="0.25">
      <c r="A141" s="106">
        <v>138</v>
      </c>
      <c r="B141" s="106" t="str">
        <f>IF(ISERROR(INDEX('Miljövärden urval för publ'!$A$2:$AD$475,MATCH($A141,'Miljövärden urval för publ'!$U$2:$U$476,0),1)),"",INDEX('Miljövärden urval för publ'!$A$2:$AD$475,MATCH($A141,'Miljövärden urval för publ'!$U$2:$U$476,0),1))</f>
        <v>Lantmännen Agrovärme AB</v>
      </c>
      <c r="C141" s="106" t="str">
        <f>IF(ISERROR(INDEX('Miljövärden urval för publ'!$A$2:$AD$475,MATCH($A141,'Miljövärden urval för publ'!$U$2:$U$476,0),2)),"",INDEX('Miljövärden urval för publ'!$A$2:$AD$475,MATCH($A141,'Miljövärden urval för publ'!$U$2:$U$476,0),2))</f>
        <v>Kvänum</v>
      </c>
      <c r="D141" s="106">
        <f>IF(ISERROR(VLOOKUP($C141,'Miljövärden urval för publ'!$B$2:$H$490,MATCH(D$4,'Miljövärden urval för publ'!$B$2:$H$2,0),FALSE)),"",VLOOKUP($C141,'Miljövärden urval för publ'!$B$2:$H$490,MATCH(D$4,'Miljövärden urval för publ'!$B$2:$H$2,0),FALSE))</f>
        <v>1.08371</v>
      </c>
      <c r="E141" s="106">
        <f>IF(ISERROR(VLOOKUP($C141,'Miljövärden urval för publ'!$B$2:$H$490,MATCH(E$4,'Miljövärden urval för publ'!$B$2:$H$2,0),FALSE)),"",VLOOKUP($C141,'Miljövärden urval för publ'!$B$2:$H$490,MATCH(E$4,'Miljövärden urval för publ'!$B$2:$H$2,0),FALSE))</f>
        <v>23.479800000000001</v>
      </c>
      <c r="F141" s="106">
        <f>IF(ISERROR(VLOOKUP($C141,'Miljövärden urval för publ'!$B$2:$H$490,MATCH(F$4,'Miljövärden urval för publ'!$B$2:$H$2,0),FALSE)),"",VLOOKUP($C141,'Miljövärden urval för publ'!$B$2:$H$490,MATCH(F$4,'Miljövärden urval för publ'!$B$2:$H$2,0),FALSE))</f>
        <v>30.2453</v>
      </c>
      <c r="G141" s="106">
        <f>IF(ISERROR(VLOOKUP($C141,'Miljövärden urval för publ'!$B$2:$H$490,MATCH(G$4,'Miljövärden urval för publ'!$B$2:$H$2,0),FALSE)),"",VLOOKUP($C141,'Miljövärden urval för publ'!$B$2:$H$490,MATCH(G$4,'Miljövärden urval för publ'!$B$2:$H$2,0),FALSE))</f>
        <v>1.32143E-2</v>
      </c>
    </row>
    <row r="142" spans="1:7" x14ac:dyDescent="0.25">
      <c r="A142" s="106">
        <v>139</v>
      </c>
      <c r="B142" s="106" t="str">
        <f>IF(ISERROR(INDEX('Miljövärden urval för publ'!$A$2:$AD$475,MATCH($A142,'Miljövärden urval för publ'!$U$2:$U$476,0),1)),"",INDEX('Miljövärden urval för publ'!$A$2:$AD$475,MATCH($A142,'Miljövärden urval för publ'!$U$2:$U$476,0),1))</f>
        <v>Lantmännen Agrovärme AB</v>
      </c>
      <c r="C142" s="106" t="str">
        <f>IF(ISERROR(INDEX('Miljövärden urval för publ'!$A$2:$AD$475,MATCH($A142,'Miljövärden urval för publ'!$U$2:$U$476,0),2)),"",INDEX('Miljövärden urval för publ'!$A$2:$AD$475,MATCH($A142,'Miljövärden urval för publ'!$U$2:$U$476,0),2))</f>
        <v>Skurup</v>
      </c>
      <c r="D142" s="106">
        <f>IF(ISERROR(VLOOKUP($C142,'Miljövärden urval för publ'!$B$2:$H$490,MATCH(D$4,'Miljövärden urval för publ'!$B$2:$H$2,0),FALSE)),"",VLOOKUP($C142,'Miljövärden urval för publ'!$B$2:$H$490,MATCH(D$4,'Miljövärden urval för publ'!$B$2:$H$2,0),FALSE))</f>
        <v>1.1250800000000001</v>
      </c>
      <c r="E142" s="106">
        <f>IF(ISERROR(VLOOKUP($C142,'Miljövärden urval för publ'!$B$2:$H$490,MATCH(E$4,'Miljövärden urval för publ'!$B$2:$H$2,0),FALSE)),"",VLOOKUP($C142,'Miljövärden urval för publ'!$B$2:$H$490,MATCH(E$4,'Miljövärden urval för publ'!$B$2:$H$2,0),FALSE))</f>
        <v>21.413799999999998</v>
      </c>
      <c r="F142" s="106">
        <f>IF(ISERROR(VLOOKUP($C142,'Miljövärden urval för publ'!$B$2:$H$490,MATCH(F$4,'Miljövärden urval för publ'!$B$2:$H$2,0),FALSE)),"",VLOOKUP($C142,'Miljövärden urval för publ'!$B$2:$H$490,MATCH(F$4,'Miljövärden urval för publ'!$B$2:$H$2,0),FALSE))</f>
        <v>31.242799999999999</v>
      </c>
      <c r="G142" s="106">
        <f>IF(ISERROR(VLOOKUP($C142,'Miljövärden urval för publ'!$B$2:$H$490,MATCH(G$4,'Miljövärden urval för publ'!$B$2:$H$2,0),FALSE)),"",VLOOKUP($C142,'Miljövärden urval för publ'!$B$2:$H$490,MATCH(G$4,'Miljövärden urval för publ'!$B$2:$H$2,0),FALSE))</f>
        <v>1.2541999999999999E-2</v>
      </c>
    </row>
    <row r="143" spans="1:7" x14ac:dyDescent="0.25">
      <c r="A143" s="106">
        <v>140</v>
      </c>
      <c r="B143" s="106" t="str">
        <f>IF(ISERROR(INDEX('Miljövärden urval för publ'!$A$2:$AD$475,MATCH($A143,'Miljövärden urval för publ'!$U$2:$U$476,0),1)),"",INDEX('Miljövärden urval för publ'!$A$2:$AD$475,MATCH($A143,'Miljövärden urval för publ'!$U$2:$U$476,0),1))</f>
        <v>Lantmännen Agrovärme AB</v>
      </c>
      <c r="C143" s="106" t="str">
        <f>IF(ISERROR(INDEX('Miljövärden urval för publ'!$A$2:$AD$475,MATCH($A143,'Miljövärden urval för publ'!$U$2:$U$476,0),2)),"",INDEX('Miljövärden urval för publ'!$A$2:$AD$475,MATCH($A143,'Miljövärden urval för publ'!$U$2:$U$476,0),2))</f>
        <v>Ödeshög</v>
      </c>
      <c r="D143" s="106">
        <f>IF(ISERROR(VLOOKUP($C143,'Miljövärden urval för publ'!$B$2:$H$490,MATCH(D$4,'Miljövärden urval för publ'!$B$2:$H$2,0),FALSE)),"",VLOOKUP($C143,'Miljövärden urval för publ'!$B$2:$H$490,MATCH(D$4,'Miljövärden urval för publ'!$B$2:$H$2,0),FALSE))</f>
        <v>0.117951</v>
      </c>
      <c r="E143" s="106">
        <f>IF(ISERROR(VLOOKUP($C143,'Miljövärden urval för publ'!$B$2:$H$490,MATCH(E$4,'Miljövärden urval för publ'!$B$2:$H$2,0),FALSE)),"",VLOOKUP($C143,'Miljövärden urval för publ'!$B$2:$H$490,MATCH(E$4,'Miljövärden urval för publ'!$B$2:$H$2,0),FALSE))</f>
        <v>28.6693</v>
      </c>
      <c r="F143" s="106">
        <f>IF(ISERROR(VLOOKUP($C143,'Miljövärden urval för publ'!$B$2:$H$490,MATCH(F$4,'Miljövärden urval för publ'!$B$2:$H$2,0),FALSE)),"",VLOOKUP($C143,'Miljövärden urval för publ'!$B$2:$H$490,MATCH(F$4,'Miljövärden urval för publ'!$B$2:$H$2,0),FALSE))</f>
        <v>9.7786000000000008</v>
      </c>
      <c r="G143" s="106">
        <f>IF(ISERROR(VLOOKUP($C143,'Miljövärden urval för publ'!$B$2:$H$490,MATCH(G$4,'Miljövärden urval för publ'!$B$2:$H$2,0),FALSE)),"",VLOOKUP($C143,'Miljövärden urval för publ'!$B$2:$H$490,MATCH(G$4,'Miljövärden urval för publ'!$B$2:$H$2,0),FALSE))</f>
        <v>2.1124E-2</v>
      </c>
    </row>
    <row r="144" spans="1:7" x14ac:dyDescent="0.25">
      <c r="A144" s="106">
        <v>141</v>
      </c>
      <c r="B144" s="106" t="str">
        <f>IF(ISERROR(INDEX('Miljövärden urval för publ'!$A$2:$AD$475,MATCH($A144,'Miljövärden urval för publ'!$U$2:$U$476,0),1)),"",INDEX('Miljövärden urval för publ'!$A$2:$AD$475,MATCH($A144,'Miljövärden urval för publ'!$U$2:$U$476,0),1))</f>
        <v>Lantmännen Agrovärme AB</v>
      </c>
      <c r="C144" s="106" t="str">
        <f>IF(ISERROR(INDEX('Miljövärden urval för publ'!$A$2:$AD$475,MATCH($A144,'Miljövärden urval för publ'!$U$2:$U$476,0),2)),"",INDEX('Miljövärden urval för publ'!$A$2:$AD$475,MATCH($A144,'Miljövärden urval för publ'!$U$2:$U$476,0),2))</f>
        <v>Örsundsbro</v>
      </c>
      <c r="D144" s="106">
        <f>IF(ISERROR(VLOOKUP($C144,'Miljövärden urval för publ'!$B$2:$H$490,MATCH(D$4,'Miljövärden urval för publ'!$B$2:$H$2,0),FALSE)),"",VLOOKUP($C144,'Miljövärden urval för publ'!$B$2:$H$490,MATCH(D$4,'Miljövärden urval för publ'!$B$2:$H$2,0),FALSE))</f>
        <v>0.11366900000000001</v>
      </c>
      <c r="E144" s="106">
        <f>IF(ISERROR(VLOOKUP($C144,'Miljövärden urval för publ'!$B$2:$H$490,MATCH(E$4,'Miljövärden urval för publ'!$B$2:$H$2,0),FALSE)),"",VLOOKUP($C144,'Miljövärden urval för publ'!$B$2:$H$490,MATCH(E$4,'Miljövärden urval för publ'!$B$2:$H$2,0),FALSE))</f>
        <v>27.515699999999999</v>
      </c>
      <c r="F144" s="106">
        <f>IF(ISERROR(VLOOKUP($C144,'Miljövärden urval för publ'!$B$2:$H$490,MATCH(F$4,'Miljövärden urval för publ'!$B$2:$H$2,0),FALSE)),"",VLOOKUP($C144,'Miljövärden urval för publ'!$B$2:$H$490,MATCH(F$4,'Miljövärden urval för publ'!$B$2:$H$2,0),FALSE))</f>
        <v>10.012700000000001</v>
      </c>
      <c r="G144" s="106">
        <f>IF(ISERROR(VLOOKUP($C144,'Miljövärden urval för publ'!$B$2:$H$490,MATCH(G$4,'Miljövärden urval för publ'!$B$2:$H$2,0),FALSE)),"",VLOOKUP($C144,'Miljövärden urval för publ'!$B$2:$H$490,MATCH(G$4,'Miljövärden urval för publ'!$B$2:$H$2,0),FALSE))</f>
        <v>1.36542E-2</v>
      </c>
    </row>
    <row r="145" spans="1:7" x14ac:dyDescent="0.25">
      <c r="A145" s="106">
        <v>142</v>
      </c>
      <c r="B145" s="106" t="str">
        <f>IF(ISERROR(INDEX('Miljövärden urval för publ'!$A$2:$AD$475,MATCH($A145,'Miljövärden urval för publ'!$U$2:$U$476,0),1)),"",INDEX('Miljövärden urval för publ'!$A$2:$AD$475,MATCH($A145,'Miljövärden urval för publ'!$U$2:$U$476,0),1))</f>
        <v>Laxå Värme AB</v>
      </c>
      <c r="C145" s="106" t="str">
        <f>IF(ISERROR(INDEX('Miljövärden urval för publ'!$A$2:$AD$475,MATCH($A145,'Miljövärden urval för publ'!$U$2:$U$476,0),2)),"",INDEX('Miljövärden urval för publ'!$A$2:$AD$475,MATCH($A145,'Miljövärden urval för publ'!$U$2:$U$476,0),2))</f>
        <v>Laxå</v>
      </c>
      <c r="D145" s="106">
        <f>IF(ISERROR(VLOOKUP($C145,'Miljövärden urval för publ'!$B$2:$H$490,MATCH(D$4,'Miljövärden urval för publ'!$B$2:$H$2,0),FALSE)),"",VLOOKUP($C145,'Miljövärden urval för publ'!$B$2:$H$490,MATCH(D$4,'Miljövärden urval för publ'!$B$2:$H$2,0),FALSE))</f>
        <v>0.16414000000000001</v>
      </c>
      <c r="E145" s="106">
        <f>IF(ISERROR(VLOOKUP($C145,'Miljövärden urval för publ'!$B$2:$H$490,MATCH(E$4,'Miljövärden urval för publ'!$B$2:$H$2,0),FALSE)),"",VLOOKUP($C145,'Miljövärden urval för publ'!$B$2:$H$490,MATCH(E$4,'Miljövärden urval för publ'!$B$2:$H$2,0),FALSE))</f>
        <v>15.2758</v>
      </c>
      <c r="F145" s="106">
        <f>IF(ISERROR(VLOOKUP($C145,'Miljövärden urval för publ'!$B$2:$H$490,MATCH(F$4,'Miljövärden urval för publ'!$B$2:$H$2,0),FALSE)),"",VLOOKUP($C145,'Miljövärden urval för publ'!$B$2:$H$490,MATCH(F$4,'Miljövärden urval för publ'!$B$2:$H$2,0),FALSE))</f>
        <v>14.521000000000001</v>
      </c>
      <c r="G145" s="106">
        <f>IF(ISERROR(VLOOKUP($C145,'Miljövärden urval för publ'!$B$2:$H$490,MATCH(G$4,'Miljövärden urval för publ'!$B$2:$H$2,0),FALSE)),"",VLOOKUP($C145,'Miljövärden urval för publ'!$B$2:$H$490,MATCH(G$4,'Miljövärden urval för publ'!$B$2:$H$2,0),FALSE))</f>
        <v>1.18274E-2</v>
      </c>
    </row>
    <row r="146" spans="1:7" x14ac:dyDescent="0.25">
      <c r="A146" s="106">
        <v>143</v>
      </c>
      <c r="B146" s="106" t="str">
        <f>IF(ISERROR(INDEX('Miljövärden urval för publ'!$A$2:$AD$475,MATCH($A146,'Miljövärden urval för publ'!$U$2:$U$476,0),1)),"",INDEX('Miljövärden urval för publ'!$A$2:$AD$475,MATCH($A146,'Miljövärden urval för publ'!$U$2:$U$476,0),1))</f>
        <v>Lerum Fjärrvärme AB</v>
      </c>
      <c r="C146" s="106" t="str">
        <f>IF(ISERROR(INDEX('Miljövärden urval för publ'!$A$2:$AD$475,MATCH($A146,'Miljövärden urval för publ'!$U$2:$U$476,0),2)),"",INDEX('Miljövärden urval för publ'!$A$2:$AD$475,MATCH($A146,'Miljövärden urval för publ'!$U$2:$U$476,0),2))</f>
        <v>Floda</v>
      </c>
      <c r="D146" s="106">
        <f>IF(ISERROR(VLOOKUP($C146,'Miljövärden urval för publ'!$B$2:$H$490,MATCH(D$4,'Miljövärden urval för publ'!$B$2:$H$2,0),FALSE)),"",VLOOKUP($C146,'Miljövärden urval för publ'!$B$2:$H$490,MATCH(D$4,'Miljövärden urval för publ'!$B$2:$H$2,0),FALSE))</f>
        <v>0.13473199999999999</v>
      </c>
      <c r="E146" s="106">
        <f>IF(ISERROR(VLOOKUP($C146,'Miljövärden urval för publ'!$B$2:$H$490,MATCH(E$4,'Miljövärden urval för publ'!$B$2:$H$2,0),FALSE)),"",VLOOKUP($C146,'Miljövärden urval för publ'!$B$2:$H$490,MATCH(E$4,'Miljövärden urval för publ'!$B$2:$H$2,0),FALSE))</f>
        <v>32.062199999999997</v>
      </c>
      <c r="F146" s="106">
        <f>IF(ISERROR(VLOOKUP($C146,'Miljövärden urval för publ'!$B$2:$H$490,MATCH(F$4,'Miljövärden urval för publ'!$B$2:$H$2,0),FALSE)),"",VLOOKUP($C146,'Miljövärden urval för publ'!$B$2:$H$490,MATCH(F$4,'Miljövärden urval för publ'!$B$2:$H$2,0),FALSE))</f>
        <v>8.9309100000000008</v>
      </c>
      <c r="G146" s="106">
        <f>IF(ISERROR(VLOOKUP($C146,'Miljövärden urval för publ'!$B$2:$H$490,MATCH(G$4,'Miljövärden urval för publ'!$B$2:$H$2,0),FALSE)),"",VLOOKUP($C146,'Miljövärden urval för publ'!$B$2:$H$490,MATCH(G$4,'Miljövärden urval för publ'!$B$2:$H$2,0),FALSE))</f>
        <v>3.2529700000000002E-2</v>
      </c>
    </row>
    <row r="147" spans="1:7" x14ac:dyDescent="0.25">
      <c r="A147" s="106">
        <v>144</v>
      </c>
      <c r="B147" s="106" t="str">
        <f>IF(ISERROR(INDEX('Miljövärden urval för publ'!$A$2:$AD$475,MATCH($A147,'Miljövärden urval för publ'!$U$2:$U$476,0),1)),"",INDEX('Miljövärden urval för publ'!$A$2:$AD$475,MATCH($A147,'Miljövärden urval för publ'!$U$2:$U$476,0),1))</f>
        <v>Lerum Fjärrvärme AB</v>
      </c>
      <c r="C147" s="106" t="str">
        <f>IF(ISERROR(INDEX('Miljövärden urval för publ'!$A$2:$AD$475,MATCH($A147,'Miljövärden urval för publ'!$U$2:$U$476,0),2)),"",INDEX('Miljövärden urval för publ'!$A$2:$AD$475,MATCH($A147,'Miljövärden urval för publ'!$U$2:$U$476,0),2))</f>
        <v>Gråbo</v>
      </c>
      <c r="D147" s="106">
        <f>IF(ISERROR(VLOOKUP($C147,'Miljövärden urval för publ'!$B$2:$H$490,MATCH(D$4,'Miljövärden urval för publ'!$B$2:$H$2,0),FALSE)),"",VLOOKUP($C147,'Miljövärden urval för publ'!$B$2:$H$490,MATCH(D$4,'Miljövärden urval för publ'!$B$2:$H$2,0),FALSE))</f>
        <v>0.14637800000000001</v>
      </c>
      <c r="E147" s="106">
        <f>IF(ISERROR(VLOOKUP($C147,'Miljövärden urval för publ'!$B$2:$H$490,MATCH(E$4,'Miljövärden urval för publ'!$B$2:$H$2,0),FALSE)),"",VLOOKUP($C147,'Miljövärden urval för publ'!$B$2:$H$490,MATCH(E$4,'Miljövärden urval för publ'!$B$2:$H$2,0),FALSE))</f>
        <v>9.7649299999999997</v>
      </c>
      <c r="F147" s="106">
        <f>IF(ISERROR(VLOOKUP($C147,'Miljövärden urval för publ'!$B$2:$H$490,MATCH(F$4,'Miljövärden urval för publ'!$B$2:$H$2,0),FALSE)),"",VLOOKUP($C147,'Miljövärden urval för publ'!$B$2:$H$490,MATCH(F$4,'Miljövärden urval för publ'!$B$2:$H$2,0),FALSE))</f>
        <v>16.03</v>
      </c>
      <c r="G147" s="106">
        <f>IF(ISERROR(VLOOKUP($C147,'Miljövärden urval för publ'!$B$2:$H$490,MATCH(G$4,'Miljövärden urval för publ'!$B$2:$H$2,0),FALSE)),"",VLOOKUP($C147,'Miljövärden urval för publ'!$B$2:$H$490,MATCH(G$4,'Miljövärden urval för publ'!$B$2:$H$2,0),FALSE))</f>
        <v>8.0572999999999999E-3</v>
      </c>
    </row>
    <row r="148" spans="1:7" x14ac:dyDescent="0.25">
      <c r="A148" s="106">
        <v>145</v>
      </c>
      <c r="B148" s="106" t="str">
        <f>IF(ISERROR(INDEX('Miljövärden urval för publ'!$A$2:$AD$475,MATCH($A148,'Miljövärden urval för publ'!$U$2:$U$476,0),1)),"",INDEX('Miljövärden urval för publ'!$A$2:$AD$475,MATCH($A148,'Miljövärden urval för publ'!$U$2:$U$476,0),1))</f>
        <v>Lerum Fjärrvärme AB</v>
      </c>
      <c r="C148" s="106" t="str">
        <f>IF(ISERROR(INDEX('Miljövärden urval för publ'!$A$2:$AD$475,MATCH($A148,'Miljövärden urval för publ'!$U$2:$U$476,0),2)),"",INDEX('Miljövärden urval för publ'!$A$2:$AD$475,MATCH($A148,'Miljövärden urval för publ'!$U$2:$U$476,0),2))</f>
        <v>Lerum</v>
      </c>
      <c r="D148" s="106">
        <f>IF(ISERROR(VLOOKUP($C148,'Miljövärden urval för publ'!$B$2:$H$490,MATCH(D$4,'Miljövärden urval för publ'!$B$2:$H$2,0),FALSE)),"",VLOOKUP($C148,'Miljövärden urval för publ'!$B$2:$H$490,MATCH(D$4,'Miljövärden urval för publ'!$B$2:$H$2,0),FALSE))</f>
        <v>9.7417000000000004E-2</v>
      </c>
      <c r="E148" s="106">
        <f>IF(ISERROR(VLOOKUP($C148,'Miljövärden urval för publ'!$B$2:$H$490,MATCH(E$4,'Miljövärden urval för publ'!$B$2:$H$2,0),FALSE)),"",VLOOKUP($C148,'Miljövärden urval för publ'!$B$2:$H$490,MATCH(E$4,'Miljövärden urval för publ'!$B$2:$H$2,0),FALSE))</f>
        <v>16.376200000000001</v>
      </c>
      <c r="F148" s="106">
        <f>IF(ISERROR(VLOOKUP($C148,'Miljövärden urval för publ'!$B$2:$H$490,MATCH(F$4,'Miljövärden urval för publ'!$B$2:$H$2,0),FALSE)),"",VLOOKUP($C148,'Miljövärden urval för publ'!$B$2:$H$490,MATCH(F$4,'Miljövärden urval för publ'!$B$2:$H$2,0),FALSE))</f>
        <v>11.0372</v>
      </c>
      <c r="G148" s="106">
        <f>IF(ISERROR(VLOOKUP($C148,'Miljövärden urval för publ'!$B$2:$H$490,MATCH(G$4,'Miljövärden urval för publ'!$B$2:$H$2,0),FALSE)),"",VLOOKUP($C148,'Miljövärden urval för publ'!$B$2:$H$490,MATCH(G$4,'Miljövärden urval för publ'!$B$2:$H$2,0),FALSE))</f>
        <v>2.6322100000000001E-2</v>
      </c>
    </row>
    <row r="149" spans="1:7" x14ac:dyDescent="0.25">
      <c r="A149" s="106">
        <v>146</v>
      </c>
      <c r="B149" s="106" t="str">
        <f>IF(ISERROR(INDEX('Miljövärden urval för publ'!$A$2:$AD$475,MATCH($A149,'Miljövärden urval för publ'!$U$2:$U$476,0),1)),"",INDEX('Miljövärden urval för publ'!$A$2:$AD$475,MATCH($A149,'Miljövärden urval för publ'!$U$2:$U$476,0),1))</f>
        <v>Lerum Fjärrvärme AB</v>
      </c>
      <c r="C149" s="106" t="str">
        <f>IF(ISERROR(INDEX('Miljövärden urval för publ'!$A$2:$AD$475,MATCH($A149,'Miljövärden urval för publ'!$U$2:$U$476,0),2)),"",INDEX('Miljövärden urval för publ'!$A$2:$AD$475,MATCH($A149,'Miljövärden urval för publ'!$U$2:$U$476,0),2))</f>
        <v>Stenkullen</v>
      </c>
      <c r="D149" s="106">
        <f>IF(ISERROR(VLOOKUP($C149,'Miljövärden urval för publ'!$B$2:$H$490,MATCH(D$4,'Miljövärden urval för publ'!$B$2:$H$2,0),FALSE)),"",VLOOKUP($C149,'Miljövärden urval för publ'!$B$2:$H$490,MATCH(D$4,'Miljövärden urval för publ'!$B$2:$H$2,0),FALSE))</f>
        <v>0.140929</v>
      </c>
      <c r="E149" s="106">
        <f>IF(ISERROR(VLOOKUP($C149,'Miljövärden urval för publ'!$B$2:$H$490,MATCH(E$4,'Miljövärden urval för publ'!$B$2:$H$2,0),FALSE)),"",VLOOKUP($C149,'Miljövärden urval för publ'!$B$2:$H$490,MATCH(E$4,'Miljövärden urval för publ'!$B$2:$H$2,0),FALSE))</f>
        <v>10.4086</v>
      </c>
      <c r="F149" s="106">
        <f>IF(ISERROR(VLOOKUP($C149,'Miljövärden urval för publ'!$B$2:$H$490,MATCH(F$4,'Miljövärden urval för publ'!$B$2:$H$2,0),FALSE)),"",VLOOKUP($C149,'Miljövärden urval för publ'!$B$2:$H$490,MATCH(F$4,'Miljövärden urval för publ'!$B$2:$H$2,0),FALSE))</f>
        <v>14.976100000000001</v>
      </c>
      <c r="G149" s="106">
        <f>IF(ISERROR(VLOOKUP($C149,'Miljövärden urval för publ'!$B$2:$H$490,MATCH(G$4,'Miljövärden urval för publ'!$B$2:$H$2,0),FALSE)),"",VLOOKUP($C149,'Miljövärden urval för publ'!$B$2:$H$490,MATCH(G$4,'Miljövärden urval för publ'!$B$2:$H$2,0),FALSE))</f>
        <v>1.23993E-2</v>
      </c>
    </row>
    <row r="150" spans="1:7" x14ac:dyDescent="0.25">
      <c r="A150" s="106">
        <v>147</v>
      </c>
      <c r="B150" s="106" t="str">
        <f>IF(ISERROR(INDEX('Miljövärden urval för publ'!$A$2:$AD$475,MATCH($A150,'Miljövärden urval för publ'!$U$2:$U$476,0),1)),"",INDEX('Miljövärden urval för publ'!$A$2:$AD$475,MATCH($A150,'Miljövärden urval för publ'!$U$2:$U$476,0),1))</f>
        <v>LEVA i Lysekil AB</v>
      </c>
      <c r="C150" s="106" t="str">
        <f>IF(ISERROR(INDEX('Miljövärden urval för publ'!$A$2:$AD$475,MATCH($A150,'Miljövärden urval för publ'!$U$2:$U$476,0),2)),"",INDEX('Miljövärden urval för publ'!$A$2:$AD$475,MATCH($A150,'Miljövärden urval för publ'!$U$2:$U$476,0),2))</f>
        <v>Lysekil</v>
      </c>
      <c r="D150" s="106">
        <f>IF(ISERROR(VLOOKUP($C150,'Miljövärden urval för publ'!$B$2:$H$490,MATCH(D$4,'Miljövärden urval för publ'!$B$2:$H$2,0),FALSE)),"",VLOOKUP($C150,'Miljövärden urval för publ'!$B$2:$H$490,MATCH(D$4,'Miljövärden urval för publ'!$B$2:$H$2,0),FALSE))</f>
        <v>7.9518599999999995E-2</v>
      </c>
      <c r="E150" s="106">
        <f>IF(ISERROR(VLOOKUP($C150,'Miljövärden urval för publ'!$B$2:$H$490,MATCH(E$4,'Miljövärden urval för publ'!$B$2:$H$2,0),FALSE)),"",VLOOKUP($C150,'Miljövärden urval för publ'!$B$2:$H$490,MATCH(E$4,'Miljövärden urval för publ'!$B$2:$H$2,0),FALSE))</f>
        <v>16.621099999999998</v>
      </c>
      <c r="F150" s="106">
        <f>IF(ISERROR(VLOOKUP($C150,'Miljövärden urval för publ'!$B$2:$H$490,MATCH(F$4,'Miljövärden urval för publ'!$B$2:$H$2,0),FALSE)),"",VLOOKUP($C150,'Miljövärden urval för publ'!$B$2:$H$490,MATCH(F$4,'Miljövärden urval för publ'!$B$2:$H$2,0),FALSE))</f>
        <v>0.16825000000000001</v>
      </c>
      <c r="G150" s="106">
        <f>IF(ISERROR(VLOOKUP($C150,'Miljövärden urval för publ'!$B$2:$H$490,MATCH(G$4,'Miljövärden urval för publ'!$B$2:$H$2,0),FALSE)),"",VLOOKUP($C150,'Miljövärden urval för publ'!$B$2:$H$490,MATCH(G$4,'Miljövärden urval för publ'!$B$2:$H$2,0),FALSE))</f>
        <v>1.8191300000000001E-2</v>
      </c>
    </row>
    <row r="151" spans="1:7" x14ac:dyDescent="0.25">
      <c r="A151" s="106">
        <v>148</v>
      </c>
      <c r="B151" s="106" t="str">
        <f>IF(ISERROR(INDEX('Miljövärden urval för publ'!$A$2:$AD$475,MATCH($A151,'Miljövärden urval för publ'!$U$2:$U$476,0),1)),"",INDEX('Miljövärden urval för publ'!$A$2:$AD$475,MATCH($A151,'Miljövärden urval för publ'!$U$2:$U$476,0),1))</f>
        <v>Lidköpings Värmeverk AB</v>
      </c>
      <c r="C151" s="106" t="str">
        <f>IF(ISERROR(INDEX('Miljövärden urval för publ'!$A$2:$AD$475,MATCH($A151,'Miljövärden urval för publ'!$U$2:$U$476,0),2)),"",INDEX('Miljövärden urval för publ'!$A$2:$AD$475,MATCH($A151,'Miljövärden urval för publ'!$U$2:$U$476,0),2))</f>
        <v>Lidköping</v>
      </c>
      <c r="D151" s="106">
        <f>IF(ISERROR(VLOOKUP($C151,'Miljövärden urval för publ'!$B$2:$H$490,MATCH(D$4,'Miljövärden urval för publ'!$B$2:$H$2,0),FALSE)),"",VLOOKUP($C151,'Miljövärden urval för publ'!$B$2:$H$490,MATCH(D$4,'Miljövärden urval för publ'!$B$2:$H$2,0),FALSE))</f>
        <v>0.16708899999999999</v>
      </c>
      <c r="E151" s="106">
        <f>IF(ISERROR(VLOOKUP($C151,'Miljövärden urval för publ'!$B$2:$H$490,MATCH(E$4,'Miljövärden urval för publ'!$B$2:$H$2,0),FALSE)),"",VLOOKUP($C151,'Miljövärden urval för publ'!$B$2:$H$490,MATCH(E$4,'Miljövärden urval för publ'!$B$2:$H$2,0),FALSE))</f>
        <v>138.97399999999999</v>
      </c>
      <c r="F151" s="106">
        <f>IF(ISERROR(VLOOKUP($C151,'Miljövärden urval för publ'!$B$2:$H$490,MATCH(F$4,'Miljövärden urval för publ'!$B$2:$H$2,0),FALSE)),"",VLOOKUP($C151,'Miljövärden urval för publ'!$B$2:$H$490,MATCH(F$4,'Miljövärden urval för publ'!$B$2:$H$2,0),FALSE))</f>
        <v>4.5118799999999997</v>
      </c>
      <c r="G151" s="106">
        <f>IF(ISERROR(VLOOKUP($C151,'Miljövärden urval för publ'!$B$2:$H$490,MATCH(G$4,'Miljövärden urval för publ'!$B$2:$H$2,0),FALSE)),"",VLOOKUP($C151,'Miljövärden urval för publ'!$B$2:$H$490,MATCH(G$4,'Miljövärden urval för publ'!$B$2:$H$2,0),FALSE))</f>
        <v>2.6648600000000001E-2</v>
      </c>
    </row>
    <row r="152" spans="1:7" x14ac:dyDescent="0.25">
      <c r="A152" s="106">
        <v>149</v>
      </c>
      <c r="B152" s="106" t="str">
        <f>IF(ISERROR(INDEX('Miljövärden urval för publ'!$A$2:$AD$475,MATCH($A152,'Miljövärden urval för publ'!$U$2:$U$476,0),1)),"",INDEX('Miljövärden urval för publ'!$A$2:$AD$475,MATCH($A152,'Miljövärden urval för publ'!$U$2:$U$476,0),1))</f>
        <v>Lilla Edets Fjärrvärme AB</v>
      </c>
      <c r="C152" s="106" t="str">
        <f>IF(ISERROR(INDEX('Miljövärden urval för publ'!$A$2:$AD$475,MATCH($A152,'Miljövärden urval för publ'!$U$2:$U$476,0),2)),"",INDEX('Miljövärden urval för publ'!$A$2:$AD$475,MATCH($A152,'Miljövärden urval för publ'!$U$2:$U$476,0),2))</f>
        <v>Lilla Edet</v>
      </c>
      <c r="D152" s="106">
        <f>IF(ISERROR(VLOOKUP($C152,'Miljövärden urval för publ'!$B$2:$H$490,MATCH(D$4,'Miljövärden urval för publ'!$B$2:$H$2,0),FALSE)),"",VLOOKUP($C152,'Miljövärden urval för publ'!$B$2:$H$490,MATCH(D$4,'Miljövärden urval för publ'!$B$2:$H$2,0),FALSE))</f>
        <v>5.4295200000000002E-2</v>
      </c>
      <c r="E152" s="106">
        <f>IF(ISERROR(VLOOKUP($C152,'Miljövärden urval för publ'!$B$2:$H$490,MATCH(E$4,'Miljövärden urval för publ'!$B$2:$H$2,0),FALSE)),"",VLOOKUP($C152,'Miljövärden urval för publ'!$B$2:$H$490,MATCH(E$4,'Miljövärden urval för publ'!$B$2:$H$2,0),FALSE))</f>
        <v>15.2248</v>
      </c>
      <c r="F152" s="106">
        <f>IF(ISERROR(VLOOKUP($C152,'Miljövärden urval för publ'!$B$2:$H$490,MATCH(F$4,'Miljövärden urval för publ'!$B$2:$H$2,0),FALSE)),"",VLOOKUP($C152,'Miljövärden urval för publ'!$B$2:$H$490,MATCH(F$4,'Miljövärden urval för publ'!$B$2:$H$2,0),FALSE))</f>
        <v>9.4801300000000008</v>
      </c>
      <c r="G152" s="106">
        <f>IF(ISERROR(VLOOKUP($C152,'Miljövärden urval för publ'!$B$2:$H$490,MATCH(G$4,'Miljövärden urval för publ'!$B$2:$H$2,0),FALSE)),"",VLOOKUP($C152,'Miljövärden urval för publ'!$B$2:$H$490,MATCH(G$4,'Miljövärden urval för publ'!$B$2:$H$2,0),FALSE))</f>
        <v>6.40166E-3</v>
      </c>
    </row>
    <row r="153" spans="1:7" x14ac:dyDescent="0.25">
      <c r="A153" s="106">
        <v>150</v>
      </c>
      <c r="B153" s="106" t="str">
        <f>IF(ISERROR(INDEX('Miljövärden urval för publ'!$A$2:$AD$475,MATCH($A153,'Miljövärden urval för publ'!$U$2:$U$476,0),1)),"",INDEX('Miljövärden urval för publ'!$A$2:$AD$475,MATCH($A153,'Miljövärden urval för publ'!$U$2:$U$476,0),1))</f>
        <v>Linde Energi AB</v>
      </c>
      <c r="C153" s="106" t="str">
        <f>IF(ISERROR(INDEX('Miljövärden urval för publ'!$A$2:$AD$475,MATCH($A153,'Miljövärden urval för publ'!$U$2:$U$476,0),2)),"",INDEX('Miljövärden urval för publ'!$A$2:$AD$475,MATCH($A153,'Miljövärden urval för publ'!$U$2:$U$476,0),2))</f>
        <v>Frövi</v>
      </c>
      <c r="D153" s="106">
        <f>IF(ISERROR(VLOOKUP($C153,'Miljövärden urval för publ'!$B$2:$H$490,MATCH(D$4,'Miljövärden urval för publ'!$B$2:$H$2,0),FALSE)),"",VLOOKUP($C153,'Miljövärden urval för publ'!$B$2:$H$490,MATCH(D$4,'Miljövärden urval för publ'!$B$2:$H$2,0),FALSE))</f>
        <v>4.3429099999999998E-2</v>
      </c>
      <c r="E153" s="106">
        <f>IF(ISERROR(VLOOKUP($C153,'Miljövärden urval för publ'!$B$2:$H$490,MATCH(E$4,'Miljövärden urval för publ'!$B$2:$H$2,0),FALSE)),"",VLOOKUP($C153,'Miljövärden urval för publ'!$B$2:$H$490,MATCH(E$4,'Miljövärden urval för publ'!$B$2:$H$2,0),FALSE))</f>
        <v>8.9534300000000009</v>
      </c>
      <c r="F153" s="106">
        <f>IF(ISERROR(VLOOKUP($C153,'Miljövärden urval för publ'!$B$2:$H$490,MATCH(F$4,'Miljövärden urval för publ'!$B$2:$H$2,0),FALSE)),"",VLOOKUP($C153,'Miljövärden urval för publ'!$B$2:$H$490,MATCH(F$4,'Miljövärden urval för publ'!$B$2:$H$2,0),FALSE))</f>
        <v>0.70834699999999995</v>
      </c>
      <c r="G153" s="106">
        <f>IF(ISERROR(VLOOKUP($C153,'Miljövärden urval för publ'!$B$2:$H$490,MATCH(G$4,'Miljövärden urval för publ'!$B$2:$H$2,0),FALSE)),"",VLOOKUP($C153,'Miljövärden urval för publ'!$B$2:$H$490,MATCH(G$4,'Miljövärden urval för publ'!$B$2:$H$2,0),FALSE))</f>
        <v>2.5985399999999999E-2</v>
      </c>
    </row>
    <row r="154" spans="1:7" x14ac:dyDescent="0.25">
      <c r="A154" s="106">
        <v>151</v>
      </c>
      <c r="B154" s="106" t="str">
        <f>IF(ISERROR(INDEX('Miljövärden urval för publ'!$A$2:$AD$475,MATCH($A154,'Miljövärden urval för publ'!$U$2:$U$476,0),1)),"",INDEX('Miljövärden urval för publ'!$A$2:$AD$475,MATCH($A154,'Miljövärden urval för publ'!$U$2:$U$476,0),1))</f>
        <v>Linde Energi AB</v>
      </c>
      <c r="C154" s="106" t="str">
        <f>IF(ISERROR(INDEX('Miljövärden urval för publ'!$A$2:$AD$475,MATCH($A154,'Miljövärden urval för publ'!$U$2:$U$476,0),2)),"",INDEX('Miljövärden urval för publ'!$A$2:$AD$475,MATCH($A154,'Miljövärden urval för publ'!$U$2:$U$476,0),2))</f>
        <v>Lindesberg</v>
      </c>
      <c r="D154" s="106">
        <f>IF(ISERROR(VLOOKUP($C154,'Miljövärden urval för publ'!$B$2:$H$490,MATCH(D$4,'Miljövärden urval för publ'!$B$2:$H$2,0),FALSE)),"",VLOOKUP($C154,'Miljövärden urval för publ'!$B$2:$H$490,MATCH(D$4,'Miljövärden urval för publ'!$B$2:$H$2,0),FALSE))</f>
        <v>5.4174699999999999E-2</v>
      </c>
      <c r="E154" s="106">
        <f>IF(ISERROR(VLOOKUP($C154,'Miljövärden urval för publ'!$B$2:$H$490,MATCH(E$4,'Miljövärden urval för publ'!$B$2:$H$2,0),FALSE)),"",VLOOKUP($C154,'Miljövärden urval för publ'!$B$2:$H$490,MATCH(E$4,'Miljövärden urval för publ'!$B$2:$H$2,0),FALSE))</f>
        <v>8.0682500000000008</v>
      </c>
      <c r="F154" s="106">
        <f>IF(ISERROR(VLOOKUP($C154,'Miljövärden urval för publ'!$B$2:$H$490,MATCH(F$4,'Miljövärden urval för publ'!$B$2:$H$2,0),FALSE)),"",VLOOKUP($C154,'Miljövärden urval för publ'!$B$2:$H$490,MATCH(F$4,'Miljövärden urval för publ'!$B$2:$H$2,0),FALSE))</f>
        <v>1.1194900000000001</v>
      </c>
      <c r="G154" s="106">
        <f>IF(ISERROR(VLOOKUP($C154,'Miljövärden urval för publ'!$B$2:$H$490,MATCH(G$4,'Miljövärden urval för publ'!$B$2:$H$2,0),FALSE)),"",VLOOKUP($C154,'Miljövärden urval för publ'!$B$2:$H$490,MATCH(G$4,'Miljövärden urval för publ'!$B$2:$H$2,0),FALSE))</f>
        <v>2.84944E-2</v>
      </c>
    </row>
    <row r="155" spans="1:7" x14ac:dyDescent="0.25">
      <c r="A155" s="106">
        <v>152</v>
      </c>
      <c r="B155" s="106" t="str">
        <f>IF(ISERROR(INDEX('Miljövärden urval för publ'!$A$2:$AD$475,MATCH($A155,'Miljövärden urval för publ'!$U$2:$U$476,0),1)),"",INDEX('Miljövärden urval för publ'!$A$2:$AD$475,MATCH($A155,'Miljövärden urval för publ'!$U$2:$U$476,0),1))</f>
        <v>Linde Energi AB</v>
      </c>
      <c r="C155" s="106" t="str">
        <f>IF(ISERROR(INDEX('Miljövärden urval för publ'!$A$2:$AD$475,MATCH($A155,'Miljövärden urval för publ'!$U$2:$U$476,0),2)),"",INDEX('Miljövärden urval för publ'!$A$2:$AD$475,MATCH($A155,'Miljövärden urval för publ'!$U$2:$U$476,0),2))</f>
        <v>Vedevåg</v>
      </c>
      <c r="D155" s="106">
        <f>IF(ISERROR(VLOOKUP($C155,'Miljövärden urval för publ'!$B$2:$H$490,MATCH(D$4,'Miljövärden urval för publ'!$B$2:$H$2,0),FALSE)),"",VLOOKUP($C155,'Miljövärden urval för publ'!$B$2:$H$490,MATCH(D$4,'Miljövärden urval för publ'!$B$2:$H$2,0),FALSE))</f>
        <v>0.12048399999999999</v>
      </c>
      <c r="E155" s="106">
        <f>IF(ISERROR(VLOOKUP($C155,'Miljövärden urval för publ'!$B$2:$H$490,MATCH(E$4,'Miljövärden urval för publ'!$B$2:$H$2,0),FALSE)),"",VLOOKUP($C155,'Miljövärden urval för publ'!$B$2:$H$490,MATCH(E$4,'Miljövärden urval för publ'!$B$2:$H$2,0),FALSE))</f>
        <v>26.562999999999999</v>
      </c>
      <c r="F155" s="106">
        <f>IF(ISERROR(VLOOKUP($C155,'Miljövärden urval för publ'!$B$2:$H$490,MATCH(F$4,'Miljövärden urval för publ'!$B$2:$H$2,0),FALSE)),"",VLOOKUP($C155,'Miljövärden urval för publ'!$B$2:$H$490,MATCH(F$4,'Miljövärden urval för publ'!$B$2:$H$2,0),FALSE))</f>
        <v>2.1015100000000002</v>
      </c>
      <c r="G155" s="106">
        <f>IF(ISERROR(VLOOKUP($C155,'Miljövärden urval för publ'!$B$2:$H$490,MATCH(G$4,'Miljövärden urval för publ'!$B$2:$H$2,0),FALSE)),"",VLOOKUP($C155,'Miljövärden urval för publ'!$B$2:$H$490,MATCH(G$4,'Miljövärden urval för publ'!$B$2:$H$2,0),FALSE))</f>
        <v>7.8727599999999995E-2</v>
      </c>
    </row>
    <row r="156" spans="1:7" x14ac:dyDescent="0.25">
      <c r="A156" s="106">
        <v>153</v>
      </c>
      <c r="B156" s="106" t="str">
        <f>IF(ISERROR(INDEX('Miljövärden urval för publ'!$A$2:$AD$475,MATCH($A156,'Miljövärden urval för publ'!$U$2:$U$476,0),1)),"",INDEX('Miljövärden urval för publ'!$A$2:$AD$475,MATCH($A156,'Miljövärden urval för publ'!$U$2:$U$476,0),1))</f>
        <v>Ljungby Energi AB</v>
      </c>
      <c r="C156" s="106" t="str">
        <f>IF(ISERROR(INDEX('Miljövärden urval för publ'!$A$2:$AD$475,MATCH($A156,'Miljövärden urval för publ'!$U$2:$U$476,0),2)),"",INDEX('Miljövärden urval för publ'!$A$2:$AD$475,MATCH($A156,'Miljövärden urval för publ'!$U$2:$U$476,0),2))</f>
        <v>Ljungby</v>
      </c>
      <c r="D156" s="106">
        <f>IF(ISERROR(VLOOKUP($C156,'Miljövärden urval för publ'!$B$2:$H$490,MATCH(D$4,'Miljövärden urval för publ'!$B$2:$H$2,0),FALSE)),"",VLOOKUP($C156,'Miljövärden urval för publ'!$B$2:$H$490,MATCH(D$4,'Miljövärden urval för publ'!$B$2:$H$2,0),FALSE))</f>
        <v>0.357491</v>
      </c>
      <c r="E156" s="106">
        <f>IF(ISERROR(VLOOKUP($C156,'Miljövärden urval för publ'!$B$2:$H$490,MATCH(E$4,'Miljövärden urval för publ'!$B$2:$H$2,0),FALSE)),"",VLOOKUP($C156,'Miljövärden urval för publ'!$B$2:$H$490,MATCH(E$4,'Miljövärden urval för publ'!$B$2:$H$2,0),FALSE))</f>
        <v>186.024</v>
      </c>
      <c r="F156" s="106">
        <f>IF(ISERROR(VLOOKUP($C156,'Miljövärden urval för publ'!$B$2:$H$490,MATCH(F$4,'Miljövärden urval för publ'!$B$2:$H$2,0),FALSE)),"",VLOOKUP($C156,'Miljövärden urval för publ'!$B$2:$H$490,MATCH(F$4,'Miljövärden urval för publ'!$B$2:$H$2,0),FALSE))</f>
        <v>12.326599999999999</v>
      </c>
      <c r="G156" s="106">
        <f>IF(ISERROR(VLOOKUP($C156,'Miljövärden urval för publ'!$B$2:$H$490,MATCH(G$4,'Miljövärden urval för publ'!$B$2:$H$2,0),FALSE)),"",VLOOKUP($C156,'Miljövärden urval för publ'!$B$2:$H$490,MATCH(G$4,'Miljövärden urval för publ'!$B$2:$H$2,0),FALSE))</f>
        <v>1.4289400000000001E-2</v>
      </c>
    </row>
    <row r="157" spans="1:7" x14ac:dyDescent="0.25">
      <c r="A157" s="106">
        <v>154</v>
      </c>
      <c r="B157" s="106" t="str">
        <f>IF(ISERROR(INDEX('Miljövärden urval för publ'!$A$2:$AD$475,MATCH($A157,'Miljövärden urval för publ'!$U$2:$U$476,0),1)),"",INDEX('Miljövärden urval för publ'!$A$2:$AD$475,MATCH($A157,'Miljövärden urval för publ'!$U$2:$U$476,0),1))</f>
        <v>Ljusdal Energi AB</v>
      </c>
      <c r="C157" s="106" t="str">
        <f>IF(ISERROR(INDEX('Miljövärden urval för publ'!$A$2:$AD$475,MATCH($A157,'Miljövärden urval för publ'!$U$2:$U$476,0),2)),"",INDEX('Miljövärden urval för publ'!$A$2:$AD$475,MATCH($A157,'Miljövärden urval för publ'!$U$2:$U$476,0),2))</f>
        <v>Färila</v>
      </c>
      <c r="D157" s="106">
        <f>IF(ISERROR(VLOOKUP($C157,'Miljövärden urval för publ'!$B$2:$H$490,MATCH(D$4,'Miljövärden urval för publ'!$B$2:$H$2,0),FALSE)),"",VLOOKUP($C157,'Miljövärden urval för publ'!$B$2:$H$490,MATCH(D$4,'Miljövärden urval för publ'!$B$2:$H$2,0),FALSE))</f>
        <v>8.8499999999999995E-2</v>
      </c>
      <c r="E157" s="106">
        <f>IF(ISERROR(VLOOKUP($C157,'Miljövärden urval för publ'!$B$2:$H$490,MATCH(E$4,'Miljövärden urval för publ'!$B$2:$H$2,0),FALSE)),"",VLOOKUP($C157,'Miljövärden urval för publ'!$B$2:$H$490,MATCH(E$4,'Miljövärden urval för publ'!$B$2:$H$2,0),FALSE))</f>
        <v>13.6656</v>
      </c>
      <c r="F157" s="106">
        <f>IF(ISERROR(VLOOKUP($C157,'Miljövärden urval för publ'!$B$2:$H$490,MATCH(F$4,'Miljövärden urval för publ'!$B$2:$H$2,0),FALSE)),"",VLOOKUP($C157,'Miljövärden urval för publ'!$B$2:$H$490,MATCH(F$4,'Miljövärden urval för publ'!$B$2:$H$2,0),FALSE))</f>
        <v>11.310499999999999</v>
      </c>
      <c r="G157" s="106">
        <f>IF(ISERROR(VLOOKUP($C157,'Miljövärden urval för publ'!$B$2:$H$490,MATCH(G$4,'Miljövärden urval för publ'!$B$2:$H$2,0),FALSE)),"",VLOOKUP($C157,'Miljövärden urval för publ'!$B$2:$H$490,MATCH(G$4,'Miljövärden urval för publ'!$B$2:$H$2,0),FALSE))</f>
        <v>3.92889E-3</v>
      </c>
    </row>
    <row r="158" spans="1:7" x14ac:dyDescent="0.25">
      <c r="A158" s="106">
        <v>155</v>
      </c>
      <c r="B158" s="106" t="str">
        <f>IF(ISERROR(INDEX('Miljövärden urval för publ'!$A$2:$AD$475,MATCH($A158,'Miljövärden urval för publ'!$U$2:$U$476,0),1)),"",INDEX('Miljövärden urval för publ'!$A$2:$AD$475,MATCH($A158,'Miljövärden urval för publ'!$U$2:$U$476,0),1))</f>
        <v>Ljusdal Energi AB</v>
      </c>
      <c r="C158" s="106" t="str">
        <f>IF(ISERROR(INDEX('Miljövärden urval för publ'!$A$2:$AD$475,MATCH($A158,'Miljövärden urval för publ'!$U$2:$U$476,0),2)),"",INDEX('Miljövärden urval för publ'!$A$2:$AD$475,MATCH($A158,'Miljövärden urval för publ'!$U$2:$U$476,0),2))</f>
        <v>Järvsö</v>
      </c>
      <c r="D158" s="106">
        <f>IF(ISERROR(VLOOKUP($C158,'Miljövärden urval för publ'!$B$2:$H$490,MATCH(D$4,'Miljövärden urval för publ'!$B$2:$H$2,0),FALSE)),"",VLOOKUP($C158,'Miljövärden urval för publ'!$B$2:$H$490,MATCH(D$4,'Miljövärden urval för publ'!$B$2:$H$2,0),FALSE))</f>
        <v>8.9804599999999998E-2</v>
      </c>
      <c r="E158" s="106">
        <f>IF(ISERROR(VLOOKUP($C158,'Miljövärden urval för publ'!$B$2:$H$490,MATCH(E$4,'Miljövärden urval för publ'!$B$2:$H$2,0),FALSE)),"",VLOOKUP($C158,'Miljövärden urval för publ'!$B$2:$H$490,MATCH(E$4,'Miljövärden urval för publ'!$B$2:$H$2,0),FALSE))</f>
        <v>15.5671</v>
      </c>
      <c r="F158" s="106">
        <f>IF(ISERROR(VLOOKUP($C158,'Miljövärden urval för publ'!$B$2:$H$490,MATCH(F$4,'Miljövärden urval för publ'!$B$2:$H$2,0),FALSE)),"",VLOOKUP($C158,'Miljövärden urval för publ'!$B$2:$H$490,MATCH(F$4,'Miljövärden urval för publ'!$B$2:$H$2,0),FALSE))</f>
        <v>8.3708200000000001</v>
      </c>
      <c r="G158" s="106">
        <f>IF(ISERROR(VLOOKUP($C158,'Miljövärden urval för publ'!$B$2:$H$490,MATCH(G$4,'Miljövärden urval för publ'!$B$2:$H$2,0),FALSE)),"",VLOOKUP($C158,'Miljövärden urval för publ'!$B$2:$H$490,MATCH(G$4,'Miljövärden urval för publ'!$B$2:$H$2,0),FALSE))</f>
        <v>1.4124299999999999E-2</v>
      </c>
    </row>
    <row r="159" spans="1:7" x14ac:dyDescent="0.25">
      <c r="A159" s="106">
        <v>156</v>
      </c>
      <c r="B159" s="106" t="str">
        <f>IF(ISERROR(INDEX('Miljövärden urval för publ'!$A$2:$AD$475,MATCH($A159,'Miljövärden urval för publ'!$U$2:$U$476,0),1)),"",INDEX('Miljövärden urval för publ'!$A$2:$AD$475,MATCH($A159,'Miljövärden urval för publ'!$U$2:$U$476,0),1))</f>
        <v>Ljusdal Energi AB</v>
      </c>
      <c r="C159" s="106" t="str">
        <f>IF(ISERROR(INDEX('Miljövärden urval för publ'!$A$2:$AD$475,MATCH($A159,'Miljövärden urval för publ'!$U$2:$U$476,0),2)),"",INDEX('Miljövärden urval för publ'!$A$2:$AD$475,MATCH($A159,'Miljövärden urval för publ'!$U$2:$U$476,0),2))</f>
        <v>Ljusdal</v>
      </c>
      <c r="D159" s="106">
        <f>IF(ISERROR(VLOOKUP($C159,'Miljövärden urval för publ'!$B$2:$H$490,MATCH(D$4,'Miljövärden urval för publ'!$B$2:$H$2,0),FALSE)),"",VLOOKUP($C159,'Miljövärden urval för publ'!$B$2:$H$490,MATCH(D$4,'Miljövärden urval för publ'!$B$2:$H$2,0),FALSE))</f>
        <v>0.120058</v>
      </c>
      <c r="E159" s="106">
        <f>IF(ISERROR(VLOOKUP($C159,'Miljövärden urval för publ'!$B$2:$H$490,MATCH(E$4,'Miljövärden urval för publ'!$B$2:$H$2,0),FALSE)),"",VLOOKUP($C159,'Miljövärden urval för publ'!$B$2:$H$490,MATCH(E$4,'Miljövärden urval för publ'!$B$2:$H$2,0),FALSE))</f>
        <v>20.354099999999999</v>
      </c>
      <c r="F159" s="106">
        <f>IF(ISERROR(VLOOKUP($C159,'Miljövärden urval för publ'!$B$2:$H$490,MATCH(F$4,'Miljövärden urval för publ'!$B$2:$H$2,0),FALSE)),"",VLOOKUP($C159,'Miljövärden urval för publ'!$B$2:$H$490,MATCH(F$4,'Miljövärden urval för publ'!$B$2:$H$2,0),FALSE))</f>
        <v>10.6881</v>
      </c>
      <c r="G159" s="106">
        <f>IF(ISERROR(VLOOKUP($C159,'Miljövärden urval för publ'!$B$2:$H$490,MATCH(G$4,'Miljövärden urval för publ'!$B$2:$H$2,0),FALSE)),"",VLOOKUP($C159,'Miljövärden urval för publ'!$B$2:$H$490,MATCH(G$4,'Miljövärden urval för publ'!$B$2:$H$2,0),FALSE))</f>
        <v>1.7590100000000001E-2</v>
      </c>
    </row>
    <row r="160" spans="1:7" x14ac:dyDescent="0.25">
      <c r="A160" s="106">
        <v>157</v>
      </c>
      <c r="B160" s="106" t="str">
        <f>IF(ISERROR(INDEX('Miljövärden urval för publ'!$A$2:$AD$475,MATCH($A160,'Miljövärden urval för publ'!$U$2:$U$476,0),1)),"",INDEX('Miljövärden urval för publ'!$A$2:$AD$475,MATCH($A160,'Miljövärden urval för publ'!$U$2:$U$476,0),1))</f>
        <v>Luleå Energi AB</v>
      </c>
      <c r="C160" s="106" t="str">
        <f>IF(ISERROR(INDEX('Miljövärden urval för publ'!$A$2:$AD$475,MATCH($A160,'Miljövärden urval för publ'!$U$2:$U$476,0),2)),"",INDEX('Miljövärden urval för publ'!$A$2:$AD$475,MATCH($A160,'Miljövärden urval för publ'!$U$2:$U$476,0),2))</f>
        <v>Luleå</v>
      </c>
      <c r="D160" s="106">
        <f>IF(ISERROR(VLOOKUP($C160,'Miljövärden urval för publ'!$B$2:$H$490,MATCH(D$4,'Miljövärden urval för publ'!$B$2:$H$2,0),FALSE)),"",VLOOKUP($C160,'Miljövärden urval för publ'!$B$2:$H$490,MATCH(D$4,'Miljövärden urval för publ'!$B$2:$H$2,0),FALSE))</f>
        <v>8.0852900000000005E-2</v>
      </c>
      <c r="E160" s="106">
        <f>IF(ISERROR(VLOOKUP($C160,'Miljövärden urval för publ'!$B$2:$H$490,MATCH(E$4,'Miljövärden urval för publ'!$B$2:$H$2,0),FALSE)),"",VLOOKUP($C160,'Miljövärden urval för publ'!$B$2:$H$490,MATCH(E$4,'Miljövärden urval för publ'!$B$2:$H$2,0),FALSE))</f>
        <v>18.2043</v>
      </c>
      <c r="F160" s="106">
        <f>IF(ISERROR(VLOOKUP($C160,'Miljövärden urval för publ'!$B$2:$H$490,MATCH(F$4,'Miljövärden urval för publ'!$B$2:$H$2,0),FALSE)),"",VLOOKUP($C160,'Miljövärden urval för publ'!$B$2:$H$490,MATCH(F$4,'Miljövärden urval för publ'!$B$2:$H$2,0),FALSE))</f>
        <v>1.79373</v>
      </c>
      <c r="G160" s="106">
        <f>IF(ISERROR(VLOOKUP($C160,'Miljövärden urval för publ'!$B$2:$H$490,MATCH(G$4,'Miljövärden urval för publ'!$B$2:$H$2,0),FALSE)),"",VLOOKUP($C160,'Miljövärden urval för publ'!$B$2:$H$490,MATCH(G$4,'Miljövärden urval för publ'!$B$2:$H$2,0),FALSE))</f>
        <v>5.1654600000000002E-2</v>
      </c>
    </row>
    <row r="161" spans="1:7" x14ac:dyDescent="0.25">
      <c r="A161" s="106">
        <v>158</v>
      </c>
      <c r="B161" s="106" t="str">
        <f>IF(ISERROR(INDEX('Miljövärden urval för publ'!$A$2:$AD$475,MATCH($A161,'Miljövärden urval för publ'!$U$2:$U$476,0),1)),"",INDEX('Miljövärden urval för publ'!$A$2:$AD$475,MATCH($A161,'Miljövärden urval för publ'!$U$2:$U$476,0),1))</f>
        <v>Luleå Energi AB</v>
      </c>
      <c r="C161" s="106" t="str">
        <f>IF(ISERROR(INDEX('Miljövärden urval för publ'!$A$2:$AD$475,MATCH($A161,'Miljövärden urval för publ'!$U$2:$U$476,0),2)),"",INDEX('Miljövärden urval för publ'!$A$2:$AD$475,MATCH($A161,'Miljövärden urval för publ'!$U$2:$U$476,0),2))</f>
        <v>Råneå</v>
      </c>
      <c r="D161" s="106">
        <f>IF(ISERROR(VLOOKUP($C161,'Miljövärden urval för publ'!$B$2:$H$490,MATCH(D$4,'Miljövärden urval för publ'!$B$2:$H$2,0),FALSE)),"",VLOOKUP($C161,'Miljövärden urval för publ'!$B$2:$H$490,MATCH(D$4,'Miljövärden urval för publ'!$B$2:$H$2,0),FALSE))</f>
        <v>0.161469</v>
      </c>
      <c r="E161" s="106">
        <f>IF(ISERROR(VLOOKUP($C161,'Miljövärden urval för publ'!$B$2:$H$490,MATCH(E$4,'Miljövärden urval för publ'!$B$2:$H$2,0),FALSE)),"",VLOOKUP($C161,'Miljövärden urval för publ'!$B$2:$H$490,MATCH(E$4,'Miljövärden urval för publ'!$B$2:$H$2,0),FALSE))</f>
        <v>24.571899999999999</v>
      </c>
      <c r="F161" s="106">
        <f>IF(ISERROR(VLOOKUP($C161,'Miljövärden urval för publ'!$B$2:$H$490,MATCH(F$4,'Miljövärden urval för publ'!$B$2:$H$2,0),FALSE)),"",VLOOKUP($C161,'Miljövärden urval för publ'!$B$2:$H$490,MATCH(F$4,'Miljövärden urval för publ'!$B$2:$H$2,0),FALSE))</f>
        <v>14.4808</v>
      </c>
      <c r="G161" s="106">
        <f>IF(ISERROR(VLOOKUP($C161,'Miljövärden urval för publ'!$B$2:$H$490,MATCH(G$4,'Miljövärden urval för publ'!$B$2:$H$2,0),FALSE)),"",VLOOKUP($C161,'Miljövärden urval för publ'!$B$2:$H$490,MATCH(G$4,'Miljövärden urval för publ'!$B$2:$H$2,0),FALSE))</f>
        <v>4.1724600000000001E-2</v>
      </c>
    </row>
    <row r="162" spans="1:7" x14ac:dyDescent="0.25">
      <c r="A162" s="106">
        <v>159</v>
      </c>
      <c r="B162" s="106" t="str">
        <f>IF(ISERROR(INDEX('Miljövärden urval för publ'!$A$2:$AD$475,MATCH($A162,'Miljövärden urval för publ'!$U$2:$U$476,0),1)),"",INDEX('Miljövärden urval för publ'!$A$2:$AD$475,MATCH($A162,'Miljövärden urval för publ'!$U$2:$U$476,0),1))</f>
        <v>Malung-Sälens kommun</v>
      </c>
      <c r="C162" s="106" t="str">
        <f>IF(ISERROR(INDEX('Miljövärden urval för publ'!$A$2:$AD$475,MATCH($A162,'Miljövärden urval för publ'!$U$2:$U$476,0),2)),"",INDEX('Miljövärden urval för publ'!$A$2:$AD$475,MATCH($A162,'Miljövärden urval för publ'!$U$2:$U$476,0),2))</f>
        <v>Malung</v>
      </c>
      <c r="D162" s="106">
        <f>IF(ISERROR(VLOOKUP($C162,'Miljövärden urval för publ'!$B$2:$H$490,MATCH(D$4,'Miljövärden urval för publ'!$B$2:$H$2,0),FALSE)),"",VLOOKUP($C162,'Miljövärden urval för publ'!$B$2:$H$490,MATCH(D$4,'Miljövärden urval för publ'!$B$2:$H$2,0),FALSE))</f>
        <v>8.8349800000000006E-2</v>
      </c>
      <c r="E162" s="106">
        <f>IF(ISERROR(VLOOKUP($C162,'Miljövärden urval för publ'!$B$2:$H$490,MATCH(E$4,'Miljövärden urval för publ'!$B$2:$H$2,0),FALSE)),"",VLOOKUP($C162,'Miljövärden urval för publ'!$B$2:$H$490,MATCH(E$4,'Miljövärden urval för publ'!$B$2:$H$2,0),FALSE))</f>
        <v>21.366299999999999</v>
      </c>
      <c r="F162" s="106">
        <f>IF(ISERROR(VLOOKUP($C162,'Miljövärden urval för publ'!$B$2:$H$490,MATCH(F$4,'Miljövärden urval för publ'!$B$2:$H$2,0),FALSE)),"",VLOOKUP($C162,'Miljövärden urval för publ'!$B$2:$H$490,MATCH(F$4,'Miljövärden urval för publ'!$B$2:$H$2,0),FALSE))</f>
        <v>7.9631699999999999</v>
      </c>
      <c r="G162" s="106">
        <f>IF(ISERROR(VLOOKUP($C162,'Miljövärden urval för publ'!$B$2:$H$490,MATCH(G$4,'Miljövärden urval för publ'!$B$2:$H$2,0),FALSE)),"",VLOOKUP($C162,'Miljövärden urval för publ'!$B$2:$H$490,MATCH(G$4,'Miljövärden urval för publ'!$B$2:$H$2,0),FALSE))</f>
        <v>1.00958E-2</v>
      </c>
    </row>
    <row r="163" spans="1:7" x14ac:dyDescent="0.25">
      <c r="A163" s="106">
        <v>160</v>
      </c>
      <c r="B163" s="106" t="str">
        <f>IF(ISERROR(INDEX('Miljövärden urval för publ'!$A$2:$AD$475,MATCH($A163,'Miljövärden urval för publ'!$U$2:$U$476,0),1)),"",INDEX('Miljövärden urval för publ'!$A$2:$AD$475,MATCH($A163,'Miljövärden urval för publ'!$U$2:$U$476,0),1))</f>
        <v>Mark Kraftvärme AB</v>
      </c>
      <c r="C163" s="106" t="str">
        <f>IF(ISERROR(INDEX('Miljövärden urval för publ'!$A$2:$AD$475,MATCH($A163,'Miljövärden urval för publ'!$U$2:$U$476,0),2)),"",INDEX('Miljövärden urval för publ'!$A$2:$AD$475,MATCH($A163,'Miljövärden urval för publ'!$U$2:$U$476,0),2))</f>
        <v>Assbergs nätet</v>
      </c>
      <c r="D163" s="106">
        <f>IF(ISERROR(VLOOKUP($C163,'Miljövärden urval för publ'!$B$2:$H$490,MATCH(D$4,'Miljövärden urval för publ'!$B$2:$H$2,0),FALSE)),"",VLOOKUP($C163,'Miljövärden urval för publ'!$B$2:$H$490,MATCH(D$4,'Miljövärden urval för publ'!$B$2:$H$2,0),FALSE))</f>
        <v>4.3905E-2</v>
      </c>
      <c r="E163" s="106">
        <f>IF(ISERROR(VLOOKUP($C163,'Miljövärden urval för publ'!$B$2:$H$490,MATCH(E$4,'Miljövärden urval för publ'!$B$2:$H$2,0),FALSE)),"",VLOOKUP($C163,'Miljövärden urval för publ'!$B$2:$H$490,MATCH(E$4,'Miljövärden urval för publ'!$B$2:$H$2,0),FALSE))</f>
        <v>12.8193</v>
      </c>
      <c r="F163" s="106">
        <f>IF(ISERROR(VLOOKUP($C163,'Miljövärden urval för publ'!$B$2:$H$490,MATCH(F$4,'Miljövärden urval för publ'!$B$2:$H$2,0),FALSE)),"",VLOOKUP($C163,'Miljövärden urval för publ'!$B$2:$H$490,MATCH(F$4,'Miljövärden urval för publ'!$B$2:$H$2,0),FALSE))</f>
        <v>9.4017099999999996</v>
      </c>
      <c r="G163" s="106">
        <f>IF(ISERROR(VLOOKUP($C163,'Miljövärden urval för publ'!$B$2:$H$490,MATCH(G$4,'Miljövärden urval för publ'!$B$2:$H$2,0),FALSE)),"",VLOOKUP($C163,'Miljövärden urval för publ'!$B$2:$H$490,MATCH(G$4,'Miljövärden urval för publ'!$B$2:$H$2,0),FALSE))</f>
        <v>1.7381899999999999E-3</v>
      </c>
    </row>
    <row r="164" spans="1:7" x14ac:dyDescent="0.25">
      <c r="A164" s="106">
        <v>161</v>
      </c>
      <c r="B164" s="106" t="str">
        <f>IF(ISERROR(INDEX('Miljövärden urval för publ'!$A$2:$AD$475,MATCH($A164,'Miljövärden urval för publ'!$U$2:$U$476,0),1)),"",INDEX('Miljövärden urval för publ'!$A$2:$AD$475,MATCH($A164,'Miljövärden urval för publ'!$U$2:$U$476,0),1))</f>
        <v>Mark Kraftvärme AB</v>
      </c>
      <c r="C164" s="106" t="str">
        <f>IF(ISERROR(INDEX('Miljövärden urval för publ'!$A$2:$AD$475,MATCH($A164,'Miljövärden urval för publ'!$U$2:$U$476,0),2)),"",INDEX('Miljövärden urval för publ'!$A$2:$AD$475,MATCH($A164,'Miljövärden urval för publ'!$U$2:$U$476,0),2))</f>
        <v>Fritsla</v>
      </c>
      <c r="D164" s="106">
        <f>IF(ISERROR(VLOOKUP($C164,'Miljövärden urval för publ'!$B$2:$H$490,MATCH(D$4,'Miljövärden urval för publ'!$B$2:$H$2,0),FALSE)),"",VLOOKUP($C164,'Miljövärden urval för publ'!$B$2:$H$490,MATCH(D$4,'Miljövärden urval för publ'!$B$2:$H$2,0),FALSE))</f>
        <v>0.14554900000000001</v>
      </c>
      <c r="E164" s="106">
        <f>IF(ISERROR(VLOOKUP($C164,'Miljövärden urval för publ'!$B$2:$H$490,MATCH(E$4,'Miljövärden urval för publ'!$B$2:$H$2,0),FALSE)),"",VLOOKUP($C164,'Miljövärden urval för publ'!$B$2:$H$490,MATCH(E$4,'Miljövärden urval för publ'!$B$2:$H$2,0),FALSE))</f>
        <v>12.256600000000001</v>
      </c>
      <c r="F164" s="106">
        <f>IF(ISERROR(VLOOKUP($C164,'Miljövärden urval för publ'!$B$2:$H$490,MATCH(F$4,'Miljövärden urval för publ'!$B$2:$H$2,0),FALSE)),"",VLOOKUP($C164,'Miljövärden urval för publ'!$B$2:$H$490,MATCH(F$4,'Miljövärden urval för publ'!$B$2:$H$2,0),FALSE))</f>
        <v>14.9095</v>
      </c>
      <c r="G164" s="106">
        <f>IF(ISERROR(VLOOKUP($C164,'Miljövärden urval för publ'!$B$2:$H$490,MATCH(G$4,'Miljövärden urval för publ'!$B$2:$H$2,0),FALSE)),"",VLOOKUP($C164,'Miljövärden urval för publ'!$B$2:$H$490,MATCH(G$4,'Miljövärden urval för publ'!$B$2:$H$2,0),FALSE))</f>
        <v>1.79426E-2</v>
      </c>
    </row>
    <row r="165" spans="1:7" x14ac:dyDescent="0.25">
      <c r="A165" s="106">
        <v>162</v>
      </c>
      <c r="B165" s="106" t="str">
        <f>IF(ISERROR(INDEX('Miljövärden urval för publ'!$A$2:$AD$475,MATCH($A165,'Miljövärden urval för publ'!$U$2:$U$476,0),1)),"",INDEX('Miljövärden urval för publ'!$A$2:$AD$475,MATCH($A165,'Miljövärden urval för publ'!$U$2:$U$476,0),1))</f>
        <v>Mark Kraftvärme AB</v>
      </c>
      <c r="C165" s="106" t="str">
        <f>IF(ISERROR(INDEX('Miljövärden urval för publ'!$A$2:$AD$475,MATCH($A165,'Miljövärden urval för publ'!$U$2:$U$476,0),2)),"",INDEX('Miljövärden urval för publ'!$A$2:$AD$475,MATCH($A165,'Miljövärden urval för publ'!$U$2:$U$476,0),2))</f>
        <v>Hyssna</v>
      </c>
      <c r="D165" s="106">
        <f>IF(ISERROR(VLOOKUP($C165,'Miljövärden urval för publ'!$B$2:$H$490,MATCH(D$4,'Miljövärden urval för publ'!$B$2:$H$2,0),FALSE)),"",VLOOKUP($C165,'Miljövärden urval för publ'!$B$2:$H$490,MATCH(D$4,'Miljövärden urval för publ'!$B$2:$H$2,0),FALSE))</f>
        <v>0.142957</v>
      </c>
      <c r="E165" s="106">
        <f>IF(ISERROR(VLOOKUP($C165,'Miljövärden urval för publ'!$B$2:$H$490,MATCH(E$4,'Miljövärden urval för publ'!$B$2:$H$2,0),FALSE)),"",VLOOKUP($C165,'Miljövärden urval för publ'!$B$2:$H$490,MATCH(E$4,'Miljövärden urval för publ'!$B$2:$H$2,0),FALSE))</f>
        <v>9.9505400000000002</v>
      </c>
      <c r="F165" s="106">
        <f>IF(ISERROR(VLOOKUP($C165,'Miljövärden urval för publ'!$B$2:$H$490,MATCH(F$4,'Miljövärden urval för publ'!$B$2:$H$2,0),FALSE)),"",VLOOKUP($C165,'Miljövärden urval för publ'!$B$2:$H$490,MATCH(F$4,'Miljövärden urval för publ'!$B$2:$H$2,0),FALSE))</f>
        <v>15.6455</v>
      </c>
      <c r="G165" s="106">
        <f>IF(ISERROR(VLOOKUP($C165,'Miljövärden urval för publ'!$B$2:$H$490,MATCH(G$4,'Miljövärden urval för publ'!$B$2:$H$2,0),FALSE)),"",VLOOKUP($C165,'Miljövärden urval för publ'!$B$2:$H$490,MATCH(G$4,'Miljövärden urval för publ'!$B$2:$H$2,0),FALSE))</f>
        <v>9.1463399999999993E-3</v>
      </c>
    </row>
    <row r="166" spans="1:7" x14ac:dyDescent="0.25">
      <c r="A166" s="106">
        <v>163</v>
      </c>
      <c r="B166" s="106" t="str">
        <f>IF(ISERROR(INDEX('Miljövärden urval för publ'!$A$2:$AD$475,MATCH($A166,'Miljövärden urval för publ'!$U$2:$U$476,0),1)),"",INDEX('Miljövärden urval för publ'!$A$2:$AD$475,MATCH($A166,'Miljövärden urval för publ'!$U$2:$U$476,0),1))</f>
        <v>Melleruds kommun</v>
      </c>
      <c r="C166" s="106" t="str">
        <f>IF(ISERROR(INDEX('Miljövärden urval för publ'!$A$2:$AD$475,MATCH($A166,'Miljövärden urval för publ'!$U$2:$U$476,0),2)),"",INDEX('Miljövärden urval för publ'!$A$2:$AD$475,MATCH($A166,'Miljövärden urval för publ'!$U$2:$U$476,0),2))</f>
        <v>Mellerud</v>
      </c>
      <c r="D166" s="106">
        <f>IF(ISERROR(VLOOKUP($C166,'Miljövärden urval för publ'!$B$2:$H$490,MATCH(D$4,'Miljövärden urval för publ'!$B$2:$H$2,0),FALSE)),"",VLOOKUP($C166,'Miljövärden urval för publ'!$B$2:$H$490,MATCH(D$4,'Miljövärden urval för publ'!$B$2:$H$2,0),FALSE))</f>
        <v>0.239651</v>
      </c>
      <c r="E166" s="106">
        <f>IF(ISERROR(VLOOKUP($C166,'Miljövärden urval för publ'!$B$2:$H$490,MATCH(E$4,'Miljövärden urval för publ'!$B$2:$H$2,0),FALSE)),"",VLOOKUP($C166,'Miljövärden urval för publ'!$B$2:$H$490,MATCH(E$4,'Miljövärden urval för publ'!$B$2:$H$2,0),FALSE))</f>
        <v>45.206000000000003</v>
      </c>
      <c r="F166" s="106">
        <f>IF(ISERROR(VLOOKUP($C166,'Miljövärden urval för publ'!$B$2:$H$490,MATCH(F$4,'Miljövärden urval för publ'!$B$2:$H$2,0),FALSE)),"",VLOOKUP($C166,'Miljövärden urval för publ'!$B$2:$H$490,MATCH(F$4,'Miljövärden urval för publ'!$B$2:$H$2,0),FALSE))</f>
        <v>15.097300000000001</v>
      </c>
      <c r="G166" s="106">
        <f>IF(ISERROR(VLOOKUP($C166,'Miljövärden urval för publ'!$B$2:$H$490,MATCH(G$4,'Miljövärden urval för publ'!$B$2:$H$2,0),FALSE)),"",VLOOKUP($C166,'Miljövärden urval för publ'!$B$2:$H$490,MATCH(G$4,'Miljövärden urval för publ'!$B$2:$H$2,0),FALSE))</f>
        <v>5.6231900000000001E-2</v>
      </c>
    </row>
    <row r="167" spans="1:7" x14ac:dyDescent="0.25">
      <c r="A167" s="106">
        <v>164</v>
      </c>
      <c r="B167" s="106" t="str">
        <f>IF(ISERROR(INDEX('Miljövärden urval för publ'!$A$2:$AD$475,MATCH($A167,'Miljövärden urval för publ'!$U$2:$U$476,0),1)),"",INDEX('Miljövärden urval för publ'!$A$2:$AD$475,MATCH($A167,'Miljövärden urval för publ'!$U$2:$U$476,0),1))</f>
        <v>Mjölby-Svartådalen Energi AB</v>
      </c>
      <c r="C167" s="106" t="str">
        <f>IF(ISERROR(INDEX('Miljövärden urval för publ'!$A$2:$AD$475,MATCH($A167,'Miljövärden urval för publ'!$U$2:$U$476,0),2)),"",INDEX('Miljövärden urval för publ'!$A$2:$AD$475,MATCH($A167,'Miljövärden urval för publ'!$U$2:$U$476,0),2))</f>
        <v>Mjölby</v>
      </c>
      <c r="D167" s="106">
        <f>IF(ISERROR(VLOOKUP($C167,'Miljövärden urval för publ'!$B$2:$H$490,MATCH(D$4,'Miljövärden urval för publ'!$B$2:$H$2,0),FALSE)),"",VLOOKUP($C167,'Miljövärden urval för publ'!$B$2:$H$490,MATCH(D$4,'Miljövärden urval för publ'!$B$2:$H$2,0),FALSE))</f>
        <v>0.211419</v>
      </c>
      <c r="E167" s="106">
        <f>IF(ISERROR(VLOOKUP($C167,'Miljövärden urval för publ'!$B$2:$H$490,MATCH(E$4,'Miljövärden urval för publ'!$B$2:$H$2,0),FALSE)),"",VLOOKUP($C167,'Miljövärden urval för publ'!$B$2:$H$490,MATCH(E$4,'Miljövärden urval för publ'!$B$2:$H$2,0),FALSE))</f>
        <v>75.310900000000004</v>
      </c>
      <c r="F167" s="106">
        <f>IF(ISERROR(VLOOKUP($C167,'Miljövärden urval för publ'!$B$2:$H$490,MATCH(F$4,'Miljövärden urval för publ'!$B$2:$H$2,0),FALSE)),"",VLOOKUP($C167,'Miljövärden urval för publ'!$B$2:$H$490,MATCH(F$4,'Miljövärden urval för publ'!$B$2:$H$2,0),FALSE))</f>
        <v>8.5073899999999991</v>
      </c>
      <c r="G167" s="106">
        <f>IF(ISERROR(VLOOKUP($C167,'Miljövärden urval för publ'!$B$2:$H$490,MATCH(G$4,'Miljövärden urval för publ'!$B$2:$H$2,0),FALSE)),"",VLOOKUP($C167,'Miljövärden urval för publ'!$B$2:$H$490,MATCH(G$4,'Miljövärden urval för publ'!$B$2:$H$2,0),FALSE))</f>
        <v>6.1955099999999999E-2</v>
      </c>
    </row>
    <row r="168" spans="1:7" x14ac:dyDescent="0.25">
      <c r="A168" s="106">
        <v>165</v>
      </c>
      <c r="B168" s="106" t="str">
        <f>IF(ISERROR(INDEX('Miljövärden urval för publ'!$A$2:$AD$475,MATCH($A168,'Miljövärden urval för publ'!$U$2:$U$476,0),1)),"",INDEX('Miljövärden urval för publ'!$A$2:$AD$475,MATCH($A168,'Miljövärden urval för publ'!$U$2:$U$476,0),1))</f>
        <v>Mullsjö Energi &amp; Miljö AB</v>
      </c>
      <c r="C168" s="106" t="str">
        <f>IF(ISERROR(INDEX('Miljövärden urval för publ'!$A$2:$AD$475,MATCH($A168,'Miljövärden urval för publ'!$U$2:$U$476,0),2)),"",INDEX('Miljövärden urval för publ'!$A$2:$AD$475,MATCH($A168,'Miljövärden urval för publ'!$U$2:$U$476,0),2))</f>
        <v>Mullsjö</v>
      </c>
      <c r="D168" s="106">
        <f>IF(ISERROR(VLOOKUP($C168,'Miljövärden urval för publ'!$B$2:$H$490,MATCH(D$4,'Miljövärden urval för publ'!$B$2:$H$2,0),FALSE)),"",VLOOKUP($C168,'Miljövärden urval för publ'!$B$2:$H$490,MATCH(D$4,'Miljövärden urval för publ'!$B$2:$H$2,0),FALSE))</f>
        <v>0.119342</v>
      </c>
      <c r="E168" s="106">
        <f>IF(ISERROR(VLOOKUP($C168,'Miljövärden urval för publ'!$B$2:$H$490,MATCH(E$4,'Miljövärden urval för publ'!$B$2:$H$2,0),FALSE)),"",VLOOKUP($C168,'Miljövärden urval för publ'!$B$2:$H$490,MATCH(E$4,'Miljövärden urval för publ'!$B$2:$H$2,0),FALSE))</f>
        <v>17.527200000000001</v>
      </c>
      <c r="F168" s="106">
        <f>IF(ISERROR(VLOOKUP($C168,'Miljövärden urval för publ'!$B$2:$H$490,MATCH(F$4,'Miljövärden urval för publ'!$B$2:$H$2,0),FALSE)),"",VLOOKUP($C168,'Miljövärden urval för publ'!$B$2:$H$490,MATCH(F$4,'Miljövärden urval för publ'!$B$2:$H$2,0),FALSE))</f>
        <v>12.664999999999999</v>
      </c>
      <c r="G168" s="106">
        <f>IF(ISERROR(VLOOKUP($C168,'Miljövärden urval för publ'!$B$2:$H$490,MATCH(G$4,'Miljövärden urval för publ'!$B$2:$H$2,0),FALSE)),"",VLOOKUP($C168,'Miljövärden urval för publ'!$B$2:$H$490,MATCH(G$4,'Miljövärden urval för publ'!$B$2:$H$2,0),FALSE))</f>
        <v>5.9867499999999999E-3</v>
      </c>
    </row>
    <row r="169" spans="1:7" x14ac:dyDescent="0.25">
      <c r="A169" s="106">
        <v>166</v>
      </c>
      <c r="B169" s="106" t="str">
        <f>IF(ISERROR(INDEX('Miljövärden urval för publ'!$A$2:$AD$475,MATCH($A169,'Miljövärden urval för publ'!$U$2:$U$476,0),1)),"",INDEX('Miljövärden urval för publ'!$A$2:$AD$475,MATCH($A169,'Miljövärden urval för publ'!$U$2:$U$476,0),1))</f>
        <v>Mälarenergi AB</v>
      </c>
      <c r="C169" s="106" t="str">
        <f>IF(ISERROR(INDEX('Miljövärden urval för publ'!$A$2:$AD$475,MATCH($A169,'Miljövärden urval för publ'!$U$2:$U$476,0),2)),"",INDEX('Miljövärden urval för publ'!$A$2:$AD$475,MATCH($A169,'Miljövärden urval för publ'!$U$2:$U$476,0),2))</f>
        <v>Kungsör</v>
      </c>
      <c r="D169" s="106">
        <f>IF(ISERROR(VLOOKUP($C169,'Miljövärden urval för publ'!$B$2:$H$490,MATCH(D$4,'Miljövärden urval för publ'!$B$2:$H$2,0),FALSE)),"",VLOOKUP($C169,'Miljövärden urval för publ'!$B$2:$H$490,MATCH(D$4,'Miljövärden urval för publ'!$B$2:$H$2,0),FALSE))</f>
        <v>0.17877000000000001</v>
      </c>
      <c r="E169" s="106">
        <f>IF(ISERROR(VLOOKUP($C169,'Miljövärden urval för publ'!$B$2:$H$490,MATCH(E$4,'Miljövärden urval för publ'!$B$2:$H$2,0),FALSE)),"",VLOOKUP($C169,'Miljövärden urval för publ'!$B$2:$H$490,MATCH(E$4,'Miljövärden urval för publ'!$B$2:$H$2,0),FALSE))</f>
        <v>36.331099999999999</v>
      </c>
      <c r="F169" s="106">
        <f>IF(ISERROR(VLOOKUP($C169,'Miljövärden urval för publ'!$B$2:$H$490,MATCH(F$4,'Miljövärden urval för publ'!$B$2:$H$2,0),FALSE)),"",VLOOKUP($C169,'Miljövärden urval för publ'!$B$2:$H$490,MATCH(F$4,'Miljövärden urval för publ'!$B$2:$H$2,0),FALSE))</f>
        <v>9.5331600000000005</v>
      </c>
      <c r="G169" s="106">
        <f>IF(ISERROR(VLOOKUP($C169,'Miljövärden urval för publ'!$B$2:$H$490,MATCH(G$4,'Miljövärden urval för publ'!$B$2:$H$2,0),FALSE)),"",VLOOKUP($C169,'Miljövärden urval för publ'!$B$2:$H$490,MATCH(G$4,'Miljövärden urval för publ'!$B$2:$H$2,0),FALSE))</f>
        <v>2.3643999999999998E-2</v>
      </c>
    </row>
    <row r="170" spans="1:7" x14ac:dyDescent="0.25">
      <c r="A170" s="106">
        <v>167</v>
      </c>
      <c r="B170" s="106" t="str">
        <f>IF(ISERROR(INDEX('Miljövärden urval för publ'!$A$2:$AD$475,MATCH($A170,'Miljövärden urval för publ'!$U$2:$U$476,0),1)),"",INDEX('Miljövärden urval för publ'!$A$2:$AD$475,MATCH($A170,'Miljövärden urval för publ'!$U$2:$U$476,0),1))</f>
        <v>Mälarenergi AB</v>
      </c>
      <c r="C170" s="106" t="str">
        <f>IF(ISERROR(INDEX('Miljövärden urval för publ'!$A$2:$AD$475,MATCH($A170,'Miljövärden urval för publ'!$U$2:$U$476,0),2)),"",INDEX('Miljövärden urval för publ'!$A$2:$AD$475,MATCH($A170,'Miljövärden urval för publ'!$U$2:$U$476,0),2))</f>
        <v>Surahammar Mälarenergi</v>
      </c>
      <c r="D170" s="106">
        <f>IF(ISERROR(VLOOKUP($C170,'Miljövärden urval för publ'!$B$2:$H$490,MATCH(D$4,'Miljövärden urval för publ'!$B$2:$H$2,0),FALSE)),"",VLOOKUP($C170,'Miljövärden urval för publ'!$B$2:$H$490,MATCH(D$4,'Miljövärden urval för publ'!$B$2:$H$2,0),FALSE))</f>
        <v>0.64980199999999999</v>
      </c>
      <c r="E170" s="106">
        <f>IF(ISERROR(VLOOKUP($C170,'Miljövärden urval för publ'!$B$2:$H$490,MATCH(E$4,'Miljövärden urval för publ'!$B$2:$H$2,0),FALSE)),"",VLOOKUP($C170,'Miljövärden urval för publ'!$B$2:$H$490,MATCH(E$4,'Miljövärden urval för publ'!$B$2:$H$2,0),FALSE))</f>
        <v>235.93100000000001</v>
      </c>
      <c r="F170" s="106">
        <f>IF(ISERROR(VLOOKUP($C170,'Miljövärden urval för publ'!$B$2:$H$490,MATCH(F$4,'Miljövärden urval för publ'!$B$2:$H$2,0),FALSE)),"",VLOOKUP($C170,'Miljövärden urval för publ'!$B$2:$H$490,MATCH(F$4,'Miljövärden urval för publ'!$B$2:$H$2,0),FALSE))</f>
        <v>25.6389</v>
      </c>
      <c r="G170" s="106">
        <f>IF(ISERROR(VLOOKUP($C170,'Miljövärden urval för publ'!$B$2:$H$490,MATCH(G$4,'Miljövärden urval för publ'!$B$2:$H$2,0),FALSE)),"",VLOOKUP($C170,'Miljövärden urval för publ'!$B$2:$H$490,MATCH(G$4,'Miljövärden urval för publ'!$B$2:$H$2,0),FALSE))</f>
        <v>2.1765699999999999E-2</v>
      </c>
    </row>
    <row r="171" spans="1:7" x14ac:dyDescent="0.25">
      <c r="A171" s="106">
        <v>168</v>
      </c>
      <c r="B171" s="106" t="str">
        <f>IF(ISERROR(INDEX('Miljövärden urval för publ'!$A$2:$AD$475,MATCH($A171,'Miljövärden urval för publ'!$U$2:$U$476,0),1)),"",INDEX('Miljövärden urval för publ'!$A$2:$AD$475,MATCH($A171,'Miljövärden urval för publ'!$U$2:$U$476,0),1))</f>
        <v>Mälarenergi AB</v>
      </c>
      <c r="C171" s="106" t="str">
        <f>IF(ISERROR(INDEX('Miljövärden urval för publ'!$A$2:$AD$475,MATCH($A171,'Miljövärden urval för publ'!$U$2:$U$476,0),2)),"",INDEX('Miljövärden urval för publ'!$A$2:$AD$475,MATCH($A171,'Miljövärden urval för publ'!$U$2:$U$476,0),2))</f>
        <v>Västerås</v>
      </c>
      <c r="D171" s="106">
        <f>IF(ISERROR(VLOOKUP($C171,'Miljövärden urval för publ'!$B$2:$H$490,MATCH(D$4,'Miljövärden urval för publ'!$B$2:$H$2,0),FALSE)),"",VLOOKUP($C171,'Miljövärden urval för publ'!$B$2:$H$490,MATCH(D$4,'Miljövärden urval för publ'!$B$2:$H$2,0),FALSE))</f>
        <v>0.47559299999999999</v>
      </c>
      <c r="E171" s="106">
        <f>IF(ISERROR(VLOOKUP($C171,'Miljövärden urval för publ'!$B$2:$H$490,MATCH(E$4,'Miljövärden urval för publ'!$B$2:$H$2,0),FALSE)),"",VLOOKUP($C171,'Miljövärden urval för publ'!$B$2:$H$490,MATCH(E$4,'Miljövärden urval för publ'!$B$2:$H$2,0),FALSE))</f>
        <v>161.88800000000001</v>
      </c>
      <c r="F171" s="106">
        <f>IF(ISERROR(VLOOKUP($C171,'Miljövärden urval för publ'!$B$2:$H$490,MATCH(F$4,'Miljövärden urval för publ'!$B$2:$H$2,0),FALSE)),"",VLOOKUP($C171,'Miljövärden urval för publ'!$B$2:$H$490,MATCH(F$4,'Miljövärden urval för publ'!$B$2:$H$2,0),FALSE))</f>
        <v>12.504799999999999</v>
      </c>
      <c r="G171" s="106">
        <f>IF(ISERROR(VLOOKUP($C171,'Miljövärden urval för publ'!$B$2:$H$490,MATCH(G$4,'Miljövärden urval för publ'!$B$2:$H$2,0),FALSE)),"",VLOOKUP($C171,'Miljövärden urval för publ'!$B$2:$H$490,MATCH(G$4,'Miljövärden urval för publ'!$B$2:$H$2,0),FALSE))</f>
        <v>0.19966</v>
      </c>
    </row>
    <row r="172" spans="1:7" x14ac:dyDescent="0.25">
      <c r="A172" s="106">
        <v>169</v>
      </c>
      <c r="B172" s="106" t="str">
        <f>IF(ISERROR(INDEX('Miljövärden urval för publ'!$A$2:$AD$475,MATCH($A172,'Miljövärden urval för publ'!$U$2:$U$476,0),1)),"",INDEX('Miljövärden urval för publ'!$A$2:$AD$475,MATCH($A172,'Miljövärden urval för publ'!$U$2:$U$476,0),1))</f>
        <v>Mälarenergi AB</v>
      </c>
      <c r="C172" s="106" t="str">
        <f>IF(ISERROR(INDEX('Miljövärden urval för publ'!$A$2:$AD$475,MATCH($A172,'Miljövärden urval för publ'!$U$2:$U$476,0),2)),"",INDEX('Miljövärden urval för publ'!$A$2:$AD$475,MATCH($A172,'Miljövärden urval för publ'!$U$2:$U$476,0),2))</f>
        <v>Västerås Miljömärkt</v>
      </c>
      <c r="D172" s="106">
        <f>IF(ISERROR(VLOOKUP($C172,'Miljövärden urval för publ'!$B$2:$H$490,MATCH(D$4,'Miljövärden urval för publ'!$B$2:$H$2,0),FALSE)),"",VLOOKUP($C172,'Miljövärden urval för publ'!$B$2:$H$490,MATCH(D$4,'Miljövärden urval för publ'!$B$2:$H$2,0),FALSE))</f>
        <v>0.37994699999999998</v>
      </c>
      <c r="E172" s="106">
        <f>IF(ISERROR(VLOOKUP($C172,'Miljövärden urval för publ'!$B$2:$H$490,MATCH(E$4,'Miljövärden urval för publ'!$B$2:$H$2,0),FALSE)),"",VLOOKUP($C172,'Miljövärden urval för publ'!$B$2:$H$490,MATCH(E$4,'Miljövärden urval för publ'!$B$2:$H$2,0),FALSE))</f>
        <v>129.87700000000001</v>
      </c>
      <c r="F172" s="106">
        <f>IF(ISERROR(VLOOKUP($C172,'Miljövärden urval för publ'!$B$2:$H$490,MATCH(F$4,'Miljövärden urval för publ'!$B$2:$H$2,0),FALSE)),"",VLOOKUP($C172,'Miljövärden urval för publ'!$B$2:$H$490,MATCH(F$4,'Miljövärden urval för publ'!$B$2:$H$2,0),FALSE))</f>
        <v>10.981</v>
      </c>
      <c r="G172" s="106">
        <f>IF(ISERROR(VLOOKUP($C172,'Miljövärden urval för publ'!$B$2:$H$490,MATCH(G$4,'Miljövärden urval för publ'!$B$2:$H$2,0),FALSE)),"",VLOOKUP($C172,'Miljövärden urval för publ'!$B$2:$H$490,MATCH(G$4,'Miljövärden urval för publ'!$B$2:$H$2,0),FALSE))</f>
        <v>0.13941899999999999</v>
      </c>
    </row>
    <row r="173" spans="1:7" x14ac:dyDescent="0.25">
      <c r="A173" s="106">
        <v>170</v>
      </c>
      <c r="B173" s="106" t="str">
        <f>IF(ISERROR(INDEX('Miljövärden urval för publ'!$A$2:$AD$475,MATCH($A173,'Miljövärden urval för publ'!$U$2:$U$476,0),1)),"",INDEX('Miljövärden urval för publ'!$A$2:$AD$475,MATCH($A173,'Miljövärden urval för publ'!$U$2:$U$476,0),1))</f>
        <v>Mölndal Energi AB</v>
      </c>
      <c r="C173" s="106" t="str">
        <f>IF(ISERROR(INDEX('Miljövärden urval för publ'!$A$2:$AD$475,MATCH($A173,'Miljövärden urval för publ'!$U$2:$U$476,0),2)),"",INDEX('Miljövärden urval för publ'!$A$2:$AD$475,MATCH($A173,'Miljövärden urval för publ'!$U$2:$U$476,0),2))</f>
        <v>Mölndal</v>
      </c>
      <c r="D173" s="106">
        <f>IF(ISERROR(VLOOKUP($C173,'Miljövärden urval för publ'!$B$2:$H$490,MATCH(D$4,'Miljövärden urval för publ'!$B$2:$H$2,0),FALSE)),"",VLOOKUP($C173,'Miljövärden urval för publ'!$B$2:$H$490,MATCH(D$4,'Miljövärden urval för publ'!$B$2:$H$2,0),FALSE))</f>
        <v>0.131437</v>
      </c>
      <c r="E173" s="106">
        <f>IF(ISERROR(VLOOKUP($C173,'Miljövärden urval för publ'!$B$2:$H$490,MATCH(E$4,'Miljövärden urval för publ'!$B$2:$H$2,0),FALSE)),"",VLOOKUP($C173,'Miljövärden urval för publ'!$B$2:$H$490,MATCH(E$4,'Miljövärden urval för publ'!$B$2:$H$2,0),FALSE))</f>
        <v>45.948799999999999</v>
      </c>
      <c r="F173" s="106">
        <f>IF(ISERROR(VLOOKUP($C173,'Miljövärden urval för publ'!$B$2:$H$490,MATCH(F$4,'Miljövärden urval för publ'!$B$2:$H$2,0),FALSE)),"",VLOOKUP($C173,'Miljövärden urval för publ'!$B$2:$H$490,MATCH(F$4,'Miljövärden urval för publ'!$B$2:$H$2,0),FALSE))</f>
        <v>7.5741899999999998</v>
      </c>
      <c r="G173" s="106">
        <f>IF(ISERROR(VLOOKUP($C173,'Miljövärden urval för publ'!$B$2:$H$490,MATCH(G$4,'Miljövärden urval för publ'!$B$2:$H$2,0),FALSE)),"",VLOOKUP($C173,'Miljövärden urval för publ'!$B$2:$H$490,MATCH(G$4,'Miljövärden urval för publ'!$B$2:$H$2,0),FALSE))</f>
        <v>4.4913000000000002E-3</v>
      </c>
    </row>
    <row r="174" spans="1:7" x14ac:dyDescent="0.25">
      <c r="A174" s="106">
        <v>171</v>
      </c>
      <c r="B174" s="106" t="str">
        <f>IF(ISERROR(INDEX('Miljövärden urval för publ'!$A$2:$AD$475,MATCH($A174,'Miljövärden urval för publ'!$U$2:$U$476,0),1)),"",INDEX('Miljövärden urval för publ'!$A$2:$AD$475,MATCH($A174,'Miljövärden urval för publ'!$U$2:$U$476,0),1))</f>
        <v>Mölndal Energi AB</v>
      </c>
      <c r="C174" s="106" t="str">
        <f>IF(ISERROR(INDEX('Miljövärden urval för publ'!$A$2:$AD$475,MATCH($A174,'Miljövärden urval för publ'!$U$2:$U$476,0),2)),"",INDEX('Miljövärden urval för publ'!$A$2:$AD$475,MATCH($A174,'Miljövärden urval för publ'!$U$2:$U$476,0),2))</f>
        <v>Mölndal Bra Miljöval</v>
      </c>
      <c r="D174" s="106">
        <f>IF(ISERROR(VLOOKUP($C174,'Miljövärden urval för publ'!$B$2:$H$490,MATCH(D$4,'Miljövärden urval för publ'!$B$2:$H$2,0),FALSE)),"",VLOOKUP($C174,'Miljövärden urval för publ'!$B$2:$H$490,MATCH(D$4,'Miljövärden urval för publ'!$B$2:$H$2,0),FALSE))</f>
        <v>2.76227E-2</v>
      </c>
      <c r="E174" s="106">
        <f>IF(ISERROR(VLOOKUP($C174,'Miljövärden urval för publ'!$B$2:$H$490,MATCH(E$4,'Miljövärden urval för publ'!$B$2:$H$2,0),FALSE)),"",VLOOKUP($C174,'Miljövärden urval för publ'!$B$2:$H$490,MATCH(E$4,'Miljövärden urval för publ'!$B$2:$H$2,0),FALSE))</f>
        <v>7.8643000000000001</v>
      </c>
      <c r="F174" s="106">
        <f>IF(ISERROR(VLOOKUP($C174,'Miljövärden urval för publ'!$B$2:$H$490,MATCH(F$4,'Miljövärden urval för publ'!$B$2:$H$2,0),FALSE)),"",VLOOKUP($C174,'Miljövärden urval för publ'!$B$2:$H$490,MATCH(F$4,'Miljövärden urval för publ'!$B$2:$H$2,0),FALSE))</f>
        <v>4.2291600000000003</v>
      </c>
      <c r="G174" s="106">
        <f>IF(ISERROR(VLOOKUP($C174,'Miljövärden urval för publ'!$B$2:$H$490,MATCH(G$4,'Miljövärden urval för publ'!$B$2:$H$2,0),FALSE)),"",VLOOKUP($C174,'Miljövärden urval för publ'!$B$2:$H$490,MATCH(G$4,'Miljövärden urval för publ'!$B$2:$H$2,0),FALSE))</f>
        <v>0</v>
      </c>
    </row>
    <row r="175" spans="1:7" x14ac:dyDescent="0.25">
      <c r="A175" s="106">
        <v>172</v>
      </c>
      <c r="B175" s="106" t="str">
        <f>IF(ISERROR(INDEX('Miljövärden urval för publ'!$A$2:$AD$475,MATCH($A175,'Miljövärden urval för publ'!$U$2:$U$476,0),1)),"",INDEX('Miljövärden urval för publ'!$A$2:$AD$475,MATCH($A175,'Miljövärden urval för publ'!$U$2:$U$476,0),1))</f>
        <v>Norrenergi AB</v>
      </c>
      <c r="C175" s="106" t="str">
        <f>IF(ISERROR(INDEX('Miljövärden urval för publ'!$A$2:$AD$475,MATCH($A175,'Miljövärden urval för publ'!$U$2:$U$476,0),2)),"",INDEX('Miljövärden urval för publ'!$A$2:$AD$475,MATCH($A175,'Miljövärden urval för publ'!$U$2:$U$476,0),2))</f>
        <v>Sundbyberg-Solna</v>
      </c>
      <c r="D175" s="106">
        <f>IF(ISERROR(VLOOKUP($C175,'Miljövärden urval för publ'!$B$2:$H$490,MATCH(D$4,'Miljövärden urval för publ'!$B$2:$H$2,0),FALSE)),"",VLOOKUP($C175,'Miljövärden urval för publ'!$B$2:$H$490,MATCH(D$4,'Miljövärden urval för publ'!$B$2:$H$2,0),FALSE))</f>
        <v>0.31456699999999999</v>
      </c>
      <c r="E175" s="106">
        <f>IF(ISERROR(VLOOKUP($C175,'Miljövärden urval för publ'!$B$2:$H$490,MATCH(E$4,'Miljövärden urval för publ'!$B$2:$H$2,0),FALSE)),"",VLOOKUP($C175,'Miljövärden urval för publ'!$B$2:$H$490,MATCH(E$4,'Miljövärden urval för publ'!$B$2:$H$2,0),FALSE))</f>
        <v>4.6563100000000004</v>
      </c>
      <c r="F175" s="106">
        <f>IF(ISERROR(VLOOKUP($C175,'Miljövärden urval för publ'!$B$2:$H$490,MATCH(F$4,'Miljövärden urval för publ'!$B$2:$H$2,0),FALSE)),"",VLOOKUP($C175,'Miljövärden urval för publ'!$B$2:$H$490,MATCH(F$4,'Miljövärden urval för publ'!$B$2:$H$2,0),FALSE))</f>
        <v>4.37296</v>
      </c>
      <c r="G175" s="106">
        <f>IF(ISERROR(VLOOKUP($C175,'Miljövärden urval för publ'!$B$2:$H$490,MATCH(G$4,'Miljövärden urval för publ'!$B$2:$H$2,0),FALSE)),"",VLOOKUP($C175,'Miljövärden urval för publ'!$B$2:$H$490,MATCH(G$4,'Miljövärden urval för publ'!$B$2:$H$2,0),FALSE))</f>
        <v>8.02603E-3</v>
      </c>
    </row>
    <row r="176" spans="1:7" x14ac:dyDescent="0.25">
      <c r="A176" s="106">
        <v>173</v>
      </c>
      <c r="B176" s="106" t="str">
        <f>IF(ISERROR(INDEX('Miljövärden urval för publ'!$A$2:$AD$475,MATCH($A176,'Miljövärden urval för publ'!$U$2:$U$476,0),1)),"",INDEX('Miljövärden urval för publ'!$A$2:$AD$475,MATCH($A176,'Miljövärden urval för publ'!$U$2:$U$476,0),1))</f>
        <v>Norrtälje Energi AB</v>
      </c>
      <c r="C176" s="106" t="str">
        <f>IF(ISERROR(INDEX('Miljövärden urval för publ'!$A$2:$AD$475,MATCH($A176,'Miljövärden urval för publ'!$U$2:$U$476,0),2)),"",INDEX('Miljövärden urval för publ'!$A$2:$AD$475,MATCH($A176,'Miljövärden urval för publ'!$U$2:$U$476,0),2))</f>
        <v>Hallstavik</v>
      </c>
      <c r="D176" s="106">
        <f>IF(ISERROR(VLOOKUP($C176,'Miljövärden urval för publ'!$B$2:$H$490,MATCH(D$4,'Miljövärden urval för publ'!$B$2:$H$2,0),FALSE)),"",VLOOKUP($C176,'Miljövärden urval för publ'!$B$2:$H$490,MATCH(D$4,'Miljövärden urval för publ'!$B$2:$H$2,0),FALSE))</f>
        <v>8.1451400000000004E-3</v>
      </c>
      <c r="E176" s="106">
        <f>IF(ISERROR(VLOOKUP($C176,'Miljövärden urval för publ'!$B$2:$H$490,MATCH(E$4,'Miljövärden urval för publ'!$B$2:$H$2,0),FALSE)),"",VLOOKUP($C176,'Miljövärden urval för publ'!$B$2:$H$490,MATCH(E$4,'Miljövärden urval för publ'!$B$2:$H$2,0),FALSE))</f>
        <v>1.6768799999999999</v>
      </c>
      <c r="F176" s="106">
        <f>IF(ISERROR(VLOOKUP($C176,'Miljövärden urval för publ'!$B$2:$H$490,MATCH(F$4,'Miljövärden urval för publ'!$B$2:$H$2,0),FALSE)),"",VLOOKUP($C176,'Miljövärden urval för publ'!$B$2:$H$490,MATCH(F$4,'Miljövärden urval för publ'!$B$2:$H$2,0),FALSE))</f>
        <v>4.2957799999999999E-3</v>
      </c>
      <c r="G176" s="106">
        <f>IF(ISERROR(VLOOKUP($C176,'Miljövärden urval för publ'!$B$2:$H$490,MATCH(G$4,'Miljövärden urval för publ'!$B$2:$H$2,0),FALSE)),"",VLOOKUP($C176,'Miljövärden urval för publ'!$B$2:$H$490,MATCH(G$4,'Miljövärden urval för publ'!$B$2:$H$2,0),FALSE))</f>
        <v>1.84034E-3</v>
      </c>
    </row>
    <row r="177" spans="1:7" x14ac:dyDescent="0.25">
      <c r="A177" s="106">
        <v>174</v>
      </c>
      <c r="B177" s="106" t="str">
        <f>IF(ISERROR(INDEX('Miljövärden urval för publ'!$A$2:$AD$475,MATCH($A177,'Miljövärden urval för publ'!$U$2:$U$476,0),1)),"",INDEX('Miljövärden urval för publ'!$A$2:$AD$475,MATCH($A177,'Miljövärden urval för publ'!$U$2:$U$476,0),1))</f>
        <v>Norrtälje Energi AB</v>
      </c>
      <c r="C177" s="106" t="str">
        <f>IF(ISERROR(INDEX('Miljövärden urval för publ'!$A$2:$AD$475,MATCH($A177,'Miljövärden urval för publ'!$U$2:$U$476,0),2)),"",INDEX('Miljövärden urval för publ'!$A$2:$AD$475,MATCH($A177,'Miljövärden urval för publ'!$U$2:$U$476,0),2))</f>
        <v>Norrtälje</v>
      </c>
      <c r="D177" s="106">
        <f>IF(ISERROR(VLOOKUP($C177,'Miljövärden urval för publ'!$B$2:$H$490,MATCH(D$4,'Miljövärden urval för publ'!$B$2:$H$2,0),FALSE)),"",VLOOKUP($C177,'Miljövärden urval för publ'!$B$2:$H$490,MATCH(D$4,'Miljövärden urval för publ'!$B$2:$H$2,0),FALSE))</f>
        <v>0.118107</v>
      </c>
      <c r="E177" s="106">
        <f>IF(ISERROR(VLOOKUP($C177,'Miljövärden urval för publ'!$B$2:$H$490,MATCH(E$4,'Miljövärden urval för publ'!$B$2:$H$2,0),FALSE)),"",VLOOKUP($C177,'Miljövärden urval för publ'!$B$2:$H$490,MATCH(E$4,'Miljövärden urval för publ'!$B$2:$H$2,0),FALSE))</f>
        <v>26.7559</v>
      </c>
      <c r="F177" s="106">
        <f>IF(ISERROR(VLOOKUP($C177,'Miljövärden urval för publ'!$B$2:$H$490,MATCH(F$4,'Miljövärden urval för publ'!$B$2:$H$2,0),FALSE)),"",VLOOKUP($C177,'Miljövärden urval för publ'!$B$2:$H$490,MATCH(F$4,'Miljövärden urval för publ'!$B$2:$H$2,0),FALSE))</f>
        <v>6.2835799999999997</v>
      </c>
      <c r="G177" s="106">
        <f>IF(ISERROR(VLOOKUP($C177,'Miljövärden urval för publ'!$B$2:$H$490,MATCH(G$4,'Miljövärden urval för publ'!$B$2:$H$2,0),FALSE)),"",VLOOKUP($C177,'Miljövärden urval för publ'!$B$2:$H$490,MATCH(G$4,'Miljövärden urval för publ'!$B$2:$H$2,0),FALSE))</f>
        <v>1.85226E-2</v>
      </c>
    </row>
    <row r="178" spans="1:7" x14ac:dyDescent="0.25">
      <c r="A178" s="106">
        <v>175</v>
      </c>
      <c r="B178" s="106" t="str">
        <f>IF(ISERROR(INDEX('Miljövärden urval för publ'!$A$2:$AD$475,MATCH($A178,'Miljövärden urval för publ'!$U$2:$U$476,0),1)),"",INDEX('Miljövärden urval för publ'!$A$2:$AD$475,MATCH($A178,'Miljövärden urval för publ'!$U$2:$U$476,0),1))</f>
        <v>Norrtälje Energi AB</v>
      </c>
      <c r="C178" s="106" t="str">
        <f>IF(ISERROR(INDEX('Miljövärden urval för publ'!$A$2:$AD$475,MATCH($A178,'Miljövärden urval för publ'!$U$2:$U$476,0),2)),"",INDEX('Miljövärden urval för publ'!$A$2:$AD$475,MATCH($A178,'Miljövärden urval för publ'!$U$2:$U$476,0),2))</f>
        <v>Rimbo</v>
      </c>
      <c r="D178" s="106">
        <f>IF(ISERROR(VLOOKUP($C178,'Miljövärden urval för publ'!$B$2:$H$490,MATCH(D$4,'Miljövärden urval för publ'!$B$2:$H$2,0),FALSE)),"",VLOOKUP($C178,'Miljövärden urval för publ'!$B$2:$H$490,MATCH(D$4,'Miljövärden urval för publ'!$B$2:$H$2,0),FALSE))</f>
        <v>0.28369499999999997</v>
      </c>
      <c r="E178" s="106">
        <f>IF(ISERROR(VLOOKUP($C178,'Miljövärden urval för publ'!$B$2:$H$490,MATCH(E$4,'Miljövärden urval för publ'!$B$2:$H$2,0),FALSE)),"",VLOOKUP($C178,'Miljövärden urval för publ'!$B$2:$H$490,MATCH(E$4,'Miljövärden urval för publ'!$B$2:$H$2,0),FALSE))</f>
        <v>63.750399999999999</v>
      </c>
      <c r="F178" s="106">
        <f>IF(ISERROR(VLOOKUP($C178,'Miljövärden urval för publ'!$B$2:$H$490,MATCH(F$4,'Miljövärden urval för publ'!$B$2:$H$2,0),FALSE)),"",VLOOKUP($C178,'Miljövärden urval för publ'!$B$2:$H$490,MATCH(F$4,'Miljövärden urval för publ'!$B$2:$H$2,0),FALSE))</f>
        <v>9.4823799999999991</v>
      </c>
      <c r="G178" s="106">
        <f>IF(ISERROR(VLOOKUP($C178,'Miljövärden urval för publ'!$B$2:$H$490,MATCH(G$4,'Miljövärden urval för publ'!$B$2:$H$2,0),FALSE)),"",VLOOKUP($C178,'Miljövärden urval för publ'!$B$2:$H$490,MATCH(G$4,'Miljövärden urval för publ'!$B$2:$H$2,0),FALSE))</f>
        <v>6.2579499999999996E-2</v>
      </c>
    </row>
    <row r="179" spans="1:7" x14ac:dyDescent="0.25">
      <c r="A179" s="106">
        <v>176</v>
      </c>
      <c r="B179" s="106" t="str">
        <f>IF(ISERROR(INDEX('Miljövärden urval för publ'!$A$2:$AD$475,MATCH($A179,'Miljövärden urval för publ'!$U$2:$U$476,0),1)),"",INDEX('Miljövärden urval för publ'!$A$2:$AD$475,MATCH($A179,'Miljövärden urval för publ'!$U$2:$U$476,0),1))</f>
        <v>Nybro Energi AB</v>
      </c>
      <c r="C179" s="106" t="str">
        <f>IF(ISERROR(INDEX('Miljövärden urval för publ'!$A$2:$AD$475,MATCH($A179,'Miljövärden urval för publ'!$U$2:$U$476,0),2)),"",INDEX('Miljövärden urval för publ'!$A$2:$AD$475,MATCH($A179,'Miljövärden urval för publ'!$U$2:$U$476,0),2))</f>
        <v>Nybro</v>
      </c>
      <c r="D179" s="106">
        <f>IF(ISERROR(VLOOKUP($C179,'Miljövärden urval för publ'!$B$2:$H$490,MATCH(D$4,'Miljövärden urval för publ'!$B$2:$H$2,0),FALSE)),"",VLOOKUP($C179,'Miljövärden urval för publ'!$B$2:$H$490,MATCH(D$4,'Miljövärden urval för publ'!$B$2:$H$2,0),FALSE))</f>
        <v>0.11862499999999999</v>
      </c>
      <c r="E179" s="106">
        <f>IF(ISERROR(VLOOKUP($C179,'Miljövärden urval för publ'!$B$2:$H$490,MATCH(E$4,'Miljövärden urval för publ'!$B$2:$H$2,0),FALSE)),"",VLOOKUP($C179,'Miljövärden urval för publ'!$B$2:$H$490,MATCH(E$4,'Miljövärden urval för publ'!$B$2:$H$2,0),FALSE))</f>
        <v>28.211200000000002</v>
      </c>
      <c r="F179" s="106">
        <f>IF(ISERROR(VLOOKUP($C179,'Miljövärden urval för publ'!$B$2:$H$490,MATCH(F$4,'Miljövärden urval för publ'!$B$2:$H$2,0),FALSE)),"",VLOOKUP($C179,'Miljövärden urval för publ'!$B$2:$H$490,MATCH(F$4,'Miljövärden urval för publ'!$B$2:$H$2,0),FALSE))</f>
        <v>8.5072500000000009</v>
      </c>
      <c r="G179" s="106">
        <f>IF(ISERROR(VLOOKUP($C179,'Miljövärden urval för publ'!$B$2:$H$490,MATCH(G$4,'Miljövärden urval för publ'!$B$2:$H$2,0),FALSE)),"",VLOOKUP($C179,'Miljövärden urval för publ'!$B$2:$H$490,MATCH(G$4,'Miljövärden urval för publ'!$B$2:$H$2,0),FALSE))</f>
        <v>2.3841999999999999E-2</v>
      </c>
    </row>
    <row r="180" spans="1:7" x14ac:dyDescent="0.25">
      <c r="A180" s="106">
        <v>177</v>
      </c>
      <c r="B180" s="106" t="str">
        <f>IF(ISERROR(INDEX('Miljövärden urval för publ'!$A$2:$AD$475,MATCH($A180,'Miljövärden urval för publ'!$U$2:$U$476,0),1)),"",INDEX('Miljövärden urval för publ'!$A$2:$AD$475,MATCH($A180,'Miljövärden urval för publ'!$U$2:$U$476,0),1))</f>
        <v>Nässjö Affärsverk AB</v>
      </c>
      <c r="C180" s="106" t="str">
        <f>IF(ISERROR(INDEX('Miljövärden urval för publ'!$A$2:$AD$475,MATCH($A180,'Miljövärden urval för publ'!$U$2:$U$476,0),2)),"",INDEX('Miljövärden urval för publ'!$A$2:$AD$475,MATCH($A180,'Miljövärden urval för publ'!$U$2:$U$476,0),2))</f>
        <v>Anneberg</v>
      </c>
      <c r="D180" s="106">
        <f>IF(ISERROR(VLOOKUP($C180,'Miljövärden urval för publ'!$B$2:$H$490,MATCH(D$4,'Miljövärden urval för publ'!$B$2:$H$2,0),FALSE)),"",VLOOKUP($C180,'Miljövärden urval för publ'!$B$2:$H$490,MATCH(D$4,'Miljövärden urval för publ'!$B$2:$H$2,0),FALSE))</f>
        <v>0.20763400000000001</v>
      </c>
      <c r="E180" s="106">
        <f>IF(ISERROR(VLOOKUP($C180,'Miljövärden urval för publ'!$B$2:$H$490,MATCH(E$4,'Miljövärden urval för publ'!$B$2:$H$2,0),FALSE)),"",VLOOKUP($C180,'Miljövärden urval för publ'!$B$2:$H$490,MATCH(E$4,'Miljövärden urval för publ'!$B$2:$H$2,0),FALSE))</f>
        <v>13.347899999999999</v>
      </c>
      <c r="F180" s="106">
        <f>IF(ISERROR(VLOOKUP($C180,'Miljövärden urval för publ'!$B$2:$H$490,MATCH(F$4,'Miljövärden urval för publ'!$B$2:$H$2,0),FALSE)),"",VLOOKUP($C180,'Miljövärden urval för publ'!$B$2:$H$490,MATCH(F$4,'Miljövärden urval för publ'!$B$2:$H$2,0),FALSE))</f>
        <v>17.027100000000001</v>
      </c>
      <c r="G180" s="106">
        <f>IF(ISERROR(VLOOKUP($C180,'Miljövärden urval för publ'!$B$2:$H$490,MATCH(G$4,'Miljövärden urval för publ'!$B$2:$H$2,0),FALSE)),"",VLOOKUP($C180,'Miljövärden urval för publ'!$B$2:$H$490,MATCH(G$4,'Miljövärden urval för publ'!$B$2:$H$2,0),FALSE))</f>
        <v>1.6778499999999998E-2</v>
      </c>
    </row>
    <row r="181" spans="1:7" x14ac:dyDescent="0.25">
      <c r="A181" s="106">
        <v>178</v>
      </c>
      <c r="B181" s="106" t="str">
        <f>IF(ISERROR(INDEX('Miljövärden urval för publ'!$A$2:$AD$475,MATCH($A181,'Miljövärden urval för publ'!$U$2:$U$476,0),1)),"",INDEX('Miljövärden urval för publ'!$A$2:$AD$475,MATCH($A181,'Miljövärden urval för publ'!$U$2:$U$476,0),1))</f>
        <v>Nässjö Affärsverk AB</v>
      </c>
      <c r="C181" s="106" t="str">
        <f>IF(ISERROR(INDEX('Miljövärden urval för publ'!$A$2:$AD$475,MATCH($A181,'Miljövärden urval för publ'!$U$2:$U$476,0),2)),"",INDEX('Miljövärden urval för publ'!$A$2:$AD$475,MATCH($A181,'Miljövärden urval för publ'!$U$2:$U$476,0),2))</f>
        <v>Bodafors</v>
      </c>
      <c r="D181" s="106">
        <f>IF(ISERROR(VLOOKUP($C181,'Miljövärden urval för publ'!$B$2:$H$490,MATCH(D$4,'Miljövärden urval för publ'!$B$2:$H$2,0),FALSE)),"",VLOOKUP($C181,'Miljövärden urval för publ'!$B$2:$H$490,MATCH(D$4,'Miljövärden urval för publ'!$B$2:$H$2,0),FALSE))</f>
        <v>0.21174200000000001</v>
      </c>
      <c r="E181" s="106">
        <f>IF(ISERROR(VLOOKUP($C181,'Miljövärden urval för publ'!$B$2:$H$490,MATCH(E$4,'Miljövärden urval för publ'!$B$2:$H$2,0),FALSE)),"",VLOOKUP($C181,'Miljövärden urval för publ'!$B$2:$H$490,MATCH(E$4,'Miljövärden urval för publ'!$B$2:$H$2,0),FALSE))</f>
        <v>39.998100000000001</v>
      </c>
      <c r="F181" s="106">
        <f>IF(ISERROR(VLOOKUP($C181,'Miljövärden urval för publ'!$B$2:$H$490,MATCH(F$4,'Miljövärden urval för publ'!$B$2:$H$2,0),FALSE)),"",VLOOKUP($C181,'Miljövärden urval för publ'!$B$2:$H$490,MATCH(F$4,'Miljövärden urval för publ'!$B$2:$H$2,0),FALSE))</f>
        <v>10.666700000000001</v>
      </c>
      <c r="G181" s="106">
        <f>IF(ISERROR(VLOOKUP($C181,'Miljövärden urval för publ'!$B$2:$H$490,MATCH(G$4,'Miljövärden urval för publ'!$B$2:$H$2,0),FALSE)),"",VLOOKUP($C181,'Miljövärden urval för publ'!$B$2:$H$490,MATCH(G$4,'Miljövärden urval för publ'!$B$2:$H$2,0),FALSE))</f>
        <v>7.4909000000000003E-2</v>
      </c>
    </row>
    <row r="182" spans="1:7" x14ac:dyDescent="0.25">
      <c r="A182" s="106">
        <v>179</v>
      </c>
      <c r="B182" s="106" t="str">
        <f>IF(ISERROR(INDEX('Miljövärden urval för publ'!$A$2:$AD$475,MATCH($A182,'Miljövärden urval för publ'!$U$2:$U$476,0),1)),"",INDEX('Miljövärden urval för publ'!$A$2:$AD$475,MATCH($A182,'Miljövärden urval för publ'!$U$2:$U$476,0),1))</f>
        <v>Nässjö Affärsverk AB</v>
      </c>
      <c r="C182" s="106" t="str">
        <f>IF(ISERROR(INDEX('Miljövärden urval för publ'!$A$2:$AD$475,MATCH($A182,'Miljövärden urval för publ'!$U$2:$U$476,0),2)),"",INDEX('Miljövärden urval för publ'!$A$2:$AD$475,MATCH($A182,'Miljövärden urval för publ'!$U$2:$U$476,0),2))</f>
        <v>Nässjö</v>
      </c>
      <c r="D182" s="106">
        <f>IF(ISERROR(VLOOKUP($C182,'Miljövärden urval för publ'!$B$2:$H$490,MATCH(D$4,'Miljövärden urval för publ'!$B$2:$H$2,0),FALSE)),"",VLOOKUP($C182,'Miljövärden urval för publ'!$B$2:$H$490,MATCH(D$4,'Miljövärden urval för publ'!$B$2:$H$2,0),FALSE))</f>
        <v>0.10459</v>
      </c>
      <c r="E182" s="106">
        <f>IF(ISERROR(VLOOKUP($C182,'Miljövärden urval för publ'!$B$2:$H$490,MATCH(E$4,'Miljövärden urval för publ'!$B$2:$H$2,0),FALSE)),"",VLOOKUP($C182,'Miljövärden urval för publ'!$B$2:$H$490,MATCH(E$4,'Miljövärden urval för publ'!$B$2:$H$2,0),FALSE))</f>
        <v>11.4359</v>
      </c>
      <c r="F182" s="106">
        <f>IF(ISERROR(VLOOKUP($C182,'Miljövärden urval för publ'!$B$2:$H$490,MATCH(F$4,'Miljövärden urval för publ'!$B$2:$H$2,0),FALSE)),"",VLOOKUP($C182,'Miljövärden urval för publ'!$B$2:$H$490,MATCH(F$4,'Miljövärden urval för publ'!$B$2:$H$2,0),FALSE))</f>
        <v>6.1388499999999997</v>
      </c>
      <c r="G182" s="106">
        <f>IF(ISERROR(VLOOKUP($C182,'Miljövärden urval för publ'!$B$2:$H$490,MATCH(G$4,'Miljövärden urval för publ'!$B$2:$H$2,0),FALSE)),"",VLOOKUP($C182,'Miljövärden urval för publ'!$B$2:$H$490,MATCH(G$4,'Miljövärden urval för publ'!$B$2:$H$2,0),FALSE))</f>
        <v>1.29298E-2</v>
      </c>
    </row>
    <row r="183" spans="1:7" x14ac:dyDescent="0.25">
      <c r="A183" s="106">
        <v>180</v>
      </c>
      <c r="B183" s="106" t="str">
        <f>IF(ISERROR(INDEX('Miljövärden urval för publ'!$A$2:$AD$475,MATCH($A183,'Miljövärden urval för publ'!$U$2:$U$476,0),1)),"",INDEX('Miljövärden urval för publ'!$A$2:$AD$475,MATCH($A183,'Miljövärden urval för publ'!$U$2:$U$476,0),1))</f>
        <v>Olofströms Kraft AB</v>
      </c>
      <c r="C183" s="106" t="str">
        <f>IF(ISERROR(INDEX('Miljövärden urval för publ'!$A$2:$AD$475,MATCH($A183,'Miljövärden urval för publ'!$U$2:$U$476,0),2)),"",INDEX('Miljövärden urval för publ'!$A$2:$AD$475,MATCH($A183,'Miljövärden urval för publ'!$U$2:$U$476,0),2))</f>
        <v>Olofström</v>
      </c>
      <c r="D183" s="106">
        <f>IF(ISERROR(VLOOKUP($C183,'Miljövärden urval för publ'!$B$2:$H$490,MATCH(D$4,'Miljövärden urval för publ'!$B$2:$H$2,0),FALSE)),"",VLOOKUP($C183,'Miljövärden urval för publ'!$B$2:$H$490,MATCH(D$4,'Miljövärden urval för publ'!$B$2:$H$2,0),FALSE))</f>
        <v>0.148537</v>
      </c>
      <c r="E183" s="106">
        <f>IF(ISERROR(VLOOKUP($C183,'Miljövärden urval för publ'!$B$2:$H$490,MATCH(E$4,'Miljövärden urval för publ'!$B$2:$H$2,0),FALSE)),"",VLOOKUP($C183,'Miljövärden urval för publ'!$B$2:$H$490,MATCH(E$4,'Miljövärden urval för publ'!$B$2:$H$2,0),FALSE))</f>
        <v>36.045900000000003</v>
      </c>
      <c r="F183" s="106">
        <f>IF(ISERROR(VLOOKUP($C183,'Miljövärden urval för publ'!$B$2:$H$490,MATCH(F$4,'Miljövärden urval för publ'!$B$2:$H$2,0),FALSE)),"",VLOOKUP($C183,'Miljövärden urval för publ'!$B$2:$H$490,MATCH(F$4,'Miljövärden urval för publ'!$B$2:$H$2,0),FALSE))</f>
        <v>9.6069800000000001</v>
      </c>
      <c r="G183" s="106">
        <f>IF(ISERROR(VLOOKUP($C183,'Miljövärden urval för publ'!$B$2:$H$490,MATCH(G$4,'Miljövärden urval för publ'!$B$2:$H$2,0),FALSE)),"",VLOOKUP($C183,'Miljövärden urval för publ'!$B$2:$H$490,MATCH(G$4,'Miljövärden urval för publ'!$B$2:$H$2,0),FALSE))</f>
        <v>4.0887600000000003E-2</v>
      </c>
    </row>
    <row r="184" spans="1:7" x14ac:dyDescent="0.25">
      <c r="A184" s="106">
        <v>181</v>
      </c>
      <c r="B184" s="106" t="str">
        <f>IF(ISERROR(INDEX('Miljövärden urval för publ'!$A$2:$AD$475,MATCH($A184,'Miljövärden urval för publ'!$U$2:$U$476,0),1)),"",INDEX('Miljövärden urval för publ'!$A$2:$AD$475,MATCH($A184,'Miljövärden urval för publ'!$U$2:$U$476,0),1))</f>
        <v>Oskarshamn Energi AB</v>
      </c>
      <c r="C184" s="106" t="str">
        <f>IF(ISERROR(INDEX('Miljövärden urval för publ'!$A$2:$AD$475,MATCH($A184,'Miljövärden urval för publ'!$U$2:$U$476,0),2)),"",INDEX('Miljövärden urval för publ'!$A$2:$AD$475,MATCH($A184,'Miljövärden urval för publ'!$U$2:$U$476,0),2))</f>
        <v>Oskarshamn</v>
      </c>
      <c r="D184" s="106">
        <f>IF(ISERROR(VLOOKUP($C184,'Miljövärden urval för publ'!$B$2:$H$490,MATCH(D$4,'Miljövärden urval för publ'!$B$2:$H$2,0),FALSE)),"",VLOOKUP($C184,'Miljövärden urval för publ'!$B$2:$H$490,MATCH(D$4,'Miljövärden urval för publ'!$B$2:$H$2,0),FALSE))</f>
        <v>6.8764500000000006E-2</v>
      </c>
      <c r="E184" s="106">
        <f>IF(ISERROR(VLOOKUP($C184,'Miljövärden urval för publ'!$B$2:$H$490,MATCH(E$4,'Miljövärden urval för publ'!$B$2:$H$2,0),FALSE)),"",VLOOKUP($C184,'Miljövärden urval för publ'!$B$2:$H$490,MATCH(E$4,'Miljövärden urval för publ'!$B$2:$H$2,0),FALSE))</f>
        <v>11.06</v>
      </c>
      <c r="F184" s="106">
        <f>IF(ISERROR(VLOOKUP($C184,'Miljövärden urval för publ'!$B$2:$H$490,MATCH(F$4,'Miljövärden urval för publ'!$B$2:$H$2,0),FALSE)),"",VLOOKUP($C184,'Miljövärden urval för publ'!$B$2:$H$490,MATCH(F$4,'Miljövärden urval för publ'!$B$2:$H$2,0),FALSE))</f>
        <v>8.4918700000000005</v>
      </c>
      <c r="G184" s="106">
        <f>IF(ISERROR(VLOOKUP($C184,'Miljövärden urval för publ'!$B$2:$H$490,MATCH(G$4,'Miljövärden urval för publ'!$B$2:$H$2,0),FALSE)),"",VLOOKUP($C184,'Miljövärden urval för publ'!$B$2:$H$490,MATCH(G$4,'Miljövärden urval för publ'!$B$2:$H$2,0),FALSE))</f>
        <v>8.6956499999999992E-3</v>
      </c>
    </row>
    <row r="185" spans="1:7" x14ac:dyDescent="0.25">
      <c r="A185" s="106">
        <v>182</v>
      </c>
      <c r="B185" s="106" t="str">
        <f>IF(ISERROR(INDEX('Miljövärden urval för publ'!$A$2:$AD$475,MATCH($A185,'Miljövärden urval för publ'!$U$2:$U$476,0),1)),"",INDEX('Miljövärden urval för publ'!$A$2:$AD$475,MATCH($A185,'Miljövärden urval för publ'!$U$2:$U$476,0),1))</f>
        <v>Oxelö Energi AB</v>
      </c>
      <c r="C185" s="106" t="str">
        <f>IF(ISERROR(INDEX('Miljövärden urval för publ'!$A$2:$AD$475,MATCH($A185,'Miljövärden urval för publ'!$U$2:$U$476,0),2)),"",INDEX('Miljövärden urval för publ'!$A$2:$AD$475,MATCH($A185,'Miljövärden urval för publ'!$U$2:$U$476,0),2))</f>
        <v>Oxelösund</v>
      </c>
      <c r="D185" s="106">
        <f>IF(ISERROR(VLOOKUP($C185,'Miljövärden urval för publ'!$B$2:$H$490,MATCH(D$4,'Miljövärden urval för publ'!$B$2:$H$2,0),FALSE)),"",VLOOKUP($C185,'Miljövärden urval för publ'!$B$2:$H$490,MATCH(D$4,'Miljövärden urval för publ'!$B$2:$H$2,0),FALSE))</f>
        <v>7.0800000000000002E-2</v>
      </c>
      <c r="E185" s="106">
        <f>IF(ISERROR(VLOOKUP($C185,'Miljövärden urval för publ'!$B$2:$H$490,MATCH(E$4,'Miljövärden urval för publ'!$B$2:$H$2,0),FALSE)),"",VLOOKUP($C185,'Miljövärden urval för publ'!$B$2:$H$490,MATCH(E$4,'Miljövärden urval för publ'!$B$2:$H$2,0),FALSE))</f>
        <v>14.5021</v>
      </c>
      <c r="F185" s="106">
        <f>IF(ISERROR(VLOOKUP($C185,'Miljövärden urval för publ'!$B$2:$H$490,MATCH(F$4,'Miljövärden urval för publ'!$B$2:$H$2,0),FALSE)),"",VLOOKUP($C185,'Miljövärden urval för publ'!$B$2:$H$490,MATCH(F$4,'Miljövärden urval för publ'!$B$2:$H$2,0),FALSE))</f>
        <v>0</v>
      </c>
      <c r="G185" s="106">
        <f>IF(ISERROR(VLOOKUP($C185,'Miljövärden urval för publ'!$B$2:$H$490,MATCH(G$4,'Miljövärden urval för publ'!$B$2:$H$2,0),FALSE)),"",VLOOKUP($C185,'Miljövärden urval för publ'!$B$2:$H$490,MATCH(G$4,'Miljövärden urval för publ'!$B$2:$H$2,0),FALSE))</f>
        <v>1.39968E-2</v>
      </c>
    </row>
    <row r="186" spans="1:7" x14ac:dyDescent="0.25">
      <c r="A186" s="106">
        <v>183</v>
      </c>
      <c r="B186" s="106" t="str">
        <f>IF(ISERROR(INDEX('Miljövärden urval för publ'!$A$2:$AD$475,MATCH($A186,'Miljövärden urval för publ'!$U$2:$U$476,0),1)),"",INDEX('Miljövärden urval för publ'!$A$2:$AD$475,MATCH($A186,'Miljövärden urval för publ'!$U$2:$U$476,0),1))</f>
        <v>Perstorps Fjärrvärme AB</v>
      </c>
      <c r="C186" s="106" t="str">
        <f>IF(ISERROR(INDEX('Miljövärden urval för publ'!$A$2:$AD$475,MATCH($A186,'Miljövärden urval för publ'!$U$2:$U$476,0),2)),"",INDEX('Miljövärden urval för publ'!$A$2:$AD$475,MATCH($A186,'Miljövärden urval för publ'!$U$2:$U$476,0),2))</f>
        <v>Perstorp</v>
      </c>
      <c r="D186" s="106">
        <f>IF(ISERROR(VLOOKUP($C186,'Miljövärden urval för publ'!$B$2:$H$490,MATCH(D$4,'Miljövärden urval för publ'!$B$2:$H$2,0),FALSE)),"",VLOOKUP($C186,'Miljövärden urval för publ'!$B$2:$H$490,MATCH(D$4,'Miljövärden urval för publ'!$B$2:$H$2,0),FALSE))</f>
        <v>8.3598800000000001E-2</v>
      </c>
      <c r="E186" s="106">
        <f>IF(ISERROR(VLOOKUP($C186,'Miljövärden urval för publ'!$B$2:$H$490,MATCH(E$4,'Miljövärden urval för publ'!$B$2:$H$2,0),FALSE)),"",VLOOKUP($C186,'Miljövärden urval för publ'!$B$2:$H$490,MATCH(E$4,'Miljövärden urval för publ'!$B$2:$H$2,0),FALSE))</f>
        <v>20.131699999999999</v>
      </c>
      <c r="F186" s="106">
        <f>IF(ISERROR(VLOOKUP($C186,'Miljövärden urval för publ'!$B$2:$H$490,MATCH(F$4,'Miljövärden urval för publ'!$B$2:$H$2,0),FALSE)),"",VLOOKUP($C186,'Miljövärden urval för publ'!$B$2:$H$490,MATCH(F$4,'Miljövärden urval för publ'!$B$2:$H$2,0),FALSE))</f>
        <v>6.0322899999999997</v>
      </c>
      <c r="G186" s="106">
        <f>IF(ISERROR(VLOOKUP($C186,'Miljövärden urval för publ'!$B$2:$H$490,MATCH(G$4,'Miljövärden urval för publ'!$B$2:$H$2,0),FALSE)),"",VLOOKUP($C186,'Miljövärden urval för publ'!$B$2:$H$490,MATCH(G$4,'Miljövärden urval för publ'!$B$2:$H$2,0),FALSE))</f>
        <v>1.949E-2</v>
      </c>
    </row>
    <row r="187" spans="1:7" x14ac:dyDescent="0.25">
      <c r="A187" s="106">
        <v>184</v>
      </c>
      <c r="B187" s="106" t="str">
        <f>IF(ISERROR(INDEX('Miljövärden urval för publ'!$A$2:$AD$475,MATCH($A187,'Miljövärden urval för publ'!$U$2:$U$476,0),1)),"",INDEX('Miljövärden urval för publ'!$A$2:$AD$475,MATCH($A187,'Miljövärden urval för publ'!$U$2:$U$476,0),1))</f>
        <v>PiteEnergi AB</v>
      </c>
      <c r="C187" s="106" t="str">
        <f>IF(ISERROR(INDEX('Miljövärden urval för publ'!$A$2:$AD$475,MATCH($A187,'Miljövärden urval för publ'!$U$2:$U$476,0),2)),"",INDEX('Miljövärden urval för publ'!$A$2:$AD$475,MATCH($A187,'Miljövärden urval för publ'!$U$2:$U$476,0),2))</f>
        <v>Norrfjärden</v>
      </c>
      <c r="D187" s="106">
        <f>IF(ISERROR(VLOOKUP($C187,'Miljövärden urval för publ'!$B$2:$H$490,MATCH(D$4,'Miljövärden urval för publ'!$B$2:$H$2,0),FALSE)),"",VLOOKUP($C187,'Miljövärden urval för publ'!$B$2:$H$490,MATCH(D$4,'Miljövärden urval för publ'!$B$2:$H$2,0),FALSE))</f>
        <v>0.44487300000000002</v>
      </c>
      <c r="E187" s="106">
        <f>IF(ISERROR(VLOOKUP($C187,'Miljövärden urval för publ'!$B$2:$H$490,MATCH(E$4,'Miljövärden urval för publ'!$B$2:$H$2,0),FALSE)),"",VLOOKUP($C187,'Miljövärden urval för publ'!$B$2:$H$490,MATCH(E$4,'Miljövärden urval för publ'!$B$2:$H$2,0),FALSE))</f>
        <v>70.754900000000006</v>
      </c>
      <c r="F187" s="106">
        <f>IF(ISERROR(VLOOKUP($C187,'Miljövärden urval för publ'!$B$2:$H$490,MATCH(F$4,'Miljövärden urval för publ'!$B$2:$H$2,0),FALSE)),"",VLOOKUP($C187,'Miljövärden urval för publ'!$B$2:$H$490,MATCH(F$4,'Miljövärden urval för publ'!$B$2:$H$2,0),FALSE))</f>
        <v>15.9276</v>
      </c>
      <c r="G187" s="106">
        <f>IF(ISERROR(VLOOKUP($C187,'Miljövärden urval för publ'!$B$2:$H$490,MATCH(G$4,'Miljövärden urval för publ'!$B$2:$H$2,0),FALSE)),"",VLOOKUP($C187,'Miljövärden urval för publ'!$B$2:$H$490,MATCH(G$4,'Miljövärden urval för publ'!$B$2:$H$2,0),FALSE))</f>
        <v>5.4323299999999998E-2</v>
      </c>
    </row>
    <row r="188" spans="1:7" x14ac:dyDescent="0.25">
      <c r="A188" s="106">
        <v>185</v>
      </c>
      <c r="B188" s="106" t="str">
        <f>IF(ISERROR(INDEX('Miljövärden urval för publ'!$A$2:$AD$475,MATCH($A188,'Miljövärden urval för publ'!$U$2:$U$476,0),1)),"",INDEX('Miljövärden urval för publ'!$A$2:$AD$475,MATCH($A188,'Miljövärden urval för publ'!$U$2:$U$476,0),1))</f>
        <v>PiteEnergi AB</v>
      </c>
      <c r="C188" s="106" t="str">
        <f>IF(ISERROR(INDEX('Miljövärden urval för publ'!$A$2:$AD$475,MATCH($A188,'Miljövärden urval för publ'!$U$2:$U$476,0),2)),"",INDEX('Miljövärden urval för publ'!$A$2:$AD$475,MATCH($A188,'Miljövärden urval för publ'!$U$2:$U$476,0),2))</f>
        <v>Piteå</v>
      </c>
      <c r="D188" s="106">
        <f>IF(ISERROR(VLOOKUP($C188,'Miljövärden urval för publ'!$B$2:$H$490,MATCH(D$4,'Miljövärden urval för publ'!$B$2:$H$2,0),FALSE)),"",VLOOKUP($C188,'Miljövärden urval för publ'!$B$2:$H$490,MATCH(D$4,'Miljövärden urval för publ'!$B$2:$H$2,0),FALSE))</f>
        <v>4.3664700000000001E-2</v>
      </c>
      <c r="E188" s="106">
        <f>IF(ISERROR(VLOOKUP($C188,'Miljövärden urval för publ'!$B$2:$H$490,MATCH(E$4,'Miljövärden urval för publ'!$B$2:$H$2,0),FALSE)),"",VLOOKUP($C188,'Miljövärden urval för publ'!$B$2:$H$490,MATCH(E$4,'Miljövärden urval för publ'!$B$2:$H$2,0),FALSE))</f>
        <v>9.4275699999999993</v>
      </c>
      <c r="F188" s="106">
        <f>IF(ISERROR(VLOOKUP($C188,'Miljövärden urval för publ'!$B$2:$H$490,MATCH(F$4,'Miljövärden urval för publ'!$B$2:$H$2,0),FALSE)),"",VLOOKUP($C188,'Miljövärden urval för publ'!$B$2:$H$490,MATCH(F$4,'Miljövärden urval för publ'!$B$2:$H$2,0),FALSE))</f>
        <v>0.34161000000000002</v>
      </c>
      <c r="G188" s="106">
        <f>IF(ISERROR(VLOOKUP($C188,'Miljövärden urval för publ'!$B$2:$H$490,MATCH(G$4,'Miljövärden urval för publ'!$B$2:$H$2,0),FALSE)),"",VLOOKUP($C188,'Miljövärden urval för publ'!$B$2:$H$490,MATCH(G$4,'Miljövärden urval för publ'!$B$2:$H$2,0),FALSE))</f>
        <v>1.35519E-2</v>
      </c>
    </row>
    <row r="189" spans="1:7" x14ac:dyDescent="0.25">
      <c r="A189" s="106">
        <v>186</v>
      </c>
      <c r="B189" s="106" t="str">
        <f>IF(ISERROR(INDEX('Miljövärden urval för publ'!$A$2:$AD$475,MATCH($A189,'Miljövärden urval för publ'!$U$2:$U$476,0),1)),"",INDEX('Miljövärden urval för publ'!$A$2:$AD$475,MATCH($A189,'Miljövärden urval för publ'!$U$2:$U$476,0),1))</f>
        <v>PiteEnergi AB</v>
      </c>
      <c r="C189" s="106" t="str">
        <f>IF(ISERROR(INDEX('Miljövärden urval för publ'!$A$2:$AD$475,MATCH($A189,'Miljövärden urval för publ'!$U$2:$U$476,0),2)),"",INDEX('Miljövärden urval för publ'!$A$2:$AD$475,MATCH($A189,'Miljövärden urval för publ'!$U$2:$U$476,0),2))</f>
        <v>Rosvik</v>
      </c>
      <c r="D189" s="106">
        <f>IF(ISERROR(VLOOKUP($C189,'Miljövärden urval för publ'!$B$2:$H$490,MATCH(D$4,'Miljövärden urval för publ'!$B$2:$H$2,0),FALSE)),"",VLOOKUP($C189,'Miljövärden urval för publ'!$B$2:$H$490,MATCH(D$4,'Miljövärden urval för publ'!$B$2:$H$2,0),FALSE))</f>
        <v>0.11465</v>
      </c>
      <c r="E189" s="106">
        <f>IF(ISERROR(VLOOKUP($C189,'Miljövärden urval för publ'!$B$2:$H$490,MATCH(E$4,'Miljövärden urval för publ'!$B$2:$H$2,0),FALSE)),"",VLOOKUP($C189,'Miljövärden urval för publ'!$B$2:$H$490,MATCH(E$4,'Miljövärden urval för publ'!$B$2:$H$2,0),FALSE))</f>
        <v>27.598600000000001</v>
      </c>
      <c r="F189" s="106">
        <f>IF(ISERROR(VLOOKUP($C189,'Miljövärden urval för publ'!$B$2:$H$490,MATCH(F$4,'Miljövärden urval för publ'!$B$2:$H$2,0),FALSE)),"",VLOOKUP($C189,'Miljövärden urval för publ'!$B$2:$H$490,MATCH(F$4,'Miljövärden urval för publ'!$B$2:$H$2,0),FALSE))</f>
        <v>10.114800000000001</v>
      </c>
      <c r="G189" s="106">
        <f>IF(ISERROR(VLOOKUP($C189,'Miljövärden urval för publ'!$B$2:$H$490,MATCH(G$4,'Miljövärden urval för publ'!$B$2:$H$2,0),FALSE)),"",VLOOKUP($C189,'Miljövärden urval för publ'!$B$2:$H$490,MATCH(G$4,'Miljövärden urval för publ'!$B$2:$H$2,0),FALSE))</f>
        <v>1.1061400000000001E-2</v>
      </c>
    </row>
    <row r="190" spans="1:7" x14ac:dyDescent="0.25">
      <c r="A190" s="106">
        <v>187</v>
      </c>
      <c r="B190" s="106" t="str">
        <f>IF(ISERROR(INDEX('Miljövärden urval för publ'!$A$2:$AD$475,MATCH($A190,'Miljövärden urval för publ'!$U$2:$U$476,0),1)),"",INDEX('Miljövärden urval för publ'!$A$2:$AD$475,MATCH($A190,'Miljövärden urval för publ'!$U$2:$U$476,0),1))</f>
        <v>PiteEnergi AB</v>
      </c>
      <c r="C190" s="106" t="str">
        <f>IF(ISERROR(INDEX('Miljövärden urval för publ'!$A$2:$AD$475,MATCH($A190,'Miljövärden urval för publ'!$U$2:$U$476,0),2)),"",INDEX('Miljövärden urval för publ'!$A$2:$AD$475,MATCH($A190,'Miljövärden urval för publ'!$U$2:$U$476,0),2))</f>
        <v>Sjulnäs</v>
      </c>
      <c r="D190" s="106">
        <f>IF(ISERROR(VLOOKUP($C190,'Miljövärden urval för publ'!$B$2:$H$490,MATCH(D$4,'Miljövärden urval för publ'!$B$2:$H$2,0),FALSE)),"",VLOOKUP($C190,'Miljövärden urval för publ'!$B$2:$H$490,MATCH(D$4,'Miljövärden urval för publ'!$B$2:$H$2,0),FALSE))</f>
        <v>0.63708799999999999</v>
      </c>
      <c r="E190" s="106">
        <f>IF(ISERROR(VLOOKUP($C190,'Miljövärden urval för publ'!$B$2:$H$490,MATCH(E$4,'Miljövärden urval för publ'!$B$2:$H$2,0),FALSE)),"",VLOOKUP($C190,'Miljövärden urval för publ'!$B$2:$H$490,MATCH(E$4,'Miljövärden urval för publ'!$B$2:$H$2,0),FALSE))</f>
        <v>112.51300000000001</v>
      </c>
      <c r="F190" s="106">
        <f>IF(ISERROR(VLOOKUP($C190,'Miljövärden urval för publ'!$B$2:$H$490,MATCH(F$4,'Miljövärden urval för publ'!$B$2:$H$2,0),FALSE)),"",VLOOKUP($C190,'Miljövärden urval för publ'!$B$2:$H$490,MATCH(F$4,'Miljövärden urval för publ'!$B$2:$H$2,0),FALSE))</f>
        <v>15.237</v>
      </c>
      <c r="G190" s="106">
        <f>IF(ISERROR(VLOOKUP($C190,'Miljövärden urval för publ'!$B$2:$H$490,MATCH(G$4,'Miljövärden urval för publ'!$B$2:$H$2,0),FALSE)),"",VLOOKUP($C190,'Miljövärden urval för publ'!$B$2:$H$490,MATCH(G$4,'Miljövärden urval för publ'!$B$2:$H$2,0),FALSE))</f>
        <v>0.100189</v>
      </c>
    </row>
    <row r="191" spans="1:7" x14ac:dyDescent="0.25">
      <c r="A191" s="106">
        <v>188</v>
      </c>
      <c r="B191" s="106" t="str">
        <f>IF(ISERROR(INDEX('Miljövärden urval för publ'!$A$2:$AD$475,MATCH($A191,'Miljövärden urval för publ'!$U$2:$U$476,0),1)),"",INDEX('Miljövärden urval för publ'!$A$2:$AD$475,MATCH($A191,'Miljövärden urval för publ'!$U$2:$U$476,0),1))</f>
        <v>Rindi Energi AB</v>
      </c>
      <c r="C191" s="106" t="str">
        <f>IF(ISERROR(INDEX('Miljövärden urval för publ'!$A$2:$AD$475,MATCH($A191,'Miljövärden urval för publ'!$U$2:$U$476,0),2)),"",INDEX('Miljövärden urval för publ'!$A$2:$AD$475,MATCH($A191,'Miljövärden urval för publ'!$U$2:$U$476,0),2))</f>
        <v>Filipstad</v>
      </c>
      <c r="D191" s="106">
        <f>IF(ISERROR(VLOOKUP($C191,'Miljövärden urval för publ'!$B$2:$H$490,MATCH(D$4,'Miljövärden urval för publ'!$B$2:$H$2,0),FALSE)),"",VLOOKUP($C191,'Miljövärden urval för publ'!$B$2:$H$490,MATCH(D$4,'Miljövärden urval för publ'!$B$2:$H$2,0),FALSE))</f>
        <v>0.13345599999999999</v>
      </c>
      <c r="E191" s="106">
        <f>IF(ISERROR(VLOOKUP($C191,'Miljövärden urval för publ'!$B$2:$H$490,MATCH(E$4,'Miljövärden urval för publ'!$B$2:$H$2,0),FALSE)),"",VLOOKUP($C191,'Miljövärden urval för publ'!$B$2:$H$490,MATCH(E$4,'Miljövärden urval för publ'!$B$2:$H$2,0),FALSE))</f>
        <v>27.389700000000001</v>
      </c>
      <c r="F191" s="106">
        <f>IF(ISERROR(VLOOKUP($C191,'Miljövärden urval för publ'!$B$2:$H$490,MATCH(F$4,'Miljövärden urval för publ'!$B$2:$H$2,0),FALSE)),"",VLOOKUP($C191,'Miljövärden urval för publ'!$B$2:$H$490,MATCH(F$4,'Miljövärden urval för publ'!$B$2:$H$2,0),FALSE))</f>
        <v>9.0706900000000008</v>
      </c>
      <c r="G191" s="106">
        <f>IF(ISERROR(VLOOKUP($C191,'Miljövärden urval för publ'!$B$2:$H$490,MATCH(G$4,'Miljövärden urval för publ'!$B$2:$H$2,0),FALSE)),"",VLOOKUP($C191,'Miljövärden urval för publ'!$B$2:$H$490,MATCH(G$4,'Miljövärden urval för publ'!$B$2:$H$2,0),FALSE))</f>
        <v>3.7523399999999998E-2</v>
      </c>
    </row>
    <row r="192" spans="1:7" x14ac:dyDescent="0.25">
      <c r="A192" s="106">
        <v>189</v>
      </c>
      <c r="B192" s="106" t="str">
        <f>IF(ISERROR(INDEX('Miljövärden urval för publ'!$A$2:$AD$475,MATCH($A192,'Miljövärden urval för publ'!$U$2:$U$476,0),1)),"",INDEX('Miljövärden urval för publ'!$A$2:$AD$475,MATCH($A192,'Miljövärden urval för publ'!$U$2:$U$476,0),1))</f>
        <v>Rindi Energi AB</v>
      </c>
      <c r="C192" s="106" t="str">
        <f>IF(ISERROR(INDEX('Miljövärden urval för publ'!$A$2:$AD$475,MATCH($A192,'Miljövärden urval för publ'!$U$2:$U$476,0),2)),"",INDEX('Miljövärden urval för publ'!$A$2:$AD$475,MATCH($A192,'Miljövärden urval för publ'!$U$2:$U$476,0),2))</f>
        <v>Flen</v>
      </c>
      <c r="D192" s="106">
        <f>IF(ISERROR(VLOOKUP($C192,'Miljövärden urval för publ'!$B$2:$H$490,MATCH(D$4,'Miljövärden urval för publ'!$B$2:$H$2,0),FALSE)),"",VLOOKUP($C192,'Miljövärden urval för publ'!$B$2:$H$490,MATCH(D$4,'Miljövärden urval för publ'!$B$2:$H$2,0),FALSE))</f>
        <v>8.9735700000000002E-2</v>
      </c>
      <c r="E192" s="106">
        <f>IF(ISERROR(VLOOKUP($C192,'Miljövärden urval för publ'!$B$2:$H$490,MATCH(E$4,'Miljövärden urval för publ'!$B$2:$H$2,0),FALSE)),"",VLOOKUP($C192,'Miljövärden urval för publ'!$B$2:$H$490,MATCH(E$4,'Miljövärden urval för publ'!$B$2:$H$2,0),FALSE))</f>
        <v>21.729199999999999</v>
      </c>
      <c r="F192" s="106">
        <f>IF(ISERROR(VLOOKUP($C192,'Miljövärden urval för publ'!$B$2:$H$490,MATCH(F$4,'Miljövärden urval för publ'!$B$2:$H$2,0),FALSE)),"",VLOOKUP($C192,'Miljövärden urval för publ'!$B$2:$H$490,MATCH(F$4,'Miljövärden urval för publ'!$B$2:$H$2,0),FALSE))</f>
        <v>7.3225800000000003</v>
      </c>
      <c r="G192" s="106">
        <f>IF(ISERROR(VLOOKUP($C192,'Miljövärden urval för publ'!$B$2:$H$490,MATCH(G$4,'Miljövärden urval för publ'!$B$2:$H$2,0),FALSE)),"",VLOOKUP($C192,'Miljövärden urval för publ'!$B$2:$H$490,MATCH(G$4,'Miljövärden urval för publ'!$B$2:$H$2,0),FALSE))</f>
        <v>1.7736200000000001E-2</v>
      </c>
    </row>
    <row r="193" spans="1:7" x14ac:dyDescent="0.25">
      <c r="A193" s="106">
        <v>190</v>
      </c>
      <c r="B193" s="106" t="str">
        <f>IF(ISERROR(INDEX('Miljövärden urval för publ'!$A$2:$AD$475,MATCH($A193,'Miljövärden urval för publ'!$U$2:$U$476,0),1)),"",INDEX('Miljövärden urval för publ'!$A$2:$AD$475,MATCH($A193,'Miljövärden urval för publ'!$U$2:$U$476,0),1))</f>
        <v>Rindi Energi AB</v>
      </c>
      <c r="C193" s="106" t="str">
        <f>IF(ISERROR(INDEX('Miljövärden urval för publ'!$A$2:$AD$475,MATCH($A193,'Miljövärden urval för publ'!$U$2:$U$476,0),2)),"",INDEX('Miljövärden urval för publ'!$A$2:$AD$475,MATCH($A193,'Miljövärden urval för publ'!$U$2:$U$476,0),2))</f>
        <v>Gnesta</v>
      </c>
      <c r="D193" s="106">
        <f>IF(ISERROR(VLOOKUP($C193,'Miljövärden urval för publ'!$B$2:$H$490,MATCH(D$4,'Miljövärden urval för publ'!$B$2:$H$2,0),FALSE)),"",VLOOKUP($C193,'Miljövärden urval för publ'!$B$2:$H$490,MATCH(D$4,'Miljövärden urval för publ'!$B$2:$H$2,0),FALSE))</f>
        <v>0.14970800000000001</v>
      </c>
      <c r="E193" s="106">
        <f>IF(ISERROR(VLOOKUP($C193,'Miljövärden urval för publ'!$B$2:$H$490,MATCH(E$4,'Miljövärden urval för publ'!$B$2:$H$2,0),FALSE)),"",VLOOKUP($C193,'Miljövärden urval för publ'!$B$2:$H$490,MATCH(E$4,'Miljövärden urval för publ'!$B$2:$H$2,0),FALSE))</f>
        <v>35.703099999999999</v>
      </c>
      <c r="F193" s="106">
        <f>IF(ISERROR(VLOOKUP($C193,'Miljövärden urval för publ'!$B$2:$H$490,MATCH(F$4,'Miljövärden urval för publ'!$B$2:$H$2,0),FALSE)),"",VLOOKUP($C193,'Miljövärden urval för publ'!$B$2:$H$490,MATCH(F$4,'Miljövärden urval för publ'!$B$2:$H$2,0),FALSE))</f>
        <v>9.0071899999999996</v>
      </c>
      <c r="G193" s="106">
        <f>IF(ISERROR(VLOOKUP($C193,'Miljövärden urval för publ'!$B$2:$H$490,MATCH(G$4,'Miljövärden urval för publ'!$B$2:$H$2,0),FALSE)),"",VLOOKUP($C193,'Miljövärden urval för publ'!$B$2:$H$490,MATCH(G$4,'Miljövärden urval för publ'!$B$2:$H$2,0),FALSE))</f>
        <v>4.3721999999999997E-2</v>
      </c>
    </row>
    <row r="194" spans="1:7" x14ac:dyDescent="0.25">
      <c r="A194" s="106">
        <v>191</v>
      </c>
      <c r="B194" s="106" t="str">
        <f>IF(ISERROR(INDEX('Miljövärden urval för publ'!$A$2:$AD$475,MATCH($A194,'Miljövärden urval för publ'!$U$2:$U$476,0),1)),"",INDEX('Miljövärden urval för publ'!$A$2:$AD$475,MATCH($A194,'Miljövärden urval för publ'!$U$2:$U$476,0),1))</f>
        <v>Rindi Energi AB</v>
      </c>
      <c r="C194" s="106" t="str">
        <f>IF(ISERROR(INDEX('Miljövärden urval för publ'!$A$2:$AD$475,MATCH($A194,'Miljövärden urval för publ'!$U$2:$U$476,0),2)),"",INDEX('Miljövärden urval för publ'!$A$2:$AD$475,MATCH($A194,'Miljövärden urval för publ'!$U$2:$U$476,0),2))</f>
        <v>Hörby</v>
      </c>
      <c r="D194" s="106">
        <f>IF(ISERROR(VLOOKUP($C194,'Miljövärden urval för publ'!$B$2:$H$490,MATCH(D$4,'Miljövärden urval för publ'!$B$2:$H$2,0),FALSE)),"",VLOOKUP($C194,'Miljövärden urval för publ'!$B$2:$H$490,MATCH(D$4,'Miljövärden urval för publ'!$B$2:$H$2,0),FALSE))</f>
        <v>0.12979399999999999</v>
      </c>
      <c r="E194" s="106">
        <f>IF(ISERROR(VLOOKUP($C194,'Miljövärden urval för publ'!$B$2:$H$490,MATCH(E$4,'Miljövärden urval för publ'!$B$2:$H$2,0),FALSE)),"",VLOOKUP($C194,'Miljövärden urval för publ'!$B$2:$H$490,MATCH(E$4,'Miljövärden urval för publ'!$B$2:$H$2,0),FALSE))</f>
        <v>31.404199999999999</v>
      </c>
      <c r="F194" s="106">
        <f>IF(ISERROR(VLOOKUP($C194,'Miljövärden urval för publ'!$B$2:$H$490,MATCH(F$4,'Miljövärden urval för publ'!$B$2:$H$2,0),FALSE)),"",VLOOKUP($C194,'Miljövärden urval för publ'!$B$2:$H$490,MATCH(F$4,'Miljövärden urval för publ'!$B$2:$H$2,0),FALSE))</f>
        <v>10.0831</v>
      </c>
      <c r="G194" s="106">
        <f>IF(ISERROR(VLOOKUP($C194,'Miljövärden urval för publ'!$B$2:$H$490,MATCH(G$4,'Miljövärden urval för publ'!$B$2:$H$2,0),FALSE)),"",VLOOKUP($C194,'Miljövärden urval för publ'!$B$2:$H$490,MATCH(G$4,'Miljövärden urval för publ'!$B$2:$H$2,0),FALSE))</f>
        <v>2.2301700000000001E-2</v>
      </c>
    </row>
    <row r="195" spans="1:7" x14ac:dyDescent="0.25">
      <c r="A195" s="106">
        <v>192</v>
      </c>
      <c r="B195" s="106" t="str">
        <f>IF(ISERROR(INDEX('Miljövärden urval för publ'!$A$2:$AD$475,MATCH($A195,'Miljövärden urval för publ'!$U$2:$U$476,0),1)),"",INDEX('Miljövärden urval för publ'!$A$2:$AD$475,MATCH($A195,'Miljövärden urval för publ'!$U$2:$U$476,0),1))</f>
        <v>Rindi Energi AB</v>
      </c>
      <c r="C195" s="106" t="str">
        <f>IF(ISERROR(INDEX('Miljövärden urval för publ'!$A$2:$AD$475,MATCH($A195,'Miljövärden urval för publ'!$U$2:$U$476,0),2)),"",INDEX('Miljövärden urval för publ'!$A$2:$AD$475,MATCH($A195,'Miljövärden urval för publ'!$U$2:$U$476,0),2))</f>
        <v>Höör</v>
      </c>
      <c r="D195" s="106">
        <f>IF(ISERROR(VLOOKUP($C195,'Miljövärden urval för publ'!$B$2:$H$490,MATCH(D$4,'Miljövärden urval för publ'!$B$2:$H$2,0),FALSE)),"",VLOOKUP($C195,'Miljövärden urval för publ'!$B$2:$H$490,MATCH(D$4,'Miljövärden urval för publ'!$B$2:$H$2,0),FALSE))</f>
        <v>0.13056000000000001</v>
      </c>
      <c r="E195" s="106">
        <f>IF(ISERROR(VLOOKUP($C195,'Miljövärden urval för publ'!$B$2:$H$490,MATCH(E$4,'Miljövärden urval för publ'!$B$2:$H$2,0),FALSE)),"",VLOOKUP($C195,'Miljövärden urval för publ'!$B$2:$H$490,MATCH(E$4,'Miljövärden urval för publ'!$B$2:$H$2,0),FALSE))</f>
        <v>30.9116</v>
      </c>
      <c r="F195" s="106">
        <f>IF(ISERROR(VLOOKUP($C195,'Miljövärden urval för publ'!$B$2:$H$490,MATCH(F$4,'Miljövärden urval för publ'!$B$2:$H$2,0),FALSE)),"",VLOOKUP($C195,'Miljövärden urval för publ'!$B$2:$H$490,MATCH(F$4,'Miljövärden urval för publ'!$B$2:$H$2,0),FALSE))</f>
        <v>8.8510600000000004</v>
      </c>
      <c r="G195" s="106">
        <f>IF(ISERROR(VLOOKUP($C195,'Miljövärden urval för publ'!$B$2:$H$490,MATCH(G$4,'Miljövärden urval för publ'!$B$2:$H$2,0),FALSE)),"",VLOOKUP($C195,'Miljövärden urval för publ'!$B$2:$H$490,MATCH(G$4,'Miljövärden urval för publ'!$B$2:$H$2,0),FALSE))</f>
        <v>2.1496600000000001E-2</v>
      </c>
    </row>
    <row r="196" spans="1:7" x14ac:dyDescent="0.25">
      <c r="A196" s="106">
        <v>193</v>
      </c>
      <c r="B196" s="106" t="str">
        <f>IF(ISERROR(INDEX('Miljövärden urval för publ'!$A$2:$AD$475,MATCH($A196,'Miljövärden urval för publ'!$U$2:$U$476,0),1)),"",INDEX('Miljövärden urval för publ'!$A$2:$AD$475,MATCH($A196,'Miljövärden urval för publ'!$U$2:$U$476,0),1))</f>
        <v>Rindi Energi AB</v>
      </c>
      <c r="C196" s="106" t="str">
        <f>IF(ISERROR(INDEX('Miljövärden urval för publ'!$A$2:$AD$475,MATCH($A196,'Miljövärden urval för publ'!$U$2:$U$476,0),2)),"",INDEX('Miljövärden urval för publ'!$A$2:$AD$475,MATCH($A196,'Miljövärden urval för publ'!$U$2:$U$476,0),2))</f>
        <v>Sjöbo</v>
      </c>
      <c r="D196" s="106">
        <f>IF(ISERROR(VLOOKUP($C196,'Miljövärden urval för publ'!$B$2:$H$490,MATCH(D$4,'Miljövärden urval för publ'!$B$2:$H$2,0),FALSE)),"",VLOOKUP($C196,'Miljövärden urval för publ'!$B$2:$H$490,MATCH(D$4,'Miljövärden urval för publ'!$B$2:$H$2,0),FALSE))</f>
        <v>0.122444</v>
      </c>
      <c r="E196" s="106">
        <f>IF(ISERROR(VLOOKUP($C196,'Miljövärden urval för publ'!$B$2:$H$490,MATCH(E$4,'Miljövärden urval för publ'!$B$2:$H$2,0),FALSE)),"",VLOOKUP($C196,'Miljövärden urval för publ'!$B$2:$H$490,MATCH(E$4,'Miljövärden urval för publ'!$B$2:$H$2,0),FALSE))</f>
        <v>29.722799999999999</v>
      </c>
      <c r="F196" s="106">
        <f>IF(ISERROR(VLOOKUP($C196,'Miljövärden urval för publ'!$B$2:$H$490,MATCH(F$4,'Miljövärden urval för publ'!$B$2:$H$2,0),FALSE)),"",VLOOKUP($C196,'Miljövärden urval för publ'!$B$2:$H$490,MATCH(F$4,'Miljövärden urval för publ'!$B$2:$H$2,0),FALSE))</f>
        <v>8.8445800000000006</v>
      </c>
      <c r="G196" s="106">
        <f>IF(ISERROR(VLOOKUP($C196,'Miljövärden urval för publ'!$B$2:$H$490,MATCH(G$4,'Miljövärden urval för publ'!$B$2:$H$2,0),FALSE)),"",VLOOKUP($C196,'Miljövärden urval för publ'!$B$2:$H$490,MATCH(G$4,'Miljövärden urval för publ'!$B$2:$H$2,0),FALSE))</f>
        <v>3.5071900000000003E-2</v>
      </c>
    </row>
    <row r="197" spans="1:7" x14ac:dyDescent="0.25">
      <c r="A197" s="106">
        <v>194</v>
      </c>
      <c r="B197" s="106" t="str">
        <f>IF(ISERROR(INDEX('Miljövärden urval för publ'!$A$2:$AD$475,MATCH($A197,'Miljövärden urval för publ'!$U$2:$U$476,0),1)),"",INDEX('Miljövärden urval för publ'!$A$2:$AD$475,MATCH($A197,'Miljövärden urval för publ'!$U$2:$U$476,0),1))</f>
        <v>Rindi Energi AB</v>
      </c>
      <c r="C197" s="106" t="str">
        <f>IF(ISERROR(INDEX('Miljövärden urval för publ'!$A$2:$AD$475,MATCH($A197,'Miljövärden urval för publ'!$U$2:$U$476,0),2)),"",INDEX('Miljövärden urval för publ'!$A$2:$AD$475,MATCH($A197,'Miljövärden urval för publ'!$U$2:$U$476,0),2))</f>
        <v>Storfors</v>
      </c>
      <c r="D197" s="106">
        <f>IF(ISERROR(VLOOKUP($C197,'Miljövärden urval för publ'!$B$2:$H$490,MATCH(D$4,'Miljövärden urval för publ'!$B$2:$H$2,0),FALSE)),"",VLOOKUP($C197,'Miljövärden urval för publ'!$B$2:$H$490,MATCH(D$4,'Miljövärden urval för publ'!$B$2:$H$2,0),FALSE))</f>
        <v>0.27333099999999999</v>
      </c>
      <c r="E197" s="106">
        <f>IF(ISERROR(VLOOKUP($C197,'Miljövärden urval för publ'!$B$2:$H$490,MATCH(E$4,'Miljövärden urval för publ'!$B$2:$H$2,0),FALSE)),"",VLOOKUP($C197,'Miljövärden urval för publ'!$B$2:$H$490,MATCH(E$4,'Miljövärden urval för publ'!$B$2:$H$2,0),FALSE))</f>
        <v>38.029899999999998</v>
      </c>
      <c r="F197" s="106">
        <f>IF(ISERROR(VLOOKUP($C197,'Miljövärden urval för publ'!$B$2:$H$490,MATCH(F$4,'Miljövärden urval för publ'!$B$2:$H$2,0),FALSE)),"",VLOOKUP($C197,'Miljövärden urval för publ'!$B$2:$H$490,MATCH(F$4,'Miljövärden urval för publ'!$B$2:$H$2,0),FALSE))</f>
        <v>17.507000000000001</v>
      </c>
      <c r="G197" s="106">
        <f>IF(ISERROR(VLOOKUP($C197,'Miljövärden urval för publ'!$B$2:$H$490,MATCH(G$4,'Miljövärden urval för publ'!$B$2:$H$2,0),FALSE)),"",VLOOKUP($C197,'Miljövärden urval för publ'!$B$2:$H$490,MATCH(G$4,'Miljövärden urval för publ'!$B$2:$H$2,0),FALSE))</f>
        <v>6.0405100000000003E-2</v>
      </c>
    </row>
    <row r="198" spans="1:7" x14ac:dyDescent="0.25">
      <c r="A198" s="106">
        <v>195</v>
      </c>
      <c r="B198" s="106" t="str">
        <f>IF(ISERROR(INDEX('Miljövärden urval för publ'!$A$2:$AD$475,MATCH($A198,'Miljövärden urval för publ'!$U$2:$U$476,0),1)),"",INDEX('Miljövärden urval för publ'!$A$2:$AD$475,MATCH($A198,'Miljövärden urval för publ'!$U$2:$U$476,0),1))</f>
        <v>Rindi Energi AB</v>
      </c>
      <c r="C198" s="106" t="str">
        <f>IF(ISERROR(INDEX('Miljövärden urval för publ'!$A$2:$AD$475,MATCH($A198,'Miljövärden urval för publ'!$U$2:$U$476,0),2)),"",INDEX('Miljövärden urval för publ'!$A$2:$AD$475,MATCH($A198,'Miljövärden urval för publ'!$U$2:$U$476,0),2))</f>
        <v>Sunne</v>
      </c>
      <c r="D198" s="106">
        <f>IF(ISERROR(VLOOKUP($C198,'Miljövärden urval för publ'!$B$2:$H$490,MATCH(D$4,'Miljövärden urval för publ'!$B$2:$H$2,0),FALSE)),"",VLOOKUP($C198,'Miljövärden urval för publ'!$B$2:$H$490,MATCH(D$4,'Miljövärden urval för publ'!$B$2:$H$2,0),FALSE))</f>
        <v>9.1502799999999995E-2</v>
      </c>
      <c r="E198" s="106">
        <f>IF(ISERROR(VLOOKUP($C198,'Miljövärden urval för publ'!$B$2:$H$490,MATCH(E$4,'Miljövärden urval för publ'!$B$2:$H$2,0),FALSE)),"",VLOOKUP($C198,'Miljövärden urval för publ'!$B$2:$H$490,MATCH(E$4,'Miljövärden urval för publ'!$B$2:$H$2,0),FALSE))</f>
        <v>21.3476</v>
      </c>
      <c r="F198" s="106">
        <f>IF(ISERROR(VLOOKUP($C198,'Miljövärden urval för publ'!$B$2:$H$490,MATCH(F$4,'Miljövärden urval för publ'!$B$2:$H$2,0),FALSE)),"",VLOOKUP($C198,'Miljövärden urval för publ'!$B$2:$H$490,MATCH(F$4,'Miljövärden urval för publ'!$B$2:$H$2,0),FALSE))</f>
        <v>7.0804200000000002</v>
      </c>
      <c r="G198" s="106">
        <f>IF(ISERROR(VLOOKUP($C198,'Miljövärden urval för publ'!$B$2:$H$490,MATCH(G$4,'Miljövärden urval för publ'!$B$2:$H$2,0),FALSE)),"",VLOOKUP($C198,'Miljövärden urval för publ'!$B$2:$H$490,MATCH(G$4,'Miljövärden urval för publ'!$B$2:$H$2,0),FALSE))</f>
        <v>1.5630399999999999E-2</v>
      </c>
    </row>
    <row r="199" spans="1:7" x14ac:dyDescent="0.25">
      <c r="A199" s="106">
        <v>196</v>
      </c>
      <c r="B199" s="106" t="str">
        <f>IF(ISERROR(INDEX('Miljövärden urval för publ'!$A$2:$AD$475,MATCH($A199,'Miljövärden urval för publ'!$U$2:$U$476,0),1)),"",INDEX('Miljövärden urval för publ'!$A$2:$AD$475,MATCH($A199,'Miljövärden urval för publ'!$U$2:$U$476,0),1))</f>
        <v>Rindi Energi AB</v>
      </c>
      <c r="C199" s="106" t="str">
        <f>IF(ISERROR(INDEX('Miljövärden urval för publ'!$A$2:$AD$475,MATCH($A199,'Miljövärden urval för publ'!$U$2:$U$476,0),2)),"",INDEX('Miljövärden urval för publ'!$A$2:$AD$475,MATCH($A199,'Miljövärden urval för publ'!$U$2:$U$476,0),2))</f>
        <v>Tomelilla</v>
      </c>
      <c r="D199" s="106">
        <f>IF(ISERROR(VLOOKUP($C199,'Miljövärden urval för publ'!$B$2:$H$490,MATCH(D$4,'Miljövärden urval för publ'!$B$2:$H$2,0),FALSE)),"",VLOOKUP($C199,'Miljövärden urval för publ'!$B$2:$H$490,MATCH(D$4,'Miljövärden urval för publ'!$B$2:$H$2,0),FALSE))</f>
        <v>0.10577499999999999</v>
      </c>
      <c r="E199" s="106">
        <f>IF(ISERROR(VLOOKUP($C199,'Miljövärden urval för publ'!$B$2:$H$490,MATCH(E$4,'Miljövärden urval för publ'!$B$2:$H$2,0),FALSE)),"",VLOOKUP($C199,'Miljövärden urval för publ'!$B$2:$H$490,MATCH(E$4,'Miljövärden urval för publ'!$B$2:$H$2,0),FALSE))</f>
        <v>25.5318</v>
      </c>
      <c r="F199" s="106">
        <f>IF(ISERROR(VLOOKUP($C199,'Miljövärden urval för publ'!$B$2:$H$490,MATCH(F$4,'Miljövärden urval för publ'!$B$2:$H$2,0),FALSE)),"",VLOOKUP($C199,'Miljövärden urval för publ'!$B$2:$H$490,MATCH(F$4,'Miljövärden urval för publ'!$B$2:$H$2,0),FALSE))</f>
        <v>8.8058899999999998</v>
      </c>
      <c r="G199" s="106">
        <f>IF(ISERROR(VLOOKUP($C199,'Miljövärden urval för publ'!$B$2:$H$490,MATCH(G$4,'Miljövärden urval för publ'!$B$2:$H$2,0),FALSE)),"",VLOOKUP($C199,'Miljövärden urval för publ'!$B$2:$H$490,MATCH(G$4,'Miljövärden urval för publ'!$B$2:$H$2,0),FALSE))</f>
        <v>1.7345300000000001E-2</v>
      </c>
    </row>
    <row r="200" spans="1:7" x14ac:dyDescent="0.25">
      <c r="A200" s="106">
        <v>197</v>
      </c>
      <c r="B200" s="106" t="str">
        <f>IF(ISERROR(INDEX('Miljövärden urval för publ'!$A$2:$AD$475,MATCH($A200,'Miljövärden urval för publ'!$U$2:$U$476,0),1)),"",INDEX('Miljövärden urval för publ'!$A$2:$AD$475,MATCH($A200,'Miljövärden urval för publ'!$U$2:$U$476,0),1))</f>
        <v>Rindi Energi AB</v>
      </c>
      <c r="C200" s="106" t="str">
        <f>IF(ISERROR(INDEX('Miljövärden urval för publ'!$A$2:$AD$475,MATCH($A200,'Miljövärden urval för publ'!$U$2:$U$476,0),2)),"",INDEX('Miljövärden urval för publ'!$A$2:$AD$475,MATCH($A200,'Miljövärden urval för publ'!$U$2:$U$476,0),2))</f>
        <v>Vadstena</v>
      </c>
      <c r="D200" s="106">
        <f>IF(ISERROR(VLOOKUP($C200,'Miljövärden urval för publ'!$B$2:$H$490,MATCH(D$4,'Miljövärden urval för publ'!$B$2:$H$2,0),FALSE)),"",VLOOKUP($C200,'Miljövärden urval för publ'!$B$2:$H$490,MATCH(D$4,'Miljövärden urval för publ'!$B$2:$H$2,0),FALSE))</f>
        <v>0.15218899999999999</v>
      </c>
      <c r="E200" s="106">
        <f>IF(ISERROR(VLOOKUP($C200,'Miljövärden urval för publ'!$B$2:$H$490,MATCH(E$4,'Miljövärden urval för publ'!$B$2:$H$2,0),FALSE)),"",VLOOKUP($C200,'Miljövärden urval för publ'!$B$2:$H$490,MATCH(E$4,'Miljövärden urval för publ'!$B$2:$H$2,0),FALSE))</f>
        <v>36.837899999999998</v>
      </c>
      <c r="F200" s="106">
        <f>IF(ISERROR(VLOOKUP($C200,'Miljövärden urval för publ'!$B$2:$H$490,MATCH(F$4,'Miljövärden urval för publ'!$B$2:$H$2,0),FALSE)),"",VLOOKUP($C200,'Miljövärden urval för publ'!$B$2:$H$490,MATCH(F$4,'Miljövärden urval för publ'!$B$2:$H$2,0),FALSE))</f>
        <v>8.5540199999999995</v>
      </c>
      <c r="G200" s="106">
        <f>IF(ISERROR(VLOOKUP($C200,'Miljövärden urval för publ'!$B$2:$H$490,MATCH(G$4,'Miljövärden urval för publ'!$B$2:$H$2,0),FALSE)),"",VLOOKUP($C200,'Miljövärden urval för publ'!$B$2:$H$490,MATCH(G$4,'Miljövärden urval för publ'!$B$2:$H$2,0),FALSE))</f>
        <v>5.82207E-2</v>
      </c>
    </row>
    <row r="201" spans="1:7" x14ac:dyDescent="0.25">
      <c r="A201" s="106">
        <v>198</v>
      </c>
      <c r="B201" s="106" t="str">
        <f>IF(ISERROR(INDEX('Miljövärden urval för publ'!$A$2:$AD$475,MATCH($A201,'Miljövärden urval för publ'!$U$2:$U$476,0),1)),"",INDEX('Miljövärden urval för publ'!$A$2:$AD$475,MATCH($A201,'Miljövärden urval för publ'!$U$2:$U$476,0),1))</f>
        <v>Rindi Energi AB</v>
      </c>
      <c r="C201" s="106" t="str">
        <f>IF(ISERROR(INDEX('Miljövärden urval för publ'!$A$2:$AD$475,MATCH($A201,'Miljövärden urval för publ'!$U$2:$U$476,0),2)),"",INDEX('Miljövärden urval för publ'!$A$2:$AD$475,MATCH($A201,'Miljövärden urval för publ'!$U$2:$U$476,0),2))</f>
        <v>Vansbro</v>
      </c>
      <c r="D201" s="106">
        <f>IF(ISERROR(VLOOKUP($C201,'Miljövärden urval för publ'!$B$2:$H$490,MATCH(D$4,'Miljövärden urval för publ'!$B$2:$H$2,0),FALSE)),"",VLOOKUP($C201,'Miljövärden urval för publ'!$B$2:$H$490,MATCH(D$4,'Miljövärden urval för publ'!$B$2:$H$2,0),FALSE))</f>
        <v>0.104156</v>
      </c>
      <c r="E201" s="106">
        <f>IF(ISERROR(VLOOKUP($C201,'Miljövärden urval för publ'!$B$2:$H$490,MATCH(E$4,'Miljövärden urval för publ'!$B$2:$H$2,0),FALSE)),"",VLOOKUP($C201,'Miljövärden urval för publ'!$B$2:$H$490,MATCH(E$4,'Miljövärden urval för publ'!$B$2:$H$2,0),FALSE))</f>
        <v>25.1342</v>
      </c>
      <c r="F201" s="106">
        <f>IF(ISERROR(VLOOKUP($C201,'Miljövärden urval för publ'!$B$2:$H$490,MATCH(F$4,'Miljövärden urval för publ'!$B$2:$H$2,0),FALSE)),"",VLOOKUP($C201,'Miljövärden urval för publ'!$B$2:$H$490,MATCH(F$4,'Miljövärden urval för publ'!$B$2:$H$2,0),FALSE))</f>
        <v>8.5724499999999999</v>
      </c>
      <c r="G201" s="106">
        <f>IF(ISERROR(VLOOKUP($C201,'Miljövärden urval för publ'!$B$2:$H$490,MATCH(G$4,'Miljövärden urval för publ'!$B$2:$H$2,0),FALSE)),"",VLOOKUP($C201,'Miljövärden urval för publ'!$B$2:$H$490,MATCH(G$4,'Miljövärden urval för publ'!$B$2:$H$2,0),FALSE))</f>
        <v>1.8264699999999998E-2</v>
      </c>
    </row>
    <row r="202" spans="1:7" x14ac:dyDescent="0.25">
      <c r="A202" s="106">
        <v>199</v>
      </c>
      <c r="B202" s="106" t="str">
        <f>IF(ISERROR(INDEX('Miljövärden urval för publ'!$A$2:$AD$475,MATCH($A202,'Miljövärden urval för publ'!$U$2:$U$476,0),1)),"",INDEX('Miljövärden urval för publ'!$A$2:$AD$475,MATCH($A202,'Miljövärden urval för publ'!$U$2:$U$476,0),1))</f>
        <v>Rindi Energi AB</v>
      </c>
      <c r="C202" s="106" t="str">
        <f>IF(ISERROR(INDEX('Miljövärden urval för publ'!$A$2:$AD$475,MATCH($A202,'Miljövärden urval för publ'!$U$2:$U$476,0),2)),"",INDEX('Miljövärden urval för publ'!$A$2:$AD$475,MATCH($A202,'Miljövärden urval för publ'!$U$2:$U$476,0),2))</f>
        <v>Vingåker</v>
      </c>
      <c r="D202" s="106">
        <f>IF(ISERROR(VLOOKUP($C202,'Miljövärden urval för publ'!$B$2:$H$490,MATCH(D$4,'Miljövärden urval för publ'!$B$2:$H$2,0),FALSE)),"",VLOOKUP($C202,'Miljövärden urval för publ'!$B$2:$H$490,MATCH(D$4,'Miljövärden urval för publ'!$B$2:$H$2,0),FALSE))</f>
        <v>0.11282399999999999</v>
      </c>
      <c r="E202" s="106">
        <f>IF(ISERROR(VLOOKUP($C202,'Miljövärden urval för publ'!$B$2:$H$490,MATCH(E$4,'Miljövärden urval för publ'!$B$2:$H$2,0),FALSE)),"",VLOOKUP($C202,'Miljövärden urval för publ'!$B$2:$H$490,MATCH(E$4,'Miljövärden urval för publ'!$B$2:$H$2,0),FALSE))</f>
        <v>27.137499999999999</v>
      </c>
      <c r="F202" s="106">
        <f>IF(ISERROR(VLOOKUP($C202,'Miljövärden urval för publ'!$B$2:$H$490,MATCH(F$4,'Miljövärden urval för publ'!$B$2:$H$2,0),FALSE)),"",VLOOKUP($C202,'Miljövärden urval för publ'!$B$2:$H$490,MATCH(F$4,'Miljövärden urval för publ'!$B$2:$H$2,0),FALSE))</f>
        <v>7.9904200000000003</v>
      </c>
      <c r="G202" s="106">
        <f>IF(ISERROR(VLOOKUP($C202,'Miljövärden urval för publ'!$B$2:$H$490,MATCH(G$4,'Miljövärden urval för publ'!$B$2:$H$2,0),FALSE)),"",VLOOKUP($C202,'Miljövärden urval för publ'!$B$2:$H$490,MATCH(G$4,'Miljövärden urval för publ'!$B$2:$H$2,0),FALSE))</f>
        <v>2.6182400000000002E-2</v>
      </c>
    </row>
    <row r="203" spans="1:7" x14ac:dyDescent="0.25">
      <c r="A203" s="106">
        <v>200</v>
      </c>
      <c r="B203" s="106" t="str">
        <f>IF(ISERROR(INDEX('Miljövärden urval för publ'!$A$2:$AD$475,MATCH($A203,'Miljövärden urval för publ'!$U$2:$U$476,0),1)),"",INDEX('Miljövärden urval för publ'!$A$2:$AD$475,MATCH($A203,'Miljövärden urval för publ'!$U$2:$U$476,0),1))</f>
        <v>Ronneby Miljö och Teknik AB</v>
      </c>
      <c r="C203" s="106" t="str">
        <f>IF(ISERROR(INDEX('Miljövärden urval för publ'!$A$2:$AD$475,MATCH($A203,'Miljövärden urval för publ'!$U$2:$U$476,0),2)),"",INDEX('Miljövärden urval för publ'!$A$2:$AD$475,MATCH($A203,'Miljövärden urval för publ'!$U$2:$U$476,0),2))</f>
        <v>Bräkne-Hoby</v>
      </c>
      <c r="D203" s="106">
        <f>IF(ISERROR(VLOOKUP($C203,'Miljövärden urval för publ'!$B$2:$H$490,MATCH(D$4,'Miljövärden urval för publ'!$B$2:$H$2,0),FALSE)),"",VLOOKUP($C203,'Miljövärden urval för publ'!$B$2:$H$490,MATCH(D$4,'Miljövärden urval för publ'!$B$2:$H$2,0),FALSE))</f>
        <v>0.1055</v>
      </c>
      <c r="E203" s="106">
        <f>IF(ISERROR(VLOOKUP($C203,'Miljövärden urval för publ'!$B$2:$H$490,MATCH(E$4,'Miljövärden urval för publ'!$B$2:$H$2,0),FALSE)),"",VLOOKUP($C203,'Miljövärden urval för publ'!$B$2:$H$490,MATCH(E$4,'Miljövärden urval för publ'!$B$2:$H$2,0),FALSE))</f>
        <v>15.3886</v>
      </c>
      <c r="F203" s="106">
        <f>IF(ISERROR(VLOOKUP($C203,'Miljövärden urval för publ'!$B$2:$H$490,MATCH(F$4,'Miljövärden urval för publ'!$B$2:$H$2,0),FALSE)),"",VLOOKUP($C203,'Miljövärden urval för publ'!$B$2:$H$490,MATCH(F$4,'Miljövärden urval för publ'!$B$2:$H$2,0),FALSE))</f>
        <v>11.167299999999999</v>
      </c>
      <c r="G203" s="106">
        <f>IF(ISERROR(VLOOKUP($C203,'Miljövärden urval för publ'!$B$2:$H$490,MATCH(G$4,'Miljövärden urval för publ'!$B$2:$H$2,0),FALSE)),"",VLOOKUP($C203,'Miljövärden urval för publ'!$B$2:$H$490,MATCH(G$4,'Miljövärden urval för publ'!$B$2:$H$2,0),FALSE))</f>
        <v>8.2987600000000005E-3</v>
      </c>
    </row>
    <row r="204" spans="1:7" x14ac:dyDescent="0.25">
      <c r="A204" s="106">
        <v>201</v>
      </c>
      <c r="B204" s="106" t="str">
        <f>IF(ISERROR(INDEX('Miljövärden urval för publ'!$A$2:$AD$475,MATCH($A204,'Miljövärden urval för publ'!$U$2:$U$476,0),1)),"",INDEX('Miljövärden urval för publ'!$A$2:$AD$475,MATCH($A204,'Miljövärden urval för publ'!$U$2:$U$476,0),1))</f>
        <v>Ronneby Miljö och Teknik AB</v>
      </c>
      <c r="C204" s="106" t="str">
        <f>IF(ISERROR(INDEX('Miljövärden urval för publ'!$A$2:$AD$475,MATCH($A204,'Miljövärden urval för publ'!$U$2:$U$476,0),2)),"",INDEX('Miljövärden urval för publ'!$A$2:$AD$475,MATCH($A204,'Miljövärden urval för publ'!$U$2:$U$476,0),2))</f>
        <v>Ronneby-Kallinge</v>
      </c>
      <c r="D204" s="106">
        <f>IF(ISERROR(VLOOKUP($C204,'Miljövärden urval för publ'!$B$2:$H$490,MATCH(D$4,'Miljövärden urval för publ'!$B$2:$H$2,0),FALSE)),"",VLOOKUP($C204,'Miljövärden urval för publ'!$B$2:$H$490,MATCH(D$4,'Miljövärden urval för publ'!$B$2:$H$2,0),FALSE))</f>
        <v>0.107403</v>
      </c>
      <c r="E204" s="106">
        <f>IF(ISERROR(VLOOKUP($C204,'Miljövärden urval för publ'!$B$2:$H$490,MATCH(E$4,'Miljövärden urval för publ'!$B$2:$H$2,0),FALSE)),"",VLOOKUP($C204,'Miljövärden urval för publ'!$B$2:$H$490,MATCH(E$4,'Miljövärden urval för publ'!$B$2:$H$2,0),FALSE))</f>
        <v>12.3683</v>
      </c>
      <c r="F204" s="106">
        <f>IF(ISERROR(VLOOKUP($C204,'Miljövärden urval för publ'!$B$2:$H$490,MATCH(F$4,'Miljövärden urval för publ'!$B$2:$H$2,0),FALSE)),"",VLOOKUP($C204,'Miljövärden urval för publ'!$B$2:$H$490,MATCH(F$4,'Miljövärden urval för publ'!$B$2:$H$2,0),FALSE))</f>
        <v>10.8461</v>
      </c>
      <c r="G204" s="106">
        <f>IF(ISERROR(VLOOKUP($C204,'Miljövärden urval för publ'!$B$2:$H$490,MATCH(G$4,'Miljövärden urval för publ'!$B$2:$H$2,0),FALSE)),"",VLOOKUP($C204,'Miljövärden urval för publ'!$B$2:$H$490,MATCH(G$4,'Miljövärden urval för publ'!$B$2:$H$2,0),FALSE))</f>
        <v>7.7079799999999997E-3</v>
      </c>
    </row>
    <row r="205" spans="1:7" x14ac:dyDescent="0.25">
      <c r="A205" s="106">
        <v>202</v>
      </c>
      <c r="B205" s="106" t="str">
        <f>IF(ISERROR(INDEX('Miljövärden urval för publ'!$A$2:$AD$475,MATCH($A205,'Miljövärden urval för publ'!$U$2:$U$476,0),1)),"",INDEX('Miljövärden urval för publ'!$A$2:$AD$475,MATCH($A205,'Miljövärden urval för publ'!$U$2:$U$476,0),1))</f>
        <v>Rättviks Teknik AB</v>
      </c>
      <c r="C205" s="106" t="str">
        <f>IF(ISERROR(INDEX('Miljövärden urval för publ'!$A$2:$AD$475,MATCH($A205,'Miljövärden urval för publ'!$U$2:$U$476,0),2)),"",INDEX('Miljövärden urval för publ'!$A$2:$AD$475,MATCH($A205,'Miljövärden urval för publ'!$U$2:$U$476,0),2))</f>
        <v>Rättvik</v>
      </c>
      <c r="D205" s="106">
        <f>IF(ISERROR(VLOOKUP($C205,'Miljövärden urval för publ'!$B$2:$H$490,MATCH(D$4,'Miljövärden urval för publ'!$B$2:$H$2,0),FALSE)),"",VLOOKUP($C205,'Miljövärden urval för publ'!$B$2:$H$490,MATCH(D$4,'Miljövärden urval för publ'!$B$2:$H$2,0),FALSE))</f>
        <v>6.0556800000000001E-2</v>
      </c>
      <c r="E205" s="106">
        <f>IF(ISERROR(VLOOKUP($C205,'Miljövärden urval för publ'!$B$2:$H$490,MATCH(E$4,'Miljövärden urval för publ'!$B$2:$H$2,0),FALSE)),"",VLOOKUP($C205,'Miljövärden urval för publ'!$B$2:$H$490,MATCH(E$4,'Miljövärden urval för publ'!$B$2:$H$2,0),FALSE))</f>
        <v>16.060099999999998</v>
      </c>
      <c r="F205" s="106">
        <f>IF(ISERROR(VLOOKUP($C205,'Miljövärden urval för publ'!$B$2:$H$490,MATCH(F$4,'Miljövärden urval för publ'!$B$2:$H$2,0),FALSE)),"",VLOOKUP($C205,'Miljövärden urval för publ'!$B$2:$H$490,MATCH(F$4,'Miljövärden urval för publ'!$B$2:$H$2,0),FALSE))</f>
        <v>7.8805100000000001</v>
      </c>
      <c r="G205" s="106">
        <f>IF(ISERROR(VLOOKUP($C205,'Miljövärden urval för publ'!$B$2:$H$490,MATCH(G$4,'Miljövärden urval för publ'!$B$2:$H$2,0),FALSE)),"",VLOOKUP($C205,'Miljövärden urval för publ'!$B$2:$H$490,MATCH(G$4,'Miljövärden urval för publ'!$B$2:$H$2,0),FALSE))</f>
        <v>1.77305E-2</v>
      </c>
    </row>
    <row r="206" spans="1:7" x14ac:dyDescent="0.25">
      <c r="A206" s="106">
        <v>203</v>
      </c>
      <c r="B206" s="106" t="str">
        <f>IF(ISERROR(INDEX('Miljövärden urval för publ'!$A$2:$AD$475,MATCH($A206,'Miljövärden urval för publ'!$U$2:$U$476,0),1)),"",INDEX('Miljövärden urval för publ'!$A$2:$AD$475,MATCH($A206,'Miljövärden urval för publ'!$U$2:$U$476,0),1))</f>
        <v>Sala-Heby Energi AB</v>
      </c>
      <c r="C206" s="106" t="str">
        <f>IF(ISERROR(INDEX('Miljövärden urval för publ'!$A$2:$AD$475,MATCH($A206,'Miljövärden urval för publ'!$U$2:$U$476,0),2)),"",INDEX('Miljövärden urval för publ'!$A$2:$AD$475,MATCH($A206,'Miljövärden urval för publ'!$U$2:$U$476,0),2))</f>
        <v>Sala-Heby</v>
      </c>
      <c r="D206" s="106">
        <f>IF(ISERROR(VLOOKUP($C206,'Miljövärden urval för publ'!$B$2:$H$490,MATCH(D$4,'Miljövärden urval för publ'!$B$2:$H$2,0),FALSE)),"",VLOOKUP($C206,'Miljövärden urval för publ'!$B$2:$H$490,MATCH(D$4,'Miljövärden urval för publ'!$B$2:$H$2,0),FALSE))</f>
        <v>8.3538100000000004E-2</v>
      </c>
      <c r="E206" s="106">
        <f>IF(ISERROR(VLOOKUP($C206,'Miljövärden urval för publ'!$B$2:$H$490,MATCH(E$4,'Miljövärden urval för publ'!$B$2:$H$2,0),FALSE)),"",VLOOKUP($C206,'Miljövärden urval för publ'!$B$2:$H$490,MATCH(E$4,'Miljövärden urval för publ'!$B$2:$H$2,0),FALSE))</f>
        <v>9.2583000000000002</v>
      </c>
      <c r="F206" s="106">
        <f>IF(ISERROR(VLOOKUP($C206,'Miljövärden urval för publ'!$B$2:$H$490,MATCH(F$4,'Miljövärden urval för publ'!$B$2:$H$2,0),FALSE)),"",VLOOKUP($C206,'Miljövärden urval för publ'!$B$2:$H$490,MATCH(F$4,'Miljövärden urval för publ'!$B$2:$H$2,0),FALSE))</f>
        <v>8.5839099999999995</v>
      </c>
      <c r="G206" s="106">
        <f>IF(ISERROR(VLOOKUP($C206,'Miljövärden urval för publ'!$B$2:$H$490,MATCH(G$4,'Miljövärden urval för publ'!$B$2:$H$2,0),FALSE)),"",VLOOKUP($C206,'Miljövärden urval för publ'!$B$2:$H$490,MATCH(G$4,'Miljövärden urval för publ'!$B$2:$H$2,0),FALSE))</f>
        <v>0</v>
      </c>
    </row>
    <row r="207" spans="1:7" x14ac:dyDescent="0.25">
      <c r="A207" s="106">
        <v>204</v>
      </c>
      <c r="B207" s="106" t="str">
        <f>IF(ISERROR(INDEX('Miljövärden urval för publ'!$A$2:$AD$475,MATCH($A207,'Miljövärden urval för publ'!$U$2:$U$476,0),1)),"",INDEX('Miljövärden urval för publ'!$A$2:$AD$475,MATCH($A207,'Miljövärden urval för publ'!$U$2:$U$476,0),1))</f>
        <v>Sandviken Energi AB</v>
      </c>
      <c r="C207" s="106" t="str">
        <f>IF(ISERROR(INDEX('Miljövärden urval för publ'!$A$2:$AD$475,MATCH($A207,'Miljövärden urval för publ'!$U$2:$U$476,0),2)),"",INDEX('Miljövärden urval för publ'!$A$2:$AD$475,MATCH($A207,'Miljövärden urval för publ'!$U$2:$U$476,0),2))</f>
        <v>Sandviken</v>
      </c>
      <c r="D207" s="106">
        <f>IF(ISERROR(VLOOKUP($C207,'Miljövärden urval för publ'!$B$2:$H$490,MATCH(D$4,'Miljövärden urval för publ'!$B$2:$H$2,0),FALSE)),"",VLOOKUP($C207,'Miljövärden urval för publ'!$B$2:$H$490,MATCH(D$4,'Miljövärden urval för publ'!$B$2:$H$2,0),FALSE))</f>
        <v>0.54049599999999998</v>
      </c>
      <c r="E207" s="106">
        <f>IF(ISERROR(VLOOKUP($C207,'Miljövärden urval för publ'!$B$2:$H$490,MATCH(E$4,'Miljövärden urval för publ'!$B$2:$H$2,0),FALSE)),"",VLOOKUP($C207,'Miljövärden urval för publ'!$B$2:$H$490,MATCH(E$4,'Miljövärden urval för publ'!$B$2:$H$2,0),FALSE))</f>
        <v>173.512</v>
      </c>
      <c r="F207" s="106">
        <f>IF(ISERROR(VLOOKUP($C207,'Miljövärden urval för publ'!$B$2:$H$490,MATCH(F$4,'Miljövärden urval för publ'!$B$2:$H$2,0),FALSE)),"",VLOOKUP($C207,'Miljövärden urval för publ'!$B$2:$H$490,MATCH(F$4,'Miljövärden urval för publ'!$B$2:$H$2,0),FALSE))</f>
        <v>22.207100000000001</v>
      </c>
      <c r="G207" s="106">
        <f>IF(ISERROR(VLOOKUP($C207,'Miljövärden urval för publ'!$B$2:$H$490,MATCH(G$4,'Miljövärden urval för publ'!$B$2:$H$2,0),FALSE)),"",VLOOKUP($C207,'Miljövärden urval för publ'!$B$2:$H$490,MATCH(G$4,'Miljövärden urval för publ'!$B$2:$H$2,0),FALSE))</f>
        <v>2.94478E-2</v>
      </c>
    </row>
    <row r="208" spans="1:7" x14ac:dyDescent="0.25">
      <c r="A208" s="106">
        <v>205</v>
      </c>
      <c r="B208" s="106" t="str">
        <f>IF(ISERROR(INDEX('Miljövärden urval för publ'!$A$2:$AD$475,MATCH($A208,'Miljövärden urval för publ'!$U$2:$U$476,0),1)),"",INDEX('Miljövärden urval för publ'!$A$2:$AD$475,MATCH($A208,'Miljövärden urval för publ'!$U$2:$U$476,0),1))</f>
        <v>Skara Energi AB</v>
      </c>
      <c r="C208" s="106" t="str">
        <f>IF(ISERROR(INDEX('Miljövärden urval för publ'!$A$2:$AD$475,MATCH($A208,'Miljövärden urval för publ'!$U$2:$U$476,0),2)),"",INDEX('Miljövärden urval för publ'!$A$2:$AD$475,MATCH($A208,'Miljövärden urval för publ'!$U$2:$U$476,0),2))</f>
        <v>Skara</v>
      </c>
      <c r="D208" s="106">
        <f>IF(ISERROR(VLOOKUP($C208,'Miljövärden urval för publ'!$B$2:$H$490,MATCH(D$4,'Miljövärden urval för publ'!$B$2:$H$2,0),FALSE)),"",VLOOKUP($C208,'Miljövärden urval för publ'!$B$2:$H$490,MATCH(D$4,'Miljövärden urval för publ'!$B$2:$H$2,0),FALSE))</f>
        <v>0.102364</v>
      </c>
      <c r="E208" s="106">
        <f>IF(ISERROR(VLOOKUP($C208,'Miljövärden urval för publ'!$B$2:$H$490,MATCH(E$4,'Miljövärden urval för publ'!$B$2:$H$2,0),FALSE)),"",VLOOKUP($C208,'Miljövärden urval för publ'!$B$2:$H$490,MATCH(E$4,'Miljövärden urval för publ'!$B$2:$H$2,0),FALSE))</f>
        <v>20.757400000000001</v>
      </c>
      <c r="F208" s="106">
        <f>IF(ISERROR(VLOOKUP($C208,'Miljövärden urval för publ'!$B$2:$H$490,MATCH(F$4,'Miljövärden urval för publ'!$B$2:$H$2,0),FALSE)),"",VLOOKUP($C208,'Miljövärden urval för publ'!$B$2:$H$490,MATCH(F$4,'Miljövärden urval för publ'!$B$2:$H$2,0),FALSE))</f>
        <v>7.3208900000000003</v>
      </c>
      <c r="G208" s="106">
        <f>IF(ISERROR(VLOOKUP($C208,'Miljövärden urval för publ'!$B$2:$H$490,MATCH(G$4,'Miljövärden urval för publ'!$B$2:$H$2,0),FALSE)),"",VLOOKUP($C208,'Miljövärden urval för publ'!$B$2:$H$490,MATCH(G$4,'Miljövärden urval för publ'!$B$2:$H$2,0),FALSE))</f>
        <v>1.05944E-2</v>
      </c>
    </row>
    <row r="209" spans="1:7" x14ac:dyDescent="0.25">
      <c r="A209" s="106">
        <v>206</v>
      </c>
      <c r="B209" s="106" t="str">
        <f>IF(ISERROR(INDEX('Miljövärden urval för publ'!$A$2:$AD$475,MATCH($A209,'Miljövärden urval för publ'!$U$2:$U$476,0),1)),"",INDEX('Miljövärden urval för publ'!$A$2:$AD$475,MATCH($A209,'Miljövärden urval för publ'!$U$2:$U$476,0),1))</f>
        <v>Skellefteå Kraft AB</v>
      </c>
      <c r="C209" s="106" t="str">
        <f>IF(ISERROR(INDEX('Miljövärden urval för publ'!$A$2:$AD$475,MATCH($A209,'Miljövärden urval för publ'!$U$2:$U$476,0),2)),"",INDEX('Miljövärden urval för publ'!$A$2:$AD$475,MATCH($A209,'Miljövärden urval för publ'!$U$2:$U$476,0),2))</f>
        <v>Boliden</v>
      </c>
      <c r="D209" s="106">
        <f>IF(ISERROR(VLOOKUP($C209,'Miljövärden urval för publ'!$B$2:$H$490,MATCH(D$4,'Miljövärden urval för publ'!$B$2:$H$2,0),FALSE)),"",VLOOKUP($C209,'Miljövärden urval för publ'!$B$2:$H$490,MATCH(D$4,'Miljövärden urval för publ'!$B$2:$H$2,0),FALSE))</f>
        <v>0.167546</v>
      </c>
      <c r="E209" s="106">
        <f>IF(ISERROR(VLOOKUP($C209,'Miljövärden urval för publ'!$B$2:$H$490,MATCH(E$4,'Miljövärden urval för publ'!$B$2:$H$2,0),FALSE)),"",VLOOKUP($C209,'Miljövärden urval för publ'!$B$2:$H$490,MATCH(E$4,'Miljövärden urval för publ'!$B$2:$H$2,0),FALSE))</f>
        <v>10.464700000000001</v>
      </c>
      <c r="F209" s="106">
        <f>IF(ISERROR(VLOOKUP($C209,'Miljövärden urval för publ'!$B$2:$H$490,MATCH(F$4,'Miljövärden urval för publ'!$B$2:$H$2,0),FALSE)),"",VLOOKUP($C209,'Miljövärden urval för publ'!$B$2:$H$490,MATCH(F$4,'Miljövärden urval för publ'!$B$2:$H$2,0),FALSE))</f>
        <v>16.299299999999999</v>
      </c>
      <c r="G209" s="106">
        <f>IF(ISERROR(VLOOKUP($C209,'Miljövärden urval för publ'!$B$2:$H$490,MATCH(G$4,'Miljövärden urval för publ'!$B$2:$H$2,0),FALSE)),"",VLOOKUP($C209,'Miljövärden urval för publ'!$B$2:$H$490,MATCH(G$4,'Miljövärden urval för publ'!$B$2:$H$2,0),FALSE))</f>
        <v>9.6813200000000002E-3</v>
      </c>
    </row>
    <row r="210" spans="1:7" x14ac:dyDescent="0.25">
      <c r="A210" s="106">
        <v>207</v>
      </c>
      <c r="B210" s="106" t="str">
        <f>IF(ISERROR(INDEX('Miljövärden urval för publ'!$A$2:$AD$475,MATCH($A210,'Miljövärden urval för publ'!$U$2:$U$476,0),1)),"",INDEX('Miljövärden urval för publ'!$A$2:$AD$475,MATCH($A210,'Miljövärden urval för publ'!$U$2:$U$476,0),1))</f>
        <v>Skellefteå Kraft AB</v>
      </c>
      <c r="C210" s="106" t="str">
        <f>IF(ISERROR(INDEX('Miljövärden urval för publ'!$A$2:$AD$475,MATCH($A210,'Miljövärden urval för publ'!$U$2:$U$476,0),2)),"",INDEX('Miljövärden urval för publ'!$A$2:$AD$475,MATCH($A210,'Miljövärden urval för publ'!$U$2:$U$476,0),2))</f>
        <v>Bureå</v>
      </c>
      <c r="D210" s="106">
        <f>IF(ISERROR(VLOOKUP($C210,'Miljövärden urval för publ'!$B$2:$H$490,MATCH(D$4,'Miljövärden urval för publ'!$B$2:$H$2,0),FALSE)),"",VLOOKUP($C210,'Miljövärden urval för publ'!$B$2:$H$490,MATCH(D$4,'Miljövärden urval för publ'!$B$2:$H$2,0),FALSE))</f>
        <v>0.17241400000000001</v>
      </c>
      <c r="E210" s="106">
        <f>IF(ISERROR(VLOOKUP($C210,'Miljövärden urval för publ'!$B$2:$H$490,MATCH(E$4,'Miljövärden urval för publ'!$B$2:$H$2,0),FALSE)),"",VLOOKUP($C210,'Miljövärden urval för publ'!$B$2:$H$490,MATCH(E$4,'Miljövärden urval för publ'!$B$2:$H$2,0),FALSE))</f>
        <v>10.807700000000001</v>
      </c>
      <c r="F210" s="106">
        <f>IF(ISERROR(VLOOKUP($C210,'Miljövärden urval för publ'!$B$2:$H$490,MATCH(F$4,'Miljövärden urval för publ'!$B$2:$H$2,0),FALSE)),"",VLOOKUP($C210,'Miljövärden urval för publ'!$B$2:$H$490,MATCH(F$4,'Miljövärden urval för publ'!$B$2:$H$2,0),FALSE))</f>
        <v>17.4373</v>
      </c>
      <c r="G210" s="106">
        <f>IF(ISERROR(VLOOKUP($C210,'Miljövärden urval för publ'!$B$2:$H$490,MATCH(G$4,'Miljövärden urval för publ'!$B$2:$H$2,0),FALSE)),"",VLOOKUP($C210,'Miljövärden urval för publ'!$B$2:$H$490,MATCH(G$4,'Miljövärden urval för publ'!$B$2:$H$2,0),FALSE))</f>
        <v>8.60467E-3</v>
      </c>
    </row>
    <row r="211" spans="1:7" x14ac:dyDescent="0.25">
      <c r="A211" s="106">
        <v>208</v>
      </c>
      <c r="B211" s="106" t="str">
        <f>IF(ISERROR(INDEX('Miljövärden urval för publ'!$A$2:$AD$475,MATCH($A211,'Miljövärden urval för publ'!$U$2:$U$476,0),1)),"",INDEX('Miljövärden urval för publ'!$A$2:$AD$475,MATCH($A211,'Miljövärden urval för publ'!$U$2:$U$476,0),1))</f>
        <v>Skellefteå Kraft AB</v>
      </c>
      <c r="C211" s="106" t="str">
        <f>IF(ISERROR(INDEX('Miljövärden urval för publ'!$A$2:$AD$475,MATCH($A211,'Miljövärden urval för publ'!$U$2:$U$476,0),2)),"",INDEX('Miljövärden urval för publ'!$A$2:$AD$475,MATCH($A211,'Miljövärden urval för publ'!$U$2:$U$476,0),2))</f>
        <v>Burträsk</v>
      </c>
      <c r="D211" s="106">
        <f>IF(ISERROR(VLOOKUP($C211,'Miljövärden urval för publ'!$B$2:$H$490,MATCH(D$4,'Miljövärden urval för publ'!$B$2:$H$2,0),FALSE)),"",VLOOKUP($C211,'Miljövärden urval för publ'!$B$2:$H$490,MATCH(D$4,'Miljövärden urval för publ'!$B$2:$H$2,0),FALSE))</f>
        <v>9.5202599999999998E-2</v>
      </c>
      <c r="E211" s="106">
        <f>IF(ISERROR(VLOOKUP($C211,'Miljövärden urval för publ'!$B$2:$H$490,MATCH(E$4,'Miljövärden urval för publ'!$B$2:$H$2,0),FALSE)),"",VLOOKUP($C211,'Miljövärden urval för publ'!$B$2:$H$490,MATCH(E$4,'Miljövärden urval för publ'!$B$2:$H$2,0),FALSE))</f>
        <v>14.967599999999999</v>
      </c>
      <c r="F211" s="106">
        <f>IF(ISERROR(VLOOKUP($C211,'Miljövärden urval för publ'!$B$2:$H$490,MATCH(F$4,'Miljövärden urval för publ'!$B$2:$H$2,0),FALSE)),"",VLOOKUP($C211,'Miljövärden urval för publ'!$B$2:$H$490,MATCH(F$4,'Miljövärden urval för publ'!$B$2:$H$2,0),FALSE))</f>
        <v>10.416499999999999</v>
      </c>
      <c r="G211" s="106">
        <f>IF(ISERROR(VLOOKUP($C211,'Miljövärden urval för publ'!$B$2:$H$490,MATCH(G$4,'Miljövärden urval för publ'!$B$2:$H$2,0),FALSE)),"",VLOOKUP($C211,'Miljövärden urval för publ'!$B$2:$H$490,MATCH(G$4,'Miljövärden urval för publ'!$B$2:$H$2,0),FALSE))</f>
        <v>1.00596E-2</v>
      </c>
    </row>
    <row r="212" spans="1:7" x14ac:dyDescent="0.25">
      <c r="A212" s="106">
        <v>209</v>
      </c>
      <c r="B212" s="106" t="str">
        <f>IF(ISERROR(INDEX('Miljövärden urval för publ'!$A$2:$AD$475,MATCH($A212,'Miljövärden urval för publ'!$U$2:$U$476,0),1)),"",INDEX('Miljövärden urval för publ'!$A$2:$AD$475,MATCH($A212,'Miljövärden urval för publ'!$U$2:$U$476,0),1))</f>
        <v>Skellefteå Kraft AB</v>
      </c>
      <c r="C212" s="106" t="str">
        <f>IF(ISERROR(INDEX('Miljövärden urval för publ'!$A$2:$AD$475,MATCH($A212,'Miljövärden urval för publ'!$U$2:$U$476,0),2)),"",INDEX('Miljövärden urval för publ'!$A$2:$AD$475,MATCH($A212,'Miljövärden urval för publ'!$U$2:$U$476,0),2))</f>
        <v>Byske</v>
      </c>
      <c r="D212" s="106">
        <f>IF(ISERROR(VLOOKUP($C212,'Miljövärden urval för publ'!$B$2:$H$490,MATCH(D$4,'Miljövärden urval för publ'!$B$2:$H$2,0),FALSE)),"",VLOOKUP($C212,'Miljövärden urval för publ'!$B$2:$H$490,MATCH(D$4,'Miljövärden urval för publ'!$B$2:$H$2,0),FALSE))</f>
        <v>0.16362599999999999</v>
      </c>
      <c r="E212" s="106">
        <f>IF(ISERROR(VLOOKUP($C212,'Miljövärden urval för publ'!$B$2:$H$490,MATCH(E$4,'Miljövärden urval för publ'!$B$2:$H$2,0),FALSE)),"",VLOOKUP($C212,'Miljövärden urval för publ'!$B$2:$H$490,MATCH(E$4,'Miljövärden urval för publ'!$B$2:$H$2,0),FALSE))</f>
        <v>11.9795</v>
      </c>
      <c r="F212" s="106">
        <f>IF(ISERROR(VLOOKUP($C212,'Miljövärden urval för publ'!$B$2:$H$490,MATCH(F$4,'Miljövärden urval för publ'!$B$2:$H$2,0),FALSE)),"",VLOOKUP($C212,'Miljövärden urval för publ'!$B$2:$H$490,MATCH(F$4,'Miljövärden urval för publ'!$B$2:$H$2,0),FALSE))</f>
        <v>15.944699999999999</v>
      </c>
      <c r="G212" s="106">
        <f>IF(ISERROR(VLOOKUP($C212,'Miljövärden urval för publ'!$B$2:$H$490,MATCH(G$4,'Miljövärden urval för publ'!$B$2:$H$2,0),FALSE)),"",VLOOKUP($C212,'Miljövärden urval för publ'!$B$2:$H$490,MATCH(G$4,'Miljövärden urval för publ'!$B$2:$H$2,0),FALSE))</f>
        <v>1.52318E-2</v>
      </c>
    </row>
    <row r="213" spans="1:7" x14ac:dyDescent="0.25">
      <c r="A213" s="106">
        <v>210</v>
      </c>
      <c r="B213" s="106" t="str">
        <f>IF(ISERROR(INDEX('Miljövärden urval för publ'!$A$2:$AD$475,MATCH($A213,'Miljövärden urval för publ'!$U$2:$U$476,0),1)),"",INDEX('Miljövärden urval för publ'!$A$2:$AD$475,MATCH($A213,'Miljövärden urval för publ'!$U$2:$U$476,0),1))</f>
        <v>Skellefteå Kraft AB</v>
      </c>
      <c r="C213" s="106" t="str">
        <f>IF(ISERROR(INDEX('Miljövärden urval för publ'!$A$2:$AD$475,MATCH($A213,'Miljövärden urval för publ'!$U$2:$U$476,0),2)),"",INDEX('Miljövärden urval för publ'!$A$2:$AD$475,MATCH($A213,'Miljövärden urval för publ'!$U$2:$U$476,0),2))</f>
        <v>Jörn</v>
      </c>
      <c r="D213" s="106">
        <f>IF(ISERROR(VLOOKUP($C213,'Miljövärden urval för publ'!$B$2:$H$490,MATCH(D$4,'Miljövärden urval för publ'!$B$2:$H$2,0),FALSE)),"",VLOOKUP($C213,'Miljövärden urval för publ'!$B$2:$H$490,MATCH(D$4,'Miljövärden urval för publ'!$B$2:$H$2,0),FALSE))</f>
        <v>6.8879200000000002E-2</v>
      </c>
      <c r="E213" s="106">
        <f>IF(ISERROR(VLOOKUP($C213,'Miljövärden urval för publ'!$B$2:$H$490,MATCH(E$4,'Miljövärden urval för publ'!$B$2:$H$2,0),FALSE)),"",VLOOKUP($C213,'Miljövärden urval för publ'!$B$2:$H$490,MATCH(E$4,'Miljövärden urval för publ'!$B$2:$H$2,0),FALSE))</f>
        <v>13.518599999999999</v>
      </c>
      <c r="F213" s="106">
        <f>IF(ISERROR(VLOOKUP($C213,'Miljövärden urval för publ'!$B$2:$H$490,MATCH(F$4,'Miljövärden urval för publ'!$B$2:$H$2,0),FALSE)),"",VLOOKUP($C213,'Miljövärden urval för publ'!$B$2:$H$490,MATCH(F$4,'Miljövärden urval för publ'!$B$2:$H$2,0),FALSE))</f>
        <v>8.8166899999999995</v>
      </c>
      <c r="G213" s="106">
        <f>IF(ISERROR(VLOOKUP($C213,'Miljövärden urval för publ'!$B$2:$H$490,MATCH(G$4,'Miljövärden urval för publ'!$B$2:$H$2,0),FALSE)),"",VLOOKUP($C213,'Miljövärden urval för publ'!$B$2:$H$490,MATCH(G$4,'Miljövärden urval för publ'!$B$2:$H$2,0),FALSE))</f>
        <v>1.27654E-2</v>
      </c>
    </row>
    <row r="214" spans="1:7" x14ac:dyDescent="0.25">
      <c r="A214" s="106">
        <v>211</v>
      </c>
      <c r="B214" s="106" t="str">
        <f>IF(ISERROR(INDEX('Miljövärden urval för publ'!$A$2:$AD$475,MATCH($A214,'Miljövärden urval för publ'!$U$2:$U$476,0),1)),"",INDEX('Miljövärden urval för publ'!$A$2:$AD$475,MATCH($A214,'Miljövärden urval för publ'!$U$2:$U$476,0),1))</f>
        <v>Skellefteå Kraft AB</v>
      </c>
      <c r="C214" s="106" t="str">
        <f>IF(ISERROR(INDEX('Miljövärden urval för publ'!$A$2:$AD$475,MATCH($A214,'Miljövärden urval för publ'!$U$2:$U$476,0),2)),"",INDEX('Miljövärden urval för publ'!$A$2:$AD$475,MATCH($A214,'Miljövärden urval för publ'!$U$2:$U$476,0),2))</f>
        <v>Kristineberg - Ej Fjärrvärme</v>
      </c>
      <c r="D214" s="106">
        <f>IF(ISERROR(VLOOKUP($C214,'Miljövärden urval för publ'!$B$2:$H$490,MATCH(D$4,'Miljövärden urval för publ'!$B$2:$H$2,0),FALSE)),"",VLOOKUP($C214,'Miljövärden urval för publ'!$B$2:$H$490,MATCH(D$4,'Miljövärden urval för publ'!$B$2:$H$2,0),FALSE))</f>
        <v>0.43937999999999999</v>
      </c>
      <c r="E214" s="106">
        <f>IF(ISERROR(VLOOKUP($C214,'Miljövärden urval för publ'!$B$2:$H$490,MATCH(E$4,'Miljövärden urval för publ'!$B$2:$H$2,0),FALSE)),"",VLOOKUP($C214,'Miljövärden urval för publ'!$B$2:$H$490,MATCH(E$4,'Miljövärden urval för publ'!$B$2:$H$2,0),FALSE))</f>
        <v>59.699399999999997</v>
      </c>
      <c r="F214" s="106">
        <f>IF(ISERROR(VLOOKUP($C214,'Miljövärden urval för publ'!$B$2:$H$490,MATCH(F$4,'Miljövärden urval för publ'!$B$2:$H$2,0),FALSE)),"",VLOOKUP($C214,'Miljövärden urval för publ'!$B$2:$H$490,MATCH(F$4,'Miljövärden urval för publ'!$B$2:$H$2,0),FALSE))</f>
        <v>19.520700000000001</v>
      </c>
      <c r="G214" s="106">
        <f>IF(ISERROR(VLOOKUP($C214,'Miljövärden urval för publ'!$B$2:$H$490,MATCH(G$4,'Miljövärden urval för publ'!$B$2:$H$2,0),FALSE)),"",VLOOKUP($C214,'Miljövärden urval för publ'!$B$2:$H$490,MATCH(G$4,'Miljövärden urval för publ'!$B$2:$H$2,0),FALSE))</f>
        <v>0.13406299999999999</v>
      </c>
    </row>
    <row r="215" spans="1:7" x14ac:dyDescent="0.25">
      <c r="A215" s="106">
        <v>212</v>
      </c>
      <c r="B215" s="106" t="str">
        <f>IF(ISERROR(INDEX('Miljövärden urval för publ'!$A$2:$AD$475,MATCH($A215,'Miljövärden urval för publ'!$U$2:$U$476,0),1)),"",INDEX('Miljövärden urval för publ'!$A$2:$AD$475,MATCH($A215,'Miljövärden urval för publ'!$U$2:$U$476,0),1))</f>
        <v>Skellefteå Kraft AB</v>
      </c>
      <c r="C215" s="106" t="str">
        <f>IF(ISERROR(INDEX('Miljövärden urval för publ'!$A$2:$AD$475,MATCH($A215,'Miljövärden urval för publ'!$U$2:$U$476,0),2)),"",INDEX('Miljövärden urval för publ'!$A$2:$AD$475,MATCH($A215,'Miljövärden urval för publ'!$U$2:$U$476,0),2))</f>
        <v>Kåge</v>
      </c>
      <c r="D215" s="106">
        <f>IF(ISERROR(VLOOKUP($C215,'Miljövärden urval för publ'!$B$2:$H$490,MATCH(D$4,'Miljövärden urval för publ'!$B$2:$H$2,0),FALSE)),"",VLOOKUP($C215,'Miljövärden urval för publ'!$B$2:$H$490,MATCH(D$4,'Miljövärden urval för publ'!$B$2:$H$2,0),FALSE))</f>
        <v>0.17871899999999999</v>
      </c>
      <c r="E215" s="106">
        <f>IF(ISERROR(VLOOKUP($C215,'Miljövärden urval för publ'!$B$2:$H$490,MATCH(E$4,'Miljövärden urval för publ'!$B$2:$H$2,0),FALSE)),"",VLOOKUP($C215,'Miljövärden urval för publ'!$B$2:$H$490,MATCH(E$4,'Miljövärden urval för publ'!$B$2:$H$2,0),FALSE))</f>
        <v>9.0004399999999993</v>
      </c>
      <c r="F215" s="106">
        <f>IF(ISERROR(VLOOKUP($C215,'Miljövärden urval för publ'!$B$2:$H$490,MATCH(F$4,'Miljövärden urval för publ'!$B$2:$H$2,0),FALSE)),"",VLOOKUP($C215,'Miljövärden urval för publ'!$B$2:$H$490,MATCH(F$4,'Miljövärden urval för publ'!$B$2:$H$2,0),FALSE))</f>
        <v>17.511399999999998</v>
      </c>
      <c r="G215" s="106">
        <f>IF(ISERROR(VLOOKUP($C215,'Miljövärden urval för publ'!$B$2:$H$490,MATCH(G$4,'Miljövärden urval för publ'!$B$2:$H$2,0),FALSE)),"",VLOOKUP($C215,'Miljövärden urval för publ'!$B$2:$H$490,MATCH(G$4,'Miljövärden urval för publ'!$B$2:$H$2,0),FALSE))</f>
        <v>3.2983499999999998E-3</v>
      </c>
    </row>
    <row r="216" spans="1:7" x14ac:dyDescent="0.25">
      <c r="A216" s="106">
        <v>213</v>
      </c>
      <c r="B216" s="106" t="str">
        <f>IF(ISERROR(INDEX('Miljövärden urval för publ'!$A$2:$AD$475,MATCH($A216,'Miljövärden urval för publ'!$U$2:$U$476,0),1)),"",INDEX('Miljövärden urval för publ'!$A$2:$AD$475,MATCH($A216,'Miljövärden urval för publ'!$U$2:$U$476,0),1))</f>
        <v>Skellefteå Kraft AB</v>
      </c>
      <c r="C216" s="106" t="str">
        <f>IF(ISERROR(INDEX('Miljövärden urval för publ'!$A$2:$AD$475,MATCH($A216,'Miljövärden urval för publ'!$U$2:$U$476,0),2)),"",INDEX('Miljövärden urval för publ'!$A$2:$AD$475,MATCH($A216,'Miljövärden urval för publ'!$U$2:$U$476,0),2))</f>
        <v>Lidbacken</v>
      </c>
      <c r="D216" s="106">
        <f>IF(ISERROR(VLOOKUP($C216,'Miljövärden urval för publ'!$B$2:$H$490,MATCH(D$4,'Miljövärden urval för publ'!$B$2:$H$2,0),FALSE)),"",VLOOKUP($C216,'Miljövärden urval för publ'!$B$2:$H$490,MATCH(D$4,'Miljövärden urval för publ'!$B$2:$H$2,0),FALSE))</f>
        <v>0.16068299999999999</v>
      </c>
      <c r="E216" s="106">
        <f>IF(ISERROR(VLOOKUP($C216,'Miljövärden urval för publ'!$B$2:$H$490,MATCH(E$4,'Miljövärden urval för publ'!$B$2:$H$2,0),FALSE)),"",VLOOKUP($C216,'Miljövärden urval för publ'!$B$2:$H$490,MATCH(E$4,'Miljövärden urval för publ'!$B$2:$H$2,0),FALSE))</f>
        <v>9.4182299999999994</v>
      </c>
      <c r="F216" s="106">
        <f>IF(ISERROR(VLOOKUP($C216,'Miljövärden urval för publ'!$B$2:$H$490,MATCH(F$4,'Miljövärden urval för publ'!$B$2:$H$2,0),FALSE)),"",VLOOKUP($C216,'Miljövärden urval för publ'!$B$2:$H$490,MATCH(F$4,'Miljövärden urval för publ'!$B$2:$H$2,0),FALSE))</f>
        <v>16.926200000000001</v>
      </c>
      <c r="G216" s="106">
        <f>IF(ISERROR(VLOOKUP($C216,'Miljövärden urval för publ'!$B$2:$H$490,MATCH(G$4,'Miljövärden urval för publ'!$B$2:$H$2,0),FALSE)),"",VLOOKUP($C216,'Miljövärden urval för publ'!$B$2:$H$490,MATCH(G$4,'Miljövärden urval för publ'!$B$2:$H$2,0),FALSE))</f>
        <v>5.4503700000000004E-3</v>
      </c>
    </row>
    <row r="217" spans="1:7" x14ac:dyDescent="0.25">
      <c r="A217" s="106">
        <v>214</v>
      </c>
      <c r="B217" s="106" t="str">
        <f>IF(ISERROR(INDEX('Miljövärden urval för publ'!$A$2:$AD$475,MATCH($A217,'Miljövärden urval för publ'!$U$2:$U$476,0),1)),"",INDEX('Miljövärden urval för publ'!$A$2:$AD$475,MATCH($A217,'Miljövärden urval för publ'!$U$2:$U$476,0),1))</f>
        <v>Skellefteå Kraft AB</v>
      </c>
      <c r="C217" s="106" t="str">
        <f>IF(ISERROR(INDEX('Miljövärden urval för publ'!$A$2:$AD$475,MATCH($A217,'Miljövärden urval för publ'!$U$2:$U$476,0),2)),"",INDEX('Miljövärden urval för publ'!$A$2:$AD$475,MATCH($A217,'Miljövärden urval för publ'!$U$2:$U$476,0),2))</f>
        <v>Lycksele</v>
      </c>
      <c r="D217" s="106">
        <f>IF(ISERROR(VLOOKUP($C217,'Miljövärden urval för publ'!$B$2:$H$490,MATCH(D$4,'Miljövärden urval för publ'!$B$2:$H$2,0),FALSE)),"",VLOOKUP($C217,'Miljövärden urval för publ'!$B$2:$H$490,MATCH(D$4,'Miljövärden urval för publ'!$B$2:$H$2,0),FALSE))</f>
        <v>0.32810400000000001</v>
      </c>
      <c r="E217" s="106">
        <f>IF(ISERROR(VLOOKUP($C217,'Miljövärden urval för publ'!$B$2:$H$490,MATCH(E$4,'Miljövärden urval för publ'!$B$2:$H$2,0),FALSE)),"",VLOOKUP($C217,'Miljövärden urval för publ'!$B$2:$H$490,MATCH(E$4,'Miljövärden urval för publ'!$B$2:$H$2,0),FALSE))</f>
        <v>110.411</v>
      </c>
      <c r="F217" s="106">
        <f>IF(ISERROR(VLOOKUP($C217,'Miljövärden urval för publ'!$B$2:$H$490,MATCH(F$4,'Miljövärden urval för publ'!$B$2:$H$2,0),FALSE)),"",VLOOKUP($C217,'Miljövärden urval för publ'!$B$2:$H$490,MATCH(F$4,'Miljövärden urval för publ'!$B$2:$H$2,0),FALSE))</f>
        <v>15.1082</v>
      </c>
      <c r="G217" s="106">
        <f>IF(ISERROR(VLOOKUP($C217,'Miljövärden urval för publ'!$B$2:$H$490,MATCH(G$4,'Miljövärden urval för publ'!$B$2:$H$2,0),FALSE)),"",VLOOKUP($C217,'Miljövärden urval för publ'!$B$2:$H$490,MATCH(G$4,'Miljövärden urval för publ'!$B$2:$H$2,0),FALSE))</f>
        <v>2.0306399999999998E-3</v>
      </c>
    </row>
    <row r="218" spans="1:7" x14ac:dyDescent="0.25">
      <c r="A218" s="106">
        <v>215</v>
      </c>
      <c r="B218" s="106" t="str">
        <f>IF(ISERROR(INDEX('Miljövärden urval för publ'!$A$2:$AD$475,MATCH($A218,'Miljövärden urval för publ'!$U$2:$U$476,0),1)),"",INDEX('Miljövärden urval för publ'!$A$2:$AD$475,MATCH($A218,'Miljövärden urval för publ'!$U$2:$U$476,0),1))</f>
        <v>Skellefteå Kraft AB</v>
      </c>
      <c r="C218" s="106" t="str">
        <f>IF(ISERROR(INDEX('Miljövärden urval för publ'!$A$2:$AD$475,MATCH($A218,'Miljövärden urval för publ'!$U$2:$U$476,0),2)),"",INDEX('Miljövärden urval för publ'!$A$2:$AD$475,MATCH($A218,'Miljövärden urval för publ'!$U$2:$U$476,0),2))</f>
        <v>Lövånger</v>
      </c>
      <c r="D218" s="106">
        <f>IF(ISERROR(VLOOKUP($C218,'Miljövärden urval för publ'!$B$2:$H$490,MATCH(D$4,'Miljövärden urval för publ'!$B$2:$H$2,0),FALSE)),"",VLOOKUP($C218,'Miljövärden urval för publ'!$B$2:$H$490,MATCH(D$4,'Miljövärden urval för publ'!$B$2:$H$2,0),FALSE))</f>
        <v>0.22264100000000001</v>
      </c>
      <c r="E218" s="106">
        <f>IF(ISERROR(VLOOKUP($C218,'Miljövärden urval för publ'!$B$2:$H$490,MATCH(E$4,'Miljövärden urval för publ'!$B$2:$H$2,0),FALSE)),"",VLOOKUP($C218,'Miljövärden urval för publ'!$B$2:$H$490,MATCH(E$4,'Miljövärden urval för publ'!$B$2:$H$2,0),FALSE))</f>
        <v>25.2394</v>
      </c>
      <c r="F218" s="106">
        <f>IF(ISERROR(VLOOKUP($C218,'Miljövärden urval för publ'!$B$2:$H$490,MATCH(F$4,'Miljövärden urval för publ'!$B$2:$H$2,0),FALSE)),"",VLOOKUP($C218,'Miljövärden urval för publ'!$B$2:$H$490,MATCH(F$4,'Miljövärden urval för publ'!$B$2:$H$2,0),FALSE))</f>
        <v>17.078800000000001</v>
      </c>
      <c r="G218" s="106">
        <f>IF(ISERROR(VLOOKUP($C218,'Miljövärden urval för publ'!$B$2:$H$490,MATCH(G$4,'Miljövärden urval för publ'!$B$2:$H$2,0),FALSE)),"",VLOOKUP($C218,'Miljövärden urval för publ'!$B$2:$H$490,MATCH(G$4,'Miljövärden urval för publ'!$B$2:$H$2,0),FALSE))</f>
        <v>5.27001E-2</v>
      </c>
    </row>
    <row r="219" spans="1:7" x14ac:dyDescent="0.25">
      <c r="A219" s="106">
        <v>216</v>
      </c>
      <c r="B219" s="106" t="str">
        <f>IF(ISERROR(INDEX('Miljövärden urval för publ'!$A$2:$AD$475,MATCH($A219,'Miljövärden urval för publ'!$U$2:$U$476,0),1)),"",INDEX('Miljövärden urval för publ'!$A$2:$AD$475,MATCH($A219,'Miljövärden urval för publ'!$U$2:$U$476,0),1))</f>
        <v>Skellefteå Kraft AB</v>
      </c>
      <c r="C219" s="106" t="str">
        <f>IF(ISERROR(INDEX('Miljövärden urval för publ'!$A$2:$AD$475,MATCH($A219,'Miljövärden urval för publ'!$U$2:$U$476,0),2)),"",INDEX('Miljövärden urval för publ'!$A$2:$AD$475,MATCH($A219,'Miljövärden urval för publ'!$U$2:$U$476,0),2))</f>
        <v>Malå</v>
      </c>
      <c r="D219" s="106">
        <f>IF(ISERROR(VLOOKUP($C219,'Miljövärden urval för publ'!$B$2:$H$490,MATCH(D$4,'Miljövärden urval för publ'!$B$2:$H$2,0),FALSE)),"",VLOOKUP($C219,'Miljövärden urval för publ'!$B$2:$H$490,MATCH(D$4,'Miljövärden urval för publ'!$B$2:$H$2,0),FALSE))</f>
        <v>9.6817899999999998E-2</v>
      </c>
      <c r="E219" s="106">
        <f>IF(ISERROR(VLOOKUP($C219,'Miljövärden urval för publ'!$B$2:$H$490,MATCH(E$4,'Miljövärden urval för publ'!$B$2:$H$2,0),FALSE)),"",VLOOKUP($C219,'Miljövärden urval för publ'!$B$2:$H$490,MATCH(E$4,'Miljövärden urval för publ'!$B$2:$H$2,0),FALSE))</f>
        <v>12.318300000000001</v>
      </c>
      <c r="F219" s="106">
        <f>IF(ISERROR(VLOOKUP($C219,'Miljövärden urval för publ'!$B$2:$H$490,MATCH(F$4,'Miljövärden urval för publ'!$B$2:$H$2,0),FALSE)),"",VLOOKUP($C219,'Miljövärden urval för publ'!$B$2:$H$490,MATCH(F$4,'Miljövärden urval för publ'!$B$2:$H$2,0),FALSE))</f>
        <v>7.2673399999999999</v>
      </c>
      <c r="G219" s="106">
        <f>IF(ISERROR(VLOOKUP($C219,'Miljövärden urval för publ'!$B$2:$H$490,MATCH(G$4,'Miljövärden urval för publ'!$B$2:$H$2,0),FALSE)),"",VLOOKUP($C219,'Miljövärden urval för publ'!$B$2:$H$490,MATCH(G$4,'Miljövärden urval för publ'!$B$2:$H$2,0),FALSE))</f>
        <v>1.7950799999999999E-2</v>
      </c>
    </row>
    <row r="220" spans="1:7" x14ac:dyDescent="0.25">
      <c r="A220" s="106">
        <v>217</v>
      </c>
      <c r="B220" s="106" t="str">
        <f>IF(ISERROR(INDEX('Miljövärden urval för publ'!$A$2:$AD$475,MATCH($A220,'Miljövärden urval för publ'!$U$2:$U$476,0),1)),"",INDEX('Miljövärden urval för publ'!$A$2:$AD$475,MATCH($A220,'Miljövärden urval för publ'!$U$2:$U$476,0),1))</f>
        <v>Skellefteå Kraft AB</v>
      </c>
      <c r="C220" s="106" t="str">
        <f>IF(ISERROR(INDEX('Miljövärden urval för publ'!$A$2:$AD$475,MATCH($A220,'Miljövärden urval för publ'!$U$2:$U$476,0),2)),"",INDEX('Miljövärden urval för publ'!$A$2:$AD$475,MATCH($A220,'Miljövärden urval för publ'!$U$2:$U$476,0),2))</f>
        <v>Norsjö</v>
      </c>
      <c r="D220" s="106">
        <f>IF(ISERROR(VLOOKUP($C220,'Miljövärden urval för publ'!$B$2:$H$490,MATCH(D$4,'Miljövärden urval för publ'!$B$2:$H$2,0),FALSE)),"",VLOOKUP($C220,'Miljövärden urval för publ'!$B$2:$H$490,MATCH(D$4,'Miljövärden urval för publ'!$B$2:$H$2,0),FALSE))</f>
        <v>0.116026</v>
      </c>
      <c r="E220" s="106">
        <f>IF(ISERROR(VLOOKUP($C220,'Miljövärden urval för publ'!$B$2:$H$490,MATCH(E$4,'Miljövärden urval för publ'!$B$2:$H$2,0),FALSE)),"",VLOOKUP($C220,'Miljövärden urval för publ'!$B$2:$H$490,MATCH(E$4,'Miljövärden urval för publ'!$B$2:$H$2,0),FALSE))</f>
        <v>5.9319699999999997</v>
      </c>
      <c r="F220" s="106">
        <f>IF(ISERROR(VLOOKUP($C220,'Miljövärden urval för publ'!$B$2:$H$490,MATCH(F$4,'Miljövärden urval för publ'!$B$2:$H$2,0),FALSE)),"",VLOOKUP($C220,'Miljövärden urval för publ'!$B$2:$H$490,MATCH(F$4,'Miljövärden urval för publ'!$B$2:$H$2,0),FALSE))</f>
        <v>10.542899999999999</v>
      </c>
      <c r="G220" s="106">
        <f>IF(ISERROR(VLOOKUP($C220,'Miljövärden urval för publ'!$B$2:$H$490,MATCH(G$4,'Miljövärden urval för publ'!$B$2:$H$2,0),FALSE)),"",VLOOKUP($C220,'Miljövärden urval för publ'!$B$2:$H$490,MATCH(G$4,'Miljövärden urval för publ'!$B$2:$H$2,0),FALSE))</f>
        <v>3.6224999999999999E-3</v>
      </c>
    </row>
    <row r="221" spans="1:7" x14ac:dyDescent="0.25">
      <c r="A221" s="106">
        <v>218</v>
      </c>
      <c r="B221" s="106" t="str">
        <f>IF(ISERROR(INDEX('Miljövärden urval för publ'!$A$2:$AD$475,MATCH($A221,'Miljövärden urval för publ'!$U$2:$U$476,0),1)),"",INDEX('Miljövärden urval för publ'!$A$2:$AD$475,MATCH($A221,'Miljövärden urval för publ'!$U$2:$U$476,0),1))</f>
        <v>Skellefteå Kraft AB</v>
      </c>
      <c r="C221" s="106" t="str">
        <f>IF(ISERROR(INDEX('Miljövärden urval för publ'!$A$2:$AD$475,MATCH($A221,'Miljövärden urval för publ'!$U$2:$U$476,0),2)),"",INDEX('Miljövärden urval för publ'!$A$2:$AD$475,MATCH($A221,'Miljövärden urval för publ'!$U$2:$U$476,0),2))</f>
        <v>Robertsfors</v>
      </c>
      <c r="D221" s="106">
        <f>IF(ISERROR(VLOOKUP($C221,'Miljövärden urval för publ'!$B$2:$H$490,MATCH(D$4,'Miljövärden urval för publ'!$B$2:$H$2,0),FALSE)),"",VLOOKUP($C221,'Miljövärden urval för publ'!$B$2:$H$490,MATCH(D$4,'Miljövärden urval för publ'!$B$2:$H$2,0),FALSE))</f>
        <v>0.15798100000000001</v>
      </c>
      <c r="E221" s="106">
        <f>IF(ISERROR(VLOOKUP($C221,'Miljövärden urval för publ'!$B$2:$H$490,MATCH(E$4,'Miljövärden urval för publ'!$B$2:$H$2,0),FALSE)),"",VLOOKUP($C221,'Miljövärden urval för publ'!$B$2:$H$490,MATCH(E$4,'Miljövärden urval för publ'!$B$2:$H$2,0),FALSE))</f>
        <v>8.6808200000000006</v>
      </c>
      <c r="F221" s="106">
        <f>IF(ISERROR(VLOOKUP($C221,'Miljövärden urval för publ'!$B$2:$H$490,MATCH(F$4,'Miljövärden urval för publ'!$B$2:$H$2,0),FALSE)),"",VLOOKUP($C221,'Miljövärden urval för publ'!$B$2:$H$490,MATCH(F$4,'Miljövärden urval för publ'!$B$2:$H$2,0),FALSE))</f>
        <v>16.745699999999999</v>
      </c>
      <c r="G221" s="106">
        <f>IF(ISERROR(VLOOKUP($C221,'Miljövärden urval för publ'!$B$2:$H$490,MATCH(G$4,'Miljövärden urval för publ'!$B$2:$H$2,0),FALSE)),"",VLOOKUP($C221,'Miljövärden urval för publ'!$B$2:$H$490,MATCH(G$4,'Miljövärden urval för publ'!$B$2:$H$2,0),FALSE))</f>
        <v>3.5494799999999998E-3</v>
      </c>
    </row>
    <row r="222" spans="1:7" x14ac:dyDescent="0.25">
      <c r="A222" s="106">
        <v>219</v>
      </c>
      <c r="B222" s="106" t="str">
        <f>IF(ISERROR(INDEX('Miljövärden urval för publ'!$A$2:$AD$475,MATCH($A222,'Miljövärden urval för publ'!$U$2:$U$476,0),1)),"",INDEX('Miljövärden urval för publ'!$A$2:$AD$475,MATCH($A222,'Miljövärden urval för publ'!$U$2:$U$476,0),1))</f>
        <v>Skellefteå Kraft AB</v>
      </c>
      <c r="C222" s="106" t="str">
        <f>IF(ISERROR(INDEX('Miljövärden urval för publ'!$A$2:$AD$475,MATCH($A222,'Miljövärden urval för publ'!$U$2:$U$476,0),2)),"",INDEX('Miljövärden urval för publ'!$A$2:$AD$475,MATCH($A222,'Miljövärden urval för publ'!$U$2:$U$476,0),2))</f>
        <v>Skellefteå</v>
      </c>
      <c r="D222" s="106">
        <f>IF(ISERROR(VLOOKUP($C222,'Miljövärden urval för publ'!$B$2:$H$490,MATCH(D$4,'Miljövärden urval för publ'!$B$2:$H$2,0),FALSE)),"",VLOOKUP($C222,'Miljövärden urval för publ'!$B$2:$H$490,MATCH(D$4,'Miljövärden urval för publ'!$B$2:$H$2,0),FALSE))</f>
        <v>0.28607199999999999</v>
      </c>
      <c r="E222" s="106">
        <f>IF(ISERROR(VLOOKUP($C222,'Miljövärden urval för publ'!$B$2:$H$490,MATCH(E$4,'Miljövärden urval för publ'!$B$2:$H$2,0),FALSE)),"",VLOOKUP($C222,'Miljövärden urval för publ'!$B$2:$H$490,MATCH(E$4,'Miljövärden urval för publ'!$B$2:$H$2,0),FALSE))</f>
        <v>80.835499999999996</v>
      </c>
      <c r="F222" s="106">
        <f>IF(ISERROR(VLOOKUP($C222,'Miljövärden urval för publ'!$B$2:$H$490,MATCH(F$4,'Miljövärden urval för publ'!$B$2:$H$2,0),FALSE)),"",VLOOKUP($C222,'Miljövärden urval för publ'!$B$2:$H$490,MATCH(F$4,'Miljövärden urval för publ'!$B$2:$H$2,0),FALSE))</f>
        <v>12.6646</v>
      </c>
      <c r="G222" s="106">
        <f>IF(ISERROR(VLOOKUP($C222,'Miljövärden urval för publ'!$B$2:$H$490,MATCH(G$4,'Miljövärden urval för publ'!$B$2:$H$2,0),FALSE)),"",VLOOKUP($C222,'Miljövärden urval för publ'!$B$2:$H$490,MATCH(G$4,'Miljövärden urval för publ'!$B$2:$H$2,0),FALSE))</f>
        <v>8.4708200000000004E-3</v>
      </c>
    </row>
    <row r="223" spans="1:7" x14ac:dyDescent="0.25">
      <c r="A223" s="106">
        <v>220</v>
      </c>
      <c r="B223" s="106" t="str">
        <f>IF(ISERROR(INDEX('Miljövärden urval för publ'!$A$2:$AD$475,MATCH($A223,'Miljövärden urval för publ'!$U$2:$U$476,0),1)),"",INDEX('Miljövärden urval för publ'!$A$2:$AD$475,MATCH($A223,'Miljövärden urval för publ'!$U$2:$U$476,0),1))</f>
        <v>Skellefteå Kraft AB</v>
      </c>
      <c r="C223" s="106" t="str">
        <f>IF(ISERROR(INDEX('Miljövärden urval för publ'!$A$2:$AD$475,MATCH($A223,'Miljövärden urval för publ'!$U$2:$U$476,0),2)),"",INDEX('Miljövärden urval för publ'!$A$2:$AD$475,MATCH($A223,'Miljövärden urval för publ'!$U$2:$U$476,0),2))</f>
        <v>Storuman</v>
      </c>
      <c r="D223" s="106">
        <f>IF(ISERROR(VLOOKUP($C223,'Miljövärden urval för publ'!$B$2:$H$490,MATCH(D$4,'Miljövärden urval för publ'!$B$2:$H$2,0),FALSE)),"",VLOOKUP($C223,'Miljövärden urval för publ'!$B$2:$H$490,MATCH(D$4,'Miljövärden urval för publ'!$B$2:$H$2,0),FALSE))</f>
        <v>0.30074600000000001</v>
      </c>
      <c r="E223" s="106">
        <f>IF(ISERROR(VLOOKUP($C223,'Miljövärden urval för publ'!$B$2:$H$490,MATCH(E$4,'Miljövärden urval för publ'!$B$2:$H$2,0),FALSE)),"",VLOOKUP($C223,'Miljövärden urval för publ'!$B$2:$H$490,MATCH(E$4,'Miljövärden urval för publ'!$B$2:$H$2,0),FALSE))</f>
        <v>33.127400000000002</v>
      </c>
      <c r="F223" s="106">
        <f>IF(ISERROR(VLOOKUP($C223,'Miljövärden urval för publ'!$B$2:$H$490,MATCH(F$4,'Miljövärden urval för publ'!$B$2:$H$2,0),FALSE)),"",VLOOKUP($C223,'Miljövärden urval för publ'!$B$2:$H$490,MATCH(F$4,'Miljövärden urval för publ'!$B$2:$H$2,0),FALSE))</f>
        <v>18.407699999999998</v>
      </c>
      <c r="G223" s="106">
        <f>IF(ISERROR(VLOOKUP($C223,'Miljövärden urval för publ'!$B$2:$H$490,MATCH(G$4,'Miljövärden urval för publ'!$B$2:$H$2,0),FALSE)),"",VLOOKUP($C223,'Miljövärden urval för publ'!$B$2:$H$490,MATCH(G$4,'Miljövärden urval för publ'!$B$2:$H$2,0),FALSE))</f>
        <v>5.3797900000000003E-2</v>
      </c>
    </row>
    <row r="224" spans="1:7" x14ac:dyDescent="0.25">
      <c r="A224" s="106">
        <v>221</v>
      </c>
      <c r="B224" s="106" t="str">
        <f>IF(ISERROR(INDEX('Miljövärden urval för publ'!$A$2:$AD$475,MATCH($A224,'Miljövärden urval för publ'!$U$2:$U$476,0),1)),"",INDEX('Miljövärden urval för publ'!$A$2:$AD$475,MATCH($A224,'Miljövärden urval för publ'!$U$2:$U$476,0),1))</f>
        <v>Skellefteå Kraft AB</v>
      </c>
      <c r="C224" s="106" t="str">
        <f>IF(ISERROR(INDEX('Miljövärden urval för publ'!$A$2:$AD$475,MATCH($A224,'Miljövärden urval för publ'!$U$2:$U$476,0),2)),"",INDEX('Miljövärden urval för publ'!$A$2:$AD$475,MATCH($A224,'Miljövärden urval för publ'!$U$2:$U$476,0),2))</f>
        <v>Ursviken-Skelleftehamn</v>
      </c>
      <c r="D224" s="106">
        <f>IF(ISERROR(VLOOKUP($C224,'Miljövärden urval för publ'!$B$2:$H$490,MATCH(D$4,'Miljövärden urval för publ'!$B$2:$H$2,0),FALSE)),"",VLOOKUP($C224,'Miljövärden urval för publ'!$B$2:$H$490,MATCH(D$4,'Miljövärden urval för publ'!$B$2:$H$2,0),FALSE))</f>
        <v>4.1957799999999999E-4</v>
      </c>
      <c r="E224" s="106">
        <f>IF(ISERROR(VLOOKUP($C224,'Miljövärden urval för publ'!$B$2:$H$490,MATCH(E$4,'Miljövärden urval för publ'!$B$2:$H$2,0),FALSE)),"",VLOOKUP($C224,'Miljövärden urval för publ'!$B$2:$H$490,MATCH(E$4,'Miljövärden urval för publ'!$B$2:$H$2,0),FALSE))</f>
        <v>0</v>
      </c>
      <c r="F224" s="106">
        <f>IF(ISERROR(VLOOKUP($C224,'Miljövärden urval för publ'!$B$2:$H$490,MATCH(F$4,'Miljövärden urval för publ'!$B$2:$H$2,0),FALSE)),"",VLOOKUP($C224,'Miljövärden urval för publ'!$B$2:$H$490,MATCH(F$4,'Miljövärden urval för publ'!$B$2:$H$2,0),FALSE))</f>
        <v>0</v>
      </c>
      <c r="G224" s="106">
        <f>IF(ISERROR(VLOOKUP($C224,'Miljövärden urval för publ'!$B$2:$H$490,MATCH(G$4,'Miljövärden urval för publ'!$B$2:$H$2,0),FALSE)),"",VLOOKUP($C224,'Miljövärden urval för publ'!$B$2:$H$490,MATCH(G$4,'Miljövärden urval för publ'!$B$2:$H$2,0),FALSE))</f>
        <v>0</v>
      </c>
    </row>
    <row r="225" spans="1:7" x14ac:dyDescent="0.25">
      <c r="A225" s="106">
        <v>222</v>
      </c>
      <c r="B225" s="106" t="str">
        <f>IF(ISERROR(INDEX('Miljövärden urval för publ'!$A$2:$AD$475,MATCH($A225,'Miljövärden urval för publ'!$U$2:$U$476,0),1)),"",INDEX('Miljövärden urval för publ'!$A$2:$AD$475,MATCH($A225,'Miljövärden urval för publ'!$U$2:$U$476,0),1))</f>
        <v>Skellefteå Kraft AB</v>
      </c>
      <c r="C225" s="106" t="str">
        <f>IF(ISERROR(INDEX('Miljövärden urval för publ'!$A$2:$AD$475,MATCH($A225,'Miljövärden urval för publ'!$U$2:$U$476,0),2)),"",INDEX('Miljövärden urval för publ'!$A$2:$AD$475,MATCH($A225,'Miljövärden urval för publ'!$U$2:$U$476,0),2))</f>
        <v>Vindeln</v>
      </c>
      <c r="D225" s="106">
        <f>IF(ISERROR(VLOOKUP($C225,'Miljövärden urval för publ'!$B$2:$H$490,MATCH(D$4,'Miljövärden urval för publ'!$B$2:$H$2,0),FALSE)),"",VLOOKUP($C225,'Miljövärden urval för publ'!$B$2:$H$490,MATCH(D$4,'Miljövärden urval för publ'!$B$2:$H$2,0),FALSE))</f>
        <v>0.187</v>
      </c>
      <c r="E225" s="106">
        <f>IF(ISERROR(VLOOKUP($C225,'Miljövärden urval för publ'!$B$2:$H$490,MATCH(E$4,'Miljövärden urval för publ'!$B$2:$H$2,0),FALSE)),"",VLOOKUP($C225,'Miljövärden urval för publ'!$B$2:$H$490,MATCH(E$4,'Miljövärden urval för publ'!$B$2:$H$2,0),FALSE))</f>
        <v>14.122400000000001</v>
      </c>
      <c r="F225" s="106">
        <f>IF(ISERROR(VLOOKUP($C225,'Miljövärden urval för publ'!$B$2:$H$490,MATCH(F$4,'Miljövärden urval för publ'!$B$2:$H$2,0),FALSE)),"",VLOOKUP($C225,'Miljövärden urval för publ'!$B$2:$H$490,MATCH(F$4,'Miljövärden urval för publ'!$B$2:$H$2,0),FALSE))</f>
        <v>18.085000000000001</v>
      </c>
      <c r="G225" s="106">
        <f>IF(ISERROR(VLOOKUP($C225,'Miljövärden urval för publ'!$B$2:$H$490,MATCH(G$4,'Miljövärden urval för publ'!$B$2:$H$2,0),FALSE)),"",VLOOKUP($C225,'Miljövärden urval för publ'!$B$2:$H$490,MATCH(G$4,'Miljövärden urval för publ'!$B$2:$H$2,0),FALSE))</f>
        <v>1.67332E-2</v>
      </c>
    </row>
    <row r="226" spans="1:7" x14ac:dyDescent="0.25">
      <c r="A226" s="106">
        <v>223</v>
      </c>
      <c r="B226" s="106" t="str">
        <f>IF(ISERROR(INDEX('Miljövärden urval för publ'!$A$2:$AD$475,MATCH($A226,'Miljövärden urval för publ'!$U$2:$U$476,0),1)),"",INDEX('Miljövärden urval för publ'!$A$2:$AD$475,MATCH($A226,'Miljövärden urval för publ'!$U$2:$U$476,0),1))</f>
        <v>Skellefteå Kraft AB</v>
      </c>
      <c r="C226" s="106" t="str">
        <f>IF(ISERROR(INDEX('Miljövärden urval för publ'!$A$2:$AD$475,MATCH($A226,'Miljövärden urval för publ'!$U$2:$U$476,0),2)),"",INDEX('Miljövärden urval för publ'!$A$2:$AD$475,MATCH($A226,'Miljövärden urval för publ'!$U$2:$U$476,0),2))</f>
        <v>Ånäset</v>
      </c>
      <c r="D226" s="106">
        <f>IF(ISERROR(VLOOKUP($C226,'Miljövärden urval för publ'!$B$2:$H$490,MATCH(D$4,'Miljövärden urval för publ'!$B$2:$H$2,0),FALSE)),"",VLOOKUP($C226,'Miljövärden urval för publ'!$B$2:$H$490,MATCH(D$4,'Miljövärden urval för publ'!$B$2:$H$2,0),FALSE))</f>
        <v>0.194526</v>
      </c>
      <c r="E226" s="106">
        <f>IF(ISERROR(VLOOKUP($C226,'Miljövärden urval för publ'!$B$2:$H$490,MATCH(E$4,'Miljövärden urval för publ'!$B$2:$H$2,0),FALSE)),"",VLOOKUP($C226,'Miljövärden urval för publ'!$B$2:$H$490,MATCH(E$4,'Miljövärden urval för publ'!$B$2:$H$2,0),FALSE))</f>
        <v>14.696199999999999</v>
      </c>
      <c r="F226" s="106">
        <f>IF(ISERROR(VLOOKUP($C226,'Miljövärden urval för publ'!$B$2:$H$490,MATCH(F$4,'Miljövärden urval för publ'!$B$2:$H$2,0),FALSE)),"",VLOOKUP($C226,'Miljövärden urval för publ'!$B$2:$H$490,MATCH(F$4,'Miljövärden urval för publ'!$B$2:$H$2,0),FALSE))</f>
        <v>17.6798</v>
      </c>
      <c r="G226" s="106">
        <f>IF(ISERROR(VLOOKUP($C226,'Miljövärden urval för publ'!$B$2:$H$490,MATCH(G$4,'Miljövärden urval för publ'!$B$2:$H$2,0),FALSE)),"",VLOOKUP($C226,'Miljövärden urval för publ'!$B$2:$H$490,MATCH(G$4,'Miljövärden urval för publ'!$B$2:$H$2,0),FALSE))</f>
        <v>1.9174E-2</v>
      </c>
    </row>
    <row r="227" spans="1:7" x14ac:dyDescent="0.25">
      <c r="A227" s="106">
        <v>224</v>
      </c>
      <c r="B227" s="106" t="str">
        <f>IF(ISERROR(INDEX('Miljövärden urval för publ'!$A$2:$AD$475,MATCH($A227,'Miljövärden urval för publ'!$U$2:$U$476,0),1)),"",INDEX('Miljövärden urval för publ'!$A$2:$AD$475,MATCH($A227,'Miljövärden urval för publ'!$U$2:$U$476,0),1))</f>
        <v>Skövde Värmeverk AB</v>
      </c>
      <c r="C227" s="106" t="str">
        <f>IF(ISERROR(INDEX('Miljövärden urval för publ'!$A$2:$AD$475,MATCH($A227,'Miljövärden urval för publ'!$U$2:$U$476,0),2)),"",INDEX('Miljövärden urval för publ'!$A$2:$AD$475,MATCH($A227,'Miljövärden urval för publ'!$U$2:$U$476,0),2))</f>
        <v>Skultorp</v>
      </c>
      <c r="D227" s="106">
        <f>IF(ISERROR(VLOOKUP($C227,'Miljövärden urval för publ'!$B$2:$H$490,MATCH(D$4,'Miljövärden urval för publ'!$B$2:$H$2,0),FALSE)),"",VLOOKUP($C227,'Miljövärden urval för publ'!$B$2:$H$490,MATCH(D$4,'Miljövärden urval för publ'!$B$2:$H$2,0),FALSE))</f>
        <v>0.188774</v>
      </c>
      <c r="E227" s="106">
        <f>IF(ISERROR(VLOOKUP($C227,'Miljövärden urval för publ'!$B$2:$H$490,MATCH(E$4,'Miljövärden urval för publ'!$B$2:$H$2,0),FALSE)),"",VLOOKUP($C227,'Miljövärden urval för publ'!$B$2:$H$490,MATCH(E$4,'Miljövärden urval för publ'!$B$2:$H$2,0),FALSE))</f>
        <v>13.367100000000001</v>
      </c>
      <c r="F227" s="106">
        <f>IF(ISERROR(VLOOKUP($C227,'Miljövärden urval för publ'!$B$2:$H$490,MATCH(F$4,'Miljövärden urval för publ'!$B$2:$H$2,0),FALSE)),"",VLOOKUP($C227,'Miljövärden urval för publ'!$B$2:$H$490,MATCH(F$4,'Miljövärden urval för publ'!$B$2:$H$2,0),FALSE))</f>
        <v>18.9114</v>
      </c>
      <c r="G227" s="106">
        <f>IF(ISERROR(VLOOKUP($C227,'Miljövärden urval för publ'!$B$2:$H$490,MATCH(G$4,'Miljövärden urval för publ'!$B$2:$H$2,0),FALSE)),"",VLOOKUP($C227,'Miljövärden urval för publ'!$B$2:$H$490,MATCH(G$4,'Miljövärden urval för publ'!$B$2:$H$2,0),FALSE))</f>
        <v>1.30095E-2</v>
      </c>
    </row>
    <row r="228" spans="1:7" x14ac:dyDescent="0.25">
      <c r="A228" s="106">
        <v>225</v>
      </c>
      <c r="B228" s="106" t="str">
        <f>IF(ISERROR(INDEX('Miljövärden urval för publ'!$A$2:$AD$475,MATCH($A228,'Miljövärden urval för publ'!$U$2:$U$476,0),1)),"",INDEX('Miljövärden urval för publ'!$A$2:$AD$475,MATCH($A228,'Miljövärden urval för publ'!$U$2:$U$476,0),1))</f>
        <v>Skövde Värmeverk AB</v>
      </c>
      <c r="C228" s="106" t="str">
        <f>IF(ISERROR(INDEX('Miljövärden urval för publ'!$A$2:$AD$475,MATCH($A228,'Miljövärden urval för publ'!$U$2:$U$476,0),2)),"",INDEX('Miljövärden urval för publ'!$A$2:$AD$475,MATCH($A228,'Miljövärden urval för publ'!$U$2:$U$476,0),2))</f>
        <v>Skövde</v>
      </c>
      <c r="D228" s="106">
        <f>IF(ISERROR(VLOOKUP($C228,'Miljövärden urval för publ'!$B$2:$H$490,MATCH(D$4,'Miljövärden urval för publ'!$B$2:$H$2,0),FALSE)),"",VLOOKUP($C228,'Miljövärden urval för publ'!$B$2:$H$490,MATCH(D$4,'Miljövärden urval för publ'!$B$2:$H$2,0),FALSE))</f>
        <v>8.9644100000000004E-2</v>
      </c>
      <c r="E228" s="106">
        <f>IF(ISERROR(VLOOKUP($C228,'Miljövärden urval för publ'!$B$2:$H$490,MATCH(E$4,'Miljövärden urval för publ'!$B$2:$H$2,0),FALSE)),"",VLOOKUP($C228,'Miljövärden urval för publ'!$B$2:$H$490,MATCH(E$4,'Miljövärden urval för publ'!$B$2:$H$2,0),FALSE))</f>
        <v>54.211799999999997</v>
      </c>
      <c r="F228" s="106">
        <f>IF(ISERROR(VLOOKUP($C228,'Miljövärden urval för publ'!$B$2:$H$490,MATCH(F$4,'Miljövärden urval för publ'!$B$2:$H$2,0),FALSE)),"",VLOOKUP($C228,'Miljövärden urval för publ'!$B$2:$H$490,MATCH(F$4,'Miljövärden urval för publ'!$B$2:$H$2,0),FALSE))</f>
        <v>6.0696899999999996</v>
      </c>
      <c r="G228" s="106">
        <f>IF(ISERROR(VLOOKUP($C228,'Miljövärden urval för publ'!$B$2:$H$490,MATCH(G$4,'Miljövärden urval för publ'!$B$2:$H$2,0),FALSE)),"",VLOOKUP($C228,'Miljövärden urval för publ'!$B$2:$H$490,MATCH(G$4,'Miljövärden urval för publ'!$B$2:$H$2,0),FALSE))</f>
        <v>1.22065E-2</v>
      </c>
    </row>
    <row r="229" spans="1:7" x14ac:dyDescent="0.25">
      <c r="A229" s="106">
        <v>226</v>
      </c>
      <c r="B229" s="106" t="str">
        <f>IF(ISERROR(INDEX('Miljövärden urval för publ'!$A$2:$AD$475,MATCH($A229,'Miljövärden urval för publ'!$U$2:$U$476,0),1)),"",INDEX('Miljövärden urval för publ'!$A$2:$AD$475,MATCH($A229,'Miljövärden urval för publ'!$U$2:$U$476,0),1))</f>
        <v>Skövde Värmeverk AB</v>
      </c>
      <c r="C229" s="106" t="str">
        <f>IF(ISERROR(INDEX('Miljövärden urval för publ'!$A$2:$AD$475,MATCH($A229,'Miljövärden urval för publ'!$U$2:$U$476,0),2)),"",INDEX('Miljövärden urval för publ'!$A$2:$AD$475,MATCH($A229,'Miljövärden urval för publ'!$U$2:$U$476,0),2))</f>
        <v>Stöpen</v>
      </c>
      <c r="D229" s="106">
        <f>IF(ISERROR(VLOOKUP($C229,'Miljövärden urval för publ'!$B$2:$H$490,MATCH(D$4,'Miljövärden urval för publ'!$B$2:$H$2,0),FALSE)),"",VLOOKUP($C229,'Miljövärden urval för publ'!$B$2:$H$490,MATCH(D$4,'Miljövärden urval för publ'!$B$2:$H$2,0),FALSE))</f>
        <v>0.20977000000000001</v>
      </c>
      <c r="E229" s="106">
        <f>IF(ISERROR(VLOOKUP($C229,'Miljövärden urval för publ'!$B$2:$H$490,MATCH(E$4,'Miljövärden urval för publ'!$B$2:$H$2,0),FALSE)),"",VLOOKUP($C229,'Miljövärden urval för publ'!$B$2:$H$490,MATCH(E$4,'Miljövärden urval för publ'!$B$2:$H$2,0),FALSE))</f>
        <v>19.859200000000001</v>
      </c>
      <c r="F229" s="106">
        <f>IF(ISERROR(VLOOKUP($C229,'Miljövärden urval för publ'!$B$2:$H$490,MATCH(F$4,'Miljövärden urval för publ'!$B$2:$H$2,0),FALSE)),"",VLOOKUP($C229,'Miljövärden urval för publ'!$B$2:$H$490,MATCH(F$4,'Miljövärden urval för publ'!$B$2:$H$2,0),FALSE))</f>
        <v>18.017499999999998</v>
      </c>
      <c r="G229" s="106">
        <f>IF(ISERROR(VLOOKUP($C229,'Miljövärden urval för publ'!$B$2:$H$490,MATCH(G$4,'Miljövärden urval för publ'!$B$2:$H$2,0),FALSE)),"",VLOOKUP($C229,'Miljövärden urval för publ'!$B$2:$H$490,MATCH(G$4,'Miljövärden urval för publ'!$B$2:$H$2,0),FALSE))</f>
        <v>3.3124800000000003E-2</v>
      </c>
    </row>
    <row r="230" spans="1:7" x14ac:dyDescent="0.25">
      <c r="A230" s="106">
        <v>227</v>
      </c>
      <c r="B230" s="106" t="str">
        <f>IF(ISERROR(INDEX('Miljövärden urval för publ'!$A$2:$AD$475,MATCH($A230,'Miljövärden urval för publ'!$U$2:$U$476,0),1)),"",INDEX('Miljövärden urval för publ'!$A$2:$AD$475,MATCH($A230,'Miljövärden urval för publ'!$U$2:$U$476,0),1))</f>
        <v>Skövde Värmeverk AB</v>
      </c>
      <c r="C230" s="106" t="str">
        <f>IF(ISERROR(INDEX('Miljövärden urval för publ'!$A$2:$AD$475,MATCH($A230,'Miljövärden urval för publ'!$U$2:$U$476,0),2)),"",INDEX('Miljövärden urval för publ'!$A$2:$AD$475,MATCH($A230,'Miljövärden urval för publ'!$U$2:$U$476,0),2))</f>
        <v>Tidan</v>
      </c>
      <c r="D230" s="106">
        <f>IF(ISERROR(VLOOKUP($C230,'Miljövärden urval för publ'!$B$2:$H$490,MATCH(D$4,'Miljövärden urval för publ'!$B$2:$H$2,0),FALSE)),"",VLOOKUP($C230,'Miljövärden urval för publ'!$B$2:$H$490,MATCH(D$4,'Miljövärden urval för publ'!$B$2:$H$2,0),FALSE))</f>
        <v>0.17266999999999999</v>
      </c>
      <c r="E230" s="106">
        <f>IF(ISERROR(VLOOKUP($C230,'Miljövärden urval för publ'!$B$2:$H$490,MATCH(E$4,'Miljövärden urval för publ'!$B$2:$H$2,0),FALSE)),"",VLOOKUP($C230,'Miljövärden urval för publ'!$B$2:$H$490,MATCH(E$4,'Miljövärden urval för publ'!$B$2:$H$2,0),FALSE))</f>
        <v>12.0433</v>
      </c>
      <c r="F230" s="106">
        <f>IF(ISERROR(VLOOKUP($C230,'Miljövärden urval för publ'!$B$2:$H$490,MATCH(F$4,'Miljövärden urval för publ'!$B$2:$H$2,0),FALSE)),"",VLOOKUP($C230,'Miljövärden urval för publ'!$B$2:$H$490,MATCH(F$4,'Miljövärden urval för publ'!$B$2:$H$2,0),FALSE))</f>
        <v>16.701799999999999</v>
      </c>
      <c r="G230" s="106">
        <f>IF(ISERROR(VLOOKUP($C230,'Miljövärden urval för publ'!$B$2:$H$490,MATCH(G$4,'Miljövärden urval för publ'!$B$2:$H$2,0),FALSE)),"",VLOOKUP($C230,'Miljövärden urval för publ'!$B$2:$H$490,MATCH(G$4,'Miljövärden urval för publ'!$B$2:$H$2,0),FALSE))</f>
        <v>1.36799E-2</v>
      </c>
    </row>
    <row r="231" spans="1:7" x14ac:dyDescent="0.25">
      <c r="A231" s="106">
        <v>228</v>
      </c>
      <c r="B231" s="106" t="str">
        <f>IF(ISERROR(INDEX('Miljövärden urval för publ'!$A$2:$AD$475,MATCH($A231,'Miljövärden urval för publ'!$U$2:$U$476,0),1)),"",INDEX('Miljövärden urval för publ'!$A$2:$AD$475,MATCH($A231,'Miljövärden urval för publ'!$U$2:$U$476,0),1))</f>
        <v>Skövde Värmeverk AB</v>
      </c>
      <c r="C231" s="106" t="str">
        <f>IF(ISERROR(INDEX('Miljövärden urval för publ'!$A$2:$AD$475,MATCH($A231,'Miljövärden urval för publ'!$U$2:$U$476,0),2)),"",INDEX('Miljövärden urval för publ'!$A$2:$AD$475,MATCH($A231,'Miljövärden urval för publ'!$U$2:$U$476,0),2))</f>
        <v>Timmersdala</v>
      </c>
      <c r="D231" s="106">
        <f>IF(ISERROR(VLOOKUP($C231,'Miljövärden urval för publ'!$B$2:$H$490,MATCH(D$4,'Miljövärden urval för publ'!$B$2:$H$2,0),FALSE)),"",VLOOKUP($C231,'Miljövärden urval för publ'!$B$2:$H$490,MATCH(D$4,'Miljövärden urval för publ'!$B$2:$H$2,0),FALSE))</f>
        <v>0.180897</v>
      </c>
      <c r="E231" s="106">
        <f>IF(ISERROR(VLOOKUP($C231,'Miljövärden urval för publ'!$B$2:$H$490,MATCH(E$4,'Miljövärden urval för publ'!$B$2:$H$2,0),FALSE)),"",VLOOKUP($C231,'Miljövärden urval för publ'!$B$2:$H$490,MATCH(E$4,'Miljövärden urval för publ'!$B$2:$H$2,0),FALSE))</f>
        <v>11.5997</v>
      </c>
      <c r="F231" s="106">
        <f>IF(ISERROR(VLOOKUP($C231,'Miljövärden urval för publ'!$B$2:$H$490,MATCH(F$4,'Miljövärden urval för publ'!$B$2:$H$2,0),FALSE)),"",VLOOKUP($C231,'Miljövärden urval för publ'!$B$2:$H$490,MATCH(F$4,'Miljövärden urval för publ'!$B$2:$H$2,0),FALSE))</f>
        <v>17.664999999999999</v>
      </c>
      <c r="G231" s="106">
        <f>IF(ISERROR(VLOOKUP($C231,'Miljövärden urval för publ'!$B$2:$H$490,MATCH(G$4,'Miljövärden urval för publ'!$B$2:$H$2,0),FALSE)),"",VLOOKUP($C231,'Miljövärden urval för publ'!$B$2:$H$490,MATCH(G$4,'Miljövärden urval för publ'!$B$2:$H$2,0),FALSE))</f>
        <v>1.0427499999999999E-2</v>
      </c>
    </row>
    <row r="232" spans="1:7" x14ac:dyDescent="0.25">
      <c r="A232" s="106">
        <v>229</v>
      </c>
      <c r="B232" s="106" t="str">
        <f>IF(ISERROR(INDEX('Miljövärden urval för publ'!$A$2:$AD$475,MATCH($A232,'Miljövärden urval för publ'!$U$2:$U$476,0),1)),"",INDEX('Miljövärden urval för publ'!$A$2:$AD$475,MATCH($A232,'Miljövärden urval för publ'!$U$2:$U$476,0),1))</f>
        <v>Smedjebacken Energi AB</v>
      </c>
      <c r="C232" s="106" t="str">
        <f>IF(ISERROR(INDEX('Miljövärden urval för publ'!$A$2:$AD$475,MATCH($A232,'Miljövärden urval för publ'!$U$2:$U$476,0),2)),"",INDEX('Miljövärden urval för publ'!$A$2:$AD$475,MATCH($A232,'Miljövärden urval för publ'!$U$2:$U$476,0),2))</f>
        <v>Smedjebacken</v>
      </c>
      <c r="D232" s="106">
        <f>IF(ISERROR(VLOOKUP($C232,'Miljövärden urval för publ'!$B$2:$H$490,MATCH(D$4,'Miljövärden urval för publ'!$B$2:$H$2,0),FALSE)),"",VLOOKUP($C232,'Miljövärden urval för publ'!$B$2:$H$490,MATCH(D$4,'Miljövärden urval för publ'!$B$2:$H$2,0),FALSE))</f>
        <v>0.47227400000000003</v>
      </c>
      <c r="E232" s="106">
        <f>IF(ISERROR(VLOOKUP($C232,'Miljövärden urval för publ'!$B$2:$H$490,MATCH(E$4,'Miljövärden urval för publ'!$B$2:$H$2,0),FALSE)),"",VLOOKUP($C232,'Miljövärden urval för publ'!$B$2:$H$490,MATCH(E$4,'Miljövärden urval för publ'!$B$2:$H$2,0),FALSE))</f>
        <v>93.145399999999995</v>
      </c>
      <c r="F232" s="106">
        <f>IF(ISERROR(VLOOKUP($C232,'Miljövärden urval för publ'!$B$2:$H$490,MATCH(F$4,'Miljövärden urval för publ'!$B$2:$H$2,0),FALSE)),"",VLOOKUP($C232,'Miljövärden urval för publ'!$B$2:$H$490,MATCH(F$4,'Miljövärden urval för publ'!$B$2:$H$2,0),FALSE))</f>
        <v>5.6517299999999997</v>
      </c>
      <c r="G232" s="106">
        <f>IF(ISERROR(VLOOKUP($C232,'Miljövärden urval för publ'!$B$2:$H$490,MATCH(G$4,'Miljövärden urval för publ'!$B$2:$H$2,0),FALSE)),"",VLOOKUP($C232,'Miljövärden urval för publ'!$B$2:$H$490,MATCH(G$4,'Miljövärden urval för publ'!$B$2:$H$2,0),FALSE))</f>
        <v>0.123034</v>
      </c>
    </row>
    <row r="233" spans="1:7" x14ac:dyDescent="0.25">
      <c r="A233" s="106">
        <v>230</v>
      </c>
      <c r="B233" s="106" t="str">
        <f>IF(ISERROR(INDEX('Miljövärden urval för publ'!$A$2:$AD$475,MATCH($A233,'Miljövärden urval för publ'!$U$2:$U$476,0),1)),"",INDEX('Miljövärden urval för publ'!$A$2:$AD$475,MATCH($A233,'Miljövärden urval för publ'!$U$2:$U$476,0),1))</f>
        <v>Smedjebacken Energi AB</v>
      </c>
      <c r="C233" s="106" t="str">
        <f>IF(ISERROR(INDEX('Miljövärden urval för publ'!$A$2:$AD$475,MATCH($A233,'Miljövärden urval för publ'!$U$2:$U$476,0),2)),"",INDEX('Miljövärden urval för publ'!$A$2:$AD$475,MATCH($A233,'Miljövärden urval för publ'!$U$2:$U$476,0),2))</f>
        <v>Söderbärke</v>
      </c>
      <c r="D233" s="106">
        <f>IF(ISERROR(VLOOKUP($C233,'Miljövärden urval för publ'!$B$2:$H$490,MATCH(D$4,'Miljövärden urval för publ'!$B$2:$H$2,0),FALSE)),"",VLOOKUP($C233,'Miljövärden urval för publ'!$B$2:$H$490,MATCH(D$4,'Miljövärden urval för publ'!$B$2:$H$2,0),FALSE))</f>
        <v>0.12903200000000001</v>
      </c>
      <c r="E233" s="106">
        <f>IF(ISERROR(VLOOKUP($C233,'Miljövärden urval för publ'!$B$2:$H$490,MATCH(E$4,'Miljövärden urval för publ'!$B$2:$H$2,0),FALSE)),"",VLOOKUP($C233,'Miljövärden urval för publ'!$B$2:$H$490,MATCH(E$4,'Miljövärden urval för publ'!$B$2:$H$2,0),FALSE))</f>
        <v>31.382100000000001</v>
      </c>
      <c r="F233" s="106">
        <f>IF(ISERROR(VLOOKUP($C233,'Miljövärden urval för publ'!$B$2:$H$490,MATCH(F$4,'Miljövärden urval för publ'!$B$2:$H$2,0),FALSE)),"",VLOOKUP($C233,'Miljövärden urval för publ'!$B$2:$H$490,MATCH(F$4,'Miljövärden urval för publ'!$B$2:$H$2,0),FALSE))</f>
        <v>9.6030800000000003</v>
      </c>
      <c r="G233" s="106">
        <f>IF(ISERROR(VLOOKUP($C233,'Miljövärden urval för publ'!$B$2:$H$490,MATCH(G$4,'Miljövärden urval för publ'!$B$2:$H$2,0),FALSE)),"",VLOOKUP($C233,'Miljövärden urval för publ'!$B$2:$H$490,MATCH(G$4,'Miljövärden urval för publ'!$B$2:$H$2,0),FALSE))</f>
        <v>3.2778599999999998E-2</v>
      </c>
    </row>
    <row r="234" spans="1:7" x14ac:dyDescent="0.25">
      <c r="A234" s="106">
        <v>231</v>
      </c>
      <c r="B234" s="106" t="str">
        <f>IF(ISERROR(INDEX('Miljövärden urval för publ'!$A$2:$AD$475,MATCH($A234,'Miljövärden urval för publ'!$U$2:$U$476,0),1)),"",INDEX('Miljövärden urval för publ'!$A$2:$AD$475,MATCH($A234,'Miljövärden urval för publ'!$U$2:$U$476,0),1))</f>
        <v>Sollentuna Energi AB</v>
      </c>
      <c r="C234" s="106" t="str">
        <f>IF(ISERROR(INDEX('Miljövärden urval för publ'!$A$2:$AD$475,MATCH($A234,'Miljövärden urval för publ'!$U$2:$U$476,0),2)),"",INDEX('Miljövärden urval för publ'!$A$2:$AD$475,MATCH($A234,'Miljövärden urval för publ'!$U$2:$U$476,0),2))</f>
        <v>Sollentuna</v>
      </c>
      <c r="D234" s="106">
        <f>IF(ISERROR(VLOOKUP($C234,'Miljövärden urval för publ'!$B$2:$H$490,MATCH(D$4,'Miljövärden urval för publ'!$B$2:$H$2,0),FALSE)),"",VLOOKUP($C234,'Miljövärden urval för publ'!$B$2:$H$490,MATCH(D$4,'Miljövärden urval för publ'!$B$2:$H$2,0),FALSE))</f>
        <v>0.26392900000000002</v>
      </c>
      <c r="E234" s="106">
        <f>IF(ISERROR(VLOOKUP($C234,'Miljövärden urval för publ'!$B$2:$H$490,MATCH(E$4,'Miljövärden urval för publ'!$B$2:$H$2,0),FALSE)),"",VLOOKUP($C234,'Miljövärden urval för publ'!$B$2:$H$490,MATCH(E$4,'Miljövärden urval för publ'!$B$2:$H$2,0),FALSE))</f>
        <v>14.502000000000001</v>
      </c>
      <c r="F234" s="106">
        <f>IF(ISERROR(VLOOKUP($C234,'Miljövärden urval för publ'!$B$2:$H$490,MATCH(F$4,'Miljövärden urval för publ'!$B$2:$H$2,0),FALSE)),"",VLOOKUP($C234,'Miljövärden urval för publ'!$B$2:$H$490,MATCH(F$4,'Miljövärden urval för publ'!$B$2:$H$2,0),FALSE))</f>
        <v>0</v>
      </c>
      <c r="G234" s="106">
        <f>IF(ISERROR(VLOOKUP($C234,'Miljövärden urval för publ'!$B$2:$H$490,MATCH(G$4,'Miljövärden urval för publ'!$B$2:$H$2,0),FALSE)),"",VLOOKUP($C234,'Miljövärden urval för publ'!$B$2:$H$490,MATCH(G$4,'Miljövärden urval för publ'!$B$2:$H$2,0),FALSE))</f>
        <v>0.103783</v>
      </c>
    </row>
    <row r="235" spans="1:7" x14ac:dyDescent="0.25">
      <c r="A235" s="106">
        <v>232</v>
      </c>
      <c r="B235" s="106" t="str">
        <f>IF(ISERROR(INDEX('Miljövärden urval för publ'!$A$2:$AD$475,MATCH($A235,'Miljövärden urval för publ'!$U$2:$U$476,0),1)),"",INDEX('Miljövärden urval för publ'!$A$2:$AD$475,MATCH($A235,'Miljövärden urval för publ'!$U$2:$U$476,0),1))</f>
        <v>Solör Bioenergi Svenljunga AB</v>
      </c>
      <c r="C235" s="106" t="str">
        <f>IF(ISERROR(INDEX('Miljövärden urval för publ'!$A$2:$AD$475,MATCH($A235,'Miljövärden urval för publ'!$U$2:$U$476,0),2)),"",INDEX('Miljövärden urval för publ'!$A$2:$AD$475,MATCH($A235,'Miljövärden urval för publ'!$U$2:$U$476,0),2))</f>
        <v>Svenljunga</v>
      </c>
      <c r="D235" s="106">
        <f>IF(ISERROR(VLOOKUP($C235,'Miljövärden urval för publ'!$B$2:$H$490,MATCH(D$4,'Miljövärden urval för publ'!$B$2:$H$2,0),FALSE)),"",VLOOKUP($C235,'Miljövärden urval för publ'!$B$2:$H$490,MATCH(D$4,'Miljövärden urval för publ'!$B$2:$H$2,0),FALSE))</f>
        <v>0.20811399999999999</v>
      </c>
      <c r="E235" s="106">
        <f>IF(ISERROR(VLOOKUP($C235,'Miljövärden urval för publ'!$B$2:$H$490,MATCH(E$4,'Miljövärden urval för publ'!$B$2:$H$2,0),FALSE)),"",VLOOKUP($C235,'Miljövärden urval för publ'!$B$2:$H$490,MATCH(E$4,'Miljövärden urval för publ'!$B$2:$H$2,0),FALSE))</f>
        <v>42.366300000000003</v>
      </c>
      <c r="F235" s="106">
        <f>IF(ISERROR(VLOOKUP($C235,'Miljövärden urval för publ'!$B$2:$H$490,MATCH(F$4,'Miljövärden urval för publ'!$B$2:$H$2,0),FALSE)),"",VLOOKUP($C235,'Miljövärden urval för publ'!$B$2:$H$490,MATCH(F$4,'Miljövärden urval för publ'!$B$2:$H$2,0),FALSE))</f>
        <v>3.9839000000000002</v>
      </c>
      <c r="G235" s="106">
        <f>IF(ISERROR(VLOOKUP($C235,'Miljövärden urval för publ'!$B$2:$H$490,MATCH(G$4,'Miljövärden urval för publ'!$B$2:$H$2,0),FALSE)),"",VLOOKUP($C235,'Miljövärden urval för publ'!$B$2:$H$490,MATCH(G$4,'Miljövärden urval för publ'!$B$2:$H$2,0),FALSE))</f>
        <v>4.1992099999999997E-2</v>
      </c>
    </row>
    <row r="236" spans="1:7" x14ac:dyDescent="0.25">
      <c r="A236" s="106">
        <v>233</v>
      </c>
      <c r="B236" s="106" t="str">
        <f>IF(ISERROR(INDEX('Miljövärden urval för publ'!$A$2:$AD$475,MATCH($A236,'Miljövärden urval för publ'!$U$2:$U$476,0),1)),"",INDEX('Miljövärden urval för publ'!$A$2:$AD$475,MATCH($A236,'Miljövärden urval för publ'!$U$2:$U$476,0),1))</f>
        <v>Statkraft Värme AB</v>
      </c>
      <c r="C236" s="106" t="str">
        <f>IF(ISERROR(INDEX('Miljövärden urval för publ'!$A$2:$AD$475,MATCH($A236,'Miljövärden urval för publ'!$U$2:$U$476,0),2)),"",INDEX('Miljövärden urval för publ'!$A$2:$AD$475,MATCH($A236,'Miljövärden urval för publ'!$U$2:$U$476,0),2))</f>
        <v>Kungsbacka</v>
      </c>
      <c r="D236" s="106">
        <f>IF(ISERROR(VLOOKUP($C236,'Miljövärden urval för publ'!$B$2:$H$490,MATCH(D$4,'Miljövärden urval för publ'!$B$2:$H$2,0),FALSE)),"",VLOOKUP($C236,'Miljövärden urval för publ'!$B$2:$H$490,MATCH(D$4,'Miljövärden urval för publ'!$B$2:$H$2,0),FALSE))</f>
        <v>6.5600400000000003E-2</v>
      </c>
      <c r="E236" s="106">
        <f>IF(ISERROR(VLOOKUP($C236,'Miljövärden urval för publ'!$B$2:$H$490,MATCH(E$4,'Miljövärden urval för publ'!$B$2:$H$2,0),FALSE)),"",VLOOKUP($C236,'Miljövärden urval för publ'!$B$2:$H$490,MATCH(E$4,'Miljövärden urval för publ'!$B$2:$H$2,0),FALSE))</f>
        <v>9.8567</v>
      </c>
      <c r="F236" s="106">
        <f>IF(ISERROR(VLOOKUP($C236,'Miljövärden urval för publ'!$B$2:$H$490,MATCH(F$4,'Miljövärden urval för publ'!$B$2:$H$2,0),FALSE)),"",VLOOKUP($C236,'Miljövärden urval för publ'!$B$2:$H$490,MATCH(F$4,'Miljövärden urval för publ'!$B$2:$H$2,0),FALSE))</f>
        <v>7.6088300000000002</v>
      </c>
      <c r="G236" s="106">
        <f>IF(ISERROR(VLOOKUP($C236,'Miljövärden urval för publ'!$B$2:$H$490,MATCH(G$4,'Miljövärden urval för publ'!$B$2:$H$2,0),FALSE)),"",VLOOKUP($C236,'Miljövärden urval för publ'!$B$2:$H$490,MATCH(G$4,'Miljövärden urval för publ'!$B$2:$H$2,0),FALSE))</f>
        <v>0</v>
      </c>
    </row>
    <row r="237" spans="1:7" x14ac:dyDescent="0.25">
      <c r="A237" s="106">
        <v>234</v>
      </c>
      <c r="B237" s="106" t="str">
        <f>IF(ISERROR(INDEX('Miljövärden urval för publ'!$A$2:$AD$475,MATCH($A237,'Miljövärden urval för publ'!$U$2:$U$476,0),1)),"",INDEX('Miljövärden urval för publ'!$A$2:$AD$475,MATCH($A237,'Miljövärden urval för publ'!$U$2:$U$476,0),1))</f>
        <v>Statkraft Värme AB</v>
      </c>
      <c r="C237" s="106" t="str">
        <f>IF(ISERROR(INDEX('Miljövärden urval för publ'!$A$2:$AD$475,MATCH($A237,'Miljövärden urval för publ'!$U$2:$U$476,0),2)),"",INDEX('Miljövärden urval för publ'!$A$2:$AD$475,MATCH($A237,'Miljövärden urval för publ'!$U$2:$U$476,0),2))</f>
        <v>Trosa</v>
      </c>
      <c r="D237" s="106">
        <f>IF(ISERROR(VLOOKUP($C237,'Miljövärden urval för publ'!$B$2:$H$490,MATCH(D$4,'Miljövärden urval för publ'!$B$2:$H$2,0),FALSE)),"",VLOOKUP($C237,'Miljövärden urval för publ'!$B$2:$H$490,MATCH(D$4,'Miljövärden urval för publ'!$B$2:$H$2,0),FALSE))</f>
        <v>9.5585600000000007E-2</v>
      </c>
      <c r="E237" s="106">
        <f>IF(ISERROR(VLOOKUP($C237,'Miljövärden urval för publ'!$B$2:$H$490,MATCH(E$4,'Miljövärden urval för publ'!$B$2:$H$2,0),FALSE)),"",VLOOKUP($C237,'Miljövärden urval för publ'!$B$2:$H$490,MATCH(E$4,'Miljövärden urval för publ'!$B$2:$H$2,0),FALSE))</f>
        <v>16.330500000000001</v>
      </c>
      <c r="F237" s="106">
        <f>IF(ISERROR(VLOOKUP($C237,'Miljövärden urval för publ'!$B$2:$H$490,MATCH(F$4,'Miljövärden urval för publ'!$B$2:$H$2,0),FALSE)),"",VLOOKUP($C237,'Miljövärden urval för publ'!$B$2:$H$490,MATCH(F$4,'Miljövärden urval för publ'!$B$2:$H$2,0),FALSE))</f>
        <v>7.9573400000000003</v>
      </c>
      <c r="G237" s="106">
        <f>IF(ISERROR(VLOOKUP($C237,'Miljövärden urval för publ'!$B$2:$H$490,MATCH(G$4,'Miljövärden urval för publ'!$B$2:$H$2,0),FALSE)),"",VLOOKUP($C237,'Miljövärden urval för publ'!$B$2:$H$490,MATCH(G$4,'Miljövärden urval för publ'!$B$2:$H$2,0),FALSE))</f>
        <v>1.80769E-2</v>
      </c>
    </row>
    <row r="238" spans="1:7" x14ac:dyDescent="0.25">
      <c r="A238" s="106">
        <v>235</v>
      </c>
      <c r="B238" s="106" t="str">
        <f>IF(ISERROR(INDEX('Miljövärden urval för publ'!$A$2:$AD$475,MATCH($A238,'Miljövärden urval för publ'!$U$2:$U$476,0),1)),"",INDEX('Miljövärden urval för publ'!$A$2:$AD$475,MATCH($A238,'Miljövärden urval för publ'!$U$2:$U$476,0),1))</f>
        <v>Statkraft Värme AB</v>
      </c>
      <c r="C238" s="106" t="str">
        <f>IF(ISERROR(INDEX('Miljövärden urval för publ'!$A$2:$AD$475,MATCH($A238,'Miljövärden urval för publ'!$U$2:$U$476,0),2)),"",INDEX('Miljövärden urval för publ'!$A$2:$AD$475,MATCH($A238,'Miljövärden urval för publ'!$U$2:$U$476,0),2))</f>
        <v>Vagnhärad</v>
      </c>
      <c r="D238" s="106">
        <f>IF(ISERROR(VLOOKUP($C238,'Miljövärden urval för publ'!$B$2:$H$490,MATCH(D$4,'Miljövärden urval för publ'!$B$2:$H$2,0),FALSE)),"",VLOOKUP($C238,'Miljövärden urval för publ'!$B$2:$H$490,MATCH(D$4,'Miljövärden urval för publ'!$B$2:$H$2,0),FALSE))</f>
        <v>8.0768099999999995E-2</v>
      </c>
      <c r="E238" s="106">
        <f>IF(ISERROR(VLOOKUP($C238,'Miljövärden urval för publ'!$B$2:$H$490,MATCH(E$4,'Miljövärden urval för publ'!$B$2:$H$2,0),FALSE)),"",VLOOKUP($C238,'Miljövärden urval för publ'!$B$2:$H$490,MATCH(E$4,'Miljövärden urval för publ'!$B$2:$H$2,0),FALSE))</f>
        <v>15.3512</v>
      </c>
      <c r="F238" s="106">
        <f>IF(ISERROR(VLOOKUP($C238,'Miljövärden urval för publ'!$B$2:$H$490,MATCH(F$4,'Miljövärden urval för publ'!$B$2:$H$2,0),FALSE)),"",VLOOKUP($C238,'Miljövärden urval för publ'!$B$2:$H$490,MATCH(F$4,'Miljövärden urval för publ'!$B$2:$H$2,0),FALSE))</f>
        <v>9.8857700000000008</v>
      </c>
      <c r="G238" s="106">
        <f>IF(ISERROR(VLOOKUP($C238,'Miljövärden urval för publ'!$B$2:$H$490,MATCH(G$4,'Miljövärden urval för publ'!$B$2:$H$2,0),FALSE)),"",VLOOKUP($C238,'Miljövärden urval för publ'!$B$2:$H$490,MATCH(G$4,'Miljövärden urval för publ'!$B$2:$H$2,0),FALSE))</f>
        <v>6.6100100000000004E-3</v>
      </c>
    </row>
    <row r="239" spans="1:7" x14ac:dyDescent="0.25">
      <c r="A239" s="106">
        <v>236</v>
      </c>
      <c r="B239" s="106" t="str">
        <f>IF(ISERROR(INDEX('Miljövärden urval för publ'!$A$2:$AD$475,MATCH($A239,'Miljövärden urval för publ'!$U$2:$U$476,0),1)),"",INDEX('Miljövärden urval för publ'!$A$2:$AD$475,MATCH($A239,'Miljövärden urval för publ'!$U$2:$U$476,0),1))</f>
        <v>Statkraft Värme AB</v>
      </c>
      <c r="C239" s="106" t="str">
        <f>IF(ISERROR(INDEX('Miljövärden urval för publ'!$A$2:$AD$475,MATCH($A239,'Miljövärden urval för publ'!$U$2:$U$476,0),2)),"",INDEX('Miljövärden urval för publ'!$A$2:$AD$475,MATCH($A239,'Miljövärden urval för publ'!$U$2:$U$476,0),2))</f>
        <v>Åmål</v>
      </c>
      <c r="D239" s="106">
        <f>IF(ISERROR(VLOOKUP($C239,'Miljövärden urval för publ'!$B$2:$H$490,MATCH(D$4,'Miljövärden urval för publ'!$B$2:$H$2,0),FALSE)),"",VLOOKUP($C239,'Miljövärden urval för publ'!$B$2:$H$490,MATCH(D$4,'Miljövärden urval för publ'!$B$2:$H$2,0),FALSE))</f>
        <v>9.6694299999999997E-2</v>
      </c>
      <c r="E239" s="106">
        <f>IF(ISERROR(VLOOKUP($C239,'Miljövärden urval för publ'!$B$2:$H$490,MATCH(E$4,'Miljövärden urval för publ'!$B$2:$H$2,0),FALSE)),"",VLOOKUP($C239,'Miljövärden urval för publ'!$B$2:$H$490,MATCH(E$4,'Miljövärden urval för publ'!$B$2:$H$2,0),FALSE))</f>
        <v>19.324000000000002</v>
      </c>
      <c r="F239" s="106">
        <f>IF(ISERROR(VLOOKUP($C239,'Miljövärden urval för publ'!$B$2:$H$490,MATCH(F$4,'Miljövärden urval för publ'!$B$2:$H$2,0),FALSE)),"",VLOOKUP($C239,'Miljövärden urval för publ'!$B$2:$H$490,MATCH(F$4,'Miljövärden urval för publ'!$B$2:$H$2,0),FALSE))</f>
        <v>8.2858400000000003</v>
      </c>
      <c r="G239" s="106">
        <f>IF(ISERROR(VLOOKUP($C239,'Miljövärden urval för publ'!$B$2:$H$490,MATCH(G$4,'Miljövärden urval för publ'!$B$2:$H$2,0),FALSE)),"",VLOOKUP($C239,'Miljövärden urval för publ'!$B$2:$H$490,MATCH(G$4,'Miljövärden urval för publ'!$B$2:$H$2,0),FALSE))</f>
        <v>2.6942000000000001E-2</v>
      </c>
    </row>
    <row r="240" spans="1:7" x14ac:dyDescent="0.25">
      <c r="A240" s="106">
        <v>237</v>
      </c>
      <c r="B240" s="106" t="str">
        <f>IF(ISERROR(INDEX('Miljövärden urval för publ'!$A$2:$AD$475,MATCH($A240,'Miljövärden urval för publ'!$U$2:$U$476,0),1)),"",INDEX('Miljövärden urval för publ'!$A$2:$AD$475,MATCH($A240,'Miljövärden urval för publ'!$U$2:$U$476,0),1))</f>
        <v>Stenungsunds Energi &amp; Miljö AB</v>
      </c>
      <c r="C240" s="106" t="str">
        <f>IF(ISERROR(INDEX('Miljövärden urval för publ'!$A$2:$AD$475,MATCH($A240,'Miljövärden urval för publ'!$U$2:$U$476,0),2)),"",INDEX('Miljövärden urval för publ'!$A$2:$AD$475,MATCH($A240,'Miljövärden urval för publ'!$U$2:$U$476,0),2))</f>
        <v>Stenungsund</v>
      </c>
      <c r="D240" s="106">
        <f>IF(ISERROR(VLOOKUP($C240,'Miljövärden urval för publ'!$B$2:$H$490,MATCH(D$4,'Miljövärden urval för publ'!$B$2:$H$2,0),FALSE)),"",VLOOKUP($C240,'Miljövärden urval för publ'!$B$2:$H$490,MATCH(D$4,'Miljövärden urval för publ'!$B$2:$H$2,0),FALSE))</f>
        <v>5.5923899999999999E-2</v>
      </c>
      <c r="E240" s="106">
        <f>IF(ISERROR(VLOOKUP($C240,'Miljövärden urval för publ'!$B$2:$H$490,MATCH(E$4,'Miljövärden urval för publ'!$B$2:$H$2,0),FALSE)),"",VLOOKUP($C240,'Miljövärden urval för publ'!$B$2:$H$490,MATCH(E$4,'Miljövärden urval för publ'!$B$2:$H$2,0),FALSE))</f>
        <v>11.127000000000001</v>
      </c>
      <c r="F240" s="106">
        <f>IF(ISERROR(VLOOKUP($C240,'Miljövärden urval för publ'!$B$2:$H$490,MATCH(F$4,'Miljövärden urval för publ'!$B$2:$H$2,0),FALSE)),"",VLOOKUP($C240,'Miljövärden urval för publ'!$B$2:$H$490,MATCH(F$4,'Miljövärden urval för publ'!$B$2:$H$2,0),FALSE))</f>
        <v>0.80128699999999997</v>
      </c>
      <c r="G240" s="106">
        <f>IF(ISERROR(VLOOKUP($C240,'Miljövärden urval för publ'!$B$2:$H$490,MATCH(G$4,'Miljövärden urval för publ'!$B$2:$H$2,0),FALSE)),"",VLOOKUP($C240,'Miljövärden urval för publ'!$B$2:$H$490,MATCH(G$4,'Miljövärden urval för publ'!$B$2:$H$2,0),FALSE))</f>
        <v>2.3088500000000001E-2</v>
      </c>
    </row>
    <row r="241" spans="1:7" x14ac:dyDescent="0.25">
      <c r="A241" s="106">
        <v>238</v>
      </c>
      <c r="B241" s="106" t="str">
        <f>IF(ISERROR(INDEX('Miljövärden urval för publ'!$A$2:$AD$475,MATCH($A241,'Miljövärden urval för publ'!$U$2:$U$476,0),1)),"",INDEX('Miljövärden urval för publ'!$A$2:$AD$475,MATCH($A241,'Miljövärden urval för publ'!$U$2:$U$476,0),1))</f>
        <v>Stenungsunds Energi &amp; Miljö AB</v>
      </c>
      <c r="C241" s="106" t="str">
        <f>IF(ISERROR(INDEX('Miljövärden urval för publ'!$A$2:$AD$475,MATCH($A241,'Miljövärden urval för publ'!$U$2:$U$476,0),2)),"",INDEX('Miljövärden urval för publ'!$A$2:$AD$475,MATCH($A241,'Miljövärden urval för publ'!$U$2:$U$476,0),2))</f>
        <v>Stora Höga</v>
      </c>
      <c r="D241" s="106">
        <f>IF(ISERROR(VLOOKUP($C241,'Miljövärden urval för publ'!$B$2:$H$490,MATCH(D$4,'Miljövärden urval för publ'!$B$2:$H$2,0),FALSE)),"",VLOOKUP($C241,'Miljövärden urval för publ'!$B$2:$H$490,MATCH(D$4,'Miljövärden urval för publ'!$B$2:$H$2,0),FALSE))</f>
        <v>0.41714299999999999</v>
      </c>
      <c r="E241" s="106">
        <f>IF(ISERROR(VLOOKUP($C241,'Miljövärden urval för publ'!$B$2:$H$490,MATCH(E$4,'Miljövärden urval för publ'!$B$2:$H$2,0),FALSE)),"",VLOOKUP($C241,'Miljövärden urval för publ'!$B$2:$H$490,MATCH(E$4,'Miljövärden urval för publ'!$B$2:$H$2,0),FALSE))</f>
        <v>78.5505</v>
      </c>
      <c r="F241" s="106">
        <f>IF(ISERROR(VLOOKUP($C241,'Miljövärden urval för publ'!$B$2:$H$490,MATCH(F$4,'Miljövärden urval för publ'!$B$2:$H$2,0),FALSE)),"",VLOOKUP($C241,'Miljövärden urval för publ'!$B$2:$H$490,MATCH(F$4,'Miljövärden urval för publ'!$B$2:$H$2,0),FALSE))</f>
        <v>14.388299999999999</v>
      </c>
      <c r="G241" s="106">
        <f>IF(ISERROR(VLOOKUP($C241,'Miljövärden urval för publ'!$B$2:$H$490,MATCH(G$4,'Miljövärden urval för publ'!$B$2:$H$2,0),FALSE)),"",VLOOKUP($C241,'Miljövärden urval för publ'!$B$2:$H$490,MATCH(G$4,'Miljövärden urval för publ'!$B$2:$H$2,0),FALSE))</f>
        <v>0.18820200000000001</v>
      </c>
    </row>
    <row r="242" spans="1:7" x14ac:dyDescent="0.25">
      <c r="A242" s="106">
        <v>239</v>
      </c>
      <c r="B242" s="106" t="str">
        <f>IF(ISERROR(INDEX('Miljövärden urval för publ'!$A$2:$AD$475,MATCH($A242,'Miljövärden urval för publ'!$U$2:$U$476,0),1)),"",INDEX('Miljövärden urval för publ'!$A$2:$AD$475,MATCH($A242,'Miljövärden urval för publ'!$U$2:$U$476,0),1))</f>
        <v>Strängnäs Energi AB, SEVAB</v>
      </c>
      <c r="C242" s="106" t="str">
        <f>IF(ISERROR(INDEX('Miljövärden urval för publ'!$A$2:$AD$475,MATCH($A242,'Miljövärden urval för publ'!$U$2:$U$476,0),2)),"",INDEX('Miljövärden urval för publ'!$A$2:$AD$475,MATCH($A242,'Miljövärden urval för publ'!$U$2:$U$476,0),2))</f>
        <v>Strängnäs</v>
      </c>
      <c r="D242" s="106">
        <f>IF(ISERROR(VLOOKUP($C242,'Miljövärden urval för publ'!$B$2:$H$490,MATCH(D$4,'Miljövärden urval för publ'!$B$2:$H$2,0),FALSE)),"",VLOOKUP($C242,'Miljövärden urval för publ'!$B$2:$H$490,MATCH(D$4,'Miljövärden urval för publ'!$B$2:$H$2,0),FALSE))</f>
        <v>0.16812099999999999</v>
      </c>
      <c r="E242" s="106">
        <f>IF(ISERROR(VLOOKUP($C242,'Miljövärden urval för publ'!$B$2:$H$490,MATCH(E$4,'Miljövärden urval för publ'!$B$2:$H$2,0),FALSE)),"",VLOOKUP($C242,'Miljövärden urval för publ'!$B$2:$H$490,MATCH(E$4,'Miljövärden urval för publ'!$B$2:$H$2,0),FALSE))</f>
        <v>52.090299999999999</v>
      </c>
      <c r="F242" s="106">
        <f>IF(ISERROR(VLOOKUP($C242,'Miljövärden urval för publ'!$B$2:$H$490,MATCH(F$4,'Miljövärden urval för publ'!$B$2:$H$2,0),FALSE)),"",VLOOKUP($C242,'Miljövärden urval för publ'!$B$2:$H$490,MATCH(F$4,'Miljövärden urval för publ'!$B$2:$H$2,0),FALSE))</f>
        <v>5.50793</v>
      </c>
      <c r="G242" s="106">
        <f>IF(ISERROR(VLOOKUP($C242,'Miljövärden urval för publ'!$B$2:$H$490,MATCH(G$4,'Miljövärden urval för publ'!$B$2:$H$2,0),FALSE)),"",VLOOKUP($C242,'Miljövärden urval för publ'!$B$2:$H$490,MATCH(G$4,'Miljövärden urval för publ'!$B$2:$H$2,0),FALSE))</f>
        <v>4.8262300000000001E-2</v>
      </c>
    </row>
    <row r="243" spans="1:7" x14ac:dyDescent="0.25">
      <c r="A243" s="106">
        <v>240</v>
      </c>
      <c r="B243" s="106" t="str">
        <f>IF(ISERROR(INDEX('Miljövärden urval för publ'!$A$2:$AD$475,MATCH($A243,'Miljövärden urval för publ'!$U$2:$U$476,0),1)),"",INDEX('Miljövärden urval för publ'!$A$2:$AD$475,MATCH($A243,'Miljövärden urval för publ'!$U$2:$U$476,0),1))</f>
        <v>Sundsvall Energi AB</v>
      </c>
      <c r="C243" s="106" t="str">
        <f>IF(ISERROR(INDEX('Miljövärden urval för publ'!$A$2:$AD$475,MATCH($A243,'Miljövärden urval för publ'!$U$2:$U$476,0),2)),"",INDEX('Miljövärden urval för publ'!$A$2:$AD$475,MATCH($A243,'Miljövärden urval för publ'!$U$2:$U$476,0),2))</f>
        <v>Kvissleby</v>
      </c>
      <c r="D243" s="106">
        <f>IF(ISERROR(VLOOKUP($C243,'Miljövärden urval för publ'!$B$2:$H$490,MATCH(D$4,'Miljövärden urval för publ'!$B$2:$H$2,0),FALSE)),"",VLOOKUP($C243,'Miljövärden urval för publ'!$B$2:$H$490,MATCH(D$4,'Miljövärden urval för publ'!$B$2:$H$2,0),FALSE))</f>
        <v>0.33592100000000003</v>
      </c>
      <c r="E243" s="106">
        <f>IF(ISERROR(VLOOKUP($C243,'Miljövärden urval för publ'!$B$2:$H$490,MATCH(E$4,'Miljövärden urval för publ'!$B$2:$H$2,0),FALSE)),"",VLOOKUP($C243,'Miljövärden urval för publ'!$B$2:$H$490,MATCH(E$4,'Miljövärden urval för publ'!$B$2:$H$2,0),FALSE))</f>
        <v>78.088300000000004</v>
      </c>
      <c r="F243" s="106">
        <f>IF(ISERROR(VLOOKUP($C243,'Miljövärden urval för publ'!$B$2:$H$490,MATCH(F$4,'Miljövärden urval för publ'!$B$2:$H$2,0),FALSE)),"",VLOOKUP($C243,'Miljövärden urval för publ'!$B$2:$H$490,MATCH(F$4,'Miljövärden urval för publ'!$B$2:$H$2,0),FALSE))</f>
        <v>10.981400000000001</v>
      </c>
      <c r="G243" s="106">
        <f>IF(ISERROR(VLOOKUP($C243,'Miljövärden urval för publ'!$B$2:$H$490,MATCH(G$4,'Miljövärden urval för publ'!$B$2:$H$2,0),FALSE)),"",VLOOKUP($C243,'Miljövärden urval för publ'!$B$2:$H$490,MATCH(G$4,'Miljövärden urval för publ'!$B$2:$H$2,0),FALSE))</f>
        <v>0.19361400000000001</v>
      </c>
    </row>
    <row r="244" spans="1:7" x14ac:dyDescent="0.25">
      <c r="A244" s="106">
        <v>241</v>
      </c>
      <c r="B244" s="106" t="str">
        <f>IF(ISERROR(INDEX('Miljövärden urval för publ'!$A$2:$AD$475,MATCH($A244,'Miljövärden urval för publ'!$U$2:$U$476,0),1)),"",INDEX('Miljövärden urval för publ'!$A$2:$AD$475,MATCH($A244,'Miljövärden urval för publ'!$U$2:$U$476,0),1))</f>
        <v>Sundsvall Energi AB</v>
      </c>
      <c r="C244" s="106" t="str">
        <f>IF(ISERROR(INDEX('Miljövärden urval för publ'!$A$2:$AD$475,MATCH($A244,'Miljövärden urval för publ'!$U$2:$U$476,0),2)),"",INDEX('Miljövärden urval för publ'!$A$2:$AD$475,MATCH($A244,'Miljövärden urval för publ'!$U$2:$U$476,0),2))</f>
        <v>Matfors</v>
      </c>
      <c r="D244" s="106">
        <f>IF(ISERROR(VLOOKUP($C244,'Miljövärden urval för publ'!$B$2:$H$490,MATCH(D$4,'Miljövärden urval för publ'!$B$2:$H$2,0),FALSE)),"",VLOOKUP($C244,'Miljövärden urval för publ'!$B$2:$H$490,MATCH(D$4,'Miljövärden urval för publ'!$B$2:$H$2,0),FALSE))</f>
        <v>0.176424</v>
      </c>
      <c r="E244" s="106">
        <f>IF(ISERROR(VLOOKUP($C244,'Miljövärden urval för publ'!$B$2:$H$490,MATCH(E$4,'Miljövärden urval för publ'!$B$2:$H$2,0),FALSE)),"",VLOOKUP($C244,'Miljövärden urval för publ'!$B$2:$H$490,MATCH(E$4,'Miljövärden urval för publ'!$B$2:$H$2,0),FALSE))</f>
        <v>31.898399999999999</v>
      </c>
      <c r="F244" s="106">
        <f>IF(ISERROR(VLOOKUP($C244,'Miljövärden urval för publ'!$B$2:$H$490,MATCH(F$4,'Miljövärden urval för publ'!$B$2:$H$2,0),FALSE)),"",VLOOKUP($C244,'Miljövärden urval för publ'!$B$2:$H$490,MATCH(F$4,'Miljövärden urval för publ'!$B$2:$H$2,0),FALSE))</f>
        <v>8.4915800000000008</v>
      </c>
      <c r="G244" s="106">
        <f>IF(ISERROR(VLOOKUP($C244,'Miljövärden urval för publ'!$B$2:$H$490,MATCH(G$4,'Miljövärden urval för publ'!$B$2:$H$2,0),FALSE)),"",VLOOKUP($C244,'Miljövärden urval för publ'!$B$2:$H$490,MATCH(G$4,'Miljövärden urval för publ'!$B$2:$H$2,0),FALSE))</f>
        <v>5.4562600000000003E-2</v>
      </c>
    </row>
    <row r="245" spans="1:7" x14ac:dyDescent="0.25">
      <c r="A245" s="106">
        <v>242</v>
      </c>
      <c r="B245" s="106" t="str">
        <f>IF(ISERROR(INDEX('Miljövärden urval för publ'!$A$2:$AD$475,MATCH($A245,'Miljövärden urval för publ'!$U$2:$U$476,0),1)),"",INDEX('Miljövärden urval för publ'!$A$2:$AD$475,MATCH($A245,'Miljövärden urval för publ'!$U$2:$U$476,0),1))</f>
        <v>Sundsvall Energi AB</v>
      </c>
      <c r="C245" s="106" t="str">
        <f>IF(ISERROR(INDEX('Miljövärden urval för publ'!$A$2:$AD$475,MATCH($A245,'Miljövärden urval för publ'!$U$2:$U$476,0),2)),"",INDEX('Miljövärden urval för publ'!$A$2:$AD$475,MATCH($A245,'Miljövärden urval för publ'!$U$2:$U$476,0),2))</f>
        <v>Sundsvall</v>
      </c>
      <c r="D245" s="106">
        <f>IF(ISERROR(VLOOKUP($C245,'Miljövärden urval för publ'!$B$2:$H$490,MATCH(D$4,'Miljövärden urval för publ'!$B$2:$H$2,0),FALSE)),"",VLOOKUP($C245,'Miljövärden urval för publ'!$B$2:$H$490,MATCH(D$4,'Miljövärden urval för publ'!$B$2:$H$2,0),FALSE))</f>
        <v>0.161078</v>
      </c>
      <c r="E245" s="106">
        <f>IF(ISERROR(VLOOKUP($C245,'Miljövärden urval för publ'!$B$2:$H$490,MATCH(E$4,'Miljövärden urval för publ'!$B$2:$H$2,0),FALSE)),"",VLOOKUP($C245,'Miljövärden urval för publ'!$B$2:$H$490,MATCH(E$4,'Miljövärden urval för publ'!$B$2:$H$2,0),FALSE))</f>
        <v>84.351100000000002</v>
      </c>
      <c r="F245" s="106">
        <f>IF(ISERROR(VLOOKUP($C245,'Miljövärden urval för publ'!$B$2:$H$490,MATCH(F$4,'Miljövärden urval för publ'!$B$2:$H$2,0),FALSE)),"",VLOOKUP($C245,'Miljövärden urval för publ'!$B$2:$H$490,MATCH(F$4,'Miljövärden urval för publ'!$B$2:$H$2,0),FALSE))</f>
        <v>4.4112799999999996</v>
      </c>
      <c r="G245" s="106">
        <f>IF(ISERROR(VLOOKUP($C245,'Miljövärden urval för publ'!$B$2:$H$490,MATCH(G$4,'Miljövärden urval för publ'!$B$2:$H$2,0),FALSE)),"",VLOOKUP($C245,'Miljövärden urval för publ'!$B$2:$H$490,MATCH(G$4,'Miljövärden urval för publ'!$B$2:$H$2,0),FALSE))</f>
        <v>3.8136000000000003E-2</v>
      </c>
    </row>
    <row r="246" spans="1:7" x14ac:dyDescent="0.25">
      <c r="A246" s="106">
        <v>243</v>
      </c>
      <c r="B246" s="106" t="str">
        <f>IF(ISERROR(INDEX('Miljövärden urval för publ'!$A$2:$AD$475,MATCH($A246,'Miljövärden urval för publ'!$U$2:$U$476,0),1)),"",INDEX('Miljövärden urval för publ'!$A$2:$AD$475,MATCH($A246,'Miljövärden urval för publ'!$U$2:$U$476,0),1))</f>
        <v>Sundsvall Energi AB</v>
      </c>
      <c r="C246" s="106" t="str">
        <f>IF(ISERROR(INDEX('Miljövärden urval för publ'!$A$2:$AD$475,MATCH($A246,'Miljövärden urval för publ'!$U$2:$U$476,0),2)),"",INDEX('Miljövärden urval för publ'!$A$2:$AD$475,MATCH($A246,'Miljövärden urval för publ'!$U$2:$U$476,0),2))</f>
        <v>Tunadal</v>
      </c>
      <c r="D246" s="106">
        <f>IF(ISERROR(VLOOKUP($C246,'Miljövärden urval för publ'!$B$2:$H$490,MATCH(D$4,'Miljövärden urval för publ'!$B$2:$H$2,0),FALSE)),"",VLOOKUP($C246,'Miljövärden urval för publ'!$B$2:$H$490,MATCH(D$4,'Miljövärden urval för publ'!$B$2:$H$2,0),FALSE))</f>
        <v>0.89038399999999995</v>
      </c>
      <c r="E246" s="106">
        <f>IF(ISERROR(VLOOKUP($C246,'Miljövärden urval för publ'!$B$2:$H$490,MATCH(E$4,'Miljövärden urval för publ'!$B$2:$H$2,0),FALSE)),"",VLOOKUP($C246,'Miljövärden urval för publ'!$B$2:$H$490,MATCH(E$4,'Miljövärden urval för publ'!$B$2:$H$2,0),FALSE))</f>
        <v>251.81299999999999</v>
      </c>
      <c r="F246" s="106">
        <f>IF(ISERROR(VLOOKUP($C246,'Miljövärden urval för publ'!$B$2:$H$490,MATCH(F$4,'Miljövärden urval för publ'!$B$2:$H$2,0),FALSE)),"",VLOOKUP($C246,'Miljövärden urval för publ'!$B$2:$H$490,MATCH(F$4,'Miljövärden urval för publ'!$B$2:$H$2,0),FALSE))</f>
        <v>4.03287</v>
      </c>
      <c r="G246" s="106">
        <f>IF(ISERROR(VLOOKUP($C246,'Miljövärden urval för publ'!$B$2:$H$490,MATCH(G$4,'Miljövärden urval för publ'!$B$2:$H$2,0),FALSE)),"",VLOOKUP($C246,'Miljövärden urval för publ'!$B$2:$H$490,MATCH(G$4,'Miljövärden urval för publ'!$B$2:$H$2,0),FALSE))</f>
        <v>0.208089</v>
      </c>
    </row>
    <row r="247" spans="1:7" x14ac:dyDescent="0.25">
      <c r="A247" s="106">
        <v>244</v>
      </c>
      <c r="B247" s="106" t="str">
        <f>IF(ISERROR(INDEX('Miljövärden urval för publ'!$A$2:$AD$475,MATCH($A247,'Miljövärden urval för publ'!$U$2:$U$476,0),1)),"",INDEX('Miljövärden urval för publ'!$A$2:$AD$475,MATCH($A247,'Miljövärden urval för publ'!$U$2:$U$476,0),1))</f>
        <v>Sundsvall Energi AB</v>
      </c>
      <c r="C247" s="106" t="str">
        <f>IF(ISERROR(INDEX('Miljövärden urval för publ'!$A$2:$AD$475,MATCH($A247,'Miljövärden urval för publ'!$U$2:$U$476,0),2)),"",INDEX('Miljövärden urval för publ'!$A$2:$AD$475,MATCH($A247,'Miljövärden urval för publ'!$U$2:$U$476,0),2))</f>
        <v>Övriga nät Sundsvall energi</v>
      </c>
      <c r="D247" s="106">
        <f>IF(ISERROR(VLOOKUP($C247,'Miljövärden urval för publ'!$B$2:$H$490,MATCH(D$4,'Miljövärden urval för publ'!$B$2:$H$2,0),FALSE)),"",VLOOKUP($C247,'Miljövärden urval för publ'!$B$2:$H$490,MATCH(D$4,'Miljövärden urval för publ'!$B$2:$H$2,0),FALSE))</f>
        <v>0.158919</v>
      </c>
      <c r="E247" s="106">
        <f>IF(ISERROR(VLOOKUP($C247,'Miljövärden urval för publ'!$B$2:$H$490,MATCH(E$4,'Miljövärden urval för publ'!$B$2:$H$2,0),FALSE)),"",VLOOKUP($C247,'Miljövärden urval för publ'!$B$2:$H$490,MATCH(E$4,'Miljövärden urval för publ'!$B$2:$H$2,0),FALSE))</f>
        <v>15.467700000000001</v>
      </c>
      <c r="F247" s="106">
        <f>IF(ISERROR(VLOOKUP($C247,'Miljövärden urval för publ'!$B$2:$H$490,MATCH(F$4,'Miljövärden urval för publ'!$B$2:$H$2,0),FALSE)),"",VLOOKUP($C247,'Miljövärden urval för publ'!$B$2:$H$490,MATCH(F$4,'Miljövärden urval för publ'!$B$2:$H$2,0),FALSE))</f>
        <v>12.961499999999999</v>
      </c>
      <c r="G247" s="106">
        <f>IF(ISERROR(VLOOKUP($C247,'Miljövärden urval för publ'!$B$2:$H$490,MATCH(G$4,'Miljövärden urval för publ'!$B$2:$H$2,0),FALSE)),"",VLOOKUP($C247,'Miljövärden urval för publ'!$B$2:$H$490,MATCH(G$4,'Miljövärden urval för publ'!$B$2:$H$2,0),FALSE))</f>
        <v>3.77078E-2</v>
      </c>
    </row>
    <row r="248" spans="1:7" x14ac:dyDescent="0.25">
      <c r="A248" s="106">
        <v>245</v>
      </c>
      <c r="B248" s="106" t="str">
        <f>IF(ISERROR(INDEX('Miljövärden urval för publ'!$A$2:$AD$475,MATCH($A248,'Miljövärden urval för publ'!$U$2:$U$476,0),1)),"",INDEX('Miljövärden urval för publ'!$A$2:$AD$475,MATCH($A248,'Miljövärden urval för publ'!$U$2:$U$476,0),1))</f>
        <v>Sävsjö Energi AB</v>
      </c>
      <c r="C248" s="106" t="str">
        <f>IF(ISERROR(INDEX('Miljövärden urval för publ'!$A$2:$AD$475,MATCH($A248,'Miljövärden urval för publ'!$U$2:$U$476,0),2)),"",INDEX('Miljövärden urval för publ'!$A$2:$AD$475,MATCH($A248,'Miljövärden urval för publ'!$U$2:$U$476,0),2))</f>
        <v>Rörvik</v>
      </c>
      <c r="D248" s="106">
        <f>IF(ISERROR(VLOOKUP($C248,'Miljövärden urval för publ'!$B$2:$H$490,MATCH(D$4,'Miljövärden urval för publ'!$B$2:$H$2,0),FALSE)),"",VLOOKUP($C248,'Miljövärden urval för publ'!$B$2:$H$490,MATCH(D$4,'Miljövärden urval för publ'!$B$2:$H$2,0),FALSE))</f>
        <v>0.115202</v>
      </c>
      <c r="E248" s="106">
        <f>IF(ISERROR(VLOOKUP($C248,'Miljövärden urval för publ'!$B$2:$H$490,MATCH(E$4,'Miljövärden urval för publ'!$B$2:$H$2,0),FALSE)),"",VLOOKUP($C248,'Miljövärden urval för publ'!$B$2:$H$490,MATCH(E$4,'Miljövärden urval för publ'!$B$2:$H$2,0),FALSE))</f>
        <v>27.763500000000001</v>
      </c>
      <c r="F248" s="106">
        <f>IF(ISERROR(VLOOKUP($C248,'Miljövärden urval för publ'!$B$2:$H$490,MATCH(F$4,'Miljövärden urval för publ'!$B$2:$H$2,0),FALSE)),"",VLOOKUP($C248,'Miljövärden urval för publ'!$B$2:$H$490,MATCH(F$4,'Miljövärden urval för publ'!$B$2:$H$2,0),FALSE))</f>
        <v>10.242100000000001</v>
      </c>
      <c r="G248" s="106">
        <f>IF(ISERROR(VLOOKUP($C248,'Miljövärden urval för publ'!$B$2:$H$490,MATCH(G$4,'Miljövärden urval för publ'!$B$2:$H$2,0),FALSE)),"",VLOOKUP($C248,'Miljövärden urval för publ'!$B$2:$H$490,MATCH(G$4,'Miljövärden urval för publ'!$B$2:$H$2,0),FALSE))</f>
        <v>1.09266E-2</v>
      </c>
    </row>
    <row r="249" spans="1:7" x14ac:dyDescent="0.25">
      <c r="A249" s="106">
        <v>246</v>
      </c>
      <c r="B249" s="106" t="str">
        <f>IF(ISERROR(INDEX('Miljövärden urval för publ'!$A$2:$AD$475,MATCH($A249,'Miljövärden urval för publ'!$U$2:$U$476,0),1)),"",INDEX('Miljövärden urval för publ'!$A$2:$AD$475,MATCH($A249,'Miljövärden urval för publ'!$U$2:$U$476,0),1))</f>
        <v>Sävsjö Energi AB</v>
      </c>
      <c r="C249" s="106" t="str">
        <f>IF(ISERROR(INDEX('Miljövärden urval för publ'!$A$2:$AD$475,MATCH($A249,'Miljövärden urval för publ'!$U$2:$U$476,0),2)),"",INDEX('Miljövärden urval för publ'!$A$2:$AD$475,MATCH($A249,'Miljövärden urval för publ'!$U$2:$U$476,0),2))</f>
        <v>Sävsjö</v>
      </c>
      <c r="D249" s="106">
        <f>IF(ISERROR(VLOOKUP($C249,'Miljövärden urval för publ'!$B$2:$H$490,MATCH(D$4,'Miljövärden urval för publ'!$B$2:$H$2,0),FALSE)),"",VLOOKUP($C249,'Miljövärden urval för publ'!$B$2:$H$490,MATCH(D$4,'Miljövärden urval för publ'!$B$2:$H$2,0),FALSE))</f>
        <v>0.186641</v>
      </c>
      <c r="E249" s="106">
        <f>IF(ISERROR(VLOOKUP($C249,'Miljövärden urval för publ'!$B$2:$H$490,MATCH(E$4,'Miljövärden urval för publ'!$B$2:$H$2,0),FALSE)),"",VLOOKUP($C249,'Miljövärden urval för publ'!$B$2:$H$490,MATCH(E$4,'Miljövärden urval för publ'!$B$2:$H$2,0),FALSE))</f>
        <v>33.367899999999999</v>
      </c>
      <c r="F249" s="106">
        <f>IF(ISERROR(VLOOKUP($C249,'Miljövärden urval för publ'!$B$2:$H$490,MATCH(F$4,'Miljövärden urval för publ'!$B$2:$H$2,0),FALSE)),"",VLOOKUP($C249,'Miljövärden urval för publ'!$B$2:$H$490,MATCH(F$4,'Miljövärden urval för publ'!$B$2:$H$2,0),FALSE))</f>
        <v>12.702400000000001</v>
      </c>
      <c r="G249" s="106">
        <f>IF(ISERROR(VLOOKUP($C249,'Miljövärden urval för publ'!$B$2:$H$490,MATCH(G$4,'Miljövärden urval för publ'!$B$2:$H$2,0),FALSE)),"",VLOOKUP($C249,'Miljövärden urval för publ'!$B$2:$H$490,MATCH(G$4,'Miljövärden urval för publ'!$B$2:$H$2,0),FALSE))</f>
        <v>4.7476600000000001E-2</v>
      </c>
    </row>
    <row r="250" spans="1:7" x14ac:dyDescent="0.25">
      <c r="A250" s="106">
        <v>247</v>
      </c>
      <c r="B250" s="106" t="str">
        <f>IF(ISERROR(INDEX('Miljövärden urval för publ'!$A$2:$AD$475,MATCH($A250,'Miljövärden urval för publ'!$U$2:$U$476,0),1)),"",INDEX('Miljövärden urval för publ'!$A$2:$AD$475,MATCH($A250,'Miljövärden urval för publ'!$U$2:$U$476,0),1))</f>
        <v>Söderhamn Nära AB</v>
      </c>
      <c r="C250" s="106" t="str">
        <f>IF(ISERROR(INDEX('Miljövärden urval för publ'!$A$2:$AD$475,MATCH($A250,'Miljövärden urval för publ'!$U$2:$U$476,0),2)),"",INDEX('Miljövärden urval för publ'!$A$2:$AD$475,MATCH($A250,'Miljövärden urval för publ'!$U$2:$U$476,0),2))</f>
        <v>Ljusne</v>
      </c>
      <c r="D250" s="106">
        <f>IF(ISERROR(VLOOKUP($C250,'Miljövärden urval för publ'!$B$2:$H$490,MATCH(D$4,'Miljövärden urval för publ'!$B$2:$H$2,0),FALSE)),"",VLOOKUP($C250,'Miljövärden urval för publ'!$B$2:$H$490,MATCH(D$4,'Miljövärden urval för publ'!$B$2:$H$2,0),FALSE))</f>
        <v>0.26167600000000002</v>
      </c>
      <c r="E250" s="106">
        <f>IF(ISERROR(VLOOKUP($C250,'Miljövärden urval för publ'!$B$2:$H$490,MATCH(E$4,'Miljövärden urval för publ'!$B$2:$H$2,0),FALSE)),"",VLOOKUP($C250,'Miljövärden urval för publ'!$B$2:$H$490,MATCH(E$4,'Miljövärden urval för publ'!$B$2:$H$2,0),FALSE))</f>
        <v>63.415199999999999</v>
      </c>
      <c r="F250" s="106">
        <f>IF(ISERROR(VLOOKUP($C250,'Miljövärden urval för publ'!$B$2:$H$490,MATCH(F$4,'Miljövärden urval för publ'!$B$2:$H$2,0),FALSE)),"",VLOOKUP($C250,'Miljövärden urval för publ'!$B$2:$H$490,MATCH(F$4,'Miljövärden urval för publ'!$B$2:$H$2,0),FALSE))</f>
        <v>12.2822</v>
      </c>
      <c r="G250" s="106">
        <f>IF(ISERROR(VLOOKUP($C250,'Miljövärden urval för publ'!$B$2:$H$490,MATCH(G$4,'Miljövärden urval för publ'!$B$2:$H$2,0),FALSE)),"",VLOOKUP($C250,'Miljövärden urval för publ'!$B$2:$H$490,MATCH(G$4,'Miljövärden urval för publ'!$B$2:$H$2,0),FALSE))</f>
        <v>0.134517</v>
      </c>
    </row>
    <row r="251" spans="1:7" x14ac:dyDescent="0.25">
      <c r="A251" s="106">
        <v>248</v>
      </c>
      <c r="B251" s="106" t="str">
        <f>IF(ISERROR(INDEX('Miljövärden urval för publ'!$A$2:$AD$475,MATCH($A251,'Miljövärden urval för publ'!$U$2:$U$476,0),1)),"",INDEX('Miljövärden urval för publ'!$A$2:$AD$475,MATCH($A251,'Miljövärden urval för publ'!$U$2:$U$476,0),1))</f>
        <v>Söderhamn Nära AB</v>
      </c>
      <c r="C251" s="106" t="str">
        <f>IF(ISERROR(INDEX('Miljövärden urval för publ'!$A$2:$AD$475,MATCH($A251,'Miljövärden urval för publ'!$U$2:$U$476,0),2)),"",INDEX('Miljövärden urval för publ'!$A$2:$AD$475,MATCH($A251,'Miljövärden urval för publ'!$U$2:$U$476,0),2))</f>
        <v>Mohed</v>
      </c>
      <c r="D251" s="106">
        <f>IF(ISERROR(VLOOKUP($C251,'Miljövärden urval för publ'!$B$2:$H$490,MATCH(D$4,'Miljövärden urval för publ'!$B$2:$H$2,0),FALSE)),"",VLOOKUP($C251,'Miljövärden urval för publ'!$B$2:$H$490,MATCH(D$4,'Miljövärden urval för publ'!$B$2:$H$2,0),FALSE))</f>
        <v>0.38522000000000001</v>
      </c>
      <c r="E251" s="106">
        <f>IF(ISERROR(VLOOKUP($C251,'Miljövärden urval för publ'!$B$2:$H$490,MATCH(E$4,'Miljövärden urval för publ'!$B$2:$H$2,0),FALSE)),"",VLOOKUP($C251,'Miljövärden urval för publ'!$B$2:$H$490,MATCH(E$4,'Miljövärden urval för publ'!$B$2:$H$2,0),FALSE))</f>
        <v>4.3562500000000002</v>
      </c>
      <c r="F251" s="106">
        <f>IF(ISERROR(VLOOKUP($C251,'Miljövärden urval för publ'!$B$2:$H$490,MATCH(F$4,'Miljövärden urval för publ'!$B$2:$H$2,0),FALSE)),"",VLOOKUP($C251,'Miljövärden urval för publ'!$B$2:$H$490,MATCH(F$4,'Miljövärden urval för publ'!$B$2:$H$2,0),FALSE))</f>
        <v>9.7472200000000004</v>
      </c>
      <c r="G251" s="106">
        <f>IF(ISERROR(VLOOKUP($C251,'Miljövärden urval för publ'!$B$2:$H$490,MATCH(G$4,'Miljövärden urval för publ'!$B$2:$H$2,0),FALSE)),"",VLOOKUP($C251,'Miljövärden urval för publ'!$B$2:$H$490,MATCH(G$4,'Miljövärden urval för publ'!$B$2:$H$2,0),FALSE))</f>
        <v>0</v>
      </c>
    </row>
    <row r="252" spans="1:7" x14ac:dyDescent="0.25">
      <c r="A252" s="106">
        <v>249</v>
      </c>
      <c r="B252" s="106" t="str">
        <f>IF(ISERROR(INDEX('Miljövärden urval för publ'!$A$2:$AD$475,MATCH($A252,'Miljövärden urval för publ'!$U$2:$U$476,0),1)),"",INDEX('Miljövärden urval för publ'!$A$2:$AD$475,MATCH($A252,'Miljövärden urval för publ'!$U$2:$U$476,0),1))</f>
        <v>Söderhamn Nära AB</v>
      </c>
      <c r="C252" s="106" t="str">
        <f>IF(ISERROR(INDEX('Miljövärden urval för publ'!$A$2:$AD$475,MATCH($A252,'Miljövärden urval för publ'!$U$2:$U$476,0),2)),"",INDEX('Miljövärden urval för publ'!$A$2:$AD$475,MATCH($A252,'Miljövärden urval för publ'!$U$2:$U$476,0),2))</f>
        <v>Sandarne</v>
      </c>
      <c r="D252" s="106">
        <f>IF(ISERROR(VLOOKUP($C252,'Miljövärden urval för publ'!$B$2:$H$490,MATCH(D$4,'Miljövärden urval för publ'!$B$2:$H$2,0),FALSE)),"",VLOOKUP($C252,'Miljövärden urval för publ'!$B$2:$H$490,MATCH(D$4,'Miljövärden urval för publ'!$B$2:$H$2,0),FALSE))</f>
        <v>0.38347100000000001</v>
      </c>
      <c r="E252" s="106">
        <f>IF(ISERROR(VLOOKUP($C252,'Miljövärden urval för publ'!$B$2:$H$490,MATCH(E$4,'Miljövärden urval för publ'!$B$2:$H$2,0),FALSE)),"",VLOOKUP($C252,'Miljövärden urval för publ'!$B$2:$H$490,MATCH(E$4,'Miljövärden urval för publ'!$B$2:$H$2,0),FALSE))</f>
        <v>57.871000000000002</v>
      </c>
      <c r="F252" s="106">
        <f>IF(ISERROR(VLOOKUP($C252,'Miljövärden urval för publ'!$B$2:$H$490,MATCH(F$4,'Miljövärden urval för publ'!$B$2:$H$2,0),FALSE)),"",VLOOKUP($C252,'Miljövärden urval för publ'!$B$2:$H$490,MATCH(F$4,'Miljövärden urval för publ'!$B$2:$H$2,0),FALSE))</f>
        <v>17.303699999999999</v>
      </c>
      <c r="G252" s="106">
        <f>IF(ISERROR(VLOOKUP($C252,'Miljövärden urval för publ'!$B$2:$H$490,MATCH(G$4,'Miljövärden urval för publ'!$B$2:$H$2,0),FALSE)),"",VLOOKUP($C252,'Miljövärden urval för publ'!$B$2:$H$490,MATCH(G$4,'Miljövärden urval för publ'!$B$2:$H$2,0),FALSE))</f>
        <v>0.15254999999999999</v>
      </c>
    </row>
    <row r="253" spans="1:7" x14ac:dyDescent="0.25">
      <c r="A253" s="106">
        <v>250</v>
      </c>
      <c r="B253" s="106" t="str">
        <f>IF(ISERROR(INDEX('Miljövärden urval för publ'!$A$2:$AD$475,MATCH($A253,'Miljövärden urval för publ'!$U$2:$U$476,0),1)),"",INDEX('Miljövärden urval för publ'!$A$2:$AD$475,MATCH($A253,'Miljövärden urval för publ'!$U$2:$U$476,0),1))</f>
        <v>Söderhamn Nära AB</v>
      </c>
      <c r="C253" s="106" t="str">
        <f>IF(ISERROR(INDEX('Miljövärden urval för publ'!$A$2:$AD$475,MATCH($A253,'Miljövärden urval för publ'!$U$2:$U$476,0),2)),"",INDEX('Miljövärden urval för publ'!$A$2:$AD$475,MATCH($A253,'Miljövärden urval för publ'!$U$2:$U$476,0),2))</f>
        <v>Söderhamn</v>
      </c>
      <c r="D253" s="106">
        <f>IF(ISERROR(VLOOKUP($C253,'Miljövärden urval för publ'!$B$2:$H$490,MATCH(D$4,'Miljövärden urval för publ'!$B$2:$H$2,0),FALSE)),"",VLOOKUP($C253,'Miljövärden urval för publ'!$B$2:$H$490,MATCH(D$4,'Miljövärden urval för publ'!$B$2:$H$2,0),FALSE))</f>
        <v>0.136964</v>
      </c>
      <c r="E253" s="106">
        <f>IF(ISERROR(VLOOKUP($C253,'Miljövärden urval för publ'!$B$2:$H$490,MATCH(E$4,'Miljövärden urval för publ'!$B$2:$H$2,0),FALSE)),"",VLOOKUP($C253,'Miljövärden urval för publ'!$B$2:$H$490,MATCH(E$4,'Miljövärden urval för publ'!$B$2:$H$2,0),FALSE))</f>
        <v>8.7896099999999997</v>
      </c>
      <c r="F253" s="106">
        <f>IF(ISERROR(VLOOKUP($C253,'Miljövärden urval för publ'!$B$2:$H$490,MATCH(F$4,'Miljövärden urval för publ'!$B$2:$H$2,0),FALSE)),"",VLOOKUP($C253,'Miljövärden urval för publ'!$B$2:$H$490,MATCH(F$4,'Miljövärden urval för publ'!$B$2:$H$2,0),FALSE))</f>
        <v>7.6673400000000003</v>
      </c>
      <c r="G253" s="106">
        <f>IF(ISERROR(VLOOKUP($C253,'Miljövärden urval för publ'!$B$2:$H$490,MATCH(G$4,'Miljövärden urval för publ'!$B$2:$H$2,0),FALSE)),"",VLOOKUP($C253,'Miljövärden urval för publ'!$B$2:$H$490,MATCH(G$4,'Miljövärden urval för publ'!$B$2:$H$2,0),FALSE))</f>
        <v>1.48269E-3</v>
      </c>
    </row>
    <row r="254" spans="1:7" x14ac:dyDescent="0.25">
      <c r="A254" s="106">
        <v>251</v>
      </c>
      <c r="B254" s="106" t="str">
        <f>IF(ISERROR(INDEX('Miljövärden urval för publ'!$A$2:$AD$475,MATCH($A254,'Miljövärden urval för publ'!$U$2:$U$476,0),1)),"",INDEX('Miljövärden urval för publ'!$A$2:$AD$475,MATCH($A254,'Miljövärden urval för publ'!$U$2:$U$476,0),1))</f>
        <v>Södertörns Fjärrvärme AB</v>
      </c>
      <c r="C254" s="106" t="str">
        <f>IF(ISERROR(INDEX('Miljövärden urval för publ'!$A$2:$AD$475,MATCH($A254,'Miljövärden urval för publ'!$U$2:$U$476,0),2)),"",INDEX('Miljövärden urval för publ'!$A$2:$AD$475,MATCH($A254,'Miljövärden urval för publ'!$U$2:$U$476,0),2))</f>
        <v>Södertörn Fjärrvärme Totalt</v>
      </c>
      <c r="D254" s="106">
        <f>IF(ISERROR(VLOOKUP($C254,'Miljövärden urval för publ'!$B$2:$H$490,MATCH(D$4,'Miljövärden urval för publ'!$B$2:$H$2,0),FALSE)),"",VLOOKUP($C254,'Miljövärden urval för publ'!$B$2:$H$490,MATCH(D$4,'Miljövärden urval för publ'!$B$2:$H$2,0),FALSE))</f>
        <v>0.125748</v>
      </c>
      <c r="E254" s="106">
        <f>IF(ISERROR(VLOOKUP($C254,'Miljövärden urval för publ'!$B$2:$H$490,MATCH(E$4,'Miljövärden urval för publ'!$B$2:$H$2,0),FALSE)),"",VLOOKUP($C254,'Miljövärden urval för publ'!$B$2:$H$490,MATCH(E$4,'Miljövärden urval för publ'!$B$2:$H$2,0),FALSE))</f>
        <v>40.122999999999998</v>
      </c>
      <c r="F254" s="106">
        <f>IF(ISERROR(VLOOKUP($C254,'Miljövärden urval för publ'!$B$2:$H$490,MATCH(F$4,'Miljövärden urval för publ'!$B$2:$H$2,0),FALSE)),"",VLOOKUP($C254,'Miljövärden urval för publ'!$B$2:$H$490,MATCH(F$4,'Miljövärden urval för publ'!$B$2:$H$2,0),FALSE))</f>
        <v>5.4083600000000001</v>
      </c>
      <c r="G254" s="106">
        <f>IF(ISERROR(VLOOKUP($C254,'Miljövärden urval för publ'!$B$2:$H$490,MATCH(G$4,'Miljövärden urval för publ'!$B$2:$H$2,0),FALSE)),"",VLOOKUP($C254,'Miljövärden urval för publ'!$B$2:$H$490,MATCH(G$4,'Miljövärden urval för publ'!$B$2:$H$2,0),FALSE))</f>
        <v>4.87689E-3</v>
      </c>
    </row>
    <row r="255" spans="1:7" x14ac:dyDescent="0.25">
      <c r="A255" s="106">
        <v>252</v>
      </c>
      <c r="B255" s="106" t="str">
        <f>IF(ISERROR(INDEX('Miljövärden urval för publ'!$A$2:$AD$475,MATCH($A255,'Miljövärden urval för publ'!$U$2:$U$476,0),1)),"",INDEX('Miljövärden urval för publ'!$A$2:$AD$475,MATCH($A255,'Miljövärden urval för publ'!$U$2:$U$476,0),1))</f>
        <v>Tekniska Verken i Kiruna AB</v>
      </c>
      <c r="C255" s="106" t="str">
        <f>IF(ISERROR(INDEX('Miljövärden urval för publ'!$A$2:$AD$475,MATCH($A255,'Miljövärden urval för publ'!$U$2:$U$476,0),2)),"",INDEX('Miljövärden urval för publ'!$A$2:$AD$475,MATCH($A255,'Miljövärden urval för publ'!$U$2:$U$476,0),2))</f>
        <v>Kiruna C</v>
      </c>
      <c r="D255" s="106">
        <f>IF(ISERROR(VLOOKUP($C255,'Miljövärden urval för publ'!$B$2:$H$490,MATCH(D$4,'Miljövärden urval för publ'!$B$2:$H$2,0),FALSE)),"",VLOOKUP($C255,'Miljövärden urval för publ'!$B$2:$H$490,MATCH(D$4,'Miljövärden urval för publ'!$B$2:$H$2,0),FALSE))</f>
        <v>0.26455400000000001</v>
      </c>
      <c r="E255" s="106">
        <f>IF(ISERROR(VLOOKUP($C255,'Miljövärden urval för publ'!$B$2:$H$490,MATCH(E$4,'Miljövärden urval för publ'!$B$2:$H$2,0),FALSE)),"",VLOOKUP($C255,'Miljövärden urval för publ'!$B$2:$H$490,MATCH(E$4,'Miljövärden urval för publ'!$B$2:$H$2,0),FALSE))</f>
        <v>115.667</v>
      </c>
      <c r="F255" s="106">
        <f>IF(ISERROR(VLOOKUP($C255,'Miljövärden urval för publ'!$B$2:$H$490,MATCH(F$4,'Miljövärden urval för publ'!$B$2:$H$2,0),FALSE)),"",VLOOKUP($C255,'Miljövärden urval för publ'!$B$2:$H$490,MATCH(F$4,'Miljövärden urval för publ'!$B$2:$H$2,0),FALSE))</f>
        <v>4.6819499999999996</v>
      </c>
      <c r="G255" s="106">
        <f>IF(ISERROR(VLOOKUP($C255,'Miljövärden urval för publ'!$B$2:$H$490,MATCH(G$4,'Miljövärden urval för publ'!$B$2:$H$2,0),FALSE)),"",VLOOKUP($C255,'Miljövärden urval för publ'!$B$2:$H$490,MATCH(G$4,'Miljövärden urval för publ'!$B$2:$H$2,0),FALSE))</f>
        <v>5.8265699999999997E-2</v>
      </c>
    </row>
    <row r="256" spans="1:7" x14ac:dyDescent="0.25">
      <c r="A256" s="106">
        <v>253</v>
      </c>
      <c r="B256" s="106" t="str">
        <f>IF(ISERROR(INDEX('Miljövärden urval för publ'!$A$2:$AD$475,MATCH($A256,'Miljövärden urval för publ'!$U$2:$U$476,0),1)),"",INDEX('Miljövärden urval för publ'!$A$2:$AD$475,MATCH($A256,'Miljövärden urval för publ'!$U$2:$U$476,0),1))</f>
        <v>Tekniska Verken i Kiruna AB</v>
      </c>
      <c r="C256" s="106" t="str">
        <f>IF(ISERROR(INDEX('Miljövärden urval för publ'!$A$2:$AD$475,MATCH($A256,'Miljövärden urval för publ'!$U$2:$U$476,0),2)),"",INDEX('Miljövärden urval för publ'!$A$2:$AD$475,MATCH($A256,'Miljövärden urval för publ'!$U$2:$U$476,0),2))</f>
        <v>Vittangi</v>
      </c>
      <c r="D256" s="106">
        <f>IF(ISERROR(VLOOKUP($C256,'Miljövärden urval för publ'!$B$2:$H$490,MATCH(D$4,'Miljövärden urval för publ'!$B$2:$H$2,0),FALSE)),"",VLOOKUP($C256,'Miljövärden urval för publ'!$B$2:$H$490,MATCH(D$4,'Miljövärden urval för publ'!$B$2:$H$2,0),FALSE))</f>
        <v>0.70960199999999996</v>
      </c>
      <c r="E256" s="106">
        <f>IF(ISERROR(VLOOKUP($C256,'Miljövärden urval för publ'!$B$2:$H$490,MATCH(E$4,'Miljövärden urval för publ'!$B$2:$H$2,0),FALSE)),"",VLOOKUP($C256,'Miljövärden urval för publ'!$B$2:$H$490,MATCH(E$4,'Miljövärden urval för publ'!$B$2:$H$2,0),FALSE))</f>
        <v>149.50399999999999</v>
      </c>
      <c r="F256" s="106">
        <f>IF(ISERROR(VLOOKUP($C256,'Miljövärden urval för publ'!$B$2:$H$490,MATCH(F$4,'Miljövärden urval för publ'!$B$2:$H$2,0),FALSE)),"",VLOOKUP($C256,'Miljövärden urval för publ'!$B$2:$H$490,MATCH(F$4,'Miljövärden urval för publ'!$B$2:$H$2,0),FALSE))</f>
        <v>8.7234599999999993</v>
      </c>
      <c r="G256" s="106">
        <f>IF(ISERROR(VLOOKUP($C256,'Miljövärden urval för publ'!$B$2:$H$490,MATCH(G$4,'Miljövärden urval för publ'!$B$2:$H$2,0),FALSE)),"",VLOOKUP($C256,'Miljövärden urval för publ'!$B$2:$H$490,MATCH(G$4,'Miljövärden urval för publ'!$B$2:$H$2,0),FALSE))</f>
        <v>0.113581</v>
      </c>
    </row>
    <row r="257" spans="1:7" x14ac:dyDescent="0.25">
      <c r="A257" s="106">
        <v>254</v>
      </c>
      <c r="B257" s="106" t="str">
        <f>IF(ISERROR(INDEX('Miljövärden urval för publ'!$A$2:$AD$475,MATCH($A257,'Miljövärden urval för publ'!$U$2:$U$476,0),1)),"",INDEX('Miljövärden urval för publ'!$A$2:$AD$475,MATCH($A257,'Miljövärden urval för publ'!$U$2:$U$476,0),1))</f>
        <v>Tekniska Verken i Linköping AB</v>
      </c>
      <c r="C257" s="106" t="str">
        <f>IF(ISERROR(INDEX('Miljövärden urval för publ'!$A$2:$AD$475,MATCH($A257,'Miljövärden urval för publ'!$U$2:$U$476,0),2)),"",INDEX('Miljövärden urval för publ'!$A$2:$AD$475,MATCH($A257,'Miljövärden urval för publ'!$U$2:$U$476,0),2))</f>
        <v>Borensberg</v>
      </c>
      <c r="D257" s="106">
        <f>IF(ISERROR(VLOOKUP($C257,'Miljövärden urval för publ'!$B$2:$H$490,MATCH(D$4,'Miljövärden urval för publ'!$B$2:$H$2,0),FALSE)),"",VLOOKUP($C257,'Miljövärden urval för publ'!$B$2:$H$490,MATCH(D$4,'Miljövärden urval för publ'!$B$2:$H$2,0),FALSE))</f>
        <v>0.156972</v>
      </c>
      <c r="E257" s="106">
        <f>IF(ISERROR(VLOOKUP($C257,'Miljövärden urval för publ'!$B$2:$H$490,MATCH(E$4,'Miljövärden urval för publ'!$B$2:$H$2,0),FALSE)),"",VLOOKUP($C257,'Miljövärden urval för publ'!$B$2:$H$490,MATCH(E$4,'Miljövärden urval för publ'!$B$2:$H$2,0),FALSE))</f>
        <v>37.163499999999999</v>
      </c>
      <c r="F257" s="106">
        <f>IF(ISERROR(VLOOKUP($C257,'Miljövärden urval för publ'!$B$2:$H$490,MATCH(F$4,'Miljövärden urval för publ'!$B$2:$H$2,0),FALSE)),"",VLOOKUP($C257,'Miljövärden urval för publ'!$B$2:$H$490,MATCH(F$4,'Miljövärden urval för publ'!$B$2:$H$2,0),FALSE))</f>
        <v>11.509499999999999</v>
      </c>
      <c r="G257" s="106">
        <f>IF(ISERROR(VLOOKUP($C257,'Miljövärden urval för publ'!$B$2:$H$490,MATCH(G$4,'Miljövärden urval för publ'!$B$2:$H$2,0),FALSE)),"",VLOOKUP($C257,'Miljövärden urval för publ'!$B$2:$H$490,MATCH(G$4,'Miljövärden urval för publ'!$B$2:$H$2,0),FALSE))</f>
        <v>2.2702699999999999E-2</v>
      </c>
    </row>
    <row r="258" spans="1:7" x14ac:dyDescent="0.25">
      <c r="A258" s="106">
        <v>255</v>
      </c>
      <c r="B258" s="106" t="str">
        <f>IF(ISERROR(INDEX('Miljövärden urval för publ'!$A$2:$AD$475,MATCH($A258,'Miljövärden urval för publ'!$U$2:$U$476,0),1)),"",INDEX('Miljövärden urval för publ'!$A$2:$AD$475,MATCH($A258,'Miljövärden urval för publ'!$U$2:$U$476,0),1))</f>
        <v>Tekniska Verken i Linköping AB</v>
      </c>
      <c r="C258" s="106" t="str">
        <f>IF(ISERROR(INDEX('Miljövärden urval för publ'!$A$2:$AD$475,MATCH($A258,'Miljövärden urval för publ'!$U$2:$U$476,0),2)),"",INDEX('Miljövärden urval för publ'!$A$2:$AD$475,MATCH($A258,'Miljövärden urval för publ'!$U$2:$U$476,0),2))</f>
        <v>Katrineholm</v>
      </c>
      <c r="D258" s="106">
        <f>IF(ISERROR(VLOOKUP($C258,'Miljövärden urval för publ'!$B$2:$H$490,MATCH(D$4,'Miljövärden urval för publ'!$B$2:$H$2,0),FALSE)),"",VLOOKUP($C258,'Miljövärden urval för publ'!$B$2:$H$490,MATCH(D$4,'Miljövärden urval för publ'!$B$2:$H$2,0),FALSE))</f>
        <v>6.8208599999999994E-2</v>
      </c>
      <c r="E258" s="106">
        <f>IF(ISERROR(VLOOKUP($C258,'Miljövärden urval för publ'!$B$2:$H$490,MATCH(E$4,'Miljövärden urval för publ'!$B$2:$H$2,0),FALSE)),"",VLOOKUP($C258,'Miljövärden urval för publ'!$B$2:$H$490,MATCH(E$4,'Miljövärden urval för publ'!$B$2:$H$2,0),FALSE))</f>
        <v>13.1714</v>
      </c>
      <c r="F258" s="106">
        <f>IF(ISERROR(VLOOKUP($C258,'Miljövärden urval för publ'!$B$2:$H$490,MATCH(F$4,'Miljövärden urval för publ'!$B$2:$H$2,0),FALSE)),"",VLOOKUP($C258,'Miljövärden urval för publ'!$B$2:$H$490,MATCH(F$4,'Miljövärden urval för publ'!$B$2:$H$2,0),FALSE))</f>
        <v>4.87338</v>
      </c>
      <c r="G258" s="106">
        <f>IF(ISERROR(VLOOKUP($C258,'Miljövärden urval för publ'!$B$2:$H$490,MATCH(G$4,'Miljövärden urval för publ'!$B$2:$H$2,0),FALSE)),"",VLOOKUP($C258,'Miljövärden urval för publ'!$B$2:$H$490,MATCH(G$4,'Miljövärden urval för publ'!$B$2:$H$2,0),FALSE))</f>
        <v>1.0889299999999999E-2</v>
      </c>
    </row>
    <row r="259" spans="1:7" x14ac:dyDescent="0.25">
      <c r="A259" s="106">
        <v>256</v>
      </c>
      <c r="B259" s="106" t="str">
        <f>IF(ISERROR(INDEX('Miljövärden urval för publ'!$A$2:$AD$475,MATCH($A259,'Miljövärden urval för publ'!$U$2:$U$476,0),1)),"",INDEX('Miljövärden urval för publ'!$A$2:$AD$475,MATCH($A259,'Miljövärden urval för publ'!$U$2:$U$476,0),1))</f>
        <v>Tekniska Verken i Linköping AB</v>
      </c>
      <c r="C259" s="106" t="str">
        <f>IF(ISERROR(INDEX('Miljövärden urval för publ'!$A$2:$AD$475,MATCH($A259,'Miljövärden urval för publ'!$U$2:$U$476,0),2)),"",INDEX('Miljövärden urval för publ'!$A$2:$AD$475,MATCH($A259,'Miljövärden urval för publ'!$U$2:$U$476,0),2))</f>
        <v>Kisa</v>
      </c>
      <c r="D259" s="106">
        <f>IF(ISERROR(VLOOKUP($C259,'Miljövärden urval för publ'!$B$2:$H$490,MATCH(D$4,'Miljövärden urval för publ'!$B$2:$H$2,0),FALSE)),"",VLOOKUP($C259,'Miljövärden urval för publ'!$B$2:$H$490,MATCH(D$4,'Miljövärden urval för publ'!$B$2:$H$2,0),FALSE))</f>
        <v>5.2606699999999999E-2</v>
      </c>
      <c r="E259" s="106">
        <f>IF(ISERROR(VLOOKUP($C259,'Miljövärden urval för publ'!$B$2:$H$490,MATCH(E$4,'Miljövärden urval för publ'!$B$2:$H$2,0),FALSE)),"",VLOOKUP($C259,'Miljövärden urval för publ'!$B$2:$H$490,MATCH(E$4,'Miljövärden urval för publ'!$B$2:$H$2,0),FALSE))</f>
        <v>14.6439</v>
      </c>
      <c r="F259" s="106">
        <f>IF(ISERROR(VLOOKUP($C259,'Miljövärden urval för publ'!$B$2:$H$490,MATCH(F$4,'Miljövärden urval för publ'!$B$2:$H$2,0),FALSE)),"",VLOOKUP($C259,'Miljövärden urval för publ'!$B$2:$H$490,MATCH(F$4,'Miljövärden urval för publ'!$B$2:$H$2,0),FALSE))</f>
        <v>8.4349699999999999</v>
      </c>
      <c r="G259" s="106">
        <f>IF(ISERROR(VLOOKUP($C259,'Miljövärden urval för publ'!$B$2:$H$490,MATCH(G$4,'Miljövärden urval för publ'!$B$2:$H$2,0),FALSE)),"",VLOOKUP($C259,'Miljövärden urval för publ'!$B$2:$H$490,MATCH(G$4,'Miljövärden urval för publ'!$B$2:$H$2,0),FALSE))</f>
        <v>1.14573E-2</v>
      </c>
    </row>
    <row r="260" spans="1:7" x14ac:dyDescent="0.25">
      <c r="A260" s="106">
        <v>257</v>
      </c>
      <c r="B260" s="106" t="str">
        <f>IF(ISERROR(INDEX('Miljövärden urval för publ'!$A$2:$AD$475,MATCH($A260,'Miljövärden urval för publ'!$U$2:$U$476,0),1)),"",INDEX('Miljövärden urval för publ'!$A$2:$AD$475,MATCH($A260,'Miljövärden urval för publ'!$U$2:$U$476,0),1))</f>
        <v>Tekniska Verken i Linköping AB</v>
      </c>
      <c r="C260" s="106" t="str">
        <f>IF(ISERROR(INDEX('Miljövärden urval för publ'!$A$2:$AD$475,MATCH($A260,'Miljövärden urval för publ'!$U$2:$U$476,0),2)),"",INDEX('Miljövärden urval för publ'!$A$2:$AD$475,MATCH($A260,'Miljövärden urval för publ'!$U$2:$U$476,0),2))</f>
        <v>Linköping</v>
      </c>
      <c r="D260" s="106">
        <f>IF(ISERROR(VLOOKUP($C260,'Miljövärden urval för publ'!$B$2:$H$490,MATCH(D$4,'Miljövärden urval för publ'!$B$2:$H$2,0),FALSE)),"",VLOOKUP($C260,'Miljövärden urval för publ'!$B$2:$H$490,MATCH(D$4,'Miljövärden urval för publ'!$B$2:$H$2,0),FALSE))</f>
        <v>0.19384100000000001</v>
      </c>
      <c r="E260" s="106">
        <f>IF(ISERROR(VLOOKUP($C260,'Miljövärden urval för publ'!$B$2:$H$490,MATCH(E$4,'Miljövärden urval för publ'!$B$2:$H$2,0),FALSE)),"",VLOOKUP($C260,'Miljövärden urval för publ'!$B$2:$H$490,MATCH(E$4,'Miljövärden urval för publ'!$B$2:$H$2,0),FALSE))</f>
        <v>92.608599999999996</v>
      </c>
      <c r="F260" s="106">
        <f>IF(ISERROR(VLOOKUP($C260,'Miljövärden urval för publ'!$B$2:$H$490,MATCH(F$4,'Miljövärden urval för publ'!$B$2:$H$2,0),FALSE)),"",VLOOKUP($C260,'Miljövärden urval för publ'!$B$2:$H$490,MATCH(F$4,'Miljövärden urval för publ'!$B$2:$H$2,0),FALSE))</f>
        <v>5.9941399999999998</v>
      </c>
      <c r="G260" s="106">
        <f>IF(ISERROR(VLOOKUP($C260,'Miljövärden urval för publ'!$B$2:$H$490,MATCH(G$4,'Miljövärden urval för publ'!$B$2:$H$2,0),FALSE)),"",VLOOKUP($C260,'Miljövärden urval för publ'!$B$2:$H$490,MATCH(G$4,'Miljövärden urval för publ'!$B$2:$H$2,0),FALSE))</f>
        <v>0.11283899999999999</v>
      </c>
    </row>
    <row r="261" spans="1:7" x14ac:dyDescent="0.25">
      <c r="A261" s="106">
        <v>258</v>
      </c>
      <c r="B261" s="106" t="str">
        <f>IF(ISERROR(INDEX('Miljövärden urval för publ'!$A$2:$AD$475,MATCH($A261,'Miljövärden urval för publ'!$U$2:$U$476,0),1)),"",INDEX('Miljövärden urval för publ'!$A$2:$AD$475,MATCH($A261,'Miljövärden urval för publ'!$U$2:$U$476,0),1))</f>
        <v>Tekniska Verken i Linköping AB</v>
      </c>
      <c r="C261" s="106" t="str">
        <f>IF(ISERROR(INDEX('Miljövärden urval för publ'!$A$2:$AD$475,MATCH($A261,'Miljövärden urval för publ'!$U$2:$U$476,0),2)),"",INDEX('Miljövärden urval för publ'!$A$2:$AD$475,MATCH($A261,'Miljövärden urval för publ'!$U$2:$U$476,0),2))</f>
        <v>Skärblacka</v>
      </c>
      <c r="D261" s="106">
        <f>IF(ISERROR(VLOOKUP($C261,'Miljövärden urval för publ'!$B$2:$H$490,MATCH(D$4,'Miljövärden urval för publ'!$B$2:$H$2,0),FALSE)),"",VLOOKUP($C261,'Miljövärden urval för publ'!$B$2:$H$490,MATCH(D$4,'Miljövärden urval för publ'!$B$2:$H$2,0),FALSE))</f>
        <v>0.25899499999999998</v>
      </c>
      <c r="E261" s="106">
        <f>IF(ISERROR(VLOOKUP($C261,'Miljövärden urval för publ'!$B$2:$H$490,MATCH(E$4,'Miljövärden urval för publ'!$B$2:$H$2,0),FALSE)),"",VLOOKUP($C261,'Miljövärden urval för publ'!$B$2:$H$490,MATCH(E$4,'Miljövärden urval för publ'!$B$2:$H$2,0),FALSE))</f>
        <v>63.493499999999997</v>
      </c>
      <c r="F261" s="106">
        <f>IF(ISERROR(VLOOKUP($C261,'Miljövärden urval för publ'!$B$2:$H$490,MATCH(F$4,'Miljövärden urval för publ'!$B$2:$H$2,0),FALSE)),"",VLOOKUP($C261,'Miljövärden urval för publ'!$B$2:$H$490,MATCH(F$4,'Miljövärden urval för publ'!$B$2:$H$2,0),FALSE))</f>
        <v>7.8178900000000002</v>
      </c>
      <c r="G261" s="106">
        <f>IF(ISERROR(VLOOKUP($C261,'Miljövärden urval för publ'!$B$2:$H$490,MATCH(G$4,'Miljövärden urval för publ'!$B$2:$H$2,0),FALSE)),"",VLOOKUP($C261,'Miljövärden urval för publ'!$B$2:$H$490,MATCH(G$4,'Miljövärden urval för publ'!$B$2:$H$2,0),FALSE))</f>
        <v>0.13224900000000001</v>
      </c>
    </row>
    <row r="262" spans="1:7" x14ac:dyDescent="0.25">
      <c r="A262" s="106">
        <v>259</v>
      </c>
      <c r="B262" s="106" t="str">
        <f>IF(ISERROR(INDEX('Miljövärden urval för publ'!$A$2:$AD$475,MATCH($A262,'Miljövärden urval för publ'!$U$2:$U$476,0),1)),"",INDEX('Miljövärden urval för publ'!$A$2:$AD$475,MATCH($A262,'Miljövärden urval för publ'!$U$2:$U$476,0),1))</f>
        <v>Tekniska Verken i Linköping AB</v>
      </c>
      <c r="C262" s="106" t="str">
        <f>IF(ISERROR(INDEX('Miljövärden urval för publ'!$A$2:$AD$475,MATCH($A262,'Miljövärden urval för publ'!$U$2:$U$476,0),2)),"",INDEX('Miljövärden urval för publ'!$A$2:$AD$475,MATCH($A262,'Miljövärden urval för publ'!$U$2:$U$476,0),2))</f>
        <v>Åtvidaberg</v>
      </c>
      <c r="D262" s="106">
        <f>IF(ISERROR(VLOOKUP($C262,'Miljövärden urval för publ'!$B$2:$H$490,MATCH(D$4,'Miljövärden urval för publ'!$B$2:$H$2,0),FALSE)),"",VLOOKUP($C262,'Miljövärden urval för publ'!$B$2:$H$490,MATCH(D$4,'Miljövärden urval för publ'!$B$2:$H$2,0),FALSE))</f>
        <v>9.7854200000000002E-2</v>
      </c>
      <c r="E262" s="106">
        <f>IF(ISERROR(VLOOKUP($C262,'Miljövärden urval för publ'!$B$2:$H$490,MATCH(E$4,'Miljövärden urval för publ'!$B$2:$H$2,0),FALSE)),"",VLOOKUP($C262,'Miljövärden urval för publ'!$B$2:$H$490,MATCH(E$4,'Miljövärden urval för publ'!$B$2:$H$2,0),FALSE))</f>
        <v>23.924600000000002</v>
      </c>
      <c r="F262" s="106">
        <f>IF(ISERROR(VLOOKUP($C262,'Miljövärden urval för publ'!$B$2:$H$490,MATCH(F$4,'Miljövärden urval för publ'!$B$2:$H$2,0),FALSE)),"",VLOOKUP($C262,'Miljövärden urval för publ'!$B$2:$H$490,MATCH(F$4,'Miljövärden urval för publ'!$B$2:$H$2,0),FALSE))</f>
        <v>8.0399700000000003</v>
      </c>
      <c r="G262" s="106">
        <f>IF(ISERROR(VLOOKUP($C262,'Miljövärden urval för publ'!$B$2:$H$490,MATCH(G$4,'Miljövärden urval för publ'!$B$2:$H$2,0),FALSE)),"",VLOOKUP($C262,'Miljövärden urval för publ'!$B$2:$H$490,MATCH(G$4,'Miljövärden urval för publ'!$B$2:$H$2,0),FALSE))</f>
        <v>2.4983499999999999E-2</v>
      </c>
    </row>
    <row r="263" spans="1:7" x14ac:dyDescent="0.25">
      <c r="A263" s="106">
        <v>260</v>
      </c>
      <c r="B263" s="106" t="str">
        <f>IF(ISERROR(INDEX('Miljövärden urval för publ'!$A$2:$AD$475,MATCH($A263,'Miljövärden urval för publ'!$U$2:$U$476,0),1)),"",INDEX('Miljövärden urval för publ'!$A$2:$AD$475,MATCH($A263,'Miljövärden urval för publ'!$U$2:$U$476,0),1))</f>
        <v>Telge Nät AB</v>
      </c>
      <c r="C263" s="106" t="str">
        <f>IF(ISERROR(INDEX('Miljövärden urval för publ'!$A$2:$AD$475,MATCH($A263,'Miljövärden urval för publ'!$U$2:$U$476,0),2)),"",INDEX('Miljövärden urval för publ'!$A$2:$AD$475,MATCH($A263,'Miljövärden urval för publ'!$U$2:$U$476,0),2))</f>
        <v>Södertälje</v>
      </c>
      <c r="D263" s="106">
        <f>IF(ISERROR(VLOOKUP($C263,'Miljövärden urval för publ'!$B$2:$H$490,MATCH(D$4,'Miljövärden urval för publ'!$B$2:$H$2,0),FALSE)),"",VLOOKUP($C263,'Miljövärden urval för publ'!$B$2:$H$490,MATCH(D$4,'Miljövärden urval för publ'!$B$2:$H$2,0),FALSE))</f>
        <v>0.140182</v>
      </c>
      <c r="E263" s="106">
        <f>IF(ISERROR(VLOOKUP($C263,'Miljövärden urval för publ'!$B$2:$H$490,MATCH(E$4,'Miljövärden urval för publ'!$B$2:$H$2,0),FALSE)),"",VLOOKUP($C263,'Miljövärden urval för publ'!$B$2:$H$490,MATCH(E$4,'Miljövärden urval för publ'!$B$2:$H$2,0),FALSE))</f>
        <v>48.946399999999997</v>
      </c>
      <c r="F263" s="106">
        <f>IF(ISERROR(VLOOKUP($C263,'Miljövärden urval för publ'!$B$2:$H$490,MATCH(F$4,'Miljövärden urval för publ'!$B$2:$H$2,0),FALSE)),"",VLOOKUP($C263,'Miljövärden urval för publ'!$B$2:$H$490,MATCH(F$4,'Miljövärden urval för publ'!$B$2:$H$2,0),FALSE))</f>
        <v>5.7163599999999999</v>
      </c>
      <c r="G263" s="106">
        <f>IF(ISERROR(VLOOKUP($C263,'Miljövärden urval för publ'!$B$2:$H$490,MATCH(G$4,'Miljövärden urval för publ'!$B$2:$H$2,0),FALSE)),"",VLOOKUP($C263,'Miljövärden urval för publ'!$B$2:$H$490,MATCH(G$4,'Miljövärden urval för publ'!$B$2:$H$2,0),FALSE))</f>
        <v>3.9017100000000001E-3</v>
      </c>
    </row>
    <row r="264" spans="1:7" x14ac:dyDescent="0.25">
      <c r="A264" s="106">
        <v>261</v>
      </c>
      <c r="B264" s="106" t="str">
        <f>IF(ISERROR(INDEX('Miljövärden urval för publ'!$A$2:$AD$475,MATCH($A264,'Miljövärden urval för publ'!$U$2:$U$476,0),1)),"",INDEX('Miljövärden urval för publ'!$A$2:$AD$475,MATCH($A264,'Miljövärden urval för publ'!$U$2:$U$476,0),1))</f>
        <v>Tidaholms Energi AB</v>
      </c>
      <c r="C264" s="106" t="str">
        <f>IF(ISERROR(INDEX('Miljövärden urval för publ'!$A$2:$AD$475,MATCH($A264,'Miljövärden urval för publ'!$U$2:$U$476,0),2)),"",INDEX('Miljövärden urval för publ'!$A$2:$AD$475,MATCH($A264,'Miljövärden urval för publ'!$U$2:$U$476,0),2))</f>
        <v>Tidaholm</v>
      </c>
      <c r="D264" s="106">
        <f>IF(ISERROR(VLOOKUP($C264,'Miljövärden urval för publ'!$B$2:$H$490,MATCH(D$4,'Miljövärden urval för publ'!$B$2:$H$2,0),FALSE)),"",VLOOKUP($C264,'Miljövärden urval för publ'!$B$2:$H$490,MATCH(D$4,'Miljövärden urval för publ'!$B$2:$H$2,0),FALSE))</f>
        <v>0.15817000000000001</v>
      </c>
      <c r="E264" s="106">
        <f>IF(ISERROR(VLOOKUP($C264,'Miljövärden urval för publ'!$B$2:$H$490,MATCH(E$4,'Miljövärden urval för publ'!$B$2:$H$2,0),FALSE)),"",VLOOKUP($C264,'Miljövärden urval för publ'!$B$2:$H$490,MATCH(E$4,'Miljövärden urval för publ'!$B$2:$H$2,0),FALSE))</f>
        <v>65.869</v>
      </c>
      <c r="F264" s="106">
        <f>IF(ISERROR(VLOOKUP($C264,'Miljövärden urval för publ'!$B$2:$H$490,MATCH(F$4,'Miljövärden urval för publ'!$B$2:$H$2,0),FALSE)),"",VLOOKUP($C264,'Miljövärden urval för publ'!$B$2:$H$490,MATCH(F$4,'Miljövärden urval för publ'!$B$2:$H$2,0),FALSE))</f>
        <v>8.3106500000000008</v>
      </c>
      <c r="G264" s="106">
        <f>IF(ISERROR(VLOOKUP($C264,'Miljövärden urval för publ'!$B$2:$H$490,MATCH(G$4,'Miljövärden urval för publ'!$B$2:$H$2,0),FALSE)),"",VLOOKUP($C264,'Miljövärden urval för publ'!$B$2:$H$490,MATCH(G$4,'Miljövärden urval för publ'!$B$2:$H$2,0),FALSE))</f>
        <v>1.71019E-2</v>
      </c>
    </row>
    <row r="265" spans="1:7" x14ac:dyDescent="0.25">
      <c r="A265" s="106">
        <v>262</v>
      </c>
      <c r="B265" s="106" t="str">
        <f>IF(ISERROR(INDEX('Miljövärden urval för publ'!$A$2:$AD$475,MATCH($A265,'Miljövärden urval för publ'!$U$2:$U$476,0),1)),"",INDEX('Miljövärden urval för publ'!$A$2:$AD$475,MATCH($A265,'Miljövärden urval för publ'!$U$2:$U$476,0),1))</f>
        <v>Tierps Fjärrvärme AB</v>
      </c>
      <c r="C265" s="106" t="str">
        <f>IF(ISERROR(INDEX('Miljövärden urval för publ'!$A$2:$AD$475,MATCH($A265,'Miljövärden urval för publ'!$U$2:$U$476,0),2)),"",INDEX('Miljövärden urval för publ'!$A$2:$AD$475,MATCH($A265,'Miljövärden urval för publ'!$U$2:$U$476,0),2))</f>
        <v>Tierp</v>
      </c>
      <c r="D265" s="106">
        <f>IF(ISERROR(VLOOKUP($C265,'Miljövärden urval för publ'!$B$2:$H$490,MATCH(D$4,'Miljövärden urval för publ'!$B$2:$H$2,0),FALSE)),"",VLOOKUP($C265,'Miljövärden urval för publ'!$B$2:$H$490,MATCH(D$4,'Miljövärden urval för publ'!$B$2:$H$2,0),FALSE))</f>
        <v>0.19442100000000001</v>
      </c>
      <c r="E265" s="106">
        <f>IF(ISERROR(VLOOKUP($C265,'Miljövärden urval för publ'!$B$2:$H$490,MATCH(E$4,'Miljövärden urval för publ'!$B$2:$H$2,0),FALSE)),"",VLOOKUP($C265,'Miljövärden urval för publ'!$B$2:$H$490,MATCH(E$4,'Miljövärden urval för publ'!$B$2:$H$2,0),FALSE))</f>
        <v>43.361699999999999</v>
      </c>
      <c r="F265" s="106">
        <f>IF(ISERROR(VLOOKUP($C265,'Miljövärden urval för publ'!$B$2:$H$490,MATCH(F$4,'Miljövärden urval för publ'!$B$2:$H$2,0),FALSE)),"",VLOOKUP($C265,'Miljövärden urval för publ'!$B$2:$H$490,MATCH(F$4,'Miljövärden urval för publ'!$B$2:$H$2,0),FALSE))</f>
        <v>7.9805900000000003</v>
      </c>
      <c r="G265" s="106">
        <f>IF(ISERROR(VLOOKUP($C265,'Miljövärden urval för publ'!$B$2:$H$490,MATCH(G$4,'Miljövärden urval för publ'!$B$2:$H$2,0),FALSE)),"",VLOOKUP($C265,'Miljövärden urval för publ'!$B$2:$H$490,MATCH(G$4,'Miljövärden urval för publ'!$B$2:$H$2,0),FALSE))</f>
        <v>4.21565E-2</v>
      </c>
    </row>
    <row r="266" spans="1:7" x14ac:dyDescent="0.25">
      <c r="A266" s="106">
        <v>263</v>
      </c>
      <c r="B266" s="106" t="str">
        <f>IF(ISERROR(INDEX('Miljövärden urval för publ'!$A$2:$AD$475,MATCH($A266,'Miljövärden urval för publ'!$U$2:$U$476,0),1)),"",INDEX('Miljövärden urval för publ'!$A$2:$AD$475,MATCH($A266,'Miljövärden urval för publ'!$U$2:$U$476,0),1))</f>
        <v>Tierps Fjärrvärme AB</v>
      </c>
      <c r="C266" s="106" t="str">
        <f>IF(ISERROR(INDEX('Miljövärden urval för publ'!$A$2:$AD$475,MATCH($A266,'Miljövärden urval för publ'!$U$2:$U$476,0),2)),"",INDEX('Miljövärden urval för publ'!$A$2:$AD$475,MATCH($A266,'Miljövärden urval för publ'!$U$2:$U$476,0),2))</f>
        <v>Örbyhus</v>
      </c>
      <c r="D266" s="106">
        <f>IF(ISERROR(VLOOKUP($C266,'Miljövärden urval för publ'!$B$2:$H$490,MATCH(D$4,'Miljövärden urval för publ'!$B$2:$H$2,0),FALSE)),"",VLOOKUP($C266,'Miljövärden urval för publ'!$B$2:$H$490,MATCH(D$4,'Miljövärden urval för publ'!$B$2:$H$2,0),FALSE))</f>
        <v>0.220719</v>
      </c>
      <c r="E266" s="106">
        <f>IF(ISERROR(VLOOKUP($C266,'Miljövärden urval för publ'!$B$2:$H$490,MATCH(E$4,'Miljövärden urval för publ'!$B$2:$H$2,0),FALSE)),"",VLOOKUP($C266,'Miljövärden urval för publ'!$B$2:$H$490,MATCH(E$4,'Miljövärden urval för publ'!$B$2:$H$2,0),FALSE))</f>
        <v>28.114100000000001</v>
      </c>
      <c r="F266" s="106">
        <f>IF(ISERROR(VLOOKUP($C266,'Miljövärden urval för publ'!$B$2:$H$490,MATCH(F$4,'Miljövärden urval för publ'!$B$2:$H$2,0),FALSE)),"",VLOOKUP($C266,'Miljövärden urval för publ'!$B$2:$H$490,MATCH(F$4,'Miljövärden urval för publ'!$B$2:$H$2,0),FALSE))</f>
        <v>13.535299999999999</v>
      </c>
      <c r="G266" s="106">
        <f>IF(ISERROR(VLOOKUP($C266,'Miljövärden urval för publ'!$B$2:$H$490,MATCH(G$4,'Miljövärden urval för publ'!$B$2:$H$2,0),FALSE)),"",VLOOKUP($C266,'Miljövärden urval för publ'!$B$2:$H$490,MATCH(G$4,'Miljövärden urval för publ'!$B$2:$H$2,0),FALSE))</f>
        <v>2.6145499999999999E-2</v>
      </c>
    </row>
    <row r="267" spans="1:7" x14ac:dyDescent="0.25">
      <c r="A267" s="106">
        <v>264</v>
      </c>
      <c r="B267" s="106" t="str">
        <f>IF(ISERROR(INDEX('Miljövärden urval för publ'!$A$2:$AD$475,MATCH($A267,'Miljövärden urval för publ'!$U$2:$U$476,0),1)),"",INDEX('Miljövärden urval för publ'!$A$2:$AD$475,MATCH($A267,'Miljövärden urval för publ'!$U$2:$U$476,0),1))</f>
        <v>Tranås Energi AB</v>
      </c>
      <c r="C267" s="106" t="str">
        <f>IF(ISERROR(INDEX('Miljövärden urval för publ'!$A$2:$AD$475,MATCH($A267,'Miljövärden urval för publ'!$U$2:$U$476,0),2)),"",INDEX('Miljövärden urval för publ'!$A$2:$AD$475,MATCH($A267,'Miljövärden urval för publ'!$U$2:$U$476,0),2))</f>
        <v>Tranås</v>
      </c>
      <c r="D267" s="106">
        <f>IF(ISERROR(VLOOKUP($C267,'Miljövärden urval för publ'!$B$2:$H$490,MATCH(D$4,'Miljövärden urval för publ'!$B$2:$H$2,0),FALSE)),"",VLOOKUP($C267,'Miljövärden urval för publ'!$B$2:$H$490,MATCH(D$4,'Miljövärden urval för publ'!$B$2:$H$2,0),FALSE))</f>
        <v>7.2290800000000002E-2</v>
      </c>
      <c r="E267" s="106">
        <f>IF(ISERROR(VLOOKUP($C267,'Miljövärden urval för publ'!$B$2:$H$490,MATCH(E$4,'Miljövärden urval för publ'!$B$2:$H$2,0),FALSE)),"",VLOOKUP($C267,'Miljövärden urval för publ'!$B$2:$H$490,MATCH(E$4,'Miljövärden urval för publ'!$B$2:$H$2,0),FALSE))</f>
        <v>13.6258</v>
      </c>
      <c r="F267" s="106">
        <f>IF(ISERROR(VLOOKUP($C267,'Miljövärden urval för publ'!$B$2:$H$490,MATCH(F$4,'Miljövärden urval för publ'!$B$2:$H$2,0),FALSE)),"",VLOOKUP($C267,'Miljövärden urval för publ'!$B$2:$H$490,MATCH(F$4,'Miljövärden urval för publ'!$B$2:$H$2,0),FALSE))</f>
        <v>7.3489199999999997</v>
      </c>
      <c r="G267" s="106">
        <f>IF(ISERROR(VLOOKUP($C267,'Miljövärden urval för publ'!$B$2:$H$490,MATCH(G$4,'Miljövärden urval för publ'!$B$2:$H$2,0),FALSE)),"",VLOOKUP($C267,'Miljövärden urval för publ'!$B$2:$H$490,MATCH(G$4,'Miljövärden urval för publ'!$B$2:$H$2,0),FALSE))</f>
        <v>1.2682799999999999E-2</v>
      </c>
    </row>
    <row r="268" spans="1:7" x14ac:dyDescent="0.25">
      <c r="A268" s="106">
        <v>265</v>
      </c>
      <c r="B268" s="106" t="str">
        <f>IF(ISERROR(INDEX('Miljövärden urval för publ'!$A$2:$AD$475,MATCH($A268,'Miljövärden urval för publ'!$U$2:$U$476,0),1)),"",INDEX('Miljövärden urval för publ'!$A$2:$AD$475,MATCH($A268,'Miljövärden urval för publ'!$U$2:$U$476,0),1))</f>
        <v>Trelleborgs Fjärrvärme AB</v>
      </c>
      <c r="C268" s="106" t="str">
        <f>IF(ISERROR(INDEX('Miljövärden urval för publ'!$A$2:$AD$475,MATCH($A268,'Miljövärden urval för publ'!$U$2:$U$476,0),2)),"",INDEX('Miljövärden urval för publ'!$A$2:$AD$475,MATCH($A268,'Miljövärden urval för publ'!$U$2:$U$476,0),2))</f>
        <v>Trelleborg Fjärrvärme AB</v>
      </c>
      <c r="D268" s="106">
        <f>IF(ISERROR(VLOOKUP($C268,'Miljövärden urval för publ'!$B$2:$H$490,MATCH(D$4,'Miljövärden urval för publ'!$B$2:$H$2,0),FALSE)),"",VLOOKUP($C268,'Miljövärden urval för publ'!$B$2:$H$490,MATCH(D$4,'Miljövärden urval för publ'!$B$2:$H$2,0),FALSE))</f>
        <v>9.4782900000000003E-2</v>
      </c>
      <c r="E268" s="106">
        <f>IF(ISERROR(VLOOKUP($C268,'Miljövärden urval för publ'!$B$2:$H$490,MATCH(E$4,'Miljövärden urval för publ'!$B$2:$H$2,0),FALSE)),"",VLOOKUP($C268,'Miljövärden urval för publ'!$B$2:$H$490,MATCH(E$4,'Miljövärden urval för publ'!$B$2:$H$2,0),FALSE))</f>
        <v>16.089700000000001</v>
      </c>
      <c r="F268" s="106">
        <f>IF(ISERROR(VLOOKUP($C268,'Miljövärden urval för publ'!$B$2:$H$490,MATCH(F$4,'Miljövärden urval för publ'!$B$2:$H$2,0),FALSE)),"",VLOOKUP($C268,'Miljövärden urval för publ'!$B$2:$H$490,MATCH(F$4,'Miljövärden urval för publ'!$B$2:$H$2,0),FALSE))</f>
        <v>8.0529499999999992</v>
      </c>
      <c r="G268" s="106">
        <f>IF(ISERROR(VLOOKUP($C268,'Miljövärden urval för publ'!$B$2:$H$490,MATCH(G$4,'Miljövärden urval för publ'!$B$2:$H$2,0),FALSE)),"",VLOOKUP($C268,'Miljövärden urval för publ'!$B$2:$H$490,MATCH(G$4,'Miljövärden urval för publ'!$B$2:$H$2,0),FALSE))</f>
        <v>6.9595300000000002E-3</v>
      </c>
    </row>
    <row r="269" spans="1:7" x14ac:dyDescent="0.25">
      <c r="A269" s="106">
        <v>266</v>
      </c>
      <c r="B269" s="106" t="str">
        <f>IF(ISERROR(INDEX('Miljövärden urval för publ'!$A$2:$AD$475,MATCH($A269,'Miljövärden urval för publ'!$U$2:$U$476,0),1)),"",INDEX('Miljövärden urval för publ'!$A$2:$AD$475,MATCH($A269,'Miljövärden urval för publ'!$U$2:$U$476,0),1))</f>
        <v>Trollhättan Energi AB</v>
      </c>
      <c r="C269" s="106" t="str">
        <f>IF(ISERROR(INDEX('Miljövärden urval för publ'!$A$2:$AD$475,MATCH($A269,'Miljövärden urval för publ'!$U$2:$U$476,0),2)),"",INDEX('Miljövärden urval för publ'!$A$2:$AD$475,MATCH($A269,'Miljövärden urval för publ'!$U$2:$U$476,0),2))</f>
        <v>Trollhättan</v>
      </c>
      <c r="D269" s="106">
        <f>IF(ISERROR(VLOOKUP($C269,'Miljövärden urval för publ'!$B$2:$H$490,MATCH(D$4,'Miljövärden urval för publ'!$B$2:$H$2,0),FALSE)),"",VLOOKUP($C269,'Miljövärden urval för publ'!$B$2:$H$490,MATCH(D$4,'Miljövärden urval för publ'!$B$2:$H$2,0),FALSE))</f>
        <v>3.7840100000000002E-2</v>
      </c>
      <c r="E269" s="106">
        <f>IF(ISERROR(VLOOKUP($C269,'Miljövärden urval för publ'!$B$2:$H$490,MATCH(E$4,'Miljövärden urval för publ'!$B$2:$H$2,0),FALSE)),"",VLOOKUP($C269,'Miljövärden urval för publ'!$B$2:$H$490,MATCH(E$4,'Miljövärden urval för publ'!$B$2:$H$2,0),FALSE))</f>
        <v>10.159700000000001</v>
      </c>
      <c r="F269" s="106">
        <f>IF(ISERROR(VLOOKUP($C269,'Miljövärden urval för publ'!$B$2:$H$490,MATCH(F$4,'Miljövärden urval för publ'!$B$2:$H$2,0),FALSE)),"",VLOOKUP($C269,'Miljövärden urval för publ'!$B$2:$H$490,MATCH(F$4,'Miljövärden urval för publ'!$B$2:$H$2,0),FALSE))</f>
        <v>7.0411299999999999</v>
      </c>
      <c r="G269" s="106">
        <f>IF(ISERROR(VLOOKUP($C269,'Miljövärden urval för publ'!$B$2:$H$490,MATCH(G$4,'Miljövärden urval för publ'!$B$2:$H$2,0),FALSE)),"",VLOOKUP($C269,'Miljövärden urval för publ'!$B$2:$H$490,MATCH(G$4,'Miljövärden urval för publ'!$B$2:$H$2,0),FALSE))</f>
        <v>3.2224200000000001E-3</v>
      </c>
    </row>
    <row r="270" spans="1:7" x14ac:dyDescent="0.25">
      <c r="A270" s="106">
        <v>267</v>
      </c>
      <c r="B270" s="106" t="str">
        <f>IF(ISERROR(INDEX('Miljövärden urval för publ'!$A$2:$AD$475,MATCH($A270,'Miljövärden urval för publ'!$U$2:$U$476,0),1)),"",INDEX('Miljövärden urval för publ'!$A$2:$AD$475,MATCH($A270,'Miljövärden urval för publ'!$U$2:$U$476,0),1))</f>
        <v>Uddevalla Energi AB</v>
      </c>
      <c r="C270" s="106" t="str">
        <f>IF(ISERROR(INDEX('Miljövärden urval för publ'!$A$2:$AD$475,MATCH($A270,'Miljövärden urval för publ'!$U$2:$U$476,0),2)),"",INDEX('Miljövärden urval för publ'!$A$2:$AD$475,MATCH($A270,'Miljövärden urval för publ'!$U$2:$U$476,0),2))</f>
        <v>Ljungskile</v>
      </c>
      <c r="D270" s="106">
        <f>IF(ISERROR(VLOOKUP($C270,'Miljövärden urval för publ'!$B$2:$H$490,MATCH(D$4,'Miljövärden urval för publ'!$B$2:$H$2,0),FALSE)),"",VLOOKUP($C270,'Miljövärden urval för publ'!$B$2:$H$490,MATCH(D$4,'Miljövärden urval för publ'!$B$2:$H$2,0),FALSE))</f>
        <v>0.123473</v>
      </c>
      <c r="E270" s="106">
        <f>IF(ISERROR(VLOOKUP($C270,'Miljövärden urval för publ'!$B$2:$H$490,MATCH(E$4,'Miljövärden urval för publ'!$B$2:$H$2,0),FALSE)),"",VLOOKUP($C270,'Miljövärden urval för publ'!$B$2:$H$490,MATCH(E$4,'Miljövärden urval för publ'!$B$2:$H$2,0),FALSE))</f>
        <v>16.5321</v>
      </c>
      <c r="F270" s="106">
        <f>IF(ISERROR(VLOOKUP($C270,'Miljövärden urval för publ'!$B$2:$H$490,MATCH(F$4,'Miljövärden urval för publ'!$B$2:$H$2,0),FALSE)),"",VLOOKUP($C270,'Miljövärden urval för publ'!$B$2:$H$490,MATCH(F$4,'Miljövärden urval för publ'!$B$2:$H$2,0),FALSE))</f>
        <v>15.939399999999999</v>
      </c>
      <c r="G270" s="106">
        <f>IF(ISERROR(VLOOKUP($C270,'Miljövärden urval för publ'!$B$2:$H$490,MATCH(G$4,'Miljövärden urval för publ'!$B$2:$H$2,0),FALSE)),"",VLOOKUP($C270,'Miljövärden urval för publ'!$B$2:$H$490,MATCH(G$4,'Miljövärden urval för publ'!$B$2:$H$2,0),FALSE))</f>
        <v>1.4435899999999999E-4</v>
      </c>
    </row>
    <row r="271" spans="1:7" x14ac:dyDescent="0.25">
      <c r="A271" s="106">
        <v>268</v>
      </c>
      <c r="B271" s="106" t="str">
        <f>IF(ISERROR(INDEX('Miljövärden urval för publ'!$A$2:$AD$475,MATCH($A271,'Miljövärden urval för publ'!$U$2:$U$476,0),1)),"",INDEX('Miljövärden urval för publ'!$A$2:$AD$475,MATCH($A271,'Miljövärden urval för publ'!$U$2:$U$476,0),1))</f>
        <v>Uddevalla Energi AB</v>
      </c>
      <c r="C271" s="106" t="str">
        <f>IF(ISERROR(INDEX('Miljövärden urval för publ'!$A$2:$AD$475,MATCH($A271,'Miljövärden urval för publ'!$U$2:$U$476,0),2)),"",INDEX('Miljövärden urval för publ'!$A$2:$AD$475,MATCH($A271,'Miljövärden urval för publ'!$U$2:$U$476,0),2))</f>
        <v>Munkedal</v>
      </c>
      <c r="D271" s="106">
        <f>IF(ISERROR(VLOOKUP($C271,'Miljövärden urval för publ'!$B$2:$H$490,MATCH(D$4,'Miljövärden urval för publ'!$B$2:$H$2,0),FALSE)),"",VLOOKUP($C271,'Miljövärden urval för publ'!$B$2:$H$490,MATCH(D$4,'Miljövärden urval för publ'!$B$2:$H$2,0),FALSE))</f>
        <v>0.122739</v>
      </c>
      <c r="E271" s="106">
        <f>IF(ISERROR(VLOOKUP($C271,'Miljövärden urval för publ'!$B$2:$H$490,MATCH(E$4,'Miljövärden urval för publ'!$B$2:$H$2,0),FALSE)),"",VLOOKUP($C271,'Miljövärden urval för publ'!$B$2:$H$490,MATCH(E$4,'Miljövärden urval för publ'!$B$2:$H$2,0),FALSE))</f>
        <v>15.706200000000001</v>
      </c>
      <c r="F271" s="106">
        <f>IF(ISERROR(VLOOKUP($C271,'Miljövärden urval för publ'!$B$2:$H$490,MATCH(F$4,'Miljövärden urval för publ'!$B$2:$H$2,0),FALSE)),"",VLOOKUP($C271,'Miljövärden urval för publ'!$B$2:$H$490,MATCH(F$4,'Miljövärden urval för publ'!$B$2:$H$2,0),FALSE))</f>
        <v>15.562900000000001</v>
      </c>
      <c r="G271" s="106">
        <f>IF(ISERROR(VLOOKUP($C271,'Miljövärden urval för publ'!$B$2:$H$490,MATCH(G$4,'Miljövärden urval för publ'!$B$2:$H$2,0),FALSE)),"",VLOOKUP($C271,'Miljövärden urval för publ'!$B$2:$H$490,MATCH(G$4,'Miljövärden urval för publ'!$B$2:$H$2,0),FALSE))</f>
        <v>1.49942E-4</v>
      </c>
    </row>
    <row r="272" spans="1:7" x14ac:dyDescent="0.25">
      <c r="A272" s="106">
        <v>269</v>
      </c>
      <c r="B272" s="106" t="str">
        <f>IF(ISERROR(INDEX('Miljövärden urval för publ'!$A$2:$AD$475,MATCH($A272,'Miljövärden urval för publ'!$U$2:$U$476,0),1)),"",INDEX('Miljövärden urval för publ'!$A$2:$AD$475,MATCH($A272,'Miljövärden urval för publ'!$U$2:$U$476,0),1))</f>
        <v>Uddevalla Energi AB</v>
      </c>
      <c r="C272" s="106" t="str">
        <f>IF(ISERROR(INDEX('Miljövärden urval för publ'!$A$2:$AD$475,MATCH($A272,'Miljövärden urval för publ'!$U$2:$U$476,0),2)),"",INDEX('Miljövärden urval för publ'!$A$2:$AD$475,MATCH($A272,'Miljövärden urval för publ'!$U$2:$U$476,0),2))</f>
        <v>Uddevalla</v>
      </c>
      <c r="D272" s="106">
        <f>IF(ISERROR(VLOOKUP($C272,'Miljövärden urval för publ'!$B$2:$H$490,MATCH(D$4,'Miljövärden urval för publ'!$B$2:$H$2,0),FALSE)),"",VLOOKUP($C272,'Miljövärden urval för publ'!$B$2:$H$490,MATCH(D$4,'Miljövärden urval för publ'!$B$2:$H$2,0),FALSE))</f>
        <v>9.4981300000000005E-2</v>
      </c>
      <c r="E272" s="106">
        <f>IF(ISERROR(VLOOKUP($C272,'Miljövärden urval för publ'!$B$2:$H$490,MATCH(E$4,'Miljövärden urval för publ'!$B$2:$H$2,0),FALSE)),"",VLOOKUP($C272,'Miljövärden urval för publ'!$B$2:$H$490,MATCH(E$4,'Miljövärden urval för publ'!$B$2:$H$2,0),FALSE))</f>
        <v>100.122</v>
      </c>
      <c r="F272" s="106">
        <f>IF(ISERROR(VLOOKUP($C272,'Miljövärden urval för publ'!$B$2:$H$490,MATCH(F$4,'Miljövärden urval för publ'!$B$2:$H$2,0),FALSE)),"",VLOOKUP($C272,'Miljövärden urval för publ'!$B$2:$H$490,MATCH(F$4,'Miljövärden urval för publ'!$B$2:$H$2,0),FALSE))</f>
        <v>5.81731</v>
      </c>
      <c r="G272" s="106">
        <f>IF(ISERROR(VLOOKUP($C272,'Miljövärden urval för publ'!$B$2:$H$490,MATCH(G$4,'Miljövärden urval för publ'!$B$2:$H$2,0),FALSE)),"",VLOOKUP($C272,'Miljövärden urval för publ'!$B$2:$H$490,MATCH(G$4,'Miljövärden urval för publ'!$B$2:$H$2,0),FALSE))</f>
        <v>1.26881E-3</v>
      </c>
    </row>
    <row r="273" spans="1:7" x14ac:dyDescent="0.25">
      <c r="A273" s="106">
        <v>270</v>
      </c>
      <c r="B273" s="106" t="str">
        <f>IF(ISERROR(INDEX('Miljövärden urval för publ'!$A$2:$AD$475,MATCH($A273,'Miljövärden urval för publ'!$U$2:$U$476,0),1)),"",INDEX('Miljövärden urval för publ'!$A$2:$AD$475,MATCH($A273,'Miljövärden urval för publ'!$U$2:$U$476,0),1))</f>
        <v>Ulricehamns Energi AB</v>
      </c>
      <c r="C273" s="106" t="str">
        <f>IF(ISERROR(INDEX('Miljövärden urval för publ'!$A$2:$AD$475,MATCH($A273,'Miljövärden urval för publ'!$U$2:$U$476,0),2)),"",INDEX('Miljövärden urval för publ'!$A$2:$AD$475,MATCH($A273,'Miljövärden urval för publ'!$U$2:$U$476,0),2))</f>
        <v>Gällstad</v>
      </c>
      <c r="D273" s="106">
        <f>IF(ISERROR(VLOOKUP($C273,'Miljövärden urval för publ'!$B$2:$H$490,MATCH(D$4,'Miljövärden urval för publ'!$B$2:$H$2,0),FALSE)),"",VLOOKUP($C273,'Miljövärden urval för publ'!$B$2:$H$490,MATCH(D$4,'Miljövärden urval för publ'!$B$2:$H$2,0),FALSE))</f>
        <v>0.19889100000000001</v>
      </c>
      <c r="E273" s="106">
        <f>IF(ISERROR(VLOOKUP($C273,'Miljövärden urval för publ'!$B$2:$H$490,MATCH(E$4,'Miljövärden urval för publ'!$B$2:$H$2,0),FALSE)),"",VLOOKUP($C273,'Miljövärden urval för publ'!$B$2:$H$490,MATCH(E$4,'Miljövärden urval för publ'!$B$2:$H$2,0),FALSE))</f>
        <v>21.488900000000001</v>
      </c>
      <c r="F273" s="106">
        <f>IF(ISERROR(VLOOKUP($C273,'Miljövärden urval för publ'!$B$2:$H$490,MATCH(F$4,'Miljövärden urval för publ'!$B$2:$H$2,0),FALSE)),"",VLOOKUP($C273,'Miljövärden urval för publ'!$B$2:$H$490,MATCH(F$4,'Miljövärden urval för publ'!$B$2:$H$2,0),FALSE))</f>
        <v>16.4147</v>
      </c>
      <c r="G273" s="106">
        <f>IF(ISERROR(VLOOKUP($C273,'Miljövärden urval för publ'!$B$2:$H$490,MATCH(G$4,'Miljövärden urval för publ'!$B$2:$H$2,0),FALSE)),"",VLOOKUP($C273,'Miljövärden urval för publ'!$B$2:$H$490,MATCH(G$4,'Miljövärden urval för publ'!$B$2:$H$2,0),FALSE))</f>
        <v>2.7713700000000001E-2</v>
      </c>
    </row>
    <row r="274" spans="1:7" x14ac:dyDescent="0.25">
      <c r="A274" s="106">
        <v>271</v>
      </c>
      <c r="B274" s="106" t="str">
        <f>IF(ISERROR(INDEX('Miljövärden urval för publ'!$A$2:$AD$475,MATCH($A274,'Miljövärden urval för publ'!$U$2:$U$476,0),1)),"",INDEX('Miljövärden urval för publ'!$A$2:$AD$475,MATCH($A274,'Miljövärden urval för publ'!$U$2:$U$476,0),1))</f>
        <v>Ulricehamns Energi AB</v>
      </c>
      <c r="C274" s="106" t="str">
        <f>IF(ISERROR(INDEX('Miljövärden urval för publ'!$A$2:$AD$475,MATCH($A274,'Miljövärden urval för publ'!$U$2:$U$476,0),2)),"",INDEX('Miljövärden urval för publ'!$A$2:$AD$475,MATCH($A274,'Miljövärden urval för publ'!$U$2:$U$476,0),2))</f>
        <v>Timmele</v>
      </c>
      <c r="D274" s="106">
        <f>IF(ISERROR(VLOOKUP($C274,'Miljövärden urval för publ'!$B$2:$H$490,MATCH(D$4,'Miljövärden urval för publ'!$B$2:$H$2,0),FALSE)),"",VLOOKUP($C274,'Miljövärden urval för publ'!$B$2:$H$490,MATCH(D$4,'Miljövärden urval för publ'!$B$2:$H$2,0),FALSE))</f>
        <v>0.15398200000000001</v>
      </c>
      <c r="E274" s="106">
        <f>IF(ISERROR(VLOOKUP($C274,'Miljövärden urval för publ'!$B$2:$H$490,MATCH(E$4,'Miljövärden urval för publ'!$B$2:$H$2,0),FALSE)),"",VLOOKUP($C274,'Miljövärden urval för publ'!$B$2:$H$490,MATCH(E$4,'Miljövärden urval för publ'!$B$2:$H$2,0),FALSE))</f>
        <v>12.9655</v>
      </c>
      <c r="F274" s="106">
        <f>IF(ISERROR(VLOOKUP($C274,'Miljövärden urval för publ'!$B$2:$H$490,MATCH(F$4,'Miljövärden urval för publ'!$B$2:$H$2,0),FALSE)),"",VLOOKUP($C274,'Miljövärden urval för publ'!$B$2:$H$490,MATCH(F$4,'Miljövärden urval för publ'!$B$2:$H$2,0),FALSE))</f>
        <v>14.440899999999999</v>
      </c>
      <c r="G274" s="106">
        <f>IF(ISERROR(VLOOKUP($C274,'Miljövärden urval för publ'!$B$2:$H$490,MATCH(G$4,'Miljövärden urval för publ'!$B$2:$H$2,0),FALSE)),"",VLOOKUP($C274,'Miljövärden urval för publ'!$B$2:$H$490,MATCH(G$4,'Miljövärden urval för publ'!$B$2:$H$2,0),FALSE))</f>
        <v>6.5894500000000002E-3</v>
      </c>
    </row>
    <row r="275" spans="1:7" x14ac:dyDescent="0.25">
      <c r="A275" s="106">
        <v>272</v>
      </c>
      <c r="B275" s="106" t="str">
        <f>IF(ISERROR(INDEX('Miljövärden urval för publ'!$A$2:$AD$475,MATCH($A275,'Miljövärden urval för publ'!$U$2:$U$476,0),1)),"",INDEX('Miljövärden urval för publ'!$A$2:$AD$475,MATCH($A275,'Miljövärden urval för publ'!$U$2:$U$476,0),1))</f>
        <v>Ulricehamns Energi AB</v>
      </c>
      <c r="C275" s="106" t="str">
        <f>IF(ISERROR(INDEX('Miljövärden urval för publ'!$A$2:$AD$475,MATCH($A275,'Miljövärden urval för publ'!$U$2:$U$476,0),2)),"",INDEX('Miljövärden urval för publ'!$A$2:$AD$475,MATCH($A275,'Miljövärden urval för publ'!$U$2:$U$476,0),2))</f>
        <v>Ulricehamn</v>
      </c>
      <c r="D275" s="106">
        <f>IF(ISERROR(VLOOKUP($C275,'Miljövärden urval för publ'!$B$2:$H$490,MATCH(D$4,'Miljövärden urval för publ'!$B$2:$H$2,0),FALSE)),"",VLOOKUP($C275,'Miljövärden urval för publ'!$B$2:$H$490,MATCH(D$4,'Miljövärden urval för publ'!$B$2:$H$2,0),FALSE))</f>
        <v>6.0295300000000003E-2</v>
      </c>
      <c r="E275" s="106">
        <f>IF(ISERROR(VLOOKUP($C275,'Miljövärden urval för publ'!$B$2:$H$490,MATCH(E$4,'Miljövärden urval för publ'!$B$2:$H$2,0),FALSE)),"",VLOOKUP($C275,'Miljövärden urval för publ'!$B$2:$H$490,MATCH(E$4,'Miljövärden urval för publ'!$B$2:$H$2,0),FALSE))</f>
        <v>12.6196</v>
      </c>
      <c r="F275" s="106">
        <f>IF(ISERROR(VLOOKUP($C275,'Miljövärden urval för publ'!$B$2:$H$490,MATCH(F$4,'Miljövärden urval för publ'!$B$2:$H$2,0),FALSE)),"",VLOOKUP($C275,'Miljövärden urval för publ'!$B$2:$H$490,MATCH(F$4,'Miljövärden urval för publ'!$B$2:$H$2,0),FALSE))</f>
        <v>3.8667600000000002</v>
      </c>
      <c r="G275" s="106">
        <f>IF(ISERROR(VLOOKUP($C275,'Miljövärden urval för publ'!$B$2:$H$490,MATCH(G$4,'Miljövärden urval för publ'!$B$2:$H$2,0),FALSE)),"",VLOOKUP($C275,'Miljövärden urval för publ'!$B$2:$H$490,MATCH(G$4,'Miljövärden urval för publ'!$B$2:$H$2,0),FALSE))</f>
        <v>1.24183E-2</v>
      </c>
    </row>
    <row r="276" spans="1:7" x14ac:dyDescent="0.25">
      <c r="A276" s="106">
        <v>273</v>
      </c>
      <c r="B276" s="106" t="str">
        <f>IF(ISERROR(INDEX('Miljövärden urval för publ'!$A$2:$AD$475,MATCH($A276,'Miljövärden urval för publ'!$U$2:$U$476,0),1)),"",INDEX('Miljövärden urval för publ'!$A$2:$AD$475,MATCH($A276,'Miljövärden urval för publ'!$U$2:$U$476,0),1))</f>
        <v>Umeå Energi AB</v>
      </c>
      <c r="C276" s="106" t="str">
        <f>IF(ISERROR(INDEX('Miljövärden urval för publ'!$A$2:$AD$475,MATCH($A276,'Miljövärden urval för publ'!$U$2:$U$476,0),2)),"",INDEX('Miljövärden urval för publ'!$A$2:$AD$475,MATCH($A276,'Miljövärden urval för publ'!$U$2:$U$476,0),2))</f>
        <v>Bjurholm</v>
      </c>
      <c r="D276" s="106">
        <f>IF(ISERROR(VLOOKUP($C276,'Miljövärden urval för publ'!$B$2:$H$490,MATCH(D$4,'Miljövärden urval för publ'!$B$2:$H$2,0),FALSE)),"",VLOOKUP($C276,'Miljövärden urval för publ'!$B$2:$H$490,MATCH(D$4,'Miljövärden urval för publ'!$B$2:$H$2,0),FALSE))</f>
        <v>0.36047699999999999</v>
      </c>
      <c r="E276" s="106">
        <f>IF(ISERROR(VLOOKUP($C276,'Miljövärden urval för publ'!$B$2:$H$490,MATCH(E$4,'Miljövärden urval för publ'!$B$2:$H$2,0),FALSE)),"",VLOOKUP($C276,'Miljövärden urval för publ'!$B$2:$H$490,MATCH(E$4,'Miljövärden urval för publ'!$B$2:$H$2,0),FALSE))</f>
        <v>54.037199999999999</v>
      </c>
      <c r="F276" s="106">
        <f>IF(ISERROR(VLOOKUP($C276,'Miljövärden urval för publ'!$B$2:$H$490,MATCH(F$4,'Miljövärden urval för publ'!$B$2:$H$2,0),FALSE)),"",VLOOKUP($C276,'Miljövärden urval för publ'!$B$2:$H$490,MATCH(F$4,'Miljövärden urval för publ'!$B$2:$H$2,0),FALSE))</f>
        <v>17.945</v>
      </c>
      <c r="G276" s="106">
        <f>IF(ISERROR(VLOOKUP($C276,'Miljövärden urval för publ'!$B$2:$H$490,MATCH(G$4,'Miljövärden urval för publ'!$B$2:$H$2,0),FALSE)),"",VLOOKUP($C276,'Miljövärden urval för publ'!$B$2:$H$490,MATCH(G$4,'Miljövärden urval för publ'!$B$2:$H$2,0),FALSE))</f>
        <v>0.137071</v>
      </c>
    </row>
    <row r="277" spans="1:7" x14ac:dyDescent="0.25">
      <c r="A277" s="106">
        <v>274</v>
      </c>
      <c r="B277" s="106" t="str">
        <f>IF(ISERROR(INDEX('Miljövärden urval för publ'!$A$2:$AD$475,MATCH($A277,'Miljövärden urval för publ'!$U$2:$U$476,0),1)),"",INDEX('Miljövärden urval för publ'!$A$2:$AD$475,MATCH($A277,'Miljövärden urval för publ'!$U$2:$U$476,0),1))</f>
        <v>Umeå Energi AB</v>
      </c>
      <c r="C277" s="106" t="str">
        <f>IF(ISERROR(INDEX('Miljövärden urval för publ'!$A$2:$AD$475,MATCH($A277,'Miljövärden urval för publ'!$U$2:$U$476,0),2)),"",INDEX('Miljövärden urval för publ'!$A$2:$AD$475,MATCH($A277,'Miljövärden urval för publ'!$U$2:$U$476,0),2))</f>
        <v>Hörnefors</v>
      </c>
      <c r="D277" s="106">
        <f>IF(ISERROR(VLOOKUP($C277,'Miljövärden urval för publ'!$B$2:$H$490,MATCH(D$4,'Miljövärden urval för publ'!$B$2:$H$2,0),FALSE)),"",VLOOKUP($C277,'Miljövärden urval för publ'!$B$2:$H$490,MATCH(D$4,'Miljövärden urval för publ'!$B$2:$H$2,0),FALSE))</f>
        <v>0.21151400000000001</v>
      </c>
      <c r="E277" s="106">
        <f>IF(ISERROR(VLOOKUP($C277,'Miljövärden urval för publ'!$B$2:$H$490,MATCH(E$4,'Miljövärden urval för publ'!$B$2:$H$2,0),FALSE)),"",VLOOKUP($C277,'Miljövärden urval för publ'!$B$2:$H$490,MATCH(E$4,'Miljövärden urval för publ'!$B$2:$H$2,0),FALSE))</f>
        <v>9.64466</v>
      </c>
      <c r="F277" s="106">
        <f>IF(ISERROR(VLOOKUP($C277,'Miljövärden urval för publ'!$B$2:$H$490,MATCH(F$4,'Miljövärden urval för publ'!$B$2:$H$2,0),FALSE)),"",VLOOKUP($C277,'Miljövärden urval för publ'!$B$2:$H$490,MATCH(F$4,'Miljövärden urval för publ'!$B$2:$H$2,0),FALSE))</f>
        <v>18.138100000000001</v>
      </c>
      <c r="G277" s="106">
        <f>IF(ISERROR(VLOOKUP($C277,'Miljövärden urval för publ'!$B$2:$H$490,MATCH(G$4,'Miljövärden urval för publ'!$B$2:$H$2,0),FALSE)),"",VLOOKUP($C277,'Miljövärden urval för publ'!$B$2:$H$490,MATCH(G$4,'Miljövärden urval för publ'!$B$2:$H$2,0),FALSE))</f>
        <v>3.6650200000000002E-3</v>
      </c>
    </row>
    <row r="278" spans="1:7" x14ac:dyDescent="0.25">
      <c r="A278" s="106">
        <v>275</v>
      </c>
      <c r="B278" s="106" t="str">
        <f>IF(ISERROR(INDEX('Miljövärden urval för publ'!$A$2:$AD$475,MATCH($A278,'Miljövärden urval för publ'!$U$2:$U$476,0),1)),"",INDEX('Miljövärden urval för publ'!$A$2:$AD$475,MATCH($A278,'Miljövärden urval för publ'!$U$2:$U$476,0),1))</f>
        <v>Umeå Energi AB</v>
      </c>
      <c r="C278" s="106" t="str">
        <f>IF(ISERROR(INDEX('Miljövärden urval för publ'!$A$2:$AD$475,MATCH($A278,'Miljövärden urval för publ'!$U$2:$U$476,0),2)),"",INDEX('Miljövärden urval för publ'!$A$2:$AD$475,MATCH($A278,'Miljövärden urval för publ'!$U$2:$U$476,0),2))</f>
        <v>Sävar</v>
      </c>
      <c r="D278" s="106">
        <f>IF(ISERROR(VLOOKUP($C278,'Miljövärden urval för publ'!$B$2:$H$490,MATCH(D$4,'Miljövärden urval för publ'!$B$2:$H$2,0),FALSE)),"",VLOOKUP($C278,'Miljövärden urval för publ'!$B$2:$H$490,MATCH(D$4,'Miljövärden urval för publ'!$B$2:$H$2,0),FALSE))</f>
        <v>8.0136299999999994E-2</v>
      </c>
      <c r="E278" s="106">
        <f>IF(ISERROR(VLOOKUP($C278,'Miljövärden urval för publ'!$B$2:$H$490,MATCH(E$4,'Miljövärden urval för publ'!$B$2:$H$2,0),FALSE)),"",VLOOKUP($C278,'Miljövärden urval för publ'!$B$2:$H$490,MATCH(E$4,'Miljövärden urval för publ'!$B$2:$H$2,0),FALSE))</f>
        <v>17.998699999999999</v>
      </c>
      <c r="F278" s="106">
        <f>IF(ISERROR(VLOOKUP($C278,'Miljövärden urval för publ'!$B$2:$H$490,MATCH(F$4,'Miljövärden urval för publ'!$B$2:$H$2,0),FALSE)),"",VLOOKUP($C278,'Miljövärden urval för publ'!$B$2:$H$490,MATCH(F$4,'Miljövärden urval för publ'!$B$2:$H$2,0),FALSE))</f>
        <v>9.6995000000000005</v>
      </c>
      <c r="G278" s="106">
        <f>IF(ISERROR(VLOOKUP($C278,'Miljövärden urval för publ'!$B$2:$H$490,MATCH(G$4,'Miljövärden urval för publ'!$B$2:$H$2,0),FALSE)),"",VLOOKUP($C278,'Miljövärden urval för publ'!$B$2:$H$490,MATCH(G$4,'Miljövärden urval för publ'!$B$2:$H$2,0),FALSE))</f>
        <v>1.6338800000000001E-2</v>
      </c>
    </row>
    <row r="279" spans="1:7" x14ac:dyDescent="0.25">
      <c r="A279" s="106">
        <v>276</v>
      </c>
      <c r="B279" s="106" t="str">
        <f>IF(ISERROR(INDEX('Miljövärden urval för publ'!$A$2:$AD$475,MATCH($A279,'Miljövärden urval för publ'!$U$2:$U$476,0),1)),"",INDEX('Miljövärden urval för publ'!$A$2:$AD$475,MATCH($A279,'Miljövärden urval för publ'!$U$2:$U$476,0),1))</f>
        <v>Umeå Energi AB</v>
      </c>
      <c r="C279" s="106" t="str">
        <f>IF(ISERROR(INDEX('Miljövärden urval för publ'!$A$2:$AD$475,MATCH($A279,'Miljövärden urval för publ'!$U$2:$U$476,0),2)),"",INDEX('Miljövärden urval för publ'!$A$2:$AD$475,MATCH($A279,'Miljövärden urval för publ'!$U$2:$U$476,0),2))</f>
        <v>Umeå</v>
      </c>
      <c r="D279" s="106">
        <f>IF(ISERROR(VLOOKUP($C279,'Miljövärden urval för publ'!$B$2:$H$490,MATCH(D$4,'Miljövärden urval för publ'!$B$2:$H$2,0),FALSE)),"",VLOOKUP($C279,'Miljövärden urval för publ'!$B$2:$H$490,MATCH(D$4,'Miljövärden urval för publ'!$B$2:$H$2,0),FALSE))</f>
        <v>0.22740199999999999</v>
      </c>
      <c r="E279" s="106">
        <f>IF(ISERROR(VLOOKUP($C279,'Miljövärden urval för publ'!$B$2:$H$490,MATCH(E$4,'Miljövärden urval för publ'!$B$2:$H$2,0),FALSE)),"",VLOOKUP($C279,'Miljövärden urval för publ'!$B$2:$H$490,MATCH(E$4,'Miljövärden urval för publ'!$B$2:$H$2,0),FALSE))</f>
        <v>52.317</v>
      </c>
      <c r="F279" s="106">
        <f>IF(ISERROR(VLOOKUP($C279,'Miljövärden urval för publ'!$B$2:$H$490,MATCH(F$4,'Miljövärden urval för publ'!$B$2:$H$2,0),FALSE)),"",VLOOKUP($C279,'Miljövärden urval för publ'!$B$2:$H$490,MATCH(F$4,'Miljövärden urval för publ'!$B$2:$H$2,0),FALSE))</f>
        <v>5.3873800000000003</v>
      </c>
      <c r="G279" s="106">
        <f>IF(ISERROR(VLOOKUP($C279,'Miljövärden urval för publ'!$B$2:$H$490,MATCH(G$4,'Miljövärden urval för publ'!$B$2:$H$2,0),FALSE)),"",VLOOKUP($C279,'Miljövärden urval för publ'!$B$2:$H$490,MATCH(G$4,'Miljövärden urval för publ'!$B$2:$H$2,0),FALSE))</f>
        <v>1.8905499999999999E-2</v>
      </c>
    </row>
    <row r="280" spans="1:7" x14ac:dyDescent="0.25">
      <c r="A280" s="106">
        <v>277</v>
      </c>
      <c r="B280" s="106" t="str">
        <f>IF(ISERROR(INDEX('Miljövärden urval för publ'!$A$2:$AD$475,MATCH($A280,'Miljövärden urval för publ'!$U$2:$U$476,0),1)),"",INDEX('Miljövärden urval för publ'!$A$2:$AD$475,MATCH($A280,'Miljövärden urval för publ'!$U$2:$U$476,0),1))</f>
        <v>Vara Energi Värme AB</v>
      </c>
      <c r="C280" s="106" t="str">
        <f>IF(ISERROR(INDEX('Miljövärden urval för publ'!$A$2:$AD$475,MATCH($A280,'Miljövärden urval för publ'!$U$2:$U$476,0),2)),"",INDEX('Miljövärden urval för publ'!$A$2:$AD$475,MATCH($A280,'Miljövärden urval för publ'!$U$2:$U$476,0),2))</f>
        <v>Vara</v>
      </c>
      <c r="D280" s="106">
        <f>IF(ISERROR(VLOOKUP($C280,'Miljövärden urval för publ'!$B$2:$H$490,MATCH(D$4,'Miljövärden urval för publ'!$B$2:$H$2,0),FALSE)),"",VLOOKUP($C280,'Miljövärden urval för publ'!$B$2:$H$490,MATCH(D$4,'Miljövärden urval för publ'!$B$2:$H$2,0),FALSE))</f>
        <v>7.0853100000000002E-2</v>
      </c>
      <c r="E280" s="106">
        <f>IF(ISERROR(VLOOKUP($C280,'Miljövärden urval för publ'!$B$2:$H$490,MATCH(E$4,'Miljövärden urval för publ'!$B$2:$H$2,0),FALSE)),"",VLOOKUP($C280,'Miljövärden urval för publ'!$B$2:$H$490,MATCH(E$4,'Miljövärden urval för publ'!$B$2:$H$2,0),FALSE))</f>
        <v>17.372499999999999</v>
      </c>
      <c r="F280" s="106">
        <f>IF(ISERROR(VLOOKUP($C280,'Miljövärden urval för publ'!$B$2:$H$490,MATCH(F$4,'Miljövärden urval för publ'!$B$2:$H$2,0),FALSE)),"",VLOOKUP($C280,'Miljövärden urval för publ'!$B$2:$H$490,MATCH(F$4,'Miljövärden urval för publ'!$B$2:$H$2,0),FALSE))</f>
        <v>6.8932500000000001</v>
      </c>
      <c r="G280" s="106">
        <f>IF(ISERROR(VLOOKUP($C280,'Miljövärden urval för publ'!$B$2:$H$490,MATCH(G$4,'Miljövärden urval för publ'!$B$2:$H$2,0),FALSE)),"",VLOOKUP($C280,'Miljövärden urval för publ'!$B$2:$H$490,MATCH(G$4,'Miljövärden urval för publ'!$B$2:$H$2,0),FALSE))</f>
        <v>1.07072E-2</v>
      </c>
    </row>
    <row r="281" spans="1:7" x14ac:dyDescent="0.25">
      <c r="A281" s="106">
        <v>278</v>
      </c>
      <c r="B281" s="106" t="str">
        <f>IF(ISERROR(INDEX('Miljövärden urval för publ'!$A$2:$AD$475,MATCH($A281,'Miljövärden urval för publ'!$U$2:$U$476,0),1)),"",INDEX('Miljövärden urval för publ'!$A$2:$AD$475,MATCH($A281,'Miljövärden urval för publ'!$U$2:$U$476,0),1))</f>
        <v>Varberg Energi AB</v>
      </c>
      <c r="C281" s="106" t="str">
        <f>IF(ISERROR(INDEX('Miljövärden urval för publ'!$A$2:$AD$475,MATCH($A281,'Miljövärden urval för publ'!$U$2:$U$476,0),2)),"",INDEX('Miljövärden urval för publ'!$A$2:$AD$475,MATCH($A281,'Miljövärden urval för publ'!$U$2:$U$476,0),2))</f>
        <v>Träslövsläge</v>
      </c>
      <c r="D281" s="106">
        <f>IF(ISERROR(VLOOKUP($C281,'Miljövärden urval för publ'!$B$2:$H$490,MATCH(D$4,'Miljövärden urval för publ'!$B$2:$H$2,0),FALSE)),"",VLOOKUP($C281,'Miljövärden urval för publ'!$B$2:$H$490,MATCH(D$4,'Miljövärden urval för publ'!$B$2:$H$2,0),FALSE))</f>
        <v>0.48994799999999999</v>
      </c>
      <c r="E281" s="106">
        <f>IF(ISERROR(VLOOKUP($C281,'Miljövärden urval för publ'!$B$2:$H$490,MATCH(E$4,'Miljövärden urval för publ'!$B$2:$H$2,0),FALSE)),"",VLOOKUP($C281,'Miljövärden urval för publ'!$B$2:$H$490,MATCH(E$4,'Miljövärden urval för publ'!$B$2:$H$2,0),FALSE))</f>
        <v>80.552700000000002</v>
      </c>
      <c r="F281" s="106">
        <f>IF(ISERROR(VLOOKUP($C281,'Miljövärden urval för publ'!$B$2:$H$490,MATCH(F$4,'Miljövärden urval för publ'!$B$2:$H$2,0),FALSE)),"",VLOOKUP($C281,'Miljövärden urval för publ'!$B$2:$H$490,MATCH(F$4,'Miljövärden urval för publ'!$B$2:$H$2,0),FALSE))</f>
        <v>29.435600000000001</v>
      </c>
      <c r="G281" s="106">
        <f>IF(ISERROR(VLOOKUP($C281,'Miljövärden urval för publ'!$B$2:$H$490,MATCH(G$4,'Miljövärden urval för publ'!$B$2:$H$2,0),FALSE)),"",VLOOKUP($C281,'Miljövärden urval för publ'!$B$2:$H$490,MATCH(G$4,'Miljövärden urval för publ'!$B$2:$H$2,0),FALSE))</f>
        <v>0.121153</v>
      </c>
    </row>
    <row r="282" spans="1:7" x14ac:dyDescent="0.25">
      <c r="A282" s="106">
        <v>279</v>
      </c>
      <c r="B282" s="106" t="str">
        <f>IF(ISERROR(INDEX('Miljövärden urval för publ'!$A$2:$AD$475,MATCH($A282,'Miljövärden urval för publ'!$U$2:$U$476,0),1)),"",INDEX('Miljövärden urval för publ'!$A$2:$AD$475,MATCH($A282,'Miljövärden urval för publ'!$U$2:$U$476,0),1))</f>
        <v>Varberg Energi AB</v>
      </c>
      <c r="C282" s="106" t="str">
        <f>IF(ISERROR(INDEX('Miljövärden urval för publ'!$A$2:$AD$475,MATCH($A282,'Miljövärden urval för publ'!$U$2:$U$476,0),2)),"",INDEX('Miljövärden urval för publ'!$A$2:$AD$475,MATCH($A282,'Miljövärden urval för publ'!$U$2:$U$476,0),2))</f>
        <v>Tvååker (Närv)</v>
      </c>
      <c r="D282" s="106">
        <f>IF(ISERROR(VLOOKUP($C282,'Miljövärden urval för publ'!$B$2:$H$490,MATCH(D$4,'Miljövärden urval för publ'!$B$2:$H$2,0),FALSE)),"",VLOOKUP($C282,'Miljövärden urval för publ'!$B$2:$H$490,MATCH(D$4,'Miljövärden urval för publ'!$B$2:$H$2,0),FALSE))</f>
        <v>0.226608</v>
      </c>
      <c r="E282" s="106">
        <f>IF(ISERROR(VLOOKUP($C282,'Miljövärden urval för publ'!$B$2:$H$490,MATCH(E$4,'Miljövärden urval för publ'!$B$2:$H$2,0),FALSE)),"",VLOOKUP($C282,'Miljövärden urval för publ'!$B$2:$H$490,MATCH(E$4,'Miljövärden urval för publ'!$B$2:$H$2,0),FALSE))</f>
        <v>30.774000000000001</v>
      </c>
      <c r="F282" s="106">
        <f>IF(ISERROR(VLOOKUP($C282,'Miljövärden urval för publ'!$B$2:$H$490,MATCH(F$4,'Miljövärden urval för publ'!$B$2:$H$2,0),FALSE)),"",VLOOKUP($C282,'Miljövärden urval för publ'!$B$2:$H$490,MATCH(F$4,'Miljövärden urval för publ'!$B$2:$H$2,0),FALSE))</f>
        <v>16.989699999999999</v>
      </c>
      <c r="G282" s="106">
        <f>IF(ISERROR(VLOOKUP($C282,'Miljövärden urval för publ'!$B$2:$H$490,MATCH(G$4,'Miljövärden urval för publ'!$B$2:$H$2,0),FALSE)),"",VLOOKUP($C282,'Miljövärden urval för publ'!$B$2:$H$490,MATCH(G$4,'Miljövärden urval för publ'!$B$2:$H$2,0),FALSE))</f>
        <v>6.1553299999999998E-2</v>
      </c>
    </row>
    <row r="283" spans="1:7" x14ac:dyDescent="0.25">
      <c r="A283" s="106">
        <v>280</v>
      </c>
      <c r="B283" s="106" t="str">
        <f>IF(ISERROR(INDEX('Miljövärden urval för publ'!$A$2:$AD$475,MATCH($A283,'Miljövärden urval för publ'!$U$2:$U$476,0),1)),"",INDEX('Miljövärden urval för publ'!$A$2:$AD$475,MATCH($A283,'Miljövärden urval för publ'!$U$2:$U$476,0),1))</f>
        <v>Varberg Energi AB</v>
      </c>
      <c r="C283" s="106" t="str">
        <f>IF(ISERROR(INDEX('Miljövärden urval för publ'!$A$2:$AD$475,MATCH($A283,'Miljövärden urval för publ'!$U$2:$U$476,0),2)),"",INDEX('Miljövärden urval för publ'!$A$2:$AD$475,MATCH($A283,'Miljövärden urval för publ'!$U$2:$U$476,0),2))</f>
        <v>Varberg (Fjv)</v>
      </c>
      <c r="D283" s="106">
        <f>IF(ISERROR(VLOOKUP($C283,'Miljövärden urval för publ'!$B$2:$H$490,MATCH(D$4,'Miljövärden urval för publ'!$B$2:$H$2,0),FALSE)),"",VLOOKUP($C283,'Miljövärden urval för publ'!$B$2:$H$490,MATCH(D$4,'Miljövärden urval för publ'!$B$2:$H$2,0),FALSE))</f>
        <v>1.7265200000000001E-2</v>
      </c>
      <c r="E283" s="106">
        <f>IF(ISERROR(VLOOKUP($C283,'Miljövärden urval för publ'!$B$2:$H$490,MATCH(E$4,'Miljövärden urval för publ'!$B$2:$H$2,0),FALSE)),"",VLOOKUP($C283,'Miljövärden urval för publ'!$B$2:$H$490,MATCH(E$4,'Miljövärden urval för publ'!$B$2:$H$2,0),FALSE))</f>
        <v>4.0872999999999999</v>
      </c>
      <c r="F283" s="106">
        <f>IF(ISERROR(VLOOKUP($C283,'Miljövärden urval för publ'!$B$2:$H$490,MATCH(F$4,'Miljövärden urval för publ'!$B$2:$H$2,0),FALSE)),"",VLOOKUP($C283,'Miljövärden urval för publ'!$B$2:$H$490,MATCH(F$4,'Miljövärden urval för publ'!$B$2:$H$2,0),FALSE))</f>
        <v>2.2186900000000001</v>
      </c>
      <c r="G283" s="106">
        <f>IF(ISERROR(VLOOKUP($C283,'Miljövärden urval för publ'!$B$2:$H$490,MATCH(G$4,'Miljövärden urval för publ'!$B$2:$H$2,0),FALSE)),"",VLOOKUP($C283,'Miljövärden urval för publ'!$B$2:$H$490,MATCH(G$4,'Miljövärden urval för publ'!$B$2:$H$2,0),FALSE))</f>
        <v>6.2667199999999999E-3</v>
      </c>
    </row>
    <row r="284" spans="1:7" x14ac:dyDescent="0.25">
      <c r="A284" s="106">
        <v>281</v>
      </c>
      <c r="B284" s="106" t="str">
        <f>IF(ISERROR(INDEX('Miljövärden urval för publ'!$A$2:$AD$475,MATCH($A284,'Miljövärden urval för publ'!$U$2:$U$476,0),1)),"",INDEX('Miljövärden urval för publ'!$A$2:$AD$475,MATCH($A284,'Miljövärden urval för publ'!$U$2:$U$476,0),1))</f>
        <v>Varberg Energi AB</v>
      </c>
      <c r="C284" s="106" t="str">
        <f>IF(ISERROR(INDEX('Miljövärden urval för publ'!$A$2:$AD$475,MATCH($A284,'Miljövärden urval för publ'!$U$2:$U$476,0),2)),"",INDEX('Miljövärden urval för publ'!$A$2:$AD$475,MATCH($A284,'Miljövärden urval för publ'!$U$2:$U$476,0),2))</f>
        <v>Veddige</v>
      </c>
      <c r="D284" s="106">
        <f>IF(ISERROR(VLOOKUP($C284,'Miljövärden urval för publ'!$B$2:$H$490,MATCH(D$4,'Miljövärden urval för publ'!$B$2:$H$2,0),FALSE)),"",VLOOKUP($C284,'Miljövärden urval för publ'!$B$2:$H$490,MATCH(D$4,'Miljövärden urval för publ'!$B$2:$H$2,0),FALSE))</f>
        <v>0.40562199999999998</v>
      </c>
      <c r="E284" s="106">
        <f>IF(ISERROR(VLOOKUP($C284,'Miljövärden urval för publ'!$B$2:$H$490,MATCH(E$4,'Miljövärden urval för publ'!$B$2:$H$2,0),FALSE)),"",VLOOKUP($C284,'Miljövärden urval för publ'!$B$2:$H$490,MATCH(E$4,'Miljövärden urval för publ'!$B$2:$H$2,0),FALSE))</f>
        <v>70.2791</v>
      </c>
      <c r="F284" s="106">
        <f>IF(ISERROR(VLOOKUP($C284,'Miljövärden urval för publ'!$B$2:$H$490,MATCH(F$4,'Miljövärden urval för publ'!$B$2:$H$2,0),FALSE)),"",VLOOKUP($C284,'Miljövärden urval för publ'!$B$2:$H$490,MATCH(F$4,'Miljövärden urval för publ'!$B$2:$H$2,0),FALSE))</f>
        <v>22.4999</v>
      </c>
      <c r="G284" s="106">
        <f>IF(ISERROR(VLOOKUP($C284,'Miljövärden urval för publ'!$B$2:$H$490,MATCH(G$4,'Miljövärden urval för publ'!$B$2:$H$2,0),FALSE)),"",VLOOKUP($C284,'Miljövärden urval för publ'!$B$2:$H$490,MATCH(G$4,'Miljövärden urval för publ'!$B$2:$H$2,0),FALSE))</f>
        <v>0.14371300000000001</v>
      </c>
    </row>
    <row r="285" spans="1:7" x14ac:dyDescent="0.25">
      <c r="A285" s="106">
        <v>282</v>
      </c>
      <c r="B285" s="106" t="str">
        <f>IF(ISERROR(INDEX('Miljövärden urval för publ'!$A$2:$AD$475,MATCH($A285,'Miljövärden urval för publ'!$U$2:$U$476,0),1)),"",INDEX('Miljövärden urval för publ'!$A$2:$AD$475,MATCH($A285,'Miljövärden urval för publ'!$U$2:$U$476,0),1))</f>
        <v>Vasa Värme Holding AB</v>
      </c>
      <c r="C285" s="106" t="str">
        <f>IF(ISERROR(INDEX('Miljövärden urval för publ'!$A$2:$AD$475,MATCH($A285,'Miljövärden urval för publ'!$U$2:$U$476,0),2)),"",INDEX('Miljövärden urval för publ'!$A$2:$AD$475,MATCH($A285,'Miljövärden urval för publ'!$U$2:$U$476,0),2))</f>
        <v>Kalix</v>
      </c>
      <c r="D285" s="106">
        <f>IF(ISERROR(VLOOKUP($C285,'Miljövärden urval för publ'!$B$2:$H$490,MATCH(D$4,'Miljövärden urval för publ'!$B$2:$H$2,0),FALSE)),"",VLOOKUP($C285,'Miljövärden urval för publ'!$B$2:$H$490,MATCH(D$4,'Miljövärden urval för publ'!$B$2:$H$2,0),FALSE))</f>
        <v>0.15379899999999999</v>
      </c>
      <c r="E285" s="106">
        <f>IF(ISERROR(VLOOKUP($C285,'Miljövärden urval för publ'!$B$2:$H$490,MATCH(E$4,'Miljövärden urval för publ'!$B$2:$H$2,0),FALSE)),"",VLOOKUP($C285,'Miljövärden urval för publ'!$B$2:$H$490,MATCH(E$4,'Miljövärden urval för publ'!$B$2:$H$2,0),FALSE))</f>
        <v>35.759500000000003</v>
      </c>
      <c r="F285" s="106">
        <f>IF(ISERROR(VLOOKUP($C285,'Miljövärden urval för publ'!$B$2:$H$490,MATCH(F$4,'Miljövärden urval för publ'!$B$2:$H$2,0),FALSE)),"",VLOOKUP($C285,'Miljövärden urval för publ'!$B$2:$H$490,MATCH(F$4,'Miljövärden urval för publ'!$B$2:$H$2,0),FALSE))</f>
        <v>7.8037200000000002</v>
      </c>
      <c r="G285" s="106">
        <f>IF(ISERROR(VLOOKUP($C285,'Miljövärden urval för publ'!$B$2:$H$490,MATCH(G$4,'Miljövärden urval för publ'!$B$2:$H$2,0),FALSE)),"",VLOOKUP($C285,'Miljövärden urval för publ'!$B$2:$H$490,MATCH(G$4,'Miljövärden urval för publ'!$B$2:$H$2,0),FALSE))</f>
        <v>4.0270899999999998E-2</v>
      </c>
    </row>
    <row r="286" spans="1:7" x14ac:dyDescent="0.25">
      <c r="A286" s="106">
        <v>283</v>
      </c>
      <c r="B286" s="106" t="str">
        <f>IF(ISERROR(INDEX('Miljövärden urval för publ'!$A$2:$AD$475,MATCH($A286,'Miljövärden urval för publ'!$U$2:$U$476,0),1)),"",INDEX('Miljövärden urval för publ'!$A$2:$AD$475,MATCH($A286,'Miljövärden urval för publ'!$U$2:$U$476,0),1))</f>
        <v>Vasa Värme Holding AB</v>
      </c>
      <c r="C286" s="106" t="str">
        <f>IF(ISERROR(INDEX('Miljövärden urval för publ'!$A$2:$AD$475,MATCH($A286,'Miljövärden urval för publ'!$U$2:$U$476,0),2)),"",INDEX('Miljövärden urval för publ'!$A$2:$AD$475,MATCH($A286,'Miljövärden urval för publ'!$U$2:$U$476,0),2))</f>
        <v>Malmköping</v>
      </c>
      <c r="D286" s="106">
        <f>IF(ISERROR(VLOOKUP($C286,'Miljövärden urval för publ'!$B$2:$H$490,MATCH(D$4,'Miljövärden urval för publ'!$B$2:$H$2,0),FALSE)),"",VLOOKUP($C286,'Miljövärden urval för publ'!$B$2:$H$490,MATCH(D$4,'Miljövärden urval för publ'!$B$2:$H$2,0),FALSE))</f>
        <v>9.14074E-2</v>
      </c>
      <c r="E286" s="106">
        <f>IF(ISERROR(VLOOKUP($C286,'Miljövärden urval för publ'!$B$2:$H$490,MATCH(E$4,'Miljövärden urval för publ'!$B$2:$H$2,0),FALSE)),"",VLOOKUP($C286,'Miljövärden urval för publ'!$B$2:$H$490,MATCH(E$4,'Miljövärden urval för publ'!$B$2:$H$2,0),FALSE))</f>
        <v>19.955200000000001</v>
      </c>
      <c r="F286" s="106">
        <f>IF(ISERROR(VLOOKUP($C286,'Miljövärden urval för publ'!$B$2:$H$490,MATCH(F$4,'Miljövärden urval för publ'!$B$2:$H$2,0),FALSE)),"",VLOOKUP($C286,'Miljövärden urval för publ'!$B$2:$H$490,MATCH(F$4,'Miljövärden urval för publ'!$B$2:$H$2,0),FALSE))</f>
        <v>9.6314799999999998</v>
      </c>
      <c r="G286" s="106">
        <f>IF(ISERROR(VLOOKUP($C286,'Miljövärden urval för publ'!$B$2:$H$490,MATCH(G$4,'Miljövärden urval för publ'!$B$2:$H$2,0),FALSE)),"",VLOOKUP($C286,'Miljövärden urval för publ'!$B$2:$H$490,MATCH(G$4,'Miljövärden urval för publ'!$B$2:$H$2,0),FALSE))</f>
        <v>1.2209299999999999E-2</v>
      </c>
    </row>
    <row r="287" spans="1:7" x14ac:dyDescent="0.25">
      <c r="A287" s="106">
        <v>284</v>
      </c>
      <c r="B287" s="106" t="str">
        <f>IF(ISERROR(INDEX('Miljövärden urval för publ'!$A$2:$AD$475,MATCH($A287,'Miljövärden urval för publ'!$U$2:$U$476,0),1)),"",INDEX('Miljövärden urval för publ'!$A$2:$AD$475,MATCH($A287,'Miljövärden urval för publ'!$U$2:$U$476,0),1))</f>
        <v>Vattenfall AB Värme</v>
      </c>
      <c r="C287" s="106" t="str">
        <f>IF(ISERROR(INDEX('Miljövärden urval för publ'!$A$2:$AD$475,MATCH($A287,'Miljövärden urval för publ'!$U$2:$U$476,0),2)),"",INDEX('Miljövärden urval för publ'!$A$2:$AD$475,MATCH($A287,'Miljövärden urval för publ'!$U$2:$U$476,0),2))</f>
        <v>Askersund</v>
      </c>
      <c r="D287" s="106">
        <f>IF(ISERROR(VLOOKUP($C287,'Miljövärden urval för publ'!$B$2:$H$490,MATCH(D$4,'Miljövärden urval för publ'!$B$2:$H$2,0),FALSE)),"",VLOOKUP($C287,'Miljövärden urval för publ'!$B$2:$H$490,MATCH(D$4,'Miljövärden urval för publ'!$B$2:$H$2,0),FALSE))</f>
        <v>0.16731699999999999</v>
      </c>
      <c r="E287" s="106">
        <f>IF(ISERROR(VLOOKUP($C287,'Miljövärden urval för publ'!$B$2:$H$490,MATCH(E$4,'Miljövärden urval för publ'!$B$2:$H$2,0),FALSE)),"",VLOOKUP($C287,'Miljövärden urval för publ'!$B$2:$H$490,MATCH(E$4,'Miljövärden urval för publ'!$B$2:$H$2,0),FALSE))</f>
        <v>21.4114</v>
      </c>
      <c r="F287" s="106">
        <f>IF(ISERROR(VLOOKUP($C287,'Miljövärden urval för publ'!$B$2:$H$490,MATCH(F$4,'Miljövärden urval för publ'!$B$2:$H$2,0),FALSE)),"",VLOOKUP($C287,'Miljövärden urval för publ'!$B$2:$H$490,MATCH(F$4,'Miljövärden urval för publ'!$B$2:$H$2,0),FALSE))</f>
        <v>8.0726300000000002</v>
      </c>
      <c r="G287" s="106">
        <f>IF(ISERROR(VLOOKUP($C287,'Miljövärden urval för publ'!$B$2:$H$490,MATCH(G$4,'Miljövärden urval för publ'!$B$2:$H$2,0),FALSE)),"",VLOOKUP($C287,'Miljövärden urval för publ'!$B$2:$H$490,MATCH(G$4,'Miljövärden urval för publ'!$B$2:$H$2,0),FALSE))</f>
        <v>3.39473E-2</v>
      </c>
    </row>
    <row r="288" spans="1:7" x14ac:dyDescent="0.25">
      <c r="A288" s="106">
        <v>285</v>
      </c>
      <c r="B288" s="106" t="str">
        <f>IF(ISERROR(INDEX('Miljövärden urval för publ'!$A$2:$AD$475,MATCH($A288,'Miljövärden urval för publ'!$U$2:$U$476,0),1)),"",INDEX('Miljövärden urval för publ'!$A$2:$AD$475,MATCH($A288,'Miljövärden urval för publ'!$U$2:$U$476,0),1))</f>
        <v>Vattenfall AB Värme</v>
      </c>
      <c r="C288" s="106" t="str">
        <f>IF(ISERROR(INDEX('Miljövärden urval för publ'!$A$2:$AD$475,MATCH($A288,'Miljövärden urval för publ'!$U$2:$U$476,0),2)),"",INDEX('Miljövärden urval för publ'!$A$2:$AD$475,MATCH($A288,'Miljövärden urval för publ'!$U$2:$U$476,0),2))</f>
        <v>Drefviken</v>
      </c>
      <c r="D288" s="106">
        <f>IF(ISERROR(VLOOKUP($C288,'Miljövärden urval för publ'!$B$2:$H$490,MATCH(D$4,'Miljövärden urval för publ'!$B$2:$H$2,0),FALSE)),"",VLOOKUP($C288,'Miljövärden urval för publ'!$B$2:$H$490,MATCH(D$4,'Miljövärden urval för publ'!$B$2:$H$2,0),FALSE))</f>
        <v>7.9805299999999996E-2</v>
      </c>
      <c r="E288" s="106">
        <f>IF(ISERROR(VLOOKUP($C288,'Miljövärden urval för publ'!$B$2:$H$490,MATCH(E$4,'Miljövärden urval för publ'!$B$2:$H$2,0),FALSE)),"",VLOOKUP($C288,'Miljövärden urval för publ'!$B$2:$H$490,MATCH(E$4,'Miljövärden urval för publ'!$B$2:$H$2,0),FALSE))</f>
        <v>7.7426399999999997</v>
      </c>
      <c r="F288" s="106">
        <f>IF(ISERROR(VLOOKUP($C288,'Miljövärden urval för publ'!$B$2:$H$490,MATCH(F$4,'Miljövärden urval för publ'!$B$2:$H$2,0),FALSE)),"",VLOOKUP($C288,'Miljövärden urval för publ'!$B$2:$H$490,MATCH(F$4,'Miljövärden urval för publ'!$B$2:$H$2,0),FALSE))</f>
        <v>7.3056700000000001</v>
      </c>
      <c r="G288" s="106">
        <f>IF(ISERROR(VLOOKUP($C288,'Miljövärden urval för publ'!$B$2:$H$490,MATCH(G$4,'Miljövärden urval för publ'!$B$2:$H$2,0),FALSE)),"",VLOOKUP($C288,'Miljövärden urval för publ'!$B$2:$H$490,MATCH(G$4,'Miljövärden urval för publ'!$B$2:$H$2,0),FALSE))</f>
        <v>0</v>
      </c>
    </row>
    <row r="289" spans="1:7" x14ac:dyDescent="0.25">
      <c r="A289" s="106">
        <v>286</v>
      </c>
      <c r="B289" s="106" t="str">
        <f>IF(ISERROR(INDEX('Miljövärden urval för publ'!$A$2:$AD$475,MATCH($A289,'Miljövärden urval för publ'!$U$2:$U$476,0),1)),"",INDEX('Miljövärden urval för publ'!$A$2:$AD$475,MATCH($A289,'Miljövärden urval för publ'!$U$2:$U$476,0),1))</f>
        <v>Vattenfall AB Värme</v>
      </c>
      <c r="C289" s="106" t="str">
        <f>IF(ISERROR(INDEX('Miljövärden urval för publ'!$A$2:$AD$475,MATCH($A289,'Miljövärden urval för publ'!$U$2:$U$476,0),2)),"",INDEX('Miljövärden urval för publ'!$A$2:$AD$475,MATCH($A289,'Miljövärden urval för publ'!$U$2:$U$476,0),2))</f>
        <v>Gustavsberg</v>
      </c>
      <c r="D289" s="106">
        <f>IF(ISERROR(VLOOKUP($C289,'Miljövärden urval för publ'!$B$2:$H$490,MATCH(D$4,'Miljövärden urval för publ'!$B$2:$H$2,0),FALSE)),"",VLOOKUP($C289,'Miljövärden urval för publ'!$B$2:$H$490,MATCH(D$4,'Miljövärden urval för publ'!$B$2:$H$2,0),FALSE))</f>
        <v>0.28067300000000001</v>
      </c>
      <c r="E289" s="106">
        <f>IF(ISERROR(VLOOKUP($C289,'Miljövärden urval för publ'!$B$2:$H$490,MATCH(E$4,'Miljövärden urval för publ'!$B$2:$H$2,0),FALSE)),"",VLOOKUP($C289,'Miljövärden urval för publ'!$B$2:$H$490,MATCH(E$4,'Miljövärden urval för publ'!$B$2:$H$2,0),FALSE))</f>
        <v>12.079499999999999</v>
      </c>
      <c r="F289" s="106">
        <f>IF(ISERROR(VLOOKUP($C289,'Miljövärden urval för publ'!$B$2:$H$490,MATCH(F$4,'Miljövärden urval för publ'!$B$2:$H$2,0),FALSE)),"",VLOOKUP($C289,'Miljövärden urval för publ'!$B$2:$H$490,MATCH(F$4,'Miljövärden urval för publ'!$B$2:$H$2,0),FALSE))</f>
        <v>8.1784700000000008</v>
      </c>
      <c r="G289" s="106">
        <f>IF(ISERROR(VLOOKUP($C289,'Miljövärden urval för publ'!$B$2:$H$490,MATCH(G$4,'Miljövärden urval för publ'!$B$2:$H$2,0),FALSE)),"",VLOOKUP($C289,'Miljövärden urval för publ'!$B$2:$H$490,MATCH(G$4,'Miljövärden urval för publ'!$B$2:$H$2,0),FALSE))</f>
        <v>4.5254799999999998E-2</v>
      </c>
    </row>
    <row r="290" spans="1:7" x14ac:dyDescent="0.25">
      <c r="A290" s="106">
        <v>287</v>
      </c>
      <c r="B290" s="106" t="str">
        <f>IF(ISERROR(INDEX('Miljövärden urval för publ'!$A$2:$AD$475,MATCH($A290,'Miljövärden urval för publ'!$U$2:$U$476,0),1)),"",INDEX('Miljövärden urval för publ'!$A$2:$AD$475,MATCH($A290,'Miljövärden urval för publ'!$U$2:$U$476,0),1))</f>
        <v>Vattenfall AB Värme</v>
      </c>
      <c r="C290" s="106" t="str">
        <f>IF(ISERROR(INDEX('Miljövärden urval för publ'!$A$2:$AD$475,MATCH($A290,'Miljövärden urval för publ'!$U$2:$U$476,0),2)),"",INDEX('Miljövärden urval för publ'!$A$2:$AD$475,MATCH($A290,'Miljövärden urval för publ'!$U$2:$U$476,0),2))</f>
        <v>Haparanda</v>
      </c>
      <c r="D290" s="106">
        <f>IF(ISERROR(VLOOKUP($C290,'Miljövärden urval för publ'!$B$2:$H$490,MATCH(D$4,'Miljövärden urval för publ'!$B$2:$H$2,0),FALSE)),"",VLOOKUP($C290,'Miljövärden urval för publ'!$B$2:$H$490,MATCH(D$4,'Miljövärden urval för publ'!$B$2:$H$2,0),FALSE))</f>
        <v>1.3247899999999999</v>
      </c>
      <c r="E290" s="106">
        <f>IF(ISERROR(VLOOKUP($C290,'Miljövärden urval för publ'!$B$2:$H$490,MATCH(E$4,'Miljövärden urval för publ'!$B$2:$H$2,0),FALSE)),"",VLOOKUP($C290,'Miljövärden urval för publ'!$B$2:$H$490,MATCH(E$4,'Miljövärden urval för publ'!$B$2:$H$2,0),FALSE))</f>
        <v>496.89400000000001</v>
      </c>
      <c r="F290" s="106">
        <f>IF(ISERROR(VLOOKUP($C290,'Miljövärden urval för publ'!$B$2:$H$490,MATCH(F$4,'Miljövärden urval för publ'!$B$2:$H$2,0),FALSE)),"",VLOOKUP($C290,'Miljövärden urval för publ'!$B$2:$H$490,MATCH(F$4,'Miljövärden urval för publ'!$B$2:$H$2,0),FALSE))</f>
        <v>51.143700000000003</v>
      </c>
      <c r="G290" s="106">
        <f>IF(ISERROR(VLOOKUP($C290,'Miljövärden urval för publ'!$B$2:$H$490,MATCH(G$4,'Miljövärden urval för publ'!$B$2:$H$2,0),FALSE)),"",VLOOKUP($C290,'Miljövärden urval för publ'!$B$2:$H$490,MATCH(G$4,'Miljövärden urval för publ'!$B$2:$H$2,0),FALSE))</f>
        <v>4.6016399999999999E-2</v>
      </c>
    </row>
    <row r="291" spans="1:7" x14ac:dyDescent="0.25">
      <c r="A291" s="106">
        <v>288</v>
      </c>
      <c r="B291" s="106" t="str">
        <f>IF(ISERROR(INDEX('Miljövärden urval för publ'!$A$2:$AD$475,MATCH($A291,'Miljövärden urval för publ'!$U$2:$U$476,0),1)),"",INDEX('Miljövärden urval för publ'!$A$2:$AD$475,MATCH($A291,'Miljövärden urval för publ'!$U$2:$U$476,0),1))</f>
        <v>Vattenfall AB Värme</v>
      </c>
      <c r="C291" s="106" t="str">
        <f>IF(ISERROR(INDEX('Miljövärden urval för publ'!$A$2:$AD$475,MATCH($A291,'Miljövärden urval för publ'!$U$2:$U$476,0),2)),"",INDEX('Miljövärden urval för publ'!$A$2:$AD$475,MATCH($A291,'Miljövärden urval för publ'!$U$2:$U$476,0),2))</f>
        <v>Knivsta</v>
      </c>
      <c r="D291" s="106">
        <f>IF(ISERROR(VLOOKUP($C291,'Miljövärden urval för publ'!$B$2:$H$490,MATCH(D$4,'Miljövärden urval för publ'!$B$2:$H$2,0),FALSE)),"",VLOOKUP($C291,'Miljövärden urval för publ'!$B$2:$H$490,MATCH(D$4,'Miljövärden urval för publ'!$B$2:$H$2,0),FALSE))</f>
        <v>0.14970700000000001</v>
      </c>
      <c r="E291" s="106">
        <f>IF(ISERROR(VLOOKUP($C291,'Miljövärden urval för publ'!$B$2:$H$490,MATCH(E$4,'Miljövärden urval för publ'!$B$2:$H$2,0),FALSE)),"",VLOOKUP($C291,'Miljövärden urval för publ'!$B$2:$H$490,MATCH(E$4,'Miljövärden urval för publ'!$B$2:$H$2,0),FALSE))</f>
        <v>18.231999999999999</v>
      </c>
      <c r="F291" s="106">
        <f>IF(ISERROR(VLOOKUP($C291,'Miljövärden urval för publ'!$B$2:$H$490,MATCH(F$4,'Miljövärden urval för publ'!$B$2:$H$2,0),FALSE)),"",VLOOKUP($C291,'Miljövärden urval för publ'!$B$2:$H$490,MATCH(F$4,'Miljövärden urval för publ'!$B$2:$H$2,0),FALSE))</f>
        <v>10.507400000000001</v>
      </c>
      <c r="G291" s="106">
        <f>IF(ISERROR(VLOOKUP($C291,'Miljövärden urval för publ'!$B$2:$H$490,MATCH(G$4,'Miljövärden urval för publ'!$B$2:$H$2,0),FALSE)),"",VLOOKUP($C291,'Miljövärden urval för publ'!$B$2:$H$490,MATCH(G$4,'Miljövärden urval för publ'!$B$2:$H$2,0),FALSE))</f>
        <v>1.1834300000000001E-2</v>
      </c>
    </row>
    <row r="292" spans="1:7" x14ac:dyDescent="0.25">
      <c r="A292" s="106">
        <v>289</v>
      </c>
      <c r="B292" s="106" t="str">
        <f>IF(ISERROR(INDEX('Miljövärden urval för publ'!$A$2:$AD$475,MATCH($A292,'Miljövärden urval för publ'!$U$2:$U$476,0),1)),"",INDEX('Miljövärden urval för publ'!$A$2:$AD$475,MATCH($A292,'Miljövärden urval för publ'!$U$2:$U$476,0),1))</f>
        <v>Vattenfall AB Värme</v>
      </c>
      <c r="C292" s="106" t="str">
        <f>IF(ISERROR(INDEX('Miljövärden urval för publ'!$A$2:$AD$475,MATCH($A292,'Miljövärden urval för publ'!$U$2:$U$476,0),2)),"",INDEX('Miljövärden urval för publ'!$A$2:$AD$475,MATCH($A292,'Miljövärden urval för publ'!$U$2:$U$476,0),2))</f>
        <v>Motala</v>
      </c>
      <c r="D292" s="106">
        <f>IF(ISERROR(VLOOKUP($C292,'Miljövärden urval för publ'!$B$2:$H$490,MATCH(D$4,'Miljövärden urval för publ'!$B$2:$H$2,0),FALSE)),"",VLOOKUP($C292,'Miljövärden urval för publ'!$B$2:$H$490,MATCH(D$4,'Miljövärden urval för publ'!$B$2:$H$2,0),FALSE))</f>
        <v>4.5509500000000001E-2</v>
      </c>
      <c r="E292" s="106">
        <f>IF(ISERROR(VLOOKUP($C292,'Miljövärden urval för publ'!$B$2:$H$490,MATCH(E$4,'Miljövärden urval för publ'!$B$2:$H$2,0),FALSE)),"",VLOOKUP($C292,'Miljövärden urval för publ'!$B$2:$H$490,MATCH(E$4,'Miljövärden urval för publ'!$B$2:$H$2,0),FALSE))</f>
        <v>12.0449</v>
      </c>
      <c r="F292" s="106">
        <f>IF(ISERROR(VLOOKUP($C292,'Miljövärden urval för publ'!$B$2:$H$490,MATCH(F$4,'Miljövärden urval för publ'!$B$2:$H$2,0),FALSE)),"",VLOOKUP($C292,'Miljövärden urval för publ'!$B$2:$H$490,MATCH(F$4,'Miljövärden urval för publ'!$B$2:$H$2,0),FALSE))</f>
        <v>6.7402199999999999</v>
      </c>
      <c r="G292" s="106">
        <f>IF(ISERROR(VLOOKUP($C292,'Miljövärden urval för publ'!$B$2:$H$490,MATCH(G$4,'Miljövärden urval för publ'!$B$2:$H$2,0),FALSE)),"",VLOOKUP($C292,'Miljövärden urval för publ'!$B$2:$H$490,MATCH(G$4,'Miljövärden urval för publ'!$B$2:$H$2,0),FALSE))</f>
        <v>3.5969099999999997E-2</v>
      </c>
    </row>
    <row r="293" spans="1:7" x14ac:dyDescent="0.25">
      <c r="A293" s="106">
        <v>290</v>
      </c>
      <c r="B293" s="106" t="str">
        <f>IF(ISERROR(INDEX('Miljövärden urval för publ'!$A$2:$AD$475,MATCH($A293,'Miljövärden urval för publ'!$U$2:$U$476,0),1)),"",INDEX('Miljövärden urval för publ'!$A$2:$AD$475,MATCH($A293,'Miljövärden urval för publ'!$U$2:$U$476,0),1))</f>
        <v>Vattenfall AB Värme</v>
      </c>
      <c r="C293" s="106" t="str">
        <f>IF(ISERROR(INDEX('Miljövärden urval för publ'!$A$2:$AD$475,MATCH($A293,'Miljövärden urval för publ'!$U$2:$U$476,0),2)),"",INDEX('Miljövärden urval för publ'!$A$2:$AD$475,MATCH($A293,'Miljövärden urval för publ'!$U$2:$U$476,0),2))</f>
        <v>Nyköping</v>
      </c>
      <c r="D293" s="106">
        <f>IF(ISERROR(VLOOKUP($C293,'Miljövärden urval för publ'!$B$2:$H$490,MATCH(D$4,'Miljövärden urval för publ'!$B$2:$H$2,0),FALSE)),"",VLOOKUP($C293,'Miljövärden urval för publ'!$B$2:$H$490,MATCH(D$4,'Miljövärden urval för publ'!$B$2:$H$2,0),FALSE))</f>
        <v>7.2442000000000006E-2</v>
      </c>
      <c r="E293" s="106">
        <f>IF(ISERROR(VLOOKUP($C293,'Miljövärden urval för publ'!$B$2:$H$490,MATCH(E$4,'Miljövärden urval för publ'!$B$2:$H$2,0),FALSE)),"",VLOOKUP($C293,'Miljövärden urval för publ'!$B$2:$H$490,MATCH(E$4,'Miljövärden urval för publ'!$B$2:$H$2,0),FALSE))</f>
        <v>15.305999999999999</v>
      </c>
      <c r="F293" s="106">
        <f>IF(ISERROR(VLOOKUP($C293,'Miljövärden urval för publ'!$B$2:$H$490,MATCH(F$4,'Miljövärden urval för publ'!$B$2:$H$2,0),FALSE)),"",VLOOKUP($C293,'Miljövärden urval för publ'!$B$2:$H$490,MATCH(F$4,'Miljövärden urval för publ'!$B$2:$H$2,0),FALSE))</f>
        <v>4.0779199999999998</v>
      </c>
      <c r="G293" s="106">
        <f>IF(ISERROR(VLOOKUP($C293,'Miljövärden urval för publ'!$B$2:$H$490,MATCH(G$4,'Miljövärden urval för publ'!$B$2:$H$2,0),FALSE)),"",VLOOKUP($C293,'Miljövärden urval för publ'!$B$2:$H$490,MATCH(G$4,'Miljövärden urval för publ'!$B$2:$H$2,0),FALSE))</f>
        <v>1.88498E-2</v>
      </c>
    </row>
    <row r="294" spans="1:7" x14ac:dyDescent="0.25">
      <c r="A294" s="106">
        <v>291</v>
      </c>
      <c r="B294" s="106" t="str">
        <f>IF(ISERROR(INDEX('Miljövärden urval för publ'!$A$2:$AD$475,MATCH($A294,'Miljövärden urval för publ'!$U$2:$U$476,0),1)),"",INDEX('Miljövärden urval för publ'!$A$2:$AD$475,MATCH($A294,'Miljövärden urval för publ'!$U$2:$U$476,0),1))</f>
        <v>Vattenfall AB Värme</v>
      </c>
      <c r="C294" s="106" t="str">
        <f>IF(ISERROR(INDEX('Miljövärden urval för publ'!$A$2:$AD$475,MATCH($A294,'Miljövärden urval för publ'!$U$2:$U$476,0),2)),"",INDEX('Miljövärden urval för publ'!$A$2:$AD$475,MATCH($A294,'Miljövärden urval för publ'!$U$2:$U$476,0),2))</f>
        <v>Saltsjöbaden</v>
      </c>
      <c r="D294" s="106">
        <f>IF(ISERROR(VLOOKUP($C294,'Miljövärden urval för publ'!$B$2:$H$490,MATCH(D$4,'Miljövärden urval för publ'!$B$2:$H$2,0),FALSE)),"",VLOOKUP($C294,'Miljövärden urval för publ'!$B$2:$H$490,MATCH(D$4,'Miljövärden urval för publ'!$B$2:$H$2,0),FALSE))</f>
        <v>9.8177600000000004E-2</v>
      </c>
      <c r="E294" s="106">
        <f>IF(ISERROR(VLOOKUP($C294,'Miljövärden urval för publ'!$B$2:$H$490,MATCH(E$4,'Miljövärden urval för publ'!$B$2:$H$2,0),FALSE)),"",VLOOKUP($C294,'Miljövärden urval för publ'!$B$2:$H$490,MATCH(E$4,'Miljövärden urval för publ'!$B$2:$H$2,0),FALSE))</f>
        <v>8.3103400000000001</v>
      </c>
      <c r="F294" s="106">
        <f>IF(ISERROR(VLOOKUP($C294,'Miljövärden urval för publ'!$B$2:$H$490,MATCH(F$4,'Miljövärden urval för publ'!$B$2:$H$2,0),FALSE)),"",VLOOKUP($C294,'Miljövärden urval för publ'!$B$2:$H$490,MATCH(F$4,'Miljövärden urval för publ'!$B$2:$H$2,0),FALSE))</f>
        <v>4.0782400000000001</v>
      </c>
      <c r="G294" s="106">
        <f>IF(ISERROR(VLOOKUP($C294,'Miljövärden urval för publ'!$B$2:$H$490,MATCH(G$4,'Miljövärden urval för publ'!$B$2:$H$2,0),FALSE)),"",VLOOKUP($C294,'Miljövärden urval för publ'!$B$2:$H$490,MATCH(G$4,'Miljövärden urval för publ'!$B$2:$H$2,0),FALSE))</f>
        <v>1.5817899999999999E-2</v>
      </c>
    </row>
    <row r="295" spans="1:7" x14ac:dyDescent="0.25">
      <c r="A295" s="106">
        <v>292</v>
      </c>
      <c r="B295" s="106" t="str">
        <f>IF(ISERROR(INDEX('Miljövärden urval för publ'!$A$2:$AD$475,MATCH($A295,'Miljövärden urval för publ'!$U$2:$U$476,0),1)),"",INDEX('Miljövärden urval för publ'!$A$2:$AD$475,MATCH($A295,'Miljövärden urval för publ'!$U$2:$U$476,0),1))</f>
        <v>Vattenfall AB Värme</v>
      </c>
      <c r="C295" s="106" t="str">
        <f>IF(ISERROR(INDEX('Miljövärden urval för publ'!$A$2:$AD$475,MATCH($A295,'Miljövärden urval för publ'!$U$2:$U$476,0),2)),"",INDEX('Miljövärden urval för publ'!$A$2:$AD$475,MATCH($A295,'Miljövärden urval för publ'!$U$2:$U$476,0),2))</f>
        <v>Storvreta</v>
      </c>
      <c r="D295" s="106">
        <f>IF(ISERROR(VLOOKUP($C295,'Miljövärden urval för publ'!$B$2:$H$490,MATCH(D$4,'Miljövärden urval för publ'!$B$2:$H$2,0),FALSE)),"",VLOOKUP($C295,'Miljövärden urval för publ'!$B$2:$H$490,MATCH(D$4,'Miljövärden urval för publ'!$B$2:$H$2,0),FALSE))</f>
        <v>0.199487</v>
      </c>
      <c r="E295" s="106">
        <f>IF(ISERROR(VLOOKUP($C295,'Miljövärden urval för publ'!$B$2:$H$490,MATCH(E$4,'Miljövärden urval för publ'!$B$2:$H$2,0),FALSE)),"",VLOOKUP($C295,'Miljövärden urval för publ'!$B$2:$H$490,MATCH(E$4,'Miljövärden urval för publ'!$B$2:$H$2,0),FALSE))</f>
        <v>9.1495200000000008</v>
      </c>
      <c r="F295" s="106">
        <f>IF(ISERROR(VLOOKUP($C295,'Miljövärden urval för publ'!$B$2:$H$490,MATCH(F$4,'Miljövärden urval för publ'!$B$2:$H$2,0),FALSE)),"",VLOOKUP($C295,'Miljövärden urval för publ'!$B$2:$H$490,MATCH(F$4,'Miljövärden urval för publ'!$B$2:$H$2,0),FALSE))</f>
        <v>20.285699999999999</v>
      </c>
      <c r="G295" s="106">
        <f>IF(ISERROR(VLOOKUP($C295,'Miljövärden urval för publ'!$B$2:$H$490,MATCH(G$4,'Miljövärden urval för publ'!$B$2:$H$2,0),FALSE)),"",VLOOKUP($C295,'Miljövärden urval för publ'!$B$2:$H$490,MATCH(G$4,'Miljövärden urval för publ'!$B$2:$H$2,0),FALSE))</f>
        <v>0</v>
      </c>
    </row>
    <row r="296" spans="1:7" x14ac:dyDescent="0.25">
      <c r="A296" s="106">
        <v>293</v>
      </c>
      <c r="B296" s="106" t="str">
        <f>IF(ISERROR(INDEX('Miljövärden urval för publ'!$A$2:$AD$475,MATCH($A296,'Miljövärden urval för publ'!$U$2:$U$476,0),1)),"",INDEX('Miljövärden urval för publ'!$A$2:$AD$475,MATCH($A296,'Miljövärden urval för publ'!$U$2:$U$476,0),1))</f>
        <v>Vattenfall AB Värme</v>
      </c>
      <c r="C296" s="106" t="str">
        <f>IF(ISERROR(INDEX('Miljövärden urval för publ'!$A$2:$AD$475,MATCH($A296,'Miljövärden urval för publ'!$U$2:$U$476,0),2)),"",INDEX('Miljövärden urval för publ'!$A$2:$AD$475,MATCH($A296,'Miljövärden urval för publ'!$U$2:$U$476,0),2))</f>
        <v>Uppsala</v>
      </c>
      <c r="D296" s="106">
        <f>IF(ISERROR(VLOOKUP($C296,'Miljövärden urval för publ'!$B$2:$H$490,MATCH(D$4,'Miljövärden urval för publ'!$B$2:$H$2,0),FALSE)),"",VLOOKUP($C296,'Miljövärden urval för publ'!$B$2:$H$490,MATCH(D$4,'Miljövärden urval för publ'!$B$2:$H$2,0),FALSE))</f>
        <v>0.50833700000000004</v>
      </c>
      <c r="E296" s="106">
        <f>IF(ISERROR(VLOOKUP($C296,'Miljövärden urval för publ'!$B$2:$H$490,MATCH(E$4,'Miljövärden urval för publ'!$B$2:$H$2,0),FALSE)),"",VLOOKUP($C296,'Miljövärden urval för publ'!$B$2:$H$490,MATCH(E$4,'Miljövärden urval för publ'!$B$2:$H$2,0),FALSE))</f>
        <v>181.244</v>
      </c>
      <c r="F296" s="106">
        <f>IF(ISERROR(VLOOKUP($C296,'Miljövärden urval för publ'!$B$2:$H$490,MATCH(F$4,'Miljövärden urval för publ'!$B$2:$H$2,0),FALSE)),"",VLOOKUP($C296,'Miljövärden urval för publ'!$B$2:$H$490,MATCH(F$4,'Miljövärden urval för publ'!$B$2:$H$2,0),FALSE))</f>
        <v>14.081899999999999</v>
      </c>
      <c r="G296" s="106">
        <f>IF(ISERROR(VLOOKUP($C296,'Miljövärden urval för publ'!$B$2:$H$490,MATCH(G$4,'Miljövärden urval för publ'!$B$2:$H$2,0),FALSE)),"",VLOOKUP($C296,'Miljövärden urval för publ'!$B$2:$H$490,MATCH(G$4,'Miljövärden urval för publ'!$B$2:$H$2,0),FALSE))</f>
        <v>2.0057999999999999E-2</v>
      </c>
    </row>
    <row r="297" spans="1:7" x14ac:dyDescent="0.25">
      <c r="A297" s="106">
        <v>294</v>
      </c>
      <c r="B297" s="106" t="str">
        <f>IF(ISERROR(INDEX('Miljövärden urval för publ'!$A$2:$AD$475,MATCH($A297,'Miljövärden urval för publ'!$U$2:$U$476,0),1)),"",INDEX('Miljövärden urval för publ'!$A$2:$AD$475,MATCH($A297,'Miljövärden urval för publ'!$U$2:$U$476,0),1))</f>
        <v>Vattenfall AB Värme</v>
      </c>
      <c r="C297" s="106" t="str">
        <f>IF(ISERROR(INDEX('Miljövärden urval för publ'!$A$2:$AD$475,MATCH($A297,'Miljövärden urval för publ'!$U$2:$U$476,0),2)),"",INDEX('Miljövärden urval för publ'!$A$2:$AD$475,MATCH($A297,'Miljövärden urval för publ'!$U$2:$U$476,0),2))</f>
        <v>Vänersborg</v>
      </c>
      <c r="D297" s="106">
        <f>IF(ISERROR(VLOOKUP($C297,'Miljövärden urval för publ'!$B$2:$H$490,MATCH(D$4,'Miljövärden urval för publ'!$B$2:$H$2,0),FALSE)),"",VLOOKUP($C297,'Miljövärden urval för publ'!$B$2:$H$490,MATCH(D$4,'Miljövärden urval för publ'!$B$2:$H$2,0),FALSE))</f>
        <v>3.1212500000000001E-2</v>
      </c>
      <c r="E297" s="106">
        <f>IF(ISERROR(VLOOKUP($C297,'Miljövärden urval för publ'!$B$2:$H$490,MATCH(E$4,'Miljövärden urval för publ'!$B$2:$H$2,0),FALSE)),"",VLOOKUP($C297,'Miljövärden urval för publ'!$B$2:$H$490,MATCH(E$4,'Miljövärden urval för publ'!$B$2:$H$2,0),FALSE))</f>
        <v>1.6268899999999999</v>
      </c>
      <c r="F297" s="106">
        <f>IF(ISERROR(VLOOKUP($C297,'Miljövärden urval för publ'!$B$2:$H$490,MATCH(F$4,'Miljövärden urval för publ'!$B$2:$H$2,0),FALSE)),"",VLOOKUP($C297,'Miljövärden urval för publ'!$B$2:$H$490,MATCH(F$4,'Miljövärden urval för publ'!$B$2:$H$2,0),FALSE))</f>
        <v>0.92489299999999997</v>
      </c>
      <c r="G297" s="106">
        <f>IF(ISERROR(VLOOKUP($C297,'Miljövärden urval för publ'!$B$2:$H$490,MATCH(G$4,'Miljövärden urval för publ'!$B$2:$H$2,0),FALSE)),"",VLOOKUP($C297,'Miljövärden urval för publ'!$B$2:$H$490,MATCH(G$4,'Miljövärden urval för publ'!$B$2:$H$2,0),FALSE))</f>
        <v>4.4361699999999997E-3</v>
      </c>
    </row>
    <row r="298" spans="1:7" x14ac:dyDescent="0.25">
      <c r="A298" s="106">
        <v>295</v>
      </c>
      <c r="B298" s="106" t="str">
        <f>IF(ISERROR(INDEX('Miljövärden urval för publ'!$A$2:$AD$475,MATCH($A298,'Miljövärden urval för publ'!$U$2:$U$476,0),1)),"",INDEX('Miljövärden urval för publ'!$A$2:$AD$475,MATCH($A298,'Miljövärden urval för publ'!$U$2:$U$476,0),1))</f>
        <v>Vattenfall AB Värme</v>
      </c>
      <c r="C298" s="106" t="str">
        <f>IF(ISERROR(INDEX('Miljövärden urval för publ'!$A$2:$AD$475,MATCH($A298,'Miljövärden urval för publ'!$U$2:$U$476,0),2)),"",INDEX('Miljövärden urval för publ'!$A$2:$AD$475,MATCH($A298,'Miljövärden urval för publ'!$U$2:$U$476,0),2))</f>
        <v>Övertorneå</v>
      </c>
      <c r="D298" s="106">
        <f>IF(ISERROR(VLOOKUP($C298,'Miljövärden urval för publ'!$B$2:$H$490,MATCH(D$4,'Miljövärden urval för publ'!$B$2:$H$2,0),FALSE)),"",VLOOKUP($C298,'Miljövärden urval för publ'!$B$2:$H$490,MATCH(D$4,'Miljövärden urval för publ'!$B$2:$H$2,0),FALSE))</f>
        <v>0.93505899999999997</v>
      </c>
      <c r="E298" s="106">
        <f>IF(ISERROR(VLOOKUP($C298,'Miljövärden urval för publ'!$B$2:$H$490,MATCH(E$4,'Miljövärden urval för publ'!$B$2:$H$2,0),FALSE)),"",VLOOKUP($C298,'Miljövärden urval för publ'!$B$2:$H$490,MATCH(E$4,'Miljövärden urval för publ'!$B$2:$H$2,0),FALSE))</f>
        <v>301.37900000000002</v>
      </c>
      <c r="F298" s="106">
        <f>IF(ISERROR(VLOOKUP($C298,'Miljövärden urval för publ'!$B$2:$H$490,MATCH(F$4,'Miljövärden urval för publ'!$B$2:$H$2,0),FALSE)),"",VLOOKUP($C298,'Miljövärden urval för publ'!$B$2:$H$490,MATCH(F$4,'Miljövärden urval för publ'!$B$2:$H$2,0),FALSE))</f>
        <v>35.217700000000001</v>
      </c>
      <c r="G298" s="106">
        <f>IF(ISERROR(VLOOKUP($C298,'Miljövärden urval för publ'!$B$2:$H$490,MATCH(G$4,'Miljövärden urval för publ'!$B$2:$H$2,0),FALSE)),"",VLOOKUP($C298,'Miljövärden urval för publ'!$B$2:$H$490,MATCH(G$4,'Miljövärden urval för publ'!$B$2:$H$2,0),FALSE))</f>
        <v>0.10584</v>
      </c>
    </row>
    <row r="299" spans="1:7" x14ac:dyDescent="0.25">
      <c r="A299" s="106">
        <v>296</v>
      </c>
      <c r="B299" s="106" t="str">
        <f>IF(ISERROR(INDEX('Miljövärden urval för publ'!$A$2:$AD$475,MATCH($A299,'Miljövärden urval för publ'!$U$2:$U$476,0),1)),"",INDEX('Miljövärden urval för publ'!$A$2:$AD$475,MATCH($A299,'Miljövärden urval för publ'!$U$2:$U$476,0),1))</f>
        <v>Vetlanda Energi och Teknik AB</v>
      </c>
      <c r="C299" s="106" t="str">
        <f>IF(ISERROR(INDEX('Miljövärden urval för publ'!$A$2:$AD$475,MATCH($A299,'Miljövärden urval för publ'!$U$2:$U$476,0),2)),"",INDEX('Miljövärden urval för publ'!$A$2:$AD$475,MATCH($A299,'Miljövärden urval för publ'!$U$2:$U$476,0),2))</f>
        <v>Ekenäs sjön</v>
      </c>
      <c r="D299" s="106">
        <f>IF(ISERROR(VLOOKUP($C299,'Miljövärden urval för publ'!$B$2:$H$490,MATCH(D$4,'Miljövärden urval för publ'!$B$2:$H$2,0),FALSE)),"",VLOOKUP($C299,'Miljövärden urval för publ'!$B$2:$H$490,MATCH(D$4,'Miljövärden urval för publ'!$B$2:$H$2,0),FALSE))</f>
        <v>0.23340900000000001</v>
      </c>
      <c r="E299" s="106">
        <f>IF(ISERROR(VLOOKUP($C299,'Miljövärden urval för publ'!$B$2:$H$490,MATCH(E$4,'Miljövärden urval för publ'!$B$2:$H$2,0),FALSE)),"",VLOOKUP($C299,'Miljövärden urval för publ'!$B$2:$H$490,MATCH(E$4,'Miljövärden urval för publ'!$B$2:$H$2,0),FALSE))</f>
        <v>57.683399999999999</v>
      </c>
      <c r="F299" s="106">
        <f>IF(ISERROR(VLOOKUP($C299,'Miljövärden urval för publ'!$B$2:$H$490,MATCH(F$4,'Miljövärden urval för publ'!$B$2:$H$2,0),FALSE)),"",VLOOKUP($C299,'Miljövärden urval för publ'!$B$2:$H$490,MATCH(F$4,'Miljövärden urval för publ'!$B$2:$H$2,0),FALSE))</f>
        <v>15.8085</v>
      </c>
      <c r="G299" s="106">
        <f>IF(ISERROR(VLOOKUP($C299,'Miljövärden urval för publ'!$B$2:$H$490,MATCH(G$4,'Miljövärden urval för publ'!$B$2:$H$2,0),FALSE)),"",VLOOKUP($C299,'Miljövärden urval för publ'!$B$2:$H$490,MATCH(G$4,'Miljövärden urval för publ'!$B$2:$H$2,0),FALSE))</f>
        <v>5.5647500000000003E-2</v>
      </c>
    </row>
    <row r="300" spans="1:7" x14ac:dyDescent="0.25">
      <c r="A300" s="106">
        <v>297</v>
      </c>
      <c r="B300" s="106" t="str">
        <f>IF(ISERROR(INDEX('Miljövärden urval för publ'!$A$2:$AD$475,MATCH($A300,'Miljövärden urval för publ'!$U$2:$U$476,0),1)),"",INDEX('Miljövärden urval för publ'!$A$2:$AD$475,MATCH($A300,'Miljövärden urval för publ'!$U$2:$U$476,0),1))</f>
        <v>Vetlanda Energi och Teknik AB</v>
      </c>
      <c r="C300" s="106" t="str">
        <f>IF(ISERROR(INDEX('Miljövärden urval för publ'!$A$2:$AD$475,MATCH($A300,'Miljövärden urval för publ'!$U$2:$U$476,0),2)),"",INDEX('Miljövärden urval för publ'!$A$2:$AD$475,MATCH($A300,'Miljövärden urval för publ'!$U$2:$U$476,0),2))</f>
        <v>Holsby</v>
      </c>
      <c r="D300" s="106">
        <f>IF(ISERROR(VLOOKUP($C300,'Miljövärden urval för publ'!$B$2:$H$490,MATCH(D$4,'Miljövärden urval för publ'!$B$2:$H$2,0),FALSE)),"",VLOOKUP($C300,'Miljövärden urval för publ'!$B$2:$H$490,MATCH(D$4,'Miljövärden urval för publ'!$B$2:$H$2,0),FALSE))</f>
        <v>0.24787899999999999</v>
      </c>
      <c r="E300" s="106">
        <f>IF(ISERROR(VLOOKUP($C300,'Miljövärden urval för publ'!$B$2:$H$490,MATCH(E$4,'Miljövärden urval för publ'!$B$2:$H$2,0),FALSE)),"",VLOOKUP($C300,'Miljövärden urval för publ'!$B$2:$H$490,MATCH(E$4,'Miljövärden urval för publ'!$B$2:$H$2,0),FALSE))</f>
        <v>59.818199999999997</v>
      </c>
      <c r="F300" s="106">
        <f>IF(ISERROR(VLOOKUP($C300,'Miljövärden urval för publ'!$B$2:$H$490,MATCH(F$4,'Miljövärden urval för publ'!$B$2:$H$2,0),FALSE)),"",VLOOKUP($C300,'Miljövärden urval för publ'!$B$2:$H$490,MATCH(F$4,'Miljövärden urval för publ'!$B$2:$H$2,0),FALSE))</f>
        <v>12.2315</v>
      </c>
      <c r="G300" s="106">
        <f>IF(ISERROR(VLOOKUP($C300,'Miljövärden urval för publ'!$B$2:$H$490,MATCH(G$4,'Miljövärden urval för publ'!$B$2:$H$2,0),FALSE)),"",VLOOKUP($C300,'Miljövärden urval för publ'!$B$2:$H$490,MATCH(G$4,'Miljövärden urval för publ'!$B$2:$H$2,0),FALSE))</f>
        <v>8.9215699999999995E-2</v>
      </c>
    </row>
    <row r="301" spans="1:7" x14ac:dyDescent="0.25">
      <c r="A301" s="106">
        <v>298</v>
      </c>
      <c r="B301" s="106" t="str">
        <f>IF(ISERROR(INDEX('Miljövärden urval för publ'!$A$2:$AD$475,MATCH($A301,'Miljövärden urval för publ'!$U$2:$U$476,0),1)),"",INDEX('Miljövärden urval för publ'!$A$2:$AD$475,MATCH($A301,'Miljövärden urval för publ'!$U$2:$U$476,0),1))</f>
        <v>Vetlanda Energi och Teknik AB</v>
      </c>
      <c r="C301" s="106" t="str">
        <f>IF(ISERROR(INDEX('Miljövärden urval för publ'!$A$2:$AD$475,MATCH($A301,'Miljövärden urval för publ'!$U$2:$U$476,0),2)),"",INDEX('Miljövärden urval för publ'!$A$2:$AD$475,MATCH($A301,'Miljövärden urval för publ'!$U$2:$U$476,0),2))</f>
        <v>Vetlanda</v>
      </c>
      <c r="D301" s="106">
        <f>IF(ISERROR(VLOOKUP($C301,'Miljövärden urval för publ'!$B$2:$H$490,MATCH(D$4,'Miljövärden urval för publ'!$B$2:$H$2,0),FALSE)),"",VLOOKUP($C301,'Miljövärden urval för publ'!$B$2:$H$490,MATCH(D$4,'Miljövärden urval för publ'!$B$2:$H$2,0),FALSE))</f>
        <v>0.18080099999999999</v>
      </c>
      <c r="E301" s="106">
        <f>IF(ISERROR(VLOOKUP($C301,'Miljövärden urval för publ'!$B$2:$H$490,MATCH(E$4,'Miljövärden urval för publ'!$B$2:$H$2,0),FALSE)),"",VLOOKUP($C301,'Miljövärden urval för publ'!$B$2:$H$490,MATCH(E$4,'Miljövärden urval för publ'!$B$2:$H$2,0),FALSE))</f>
        <v>38.648600000000002</v>
      </c>
      <c r="F301" s="106">
        <f>IF(ISERROR(VLOOKUP($C301,'Miljövärden urval för publ'!$B$2:$H$490,MATCH(F$4,'Miljövärden urval för publ'!$B$2:$H$2,0),FALSE)),"",VLOOKUP($C301,'Miljövärden urval för publ'!$B$2:$H$490,MATCH(F$4,'Miljövärden urval för publ'!$B$2:$H$2,0),FALSE))</f>
        <v>5.4928400000000002</v>
      </c>
      <c r="G301" s="106">
        <f>IF(ISERROR(VLOOKUP($C301,'Miljövärden urval för publ'!$B$2:$H$490,MATCH(G$4,'Miljövärden urval för publ'!$B$2:$H$2,0),FALSE)),"",VLOOKUP($C301,'Miljövärden urval för publ'!$B$2:$H$490,MATCH(G$4,'Miljövärden urval för publ'!$B$2:$H$2,0),FALSE))</f>
        <v>4.2678099999999997E-2</v>
      </c>
    </row>
    <row r="302" spans="1:7" x14ac:dyDescent="0.25">
      <c r="A302" s="106">
        <v>299</v>
      </c>
      <c r="B302" s="106" t="str">
        <f>IF(ISERROR(INDEX('Miljövärden urval för publ'!$A$2:$AD$475,MATCH($A302,'Miljövärden urval för publ'!$U$2:$U$476,0),1)),"",INDEX('Miljövärden urval för publ'!$A$2:$AD$475,MATCH($A302,'Miljövärden urval för publ'!$U$2:$U$476,0),1))</f>
        <v>Vimmerby Energi &amp; Miljö AB</v>
      </c>
      <c r="C302" s="106" t="str">
        <f>IF(ISERROR(INDEX('Miljövärden urval för publ'!$A$2:$AD$475,MATCH($A302,'Miljövärden urval för publ'!$U$2:$U$476,0),2)),"",INDEX('Miljövärden urval för publ'!$A$2:$AD$475,MATCH($A302,'Miljövärden urval för publ'!$U$2:$U$476,0),2))</f>
        <v>Frödinge</v>
      </c>
      <c r="D302" s="106">
        <f>IF(ISERROR(VLOOKUP($C302,'Miljövärden urval för publ'!$B$2:$H$490,MATCH(D$4,'Miljövärden urval för publ'!$B$2:$H$2,0),FALSE)),"",VLOOKUP($C302,'Miljövärden urval för publ'!$B$2:$H$490,MATCH(D$4,'Miljövärden urval för publ'!$B$2:$H$2,0),FALSE))</f>
        <v>8.1956399999999999E-2</v>
      </c>
      <c r="E302" s="106">
        <f>IF(ISERROR(VLOOKUP($C302,'Miljövärden urval för publ'!$B$2:$H$490,MATCH(E$4,'Miljövärden urval för publ'!$B$2:$H$2,0),FALSE)),"",VLOOKUP($C302,'Miljövärden urval för publ'!$B$2:$H$490,MATCH(E$4,'Miljövärden urval för publ'!$B$2:$H$2,0),FALSE))</f>
        <v>13.729699999999999</v>
      </c>
      <c r="F302" s="106">
        <f>IF(ISERROR(VLOOKUP($C302,'Miljövärden urval för publ'!$B$2:$H$490,MATCH(F$4,'Miljövärden urval för publ'!$B$2:$H$2,0),FALSE)),"",VLOOKUP($C302,'Miljövärden urval för publ'!$B$2:$H$490,MATCH(F$4,'Miljövärden urval för publ'!$B$2:$H$2,0),FALSE))</f>
        <v>9.9086200000000009</v>
      </c>
      <c r="G302" s="106">
        <f>IF(ISERROR(VLOOKUP($C302,'Miljövärden urval för publ'!$B$2:$H$490,MATCH(G$4,'Miljövärden urval för publ'!$B$2:$H$2,0),FALSE)),"",VLOOKUP($C302,'Miljövärden urval för publ'!$B$2:$H$490,MATCH(G$4,'Miljövärden urval för publ'!$B$2:$H$2,0),FALSE))</f>
        <v>0</v>
      </c>
    </row>
    <row r="303" spans="1:7" x14ac:dyDescent="0.25">
      <c r="A303" s="106">
        <v>300</v>
      </c>
      <c r="B303" s="106" t="str">
        <f>IF(ISERROR(INDEX('Miljövärden urval för publ'!$A$2:$AD$475,MATCH($A303,'Miljövärden urval för publ'!$U$2:$U$476,0),1)),"",INDEX('Miljövärden urval för publ'!$A$2:$AD$475,MATCH($A303,'Miljövärden urval för publ'!$U$2:$U$476,0),1))</f>
        <v>Vimmerby Energi &amp; Miljö AB</v>
      </c>
      <c r="C303" s="106" t="str">
        <f>IF(ISERROR(INDEX('Miljövärden urval för publ'!$A$2:$AD$475,MATCH($A303,'Miljövärden urval för publ'!$U$2:$U$476,0),2)),"",INDEX('Miljövärden urval för publ'!$A$2:$AD$475,MATCH($A303,'Miljövärden urval för publ'!$U$2:$U$476,0),2))</f>
        <v>Gullringen</v>
      </c>
      <c r="D303" s="106">
        <f>IF(ISERROR(VLOOKUP($C303,'Miljövärden urval för publ'!$B$2:$H$490,MATCH(D$4,'Miljövärden urval för publ'!$B$2:$H$2,0),FALSE)),"",VLOOKUP($C303,'Miljövärden urval för publ'!$B$2:$H$490,MATCH(D$4,'Miljövärden urval för publ'!$B$2:$H$2,0),FALSE))</f>
        <v>6.1299100000000002E-2</v>
      </c>
      <c r="E303" s="106">
        <f>IF(ISERROR(VLOOKUP($C303,'Miljövärden urval för publ'!$B$2:$H$490,MATCH(E$4,'Miljövärden urval för publ'!$B$2:$H$2,0),FALSE)),"",VLOOKUP($C303,'Miljövärden urval för publ'!$B$2:$H$490,MATCH(E$4,'Miljövärden urval för publ'!$B$2:$H$2,0),FALSE))</f>
        <v>10.280900000000001</v>
      </c>
      <c r="F303" s="106">
        <f>IF(ISERROR(VLOOKUP($C303,'Miljövärden urval för publ'!$B$2:$H$490,MATCH(F$4,'Miljövärden urval för publ'!$B$2:$H$2,0),FALSE)),"",VLOOKUP($C303,'Miljövärden urval för publ'!$B$2:$H$490,MATCH(F$4,'Miljövärden urval för publ'!$B$2:$H$2,0),FALSE))</f>
        <v>7.9053300000000002</v>
      </c>
      <c r="G303" s="106">
        <f>IF(ISERROR(VLOOKUP($C303,'Miljövärden urval för publ'!$B$2:$H$490,MATCH(G$4,'Miljövärden urval för publ'!$B$2:$H$2,0),FALSE)),"",VLOOKUP($C303,'Miljövärden urval för publ'!$B$2:$H$490,MATCH(G$4,'Miljövärden urval för publ'!$B$2:$H$2,0),FALSE))</f>
        <v>0</v>
      </c>
    </row>
    <row r="304" spans="1:7" x14ac:dyDescent="0.25">
      <c r="A304" s="106">
        <v>301</v>
      </c>
      <c r="B304" s="106" t="str">
        <f>IF(ISERROR(INDEX('Miljövärden urval för publ'!$A$2:$AD$475,MATCH($A304,'Miljövärden urval för publ'!$U$2:$U$476,0),1)),"",INDEX('Miljövärden urval för publ'!$A$2:$AD$475,MATCH($A304,'Miljövärden urval för publ'!$U$2:$U$476,0),1))</f>
        <v>Vimmerby Energi &amp; Miljö AB</v>
      </c>
      <c r="C304" s="106" t="str">
        <f>IF(ISERROR(INDEX('Miljövärden urval för publ'!$A$2:$AD$475,MATCH($A304,'Miljövärden urval för publ'!$U$2:$U$476,0),2)),"",INDEX('Miljövärden urval för publ'!$A$2:$AD$475,MATCH($A304,'Miljövärden urval för publ'!$U$2:$U$476,0),2))</f>
        <v>Storebro</v>
      </c>
      <c r="D304" s="106">
        <f>IF(ISERROR(VLOOKUP($C304,'Miljövärden urval för publ'!$B$2:$H$490,MATCH(D$4,'Miljövärden urval för publ'!$B$2:$H$2,0),FALSE)),"",VLOOKUP($C304,'Miljövärden urval för publ'!$B$2:$H$490,MATCH(D$4,'Miljövärden urval för publ'!$B$2:$H$2,0),FALSE))</f>
        <v>6.9239200000000001E-2</v>
      </c>
      <c r="E304" s="106">
        <f>IF(ISERROR(VLOOKUP($C304,'Miljövärden urval för publ'!$B$2:$H$490,MATCH(E$4,'Miljövärden urval för publ'!$B$2:$H$2,0),FALSE)),"",VLOOKUP($C304,'Miljövärden urval för publ'!$B$2:$H$490,MATCH(E$4,'Miljövärden urval för publ'!$B$2:$H$2,0),FALSE))</f>
        <v>12.562799999999999</v>
      </c>
      <c r="F304" s="106">
        <f>IF(ISERROR(VLOOKUP($C304,'Miljövärden urval för publ'!$B$2:$H$490,MATCH(F$4,'Miljövärden urval för publ'!$B$2:$H$2,0),FALSE)),"",VLOOKUP($C304,'Miljövärden urval för publ'!$B$2:$H$490,MATCH(F$4,'Miljövärden urval för publ'!$B$2:$H$2,0),FALSE))</f>
        <v>9.6998200000000008</v>
      </c>
      <c r="G304" s="106">
        <f>IF(ISERROR(VLOOKUP($C304,'Miljövärden urval för publ'!$B$2:$H$490,MATCH(G$4,'Miljövärden urval för publ'!$B$2:$H$2,0),FALSE)),"",VLOOKUP($C304,'Miljövärden urval för publ'!$B$2:$H$490,MATCH(G$4,'Miljövärden urval för publ'!$B$2:$H$2,0),FALSE))</f>
        <v>0</v>
      </c>
    </row>
    <row r="305" spans="1:7" x14ac:dyDescent="0.25">
      <c r="A305" s="106">
        <v>302</v>
      </c>
      <c r="B305" s="106" t="str">
        <f>IF(ISERROR(INDEX('Miljövärden urval för publ'!$A$2:$AD$475,MATCH($A305,'Miljövärden urval för publ'!$U$2:$U$476,0),1)),"",INDEX('Miljövärden urval för publ'!$A$2:$AD$475,MATCH($A305,'Miljövärden urval för publ'!$U$2:$U$476,0),1))</f>
        <v>Vimmerby Energi &amp; Miljö AB</v>
      </c>
      <c r="C305" s="106" t="str">
        <f>IF(ISERROR(INDEX('Miljövärden urval för publ'!$A$2:$AD$475,MATCH($A305,'Miljövärden urval för publ'!$U$2:$U$476,0),2)),"",INDEX('Miljövärden urval för publ'!$A$2:$AD$475,MATCH($A305,'Miljövärden urval för publ'!$U$2:$U$476,0),2))</f>
        <v>Södra Vi</v>
      </c>
      <c r="D305" s="106">
        <f>IF(ISERROR(VLOOKUP($C305,'Miljövärden urval för publ'!$B$2:$H$490,MATCH(D$4,'Miljövärden urval för publ'!$B$2:$H$2,0),FALSE)),"",VLOOKUP($C305,'Miljövärden urval för publ'!$B$2:$H$490,MATCH(D$4,'Miljövärden urval för publ'!$B$2:$H$2,0),FALSE))</f>
        <v>6.5097100000000005E-2</v>
      </c>
      <c r="E305" s="106">
        <f>IF(ISERROR(VLOOKUP($C305,'Miljövärden urval för publ'!$B$2:$H$490,MATCH(E$4,'Miljövärden urval för publ'!$B$2:$H$2,0),FALSE)),"",VLOOKUP($C305,'Miljövärden urval för publ'!$B$2:$H$490,MATCH(E$4,'Miljövärden urval för publ'!$B$2:$H$2,0),FALSE))</f>
        <v>11.570399999999999</v>
      </c>
      <c r="F305" s="106">
        <f>IF(ISERROR(VLOOKUP($C305,'Miljövärden urval för publ'!$B$2:$H$490,MATCH(F$4,'Miljövärden urval för publ'!$B$2:$H$2,0),FALSE)),"",VLOOKUP($C305,'Miljövärden urval för publ'!$B$2:$H$490,MATCH(F$4,'Miljövärden urval för publ'!$B$2:$H$2,0),FALSE))</f>
        <v>8.9169400000000003</v>
      </c>
      <c r="G305" s="106">
        <f>IF(ISERROR(VLOOKUP($C305,'Miljövärden urval för publ'!$B$2:$H$490,MATCH(G$4,'Miljövärden urval för publ'!$B$2:$H$2,0),FALSE)),"",VLOOKUP($C305,'Miljövärden urval för publ'!$B$2:$H$490,MATCH(G$4,'Miljövärden urval för publ'!$B$2:$H$2,0),FALSE))</f>
        <v>0</v>
      </c>
    </row>
    <row r="306" spans="1:7" x14ac:dyDescent="0.25">
      <c r="A306" s="106">
        <v>303</v>
      </c>
      <c r="B306" s="106" t="str">
        <f>IF(ISERROR(INDEX('Miljövärden urval för publ'!$A$2:$AD$475,MATCH($A306,'Miljövärden urval för publ'!$U$2:$U$476,0),1)),"",INDEX('Miljövärden urval för publ'!$A$2:$AD$475,MATCH($A306,'Miljövärden urval för publ'!$U$2:$U$476,0),1))</f>
        <v>Vimmerby Energi &amp; Miljö AB</v>
      </c>
      <c r="C306" s="106" t="str">
        <f>IF(ISERROR(INDEX('Miljövärden urval för publ'!$A$2:$AD$475,MATCH($A306,'Miljövärden urval för publ'!$U$2:$U$476,0),2)),"",INDEX('Miljövärden urval för publ'!$A$2:$AD$475,MATCH($A306,'Miljövärden urval för publ'!$U$2:$U$476,0),2))</f>
        <v>Vimmerby</v>
      </c>
      <c r="D306" s="106">
        <f>IF(ISERROR(VLOOKUP($C306,'Miljövärden urval för publ'!$B$2:$H$490,MATCH(D$4,'Miljövärden urval för publ'!$B$2:$H$2,0),FALSE)),"",VLOOKUP($C306,'Miljövärden urval för publ'!$B$2:$H$490,MATCH(D$4,'Miljövärden urval för publ'!$B$2:$H$2,0),FALSE))</f>
        <v>0.108017</v>
      </c>
      <c r="E306" s="106">
        <f>IF(ISERROR(VLOOKUP($C306,'Miljövärden urval för publ'!$B$2:$H$490,MATCH(E$4,'Miljövärden urval för publ'!$B$2:$H$2,0),FALSE)),"",VLOOKUP($C306,'Miljövärden urval för publ'!$B$2:$H$490,MATCH(E$4,'Miljövärden urval för publ'!$B$2:$H$2,0),FALSE))</f>
        <v>20.066600000000001</v>
      </c>
      <c r="F306" s="106">
        <f>IF(ISERROR(VLOOKUP($C306,'Miljövärden urval för publ'!$B$2:$H$490,MATCH(F$4,'Miljövärden urval för publ'!$B$2:$H$2,0),FALSE)),"",VLOOKUP($C306,'Miljövärden urval för publ'!$B$2:$H$490,MATCH(F$4,'Miljövärden urval för publ'!$B$2:$H$2,0),FALSE))</f>
        <v>9.7206499999999991</v>
      </c>
      <c r="G306" s="106">
        <f>IF(ISERROR(VLOOKUP($C306,'Miljövärden urval för publ'!$B$2:$H$490,MATCH(G$4,'Miljövärden urval för publ'!$B$2:$H$2,0),FALSE)),"",VLOOKUP($C306,'Miljövärden urval för publ'!$B$2:$H$490,MATCH(G$4,'Miljövärden urval för publ'!$B$2:$H$2,0),FALSE))</f>
        <v>2.1762500000000001E-2</v>
      </c>
    </row>
    <row r="307" spans="1:7" x14ac:dyDescent="0.25">
      <c r="A307" s="106">
        <v>304</v>
      </c>
      <c r="B307" s="106" t="str">
        <f>IF(ISERROR(INDEX('Miljövärden urval för publ'!$A$2:$AD$475,MATCH($A307,'Miljövärden urval för publ'!$U$2:$U$476,0),1)),"",INDEX('Miljövärden urval för publ'!$A$2:$AD$475,MATCH($A307,'Miljövärden urval för publ'!$U$2:$U$476,0),1))</f>
        <v>Väner Energi AB</v>
      </c>
      <c r="C307" s="106" t="str">
        <f>IF(ISERROR(INDEX('Miljövärden urval för publ'!$A$2:$AD$475,MATCH($A307,'Miljövärden urval för publ'!$U$2:$U$476,0),2)),"",INDEX('Miljövärden urval för publ'!$A$2:$AD$475,MATCH($A307,'Miljövärden urval för publ'!$U$2:$U$476,0),2))</f>
        <v>Lyrestad</v>
      </c>
      <c r="D307" s="106">
        <f>IF(ISERROR(VLOOKUP($C307,'Miljövärden urval för publ'!$B$2:$H$490,MATCH(D$4,'Miljövärden urval för publ'!$B$2:$H$2,0),FALSE)),"",VLOOKUP($C307,'Miljövärden urval för publ'!$B$2:$H$490,MATCH(D$4,'Miljövärden urval för publ'!$B$2:$H$2,0),FALSE))</f>
        <v>0.22047600000000001</v>
      </c>
      <c r="E307" s="106">
        <f>IF(ISERROR(VLOOKUP($C307,'Miljövärden urval för publ'!$B$2:$H$490,MATCH(E$4,'Miljövärden urval för publ'!$B$2:$H$2,0),FALSE)),"",VLOOKUP($C307,'Miljövärden urval för publ'!$B$2:$H$490,MATCH(E$4,'Miljövärden urval för publ'!$B$2:$H$2,0),FALSE))</f>
        <v>20.5852</v>
      </c>
      <c r="F307" s="106">
        <f>IF(ISERROR(VLOOKUP($C307,'Miljövärden urval för publ'!$B$2:$H$490,MATCH(F$4,'Miljövärden urval för publ'!$B$2:$H$2,0),FALSE)),"",VLOOKUP($C307,'Miljövärden urval för publ'!$B$2:$H$490,MATCH(F$4,'Miljövärden urval för publ'!$B$2:$H$2,0),FALSE))</f>
        <v>18.349</v>
      </c>
      <c r="G307" s="106">
        <f>IF(ISERROR(VLOOKUP($C307,'Miljövärden urval för publ'!$B$2:$H$490,MATCH(G$4,'Miljövärden urval för publ'!$B$2:$H$2,0),FALSE)),"",VLOOKUP($C307,'Miljövärden urval för publ'!$B$2:$H$490,MATCH(G$4,'Miljövärden urval för publ'!$B$2:$H$2,0),FALSE))</f>
        <v>3.4013599999999998E-2</v>
      </c>
    </row>
    <row r="308" spans="1:7" x14ac:dyDescent="0.25">
      <c r="A308" s="106">
        <v>305</v>
      </c>
      <c r="B308" s="106" t="str">
        <f>IF(ISERROR(INDEX('Miljövärden urval för publ'!$A$2:$AD$475,MATCH($A308,'Miljövärden urval för publ'!$U$2:$U$476,0),1)),"",INDEX('Miljövärden urval för publ'!$A$2:$AD$475,MATCH($A308,'Miljövärden urval för publ'!$U$2:$U$476,0),1))</f>
        <v>Väner Energi AB</v>
      </c>
      <c r="C308" s="106" t="str">
        <f>IF(ISERROR(INDEX('Miljövärden urval för publ'!$A$2:$AD$475,MATCH($A308,'Miljövärden urval för publ'!$U$2:$U$476,0),2)),"",INDEX('Miljövärden urval för publ'!$A$2:$AD$475,MATCH($A308,'Miljövärden urval för publ'!$U$2:$U$476,0),2))</f>
        <v>Mariestad</v>
      </c>
      <c r="D308" s="106">
        <f>IF(ISERROR(VLOOKUP($C308,'Miljövärden urval för publ'!$B$2:$H$490,MATCH(D$4,'Miljövärden urval för publ'!$B$2:$H$2,0),FALSE)),"",VLOOKUP($C308,'Miljövärden urval för publ'!$B$2:$H$490,MATCH(D$4,'Miljövärden urval för publ'!$B$2:$H$2,0),FALSE))</f>
        <v>0.155059</v>
      </c>
      <c r="E308" s="106">
        <f>IF(ISERROR(VLOOKUP($C308,'Miljövärden urval för publ'!$B$2:$H$490,MATCH(E$4,'Miljövärden urval för publ'!$B$2:$H$2,0),FALSE)),"",VLOOKUP($C308,'Miljövärden urval för publ'!$B$2:$H$490,MATCH(E$4,'Miljövärden urval för publ'!$B$2:$H$2,0),FALSE))</f>
        <v>37.147300000000001</v>
      </c>
      <c r="F308" s="106">
        <f>IF(ISERROR(VLOOKUP($C308,'Miljövärden urval för publ'!$B$2:$H$490,MATCH(F$4,'Miljövärden urval för publ'!$B$2:$H$2,0),FALSE)),"",VLOOKUP($C308,'Miljövärden urval för publ'!$B$2:$H$490,MATCH(F$4,'Miljövärden urval för publ'!$B$2:$H$2,0),FALSE))</f>
        <v>9.8819099999999995</v>
      </c>
      <c r="G308" s="106">
        <f>IF(ISERROR(VLOOKUP($C308,'Miljövärden urval för publ'!$B$2:$H$490,MATCH(G$4,'Miljövärden urval för publ'!$B$2:$H$2,0),FALSE)),"",VLOOKUP($C308,'Miljövärden urval för publ'!$B$2:$H$490,MATCH(G$4,'Miljövärden urval för publ'!$B$2:$H$2,0),FALSE))</f>
        <v>4.1656100000000001E-2</v>
      </c>
    </row>
    <row r="309" spans="1:7" x14ac:dyDescent="0.25">
      <c r="A309" s="106">
        <v>306</v>
      </c>
      <c r="B309" s="106" t="str">
        <f>IF(ISERROR(INDEX('Miljövärden urval för publ'!$A$2:$AD$475,MATCH($A309,'Miljövärden urval för publ'!$U$2:$U$476,0),1)),"",INDEX('Miljövärden urval för publ'!$A$2:$AD$475,MATCH($A309,'Miljövärden urval för publ'!$U$2:$U$476,0),1))</f>
        <v>Väner Energi AB</v>
      </c>
      <c r="C309" s="106" t="str">
        <f>IF(ISERROR(INDEX('Miljövärden urval för publ'!$A$2:$AD$475,MATCH($A309,'Miljövärden urval för publ'!$U$2:$U$476,0),2)),"",INDEX('Miljövärden urval för publ'!$A$2:$AD$475,MATCH($A309,'Miljövärden urval för publ'!$U$2:$U$476,0),2))</f>
        <v>Töreboda</v>
      </c>
      <c r="D309" s="106">
        <f>IF(ISERROR(VLOOKUP($C309,'Miljövärden urval för publ'!$B$2:$H$490,MATCH(D$4,'Miljövärden urval för publ'!$B$2:$H$2,0),FALSE)),"",VLOOKUP($C309,'Miljövärden urval för publ'!$B$2:$H$490,MATCH(D$4,'Miljövärden urval för publ'!$B$2:$H$2,0),FALSE))</f>
        <v>6.4212900000000003E-2</v>
      </c>
      <c r="E309" s="106">
        <f>IF(ISERROR(VLOOKUP($C309,'Miljövärden urval för publ'!$B$2:$H$490,MATCH(E$4,'Miljövärden urval för publ'!$B$2:$H$2,0),FALSE)),"",VLOOKUP($C309,'Miljövärden urval för publ'!$B$2:$H$490,MATCH(E$4,'Miljövärden urval för publ'!$B$2:$H$2,0),FALSE))</f>
        <v>10.7478</v>
      </c>
      <c r="F309" s="106">
        <f>IF(ISERROR(VLOOKUP($C309,'Miljövärden urval för publ'!$B$2:$H$490,MATCH(F$4,'Miljövärden urval för publ'!$B$2:$H$2,0),FALSE)),"",VLOOKUP($C309,'Miljövärden urval för publ'!$B$2:$H$490,MATCH(F$4,'Miljövärden urval för publ'!$B$2:$H$2,0),FALSE))</f>
        <v>8.2925400000000007</v>
      </c>
      <c r="G309" s="106">
        <f>IF(ISERROR(VLOOKUP($C309,'Miljövärden urval för publ'!$B$2:$H$490,MATCH(G$4,'Miljövärden urval för publ'!$B$2:$H$2,0),FALSE)),"",VLOOKUP($C309,'Miljövärden urval för publ'!$B$2:$H$490,MATCH(G$4,'Miljövärden urval för publ'!$B$2:$H$2,0),FALSE))</f>
        <v>3.88954E-4</v>
      </c>
    </row>
    <row r="310" spans="1:7" x14ac:dyDescent="0.25">
      <c r="A310" s="106">
        <v>307</v>
      </c>
      <c r="B310" s="106" t="str">
        <f>IF(ISERROR(INDEX('Miljövärden urval för publ'!$A$2:$AD$475,MATCH($A310,'Miljövärden urval för publ'!$U$2:$U$476,0),1)),"",INDEX('Miljövärden urval för publ'!$A$2:$AD$475,MATCH($A310,'Miljövärden urval för publ'!$U$2:$U$476,0),1))</f>
        <v>Värmevärden AB</v>
      </c>
      <c r="C310" s="106" t="str">
        <f>IF(ISERROR(INDEX('Miljövärden urval för publ'!$A$2:$AD$475,MATCH($A310,'Miljövärden urval för publ'!$U$2:$U$476,0),2)),"",INDEX('Miljövärden urval för publ'!$A$2:$AD$475,MATCH($A310,'Miljövärden urval för publ'!$U$2:$U$476,0),2))</f>
        <v>Avesta</v>
      </c>
      <c r="D310" s="106">
        <f>IF(ISERROR(VLOOKUP($C310,'Miljövärden urval för publ'!$B$2:$H$490,MATCH(D$4,'Miljövärden urval för publ'!$B$2:$H$2,0),FALSE)),"",VLOOKUP($C310,'Miljövärden urval för publ'!$B$2:$H$490,MATCH(D$4,'Miljövärden urval för publ'!$B$2:$H$2,0),FALSE))</f>
        <v>0.19894700000000001</v>
      </c>
      <c r="E310" s="106">
        <f>IF(ISERROR(VLOOKUP($C310,'Miljövärden urval för publ'!$B$2:$H$490,MATCH(E$4,'Miljövärden urval för publ'!$B$2:$H$2,0),FALSE)),"",VLOOKUP($C310,'Miljövärden urval för publ'!$B$2:$H$490,MATCH(E$4,'Miljövärden urval för publ'!$B$2:$H$2,0),FALSE))</f>
        <v>113.361</v>
      </c>
      <c r="F310" s="106">
        <f>IF(ISERROR(VLOOKUP($C310,'Miljövärden urval för publ'!$B$2:$H$490,MATCH(F$4,'Miljövärden urval för publ'!$B$2:$H$2,0),FALSE)),"",VLOOKUP($C310,'Miljövärden urval för publ'!$B$2:$H$490,MATCH(F$4,'Miljövärden urval för publ'!$B$2:$H$2,0),FALSE))</f>
        <v>5.96211</v>
      </c>
      <c r="G310" s="106">
        <f>IF(ISERROR(VLOOKUP($C310,'Miljövärden urval för publ'!$B$2:$H$490,MATCH(G$4,'Miljövärden urval för publ'!$B$2:$H$2,0),FALSE)),"",VLOOKUP($C310,'Miljövärden urval för publ'!$B$2:$H$490,MATCH(G$4,'Miljövärden urval för publ'!$B$2:$H$2,0),FALSE))</f>
        <v>4.7763800000000002E-2</v>
      </c>
    </row>
    <row r="311" spans="1:7" x14ac:dyDescent="0.25">
      <c r="A311" s="106">
        <v>308</v>
      </c>
      <c r="B311" s="106" t="str">
        <f>IF(ISERROR(INDEX('Miljövärden urval för publ'!$A$2:$AD$475,MATCH($A311,'Miljövärden urval för publ'!$U$2:$U$476,0),1)),"",INDEX('Miljövärden urval för publ'!$A$2:$AD$475,MATCH($A311,'Miljövärden urval för publ'!$U$2:$U$476,0),1))</f>
        <v>Värmevärden AB</v>
      </c>
      <c r="C311" s="106" t="str">
        <f>IF(ISERROR(INDEX('Miljövärden urval för publ'!$A$2:$AD$475,MATCH($A311,'Miljövärden urval för publ'!$U$2:$U$476,0),2)),"",INDEX('Miljövärden urval för publ'!$A$2:$AD$475,MATCH($A311,'Miljövärden urval för publ'!$U$2:$U$476,0),2))</f>
        <v>Bångbro</v>
      </c>
      <c r="D311" s="106">
        <f>IF(ISERROR(VLOOKUP($C311,'Miljövärden urval för publ'!$B$2:$H$490,MATCH(D$4,'Miljövärden urval för publ'!$B$2:$H$2,0),FALSE)),"",VLOOKUP($C311,'Miljövärden urval för publ'!$B$2:$H$490,MATCH(D$4,'Miljövärden urval för publ'!$B$2:$H$2,0),FALSE))</f>
        <v>0.35972399999999999</v>
      </c>
      <c r="E311" s="106">
        <f>IF(ISERROR(VLOOKUP($C311,'Miljövärden urval för publ'!$B$2:$H$490,MATCH(E$4,'Miljövärden urval för publ'!$B$2:$H$2,0),FALSE)),"",VLOOKUP($C311,'Miljövärden urval för publ'!$B$2:$H$490,MATCH(E$4,'Miljövärden urval för publ'!$B$2:$H$2,0),FALSE))</f>
        <v>15.2986</v>
      </c>
      <c r="F311" s="106">
        <f>IF(ISERROR(VLOOKUP($C311,'Miljövärden urval för publ'!$B$2:$H$490,MATCH(F$4,'Miljövärden urval för publ'!$B$2:$H$2,0),FALSE)),"",VLOOKUP($C311,'Miljövärden urval för publ'!$B$2:$H$490,MATCH(F$4,'Miljövärden urval för publ'!$B$2:$H$2,0),FALSE))</f>
        <v>20.535299999999999</v>
      </c>
      <c r="G311" s="106">
        <f>IF(ISERROR(VLOOKUP($C311,'Miljövärden urval för publ'!$B$2:$H$490,MATCH(G$4,'Miljövärden urval för publ'!$B$2:$H$2,0),FALSE)),"",VLOOKUP($C311,'Miljövärden urval för publ'!$B$2:$H$490,MATCH(G$4,'Miljövärden urval för publ'!$B$2:$H$2,0),FALSE))</f>
        <v>1.4293E-2</v>
      </c>
    </row>
    <row r="312" spans="1:7" x14ac:dyDescent="0.25">
      <c r="A312" s="106">
        <v>309</v>
      </c>
      <c r="B312" s="106" t="str">
        <f>IF(ISERROR(INDEX('Miljövärden urval för publ'!$A$2:$AD$475,MATCH($A312,'Miljövärden urval för publ'!$U$2:$U$476,0),1)),"",INDEX('Miljövärden urval för publ'!$A$2:$AD$475,MATCH($A312,'Miljövärden urval för publ'!$U$2:$U$476,0),1))</f>
        <v>Värmevärden AB</v>
      </c>
      <c r="C312" s="106" t="str">
        <f>IF(ISERROR(INDEX('Miljövärden urval för publ'!$A$2:$AD$475,MATCH($A312,'Miljövärden urval för publ'!$U$2:$U$476,0),2)),"",INDEX('Miljövärden urval för publ'!$A$2:$AD$475,MATCH($A312,'Miljövärden urval för publ'!$U$2:$U$476,0),2))</f>
        <v>Delsbo</v>
      </c>
      <c r="D312" s="106">
        <f>IF(ISERROR(VLOOKUP($C312,'Miljövärden urval för publ'!$B$2:$H$490,MATCH(D$4,'Miljövärden urval för publ'!$B$2:$H$2,0),FALSE)),"",VLOOKUP($C312,'Miljövärden urval för publ'!$B$2:$H$490,MATCH(D$4,'Miljövärden urval för publ'!$B$2:$H$2,0),FALSE))</f>
        <v>0.13030700000000001</v>
      </c>
      <c r="E312" s="106">
        <f>IF(ISERROR(VLOOKUP($C312,'Miljövärden urval för publ'!$B$2:$H$490,MATCH(E$4,'Miljövärden urval för publ'!$B$2:$H$2,0),FALSE)),"",VLOOKUP($C312,'Miljövärden urval för publ'!$B$2:$H$490,MATCH(E$4,'Miljövärden urval för publ'!$B$2:$H$2,0),FALSE))</f>
        <v>18.921199999999999</v>
      </c>
      <c r="F312" s="106">
        <f>IF(ISERROR(VLOOKUP($C312,'Miljövärden urval för publ'!$B$2:$H$490,MATCH(F$4,'Miljövärden urval för publ'!$B$2:$H$2,0),FALSE)),"",VLOOKUP($C312,'Miljövärden urval för publ'!$B$2:$H$490,MATCH(F$4,'Miljövärden urval för publ'!$B$2:$H$2,0),FALSE))</f>
        <v>8.3430199999999992</v>
      </c>
      <c r="G312" s="106">
        <f>IF(ISERROR(VLOOKUP($C312,'Miljövärden urval för publ'!$B$2:$H$490,MATCH(G$4,'Miljövärden urval för publ'!$B$2:$H$2,0),FALSE)),"",VLOOKUP($C312,'Miljövärden urval för publ'!$B$2:$H$490,MATCH(G$4,'Miljövärden urval för publ'!$B$2:$H$2,0),FALSE))</f>
        <v>2.5080499999999999E-2</v>
      </c>
    </row>
    <row r="313" spans="1:7" x14ac:dyDescent="0.25">
      <c r="A313" s="106">
        <v>310</v>
      </c>
      <c r="B313" s="106" t="str">
        <f>IF(ISERROR(INDEX('Miljövärden urval för publ'!$A$2:$AD$475,MATCH($A313,'Miljövärden urval för publ'!$U$2:$U$476,0),1)),"",INDEX('Miljövärden urval för publ'!$A$2:$AD$475,MATCH($A313,'Miljövärden urval för publ'!$U$2:$U$476,0),1))</f>
        <v>Värmevärden AB</v>
      </c>
      <c r="C313" s="106" t="str">
        <f>IF(ISERROR(INDEX('Miljövärden urval för publ'!$A$2:$AD$475,MATCH($A313,'Miljövärden urval för publ'!$U$2:$U$476,0),2)),"",INDEX('Miljövärden urval för publ'!$A$2:$AD$475,MATCH($A313,'Miljövärden urval för publ'!$U$2:$U$476,0),2))</f>
        <v>Grums</v>
      </c>
      <c r="D313" s="106">
        <f>IF(ISERROR(VLOOKUP($C313,'Miljövärden urval för publ'!$B$2:$H$490,MATCH(D$4,'Miljövärden urval för publ'!$B$2:$H$2,0),FALSE)),"",VLOOKUP($C313,'Miljövärden urval för publ'!$B$2:$H$490,MATCH(D$4,'Miljövärden urval för publ'!$B$2:$H$2,0),FALSE))</f>
        <v>0.13014100000000001</v>
      </c>
      <c r="E313" s="106">
        <f>IF(ISERROR(VLOOKUP($C313,'Miljövärden urval för publ'!$B$2:$H$490,MATCH(E$4,'Miljövärden urval för publ'!$B$2:$H$2,0),FALSE)),"",VLOOKUP($C313,'Miljövärden urval för publ'!$B$2:$H$490,MATCH(E$4,'Miljövärden urval för publ'!$B$2:$H$2,0),FALSE))</f>
        <v>17.126999999999999</v>
      </c>
      <c r="F313" s="106">
        <f>IF(ISERROR(VLOOKUP($C313,'Miljövärden urval för publ'!$B$2:$H$490,MATCH(F$4,'Miljövärden urval för publ'!$B$2:$H$2,0),FALSE)),"",VLOOKUP($C313,'Miljövärden urval för publ'!$B$2:$H$490,MATCH(F$4,'Miljövärden urval för publ'!$B$2:$H$2,0),FALSE))</f>
        <v>1.6906600000000001</v>
      </c>
      <c r="G313" s="106">
        <f>IF(ISERROR(VLOOKUP($C313,'Miljövärden urval för publ'!$B$2:$H$490,MATCH(G$4,'Miljövärden urval för publ'!$B$2:$H$2,0),FALSE)),"",VLOOKUP($C313,'Miljövärden urval för publ'!$B$2:$H$490,MATCH(G$4,'Miljövärden urval för publ'!$B$2:$H$2,0),FALSE))</f>
        <v>4.9838599999999997E-2</v>
      </c>
    </row>
    <row r="314" spans="1:7" x14ac:dyDescent="0.25">
      <c r="A314" s="106">
        <v>311</v>
      </c>
      <c r="B314" s="106" t="str">
        <f>IF(ISERROR(INDEX('Miljövärden urval för publ'!$A$2:$AD$475,MATCH($A314,'Miljövärden urval för publ'!$U$2:$U$476,0),1)),"",INDEX('Miljövärden urval för publ'!$A$2:$AD$475,MATCH($A314,'Miljövärden urval för publ'!$U$2:$U$476,0),1))</f>
        <v>Värmevärden AB</v>
      </c>
      <c r="C314" s="106" t="str">
        <f>IF(ISERROR(INDEX('Miljövärden urval för publ'!$A$2:$AD$475,MATCH($A314,'Miljövärden urval för publ'!$U$2:$U$476,0),2)),"",INDEX('Miljövärden urval för publ'!$A$2:$AD$475,MATCH($A314,'Miljövärden urval för publ'!$U$2:$U$476,0),2))</f>
        <v>Grythyttan</v>
      </c>
      <c r="D314" s="106">
        <f>IF(ISERROR(VLOOKUP($C314,'Miljövärden urval för publ'!$B$2:$H$490,MATCH(D$4,'Miljövärden urval för publ'!$B$2:$H$2,0),FALSE)),"",VLOOKUP($C314,'Miljövärden urval för publ'!$B$2:$H$490,MATCH(D$4,'Miljövärden urval för publ'!$B$2:$H$2,0),FALSE))</f>
        <v>0.19450600000000001</v>
      </c>
      <c r="E314" s="106">
        <f>IF(ISERROR(VLOOKUP($C314,'Miljövärden urval för publ'!$B$2:$H$490,MATCH(E$4,'Miljövärden urval för publ'!$B$2:$H$2,0),FALSE)),"",VLOOKUP($C314,'Miljövärden urval för publ'!$B$2:$H$490,MATCH(E$4,'Miljövärden urval för publ'!$B$2:$H$2,0),FALSE))</f>
        <v>18.68</v>
      </c>
      <c r="F314" s="106">
        <f>IF(ISERROR(VLOOKUP($C314,'Miljövärden urval för publ'!$B$2:$H$490,MATCH(F$4,'Miljövärden urval för publ'!$B$2:$H$2,0),FALSE)),"",VLOOKUP($C314,'Miljövärden urval för publ'!$B$2:$H$490,MATCH(F$4,'Miljövärden urval för publ'!$B$2:$H$2,0),FALSE))</f>
        <v>13.691599999999999</v>
      </c>
      <c r="G314" s="106">
        <f>IF(ISERROR(VLOOKUP($C314,'Miljövärden urval för publ'!$B$2:$H$490,MATCH(G$4,'Miljövärden urval för publ'!$B$2:$H$2,0),FALSE)),"",VLOOKUP($C314,'Miljövärden urval för publ'!$B$2:$H$490,MATCH(G$4,'Miljövärden urval för publ'!$B$2:$H$2,0),FALSE))</f>
        <v>2.7792600000000001E-2</v>
      </c>
    </row>
    <row r="315" spans="1:7" x14ac:dyDescent="0.25">
      <c r="A315" s="106">
        <v>312</v>
      </c>
      <c r="B315" s="106" t="str">
        <f>IF(ISERROR(INDEX('Miljövärden urval för publ'!$A$2:$AD$475,MATCH($A315,'Miljövärden urval för publ'!$U$2:$U$476,0),1)),"",INDEX('Miljövärden urval för publ'!$A$2:$AD$475,MATCH($A315,'Miljövärden urval för publ'!$U$2:$U$476,0),1))</f>
        <v>Värmevärden AB</v>
      </c>
      <c r="C315" s="106" t="str">
        <f>IF(ISERROR(INDEX('Miljövärden urval för publ'!$A$2:$AD$475,MATCH($A315,'Miljövärden urval för publ'!$U$2:$U$476,0),2)),"",INDEX('Miljövärden urval för publ'!$A$2:$AD$475,MATCH($A315,'Miljövärden urval för publ'!$U$2:$U$476,0),2))</f>
        <v>Gullspång</v>
      </c>
      <c r="D315" s="106">
        <f>IF(ISERROR(VLOOKUP($C315,'Miljövärden urval för publ'!$B$2:$H$490,MATCH(D$4,'Miljövärden urval för publ'!$B$2:$H$2,0),FALSE)),"",VLOOKUP($C315,'Miljövärden urval för publ'!$B$2:$H$490,MATCH(D$4,'Miljövärden urval för publ'!$B$2:$H$2,0),FALSE))</f>
        <v>0.35456399999999999</v>
      </c>
      <c r="E315" s="106">
        <f>IF(ISERROR(VLOOKUP($C315,'Miljövärden urval för publ'!$B$2:$H$490,MATCH(E$4,'Miljövärden urval för publ'!$B$2:$H$2,0),FALSE)),"",VLOOKUP($C315,'Miljövärden urval för publ'!$B$2:$H$490,MATCH(E$4,'Miljövärden urval för publ'!$B$2:$H$2,0),FALSE))</f>
        <v>46.615400000000001</v>
      </c>
      <c r="F315" s="106">
        <f>IF(ISERROR(VLOOKUP($C315,'Miljövärden urval för publ'!$B$2:$H$490,MATCH(F$4,'Miljövärden urval för publ'!$B$2:$H$2,0),FALSE)),"",VLOOKUP($C315,'Miljövärden urval för publ'!$B$2:$H$490,MATCH(F$4,'Miljövärden urval för publ'!$B$2:$H$2,0),FALSE))</f>
        <v>18.6416</v>
      </c>
      <c r="G315" s="106">
        <f>IF(ISERROR(VLOOKUP($C315,'Miljövärden urval för publ'!$B$2:$H$490,MATCH(G$4,'Miljövärden urval för publ'!$B$2:$H$2,0),FALSE)),"",VLOOKUP($C315,'Miljövärden urval för publ'!$B$2:$H$490,MATCH(G$4,'Miljövärden urval för publ'!$B$2:$H$2,0),FALSE))</f>
        <v>0.107475</v>
      </c>
    </row>
    <row r="316" spans="1:7" x14ac:dyDescent="0.25">
      <c r="A316" s="106">
        <v>313</v>
      </c>
      <c r="B316" s="106" t="str">
        <f>IF(ISERROR(INDEX('Miljövärden urval för publ'!$A$2:$AD$475,MATCH($A316,'Miljövärden urval för publ'!$U$2:$U$476,0),1)),"",INDEX('Miljövärden urval för publ'!$A$2:$AD$475,MATCH($A316,'Miljövärden urval för publ'!$U$2:$U$476,0),1))</f>
        <v>Värmevärden AB</v>
      </c>
      <c r="C316" s="106" t="str">
        <f>IF(ISERROR(INDEX('Miljövärden urval för publ'!$A$2:$AD$475,MATCH($A316,'Miljövärden urval för publ'!$U$2:$U$476,0),2)),"",INDEX('Miljövärden urval för publ'!$A$2:$AD$475,MATCH($A316,'Miljövärden urval för publ'!$U$2:$U$476,0),2))</f>
        <v>Hofors(Värmevärden)</v>
      </c>
      <c r="D316" s="106">
        <f>IF(ISERROR(VLOOKUP($C316,'Miljövärden urval för publ'!$B$2:$H$490,MATCH(D$4,'Miljövärden urval för publ'!$B$2:$H$2,0),FALSE)),"",VLOOKUP($C316,'Miljövärden urval för publ'!$B$2:$H$490,MATCH(D$4,'Miljövärden urval för publ'!$B$2:$H$2,0),FALSE))</f>
        <v>7.1373000000000006E-2</v>
      </c>
      <c r="E316" s="106">
        <f>IF(ISERROR(VLOOKUP($C316,'Miljövärden urval för publ'!$B$2:$H$490,MATCH(E$4,'Miljövärden urval för publ'!$B$2:$H$2,0),FALSE)),"",VLOOKUP($C316,'Miljövärden urval för publ'!$B$2:$H$490,MATCH(E$4,'Miljövärden urval för publ'!$B$2:$H$2,0),FALSE))</f>
        <v>4.1593200000000001</v>
      </c>
      <c r="F316" s="106">
        <f>IF(ISERROR(VLOOKUP($C316,'Miljövärden urval för publ'!$B$2:$H$490,MATCH(F$4,'Miljövärden urval för publ'!$B$2:$H$2,0),FALSE)),"",VLOOKUP($C316,'Miljövärden urval för publ'!$B$2:$H$490,MATCH(F$4,'Miljövärden urval för publ'!$B$2:$H$2,0),FALSE))</f>
        <v>3.2123300000000001</v>
      </c>
      <c r="G316" s="106">
        <f>IF(ISERROR(VLOOKUP($C316,'Miljövärden urval för publ'!$B$2:$H$490,MATCH(G$4,'Miljövärden urval för publ'!$B$2:$H$2,0),FALSE)),"",VLOOKUP($C316,'Miljövärden urval för publ'!$B$2:$H$490,MATCH(G$4,'Miljövärden urval för publ'!$B$2:$H$2,0),FALSE))</f>
        <v>0</v>
      </c>
    </row>
    <row r="317" spans="1:7" x14ac:dyDescent="0.25">
      <c r="A317" s="106">
        <v>314</v>
      </c>
      <c r="B317" s="106" t="str">
        <f>IF(ISERROR(INDEX('Miljövärden urval för publ'!$A$2:$AD$475,MATCH($A317,'Miljövärden urval för publ'!$U$2:$U$476,0),1)),"",INDEX('Miljövärden urval för publ'!$A$2:$AD$475,MATCH($A317,'Miljövärden urval för publ'!$U$2:$U$476,0),1))</f>
        <v>Värmevärden AB</v>
      </c>
      <c r="C317" s="106" t="str">
        <f>IF(ISERROR(INDEX('Miljövärden urval för publ'!$A$2:$AD$475,MATCH($A317,'Miljövärden urval för publ'!$U$2:$U$476,0),2)),"",INDEX('Miljövärden urval för publ'!$A$2:$AD$475,MATCH($A317,'Miljövärden urval för publ'!$U$2:$U$476,0),2))</f>
        <v>Hudiksvall</v>
      </c>
      <c r="D317" s="106">
        <f>IF(ISERROR(VLOOKUP($C317,'Miljövärden urval för publ'!$B$2:$H$490,MATCH(D$4,'Miljövärden urval för publ'!$B$2:$H$2,0),FALSE)),"",VLOOKUP($C317,'Miljövärden urval för publ'!$B$2:$H$490,MATCH(D$4,'Miljövärden urval för publ'!$B$2:$H$2,0),FALSE))</f>
        <v>8.9209899999999995E-2</v>
      </c>
      <c r="E317" s="106">
        <f>IF(ISERROR(VLOOKUP($C317,'Miljövärden urval för publ'!$B$2:$H$490,MATCH(E$4,'Miljövärden urval för publ'!$B$2:$H$2,0),FALSE)),"",VLOOKUP($C317,'Miljövärden urval för publ'!$B$2:$H$490,MATCH(E$4,'Miljövärden urval för publ'!$B$2:$H$2,0),FALSE))</f>
        <v>8.5467999999999993</v>
      </c>
      <c r="F317" s="106">
        <f>IF(ISERROR(VLOOKUP($C317,'Miljövärden urval för publ'!$B$2:$H$490,MATCH(F$4,'Miljövärden urval för publ'!$B$2:$H$2,0),FALSE)),"",VLOOKUP($C317,'Miljövärden urval för publ'!$B$2:$H$490,MATCH(F$4,'Miljövärden urval för publ'!$B$2:$H$2,0),FALSE))</f>
        <v>5.1939000000000002</v>
      </c>
      <c r="G317" s="106">
        <f>IF(ISERROR(VLOOKUP($C317,'Miljövärden urval för publ'!$B$2:$H$490,MATCH(G$4,'Miljövärden urval för publ'!$B$2:$H$2,0),FALSE)),"",VLOOKUP($C317,'Miljövärden urval för publ'!$B$2:$H$490,MATCH(G$4,'Miljövärden urval för publ'!$B$2:$H$2,0),FALSE))</f>
        <v>8.2491600000000002E-3</v>
      </c>
    </row>
    <row r="318" spans="1:7" x14ac:dyDescent="0.25">
      <c r="A318" s="106">
        <v>315</v>
      </c>
      <c r="B318" s="106" t="str">
        <f>IF(ISERROR(INDEX('Miljövärden urval för publ'!$A$2:$AD$475,MATCH($A318,'Miljövärden urval för publ'!$U$2:$U$476,0),1)),"",INDEX('Miljövärden urval för publ'!$A$2:$AD$475,MATCH($A318,'Miljövärden urval för publ'!$U$2:$U$476,0),1))</f>
        <v>Värmevärden AB</v>
      </c>
      <c r="C318" s="106" t="str">
        <f>IF(ISERROR(INDEX('Miljövärden urval för publ'!$A$2:$AD$475,MATCH($A318,'Miljövärden urval för publ'!$U$2:$U$476,0),2)),"",INDEX('Miljövärden urval för publ'!$A$2:$AD$475,MATCH($A318,'Miljövärden urval för publ'!$U$2:$U$476,0),2))</f>
        <v>Hällefors</v>
      </c>
      <c r="D318" s="106">
        <f>IF(ISERROR(VLOOKUP($C318,'Miljövärden urval för publ'!$B$2:$H$490,MATCH(D$4,'Miljövärden urval för publ'!$B$2:$H$2,0),FALSE)),"",VLOOKUP($C318,'Miljövärden urval för publ'!$B$2:$H$490,MATCH(D$4,'Miljövärden urval för publ'!$B$2:$H$2,0),FALSE))</f>
        <v>0.102572</v>
      </c>
      <c r="E318" s="106">
        <f>IF(ISERROR(VLOOKUP($C318,'Miljövärden urval för publ'!$B$2:$H$490,MATCH(E$4,'Miljövärden urval för publ'!$B$2:$H$2,0),FALSE)),"",VLOOKUP($C318,'Miljövärden urval för publ'!$B$2:$H$490,MATCH(E$4,'Miljövärden urval för publ'!$B$2:$H$2,0),FALSE))</f>
        <v>11.7964</v>
      </c>
      <c r="F318" s="106">
        <f>IF(ISERROR(VLOOKUP($C318,'Miljövärden urval för publ'!$B$2:$H$490,MATCH(F$4,'Miljövärden urval för publ'!$B$2:$H$2,0),FALSE)),"",VLOOKUP($C318,'Miljövärden urval för publ'!$B$2:$H$490,MATCH(F$4,'Miljövärden urval för publ'!$B$2:$H$2,0),FALSE))</f>
        <v>6.3380900000000002</v>
      </c>
      <c r="G318" s="106">
        <f>IF(ISERROR(VLOOKUP($C318,'Miljövärden urval för publ'!$B$2:$H$490,MATCH(G$4,'Miljövärden urval för publ'!$B$2:$H$2,0),FALSE)),"",VLOOKUP($C318,'Miljövärden urval för publ'!$B$2:$H$490,MATCH(G$4,'Miljövärden urval för publ'!$B$2:$H$2,0),FALSE))</f>
        <v>1.1542800000000001E-2</v>
      </c>
    </row>
    <row r="319" spans="1:7" x14ac:dyDescent="0.25">
      <c r="A319" s="106">
        <v>316</v>
      </c>
      <c r="B319" s="106" t="str">
        <f>IF(ISERROR(INDEX('Miljövärden urval för publ'!$A$2:$AD$475,MATCH($A319,'Miljövärden urval för publ'!$U$2:$U$476,0),1)),"",INDEX('Miljövärden urval för publ'!$A$2:$AD$475,MATCH($A319,'Miljövärden urval för publ'!$U$2:$U$476,0),1))</f>
        <v>Värmevärden AB</v>
      </c>
      <c r="C319" s="106" t="str">
        <f>IF(ISERROR(INDEX('Miljövärden urval för publ'!$A$2:$AD$475,MATCH($A319,'Miljövärden urval för publ'!$U$2:$U$476,0),2)),"",INDEX('Miljövärden urval för publ'!$A$2:$AD$475,MATCH($A319,'Miljövärden urval för publ'!$U$2:$U$476,0),2))</f>
        <v>Iggesund</v>
      </c>
      <c r="D319" s="106">
        <f>IF(ISERROR(VLOOKUP($C319,'Miljövärden urval för publ'!$B$2:$H$490,MATCH(D$4,'Miljövärden urval för publ'!$B$2:$H$2,0),FALSE)),"",VLOOKUP($C319,'Miljövärden urval för publ'!$B$2:$H$490,MATCH(D$4,'Miljövärden urval för publ'!$B$2:$H$2,0),FALSE))</f>
        <v>0.17529600000000001</v>
      </c>
      <c r="E319" s="106">
        <f>IF(ISERROR(VLOOKUP($C319,'Miljövärden urval för publ'!$B$2:$H$490,MATCH(E$4,'Miljövärden urval för publ'!$B$2:$H$2,0),FALSE)),"",VLOOKUP($C319,'Miljövärden urval för publ'!$B$2:$H$490,MATCH(E$4,'Miljövärden urval för publ'!$B$2:$H$2,0),FALSE))</f>
        <v>37.304699999999997</v>
      </c>
      <c r="F319" s="106">
        <f>IF(ISERROR(VLOOKUP($C319,'Miljövärden urval för publ'!$B$2:$H$490,MATCH(F$4,'Miljövärden urval för publ'!$B$2:$H$2,0),FALSE)),"",VLOOKUP($C319,'Miljövärden urval för publ'!$B$2:$H$490,MATCH(F$4,'Miljövärden urval för publ'!$B$2:$H$2,0),FALSE))</f>
        <v>4.3293100000000004</v>
      </c>
      <c r="G319" s="106">
        <f>IF(ISERROR(VLOOKUP($C319,'Miljövärden urval för publ'!$B$2:$H$490,MATCH(G$4,'Miljövärden urval för publ'!$B$2:$H$2,0),FALSE)),"",VLOOKUP($C319,'Miljövärden urval för publ'!$B$2:$H$490,MATCH(G$4,'Miljövärden urval för publ'!$B$2:$H$2,0),FALSE))</f>
        <v>0.10483000000000001</v>
      </c>
    </row>
    <row r="320" spans="1:7" x14ac:dyDescent="0.25">
      <c r="A320" s="106">
        <v>317</v>
      </c>
      <c r="B320" s="106" t="str">
        <f>IF(ISERROR(INDEX('Miljövärden urval för publ'!$A$2:$AD$475,MATCH($A320,'Miljövärden urval för publ'!$U$2:$U$476,0),1)),"",INDEX('Miljövärden urval för publ'!$A$2:$AD$475,MATCH($A320,'Miljövärden urval för publ'!$U$2:$U$476,0),1))</f>
        <v>Värmevärden AB</v>
      </c>
      <c r="C320" s="106" t="str">
        <f>IF(ISERROR(INDEX('Miljövärden urval för publ'!$A$2:$AD$475,MATCH($A320,'Miljövärden urval för publ'!$U$2:$U$476,0),2)),"",INDEX('Miljövärden urval för publ'!$A$2:$AD$475,MATCH($A320,'Miljövärden urval för publ'!$U$2:$U$476,0),2))</f>
        <v>Kopparberg</v>
      </c>
      <c r="D320" s="106">
        <f>IF(ISERROR(VLOOKUP($C320,'Miljövärden urval för publ'!$B$2:$H$490,MATCH(D$4,'Miljövärden urval för publ'!$B$2:$H$2,0),FALSE)),"",VLOOKUP($C320,'Miljövärden urval för publ'!$B$2:$H$490,MATCH(D$4,'Miljövärden urval för publ'!$B$2:$H$2,0),FALSE))</f>
        <v>0.11740299999999999</v>
      </c>
      <c r="E320" s="106">
        <f>IF(ISERROR(VLOOKUP($C320,'Miljövärden urval för publ'!$B$2:$H$490,MATCH(E$4,'Miljövärden urval för publ'!$B$2:$H$2,0),FALSE)),"",VLOOKUP($C320,'Miljövärden urval för publ'!$B$2:$H$490,MATCH(E$4,'Miljövärden urval för publ'!$B$2:$H$2,0),FALSE))</f>
        <v>16.160699999999999</v>
      </c>
      <c r="F320" s="106">
        <f>IF(ISERROR(VLOOKUP($C320,'Miljövärden urval för publ'!$B$2:$H$490,MATCH(F$4,'Miljövärden urval för publ'!$B$2:$H$2,0),FALSE)),"",VLOOKUP($C320,'Miljövärden urval för publ'!$B$2:$H$490,MATCH(F$4,'Miljövärden urval för publ'!$B$2:$H$2,0),FALSE))</f>
        <v>9.5120299999999993</v>
      </c>
      <c r="G320" s="106">
        <f>IF(ISERROR(VLOOKUP($C320,'Miljövärden urval för publ'!$B$2:$H$490,MATCH(G$4,'Miljövärden urval för publ'!$B$2:$H$2,0),FALSE)),"",VLOOKUP($C320,'Miljövärden urval för publ'!$B$2:$H$490,MATCH(G$4,'Miljövärden urval för publ'!$B$2:$H$2,0),FALSE))</f>
        <v>1.1583899999999999E-2</v>
      </c>
    </row>
    <row r="321" spans="1:7" x14ac:dyDescent="0.25">
      <c r="A321" s="106">
        <v>318</v>
      </c>
      <c r="B321" s="106" t="str">
        <f>IF(ISERROR(INDEX('Miljövärden urval för publ'!$A$2:$AD$475,MATCH($A321,'Miljövärden urval för publ'!$U$2:$U$476,0),1)),"",INDEX('Miljövärden urval för publ'!$A$2:$AD$475,MATCH($A321,'Miljövärden urval för publ'!$U$2:$U$476,0),1))</f>
        <v>Värmevärden AB</v>
      </c>
      <c r="C321" s="106" t="str">
        <f>IF(ISERROR(INDEX('Miljövärden urval för publ'!$A$2:$AD$475,MATCH($A321,'Miljövärden urval för publ'!$U$2:$U$476,0),2)),"",INDEX('Miljövärden urval för publ'!$A$2:$AD$475,MATCH($A321,'Miljövärden urval för publ'!$U$2:$U$476,0),2))</f>
        <v>Kristinehamn(Värmevärden)</v>
      </c>
      <c r="D321" s="106">
        <f>IF(ISERROR(VLOOKUP($C321,'Miljövärden urval för publ'!$B$2:$H$490,MATCH(D$4,'Miljövärden urval för publ'!$B$2:$H$2,0),FALSE)),"",VLOOKUP($C321,'Miljövärden urval för publ'!$B$2:$H$490,MATCH(D$4,'Miljövärden urval för publ'!$B$2:$H$2,0),FALSE))</f>
        <v>9.4267799999999999E-2</v>
      </c>
      <c r="E321" s="106">
        <f>IF(ISERROR(VLOOKUP($C321,'Miljövärden urval för publ'!$B$2:$H$490,MATCH(E$4,'Miljövärden urval för publ'!$B$2:$H$2,0),FALSE)),"",VLOOKUP($C321,'Miljövärden urval för publ'!$B$2:$H$490,MATCH(E$4,'Miljövärden urval för publ'!$B$2:$H$2,0),FALSE))</f>
        <v>9.8059899999999995</v>
      </c>
      <c r="F321" s="106">
        <f>IF(ISERROR(VLOOKUP($C321,'Miljövärden urval för publ'!$B$2:$H$490,MATCH(F$4,'Miljövärden urval för publ'!$B$2:$H$2,0),FALSE)),"",VLOOKUP($C321,'Miljövärden urval för publ'!$B$2:$H$490,MATCH(F$4,'Miljövärden urval för publ'!$B$2:$H$2,0),FALSE))</f>
        <v>6.2793400000000004</v>
      </c>
      <c r="G321" s="106">
        <f>IF(ISERROR(VLOOKUP($C321,'Miljövärden urval för publ'!$B$2:$H$490,MATCH(G$4,'Miljövärden urval för publ'!$B$2:$H$2,0),FALSE)),"",VLOOKUP($C321,'Miljövärden urval för publ'!$B$2:$H$490,MATCH(G$4,'Miljövärden urval för publ'!$B$2:$H$2,0),FALSE))</f>
        <v>6.0352599999999998E-3</v>
      </c>
    </row>
    <row r="322" spans="1:7" x14ac:dyDescent="0.25">
      <c r="A322" s="106">
        <v>319</v>
      </c>
      <c r="B322" s="106" t="str">
        <f>IF(ISERROR(INDEX('Miljövärden urval för publ'!$A$2:$AD$475,MATCH($A322,'Miljövärden urval för publ'!$U$2:$U$476,0),1)),"",INDEX('Miljövärden urval för publ'!$A$2:$AD$475,MATCH($A322,'Miljövärden urval för publ'!$U$2:$U$476,0),1))</f>
        <v>Värmevärden AB</v>
      </c>
      <c r="C322" s="106" t="str">
        <f>IF(ISERROR(INDEX('Miljövärden urval för publ'!$A$2:$AD$475,MATCH($A322,'Miljövärden urval för publ'!$U$2:$U$476,0),2)),"",INDEX('Miljövärden urval för publ'!$A$2:$AD$475,MATCH($A322,'Miljövärden urval för publ'!$U$2:$U$476,0),2))</f>
        <v>Nynäshamn</v>
      </c>
      <c r="D322" s="106">
        <f>IF(ISERROR(VLOOKUP($C322,'Miljövärden urval för publ'!$B$2:$H$490,MATCH(D$4,'Miljövärden urval för publ'!$B$2:$H$2,0),FALSE)),"",VLOOKUP($C322,'Miljövärden urval för publ'!$B$2:$H$490,MATCH(D$4,'Miljövärden urval för publ'!$B$2:$H$2,0),FALSE))</f>
        <v>6.4593399999999995E-2</v>
      </c>
      <c r="E322" s="106">
        <f>IF(ISERROR(VLOOKUP($C322,'Miljövärden urval för publ'!$B$2:$H$490,MATCH(E$4,'Miljövärden urval för publ'!$B$2:$H$2,0),FALSE)),"",VLOOKUP($C322,'Miljövärden urval för publ'!$B$2:$H$490,MATCH(E$4,'Miljövärden urval för publ'!$B$2:$H$2,0),FALSE))</f>
        <v>5.0427600000000004</v>
      </c>
      <c r="F322" s="106">
        <f>IF(ISERROR(VLOOKUP($C322,'Miljövärden urval för publ'!$B$2:$H$490,MATCH(F$4,'Miljövärden urval för publ'!$B$2:$H$2,0),FALSE)),"",VLOOKUP($C322,'Miljövärden urval för publ'!$B$2:$H$490,MATCH(F$4,'Miljövärden urval för publ'!$B$2:$H$2,0),FALSE))</f>
        <v>0.88766</v>
      </c>
      <c r="G322" s="106">
        <f>IF(ISERROR(VLOOKUP($C322,'Miljövärden urval för publ'!$B$2:$H$490,MATCH(G$4,'Miljövärden urval för publ'!$B$2:$H$2,0),FALSE)),"",VLOOKUP($C322,'Miljövärden urval för publ'!$B$2:$H$490,MATCH(G$4,'Miljövärden urval för publ'!$B$2:$H$2,0),FALSE))</f>
        <v>9.3476800000000006E-3</v>
      </c>
    </row>
    <row r="323" spans="1:7" x14ac:dyDescent="0.25">
      <c r="A323" s="106">
        <v>320</v>
      </c>
      <c r="B323" s="106" t="str">
        <f>IF(ISERROR(INDEX('Miljövärden urval för publ'!$A$2:$AD$475,MATCH($A323,'Miljövärden urval för publ'!$U$2:$U$476,0),1)),"",INDEX('Miljövärden urval för publ'!$A$2:$AD$475,MATCH($A323,'Miljövärden urval för publ'!$U$2:$U$476,0),1))</f>
        <v>Värmevärden AB</v>
      </c>
      <c r="C323" s="106" t="str">
        <f>IF(ISERROR(INDEX('Miljövärden urval för publ'!$A$2:$AD$475,MATCH($A323,'Miljövärden urval för publ'!$U$2:$U$476,0),2)),"",INDEX('Miljövärden urval för publ'!$A$2:$AD$475,MATCH($A323,'Miljövärden urval för publ'!$U$2:$U$476,0),2))</f>
        <v>Näsviken</v>
      </c>
      <c r="D323" s="106">
        <f>IF(ISERROR(VLOOKUP($C323,'Miljövärden urval för publ'!$B$2:$H$490,MATCH(D$4,'Miljövärden urval för publ'!$B$2:$H$2,0),FALSE)),"",VLOOKUP($C323,'Miljövärden urval för publ'!$B$2:$H$490,MATCH(D$4,'Miljövärden urval för publ'!$B$2:$H$2,0),FALSE))</f>
        <v>0.23610300000000001</v>
      </c>
      <c r="E323" s="106">
        <f>IF(ISERROR(VLOOKUP($C323,'Miljövärden urval för publ'!$B$2:$H$490,MATCH(E$4,'Miljövärden urval för publ'!$B$2:$H$2,0),FALSE)),"",VLOOKUP($C323,'Miljövärden urval för publ'!$B$2:$H$490,MATCH(E$4,'Miljövärden urval för publ'!$B$2:$H$2,0),FALSE))</f>
        <v>18.497299999999999</v>
      </c>
      <c r="F323" s="106">
        <f>IF(ISERROR(VLOOKUP($C323,'Miljövärden urval för publ'!$B$2:$H$490,MATCH(F$4,'Miljövärden urval för publ'!$B$2:$H$2,0),FALSE)),"",VLOOKUP($C323,'Miljövärden urval för publ'!$B$2:$H$490,MATCH(F$4,'Miljövärden urval för publ'!$B$2:$H$2,0),FALSE))</f>
        <v>18.497299999999999</v>
      </c>
      <c r="G323" s="106">
        <f>IF(ISERROR(VLOOKUP($C323,'Miljövärden urval för publ'!$B$2:$H$490,MATCH(G$4,'Miljövärden urval för publ'!$B$2:$H$2,0),FALSE)),"",VLOOKUP($C323,'Miljövärden urval för publ'!$B$2:$H$490,MATCH(G$4,'Miljövärden urval för publ'!$B$2:$H$2,0),FALSE))</f>
        <v>2.7717599999999998E-2</v>
      </c>
    </row>
    <row r="324" spans="1:7" x14ac:dyDescent="0.25">
      <c r="A324" s="106">
        <v>321</v>
      </c>
      <c r="B324" s="106" t="str">
        <f>IF(ISERROR(INDEX('Miljövärden urval för publ'!$A$2:$AD$475,MATCH($A324,'Miljövärden urval för publ'!$U$2:$U$476,0),1)),"",INDEX('Miljövärden urval för publ'!$A$2:$AD$475,MATCH($A324,'Miljövärden urval för publ'!$U$2:$U$476,0),1))</f>
        <v>Värmevärden AB</v>
      </c>
      <c r="C324" s="106" t="str">
        <f>IF(ISERROR(INDEX('Miljövärden urval för publ'!$A$2:$AD$475,MATCH($A324,'Miljövärden urval för publ'!$U$2:$U$476,0),2)),"",INDEX('Miljövärden urval för publ'!$A$2:$AD$475,MATCH($A324,'Miljövärden urval för publ'!$U$2:$U$476,0),2))</f>
        <v>Stöllet</v>
      </c>
      <c r="D324" s="106">
        <f>IF(ISERROR(VLOOKUP($C324,'Miljövärden urval för publ'!$B$2:$H$490,MATCH(D$4,'Miljövärden urval för publ'!$B$2:$H$2,0),FALSE)),"",VLOOKUP($C324,'Miljövärden urval för publ'!$B$2:$H$490,MATCH(D$4,'Miljövärden urval för publ'!$B$2:$H$2,0),FALSE))</f>
        <v>0.21867500000000001</v>
      </c>
      <c r="E324" s="106">
        <f>IF(ISERROR(VLOOKUP($C324,'Miljövärden urval för publ'!$B$2:$H$490,MATCH(E$4,'Miljövärden urval för publ'!$B$2:$H$2,0),FALSE)),"",VLOOKUP($C324,'Miljövärden urval för publ'!$B$2:$H$490,MATCH(E$4,'Miljövärden urval för publ'!$B$2:$H$2,0),FALSE))</f>
        <v>9.5430200000000003</v>
      </c>
      <c r="F324" s="106">
        <f>IF(ISERROR(VLOOKUP($C324,'Miljövärden urval för publ'!$B$2:$H$490,MATCH(F$4,'Miljövärden urval för publ'!$B$2:$H$2,0),FALSE)),"",VLOOKUP($C324,'Miljövärden urval för publ'!$B$2:$H$490,MATCH(F$4,'Miljövärden urval för publ'!$B$2:$H$2,0),FALSE))</f>
        <v>18.147400000000001</v>
      </c>
      <c r="G324" s="106">
        <f>IF(ISERROR(VLOOKUP($C324,'Miljövärden urval för publ'!$B$2:$H$490,MATCH(G$4,'Miljövärden urval för publ'!$B$2:$H$2,0),FALSE)),"",VLOOKUP($C324,'Miljövärden urval för publ'!$B$2:$H$490,MATCH(G$4,'Miljövärden urval för publ'!$B$2:$H$2,0),FALSE))</f>
        <v>3.8724499999999999E-3</v>
      </c>
    </row>
    <row r="325" spans="1:7" x14ac:dyDescent="0.25">
      <c r="A325" s="106">
        <v>322</v>
      </c>
      <c r="B325" s="106" t="str">
        <f>IF(ISERROR(INDEX('Miljövärden urval för publ'!$A$2:$AD$475,MATCH($A325,'Miljövärden urval för publ'!$U$2:$U$476,0),1)),"",INDEX('Miljövärden urval för publ'!$A$2:$AD$475,MATCH($A325,'Miljövärden urval för publ'!$U$2:$U$476,0),1))</f>
        <v>Värmevärden AB</v>
      </c>
      <c r="C325" s="106" t="str">
        <f>IF(ISERROR(INDEX('Miljövärden urval för publ'!$A$2:$AD$475,MATCH($A325,'Miljövärden urval för publ'!$U$2:$U$476,0),2)),"",INDEX('Miljövärden urval för publ'!$A$2:$AD$475,MATCH($A325,'Miljövärden urval för publ'!$U$2:$U$476,0),2))</f>
        <v>Säffle</v>
      </c>
      <c r="D325" s="106">
        <f>IF(ISERROR(VLOOKUP($C325,'Miljövärden urval för publ'!$B$2:$H$490,MATCH(D$4,'Miljövärden urval för publ'!$B$2:$H$2,0),FALSE)),"",VLOOKUP($C325,'Miljövärden urval för publ'!$B$2:$H$490,MATCH(D$4,'Miljövärden urval för publ'!$B$2:$H$2,0),FALSE))</f>
        <v>0.15470999999999999</v>
      </c>
      <c r="E325" s="106">
        <f>IF(ISERROR(VLOOKUP($C325,'Miljövärden urval för publ'!$B$2:$H$490,MATCH(E$4,'Miljövärden urval för publ'!$B$2:$H$2,0),FALSE)),"",VLOOKUP($C325,'Miljövärden urval för publ'!$B$2:$H$490,MATCH(E$4,'Miljövärden urval för publ'!$B$2:$H$2,0),FALSE))</f>
        <v>12.121700000000001</v>
      </c>
      <c r="F325" s="106">
        <f>IF(ISERROR(VLOOKUP($C325,'Miljövärden urval för publ'!$B$2:$H$490,MATCH(F$4,'Miljövärden urval för publ'!$B$2:$H$2,0),FALSE)),"",VLOOKUP($C325,'Miljövärden urval för publ'!$B$2:$H$490,MATCH(F$4,'Miljövärden urval för publ'!$B$2:$H$2,0),FALSE))</f>
        <v>7.73902</v>
      </c>
      <c r="G325" s="106">
        <f>IF(ISERROR(VLOOKUP($C325,'Miljövärden urval för publ'!$B$2:$H$490,MATCH(G$4,'Miljövärden urval för publ'!$B$2:$H$2,0),FALSE)),"",VLOOKUP($C325,'Miljövärden urval för publ'!$B$2:$H$490,MATCH(G$4,'Miljövärden urval för publ'!$B$2:$H$2,0),FALSE))</f>
        <v>2.6911500000000001E-2</v>
      </c>
    </row>
    <row r="326" spans="1:7" x14ac:dyDescent="0.25">
      <c r="A326" s="106">
        <v>323</v>
      </c>
      <c r="B326" s="106" t="str">
        <f>IF(ISERROR(INDEX('Miljövärden urval för publ'!$A$2:$AD$475,MATCH($A326,'Miljövärden urval för publ'!$U$2:$U$476,0),1)),"",INDEX('Miljövärden urval för publ'!$A$2:$AD$475,MATCH($A326,'Miljövärden urval för publ'!$U$2:$U$476,0),1))</f>
        <v>Värmevärden AB</v>
      </c>
      <c r="C326" s="106" t="str">
        <f>IF(ISERROR(INDEX('Miljövärden urval för publ'!$A$2:$AD$475,MATCH($A326,'Miljövärden urval för publ'!$U$2:$U$476,0),2)),"",INDEX('Miljövärden urval för publ'!$A$2:$AD$475,MATCH($A326,'Miljövärden urval för publ'!$U$2:$U$476,0),2))</f>
        <v>Sörforsa</v>
      </c>
      <c r="D326" s="106">
        <f>IF(ISERROR(VLOOKUP($C326,'Miljövärden urval för publ'!$B$2:$H$490,MATCH(D$4,'Miljövärden urval för publ'!$B$2:$H$2,0),FALSE)),"",VLOOKUP($C326,'Miljövärden urval för publ'!$B$2:$H$490,MATCH(D$4,'Miljövärden urval för publ'!$B$2:$H$2,0),FALSE))</f>
        <v>0.116299</v>
      </c>
      <c r="E326" s="106">
        <f>IF(ISERROR(VLOOKUP($C326,'Miljövärden urval för publ'!$B$2:$H$490,MATCH(E$4,'Miljövärden urval för publ'!$B$2:$H$2,0),FALSE)),"",VLOOKUP($C326,'Miljövärden urval för publ'!$B$2:$H$490,MATCH(E$4,'Miljövärden urval för publ'!$B$2:$H$2,0),FALSE))</f>
        <v>23.4834</v>
      </c>
      <c r="F326" s="106">
        <f>IF(ISERROR(VLOOKUP($C326,'Miljövärden urval för publ'!$B$2:$H$490,MATCH(F$4,'Miljövärden urval för publ'!$B$2:$H$2,0),FALSE)),"",VLOOKUP($C326,'Miljövärden urval för publ'!$B$2:$H$490,MATCH(F$4,'Miljövärden urval för publ'!$B$2:$H$2,0),FALSE))</f>
        <v>9.2012599999999996</v>
      </c>
      <c r="G326" s="106">
        <f>IF(ISERROR(VLOOKUP($C326,'Miljövärden urval för publ'!$B$2:$H$490,MATCH(G$4,'Miljövärden urval för publ'!$B$2:$H$2,0),FALSE)),"",VLOOKUP($C326,'Miljövärden urval för publ'!$B$2:$H$490,MATCH(G$4,'Miljövärden urval för publ'!$B$2:$H$2,0),FALSE))</f>
        <v>3.8432899999999999E-2</v>
      </c>
    </row>
    <row r="327" spans="1:7" x14ac:dyDescent="0.25">
      <c r="A327" s="106">
        <v>324</v>
      </c>
      <c r="B327" s="106" t="str">
        <f>IF(ISERROR(INDEX('Miljövärden urval för publ'!$A$2:$AD$475,MATCH($A327,'Miljövärden urval för publ'!$U$2:$U$476,0),1)),"",INDEX('Miljövärden urval för publ'!$A$2:$AD$475,MATCH($A327,'Miljövärden urval för publ'!$U$2:$U$476,0),1))</f>
        <v>Värmevärden AB</v>
      </c>
      <c r="C327" s="106" t="str">
        <f>IF(ISERROR(INDEX('Miljövärden urval för publ'!$A$2:$AD$475,MATCH($A327,'Miljövärden urval för publ'!$U$2:$U$476,0),2)),"",INDEX('Miljövärden urval för publ'!$A$2:$AD$475,MATCH($A327,'Miljövärden urval för publ'!$U$2:$U$476,0),2))</f>
        <v>Torsby</v>
      </c>
      <c r="D327" s="106">
        <f>IF(ISERROR(VLOOKUP($C327,'Miljövärden urval för publ'!$B$2:$H$490,MATCH(D$4,'Miljövärden urval för publ'!$B$2:$H$2,0),FALSE)),"",VLOOKUP($C327,'Miljövärden urval för publ'!$B$2:$H$490,MATCH(D$4,'Miljövärden urval för publ'!$B$2:$H$2,0),FALSE))</f>
        <v>0.105264</v>
      </c>
      <c r="E327" s="106">
        <f>IF(ISERROR(VLOOKUP($C327,'Miljövärden urval för publ'!$B$2:$H$490,MATCH(E$4,'Miljövärden urval för publ'!$B$2:$H$2,0),FALSE)),"",VLOOKUP($C327,'Miljövärden urval för publ'!$B$2:$H$490,MATCH(E$4,'Miljövärden urval för publ'!$B$2:$H$2,0),FALSE))</f>
        <v>12.6455</v>
      </c>
      <c r="F327" s="106">
        <f>IF(ISERROR(VLOOKUP($C327,'Miljövärden urval för publ'!$B$2:$H$490,MATCH(F$4,'Miljövärden urval för publ'!$B$2:$H$2,0),FALSE)),"",VLOOKUP($C327,'Miljövärden urval för publ'!$B$2:$H$490,MATCH(F$4,'Miljövärden urval för publ'!$B$2:$H$2,0),FALSE))</f>
        <v>7.1300600000000003</v>
      </c>
      <c r="G327" s="106">
        <f>IF(ISERROR(VLOOKUP($C327,'Miljövärden urval för publ'!$B$2:$H$490,MATCH(G$4,'Miljövärden urval för publ'!$B$2:$H$2,0),FALSE)),"",VLOOKUP($C327,'Miljövärden urval för publ'!$B$2:$H$490,MATCH(G$4,'Miljövärden urval för publ'!$B$2:$H$2,0),FALSE))</f>
        <v>1.1480499999999999E-2</v>
      </c>
    </row>
    <row r="328" spans="1:7" x14ac:dyDescent="0.25">
      <c r="A328" s="106">
        <v>325</v>
      </c>
      <c r="B328" s="106" t="str">
        <f>IF(ISERROR(INDEX('Miljövärden urval för publ'!$A$2:$AD$475,MATCH($A328,'Miljövärden urval för publ'!$U$2:$U$476,0),1)),"",INDEX('Miljövärden urval för publ'!$A$2:$AD$475,MATCH($A328,'Miljövärden urval för publ'!$U$2:$U$476,0),1))</f>
        <v>Värnamo Energi AB</v>
      </c>
      <c r="C328" s="106" t="str">
        <f>IF(ISERROR(INDEX('Miljövärden urval för publ'!$A$2:$AD$475,MATCH($A328,'Miljövärden urval för publ'!$U$2:$U$476,0),2)),"",INDEX('Miljövärden urval för publ'!$A$2:$AD$475,MATCH($A328,'Miljövärden urval för publ'!$U$2:$U$476,0),2))</f>
        <v>Rydaholm</v>
      </c>
      <c r="D328" s="106">
        <f>IF(ISERROR(VLOOKUP($C328,'Miljövärden urval för publ'!$B$2:$H$490,MATCH(D$4,'Miljövärden urval för publ'!$B$2:$H$2,0),FALSE)),"",VLOOKUP($C328,'Miljövärden urval för publ'!$B$2:$H$490,MATCH(D$4,'Miljövärden urval för publ'!$B$2:$H$2,0),FALSE))</f>
        <v>0.114662</v>
      </c>
      <c r="E328" s="106">
        <f>IF(ISERROR(VLOOKUP($C328,'Miljövärden urval för publ'!$B$2:$H$490,MATCH(E$4,'Miljövärden urval för publ'!$B$2:$H$2,0),FALSE)),"",VLOOKUP($C328,'Miljövärden urval för publ'!$B$2:$H$490,MATCH(E$4,'Miljövärden urval för publ'!$B$2:$H$2,0),FALSE))</f>
        <v>27.602</v>
      </c>
      <c r="F328" s="106">
        <f>IF(ISERROR(VLOOKUP($C328,'Miljövärden urval för publ'!$B$2:$H$490,MATCH(F$4,'Miljövärden urval för publ'!$B$2:$H$2,0),FALSE)),"",VLOOKUP($C328,'Miljövärden urval för publ'!$B$2:$H$490,MATCH(F$4,'Miljövärden urval för publ'!$B$2:$H$2,0),FALSE))</f>
        <v>10.1174</v>
      </c>
      <c r="G328" s="106">
        <f>IF(ISERROR(VLOOKUP($C328,'Miljövärden urval för publ'!$B$2:$H$490,MATCH(G$4,'Miljövärden urval för publ'!$B$2:$H$2,0),FALSE)),"",VLOOKUP($C328,'Miljövärden urval för publ'!$B$2:$H$490,MATCH(G$4,'Miljövärden urval för publ'!$B$2:$H$2,0),FALSE))</f>
        <v>1.10586E-2</v>
      </c>
    </row>
    <row r="329" spans="1:7" x14ac:dyDescent="0.25">
      <c r="A329" s="106">
        <v>326</v>
      </c>
      <c r="B329" s="106" t="str">
        <f>IF(ISERROR(INDEX('Miljövärden urval för publ'!$A$2:$AD$475,MATCH($A329,'Miljövärden urval för publ'!$U$2:$U$476,0),1)),"",INDEX('Miljövärden urval för publ'!$A$2:$AD$475,MATCH($A329,'Miljövärden urval för publ'!$U$2:$U$476,0),1))</f>
        <v>Värnamo Energi AB</v>
      </c>
      <c r="C329" s="106" t="str">
        <f>IF(ISERROR(INDEX('Miljövärden urval för publ'!$A$2:$AD$475,MATCH($A329,'Miljövärden urval för publ'!$U$2:$U$476,0),2)),"",INDEX('Miljövärden urval för publ'!$A$2:$AD$475,MATCH($A329,'Miljövärden urval för publ'!$U$2:$U$476,0),2))</f>
        <v>Värnamo</v>
      </c>
      <c r="D329" s="106">
        <f>IF(ISERROR(VLOOKUP($C329,'Miljövärden urval för publ'!$B$2:$H$490,MATCH(D$4,'Miljövärden urval för publ'!$B$2:$H$2,0),FALSE)),"",VLOOKUP($C329,'Miljövärden urval för publ'!$B$2:$H$490,MATCH(D$4,'Miljövärden urval för publ'!$B$2:$H$2,0),FALSE))</f>
        <v>0.10736</v>
      </c>
      <c r="E329" s="106">
        <f>IF(ISERROR(VLOOKUP($C329,'Miljövärden urval för publ'!$B$2:$H$490,MATCH(E$4,'Miljövärden urval för publ'!$B$2:$H$2,0),FALSE)),"",VLOOKUP($C329,'Miljövärden urval för publ'!$B$2:$H$490,MATCH(E$4,'Miljövärden urval för publ'!$B$2:$H$2,0),FALSE))</f>
        <v>15.049799999999999</v>
      </c>
      <c r="F329" s="106">
        <f>IF(ISERROR(VLOOKUP($C329,'Miljövärden urval för publ'!$B$2:$H$490,MATCH(F$4,'Miljövärden urval för publ'!$B$2:$H$2,0),FALSE)),"",VLOOKUP($C329,'Miljövärden urval för publ'!$B$2:$H$490,MATCH(F$4,'Miljövärden urval för publ'!$B$2:$H$2,0),FALSE))</f>
        <v>7.0602999999999998</v>
      </c>
      <c r="G329" s="106">
        <f>IF(ISERROR(VLOOKUP($C329,'Miljövärden urval för publ'!$B$2:$H$490,MATCH(G$4,'Miljövärden urval för publ'!$B$2:$H$2,0),FALSE)),"",VLOOKUP($C329,'Miljövärden urval för publ'!$B$2:$H$490,MATCH(G$4,'Miljövärden urval för publ'!$B$2:$H$2,0),FALSE))</f>
        <v>1.88048E-2</v>
      </c>
    </row>
    <row r="330" spans="1:7" x14ac:dyDescent="0.25">
      <c r="A330" s="106">
        <v>327</v>
      </c>
      <c r="B330" s="106" t="str">
        <f>IF(ISERROR(INDEX('Miljövärden urval för publ'!$A$2:$AD$475,MATCH($A330,'Miljövärden urval för publ'!$U$2:$U$476,0),1)),"",INDEX('Miljövärden urval för publ'!$A$2:$AD$475,MATCH($A330,'Miljövärden urval för publ'!$U$2:$U$476,0),1))</f>
        <v>Västerbergslagens Energi AB</v>
      </c>
      <c r="C330" s="106" t="str">
        <f>IF(ISERROR(INDEX('Miljövärden urval för publ'!$A$2:$AD$475,MATCH($A330,'Miljövärden urval för publ'!$U$2:$U$476,0),2)),"",INDEX('Miljövärden urval för publ'!$A$2:$AD$475,MATCH($A330,'Miljövärden urval för publ'!$U$2:$U$476,0),2))</f>
        <v>Fagersta</v>
      </c>
      <c r="D330" s="106">
        <f>IF(ISERROR(VLOOKUP($C330,'Miljövärden urval för publ'!$B$2:$H$490,MATCH(D$4,'Miljövärden urval för publ'!$B$2:$H$2,0),FALSE)),"",VLOOKUP($C330,'Miljövärden urval för publ'!$B$2:$H$490,MATCH(D$4,'Miljövärden urval för publ'!$B$2:$H$2,0),FALSE))</f>
        <v>0.134885</v>
      </c>
      <c r="E330" s="106">
        <f>IF(ISERROR(VLOOKUP($C330,'Miljövärden urval för publ'!$B$2:$H$490,MATCH(E$4,'Miljövärden urval för publ'!$B$2:$H$2,0),FALSE)),"",VLOOKUP($C330,'Miljövärden urval för publ'!$B$2:$H$490,MATCH(E$4,'Miljövärden urval för publ'!$B$2:$H$2,0),FALSE))</f>
        <v>33.936</v>
      </c>
      <c r="F330" s="106">
        <f>IF(ISERROR(VLOOKUP($C330,'Miljövärden urval för publ'!$B$2:$H$490,MATCH(F$4,'Miljövärden urval för publ'!$B$2:$H$2,0),FALSE)),"",VLOOKUP($C330,'Miljövärden urval för publ'!$B$2:$H$490,MATCH(F$4,'Miljövärden urval för publ'!$B$2:$H$2,0),FALSE))</f>
        <v>8.5816099999999995</v>
      </c>
      <c r="G330" s="106">
        <f>IF(ISERROR(VLOOKUP($C330,'Miljövärden urval för publ'!$B$2:$H$490,MATCH(G$4,'Miljövärden urval för publ'!$B$2:$H$2,0),FALSE)),"",VLOOKUP($C330,'Miljövärden urval för publ'!$B$2:$H$490,MATCH(G$4,'Miljövärden urval för publ'!$B$2:$H$2,0),FALSE))</f>
        <v>6.2711199999999998E-3</v>
      </c>
    </row>
    <row r="331" spans="1:7" x14ac:dyDescent="0.25">
      <c r="A331" s="106">
        <v>328</v>
      </c>
      <c r="B331" s="106" t="str">
        <f>IF(ISERROR(INDEX('Miljövärden urval för publ'!$A$2:$AD$475,MATCH($A331,'Miljövärden urval för publ'!$U$2:$U$476,0),1)),"",INDEX('Miljövärden urval för publ'!$A$2:$AD$475,MATCH($A331,'Miljövärden urval för publ'!$U$2:$U$476,0),1))</f>
        <v>Västerbergslagens Energi AB</v>
      </c>
      <c r="C331" s="106" t="str">
        <f>IF(ISERROR(INDEX('Miljövärden urval för publ'!$A$2:$AD$475,MATCH($A331,'Miljövärden urval för publ'!$U$2:$U$476,0),2)),"",INDEX('Miljövärden urval för publ'!$A$2:$AD$475,MATCH($A331,'Miljövärden urval för publ'!$U$2:$U$476,0),2))</f>
        <v>Grängesberg</v>
      </c>
      <c r="D331" s="106">
        <f>IF(ISERROR(VLOOKUP($C331,'Miljövärden urval för publ'!$B$2:$H$490,MATCH(D$4,'Miljövärden urval för publ'!$B$2:$H$2,0),FALSE)),"",VLOOKUP($C331,'Miljövärden urval för publ'!$B$2:$H$490,MATCH(D$4,'Miljövärden urval för publ'!$B$2:$H$2,0),FALSE))</f>
        <v>0.14855399999999999</v>
      </c>
      <c r="E331" s="106">
        <f>IF(ISERROR(VLOOKUP($C331,'Miljövärden urval för publ'!$B$2:$H$490,MATCH(E$4,'Miljövärden urval för publ'!$B$2:$H$2,0),FALSE)),"",VLOOKUP($C331,'Miljövärden urval för publ'!$B$2:$H$490,MATCH(E$4,'Miljövärden urval för publ'!$B$2:$H$2,0),FALSE))</f>
        <v>31.2318</v>
      </c>
      <c r="F331" s="106">
        <f>IF(ISERROR(VLOOKUP($C331,'Miljövärden urval för publ'!$B$2:$H$490,MATCH(F$4,'Miljövärden urval för publ'!$B$2:$H$2,0),FALSE)),"",VLOOKUP($C331,'Miljövärden urval för publ'!$B$2:$H$490,MATCH(F$4,'Miljövärden urval för publ'!$B$2:$H$2,0),FALSE))</f>
        <v>10.597099999999999</v>
      </c>
      <c r="G331" s="106">
        <f>IF(ISERROR(VLOOKUP($C331,'Miljövärden urval för publ'!$B$2:$H$490,MATCH(G$4,'Miljövärden urval för publ'!$B$2:$H$2,0),FALSE)),"",VLOOKUP($C331,'Miljövärden urval för publ'!$B$2:$H$490,MATCH(G$4,'Miljövärden urval för publ'!$B$2:$H$2,0),FALSE))</f>
        <v>5.0510399999999997E-2</v>
      </c>
    </row>
    <row r="332" spans="1:7" x14ac:dyDescent="0.25">
      <c r="A332" s="106">
        <v>329</v>
      </c>
      <c r="B332" s="106" t="str">
        <f>IF(ISERROR(INDEX('Miljövärden urval för publ'!$A$2:$AD$475,MATCH($A332,'Miljövärden urval för publ'!$U$2:$U$476,0),1)),"",INDEX('Miljövärden urval för publ'!$A$2:$AD$475,MATCH($A332,'Miljövärden urval för publ'!$U$2:$U$476,0),1))</f>
        <v>Västerbergslagens Energi AB</v>
      </c>
      <c r="C332" s="106" t="str">
        <f>IF(ISERROR(INDEX('Miljövärden urval för publ'!$A$2:$AD$475,MATCH($A332,'Miljövärden urval för publ'!$U$2:$U$476,0),2)),"",INDEX('Miljövärden urval för publ'!$A$2:$AD$475,MATCH($A332,'Miljövärden urval för publ'!$U$2:$U$476,0),2))</f>
        <v>Ludvika</v>
      </c>
      <c r="D332" s="106">
        <f>IF(ISERROR(VLOOKUP($C332,'Miljövärden urval för publ'!$B$2:$H$490,MATCH(D$4,'Miljövärden urval för publ'!$B$2:$H$2,0),FALSE)),"",VLOOKUP($C332,'Miljövärden urval för publ'!$B$2:$H$490,MATCH(D$4,'Miljövärden urval för publ'!$B$2:$H$2,0),FALSE))</f>
        <v>0.17167299999999999</v>
      </c>
      <c r="E332" s="106">
        <f>IF(ISERROR(VLOOKUP($C332,'Miljövärden urval för publ'!$B$2:$H$490,MATCH(E$4,'Miljövärden urval för publ'!$B$2:$H$2,0),FALSE)),"",VLOOKUP($C332,'Miljövärden urval för publ'!$B$2:$H$490,MATCH(E$4,'Miljövärden urval för publ'!$B$2:$H$2,0),FALSE))</f>
        <v>29.302</v>
      </c>
      <c r="F332" s="106">
        <f>IF(ISERROR(VLOOKUP($C332,'Miljövärden urval för publ'!$B$2:$H$490,MATCH(F$4,'Miljövärden urval för publ'!$B$2:$H$2,0),FALSE)),"",VLOOKUP($C332,'Miljövärden urval för publ'!$B$2:$H$490,MATCH(F$4,'Miljövärden urval för publ'!$B$2:$H$2,0),FALSE))</f>
        <v>5.4097200000000001</v>
      </c>
      <c r="G332" s="106">
        <f>IF(ISERROR(VLOOKUP($C332,'Miljövärden urval för publ'!$B$2:$H$490,MATCH(G$4,'Miljövärden urval för publ'!$B$2:$H$2,0),FALSE)),"",VLOOKUP($C332,'Miljövärden urval för publ'!$B$2:$H$490,MATCH(G$4,'Miljövärden urval för publ'!$B$2:$H$2,0),FALSE))</f>
        <v>5.1105600000000001E-2</v>
      </c>
    </row>
    <row r="333" spans="1:7" x14ac:dyDescent="0.25">
      <c r="A333" s="106">
        <v>330</v>
      </c>
      <c r="B333" s="106" t="str">
        <f>IF(ISERROR(INDEX('Miljövärden urval för publ'!$A$2:$AD$475,MATCH($A333,'Miljövärden urval för publ'!$U$2:$U$476,0),1)),"",INDEX('Miljövärden urval för publ'!$A$2:$AD$475,MATCH($A333,'Miljövärden urval för publ'!$U$2:$U$476,0),1))</f>
        <v>Västerbergslagens Energi AB</v>
      </c>
      <c r="C333" s="106" t="str">
        <f>IF(ISERROR(INDEX('Miljövärden urval för publ'!$A$2:$AD$475,MATCH($A333,'Miljövärden urval för publ'!$U$2:$U$476,0),2)),"",INDEX('Miljövärden urval för publ'!$A$2:$AD$475,MATCH($A333,'Miljövärden urval för publ'!$U$2:$U$476,0),2))</f>
        <v>Norberg</v>
      </c>
      <c r="D333" s="106">
        <f>IF(ISERROR(VLOOKUP($C333,'Miljövärden urval för publ'!$B$2:$H$490,MATCH(D$4,'Miljövärden urval för publ'!$B$2:$H$2,0),FALSE)),"",VLOOKUP($C333,'Miljövärden urval för publ'!$B$2:$H$490,MATCH(D$4,'Miljövärden urval för publ'!$B$2:$H$2,0),FALSE))</f>
        <v>9.7630300000000003E-2</v>
      </c>
      <c r="E333" s="106">
        <f>IF(ISERROR(VLOOKUP($C333,'Miljövärden urval för publ'!$B$2:$H$490,MATCH(E$4,'Miljövärden urval för publ'!$B$2:$H$2,0),FALSE)),"",VLOOKUP($C333,'Miljövärden urval för publ'!$B$2:$H$490,MATCH(E$4,'Miljövärden urval för publ'!$B$2:$H$2,0),FALSE))</f>
        <v>19.801600000000001</v>
      </c>
      <c r="F333" s="106">
        <f>IF(ISERROR(VLOOKUP($C333,'Miljövärden urval för publ'!$B$2:$H$490,MATCH(F$4,'Miljövärden urval för publ'!$B$2:$H$2,0),FALSE)),"",VLOOKUP($C333,'Miljövärden urval för publ'!$B$2:$H$490,MATCH(F$4,'Miljövärden urval för publ'!$B$2:$H$2,0),FALSE))</f>
        <v>1.14937</v>
      </c>
      <c r="G333" s="106">
        <f>IF(ISERROR(VLOOKUP($C333,'Miljövärden urval för publ'!$B$2:$H$490,MATCH(G$4,'Miljövärden urval för publ'!$B$2:$H$2,0),FALSE)),"",VLOOKUP($C333,'Miljövärden urval för publ'!$B$2:$H$490,MATCH(G$4,'Miljövärden urval för publ'!$B$2:$H$2,0),FALSE))</f>
        <v>2.9393499999999999E-2</v>
      </c>
    </row>
    <row r="334" spans="1:7" x14ac:dyDescent="0.25">
      <c r="A334" s="106">
        <v>331</v>
      </c>
      <c r="B334" s="106" t="str">
        <f>IF(ISERROR(INDEX('Miljövärden urval för publ'!$A$2:$AD$475,MATCH($A334,'Miljövärden urval för publ'!$U$2:$U$476,0),1)),"",INDEX('Miljövärden urval för publ'!$A$2:$AD$475,MATCH($A334,'Miljövärden urval för publ'!$U$2:$U$476,0),1))</f>
        <v>Västervik Miljö &amp; Energi AB</v>
      </c>
      <c r="C334" s="106" t="str">
        <f>IF(ISERROR(INDEX('Miljövärden urval för publ'!$A$2:$AD$475,MATCH($A334,'Miljövärden urval för publ'!$U$2:$U$476,0),2)),"",INDEX('Miljövärden urval för publ'!$A$2:$AD$475,MATCH($A334,'Miljövärden urval för publ'!$U$2:$U$476,0),2))</f>
        <v>Ankarsrum</v>
      </c>
      <c r="D334" s="106">
        <f>IF(ISERROR(VLOOKUP($C334,'Miljövärden urval för publ'!$B$2:$H$490,MATCH(D$4,'Miljövärden urval för publ'!$B$2:$H$2,0),FALSE)),"",VLOOKUP($C334,'Miljövärden urval för publ'!$B$2:$H$490,MATCH(D$4,'Miljövärden urval för publ'!$B$2:$H$2,0),FALSE))</f>
        <v>0.27165499999999998</v>
      </c>
      <c r="E334" s="106">
        <f>IF(ISERROR(VLOOKUP($C334,'Miljövärden urval för publ'!$B$2:$H$490,MATCH(E$4,'Miljövärden urval för publ'!$B$2:$H$2,0),FALSE)),"",VLOOKUP($C334,'Miljövärden urval för publ'!$B$2:$H$490,MATCH(E$4,'Miljövärden urval för publ'!$B$2:$H$2,0),FALSE))</f>
        <v>65.294799999999995</v>
      </c>
      <c r="F334" s="106">
        <f>IF(ISERROR(VLOOKUP($C334,'Miljövärden urval för publ'!$B$2:$H$490,MATCH(F$4,'Miljövärden urval för publ'!$B$2:$H$2,0),FALSE)),"",VLOOKUP($C334,'Miljövärden urval för publ'!$B$2:$H$490,MATCH(F$4,'Miljövärden urval för publ'!$B$2:$H$2,0),FALSE))</f>
        <v>13.4528</v>
      </c>
      <c r="G334" s="106">
        <f>IF(ISERROR(VLOOKUP($C334,'Miljövärden urval för publ'!$B$2:$H$490,MATCH(G$4,'Miljövärden urval för publ'!$B$2:$H$2,0),FALSE)),"",VLOOKUP($C334,'Miljövärden urval för publ'!$B$2:$H$490,MATCH(G$4,'Miljövärden urval för publ'!$B$2:$H$2,0),FALSE))</f>
        <v>8.4041099999999994E-2</v>
      </c>
    </row>
    <row r="335" spans="1:7" x14ac:dyDescent="0.25">
      <c r="A335" s="106">
        <v>332</v>
      </c>
      <c r="B335" s="106" t="str">
        <f>IF(ISERROR(INDEX('Miljövärden urval för publ'!$A$2:$AD$475,MATCH($A335,'Miljövärden urval för publ'!$U$2:$U$476,0),1)),"",INDEX('Miljövärden urval för publ'!$A$2:$AD$475,MATCH($A335,'Miljövärden urval för publ'!$U$2:$U$476,0),1))</f>
        <v>Västervik Miljö &amp; Energi AB</v>
      </c>
      <c r="C335" s="106" t="str">
        <f>IF(ISERROR(INDEX('Miljövärden urval för publ'!$A$2:$AD$475,MATCH($A335,'Miljövärden urval för publ'!$U$2:$U$476,0),2)),"",INDEX('Miljövärden urval för publ'!$A$2:$AD$475,MATCH($A335,'Miljövärden urval för publ'!$U$2:$U$476,0),2))</f>
        <v>Gamleby</v>
      </c>
      <c r="D335" s="106">
        <f>IF(ISERROR(VLOOKUP($C335,'Miljövärden urval för publ'!$B$2:$H$490,MATCH(D$4,'Miljövärden urval för publ'!$B$2:$H$2,0),FALSE)),"",VLOOKUP($C335,'Miljövärden urval för publ'!$B$2:$H$490,MATCH(D$4,'Miljövärden urval för publ'!$B$2:$H$2,0),FALSE))</f>
        <v>0.25641700000000001</v>
      </c>
      <c r="E335" s="106">
        <f>IF(ISERROR(VLOOKUP($C335,'Miljövärden urval för publ'!$B$2:$H$490,MATCH(E$4,'Miljövärden urval för publ'!$B$2:$H$2,0),FALSE)),"",VLOOKUP($C335,'Miljövärden urval för publ'!$B$2:$H$490,MATCH(E$4,'Miljövärden urval för publ'!$B$2:$H$2,0),FALSE))</f>
        <v>61.190800000000003</v>
      </c>
      <c r="F335" s="106">
        <f>IF(ISERROR(VLOOKUP($C335,'Miljövärden urval för publ'!$B$2:$H$490,MATCH(F$4,'Miljövärden urval för publ'!$B$2:$H$2,0),FALSE)),"",VLOOKUP($C335,'Miljövärden urval för publ'!$B$2:$H$490,MATCH(F$4,'Miljövärden urval för publ'!$B$2:$H$2,0),FALSE))</f>
        <v>12.2042</v>
      </c>
      <c r="G335" s="106">
        <f>IF(ISERROR(VLOOKUP($C335,'Miljövärden urval för publ'!$B$2:$H$490,MATCH(G$4,'Miljövärden urval för publ'!$B$2:$H$2,0),FALSE)),"",VLOOKUP($C335,'Miljövärden urval för publ'!$B$2:$H$490,MATCH(G$4,'Miljövärden urval för publ'!$B$2:$H$2,0),FALSE))</f>
        <v>8.3686800000000006E-2</v>
      </c>
    </row>
    <row r="336" spans="1:7" x14ac:dyDescent="0.25">
      <c r="A336" s="106">
        <v>333</v>
      </c>
      <c r="B336" s="106" t="str">
        <f>IF(ISERROR(INDEX('Miljövärden urval för publ'!$A$2:$AD$475,MATCH($A336,'Miljövärden urval för publ'!$U$2:$U$476,0),1)),"",INDEX('Miljövärden urval för publ'!$A$2:$AD$475,MATCH($A336,'Miljövärden urval för publ'!$U$2:$U$476,0),1))</f>
        <v>Västervik Miljö &amp; Energi AB</v>
      </c>
      <c r="C336" s="106" t="str">
        <f>IF(ISERROR(INDEX('Miljövärden urval för publ'!$A$2:$AD$475,MATCH($A336,'Miljövärden urval för publ'!$U$2:$U$476,0),2)),"",INDEX('Miljövärden urval för publ'!$A$2:$AD$475,MATCH($A336,'Miljövärden urval för publ'!$U$2:$U$476,0),2))</f>
        <v>Västervik</v>
      </c>
      <c r="D336" s="106">
        <f>IF(ISERROR(VLOOKUP($C336,'Miljövärden urval för publ'!$B$2:$H$490,MATCH(D$4,'Miljövärden urval för publ'!$B$2:$H$2,0),FALSE)),"",VLOOKUP($C336,'Miljövärden urval för publ'!$B$2:$H$490,MATCH(D$4,'Miljövärden urval för publ'!$B$2:$H$2,0),FALSE))</f>
        <v>0.20219899999999999</v>
      </c>
      <c r="E336" s="106">
        <f>IF(ISERROR(VLOOKUP($C336,'Miljövärden urval för publ'!$B$2:$H$490,MATCH(E$4,'Miljövärden urval för publ'!$B$2:$H$2,0),FALSE)),"",VLOOKUP($C336,'Miljövärden urval för publ'!$B$2:$H$490,MATCH(E$4,'Miljövärden urval för publ'!$B$2:$H$2,0),FALSE))</f>
        <v>130.81800000000001</v>
      </c>
      <c r="F336" s="106">
        <f>IF(ISERROR(VLOOKUP($C336,'Miljövärden urval för publ'!$B$2:$H$490,MATCH(F$4,'Miljövärden urval för publ'!$B$2:$H$2,0),FALSE)),"",VLOOKUP($C336,'Miljövärden urval för publ'!$B$2:$H$490,MATCH(F$4,'Miljövärden urval för publ'!$B$2:$H$2,0),FALSE))</f>
        <v>5.1185600000000004</v>
      </c>
      <c r="G336" s="106">
        <f>IF(ISERROR(VLOOKUP($C336,'Miljövärden urval för publ'!$B$2:$H$490,MATCH(G$4,'Miljövärden urval för publ'!$B$2:$H$2,0),FALSE)),"",VLOOKUP($C336,'Miljövärden urval för publ'!$B$2:$H$490,MATCH(G$4,'Miljövärden urval för publ'!$B$2:$H$2,0),FALSE))</f>
        <v>4.02654E-2</v>
      </c>
    </row>
    <row r="337" spans="1:7" x14ac:dyDescent="0.25">
      <c r="A337" s="106">
        <v>334</v>
      </c>
      <c r="B337" s="106" t="str">
        <f>IF(ISERROR(INDEX('Miljövärden urval för publ'!$A$2:$AD$475,MATCH($A337,'Miljövärden urval för publ'!$U$2:$U$476,0),1)),"",INDEX('Miljövärden urval för publ'!$A$2:$AD$475,MATCH($A337,'Miljövärden urval för publ'!$U$2:$U$476,0),1))</f>
        <v>Växjö Energi AB</v>
      </c>
      <c r="C337" s="106" t="str">
        <f>IF(ISERROR(INDEX('Miljövärden urval för publ'!$A$2:$AD$475,MATCH($A337,'Miljövärden urval för publ'!$U$2:$U$476,0),2)),"",INDEX('Miljövärden urval för publ'!$A$2:$AD$475,MATCH($A337,'Miljövärden urval för publ'!$U$2:$U$476,0),2))</f>
        <v>Braås</v>
      </c>
      <c r="D337" s="106">
        <f>IF(ISERROR(VLOOKUP($C337,'Miljövärden urval för publ'!$B$2:$H$490,MATCH(D$4,'Miljövärden urval för publ'!$B$2:$H$2,0),FALSE)),"",VLOOKUP($C337,'Miljövärden urval för publ'!$B$2:$H$490,MATCH(D$4,'Miljövärden urval för publ'!$B$2:$H$2,0),FALSE))</f>
        <v>9.1916600000000001E-2</v>
      </c>
      <c r="E337" s="106">
        <f>IF(ISERROR(VLOOKUP($C337,'Miljövärden urval för publ'!$B$2:$H$490,MATCH(E$4,'Miljövärden urval för publ'!$B$2:$H$2,0),FALSE)),"",VLOOKUP($C337,'Miljövärden urval för publ'!$B$2:$H$490,MATCH(E$4,'Miljövärden urval för publ'!$B$2:$H$2,0),FALSE))</f>
        <v>18.778300000000002</v>
      </c>
      <c r="F337" s="106">
        <f>IF(ISERROR(VLOOKUP($C337,'Miljövärden urval för publ'!$B$2:$H$490,MATCH(F$4,'Miljövärden urval för publ'!$B$2:$H$2,0),FALSE)),"",VLOOKUP($C337,'Miljövärden urval för publ'!$B$2:$H$490,MATCH(F$4,'Miljövärden urval för publ'!$B$2:$H$2,0),FALSE))</f>
        <v>9.3534799999999994</v>
      </c>
      <c r="G337" s="106">
        <f>IF(ISERROR(VLOOKUP($C337,'Miljövärden urval för publ'!$B$2:$H$490,MATCH(G$4,'Miljövärden urval för publ'!$B$2:$H$2,0),FALSE)),"",VLOOKUP($C337,'Miljövärden urval för publ'!$B$2:$H$490,MATCH(G$4,'Miljövärden urval för publ'!$B$2:$H$2,0),FALSE))</f>
        <v>7.6986900000000002E-3</v>
      </c>
    </row>
    <row r="338" spans="1:7" x14ac:dyDescent="0.25">
      <c r="A338" s="106">
        <v>335</v>
      </c>
      <c r="B338" s="106" t="str">
        <f>IF(ISERROR(INDEX('Miljövärden urval för publ'!$A$2:$AD$475,MATCH($A338,'Miljövärden urval för publ'!$U$2:$U$476,0),1)),"",INDEX('Miljövärden urval för publ'!$A$2:$AD$475,MATCH($A338,'Miljövärden urval för publ'!$U$2:$U$476,0),1))</f>
        <v>Växjö Energi AB</v>
      </c>
      <c r="C338" s="106" t="str">
        <f>IF(ISERROR(INDEX('Miljövärden urval för publ'!$A$2:$AD$475,MATCH($A338,'Miljövärden urval för publ'!$U$2:$U$476,0),2)),"",INDEX('Miljövärden urval för publ'!$A$2:$AD$475,MATCH($A338,'Miljövärden urval för publ'!$U$2:$U$476,0),2))</f>
        <v>Ingelstad</v>
      </c>
      <c r="D338" s="106">
        <f>IF(ISERROR(VLOOKUP($C338,'Miljövärden urval för publ'!$B$2:$H$490,MATCH(D$4,'Miljövärden urval för publ'!$B$2:$H$2,0),FALSE)),"",VLOOKUP($C338,'Miljövärden urval för publ'!$B$2:$H$490,MATCH(D$4,'Miljövärden urval för publ'!$B$2:$H$2,0),FALSE))</f>
        <v>0.112359</v>
      </c>
      <c r="E338" s="106">
        <f>IF(ISERROR(VLOOKUP($C338,'Miljövärden urval för publ'!$B$2:$H$490,MATCH(E$4,'Miljövärden urval för publ'!$B$2:$H$2,0),FALSE)),"",VLOOKUP($C338,'Miljövärden urval för publ'!$B$2:$H$490,MATCH(E$4,'Miljövärden urval för publ'!$B$2:$H$2,0),FALSE))</f>
        <v>20.710799999999999</v>
      </c>
      <c r="F338" s="106">
        <f>IF(ISERROR(VLOOKUP($C338,'Miljövärden urval för publ'!$B$2:$H$490,MATCH(F$4,'Miljövärden urval för publ'!$B$2:$H$2,0),FALSE)),"",VLOOKUP($C338,'Miljövärden urval för publ'!$B$2:$H$490,MATCH(F$4,'Miljövärden urval för publ'!$B$2:$H$2,0),FALSE))</f>
        <v>11.7041</v>
      </c>
      <c r="G338" s="106">
        <f>IF(ISERROR(VLOOKUP($C338,'Miljövärden urval för publ'!$B$2:$H$490,MATCH(G$4,'Miljövärden urval för publ'!$B$2:$H$2,0),FALSE)),"",VLOOKUP($C338,'Miljövärden urval för publ'!$B$2:$H$490,MATCH(G$4,'Miljövärden urval för publ'!$B$2:$H$2,0),FALSE))</f>
        <v>6.8246699999999997E-3</v>
      </c>
    </row>
    <row r="339" spans="1:7" x14ac:dyDescent="0.25">
      <c r="A339" s="106">
        <v>336</v>
      </c>
      <c r="B339" s="106" t="str">
        <f>IF(ISERROR(INDEX('Miljövärden urval för publ'!$A$2:$AD$475,MATCH($A339,'Miljövärden urval för publ'!$U$2:$U$476,0),1)),"",INDEX('Miljövärden urval för publ'!$A$2:$AD$475,MATCH($A339,'Miljövärden urval för publ'!$U$2:$U$476,0),1))</f>
        <v>Växjö Energi AB</v>
      </c>
      <c r="C339" s="106" t="str">
        <f>IF(ISERROR(INDEX('Miljövärden urval för publ'!$A$2:$AD$475,MATCH($A339,'Miljövärden urval för publ'!$U$2:$U$476,0),2)),"",INDEX('Miljövärden urval för publ'!$A$2:$AD$475,MATCH($A339,'Miljövärden urval för publ'!$U$2:$U$476,0),2))</f>
        <v>Rottne</v>
      </c>
      <c r="D339" s="106">
        <f>IF(ISERROR(VLOOKUP($C339,'Miljövärden urval för publ'!$B$2:$H$490,MATCH(D$4,'Miljövärden urval för publ'!$B$2:$H$2,0),FALSE)),"",VLOOKUP($C339,'Miljövärden urval för publ'!$B$2:$H$490,MATCH(D$4,'Miljövärden urval för publ'!$B$2:$H$2,0),FALSE))</f>
        <v>8.7719699999999998E-2</v>
      </c>
      <c r="E339" s="106">
        <f>IF(ISERROR(VLOOKUP($C339,'Miljövärden urval för publ'!$B$2:$H$490,MATCH(E$4,'Miljövärden urval för publ'!$B$2:$H$2,0),FALSE)),"",VLOOKUP($C339,'Miljövärden urval för publ'!$B$2:$H$490,MATCH(E$4,'Miljövärden urval för publ'!$B$2:$H$2,0),FALSE))</f>
        <v>21.639500000000002</v>
      </c>
      <c r="F339" s="106">
        <f>IF(ISERROR(VLOOKUP($C339,'Miljövärden urval för publ'!$B$2:$H$490,MATCH(F$4,'Miljövärden urval för publ'!$B$2:$H$2,0),FALSE)),"",VLOOKUP($C339,'Miljövärden urval för publ'!$B$2:$H$490,MATCH(F$4,'Miljövärden urval för publ'!$B$2:$H$2,0),FALSE))</f>
        <v>9.5095200000000002</v>
      </c>
      <c r="G339" s="106">
        <f>IF(ISERROR(VLOOKUP($C339,'Miljövärden urval för publ'!$B$2:$H$490,MATCH(G$4,'Miljövärden urval för publ'!$B$2:$H$2,0),FALSE)),"",VLOOKUP($C339,'Miljövärden urval för publ'!$B$2:$H$490,MATCH(G$4,'Miljövärden urval för publ'!$B$2:$H$2,0),FALSE))</f>
        <v>7.4405199999999999E-3</v>
      </c>
    </row>
    <row r="340" spans="1:7" x14ac:dyDescent="0.25">
      <c r="A340" s="106">
        <v>337</v>
      </c>
      <c r="B340" s="106" t="str">
        <f>IF(ISERROR(INDEX('Miljövärden urval för publ'!$A$2:$AD$475,MATCH($A340,'Miljövärden urval för publ'!$U$2:$U$476,0),1)),"",INDEX('Miljövärden urval för publ'!$A$2:$AD$475,MATCH($A340,'Miljövärden urval för publ'!$U$2:$U$476,0),1))</f>
        <v>Ystad Energi AB</v>
      </c>
      <c r="C340" s="106" t="str">
        <f>IF(ISERROR(INDEX('Miljövärden urval för publ'!$A$2:$AD$475,MATCH($A340,'Miljövärden urval för publ'!$U$2:$U$476,0),2)),"",INDEX('Miljövärden urval för publ'!$A$2:$AD$475,MATCH($A340,'Miljövärden urval för publ'!$U$2:$U$476,0),2))</f>
        <v>Ystad</v>
      </c>
      <c r="D340" s="106">
        <f>IF(ISERROR(VLOOKUP($C340,'Miljövärden urval för publ'!$B$2:$H$490,MATCH(D$4,'Miljövärden urval för publ'!$B$2:$H$2,0),FALSE)),"",VLOOKUP($C340,'Miljövärden urval för publ'!$B$2:$H$490,MATCH(D$4,'Miljövärden urval för publ'!$B$2:$H$2,0),FALSE))</f>
        <v>0.139205</v>
      </c>
      <c r="E340" s="106">
        <f>IF(ISERROR(VLOOKUP($C340,'Miljövärden urval för publ'!$B$2:$H$490,MATCH(E$4,'Miljövärden urval för publ'!$B$2:$H$2,0),FALSE)),"",VLOOKUP($C340,'Miljövärden urval för publ'!$B$2:$H$490,MATCH(E$4,'Miljövärden urval för publ'!$B$2:$H$2,0),FALSE))</f>
        <v>28.7057</v>
      </c>
      <c r="F340" s="106">
        <f>IF(ISERROR(VLOOKUP($C340,'Miljövärden urval för publ'!$B$2:$H$490,MATCH(F$4,'Miljövärden urval för publ'!$B$2:$H$2,0),FALSE)),"",VLOOKUP($C340,'Miljövärden urval för publ'!$B$2:$H$490,MATCH(F$4,'Miljövärden urval för publ'!$B$2:$H$2,0),FALSE))</f>
        <v>9.2609300000000001</v>
      </c>
      <c r="G340" s="106">
        <f>IF(ISERROR(VLOOKUP($C340,'Miljövärden urval för publ'!$B$2:$H$490,MATCH(G$4,'Miljövärden urval för publ'!$B$2:$H$2,0),FALSE)),"",VLOOKUP($C340,'Miljövärden urval för publ'!$B$2:$H$490,MATCH(G$4,'Miljövärden urval för publ'!$B$2:$H$2,0),FALSE))</f>
        <v>2.4516E-2</v>
      </c>
    </row>
    <row r="341" spans="1:7" x14ac:dyDescent="0.25">
      <c r="A341" s="106">
        <v>338</v>
      </c>
      <c r="B341" s="106" t="str">
        <f>IF(ISERROR(INDEX('Miljövärden urval för publ'!$A$2:$AD$475,MATCH($A341,'Miljövärden urval för publ'!$U$2:$U$476,0),1)),"",INDEX('Miljövärden urval för publ'!$A$2:$AD$475,MATCH($A341,'Miljövärden urval för publ'!$U$2:$U$476,0),1))</f>
        <v>Ånge Energi AB</v>
      </c>
      <c r="C341" s="106" t="str">
        <f>IF(ISERROR(INDEX('Miljövärden urval för publ'!$A$2:$AD$475,MATCH($A341,'Miljövärden urval för publ'!$U$2:$U$476,0),2)),"",INDEX('Miljövärden urval för publ'!$A$2:$AD$475,MATCH($A341,'Miljövärden urval för publ'!$U$2:$U$476,0),2))</f>
        <v>Fränsta</v>
      </c>
      <c r="D341" s="106">
        <f>IF(ISERROR(VLOOKUP($C341,'Miljövärden urval för publ'!$B$2:$H$490,MATCH(D$4,'Miljövärden urval för publ'!$B$2:$H$2,0),FALSE)),"",VLOOKUP($C341,'Miljövärden urval för publ'!$B$2:$H$490,MATCH(D$4,'Miljövärden urval för publ'!$B$2:$H$2,0),FALSE))</f>
        <v>0.195359</v>
      </c>
      <c r="E341" s="106">
        <f>IF(ISERROR(VLOOKUP($C341,'Miljövärden urval för publ'!$B$2:$H$490,MATCH(E$4,'Miljövärden urval för publ'!$B$2:$H$2,0),FALSE)),"",VLOOKUP($C341,'Miljövärden urval för publ'!$B$2:$H$490,MATCH(E$4,'Miljövärden urval för publ'!$B$2:$H$2,0),FALSE))</f>
        <v>21.081</v>
      </c>
      <c r="F341" s="106">
        <f>IF(ISERROR(VLOOKUP($C341,'Miljövärden urval för publ'!$B$2:$H$490,MATCH(F$4,'Miljövärden urval för publ'!$B$2:$H$2,0),FALSE)),"",VLOOKUP($C341,'Miljövärden urval för publ'!$B$2:$H$490,MATCH(F$4,'Miljövärden urval för publ'!$B$2:$H$2,0),FALSE))</f>
        <v>14.720599999999999</v>
      </c>
      <c r="G341" s="106">
        <f>IF(ISERROR(VLOOKUP($C341,'Miljövärden urval för publ'!$B$2:$H$490,MATCH(G$4,'Miljövärden urval för publ'!$B$2:$H$2,0),FALSE)),"",VLOOKUP($C341,'Miljövärden urval för publ'!$B$2:$H$490,MATCH(G$4,'Miljövärden urval för publ'!$B$2:$H$2,0),FALSE))</f>
        <v>1.4195299999999999E-2</v>
      </c>
    </row>
    <row r="342" spans="1:7" x14ac:dyDescent="0.25">
      <c r="A342" s="106">
        <v>339</v>
      </c>
      <c r="B342" s="106" t="str">
        <f>IF(ISERROR(INDEX('Miljövärden urval för publ'!$A$2:$AD$475,MATCH($A342,'Miljövärden urval för publ'!$U$2:$U$476,0),1)),"",INDEX('Miljövärden urval för publ'!$A$2:$AD$475,MATCH($A342,'Miljövärden urval för publ'!$U$2:$U$476,0),1))</f>
        <v>Ånge Energi AB</v>
      </c>
      <c r="C342" s="106" t="str">
        <f>IF(ISERROR(INDEX('Miljövärden urval för publ'!$A$2:$AD$475,MATCH($A342,'Miljövärden urval för publ'!$U$2:$U$476,0),2)),"",INDEX('Miljövärden urval för publ'!$A$2:$AD$475,MATCH($A342,'Miljövärden urval för publ'!$U$2:$U$476,0),2))</f>
        <v>Ljungaverk</v>
      </c>
      <c r="D342" s="106">
        <f>IF(ISERROR(VLOOKUP($C342,'Miljövärden urval för publ'!$B$2:$H$490,MATCH(D$4,'Miljövärden urval för publ'!$B$2:$H$2,0),FALSE)),"",VLOOKUP($C342,'Miljövärden urval för publ'!$B$2:$H$490,MATCH(D$4,'Miljövärden urval för publ'!$B$2:$H$2,0),FALSE))</f>
        <v>0.90329999999999999</v>
      </c>
      <c r="E342" s="106">
        <f>IF(ISERROR(VLOOKUP($C342,'Miljövärden urval för publ'!$B$2:$H$490,MATCH(E$4,'Miljövärden urval för publ'!$B$2:$H$2,0),FALSE)),"",VLOOKUP($C342,'Miljövärden urval för publ'!$B$2:$H$490,MATCH(E$4,'Miljövärden urval för publ'!$B$2:$H$2,0),FALSE))</f>
        <v>216.709</v>
      </c>
      <c r="F342" s="106">
        <f>IF(ISERROR(VLOOKUP($C342,'Miljövärden urval för publ'!$B$2:$H$490,MATCH(F$4,'Miljövärden urval för publ'!$B$2:$H$2,0),FALSE)),"",VLOOKUP($C342,'Miljövärden urval för publ'!$B$2:$H$490,MATCH(F$4,'Miljövärden urval för publ'!$B$2:$H$2,0),FALSE))</f>
        <v>15.9975</v>
      </c>
      <c r="G342" s="106">
        <f>IF(ISERROR(VLOOKUP($C342,'Miljövärden urval för publ'!$B$2:$H$490,MATCH(G$4,'Miljövärden urval för publ'!$B$2:$H$2,0),FALSE)),"",VLOOKUP($C342,'Miljövärden urval för publ'!$B$2:$H$490,MATCH(G$4,'Miljövärden urval för publ'!$B$2:$H$2,0),FALSE))</f>
        <v>0.98269200000000001</v>
      </c>
    </row>
    <row r="343" spans="1:7" x14ac:dyDescent="0.25">
      <c r="A343" s="106">
        <v>340</v>
      </c>
      <c r="B343" s="106" t="str">
        <f>IF(ISERROR(INDEX('Miljövärden urval för publ'!$A$2:$AD$475,MATCH($A343,'Miljövärden urval för publ'!$U$2:$U$476,0),1)),"",INDEX('Miljövärden urval för publ'!$A$2:$AD$475,MATCH($A343,'Miljövärden urval för publ'!$U$2:$U$476,0),1))</f>
        <v>Ånge Energi AB</v>
      </c>
      <c r="C343" s="106" t="str">
        <f>IF(ISERROR(INDEX('Miljövärden urval för publ'!$A$2:$AD$475,MATCH($A343,'Miljövärden urval för publ'!$U$2:$U$476,0),2)),"",INDEX('Miljövärden urval för publ'!$A$2:$AD$475,MATCH($A343,'Miljövärden urval för publ'!$U$2:$U$476,0),2))</f>
        <v>Ånge</v>
      </c>
      <c r="D343" s="106">
        <f>IF(ISERROR(VLOOKUP($C343,'Miljövärden urval för publ'!$B$2:$H$490,MATCH(D$4,'Miljövärden urval för publ'!$B$2:$H$2,0),FALSE)),"",VLOOKUP($C343,'Miljövärden urval för publ'!$B$2:$H$490,MATCH(D$4,'Miljövärden urval för publ'!$B$2:$H$2,0),FALSE))</f>
        <v>0.132268</v>
      </c>
      <c r="E343" s="106">
        <f>IF(ISERROR(VLOOKUP($C343,'Miljövärden urval för publ'!$B$2:$H$490,MATCH(E$4,'Miljövärden urval för publ'!$B$2:$H$2,0),FALSE)),"",VLOOKUP($C343,'Miljövärden urval för publ'!$B$2:$H$490,MATCH(E$4,'Miljövärden urval för publ'!$B$2:$H$2,0),FALSE))</f>
        <v>23.569600000000001</v>
      </c>
      <c r="F343" s="106">
        <f>IF(ISERROR(VLOOKUP($C343,'Miljövärden urval för publ'!$B$2:$H$490,MATCH(F$4,'Miljövärden urval för publ'!$B$2:$H$2,0),FALSE)),"",VLOOKUP($C343,'Miljövärden urval för publ'!$B$2:$H$490,MATCH(F$4,'Miljövärden urval för publ'!$B$2:$H$2,0),FALSE))</f>
        <v>5.1657099999999998</v>
      </c>
      <c r="G343" s="106">
        <f>IF(ISERROR(VLOOKUP($C343,'Miljövärden urval för publ'!$B$2:$H$490,MATCH(G$4,'Miljövärden urval för publ'!$B$2:$H$2,0),FALSE)),"",VLOOKUP($C343,'Miljövärden urval för publ'!$B$2:$H$490,MATCH(G$4,'Miljövärden urval för publ'!$B$2:$H$2,0),FALSE))</f>
        <v>2.19122E-2</v>
      </c>
    </row>
    <row r="344" spans="1:7" x14ac:dyDescent="0.25">
      <c r="A344" s="106">
        <v>341</v>
      </c>
      <c r="B344" s="106" t="str">
        <f>IF(ISERROR(INDEX('Miljövärden urval för publ'!$A$2:$AD$475,MATCH($A344,'Miljövärden urval för publ'!$U$2:$U$476,0),1)),"",INDEX('Miljövärden urval för publ'!$A$2:$AD$475,MATCH($A344,'Miljövärden urval för publ'!$U$2:$U$476,0),1))</f>
        <v>Öresundskraft AB</v>
      </c>
      <c r="C344" s="106" t="str">
        <f>IF(ISERROR(INDEX('Miljövärden urval för publ'!$A$2:$AD$475,MATCH($A344,'Miljövärden urval för publ'!$U$2:$U$476,0),2)),"",INDEX('Miljövärden urval för publ'!$A$2:$AD$475,MATCH($A344,'Miljövärden urval för publ'!$U$2:$U$476,0),2))</f>
        <v>Helsingborg</v>
      </c>
      <c r="D344" s="106">
        <f>IF(ISERROR(VLOOKUP($C344,'Miljövärden urval för publ'!$B$2:$H$490,MATCH(D$4,'Miljövärden urval för publ'!$B$2:$H$2,0),FALSE)),"",VLOOKUP($C344,'Miljövärden urval för publ'!$B$2:$H$490,MATCH(D$4,'Miljövärden urval för publ'!$B$2:$H$2,0),FALSE))</f>
        <v>8.1628599999999996E-2</v>
      </c>
      <c r="E344" s="106">
        <f>IF(ISERROR(VLOOKUP($C344,'Miljövärden urval för publ'!$B$2:$H$490,MATCH(E$4,'Miljövärden urval för publ'!$B$2:$H$2,0),FALSE)),"",VLOOKUP($C344,'Miljövärden urval för publ'!$B$2:$H$490,MATCH(E$4,'Miljövärden urval för publ'!$B$2:$H$2,0),FALSE))</f>
        <v>31.669699999999999</v>
      </c>
      <c r="F344" s="106">
        <f>IF(ISERROR(VLOOKUP($C344,'Miljövärden urval för publ'!$B$2:$H$490,MATCH(F$4,'Miljövärden urval för publ'!$B$2:$H$2,0),FALSE)),"",VLOOKUP($C344,'Miljövärden urval för publ'!$B$2:$H$490,MATCH(F$4,'Miljövärden urval för publ'!$B$2:$H$2,0),FALSE))</f>
        <v>4.1780099999999996</v>
      </c>
      <c r="G344" s="106">
        <f>IF(ISERROR(VLOOKUP($C344,'Miljövärden urval för publ'!$B$2:$H$490,MATCH(G$4,'Miljövärden urval för publ'!$B$2:$H$2,0),FALSE)),"",VLOOKUP($C344,'Miljövärden urval för publ'!$B$2:$H$490,MATCH(G$4,'Miljövärden urval för publ'!$B$2:$H$2,0),FALSE))</f>
        <v>2.9574100000000002E-3</v>
      </c>
    </row>
    <row r="345" spans="1:7" x14ac:dyDescent="0.25">
      <c r="A345" s="106">
        <v>342</v>
      </c>
      <c r="B345" s="106" t="str">
        <f>IF(ISERROR(INDEX('Miljövärden urval för publ'!$A$2:$AD$475,MATCH($A345,'Miljövärden urval för publ'!$U$2:$U$476,0),1)),"",INDEX('Miljövärden urval för publ'!$A$2:$AD$475,MATCH($A345,'Miljövärden urval för publ'!$U$2:$U$476,0),1))</f>
        <v>Öresundskraft AB</v>
      </c>
      <c r="C345" s="106" t="str">
        <f>IF(ISERROR(INDEX('Miljövärden urval för publ'!$A$2:$AD$475,MATCH($A345,'Miljövärden urval för publ'!$U$2:$U$476,0),2)),"",INDEX('Miljövärden urval för publ'!$A$2:$AD$475,MATCH($A345,'Miljövärden urval för publ'!$U$2:$U$476,0),2))</f>
        <v>Hjärnarp</v>
      </c>
      <c r="D345" s="106">
        <f>IF(ISERROR(VLOOKUP($C345,'Miljövärden urval för publ'!$B$2:$H$490,MATCH(D$4,'Miljövärden urval för publ'!$B$2:$H$2,0),FALSE)),"",VLOOKUP($C345,'Miljövärden urval för publ'!$B$2:$H$490,MATCH(D$4,'Miljövärden urval för publ'!$B$2:$H$2,0),FALSE))</f>
        <v>0.209531</v>
      </c>
      <c r="E345" s="106">
        <f>IF(ISERROR(VLOOKUP($C345,'Miljövärden urval för publ'!$B$2:$H$490,MATCH(E$4,'Miljövärden urval för publ'!$B$2:$H$2,0),FALSE)),"",VLOOKUP($C345,'Miljövärden urval för publ'!$B$2:$H$490,MATCH(E$4,'Miljövärden urval för publ'!$B$2:$H$2,0),FALSE))</f>
        <v>9.0746300000000009</v>
      </c>
      <c r="F345" s="106">
        <f>IF(ISERROR(VLOOKUP($C345,'Miljövärden urval för publ'!$B$2:$H$490,MATCH(F$4,'Miljövärden urval för publ'!$B$2:$H$2,0),FALSE)),"",VLOOKUP($C345,'Miljövärden urval för publ'!$B$2:$H$490,MATCH(F$4,'Miljövärden urval för publ'!$B$2:$H$2,0),FALSE))</f>
        <v>19.568100000000001</v>
      </c>
      <c r="G345" s="106">
        <f>IF(ISERROR(VLOOKUP($C345,'Miljövärden urval för publ'!$B$2:$H$490,MATCH(G$4,'Miljövärden urval för publ'!$B$2:$H$2,0),FALSE)),"",VLOOKUP($C345,'Miljövärden urval för publ'!$B$2:$H$490,MATCH(G$4,'Miljövärden urval för publ'!$B$2:$H$2,0),FALSE))</f>
        <v>8.2019700000000005E-4</v>
      </c>
    </row>
    <row r="346" spans="1:7" x14ac:dyDescent="0.25">
      <c r="A346" s="106">
        <v>343</v>
      </c>
      <c r="B346" s="106" t="str">
        <f>IF(ISERROR(INDEX('Miljövärden urval för publ'!$A$2:$AD$475,MATCH($A346,'Miljövärden urval för publ'!$U$2:$U$476,0),1)),"",INDEX('Miljövärden urval för publ'!$A$2:$AD$475,MATCH($A346,'Miljövärden urval för publ'!$U$2:$U$476,0),1))</f>
        <v>Öresundskraft AB</v>
      </c>
      <c r="C346" s="106" t="str">
        <f>IF(ISERROR(INDEX('Miljövärden urval för publ'!$A$2:$AD$475,MATCH($A346,'Miljövärden urval för publ'!$U$2:$U$476,0),2)),"",INDEX('Miljövärden urval för publ'!$A$2:$AD$475,MATCH($A346,'Miljövärden urval för publ'!$U$2:$U$476,0),2))</f>
        <v>Vejbystrand</v>
      </c>
      <c r="D346" s="106">
        <f>IF(ISERROR(VLOOKUP($C346,'Miljövärden urval för publ'!$B$2:$H$490,MATCH(D$4,'Miljövärden urval för publ'!$B$2:$H$2,0),FALSE)),"",VLOOKUP($C346,'Miljövärden urval för publ'!$B$2:$H$490,MATCH(D$4,'Miljövärden urval för publ'!$B$2:$H$2,0),FALSE))</f>
        <v>0.23507</v>
      </c>
      <c r="E346" s="106">
        <f>IF(ISERROR(VLOOKUP($C346,'Miljövärden urval för publ'!$B$2:$H$490,MATCH(E$4,'Miljövärden urval för publ'!$B$2:$H$2,0),FALSE)),"",VLOOKUP($C346,'Miljövärden urval för publ'!$B$2:$H$490,MATCH(E$4,'Miljövärden urval för publ'!$B$2:$H$2,0),FALSE))</f>
        <v>12.449</v>
      </c>
      <c r="F346" s="106">
        <f>IF(ISERROR(VLOOKUP($C346,'Miljövärden urval för publ'!$B$2:$H$490,MATCH(F$4,'Miljövärden urval för publ'!$B$2:$H$2,0),FALSE)),"",VLOOKUP($C346,'Miljövärden urval för publ'!$B$2:$H$490,MATCH(F$4,'Miljövärden urval för publ'!$B$2:$H$2,0),FALSE))</f>
        <v>23.785499999999999</v>
      </c>
      <c r="G346" s="106">
        <f>IF(ISERROR(VLOOKUP($C346,'Miljövärden urval för publ'!$B$2:$H$490,MATCH(G$4,'Miljövärden urval för publ'!$B$2:$H$2,0),FALSE)),"",VLOOKUP($C346,'Miljövärden urval för publ'!$B$2:$H$490,MATCH(G$4,'Miljövärden urval för publ'!$B$2:$H$2,0),FALSE))</f>
        <v>3.7799999999999999E-3</v>
      </c>
    </row>
    <row r="347" spans="1:7" x14ac:dyDescent="0.25">
      <c r="A347" s="106">
        <v>344</v>
      </c>
      <c r="B347" s="106" t="str">
        <f>IF(ISERROR(INDEX('Miljövärden urval för publ'!$A$2:$AD$475,MATCH($A347,'Miljövärden urval för publ'!$U$2:$U$476,0),1)),"",INDEX('Miljövärden urval för publ'!$A$2:$AD$475,MATCH($A347,'Miljövärden urval för publ'!$U$2:$U$476,0),1))</f>
        <v>Öresundskraft AB</v>
      </c>
      <c r="C347" s="106" t="str">
        <f>IF(ISERROR(INDEX('Miljövärden urval för publ'!$A$2:$AD$475,MATCH($A347,'Miljövärden urval för publ'!$U$2:$U$476,0),2)),"",INDEX('Miljövärden urval för publ'!$A$2:$AD$475,MATCH($A347,'Miljövärden urval för publ'!$U$2:$U$476,0),2))</f>
        <v>Ängelholm</v>
      </c>
      <c r="D347" s="106">
        <f>IF(ISERROR(VLOOKUP($C347,'Miljövärden urval för publ'!$B$2:$H$490,MATCH(D$4,'Miljövärden urval för publ'!$B$2:$H$2,0),FALSE)),"",VLOOKUP($C347,'Miljövärden urval för publ'!$B$2:$H$490,MATCH(D$4,'Miljövärden urval för publ'!$B$2:$H$2,0),FALSE))</f>
        <v>0.135909</v>
      </c>
      <c r="E347" s="106">
        <f>IF(ISERROR(VLOOKUP($C347,'Miljövärden urval för publ'!$B$2:$H$490,MATCH(E$4,'Miljövärden urval för publ'!$B$2:$H$2,0),FALSE)),"",VLOOKUP($C347,'Miljövärden urval för publ'!$B$2:$H$490,MATCH(E$4,'Miljövärden urval för publ'!$B$2:$H$2,0),FALSE))</f>
        <v>28.4651</v>
      </c>
      <c r="F347" s="106">
        <f>IF(ISERROR(VLOOKUP($C347,'Miljövärden urval för publ'!$B$2:$H$490,MATCH(F$4,'Miljövärden urval för publ'!$B$2:$H$2,0),FALSE)),"",VLOOKUP($C347,'Miljövärden urval för publ'!$B$2:$H$490,MATCH(F$4,'Miljövärden urval för publ'!$B$2:$H$2,0),FALSE))</f>
        <v>4.3188000000000004</v>
      </c>
      <c r="G347" s="106">
        <f>IF(ISERROR(VLOOKUP($C347,'Miljövärden urval för publ'!$B$2:$H$490,MATCH(G$4,'Miljövärden urval för publ'!$B$2:$H$2,0),FALSE)),"",VLOOKUP($C347,'Miljövärden urval för publ'!$B$2:$H$490,MATCH(G$4,'Miljövärden urval för publ'!$B$2:$H$2,0),FALSE))</f>
        <v>4.6601899999999998E-3</v>
      </c>
    </row>
    <row r="348" spans="1:7" x14ac:dyDescent="0.25">
      <c r="A348" s="106">
        <v>345</v>
      </c>
      <c r="B348" s="106" t="str">
        <f>IF(ISERROR(INDEX('Miljövärden urval för publ'!$A$2:$AD$475,MATCH($A348,'Miljövärden urval för publ'!$U$2:$U$476,0),1)),"",INDEX('Miljövärden urval för publ'!$A$2:$AD$475,MATCH($A348,'Miljövärden urval för publ'!$U$2:$U$476,0),1))</f>
        <v>Örkelljunga Fjärrvärmeverk AB</v>
      </c>
      <c r="C348" s="106" t="str">
        <f>IF(ISERROR(INDEX('Miljövärden urval för publ'!$A$2:$AD$475,MATCH($A348,'Miljövärden urval för publ'!$U$2:$U$476,0),2)),"",INDEX('Miljövärden urval för publ'!$A$2:$AD$475,MATCH($A348,'Miljövärden urval för publ'!$U$2:$U$476,0),2))</f>
        <v>Örkelljunga</v>
      </c>
      <c r="D348" s="106">
        <f>IF(ISERROR(VLOOKUP($C348,'Miljövärden urval för publ'!$B$2:$H$490,MATCH(D$4,'Miljövärden urval för publ'!$B$2:$H$2,0),FALSE)),"",VLOOKUP($C348,'Miljövärden urval för publ'!$B$2:$H$490,MATCH(D$4,'Miljövärden urval för publ'!$B$2:$H$2,0),FALSE))</f>
        <v>0.119424</v>
      </c>
      <c r="E348" s="106">
        <f>IF(ISERROR(VLOOKUP($C348,'Miljövärden urval för publ'!$B$2:$H$490,MATCH(E$4,'Miljövärden urval för publ'!$B$2:$H$2,0),FALSE)),"",VLOOKUP($C348,'Miljövärden urval för publ'!$B$2:$H$490,MATCH(E$4,'Miljövärden urval för publ'!$B$2:$H$2,0),FALSE))</f>
        <v>28.552</v>
      </c>
      <c r="F348" s="106">
        <f>IF(ISERROR(VLOOKUP($C348,'Miljövärden urval för publ'!$B$2:$H$490,MATCH(F$4,'Miljövärden urval för publ'!$B$2:$H$2,0),FALSE)),"",VLOOKUP($C348,'Miljövärden urval för publ'!$B$2:$H$490,MATCH(F$4,'Miljövärden urval för publ'!$B$2:$H$2,0),FALSE))</f>
        <v>9.4250100000000003</v>
      </c>
      <c r="G348" s="106">
        <f>IF(ISERROR(VLOOKUP($C348,'Miljövärden urval för publ'!$B$2:$H$490,MATCH(G$4,'Miljövärden urval för publ'!$B$2:$H$2,0),FALSE)),"",VLOOKUP($C348,'Miljövärden urval för publ'!$B$2:$H$490,MATCH(G$4,'Miljövärden urval för publ'!$B$2:$H$2,0),FALSE))</f>
        <v>1.5608500000000001E-2</v>
      </c>
    </row>
    <row r="349" spans="1:7" x14ac:dyDescent="0.25">
      <c r="A349" s="106">
        <v>346</v>
      </c>
      <c r="B349" s="106" t="str">
        <f>IF(ISERROR(INDEX('Miljövärden urval för publ'!$A$2:$AD$475,MATCH($A349,'Miljövärden urval för publ'!$U$2:$U$476,0),1)),"",INDEX('Miljövärden urval för publ'!$A$2:$AD$475,MATCH($A349,'Miljövärden urval för publ'!$U$2:$U$476,0),1))</f>
        <v>Österlens Kraft AB</v>
      </c>
      <c r="C349" s="106" t="str">
        <f>IF(ISERROR(INDEX('Miljövärden urval för publ'!$A$2:$AD$475,MATCH($A349,'Miljövärden urval för publ'!$U$2:$U$476,0),2)),"",INDEX('Miljövärden urval för publ'!$A$2:$AD$475,MATCH($A349,'Miljövärden urval för publ'!$U$2:$U$476,0),2))</f>
        <v>Simrishamn</v>
      </c>
      <c r="D349" s="106">
        <f>IF(ISERROR(VLOOKUP($C349,'Miljövärden urval för publ'!$B$2:$H$490,MATCH(D$4,'Miljövärden urval för publ'!$B$2:$H$2,0),FALSE)),"",VLOOKUP($C349,'Miljövärden urval för publ'!$B$2:$H$490,MATCH(D$4,'Miljövärden urval för publ'!$B$2:$H$2,0),FALSE))</f>
        <v>0.167569</v>
      </c>
      <c r="E349" s="106">
        <f>IF(ISERROR(VLOOKUP($C349,'Miljövärden urval för publ'!$B$2:$H$490,MATCH(E$4,'Miljövärden urval för publ'!$B$2:$H$2,0),FALSE)),"",VLOOKUP($C349,'Miljövärden urval för publ'!$B$2:$H$490,MATCH(E$4,'Miljövärden urval för publ'!$B$2:$H$2,0),FALSE))</f>
        <v>39.140599999999999</v>
      </c>
      <c r="F349" s="106">
        <f>IF(ISERROR(VLOOKUP($C349,'Miljövärden urval för publ'!$B$2:$H$490,MATCH(F$4,'Miljövärden urval för publ'!$B$2:$H$2,0),FALSE)),"",VLOOKUP($C349,'Miljövärden urval för publ'!$B$2:$H$490,MATCH(F$4,'Miljövärden urval för publ'!$B$2:$H$2,0),FALSE))</f>
        <v>8.8137600000000003</v>
      </c>
      <c r="G349" s="106">
        <f>IF(ISERROR(VLOOKUP($C349,'Miljövärden urval för publ'!$B$2:$H$490,MATCH(G$4,'Miljövärden urval för publ'!$B$2:$H$2,0),FALSE)),"",VLOOKUP($C349,'Miljövärden urval för publ'!$B$2:$H$490,MATCH(G$4,'Miljövärden urval för publ'!$B$2:$H$2,0),FALSE))</f>
        <v>4.2820900000000002E-2</v>
      </c>
    </row>
    <row r="350" spans="1:7" x14ac:dyDescent="0.25">
      <c r="A350" s="106">
        <v>347</v>
      </c>
      <c r="B350" s="106" t="str">
        <f>IF(ISERROR(INDEX('Miljövärden urval för publ'!$A$2:$AD$475,MATCH($A350,'Miljövärden urval för publ'!$U$2:$U$476,0),1)),"",INDEX('Miljövärden urval för publ'!$A$2:$AD$475,MATCH($A350,'Miljövärden urval för publ'!$U$2:$U$476,0),1))</f>
        <v>Övik Energi AB</v>
      </c>
      <c r="C350" s="106" t="str">
        <f>IF(ISERROR(INDEX('Miljövärden urval för publ'!$A$2:$AD$475,MATCH($A350,'Miljövärden urval för publ'!$U$2:$U$476,0),2)),"",INDEX('Miljövärden urval för publ'!$A$2:$AD$475,MATCH($A350,'Miljövärden urval för publ'!$U$2:$U$476,0),2))</f>
        <v>Bjästa</v>
      </c>
      <c r="D350" s="106">
        <f>IF(ISERROR(VLOOKUP($C350,'Miljövärden urval för publ'!$B$2:$H$490,MATCH(D$4,'Miljövärden urval för publ'!$B$2:$H$2,0),FALSE)),"",VLOOKUP($C350,'Miljövärden urval för publ'!$B$2:$H$490,MATCH(D$4,'Miljövärden urval för publ'!$B$2:$H$2,0),FALSE))</f>
        <v>0.149398</v>
      </c>
      <c r="E350" s="106">
        <f>IF(ISERROR(VLOOKUP($C350,'Miljövärden urval för publ'!$B$2:$H$490,MATCH(E$4,'Miljövärden urval för publ'!$B$2:$H$2,0),FALSE)),"",VLOOKUP($C350,'Miljövärden urval för publ'!$B$2:$H$490,MATCH(E$4,'Miljövärden urval för publ'!$B$2:$H$2,0),FALSE))</f>
        <v>28.674099999999999</v>
      </c>
      <c r="F350" s="106">
        <f>IF(ISERROR(VLOOKUP($C350,'Miljövärden urval för publ'!$B$2:$H$490,MATCH(F$4,'Miljövärden urval för publ'!$B$2:$H$2,0),FALSE)),"",VLOOKUP($C350,'Miljövärden urval för publ'!$B$2:$H$490,MATCH(F$4,'Miljövärden urval för publ'!$B$2:$H$2,0),FALSE))</f>
        <v>10.498200000000001</v>
      </c>
      <c r="G350" s="106">
        <f>IF(ISERROR(VLOOKUP($C350,'Miljövärden urval för publ'!$B$2:$H$490,MATCH(G$4,'Miljövärden urval för publ'!$B$2:$H$2,0),FALSE)),"",VLOOKUP($C350,'Miljövärden urval för publ'!$B$2:$H$490,MATCH(G$4,'Miljövärden urval för publ'!$B$2:$H$2,0),FALSE))</f>
        <v>4.3112600000000001E-2</v>
      </c>
    </row>
    <row r="351" spans="1:7" x14ac:dyDescent="0.25">
      <c r="A351" s="106">
        <v>348</v>
      </c>
      <c r="B351" s="106" t="str">
        <f>IF(ISERROR(INDEX('Miljövärden urval för publ'!$A$2:$AD$475,MATCH($A351,'Miljövärden urval för publ'!$U$2:$U$476,0),1)),"",INDEX('Miljövärden urval för publ'!$A$2:$AD$475,MATCH($A351,'Miljövärden urval för publ'!$U$2:$U$476,0),1))</f>
        <v>Övik Energi AB</v>
      </c>
      <c r="C351" s="106" t="str">
        <f>IF(ISERROR(INDEX('Miljövärden urval för publ'!$A$2:$AD$475,MATCH($A351,'Miljövärden urval för publ'!$U$2:$U$476,0),2)),"",INDEX('Miljövärden urval för publ'!$A$2:$AD$475,MATCH($A351,'Miljövärden urval för publ'!$U$2:$U$476,0),2))</f>
        <v>Bredbyn</v>
      </c>
      <c r="D351" s="106">
        <f>IF(ISERROR(VLOOKUP($C351,'Miljövärden urval för publ'!$B$2:$H$490,MATCH(D$4,'Miljövärden urval för publ'!$B$2:$H$2,0),FALSE)),"",VLOOKUP($C351,'Miljövärden urval för publ'!$B$2:$H$490,MATCH(D$4,'Miljövärden urval för publ'!$B$2:$H$2,0),FALSE))</f>
        <v>0.459702</v>
      </c>
      <c r="E351" s="106">
        <f>IF(ISERROR(VLOOKUP($C351,'Miljövärden urval för publ'!$B$2:$H$490,MATCH(E$4,'Miljövärden urval för publ'!$B$2:$H$2,0),FALSE)),"",VLOOKUP($C351,'Miljövärden urval för publ'!$B$2:$H$490,MATCH(E$4,'Miljövärden urval för publ'!$B$2:$H$2,0),FALSE))</f>
        <v>15.340299999999999</v>
      </c>
      <c r="F351" s="106">
        <f>IF(ISERROR(VLOOKUP($C351,'Miljövärden urval för publ'!$B$2:$H$490,MATCH(F$4,'Miljövärden urval för publ'!$B$2:$H$2,0),FALSE)),"",VLOOKUP($C351,'Miljövärden urval för publ'!$B$2:$H$490,MATCH(F$4,'Miljövärden urval för publ'!$B$2:$H$2,0),FALSE))</f>
        <v>7.1853199999999999</v>
      </c>
      <c r="G351" s="106">
        <f>IF(ISERROR(VLOOKUP($C351,'Miljövärden urval för publ'!$B$2:$H$490,MATCH(G$4,'Miljövärden urval för publ'!$B$2:$H$2,0),FALSE)),"",VLOOKUP($C351,'Miljövärden urval för publ'!$B$2:$H$490,MATCH(G$4,'Miljövärden urval för publ'!$B$2:$H$2,0),FALSE))</f>
        <v>1.69873E-2</v>
      </c>
    </row>
    <row r="352" spans="1:7" x14ac:dyDescent="0.25">
      <c r="A352" s="106">
        <v>349</v>
      </c>
      <c r="B352" s="106" t="str">
        <f>IF(ISERROR(INDEX('Miljövärden urval för publ'!$A$2:$AD$475,MATCH($A352,'Miljövärden urval för publ'!$U$2:$U$476,0),1)),"",INDEX('Miljövärden urval för publ'!$A$2:$AD$475,MATCH($A352,'Miljövärden urval för publ'!$U$2:$U$476,0),1))</f>
        <v>Övik Energi AB</v>
      </c>
      <c r="C352" s="106" t="str">
        <f>IF(ISERROR(INDEX('Miljövärden urval för publ'!$A$2:$AD$475,MATCH($A352,'Miljövärden urval för publ'!$U$2:$U$476,0),2)),"",INDEX('Miljövärden urval för publ'!$A$2:$AD$475,MATCH($A352,'Miljövärden urval för publ'!$U$2:$U$476,0),2))</f>
        <v>Hampnäs</v>
      </c>
      <c r="D352" s="106">
        <f>IF(ISERROR(VLOOKUP($C352,'Miljövärden urval för publ'!$B$2:$H$490,MATCH(D$4,'Miljövärden urval för publ'!$B$2:$H$2,0),FALSE)),"",VLOOKUP($C352,'Miljövärden urval för publ'!$B$2:$H$490,MATCH(D$4,'Miljövärden urval för publ'!$B$2:$H$2,0),FALSE))</f>
        <v>0.24817600000000001</v>
      </c>
      <c r="E352" s="106">
        <f>IF(ISERROR(VLOOKUP($C352,'Miljövärden urval för publ'!$B$2:$H$490,MATCH(E$4,'Miljövärden urval för publ'!$B$2:$H$2,0),FALSE)),"",VLOOKUP($C352,'Miljövärden urval för publ'!$B$2:$H$490,MATCH(E$4,'Miljövärden urval för publ'!$B$2:$H$2,0),FALSE))</f>
        <v>32.613599999999998</v>
      </c>
      <c r="F352" s="106">
        <f>IF(ISERROR(VLOOKUP($C352,'Miljövärden urval för publ'!$B$2:$H$490,MATCH(F$4,'Miljövärden urval för publ'!$B$2:$H$2,0),FALSE)),"",VLOOKUP($C352,'Miljövärden urval för publ'!$B$2:$H$490,MATCH(F$4,'Miljövärden urval för publ'!$B$2:$H$2,0),FALSE))</f>
        <v>16.410399999999999</v>
      </c>
      <c r="G352" s="106">
        <f>IF(ISERROR(VLOOKUP($C352,'Miljövärden urval för publ'!$B$2:$H$490,MATCH(G$4,'Miljövärden urval för publ'!$B$2:$H$2,0),FALSE)),"",VLOOKUP($C352,'Miljövärden urval för publ'!$B$2:$H$490,MATCH(G$4,'Miljövärden urval för publ'!$B$2:$H$2,0),FALSE))</f>
        <v>4.57737E-2</v>
      </c>
    </row>
    <row r="353" spans="1:7" x14ac:dyDescent="0.25">
      <c r="A353" s="106">
        <v>350</v>
      </c>
      <c r="B353" s="106" t="str">
        <f>IF(ISERROR(INDEX('Miljövärden urval för publ'!$A$2:$AD$475,MATCH($A353,'Miljövärden urval för publ'!$U$2:$U$476,0),1)),"",INDEX('Miljövärden urval för publ'!$A$2:$AD$475,MATCH($A353,'Miljövärden urval för publ'!$U$2:$U$476,0),1))</f>
        <v>Övik Energi AB</v>
      </c>
      <c r="C353" s="106" t="str">
        <f>IF(ISERROR(INDEX('Miljövärden urval för publ'!$A$2:$AD$475,MATCH($A353,'Miljövärden urval för publ'!$U$2:$U$476,0),2)),"",INDEX('Miljövärden urval för publ'!$A$2:$AD$475,MATCH($A353,'Miljövärden urval för publ'!$U$2:$U$476,0),2))</f>
        <v>Husum</v>
      </c>
      <c r="D353" s="106">
        <f>IF(ISERROR(VLOOKUP($C353,'Miljövärden urval för publ'!$B$2:$H$490,MATCH(D$4,'Miljövärden urval för publ'!$B$2:$H$2,0),FALSE)),"",VLOOKUP($C353,'Miljövärden urval för publ'!$B$2:$H$490,MATCH(D$4,'Miljövärden urval för publ'!$B$2:$H$2,0),FALSE))</f>
        <v>0.14516899999999999</v>
      </c>
      <c r="E353" s="106">
        <f>IF(ISERROR(VLOOKUP($C353,'Miljövärden urval för publ'!$B$2:$H$490,MATCH(E$4,'Miljövärden urval för publ'!$B$2:$H$2,0),FALSE)),"",VLOOKUP($C353,'Miljövärden urval för publ'!$B$2:$H$490,MATCH(E$4,'Miljövärden urval för publ'!$B$2:$H$2,0),FALSE))</f>
        <v>33.556100000000001</v>
      </c>
      <c r="F353" s="106">
        <f>IF(ISERROR(VLOOKUP($C353,'Miljövärden urval för publ'!$B$2:$H$490,MATCH(F$4,'Miljövärden urval för publ'!$B$2:$H$2,0),FALSE)),"",VLOOKUP($C353,'Miljövärden urval för publ'!$B$2:$H$490,MATCH(F$4,'Miljövärden urval för publ'!$B$2:$H$2,0),FALSE))</f>
        <v>4.8672800000000001</v>
      </c>
      <c r="G353" s="106">
        <f>IF(ISERROR(VLOOKUP($C353,'Miljövärden urval för publ'!$B$2:$H$490,MATCH(G$4,'Miljövärden urval för publ'!$B$2:$H$2,0),FALSE)),"",VLOOKUP($C353,'Miljövärden urval för publ'!$B$2:$H$490,MATCH(G$4,'Miljövärden urval för publ'!$B$2:$H$2,0),FALSE))</f>
        <v>4.64708E-2</v>
      </c>
    </row>
    <row r="354" spans="1:7" x14ac:dyDescent="0.25">
      <c r="A354" s="106">
        <v>351</v>
      </c>
      <c r="B354" s="106" t="str">
        <f>IF(ISERROR(INDEX('Miljövärden urval för publ'!$A$2:$AD$475,MATCH($A354,'Miljövärden urval för publ'!$U$2:$U$476,0),1)),"",INDEX('Miljövärden urval för publ'!$A$2:$AD$475,MATCH($A354,'Miljövärden urval för publ'!$U$2:$U$476,0),1))</f>
        <v>Övik Energi AB</v>
      </c>
      <c r="C354" s="106" t="str">
        <f>IF(ISERROR(INDEX('Miljövärden urval för publ'!$A$2:$AD$475,MATCH($A354,'Miljövärden urval för publ'!$U$2:$U$476,0),2)),"",INDEX('Miljövärden urval för publ'!$A$2:$AD$475,MATCH($A354,'Miljövärden urval för publ'!$U$2:$U$476,0),2))</f>
        <v>Moliden</v>
      </c>
      <c r="D354" s="106">
        <f>IF(ISERROR(VLOOKUP($C354,'Miljövärden urval för publ'!$B$2:$H$490,MATCH(D$4,'Miljövärden urval för publ'!$B$2:$H$2,0),FALSE)),"",VLOOKUP($C354,'Miljövärden urval för publ'!$B$2:$H$490,MATCH(D$4,'Miljövärden urval för publ'!$B$2:$H$2,0),FALSE))</f>
        <v>0.229874</v>
      </c>
      <c r="E354" s="106">
        <f>IF(ISERROR(VLOOKUP($C354,'Miljövärden urval för publ'!$B$2:$H$490,MATCH(E$4,'Miljövärden urval för publ'!$B$2:$H$2,0),FALSE)),"",VLOOKUP($C354,'Miljövärden urval för publ'!$B$2:$H$490,MATCH(E$4,'Miljövärden urval för publ'!$B$2:$H$2,0),FALSE))</f>
        <v>20.3</v>
      </c>
      <c r="F354" s="106">
        <f>IF(ISERROR(VLOOKUP($C354,'Miljövärden urval för publ'!$B$2:$H$490,MATCH(F$4,'Miljövärden urval för publ'!$B$2:$H$2,0),FALSE)),"",VLOOKUP($C354,'Miljövärden urval för publ'!$B$2:$H$490,MATCH(F$4,'Miljövärden urval för publ'!$B$2:$H$2,0),FALSE))</f>
        <v>18.111599999999999</v>
      </c>
      <c r="G354" s="106">
        <f>IF(ISERROR(VLOOKUP($C354,'Miljövärden urval för publ'!$B$2:$H$490,MATCH(G$4,'Miljövärden urval för publ'!$B$2:$H$2,0),FALSE)),"",VLOOKUP($C354,'Miljövärden urval för publ'!$B$2:$H$490,MATCH(G$4,'Miljövärden urval för publ'!$B$2:$H$2,0),FALSE))</f>
        <v>3.3687099999999998E-2</v>
      </c>
    </row>
    <row r="355" spans="1:7" x14ac:dyDescent="0.25">
      <c r="A355" s="106">
        <v>352</v>
      </c>
      <c r="B355" s="106" t="str">
        <f>IF(ISERROR(INDEX('Miljövärden urval för publ'!$A$2:$AD$475,MATCH($A355,'Miljövärden urval för publ'!$U$2:$U$476,0),1)),"",INDEX('Miljövärden urval för publ'!$A$2:$AD$475,MATCH($A355,'Miljövärden urval för publ'!$U$2:$U$476,0),1))</f>
        <v>Övik Energi AB</v>
      </c>
      <c r="C355" s="106" t="str">
        <f>IF(ISERROR(INDEX('Miljövärden urval för publ'!$A$2:$AD$475,MATCH($A355,'Miljövärden urval för publ'!$U$2:$U$476,0),2)),"",INDEX('Miljövärden urval för publ'!$A$2:$AD$475,MATCH($A355,'Miljövärden urval för publ'!$U$2:$U$476,0),2))</f>
        <v>Processånga</v>
      </c>
      <c r="D355" s="106">
        <f>IF(ISERROR(VLOOKUP($C355,'Miljövärden urval för publ'!$B$2:$H$490,MATCH(D$4,'Miljövärden urval för publ'!$B$2:$H$2,0),FALSE)),"",VLOOKUP($C355,'Miljövärden urval för publ'!$B$2:$H$490,MATCH(D$4,'Miljövärden urval för publ'!$B$2:$H$2,0),FALSE))</f>
        <v>0.22314500000000001</v>
      </c>
      <c r="E355" s="106">
        <f>IF(ISERROR(VLOOKUP($C355,'Miljövärden urval för publ'!$B$2:$H$490,MATCH(E$4,'Miljövärden urval för publ'!$B$2:$H$2,0),FALSE)),"",VLOOKUP($C355,'Miljövärden urval för publ'!$B$2:$H$490,MATCH(E$4,'Miljövärden urval för publ'!$B$2:$H$2,0),FALSE))</f>
        <v>48.285800000000002</v>
      </c>
      <c r="F355" s="106">
        <f>IF(ISERROR(VLOOKUP($C355,'Miljövärden urval för publ'!$B$2:$H$490,MATCH(F$4,'Miljövärden urval för publ'!$B$2:$H$2,0),FALSE)),"",VLOOKUP($C355,'Miljövärden urval för publ'!$B$2:$H$490,MATCH(F$4,'Miljövärden urval för publ'!$B$2:$H$2,0),FALSE))</f>
        <v>9.5106199999999994</v>
      </c>
      <c r="G355" s="106">
        <f>IF(ISERROR(VLOOKUP($C355,'Miljövärden urval för publ'!$B$2:$H$490,MATCH(G$4,'Miljövärden urval för publ'!$B$2:$H$2,0),FALSE)),"",VLOOKUP($C355,'Miljövärden urval för publ'!$B$2:$H$490,MATCH(G$4,'Miljövärden urval för publ'!$B$2:$H$2,0),FALSE))</f>
        <v>2.6340100000000002E-2</v>
      </c>
    </row>
    <row r="356" spans="1:7" x14ac:dyDescent="0.25">
      <c r="A356" s="106">
        <v>353</v>
      </c>
      <c r="B356" s="106" t="str">
        <f>IF(ISERROR(INDEX('Miljövärden urval för publ'!$A$2:$AD$475,MATCH($A356,'Miljövärden urval för publ'!$U$2:$U$476,0),1)),"",INDEX('Miljövärden urval för publ'!$A$2:$AD$475,MATCH($A356,'Miljövärden urval för publ'!$U$2:$U$476,0),1))</f>
        <v>Övik Energi AB</v>
      </c>
      <c r="C356" s="106" t="str">
        <f>IF(ISERROR(INDEX('Miljövärden urval för publ'!$A$2:$AD$475,MATCH($A356,'Miljövärden urval för publ'!$U$2:$U$476,0),2)),"",INDEX('Miljövärden urval för publ'!$A$2:$AD$475,MATCH($A356,'Miljövärden urval för publ'!$U$2:$U$476,0),2))</f>
        <v>Örnsköldsvik</v>
      </c>
      <c r="D356" s="106">
        <f>IF(ISERROR(VLOOKUP($C356,'Miljövärden urval för publ'!$B$2:$H$490,MATCH(D$4,'Miljövärden urval för publ'!$B$2:$H$2,0),FALSE)),"",VLOOKUP($C356,'Miljövärden urval för publ'!$B$2:$H$490,MATCH(D$4,'Miljövärden urval för publ'!$B$2:$H$2,0),FALSE))</f>
        <v>0.16014</v>
      </c>
      <c r="E356" s="106">
        <f>IF(ISERROR(VLOOKUP($C356,'Miljövärden urval för publ'!$B$2:$H$490,MATCH(E$4,'Miljövärden urval för publ'!$B$2:$H$2,0),FALSE)),"",VLOOKUP($C356,'Miljövärden urval för publ'!$B$2:$H$490,MATCH(E$4,'Miljövärden urval för publ'!$B$2:$H$2,0),FALSE))</f>
        <v>43.076999999999998</v>
      </c>
      <c r="F356" s="106">
        <f>IF(ISERROR(VLOOKUP($C356,'Miljövärden urval för publ'!$B$2:$H$490,MATCH(F$4,'Miljövärden urval för publ'!$B$2:$H$2,0),FALSE)),"",VLOOKUP($C356,'Miljövärden urval för publ'!$B$2:$H$490,MATCH(F$4,'Miljövärden urval för publ'!$B$2:$H$2,0),FALSE))</f>
        <v>7.8914099999999996</v>
      </c>
      <c r="G356" s="106">
        <f>IF(ISERROR(VLOOKUP($C356,'Miljövärden urval för publ'!$B$2:$H$490,MATCH(G$4,'Miljövärden urval för publ'!$B$2:$H$2,0),FALSE)),"",VLOOKUP($C356,'Miljövärden urval för publ'!$B$2:$H$490,MATCH(G$4,'Miljövärden urval för publ'!$B$2:$H$2,0),FALSE))</f>
        <v>2.1417100000000001E-2</v>
      </c>
    </row>
    <row r="357" spans="1:7" x14ac:dyDescent="0.25">
      <c r="A357" s="106">
        <v>354</v>
      </c>
      <c r="B357" s="106" t="str">
        <f>IF(ISERROR(INDEX('Miljövärden urval för publ'!$A$2:$AD$475,MATCH($A357,'Miljövärden urval för publ'!$U$2:$U$476,0),1)),"",INDEX('Miljövärden urval för publ'!$A$2:$AD$475,MATCH($A357,'Miljövärden urval för publ'!$U$2:$U$476,0),1))</f>
        <v/>
      </c>
      <c r="C357" s="106" t="str">
        <f>IF(ISERROR(INDEX('Miljövärden urval för publ'!$A$2:$AD$475,MATCH($A357,'Miljövärden urval för publ'!$U$2:$U$476,0),2)),"",INDEX('Miljövärden urval för publ'!$A$2:$AD$475,MATCH($A357,'Miljövärden urval för publ'!$U$2:$U$476,0),2))</f>
        <v/>
      </c>
      <c r="D357" s="106" t="str">
        <f>IF(ISERROR(VLOOKUP($C357,'Miljövärden urval för publ'!$B$2:$H$490,MATCH(D$4,'Miljövärden urval för publ'!$B$2:$H$2,0),FALSE)),"",VLOOKUP($C357,'Miljövärden urval för publ'!$B$2:$H$490,MATCH(D$4,'Miljövärden urval för publ'!$B$2:$H$2,0),FALSE))</f>
        <v/>
      </c>
      <c r="E357" s="106" t="str">
        <f>IF(ISERROR(VLOOKUP($C357,'Miljövärden urval för publ'!$B$2:$H$490,MATCH(E$4,'Miljövärden urval för publ'!$B$2:$H$2,0),FALSE)),"",VLOOKUP($C357,'Miljövärden urval för publ'!$B$2:$H$490,MATCH(E$4,'Miljövärden urval för publ'!$B$2:$H$2,0),FALSE))</f>
        <v/>
      </c>
      <c r="F357" s="106" t="str">
        <f>IF(ISERROR(VLOOKUP($C357,'Miljövärden urval för publ'!$B$2:$H$490,MATCH(F$4,'Miljövärden urval för publ'!$B$2:$H$2,0),FALSE)),"",VLOOKUP($C357,'Miljövärden urval för publ'!$B$2:$H$490,MATCH(F$4,'Miljövärden urval för publ'!$B$2:$H$2,0),FALSE))</f>
        <v/>
      </c>
      <c r="G357" s="106" t="str">
        <f>IF(ISERROR(VLOOKUP($C357,'Miljövärden urval för publ'!$B$2:$H$490,MATCH(G$4,'Miljövärden urval för publ'!$B$2:$H$2,0),FALSE)),"",VLOOKUP($C357,'Miljövärden urval för publ'!$B$2:$H$490,MATCH(G$4,'Miljövärden urval för publ'!$B$2:$H$2,0),FALSE))</f>
        <v/>
      </c>
    </row>
    <row r="358" spans="1:7" x14ac:dyDescent="0.25">
      <c r="A358" s="106">
        <v>355</v>
      </c>
      <c r="B358" s="106" t="str">
        <f>IF(ISERROR(INDEX('Miljövärden urval för publ'!$A$2:$AD$475,MATCH($A358,'Miljövärden urval för publ'!$U$2:$U$476,0),1)),"",INDEX('Miljövärden urval för publ'!$A$2:$AD$475,MATCH($A358,'Miljövärden urval för publ'!$U$2:$U$476,0),1))</f>
        <v/>
      </c>
      <c r="C358" s="106" t="str">
        <f>IF(ISERROR(INDEX('Miljövärden urval för publ'!$A$2:$AD$475,MATCH($A358,'Miljövärden urval för publ'!$U$2:$U$476,0),2)),"",INDEX('Miljövärden urval för publ'!$A$2:$AD$475,MATCH($A358,'Miljövärden urval för publ'!$U$2:$U$476,0),2))</f>
        <v/>
      </c>
      <c r="D358" s="106" t="str">
        <f>IF(ISERROR(VLOOKUP($C358,'Miljövärden urval för publ'!$B$2:$H$490,MATCH(D$4,'Miljövärden urval för publ'!$B$2:$H$2,0),FALSE)),"",VLOOKUP($C358,'Miljövärden urval för publ'!$B$2:$H$490,MATCH(D$4,'Miljövärden urval för publ'!$B$2:$H$2,0),FALSE))</f>
        <v/>
      </c>
      <c r="E358" s="106" t="str">
        <f>IF(ISERROR(VLOOKUP($C358,'Miljövärden urval för publ'!$B$2:$H$490,MATCH(E$4,'Miljövärden urval för publ'!$B$2:$H$2,0),FALSE)),"",VLOOKUP($C358,'Miljövärden urval för publ'!$B$2:$H$490,MATCH(E$4,'Miljövärden urval för publ'!$B$2:$H$2,0),FALSE))</f>
        <v/>
      </c>
      <c r="F358" s="106" t="str">
        <f>IF(ISERROR(VLOOKUP($C358,'Miljövärden urval för publ'!$B$2:$H$490,MATCH(F$4,'Miljövärden urval för publ'!$B$2:$H$2,0),FALSE)),"",VLOOKUP($C358,'Miljövärden urval för publ'!$B$2:$H$490,MATCH(F$4,'Miljövärden urval för publ'!$B$2:$H$2,0),FALSE))</f>
        <v/>
      </c>
      <c r="G358" s="106" t="str">
        <f>IF(ISERROR(VLOOKUP($C358,'Miljövärden urval för publ'!$B$2:$H$490,MATCH(G$4,'Miljövärden urval för publ'!$B$2:$H$2,0),FALSE)),"",VLOOKUP($C358,'Miljövärden urval för publ'!$B$2:$H$490,MATCH(G$4,'Miljövärden urval för publ'!$B$2:$H$2,0),FALSE))</f>
        <v/>
      </c>
    </row>
    <row r="359" spans="1:7" x14ac:dyDescent="0.25">
      <c r="A359" s="106">
        <v>356</v>
      </c>
      <c r="B359" s="106" t="str">
        <f>IF(ISERROR(INDEX('Miljövärden urval för publ'!$A$2:$AD$475,MATCH($A359,'Miljövärden urval för publ'!$U$2:$U$476,0),1)),"",INDEX('Miljövärden urval för publ'!$A$2:$AD$475,MATCH($A359,'Miljövärden urval för publ'!$U$2:$U$476,0),1))</f>
        <v/>
      </c>
      <c r="C359" s="106" t="str">
        <f>IF(ISERROR(INDEX('Miljövärden urval för publ'!$A$2:$AD$475,MATCH($A359,'Miljövärden urval för publ'!$U$2:$U$476,0),2)),"",INDEX('Miljövärden urval för publ'!$A$2:$AD$475,MATCH($A359,'Miljövärden urval för publ'!$U$2:$U$476,0),2))</f>
        <v/>
      </c>
      <c r="D359" s="106" t="str">
        <f>IF(ISERROR(VLOOKUP($C359,'Miljövärden urval för publ'!$B$2:$H$490,MATCH(D$4,'Miljövärden urval för publ'!$B$2:$H$2,0),FALSE)),"",VLOOKUP($C359,'Miljövärden urval för publ'!$B$2:$H$490,MATCH(D$4,'Miljövärden urval för publ'!$B$2:$H$2,0),FALSE))</f>
        <v/>
      </c>
      <c r="E359" s="106" t="str">
        <f>IF(ISERROR(VLOOKUP($C359,'Miljövärden urval för publ'!$B$2:$H$490,MATCH(E$4,'Miljövärden urval för publ'!$B$2:$H$2,0),FALSE)),"",VLOOKUP($C359,'Miljövärden urval för publ'!$B$2:$H$490,MATCH(E$4,'Miljövärden urval för publ'!$B$2:$H$2,0),FALSE))</f>
        <v/>
      </c>
      <c r="F359" s="106" t="str">
        <f>IF(ISERROR(VLOOKUP($C359,'Miljövärden urval för publ'!$B$2:$H$490,MATCH(F$4,'Miljövärden urval för publ'!$B$2:$H$2,0),FALSE)),"",VLOOKUP($C359,'Miljövärden urval för publ'!$B$2:$H$490,MATCH(F$4,'Miljövärden urval för publ'!$B$2:$H$2,0),FALSE))</f>
        <v/>
      </c>
      <c r="G359" s="106" t="str">
        <f>IF(ISERROR(VLOOKUP($C359,'Miljövärden urval för publ'!$B$2:$H$490,MATCH(G$4,'Miljövärden urval för publ'!$B$2:$H$2,0),FALSE)),"",VLOOKUP($C359,'Miljövärden urval för publ'!$B$2:$H$490,MATCH(G$4,'Miljövärden urval för publ'!$B$2:$H$2,0),FALSE))</f>
        <v/>
      </c>
    </row>
    <row r="360" spans="1:7" x14ac:dyDescent="0.25">
      <c r="A360" s="106">
        <v>357</v>
      </c>
      <c r="B360" s="106" t="str">
        <f>IF(ISERROR(INDEX('Miljövärden urval för publ'!$A$2:$AD$475,MATCH($A360,'Miljövärden urval för publ'!$U$2:$U$476,0),1)),"",INDEX('Miljövärden urval för publ'!$A$2:$AD$475,MATCH($A360,'Miljövärden urval för publ'!$U$2:$U$476,0),1))</f>
        <v/>
      </c>
      <c r="C360" s="106" t="str">
        <f>IF(ISERROR(INDEX('Miljövärden urval för publ'!$A$2:$AD$475,MATCH($A360,'Miljövärden urval för publ'!$U$2:$U$476,0),2)),"",INDEX('Miljövärden urval för publ'!$A$2:$AD$475,MATCH($A360,'Miljövärden urval för publ'!$U$2:$U$476,0),2))</f>
        <v/>
      </c>
      <c r="D360" s="106" t="str">
        <f>IF(ISERROR(VLOOKUP($C360,'Miljövärden urval för publ'!$B$2:$H$490,MATCH(D$4,'Miljövärden urval för publ'!$B$2:$H$2,0),FALSE)),"",VLOOKUP($C360,'Miljövärden urval för publ'!$B$2:$H$490,MATCH(D$4,'Miljövärden urval för publ'!$B$2:$H$2,0),FALSE))</f>
        <v/>
      </c>
      <c r="E360" s="106" t="str">
        <f>IF(ISERROR(VLOOKUP($C360,'Miljövärden urval för publ'!$B$2:$H$490,MATCH(E$4,'Miljövärden urval för publ'!$B$2:$H$2,0),FALSE)),"",VLOOKUP($C360,'Miljövärden urval för publ'!$B$2:$H$490,MATCH(E$4,'Miljövärden urval för publ'!$B$2:$H$2,0),FALSE))</f>
        <v/>
      </c>
      <c r="F360" s="106" t="str">
        <f>IF(ISERROR(VLOOKUP($C360,'Miljövärden urval för publ'!$B$2:$H$490,MATCH(F$4,'Miljövärden urval för publ'!$B$2:$H$2,0),FALSE)),"",VLOOKUP($C360,'Miljövärden urval för publ'!$B$2:$H$490,MATCH(F$4,'Miljövärden urval för publ'!$B$2:$H$2,0),FALSE))</f>
        <v/>
      </c>
      <c r="G360" s="106" t="str">
        <f>IF(ISERROR(VLOOKUP($C360,'Miljövärden urval för publ'!$B$2:$H$490,MATCH(G$4,'Miljövärden urval för publ'!$B$2:$H$2,0),FALSE)),"",VLOOKUP($C360,'Miljövärden urval för publ'!$B$2:$H$490,MATCH(G$4,'Miljövärden urval för publ'!$B$2:$H$2,0),FALSE))</f>
        <v/>
      </c>
    </row>
    <row r="361" spans="1:7" x14ac:dyDescent="0.25">
      <c r="A361" s="106">
        <v>358</v>
      </c>
      <c r="B361" s="106" t="str">
        <f>IF(ISERROR(INDEX('Miljövärden urval för publ'!$A$2:$AD$475,MATCH($A361,'Miljövärden urval för publ'!$U$2:$U$476,0),1)),"",INDEX('Miljövärden urval för publ'!$A$2:$AD$475,MATCH($A361,'Miljövärden urval för publ'!$U$2:$U$476,0),1))</f>
        <v/>
      </c>
      <c r="C361" s="106" t="str">
        <f>IF(ISERROR(INDEX('Miljövärden urval för publ'!$A$2:$AD$475,MATCH($A361,'Miljövärden urval för publ'!$U$2:$U$476,0),2)),"",INDEX('Miljövärden urval för publ'!$A$2:$AD$475,MATCH($A361,'Miljövärden urval för publ'!$U$2:$U$476,0),2))</f>
        <v/>
      </c>
      <c r="D361" s="106" t="str">
        <f>IF(ISERROR(VLOOKUP($C361,'Miljövärden urval för publ'!$B$2:$H$490,MATCH(D$4,'Miljövärden urval för publ'!$B$2:$H$2,0),FALSE)),"",VLOOKUP($C361,'Miljövärden urval för publ'!$B$2:$H$490,MATCH(D$4,'Miljövärden urval för publ'!$B$2:$H$2,0),FALSE))</f>
        <v/>
      </c>
      <c r="E361" s="106" t="str">
        <f>IF(ISERROR(VLOOKUP($C361,'Miljövärden urval för publ'!$B$2:$H$490,MATCH(E$4,'Miljövärden urval för publ'!$B$2:$H$2,0),FALSE)),"",VLOOKUP($C361,'Miljövärden urval för publ'!$B$2:$H$490,MATCH(E$4,'Miljövärden urval för publ'!$B$2:$H$2,0),FALSE))</f>
        <v/>
      </c>
      <c r="F361" s="106" t="str">
        <f>IF(ISERROR(VLOOKUP($C361,'Miljövärden urval för publ'!$B$2:$H$490,MATCH(F$4,'Miljövärden urval för publ'!$B$2:$H$2,0),FALSE)),"",VLOOKUP($C361,'Miljövärden urval för publ'!$B$2:$H$490,MATCH(F$4,'Miljövärden urval för publ'!$B$2:$H$2,0),FALSE))</f>
        <v/>
      </c>
      <c r="G361" s="106" t="str">
        <f>IF(ISERROR(VLOOKUP($C361,'Miljövärden urval för publ'!$B$2:$H$490,MATCH(G$4,'Miljövärden urval för publ'!$B$2:$H$2,0),FALSE)),"",VLOOKUP($C361,'Miljövärden urval för publ'!$B$2:$H$490,MATCH(G$4,'Miljövärden urval för publ'!$B$2:$H$2,0),FALSE))</f>
        <v/>
      </c>
    </row>
    <row r="362" spans="1:7" x14ac:dyDescent="0.25">
      <c r="A362" s="106">
        <v>359</v>
      </c>
      <c r="B362" s="106" t="str">
        <f>IF(ISERROR(INDEX('Miljövärden urval för publ'!$A$2:$AD$475,MATCH($A362,'Miljövärden urval för publ'!$U$2:$U$476,0),1)),"",INDEX('Miljövärden urval för publ'!$A$2:$AD$475,MATCH($A362,'Miljövärden urval för publ'!$U$2:$U$476,0),1))</f>
        <v/>
      </c>
      <c r="C362" s="106" t="str">
        <f>IF(ISERROR(INDEX('Miljövärden urval för publ'!$A$2:$AD$475,MATCH($A362,'Miljövärden urval för publ'!$U$2:$U$476,0),2)),"",INDEX('Miljövärden urval för publ'!$A$2:$AD$475,MATCH($A362,'Miljövärden urval för publ'!$U$2:$U$476,0),2))</f>
        <v/>
      </c>
      <c r="D362" s="106" t="str">
        <f>IF(ISERROR(VLOOKUP($C362,'Miljövärden urval för publ'!$B$2:$H$490,MATCH(D$4,'Miljövärden urval för publ'!$B$2:$H$2,0),FALSE)),"",VLOOKUP($C362,'Miljövärden urval för publ'!$B$2:$H$490,MATCH(D$4,'Miljövärden urval för publ'!$B$2:$H$2,0),FALSE))</f>
        <v/>
      </c>
      <c r="E362" s="106" t="str">
        <f>IF(ISERROR(VLOOKUP($C362,'Miljövärden urval för publ'!$B$2:$H$490,MATCH(E$4,'Miljövärden urval för publ'!$B$2:$H$2,0),FALSE)),"",VLOOKUP($C362,'Miljövärden urval för publ'!$B$2:$H$490,MATCH(E$4,'Miljövärden urval för publ'!$B$2:$H$2,0),FALSE))</f>
        <v/>
      </c>
      <c r="F362" s="106" t="str">
        <f>IF(ISERROR(VLOOKUP($C362,'Miljövärden urval för publ'!$B$2:$H$490,MATCH(F$4,'Miljövärden urval för publ'!$B$2:$H$2,0),FALSE)),"",VLOOKUP($C362,'Miljövärden urval för publ'!$B$2:$H$490,MATCH(F$4,'Miljövärden urval för publ'!$B$2:$H$2,0),FALSE))</f>
        <v/>
      </c>
      <c r="G362" s="106" t="str">
        <f>IF(ISERROR(VLOOKUP($C362,'Miljövärden urval för publ'!$B$2:$H$490,MATCH(G$4,'Miljövärden urval för publ'!$B$2:$H$2,0),FALSE)),"",VLOOKUP($C362,'Miljövärden urval för publ'!$B$2:$H$490,MATCH(G$4,'Miljövärden urval för publ'!$B$2:$H$2,0),FALSE))</f>
        <v/>
      </c>
    </row>
    <row r="363" spans="1:7" x14ac:dyDescent="0.25">
      <c r="A363" s="106">
        <v>360</v>
      </c>
      <c r="B363" s="106" t="str">
        <f>IF(ISERROR(INDEX('Miljövärden urval för publ'!$A$2:$AD$475,MATCH($A363,'Miljövärden urval för publ'!$U$2:$U$476,0),1)),"",INDEX('Miljövärden urval för publ'!$A$2:$AD$475,MATCH($A363,'Miljövärden urval för publ'!$U$2:$U$476,0),1))</f>
        <v/>
      </c>
      <c r="C363" s="106" t="str">
        <f>IF(ISERROR(INDEX('Miljövärden urval för publ'!$A$2:$AD$475,MATCH($A363,'Miljövärden urval för publ'!$U$2:$U$476,0),2)),"",INDEX('Miljövärden urval för publ'!$A$2:$AD$475,MATCH($A363,'Miljövärden urval för publ'!$U$2:$U$476,0),2))</f>
        <v/>
      </c>
      <c r="D363" s="106" t="str">
        <f>IF(ISERROR(VLOOKUP($C363,'Miljövärden urval för publ'!$B$2:$H$490,MATCH(D$4,'Miljövärden urval för publ'!$B$2:$H$2,0),FALSE)),"",VLOOKUP($C363,'Miljövärden urval för publ'!$B$2:$H$490,MATCH(D$4,'Miljövärden urval för publ'!$B$2:$H$2,0),FALSE))</f>
        <v/>
      </c>
      <c r="E363" s="106" t="str">
        <f>IF(ISERROR(VLOOKUP($C363,'Miljövärden urval för publ'!$B$2:$H$490,MATCH(E$4,'Miljövärden urval för publ'!$B$2:$H$2,0),FALSE)),"",VLOOKUP($C363,'Miljövärden urval för publ'!$B$2:$H$490,MATCH(E$4,'Miljövärden urval för publ'!$B$2:$H$2,0),FALSE))</f>
        <v/>
      </c>
      <c r="F363" s="106" t="str">
        <f>IF(ISERROR(VLOOKUP($C363,'Miljövärden urval för publ'!$B$2:$H$490,MATCH(F$4,'Miljövärden urval för publ'!$B$2:$H$2,0),FALSE)),"",VLOOKUP($C363,'Miljövärden urval för publ'!$B$2:$H$490,MATCH(F$4,'Miljövärden urval för publ'!$B$2:$H$2,0),FALSE))</f>
        <v/>
      </c>
      <c r="G363" s="106" t="str">
        <f>IF(ISERROR(VLOOKUP($C363,'Miljövärden urval för publ'!$B$2:$H$490,MATCH(G$4,'Miljövärden urval för publ'!$B$2:$H$2,0),FALSE)),"",VLOOKUP($C363,'Miljövärden urval för publ'!$B$2:$H$490,MATCH(G$4,'Miljövärden urval för publ'!$B$2:$H$2,0),FALSE))</f>
        <v/>
      </c>
    </row>
    <row r="364" spans="1:7" x14ac:dyDescent="0.25">
      <c r="A364" s="106">
        <v>361</v>
      </c>
      <c r="B364" s="106" t="str">
        <f>IF(ISERROR(INDEX('Miljövärden urval för publ'!$A$2:$AD$475,MATCH($A364,'Miljövärden urval för publ'!$U$2:$U$476,0),1)),"",INDEX('Miljövärden urval för publ'!$A$2:$AD$475,MATCH($A364,'Miljövärden urval för publ'!$U$2:$U$476,0),1))</f>
        <v/>
      </c>
      <c r="C364" s="106" t="str">
        <f>IF(ISERROR(INDEX('Miljövärden urval för publ'!$A$2:$AD$475,MATCH($A364,'Miljövärden urval för publ'!$U$2:$U$476,0),2)),"",INDEX('Miljövärden urval för publ'!$A$2:$AD$475,MATCH($A364,'Miljövärden urval för publ'!$U$2:$U$476,0),2))</f>
        <v/>
      </c>
      <c r="D364" s="106" t="str">
        <f>IF(ISERROR(VLOOKUP($C364,'Miljövärden urval för publ'!$B$2:$H$490,MATCH(D$4,'Miljövärden urval för publ'!$B$2:$H$2,0),FALSE)),"",VLOOKUP($C364,'Miljövärden urval för publ'!$B$2:$H$490,MATCH(D$4,'Miljövärden urval för publ'!$B$2:$H$2,0),FALSE))</f>
        <v/>
      </c>
      <c r="E364" s="106" t="str">
        <f>IF(ISERROR(VLOOKUP($C364,'Miljövärden urval för publ'!$B$2:$H$490,MATCH(E$4,'Miljövärden urval för publ'!$B$2:$H$2,0),FALSE)),"",VLOOKUP($C364,'Miljövärden urval för publ'!$B$2:$H$490,MATCH(E$4,'Miljövärden urval för publ'!$B$2:$H$2,0),FALSE))</f>
        <v/>
      </c>
      <c r="F364" s="106" t="str">
        <f>IF(ISERROR(VLOOKUP($C364,'Miljövärden urval för publ'!$B$2:$H$490,MATCH(F$4,'Miljövärden urval för publ'!$B$2:$H$2,0),FALSE)),"",VLOOKUP($C364,'Miljövärden urval för publ'!$B$2:$H$490,MATCH(F$4,'Miljövärden urval för publ'!$B$2:$H$2,0),FALSE))</f>
        <v/>
      </c>
      <c r="G364" s="106" t="str">
        <f>IF(ISERROR(VLOOKUP($C364,'Miljövärden urval för publ'!$B$2:$H$490,MATCH(G$4,'Miljövärden urval för publ'!$B$2:$H$2,0),FALSE)),"",VLOOKUP($C364,'Miljövärden urval för publ'!$B$2:$H$490,MATCH(G$4,'Miljövärden urval för publ'!$B$2:$H$2,0),FALSE))</f>
        <v/>
      </c>
    </row>
    <row r="365" spans="1:7" x14ac:dyDescent="0.25">
      <c r="A365" s="106">
        <v>362</v>
      </c>
      <c r="B365" s="106" t="str">
        <f>IF(ISERROR(INDEX('Miljövärden urval för publ'!$A$2:$AD$475,MATCH($A365,'Miljövärden urval för publ'!$U$2:$U$476,0),1)),"",INDEX('Miljövärden urval för publ'!$A$2:$AD$475,MATCH($A365,'Miljövärden urval för publ'!$U$2:$U$476,0),1))</f>
        <v/>
      </c>
      <c r="C365" s="106" t="str">
        <f>IF(ISERROR(INDEX('Miljövärden urval för publ'!$A$2:$AD$475,MATCH($A365,'Miljövärden urval för publ'!$U$2:$U$476,0),2)),"",INDEX('Miljövärden urval för publ'!$A$2:$AD$475,MATCH($A365,'Miljövärden urval för publ'!$U$2:$U$476,0),2))</f>
        <v/>
      </c>
      <c r="D365" s="106" t="str">
        <f>IF(ISERROR(VLOOKUP($C365,'Miljövärden urval för publ'!$B$2:$H$490,MATCH(D$4,'Miljövärden urval för publ'!$B$2:$H$2,0),FALSE)),"",VLOOKUP($C365,'Miljövärden urval för publ'!$B$2:$H$490,MATCH(D$4,'Miljövärden urval för publ'!$B$2:$H$2,0),FALSE))</f>
        <v/>
      </c>
      <c r="E365" s="106" t="str">
        <f>IF(ISERROR(VLOOKUP($C365,'Miljövärden urval för publ'!$B$2:$H$490,MATCH(E$4,'Miljövärden urval för publ'!$B$2:$H$2,0),FALSE)),"",VLOOKUP($C365,'Miljövärden urval för publ'!$B$2:$H$490,MATCH(E$4,'Miljövärden urval för publ'!$B$2:$H$2,0),FALSE))</f>
        <v/>
      </c>
      <c r="F365" s="106" t="str">
        <f>IF(ISERROR(VLOOKUP($C365,'Miljövärden urval för publ'!$B$2:$H$490,MATCH(F$4,'Miljövärden urval för publ'!$B$2:$H$2,0),FALSE)),"",VLOOKUP($C365,'Miljövärden urval för publ'!$B$2:$H$490,MATCH(F$4,'Miljövärden urval för publ'!$B$2:$H$2,0),FALSE))</f>
        <v/>
      </c>
      <c r="G365" s="106" t="str">
        <f>IF(ISERROR(VLOOKUP($C365,'Miljövärden urval för publ'!$B$2:$H$490,MATCH(G$4,'Miljövärden urval för publ'!$B$2:$H$2,0),FALSE)),"",VLOOKUP($C365,'Miljövärden urval för publ'!$B$2:$H$490,MATCH(G$4,'Miljövärden urval för publ'!$B$2:$H$2,0),FALSE))</f>
        <v/>
      </c>
    </row>
    <row r="366" spans="1:7" x14ac:dyDescent="0.25">
      <c r="A366" s="106">
        <v>363</v>
      </c>
      <c r="B366" s="106" t="str">
        <f>IF(ISERROR(INDEX('Miljövärden urval för publ'!$A$2:$AD$475,MATCH($A366,'Miljövärden urval för publ'!$U$2:$U$476,0),1)),"",INDEX('Miljövärden urval för publ'!$A$2:$AD$475,MATCH($A366,'Miljövärden urval för publ'!$U$2:$U$476,0),1))</f>
        <v/>
      </c>
      <c r="C366" s="106" t="str">
        <f>IF(ISERROR(INDEX('Miljövärden urval för publ'!$A$2:$AD$475,MATCH($A366,'Miljövärden urval för publ'!$U$2:$U$476,0),2)),"",INDEX('Miljövärden urval för publ'!$A$2:$AD$475,MATCH($A366,'Miljövärden urval för publ'!$U$2:$U$476,0),2))</f>
        <v/>
      </c>
      <c r="D366" s="106" t="str">
        <f>IF(ISERROR(VLOOKUP($C366,'Miljövärden urval för publ'!$B$2:$H$490,MATCH(D$4,'Miljövärden urval för publ'!$B$2:$H$2,0),FALSE)),"",VLOOKUP($C366,'Miljövärden urval för publ'!$B$2:$H$490,MATCH(D$4,'Miljövärden urval för publ'!$B$2:$H$2,0),FALSE))</f>
        <v/>
      </c>
      <c r="E366" s="106" t="str">
        <f>IF(ISERROR(VLOOKUP($C366,'Miljövärden urval för publ'!$B$2:$H$490,MATCH(E$4,'Miljövärden urval för publ'!$B$2:$H$2,0),FALSE)),"",VLOOKUP($C366,'Miljövärden urval för publ'!$B$2:$H$490,MATCH(E$4,'Miljövärden urval för publ'!$B$2:$H$2,0),FALSE))</f>
        <v/>
      </c>
      <c r="F366" s="106" t="str">
        <f>IF(ISERROR(VLOOKUP($C366,'Miljövärden urval för publ'!$B$2:$H$490,MATCH(F$4,'Miljövärden urval för publ'!$B$2:$H$2,0),FALSE)),"",VLOOKUP($C366,'Miljövärden urval för publ'!$B$2:$H$490,MATCH(F$4,'Miljövärden urval för publ'!$B$2:$H$2,0),FALSE))</f>
        <v/>
      </c>
      <c r="G366" s="106" t="str">
        <f>IF(ISERROR(VLOOKUP($C366,'Miljövärden urval för publ'!$B$2:$H$490,MATCH(G$4,'Miljövärden urval för publ'!$B$2:$H$2,0),FALSE)),"",VLOOKUP($C366,'Miljövärden urval för publ'!$B$2:$H$490,MATCH(G$4,'Miljövärden urval för publ'!$B$2:$H$2,0),FALSE))</f>
        <v/>
      </c>
    </row>
    <row r="367" spans="1:7" x14ac:dyDescent="0.25">
      <c r="A367" s="106">
        <v>364</v>
      </c>
      <c r="B367" s="106" t="str">
        <f>IF(ISERROR(INDEX('Miljövärden urval för publ'!$A$2:$AD$475,MATCH($A367,'Miljövärden urval för publ'!$U$2:$U$476,0),1)),"",INDEX('Miljövärden urval för publ'!$A$2:$AD$475,MATCH($A367,'Miljövärden urval för publ'!$U$2:$U$476,0),1))</f>
        <v/>
      </c>
      <c r="C367" s="106" t="str">
        <f>IF(ISERROR(INDEX('Miljövärden urval för publ'!$A$2:$AD$475,MATCH($A367,'Miljövärden urval för publ'!$U$2:$U$476,0),2)),"",INDEX('Miljövärden urval för publ'!$A$2:$AD$475,MATCH($A367,'Miljövärden urval för publ'!$U$2:$U$476,0),2))</f>
        <v/>
      </c>
      <c r="D367" s="106" t="str">
        <f>IF(ISERROR(VLOOKUP($C367,'Miljövärden urval för publ'!$B$2:$H$490,MATCH(D$4,'Miljövärden urval för publ'!$B$2:$H$2,0),FALSE)),"",VLOOKUP($C367,'Miljövärden urval för publ'!$B$2:$H$490,MATCH(D$4,'Miljövärden urval för publ'!$B$2:$H$2,0),FALSE))</f>
        <v/>
      </c>
      <c r="E367" s="106" t="str">
        <f>IF(ISERROR(VLOOKUP($C367,'Miljövärden urval för publ'!$B$2:$H$490,MATCH(E$4,'Miljövärden urval för publ'!$B$2:$H$2,0),FALSE)),"",VLOOKUP($C367,'Miljövärden urval för publ'!$B$2:$H$490,MATCH(E$4,'Miljövärden urval för publ'!$B$2:$H$2,0),FALSE))</f>
        <v/>
      </c>
      <c r="F367" s="106" t="str">
        <f>IF(ISERROR(VLOOKUP($C367,'Miljövärden urval för publ'!$B$2:$H$490,MATCH(F$4,'Miljövärden urval för publ'!$B$2:$H$2,0),FALSE)),"",VLOOKUP($C367,'Miljövärden urval för publ'!$B$2:$H$490,MATCH(F$4,'Miljövärden urval för publ'!$B$2:$H$2,0),FALSE))</f>
        <v/>
      </c>
      <c r="G367" s="106" t="str">
        <f>IF(ISERROR(VLOOKUP($C367,'Miljövärden urval för publ'!$B$2:$H$490,MATCH(G$4,'Miljövärden urval för publ'!$B$2:$H$2,0),FALSE)),"",VLOOKUP($C367,'Miljövärden urval för publ'!$B$2:$H$490,MATCH(G$4,'Miljövärden urval för publ'!$B$2:$H$2,0),FALSE))</f>
        <v/>
      </c>
    </row>
    <row r="368" spans="1:7" x14ac:dyDescent="0.25">
      <c r="A368" s="106">
        <v>365</v>
      </c>
      <c r="B368" s="106" t="str">
        <f>IF(ISERROR(INDEX('Miljövärden urval för publ'!$A$2:$AD$475,MATCH($A368,'Miljövärden urval för publ'!$U$2:$U$476,0),1)),"",INDEX('Miljövärden urval för publ'!$A$2:$AD$475,MATCH($A368,'Miljövärden urval för publ'!$U$2:$U$476,0),1))</f>
        <v/>
      </c>
      <c r="C368" s="106" t="str">
        <f>IF(ISERROR(INDEX('Miljövärden urval för publ'!$A$2:$AD$475,MATCH($A368,'Miljövärden urval för publ'!$U$2:$U$476,0),2)),"",INDEX('Miljövärden urval för publ'!$A$2:$AD$475,MATCH($A368,'Miljövärden urval för publ'!$U$2:$U$476,0),2))</f>
        <v/>
      </c>
      <c r="D368" s="106" t="str">
        <f>IF(ISERROR(VLOOKUP($C368,'Miljövärden urval för publ'!$B$2:$H$490,MATCH(D$4,'Miljövärden urval för publ'!$B$2:$H$2,0),FALSE)),"",VLOOKUP($C368,'Miljövärden urval för publ'!$B$2:$H$490,MATCH(D$4,'Miljövärden urval för publ'!$B$2:$H$2,0),FALSE))</f>
        <v/>
      </c>
      <c r="E368" s="106" t="str">
        <f>IF(ISERROR(VLOOKUP($C368,'Miljövärden urval för publ'!$B$2:$H$490,MATCH(E$4,'Miljövärden urval för publ'!$B$2:$H$2,0),FALSE)),"",VLOOKUP($C368,'Miljövärden urval för publ'!$B$2:$H$490,MATCH(E$4,'Miljövärden urval för publ'!$B$2:$H$2,0),FALSE))</f>
        <v/>
      </c>
      <c r="F368" s="106" t="str">
        <f>IF(ISERROR(VLOOKUP($C368,'Miljövärden urval för publ'!$B$2:$H$490,MATCH(F$4,'Miljövärden urval för publ'!$B$2:$H$2,0),FALSE)),"",VLOOKUP($C368,'Miljövärden urval för publ'!$B$2:$H$490,MATCH(F$4,'Miljövärden urval för publ'!$B$2:$H$2,0),FALSE))</f>
        <v/>
      </c>
      <c r="G368" s="106" t="str">
        <f>IF(ISERROR(VLOOKUP($C368,'Miljövärden urval för publ'!$B$2:$H$490,MATCH(G$4,'Miljövärden urval för publ'!$B$2:$H$2,0),FALSE)),"",VLOOKUP($C368,'Miljövärden urval för publ'!$B$2:$H$490,MATCH(G$4,'Miljövärden urval för publ'!$B$2:$H$2,0),FALSE))</f>
        <v/>
      </c>
    </row>
    <row r="369" spans="1:7" x14ac:dyDescent="0.25">
      <c r="A369" s="106">
        <v>366</v>
      </c>
      <c r="B369" s="106" t="str">
        <f>IF(ISERROR(INDEX('Miljövärden urval för publ'!$A$2:$AD$475,MATCH($A369,'Miljövärden urval för publ'!$U$2:$U$476,0),1)),"",INDEX('Miljövärden urval för publ'!$A$2:$AD$475,MATCH($A369,'Miljövärden urval för publ'!$U$2:$U$476,0),1))</f>
        <v/>
      </c>
      <c r="C369" s="106" t="str">
        <f>IF(ISERROR(INDEX('Miljövärden urval för publ'!$A$2:$AD$475,MATCH($A369,'Miljövärden urval för publ'!$U$2:$U$476,0),2)),"",INDEX('Miljövärden urval för publ'!$A$2:$AD$475,MATCH($A369,'Miljövärden urval för publ'!$U$2:$U$476,0),2))</f>
        <v/>
      </c>
      <c r="D369" s="106" t="str">
        <f>IF(ISERROR(VLOOKUP($C369,'Miljövärden urval för publ'!$B$2:$H$490,MATCH(D$4,'Miljövärden urval för publ'!$B$2:$H$2,0),FALSE)),"",VLOOKUP($C369,'Miljövärden urval för publ'!$B$2:$H$490,MATCH(D$4,'Miljövärden urval för publ'!$B$2:$H$2,0),FALSE))</f>
        <v/>
      </c>
      <c r="E369" s="106" t="str">
        <f>IF(ISERROR(VLOOKUP($C369,'Miljövärden urval för publ'!$B$2:$H$490,MATCH(E$4,'Miljövärden urval för publ'!$B$2:$H$2,0),FALSE)),"",VLOOKUP($C369,'Miljövärden urval för publ'!$B$2:$H$490,MATCH(E$4,'Miljövärden urval för publ'!$B$2:$H$2,0),FALSE))</f>
        <v/>
      </c>
      <c r="F369" s="106" t="str">
        <f>IF(ISERROR(VLOOKUP($C369,'Miljövärden urval för publ'!$B$2:$H$490,MATCH(F$4,'Miljövärden urval för publ'!$B$2:$H$2,0),FALSE)),"",VLOOKUP($C369,'Miljövärden urval för publ'!$B$2:$H$490,MATCH(F$4,'Miljövärden urval för publ'!$B$2:$H$2,0),FALSE))</f>
        <v/>
      </c>
      <c r="G369" s="106" t="str">
        <f>IF(ISERROR(VLOOKUP($C369,'Miljövärden urval för publ'!$B$2:$H$490,MATCH(G$4,'Miljövärden urval för publ'!$B$2:$H$2,0),FALSE)),"",VLOOKUP($C369,'Miljövärden urval för publ'!$B$2:$H$490,MATCH(G$4,'Miljövärden urval för publ'!$B$2:$H$2,0),FALSE))</f>
        <v/>
      </c>
    </row>
    <row r="370" spans="1:7" x14ac:dyDescent="0.25">
      <c r="A370" s="106">
        <v>367</v>
      </c>
      <c r="B370" s="106" t="str">
        <f>IF(ISERROR(INDEX('Miljövärden urval för publ'!$A$2:$AD$475,MATCH($A370,'Miljövärden urval för publ'!$U$2:$U$476,0),1)),"",INDEX('Miljövärden urval för publ'!$A$2:$AD$475,MATCH($A370,'Miljövärden urval för publ'!$U$2:$U$476,0),1))</f>
        <v/>
      </c>
      <c r="C370" s="106" t="str">
        <f>IF(ISERROR(INDEX('Miljövärden urval för publ'!$A$2:$AD$475,MATCH($A370,'Miljövärden urval för publ'!$U$2:$U$476,0),2)),"",INDEX('Miljövärden urval för publ'!$A$2:$AD$475,MATCH($A370,'Miljövärden urval för publ'!$U$2:$U$476,0),2))</f>
        <v/>
      </c>
      <c r="D370" s="106" t="str">
        <f>IF(ISERROR(VLOOKUP($C370,'Miljövärden urval för publ'!$B$2:$H$490,MATCH(D$4,'Miljövärden urval för publ'!$B$2:$H$2,0),FALSE)),"",VLOOKUP($C370,'Miljövärden urval för publ'!$B$2:$H$490,MATCH(D$4,'Miljövärden urval för publ'!$B$2:$H$2,0),FALSE))</f>
        <v/>
      </c>
      <c r="E370" s="106" t="str">
        <f>IF(ISERROR(VLOOKUP($C370,'Miljövärden urval för publ'!$B$2:$H$490,MATCH(E$4,'Miljövärden urval för publ'!$B$2:$H$2,0),FALSE)),"",VLOOKUP($C370,'Miljövärden urval för publ'!$B$2:$H$490,MATCH(E$4,'Miljövärden urval för publ'!$B$2:$H$2,0),FALSE))</f>
        <v/>
      </c>
      <c r="F370" s="106" t="str">
        <f>IF(ISERROR(VLOOKUP($C370,'Miljövärden urval för publ'!$B$2:$H$490,MATCH(F$4,'Miljövärden urval för publ'!$B$2:$H$2,0),FALSE)),"",VLOOKUP($C370,'Miljövärden urval för publ'!$B$2:$H$490,MATCH(F$4,'Miljövärden urval för publ'!$B$2:$H$2,0),FALSE))</f>
        <v/>
      </c>
      <c r="G370" s="106" t="str">
        <f>IF(ISERROR(VLOOKUP($C370,'Miljövärden urval för publ'!$B$2:$H$490,MATCH(G$4,'Miljövärden urval för publ'!$B$2:$H$2,0),FALSE)),"",VLOOKUP($C370,'Miljövärden urval för publ'!$B$2:$H$490,MATCH(G$4,'Miljövärden urval för publ'!$B$2:$H$2,0),FALSE))</f>
        <v/>
      </c>
    </row>
    <row r="371" spans="1:7" x14ac:dyDescent="0.25">
      <c r="A371" s="106">
        <v>368</v>
      </c>
      <c r="B371" s="106" t="str">
        <f>IF(ISERROR(INDEX('Miljövärden urval för publ'!$A$2:$AD$475,MATCH($A371,'Miljövärden urval för publ'!$U$2:$U$476,0),1)),"",INDEX('Miljövärden urval för publ'!$A$2:$AD$475,MATCH($A371,'Miljövärden urval för publ'!$U$2:$U$476,0),1))</f>
        <v/>
      </c>
      <c r="C371" s="106" t="str">
        <f>IF(ISERROR(INDEX('Miljövärden urval för publ'!$A$2:$AD$475,MATCH($A371,'Miljövärden urval för publ'!$U$2:$U$476,0),2)),"",INDEX('Miljövärden urval för publ'!$A$2:$AD$475,MATCH($A371,'Miljövärden urval för publ'!$U$2:$U$476,0),2))</f>
        <v/>
      </c>
      <c r="D371" s="106" t="str">
        <f>IF(ISERROR(VLOOKUP($C371,'Miljövärden urval för publ'!$B$2:$H$490,MATCH(D$4,'Miljövärden urval för publ'!$B$2:$H$2,0),FALSE)),"",VLOOKUP($C371,'Miljövärden urval för publ'!$B$2:$H$490,MATCH(D$4,'Miljövärden urval för publ'!$B$2:$H$2,0),FALSE))</f>
        <v/>
      </c>
      <c r="E371" s="106" t="str">
        <f>IF(ISERROR(VLOOKUP($C371,'Miljövärden urval för publ'!$B$2:$H$490,MATCH(E$4,'Miljövärden urval för publ'!$B$2:$H$2,0),FALSE)),"",VLOOKUP($C371,'Miljövärden urval för publ'!$B$2:$H$490,MATCH(E$4,'Miljövärden urval för publ'!$B$2:$H$2,0),FALSE))</f>
        <v/>
      </c>
      <c r="F371" s="106" t="str">
        <f>IF(ISERROR(VLOOKUP($C371,'Miljövärden urval för publ'!$B$2:$H$490,MATCH(F$4,'Miljövärden urval för publ'!$B$2:$H$2,0),FALSE)),"",VLOOKUP($C371,'Miljövärden urval för publ'!$B$2:$H$490,MATCH(F$4,'Miljövärden urval för publ'!$B$2:$H$2,0),FALSE))</f>
        <v/>
      </c>
      <c r="G371" s="106" t="str">
        <f>IF(ISERROR(VLOOKUP($C371,'Miljövärden urval för publ'!$B$2:$H$490,MATCH(G$4,'Miljövärden urval för publ'!$B$2:$H$2,0),FALSE)),"",VLOOKUP($C371,'Miljövärden urval för publ'!$B$2:$H$490,MATCH(G$4,'Miljövärden urval för publ'!$B$2:$H$2,0),FALSE))</f>
        <v/>
      </c>
    </row>
    <row r="372" spans="1:7" x14ac:dyDescent="0.25">
      <c r="A372" s="106">
        <v>369</v>
      </c>
      <c r="B372" s="106" t="str">
        <f>IF(ISERROR(INDEX('Miljövärden urval för publ'!$A$2:$AD$475,MATCH($A372,'Miljövärden urval för publ'!$U$2:$U$476,0),1)),"",INDEX('Miljövärden urval för publ'!$A$2:$AD$475,MATCH($A372,'Miljövärden urval för publ'!$U$2:$U$476,0),1))</f>
        <v/>
      </c>
      <c r="C372" s="106" t="str">
        <f>IF(ISERROR(INDEX('Miljövärden urval för publ'!$A$2:$AD$475,MATCH($A372,'Miljövärden urval för publ'!$U$2:$U$476,0),2)),"",INDEX('Miljövärden urval för publ'!$A$2:$AD$475,MATCH($A372,'Miljövärden urval för publ'!$U$2:$U$476,0),2))</f>
        <v/>
      </c>
      <c r="D372" s="106" t="str">
        <f>IF(ISERROR(VLOOKUP($C372,'Miljövärden urval för publ'!$B$2:$H$490,MATCH(D$4,'Miljövärden urval för publ'!$B$2:$H$2,0),FALSE)),"",VLOOKUP($C372,'Miljövärden urval för publ'!$B$2:$H$490,MATCH(D$4,'Miljövärden urval för publ'!$B$2:$H$2,0),FALSE))</f>
        <v/>
      </c>
      <c r="E372" s="106" t="str">
        <f>IF(ISERROR(VLOOKUP($C372,'Miljövärden urval för publ'!$B$2:$H$490,MATCH(E$4,'Miljövärden urval för publ'!$B$2:$H$2,0),FALSE)),"",VLOOKUP($C372,'Miljövärden urval för publ'!$B$2:$H$490,MATCH(E$4,'Miljövärden urval för publ'!$B$2:$H$2,0),FALSE))</f>
        <v/>
      </c>
      <c r="F372" s="106" t="str">
        <f>IF(ISERROR(VLOOKUP($C372,'Miljövärden urval för publ'!$B$2:$H$490,MATCH(F$4,'Miljövärden urval för publ'!$B$2:$H$2,0),FALSE)),"",VLOOKUP($C372,'Miljövärden urval för publ'!$B$2:$H$490,MATCH(F$4,'Miljövärden urval för publ'!$B$2:$H$2,0),FALSE))</f>
        <v/>
      </c>
      <c r="G372" s="106" t="str">
        <f>IF(ISERROR(VLOOKUP($C372,'Miljövärden urval för publ'!$B$2:$H$490,MATCH(G$4,'Miljövärden urval för publ'!$B$2:$H$2,0),FALSE)),"",VLOOKUP($C372,'Miljövärden urval för publ'!$B$2:$H$490,MATCH(G$4,'Miljövärden urval för publ'!$B$2:$H$2,0),FALSE))</f>
        <v/>
      </c>
    </row>
    <row r="373" spans="1:7" x14ac:dyDescent="0.25">
      <c r="A373" s="106">
        <v>370</v>
      </c>
      <c r="B373" s="106" t="str">
        <f>IF(ISERROR(INDEX('Miljövärden urval för publ'!$A$2:$AD$475,MATCH($A373,'Miljövärden urval för publ'!$U$2:$U$476,0),1)),"",INDEX('Miljövärden urval för publ'!$A$2:$AD$475,MATCH($A373,'Miljövärden urval för publ'!$U$2:$U$476,0),1))</f>
        <v/>
      </c>
      <c r="C373" s="106" t="str">
        <f>IF(ISERROR(INDEX('Miljövärden urval för publ'!$A$2:$AD$475,MATCH($A373,'Miljövärden urval för publ'!$U$2:$U$476,0),2)),"",INDEX('Miljövärden urval för publ'!$A$2:$AD$475,MATCH($A373,'Miljövärden urval för publ'!$U$2:$U$476,0),2))</f>
        <v/>
      </c>
      <c r="D373" s="106" t="str">
        <f>IF(ISERROR(VLOOKUP($C373,'Miljövärden urval för publ'!$B$2:$H$490,MATCH(D$4,'Miljövärden urval för publ'!$B$2:$H$2,0),FALSE)),"",VLOOKUP($C373,'Miljövärden urval för publ'!$B$2:$H$490,MATCH(D$4,'Miljövärden urval för publ'!$B$2:$H$2,0),FALSE))</f>
        <v/>
      </c>
      <c r="E373" s="106" t="str">
        <f>IF(ISERROR(VLOOKUP($C373,'Miljövärden urval för publ'!$B$2:$H$490,MATCH(E$4,'Miljövärden urval för publ'!$B$2:$H$2,0),FALSE)),"",VLOOKUP($C373,'Miljövärden urval för publ'!$B$2:$H$490,MATCH(E$4,'Miljövärden urval för publ'!$B$2:$H$2,0),FALSE))</f>
        <v/>
      </c>
      <c r="F373" s="106" t="str">
        <f>IF(ISERROR(VLOOKUP($C373,'Miljövärden urval för publ'!$B$2:$H$490,MATCH(F$4,'Miljövärden urval för publ'!$B$2:$H$2,0),FALSE)),"",VLOOKUP($C373,'Miljövärden urval för publ'!$B$2:$H$490,MATCH(F$4,'Miljövärden urval för publ'!$B$2:$H$2,0),FALSE))</f>
        <v/>
      </c>
      <c r="G373" s="106" t="str">
        <f>IF(ISERROR(VLOOKUP($C373,'Miljövärden urval för publ'!$B$2:$H$490,MATCH(G$4,'Miljövärden urval för publ'!$B$2:$H$2,0),FALSE)),"",VLOOKUP($C373,'Miljövärden urval för publ'!$B$2:$H$490,MATCH(G$4,'Miljövärden urval för publ'!$B$2:$H$2,0),FALSE))</f>
        <v/>
      </c>
    </row>
    <row r="374" spans="1:7" x14ac:dyDescent="0.25">
      <c r="A374" s="106">
        <v>371</v>
      </c>
      <c r="B374" s="106" t="str">
        <f>IF(ISERROR(INDEX('Miljövärden urval för publ'!$A$2:$AD$475,MATCH($A374,'Miljövärden urval för publ'!$U$2:$U$476,0),1)),"",INDEX('Miljövärden urval för publ'!$A$2:$AD$475,MATCH($A374,'Miljövärden urval för publ'!$U$2:$U$476,0),1))</f>
        <v/>
      </c>
      <c r="C374" s="106" t="str">
        <f>IF(ISERROR(INDEX('Miljövärden urval för publ'!$A$2:$AD$475,MATCH($A374,'Miljövärden urval för publ'!$U$2:$U$476,0),2)),"",INDEX('Miljövärden urval för publ'!$A$2:$AD$475,MATCH($A374,'Miljövärden urval för publ'!$U$2:$U$476,0),2))</f>
        <v/>
      </c>
      <c r="D374" s="106" t="str">
        <f>IF(ISERROR(VLOOKUP($C374,'Miljövärden urval för publ'!$B$2:$H$490,MATCH(D$4,'Miljövärden urval för publ'!$B$2:$H$2,0),FALSE)),"",VLOOKUP($C374,'Miljövärden urval för publ'!$B$2:$H$490,MATCH(D$4,'Miljövärden urval för publ'!$B$2:$H$2,0),FALSE))</f>
        <v/>
      </c>
      <c r="E374" s="106" t="str">
        <f>IF(ISERROR(VLOOKUP($C374,'Miljövärden urval för publ'!$B$2:$H$490,MATCH(E$4,'Miljövärden urval för publ'!$B$2:$H$2,0),FALSE)),"",VLOOKUP($C374,'Miljövärden urval för publ'!$B$2:$H$490,MATCH(E$4,'Miljövärden urval för publ'!$B$2:$H$2,0),FALSE))</f>
        <v/>
      </c>
      <c r="F374" s="106" t="str">
        <f>IF(ISERROR(VLOOKUP($C374,'Miljövärden urval för publ'!$B$2:$H$490,MATCH(F$4,'Miljövärden urval för publ'!$B$2:$H$2,0),FALSE)),"",VLOOKUP($C374,'Miljövärden urval för publ'!$B$2:$H$490,MATCH(F$4,'Miljövärden urval för publ'!$B$2:$H$2,0),FALSE))</f>
        <v/>
      </c>
      <c r="G374" s="106" t="str">
        <f>IF(ISERROR(VLOOKUP($C374,'Miljövärden urval för publ'!$B$2:$H$490,MATCH(G$4,'Miljövärden urval för publ'!$B$2:$H$2,0),FALSE)),"",VLOOKUP($C374,'Miljövärden urval för publ'!$B$2:$H$490,MATCH(G$4,'Miljövärden urval för publ'!$B$2:$H$2,0),FALSE))</f>
        <v/>
      </c>
    </row>
    <row r="375" spans="1:7" x14ac:dyDescent="0.25">
      <c r="A375" s="106">
        <v>372</v>
      </c>
      <c r="B375" s="106" t="str">
        <f>IF(ISERROR(INDEX('Miljövärden urval för publ'!$A$2:$AD$475,MATCH($A375,'Miljövärden urval för publ'!$U$2:$U$476,0),1)),"",INDEX('Miljövärden urval för publ'!$A$2:$AD$475,MATCH($A375,'Miljövärden urval för publ'!$U$2:$U$476,0),1))</f>
        <v/>
      </c>
      <c r="C375" s="106" t="str">
        <f>IF(ISERROR(INDEX('Miljövärden urval för publ'!$A$2:$AD$475,MATCH($A375,'Miljövärden urval för publ'!$U$2:$U$476,0),2)),"",INDEX('Miljövärden urval för publ'!$A$2:$AD$475,MATCH($A375,'Miljövärden urval för publ'!$U$2:$U$476,0),2))</f>
        <v/>
      </c>
      <c r="D375" s="106" t="str">
        <f>IF(ISERROR(VLOOKUP($C375,'Miljövärden urval för publ'!$B$2:$H$490,MATCH(D$4,'Miljövärden urval för publ'!$B$2:$H$2,0),FALSE)),"",VLOOKUP($C375,'Miljövärden urval för publ'!$B$2:$H$490,MATCH(D$4,'Miljövärden urval för publ'!$B$2:$H$2,0),FALSE))</f>
        <v/>
      </c>
      <c r="E375" s="106" t="str">
        <f>IF(ISERROR(VLOOKUP($C375,'Miljövärden urval för publ'!$B$2:$H$490,MATCH(E$4,'Miljövärden urval för publ'!$B$2:$H$2,0),FALSE)),"",VLOOKUP($C375,'Miljövärden urval för publ'!$B$2:$H$490,MATCH(E$4,'Miljövärden urval för publ'!$B$2:$H$2,0),FALSE))</f>
        <v/>
      </c>
      <c r="F375" s="106" t="str">
        <f>IF(ISERROR(VLOOKUP($C375,'Miljövärden urval för publ'!$B$2:$H$490,MATCH(F$4,'Miljövärden urval för publ'!$B$2:$H$2,0),FALSE)),"",VLOOKUP($C375,'Miljövärden urval för publ'!$B$2:$H$490,MATCH(F$4,'Miljövärden urval för publ'!$B$2:$H$2,0),FALSE))</f>
        <v/>
      </c>
      <c r="G375" s="106" t="str">
        <f>IF(ISERROR(VLOOKUP($C375,'Miljövärden urval för publ'!$B$2:$H$490,MATCH(G$4,'Miljövärden urval för publ'!$B$2:$H$2,0),FALSE)),"",VLOOKUP($C375,'Miljövärden urval för publ'!$B$2:$H$490,MATCH(G$4,'Miljövärden urval för publ'!$B$2:$H$2,0),FALSE))</f>
        <v/>
      </c>
    </row>
    <row r="376" spans="1:7" x14ac:dyDescent="0.25">
      <c r="A376" s="106">
        <v>373</v>
      </c>
      <c r="B376" s="106" t="str">
        <f>IF(ISERROR(INDEX('Miljövärden urval för publ'!$A$2:$AD$475,MATCH($A376,'Miljövärden urval för publ'!$U$2:$U$476,0),1)),"",INDEX('Miljövärden urval för publ'!$A$2:$AD$475,MATCH($A376,'Miljövärden urval för publ'!$U$2:$U$476,0),1))</f>
        <v/>
      </c>
      <c r="C376" s="106" t="str">
        <f>IF(ISERROR(INDEX('Miljövärden urval för publ'!$A$2:$AD$475,MATCH($A376,'Miljövärden urval för publ'!$U$2:$U$476,0),2)),"",INDEX('Miljövärden urval för publ'!$A$2:$AD$475,MATCH($A376,'Miljövärden urval för publ'!$U$2:$U$476,0),2))</f>
        <v/>
      </c>
      <c r="D376" s="106" t="str">
        <f>IF(ISERROR(VLOOKUP($C376,'Miljövärden urval för publ'!$B$2:$H$490,MATCH(D$4,'Miljövärden urval för publ'!$B$2:$H$2,0),FALSE)),"",VLOOKUP($C376,'Miljövärden urval för publ'!$B$2:$H$490,MATCH(D$4,'Miljövärden urval för publ'!$B$2:$H$2,0),FALSE))</f>
        <v/>
      </c>
      <c r="E376" s="106" t="str">
        <f>IF(ISERROR(VLOOKUP($C376,'Miljövärden urval för publ'!$B$2:$H$490,MATCH(E$4,'Miljövärden urval för publ'!$B$2:$H$2,0),FALSE)),"",VLOOKUP($C376,'Miljövärden urval för publ'!$B$2:$H$490,MATCH(E$4,'Miljövärden urval för publ'!$B$2:$H$2,0),FALSE))</f>
        <v/>
      </c>
      <c r="F376" s="106" t="str">
        <f>IF(ISERROR(VLOOKUP($C376,'Miljövärden urval för publ'!$B$2:$H$490,MATCH(F$4,'Miljövärden urval för publ'!$B$2:$H$2,0),FALSE)),"",VLOOKUP($C376,'Miljövärden urval för publ'!$B$2:$H$490,MATCH(F$4,'Miljövärden urval för publ'!$B$2:$H$2,0),FALSE))</f>
        <v/>
      </c>
      <c r="G376" s="106" t="str">
        <f>IF(ISERROR(VLOOKUP($C376,'Miljövärden urval för publ'!$B$2:$H$490,MATCH(G$4,'Miljövärden urval för publ'!$B$2:$H$2,0),FALSE)),"",VLOOKUP($C376,'Miljövärden urval för publ'!$B$2:$H$490,MATCH(G$4,'Miljövärden urval för publ'!$B$2:$H$2,0),FALSE))</f>
        <v/>
      </c>
    </row>
    <row r="377" spans="1:7" x14ac:dyDescent="0.25">
      <c r="A377" s="106">
        <v>374</v>
      </c>
      <c r="B377" s="106" t="str">
        <f>IF(ISERROR(INDEX('Miljövärden urval för publ'!$A$2:$AD$475,MATCH($A377,'Miljövärden urval för publ'!$U$2:$U$476,0),1)),"",INDEX('Miljövärden urval för publ'!$A$2:$AD$475,MATCH($A377,'Miljövärden urval för publ'!$U$2:$U$476,0),1))</f>
        <v/>
      </c>
      <c r="C377" s="106" t="str">
        <f>IF(ISERROR(INDEX('Miljövärden urval för publ'!$A$2:$AD$475,MATCH($A377,'Miljövärden urval för publ'!$U$2:$U$476,0),2)),"",INDEX('Miljövärden urval för publ'!$A$2:$AD$475,MATCH($A377,'Miljövärden urval för publ'!$U$2:$U$476,0),2))</f>
        <v/>
      </c>
      <c r="D377" s="106" t="str">
        <f>IF(ISERROR(VLOOKUP($C377,'Miljövärden urval för publ'!$B$2:$H$490,MATCH(D$4,'Miljövärden urval för publ'!$B$2:$H$2,0),FALSE)),"",VLOOKUP($C377,'Miljövärden urval för publ'!$B$2:$H$490,MATCH(D$4,'Miljövärden urval för publ'!$B$2:$H$2,0),FALSE))</f>
        <v/>
      </c>
      <c r="E377" s="106" t="str">
        <f>IF(ISERROR(VLOOKUP($C377,'Miljövärden urval för publ'!$B$2:$H$490,MATCH(E$4,'Miljövärden urval för publ'!$B$2:$H$2,0),FALSE)),"",VLOOKUP($C377,'Miljövärden urval för publ'!$B$2:$H$490,MATCH(E$4,'Miljövärden urval för publ'!$B$2:$H$2,0),FALSE))</f>
        <v/>
      </c>
      <c r="F377" s="106" t="str">
        <f>IF(ISERROR(VLOOKUP($C377,'Miljövärden urval för publ'!$B$2:$H$490,MATCH(F$4,'Miljövärden urval för publ'!$B$2:$H$2,0),FALSE)),"",VLOOKUP($C377,'Miljövärden urval för publ'!$B$2:$H$490,MATCH(F$4,'Miljövärden urval för publ'!$B$2:$H$2,0),FALSE))</f>
        <v/>
      </c>
      <c r="G377" s="106" t="str">
        <f>IF(ISERROR(VLOOKUP($C377,'Miljövärden urval för publ'!$B$2:$H$490,MATCH(G$4,'Miljövärden urval för publ'!$B$2:$H$2,0),FALSE)),"",VLOOKUP($C377,'Miljövärden urval för publ'!$B$2:$H$490,MATCH(G$4,'Miljövärden urval för publ'!$B$2:$H$2,0),FALSE))</f>
        <v/>
      </c>
    </row>
    <row r="378" spans="1:7" x14ac:dyDescent="0.25">
      <c r="A378" s="106">
        <v>375</v>
      </c>
      <c r="B378" s="106" t="str">
        <f>IF(ISERROR(INDEX('Miljövärden urval för publ'!$A$2:$AD$475,MATCH($A378,'Miljövärden urval för publ'!$U$2:$U$476,0),1)),"",INDEX('Miljövärden urval för publ'!$A$2:$AD$475,MATCH($A378,'Miljövärden urval för publ'!$U$2:$U$476,0),1))</f>
        <v/>
      </c>
      <c r="C378" s="106" t="str">
        <f>IF(ISERROR(INDEX('Miljövärden urval för publ'!$A$2:$AD$475,MATCH($A378,'Miljövärden urval för publ'!$U$2:$U$476,0),2)),"",INDEX('Miljövärden urval för publ'!$A$2:$AD$475,MATCH($A378,'Miljövärden urval för publ'!$U$2:$U$476,0),2))</f>
        <v/>
      </c>
      <c r="D378" s="106" t="str">
        <f>IF(ISERROR(VLOOKUP($C378,'Miljövärden urval för publ'!$B$2:$H$490,MATCH(D$4,'Miljövärden urval för publ'!$B$2:$H$2,0),FALSE)),"",VLOOKUP($C378,'Miljövärden urval för publ'!$B$2:$H$490,MATCH(D$4,'Miljövärden urval för publ'!$B$2:$H$2,0),FALSE))</f>
        <v/>
      </c>
      <c r="E378" s="106" t="str">
        <f>IF(ISERROR(VLOOKUP($C378,'Miljövärden urval för publ'!$B$2:$H$490,MATCH(E$4,'Miljövärden urval för publ'!$B$2:$H$2,0),FALSE)),"",VLOOKUP($C378,'Miljövärden urval för publ'!$B$2:$H$490,MATCH(E$4,'Miljövärden urval för publ'!$B$2:$H$2,0),FALSE))</f>
        <v/>
      </c>
      <c r="F378" s="106" t="str">
        <f>IF(ISERROR(VLOOKUP($C378,'Miljövärden urval för publ'!$B$2:$H$490,MATCH(F$4,'Miljövärden urval för publ'!$B$2:$H$2,0),FALSE)),"",VLOOKUP($C378,'Miljövärden urval för publ'!$B$2:$H$490,MATCH(F$4,'Miljövärden urval för publ'!$B$2:$H$2,0),FALSE))</f>
        <v/>
      </c>
      <c r="G378" s="106" t="str">
        <f>IF(ISERROR(VLOOKUP($C378,'Miljövärden urval för publ'!$B$2:$H$490,MATCH(G$4,'Miljövärden urval för publ'!$B$2:$H$2,0),FALSE)),"",VLOOKUP($C378,'Miljövärden urval för publ'!$B$2:$H$490,MATCH(G$4,'Miljövärden urval för publ'!$B$2:$H$2,0),FALSE))</f>
        <v/>
      </c>
    </row>
    <row r="379" spans="1:7" x14ac:dyDescent="0.25">
      <c r="A379" s="106">
        <v>376</v>
      </c>
      <c r="B379" s="106" t="str">
        <f>IF(ISERROR(INDEX('Miljövärden urval för publ'!$A$2:$AD$475,MATCH($A379,'Miljövärden urval för publ'!$U$2:$U$476,0),1)),"",INDEX('Miljövärden urval för publ'!$A$2:$AD$475,MATCH($A379,'Miljövärden urval för publ'!$U$2:$U$476,0),1))</f>
        <v/>
      </c>
      <c r="C379" s="106" t="str">
        <f>IF(ISERROR(INDEX('Miljövärden urval för publ'!$A$2:$AD$475,MATCH($A379,'Miljövärden urval för publ'!$U$2:$U$476,0),2)),"",INDEX('Miljövärden urval för publ'!$A$2:$AD$475,MATCH($A379,'Miljövärden urval för publ'!$U$2:$U$476,0),2))</f>
        <v/>
      </c>
      <c r="D379" s="106" t="str">
        <f>IF(ISERROR(VLOOKUP($C379,'Miljövärden urval för publ'!$B$2:$H$490,MATCH(D$4,'Miljövärden urval för publ'!$B$2:$H$2,0),FALSE)),"",VLOOKUP($C379,'Miljövärden urval för publ'!$B$2:$H$490,MATCH(D$4,'Miljövärden urval för publ'!$B$2:$H$2,0),FALSE))</f>
        <v/>
      </c>
      <c r="E379" s="106" t="str">
        <f>IF(ISERROR(VLOOKUP($C379,'Miljövärden urval för publ'!$B$2:$H$490,MATCH(E$4,'Miljövärden urval för publ'!$B$2:$H$2,0),FALSE)),"",VLOOKUP($C379,'Miljövärden urval för publ'!$B$2:$H$490,MATCH(E$4,'Miljövärden urval för publ'!$B$2:$H$2,0),FALSE))</f>
        <v/>
      </c>
      <c r="F379" s="106" t="str">
        <f>IF(ISERROR(VLOOKUP($C379,'Miljövärden urval för publ'!$B$2:$H$490,MATCH(F$4,'Miljövärden urval för publ'!$B$2:$H$2,0),FALSE)),"",VLOOKUP($C379,'Miljövärden urval för publ'!$B$2:$H$490,MATCH(F$4,'Miljövärden urval för publ'!$B$2:$H$2,0),FALSE))</f>
        <v/>
      </c>
      <c r="G379" s="106" t="str">
        <f>IF(ISERROR(VLOOKUP($C379,'Miljövärden urval för publ'!$B$2:$H$490,MATCH(G$4,'Miljövärden urval för publ'!$B$2:$H$2,0),FALSE)),"",VLOOKUP($C379,'Miljövärden urval för publ'!$B$2:$H$490,MATCH(G$4,'Miljövärden urval för publ'!$B$2:$H$2,0),FALSE))</f>
        <v/>
      </c>
    </row>
    <row r="380" spans="1:7" x14ac:dyDescent="0.25">
      <c r="A380" s="106">
        <v>377</v>
      </c>
      <c r="B380" s="106" t="str">
        <f>IF(ISERROR(INDEX('Miljövärden urval för publ'!$A$2:$AD$475,MATCH($A380,'Miljövärden urval för publ'!$U$2:$U$476,0),1)),"",INDEX('Miljövärden urval för publ'!$A$2:$AD$475,MATCH($A380,'Miljövärden urval för publ'!$U$2:$U$476,0),1))</f>
        <v/>
      </c>
      <c r="C380" s="106" t="str">
        <f>IF(ISERROR(INDEX('Miljövärden urval för publ'!$A$2:$AD$475,MATCH($A380,'Miljövärden urval för publ'!$U$2:$U$476,0),2)),"",INDEX('Miljövärden urval för publ'!$A$2:$AD$475,MATCH($A380,'Miljövärden urval för publ'!$U$2:$U$476,0),2))</f>
        <v/>
      </c>
      <c r="D380" s="106" t="str">
        <f>IF(ISERROR(VLOOKUP($C380,'Miljövärden urval för publ'!$B$2:$H$490,MATCH(D$4,'Miljövärden urval för publ'!$B$2:$H$2,0),FALSE)),"",VLOOKUP($C380,'Miljövärden urval för publ'!$B$2:$H$490,MATCH(D$4,'Miljövärden urval för publ'!$B$2:$H$2,0),FALSE))</f>
        <v/>
      </c>
      <c r="E380" s="106" t="str">
        <f>IF(ISERROR(VLOOKUP($C380,'Miljövärden urval för publ'!$B$2:$H$490,MATCH(E$4,'Miljövärden urval för publ'!$B$2:$H$2,0),FALSE)),"",VLOOKUP($C380,'Miljövärden urval för publ'!$B$2:$H$490,MATCH(E$4,'Miljövärden urval för publ'!$B$2:$H$2,0),FALSE))</f>
        <v/>
      </c>
      <c r="F380" s="106" t="str">
        <f>IF(ISERROR(VLOOKUP($C380,'Miljövärden urval för publ'!$B$2:$H$490,MATCH(F$4,'Miljövärden urval för publ'!$B$2:$H$2,0),FALSE)),"",VLOOKUP($C380,'Miljövärden urval för publ'!$B$2:$H$490,MATCH(F$4,'Miljövärden urval för publ'!$B$2:$H$2,0),FALSE))</f>
        <v/>
      </c>
      <c r="G380" s="106" t="str">
        <f>IF(ISERROR(VLOOKUP($C380,'Miljövärden urval för publ'!$B$2:$H$490,MATCH(G$4,'Miljövärden urval för publ'!$B$2:$H$2,0),FALSE)),"",VLOOKUP($C380,'Miljövärden urval för publ'!$B$2:$H$490,MATCH(G$4,'Miljövärden urval för publ'!$B$2:$H$2,0),FALSE))</f>
        <v/>
      </c>
    </row>
    <row r="381" spans="1:7" x14ac:dyDescent="0.25">
      <c r="A381" s="106">
        <v>378</v>
      </c>
      <c r="B381" s="106" t="str">
        <f>IF(ISERROR(INDEX('Miljövärden urval för publ'!$A$2:$AD$475,MATCH($A381,'Miljövärden urval för publ'!$U$2:$U$476,0),1)),"",INDEX('Miljövärden urval för publ'!$A$2:$AD$475,MATCH($A381,'Miljövärden urval för publ'!$U$2:$U$476,0),1))</f>
        <v/>
      </c>
      <c r="C381" s="106" t="str">
        <f>IF(ISERROR(INDEX('Miljövärden urval för publ'!$A$2:$AD$475,MATCH($A381,'Miljövärden urval för publ'!$U$2:$U$476,0),2)),"",INDEX('Miljövärden urval för publ'!$A$2:$AD$475,MATCH($A381,'Miljövärden urval för publ'!$U$2:$U$476,0),2))</f>
        <v/>
      </c>
      <c r="D381" s="106" t="str">
        <f>IF(ISERROR(VLOOKUP($C381,'Miljövärden urval för publ'!$B$2:$H$490,MATCH(D$4,'Miljövärden urval för publ'!$B$2:$H$2,0),FALSE)),"",VLOOKUP($C381,'Miljövärden urval för publ'!$B$2:$H$490,MATCH(D$4,'Miljövärden urval för publ'!$B$2:$H$2,0),FALSE))</f>
        <v/>
      </c>
      <c r="E381" s="106" t="str">
        <f>IF(ISERROR(VLOOKUP($C381,'Miljövärden urval för publ'!$B$2:$H$490,MATCH(E$4,'Miljövärden urval för publ'!$B$2:$H$2,0),FALSE)),"",VLOOKUP($C381,'Miljövärden urval för publ'!$B$2:$H$490,MATCH(E$4,'Miljövärden urval för publ'!$B$2:$H$2,0),FALSE))</f>
        <v/>
      </c>
      <c r="F381" s="106" t="str">
        <f>IF(ISERROR(VLOOKUP($C381,'Miljövärden urval för publ'!$B$2:$H$490,MATCH(F$4,'Miljövärden urval för publ'!$B$2:$H$2,0),FALSE)),"",VLOOKUP($C381,'Miljövärden urval för publ'!$B$2:$H$490,MATCH(F$4,'Miljövärden urval för publ'!$B$2:$H$2,0),FALSE))</f>
        <v/>
      </c>
      <c r="G381" s="106" t="str">
        <f>IF(ISERROR(VLOOKUP($C381,'Miljövärden urval för publ'!$B$2:$H$490,MATCH(G$4,'Miljövärden urval för publ'!$B$2:$H$2,0),FALSE)),"",VLOOKUP($C381,'Miljövärden urval för publ'!$B$2:$H$490,MATCH(G$4,'Miljövärden urval för publ'!$B$2:$H$2,0),FALSE))</f>
        <v/>
      </c>
    </row>
    <row r="382" spans="1:7" x14ac:dyDescent="0.25">
      <c r="A382" s="106">
        <v>379</v>
      </c>
      <c r="B382" s="106" t="str">
        <f>IF(ISERROR(INDEX('Miljövärden urval för publ'!$A$2:$AD$475,MATCH($A382,'Miljövärden urval för publ'!$U$2:$U$476,0),1)),"",INDEX('Miljövärden urval för publ'!$A$2:$AD$475,MATCH($A382,'Miljövärden urval för publ'!$U$2:$U$476,0),1))</f>
        <v/>
      </c>
      <c r="C382" s="106" t="str">
        <f>IF(ISERROR(INDEX('Miljövärden urval för publ'!$A$2:$AD$475,MATCH($A382,'Miljövärden urval för publ'!$U$2:$U$476,0),2)),"",INDEX('Miljövärden urval för publ'!$A$2:$AD$475,MATCH($A382,'Miljövärden urval för publ'!$U$2:$U$476,0),2))</f>
        <v/>
      </c>
      <c r="D382" s="106" t="str">
        <f>IF(ISERROR(VLOOKUP($C382,'Miljövärden urval för publ'!$B$2:$H$490,MATCH(D$4,'Miljövärden urval för publ'!$B$2:$H$2,0),FALSE)),"",VLOOKUP($C382,'Miljövärden urval för publ'!$B$2:$H$490,MATCH(D$4,'Miljövärden urval för publ'!$B$2:$H$2,0),FALSE))</f>
        <v/>
      </c>
      <c r="E382" s="106" t="str">
        <f>IF(ISERROR(VLOOKUP($C382,'Miljövärden urval för publ'!$B$2:$H$490,MATCH(E$4,'Miljövärden urval för publ'!$B$2:$H$2,0),FALSE)),"",VLOOKUP($C382,'Miljövärden urval för publ'!$B$2:$H$490,MATCH(E$4,'Miljövärden urval för publ'!$B$2:$H$2,0),FALSE))</f>
        <v/>
      </c>
      <c r="F382" s="106" t="str">
        <f>IF(ISERROR(VLOOKUP($C382,'Miljövärden urval för publ'!$B$2:$H$490,MATCH(F$4,'Miljövärden urval för publ'!$B$2:$H$2,0),FALSE)),"",VLOOKUP($C382,'Miljövärden urval för publ'!$B$2:$H$490,MATCH(F$4,'Miljövärden urval för publ'!$B$2:$H$2,0),FALSE))</f>
        <v/>
      </c>
      <c r="G382" s="106" t="str">
        <f>IF(ISERROR(VLOOKUP($C382,'Miljövärden urval för publ'!$B$2:$H$490,MATCH(G$4,'Miljövärden urval för publ'!$B$2:$H$2,0),FALSE)),"",VLOOKUP($C382,'Miljövärden urval för publ'!$B$2:$H$490,MATCH(G$4,'Miljövärden urval för publ'!$B$2:$H$2,0),FALSE))</f>
        <v/>
      </c>
    </row>
    <row r="383" spans="1:7" x14ac:dyDescent="0.25">
      <c r="A383" s="106">
        <v>380</v>
      </c>
      <c r="B383" s="106" t="str">
        <f>IF(ISERROR(INDEX('Miljövärden urval för publ'!$A$2:$AD$475,MATCH($A383,'Miljövärden urval för publ'!$U$2:$U$476,0),1)),"",INDEX('Miljövärden urval för publ'!$A$2:$AD$475,MATCH($A383,'Miljövärden urval för publ'!$U$2:$U$476,0),1))</f>
        <v/>
      </c>
      <c r="C383" s="106" t="str">
        <f>IF(ISERROR(INDEX('Miljövärden urval för publ'!$A$2:$AD$475,MATCH($A383,'Miljövärden urval för publ'!$U$2:$U$476,0),2)),"",INDEX('Miljövärden urval för publ'!$A$2:$AD$475,MATCH($A383,'Miljövärden urval för publ'!$U$2:$U$476,0),2))</f>
        <v/>
      </c>
      <c r="D383" s="106" t="str">
        <f>IF(ISERROR(VLOOKUP($C383,'Miljövärden urval för publ'!$B$2:$H$490,MATCH(D$4,'Miljövärden urval för publ'!$B$2:$H$2,0),FALSE)),"",VLOOKUP($C383,'Miljövärden urval för publ'!$B$2:$H$490,MATCH(D$4,'Miljövärden urval för publ'!$B$2:$H$2,0),FALSE))</f>
        <v/>
      </c>
      <c r="E383" s="106" t="str">
        <f>IF(ISERROR(VLOOKUP($C383,'Miljövärden urval för publ'!$B$2:$H$490,MATCH(E$4,'Miljövärden urval för publ'!$B$2:$H$2,0),FALSE)),"",VLOOKUP($C383,'Miljövärden urval för publ'!$B$2:$H$490,MATCH(E$4,'Miljövärden urval för publ'!$B$2:$H$2,0),FALSE))</f>
        <v/>
      </c>
      <c r="F383" s="106" t="str">
        <f>IF(ISERROR(VLOOKUP($C383,'Miljövärden urval för publ'!$B$2:$H$490,MATCH(F$4,'Miljövärden urval för publ'!$B$2:$H$2,0),FALSE)),"",VLOOKUP($C383,'Miljövärden urval för publ'!$B$2:$H$490,MATCH(F$4,'Miljövärden urval för publ'!$B$2:$H$2,0),FALSE))</f>
        <v/>
      </c>
      <c r="G383" s="106" t="str">
        <f>IF(ISERROR(VLOOKUP($C383,'Miljövärden urval för publ'!$B$2:$H$490,MATCH(G$4,'Miljövärden urval för publ'!$B$2:$H$2,0),FALSE)),"",VLOOKUP($C383,'Miljövärden urval för publ'!$B$2:$H$490,MATCH(G$4,'Miljövärden urval för publ'!$B$2:$H$2,0),FALSE))</f>
        <v/>
      </c>
    </row>
    <row r="384" spans="1:7" x14ac:dyDescent="0.25">
      <c r="A384" s="106">
        <v>381</v>
      </c>
      <c r="B384" s="106" t="str">
        <f>IF(ISERROR(INDEX('Miljövärden urval för publ'!$A$2:$AD$475,MATCH($A384,'Miljövärden urval för publ'!$U$2:$U$476,0),1)),"",INDEX('Miljövärden urval för publ'!$A$2:$AD$475,MATCH($A384,'Miljövärden urval för publ'!$U$2:$U$476,0),1))</f>
        <v/>
      </c>
      <c r="C384" s="106" t="str">
        <f>IF(ISERROR(INDEX('Miljövärden urval för publ'!$A$2:$AD$475,MATCH($A384,'Miljövärden urval för publ'!$U$2:$U$476,0),2)),"",INDEX('Miljövärden urval för publ'!$A$2:$AD$475,MATCH($A384,'Miljövärden urval för publ'!$U$2:$U$476,0),2))</f>
        <v/>
      </c>
      <c r="D384" s="106" t="str">
        <f>IF(ISERROR(VLOOKUP($C384,'Miljövärden urval för publ'!$B$2:$H$490,MATCH(D$4,'Miljövärden urval för publ'!$B$2:$H$2,0),FALSE)),"",VLOOKUP($C384,'Miljövärden urval för publ'!$B$2:$H$490,MATCH(D$4,'Miljövärden urval för publ'!$B$2:$H$2,0),FALSE))</f>
        <v/>
      </c>
      <c r="E384" s="106" t="str">
        <f>IF(ISERROR(VLOOKUP($C384,'Miljövärden urval för publ'!$B$2:$H$490,MATCH(E$4,'Miljövärden urval för publ'!$B$2:$H$2,0),FALSE)),"",VLOOKUP($C384,'Miljövärden urval för publ'!$B$2:$H$490,MATCH(E$4,'Miljövärden urval för publ'!$B$2:$H$2,0),FALSE))</f>
        <v/>
      </c>
      <c r="F384" s="106" t="str">
        <f>IF(ISERROR(VLOOKUP($C384,'Miljövärden urval för publ'!$B$2:$H$490,MATCH(F$4,'Miljövärden urval för publ'!$B$2:$H$2,0),FALSE)),"",VLOOKUP($C384,'Miljövärden urval för publ'!$B$2:$H$490,MATCH(F$4,'Miljövärden urval för publ'!$B$2:$H$2,0),FALSE))</f>
        <v/>
      </c>
      <c r="G384" s="106" t="str">
        <f>IF(ISERROR(VLOOKUP($C384,'Miljövärden urval för publ'!$B$2:$H$490,MATCH(G$4,'Miljövärden urval för publ'!$B$2:$H$2,0),FALSE)),"",VLOOKUP($C384,'Miljövärden urval för publ'!$B$2:$H$490,MATCH(G$4,'Miljövärden urval för publ'!$B$2:$H$2,0),FALSE))</f>
        <v/>
      </c>
    </row>
    <row r="385" spans="1:7" x14ac:dyDescent="0.25">
      <c r="A385" s="106">
        <v>382</v>
      </c>
      <c r="B385" s="106" t="str">
        <f>IF(ISERROR(INDEX('Miljövärden urval för publ'!$A$2:$AD$475,MATCH($A385,'Miljövärden urval för publ'!$U$2:$U$476,0),1)),"",INDEX('Miljövärden urval för publ'!$A$2:$AD$475,MATCH($A385,'Miljövärden urval för publ'!$U$2:$U$476,0),1))</f>
        <v/>
      </c>
      <c r="C385" s="106" t="str">
        <f>IF(ISERROR(INDEX('Miljövärden urval för publ'!$A$2:$AD$475,MATCH($A385,'Miljövärden urval för publ'!$U$2:$U$476,0),2)),"",INDEX('Miljövärden urval för publ'!$A$2:$AD$475,MATCH($A385,'Miljövärden urval för publ'!$U$2:$U$476,0),2))</f>
        <v/>
      </c>
      <c r="D385" s="106" t="str">
        <f>IF(ISERROR(VLOOKUP($C385,'Miljövärden urval för publ'!$B$2:$H$490,MATCH(D$4,'Miljövärden urval för publ'!$B$2:$H$2,0),FALSE)),"",VLOOKUP($C385,'Miljövärden urval för publ'!$B$2:$H$490,MATCH(D$4,'Miljövärden urval för publ'!$B$2:$H$2,0),FALSE))</f>
        <v/>
      </c>
      <c r="E385" s="106" t="str">
        <f>IF(ISERROR(VLOOKUP($C385,'Miljövärden urval för publ'!$B$2:$H$490,MATCH(E$4,'Miljövärden urval för publ'!$B$2:$H$2,0),FALSE)),"",VLOOKUP($C385,'Miljövärden urval för publ'!$B$2:$H$490,MATCH(E$4,'Miljövärden urval för publ'!$B$2:$H$2,0),FALSE))</f>
        <v/>
      </c>
      <c r="F385" s="106" t="str">
        <f>IF(ISERROR(VLOOKUP($C385,'Miljövärden urval för publ'!$B$2:$H$490,MATCH(F$4,'Miljövärden urval för publ'!$B$2:$H$2,0),FALSE)),"",VLOOKUP($C385,'Miljövärden urval för publ'!$B$2:$H$490,MATCH(F$4,'Miljövärden urval för publ'!$B$2:$H$2,0),FALSE))</f>
        <v/>
      </c>
      <c r="G385" s="106" t="str">
        <f>IF(ISERROR(VLOOKUP($C385,'Miljövärden urval för publ'!$B$2:$H$490,MATCH(G$4,'Miljövärden urval för publ'!$B$2:$H$2,0),FALSE)),"",VLOOKUP($C385,'Miljövärden urval för publ'!$B$2:$H$490,MATCH(G$4,'Miljövärden urval för publ'!$B$2:$H$2,0),FALSE))</f>
        <v/>
      </c>
    </row>
    <row r="386" spans="1:7" x14ac:dyDescent="0.25">
      <c r="A386" s="106">
        <v>383</v>
      </c>
      <c r="B386" s="106" t="str">
        <f>IF(ISERROR(INDEX('Miljövärden urval för publ'!$A$2:$AD$475,MATCH($A386,'Miljövärden urval för publ'!$U$2:$U$476,0),1)),"",INDEX('Miljövärden urval för publ'!$A$2:$AD$475,MATCH($A386,'Miljövärden urval för publ'!$U$2:$U$476,0),1))</f>
        <v/>
      </c>
      <c r="C386" s="106" t="str">
        <f>IF(ISERROR(INDEX('Miljövärden urval för publ'!$A$2:$AD$475,MATCH($A386,'Miljövärden urval för publ'!$U$2:$U$476,0),2)),"",INDEX('Miljövärden urval för publ'!$A$2:$AD$475,MATCH($A386,'Miljövärden urval för publ'!$U$2:$U$476,0),2))</f>
        <v/>
      </c>
      <c r="D386" s="106" t="str">
        <f>IF(ISERROR(VLOOKUP($C386,'Miljövärden urval för publ'!$B$2:$H$490,MATCH(D$4,'Miljövärden urval för publ'!$B$2:$H$2,0),FALSE)),"",VLOOKUP($C386,'Miljövärden urval för publ'!$B$2:$H$490,MATCH(D$4,'Miljövärden urval för publ'!$B$2:$H$2,0),FALSE))</f>
        <v/>
      </c>
      <c r="E386" s="106" t="str">
        <f>IF(ISERROR(VLOOKUP($C386,'Miljövärden urval för publ'!$B$2:$H$490,MATCH(E$4,'Miljövärden urval för publ'!$B$2:$H$2,0),FALSE)),"",VLOOKUP($C386,'Miljövärden urval för publ'!$B$2:$H$490,MATCH(E$4,'Miljövärden urval för publ'!$B$2:$H$2,0),FALSE))</f>
        <v/>
      </c>
      <c r="F386" s="106" t="str">
        <f>IF(ISERROR(VLOOKUP($C386,'Miljövärden urval för publ'!$B$2:$H$490,MATCH(F$4,'Miljövärden urval för publ'!$B$2:$H$2,0),FALSE)),"",VLOOKUP($C386,'Miljövärden urval för publ'!$B$2:$H$490,MATCH(F$4,'Miljövärden urval för publ'!$B$2:$H$2,0),FALSE))</f>
        <v/>
      </c>
      <c r="G386" s="106" t="str">
        <f>IF(ISERROR(VLOOKUP($C386,'Miljövärden urval för publ'!$B$2:$H$490,MATCH(G$4,'Miljövärden urval för publ'!$B$2:$H$2,0),FALSE)),"",VLOOKUP($C386,'Miljövärden urval för publ'!$B$2:$H$490,MATCH(G$4,'Miljövärden urval för publ'!$B$2:$H$2,0),FALSE))</f>
        <v/>
      </c>
    </row>
    <row r="387" spans="1:7" x14ac:dyDescent="0.25">
      <c r="A387" s="106">
        <v>384</v>
      </c>
      <c r="B387" s="106" t="str">
        <f>IF(ISERROR(INDEX('Miljövärden urval för publ'!$A$2:$AD$475,MATCH($A387,'Miljövärden urval för publ'!$U$2:$U$476,0),1)),"",INDEX('Miljövärden urval för publ'!$A$2:$AD$475,MATCH($A387,'Miljövärden urval för publ'!$U$2:$U$476,0),1))</f>
        <v/>
      </c>
      <c r="C387" s="106" t="str">
        <f>IF(ISERROR(INDEX('Miljövärden urval för publ'!$A$2:$AD$475,MATCH($A387,'Miljövärden urval för publ'!$U$2:$U$476,0),2)),"",INDEX('Miljövärden urval för publ'!$A$2:$AD$475,MATCH($A387,'Miljövärden urval för publ'!$U$2:$U$476,0),2))</f>
        <v/>
      </c>
      <c r="D387" s="106" t="str">
        <f>IF(ISERROR(VLOOKUP($C387,'Miljövärden urval för publ'!$B$2:$H$490,MATCH(D$4,'Miljövärden urval för publ'!$B$2:$H$2,0),FALSE)),"",VLOOKUP($C387,'Miljövärden urval för publ'!$B$2:$H$490,MATCH(D$4,'Miljövärden urval för publ'!$B$2:$H$2,0),FALSE))</f>
        <v/>
      </c>
      <c r="E387" s="106" t="str">
        <f>IF(ISERROR(VLOOKUP($C387,'Miljövärden urval för publ'!$B$2:$H$490,MATCH(E$4,'Miljövärden urval för publ'!$B$2:$H$2,0),FALSE)),"",VLOOKUP($C387,'Miljövärden urval för publ'!$B$2:$H$490,MATCH(E$4,'Miljövärden urval för publ'!$B$2:$H$2,0),FALSE))</f>
        <v/>
      </c>
      <c r="F387" s="106" t="str">
        <f>IF(ISERROR(VLOOKUP($C387,'Miljövärden urval för publ'!$B$2:$H$490,MATCH(F$4,'Miljövärden urval för publ'!$B$2:$H$2,0),FALSE)),"",VLOOKUP($C387,'Miljövärden urval för publ'!$B$2:$H$490,MATCH(F$4,'Miljövärden urval för publ'!$B$2:$H$2,0),FALSE))</f>
        <v/>
      </c>
      <c r="G387" s="106" t="str">
        <f>IF(ISERROR(VLOOKUP($C387,'Miljövärden urval för publ'!$B$2:$H$490,MATCH(G$4,'Miljövärden urval för publ'!$B$2:$H$2,0),FALSE)),"",VLOOKUP($C387,'Miljövärden urval för publ'!$B$2:$H$490,MATCH(G$4,'Miljövärden urval för publ'!$B$2:$H$2,0),FALSE))</f>
        <v/>
      </c>
    </row>
    <row r="388" spans="1:7" x14ac:dyDescent="0.25">
      <c r="A388" s="106">
        <v>385</v>
      </c>
      <c r="B388" s="106" t="str">
        <f>IF(ISERROR(INDEX('Miljövärden urval för publ'!$A$2:$AD$475,MATCH($A388,'Miljövärden urval för publ'!$U$2:$U$476,0),1)),"",INDEX('Miljövärden urval för publ'!$A$2:$AD$475,MATCH($A388,'Miljövärden urval för publ'!$U$2:$U$476,0),1))</f>
        <v/>
      </c>
      <c r="C388" s="106" t="str">
        <f>IF(ISERROR(INDEX('Miljövärden urval för publ'!$A$2:$AD$475,MATCH($A388,'Miljövärden urval för publ'!$U$2:$U$476,0),2)),"",INDEX('Miljövärden urval för publ'!$A$2:$AD$475,MATCH($A388,'Miljövärden urval för publ'!$U$2:$U$476,0),2))</f>
        <v/>
      </c>
      <c r="D388" s="106" t="str">
        <f>IF(ISERROR(VLOOKUP($C388,'Miljövärden urval för publ'!$B$2:$H$490,MATCH(D$4,'Miljövärden urval för publ'!$B$2:$H$2,0),FALSE)),"",VLOOKUP($C388,'Miljövärden urval för publ'!$B$2:$H$490,MATCH(D$4,'Miljövärden urval för publ'!$B$2:$H$2,0),FALSE))</f>
        <v/>
      </c>
      <c r="E388" s="106" t="str">
        <f>IF(ISERROR(VLOOKUP($C388,'Miljövärden urval för publ'!$B$2:$H$490,MATCH(E$4,'Miljövärden urval för publ'!$B$2:$H$2,0),FALSE)),"",VLOOKUP($C388,'Miljövärden urval för publ'!$B$2:$H$490,MATCH(E$4,'Miljövärden urval för publ'!$B$2:$H$2,0),FALSE))</f>
        <v/>
      </c>
      <c r="F388" s="106" t="str">
        <f>IF(ISERROR(VLOOKUP($C388,'Miljövärden urval för publ'!$B$2:$H$490,MATCH(F$4,'Miljövärden urval för publ'!$B$2:$H$2,0),FALSE)),"",VLOOKUP($C388,'Miljövärden urval för publ'!$B$2:$H$490,MATCH(F$4,'Miljövärden urval för publ'!$B$2:$H$2,0),FALSE))</f>
        <v/>
      </c>
      <c r="G388" s="106" t="str">
        <f>IF(ISERROR(VLOOKUP($C388,'Miljövärden urval för publ'!$B$2:$H$490,MATCH(G$4,'Miljövärden urval för publ'!$B$2:$H$2,0),FALSE)),"",VLOOKUP($C388,'Miljövärden urval för publ'!$B$2:$H$490,MATCH(G$4,'Miljövärden urval för publ'!$B$2:$H$2,0),FALSE))</f>
        <v/>
      </c>
    </row>
    <row r="389" spans="1:7" x14ac:dyDescent="0.25">
      <c r="A389" s="106">
        <v>386</v>
      </c>
      <c r="B389" s="106" t="str">
        <f>IF(ISERROR(INDEX('Miljövärden urval för publ'!$A$2:$AD$475,MATCH($A389,'Miljövärden urval för publ'!$U$2:$U$476,0),1)),"",INDEX('Miljövärden urval för publ'!$A$2:$AD$475,MATCH($A389,'Miljövärden urval för publ'!$U$2:$U$476,0),1))</f>
        <v/>
      </c>
      <c r="C389" s="106" t="str">
        <f>IF(ISERROR(INDEX('Miljövärden urval för publ'!$A$2:$AD$475,MATCH($A389,'Miljövärden urval för publ'!$U$2:$U$476,0),2)),"",INDEX('Miljövärden urval för publ'!$A$2:$AD$475,MATCH($A389,'Miljövärden urval för publ'!$U$2:$U$476,0),2))</f>
        <v/>
      </c>
      <c r="D389" s="106" t="str">
        <f>IF(ISERROR(VLOOKUP($C389,'Miljövärden urval för publ'!$B$2:$H$490,MATCH(D$4,'Miljövärden urval för publ'!$B$2:$H$2,0),FALSE)),"",VLOOKUP($C389,'Miljövärden urval för publ'!$B$2:$H$490,MATCH(D$4,'Miljövärden urval för publ'!$B$2:$H$2,0),FALSE))</f>
        <v/>
      </c>
      <c r="E389" s="106" t="str">
        <f>IF(ISERROR(VLOOKUP($C389,'Miljövärden urval för publ'!$B$2:$H$490,MATCH(E$4,'Miljövärden urval för publ'!$B$2:$H$2,0),FALSE)),"",VLOOKUP($C389,'Miljövärden urval för publ'!$B$2:$H$490,MATCH(E$4,'Miljövärden urval för publ'!$B$2:$H$2,0),FALSE))</f>
        <v/>
      </c>
      <c r="F389" s="106" t="str">
        <f>IF(ISERROR(VLOOKUP($C389,'Miljövärden urval för publ'!$B$2:$H$490,MATCH(F$4,'Miljövärden urval för publ'!$B$2:$H$2,0),FALSE)),"",VLOOKUP($C389,'Miljövärden urval för publ'!$B$2:$H$490,MATCH(F$4,'Miljövärden urval för publ'!$B$2:$H$2,0),FALSE))</f>
        <v/>
      </c>
      <c r="G389" s="106" t="str">
        <f>IF(ISERROR(VLOOKUP($C389,'Miljövärden urval för publ'!$B$2:$H$490,MATCH(G$4,'Miljövärden urval för publ'!$B$2:$H$2,0),FALSE)),"",VLOOKUP($C389,'Miljövärden urval för publ'!$B$2:$H$490,MATCH(G$4,'Miljövärden urval för publ'!$B$2:$H$2,0),FALSE))</f>
        <v/>
      </c>
    </row>
    <row r="390" spans="1:7" x14ac:dyDescent="0.25">
      <c r="A390" s="106">
        <v>387</v>
      </c>
      <c r="B390" s="106" t="str">
        <f>IF(ISERROR(INDEX('Miljövärden urval för publ'!$A$2:$AD$475,MATCH($A390,'Miljövärden urval för publ'!$U$2:$U$476,0),1)),"",INDEX('Miljövärden urval för publ'!$A$2:$AD$475,MATCH($A390,'Miljövärden urval för publ'!$U$2:$U$476,0),1))</f>
        <v/>
      </c>
      <c r="C390" s="106" t="str">
        <f>IF(ISERROR(INDEX('Miljövärden urval för publ'!$A$2:$AD$475,MATCH($A390,'Miljövärden urval för publ'!$U$2:$U$476,0),2)),"",INDEX('Miljövärden urval för publ'!$A$2:$AD$475,MATCH($A390,'Miljövärden urval för publ'!$U$2:$U$476,0),2))</f>
        <v/>
      </c>
      <c r="D390" s="106" t="str">
        <f>IF(ISERROR(VLOOKUP($C390,'Miljövärden urval för publ'!$B$2:$H$490,MATCH(D$4,'Miljövärden urval för publ'!$B$2:$H$2,0),FALSE)),"",VLOOKUP($C390,'Miljövärden urval för publ'!$B$2:$H$490,MATCH(D$4,'Miljövärden urval för publ'!$B$2:$H$2,0),FALSE))</f>
        <v/>
      </c>
      <c r="E390" s="106" t="str">
        <f>IF(ISERROR(VLOOKUP($C390,'Miljövärden urval för publ'!$B$2:$H$490,MATCH(E$4,'Miljövärden urval för publ'!$B$2:$H$2,0),FALSE)),"",VLOOKUP($C390,'Miljövärden urval för publ'!$B$2:$H$490,MATCH(E$4,'Miljövärden urval för publ'!$B$2:$H$2,0),FALSE))</f>
        <v/>
      </c>
      <c r="F390" s="106" t="str">
        <f>IF(ISERROR(VLOOKUP($C390,'Miljövärden urval för publ'!$B$2:$H$490,MATCH(F$4,'Miljövärden urval för publ'!$B$2:$H$2,0),FALSE)),"",VLOOKUP($C390,'Miljövärden urval för publ'!$B$2:$H$490,MATCH(F$4,'Miljövärden urval för publ'!$B$2:$H$2,0),FALSE))</f>
        <v/>
      </c>
      <c r="G390" s="106" t="str">
        <f>IF(ISERROR(VLOOKUP($C390,'Miljövärden urval för publ'!$B$2:$H$490,MATCH(G$4,'Miljövärden urval för publ'!$B$2:$H$2,0),FALSE)),"",VLOOKUP($C390,'Miljövärden urval för publ'!$B$2:$H$490,MATCH(G$4,'Miljövärden urval för publ'!$B$2:$H$2,0),FALSE))</f>
        <v/>
      </c>
    </row>
    <row r="391" spans="1:7" x14ac:dyDescent="0.25">
      <c r="A391" s="106">
        <v>388</v>
      </c>
      <c r="B391" s="106" t="str">
        <f>IF(ISERROR(INDEX('Miljövärden urval för publ'!$A$2:$AD$475,MATCH($A391,'Miljövärden urval för publ'!$U$2:$U$476,0),1)),"",INDEX('Miljövärden urval för publ'!$A$2:$AD$475,MATCH($A391,'Miljövärden urval för publ'!$U$2:$U$476,0),1))</f>
        <v/>
      </c>
      <c r="C391" s="106" t="str">
        <f>IF(ISERROR(INDEX('Miljövärden urval för publ'!$A$2:$AD$475,MATCH($A391,'Miljövärden urval för publ'!$U$2:$U$476,0),2)),"",INDEX('Miljövärden urval för publ'!$A$2:$AD$475,MATCH($A391,'Miljövärden urval för publ'!$U$2:$U$476,0),2))</f>
        <v/>
      </c>
      <c r="D391" s="106" t="str">
        <f>IF(ISERROR(VLOOKUP($C391,'Miljövärden urval för publ'!$B$2:$H$490,MATCH(D$4,'Miljövärden urval för publ'!$B$2:$H$2,0),FALSE)),"",VLOOKUP($C391,'Miljövärden urval för publ'!$B$2:$H$490,MATCH(D$4,'Miljövärden urval för publ'!$B$2:$H$2,0),FALSE))</f>
        <v/>
      </c>
      <c r="E391" s="106" t="str">
        <f>IF(ISERROR(VLOOKUP($C391,'Miljövärden urval för publ'!$B$2:$H$490,MATCH(E$4,'Miljövärden urval för publ'!$B$2:$H$2,0),FALSE)),"",VLOOKUP($C391,'Miljövärden urval för publ'!$B$2:$H$490,MATCH(E$4,'Miljövärden urval för publ'!$B$2:$H$2,0),FALSE))</f>
        <v/>
      </c>
      <c r="F391" s="106" t="str">
        <f>IF(ISERROR(VLOOKUP($C391,'Miljövärden urval för publ'!$B$2:$H$490,MATCH(F$4,'Miljövärden urval för publ'!$B$2:$H$2,0),FALSE)),"",VLOOKUP($C391,'Miljövärden urval för publ'!$B$2:$H$490,MATCH(F$4,'Miljövärden urval för publ'!$B$2:$H$2,0),FALSE))</f>
        <v/>
      </c>
      <c r="G391" s="106" t="str">
        <f>IF(ISERROR(VLOOKUP($C391,'Miljövärden urval för publ'!$B$2:$H$490,MATCH(G$4,'Miljövärden urval för publ'!$B$2:$H$2,0),FALSE)),"",VLOOKUP($C391,'Miljövärden urval för publ'!$B$2:$H$490,MATCH(G$4,'Miljövärden urval för publ'!$B$2:$H$2,0),FALSE))</f>
        <v/>
      </c>
    </row>
    <row r="392" spans="1:7" x14ac:dyDescent="0.25">
      <c r="A392" s="106">
        <v>389</v>
      </c>
      <c r="B392" s="106" t="str">
        <f>IF(ISERROR(INDEX('Miljövärden urval för publ'!$A$2:$AD$475,MATCH($A392,'Miljövärden urval för publ'!$U$2:$U$476,0),1)),"",INDEX('Miljövärden urval för publ'!$A$2:$AD$475,MATCH($A392,'Miljövärden urval för publ'!$U$2:$U$476,0),1))</f>
        <v/>
      </c>
      <c r="C392" s="106" t="str">
        <f>IF(ISERROR(INDEX('Miljövärden urval för publ'!$A$2:$AD$475,MATCH($A392,'Miljövärden urval för publ'!$U$2:$U$476,0),2)),"",INDEX('Miljövärden urval för publ'!$A$2:$AD$475,MATCH($A392,'Miljövärden urval för publ'!$U$2:$U$476,0),2))</f>
        <v/>
      </c>
      <c r="D392" s="106" t="str">
        <f>IF(ISERROR(VLOOKUP($C392,'Miljövärden urval för publ'!$B$2:$H$490,MATCH(D$4,'Miljövärden urval för publ'!$B$2:$H$2,0),FALSE)),"",VLOOKUP($C392,'Miljövärden urval för publ'!$B$2:$H$490,MATCH(D$4,'Miljövärden urval för publ'!$B$2:$H$2,0),FALSE))</f>
        <v/>
      </c>
      <c r="E392" s="106" t="str">
        <f>IF(ISERROR(VLOOKUP($C392,'Miljövärden urval för publ'!$B$2:$H$490,MATCH(E$4,'Miljövärden urval för publ'!$B$2:$H$2,0),FALSE)),"",VLOOKUP($C392,'Miljövärden urval för publ'!$B$2:$H$490,MATCH(E$4,'Miljövärden urval för publ'!$B$2:$H$2,0),FALSE))</f>
        <v/>
      </c>
      <c r="F392" s="106" t="str">
        <f>IF(ISERROR(VLOOKUP($C392,'Miljövärden urval för publ'!$B$2:$H$490,MATCH(F$4,'Miljövärden urval för publ'!$B$2:$H$2,0),FALSE)),"",VLOOKUP($C392,'Miljövärden urval för publ'!$B$2:$H$490,MATCH(F$4,'Miljövärden urval för publ'!$B$2:$H$2,0),FALSE))</f>
        <v/>
      </c>
      <c r="G392" s="106" t="str">
        <f>IF(ISERROR(VLOOKUP($C392,'Miljövärden urval för publ'!$B$2:$H$490,MATCH(G$4,'Miljövärden urval för publ'!$B$2:$H$2,0),FALSE)),"",VLOOKUP($C392,'Miljövärden urval för publ'!$B$2:$H$490,MATCH(G$4,'Miljövärden urval för publ'!$B$2:$H$2,0),FALSE))</f>
        <v/>
      </c>
    </row>
    <row r="393" spans="1:7" x14ac:dyDescent="0.25">
      <c r="A393" s="106">
        <v>390</v>
      </c>
      <c r="B393" s="106" t="str">
        <f>IF(ISERROR(INDEX('Miljövärden urval för publ'!$A$2:$AD$475,MATCH($A393,'Miljövärden urval för publ'!$U$2:$U$476,0),1)),"",INDEX('Miljövärden urval för publ'!$A$2:$AD$475,MATCH($A393,'Miljövärden urval för publ'!$U$2:$U$476,0),1))</f>
        <v/>
      </c>
      <c r="C393" s="106" t="str">
        <f>IF(ISERROR(INDEX('Miljövärden urval för publ'!$A$2:$AD$475,MATCH($A393,'Miljövärden urval för publ'!$U$2:$U$476,0),2)),"",INDEX('Miljövärden urval för publ'!$A$2:$AD$475,MATCH($A393,'Miljövärden urval för publ'!$U$2:$U$476,0),2))</f>
        <v/>
      </c>
      <c r="D393" s="106" t="str">
        <f>IF(ISERROR(VLOOKUP($C393,'Miljövärden urval för publ'!$B$2:$H$490,MATCH(D$4,'Miljövärden urval för publ'!$B$2:$H$2,0),FALSE)),"",VLOOKUP($C393,'Miljövärden urval för publ'!$B$2:$H$490,MATCH(D$4,'Miljövärden urval för publ'!$B$2:$H$2,0),FALSE))</f>
        <v/>
      </c>
      <c r="E393" s="106" t="str">
        <f>IF(ISERROR(VLOOKUP($C393,'Miljövärden urval för publ'!$B$2:$H$490,MATCH(E$4,'Miljövärden urval för publ'!$B$2:$H$2,0),FALSE)),"",VLOOKUP($C393,'Miljövärden urval för publ'!$B$2:$H$490,MATCH(E$4,'Miljövärden urval för publ'!$B$2:$H$2,0),FALSE))</f>
        <v/>
      </c>
      <c r="F393" s="106" t="str">
        <f>IF(ISERROR(VLOOKUP($C393,'Miljövärden urval för publ'!$B$2:$H$490,MATCH(F$4,'Miljövärden urval för publ'!$B$2:$H$2,0),FALSE)),"",VLOOKUP($C393,'Miljövärden urval för publ'!$B$2:$H$490,MATCH(F$4,'Miljövärden urval för publ'!$B$2:$H$2,0),FALSE))</f>
        <v/>
      </c>
      <c r="G393" s="106" t="str">
        <f>IF(ISERROR(VLOOKUP($C393,'Miljövärden urval för publ'!$B$2:$H$490,MATCH(G$4,'Miljövärden urval för publ'!$B$2:$H$2,0),FALSE)),"",VLOOKUP($C393,'Miljövärden urval för publ'!$B$2:$H$490,MATCH(G$4,'Miljövärden urval för publ'!$B$2:$H$2,0),FALSE))</f>
        <v/>
      </c>
    </row>
    <row r="394" spans="1:7" x14ac:dyDescent="0.25">
      <c r="A394" s="106">
        <v>391</v>
      </c>
      <c r="B394" s="106" t="str">
        <f>IF(ISERROR(INDEX('Miljövärden urval för publ'!$A$2:$AD$475,MATCH($A394,'Miljövärden urval för publ'!$U$2:$U$476,0),1)),"",INDEX('Miljövärden urval för publ'!$A$2:$AD$475,MATCH($A394,'Miljövärden urval för publ'!$U$2:$U$476,0),1))</f>
        <v/>
      </c>
      <c r="C394" s="106" t="str">
        <f>IF(ISERROR(INDEX('Miljövärden urval för publ'!$A$2:$AD$475,MATCH($A394,'Miljövärden urval för publ'!$U$2:$U$476,0),2)),"",INDEX('Miljövärden urval för publ'!$A$2:$AD$475,MATCH($A394,'Miljövärden urval för publ'!$U$2:$U$476,0),2))</f>
        <v/>
      </c>
      <c r="D394" s="106" t="str">
        <f>IF(ISERROR(VLOOKUP($C394,'Miljövärden urval för publ'!$B$2:$H$490,MATCH(D$4,'Miljövärden urval för publ'!$B$2:$H$2,0),FALSE)),"",VLOOKUP($C394,'Miljövärden urval för publ'!$B$2:$H$490,MATCH(D$4,'Miljövärden urval för publ'!$B$2:$H$2,0),FALSE))</f>
        <v/>
      </c>
      <c r="E394" s="106" t="str">
        <f>IF(ISERROR(VLOOKUP($C394,'Miljövärden urval för publ'!$B$2:$H$490,MATCH(E$4,'Miljövärden urval för publ'!$B$2:$H$2,0),FALSE)),"",VLOOKUP($C394,'Miljövärden urval för publ'!$B$2:$H$490,MATCH(E$4,'Miljövärden urval för publ'!$B$2:$H$2,0),FALSE))</f>
        <v/>
      </c>
      <c r="F394" s="106" t="str">
        <f>IF(ISERROR(VLOOKUP($C394,'Miljövärden urval för publ'!$B$2:$H$490,MATCH(F$4,'Miljövärden urval för publ'!$B$2:$H$2,0),FALSE)),"",VLOOKUP($C394,'Miljövärden urval för publ'!$B$2:$H$490,MATCH(F$4,'Miljövärden urval för publ'!$B$2:$H$2,0),FALSE))</f>
        <v/>
      </c>
      <c r="G394" s="106" t="str">
        <f>IF(ISERROR(VLOOKUP($C394,'Miljövärden urval för publ'!$B$2:$H$490,MATCH(G$4,'Miljövärden urval för publ'!$B$2:$H$2,0),FALSE)),"",VLOOKUP($C394,'Miljövärden urval för publ'!$B$2:$H$490,MATCH(G$4,'Miljövärden urval för publ'!$B$2:$H$2,0),FALSE))</f>
        <v/>
      </c>
    </row>
    <row r="395" spans="1:7" x14ac:dyDescent="0.25">
      <c r="A395" s="106">
        <v>392</v>
      </c>
      <c r="B395" s="106" t="str">
        <f>IF(ISERROR(INDEX('Miljövärden urval för publ'!$A$2:$AD$475,MATCH($A395,'Miljövärden urval för publ'!$U$2:$U$476,0),1)),"",INDEX('Miljövärden urval för publ'!$A$2:$AD$475,MATCH($A395,'Miljövärden urval för publ'!$U$2:$U$476,0),1))</f>
        <v/>
      </c>
      <c r="C395" s="106" t="str">
        <f>IF(ISERROR(INDEX('Miljövärden urval för publ'!$A$2:$AD$475,MATCH($A395,'Miljövärden urval för publ'!$U$2:$U$476,0),2)),"",INDEX('Miljövärden urval för publ'!$A$2:$AD$475,MATCH($A395,'Miljövärden urval för publ'!$U$2:$U$476,0),2))</f>
        <v/>
      </c>
      <c r="D395" s="106" t="str">
        <f>IF(ISERROR(VLOOKUP($C395,'Miljövärden urval för publ'!$B$2:$H$490,MATCH(D$4,'Miljövärden urval för publ'!$B$2:$H$2,0),FALSE)),"",VLOOKUP($C395,'Miljövärden urval för publ'!$B$2:$H$490,MATCH(D$4,'Miljövärden urval för publ'!$B$2:$H$2,0),FALSE))</f>
        <v/>
      </c>
      <c r="E395" s="106" t="str">
        <f>IF(ISERROR(VLOOKUP($C395,'Miljövärden urval för publ'!$B$2:$H$490,MATCH(E$4,'Miljövärden urval för publ'!$B$2:$H$2,0),FALSE)),"",VLOOKUP($C395,'Miljövärden urval för publ'!$B$2:$H$490,MATCH(E$4,'Miljövärden urval för publ'!$B$2:$H$2,0),FALSE))</f>
        <v/>
      </c>
      <c r="F395" s="106" t="str">
        <f>IF(ISERROR(VLOOKUP($C395,'Miljövärden urval för publ'!$B$2:$H$490,MATCH(F$4,'Miljövärden urval för publ'!$B$2:$H$2,0),FALSE)),"",VLOOKUP($C395,'Miljövärden urval för publ'!$B$2:$H$490,MATCH(F$4,'Miljövärden urval för publ'!$B$2:$H$2,0),FALSE))</f>
        <v/>
      </c>
      <c r="G395" s="106" t="str">
        <f>IF(ISERROR(VLOOKUP($C395,'Miljövärden urval för publ'!$B$2:$H$490,MATCH(G$4,'Miljövärden urval för publ'!$B$2:$H$2,0),FALSE)),"",VLOOKUP($C395,'Miljövärden urval för publ'!$B$2:$H$490,MATCH(G$4,'Miljövärden urval för publ'!$B$2:$H$2,0),FALSE))</f>
        <v/>
      </c>
    </row>
    <row r="396" spans="1:7" x14ac:dyDescent="0.25">
      <c r="A396" s="106">
        <v>393</v>
      </c>
      <c r="B396" s="106" t="str">
        <f>IF(ISERROR(INDEX('Miljövärden urval för publ'!$A$2:$AD$475,MATCH($A396,'Miljövärden urval för publ'!$U$2:$U$476,0),1)),"",INDEX('Miljövärden urval för publ'!$A$2:$AD$475,MATCH($A396,'Miljövärden urval för publ'!$U$2:$U$476,0),1))</f>
        <v/>
      </c>
      <c r="C396" s="106" t="str">
        <f>IF(ISERROR(INDEX('Miljövärden urval för publ'!$A$2:$AD$475,MATCH($A396,'Miljövärden urval för publ'!$U$2:$U$476,0),2)),"",INDEX('Miljövärden urval för publ'!$A$2:$AD$475,MATCH($A396,'Miljövärden urval för publ'!$U$2:$U$476,0),2))</f>
        <v/>
      </c>
      <c r="D396" s="106" t="str">
        <f>IF(ISERROR(VLOOKUP($C396,'Miljövärden urval för publ'!$B$2:$H$490,MATCH(D$4,'Miljövärden urval för publ'!$B$2:$H$2,0),FALSE)),"",VLOOKUP($C396,'Miljövärden urval för publ'!$B$2:$H$490,MATCH(D$4,'Miljövärden urval för publ'!$B$2:$H$2,0),FALSE))</f>
        <v/>
      </c>
      <c r="E396" s="106" t="str">
        <f>IF(ISERROR(VLOOKUP($C396,'Miljövärden urval för publ'!$B$2:$H$490,MATCH(E$4,'Miljövärden urval för publ'!$B$2:$H$2,0),FALSE)),"",VLOOKUP($C396,'Miljövärden urval för publ'!$B$2:$H$490,MATCH(E$4,'Miljövärden urval för publ'!$B$2:$H$2,0),FALSE))</f>
        <v/>
      </c>
      <c r="F396" s="106" t="str">
        <f>IF(ISERROR(VLOOKUP($C396,'Miljövärden urval för publ'!$B$2:$H$490,MATCH(F$4,'Miljövärden urval för publ'!$B$2:$H$2,0),FALSE)),"",VLOOKUP($C396,'Miljövärden urval för publ'!$B$2:$H$490,MATCH(F$4,'Miljövärden urval för publ'!$B$2:$H$2,0),FALSE))</f>
        <v/>
      </c>
      <c r="G396" s="106" t="str">
        <f>IF(ISERROR(VLOOKUP($C396,'Miljövärden urval för publ'!$B$2:$H$490,MATCH(G$4,'Miljövärden urval för publ'!$B$2:$H$2,0),FALSE)),"",VLOOKUP($C396,'Miljövärden urval för publ'!$B$2:$H$490,MATCH(G$4,'Miljövärden urval för publ'!$B$2:$H$2,0),FALSE))</f>
        <v/>
      </c>
    </row>
    <row r="397" spans="1:7" x14ac:dyDescent="0.25">
      <c r="A397" s="106">
        <v>394</v>
      </c>
      <c r="B397" s="106" t="str">
        <f>IF(ISERROR(INDEX('Miljövärden urval för publ'!$A$2:$AD$475,MATCH($A397,'Miljövärden urval för publ'!$U$2:$U$476,0),1)),"",INDEX('Miljövärden urval för publ'!$A$2:$AD$475,MATCH($A397,'Miljövärden urval för publ'!$U$2:$U$476,0),1))</f>
        <v/>
      </c>
      <c r="C397" s="106" t="str">
        <f>IF(ISERROR(INDEX('Miljövärden urval för publ'!$A$2:$AD$475,MATCH($A397,'Miljövärden urval för publ'!$U$2:$U$476,0),2)),"",INDEX('Miljövärden urval för publ'!$A$2:$AD$475,MATCH($A397,'Miljövärden urval för publ'!$U$2:$U$476,0),2))</f>
        <v/>
      </c>
      <c r="D397" s="106" t="str">
        <f>IF(ISERROR(VLOOKUP($C397,'Miljövärden urval för publ'!$B$2:$H$490,MATCH(D$4,'Miljövärden urval för publ'!$B$2:$H$2,0),FALSE)),"",VLOOKUP($C397,'Miljövärden urval för publ'!$B$2:$H$490,MATCH(D$4,'Miljövärden urval för publ'!$B$2:$H$2,0),FALSE))</f>
        <v/>
      </c>
      <c r="E397" s="106" t="str">
        <f>IF(ISERROR(VLOOKUP($C397,'Miljövärden urval för publ'!$B$2:$H$490,MATCH(E$4,'Miljövärden urval för publ'!$B$2:$H$2,0),FALSE)),"",VLOOKUP($C397,'Miljövärden urval för publ'!$B$2:$H$490,MATCH(E$4,'Miljövärden urval för publ'!$B$2:$H$2,0),FALSE))</f>
        <v/>
      </c>
      <c r="F397" s="106" t="str">
        <f>IF(ISERROR(VLOOKUP($C397,'Miljövärden urval för publ'!$B$2:$H$490,MATCH(F$4,'Miljövärden urval för publ'!$B$2:$H$2,0),FALSE)),"",VLOOKUP($C397,'Miljövärden urval för publ'!$B$2:$H$490,MATCH(F$4,'Miljövärden urval för publ'!$B$2:$H$2,0),FALSE))</f>
        <v/>
      </c>
      <c r="G397" s="106" t="str">
        <f>IF(ISERROR(VLOOKUP($C397,'Miljövärden urval för publ'!$B$2:$H$490,MATCH(G$4,'Miljövärden urval för publ'!$B$2:$H$2,0),FALSE)),"",VLOOKUP($C397,'Miljövärden urval för publ'!$B$2:$H$490,MATCH(G$4,'Miljövärden urval för publ'!$B$2:$H$2,0),FALSE))</f>
        <v/>
      </c>
    </row>
    <row r="398" spans="1:7" x14ac:dyDescent="0.25">
      <c r="A398" s="106">
        <v>395</v>
      </c>
      <c r="B398" s="106" t="str">
        <f>IF(ISERROR(INDEX('Miljövärden urval för publ'!$A$2:$AD$475,MATCH($A398,'Miljövärden urval för publ'!$U$2:$U$476,0),1)),"",INDEX('Miljövärden urval för publ'!$A$2:$AD$475,MATCH($A398,'Miljövärden urval för publ'!$U$2:$U$476,0),1))</f>
        <v/>
      </c>
      <c r="C398" s="106" t="str">
        <f>IF(ISERROR(INDEX('Miljövärden urval för publ'!$A$2:$AD$475,MATCH($A398,'Miljövärden urval för publ'!$U$2:$U$476,0),2)),"",INDEX('Miljövärden urval för publ'!$A$2:$AD$475,MATCH($A398,'Miljövärden urval för publ'!$U$2:$U$476,0),2))</f>
        <v/>
      </c>
      <c r="D398" s="106" t="str">
        <f>IF(ISERROR(VLOOKUP($C398,'Miljövärden urval för publ'!$B$2:$H$490,MATCH(D$4,'Miljövärden urval för publ'!$B$2:$H$2,0),FALSE)),"",VLOOKUP($C398,'Miljövärden urval för publ'!$B$2:$H$490,MATCH(D$4,'Miljövärden urval för publ'!$B$2:$H$2,0),FALSE))</f>
        <v/>
      </c>
      <c r="E398" s="106" t="str">
        <f>IF(ISERROR(VLOOKUP($C398,'Miljövärden urval för publ'!$B$2:$H$490,MATCH(E$4,'Miljövärden urval för publ'!$B$2:$H$2,0),FALSE)),"",VLOOKUP($C398,'Miljövärden urval för publ'!$B$2:$H$490,MATCH(E$4,'Miljövärden urval för publ'!$B$2:$H$2,0),FALSE))</f>
        <v/>
      </c>
      <c r="F398" s="106" t="str">
        <f>IF(ISERROR(VLOOKUP($C398,'Miljövärden urval för publ'!$B$2:$H$490,MATCH(F$4,'Miljövärden urval för publ'!$B$2:$H$2,0),FALSE)),"",VLOOKUP($C398,'Miljövärden urval för publ'!$B$2:$H$490,MATCH(F$4,'Miljövärden urval för publ'!$B$2:$H$2,0),FALSE))</f>
        <v/>
      </c>
      <c r="G398" s="106" t="str">
        <f>IF(ISERROR(VLOOKUP($C398,'Miljövärden urval för publ'!$B$2:$H$490,MATCH(G$4,'Miljövärden urval för publ'!$B$2:$H$2,0),FALSE)),"",VLOOKUP($C398,'Miljövärden urval för publ'!$B$2:$H$490,MATCH(G$4,'Miljövärden urval för publ'!$B$2:$H$2,0),FALSE))</f>
        <v/>
      </c>
    </row>
    <row r="399" spans="1:7" x14ac:dyDescent="0.25">
      <c r="A399" s="106">
        <v>396</v>
      </c>
      <c r="B399" s="106" t="str">
        <f>IF(ISERROR(INDEX('Miljövärden urval för publ'!$A$2:$AD$475,MATCH($A399,'Miljövärden urval för publ'!$U$2:$U$476,0),1)),"",INDEX('Miljövärden urval för publ'!$A$2:$AD$475,MATCH($A399,'Miljövärden urval för publ'!$U$2:$U$476,0),1))</f>
        <v/>
      </c>
      <c r="C399" s="106" t="str">
        <f>IF(ISERROR(INDEX('Miljövärden urval för publ'!$A$2:$AD$475,MATCH($A399,'Miljövärden urval för publ'!$U$2:$U$476,0),2)),"",INDEX('Miljövärden urval för publ'!$A$2:$AD$475,MATCH($A399,'Miljövärden urval för publ'!$U$2:$U$476,0),2))</f>
        <v/>
      </c>
      <c r="D399" s="106" t="str">
        <f>IF(ISERROR(VLOOKUP($C399,'Miljövärden urval för publ'!$B$2:$H$490,MATCH(D$4,'Miljövärden urval för publ'!$B$2:$H$2,0),FALSE)),"",VLOOKUP($C399,'Miljövärden urval för publ'!$B$2:$H$490,MATCH(D$4,'Miljövärden urval för publ'!$B$2:$H$2,0),FALSE))</f>
        <v/>
      </c>
      <c r="E399" s="106" t="str">
        <f>IF(ISERROR(VLOOKUP($C399,'Miljövärden urval för publ'!$B$2:$H$490,MATCH(E$4,'Miljövärden urval för publ'!$B$2:$H$2,0),FALSE)),"",VLOOKUP($C399,'Miljövärden urval för publ'!$B$2:$H$490,MATCH(E$4,'Miljövärden urval för publ'!$B$2:$H$2,0),FALSE))</f>
        <v/>
      </c>
      <c r="F399" s="106" t="str">
        <f>IF(ISERROR(VLOOKUP($C399,'Miljövärden urval för publ'!$B$2:$H$490,MATCH(F$4,'Miljövärden urval för publ'!$B$2:$H$2,0),FALSE)),"",VLOOKUP($C399,'Miljövärden urval för publ'!$B$2:$H$490,MATCH(F$4,'Miljövärden urval för publ'!$B$2:$H$2,0),FALSE))</f>
        <v/>
      </c>
      <c r="G399" s="106" t="str">
        <f>IF(ISERROR(VLOOKUP($C399,'Miljövärden urval för publ'!$B$2:$H$490,MATCH(G$4,'Miljövärden urval för publ'!$B$2:$H$2,0),FALSE)),"",VLOOKUP($C399,'Miljövärden urval för publ'!$B$2:$H$490,MATCH(G$4,'Miljövärden urval för publ'!$B$2:$H$2,0),FALSE))</f>
        <v/>
      </c>
    </row>
    <row r="400" spans="1:7" x14ac:dyDescent="0.25">
      <c r="A400" s="106">
        <v>397</v>
      </c>
      <c r="B400" s="106" t="str">
        <f>IF(ISERROR(INDEX('Miljövärden urval för publ'!$A$2:$AD$475,MATCH($A400,'Miljövärden urval för publ'!$U$2:$U$476,0),1)),"",INDEX('Miljövärden urval för publ'!$A$2:$AD$475,MATCH($A400,'Miljövärden urval för publ'!$U$2:$U$476,0),1))</f>
        <v/>
      </c>
      <c r="C400" s="106" t="str">
        <f>IF(ISERROR(INDEX('Miljövärden urval för publ'!$A$2:$AD$475,MATCH($A400,'Miljövärden urval för publ'!$U$2:$U$476,0),2)),"",INDEX('Miljövärden urval för publ'!$A$2:$AD$475,MATCH($A400,'Miljövärden urval för publ'!$U$2:$U$476,0),2))</f>
        <v/>
      </c>
      <c r="D400" s="106" t="str">
        <f>IF(ISERROR(VLOOKUP($C400,'Miljövärden urval för publ'!$B$2:$H$490,MATCH(D$4,'Miljövärden urval för publ'!$B$2:$H$2,0),FALSE)),"",VLOOKUP($C400,'Miljövärden urval för publ'!$B$2:$H$490,MATCH(D$4,'Miljövärden urval för publ'!$B$2:$H$2,0),FALSE))</f>
        <v/>
      </c>
      <c r="E400" s="106" t="str">
        <f>IF(ISERROR(VLOOKUP($C400,'Miljövärden urval för publ'!$B$2:$H$490,MATCH(E$4,'Miljövärden urval för publ'!$B$2:$H$2,0),FALSE)),"",VLOOKUP($C400,'Miljövärden urval för publ'!$B$2:$H$490,MATCH(E$4,'Miljövärden urval för publ'!$B$2:$H$2,0),FALSE))</f>
        <v/>
      </c>
      <c r="F400" s="106" t="str">
        <f>IF(ISERROR(VLOOKUP($C400,'Miljövärden urval för publ'!$B$2:$H$490,MATCH(F$4,'Miljövärden urval för publ'!$B$2:$H$2,0),FALSE)),"",VLOOKUP($C400,'Miljövärden urval för publ'!$B$2:$H$490,MATCH(F$4,'Miljövärden urval för publ'!$B$2:$H$2,0),FALSE))</f>
        <v/>
      </c>
      <c r="G400" s="106" t="str">
        <f>IF(ISERROR(VLOOKUP($C400,'Miljövärden urval för publ'!$B$2:$H$490,MATCH(G$4,'Miljövärden urval för publ'!$B$2:$H$2,0),FALSE)),"",VLOOKUP($C400,'Miljövärden urval för publ'!$B$2:$H$490,MATCH(G$4,'Miljövärden urval för publ'!$B$2:$H$2,0),FALSE))</f>
        <v/>
      </c>
    </row>
    <row r="401" spans="1:7" x14ac:dyDescent="0.25">
      <c r="A401" s="106">
        <v>398</v>
      </c>
      <c r="B401" s="106" t="str">
        <f>IF(ISERROR(INDEX('Miljövärden urval för publ'!$A$2:$AD$475,MATCH($A401,'Miljövärden urval för publ'!$U$2:$U$476,0),1)),"",INDEX('Miljövärden urval för publ'!$A$2:$AD$475,MATCH($A401,'Miljövärden urval för publ'!$U$2:$U$476,0),1))</f>
        <v/>
      </c>
      <c r="C401" s="106" t="str">
        <f>IF(ISERROR(INDEX('Miljövärden urval för publ'!$A$2:$AD$475,MATCH($A401,'Miljövärden urval för publ'!$U$2:$U$476,0),2)),"",INDEX('Miljövärden urval för publ'!$A$2:$AD$475,MATCH($A401,'Miljövärden urval för publ'!$U$2:$U$476,0),2))</f>
        <v/>
      </c>
      <c r="D401" s="106" t="str">
        <f>IF(ISERROR(VLOOKUP($C401,'Miljövärden urval för publ'!$B$2:$H$490,MATCH(D$4,'Miljövärden urval för publ'!$B$2:$H$2,0),FALSE)),"",VLOOKUP($C401,'Miljövärden urval för publ'!$B$2:$H$490,MATCH(D$4,'Miljövärden urval för publ'!$B$2:$H$2,0),FALSE))</f>
        <v/>
      </c>
      <c r="E401" s="106" t="str">
        <f>IF(ISERROR(VLOOKUP($C401,'Miljövärden urval för publ'!$B$2:$H$490,MATCH(E$4,'Miljövärden urval för publ'!$B$2:$H$2,0),FALSE)),"",VLOOKUP($C401,'Miljövärden urval för publ'!$B$2:$H$490,MATCH(E$4,'Miljövärden urval för publ'!$B$2:$H$2,0),FALSE))</f>
        <v/>
      </c>
      <c r="F401" s="106" t="str">
        <f>IF(ISERROR(VLOOKUP($C401,'Miljövärden urval för publ'!$B$2:$H$490,MATCH(F$4,'Miljövärden urval för publ'!$B$2:$H$2,0),FALSE)),"",VLOOKUP($C401,'Miljövärden urval för publ'!$B$2:$H$490,MATCH(F$4,'Miljövärden urval för publ'!$B$2:$H$2,0),FALSE))</f>
        <v/>
      </c>
      <c r="G401" s="106" t="str">
        <f>IF(ISERROR(VLOOKUP($C401,'Miljövärden urval för publ'!$B$2:$H$490,MATCH(G$4,'Miljövärden urval för publ'!$B$2:$H$2,0),FALSE)),"",VLOOKUP($C401,'Miljövärden urval för publ'!$B$2:$H$490,MATCH(G$4,'Miljövärden urval för publ'!$B$2:$H$2,0),FALSE))</f>
        <v/>
      </c>
    </row>
    <row r="402" spans="1:7" x14ac:dyDescent="0.25">
      <c r="A402" s="106">
        <v>399</v>
      </c>
      <c r="B402" s="106" t="str">
        <f>IF(ISERROR(INDEX('Miljövärden urval för publ'!$A$2:$AD$475,MATCH($A402,'Miljövärden urval för publ'!$U$2:$U$476,0),1)),"",INDEX('Miljövärden urval för publ'!$A$2:$AD$475,MATCH($A402,'Miljövärden urval för publ'!$U$2:$U$476,0),1))</f>
        <v/>
      </c>
      <c r="C402" s="106" t="str">
        <f>IF(ISERROR(INDEX('Miljövärden urval för publ'!$A$2:$AD$475,MATCH($A402,'Miljövärden urval för publ'!$U$2:$U$476,0),2)),"",INDEX('Miljövärden urval för publ'!$A$2:$AD$475,MATCH($A402,'Miljövärden urval för publ'!$U$2:$U$476,0),2))</f>
        <v/>
      </c>
      <c r="D402" s="106" t="str">
        <f>IF(ISERROR(VLOOKUP($C402,'Miljövärden urval för publ'!$B$2:$H$490,MATCH(D$4,'Miljövärden urval för publ'!$B$2:$H$2,0),FALSE)),"",VLOOKUP($C402,'Miljövärden urval för publ'!$B$2:$H$490,MATCH(D$4,'Miljövärden urval för publ'!$B$2:$H$2,0),FALSE))</f>
        <v/>
      </c>
      <c r="E402" s="106" t="str">
        <f>IF(ISERROR(VLOOKUP($C402,'Miljövärden urval för publ'!$B$2:$H$490,MATCH(E$4,'Miljövärden urval för publ'!$B$2:$H$2,0),FALSE)),"",VLOOKUP($C402,'Miljövärden urval för publ'!$B$2:$H$490,MATCH(E$4,'Miljövärden urval för publ'!$B$2:$H$2,0),FALSE))</f>
        <v/>
      </c>
      <c r="F402" s="106" t="str">
        <f>IF(ISERROR(VLOOKUP($C402,'Miljövärden urval för publ'!$B$2:$H$490,MATCH(F$4,'Miljövärden urval för publ'!$B$2:$H$2,0),FALSE)),"",VLOOKUP($C402,'Miljövärden urval för publ'!$B$2:$H$490,MATCH(F$4,'Miljövärden urval för publ'!$B$2:$H$2,0),FALSE))</f>
        <v/>
      </c>
      <c r="G402" s="106" t="str">
        <f>IF(ISERROR(VLOOKUP($C402,'Miljövärden urval för publ'!$B$2:$H$490,MATCH(G$4,'Miljövärden urval för publ'!$B$2:$H$2,0),FALSE)),"",VLOOKUP($C402,'Miljövärden urval för publ'!$B$2:$H$490,MATCH(G$4,'Miljövärden urval för publ'!$B$2:$H$2,0),FALSE))</f>
        <v/>
      </c>
    </row>
    <row r="403" spans="1:7" x14ac:dyDescent="0.25">
      <c r="A403" s="106">
        <v>400</v>
      </c>
      <c r="B403" s="106" t="str">
        <f>IF(ISERROR(INDEX('Miljövärden urval för publ'!$A$2:$AD$475,MATCH($A403,'Miljövärden urval för publ'!$U$2:$U$476,0),1)),"",INDEX('Miljövärden urval för publ'!$A$2:$AD$475,MATCH($A403,'Miljövärden urval för publ'!$U$2:$U$476,0),1))</f>
        <v/>
      </c>
      <c r="C403" s="106" t="str">
        <f>IF(ISERROR(INDEX('Miljövärden urval för publ'!$A$2:$AD$475,MATCH($A403,'Miljövärden urval för publ'!$U$2:$U$476,0),2)),"",INDEX('Miljövärden urval för publ'!$A$2:$AD$475,MATCH($A403,'Miljövärden urval för publ'!$U$2:$U$476,0),2))</f>
        <v/>
      </c>
      <c r="D403" s="106" t="str">
        <f>IF(ISERROR(VLOOKUP($C403,'Miljövärden urval för publ'!$B$2:$H$490,MATCH(D$4,'Miljövärden urval för publ'!$B$2:$H$2,0),FALSE)),"",VLOOKUP($C403,'Miljövärden urval för publ'!$B$2:$H$490,MATCH(D$4,'Miljövärden urval för publ'!$B$2:$H$2,0),FALSE))</f>
        <v/>
      </c>
      <c r="E403" s="106" t="str">
        <f>IF(ISERROR(VLOOKUP($C403,'Miljövärden urval för publ'!$B$2:$H$490,MATCH(E$4,'Miljövärden urval för publ'!$B$2:$H$2,0),FALSE)),"",VLOOKUP($C403,'Miljövärden urval för publ'!$B$2:$H$490,MATCH(E$4,'Miljövärden urval för publ'!$B$2:$H$2,0),FALSE))</f>
        <v/>
      </c>
      <c r="F403" s="106" t="str">
        <f>IF(ISERROR(VLOOKUP($C403,'Miljövärden urval för publ'!$B$2:$H$490,MATCH(F$4,'Miljövärden urval för publ'!$B$2:$H$2,0),FALSE)),"",VLOOKUP($C403,'Miljövärden urval för publ'!$B$2:$H$490,MATCH(F$4,'Miljövärden urval för publ'!$B$2:$H$2,0),FALSE))</f>
        <v/>
      </c>
      <c r="G403" s="106" t="str">
        <f>IF(ISERROR(VLOOKUP($C403,'Miljövärden urval för publ'!$B$2:$H$490,MATCH(G$4,'Miljövärden urval för publ'!$B$2:$H$2,0),FALSE)),"",VLOOKUP($C403,'Miljövärden urval för publ'!$B$2:$H$490,MATCH(G$4,'Miljövärden urval för publ'!$B$2:$H$2,0),FALSE))</f>
        <v/>
      </c>
    </row>
    <row r="404" spans="1:7" x14ac:dyDescent="0.25">
      <c r="A404" s="106">
        <v>401</v>
      </c>
      <c r="B404" s="106" t="str">
        <f>IF(ISERROR(INDEX('Miljövärden urval för publ'!$A$2:$AD$475,MATCH($A404,'Miljövärden urval för publ'!$U$2:$U$476,0),1)),"",INDEX('Miljövärden urval för publ'!$A$2:$AD$475,MATCH($A404,'Miljövärden urval för publ'!$U$2:$U$476,0),1))</f>
        <v/>
      </c>
      <c r="C404" s="106" t="str">
        <f>IF(ISERROR(INDEX('Miljövärden urval för publ'!$A$2:$AD$475,MATCH($A404,'Miljövärden urval för publ'!$U$2:$U$476,0),2)),"",INDEX('Miljövärden urval för publ'!$A$2:$AD$475,MATCH($A404,'Miljövärden urval för publ'!$U$2:$U$476,0),2))</f>
        <v/>
      </c>
      <c r="D404" s="106" t="str">
        <f>IF(ISERROR(VLOOKUP($C404,'Miljövärden urval för publ'!$B$2:$H$490,MATCH(D$4,'Miljövärden urval för publ'!$B$2:$H$2,0),FALSE)),"",VLOOKUP($C404,'Miljövärden urval för publ'!$B$2:$H$490,MATCH(D$4,'Miljövärden urval för publ'!$B$2:$H$2,0),FALSE))</f>
        <v/>
      </c>
      <c r="E404" s="106" t="str">
        <f>IF(ISERROR(VLOOKUP($C404,'Miljövärden urval för publ'!$B$2:$H$490,MATCH(E$4,'Miljövärden urval för publ'!$B$2:$H$2,0),FALSE)),"",VLOOKUP($C404,'Miljövärden urval för publ'!$B$2:$H$490,MATCH(E$4,'Miljövärden urval för publ'!$B$2:$H$2,0),FALSE))</f>
        <v/>
      </c>
      <c r="F404" s="106" t="str">
        <f>IF(ISERROR(VLOOKUP($C404,'Miljövärden urval för publ'!$B$2:$H$490,MATCH(F$4,'Miljövärden urval för publ'!$B$2:$H$2,0),FALSE)),"",VLOOKUP($C404,'Miljövärden urval för publ'!$B$2:$H$490,MATCH(F$4,'Miljövärden urval för publ'!$B$2:$H$2,0),FALSE))</f>
        <v/>
      </c>
      <c r="G404" s="106" t="str">
        <f>IF(ISERROR(VLOOKUP($C404,'Miljövärden urval för publ'!$B$2:$H$490,MATCH(G$4,'Miljövärden urval för publ'!$B$2:$H$2,0),FALSE)),"",VLOOKUP($C404,'Miljövärden urval för publ'!$B$2:$H$490,MATCH(G$4,'Miljövärden urval för publ'!$B$2:$H$2,0),FALSE))</f>
        <v/>
      </c>
    </row>
    <row r="405" spans="1:7" x14ac:dyDescent="0.25">
      <c r="A405" s="106">
        <v>402</v>
      </c>
      <c r="B405" s="106" t="str">
        <f>IF(ISERROR(INDEX('Miljövärden urval för publ'!$A$2:$AD$475,MATCH($A405,'Miljövärden urval för publ'!$U$2:$U$476,0),1)),"",INDEX('Miljövärden urval för publ'!$A$2:$AD$475,MATCH($A405,'Miljövärden urval för publ'!$U$2:$U$476,0),1))</f>
        <v/>
      </c>
      <c r="C405" s="106" t="str">
        <f>IF(ISERROR(INDEX('Miljövärden urval för publ'!$A$2:$AD$475,MATCH($A405,'Miljövärden urval för publ'!$U$2:$U$476,0),2)),"",INDEX('Miljövärden urval för publ'!$A$2:$AD$475,MATCH($A405,'Miljövärden urval för publ'!$U$2:$U$476,0),2))</f>
        <v/>
      </c>
      <c r="D405" s="106" t="str">
        <f>IF(ISERROR(VLOOKUP($C405,'Miljövärden urval för publ'!$B$2:$H$490,MATCH(D$4,'Miljövärden urval för publ'!$B$2:$H$2,0),FALSE)),"",VLOOKUP($C405,'Miljövärden urval för publ'!$B$2:$H$490,MATCH(D$4,'Miljövärden urval för publ'!$B$2:$H$2,0),FALSE))</f>
        <v/>
      </c>
      <c r="E405" s="106" t="str">
        <f>IF(ISERROR(VLOOKUP($C405,'Miljövärden urval för publ'!$B$2:$H$490,MATCH(E$4,'Miljövärden urval för publ'!$B$2:$H$2,0),FALSE)),"",VLOOKUP($C405,'Miljövärden urval för publ'!$B$2:$H$490,MATCH(E$4,'Miljövärden urval för publ'!$B$2:$H$2,0),FALSE))</f>
        <v/>
      </c>
      <c r="F405" s="106" t="str">
        <f>IF(ISERROR(VLOOKUP($C405,'Miljövärden urval för publ'!$B$2:$H$490,MATCH(F$4,'Miljövärden urval för publ'!$B$2:$H$2,0),FALSE)),"",VLOOKUP($C405,'Miljövärden urval för publ'!$B$2:$H$490,MATCH(F$4,'Miljövärden urval för publ'!$B$2:$H$2,0),FALSE))</f>
        <v/>
      </c>
      <c r="G405" s="106" t="str">
        <f>IF(ISERROR(VLOOKUP($C405,'Miljövärden urval för publ'!$B$2:$H$490,MATCH(G$4,'Miljövärden urval för publ'!$B$2:$H$2,0),FALSE)),"",VLOOKUP($C405,'Miljövärden urval för publ'!$B$2:$H$490,MATCH(G$4,'Miljövärden urval för publ'!$B$2:$H$2,0),FALSE))</f>
        <v/>
      </c>
    </row>
    <row r="406" spans="1:7" x14ac:dyDescent="0.25">
      <c r="A406" s="106">
        <v>403</v>
      </c>
      <c r="B406" s="106" t="str">
        <f>IF(ISERROR(INDEX('Miljövärden urval för publ'!$A$2:$AD$475,MATCH($A406,'Miljövärden urval för publ'!$U$2:$U$476,0),1)),"",INDEX('Miljövärden urval för publ'!$A$2:$AD$475,MATCH($A406,'Miljövärden urval för publ'!$U$2:$U$476,0),1))</f>
        <v/>
      </c>
      <c r="C406" s="106" t="str">
        <f>IF(ISERROR(INDEX('Miljövärden urval för publ'!$A$2:$AD$475,MATCH($A406,'Miljövärden urval för publ'!$U$2:$U$476,0),2)),"",INDEX('Miljövärden urval för publ'!$A$2:$AD$475,MATCH($A406,'Miljövärden urval för publ'!$U$2:$U$476,0),2))</f>
        <v/>
      </c>
      <c r="D406" s="106" t="str">
        <f>IF(ISERROR(VLOOKUP($C406,'Miljövärden urval för publ'!$B$2:$H$490,MATCH(D$4,'Miljövärden urval för publ'!$B$2:$H$2,0),FALSE)),"",VLOOKUP($C406,'Miljövärden urval för publ'!$B$2:$H$490,MATCH(D$4,'Miljövärden urval för publ'!$B$2:$H$2,0),FALSE))</f>
        <v/>
      </c>
      <c r="E406" s="106" t="str">
        <f>IF(ISERROR(VLOOKUP($C406,'Miljövärden urval för publ'!$B$2:$H$490,MATCH(E$4,'Miljövärden urval för publ'!$B$2:$H$2,0),FALSE)),"",VLOOKUP($C406,'Miljövärden urval för publ'!$B$2:$H$490,MATCH(E$4,'Miljövärden urval för publ'!$B$2:$H$2,0),FALSE))</f>
        <v/>
      </c>
      <c r="F406" s="106" t="str">
        <f>IF(ISERROR(VLOOKUP($C406,'Miljövärden urval för publ'!$B$2:$H$490,MATCH(F$4,'Miljövärden urval för publ'!$B$2:$H$2,0),FALSE)),"",VLOOKUP($C406,'Miljövärden urval för publ'!$B$2:$H$490,MATCH(F$4,'Miljövärden urval för publ'!$B$2:$H$2,0),FALSE))</f>
        <v/>
      </c>
      <c r="G406" s="106" t="str">
        <f>IF(ISERROR(VLOOKUP($C406,'Miljövärden urval för publ'!$B$2:$H$490,MATCH(G$4,'Miljövärden urval för publ'!$B$2:$H$2,0),FALSE)),"",VLOOKUP($C406,'Miljövärden urval för publ'!$B$2:$H$490,MATCH(G$4,'Miljövärden urval för publ'!$B$2:$H$2,0),FALSE))</f>
        <v/>
      </c>
    </row>
    <row r="407" spans="1:7" x14ac:dyDescent="0.25">
      <c r="A407" s="106">
        <v>404</v>
      </c>
      <c r="B407" s="106" t="str">
        <f>IF(ISERROR(INDEX('Miljövärden urval för publ'!$A$2:$AD$475,MATCH($A407,'Miljövärden urval för publ'!$U$2:$U$476,0),1)),"",INDEX('Miljövärden urval för publ'!$A$2:$AD$475,MATCH($A407,'Miljövärden urval för publ'!$U$2:$U$476,0),1))</f>
        <v/>
      </c>
      <c r="C407" s="106" t="str">
        <f>IF(ISERROR(INDEX('Miljövärden urval för publ'!$A$2:$AD$475,MATCH($A407,'Miljövärden urval för publ'!$U$2:$U$476,0),2)),"",INDEX('Miljövärden urval för publ'!$A$2:$AD$475,MATCH($A407,'Miljövärden urval för publ'!$U$2:$U$476,0),2))</f>
        <v/>
      </c>
      <c r="D407" s="106" t="str">
        <f>IF(ISERROR(VLOOKUP($C407,'Miljövärden urval för publ'!$B$2:$H$490,MATCH(D$4,'Miljövärden urval för publ'!$B$2:$H$2,0),FALSE)),"",VLOOKUP($C407,'Miljövärden urval för publ'!$B$2:$H$490,MATCH(D$4,'Miljövärden urval för publ'!$B$2:$H$2,0),FALSE))</f>
        <v/>
      </c>
      <c r="E407" s="106" t="str">
        <f>IF(ISERROR(VLOOKUP($C407,'Miljövärden urval för publ'!$B$2:$H$490,MATCH(E$4,'Miljövärden urval för publ'!$B$2:$H$2,0),FALSE)),"",VLOOKUP($C407,'Miljövärden urval för publ'!$B$2:$H$490,MATCH(E$4,'Miljövärden urval för publ'!$B$2:$H$2,0),FALSE))</f>
        <v/>
      </c>
      <c r="F407" s="106" t="str">
        <f>IF(ISERROR(VLOOKUP($C407,'Miljövärden urval för publ'!$B$2:$H$490,MATCH(F$4,'Miljövärden urval för publ'!$B$2:$H$2,0),FALSE)),"",VLOOKUP($C407,'Miljövärden urval för publ'!$B$2:$H$490,MATCH(F$4,'Miljövärden urval för publ'!$B$2:$H$2,0),FALSE))</f>
        <v/>
      </c>
      <c r="G407" s="106" t="str">
        <f>IF(ISERROR(VLOOKUP($C407,'Miljövärden urval för publ'!$B$2:$H$490,MATCH(G$4,'Miljövärden urval för publ'!$B$2:$H$2,0),FALSE)),"",VLOOKUP($C407,'Miljövärden urval för publ'!$B$2:$H$490,MATCH(G$4,'Miljövärden urval för publ'!$B$2:$H$2,0),FALSE))</f>
        <v/>
      </c>
    </row>
    <row r="408" spans="1:7" x14ac:dyDescent="0.25">
      <c r="A408" s="106">
        <v>405</v>
      </c>
      <c r="B408" s="106" t="str">
        <f>IF(ISERROR(INDEX('Miljövärden urval för publ'!$A$2:$AD$475,MATCH($A408,'Miljövärden urval för publ'!$U$2:$U$476,0),1)),"",INDEX('Miljövärden urval för publ'!$A$2:$AD$475,MATCH($A408,'Miljövärden urval för publ'!$U$2:$U$476,0),1))</f>
        <v/>
      </c>
      <c r="C408" s="106" t="str">
        <f>IF(ISERROR(INDEX('Miljövärden urval för publ'!$A$2:$AD$475,MATCH($A408,'Miljövärden urval för publ'!$U$2:$U$476,0),2)),"",INDEX('Miljövärden urval för publ'!$A$2:$AD$475,MATCH($A408,'Miljövärden urval för publ'!$U$2:$U$476,0),2))</f>
        <v/>
      </c>
      <c r="D408" s="106" t="str">
        <f>IF(ISERROR(VLOOKUP($C408,'Miljövärden urval för publ'!$B$2:$H$490,MATCH(D$4,'Miljövärden urval för publ'!$B$2:$H$2,0),FALSE)),"",VLOOKUP($C408,'Miljövärden urval för publ'!$B$2:$H$490,MATCH(D$4,'Miljövärden urval för publ'!$B$2:$H$2,0),FALSE))</f>
        <v/>
      </c>
      <c r="E408" s="106" t="str">
        <f>IF(ISERROR(VLOOKUP($C408,'Miljövärden urval för publ'!$B$2:$H$490,MATCH(E$4,'Miljövärden urval för publ'!$B$2:$H$2,0),FALSE)),"",VLOOKUP($C408,'Miljövärden urval för publ'!$B$2:$H$490,MATCH(E$4,'Miljövärden urval för publ'!$B$2:$H$2,0),FALSE))</f>
        <v/>
      </c>
      <c r="F408" s="106" t="str">
        <f>IF(ISERROR(VLOOKUP($C408,'Miljövärden urval för publ'!$B$2:$H$490,MATCH(F$4,'Miljövärden urval för publ'!$B$2:$H$2,0),FALSE)),"",VLOOKUP($C408,'Miljövärden urval för publ'!$B$2:$H$490,MATCH(F$4,'Miljövärden urval för publ'!$B$2:$H$2,0),FALSE))</f>
        <v/>
      </c>
      <c r="G408" s="106" t="str">
        <f>IF(ISERROR(VLOOKUP($C408,'Miljövärden urval för publ'!$B$2:$H$490,MATCH(G$4,'Miljövärden urval för publ'!$B$2:$H$2,0),FALSE)),"",VLOOKUP($C408,'Miljövärden urval för publ'!$B$2:$H$490,MATCH(G$4,'Miljövärden urval för publ'!$B$2:$H$2,0),FALSE))</f>
        <v/>
      </c>
    </row>
    <row r="409" spans="1:7" x14ac:dyDescent="0.25">
      <c r="A409" s="106">
        <v>406</v>
      </c>
      <c r="B409" s="106" t="str">
        <f>IF(ISERROR(INDEX('Miljövärden urval för publ'!$A$2:$AD$475,MATCH($A409,'Miljövärden urval för publ'!$U$2:$U$476,0),1)),"",INDEX('Miljövärden urval för publ'!$A$2:$AD$475,MATCH($A409,'Miljövärden urval för publ'!$U$2:$U$476,0),1))</f>
        <v/>
      </c>
      <c r="C409" s="106" t="str">
        <f>IF(ISERROR(INDEX('Miljövärden urval för publ'!$A$2:$AD$475,MATCH($A409,'Miljövärden urval för publ'!$U$2:$U$476,0),2)),"",INDEX('Miljövärden urval för publ'!$A$2:$AD$475,MATCH($A409,'Miljövärden urval för publ'!$U$2:$U$476,0),2))</f>
        <v/>
      </c>
      <c r="D409" s="106" t="str">
        <f>IF(ISERROR(VLOOKUP($C409,'Miljövärden urval för publ'!$B$2:$H$490,MATCH(D$4,'Miljövärden urval för publ'!$B$2:$H$2,0),FALSE)),"",VLOOKUP($C409,'Miljövärden urval för publ'!$B$2:$H$490,MATCH(D$4,'Miljövärden urval för publ'!$B$2:$H$2,0),FALSE))</f>
        <v/>
      </c>
      <c r="E409" s="106" t="str">
        <f>IF(ISERROR(VLOOKUP($C409,'Miljövärden urval för publ'!$B$2:$H$490,MATCH(E$4,'Miljövärden urval för publ'!$B$2:$H$2,0),FALSE)),"",VLOOKUP($C409,'Miljövärden urval för publ'!$B$2:$H$490,MATCH(E$4,'Miljövärden urval för publ'!$B$2:$H$2,0),FALSE))</f>
        <v/>
      </c>
      <c r="F409" s="106" t="str">
        <f>IF(ISERROR(VLOOKUP($C409,'Miljövärden urval för publ'!$B$2:$H$490,MATCH(F$4,'Miljövärden urval för publ'!$B$2:$H$2,0),FALSE)),"",VLOOKUP($C409,'Miljövärden urval för publ'!$B$2:$H$490,MATCH(F$4,'Miljövärden urval för publ'!$B$2:$H$2,0),FALSE))</f>
        <v/>
      </c>
      <c r="G409" s="106" t="str">
        <f>IF(ISERROR(VLOOKUP($C409,'Miljövärden urval för publ'!$B$2:$H$490,MATCH(G$4,'Miljövärden urval för publ'!$B$2:$H$2,0),FALSE)),"",VLOOKUP($C409,'Miljövärden urval för publ'!$B$2:$H$490,MATCH(G$4,'Miljövärden urval för publ'!$B$2:$H$2,0),FALSE))</f>
        <v/>
      </c>
    </row>
    <row r="410" spans="1:7" x14ac:dyDescent="0.25">
      <c r="A410" s="106">
        <v>407</v>
      </c>
      <c r="B410" s="106" t="str">
        <f>IF(ISERROR(INDEX('Miljövärden urval för publ'!$A$2:$AD$475,MATCH($A410,'Miljövärden urval för publ'!$U$2:$U$476,0),1)),"",INDEX('Miljövärden urval för publ'!$A$2:$AD$475,MATCH($A410,'Miljövärden urval för publ'!$U$2:$U$476,0),1))</f>
        <v/>
      </c>
      <c r="C410" s="106" t="str">
        <f>IF(ISERROR(INDEX('Miljövärden urval för publ'!$A$2:$AD$475,MATCH($A410,'Miljövärden urval för publ'!$U$2:$U$476,0),2)),"",INDEX('Miljövärden urval för publ'!$A$2:$AD$475,MATCH($A410,'Miljövärden urval för publ'!$U$2:$U$476,0),2))</f>
        <v/>
      </c>
      <c r="D410" s="106" t="str">
        <f>IF(ISERROR(VLOOKUP($C410,'Miljövärden urval för publ'!$B$2:$H$490,MATCH(D$4,'Miljövärden urval för publ'!$B$2:$H$2,0),FALSE)),"",VLOOKUP($C410,'Miljövärden urval för publ'!$B$2:$H$490,MATCH(D$4,'Miljövärden urval för publ'!$B$2:$H$2,0),FALSE))</f>
        <v/>
      </c>
      <c r="E410" s="106" t="str">
        <f>IF(ISERROR(VLOOKUP($C410,'Miljövärden urval för publ'!$B$2:$H$490,MATCH(E$4,'Miljövärden urval för publ'!$B$2:$H$2,0),FALSE)),"",VLOOKUP($C410,'Miljövärden urval för publ'!$B$2:$H$490,MATCH(E$4,'Miljövärden urval för publ'!$B$2:$H$2,0),FALSE))</f>
        <v/>
      </c>
      <c r="F410" s="106" t="str">
        <f>IF(ISERROR(VLOOKUP($C410,'Miljövärden urval för publ'!$B$2:$H$490,MATCH(F$4,'Miljövärden urval för publ'!$B$2:$H$2,0),FALSE)),"",VLOOKUP($C410,'Miljövärden urval för publ'!$B$2:$H$490,MATCH(F$4,'Miljövärden urval för publ'!$B$2:$H$2,0),FALSE))</f>
        <v/>
      </c>
      <c r="G410" s="106" t="str">
        <f>IF(ISERROR(VLOOKUP($C410,'Miljövärden urval för publ'!$B$2:$H$490,MATCH(G$4,'Miljövärden urval för publ'!$B$2:$H$2,0),FALSE)),"",VLOOKUP($C410,'Miljövärden urval för publ'!$B$2:$H$490,MATCH(G$4,'Miljövärden urval för publ'!$B$2:$H$2,0),FALSE))</f>
        <v/>
      </c>
    </row>
    <row r="411" spans="1:7" x14ac:dyDescent="0.25">
      <c r="A411" s="106">
        <v>408</v>
      </c>
      <c r="B411" s="106" t="str">
        <f>IF(ISERROR(INDEX('Miljövärden urval för publ'!$A$2:$AD$475,MATCH($A411,'Miljövärden urval för publ'!$U$2:$U$476,0),1)),"",INDEX('Miljövärden urval för publ'!$A$2:$AD$475,MATCH($A411,'Miljövärden urval för publ'!$U$2:$U$476,0),1))</f>
        <v/>
      </c>
      <c r="C411" s="106" t="str">
        <f>IF(ISERROR(INDEX('Miljövärden urval för publ'!$A$2:$AD$475,MATCH($A411,'Miljövärden urval för publ'!$U$2:$U$476,0),2)),"",INDEX('Miljövärden urval för publ'!$A$2:$AD$475,MATCH($A411,'Miljövärden urval för publ'!$U$2:$U$476,0),2))</f>
        <v/>
      </c>
      <c r="D411" s="106" t="str">
        <f>IF(ISERROR(VLOOKUP($C411,'Miljövärden urval för publ'!$B$2:$H$490,MATCH(D$4,'Miljövärden urval för publ'!$B$2:$H$2,0),FALSE)),"",VLOOKUP($C411,'Miljövärden urval för publ'!$B$2:$H$490,MATCH(D$4,'Miljövärden urval för publ'!$B$2:$H$2,0),FALSE))</f>
        <v/>
      </c>
      <c r="E411" s="106" t="str">
        <f>IF(ISERROR(VLOOKUP($C411,'Miljövärden urval för publ'!$B$2:$H$490,MATCH(E$4,'Miljövärden urval för publ'!$B$2:$H$2,0),FALSE)),"",VLOOKUP($C411,'Miljövärden urval för publ'!$B$2:$H$490,MATCH(E$4,'Miljövärden urval för publ'!$B$2:$H$2,0),FALSE))</f>
        <v/>
      </c>
      <c r="F411" s="106" t="str">
        <f>IF(ISERROR(VLOOKUP($C411,'Miljövärden urval för publ'!$B$2:$H$490,MATCH(F$4,'Miljövärden urval för publ'!$B$2:$H$2,0),FALSE)),"",VLOOKUP($C411,'Miljövärden urval för publ'!$B$2:$H$490,MATCH(F$4,'Miljövärden urval för publ'!$B$2:$H$2,0),FALSE))</f>
        <v/>
      </c>
      <c r="G411" s="106" t="str">
        <f>IF(ISERROR(VLOOKUP($C411,'Miljövärden urval för publ'!$B$2:$H$490,MATCH(G$4,'Miljövärden urval för publ'!$B$2:$H$2,0),FALSE)),"",VLOOKUP($C411,'Miljövärden urval för publ'!$B$2:$H$490,MATCH(G$4,'Miljövärden urval för publ'!$B$2:$H$2,0),FALSE))</f>
        <v/>
      </c>
    </row>
    <row r="412" spans="1:7" x14ac:dyDescent="0.25">
      <c r="A412" s="106">
        <v>409</v>
      </c>
      <c r="B412" s="106" t="str">
        <f>IF(ISERROR(INDEX('Miljövärden urval för publ'!$A$2:$AD$475,MATCH($A412,'Miljövärden urval för publ'!$U$2:$U$476,0),1)),"",INDEX('Miljövärden urval för publ'!$A$2:$AD$475,MATCH($A412,'Miljövärden urval för publ'!$U$2:$U$476,0),1))</f>
        <v/>
      </c>
      <c r="C412" s="106" t="str">
        <f>IF(ISERROR(INDEX('Miljövärden urval för publ'!$A$2:$AD$475,MATCH($A412,'Miljövärden urval för publ'!$U$2:$U$476,0),2)),"",INDEX('Miljövärden urval för publ'!$A$2:$AD$475,MATCH($A412,'Miljövärden urval för publ'!$U$2:$U$476,0),2))</f>
        <v/>
      </c>
      <c r="D412" s="106" t="str">
        <f>IF(ISERROR(VLOOKUP($C412,'Miljövärden urval för publ'!$B$2:$H$490,MATCH(D$4,'Miljövärden urval för publ'!$B$2:$H$2,0),FALSE)),"",VLOOKUP($C412,'Miljövärden urval för publ'!$B$2:$H$490,MATCH(D$4,'Miljövärden urval för publ'!$B$2:$H$2,0),FALSE))</f>
        <v/>
      </c>
      <c r="E412" s="106" t="str">
        <f>IF(ISERROR(VLOOKUP($C412,'Miljövärden urval för publ'!$B$2:$H$490,MATCH(E$4,'Miljövärden urval för publ'!$B$2:$H$2,0),FALSE)),"",VLOOKUP($C412,'Miljövärden urval för publ'!$B$2:$H$490,MATCH(E$4,'Miljövärden urval för publ'!$B$2:$H$2,0),FALSE))</f>
        <v/>
      </c>
      <c r="F412" s="106" t="str">
        <f>IF(ISERROR(VLOOKUP($C412,'Miljövärden urval för publ'!$B$2:$H$490,MATCH(F$4,'Miljövärden urval för publ'!$B$2:$H$2,0),FALSE)),"",VLOOKUP($C412,'Miljövärden urval för publ'!$B$2:$H$490,MATCH(F$4,'Miljövärden urval för publ'!$B$2:$H$2,0),FALSE))</f>
        <v/>
      </c>
      <c r="G412" s="106" t="str">
        <f>IF(ISERROR(VLOOKUP($C412,'Miljövärden urval för publ'!$B$2:$H$490,MATCH(G$4,'Miljövärden urval för publ'!$B$2:$H$2,0),FALSE)),"",VLOOKUP($C412,'Miljövärden urval för publ'!$B$2:$H$490,MATCH(G$4,'Miljövärden urval för publ'!$B$2:$H$2,0),FALSE))</f>
        <v/>
      </c>
    </row>
    <row r="413" spans="1:7" x14ac:dyDescent="0.25">
      <c r="A413" s="106">
        <v>410</v>
      </c>
      <c r="B413" s="106" t="str">
        <f>IF(ISERROR(INDEX('Miljövärden urval för publ'!$A$2:$AD$475,MATCH($A413,'Miljövärden urval för publ'!$U$2:$U$476,0),1)),"",INDEX('Miljövärden urval för publ'!$A$2:$AD$475,MATCH($A413,'Miljövärden urval för publ'!$U$2:$U$476,0),1))</f>
        <v/>
      </c>
      <c r="C413" s="106" t="str">
        <f>IF(ISERROR(INDEX('Miljövärden urval för publ'!$A$2:$AD$475,MATCH($A413,'Miljövärden urval för publ'!$U$2:$U$476,0),2)),"",INDEX('Miljövärden urval för publ'!$A$2:$AD$475,MATCH($A413,'Miljövärden urval för publ'!$U$2:$U$476,0),2))</f>
        <v/>
      </c>
      <c r="D413" s="106" t="str">
        <f>IF(ISERROR(VLOOKUP($C413,'Miljövärden urval för publ'!$B$2:$H$490,MATCH(D$4,'Miljövärden urval för publ'!$B$2:$H$2,0),FALSE)),"",VLOOKUP($C413,'Miljövärden urval för publ'!$B$2:$H$490,MATCH(D$4,'Miljövärden urval för publ'!$B$2:$H$2,0),FALSE))</f>
        <v/>
      </c>
      <c r="E413" s="106" t="str">
        <f>IF(ISERROR(VLOOKUP($C413,'Miljövärden urval för publ'!$B$2:$H$490,MATCH(E$4,'Miljövärden urval för publ'!$B$2:$H$2,0),FALSE)),"",VLOOKUP($C413,'Miljövärden urval för publ'!$B$2:$H$490,MATCH(E$4,'Miljövärden urval för publ'!$B$2:$H$2,0),FALSE))</f>
        <v/>
      </c>
      <c r="F413" s="106" t="str">
        <f>IF(ISERROR(VLOOKUP($C413,'Miljövärden urval för publ'!$B$2:$H$490,MATCH(F$4,'Miljövärden urval för publ'!$B$2:$H$2,0),FALSE)),"",VLOOKUP($C413,'Miljövärden urval för publ'!$B$2:$H$490,MATCH(F$4,'Miljövärden urval för publ'!$B$2:$H$2,0),FALSE))</f>
        <v/>
      </c>
      <c r="G413" s="106" t="str">
        <f>IF(ISERROR(VLOOKUP($C413,'Miljövärden urval för publ'!$B$2:$H$490,MATCH(G$4,'Miljövärden urval för publ'!$B$2:$H$2,0),FALSE)),"",VLOOKUP($C413,'Miljövärden urval för publ'!$B$2:$H$490,MATCH(G$4,'Miljövärden urval för publ'!$B$2:$H$2,0),FALSE))</f>
        <v/>
      </c>
    </row>
    <row r="414" spans="1:7" x14ac:dyDescent="0.25">
      <c r="A414" s="106">
        <v>411</v>
      </c>
      <c r="B414" s="106" t="str">
        <f>IF(ISERROR(INDEX('Miljövärden urval för publ'!$A$2:$AD$475,MATCH($A414,'Miljövärden urval för publ'!$U$2:$U$476,0),1)),"",INDEX('Miljövärden urval för publ'!$A$2:$AD$475,MATCH($A414,'Miljövärden urval för publ'!$U$2:$U$476,0),1))</f>
        <v/>
      </c>
      <c r="C414" s="106" t="str">
        <f>IF(ISERROR(INDEX('Miljövärden urval för publ'!$A$2:$AD$475,MATCH($A414,'Miljövärden urval för publ'!$U$2:$U$476,0),2)),"",INDEX('Miljövärden urval för publ'!$A$2:$AD$475,MATCH($A414,'Miljövärden urval för publ'!$U$2:$U$476,0),2))</f>
        <v/>
      </c>
      <c r="D414" s="106" t="str">
        <f>IF(ISERROR(VLOOKUP($C414,'Miljövärden urval för publ'!$B$2:$H$490,MATCH(D$4,'Miljövärden urval för publ'!$B$2:$H$2,0),FALSE)),"",VLOOKUP($C414,'Miljövärden urval för publ'!$B$2:$H$490,MATCH(D$4,'Miljövärden urval för publ'!$B$2:$H$2,0),FALSE))</f>
        <v/>
      </c>
      <c r="E414" s="106" t="str">
        <f>IF(ISERROR(VLOOKUP($C414,'Miljövärden urval för publ'!$B$2:$H$490,MATCH(E$4,'Miljövärden urval för publ'!$B$2:$H$2,0),FALSE)),"",VLOOKUP($C414,'Miljövärden urval för publ'!$B$2:$H$490,MATCH(E$4,'Miljövärden urval för publ'!$B$2:$H$2,0),FALSE))</f>
        <v/>
      </c>
      <c r="F414" s="106" t="str">
        <f>IF(ISERROR(VLOOKUP($C414,'Miljövärden urval för publ'!$B$2:$H$490,MATCH(F$4,'Miljövärden urval för publ'!$B$2:$H$2,0),FALSE)),"",VLOOKUP($C414,'Miljövärden urval för publ'!$B$2:$H$490,MATCH(F$4,'Miljövärden urval för publ'!$B$2:$H$2,0),FALSE))</f>
        <v/>
      </c>
      <c r="G414" s="106" t="str">
        <f>IF(ISERROR(VLOOKUP($C414,'Miljövärden urval för publ'!$B$2:$H$490,MATCH(G$4,'Miljövärden urval för publ'!$B$2:$H$2,0),FALSE)),"",VLOOKUP($C414,'Miljövärden urval för publ'!$B$2:$H$490,MATCH(G$4,'Miljövärden urval för publ'!$B$2:$H$2,0),FALSE))</f>
        <v/>
      </c>
    </row>
    <row r="415" spans="1:7" x14ac:dyDescent="0.25">
      <c r="A415" s="106">
        <v>412</v>
      </c>
      <c r="B415" s="106" t="str">
        <f>IF(ISERROR(INDEX('Miljövärden urval för publ'!$A$2:$AD$475,MATCH($A415,'Miljövärden urval för publ'!$U$2:$U$476,0),1)),"",INDEX('Miljövärden urval för publ'!$A$2:$AD$475,MATCH($A415,'Miljövärden urval för publ'!$U$2:$U$476,0),1))</f>
        <v/>
      </c>
      <c r="C415" s="106" t="str">
        <f>IF(ISERROR(INDEX('Miljövärden urval för publ'!$A$2:$AD$475,MATCH($A415,'Miljövärden urval för publ'!$U$2:$U$476,0),2)),"",INDEX('Miljövärden urval för publ'!$A$2:$AD$475,MATCH($A415,'Miljövärden urval för publ'!$U$2:$U$476,0),2))</f>
        <v/>
      </c>
      <c r="D415" s="106" t="str">
        <f>IF(ISERROR(VLOOKUP($C415,'Miljövärden urval för publ'!$B$2:$H$490,MATCH(D$4,'Miljövärden urval för publ'!$B$2:$H$2,0),FALSE)),"",VLOOKUP($C415,'Miljövärden urval för publ'!$B$2:$H$490,MATCH(D$4,'Miljövärden urval för publ'!$B$2:$H$2,0),FALSE))</f>
        <v/>
      </c>
      <c r="E415" s="106" t="str">
        <f>IF(ISERROR(VLOOKUP($C415,'Miljövärden urval för publ'!$B$2:$H$490,MATCH(E$4,'Miljövärden urval för publ'!$B$2:$H$2,0),FALSE)),"",VLOOKUP($C415,'Miljövärden urval för publ'!$B$2:$H$490,MATCH(E$4,'Miljövärden urval för publ'!$B$2:$H$2,0),FALSE))</f>
        <v/>
      </c>
      <c r="F415" s="106" t="str">
        <f>IF(ISERROR(VLOOKUP($C415,'Miljövärden urval för publ'!$B$2:$H$490,MATCH(F$4,'Miljövärden urval för publ'!$B$2:$H$2,0),FALSE)),"",VLOOKUP($C415,'Miljövärden urval för publ'!$B$2:$H$490,MATCH(F$4,'Miljövärden urval för publ'!$B$2:$H$2,0),FALSE))</f>
        <v/>
      </c>
      <c r="G415" s="106" t="str">
        <f>IF(ISERROR(VLOOKUP($C415,'Miljövärden urval för publ'!$B$2:$H$490,MATCH(G$4,'Miljövärden urval för publ'!$B$2:$H$2,0),FALSE)),"",VLOOKUP($C415,'Miljövärden urval för publ'!$B$2:$H$490,MATCH(G$4,'Miljövärden urval för publ'!$B$2:$H$2,0),FALSE))</f>
        <v/>
      </c>
    </row>
    <row r="416" spans="1:7" x14ac:dyDescent="0.25">
      <c r="A416" s="106">
        <v>413</v>
      </c>
      <c r="B416" s="106" t="str">
        <f>IF(ISERROR(INDEX('Miljövärden urval för publ'!$A$2:$AD$475,MATCH($A416,'Miljövärden urval för publ'!$U$2:$U$476,0),1)),"",INDEX('Miljövärden urval för publ'!$A$2:$AD$475,MATCH($A416,'Miljövärden urval för publ'!$U$2:$U$476,0),1))</f>
        <v/>
      </c>
      <c r="C416" s="106" t="str">
        <f>IF(ISERROR(INDEX('Miljövärden urval för publ'!$A$2:$AD$475,MATCH($A416,'Miljövärden urval för publ'!$U$2:$U$476,0),2)),"",INDEX('Miljövärden urval för publ'!$A$2:$AD$475,MATCH($A416,'Miljövärden urval för publ'!$U$2:$U$476,0),2))</f>
        <v/>
      </c>
      <c r="D416" s="106" t="str">
        <f>IF(ISERROR(VLOOKUP($C416,'Miljövärden urval för publ'!$B$2:$H$490,MATCH(D$4,'Miljövärden urval för publ'!$B$2:$H$2,0),FALSE)),"",VLOOKUP($C416,'Miljövärden urval för publ'!$B$2:$H$490,MATCH(D$4,'Miljövärden urval för publ'!$B$2:$H$2,0),FALSE))</f>
        <v/>
      </c>
      <c r="E416" s="106" t="str">
        <f>IF(ISERROR(VLOOKUP($C416,'Miljövärden urval för publ'!$B$2:$H$490,MATCH(E$4,'Miljövärden urval för publ'!$B$2:$H$2,0),FALSE)),"",VLOOKUP($C416,'Miljövärden urval för publ'!$B$2:$H$490,MATCH(E$4,'Miljövärden urval för publ'!$B$2:$H$2,0),FALSE))</f>
        <v/>
      </c>
      <c r="F416" s="106" t="str">
        <f>IF(ISERROR(VLOOKUP($C416,'Miljövärden urval för publ'!$B$2:$H$490,MATCH(F$4,'Miljövärden urval för publ'!$B$2:$H$2,0),FALSE)),"",VLOOKUP($C416,'Miljövärden urval för publ'!$B$2:$H$490,MATCH(F$4,'Miljövärden urval för publ'!$B$2:$H$2,0),FALSE))</f>
        <v/>
      </c>
      <c r="G416" s="106" t="str">
        <f>IF(ISERROR(VLOOKUP($C416,'Miljövärden urval för publ'!$B$2:$H$490,MATCH(G$4,'Miljövärden urval för publ'!$B$2:$H$2,0),FALSE)),"",VLOOKUP($C416,'Miljövärden urval för publ'!$B$2:$H$490,MATCH(G$4,'Miljövärden urval för publ'!$B$2:$H$2,0),FALSE))</f>
        <v/>
      </c>
    </row>
    <row r="417" spans="1:7" x14ac:dyDescent="0.25">
      <c r="A417" s="106">
        <v>414</v>
      </c>
      <c r="B417" s="106" t="str">
        <f>IF(ISERROR(INDEX('Miljövärden urval för publ'!$A$2:$AD$475,MATCH($A417,'Miljövärden urval för publ'!$U$2:$U$476,0),1)),"",INDEX('Miljövärden urval för publ'!$A$2:$AD$475,MATCH($A417,'Miljövärden urval för publ'!$U$2:$U$476,0),1))</f>
        <v/>
      </c>
      <c r="C417" s="106" t="str">
        <f>IF(ISERROR(INDEX('Miljövärden urval för publ'!$A$2:$AD$475,MATCH($A417,'Miljövärden urval för publ'!$U$2:$U$476,0),2)),"",INDEX('Miljövärden urval för publ'!$A$2:$AD$475,MATCH($A417,'Miljövärden urval för publ'!$U$2:$U$476,0),2))</f>
        <v/>
      </c>
      <c r="D417" s="106" t="str">
        <f>IF(ISERROR(VLOOKUP($C417,'Miljövärden urval för publ'!$B$2:$H$490,MATCH(D$4,'Miljövärden urval för publ'!$B$2:$H$2,0),FALSE)),"",VLOOKUP($C417,'Miljövärden urval för publ'!$B$2:$H$490,MATCH(D$4,'Miljövärden urval för publ'!$B$2:$H$2,0),FALSE))</f>
        <v/>
      </c>
      <c r="E417" s="106" t="str">
        <f>IF(ISERROR(VLOOKUP($C417,'Miljövärden urval för publ'!$B$2:$H$490,MATCH(E$4,'Miljövärden urval för publ'!$B$2:$H$2,0),FALSE)),"",VLOOKUP($C417,'Miljövärden urval för publ'!$B$2:$H$490,MATCH(E$4,'Miljövärden urval för publ'!$B$2:$H$2,0),FALSE))</f>
        <v/>
      </c>
      <c r="F417" s="106" t="str">
        <f>IF(ISERROR(VLOOKUP($C417,'Miljövärden urval för publ'!$B$2:$H$490,MATCH(F$4,'Miljövärden urval för publ'!$B$2:$H$2,0),FALSE)),"",VLOOKUP($C417,'Miljövärden urval för publ'!$B$2:$H$490,MATCH(F$4,'Miljövärden urval för publ'!$B$2:$H$2,0),FALSE))</f>
        <v/>
      </c>
      <c r="G417" s="106" t="str">
        <f>IF(ISERROR(VLOOKUP($C417,'Miljövärden urval för publ'!$B$2:$H$490,MATCH(G$4,'Miljövärden urval för publ'!$B$2:$H$2,0),FALSE)),"",VLOOKUP($C417,'Miljövärden urval för publ'!$B$2:$H$490,MATCH(G$4,'Miljövärden urval för publ'!$B$2:$H$2,0),FALSE))</f>
        <v/>
      </c>
    </row>
    <row r="418" spans="1:7" x14ac:dyDescent="0.25">
      <c r="A418" s="106">
        <v>415</v>
      </c>
      <c r="B418" s="106" t="str">
        <f>IF(ISERROR(INDEX('Miljövärden urval för publ'!$A$2:$AD$475,MATCH($A418,'Miljövärden urval för publ'!$U$2:$U$476,0),1)),"",INDEX('Miljövärden urval för publ'!$A$2:$AD$475,MATCH($A418,'Miljövärden urval för publ'!$U$2:$U$476,0),1))</f>
        <v/>
      </c>
      <c r="C418" s="106" t="str">
        <f>IF(ISERROR(INDEX('Miljövärden urval för publ'!$A$2:$AD$475,MATCH($A418,'Miljövärden urval för publ'!$U$2:$U$476,0),2)),"",INDEX('Miljövärden urval för publ'!$A$2:$AD$475,MATCH($A418,'Miljövärden urval för publ'!$U$2:$U$476,0),2))</f>
        <v/>
      </c>
      <c r="D418" s="106" t="str">
        <f>IF(ISERROR(VLOOKUP($C418,'Miljövärden urval för publ'!$B$2:$H$490,MATCH(D$4,'Miljövärden urval för publ'!$B$2:$H$2,0),FALSE)),"",VLOOKUP($C418,'Miljövärden urval för publ'!$B$2:$H$490,MATCH(D$4,'Miljövärden urval för publ'!$B$2:$H$2,0),FALSE))</f>
        <v/>
      </c>
      <c r="E418" s="106" t="str">
        <f>IF(ISERROR(VLOOKUP($C418,'Miljövärden urval för publ'!$B$2:$H$490,MATCH(E$4,'Miljövärden urval för publ'!$B$2:$H$2,0),FALSE)),"",VLOOKUP($C418,'Miljövärden urval för publ'!$B$2:$H$490,MATCH(E$4,'Miljövärden urval för publ'!$B$2:$H$2,0),FALSE))</f>
        <v/>
      </c>
      <c r="F418" s="106" t="str">
        <f>IF(ISERROR(VLOOKUP($C418,'Miljövärden urval för publ'!$B$2:$H$490,MATCH(F$4,'Miljövärden urval för publ'!$B$2:$H$2,0),FALSE)),"",VLOOKUP($C418,'Miljövärden urval för publ'!$B$2:$H$490,MATCH(F$4,'Miljövärden urval för publ'!$B$2:$H$2,0),FALSE))</f>
        <v/>
      </c>
      <c r="G418" s="106" t="str">
        <f>IF(ISERROR(VLOOKUP($C418,'Miljövärden urval för publ'!$B$2:$H$490,MATCH(G$4,'Miljövärden urval för publ'!$B$2:$H$2,0),FALSE)),"",VLOOKUP($C418,'Miljövärden urval för publ'!$B$2:$H$490,MATCH(G$4,'Miljövärden urval för publ'!$B$2:$H$2,0),FALSE))</f>
        <v/>
      </c>
    </row>
    <row r="419" spans="1:7" x14ac:dyDescent="0.25">
      <c r="A419" s="106">
        <v>416</v>
      </c>
      <c r="B419" s="106" t="str">
        <f>IF(ISERROR(INDEX('Miljövärden urval för publ'!$A$2:$AD$475,MATCH($A419,'Miljövärden urval för publ'!$U$2:$U$476,0),1)),"",INDEX('Miljövärden urval för publ'!$A$2:$AD$475,MATCH($A419,'Miljövärden urval för publ'!$U$2:$U$476,0),1))</f>
        <v/>
      </c>
      <c r="C419" s="106" t="str">
        <f>IF(ISERROR(INDEX('Miljövärden urval för publ'!$A$2:$AD$475,MATCH($A419,'Miljövärden urval för publ'!$U$2:$U$476,0),2)),"",INDEX('Miljövärden urval för publ'!$A$2:$AD$475,MATCH($A419,'Miljövärden urval för publ'!$U$2:$U$476,0),2))</f>
        <v/>
      </c>
      <c r="D419" s="106" t="str">
        <f>IF(ISERROR(VLOOKUP($C419,'Miljövärden urval för publ'!$B$2:$H$490,MATCH(D$4,'Miljövärden urval för publ'!$B$2:$H$2,0),FALSE)),"",VLOOKUP($C419,'Miljövärden urval för publ'!$B$2:$H$490,MATCH(D$4,'Miljövärden urval för publ'!$B$2:$H$2,0),FALSE))</f>
        <v/>
      </c>
      <c r="E419" s="106" t="str">
        <f>IF(ISERROR(VLOOKUP($C419,'Miljövärden urval för publ'!$B$2:$H$490,MATCH(E$4,'Miljövärden urval för publ'!$B$2:$H$2,0),FALSE)),"",VLOOKUP($C419,'Miljövärden urval för publ'!$B$2:$H$490,MATCH(E$4,'Miljövärden urval för publ'!$B$2:$H$2,0),FALSE))</f>
        <v/>
      </c>
      <c r="F419" s="106" t="str">
        <f>IF(ISERROR(VLOOKUP($C419,'Miljövärden urval för publ'!$B$2:$H$490,MATCH(F$4,'Miljövärden urval för publ'!$B$2:$H$2,0),FALSE)),"",VLOOKUP($C419,'Miljövärden urval för publ'!$B$2:$H$490,MATCH(F$4,'Miljövärden urval för publ'!$B$2:$H$2,0),FALSE))</f>
        <v/>
      </c>
      <c r="G419" s="106" t="str">
        <f>IF(ISERROR(VLOOKUP($C419,'Miljövärden urval för publ'!$B$2:$H$490,MATCH(G$4,'Miljövärden urval för publ'!$B$2:$H$2,0),FALSE)),"",VLOOKUP($C419,'Miljövärden urval för publ'!$B$2:$H$490,MATCH(G$4,'Miljövärden urval för publ'!$B$2:$H$2,0),FALSE))</f>
        <v/>
      </c>
    </row>
    <row r="420" spans="1:7" x14ac:dyDescent="0.25">
      <c r="A420" s="106">
        <v>417</v>
      </c>
      <c r="B420" s="106" t="str">
        <f>IF(ISERROR(INDEX('Miljövärden urval för publ'!$A$2:$AD$475,MATCH($A420,'Miljövärden urval för publ'!$U$2:$U$476,0),1)),"",INDEX('Miljövärden urval för publ'!$A$2:$AD$475,MATCH($A420,'Miljövärden urval för publ'!$U$2:$U$476,0),1))</f>
        <v/>
      </c>
      <c r="C420" s="106" t="str">
        <f>IF(ISERROR(INDEX('Miljövärden urval för publ'!$A$2:$AD$475,MATCH($A420,'Miljövärden urval för publ'!$U$2:$U$476,0),2)),"",INDEX('Miljövärden urval för publ'!$A$2:$AD$475,MATCH($A420,'Miljövärden urval för publ'!$U$2:$U$476,0),2))</f>
        <v/>
      </c>
      <c r="D420" s="106" t="str">
        <f>IF(ISERROR(VLOOKUP($C420,'Miljövärden urval för publ'!$B$2:$H$490,MATCH(D$4,'Miljövärden urval för publ'!$B$2:$H$2,0),FALSE)),"",VLOOKUP($C420,'Miljövärden urval för publ'!$B$2:$H$490,MATCH(D$4,'Miljövärden urval för publ'!$B$2:$H$2,0),FALSE))</f>
        <v/>
      </c>
      <c r="E420" s="106" t="str">
        <f>IF(ISERROR(VLOOKUP($C420,'Miljövärden urval för publ'!$B$2:$H$490,MATCH(E$4,'Miljövärden urval för publ'!$B$2:$H$2,0),FALSE)),"",VLOOKUP($C420,'Miljövärden urval för publ'!$B$2:$H$490,MATCH(E$4,'Miljövärden urval för publ'!$B$2:$H$2,0),FALSE))</f>
        <v/>
      </c>
      <c r="F420" s="106" t="str">
        <f>IF(ISERROR(VLOOKUP($C420,'Miljövärden urval för publ'!$B$2:$H$490,MATCH(F$4,'Miljövärden urval för publ'!$B$2:$H$2,0),FALSE)),"",VLOOKUP($C420,'Miljövärden urval för publ'!$B$2:$H$490,MATCH(F$4,'Miljövärden urval för publ'!$B$2:$H$2,0),FALSE))</f>
        <v/>
      </c>
      <c r="G420" s="106" t="str">
        <f>IF(ISERROR(VLOOKUP($C420,'Miljövärden urval för publ'!$B$2:$H$490,MATCH(G$4,'Miljövärden urval för publ'!$B$2:$H$2,0),FALSE)),"",VLOOKUP($C420,'Miljövärden urval för publ'!$B$2:$H$490,MATCH(G$4,'Miljövärden urval för publ'!$B$2:$H$2,0),FALSE))</f>
        <v/>
      </c>
    </row>
    <row r="421" spans="1:7" x14ac:dyDescent="0.25">
      <c r="A421" s="106">
        <v>418</v>
      </c>
      <c r="B421" s="106" t="str">
        <f>IF(ISERROR(INDEX('Miljövärden urval för publ'!$A$2:$AD$475,MATCH($A421,'Miljövärden urval för publ'!$U$2:$U$476,0),1)),"",INDEX('Miljövärden urval för publ'!$A$2:$AD$475,MATCH($A421,'Miljövärden urval för publ'!$U$2:$U$476,0),1))</f>
        <v/>
      </c>
      <c r="C421" s="106" t="str">
        <f>IF(ISERROR(INDEX('Miljövärden urval för publ'!$A$2:$AD$475,MATCH($A421,'Miljövärden urval för publ'!$U$2:$U$476,0),2)),"",INDEX('Miljövärden urval för publ'!$A$2:$AD$475,MATCH($A421,'Miljövärden urval för publ'!$U$2:$U$476,0),2))</f>
        <v/>
      </c>
      <c r="D421" s="106" t="str">
        <f>IF(ISERROR(VLOOKUP($C421,'Miljövärden urval för publ'!$B$2:$H$490,MATCH(D$4,'Miljövärden urval för publ'!$B$2:$H$2,0),FALSE)),"",VLOOKUP($C421,'Miljövärden urval för publ'!$B$2:$H$490,MATCH(D$4,'Miljövärden urval för publ'!$B$2:$H$2,0),FALSE))</f>
        <v/>
      </c>
      <c r="E421" s="106" t="str">
        <f>IF(ISERROR(VLOOKUP($C421,'Miljövärden urval för publ'!$B$2:$H$490,MATCH(E$4,'Miljövärden urval för publ'!$B$2:$H$2,0),FALSE)),"",VLOOKUP($C421,'Miljövärden urval för publ'!$B$2:$H$490,MATCH(E$4,'Miljövärden urval för publ'!$B$2:$H$2,0),FALSE))</f>
        <v/>
      </c>
      <c r="F421" s="106" t="str">
        <f>IF(ISERROR(VLOOKUP($C421,'Miljövärden urval för publ'!$B$2:$H$490,MATCH(F$4,'Miljövärden urval för publ'!$B$2:$H$2,0),FALSE)),"",VLOOKUP($C421,'Miljövärden urval för publ'!$B$2:$H$490,MATCH(F$4,'Miljövärden urval för publ'!$B$2:$H$2,0),FALSE))</f>
        <v/>
      </c>
      <c r="G421" s="106" t="str">
        <f>IF(ISERROR(VLOOKUP($C421,'Miljövärden urval för publ'!$B$2:$H$490,MATCH(G$4,'Miljövärden urval för publ'!$B$2:$H$2,0),FALSE)),"",VLOOKUP($C421,'Miljövärden urval för publ'!$B$2:$H$490,MATCH(G$4,'Miljövärden urval för publ'!$B$2:$H$2,0),FALSE))</f>
        <v/>
      </c>
    </row>
    <row r="422" spans="1:7" x14ac:dyDescent="0.25">
      <c r="A422" s="106">
        <v>419</v>
      </c>
      <c r="B422" s="106" t="str">
        <f>IF(ISERROR(INDEX('Miljövärden urval för publ'!$A$2:$AD$475,MATCH($A422,'Miljövärden urval för publ'!$U$2:$U$476,0),1)),"",INDEX('Miljövärden urval för publ'!$A$2:$AD$475,MATCH($A422,'Miljövärden urval för publ'!$U$2:$U$476,0),1))</f>
        <v/>
      </c>
      <c r="C422" s="106" t="str">
        <f>IF(ISERROR(INDEX('Miljövärden urval för publ'!$A$2:$AD$475,MATCH($A422,'Miljövärden urval för publ'!$U$2:$U$476,0),2)),"",INDEX('Miljövärden urval för publ'!$A$2:$AD$475,MATCH($A422,'Miljövärden urval för publ'!$U$2:$U$476,0),2))</f>
        <v/>
      </c>
      <c r="D422" s="106" t="str">
        <f>IF(ISERROR(VLOOKUP($C422,'Miljövärden urval för publ'!$B$2:$H$490,MATCH(D$4,'Miljövärden urval för publ'!$B$2:$H$2,0),FALSE)),"",VLOOKUP($C422,'Miljövärden urval för publ'!$B$2:$H$490,MATCH(D$4,'Miljövärden urval för publ'!$B$2:$H$2,0),FALSE))</f>
        <v/>
      </c>
      <c r="E422" s="106" t="str">
        <f>IF(ISERROR(VLOOKUP($C422,'Miljövärden urval för publ'!$B$2:$H$490,MATCH(E$4,'Miljövärden urval för publ'!$B$2:$H$2,0),FALSE)),"",VLOOKUP($C422,'Miljövärden urval för publ'!$B$2:$H$490,MATCH(E$4,'Miljövärden urval för publ'!$B$2:$H$2,0),FALSE))</f>
        <v/>
      </c>
      <c r="F422" s="106" t="str">
        <f>IF(ISERROR(VLOOKUP($C422,'Miljövärden urval för publ'!$B$2:$H$490,MATCH(F$4,'Miljövärden urval för publ'!$B$2:$H$2,0),FALSE)),"",VLOOKUP($C422,'Miljövärden urval för publ'!$B$2:$H$490,MATCH(F$4,'Miljövärden urval för publ'!$B$2:$H$2,0),FALSE))</f>
        <v/>
      </c>
      <c r="G422" s="106" t="str">
        <f>IF(ISERROR(VLOOKUP($C422,'Miljövärden urval för publ'!$B$2:$H$490,MATCH(G$4,'Miljövärden urval för publ'!$B$2:$H$2,0),FALSE)),"",VLOOKUP($C422,'Miljövärden urval för publ'!$B$2:$H$490,MATCH(G$4,'Miljövärden urval för publ'!$B$2:$H$2,0),FALSE))</f>
        <v/>
      </c>
    </row>
    <row r="423" spans="1:7" x14ac:dyDescent="0.25">
      <c r="A423" s="106">
        <v>420</v>
      </c>
      <c r="B423" s="106" t="str">
        <f>IF(ISERROR(INDEX('Miljövärden urval för publ'!$A$2:$AD$475,MATCH($A423,'Miljövärden urval för publ'!$U$2:$U$476,0),1)),"",INDEX('Miljövärden urval för publ'!$A$2:$AD$475,MATCH($A423,'Miljövärden urval för publ'!$U$2:$U$476,0),1))</f>
        <v/>
      </c>
      <c r="C423" s="106" t="str">
        <f>IF(ISERROR(INDEX('Miljövärden urval för publ'!$A$2:$AD$475,MATCH($A423,'Miljövärden urval för publ'!$U$2:$U$476,0),2)),"",INDEX('Miljövärden urval för publ'!$A$2:$AD$475,MATCH($A423,'Miljövärden urval för publ'!$U$2:$U$476,0),2))</f>
        <v/>
      </c>
      <c r="D423" s="106" t="str">
        <f>IF(ISERROR(VLOOKUP($C423,'Miljövärden urval för publ'!$B$2:$H$490,MATCH(D$4,'Miljövärden urval för publ'!$B$2:$H$2,0),FALSE)),"",VLOOKUP($C423,'Miljövärden urval för publ'!$B$2:$H$490,MATCH(D$4,'Miljövärden urval för publ'!$B$2:$H$2,0),FALSE))</f>
        <v/>
      </c>
      <c r="E423" s="106" t="str">
        <f>IF(ISERROR(VLOOKUP($C423,'Miljövärden urval för publ'!$B$2:$H$490,MATCH(E$4,'Miljövärden urval för publ'!$B$2:$H$2,0),FALSE)),"",VLOOKUP($C423,'Miljövärden urval för publ'!$B$2:$H$490,MATCH(E$4,'Miljövärden urval för publ'!$B$2:$H$2,0),FALSE))</f>
        <v/>
      </c>
      <c r="F423" s="106" t="str">
        <f>IF(ISERROR(VLOOKUP($C423,'Miljövärden urval för publ'!$B$2:$H$490,MATCH(F$4,'Miljövärden urval för publ'!$B$2:$H$2,0),FALSE)),"",VLOOKUP($C423,'Miljövärden urval för publ'!$B$2:$H$490,MATCH(F$4,'Miljövärden urval för publ'!$B$2:$H$2,0),FALSE))</f>
        <v/>
      </c>
      <c r="G423" s="106" t="str">
        <f>IF(ISERROR(VLOOKUP($C423,'Miljövärden urval för publ'!$B$2:$H$490,MATCH(G$4,'Miljövärden urval för publ'!$B$2:$H$2,0),FALSE)),"",VLOOKUP($C423,'Miljövärden urval för publ'!$B$2:$H$490,MATCH(G$4,'Miljövärden urval för publ'!$B$2:$H$2,0),FALSE))</f>
        <v/>
      </c>
    </row>
    <row r="424" spans="1:7" x14ac:dyDescent="0.25">
      <c r="A424" s="106">
        <v>421</v>
      </c>
      <c r="B424" s="106" t="str">
        <f>IF(ISERROR(INDEX('Miljövärden urval för publ'!$A$2:$AD$475,MATCH($A424,'Miljövärden urval för publ'!$U$2:$U$476,0),1)),"",INDEX('Miljövärden urval för publ'!$A$2:$AD$475,MATCH($A424,'Miljövärden urval för publ'!$U$2:$U$476,0),1))</f>
        <v/>
      </c>
      <c r="C424" s="106" t="str">
        <f>IF(ISERROR(INDEX('Miljövärden urval för publ'!$A$2:$AD$475,MATCH($A424,'Miljövärden urval för publ'!$U$2:$U$476,0),2)),"",INDEX('Miljövärden urval för publ'!$A$2:$AD$475,MATCH($A424,'Miljövärden urval för publ'!$U$2:$U$476,0),2))</f>
        <v/>
      </c>
      <c r="D424" s="106" t="str">
        <f>IF(ISERROR(VLOOKUP($C424,'Miljövärden urval för publ'!$B$2:$H$490,MATCH(D$4,'Miljövärden urval för publ'!$B$2:$H$2,0),FALSE)),"",VLOOKUP($C424,'Miljövärden urval för publ'!$B$2:$H$490,MATCH(D$4,'Miljövärden urval för publ'!$B$2:$H$2,0),FALSE))</f>
        <v/>
      </c>
      <c r="E424" s="106" t="str">
        <f>IF(ISERROR(VLOOKUP($C424,'Miljövärden urval för publ'!$B$2:$H$490,MATCH(E$4,'Miljövärden urval för publ'!$B$2:$H$2,0),FALSE)),"",VLOOKUP($C424,'Miljövärden urval för publ'!$B$2:$H$490,MATCH(E$4,'Miljövärden urval för publ'!$B$2:$H$2,0),FALSE))</f>
        <v/>
      </c>
      <c r="F424" s="106" t="str">
        <f>IF(ISERROR(VLOOKUP($C424,'Miljövärden urval för publ'!$B$2:$H$490,MATCH(F$4,'Miljövärden urval för publ'!$B$2:$H$2,0),FALSE)),"",VLOOKUP($C424,'Miljövärden urval för publ'!$B$2:$H$490,MATCH(F$4,'Miljövärden urval för publ'!$B$2:$H$2,0),FALSE))</f>
        <v/>
      </c>
      <c r="G424" s="106" t="str">
        <f>IF(ISERROR(VLOOKUP($C424,'Miljövärden urval för publ'!$B$2:$H$490,MATCH(G$4,'Miljövärden urval för publ'!$B$2:$H$2,0),FALSE)),"",VLOOKUP($C424,'Miljövärden urval för publ'!$B$2:$H$490,MATCH(G$4,'Miljövärden urval för publ'!$B$2:$H$2,0),FALSE))</f>
        <v/>
      </c>
    </row>
    <row r="425" spans="1:7" x14ac:dyDescent="0.25">
      <c r="A425" s="106">
        <v>422</v>
      </c>
      <c r="B425" s="106" t="str">
        <f>IF(ISERROR(INDEX('Miljövärden urval för publ'!$A$2:$AD$475,MATCH($A425,'Miljövärden urval för publ'!$U$2:$U$476,0),1)),"",INDEX('Miljövärden urval för publ'!$A$2:$AD$475,MATCH($A425,'Miljövärden urval för publ'!$U$2:$U$476,0),1))</f>
        <v/>
      </c>
      <c r="C425" s="106" t="str">
        <f>IF(ISERROR(INDEX('Miljövärden urval för publ'!$A$2:$AD$475,MATCH($A425,'Miljövärden urval för publ'!$U$2:$U$476,0),2)),"",INDEX('Miljövärden urval för publ'!$A$2:$AD$475,MATCH($A425,'Miljövärden urval för publ'!$U$2:$U$476,0),2))</f>
        <v/>
      </c>
      <c r="D425" s="106" t="str">
        <f>IF(ISERROR(VLOOKUP($C425,'Miljövärden urval för publ'!$B$2:$H$490,MATCH(D$4,'Miljövärden urval för publ'!$B$2:$H$2,0),FALSE)),"",VLOOKUP($C425,'Miljövärden urval för publ'!$B$2:$H$490,MATCH(D$4,'Miljövärden urval för publ'!$B$2:$H$2,0),FALSE))</f>
        <v/>
      </c>
      <c r="E425" s="106" t="str">
        <f>IF(ISERROR(VLOOKUP($C425,'Miljövärden urval för publ'!$B$2:$H$490,MATCH(E$4,'Miljövärden urval för publ'!$B$2:$H$2,0),FALSE)),"",VLOOKUP($C425,'Miljövärden urval för publ'!$B$2:$H$490,MATCH(E$4,'Miljövärden urval för publ'!$B$2:$H$2,0),FALSE))</f>
        <v/>
      </c>
      <c r="F425" s="106" t="str">
        <f>IF(ISERROR(VLOOKUP($C425,'Miljövärden urval för publ'!$B$2:$H$490,MATCH(F$4,'Miljövärden urval för publ'!$B$2:$H$2,0),FALSE)),"",VLOOKUP($C425,'Miljövärden urval för publ'!$B$2:$H$490,MATCH(F$4,'Miljövärden urval för publ'!$B$2:$H$2,0),FALSE))</f>
        <v/>
      </c>
      <c r="G425" s="106" t="str">
        <f>IF(ISERROR(VLOOKUP($C425,'Miljövärden urval för publ'!$B$2:$H$490,MATCH(G$4,'Miljövärden urval för publ'!$B$2:$H$2,0),FALSE)),"",VLOOKUP($C425,'Miljövärden urval för publ'!$B$2:$H$490,MATCH(G$4,'Miljövärden urval för publ'!$B$2:$H$2,0),FALSE))</f>
        <v/>
      </c>
    </row>
    <row r="426" spans="1:7" x14ac:dyDescent="0.25">
      <c r="A426" s="106">
        <v>423</v>
      </c>
      <c r="B426" s="106" t="str">
        <f>IF(ISERROR(INDEX('Miljövärden urval för publ'!$A$2:$AD$475,MATCH($A426,'Miljövärden urval för publ'!$U$2:$U$476,0),1)),"",INDEX('Miljövärden urval för publ'!$A$2:$AD$475,MATCH($A426,'Miljövärden urval för publ'!$U$2:$U$476,0),1))</f>
        <v/>
      </c>
      <c r="C426" s="106" t="str">
        <f>IF(ISERROR(INDEX('Miljövärden urval för publ'!$A$2:$AD$475,MATCH($A426,'Miljövärden urval för publ'!$U$2:$U$476,0),2)),"",INDEX('Miljövärden urval för publ'!$A$2:$AD$475,MATCH($A426,'Miljövärden urval för publ'!$U$2:$U$476,0),2))</f>
        <v/>
      </c>
      <c r="D426" s="106" t="str">
        <f>IF(ISERROR(VLOOKUP($C426,'Miljövärden urval för publ'!$B$2:$H$490,MATCH(D$4,'Miljövärden urval för publ'!$B$2:$H$2,0),FALSE)),"",VLOOKUP($C426,'Miljövärden urval för publ'!$B$2:$H$490,MATCH(D$4,'Miljövärden urval för publ'!$B$2:$H$2,0),FALSE))</f>
        <v/>
      </c>
      <c r="E426" s="106" t="str">
        <f>IF(ISERROR(VLOOKUP($C426,'Miljövärden urval för publ'!$B$2:$H$490,MATCH(E$4,'Miljövärden urval för publ'!$B$2:$H$2,0),FALSE)),"",VLOOKUP($C426,'Miljövärden urval för publ'!$B$2:$H$490,MATCH(E$4,'Miljövärden urval för publ'!$B$2:$H$2,0),FALSE))</f>
        <v/>
      </c>
      <c r="F426" s="106" t="str">
        <f>IF(ISERROR(VLOOKUP($C426,'Miljövärden urval för publ'!$B$2:$H$490,MATCH(F$4,'Miljövärden urval för publ'!$B$2:$H$2,0),FALSE)),"",VLOOKUP($C426,'Miljövärden urval för publ'!$B$2:$H$490,MATCH(F$4,'Miljövärden urval för publ'!$B$2:$H$2,0),FALSE))</f>
        <v/>
      </c>
      <c r="G426" s="106" t="str">
        <f>IF(ISERROR(VLOOKUP($C426,'Miljövärden urval för publ'!$B$2:$H$490,MATCH(G$4,'Miljövärden urval för publ'!$B$2:$H$2,0),FALSE)),"",VLOOKUP($C426,'Miljövärden urval för publ'!$B$2:$H$490,MATCH(G$4,'Miljövärden urval för publ'!$B$2:$H$2,0),FALSE))</f>
        <v/>
      </c>
    </row>
    <row r="427" spans="1:7" x14ac:dyDescent="0.25">
      <c r="A427" s="106">
        <v>424</v>
      </c>
      <c r="B427" s="106" t="str">
        <f>IF(ISERROR(INDEX('Miljövärden urval för publ'!$A$2:$AD$475,MATCH($A427,'Miljövärden urval för publ'!$U$2:$U$476,0),1)),"",INDEX('Miljövärden urval för publ'!$A$2:$AD$475,MATCH($A427,'Miljövärden urval för publ'!$U$2:$U$476,0),1))</f>
        <v/>
      </c>
      <c r="C427" s="106" t="str">
        <f>IF(ISERROR(INDEX('Miljövärden urval för publ'!$A$2:$AD$475,MATCH($A427,'Miljövärden urval för publ'!$U$2:$U$476,0),2)),"",INDEX('Miljövärden urval för publ'!$A$2:$AD$475,MATCH($A427,'Miljövärden urval för publ'!$U$2:$U$476,0),2))</f>
        <v/>
      </c>
      <c r="D427" s="106" t="str">
        <f>IF(ISERROR(VLOOKUP($C427,'Miljövärden urval för publ'!$B$2:$H$490,MATCH(D$4,'Miljövärden urval för publ'!$B$2:$H$2,0),FALSE)),"",VLOOKUP($C427,'Miljövärden urval för publ'!$B$2:$H$490,MATCH(D$4,'Miljövärden urval för publ'!$B$2:$H$2,0),FALSE))</f>
        <v/>
      </c>
      <c r="E427" s="106" t="str">
        <f>IF(ISERROR(VLOOKUP($C427,'Miljövärden urval för publ'!$B$2:$H$490,MATCH(E$4,'Miljövärden urval för publ'!$B$2:$H$2,0),FALSE)),"",VLOOKUP($C427,'Miljövärden urval för publ'!$B$2:$H$490,MATCH(E$4,'Miljövärden urval för publ'!$B$2:$H$2,0),FALSE))</f>
        <v/>
      </c>
      <c r="F427" s="106" t="str">
        <f>IF(ISERROR(VLOOKUP($C427,'Miljövärden urval för publ'!$B$2:$H$490,MATCH(F$4,'Miljövärden urval för publ'!$B$2:$H$2,0),FALSE)),"",VLOOKUP($C427,'Miljövärden urval för publ'!$B$2:$H$490,MATCH(F$4,'Miljövärden urval för publ'!$B$2:$H$2,0),FALSE))</f>
        <v/>
      </c>
      <c r="G427" s="106" t="str">
        <f>IF(ISERROR(VLOOKUP($C427,'Miljövärden urval för publ'!$B$2:$H$490,MATCH(G$4,'Miljövärden urval för publ'!$B$2:$H$2,0),FALSE)),"",VLOOKUP($C427,'Miljövärden urval för publ'!$B$2:$H$490,MATCH(G$4,'Miljövärden urval för publ'!$B$2:$H$2,0),FALSE))</f>
        <v/>
      </c>
    </row>
    <row r="428" spans="1:7" x14ac:dyDescent="0.25">
      <c r="A428" s="106">
        <v>425</v>
      </c>
      <c r="B428" s="106" t="str">
        <f>IF(ISERROR(INDEX('Miljövärden urval för publ'!$A$2:$AD$475,MATCH($A428,'Miljövärden urval för publ'!$U$2:$U$476,0),1)),"",INDEX('Miljövärden urval för publ'!$A$2:$AD$475,MATCH($A428,'Miljövärden urval för publ'!$U$2:$U$476,0),1))</f>
        <v/>
      </c>
      <c r="C428" s="106" t="str">
        <f>IF(ISERROR(INDEX('Miljövärden urval för publ'!$A$2:$AD$475,MATCH($A428,'Miljövärden urval för publ'!$U$2:$U$476,0),2)),"",INDEX('Miljövärden urval för publ'!$A$2:$AD$475,MATCH($A428,'Miljövärden urval för publ'!$U$2:$U$476,0),2))</f>
        <v/>
      </c>
      <c r="D428" s="106" t="str">
        <f>IF(ISERROR(VLOOKUP($C428,'Miljövärden urval för publ'!$B$2:$H$490,MATCH(D$4,'Miljövärden urval för publ'!$B$2:$H$2,0),FALSE)),"",VLOOKUP($C428,'Miljövärden urval för publ'!$B$2:$H$490,MATCH(D$4,'Miljövärden urval för publ'!$B$2:$H$2,0),FALSE))</f>
        <v/>
      </c>
      <c r="E428" s="106" t="str">
        <f>IF(ISERROR(VLOOKUP($C428,'Miljövärden urval för publ'!$B$2:$H$490,MATCH(E$4,'Miljövärden urval för publ'!$B$2:$H$2,0),FALSE)),"",VLOOKUP($C428,'Miljövärden urval för publ'!$B$2:$H$490,MATCH(E$4,'Miljövärden urval för publ'!$B$2:$H$2,0),FALSE))</f>
        <v/>
      </c>
      <c r="F428" s="106" t="str">
        <f>IF(ISERROR(VLOOKUP($C428,'Miljövärden urval för publ'!$B$2:$H$490,MATCH(F$4,'Miljövärden urval för publ'!$B$2:$H$2,0),FALSE)),"",VLOOKUP($C428,'Miljövärden urval för publ'!$B$2:$H$490,MATCH(F$4,'Miljövärden urval för publ'!$B$2:$H$2,0),FALSE))</f>
        <v/>
      </c>
      <c r="G428" s="106" t="str">
        <f>IF(ISERROR(VLOOKUP($C428,'Miljövärden urval för publ'!$B$2:$H$490,MATCH(G$4,'Miljövärden urval för publ'!$B$2:$H$2,0),FALSE)),"",VLOOKUP($C428,'Miljövärden urval för publ'!$B$2:$H$490,MATCH(G$4,'Miljövärden urval för publ'!$B$2:$H$2,0),FALSE))</f>
        <v/>
      </c>
    </row>
    <row r="429" spans="1:7" x14ac:dyDescent="0.25">
      <c r="A429" s="106">
        <v>426</v>
      </c>
      <c r="B429" s="106" t="str">
        <f>IF(ISERROR(INDEX('Miljövärden urval för publ'!$A$2:$AD$475,MATCH($A429,'Miljövärden urval för publ'!$U$2:$U$476,0),1)),"",INDEX('Miljövärden urval för publ'!$A$2:$AD$475,MATCH($A429,'Miljövärden urval för publ'!$U$2:$U$476,0),1))</f>
        <v/>
      </c>
      <c r="C429" s="106" t="str">
        <f>IF(ISERROR(INDEX('Miljövärden urval för publ'!$A$2:$AD$475,MATCH($A429,'Miljövärden urval för publ'!$U$2:$U$476,0),2)),"",INDEX('Miljövärden urval för publ'!$A$2:$AD$475,MATCH($A429,'Miljövärden urval för publ'!$U$2:$U$476,0),2))</f>
        <v/>
      </c>
      <c r="D429" s="106" t="str">
        <f>IF(ISERROR(VLOOKUP($C429,'Miljövärden urval för publ'!$B$2:$H$490,MATCH(D$4,'Miljövärden urval för publ'!$B$2:$H$2,0),FALSE)),"",VLOOKUP($C429,'Miljövärden urval för publ'!$B$2:$H$490,MATCH(D$4,'Miljövärden urval för publ'!$B$2:$H$2,0),FALSE))</f>
        <v/>
      </c>
      <c r="E429" s="106" t="str">
        <f>IF(ISERROR(VLOOKUP($C429,'Miljövärden urval för publ'!$B$2:$H$490,MATCH(E$4,'Miljövärden urval för publ'!$B$2:$H$2,0),FALSE)),"",VLOOKUP($C429,'Miljövärden urval för publ'!$B$2:$H$490,MATCH(E$4,'Miljövärden urval för publ'!$B$2:$H$2,0),FALSE))</f>
        <v/>
      </c>
      <c r="F429" s="106" t="str">
        <f>IF(ISERROR(VLOOKUP($C429,'Miljövärden urval för publ'!$B$2:$H$490,MATCH(F$4,'Miljövärden urval för publ'!$B$2:$H$2,0),FALSE)),"",VLOOKUP($C429,'Miljövärden urval för publ'!$B$2:$H$490,MATCH(F$4,'Miljövärden urval för publ'!$B$2:$H$2,0),FALSE))</f>
        <v/>
      </c>
      <c r="G429" s="106" t="str">
        <f>IF(ISERROR(VLOOKUP($C429,'Miljövärden urval för publ'!$B$2:$H$490,MATCH(G$4,'Miljövärden urval för publ'!$B$2:$H$2,0),FALSE)),"",VLOOKUP($C429,'Miljövärden urval för publ'!$B$2:$H$490,MATCH(G$4,'Miljövärden urval för publ'!$B$2:$H$2,0),FALSE))</f>
        <v/>
      </c>
    </row>
    <row r="430" spans="1:7" x14ac:dyDescent="0.25">
      <c r="A430" s="106">
        <v>427</v>
      </c>
      <c r="B430" s="106" t="str">
        <f>IF(ISERROR(INDEX('Miljövärden urval för publ'!$A$2:$AD$475,MATCH($A430,'Miljövärden urval för publ'!$U$2:$U$476,0),1)),"",INDEX('Miljövärden urval för publ'!$A$2:$AD$475,MATCH($A430,'Miljövärden urval för publ'!$U$2:$U$476,0),1))</f>
        <v/>
      </c>
      <c r="C430" s="106" t="str">
        <f>IF(ISERROR(INDEX('Miljövärden urval för publ'!$A$2:$AD$475,MATCH($A430,'Miljövärden urval för publ'!$U$2:$U$476,0),2)),"",INDEX('Miljövärden urval för publ'!$A$2:$AD$475,MATCH($A430,'Miljövärden urval för publ'!$U$2:$U$476,0),2))</f>
        <v/>
      </c>
      <c r="D430" s="106" t="str">
        <f>IF(ISERROR(VLOOKUP($C430,'Miljövärden urval för publ'!$B$2:$H$490,MATCH(D$4,'Miljövärden urval för publ'!$B$2:$H$2,0),FALSE)),"",VLOOKUP($C430,'Miljövärden urval för publ'!$B$2:$H$490,MATCH(D$4,'Miljövärden urval för publ'!$B$2:$H$2,0),FALSE))</f>
        <v/>
      </c>
      <c r="E430" s="106" t="str">
        <f>IF(ISERROR(VLOOKUP($C430,'Miljövärden urval för publ'!$B$2:$H$490,MATCH(E$4,'Miljövärden urval för publ'!$B$2:$H$2,0),FALSE)),"",VLOOKUP($C430,'Miljövärden urval för publ'!$B$2:$H$490,MATCH(E$4,'Miljövärden urval för publ'!$B$2:$H$2,0),FALSE))</f>
        <v/>
      </c>
      <c r="F430" s="106" t="str">
        <f>IF(ISERROR(VLOOKUP($C430,'Miljövärden urval för publ'!$B$2:$H$490,MATCH(F$4,'Miljövärden urval för publ'!$B$2:$H$2,0),FALSE)),"",VLOOKUP($C430,'Miljövärden urval för publ'!$B$2:$H$490,MATCH(F$4,'Miljövärden urval för publ'!$B$2:$H$2,0),FALSE))</f>
        <v/>
      </c>
      <c r="G430" s="106" t="str">
        <f>IF(ISERROR(VLOOKUP($C430,'Miljövärden urval för publ'!$B$2:$H$490,MATCH(G$4,'Miljövärden urval för publ'!$B$2:$H$2,0),FALSE)),"",VLOOKUP($C430,'Miljövärden urval för publ'!$B$2:$H$490,MATCH(G$4,'Miljövärden urval för publ'!$B$2:$H$2,0),FALSE))</f>
        <v/>
      </c>
    </row>
    <row r="431" spans="1:7" x14ac:dyDescent="0.25">
      <c r="A431" s="106">
        <v>428</v>
      </c>
      <c r="B431" s="106" t="str">
        <f>IF(ISERROR(INDEX('Miljövärden urval för publ'!$A$2:$AD$475,MATCH($A431,'Miljövärden urval för publ'!$U$2:$U$476,0),1)),"",INDEX('Miljövärden urval för publ'!$A$2:$AD$475,MATCH($A431,'Miljövärden urval för publ'!$U$2:$U$476,0),1))</f>
        <v/>
      </c>
      <c r="C431" s="106" t="str">
        <f>IF(ISERROR(INDEX('Miljövärden urval för publ'!$A$2:$AD$475,MATCH($A431,'Miljövärden urval för publ'!$U$2:$U$476,0),2)),"",INDEX('Miljövärden urval för publ'!$A$2:$AD$475,MATCH($A431,'Miljövärden urval för publ'!$U$2:$U$476,0),2))</f>
        <v/>
      </c>
      <c r="D431" s="106" t="str">
        <f>IF(ISERROR(VLOOKUP($C431,'Miljövärden urval för publ'!$B$2:$H$490,MATCH(D$4,'Miljövärden urval för publ'!$B$2:$H$2,0),FALSE)),"",VLOOKUP($C431,'Miljövärden urval för publ'!$B$2:$H$490,MATCH(D$4,'Miljövärden urval för publ'!$B$2:$H$2,0),FALSE))</f>
        <v/>
      </c>
      <c r="E431" s="106" t="str">
        <f>IF(ISERROR(VLOOKUP($C431,'Miljövärden urval för publ'!$B$2:$H$490,MATCH(E$4,'Miljövärden urval för publ'!$B$2:$H$2,0),FALSE)),"",VLOOKUP($C431,'Miljövärden urval för publ'!$B$2:$H$490,MATCH(E$4,'Miljövärden urval för publ'!$B$2:$H$2,0),FALSE))</f>
        <v/>
      </c>
      <c r="F431" s="106" t="str">
        <f>IF(ISERROR(VLOOKUP($C431,'Miljövärden urval för publ'!$B$2:$H$490,MATCH(F$4,'Miljövärden urval för publ'!$B$2:$H$2,0),FALSE)),"",VLOOKUP($C431,'Miljövärden urval för publ'!$B$2:$H$490,MATCH(F$4,'Miljövärden urval för publ'!$B$2:$H$2,0),FALSE))</f>
        <v/>
      </c>
      <c r="G431" s="106" t="str">
        <f>IF(ISERROR(VLOOKUP($C431,'Miljövärden urval för publ'!$B$2:$H$490,MATCH(G$4,'Miljövärden urval för publ'!$B$2:$H$2,0),FALSE)),"",VLOOKUP($C431,'Miljövärden urval för publ'!$B$2:$H$490,MATCH(G$4,'Miljövärden urval för publ'!$B$2:$H$2,0),FALSE))</f>
        <v/>
      </c>
    </row>
    <row r="432" spans="1:7" x14ac:dyDescent="0.25">
      <c r="A432" s="106">
        <v>429</v>
      </c>
      <c r="B432" s="106" t="str">
        <f>IF(ISERROR(INDEX('Miljövärden urval för publ'!$A$2:$AD$475,MATCH($A432,'Miljövärden urval för publ'!$U$2:$U$476,0),1)),"",INDEX('Miljövärden urval för publ'!$A$2:$AD$475,MATCH($A432,'Miljövärden urval för publ'!$U$2:$U$476,0),1))</f>
        <v/>
      </c>
      <c r="C432" s="106" t="str">
        <f>IF(ISERROR(INDEX('Miljövärden urval för publ'!$A$2:$AD$475,MATCH($A432,'Miljövärden urval för publ'!$U$2:$U$476,0),2)),"",INDEX('Miljövärden urval för publ'!$A$2:$AD$475,MATCH($A432,'Miljövärden urval för publ'!$U$2:$U$476,0),2))</f>
        <v/>
      </c>
      <c r="D432" s="106" t="str">
        <f>IF(ISERROR(VLOOKUP($C432,'Miljövärden urval för publ'!$B$2:$H$490,MATCH(D$4,'Miljövärden urval för publ'!$B$2:$H$2,0),FALSE)),"",VLOOKUP($C432,'Miljövärden urval för publ'!$B$2:$H$490,MATCH(D$4,'Miljövärden urval för publ'!$B$2:$H$2,0),FALSE))</f>
        <v/>
      </c>
      <c r="E432" s="106" t="str">
        <f>IF(ISERROR(VLOOKUP($C432,'Miljövärden urval för publ'!$B$2:$H$490,MATCH(E$4,'Miljövärden urval för publ'!$B$2:$H$2,0),FALSE)),"",VLOOKUP($C432,'Miljövärden urval för publ'!$B$2:$H$490,MATCH(E$4,'Miljövärden urval för publ'!$B$2:$H$2,0),FALSE))</f>
        <v/>
      </c>
      <c r="F432" s="106" t="str">
        <f>IF(ISERROR(VLOOKUP($C432,'Miljövärden urval för publ'!$B$2:$H$490,MATCH(F$4,'Miljövärden urval för publ'!$B$2:$H$2,0),FALSE)),"",VLOOKUP($C432,'Miljövärden urval för publ'!$B$2:$H$490,MATCH(F$4,'Miljövärden urval för publ'!$B$2:$H$2,0),FALSE))</f>
        <v/>
      </c>
      <c r="G432" s="106" t="str">
        <f>IF(ISERROR(VLOOKUP($C432,'Miljövärden urval för publ'!$B$2:$H$490,MATCH(G$4,'Miljövärden urval för publ'!$B$2:$H$2,0),FALSE)),"",VLOOKUP($C432,'Miljövärden urval för publ'!$B$2:$H$490,MATCH(G$4,'Miljövärden urval för publ'!$B$2:$H$2,0),FALSE))</f>
        <v/>
      </c>
    </row>
    <row r="433" spans="1:7" x14ac:dyDescent="0.25">
      <c r="A433" s="106">
        <v>430</v>
      </c>
      <c r="B433" s="106" t="str">
        <f>IF(ISERROR(INDEX('Miljövärden urval för publ'!$A$2:$AD$475,MATCH($A433,'Miljövärden urval för publ'!$U$2:$U$476,0),1)),"",INDEX('Miljövärden urval för publ'!$A$2:$AD$475,MATCH($A433,'Miljövärden urval för publ'!$U$2:$U$476,0),1))</f>
        <v/>
      </c>
      <c r="C433" s="106" t="str">
        <f>IF(ISERROR(INDEX('Miljövärden urval för publ'!$A$2:$AD$475,MATCH($A433,'Miljövärden urval för publ'!$U$2:$U$476,0),2)),"",INDEX('Miljövärden urval för publ'!$A$2:$AD$475,MATCH($A433,'Miljövärden urval för publ'!$U$2:$U$476,0),2))</f>
        <v/>
      </c>
      <c r="D433" s="106" t="str">
        <f>IF(ISERROR(VLOOKUP($C433,'Miljövärden urval för publ'!$B$2:$H$490,MATCH(D$4,'Miljövärden urval för publ'!$B$2:$H$2,0),FALSE)),"",VLOOKUP($C433,'Miljövärden urval för publ'!$B$2:$H$490,MATCH(D$4,'Miljövärden urval för publ'!$B$2:$H$2,0),FALSE))</f>
        <v/>
      </c>
      <c r="E433" s="106" t="str">
        <f>IF(ISERROR(VLOOKUP($C433,'Miljövärden urval för publ'!$B$2:$H$490,MATCH(E$4,'Miljövärden urval för publ'!$B$2:$H$2,0),FALSE)),"",VLOOKUP($C433,'Miljövärden urval för publ'!$B$2:$H$490,MATCH(E$4,'Miljövärden urval för publ'!$B$2:$H$2,0),FALSE))</f>
        <v/>
      </c>
      <c r="F433" s="106" t="str">
        <f>IF(ISERROR(VLOOKUP($C433,'Miljövärden urval för publ'!$B$2:$H$490,MATCH(F$4,'Miljövärden urval för publ'!$B$2:$H$2,0),FALSE)),"",VLOOKUP($C433,'Miljövärden urval för publ'!$B$2:$H$490,MATCH(F$4,'Miljövärden urval för publ'!$B$2:$H$2,0),FALSE))</f>
        <v/>
      </c>
      <c r="G433" s="106" t="str">
        <f>IF(ISERROR(VLOOKUP($C433,'Miljövärden urval för publ'!$B$2:$H$490,MATCH(G$4,'Miljövärden urval för publ'!$B$2:$H$2,0),FALSE)),"",VLOOKUP($C433,'Miljövärden urval för publ'!$B$2:$H$490,MATCH(G$4,'Miljövärden urval för publ'!$B$2:$H$2,0),FALSE))</f>
        <v/>
      </c>
    </row>
    <row r="434" spans="1:7" x14ac:dyDescent="0.25">
      <c r="A434" s="106">
        <v>431</v>
      </c>
      <c r="B434" s="106" t="str">
        <f>IF(ISERROR(INDEX('Miljövärden urval för publ'!$A$2:$AD$475,MATCH($A434,'Miljövärden urval för publ'!$U$2:$U$476,0),1)),"",INDEX('Miljövärden urval för publ'!$A$2:$AD$475,MATCH($A434,'Miljövärden urval för publ'!$U$2:$U$476,0),1))</f>
        <v/>
      </c>
      <c r="C434" s="106" t="str">
        <f>IF(ISERROR(INDEX('Miljövärden urval för publ'!$A$2:$AD$475,MATCH($A434,'Miljövärden urval för publ'!$U$2:$U$476,0),2)),"",INDEX('Miljövärden urval för publ'!$A$2:$AD$475,MATCH($A434,'Miljövärden urval för publ'!$U$2:$U$476,0),2))</f>
        <v/>
      </c>
      <c r="D434" s="106" t="str">
        <f>IF(ISERROR(VLOOKUP($C434,'Miljövärden urval för publ'!$B$2:$H$490,MATCH(D$4,'Miljövärden urval för publ'!$B$2:$H$2,0),FALSE)),"",VLOOKUP($C434,'Miljövärden urval för publ'!$B$2:$H$490,MATCH(D$4,'Miljövärden urval för publ'!$B$2:$H$2,0),FALSE))</f>
        <v/>
      </c>
      <c r="E434" s="106" t="str">
        <f>IF(ISERROR(VLOOKUP($C434,'Miljövärden urval för publ'!$B$2:$H$490,MATCH(E$4,'Miljövärden urval för publ'!$B$2:$H$2,0),FALSE)),"",VLOOKUP($C434,'Miljövärden urval för publ'!$B$2:$H$490,MATCH(E$4,'Miljövärden urval för publ'!$B$2:$H$2,0),FALSE))</f>
        <v/>
      </c>
      <c r="F434" s="106" t="str">
        <f>IF(ISERROR(VLOOKUP($C434,'Miljövärden urval för publ'!$B$2:$H$490,MATCH(F$4,'Miljövärden urval för publ'!$B$2:$H$2,0),FALSE)),"",VLOOKUP($C434,'Miljövärden urval för publ'!$B$2:$H$490,MATCH(F$4,'Miljövärden urval för publ'!$B$2:$H$2,0),FALSE))</f>
        <v/>
      </c>
      <c r="G434" s="106" t="str">
        <f>IF(ISERROR(VLOOKUP($C434,'Miljövärden urval för publ'!$B$2:$H$490,MATCH(G$4,'Miljövärden urval för publ'!$B$2:$H$2,0),FALSE)),"",VLOOKUP($C434,'Miljövärden urval för publ'!$B$2:$H$490,MATCH(G$4,'Miljövärden urval för publ'!$B$2:$H$2,0),FALSE))</f>
        <v/>
      </c>
    </row>
    <row r="435" spans="1:7" x14ac:dyDescent="0.25">
      <c r="A435" s="106">
        <v>432</v>
      </c>
      <c r="B435" s="106" t="str">
        <f>IF(ISERROR(INDEX('Miljövärden urval för publ'!$A$2:$AD$475,MATCH($A435,'Miljövärden urval för publ'!$U$2:$U$476,0),1)),"",INDEX('Miljövärden urval för publ'!$A$2:$AD$475,MATCH($A435,'Miljövärden urval för publ'!$U$2:$U$476,0),1))</f>
        <v/>
      </c>
      <c r="C435" s="106" t="str">
        <f>IF(ISERROR(INDEX('Miljövärden urval för publ'!$A$2:$AD$475,MATCH($A435,'Miljövärden urval för publ'!$U$2:$U$476,0),2)),"",INDEX('Miljövärden urval för publ'!$A$2:$AD$475,MATCH($A435,'Miljövärden urval för publ'!$U$2:$U$476,0),2))</f>
        <v/>
      </c>
      <c r="D435" s="106" t="str">
        <f>IF(ISERROR(VLOOKUP($C435,'Miljövärden urval för publ'!$B$2:$H$490,MATCH(D$4,'Miljövärden urval för publ'!$B$2:$H$2,0),FALSE)),"",VLOOKUP($C435,'Miljövärden urval för publ'!$B$2:$H$490,MATCH(D$4,'Miljövärden urval för publ'!$B$2:$H$2,0),FALSE))</f>
        <v/>
      </c>
      <c r="E435" s="106" t="str">
        <f>IF(ISERROR(VLOOKUP($C435,'Miljövärden urval för publ'!$B$2:$H$490,MATCH(E$4,'Miljövärden urval för publ'!$B$2:$H$2,0),FALSE)),"",VLOOKUP($C435,'Miljövärden urval för publ'!$B$2:$H$490,MATCH(E$4,'Miljövärden urval för publ'!$B$2:$H$2,0),FALSE))</f>
        <v/>
      </c>
      <c r="F435" s="106" t="str">
        <f>IF(ISERROR(VLOOKUP($C435,'Miljövärden urval för publ'!$B$2:$H$490,MATCH(F$4,'Miljövärden urval för publ'!$B$2:$H$2,0),FALSE)),"",VLOOKUP($C435,'Miljövärden urval för publ'!$B$2:$H$490,MATCH(F$4,'Miljövärden urval för publ'!$B$2:$H$2,0),FALSE))</f>
        <v/>
      </c>
      <c r="G435" s="106" t="str">
        <f>IF(ISERROR(VLOOKUP($C435,'Miljövärden urval för publ'!$B$2:$H$490,MATCH(G$4,'Miljövärden urval för publ'!$B$2:$H$2,0),FALSE)),"",VLOOKUP($C435,'Miljövärden urval för publ'!$B$2:$H$490,MATCH(G$4,'Miljövärden urval för publ'!$B$2:$H$2,0),FALSE))</f>
        <v/>
      </c>
    </row>
    <row r="436" spans="1:7" x14ac:dyDescent="0.25">
      <c r="A436" s="106">
        <v>433</v>
      </c>
      <c r="B436" s="106" t="str">
        <f>IF(ISERROR(INDEX('Miljövärden urval för publ'!$A$2:$AD$475,MATCH($A436,'Miljövärden urval för publ'!$U$2:$U$476,0),1)),"",INDEX('Miljövärden urval för publ'!$A$2:$AD$475,MATCH($A436,'Miljövärden urval för publ'!$U$2:$U$476,0),1))</f>
        <v/>
      </c>
      <c r="C436" s="106" t="str">
        <f>IF(ISERROR(INDEX('Miljövärden urval för publ'!$A$2:$AD$475,MATCH($A436,'Miljövärden urval för publ'!$U$2:$U$476,0),2)),"",INDEX('Miljövärden urval för publ'!$A$2:$AD$475,MATCH($A436,'Miljövärden urval för publ'!$U$2:$U$476,0),2))</f>
        <v/>
      </c>
      <c r="D436" s="106" t="str">
        <f>IF(ISERROR(VLOOKUP($C436,'Miljövärden urval för publ'!$B$2:$H$490,MATCH(D$4,'Miljövärden urval för publ'!$B$2:$H$2,0),FALSE)),"",VLOOKUP($C436,'Miljövärden urval för publ'!$B$2:$H$490,MATCH(D$4,'Miljövärden urval för publ'!$B$2:$H$2,0),FALSE))</f>
        <v/>
      </c>
      <c r="E436" s="106" t="str">
        <f>IF(ISERROR(VLOOKUP($C436,'Miljövärden urval för publ'!$B$2:$H$490,MATCH(E$4,'Miljövärden urval för publ'!$B$2:$H$2,0),FALSE)),"",VLOOKUP($C436,'Miljövärden urval för publ'!$B$2:$H$490,MATCH(E$4,'Miljövärden urval för publ'!$B$2:$H$2,0),FALSE))</f>
        <v/>
      </c>
      <c r="F436" s="106" t="str">
        <f>IF(ISERROR(VLOOKUP($C436,'Miljövärden urval för publ'!$B$2:$H$490,MATCH(F$4,'Miljövärden urval för publ'!$B$2:$H$2,0),FALSE)),"",VLOOKUP($C436,'Miljövärden urval för publ'!$B$2:$H$490,MATCH(F$4,'Miljövärden urval för publ'!$B$2:$H$2,0),FALSE))</f>
        <v/>
      </c>
      <c r="G436" s="106" t="str">
        <f>IF(ISERROR(VLOOKUP($C436,'Miljövärden urval för publ'!$B$2:$H$490,MATCH(G$4,'Miljövärden urval för publ'!$B$2:$H$2,0),FALSE)),"",VLOOKUP($C436,'Miljövärden urval för publ'!$B$2:$H$490,MATCH(G$4,'Miljövärden urval för publ'!$B$2:$H$2,0),FALSE))</f>
        <v/>
      </c>
    </row>
    <row r="437" spans="1:7" x14ac:dyDescent="0.25">
      <c r="A437" s="106">
        <v>434</v>
      </c>
      <c r="B437" s="106" t="str">
        <f>IF(ISERROR(INDEX('Miljövärden urval för publ'!$A$2:$AD$475,MATCH($A437,'Miljövärden urval för publ'!$U$2:$U$476,0),1)),"",INDEX('Miljövärden urval för publ'!$A$2:$AD$475,MATCH($A437,'Miljövärden urval för publ'!$U$2:$U$476,0),1))</f>
        <v/>
      </c>
      <c r="C437" s="106" t="str">
        <f>IF(ISERROR(INDEX('Miljövärden urval för publ'!$A$2:$AD$475,MATCH($A437,'Miljövärden urval för publ'!$U$2:$U$476,0),2)),"",INDEX('Miljövärden urval för publ'!$A$2:$AD$475,MATCH($A437,'Miljövärden urval för publ'!$U$2:$U$476,0),2))</f>
        <v/>
      </c>
      <c r="D437" s="106" t="str">
        <f>IF(ISERROR(VLOOKUP($C437,'Miljövärden urval för publ'!$B$2:$H$490,MATCH(D$4,'Miljövärden urval för publ'!$B$2:$H$2,0),FALSE)),"",VLOOKUP($C437,'Miljövärden urval för publ'!$B$2:$H$490,MATCH(D$4,'Miljövärden urval för publ'!$B$2:$H$2,0),FALSE))</f>
        <v/>
      </c>
      <c r="E437" s="106" t="str">
        <f>IF(ISERROR(VLOOKUP($C437,'Miljövärden urval för publ'!$B$2:$H$490,MATCH(E$4,'Miljövärden urval för publ'!$B$2:$H$2,0),FALSE)),"",VLOOKUP($C437,'Miljövärden urval för publ'!$B$2:$H$490,MATCH(E$4,'Miljövärden urval för publ'!$B$2:$H$2,0),FALSE))</f>
        <v/>
      </c>
      <c r="F437" s="106" t="str">
        <f>IF(ISERROR(VLOOKUP($C437,'Miljövärden urval för publ'!$B$2:$H$490,MATCH(F$4,'Miljövärden urval för publ'!$B$2:$H$2,0),FALSE)),"",VLOOKUP($C437,'Miljövärden urval för publ'!$B$2:$H$490,MATCH(F$4,'Miljövärden urval för publ'!$B$2:$H$2,0),FALSE))</f>
        <v/>
      </c>
      <c r="G437" s="106" t="str">
        <f>IF(ISERROR(VLOOKUP($C437,'Miljövärden urval för publ'!$B$2:$H$490,MATCH(G$4,'Miljövärden urval för publ'!$B$2:$H$2,0),FALSE)),"",VLOOKUP($C437,'Miljövärden urval för publ'!$B$2:$H$490,MATCH(G$4,'Miljövärden urval för publ'!$B$2:$H$2,0),FALSE))</f>
        <v/>
      </c>
    </row>
    <row r="438" spans="1:7" x14ac:dyDescent="0.25">
      <c r="A438" s="106">
        <v>435</v>
      </c>
      <c r="B438" s="106" t="str">
        <f>IF(ISERROR(INDEX('Miljövärden urval för publ'!$A$2:$AD$475,MATCH($A438,'Miljövärden urval för publ'!$U$2:$U$476,0),1)),"",INDEX('Miljövärden urval för publ'!$A$2:$AD$475,MATCH($A438,'Miljövärden urval för publ'!$U$2:$U$476,0),1))</f>
        <v/>
      </c>
      <c r="C438" s="106" t="str">
        <f>IF(ISERROR(INDEX('Miljövärden urval för publ'!$A$2:$AD$475,MATCH($A438,'Miljövärden urval för publ'!$U$2:$U$476,0),2)),"",INDEX('Miljövärden urval för publ'!$A$2:$AD$475,MATCH($A438,'Miljövärden urval för publ'!$U$2:$U$476,0),2))</f>
        <v/>
      </c>
      <c r="D438" s="106" t="str">
        <f>IF(ISERROR(VLOOKUP($C438,'Miljövärden urval för publ'!$B$2:$H$490,MATCH(D$4,'Miljövärden urval för publ'!$B$2:$H$2,0),FALSE)),"",VLOOKUP($C438,'Miljövärden urval för publ'!$B$2:$H$490,MATCH(D$4,'Miljövärden urval för publ'!$B$2:$H$2,0),FALSE))</f>
        <v/>
      </c>
      <c r="E438" s="106" t="str">
        <f>IF(ISERROR(VLOOKUP($C438,'Miljövärden urval för publ'!$B$2:$H$490,MATCH(E$4,'Miljövärden urval för publ'!$B$2:$H$2,0),FALSE)),"",VLOOKUP($C438,'Miljövärden urval för publ'!$B$2:$H$490,MATCH(E$4,'Miljövärden urval för publ'!$B$2:$H$2,0),FALSE))</f>
        <v/>
      </c>
      <c r="F438" s="106" t="str">
        <f>IF(ISERROR(VLOOKUP($C438,'Miljövärden urval för publ'!$B$2:$H$490,MATCH(F$4,'Miljövärden urval för publ'!$B$2:$H$2,0),FALSE)),"",VLOOKUP($C438,'Miljövärden urval för publ'!$B$2:$H$490,MATCH(F$4,'Miljövärden urval för publ'!$B$2:$H$2,0),FALSE))</f>
        <v/>
      </c>
      <c r="G438" s="106" t="str">
        <f>IF(ISERROR(VLOOKUP($C438,'Miljövärden urval för publ'!$B$2:$H$490,MATCH(G$4,'Miljövärden urval för publ'!$B$2:$H$2,0),FALSE)),"",VLOOKUP($C438,'Miljövärden urval för publ'!$B$2:$H$490,MATCH(G$4,'Miljövärden urval för publ'!$B$2:$H$2,0),FALSE))</f>
        <v/>
      </c>
    </row>
    <row r="439" spans="1:7" x14ac:dyDescent="0.25">
      <c r="A439" s="106">
        <v>436</v>
      </c>
      <c r="B439" s="106" t="str">
        <f>IF(ISERROR(INDEX('Miljövärden urval för publ'!$A$2:$AD$475,MATCH($A439,'Miljövärden urval för publ'!$U$2:$U$476,0),1)),"",INDEX('Miljövärden urval för publ'!$A$2:$AD$475,MATCH($A439,'Miljövärden urval för publ'!$U$2:$U$476,0),1))</f>
        <v/>
      </c>
      <c r="C439" s="106" t="str">
        <f>IF(ISERROR(INDEX('Miljövärden urval för publ'!$A$2:$AD$475,MATCH($A439,'Miljövärden urval för publ'!$U$2:$U$476,0),2)),"",INDEX('Miljövärden urval för publ'!$A$2:$AD$475,MATCH($A439,'Miljövärden urval för publ'!$U$2:$U$476,0),2))</f>
        <v/>
      </c>
      <c r="D439" s="106" t="str">
        <f>IF(ISERROR(VLOOKUP($C439,'Miljövärden urval för publ'!$B$2:$H$490,MATCH(D$4,'Miljövärden urval för publ'!$B$2:$H$2,0),FALSE)),"",VLOOKUP($C439,'Miljövärden urval för publ'!$B$2:$H$490,MATCH(D$4,'Miljövärden urval för publ'!$B$2:$H$2,0),FALSE))</f>
        <v/>
      </c>
      <c r="E439" s="106" t="str">
        <f>IF(ISERROR(VLOOKUP($C439,'Miljövärden urval för publ'!$B$2:$H$490,MATCH(E$4,'Miljövärden urval för publ'!$B$2:$H$2,0),FALSE)),"",VLOOKUP($C439,'Miljövärden urval för publ'!$B$2:$H$490,MATCH(E$4,'Miljövärden urval för publ'!$B$2:$H$2,0),FALSE))</f>
        <v/>
      </c>
      <c r="F439" s="106" t="str">
        <f>IF(ISERROR(VLOOKUP($C439,'Miljövärden urval för publ'!$B$2:$H$490,MATCH(F$4,'Miljövärden urval för publ'!$B$2:$H$2,0),FALSE)),"",VLOOKUP($C439,'Miljövärden urval för publ'!$B$2:$H$490,MATCH(F$4,'Miljövärden urval för publ'!$B$2:$H$2,0),FALSE))</f>
        <v/>
      </c>
      <c r="G439" s="106" t="str">
        <f>IF(ISERROR(VLOOKUP($C439,'Miljövärden urval för publ'!$B$2:$H$490,MATCH(G$4,'Miljövärden urval för publ'!$B$2:$H$2,0),FALSE)),"",VLOOKUP($C439,'Miljövärden urval för publ'!$B$2:$H$490,MATCH(G$4,'Miljövärden urval för publ'!$B$2:$H$2,0),FALSE))</f>
        <v/>
      </c>
    </row>
    <row r="440" spans="1:7" x14ac:dyDescent="0.25">
      <c r="A440" s="106">
        <v>437</v>
      </c>
      <c r="B440" s="106" t="str">
        <f>IF(ISERROR(INDEX('Miljövärden urval för publ'!$A$2:$AD$475,MATCH($A440,'Miljövärden urval för publ'!$U$2:$U$476,0),1)),"",INDEX('Miljövärden urval för publ'!$A$2:$AD$475,MATCH($A440,'Miljövärden urval för publ'!$U$2:$U$476,0),1))</f>
        <v/>
      </c>
      <c r="C440" s="106" t="str">
        <f>IF(ISERROR(INDEX('Miljövärden urval för publ'!$A$2:$AD$475,MATCH($A440,'Miljövärden urval för publ'!$U$2:$U$476,0),2)),"",INDEX('Miljövärden urval för publ'!$A$2:$AD$475,MATCH($A440,'Miljövärden urval för publ'!$U$2:$U$476,0),2))</f>
        <v/>
      </c>
      <c r="D440" s="106" t="str">
        <f>IF(ISERROR(VLOOKUP($C440,'Miljövärden urval för publ'!$B$2:$H$490,MATCH(D$4,'Miljövärden urval för publ'!$B$2:$H$2,0),FALSE)),"",VLOOKUP($C440,'Miljövärden urval för publ'!$B$2:$H$490,MATCH(D$4,'Miljövärden urval för publ'!$B$2:$H$2,0),FALSE))</f>
        <v/>
      </c>
      <c r="E440" s="106" t="str">
        <f>IF(ISERROR(VLOOKUP($C440,'Miljövärden urval för publ'!$B$2:$H$490,MATCH(E$4,'Miljövärden urval för publ'!$B$2:$H$2,0),FALSE)),"",VLOOKUP($C440,'Miljövärden urval för publ'!$B$2:$H$490,MATCH(E$4,'Miljövärden urval för publ'!$B$2:$H$2,0),FALSE))</f>
        <v/>
      </c>
      <c r="F440" s="106" t="str">
        <f>IF(ISERROR(VLOOKUP($C440,'Miljövärden urval för publ'!$B$2:$H$490,MATCH(F$4,'Miljövärden urval för publ'!$B$2:$H$2,0),FALSE)),"",VLOOKUP($C440,'Miljövärden urval för publ'!$B$2:$H$490,MATCH(F$4,'Miljövärden urval för publ'!$B$2:$H$2,0),FALSE))</f>
        <v/>
      </c>
      <c r="G440" s="106" t="str">
        <f>IF(ISERROR(VLOOKUP($C440,'Miljövärden urval för publ'!$B$2:$H$490,MATCH(G$4,'Miljövärden urval för publ'!$B$2:$H$2,0),FALSE)),"",VLOOKUP($C440,'Miljövärden urval för publ'!$B$2:$H$490,MATCH(G$4,'Miljövärden urval för publ'!$B$2:$H$2,0),FALSE))</f>
        <v/>
      </c>
    </row>
    <row r="441" spans="1:7" x14ac:dyDescent="0.25">
      <c r="A441" s="106">
        <v>438</v>
      </c>
      <c r="B441" s="106" t="str">
        <f>IF(ISERROR(INDEX('Miljövärden urval för publ'!$A$2:$AD$475,MATCH($A441,'Miljövärden urval för publ'!$U$2:$U$476,0),1)),"",INDEX('Miljövärden urval för publ'!$A$2:$AD$475,MATCH($A441,'Miljövärden urval för publ'!$U$2:$U$476,0),1))</f>
        <v/>
      </c>
      <c r="C441" s="106" t="str">
        <f>IF(ISERROR(INDEX('Miljövärden urval för publ'!$A$2:$AD$475,MATCH($A441,'Miljövärden urval för publ'!$U$2:$U$476,0),2)),"",INDEX('Miljövärden urval för publ'!$A$2:$AD$475,MATCH($A441,'Miljövärden urval för publ'!$U$2:$U$476,0),2))</f>
        <v/>
      </c>
      <c r="D441" s="106" t="str">
        <f>IF(ISERROR(VLOOKUP($C441,'Miljövärden urval för publ'!$B$2:$H$490,MATCH(D$4,'Miljövärden urval för publ'!$B$2:$H$2,0),FALSE)),"",VLOOKUP($C441,'Miljövärden urval för publ'!$B$2:$H$490,MATCH(D$4,'Miljövärden urval för publ'!$B$2:$H$2,0),FALSE))</f>
        <v/>
      </c>
      <c r="E441" s="106" t="str">
        <f>IF(ISERROR(VLOOKUP($C441,'Miljövärden urval för publ'!$B$2:$H$490,MATCH(E$4,'Miljövärden urval för publ'!$B$2:$H$2,0),FALSE)),"",VLOOKUP($C441,'Miljövärden urval för publ'!$B$2:$H$490,MATCH(E$4,'Miljövärden urval för publ'!$B$2:$H$2,0),FALSE))</f>
        <v/>
      </c>
      <c r="F441" s="106" t="str">
        <f>IF(ISERROR(VLOOKUP($C441,'Miljövärden urval för publ'!$B$2:$H$490,MATCH(F$4,'Miljövärden urval för publ'!$B$2:$H$2,0),FALSE)),"",VLOOKUP($C441,'Miljövärden urval för publ'!$B$2:$H$490,MATCH(F$4,'Miljövärden urval för publ'!$B$2:$H$2,0),FALSE))</f>
        <v/>
      </c>
      <c r="G441" s="106" t="str">
        <f>IF(ISERROR(VLOOKUP($C441,'Miljövärden urval för publ'!$B$2:$H$490,MATCH(G$4,'Miljövärden urval för publ'!$B$2:$H$2,0),FALSE)),"",VLOOKUP($C441,'Miljövärden urval för publ'!$B$2:$H$490,MATCH(G$4,'Miljövärden urval för publ'!$B$2:$H$2,0),FALSE))</f>
        <v/>
      </c>
    </row>
    <row r="442" spans="1:7" x14ac:dyDescent="0.25">
      <c r="A442" s="106">
        <v>439</v>
      </c>
      <c r="B442" s="106" t="str">
        <f>IF(ISERROR(INDEX('Miljövärden urval för publ'!$A$2:$AD$475,MATCH($A442,'Miljövärden urval för publ'!$U$2:$U$476,0),1)),"",INDEX('Miljövärden urval för publ'!$A$2:$AD$475,MATCH($A442,'Miljövärden urval för publ'!$U$2:$U$476,0),1))</f>
        <v/>
      </c>
      <c r="C442" s="106" t="str">
        <f>IF(ISERROR(INDEX('Miljövärden urval för publ'!$A$2:$AD$475,MATCH($A442,'Miljövärden urval för publ'!$U$2:$U$476,0),2)),"",INDEX('Miljövärden urval för publ'!$A$2:$AD$475,MATCH($A442,'Miljövärden urval för publ'!$U$2:$U$476,0),2))</f>
        <v/>
      </c>
      <c r="D442" s="106" t="str">
        <f>IF(ISERROR(VLOOKUP($C442,'Miljövärden urval för publ'!$B$2:$H$490,MATCH(D$4,'Miljövärden urval för publ'!$B$2:$H$2,0),FALSE)),"",VLOOKUP($C442,'Miljövärden urval för publ'!$B$2:$H$490,MATCH(D$4,'Miljövärden urval för publ'!$B$2:$H$2,0),FALSE))</f>
        <v/>
      </c>
      <c r="E442" s="106" t="str">
        <f>IF(ISERROR(VLOOKUP($C442,'Miljövärden urval för publ'!$B$2:$H$490,MATCH(E$4,'Miljövärden urval för publ'!$B$2:$H$2,0),FALSE)),"",VLOOKUP($C442,'Miljövärden urval för publ'!$B$2:$H$490,MATCH(E$4,'Miljövärden urval för publ'!$B$2:$H$2,0),FALSE))</f>
        <v/>
      </c>
      <c r="F442" s="106" t="str">
        <f>IF(ISERROR(VLOOKUP($C442,'Miljövärden urval för publ'!$B$2:$H$490,MATCH(F$4,'Miljövärden urval för publ'!$B$2:$H$2,0),FALSE)),"",VLOOKUP($C442,'Miljövärden urval för publ'!$B$2:$H$490,MATCH(F$4,'Miljövärden urval för publ'!$B$2:$H$2,0),FALSE))</f>
        <v/>
      </c>
      <c r="G442" s="106" t="str">
        <f>IF(ISERROR(VLOOKUP($C442,'Miljövärden urval för publ'!$B$2:$H$490,MATCH(G$4,'Miljövärden urval för publ'!$B$2:$H$2,0),FALSE)),"",VLOOKUP($C442,'Miljövärden urval för publ'!$B$2:$H$490,MATCH(G$4,'Miljövärden urval för publ'!$B$2:$H$2,0),FALSE))</f>
        <v/>
      </c>
    </row>
    <row r="443" spans="1:7" x14ac:dyDescent="0.25">
      <c r="A443" s="106">
        <v>440</v>
      </c>
      <c r="B443" s="106" t="str">
        <f>IF(ISERROR(INDEX('Miljövärden urval för publ'!$A$2:$AD$475,MATCH($A443,'Miljövärden urval för publ'!$U$2:$U$476,0),1)),"",INDEX('Miljövärden urval för publ'!$A$2:$AD$475,MATCH($A443,'Miljövärden urval för publ'!$U$2:$U$476,0),1))</f>
        <v/>
      </c>
      <c r="C443" s="106" t="str">
        <f>IF(ISERROR(INDEX('Miljövärden urval för publ'!$A$2:$AD$475,MATCH($A443,'Miljövärden urval för publ'!$U$2:$U$476,0),2)),"",INDEX('Miljövärden urval för publ'!$A$2:$AD$475,MATCH($A443,'Miljövärden urval för publ'!$U$2:$U$476,0),2))</f>
        <v/>
      </c>
      <c r="D443" s="106" t="str">
        <f>IF(ISERROR(VLOOKUP($C443,'Miljövärden urval för publ'!$B$2:$H$490,MATCH(D$4,'Miljövärden urval för publ'!$B$2:$H$2,0),FALSE)),"",VLOOKUP($C443,'Miljövärden urval för publ'!$B$2:$H$490,MATCH(D$4,'Miljövärden urval för publ'!$B$2:$H$2,0),FALSE))</f>
        <v/>
      </c>
      <c r="E443" s="106" t="str">
        <f>IF(ISERROR(VLOOKUP($C443,'Miljövärden urval för publ'!$B$2:$H$490,MATCH(E$4,'Miljövärden urval för publ'!$B$2:$H$2,0),FALSE)),"",VLOOKUP($C443,'Miljövärden urval för publ'!$B$2:$H$490,MATCH(E$4,'Miljövärden urval för publ'!$B$2:$H$2,0),FALSE))</f>
        <v/>
      </c>
      <c r="F443" s="106" t="str">
        <f>IF(ISERROR(VLOOKUP($C443,'Miljövärden urval för publ'!$B$2:$H$490,MATCH(F$4,'Miljövärden urval för publ'!$B$2:$H$2,0),FALSE)),"",VLOOKUP($C443,'Miljövärden urval för publ'!$B$2:$H$490,MATCH(F$4,'Miljövärden urval för publ'!$B$2:$H$2,0),FALSE))</f>
        <v/>
      </c>
      <c r="G443" s="106" t="str">
        <f>IF(ISERROR(VLOOKUP($C443,'Miljövärden urval för publ'!$B$2:$H$490,MATCH(G$4,'Miljövärden urval för publ'!$B$2:$H$2,0),FALSE)),"",VLOOKUP($C443,'Miljövärden urval för publ'!$B$2:$H$490,MATCH(G$4,'Miljövärden urval för publ'!$B$2:$H$2,0),FALSE))</f>
        <v/>
      </c>
    </row>
    <row r="444" spans="1:7" x14ac:dyDescent="0.25">
      <c r="A444" s="106">
        <v>441</v>
      </c>
      <c r="B444" s="106" t="str">
        <f>IF(ISERROR(INDEX('Miljövärden urval för publ'!$A$2:$AD$475,MATCH($A444,'Miljövärden urval för publ'!$U$2:$U$476,0),1)),"",INDEX('Miljövärden urval för publ'!$A$2:$AD$475,MATCH($A444,'Miljövärden urval för publ'!$U$2:$U$476,0),1))</f>
        <v/>
      </c>
      <c r="C444" s="106" t="str">
        <f>IF(ISERROR(INDEX('Miljövärden urval för publ'!$A$2:$AD$475,MATCH($A444,'Miljövärden urval för publ'!$U$2:$U$476,0),2)),"",INDEX('Miljövärden urval för publ'!$A$2:$AD$475,MATCH($A444,'Miljövärden urval för publ'!$U$2:$U$476,0),2))</f>
        <v/>
      </c>
      <c r="D444" s="106" t="str">
        <f>IF(ISERROR(VLOOKUP($C444,'Miljövärden urval för publ'!$B$2:$H$490,MATCH(D$4,'Miljövärden urval för publ'!$B$2:$H$2,0),FALSE)),"",VLOOKUP($C444,'Miljövärden urval för publ'!$B$2:$H$490,MATCH(D$4,'Miljövärden urval för publ'!$B$2:$H$2,0),FALSE))</f>
        <v/>
      </c>
      <c r="E444" s="106" t="str">
        <f>IF(ISERROR(VLOOKUP($C444,'Miljövärden urval för publ'!$B$2:$H$490,MATCH(E$4,'Miljövärden urval för publ'!$B$2:$H$2,0),FALSE)),"",VLOOKUP($C444,'Miljövärden urval för publ'!$B$2:$H$490,MATCH(E$4,'Miljövärden urval för publ'!$B$2:$H$2,0),FALSE))</f>
        <v/>
      </c>
      <c r="F444" s="106" t="str">
        <f>IF(ISERROR(VLOOKUP($C444,'Miljövärden urval för publ'!$B$2:$H$490,MATCH(F$4,'Miljövärden urval för publ'!$B$2:$H$2,0),FALSE)),"",VLOOKUP($C444,'Miljövärden urval för publ'!$B$2:$H$490,MATCH(F$4,'Miljövärden urval för publ'!$B$2:$H$2,0),FALSE))</f>
        <v/>
      </c>
      <c r="G444" s="106" t="str">
        <f>IF(ISERROR(VLOOKUP($C444,'Miljövärden urval för publ'!$B$2:$H$490,MATCH(G$4,'Miljövärden urval för publ'!$B$2:$H$2,0),FALSE)),"",VLOOKUP($C444,'Miljövärden urval för publ'!$B$2:$H$490,MATCH(G$4,'Miljövärden urval för publ'!$B$2:$H$2,0),FALSE))</f>
        <v/>
      </c>
    </row>
    <row r="445" spans="1:7" x14ac:dyDescent="0.25">
      <c r="A445" s="106">
        <v>442</v>
      </c>
      <c r="B445" s="106" t="str">
        <f>IF(ISERROR(INDEX('Miljövärden urval för publ'!$A$2:$AD$475,MATCH($A445,'Miljövärden urval för publ'!$U$2:$U$476,0),1)),"",INDEX('Miljövärden urval för publ'!$A$2:$AD$475,MATCH($A445,'Miljövärden urval för publ'!$U$2:$U$476,0),1))</f>
        <v/>
      </c>
      <c r="C445" s="106" t="str">
        <f>IF(ISERROR(INDEX('Miljövärden urval för publ'!$A$2:$AD$475,MATCH($A445,'Miljövärden urval för publ'!$U$2:$U$476,0),2)),"",INDEX('Miljövärden urval för publ'!$A$2:$AD$475,MATCH($A445,'Miljövärden urval för publ'!$U$2:$U$476,0),2))</f>
        <v/>
      </c>
      <c r="D445" s="106" t="str">
        <f>IF(ISERROR(VLOOKUP($C445,'Miljövärden urval för publ'!$B$2:$H$490,MATCH(D$4,'Miljövärden urval för publ'!$B$2:$H$2,0),FALSE)),"",VLOOKUP($C445,'Miljövärden urval för publ'!$B$2:$H$490,MATCH(D$4,'Miljövärden urval för publ'!$B$2:$H$2,0),FALSE))</f>
        <v/>
      </c>
      <c r="E445" s="106" t="str">
        <f>IF(ISERROR(VLOOKUP($C445,'Miljövärden urval för publ'!$B$2:$H$490,MATCH(E$4,'Miljövärden urval för publ'!$B$2:$H$2,0),FALSE)),"",VLOOKUP($C445,'Miljövärden urval för publ'!$B$2:$H$490,MATCH(E$4,'Miljövärden urval för publ'!$B$2:$H$2,0),FALSE))</f>
        <v/>
      </c>
      <c r="F445" s="106" t="str">
        <f>IF(ISERROR(VLOOKUP($C445,'Miljövärden urval för publ'!$B$2:$H$490,MATCH(F$4,'Miljövärden urval för publ'!$B$2:$H$2,0),FALSE)),"",VLOOKUP($C445,'Miljövärden urval för publ'!$B$2:$H$490,MATCH(F$4,'Miljövärden urval för publ'!$B$2:$H$2,0),FALSE))</f>
        <v/>
      </c>
      <c r="G445" s="106" t="str">
        <f>IF(ISERROR(VLOOKUP($C445,'Miljövärden urval för publ'!$B$2:$H$490,MATCH(G$4,'Miljövärden urval för publ'!$B$2:$H$2,0),FALSE)),"",VLOOKUP($C445,'Miljövärden urval för publ'!$B$2:$H$490,MATCH(G$4,'Miljövärden urval för publ'!$B$2:$H$2,0),FALSE))</f>
        <v/>
      </c>
    </row>
    <row r="446" spans="1:7" x14ac:dyDescent="0.25">
      <c r="A446" s="106">
        <v>443</v>
      </c>
      <c r="B446" s="106" t="str">
        <f>IF(ISERROR(INDEX('Miljövärden urval för publ'!$A$2:$AD$475,MATCH($A446,'Miljövärden urval för publ'!$U$2:$U$476,0),1)),"",INDEX('Miljövärden urval för publ'!$A$2:$AD$475,MATCH($A446,'Miljövärden urval för publ'!$U$2:$U$476,0),1))</f>
        <v/>
      </c>
      <c r="C446" s="106" t="str">
        <f>IF(ISERROR(INDEX('Miljövärden urval för publ'!$A$2:$AD$475,MATCH($A446,'Miljövärden urval för publ'!$U$2:$U$476,0),2)),"",INDEX('Miljövärden urval för publ'!$A$2:$AD$475,MATCH($A446,'Miljövärden urval för publ'!$U$2:$U$476,0),2))</f>
        <v/>
      </c>
      <c r="D446" s="106" t="str">
        <f>IF(ISERROR(VLOOKUP($C446,'Miljövärden urval för publ'!$B$2:$H$490,MATCH(D$4,'Miljövärden urval för publ'!$B$2:$H$2,0),FALSE)),"",VLOOKUP($C446,'Miljövärden urval för publ'!$B$2:$H$490,MATCH(D$4,'Miljövärden urval för publ'!$B$2:$H$2,0),FALSE))</f>
        <v/>
      </c>
      <c r="E446" s="106" t="str">
        <f>IF(ISERROR(VLOOKUP($C446,'Miljövärden urval för publ'!$B$2:$H$490,MATCH(E$4,'Miljövärden urval för publ'!$B$2:$H$2,0),FALSE)),"",VLOOKUP($C446,'Miljövärden urval för publ'!$B$2:$H$490,MATCH(E$4,'Miljövärden urval för publ'!$B$2:$H$2,0),FALSE))</f>
        <v/>
      </c>
      <c r="F446" s="106" t="str">
        <f>IF(ISERROR(VLOOKUP($C446,'Miljövärden urval för publ'!$B$2:$H$490,MATCH(F$4,'Miljövärden urval för publ'!$B$2:$H$2,0),FALSE)),"",VLOOKUP($C446,'Miljövärden urval för publ'!$B$2:$H$490,MATCH(F$4,'Miljövärden urval för publ'!$B$2:$H$2,0),FALSE))</f>
        <v/>
      </c>
      <c r="G446" s="106" t="str">
        <f>IF(ISERROR(VLOOKUP($C446,'Miljövärden urval för publ'!$B$2:$H$490,MATCH(G$4,'Miljövärden urval för publ'!$B$2:$H$2,0),FALSE)),"",VLOOKUP($C446,'Miljövärden urval för publ'!$B$2:$H$490,MATCH(G$4,'Miljövärden urval för publ'!$B$2:$H$2,0),FALSE))</f>
        <v/>
      </c>
    </row>
    <row r="447" spans="1:7" x14ac:dyDescent="0.25">
      <c r="A447" s="106">
        <v>444</v>
      </c>
      <c r="B447" s="106" t="str">
        <f>IF(ISERROR(INDEX('Miljövärden urval för publ'!$A$2:$AD$475,MATCH($A447,'Miljövärden urval för publ'!$U$2:$U$476,0),1)),"",INDEX('Miljövärden urval för publ'!$A$2:$AD$475,MATCH($A447,'Miljövärden urval för publ'!$U$2:$U$476,0),1))</f>
        <v/>
      </c>
      <c r="C447" s="106" t="str">
        <f>IF(ISERROR(INDEX('Miljövärden urval för publ'!$A$2:$AD$475,MATCH($A447,'Miljövärden urval för publ'!$U$2:$U$476,0),2)),"",INDEX('Miljövärden urval för publ'!$A$2:$AD$475,MATCH($A447,'Miljövärden urval för publ'!$U$2:$U$476,0),2))</f>
        <v/>
      </c>
      <c r="D447" s="106" t="str">
        <f>IF(ISERROR(VLOOKUP($C447,'Miljövärden urval för publ'!$B$2:$H$490,MATCH(D$4,'Miljövärden urval för publ'!$B$2:$H$2,0),FALSE)),"",VLOOKUP($C447,'Miljövärden urval för publ'!$B$2:$H$490,MATCH(D$4,'Miljövärden urval för publ'!$B$2:$H$2,0),FALSE))</f>
        <v/>
      </c>
      <c r="E447" s="106" t="str">
        <f>IF(ISERROR(VLOOKUP($C447,'Miljövärden urval för publ'!$B$2:$H$490,MATCH(E$4,'Miljövärden urval för publ'!$B$2:$H$2,0),FALSE)),"",VLOOKUP($C447,'Miljövärden urval för publ'!$B$2:$H$490,MATCH(E$4,'Miljövärden urval för publ'!$B$2:$H$2,0),FALSE))</f>
        <v/>
      </c>
      <c r="F447" s="106" t="str">
        <f>IF(ISERROR(VLOOKUP($C447,'Miljövärden urval för publ'!$B$2:$H$490,MATCH(F$4,'Miljövärden urval för publ'!$B$2:$H$2,0),FALSE)),"",VLOOKUP($C447,'Miljövärden urval för publ'!$B$2:$H$490,MATCH(F$4,'Miljövärden urval för publ'!$B$2:$H$2,0),FALSE))</f>
        <v/>
      </c>
      <c r="G447" s="106" t="str">
        <f>IF(ISERROR(VLOOKUP($C447,'Miljövärden urval för publ'!$B$2:$H$490,MATCH(G$4,'Miljövärden urval för publ'!$B$2:$H$2,0),FALSE)),"",VLOOKUP($C447,'Miljövärden urval för publ'!$B$2:$H$490,MATCH(G$4,'Miljövärden urval för publ'!$B$2:$H$2,0),FALSE))</f>
        <v/>
      </c>
    </row>
    <row r="448" spans="1:7" x14ac:dyDescent="0.25">
      <c r="A448" s="106">
        <v>445</v>
      </c>
      <c r="B448" s="106" t="str">
        <f>IF(ISERROR(INDEX('Miljövärden urval för publ'!$A$2:$AD$475,MATCH($A448,'Miljövärden urval för publ'!$U$2:$U$476,0),1)),"",INDEX('Miljövärden urval för publ'!$A$2:$AD$475,MATCH($A448,'Miljövärden urval för publ'!$U$2:$U$476,0),1))</f>
        <v/>
      </c>
      <c r="C448" s="106" t="str">
        <f>IF(ISERROR(INDEX('Miljövärden urval för publ'!$A$2:$AD$475,MATCH($A448,'Miljövärden urval för publ'!$U$2:$U$476,0),2)),"",INDEX('Miljövärden urval för publ'!$A$2:$AD$475,MATCH($A448,'Miljövärden urval för publ'!$U$2:$U$476,0),2))</f>
        <v/>
      </c>
      <c r="D448" s="106" t="str">
        <f>IF(ISERROR(VLOOKUP($C448,'Miljövärden urval för publ'!$B$2:$H$490,MATCH(D$4,'Miljövärden urval för publ'!$B$2:$H$2,0),FALSE)),"",VLOOKUP($C448,'Miljövärden urval för publ'!$B$2:$H$490,MATCH(D$4,'Miljövärden urval för publ'!$B$2:$H$2,0),FALSE))</f>
        <v/>
      </c>
      <c r="E448" s="106" t="str">
        <f>IF(ISERROR(VLOOKUP($C448,'Miljövärden urval för publ'!$B$2:$H$490,MATCH(E$4,'Miljövärden urval för publ'!$B$2:$H$2,0),FALSE)),"",VLOOKUP($C448,'Miljövärden urval för publ'!$B$2:$H$490,MATCH(E$4,'Miljövärden urval för publ'!$B$2:$H$2,0),FALSE))</f>
        <v/>
      </c>
      <c r="F448" s="106" t="str">
        <f>IF(ISERROR(VLOOKUP($C448,'Miljövärden urval för publ'!$B$2:$H$490,MATCH(F$4,'Miljövärden urval för publ'!$B$2:$H$2,0),FALSE)),"",VLOOKUP($C448,'Miljövärden urval för publ'!$B$2:$H$490,MATCH(F$4,'Miljövärden urval för publ'!$B$2:$H$2,0),FALSE))</f>
        <v/>
      </c>
      <c r="G448" s="106" t="str">
        <f>IF(ISERROR(VLOOKUP($C448,'Miljövärden urval för publ'!$B$2:$H$490,MATCH(G$4,'Miljövärden urval för publ'!$B$2:$H$2,0),FALSE)),"",VLOOKUP($C448,'Miljövärden urval för publ'!$B$2:$H$490,MATCH(G$4,'Miljövärden urval för publ'!$B$2:$H$2,0),FALSE))</f>
        <v/>
      </c>
    </row>
    <row r="449" spans="1:7" x14ac:dyDescent="0.25">
      <c r="A449" s="106">
        <v>446</v>
      </c>
      <c r="B449" s="106" t="str">
        <f>IF(ISERROR(INDEX('Miljövärden urval för publ'!$A$2:$AD$475,MATCH($A449,'Miljövärden urval för publ'!$U$2:$U$476,0),1)),"",INDEX('Miljövärden urval för publ'!$A$2:$AD$475,MATCH($A449,'Miljövärden urval för publ'!$U$2:$U$476,0),1))</f>
        <v/>
      </c>
      <c r="C449" s="106" t="str">
        <f>IF(ISERROR(INDEX('Miljövärden urval för publ'!$A$2:$AD$475,MATCH($A449,'Miljövärden urval för publ'!$U$2:$U$476,0),2)),"",INDEX('Miljövärden urval för publ'!$A$2:$AD$475,MATCH($A449,'Miljövärden urval för publ'!$U$2:$U$476,0),2))</f>
        <v/>
      </c>
      <c r="D449" s="106" t="str">
        <f>IF(ISERROR(VLOOKUP($C449,'Miljövärden urval för publ'!$B$2:$H$490,MATCH(D$4,'Miljövärden urval för publ'!$B$2:$H$2,0),FALSE)),"",VLOOKUP($C449,'Miljövärden urval för publ'!$B$2:$H$490,MATCH(D$4,'Miljövärden urval för publ'!$B$2:$H$2,0),FALSE))</f>
        <v/>
      </c>
      <c r="E449" s="106" t="str">
        <f>IF(ISERROR(VLOOKUP($C449,'Miljövärden urval för publ'!$B$2:$H$490,MATCH(E$4,'Miljövärden urval för publ'!$B$2:$H$2,0),FALSE)),"",VLOOKUP($C449,'Miljövärden urval för publ'!$B$2:$H$490,MATCH(E$4,'Miljövärden urval för publ'!$B$2:$H$2,0),FALSE))</f>
        <v/>
      </c>
      <c r="F449" s="106" t="str">
        <f>IF(ISERROR(VLOOKUP($C449,'Miljövärden urval för publ'!$B$2:$H$490,MATCH(F$4,'Miljövärden urval för publ'!$B$2:$H$2,0),FALSE)),"",VLOOKUP($C449,'Miljövärden urval för publ'!$B$2:$H$490,MATCH(F$4,'Miljövärden urval för publ'!$B$2:$H$2,0),FALSE))</f>
        <v/>
      </c>
      <c r="G449" s="106" t="str">
        <f>IF(ISERROR(VLOOKUP($C449,'Miljövärden urval för publ'!$B$2:$H$490,MATCH(G$4,'Miljövärden urval för publ'!$B$2:$H$2,0),FALSE)),"",VLOOKUP($C449,'Miljövärden urval för publ'!$B$2:$H$490,MATCH(G$4,'Miljövärden urval för publ'!$B$2:$H$2,0),FALSE))</f>
        <v/>
      </c>
    </row>
    <row r="450" spans="1:7" x14ac:dyDescent="0.25">
      <c r="A450" s="106">
        <v>447</v>
      </c>
      <c r="B450" s="106" t="str">
        <f>IF(ISERROR(INDEX('Miljövärden urval för publ'!$A$2:$AD$475,MATCH($A450,'Miljövärden urval för publ'!$U$2:$U$476,0),1)),"",INDEX('Miljövärden urval för publ'!$A$2:$AD$475,MATCH($A450,'Miljövärden urval för publ'!$U$2:$U$476,0),1))</f>
        <v/>
      </c>
      <c r="C450" s="106" t="str">
        <f>IF(ISERROR(INDEX('Miljövärden urval för publ'!$A$2:$AD$475,MATCH($A450,'Miljövärden urval för publ'!$U$2:$U$476,0),2)),"",INDEX('Miljövärden urval för publ'!$A$2:$AD$475,MATCH($A450,'Miljövärden urval för publ'!$U$2:$U$476,0),2))</f>
        <v/>
      </c>
      <c r="D450" s="106" t="str">
        <f>IF(ISERROR(VLOOKUP($C450,'Miljövärden urval för publ'!$B$2:$H$490,MATCH(D$4,'Miljövärden urval för publ'!$B$2:$H$2,0),FALSE)),"",VLOOKUP($C450,'Miljövärden urval för publ'!$B$2:$H$490,MATCH(D$4,'Miljövärden urval för publ'!$B$2:$H$2,0),FALSE))</f>
        <v/>
      </c>
      <c r="E450" s="106" t="str">
        <f>IF(ISERROR(VLOOKUP($C450,'Miljövärden urval för publ'!$B$2:$H$490,MATCH(E$4,'Miljövärden urval för publ'!$B$2:$H$2,0),FALSE)),"",VLOOKUP($C450,'Miljövärden urval för publ'!$B$2:$H$490,MATCH(E$4,'Miljövärden urval för publ'!$B$2:$H$2,0),FALSE))</f>
        <v/>
      </c>
      <c r="F450" s="106" t="str">
        <f>IF(ISERROR(VLOOKUP($C450,'Miljövärden urval för publ'!$B$2:$H$490,MATCH(F$4,'Miljövärden urval för publ'!$B$2:$H$2,0),FALSE)),"",VLOOKUP($C450,'Miljövärden urval för publ'!$B$2:$H$490,MATCH(F$4,'Miljövärden urval för publ'!$B$2:$H$2,0),FALSE))</f>
        <v/>
      </c>
      <c r="G450" s="106" t="str">
        <f>IF(ISERROR(VLOOKUP($C450,'Miljövärden urval för publ'!$B$2:$H$490,MATCH(G$4,'Miljövärden urval för publ'!$B$2:$H$2,0),FALSE)),"",VLOOKUP($C450,'Miljövärden urval för publ'!$B$2:$H$490,MATCH(G$4,'Miljövärden urval för publ'!$B$2:$H$2,0),FALSE))</f>
        <v/>
      </c>
    </row>
    <row r="451" spans="1:7" x14ac:dyDescent="0.25">
      <c r="A451" s="106">
        <v>448</v>
      </c>
      <c r="B451" s="106" t="str">
        <f>IF(ISERROR(INDEX('Miljövärden urval för publ'!$A$2:$AD$475,MATCH($A451,'Miljövärden urval för publ'!$U$2:$U$476,0),1)),"",INDEX('Miljövärden urval för publ'!$A$2:$AD$475,MATCH($A451,'Miljövärden urval för publ'!$U$2:$U$476,0),1))</f>
        <v/>
      </c>
      <c r="C451" s="106" t="str">
        <f>IF(ISERROR(INDEX('Miljövärden urval för publ'!$A$2:$AD$475,MATCH($A451,'Miljövärden urval för publ'!$U$2:$U$476,0),2)),"",INDEX('Miljövärden urval för publ'!$A$2:$AD$475,MATCH($A451,'Miljövärden urval för publ'!$U$2:$U$476,0),2))</f>
        <v/>
      </c>
      <c r="D451" s="106" t="str">
        <f>IF(ISERROR(VLOOKUP($C451,'Miljövärden urval för publ'!$B$2:$H$490,MATCH(D$4,'Miljövärden urval för publ'!$B$2:$H$2,0),FALSE)),"",VLOOKUP($C451,'Miljövärden urval för publ'!$B$2:$H$490,MATCH(D$4,'Miljövärden urval för publ'!$B$2:$H$2,0),FALSE))</f>
        <v/>
      </c>
      <c r="E451" s="106" t="str">
        <f>IF(ISERROR(VLOOKUP($C451,'Miljövärden urval för publ'!$B$2:$H$490,MATCH(E$4,'Miljövärden urval för publ'!$B$2:$H$2,0),FALSE)),"",VLOOKUP($C451,'Miljövärden urval för publ'!$B$2:$H$490,MATCH(E$4,'Miljövärden urval för publ'!$B$2:$H$2,0),FALSE))</f>
        <v/>
      </c>
      <c r="F451" s="106" t="str">
        <f>IF(ISERROR(VLOOKUP($C451,'Miljövärden urval för publ'!$B$2:$H$490,MATCH(F$4,'Miljövärden urval för publ'!$B$2:$H$2,0),FALSE)),"",VLOOKUP($C451,'Miljövärden urval för publ'!$B$2:$H$490,MATCH(F$4,'Miljövärden urval för publ'!$B$2:$H$2,0),FALSE))</f>
        <v/>
      </c>
      <c r="G451" s="106" t="str">
        <f>IF(ISERROR(VLOOKUP($C451,'Miljövärden urval för publ'!$B$2:$H$490,MATCH(G$4,'Miljövärden urval för publ'!$B$2:$H$2,0),FALSE)),"",VLOOKUP($C451,'Miljövärden urval för publ'!$B$2:$H$490,MATCH(G$4,'Miljövärden urval för publ'!$B$2:$H$2,0),FALSE))</f>
        <v/>
      </c>
    </row>
    <row r="452" spans="1:7" x14ac:dyDescent="0.25">
      <c r="A452" s="106">
        <v>449</v>
      </c>
      <c r="B452" s="106" t="str">
        <f>IF(ISERROR(INDEX('Miljövärden urval för publ'!$A$2:$AD$475,MATCH($A452,'Miljövärden urval för publ'!$U$2:$U$476,0),1)),"",INDEX('Miljövärden urval för publ'!$A$2:$AD$475,MATCH($A452,'Miljövärden urval för publ'!$U$2:$U$476,0),1))</f>
        <v/>
      </c>
      <c r="C452" s="106" t="str">
        <f>IF(ISERROR(INDEX('Miljövärden urval för publ'!$A$2:$AD$475,MATCH($A452,'Miljövärden urval för publ'!$U$2:$U$476,0),2)),"",INDEX('Miljövärden urval för publ'!$A$2:$AD$475,MATCH($A452,'Miljövärden urval för publ'!$U$2:$U$476,0),2))</f>
        <v/>
      </c>
      <c r="D452" s="106" t="str">
        <f>IF(ISERROR(VLOOKUP($C452,'Miljövärden urval för publ'!$B$2:$H$490,MATCH(D$4,'Miljövärden urval för publ'!$B$2:$H$2,0),FALSE)),"",VLOOKUP($C452,'Miljövärden urval för publ'!$B$2:$H$490,MATCH(D$4,'Miljövärden urval för publ'!$B$2:$H$2,0),FALSE))</f>
        <v/>
      </c>
      <c r="E452" s="106" t="str">
        <f>IF(ISERROR(VLOOKUP($C452,'Miljövärden urval för publ'!$B$2:$H$490,MATCH(E$4,'Miljövärden urval för publ'!$B$2:$H$2,0),FALSE)),"",VLOOKUP($C452,'Miljövärden urval för publ'!$B$2:$H$490,MATCH(E$4,'Miljövärden urval för publ'!$B$2:$H$2,0),FALSE))</f>
        <v/>
      </c>
      <c r="F452" s="106" t="str">
        <f>IF(ISERROR(VLOOKUP($C452,'Miljövärden urval för publ'!$B$2:$H$490,MATCH(F$4,'Miljövärden urval för publ'!$B$2:$H$2,0),FALSE)),"",VLOOKUP($C452,'Miljövärden urval för publ'!$B$2:$H$490,MATCH(F$4,'Miljövärden urval för publ'!$B$2:$H$2,0),FALSE))</f>
        <v/>
      </c>
      <c r="G452" s="106" t="str">
        <f>IF(ISERROR(VLOOKUP($C452,'Miljövärden urval för publ'!$B$2:$H$490,MATCH(G$4,'Miljövärden urval för publ'!$B$2:$H$2,0),FALSE)),"",VLOOKUP($C452,'Miljövärden urval för publ'!$B$2:$H$490,MATCH(G$4,'Miljövärden urval för publ'!$B$2:$H$2,0),FALSE))</f>
        <v/>
      </c>
    </row>
    <row r="453" spans="1:7" x14ac:dyDescent="0.25">
      <c r="A453" s="106">
        <v>450</v>
      </c>
      <c r="B453" s="106" t="str">
        <f>IF(ISERROR(INDEX('Miljövärden urval för publ'!$A$2:$AD$475,MATCH($A453,'Miljövärden urval för publ'!$U$2:$U$476,0),1)),"",INDEX('Miljövärden urval för publ'!$A$2:$AD$475,MATCH($A453,'Miljövärden urval för publ'!$U$2:$U$476,0),1))</f>
        <v/>
      </c>
      <c r="C453" s="106" t="str">
        <f>IF(ISERROR(INDEX('Miljövärden urval för publ'!$A$2:$AD$475,MATCH($A453,'Miljövärden urval för publ'!$U$2:$U$476,0),2)),"",INDEX('Miljövärden urval för publ'!$A$2:$AD$475,MATCH($A453,'Miljövärden urval för publ'!$U$2:$U$476,0),2))</f>
        <v/>
      </c>
      <c r="D453" s="106" t="str">
        <f>IF(ISERROR(VLOOKUP($C453,'Miljövärden urval för publ'!$B$2:$H$490,MATCH(D$4,'Miljövärden urval för publ'!$B$2:$H$2,0),FALSE)),"",VLOOKUP($C453,'Miljövärden urval för publ'!$B$2:$H$490,MATCH(D$4,'Miljövärden urval för publ'!$B$2:$H$2,0),FALSE))</f>
        <v/>
      </c>
      <c r="E453" s="106" t="str">
        <f>IF(ISERROR(VLOOKUP($C453,'Miljövärden urval för publ'!$B$2:$H$490,MATCH(E$4,'Miljövärden urval för publ'!$B$2:$H$2,0),FALSE)),"",VLOOKUP($C453,'Miljövärden urval för publ'!$B$2:$H$490,MATCH(E$4,'Miljövärden urval för publ'!$B$2:$H$2,0),FALSE))</f>
        <v/>
      </c>
      <c r="F453" s="106" t="str">
        <f>IF(ISERROR(VLOOKUP($C453,'Miljövärden urval för publ'!$B$2:$H$490,MATCH(F$4,'Miljövärden urval för publ'!$B$2:$H$2,0),FALSE)),"",VLOOKUP($C453,'Miljövärden urval för publ'!$B$2:$H$490,MATCH(F$4,'Miljövärden urval för publ'!$B$2:$H$2,0),FALSE))</f>
        <v/>
      </c>
      <c r="G453" s="106" t="str">
        <f>IF(ISERROR(VLOOKUP($C453,'Miljövärden urval för publ'!$B$2:$H$490,MATCH(G$4,'Miljövärden urval för publ'!$B$2:$H$2,0),FALSE)),"",VLOOKUP($C453,'Miljövärden urval för publ'!$B$2:$H$490,MATCH(G$4,'Miljövärden urval för publ'!$B$2:$H$2,0),FALSE))</f>
        <v/>
      </c>
    </row>
    <row r="454" spans="1:7" x14ac:dyDescent="0.25">
      <c r="A454" s="106">
        <v>451</v>
      </c>
      <c r="B454" s="106" t="str">
        <f>IF(ISERROR(INDEX('Miljövärden urval för publ'!$A$2:$AD$475,MATCH($A454,'Miljövärden urval för publ'!$U$2:$U$476,0),1)),"",INDEX('Miljövärden urval för publ'!$A$2:$AD$475,MATCH($A454,'Miljövärden urval för publ'!$U$2:$U$476,0),1))</f>
        <v/>
      </c>
      <c r="C454" s="106" t="str">
        <f>IF(ISERROR(INDEX('Miljövärden urval för publ'!$A$2:$AD$475,MATCH($A454,'Miljövärden urval för publ'!$U$2:$U$476,0),2)),"",INDEX('Miljövärden urval för publ'!$A$2:$AD$475,MATCH($A454,'Miljövärden urval för publ'!$U$2:$U$476,0),2))</f>
        <v/>
      </c>
      <c r="D454" s="106" t="str">
        <f>IF(ISERROR(VLOOKUP($C454,'Miljövärden urval för publ'!$B$2:$H$490,MATCH(D$4,'Miljövärden urval för publ'!$B$2:$H$2,0),FALSE)),"",VLOOKUP($C454,'Miljövärden urval för publ'!$B$2:$H$490,MATCH(D$4,'Miljövärden urval för publ'!$B$2:$H$2,0),FALSE))</f>
        <v/>
      </c>
      <c r="E454" s="106" t="str">
        <f>IF(ISERROR(VLOOKUP($C454,'Miljövärden urval för publ'!$B$2:$H$490,MATCH(E$4,'Miljövärden urval för publ'!$B$2:$H$2,0),FALSE)),"",VLOOKUP($C454,'Miljövärden urval för publ'!$B$2:$H$490,MATCH(E$4,'Miljövärden urval för publ'!$B$2:$H$2,0),FALSE))</f>
        <v/>
      </c>
      <c r="F454" s="106" t="str">
        <f>IF(ISERROR(VLOOKUP($C454,'Miljövärden urval för publ'!$B$2:$H$490,MATCH(F$4,'Miljövärden urval för publ'!$B$2:$H$2,0),FALSE)),"",VLOOKUP($C454,'Miljövärden urval för publ'!$B$2:$H$490,MATCH(F$4,'Miljövärden urval för publ'!$B$2:$H$2,0),FALSE))</f>
        <v/>
      </c>
      <c r="G454" s="106" t="str">
        <f>IF(ISERROR(VLOOKUP($C454,'Miljövärden urval för publ'!$B$2:$H$490,MATCH(G$4,'Miljövärden urval för publ'!$B$2:$H$2,0),FALSE)),"",VLOOKUP($C454,'Miljövärden urval för publ'!$B$2:$H$490,MATCH(G$4,'Miljövärden urval för publ'!$B$2:$H$2,0),FALSE))</f>
        <v/>
      </c>
    </row>
    <row r="455" spans="1:7" x14ac:dyDescent="0.25">
      <c r="A455" s="106">
        <v>452</v>
      </c>
      <c r="B455" s="106" t="str">
        <f>IF(ISERROR(INDEX('Miljövärden urval för publ'!$A$2:$AD$475,MATCH($A455,'Miljövärden urval för publ'!$U$2:$U$476,0),1)),"",INDEX('Miljövärden urval för publ'!$A$2:$AD$475,MATCH($A455,'Miljövärden urval för publ'!$U$2:$U$476,0),1))</f>
        <v/>
      </c>
      <c r="C455" s="106" t="str">
        <f>IF(ISERROR(INDEX('Miljövärden urval för publ'!$A$2:$AD$475,MATCH($A455,'Miljövärden urval för publ'!$U$2:$U$476,0),2)),"",INDEX('Miljövärden urval för publ'!$A$2:$AD$475,MATCH($A455,'Miljövärden urval för publ'!$U$2:$U$476,0),2))</f>
        <v/>
      </c>
      <c r="D455" s="106" t="str">
        <f>IF(ISERROR(VLOOKUP($C455,'Miljövärden urval för publ'!$B$2:$H$490,MATCH(D$4,'Miljövärden urval för publ'!$B$2:$H$2,0),FALSE)),"",VLOOKUP($C455,'Miljövärden urval för publ'!$B$2:$H$490,MATCH(D$4,'Miljövärden urval för publ'!$B$2:$H$2,0),FALSE))</f>
        <v/>
      </c>
      <c r="E455" s="106" t="str">
        <f>IF(ISERROR(VLOOKUP($C455,'Miljövärden urval för publ'!$B$2:$H$490,MATCH(E$4,'Miljövärden urval för publ'!$B$2:$H$2,0),FALSE)),"",VLOOKUP($C455,'Miljövärden urval för publ'!$B$2:$H$490,MATCH(E$4,'Miljövärden urval för publ'!$B$2:$H$2,0),FALSE))</f>
        <v/>
      </c>
      <c r="F455" s="106" t="str">
        <f>IF(ISERROR(VLOOKUP($C455,'Miljövärden urval för publ'!$B$2:$H$490,MATCH(F$4,'Miljövärden urval för publ'!$B$2:$H$2,0),FALSE)),"",VLOOKUP($C455,'Miljövärden urval för publ'!$B$2:$H$490,MATCH(F$4,'Miljövärden urval för publ'!$B$2:$H$2,0),FALSE))</f>
        <v/>
      </c>
      <c r="G455" s="106" t="str">
        <f>IF(ISERROR(VLOOKUP($C455,'Miljövärden urval för publ'!$B$2:$H$490,MATCH(G$4,'Miljövärden urval för publ'!$B$2:$H$2,0),FALSE)),"",VLOOKUP($C455,'Miljövärden urval för publ'!$B$2:$H$490,MATCH(G$4,'Miljövärden urval för publ'!$B$2:$H$2,0),FALSE))</f>
        <v/>
      </c>
    </row>
    <row r="456" spans="1:7" x14ac:dyDescent="0.25">
      <c r="A456" s="106">
        <v>453</v>
      </c>
      <c r="B456" s="106" t="str">
        <f>IF(ISERROR(INDEX('Miljövärden urval för publ'!$A$2:$AD$475,MATCH($A456,'Miljövärden urval för publ'!$U$2:$U$476,0),1)),"",INDEX('Miljövärden urval för publ'!$A$2:$AD$475,MATCH($A456,'Miljövärden urval för publ'!$U$2:$U$476,0),1))</f>
        <v/>
      </c>
      <c r="C456" s="106" t="str">
        <f>IF(ISERROR(INDEX('Miljövärden urval för publ'!$A$2:$AD$475,MATCH($A456,'Miljövärden urval för publ'!$U$2:$U$476,0),2)),"",INDEX('Miljövärden urval för publ'!$A$2:$AD$475,MATCH($A456,'Miljövärden urval för publ'!$U$2:$U$476,0),2))</f>
        <v/>
      </c>
      <c r="D456" s="106" t="str">
        <f>IF(ISERROR(VLOOKUP($C456,'Miljövärden urval för publ'!$B$2:$H$490,MATCH(D$4,'Miljövärden urval för publ'!$B$2:$H$2,0),FALSE)),"",VLOOKUP($C456,'Miljövärden urval för publ'!$B$2:$H$490,MATCH(D$4,'Miljövärden urval för publ'!$B$2:$H$2,0),FALSE))</f>
        <v/>
      </c>
      <c r="E456" s="106" t="str">
        <f>IF(ISERROR(VLOOKUP($C456,'Miljövärden urval för publ'!$B$2:$H$490,MATCH(E$4,'Miljövärden urval för publ'!$B$2:$H$2,0),FALSE)),"",VLOOKUP($C456,'Miljövärden urval för publ'!$B$2:$H$490,MATCH(E$4,'Miljövärden urval för publ'!$B$2:$H$2,0),FALSE))</f>
        <v/>
      </c>
      <c r="F456" s="106" t="str">
        <f>IF(ISERROR(VLOOKUP($C456,'Miljövärden urval för publ'!$B$2:$H$490,MATCH(F$4,'Miljövärden urval för publ'!$B$2:$H$2,0),FALSE)),"",VLOOKUP($C456,'Miljövärden urval för publ'!$B$2:$H$490,MATCH(F$4,'Miljövärden urval för publ'!$B$2:$H$2,0),FALSE))</f>
        <v/>
      </c>
      <c r="G456" s="106" t="str">
        <f>IF(ISERROR(VLOOKUP($C456,'Miljövärden urval för publ'!$B$2:$H$490,MATCH(G$4,'Miljövärden urval för publ'!$B$2:$H$2,0),FALSE)),"",VLOOKUP($C456,'Miljövärden urval för publ'!$B$2:$H$490,MATCH(G$4,'Miljövärden urval för publ'!$B$2:$H$2,0),FALSE))</f>
        <v/>
      </c>
    </row>
    <row r="457" spans="1:7" x14ac:dyDescent="0.25">
      <c r="A457" s="106">
        <v>454</v>
      </c>
      <c r="B457" s="106" t="str">
        <f>IF(ISERROR(INDEX('Miljövärden urval för publ'!$A$2:$AD$475,MATCH($A457,'Miljövärden urval för publ'!$U$2:$U$476,0),1)),"",INDEX('Miljövärden urval för publ'!$A$2:$AD$475,MATCH($A457,'Miljövärden urval för publ'!$U$2:$U$476,0),1))</f>
        <v/>
      </c>
      <c r="C457" s="106" t="str">
        <f>IF(ISERROR(INDEX('Miljövärden urval för publ'!$A$2:$AD$475,MATCH($A457,'Miljövärden urval för publ'!$U$2:$U$476,0),2)),"",INDEX('Miljövärden urval för publ'!$A$2:$AD$475,MATCH($A457,'Miljövärden urval för publ'!$U$2:$U$476,0),2))</f>
        <v/>
      </c>
      <c r="D457" s="106" t="str">
        <f>IF(ISERROR(VLOOKUP($C457,'Miljövärden urval för publ'!$B$2:$H$490,MATCH(D$4,'Miljövärden urval för publ'!$B$2:$H$2,0),FALSE)),"",VLOOKUP($C457,'Miljövärden urval för publ'!$B$2:$H$490,MATCH(D$4,'Miljövärden urval för publ'!$B$2:$H$2,0),FALSE))</f>
        <v/>
      </c>
      <c r="E457" s="106" t="str">
        <f>IF(ISERROR(VLOOKUP($C457,'Miljövärden urval för publ'!$B$2:$H$490,MATCH(E$4,'Miljövärden urval för publ'!$B$2:$H$2,0),FALSE)),"",VLOOKUP($C457,'Miljövärden urval för publ'!$B$2:$H$490,MATCH(E$4,'Miljövärden urval för publ'!$B$2:$H$2,0),FALSE))</f>
        <v/>
      </c>
      <c r="F457" s="106" t="str">
        <f>IF(ISERROR(VLOOKUP($C457,'Miljövärden urval för publ'!$B$2:$H$490,MATCH(F$4,'Miljövärden urval för publ'!$B$2:$H$2,0),FALSE)),"",VLOOKUP($C457,'Miljövärden urval för publ'!$B$2:$H$490,MATCH(F$4,'Miljövärden urval för publ'!$B$2:$H$2,0),FALSE))</f>
        <v/>
      </c>
      <c r="G457" s="106" t="str">
        <f>IF(ISERROR(VLOOKUP($C457,'Miljövärden urval för publ'!$B$2:$H$490,MATCH(G$4,'Miljövärden urval för publ'!$B$2:$H$2,0),FALSE)),"",VLOOKUP($C457,'Miljövärden urval för publ'!$B$2:$H$490,MATCH(G$4,'Miljövärden urval för publ'!$B$2:$H$2,0),FALSE))</f>
        <v/>
      </c>
    </row>
    <row r="458" spans="1:7" x14ac:dyDescent="0.25">
      <c r="A458" s="106">
        <v>455</v>
      </c>
      <c r="B458" s="106" t="str">
        <f>IF(ISERROR(INDEX('Miljövärden urval för publ'!$A$2:$AD$475,MATCH($A458,'Miljövärden urval för publ'!$U$2:$U$476,0),1)),"",INDEX('Miljövärden urval för publ'!$A$2:$AD$475,MATCH($A458,'Miljövärden urval för publ'!$U$2:$U$476,0),1))</f>
        <v/>
      </c>
      <c r="C458" s="106" t="str">
        <f>IF(ISERROR(INDEX('Miljövärden urval för publ'!$A$2:$AD$475,MATCH($A458,'Miljövärden urval för publ'!$U$2:$U$476,0),2)),"",INDEX('Miljövärden urval för publ'!$A$2:$AD$475,MATCH($A458,'Miljövärden urval för publ'!$U$2:$U$476,0),2))</f>
        <v/>
      </c>
      <c r="D458" s="106" t="str">
        <f>IF(ISERROR(VLOOKUP($C458,'Miljövärden urval för publ'!$B$2:$H$490,MATCH(D$4,'Miljövärden urval för publ'!$B$2:$H$2,0),FALSE)),"",VLOOKUP($C458,'Miljövärden urval för publ'!$B$2:$H$490,MATCH(D$4,'Miljövärden urval för publ'!$B$2:$H$2,0),FALSE))</f>
        <v/>
      </c>
      <c r="E458" s="106" t="str">
        <f>IF(ISERROR(VLOOKUP($C458,'Miljövärden urval för publ'!$B$2:$H$490,MATCH(E$4,'Miljövärden urval för publ'!$B$2:$H$2,0),FALSE)),"",VLOOKUP($C458,'Miljövärden urval för publ'!$B$2:$H$490,MATCH(E$4,'Miljövärden urval för publ'!$B$2:$H$2,0),FALSE))</f>
        <v/>
      </c>
      <c r="F458" s="106" t="str">
        <f>IF(ISERROR(VLOOKUP($C458,'Miljövärden urval för publ'!$B$2:$H$490,MATCH(F$4,'Miljövärden urval för publ'!$B$2:$H$2,0),FALSE)),"",VLOOKUP($C458,'Miljövärden urval för publ'!$B$2:$H$490,MATCH(F$4,'Miljövärden urval för publ'!$B$2:$H$2,0),FALSE))</f>
        <v/>
      </c>
      <c r="G458" s="106" t="str">
        <f>IF(ISERROR(VLOOKUP($C458,'Miljövärden urval för publ'!$B$2:$H$490,MATCH(G$4,'Miljövärden urval för publ'!$B$2:$H$2,0),FALSE)),"",VLOOKUP($C458,'Miljövärden urval för publ'!$B$2:$H$490,MATCH(G$4,'Miljövärden urval för publ'!$B$2:$H$2,0),FALSE))</f>
        <v/>
      </c>
    </row>
    <row r="459" spans="1:7" x14ac:dyDescent="0.25">
      <c r="A459" s="106">
        <v>456</v>
      </c>
      <c r="B459" s="106" t="str">
        <f>IF(ISERROR(INDEX('Miljövärden urval för publ'!$A$2:$AD$475,MATCH($A459,'Miljövärden urval för publ'!$U$2:$U$476,0),1)),"",INDEX('Miljövärden urval för publ'!$A$2:$AD$475,MATCH($A459,'Miljövärden urval för publ'!$U$2:$U$476,0),1))</f>
        <v/>
      </c>
      <c r="C459" s="106" t="str">
        <f>IF(ISERROR(INDEX('Miljövärden urval för publ'!$A$2:$AD$475,MATCH($A459,'Miljövärden urval för publ'!$U$2:$U$476,0),2)),"",INDEX('Miljövärden urval för publ'!$A$2:$AD$475,MATCH($A459,'Miljövärden urval för publ'!$U$2:$U$476,0),2))</f>
        <v/>
      </c>
      <c r="D459" s="106" t="str">
        <f>IF(ISERROR(VLOOKUP($C459,'Miljövärden urval för publ'!$B$2:$H$490,MATCH(D$4,'Miljövärden urval för publ'!$B$2:$H$2,0),FALSE)),"",VLOOKUP($C459,'Miljövärden urval för publ'!$B$2:$H$490,MATCH(D$4,'Miljövärden urval för publ'!$B$2:$H$2,0),FALSE))</f>
        <v/>
      </c>
      <c r="E459" s="106" t="str">
        <f>IF(ISERROR(VLOOKUP($C459,'Miljövärden urval för publ'!$B$2:$H$490,MATCH(E$4,'Miljövärden urval för publ'!$B$2:$H$2,0),FALSE)),"",VLOOKUP($C459,'Miljövärden urval för publ'!$B$2:$H$490,MATCH(E$4,'Miljövärden urval för publ'!$B$2:$H$2,0),FALSE))</f>
        <v/>
      </c>
      <c r="F459" s="106" t="str">
        <f>IF(ISERROR(VLOOKUP($C459,'Miljövärden urval för publ'!$B$2:$H$490,MATCH(F$4,'Miljövärden urval för publ'!$B$2:$H$2,0),FALSE)),"",VLOOKUP($C459,'Miljövärden urval för publ'!$B$2:$H$490,MATCH(F$4,'Miljövärden urval för publ'!$B$2:$H$2,0),FALSE))</f>
        <v/>
      </c>
      <c r="G459" s="106" t="str">
        <f>IF(ISERROR(VLOOKUP($C459,'Miljövärden urval för publ'!$B$2:$H$490,MATCH(G$4,'Miljövärden urval för publ'!$B$2:$H$2,0),FALSE)),"",VLOOKUP($C459,'Miljövärden urval för publ'!$B$2:$H$490,MATCH(G$4,'Miljövärden urval för publ'!$B$2:$H$2,0),FALSE))</f>
        <v/>
      </c>
    </row>
    <row r="460" spans="1:7" x14ac:dyDescent="0.25">
      <c r="A460" s="106">
        <v>457</v>
      </c>
      <c r="B460" s="106" t="str">
        <f>IF(ISERROR(INDEX('Miljövärden urval för publ'!$A$2:$AD$475,MATCH($A460,'Miljövärden urval för publ'!$U$2:$U$476,0),1)),"",INDEX('Miljövärden urval för publ'!$A$2:$AD$475,MATCH($A460,'Miljövärden urval för publ'!$U$2:$U$476,0),1))</f>
        <v/>
      </c>
      <c r="C460" s="106" t="str">
        <f>IF(ISERROR(INDEX('Miljövärden urval för publ'!$A$2:$AD$475,MATCH($A460,'Miljövärden urval för publ'!$U$2:$U$476,0),2)),"",INDEX('Miljövärden urval för publ'!$A$2:$AD$475,MATCH($A460,'Miljövärden urval för publ'!$U$2:$U$476,0),2))</f>
        <v/>
      </c>
      <c r="D460" s="106" t="str">
        <f>IF(ISERROR(VLOOKUP($C460,'Miljövärden urval för publ'!$B$2:$H$490,MATCH(D$4,'Miljövärden urval för publ'!$B$2:$H$2,0),FALSE)),"",VLOOKUP($C460,'Miljövärden urval för publ'!$B$2:$H$490,MATCH(D$4,'Miljövärden urval för publ'!$B$2:$H$2,0),FALSE))</f>
        <v/>
      </c>
      <c r="E460" s="106" t="str">
        <f>IF(ISERROR(VLOOKUP($C460,'Miljövärden urval för publ'!$B$2:$H$490,MATCH(E$4,'Miljövärden urval för publ'!$B$2:$H$2,0),FALSE)),"",VLOOKUP($C460,'Miljövärden urval för publ'!$B$2:$H$490,MATCH(E$4,'Miljövärden urval för publ'!$B$2:$H$2,0),FALSE))</f>
        <v/>
      </c>
      <c r="F460" s="106" t="str">
        <f>IF(ISERROR(VLOOKUP($C460,'Miljövärden urval för publ'!$B$2:$H$490,MATCH(F$4,'Miljövärden urval för publ'!$B$2:$H$2,0),FALSE)),"",VLOOKUP($C460,'Miljövärden urval för publ'!$B$2:$H$490,MATCH(F$4,'Miljövärden urval för publ'!$B$2:$H$2,0),FALSE))</f>
        <v/>
      </c>
      <c r="G460" s="106" t="str">
        <f>IF(ISERROR(VLOOKUP($C460,'Miljövärden urval för publ'!$B$2:$H$490,MATCH(G$4,'Miljövärden urval för publ'!$B$2:$H$2,0),FALSE)),"",VLOOKUP($C460,'Miljövärden urval för publ'!$B$2:$H$490,MATCH(G$4,'Miljövärden urval för publ'!$B$2:$H$2,0),FALSE))</f>
        <v/>
      </c>
    </row>
    <row r="461" spans="1:7" x14ac:dyDescent="0.25">
      <c r="A461" s="106">
        <v>458</v>
      </c>
      <c r="B461" s="106" t="str">
        <f>IF(ISERROR(INDEX('Miljövärden urval för publ'!$A$2:$AD$475,MATCH($A461,'Miljövärden urval för publ'!$U$2:$U$476,0),1)),"",INDEX('Miljövärden urval för publ'!$A$2:$AD$475,MATCH($A461,'Miljövärden urval för publ'!$U$2:$U$476,0),1))</f>
        <v/>
      </c>
      <c r="C461" s="106" t="str">
        <f>IF(ISERROR(INDEX('Miljövärden urval för publ'!$A$2:$AD$475,MATCH($A461,'Miljövärden urval för publ'!$U$2:$U$476,0),2)),"",INDEX('Miljövärden urval för publ'!$A$2:$AD$475,MATCH($A461,'Miljövärden urval för publ'!$U$2:$U$476,0),2))</f>
        <v/>
      </c>
      <c r="D461" s="106" t="str">
        <f>IF(ISERROR(VLOOKUP($C461,'Miljövärden urval för publ'!$B$2:$H$490,MATCH(D$4,'Miljövärden urval för publ'!$B$2:$H$2,0),FALSE)),"",VLOOKUP($C461,'Miljövärden urval för publ'!$B$2:$H$490,MATCH(D$4,'Miljövärden urval för publ'!$B$2:$H$2,0),FALSE))</f>
        <v/>
      </c>
      <c r="E461" s="106" t="str">
        <f>IF(ISERROR(VLOOKUP($C461,'Miljövärden urval för publ'!$B$2:$H$490,MATCH(E$4,'Miljövärden urval för publ'!$B$2:$H$2,0),FALSE)),"",VLOOKUP($C461,'Miljövärden urval för publ'!$B$2:$H$490,MATCH(E$4,'Miljövärden urval för publ'!$B$2:$H$2,0),FALSE))</f>
        <v/>
      </c>
      <c r="F461" s="106" t="str">
        <f>IF(ISERROR(VLOOKUP($C461,'Miljövärden urval för publ'!$B$2:$H$490,MATCH(F$4,'Miljövärden urval för publ'!$B$2:$H$2,0),FALSE)),"",VLOOKUP($C461,'Miljövärden urval för publ'!$B$2:$H$490,MATCH(F$4,'Miljövärden urval för publ'!$B$2:$H$2,0),FALSE))</f>
        <v/>
      </c>
      <c r="G461" s="106" t="str">
        <f>IF(ISERROR(VLOOKUP($C461,'Miljövärden urval för publ'!$B$2:$H$490,MATCH(G$4,'Miljövärden urval för publ'!$B$2:$H$2,0),FALSE)),"",VLOOKUP($C461,'Miljövärden urval för publ'!$B$2:$H$490,MATCH(G$4,'Miljövärden urval för publ'!$B$2:$H$2,0),FALSE))</f>
        <v/>
      </c>
    </row>
    <row r="462" spans="1:7" x14ac:dyDescent="0.25">
      <c r="A462" s="106">
        <v>459</v>
      </c>
      <c r="B462" s="106" t="str">
        <f>IF(ISERROR(INDEX('Miljövärden urval för publ'!$A$2:$AD$475,MATCH($A462,'Miljövärden urval för publ'!$U$2:$U$476,0),1)),"",INDEX('Miljövärden urval för publ'!$A$2:$AD$475,MATCH($A462,'Miljövärden urval för publ'!$U$2:$U$476,0),1))</f>
        <v/>
      </c>
      <c r="C462" s="106" t="str">
        <f>IF(ISERROR(INDEX('Miljövärden urval för publ'!$A$2:$AD$475,MATCH($A462,'Miljövärden urval för publ'!$U$2:$U$476,0),2)),"",INDEX('Miljövärden urval för publ'!$A$2:$AD$475,MATCH($A462,'Miljövärden urval för publ'!$U$2:$U$476,0),2))</f>
        <v/>
      </c>
      <c r="D462" s="106" t="str">
        <f>IF(ISERROR(VLOOKUP($C462,'Miljövärden urval för publ'!$B$2:$H$490,MATCH(D$4,'Miljövärden urval för publ'!$B$2:$H$2,0),FALSE)),"",VLOOKUP($C462,'Miljövärden urval för publ'!$B$2:$H$490,MATCH(D$4,'Miljövärden urval för publ'!$B$2:$H$2,0),FALSE))</f>
        <v/>
      </c>
      <c r="E462" s="106" t="str">
        <f>IF(ISERROR(VLOOKUP($C462,'Miljövärden urval för publ'!$B$2:$H$490,MATCH(E$4,'Miljövärden urval för publ'!$B$2:$H$2,0),FALSE)),"",VLOOKUP($C462,'Miljövärden urval för publ'!$B$2:$H$490,MATCH(E$4,'Miljövärden urval för publ'!$B$2:$H$2,0),FALSE))</f>
        <v/>
      </c>
      <c r="F462" s="106" t="str">
        <f>IF(ISERROR(VLOOKUP($C462,'Miljövärden urval för publ'!$B$2:$H$490,MATCH(F$4,'Miljövärden urval för publ'!$B$2:$H$2,0),FALSE)),"",VLOOKUP($C462,'Miljövärden urval för publ'!$B$2:$H$490,MATCH(F$4,'Miljövärden urval för publ'!$B$2:$H$2,0),FALSE))</f>
        <v/>
      </c>
      <c r="G462" s="106" t="str">
        <f>IF(ISERROR(VLOOKUP($C462,'Miljövärden urval för publ'!$B$2:$H$490,MATCH(G$4,'Miljövärden urval för publ'!$B$2:$H$2,0),FALSE)),"",VLOOKUP($C462,'Miljövärden urval för publ'!$B$2:$H$490,MATCH(G$4,'Miljövärden urval för publ'!$B$2:$H$2,0),FALSE))</f>
        <v/>
      </c>
    </row>
    <row r="463" spans="1:7" x14ac:dyDescent="0.25">
      <c r="A463" s="106">
        <v>460</v>
      </c>
      <c r="B463" s="106" t="str">
        <f>IF(ISERROR(INDEX('Miljövärden urval för publ'!$A$2:$AD$475,MATCH($A463,'Miljövärden urval för publ'!$U$2:$U$476,0),1)),"",INDEX('Miljövärden urval för publ'!$A$2:$AD$475,MATCH($A463,'Miljövärden urval för publ'!$U$2:$U$476,0),1))</f>
        <v/>
      </c>
      <c r="C463" s="106" t="str">
        <f>IF(ISERROR(INDEX('Miljövärden urval för publ'!$A$2:$AD$475,MATCH($A463,'Miljövärden urval för publ'!$U$2:$U$476,0),2)),"",INDEX('Miljövärden urval för publ'!$A$2:$AD$475,MATCH($A463,'Miljövärden urval för publ'!$U$2:$U$476,0),2))</f>
        <v/>
      </c>
      <c r="D463" s="106" t="str">
        <f>IF(ISERROR(VLOOKUP($C463,'Miljövärden urval för publ'!$B$2:$H$490,MATCH(D$4,'Miljövärden urval för publ'!$B$2:$H$2,0),FALSE)),"",VLOOKUP($C463,'Miljövärden urval för publ'!$B$2:$H$490,MATCH(D$4,'Miljövärden urval för publ'!$B$2:$H$2,0),FALSE))</f>
        <v/>
      </c>
      <c r="E463" s="106" t="str">
        <f>IF(ISERROR(VLOOKUP($C463,'Miljövärden urval för publ'!$B$2:$H$490,MATCH(E$4,'Miljövärden urval för publ'!$B$2:$H$2,0),FALSE)),"",VLOOKUP($C463,'Miljövärden urval för publ'!$B$2:$H$490,MATCH(E$4,'Miljövärden urval för publ'!$B$2:$H$2,0),FALSE))</f>
        <v/>
      </c>
      <c r="F463" s="106" t="str">
        <f>IF(ISERROR(VLOOKUP($C463,'Miljövärden urval för publ'!$B$2:$H$490,MATCH(F$4,'Miljövärden urval för publ'!$B$2:$H$2,0),FALSE)),"",VLOOKUP($C463,'Miljövärden urval för publ'!$B$2:$H$490,MATCH(F$4,'Miljövärden urval för publ'!$B$2:$H$2,0),FALSE))</f>
        <v/>
      </c>
      <c r="G463" s="106" t="str">
        <f>IF(ISERROR(VLOOKUP($C463,'Miljövärden urval för publ'!$B$2:$H$490,MATCH(G$4,'Miljövärden urval för publ'!$B$2:$H$2,0),FALSE)),"",VLOOKUP($C463,'Miljövärden urval för publ'!$B$2:$H$490,MATCH(G$4,'Miljövärden urval för publ'!$B$2:$H$2,0),FALSE))</f>
        <v/>
      </c>
    </row>
    <row r="464" spans="1:7" x14ac:dyDescent="0.25">
      <c r="A464" s="106">
        <v>461</v>
      </c>
      <c r="B464" s="106" t="str">
        <f>IF(ISERROR(INDEX('Miljövärden urval för publ'!$A$2:$AD$475,MATCH($A464,'Miljövärden urval för publ'!$U$2:$U$476,0),1)),"",INDEX('Miljövärden urval för publ'!$A$2:$AD$475,MATCH($A464,'Miljövärden urval för publ'!$U$2:$U$476,0),1))</f>
        <v/>
      </c>
      <c r="C464" s="106" t="str">
        <f>IF(ISERROR(INDEX('Miljövärden urval för publ'!$A$2:$AD$475,MATCH($A464,'Miljövärden urval för publ'!$U$2:$U$476,0),2)),"",INDEX('Miljövärden urval för publ'!$A$2:$AD$475,MATCH($A464,'Miljövärden urval för publ'!$U$2:$U$476,0),2))</f>
        <v/>
      </c>
      <c r="D464" s="106" t="str">
        <f>IF(ISERROR(VLOOKUP($C464,'Miljövärden urval för publ'!$B$2:$H$490,MATCH(D$4,'Miljövärden urval för publ'!$B$2:$H$2,0),FALSE)),"",VLOOKUP($C464,'Miljövärden urval för publ'!$B$2:$H$490,MATCH(D$4,'Miljövärden urval för publ'!$B$2:$H$2,0),FALSE))</f>
        <v/>
      </c>
      <c r="E464" s="106" t="str">
        <f>IF(ISERROR(VLOOKUP($C464,'Miljövärden urval för publ'!$B$2:$H$490,MATCH(E$4,'Miljövärden urval för publ'!$B$2:$H$2,0),FALSE)),"",VLOOKUP($C464,'Miljövärden urval för publ'!$B$2:$H$490,MATCH(E$4,'Miljövärden urval för publ'!$B$2:$H$2,0),FALSE))</f>
        <v/>
      </c>
      <c r="F464" s="106" t="str">
        <f>IF(ISERROR(VLOOKUP($C464,'Miljövärden urval för publ'!$B$2:$H$490,MATCH(F$4,'Miljövärden urval för publ'!$B$2:$H$2,0),FALSE)),"",VLOOKUP($C464,'Miljövärden urval för publ'!$B$2:$H$490,MATCH(F$4,'Miljövärden urval för publ'!$B$2:$H$2,0),FALSE))</f>
        <v/>
      </c>
      <c r="G464" s="106" t="str">
        <f>IF(ISERROR(VLOOKUP($C464,'Miljövärden urval för publ'!$B$2:$H$490,MATCH(G$4,'Miljövärden urval för publ'!$B$2:$H$2,0),FALSE)),"",VLOOKUP($C464,'Miljövärden urval för publ'!$B$2:$H$490,MATCH(G$4,'Miljövärden urval för publ'!$B$2:$H$2,0),FALSE))</f>
        <v/>
      </c>
    </row>
    <row r="465" spans="1:7" x14ac:dyDescent="0.25">
      <c r="A465" s="106">
        <v>462</v>
      </c>
      <c r="B465" s="106" t="str">
        <f>IF(ISERROR(INDEX('Miljövärden urval för publ'!$A$2:$AD$475,MATCH($A465,'Miljövärden urval för publ'!$U$2:$U$476,0),1)),"",INDEX('Miljövärden urval för publ'!$A$2:$AD$475,MATCH($A465,'Miljövärden urval för publ'!$U$2:$U$476,0),1))</f>
        <v/>
      </c>
      <c r="C465" s="106" t="str">
        <f>IF(ISERROR(INDEX('Miljövärden urval för publ'!$A$2:$AD$475,MATCH($A465,'Miljövärden urval för publ'!$U$2:$U$476,0),2)),"",INDEX('Miljövärden urval för publ'!$A$2:$AD$475,MATCH($A465,'Miljövärden urval för publ'!$U$2:$U$476,0),2))</f>
        <v/>
      </c>
      <c r="D465" s="106" t="str">
        <f>IF(ISERROR(VLOOKUP($C465,'Miljövärden urval för publ'!$B$2:$H$490,MATCH(D$4,'Miljövärden urval för publ'!$B$2:$H$2,0),FALSE)),"",VLOOKUP($C465,'Miljövärden urval för publ'!$B$2:$H$490,MATCH(D$4,'Miljövärden urval för publ'!$B$2:$H$2,0),FALSE))</f>
        <v/>
      </c>
      <c r="E465" s="106" t="str">
        <f>IF(ISERROR(VLOOKUP($C465,'Miljövärden urval för publ'!$B$2:$H$490,MATCH(E$4,'Miljövärden urval för publ'!$B$2:$H$2,0),FALSE)),"",VLOOKUP($C465,'Miljövärden urval för publ'!$B$2:$H$490,MATCH(E$4,'Miljövärden urval för publ'!$B$2:$H$2,0),FALSE))</f>
        <v/>
      </c>
      <c r="F465" s="106" t="str">
        <f>IF(ISERROR(VLOOKUP($C465,'Miljövärden urval för publ'!$B$2:$H$490,MATCH(F$4,'Miljövärden urval för publ'!$B$2:$H$2,0),FALSE)),"",VLOOKUP($C465,'Miljövärden urval för publ'!$B$2:$H$490,MATCH(F$4,'Miljövärden urval för publ'!$B$2:$H$2,0),FALSE))</f>
        <v/>
      </c>
      <c r="G465" s="106" t="str">
        <f>IF(ISERROR(VLOOKUP($C465,'Miljövärden urval för publ'!$B$2:$H$490,MATCH(G$4,'Miljövärden urval för publ'!$B$2:$H$2,0),FALSE)),"",VLOOKUP($C465,'Miljövärden urval för publ'!$B$2:$H$490,MATCH(G$4,'Miljövärden urval för publ'!$B$2:$H$2,0),FALSE))</f>
        <v/>
      </c>
    </row>
    <row r="466" spans="1:7" x14ac:dyDescent="0.25">
      <c r="A466" s="106">
        <v>463</v>
      </c>
      <c r="B466" s="106" t="str">
        <f>IF(ISERROR(INDEX('Miljövärden urval för publ'!$A$2:$AD$475,MATCH($A466,'Miljövärden urval för publ'!$U$2:$U$476,0),1)),"",INDEX('Miljövärden urval för publ'!$A$2:$AD$475,MATCH($A466,'Miljövärden urval för publ'!$U$2:$U$476,0),1))</f>
        <v/>
      </c>
      <c r="C466" s="106" t="str">
        <f>IF(ISERROR(INDEX('Miljövärden urval för publ'!$A$2:$AD$475,MATCH($A466,'Miljövärden urval för publ'!$U$2:$U$476,0),2)),"",INDEX('Miljövärden urval för publ'!$A$2:$AD$475,MATCH($A466,'Miljövärden urval för publ'!$U$2:$U$476,0),2))</f>
        <v/>
      </c>
      <c r="D466" s="106" t="str">
        <f>IF(ISERROR(VLOOKUP($C466,'Miljövärden urval för publ'!$B$2:$H$490,MATCH(D$4,'Miljövärden urval för publ'!$B$2:$H$2,0),FALSE)),"",VLOOKUP($C466,'Miljövärden urval för publ'!$B$2:$H$490,MATCH(D$4,'Miljövärden urval för publ'!$B$2:$H$2,0),FALSE))</f>
        <v/>
      </c>
      <c r="E466" s="106" t="str">
        <f>IF(ISERROR(VLOOKUP($C466,'Miljövärden urval för publ'!$B$2:$H$490,MATCH(E$4,'Miljövärden urval för publ'!$B$2:$H$2,0),FALSE)),"",VLOOKUP($C466,'Miljövärden urval för publ'!$B$2:$H$490,MATCH(E$4,'Miljövärden urval för publ'!$B$2:$H$2,0),FALSE))</f>
        <v/>
      </c>
      <c r="F466" s="106" t="str">
        <f>IF(ISERROR(VLOOKUP($C466,'Miljövärden urval för publ'!$B$2:$H$490,MATCH(F$4,'Miljövärden urval för publ'!$B$2:$H$2,0),FALSE)),"",VLOOKUP($C466,'Miljövärden urval för publ'!$B$2:$H$490,MATCH(F$4,'Miljövärden urval för publ'!$B$2:$H$2,0),FALSE))</f>
        <v/>
      </c>
      <c r="G466" s="106" t="str">
        <f>IF(ISERROR(VLOOKUP($C466,'Miljövärden urval för publ'!$B$2:$H$490,MATCH(G$4,'Miljövärden urval för publ'!$B$2:$H$2,0),FALSE)),"",VLOOKUP($C466,'Miljövärden urval för publ'!$B$2:$H$490,MATCH(G$4,'Miljövärden urval för publ'!$B$2:$H$2,0),FALSE))</f>
        <v/>
      </c>
    </row>
    <row r="467" spans="1:7" x14ac:dyDescent="0.25">
      <c r="A467" s="106">
        <v>464</v>
      </c>
      <c r="B467" s="106" t="str">
        <f>IF(ISERROR(INDEX('Miljövärden urval för publ'!$A$2:$AD$475,MATCH($A467,'Miljövärden urval för publ'!$U$2:$U$476,0),1)),"",INDEX('Miljövärden urval för publ'!$A$2:$AD$475,MATCH($A467,'Miljövärden urval för publ'!$U$2:$U$476,0),1))</f>
        <v/>
      </c>
      <c r="C467" s="106" t="str">
        <f>IF(ISERROR(INDEX('Miljövärden urval för publ'!$A$2:$AD$475,MATCH($A467,'Miljövärden urval för publ'!$U$2:$U$476,0),2)),"",INDEX('Miljövärden urval för publ'!$A$2:$AD$475,MATCH($A467,'Miljövärden urval för publ'!$U$2:$U$476,0),2))</f>
        <v/>
      </c>
      <c r="D467" s="106" t="str">
        <f>IF(ISERROR(VLOOKUP($C467,'Miljövärden urval för publ'!$B$2:$H$490,MATCH(D$4,'Miljövärden urval för publ'!$B$2:$H$2,0),FALSE)),"",VLOOKUP($C467,'Miljövärden urval för publ'!$B$2:$H$490,MATCH(D$4,'Miljövärden urval för publ'!$B$2:$H$2,0),FALSE))</f>
        <v/>
      </c>
      <c r="E467" s="106" t="str">
        <f>IF(ISERROR(VLOOKUP($C467,'Miljövärden urval för publ'!$B$2:$H$490,MATCH(E$4,'Miljövärden urval för publ'!$B$2:$H$2,0),FALSE)),"",VLOOKUP($C467,'Miljövärden urval för publ'!$B$2:$H$490,MATCH(E$4,'Miljövärden urval för publ'!$B$2:$H$2,0),FALSE))</f>
        <v/>
      </c>
      <c r="F467" s="106" t="str">
        <f>IF(ISERROR(VLOOKUP($C467,'Miljövärden urval för publ'!$B$2:$H$490,MATCH(F$4,'Miljövärden urval för publ'!$B$2:$H$2,0),FALSE)),"",VLOOKUP($C467,'Miljövärden urval för publ'!$B$2:$H$490,MATCH(F$4,'Miljövärden urval för publ'!$B$2:$H$2,0),FALSE))</f>
        <v/>
      </c>
      <c r="G467" s="106" t="str">
        <f>IF(ISERROR(VLOOKUP($C467,'Miljövärden urval för publ'!$B$2:$H$490,MATCH(G$4,'Miljövärden urval för publ'!$B$2:$H$2,0),FALSE)),"",VLOOKUP($C467,'Miljövärden urval för publ'!$B$2:$H$490,MATCH(G$4,'Miljövärden urval för publ'!$B$2:$H$2,0),FALSE))</f>
        <v/>
      </c>
    </row>
    <row r="468" spans="1:7" x14ac:dyDescent="0.25">
      <c r="A468" s="106">
        <v>465</v>
      </c>
      <c r="B468" s="106" t="str">
        <f>IF(ISERROR(INDEX('Miljövärden urval för publ'!$A$2:$AD$475,MATCH($A468,'Miljövärden urval för publ'!$U$2:$U$476,0),1)),"",INDEX('Miljövärden urval för publ'!$A$2:$AD$475,MATCH($A468,'Miljövärden urval för publ'!$U$2:$U$476,0),1))</f>
        <v/>
      </c>
      <c r="C468" s="106" t="str">
        <f>IF(ISERROR(INDEX('Miljövärden urval för publ'!$A$2:$AD$475,MATCH($A468,'Miljövärden urval för publ'!$U$2:$U$476,0),2)),"",INDEX('Miljövärden urval för publ'!$A$2:$AD$475,MATCH($A468,'Miljövärden urval för publ'!$U$2:$U$476,0),2))</f>
        <v/>
      </c>
      <c r="D468" s="106" t="str">
        <f>IF(ISERROR(VLOOKUP($C468,'Miljövärden urval för publ'!$B$2:$H$490,MATCH(D$4,'Miljövärden urval för publ'!$B$2:$H$2,0),FALSE)),"",VLOOKUP($C468,'Miljövärden urval för publ'!$B$2:$H$490,MATCH(D$4,'Miljövärden urval för publ'!$B$2:$H$2,0),FALSE))</f>
        <v/>
      </c>
      <c r="E468" s="106" t="str">
        <f>IF(ISERROR(VLOOKUP($C468,'Miljövärden urval för publ'!$B$2:$H$490,MATCH(E$4,'Miljövärden urval för publ'!$B$2:$H$2,0),FALSE)),"",VLOOKUP($C468,'Miljövärden urval för publ'!$B$2:$H$490,MATCH(E$4,'Miljövärden urval för publ'!$B$2:$H$2,0),FALSE))</f>
        <v/>
      </c>
      <c r="F468" s="106" t="str">
        <f>IF(ISERROR(VLOOKUP($C468,'Miljövärden urval för publ'!$B$2:$H$490,MATCH(F$4,'Miljövärden urval för publ'!$B$2:$H$2,0),FALSE)),"",VLOOKUP($C468,'Miljövärden urval för publ'!$B$2:$H$490,MATCH(F$4,'Miljövärden urval för publ'!$B$2:$H$2,0),FALSE))</f>
        <v/>
      </c>
      <c r="G468" s="106" t="str">
        <f>IF(ISERROR(VLOOKUP($C468,'Miljövärden urval för publ'!$B$2:$H$490,MATCH(G$4,'Miljövärden urval för publ'!$B$2:$H$2,0),FALSE)),"",VLOOKUP($C468,'Miljövärden urval för publ'!$B$2:$H$490,MATCH(G$4,'Miljövärden urval för publ'!$B$2:$H$2,0),FALSE))</f>
        <v/>
      </c>
    </row>
    <row r="469" spans="1:7" x14ac:dyDescent="0.25">
      <c r="A469" s="106">
        <v>466</v>
      </c>
      <c r="B469" s="106" t="str">
        <f>IF(ISERROR(INDEX('Miljövärden urval för publ'!$A$2:$AD$475,MATCH($A469,'Miljövärden urval för publ'!$U$2:$U$476,0),1)),"",INDEX('Miljövärden urval för publ'!$A$2:$AD$475,MATCH($A469,'Miljövärden urval för publ'!$U$2:$U$476,0),1))</f>
        <v/>
      </c>
      <c r="C469" s="106" t="str">
        <f>IF(ISERROR(INDEX('Miljövärden urval för publ'!$A$2:$AD$475,MATCH($A469,'Miljövärden urval för publ'!$U$2:$U$476,0),2)),"",INDEX('Miljövärden urval för publ'!$A$2:$AD$475,MATCH($A469,'Miljövärden urval för publ'!$U$2:$U$476,0),2))</f>
        <v/>
      </c>
      <c r="D469" s="106" t="str">
        <f>IF(ISERROR(VLOOKUP($C469,'Miljövärden urval för publ'!$B$2:$H$490,MATCH(D$4,'Miljövärden urval för publ'!$B$2:$H$2,0),FALSE)),"",VLOOKUP($C469,'Miljövärden urval för publ'!$B$2:$H$490,MATCH(D$4,'Miljövärden urval för publ'!$B$2:$H$2,0),FALSE))</f>
        <v/>
      </c>
      <c r="E469" s="106" t="str">
        <f>IF(ISERROR(VLOOKUP($C469,'Miljövärden urval för publ'!$B$2:$H$490,MATCH(E$4,'Miljövärden urval för publ'!$B$2:$H$2,0),FALSE)),"",VLOOKUP($C469,'Miljövärden urval för publ'!$B$2:$H$490,MATCH(E$4,'Miljövärden urval för publ'!$B$2:$H$2,0),FALSE))</f>
        <v/>
      </c>
      <c r="F469" s="106" t="str">
        <f>IF(ISERROR(VLOOKUP($C469,'Miljövärden urval för publ'!$B$2:$H$490,MATCH(F$4,'Miljövärden urval för publ'!$B$2:$H$2,0),FALSE)),"",VLOOKUP($C469,'Miljövärden urval för publ'!$B$2:$H$490,MATCH(F$4,'Miljövärden urval för publ'!$B$2:$H$2,0),FALSE))</f>
        <v/>
      </c>
      <c r="G469" s="106" t="str">
        <f>IF(ISERROR(VLOOKUP($C469,'Miljövärden urval för publ'!$B$2:$H$490,MATCH(G$4,'Miljövärden urval för publ'!$B$2:$H$2,0),FALSE)),"",VLOOKUP($C469,'Miljövärden urval för publ'!$B$2:$H$490,MATCH(G$4,'Miljövärden urval för publ'!$B$2:$H$2,0),FALSE))</f>
        <v/>
      </c>
    </row>
    <row r="470" spans="1:7" x14ac:dyDescent="0.25">
      <c r="A470" s="106">
        <v>467</v>
      </c>
      <c r="B470" s="106" t="str">
        <f>IF(ISERROR(INDEX('Miljövärden urval för publ'!$A$2:$AD$475,MATCH($A470,'Miljövärden urval för publ'!$U$2:$U$476,0),1)),"",INDEX('Miljövärden urval för publ'!$A$2:$AD$475,MATCH($A470,'Miljövärden urval för publ'!$U$2:$U$476,0),1))</f>
        <v/>
      </c>
      <c r="C470" s="106" t="str">
        <f>IF(ISERROR(INDEX('Miljövärden urval för publ'!$A$2:$AD$475,MATCH($A470,'Miljövärden urval för publ'!$U$2:$U$476,0),2)),"",INDEX('Miljövärden urval för publ'!$A$2:$AD$475,MATCH($A470,'Miljövärden urval för publ'!$U$2:$U$476,0),2))</f>
        <v/>
      </c>
      <c r="D470" s="106" t="str">
        <f>IF(ISERROR(VLOOKUP($C470,'Miljövärden urval för publ'!$B$2:$H$490,MATCH(D$4,'Miljövärden urval för publ'!$B$2:$H$2,0),FALSE)),"",VLOOKUP($C470,'Miljövärden urval för publ'!$B$2:$H$490,MATCH(D$4,'Miljövärden urval för publ'!$B$2:$H$2,0),FALSE))</f>
        <v/>
      </c>
      <c r="E470" s="106" t="str">
        <f>IF(ISERROR(VLOOKUP($C470,'Miljövärden urval för publ'!$B$2:$H$490,MATCH(E$4,'Miljövärden urval för publ'!$B$2:$H$2,0),FALSE)),"",VLOOKUP($C470,'Miljövärden urval för publ'!$B$2:$H$490,MATCH(E$4,'Miljövärden urval för publ'!$B$2:$H$2,0),FALSE))</f>
        <v/>
      </c>
      <c r="F470" s="106" t="str">
        <f>IF(ISERROR(VLOOKUP($C470,'Miljövärden urval för publ'!$B$2:$H$490,MATCH(F$4,'Miljövärden urval för publ'!$B$2:$H$2,0),FALSE)),"",VLOOKUP($C470,'Miljövärden urval för publ'!$B$2:$H$490,MATCH(F$4,'Miljövärden urval för publ'!$B$2:$H$2,0),FALSE))</f>
        <v/>
      </c>
      <c r="G470" s="106" t="str">
        <f>IF(ISERROR(VLOOKUP($C470,'Miljövärden urval för publ'!$B$2:$H$490,MATCH(G$4,'Miljövärden urval för publ'!$B$2:$H$2,0),FALSE)),"",VLOOKUP($C470,'Miljövärden urval för publ'!$B$2:$H$490,MATCH(G$4,'Miljövärden urval för publ'!$B$2:$H$2,0),FALSE))</f>
        <v/>
      </c>
    </row>
    <row r="471" spans="1:7" x14ac:dyDescent="0.25">
      <c r="A471" s="106">
        <v>468</v>
      </c>
      <c r="B471" s="106" t="str">
        <f>IF(ISERROR(INDEX('Miljövärden urval för publ'!$A$2:$AD$475,MATCH($A471,'Miljövärden urval för publ'!$U$2:$U$476,0),1)),"",INDEX('Miljövärden urval för publ'!$A$2:$AD$475,MATCH($A471,'Miljövärden urval för publ'!$U$2:$U$476,0),1))</f>
        <v/>
      </c>
      <c r="C471" s="106" t="str">
        <f>IF(ISERROR(INDEX('Miljövärden urval för publ'!$A$2:$AD$475,MATCH($A471,'Miljövärden urval för publ'!$U$2:$U$476,0),2)),"",INDEX('Miljövärden urval för publ'!$A$2:$AD$475,MATCH($A471,'Miljövärden urval för publ'!$U$2:$U$476,0),2))</f>
        <v/>
      </c>
      <c r="D471" s="106" t="str">
        <f>IF(ISERROR(VLOOKUP($C471,'Miljövärden urval för publ'!$B$2:$H$490,MATCH(D$4,'Miljövärden urval för publ'!$B$2:$H$2,0),FALSE)),"",VLOOKUP($C471,'Miljövärden urval för publ'!$B$2:$H$490,MATCH(D$4,'Miljövärden urval för publ'!$B$2:$H$2,0),FALSE))</f>
        <v/>
      </c>
      <c r="E471" s="106" t="str">
        <f>IF(ISERROR(VLOOKUP($C471,'Miljövärden urval för publ'!$B$2:$H$490,MATCH(E$4,'Miljövärden urval för publ'!$B$2:$H$2,0),FALSE)),"",VLOOKUP($C471,'Miljövärden urval för publ'!$B$2:$H$490,MATCH(E$4,'Miljövärden urval för publ'!$B$2:$H$2,0),FALSE))</f>
        <v/>
      </c>
      <c r="F471" s="106" t="str">
        <f>IF(ISERROR(VLOOKUP($C471,'Miljövärden urval för publ'!$B$2:$H$490,MATCH(F$4,'Miljövärden urval för publ'!$B$2:$H$2,0),FALSE)),"",VLOOKUP($C471,'Miljövärden urval för publ'!$B$2:$H$490,MATCH(F$4,'Miljövärden urval för publ'!$B$2:$H$2,0),FALSE))</f>
        <v/>
      </c>
      <c r="G471" s="106" t="str">
        <f>IF(ISERROR(VLOOKUP($C471,'Miljövärden urval för publ'!$B$2:$H$490,MATCH(G$4,'Miljövärden urval för publ'!$B$2:$H$2,0),FALSE)),"",VLOOKUP($C471,'Miljövärden urval för publ'!$B$2:$H$490,MATCH(G$4,'Miljövärden urval för publ'!$B$2:$H$2,0),FALSE))</f>
        <v/>
      </c>
    </row>
    <row r="472" spans="1:7" x14ac:dyDescent="0.25">
      <c r="A472" s="106">
        <v>469</v>
      </c>
      <c r="B472" s="106" t="str">
        <f>IF(ISERROR(INDEX('Miljövärden urval för publ'!$A$2:$AD$475,MATCH($A472,'Miljövärden urval för publ'!$U$2:$U$476,0),1)),"",INDEX('Miljövärden urval för publ'!$A$2:$AD$475,MATCH($A472,'Miljövärden urval för publ'!$U$2:$U$476,0),1))</f>
        <v/>
      </c>
      <c r="C472" s="106" t="str">
        <f>IF(ISERROR(INDEX('Miljövärden urval för publ'!$A$2:$AD$475,MATCH($A472,'Miljövärden urval för publ'!$U$2:$U$476,0),2)),"",INDEX('Miljövärden urval för publ'!$A$2:$AD$475,MATCH($A472,'Miljövärden urval för publ'!$U$2:$U$476,0),2))</f>
        <v/>
      </c>
      <c r="D472" s="106" t="str">
        <f>IF(ISERROR(VLOOKUP($C472,'Miljövärden urval för publ'!$B$2:$H$490,MATCH(D$4,'Miljövärden urval för publ'!$B$2:$H$2,0),FALSE)),"",VLOOKUP($C472,'Miljövärden urval för publ'!$B$2:$H$490,MATCH(D$4,'Miljövärden urval för publ'!$B$2:$H$2,0),FALSE))</f>
        <v/>
      </c>
      <c r="E472" s="106" t="str">
        <f>IF(ISERROR(VLOOKUP($C472,'Miljövärden urval för publ'!$B$2:$H$490,MATCH(E$4,'Miljövärden urval för publ'!$B$2:$H$2,0),FALSE)),"",VLOOKUP($C472,'Miljövärden urval för publ'!$B$2:$H$490,MATCH(E$4,'Miljövärden urval för publ'!$B$2:$H$2,0),FALSE))</f>
        <v/>
      </c>
      <c r="F472" s="106" t="str">
        <f>IF(ISERROR(VLOOKUP($C472,'Miljövärden urval för publ'!$B$2:$H$490,MATCH(F$4,'Miljövärden urval för publ'!$B$2:$H$2,0),FALSE)),"",VLOOKUP($C472,'Miljövärden urval för publ'!$B$2:$H$490,MATCH(F$4,'Miljövärden urval för publ'!$B$2:$H$2,0),FALSE))</f>
        <v/>
      </c>
      <c r="G472" s="106" t="str">
        <f>IF(ISERROR(VLOOKUP($C472,'Miljövärden urval för publ'!$B$2:$H$490,MATCH(G$4,'Miljövärden urval för publ'!$B$2:$H$2,0),FALSE)),"",VLOOKUP($C472,'Miljövärden urval för publ'!$B$2:$H$490,MATCH(G$4,'Miljövärden urval för publ'!$B$2:$H$2,0),FALSE))</f>
        <v/>
      </c>
    </row>
    <row r="473" spans="1:7" x14ac:dyDescent="0.25">
      <c r="A473" s="106">
        <v>470</v>
      </c>
      <c r="B473" s="106" t="str">
        <f>IF(ISERROR(INDEX('Miljövärden urval för publ'!$A$2:$AD$475,MATCH($A473,'Miljövärden urval för publ'!$U$2:$U$476,0),1)),"",INDEX('Miljövärden urval för publ'!$A$2:$AD$475,MATCH($A473,'Miljövärden urval för publ'!$U$2:$U$476,0),1))</f>
        <v/>
      </c>
      <c r="C473" s="106" t="str">
        <f>IF(ISERROR(INDEX('Miljövärden urval för publ'!$A$2:$AD$475,MATCH($A473,'Miljövärden urval för publ'!$U$2:$U$476,0),2)),"",INDEX('Miljövärden urval för publ'!$A$2:$AD$475,MATCH($A473,'Miljövärden urval för publ'!$U$2:$U$476,0),2))</f>
        <v/>
      </c>
      <c r="D473" s="106" t="str">
        <f>IF(ISERROR(VLOOKUP($C473,'Miljövärden urval för publ'!$B$2:$H$490,MATCH(D$4,'Miljövärden urval för publ'!$B$2:$H$2,0),FALSE)),"",VLOOKUP($C473,'Miljövärden urval för publ'!$B$2:$H$490,MATCH(D$4,'Miljövärden urval för publ'!$B$2:$H$2,0),FALSE))</f>
        <v/>
      </c>
      <c r="E473" s="106" t="str">
        <f>IF(ISERROR(VLOOKUP($C473,'Miljövärden urval för publ'!$B$2:$H$490,MATCH(E$4,'Miljövärden urval för publ'!$B$2:$H$2,0),FALSE)),"",VLOOKUP($C473,'Miljövärden urval för publ'!$B$2:$H$490,MATCH(E$4,'Miljövärden urval för publ'!$B$2:$H$2,0),FALSE))</f>
        <v/>
      </c>
      <c r="F473" s="106" t="str">
        <f>IF(ISERROR(VLOOKUP($C473,'Miljövärden urval för publ'!$B$2:$H$490,MATCH(F$4,'Miljövärden urval för publ'!$B$2:$H$2,0),FALSE)),"",VLOOKUP($C473,'Miljövärden urval för publ'!$B$2:$H$490,MATCH(F$4,'Miljövärden urval för publ'!$B$2:$H$2,0),FALSE))</f>
        <v/>
      </c>
      <c r="G473" s="106" t="str">
        <f>IF(ISERROR(VLOOKUP($C473,'Miljövärden urval för publ'!$B$2:$H$490,MATCH(G$4,'Miljövärden urval för publ'!$B$2:$H$2,0),FALSE)),"",VLOOKUP($C473,'Miljövärden urval för publ'!$B$2:$H$490,MATCH(G$4,'Miljövärden urval för publ'!$B$2:$H$2,0),FALSE))</f>
        <v/>
      </c>
    </row>
    <row r="474" spans="1:7" x14ac:dyDescent="0.25">
      <c r="A474" s="106">
        <v>471</v>
      </c>
      <c r="B474" s="106" t="str">
        <f>IF(ISERROR(INDEX('Miljövärden urval för publ'!$A$2:$AD$475,MATCH($A474,'Miljövärden urval för publ'!$U$2:$U$476,0),1)),"",INDEX('Miljövärden urval för publ'!$A$2:$AD$475,MATCH($A474,'Miljövärden urval för publ'!$U$2:$U$476,0),1))</f>
        <v/>
      </c>
      <c r="C474" s="106" t="str">
        <f>IF(ISERROR(INDEX('Miljövärden urval för publ'!$A$2:$AD$475,MATCH($A474,'Miljövärden urval för publ'!$U$2:$U$476,0),2)),"",INDEX('Miljövärden urval för publ'!$A$2:$AD$475,MATCH($A474,'Miljövärden urval för publ'!$U$2:$U$476,0),2))</f>
        <v/>
      </c>
      <c r="D474" s="106" t="str">
        <f>IF(ISERROR(VLOOKUP($C474,'Miljövärden urval för publ'!$B$2:$H$490,MATCH(D$4,'Miljövärden urval för publ'!$B$2:$H$2,0),FALSE)),"",VLOOKUP($C474,'Miljövärden urval för publ'!$B$2:$H$490,MATCH(D$4,'Miljövärden urval för publ'!$B$2:$H$2,0),FALSE))</f>
        <v/>
      </c>
      <c r="E474" s="106" t="str">
        <f>IF(ISERROR(VLOOKUP($C474,'Miljövärden urval för publ'!$B$2:$H$490,MATCH(E$4,'Miljövärden urval för publ'!$B$2:$H$2,0),FALSE)),"",VLOOKUP($C474,'Miljövärden urval för publ'!$B$2:$H$490,MATCH(E$4,'Miljövärden urval för publ'!$B$2:$H$2,0),FALSE))</f>
        <v/>
      </c>
      <c r="F474" s="106" t="str">
        <f>IF(ISERROR(VLOOKUP($C474,'Miljövärden urval för publ'!$B$2:$H$490,MATCH(F$4,'Miljövärden urval för publ'!$B$2:$H$2,0),FALSE)),"",VLOOKUP($C474,'Miljövärden urval för publ'!$B$2:$H$490,MATCH(F$4,'Miljövärden urval för publ'!$B$2:$H$2,0),FALSE))</f>
        <v/>
      </c>
      <c r="G474" s="106" t="str">
        <f>IF(ISERROR(VLOOKUP($C474,'Miljövärden urval för publ'!$B$2:$H$490,MATCH(G$4,'Miljövärden urval för publ'!$B$2:$H$2,0),FALSE)),"",VLOOKUP($C474,'Miljövärden urval för publ'!$B$2:$H$490,MATCH(G$4,'Miljövärden urval för publ'!$B$2:$H$2,0),FALSE))</f>
        <v/>
      </c>
    </row>
    <row r="475" spans="1:7" x14ac:dyDescent="0.25">
      <c r="A475" s="106">
        <v>472</v>
      </c>
      <c r="B475" s="106" t="str">
        <f>IF(ISERROR(INDEX('Miljövärden urval för publ'!$A$2:$AD$475,MATCH($A475,'Miljövärden urval för publ'!$U$2:$U$476,0),1)),"",INDEX('Miljövärden urval för publ'!$A$2:$AD$475,MATCH($A475,'Miljövärden urval för publ'!$U$2:$U$476,0),1))</f>
        <v/>
      </c>
      <c r="C475" s="106" t="str">
        <f>IF(ISERROR(INDEX('Miljövärden urval för publ'!$A$2:$AD$475,MATCH($A475,'Miljövärden urval för publ'!$U$2:$U$476,0),2)),"",INDEX('Miljövärden urval för publ'!$A$2:$AD$475,MATCH($A475,'Miljövärden urval för publ'!$U$2:$U$476,0),2))</f>
        <v/>
      </c>
      <c r="D475" s="106" t="str">
        <f>IF(ISERROR(VLOOKUP($C475,'Miljövärden urval för publ'!$B$2:$H$490,MATCH(D$4,'Miljövärden urval för publ'!$B$2:$H$2,0),FALSE)),"",VLOOKUP($C475,'Miljövärden urval för publ'!$B$2:$H$490,MATCH(D$4,'Miljövärden urval för publ'!$B$2:$H$2,0),FALSE))</f>
        <v/>
      </c>
      <c r="E475" s="106" t="str">
        <f>IF(ISERROR(VLOOKUP($C475,'Miljövärden urval för publ'!$B$2:$H$490,MATCH(E$4,'Miljövärden urval för publ'!$B$2:$H$2,0),FALSE)),"",VLOOKUP($C475,'Miljövärden urval för publ'!$B$2:$H$490,MATCH(E$4,'Miljövärden urval för publ'!$B$2:$H$2,0),FALSE))</f>
        <v/>
      </c>
      <c r="F475" s="106" t="str">
        <f>IF(ISERROR(VLOOKUP($C475,'Miljövärden urval för publ'!$B$2:$H$490,MATCH(F$4,'Miljövärden urval för publ'!$B$2:$H$2,0),FALSE)),"",VLOOKUP($C475,'Miljövärden urval för publ'!$B$2:$H$490,MATCH(F$4,'Miljövärden urval för publ'!$B$2:$H$2,0),FALSE))</f>
        <v/>
      </c>
      <c r="G475" s="106" t="str">
        <f>IF(ISERROR(VLOOKUP($C475,'Miljövärden urval för publ'!$B$2:$H$490,MATCH(G$4,'Miljövärden urval för publ'!$B$2:$H$2,0),FALSE)),"",VLOOKUP($C475,'Miljövärden urval för publ'!$B$2:$H$490,MATCH(G$4,'Miljövärden urval för publ'!$B$2:$H$2,0),FALSE))</f>
        <v/>
      </c>
    </row>
    <row r="476" spans="1:7" x14ac:dyDescent="0.25">
      <c r="A476" s="106">
        <v>473</v>
      </c>
      <c r="B476" s="106" t="str">
        <f>IF(ISERROR(INDEX('Miljövärden urval för publ'!$A$2:$AD$475,MATCH($A476,'Miljövärden urval för publ'!$U$2:$U$476,0),1)),"",INDEX('Miljövärden urval för publ'!$A$2:$AD$475,MATCH($A476,'Miljövärden urval för publ'!$U$2:$U$476,0),1))</f>
        <v/>
      </c>
      <c r="C476" s="106" t="str">
        <f>IF(ISERROR(INDEX('Miljövärden urval för publ'!$A$2:$AD$475,MATCH($A476,'Miljövärden urval för publ'!$U$2:$U$476,0),2)),"",INDEX('Miljövärden urval för publ'!$A$2:$AD$475,MATCH($A476,'Miljövärden urval för publ'!$U$2:$U$476,0),2))</f>
        <v/>
      </c>
      <c r="D476" s="106" t="str">
        <f>IF(ISERROR(VLOOKUP($C476,'Miljövärden urval för publ'!$B$2:$H$490,MATCH(D$4,'Miljövärden urval för publ'!$B$2:$H$2,0),FALSE)),"",VLOOKUP($C476,'Miljövärden urval för publ'!$B$2:$H$490,MATCH(D$4,'Miljövärden urval för publ'!$B$2:$H$2,0),FALSE))</f>
        <v/>
      </c>
      <c r="E476" s="106" t="str">
        <f>IF(ISERROR(VLOOKUP($C476,'Miljövärden urval för publ'!$B$2:$H$490,MATCH(E$4,'Miljövärden urval för publ'!$B$2:$H$2,0),FALSE)),"",VLOOKUP($C476,'Miljövärden urval för publ'!$B$2:$H$490,MATCH(E$4,'Miljövärden urval för publ'!$B$2:$H$2,0),FALSE))</f>
        <v/>
      </c>
      <c r="F476" s="106" t="str">
        <f>IF(ISERROR(VLOOKUP($C476,'Miljövärden urval för publ'!$B$2:$H$490,MATCH(F$4,'Miljövärden urval för publ'!$B$2:$H$2,0),FALSE)),"",VLOOKUP($C476,'Miljövärden urval för publ'!$B$2:$H$490,MATCH(F$4,'Miljövärden urval för publ'!$B$2:$H$2,0),FALSE))</f>
        <v/>
      </c>
      <c r="G476" s="106" t="str">
        <f>IF(ISERROR(VLOOKUP($C476,'Miljövärden urval för publ'!$B$2:$H$490,MATCH(G$4,'Miljövärden urval för publ'!$B$2:$H$2,0),FALSE)),"",VLOOKUP($C476,'Miljövärden urval för publ'!$B$2:$H$490,MATCH(G$4,'Miljövärden urval för publ'!$B$2:$H$2,0),FALSE))</f>
        <v/>
      </c>
    </row>
    <row r="477" spans="1:7" x14ac:dyDescent="0.25">
      <c r="A477" s="106">
        <v>474</v>
      </c>
      <c r="B477" s="106" t="str">
        <f>IF(ISERROR(INDEX('Miljövärden urval för publ'!$A$2:$AD$475,MATCH($A477,'Miljövärden urval för publ'!$U$2:$U$476,0),1)),"",INDEX('Miljövärden urval för publ'!$A$2:$AD$475,MATCH($A477,'Miljövärden urval för publ'!$U$2:$U$476,0),1))</f>
        <v/>
      </c>
      <c r="C477" s="106" t="str">
        <f>IF(ISERROR(INDEX('Miljövärden urval för publ'!$A$2:$AD$475,MATCH($A477,'Miljövärden urval för publ'!$U$2:$U$476,0),2)),"",INDEX('Miljövärden urval för publ'!$A$2:$AD$475,MATCH($A477,'Miljövärden urval för publ'!$U$2:$U$476,0),2))</f>
        <v/>
      </c>
      <c r="D477" s="106" t="str">
        <f>IF(ISERROR(VLOOKUP($C477,'Miljövärden urval för publ'!$B$2:$H$490,MATCH(D$4,'Miljövärden urval för publ'!$B$2:$H$2,0),FALSE)),"",VLOOKUP($C477,'Miljövärden urval för publ'!$B$2:$H$490,MATCH(D$4,'Miljövärden urval för publ'!$B$2:$H$2,0),FALSE))</f>
        <v/>
      </c>
      <c r="E477" s="106" t="str">
        <f>IF(ISERROR(VLOOKUP($C477,'Miljövärden urval för publ'!$B$2:$H$490,MATCH(E$4,'Miljövärden urval för publ'!$B$2:$H$2,0),FALSE)),"",VLOOKUP($C477,'Miljövärden urval för publ'!$B$2:$H$490,MATCH(E$4,'Miljövärden urval för publ'!$B$2:$H$2,0),FALSE))</f>
        <v/>
      </c>
      <c r="F477" s="106" t="str">
        <f>IF(ISERROR(VLOOKUP($C477,'Miljövärden urval för publ'!$B$2:$H$490,MATCH(F$4,'Miljövärden urval för publ'!$B$2:$H$2,0),FALSE)),"",VLOOKUP($C477,'Miljövärden urval för publ'!$B$2:$H$490,MATCH(F$4,'Miljövärden urval för publ'!$B$2:$H$2,0),FALSE))</f>
        <v/>
      </c>
      <c r="G477" s="106" t="str">
        <f>IF(ISERROR(VLOOKUP($C477,'Miljövärden urval för publ'!$B$2:$H$490,MATCH(G$4,'Miljövärden urval för publ'!$B$2:$H$2,0),FALSE)),"",VLOOKUP($C477,'Miljövärden urval för publ'!$B$2:$H$490,MATCH(G$4,'Miljövärden urval för publ'!$B$2:$H$2,0),FALSE))</f>
        <v/>
      </c>
    </row>
    <row r="478" spans="1:7" x14ac:dyDescent="0.25">
      <c r="A478" s="106">
        <v>475</v>
      </c>
      <c r="B478" s="106" t="str">
        <f>IF(ISERROR(INDEX('Miljövärden urval för publ'!$A$2:$AD$475,MATCH($A478,'Miljövärden urval för publ'!$U$2:$U$476,0),1)),"",INDEX('Miljövärden urval för publ'!$A$2:$AD$475,MATCH($A478,'Miljövärden urval för publ'!$U$2:$U$476,0),1))</f>
        <v/>
      </c>
      <c r="C478" s="106" t="str">
        <f>IF(ISERROR(INDEX('Miljövärden urval för publ'!$A$2:$AD$475,MATCH($A478,'Miljövärden urval för publ'!$U$2:$U$476,0),2)),"",INDEX('Miljövärden urval för publ'!$A$2:$AD$475,MATCH($A478,'Miljövärden urval för publ'!$U$2:$U$476,0),2))</f>
        <v/>
      </c>
      <c r="D478" s="106" t="str">
        <f>IF(ISERROR(VLOOKUP($C478,'Miljövärden urval för publ'!$B$2:$H$490,MATCH(D$4,'Miljövärden urval för publ'!$B$2:$H$2,0),FALSE)),"",VLOOKUP($C478,'Miljövärden urval för publ'!$B$2:$H$490,MATCH(D$4,'Miljövärden urval för publ'!$B$2:$H$2,0),FALSE))</f>
        <v/>
      </c>
      <c r="E478" s="106" t="str">
        <f>IF(ISERROR(VLOOKUP($C478,'Miljövärden urval för publ'!$B$2:$H$490,MATCH(E$4,'Miljövärden urval för publ'!$B$2:$H$2,0),FALSE)),"",VLOOKUP($C478,'Miljövärden urval för publ'!$B$2:$H$490,MATCH(E$4,'Miljövärden urval för publ'!$B$2:$H$2,0),FALSE))</f>
        <v/>
      </c>
      <c r="F478" s="106" t="str">
        <f>IF(ISERROR(VLOOKUP($C478,'Miljövärden urval för publ'!$B$2:$H$490,MATCH(F$4,'Miljövärden urval för publ'!$B$2:$H$2,0),FALSE)),"",VLOOKUP($C478,'Miljövärden urval för publ'!$B$2:$H$490,MATCH(F$4,'Miljövärden urval för publ'!$B$2:$H$2,0),FALSE))</f>
        <v/>
      </c>
      <c r="G478" s="106" t="str">
        <f>IF(ISERROR(VLOOKUP($C478,'Miljövärden urval för publ'!$B$2:$H$490,MATCH(G$4,'Miljövärden urval för publ'!$B$2:$H$2,0),FALSE)),"",VLOOKUP($C478,'Miljövärden urval för publ'!$B$2:$H$490,MATCH(G$4,'Miljövärden urval för publ'!$B$2:$H$2,0),FALSE))</f>
        <v/>
      </c>
    </row>
    <row r="479" spans="1:7" x14ac:dyDescent="0.25">
      <c r="A479" s="106">
        <v>476</v>
      </c>
      <c r="B479" s="106" t="str">
        <f>IF(ISERROR(INDEX('Miljövärden urval för publ'!$A$2:$AD$475,MATCH($A479,'Miljövärden urval för publ'!$U$2:$U$476,0),1)),"",INDEX('Miljövärden urval för publ'!$A$2:$AD$475,MATCH($A479,'Miljövärden urval för publ'!$U$2:$U$476,0),1))</f>
        <v/>
      </c>
      <c r="C479" s="106" t="str">
        <f>IF(ISERROR(INDEX('Miljövärden urval för publ'!$A$2:$AD$475,MATCH($A479,'Miljövärden urval för publ'!$U$2:$U$476,0),2)),"",INDEX('Miljövärden urval för publ'!$A$2:$AD$475,MATCH($A479,'Miljövärden urval för publ'!$U$2:$U$476,0),2))</f>
        <v/>
      </c>
      <c r="D479" s="106" t="str">
        <f>IF(ISERROR(VLOOKUP($C479,'Miljövärden urval för publ'!$B$2:$H$490,MATCH(D$4,'Miljövärden urval för publ'!$B$2:$H$2,0),FALSE)),"",VLOOKUP($C479,'Miljövärden urval för publ'!$B$2:$H$490,MATCH(D$4,'Miljövärden urval för publ'!$B$2:$H$2,0),FALSE))</f>
        <v/>
      </c>
      <c r="E479" s="106" t="str">
        <f>IF(ISERROR(VLOOKUP($C479,'Miljövärden urval för publ'!$B$2:$H$490,MATCH(E$4,'Miljövärden urval för publ'!$B$2:$H$2,0),FALSE)),"",VLOOKUP($C479,'Miljövärden urval för publ'!$B$2:$H$490,MATCH(E$4,'Miljövärden urval för publ'!$B$2:$H$2,0),FALSE))</f>
        <v/>
      </c>
      <c r="F479" s="106" t="str">
        <f>IF(ISERROR(VLOOKUP($C479,'Miljövärden urval för publ'!$B$2:$H$490,MATCH(F$4,'Miljövärden urval för publ'!$B$2:$H$2,0),FALSE)),"",VLOOKUP($C479,'Miljövärden urval för publ'!$B$2:$H$490,MATCH(F$4,'Miljövärden urval för publ'!$B$2:$H$2,0),FALSE))</f>
        <v/>
      </c>
      <c r="G479" s="106" t="str">
        <f>IF(ISERROR(VLOOKUP($C479,'Miljövärden urval för publ'!$B$2:$H$490,MATCH(G$4,'Miljövärden urval för publ'!$B$2:$H$2,0),FALSE)),"",VLOOKUP($C479,'Miljövärden urval för publ'!$B$2:$H$490,MATCH(G$4,'Miljövärden urval för publ'!$B$2:$H$2,0),FALSE))</f>
        <v/>
      </c>
    </row>
    <row r="480" spans="1:7" x14ac:dyDescent="0.25">
      <c r="A480" s="106">
        <v>477</v>
      </c>
      <c r="B480" s="106" t="str">
        <f>IF(ISERROR(INDEX('Miljövärden urval för publ'!$A$2:$AD$475,MATCH($A480,'Miljövärden urval för publ'!$U$2:$U$476,0),1)),"",INDEX('Miljövärden urval för publ'!$A$2:$AD$475,MATCH($A480,'Miljövärden urval för publ'!$U$2:$U$476,0),1))</f>
        <v/>
      </c>
      <c r="C480" s="106" t="str">
        <f>IF(ISERROR(INDEX('Miljövärden urval för publ'!$A$2:$AD$475,MATCH($A480,'Miljövärden urval för publ'!$U$2:$U$476,0),2)),"",INDEX('Miljövärden urval för publ'!$A$2:$AD$475,MATCH($A480,'Miljövärden urval för publ'!$U$2:$U$476,0),2))</f>
        <v/>
      </c>
      <c r="D480" s="106" t="str">
        <f>IF(ISERROR(VLOOKUP($C480,'Miljövärden urval för publ'!$B$2:$H$490,MATCH(D$4,'Miljövärden urval för publ'!$B$2:$H$2,0),FALSE)),"",VLOOKUP($C480,'Miljövärden urval för publ'!$B$2:$H$490,MATCH(D$4,'Miljövärden urval för publ'!$B$2:$H$2,0),FALSE))</f>
        <v/>
      </c>
      <c r="E480" s="106" t="str">
        <f>IF(ISERROR(VLOOKUP($C480,'Miljövärden urval för publ'!$B$2:$H$490,MATCH(E$4,'Miljövärden urval för publ'!$B$2:$H$2,0),FALSE)),"",VLOOKUP($C480,'Miljövärden urval för publ'!$B$2:$H$490,MATCH(E$4,'Miljövärden urval för publ'!$B$2:$H$2,0),FALSE))</f>
        <v/>
      </c>
      <c r="F480" s="106" t="str">
        <f>IF(ISERROR(VLOOKUP($C480,'Miljövärden urval för publ'!$B$2:$H$490,MATCH(F$4,'Miljövärden urval för publ'!$B$2:$H$2,0),FALSE)),"",VLOOKUP($C480,'Miljövärden urval för publ'!$B$2:$H$490,MATCH(F$4,'Miljövärden urval för publ'!$B$2:$H$2,0),FALSE))</f>
        <v/>
      </c>
      <c r="G480" s="106" t="str">
        <f>IF(ISERROR(VLOOKUP($C480,'Miljövärden urval för publ'!$B$2:$H$490,MATCH(G$4,'Miljövärden urval för publ'!$B$2:$H$2,0),FALSE)),"",VLOOKUP($C480,'Miljövärden urval för publ'!$B$2:$H$490,MATCH(G$4,'Miljövärden urval för publ'!$B$2:$H$2,0),FALSE))</f>
        <v/>
      </c>
    </row>
    <row r="481" spans="1:7" x14ac:dyDescent="0.25">
      <c r="A481" s="106">
        <v>478</v>
      </c>
      <c r="B481" s="106" t="str">
        <f>IF(ISERROR(INDEX('Miljövärden urval för publ'!$A$2:$AD$475,MATCH($A481,'Miljövärden urval för publ'!$U$2:$U$476,0),1)),"",INDEX('Miljövärden urval för publ'!$A$2:$AD$475,MATCH($A481,'Miljövärden urval för publ'!$U$2:$U$476,0),1))</f>
        <v/>
      </c>
      <c r="C481" s="106" t="str">
        <f>IF(ISERROR(INDEX('Miljövärden urval för publ'!$A$2:$AD$475,MATCH($A481,'Miljövärden urval för publ'!$U$2:$U$476,0),2)),"",INDEX('Miljövärden urval för publ'!$A$2:$AD$475,MATCH($A481,'Miljövärden urval för publ'!$U$2:$U$476,0),2))</f>
        <v/>
      </c>
      <c r="D481" s="106" t="str">
        <f>IF(ISERROR(VLOOKUP($C481,'Miljövärden urval för publ'!$B$2:$H$490,MATCH(D$4,'Miljövärden urval för publ'!$B$2:$H$2,0),FALSE)),"",VLOOKUP($C481,'Miljövärden urval för publ'!$B$2:$H$490,MATCH(D$4,'Miljövärden urval för publ'!$B$2:$H$2,0),FALSE))</f>
        <v/>
      </c>
      <c r="E481" s="106" t="str">
        <f>IF(ISERROR(VLOOKUP($C481,'Miljövärden urval för publ'!$B$2:$H$490,MATCH(E$4,'Miljövärden urval för publ'!$B$2:$H$2,0),FALSE)),"",VLOOKUP($C481,'Miljövärden urval för publ'!$B$2:$H$490,MATCH(E$4,'Miljövärden urval för publ'!$B$2:$H$2,0),FALSE))</f>
        <v/>
      </c>
      <c r="F481" s="106" t="str">
        <f>IF(ISERROR(VLOOKUP($C481,'Miljövärden urval för publ'!$B$2:$H$490,MATCH(F$4,'Miljövärden urval för publ'!$B$2:$H$2,0),FALSE)),"",VLOOKUP($C481,'Miljövärden urval för publ'!$B$2:$H$490,MATCH(F$4,'Miljövärden urval för publ'!$B$2:$H$2,0),FALSE))</f>
        <v/>
      </c>
      <c r="G481" s="106" t="str">
        <f>IF(ISERROR(VLOOKUP($C481,'Miljövärden urval för publ'!$B$2:$H$490,MATCH(G$4,'Miljövärden urval för publ'!$B$2:$H$2,0),FALSE)),"",VLOOKUP($C481,'Miljövärden urval för publ'!$B$2:$H$490,MATCH(G$4,'Miljövärden urval för publ'!$B$2:$H$2,0),FALSE))</f>
        <v/>
      </c>
    </row>
    <row r="482" spans="1:7" x14ac:dyDescent="0.25">
      <c r="A482" s="106">
        <v>479</v>
      </c>
      <c r="B482" s="106" t="str">
        <f>IF(ISERROR(INDEX('Miljövärden urval för publ'!$A$2:$AD$475,MATCH($A482,'Miljövärden urval för publ'!$U$2:$U$476,0),1)),"",INDEX('Miljövärden urval för publ'!$A$2:$AD$475,MATCH($A482,'Miljövärden urval för publ'!$U$2:$U$476,0),1))</f>
        <v/>
      </c>
      <c r="C482" s="106" t="str">
        <f>IF(ISERROR(INDEX('Miljövärden urval för publ'!$A$2:$AD$475,MATCH($A482,'Miljövärden urval för publ'!$U$2:$U$476,0),2)),"",INDEX('Miljövärden urval för publ'!$A$2:$AD$475,MATCH($A482,'Miljövärden urval för publ'!$U$2:$U$476,0),2))</f>
        <v/>
      </c>
      <c r="D482" s="106" t="str">
        <f>IF(ISERROR(VLOOKUP($C482,'Miljövärden urval för publ'!$B$2:$H$490,MATCH(D$4,'Miljövärden urval för publ'!$B$2:$H$2,0),FALSE)),"",VLOOKUP($C482,'Miljövärden urval för publ'!$B$2:$H$490,MATCH(D$4,'Miljövärden urval för publ'!$B$2:$H$2,0),FALSE))</f>
        <v/>
      </c>
      <c r="E482" s="106" t="str">
        <f>IF(ISERROR(VLOOKUP($C482,'Miljövärden urval för publ'!$B$2:$H$490,MATCH(E$4,'Miljövärden urval för publ'!$B$2:$H$2,0),FALSE)),"",VLOOKUP($C482,'Miljövärden urval för publ'!$B$2:$H$490,MATCH(E$4,'Miljövärden urval för publ'!$B$2:$H$2,0),FALSE))</f>
        <v/>
      </c>
      <c r="F482" s="106" t="str">
        <f>IF(ISERROR(VLOOKUP($C482,'Miljövärden urval för publ'!$B$2:$H$490,MATCH(F$4,'Miljövärden urval för publ'!$B$2:$H$2,0),FALSE)),"",VLOOKUP($C482,'Miljövärden urval för publ'!$B$2:$H$490,MATCH(F$4,'Miljövärden urval för publ'!$B$2:$H$2,0),FALSE))</f>
        <v/>
      </c>
      <c r="G482" s="106" t="str">
        <f>IF(ISERROR(VLOOKUP($C482,'Miljövärden urval för publ'!$B$2:$H$490,MATCH(G$4,'Miljövärden urval för publ'!$B$2:$H$2,0),FALSE)),"",VLOOKUP($C482,'Miljövärden urval för publ'!$B$2:$H$490,MATCH(G$4,'Miljövärden urval för publ'!$B$2:$H$2,0),FALSE))</f>
        <v/>
      </c>
    </row>
    <row r="483" spans="1:7" x14ac:dyDescent="0.25">
      <c r="A483" s="106">
        <v>480</v>
      </c>
      <c r="B483" s="106" t="str">
        <f>IF(ISERROR(INDEX('Miljövärden urval för publ'!$A$2:$AD$475,MATCH($A483,'Miljövärden urval för publ'!$U$2:$U$476,0),1)),"",INDEX('Miljövärden urval för publ'!$A$2:$AD$475,MATCH($A483,'Miljövärden urval för publ'!$U$2:$U$476,0),1))</f>
        <v/>
      </c>
      <c r="C483" s="106" t="str">
        <f>IF(ISERROR(INDEX('Miljövärden urval för publ'!$A$2:$AD$475,MATCH($A483,'Miljövärden urval för publ'!$U$2:$U$476,0),2)),"",INDEX('Miljövärden urval för publ'!$A$2:$AD$475,MATCH($A483,'Miljövärden urval för publ'!$U$2:$U$476,0),2))</f>
        <v/>
      </c>
      <c r="D483" s="106" t="str">
        <f>IF(ISERROR(VLOOKUP($C483,'Miljövärden urval för publ'!$B$2:$H$490,MATCH(D$4,'Miljövärden urval för publ'!$B$2:$H$2,0),FALSE)),"",VLOOKUP($C483,'Miljövärden urval för publ'!$B$2:$H$490,MATCH(D$4,'Miljövärden urval för publ'!$B$2:$H$2,0),FALSE))</f>
        <v/>
      </c>
      <c r="E483" s="106" t="str">
        <f>IF(ISERROR(VLOOKUP($C483,'Miljövärden urval för publ'!$B$2:$H$490,MATCH(E$4,'Miljövärden urval för publ'!$B$2:$H$2,0),FALSE)),"",VLOOKUP($C483,'Miljövärden urval för publ'!$B$2:$H$490,MATCH(E$4,'Miljövärden urval för publ'!$B$2:$H$2,0),FALSE))</f>
        <v/>
      </c>
      <c r="F483" s="106" t="str">
        <f>IF(ISERROR(VLOOKUP($C483,'Miljövärden urval för publ'!$B$2:$H$490,MATCH(F$4,'Miljövärden urval för publ'!$B$2:$H$2,0),FALSE)),"",VLOOKUP($C483,'Miljövärden urval för publ'!$B$2:$H$490,MATCH(F$4,'Miljövärden urval för publ'!$B$2:$H$2,0),FALSE))</f>
        <v/>
      </c>
      <c r="G483" s="106" t="str">
        <f>IF(ISERROR(VLOOKUP($C483,'Miljövärden urval för publ'!$B$2:$H$490,MATCH(G$4,'Miljövärden urval för publ'!$B$2:$H$2,0),FALSE)),"",VLOOKUP($C483,'Miljövärden urval för publ'!$B$2:$H$490,MATCH(G$4,'Miljövärden urval för publ'!$B$2:$H$2,0),FALSE))</f>
        <v/>
      </c>
    </row>
    <row r="484" spans="1:7" x14ac:dyDescent="0.25">
      <c r="A484" s="106">
        <v>481</v>
      </c>
      <c r="B484" s="106" t="str">
        <f>IF(ISERROR(INDEX('Miljövärden urval för publ'!$A$2:$AD$475,MATCH($A484,'Miljövärden urval för publ'!$U$2:$U$476,0),1)),"",INDEX('Miljövärden urval för publ'!$A$2:$AD$475,MATCH($A484,'Miljövärden urval för publ'!$U$2:$U$476,0),1))</f>
        <v/>
      </c>
      <c r="C484" s="106" t="str">
        <f>IF(ISERROR(INDEX('Miljövärden urval för publ'!$A$2:$AD$475,MATCH($A484,'Miljövärden urval för publ'!$U$2:$U$476,0),2)),"",INDEX('Miljövärden urval för publ'!$A$2:$AD$475,MATCH($A484,'Miljövärden urval för publ'!$U$2:$U$476,0),2))</f>
        <v/>
      </c>
      <c r="D484" s="106" t="str">
        <f>IF(ISERROR(VLOOKUP($C484,'Miljövärden urval för publ'!$B$2:$H$490,MATCH(D$4,'Miljövärden urval för publ'!$B$2:$H$2,0),FALSE)),"",VLOOKUP($C484,'Miljövärden urval för publ'!$B$2:$H$490,MATCH(D$4,'Miljövärden urval för publ'!$B$2:$H$2,0),FALSE))</f>
        <v/>
      </c>
      <c r="E484" s="106" t="str">
        <f>IF(ISERROR(VLOOKUP($C484,'Miljövärden urval för publ'!$B$2:$H$490,MATCH(E$4,'Miljövärden urval för publ'!$B$2:$H$2,0),FALSE)),"",VLOOKUP($C484,'Miljövärden urval för publ'!$B$2:$H$490,MATCH(E$4,'Miljövärden urval för publ'!$B$2:$H$2,0),FALSE))</f>
        <v/>
      </c>
      <c r="F484" s="106" t="str">
        <f>IF(ISERROR(VLOOKUP($C484,'Miljövärden urval för publ'!$B$2:$H$490,MATCH(F$4,'Miljövärden urval för publ'!$B$2:$H$2,0),FALSE)),"",VLOOKUP($C484,'Miljövärden urval för publ'!$B$2:$H$490,MATCH(F$4,'Miljövärden urval för publ'!$B$2:$H$2,0),FALSE))</f>
        <v/>
      </c>
      <c r="G484" s="106" t="str">
        <f>IF(ISERROR(VLOOKUP($C484,'Miljövärden urval för publ'!$B$2:$H$490,MATCH(G$4,'Miljövärden urval för publ'!$B$2:$H$2,0),FALSE)),"",VLOOKUP($C484,'Miljövärden urval för publ'!$B$2:$H$490,MATCH(G$4,'Miljövärden urval för publ'!$B$2:$H$2,0),FALSE))</f>
        <v/>
      </c>
    </row>
    <row r="485" spans="1:7" x14ac:dyDescent="0.25">
      <c r="A485" s="106">
        <v>482</v>
      </c>
      <c r="B485" s="106" t="str">
        <f>IF(ISERROR(INDEX('Miljövärden urval för publ'!$A$2:$AD$475,MATCH($A485,'Miljövärden urval för publ'!$U$2:$U$476,0),1)),"",INDEX('Miljövärden urval för publ'!$A$2:$AD$475,MATCH($A485,'Miljövärden urval för publ'!$U$2:$U$476,0),1))</f>
        <v/>
      </c>
      <c r="C485" s="106" t="str">
        <f>IF(ISERROR(INDEX('Miljövärden urval för publ'!$A$2:$AD$475,MATCH($A485,'Miljövärden urval för publ'!$U$2:$U$476,0),2)),"",INDEX('Miljövärden urval för publ'!$A$2:$AD$475,MATCH($A485,'Miljövärden urval för publ'!$U$2:$U$476,0),2))</f>
        <v/>
      </c>
      <c r="D485" s="106" t="str">
        <f>IF(ISERROR(VLOOKUP($C485,'Miljövärden urval för publ'!$B$2:$H$490,MATCH(D$4,'Miljövärden urval för publ'!$B$2:$H$2,0),FALSE)),"",VLOOKUP($C485,'Miljövärden urval för publ'!$B$2:$H$490,MATCH(D$4,'Miljövärden urval för publ'!$B$2:$H$2,0),FALSE))</f>
        <v/>
      </c>
      <c r="E485" s="106" t="str">
        <f>IF(ISERROR(VLOOKUP($C485,'Miljövärden urval för publ'!$B$2:$H$490,MATCH(E$4,'Miljövärden urval för publ'!$B$2:$H$2,0),FALSE)),"",VLOOKUP($C485,'Miljövärden urval för publ'!$B$2:$H$490,MATCH(E$4,'Miljövärden urval för publ'!$B$2:$H$2,0),FALSE))</f>
        <v/>
      </c>
      <c r="F485" s="106" t="str">
        <f>IF(ISERROR(VLOOKUP($C485,'Miljövärden urval för publ'!$B$2:$H$490,MATCH(F$4,'Miljövärden urval för publ'!$B$2:$H$2,0),FALSE)),"",VLOOKUP($C485,'Miljövärden urval för publ'!$B$2:$H$490,MATCH(F$4,'Miljövärden urval för publ'!$B$2:$H$2,0),FALSE))</f>
        <v/>
      </c>
      <c r="G485" s="106" t="str">
        <f>IF(ISERROR(VLOOKUP($C485,'Miljövärden urval för publ'!$B$2:$H$490,MATCH(G$4,'Miljövärden urval för publ'!$B$2:$H$2,0),FALSE)),"",VLOOKUP($C485,'Miljövärden urval för publ'!$B$2:$H$490,MATCH(G$4,'Miljövärden urval för publ'!$B$2:$H$2,0),FALSE))</f>
        <v/>
      </c>
    </row>
    <row r="486" spans="1:7" x14ac:dyDescent="0.25">
      <c r="A486" s="106">
        <v>483</v>
      </c>
      <c r="B486" s="106" t="str">
        <f>IF(ISERROR(INDEX('Miljövärden urval för publ'!$A$2:$AD$475,MATCH($A486,'Miljövärden urval för publ'!$U$2:$U$476,0),1)),"",INDEX('Miljövärden urval för publ'!$A$2:$AD$475,MATCH($A486,'Miljövärden urval för publ'!$U$2:$U$476,0),1))</f>
        <v/>
      </c>
      <c r="C486" s="106" t="str">
        <f>IF(ISERROR(INDEX('Miljövärden urval för publ'!$A$2:$AD$475,MATCH($A486,'Miljövärden urval för publ'!$U$2:$U$476,0),2)),"",INDEX('Miljövärden urval för publ'!$A$2:$AD$475,MATCH($A486,'Miljövärden urval för publ'!$U$2:$U$476,0),2))</f>
        <v/>
      </c>
      <c r="D486" s="106" t="str">
        <f>IF(ISERROR(VLOOKUP($C486,'Miljövärden urval för publ'!$B$2:$H$490,MATCH(D$4,'Miljövärden urval för publ'!$B$2:$H$2,0),FALSE)),"",VLOOKUP($C486,'Miljövärden urval för publ'!$B$2:$H$490,MATCH(D$4,'Miljövärden urval för publ'!$B$2:$H$2,0),FALSE))</f>
        <v/>
      </c>
      <c r="E486" s="106" t="str">
        <f>IF(ISERROR(VLOOKUP($C486,'Miljövärden urval för publ'!$B$2:$H$490,MATCH(E$4,'Miljövärden urval för publ'!$B$2:$H$2,0),FALSE)),"",VLOOKUP($C486,'Miljövärden urval för publ'!$B$2:$H$490,MATCH(E$4,'Miljövärden urval för publ'!$B$2:$H$2,0),FALSE))</f>
        <v/>
      </c>
      <c r="F486" s="106" t="str">
        <f>IF(ISERROR(VLOOKUP($C486,'Miljövärden urval för publ'!$B$2:$H$490,MATCH(F$4,'Miljövärden urval för publ'!$B$2:$H$2,0),FALSE)),"",VLOOKUP($C486,'Miljövärden urval för publ'!$B$2:$H$490,MATCH(F$4,'Miljövärden urval för publ'!$B$2:$H$2,0),FALSE))</f>
        <v/>
      </c>
      <c r="G486" s="106" t="str">
        <f>IF(ISERROR(VLOOKUP($C486,'Miljövärden urval för publ'!$B$2:$H$490,MATCH(G$4,'Miljövärden urval för publ'!$B$2:$H$2,0),FALSE)),"",VLOOKUP($C486,'Miljövärden urval för publ'!$B$2:$H$490,MATCH(G$4,'Miljövärden urval för publ'!$B$2:$H$2,0),FALSE))</f>
        <v/>
      </c>
    </row>
    <row r="487" spans="1:7" x14ac:dyDescent="0.25">
      <c r="A487" s="106">
        <v>484</v>
      </c>
      <c r="B487" s="106" t="str">
        <f>IF(ISERROR(INDEX('Miljövärden urval för publ'!$A$2:$AD$475,MATCH($A487,'Miljövärden urval för publ'!$U$2:$U$476,0),1)),"",INDEX('Miljövärden urval för publ'!$A$2:$AD$475,MATCH($A487,'Miljövärden urval för publ'!$U$2:$U$476,0),1))</f>
        <v/>
      </c>
      <c r="C487" s="106" t="str">
        <f>IF(ISERROR(INDEX('Miljövärden urval för publ'!$A$2:$AD$475,MATCH($A487,'Miljövärden urval för publ'!$U$2:$U$476,0),2)),"",INDEX('Miljövärden urval för publ'!$A$2:$AD$475,MATCH($A487,'Miljövärden urval för publ'!$U$2:$U$476,0),2))</f>
        <v/>
      </c>
      <c r="D487" s="106" t="str">
        <f>IF(ISERROR(VLOOKUP($C487,'Miljövärden urval för publ'!$B$2:$H$490,MATCH(D$4,'Miljövärden urval för publ'!$B$2:$H$2,0),FALSE)),"",VLOOKUP($C487,'Miljövärden urval för publ'!$B$2:$H$490,MATCH(D$4,'Miljövärden urval för publ'!$B$2:$H$2,0),FALSE))</f>
        <v/>
      </c>
      <c r="E487" s="106" t="str">
        <f>IF(ISERROR(VLOOKUP($C487,'Miljövärden urval för publ'!$B$2:$H$490,MATCH(E$4,'Miljövärden urval för publ'!$B$2:$H$2,0),FALSE)),"",VLOOKUP($C487,'Miljövärden urval för publ'!$B$2:$H$490,MATCH(E$4,'Miljövärden urval för publ'!$B$2:$H$2,0),FALSE))</f>
        <v/>
      </c>
      <c r="F487" s="106" t="str">
        <f>IF(ISERROR(VLOOKUP($C487,'Miljövärden urval för publ'!$B$2:$H$490,MATCH(F$4,'Miljövärden urval för publ'!$B$2:$H$2,0),FALSE)),"",VLOOKUP($C487,'Miljövärden urval för publ'!$B$2:$H$490,MATCH(F$4,'Miljövärden urval för publ'!$B$2:$H$2,0),FALSE))</f>
        <v/>
      </c>
      <c r="G487" s="106"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N476"/>
  <sheetViews>
    <sheetView topLeftCell="A3" workbookViewId="0">
      <selection activeCell="B4" sqref="B4:F4"/>
    </sheetView>
  </sheetViews>
  <sheetFormatPr defaultRowHeight="15" x14ac:dyDescent="0.25"/>
  <cols>
    <col min="1" max="1" width="27.28515625" style="112" customWidth="1"/>
    <col min="2" max="2" width="10.5703125" style="112" customWidth="1"/>
    <col min="3" max="3" width="9.140625" style="112"/>
    <col min="4" max="4" width="20.42578125" style="112" customWidth="1"/>
    <col min="5" max="5" width="9.140625" style="112"/>
    <col min="6" max="7" width="9.140625" style="106"/>
    <col min="8" max="8" width="15.140625" style="106" customWidth="1"/>
    <col min="9" max="9" width="27.28515625" style="106" customWidth="1"/>
    <col min="10" max="10" width="20.28515625" style="106" customWidth="1"/>
    <col min="11" max="11" width="20.7109375" style="106" customWidth="1"/>
    <col min="12" max="12" width="20" style="106" customWidth="1"/>
    <col min="13" max="13" width="17.42578125" style="106" customWidth="1"/>
    <col min="14" max="14" width="13.7109375" style="106" customWidth="1"/>
    <col min="15" max="16384" width="9.140625" style="106"/>
  </cols>
  <sheetData>
    <row r="1" spans="1:14" x14ac:dyDescent="0.25">
      <c r="A1" s="112" t="s">
        <v>1081</v>
      </c>
      <c r="H1" s="107" t="s">
        <v>1082</v>
      </c>
    </row>
    <row r="2" spans="1:14" x14ac:dyDescent="0.25">
      <c r="E2" s="113" t="s">
        <v>1083</v>
      </c>
      <c r="H2" s="106" t="s">
        <v>1084</v>
      </c>
    </row>
    <row r="3" spans="1:14" ht="60" x14ac:dyDescent="0.25">
      <c r="A3" s="114" t="s">
        <v>0</v>
      </c>
      <c r="B3" s="114" t="s">
        <v>1</v>
      </c>
      <c r="D3" s="112" t="s">
        <v>1085</v>
      </c>
      <c r="E3" s="113">
        <v>1</v>
      </c>
      <c r="H3" s="106">
        <v>1</v>
      </c>
      <c r="I3" s="115" t="s">
        <v>564</v>
      </c>
      <c r="J3" s="115" t="s">
        <v>1086</v>
      </c>
      <c r="K3" s="110" t="s">
        <v>2</v>
      </c>
      <c r="L3" s="110" t="s">
        <v>3</v>
      </c>
      <c r="M3" s="110" t="s">
        <v>4</v>
      </c>
      <c r="N3" s="110" t="s">
        <v>5</v>
      </c>
    </row>
    <row r="4" spans="1:14" x14ac:dyDescent="0.25">
      <c r="A4" s="117" t="s">
        <v>108</v>
      </c>
      <c r="B4" s="117" t="s">
        <v>109</v>
      </c>
      <c r="D4" s="112" t="str">
        <f>VLOOKUP(B4,'Miljövärden urval för publ'!$B$2:$V$480,MATCH("ska publiceras:",'Miljövärden urval för publ'!$B$2:$T$2,0),FALSE)</f>
        <v>ja</v>
      </c>
      <c r="E4" s="113">
        <f t="shared" ref="E4:E67" si="0">IF(ISERROR(D4),E3,IF(D4="ja",E3+1,E3))</f>
        <v>2</v>
      </c>
      <c r="H4" s="106">
        <v>2</v>
      </c>
      <c r="I4" s="106" t="str">
        <f>IF(ISERROR(INDEX($A$4:$E$490,MATCH($H4,$E$4:$E$490,0),1)),"",INDEX($A$4:$E$490,MATCH($H4,$E$4:$E$490,0),1))</f>
        <v>Elektra Värme AB</v>
      </c>
      <c r="J4" s="106" t="str">
        <f>IF(ISERROR(INDEX($A$4:$E$490,MATCH($H4,$E$4:$E$490,0),2)),"",INDEX($A$4:$E$490,MATCH($H4,$E$4:$E$490,0),2))</f>
        <v>Alfta</v>
      </c>
      <c r="K4" s="106">
        <f>IF(ISERROR(VLOOKUP($J4,'Miljövärden urval för publ'!$B$2:$H$490,MATCH(K$3,'Miljövärden urval för publ'!$B$2:$H$2,0),FALSE)),"",VLOOKUP($J4,'Miljövärden urval för publ'!$B$2:$H$490,MATCH(K$3,'Miljövärden urval för publ'!$B$2:$H$2,0),FALSE))</f>
        <v>0.101546</v>
      </c>
      <c r="L4" s="106">
        <f>IF(ISERROR(VLOOKUP($J4,'Miljövärden urval för publ'!$B$2:$H$490,MATCH(L$3,'Miljövärden urval för publ'!$B$2:$H$2,0),FALSE)),"",VLOOKUP($J4,'Miljövärden urval för publ'!$B$2:$H$490,MATCH(L$3,'Miljövärden urval för publ'!$B$2:$H$2,0),FALSE))</f>
        <v>20.179099999999998</v>
      </c>
      <c r="M4" s="106">
        <f>IF(ISERROR(VLOOKUP($J4,'Miljövärden urval för publ'!$B$2:$H$490,MATCH(M$3,'Miljövärden urval för publ'!$B$2:$H$2,0),FALSE)),"",VLOOKUP($J4,'Miljövärden urval för publ'!$B$2:$H$490,MATCH(M$3,'Miljövärden urval för publ'!$B$2:$H$2,0),FALSE))</f>
        <v>8.5444800000000001</v>
      </c>
      <c r="N4" s="106">
        <f>IF(ISERROR(VLOOKUP($J4,'Miljövärden urval för publ'!$B$2:$H$490,MATCH(N$3,'Miljövärden urval för publ'!$B$2:$H$2,0),FALSE)),"",VLOOKUP($J4,'Miljövärden urval för publ'!$B$2:$H$490,MATCH(N$3,'Miljövärden urval för publ'!$B$2:$H$2,0),FALSE))</f>
        <v>2.8406799999999999E-2</v>
      </c>
    </row>
    <row r="5" spans="1:14" x14ac:dyDescent="0.25">
      <c r="A5" s="117" t="s">
        <v>17</v>
      </c>
      <c r="B5" s="117" t="s">
        <v>18</v>
      </c>
      <c r="D5" s="112" t="str">
        <f>VLOOKUP(B5,'Miljövärden urval för publ'!$B$2:$V$480,MATCH("ska publiceras:",'Miljövärden urval för publ'!$B$2:$T$2,0),FALSE)</f>
        <v>ja</v>
      </c>
      <c r="E5" s="113">
        <f t="shared" si="0"/>
        <v>3</v>
      </c>
      <c r="H5" s="106">
        <v>3</v>
      </c>
      <c r="I5" s="106" t="str">
        <f t="shared" ref="I5:I68" si="1">IF(ISERROR(INDEX($A$4:$E$490,MATCH($H5,$E$4:$E$490,0),1)),"",INDEX($A$4:$E$490,MATCH($H5,$E$4:$E$490,0),1))</f>
        <v>Alingsås Energi Nät AB</v>
      </c>
      <c r="J5" s="106" t="str">
        <f>IF(ISERROR(INDEX($A$4:$E$490,MATCH($H5,$E$4:$E$490,0),2)),"",INDEX($A$4:$E$490,MATCH($H5,$E$4:$E$490,0),2))</f>
        <v>Alingsås</v>
      </c>
      <c r="K5" s="106">
        <f>IF(ISERROR(VLOOKUP($J5,'Miljövärden urval för publ'!$B$2:$H$490,MATCH(K$3,'Miljövärden urval för publ'!$B$2:$H$2,0),FALSE)),"",VLOOKUP($J5,'Miljövärden urval för publ'!$B$2:$H$490,MATCH(K$3,'Miljövärden urval för publ'!$B$2:$H$2,0),FALSE))</f>
        <v>5.8590700000000003E-2</v>
      </c>
      <c r="L5" s="106">
        <f>IF(ISERROR(VLOOKUP($J5,'Miljövärden urval för publ'!$B$2:$H$490,MATCH(L$3,'Miljövärden urval för publ'!$B$2:$H$2,0),FALSE)),"",VLOOKUP($J5,'Miljövärden urval för publ'!$B$2:$H$490,MATCH(L$3,'Miljövärden urval för publ'!$B$2:$H$2,0),FALSE))</f>
        <v>7.8703399999999997</v>
      </c>
      <c r="M5" s="106">
        <f>IF(ISERROR(VLOOKUP($J5,'Miljövärden urval för publ'!$B$2:$H$490,MATCH(M$3,'Miljövärden urval för publ'!$B$2:$H$2,0),FALSE)),"",VLOOKUP($J5,'Miljövärden urval för publ'!$B$2:$H$490,MATCH(M$3,'Miljövärden urval för publ'!$B$2:$H$2,0),FALSE))</f>
        <v>6.1665999999999999</v>
      </c>
      <c r="N5" s="106">
        <f>IF(ISERROR(VLOOKUP($J5,'Miljövärden urval för publ'!$B$2:$H$490,MATCH(N$3,'Miljövärden urval för publ'!$B$2:$H$2,0),FALSE)),"",VLOOKUP($J5,'Miljövärden urval för publ'!$B$2:$H$490,MATCH(N$3,'Miljövärden urval för publ'!$B$2:$H$2,0),FALSE))</f>
        <v>3.92927E-4</v>
      </c>
    </row>
    <row r="6" spans="1:14" x14ac:dyDescent="0.25">
      <c r="A6" s="117" t="s">
        <v>19</v>
      </c>
      <c r="B6" s="117" t="s">
        <v>20</v>
      </c>
      <c r="D6" s="112" t="str">
        <f>VLOOKUP(B6,'Miljövärden urval för publ'!$B$2:$V$480,MATCH("ska publiceras:",'Miljövärden urval för publ'!$B$2:$T$2,0),FALSE)</f>
        <v>nej</v>
      </c>
      <c r="E6" s="113">
        <f t="shared" si="0"/>
        <v>3</v>
      </c>
      <c r="H6" s="106">
        <v>4</v>
      </c>
      <c r="I6" s="106" t="str">
        <f t="shared" si="1"/>
        <v>Västervik Miljö &amp; Energi AB</v>
      </c>
      <c r="J6" s="106" t="str">
        <f t="shared" ref="J6:J69" si="2">IF(ISERROR(INDEX($A$4:$E$490,MATCH($H6,$E$4:$E$490,0),2)),"",INDEX($A$4:$E$490,MATCH($H6,$E$4:$E$490,0),2))</f>
        <v>Ankarsrum</v>
      </c>
      <c r="K6" s="106">
        <f>IF(ISERROR(VLOOKUP($J6,'Miljövärden urval för publ'!$B$2:$H$490,MATCH(K$3,'Miljövärden urval för publ'!$B$2:$H$2,0),FALSE)),"",VLOOKUP($J6,'Miljövärden urval för publ'!$B$2:$H$490,MATCH(K$3,'Miljövärden urval för publ'!$B$2:$H$2,0),FALSE))</f>
        <v>0.27165499999999998</v>
      </c>
      <c r="L6" s="106">
        <f>IF(ISERROR(VLOOKUP($J6,'Miljövärden urval för publ'!$B$2:$H$490,MATCH(L$3,'Miljövärden urval för publ'!$B$2:$H$2,0),FALSE)),"",VLOOKUP($J6,'Miljövärden urval för publ'!$B$2:$H$490,MATCH(L$3,'Miljövärden urval för publ'!$B$2:$H$2,0),FALSE))</f>
        <v>65.294799999999995</v>
      </c>
      <c r="M6" s="106">
        <f>IF(ISERROR(VLOOKUP($J6,'Miljövärden urval för publ'!$B$2:$H$490,MATCH(M$3,'Miljövärden urval för publ'!$B$2:$H$2,0),FALSE)),"",VLOOKUP($J6,'Miljövärden urval för publ'!$B$2:$H$490,MATCH(M$3,'Miljövärden urval för publ'!$B$2:$H$2,0),FALSE))</f>
        <v>13.4528</v>
      </c>
      <c r="N6" s="106">
        <f>IF(ISERROR(VLOOKUP($J6,'Miljövärden urval för publ'!$B$2:$H$490,MATCH(N$3,'Miljövärden urval för publ'!$B$2:$H$2,0),FALSE)),"",VLOOKUP($J6,'Miljövärden urval för publ'!$B$2:$H$490,MATCH(N$3,'Miljövärden urval för publ'!$B$2:$H$2,0),FALSE))</f>
        <v>8.4041099999999994E-2</v>
      </c>
    </row>
    <row r="7" spans="1:14" x14ac:dyDescent="0.25">
      <c r="A7" s="117" t="s">
        <v>23</v>
      </c>
      <c r="B7" s="118" t="s">
        <v>328</v>
      </c>
      <c r="D7" s="112" t="str">
        <f>VLOOKUP(B7,'Miljövärden urval för publ'!$B$2:$V$480,MATCH("ska publiceras:",'Miljövärden urval för publ'!$B$2:$T$2,0),FALSE)</f>
        <v>nej</v>
      </c>
      <c r="E7" s="113">
        <f t="shared" si="0"/>
        <v>3</v>
      </c>
      <c r="H7" s="106">
        <v>5</v>
      </c>
      <c r="I7" s="106" t="str">
        <f t="shared" si="1"/>
        <v>Nässjö Affärsverk AB</v>
      </c>
      <c r="J7" s="106" t="str">
        <f t="shared" si="2"/>
        <v>Anneberg</v>
      </c>
      <c r="K7" s="106">
        <f>IF(ISERROR(VLOOKUP($J7,'Miljövärden urval för publ'!$B$2:$H$490,MATCH(K$3,'Miljövärden urval för publ'!$B$2:$H$2,0),FALSE)),"",VLOOKUP($J7,'Miljövärden urval för publ'!$B$2:$H$490,MATCH(K$3,'Miljövärden urval för publ'!$B$2:$H$2,0),FALSE))</f>
        <v>0.20763400000000001</v>
      </c>
      <c r="L7" s="106">
        <f>IF(ISERROR(VLOOKUP($J7,'Miljövärden urval för publ'!$B$2:$H$490,MATCH(L$3,'Miljövärden urval för publ'!$B$2:$H$2,0),FALSE)),"",VLOOKUP($J7,'Miljövärden urval för publ'!$B$2:$H$490,MATCH(L$3,'Miljövärden urval för publ'!$B$2:$H$2,0),FALSE))</f>
        <v>13.347899999999999</v>
      </c>
      <c r="M7" s="106">
        <f>IF(ISERROR(VLOOKUP($J7,'Miljövärden urval för publ'!$B$2:$H$490,MATCH(M$3,'Miljövärden urval för publ'!$B$2:$H$2,0),FALSE)),"",VLOOKUP($J7,'Miljövärden urval för publ'!$B$2:$H$490,MATCH(M$3,'Miljövärden urval för publ'!$B$2:$H$2,0),FALSE))</f>
        <v>17.027100000000001</v>
      </c>
      <c r="N7" s="106">
        <f>IF(ISERROR(VLOOKUP($J7,'Miljövärden urval för publ'!$B$2:$H$490,MATCH(N$3,'Miljövärden urval för publ'!$B$2:$H$2,0),FALSE)),"",VLOOKUP($J7,'Miljövärden urval för publ'!$B$2:$H$490,MATCH(N$3,'Miljövärden urval för publ'!$B$2:$H$2,0),FALSE))</f>
        <v>1.6778499999999998E-2</v>
      </c>
    </row>
    <row r="8" spans="1:14" x14ac:dyDescent="0.25">
      <c r="A8" s="117" t="s">
        <v>530</v>
      </c>
      <c r="B8" s="117" t="s">
        <v>531</v>
      </c>
      <c r="D8" s="112" t="str">
        <f>VLOOKUP(B8,'Miljövärden urval för publ'!$B$2:$V$480,MATCH("ska publiceras:",'Miljövärden urval för publ'!$B$2:$T$2,0),FALSE)</f>
        <v>ja</v>
      </c>
      <c r="E8" s="113">
        <f t="shared" si="0"/>
        <v>4</v>
      </c>
      <c r="H8" s="106">
        <v>6</v>
      </c>
      <c r="I8" s="106" t="str">
        <f t="shared" si="1"/>
        <v>Arboga Energi AB</v>
      </c>
      <c r="J8" s="106" t="str">
        <f t="shared" si="2"/>
        <v>Arboga</v>
      </c>
      <c r="K8" s="106">
        <f>IF(ISERROR(VLOOKUP($J8,'Miljövärden urval för publ'!$B$2:$H$490,MATCH(K$3,'Miljövärden urval för publ'!$B$2:$H$2,0),FALSE)),"",VLOOKUP($J8,'Miljövärden urval för publ'!$B$2:$H$490,MATCH(K$3,'Miljövärden urval för publ'!$B$2:$H$2,0),FALSE))</f>
        <v>0.11732099999999999</v>
      </c>
      <c r="L8" s="106">
        <f>IF(ISERROR(VLOOKUP($J8,'Miljövärden urval för publ'!$B$2:$H$490,MATCH(L$3,'Miljövärden urval för publ'!$B$2:$H$2,0),FALSE)),"",VLOOKUP($J8,'Miljövärden urval för publ'!$B$2:$H$490,MATCH(L$3,'Miljövärden urval för publ'!$B$2:$H$2,0),FALSE))</f>
        <v>20.906099999999999</v>
      </c>
      <c r="M8" s="106">
        <f>IF(ISERROR(VLOOKUP($J8,'Miljövärden urval för publ'!$B$2:$H$490,MATCH(M$3,'Miljövärden urval för publ'!$B$2:$H$2,0),FALSE)),"",VLOOKUP($J8,'Miljövärden urval för publ'!$B$2:$H$490,MATCH(M$3,'Miljövärden urval för publ'!$B$2:$H$2,0),FALSE))</f>
        <v>9.1467700000000001</v>
      </c>
      <c r="N8" s="106">
        <f>IF(ISERROR(VLOOKUP($J8,'Miljövärden urval för publ'!$B$2:$H$490,MATCH(N$3,'Miljövärden urval för publ'!$B$2:$H$2,0),FALSE)),"",VLOOKUP($J8,'Miljövärden urval för publ'!$B$2:$H$490,MATCH(N$3,'Miljövärden urval för publ'!$B$2:$H$2,0),FALSE))</f>
        <v>7.6622799999999996E-3</v>
      </c>
    </row>
    <row r="9" spans="1:14" x14ac:dyDescent="0.25">
      <c r="A9" s="117" t="s">
        <v>308</v>
      </c>
      <c r="B9" s="117" t="s">
        <v>309</v>
      </c>
      <c r="D9" s="112" t="str">
        <f>VLOOKUP(B9,'Miljövärden urval för publ'!$B$2:$V$480,MATCH("ska publiceras:",'Miljövärden urval för publ'!$B$2:$T$2,0),FALSE)</f>
        <v>ja</v>
      </c>
      <c r="E9" s="113">
        <f t="shared" si="0"/>
        <v>5</v>
      </c>
      <c r="H9" s="106">
        <v>7</v>
      </c>
      <c r="I9" s="106" t="str">
        <f t="shared" si="1"/>
        <v>Bollnäs Energi AB</v>
      </c>
      <c r="J9" s="106" t="str">
        <f t="shared" si="2"/>
        <v>Arbrå</v>
      </c>
      <c r="K9" s="106">
        <f>IF(ISERROR(VLOOKUP($J9,'Miljövärden urval för publ'!$B$2:$H$490,MATCH(K$3,'Miljövärden urval för publ'!$B$2:$H$2,0),FALSE)),"",VLOOKUP($J9,'Miljövärden urval för publ'!$B$2:$H$490,MATCH(K$3,'Miljövärden urval för publ'!$B$2:$H$2,0),FALSE))</f>
        <v>0.101604</v>
      </c>
      <c r="L9" s="106">
        <f>IF(ISERROR(VLOOKUP($J9,'Miljövärden urval för publ'!$B$2:$H$490,MATCH(L$3,'Miljövärden urval för publ'!$B$2:$H$2,0),FALSE)),"",VLOOKUP($J9,'Miljövärden urval för publ'!$B$2:$H$490,MATCH(L$3,'Miljövärden urval för publ'!$B$2:$H$2,0),FALSE))</f>
        <v>24.926200000000001</v>
      </c>
      <c r="M9" s="106">
        <f>IF(ISERROR(VLOOKUP($J9,'Miljövärden urval för publ'!$B$2:$H$490,MATCH(M$3,'Miljövärden urval för publ'!$B$2:$H$2,0),FALSE)),"",VLOOKUP($J9,'Miljövärden urval för publ'!$B$2:$H$490,MATCH(M$3,'Miljövärden urval för publ'!$B$2:$H$2,0),FALSE))</f>
        <v>8.6762599999999992</v>
      </c>
      <c r="N9" s="106">
        <f>IF(ISERROR(VLOOKUP($J9,'Miljövärden urval för publ'!$B$2:$H$490,MATCH(N$3,'Miljövärden urval för publ'!$B$2:$H$2,0),FALSE)),"",VLOOKUP($J9,'Miljövärden urval för publ'!$B$2:$H$490,MATCH(N$3,'Miljövärden urval för publ'!$B$2:$H$2,0),FALSE))</f>
        <v>2.0512099999999998E-2</v>
      </c>
    </row>
    <row r="10" spans="1:14" x14ac:dyDescent="0.25">
      <c r="A10" s="117" t="s">
        <v>25</v>
      </c>
      <c r="B10" s="117" t="s">
        <v>26</v>
      </c>
      <c r="D10" s="112" t="str">
        <f>VLOOKUP(B10,'Miljövärden urval för publ'!$B$2:$V$480,MATCH("ska publiceras:",'Miljövärden urval för publ'!$B$2:$T$2,0),FALSE)</f>
        <v>ja</v>
      </c>
      <c r="E10" s="113">
        <f t="shared" si="0"/>
        <v>6</v>
      </c>
      <c r="H10" s="106">
        <v>8</v>
      </c>
      <c r="I10" s="106" t="str">
        <f t="shared" si="1"/>
        <v>Arvika Fjärrvärme AB</v>
      </c>
      <c r="J10" s="106" t="str">
        <f t="shared" si="2"/>
        <v>Arvika</v>
      </c>
      <c r="K10" s="106">
        <f>IF(ISERROR(VLOOKUP($J10,'Miljövärden urval för publ'!$B$2:$H$490,MATCH(K$3,'Miljövärden urval för publ'!$B$2:$H$2,0),FALSE)),"",VLOOKUP($J10,'Miljövärden urval för publ'!$B$2:$H$490,MATCH(K$3,'Miljövärden urval för publ'!$B$2:$H$2,0),FALSE))</f>
        <v>9.8499799999999998E-2</v>
      </c>
      <c r="L10" s="106">
        <f>IF(ISERROR(VLOOKUP($J10,'Miljövärden urval för publ'!$B$2:$H$490,MATCH(L$3,'Miljövärden urval för publ'!$B$2:$H$2,0),FALSE)),"",VLOOKUP($J10,'Miljövärden urval för publ'!$B$2:$H$490,MATCH(L$3,'Miljövärden urval för publ'!$B$2:$H$2,0),FALSE))</f>
        <v>14.9208</v>
      </c>
      <c r="M10" s="106">
        <f>IF(ISERROR(VLOOKUP($J10,'Miljövärden urval för publ'!$B$2:$H$490,MATCH(M$3,'Miljövärden urval för publ'!$B$2:$H$2,0),FALSE)),"",VLOOKUP($J10,'Miljövärden urval för publ'!$B$2:$H$490,MATCH(M$3,'Miljövärden urval för publ'!$B$2:$H$2,0),FALSE))</f>
        <v>7.97105</v>
      </c>
      <c r="N10" s="106">
        <f>IF(ISERROR(VLOOKUP($J10,'Miljövärden urval för publ'!$B$2:$H$490,MATCH(N$3,'Miljövärden urval för publ'!$B$2:$H$2,0),FALSE)),"",VLOOKUP($J10,'Miljövärden urval för publ'!$B$2:$H$490,MATCH(N$3,'Miljövärden urval för publ'!$B$2:$H$2,0),FALSE))</f>
        <v>1.7774000000000002E-2</v>
      </c>
    </row>
    <row r="11" spans="1:14" x14ac:dyDescent="0.25">
      <c r="A11" s="117" t="s">
        <v>44</v>
      </c>
      <c r="B11" s="117" t="s">
        <v>45</v>
      </c>
      <c r="D11" s="112" t="str">
        <f>VLOOKUP(B11,'Miljövärden urval för publ'!$B$2:$V$480,MATCH("ska publiceras:",'Miljövärden urval för publ'!$B$2:$T$2,0),FALSE)</f>
        <v>ja</v>
      </c>
      <c r="E11" s="113">
        <f t="shared" si="0"/>
        <v>7</v>
      </c>
      <c r="H11" s="106">
        <v>9</v>
      </c>
      <c r="I11" s="106" t="str">
        <f t="shared" si="1"/>
        <v>Vattenfall AB Värme</v>
      </c>
      <c r="J11" s="106" t="str">
        <f t="shared" si="2"/>
        <v>Askersund</v>
      </c>
      <c r="K11" s="106">
        <f>IF(ISERROR(VLOOKUP($J11,'Miljövärden urval för publ'!$B$2:$H$490,MATCH(K$3,'Miljövärden urval för publ'!$B$2:$H$2,0),FALSE)),"",VLOOKUP($J11,'Miljövärden urval för publ'!$B$2:$H$490,MATCH(K$3,'Miljövärden urval för publ'!$B$2:$H$2,0),FALSE))</f>
        <v>0.16731699999999999</v>
      </c>
      <c r="L11" s="106">
        <f>IF(ISERROR(VLOOKUP($J11,'Miljövärden urval för publ'!$B$2:$H$490,MATCH(L$3,'Miljövärden urval för publ'!$B$2:$H$2,0),FALSE)),"",VLOOKUP($J11,'Miljövärden urval för publ'!$B$2:$H$490,MATCH(L$3,'Miljövärden urval för publ'!$B$2:$H$2,0),FALSE))</f>
        <v>21.4114</v>
      </c>
      <c r="M11" s="106">
        <f>IF(ISERROR(VLOOKUP($J11,'Miljövärden urval för publ'!$B$2:$H$490,MATCH(M$3,'Miljövärden urval för publ'!$B$2:$H$2,0),FALSE)),"",VLOOKUP($J11,'Miljövärden urval för publ'!$B$2:$H$490,MATCH(M$3,'Miljövärden urval för publ'!$B$2:$H$2,0),FALSE))</f>
        <v>8.0726300000000002</v>
      </c>
      <c r="N11" s="106">
        <f>IF(ISERROR(VLOOKUP($J11,'Miljövärden urval för publ'!$B$2:$H$490,MATCH(N$3,'Miljövärden urval för publ'!$B$2:$H$2,0),FALSE)),"",VLOOKUP($J11,'Miljövärden urval för publ'!$B$2:$H$490,MATCH(N$3,'Miljövärden urval för publ'!$B$2:$H$2,0),FALSE))</f>
        <v>3.39473E-2</v>
      </c>
    </row>
    <row r="12" spans="1:14" x14ac:dyDescent="0.25">
      <c r="A12" s="117" t="s">
        <v>27</v>
      </c>
      <c r="B12" s="117" t="s">
        <v>28</v>
      </c>
      <c r="D12" s="112" t="str">
        <f>VLOOKUP(B12,'Miljövärden urval för publ'!$B$2:$V$480,MATCH("ska publiceras:",'Miljövärden urval för publ'!$B$2:$T$2,0),FALSE)</f>
        <v>nej</v>
      </c>
      <c r="E12" s="113">
        <f t="shared" si="0"/>
        <v>7</v>
      </c>
      <c r="H12" s="106">
        <v>10</v>
      </c>
      <c r="I12" s="106" t="str">
        <f t="shared" si="1"/>
        <v>Mark Kraftvärme AB</v>
      </c>
      <c r="J12" s="106" t="str">
        <f t="shared" si="2"/>
        <v>Assbergs nätet</v>
      </c>
      <c r="K12" s="106">
        <f>IF(ISERROR(VLOOKUP($J12,'Miljövärden urval för publ'!$B$2:$H$490,MATCH(K$3,'Miljövärden urval för publ'!$B$2:$H$2,0),FALSE)),"",VLOOKUP($J12,'Miljövärden urval för publ'!$B$2:$H$490,MATCH(K$3,'Miljövärden urval för publ'!$B$2:$H$2,0),FALSE))</f>
        <v>4.3905E-2</v>
      </c>
      <c r="L12" s="106">
        <f>IF(ISERROR(VLOOKUP($J12,'Miljövärden urval för publ'!$B$2:$H$490,MATCH(L$3,'Miljövärden urval för publ'!$B$2:$H$2,0),FALSE)),"",VLOOKUP($J12,'Miljövärden urval för publ'!$B$2:$H$490,MATCH(L$3,'Miljövärden urval för publ'!$B$2:$H$2,0),FALSE))</f>
        <v>12.8193</v>
      </c>
      <c r="M12" s="106">
        <f>IF(ISERROR(VLOOKUP($J12,'Miljövärden urval för publ'!$B$2:$H$490,MATCH(M$3,'Miljövärden urval för publ'!$B$2:$H$2,0),FALSE)),"",VLOOKUP($J12,'Miljövärden urval för publ'!$B$2:$H$490,MATCH(M$3,'Miljövärden urval för publ'!$B$2:$H$2,0),FALSE))</f>
        <v>9.4017099999999996</v>
      </c>
      <c r="N12" s="106">
        <f>IF(ISERROR(VLOOKUP($J12,'Miljövärden urval för publ'!$B$2:$H$490,MATCH(N$3,'Miljövärden urval för publ'!$B$2:$H$2,0),FALSE)),"",VLOOKUP($J12,'Miljövärden urval för publ'!$B$2:$H$490,MATCH(N$3,'Miljövärden urval för publ'!$B$2:$H$2,0),FALSE))</f>
        <v>1.7381899999999999E-3</v>
      </c>
    </row>
    <row r="13" spans="1:14" x14ac:dyDescent="0.25">
      <c r="A13" s="117" t="s">
        <v>29</v>
      </c>
      <c r="B13" s="117" t="s">
        <v>30</v>
      </c>
      <c r="D13" s="112" t="str">
        <f>VLOOKUP(B13,'Miljövärden urval för publ'!$B$2:$V$480,MATCH("ska publiceras:",'Miljövärden urval för publ'!$B$2:$T$2,0),FALSE)</f>
        <v>ja</v>
      </c>
      <c r="E13" s="113">
        <f t="shared" si="0"/>
        <v>8</v>
      </c>
      <c r="H13" s="106">
        <v>11</v>
      </c>
      <c r="I13" s="106" t="str">
        <f t="shared" si="1"/>
        <v>Värmevärden AB</v>
      </c>
      <c r="J13" s="106" t="str">
        <f t="shared" si="2"/>
        <v>Avesta</v>
      </c>
      <c r="K13" s="106">
        <f>IF(ISERROR(VLOOKUP($J13,'Miljövärden urval för publ'!$B$2:$H$490,MATCH(K$3,'Miljövärden urval för publ'!$B$2:$H$2,0),FALSE)),"",VLOOKUP($J13,'Miljövärden urval för publ'!$B$2:$H$490,MATCH(K$3,'Miljövärden urval för publ'!$B$2:$H$2,0),FALSE))</f>
        <v>0.19894700000000001</v>
      </c>
      <c r="L13" s="106">
        <f>IF(ISERROR(VLOOKUP($J13,'Miljövärden urval för publ'!$B$2:$H$490,MATCH(L$3,'Miljövärden urval för publ'!$B$2:$H$2,0),FALSE)),"",VLOOKUP($J13,'Miljövärden urval för publ'!$B$2:$H$490,MATCH(L$3,'Miljövärden urval för publ'!$B$2:$H$2,0),FALSE))</f>
        <v>113.361</v>
      </c>
      <c r="M13" s="106">
        <f>IF(ISERROR(VLOOKUP($J13,'Miljövärden urval för publ'!$B$2:$H$490,MATCH(M$3,'Miljövärden urval för publ'!$B$2:$H$2,0),FALSE)),"",VLOOKUP($J13,'Miljövärden urval för publ'!$B$2:$H$490,MATCH(M$3,'Miljövärden urval för publ'!$B$2:$H$2,0),FALSE))</f>
        <v>5.96211</v>
      </c>
      <c r="N13" s="106">
        <f>IF(ISERROR(VLOOKUP($J13,'Miljövärden urval för publ'!$B$2:$H$490,MATCH(N$3,'Miljövärden urval för publ'!$B$2:$H$2,0),FALSE)),"",VLOOKUP($J13,'Miljövärden urval för publ'!$B$2:$H$490,MATCH(N$3,'Miljövärden urval för publ'!$B$2:$H$2,0),FALSE))</f>
        <v>4.7763800000000002E-2</v>
      </c>
    </row>
    <row r="14" spans="1:14" x14ac:dyDescent="0.25">
      <c r="A14" s="117" t="s">
        <v>474</v>
      </c>
      <c r="B14" s="117" t="s">
        <v>475</v>
      </c>
      <c r="D14" s="112" t="str">
        <f>VLOOKUP(B14,'Miljövärden urval för publ'!$B$2:$V$480,MATCH("ska publiceras:",'Miljövärden urval för publ'!$B$2:$T$2,0),FALSE)</f>
        <v>ja</v>
      </c>
      <c r="E14" s="113">
        <f t="shared" si="0"/>
        <v>9</v>
      </c>
      <c r="H14" s="106">
        <v>12</v>
      </c>
      <c r="I14" s="106" t="str">
        <f t="shared" si="1"/>
        <v>E.ON Värme Sverige AB</v>
      </c>
      <c r="J14" s="106" t="str">
        <f t="shared" si="2"/>
        <v>Bara</v>
      </c>
      <c r="K14" s="106">
        <f>IF(ISERROR(VLOOKUP($J14,'Miljövärden urval för publ'!$B$2:$H$490,MATCH(K$3,'Miljövärden urval för publ'!$B$2:$H$2,0),FALSE)),"",VLOOKUP($J14,'Miljövärden urval för publ'!$B$2:$H$490,MATCH(K$3,'Miljövärden urval för publ'!$B$2:$H$2,0),FALSE))</f>
        <v>0.47343299999999999</v>
      </c>
      <c r="L14" s="106">
        <f>IF(ISERROR(VLOOKUP($J14,'Miljövärden urval för publ'!$B$2:$H$490,MATCH(L$3,'Miljövärden urval för publ'!$B$2:$H$2,0),FALSE)),"",VLOOKUP($J14,'Miljövärden urval för publ'!$B$2:$H$490,MATCH(L$3,'Miljövärden urval för publ'!$B$2:$H$2,0),FALSE))</f>
        <v>76.957700000000003</v>
      </c>
      <c r="M14" s="106">
        <f>IF(ISERROR(VLOOKUP($J14,'Miljövärden urval för publ'!$B$2:$H$490,MATCH(M$3,'Miljövärden urval för publ'!$B$2:$H$2,0),FALSE)),"",VLOOKUP($J14,'Miljövärden urval för publ'!$B$2:$H$490,MATCH(M$3,'Miljövärden urval för publ'!$B$2:$H$2,0),FALSE))</f>
        <v>24.1572</v>
      </c>
      <c r="N14" s="106">
        <f>IF(ISERROR(VLOOKUP($J14,'Miljövärden urval för publ'!$B$2:$H$490,MATCH(N$3,'Miljövärden urval för publ'!$B$2:$H$2,0),FALSE)),"",VLOOKUP($J14,'Miljövärden urval för publ'!$B$2:$H$490,MATCH(N$3,'Miljövärden urval för publ'!$B$2:$H$2,0),FALSE))</f>
        <v>0.26425399999999999</v>
      </c>
    </row>
    <row r="15" spans="1:14" x14ac:dyDescent="0.25">
      <c r="A15" s="117" t="s">
        <v>279</v>
      </c>
      <c r="B15" s="117" t="s">
        <v>280</v>
      </c>
      <c r="D15" s="112" t="str">
        <f>VLOOKUP(B15,'Miljövärden urval för publ'!$B$2:$V$480,MATCH("ska publiceras:",'Miljövärden urval för publ'!$B$2:$T$2,0),FALSE)</f>
        <v>ja</v>
      </c>
      <c r="E15" s="113">
        <f t="shared" si="0"/>
        <v>10</v>
      </c>
      <c r="H15" s="106">
        <v>13</v>
      </c>
      <c r="I15" s="106" t="str">
        <f t="shared" si="1"/>
        <v>Bengtsfors Energi</v>
      </c>
      <c r="J15" s="106" t="str">
        <f t="shared" si="2"/>
        <v>Bengtsfors</v>
      </c>
      <c r="K15" s="106">
        <f>IF(ISERROR(VLOOKUP($J15,'Miljövärden urval för publ'!$B$2:$H$490,MATCH(K$3,'Miljövärden urval för publ'!$B$2:$H$2,0),FALSE)),"",VLOOKUP($J15,'Miljövärden urval för publ'!$B$2:$H$490,MATCH(K$3,'Miljövärden urval för publ'!$B$2:$H$2,0),FALSE))</f>
        <v>0.18813299999999999</v>
      </c>
      <c r="L15" s="106">
        <f>IF(ISERROR(VLOOKUP($J15,'Miljövärden urval för publ'!$B$2:$H$490,MATCH(L$3,'Miljövärden urval för publ'!$B$2:$H$2,0),FALSE)),"",VLOOKUP($J15,'Miljövärden urval för publ'!$B$2:$H$490,MATCH(L$3,'Miljövärden urval för publ'!$B$2:$H$2,0),FALSE))</f>
        <v>22.912700000000001</v>
      </c>
      <c r="M15" s="106">
        <f>IF(ISERROR(VLOOKUP($J15,'Miljövärden urval för publ'!$B$2:$H$490,MATCH(M$3,'Miljövärden urval för publ'!$B$2:$H$2,0),FALSE)),"",VLOOKUP($J15,'Miljövärden urval för publ'!$B$2:$H$490,MATCH(M$3,'Miljövärden urval för publ'!$B$2:$H$2,0),FALSE))</f>
        <v>16.453199999999999</v>
      </c>
      <c r="N15" s="106">
        <f>IF(ISERROR(VLOOKUP($J15,'Miljövärden urval för publ'!$B$2:$H$490,MATCH(N$3,'Miljövärden urval för publ'!$B$2:$H$2,0),FALSE)),"",VLOOKUP($J15,'Miljövärden urval för publ'!$B$2:$H$490,MATCH(N$3,'Miljövärden urval för publ'!$B$2:$H$2,0),FALSE))</f>
        <v>3.6673799999999999E-2</v>
      </c>
    </row>
    <row r="16" spans="1:14" x14ac:dyDescent="0.25">
      <c r="A16" s="117" t="s">
        <v>501</v>
      </c>
      <c r="B16" s="117" t="s">
        <v>502</v>
      </c>
      <c r="D16" s="112" t="str">
        <f>VLOOKUP(B16,'Miljövärden urval för publ'!$B$2:$V$480,MATCH("ska publiceras:",'Miljövärden urval för publ'!$B$2:$T$2,0),FALSE)</f>
        <v>ja</v>
      </c>
      <c r="E16" s="113">
        <f t="shared" si="0"/>
        <v>11</v>
      </c>
      <c r="H16" s="106">
        <v>14</v>
      </c>
      <c r="I16" s="106" t="str">
        <f t="shared" si="1"/>
        <v>Bionär Närvärme AB</v>
      </c>
      <c r="J16" s="106" t="str">
        <f t="shared" si="2"/>
        <v>Bergby</v>
      </c>
      <c r="K16" s="106">
        <f>IF(ISERROR(VLOOKUP($J16,'Miljövärden urval för publ'!$B$2:$H$490,MATCH(K$3,'Miljövärden urval för publ'!$B$2:$H$2,0),FALSE)),"",VLOOKUP($J16,'Miljövärden urval för publ'!$B$2:$H$490,MATCH(K$3,'Miljövärden urval för publ'!$B$2:$H$2,0),FALSE))</f>
        <v>0.155753</v>
      </c>
      <c r="L16" s="106">
        <f>IF(ISERROR(VLOOKUP($J16,'Miljövärden urval för publ'!$B$2:$H$490,MATCH(L$3,'Miljövärden urval för publ'!$B$2:$H$2,0),FALSE)),"",VLOOKUP($J16,'Miljövärden urval för publ'!$B$2:$H$490,MATCH(L$3,'Miljövärden urval för publ'!$B$2:$H$2,0),FALSE))</f>
        <v>13.2761</v>
      </c>
      <c r="M16" s="106">
        <f>IF(ISERROR(VLOOKUP($J16,'Miljövärden urval för publ'!$B$2:$H$490,MATCH(M$3,'Miljövärden urval för publ'!$B$2:$H$2,0),FALSE)),"",VLOOKUP($J16,'Miljövärden urval för publ'!$B$2:$H$490,MATCH(M$3,'Miljövärden urval för publ'!$B$2:$H$2,0),FALSE))</f>
        <v>15.7029</v>
      </c>
      <c r="N16" s="106">
        <f>IF(ISERROR(VLOOKUP($J16,'Miljövärden urval för publ'!$B$2:$H$490,MATCH(N$3,'Miljövärden urval för publ'!$B$2:$H$2,0),FALSE)),"",VLOOKUP($J16,'Miljövärden urval för publ'!$B$2:$H$490,MATCH(N$3,'Miljövärden urval för publ'!$B$2:$H$2,0),FALSE))</f>
        <v>1.9891499999999999E-2</v>
      </c>
    </row>
    <row r="17" spans="1:14" x14ac:dyDescent="0.25">
      <c r="A17" s="117" t="s">
        <v>206</v>
      </c>
      <c r="B17" s="117" t="s">
        <v>207</v>
      </c>
      <c r="D17" s="112" t="str">
        <f>VLOOKUP(B17,'Miljövärden urval för publ'!$B$2:$V$480,MATCH("ska publiceras:",'Miljövärden urval för publ'!$B$2:$T$2,0),FALSE)</f>
        <v>nej</v>
      </c>
      <c r="E17" s="113">
        <f t="shared" si="0"/>
        <v>11</v>
      </c>
      <c r="H17" s="106">
        <v>15</v>
      </c>
      <c r="I17" s="106" t="str">
        <f t="shared" si="1"/>
        <v>Umeå Energi AB</v>
      </c>
      <c r="J17" s="106" t="str">
        <f t="shared" si="2"/>
        <v>Bjurholm</v>
      </c>
      <c r="K17" s="106">
        <f>IF(ISERROR(VLOOKUP($J17,'Miljövärden urval för publ'!$B$2:$H$490,MATCH(K$3,'Miljövärden urval för publ'!$B$2:$H$2,0),FALSE)),"",VLOOKUP($J17,'Miljövärden urval för publ'!$B$2:$H$490,MATCH(K$3,'Miljövärden urval för publ'!$B$2:$H$2,0),FALSE))</f>
        <v>0.36047699999999999</v>
      </c>
      <c r="L17" s="106">
        <f>IF(ISERROR(VLOOKUP($J17,'Miljövärden urval för publ'!$B$2:$H$490,MATCH(L$3,'Miljövärden urval för publ'!$B$2:$H$2,0),FALSE)),"",VLOOKUP($J17,'Miljövärden urval för publ'!$B$2:$H$490,MATCH(L$3,'Miljövärden urval för publ'!$B$2:$H$2,0),FALSE))</f>
        <v>54.037199999999999</v>
      </c>
      <c r="M17" s="106">
        <f>IF(ISERROR(VLOOKUP($J17,'Miljövärden urval för publ'!$B$2:$H$490,MATCH(M$3,'Miljövärden urval för publ'!$B$2:$H$2,0),FALSE)),"",VLOOKUP($J17,'Miljövärden urval för publ'!$B$2:$H$490,MATCH(M$3,'Miljövärden urval för publ'!$B$2:$H$2,0),FALSE))</f>
        <v>17.945</v>
      </c>
      <c r="N17" s="106">
        <f>IF(ISERROR(VLOOKUP($J17,'Miljövärden urval för publ'!$B$2:$H$490,MATCH(N$3,'Miljövärden urval för publ'!$B$2:$H$2,0),FALSE)),"",VLOOKUP($J17,'Miljövärden urval för publ'!$B$2:$H$490,MATCH(N$3,'Miljövärden urval för publ'!$B$2:$H$2,0),FALSE))</f>
        <v>0.137071</v>
      </c>
    </row>
    <row r="18" spans="1:14" x14ac:dyDescent="0.25">
      <c r="A18" s="117" t="s">
        <v>206</v>
      </c>
      <c r="B18" s="117" t="s">
        <v>208</v>
      </c>
      <c r="D18" s="112" t="str">
        <f>VLOOKUP(B18,'Miljövärden urval för publ'!$B$2:$V$480,MATCH("ska publiceras:",'Miljövärden urval för publ'!$B$2:$T$2,0),FALSE)</f>
        <v>nej</v>
      </c>
      <c r="E18" s="113">
        <f t="shared" si="0"/>
        <v>11</v>
      </c>
      <c r="H18" s="106">
        <v>16</v>
      </c>
      <c r="I18" s="106" t="str">
        <f t="shared" si="1"/>
        <v>Falu Energi &amp; Vatten AB</v>
      </c>
      <c r="J18" s="106" t="str">
        <f t="shared" si="2"/>
        <v>Bjursås</v>
      </c>
      <c r="K18" s="106">
        <f>IF(ISERROR(VLOOKUP($J18,'Miljövärden urval för publ'!$B$2:$H$490,MATCH(K$3,'Miljövärden urval för publ'!$B$2:$H$2,0),FALSE)),"",VLOOKUP($J18,'Miljövärden urval för publ'!$B$2:$H$490,MATCH(K$3,'Miljövärden urval för publ'!$B$2:$H$2,0),FALSE))</f>
        <v>0.186637</v>
      </c>
      <c r="L18" s="106">
        <f>IF(ISERROR(VLOOKUP($J18,'Miljövärden urval för publ'!$B$2:$H$490,MATCH(L$3,'Miljövärden urval för publ'!$B$2:$H$2,0),FALSE)),"",VLOOKUP($J18,'Miljövärden urval för publ'!$B$2:$H$490,MATCH(L$3,'Miljövärden urval för publ'!$B$2:$H$2,0),FALSE))</f>
        <v>18.430399999999999</v>
      </c>
      <c r="M18" s="106">
        <f>IF(ISERROR(VLOOKUP($J18,'Miljövärden urval för publ'!$B$2:$H$490,MATCH(M$3,'Miljövärden urval för publ'!$B$2:$H$2,0),FALSE)),"",VLOOKUP($J18,'Miljövärden urval för publ'!$B$2:$H$490,MATCH(M$3,'Miljövärden urval för publ'!$B$2:$H$2,0),FALSE))</f>
        <v>17.593499999999999</v>
      </c>
      <c r="N18" s="106">
        <f>IF(ISERROR(VLOOKUP($J18,'Miljövärden urval för publ'!$B$2:$H$490,MATCH(N$3,'Miljövärden urval för publ'!$B$2:$H$2,0),FALSE)),"",VLOOKUP($J18,'Miljövärden urval för publ'!$B$2:$H$490,MATCH(N$3,'Miljövärden urval för publ'!$B$2:$H$2,0),FALSE))</f>
        <v>3.0150799999999998E-2</v>
      </c>
    </row>
    <row r="19" spans="1:14" x14ac:dyDescent="0.25">
      <c r="A19" s="117" t="s">
        <v>76</v>
      </c>
      <c r="B19" s="117" t="s">
        <v>77</v>
      </c>
      <c r="D19" s="112" t="str">
        <f>VLOOKUP(B19,'Miljövärden urval för publ'!$B$2:$V$480,MATCH("ska publiceras:",'Miljövärden urval för publ'!$B$2:$T$2,0),FALSE)</f>
        <v>ja</v>
      </c>
      <c r="E19" s="113">
        <f t="shared" si="0"/>
        <v>12</v>
      </c>
      <c r="H19" s="106">
        <v>17</v>
      </c>
      <c r="I19" s="106" t="str">
        <f t="shared" si="1"/>
        <v>Lantmännen Agrovärme AB</v>
      </c>
      <c r="J19" s="106" t="str">
        <f t="shared" si="2"/>
        <v>Bjärnum</v>
      </c>
      <c r="K19" s="106">
        <f>IF(ISERROR(VLOOKUP($J19,'Miljövärden urval för publ'!$B$2:$H$490,MATCH(K$3,'Miljövärden urval för publ'!$B$2:$H$2,0),FALSE)),"",VLOOKUP($J19,'Miljövärden urval för publ'!$B$2:$H$490,MATCH(K$3,'Miljövärden urval för publ'!$B$2:$H$2,0),FALSE))</f>
        <v>0.35611999999999999</v>
      </c>
      <c r="L19" s="106">
        <f>IF(ISERROR(VLOOKUP($J19,'Miljövärden urval för publ'!$B$2:$H$490,MATCH(L$3,'Miljövärden urval för publ'!$B$2:$H$2,0),FALSE)),"",VLOOKUP($J19,'Miljövärden urval för publ'!$B$2:$H$490,MATCH(L$3,'Miljövärden urval för publ'!$B$2:$H$2,0),FALSE))</f>
        <v>62.823300000000003</v>
      </c>
      <c r="M19" s="106">
        <f>IF(ISERROR(VLOOKUP($J19,'Miljövärden urval för publ'!$B$2:$H$490,MATCH(M$3,'Miljövärden urval för publ'!$B$2:$H$2,0),FALSE)),"",VLOOKUP($J19,'Miljövärden urval för publ'!$B$2:$H$490,MATCH(M$3,'Miljövärden urval för publ'!$B$2:$H$2,0),FALSE))</f>
        <v>17.312999999999999</v>
      </c>
      <c r="N19" s="106">
        <f>IF(ISERROR(VLOOKUP($J19,'Miljövärden urval för publ'!$B$2:$H$490,MATCH(N$3,'Miljövärden urval för publ'!$B$2:$H$2,0),FALSE)),"",VLOOKUP($J19,'Miljövärden urval för publ'!$B$2:$H$490,MATCH(N$3,'Miljövärden urval för publ'!$B$2:$H$2,0),FALSE))</f>
        <v>0.149504</v>
      </c>
    </row>
    <row r="20" spans="1:14" x14ac:dyDescent="0.25">
      <c r="A20" s="117" t="s">
        <v>31</v>
      </c>
      <c r="B20" s="117" t="s">
        <v>32</v>
      </c>
      <c r="D20" s="112" t="str">
        <f>VLOOKUP(B20,'Miljövärden urval för publ'!$B$2:$V$480,MATCH("ska publiceras:",'Miljövärden urval för publ'!$B$2:$T$2,0),FALSE)</f>
        <v>ja</v>
      </c>
      <c r="E20" s="113">
        <f t="shared" si="0"/>
        <v>13</v>
      </c>
      <c r="H20" s="106">
        <v>18</v>
      </c>
      <c r="I20" s="106" t="str">
        <f t="shared" si="1"/>
        <v>Övik Energi AB</v>
      </c>
      <c r="J20" s="106" t="str">
        <f t="shared" si="2"/>
        <v>Bjästa</v>
      </c>
      <c r="K20" s="106">
        <f>IF(ISERROR(VLOOKUP($J20,'Miljövärden urval för publ'!$B$2:$H$490,MATCH(K$3,'Miljövärden urval för publ'!$B$2:$H$2,0),FALSE)),"",VLOOKUP($J20,'Miljövärden urval för publ'!$B$2:$H$490,MATCH(K$3,'Miljövärden urval för publ'!$B$2:$H$2,0),FALSE))</f>
        <v>0.149398</v>
      </c>
      <c r="L20" s="106">
        <f>IF(ISERROR(VLOOKUP($J20,'Miljövärden urval för publ'!$B$2:$H$490,MATCH(L$3,'Miljövärden urval för publ'!$B$2:$H$2,0),FALSE)),"",VLOOKUP($J20,'Miljövärden urval för publ'!$B$2:$H$490,MATCH(L$3,'Miljövärden urval för publ'!$B$2:$H$2,0),FALSE))</f>
        <v>28.674099999999999</v>
      </c>
      <c r="M20" s="106">
        <f>IF(ISERROR(VLOOKUP($J20,'Miljövärden urval för publ'!$B$2:$H$490,MATCH(M$3,'Miljövärden urval för publ'!$B$2:$H$2,0),FALSE)),"",VLOOKUP($J20,'Miljövärden urval för publ'!$B$2:$H$490,MATCH(M$3,'Miljövärden urval för publ'!$B$2:$H$2,0),FALSE))</f>
        <v>10.498200000000001</v>
      </c>
      <c r="N20" s="106">
        <f>IF(ISERROR(VLOOKUP($J20,'Miljövärden urval för publ'!$B$2:$H$490,MATCH(N$3,'Miljövärden urval för publ'!$B$2:$H$2,0),FALSE)),"",VLOOKUP($J20,'Miljövärden urval för publ'!$B$2:$H$490,MATCH(N$3,'Miljövärden urval för publ'!$B$2:$H$2,0),FALSE))</f>
        <v>4.3112600000000001E-2</v>
      </c>
    </row>
    <row r="21" spans="1:14" x14ac:dyDescent="0.25">
      <c r="A21" s="117" t="s">
        <v>33</v>
      </c>
      <c r="B21" s="117" t="s">
        <v>34</v>
      </c>
      <c r="D21" s="112" t="str">
        <f>VLOOKUP(B21,'Miljövärden urval för publ'!$B$2:$V$480,MATCH("ska publiceras:",'Miljövärden urval för publ'!$B$2:$T$2,0),FALSE)</f>
        <v>ja</v>
      </c>
      <c r="E21" s="113">
        <f t="shared" si="0"/>
        <v>14</v>
      </c>
      <c r="H21" s="106">
        <v>19</v>
      </c>
      <c r="I21" s="106" t="str">
        <f t="shared" si="1"/>
        <v>Nässjö Affärsverk AB</v>
      </c>
      <c r="J21" s="106" t="str">
        <f t="shared" si="2"/>
        <v>Bodafors</v>
      </c>
      <c r="K21" s="106">
        <f>IF(ISERROR(VLOOKUP($J21,'Miljövärden urval för publ'!$B$2:$H$490,MATCH(K$3,'Miljövärden urval för publ'!$B$2:$H$2,0),FALSE)),"",VLOOKUP($J21,'Miljövärden urval för publ'!$B$2:$H$490,MATCH(K$3,'Miljövärden urval för publ'!$B$2:$H$2,0),FALSE))</f>
        <v>0.21174200000000001</v>
      </c>
      <c r="L21" s="106">
        <f>IF(ISERROR(VLOOKUP($J21,'Miljövärden urval för publ'!$B$2:$H$490,MATCH(L$3,'Miljövärden urval för publ'!$B$2:$H$2,0),FALSE)),"",VLOOKUP($J21,'Miljövärden urval för publ'!$B$2:$H$490,MATCH(L$3,'Miljövärden urval för publ'!$B$2:$H$2,0),FALSE))</f>
        <v>39.998100000000001</v>
      </c>
      <c r="M21" s="106">
        <f>IF(ISERROR(VLOOKUP($J21,'Miljövärden urval för publ'!$B$2:$H$490,MATCH(M$3,'Miljövärden urval för publ'!$B$2:$H$2,0),FALSE)),"",VLOOKUP($J21,'Miljövärden urval för publ'!$B$2:$H$490,MATCH(M$3,'Miljövärden urval för publ'!$B$2:$H$2,0),FALSE))</f>
        <v>10.666700000000001</v>
      </c>
      <c r="N21" s="106">
        <f>IF(ISERROR(VLOOKUP($J21,'Miljövärden urval för publ'!$B$2:$H$490,MATCH(N$3,'Miljövärden urval för publ'!$B$2:$H$2,0),FALSE)),"",VLOOKUP($J21,'Miljövärden urval för publ'!$B$2:$H$490,MATCH(N$3,'Miljövärden urval för publ'!$B$2:$H$2,0),FALSE))</f>
        <v>7.4909000000000003E-2</v>
      </c>
    </row>
    <row r="22" spans="1:14" x14ac:dyDescent="0.25">
      <c r="A22" s="117" t="s">
        <v>147</v>
      </c>
      <c r="B22" s="117" t="s">
        <v>148</v>
      </c>
      <c r="D22" s="112" t="str">
        <f>VLOOKUP(B22,'Miljövärden urval för publ'!$B$2:$V$480,MATCH("ska publiceras:",'Miljövärden urval för publ'!$B$2:$T$2,0),FALSE)</f>
        <v>nej</v>
      </c>
      <c r="E22" s="113">
        <f t="shared" si="0"/>
        <v>14</v>
      </c>
      <c r="H22" s="106">
        <v>20</v>
      </c>
      <c r="I22" s="106" t="str">
        <f t="shared" si="1"/>
        <v>Skellefteå Kraft AB</v>
      </c>
      <c r="J22" s="106" t="str">
        <f t="shared" si="2"/>
        <v>Boliden</v>
      </c>
      <c r="K22" s="106">
        <f>IF(ISERROR(VLOOKUP($J22,'Miljövärden urval för publ'!$B$2:$H$490,MATCH(K$3,'Miljövärden urval för publ'!$B$2:$H$2,0),FALSE)),"",VLOOKUP($J22,'Miljövärden urval för publ'!$B$2:$H$490,MATCH(K$3,'Miljövärden urval för publ'!$B$2:$H$2,0),FALSE))</f>
        <v>0.167546</v>
      </c>
      <c r="L22" s="106">
        <f>IF(ISERROR(VLOOKUP($J22,'Miljövärden urval för publ'!$B$2:$H$490,MATCH(L$3,'Miljövärden urval för publ'!$B$2:$H$2,0),FALSE)),"",VLOOKUP($J22,'Miljövärden urval för publ'!$B$2:$H$490,MATCH(L$3,'Miljövärden urval för publ'!$B$2:$H$2,0),FALSE))</f>
        <v>10.464700000000001</v>
      </c>
      <c r="M22" s="106">
        <f>IF(ISERROR(VLOOKUP($J22,'Miljövärden urval för publ'!$B$2:$H$490,MATCH(M$3,'Miljövärden urval för publ'!$B$2:$H$2,0),FALSE)),"",VLOOKUP($J22,'Miljövärden urval för publ'!$B$2:$H$490,MATCH(M$3,'Miljövärden urval för publ'!$B$2:$H$2,0),FALSE))</f>
        <v>16.299299999999999</v>
      </c>
      <c r="N22" s="106">
        <f>IF(ISERROR(VLOOKUP($J22,'Miljövärden urval för publ'!$B$2:$H$490,MATCH(N$3,'Miljövärden urval för publ'!$B$2:$H$2,0),FALSE)),"",VLOOKUP($J22,'Miljövärden urval för publ'!$B$2:$H$490,MATCH(N$3,'Miljövärden urval för publ'!$B$2:$H$2,0),FALSE))</f>
        <v>9.6813200000000002E-3</v>
      </c>
    </row>
    <row r="23" spans="1:14" x14ac:dyDescent="0.25">
      <c r="A23" s="117" t="s">
        <v>457</v>
      </c>
      <c r="B23" s="117" t="s">
        <v>458</v>
      </c>
      <c r="D23" s="112" t="str">
        <f>VLOOKUP(B23,'Miljövärden urval för publ'!$B$2:$V$480,MATCH("ska publiceras:",'Miljövärden urval för publ'!$B$2:$T$2,0),FALSE)</f>
        <v>ja</v>
      </c>
      <c r="E23" s="113">
        <f t="shared" si="0"/>
        <v>15</v>
      </c>
      <c r="H23" s="106">
        <v>21</v>
      </c>
      <c r="I23" s="106" t="str">
        <f t="shared" si="1"/>
        <v>Bollnäs Energi AB</v>
      </c>
      <c r="J23" s="106" t="str">
        <f t="shared" si="2"/>
        <v>Bollnäs</v>
      </c>
      <c r="K23" s="106">
        <f>IF(ISERROR(VLOOKUP($J23,'Miljövärden urval för publ'!$B$2:$H$490,MATCH(K$3,'Miljövärden urval för publ'!$B$2:$H$2,0),FALSE)),"",VLOOKUP($J23,'Miljövärden urval för publ'!$B$2:$H$490,MATCH(K$3,'Miljövärden urval för publ'!$B$2:$H$2,0),FALSE))</f>
        <v>0.172791</v>
      </c>
      <c r="L23" s="106">
        <f>IF(ISERROR(VLOOKUP($J23,'Miljövärden urval för publ'!$B$2:$H$490,MATCH(L$3,'Miljövärden urval för publ'!$B$2:$H$2,0),FALSE)),"",VLOOKUP($J23,'Miljövärden urval för publ'!$B$2:$H$490,MATCH(L$3,'Miljövärden urval för publ'!$B$2:$H$2,0),FALSE))</f>
        <v>102.196</v>
      </c>
      <c r="M23" s="106">
        <f>IF(ISERROR(VLOOKUP($J23,'Miljövärden urval för publ'!$B$2:$H$490,MATCH(M$3,'Miljövärden urval för publ'!$B$2:$H$2,0),FALSE)),"",VLOOKUP($J23,'Miljövärden urval för publ'!$B$2:$H$490,MATCH(M$3,'Miljövärden urval för publ'!$B$2:$H$2,0),FALSE))</f>
        <v>3.6124499999999999</v>
      </c>
      <c r="N23" s="106">
        <f>IF(ISERROR(VLOOKUP($J23,'Miljövärden urval för publ'!$B$2:$H$490,MATCH(N$3,'Miljövärden urval för publ'!$B$2:$H$2,0),FALSE)),"",VLOOKUP($J23,'Miljövärden urval för publ'!$B$2:$H$490,MATCH(N$3,'Miljövärden urval för publ'!$B$2:$H$2,0),FALSE))</f>
        <v>3.77334E-2</v>
      </c>
    </row>
    <row r="24" spans="1:14" x14ac:dyDescent="0.25">
      <c r="A24" s="117" t="s">
        <v>135</v>
      </c>
      <c r="B24" s="117" t="s">
        <v>136</v>
      </c>
      <c r="D24" s="112" t="str">
        <f>VLOOKUP(B24,'Miljövärden urval för publ'!$B$2:$V$480,MATCH("ska publiceras:",'Miljövärden urval för publ'!$B$2:$T$2,0),FALSE)</f>
        <v>ja</v>
      </c>
      <c r="E24" s="113">
        <f t="shared" si="0"/>
        <v>16</v>
      </c>
      <c r="H24" s="106">
        <v>22</v>
      </c>
      <c r="I24" s="106" t="str">
        <f t="shared" si="1"/>
        <v>Tekniska Verken i Linköping AB</v>
      </c>
      <c r="J24" s="106" t="str">
        <f t="shared" si="2"/>
        <v>Borensberg</v>
      </c>
      <c r="K24" s="106">
        <f>IF(ISERROR(VLOOKUP($J24,'Miljövärden urval för publ'!$B$2:$H$490,MATCH(K$3,'Miljövärden urval för publ'!$B$2:$H$2,0),FALSE)),"",VLOOKUP($J24,'Miljövärden urval för publ'!$B$2:$H$490,MATCH(K$3,'Miljövärden urval för publ'!$B$2:$H$2,0),FALSE))</f>
        <v>0.156972</v>
      </c>
      <c r="L24" s="106">
        <f>IF(ISERROR(VLOOKUP($J24,'Miljövärden urval för publ'!$B$2:$H$490,MATCH(L$3,'Miljövärden urval för publ'!$B$2:$H$2,0),FALSE)),"",VLOOKUP($J24,'Miljövärden urval för publ'!$B$2:$H$490,MATCH(L$3,'Miljövärden urval för publ'!$B$2:$H$2,0),FALSE))</f>
        <v>37.163499999999999</v>
      </c>
      <c r="M24" s="106">
        <f>IF(ISERROR(VLOOKUP($J24,'Miljövärden urval för publ'!$B$2:$H$490,MATCH(M$3,'Miljövärden urval för publ'!$B$2:$H$2,0),FALSE)),"",VLOOKUP($J24,'Miljövärden urval för publ'!$B$2:$H$490,MATCH(M$3,'Miljövärden urval för publ'!$B$2:$H$2,0),FALSE))</f>
        <v>11.509499999999999</v>
      </c>
      <c r="N24" s="106">
        <f>IF(ISERROR(VLOOKUP($J24,'Miljövärden urval för publ'!$B$2:$H$490,MATCH(N$3,'Miljövärden urval för publ'!$B$2:$H$2,0),FALSE)),"",VLOOKUP($J24,'Miljövärden urval för publ'!$B$2:$H$490,MATCH(N$3,'Miljövärden urval för publ'!$B$2:$H$2,0),FALSE))</f>
        <v>2.2702699999999999E-2</v>
      </c>
    </row>
    <row r="25" spans="1:14" x14ac:dyDescent="0.25">
      <c r="A25" s="117" t="s">
        <v>238</v>
      </c>
      <c r="B25" s="117" t="s">
        <v>239</v>
      </c>
      <c r="D25" s="112" t="str">
        <f>VLOOKUP(B25,'Miljövärden urval för publ'!$B$2:$V$480,MATCH("ska publiceras:",'Miljövärden urval för publ'!$B$2:$T$2,0),FALSE)</f>
        <v>ja</v>
      </c>
      <c r="E25" s="113">
        <f t="shared" si="0"/>
        <v>17</v>
      </c>
      <c r="H25" s="106">
        <v>23</v>
      </c>
      <c r="I25" s="106" t="str">
        <f t="shared" si="1"/>
        <v>Borgholm Energi AB</v>
      </c>
      <c r="J25" s="106" t="str">
        <f t="shared" si="2"/>
        <v>Borgholm</v>
      </c>
      <c r="K25" s="106">
        <f>IF(ISERROR(VLOOKUP($J25,'Miljövärden urval för publ'!$B$2:$H$490,MATCH(K$3,'Miljövärden urval för publ'!$B$2:$H$2,0),FALSE)),"",VLOOKUP($J25,'Miljövärden urval för publ'!$B$2:$H$490,MATCH(K$3,'Miljövärden urval för publ'!$B$2:$H$2,0),FALSE))</f>
        <v>0.10774300000000001</v>
      </c>
      <c r="L25" s="106">
        <f>IF(ISERROR(VLOOKUP($J25,'Miljövärden urval för publ'!$B$2:$H$490,MATCH(L$3,'Miljövärden urval för publ'!$B$2:$H$2,0),FALSE)),"",VLOOKUP($J25,'Miljövärden urval för publ'!$B$2:$H$490,MATCH(L$3,'Miljövärden urval för publ'!$B$2:$H$2,0),FALSE))</f>
        <v>25.407900000000001</v>
      </c>
      <c r="M25" s="106">
        <f>IF(ISERROR(VLOOKUP($J25,'Miljövärden urval för publ'!$B$2:$H$490,MATCH(M$3,'Miljövärden urval för publ'!$B$2:$H$2,0),FALSE)),"",VLOOKUP($J25,'Miljövärden urval för publ'!$B$2:$H$490,MATCH(M$3,'Miljövärden urval för publ'!$B$2:$H$2,0),FALSE))</f>
        <v>8.0373999999999999</v>
      </c>
      <c r="N25" s="106">
        <f>IF(ISERROR(VLOOKUP($J25,'Miljövärden urval för publ'!$B$2:$H$490,MATCH(N$3,'Miljövärden urval för publ'!$B$2:$H$2,0),FALSE)),"",VLOOKUP($J25,'Miljövärden urval för publ'!$B$2:$H$490,MATCH(N$3,'Miljövärden urval för publ'!$B$2:$H$2,0),FALSE))</f>
        <v>1.37278E-2</v>
      </c>
    </row>
    <row r="26" spans="1:14" x14ac:dyDescent="0.25">
      <c r="A26" s="117" t="s">
        <v>556</v>
      </c>
      <c r="B26" s="117" t="s">
        <v>557</v>
      </c>
      <c r="D26" s="112" t="str">
        <f>VLOOKUP(B26,'Miljövärden urval för publ'!$B$2:$V$480,MATCH("ska publiceras:",'Miljövärden urval för publ'!$B$2:$T$2,0),FALSE)</f>
        <v>ja</v>
      </c>
      <c r="E26" s="113">
        <f t="shared" si="0"/>
        <v>18</v>
      </c>
      <c r="H26" s="106">
        <v>24</v>
      </c>
      <c r="I26" s="106" t="str">
        <f t="shared" si="1"/>
        <v>Borlänge Energi AB</v>
      </c>
      <c r="J26" s="106" t="str">
        <f t="shared" si="2"/>
        <v>Borlänge</v>
      </c>
      <c r="K26" s="106">
        <f>IF(ISERROR(VLOOKUP($J26,'Miljövärden urval för publ'!$B$2:$H$490,MATCH(K$3,'Miljövärden urval för publ'!$B$2:$H$2,0),FALSE)),"",VLOOKUP($J26,'Miljövärden urval för publ'!$B$2:$H$490,MATCH(K$3,'Miljövärden urval för publ'!$B$2:$H$2,0),FALSE))</f>
        <v>6.6785800000000006E-2</v>
      </c>
      <c r="L26" s="106">
        <f>IF(ISERROR(VLOOKUP($J26,'Miljövärden urval för publ'!$B$2:$H$490,MATCH(L$3,'Miljövärden urval för publ'!$B$2:$H$2,0),FALSE)),"",VLOOKUP($J26,'Miljövärden urval för publ'!$B$2:$H$490,MATCH(L$3,'Miljövärden urval för publ'!$B$2:$H$2,0),FALSE))</f>
        <v>50.786499999999997</v>
      </c>
      <c r="M26" s="106">
        <f>IF(ISERROR(VLOOKUP($J26,'Miljövärden urval för publ'!$B$2:$H$490,MATCH(M$3,'Miljövärden urval för publ'!$B$2:$H$2,0),FALSE)),"",VLOOKUP($J26,'Miljövärden urval för publ'!$B$2:$H$490,MATCH(M$3,'Miljövärden urval för publ'!$B$2:$H$2,0),FALSE))</f>
        <v>4.4323600000000001</v>
      </c>
      <c r="N26" s="106">
        <f>IF(ISERROR(VLOOKUP($J26,'Miljövärden urval för publ'!$B$2:$H$490,MATCH(N$3,'Miljövärden urval för publ'!$B$2:$H$2,0),FALSE)),"",VLOOKUP($J26,'Miljövärden urval för publ'!$B$2:$H$490,MATCH(N$3,'Miljövärden urval för publ'!$B$2:$H$2,0),FALSE))</f>
        <v>8.4199900000000005E-3</v>
      </c>
    </row>
    <row r="27" spans="1:14" x14ac:dyDescent="0.25">
      <c r="A27" s="117" t="s">
        <v>147</v>
      </c>
      <c r="B27" s="117" t="s">
        <v>149</v>
      </c>
      <c r="D27" s="112" t="str">
        <f>VLOOKUP(B27,'Miljövärden urval för publ'!$B$2:$V$480,MATCH("ska publiceras:",'Miljövärden urval för publ'!$B$2:$T$2,0),FALSE)</f>
        <v>nej</v>
      </c>
      <c r="E27" s="113">
        <f t="shared" si="0"/>
        <v>18</v>
      </c>
      <c r="H27" s="106">
        <v>25</v>
      </c>
      <c r="I27" s="106" t="str">
        <f t="shared" si="1"/>
        <v>Borås Energi och Miljö AB</v>
      </c>
      <c r="J27" s="106" t="str">
        <f t="shared" si="2"/>
        <v>Borås</v>
      </c>
      <c r="K27" s="106">
        <f>IF(ISERROR(VLOOKUP($J27,'Miljövärden urval för publ'!$B$2:$H$490,MATCH(K$3,'Miljövärden urval för publ'!$B$2:$H$2,0),FALSE)),"",VLOOKUP($J27,'Miljövärden urval för publ'!$B$2:$H$490,MATCH(K$3,'Miljövärden urval för publ'!$B$2:$H$2,0),FALSE))</f>
        <v>0.115887</v>
      </c>
      <c r="L27" s="106">
        <f>IF(ISERROR(VLOOKUP($J27,'Miljövärden urval för publ'!$B$2:$H$490,MATCH(L$3,'Miljövärden urval för publ'!$B$2:$H$2,0),FALSE)),"",VLOOKUP($J27,'Miljövärden urval för publ'!$B$2:$H$490,MATCH(L$3,'Miljövärden urval för publ'!$B$2:$H$2,0),FALSE))</f>
        <v>44.691299999999998</v>
      </c>
      <c r="M27" s="106">
        <f>IF(ISERROR(VLOOKUP($J27,'Miljövärden urval för publ'!$B$2:$H$490,MATCH(M$3,'Miljövärden urval för publ'!$B$2:$H$2,0),FALSE)),"",VLOOKUP($J27,'Miljövärden urval för publ'!$B$2:$H$490,MATCH(M$3,'Miljövärden urval för publ'!$B$2:$H$2,0),FALSE))</f>
        <v>5.9775499999999999</v>
      </c>
      <c r="N27" s="106">
        <f>IF(ISERROR(VLOOKUP($J27,'Miljövärden urval för publ'!$B$2:$H$490,MATCH(N$3,'Miljövärden urval för publ'!$B$2:$H$2,0),FALSE)),"",VLOOKUP($J27,'Miljövärden urval för publ'!$B$2:$H$490,MATCH(N$3,'Miljövärden urval för publ'!$B$2:$H$2,0),FALSE))</f>
        <v>1.67578E-2</v>
      </c>
    </row>
    <row r="28" spans="1:14" x14ac:dyDescent="0.25">
      <c r="A28" s="117" t="s">
        <v>76</v>
      </c>
      <c r="B28" s="117" t="s">
        <v>78</v>
      </c>
      <c r="D28" s="112" t="str">
        <f>VLOOKUP(B28,'Miljövärden urval för publ'!$B$2:$V$480,MATCH("ska publiceras:",'Miljövärden urval för publ'!$B$2:$T$2,0),FALSE)</f>
        <v>nej</v>
      </c>
      <c r="E28" s="113">
        <f t="shared" si="0"/>
        <v>18</v>
      </c>
      <c r="H28" s="106">
        <v>26</v>
      </c>
      <c r="I28" s="106" t="str">
        <f t="shared" si="1"/>
        <v>E.ON Värme Sverige AB</v>
      </c>
      <c r="J28" s="106" t="str">
        <f t="shared" si="2"/>
        <v>Boxholm</v>
      </c>
      <c r="K28" s="106">
        <f>IF(ISERROR(VLOOKUP($J28,'Miljövärden urval för publ'!$B$2:$H$490,MATCH(K$3,'Miljövärden urval för publ'!$B$2:$H$2,0),FALSE)),"",VLOOKUP($J28,'Miljövärden urval för publ'!$B$2:$H$490,MATCH(K$3,'Miljövärden urval för publ'!$B$2:$H$2,0),FALSE))</f>
        <v>8.1309199999999998E-2</v>
      </c>
      <c r="L28" s="106">
        <f>IF(ISERROR(VLOOKUP($J28,'Miljövärden urval för publ'!$B$2:$H$490,MATCH(L$3,'Miljövärden urval för publ'!$B$2:$H$2,0),FALSE)),"",VLOOKUP($J28,'Miljövärden urval för publ'!$B$2:$H$490,MATCH(L$3,'Miljövärden urval för publ'!$B$2:$H$2,0),FALSE))</f>
        <v>20.012699999999999</v>
      </c>
      <c r="M28" s="106">
        <f>IF(ISERROR(VLOOKUP($J28,'Miljövärden urval för publ'!$B$2:$H$490,MATCH(M$3,'Miljövärden urval för publ'!$B$2:$H$2,0),FALSE)),"",VLOOKUP($J28,'Miljövärden urval för publ'!$B$2:$H$490,MATCH(M$3,'Miljövärden urval för publ'!$B$2:$H$2,0),FALSE))</f>
        <v>7.82308</v>
      </c>
      <c r="N28" s="106">
        <f>IF(ISERROR(VLOOKUP($J28,'Miljövärden urval för publ'!$B$2:$H$490,MATCH(N$3,'Miljövärden urval för publ'!$B$2:$H$2,0),FALSE)),"",VLOOKUP($J28,'Miljövärden urval för publ'!$B$2:$H$490,MATCH(N$3,'Miljövärden urval för publ'!$B$2:$H$2,0),FALSE))</f>
        <v>1.32199E-2</v>
      </c>
    </row>
    <row r="29" spans="1:14" x14ac:dyDescent="0.25">
      <c r="A29" s="117" t="s">
        <v>308</v>
      </c>
      <c r="B29" s="117" t="s">
        <v>310</v>
      </c>
      <c r="D29" s="112" t="str">
        <f>VLOOKUP(B29,'Miljövärden urval för publ'!$B$2:$V$480,MATCH("ska publiceras:",'Miljövärden urval för publ'!$B$2:$T$2,0),FALSE)</f>
        <v>ja</v>
      </c>
      <c r="E29" s="113">
        <f t="shared" si="0"/>
        <v>19</v>
      </c>
      <c r="H29" s="106">
        <v>27</v>
      </c>
      <c r="I29" s="106" t="str">
        <f t="shared" si="1"/>
        <v>Växjö Energi AB</v>
      </c>
      <c r="J29" s="106" t="str">
        <f t="shared" si="2"/>
        <v>Braås</v>
      </c>
      <c r="K29" s="106">
        <f>IF(ISERROR(VLOOKUP($J29,'Miljövärden urval för publ'!$B$2:$H$490,MATCH(K$3,'Miljövärden urval för publ'!$B$2:$H$2,0),FALSE)),"",VLOOKUP($J29,'Miljövärden urval för publ'!$B$2:$H$490,MATCH(K$3,'Miljövärden urval för publ'!$B$2:$H$2,0),FALSE))</f>
        <v>9.1916600000000001E-2</v>
      </c>
      <c r="L29" s="106">
        <f>IF(ISERROR(VLOOKUP($J29,'Miljövärden urval för publ'!$B$2:$H$490,MATCH(L$3,'Miljövärden urval för publ'!$B$2:$H$2,0),FALSE)),"",VLOOKUP($J29,'Miljövärden urval för publ'!$B$2:$H$490,MATCH(L$3,'Miljövärden urval för publ'!$B$2:$H$2,0),FALSE))</f>
        <v>18.778300000000002</v>
      </c>
      <c r="M29" s="106">
        <f>IF(ISERROR(VLOOKUP($J29,'Miljövärden urval för publ'!$B$2:$H$490,MATCH(M$3,'Miljövärden urval för publ'!$B$2:$H$2,0),FALSE)),"",VLOOKUP($J29,'Miljövärden urval för publ'!$B$2:$H$490,MATCH(M$3,'Miljövärden urval för publ'!$B$2:$H$2,0),FALSE))</f>
        <v>9.3534799999999994</v>
      </c>
      <c r="N29" s="106">
        <f>IF(ISERROR(VLOOKUP($J29,'Miljövärden urval för publ'!$B$2:$H$490,MATCH(N$3,'Miljövärden urval för publ'!$B$2:$H$2,0),FALSE)),"",VLOOKUP($J29,'Miljövärden urval för publ'!$B$2:$H$490,MATCH(N$3,'Miljövärden urval för publ'!$B$2:$H$2,0),FALSE))</f>
        <v>7.6986900000000002E-3</v>
      </c>
    </row>
    <row r="30" spans="1:14" x14ac:dyDescent="0.25">
      <c r="A30" s="117" t="s">
        <v>357</v>
      </c>
      <c r="B30" s="117" t="s">
        <v>358</v>
      </c>
      <c r="D30" s="112" t="str">
        <f>VLOOKUP(B30,'Miljövärden urval för publ'!$B$2:$V$480,MATCH("ska publiceras:",'Miljövärden urval för publ'!$B$2:$T$2,0),FALSE)</f>
        <v>ja</v>
      </c>
      <c r="E30" s="113">
        <f t="shared" si="0"/>
        <v>20</v>
      </c>
      <c r="H30" s="106">
        <v>28</v>
      </c>
      <c r="I30" s="106" t="str">
        <f t="shared" si="1"/>
        <v>Övik Energi AB</v>
      </c>
      <c r="J30" s="106" t="str">
        <f t="shared" si="2"/>
        <v>Bredbyn</v>
      </c>
      <c r="K30" s="106">
        <f>IF(ISERROR(VLOOKUP($J30,'Miljövärden urval för publ'!$B$2:$H$490,MATCH(K$3,'Miljövärden urval för publ'!$B$2:$H$2,0),FALSE)),"",VLOOKUP($J30,'Miljövärden urval för publ'!$B$2:$H$490,MATCH(K$3,'Miljövärden urval för publ'!$B$2:$H$2,0),FALSE))</f>
        <v>0.459702</v>
      </c>
      <c r="L30" s="106">
        <f>IF(ISERROR(VLOOKUP($J30,'Miljövärden urval för publ'!$B$2:$H$490,MATCH(L$3,'Miljövärden urval för publ'!$B$2:$H$2,0),FALSE)),"",VLOOKUP($J30,'Miljövärden urval för publ'!$B$2:$H$490,MATCH(L$3,'Miljövärden urval för publ'!$B$2:$H$2,0),FALSE))</f>
        <v>15.340299999999999</v>
      </c>
      <c r="M30" s="106">
        <f>IF(ISERROR(VLOOKUP($J30,'Miljövärden urval för publ'!$B$2:$H$490,MATCH(M$3,'Miljövärden urval för publ'!$B$2:$H$2,0),FALSE)),"",VLOOKUP($J30,'Miljövärden urval för publ'!$B$2:$H$490,MATCH(M$3,'Miljövärden urval för publ'!$B$2:$H$2,0),FALSE))</f>
        <v>7.1853199999999999</v>
      </c>
      <c r="N30" s="106">
        <f>IF(ISERROR(VLOOKUP($J30,'Miljövärden urval för publ'!$B$2:$H$490,MATCH(N$3,'Miljövärden urval för publ'!$B$2:$H$2,0),FALSE)),"",VLOOKUP($J30,'Miljövärden urval för publ'!$B$2:$H$490,MATCH(N$3,'Miljövärden urval för publ'!$B$2:$H$2,0),FALSE))</f>
        <v>1.69873E-2</v>
      </c>
    </row>
    <row r="31" spans="1:14" x14ac:dyDescent="0.25">
      <c r="A31" s="117" t="s">
        <v>44</v>
      </c>
      <c r="B31" s="117" t="s">
        <v>46</v>
      </c>
      <c r="D31" s="112" t="str">
        <f>VLOOKUP(B31,'Miljövärden urval för publ'!$B$2:$V$480,MATCH("ska publiceras:",'Miljövärden urval för publ'!$B$2:$T$2,0),FALSE)</f>
        <v>ja</v>
      </c>
      <c r="E31" s="113">
        <f t="shared" si="0"/>
        <v>21</v>
      </c>
      <c r="H31" s="106">
        <v>29</v>
      </c>
      <c r="I31" s="106" t="str">
        <f t="shared" si="1"/>
        <v>E.ON Värme Sverige AB</v>
      </c>
      <c r="J31" s="106" t="str">
        <f t="shared" si="2"/>
        <v>Bro</v>
      </c>
      <c r="K31" s="106">
        <f>IF(ISERROR(VLOOKUP($J31,'Miljövärden urval för publ'!$B$2:$H$490,MATCH(K$3,'Miljövärden urval för publ'!$B$2:$H$2,0),FALSE)),"",VLOOKUP($J31,'Miljövärden urval för publ'!$B$2:$H$490,MATCH(K$3,'Miljövärden urval för publ'!$B$2:$H$2,0),FALSE))</f>
        <v>0.15493799999999999</v>
      </c>
      <c r="L31" s="106">
        <f>IF(ISERROR(VLOOKUP($J31,'Miljövärden urval för publ'!$B$2:$H$490,MATCH(L$3,'Miljövärden urval för publ'!$B$2:$H$2,0),FALSE)),"",VLOOKUP($J31,'Miljövärden urval för publ'!$B$2:$H$490,MATCH(L$3,'Miljövärden urval för publ'!$B$2:$H$2,0),FALSE))</f>
        <v>18.528400000000001</v>
      </c>
      <c r="M31" s="106">
        <f>IF(ISERROR(VLOOKUP($J31,'Miljövärden urval för publ'!$B$2:$H$490,MATCH(M$3,'Miljövärden urval för publ'!$B$2:$H$2,0),FALSE)),"",VLOOKUP($J31,'Miljövärden urval för publ'!$B$2:$H$490,MATCH(M$3,'Miljövärden urval för publ'!$B$2:$H$2,0),FALSE))</f>
        <v>6.2999700000000001</v>
      </c>
      <c r="N31" s="106">
        <f>IF(ISERROR(VLOOKUP($J31,'Miljövärden urval för publ'!$B$2:$H$490,MATCH(N$3,'Miljövärden urval för publ'!$B$2:$H$2,0),FALSE)),"",VLOOKUP($J31,'Miljövärden urval för publ'!$B$2:$H$490,MATCH(N$3,'Miljövärden urval för publ'!$B$2:$H$2,0),FALSE))</f>
        <v>1.4915599999999999E-2</v>
      </c>
    </row>
    <row r="32" spans="1:14" x14ac:dyDescent="0.25">
      <c r="A32" s="117" t="s">
        <v>115</v>
      </c>
      <c r="B32" s="117" t="s">
        <v>116</v>
      </c>
      <c r="D32" s="112" t="str">
        <f>VLOOKUP(B32,'Miljövärden urval för publ'!$B$2:$V$480,MATCH("ska publiceras:",'Miljövärden urval för publ'!$B$2:$T$2,0),FALSE)</f>
        <v>nej</v>
      </c>
      <c r="E32" s="113">
        <f t="shared" si="0"/>
        <v>21</v>
      </c>
      <c r="H32" s="106">
        <v>30</v>
      </c>
      <c r="I32" s="106" t="str">
        <f t="shared" si="1"/>
        <v>Bromölla Fjärrvärme AB</v>
      </c>
      <c r="J32" s="106" t="str">
        <f t="shared" si="2"/>
        <v>Bromölla</v>
      </c>
      <c r="K32" s="106">
        <f>IF(ISERROR(VLOOKUP($J32,'Miljövärden urval för publ'!$B$2:$H$490,MATCH(K$3,'Miljövärden urval för publ'!$B$2:$H$2,0),FALSE)),"",VLOOKUP($J32,'Miljövärden urval för publ'!$B$2:$H$490,MATCH(K$3,'Miljövärden urval för publ'!$B$2:$H$2,0),FALSE))</f>
        <v>0.68200300000000003</v>
      </c>
      <c r="L32" s="106">
        <f>IF(ISERROR(VLOOKUP($J32,'Miljövärden urval för publ'!$B$2:$H$490,MATCH(L$3,'Miljövärden urval för publ'!$B$2:$H$2,0),FALSE)),"",VLOOKUP($J32,'Miljövärden urval för publ'!$B$2:$H$490,MATCH(L$3,'Miljövärden urval för publ'!$B$2:$H$2,0),FALSE))</f>
        <v>171.517</v>
      </c>
      <c r="M32" s="106">
        <f>IF(ISERROR(VLOOKUP($J32,'Miljövärden urval för publ'!$B$2:$H$490,MATCH(M$3,'Miljövärden urval för publ'!$B$2:$H$2,0),FALSE)),"",VLOOKUP($J32,'Miljövärden urval för publ'!$B$2:$H$490,MATCH(M$3,'Miljövärden urval för publ'!$B$2:$H$2,0),FALSE))</f>
        <v>12.9794</v>
      </c>
      <c r="N32" s="106">
        <f>IF(ISERROR(VLOOKUP($J32,'Miljövärden urval för publ'!$B$2:$H$490,MATCH(N$3,'Miljövärden urval för publ'!$B$2:$H$2,0),FALSE)),"",VLOOKUP($J32,'Miljövärden urval för publ'!$B$2:$H$490,MATCH(N$3,'Miljövärden urval för publ'!$B$2:$H$2,0),FALSE))</f>
        <v>1.4894000000000001E-3</v>
      </c>
    </row>
    <row r="33" spans="1:14" x14ac:dyDescent="0.25">
      <c r="A33" s="117" t="s">
        <v>425</v>
      </c>
      <c r="B33" s="117" t="s">
        <v>426</v>
      </c>
      <c r="D33" s="112" t="str">
        <f>VLOOKUP(B33,'Miljövärden urval för publ'!$B$2:$V$480,MATCH("ska publiceras:",'Miljövärden urval för publ'!$B$2:$T$2,0),FALSE)</f>
        <v>ja</v>
      </c>
      <c r="E33" s="113">
        <f t="shared" si="0"/>
        <v>22</v>
      </c>
      <c r="H33" s="106">
        <v>31</v>
      </c>
      <c r="I33" s="106" t="str">
        <f t="shared" si="1"/>
        <v>Ronneby Miljö och Teknik AB</v>
      </c>
      <c r="J33" s="106" t="str">
        <f t="shared" si="2"/>
        <v>Bräkne-Hoby</v>
      </c>
      <c r="K33" s="106">
        <f>IF(ISERROR(VLOOKUP($J33,'Miljövärden urval för publ'!$B$2:$H$490,MATCH(K$3,'Miljövärden urval för publ'!$B$2:$H$2,0),FALSE)),"",VLOOKUP($J33,'Miljövärden urval för publ'!$B$2:$H$490,MATCH(K$3,'Miljövärden urval för publ'!$B$2:$H$2,0),FALSE))</f>
        <v>0.1055</v>
      </c>
      <c r="L33" s="106">
        <f>IF(ISERROR(VLOOKUP($J33,'Miljövärden urval för publ'!$B$2:$H$490,MATCH(L$3,'Miljövärden urval för publ'!$B$2:$H$2,0),FALSE)),"",VLOOKUP($J33,'Miljövärden urval för publ'!$B$2:$H$490,MATCH(L$3,'Miljövärden urval för publ'!$B$2:$H$2,0),FALSE))</f>
        <v>15.3886</v>
      </c>
      <c r="M33" s="106">
        <f>IF(ISERROR(VLOOKUP($J33,'Miljövärden urval för publ'!$B$2:$H$490,MATCH(M$3,'Miljövärden urval för publ'!$B$2:$H$2,0),FALSE)),"",VLOOKUP($J33,'Miljövärden urval för publ'!$B$2:$H$490,MATCH(M$3,'Miljövärden urval för publ'!$B$2:$H$2,0),FALSE))</f>
        <v>11.167299999999999</v>
      </c>
      <c r="N33" s="106">
        <f>IF(ISERROR(VLOOKUP($J33,'Miljövärden urval för publ'!$B$2:$H$490,MATCH(N$3,'Miljövärden urval för publ'!$B$2:$H$2,0),FALSE)),"",VLOOKUP($J33,'Miljövärden urval för publ'!$B$2:$H$490,MATCH(N$3,'Miljövärden urval för publ'!$B$2:$H$2,0),FALSE))</f>
        <v>8.2987600000000005E-3</v>
      </c>
    </row>
    <row r="34" spans="1:14" x14ac:dyDescent="0.25">
      <c r="A34" s="117" t="s">
        <v>48</v>
      </c>
      <c r="B34" s="117" t="s">
        <v>49</v>
      </c>
      <c r="D34" s="112" t="str">
        <f>VLOOKUP(B34,'Miljövärden urval för publ'!$B$2:$V$480,MATCH("ska publiceras:",'Miljövärden urval för publ'!$B$2:$T$2,0),FALSE)</f>
        <v>ja</v>
      </c>
      <c r="E34" s="113">
        <f t="shared" si="0"/>
        <v>23</v>
      </c>
      <c r="H34" s="106">
        <v>32</v>
      </c>
      <c r="I34" s="106" t="str">
        <f t="shared" si="1"/>
        <v>Skellefteå Kraft AB</v>
      </c>
      <c r="J34" s="106" t="str">
        <f t="shared" si="2"/>
        <v>Bureå</v>
      </c>
      <c r="K34" s="106">
        <f>IF(ISERROR(VLOOKUP($J34,'Miljövärden urval för publ'!$B$2:$H$490,MATCH(K$3,'Miljövärden urval för publ'!$B$2:$H$2,0),FALSE)),"",VLOOKUP($J34,'Miljövärden urval för publ'!$B$2:$H$490,MATCH(K$3,'Miljövärden urval för publ'!$B$2:$H$2,0),FALSE))</f>
        <v>0.17241400000000001</v>
      </c>
      <c r="L34" s="106">
        <f>IF(ISERROR(VLOOKUP($J34,'Miljövärden urval för publ'!$B$2:$H$490,MATCH(L$3,'Miljövärden urval för publ'!$B$2:$H$2,0),FALSE)),"",VLOOKUP($J34,'Miljövärden urval för publ'!$B$2:$H$490,MATCH(L$3,'Miljövärden urval för publ'!$B$2:$H$2,0),FALSE))</f>
        <v>10.807700000000001</v>
      </c>
      <c r="M34" s="106">
        <f>IF(ISERROR(VLOOKUP($J34,'Miljövärden urval för publ'!$B$2:$H$490,MATCH(M$3,'Miljövärden urval för publ'!$B$2:$H$2,0),FALSE)),"",VLOOKUP($J34,'Miljövärden urval för publ'!$B$2:$H$490,MATCH(M$3,'Miljövärden urval för publ'!$B$2:$H$2,0),FALSE))</f>
        <v>17.4373</v>
      </c>
      <c r="N34" s="106">
        <f>IF(ISERROR(VLOOKUP($J34,'Miljövärden urval för publ'!$B$2:$H$490,MATCH(N$3,'Miljövärden urval för publ'!$B$2:$H$2,0),FALSE)),"",VLOOKUP($J34,'Miljövärden urval för publ'!$B$2:$H$490,MATCH(N$3,'Miljövärden urval för publ'!$B$2:$H$2,0),FALSE))</f>
        <v>8.60467E-3</v>
      </c>
    </row>
    <row r="35" spans="1:14" x14ac:dyDescent="0.25">
      <c r="A35" s="117" t="s">
        <v>51</v>
      </c>
      <c r="B35" s="117" t="s">
        <v>52</v>
      </c>
      <c r="D35" s="112" t="str">
        <f>VLOOKUP(B35,'Miljövärden urval för publ'!$B$2:$V$480,MATCH("ska publiceras:",'Miljövärden urval för publ'!$B$2:$T$2,0),FALSE)</f>
        <v>ja</v>
      </c>
      <c r="E35" s="113">
        <f t="shared" si="0"/>
        <v>24</v>
      </c>
      <c r="H35" s="106">
        <v>33</v>
      </c>
      <c r="I35" s="106" t="str">
        <f t="shared" si="1"/>
        <v>Skellefteå Kraft AB</v>
      </c>
      <c r="J35" s="106" t="str">
        <f t="shared" si="2"/>
        <v>Burträsk</v>
      </c>
      <c r="K35" s="106">
        <f>IF(ISERROR(VLOOKUP($J35,'Miljövärden urval för publ'!$B$2:$H$490,MATCH(K$3,'Miljövärden urval för publ'!$B$2:$H$2,0),FALSE)),"",VLOOKUP($J35,'Miljövärden urval för publ'!$B$2:$H$490,MATCH(K$3,'Miljövärden urval för publ'!$B$2:$H$2,0),FALSE))</f>
        <v>9.5202599999999998E-2</v>
      </c>
      <c r="L35" s="106">
        <f>IF(ISERROR(VLOOKUP($J35,'Miljövärden urval för publ'!$B$2:$H$490,MATCH(L$3,'Miljövärden urval för publ'!$B$2:$H$2,0),FALSE)),"",VLOOKUP($J35,'Miljövärden urval för publ'!$B$2:$H$490,MATCH(L$3,'Miljövärden urval för publ'!$B$2:$H$2,0),FALSE))</f>
        <v>14.967599999999999</v>
      </c>
      <c r="M35" s="106">
        <f>IF(ISERROR(VLOOKUP($J35,'Miljövärden urval för publ'!$B$2:$H$490,MATCH(M$3,'Miljövärden urval för publ'!$B$2:$H$2,0),FALSE)),"",VLOOKUP($J35,'Miljövärden urval för publ'!$B$2:$H$490,MATCH(M$3,'Miljövärden urval för publ'!$B$2:$H$2,0),FALSE))</f>
        <v>10.416499999999999</v>
      </c>
      <c r="N35" s="106">
        <f>IF(ISERROR(VLOOKUP($J35,'Miljövärden urval för publ'!$B$2:$H$490,MATCH(N$3,'Miljövärden urval för publ'!$B$2:$H$2,0),FALSE)),"",VLOOKUP($J35,'Miljövärden urval för publ'!$B$2:$H$490,MATCH(N$3,'Miljövärden urval för publ'!$B$2:$H$2,0),FALSE))</f>
        <v>1.00596E-2</v>
      </c>
    </row>
    <row r="36" spans="1:14" x14ac:dyDescent="0.25">
      <c r="A36" s="117" t="s">
        <v>55</v>
      </c>
      <c r="B36" s="117" t="s">
        <v>56</v>
      </c>
      <c r="D36" s="112" t="str">
        <f>VLOOKUP(B36,'Miljövärden urval för publ'!$B$2:$V$480,MATCH("ska publiceras:",'Miljövärden urval för publ'!$B$2:$T$2,0),FALSE)</f>
        <v>ja</v>
      </c>
      <c r="E36" s="113">
        <f t="shared" si="0"/>
        <v>25</v>
      </c>
      <c r="H36" s="106">
        <v>34</v>
      </c>
      <c r="I36" s="106" t="str">
        <f t="shared" si="1"/>
        <v>Skellefteå Kraft AB</v>
      </c>
      <c r="J36" s="106" t="str">
        <f t="shared" si="2"/>
        <v>Byske</v>
      </c>
      <c r="K36" s="106">
        <f>IF(ISERROR(VLOOKUP($J36,'Miljövärden urval för publ'!$B$2:$H$490,MATCH(K$3,'Miljövärden urval för publ'!$B$2:$H$2,0),FALSE)),"",VLOOKUP($J36,'Miljövärden urval för publ'!$B$2:$H$490,MATCH(K$3,'Miljövärden urval för publ'!$B$2:$H$2,0),FALSE))</f>
        <v>0.16362599999999999</v>
      </c>
      <c r="L36" s="106">
        <f>IF(ISERROR(VLOOKUP($J36,'Miljövärden urval för publ'!$B$2:$H$490,MATCH(L$3,'Miljövärden urval för publ'!$B$2:$H$2,0),FALSE)),"",VLOOKUP($J36,'Miljövärden urval för publ'!$B$2:$H$490,MATCH(L$3,'Miljövärden urval för publ'!$B$2:$H$2,0),FALSE))</f>
        <v>11.9795</v>
      </c>
      <c r="M36" s="106">
        <f>IF(ISERROR(VLOOKUP($J36,'Miljövärden urval för publ'!$B$2:$H$490,MATCH(M$3,'Miljövärden urval för publ'!$B$2:$H$2,0),FALSE)),"",VLOOKUP($J36,'Miljövärden urval för publ'!$B$2:$H$490,MATCH(M$3,'Miljövärden urval för publ'!$B$2:$H$2,0),FALSE))</f>
        <v>15.944699999999999</v>
      </c>
      <c r="N36" s="106">
        <f>IF(ISERROR(VLOOKUP($J36,'Miljövärden urval för publ'!$B$2:$H$490,MATCH(N$3,'Miljövärden urval för publ'!$B$2:$H$2,0),FALSE)),"",VLOOKUP($J36,'Miljövärden urval för publ'!$B$2:$H$490,MATCH(N$3,'Miljövärden urval för publ'!$B$2:$H$2,0),FALSE))</f>
        <v>1.52318E-2</v>
      </c>
    </row>
    <row r="37" spans="1:14" x14ac:dyDescent="0.25">
      <c r="A37" s="117" t="s">
        <v>76</v>
      </c>
      <c r="B37" s="117" t="s">
        <v>79</v>
      </c>
      <c r="D37" s="112" t="str">
        <f>VLOOKUP(B37,'Miljövärden urval för publ'!$B$2:$V$480,MATCH("ska publiceras:",'Miljövärden urval för publ'!$B$2:$T$2,0),FALSE)</f>
        <v>ja</v>
      </c>
      <c r="E37" s="113">
        <f t="shared" si="0"/>
        <v>26</v>
      </c>
      <c r="H37" s="106">
        <v>35</v>
      </c>
      <c r="I37" s="106" t="str">
        <f t="shared" si="1"/>
        <v>E.ON Värme Sverige AB</v>
      </c>
      <c r="J37" s="106" t="str">
        <f t="shared" si="2"/>
        <v>Bålsta</v>
      </c>
      <c r="K37" s="106">
        <f>IF(ISERROR(VLOOKUP($J37,'Miljövärden urval för publ'!$B$2:$H$490,MATCH(K$3,'Miljövärden urval för publ'!$B$2:$H$2,0),FALSE)),"",VLOOKUP($J37,'Miljövärden urval för publ'!$B$2:$H$490,MATCH(K$3,'Miljövärden urval för publ'!$B$2:$H$2,0),FALSE))</f>
        <v>0.16627500000000001</v>
      </c>
      <c r="L37" s="106">
        <f>IF(ISERROR(VLOOKUP($J37,'Miljövärden urval för publ'!$B$2:$H$490,MATCH(L$3,'Miljövärden urval för publ'!$B$2:$H$2,0),FALSE)),"",VLOOKUP($J37,'Miljövärden urval för publ'!$B$2:$H$490,MATCH(L$3,'Miljövärden urval för publ'!$B$2:$H$2,0),FALSE))</f>
        <v>32.210900000000002</v>
      </c>
      <c r="M37" s="106">
        <f>IF(ISERROR(VLOOKUP($J37,'Miljövärden urval för publ'!$B$2:$H$490,MATCH(M$3,'Miljövärden urval för publ'!$B$2:$H$2,0),FALSE)),"",VLOOKUP($J37,'Miljövärden urval för publ'!$B$2:$H$490,MATCH(M$3,'Miljövärden urval för publ'!$B$2:$H$2,0),FALSE))</f>
        <v>11.4893</v>
      </c>
      <c r="N37" s="106">
        <f>IF(ISERROR(VLOOKUP($J37,'Miljövärden urval för publ'!$B$2:$H$490,MATCH(N$3,'Miljövärden urval för publ'!$B$2:$H$2,0),FALSE)),"",VLOOKUP($J37,'Miljövärden urval för publ'!$B$2:$H$490,MATCH(N$3,'Miljövärden urval för publ'!$B$2:$H$2,0),FALSE))</f>
        <v>2.54769E-2</v>
      </c>
    </row>
    <row r="38" spans="1:14" x14ac:dyDescent="0.25">
      <c r="A38" s="117" t="s">
        <v>534</v>
      </c>
      <c r="B38" s="117" t="s">
        <v>535</v>
      </c>
      <c r="D38" s="112" t="str">
        <f>VLOOKUP(B38,'Miljövärden urval för publ'!$B$2:$V$480,MATCH("ska publiceras:",'Miljövärden urval för publ'!$B$2:$T$2,0),FALSE)</f>
        <v>ja</v>
      </c>
      <c r="E38" s="113">
        <f t="shared" si="0"/>
        <v>27</v>
      </c>
      <c r="H38" s="106">
        <v>36</v>
      </c>
      <c r="I38" s="106" t="str">
        <f t="shared" si="1"/>
        <v>Värmevärden AB</v>
      </c>
      <c r="J38" s="106" t="str">
        <f t="shared" si="2"/>
        <v>Bångbro</v>
      </c>
      <c r="K38" s="106">
        <f>IF(ISERROR(VLOOKUP($J38,'Miljövärden urval för publ'!$B$2:$H$490,MATCH(K$3,'Miljövärden urval för publ'!$B$2:$H$2,0),FALSE)),"",VLOOKUP($J38,'Miljövärden urval för publ'!$B$2:$H$490,MATCH(K$3,'Miljövärden urval för publ'!$B$2:$H$2,0),FALSE))</f>
        <v>0.35972399999999999</v>
      </c>
      <c r="L38" s="106">
        <f>IF(ISERROR(VLOOKUP($J38,'Miljövärden urval för publ'!$B$2:$H$490,MATCH(L$3,'Miljövärden urval för publ'!$B$2:$H$2,0),FALSE)),"",VLOOKUP($J38,'Miljövärden urval för publ'!$B$2:$H$490,MATCH(L$3,'Miljövärden urval för publ'!$B$2:$H$2,0),FALSE))</f>
        <v>15.2986</v>
      </c>
      <c r="M38" s="106">
        <f>IF(ISERROR(VLOOKUP($J38,'Miljövärden urval för publ'!$B$2:$H$490,MATCH(M$3,'Miljövärden urval för publ'!$B$2:$H$2,0),FALSE)),"",VLOOKUP($J38,'Miljövärden urval för publ'!$B$2:$H$490,MATCH(M$3,'Miljövärden urval för publ'!$B$2:$H$2,0),FALSE))</f>
        <v>20.535299999999999</v>
      </c>
      <c r="N38" s="106">
        <f>IF(ISERROR(VLOOKUP($J38,'Miljövärden urval för publ'!$B$2:$H$490,MATCH(N$3,'Miljövärden urval för publ'!$B$2:$H$2,0),FALSE)),"",VLOOKUP($J38,'Miljövärden urval för publ'!$B$2:$H$490,MATCH(N$3,'Miljövärden urval för publ'!$B$2:$H$2,0),FALSE))</f>
        <v>1.4293E-2</v>
      </c>
    </row>
    <row r="39" spans="1:14" x14ac:dyDescent="0.25">
      <c r="A39" s="117" t="s">
        <v>556</v>
      </c>
      <c r="B39" s="117" t="s">
        <v>558</v>
      </c>
      <c r="D39" s="112" t="str">
        <f>VLOOKUP(B39,'Miljövärden urval för publ'!$B$2:$V$480,MATCH("ska publiceras:",'Miljövärden urval för publ'!$B$2:$T$2,0),FALSE)</f>
        <v>ja</v>
      </c>
      <c r="E39" s="113">
        <f t="shared" si="0"/>
        <v>28</v>
      </c>
      <c r="H39" s="106">
        <v>37</v>
      </c>
      <c r="I39" s="106" t="str">
        <f t="shared" si="1"/>
        <v>Bionär Närvärme AB</v>
      </c>
      <c r="J39" s="106" t="str">
        <f t="shared" si="2"/>
        <v>Bällinge</v>
      </c>
      <c r="K39" s="106">
        <f>IF(ISERROR(VLOOKUP($J39,'Miljövärden urval för publ'!$B$2:$H$490,MATCH(K$3,'Miljövärden urval för publ'!$B$2:$H$2,0),FALSE)),"",VLOOKUP($J39,'Miljövärden urval för publ'!$B$2:$H$490,MATCH(K$3,'Miljövärden urval för publ'!$B$2:$H$2,0),FALSE))</f>
        <v>0.124568</v>
      </c>
      <c r="L39" s="106">
        <f>IF(ISERROR(VLOOKUP($J39,'Miljövärden urval för publ'!$B$2:$H$490,MATCH(L$3,'Miljövärden urval för publ'!$B$2:$H$2,0),FALSE)),"",VLOOKUP($J39,'Miljövärden urval för publ'!$B$2:$H$490,MATCH(L$3,'Miljövärden urval för publ'!$B$2:$H$2,0),FALSE))</f>
        <v>6.5786199999999999</v>
      </c>
      <c r="M39" s="106">
        <f>IF(ISERROR(VLOOKUP($J39,'Miljövärden urval för publ'!$B$2:$H$490,MATCH(M$3,'Miljövärden urval för publ'!$B$2:$H$2,0),FALSE)),"",VLOOKUP($J39,'Miljövärden urval för publ'!$B$2:$H$490,MATCH(M$3,'Miljövärden urval för publ'!$B$2:$H$2,0),FALSE))</f>
        <v>14.719799999999999</v>
      </c>
      <c r="N39" s="106">
        <f>IF(ISERROR(VLOOKUP($J39,'Miljövärden urval för publ'!$B$2:$H$490,MATCH(N$3,'Miljövärden urval för publ'!$B$2:$H$2,0),FALSE)),"",VLOOKUP($J39,'Miljövärden urval för publ'!$B$2:$H$490,MATCH(N$3,'Miljövärden urval för publ'!$B$2:$H$2,0),FALSE))</f>
        <v>0</v>
      </c>
    </row>
    <row r="40" spans="1:14" x14ac:dyDescent="0.25">
      <c r="A40" s="117" t="s">
        <v>76</v>
      </c>
      <c r="B40" s="117" t="s">
        <v>80</v>
      </c>
      <c r="D40" s="112" t="str">
        <f>VLOOKUP(B40,'Miljövärden urval för publ'!$B$2:$V$480,MATCH("ska publiceras:",'Miljövärden urval för publ'!$B$2:$T$2,0),FALSE)</f>
        <v>ja</v>
      </c>
      <c r="E40" s="113">
        <f t="shared" si="0"/>
        <v>29</v>
      </c>
      <c r="H40" s="106">
        <v>38</v>
      </c>
      <c r="I40" s="106" t="str">
        <f t="shared" si="1"/>
        <v>E.ON Värme Sverige AB</v>
      </c>
      <c r="J40" s="106" t="str">
        <f t="shared" si="2"/>
        <v>Coop</v>
      </c>
      <c r="K40" s="106">
        <f>IF(ISERROR(VLOOKUP($J40,'Miljövärden urval för publ'!$B$2:$H$490,MATCH(K$3,'Miljövärden urval för publ'!$B$2:$H$2,0),FALSE)),"",VLOOKUP($J40,'Miljövärden urval för publ'!$B$2:$H$490,MATCH(K$3,'Miljövärden urval för publ'!$B$2:$H$2,0),FALSE))</f>
        <v>0.14199700000000001</v>
      </c>
      <c r="L40" s="106">
        <f>IF(ISERROR(VLOOKUP($J40,'Miljövärden urval för publ'!$B$2:$H$490,MATCH(L$3,'Miljövärden urval för publ'!$B$2:$H$2,0),FALSE)),"",VLOOKUP($J40,'Miljövärden urval för publ'!$B$2:$H$490,MATCH(L$3,'Miljövärden urval för publ'!$B$2:$H$2,0),FALSE))</f>
        <v>33.586300000000001</v>
      </c>
      <c r="M40" s="106">
        <f>IF(ISERROR(VLOOKUP($J40,'Miljövärden urval för publ'!$B$2:$H$490,MATCH(M$3,'Miljövärden urval för publ'!$B$2:$H$2,0),FALSE)),"",VLOOKUP($J40,'Miljövärden urval för publ'!$B$2:$H$490,MATCH(M$3,'Miljövärden urval för publ'!$B$2:$H$2,0),FALSE))</f>
        <v>8.1583799999999993</v>
      </c>
      <c r="N40" s="106">
        <f>IF(ISERROR(VLOOKUP($J40,'Miljövärden urval för publ'!$B$2:$H$490,MATCH(N$3,'Miljövärden urval för publ'!$B$2:$H$2,0),FALSE)),"",VLOOKUP($J40,'Miljövärden urval för publ'!$B$2:$H$490,MATCH(N$3,'Miljövärden urval för publ'!$B$2:$H$2,0),FALSE))</f>
        <v>4.5535199999999998E-2</v>
      </c>
    </row>
    <row r="41" spans="1:14" x14ac:dyDescent="0.25">
      <c r="A41" s="117" t="s">
        <v>58</v>
      </c>
      <c r="B41" s="117" t="s">
        <v>59</v>
      </c>
      <c r="D41" s="112" t="str">
        <f>VLOOKUP(B41,'Miljövärden urval för publ'!$B$2:$V$480,MATCH("ska publiceras:",'Miljövärden urval för publ'!$B$2:$T$2,0),FALSE)</f>
        <v>ja</v>
      </c>
      <c r="E41" s="113">
        <f t="shared" si="0"/>
        <v>30</v>
      </c>
      <c r="H41" s="106">
        <v>39</v>
      </c>
      <c r="I41" s="106" t="str">
        <f t="shared" si="1"/>
        <v>Värmevärden AB</v>
      </c>
      <c r="J41" s="106" t="str">
        <f t="shared" si="2"/>
        <v>Delsbo</v>
      </c>
      <c r="K41" s="106">
        <f>IF(ISERROR(VLOOKUP($J41,'Miljövärden urval för publ'!$B$2:$H$490,MATCH(K$3,'Miljövärden urval för publ'!$B$2:$H$2,0),FALSE)),"",VLOOKUP($J41,'Miljövärden urval för publ'!$B$2:$H$490,MATCH(K$3,'Miljövärden urval för publ'!$B$2:$H$2,0),FALSE))</f>
        <v>0.13030700000000001</v>
      </c>
      <c r="L41" s="106">
        <f>IF(ISERROR(VLOOKUP($J41,'Miljövärden urval för publ'!$B$2:$H$490,MATCH(L$3,'Miljövärden urval för publ'!$B$2:$H$2,0),FALSE)),"",VLOOKUP($J41,'Miljövärden urval för publ'!$B$2:$H$490,MATCH(L$3,'Miljövärden urval för publ'!$B$2:$H$2,0),FALSE))</f>
        <v>18.921199999999999</v>
      </c>
      <c r="M41" s="106">
        <f>IF(ISERROR(VLOOKUP($J41,'Miljövärden urval för publ'!$B$2:$H$490,MATCH(M$3,'Miljövärden urval för publ'!$B$2:$H$2,0),FALSE)),"",VLOOKUP($J41,'Miljövärden urval för publ'!$B$2:$H$490,MATCH(M$3,'Miljövärden urval för publ'!$B$2:$H$2,0),FALSE))</f>
        <v>8.3430199999999992</v>
      </c>
      <c r="N41" s="106">
        <f>IF(ISERROR(VLOOKUP($J41,'Miljövärden urval för publ'!$B$2:$H$490,MATCH(N$3,'Miljövärden urval för publ'!$B$2:$H$2,0),FALSE)),"",VLOOKUP($J41,'Miljövärden urval för publ'!$B$2:$H$490,MATCH(N$3,'Miljövärden urval för publ'!$B$2:$H$2,0),FALSE))</f>
        <v>2.5080499999999999E-2</v>
      </c>
    </row>
    <row r="42" spans="1:14" x14ac:dyDescent="0.25">
      <c r="A42" s="117" t="s">
        <v>201</v>
      </c>
      <c r="B42" s="117" t="s">
        <v>202</v>
      </c>
      <c r="D42" s="112" t="str">
        <f>VLOOKUP(B42,'Miljövärden urval för publ'!$B$2:$V$480,MATCH("ska publiceras:",'Miljövärden urval för publ'!$B$2:$T$2,0),FALSE)</f>
        <v>nej</v>
      </c>
      <c r="E42" s="113">
        <f t="shared" si="0"/>
        <v>30</v>
      </c>
      <c r="H42" s="106">
        <v>40</v>
      </c>
      <c r="I42" s="106" t="str">
        <f t="shared" si="1"/>
        <v>Vattenfall AB Värme</v>
      </c>
      <c r="J42" s="106" t="str">
        <f t="shared" si="2"/>
        <v>Drefviken</v>
      </c>
      <c r="K42" s="106">
        <f>IF(ISERROR(VLOOKUP($J42,'Miljövärden urval för publ'!$B$2:$H$490,MATCH(K$3,'Miljövärden urval för publ'!$B$2:$H$2,0),FALSE)),"",VLOOKUP($J42,'Miljövärden urval för publ'!$B$2:$H$490,MATCH(K$3,'Miljövärden urval för publ'!$B$2:$H$2,0),FALSE))</f>
        <v>7.9805299999999996E-2</v>
      </c>
      <c r="L42" s="106">
        <f>IF(ISERROR(VLOOKUP($J42,'Miljövärden urval för publ'!$B$2:$H$490,MATCH(L$3,'Miljövärden urval för publ'!$B$2:$H$2,0),FALSE)),"",VLOOKUP($J42,'Miljövärden urval för publ'!$B$2:$H$490,MATCH(L$3,'Miljövärden urval för publ'!$B$2:$H$2,0),FALSE))</f>
        <v>7.7426399999999997</v>
      </c>
      <c r="M42" s="106">
        <f>IF(ISERROR(VLOOKUP($J42,'Miljövärden urval för publ'!$B$2:$H$490,MATCH(M$3,'Miljövärden urval för publ'!$B$2:$H$2,0),FALSE)),"",VLOOKUP($J42,'Miljövärden urval för publ'!$B$2:$H$490,MATCH(M$3,'Miljövärden urval för publ'!$B$2:$H$2,0),FALSE))</f>
        <v>7.3056700000000001</v>
      </c>
      <c r="N42" s="106">
        <f>IF(ISERROR(VLOOKUP($J42,'Miljövärden urval för publ'!$B$2:$H$490,MATCH(N$3,'Miljövärden urval för publ'!$B$2:$H$2,0),FALSE)),"",VLOOKUP($J42,'Miljövärden urval för publ'!$B$2:$H$490,MATCH(N$3,'Miljövärden urval för publ'!$B$2:$H$2,0),FALSE))</f>
        <v>0</v>
      </c>
    </row>
    <row r="43" spans="1:14" x14ac:dyDescent="0.25">
      <c r="A43" s="117" t="s">
        <v>60</v>
      </c>
      <c r="B43" s="117" t="s">
        <v>61</v>
      </c>
      <c r="D43" s="112" t="str">
        <f>VLOOKUP(B43,'Miljövärden urval för publ'!$B$2:$V$480,MATCH("ska publiceras:",'Miljövärden urval för publ'!$B$2:$T$2,0),FALSE)</f>
        <v>nej</v>
      </c>
      <c r="E43" s="113">
        <f t="shared" si="0"/>
        <v>30</v>
      </c>
      <c r="H43" s="106">
        <v>41</v>
      </c>
      <c r="I43" s="106" t="str">
        <f t="shared" si="1"/>
        <v>Lantmännen Agrovärme AB</v>
      </c>
      <c r="J43" s="106" t="str">
        <f t="shared" si="2"/>
        <v>Ed</v>
      </c>
      <c r="K43" s="106">
        <f>IF(ISERROR(VLOOKUP($J43,'Miljövärden urval för publ'!$B$2:$H$490,MATCH(K$3,'Miljövärden urval för publ'!$B$2:$H$2,0),FALSE)),"",VLOOKUP($J43,'Miljövärden urval för publ'!$B$2:$H$490,MATCH(K$3,'Miljövärden urval för publ'!$B$2:$H$2,0),FALSE))</f>
        <v>0.14649599999999999</v>
      </c>
      <c r="L43" s="106">
        <f>IF(ISERROR(VLOOKUP($J43,'Miljövärden urval för publ'!$B$2:$H$490,MATCH(L$3,'Miljövärden urval för publ'!$B$2:$H$2,0),FALSE)),"",VLOOKUP($J43,'Miljövärden urval för publ'!$B$2:$H$490,MATCH(L$3,'Miljövärden urval för publ'!$B$2:$H$2,0),FALSE))</f>
        <v>35.637999999999998</v>
      </c>
      <c r="M43" s="106">
        <f>IF(ISERROR(VLOOKUP($J43,'Miljövärden urval för publ'!$B$2:$H$490,MATCH(M$3,'Miljövärden urval för publ'!$B$2:$H$2,0),FALSE)),"",VLOOKUP($J43,'Miljövärden urval för publ'!$B$2:$H$490,MATCH(M$3,'Miljövärden urval för publ'!$B$2:$H$2,0),FALSE))</f>
        <v>10.1351</v>
      </c>
      <c r="N43" s="106">
        <f>IF(ISERROR(VLOOKUP($J43,'Miljövärden urval för publ'!$B$2:$H$490,MATCH(N$3,'Miljövärden urval för publ'!$B$2:$H$2,0),FALSE)),"",VLOOKUP($J43,'Miljövärden urval för publ'!$B$2:$H$490,MATCH(N$3,'Miljövärden urval för publ'!$B$2:$H$2,0),FALSE))</f>
        <v>4.1695799999999998E-2</v>
      </c>
    </row>
    <row r="44" spans="1:14" x14ac:dyDescent="0.25">
      <c r="A44" s="117" t="s">
        <v>346</v>
      </c>
      <c r="B44" s="117" t="s">
        <v>347</v>
      </c>
      <c r="D44" s="112" t="str">
        <f>VLOOKUP(B44,'Miljövärden urval för publ'!$B$2:$V$480,MATCH("ska publiceras:",'Miljövärden urval för publ'!$B$2:$T$2,0),FALSE)</f>
        <v>ja</v>
      </c>
      <c r="E44" s="113">
        <f t="shared" si="0"/>
        <v>31</v>
      </c>
      <c r="H44" s="106">
        <v>42</v>
      </c>
      <c r="I44" s="106" t="str">
        <f t="shared" si="1"/>
        <v>Eda Energi AB</v>
      </c>
      <c r="J44" s="106" t="str">
        <f t="shared" si="2"/>
        <v>Eda</v>
      </c>
      <c r="K44" s="106">
        <f>IF(ISERROR(VLOOKUP($J44,'Miljövärden urval för publ'!$B$2:$H$490,MATCH(K$3,'Miljövärden urval för publ'!$B$2:$H$2,0),FALSE)),"",VLOOKUP($J44,'Miljövärden urval för publ'!$B$2:$H$490,MATCH(K$3,'Miljövärden urval för publ'!$B$2:$H$2,0),FALSE))</f>
        <v>0.134493</v>
      </c>
      <c r="L44" s="106">
        <f>IF(ISERROR(VLOOKUP($J44,'Miljövärden urval för publ'!$B$2:$H$490,MATCH(L$3,'Miljövärden urval för publ'!$B$2:$H$2,0),FALSE)),"",VLOOKUP($J44,'Miljövärden urval för publ'!$B$2:$H$490,MATCH(L$3,'Miljövärden urval för publ'!$B$2:$H$2,0),FALSE))</f>
        <v>131.13399999999999</v>
      </c>
      <c r="M44" s="106">
        <f>IF(ISERROR(VLOOKUP($J44,'Miljövärden urval för publ'!$B$2:$H$490,MATCH(M$3,'Miljövärden urval för publ'!$B$2:$H$2,0),FALSE)),"",VLOOKUP($J44,'Miljövärden urval för publ'!$B$2:$H$490,MATCH(M$3,'Miljövärden urval för publ'!$B$2:$H$2,0),FALSE))</f>
        <v>4.46807</v>
      </c>
      <c r="N44" s="106">
        <f>IF(ISERROR(VLOOKUP($J44,'Miljövärden urval för publ'!$B$2:$H$490,MATCH(N$3,'Miljövärden urval för publ'!$B$2:$H$2,0),FALSE)),"",VLOOKUP($J44,'Miljövärden urval för publ'!$B$2:$H$490,MATCH(N$3,'Miljövärden urval för publ'!$B$2:$H$2,0),FALSE))</f>
        <v>2.6708699999999998E-2</v>
      </c>
    </row>
    <row r="45" spans="1:14" x14ac:dyDescent="0.25">
      <c r="A45" s="117" t="s">
        <v>357</v>
      </c>
      <c r="B45" s="117" t="s">
        <v>359</v>
      </c>
      <c r="D45" s="112" t="str">
        <f>VLOOKUP(B45,'Miljövärden urval för publ'!$B$2:$V$480,MATCH("ska publiceras:",'Miljövärden urval för publ'!$B$2:$T$2,0),FALSE)</f>
        <v>ja</v>
      </c>
      <c r="E45" s="113">
        <f t="shared" si="0"/>
        <v>32</v>
      </c>
      <c r="H45" s="106">
        <v>43</v>
      </c>
      <c r="I45" s="106" t="str">
        <f t="shared" si="1"/>
        <v>Elektra Värme AB</v>
      </c>
      <c r="J45" s="106" t="str">
        <f t="shared" si="2"/>
        <v>Edsbyn</v>
      </c>
      <c r="K45" s="106">
        <f>IF(ISERROR(VLOOKUP($J45,'Miljövärden urval för publ'!$B$2:$H$490,MATCH(K$3,'Miljövärden urval för publ'!$B$2:$H$2,0),FALSE)),"",VLOOKUP($J45,'Miljövärden urval för publ'!$B$2:$H$490,MATCH(K$3,'Miljövärden urval för publ'!$B$2:$H$2,0),FALSE))</f>
        <v>5.6104300000000003E-2</v>
      </c>
      <c r="L45" s="106">
        <f>IF(ISERROR(VLOOKUP($J45,'Miljövärden urval för publ'!$B$2:$H$490,MATCH(L$3,'Miljövärden urval för publ'!$B$2:$H$2,0),FALSE)),"",VLOOKUP($J45,'Miljövärden urval för publ'!$B$2:$H$490,MATCH(L$3,'Miljövärden urval för publ'!$B$2:$H$2,0),FALSE))</f>
        <v>14.421799999999999</v>
      </c>
      <c r="M45" s="106">
        <f>IF(ISERROR(VLOOKUP($J45,'Miljövärden urval för publ'!$B$2:$H$490,MATCH(M$3,'Miljövärden urval för publ'!$B$2:$H$2,0),FALSE)),"",VLOOKUP($J45,'Miljövärden urval för publ'!$B$2:$H$490,MATCH(M$3,'Miljövärden urval för publ'!$B$2:$H$2,0),FALSE))</f>
        <v>9.2321100000000005</v>
      </c>
      <c r="N45" s="106">
        <f>IF(ISERROR(VLOOKUP($J45,'Miljövärden urval för publ'!$B$2:$H$490,MATCH(N$3,'Miljövärden urval för publ'!$B$2:$H$2,0),FALSE)),"",VLOOKUP($J45,'Miljövärden urval för publ'!$B$2:$H$490,MATCH(N$3,'Miljövärden urval för publ'!$B$2:$H$2,0),FALSE))</f>
        <v>7.3462900000000001E-3</v>
      </c>
    </row>
    <row r="46" spans="1:14" x14ac:dyDescent="0.25">
      <c r="A46" s="117" t="s">
        <v>357</v>
      </c>
      <c r="B46" s="117" t="s">
        <v>360</v>
      </c>
      <c r="D46" s="112" t="str">
        <f>VLOOKUP(B46,'Miljövärden urval för publ'!$B$2:$V$480,MATCH("ska publiceras:",'Miljövärden urval för publ'!$B$2:$T$2,0),FALSE)</f>
        <v>ja</v>
      </c>
      <c r="E46" s="113">
        <f t="shared" si="0"/>
        <v>33</v>
      </c>
      <c r="H46" s="106">
        <v>44</v>
      </c>
      <c r="I46" s="106" t="str">
        <f t="shared" si="1"/>
        <v>Vetlanda Energi och Teknik AB</v>
      </c>
      <c r="J46" s="106" t="str">
        <f t="shared" si="2"/>
        <v>Ekenäs sjön</v>
      </c>
      <c r="K46" s="106">
        <f>IF(ISERROR(VLOOKUP($J46,'Miljövärden urval för publ'!$B$2:$H$490,MATCH(K$3,'Miljövärden urval för publ'!$B$2:$H$2,0),FALSE)),"",VLOOKUP($J46,'Miljövärden urval för publ'!$B$2:$H$490,MATCH(K$3,'Miljövärden urval för publ'!$B$2:$H$2,0),FALSE))</f>
        <v>0.23340900000000001</v>
      </c>
      <c r="L46" s="106">
        <f>IF(ISERROR(VLOOKUP($J46,'Miljövärden urval för publ'!$B$2:$H$490,MATCH(L$3,'Miljövärden urval för publ'!$B$2:$H$2,0),FALSE)),"",VLOOKUP($J46,'Miljövärden urval för publ'!$B$2:$H$490,MATCH(L$3,'Miljövärden urval för publ'!$B$2:$H$2,0),FALSE))</f>
        <v>57.683399999999999</v>
      </c>
      <c r="M46" s="106">
        <f>IF(ISERROR(VLOOKUP($J46,'Miljövärden urval för publ'!$B$2:$H$490,MATCH(M$3,'Miljövärden urval för publ'!$B$2:$H$2,0),FALSE)),"",VLOOKUP($J46,'Miljövärden urval för publ'!$B$2:$H$490,MATCH(M$3,'Miljövärden urval för publ'!$B$2:$H$2,0),FALSE))</f>
        <v>15.8085</v>
      </c>
      <c r="N46" s="106">
        <f>IF(ISERROR(VLOOKUP($J46,'Miljövärden urval för publ'!$B$2:$H$490,MATCH(N$3,'Miljövärden urval för publ'!$B$2:$H$2,0),FALSE)),"",VLOOKUP($J46,'Miljövärden urval för publ'!$B$2:$H$490,MATCH(N$3,'Miljövärden urval för publ'!$B$2:$H$2,0),FALSE))</f>
        <v>5.5647500000000003E-2</v>
      </c>
    </row>
    <row r="47" spans="1:14" x14ac:dyDescent="0.25">
      <c r="A47" s="117" t="s">
        <v>63</v>
      </c>
      <c r="B47" s="117" t="s">
        <v>64</v>
      </c>
      <c r="D47" s="112" t="str">
        <f>VLOOKUP(B47,'Miljövärden urval för publ'!$B$2:$V$480,MATCH("ska publiceras:",'Miljövärden urval för publ'!$B$2:$T$2,0),FALSE)</f>
        <v>nej</v>
      </c>
      <c r="E47" s="113">
        <f t="shared" si="0"/>
        <v>33</v>
      </c>
      <c r="H47" s="106">
        <v>45</v>
      </c>
      <c r="I47" s="106" t="str">
        <f t="shared" si="1"/>
        <v>Hagfors Energi AB</v>
      </c>
      <c r="J47" s="106" t="str">
        <f t="shared" si="2"/>
        <v>Ekshärad</v>
      </c>
      <c r="K47" s="106">
        <f>IF(ISERROR(VLOOKUP($J47,'Miljövärden urval för publ'!$B$2:$H$490,MATCH(K$3,'Miljövärden urval för publ'!$B$2:$H$2,0),FALSE)),"",VLOOKUP($J47,'Miljövärden urval för publ'!$B$2:$H$490,MATCH(K$3,'Miljövärden urval för publ'!$B$2:$H$2,0),FALSE))</f>
        <v>0.14979400000000001</v>
      </c>
      <c r="L47" s="106">
        <f>IF(ISERROR(VLOOKUP($J47,'Miljövärden urval för publ'!$B$2:$H$490,MATCH(L$3,'Miljövärden urval för publ'!$B$2:$H$2,0),FALSE)),"",VLOOKUP($J47,'Miljövärden urval för publ'!$B$2:$H$490,MATCH(L$3,'Miljövärden urval för publ'!$B$2:$H$2,0),FALSE))</f>
        <v>38.872100000000003</v>
      </c>
      <c r="M47" s="106">
        <f>IF(ISERROR(VLOOKUP($J47,'Miljövärden urval för publ'!$B$2:$H$490,MATCH(M$3,'Miljövärden urval för publ'!$B$2:$H$2,0),FALSE)),"",VLOOKUP($J47,'Miljövärden urval för publ'!$B$2:$H$490,MATCH(M$3,'Miljövärden urval för publ'!$B$2:$H$2,0),FALSE))</f>
        <v>12.312099999999999</v>
      </c>
      <c r="N47" s="106">
        <f>IF(ISERROR(VLOOKUP($J47,'Miljövärden urval för publ'!$B$2:$H$490,MATCH(N$3,'Miljövärden urval för publ'!$B$2:$H$2,0),FALSE)),"",VLOOKUP($J47,'Miljövärden urval för publ'!$B$2:$H$490,MATCH(N$3,'Miljövärden urval för publ'!$B$2:$H$2,0),FALSE))</f>
        <v>5.1706200000000001E-2</v>
      </c>
    </row>
    <row r="48" spans="1:14" x14ac:dyDescent="0.25">
      <c r="A48" s="117" t="s">
        <v>357</v>
      </c>
      <c r="B48" s="117" t="s">
        <v>361</v>
      </c>
      <c r="D48" s="112" t="str">
        <f>VLOOKUP(B48,'Miljövärden urval för publ'!$B$2:$V$480,MATCH("ska publiceras:",'Miljövärden urval för publ'!$B$2:$T$2,0),FALSE)</f>
        <v>ja</v>
      </c>
      <c r="E48" s="113">
        <f t="shared" si="0"/>
        <v>34</v>
      </c>
      <c r="H48" s="106">
        <v>46</v>
      </c>
      <c r="I48" s="106" t="str">
        <f t="shared" si="1"/>
        <v>Eksjö Energi AB</v>
      </c>
      <c r="J48" s="106" t="str">
        <f t="shared" si="2"/>
        <v>Eksjö</v>
      </c>
      <c r="K48" s="106">
        <f>IF(ISERROR(VLOOKUP($J48,'Miljövärden urval för publ'!$B$2:$H$490,MATCH(K$3,'Miljövärden urval för publ'!$B$2:$H$2,0),FALSE)),"",VLOOKUP($J48,'Miljövärden urval för publ'!$B$2:$H$490,MATCH(K$3,'Miljövärden urval för publ'!$B$2:$H$2,0),FALSE))</f>
        <v>0.12249400000000001</v>
      </c>
      <c r="L48" s="106">
        <f>IF(ISERROR(VLOOKUP($J48,'Miljövärden urval för publ'!$B$2:$H$490,MATCH(L$3,'Miljövärden urval för publ'!$B$2:$H$2,0),FALSE)),"",VLOOKUP($J48,'Miljövärden urval för publ'!$B$2:$H$490,MATCH(L$3,'Miljövärden urval för publ'!$B$2:$H$2,0),FALSE))</f>
        <v>111.012</v>
      </c>
      <c r="M48" s="106">
        <f>IF(ISERROR(VLOOKUP($J48,'Miljövärden urval för publ'!$B$2:$H$490,MATCH(M$3,'Miljövärden urval för publ'!$B$2:$H$2,0),FALSE)),"",VLOOKUP($J48,'Miljövärden urval för publ'!$B$2:$H$490,MATCH(M$3,'Miljövärden urval för publ'!$B$2:$H$2,0),FALSE))</f>
        <v>4.9364100000000004</v>
      </c>
      <c r="N48" s="106">
        <f>IF(ISERROR(VLOOKUP($J48,'Miljövärden urval för publ'!$B$2:$H$490,MATCH(N$3,'Miljövärden urval för publ'!$B$2:$H$2,0),FALSE)),"",VLOOKUP($J48,'Miljövärden urval för publ'!$B$2:$H$490,MATCH(N$3,'Miljövärden urval för publ'!$B$2:$H$2,0),FALSE))</f>
        <v>1.7654300000000001E-2</v>
      </c>
    </row>
    <row r="49" spans="1:14" x14ac:dyDescent="0.25">
      <c r="A49" s="117" t="s">
        <v>76</v>
      </c>
      <c r="B49" s="117" t="s">
        <v>81</v>
      </c>
      <c r="D49" s="112" t="str">
        <f>VLOOKUP(B49,'Miljövärden urval för publ'!$B$2:$V$480,MATCH("ska publiceras:",'Miljövärden urval för publ'!$B$2:$T$2,0),FALSE)</f>
        <v>ja</v>
      </c>
      <c r="E49" s="113">
        <f t="shared" si="0"/>
        <v>35</v>
      </c>
      <c r="H49" s="106">
        <v>47</v>
      </c>
      <c r="I49" s="106" t="str">
        <f t="shared" si="1"/>
        <v>Eksta Bostads AB</v>
      </c>
      <c r="J49" s="106" t="str">
        <f t="shared" si="2"/>
        <v>Eksta</v>
      </c>
      <c r="K49" s="106">
        <f>IF(ISERROR(VLOOKUP($J49,'Miljövärden urval för publ'!$B$2:$H$490,MATCH(K$3,'Miljövärden urval för publ'!$B$2:$H$2,0),FALSE)),"",VLOOKUP($J49,'Miljövärden urval för publ'!$B$2:$H$490,MATCH(K$3,'Miljövärden urval för publ'!$B$2:$H$2,0),FALSE))</f>
        <v>0.76541099999999995</v>
      </c>
      <c r="L49" s="106">
        <f>IF(ISERROR(VLOOKUP($J49,'Miljövärden urval för publ'!$B$2:$H$490,MATCH(L$3,'Miljövärden urval för publ'!$B$2:$H$2,0),FALSE)),"",VLOOKUP($J49,'Miljövärden urval för publ'!$B$2:$H$490,MATCH(L$3,'Miljövärden urval för publ'!$B$2:$H$2,0),FALSE))</f>
        <v>49.689399999999999</v>
      </c>
      <c r="M49" s="106">
        <f>IF(ISERROR(VLOOKUP($J49,'Miljövärden urval för publ'!$B$2:$H$490,MATCH(M$3,'Miljövärden urval för publ'!$B$2:$H$2,0),FALSE)),"",VLOOKUP($J49,'Miljövärden urval för publ'!$B$2:$H$490,MATCH(M$3,'Miljövärden urval för publ'!$B$2:$H$2,0),FALSE))</f>
        <v>27.4191</v>
      </c>
      <c r="N49" s="106">
        <f>IF(ISERROR(VLOOKUP($J49,'Miljövärden urval för publ'!$B$2:$H$490,MATCH(N$3,'Miljövärden urval för publ'!$B$2:$H$2,0),FALSE)),"",VLOOKUP($J49,'Miljövärden urval för publ'!$B$2:$H$490,MATCH(N$3,'Miljövärden urval för publ'!$B$2:$H$2,0),FALSE))</f>
        <v>6.2167100000000003E-2</v>
      </c>
    </row>
    <row r="50" spans="1:14" x14ac:dyDescent="0.25">
      <c r="A50" s="117" t="s">
        <v>501</v>
      </c>
      <c r="B50" s="117" t="s">
        <v>503</v>
      </c>
      <c r="D50" s="112" t="str">
        <f>VLOOKUP(B50,'Miljövärden urval för publ'!$B$2:$V$480,MATCH("ska publiceras:",'Miljövärden urval för publ'!$B$2:$T$2,0),FALSE)</f>
        <v>ja</v>
      </c>
      <c r="E50" s="113">
        <f t="shared" si="0"/>
        <v>36</v>
      </c>
      <c r="H50" s="106">
        <v>48</v>
      </c>
      <c r="I50" s="106" t="str">
        <f t="shared" si="1"/>
        <v>Emmaboda Energi &amp; Miljö AB</v>
      </c>
      <c r="J50" s="106" t="str">
        <f t="shared" si="2"/>
        <v>Emmaboda</v>
      </c>
      <c r="K50" s="106">
        <f>IF(ISERROR(VLOOKUP($J50,'Miljövärden urval för publ'!$B$2:$H$490,MATCH(K$3,'Miljövärden urval för publ'!$B$2:$H$2,0),FALSE)),"",VLOOKUP($J50,'Miljövärden urval för publ'!$B$2:$H$490,MATCH(K$3,'Miljövärden urval för publ'!$B$2:$H$2,0),FALSE))</f>
        <v>9.3094200000000002E-2</v>
      </c>
      <c r="L50" s="106">
        <f>IF(ISERROR(VLOOKUP($J50,'Miljövärden urval för publ'!$B$2:$H$490,MATCH(L$3,'Miljövärden urval för publ'!$B$2:$H$2,0),FALSE)),"",VLOOKUP($J50,'Miljövärden urval för publ'!$B$2:$H$490,MATCH(L$3,'Miljövärden urval för publ'!$B$2:$H$2,0),FALSE))</f>
        <v>14.3491</v>
      </c>
      <c r="M50" s="106">
        <f>IF(ISERROR(VLOOKUP($J50,'Miljövärden urval för publ'!$B$2:$H$490,MATCH(M$3,'Miljövärden urval för publ'!$B$2:$H$2,0),FALSE)),"",VLOOKUP($J50,'Miljövärden urval för publ'!$B$2:$H$490,MATCH(M$3,'Miljövärden urval för publ'!$B$2:$H$2,0),FALSE))</f>
        <v>9.5770700000000009</v>
      </c>
      <c r="N50" s="106">
        <f>IF(ISERROR(VLOOKUP($J50,'Miljövärden urval för publ'!$B$2:$H$490,MATCH(N$3,'Miljövärden urval för publ'!$B$2:$H$2,0),FALSE)),"",VLOOKUP($J50,'Miljövärden urval för publ'!$B$2:$H$490,MATCH(N$3,'Miljövärden urval för publ'!$B$2:$H$2,0),FALSE))</f>
        <v>7.0301499999999998E-3</v>
      </c>
    </row>
    <row r="51" spans="1:14" x14ac:dyDescent="0.25">
      <c r="A51" s="117" t="s">
        <v>33</v>
      </c>
      <c r="B51" s="117" t="s">
        <v>35</v>
      </c>
      <c r="D51" s="112" t="str">
        <f>VLOOKUP(B51,'Miljövärden urval för publ'!$B$2:$V$480,MATCH("ska publiceras:",'Miljövärden urval för publ'!$B$2:$T$2,0),FALSE)</f>
        <v>ja</v>
      </c>
      <c r="E51" s="113">
        <f t="shared" si="0"/>
        <v>37</v>
      </c>
      <c r="H51" s="106">
        <v>49</v>
      </c>
      <c r="I51" s="106" t="str">
        <f t="shared" si="1"/>
        <v>Ena Energi AB</v>
      </c>
      <c r="J51" s="106" t="str">
        <f t="shared" si="2"/>
        <v>Enköping</v>
      </c>
      <c r="K51" s="106">
        <f>IF(ISERROR(VLOOKUP($J51,'Miljövärden urval för publ'!$B$2:$H$490,MATCH(K$3,'Miljövärden urval för publ'!$B$2:$H$2,0),FALSE)),"",VLOOKUP($J51,'Miljövärden urval för publ'!$B$2:$H$490,MATCH(K$3,'Miljövärden urval för publ'!$B$2:$H$2,0),FALSE))</f>
        <v>0.12801999999999999</v>
      </c>
      <c r="L51" s="106">
        <f>IF(ISERROR(VLOOKUP($J51,'Miljövärden urval för publ'!$B$2:$H$490,MATCH(L$3,'Miljövärden urval för publ'!$B$2:$H$2,0),FALSE)),"",VLOOKUP($J51,'Miljövärden urval för publ'!$B$2:$H$490,MATCH(L$3,'Miljövärden urval för publ'!$B$2:$H$2,0),FALSE))</f>
        <v>22.2713</v>
      </c>
      <c r="M51" s="106">
        <f>IF(ISERROR(VLOOKUP($J51,'Miljövärden urval för publ'!$B$2:$H$490,MATCH(M$3,'Miljövärden urval för publ'!$B$2:$H$2,0),FALSE)),"",VLOOKUP($J51,'Miljövärden urval för publ'!$B$2:$H$490,MATCH(M$3,'Miljövärden urval för publ'!$B$2:$H$2,0),FALSE))</f>
        <v>7.1169200000000004</v>
      </c>
      <c r="N51" s="106">
        <f>IF(ISERROR(VLOOKUP($J51,'Miljövärden urval för publ'!$B$2:$H$490,MATCH(N$3,'Miljövärden urval för publ'!$B$2:$H$2,0),FALSE)),"",VLOOKUP($J51,'Miljövärden urval för publ'!$B$2:$H$490,MATCH(N$3,'Miljövärden urval för publ'!$B$2:$H$2,0),FALSE))</f>
        <v>4.3444499999999997E-2</v>
      </c>
    </row>
    <row r="52" spans="1:14" x14ac:dyDescent="0.25">
      <c r="A52" s="117" t="s">
        <v>76</v>
      </c>
      <c r="B52" s="117" t="s">
        <v>82</v>
      </c>
      <c r="D52" s="112" t="str">
        <f>VLOOKUP(B52,'Miljövärden urval för publ'!$B$2:$V$480,MATCH("ska publiceras:",'Miljövärden urval för publ'!$B$2:$T$2,0),FALSE)</f>
        <v>ja</v>
      </c>
      <c r="E52" s="113">
        <f t="shared" si="0"/>
        <v>38</v>
      </c>
      <c r="H52" s="106">
        <v>50</v>
      </c>
      <c r="I52" s="106" t="str">
        <f t="shared" si="1"/>
        <v>Eskilstuna Energi &amp; Miljö AB</v>
      </c>
      <c r="J52" s="106" t="str">
        <f t="shared" si="2"/>
        <v>Eskilstuna-Torshälla</v>
      </c>
      <c r="K52" s="106">
        <f>IF(ISERROR(VLOOKUP($J52,'Miljövärden urval för publ'!$B$2:$H$490,MATCH(K$3,'Miljövärden urval för publ'!$B$2:$H$2,0),FALSE)),"",VLOOKUP($J52,'Miljövärden urval för publ'!$B$2:$H$490,MATCH(K$3,'Miljövärden urval för publ'!$B$2:$H$2,0),FALSE))</f>
        <v>8.0719299999999994E-2</v>
      </c>
      <c r="L52" s="106">
        <f>IF(ISERROR(VLOOKUP($J52,'Miljövärden urval för publ'!$B$2:$H$490,MATCH(L$3,'Miljövärden urval för publ'!$B$2:$H$2,0),FALSE)),"",VLOOKUP($J52,'Miljövärden urval för publ'!$B$2:$H$490,MATCH(L$3,'Miljövärden urval för publ'!$B$2:$H$2,0),FALSE))</f>
        <v>9.9886099999999995</v>
      </c>
      <c r="M52" s="106">
        <f>IF(ISERROR(VLOOKUP($J52,'Miljövärden urval för publ'!$B$2:$H$490,MATCH(M$3,'Miljövärden urval för publ'!$B$2:$H$2,0),FALSE)),"",VLOOKUP($J52,'Miljövärden urval för publ'!$B$2:$H$490,MATCH(M$3,'Miljövärden urval för publ'!$B$2:$H$2,0),FALSE))</f>
        <v>5.95939</v>
      </c>
      <c r="N52" s="106">
        <f>IF(ISERROR(VLOOKUP($J52,'Miljövärden urval för publ'!$B$2:$H$490,MATCH(N$3,'Miljövärden urval för publ'!$B$2:$H$2,0),FALSE)),"",VLOOKUP($J52,'Miljövärden urval för publ'!$B$2:$H$490,MATCH(N$3,'Miljövärden urval för publ'!$B$2:$H$2,0),FALSE))</f>
        <v>8.08795E-3</v>
      </c>
    </row>
    <row r="53" spans="1:14" x14ac:dyDescent="0.25">
      <c r="A53" s="117" t="s">
        <v>501</v>
      </c>
      <c r="B53" s="117" t="s">
        <v>504</v>
      </c>
      <c r="D53" s="112" t="str">
        <f>VLOOKUP(B53,'Miljövärden urval för publ'!$B$2:$V$480,MATCH("ska publiceras:",'Miljövärden urval för publ'!$B$2:$T$2,0),FALSE)</f>
        <v>ja</v>
      </c>
      <c r="E53" s="113">
        <f t="shared" si="0"/>
        <v>39</v>
      </c>
      <c r="H53" s="106">
        <v>51</v>
      </c>
      <c r="I53" s="106" t="str">
        <f t="shared" si="1"/>
        <v>Kraftringen Energi AB (publ)</v>
      </c>
      <c r="J53" s="106" t="str">
        <f t="shared" si="2"/>
        <v>Eslöv-Lund-Lomma m fl</v>
      </c>
      <c r="K53" s="106">
        <f>IF(ISERROR(VLOOKUP($J53,'Miljövärden urval för publ'!$B$2:$H$490,MATCH(K$3,'Miljövärden urval för publ'!$B$2:$H$2,0),FALSE)),"",VLOOKUP($J53,'Miljövärden urval för publ'!$B$2:$H$490,MATCH(K$3,'Miljövärden urval för publ'!$B$2:$H$2,0),FALSE))</f>
        <v>0.40372000000000002</v>
      </c>
      <c r="L53" s="106">
        <f>IF(ISERROR(VLOOKUP($J53,'Miljövärden urval för publ'!$B$2:$H$490,MATCH(L$3,'Miljövärden urval för publ'!$B$2:$H$2,0),FALSE)),"",VLOOKUP($J53,'Miljövärden urval för publ'!$B$2:$H$490,MATCH(L$3,'Miljövärden urval för publ'!$B$2:$H$2,0),FALSE))</f>
        <v>87.175299999999993</v>
      </c>
      <c r="M53" s="106">
        <f>IF(ISERROR(VLOOKUP($J53,'Miljövärden urval för publ'!$B$2:$H$490,MATCH(M$3,'Miljövärden urval för publ'!$B$2:$H$2,0),FALSE)),"",VLOOKUP($J53,'Miljövärden urval för publ'!$B$2:$H$490,MATCH(M$3,'Miljövärden urval för publ'!$B$2:$H$2,0),FALSE))</f>
        <v>6.6357900000000001</v>
      </c>
      <c r="N53" s="106">
        <f>IF(ISERROR(VLOOKUP($J53,'Miljövärden urval för publ'!$B$2:$H$490,MATCH(N$3,'Miljövärden urval för publ'!$B$2:$H$2,0),FALSE)),"",VLOOKUP($J53,'Miljövärden urval för publ'!$B$2:$H$490,MATCH(N$3,'Miljövärden urval för publ'!$B$2:$H$2,0),FALSE))</f>
        <v>0.120564</v>
      </c>
    </row>
    <row r="54" spans="1:14" x14ac:dyDescent="0.25">
      <c r="A54" s="117" t="s">
        <v>474</v>
      </c>
      <c r="B54" s="117" t="s">
        <v>476</v>
      </c>
      <c r="D54" s="112" t="str">
        <f>VLOOKUP(B54,'Miljövärden urval för publ'!$B$2:$V$480,MATCH("ska publiceras:",'Miljövärden urval för publ'!$B$2:$T$2,0),FALSE)</f>
        <v>ja</v>
      </c>
      <c r="E54" s="113">
        <f t="shared" si="0"/>
        <v>40</v>
      </c>
      <c r="H54" s="106">
        <v>52</v>
      </c>
      <c r="I54" s="106" t="str">
        <f t="shared" si="1"/>
        <v>Västerbergslagens Energi AB</v>
      </c>
      <c r="J54" s="106" t="str">
        <f t="shared" si="2"/>
        <v>Fagersta</v>
      </c>
      <c r="K54" s="106">
        <f>IF(ISERROR(VLOOKUP($J54,'Miljövärden urval för publ'!$B$2:$H$490,MATCH(K$3,'Miljövärden urval för publ'!$B$2:$H$2,0),FALSE)),"",VLOOKUP($J54,'Miljövärden urval för publ'!$B$2:$H$490,MATCH(K$3,'Miljövärden urval för publ'!$B$2:$H$2,0),FALSE))</f>
        <v>0.134885</v>
      </c>
      <c r="L54" s="106">
        <f>IF(ISERROR(VLOOKUP($J54,'Miljövärden urval för publ'!$B$2:$H$490,MATCH(L$3,'Miljövärden urval för publ'!$B$2:$H$2,0),FALSE)),"",VLOOKUP($J54,'Miljövärden urval för publ'!$B$2:$H$490,MATCH(L$3,'Miljövärden urval för publ'!$B$2:$H$2,0),FALSE))</f>
        <v>33.936</v>
      </c>
      <c r="M54" s="106">
        <f>IF(ISERROR(VLOOKUP($J54,'Miljövärden urval för publ'!$B$2:$H$490,MATCH(M$3,'Miljövärden urval för publ'!$B$2:$H$2,0),FALSE)),"",VLOOKUP($J54,'Miljövärden urval för publ'!$B$2:$H$490,MATCH(M$3,'Miljövärden urval för publ'!$B$2:$H$2,0),FALSE))</f>
        <v>8.5816099999999995</v>
      </c>
      <c r="N54" s="106">
        <f>IF(ISERROR(VLOOKUP($J54,'Miljövärden urval för publ'!$B$2:$H$490,MATCH(N$3,'Miljövärden urval för publ'!$B$2:$H$2,0),FALSE)),"",VLOOKUP($J54,'Miljövärden urval för publ'!$B$2:$H$490,MATCH(N$3,'Miljövärden urval för publ'!$B$2:$H$2,0),FALSE))</f>
        <v>6.2711199999999998E-3</v>
      </c>
    </row>
    <row r="55" spans="1:14" x14ac:dyDescent="0.25">
      <c r="A55" s="117" t="s">
        <v>238</v>
      </c>
      <c r="B55" s="117" t="s">
        <v>240</v>
      </c>
      <c r="D55" s="112" t="str">
        <f>VLOOKUP(B55,'Miljövärden urval för publ'!$B$2:$V$480,MATCH("ska publiceras:",'Miljövärden urval för publ'!$B$2:$T$2,0),FALSE)</f>
        <v>ja</v>
      </c>
      <c r="E55" s="113">
        <f t="shared" si="0"/>
        <v>41</v>
      </c>
      <c r="H55" s="106">
        <v>53</v>
      </c>
      <c r="I55" s="106" t="str">
        <f t="shared" si="1"/>
        <v>Falkenberg Energi AB</v>
      </c>
      <c r="J55" s="106" t="str">
        <f t="shared" si="2"/>
        <v>Falkenberg</v>
      </c>
      <c r="K55" s="106">
        <f>IF(ISERROR(VLOOKUP($J55,'Miljövärden urval för publ'!$B$2:$H$490,MATCH(K$3,'Miljövärden urval för publ'!$B$2:$H$2,0),FALSE)),"",VLOOKUP($J55,'Miljövärden urval för publ'!$B$2:$H$490,MATCH(K$3,'Miljövärden urval för publ'!$B$2:$H$2,0),FALSE))</f>
        <v>8.0423499999999995E-2</v>
      </c>
      <c r="L55" s="106">
        <f>IF(ISERROR(VLOOKUP($J55,'Miljövärden urval för publ'!$B$2:$H$490,MATCH(L$3,'Miljövärden urval för publ'!$B$2:$H$2,0),FALSE)),"",VLOOKUP($J55,'Miljövärden urval för publ'!$B$2:$H$490,MATCH(L$3,'Miljövärden urval för publ'!$B$2:$H$2,0),FALSE))</f>
        <v>15.009399999999999</v>
      </c>
      <c r="M55" s="106">
        <f>IF(ISERROR(VLOOKUP($J55,'Miljövärden urval för publ'!$B$2:$H$490,MATCH(M$3,'Miljövärden urval för publ'!$B$2:$H$2,0),FALSE)),"",VLOOKUP($J55,'Miljövärden urval för publ'!$B$2:$H$490,MATCH(M$3,'Miljövärden urval för publ'!$B$2:$H$2,0),FALSE))</f>
        <v>9.2164699999999993</v>
      </c>
      <c r="N55" s="106">
        <f>IF(ISERROR(VLOOKUP($J55,'Miljövärden urval för publ'!$B$2:$H$490,MATCH(N$3,'Miljövärden urval för publ'!$B$2:$H$2,0),FALSE)),"",VLOOKUP($J55,'Miljövärden urval för publ'!$B$2:$H$490,MATCH(N$3,'Miljövärden urval för publ'!$B$2:$H$2,0),FALSE))</f>
        <v>1.4369E-2</v>
      </c>
    </row>
    <row r="56" spans="1:14" x14ac:dyDescent="0.25">
      <c r="A56" s="117" t="s">
        <v>100</v>
      </c>
      <c r="B56" s="117" t="s">
        <v>101</v>
      </c>
      <c r="D56" s="112" t="str">
        <f>VLOOKUP(B56,'Miljövärden urval för publ'!$B$2:$V$480,MATCH("ska publiceras:",'Miljövärden urval för publ'!$B$2:$T$2,0),FALSE)</f>
        <v>ja</v>
      </c>
      <c r="E56" s="113">
        <f t="shared" si="0"/>
        <v>42</v>
      </c>
      <c r="H56" s="106">
        <v>54</v>
      </c>
      <c r="I56" s="106" t="str">
        <f t="shared" si="1"/>
        <v>Falbygdens Energi AB</v>
      </c>
      <c r="J56" s="106" t="str">
        <f t="shared" si="2"/>
        <v>Falköping</v>
      </c>
      <c r="K56" s="106">
        <f>IF(ISERROR(VLOOKUP($J56,'Miljövärden urval för publ'!$B$2:$H$490,MATCH(K$3,'Miljövärden urval för publ'!$B$2:$H$2,0),FALSE)),"",VLOOKUP($J56,'Miljövärden urval för publ'!$B$2:$H$490,MATCH(K$3,'Miljövärden urval för publ'!$B$2:$H$2,0),FALSE))</f>
        <v>0.108445</v>
      </c>
      <c r="L56" s="106">
        <f>IF(ISERROR(VLOOKUP($J56,'Miljövärden urval för publ'!$B$2:$H$490,MATCH(L$3,'Miljövärden urval för publ'!$B$2:$H$2,0),FALSE)),"",VLOOKUP($J56,'Miljövärden urval för publ'!$B$2:$H$490,MATCH(L$3,'Miljövärden urval för publ'!$B$2:$H$2,0),FALSE))</f>
        <v>24.6187</v>
      </c>
      <c r="M56" s="106">
        <f>IF(ISERROR(VLOOKUP($J56,'Miljövärden urval för publ'!$B$2:$H$490,MATCH(M$3,'Miljövärden urval för publ'!$B$2:$H$2,0),FALSE)),"",VLOOKUP($J56,'Miljövärden urval för publ'!$B$2:$H$490,MATCH(M$3,'Miljövärden urval för publ'!$B$2:$H$2,0),FALSE))</f>
        <v>8.1457099999999993</v>
      </c>
      <c r="N56" s="106">
        <f>IF(ISERROR(VLOOKUP($J56,'Miljövärden urval för publ'!$B$2:$H$490,MATCH(N$3,'Miljövärden urval för publ'!$B$2:$H$2,0),FALSE)),"",VLOOKUP($J56,'Miljövärden urval för publ'!$B$2:$H$490,MATCH(N$3,'Miljövärden urval för publ'!$B$2:$H$2,0),FALSE))</f>
        <v>1.4031099999999999E-2</v>
      </c>
    </row>
    <row r="57" spans="1:14" x14ac:dyDescent="0.25">
      <c r="A57" s="117" t="s">
        <v>108</v>
      </c>
      <c r="B57" s="117" t="s">
        <v>110</v>
      </c>
      <c r="D57" s="112" t="str">
        <f>VLOOKUP(B57,'Miljövärden urval för publ'!$B$2:$V$480,MATCH("ska publiceras:",'Miljövärden urval för publ'!$B$2:$T$2,0),FALSE)</f>
        <v>ja</v>
      </c>
      <c r="E57" s="113">
        <f t="shared" si="0"/>
        <v>43</v>
      </c>
      <c r="H57" s="106">
        <v>55</v>
      </c>
      <c r="I57" s="106" t="str">
        <f t="shared" si="1"/>
        <v>Falu Energi &amp; Vatten AB</v>
      </c>
      <c r="J57" s="106" t="str">
        <f t="shared" si="2"/>
        <v>Falun</v>
      </c>
      <c r="K57" s="106">
        <f>IF(ISERROR(VLOOKUP($J57,'Miljövärden urval för publ'!$B$2:$H$490,MATCH(K$3,'Miljövärden urval för publ'!$B$2:$H$2,0),FALSE)),"",VLOOKUP($J57,'Miljövärden urval för publ'!$B$2:$H$490,MATCH(K$3,'Miljövärden urval för publ'!$B$2:$H$2,0),FALSE))</f>
        <v>3.7567499999999997E-2</v>
      </c>
      <c r="L57" s="106">
        <f>IF(ISERROR(VLOOKUP($J57,'Miljövärden urval för publ'!$B$2:$H$490,MATCH(L$3,'Miljövärden urval för publ'!$B$2:$H$2,0),FALSE)),"",VLOOKUP($J57,'Miljövärden urval för publ'!$B$2:$H$490,MATCH(L$3,'Miljövärden urval för publ'!$B$2:$H$2,0),FALSE))</f>
        <v>8.2452199999999998</v>
      </c>
      <c r="M57" s="106">
        <f>IF(ISERROR(VLOOKUP($J57,'Miljövärden urval för publ'!$B$2:$H$490,MATCH(M$3,'Miljövärden urval för publ'!$B$2:$H$2,0),FALSE)),"",VLOOKUP($J57,'Miljövärden urval för publ'!$B$2:$H$490,MATCH(M$3,'Miljövärden urval för publ'!$B$2:$H$2,0),FALSE))</f>
        <v>5.0884999999999998</v>
      </c>
      <c r="N57" s="106">
        <f>IF(ISERROR(VLOOKUP($J57,'Miljövärden urval för publ'!$B$2:$H$490,MATCH(N$3,'Miljövärden urval för publ'!$B$2:$H$2,0),FALSE)),"",VLOOKUP($J57,'Miljövärden urval för publ'!$B$2:$H$490,MATCH(N$3,'Miljövärden urval för publ'!$B$2:$H$2,0),FALSE))</f>
        <v>7.1762500000000003E-3</v>
      </c>
    </row>
    <row r="58" spans="1:14" x14ac:dyDescent="0.25">
      <c r="A58" s="117" t="s">
        <v>487</v>
      </c>
      <c r="B58" s="117" t="s">
        <v>488</v>
      </c>
      <c r="D58" s="112" t="str">
        <f>VLOOKUP(B58,'Miljövärden urval för publ'!$B$2:$V$480,MATCH("ska publiceras:",'Miljövärden urval för publ'!$B$2:$T$2,0),FALSE)</f>
        <v>ja</v>
      </c>
      <c r="E58" s="113">
        <f t="shared" si="0"/>
        <v>44</v>
      </c>
      <c r="H58" s="106">
        <v>56</v>
      </c>
      <c r="I58" s="106" t="str">
        <f t="shared" si="1"/>
        <v>Rindi Energi AB</v>
      </c>
      <c r="J58" s="106" t="str">
        <f t="shared" si="2"/>
        <v>Filipstad</v>
      </c>
      <c r="K58" s="106">
        <f>IF(ISERROR(VLOOKUP($J58,'Miljövärden urval för publ'!$B$2:$H$490,MATCH(K$3,'Miljövärden urval för publ'!$B$2:$H$2,0),FALSE)),"",VLOOKUP($J58,'Miljövärden urval för publ'!$B$2:$H$490,MATCH(K$3,'Miljövärden urval för publ'!$B$2:$H$2,0),FALSE))</f>
        <v>0.13345599999999999</v>
      </c>
      <c r="L58" s="106">
        <f>IF(ISERROR(VLOOKUP($J58,'Miljövärden urval för publ'!$B$2:$H$490,MATCH(L$3,'Miljövärden urval för publ'!$B$2:$H$2,0),FALSE)),"",VLOOKUP($J58,'Miljövärden urval för publ'!$B$2:$H$490,MATCH(L$3,'Miljövärden urval för publ'!$B$2:$H$2,0),FALSE))</f>
        <v>27.389700000000001</v>
      </c>
      <c r="M58" s="106">
        <f>IF(ISERROR(VLOOKUP($J58,'Miljövärden urval för publ'!$B$2:$H$490,MATCH(M$3,'Miljövärden urval för publ'!$B$2:$H$2,0),FALSE)),"",VLOOKUP($J58,'Miljövärden urval för publ'!$B$2:$H$490,MATCH(M$3,'Miljövärden urval för publ'!$B$2:$H$2,0),FALSE))</f>
        <v>9.0706900000000008</v>
      </c>
      <c r="N58" s="106">
        <f>IF(ISERROR(VLOOKUP($J58,'Miljövärden urval för publ'!$B$2:$H$490,MATCH(N$3,'Miljövärden urval för publ'!$B$2:$H$2,0),FALSE)),"",VLOOKUP($J58,'Miljövärden urval för publ'!$B$2:$H$490,MATCH(N$3,'Miljövärden urval för publ'!$B$2:$H$2,0),FALSE))</f>
        <v>3.7523399999999998E-2</v>
      </c>
    </row>
    <row r="59" spans="1:14" x14ac:dyDescent="0.25">
      <c r="A59" s="117" t="s">
        <v>177</v>
      </c>
      <c r="B59" s="117" t="s">
        <v>178</v>
      </c>
      <c r="D59" s="112" t="str">
        <f>VLOOKUP(B59,'Miljövärden urval för publ'!$B$2:$V$480,MATCH("ska publiceras:",'Miljövärden urval för publ'!$B$2:$T$2,0),FALSE)</f>
        <v>ja</v>
      </c>
      <c r="E59" s="113">
        <f t="shared" si="0"/>
        <v>45</v>
      </c>
      <c r="H59" s="106">
        <v>57</v>
      </c>
      <c r="I59" s="106" t="str">
        <f t="shared" si="1"/>
        <v>Finspångs Tekniska Verk AB</v>
      </c>
      <c r="J59" s="106" t="str">
        <f t="shared" si="2"/>
        <v>Finspång</v>
      </c>
      <c r="K59" s="106">
        <f>IF(ISERROR(VLOOKUP($J59,'Miljövärden urval för publ'!$B$2:$H$490,MATCH(K$3,'Miljövärden urval för publ'!$B$2:$H$2,0),FALSE)),"",VLOOKUP($J59,'Miljövärden urval för publ'!$B$2:$H$490,MATCH(K$3,'Miljövärden urval för publ'!$B$2:$H$2,0),FALSE))</f>
        <v>0.19621</v>
      </c>
      <c r="L59" s="106">
        <f>IF(ISERROR(VLOOKUP($J59,'Miljövärden urval för publ'!$B$2:$H$490,MATCH(L$3,'Miljövärden urval för publ'!$B$2:$H$2,0),FALSE)),"",VLOOKUP($J59,'Miljövärden urval för publ'!$B$2:$H$490,MATCH(L$3,'Miljövärden urval för publ'!$B$2:$H$2,0),FALSE))</f>
        <v>97.365399999999994</v>
      </c>
      <c r="M59" s="106">
        <f>IF(ISERROR(VLOOKUP($J59,'Miljövärden urval för publ'!$B$2:$H$490,MATCH(M$3,'Miljövärden urval för publ'!$B$2:$H$2,0),FALSE)),"",VLOOKUP($J59,'Miljövärden urval för publ'!$B$2:$H$490,MATCH(M$3,'Miljövärden urval för publ'!$B$2:$H$2,0),FALSE))</f>
        <v>6.8497700000000004</v>
      </c>
      <c r="N59" s="106">
        <f>IF(ISERROR(VLOOKUP($J59,'Miljövärden urval för publ'!$B$2:$H$490,MATCH(N$3,'Miljövärden urval för publ'!$B$2:$H$2,0),FALSE)),"",VLOOKUP($J59,'Miljövärden urval för publ'!$B$2:$H$490,MATCH(N$3,'Miljövärden urval för publ'!$B$2:$H$2,0),FALSE))</f>
        <v>7.2860300000000003E-2</v>
      </c>
    </row>
    <row r="60" spans="1:14" x14ac:dyDescent="0.25">
      <c r="A60" s="117" t="s">
        <v>102</v>
      </c>
      <c r="B60" s="117" t="s">
        <v>103</v>
      </c>
      <c r="D60" s="112" t="str">
        <f>VLOOKUP(B60,'Miljövärden urval för publ'!$B$2:$V$480,MATCH("ska publiceras:",'Miljövärden urval för publ'!$B$2:$T$2,0),FALSE)</f>
        <v>ja</v>
      </c>
      <c r="E60" s="113">
        <f t="shared" si="0"/>
        <v>46</v>
      </c>
      <c r="H60" s="106">
        <v>58</v>
      </c>
      <c r="I60" s="106" t="str">
        <f t="shared" si="1"/>
        <v>C4 Energi AB</v>
      </c>
      <c r="J60" s="106" t="str">
        <f t="shared" si="2"/>
        <v>Fjälkinge</v>
      </c>
      <c r="K60" s="106">
        <f>IF(ISERROR(VLOOKUP($J60,'Miljövärden urval för publ'!$B$2:$H$490,MATCH(K$3,'Miljövärden urval för publ'!$B$2:$H$2,0),FALSE)),"",VLOOKUP($J60,'Miljövärden urval för publ'!$B$2:$H$490,MATCH(K$3,'Miljövärden urval för publ'!$B$2:$H$2,0),FALSE))</f>
        <v>0.132468</v>
      </c>
      <c r="L60" s="106">
        <f>IF(ISERROR(VLOOKUP($J60,'Miljövärden urval för publ'!$B$2:$H$490,MATCH(L$3,'Miljövärden urval för publ'!$B$2:$H$2,0),FALSE)),"",VLOOKUP($J60,'Miljövärden urval för publ'!$B$2:$H$490,MATCH(L$3,'Miljövärden urval för publ'!$B$2:$H$2,0),FALSE))</f>
        <v>30.808</v>
      </c>
      <c r="M60" s="106">
        <f>IF(ISERROR(VLOOKUP($J60,'Miljövärden urval för publ'!$B$2:$H$490,MATCH(M$3,'Miljövärden urval för publ'!$B$2:$H$2,0),FALSE)),"",VLOOKUP($J60,'Miljövärden urval för publ'!$B$2:$H$490,MATCH(M$3,'Miljövärden urval för publ'!$B$2:$H$2,0),FALSE))</f>
        <v>10.784700000000001</v>
      </c>
      <c r="N60" s="106">
        <f>IF(ISERROR(VLOOKUP($J60,'Miljövärden urval för publ'!$B$2:$H$490,MATCH(N$3,'Miljövärden urval för publ'!$B$2:$H$2,0),FALSE)),"",VLOOKUP($J60,'Miljövärden urval för publ'!$B$2:$H$490,MATCH(N$3,'Miljövärden urval för publ'!$B$2:$H$2,0),FALSE))</f>
        <v>1.31117E-2</v>
      </c>
    </row>
    <row r="61" spans="1:14" x14ac:dyDescent="0.25">
      <c r="A61" s="117" t="s">
        <v>106</v>
      </c>
      <c r="B61" s="117" t="s">
        <v>107</v>
      </c>
      <c r="D61" s="112" t="str">
        <f>VLOOKUP(B61,'Miljövärden urval för publ'!$B$2:$V$480,MATCH("ska publiceras:",'Miljövärden urval för publ'!$B$2:$T$2,0),FALSE)</f>
        <v>ja</v>
      </c>
      <c r="E61" s="113">
        <f t="shared" si="0"/>
        <v>47</v>
      </c>
      <c r="H61" s="106">
        <v>59</v>
      </c>
      <c r="I61" s="106" t="str">
        <f t="shared" si="1"/>
        <v>Rindi Energi AB</v>
      </c>
      <c r="J61" s="106" t="str">
        <f t="shared" si="2"/>
        <v>Flen</v>
      </c>
      <c r="K61" s="106">
        <f>IF(ISERROR(VLOOKUP($J61,'Miljövärden urval för publ'!$B$2:$H$490,MATCH(K$3,'Miljövärden urval för publ'!$B$2:$H$2,0),FALSE)),"",VLOOKUP($J61,'Miljövärden urval för publ'!$B$2:$H$490,MATCH(K$3,'Miljövärden urval för publ'!$B$2:$H$2,0),FALSE))</f>
        <v>8.9735700000000002E-2</v>
      </c>
      <c r="L61" s="106">
        <f>IF(ISERROR(VLOOKUP($J61,'Miljövärden urval för publ'!$B$2:$H$490,MATCH(L$3,'Miljövärden urval för publ'!$B$2:$H$2,0),FALSE)),"",VLOOKUP($J61,'Miljövärden urval för publ'!$B$2:$H$490,MATCH(L$3,'Miljövärden urval för publ'!$B$2:$H$2,0),FALSE))</f>
        <v>21.729199999999999</v>
      </c>
      <c r="M61" s="106">
        <f>IF(ISERROR(VLOOKUP($J61,'Miljövärden urval för publ'!$B$2:$H$490,MATCH(M$3,'Miljövärden urval för publ'!$B$2:$H$2,0),FALSE)),"",VLOOKUP($J61,'Miljövärden urval för publ'!$B$2:$H$490,MATCH(M$3,'Miljövärden urval för publ'!$B$2:$H$2,0),FALSE))</f>
        <v>7.3225800000000003</v>
      </c>
      <c r="N61" s="106">
        <f>IF(ISERROR(VLOOKUP($J61,'Miljövärden urval för publ'!$B$2:$H$490,MATCH(N$3,'Miljövärden urval för publ'!$B$2:$H$2,0),FALSE)),"",VLOOKUP($J61,'Miljövärden urval för publ'!$B$2:$H$490,MATCH(N$3,'Miljövärden urval för publ'!$B$2:$H$2,0),FALSE))</f>
        <v>1.7736200000000001E-2</v>
      </c>
    </row>
    <row r="62" spans="1:14" x14ac:dyDescent="0.25">
      <c r="A62" s="117" t="s">
        <v>111</v>
      </c>
      <c r="B62" s="117" t="s">
        <v>112</v>
      </c>
      <c r="D62" s="112" t="str">
        <f>VLOOKUP(B62,'Miljövärden urval för publ'!$B$2:$V$480,MATCH("ska publiceras:",'Miljövärden urval för publ'!$B$2:$T$2,0),FALSE)</f>
        <v>ja</v>
      </c>
      <c r="E62" s="113">
        <f t="shared" si="0"/>
        <v>48</v>
      </c>
      <c r="H62" s="106">
        <v>60</v>
      </c>
      <c r="I62" s="106" t="str">
        <f t="shared" si="1"/>
        <v>Falbygdens Energi AB</v>
      </c>
      <c r="J62" s="106" t="str">
        <f t="shared" si="2"/>
        <v>Floby</v>
      </c>
      <c r="K62" s="106">
        <f>IF(ISERROR(VLOOKUP($J62,'Miljövärden urval för publ'!$B$2:$H$490,MATCH(K$3,'Miljövärden urval för publ'!$B$2:$H$2,0),FALSE)),"",VLOOKUP($J62,'Miljövärden urval för publ'!$B$2:$H$490,MATCH(K$3,'Miljövärden urval för publ'!$B$2:$H$2,0),FALSE))</f>
        <v>0.224554</v>
      </c>
      <c r="L62" s="106">
        <f>IF(ISERROR(VLOOKUP($J62,'Miljövärden urval för publ'!$B$2:$H$490,MATCH(L$3,'Miljövärden urval för publ'!$B$2:$H$2,0),FALSE)),"",VLOOKUP($J62,'Miljövärden urval för publ'!$B$2:$H$490,MATCH(L$3,'Miljövärden urval för publ'!$B$2:$H$2,0),FALSE))</f>
        <v>22.650500000000001</v>
      </c>
      <c r="M62" s="106">
        <f>IF(ISERROR(VLOOKUP($J62,'Miljövärden urval för publ'!$B$2:$H$490,MATCH(M$3,'Miljövärden urval för publ'!$B$2:$H$2,0),FALSE)),"",VLOOKUP($J62,'Miljövärden urval för publ'!$B$2:$H$490,MATCH(M$3,'Miljövärden urval för publ'!$B$2:$H$2,0),FALSE))</f>
        <v>18.162199999999999</v>
      </c>
      <c r="N62" s="106">
        <f>IF(ISERROR(VLOOKUP($J62,'Miljövärden urval för publ'!$B$2:$H$490,MATCH(N$3,'Miljövärden urval för publ'!$B$2:$H$2,0),FALSE)),"",VLOOKUP($J62,'Miljövärden urval för publ'!$B$2:$H$490,MATCH(N$3,'Miljövärden urval för publ'!$B$2:$H$2,0),FALSE))</f>
        <v>1.15175E-2</v>
      </c>
    </row>
    <row r="63" spans="1:14" x14ac:dyDescent="0.25">
      <c r="A63" s="117" t="s">
        <v>113</v>
      </c>
      <c r="B63" s="117" t="s">
        <v>114</v>
      </c>
      <c r="D63" s="112" t="str">
        <f>VLOOKUP(B63,'Miljövärden urval för publ'!$B$2:$V$480,MATCH("ska publiceras:",'Miljövärden urval för publ'!$B$2:$T$2,0),FALSE)</f>
        <v>ja</v>
      </c>
      <c r="E63" s="113">
        <f t="shared" si="0"/>
        <v>49</v>
      </c>
      <c r="H63" s="106">
        <v>61</v>
      </c>
      <c r="I63" s="106" t="str">
        <f t="shared" si="1"/>
        <v>Lerum Fjärrvärme AB</v>
      </c>
      <c r="J63" s="106" t="str">
        <f t="shared" si="2"/>
        <v>Floda</v>
      </c>
      <c r="K63" s="106">
        <f>IF(ISERROR(VLOOKUP($J63,'Miljövärden urval för publ'!$B$2:$H$490,MATCH(K$3,'Miljövärden urval för publ'!$B$2:$H$2,0),FALSE)),"",VLOOKUP($J63,'Miljövärden urval för publ'!$B$2:$H$490,MATCH(K$3,'Miljövärden urval för publ'!$B$2:$H$2,0),FALSE))</f>
        <v>0.13473199999999999</v>
      </c>
      <c r="L63" s="106">
        <f>IF(ISERROR(VLOOKUP($J63,'Miljövärden urval för publ'!$B$2:$H$490,MATCH(L$3,'Miljövärden urval för publ'!$B$2:$H$2,0),FALSE)),"",VLOOKUP($J63,'Miljövärden urval för publ'!$B$2:$H$490,MATCH(L$3,'Miljövärden urval för publ'!$B$2:$H$2,0),FALSE))</f>
        <v>32.062199999999997</v>
      </c>
      <c r="M63" s="106">
        <f>IF(ISERROR(VLOOKUP($J63,'Miljövärden urval för publ'!$B$2:$H$490,MATCH(M$3,'Miljövärden urval för publ'!$B$2:$H$2,0),FALSE)),"",VLOOKUP($J63,'Miljövärden urval för publ'!$B$2:$H$490,MATCH(M$3,'Miljövärden urval för publ'!$B$2:$H$2,0),FALSE))</f>
        <v>8.9309100000000008</v>
      </c>
      <c r="N63" s="106">
        <f>IF(ISERROR(VLOOKUP($J63,'Miljövärden urval för publ'!$B$2:$H$490,MATCH(N$3,'Miljövärden urval för publ'!$B$2:$H$2,0),FALSE)),"",VLOOKUP($J63,'Miljövärden urval för publ'!$B$2:$H$490,MATCH(N$3,'Miljövärden urval för publ'!$B$2:$H$2,0),FALSE))</f>
        <v>3.2529700000000002E-2</v>
      </c>
    </row>
    <row r="64" spans="1:14" x14ac:dyDescent="0.25">
      <c r="A64" s="117" t="s">
        <v>123</v>
      </c>
      <c r="B64" s="117" t="s">
        <v>124</v>
      </c>
      <c r="D64" s="112" t="str">
        <f>VLOOKUP(B64,'Miljövärden urval för publ'!$B$2:$V$480,MATCH("ska publiceras:",'Miljövärden urval för publ'!$B$2:$T$2,0),FALSE)</f>
        <v>ja</v>
      </c>
      <c r="E64" s="113">
        <f t="shared" si="0"/>
        <v>50</v>
      </c>
      <c r="H64" s="106">
        <v>62</v>
      </c>
      <c r="I64" s="106" t="str">
        <f t="shared" si="1"/>
        <v>Bionär Närvärme AB</v>
      </c>
      <c r="J64" s="106" t="str">
        <f t="shared" si="2"/>
        <v>Forsbacka</v>
      </c>
      <c r="K64" s="106">
        <f>IF(ISERROR(VLOOKUP($J64,'Miljövärden urval för publ'!$B$2:$H$490,MATCH(K$3,'Miljövärden urval för publ'!$B$2:$H$2,0),FALSE)),"",VLOOKUP($J64,'Miljövärden urval för publ'!$B$2:$H$490,MATCH(K$3,'Miljövärden urval för publ'!$B$2:$H$2,0),FALSE))</f>
        <v>0.24646799999999999</v>
      </c>
      <c r="L64" s="106">
        <f>IF(ISERROR(VLOOKUP($J64,'Miljövärden urval för publ'!$B$2:$H$490,MATCH(L$3,'Miljövärden urval för publ'!$B$2:$H$2,0),FALSE)),"",VLOOKUP($J64,'Miljövärden urval för publ'!$B$2:$H$490,MATCH(L$3,'Miljövärden urval för publ'!$B$2:$H$2,0),FALSE))</f>
        <v>49.694000000000003</v>
      </c>
      <c r="M64" s="106">
        <f>IF(ISERROR(VLOOKUP($J64,'Miljövärden urval för publ'!$B$2:$H$490,MATCH(M$3,'Miljövärden urval för publ'!$B$2:$H$2,0),FALSE)),"",VLOOKUP($J64,'Miljövärden urval för publ'!$B$2:$H$490,MATCH(M$3,'Miljövärden urval för publ'!$B$2:$H$2,0),FALSE))</f>
        <v>14.238899999999999</v>
      </c>
      <c r="N64" s="106">
        <f>IF(ISERROR(VLOOKUP($J64,'Miljövärden urval för publ'!$B$2:$H$490,MATCH(N$3,'Miljövärden urval för publ'!$B$2:$H$2,0),FALSE)),"",VLOOKUP($J64,'Miljövärden urval för publ'!$B$2:$H$490,MATCH(N$3,'Miljövärden urval för publ'!$B$2:$H$2,0),FALSE))</f>
        <v>0.185199</v>
      </c>
    </row>
    <row r="65" spans="1:14" x14ac:dyDescent="0.25">
      <c r="A65" s="117" t="s">
        <v>223</v>
      </c>
      <c r="B65" s="117" t="s">
        <v>224</v>
      </c>
      <c r="D65" s="112" t="str">
        <f>VLOOKUP(B65,'Miljövärden urval för publ'!$B$2:$V$480,MATCH("ska publiceras:",'Miljövärden urval för publ'!$B$2:$T$2,0),FALSE)</f>
        <v>ja</v>
      </c>
      <c r="E65" s="113">
        <f t="shared" si="0"/>
        <v>51</v>
      </c>
      <c r="H65" s="106">
        <v>63</v>
      </c>
      <c r="I65" s="106" t="str">
        <f t="shared" si="1"/>
        <v>Borås Energi och Miljö AB</v>
      </c>
      <c r="J65" s="106" t="str">
        <f t="shared" si="2"/>
        <v>Fristad</v>
      </c>
      <c r="K65" s="106">
        <f>IF(ISERROR(VLOOKUP($J65,'Miljövärden urval för publ'!$B$2:$H$490,MATCH(K$3,'Miljövärden urval för publ'!$B$2:$H$2,0),FALSE)),"",VLOOKUP($J65,'Miljövärden urval för publ'!$B$2:$H$490,MATCH(K$3,'Miljövärden urval för publ'!$B$2:$H$2,0),FALSE))</f>
        <v>0.504772</v>
      </c>
      <c r="L65" s="106">
        <f>IF(ISERROR(VLOOKUP($J65,'Miljövärden urval för publ'!$B$2:$H$490,MATCH(L$3,'Miljövärden urval för publ'!$B$2:$H$2,0),FALSE)),"",VLOOKUP($J65,'Miljövärden urval för publ'!$B$2:$H$490,MATCH(L$3,'Miljövärden urval för publ'!$B$2:$H$2,0),FALSE))</f>
        <v>95.885300000000001</v>
      </c>
      <c r="M65" s="106">
        <f>IF(ISERROR(VLOOKUP($J65,'Miljövärden urval för publ'!$B$2:$H$490,MATCH(M$3,'Miljövärden urval för publ'!$B$2:$H$2,0),FALSE)),"",VLOOKUP($J65,'Miljövärden urval för publ'!$B$2:$H$490,MATCH(M$3,'Miljövärden urval för publ'!$B$2:$H$2,0),FALSE))</f>
        <v>20.7029</v>
      </c>
      <c r="N65" s="106">
        <f>IF(ISERROR(VLOOKUP($J65,'Miljövärden urval för publ'!$B$2:$H$490,MATCH(N$3,'Miljövärden urval för publ'!$B$2:$H$2,0),FALSE)),"",VLOOKUP($J65,'Miljövärden urval för publ'!$B$2:$H$490,MATCH(N$3,'Miljövärden urval för publ'!$B$2:$H$2,0),FALSE))</f>
        <v>0.23825199999999999</v>
      </c>
    </row>
    <row r="66" spans="1:14" x14ac:dyDescent="0.25">
      <c r="A66" s="117" t="s">
        <v>525</v>
      </c>
      <c r="B66" s="117" t="s">
        <v>526</v>
      </c>
      <c r="D66" s="112" t="str">
        <f>VLOOKUP(B66,'Miljövärden urval för publ'!$B$2:$V$480,MATCH("ska publiceras:",'Miljövärden urval för publ'!$B$2:$T$2,0),FALSE)</f>
        <v>ja</v>
      </c>
      <c r="E66" s="113">
        <f t="shared" si="0"/>
        <v>52</v>
      </c>
      <c r="H66" s="106">
        <v>64</v>
      </c>
      <c r="I66" s="106" t="str">
        <f t="shared" si="1"/>
        <v>Mark Kraftvärme AB</v>
      </c>
      <c r="J66" s="106" t="str">
        <f t="shared" si="2"/>
        <v>Fritsla</v>
      </c>
      <c r="K66" s="106">
        <f>IF(ISERROR(VLOOKUP($J66,'Miljövärden urval för publ'!$B$2:$H$490,MATCH(K$3,'Miljövärden urval för publ'!$B$2:$H$2,0),FALSE)),"",VLOOKUP($J66,'Miljövärden urval för publ'!$B$2:$H$490,MATCH(K$3,'Miljövärden urval för publ'!$B$2:$H$2,0),FALSE))</f>
        <v>0.14554900000000001</v>
      </c>
      <c r="L66" s="106">
        <f>IF(ISERROR(VLOOKUP($J66,'Miljövärden urval för publ'!$B$2:$H$490,MATCH(L$3,'Miljövärden urval för publ'!$B$2:$H$2,0),FALSE)),"",VLOOKUP($J66,'Miljövärden urval för publ'!$B$2:$H$490,MATCH(L$3,'Miljövärden urval för publ'!$B$2:$H$2,0),FALSE))</f>
        <v>12.256600000000001</v>
      </c>
      <c r="M66" s="106">
        <f>IF(ISERROR(VLOOKUP($J66,'Miljövärden urval för publ'!$B$2:$H$490,MATCH(M$3,'Miljövärden urval för publ'!$B$2:$H$2,0),FALSE)),"",VLOOKUP($J66,'Miljövärden urval för publ'!$B$2:$H$490,MATCH(M$3,'Miljövärden urval för publ'!$B$2:$H$2,0),FALSE))</f>
        <v>14.9095</v>
      </c>
      <c r="N66" s="106">
        <f>IF(ISERROR(VLOOKUP($J66,'Miljövärden urval för publ'!$B$2:$H$490,MATCH(N$3,'Miljövärden urval för publ'!$B$2:$H$2,0),FALSE)),"",VLOOKUP($J66,'Miljövärden urval för publ'!$B$2:$H$490,MATCH(N$3,'Miljövärden urval för publ'!$B$2:$H$2,0),FALSE))</f>
        <v>1.79426E-2</v>
      </c>
    </row>
    <row r="67" spans="1:14" x14ac:dyDescent="0.25">
      <c r="A67" s="117" t="s">
        <v>131</v>
      </c>
      <c r="B67" s="117" t="s">
        <v>132</v>
      </c>
      <c r="D67" s="112" t="str">
        <f>VLOOKUP(B67,'Miljövärden urval för publ'!$B$2:$V$480,MATCH("ska publiceras:",'Miljövärden urval för publ'!$B$2:$T$2,0),FALSE)</f>
        <v>ja</v>
      </c>
      <c r="E67" s="113">
        <f t="shared" si="0"/>
        <v>53</v>
      </c>
      <c r="H67" s="106">
        <v>65</v>
      </c>
      <c r="I67" s="106" t="str">
        <f t="shared" si="1"/>
        <v>Ånge Energi AB</v>
      </c>
      <c r="J67" s="106" t="str">
        <f t="shared" si="2"/>
        <v>Fränsta</v>
      </c>
      <c r="K67" s="106">
        <f>IF(ISERROR(VLOOKUP($J67,'Miljövärden urval för publ'!$B$2:$H$490,MATCH(K$3,'Miljövärden urval för publ'!$B$2:$H$2,0),FALSE)),"",VLOOKUP($J67,'Miljövärden urval för publ'!$B$2:$H$490,MATCH(K$3,'Miljövärden urval för publ'!$B$2:$H$2,0),FALSE))</f>
        <v>0.195359</v>
      </c>
      <c r="L67" s="106">
        <f>IF(ISERROR(VLOOKUP($J67,'Miljövärden urval för publ'!$B$2:$H$490,MATCH(L$3,'Miljövärden urval för publ'!$B$2:$H$2,0),FALSE)),"",VLOOKUP($J67,'Miljövärden urval för publ'!$B$2:$H$490,MATCH(L$3,'Miljövärden urval för publ'!$B$2:$H$2,0),FALSE))</f>
        <v>21.081</v>
      </c>
      <c r="M67" s="106">
        <f>IF(ISERROR(VLOOKUP($J67,'Miljövärden urval för publ'!$B$2:$H$490,MATCH(M$3,'Miljövärden urval för publ'!$B$2:$H$2,0),FALSE)),"",VLOOKUP($J67,'Miljövärden urval för publ'!$B$2:$H$490,MATCH(M$3,'Miljövärden urval för publ'!$B$2:$H$2,0),FALSE))</f>
        <v>14.720599999999999</v>
      </c>
      <c r="N67" s="106">
        <f>IF(ISERROR(VLOOKUP($J67,'Miljövärden urval för publ'!$B$2:$H$490,MATCH(N$3,'Miljövärden urval för publ'!$B$2:$H$2,0),FALSE)),"",VLOOKUP($J67,'Miljövärden urval för publ'!$B$2:$H$490,MATCH(N$3,'Miljövärden urval för publ'!$B$2:$H$2,0),FALSE))</f>
        <v>1.4195299999999999E-2</v>
      </c>
    </row>
    <row r="68" spans="1:14" x14ac:dyDescent="0.25">
      <c r="A68" s="117" t="s">
        <v>127</v>
      </c>
      <c r="B68" s="117" t="s">
        <v>128</v>
      </c>
      <c r="D68" s="112" t="str">
        <f>VLOOKUP(B68,'Miljövärden urval för publ'!$B$2:$V$480,MATCH("ska publiceras:",'Miljövärden urval för publ'!$B$2:$T$2,0),FALSE)</f>
        <v>ja</v>
      </c>
      <c r="E68" s="113">
        <f t="shared" ref="E68:E131" si="3">IF(ISERROR(D68),E67,IF(D68="ja",E67+1,E67))</f>
        <v>54</v>
      </c>
      <c r="H68" s="106">
        <v>66</v>
      </c>
      <c r="I68" s="106" t="str">
        <f t="shared" si="1"/>
        <v>Vimmerby Energi &amp; Miljö AB</v>
      </c>
      <c r="J68" s="106" t="str">
        <f t="shared" si="2"/>
        <v>Frödinge</v>
      </c>
      <c r="K68" s="106">
        <f>IF(ISERROR(VLOOKUP($J68,'Miljövärden urval för publ'!$B$2:$H$490,MATCH(K$3,'Miljövärden urval för publ'!$B$2:$H$2,0),FALSE)),"",VLOOKUP($J68,'Miljövärden urval för publ'!$B$2:$H$490,MATCH(K$3,'Miljövärden urval för publ'!$B$2:$H$2,0),FALSE))</f>
        <v>8.1956399999999999E-2</v>
      </c>
      <c r="L68" s="106">
        <f>IF(ISERROR(VLOOKUP($J68,'Miljövärden urval för publ'!$B$2:$H$490,MATCH(L$3,'Miljövärden urval för publ'!$B$2:$H$2,0),FALSE)),"",VLOOKUP($J68,'Miljövärden urval för publ'!$B$2:$H$490,MATCH(L$3,'Miljövärden urval för publ'!$B$2:$H$2,0),FALSE))</f>
        <v>13.729699999999999</v>
      </c>
      <c r="M68" s="106">
        <f>IF(ISERROR(VLOOKUP($J68,'Miljövärden urval för publ'!$B$2:$H$490,MATCH(M$3,'Miljövärden urval för publ'!$B$2:$H$2,0),FALSE)),"",VLOOKUP($J68,'Miljövärden urval för publ'!$B$2:$H$490,MATCH(M$3,'Miljövärden urval för publ'!$B$2:$H$2,0),FALSE))</f>
        <v>9.9086200000000009</v>
      </c>
      <c r="N68" s="106">
        <f>IF(ISERROR(VLOOKUP($J68,'Miljövärden urval för publ'!$B$2:$H$490,MATCH(N$3,'Miljövärden urval för publ'!$B$2:$H$2,0),FALSE)),"",VLOOKUP($J68,'Miljövärden urval för publ'!$B$2:$H$490,MATCH(N$3,'Miljövärden urval för publ'!$B$2:$H$2,0),FALSE))</f>
        <v>0</v>
      </c>
    </row>
    <row r="69" spans="1:14" x14ac:dyDescent="0.25">
      <c r="A69" s="117" t="s">
        <v>135</v>
      </c>
      <c r="B69" s="117" t="s">
        <v>137</v>
      </c>
      <c r="D69" s="112" t="str">
        <f>VLOOKUP(B69,'Miljövärden urval för publ'!$B$2:$V$480,MATCH("ska publiceras:",'Miljövärden urval för publ'!$B$2:$T$2,0),FALSE)</f>
        <v>ja</v>
      </c>
      <c r="E69" s="113">
        <f t="shared" si="3"/>
        <v>55</v>
      </c>
      <c r="H69" s="106">
        <v>67</v>
      </c>
      <c r="I69" s="106" t="str">
        <f t="shared" ref="I69:I132" si="4">IF(ISERROR(INDEX($A$4:$E$490,MATCH($H69,$E$4:$E$490,0),1)),"",INDEX($A$4:$E$490,MATCH($H69,$E$4:$E$490,0),1))</f>
        <v>Linde Energi AB</v>
      </c>
      <c r="J69" s="106" t="str">
        <f t="shared" si="2"/>
        <v>Frövi</v>
      </c>
      <c r="K69" s="106">
        <f>IF(ISERROR(VLOOKUP($J69,'Miljövärden urval för publ'!$B$2:$H$490,MATCH(K$3,'Miljövärden urval för publ'!$B$2:$H$2,0),FALSE)),"",VLOOKUP($J69,'Miljövärden urval för publ'!$B$2:$H$490,MATCH(K$3,'Miljövärden urval för publ'!$B$2:$H$2,0),FALSE))</f>
        <v>4.3429099999999998E-2</v>
      </c>
      <c r="L69" s="106">
        <f>IF(ISERROR(VLOOKUP($J69,'Miljövärden urval för publ'!$B$2:$H$490,MATCH(L$3,'Miljövärden urval för publ'!$B$2:$H$2,0),FALSE)),"",VLOOKUP($J69,'Miljövärden urval för publ'!$B$2:$H$490,MATCH(L$3,'Miljövärden urval för publ'!$B$2:$H$2,0),FALSE))</f>
        <v>8.9534300000000009</v>
      </c>
      <c r="M69" s="106">
        <f>IF(ISERROR(VLOOKUP($J69,'Miljövärden urval för publ'!$B$2:$H$490,MATCH(M$3,'Miljövärden urval för publ'!$B$2:$H$2,0),FALSE)),"",VLOOKUP($J69,'Miljövärden urval för publ'!$B$2:$H$490,MATCH(M$3,'Miljövärden urval för publ'!$B$2:$H$2,0),FALSE))</f>
        <v>0.70834699999999995</v>
      </c>
      <c r="N69" s="106">
        <f>IF(ISERROR(VLOOKUP($J69,'Miljövärden urval för publ'!$B$2:$H$490,MATCH(N$3,'Miljövärden urval för publ'!$B$2:$H$2,0),FALSE)),"",VLOOKUP($J69,'Miljövärden urval för publ'!$B$2:$H$490,MATCH(N$3,'Miljövärden urval för publ'!$B$2:$H$2,0),FALSE))</f>
        <v>2.5985399999999999E-2</v>
      </c>
    </row>
    <row r="70" spans="1:14" x14ac:dyDescent="0.25">
      <c r="A70" s="117" t="s">
        <v>331</v>
      </c>
      <c r="B70" s="117" t="s">
        <v>332</v>
      </c>
      <c r="D70" s="112" t="str">
        <f>VLOOKUP(B70,'Miljövärden urval för publ'!$B$2:$V$480,MATCH("ska publiceras:",'Miljövärden urval för publ'!$B$2:$T$2,0),FALSE)</f>
        <v>ja</v>
      </c>
      <c r="E70" s="113">
        <f t="shared" si="3"/>
        <v>56</v>
      </c>
      <c r="H70" s="106">
        <v>68</v>
      </c>
      <c r="I70" s="106" t="str">
        <f t="shared" si="4"/>
        <v>Ljusdal Energi AB</v>
      </c>
      <c r="J70" s="106" t="str">
        <f t="shared" ref="J70:J133" si="5">IF(ISERROR(INDEX($A$4:$E$490,MATCH($H70,$E$4:$E$490,0),2)),"",INDEX($A$4:$E$490,MATCH($H70,$E$4:$E$490,0),2))</f>
        <v>Färila</v>
      </c>
      <c r="K70" s="106">
        <f>IF(ISERROR(VLOOKUP($J70,'Miljövärden urval för publ'!$B$2:$H$490,MATCH(K$3,'Miljövärden urval för publ'!$B$2:$H$2,0),FALSE)),"",VLOOKUP($J70,'Miljövärden urval för publ'!$B$2:$H$490,MATCH(K$3,'Miljövärden urval för publ'!$B$2:$H$2,0),FALSE))</f>
        <v>8.8499999999999995E-2</v>
      </c>
      <c r="L70" s="106">
        <f>IF(ISERROR(VLOOKUP($J70,'Miljövärden urval för publ'!$B$2:$H$490,MATCH(L$3,'Miljövärden urval för publ'!$B$2:$H$2,0),FALSE)),"",VLOOKUP($J70,'Miljövärden urval för publ'!$B$2:$H$490,MATCH(L$3,'Miljövärden urval för publ'!$B$2:$H$2,0),FALSE))</f>
        <v>13.6656</v>
      </c>
      <c r="M70" s="106">
        <f>IF(ISERROR(VLOOKUP($J70,'Miljövärden urval för publ'!$B$2:$H$490,MATCH(M$3,'Miljövärden urval för publ'!$B$2:$H$2,0),FALSE)),"",VLOOKUP($J70,'Miljövärden urval för publ'!$B$2:$H$490,MATCH(M$3,'Miljövärden urval för publ'!$B$2:$H$2,0),FALSE))</f>
        <v>11.310499999999999</v>
      </c>
      <c r="N70" s="106">
        <f>IF(ISERROR(VLOOKUP($J70,'Miljövärden urval för publ'!$B$2:$H$490,MATCH(N$3,'Miljövärden urval för publ'!$B$2:$H$2,0),FALSE)),"",VLOOKUP($J70,'Miljövärden urval för publ'!$B$2:$H$490,MATCH(N$3,'Miljövärden urval för publ'!$B$2:$H$2,0),FALSE))</f>
        <v>3.92889E-3</v>
      </c>
    </row>
    <row r="71" spans="1:14" x14ac:dyDescent="0.25">
      <c r="A71" s="117" t="s">
        <v>140</v>
      </c>
      <c r="B71" s="117" t="s">
        <v>141</v>
      </c>
      <c r="D71" s="112" t="str">
        <f>VLOOKUP(B71,'Miljövärden urval för publ'!$B$2:$V$480,MATCH("ska publiceras:",'Miljövärden urval för publ'!$B$2:$T$2,0),FALSE)</f>
        <v>ja</v>
      </c>
      <c r="E71" s="113">
        <f t="shared" si="3"/>
        <v>57</v>
      </c>
      <c r="H71" s="106">
        <v>69</v>
      </c>
      <c r="I71" s="106" t="str">
        <f t="shared" si="4"/>
        <v>Västervik Miljö &amp; Energi AB</v>
      </c>
      <c r="J71" s="106" t="str">
        <f t="shared" si="5"/>
        <v>Gamleby</v>
      </c>
      <c r="K71" s="106">
        <f>IF(ISERROR(VLOOKUP($J71,'Miljövärden urval för publ'!$B$2:$H$490,MATCH(K$3,'Miljövärden urval för publ'!$B$2:$H$2,0),FALSE)),"",VLOOKUP($J71,'Miljövärden urval för publ'!$B$2:$H$490,MATCH(K$3,'Miljövärden urval för publ'!$B$2:$H$2,0),FALSE))</f>
        <v>0.25641700000000001</v>
      </c>
      <c r="L71" s="106">
        <f>IF(ISERROR(VLOOKUP($J71,'Miljövärden urval för publ'!$B$2:$H$490,MATCH(L$3,'Miljövärden urval för publ'!$B$2:$H$2,0),FALSE)),"",VLOOKUP($J71,'Miljövärden urval för publ'!$B$2:$H$490,MATCH(L$3,'Miljövärden urval för publ'!$B$2:$H$2,0),FALSE))</f>
        <v>61.190800000000003</v>
      </c>
      <c r="M71" s="106">
        <f>IF(ISERROR(VLOOKUP($J71,'Miljövärden urval för publ'!$B$2:$H$490,MATCH(M$3,'Miljövärden urval för publ'!$B$2:$H$2,0),FALSE)),"",VLOOKUP($J71,'Miljövärden urval för publ'!$B$2:$H$490,MATCH(M$3,'Miljövärden urval för publ'!$B$2:$H$2,0),FALSE))</f>
        <v>12.2042</v>
      </c>
      <c r="N71" s="106">
        <f>IF(ISERROR(VLOOKUP($J71,'Miljövärden urval för publ'!$B$2:$H$490,MATCH(N$3,'Miljövärden urval för publ'!$B$2:$H$2,0),FALSE)),"",VLOOKUP($J71,'Miljövärden urval för publ'!$B$2:$H$490,MATCH(N$3,'Miljövärden urval för publ'!$B$2:$H$2,0),FALSE))</f>
        <v>8.3686800000000006E-2</v>
      </c>
    </row>
    <row r="72" spans="1:14" x14ac:dyDescent="0.25">
      <c r="A72" s="117" t="s">
        <v>65</v>
      </c>
      <c r="B72" s="117" t="s">
        <v>66</v>
      </c>
      <c r="D72" s="112" t="str">
        <f>VLOOKUP(B72,'Miljövärden urval för publ'!$B$2:$V$480,MATCH("ska publiceras:",'Miljövärden urval för publ'!$B$2:$T$2,0),FALSE)</f>
        <v>ja</v>
      </c>
      <c r="E72" s="113">
        <f t="shared" si="3"/>
        <v>58</v>
      </c>
      <c r="H72" s="106">
        <v>70</v>
      </c>
      <c r="I72" s="106" t="str">
        <f t="shared" si="4"/>
        <v>Gislaved Energi AB</v>
      </c>
      <c r="J72" s="106" t="str">
        <f t="shared" si="5"/>
        <v>Gislaved</v>
      </c>
      <c r="K72" s="106">
        <f>IF(ISERROR(VLOOKUP($J72,'Miljövärden urval för publ'!$B$2:$H$490,MATCH(K$3,'Miljövärden urval för publ'!$B$2:$H$2,0),FALSE)),"",VLOOKUP($J72,'Miljövärden urval för publ'!$B$2:$H$490,MATCH(K$3,'Miljövärden urval för publ'!$B$2:$H$2,0),FALSE))</f>
        <v>0.12300800000000001</v>
      </c>
      <c r="L72" s="106">
        <f>IF(ISERROR(VLOOKUP($J72,'Miljövärden urval för publ'!$B$2:$H$490,MATCH(L$3,'Miljövärden urval för publ'!$B$2:$H$2,0),FALSE)),"",VLOOKUP($J72,'Miljövärden urval för publ'!$B$2:$H$490,MATCH(L$3,'Miljövärden urval för publ'!$B$2:$H$2,0),FALSE))</f>
        <v>15.019500000000001</v>
      </c>
      <c r="M72" s="106">
        <f>IF(ISERROR(VLOOKUP($J72,'Miljövärden urval för publ'!$B$2:$H$490,MATCH(M$3,'Miljövärden urval för publ'!$B$2:$H$2,0),FALSE)),"",VLOOKUP($J72,'Miljövärden urval för publ'!$B$2:$H$490,MATCH(M$3,'Miljövärden urval för publ'!$B$2:$H$2,0),FALSE))</f>
        <v>10.414999999999999</v>
      </c>
      <c r="N72" s="106">
        <f>IF(ISERROR(VLOOKUP($J72,'Miljövärden urval för publ'!$B$2:$H$490,MATCH(N$3,'Miljövärden urval för publ'!$B$2:$H$2,0),FALSE)),"",VLOOKUP($J72,'Miljövärden urval för publ'!$B$2:$H$490,MATCH(N$3,'Miljövärden urval för publ'!$B$2:$H$2,0),FALSE))</f>
        <v>1.1843599999999999E-2</v>
      </c>
    </row>
    <row r="73" spans="1:14" x14ac:dyDescent="0.25">
      <c r="A73" s="117" t="s">
        <v>331</v>
      </c>
      <c r="B73" s="117" t="s">
        <v>333</v>
      </c>
      <c r="D73" s="112" t="str">
        <f>VLOOKUP(B73,'Miljövärden urval för publ'!$B$2:$V$480,MATCH("ska publiceras:",'Miljövärden urval för publ'!$B$2:$T$2,0),FALSE)</f>
        <v>ja</v>
      </c>
      <c r="E73" s="113">
        <f t="shared" si="3"/>
        <v>59</v>
      </c>
      <c r="H73" s="106">
        <v>71</v>
      </c>
      <c r="I73" s="106" t="str">
        <f t="shared" si="4"/>
        <v>Rindi Energi AB</v>
      </c>
      <c r="J73" s="106" t="str">
        <f t="shared" si="5"/>
        <v>Gnesta</v>
      </c>
      <c r="K73" s="106">
        <f>IF(ISERROR(VLOOKUP($J73,'Miljövärden urval för publ'!$B$2:$H$490,MATCH(K$3,'Miljövärden urval för publ'!$B$2:$H$2,0),FALSE)),"",VLOOKUP($J73,'Miljövärden urval för publ'!$B$2:$H$490,MATCH(K$3,'Miljövärden urval för publ'!$B$2:$H$2,0),FALSE))</f>
        <v>0.14970800000000001</v>
      </c>
      <c r="L73" s="106">
        <f>IF(ISERROR(VLOOKUP($J73,'Miljövärden urval för publ'!$B$2:$H$490,MATCH(L$3,'Miljövärden urval för publ'!$B$2:$H$2,0),FALSE)),"",VLOOKUP($J73,'Miljövärden urval för publ'!$B$2:$H$490,MATCH(L$3,'Miljövärden urval för publ'!$B$2:$H$2,0),FALSE))</f>
        <v>35.703099999999999</v>
      </c>
      <c r="M73" s="106">
        <f>IF(ISERROR(VLOOKUP($J73,'Miljövärden urval för publ'!$B$2:$H$490,MATCH(M$3,'Miljövärden urval för publ'!$B$2:$H$2,0),FALSE)),"",VLOOKUP($J73,'Miljövärden urval för publ'!$B$2:$H$490,MATCH(M$3,'Miljövärden urval för publ'!$B$2:$H$2,0),FALSE))</f>
        <v>9.0071899999999996</v>
      </c>
      <c r="N73" s="106">
        <f>IF(ISERROR(VLOOKUP($J73,'Miljövärden urval för publ'!$B$2:$H$490,MATCH(N$3,'Miljövärden urval för publ'!$B$2:$H$2,0),FALSE)),"",VLOOKUP($J73,'Miljövärden urval för publ'!$B$2:$H$490,MATCH(N$3,'Miljövärden urval för publ'!$B$2:$H$2,0),FALSE))</f>
        <v>4.3721999999999997E-2</v>
      </c>
    </row>
    <row r="74" spans="1:14" x14ac:dyDescent="0.25">
      <c r="A74" s="117" t="s">
        <v>127</v>
      </c>
      <c r="B74" s="117" t="s">
        <v>129</v>
      </c>
      <c r="D74" s="112" t="str">
        <f>VLOOKUP(B74,'Miljövärden urval för publ'!$B$2:$V$480,MATCH("ska publiceras:",'Miljövärden urval för publ'!$B$2:$T$2,0),FALSE)</f>
        <v>ja</v>
      </c>
      <c r="E74" s="113">
        <f t="shared" si="3"/>
        <v>60</v>
      </c>
      <c r="H74" s="106">
        <v>72</v>
      </c>
      <c r="I74" s="106" t="str">
        <f t="shared" si="4"/>
        <v>Värmevärden AB</v>
      </c>
      <c r="J74" s="106" t="str">
        <f t="shared" si="5"/>
        <v>Grums</v>
      </c>
      <c r="K74" s="106">
        <f>IF(ISERROR(VLOOKUP($J74,'Miljövärden urval för publ'!$B$2:$H$490,MATCH(K$3,'Miljövärden urval för publ'!$B$2:$H$2,0),FALSE)),"",VLOOKUP($J74,'Miljövärden urval för publ'!$B$2:$H$490,MATCH(K$3,'Miljövärden urval för publ'!$B$2:$H$2,0),FALSE))</f>
        <v>0.13014100000000001</v>
      </c>
      <c r="L74" s="106">
        <f>IF(ISERROR(VLOOKUP($J74,'Miljövärden urval för publ'!$B$2:$H$490,MATCH(L$3,'Miljövärden urval för publ'!$B$2:$H$2,0),FALSE)),"",VLOOKUP($J74,'Miljövärden urval för publ'!$B$2:$H$490,MATCH(L$3,'Miljövärden urval för publ'!$B$2:$H$2,0),FALSE))</f>
        <v>17.126999999999999</v>
      </c>
      <c r="M74" s="106">
        <f>IF(ISERROR(VLOOKUP($J74,'Miljövärden urval för publ'!$B$2:$H$490,MATCH(M$3,'Miljövärden urval för publ'!$B$2:$H$2,0),FALSE)),"",VLOOKUP($J74,'Miljövärden urval för publ'!$B$2:$H$490,MATCH(M$3,'Miljövärden urval för publ'!$B$2:$H$2,0),FALSE))</f>
        <v>1.6906600000000001</v>
      </c>
      <c r="N74" s="106">
        <f>IF(ISERROR(VLOOKUP($J74,'Miljövärden urval för publ'!$B$2:$H$490,MATCH(N$3,'Miljövärden urval för publ'!$B$2:$H$2,0),FALSE)),"",VLOOKUP($J74,'Miljövärden urval för publ'!$B$2:$H$490,MATCH(N$3,'Miljövärden urval för publ'!$B$2:$H$2,0),FALSE))</f>
        <v>4.9838599999999997E-2</v>
      </c>
    </row>
    <row r="75" spans="1:14" x14ac:dyDescent="0.25">
      <c r="A75" s="117" t="s">
        <v>249</v>
      </c>
      <c r="B75" s="117" t="s">
        <v>150</v>
      </c>
      <c r="D75" s="112" t="str">
        <f>VLOOKUP(B75,'Miljövärden urval för publ'!$B$2:$V$480,MATCH("ska publiceras:",'Miljövärden urval för publ'!$B$2:$T$2,0),FALSE)</f>
        <v>ja</v>
      </c>
      <c r="E75" s="113">
        <f t="shared" si="3"/>
        <v>61</v>
      </c>
      <c r="H75" s="106">
        <v>73</v>
      </c>
      <c r="I75" s="106" t="str">
        <f t="shared" si="4"/>
        <v>Falu Energi &amp; Vatten AB</v>
      </c>
      <c r="J75" s="106" t="str">
        <f t="shared" si="5"/>
        <v>Grycksbo</v>
      </c>
      <c r="K75" s="106">
        <f>IF(ISERROR(VLOOKUP($J75,'Miljövärden urval för publ'!$B$2:$H$490,MATCH(K$3,'Miljövärden urval för publ'!$B$2:$H$2,0),FALSE)),"",VLOOKUP($J75,'Miljövärden urval för publ'!$B$2:$H$490,MATCH(K$3,'Miljövärden urval för publ'!$B$2:$H$2,0),FALSE))</f>
        <v>0.15337200000000001</v>
      </c>
      <c r="L75" s="106">
        <f>IF(ISERROR(VLOOKUP($J75,'Miljövärden urval för publ'!$B$2:$H$490,MATCH(L$3,'Miljövärden urval för publ'!$B$2:$H$2,0),FALSE)),"",VLOOKUP($J75,'Miljövärden urval för publ'!$B$2:$H$490,MATCH(L$3,'Miljövärden urval för publ'!$B$2:$H$2,0),FALSE))</f>
        <v>11.0448</v>
      </c>
      <c r="M75" s="106">
        <f>IF(ISERROR(VLOOKUP($J75,'Miljövärden urval för publ'!$B$2:$H$490,MATCH(M$3,'Miljövärden urval för publ'!$B$2:$H$2,0),FALSE)),"",VLOOKUP($J75,'Miljövärden urval för publ'!$B$2:$H$490,MATCH(M$3,'Miljövärden urval för publ'!$B$2:$H$2,0),FALSE))</f>
        <v>16.593</v>
      </c>
      <c r="N75" s="106">
        <f>IF(ISERROR(VLOOKUP($J75,'Miljövärden urval för publ'!$B$2:$H$490,MATCH(N$3,'Miljövärden urval för publ'!$B$2:$H$2,0),FALSE)),"",VLOOKUP($J75,'Miljövärden urval för publ'!$B$2:$H$490,MATCH(N$3,'Miljövärden urval för publ'!$B$2:$H$2,0),FALSE))</f>
        <v>1.0889299999999999E-2</v>
      </c>
    </row>
    <row r="76" spans="1:14" x14ac:dyDescent="0.25">
      <c r="A76" s="117" t="s">
        <v>33</v>
      </c>
      <c r="B76" s="117" t="s">
        <v>36</v>
      </c>
      <c r="D76" s="112" t="str">
        <f>VLOOKUP(B76,'Miljövärden urval för publ'!$B$2:$V$480,MATCH("ska publiceras:",'Miljövärden urval för publ'!$B$2:$T$2,0),FALSE)</f>
        <v>ja</v>
      </c>
      <c r="E76" s="113">
        <f t="shared" si="3"/>
        <v>62</v>
      </c>
      <c r="H76" s="106">
        <v>74</v>
      </c>
      <c r="I76" s="106" t="str">
        <f t="shared" si="4"/>
        <v>Värmevärden AB</v>
      </c>
      <c r="J76" s="106" t="str">
        <f t="shared" si="5"/>
        <v>Grythyttan</v>
      </c>
      <c r="K76" s="106">
        <f>IF(ISERROR(VLOOKUP($J76,'Miljövärden urval för publ'!$B$2:$H$490,MATCH(K$3,'Miljövärden urval för publ'!$B$2:$H$2,0),FALSE)),"",VLOOKUP($J76,'Miljövärden urval för publ'!$B$2:$H$490,MATCH(K$3,'Miljövärden urval för publ'!$B$2:$H$2,0),FALSE))</f>
        <v>0.19450600000000001</v>
      </c>
      <c r="L76" s="106">
        <f>IF(ISERROR(VLOOKUP($J76,'Miljövärden urval för publ'!$B$2:$H$490,MATCH(L$3,'Miljövärden urval för publ'!$B$2:$H$2,0),FALSE)),"",VLOOKUP($J76,'Miljövärden urval för publ'!$B$2:$H$490,MATCH(L$3,'Miljövärden urval för publ'!$B$2:$H$2,0),FALSE))</f>
        <v>18.68</v>
      </c>
      <c r="M76" s="106">
        <f>IF(ISERROR(VLOOKUP($J76,'Miljövärden urval för publ'!$B$2:$H$490,MATCH(M$3,'Miljövärden urval för publ'!$B$2:$H$2,0),FALSE)),"",VLOOKUP($J76,'Miljövärden urval för publ'!$B$2:$H$490,MATCH(M$3,'Miljövärden urval för publ'!$B$2:$H$2,0),FALSE))</f>
        <v>13.691599999999999</v>
      </c>
      <c r="N76" s="106">
        <f>IF(ISERROR(VLOOKUP($J76,'Miljövärden urval för publ'!$B$2:$H$490,MATCH(N$3,'Miljövärden urval för publ'!$B$2:$H$2,0),FALSE)),"",VLOOKUP($J76,'Miljövärden urval för publ'!$B$2:$H$490,MATCH(N$3,'Miljövärden urval för publ'!$B$2:$H$2,0),FALSE))</f>
        <v>2.7792600000000001E-2</v>
      </c>
    </row>
    <row r="77" spans="1:14" x14ac:dyDescent="0.25">
      <c r="A77" s="117" t="s">
        <v>147</v>
      </c>
      <c r="B77" s="117" t="s">
        <v>151</v>
      </c>
      <c r="D77" s="112" t="str">
        <f>VLOOKUP(B77,'Miljövärden urval för publ'!$B$2:$V$480,MATCH("ska publiceras:",'Miljövärden urval för publ'!$B$2:$T$2,0),FALSE)</f>
        <v>nej</v>
      </c>
      <c r="E77" s="113">
        <f t="shared" si="3"/>
        <v>62</v>
      </c>
      <c r="H77" s="106">
        <v>75</v>
      </c>
      <c r="I77" s="106" t="str">
        <f t="shared" si="4"/>
        <v>Lerum Fjärrvärme AB</v>
      </c>
      <c r="J77" s="106" t="str">
        <f t="shared" si="5"/>
        <v>Gråbo</v>
      </c>
      <c r="K77" s="106">
        <f>IF(ISERROR(VLOOKUP($J77,'Miljövärden urval för publ'!$B$2:$H$490,MATCH(K$3,'Miljövärden urval för publ'!$B$2:$H$2,0),FALSE)),"",VLOOKUP($J77,'Miljövärden urval för publ'!$B$2:$H$490,MATCH(K$3,'Miljövärden urval för publ'!$B$2:$H$2,0),FALSE))</f>
        <v>0.14637800000000001</v>
      </c>
      <c r="L77" s="106">
        <f>IF(ISERROR(VLOOKUP($J77,'Miljövärden urval för publ'!$B$2:$H$490,MATCH(L$3,'Miljövärden urval för publ'!$B$2:$H$2,0),FALSE)),"",VLOOKUP($J77,'Miljövärden urval för publ'!$B$2:$H$490,MATCH(L$3,'Miljövärden urval för publ'!$B$2:$H$2,0),FALSE))</f>
        <v>9.7649299999999997</v>
      </c>
      <c r="M77" s="106">
        <f>IF(ISERROR(VLOOKUP($J77,'Miljövärden urval för publ'!$B$2:$H$490,MATCH(M$3,'Miljövärden urval för publ'!$B$2:$H$2,0),FALSE)),"",VLOOKUP($J77,'Miljövärden urval för publ'!$B$2:$H$490,MATCH(M$3,'Miljövärden urval för publ'!$B$2:$H$2,0),FALSE))</f>
        <v>16.03</v>
      </c>
      <c r="N77" s="106">
        <f>IF(ISERROR(VLOOKUP($J77,'Miljövärden urval för publ'!$B$2:$H$490,MATCH(N$3,'Miljövärden urval för publ'!$B$2:$H$2,0),FALSE)),"",VLOOKUP($J77,'Miljövärden urval för publ'!$B$2:$H$490,MATCH(N$3,'Miljövärden urval för publ'!$B$2:$H$2,0),FALSE))</f>
        <v>8.0572999999999999E-3</v>
      </c>
    </row>
    <row r="78" spans="1:14" x14ac:dyDescent="0.25">
      <c r="A78" s="117" t="s">
        <v>115</v>
      </c>
      <c r="B78" s="117" t="s">
        <v>117</v>
      </c>
      <c r="D78" s="112" t="str">
        <f>VLOOKUP(B78,'Miljövärden urval för publ'!$B$2:$V$480,MATCH("ska publiceras:",'Miljövärden urval för publ'!$B$2:$T$2,0),FALSE)</f>
        <v>nej</v>
      </c>
      <c r="E78" s="113">
        <f t="shared" si="3"/>
        <v>62</v>
      </c>
      <c r="H78" s="106">
        <v>76</v>
      </c>
      <c r="I78" s="106" t="str">
        <f t="shared" si="4"/>
        <v>Västerbergslagens Energi AB</v>
      </c>
      <c r="J78" s="106" t="str">
        <f t="shared" si="5"/>
        <v>Grängesberg</v>
      </c>
      <c r="K78" s="106">
        <f>IF(ISERROR(VLOOKUP($J78,'Miljövärden urval för publ'!$B$2:$H$490,MATCH(K$3,'Miljövärden urval för publ'!$B$2:$H$2,0),FALSE)),"",VLOOKUP($J78,'Miljövärden urval för publ'!$B$2:$H$490,MATCH(K$3,'Miljövärden urval för publ'!$B$2:$H$2,0),FALSE))</f>
        <v>0.14855399999999999</v>
      </c>
      <c r="L78" s="106">
        <f>IF(ISERROR(VLOOKUP($J78,'Miljövärden urval för publ'!$B$2:$H$490,MATCH(L$3,'Miljövärden urval för publ'!$B$2:$H$2,0),FALSE)),"",VLOOKUP($J78,'Miljövärden urval för publ'!$B$2:$H$490,MATCH(L$3,'Miljövärden urval för publ'!$B$2:$H$2,0),FALSE))</f>
        <v>31.2318</v>
      </c>
      <c r="M78" s="106">
        <f>IF(ISERROR(VLOOKUP($J78,'Miljövärden urval för publ'!$B$2:$H$490,MATCH(M$3,'Miljövärden urval för publ'!$B$2:$H$2,0),FALSE)),"",VLOOKUP($J78,'Miljövärden urval för publ'!$B$2:$H$490,MATCH(M$3,'Miljövärden urval för publ'!$B$2:$H$2,0),FALSE))</f>
        <v>10.597099999999999</v>
      </c>
      <c r="N78" s="106">
        <f>IF(ISERROR(VLOOKUP($J78,'Miljövärden urval för publ'!$B$2:$H$490,MATCH(N$3,'Miljövärden urval för publ'!$B$2:$H$2,0),FALSE)),"",VLOOKUP($J78,'Miljövärden urval för publ'!$B$2:$H$490,MATCH(N$3,'Miljövärden urval för publ'!$B$2:$H$2,0),FALSE))</f>
        <v>5.0510399999999997E-2</v>
      </c>
    </row>
    <row r="79" spans="1:14" x14ac:dyDescent="0.25">
      <c r="A79" s="117" t="s">
        <v>55</v>
      </c>
      <c r="B79" s="117" t="s">
        <v>57</v>
      </c>
      <c r="D79" s="112" t="str">
        <f>VLOOKUP(B79,'Miljövärden urval för publ'!$B$2:$V$480,MATCH("ska publiceras:",'Miljövärden urval för publ'!$B$2:$T$2,0),FALSE)</f>
        <v>ja</v>
      </c>
      <c r="E79" s="113">
        <f t="shared" si="3"/>
        <v>63</v>
      </c>
      <c r="H79" s="106">
        <v>77</v>
      </c>
      <c r="I79" s="106" t="str">
        <f t="shared" si="4"/>
        <v>Jönköping Energi AB</v>
      </c>
      <c r="J79" s="106" t="str">
        <f t="shared" si="5"/>
        <v>Gränna</v>
      </c>
      <c r="K79" s="106">
        <f>IF(ISERROR(VLOOKUP($J79,'Miljövärden urval för publ'!$B$2:$H$490,MATCH(K$3,'Miljövärden urval för publ'!$B$2:$H$2,0),FALSE)),"",VLOOKUP($J79,'Miljövärden urval för publ'!$B$2:$H$490,MATCH(K$3,'Miljövärden urval för publ'!$B$2:$H$2,0),FALSE))</f>
        <v>0.145538</v>
      </c>
      <c r="L79" s="106">
        <f>IF(ISERROR(VLOOKUP($J79,'Miljövärden urval för publ'!$B$2:$H$490,MATCH(L$3,'Miljövärden urval för publ'!$B$2:$H$2,0),FALSE)),"",VLOOKUP($J79,'Miljövärden urval för publ'!$B$2:$H$490,MATCH(L$3,'Miljövärden urval för publ'!$B$2:$H$2,0),FALSE))</f>
        <v>28.187100000000001</v>
      </c>
      <c r="M79" s="106">
        <f>IF(ISERROR(VLOOKUP($J79,'Miljövärden urval för publ'!$B$2:$H$490,MATCH(M$3,'Miljövärden urval för publ'!$B$2:$H$2,0),FALSE)),"",VLOOKUP($J79,'Miljövärden urval för publ'!$B$2:$H$490,MATCH(M$3,'Miljövärden urval för publ'!$B$2:$H$2,0),FALSE))</f>
        <v>9.4904499999999992</v>
      </c>
      <c r="N79" s="106">
        <f>IF(ISERROR(VLOOKUP($J79,'Miljövärden urval för publ'!$B$2:$H$490,MATCH(N$3,'Miljövärden urval för publ'!$B$2:$H$2,0),FALSE)),"",VLOOKUP($J79,'Miljövärden urval för publ'!$B$2:$H$490,MATCH(N$3,'Miljövärden urval för publ'!$B$2:$H$2,0),FALSE))</f>
        <v>4.5643200000000002E-2</v>
      </c>
    </row>
    <row r="80" spans="1:14" x14ac:dyDescent="0.25">
      <c r="A80" s="117" t="s">
        <v>279</v>
      </c>
      <c r="B80" s="117" t="s">
        <v>281</v>
      </c>
      <c r="D80" s="112" t="str">
        <f>VLOOKUP(B80,'Miljövärden urval för publ'!$B$2:$V$480,MATCH("ska publiceras:",'Miljövärden urval för publ'!$B$2:$T$2,0),FALSE)</f>
        <v>ja</v>
      </c>
      <c r="E80" s="113">
        <f t="shared" si="3"/>
        <v>64</v>
      </c>
      <c r="H80" s="106">
        <v>78</v>
      </c>
      <c r="I80" s="106" t="str">
        <f t="shared" si="4"/>
        <v>Lantmännen Agrovärme AB</v>
      </c>
      <c r="J80" s="106" t="str">
        <f t="shared" si="5"/>
        <v>Grästorp</v>
      </c>
      <c r="K80" s="106">
        <f>IF(ISERROR(VLOOKUP($J80,'Miljövärden urval för publ'!$B$2:$H$490,MATCH(K$3,'Miljövärden urval för publ'!$B$2:$H$2,0),FALSE)),"",VLOOKUP($J80,'Miljövärden urval för publ'!$B$2:$H$490,MATCH(K$3,'Miljövärden urval för publ'!$B$2:$H$2,0),FALSE))</f>
        <v>0.43829099999999999</v>
      </c>
      <c r="L80" s="106">
        <f>IF(ISERROR(VLOOKUP($J80,'Miljövärden urval för publ'!$B$2:$H$490,MATCH(L$3,'Miljövärden urval för publ'!$B$2:$H$2,0),FALSE)),"",VLOOKUP($J80,'Miljövärden urval för publ'!$B$2:$H$490,MATCH(L$3,'Miljövärden urval för publ'!$B$2:$H$2,0),FALSE))</f>
        <v>28.695</v>
      </c>
      <c r="M80" s="106">
        <f>IF(ISERROR(VLOOKUP($J80,'Miljövärden urval för publ'!$B$2:$H$490,MATCH(M$3,'Miljövärden urval för publ'!$B$2:$H$2,0),FALSE)),"",VLOOKUP($J80,'Miljövärden urval för publ'!$B$2:$H$490,MATCH(M$3,'Miljövärden urval för publ'!$B$2:$H$2,0),FALSE))</f>
        <v>16.682700000000001</v>
      </c>
      <c r="N80" s="106">
        <f>IF(ISERROR(VLOOKUP($J80,'Miljövärden urval för publ'!$B$2:$H$490,MATCH(N$3,'Miljövärden urval för publ'!$B$2:$H$2,0),FALSE)),"",VLOOKUP($J80,'Miljövärden urval för publ'!$B$2:$H$490,MATCH(N$3,'Miljövärden urval för publ'!$B$2:$H$2,0),FALSE))</f>
        <v>2.4130700000000001E-2</v>
      </c>
    </row>
    <row r="81" spans="1:14" x14ac:dyDescent="0.25">
      <c r="A81" s="117" t="s">
        <v>541</v>
      </c>
      <c r="B81" s="117" t="s">
        <v>542</v>
      </c>
      <c r="D81" s="112" t="str">
        <f>VLOOKUP(B81,'Miljövärden urval för publ'!$B$2:$V$480,MATCH("ska publiceras:",'Miljövärden urval för publ'!$B$2:$T$2,0),FALSE)</f>
        <v>ja</v>
      </c>
      <c r="E81" s="113">
        <f t="shared" si="3"/>
        <v>65</v>
      </c>
      <c r="H81" s="106">
        <v>79</v>
      </c>
      <c r="I81" s="106" t="str">
        <f t="shared" si="4"/>
        <v>Vimmerby Energi &amp; Miljö AB</v>
      </c>
      <c r="J81" s="106" t="str">
        <f t="shared" si="5"/>
        <v>Gullringen</v>
      </c>
      <c r="K81" s="106">
        <f>IF(ISERROR(VLOOKUP($J81,'Miljövärden urval för publ'!$B$2:$H$490,MATCH(K$3,'Miljövärden urval för publ'!$B$2:$H$2,0),FALSE)),"",VLOOKUP($J81,'Miljövärden urval för publ'!$B$2:$H$490,MATCH(K$3,'Miljövärden urval för publ'!$B$2:$H$2,0),FALSE))</f>
        <v>6.1299100000000002E-2</v>
      </c>
      <c r="L81" s="106">
        <f>IF(ISERROR(VLOOKUP($J81,'Miljövärden urval för publ'!$B$2:$H$490,MATCH(L$3,'Miljövärden urval för publ'!$B$2:$H$2,0),FALSE)),"",VLOOKUP($J81,'Miljövärden urval för publ'!$B$2:$H$490,MATCH(L$3,'Miljövärden urval för publ'!$B$2:$H$2,0),FALSE))</f>
        <v>10.280900000000001</v>
      </c>
      <c r="M81" s="106">
        <f>IF(ISERROR(VLOOKUP($J81,'Miljövärden urval för publ'!$B$2:$H$490,MATCH(M$3,'Miljövärden urval för publ'!$B$2:$H$2,0),FALSE)),"",VLOOKUP($J81,'Miljövärden urval för publ'!$B$2:$H$490,MATCH(M$3,'Miljövärden urval för publ'!$B$2:$H$2,0),FALSE))</f>
        <v>7.9053300000000002</v>
      </c>
      <c r="N81" s="106">
        <f>IF(ISERROR(VLOOKUP($J81,'Miljövärden urval för publ'!$B$2:$H$490,MATCH(N$3,'Miljövärden urval för publ'!$B$2:$H$2,0),FALSE)),"",VLOOKUP($J81,'Miljövärden urval för publ'!$B$2:$H$490,MATCH(N$3,'Miljövärden urval för publ'!$B$2:$H$2,0),FALSE))</f>
        <v>0</v>
      </c>
    </row>
    <row r="82" spans="1:14" x14ac:dyDescent="0.25">
      <c r="A82" s="117" t="s">
        <v>491</v>
      </c>
      <c r="B82" s="117" t="s">
        <v>492</v>
      </c>
      <c r="D82" s="112" t="str">
        <f>VLOOKUP(B82,'Miljövärden urval för publ'!$B$2:$V$480,MATCH("ska publiceras:",'Miljövärden urval för publ'!$B$2:$T$2,0),FALSE)</f>
        <v>ja</v>
      </c>
      <c r="E82" s="113">
        <f t="shared" si="3"/>
        <v>66</v>
      </c>
      <c r="H82" s="106">
        <v>80</v>
      </c>
      <c r="I82" s="106" t="str">
        <f t="shared" si="4"/>
        <v>Värmevärden AB</v>
      </c>
      <c r="J82" s="106" t="str">
        <f t="shared" si="5"/>
        <v>Gullspång</v>
      </c>
      <c r="K82" s="106">
        <f>IF(ISERROR(VLOOKUP($J82,'Miljövärden urval för publ'!$B$2:$H$490,MATCH(K$3,'Miljövärden urval för publ'!$B$2:$H$2,0),FALSE)),"",VLOOKUP($J82,'Miljövärden urval för publ'!$B$2:$H$490,MATCH(K$3,'Miljövärden urval för publ'!$B$2:$H$2,0),FALSE))</f>
        <v>0.35456399999999999</v>
      </c>
      <c r="L82" s="106">
        <f>IF(ISERROR(VLOOKUP($J82,'Miljövärden urval för publ'!$B$2:$H$490,MATCH(L$3,'Miljövärden urval för publ'!$B$2:$H$2,0),FALSE)),"",VLOOKUP($J82,'Miljövärden urval för publ'!$B$2:$H$490,MATCH(L$3,'Miljövärden urval för publ'!$B$2:$H$2,0),FALSE))</f>
        <v>46.615400000000001</v>
      </c>
      <c r="M82" s="106">
        <f>IF(ISERROR(VLOOKUP($J82,'Miljövärden urval för publ'!$B$2:$H$490,MATCH(M$3,'Miljövärden urval för publ'!$B$2:$H$2,0),FALSE)),"",VLOOKUP($J82,'Miljövärden urval för publ'!$B$2:$H$490,MATCH(M$3,'Miljövärden urval för publ'!$B$2:$H$2,0),FALSE))</f>
        <v>18.6416</v>
      </c>
      <c r="N82" s="106">
        <f>IF(ISERROR(VLOOKUP($J82,'Miljövärden urval för publ'!$B$2:$H$490,MATCH(N$3,'Miljövärden urval för publ'!$B$2:$H$2,0),FALSE)),"",VLOOKUP($J82,'Miljövärden urval för publ'!$B$2:$H$490,MATCH(N$3,'Miljövärden urval för publ'!$B$2:$H$2,0),FALSE))</f>
        <v>0.107475</v>
      </c>
    </row>
    <row r="83" spans="1:14" x14ac:dyDescent="0.25">
      <c r="A83" s="117" t="s">
        <v>261</v>
      </c>
      <c r="B83" s="117" t="s">
        <v>262</v>
      </c>
      <c r="D83" s="112" t="str">
        <f>VLOOKUP(B83,'Miljövärden urval för publ'!$B$2:$V$480,MATCH("ska publiceras:",'Miljövärden urval för publ'!$B$2:$T$2,0),FALSE)</f>
        <v>ja</v>
      </c>
      <c r="E83" s="113">
        <f t="shared" si="3"/>
        <v>67</v>
      </c>
      <c r="H83" s="106">
        <v>81</v>
      </c>
      <c r="I83" s="106" t="str">
        <f t="shared" si="4"/>
        <v>Vattenfall AB Värme</v>
      </c>
      <c r="J83" s="106" t="str">
        <f t="shared" si="5"/>
        <v>Gustavsberg</v>
      </c>
      <c r="K83" s="106">
        <f>IF(ISERROR(VLOOKUP($J83,'Miljövärden urval för publ'!$B$2:$H$490,MATCH(K$3,'Miljövärden urval för publ'!$B$2:$H$2,0),FALSE)),"",VLOOKUP($J83,'Miljövärden urval för publ'!$B$2:$H$490,MATCH(K$3,'Miljövärden urval för publ'!$B$2:$H$2,0),FALSE))</f>
        <v>0.28067300000000001</v>
      </c>
      <c r="L83" s="106">
        <f>IF(ISERROR(VLOOKUP($J83,'Miljövärden urval för publ'!$B$2:$H$490,MATCH(L$3,'Miljövärden urval för publ'!$B$2:$H$2,0),FALSE)),"",VLOOKUP($J83,'Miljövärden urval för publ'!$B$2:$H$490,MATCH(L$3,'Miljövärden urval för publ'!$B$2:$H$2,0),FALSE))</f>
        <v>12.079499999999999</v>
      </c>
      <c r="M83" s="106">
        <f>IF(ISERROR(VLOOKUP($J83,'Miljövärden urval för publ'!$B$2:$H$490,MATCH(M$3,'Miljövärden urval för publ'!$B$2:$H$2,0),FALSE)),"",VLOOKUP($J83,'Miljövärden urval för publ'!$B$2:$H$490,MATCH(M$3,'Miljövärden urval för publ'!$B$2:$H$2,0),FALSE))</f>
        <v>8.1784700000000008</v>
      </c>
      <c r="N83" s="106">
        <f>IF(ISERROR(VLOOKUP($J83,'Miljövärden urval för publ'!$B$2:$H$490,MATCH(N$3,'Miljövärden urval för publ'!$B$2:$H$2,0),FALSE)),"",VLOOKUP($J83,'Miljövärden urval för publ'!$B$2:$H$490,MATCH(N$3,'Miljövärden urval för publ'!$B$2:$H$2,0),FALSE))</f>
        <v>4.5254799999999998E-2</v>
      </c>
    </row>
    <row r="84" spans="1:14" x14ac:dyDescent="0.25">
      <c r="A84" s="117" t="s">
        <v>115</v>
      </c>
      <c r="B84" s="117" t="s">
        <v>118</v>
      </c>
      <c r="D84" s="112" t="str">
        <f>VLOOKUP(B84,'Miljövärden urval för publ'!$B$2:$V$480,MATCH("ska publiceras:",'Miljövärden urval för publ'!$B$2:$T$2,0),FALSE)</f>
        <v>nej</v>
      </c>
      <c r="E84" s="113">
        <f t="shared" si="3"/>
        <v>67</v>
      </c>
      <c r="H84" s="106">
        <v>82</v>
      </c>
      <c r="I84" s="106" t="str">
        <f t="shared" si="4"/>
        <v>Gällivare Energi AB</v>
      </c>
      <c r="J84" s="106" t="str">
        <f t="shared" si="5"/>
        <v>Gällivare-Malmberget</v>
      </c>
      <c r="K84" s="106">
        <f>IF(ISERROR(VLOOKUP($J84,'Miljövärden urval för publ'!$B$2:$H$490,MATCH(K$3,'Miljövärden urval för publ'!$B$2:$H$2,0),FALSE)),"",VLOOKUP($J84,'Miljövärden urval för publ'!$B$2:$H$490,MATCH(K$3,'Miljövärden urval för publ'!$B$2:$H$2,0),FALSE))</f>
        <v>0.60681700000000005</v>
      </c>
      <c r="L84" s="106">
        <f>IF(ISERROR(VLOOKUP($J84,'Miljövärden urval för publ'!$B$2:$H$490,MATCH(L$3,'Miljövärden urval för publ'!$B$2:$H$2,0),FALSE)),"",VLOOKUP($J84,'Miljövärden urval för publ'!$B$2:$H$490,MATCH(L$3,'Miljövärden urval för publ'!$B$2:$H$2,0),FALSE))</f>
        <v>228.85900000000001</v>
      </c>
      <c r="M84" s="106">
        <f>IF(ISERROR(VLOOKUP($J84,'Miljövärden urval för publ'!$B$2:$H$490,MATCH(M$3,'Miljövärden urval för publ'!$B$2:$H$2,0),FALSE)),"",VLOOKUP($J84,'Miljövärden urval för publ'!$B$2:$H$490,MATCH(M$3,'Miljövärden urval för publ'!$B$2:$H$2,0),FALSE))</f>
        <v>25.533799999999999</v>
      </c>
      <c r="N84" s="106">
        <f>IF(ISERROR(VLOOKUP($J84,'Miljövärden urval för publ'!$B$2:$H$490,MATCH(N$3,'Miljövärden urval för publ'!$B$2:$H$2,0),FALSE)),"",VLOOKUP($J84,'Miljövärden urval för publ'!$B$2:$H$490,MATCH(N$3,'Miljövärden urval för publ'!$B$2:$H$2,0),FALSE))</f>
        <v>1.17664E-2</v>
      </c>
    </row>
    <row r="85" spans="1:14" x14ac:dyDescent="0.25">
      <c r="A85" s="117" t="s">
        <v>268</v>
      </c>
      <c r="B85" s="117" t="s">
        <v>269</v>
      </c>
      <c r="D85" s="112" t="str">
        <f>VLOOKUP(B85,'Miljövärden urval för publ'!$B$2:$V$480,MATCH("ska publiceras:",'Miljövärden urval för publ'!$B$2:$T$2,0),FALSE)</f>
        <v>ja</v>
      </c>
      <c r="E85" s="113">
        <f t="shared" si="3"/>
        <v>68</v>
      </c>
      <c r="H85" s="106">
        <v>83</v>
      </c>
      <c r="I85" s="106" t="str">
        <f t="shared" si="4"/>
        <v>Ulricehamns Energi AB</v>
      </c>
      <c r="J85" s="106" t="str">
        <f t="shared" si="5"/>
        <v>Gällstad</v>
      </c>
      <c r="K85" s="106">
        <f>IF(ISERROR(VLOOKUP($J85,'Miljövärden urval för publ'!$B$2:$H$490,MATCH(K$3,'Miljövärden urval för publ'!$B$2:$H$2,0),FALSE)),"",VLOOKUP($J85,'Miljövärden urval för publ'!$B$2:$H$490,MATCH(K$3,'Miljövärden urval för publ'!$B$2:$H$2,0),FALSE))</f>
        <v>0.19889100000000001</v>
      </c>
      <c r="L85" s="106">
        <f>IF(ISERROR(VLOOKUP($J85,'Miljövärden urval för publ'!$B$2:$H$490,MATCH(L$3,'Miljövärden urval för publ'!$B$2:$H$2,0),FALSE)),"",VLOOKUP($J85,'Miljövärden urval för publ'!$B$2:$H$490,MATCH(L$3,'Miljövärden urval för publ'!$B$2:$H$2,0),FALSE))</f>
        <v>21.488900000000001</v>
      </c>
      <c r="M85" s="106">
        <f>IF(ISERROR(VLOOKUP($J85,'Miljövärden urval för publ'!$B$2:$H$490,MATCH(M$3,'Miljövärden urval för publ'!$B$2:$H$2,0),FALSE)),"",VLOOKUP($J85,'Miljövärden urval för publ'!$B$2:$H$490,MATCH(M$3,'Miljövärden urval för publ'!$B$2:$H$2,0),FALSE))</f>
        <v>16.4147</v>
      </c>
      <c r="N85" s="106">
        <f>IF(ISERROR(VLOOKUP($J85,'Miljövärden urval för publ'!$B$2:$H$490,MATCH(N$3,'Miljövärden urval för publ'!$B$2:$H$2,0),FALSE)),"",VLOOKUP($J85,'Miljövärden urval för publ'!$B$2:$H$490,MATCH(N$3,'Miljövärden urval för publ'!$B$2:$H$2,0),FALSE))</f>
        <v>2.7713700000000001E-2</v>
      </c>
    </row>
    <row r="86" spans="1:14" x14ac:dyDescent="0.25">
      <c r="A86" s="117" t="s">
        <v>530</v>
      </c>
      <c r="B86" s="117" t="s">
        <v>532</v>
      </c>
      <c r="D86" s="112" t="str">
        <f>VLOOKUP(B86,'Miljövärden urval för publ'!$B$2:$V$480,MATCH("ska publiceras:",'Miljövärden urval för publ'!$B$2:$T$2,0),FALSE)</f>
        <v>ja</v>
      </c>
      <c r="E86" s="113">
        <f t="shared" si="3"/>
        <v>69</v>
      </c>
      <c r="H86" s="106">
        <v>84</v>
      </c>
      <c r="I86" s="106" t="str">
        <f t="shared" si="4"/>
        <v>Gävle Energi AB</v>
      </c>
      <c r="J86" s="106" t="str">
        <f t="shared" si="5"/>
        <v>Gävle</v>
      </c>
      <c r="K86" s="106">
        <f>IF(ISERROR(VLOOKUP($J86,'Miljövärden urval för publ'!$B$2:$H$490,MATCH(K$3,'Miljövärden urval för publ'!$B$2:$H$2,0),FALSE)),"",VLOOKUP($J86,'Miljövärden urval för publ'!$B$2:$H$490,MATCH(K$3,'Miljövärden urval för publ'!$B$2:$H$2,0),FALSE))</f>
        <v>1.81207E-2</v>
      </c>
      <c r="L86" s="106">
        <f>IF(ISERROR(VLOOKUP($J86,'Miljövärden urval för publ'!$B$2:$H$490,MATCH(L$3,'Miljövärden urval för publ'!$B$2:$H$2,0),FALSE)),"",VLOOKUP($J86,'Miljövärden urval för publ'!$B$2:$H$490,MATCH(L$3,'Miljövärden urval för publ'!$B$2:$H$2,0),FALSE))</f>
        <v>4.4091199999999997</v>
      </c>
      <c r="M86" s="106">
        <f>IF(ISERROR(VLOOKUP($J86,'Miljövärden urval för publ'!$B$2:$H$490,MATCH(M$3,'Miljövärden urval för publ'!$B$2:$H$2,0),FALSE)),"",VLOOKUP($J86,'Miljövärden urval för publ'!$B$2:$H$490,MATCH(M$3,'Miljövärden urval för publ'!$B$2:$H$2,0),FALSE))</f>
        <v>2.3346399999999998</v>
      </c>
      <c r="N86" s="106">
        <f>IF(ISERROR(VLOOKUP($J86,'Miljövärden urval för publ'!$B$2:$H$490,MATCH(N$3,'Miljövärden urval för publ'!$B$2:$H$2,0),FALSE)),"",VLOOKUP($J86,'Miljövärden urval för publ'!$B$2:$H$490,MATCH(N$3,'Miljövärden urval för publ'!$B$2:$H$2,0),FALSE))</f>
        <v>3.2019100000000001E-3</v>
      </c>
    </row>
    <row r="87" spans="1:14" x14ac:dyDescent="0.25">
      <c r="A87" s="117" t="s">
        <v>147</v>
      </c>
      <c r="B87" s="119" t="s">
        <v>991</v>
      </c>
      <c r="D87" s="112" t="str">
        <f>VLOOKUP(B87,'Miljövärden urval för publ'!$B$2:$V$480,MATCH("ska publiceras:",'Miljövärden urval för publ'!$B$2:$T$2,0),FALSE)</f>
        <v>nej</v>
      </c>
      <c r="E87" s="113">
        <f t="shared" si="3"/>
        <v>69</v>
      </c>
      <c r="H87" s="106">
        <v>85</v>
      </c>
      <c r="I87" s="106" t="str">
        <f t="shared" si="4"/>
        <v>Göteborg Energi AB</v>
      </c>
      <c r="J87" s="106" t="str">
        <f t="shared" si="5"/>
        <v>Göteborg. Partille. Ale</v>
      </c>
      <c r="K87" s="106">
        <f>IF(ISERROR(VLOOKUP($J87,'Miljövärden urval för publ'!$B$2:$H$490,MATCH(K$3,'Miljövärden urval för publ'!$B$2:$H$2,0),FALSE)),"",VLOOKUP($J87,'Miljövärden urval för publ'!$B$2:$H$490,MATCH(K$3,'Miljövärden urval för publ'!$B$2:$H$2,0),FALSE))</f>
        <v>0.19721</v>
      </c>
      <c r="L87" s="106">
        <f>IF(ISERROR(VLOOKUP($J87,'Miljövärden urval för publ'!$B$2:$H$490,MATCH(L$3,'Miljövärden urval för publ'!$B$2:$H$2,0),FALSE)),"",VLOOKUP($J87,'Miljövärden urval för publ'!$B$2:$H$490,MATCH(L$3,'Miljövärden urval för publ'!$B$2:$H$2,0),FALSE))</f>
        <v>49.746200000000002</v>
      </c>
      <c r="M87" s="106">
        <f>IF(ISERROR(VLOOKUP($J87,'Miljövärden urval för publ'!$B$2:$H$490,MATCH(M$3,'Miljövärden urval för publ'!$B$2:$H$2,0),FALSE)),"",VLOOKUP($J87,'Miljövärden urval för publ'!$B$2:$H$490,MATCH(M$3,'Miljövärden urval för publ'!$B$2:$H$2,0),FALSE))</f>
        <v>6.0247400000000004</v>
      </c>
      <c r="N87" s="106">
        <f>IF(ISERROR(VLOOKUP($J87,'Miljövärden urval för publ'!$B$2:$H$490,MATCH(N$3,'Miljövärden urval för publ'!$B$2:$H$2,0),FALSE)),"",VLOOKUP($J87,'Miljövärden urval för publ'!$B$2:$H$490,MATCH(N$3,'Miljövärden urval för publ'!$B$2:$H$2,0),FALSE))</f>
        <v>8.97733E-2</v>
      </c>
    </row>
    <row r="88" spans="1:14" x14ac:dyDescent="0.25">
      <c r="A88" s="117" t="s">
        <v>156</v>
      </c>
      <c r="B88" s="117" t="s">
        <v>157</v>
      </c>
      <c r="D88" s="112" t="str">
        <f>VLOOKUP(B88,'Miljövärden urval för publ'!$B$2:$V$480,MATCH("ska publiceras:",'Miljövärden urval för publ'!$B$2:$T$2,0),FALSE)</f>
        <v>ja</v>
      </c>
      <c r="E88" s="113">
        <f t="shared" si="3"/>
        <v>70</v>
      </c>
      <c r="H88" s="106">
        <v>86</v>
      </c>
      <c r="I88" s="106" t="str">
        <f t="shared" si="4"/>
        <v>Göteborg Energi AB</v>
      </c>
      <c r="J88" s="106" t="str">
        <f t="shared" si="5"/>
        <v>Göteborg. Övrigt: Bra Miljöval</v>
      </c>
      <c r="K88" s="106">
        <f>IF(ISERROR(VLOOKUP($J88,'Miljövärden urval för publ'!$B$2:$H$490,MATCH(K$3,'Miljövärden urval för publ'!$B$2:$H$2,0),FALSE)),"",VLOOKUP($J88,'Miljövärden urval för publ'!$B$2:$H$490,MATCH(K$3,'Miljövärden urval för publ'!$B$2:$H$2,0),FALSE))</f>
        <v>4.3323399999999998E-2</v>
      </c>
      <c r="L88" s="106">
        <f>IF(ISERROR(VLOOKUP($J88,'Miljövärden urval för publ'!$B$2:$H$490,MATCH(L$3,'Miljövärden urval för publ'!$B$2:$H$2,0),FALSE)),"",VLOOKUP($J88,'Miljövärden urval för publ'!$B$2:$H$490,MATCH(L$3,'Miljövärden urval för publ'!$B$2:$H$2,0),FALSE))</f>
        <v>7.3254099999999998</v>
      </c>
      <c r="M88" s="106">
        <f>IF(ISERROR(VLOOKUP($J88,'Miljövärden urval för publ'!$B$2:$H$490,MATCH(M$3,'Miljövärden urval för publ'!$B$2:$H$2,0),FALSE)),"",VLOOKUP($J88,'Miljövärden urval för publ'!$B$2:$H$490,MATCH(M$3,'Miljövärden urval för publ'!$B$2:$H$2,0),FALSE))</f>
        <v>5.5905699999999996</v>
      </c>
      <c r="N88" s="106">
        <f>IF(ISERROR(VLOOKUP($J88,'Miljövärden urval för publ'!$B$2:$H$490,MATCH(N$3,'Miljövärden urval för publ'!$B$2:$H$2,0),FALSE)),"",VLOOKUP($J88,'Miljövärden urval för publ'!$B$2:$H$490,MATCH(N$3,'Miljövärden urval för publ'!$B$2:$H$2,0),FALSE))</f>
        <v>0</v>
      </c>
    </row>
    <row r="89" spans="1:14" x14ac:dyDescent="0.25">
      <c r="A89" s="117" t="s">
        <v>331</v>
      </c>
      <c r="B89" s="117" t="s">
        <v>334</v>
      </c>
      <c r="D89" s="112" t="str">
        <f>VLOOKUP(B89,'Miljövärden urval för publ'!$B$2:$V$480,MATCH("ska publiceras:",'Miljövärden urval för publ'!$B$2:$T$2,0),FALSE)</f>
        <v>ja</v>
      </c>
      <c r="E89" s="113">
        <f t="shared" si="3"/>
        <v>71</v>
      </c>
      <c r="H89" s="106">
        <v>87</v>
      </c>
      <c r="I89" s="106" t="str">
        <f t="shared" si="4"/>
        <v>Götene Vatten &amp; Värme AB</v>
      </c>
      <c r="J89" s="106" t="str">
        <f t="shared" si="5"/>
        <v>Götene</v>
      </c>
      <c r="K89" s="106">
        <f>IF(ISERROR(VLOOKUP($J89,'Miljövärden urval för publ'!$B$2:$H$490,MATCH(K$3,'Miljövärden urval för publ'!$B$2:$H$2,0),FALSE)),"",VLOOKUP($J89,'Miljövärden urval för publ'!$B$2:$H$490,MATCH(K$3,'Miljövärden urval för publ'!$B$2:$H$2,0),FALSE))</f>
        <v>0.110323</v>
      </c>
      <c r="L89" s="106">
        <f>IF(ISERROR(VLOOKUP($J89,'Miljövärden urval för publ'!$B$2:$H$490,MATCH(L$3,'Miljövärden urval för publ'!$B$2:$H$2,0),FALSE)),"",VLOOKUP($J89,'Miljövärden urval för publ'!$B$2:$H$490,MATCH(L$3,'Miljövärden urval för publ'!$B$2:$H$2,0),FALSE))</f>
        <v>20.5701</v>
      </c>
      <c r="M89" s="106">
        <f>IF(ISERROR(VLOOKUP($J89,'Miljövärden urval för publ'!$B$2:$H$490,MATCH(M$3,'Miljövärden urval för publ'!$B$2:$H$2,0),FALSE)),"",VLOOKUP($J89,'Miljövärden urval för publ'!$B$2:$H$490,MATCH(M$3,'Miljövärden urval för publ'!$B$2:$H$2,0),FALSE))</f>
        <v>8.5099499999999999</v>
      </c>
      <c r="N89" s="106">
        <f>IF(ISERROR(VLOOKUP($J89,'Miljövärden urval för publ'!$B$2:$H$490,MATCH(N$3,'Miljövärden urval för publ'!$B$2:$H$2,0),FALSE)),"",VLOOKUP($J89,'Miljövärden urval för publ'!$B$2:$H$490,MATCH(N$3,'Miljövärden urval för publ'!$B$2:$H$2,0),FALSE))</f>
        <v>3.24435E-2</v>
      </c>
    </row>
    <row r="90" spans="1:14" x14ac:dyDescent="0.25">
      <c r="A90" s="117" t="s">
        <v>501</v>
      </c>
      <c r="B90" s="117" t="s">
        <v>505</v>
      </c>
      <c r="D90" s="112" t="str">
        <f>VLOOKUP(B90,'Miljövärden urval för publ'!$B$2:$V$480,MATCH("ska publiceras:",'Miljövärden urval för publ'!$B$2:$T$2,0),FALSE)</f>
        <v>ja</v>
      </c>
      <c r="E90" s="113">
        <f t="shared" si="3"/>
        <v>72</v>
      </c>
      <c r="H90" s="106">
        <v>88</v>
      </c>
      <c r="I90" s="106" t="str">
        <f t="shared" si="4"/>
        <v>Habo Energi AB</v>
      </c>
      <c r="J90" s="106" t="str">
        <f t="shared" si="5"/>
        <v>Habo</v>
      </c>
      <c r="K90" s="106">
        <f>IF(ISERROR(VLOOKUP($J90,'Miljövärden urval för publ'!$B$2:$H$490,MATCH(K$3,'Miljövärden urval för publ'!$B$2:$H$2,0),FALSE)),"",VLOOKUP($J90,'Miljövärden urval för publ'!$B$2:$H$490,MATCH(K$3,'Miljövärden urval för publ'!$B$2:$H$2,0),FALSE))</f>
        <v>8.3191500000000002E-2</v>
      </c>
      <c r="L90" s="106">
        <f>IF(ISERROR(VLOOKUP($J90,'Miljövärden urval för publ'!$B$2:$H$490,MATCH(L$3,'Miljövärden urval för publ'!$B$2:$H$2,0),FALSE)),"",VLOOKUP($J90,'Miljövärden urval för publ'!$B$2:$H$490,MATCH(L$3,'Miljövärden urval för publ'!$B$2:$H$2,0),FALSE))</f>
        <v>18.9361</v>
      </c>
      <c r="M90" s="106">
        <f>IF(ISERROR(VLOOKUP($J90,'Miljövärden urval för publ'!$B$2:$H$490,MATCH(M$3,'Miljövärden urval för publ'!$B$2:$H$2,0),FALSE)),"",VLOOKUP($J90,'Miljövärden urval för publ'!$B$2:$H$490,MATCH(M$3,'Miljövärden urval för publ'!$B$2:$H$2,0),FALSE))</f>
        <v>10.641500000000001</v>
      </c>
      <c r="N90" s="106">
        <f>IF(ISERROR(VLOOKUP($J90,'Miljövärden urval för publ'!$B$2:$H$490,MATCH(N$3,'Miljövärden urval för publ'!$B$2:$H$2,0),FALSE)),"",VLOOKUP($J90,'Miljövärden urval för publ'!$B$2:$H$490,MATCH(N$3,'Miljövärden urval för publ'!$B$2:$H$2,0),FALSE))</f>
        <v>1.40795E-2</v>
      </c>
    </row>
    <row r="91" spans="1:14" x14ac:dyDescent="0.25">
      <c r="A91" s="117" t="s">
        <v>135</v>
      </c>
      <c r="B91" s="117" t="s">
        <v>138</v>
      </c>
      <c r="D91" s="112" t="str">
        <f>VLOOKUP(B91,'Miljövärden urval för publ'!$B$2:$V$480,MATCH("ska publiceras:",'Miljövärden urval för publ'!$B$2:$T$2,0),FALSE)</f>
        <v>ja</v>
      </c>
      <c r="E91" s="113">
        <f t="shared" si="3"/>
        <v>73</v>
      </c>
      <c r="H91" s="106">
        <v>89</v>
      </c>
      <c r="I91" s="106" t="str">
        <f t="shared" si="4"/>
        <v>Hagfors Energi AB</v>
      </c>
      <c r="J91" s="106" t="str">
        <f t="shared" si="5"/>
        <v>Hagfors</v>
      </c>
      <c r="K91" s="106">
        <f>IF(ISERROR(VLOOKUP($J91,'Miljövärden urval för publ'!$B$2:$H$490,MATCH(K$3,'Miljövärden urval för publ'!$B$2:$H$2,0),FALSE)),"",VLOOKUP($J91,'Miljövärden urval för publ'!$B$2:$H$490,MATCH(K$3,'Miljövärden urval för publ'!$B$2:$H$2,0),FALSE))</f>
        <v>8.5317900000000002E-2</v>
      </c>
      <c r="L91" s="106">
        <f>IF(ISERROR(VLOOKUP($J91,'Miljövärden urval för publ'!$B$2:$H$490,MATCH(L$3,'Miljövärden urval för publ'!$B$2:$H$2,0),FALSE)),"",VLOOKUP($J91,'Miljövärden urval för publ'!$B$2:$H$490,MATCH(L$3,'Miljövärden urval för publ'!$B$2:$H$2,0),FALSE))</f>
        <v>22.761900000000001</v>
      </c>
      <c r="M91" s="106">
        <f>IF(ISERROR(VLOOKUP($J91,'Miljövärden urval för publ'!$B$2:$H$490,MATCH(M$3,'Miljövärden urval för publ'!$B$2:$H$2,0),FALSE)),"",VLOOKUP($J91,'Miljövärden urval för publ'!$B$2:$H$490,MATCH(M$3,'Miljövärden urval för publ'!$B$2:$H$2,0),FALSE))</f>
        <v>9.3693299999999997</v>
      </c>
      <c r="N91" s="106">
        <f>IF(ISERROR(VLOOKUP($J91,'Miljövärden urval för publ'!$B$2:$H$490,MATCH(N$3,'Miljövärden urval för publ'!$B$2:$H$2,0),FALSE)),"",VLOOKUP($J91,'Miljövärden urval för publ'!$B$2:$H$490,MATCH(N$3,'Miljövärden urval för publ'!$B$2:$H$2,0),FALSE))</f>
        <v>3.0875699999999999E-2</v>
      </c>
    </row>
    <row r="92" spans="1:14" x14ac:dyDescent="0.25">
      <c r="A92" s="117" t="s">
        <v>501</v>
      </c>
      <c r="B92" s="117" t="s">
        <v>506</v>
      </c>
      <c r="D92" s="112" t="str">
        <f>VLOOKUP(B92,'Miljövärden urval för publ'!$B$2:$V$480,MATCH("ska publiceras:",'Miljövärden urval för publ'!$B$2:$T$2,0),FALSE)</f>
        <v>ja</v>
      </c>
      <c r="E92" s="113">
        <f t="shared" si="3"/>
        <v>74</v>
      </c>
      <c r="H92" s="106">
        <v>90</v>
      </c>
      <c r="I92" s="106" t="str">
        <f t="shared" si="4"/>
        <v>Norrtälje Energi AB</v>
      </c>
      <c r="J92" s="106" t="str">
        <f t="shared" si="5"/>
        <v>Hallstavik</v>
      </c>
      <c r="K92" s="106">
        <f>IF(ISERROR(VLOOKUP($J92,'Miljövärden urval för publ'!$B$2:$H$490,MATCH(K$3,'Miljövärden urval för publ'!$B$2:$H$2,0),FALSE)),"",VLOOKUP($J92,'Miljövärden urval för publ'!$B$2:$H$490,MATCH(K$3,'Miljövärden urval för publ'!$B$2:$H$2,0),FALSE))</f>
        <v>8.1451400000000004E-3</v>
      </c>
      <c r="L92" s="106">
        <f>IF(ISERROR(VLOOKUP($J92,'Miljövärden urval för publ'!$B$2:$H$490,MATCH(L$3,'Miljövärden urval för publ'!$B$2:$H$2,0),FALSE)),"",VLOOKUP($J92,'Miljövärden urval för publ'!$B$2:$H$490,MATCH(L$3,'Miljövärden urval för publ'!$B$2:$H$2,0),FALSE))</f>
        <v>1.6768799999999999</v>
      </c>
      <c r="M92" s="106">
        <f>IF(ISERROR(VLOOKUP($J92,'Miljövärden urval för publ'!$B$2:$H$490,MATCH(M$3,'Miljövärden urval för publ'!$B$2:$H$2,0),FALSE)),"",VLOOKUP($J92,'Miljövärden urval för publ'!$B$2:$H$490,MATCH(M$3,'Miljövärden urval för publ'!$B$2:$H$2,0),FALSE))</f>
        <v>4.2957799999999999E-3</v>
      </c>
      <c r="N92" s="106">
        <f>IF(ISERROR(VLOOKUP($J92,'Miljövärden urval för publ'!$B$2:$H$490,MATCH(N$3,'Miljövärden urval för publ'!$B$2:$H$2,0),FALSE)),"",VLOOKUP($J92,'Miljövärden urval för publ'!$B$2:$H$490,MATCH(N$3,'Miljövärden urval för publ'!$B$2:$H$2,0),FALSE))</f>
        <v>1.84034E-3</v>
      </c>
    </row>
    <row r="93" spans="1:14" x14ac:dyDescent="0.25">
      <c r="A93" s="117" t="s">
        <v>249</v>
      </c>
      <c r="B93" s="117" t="s">
        <v>250</v>
      </c>
      <c r="D93" s="112" t="str">
        <f>VLOOKUP(B93,'Miljövärden urval för publ'!$B$2:$V$480,MATCH("ska publiceras:",'Miljövärden urval för publ'!$B$2:$T$2,0),FALSE)</f>
        <v>ja</v>
      </c>
      <c r="E93" s="113">
        <f t="shared" si="3"/>
        <v>75</v>
      </c>
      <c r="H93" s="106">
        <v>91</v>
      </c>
      <c r="I93" s="106" t="str">
        <f t="shared" si="4"/>
        <v>Halmstads Energi och Miljö AB</v>
      </c>
      <c r="J93" s="106" t="str">
        <f t="shared" si="5"/>
        <v>Halmstad</v>
      </c>
      <c r="K93" s="106">
        <f>IF(ISERROR(VLOOKUP($J93,'Miljövärden urval för publ'!$B$2:$H$490,MATCH(K$3,'Miljövärden urval för publ'!$B$2:$H$2,0),FALSE)),"",VLOOKUP($J93,'Miljövärden urval för publ'!$B$2:$H$490,MATCH(K$3,'Miljövärden urval för publ'!$B$2:$H$2,0),FALSE))</f>
        <v>0.13167699999999999</v>
      </c>
      <c r="L93" s="106">
        <f>IF(ISERROR(VLOOKUP($J93,'Miljövärden urval för publ'!$B$2:$H$490,MATCH(L$3,'Miljövärden urval för publ'!$B$2:$H$2,0),FALSE)),"",VLOOKUP($J93,'Miljövärden urval för publ'!$B$2:$H$490,MATCH(L$3,'Miljövärden urval för publ'!$B$2:$H$2,0),FALSE))</f>
        <v>85.162499999999994</v>
      </c>
      <c r="M93" s="106">
        <f>IF(ISERROR(VLOOKUP($J93,'Miljövärden urval för publ'!$B$2:$H$490,MATCH(M$3,'Miljövärden urval för publ'!$B$2:$H$2,0),FALSE)),"",VLOOKUP($J93,'Miljövärden urval för publ'!$B$2:$H$490,MATCH(M$3,'Miljövärden urval för publ'!$B$2:$H$2,0),FALSE))</f>
        <v>6.1285100000000003</v>
      </c>
      <c r="N93" s="106">
        <f>IF(ISERROR(VLOOKUP($J93,'Miljövärden urval för publ'!$B$2:$H$490,MATCH(N$3,'Miljövärden urval för publ'!$B$2:$H$2,0),FALSE)),"",VLOOKUP($J93,'Miljövärden urval för publ'!$B$2:$H$490,MATCH(N$3,'Miljövärden urval för publ'!$B$2:$H$2,0),FALSE))</f>
        <v>3.5118200000000002E-2</v>
      </c>
    </row>
    <row r="94" spans="1:14" x14ac:dyDescent="0.25">
      <c r="A94" s="117" t="s">
        <v>525</v>
      </c>
      <c r="B94" s="117" t="s">
        <v>527</v>
      </c>
      <c r="D94" s="112" t="str">
        <f>VLOOKUP(B94,'Miljövärden urval för publ'!$B$2:$V$480,MATCH("ska publiceras:",'Miljövärden urval för publ'!$B$2:$T$2,0),FALSE)</f>
        <v>ja</v>
      </c>
      <c r="E94" s="113">
        <f t="shared" si="3"/>
        <v>76</v>
      </c>
      <c r="H94" s="106">
        <v>92</v>
      </c>
      <c r="I94" s="106" t="str">
        <f t="shared" si="4"/>
        <v>Övik Energi AB</v>
      </c>
      <c r="J94" s="106" t="str">
        <f t="shared" si="5"/>
        <v>Hampnäs</v>
      </c>
      <c r="K94" s="106">
        <f>IF(ISERROR(VLOOKUP($J94,'Miljövärden urval för publ'!$B$2:$H$490,MATCH(K$3,'Miljövärden urval för publ'!$B$2:$H$2,0),FALSE)),"",VLOOKUP($J94,'Miljövärden urval för publ'!$B$2:$H$490,MATCH(K$3,'Miljövärden urval för publ'!$B$2:$H$2,0),FALSE))</f>
        <v>0.24817600000000001</v>
      </c>
      <c r="L94" s="106">
        <f>IF(ISERROR(VLOOKUP($J94,'Miljövärden urval för publ'!$B$2:$H$490,MATCH(L$3,'Miljövärden urval för publ'!$B$2:$H$2,0),FALSE)),"",VLOOKUP($J94,'Miljövärden urval för publ'!$B$2:$H$490,MATCH(L$3,'Miljövärden urval för publ'!$B$2:$H$2,0),FALSE))</f>
        <v>32.613599999999998</v>
      </c>
      <c r="M94" s="106">
        <f>IF(ISERROR(VLOOKUP($J94,'Miljövärden urval för publ'!$B$2:$H$490,MATCH(M$3,'Miljövärden urval för publ'!$B$2:$H$2,0),FALSE)),"",VLOOKUP($J94,'Miljövärden urval för publ'!$B$2:$H$490,MATCH(M$3,'Miljövärden urval för publ'!$B$2:$H$2,0),FALSE))</f>
        <v>16.410399999999999</v>
      </c>
      <c r="N94" s="106">
        <f>IF(ISERROR(VLOOKUP($J94,'Miljövärden urval för publ'!$B$2:$H$490,MATCH(N$3,'Miljövärden urval för publ'!$B$2:$H$2,0),FALSE)),"",VLOOKUP($J94,'Miljövärden urval för publ'!$B$2:$H$490,MATCH(N$3,'Miljövärden urval för publ'!$B$2:$H$2,0),FALSE))</f>
        <v>4.57737E-2</v>
      </c>
    </row>
    <row r="95" spans="1:14" x14ac:dyDescent="0.25">
      <c r="A95" s="117" t="s">
        <v>206</v>
      </c>
      <c r="B95" s="117" t="s">
        <v>209</v>
      </c>
      <c r="D95" s="112" t="str">
        <f>VLOOKUP(B95,'Miljövärden urval för publ'!$B$2:$V$480,MATCH("ska publiceras:",'Miljövärden urval för publ'!$B$2:$T$2,0),FALSE)</f>
        <v>ja</v>
      </c>
      <c r="E95" s="113">
        <f t="shared" si="3"/>
        <v>77</v>
      </c>
      <c r="H95" s="106">
        <v>93</v>
      </c>
      <c r="I95" s="106" t="str">
        <f t="shared" si="4"/>
        <v>Vattenfall AB Värme</v>
      </c>
      <c r="J95" s="106" t="str">
        <f t="shared" si="5"/>
        <v>Haparanda</v>
      </c>
      <c r="K95" s="106">
        <f>IF(ISERROR(VLOOKUP($J95,'Miljövärden urval för publ'!$B$2:$H$490,MATCH(K$3,'Miljövärden urval för publ'!$B$2:$H$2,0),FALSE)),"",VLOOKUP($J95,'Miljövärden urval för publ'!$B$2:$H$490,MATCH(K$3,'Miljövärden urval för publ'!$B$2:$H$2,0),FALSE))</f>
        <v>1.3247899999999999</v>
      </c>
      <c r="L95" s="106">
        <f>IF(ISERROR(VLOOKUP($J95,'Miljövärden urval för publ'!$B$2:$H$490,MATCH(L$3,'Miljövärden urval för publ'!$B$2:$H$2,0),FALSE)),"",VLOOKUP($J95,'Miljövärden urval för publ'!$B$2:$H$490,MATCH(L$3,'Miljövärden urval för publ'!$B$2:$H$2,0),FALSE))</f>
        <v>496.89400000000001</v>
      </c>
      <c r="M95" s="106">
        <f>IF(ISERROR(VLOOKUP($J95,'Miljövärden urval för publ'!$B$2:$H$490,MATCH(M$3,'Miljövärden urval för publ'!$B$2:$H$2,0),FALSE)),"",VLOOKUP($J95,'Miljövärden urval för publ'!$B$2:$H$490,MATCH(M$3,'Miljövärden urval för publ'!$B$2:$H$2,0),FALSE))</f>
        <v>51.143700000000003</v>
      </c>
      <c r="N95" s="106">
        <f>IF(ISERROR(VLOOKUP($J95,'Miljövärden urval för publ'!$B$2:$H$490,MATCH(N$3,'Miljövärden urval för publ'!$B$2:$H$2,0),FALSE)),"",VLOOKUP($J95,'Miljövärden urval för publ'!$B$2:$H$490,MATCH(N$3,'Miljövärden urval för publ'!$B$2:$H$2,0),FALSE))</f>
        <v>4.6016399999999999E-2</v>
      </c>
    </row>
    <row r="96" spans="1:14" x14ac:dyDescent="0.25">
      <c r="A96" s="117" t="s">
        <v>238</v>
      </c>
      <c r="B96" s="117" t="s">
        <v>241</v>
      </c>
      <c r="D96" s="112" t="str">
        <f>VLOOKUP(B96,'Miljövärden urval för publ'!$B$2:$V$480,MATCH("ska publiceras:",'Miljövärden urval för publ'!$B$2:$T$2,0),FALSE)</f>
        <v>ja</v>
      </c>
      <c r="E96" s="113">
        <f t="shared" si="3"/>
        <v>78</v>
      </c>
      <c r="H96" s="106">
        <v>94</v>
      </c>
      <c r="I96" s="106" t="str">
        <f t="shared" si="4"/>
        <v>Hedemora Energi AB</v>
      </c>
      <c r="J96" s="106" t="str">
        <f t="shared" si="5"/>
        <v>Hedemora</v>
      </c>
      <c r="K96" s="106">
        <f>IF(ISERROR(VLOOKUP($J96,'Miljövärden urval för publ'!$B$2:$H$490,MATCH(K$3,'Miljövärden urval för publ'!$B$2:$H$2,0),FALSE)),"",VLOOKUP($J96,'Miljövärden urval för publ'!$B$2:$H$490,MATCH(K$3,'Miljövärden urval för publ'!$B$2:$H$2,0),FALSE))</f>
        <v>0.12560199999999999</v>
      </c>
      <c r="L96" s="106">
        <f>IF(ISERROR(VLOOKUP($J96,'Miljövärden urval för publ'!$B$2:$H$490,MATCH(L$3,'Miljövärden urval för publ'!$B$2:$H$2,0),FALSE)),"",VLOOKUP($J96,'Miljövärden urval för publ'!$B$2:$H$490,MATCH(L$3,'Miljövärden urval för publ'!$B$2:$H$2,0),FALSE))</f>
        <v>29.560500000000001</v>
      </c>
      <c r="M96" s="106">
        <f>IF(ISERROR(VLOOKUP($J96,'Miljövärden urval för publ'!$B$2:$H$490,MATCH(M$3,'Miljövärden urval för publ'!$B$2:$H$2,0),FALSE)),"",VLOOKUP($J96,'Miljövärden urval för publ'!$B$2:$H$490,MATCH(M$3,'Miljövärden urval för publ'!$B$2:$H$2,0),FALSE))</f>
        <v>7.6776999999999997</v>
      </c>
      <c r="N96" s="106">
        <f>IF(ISERROR(VLOOKUP($J96,'Miljövärden urval för publ'!$B$2:$H$490,MATCH(N$3,'Miljövärden urval för publ'!$B$2:$H$2,0),FALSE)),"",VLOOKUP($J96,'Miljövärden urval för publ'!$B$2:$H$490,MATCH(N$3,'Miljövärden urval för publ'!$B$2:$H$2,0),FALSE))</f>
        <v>2.99986E-2</v>
      </c>
    </row>
    <row r="97" spans="1:14" x14ac:dyDescent="0.25">
      <c r="A97" s="117" t="s">
        <v>491</v>
      </c>
      <c r="B97" s="117" t="s">
        <v>493</v>
      </c>
      <c r="D97" s="112" t="str">
        <f>VLOOKUP(B97,'Miljövärden urval för publ'!$B$2:$V$480,MATCH("ska publiceras:",'Miljövärden urval för publ'!$B$2:$T$2,0),FALSE)</f>
        <v>ja</v>
      </c>
      <c r="E97" s="113">
        <f t="shared" si="3"/>
        <v>79</v>
      </c>
      <c r="H97" s="106">
        <v>95</v>
      </c>
      <c r="I97" s="106" t="str">
        <f t="shared" si="4"/>
        <v>Bionär Närvärme AB</v>
      </c>
      <c r="J97" s="106" t="str">
        <f t="shared" si="5"/>
        <v>Hedesunda</v>
      </c>
      <c r="K97" s="106">
        <f>IF(ISERROR(VLOOKUP($J97,'Miljövärden urval för publ'!$B$2:$H$490,MATCH(K$3,'Miljövärden urval för publ'!$B$2:$H$2,0),FALSE)),"",VLOOKUP($J97,'Miljövärden urval för publ'!$B$2:$H$490,MATCH(K$3,'Miljövärden urval för publ'!$B$2:$H$2,0),FALSE))</f>
        <v>0.188778</v>
      </c>
      <c r="L97" s="106">
        <f>IF(ISERROR(VLOOKUP($J97,'Miljövärden urval för publ'!$B$2:$H$490,MATCH(L$3,'Miljövärden urval för publ'!$B$2:$H$2,0),FALSE)),"",VLOOKUP($J97,'Miljövärden urval för publ'!$B$2:$H$490,MATCH(L$3,'Miljövärden urval för publ'!$B$2:$H$2,0),FALSE))</f>
        <v>21.290400000000002</v>
      </c>
      <c r="M97" s="106">
        <f>IF(ISERROR(VLOOKUP($J97,'Miljövärden urval för publ'!$B$2:$H$490,MATCH(M$3,'Miljövärden urval för publ'!$B$2:$H$2,0),FALSE)),"",VLOOKUP($J97,'Miljövärden urval för publ'!$B$2:$H$490,MATCH(M$3,'Miljövärden urval för publ'!$B$2:$H$2,0),FALSE))</f>
        <v>16.329499999999999</v>
      </c>
      <c r="N97" s="106">
        <f>IF(ISERROR(VLOOKUP($J97,'Miljövärden urval för publ'!$B$2:$H$490,MATCH(N$3,'Miljövärden urval för publ'!$B$2:$H$2,0),FALSE)),"",VLOOKUP($J97,'Miljövärden urval för publ'!$B$2:$H$490,MATCH(N$3,'Miljövärden urval för publ'!$B$2:$H$2,0),FALSE))</f>
        <v>4.3334900000000003E-2</v>
      </c>
    </row>
    <row r="98" spans="1:14" x14ac:dyDescent="0.25">
      <c r="A98" s="117" t="s">
        <v>501</v>
      </c>
      <c r="B98" s="117" t="s">
        <v>507</v>
      </c>
      <c r="D98" s="112" t="str">
        <f>VLOOKUP(B98,'Miljövärden urval för publ'!$B$2:$V$480,MATCH("ska publiceras:",'Miljövärden urval för publ'!$B$2:$T$2,0),FALSE)</f>
        <v>ja</v>
      </c>
      <c r="E98" s="113">
        <f t="shared" si="3"/>
        <v>80</v>
      </c>
      <c r="H98" s="106">
        <v>96</v>
      </c>
      <c r="I98" s="106" t="str">
        <f t="shared" si="4"/>
        <v>Öresundskraft AB</v>
      </c>
      <c r="J98" s="106" t="str">
        <f t="shared" si="5"/>
        <v>Helsingborg</v>
      </c>
      <c r="K98" s="106">
        <f>IF(ISERROR(VLOOKUP($J98,'Miljövärden urval för publ'!$B$2:$H$490,MATCH(K$3,'Miljövärden urval för publ'!$B$2:$H$2,0),FALSE)),"",VLOOKUP($J98,'Miljövärden urval för publ'!$B$2:$H$490,MATCH(K$3,'Miljövärden urval för publ'!$B$2:$H$2,0),FALSE))</f>
        <v>8.1628599999999996E-2</v>
      </c>
      <c r="L98" s="106">
        <f>IF(ISERROR(VLOOKUP($J98,'Miljövärden urval för publ'!$B$2:$H$490,MATCH(L$3,'Miljövärden urval för publ'!$B$2:$H$2,0),FALSE)),"",VLOOKUP($J98,'Miljövärden urval för publ'!$B$2:$H$490,MATCH(L$3,'Miljövärden urval för publ'!$B$2:$H$2,0),FALSE))</f>
        <v>31.669699999999999</v>
      </c>
      <c r="M98" s="106">
        <f>IF(ISERROR(VLOOKUP($J98,'Miljövärden urval för publ'!$B$2:$H$490,MATCH(M$3,'Miljövärden urval för publ'!$B$2:$H$2,0),FALSE)),"",VLOOKUP($J98,'Miljövärden urval för publ'!$B$2:$H$490,MATCH(M$3,'Miljövärden urval för publ'!$B$2:$H$2,0),FALSE))</f>
        <v>4.1780099999999996</v>
      </c>
      <c r="N98" s="106">
        <f>IF(ISERROR(VLOOKUP($J98,'Miljövärden urval för publ'!$B$2:$H$490,MATCH(N$3,'Miljövärden urval för publ'!$B$2:$H$2,0),FALSE)),"",VLOOKUP($J98,'Miljövärden urval för publ'!$B$2:$H$490,MATCH(N$3,'Miljövärden urval för publ'!$B$2:$H$2,0),FALSE))</f>
        <v>2.9574100000000002E-3</v>
      </c>
    </row>
    <row r="99" spans="1:14" x14ac:dyDescent="0.25">
      <c r="A99" s="117" t="s">
        <v>474</v>
      </c>
      <c r="B99" s="117" t="s">
        <v>477</v>
      </c>
      <c r="D99" s="112" t="str">
        <f>VLOOKUP(B99,'Miljövärden urval för publ'!$B$2:$V$480,MATCH("ska publiceras:",'Miljövärden urval för publ'!$B$2:$T$2,0),FALSE)</f>
        <v>ja</v>
      </c>
      <c r="E99" s="113">
        <f t="shared" si="3"/>
        <v>81</v>
      </c>
      <c r="H99" s="106">
        <v>97</v>
      </c>
      <c r="I99" s="106" t="str">
        <f t="shared" si="4"/>
        <v>Gotlands Energi AB</v>
      </c>
      <c r="J99" s="106" t="str">
        <f t="shared" si="5"/>
        <v>Hemse</v>
      </c>
      <c r="K99" s="106">
        <f>IF(ISERROR(VLOOKUP($J99,'Miljövärden urval för publ'!$B$2:$H$490,MATCH(K$3,'Miljövärden urval för publ'!$B$2:$H$2,0),FALSE)),"",VLOOKUP($J99,'Miljövärden urval för publ'!$B$2:$H$490,MATCH(K$3,'Miljövärden urval för publ'!$B$2:$H$2,0),FALSE))</f>
        <v>0.24485199999999999</v>
      </c>
      <c r="L99" s="106">
        <f>IF(ISERROR(VLOOKUP($J99,'Miljövärden urval för publ'!$B$2:$H$490,MATCH(L$3,'Miljövärden urval för publ'!$B$2:$H$2,0),FALSE)),"",VLOOKUP($J99,'Miljövärden urval för publ'!$B$2:$H$490,MATCH(L$3,'Miljövärden urval för publ'!$B$2:$H$2,0),FALSE))</f>
        <v>54.545299999999997</v>
      </c>
      <c r="M99" s="106">
        <f>IF(ISERROR(VLOOKUP($J99,'Miljövärden urval för publ'!$B$2:$H$490,MATCH(M$3,'Miljövärden urval för publ'!$B$2:$H$2,0),FALSE)),"",VLOOKUP($J99,'Miljövärden urval för publ'!$B$2:$H$490,MATCH(M$3,'Miljövärden urval för publ'!$B$2:$H$2,0),FALSE))</f>
        <v>8.3569600000000008</v>
      </c>
      <c r="N99" s="106">
        <f>IF(ISERROR(VLOOKUP($J99,'Miljövärden urval för publ'!$B$2:$H$490,MATCH(N$3,'Miljövärden urval för publ'!$B$2:$H$2,0),FALSE)),"",VLOOKUP($J99,'Miljövärden urval för publ'!$B$2:$H$490,MATCH(N$3,'Miljövärden urval för publ'!$B$2:$H$2,0),FALSE))</f>
        <v>5.8256200000000001E-2</v>
      </c>
    </row>
    <row r="100" spans="1:14" x14ac:dyDescent="0.25">
      <c r="A100" s="117" t="s">
        <v>165</v>
      </c>
      <c r="B100" s="117" t="s">
        <v>166</v>
      </c>
      <c r="D100" s="112" t="str">
        <f>VLOOKUP(B100,'Miljövärden urval för publ'!$B$2:$V$480,MATCH("ska publiceras:",'Miljövärden urval för publ'!$B$2:$T$2,0),FALSE)</f>
        <v>ja</v>
      </c>
      <c r="E100" s="113">
        <f t="shared" si="3"/>
        <v>82</v>
      </c>
      <c r="H100" s="106">
        <v>98</v>
      </c>
      <c r="I100" s="106" t="str">
        <f t="shared" si="4"/>
        <v>Gislaved Energi AB</v>
      </c>
      <c r="J100" s="106" t="str">
        <f t="shared" si="5"/>
        <v>Hestra</v>
      </c>
      <c r="K100" s="106">
        <f>IF(ISERROR(VLOOKUP($J100,'Miljövärden urval för publ'!$B$2:$H$490,MATCH(K$3,'Miljövärden urval för publ'!$B$2:$H$2,0),FALSE)),"",VLOOKUP($J100,'Miljövärden urval för publ'!$B$2:$H$490,MATCH(K$3,'Miljövärden urval för publ'!$B$2:$H$2,0),FALSE))</f>
        <v>0.112557</v>
      </c>
      <c r="L100" s="106">
        <f>IF(ISERROR(VLOOKUP($J100,'Miljövärden urval för publ'!$B$2:$H$490,MATCH(L$3,'Miljövärden urval för publ'!$B$2:$H$2,0),FALSE)),"",VLOOKUP($J100,'Miljövärden urval för publ'!$B$2:$H$490,MATCH(L$3,'Miljövärden urval för publ'!$B$2:$H$2,0),FALSE))</f>
        <v>26.973299999999998</v>
      </c>
      <c r="M100" s="106">
        <f>IF(ISERROR(VLOOKUP($J100,'Miljövärden urval för publ'!$B$2:$H$490,MATCH(M$3,'Miljövärden urval för publ'!$B$2:$H$2,0),FALSE)),"",VLOOKUP($J100,'Miljövärden urval för publ'!$B$2:$H$490,MATCH(M$3,'Miljövärden urval för publ'!$B$2:$H$2,0),FALSE))</f>
        <v>9.6318199999999994</v>
      </c>
      <c r="N100" s="106">
        <f>IF(ISERROR(VLOOKUP($J100,'Miljövärden urval för publ'!$B$2:$H$490,MATCH(N$3,'Miljövärden urval för publ'!$B$2:$H$2,0),FALSE)),"",VLOOKUP($J100,'Miljövärden urval för publ'!$B$2:$H$490,MATCH(N$3,'Miljövärden urval för publ'!$B$2:$H$2,0),FALSE))</f>
        <v>1.16043E-2</v>
      </c>
    </row>
    <row r="101" spans="1:14" x14ac:dyDescent="0.25">
      <c r="A101" s="117" t="s">
        <v>453</v>
      </c>
      <c r="B101" s="117" t="s">
        <v>454</v>
      </c>
      <c r="D101" s="112" t="str">
        <f>VLOOKUP(B101,'Miljövärden urval för publ'!$B$2:$V$480,MATCH("ska publiceras:",'Miljövärden urval för publ'!$B$2:$T$2,0),FALSE)</f>
        <v>ja</v>
      </c>
      <c r="E101" s="113">
        <f t="shared" si="3"/>
        <v>83</v>
      </c>
      <c r="H101" s="106">
        <v>99</v>
      </c>
      <c r="I101" s="106" t="str">
        <f t="shared" si="4"/>
        <v>Hjo Energi AB</v>
      </c>
      <c r="J101" s="106" t="str">
        <f t="shared" si="5"/>
        <v>Hjo</v>
      </c>
      <c r="K101" s="106">
        <f>IF(ISERROR(VLOOKUP($J101,'Miljövärden urval för publ'!$B$2:$H$490,MATCH(K$3,'Miljövärden urval för publ'!$B$2:$H$2,0),FALSE)),"",VLOOKUP($J101,'Miljövärden urval för publ'!$B$2:$H$490,MATCH(K$3,'Miljövärden urval för publ'!$B$2:$H$2,0),FALSE))</f>
        <v>6.9409799999999994E-2</v>
      </c>
      <c r="L101" s="106">
        <f>IF(ISERROR(VLOOKUP($J101,'Miljövärden urval för publ'!$B$2:$H$490,MATCH(L$3,'Miljövärden urval för publ'!$B$2:$H$2,0),FALSE)),"",VLOOKUP($J101,'Miljövärden urval för publ'!$B$2:$H$490,MATCH(L$3,'Miljövärden urval för publ'!$B$2:$H$2,0),FALSE))</f>
        <v>12.5015</v>
      </c>
      <c r="M101" s="106">
        <f>IF(ISERROR(VLOOKUP($J101,'Miljövärden urval för publ'!$B$2:$H$490,MATCH(M$3,'Miljövärden urval för publ'!$B$2:$H$2,0),FALSE)),"",VLOOKUP($J101,'Miljövärden urval för publ'!$B$2:$H$490,MATCH(M$3,'Miljövärden urval för publ'!$B$2:$H$2,0),FALSE))</f>
        <v>8.4227500000000006</v>
      </c>
      <c r="N101" s="106">
        <f>IF(ISERROR(VLOOKUP($J101,'Miljövärden urval för publ'!$B$2:$H$490,MATCH(N$3,'Miljövärden urval för publ'!$B$2:$H$2,0),FALSE)),"",VLOOKUP($J101,'Miljövärden urval för publ'!$B$2:$H$490,MATCH(N$3,'Miljövärden urval för publ'!$B$2:$H$2,0),FALSE))</f>
        <v>4.6705000000000002E-3</v>
      </c>
    </row>
    <row r="102" spans="1:14" x14ac:dyDescent="0.25">
      <c r="A102" s="117" t="s">
        <v>167</v>
      </c>
      <c r="B102" s="117" t="s">
        <v>168</v>
      </c>
      <c r="D102" s="112" t="str">
        <f>VLOOKUP(B102,'Miljövärden urval för publ'!$B$2:$V$480,MATCH("ska publiceras:",'Miljövärden urval för publ'!$B$2:$T$2,0),FALSE)</f>
        <v>ja</v>
      </c>
      <c r="E102" s="113">
        <f t="shared" si="3"/>
        <v>84</v>
      </c>
      <c r="H102" s="106">
        <v>100</v>
      </c>
      <c r="I102" s="106" t="str">
        <f t="shared" si="4"/>
        <v>Öresundskraft AB</v>
      </c>
      <c r="J102" s="106" t="str">
        <f t="shared" si="5"/>
        <v>Hjärnarp</v>
      </c>
      <c r="K102" s="106">
        <f>IF(ISERROR(VLOOKUP($J102,'Miljövärden urval för publ'!$B$2:$H$490,MATCH(K$3,'Miljövärden urval för publ'!$B$2:$H$2,0),FALSE)),"",VLOOKUP($J102,'Miljövärden urval för publ'!$B$2:$H$490,MATCH(K$3,'Miljövärden urval för publ'!$B$2:$H$2,0),FALSE))</f>
        <v>0.209531</v>
      </c>
      <c r="L102" s="106">
        <f>IF(ISERROR(VLOOKUP($J102,'Miljövärden urval för publ'!$B$2:$H$490,MATCH(L$3,'Miljövärden urval för publ'!$B$2:$H$2,0),FALSE)),"",VLOOKUP($J102,'Miljövärden urval för publ'!$B$2:$H$490,MATCH(L$3,'Miljövärden urval för publ'!$B$2:$H$2,0),FALSE))</f>
        <v>9.0746300000000009</v>
      </c>
      <c r="M102" s="106">
        <f>IF(ISERROR(VLOOKUP($J102,'Miljövärden urval för publ'!$B$2:$H$490,MATCH(M$3,'Miljövärden urval för publ'!$B$2:$H$2,0),FALSE)),"",VLOOKUP($J102,'Miljövärden urval för publ'!$B$2:$H$490,MATCH(M$3,'Miljövärden urval för publ'!$B$2:$H$2,0),FALSE))</f>
        <v>19.568100000000001</v>
      </c>
      <c r="N102" s="106">
        <f>IF(ISERROR(VLOOKUP($J102,'Miljövärden urval för publ'!$B$2:$H$490,MATCH(N$3,'Miljövärden urval för publ'!$B$2:$H$2,0),FALSE)),"",VLOOKUP($J102,'Miljövärden urval för publ'!$B$2:$H$490,MATCH(N$3,'Miljövärden urval för publ'!$B$2:$H$2,0),FALSE))</f>
        <v>8.2019700000000005E-4</v>
      </c>
    </row>
    <row r="103" spans="1:14" x14ac:dyDescent="0.25">
      <c r="A103" s="117" t="s">
        <v>169</v>
      </c>
      <c r="B103" s="117" t="s">
        <v>170</v>
      </c>
      <c r="D103" s="112" t="str">
        <f>VLOOKUP(B103,'Miljövärden urval för publ'!$B$2:$V$480,MATCH("ska publiceras:",'Miljövärden urval för publ'!$B$2:$T$2,0),FALSE)</f>
        <v>ja</v>
      </c>
      <c r="E103" s="113">
        <f t="shared" si="3"/>
        <v>85</v>
      </c>
      <c r="H103" s="106">
        <v>101</v>
      </c>
      <c r="I103" s="106" t="str">
        <f t="shared" si="4"/>
        <v>Värmevärden AB</v>
      </c>
      <c r="J103" s="106" t="str">
        <f t="shared" si="5"/>
        <v>Hofors(Värmevärden)</v>
      </c>
      <c r="K103" s="106">
        <f>IF(ISERROR(VLOOKUP($J103,'Miljövärden urval för publ'!$B$2:$H$490,MATCH(K$3,'Miljövärden urval för publ'!$B$2:$H$2,0),FALSE)),"",VLOOKUP($J103,'Miljövärden urval för publ'!$B$2:$H$490,MATCH(K$3,'Miljövärden urval för publ'!$B$2:$H$2,0),FALSE))</f>
        <v>7.1373000000000006E-2</v>
      </c>
      <c r="L103" s="106">
        <f>IF(ISERROR(VLOOKUP($J103,'Miljövärden urval för publ'!$B$2:$H$490,MATCH(L$3,'Miljövärden urval för publ'!$B$2:$H$2,0),FALSE)),"",VLOOKUP($J103,'Miljövärden urval för publ'!$B$2:$H$490,MATCH(L$3,'Miljövärden urval för publ'!$B$2:$H$2,0),FALSE))</f>
        <v>4.1593200000000001</v>
      </c>
      <c r="M103" s="106">
        <f>IF(ISERROR(VLOOKUP($J103,'Miljövärden urval för publ'!$B$2:$H$490,MATCH(M$3,'Miljövärden urval för publ'!$B$2:$H$2,0),FALSE)),"",VLOOKUP($J103,'Miljövärden urval för publ'!$B$2:$H$490,MATCH(M$3,'Miljövärden urval för publ'!$B$2:$H$2,0),FALSE))</f>
        <v>3.2123300000000001</v>
      </c>
      <c r="N103" s="106">
        <f>IF(ISERROR(VLOOKUP($J103,'Miljövärden urval för publ'!$B$2:$H$490,MATCH(N$3,'Miljövärden urval för publ'!$B$2:$H$2,0),FALSE)),"",VLOOKUP($J103,'Miljövärden urval för publ'!$B$2:$H$490,MATCH(N$3,'Miljövärden urval för publ'!$B$2:$H$2,0),FALSE))</f>
        <v>0</v>
      </c>
    </row>
    <row r="104" spans="1:14" x14ac:dyDescent="0.25">
      <c r="A104" s="117" t="s">
        <v>169</v>
      </c>
      <c r="B104" s="117" t="s">
        <v>171</v>
      </c>
      <c r="D104" s="112" t="str">
        <f>VLOOKUP(B104,'Miljövärden urval för publ'!$B$2:$V$480,MATCH("ska publiceras:",'Miljövärden urval för publ'!$B$2:$T$2,0),FALSE)</f>
        <v>ja</v>
      </c>
      <c r="E104" s="113">
        <f t="shared" si="3"/>
        <v>86</v>
      </c>
      <c r="H104" s="106">
        <v>102</v>
      </c>
      <c r="I104" s="106" t="str">
        <f t="shared" si="4"/>
        <v>Vetlanda Energi och Teknik AB</v>
      </c>
      <c r="J104" s="106" t="str">
        <f t="shared" si="5"/>
        <v>Holsby</v>
      </c>
      <c r="K104" s="106">
        <f>IF(ISERROR(VLOOKUP($J104,'Miljövärden urval för publ'!$B$2:$H$490,MATCH(K$3,'Miljövärden urval för publ'!$B$2:$H$2,0),FALSE)),"",VLOOKUP($J104,'Miljövärden urval för publ'!$B$2:$H$490,MATCH(K$3,'Miljövärden urval för publ'!$B$2:$H$2,0),FALSE))</f>
        <v>0.24787899999999999</v>
      </c>
      <c r="L104" s="106">
        <f>IF(ISERROR(VLOOKUP($J104,'Miljövärden urval för publ'!$B$2:$H$490,MATCH(L$3,'Miljövärden urval för publ'!$B$2:$H$2,0),FALSE)),"",VLOOKUP($J104,'Miljövärden urval för publ'!$B$2:$H$490,MATCH(L$3,'Miljövärden urval för publ'!$B$2:$H$2,0),FALSE))</f>
        <v>59.818199999999997</v>
      </c>
      <c r="M104" s="106">
        <f>IF(ISERROR(VLOOKUP($J104,'Miljövärden urval för publ'!$B$2:$H$490,MATCH(M$3,'Miljövärden urval för publ'!$B$2:$H$2,0),FALSE)),"",VLOOKUP($J104,'Miljövärden urval för publ'!$B$2:$H$490,MATCH(M$3,'Miljövärden urval för publ'!$B$2:$H$2,0),FALSE))</f>
        <v>12.2315</v>
      </c>
      <c r="N104" s="106">
        <f>IF(ISERROR(VLOOKUP($J104,'Miljövärden urval för publ'!$B$2:$H$490,MATCH(N$3,'Miljövärden urval för publ'!$B$2:$H$2,0),FALSE)),"",VLOOKUP($J104,'Miljövärden urval för publ'!$B$2:$H$490,MATCH(N$3,'Miljövärden urval för publ'!$B$2:$H$2,0),FALSE))</f>
        <v>8.9215699999999995E-2</v>
      </c>
    </row>
    <row r="105" spans="1:14" x14ac:dyDescent="0.25">
      <c r="A105" s="117" t="s">
        <v>172</v>
      </c>
      <c r="B105" s="117" t="s">
        <v>173</v>
      </c>
      <c r="D105" s="112" t="str">
        <f>VLOOKUP(B105,'Miljövärden urval för publ'!$B$2:$V$480,MATCH("ska publiceras:",'Miljövärden urval för publ'!$B$2:$T$2,0),FALSE)</f>
        <v>ja</v>
      </c>
      <c r="E105" s="113">
        <f t="shared" si="3"/>
        <v>87</v>
      </c>
      <c r="H105" s="106">
        <v>103</v>
      </c>
      <c r="I105" s="106" t="str">
        <f t="shared" si="4"/>
        <v>Lantmännen Agrovärme AB</v>
      </c>
      <c r="J105" s="106" t="str">
        <f t="shared" si="5"/>
        <v>Horred</v>
      </c>
      <c r="K105" s="106">
        <f>IF(ISERROR(VLOOKUP($J105,'Miljövärden urval för publ'!$B$2:$H$490,MATCH(K$3,'Miljövärden urval för publ'!$B$2:$H$2,0),FALSE)),"",VLOOKUP($J105,'Miljövärden urval för publ'!$B$2:$H$490,MATCH(K$3,'Miljövärden urval för publ'!$B$2:$H$2,0),FALSE))</f>
        <v>0.28185300000000002</v>
      </c>
      <c r="L105" s="106">
        <f>IF(ISERROR(VLOOKUP($J105,'Miljövärden urval för publ'!$B$2:$H$490,MATCH(L$3,'Miljövärden urval för publ'!$B$2:$H$2,0),FALSE)),"",VLOOKUP($J105,'Miljövärden urval för publ'!$B$2:$H$490,MATCH(L$3,'Miljövärden urval för publ'!$B$2:$H$2,0),FALSE))</f>
        <v>40.454900000000002</v>
      </c>
      <c r="M105" s="106">
        <f>IF(ISERROR(VLOOKUP($J105,'Miljövärden urval för publ'!$B$2:$H$490,MATCH(M$3,'Miljövärden urval för publ'!$B$2:$H$2,0),FALSE)),"",VLOOKUP($J105,'Miljövärden urval för publ'!$B$2:$H$490,MATCH(M$3,'Miljövärden urval för publ'!$B$2:$H$2,0),FALSE))</f>
        <v>17.447700000000001</v>
      </c>
      <c r="N105" s="106">
        <f>IF(ISERROR(VLOOKUP($J105,'Miljövärden urval för publ'!$B$2:$H$490,MATCH(N$3,'Miljövärden urval för publ'!$B$2:$H$2,0),FALSE)),"",VLOOKUP($J105,'Miljövärden urval för publ'!$B$2:$H$490,MATCH(N$3,'Miljövärden urval för publ'!$B$2:$H$2,0),FALSE))</f>
        <v>6.7566000000000001E-2</v>
      </c>
    </row>
    <row r="106" spans="1:14" x14ac:dyDescent="0.25">
      <c r="A106" s="117" t="s">
        <v>175</v>
      </c>
      <c r="B106" s="117" t="s">
        <v>176</v>
      </c>
      <c r="D106" s="112" t="str">
        <f>VLOOKUP(B106,'Miljövärden urval för publ'!$B$2:$V$480,MATCH("ska publiceras:",'Miljövärden urval för publ'!$B$2:$T$2,0),FALSE)</f>
        <v>ja</v>
      </c>
      <c r="E106" s="113">
        <f t="shared" si="3"/>
        <v>88</v>
      </c>
      <c r="H106" s="106">
        <v>104</v>
      </c>
      <c r="I106" s="106" t="str">
        <f t="shared" si="4"/>
        <v>Värmevärden AB</v>
      </c>
      <c r="J106" s="106" t="str">
        <f t="shared" si="5"/>
        <v>Hudiksvall</v>
      </c>
      <c r="K106" s="106">
        <f>IF(ISERROR(VLOOKUP($J106,'Miljövärden urval för publ'!$B$2:$H$490,MATCH(K$3,'Miljövärden urval för publ'!$B$2:$H$2,0),FALSE)),"",VLOOKUP($J106,'Miljövärden urval för publ'!$B$2:$H$490,MATCH(K$3,'Miljövärden urval för publ'!$B$2:$H$2,0),FALSE))</f>
        <v>8.9209899999999995E-2</v>
      </c>
      <c r="L106" s="106">
        <f>IF(ISERROR(VLOOKUP($J106,'Miljövärden urval för publ'!$B$2:$H$490,MATCH(L$3,'Miljövärden urval för publ'!$B$2:$H$2,0),FALSE)),"",VLOOKUP($J106,'Miljövärden urval för publ'!$B$2:$H$490,MATCH(L$3,'Miljövärden urval för publ'!$B$2:$H$2,0),FALSE))</f>
        <v>8.5467999999999993</v>
      </c>
      <c r="M106" s="106">
        <f>IF(ISERROR(VLOOKUP($J106,'Miljövärden urval för publ'!$B$2:$H$490,MATCH(M$3,'Miljövärden urval för publ'!$B$2:$H$2,0),FALSE)),"",VLOOKUP($J106,'Miljövärden urval för publ'!$B$2:$H$490,MATCH(M$3,'Miljövärden urval för publ'!$B$2:$H$2,0),FALSE))</f>
        <v>5.1939000000000002</v>
      </c>
      <c r="N106" s="106">
        <f>IF(ISERROR(VLOOKUP($J106,'Miljövärden urval för publ'!$B$2:$H$490,MATCH(N$3,'Miljövärden urval för publ'!$B$2:$H$2,0),FALSE)),"",VLOOKUP($J106,'Miljövärden urval för publ'!$B$2:$H$490,MATCH(N$3,'Miljövärden urval för publ'!$B$2:$H$2,0),FALSE))</f>
        <v>8.2491600000000002E-3</v>
      </c>
    </row>
    <row r="107" spans="1:14" x14ac:dyDescent="0.25">
      <c r="A107" s="117" t="s">
        <v>177</v>
      </c>
      <c r="B107" s="117" t="s">
        <v>179</v>
      </c>
      <c r="D107" s="112" t="str">
        <f>VLOOKUP(B107,'Miljövärden urval för publ'!$B$2:$V$480,MATCH("ska publiceras:",'Miljövärden urval för publ'!$B$2:$T$2,0),FALSE)</f>
        <v>ja</v>
      </c>
      <c r="E107" s="113">
        <f t="shared" si="3"/>
        <v>89</v>
      </c>
      <c r="H107" s="106">
        <v>105</v>
      </c>
      <c r="I107" s="106" t="str">
        <f t="shared" si="4"/>
        <v>Övik Energi AB</v>
      </c>
      <c r="J107" s="106" t="str">
        <f t="shared" si="5"/>
        <v>Husum</v>
      </c>
      <c r="K107" s="106">
        <f>IF(ISERROR(VLOOKUP($J107,'Miljövärden urval för publ'!$B$2:$H$490,MATCH(K$3,'Miljövärden urval för publ'!$B$2:$H$2,0),FALSE)),"",VLOOKUP($J107,'Miljövärden urval för publ'!$B$2:$H$490,MATCH(K$3,'Miljövärden urval för publ'!$B$2:$H$2,0),FALSE))</f>
        <v>0.14516899999999999</v>
      </c>
      <c r="L107" s="106">
        <f>IF(ISERROR(VLOOKUP($J107,'Miljövärden urval för publ'!$B$2:$H$490,MATCH(L$3,'Miljövärden urval för publ'!$B$2:$H$2,0),FALSE)),"",VLOOKUP($J107,'Miljövärden urval för publ'!$B$2:$H$490,MATCH(L$3,'Miljövärden urval för publ'!$B$2:$H$2,0),FALSE))</f>
        <v>33.556100000000001</v>
      </c>
      <c r="M107" s="106">
        <f>IF(ISERROR(VLOOKUP($J107,'Miljövärden urval för publ'!$B$2:$H$490,MATCH(M$3,'Miljövärden urval för publ'!$B$2:$H$2,0),FALSE)),"",VLOOKUP($J107,'Miljövärden urval för publ'!$B$2:$H$490,MATCH(M$3,'Miljövärden urval för publ'!$B$2:$H$2,0),FALSE))</f>
        <v>4.8672800000000001</v>
      </c>
      <c r="N107" s="106">
        <f>IF(ISERROR(VLOOKUP($J107,'Miljövärden urval för publ'!$B$2:$H$490,MATCH(N$3,'Miljövärden urval för publ'!$B$2:$H$2,0),FALSE)),"",VLOOKUP($J107,'Miljövärden urval för publ'!$B$2:$H$490,MATCH(N$3,'Miljövärden urval för publ'!$B$2:$H$2,0),FALSE))</f>
        <v>4.64708E-2</v>
      </c>
    </row>
    <row r="108" spans="1:14" x14ac:dyDescent="0.25">
      <c r="A108" s="117" t="s">
        <v>291</v>
      </c>
      <c r="B108" s="117" t="s">
        <v>292</v>
      </c>
      <c r="D108" s="112" t="str">
        <f>VLOOKUP(B108,'Miljövärden urval för publ'!$B$2:$V$480,MATCH("ska publiceras:",'Miljövärden urval för publ'!$B$2:$T$2,0),FALSE)</f>
        <v>nej</v>
      </c>
      <c r="E108" s="113">
        <f t="shared" si="3"/>
        <v>89</v>
      </c>
      <c r="H108" s="106">
        <v>106</v>
      </c>
      <c r="I108" s="106" t="str">
        <f t="shared" si="4"/>
        <v>Degerfors Energi AB</v>
      </c>
      <c r="J108" s="106" t="str">
        <f t="shared" si="5"/>
        <v>HVC Degerfors</v>
      </c>
      <c r="K108" s="106">
        <f>IF(ISERROR(VLOOKUP($J108,'Miljövärden urval för publ'!$B$2:$H$490,MATCH(K$3,'Miljövärden urval för publ'!$B$2:$H$2,0),FALSE)),"",VLOOKUP($J108,'Miljövärden urval för publ'!$B$2:$H$490,MATCH(K$3,'Miljövärden urval för publ'!$B$2:$H$2,0),FALSE))</f>
        <v>0.18854199999999999</v>
      </c>
      <c r="L108" s="106">
        <f>IF(ISERROR(VLOOKUP($J108,'Miljövärden urval för publ'!$B$2:$H$490,MATCH(L$3,'Miljövärden urval för publ'!$B$2:$H$2,0),FALSE)),"",VLOOKUP($J108,'Miljövärden urval för publ'!$B$2:$H$490,MATCH(L$3,'Miljövärden urval för publ'!$B$2:$H$2,0),FALSE))</f>
        <v>17.9498</v>
      </c>
      <c r="M108" s="106">
        <f>IF(ISERROR(VLOOKUP($J108,'Miljövärden urval för publ'!$B$2:$H$490,MATCH(M$3,'Miljövärden urval för publ'!$B$2:$H$2,0),FALSE)),"",VLOOKUP($J108,'Miljövärden urval för publ'!$B$2:$H$490,MATCH(M$3,'Miljövärden urval för publ'!$B$2:$H$2,0),FALSE))</f>
        <v>16.8248</v>
      </c>
      <c r="N108" s="106">
        <f>IF(ISERROR(VLOOKUP($J108,'Miljövärden urval för publ'!$B$2:$H$490,MATCH(N$3,'Miljövärden urval för publ'!$B$2:$H$2,0),FALSE)),"",VLOOKUP($J108,'Miljövärden urval för publ'!$B$2:$H$490,MATCH(N$3,'Miljövärden urval för publ'!$B$2:$H$2,0),FALSE))</f>
        <v>1.6689699999999998E-2</v>
      </c>
    </row>
    <row r="109" spans="1:14" x14ac:dyDescent="0.25">
      <c r="A109" s="117" t="s">
        <v>302</v>
      </c>
      <c r="B109" s="117" t="s">
        <v>303</v>
      </c>
      <c r="D109" s="112" t="str">
        <f>VLOOKUP(B109,'Miljövärden urval för publ'!$B$2:$V$480,MATCH("ska publiceras:",'Miljövärden urval för publ'!$B$2:$T$2,0),FALSE)</f>
        <v>ja</v>
      </c>
      <c r="E109" s="113">
        <f t="shared" si="3"/>
        <v>90</v>
      </c>
      <c r="H109" s="106">
        <v>107</v>
      </c>
      <c r="I109" s="106" t="str">
        <f t="shared" si="4"/>
        <v>Kungälv Energi AB</v>
      </c>
      <c r="J109" s="106" t="str">
        <f t="shared" si="5"/>
        <v>HVC Kode</v>
      </c>
      <c r="K109" s="106">
        <f>IF(ISERROR(VLOOKUP($J109,'Miljövärden urval för publ'!$B$2:$H$490,MATCH(K$3,'Miljövärden urval för publ'!$B$2:$H$2,0),FALSE)),"",VLOOKUP($J109,'Miljövärden urval för publ'!$B$2:$H$490,MATCH(K$3,'Miljövärden urval för publ'!$B$2:$H$2,0),FALSE))</f>
        <v>0.178675</v>
      </c>
      <c r="L109" s="106">
        <f>IF(ISERROR(VLOOKUP($J109,'Miljövärden urval för publ'!$B$2:$H$490,MATCH(L$3,'Miljövärden urval för publ'!$B$2:$H$2,0),FALSE)),"",VLOOKUP($J109,'Miljövärden urval för publ'!$B$2:$H$490,MATCH(L$3,'Miljövärden urval för publ'!$B$2:$H$2,0),FALSE))</f>
        <v>11.6286</v>
      </c>
      <c r="M109" s="106">
        <f>IF(ISERROR(VLOOKUP($J109,'Miljövärden urval för publ'!$B$2:$H$490,MATCH(M$3,'Miljövärden urval för publ'!$B$2:$H$2,0),FALSE)),"",VLOOKUP($J109,'Miljövärden urval för publ'!$B$2:$H$490,MATCH(M$3,'Miljövärden urval för publ'!$B$2:$H$2,0),FALSE))</f>
        <v>16.320399999999999</v>
      </c>
      <c r="N109" s="106">
        <f>IF(ISERROR(VLOOKUP($J109,'Miljövärden urval för publ'!$B$2:$H$490,MATCH(N$3,'Miljövärden urval för publ'!$B$2:$H$2,0),FALSE)),"",VLOOKUP($J109,'Miljövärden urval för publ'!$B$2:$H$490,MATCH(N$3,'Miljövärden urval för publ'!$B$2:$H$2,0),FALSE))</f>
        <v>1.31488E-2</v>
      </c>
    </row>
    <row r="110" spans="1:14" x14ac:dyDescent="0.25">
      <c r="A110" s="117" t="s">
        <v>181</v>
      </c>
      <c r="B110" s="117" t="s">
        <v>182</v>
      </c>
      <c r="D110" s="112" t="str">
        <f>VLOOKUP(B110,'Miljövärden urval för publ'!$B$2:$V$480,MATCH("ska publiceras:",'Miljövärden urval för publ'!$B$2:$T$2,0),FALSE)</f>
        <v>ja</v>
      </c>
      <c r="E110" s="113">
        <f t="shared" si="3"/>
        <v>91</v>
      </c>
      <c r="H110" s="106">
        <v>108</v>
      </c>
      <c r="I110" s="106" t="str">
        <f t="shared" si="4"/>
        <v>Kungälv Energi AB</v>
      </c>
      <c r="J110" s="106" t="str">
        <f t="shared" si="5"/>
        <v>HVC Kärna</v>
      </c>
      <c r="K110" s="106">
        <f>IF(ISERROR(VLOOKUP($J110,'Miljövärden urval för publ'!$B$2:$H$490,MATCH(K$3,'Miljövärden urval för publ'!$B$2:$H$2,0),FALSE)),"",VLOOKUP($J110,'Miljövärden urval för publ'!$B$2:$H$490,MATCH(K$3,'Miljövärden urval för publ'!$B$2:$H$2,0),FALSE))</f>
        <v>0.209788</v>
      </c>
      <c r="L110" s="106">
        <f>IF(ISERROR(VLOOKUP($J110,'Miljövärden urval för publ'!$B$2:$H$490,MATCH(L$3,'Miljövärden urval för publ'!$B$2:$H$2,0),FALSE)),"",VLOOKUP($J110,'Miljövärden urval för publ'!$B$2:$H$490,MATCH(L$3,'Miljövärden urval för publ'!$B$2:$H$2,0),FALSE))</f>
        <v>14.2029</v>
      </c>
      <c r="M110" s="106">
        <f>IF(ISERROR(VLOOKUP($J110,'Miljövärden urval för publ'!$B$2:$H$490,MATCH(M$3,'Miljövärden urval för publ'!$B$2:$H$2,0),FALSE)),"",VLOOKUP($J110,'Miljövärden urval för publ'!$B$2:$H$490,MATCH(M$3,'Miljövärden urval för publ'!$B$2:$H$2,0),FALSE))</f>
        <v>16.384399999999999</v>
      </c>
      <c r="N110" s="106">
        <f>IF(ISERROR(VLOOKUP($J110,'Miljövärden urval för publ'!$B$2:$H$490,MATCH(N$3,'Miljövärden urval för publ'!$B$2:$H$2,0),FALSE)),"",VLOOKUP($J110,'Miljövärden urval för publ'!$B$2:$H$490,MATCH(N$3,'Miljövärden urval för publ'!$B$2:$H$2,0),FALSE))</f>
        <v>2.05761E-2</v>
      </c>
    </row>
    <row r="111" spans="1:14" x14ac:dyDescent="0.25">
      <c r="A111" s="117" t="s">
        <v>329</v>
      </c>
      <c r="B111" s="117" t="s">
        <v>330</v>
      </c>
      <c r="D111" s="112" t="str">
        <f>VLOOKUP(B111,'Miljövärden urval för publ'!$B$2:$V$480,MATCH("ska publiceras:",'Miljövärden urval för publ'!$B$2:$T$2,0),FALSE)</f>
        <v>nej</v>
      </c>
      <c r="E111" s="113">
        <f t="shared" si="3"/>
        <v>91</v>
      </c>
      <c r="H111" s="106">
        <v>109</v>
      </c>
      <c r="I111" s="106" t="str">
        <f t="shared" si="4"/>
        <v>Kungälv Energi AB</v>
      </c>
      <c r="J111" s="106" t="str">
        <f t="shared" si="5"/>
        <v>HVC Stålkullen</v>
      </c>
      <c r="K111" s="106">
        <f>IF(ISERROR(VLOOKUP($J111,'Miljövärden urval för publ'!$B$2:$H$490,MATCH(K$3,'Miljövärden urval för publ'!$B$2:$H$2,0),FALSE)),"",VLOOKUP($J111,'Miljövärden urval för publ'!$B$2:$H$490,MATCH(K$3,'Miljövärden urval för publ'!$B$2:$H$2,0),FALSE))</f>
        <v>0.15793499999999999</v>
      </c>
      <c r="L111" s="106">
        <f>IF(ISERROR(VLOOKUP($J111,'Miljövärden urval för publ'!$B$2:$H$490,MATCH(L$3,'Miljövärden urval för publ'!$B$2:$H$2,0),FALSE)),"",VLOOKUP($J111,'Miljövärden urval för publ'!$B$2:$H$490,MATCH(L$3,'Miljövärden urval för publ'!$B$2:$H$2,0),FALSE))</f>
        <v>9.7299299999999995</v>
      </c>
      <c r="M111" s="106">
        <f>IF(ISERROR(VLOOKUP($J111,'Miljövärden urval för publ'!$B$2:$H$490,MATCH(M$3,'Miljövärden urval för publ'!$B$2:$H$2,0),FALSE)),"",VLOOKUP($J111,'Miljövärden urval för publ'!$B$2:$H$490,MATCH(M$3,'Miljövärden urval för publ'!$B$2:$H$2,0),FALSE))</f>
        <v>15.445600000000001</v>
      </c>
      <c r="N111" s="106">
        <f>IF(ISERROR(VLOOKUP($J111,'Miljövärden urval för publ'!$B$2:$H$490,MATCH(N$3,'Miljövärden urval för publ'!$B$2:$H$2,0),FALSE)),"",VLOOKUP($J111,'Miljövärden urval för publ'!$B$2:$H$490,MATCH(N$3,'Miljövärden urval för publ'!$B$2:$H$2,0),FALSE))</f>
        <v>9.0826499999999994E-3</v>
      </c>
    </row>
    <row r="112" spans="1:14" x14ac:dyDescent="0.25">
      <c r="A112" s="117" t="s">
        <v>556</v>
      </c>
      <c r="B112" s="117" t="s">
        <v>559</v>
      </c>
      <c r="D112" s="112" t="str">
        <f>VLOOKUP(B112,'Miljövärden urval för publ'!$B$2:$V$480,MATCH("ska publiceras:",'Miljövärden urval för publ'!$B$2:$T$2,0),FALSE)</f>
        <v>ja</v>
      </c>
      <c r="E112" s="113">
        <f t="shared" si="3"/>
        <v>92</v>
      </c>
      <c r="H112" s="106">
        <v>110</v>
      </c>
      <c r="I112" s="106" t="str">
        <f t="shared" si="4"/>
        <v>Mark Kraftvärme AB</v>
      </c>
      <c r="J112" s="106" t="str">
        <f t="shared" si="5"/>
        <v>Hyssna</v>
      </c>
      <c r="K112" s="106">
        <f>IF(ISERROR(VLOOKUP($J112,'Miljövärden urval för publ'!$B$2:$H$490,MATCH(K$3,'Miljövärden urval för publ'!$B$2:$H$2,0),FALSE)),"",VLOOKUP($J112,'Miljövärden urval för publ'!$B$2:$H$490,MATCH(K$3,'Miljövärden urval för publ'!$B$2:$H$2,0),FALSE))</f>
        <v>0.142957</v>
      </c>
      <c r="L112" s="106">
        <f>IF(ISERROR(VLOOKUP($J112,'Miljövärden urval för publ'!$B$2:$H$490,MATCH(L$3,'Miljövärden urval för publ'!$B$2:$H$2,0),FALSE)),"",VLOOKUP($J112,'Miljövärden urval för publ'!$B$2:$H$490,MATCH(L$3,'Miljövärden urval för publ'!$B$2:$H$2,0),FALSE))</f>
        <v>9.9505400000000002</v>
      </c>
      <c r="M112" s="106">
        <f>IF(ISERROR(VLOOKUP($J112,'Miljövärden urval för publ'!$B$2:$H$490,MATCH(M$3,'Miljövärden urval för publ'!$B$2:$H$2,0),FALSE)),"",VLOOKUP($J112,'Miljövärden urval för publ'!$B$2:$H$490,MATCH(M$3,'Miljövärden urval för publ'!$B$2:$H$2,0),FALSE))</f>
        <v>15.6455</v>
      </c>
      <c r="N112" s="106">
        <f>IF(ISERROR(VLOOKUP($J112,'Miljövärden urval för publ'!$B$2:$H$490,MATCH(N$3,'Miljövärden urval för publ'!$B$2:$H$2,0),FALSE)),"",VLOOKUP($J112,'Miljövärden urval för publ'!$B$2:$H$490,MATCH(N$3,'Miljövärden urval för publ'!$B$2:$H$2,0),FALSE))</f>
        <v>9.1463399999999993E-3</v>
      </c>
    </row>
    <row r="113" spans="1:14" x14ac:dyDescent="0.25">
      <c r="A113" s="117" t="s">
        <v>474</v>
      </c>
      <c r="B113" s="117" t="s">
        <v>478</v>
      </c>
      <c r="D113" s="112" t="str">
        <f>VLOOKUP(B113,'Miljövärden urval för publ'!$B$2:$V$480,MATCH("ska publiceras:",'Miljövärden urval för publ'!$B$2:$T$2,0),FALSE)</f>
        <v>ja</v>
      </c>
      <c r="E113" s="113">
        <f t="shared" si="3"/>
        <v>93</v>
      </c>
      <c r="H113" s="106">
        <v>111</v>
      </c>
      <c r="I113" s="106" t="str">
        <f t="shared" si="4"/>
        <v>Värmevärden AB</v>
      </c>
      <c r="J113" s="106" t="str">
        <f t="shared" si="5"/>
        <v>Hällefors</v>
      </c>
      <c r="K113" s="106">
        <f>IF(ISERROR(VLOOKUP($J113,'Miljövärden urval för publ'!$B$2:$H$490,MATCH(K$3,'Miljövärden urval för publ'!$B$2:$H$2,0),FALSE)),"",VLOOKUP($J113,'Miljövärden urval för publ'!$B$2:$H$490,MATCH(K$3,'Miljövärden urval för publ'!$B$2:$H$2,0),FALSE))</f>
        <v>0.102572</v>
      </c>
      <c r="L113" s="106">
        <f>IF(ISERROR(VLOOKUP($J113,'Miljövärden urval för publ'!$B$2:$H$490,MATCH(L$3,'Miljövärden urval för publ'!$B$2:$H$2,0),FALSE)),"",VLOOKUP($J113,'Miljövärden urval för publ'!$B$2:$H$490,MATCH(L$3,'Miljövärden urval för publ'!$B$2:$H$2,0),FALSE))</f>
        <v>11.7964</v>
      </c>
      <c r="M113" s="106">
        <f>IF(ISERROR(VLOOKUP($J113,'Miljövärden urval för publ'!$B$2:$H$490,MATCH(M$3,'Miljövärden urval för publ'!$B$2:$H$2,0),FALSE)),"",VLOOKUP($J113,'Miljövärden urval för publ'!$B$2:$H$490,MATCH(M$3,'Miljövärden urval för publ'!$B$2:$H$2,0),FALSE))</f>
        <v>6.3380900000000002</v>
      </c>
      <c r="N113" s="106">
        <f>IF(ISERROR(VLOOKUP($J113,'Miljövärden urval för publ'!$B$2:$H$490,MATCH(N$3,'Miljövärden urval för publ'!$B$2:$H$2,0),FALSE)),"",VLOOKUP($J113,'Miljövärden urval för publ'!$B$2:$H$490,MATCH(N$3,'Miljövärden urval för publ'!$B$2:$H$2,0),FALSE))</f>
        <v>1.1542800000000001E-2</v>
      </c>
    </row>
    <row r="114" spans="1:14" x14ac:dyDescent="0.25">
      <c r="A114" s="117" t="s">
        <v>115</v>
      </c>
      <c r="B114" s="117" t="s">
        <v>119</v>
      </c>
      <c r="D114" s="112" t="str">
        <f>VLOOKUP(B114,'Miljövärden urval för publ'!$B$2:$V$480,MATCH("ska publiceras:",'Miljövärden urval för publ'!$B$2:$T$2,0),FALSE)</f>
        <v>nej</v>
      </c>
      <c r="E114" s="113">
        <f t="shared" si="3"/>
        <v>93</v>
      </c>
      <c r="H114" s="106">
        <v>112</v>
      </c>
      <c r="I114" s="106" t="str">
        <f t="shared" si="4"/>
        <v>Götene Vatten &amp; Värme AB</v>
      </c>
      <c r="J114" s="106" t="str">
        <f t="shared" si="5"/>
        <v>Hällekis</v>
      </c>
      <c r="K114" s="106">
        <f>IF(ISERROR(VLOOKUP($J114,'Miljövärden urval för publ'!$B$2:$H$490,MATCH(K$3,'Miljövärden urval för publ'!$B$2:$H$2,0),FALSE)),"",VLOOKUP($J114,'Miljövärden urval för publ'!$B$2:$H$490,MATCH(K$3,'Miljövärden urval för publ'!$B$2:$H$2,0),FALSE))</f>
        <v>5.3091600000000003E-2</v>
      </c>
      <c r="L114" s="106">
        <f>IF(ISERROR(VLOOKUP($J114,'Miljövärden urval för publ'!$B$2:$H$490,MATCH(L$3,'Miljövärden urval för publ'!$B$2:$H$2,0),FALSE)),"",VLOOKUP($J114,'Miljövärden urval för publ'!$B$2:$H$490,MATCH(L$3,'Miljövärden urval för publ'!$B$2:$H$2,0),FALSE))</f>
        <v>3.2277</v>
      </c>
      <c r="M114" s="106">
        <f>IF(ISERROR(VLOOKUP($J114,'Miljövärden urval för publ'!$B$2:$H$490,MATCH(M$3,'Miljövärden urval för publ'!$B$2:$H$2,0),FALSE)),"",VLOOKUP($J114,'Miljövärden urval för publ'!$B$2:$H$490,MATCH(M$3,'Miljövärden urval för publ'!$B$2:$H$2,0),FALSE))</f>
        <v>1.3433200000000001</v>
      </c>
      <c r="N114" s="106">
        <f>IF(ISERROR(VLOOKUP($J114,'Miljövärden urval för publ'!$B$2:$H$490,MATCH(N$3,'Miljövärden urval för publ'!$B$2:$H$2,0),FALSE)),"",VLOOKUP($J114,'Miljövärden urval för publ'!$B$2:$H$490,MATCH(N$3,'Miljövärden urval för publ'!$B$2:$H$2,0),FALSE))</f>
        <v>6.6611600000000002E-3</v>
      </c>
    </row>
    <row r="115" spans="1:14" x14ac:dyDescent="0.25">
      <c r="A115" s="117" t="s">
        <v>185</v>
      </c>
      <c r="B115" s="117" t="s">
        <v>186</v>
      </c>
      <c r="D115" s="112" t="str">
        <f>VLOOKUP(B115,'Miljövärden urval för publ'!$B$2:$V$480,MATCH("ska publiceras:",'Miljövärden urval för publ'!$B$2:$T$2,0),FALSE)</f>
        <v>ja</v>
      </c>
      <c r="E115" s="113">
        <f t="shared" si="3"/>
        <v>94</v>
      </c>
      <c r="H115" s="106">
        <v>113</v>
      </c>
      <c r="I115" s="106" t="str">
        <f t="shared" si="4"/>
        <v>Härnösand Energi &amp; Miljö AB</v>
      </c>
      <c r="J115" s="106" t="str">
        <f t="shared" si="5"/>
        <v>Härnösand</v>
      </c>
      <c r="K115" s="106">
        <f>IF(ISERROR(VLOOKUP($J115,'Miljövärden urval för publ'!$B$2:$H$490,MATCH(K$3,'Miljövärden urval för publ'!$B$2:$H$2,0),FALSE)),"",VLOOKUP($J115,'Miljövärden urval för publ'!$B$2:$H$490,MATCH(K$3,'Miljövärden urval för publ'!$B$2:$H$2,0),FALSE))</f>
        <v>0.12189999999999999</v>
      </c>
      <c r="L115" s="106">
        <f>IF(ISERROR(VLOOKUP($J115,'Miljövärden urval för publ'!$B$2:$H$490,MATCH(L$3,'Miljövärden urval för publ'!$B$2:$H$2,0),FALSE)),"",VLOOKUP($J115,'Miljövärden urval för publ'!$B$2:$H$490,MATCH(L$3,'Miljövärden urval för publ'!$B$2:$H$2,0),FALSE))</f>
        <v>37.231299999999997</v>
      </c>
      <c r="M115" s="106">
        <f>IF(ISERROR(VLOOKUP($J115,'Miljövärden urval för publ'!$B$2:$H$490,MATCH(M$3,'Miljövärden urval för publ'!$B$2:$H$2,0),FALSE)),"",VLOOKUP($J115,'Miljövärden urval för publ'!$B$2:$H$490,MATCH(M$3,'Miljövärden urval för publ'!$B$2:$H$2,0),FALSE))</f>
        <v>7.6951299999999998</v>
      </c>
      <c r="N115" s="106">
        <f>IF(ISERROR(VLOOKUP($J115,'Miljövärden urval för publ'!$B$2:$H$490,MATCH(N$3,'Miljövärden urval för publ'!$B$2:$H$2,0),FALSE)),"",VLOOKUP($J115,'Miljövärden urval för publ'!$B$2:$H$490,MATCH(N$3,'Miljövärden urval för publ'!$B$2:$H$2,0),FALSE))</f>
        <v>2.2785000000000001E-3</v>
      </c>
    </row>
    <row r="116" spans="1:14" x14ac:dyDescent="0.25">
      <c r="A116" s="117" t="s">
        <v>33</v>
      </c>
      <c r="B116" s="117" t="s">
        <v>37</v>
      </c>
      <c r="D116" s="112" t="str">
        <f>VLOOKUP(B116,'Miljövärden urval för publ'!$B$2:$V$480,MATCH("ska publiceras:",'Miljövärden urval för publ'!$B$2:$T$2,0),FALSE)</f>
        <v>ja</v>
      </c>
      <c r="E116" s="113">
        <f t="shared" si="3"/>
        <v>95</v>
      </c>
      <c r="H116" s="106">
        <v>114</v>
      </c>
      <c r="I116" s="106" t="str">
        <f t="shared" si="4"/>
        <v>Hässleholm Miljö AB</v>
      </c>
      <c r="J116" s="106" t="str">
        <f t="shared" si="5"/>
        <v>Hässleholm</v>
      </c>
      <c r="K116" s="106">
        <f>IF(ISERROR(VLOOKUP($J116,'Miljövärden urval för publ'!$B$2:$H$490,MATCH(K$3,'Miljövärden urval för publ'!$B$2:$H$2,0),FALSE)),"",VLOOKUP($J116,'Miljövärden urval för publ'!$B$2:$H$490,MATCH(K$3,'Miljövärden urval för publ'!$B$2:$H$2,0),FALSE))</f>
        <v>0.182366</v>
      </c>
      <c r="L116" s="106">
        <f>IF(ISERROR(VLOOKUP($J116,'Miljövärden urval för publ'!$B$2:$H$490,MATCH(L$3,'Miljövärden urval för publ'!$B$2:$H$2,0),FALSE)),"",VLOOKUP($J116,'Miljövärden urval för publ'!$B$2:$H$490,MATCH(L$3,'Miljövärden urval för publ'!$B$2:$H$2,0),FALSE))</f>
        <v>98.465999999999994</v>
      </c>
      <c r="M116" s="106">
        <f>IF(ISERROR(VLOOKUP($J116,'Miljövärden urval för publ'!$B$2:$H$490,MATCH(M$3,'Miljövärden urval för publ'!$B$2:$H$2,0),FALSE)),"",VLOOKUP($J116,'Miljövärden urval för publ'!$B$2:$H$490,MATCH(M$3,'Miljövärden urval för publ'!$B$2:$H$2,0),FALSE))</f>
        <v>6.2577199999999999</v>
      </c>
      <c r="N116" s="106">
        <f>IF(ISERROR(VLOOKUP($J116,'Miljövärden urval för publ'!$B$2:$H$490,MATCH(N$3,'Miljövärden urval för publ'!$B$2:$H$2,0),FALSE)),"",VLOOKUP($J116,'Miljövärden urval för publ'!$B$2:$H$490,MATCH(N$3,'Miljövärden urval för publ'!$B$2:$H$2,0),FALSE))</f>
        <v>2.8445999999999999E-2</v>
      </c>
    </row>
    <row r="117" spans="1:14" x14ac:dyDescent="0.25">
      <c r="A117" s="117" t="s">
        <v>547</v>
      </c>
      <c r="B117" s="117" t="s">
        <v>548</v>
      </c>
      <c r="D117" s="112" t="str">
        <f>VLOOKUP(B117,'Miljövärden urval för publ'!$B$2:$V$480,MATCH("ska publiceras:",'Miljövärden urval för publ'!$B$2:$T$2,0),FALSE)</f>
        <v>ja</v>
      </c>
      <c r="E117" s="113">
        <f t="shared" si="3"/>
        <v>96</v>
      </c>
      <c r="H117" s="106">
        <v>115</v>
      </c>
      <c r="I117" s="106" t="str">
        <f t="shared" si="4"/>
        <v>Höganäs Energi AB</v>
      </c>
      <c r="J117" s="106" t="str">
        <f t="shared" si="5"/>
        <v>Höganäs</v>
      </c>
      <c r="K117" s="106">
        <f>IF(ISERROR(VLOOKUP($J117,'Miljövärden urval för publ'!$B$2:$H$490,MATCH(K$3,'Miljövärden urval för publ'!$B$2:$H$2,0),FALSE)),"",VLOOKUP($J117,'Miljövärden urval för publ'!$B$2:$H$490,MATCH(K$3,'Miljövärden urval för publ'!$B$2:$H$2,0),FALSE))</f>
        <v>4.3985099999999999E-2</v>
      </c>
      <c r="L117" s="106">
        <f>IF(ISERROR(VLOOKUP($J117,'Miljövärden urval för publ'!$B$2:$H$490,MATCH(L$3,'Miljövärden urval för publ'!$B$2:$H$2,0),FALSE)),"",VLOOKUP($J117,'Miljövärden urval för publ'!$B$2:$H$490,MATCH(L$3,'Miljövärden urval för publ'!$B$2:$H$2,0),FALSE))</f>
        <v>6.4214200000000003</v>
      </c>
      <c r="M117" s="106">
        <f>IF(ISERROR(VLOOKUP($J117,'Miljövärden urval för publ'!$B$2:$H$490,MATCH(M$3,'Miljövärden urval för publ'!$B$2:$H$2,0),FALSE)),"",VLOOKUP($J117,'Miljövärden urval för publ'!$B$2:$H$490,MATCH(M$3,'Miljövärden urval för publ'!$B$2:$H$2,0),FALSE))</f>
        <v>1.49797</v>
      </c>
      <c r="N117" s="106">
        <f>IF(ISERROR(VLOOKUP($J117,'Miljövärden urval för publ'!$B$2:$H$490,MATCH(N$3,'Miljövärden urval för publ'!$B$2:$H$2,0),FALSE)),"",VLOOKUP($J117,'Miljövärden urval för publ'!$B$2:$H$490,MATCH(N$3,'Miljövärden urval för publ'!$B$2:$H$2,0),FALSE))</f>
        <v>2.4582900000000001E-2</v>
      </c>
    </row>
    <row r="118" spans="1:14" x14ac:dyDescent="0.25">
      <c r="A118" s="117" t="s">
        <v>160</v>
      </c>
      <c r="B118" s="117" t="s">
        <v>161</v>
      </c>
      <c r="D118" s="112" t="str">
        <f>VLOOKUP(B118,'Miljövärden urval för publ'!$B$2:$V$480,MATCH("ska publiceras:",'Miljövärden urval för publ'!$B$2:$T$2,0),FALSE)</f>
        <v>ja</v>
      </c>
      <c r="E118" s="113">
        <f t="shared" si="3"/>
        <v>97</v>
      </c>
      <c r="H118" s="106">
        <v>116</v>
      </c>
      <c r="I118" s="106" t="str">
        <f t="shared" si="4"/>
        <v>E.ON Värme Sverige AB</v>
      </c>
      <c r="J118" s="106" t="str">
        <f t="shared" si="5"/>
        <v>HÖK</v>
      </c>
      <c r="K118" s="106">
        <f>IF(ISERROR(VLOOKUP($J118,'Miljövärden urval för publ'!$B$2:$H$490,MATCH(K$3,'Miljövärden urval för publ'!$B$2:$H$2,0),FALSE)),"",VLOOKUP($J118,'Miljövärden urval för publ'!$B$2:$H$490,MATCH(K$3,'Miljövärden urval för publ'!$B$2:$H$2,0),FALSE))</f>
        <v>0.25924999999999998</v>
      </c>
      <c r="L118" s="106">
        <f>IF(ISERROR(VLOOKUP($J118,'Miljövärden urval för publ'!$B$2:$H$490,MATCH(L$3,'Miljövärden urval för publ'!$B$2:$H$2,0),FALSE)),"",VLOOKUP($J118,'Miljövärden urval för publ'!$B$2:$H$490,MATCH(L$3,'Miljövärden urval för publ'!$B$2:$H$2,0),FALSE))</f>
        <v>81.923400000000001</v>
      </c>
      <c r="M118" s="106">
        <f>IF(ISERROR(VLOOKUP($J118,'Miljövärden urval för publ'!$B$2:$H$490,MATCH(M$3,'Miljövärden urval för publ'!$B$2:$H$2,0),FALSE)),"",VLOOKUP($J118,'Miljövärden urval för publ'!$B$2:$H$490,MATCH(M$3,'Miljövärden urval för publ'!$B$2:$H$2,0),FALSE))</f>
        <v>7.7391100000000002</v>
      </c>
      <c r="N118" s="106">
        <f>IF(ISERROR(VLOOKUP($J118,'Miljövärden urval för publ'!$B$2:$H$490,MATCH(N$3,'Miljövärden urval för publ'!$B$2:$H$2,0),FALSE)),"",VLOOKUP($J118,'Miljövärden urval för publ'!$B$2:$H$490,MATCH(N$3,'Miljövärden urval för publ'!$B$2:$H$2,0),FALSE))</f>
        <v>6.7103499999999996E-2</v>
      </c>
    </row>
    <row r="119" spans="1:14" x14ac:dyDescent="0.25">
      <c r="A119" s="117" t="s">
        <v>156</v>
      </c>
      <c r="B119" s="117" t="s">
        <v>158</v>
      </c>
      <c r="D119" s="112" t="str">
        <f>VLOOKUP(B119,'Miljövärden urval för publ'!$B$2:$V$480,MATCH("ska publiceras:",'Miljövärden urval för publ'!$B$2:$T$2,0),FALSE)</f>
        <v>ja</v>
      </c>
      <c r="E119" s="113">
        <f t="shared" si="3"/>
        <v>98</v>
      </c>
      <c r="H119" s="106">
        <v>117</v>
      </c>
      <c r="I119" s="106" t="str">
        <f t="shared" si="4"/>
        <v>Rindi Energi AB</v>
      </c>
      <c r="J119" s="106" t="str">
        <f t="shared" si="5"/>
        <v>Hörby</v>
      </c>
      <c r="K119" s="106">
        <f>IF(ISERROR(VLOOKUP($J119,'Miljövärden urval för publ'!$B$2:$H$490,MATCH(K$3,'Miljövärden urval för publ'!$B$2:$H$2,0),FALSE)),"",VLOOKUP($J119,'Miljövärden urval för publ'!$B$2:$H$490,MATCH(K$3,'Miljövärden urval för publ'!$B$2:$H$2,0),FALSE))</f>
        <v>0.12979399999999999</v>
      </c>
      <c r="L119" s="106">
        <f>IF(ISERROR(VLOOKUP($J119,'Miljövärden urval för publ'!$B$2:$H$490,MATCH(L$3,'Miljövärden urval för publ'!$B$2:$H$2,0),FALSE)),"",VLOOKUP($J119,'Miljövärden urval för publ'!$B$2:$H$490,MATCH(L$3,'Miljövärden urval för publ'!$B$2:$H$2,0),FALSE))</f>
        <v>31.404199999999999</v>
      </c>
      <c r="M119" s="106">
        <f>IF(ISERROR(VLOOKUP($J119,'Miljövärden urval för publ'!$B$2:$H$490,MATCH(M$3,'Miljövärden urval för publ'!$B$2:$H$2,0),FALSE)),"",VLOOKUP($J119,'Miljövärden urval för publ'!$B$2:$H$490,MATCH(M$3,'Miljövärden urval för publ'!$B$2:$H$2,0),FALSE))</f>
        <v>10.0831</v>
      </c>
      <c r="N119" s="106">
        <f>IF(ISERROR(VLOOKUP($J119,'Miljövärden urval för publ'!$B$2:$H$490,MATCH(N$3,'Miljövärden urval för publ'!$B$2:$H$2,0),FALSE)),"",VLOOKUP($J119,'Miljövärden urval för publ'!$B$2:$H$490,MATCH(N$3,'Miljövärden urval för publ'!$B$2:$H$2,0),FALSE))</f>
        <v>2.2301700000000001E-2</v>
      </c>
    </row>
    <row r="120" spans="1:14" x14ac:dyDescent="0.25">
      <c r="A120" s="117" t="s">
        <v>190</v>
      </c>
      <c r="B120" s="117" t="s">
        <v>191</v>
      </c>
      <c r="D120" s="112" t="str">
        <f>VLOOKUP(B120,'Miljövärden urval för publ'!$B$2:$V$480,MATCH("ska publiceras:",'Miljövärden urval för publ'!$B$2:$T$2,0),FALSE)</f>
        <v>ja</v>
      </c>
      <c r="E120" s="113">
        <f t="shared" si="3"/>
        <v>99</v>
      </c>
      <c r="H120" s="106">
        <v>118</v>
      </c>
      <c r="I120" s="106" t="str">
        <f t="shared" si="4"/>
        <v>Umeå Energi AB</v>
      </c>
      <c r="J120" s="106" t="str">
        <f t="shared" si="5"/>
        <v>Hörnefors</v>
      </c>
      <c r="K120" s="106">
        <f>IF(ISERROR(VLOOKUP($J120,'Miljövärden urval för publ'!$B$2:$H$490,MATCH(K$3,'Miljövärden urval för publ'!$B$2:$H$2,0),FALSE)),"",VLOOKUP($J120,'Miljövärden urval för publ'!$B$2:$H$490,MATCH(K$3,'Miljövärden urval för publ'!$B$2:$H$2,0),FALSE))</f>
        <v>0.21151400000000001</v>
      </c>
      <c r="L120" s="106">
        <f>IF(ISERROR(VLOOKUP($J120,'Miljövärden urval för publ'!$B$2:$H$490,MATCH(L$3,'Miljövärden urval för publ'!$B$2:$H$2,0),FALSE)),"",VLOOKUP($J120,'Miljövärden urval för publ'!$B$2:$H$490,MATCH(L$3,'Miljövärden urval för publ'!$B$2:$H$2,0),FALSE))</f>
        <v>9.64466</v>
      </c>
      <c r="M120" s="106">
        <f>IF(ISERROR(VLOOKUP($J120,'Miljövärden urval för publ'!$B$2:$H$490,MATCH(M$3,'Miljövärden urval för publ'!$B$2:$H$2,0),FALSE)),"",VLOOKUP($J120,'Miljövärden urval för publ'!$B$2:$H$490,MATCH(M$3,'Miljövärden urval för publ'!$B$2:$H$2,0),FALSE))</f>
        <v>18.138100000000001</v>
      </c>
      <c r="N120" s="106">
        <f>IF(ISERROR(VLOOKUP($J120,'Miljövärden urval för publ'!$B$2:$H$490,MATCH(N$3,'Miljövärden urval för publ'!$B$2:$H$2,0),FALSE)),"",VLOOKUP($J120,'Miljövärden urval för publ'!$B$2:$H$490,MATCH(N$3,'Miljövärden urval för publ'!$B$2:$H$2,0),FALSE))</f>
        <v>3.6650200000000002E-3</v>
      </c>
    </row>
    <row r="121" spans="1:14" x14ac:dyDescent="0.25">
      <c r="A121" s="117" t="s">
        <v>547</v>
      </c>
      <c r="B121" s="117" t="s">
        <v>549</v>
      </c>
      <c r="D121" s="112" t="str">
        <f>VLOOKUP(B121,'Miljövärden urval för publ'!$B$2:$V$480,MATCH("ska publiceras:",'Miljövärden urval för publ'!$B$2:$T$2,0),FALSE)</f>
        <v>ja</v>
      </c>
      <c r="E121" s="113">
        <f t="shared" si="3"/>
        <v>100</v>
      </c>
      <c r="H121" s="106">
        <v>119</v>
      </c>
      <c r="I121" s="106" t="str">
        <f t="shared" si="4"/>
        <v>Rindi Energi AB</v>
      </c>
      <c r="J121" s="106" t="str">
        <f t="shared" si="5"/>
        <v>Höör</v>
      </c>
      <c r="K121" s="106">
        <f>IF(ISERROR(VLOOKUP($J121,'Miljövärden urval för publ'!$B$2:$H$490,MATCH(K$3,'Miljövärden urval för publ'!$B$2:$H$2,0),FALSE)),"",VLOOKUP($J121,'Miljövärden urval för publ'!$B$2:$H$490,MATCH(K$3,'Miljövärden urval för publ'!$B$2:$H$2,0),FALSE))</f>
        <v>0.13056000000000001</v>
      </c>
      <c r="L121" s="106">
        <f>IF(ISERROR(VLOOKUP($J121,'Miljövärden urval för publ'!$B$2:$H$490,MATCH(L$3,'Miljövärden urval för publ'!$B$2:$H$2,0),FALSE)),"",VLOOKUP($J121,'Miljövärden urval för publ'!$B$2:$H$490,MATCH(L$3,'Miljövärden urval för publ'!$B$2:$H$2,0),FALSE))</f>
        <v>30.9116</v>
      </c>
      <c r="M121" s="106">
        <f>IF(ISERROR(VLOOKUP($J121,'Miljövärden urval för publ'!$B$2:$H$490,MATCH(M$3,'Miljövärden urval för publ'!$B$2:$H$2,0),FALSE)),"",VLOOKUP($J121,'Miljövärden urval för publ'!$B$2:$H$490,MATCH(M$3,'Miljövärden urval för publ'!$B$2:$H$2,0),FALSE))</f>
        <v>8.8510600000000004</v>
      </c>
      <c r="N121" s="106">
        <f>IF(ISERROR(VLOOKUP($J121,'Miljövärden urval för publ'!$B$2:$H$490,MATCH(N$3,'Miljövärden urval för publ'!$B$2:$H$2,0),FALSE)),"",VLOOKUP($J121,'Miljövärden urval för publ'!$B$2:$H$490,MATCH(N$3,'Miljövärden urval för publ'!$B$2:$H$2,0),FALSE))</f>
        <v>2.1496600000000001E-2</v>
      </c>
    </row>
    <row r="122" spans="1:14" x14ac:dyDescent="0.25">
      <c r="A122" s="117" t="s">
        <v>501</v>
      </c>
      <c r="B122" s="117" t="s">
        <v>508</v>
      </c>
      <c r="D122" s="112" t="str">
        <f>VLOOKUP(B122,'Miljövärden urval för publ'!$B$2:$V$480,MATCH("ska publiceras:",'Miljövärden urval för publ'!$B$2:$T$2,0),FALSE)</f>
        <v>ja</v>
      </c>
      <c r="E122" s="113">
        <f t="shared" si="3"/>
        <v>101</v>
      </c>
      <c r="H122" s="106">
        <v>120</v>
      </c>
      <c r="I122" s="106" t="str">
        <f t="shared" si="4"/>
        <v>Värmevärden AB</v>
      </c>
      <c r="J122" s="106" t="str">
        <f t="shared" si="5"/>
        <v>Iggesund</v>
      </c>
      <c r="K122" s="106">
        <f>IF(ISERROR(VLOOKUP($J122,'Miljövärden urval för publ'!$B$2:$H$490,MATCH(K$3,'Miljövärden urval för publ'!$B$2:$H$2,0),FALSE)),"",VLOOKUP($J122,'Miljövärden urval för publ'!$B$2:$H$490,MATCH(K$3,'Miljövärden urval för publ'!$B$2:$H$2,0),FALSE))</f>
        <v>0.17529600000000001</v>
      </c>
      <c r="L122" s="106">
        <f>IF(ISERROR(VLOOKUP($J122,'Miljövärden urval för publ'!$B$2:$H$490,MATCH(L$3,'Miljövärden urval för publ'!$B$2:$H$2,0),FALSE)),"",VLOOKUP($J122,'Miljövärden urval för publ'!$B$2:$H$490,MATCH(L$3,'Miljövärden urval för publ'!$B$2:$H$2,0),FALSE))</f>
        <v>37.304699999999997</v>
      </c>
      <c r="M122" s="106">
        <f>IF(ISERROR(VLOOKUP($J122,'Miljövärden urval för publ'!$B$2:$H$490,MATCH(M$3,'Miljövärden urval för publ'!$B$2:$H$2,0),FALSE)),"",VLOOKUP($J122,'Miljövärden urval för publ'!$B$2:$H$490,MATCH(M$3,'Miljövärden urval för publ'!$B$2:$H$2,0),FALSE))</f>
        <v>4.3293100000000004</v>
      </c>
      <c r="N122" s="106">
        <f>IF(ISERROR(VLOOKUP($J122,'Miljövärden urval för publ'!$B$2:$H$490,MATCH(N$3,'Miljövärden urval för publ'!$B$2:$H$2,0),FALSE)),"",VLOOKUP($J122,'Miljövärden urval för publ'!$B$2:$H$490,MATCH(N$3,'Miljövärden urval för publ'!$B$2:$H$2,0),FALSE))</f>
        <v>0.10483000000000001</v>
      </c>
    </row>
    <row r="123" spans="1:14" x14ac:dyDescent="0.25">
      <c r="A123" s="117" t="s">
        <v>487</v>
      </c>
      <c r="B123" s="117" t="s">
        <v>489</v>
      </c>
      <c r="D123" s="112" t="str">
        <f>VLOOKUP(B123,'Miljövärden urval för publ'!$B$2:$V$480,MATCH("ska publiceras:",'Miljövärden urval för publ'!$B$2:$T$2,0),FALSE)</f>
        <v>ja</v>
      </c>
      <c r="E123" s="113">
        <f t="shared" si="3"/>
        <v>102</v>
      </c>
      <c r="H123" s="106">
        <v>121</v>
      </c>
      <c r="I123" s="106" t="str">
        <f t="shared" si="4"/>
        <v>Eksjö Energi AB</v>
      </c>
      <c r="J123" s="106" t="str">
        <f t="shared" si="5"/>
        <v>Ingatorp</v>
      </c>
      <c r="K123" s="106">
        <f>IF(ISERROR(VLOOKUP($J123,'Miljövärden urval för publ'!$B$2:$H$490,MATCH(K$3,'Miljövärden urval för publ'!$B$2:$H$2,0),FALSE)),"",VLOOKUP($J123,'Miljövärden urval för publ'!$B$2:$H$490,MATCH(K$3,'Miljövärden urval för publ'!$B$2:$H$2,0),FALSE))</f>
        <v>0.14019699999999999</v>
      </c>
      <c r="L123" s="106">
        <f>IF(ISERROR(VLOOKUP($J123,'Miljövärden urval för publ'!$B$2:$H$490,MATCH(L$3,'Miljövärden urval för publ'!$B$2:$H$2,0),FALSE)),"",VLOOKUP($J123,'Miljövärden urval för publ'!$B$2:$H$490,MATCH(L$3,'Miljövärden urval för publ'!$B$2:$H$2,0),FALSE))</f>
        <v>34.0548</v>
      </c>
      <c r="M123" s="106">
        <f>IF(ISERROR(VLOOKUP($J123,'Miljövärden urval för publ'!$B$2:$H$490,MATCH(M$3,'Miljövärden urval för publ'!$B$2:$H$2,0),FALSE)),"",VLOOKUP($J123,'Miljövärden urval för publ'!$B$2:$H$490,MATCH(M$3,'Miljövärden urval för publ'!$B$2:$H$2,0),FALSE))</f>
        <v>11.5573</v>
      </c>
      <c r="N123" s="106">
        <f>IF(ISERROR(VLOOKUP($J123,'Miljövärden urval för publ'!$B$2:$H$490,MATCH(N$3,'Miljövärden urval för publ'!$B$2:$H$2,0),FALSE)),"",VLOOKUP($J123,'Miljövärden urval för publ'!$B$2:$H$490,MATCH(N$3,'Miljövärden urval för publ'!$B$2:$H$2,0),FALSE))</f>
        <v>2.1353799999999999E-2</v>
      </c>
    </row>
    <row r="124" spans="1:14" x14ac:dyDescent="0.25">
      <c r="A124" s="117" t="s">
        <v>238</v>
      </c>
      <c r="B124" s="117" t="s">
        <v>242</v>
      </c>
      <c r="D124" s="112" t="str">
        <f>VLOOKUP(B124,'Miljövärden urval för publ'!$B$2:$V$480,MATCH("ska publiceras:",'Miljövärden urval för publ'!$B$2:$T$2,0),FALSE)</f>
        <v>ja</v>
      </c>
      <c r="E124" s="113">
        <f t="shared" si="3"/>
        <v>103</v>
      </c>
      <c r="H124" s="106">
        <v>122</v>
      </c>
      <c r="I124" s="106" t="str">
        <f t="shared" si="4"/>
        <v>Växjö Energi AB</v>
      </c>
      <c r="J124" s="106" t="str">
        <f t="shared" si="5"/>
        <v>Ingelstad</v>
      </c>
      <c r="K124" s="106">
        <f>IF(ISERROR(VLOOKUP($J124,'Miljövärden urval för publ'!$B$2:$H$490,MATCH(K$3,'Miljövärden urval för publ'!$B$2:$H$2,0),FALSE)),"",VLOOKUP($J124,'Miljövärden urval för publ'!$B$2:$H$490,MATCH(K$3,'Miljövärden urval för publ'!$B$2:$H$2,0),FALSE))</f>
        <v>0.112359</v>
      </c>
      <c r="L124" s="106">
        <f>IF(ISERROR(VLOOKUP($J124,'Miljövärden urval för publ'!$B$2:$H$490,MATCH(L$3,'Miljövärden urval för publ'!$B$2:$H$2,0),FALSE)),"",VLOOKUP($J124,'Miljövärden urval för publ'!$B$2:$H$490,MATCH(L$3,'Miljövärden urval för publ'!$B$2:$H$2,0),FALSE))</f>
        <v>20.710799999999999</v>
      </c>
      <c r="M124" s="106">
        <f>IF(ISERROR(VLOOKUP($J124,'Miljövärden urval för publ'!$B$2:$H$490,MATCH(M$3,'Miljövärden urval för publ'!$B$2:$H$2,0),FALSE)),"",VLOOKUP($J124,'Miljövärden urval för publ'!$B$2:$H$490,MATCH(M$3,'Miljövärden urval för publ'!$B$2:$H$2,0),FALSE))</f>
        <v>11.7041</v>
      </c>
      <c r="N124" s="106">
        <f>IF(ISERROR(VLOOKUP($J124,'Miljövärden urval för publ'!$B$2:$H$490,MATCH(N$3,'Miljövärden urval för publ'!$B$2:$H$2,0),FALSE)),"",VLOOKUP($J124,'Miljövärden urval för publ'!$B$2:$H$490,MATCH(N$3,'Miljövärden urval för publ'!$B$2:$H$2,0),FALSE))</f>
        <v>6.8246699999999997E-3</v>
      </c>
    </row>
    <row r="125" spans="1:14" x14ac:dyDescent="0.25">
      <c r="A125" s="117" t="s">
        <v>501</v>
      </c>
      <c r="B125" s="117" t="s">
        <v>509</v>
      </c>
      <c r="D125" s="112" t="str">
        <f>VLOOKUP(B125,'Miljövärden urval för publ'!$B$2:$V$480,MATCH("ska publiceras:",'Miljövärden urval för publ'!$B$2:$T$2,0),FALSE)</f>
        <v>ja</v>
      </c>
      <c r="E125" s="113">
        <f t="shared" si="3"/>
        <v>104</v>
      </c>
      <c r="H125" s="106">
        <v>123</v>
      </c>
      <c r="I125" s="106" t="str">
        <f t="shared" si="4"/>
        <v>Dala Energi Värme AB</v>
      </c>
      <c r="J125" s="106" t="str">
        <f t="shared" si="5"/>
        <v>Insjön</v>
      </c>
      <c r="K125" s="106">
        <f>IF(ISERROR(VLOOKUP($J125,'Miljövärden urval för publ'!$B$2:$H$490,MATCH(K$3,'Miljövärden urval för publ'!$B$2:$H$2,0),FALSE)),"",VLOOKUP($J125,'Miljövärden urval för publ'!$B$2:$H$490,MATCH(K$3,'Miljövärden urval för publ'!$B$2:$H$2,0),FALSE))</f>
        <v>0.17916399999999999</v>
      </c>
      <c r="L125" s="106">
        <f>IF(ISERROR(VLOOKUP($J125,'Miljövärden urval för publ'!$B$2:$H$490,MATCH(L$3,'Miljövärden urval för publ'!$B$2:$H$2,0),FALSE)),"",VLOOKUP($J125,'Miljövärden urval för publ'!$B$2:$H$490,MATCH(L$3,'Miljövärden urval för publ'!$B$2:$H$2,0),FALSE))</f>
        <v>15.828200000000001</v>
      </c>
      <c r="M125" s="106">
        <f>IF(ISERROR(VLOOKUP($J125,'Miljövärden urval för publ'!$B$2:$H$490,MATCH(M$3,'Miljövärden urval för publ'!$B$2:$H$2,0),FALSE)),"",VLOOKUP($J125,'Miljövärden urval för publ'!$B$2:$H$490,MATCH(M$3,'Miljövärden urval för publ'!$B$2:$H$2,0),FALSE))</f>
        <v>16.534500000000001</v>
      </c>
      <c r="N125" s="106">
        <f>IF(ISERROR(VLOOKUP($J125,'Miljövärden urval för publ'!$B$2:$H$490,MATCH(N$3,'Miljövärden urval för publ'!$B$2:$H$2,0),FALSE)),"",VLOOKUP($J125,'Miljövärden urval för publ'!$B$2:$H$490,MATCH(N$3,'Miljövärden urval för publ'!$B$2:$H$2,0),FALSE))</f>
        <v>1.6371199999999999E-2</v>
      </c>
    </row>
    <row r="126" spans="1:14" x14ac:dyDescent="0.25">
      <c r="A126" s="117" t="s">
        <v>556</v>
      </c>
      <c r="B126" s="117" t="s">
        <v>560</v>
      </c>
      <c r="D126" s="112" t="str">
        <f>VLOOKUP(B126,'Miljövärden urval för publ'!$B$2:$V$480,MATCH("ska publiceras:",'Miljövärden urval för publ'!$B$2:$T$2,0),FALSE)</f>
        <v>ja</v>
      </c>
      <c r="E126" s="113">
        <f t="shared" si="3"/>
        <v>105</v>
      </c>
      <c r="H126" s="106">
        <v>124</v>
      </c>
      <c r="I126" s="106" t="str">
        <f t="shared" si="4"/>
        <v>Jokkmokks Värmeverk AB</v>
      </c>
      <c r="J126" s="106" t="str">
        <f t="shared" si="5"/>
        <v>Jokkmokk</v>
      </c>
      <c r="K126" s="106">
        <f>IF(ISERROR(VLOOKUP($J126,'Miljövärden urval för publ'!$B$2:$H$490,MATCH(K$3,'Miljövärden urval för publ'!$B$2:$H$2,0),FALSE)),"",VLOOKUP($J126,'Miljövärden urval för publ'!$B$2:$H$490,MATCH(K$3,'Miljövärden urval för publ'!$B$2:$H$2,0),FALSE))</f>
        <v>8.5588200000000003E-2</v>
      </c>
      <c r="L126" s="106">
        <f>IF(ISERROR(VLOOKUP($J126,'Miljövärden urval för publ'!$B$2:$H$490,MATCH(L$3,'Miljövärden urval för publ'!$B$2:$H$2,0),FALSE)),"",VLOOKUP($J126,'Miljövärden urval för publ'!$B$2:$H$490,MATCH(L$3,'Miljövärden urval för publ'!$B$2:$H$2,0),FALSE))</f>
        <v>11.740600000000001</v>
      </c>
      <c r="M126" s="106">
        <f>IF(ISERROR(VLOOKUP($J126,'Miljövärden urval för publ'!$B$2:$H$490,MATCH(M$3,'Miljövärden urval för publ'!$B$2:$H$2,0),FALSE)),"",VLOOKUP($J126,'Miljövärden urval för publ'!$B$2:$H$490,MATCH(M$3,'Miljövärden urval för publ'!$B$2:$H$2,0),FALSE))</f>
        <v>9.7696799999999993</v>
      </c>
      <c r="N126" s="106">
        <f>IF(ISERROR(VLOOKUP($J126,'Miljövärden urval för publ'!$B$2:$H$490,MATCH(N$3,'Miljövärden urval för publ'!$B$2:$H$2,0),FALSE)),"",VLOOKUP($J126,'Miljövärden urval för publ'!$B$2:$H$490,MATCH(N$3,'Miljövärden urval för publ'!$B$2:$H$2,0),FALSE))</f>
        <v>2.2522499999999999E-3</v>
      </c>
    </row>
    <row r="127" spans="1:14" x14ac:dyDescent="0.25">
      <c r="A127" s="117" t="s">
        <v>71</v>
      </c>
      <c r="B127" s="117" t="s">
        <v>72</v>
      </c>
      <c r="D127" s="112" t="str">
        <f>VLOOKUP(B127,'Miljövärden urval för publ'!$B$2:$V$480,MATCH("ska publiceras:",'Miljövärden urval för publ'!$B$2:$T$2,0),FALSE)</f>
        <v>ja</v>
      </c>
      <c r="E127" s="113">
        <f t="shared" si="3"/>
        <v>106</v>
      </c>
      <c r="H127" s="106">
        <v>125</v>
      </c>
      <c r="I127" s="106" t="str">
        <f t="shared" si="4"/>
        <v>Affärsverken Karlskrona AB</v>
      </c>
      <c r="J127" s="106" t="str">
        <f t="shared" si="5"/>
        <v>Jämjö</v>
      </c>
      <c r="K127" s="106">
        <f>IF(ISERROR(VLOOKUP($J127,'Miljövärden urval för publ'!$B$2:$H$490,MATCH(K$3,'Miljövärden urval för publ'!$B$2:$H$2,0),FALSE)),"",VLOOKUP($J127,'Miljövärden urval för publ'!$B$2:$H$490,MATCH(K$3,'Miljövärden urval för publ'!$B$2:$H$2,0),FALSE))</f>
        <v>2.5727799999999998</v>
      </c>
      <c r="L127" s="106">
        <f>IF(ISERROR(VLOOKUP($J127,'Miljövärden urval för publ'!$B$2:$H$490,MATCH(L$3,'Miljövärden urval för publ'!$B$2:$H$2,0),FALSE)),"",VLOOKUP($J127,'Miljövärden urval för publ'!$B$2:$H$490,MATCH(L$3,'Miljövärden urval för publ'!$B$2:$H$2,0),FALSE))</f>
        <v>0</v>
      </c>
      <c r="M127" s="106">
        <f>IF(ISERROR(VLOOKUP($J127,'Miljövärden urval för publ'!$B$2:$H$490,MATCH(M$3,'Miljövärden urval för publ'!$B$2:$H$2,0),FALSE)),"",VLOOKUP($J127,'Miljövärden urval för publ'!$B$2:$H$490,MATCH(M$3,'Miljövärden urval för publ'!$B$2:$H$2,0),FALSE))</f>
        <v>0</v>
      </c>
      <c r="N127" s="106">
        <f>IF(ISERROR(VLOOKUP($J127,'Miljövärden urval för publ'!$B$2:$H$490,MATCH(N$3,'Miljövärden urval för publ'!$B$2:$H$2,0),FALSE)),"",VLOOKUP($J127,'Miljövärden urval för publ'!$B$2:$H$490,MATCH(N$3,'Miljövärden urval för publ'!$B$2:$H$2,0),FALSE))</f>
        <v>0</v>
      </c>
    </row>
    <row r="128" spans="1:14" x14ac:dyDescent="0.25">
      <c r="A128" s="117" t="s">
        <v>228</v>
      </c>
      <c r="B128" s="117" t="s">
        <v>229</v>
      </c>
      <c r="D128" s="112" t="str">
        <f>VLOOKUP(B128,'Miljövärden urval för publ'!$B$2:$V$480,MATCH("ska publiceras:",'Miljövärden urval för publ'!$B$2:$T$2,0),FALSE)</f>
        <v>ja</v>
      </c>
      <c r="E128" s="113">
        <f t="shared" si="3"/>
        <v>107</v>
      </c>
      <c r="H128" s="106">
        <v>126</v>
      </c>
      <c r="I128" s="106" t="str">
        <f t="shared" si="4"/>
        <v>E.ON Värme Sverige AB</v>
      </c>
      <c r="J128" s="106" t="str">
        <f t="shared" si="5"/>
        <v>Järfälla</v>
      </c>
      <c r="K128" s="106">
        <f>IF(ISERROR(VLOOKUP($J128,'Miljövärden urval för publ'!$B$2:$H$490,MATCH(K$3,'Miljövärden urval för publ'!$B$2:$H$2,0),FALSE)),"",VLOOKUP($J128,'Miljövärden urval för publ'!$B$2:$H$490,MATCH(K$3,'Miljövärden urval för publ'!$B$2:$H$2,0),FALSE))</f>
        <v>3.02651E-2</v>
      </c>
      <c r="L128" s="106">
        <f>IF(ISERROR(VLOOKUP($J128,'Miljövärden urval för publ'!$B$2:$H$490,MATCH(L$3,'Miljövärden urval för publ'!$B$2:$H$2,0),FALSE)),"",VLOOKUP($J128,'Miljövärden urval för publ'!$B$2:$H$490,MATCH(L$3,'Miljövärden urval för publ'!$B$2:$H$2,0),FALSE))</f>
        <v>6.0278200000000002</v>
      </c>
      <c r="M128" s="106">
        <f>IF(ISERROR(VLOOKUP($J128,'Miljövärden urval för publ'!$B$2:$H$490,MATCH(M$3,'Miljövärden urval för publ'!$B$2:$H$2,0),FALSE)),"",VLOOKUP($J128,'Miljövärden urval för publ'!$B$2:$H$490,MATCH(M$3,'Miljövärden urval för publ'!$B$2:$H$2,0),FALSE))</f>
        <v>1.4448000000000001</v>
      </c>
      <c r="N128" s="106">
        <f>IF(ISERROR(VLOOKUP($J128,'Miljövärden urval för publ'!$B$2:$H$490,MATCH(N$3,'Miljövärden urval för publ'!$B$2:$H$2,0),FALSE)),"",VLOOKUP($J128,'Miljövärden urval för publ'!$B$2:$H$490,MATCH(N$3,'Miljövärden urval för publ'!$B$2:$H$2,0),FALSE))</f>
        <v>8.9745999999999992E-3</v>
      </c>
    </row>
    <row r="129" spans="1:14" x14ac:dyDescent="0.25">
      <c r="A129" s="117" t="s">
        <v>228</v>
      </c>
      <c r="B129" s="117" t="s">
        <v>230</v>
      </c>
      <c r="D129" s="112" t="str">
        <f>VLOOKUP(B129,'Miljövärden urval för publ'!$B$2:$V$480,MATCH("ska publiceras:",'Miljövärden urval för publ'!$B$2:$T$2,0),FALSE)</f>
        <v>ja</v>
      </c>
      <c r="E129" s="113">
        <f t="shared" si="3"/>
        <v>108</v>
      </c>
      <c r="H129" s="106">
        <v>127</v>
      </c>
      <c r="I129" s="106" t="str">
        <f t="shared" si="4"/>
        <v>Ljusdal Energi AB</v>
      </c>
      <c r="J129" s="106" t="str">
        <f t="shared" si="5"/>
        <v>Järvsö</v>
      </c>
      <c r="K129" s="106">
        <f>IF(ISERROR(VLOOKUP($J129,'Miljövärden urval för publ'!$B$2:$H$490,MATCH(K$3,'Miljövärden urval för publ'!$B$2:$H$2,0),FALSE)),"",VLOOKUP($J129,'Miljövärden urval för publ'!$B$2:$H$490,MATCH(K$3,'Miljövärden urval för publ'!$B$2:$H$2,0),FALSE))</f>
        <v>8.9804599999999998E-2</v>
      </c>
      <c r="L129" s="106">
        <f>IF(ISERROR(VLOOKUP($J129,'Miljövärden urval för publ'!$B$2:$H$490,MATCH(L$3,'Miljövärden urval för publ'!$B$2:$H$2,0),FALSE)),"",VLOOKUP($J129,'Miljövärden urval för publ'!$B$2:$H$490,MATCH(L$3,'Miljövärden urval för publ'!$B$2:$H$2,0),FALSE))</f>
        <v>15.5671</v>
      </c>
      <c r="M129" s="106">
        <f>IF(ISERROR(VLOOKUP($J129,'Miljövärden urval för publ'!$B$2:$H$490,MATCH(M$3,'Miljövärden urval för publ'!$B$2:$H$2,0),FALSE)),"",VLOOKUP($J129,'Miljövärden urval för publ'!$B$2:$H$490,MATCH(M$3,'Miljövärden urval för publ'!$B$2:$H$2,0),FALSE))</f>
        <v>8.3708200000000001</v>
      </c>
      <c r="N129" s="106">
        <f>IF(ISERROR(VLOOKUP($J129,'Miljövärden urval för publ'!$B$2:$H$490,MATCH(N$3,'Miljövärden urval för publ'!$B$2:$H$2,0),FALSE)),"",VLOOKUP($J129,'Miljövärden urval för publ'!$B$2:$H$490,MATCH(N$3,'Miljövärden urval för publ'!$B$2:$H$2,0),FALSE))</f>
        <v>1.4124299999999999E-2</v>
      </c>
    </row>
    <row r="130" spans="1:14" x14ac:dyDescent="0.25">
      <c r="A130" s="117" t="s">
        <v>228</v>
      </c>
      <c r="B130" s="117" t="s">
        <v>231</v>
      </c>
      <c r="D130" s="112" t="str">
        <f>VLOOKUP(B130,'Miljövärden urval för publ'!$B$2:$V$480,MATCH("ska publiceras:",'Miljövärden urval för publ'!$B$2:$T$2,0),FALSE)</f>
        <v>ja</v>
      </c>
      <c r="E130" s="113">
        <f t="shared" si="3"/>
        <v>109</v>
      </c>
      <c r="H130" s="106">
        <v>128</v>
      </c>
      <c r="I130" s="106" t="str">
        <f t="shared" si="4"/>
        <v>Jönköping Energi AB</v>
      </c>
      <c r="J130" s="106" t="str">
        <f t="shared" si="5"/>
        <v>Jönköping</v>
      </c>
      <c r="K130" s="106">
        <f>IF(ISERROR(VLOOKUP($J130,'Miljövärden urval för publ'!$B$2:$H$490,MATCH(K$3,'Miljövärden urval för publ'!$B$2:$H$2,0),FALSE)),"",VLOOKUP($J130,'Miljövärden urval för publ'!$B$2:$H$490,MATCH(K$3,'Miljövärden urval för publ'!$B$2:$H$2,0),FALSE))</f>
        <v>0.21581900000000001</v>
      </c>
      <c r="L130" s="106">
        <f>IF(ISERROR(VLOOKUP($J130,'Miljövärden urval för publ'!$B$2:$H$490,MATCH(L$3,'Miljövärden urval för publ'!$B$2:$H$2,0),FALSE)),"",VLOOKUP($J130,'Miljövärden urval för publ'!$B$2:$H$490,MATCH(L$3,'Miljövärden urval för publ'!$B$2:$H$2,0),FALSE))</f>
        <v>71.523200000000003</v>
      </c>
      <c r="M130" s="106">
        <f>IF(ISERROR(VLOOKUP($J130,'Miljövärden urval för publ'!$B$2:$H$490,MATCH(M$3,'Miljövärden urval för publ'!$B$2:$H$2,0),FALSE)),"",VLOOKUP($J130,'Miljövärden urval för publ'!$B$2:$H$490,MATCH(M$3,'Miljövärden urval för publ'!$B$2:$H$2,0),FALSE))</f>
        <v>6.5464700000000002</v>
      </c>
      <c r="N130" s="106">
        <f>IF(ISERROR(VLOOKUP($J130,'Miljövärden urval för publ'!$B$2:$H$490,MATCH(N$3,'Miljövärden urval för publ'!$B$2:$H$2,0),FALSE)),"",VLOOKUP($J130,'Miljövärden urval för publ'!$B$2:$H$490,MATCH(N$3,'Miljövärden urval för publ'!$B$2:$H$2,0),FALSE))</f>
        <v>6.9646299999999994E-2</v>
      </c>
    </row>
    <row r="131" spans="1:14" x14ac:dyDescent="0.25">
      <c r="A131" s="117" t="s">
        <v>279</v>
      </c>
      <c r="B131" s="117" t="s">
        <v>282</v>
      </c>
      <c r="D131" s="112" t="str">
        <f>VLOOKUP(B131,'Miljövärden urval för publ'!$B$2:$V$480,MATCH("ska publiceras:",'Miljövärden urval för publ'!$B$2:$T$2,0),FALSE)</f>
        <v>ja</v>
      </c>
      <c r="E131" s="113">
        <f t="shared" si="3"/>
        <v>110</v>
      </c>
      <c r="H131" s="106">
        <v>129</v>
      </c>
      <c r="I131" s="106" t="str">
        <f t="shared" si="4"/>
        <v>Skellefteå Kraft AB</v>
      </c>
      <c r="J131" s="106" t="str">
        <f t="shared" si="5"/>
        <v>Jörn</v>
      </c>
      <c r="K131" s="106">
        <f>IF(ISERROR(VLOOKUP($J131,'Miljövärden urval för publ'!$B$2:$H$490,MATCH(K$3,'Miljövärden urval för publ'!$B$2:$H$2,0),FALSE)),"",VLOOKUP($J131,'Miljövärden urval för publ'!$B$2:$H$490,MATCH(K$3,'Miljövärden urval för publ'!$B$2:$H$2,0),FALSE))</f>
        <v>6.8879200000000002E-2</v>
      </c>
      <c r="L131" s="106">
        <f>IF(ISERROR(VLOOKUP($J131,'Miljövärden urval för publ'!$B$2:$H$490,MATCH(L$3,'Miljövärden urval för publ'!$B$2:$H$2,0),FALSE)),"",VLOOKUP($J131,'Miljövärden urval för publ'!$B$2:$H$490,MATCH(L$3,'Miljövärden urval för publ'!$B$2:$H$2,0),FALSE))</f>
        <v>13.518599999999999</v>
      </c>
      <c r="M131" s="106">
        <f>IF(ISERROR(VLOOKUP($J131,'Miljövärden urval för publ'!$B$2:$H$490,MATCH(M$3,'Miljövärden urval för publ'!$B$2:$H$2,0),FALSE)),"",VLOOKUP($J131,'Miljövärden urval för publ'!$B$2:$H$490,MATCH(M$3,'Miljövärden urval för publ'!$B$2:$H$2,0),FALSE))</f>
        <v>8.8166899999999995</v>
      </c>
      <c r="N131" s="106">
        <f>IF(ISERROR(VLOOKUP($J131,'Miljövärden urval för publ'!$B$2:$H$490,MATCH(N$3,'Miljövärden urval för publ'!$B$2:$H$2,0),FALSE)),"",VLOOKUP($J131,'Miljövärden urval för publ'!$B$2:$H$490,MATCH(N$3,'Miljövärden urval för publ'!$B$2:$H$2,0),FALSE))</f>
        <v>1.27654E-2</v>
      </c>
    </row>
    <row r="132" spans="1:14" x14ac:dyDescent="0.25">
      <c r="A132" s="117" t="s">
        <v>501</v>
      </c>
      <c r="B132" s="117" t="s">
        <v>510</v>
      </c>
      <c r="D132" s="112" t="str">
        <f>VLOOKUP(B132,'Miljövärden urval för publ'!$B$2:$V$480,MATCH("ska publiceras:",'Miljövärden urval för publ'!$B$2:$T$2,0),FALSE)</f>
        <v>ja</v>
      </c>
      <c r="E132" s="113">
        <f t="shared" ref="E132:E195" si="6">IF(ISERROR(D132),E131,IF(D132="ja",E131+1,E131))</f>
        <v>111</v>
      </c>
      <c r="H132" s="106">
        <v>130</v>
      </c>
      <c r="I132" s="106" t="str">
        <f t="shared" si="4"/>
        <v>Vasa Värme Holding AB</v>
      </c>
      <c r="J132" s="106" t="str">
        <f t="shared" si="5"/>
        <v>Kalix</v>
      </c>
      <c r="K132" s="106">
        <f>IF(ISERROR(VLOOKUP($J132,'Miljövärden urval för publ'!$B$2:$H$490,MATCH(K$3,'Miljövärden urval för publ'!$B$2:$H$2,0),FALSE)),"",VLOOKUP($J132,'Miljövärden urval för publ'!$B$2:$H$490,MATCH(K$3,'Miljövärden urval för publ'!$B$2:$H$2,0),FALSE))</f>
        <v>0.15379899999999999</v>
      </c>
      <c r="L132" s="106">
        <f>IF(ISERROR(VLOOKUP($J132,'Miljövärden urval för publ'!$B$2:$H$490,MATCH(L$3,'Miljövärden urval för publ'!$B$2:$H$2,0),FALSE)),"",VLOOKUP($J132,'Miljövärden urval för publ'!$B$2:$H$490,MATCH(L$3,'Miljövärden urval för publ'!$B$2:$H$2,0),FALSE))</f>
        <v>35.759500000000003</v>
      </c>
      <c r="M132" s="106">
        <f>IF(ISERROR(VLOOKUP($J132,'Miljövärden urval för publ'!$B$2:$H$490,MATCH(M$3,'Miljövärden urval för publ'!$B$2:$H$2,0),FALSE)),"",VLOOKUP($J132,'Miljövärden urval för publ'!$B$2:$H$490,MATCH(M$3,'Miljövärden urval för publ'!$B$2:$H$2,0),FALSE))</f>
        <v>7.8037200000000002</v>
      </c>
      <c r="N132" s="106">
        <f>IF(ISERROR(VLOOKUP($J132,'Miljövärden urval för publ'!$B$2:$H$490,MATCH(N$3,'Miljövärden urval för publ'!$B$2:$H$2,0),FALSE)),"",VLOOKUP($J132,'Miljövärden urval för publ'!$B$2:$H$490,MATCH(N$3,'Miljövärden urval för publ'!$B$2:$H$2,0),FALSE))</f>
        <v>4.0270899999999998E-2</v>
      </c>
    </row>
    <row r="133" spans="1:14" x14ac:dyDescent="0.25">
      <c r="A133" s="117" t="s">
        <v>172</v>
      </c>
      <c r="B133" s="117" t="s">
        <v>174</v>
      </c>
      <c r="D133" s="112" t="str">
        <f>VLOOKUP(B133,'Miljövärden urval för publ'!$B$2:$V$480,MATCH("ska publiceras:",'Miljövärden urval för publ'!$B$2:$T$2,0),FALSE)</f>
        <v>ja</v>
      </c>
      <c r="E133" s="113">
        <f t="shared" si="6"/>
        <v>112</v>
      </c>
      <c r="H133" s="106">
        <v>131</v>
      </c>
      <c r="I133" s="106" t="str">
        <f t="shared" ref="I133:I196" si="7">IF(ISERROR(INDEX($A$4:$E$490,MATCH($H133,$E$4:$E$490,0),1)),"",INDEX($A$4:$E$490,MATCH($H133,$E$4:$E$490,0),1))</f>
        <v>Kalmar Energi Värme AB</v>
      </c>
      <c r="J133" s="106" t="str">
        <f t="shared" si="5"/>
        <v>Kalmar</v>
      </c>
      <c r="K133" s="106">
        <f>IF(ISERROR(VLOOKUP($J133,'Miljövärden urval för publ'!$B$2:$H$490,MATCH(K$3,'Miljövärden urval för publ'!$B$2:$H$2,0),FALSE)),"",VLOOKUP($J133,'Miljövärden urval för publ'!$B$2:$H$490,MATCH(K$3,'Miljövärden urval för publ'!$B$2:$H$2,0),FALSE))</f>
        <v>9.1110300000000005E-2</v>
      </c>
      <c r="L133" s="106">
        <f>IF(ISERROR(VLOOKUP($J133,'Miljövärden urval för publ'!$B$2:$H$490,MATCH(L$3,'Miljövärden urval för publ'!$B$2:$H$2,0),FALSE)),"",VLOOKUP($J133,'Miljövärden urval för publ'!$B$2:$H$490,MATCH(L$3,'Miljövärden urval för publ'!$B$2:$H$2,0),FALSE))</f>
        <v>7.2279</v>
      </c>
      <c r="M133" s="106">
        <f>IF(ISERROR(VLOOKUP($J133,'Miljövärden urval för publ'!$B$2:$H$490,MATCH(M$3,'Miljövärden urval för publ'!$B$2:$H$2,0),FALSE)),"",VLOOKUP($J133,'Miljövärden urval för publ'!$B$2:$H$490,MATCH(M$3,'Miljövärden urval för publ'!$B$2:$H$2,0),FALSE))</f>
        <v>6.8690199999999999</v>
      </c>
      <c r="N133" s="106">
        <f>IF(ISERROR(VLOOKUP($J133,'Miljövärden urval för publ'!$B$2:$H$490,MATCH(N$3,'Miljövärden urval för publ'!$B$2:$H$2,0),FALSE)),"",VLOOKUP($J133,'Miljövärden urval för publ'!$B$2:$H$490,MATCH(N$3,'Miljövärden urval för publ'!$B$2:$H$2,0),FALSE))</f>
        <v>3.31036E-3</v>
      </c>
    </row>
    <row r="134" spans="1:14" x14ac:dyDescent="0.25">
      <c r="A134" s="117" t="s">
        <v>192</v>
      </c>
      <c r="B134" s="117" t="s">
        <v>193</v>
      </c>
      <c r="D134" s="112" t="str">
        <f>VLOOKUP(B134,'Miljövärden urval för publ'!$B$2:$V$480,MATCH("ska publiceras:",'Miljövärden urval för publ'!$B$2:$T$2,0),FALSE)</f>
        <v>ja</v>
      </c>
      <c r="E134" s="113">
        <f t="shared" si="6"/>
        <v>113</v>
      </c>
      <c r="H134" s="106">
        <v>132</v>
      </c>
      <c r="I134" s="106" t="str">
        <f t="shared" si="7"/>
        <v>Karlshamn Energi AB</v>
      </c>
      <c r="J134" s="106" t="str">
        <f t="shared" ref="J134:J197" si="8">IF(ISERROR(INDEX($A$4:$E$490,MATCH($H134,$E$4:$E$490,0),2)),"",INDEX($A$4:$E$490,MATCH($H134,$E$4:$E$490,0),2))</f>
        <v>Karlshamn</v>
      </c>
      <c r="K134" s="106">
        <f>IF(ISERROR(VLOOKUP($J134,'Miljövärden urval för publ'!$B$2:$H$490,MATCH(K$3,'Miljövärden urval för publ'!$B$2:$H$2,0),FALSE)),"",VLOOKUP($J134,'Miljövärden urval för publ'!$B$2:$H$490,MATCH(K$3,'Miljövärden urval för publ'!$B$2:$H$2,0),FALSE))</f>
        <v>5.7898100000000001E-2</v>
      </c>
      <c r="L134" s="106">
        <f>IF(ISERROR(VLOOKUP($J134,'Miljövärden urval för publ'!$B$2:$H$490,MATCH(L$3,'Miljövärden urval för publ'!$B$2:$H$2,0),FALSE)),"",VLOOKUP($J134,'Miljövärden urval för publ'!$B$2:$H$490,MATCH(L$3,'Miljövärden urval för publ'!$B$2:$H$2,0),FALSE))</f>
        <v>12.5313</v>
      </c>
      <c r="M134" s="106">
        <f>IF(ISERROR(VLOOKUP($J134,'Miljövärden urval för publ'!$B$2:$H$490,MATCH(M$3,'Miljövärden urval för publ'!$B$2:$H$2,0),FALSE)),"",VLOOKUP($J134,'Miljövärden urval för publ'!$B$2:$H$490,MATCH(M$3,'Miljövärden urval för publ'!$B$2:$H$2,0),FALSE))</f>
        <v>1.94465</v>
      </c>
      <c r="N134" s="106">
        <f>IF(ISERROR(VLOOKUP($J134,'Miljövärden urval för publ'!$B$2:$H$490,MATCH(N$3,'Miljövärden urval för publ'!$B$2:$H$2,0),FALSE)),"",VLOOKUP($J134,'Miljövärden urval för publ'!$B$2:$H$490,MATCH(N$3,'Miljövärden urval för publ'!$B$2:$H$2,0),FALSE))</f>
        <v>3.7172700000000003E-2</v>
      </c>
    </row>
    <row r="135" spans="1:14" x14ac:dyDescent="0.25">
      <c r="A135" s="117" t="s">
        <v>194</v>
      </c>
      <c r="B135" s="117" t="s">
        <v>195</v>
      </c>
      <c r="D135" s="112" t="str">
        <f>VLOOKUP(B135,'Miljövärden urval för publ'!$B$2:$V$480,MATCH("ska publiceras:",'Miljövärden urval för publ'!$B$2:$T$2,0),FALSE)</f>
        <v>ja</v>
      </c>
      <c r="E135" s="113">
        <f t="shared" si="6"/>
        <v>114</v>
      </c>
      <c r="H135" s="106">
        <v>133</v>
      </c>
      <c r="I135" s="106" t="str">
        <f t="shared" si="7"/>
        <v>Affärsverken Karlskrona AB</v>
      </c>
      <c r="J135" s="106" t="str">
        <f t="shared" si="8"/>
        <v>Karlskrona</v>
      </c>
      <c r="K135" s="106">
        <f>IF(ISERROR(VLOOKUP($J135,'Miljövärden urval för publ'!$B$2:$H$490,MATCH(K$3,'Miljövärden urval för publ'!$B$2:$H$2,0),FALSE)),"",VLOOKUP($J135,'Miljövärden urval för publ'!$B$2:$H$490,MATCH(K$3,'Miljövärden urval för publ'!$B$2:$H$2,0),FALSE))</f>
        <v>7.2131000000000001E-2</v>
      </c>
      <c r="L135" s="106">
        <f>IF(ISERROR(VLOOKUP($J135,'Miljövärden urval för publ'!$B$2:$H$490,MATCH(L$3,'Miljövärden urval för publ'!$B$2:$H$2,0),FALSE)),"",VLOOKUP($J135,'Miljövärden urval för publ'!$B$2:$H$490,MATCH(L$3,'Miljövärden urval för publ'!$B$2:$H$2,0),FALSE))</f>
        <v>8.4268599999999996</v>
      </c>
      <c r="M135" s="106">
        <f>IF(ISERROR(VLOOKUP($J135,'Miljövärden urval för publ'!$B$2:$H$490,MATCH(M$3,'Miljövärden urval för publ'!$B$2:$H$2,0),FALSE)),"",VLOOKUP($J135,'Miljövärden urval för publ'!$B$2:$H$490,MATCH(M$3,'Miljövärden urval för publ'!$B$2:$H$2,0),FALSE))</f>
        <v>6.2841500000000003</v>
      </c>
      <c r="N135" s="106">
        <f>IF(ISERROR(VLOOKUP($J135,'Miljövärden urval för publ'!$B$2:$H$490,MATCH(N$3,'Miljövärden urval för publ'!$B$2:$H$2,0),FALSE)),"",VLOOKUP($J135,'Miljövärden urval för publ'!$B$2:$H$490,MATCH(N$3,'Miljövärden urval för publ'!$B$2:$H$2,0),FALSE))</f>
        <v>6.4159700000000004E-4</v>
      </c>
    </row>
    <row r="136" spans="1:14" x14ac:dyDescent="0.25">
      <c r="A136" s="117" t="s">
        <v>197</v>
      </c>
      <c r="B136" s="117" t="s">
        <v>198</v>
      </c>
      <c r="D136" s="112" t="str">
        <f>VLOOKUP(B136,'Miljövärden urval för publ'!$B$2:$V$480,MATCH("ska publiceras:",'Miljövärden urval för publ'!$B$2:$T$2,0),FALSE)</f>
        <v>ja</v>
      </c>
      <c r="E136" s="113">
        <f t="shared" si="6"/>
        <v>115</v>
      </c>
      <c r="H136" s="106">
        <v>134</v>
      </c>
      <c r="I136" s="106" t="str">
        <f t="shared" si="7"/>
        <v>Karlstads Energi AB</v>
      </c>
      <c r="J136" s="106" t="str">
        <f t="shared" si="8"/>
        <v>Karlstad</v>
      </c>
      <c r="K136" s="106">
        <f>IF(ISERROR(VLOOKUP($J136,'Miljövärden urval för publ'!$B$2:$H$490,MATCH(K$3,'Miljövärden urval för publ'!$B$2:$H$2,0),FALSE)),"",VLOOKUP($J136,'Miljövärden urval för publ'!$B$2:$H$490,MATCH(K$3,'Miljövärden urval för publ'!$B$2:$H$2,0),FALSE))</f>
        <v>0.106223</v>
      </c>
      <c r="L136" s="106">
        <f>IF(ISERROR(VLOOKUP($J136,'Miljövärden urval för publ'!$B$2:$H$490,MATCH(L$3,'Miljövärden urval för publ'!$B$2:$H$2,0),FALSE)),"",VLOOKUP($J136,'Miljövärden urval för publ'!$B$2:$H$490,MATCH(L$3,'Miljövärden urval för publ'!$B$2:$H$2,0),FALSE))</f>
        <v>37.125700000000002</v>
      </c>
      <c r="M136" s="106">
        <f>IF(ISERROR(VLOOKUP($J136,'Miljövärden urval för publ'!$B$2:$H$490,MATCH(M$3,'Miljövärden urval för publ'!$B$2:$H$2,0),FALSE)),"",VLOOKUP($J136,'Miljövärden urval för publ'!$B$2:$H$490,MATCH(M$3,'Miljövärden urval för publ'!$B$2:$H$2,0),FALSE))</f>
        <v>5.6856200000000001</v>
      </c>
      <c r="N136" s="106">
        <f>IF(ISERROR(VLOOKUP($J136,'Miljövärden urval för publ'!$B$2:$H$490,MATCH(N$3,'Miljövärden urval för publ'!$B$2:$H$2,0),FALSE)),"",VLOOKUP($J136,'Miljövärden urval för publ'!$B$2:$H$490,MATCH(N$3,'Miljövärden urval för publ'!$B$2:$H$2,0),FALSE))</f>
        <v>1.3422699999999999E-2</v>
      </c>
    </row>
    <row r="137" spans="1:14" x14ac:dyDescent="0.25">
      <c r="A137" s="117" t="s">
        <v>76</v>
      </c>
      <c r="B137" s="117" t="s">
        <v>83</v>
      </c>
      <c r="D137" s="112" t="str">
        <f>VLOOKUP(B137,'Miljövärden urval för publ'!$B$2:$V$480,MATCH("ska publiceras:",'Miljövärden urval för publ'!$B$2:$T$2,0),FALSE)</f>
        <v>ja</v>
      </c>
      <c r="E137" s="113">
        <f t="shared" si="6"/>
        <v>116</v>
      </c>
      <c r="H137" s="106">
        <v>135</v>
      </c>
      <c r="I137" s="106" t="str">
        <f t="shared" si="7"/>
        <v>Tekniska Verken i Linköping AB</v>
      </c>
      <c r="J137" s="106" t="str">
        <f t="shared" si="8"/>
        <v>Katrineholm</v>
      </c>
      <c r="K137" s="106">
        <f>IF(ISERROR(VLOOKUP($J137,'Miljövärden urval för publ'!$B$2:$H$490,MATCH(K$3,'Miljövärden urval för publ'!$B$2:$H$2,0),FALSE)),"",VLOOKUP($J137,'Miljövärden urval för publ'!$B$2:$H$490,MATCH(K$3,'Miljövärden urval för publ'!$B$2:$H$2,0),FALSE))</f>
        <v>6.8208599999999994E-2</v>
      </c>
      <c r="L137" s="106">
        <f>IF(ISERROR(VLOOKUP($J137,'Miljövärden urval för publ'!$B$2:$H$490,MATCH(L$3,'Miljövärden urval för publ'!$B$2:$H$2,0),FALSE)),"",VLOOKUP($J137,'Miljövärden urval för publ'!$B$2:$H$490,MATCH(L$3,'Miljövärden urval för publ'!$B$2:$H$2,0),FALSE))</f>
        <v>13.1714</v>
      </c>
      <c r="M137" s="106">
        <f>IF(ISERROR(VLOOKUP($J137,'Miljövärden urval för publ'!$B$2:$H$490,MATCH(M$3,'Miljövärden urval för publ'!$B$2:$H$2,0),FALSE)),"",VLOOKUP($J137,'Miljövärden urval för publ'!$B$2:$H$490,MATCH(M$3,'Miljövärden urval för publ'!$B$2:$H$2,0),FALSE))</f>
        <v>4.87338</v>
      </c>
      <c r="N137" s="106">
        <f>IF(ISERROR(VLOOKUP($J137,'Miljövärden urval för publ'!$B$2:$H$490,MATCH(N$3,'Miljövärden urval för publ'!$B$2:$H$2,0),FALSE)),"",VLOOKUP($J137,'Miljövärden urval för publ'!$B$2:$H$490,MATCH(N$3,'Miljövärden urval för publ'!$B$2:$H$2,0),FALSE))</f>
        <v>1.0889299999999999E-2</v>
      </c>
    </row>
    <row r="138" spans="1:14" x14ac:dyDescent="0.25">
      <c r="A138" s="117" t="s">
        <v>331</v>
      </c>
      <c r="B138" s="117" t="s">
        <v>335</v>
      </c>
      <c r="D138" s="112" t="str">
        <f>VLOOKUP(B138,'Miljövärden urval för publ'!$B$2:$V$480,MATCH("ska publiceras:",'Miljövärden urval för publ'!$B$2:$T$2,0),FALSE)</f>
        <v>ja</v>
      </c>
      <c r="E138" s="113">
        <f t="shared" si="6"/>
        <v>117</v>
      </c>
      <c r="H138" s="106">
        <v>136</v>
      </c>
      <c r="I138" s="106" t="str">
        <f t="shared" si="7"/>
        <v>Kils Energi AB</v>
      </c>
      <c r="J138" s="106" t="str">
        <f t="shared" si="8"/>
        <v>Kil</v>
      </c>
      <c r="K138" s="106">
        <f>IF(ISERROR(VLOOKUP($J138,'Miljövärden urval för publ'!$B$2:$H$490,MATCH(K$3,'Miljövärden urval för publ'!$B$2:$H$2,0),FALSE)),"",VLOOKUP($J138,'Miljövärden urval för publ'!$B$2:$H$490,MATCH(K$3,'Miljövärden urval för publ'!$B$2:$H$2,0),FALSE))</f>
        <v>0.19972500000000001</v>
      </c>
      <c r="L138" s="106">
        <f>IF(ISERROR(VLOOKUP($J138,'Miljövärden urval för publ'!$B$2:$H$490,MATCH(L$3,'Miljövärden urval för publ'!$B$2:$H$2,0),FALSE)),"",VLOOKUP($J138,'Miljövärden urval för publ'!$B$2:$H$490,MATCH(L$3,'Miljövärden urval för publ'!$B$2:$H$2,0),FALSE))</f>
        <v>37.996400000000001</v>
      </c>
      <c r="M138" s="106">
        <f>IF(ISERROR(VLOOKUP($J138,'Miljövärden urval för publ'!$B$2:$H$490,MATCH(M$3,'Miljövärden urval för publ'!$B$2:$H$2,0),FALSE)),"",VLOOKUP($J138,'Miljövärden urval för publ'!$B$2:$H$490,MATCH(M$3,'Miljövärden urval för publ'!$B$2:$H$2,0),FALSE))</f>
        <v>4.1457100000000002</v>
      </c>
      <c r="N138" s="106">
        <f>IF(ISERROR(VLOOKUP($J138,'Miljövärden urval för publ'!$B$2:$H$490,MATCH(N$3,'Miljövärden urval för publ'!$B$2:$H$2,0),FALSE)),"",VLOOKUP($J138,'Miljövärden urval för publ'!$B$2:$H$490,MATCH(N$3,'Miljövärden urval för publ'!$B$2:$H$2,0),FALSE))</f>
        <v>2.9621000000000001E-2</v>
      </c>
    </row>
    <row r="139" spans="1:14" x14ac:dyDescent="0.25">
      <c r="A139" s="117" t="s">
        <v>457</v>
      </c>
      <c r="B139" s="117" t="s">
        <v>459</v>
      </c>
      <c r="D139" s="112" t="str">
        <f>VLOOKUP(B139,'Miljövärden urval för publ'!$B$2:$V$480,MATCH("ska publiceras:",'Miljövärden urval för publ'!$B$2:$T$2,0),FALSE)</f>
        <v>ja</v>
      </c>
      <c r="E139" s="113">
        <f t="shared" si="6"/>
        <v>118</v>
      </c>
      <c r="H139" s="106">
        <v>137</v>
      </c>
      <c r="I139" s="106" t="str">
        <f t="shared" si="7"/>
        <v>Bollnäs Energi AB</v>
      </c>
      <c r="J139" s="106" t="str">
        <f t="shared" si="8"/>
        <v>Kilafors</v>
      </c>
      <c r="K139" s="106">
        <f>IF(ISERROR(VLOOKUP($J139,'Miljövärden urval för publ'!$B$2:$H$490,MATCH(K$3,'Miljövärden urval för publ'!$B$2:$H$2,0),FALSE)),"",VLOOKUP($J139,'Miljövärden urval för publ'!$B$2:$H$490,MATCH(K$3,'Miljövärden urval för publ'!$B$2:$H$2,0),FALSE))</f>
        <v>0.11810900000000001</v>
      </c>
      <c r="L139" s="106">
        <f>IF(ISERROR(VLOOKUP($J139,'Miljövärden urval för publ'!$B$2:$H$490,MATCH(L$3,'Miljövärden urval för publ'!$B$2:$H$2,0),FALSE)),"",VLOOKUP($J139,'Miljövärden urval för publ'!$B$2:$H$490,MATCH(L$3,'Miljövärden urval för publ'!$B$2:$H$2,0),FALSE))</f>
        <v>27.7822</v>
      </c>
      <c r="M139" s="106">
        <f>IF(ISERROR(VLOOKUP($J139,'Miljövärden urval för publ'!$B$2:$H$490,MATCH(M$3,'Miljövärden urval för publ'!$B$2:$H$2,0),FALSE)),"",VLOOKUP($J139,'Miljövärden urval för publ'!$B$2:$H$490,MATCH(M$3,'Miljövärden urval för publ'!$B$2:$H$2,0),FALSE))</f>
        <v>8.0655699999999992</v>
      </c>
      <c r="N139" s="106">
        <f>IF(ISERROR(VLOOKUP($J139,'Miljövärden urval för publ'!$B$2:$H$490,MATCH(N$3,'Miljövärden urval för publ'!$B$2:$H$2,0),FALSE)),"",VLOOKUP($J139,'Miljövärden urval för publ'!$B$2:$H$490,MATCH(N$3,'Miljövärden urval för publ'!$B$2:$H$2,0),FALSE))</f>
        <v>1.9523800000000001E-2</v>
      </c>
    </row>
    <row r="140" spans="1:14" x14ac:dyDescent="0.25">
      <c r="A140" s="117" t="s">
        <v>331</v>
      </c>
      <c r="B140" s="117" t="s">
        <v>336</v>
      </c>
      <c r="D140" s="112" t="str">
        <f>VLOOKUP(B140,'Miljövärden urval för publ'!$B$2:$V$480,MATCH("ska publiceras:",'Miljövärden urval för publ'!$B$2:$T$2,0),FALSE)</f>
        <v>ja</v>
      </c>
      <c r="E140" s="113">
        <f t="shared" si="6"/>
        <v>119</v>
      </c>
      <c r="H140" s="106">
        <v>138</v>
      </c>
      <c r="I140" s="106" t="str">
        <f t="shared" si="7"/>
        <v>Tekniska Verken i Kiruna AB</v>
      </c>
      <c r="J140" s="106" t="str">
        <f t="shared" si="8"/>
        <v>Kiruna C</v>
      </c>
      <c r="K140" s="106">
        <f>IF(ISERROR(VLOOKUP($J140,'Miljövärden urval för publ'!$B$2:$H$490,MATCH(K$3,'Miljövärden urval för publ'!$B$2:$H$2,0),FALSE)),"",VLOOKUP($J140,'Miljövärden urval för publ'!$B$2:$H$490,MATCH(K$3,'Miljövärden urval för publ'!$B$2:$H$2,0),FALSE))</f>
        <v>0.26455400000000001</v>
      </c>
      <c r="L140" s="106">
        <f>IF(ISERROR(VLOOKUP($J140,'Miljövärden urval för publ'!$B$2:$H$490,MATCH(L$3,'Miljövärden urval för publ'!$B$2:$H$2,0),FALSE)),"",VLOOKUP($J140,'Miljövärden urval för publ'!$B$2:$H$490,MATCH(L$3,'Miljövärden urval för publ'!$B$2:$H$2,0),FALSE))</f>
        <v>115.667</v>
      </c>
      <c r="M140" s="106">
        <f>IF(ISERROR(VLOOKUP($J140,'Miljövärden urval för publ'!$B$2:$H$490,MATCH(M$3,'Miljövärden urval för publ'!$B$2:$H$2,0),FALSE)),"",VLOOKUP($J140,'Miljövärden urval för publ'!$B$2:$H$490,MATCH(M$3,'Miljövärden urval för publ'!$B$2:$H$2,0),FALSE))</f>
        <v>4.6819499999999996</v>
      </c>
      <c r="N140" s="106">
        <f>IF(ISERROR(VLOOKUP($J140,'Miljövärden urval för publ'!$B$2:$H$490,MATCH(N$3,'Miljövärden urval för publ'!$B$2:$H$2,0),FALSE)),"",VLOOKUP($J140,'Miljövärden urval för publ'!$B$2:$H$490,MATCH(N$3,'Miljövärden urval för publ'!$B$2:$H$2,0),FALSE))</f>
        <v>5.8265699999999997E-2</v>
      </c>
    </row>
    <row r="141" spans="1:14" x14ac:dyDescent="0.25">
      <c r="A141" s="117" t="s">
        <v>501</v>
      </c>
      <c r="B141" s="117" t="s">
        <v>511</v>
      </c>
      <c r="D141" s="112" t="str">
        <f>VLOOKUP(B141,'Miljövärden urval för publ'!$B$2:$V$480,MATCH("ska publiceras:",'Miljövärden urval för publ'!$B$2:$T$2,0),FALSE)</f>
        <v>ja</v>
      </c>
      <c r="E141" s="113">
        <f t="shared" si="6"/>
        <v>120</v>
      </c>
      <c r="H141" s="106">
        <v>139</v>
      </c>
      <c r="I141" s="106" t="str">
        <f t="shared" si="7"/>
        <v>Tekniska Verken i Linköping AB</v>
      </c>
      <c r="J141" s="106" t="str">
        <f t="shared" si="8"/>
        <v>Kisa</v>
      </c>
      <c r="K141" s="106">
        <f>IF(ISERROR(VLOOKUP($J141,'Miljövärden urval för publ'!$B$2:$H$490,MATCH(K$3,'Miljövärden urval för publ'!$B$2:$H$2,0),FALSE)),"",VLOOKUP($J141,'Miljövärden urval för publ'!$B$2:$H$490,MATCH(K$3,'Miljövärden urval för publ'!$B$2:$H$2,0),FALSE))</f>
        <v>5.2606699999999999E-2</v>
      </c>
      <c r="L141" s="106">
        <f>IF(ISERROR(VLOOKUP($J141,'Miljövärden urval för publ'!$B$2:$H$490,MATCH(L$3,'Miljövärden urval för publ'!$B$2:$H$2,0),FALSE)),"",VLOOKUP($J141,'Miljövärden urval för publ'!$B$2:$H$490,MATCH(L$3,'Miljövärden urval för publ'!$B$2:$H$2,0),FALSE))</f>
        <v>14.6439</v>
      </c>
      <c r="M141" s="106">
        <f>IF(ISERROR(VLOOKUP($J141,'Miljövärden urval för publ'!$B$2:$H$490,MATCH(M$3,'Miljövärden urval för publ'!$B$2:$H$2,0),FALSE)),"",VLOOKUP($J141,'Miljövärden urval för publ'!$B$2:$H$490,MATCH(M$3,'Miljövärden urval för publ'!$B$2:$H$2,0),FALSE))</f>
        <v>8.4349699999999999</v>
      </c>
      <c r="N141" s="106">
        <f>IF(ISERROR(VLOOKUP($J141,'Miljövärden urval för publ'!$B$2:$H$490,MATCH(N$3,'Miljövärden urval för publ'!$B$2:$H$2,0),FALSE)),"",VLOOKUP($J141,'Miljövärden urval för publ'!$B$2:$H$490,MATCH(N$3,'Miljövärden urval för publ'!$B$2:$H$2,0),FALSE))</f>
        <v>1.14573E-2</v>
      </c>
    </row>
    <row r="142" spans="1:14" x14ac:dyDescent="0.25">
      <c r="A142" s="117" t="s">
        <v>102</v>
      </c>
      <c r="B142" s="117" t="s">
        <v>104</v>
      </c>
      <c r="D142" s="112" t="str">
        <f>VLOOKUP(B142,'Miljövärden urval för publ'!$B$2:$V$480,MATCH("ska publiceras:",'Miljövärden urval för publ'!$B$2:$T$2,0),FALSE)</f>
        <v>ja</v>
      </c>
      <c r="E142" s="113">
        <f t="shared" si="6"/>
        <v>121</v>
      </c>
      <c r="H142" s="106">
        <v>140</v>
      </c>
      <c r="I142" s="106" t="str">
        <f t="shared" si="7"/>
        <v>Gotlands Energi AB</v>
      </c>
      <c r="J142" s="106" t="str">
        <f t="shared" si="8"/>
        <v>Klintehamn</v>
      </c>
      <c r="K142" s="106">
        <f>IF(ISERROR(VLOOKUP($J142,'Miljövärden urval för publ'!$B$2:$H$490,MATCH(K$3,'Miljövärden urval för publ'!$B$2:$H$2,0),FALSE)),"",VLOOKUP($J142,'Miljövärden urval för publ'!$B$2:$H$490,MATCH(K$3,'Miljövärden urval för publ'!$B$2:$H$2,0),FALSE))</f>
        <v>1.2732699999999999</v>
      </c>
      <c r="L142" s="106">
        <f>IF(ISERROR(VLOOKUP($J142,'Miljövärden urval för publ'!$B$2:$H$490,MATCH(L$3,'Miljövärden urval för publ'!$B$2:$H$2,0),FALSE)),"",VLOOKUP($J142,'Miljövärden urval för publ'!$B$2:$H$490,MATCH(L$3,'Miljövärden urval för publ'!$B$2:$H$2,0),FALSE))</f>
        <v>20.465800000000002</v>
      </c>
      <c r="M142" s="106">
        <f>IF(ISERROR(VLOOKUP($J142,'Miljövärden urval för publ'!$B$2:$H$490,MATCH(M$3,'Miljövärden urval för publ'!$B$2:$H$2,0),FALSE)),"",VLOOKUP($J142,'Miljövärden urval för publ'!$B$2:$H$490,MATCH(M$3,'Miljövärden urval för publ'!$B$2:$H$2,0),FALSE))</f>
        <v>33.729700000000001</v>
      </c>
      <c r="N142" s="106">
        <f>IF(ISERROR(VLOOKUP($J142,'Miljövärden urval för publ'!$B$2:$H$490,MATCH(N$3,'Miljövärden urval för publ'!$B$2:$H$2,0),FALSE)),"",VLOOKUP($J142,'Miljövärden urval för publ'!$B$2:$H$490,MATCH(N$3,'Miljövärden urval för publ'!$B$2:$H$2,0),FALSE))</f>
        <v>2.52374E-2</v>
      </c>
    </row>
    <row r="143" spans="1:14" x14ac:dyDescent="0.25">
      <c r="A143" s="117" t="s">
        <v>534</v>
      </c>
      <c r="B143" s="117" t="s">
        <v>536</v>
      </c>
      <c r="D143" s="112" t="str">
        <f>VLOOKUP(B143,'Miljövärden urval för publ'!$B$2:$V$480,MATCH("ska publiceras:",'Miljövärden urval för publ'!$B$2:$T$2,0),FALSE)</f>
        <v>ja</v>
      </c>
      <c r="E143" s="113">
        <f t="shared" si="6"/>
        <v>122</v>
      </c>
      <c r="H143" s="106">
        <v>141</v>
      </c>
      <c r="I143" s="106" t="str">
        <f t="shared" si="7"/>
        <v>Kraftringen Energi AB (publ)</v>
      </c>
      <c r="J143" s="106" t="str">
        <f t="shared" si="8"/>
        <v>Klippan-Ljungbyhed-Östra Ljungby</v>
      </c>
      <c r="K143" s="106">
        <f>IF(ISERROR(VLOOKUP($J143,'Miljövärden urval för publ'!$B$2:$H$490,MATCH(K$3,'Miljövärden urval för publ'!$B$2:$H$2,0),FALSE)),"",VLOOKUP($J143,'Miljövärden urval för publ'!$B$2:$H$490,MATCH(K$3,'Miljövärden urval för publ'!$B$2:$H$2,0),FALSE))</f>
        <v>0.25121300000000002</v>
      </c>
      <c r="L143" s="106">
        <f>IF(ISERROR(VLOOKUP($J143,'Miljövärden urval för publ'!$B$2:$H$490,MATCH(L$3,'Miljövärden urval för publ'!$B$2:$H$2,0),FALSE)),"",VLOOKUP($J143,'Miljövärden urval för publ'!$B$2:$H$490,MATCH(L$3,'Miljövärden urval för publ'!$B$2:$H$2,0),FALSE))</f>
        <v>46.195700000000002</v>
      </c>
      <c r="M143" s="106">
        <f>IF(ISERROR(VLOOKUP($J143,'Miljövärden urval för publ'!$B$2:$H$490,MATCH(M$3,'Miljövärden urval för publ'!$B$2:$H$2,0),FALSE)),"",VLOOKUP($J143,'Miljövärden urval för publ'!$B$2:$H$490,MATCH(M$3,'Miljövärden urval för publ'!$B$2:$H$2,0),FALSE))</f>
        <v>11.3048</v>
      </c>
      <c r="N143" s="106">
        <f>IF(ISERROR(VLOOKUP($J143,'Miljövärden urval för publ'!$B$2:$H$490,MATCH(N$3,'Miljövärden urval för publ'!$B$2:$H$2,0),FALSE)),"",VLOOKUP($J143,'Miljövärden urval för publ'!$B$2:$H$490,MATCH(N$3,'Miljövärden urval för publ'!$B$2:$H$2,0),FALSE))</f>
        <v>5.5833300000000002E-2</v>
      </c>
    </row>
    <row r="144" spans="1:14" x14ac:dyDescent="0.25">
      <c r="A144" s="117" t="s">
        <v>68</v>
      </c>
      <c r="B144" s="117" t="s">
        <v>69</v>
      </c>
      <c r="D144" s="112" t="str">
        <f>VLOOKUP(B144,'Miljövärden urval för publ'!$B$2:$V$480,MATCH("ska publiceras:",'Miljövärden urval för publ'!$B$2:$T$2,0),FALSE)</f>
        <v>ja</v>
      </c>
      <c r="E144" s="113">
        <f t="shared" si="6"/>
        <v>123</v>
      </c>
      <c r="H144" s="106">
        <v>142</v>
      </c>
      <c r="I144" s="106" t="str">
        <f t="shared" si="7"/>
        <v>Vattenfall AB Värme</v>
      </c>
      <c r="J144" s="106" t="str">
        <f t="shared" si="8"/>
        <v>Knivsta</v>
      </c>
      <c r="K144" s="106">
        <f>IF(ISERROR(VLOOKUP($J144,'Miljövärden urval för publ'!$B$2:$H$490,MATCH(K$3,'Miljövärden urval för publ'!$B$2:$H$2,0),FALSE)),"",VLOOKUP($J144,'Miljövärden urval för publ'!$B$2:$H$490,MATCH(K$3,'Miljövärden urval för publ'!$B$2:$H$2,0),FALSE))</f>
        <v>0.14970700000000001</v>
      </c>
      <c r="L144" s="106">
        <f>IF(ISERROR(VLOOKUP($J144,'Miljövärden urval för publ'!$B$2:$H$490,MATCH(L$3,'Miljövärden urval för publ'!$B$2:$H$2,0),FALSE)),"",VLOOKUP($J144,'Miljövärden urval för publ'!$B$2:$H$490,MATCH(L$3,'Miljövärden urval för publ'!$B$2:$H$2,0),FALSE))</f>
        <v>18.231999999999999</v>
      </c>
      <c r="M144" s="106">
        <f>IF(ISERROR(VLOOKUP($J144,'Miljövärden urval för publ'!$B$2:$H$490,MATCH(M$3,'Miljövärden urval för publ'!$B$2:$H$2,0),FALSE)),"",VLOOKUP($J144,'Miljövärden urval för publ'!$B$2:$H$490,MATCH(M$3,'Miljövärden urval för publ'!$B$2:$H$2,0),FALSE))</f>
        <v>10.507400000000001</v>
      </c>
      <c r="N144" s="106">
        <f>IF(ISERROR(VLOOKUP($J144,'Miljövärden urval för publ'!$B$2:$H$490,MATCH(N$3,'Miljövärden urval för publ'!$B$2:$H$2,0),FALSE)),"",VLOOKUP($J144,'Miljövärden urval för publ'!$B$2:$H$490,MATCH(N$3,'Miljövärden urval för publ'!$B$2:$H$2,0),FALSE))</f>
        <v>1.1834300000000001E-2</v>
      </c>
    </row>
    <row r="145" spans="1:14" x14ac:dyDescent="0.25">
      <c r="A145" s="117" t="s">
        <v>199</v>
      </c>
      <c r="B145" s="117" t="s">
        <v>200</v>
      </c>
      <c r="D145" s="112" t="str">
        <f>VLOOKUP(B145,'Miljövärden urval för publ'!$B$2:$V$480,MATCH("ska publiceras:",'Miljövärden urval för publ'!$B$2:$T$2,0),FALSE)</f>
        <v>ja</v>
      </c>
      <c r="E145" s="113">
        <f t="shared" si="6"/>
        <v>124</v>
      </c>
      <c r="H145" s="106">
        <v>143</v>
      </c>
      <c r="I145" s="106" t="str">
        <f t="shared" si="7"/>
        <v>Köpings kommun</v>
      </c>
      <c r="J145" s="106" t="str">
        <f t="shared" si="8"/>
        <v>Kolsva</v>
      </c>
      <c r="K145" s="106">
        <f>IF(ISERROR(VLOOKUP($J145,'Miljövärden urval för publ'!$B$2:$H$490,MATCH(K$3,'Miljövärden urval för publ'!$B$2:$H$2,0),FALSE)),"",VLOOKUP($J145,'Miljövärden urval för publ'!$B$2:$H$490,MATCH(K$3,'Miljövärden urval för publ'!$B$2:$H$2,0),FALSE))</f>
        <v>0.17044699999999999</v>
      </c>
      <c r="L145" s="106">
        <f>IF(ISERROR(VLOOKUP($J145,'Miljövärden urval för publ'!$B$2:$H$490,MATCH(L$3,'Miljövärden urval för publ'!$B$2:$H$2,0),FALSE)),"",VLOOKUP($J145,'Miljövärden urval för publ'!$B$2:$H$490,MATCH(L$3,'Miljövärden urval för publ'!$B$2:$H$2,0),FALSE))</f>
        <v>7.3338200000000002</v>
      </c>
      <c r="M145" s="106">
        <f>IF(ISERROR(VLOOKUP($J145,'Miljövärden urval för publ'!$B$2:$H$490,MATCH(M$3,'Miljövärden urval för publ'!$B$2:$H$2,0),FALSE)),"",VLOOKUP($J145,'Miljövärden urval för publ'!$B$2:$H$490,MATCH(M$3,'Miljövärden urval för publ'!$B$2:$H$2,0),FALSE))</f>
        <v>16.22</v>
      </c>
      <c r="N145" s="106">
        <f>IF(ISERROR(VLOOKUP($J145,'Miljövärden urval för publ'!$B$2:$H$490,MATCH(N$3,'Miljövärden urval för publ'!$B$2:$H$2,0),FALSE)),"",VLOOKUP($J145,'Miljövärden urval för publ'!$B$2:$H$490,MATCH(N$3,'Miljövärden urval för publ'!$B$2:$H$2,0),FALSE))</f>
        <v>0</v>
      </c>
    </row>
    <row r="146" spans="1:14" x14ac:dyDescent="0.25">
      <c r="A146" s="117" t="s">
        <v>147</v>
      </c>
      <c r="B146" s="117" t="s">
        <v>152</v>
      </c>
      <c r="D146" s="112" t="str">
        <f>VLOOKUP(B146,'Miljövärden urval för publ'!$B$2:$V$480,MATCH("ska publiceras:",'Miljövärden urval för publ'!$B$2:$T$2,0),FALSE)</f>
        <v>nej</v>
      </c>
      <c r="E146" s="113">
        <f t="shared" si="6"/>
        <v>124</v>
      </c>
      <c r="H146" s="106">
        <v>144</v>
      </c>
      <c r="I146" s="106" t="str">
        <f t="shared" si="7"/>
        <v>Värmevärden AB</v>
      </c>
      <c r="J146" s="106" t="str">
        <f t="shared" si="8"/>
        <v>Kopparberg</v>
      </c>
      <c r="K146" s="106">
        <f>IF(ISERROR(VLOOKUP($J146,'Miljövärden urval för publ'!$B$2:$H$490,MATCH(K$3,'Miljövärden urval för publ'!$B$2:$H$2,0),FALSE)),"",VLOOKUP($J146,'Miljövärden urval för publ'!$B$2:$H$490,MATCH(K$3,'Miljövärden urval för publ'!$B$2:$H$2,0),FALSE))</f>
        <v>0.11740299999999999</v>
      </c>
      <c r="L146" s="106">
        <f>IF(ISERROR(VLOOKUP($J146,'Miljövärden urval för publ'!$B$2:$H$490,MATCH(L$3,'Miljövärden urval för publ'!$B$2:$H$2,0),FALSE)),"",VLOOKUP($J146,'Miljövärden urval för publ'!$B$2:$H$490,MATCH(L$3,'Miljövärden urval för publ'!$B$2:$H$2,0),FALSE))</f>
        <v>16.160699999999999</v>
      </c>
      <c r="M146" s="106">
        <f>IF(ISERROR(VLOOKUP($J146,'Miljövärden urval för publ'!$B$2:$H$490,MATCH(M$3,'Miljövärden urval för publ'!$B$2:$H$2,0),FALSE)),"",VLOOKUP($J146,'Miljövärden urval för publ'!$B$2:$H$490,MATCH(M$3,'Miljövärden urval för publ'!$B$2:$H$2,0),FALSE))</f>
        <v>9.5120299999999993</v>
      </c>
      <c r="N146" s="106">
        <f>IF(ISERROR(VLOOKUP($J146,'Miljövärden urval för publ'!$B$2:$H$490,MATCH(N$3,'Miljövärden urval för publ'!$B$2:$H$2,0),FALSE)),"",VLOOKUP($J146,'Miljövärden urval för publ'!$B$2:$H$490,MATCH(N$3,'Miljövärden urval för publ'!$B$2:$H$2,0),FALSE))</f>
        <v>1.1583899999999999E-2</v>
      </c>
    </row>
    <row r="147" spans="1:14" x14ac:dyDescent="0.25">
      <c r="A147" s="117" t="s">
        <v>12</v>
      </c>
      <c r="B147" s="117" t="s">
        <v>13</v>
      </c>
      <c r="D147" s="112" t="str">
        <f>VLOOKUP(B147,'Miljövärden urval för publ'!$B$2:$V$480,MATCH("ska publiceras:",'Miljövärden urval för publ'!$B$2:$T$2,0),FALSE)</f>
        <v>ja</v>
      </c>
      <c r="E147" s="113">
        <f t="shared" si="6"/>
        <v>125</v>
      </c>
      <c r="H147" s="106">
        <v>145</v>
      </c>
      <c r="I147" s="106" t="str">
        <f t="shared" si="7"/>
        <v>C4 Energi AB</v>
      </c>
      <c r="J147" s="106" t="str">
        <f t="shared" si="8"/>
        <v>Kristianstad</v>
      </c>
      <c r="K147" s="106">
        <f>IF(ISERROR(VLOOKUP($J147,'Miljövärden urval för publ'!$B$2:$H$490,MATCH(K$3,'Miljövärden urval för publ'!$B$2:$H$2,0),FALSE)),"",VLOOKUP($J147,'Miljövärden urval för publ'!$B$2:$H$490,MATCH(K$3,'Miljövärden urval för publ'!$B$2:$H$2,0),FALSE))</f>
        <v>0.100318</v>
      </c>
      <c r="L147" s="106">
        <f>IF(ISERROR(VLOOKUP($J147,'Miljövärden urval för publ'!$B$2:$H$490,MATCH(L$3,'Miljövärden urval för publ'!$B$2:$H$2,0),FALSE)),"",VLOOKUP($J147,'Miljövärden urval för publ'!$B$2:$H$490,MATCH(L$3,'Miljövärden urval för publ'!$B$2:$H$2,0),FALSE))</f>
        <v>22.735099999999999</v>
      </c>
      <c r="M147" s="106">
        <f>IF(ISERROR(VLOOKUP($J147,'Miljövärden urval för publ'!$B$2:$H$490,MATCH(M$3,'Miljövärden urval för publ'!$B$2:$H$2,0),FALSE)),"",VLOOKUP($J147,'Miljövärden urval för publ'!$B$2:$H$490,MATCH(M$3,'Miljövärden urval för publ'!$B$2:$H$2,0),FALSE))</f>
        <v>5.8285600000000004</v>
      </c>
      <c r="N147" s="106">
        <f>IF(ISERROR(VLOOKUP($J147,'Miljövärden urval för publ'!$B$2:$H$490,MATCH(N$3,'Miljövärden urval för publ'!$B$2:$H$2,0),FALSE)),"",VLOOKUP($J147,'Miljövärden urval för publ'!$B$2:$H$490,MATCH(N$3,'Miljövärden urval för publ'!$B$2:$H$2,0),FALSE))</f>
        <v>1.68057E-2</v>
      </c>
    </row>
    <row r="148" spans="1:14" x14ac:dyDescent="0.25">
      <c r="A148" s="117" t="s">
        <v>76</v>
      </c>
      <c r="B148" s="117" t="s">
        <v>84</v>
      </c>
      <c r="D148" s="112" t="str">
        <f>VLOOKUP(B148,'Miljövärden urval för publ'!$B$2:$V$480,MATCH("ska publiceras:",'Miljövärden urval för publ'!$B$2:$T$2,0),FALSE)</f>
        <v>ja</v>
      </c>
      <c r="E148" s="113">
        <f t="shared" si="6"/>
        <v>126</v>
      </c>
      <c r="H148" s="106">
        <v>146</v>
      </c>
      <c r="I148" s="106" t="str">
        <f t="shared" si="7"/>
        <v>Skellefteå Kraft AB</v>
      </c>
      <c r="J148" s="106" t="str">
        <f t="shared" si="8"/>
        <v>Kristineberg - Ej Fjärrvärme</v>
      </c>
      <c r="K148" s="106">
        <f>IF(ISERROR(VLOOKUP($J148,'Miljövärden urval för publ'!$B$2:$H$490,MATCH(K$3,'Miljövärden urval för publ'!$B$2:$H$2,0),FALSE)),"",VLOOKUP($J148,'Miljövärden urval för publ'!$B$2:$H$490,MATCH(K$3,'Miljövärden urval för publ'!$B$2:$H$2,0),FALSE))</f>
        <v>0.43937999999999999</v>
      </c>
      <c r="L148" s="106">
        <f>IF(ISERROR(VLOOKUP($J148,'Miljövärden urval för publ'!$B$2:$H$490,MATCH(L$3,'Miljövärden urval för publ'!$B$2:$H$2,0),FALSE)),"",VLOOKUP($J148,'Miljövärden urval för publ'!$B$2:$H$490,MATCH(L$3,'Miljövärden urval för publ'!$B$2:$H$2,0),FALSE))</f>
        <v>59.699399999999997</v>
      </c>
      <c r="M148" s="106">
        <f>IF(ISERROR(VLOOKUP($J148,'Miljövärden urval för publ'!$B$2:$H$490,MATCH(M$3,'Miljövärden urval för publ'!$B$2:$H$2,0),FALSE)),"",VLOOKUP($J148,'Miljövärden urval för publ'!$B$2:$H$490,MATCH(M$3,'Miljövärden urval för publ'!$B$2:$H$2,0),FALSE))</f>
        <v>19.520700000000001</v>
      </c>
      <c r="N148" s="106">
        <f>IF(ISERROR(VLOOKUP($J148,'Miljövärden urval för publ'!$B$2:$H$490,MATCH(N$3,'Miljövärden urval för publ'!$B$2:$H$2,0),FALSE)),"",VLOOKUP($J148,'Miljövärden urval för publ'!$B$2:$H$490,MATCH(N$3,'Miljövärden urval för publ'!$B$2:$H$2,0),FALSE))</f>
        <v>0.13406299999999999</v>
      </c>
    </row>
    <row r="149" spans="1:14" x14ac:dyDescent="0.25">
      <c r="A149" s="117" t="s">
        <v>432</v>
      </c>
      <c r="B149" s="117" t="s">
        <v>433</v>
      </c>
      <c r="D149" s="112" t="str">
        <f>VLOOKUP(B149,'Miljövärden urval för publ'!$B$2:$V$480,MATCH("ska publiceras:",'Miljövärden urval för publ'!$B$2:$T$2,0),FALSE)</f>
        <v>nej</v>
      </c>
      <c r="E149" s="113">
        <f t="shared" si="6"/>
        <v>126</v>
      </c>
      <c r="H149" s="106">
        <v>147</v>
      </c>
      <c r="I149" s="106" t="str">
        <f t="shared" si="7"/>
        <v>Kristinehamns Fjärrvärme AB</v>
      </c>
      <c r="J149" s="106" t="str">
        <f t="shared" si="8"/>
        <v>Kristinehamn</v>
      </c>
      <c r="K149" s="106">
        <f>IF(ISERROR(VLOOKUP($J149,'Miljövärden urval för publ'!$B$2:$H$490,MATCH(K$3,'Miljövärden urval för publ'!$B$2:$H$2,0),FALSE)),"",VLOOKUP($J149,'Miljövärden urval för publ'!$B$2:$H$490,MATCH(K$3,'Miljövärden urval för publ'!$B$2:$H$2,0),FALSE))</f>
        <v>0.174957</v>
      </c>
      <c r="L149" s="106">
        <f>IF(ISERROR(VLOOKUP($J149,'Miljövärden urval för publ'!$B$2:$H$490,MATCH(L$3,'Miljövärden urval för publ'!$B$2:$H$2,0),FALSE)),"",VLOOKUP($J149,'Miljövärden urval för publ'!$B$2:$H$490,MATCH(L$3,'Miljövärden urval för publ'!$B$2:$H$2,0),FALSE))</f>
        <v>29.546900000000001</v>
      </c>
      <c r="M149" s="106">
        <f>IF(ISERROR(VLOOKUP($J149,'Miljövärden urval för publ'!$B$2:$H$490,MATCH(M$3,'Miljövärden urval för publ'!$B$2:$H$2,0),FALSE)),"",VLOOKUP($J149,'Miljövärden urval för publ'!$B$2:$H$490,MATCH(M$3,'Miljövärden urval för publ'!$B$2:$H$2,0),FALSE))</f>
        <v>7.7539300000000004</v>
      </c>
      <c r="N149" s="106">
        <f>IF(ISERROR(VLOOKUP($J149,'Miljövärden urval för publ'!$B$2:$H$490,MATCH(N$3,'Miljövärden urval för publ'!$B$2:$H$2,0),FALSE)),"",VLOOKUP($J149,'Miljövärden urval för publ'!$B$2:$H$490,MATCH(N$3,'Miljövärden urval för publ'!$B$2:$H$2,0),FALSE))</f>
        <v>3.0467500000000002E-2</v>
      </c>
    </row>
    <row r="150" spans="1:14" x14ac:dyDescent="0.25">
      <c r="A150" s="117" t="s">
        <v>268</v>
      </c>
      <c r="B150" s="117" t="s">
        <v>270</v>
      </c>
      <c r="D150" s="112" t="str">
        <f>VLOOKUP(B150,'Miljövärden urval för publ'!$B$2:$V$480,MATCH("ska publiceras:",'Miljövärden urval för publ'!$B$2:$T$2,0),FALSE)</f>
        <v>ja</v>
      </c>
      <c r="E150" s="113">
        <f t="shared" si="6"/>
        <v>127</v>
      </c>
      <c r="H150" s="106">
        <v>148</v>
      </c>
      <c r="I150" s="106" t="str">
        <f t="shared" si="7"/>
        <v>Värmevärden AB</v>
      </c>
      <c r="J150" s="106" t="str">
        <f t="shared" si="8"/>
        <v>Kristinehamn(Värmevärden)</v>
      </c>
      <c r="K150" s="106">
        <f>IF(ISERROR(VLOOKUP($J150,'Miljövärden urval för publ'!$B$2:$H$490,MATCH(K$3,'Miljövärden urval för publ'!$B$2:$H$2,0),FALSE)),"",VLOOKUP($J150,'Miljövärden urval för publ'!$B$2:$H$490,MATCH(K$3,'Miljövärden urval för publ'!$B$2:$H$2,0),FALSE))</f>
        <v>9.4267799999999999E-2</v>
      </c>
      <c r="L150" s="106">
        <f>IF(ISERROR(VLOOKUP($J150,'Miljövärden urval för publ'!$B$2:$H$490,MATCH(L$3,'Miljövärden urval för publ'!$B$2:$H$2,0),FALSE)),"",VLOOKUP($J150,'Miljövärden urval för publ'!$B$2:$H$490,MATCH(L$3,'Miljövärden urval för publ'!$B$2:$H$2,0),FALSE))</f>
        <v>9.8059899999999995</v>
      </c>
      <c r="M150" s="106">
        <f>IF(ISERROR(VLOOKUP($J150,'Miljövärden urval för publ'!$B$2:$H$490,MATCH(M$3,'Miljövärden urval för publ'!$B$2:$H$2,0),FALSE)),"",VLOOKUP($J150,'Miljövärden urval för publ'!$B$2:$H$490,MATCH(M$3,'Miljövärden urval för publ'!$B$2:$H$2,0),FALSE))</f>
        <v>6.2793400000000004</v>
      </c>
      <c r="N150" s="106">
        <f>IF(ISERROR(VLOOKUP($J150,'Miljövärden urval för publ'!$B$2:$H$490,MATCH(N$3,'Miljövärden urval för publ'!$B$2:$H$2,0),FALSE)),"",VLOOKUP($J150,'Miljövärden urval för publ'!$B$2:$H$490,MATCH(N$3,'Miljövärden urval för publ'!$B$2:$H$2,0),FALSE))</f>
        <v>6.0352599999999998E-3</v>
      </c>
    </row>
    <row r="151" spans="1:14" x14ac:dyDescent="0.25">
      <c r="A151" s="117" t="s">
        <v>206</v>
      </c>
      <c r="B151" s="117" t="s">
        <v>210</v>
      </c>
      <c r="D151" s="112" t="str">
        <f>VLOOKUP(B151,'Miljövärden urval för publ'!$B$2:$V$480,MATCH("ska publiceras:",'Miljövärden urval för publ'!$B$2:$T$2,0),FALSE)</f>
        <v>ja</v>
      </c>
      <c r="E151" s="113">
        <f t="shared" si="6"/>
        <v>128</v>
      </c>
      <c r="H151" s="106">
        <v>149</v>
      </c>
      <c r="I151" s="106" t="str">
        <f t="shared" si="7"/>
        <v>Jämtkraft AB</v>
      </c>
      <c r="J151" s="106" t="str">
        <f t="shared" si="8"/>
        <v>Krokom</v>
      </c>
      <c r="K151" s="106">
        <f>IF(ISERROR(VLOOKUP($J151,'Miljövärden urval för publ'!$B$2:$H$490,MATCH(K$3,'Miljövärden urval för publ'!$B$2:$H$2,0),FALSE)),"",VLOOKUP($J151,'Miljövärden urval för publ'!$B$2:$H$490,MATCH(K$3,'Miljövärden urval för publ'!$B$2:$H$2,0),FALSE))</f>
        <v>0.17931900000000001</v>
      </c>
      <c r="L151" s="106">
        <f>IF(ISERROR(VLOOKUP($J151,'Miljövärden urval för publ'!$B$2:$H$490,MATCH(L$3,'Miljövärden urval för publ'!$B$2:$H$2,0),FALSE)),"",VLOOKUP($J151,'Miljövärden urval för publ'!$B$2:$H$490,MATCH(L$3,'Miljövärden urval för publ'!$B$2:$H$2,0),FALSE))</f>
        <v>14.9617</v>
      </c>
      <c r="M151" s="106">
        <f>IF(ISERROR(VLOOKUP($J151,'Miljövärden urval för publ'!$B$2:$H$490,MATCH(M$3,'Miljövärden urval för publ'!$B$2:$H$2,0),FALSE)),"",VLOOKUP($J151,'Miljövärden urval för publ'!$B$2:$H$490,MATCH(M$3,'Miljövärden urval för publ'!$B$2:$H$2,0),FALSE))</f>
        <v>11.334300000000001</v>
      </c>
      <c r="N151" s="106">
        <f>IF(ISERROR(VLOOKUP($J151,'Miljövärden urval för publ'!$B$2:$H$490,MATCH(N$3,'Miljövärden urval för publ'!$B$2:$H$2,0),FALSE)),"",VLOOKUP($J151,'Miljövärden urval för publ'!$B$2:$H$490,MATCH(N$3,'Miljövärden urval för publ'!$B$2:$H$2,0),FALSE))</f>
        <v>1.1828099999999999E-2</v>
      </c>
    </row>
    <row r="152" spans="1:14" x14ac:dyDescent="0.25">
      <c r="A152" s="117" t="s">
        <v>357</v>
      </c>
      <c r="B152" s="117" t="s">
        <v>362</v>
      </c>
      <c r="D152" s="112" t="str">
        <f>VLOOKUP(B152,'Miljövärden urval för publ'!$B$2:$V$480,MATCH("ska publiceras:",'Miljövärden urval för publ'!$B$2:$T$2,0),FALSE)</f>
        <v>ja</v>
      </c>
      <c r="E152" s="113">
        <f t="shared" si="6"/>
        <v>129</v>
      </c>
      <c r="H152" s="106">
        <v>150</v>
      </c>
      <c r="I152" s="106" t="str">
        <f t="shared" si="7"/>
        <v>Statkraft Värme AB</v>
      </c>
      <c r="J152" s="106" t="str">
        <f t="shared" si="8"/>
        <v>Kungsbacka</v>
      </c>
      <c r="K152" s="106">
        <f>IF(ISERROR(VLOOKUP($J152,'Miljövärden urval för publ'!$B$2:$H$490,MATCH(K$3,'Miljövärden urval för publ'!$B$2:$H$2,0),FALSE)),"",VLOOKUP($J152,'Miljövärden urval för publ'!$B$2:$H$490,MATCH(K$3,'Miljövärden urval för publ'!$B$2:$H$2,0),FALSE))</f>
        <v>6.5600400000000003E-2</v>
      </c>
      <c r="L152" s="106">
        <f>IF(ISERROR(VLOOKUP($J152,'Miljövärden urval för publ'!$B$2:$H$490,MATCH(L$3,'Miljövärden urval för publ'!$B$2:$H$2,0),FALSE)),"",VLOOKUP($J152,'Miljövärden urval för publ'!$B$2:$H$490,MATCH(L$3,'Miljövärden urval för publ'!$B$2:$H$2,0),FALSE))</f>
        <v>9.8567</v>
      </c>
      <c r="M152" s="106">
        <f>IF(ISERROR(VLOOKUP($J152,'Miljövärden urval för publ'!$B$2:$H$490,MATCH(M$3,'Miljövärden urval för publ'!$B$2:$H$2,0),FALSE)),"",VLOOKUP($J152,'Miljövärden urval för publ'!$B$2:$H$490,MATCH(M$3,'Miljövärden urval för publ'!$B$2:$H$2,0),FALSE))</f>
        <v>7.6088300000000002</v>
      </c>
      <c r="N152" s="106">
        <f>IF(ISERROR(VLOOKUP($J152,'Miljövärden urval för publ'!$B$2:$H$490,MATCH(N$3,'Miljövärden urval för publ'!$B$2:$H$2,0),FALSE)),"",VLOOKUP($J152,'Miljövärden urval för publ'!$B$2:$H$490,MATCH(N$3,'Miljövärden urval för publ'!$B$2:$H$2,0),FALSE))</f>
        <v>0</v>
      </c>
    </row>
    <row r="153" spans="1:14" x14ac:dyDescent="0.25">
      <c r="A153" s="117" t="s">
        <v>472</v>
      </c>
      <c r="B153" s="117" t="s">
        <v>11</v>
      </c>
      <c r="D153" s="112" t="str">
        <f>VLOOKUP(B153,'Miljövärden urval för publ'!$B$2:$V$480,MATCH("ska publiceras:",'Miljövärden urval för publ'!$B$2:$T$2,0),FALSE)</f>
        <v>ja</v>
      </c>
      <c r="E153" s="113">
        <f t="shared" si="6"/>
        <v>130</v>
      </c>
      <c r="H153" s="106">
        <v>151</v>
      </c>
      <c r="I153" s="106" t="str">
        <f t="shared" si="7"/>
        <v>E.ON Värme Sverige AB</v>
      </c>
      <c r="J153" s="106" t="str">
        <f t="shared" si="8"/>
        <v>Kungsängen</v>
      </c>
      <c r="K153" s="106">
        <f>IF(ISERROR(VLOOKUP($J153,'Miljövärden urval för publ'!$B$2:$H$490,MATCH(K$3,'Miljövärden urval för publ'!$B$2:$H$2,0),FALSE)),"",VLOOKUP($J153,'Miljövärden urval för publ'!$B$2:$H$490,MATCH(K$3,'Miljövärden urval för publ'!$B$2:$H$2,0),FALSE))</f>
        <v>0.55308000000000002</v>
      </c>
      <c r="L153" s="106">
        <f>IF(ISERROR(VLOOKUP($J153,'Miljövärden urval för publ'!$B$2:$H$490,MATCH(L$3,'Miljövärden urval för publ'!$B$2:$H$2,0),FALSE)),"",VLOOKUP($J153,'Miljövärden urval för publ'!$B$2:$H$490,MATCH(L$3,'Miljövärden urval för publ'!$B$2:$H$2,0),FALSE))</f>
        <v>104.163</v>
      </c>
      <c r="M153" s="106">
        <f>IF(ISERROR(VLOOKUP($J153,'Miljövärden urval för publ'!$B$2:$H$490,MATCH(M$3,'Miljövärden urval för publ'!$B$2:$H$2,0),FALSE)),"",VLOOKUP($J153,'Miljövärden urval för publ'!$B$2:$H$490,MATCH(M$3,'Miljövärden urval för publ'!$B$2:$H$2,0),FALSE))</f>
        <v>7.5967700000000002</v>
      </c>
      <c r="N153" s="106">
        <f>IF(ISERROR(VLOOKUP($J153,'Miljövärden urval för publ'!$B$2:$H$490,MATCH(N$3,'Miljövärden urval för publ'!$B$2:$H$2,0),FALSE)),"",VLOOKUP($J153,'Miljövärden urval för publ'!$B$2:$H$490,MATCH(N$3,'Miljövärden urval för publ'!$B$2:$H$2,0),FALSE))</f>
        <v>0.12273000000000001</v>
      </c>
    </row>
    <row r="154" spans="1:14" x14ac:dyDescent="0.25">
      <c r="A154" s="117" t="s">
        <v>213</v>
      </c>
      <c r="B154" s="117" t="s">
        <v>214</v>
      </c>
      <c r="D154" s="112" t="str">
        <f>VLOOKUP(B154,'Miljövärden urval för publ'!$B$2:$V$480,MATCH("ska publiceras:",'Miljövärden urval för publ'!$B$2:$T$2,0),FALSE)</f>
        <v>ja</v>
      </c>
      <c r="E154" s="113">
        <f t="shared" si="6"/>
        <v>131</v>
      </c>
      <c r="H154" s="106">
        <v>152</v>
      </c>
      <c r="I154" s="106" t="str">
        <f t="shared" si="7"/>
        <v>Mälarenergi AB</v>
      </c>
      <c r="J154" s="106" t="str">
        <f t="shared" si="8"/>
        <v>Kungsör</v>
      </c>
      <c r="K154" s="106">
        <f>IF(ISERROR(VLOOKUP($J154,'Miljövärden urval för publ'!$B$2:$H$490,MATCH(K$3,'Miljövärden urval för publ'!$B$2:$H$2,0),FALSE)),"",VLOOKUP($J154,'Miljövärden urval för publ'!$B$2:$H$490,MATCH(K$3,'Miljövärden urval för publ'!$B$2:$H$2,0),FALSE))</f>
        <v>0.17877000000000001</v>
      </c>
      <c r="L154" s="106">
        <f>IF(ISERROR(VLOOKUP($J154,'Miljövärden urval för publ'!$B$2:$H$490,MATCH(L$3,'Miljövärden urval för publ'!$B$2:$H$2,0),FALSE)),"",VLOOKUP($J154,'Miljövärden urval för publ'!$B$2:$H$490,MATCH(L$3,'Miljövärden urval för publ'!$B$2:$H$2,0),FALSE))</f>
        <v>36.331099999999999</v>
      </c>
      <c r="M154" s="106">
        <f>IF(ISERROR(VLOOKUP($J154,'Miljövärden urval för publ'!$B$2:$H$490,MATCH(M$3,'Miljövärden urval för publ'!$B$2:$H$2,0),FALSE)),"",VLOOKUP($J154,'Miljövärden urval för publ'!$B$2:$H$490,MATCH(M$3,'Miljövärden urval för publ'!$B$2:$H$2,0),FALSE))</f>
        <v>9.5331600000000005</v>
      </c>
      <c r="N154" s="106">
        <f>IF(ISERROR(VLOOKUP($J154,'Miljövärden urval för publ'!$B$2:$H$490,MATCH(N$3,'Miljövärden urval för publ'!$B$2:$H$2,0),FALSE)),"",VLOOKUP($J154,'Miljövärden urval för publ'!$B$2:$H$490,MATCH(N$3,'Miljövärden urval för publ'!$B$2:$H$2,0),FALSE))</f>
        <v>2.3643999999999998E-2</v>
      </c>
    </row>
    <row r="155" spans="1:14" x14ac:dyDescent="0.25">
      <c r="A155" s="117" t="s">
        <v>215</v>
      </c>
      <c r="B155" s="117" t="s">
        <v>216</v>
      </c>
      <c r="D155" s="112" t="str">
        <f>VLOOKUP(B155,'Miljövärden urval för publ'!$B$2:$V$480,MATCH("ska publiceras:",'Miljövärden urval för publ'!$B$2:$T$2,0),FALSE)</f>
        <v>ja</v>
      </c>
      <c r="E155" s="113">
        <f t="shared" si="6"/>
        <v>132</v>
      </c>
      <c r="H155" s="106">
        <v>153</v>
      </c>
      <c r="I155" s="106" t="str">
        <f t="shared" si="7"/>
        <v>Kungälv Energi AB</v>
      </c>
      <c r="J155" s="106" t="str">
        <f t="shared" si="8"/>
        <v>Kungälv</v>
      </c>
      <c r="K155" s="106">
        <f>IF(ISERROR(VLOOKUP($J155,'Miljövärden urval för publ'!$B$2:$H$490,MATCH(K$3,'Miljövärden urval för publ'!$B$2:$H$2,0),FALSE)),"",VLOOKUP($J155,'Miljövärden urval för publ'!$B$2:$H$490,MATCH(K$3,'Miljövärden urval för publ'!$B$2:$H$2,0),FALSE))</f>
        <v>0.142952</v>
      </c>
      <c r="L155" s="106">
        <f>IF(ISERROR(VLOOKUP($J155,'Miljövärden urval för publ'!$B$2:$H$490,MATCH(L$3,'Miljövärden urval för publ'!$B$2:$H$2,0),FALSE)),"",VLOOKUP($J155,'Miljövärden urval för publ'!$B$2:$H$490,MATCH(L$3,'Miljövärden urval för publ'!$B$2:$H$2,0),FALSE))</f>
        <v>23.889700000000001</v>
      </c>
      <c r="M155" s="106">
        <f>IF(ISERROR(VLOOKUP($J155,'Miljövärden urval för publ'!$B$2:$H$490,MATCH(M$3,'Miljövärden urval för publ'!$B$2:$H$2,0),FALSE)),"",VLOOKUP($J155,'Miljövärden urval för publ'!$B$2:$H$490,MATCH(M$3,'Miljövärden urval för publ'!$B$2:$H$2,0),FALSE))</f>
        <v>7.5049799999999998</v>
      </c>
      <c r="N155" s="106">
        <f>IF(ISERROR(VLOOKUP($J155,'Miljövärden urval för publ'!$B$2:$H$490,MATCH(N$3,'Miljövärden urval för publ'!$B$2:$H$2,0),FALSE)),"",VLOOKUP($J155,'Miljövärden urval för publ'!$B$2:$H$490,MATCH(N$3,'Miljövärden urval för publ'!$B$2:$H$2,0),FALSE))</f>
        <v>3.2391099999999999E-2</v>
      </c>
    </row>
    <row r="156" spans="1:14" x14ac:dyDescent="0.25">
      <c r="A156" s="117" t="s">
        <v>12</v>
      </c>
      <c r="B156" s="117" t="s">
        <v>14</v>
      </c>
      <c r="D156" s="112" t="str">
        <f>VLOOKUP(B156,'Miljövärden urval för publ'!$B$2:$V$480,MATCH("ska publiceras:",'Miljövärden urval för publ'!$B$2:$T$2,0),FALSE)</f>
        <v>ja</v>
      </c>
      <c r="E156" s="113">
        <f t="shared" si="6"/>
        <v>133</v>
      </c>
      <c r="H156" s="106">
        <v>154</v>
      </c>
      <c r="I156" s="106" t="str">
        <f t="shared" si="7"/>
        <v>Degerfors Energi AB</v>
      </c>
      <c r="J156" s="106" t="str">
        <f t="shared" si="8"/>
        <v>Kvarnberg</v>
      </c>
      <c r="K156" s="106">
        <f>IF(ISERROR(VLOOKUP($J156,'Miljövärden urval för publ'!$B$2:$H$490,MATCH(K$3,'Miljövärden urval för publ'!$B$2:$H$2,0),FALSE)),"",VLOOKUP($J156,'Miljövärden urval för publ'!$B$2:$H$490,MATCH(K$3,'Miljövärden urval för publ'!$B$2:$H$2,0),FALSE))</f>
        <v>0.31195400000000001</v>
      </c>
      <c r="L156" s="106">
        <f>IF(ISERROR(VLOOKUP($J156,'Miljövärden urval för publ'!$B$2:$H$490,MATCH(L$3,'Miljövärden urval för publ'!$B$2:$H$2,0),FALSE)),"",VLOOKUP($J156,'Miljövärden urval för publ'!$B$2:$H$490,MATCH(L$3,'Miljövärden urval för publ'!$B$2:$H$2,0),FALSE))</f>
        <v>45.280200000000001</v>
      </c>
      <c r="M156" s="106">
        <f>IF(ISERROR(VLOOKUP($J156,'Miljövärden urval för publ'!$B$2:$H$490,MATCH(M$3,'Miljövärden urval för publ'!$B$2:$H$2,0),FALSE)),"",VLOOKUP($J156,'Miljövärden urval för publ'!$B$2:$H$490,MATCH(M$3,'Miljövärden urval för publ'!$B$2:$H$2,0),FALSE))</f>
        <v>18.438500000000001</v>
      </c>
      <c r="N156" s="106">
        <f>IF(ISERROR(VLOOKUP($J156,'Miljövärden urval för publ'!$B$2:$H$490,MATCH(N$3,'Miljövärden urval för publ'!$B$2:$H$2,0),FALSE)),"",VLOOKUP($J156,'Miljövärden urval för publ'!$B$2:$H$490,MATCH(N$3,'Miljövärden urval för publ'!$B$2:$H$2,0),FALSE))</f>
        <v>6.6489999999999994E-2</v>
      </c>
    </row>
    <row r="157" spans="1:14" x14ac:dyDescent="0.25">
      <c r="A157" s="117" t="s">
        <v>217</v>
      </c>
      <c r="B157" s="117" t="s">
        <v>218</v>
      </c>
      <c r="D157" s="112" t="str">
        <f>VLOOKUP(B157,'Miljövärden urval för publ'!$B$2:$V$480,MATCH("ska publiceras:",'Miljövärden urval för publ'!$B$2:$T$2,0),FALSE)</f>
        <v>ja</v>
      </c>
      <c r="E157" s="113">
        <f t="shared" si="6"/>
        <v>134</v>
      </c>
      <c r="H157" s="106">
        <v>155</v>
      </c>
      <c r="I157" s="106" t="str">
        <f t="shared" si="7"/>
        <v>Eskilstuna Energi &amp; Miljö AB</v>
      </c>
      <c r="J157" s="106" t="str">
        <f t="shared" si="8"/>
        <v>Kvicksund</v>
      </c>
      <c r="K157" s="106">
        <f>IF(ISERROR(VLOOKUP($J157,'Miljövärden urval för publ'!$B$2:$H$490,MATCH(K$3,'Miljövärden urval för publ'!$B$2:$H$2,0),FALSE)),"",VLOOKUP($J157,'Miljövärden urval för publ'!$B$2:$H$490,MATCH(K$3,'Miljövärden urval för publ'!$B$2:$H$2,0),FALSE))</f>
        <v>0.32611200000000001</v>
      </c>
      <c r="L157" s="106">
        <f>IF(ISERROR(VLOOKUP($J157,'Miljövärden urval för publ'!$B$2:$H$490,MATCH(L$3,'Miljövärden urval för publ'!$B$2:$H$2,0),FALSE)),"",VLOOKUP($J157,'Miljövärden urval för publ'!$B$2:$H$490,MATCH(L$3,'Miljövärden urval för publ'!$B$2:$H$2,0),FALSE))</f>
        <v>52.694000000000003</v>
      </c>
      <c r="M157" s="106">
        <f>IF(ISERROR(VLOOKUP($J157,'Miljövärden urval för publ'!$B$2:$H$490,MATCH(M$3,'Miljövärden urval för publ'!$B$2:$H$2,0),FALSE)),"",VLOOKUP($J157,'Miljövärden urval för publ'!$B$2:$H$490,MATCH(M$3,'Miljövärden urval för publ'!$B$2:$H$2,0),FALSE))</f>
        <v>16.066500000000001</v>
      </c>
      <c r="N157" s="106">
        <f>IF(ISERROR(VLOOKUP($J157,'Miljövärden urval för publ'!$B$2:$H$490,MATCH(N$3,'Miljövärden urval för publ'!$B$2:$H$2,0),FALSE)),"",VLOOKUP($J157,'Miljövärden urval för publ'!$B$2:$H$490,MATCH(N$3,'Miljövärden urval för publ'!$B$2:$H$2,0),FALSE))</f>
        <v>0.15451599999999999</v>
      </c>
    </row>
    <row r="158" spans="1:14" x14ac:dyDescent="0.25">
      <c r="A158" s="117" t="s">
        <v>219</v>
      </c>
      <c r="B158" s="117" t="s">
        <v>220</v>
      </c>
      <c r="D158" s="112" t="str">
        <f>VLOOKUP(B158,'Miljövärden urval för publ'!$B$2:$V$480,MATCH("ska publiceras:",'Miljövärden urval för publ'!$B$2:$T$2,0),FALSE)</f>
        <v>nej</v>
      </c>
      <c r="E158" s="113">
        <f t="shared" si="6"/>
        <v>134</v>
      </c>
      <c r="H158" s="106">
        <v>156</v>
      </c>
      <c r="I158" s="106" t="str">
        <f t="shared" si="7"/>
        <v>Sundsvall Energi AB</v>
      </c>
      <c r="J158" s="106" t="str">
        <f t="shared" si="8"/>
        <v>Kvissleby</v>
      </c>
      <c r="K158" s="106">
        <f>IF(ISERROR(VLOOKUP($J158,'Miljövärden urval för publ'!$B$2:$H$490,MATCH(K$3,'Miljövärden urval för publ'!$B$2:$H$2,0),FALSE)),"",VLOOKUP($J158,'Miljövärden urval för publ'!$B$2:$H$490,MATCH(K$3,'Miljövärden urval för publ'!$B$2:$H$2,0),FALSE))</f>
        <v>0.33592100000000003</v>
      </c>
      <c r="L158" s="106">
        <f>IF(ISERROR(VLOOKUP($J158,'Miljövärden urval för publ'!$B$2:$H$490,MATCH(L$3,'Miljövärden urval för publ'!$B$2:$H$2,0),FALSE)),"",VLOOKUP($J158,'Miljövärden urval för publ'!$B$2:$H$490,MATCH(L$3,'Miljövärden urval för publ'!$B$2:$H$2,0),FALSE))</f>
        <v>78.088300000000004</v>
      </c>
      <c r="M158" s="106">
        <f>IF(ISERROR(VLOOKUP($J158,'Miljövärden urval för publ'!$B$2:$H$490,MATCH(M$3,'Miljövärden urval för publ'!$B$2:$H$2,0),FALSE)),"",VLOOKUP($J158,'Miljövärden urval för publ'!$B$2:$H$490,MATCH(M$3,'Miljövärden urval för publ'!$B$2:$H$2,0),FALSE))</f>
        <v>10.981400000000001</v>
      </c>
      <c r="N158" s="106">
        <f>IF(ISERROR(VLOOKUP($J158,'Miljövärden urval för publ'!$B$2:$H$490,MATCH(N$3,'Miljövärden urval för publ'!$B$2:$H$2,0),FALSE)),"",VLOOKUP($J158,'Miljövärden urval för publ'!$B$2:$H$490,MATCH(N$3,'Miljövärden urval för publ'!$B$2:$H$2,0),FALSE))</f>
        <v>0.19361400000000001</v>
      </c>
    </row>
    <row r="159" spans="1:14" x14ac:dyDescent="0.25">
      <c r="A159" s="117" t="s">
        <v>425</v>
      </c>
      <c r="B159" s="117" t="s">
        <v>427</v>
      </c>
      <c r="D159" s="112" t="str">
        <f>VLOOKUP(B159,'Miljövärden urval för publ'!$B$2:$V$480,MATCH("ska publiceras:",'Miljövärden urval för publ'!$B$2:$T$2,0),FALSE)</f>
        <v>ja</v>
      </c>
      <c r="E159" s="113">
        <f t="shared" si="6"/>
        <v>135</v>
      </c>
      <c r="H159" s="106">
        <v>157</v>
      </c>
      <c r="I159" s="106" t="str">
        <f t="shared" si="7"/>
        <v>Lantmännen Agrovärme AB</v>
      </c>
      <c r="J159" s="106" t="str">
        <f t="shared" si="8"/>
        <v>Kvänum</v>
      </c>
      <c r="K159" s="106">
        <f>IF(ISERROR(VLOOKUP($J159,'Miljövärden urval för publ'!$B$2:$H$490,MATCH(K$3,'Miljövärden urval för publ'!$B$2:$H$2,0),FALSE)),"",VLOOKUP($J159,'Miljövärden urval för publ'!$B$2:$H$490,MATCH(K$3,'Miljövärden urval för publ'!$B$2:$H$2,0),FALSE))</f>
        <v>1.08371</v>
      </c>
      <c r="L159" s="106">
        <f>IF(ISERROR(VLOOKUP($J159,'Miljövärden urval för publ'!$B$2:$H$490,MATCH(L$3,'Miljövärden urval för publ'!$B$2:$H$2,0),FALSE)),"",VLOOKUP($J159,'Miljövärden urval för publ'!$B$2:$H$490,MATCH(L$3,'Miljövärden urval för publ'!$B$2:$H$2,0),FALSE))</f>
        <v>23.479800000000001</v>
      </c>
      <c r="M159" s="106">
        <f>IF(ISERROR(VLOOKUP($J159,'Miljövärden urval för publ'!$B$2:$H$490,MATCH(M$3,'Miljövärden urval för publ'!$B$2:$H$2,0),FALSE)),"",VLOOKUP($J159,'Miljövärden urval för publ'!$B$2:$H$490,MATCH(M$3,'Miljövärden urval för publ'!$B$2:$H$2,0),FALSE))</f>
        <v>30.2453</v>
      </c>
      <c r="N159" s="106">
        <f>IF(ISERROR(VLOOKUP($J159,'Miljövärden urval för publ'!$B$2:$H$490,MATCH(N$3,'Miljövärden urval för publ'!$B$2:$H$2,0),FALSE)),"",VLOOKUP($J159,'Miljövärden urval för publ'!$B$2:$H$490,MATCH(N$3,'Miljövärden urval för publ'!$B$2:$H$2,0),FALSE))</f>
        <v>1.32143E-2</v>
      </c>
    </row>
    <row r="160" spans="1:14" x14ac:dyDescent="0.25">
      <c r="A160" s="117" t="s">
        <v>221</v>
      </c>
      <c r="B160" s="117" t="s">
        <v>222</v>
      </c>
      <c r="D160" s="112" t="str">
        <f>VLOOKUP(B160,'Miljövärden urval för publ'!$B$2:$V$480,MATCH("ska publiceras:",'Miljövärden urval för publ'!$B$2:$T$2,0),FALSE)</f>
        <v>ja</v>
      </c>
      <c r="E160" s="113">
        <f t="shared" si="6"/>
        <v>136</v>
      </c>
      <c r="H160" s="106">
        <v>158</v>
      </c>
      <c r="I160" s="106" t="str">
        <f t="shared" si="7"/>
        <v>Skellefteå Kraft AB</v>
      </c>
      <c r="J160" s="106" t="str">
        <f t="shared" si="8"/>
        <v>Kåge</v>
      </c>
      <c r="K160" s="106">
        <f>IF(ISERROR(VLOOKUP($J160,'Miljövärden urval för publ'!$B$2:$H$490,MATCH(K$3,'Miljövärden urval för publ'!$B$2:$H$2,0),FALSE)),"",VLOOKUP($J160,'Miljövärden urval för publ'!$B$2:$H$490,MATCH(K$3,'Miljövärden urval för publ'!$B$2:$H$2,0),FALSE))</f>
        <v>0.17871899999999999</v>
      </c>
      <c r="L160" s="106">
        <f>IF(ISERROR(VLOOKUP($J160,'Miljövärden urval för publ'!$B$2:$H$490,MATCH(L$3,'Miljövärden urval för publ'!$B$2:$H$2,0),FALSE)),"",VLOOKUP($J160,'Miljövärden urval för publ'!$B$2:$H$490,MATCH(L$3,'Miljövärden urval för publ'!$B$2:$H$2,0),FALSE))</f>
        <v>9.0004399999999993</v>
      </c>
      <c r="M160" s="106">
        <f>IF(ISERROR(VLOOKUP($J160,'Miljövärden urval för publ'!$B$2:$H$490,MATCH(M$3,'Miljövärden urval för publ'!$B$2:$H$2,0),FALSE)),"",VLOOKUP($J160,'Miljövärden urval för publ'!$B$2:$H$490,MATCH(M$3,'Miljövärden urval för publ'!$B$2:$H$2,0),FALSE))</f>
        <v>17.511399999999998</v>
      </c>
      <c r="N160" s="106">
        <f>IF(ISERROR(VLOOKUP($J160,'Miljövärden urval för publ'!$B$2:$H$490,MATCH(N$3,'Miljövärden urval för publ'!$B$2:$H$2,0),FALSE)),"",VLOOKUP($J160,'Miljövärden urval för publ'!$B$2:$H$490,MATCH(N$3,'Miljövärden urval för publ'!$B$2:$H$2,0),FALSE))</f>
        <v>3.2983499999999998E-3</v>
      </c>
    </row>
    <row r="161" spans="1:14" x14ac:dyDescent="0.25">
      <c r="A161" s="117" t="s">
        <v>44</v>
      </c>
      <c r="B161" s="117" t="s">
        <v>47</v>
      </c>
      <c r="D161" s="112" t="str">
        <f>VLOOKUP(B161,'Miljövärden urval för publ'!$B$2:$V$480,MATCH("ska publiceras:",'Miljövärden urval för publ'!$B$2:$T$2,0),FALSE)</f>
        <v>ja</v>
      </c>
      <c r="E161" s="113">
        <f t="shared" si="6"/>
        <v>137</v>
      </c>
      <c r="H161" s="106">
        <v>159</v>
      </c>
      <c r="I161" s="106" t="str">
        <f t="shared" si="7"/>
        <v>Köpings kommun</v>
      </c>
      <c r="J161" s="106" t="str">
        <f t="shared" si="8"/>
        <v>Köping</v>
      </c>
      <c r="K161" s="106">
        <f>IF(ISERROR(VLOOKUP($J161,'Miljövärden urval för publ'!$B$2:$H$490,MATCH(K$3,'Miljövärden urval för publ'!$B$2:$H$2,0),FALSE)),"",VLOOKUP($J161,'Miljövärden urval för publ'!$B$2:$H$490,MATCH(K$3,'Miljövärden urval för publ'!$B$2:$H$2,0),FALSE))</f>
        <v>5.6387199999999998E-2</v>
      </c>
      <c r="L161" s="106">
        <f>IF(ISERROR(VLOOKUP($J161,'Miljövärden urval för publ'!$B$2:$H$490,MATCH(L$3,'Miljövärden urval för publ'!$B$2:$H$2,0),FALSE)),"",VLOOKUP($J161,'Miljövärden urval för publ'!$B$2:$H$490,MATCH(L$3,'Miljövärden urval för publ'!$B$2:$H$2,0),FALSE))</f>
        <v>42.812199999999997</v>
      </c>
      <c r="M161" s="106">
        <f>IF(ISERROR(VLOOKUP($J161,'Miljövärden urval för publ'!$B$2:$H$490,MATCH(M$3,'Miljövärden urval för publ'!$B$2:$H$2,0),FALSE)),"",VLOOKUP($J161,'Miljövärden urval för publ'!$B$2:$H$490,MATCH(M$3,'Miljövärden urval för publ'!$B$2:$H$2,0),FALSE))</f>
        <v>2.2492200000000002</v>
      </c>
      <c r="N161" s="106">
        <f>IF(ISERROR(VLOOKUP($J161,'Miljövärden urval för publ'!$B$2:$H$490,MATCH(N$3,'Miljövärden urval för publ'!$B$2:$H$2,0),FALSE)),"",VLOOKUP($J161,'Miljövärden urval för publ'!$B$2:$H$490,MATCH(N$3,'Miljövärden urval för publ'!$B$2:$H$2,0),FALSE))</f>
        <v>1.7301099999999999E-5</v>
      </c>
    </row>
    <row r="162" spans="1:14" x14ac:dyDescent="0.25">
      <c r="A162" s="117" t="s">
        <v>422</v>
      </c>
      <c r="B162" s="117" t="s">
        <v>423</v>
      </c>
      <c r="D162" s="112" t="str">
        <f>VLOOKUP(B162,'Miljövärden urval för publ'!$B$2:$V$480,MATCH("ska publiceras:",'Miljövärden urval för publ'!$B$2:$T$2,0),FALSE)</f>
        <v>ja</v>
      </c>
      <c r="E162" s="113">
        <f t="shared" si="6"/>
        <v>138</v>
      </c>
      <c r="H162" s="106">
        <v>160</v>
      </c>
      <c r="I162" s="106" t="str">
        <f t="shared" si="7"/>
        <v>Landskrona Energi AB</v>
      </c>
      <c r="J162" s="106" t="str">
        <f t="shared" si="8"/>
        <v>Landskrona</v>
      </c>
      <c r="K162" s="106">
        <f>IF(ISERROR(VLOOKUP($J162,'Miljövärden urval för publ'!$B$2:$H$490,MATCH(K$3,'Miljövärden urval för publ'!$B$2:$H$2,0),FALSE)),"",VLOOKUP($J162,'Miljövärden urval för publ'!$B$2:$H$490,MATCH(K$3,'Miljövärden urval för publ'!$B$2:$H$2,0),FALSE))</f>
        <v>0.13950000000000001</v>
      </c>
      <c r="L162" s="106">
        <f>IF(ISERROR(VLOOKUP($J162,'Miljövärden urval för publ'!$B$2:$H$490,MATCH(L$3,'Miljövärden urval för publ'!$B$2:$H$2,0),FALSE)),"",VLOOKUP($J162,'Miljövärden urval för publ'!$B$2:$H$490,MATCH(L$3,'Miljövärden urval för publ'!$B$2:$H$2,0),FALSE))</f>
        <v>60.259099999999997</v>
      </c>
      <c r="M162" s="106">
        <f>IF(ISERROR(VLOOKUP($J162,'Miljövärden urval för publ'!$B$2:$H$490,MATCH(M$3,'Miljövärden urval för publ'!$B$2:$H$2,0),FALSE)),"",VLOOKUP($J162,'Miljövärden urval för publ'!$B$2:$H$490,MATCH(M$3,'Miljövärden urval för publ'!$B$2:$H$2,0),FALSE))</f>
        <v>4.8790899999999997</v>
      </c>
      <c r="N162" s="106">
        <f>IF(ISERROR(VLOOKUP($J162,'Miljövärden urval för publ'!$B$2:$H$490,MATCH(N$3,'Miljövärden urval för publ'!$B$2:$H$2,0),FALSE)),"",VLOOKUP($J162,'Miljövärden urval för publ'!$B$2:$H$490,MATCH(N$3,'Miljövärden urval för publ'!$B$2:$H$2,0),FALSE))</f>
        <v>2.7102500000000002E-2</v>
      </c>
    </row>
    <row r="163" spans="1:14" x14ac:dyDescent="0.25">
      <c r="A163" s="117" t="s">
        <v>425</v>
      </c>
      <c r="B163" s="117" t="s">
        <v>428</v>
      </c>
      <c r="D163" s="112" t="str">
        <f>VLOOKUP(B163,'Miljövärden urval för publ'!$B$2:$V$480,MATCH("ska publiceras:",'Miljövärden urval för publ'!$B$2:$T$2,0),FALSE)</f>
        <v>ja</v>
      </c>
      <c r="E163" s="113">
        <f t="shared" si="6"/>
        <v>139</v>
      </c>
      <c r="H163" s="106">
        <v>161</v>
      </c>
      <c r="I163" s="106" t="str">
        <f t="shared" si="7"/>
        <v>Laxå Värme AB</v>
      </c>
      <c r="J163" s="106" t="str">
        <f t="shared" si="8"/>
        <v>Laxå</v>
      </c>
      <c r="K163" s="106">
        <f>IF(ISERROR(VLOOKUP($J163,'Miljövärden urval för publ'!$B$2:$H$490,MATCH(K$3,'Miljövärden urval för publ'!$B$2:$H$2,0),FALSE)),"",VLOOKUP($J163,'Miljövärden urval för publ'!$B$2:$H$490,MATCH(K$3,'Miljövärden urval för publ'!$B$2:$H$2,0),FALSE))</f>
        <v>0.16414000000000001</v>
      </c>
      <c r="L163" s="106">
        <f>IF(ISERROR(VLOOKUP($J163,'Miljövärden urval för publ'!$B$2:$H$490,MATCH(L$3,'Miljövärden urval för publ'!$B$2:$H$2,0),FALSE)),"",VLOOKUP($J163,'Miljövärden urval för publ'!$B$2:$H$490,MATCH(L$3,'Miljövärden urval för publ'!$B$2:$H$2,0),FALSE))</f>
        <v>15.2758</v>
      </c>
      <c r="M163" s="106">
        <f>IF(ISERROR(VLOOKUP($J163,'Miljövärden urval för publ'!$B$2:$H$490,MATCH(M$3,'Miljövärden urval för publ'!$B$2:$H$2,0),FALSE)),"",VLOOKUP($J163,'Miljövärden urval för publ'!$B$2:$H$490,MATCH(M$3,'Miljövärden urval för publ'!$B$2:$H$2,0),FALSE))</f>
        <v>14.521000000000001</v>
      </c>
      <c r="N163" s="106">
        <f>IF(ISERROR(VLOOKUP($J163,'Miljövärden urval för publ'!$B$2:$H$490,MATCH(N$3,'Miljövärden urval för publ'!$B$2:$H$2,0),FALSE)),"",VLOOKUP($J163,'Miljövärden urval för publ'!$B$2:$H$490,MATCH(N$3,'Miljövärden urval för publ'!$B$2:$H$2,0),FALSE))</f>
        <v>1.18274E-2</v>
      </c>
    </row>
    <row r="164" spans="1:14" x14ac:dyDescent="0.25">
      <c r="A164" s="117" t="s">
        <v>160</v>
      </c>
      <c r="B164" s="117" t="s">
        <v>162</v>
      </c>
      <c r="D164" s="112" t="str">
        <f>VLOOKUP(B164,'Miljövärden urval för publ'!$B$2:$V$480,MATCH("ska publiceras:",'Miljövärden urval för publ'!$B$2:$T$2,0),FALSE)</f>
        <v>ja</v>
      </c>
      <c r="E164" s="113">
        <f t="shared" si="6"/>
        <v>140</v>
      </c>
      <c r="H164" s="106">
        <v>162</v>
      </c>
      <c r="I164" s="106" t="str">
        <f t="shared" si="7"/>
        <v>Dala Energi Värme AB</v>
      </c>
      <c r="J164" s="106" t="str">
        <f t="shared" si="8"/>
        <v>Leksand</v>
      </c>
      <c r="K164" s="106">
        <f>IF(ISERROR(VLOOKUP($J164,'Miljövärden urval för publ'!$B$2:$H$490,MATCH(K$3,'Miljövärden urval för publ'!$B$2:$H$2,0),FALSE)),"",VLOOKUP($J164,'Miljövärden urval för publ'!$B$2:$H$490,MATCH(K$3,'Miljövärden urval för publ'!$B$2:$H$2,0),FALSE))</f>
        <v>8.3179900000000001E-2</v>
      </c>
      <c r="L164" s="106">
        <f>IF(ISERROR(VLOOKUP($J164,'Miljövärden urval för publ'!$B$2:$H$490,MATCH(L$3,'Miljövärden urval för publ'!$B$2:$H$2,0),FALSE)),"",VLOOKUP($J164,'Miljövärden urval för publ'!$B$2:$H$490,MATCH(L$3,'Miljövärden urval för publ'!$B$2:$H$2,0),FALSE))</f>
        <v>12.2928</v>
      </c>
      <c r="M164" s="106">
        <f>IF(ISERROR(VLOOKUP($J164,'Miljövärden urval för publ'!$B$2:$H$490,MATCH(M$3,'Miljövärden urval för publ'!$B$2:$H$2,0),FALSE)),"",VLOOKUP($J164,'Miljövärden urval för publ'!$B$2:$H$490,MATCH(M$3,'Miljövärden urval för publ'!$B$2:$H$2,0),FALSE))</f>
        <v>8.9291499999999999</v>
      </c>
      <c r="N164" s="106">
        <f>IF(ISERROR(VLOOKUP($J164,'Miljövärden urval för publ'!$B$2:$H$490,MATCH(N$3,'Miljövärden urval för publ'!$B$2:$H$2,0),FALSE)),"",VLOOKUP($J164,'Miljövärden urval för publ'!$B$2:$H$490,MATCH(N$3,'Miljövärden urval för publ'!$B$2:$H$2,0),FALSE))</f>
        <v>2.0253300000000001E-3</v>
      </c>
    </row>
    <row r="165" spans="1:14" x14ac:dyDescent="0.25">
      <c r="A165" s="117" t="s">
        <v>223</v>
      </c>
      <c r="B165" s="117" t="s">
        <v>225</v>
      </c>
      <c r="D165" s="112" t="str">
        <f>VLOOKUP(B165,'Miljövärden urval för publ'!$B$2:$V$480,MATCH("ska publiceras:",'Miljövärden urval för publ'!$B$2:$T$2,0),FALSE)</f>
        <v>ja</v>
      </c>
      <c r="E165" s="113">
        <f t="shared" si="6"/>
        <v>141</v>
      </c>
      <c r="H165" s="106">
        <v>163</v>
      </c>
      <c r="I165" s="106" t="str">
        <f t="shared" si="7"/>
        <v>Lerum Fjärrvärme AB</v>
      </c>
      <c r="J165" s="106" t="str">
        <f t="shared" si="8"/>
        <v>Lerum</v>
      </c>
      <c r="K165" s="106">
        <f>IF(ISERROR(VLOOKUP($J165,'Miljövärden urval för publ'!$B$2:$H$490,MATCH(K$3,'Miljövärden urval för publ'!$B$2:$H$2,0),FALSE)),"",VLOOKUP($J165,'Miljövärden urval för publ'!$B$2:$H$490,MATCH(K$3,'Miljövärden urval för publ'!$B$2:$H$2,0),FALSE))</f>
        <v>9.7417000000000004E-2</v>
      </c>
      <c r="L165" s="106">
        <f>IF(ISERROR(VLOOKUP($J165,'Miljövärden urval för publ'!$B$2:$H$490,MATCH(L$3,'Miljövärden urval för publ'!$B$2:$H$2,0),FALSE)),"",VLOOKUP($J165,'Miljövärden urval för publ'!$B$2:$H$490,MATCH(L$3,'Miljövärden urval för publ'!$B$2:$H$2,0),FALSE))</f>
        <v>16.376200000000001</v>
      </c>
      <c r="M165" s="106">
        <f>IF(ISERROR(VLOOKUP($J165,'Miljövärden urval för publ'!$B$2:$H$490,MATCH(M$3,'Miljövärden urval för publ'!$B$2:$H$2,0),FALSE)),"",VLOOKUP($J165,'Miljövärden urval för publ'!$B$2:$H$490,MATCH(M$3,'Miljövärden urval för publ'!$B$2:$H$2,0),FALSE))</f>
        <v>11.0372</v>
      </c>
      <c r="N165" s="106">
        <f>IF(ISERROR(VLOOKUP($J165,'Miljövärden urval för publ'!$B$2:$H$490,MATCH(N$3,'Miljövärden urval för publ'!$B$2:$H$2,0),FALSE)),"",VLOOKUP($J165,'Miljövärden urval för publ'!$B$2:$H$490,MATCH(N$3,'Miljövärden urval för publ'!$B$2:$H$2,0),FALSE))</f>
        <v>2.6322100000000001E-2</v>
      </c>
    </row>
    <row r="166" spans="1:14" x14ac:dyDescent="0.25">
      <c r="A166" s="117" t="s">
        <v>474</v>
      </c>
      <c r="B166" s="117" t="s">
        <v>479</v>
      </c>
      <c r="D166" s="112" t="str">
        <f>VLOOKUP(B166,'Miljövärden urval för publ'!$B$2:$V$480,MATCH("ska publiceras:",'Miljövärden urval för publ'!$B$2:$T$2,0),FALSE)</f>
        <v>ja</v>
      </c>
      <c r="E166" s="113">
        <f t="shared" si="6"/>
        <v>142</v>
      </c>
      <c r="H166" s="106">
        <v>164</v>
      </c>
      <c r="I166" s="106" t="str">
        <f t="shared" si="7"/>
        <v>Skellefteå Kraft AB</v>
      </c>
      <c r="J166" s="106" t="str">
        <f t="shared" si="8"/>
        <v>Lidbacken</v>
      </c>
      <c r="K166" s="106">
        <f>IF(ISERROR(VLOOKUP($J166,'Miljövärden urval för publ'!$B$2:$H$490,MATCH(K$3,'Miljövärden urval för publ'!$B$2:$H$2,0),FALSE)),"",VLOOKUP($J166,'Miljövärden urval för publ'!$B$2:$H$490,MATCH(K$3,'Miljövärden urval för publ'!$B$2:$H$2,0),FALSE))</f>
        <v>0.16068299999999999</v>
      </c>
      <c r="L166" s="106">
        <f>IF(ISERROR(VLOOKUP($J166,'Miljövärden urval för publ'!$B$2:$H$490,MATCH(L$3,'Miljövärden urval för publ'!$B$2:$H$2,0),FALSE)),"",VLOOKUP($J166,'Miljövärden urval för publ'!$B$2:$H$490,MATCH(L$3,'Miljövärden urval för publ'!$B$2:$H$2,0),FALSE))</f>
        <v>9.4182299999999994</v>
      </c>
      <c r="M166" s="106">
        <f>IF(ISERROR(VLOOKUP($J166,'Miljövärden urval för publ'!$B$2:$H$490,MATCH(M$3,'Miljövärden urval för publ'!$B$2:$H$2,0),FALSE)),"",VLOOKUP($J166,'Miljövärden urval för publ'!$B$2:$H$490,MATCH(M$3,'Miljövärden urval för publ'!$B$2:$H$2,0),FALSE))</f>
        <v>16.926200000000001</v>
      </c>
      <c r="N166" s="106">
        <f>IF(ISERROR(VLOOKUP($J166,'Miljövärden urval för publ'!$B$2:$H$490,MATCH(N$3,'Miljövärden urval för publ'!$B$2:$H$2,0),FALSE)),"",VLOOKUP($J166,'Miljövärden urval för publ'!$B$2:$H$490,MATCH(N$3,'Miljövärden urval för publ'!$B$2:$H$2,0),FALSE))</f>
        <v>5.4503700000000004E-3</v>
      </c>
    </row>
    <row r="167" spans="1:14" x14ac:dyDescent="0.25">
      <c r="A167" s="117" t="s">
        <v>233</v>
      </c>
      <c r="B167" s="117" t="s">
        <v>234</v>
      </c>
      <c r="D167" s="112" t="str">
        <f>VLOOKUP(B167,'Miljövärden urval för publ'!$B$2:$V$480,MATCH("ska publiceras:",'Miljövärden urval för publ'!$B$2:$T$2,0),FALSE)</f>
        <v>ja</v>
      </c>
      <c r="E167" s="113">
        <f t="shared" si="6"/>
        <v>143</v>
      </c>
      <c r="H167" s="106">
        <v>165</v>
      </c>
      <c r="I167" s="106" t="str">
        <f t="shared" si="7"/>
        <v>Lidköpings Värmeverk AB</v>
      </c>
      <c r="J167" s="106" t="str">
        <f t="shared" si="8"/>
        <v>Lidköping</v>
      </c>
      <c r="K167" s="106">
        <f>IF(ISERROR(VLOOKUP($J167,'Miljövärden urval för publ'!$B$2:$H$490,MATCH(K$3,'Miljövärden urval för publ'!$B$2:$H$2,0),FALSE)),"",VLOOKUP($J167,'Miljövärden urval för publ'!$B$2:$H$490,MATCH(K$3,'Miljövärden urval för publ'!$B$2:$H$2,0),FALSE))</f>
        <v>0.16708899999999999</v>
      </c>
      <c r="L167" s="106">
        <f>IF(ISERROR(VLOOKUP($J167,'Miljövärden urval för publ'!$B$2:$H$490,MATCH(L$3,'Miljövärden urval för publ'!$B$2:$H$2,0),FALSE)),"",VLOOKUP($J167,'Miljövärden urval för publ'!$B$2:$H$490,MATCH(L$3,'Miljövärden urval för publ'!$B$2:$H$2,0),FALSE))</f>
        <v>138.97399999999999</v>
      </c>
      <c r="M167" s="106">
        <f>IF(ISERROR(VLOOKUP($J167,'Miljövärden urval för publ'!$B$2:$H$490,MATCH(M$3,'Miljövärden urval för publ'!$B$2:$H$2,0),FALSE)),"",VLOOKUP($J167,'Miljövärden urval för publ'!$B$2:$H$490,MATCH(M$3,'Miljövärden urval för publ'!$B$2:$H$2,0),FALSE))</f>
        <v>4.5118799999999997</v>
      </c>
      <c r="N167" s="106">
        <f>IF(ISERROR(VLOOKUP($J167,'Miljövärden urval för publ'!$B$2:$H$490,MATCH(N$3,'Miljövärden urval för publ'!$B$2:$H$2,0),FALSE)),"",VLOOKUP($J167,'Miljövärden urval för publ'!$B$2:$H$490,MATCH(N$3,'Miljövärden urval för publ'!$B$2:$H$2,0),FALSE))</f>
        <v>2.6648600000000001E-2</v>
      </c>
    </row>
    <row r="168" spans="1:14" x14ac:dyDescent="0.25">
      <c r="A168" s="117" t="s">
        <v>501</v>
      </c>
      <c r="B168" s="117" t="s">
        <v>512</v>
      </c>
      <c r="D168" s="112" t="str">
        <f>VLOOKUP(B168,'Miljövärden urval för publ'!$B$2:$V$480,MATCH("ska publiceras:",'Miljövärden urval för publ'!$B$2:$T$2,0),FALSE)</f>
        <v>ja</v>
      </c>
      <c r="E168" s="113">
        <f t="shared" si="6"/>
        <v>144</v>
      </c>
      <c r="H168" s="106">
        <v>166</v>
      </c>
      <c r="I168" s="106" t="str">
        <f t="shared" si="7"/>
        <v>Lilla Edets Fjärrvärme AB</v>
      </c>
      <c r="J168" s="106" t="str">
        <f t="shared" si="8"/>
        <v>Lilla Edet</v>
      </c>
      <c r="K168" s="106">
        <f>IF(ISERROR(VLOOKUP($J168,'Miljövärden urval för publ'!$B$2:$H$490,MATCH(K$3,'Miljövärden urval för publ'!$B$2:$H$2,0),FALSE)),"",VLOOKUP($J168,'Miljövärden urval för publ'!$B$2:$H$490,MATCH(K$3,'Miljövärden urval för publ'!$B$2:$H$2,0),FALSE))</f>
        <v>5.4295200000000002E-2</v>
      </c>
      <c r="L168" s="106">
        <f>IF(ISERROR(VLOOKUP($J168,'Miljövärden urval för publ'!$B$2:$H$490,MATCH(L$3,'Miljövärden urval för publ'!$B$2:$H$2,0),FALSE)),"",VLOOKUP($J168,'Miljövärden urval för publ'!$B$2:$H$490,MATCH(L$3,'Miljövärden urval för publ'!$B$2:$H$2,0),FALSE))</f>
        <v>15.2248</v>
      </c>
      <c r="M168" s="106">
        <f>IF(ISERROR(VLOOKUP($J168,'Miljövärden urval för publ'!$B$2:$H$490,MATCH(M$3,'Miljövärden urval för publ'!$B$2:$H$2,0),FALSE)),"",VLOOKUP($J168,'Miljövärden urval för publ'!$B$2:$H$490,MATCH(M$3,'Miljövärden urval för publ'!$B$2:$H$2,0),FALSE))</f>
        <v>9.4801300000000008</v>
      </c>
      <c r="N168" s="106">
        <f>IF(ISERROR(VLOOKUP($J168,'Miljövärden urval för publ'!$B$2:$H$490,MATCH(N$3,'Miljövärden urval för publ'!$B$2:$H$2,0),FALSE)),"",VLOOKUP($J168,'Miljövärden urval för publ'!$B$2:$H$490,MATCH(N$3,'Miljövärden urval för publ'!$B$2:$H$2,0),FALSE))</f>
        <v>6.40166E-3</v>
      </c>
    </row>
    <row r="169" spans="1:14" x14ac:dyDescent="0.25">
      <c r="A169" s="117" t="s">
        <v>65</v>
      </c>
      <c r="B169" s="117" t="s">
        <v>67</v>
      </c>
      <c r="D169" s="112" t="str">
        <f>VLOOKUP(B169,'Miljövärden urval för publ'!$B$2:$V$480,MATCH("ska publiceras:",'Miljövärden urval för publ'!$B$2:$T$2,0),FALSE)</f>
        <v>ja</v>
      </c>
      <c r="E169" s="113">
        <f t="shared" si="6"/>
        <v>145</v>
      </c>
      <c r="H169" s="106">
        <v>167</v>
      </c>
      <c r="I169" s="106" t="str">
        <f t="shared" si="7"/>
        <v>Linde Energi AB</v>
      </c>
      <c r="J169" s="106" t="str">
        <f t="shared" si="8"/>
        <v>Lindesberg</v>
      </c>
      <c r="K169" s="106">
        <f>IF(ISERROR(VLOOKUP($J169,'Miljövärden urval för publ'!$B$2:$H$490,MATCH(K$3,'Miljövärden urval för publ'!$B$2:$H$2,0),FALSE)),"",VLOOKUP($J169,'Miljövärden urval för publ'!$B$2:$H$490,MATCH(K$3,'Miljövärden urval för publ'!$B$2:$H$2,0),FALSE))</f>
        <v>5.4174699999999999E-2</v>
      </c>
      <c r="L169" s="106">
        <f>IF(ISERROR(VLOOKUP($J169,'Miljövärden urval för publ'!$B$2:$H$490,MATCH(L$3,'Miljövärden urval för publ'!$B$2:$H$2,0),FALSE)),"",VLOOKUP($J169,'Miljövärden urval för publ'!$B$2:$H$490,MATCH(L$3,'Miljövärden urval för publ'!$B$2:$H$2,0),FALSE))</f>
        <v>8.0682500000000008</v>
      </c>
      <c r="M169" s="106">
        <f>IF(ISERROR(VLOOKUP($J169,'Miljövärden urval för publ'!$B$2:$H$490,MATCH(M$3,'Miljövärden urval för publ'!$B$2:$H$2,0),FALSE)),"",VLOOKUP($J169,'Miljövärden urval för publ'!$B$2:$H$490,MATCH(M$3,'Miljövärden urval för publ'!$B$2:$H$2,0),FALSE))</f>
        <v>1.1194900000000001</v>
      </c>
      <c r="N169" s="106">
        <f>IF(ISERROR(VLOOKUP($J169,'Miljövärden urval för publ'!$B$2:$H$490,MATCH(N$3,'Miljövärden urval för publ'!$B$2:$H$2,0),FALSE)),"",VLOOKUP($J169,'Miljövärden urval för publ'!$B$2:$H$490,MATCH(N$3,'Miljövärden urval för publ'!$B$2:$H$2,0),FALSE))</f>
        <v>2.84944E-2</v>
      </c>
    </row>
    <row r="170" spans="1:14" x14ac:dyDescent="0.25">
      <c r="A170" s="117" t="s">
        <v>357</v>
      </c>
      <c r="B170" s="117" t="s">
        <v>363</v>
      </c>
      <c r="D170" s="112" t="str">
        <f>VLOOKUP(B170,'Miljövärden urval för publ'!$B$2:$V$480,MATCH("ska publiceras:",'Miljövärden urval för publ'!$B$2:$T$2,0),FALSE)</f>
        <v>ja</v>
      </c>
      <c r="E170" s="113">
        <f t="shared" si="6"/>
        <v>146</v>
      </c>
      <c r="H170" s="106">
        <v>168</v>
      </c>
      <c r="I170" s="106" t="str">
        <f t="shared" si="7"/>
        <v>Tekniska Verken i Linköping AB</v>
      </c>
      <c r="J170" s="106" t="str">
        <f t="shared" si="8"/>
        <v>Linköping</v>
      </c>
      <c r="K170" s="106">
        <f>IF(ISERROR(VLOOKUP($J170,'Miljövärden urval för publ'!$B$2:$H$490,MATCH(K$3,'Miljövärden urval för publ'!$B$2:$H$2,0),FALSE)),"",VLOOKUP($J170,'Miljövärden urval för publ'!$B$2:$H$490,MATCH(K$3,'Miljövärden urval för publ'!$B$2:$H$2,0),FALSE))</f>
        <v>0.19384100000000001</v>
      </c>
      <c r="L170" s="106">
        <f>IF(ISERROR(VLOOKUP($J170,'Miljövärden urval för publ'!$B$2:$H$490,MATCH(L$3,'Miljövärden urval för publ'!$B$2:$H$2,0),FALSE)),"",VLOOKUP($J170,'Miljövärden urval för publ'!$B$2:$H$490,MATCH(L$3,'Miljövärden urval för publ'!$B$2:$H$2,0),FALSE))</f>
        <v>92.608599999999996</v>
      </c>
      <c r="M170" s="106">
        <f>IF(ISERROR(VLOOKUP($J170,'Miljövärden urval för publ'!$B$2:$H$490,MATCH(M$3,'Miljövärden urval för publ'!$B$2:$H$2,0),FALSE)),"",VLOOKUP($J170,'Miljövärden urval för publ'!$B$2:$H$490,MATCH(M$3,'Miljövärden urval för publ'!$B$2:$H$2,0),FALSE))</f>
        <v>5.9941399999999998</v>
      </c>
      <c r="N170" s="106">
        <f>IF(ISERROR(VLOOKUP($J170,'Miljövärden urval för publ'!$B$2:$H$490,MATCH(N$3,'Miljövärden urval för publ'!$B$2:$H$2,0),FALSE)),"",VLOOKUP($J170,'Miljövärden urval för publ'!$B$2:$H$490,MATCH(N$3,'Miljövärden urval för publ'!$B$2:$H$2,0),FALSE))</f>
        <v>0.11283899999999999</v>
      </c>
    </row>
    <row r="171" spans="1:14" x14ac:dyDescent="0.25">
      <c r="A171" s="117" t="s">
        <v>226</v>
      </c>
      <c r="B171" s="117" t="s">
        <v>227</v>
      </c>
      <c r="D171" s="112" t="str">
        <f>VLOOKUP(B171,'Miljövärden urval för publ'!$B$2:$V$480,MATCH("ska publiceras:",'Miljövärden urval för publ'!$B$2:$T$2,0),FALSE)</f>
        <v>ja</v>
      </c>
      <c r="E171" s="113">
        <f t="shared" si="6"/>
        <v>147</v>
      </c>
      <c r="H171" s="106">
        <v>169</v>
      </c>
      <c r="I171" s="106" t="str">
        <f t="shared" si="7"/>
        <v>Ånge Energi AB</v>
      </c>
      <c r="J171" s="106" t="str">
        <f t="shared" si="8"/>
        <v>Ljungaverk</v>
      </c>
      <c r="K171" s="106">
        <f>IF(ISERROR(VLOOKUP($J171,'Miljövärden urval för publ'!$B$2:$H$490,MATCH(K$3,'Miljövärden urval för publ'!$B$2:$H$2,0),FALSE)),"",VLOOKUP($J171,'Miljövärden urval för publ'!$B$2:$H$490,MATCH(K$3,'Miljövärden urval för publ'!$B$2:$H$2,0),FALSE))</f>
        <v>0.90329999999999999</v>
      </c>
      <c r="L171" s="106">
        <f>IF(ISERROR(VLOOKUP($J171,'Miljövärden urval för publ'!$B$2:$H$490,MATCH(L$3,'Miljövärden urval för publ'!$B$2:$H$2,0),FALSE)),"",VLOOKUP($J171,'Miljövärden urval för publ'!$B$2:$H$490,MATCH(L$3,'Miljövärden urval för publ'!$B$2:$H$2,0),FALSE))</f>
        <v>216.709</v>
      </c>
      <c r="M171" s="106">
        <f>IF(ISERROR(VLOOKUP($J171,'Miljövärden urval för publ'!$B$2:$H$490,MATCH(M$3,'Miljövärden urval för publ'!$B$2:$H$2,0),FALSE)),"",VLOOKUP($J171,'Miljövärden urval för publ'!$B$2:$H$490,MATCH(M$3,'Miljövärden urval för publ'!$B$2:$H$2,0),FALSE))</f>
        <v>15.9975</v>
      </c>
      <c r="N171" s="106">
        <f>IF(ISERROR(VLOOKUP($J171,'Miljövärden urval för publ'!$B$2:$H$490,MATCH(N$3,'Miljövärden urval för publ'!$B$2:$H$2,0),FALSE)),"",VLOOKUP($J171,'Miljövärden urval för publ'!$B$2:$H$490,MATCH(N$3,'Miljövärden urval för publ'!$B$2:$H$2,0),FALSE))</f>
        <v>0.98269200000000001</v>
      </c>
    </row>
    <row r="172" spans="1:14" x14ac:dyDescent="0.25">
      <c r="A172" s="117" t="s">
        <v>501</v>
      </c>
      <c r="B172" s="117" t="s">
        <v>513</v>
      </c>
      <c r="D172" s="112" t="str">
        <f>VLOOKUP(B172,'Miljövärden urval för publ'!$B$2:$V$480,MATCH("ska publiceras:",'Miljövärden urval för publ'!$B$2:$T$2,0),FALSE)</f>
        <v>ja</v>
      </c>
      <c r="E172" s="113">
        <f t="shared" si="6"/>
        <v>148</v>
      </c>
      <c r="H172" s="106">
        <v>170</v>
      </c>
      <c r="I172" s="106" t="str">
        <f t="shared" si="7"/>
        <v>Ljungby Energi AB</v>
      </c>
      <c r="J172" s="106" t="str">
        <f t="shared" si="8"/>
        <v>Ljungby</v>
      </c>
      <c r="K172" s="106">
        <f>IF(ISERROR(VLOOKUP($J172,'Miljövärden urval för publ'!$B$2:$H$490,MATCH(K$3,'Miljövärden urval för publ'!$B$2:$H$2,0),FALSE)),"",VLOOKUP($J172,'Miljövärden urval för publ'!$B$2:$H$490,MATCH(K$3,'Miljövärden urval för publ'!$B$2:$H$2,0),FALSE))</f>
        <v>0.357491</v>
      </c>
      <c r="L172" s="106">
        <f>IF(ISERROR(VLOOKUP($J172,'Miljövärden urval för publ'!$B$2:$H$490,MATCH(L$3,'Miljövärden urval för publ'!$B$2:$H$2,0),FALSE)),"",VLOOKUP($J172,'Miljövärden urval för publ'!$B$2:$H$490,MATCH(L$3,'Miljövärden urval för publ'!$B$2:$H$2,0),FALSE))</f>
        <v>186.024</v>
      </c>
      <c r="M172" s="106">
        <f>IF(ISERROR(VLOOKUP($J172,'Miljövärden urval för publ'!$B$2:$H$490,MATCH(M$3,'Miljövärden urval för publ'!$B$2:$H$2,0),FALSE)),"",VLOOKUP($J172,'Miljövärden urval för publ'!$B$2:$H$490,MATCH(M$3,'Miljövärden urval för publ'!$B$2:$H$2,0),FALSE))</f>
        <v>12.326599999999999</v>
      </c>
      <c r="N172" s="106">
        <f>IF(ISERROR(VLOOKUP($J172,'Miljövärden urval för publ'!$B$2:$H$490,MATCH(N$3,'Miljövärden urval för publ'!$B$2:$H$2,0),FALSE)),"",VLOOKUP($J172,'Miljövärden urval för publ'!$B$2:$H$490,MATCH(N$3,'Miljövärden urval för publ'!$B$2:$H$2,0),FALSE))</f>
        <v>1.4289400000000001E-2</v>
      </c>
    </row>
    <row r="173" spans="1:14" x14ac:dyDescent="0.25">
      <c r="A173" s="117" t="s">
        <v>472</v>
      </c>
      <c r="B173" s="117" t="s">
        <v>473</v>
      </c>
      <c r="D173" s="112" t="str">
        <f>VLOOKUP(B173,'Miljövärden urval för publ'!$B$2:$V$480,MATCH("ska publiceras:",'Miljövärden urval för publ'!$B$2:$T$2,0),FALSE)</f>
        <v>nej</v>
      </c>
      <c r="E173" s="113">
        <f t="shared" si="6"/>
        <v>148</v>
      </c>
      <c r="H173" s="106">
        <v>171</v>
      </c>
      <c r="I173" s="106" t="str">
        <f t="shared" si="7"/>
        <v>Uddevalla Energi AB</v>
      </c>
      <c r="J173" s="106" t="str">
        <f t="shared" si="8"/>
        <v>Ljungskile</v>
      </c>
      <c r="K173" s="106">
        <f>IF(ISERROR(VLOOKUP($J173,'Miljövärden urval för publ'!$B$2:$H$490,MATCH(K$3,'Miljövärden urval för publ'!$B$2:$H$2,0),FALSE)),"",VLOOKUP($J173,'Miljövärden urval för publ'!$B$2:$H$490,MATCH(K$3,'Miljövärden urval för publ'!$B$2:$H$2,0),FALSE))</f>
        <v>0.123473</v>
      </c>
      <c r="L173" s="106">
        <f>IF(ISERROR(VLOOKUP($J173,'Miljövärden urval för publ'!$B$2:$H$490,MATCH(L$3,'Miljövärden urval för publ'!$B$2:$H$2,0),FALSE)),"",VLOOKUP($J173,'Miljövärden urval för publ'!$B$2:$H$490,MATCH(L$3,'Miljövärden urval för publ'!$B$2:$H$2,0),FALSE))</f>
        <v>16.5321</v>
      </c>
      <c r="M173" s="106">
        <f>IF(ISERROR(VLOOKUP($J173,'Miljövärden urval för publ'!$B$2:$H$490,MATCH(M$3,'Miljövärden urval för publ'!$B$2:$H$2,0),FALSE)),"",VLOOKUP($J173,'Miljövärden urval för publ'!$B$2:$H$490,MATCH(M$3,'Miljövärden urval för publ'!$B$2:$H$2,0),FALSE))</f>
        <v>15.939399999999999</v>
      </c>
      <c r="N173" s="106">
        <f>IF(ISERROR(VLOOKUP($J173,'Miljövärden urval för publ'!$B$2:$H$490,MATCH(N$3,'Miljövärden urval för publ'!$B$2:$H$2,0),FALSE)),"",VLOOKUP($J173,'Miljövärden urval för publ'!$B$2:$H$490,MATCH(N$3,'Miljövärden urval för publ'!$B$2:$H$2,0),FALSE))</f>
        <v>1.4435899999999999E-4</v>
      </c>
    </row>
    <row r="174" spans="1:14" x14ac:dyDescent="0.25">
      <c r="A174" s="117" t="s">
        <v>201</v>
      </c>
      <c r="B174" s="117" t="s">
        <v>203</v>
      </c>
      <c r="D174" s="112" t="str">
        <f>VLOOKUP(B174,'Miljövärden urval för publ'!$B$2:$V$480,MATCH("ska publiceras:",'Miljövärden urval för publ'!$B$2:$T$2,0),FALSE)</f>
        <v>ja</v>
      </c>
      <c r="E174" s="113">
        <f t="shared" si="6"/>
        <v>149</v>
      </c>
      <c r="H174" s="106">
        <v>172</v>
      </c>
      <c r="I174" s="106" t="str">
        <f t="shared" si="7"/>
        <v>Ljusdal Energi AB</v>
      </c>
      <c r="J174" s="106" t="str">
        <f t="shared" si="8"/>
        <v>Ljusdal</v>
      </c>
      <c r="K174" s="106">
        <f>IF(ISERROR(VLOOKUP($J174,'Miljövärden urval för publ'!$B$2:$H$490,MATCH(K$3,'Miljövärden urval för publ'!$B$2:$H$2,0),FALSE)),"",VLOOKUP($J174,'Miljövärden urval för publ'!$B$2:$H$490,MATCH(K$3,'Miljövärden urval för publ'!$B$2:$H$2,0),FALSE))</f>
        <v>0.120058</v>
      </c>
      <c r="L174" s="106">
        <f>IF(ISERROR(VLOOKUP($J174,'Miljövärden urval för publ'!$B$2:$H$490,MATCH(L$3,'Miljövärden urval för publ'!$B$2:$H$2,0),FALSE)),"",VLOOKUP($J174,'Miljövärden urval för publ'!$B$2:$H$490,MATCH(L$3,'Miljövärden urval för publ'!$B$2:$H$2,0),FALSE))</f>
        <v>20.354099999999999</v>
      </c>
      <c r="M174" s="106">
        <f>IF(ISERROR(VLOOKUP($J174,'Miljövärden urval för publ'!$B$2:$H$490,MATCH(M$3,'Miljövärden urval för publ'!$B$2:$H$2,0),FALSE)),"",VLOOKUP($J174,'Miljövärden urval för publ'!$B$2:$H$490,MATCH(M$3,'Miljövärden urval för publ'!$B$2:$H$2,0),FALSE))</f>
        <v>10.6881</v>
      </c>
      <c r="N174" s="106">
        <f>IF(ISERROR(VLOOKUP($J174,'Miljövärden urval för publ'!$B$2:$H$490,MATCH(N$3,'Miljövärden urval för publ'!$B$2:$H$2,0),FALSE)),"",VLOOKUP($J174,'Miljövärden urval för publ'!$B$2:$H$490,MATCH(N$3,'Miljövärden urval för publ'!$B$2:$H$2,0),FALSE))</f>
        <v>1.7590100000000001E-2</v>
      </c>
    </row>
    <row r="175" spans="1:14" x14ac:dyDescent="0.25">
      <c r="A175" s="117" t="s">
        <v>389</v>
      </c>
      <c r="B175" s="117" t="s">
        <v>390</v>
      </c>
      <c r="D175" s="112" t="str">
        <f>VLOOKUP(B175,'Miljövärden urval för publ'!$B$2:$V$480,MATCH("ska publiceras:",'Miljövärden urval för publ'!$B$2:$T$2,0),FALSE)</f>
        <v>ja</v>
      </c>
      <c r="E175" s="113">
        <f t="shared" si="6"/>
        <v>150</v>
      </c>
      <c r="H175" s="106">
        <v>173</v>
      </c>
      <c r="I175" s="106" t="str">
        <f t="shared" si="7"/>
        <v>Söderhamn Nära AB</v>
      </c>
      <c r="J175" s="106" t="str">
        <f t="shared" si="8"/>
        <v>Ljusne</v>
      </c>
      <c r="K175" s="106">
        <f>IF(ISERROR(VLOOKUP($J175,'Miljövärden urval för publ'!$B$2:$H$490,MATCH(K$3,'Miljövärden urval för publ'!$B$2:$H$2,0),FALSE)),"",VLOOKUP($J175,'Miljövärden urval för publ'!$B$2:$H$490,MATCH(K$3,'Miljövärden urval för publ'!$B$2:$H$2,0),FALSE))</f>
        <v>0.26167600000000002</v>
      </c>
      <c r="L175" s="106">
        <f>IF(ISERROR(VLOOKUP($J175,'Miljövärden urval för publ'!$B$2:$H$490,MATCH(L$3,'Miljövärden urval för publ'!$B$2:$H$2,0),FALSE)),"",VLOOKUP($J175,'Miljövärden urval för publ'!$B$2:$H$490,MATCH(L$3,'Miljövärden urval för publ'!$B$2:$H$2,0),FALSE))</f>
        <v>63.415199999999999</v>
      </c>
      <c r="M175" s="106">
        <f>IF(ISERROR(VLOOKUP($J175,'Miljövärden urval för publ'!$B$2:$H$490,MATCH(M$3,'Miljövärden urval för publ'!$B$2:$H$2,0),FALSE)),"",VLOOKUP($J175,'Miljövärden urval för publ'!$B$2:$H$490,MATCH(M$3,'Miljövärden urval för publ'!$B$2:$H$2,0),FALSE))</f>
        <v>12.2822</v>
      </c>
      <c r="N175" s="106">
        <f>IF(ISERROR(VLOOKUP($J175,'Miljövärden urval för publ'!$B$2:$H$490,MATCH(N$3,'Miljövärden urval för publ'!$B$2:$H$2,0),FALSE)),"",VLOOKUP($J175,'Miljövärden urval för publ'!$B$2:$H$490,MATCH(N$3,'Miljövärden urval för publ'!$B$2:$H$2,0),FALSE))</f>
        <v>0.134517</v>
      </c>
    </row>
    <row r="176" spans="1:14" x14ac:dyDescent="0.25">
      <c r="A176" s="117" t="s">
        <v>76</v>
      </c>
      <c r="B176" s="117" t="s">
        <v>85</v>
      </c>
      <c r="D176" s="112" t="str">
        <f>VLOOKUP(B176,'Miljövärden urval för publ'!$B$2:$V$480,MATCH("ska publiceras:",'Miljövärden urval för publ'!$B$2:$T$2,0),FALSE)</f>
        <v>ja</v>
      </c>
      <c r="E176" s="113">
        <f t="shared" si="6"/>
        <v>151</v>
      </c>
      <c r="H176" s="106">
        <v>174</v>
      </c>
      <c r="I176" s="106" t="str">
        <f t="shared" si="7"/>
        <v>Västerbergslagens Energi AB</v>
      </c>
      <c r="J176" s="106" t="str">
        <f t="shared" si="8"/>
        <v>Ludvika</v>
      </c>
      <c r="K176" s="106">
        <f>IF(ISERROR(VLOOKUP($J176,'Miljövärden urval för publ'!$B$2:$H$490,MATCH(K$3,'Miljövärden urval för publ'!$B$2:$H$2,0),FALSE)),"",VLOOKUP($J176,'Miljövärden urval för publ'!$B$2:$H$490,MATCH(K$3,'Miljövärden urval för publ'!$B$2:$H$2,0),FALSE))</f>
        <v>0.17167299999999999</v>
      </c>
      <c r="L176" s="106">
        <f>IF(ISERROR(VLOOKUP($J176,'Miljövärden urval för publ'!$B$2:$H$490,MATCH(L$3,'Miljövärden urval för publ'!$B$2:$H$2,0),FALSE)),"",VLOOKUP($J176,'Miljövärden urval för publ'!$B$2:$H$490,MATCH(L$3,'Miljövärden urval för publ'!$B$2:$H$2,0),FALSE))</f>
        <v>29.302</v>
      </c>
      <c r="M176" s="106">
        <f>IF(ISERROR(VLOOKUP($J176,'Miljövärden urval för publ'!$B$2:$H$490,MATCH(M$3,'Miljövärden urval för publ'!$B$2:$H$2,0),FALSE)),"",VLOOKUP($J176,'Miljövärden urval för publ'!$B$2:$H$490,MATCH(M$3,'Miljövärden urval för publ'!$B$2:$H$2,0),FALSE))</f>
        <v>5.4097200000000001</v>
      </c>
      <c r="N176" s="106">
        <f>IF(ISERROR(VLOOKUP($J176,'Miljövärden urval för publ'!$B$2:$H$490,MATCH(N$3,'Miljövärden urval för publ'!$B$2:$H$2,0),FALSE)),"",VLOOKUP($J176,'Miljövärden urval för publ'!$B$2:$H$490,MATCH(N$3,'Miljövärden urval för publ'!$B$2:$H$2,0),FALSE))</f>
        <v>5.1105600000000001E-2</v>
      </c>
    </row>
    <row r="177" spans="1:14" x14ac:dyDescent="0.25">
      <c r="A177" s="117" t="s">
        <v>291</v>
      </c>
      <c r="B177" s="117" t="s">
        <v>293</v>
      </c>
      <c r="D177" s="112" t="str">
        <f>VLOOKUP(B177,'Miljövärden urval för publ'!$B$2:$V$480,MATCH("ska publiceras:",'Miljövärden urval för publ'!$B$2:$T$2,0),FALSE)</f>
        <v>ja</v>
      </c>
      <c r="E177" s="113">
        <f t="shared" si="6"/>
        <v>152</v>
      </c>
      <c r="H177" s="106">
        <v>175</v>
      </c>
      <c r="I177" s="106" t="str">
        <f t="shared" si="7"/>
        <v>Luleå Energi AB</v>
      </c>
      <c r="J177" s="106" t="str">
        <f t="shared" si="8"/>
        <v>Luleå</v>
      </c>
      <c r="K177" s="106">
        <f>IF(ISERROR(VLOOKUP($J177,'Miljövärden urval för publ'!$B$2:$H$490,MATCH(K$3,'Miljövärden urval för publ'!$B$2:$H$2,0),FALSE)),"",VLOOKUP($J177,'Miljövärden urval för publ'!$B$2:$H$490,MATCH(K$3,'Miljövärden urval för publ'!$B$2:$H$2,0),FALSE))</f>
        <v>8.0852900000000005E-2</v>
      </c>
      <c r="L177" s="106">
        <f>IF(ISERROR(VLOOKUP($J177,'Miljövärden urval för publ'!$B$2:$H$490,MATCH(L$3,'Miljövärden urval för publ'!$B$2:$H$2,0),FALSE)),"",VLOOKUP($J177,'Miljövärden urval för publ'!$B$2:$H$490,MATCH(L$3,'Miljövärden urval för publ'!$B$2:$H$2,0),FALSE))</f>
        <v>18.2043</v>
      </c>
      <c r="M177" s="106">
        <f>IF(ISERROR(VLOOKUP($J177,'Miljövärden urval för publ'!$B$2:$H$490,MATCH(M$3,'Miljövärden urval för publ'!$B$2:$H$2,0),FALSE)),"",VLOOKUP($J177,'Miljövärden urval för publ'!$B$2:$H$490,MATCH(M$3,'Miljövärden urval för publ'!$B$2:$H$2,0),FALSE))</f>
        <v>1.79373</v>
      </c>
      <c r="N177" s="106">
        <f>IF(ISERROR(VLOOKUP($J177,'Miljövärden urval för publ'!$B$2:$H$490,MATCH(N$3,'Miljövärden urval för publ'!$B$2:$H$2,0),FALSE)),"",VLOOKUP($J177,'Miljövärden urval för publ'!$B$2:$H$490,MATCH(N$3,'Miljövärden urval för publ'!$B$2:$H$2,0),FALSE))</f>
        <v>5.1654600000000002E-2</v>
      </c>
    </row>
    <row r="178" spans="1:14" x14ac:dyDescent="0.25">
      <c r="A178" s="117" t="s">
        <v>228</v>
      </c>
      <c r="B178" s="117" t="s">
        <v>232</v>
      </c>
      <c r="D178" s="112" t="str">
        <f>VLOOKUP(B178,'Miljövärden urval för publ'!$B$2:$V$480,MATCH("ska publiceras:",'Miljövärden urval för publ'!$B$2:$T$2,0),FALSE)</f>
        <v>ja</v>
      </c>
      <c r="E178" s="113">
        <f t="shared" si="6"/>
        <v>153</v>
      </c>
      <c r="H178" s="106">
        <v>176</v>
      </c>
      <c r="I178" s="106" t="str">
        <f t="shared" si="7"/>
        <v>Skellefteå Kraft AB</v>
      </c>
      <c r="J178" s="106" t="str">
        <f t="shared" si="8"/>
        <v>Lycksele</v>
      </c>
      <c r="K178" s="106">
        <f>IF(ISERROR(VLOOKUP($J178,'Miljövärden urval för publ'!$B$2:$H$490,MATCH(K$3,'Miljövärden urval för publ'!$B$2:$H$2,0),FALSE)),"",VLOOKUP($J178,'Miljövärden urval för publ'!$B$2:$H$490,MATCH(K$3,'Miljövärden urval för publ'!$B$2:$H$2,0),FALSE))</f>
        <v>0.32810400000000001</v>
      </c>
      <c r="L178" s="106">
        <f>IF(ISERROR(VLOOKUP($J178,'Miljövärden urval för publ'!$B$2:$H$490,MATCH(L$3,'Miljövärden urval för publ'!$B$2:$H$2,0),FALSE)),"",VLOOKUP($J178,'Miljövärden urval för publ'!$B$2:$H$490,MATCH(L$3,'Miljövärden urval för publ'!$B$2:$H$2,0),FALSE))</f>
        <v>110.411</v>
      </c>
      <c r="M178" s="106">
        <f>IF(ISERROR(VLOOKUP($J178,'Miljövärden urval för publ'!$B$2:$H$490,MATCH(M$3,'Miljövärden urval för publ'!$B$2:$H$2,0),FALSE)),"",VLOOKUP($J178,'Miljövärden urval för publ'!$B$2:$H$490,MATCH(M$3,'Miljövärden urval för publ'!$B$2:$H$2,0),FALSE))</f>
        <v>15.1082</v>
      </c>
      <c r="N178" s="106">
        <f>IF(ISERROR(VLOOKUP($J178,'Miljövärden urval för publ'!$B$2:$H$490,MATCH(N$3,'Miljövärden urval för publ'!$B$2:$H$2,0),FALSE)),"",VLOOKUP($J178,'Miljövärden urval för publ'!$B$2:$H$490,MATCH(N$3,'Miljövärden urval för publ'!$B$2:$H$2,0),FALSE))</f>
        <v>2.0306399999999998E-3</v>
      </c>
    </row>
    <row r="179" spans="1:14" x14ac:dyDescent="0.25">
      <c r="A179" s="117" t="s">
        <v>71</v>
      </c>
      <c r="B179" s="117" t="s">
        <v>73</v>
      </c>
      <c r="D179" s="112" t="str">
        <f>VLOOKUP(B179,'Miljövärden urval för publ'!$B$2:$V$480,MATCH("ska publiceras:",'Miljövärden urval för publ'!$B$2:$T$2,0),FALSE)</f>
        <v>ja</v>
      </c>
      <c r="E179" s="113">
        <f t="shared" si="6"/>
        <v>154</v>
      </c>
      <c r="H179" s="106">
        <v>177</v>
      </c>
      <c r="I179" s="106" t="str">
        <f t="shared" si="7"/>
        <v>Väner Energi AB</v>
      </c>
      <c r="J179" s="106" t="str">
        <f t="shared" si="8"/>
        <v>Lyrestad</v>
      </c>
      <c r="K179" s="106">
        <f>IF(ISERROR(VLOOKUP($J179,'Miljövärden urval för publ'!$B$2:$H$490,MATCH(K$3,'Miljövärden urval för publ'!$B$2:$H$2,0),FALSE)),"",VLOOKUP($J179,'Miljövärden urval för publ'!$B$2:$H$490,MATCH(K$3,'Miljövärden urval för publ'!$B$2:$H$2,0),FALSE))</f>
        <v>0.22047600000000001</v>
      </c>
      <c r="L179" s="106">
        <f>IF(ISERROR(VLOOKUP($J179,'Miljövärden urval för publ'!$B$2:$H$490,MATCH(L$3,'Miljövärden urval för publ'!$B$2:$H$2,0),FALSE)),"",VLOOKUP($J179,'Miljövärden urval för publ'!$B$2:$H$490,MATCH(L$3,'Miljövärden urval för publ'!$B$2:$H$2,0),FALSE))</f>
        <v>20.5852</v>
      </c>
      <c r="M179" s="106">
        <f>IF(ISERROR(VLOOKUP($J179,'Miljövärden urval för publ'!$B$2:$H$490,MATCH(M$3,'Miljövärden urval för publ'!$B$2:$H$2,0),FALSE)),"",VLOOKUP($J179,'Miljövärden urval för publ'!$B$2:$H$490,MATCH(M$3,'Miljövärden urval för publ'!$B$2:$H$2,0),FALSE))</f>
        <v>18.349</v>
      </c>
      <c r="N179" s="106">
        <f>IF(ISERROR(VLOOKUP($J179,'Miljövärden urval för publ'!$B$2:$H$490,MATCH(N$3,'Miljövärden urval för publ'!$B$2:$H$2,0),FALSE)),"",VLOOKUP($J179,'Miljövärden urval för publ'!$B$2:$H$490,MATCH(N$3,'Miljövärden urval för publ'!$B$2:$H$2,0),FALSE))</f>
        <v>3.4013599999999998E-2</v>
      </c>
    </row>
    <row r="180" spans="1:14" x14ac:dyDescent="0.25">
      <c r="A180" s="117" t="s">
        <v>123</v>
      </c>
      <c r="B180" s="117" t="s">
        <v>125</v>
      </c>
      <c r="D180" s="112" t="str">
        <f>VLOOKUP(B180,'Miljövärden urval för publ'!$B$2:$V$480,MATCH("ska publiceras:",'Miljövärden urval för publ'!$B$2:$T$2,0),FALSE)</f>
        <v>ja</v>
      </c>
      <c r="E180" s="113">
        <f t="shared" si="6"/>
        <v>155</v>
      </c>
      <c r="H180" s="106">
        <v>178</v>
      </c>
      <c r="I180" s="106" t="str">
        <f t="shared" si="7"/>
        <v>LEVA i Lysekil AB</v>
      </c>
      <c r="J180" s="106" t="str">
        <f t="shared" si="8"/>
        <v>Lysekil</v>
      </c>
      <c r="K180" s="106">
        <f>IF(ISERROR(VLOOKUP($J180,'Miljövärden urval för publ'!$B$2:$H$490,MATCH(K$3,'Miljövärden urval för publ'!$B$2:$H$2,0),FALSE)),"",VLOOKUP($J180,'Miljövärden urval för publ'!$B$2:$H$490,MATCH(K$3,'Miljövärden urval för publ'!$B$2:$H$2,0),FALSE))</f>
        <v>7.9518599999999995E-2</v>
      </c>
      <c r="L180" s="106">
        <f>IF(ISERROR(VLOOKUP($J180,'Miljövärden urval för publ'!$B$2:$H$490,MATCH(L$3,'Miljövärden urval för publ'!$B$2:$H$2,0),FALSE)),"",VLOOKUP($J180,'Miljövärden urval för publ'!$B$2:$H$490,MATCH(L$3,'Miljövärden urval för publ'!$B$2:$H$2,0),FALSE))</f>
        <v>16.621099999999998</v>
      </c>
      <c r="M180" s="106">
        <f>IF(ISERROR(VLOOKUP($J180,'Miljövärden urval för publ'!$B$2:$H$490,MATCH(M$3,'Miljövärden urval för publ'!$B$2:$H$2,0),FALSE)),"",VLOOKUP($J180,'Miljövärden urval för publ'!$B$2:$H$490,MATCH(M$3,'Miljövärden urval för publ'!$B$2:$H$2,0),FALSE))</f>
        <v>0.16825000000000001</v>
      </c>
      <c r="N180" s="106">
        <f>IF(ISERROR(VLOOKUP($J180,'Miljövärden urval för publ'!$B$2:$H$490,MATCH(N$3,'Miljövärden urval för publ'!$B$2:$H$2,0),FALSE)),"",VLOOKUP($J180,'Miljövärden urval för publ'!$B$2:$H$490,MATCH(N$3,'Miljövärden urval för publ'!$B$2:$H$2,0),FALSE))</f>
        <v>1.8191300000000001E-2</v>
      </c>
    </row>
    <row r="181" spans="1:14" x14ac:dyDescent="0.25">
      <c r="A181" s="117" t="s">
        <v>399</v>
      </c>
      <c r="B181" s="117" t="s">
        <v>400</v>
      </c>
      <c r="D181" s="112" t="str">
        <f>VLOOKUP(B181,'Miljövärden urval för publ'!$B$2:$V$480,MATCH("ska publiceras:",'Miljövärden urval för publ'!$B$2:$T$2,0),FALSE)</f>
        <v>ja</v>
      </c>
      <c r="E181" s="113">
        <f t="shared" si="6"/>
        <v>156</v>
      </c>
      <c r="H181" s="106">
        <v>179</v>
      </c>
      <c r="I181" s="106" t="str">
        <f t="shared" si="7"/>
        <v>Hedemora Energi AB</v>
      </c>
      <c r="J181" s="106" t="str">
        <f t="shared" si="8"/>
        <v>Långshyttan</v>
      </c>
      <c r="K181" s="106">
        <f>IF(ISERROR(VLOOKUP($J181,'Miljövärden urval för publ'!$B$2:$H$490,MATCH(K$3,'Miljövärden urval för publ'!$B$2:$H$2,0),FALSE)),"",VLOOKUP($J181,'Miljövärden urval för publ'!$B$2:$H$490,MATCH(K$3,'Miljövärden urval för publ'!$B$2:$H$2,0),FALSE))</f>
        <v>0.23849999999999999</v>
      </c>
      <c r="L181" s="106">
        <f>IF(ISERROR(VLOOKUP($J181,'Miljövärden urval för publ'!$B$2:$H$490,MATCH(L$3,'Miljövärden urval för publ'!$B$2:$H$2,0),FALSE)),"",VLOOKUP($J181,'Miljövärden urval för publ'!$B$2:$H$490,MATCH(L$3,'Miljövärden urval för publ'!$B$2:$H$2,0),FALSE))</f>
        <v>57.209899999999998</v>
      </c>
      <c r="M181" s="106">
        <f>IF(ISERROR(VLOOKUP($J181,'Miljövärden urval för publ'!$B$2:$H$490,MATCH(M$3,'Miljövärden urval för publ'!$B$2:$H$2,0),FALSE)),"",VLOOKUP($J181,'Miljövärden urval för publ'!$B$2:$H$490,MATCH(M$3,'Miljövärden urval för publ'!$B$2:$H$2,0),FALSE))</f>
        <v>10.71</v>
      </c>
      <c r="N181" s="106">
        <f>IF(ISERROR(VLOOKUP($J181,'Miljövärden urval för publ'!$B$2:$H$490,MATCH(N$3,'Miljövärden urval för publ'!$B$2:$H$2,0),FALSE)),"",VLOOKUP($J181,'Miljövärden urval för publ'!$B$2:$H$490,MATCH(N$3,'Miljövärden urval för publ'!$B$2:$H$2,0),FALSE))</f>
        <v>0.102053</v>
      </c>
    </row>
    <row r="182" spans="1:14" x14ac:dyDescent="0.25">
      <c r="A182" s="117" t="s">
        <v>238</v>
      </c>
      <c r="B182" s="117" t="s">
        <v>243</v>
      </c>
      <c r="D182" s="112" t="str">
        <f>VLOOKUP(B182,'Miljövärden urval för publ'!$B$2:$V$480,MATCH("ska publiceras:",'Miljövärden urval för publ'!$B$2:$T$2,0),FALSE)</f>
        <v>ja</v>
      </c>
      <c r="E182" s="113">
        <f t="shared" si="6"/>
        <v>157</v>
      </c>
      <c r="H182" s="106">
        <v>180</v>
      </c>
      <c r="I182" s="106" t="str">
        <f t="shared" si="7"/>
        <v>Borgholm Energi AB</v>
      </c>
      <c r="J182" s="106" t="str">
        <f t="shared" si="8"/>
        <v>Löttorp</v>
      </c>
      <c r="K182" s="106">
        <f>IF(ISERROR(VLOOKUP($J182,'Miljövärden urval för publ'!$B$2:$H$490,MATCH(K$3,'Miljövärden urval för publ'!$B$2:$H$2,0),FALSE)),"",VLOOKUP($J182,'Miljövärden urval för publ'!$B$2:$H$490,MATCH(K$3,'Miljövärden urval för publ'!$B$2:$H$2,0),FALSE))</f>
        <v>0.135606</v>
      </c>
      <c r="L182" s="106">
        <f>IF(ISERROR(VLOOKUP($J182,'Miljövärden urval för publ'!$B$2:$H$490,MATCH(L$3,'Miljövärden urval för publ'!$B$2:$H$2,0),FALSE)),"",VLOOKUP($J182,'Miljövärden urval för publ'!$B$2:$H$490,MATCH(L$3,'Miljövärden urval för publ'!$B$2:$H$2,0),FALSE))</f>
        <v>32.354700000000001</v>
      </c>
      <c r="M182" s="106">
        <f>IF(ISERROR(VLOOKUP($J182,'Miljövärden urval för publ'!$B$2:$H$490,MATCH(M$3,'Miljövärden urval för publ'!$B$2:$H$2,0),FALSE)),"",VLOOKUP($J182,'Miljövärden urval för publ'!$B$2:$H$490,MATCH(M$3,'Miljövärden urval för publ'!$B$2:$H$2,0),FALSE))</f>
        <v>9.2516999999999996</v>
      </c>
      <c r="N182" s="106">
        <f>IF(ISERROR(VLOOKUP($J182,'Miljövärden urval för publ'!$B$2:$H$490,MATCH(N$3,'Miljövärden urval för publ'!$B$2:$H$2,0),FALSE)),"",VLOOKUP($J182,'Miljövärden urval för publ'!$B$2:$H$490,MATCH(N$3,'Miljövärden urval för publ'!$B$2:$H$2,0),FALSE))</f>
        <v>3.0972E-2</v>
      </c>
    </row>
    <row r="183" spans="1:14" x14ac:dyDescent="0.25">
      <c r="A183" s="117" t="s">
        <v>357</v>
      </c>
      <c r="B183" s="117" t="s">
        <v>364</v>
      </c>
      <c r="D183" s="112" t="str">
        <f>VLOOKUP(B183,'Miljövärden urval för publ'!$B$2:$V$480,MATCH("ska publiceras:",'Miljövärden urval för publ'!$B$2:$T$2,0),FALSE)</f>
        <v>ja</v>
      </c>
      <c r="E183" s="113">
        <f t="shared" si="6"/>
        <v>158</v>
      </c>
      <c r="H183" s="106">
        <v>181</v>
      </c>
      <c r="I183" s="106" t="str">
        <f t="shared" si="7"/>
        <v>Skellefteå Kraft AB</v>
      </c>
      <c r="J183" s="106" t="str">
        <f t="shared" si="8"/>
        <v>Lövånger</v>
      </c>
      <c r="K183" s="106">
        <f>IF(ISERROR(VLOOKUP($J183,'Miljövärden urval för publ'!$B$2:$H$490,MATCH(K$3,'Miljövärden urval för publ'!$B$2:$H$2,0),FALSE)),"",VLOOKUP($J183,'Miljövärden urval för publ'!$B$2:$H$490,MATCH(K$3,'Miljövärden urval för publ'!$B$2:$H$2,0),FALSE))</f>
        <v>0.22264100000000001</v>
      </c>
      <c r="L183" s="106">
        <f>IF(ISERROR(VLOOKUP($J183,'Miljövärden urval för publ'!$B$2:$H$490,MATCH(L$3,'Miljövärden urval för publ'!$B$2:$H$2,0),FALSE)),"",VLOOKUP($J183,'Miljövärden urval för publ'!$B$2:$H$490,MATCH(L$3,'Miljövärden urval för publ'!$B$2:$H$2,0),FALSE))</f>
        <v>25.2394</v>
      </c>
      <c r="M183" s="106">
        <f>IF(ISERROR(VLOOKUP($J183,'Miljövärden urval för publ'!$B$2:$H$490,MATCH(M$3,'Miljövärden urval för publ'!$B$2:$H$2,0),FALSE)),"",VLOOKUP($J183,'Miljövärden urval för publ'!$B$2:$H$490,MATCH(M$3,'Miljövärden urval för publ'!$B$2:$H$2,0),FALSE))</f>
        <v>17.078800000000001</v>
      </c>
      <c r="N183" s="106">
        <f>IF(ISERROR(VLOOKUP($J183,'Miljövärden urval för publ'!$B$2:$H$490,MATCH(N$3,'Miljövärden urval för publ'!$B$2:$H$2,0),FALSE)),"",VLOOKUP($J183,'Miljövärden urval för publ'!$B$2:$H$490,MATCH(N$3,'Miljövärden urval för publ'!$B$2:$H$2,0),FALSE))</f>
        <v>5.27001E-2</v>
      </c>
    </row>
    <row r="184" spans="1:14" x14ac:dyDescent="0.25">
      <c r="A184" s="117" t="s">
        <v>60</v>
      </c>
      <c r="B184" s="117" t="s">
        <v>62</v>
      </c>
      <c r="D184" s="112" t="str">
        <f>VLOOKUP(B184,'Miljövärden urval för publ'!$B$2:$V$480,MATCH("ska publiceras:",'Miljövärden urval för publ'!$B$2:$T$2,0),FALSE)</f>
        <v>nej</v>
      </c>
      <c r="E184" s="113">
        <f t="shared" si="6"/>
        <v>158</v>
      </c>
      <c r="H184" s="106">
        <v>182</v>
      </c>
      <c r="I184" s="106" t="str">
        <f t="shared" si="7"/>
        <v>Vasa Värme Holding AB</v>
      </c>
      <c r="J184" s="106" t="str">
        <f t="shared" si="8"/>
        <v>Malmköping</v>
      </c>
      <c r="K184" s="106">
        <f>IF(ISERROR(VLOOKUP($J184,'Miljövärden urval för publ'!$B$2:$H$490,MATCH(K$3,'Miljövärden urval för publ'!$B$2:$H$2,0),FALSE)),"",VLOOKUP($J184,'Miljövärden urval för publ'!$B$2:$H$490,MATCH(K$3,'Miljövärden urval för publ'!$B$2:$H$2,0),FALSE))</f>
        <v>9.14074E-2</v>
      </c>
      <c r="L184" s="106">
        <f>IF(ISERROR(VLOOKUP($J184,'Miljövärden urval för publ'!$B$2:$H$490,MATCH(L$3,'Miljövärden urval för publ'!$B$2:$H$2,0),FALSE)),"",VLOOKUP($J184,'Miljövärden urval för publ'!$B$2:$H$490,MATCH(L$3,'Miljövärden urval för publ'!$B$2:$H$2,0),FALSE))</f>
        <v>19.955200000000001</v>
      </c>
      <c r="M184" s="106">
        <f>IF(ISERROR(VLOOKUP($J184,'Miljövärden urval för publ'!$B$2:$H$490,MATCH(M$3,'Miljövärden urval för publ'!$B$2:$H$2,0),FALSE)),"",VLOOKUP($J184,'Miljövärden urval för publ'!$B$2:$H$490,MATCH(M$3,'Miljövärden urval för publ'!$B$2:$H$2,0),FALSE))</f>
        <v>9.6314799999999998</v>
      </c>
      <c r="N184" s="106">
        <f>IF(ISERROR(VLOOKUP($J184,'Miljövärden urval för publ'!$B$2:$H$490,MATCH(N$3,'Miljövärden urval för publ'!$B$2:$H$2,0),FALSE)),"",VLOOKUP($J184,'Miljövärden urval för publ'!$B$2:$H$490,MATCH(N$3,'Miljövärden urval för publ'!$B$2:$H$2,0),FALSE))</f>
        <v>1.2209299999999999E-2</v>
      </c>
    </row>
    <row r="185" spans="1:14" x14ac:dyDescent="0.25">
      <c r="A185" s="117" t="s">
        <v>233</v>
      </c>
      <c r="B185" s="117" t="s">
        <v>235</v>
      </c>
      <c r="D185" s="112" t="str">
        <f>VLOOKUP(B185,'Miljövärden urval för publ'!$B$2:$V$480,MATCH("ska publiceras:",'Miljövärden urval för publ'!$B$2:$T$2,0),FALSE)</f>
        <v>ja</v>
      </c>
      <c r="E185" s="113">
        <f t="shared" si="6"/>
        <v>159</v>
      </c>
      <c r="H185" s="106">
        <v>183</v>
      </c>
      <c r="I185" s="106" t="str">
        <f t="shared" si="7"/>
        <v>E.ON Värme Sverige AB</v>
      </c>
      <c r="J185" s="106" t="str">
        <f t="shared" si="8"/>
        <v>Malmö</v>
      </c>
      <c r="K185" s="106">
        <f>IF(ISERROR(VLOOKUP($J185,'Miljövärden urval för publ'!$B$2:$H$490,MATCH(K$3,'Miljövärden urval för publ'!$B$2:$H$2,0),FALSE)),"",VLOOKUP($J185,'Miljövärden urval för publ'!$B$2:$H$490,MATCH(K$3,'Miljövärden urval för publ'!$B$2:$H$2,0),FALSE))</f>
        <v>0.38006600000000001</v>
      </c>
      <c r="L185" s="106">
        <f>IF(ISERROR(VLOOKUP($J185,'Miljövärden urval för publ'!$B$2:$H$490,MATCH(L$3,'Miljövärden urval för publ'!$B$2:$H$2,0),FALSE)),"",VLOOKUP($J185,'Miljövärden urval för publ'!$B$2:$H$490,MATCH(L$3,'Miljövärden urval för publ'!$B$2:$H$2,0),FALSE))</f>
        <v>124.899</v>
      </c>
      <c r="M185" s="106">
        <f>IF(ISERROR(VLOOKUP($J185,'Miljövärden urval för publ'!$B$2:$H$490,MATCH(M$3,'Miljövärden urval för publ'!$B$2:$H$2,0),FALSE)),"",VLOOKUP($J185,'Miljövärden urval för publ'!$B$2:$H$490,MATCH(M$3,'Miljövärden urval för publ'!$B$2:$H$2,0),FALSE))</f>
        <v>13.8058</v>
      </c>
      <c r="N185" s="106">
        <f>IF(ISERROR(VLOOKUP($J185,'Miljövärden urval för publ'!$B$2:$H$490,MATCH(N$3,'Miljövärden urval för publ'!$B$2:$H$2,0),FALSE)),"",VLOOKUP($J185,'Miljövärden urval för publ'!$B$2:$H$490,MATCH(N$3,'Miljövärden urval för publ'!$B$2:$H$2,0),FALSE))</f>
        <v>0.31492300000000001</v>
      </c>
    </row>
    <row r="186" spans="1:14" x14ac:dyDescent="0.25">
      <c r="A186" s="117" t="s">
        <v>236</v>
      </c>
      <c r="B186" s="117" t="s">
        <v>237</v>
      </c>
      <c r="D186" s="112" t="str">
        <f>VLOOKUP(B186,'Miljövärden urval för publ'!$B$2:$V$480,MATCH("ska publiceras:",'Miljövärden urval för publ'!$B$2:$T$2,0),FALSE)</f>
        <v>ja</v>
      </c>
      <c r="E186" s="113">
        <f t="shared" si="6"/>
        <v>160</v>
      </c>
      <c r="H186" s="106">
        <v>184</v>
      </c>
      <c r="I186" s="106" t="str">
        <f t="shared" si="7"/>
        <v>Malung-Sälens kommun</v>
      </c>
      <c r="J186" s="106" t="str">
        <f t="shared" si="8"/>
        <v>Malung</v>
      </c>
      <c r="K186" s="106">
        <f>IF(ISERROR(VLOOKUP($J186,'Miljövärden urval för publ'!$B$2:$H$490,MATCH(K$3,'Miljövärden urval för publ'!$B$2:$H$2,0),FALSE)),"",VLOOKUP($J186,'Miljövärden urval för publ'!$B$2:$H$490,MATCH(K$3,'Miljövärden urval för publ'!$B$2:$H$2,0),FALSE))</f>
        <v>8.8349800000000006E-2</v>
      </c>
      <c r="L186" s="106">
        <f>IF(ISERROR(VLOOKUP($J186,'Miljövärden urval för publ'!$B$2:$H$490,MATCH(L$3,'Miljövärden urval för publ'!$B$2:$H$2,0),FALSE)),"",VLOOKUP($J186,'Miljövärden urval för publ'!$B$2:$H$490,MATCH(L$3,'Miljövärden urval för publ'!$B$2:$H$2,0),FALSE))</f>
        <v>21.366299999999999</v>
      </c>
      <c r="M186" s="106">
        <f>IF(ISERROR(VLOOKUP($J186,'Miljövärden urval för publ'!$B$2:$H$490,MATCH(M$3,'Miljövärden urval för publ'!$B$2:$H$2,0),FALSE)),"",VLOOKUP($J186,'Miljövärden urval för publ'!$B$2:$H$490,MATCH(M$3,'Miljövärden urval för publ'!$B$2:$H$2,0),FALSE))</f>
        <v>7.9631699999999999</v>
      </c>
      <c r="N186" s="106">
        <f>IF(ISERROR(VLOOKUP($J186,'Miljövärden urval för publ'!$B$2:$H$490,MATCH(N$3,'Miljövärden urval för publ'!$B$2:$H$2,0),FALSE)),"",VLOOKUP($J186,'Miljövärden urval för publ'!$B$2:$H$490,MATCH(N$3,'Miljövärden urval för publ'!$B$2:$H$2,0),FALSE))</f>
        <v>1.00958E-2</v>
      </c>
    </row>
    <row r="187" spans="1:14" x14ac:dyDescent="0.25">
      <c r="A187" s="117" t="s">
        <v>247</v>
      </c>
      <c r="B187" s="117" t="s">
        <v>248</v>
      </c>
      <c r="D187" s="112" t="str">
        <f>VLOOKUP(B187,'Miljövärden urval för publ'!$B$2:$V$480,MATCH("ska publiceras:",'Miljövärden urval för publ'!$B$2:$T$2,0),FALSE)</f>
        <v>ja</v>
      </c>
      <c r="E187" s="113">
        <f t="shared" si="6"/>
        <v>161</v>
      </c>
      <c r="H187" s="106">
        <v>185</v>
      </c>
      <c r="I187" s="106" t="str">
        <f t="shared" si="7"/>
        <v>Skellefteå Kraft AB</v>
      </c>
      <c r="J187" s="106" t="str">
        <f t="shared" si="8"/>
        <v>Malå</v>
      </c>
      <c r="K187" s="106">
        <f>IF(ISERROR(VLOOKUP($J187,'Miljövärden urval för publ'!$B$2:$H$490,MATCH(K$3,'Miljövärden urval för publ'!$B$2:$H$2,0),FALSE)),"",VLOOKUP($J187,'Miljövärden urval för publ'!$B$2:$H$490,MATCH(K$3,'Miljövärden urval för publ'!$B$2:$H$2,0),FALSE))</f>
        <v>9.6817899999999998E-2</v>
      </c>
      <c r="L187" s="106">
        <f>IF(ISERROR(VLOOKUP($J187,'Miljövärden urval för publ'!$B$2:$H$490,MATCH(L$3,'Miljövärden urval för publ'!$B$2:$H$2,0),FALSE)),"",VLOOKUP($J187,'Miljövärden urval för publ'!$B$2:$H$490,MATCH(L$3,'Miljövärden urval för publ'!$B$2:$H$2,0),FALSE))</f>
        <v>12.318300000000001</v>
      </c>
      <c r="M187" s="106">
        <f>IF(ISERROR(VLOOKUP($J187,'Miljövärden urval för publ'!$B$2:$H$490,MATCH(M$3,'Miljövärden urval för publ'!$B$2:$H$2,0),FALSE)),"",VLOOKUP($J187,'Miljövärden urval för publ'!$B$2:$H$490,MATCH(M$3,'Miljövärden urval för publ'!$B$2:$H$2,0),FALSE))</f>
        <v>7.2673399999999999</v>
      </c>
      <c r="N187" s="106">
        <f>IF(ISERROR(VLOOKUP($J187,'Miljövärden urval för publ'!$B$2:$H$490,MATCH(N$3,'Miljövärden urval för publ'!$B$2:$H$2,0),FALSE)),"",VLOOKUP($J187,'Miljövärden urval för publ'!$B$2:$H$490,MATCH(N$3,'Miljövärden urval för publ'!$B$2:$H$2,0),FALSE))</f>
        <v>1.7950799999999999E-2</v>
      </c>
    </row>
    <row r="188" spans="1:14" x14ac:dyDescent="0.25">
      <c r="A188" s="117" t="s">
        <v>68</v>
      </c>
      <c r="B188" s="117" t="s">
        <v>70</v>
      </c>
      <c r="D188" s="112" t="str">
        <f>VLOOKUP(B188,'Miljövärden urval för publ'!$B$2:$V$480,MATCH("ska publiceras:",'Miljövärden urval för publ'!$B$2:$T$2,0),FALSE)</f>
        <v>ja</v>
      </c>
      <c r="E188" s="113">
        <f t="shared" si="6"/>
        <v>162</v>
      </c>
      <c r="H188" s="106">
        <v>186</v>
      </c>
      <c r="I188" s="106" t="str">
        <f t="shared" si="7"/>
        <v>Eksjö Energi AB</v>
      </c>
      <c r="J188" s="106" t="str">
        <f t="shared" si="8"/>
        <v>Mariannelund</v>
      </c>
      <c r="K188" s="106">
        <f>IF(ISERROR(VLOOKUP($J188,'Miljövärden urval för publ'!$B$2:$H$490,MATCH(K$3,'Miljövärden urval för publ'!$B$2:$H$2,0),FALSE)),"",VLOOKUP($J188,'Miljövärden urval för publ'!$B$2:$H$490,MATCH(K$3,'Miljövärden urval för publ'!$B$2:$H$2,0),FALSE))</f>
        <v>0.120166</v>
      </c>
      <c r="L188" s="106">
        <f>IF(ISERROR(VLOOKUP($J188,'Miljövärden urval för publ'!$B$2:$H$490,MATCH(L$3,'Miljövärden urval för publ'!$B$2:$H$2,0),FALSE)),"",VLOOKUP($J188,'Miljövärden urval för publ'!$B$2:$H$490,MATCH(L$3,'Miljövärden urval för publ'!$B$2:$H$2,0),FALSE))</f>
        <v>29.042899999999999</v>
      </c>
      <c r="M188" s="106">
        <f>IF(ISERROR(VLOOKUP($J188,'Miljövärden urval för publ'!$B$2:$H$490,MATCH(M$3,'Miljövärden urval för publ'!$B$2:$H$2,0),FALSE)),"",VLOOKUP($J188,'Miljövärden urval för publ'!$B$2:$H$490,MATCH(M$3,'Miljövärden urval för publ'!$B$2:$H$2,0),FALSE))</f>
        <v>10.6175</v>
      </c>
      <c r="N188" s="106">
        <f>IF(ISERROR(VLOOKUP($J188,'Miljövärden urval för publ'!$B$2:$H$490,MATCH(N$3,'Miljövärden urval för publ'!$B$2:$H$2,0),FALSE)),"",VLOOKUP($J188,'Miljövärden urval för publ'!$B$2:$H$490,MATCH(N$3,'Miljövärden urval för publ'!$B$2:$H$2,0),FALSE))</f>
        <v>1.26991E-2</v>
      </c>
    </row>
    <row r="189" spans="1:14" x14ac:dyDescent="0.25">
      <c r="A189" s="117" t="s">
        <v>249</v>
      </c>
      <c r="B189" s="117" t="s">
        <v>251</v>
      </c>
      <c r="D189" s="112" t="str">
        <f>VLOOKUP(B189,'Miljövärden urval för publ'!$B$2:$V$480,MATCH("ska publiceras:",'Miljövärden urval för publ'!$B$2:$T$2,0),FALSE)</f>
        <v>ja</v>
      </c>
      <c r="E189" s="113">
        <f t="shared" si="6"/>
        <v>163</v>
      </c>
      <c r="H189" s="106">
        <v>187</v>
      </c>
      <c r="I189" s="106" t="str">
        <f t="shared" si="7"/>
        <v>Väner Energi AB</v>
      </c>
      <c r="J189" s="106" t="str">
        <f t="shared" si="8"/>
        <v>Mariestad</v>
      </c>
      <c r="K189" s="106">
        <f>IF(ISERROR(VLOOKUP($J189,'Miljövärden urval för publ'!$B$2:$H$490,MATCH(K$3,'Miljövärden urval för publ'!$B$2:$H$2,0),FALSE)),"",VLOOKUP($J189,'Miljövärden urval för publ'!$B$2:$H$490,MATCH(K$3,'Miljövärden urval för publ'!$B$2:$H$2,0),FALSE))</f>
        <v>0.155059</v>
      </c>
      <c r="L189" s="106">
        <f>IF(ISERROR(VLOOKUP($J189,'Miljövärden urval för publ'!$B$2:$H$490,MATCH(L$3,'Miljövärden urval för publ'!$B$2:$H$2,0),FALSE)),"",VLOOKUP($J189,'Miljövärden urval för publ'!$B$2:$H$490,MATCH(L$3,'Miljövärden urval för publ'!$B$2:$H$2,0),FALSE))</f>
        <v>37.147300000000001</v>
      </c>
      <c r="M189" s="106">
        <f>IF(ISERROR(VLOOKUP($J189,'Miljövärden urval för publ'!$B$2:$H$490,MATCH(M$3,'Miljövärden urval för publ'!$B$2:$H$2,0),FALSE)),"",VLOOKUP($J189,'Miljövärden urval för publ'!$B$2:$H$490,MATCH(M$3,'Miljövärden urval för publ'!$B$2:$H$2,0),FALSE))</f>
        <v>9.8819099999999995</v>
      </c>
      <c r="N189" s="106">
        <f>IF(ISERROR(VLOOKUP($J189,'Miljövärden urval för publ'!$B$2:$H$490,MATCH(N$3,'Miljövärden urval för publ'!$B$2:$H$2,0),FALSE)),"",VLOOKUP($J189,'Miljövärden urval för publ'!$B$2:$H$490,MATCH(N$3,'Miljövärden urval för publ'!$B$2:$H$2,0),FALSE))</f>
        <v>4.1656100000000001E-2</v>
      </c>
    </row>
    <row r="190" spans="1:14" x14ac:dyDescent="0.25">
      <c r="A190" s="117" t="s">
        <v>253</v>
      </c>
      <c r="B190" s="117" t="s">
        <v>254</v>
      </c>
      <c r="D190" s="112" t="str">
        <f>VLOOKUP(B190,'Miljövärden urval för publ'!$B$2:$V$480,MATCH("ska publiceras:",'Miljövärden urval för publ'!$B$2:$T$2,0),FALSE)</f>
        <v>nej</v>
      </c>
      <c r="E190" s="113">
        <f t="shared" si="6"/>
        <v>163</v>
      </c>
      <c r="H190" s="106">
        <v>188</v>
      </c>
      <c r="I190" s="106" t="str">
        <f t="shared" si="7"/>
        <v>Sundsvall Energi AB</v>
      </c>
      <c r="J190" s="106" t="str">
        <f t="shared" si="8"/>
        <v>Matfors</v>
      </c>
      <c r="K190" s="106">
        <f>IF(ISERROR(VLOOKUP($J190,'Miljövärden urval för publ'!$B$2:$H$490,MATCH(K$3,'Miljövärden urval för publ'!$B$2:$H$2,0),FALSE)),"",VLOOKUP($J190,'Miljövärden urval för publ'!$B$2:$H$490,MATCH(K$3,'Miljövärden urval för publ'!$B$2:$H$2,0),FALSE))</f>
        <v>0.176424</v>
      </c>
      <c r="L190" s="106">
        <f>IF(ISERROR(VLOOKUP($J190,'Miljövärden urval för publ'!$B$2:$H$490,MATCH(L$3,'Miljövärden urval för publ'!$B$2:$H$2,0),FALSE)),"",VLOOKUP($J190,'Miljövärden urval för publ'!$B$2:$H$490,MATCH(L$3,'Miljövärden urval för publ'!$B$2:$H$2,0),FALSE))</f>
        <v>31.898399999999999</v>
      </c>
      <c r="M190" s="106">
        <f>IF(ISERROR(VLOOKUP($J190,'Miljövärden urval för publ'!$B$2:$H$490,MATCH(M$3,'Miljövärden urval för publ'!$B$2:$H$2,0),FALSE)),"",VLOOKUP($J190,'Miljövärden urval för publ'!$B$2:$H$490,MATCH(M$3,'Miljövärden urval för publ'!$B$2:$H$2,0),FALSE))</f>
        <v>8.4915800000000008</v>
      </c>
      <c r="N190" s="106">
        <f>IF(ISERROR(VLOOKUP($J190,'Miljövärden urval för publ'!$B$2:$H$490,MATCH(N$3,'Miljövärden urval för publ'!$B$2:$H$2,0),FALSE)),"",VLOOKUP($J190,'Miljövärden urval för publ'!$B$2:$H$490,MATCH(N$3,'Miljövärden urval för publ'!$B$2:$H$2,0),FALSE))</f>
        <v>5.4562600000000003E-2</v>
      </c>
    </row>
    <row r="191" spans="1:14" x14ac:dyDescent="0.25">
      <c r="A191" s="117" t="s">
        <v>357</v>
      </c>
      <c r="B191" s="117" t="s">
        <v>365</v>
      </c>
      <c r="D191" s="112" t="str">
        <f>VLOOKUP(B191,'Miljövärden urval för publ'!$B$2:$V$480,MATCH("ska publiceras:",'Miljövärden urval för publ'!$B$2:$T$2,0),FALSE)</f>
        <v>ja</v>
      </c>
      <c r="E191" s="113">
        <f t="shared" si="6"/>
        <v>164</v>
      </c>
      <c r="H191" s="106">
        <v>189</v>
      </c>
      <c r="I191" s="106" t="str">
        <f t="shared" si="7"/>
        <v>Melleruds kommun</v>
      </c>
      <c r="J191" s="106" t="str">
        <f t="shared" si="8"/>
        <v>Mellerud</v>
      </c>
      <c r="K191" s="106">
        <f>IF(ISERROR(VLOOKUP($J191,'Miljövärden urval för publ'!$B$2:$H$490,MATCH(K$3,'Miljövärden urval för publ'!$B$2:$H$2,0),FALSE)),"",VLOOKUP($J191,'Miljövärden urval för publ'!$B$2:$H$490,MATCH(K$3,'Miljövärden urval för publ'!$B$2:$H$2,0),FALSE))</f>
        <v>0.239651</v>
      </c>
      <c r="L191" s="106">
        <f>IF(ISERROR(VLOOKUP($J191,'Miljövärden urval för publ'!$B$2:$H$490,MATCH(L$3,'Miljövärden urval för publ'!$B$2:$H$2,0),FALSE)),"",VLOOKUP($J191,'Miljövärden urval för publ'!$B$2:$H$490,MATCH(L$3,'Miljövärden urval för publ'!$B$2:$H$2,0),FALSE))</f>
        <v>45.206000000000003</v>
      </c>
      <c r="M191" s="106">
        <f>IF(ISERROR(VLOOKUP($J191,'Miljövärden urval för publ'!$B$2:$H$490,MATCH(M$3,'Miljövärden urval för publ'!$B$2:$H$2,0),FALSE)),"",VLOOKUP($J191,'Miljövärden urval för publ'!$B$2:$H$490,MATCH(M$3,'Miljövärden urval för publ'!$B$2:$H$2,0),FALSE))</f>
        <v>15.097300000000001</v>
      </c>
      <c r="N191" s="106">
        <f>IF(ISERROR(VLOOKUP($J191,'Miljövärden urval för publ'!$B$2:$H$490,MATCH(N$3,'Miljövärden urval för publ'!$B$2:$H$2,0),FALSE)),"",VLOOKUP($J191,'Miljövärden urval för publ'!$B$2:$H$490,MATCH(N$3,'Miljövärden urval för publ'!$B$2:$H$2,0),FALSE))</f>
        <v>5.6231900000000001E-2</v>
      </c>
    </row>
    <row r="192" spans="1:14" x14ac:dyDescent="0.25">
      <c r="A192" s="117" t="s">
        <v>257</v>
      </c>
      <c r="B192" s="117" t="s">
        <v>258</v>
      </c>
      <c r="D192" s="112" t="str">
        <f>VLOOKUP(B192,'Miljövärden urval för publ'!$B$2:$V$480,MATCH("ska publiceras:",'Miljövärden urval för publ'!$B$2:$T$2,0),FALSE)</f>
        <v>ja</v>
      </c>
      <c r="E192" s="113">
        <f t="shared" si="6"/>
        <v>165</v>
      </c>
      <c r="H192" s="106">
        <v>190</v>
      </c>
      <c r="I192" s="106" t="str">
        <f t="shared" si="7"/>
        <v>Mjölby-Svartådalen Energi AB</v>
      </c>
      <c r="J192" s="106" t="str">
        <f t="shared" si="8"/>
        <v>Mjölby</v>
      </c>
      <c r="K192" s="106">
        <f>IF(ISERROR(VLOOKUP($J192,'Miljövärden urval för publ'!$B$2:$H$490,MATCH(K$3,'Miljövärden urval för publ'!$B$2:$H$2,0),FALSE)),"",VLOOKUP($J192,'Miljövärden urval för publ'!$B$2:$H$490,MATCH(K$3,'Miljövärden urval för publ'!$B$2:$H$2,0),FALSE))</f>
        <v>0.211419</v>
      </c>
      <c r="L192" s="106">
        <f>IF(ISERROR(VLOOKUP($J192,'Miljövärden urval för publ'!$B$2:$H$490,MATCH(L$3,'Miljövärden urval för publ'!$B$2:$H$2,0),FALSE)),"",VLOOKUP($J192,'Miljövärden urval för publ'!$B$2:$H$490,MATCH(L$3,'Miljövärden urval för publ'!$B$2:$H$2,0),FALSE))</f>
        <v>75.310900000000004</v>
      </c>
      <c r="M192" s="106">
        <f>IF(ISERROR(VLOOKUP($J192,'Miljövärden urval för publ'!$B$2:$H$490,MATCH(M$3,'Miljövärden urval för publ'!$B$2:$H$2,0),FALSE)),"",VLOOKUP($J192,'Miljövärden urval för publ'!$B$2:$H$490,MATCH(M$3,'Miljövärden urval för publ'!$B$2:$H$2,0),FALSE))</f>
        <v>8.5073899999999991</v>
      </c>
      <c r="N192" s="106">
        <f>IF(ISERROR(VLOOKUP($J192,'Miljövärden urval för publ'!$B$2:$H$490,MATCH(N$3,'Miljövärden urval för publ'!$B$2:$H$2,0),FALSE)),"",VLOOKUP($J192,'Miljövärden urval för publ'!$B$2:$H$490,MATCH(N$3,'Miljövärden urval för publ'!$B$2:$H$2,0),FALSE))</f>
        <v>6.1955099999999999E-2</v>
      </c>
    </row>
    <row r="193" spans="1:14" x14ac:dyDescent="0.25">
      <c r="A193" s="117" t="s">
        <v>259</v>
      </c>
      <c r="B193" s="117" t="s">
        <v>260</v>
      </c>
      <c r="D193" s="112" t="str">
        <f>VLOOKUP(B193,'Miljövärden urval för publ'!$B$2:$V$480,MATCH("ska publiceras:",'Miljövärden urval för publ'!$B$2:$T$2,0),FALSE)</f>
        <v>ja</v>
      </c>
      <c r="E193" s="113">
        <f t="shared" si="6"/>
        <v>166</v>
      </c>
      <c r="H193" s="106">
        <v>191</v>
      </c>
      <c r="I193" s="106" t="str">
        <f t="shared" si="7"/>
        <v>Söderhamn Nära AB</v>
      </c>
      <c r="J193" s="106" t="str">
        <f t="shared" si="8"/>
        <v>Mohed</v>
      </c>
      <c r="K193" s="106">
        <f>IF(ISERROR(VLOOKUP($J193,'Miljövärden urval för publ'!$B$2:$H$490,MATCH(K$3,'Miljövärden urval för publ'!$B$2:$H$2,0),FALSE)),"",VLOOKUP($J193,'Miljövärden urval för publ'!$B$2:$H$490,MATCH(K$3,'Miljövärden urval för publ'!$B$2:$H$2,0),FALSE))</f>
        <v>0.38522000000000001</v>
      </c>
      <c r="L193" s="106">
        <f>IF(ISERROR(VLOOKUP($J193,'Miljövärden urval för publ'!$B$2:$H$490,MATCH(L$3,'Miljövärden urval för publ'!$B$2:$H$2,0),FALSE)),"",VLOOKUP($J193,'Miljövärden urval för publ'!$B$2:$H$490,MATCH(L$3,'Miljövärden urval för publ'!$B$2:$H$2,0),FALSE))</f>
        <v>4.3562500000000002</v>
      </c>
      <c r="M193" s="106">
        <f>IF(ISERROR(VLOOKUP($J193,'Miljövärden urval för publ'!$B$2:$H$490,MATCH(M$3,'Miljövärden urval för publ'!$B$2:$H$2,0),FALSE)),"",VLOOKUP($J193,'Miljövärden urval för publ'!$B$2:$H$490,MATCH(M$3,'Miljövärden urval för publ'!$B$2:$H$2,0),FALSE))</f>
        <v>9.7472200000000004</v>
      </c>
      <c r="N193" s="106">
        <f>IF(ISERROR(VLOOKUP($J193,'Miljövärden urval för publ'!$B$2:$H$490,MATCH(N$3,'Miljövärden urval för publ'!$B$2:$H$2,0),FALSE)),"",VLOOKUP($J193,'Miljövärden urval för publ'!$B$2:$H$490,MATCH(N$3,'Miljövärden urval för publ'!$B$2:$H$2,0),FALSE))</f>
        <v>0</v>
      </c>
    </row>
    <row r="194" spans="1:14" x14ac:dyDescent="0.25">
      <c r="A194" s="117" t="s">
        <v>261</v>
      </c>
      <c r="B194" s="117" t="s">
        <v>263</v>
      </c>
      <c r="D194" s="112" t="str">
        <f>VLOOKUP(B194,'Miljövärden urval för publ'!$B$2:$V$480,MATCH("ska publiceras:",'Miljövärden urval för publ'!$B$2:$T$2,0),FALSE)</f>
        <v>ja</v>
      </c>
      <c r="E194" s="113">
        <f t="shared" si="6"/>
        <v>167</v>
      </c>
      <c r="H194" s="106">
        <v>192</v>
      </c>
      <c r="I194" s="106" t="str">
        <f t="shared" si="7"/>
        <v>Övik Energi AB</v>
      </c>
      <c r="J194" s="106" t="str">
        <f t="shared" si="8"/>
        <v>Moliden</v>
      </c>
      <c r="K194" s="106">
        <f>IF(ISERROR(VLOOKUP($J194,'Miljövärden urval för publ'!$B$2:$H$490,MATCH(K$3,'Miljövärden urval för publ'!$B$2:$H$2,0),FALSE)),"",VLOOKUP($J194,'Miljövärden urval för publ'!$B$2:$H$490,MATCH(K$3,'Miljövärden urval för publ'!$B$2:$H$2,0),FALSE))</f>
        <v>0.229874</v>
      </c>
      <c r="L194" s="106">
        <f>IF(ISERROR(VLOOKUP($J194,'Miljövärden urval för publ'!$B$2:$H$490,MATCH(L$3,'Miljövärden urval för publ'!$B$2:$H$2,0),FALSE)),"",VLOOKUP($J194,'Miljövärden urval för publ'!$B$2:$H$490,MATCH(L$3,'Miljövärden urval för publ'!$B$2:$H$2,0),FALSE))</f>
        <v>20.3</v>
      </c>
      <c r="M194" s="106">
        <f>IF(ISERROR(VLOOKUP($J194,'Miljövärden urval för publ'!$B$2:$H$490,MATCH(M$3,'Miljövärden urval för publ'!$B$2:$H$2,0),FALSE)),"",VLOOKUP($J194,'Miljövärden urval för publ'!$B$2:$H$490,MATCH(M$3,'Miljövärden urval för publ'!$B$2:$H$2,0),FALSE))</f>
        <v>18.111599999999999</v>
      </c>
      <c r="N194" s="106">
        <f>IF(ISERROR(VLOOKUP($J194,'Miljövärden urval för publ'!$B$2:$H$490,MATCH(N$3,'Miljövärden urval för publ'!$B$2:$H$2,0),FALSE)),"",VLOOKUP($J194,'Miljövärden urval för publ'!$B$2:$H$490,MATCH(N$3,'Miljövärden urval för publ'!$B$2:$H$2,0),FALSE))</f>
        <v>3.3687099999999998E-2</v>
      </c>
    </row>
    <row r="195" spans="1:14" x14ac:dyDescent="0.25">
      <c r="A195" s="117" t="s">
        <v>425</v>
      </c>
      <c r="B195" s="117" t="s">
        <v>429</v>
      </c>
      <c r="D195" s="112" t="str">
        <f>VLOOKUP(B195,'Miljövärden urval för publ'!$B$2:$V$480,MATCH("ska publiceras:",'Miljövärden urval för publ'!$B$2:$T$2,0),FALSE)</f>
        <v>ja</v>
      </c>
      <c r="E195" s="113">
        <f t="shared" si="6"/>
        <v>168</v>
      </c>
      <c r="H195" s="106">
        <v>193</v>
      </c>
      <c r="I195" s="106" t="str">
        <f t="shared" si="7"/>
        <v>E.ON Värme Sverige AB</v>
      </c>
      <c r="J195" s="106" t="str">
        <f t="shared" si="8"/>
        <v>Mora</v>
      </c>
      <c r="K195" s="106">
        <f>IF(ISERROR(VLOOKUP($J195,'Miljövärden urval för publ'!$B$2:$H$490,MATCH(K$3,'Miljövärden urval för publ'!$B$2:$H$2,0),FALSE)),"",VLOOKUP($J195,'Miljövärden urval för publ'!$B$2:$H$490,MATCH(K$3,'Miljövärden urval för publ'!$B$2:$H$2,0),FALSE))</f>
        <v>0.145095</v>
      </c>
      <c r="L195" s="106">
        <f>IF(ISERROR(VLOOKUP($J195,'Miljövärden urval för publ'!$B$2:$H$490,MATCH(L$3,'Miljövärden urval för publ'!$B$2:$H$2,0),FALSE)),"",VLOOKUP($J195,'Miljövärden urval för publ'!$B$2:$H$490,MATCH(L$3,'Miljövärden urval för publ'!$B$2:$H$2,0),FALSE))</f>
        <v>87.513000000000005</v>
      </c>
      <c r="M195" s="106">
        <f>IF(ISERROR(VLOOKUP($J195,'Miljövärden urval för publ'!$B$2:$H$490,MATCH(M$3,'Miljövärden urval för publ'!$B$2:$H$2,0),FALSE)),"",VLOOKUP($J195,'Miljövärden urval för publ'!$B$2:$H$490,MATCH(M$3,'Miljövärden urval för publ'!$B$2:$H$2,0),FALSE))</f>
        <v>6.9203599999999996</v>
      </c>
      <c r="N195" s="106">
        <f>IF(ISERROR(VLOOKUP($J195,'Miljövärden urval för publ'!$B$2:$H$490,MATCH(N$3,'Miljövärden urval för publ'!$B$2:$H$2,0),FALSE)),"",VLOOKUP($J195,'Miljövärden urval för publ'!$B$2:$H$490,MATCH(N$3,'Miljövärden urval för publ'!$B$2:$H$2,0),FALSE))</f>
        <v>3.1830299999999999E-2</v>
      </c>
    </row>
    <row r="196" spans="1:14" x14ac:dyDescent="0.25">
      <c r="A196" s="117" t="s">
        <v>541</v>
      </c>
      <c r="B196" s="117" t="s">
        <v>543</v>
      </c>
      <c r="D196" s="112" t="str">
        <f>VLOOKUP(B196,'Miljövärden urval för publ'!$B$2:$V$480,MATCH("ska publiceras:",'Miljövärden urval för publ'!$B$2:$T$2,0),FALSE)</f>
        <v>ja</v>
      </c>
      <c r="E196" s="113">
        <f t="shared" ref="E196:E259" si="9">IF(ISERROR(D196),E195,IF(D196="ja",E195+1,E195))</f>
        <v>169</v>
      </c>
      <c r="H196" s="106">
        <v>194</v>
      </c>
      <c r="I196" s="106" t="str">
        <f t="shared" si="7"/>
        <v>Vattenfall AB Värme</v>
      </c>
      <c r="J196" s="106" t="str">
        <f t="shared" si="8"/>
        <v>Motala</v>
      </c>
      <c r="K196" s="106">
        <f>IF(ISERROR(VLOOKUP($J196,'Miljövärden urval för publ'!$B$2:$H$490,MATCH(K$3,'Miljövärden urval för publ'!$B$2:$H$2,0),FALSE)),"",VLOOKUP($J196,'Miljövärden urval för publ'!$B$2:$H$490,MATCH(K$3,'Miljövärden urval för publ'!$B$2:$H$2,0),FALSE))</f>
        <v>4.5509500000000001E-2</v>
      </c>
      <c r="L196" s="106">
        <f>IF(ISERROR(VLOOKUP($J196,'Miljövärden urval för publ'!$B$2:$H$490,MATCH(L$3,'Miljövärden urval för publ'!$B$2:$H$2,0),FALSE)),"",VLOOKUP($J196,'Miljövärden urval för publ'!$B$2:$H$490,MATCH(L$3,'Miljövärden urval för publ'!$B$2:$H$2,0),FALSE))</f>
        <v>12.0449</v>
      </c>
      <c r="M196" s="106">
        <f>IF(ISERROR(VLOOKUP($J196,'Miljövärden urval för publ'!$B$2:$H$490,MATCH(M$3,'Miljövärden urval för publ'!$B$2:$H$2,0),FALSE)),"",VLOOKUP($J196,'Miljövärden urval för publ'!$B$2:$H$490,MATCH(M$3,'Miljövärden urval för publ'!$B$2:$H$2,0),FALSE))</f>
        <v>6.7402199999999999</v>
      </c>
      <c r="N196" s="106">
        <f>IF(ISERROR(VLOOKUP($J196,'Miljövärden urval för publ'!$B$2:$H$490,MATCH(N$3,'Miljövärden urval för publ'!$B$2:$H$2,0),FALSE)),"",VLOOKUP($J196,'Miljövärden urval för publ'!$B$2:$H$490,MATCH(N$3,'Miljövärden urval för publ'!$B$2:$H$2,0),FALSE))</f>
        <v>3.5969099999999997E-2</v>
      </c>
    </row>
    <row r="197" spans="1:14" x14ac:dyDescent="0.25">
      <c r="A197" s="117" t="s">
        <v>266</v>
      </c>
      <c r="B197" s="117" t="s">
        <v>267</v>
      </c>
      <c r="D197" s="112" t="str">
        <f>VLOOKUP(B197,'Miljövärden urval för publ'!$B$2:$V$480,MATCH("ska publiceras:",'Miljövärden urval för publ'!$B$2:$T$2,0),FALSE)</f>
        <v>ja</v>
      </c>
      <c r="E197" s="113">
        <f t="shared" si="9"/>
        <v>170</v>
      </c>
      <c r="H197" s="106">
        <v>195</v>
      </c>
      <c r="I197" s="106" t="str">
        <f t="shared" ref="I197:I260" si="10">IF(ISERROR(INDEX($A$4:$E$490,MATCH($H197,$E$4:$E$490,0),1)),"",INDEX($A$4:$E$490,MATCH($H197,$E$4:$E$490,0),1))</f>
        <v>Mullsjö Energi &amp; Miljö AB</v>
      </c>
      <c r="J197" s="106" t="str">
        <f t="shared" si="8"/>
        <v>Mullsjö</v>
      </c>
      <c r="K197" s="106">
        <f>IF(ISERROR(VLOOKUP($J197,'Miljövärden urval för publ'!$B$2:$H$490,MATCH(K$3,'Miljövärden urval för publ'!$B$2:$H$2,0),FALSE)),"",VLOOKUP($J197,'Miljövärden urval för publ'!$B$2:$H$490,MATCH(K$3,'Miljövärden urval för publ'!$B$2:$H$2,0),FALSE))</f>
        <v>0.119342</v>
      </c>
      <c r="L197" s="106">
        <f>IF(ISERROR(VLOOKUP($J197,'Miljövärden urval för publ'!$B$2:$H$490,MATCH(L$3,'Miljövärden urval för publ'!$B$2:$H$2,0),FALSE)),"",VLOOKUP($J197,'Miljövärden urval för publ'!$B$2:$H$490,MATCH(L$3,'Miljövärden urval för publ'!$B$2:$H$2,0),FALSE))</f>
        <v>17.527200000000001</v>
      </c>
      <c r="M197" s="106">
        <f>IF(ISERROR(VLOOKUP($J197,'Miljövärden urval för publ'!$B$2:$H$490,MATCH(M$3,'Miljövärden urval för publ'!$B$2:$H$2,0),FALSE)),"",VLOOKUP($J197,'Miljövärden urval för publ'!$B$2:$H$490,MATCH(M$3,'Miljövärden urval för publ'!$B$2:$H$2,0),FALSE))</f>
        <v>12.664999999999999</v>
      </c>
      <c r="N197" s="106">
        <f>IF(ISERROR(VLOOKUP($J197,'Miljövärden urval för publ'!$B$2:$H$490,MATCH(N$3,'Miljövärden urval för publ'!$B$2:$H$2,0),FALSE)),"",VLOOKUP($J197,'Miljövärden urval för publ'!$B$2:$H$490,MATCH(N$3,'Miljövärden urval för publ'!$B$2:$H$2,0),FALSE))</f>
        <v>5.9867499999999999E-3</v>
      </c>
    </row>
    <row r="198" spans="1:14" x14ac:dyDescent="0.25">
      <c r="A198" s="117" t="s">
        <v>449</v>
      </c>
      <c r="B198" s="117" t="s">
        <v>450</v>
      </c>
      <c r="D198" s="112" t="str">
        <f>VLOOKUP(B198,'Miljövärden urval för publ'!$B$2:$V$480,MATCH("ska publiceras:",'Miljövärden urval för publ'!$B$2:$T$2,0),FALSE)</f>
        <v>ja</v>
      </c>
      <c r="E198" s="113">
        <f t="shared" si="9"/>
        <v>171</v>
      </c>
      <c r="H198" s="106">
        <v>196</v>
      </c>
      <c r="I198" s="106" t="str">
        <f t="shared" si="10"/>
        <v>Uddevalla Energi AB</v>
      </c>
      <c r="J198" s="106" t="str">
        <f t="shared" ref="J198:J261" si="11">IF(ISERROR(INDEX($A$4:$E$490,MATCH($H198,$E$4:$E$490,0),2)),"",INDEX($A$4:$E$490,MATCH($H198,$E$4:$E$490,0),2))</f>
        <v>Munkedal</v>
      </c>
      <c r="K198" s="106">
        <f>IF(ISERROR(VLOOKUP($J198,'Miljövärden urval för publ'!$B$2:$H$490,MATCH(K$3,'Miljövärden urval för publ'!$B$2:$H$2,0),FALSE)),"",VLOOKUP($J198,'Miljövärden urval för publ'!$B$2:$H$490,MATCH(K$3,'Miljövärden urval för publ'!$B$2:$H$2,0),FALSE))</f>
        <v>0.122739</v>
      </c>
      <c r="L198" s="106">
        <f>IF(ISERROR(VLOOKUP($J198,'Miljövärden urval för publ'!$B$2:$H$490,MATCH(L$3,'Miljövärden urval för publ'!$B$2:$H$2,0),FALSE)),"",VLOOKUP($J198,'Miljövärden urval för publ'!$B$2:$H$490,MATCH(L$3,'Miljövärden urval för publ'!$B$2:$H$2,0),FALSE))</f>
        <v>15.706200000000001</v>
      </c>
      <c r="M198" s="106">
        <f>IF(ISERROR(VLOOKUP($J198,'Miljövärden urval för publ'!$B$2:$H$490,MATCH(M$3,'Miljövärden urval för publ'!$B$2:$H$2,0),FALSE)),"",VLOOKUP($J198,'Miljövärden urval för publ'!$B$2:$H$490,MATCH(M$3,'Miljövärden urval för publ'!$B$2:$H$2,0),FALSE))</f>
        <v>15.562900000000001</v>
      </c>
      <c r="N198" s="106">
        <f>IF(ISERROR(VLOOKUP($J198,'Miljövärden urval för publ'!$B$2:$H$490,MATCH(N$3,'Miljövärden urval för publ'!$B$2:$H$2,0),FALSE)),"",VLOOKUP($J198,'Miljövärden urval för publ'!$B$2:$H$490,MATCH(N$3,'Miljövärden urval för publ'!$B$2:$H$2,0),FALSE))</f>
        <v>1.49942E-4</v>
      </c>
    </row>
    <row r="199" spans="1:14" x14ac:dyDescent="0.25">
      <c r="A199" s="117" t="s">
        <v>268</v>
      </c>
      <c r="B199" s="117" t="s">
        <v>271</v>
      </c>
      <c r="D199" s="112" t="str">
        <f>VLOOKUP(B199,'Miljövärden urval för publ'!$B$2:$V$480,MATCH("ska publiceras:",'Miljövärden urval för publ'!$B$2:$T$2,0),FALSE)</f>
        <v>ja</v>
      </c>
      <c r="E199" s="113">
        <f t="shared" si="9"/>
        <v>172</v>
      </c>
      <c r="H199" s="106">
        <v>197</v>
      </c>
      <c r="I199" s="106" t="str">
        <f t="shared" si="10"/>
        <v>Mölndal Energi AB</v>
      </c>
      <c r="J199" s="106" t="str">
        <f t="shared" si="11"/>
        <v>Mölndal</v>
      </c>
      <c r="K199" s="106">
        <f>IF(ISERROR(VLOOKUP($J199,'Miljövärden urval för publ'!$B$2:$H$490,MATCH(K$3,'Miljövärden urval för publ'!$B$2:$H$2,0),FALSE)),"",VLOOKUP($J199,'Miljövärden urval för publ'!$B$2:$H$490,MATCH(K$3,'Miljövärden urval för publ'!$B$2:$H$2,0),FALSE))</f>
        <v>0.131437</v>
      </c>
      <c r="L199" s="106">
        <f>IF(ISERROR(VLOOKUP($J199,'Miljövärden urval för publ'!$B$2:$H$490,MATCH(L$3,'Miljövärden urval för publ'!$B$2:$H$2,0),FALSE)),"",VLOOKUP($J199,'Miljövärden urval för publ'!$B$2:$H$490,MATCH(L$3,'Miljövärden urval för publ'!$B$2:$H$2,0),FALSE))</f>
        <v>45.948799999999999</v>
      </c>
      <c r="M199" s="106">
        <f>IF(ISERROR(VLOOKUP($J199,'Miljövärden urval för publ'!$B$2:$H$490,MATCH(M$3,'Miljövärden urval för publ'!$B$2:$H$2,0),FALSE)),"",VLOOKUP($J199,'Miljövärden urval för publ'!$B$2:$H$490,MATCH(M$3,'Miljövärden urval för publ'!$B$2:$H$2,0),FALSE))</f>
        <v>7.5741899999999998</v>
      </c>
      <c r="N199" s="106">
        <f>IF(ISERROR(VLOOKUP($J199,'Miljövärden urval för publ'!$B$2:$H$490,MATCH(N$3,'Miljövärden urval för publ'!$B$2:$H$2,0),FALSE)),"",VLOOKUP($J199,'Miljövärden urval för publ'!$B$2:$H$490,MATCH(N$3,'Miljövärden urval för publ'!$B$2:$H$2,0),FALSE))</f>
        <v>4.4913000000000002E-3</v>
      </c>
    </row>
    <row r="200" spans="1:14" x14ac:dyDescent="0.25">
      <c r="A200" s="117" t="s">
        <v>415</v>
      </c>
      <c r="B200" s="117" t="s">
        <v>416</v>
      </c>
      <c r="D200" s="112" t="str">
        <f>VLOOKUP(B200,'Miljövärden urval för publ'!$B$2:$V$480,MATCH("ska publiceras:",'Miljövärden urval för publ'!$B$2:$T$2,0),FALSE)</f>
        <v>ja</v>
      </c>
      <c r="E200" s="113">
        <f t="shared" si="9"/>
        <v>173</v>
      </c>
      <c r="H200" s="106">
        <v>198</v>
      </c>
      <c r="I200" s="106" t="str">
        <f t="shared" si="10"/>
        <v>Mölndal Energi AB</v>
      </c>
      <c r="J200" s="106" t="str">
        <f t="shared" si="11"/>
        <v>Mölndal Bra Miljöval</v>
      </c>
      <c r="K200" s="106">
        <f>IF(ISERROR(VLOOKUP($J200,'Miljövärden urval för publ'!$B$2:$H$490,MATCH(K$3,'Miljövärden urval för publ'!$B$2:$H$2,0),FALSE)),"",VLOOKUP($J200,'Miljövärden urval för publ'!$B$2:$H$490,MATCH(K$3,'Miljövärden urval för publ'!$B$2:$H$2,0),FALSE))</f>
        <v>2.76227E-2</v>
      </c>
      <c r="L200" s="106">
        <f>IF(ISERROR(VLOOKUP($J200,'Miljövärden urval för publ'!$B$2:$H$490,MATCH(L$3,'Miljövärden urval för publ'!$B$2:$H$2,0),FALSE)),"",VLOOKUP($J200,'Miljövärden urval för publ'!$B$2:$H$490,MATCH(L$3,'Miljövärden urval för publ'!$B$2:$H$2,0),FALSE))</f>
        <v>7.8643000000000001</v>
      </c>
      <c r="M200" s="106">
        <f>IF(ISERROR(VLOOKUP($J200,'Miljövärden urval för publ'!$B$2:$H$490,MATCH(M$3,'Miljövärden urval för publ'!$B$2:$H$2,0),FALSE)),"",VLOOKUP($J200,'Miljövärden urval för publ'!$B$2:$H$490,MATCH(M$3,'Miljövärden urval för publ'!$B$2:$H$2,0),FALSE))</f>
        <v>4.2291600000000003</v>
      </c>
      <c r="N200" s="106">
        <f>IF(ISERROR(VLOOKUP($J200,'Miljövärden urval för publ'!$B$2:$H$490,MATCH(N$3,'Miljövärden urval för publ'!$B$2:$H$2,0),FALSE)),"",VLOOKUP($J200,'Miljövärden urval för publ'!$B$2:$H$490,MATCH(N$3,'Miljövärden urval för publ'!$B$2:$H$2,0),FALSE))</f>
        <v>0</v>
      </c>
    </row>
    <row r="201" spans="1:14" x14ac:dyDescent="0.25">
      <c r="A201" s="117" t="s">
        <v>525</v>
      </c>
      <c r="B201" s="117" t="s">
        <v>528</v>
      </c>
      <c r="D201" s="112" t="str">
        <f>VLOOKUP(B201,'Miljövärden urval för publ'!$B$2:$V$480,MATCH("ska publiceras:",'Miljövärden urval för publ'!$B$2:$T$2,0),FALSE)</f>
        <v>ja</v>
      </c>
      <c r="E201" s="113">
        <f t="shared" si="9"/>
        <v>174</v>
      </c>
      <c r="H201" s="106">
        <v>199</v>
      </c>
      <c r="I201" s="106" t="str">
        <f t="shared" si="10"/>
        <v>Västerbergslagens Energi AB</v>
      </c>
      <c r="J201" s="106" t="str">
        <f t="shared" si="11"/>
        <v>Norberg</v>
      </c>
      <c r="K201" s="106">
        <f>IF(ISERROR(VLOOKUP($J201,'Miljövärden urval för publ'!$B$2:$H$490,MATCH(K$3,'Miljövärden urval för publ'!$B$2:$H$2,0),FALSE)),"",VLOOKUP($J201,'Miljövärden urval för publ'!$B$2:$H$490,MATCH(K$3,'Miljövärden urval för publ'!$B$2:$H$2,0),FALSE))</f>
        <v>9.7630300000000003E-2</v>
      </c>
      <c r="L201" s="106">
        <f>IF(ISERROR(VLOOKUP($J201,'Miljövärden urval för publ'!$B$2:$H$490,MATCH(L$3,'Miljövärden urval för publ'!$B$2:$H$2,0),FALSE)),"",VLOOKUP($J201,'Miljövärden urval för publ'!$B$2:$H$490,MATCH(L$3,'Miljövärden urval för publ'!$B$2:$H$2,0),FALSE))</f>
        <v>19.801600000000001</v>
      </c>
      <c r="M201" s="106">
        <f>IF(ISERROR(VLOOKUP($J201,'Miljövärden urval för publ'!$B$2:$H$490,MATCH(M$3,'Miljövärden urval för publ'!$B$2:$H$2,0),FALSE)),"",VLOOKUP($J201,'Miljövärden urval för publ'!$B$2:$H$490,MATCH(M$3,'Miljövärden urval för publ'!$B$2:$H$2,0),FALSE))</f>
        <v>1.14937</v>
      </c>
      <c r="N201" s="106">
        <f>IF(ISERROR(VLOOKUP($J201,'Miljövärden urval för publ'!$B$2:$H$490,MATCH(N$3,'Miljövärden urval för publ'!$B$2:$H$2,0),FALSE)),"",VLOOKUP($J201,'Miljövärden urval för publ'!$B$2:$H$490,MATCH(N$3,'Miljövärden urval för publ'!$B$2:$H$2,0),FALSE))</f>
        <v>2.9393499999999999E-2</v>
      </c>
    </row>
    <row r="202" spans="1:14" x14ac:dyDescent="0.25">
      <c r="A202" s="117" t="s">
        <v>272</v>
      </c>
      <c r="B202" s="117" t="s">
        <v>273</v>
      </c>
      <c r="D202" s="112" t="str">
        <f>VLOOKUP(B202,'Miljövärden urval för publ'!$B$2:$V$480,MATCH("ska publiceras:",'Miljövärden urval för publ'!$B$2:$T$2,0),FALSE)</f>
        <v>ja</v>
      </c>
      <c r="E202" s="113">
        <f t="shared" si="9"/>
        <v>175</v>
      </c>
      <c r="H202" s="106">
        <v>200</v>
      </c>
      <c r="I202" s="106" t="str">
        <f t="shared" si="10"/>
        <v>PiteEnergi AB</v>
      </c>
      <c r="J202" s="106" t="str">
        <f t="shared" si="11"/>
        <v>Norrfjärden</v>
      </c>
      <c r="K202" s="106">
        <f>IF(ISERROR(VLOOKUP($J202,'Miljövärden urval för publ'!$B$2:$H$490,MATCH(K$3,'Miljövärden urval för publ'!$B$2:$H$2,0),FALSE)),"",VLOOKUP($J202,'Miljövärden urval för publ'!$B$2:$H$490,MATCH(K$3,'Miljövärden urval för publ'!$B$2:$H$2,0),FALSE))</f>
        <v>0.44487300000000002</v>
      </c>
      <c r="L202" s="106">
        <f>IF(ISERROR(VLOOKUP($J202,'Miljövärden urval för publ'!$B$2:$H$490,MATCH(L$3,'Miljövärden urval för publ'!$B$2:$H$2,0),FALSE)),"",VLOOKUP($J202,'Miljövärden urval för publ'!$B$2:$H$490,MATCH(L$3,'Miljövärden urval för publ'!$B$2:$H$2,0),FALSE))</f>
        <v>70.754900000000006</v>
      </c>
      <c r="M202" s="106">
        <f>IF(ISERROR(VLOOKUP($J202,'Miljövärden urval för publ'!$B$2:$H$490,MATCH(M$3,'Miljövärden urval för publ'!$B$2:$H$2,0),FALSE)),"",VLOOKUP($J202,'Miljövärden urval för publ'!$B$2:$H$490,MATCH(M$3,'Miljövärden urval för publ'!$B$2:$H$2,0),FALSE))</f>
        <v>15.9276</v>
      </c>
      <c r="N202" s="106">
        <f>IF(ISERROR(VLOOKUP($J202,'Miljövärden urval för publ'!$B$2:$H$490,MATCH(N$3,'Miljövärden urval för publ'!$B$2:$H$2,0),FALSE)),"",VLOOKUP($J202,'Miljövärden urval för publ'!$B$2:$H$490,MATCH(N$3,'Miljövärden urval för publ'!$B$2:$H$2,0),FALSE))</f>
        <v>5.4323299999999998E-2</v>
      </c>
    </row>
    <row r="203" spans="1:14" x14ac:dyDescent="0.25">
      <c r="A203" s="117" t="s">
        <v>357</v>
      </c>
      <c r="B203" s="117" t="s">
        <v>366</v>
      </c>
      <c r="D203" s="112" t="str">
        <f>VLOOKUP(B203,'Miljövärden urval för publ'!$B$2:$V$480,MATCH("ska publiceras:",'Miljövärden urval för publ'!$B$2:$T$2,0),FALSE)</f>
        <v>ja</v>
      </c>
      <c r="E203" s="113">
        <f t="shared" si="9"/>
        <v>176</v>
      </c>
      <c r="H203" s="106">
        <v>201</v>
      </c>
      <c r="I203" s="106" t="str">
        <f t="shared" si="10"/>
        <v>E.ON Värme Sverige AB</v>
      </c>
      <c r="J203" s="106" t="str">
        <f t="shared" si="11"/>
        <v>Norrköping - Söderköping</v>
      </c>
      <c r="K203" s="106">
        <f>IF(ISERROR(VLOOKUP($J203,'Miljövärden urval för publ'!$B$2:$H$490,MATCH(K$3,'Miljövärden urval för publ'!$B$2:$H$2,0),FALSE)),"",VLOOKUP($J203,'Miljövärden urval för publ'!$B$2:$H$490,MATCH(K$3,'Miljövärden urval för publ'!$B$2:$H$2,0),FALSE))</f>
        <v>0.31329600000000002</v>
      </c>
      <c r="L203" s="106">
        <f>IF(ISERROR(VLOOKUP($J203,'Miljövärden urval för publ'!$B$2:$H$490,MATCH(L$3,'Miljövärden urval för publ'!$B$2:$H$2,0),FALSE)),"",VLOOKUP($J203,'Miljövärden urval för publ'!$B$2:$H$490,MATCH(L$3,'Miljövärden urval för publ'!$B$2:$H$2,0),FALSE))</f>
        <v>141.124</v>
      </c>
      <c r="M203" s="106">
        <f>IF(ISERROR(VLOOKUP($J203,'Miljövärden urval för publ'!$B$2:$H$490,MATCH(M$3,'Miljövärden urval för publ'!$B$2:$H$2,0),FALSE)),"",VLOOKUP($J203,'Miljövärden urval för publ'!$B$2:$H$490,MATCH(M$3,'Miljövärden urval för publ'!$B$2:$H$2,0),FALSE))</f>
        <v>5.47654</v>
      </c>
      <c r="N203" s="106">
        <f>IF(ISERROR(VLOOKUP($J203,'Miljövärden urval för publ'!$B$2:$H$490,MATCH(N$3,'Miljövärden urval för publ'!$B$2:$H$2,0),FALSE)),"",VLOOKUP($J203,'Miljövärden urval för publ'!$B$2:$H$490,MATCH(N$3,'Miljövärden urval för publ'!$B$2:$H$2,0),FALSE))</f>
        <v>0.103353</v>
      </c>
    </row>
    <row r="204" spans="1:14" x14ac:dyDescent="0.25">
      <c r="A204" s="117" t="s">
        <v>497</v>
      </c>
      <c r="B204" s="117" t="s">
        <v>498</v>
      </c>
      <c r="D204" s="112" t="str">
        <f>VLOOKUP(B204,'Miljövärden urval för publ'!$B$2:$V$480,MATCH("ska publiceras:",'Miljövärden urval för publ'!$B$2:$T$2,0),FALSE)</f>
        <v>ja</v>
      </c>
      <c r="E204" s="113">
        <f t="shared" si="9"/>
        <v>177</v>
      </c>
      <c r="H204" s="106">
        <v>202</v>
      </c>
      <c r="I204" s="106" t="str">
        <f t="shared" si="10"/>
        <v>Bionär Närvärme AB</v>
      </c>
      <c r="J204" s="106" t="str">
        <f t="shared" si="11"/>
        <v>Norrsundet</v>
      </c>
      <c r="K204" s="106">
        <f>IF(ISERROR(VLOOKUP($J204,'Miljövärden urval för publ'!$B$2:$H$490,MATCH(K$3,'Miljövärden urval för publ'!$B$2:$H$2,0),FALSE)),"",VLOOKUP($J204,'Miljövärden urval för publ'!$B$2:$H$490,MATCH(K$3,'Miljövärden urval för publ'!$B$2:$H$2,0),FALSE))</f>
        <v>0.17285600000000001</v>
      </c>
      <c r="L204" s="106">
        <f>IF(ISERROR(VLOOKUP($J204,'Miljövärden urval för publ'!$B$2:$H$490,MATCH(L$3,'Miljövärden urval för publ'!$B$2:$H$2,0),FALSE)),"",VLOOKUP($J204,'Miljövärden urval för publ'!$B$2:$H$490,MATCH(L$3,'Miljövärden urval för publ'!$B$2:$H$2,0),FALSE))</f>
        <v>17.6218</v>
      </c>
      <c r="M204" s="106">
        <f>IF(ISERROR(VLOOKUP($J204,'Miljövärden urval för publ'!$B$2:$H$490,MATCH(M$3,'Miljövärden urval för publ'!$B$2:$H$2,0),FALSE)),"",VLOOKUP($J204,'Miljövärden urval för publ'!$B$2:$H$490,MATCH(M$3,'Miljövärden urval för publ'!$B$2:$H$2,0),FALSE))</f>
        <v>15.993499999999999</v>
      </c>
      <c r="N204" s="106">
        <f>IF(ISERROR(VLOOKUP($J204,'Miljövärden urval för publ'!$B$2:$H$490,MATCH(N$3,'Miljövärden urval för publ'!$B$2:$H$2,0),FALSE)),"",VLOOKUP($J204,'Miljövärden urval för publ'!$B$2:$H$490,MATCH(N$3,'Miljövärden urval för publ'!$B$2:$H$2,0),FALSE))</f>
        <v>3.3350400000000002E-2</v>
      </c>
    </row>
    <row r="205" spans="1:14" x14ac:dyDescent="0.25">
      <c r="A205" s="117" t="s">
        <v>255</v>
      </c>
      <c r="B205" s="117" t="s">
        <v>256</v>
      </c>
      <c r="D205" s="112" t="str">
        <f>VLOOKUP(B205,'Miljövärden urval för publ'!$B$2:$V$480,MATCH("ska publiceras:",'Miljövärden urval för publ'!$B$2:$T$2,0),FALSE)</f>
        <v>ja</v>
      </c>
      <c r="E205" s="113">
        <f t="shared" si="9"/>
        <v>178</v>
      </c>
      <c r="H205" s="106">
        <v>203</v>
      </c>
      <c r="I205" s="106" t="str">
        <f t="shared" si="10"/>
        <v>Norrtälje Energi AB</v>
      </c>
      <c r="J205" s="106" t="str">
        <f t="shared" si="11"/>
        <v>Norrtälje</v>
      </c>
      <c r="K205" s="106">
        <f>IF(ISERROR(VLOOKUP($J205,'Miljövärden urval för publ'!$B$2:$H$490,MATCH(K$3,'Miljövärden urval för publ'!$B$2:$H$2,0),FALSE)),"",VLOOKUP($J205,'Miljövärden urval för publ'!$B$2:$H$490,MATCH(K$3,'Miljövärden urval för publ'!$B$2:$H$2,0),FALSE))</f>
        <v>0.118107</v>
      </c>
      <c r="L205" s="106">
        <f>IF(ISERROR(VLOOKUP($J205,'Miljövärden urval för publ'!$B$2:$H$490,MATCH(L$3,'Miljövärden urval för publ'!$B$2:$H$2,0),FALSE)),"",VLOOKUP($J205,'Miljövärden urval för publ'!$B$2:$H$490,MATCH(L$3,'Miljövärden urval för publ'!$B$2:$H$2,0),FALSE))</f>
        <v>26.7559</v>
      </c>
      <c r="M205" s="106">
        <f>IF(ISERROR(VLOOKUP($J205,'Miljövärden urval för publ'!$B$2:$H$490,MATCH(M$3,'Miljövärden urval för publ'!$B$2:$H$2,0),FALSE)),"",VLOOKUP($J205,'Miljövärden urval för publ'!$B$2:$H$490,MATCH(M$3,'Miljövärden urval för publ'!$B$2:$H$2,0),FALSE))</f>
        <v>6.2835799999999997</v>
      </c>
      <c r="N205" s="106">
        <f>IF(ISERROR(VLOOKUP($J205,'Miljövärden urval för publ'!$B$2:$H$490,MATCH(N$3,'Miljövärden urval för publ'!$B$2:$H$2,0),FALSE)),"",VLOOKUP($J205,'Miljövärden urval för publ'!$B$2:$H$490,MATCH(N$3,'Miljövärden urval för publ'!$B$2:$H$2,0),FALSE))</f>
        <v>1.85226E-2</v>
      </c>
    </row>
    <row r="206" spans="1:14" x14ac:dyDescent="0.25">
      <c r="A206" s="117" t="s">
        <v>115</v>
      </c>
      <c r="B206" s="117" t="s">
        <v>120</v>
      </c>
      <c r="D206" s="112" t="str">
        <f>VLOOKUP(B206,'Miljövärden urval för publ'!$B$2:$V$480,MATCH("ska publiceras:",'Miljövärden urval för publ'!$B$2:$T$2,0),FALSE)</f>
        <v>nej</v>
      </c>
      <c r="E206" s="113">
        <f t="shared" si="9"/>
        <v>178</v>
      </c>
      <c r="H206" s="106">
        <v>204</v>
      </c>
      <c r="I206" s="106" t="str">
        <f t="shared" si="10"/>
        <v>Skellefteå Kraft AB</v>
      </c>
      <c r="J206" s="106" t="str">
        <f t="shared" si="11"/>
        <v>Norsjö</v>
      </c>
      <c r="K206" s="106">
        <f>IF(ISERROR(VLOOKUP($J206,'Miljövärden urval för publ'!$B$2:$H$490,MATCH(K$3,'Miljövärden urval för publ'!$B$2:$H$2,0),FALSE)),"",VLOOKUP($J206,'Miljövärden urval för publ'!$B$2:$H$490,MATCH(K$3,'Miljövärden urval för publ'!$B$2:$H$2,0),FALSE))</f>
        <v>0.116026</v>
      </c>
      <c r="L206" s="106">
        <f>IF(ISERROR(VLOOKUP($J206,'Miljövärden urval för publ'!$B$2:$H$490,MATCH(L$3,'Miljövärden urval för publ'!$B$2:$H$2,0),FALSE)),"",VLOOKUP($J206,'Miljövärden urval för publ'!$B$2:$H$490,MATCH(L$3,'Miljövärden urval för publ'!$B$2:$H$2,0),FALSE))</f>
        <v>5.9319699999999997</v>
      </c>
      <c r="M206" s="106">
        <f>IF(ISERROR(VLOOKUP($J206,'Miljövärden urval för publ'!$B$2:$H$490,MATCH(M$3,'Miljövärden urval för publ'!$B$2:$H$2,0),FALSE)),"",VLOOKUP($J206,'Miljövärden urval för publ'!$B$2:$H$490,MATCH(M$3,'Miljövärden urval för publ'!$B$2:$H$2,0),FALSE))</f>
        <v>10.542899999999999</v>
      </c>
      <c r="N206" s="106">
        <f>IF(ISERROR(VLOOKUP($J206,'Miljövärden urval för publ'!$B$2:$H$490,MATCH(N$3,'Miljövärden urval för publ'!$B$2:$H$2,0),FALSE)),"",VLOOKUP($J206,'Miljövärden urval för publ'!$B$2:$H$490,MATCH(N$3,'Miljövärden urval för publ'!$B$2:$H$2,0),FALSE))</f>
        <v>3.6224999999999999E-3</v>
      </c>
    </row>
    <row r="207" spans="1:14" x14ac:dyDescent="0.25">
      <c r="A207" s="117" t="s">
        <v>185</v>
      </c>
      <c r="B207" s="117" t="s">
        <v>187</v>
      </c>
      <c r="D207" s="112" t="str">
        <f>VLOOKUP(B207,'Miljövärden urval för publ'!$B$2:$V$480,MATCH("ska publiceras:",'Miljövärden urval för publ'!$B$2:$T$2,0),FALSE)</f>
        <v>ja</v>
      </c>
      <c r="E207" s="113">
        <f t="shared" si="9"/>
        <v>179</v>
      </c>
      <c r="H207" s="106">
        <v>205</v>
      </c>
      <c r="I207" s="106" t="str">
        <f t="shared" si="10"/>
        <v>Nybro Energi AB</v>
      </c>
      <c r="J207" s="106" t="str">
        <f t="shared" si="11"/>
        <v>Nybro</v>
      </c>
      <c r="K207" s="106">
        <f>IF(ISERROR(VLOOKUP($J207,'Miljövärden urval för publ'!$B$2:$H$490,MATCH(K$3,'Miljövärden urval för publ'!$B$2:$H$2,0),FALSE)),"",VLOOKUP($J207,'Miljövärden urval för publ'!$B$2:$H$490,MATCH(K$3,'Miljövärden urval för publ'!$B$2:$H$2,0),FALSE))</f>
        <v>0.11862499999999999</v>
      </c>
      <c r="L207" s="106">
        <f>IF(ISERROR(VLOOKUP($J207,'Miljövärden urval för publ'!$B$2:$H$490,MATCH(L$3,'Miljövärden urval för publ'!$B$2:$H$2,0),FALSE)),"",VLOOKUP($J207,'Miljövärden urval för publ'!$B$2:$H$490,MATCH(L$3,'Miljövärden urval för publ'!$B$2:$H$2,0),FALSE))</f>
        <v>28.211200000000002</v>
      </c>
      <c r="M207" s="106">
        <f>IF(ISERROR(VLOOKUP($J207,'Miljövärden urval för publ'!$B$2:$H$490,MATCH(M$3,'Miljövärden urval för publ'!$B$2:$H$2,0),FALSE)),"",VLOOKUP($J207,'Miljövärden urval för publ'!$B$2:$H$490,MATCH(M$3,'Miljövärden urval för publ'!$B$2:$H$2,0),FALSE))</f>
        <v>8.5072500000000009</v>
      </c>
      <c r="N207" s="106">
        <f>IF(ISERROR(VLOOKUP($J207,'Miljövärden urval för publ'!$B$2:$H$490,MATCH(N$3,'Miljövärden urval för publ'!$B$2:$H$2,0),FALSE)),"",VLOOKUP($J207,'Miljövärden urval för publ'!$B$2:$H$490,MATCH(N$3,'Miljövärden urval för publ'!$B$2:$H$2,0),FALSE))</f>
        <v>2.3841999999999999E-2</v>
      </c>
    </row>
    <row r="208" spans="1:14" x14ac:dyDescent="0.25">
      <c r="A208" s="117" t="s">
        <v>48</v>
      </c>
      <c r="B208" s="117" t="s">
        <v>50</v>
      </c>
      <c r="D208" s="112" t="str">
        <f>VLOOKUP(B208,'Miljövärden urval för publ'!$B$2:$V$480,MATCH("ska publiceras:",'Miljövärden urval för publ'!$B$2:$T$2,0),FALSE)</f>
        <v>ja</v>
      </c>
      <c r="E208" s="113">
        <f t="shared" si="9"/>
        <v>180</v>
      </c>
      <c r="H208" s="106">
        <v>206</v>
      </c>
      <c r="I208" s="106" t="str">
        <f t="shared" si="10"/>
        <v>Vattenfall AB Värme</v>
      </c>
      <c r="J208" s="106" t="str">
        <f t="shared" si="11"/>
        <v>Nyköping</v>
      </c>
      <c r="K208" s="106">
        <f>IF(ISERROR(VLOOKUP($J208,'Miljövärden urval för publ'!$B$2:$H$490,MATCH(K$3,'Miljövärden urval för publ'!$B$2:$H$2,0),FALSE)),"",VLOOKUP($J208,'Miljövärden urval för publ'!$B$2:$H$490,MATCH(K$3,'Miljövärden urval för publ'!$B$2:$H$2,0),FALSE))</f>
        <v>7.2442000000000006E-2</v>
      </c>
      <c r="L208" s="106">
        <f>IF(ISERROR(VLOOKUP($J208,'Miljövärden urval för publ'!$B$2:$H$490,MATCH(L$3,'Miljövärden urval för publ'!$B$2:$H$2,0),FALSE)),"",VLOOKUP($J208,'Miljövärden urval för publ'!$B$2:$H$490,MATCH(L$3,'Miljövärden urval för publ'!$B$2:$H$2,0),FALSE))</f>
        <v>15.305999999999999</v>
      </c>
      <c r="M208" s="106">
        <f>IF(ISERROR(VLOOKUP($J208,'Miljövärden urval för publ'!$B$2:$H$490,MATCH(M$3,'Miljövärden urval för publ'!$B$2:$H$2,0),FALSE)),"",VLOOKUP($J208,'Miljövärden urval för publ'!$B$2:$H$490,MATCH(M$3,'Miljövärden urval för publ'!$B$2:$H$2,0),FALSE))</f>
        <v>4.0779199999999998</v>
      </c>
      <c r="N208" s="106">
        <f>IF(ISERROR(VLOOKUP($J208,'Miljövärden urval för publ'!$B$2:$H$490,MATCH(N$3,'Miljövärden urval för publ'!$B$2:$H$2,0),FALSE)),"",VLOOKUP($J208,'Miljövärden urval för publ'!$B$2:$H$490,MATCH(N$3,'Miljövärden urval för publ'!$B$2:$H$2,0),FALSE))</f>
        <v>1.88498E-2</v>
      </c>
    </row>
    <row r="209" spans="1:14" x14ac:dyDescent="0.25">
      <c r="A209" s="117" t="s">
        <v>357</v>
      </c>
      <c r="B209" s="117" t="s">
        <v>367</v>
      </c>
      <c r="D209" s="112" t="str">
        <f>VLOOKUP(B209,'Miljövärden urval för publ'!$B$2:$V$480,MATCH("ska publiceras:",'Miljövärden urval för publ'!$B$2:$T$2,0),FALSE)</f>
        <v>ja</v>
      </c>
      <c r="E209" s="113">
        <f t="shared" si="9"/>
        <v>181</v>
      </c>
      <c r="H209" s="106">
        <v>207</v>
      </c>
      <c r="I209" s="106" t="str">
        <f t="shared" si="10"/>
        <v>Värmevärden AB</v>
      </c>
      <c r="J209" s="106" t="str">
        <f t="shared" si="11"/>
        <v>Nynäshamn</v>
      </c>
      <c r="K209" s="106">
        <f>IF(ISERROR(VLOOKUP($J209,'Miljövärden urval för publ'!$B$2:$H$490,MATCH(K$3,'Miljövärden urval för publ'!$B$2:$H$2,0),FALSE)),"",VLOOKUP($J209,'Miljövärden urval för publ'!$B$2:$H$490,MATCH(K$3,'Miljövärden urval för publ'!$B$2:$H$2,0),FALSE))</f>
        <v>6.4593399999999995E-2</v>
      </c>
      <c r="L209" s="106">
        <f>IF(ISERROR(VLOOKUP($J209,'Miljövärden urval för publ'!$B$2:$H$490,MATCH(L$3,'Miljövärden urval för publ'!$B$2:$H$2,0),FALSE)),"",VLOOKUP($J209,'Miljövärden urval för publ'!$B$2:$H$490,MATCH(L$3,'Miljövärden urval för publ'!$B$2:$H$2,0),FALSE))</f>
        <v>5.0427600000000004</v>
      </c>
      <c r="M209" s="106">
        <f>IF(ISERROR(VLOOKUP($J209,'Miljövärden urval för publ'!$B$2:$H$490,MATCH(M$3,'Miljövärden urval för publ'!$B$2:$H$2,0),FALSE)),"",VLOOKUP($J209,'Miljövärden urval för publ'!$B$2:$H$490,MATCH(M$3,'Miljövärden urval för publ'!$B$2:$H$2,0),FALSE))</f>
        <v>0.88766</v>
      </c>
      <c r="N209" s="106">
        <f>IF(ISERROR(VLOOKUP($J209,'Miljövärden urval för publ'!$B$2:$H$490,MATCH(N$3,'Miljövärden urval för publ'!$B$2:$H$2,0),FALSE)),"",VLOOKUP($J209,'Miljövärden urval för publ'!$B$2:$H$490,MATCH(N$3,'Miljövärden urval för publ'!$B$2:$H$2,0),FALSE))</f>
        <v>9.3476800000000006E-3</v>
      </c>
    </row>
    <row r="210" spans="1:14" x14ac:dyDescent="0.25">
      <c r="A210" s="117" t="s">
        <v>472</v>
      </c>
      <c r="B210" s="117" t="s">
        <v>276</v>
      </c>
      <c r="D210" s="112" t="str">
        <f>VLOOKUP(B210,'Miljövärden urval för publ'!$B$2:$V$480,MATCH("ska publiceras:",'Miljövärden urval för publ'!$B$2:$T$2,0),FALSE)</f>
        <v>ja</v>
      </c>
      <c r="E210" s="113">
        <f t="shared" si="9"/>
        <v>182</v>
      </c>
      <c r="H210" s="106">
        <v>208</v>
      </c>
      <c r="I210" s="106" t="str">
        <f t="shared" si="10"/>
        <v>Nässjö Affärsverk AB</v>
      </c>
      <c r="J210" s="106" t="str">
        <f t="shared" si="11"/>
        <v>Nässjö</v>
      </c>
      <c r="K210" s="106">
        <f>IF(ISERROR(VLOOKUP($J210,'Miljövärden urval för publ'!$B$2:$H$490,MATCH(K$3,'Miljövärden urval för publ'!$B$2:$H$2,0),FALSE)),"",VLOOKUP($J210,'Miljövärden urval för publ'!$B$2:$H$490,MATCH(K$3,'Miljövärden urval för publ'!$B$2:$H$2,0),FALSE))</f>
        <v>0.10459</v>
      </c>
      <c r="L210" s="106">
        <f>IF(ISERROR(VLOOKUP($J210,'Miljövärden urval för publ'!$B$2:$H$490,MATCH(L$3,'Miljövärden urval för publ'!$B$2:$H$2,0),FALSE)),"",VLOOKUP($J210,'Miljövärden urval för publ'!$B$2:$H$490,MATCH(L$3,'Miljövärden urval för publ'!$B$2:$H$2,0),FALSE))</f>
        <v>11.4359</v>
      </c>
      <c r="M210" s="106">
        <f>IF(ISERROR(VLOOKUP($J210,'Miljövärden urval för publ'!$B$2:$H$490,MATCH(M$3,'Miljövärden urval för publ'!$B$2:$H$2,0),FALSE)),"",VLOOKUP($J210,'Miljövärden urval för publ'!$B$2:$H$490,MATCH(M$3,'Miljövärden urval för publ'!$B$2:$H$2,0),FALSE))</f>
        <v>6.1388499999999997</v>
      </c>
      <c r="N210" s="106">
        <f>IF(ISERROR(VLOOKUP($J210,'Miljövärden urval för publ'!$B$2:$H$490,MATCH(N$3,'Miljövärden urval för publ'!$B$2:$H$2,0),FALSE)),"",VLOOKUP($J210,'Miljövärden urval för publ'!$B$2:$H$490,MATCH(N$3,'Miljövärden urval för publ'!$B$2:$H$2,0),FALSE))</f>
        <v>1.29298E-2</v>
      </c>
    </row>
    <row r="211" spans="1:14" x14ac:dyDescent="0.25">
      <c r="A211" s="117" t="s">
        <v>275</v>
      </c>
      <c r="B211" s="120" t="s">
        <v>993</v>
      </c>
      <c r="D211" s="112" t="str">
        <f>VLOOKUP(B211,'Miljövärden urval för publ'!$B$2:$V$480,MATCH("ska publiceras:",'Miljövärden urval för publ'!$B$2:$T$2,0),FALSE)</f>
        <v>nej</v>
      </c>
      <c r="E211" s="113">
        <f t="shared" si="9"/>
        <v>182</v>
      </c>
      <c r="H211" s="106">
        <v>209</v>
      </c>
      <c r="I211" s="106" t="str">
        <f t="shared" si="10"/>
        <v>Värmevärden AB</v>
      </c>
      <c r="J211" s="106" t="str">
        <f t="shared" si="11"/>
        <v>Näsviken</v>
      </c>
      <c r="K211" s="106">
        <f>IF(ISERROR(VLOOKUP($J211,'Miljövärden urval för publ'!$B$2:$H$490,MATCH(K$3,'Miljövärden urval för publ'!$B$2:$H$2,0),FALSE)),"",VLOOKUP($J211,'Miljövärden urval för publ'!$B$2:$H$490,MATCH(K$3,'Miljövärden urval för publ'!$B$2:$H$2,0),FALSE))</f>
        <v>0.23610300000000001</v>
      </c>
      <c r="L211" s="106">
        <f>IF(ISERROR(VLOOKUP($J211,'Miljövärden urval för publ'!$B$2:$H$490,MATCH(L$3,'Miljövärden urval för publ'!$B$2:$H$2,0),FALSE)),"",VLOOKUP($J211,'Miljövärden urval för publ'!$B$2:$H$490,MATCH(L$3,'Miljövärden urval för publ'!$B$2:$H$2,0),FALSE))</f>
        <v>18.497299999999999</v>
      </c>
      <c r="M211" s="106">
        <f>IF(ISERROR(VLOOKUP($J211,'Miljövärden urval för publ'!$B$2:$H$490,MATCH(M$3,'Miljövärden urval för publ'!$B$2:$H$2,0),FALSE)),"",VLOOKUP($J211,'Miljövärden urval för publ'!$B$2:$H$490,MATCH(M$3,'Miljövärden urval för publ'!$B$2:$H$2,0),FALSE))</f>
        <v>18.497299999999999</v>
      </c>
      <c r="N211" s="106">
        <f>IF(ISERROR(VLOOKUP($J211,'Miljövärden urval för publ'!$B$2:$H$490,MATCH(N$3,'Miljövärden urval för publ'!$B$2:$H$2,0),FALSE)),"",VLOOKUP($J211,'Miljövärden urval för publ'!$B$2:$H$490,MATCH(N$3,'Miljövärden urval för publ'!$B$2:$H$2,0),FALSE))</f>
        <v>2.7717599999999998E-2</v>
      </c>
    </row>
    <row r="212" spans="1:14" x14ac:dyDescent="0.25">
      <c r="A212" s="117" t="s">
        <v>76</v>
      </c>
      <c r="B212" s="117" t="s">
        <v>86</v>
      </c>
      <c r="D212" s="112" t="str">
        <f>VLOOKUP(B212,'Miljövärden urval för publ'!$B$2:$V$480,MATCH("ska publiceras:",'Miljövärden urval för publ'!$B$2:$T$2,0),FALSE)</f>
        <v>ja</v>
      </c>
      <c r="E212" s="113">
        <f t="shared" si="9"/>
        <v>183</v>
      </c>
      <c r="H212" s="106">
        <v>210</v>
      </c>
      <c r="I212" s="106" t="str">
        <f t="shared" si="10"/>
        <v>Affärsverken Karlskrona AB</v>
      </c>
      <c r="J212" s="106" t="str">
        <f t="shared" si="11"/>
        <v>Nättraby</v>
      </c>
      <c r="K212" s="106">
        <f>IF(ISERROR(VLOOKUP($J212,'Miljövärden urval för publ'!$B$2:$H$490,MATCH(K$3,'Miljövärden urval för publ'!$B$2:$H$2,0),FALSE)),"",VLOOKUP($J212,'Miljövärden urval för publ'!$B$2:$H$490,MATCH(K$3,'Miljövärden urval för publ'!$B$2:$H$2,0),FALSE))</f>
        <v>0.39174500000000001</v>
      </c>
      <c r="L212" s="106">
        <f>IF(ISERROR(VLOOKUP($J212,'Miljövärden urval för publ'!$B$2:$H$490,MATCH(L$3,'Miljövärden urval för publ'!$B$2:$H$2,0),FALSE)),"",VLOOKUP($J212,'Miljövärden urval för publ'!$B$2:$H$490,MATCH(L$3,'Miljövärden urval för publ'!$B$2:$H$2,0),FALSE))</f>
        <v>19.858000000000001</v>
      </c>
      <c r="M212" s="106">
        <f>IF(ISERROR(VLOOKUP($J212,'Miljövärden urval för publ'!$B$2:$H$490,MATCH(M$3,'Miljövärden urval för publ'!$B$2:$H$2,0),FALSE)),"",VLOOKUP($J212,'Miljövärden urval för publ'!$B$2:$H$490,MATCH(M$3,'Miljövärden urval för publ'!$B$2:$H$2,0),FALSE))</f>
        <v>16.877300000000002</v>
      </c>
      <c r="N212" s="106">
        <f>IF(ISERROR(VLOOKUP($J212,'Miljövärden urval för publ'!$B$2:$H$490,MATCH(N$3,'Miljövärden urval för publ'!$B$2:$H$2,0),FALSE)),"",VLOOKUP($J212,'Miljövärden urval för publ'!$B$2:$H$490,MATCH(N$3,'Miljövärden urval för publ'!$B$2:$H$2,0),FALSE))</f>
        <v>3.2562099999999997E-2</v>
      </c>
    </row>
    <row r="213" spans="1:14" x14ac:dyDescent="0.25">
      <c r="A213" s="117" t="s">
        <v>277</v>
      </c>
      <c r="B213" s="117" t="s">
        <v>278</v>
      </c>
      <c r="D213" s="112" t="str">
        <f>VLOOKUP(B213,'Miljövärden urval för publ'!$B$2:$V$480,MATCH("ska publiceras:",'Miljövärden urval för publ'!$B$2:$T$2,0),FALSE)</f>
        <v>ja</v>
      </c>
      <c r="E213" s="113">
        <f t="shared" si="9"/>
        <v>184</v>
      </c>
      <c r="H213" s="106">
        <v>211</v>
      </c>
      <c r="I213" s="106" t="str">
        <f t="shared" si="10"/>
        <v>Bionär Närvärme AB</v>
      </c>
      <c r="J213" s="106" t="str">
        <f t="shared" si="11"/>
        <v>Ockelbo</v>
      </c>
      <c r="K213" s="106">
        <f>IF(ISERROR(VLOOKUP($J213,'Miljövärden urval för publ'!$B$2:$H$490,MATCH(K$3,'Miljövärden urval för publ'!$B$2:$H$2,0),FALSE)),"",VLOOKUP($J213,'Miljövärden urval för publ'!$B$2:$H$490,MATCH(K$3,'Miljövärden urval för publ'!$B$2:$H$2,0),FALSE))</f>
        <v>0.13275400000000001</v>
      </c>
      <c r="L213" s="106">
        <f>IF(ISERROR(VLOOKUP($J213,'Miljövärden urval för publ'!$B$2:$H$490,MATCH(L$3,'Miljövärden urval för publ'!$B$2:$H$2,0),FALSE)),"",VLOOKUP($J213,'Miljövärden urval för publ'!$B$2:$H$490,MATCH(L$3,'Miljövärden urval för publ'!$B$2:$H$2,0),FALSE))</f>
        <v>33.179699999999997</v>
      </c>
      <c r="M213" s="106">
        <f>IF(ISERROR(VLOOKUP($J213,'Miljövärden urval för publ'!$B$2:$H$490,MATCH(M$3,'Miljövärden urval för publ'!$B$2:$H$2,0),FALSE)),"",VLOOKUP($J213,'Miljövärden urval för publ'!$B$2:$H$490,MATCH(M$3,'Miljövärden urval för publ'!$B$2:$H$2,0),FALSE))</f>
        <v>11.834199999999999</v>
      </c>
      <c r="N213" s="106">
        <f>IF(ISERROR(VLOOKUP($J213,'Miljövärden urval för publ'!$B$2:$H$490,MATCH(N$3,'Miljövärden urval för publ'!$B$2:$H$2,0),FALSE)),"",VLOOKUP($J213,'Miljövärden urval för publ'!$B$2:$H$490,MATCH(N$3,'Miljövärden urval för publ'!$B$2:$H$2,0),FALSE))</f>
        <v>4.4610999999999998E-2</v>
      </c>
    </row>
    <row r="214" spans="1:14" x14ac:dyDescent="0.25">
      <c r="A214" s="117" t="s">
        <v>357</v>
      </c>
      <c r="B214" s="117" t="s">
        <v>368</v>
      </c>
      <c r="D214" s="112" t="str">
        <f>VLOOKUP(B214,'Miljövärden urval för publ'!$B$2:$V$480,MATCH("ska publiceras:",'Miljövärden urval för publ'!$B$2:$T$2,0),FALSE)</f>
        <v>ja</v>
      </c>
      <c r="E214" s="113">
        <f t="shared" si="9"/>
        <v>185</v>
      </c>
      <c r="H214" s="106">
        <v>212</v>
      </c>
      <c r="I214" s="106" t="str">
        <f t="shared" si="10"/>
        <v>Olofströms Kraft AB</v>
      </c>
      <c r="J214" s="106" t="str">
        <f t="shared" si="11"/>
        <v>Olofström</v>
      </c>
      <c r="K214" s="106">
        <f>IF(ISERROR(VLOOKUP($J214,'Miljövärden urval för publ'!$B$2:$H$490,MATCH(K$3,'Miljövärden urval för publ'!$B$2:$H$2,0),FALSE)),"",VLOOKUP($J214,'Miljövärden urval för publ'!$B$2:$H$490,MATCH(K$3,'Miljövärden urval för publ'!$B$2:$H$2,0),FALSE))</f>
        <v>0.148537</v>
      </c>
      <c r="L214" s="106">
        <f>IF(ISERROR(VLOOKUP($J214,'Miljövärden urval för publ'!$B$2:$H$490,MATCH(L$3,'Miljövärden urval för publ'!$B$2:$H$2,0),FALSE)),"",VLOOKUP($J214,'Miljövärden urval för publ'!$B$2:$H$490,MATCH(L$3,'Miljövärden urval för publ'!$B$2:$H$2,0),FALSE))</f>
        <v>36.045900000000003</v>
      </c>
      <c r="M214" s="106">
        <f>IF(ISERROR(VLOOKUP($J214,'Miljövärden urval för publ'!$B$2:$H$490,MATCH(M$3,'Miljövärden urval för publ'!$B$2:$H$2,0),FALSE)),"",VLOOKUP($J214,'Miljövärden urval för publ'!$B$2:$H$490,MATCH(M$3,'Miljövärden urval för publ'!$B$2:$H$2,0),FALSE))</f>
        <v>9.6069800000000001</v>
      </c>
      <c r="N214" s="106">
        <f>IF(ISERROR(VLOOKUP($J214,'Miljövärden urval för publ'!$B$2:$H$490,MATCH(N$3,'Miljövärden urval för publ'!$B$2:$H$2,0),FALSE)),"",VLOOKUP($J214,'Miljövärden urval för publ'!$B$2:$H$490,MATCH(N$3,'Miljövärden urval för publ'!$B$2:$H$2,0),FALSE))</f>
        <v>4.0887600000000003E-2</v>
      </c>
    </row>
    <row r="215" spans="1:14" x14ac:dyDescent="0.25">
      <c r="A215" s="117" t="s">
        <v>102</v>
      </c>
      <c r="B215" s="117" t="s">
        <v>105</v>
      </c>
      <c r="D215" s="112" t="str">
        <f>VLOOKUP(B215,'Miljövärden urval för publ'!$B$2:$V$480,MATCH("ska publiceras:",'Miljövärden urval för publ'!$B$2:$T$2,0),FALSE)</f>
        <v>ja</v>
      </c>
      <c r="E215" s="113">
        <f t="shared" si="9"/>
        <v>186</v>
      </c>
      <c r="H215" s="106">
        <v>213</v>
      </c>
      <c r="I215" s="106" t="str">
        <f t="shared" si="10"/>
        <v>Borlänge Energi AB</v>
      </c>
      <c r="J215" s="106" t="str">
        <f t="shared" si="11"/>
        <v>Ornäs</v>
      </c>
      <c r="K215" s="106">
        <f>IF(ISERROR(VLOOKUP($J215,'Miljövärden urval för publ'!$B$2:$H$490,MATCH(K$3,'Miljövärden urval för publ'!$B$2:$H$2,0),FALSE)),"",VLOOKUP($J215,'Miljövärden urval för publ'!$B$2:$H$490,MATCH(K$3,'Miljövärden urval för publ'!$B$2:$H$2,0),FALSE))</f>
        <v>0.15645400000000001</v>
      </c>
      <c r="L215" s="106">
        <f>IF(ISERROR(VLOOKUP($J215,'Miljövärden urval för publ'!$B$2:$H$490,MATCH(L$3,'Miljövärden urval för publ'!$B$2:$H$2,0),FALSE)),"",VLOOKUP($J215,'Miljövärden urval för publ'!$B$2:$H$490,MATCH(L$3,'Miljövärden urval för publ'!$B$2:$H$2,0),FALSE))</f>
        <v>8.5726600000000008</v>
      </c>
      <c r="M215" s="106">
        <f>IF(ISERROR(VLOOKUP($J215,'Miljövärden urval för publ'!$B$2:$H$490,MATCH(M$3,'Miljövärden urval för publ'!$B$2:$H$2,0),FALSE)),"",VLOOKUP($J215,'Miljövärden urval för publ'!$B$2:$H$490,MATCH(M$3,'Miljövärden urval för publ'!$B$2:$H$2,0),FALSE))</f>
        <v>17.881799999999998</v>
      </c>
      <c r="N215" s="106">
        <f>IF(ISERROR(VLOOKUP($J215,'Miljövärden urval för publ'!$B$2:$H$490,MATCH(N$3,'Miljövärden urval för publ'!$B$2:$H$2,0),FALSE)),"",VLOOKUP($J215,'Miljövärden urval för publ'!$B$2:$H$490,MATCH(N$3,'Miljövärden urval för publ'!$B$2:$H$2,0),FALSE))</f>
        <v>1.62206E-3</v>
      </c>
    </row>
    <row r="216" spans="1:14" x14ac:dyDescent="0.25">
      <c r="A216" s="117" t="s">
        <v>497</v>
      </c>
      <c r="B216" s="117" t="s">
        <v>499</v>
      </c>
      <c r="D216" s="112" t="str">
        <f>VLOOKUP(B216,'Miljövärden urval för publ'!$B$2:$V$480,MATCH("ska publiceras:",'Miljövärden urval för publ'!$B$2:$T$2,0),FALSE)</f>
        <v>ja</v>
      </c>
      <c r="E216" s="113">
        <f t="shared" si="9"/>
        <v>187</v>
      </c>
      <c r="H216" s="106">
        <v>214</v>
      </c>
      <c r="I216" s="106" t="str">
        <f t="shared" si="10"/>
        <v>E.ON Värme Sverige AB</v>
      </c>
      <c r="J216" s="106" t="str">
        <f t="shared" si="11"/>
        <v>Orsa</v>
      </c>
      <c r="K216" s="106">
        <f>IF(ISERROR(VLOOKUP($J216,'Miljövärden urval för publ'!$B$2:$H$490,MATCH(K$3,'Miljövärden urval för publ'!$B$2:$H$2,0),FALSE)),"",VLOOKUP($J216,'Miljövärden urval för publ'!$B$2:$H$490,MATCH(K$3,'Miljövärden urval för publ'!$B$2:$H$2,0),FALSE))</f>
        <v>0.13785700000000001</v>
      </c>
      <c r="L216" s="106">
        <f>IF(ISERROR(VLOOKUP($J216,'Miljövärden urval för publ'!$B$2:$H$490,MATCH(L$3,'Miljövärden urval för publ'!$B$2:$H$2,0),FALSE)),"",VLOOKUP($J216,'Miljövärden urval för publ'!$B$2:$H$490,MATCH(L$3,'Miljövärden urval för publ'!$B$2:$H$2,0),FALSE))</f>
        <v>24.020199999999999</v>
      </c>
      <c r="M216" s="106">
        <f>IF(ISERROR(VLOOKUP($J216,'Miljövärden urval för publ'!$B$2:$H$490,MATCH(M$3,'Miljövärden urval för publ'!$B$2:$H$2,0),FALSE)),"",VLOOKUP($J216,'Miljövärden urval för publ'!$B$2:$H$490,MATCH(M$3,'Miljövärden urval för publ'!$B$2:$H$2,0),FALSE))</f>
        <v>10.0092</v>
      </c>
      <c r="N216" s="106">
        <f>IF(ISERROR(VLOOKUP($J216,'Miljövärden urval för publ'!$B$2:$H$490,MATCH(N$3,'Miljövärden urval för publ'!$B$2:$H$2,0),FALSE)),"",VLOOKUP($J216,'Miljövärden urval för publ'!$B$2:$H$490,MATCH(N$3,'Miljövärden urval för publ'!$B$2:$H$2,0),FALSE))</f>
        <v>1.73612E-2</v>
      </c>
    </row>
    <row r="217" spans="1:14" x14ac:dyDescent="0.25">
      <c r="A217" s="117" t="s">
        <v>399</v>
      </c>
      <c r="B217" s="117" t="s">
        <v>401</v>
      </c>
      <c r="D217" s="112" t="str">
        <f>VLOOKUP(B217,'Miljövärden urval för publ'!$B$2:$V$480,MATCH("ska publiceras:",'Miljövärden urval för publ'!$B$2:$T$2,0),FALSE)</f>
        <v>ja</v>
      </c>
      <c r="E217" s="113">
        <f t="shared" si="9"/>
        <v>188</v>
      </c>
      <c r="H217" s="106">
        <v>215</v>
      </c>
      <c r="I217" s="106" t="str">
        <f t="shared" si="10"/>
        <v>Oskarshamn Energi AB</v>
      </c>
      <c r="J217" s="106" t="str">
        <f t="shared" si="11"/>
        <v>Oskarshamn</v>
      </c>
      <c r="K217" s="106">
        <f>IF(ISERROR(VLOOKUP($J217,'Miljövärden urval för publ'!$B$2:$H$490,MATCH(K$3,'Miljövärden urval för publ'!$B$2:$H$2,0),FALSE)),"",VLOOKUP($J217,'Miljövärden urval för publ'!$B$2:$H$490,MATCH(K$3,'Miljövärden urval för publ'!$B$2:$H$2,0),FALSE))</f>
        <v>6.8764500000000006E-2</v>
      </c>
      <c r="L217" s="106">
        <f>IF(ISERROR(VLOOKUP($J217,'Miljövärden urval för publ'!$B$2:$H$490,MATCH(L$3,'Miljövärden urval för publ'!$B$2:$H$2,0),FALSE)),"",VLOOKUP($J217,'Miljövärden urval för publ'!$B$2:$H$490,MATCH(L$3,'Miljövärden urval för publ'!$B$2:$H$2,0),FALSE))</f>
        <v>11.06</v>
      </c>
      <c r="M217" s="106">
        <f>IF(ISERROR(VLOOKUP($J217,'Miljövärden urval för publ'!$B$2:$H$490,MATCH(M$3,'Miljövärden urval för publ'!$B$2:$H$2,0),FALSE)),"",VLOOKUP($J217,'Miljövärden urval för publ'!$B$2:$H$490,MATCH(M$3,'Miljövärden urval för publ'!$B$2:$H$2,0),FALSE))</f>
        <v>8.4918700000000005</v>
      </c>
      <c r="N217" s="106">
        <f>IF(ISERROR(VLOOKUP($J217,'Miljövärden urval för publ'!$B$2:$H$490,MATCH(N$3,'Miljövärden urval för publ'!$B$2:$H$2,0),FALSE)),"",VLOOKUP($J217,'Miljövärden urval för publ'!$B$2:$H$490,MATCH(N$3,'Miljövärden urval för publ'!$B$2:$H$2,0),FALSE))</f>
        <v>8.6956499999999992E-3</v>
      </c>
    </row>
    <row r="218" spans="1:14" x14ac:dyDescent="0.25">
      <c r="A218" s="117" t="s">
        <v>283</v>
      </c>
      <c r="B218" s="117" t="s">
        <v>284</v>
      </c>
      <c r="D218" s="112" t="str">
        <f>VLOOKUP(B218,'Miljövärden urval för publ'!$B$2:$V$480,MATCH("ska publiceras:",'Miljövärden urval för publ'!$B$2:$T$2,0),FALSE)</f>
        <v>ja</v>
      </c>
      <c r="E218" s="113">
        <f t="shared" si="9"/>
        <v>189</v>
      </c>
      <c r="H218" s="106">
        <v>216</v>
      </c>
      <c r="I218" s="106" t="str">
        <f t="shared" si="10"/>
        <v>Oxelö Energi AB</v>
      </c>
      <c r="J218" s="106" t="str">
        <f t="shared" si="11"/>
        <v>Oxelösund</v>
      </c>
      <c r="K218" s="106">
        <f>IF(ISERROR(VLOOKUP($J218,'Miljövärden urval för publ'!$B$2:$H$490,MATCH(K$3,'Miljövärden urval för publ'!$B$2:$H$2,0),FALSE)),"",VLOOKUP($J218,'Miljövärden urval för publ'!$B$2:$H$490,MATCH(K$3,'Miljövärden urval för publ'!$B$2:$H$2,0),FALSE))</f>
        <v>7.0800000000000002E-2</v>
      </c>
      <c r="L218" s="106">
        <f>IF(ISERROR(VLOOKUP($J218,'Miljövärden urval för publ'!$B$2:$H$490,MATCH(L$3,'Miljövärden urval för publ'!$B$2:$H$2,0),FALSE)),"",VLOOKUP($J218,'Miljövärden urval för publ'!$B$2:$H$490,MATCH(L$3,'Miljövärden urval för publ'!$B$2:$H$2,0),FALSE))</f>
        <v>14.5021</v>
      </c>
      <c r="M218" s="106">
        <f>IF(ISERROR(VLOOKUP($J218,'Miljövärden urval för publ'!$B$2:$H$490,MATCH(M$3,'Miljövärden urval för publ'!$B$2:$H$2,0),FALSE)),"",VLOOKUP($J218,'Miljövärden urval för publ'!$B$2:$H$490,MATCH(M$3,'Miljövärden urval för publ'!$B$2:$H$2,0),FALSE))</f>
        <v>0</v>
      </c>
      <c r="N218" s="106">
        <f>IF(ISERROR(VLOOKUP($J218,'Miljövärden urval för publ'!$B$2:$H$490,MATCH(N$3,'Miljövärden urval för publ'!$B$2:$H$2,0),FALSE)),"",VLOOKUP($J218,'Miljövärden urval för publ'!$B$2:$H$490,MATCH(N$3,'Miljövärden urval för publ'!$B$2:$H$2,0),FALSE))</f>
        <v>1.39968E-2</v>
      </c>
    </row>
    <row r="219" spans="1:14" x14ac:dyDescent="0.25">
      <c r="A219" s="117" t="s">
        <v>285</v>
      </c>
      <c r="B219" s="117" t="s">
        <v>286</v>
      </c>
      <c r="D219" s="112" t="str">
        <f>VLOOKUP(B219,'Miljövärden urval för publ'!$B$2:$V$480,MATCH("ska publiceras:",'Miljövärden urval för publ'!$B$2:$T$2,0),FALSE)</f>
        <v>ja</v>
      </c>
      <c r="E219" s="113">
        <f t="shared" si="9"/>
        <v>190</v>
      </c>
      <c r="H219" s="106">
        <v>217</v>
      </c>
      <c r="I219" s="106" t="str">
        <f t="shared" si="10"/>
        <v>Perstorps Fjärrvärme AB</v>
      </c>
      <c r="J219" s="106" t="str">
        <f t="shared" si="11"/>
        <v>Perstorp</v>
      </c>
      <c r="K219" s="106">
        <f>IF(ISERROR(VLOOKUP($J219,'Miljövärden urval för publ'!$B$2:$H$490,MATCH(K$3,'Miljövärden urval för publ'!$B$2:$H$2,0),FALSE)),"",VLOOKUP($J219,'Miljövärden urval för publ'!$B$2:$H$490,MATCH(K$3,'Miljövärden urval för publ'!$B$2:$H$2,0),FALSE))</f>
        <v>8.3598800000000001E-2</v>
      </c>
      <c r="L219" s="106">
        <f>IF(ISERROR(VLOOKUP($J219,'Miljövärden urval för publ'!$B$2:$H$490,MATCH(L$3,'Miljövärden urval för publ'!$B$2:$H$2,0),FALSE)),"",VLOOKUP($J219,'Miljövärden urval för publ'!$B$2:$H$490,MATCH(L$3,'Miljövärden urval för publ'!$B$2:$H$2,0),FALSE))</f>
        <v>20.131699999999999</v>
      </c>
      <c r="M219" s="106">
        <f>IF(ISERROR(VLOOKUP($J219,'Miljövärden urval för publ'!$B$2:$H$490,MATCH(M$3,'Miljövärden urval för publ'!$B$2:$H$2,0),FALSE)),"",VLOOKUP($J219,'Miljövärden urval för publ'!$B$2:$H$490,MATCH(M$3,'Miljövärden urval för publ'!$B$2:$H$2,0),FALSE))</f>
        <v>6.0322899999999997</v>
      </c>
      <c r="N219" s="106">
        <f>IF(ISERROR(VLOOKUP($J219,'Miljövärden urval för publ'!$B$2:$H$490,MATCH(N$3,'Miljövärden urval för publ'!$B$2:$H$2,0),FALSE)),"",VLOOKUP($J219,'Miljövärden urval för publ'!$B$2:$H$490,MATCH(N$3,'Miljövärden urval för publ'!$B$2:$H$2,0),FALSE))</f>
        <v>1.949E-2</v>
      </c>
    </row>
    <row r="220" spans="1:14" x14ac:dyDescent="0.25">
      <c r="A220" s="117" t="s">
        <v>415</v>
      </c>
      <c r="B220" s="117" t="s">
        <v>417</v>
      </c>
      <c r="D220" s="112" t="str">
        <f>VLOOKUP(B220,'Miljövärden urval för publ'!$B$2:$V$480,MATCH("ska publiceras:",'Miljövärden urval för publ'!$B$2:$T$2,0),FALSE)</f>
        <v>ja</v>
      </c>
      <c r="E220" s="113">
        <f t="shared" si="9"/>
        <v>191</v>
      </c>
      <c r="H220" s="106">
        <v>218</v>
      </c>
      <c r="I220" s="106" t="str">
        <f t="shared" si="10"/>
        <v>PiteEnergi AB</v>
      </c>
      <c r="J220" s="106" t="str">
        <f t="shared" si="11"/>
        <v>Piteå</v>
      </c>
      <c r="K220" s="106">
        <f>IF(ISERROR(VLOOKUP($J220,'Miljövärden urval för publ'!$B$2:$H$490,MATCH(K$3,'Miljövärden urval för publ'!$B$2:$H$2,0),FALSE)),"",VLOOKUP($J220,'Miljövärden urval för publ'!$B$2:$H$490,MATCH(K$3,'Miljövärden urval för publ'!$B$2:$H$2,0),FALSE))</f>
        <v>4.3664700000000001E-2</v>
      </c>
      <c r="L220" s="106">
        <f>IF(ISERROR(VLOOKUP($J220,'Miljövärden urval för publ'!$B$2:$H$490,MATCH(L$3,'Miljövärden urval för publ'!$B$2:$H$2,0),FALSE)),"",VLOOKUP($J220,'Miljövärden urval för publ'!$B$2:$H$490,MATCH(L$3,'Miljövärden urval för publ'!$B$2:$H$2,0),FALSE))</f>
        <v>9.4275699999999993</v>
      </c>
      <c r="M220" s="106">
        <f>IF(ISERROR(VLOOKUP($J220,'Miljövärden urval för publ'!$B$2:$H$490,MATCH(M$3,'Miljövärden urval för publ'!$B$2:$H$2,0),FALSE)),"",VLOOKUP($J220,'Miljövärden urval för publ'!$B$2:$H$490,MATCH(M$3,'Miljövärden urval för publ'!$B$2:$H$2,0),FALSE))</f>
        <v>0.34161000000000002</v>
      </c>
      <c r="N220" s="106">
        <f>IF(ISERROR(VLOOKUP($J220,'Miljövärden urval för publ'!$B$2:$H$490,MATCH(N$3,'Miljövärden urval för publ'!$B$2:$H$2,0),FALSE)),"",VLOOKUP($J220,'Miljövärden urval för publ'!$B$2:$H$490,MATCH(N$3,'Miljövärden urval för publ'!$B$2:$H$2,0),FALSE))</f>
        <v>1.35519E-2</v>
      </c>
    </row>
    <row r="221" spans="1:14" x14ac:dyDescent="0.25">
      <c r="A221" s="117" t="s">
        <v>19</v>
      </c>
      <c r="B221" s="117" t="s">
        <v>21</v>
      </c>
      <c r="D221" s="112" t="str">
        <f>VLOOKUP(B221,'Miljövärden urval för publ'!$B$2:$V$480,MATCH("ska publiceras:",'Miljövärden urval för publ'!$B$2:$T$2,0),FALSE)</f>
        <v>nej</v>
      </c>
      <c r="E221" s="113">
        <f t="shared" si="9"/>
        <v>191</v>
      </c>
      <c r="H221" s="106">
        <v>219</v>
      </c>
      <c r="I221" s="106" t="str">
        <f t="shared" si="10"/>
        <v>Övik Energi AB</v>
      </c>
      <c r="J221" s="106" t="str">
        <f t="shared" si="11"/>
        <v>Processånga</v>
      </c>
      <c r="K221" s="106">
        <f>IF(ISERROR(VLOOKUP($J221,'Miljövärden urval för publ'!$B$2:$H$490,MATCH(K$3,'Miljövärden urval för publ'!$B$2:$H$2,0),FALSE)),"",VLOOKUP($J221,'Miljövärden urval för publ'!$B$2:$H$490,MATCH(K$3,'Miljövärden urval för publ'!$B$2:$H$2,0),FALSE))</f>
        <v>0.22314500000000001</v>
      </c>
      <c r="L221" s="106">
        <f>IF(ISERROR(VLOOKUP($J221,'Miljövärden urval för publ'!$B$2:$H$490,MATCH(L$3,'Miljövärden urval för publ'!$B$2:$H$2,0),FALSE)),"",VLOOKUP($J221,'Miljövärden urval för publ'!$B$2:$H$490,MATCH(L$3,'Miljövärden urval för publ'!$B$2:$H$2,0),FALSE))</f>
        <v>48.285800000000002</v>
      </c>
      <c r="M221" s="106">
        <f>IF(ISERROR(VLOOKUP($J221,'Miljövärden urval för publ'!$B$2:$H$490,MATCH(M$3,'Miljövärden urval för publ'!$B$2:$H$2,0),FALSE)),"",VLOOKUP($J221,'Miljövärden urval för publ'!$B$2:$H$490,MATCH(M$3,'Miljövärden urval för publ'!$B$2:$H$2,0),FALSE))</f>
        <v>9.5106199999999994</v>
      </c>
      <c r="N221" s="106">
        <f>IF(ISERROR(VLOOKUP($J221,'Miljövärden urval för publ'!$B$2:$H$490,MATCH(N$3,'Miljövärden urval för publ'!$B$2:$H$2,0),FALSE)),"",VLOOKUP($J221,'Miljövärden urval för publ'!$B$2:$H$490,MATCH(N$3,'Miljövärden urval för publ'!$B$2:$H$2,0),FALSE))</f>
        <v>2.6340100000000002E-2</v>
      </c>
    </row>
    <row r="222" spans="1:14" x14ac:dyDescent="0.25">
      <c r="A222" s="117" t="s">
        <v>556</v>
      </c>
      <c r="B222" s="117" t="s">
        <v>561</v>
      </c>
      <c r="D222" s="112" t="str">
        <f>VLOOKUP(B222,'Miljövärden urval för publ'!$B$2:$V$480,MATCH("ska publiceras:",'Miljövärden urval för publ'!$B$2:$T$2,0),FALSE)</f>
        <v>ja</v>
      </c>
      <c r="E222" s="113">
        <f t="shared" si="9"/>
        <v>192</v>
      </c>
      <c r="H222" s="106">
        <v>220</v>
      </c>
      <c r="I222" s="106" t="str">
        <f t="shared" si="10"/>
        <v>Gislaved Energi AB</v>
      </c>
      <c r="J222" s="106" t="str">
        <f t="shared" si="11"/>
        <v>Reftele</v>
      </c>
      <c r="K222" s="106">
        <f>IF(ISERROR(VLOOKUP($J222,'Miljövärden urval för publ'!$B$2:$H$490,MATCH(K$3,'Miljövärden urval för publ'!$B$2:$H$2,0),FALSE)),"",VLOOKUP($J222,'Miljövärden urval för publ'!$B$2:$H$490,MATCH(K$3,'Miljövärden urval för publ'!$B$2:$H$2,0),FALSE))</f>
        <v>0.18399099999999999</v>
      </c>
      <c r="L222" s="106">
        <f>IF(ISERROR(VLOOKUP($J222,'Miljövärden urval för publ'!$B$2:$H$490,MATCH(L$3,'Miljövärden urval för publ'!$B$2:$H$2,0),FALSE)),"",VLOOKUP($J222,'Miljövärden urval för publ'!$B$2:$H$490,MATCH(L$3,'Miljövärden urval för publ'!$B$2:$H$2,0),FALSE))</f>
        <v>6.4513699999999998</v>
      </c>
      <c r="M222" s="106">
        <f>IF(ISERROR(VLOOKUP($J222,'Miljövärden urval för publ'!$B$2:$H$490,MATCH(M$3,'Miljövärden urval för publ'!$B$2:$H$2,0),FALSE)),"",VLOOKUP($J222,'Miljövärden urval för publ'!$B$2:$H$490,MATCH(M$3,'Miljövärden urval för publ'!$B$2:$H$2,0),FALSE))</f>
        <v>13.7468</v>
      </c>
      <c r="N222" s="106">
        <f>IF(ISERROR(VLOOKUP($J222,'Miljövärden urval för publ'!$B$2:$H$490,MATCH(N$3,'Miljövärden urval för publ'!$B$2:$H$2,0),FALSE)),"",VLOOKUP($J222,'Miljövärden urval för publ'!$B$2:$H$490,MATCH(N$3,'Miljövärden urval för publ'!$B$2:$H$2,0),FALSE))</f>
        <v>3.0238600000000001E-2</v>
      </c>
    </row>
    <row r="223" spans="1:14" x14ac:dyDescent="0.25">
      <c r="A223" s="117" t="s">
        <v>76</v>
      </c>
      <c r="B223" s="117" t="s">
        <v>87</v>
      </c>
      <c r="D223" s="112" t="str">
        <f>VLOOKUP(B223,'Miljövärden urval för publ'!$B$2:$V$480,MATCH("ska publiceras:",'Miljövärden urval för publ'!$B$2:$T$2,0),FALSE)</f>
        <v>ja</v>
      </c>
      <c r="E223" s="113">
        <f t="shared" si="9"/>
        <v>193</v>
      </c>
      <c r="H223" s="106">
        <v>221</v>
      </c>
      <c r="I223" s="106" t="str">
        <f t="shared" si="10"/>
        <v>Norrtälje Energi AB</v>
      </c>
      <c r="J223" s="106" t="str">
        <f t="shared" si="11"/>
        <v>Rimbo</v>
      </c>
      <c r="K223" s="106">
        <f>IF(ISERROR(VLOOKUP($J223,'Miljövärden urval för publ'!$B$2:$H$490,MATCH(K$3,'Miljövärden urval för publ'!$B$2:$H$2,0),FALSE)),"",VLOOKUP($J223,'Miljövärden urval för publ'!$B$2:$H$490,MATCH(K$3,'Miljövärden urval för publ'!$B$2:$H$2,0),FALSE))</f>
        <v>0.28369499999999997</v>
      </c>
      <c r="L223" s="106">
        <f>IF(ISERROR(VLOOKUP($J223,'Miljövärden urval för publ'!$B$2:$H$490,MATCH(L$3,'Miljövärden urval för publ'!$B$2:$H$2,0),FALSE)),"",VLOOKUP($J223,'Miljövärden urval för publ'!$B$2:$H$490,MATCH(L$3,'Miljövärden urval för publ'!$B$2:$H$2,0),FALSE))</f>
        <v>63.750399999999999</v>
      </c>
      <c r="M223" s="106">
        <f>IF(ISERROR(VLOOKUP($J223,'Miljövärden urval för publ'!$B$2:$H$490,MATCH(M$3,'Miljövärden urval för publ'!$B$2:$H$2,0),FALSE)),"",VLOOKUP($J223,'Miljövärden urval för publ'!$B$2:$H$490,MATCH(M$3,'Miljövärden urval för publ'!$B$2:$H$2,0),FALSE))</f>
        <v>9.4823799999999991</v>
      </c>
      <c r="N223" s="106">
        <f>IF(ISERROR(VLOOKUP($J223,'Miljövärden urval för publ'!$B$2:$H$490,MATCH(N$3,'Miljövärden urval för publ'!$B$2:$H$2,0),FALSE)),"",VLOOKUP($J223,'Miljövärden urval för publ'!$B$2:$H$490,MATCH(N$3,'Miljövärden urval för publ'!$B$2:$H$2,0),FALSE))</f>
        <v>6.2579499999999996E-2</v>
      </c>
    </row>
    <row r="224" spans="1:14" x14ac:dyDescent="0.25">
      <c r="A224" s="117" t="s">
        <v>474</v>
      </c>
      <c r="B224" s="117" t="s">
        <v>480</v>
      </c>
      <c r="D224" s="112" t="str">
        <f>VLOOKUP(B224,'Miljövärden urval för publ'!$B$2:$V$480,MATCH("ska publiceras:",'Miljövärden urval för publ'!$B$2:$T$2,0),FALSE)</f>
        <v>ja</v>
      </c>
      <c r="E224" s="113">
        <f t="shared" si="9"/>
        <v>194</v>
      </c>
      <c r="H224" s="106">
        <v>222</v>
      </c>
      <c r="I224" s="106" t="str">
        <f t="shared" si="10"/>
        <v>Skellefteå Kraft AB</v>
      </c>
      <c r="J224" s="106" t="str">
        <f t="shared" si="11"/>
        <v>Robertsfors</v>
      </c>
      <c r="K224" s="106">
        <f>IF(ISERROR(VLOOKUP($J224,'Miljövärden urval för publ'!$B$2:$H$490,MATCH(K$3,'Miljövärden urval för publ'!$B$2:$H$2,0),FALSE)),"",VLOOKUP($J224,'Miljövärden urval för publ'!$B$2:$H$490,MATCH(K$3,'Miljövärden urval för publ'!$B$2:$H$2,0),FALSE))</f>
        <v>0.15798100000000001</v>
      </c>
      <c r="L224" s="106">
        <f>IF(ISERROR(VLOOKUP($J224,'Miljövärden urval för publ'!$B$2:$H$490,MATCH(L$3,'Miljövärden urval för publ'!$B$2:$H$2,0),FALSE)),"",VLOOKUP($J224,'Miljövärden urval för publ'!$B$2:$H$490,MATCH(L$3,'Miljövärden urval för publ'!$B$2:$H$2,0),FALSE))</f>
        <v>8.6808200000000006</v>
      </c>
      <c r="M224" s="106">
        <f>IF(ISERROR(VLOOKUP($J224,'Miljövärden urval för publ'!$B$2:$H$490,MATCH(M$3,'Miljövärden urval för publ'!$B$2:$H$2,0),FALSE)),"",VLOOKUP($J224,'Miljövärden urval för publ'!$B$2:$H$490,MATCH(M$3,'Miljövärden urval för publ'!$B$2:$H$2,0),FALSE))</f>
        <v>16.745699999999999</v>
      </c>
      <c r="N224" s="106">
        <f>IF(ISERROR(VLOOKUP($J224,'Miljövärden urval för publ'!$B$2:$H$490,MATCH(N$3,'Miljövärden urval för publ'!$B$2:$H$2,0),FALSE)),"",VLOOKUP($J224,'Miljövärden urval för publ'!$B$2:$H$490,MATCH(N$3,'Miljövärden urval för publ'!$B$2:$H$2,0),FALSE))</f>
        <v>3.5494799999999998E-3</v>
      </c>
    </row>
    <row r="225" spans="1:14" x14ac:dyDescent="0.25">
      <c r="A225" s="117" t="s">
        <v>287</v>
      </c>
      <c r="B225" s="117" t="s">
        <v>288</v>
      </c>
      <c r="D225" s="112" t="str">
        <f>VLOOKUP(B225,'Miljövärden urval för publ'!$B$2:$V$480,MATCH("ska publiceras:",'Miljövärden urval för publ'!$B$2:$T$2,0),FALSE)</f>
        <v>ja</v>
      </c>
      <c r="E225" s="113">
        <f t="shared" si="9"/>
        <v>195</v>
      </c>
      <c r="H225" s="106">
        <v>223</v>
      </c>
      <c r="I225" s="106" t="str">
        <f t="shared" si="10"/>
        <v>Ronneby Miljö och Teknik AB</v>
      </c>
      <c r="J225" s="106" t="str">
        <f t="shared" si="11"/>
        <v>Ronneby-Kallinge</v>
      </c>
      <c r="K225" s="106">
        <f>IF(ISERROR(VLOOKUP($J225,'Miljövärden urval för publ'!$B$2:$H$490,MATCH(K$3,'Miljövärden urval för publ'!$B$2:$H$2,0),FALSE)),"",VLOOKUP($J225,'Miljövärden urval för publ'!$B$2:$H$490,MATCH(K$3,'Miljövärden urval för publ'!$B$2:$H$2,0),FALSE))</f>
        <v>0.107403</v>
      </c>
      <c r="L225" s="106">
        <f>IF(ISERROR(VLOOKUP($J225,'Miljövärden urval för publ'!$B$2:$H$490,MATCH(L$3,'Miljövärden urval för publ'!$B$2:$H$2,0),FALSE)),"",VLOOKUP($J225,'Miljövärden urval för publ'!$B$2:$H$490,MATCH(L$3,'Miljövärden urval för publ'!$B$2:$H$2,0),FALSE))</f>
        <v>12.3683</v>
      </c>
      <c r="M225" s="106">
        <f>IF(ISERROR(VLOOKUP($J225,'Miljövärden urval för publ'!$B$2:$H$490,MATCH(M$3,'Miljövärden urval för publ'!$B$2:$H$2,0),FALSE)),"",VLOOKUP($J225,'Miljövärden urval för publ'!$B$2:$H$490,MATCH(M$3,'Miljövärden urval för publ'!$B$2:$H$2,0),FALSE))</f>
        <v>10.8461</v>
      </c>
      <c r="N225" s="106">
        <f>IF(ISERROR(VLOOKUP($J225,'Miljövärden urval för publ'!$B$2:$H$490,MATCH(N$3,'Miljövärden urval för publ'!$B$2:$H$2,0),FALSE)),"",VLOOKUP($J225,'Miljövärden urval för publ'!$B$2:$H$490,MATCH(N$3,'Miljövärden urval för publ'!$B$2:$H$2,0),FALSE))</f>
        <v>7.7079799999999997E-3</v>
      </c>
    </row>
    <row r="226" spans="1:14" x14ac:dyDescent="0.25">
      <c r="A226" s="117" t="s">
        <v>449</v>
      </c>
      <c r="B226" s="117" t="s">
        <v>451</v>
      </c>
      <c r="D226" s="112" t="str">
        <f>VLOOKUP(B226,'Miljövärden urval för publ'!$B$2:$V$480,MATCH("ska publiceras:",'Miljövärden urval för publ'!$B$2:$T$2,0),FALSE)</f>
        <v>ja</v>
      </c>
      <c r="E226" s="113">
        <f t="shared" si="9"/>
        <v>196</v>
      </c>
      <c r="H226" s="106">
        <v>224</v>
      </c>
      <c r="I226" s="106" t="str">
        <f t="shared" si="10"/>
        <v>PiteEnergi AB</v>
      </c>
      <c r="J226" s="106" t="str">
        <f t="shared" si="11"/>
        <v>Rosvik</v>
      </c>
      <c r="K226" s="106">
        <f>IF(ISERROR(VLOOKUP($J226,'Miljövärden urval för publ'!$B$2:$H$490,MATCH(K$3,'Miljövärden urval för publ'!$B$2:$H$2,0),FALSE)),"",VLOOKUP($J226,'Miljövärden urval för publ'!$B$2:$H$490,MATCH(K$3,'Miljövärden urval för publ'!$B$2:$H$2,0),FALSE))</f>
        <v>0.11465</v>
      </c>
      <c r="L226" s="106">
        <f>IF(ISERROR(VLOOKUP($J226,'Miljövärden urval för publ'!$B$2:$H$490,MATCH(L$3,'Miljövärden urval för publ'!$B$2:$H$2,0),FALSE)),"",VLOOKUP($J226,'Miljövärden urval för publ'!$B$2:$H$490,MATCH(L$3,'Miljövärden urval för publ'!$B$2:$H$2,0),FALSE))</f>
        <v>27.598600000000001</v>
      </c>
      <c r="M226" s="106">
        <f>IF(ISERROR(VLOOKUP($J226,'Miljövärden urval för publ'!$B$2:$H$490,MATCH(M$3,'Miljövärden urval för publ'!$B$2:$H$2,0),FALSE)),"",VLOOKUP($J226,'Miljövärden urval för publ'!$B$2:$H$490,MATCH(M$3,'Miljövärden urval för publ'!$B$2:$H$2,0),FALSE))</f>
        <v>10.114800000000001</v>
      </c>
      <c r="N226" s="106">
        <f>IF(ISERROR(VLOOKUP($J226,'Miljövärden urval för publ'!$B$2:$H$490,MATCH(N$3,'Miljövärden urval för publ'!$B$2:$H$2,0),FALSE)),"",VLOOKUP($J226,'Miljövärden urval för publ'!$B$2:$H$490,MATCH(N$3,'Miljövärden urval för publ'!$B$2:$H$2,0),FALSE))</f>
        <v>1.1061400000000001E-2</v>
      </c>
    </row>
    <row r="227" spans="1:14" x14ac:dyDescent="0.25">
      <c r="A227" s="117" t="s">
        <v>289</v>
      </c>
      <c r="B227" s="117" t="s">
        <v>290</v>
      </c>
      <c r="D227" s="112" t="str">
        <f>VLOOKUP(B227,'Miljövärden urval för publ'!$B$2:$V$480,MATCH("ska publiceras:",'Miljövärden urval för publ'!$B$2:$T$2,0),FALSE)</f>
        <v>nej</v>
      </c>
      <c r="E227" s="113">
        <f t="shared" si="9"/>
        <v>196</v>
      </c>
      <c r="H227" s="106">
        <v>225</v>
      </c>
      <c r="I227" s="106" t="str">
        <f t="shared" si="10"/>
        <v>Växjö Energi AB</v>
      </c>
      <c r="J227" s="106" t="str">
        <f t="shared" si="11"/>
        <v>Rottne</v>
      </c>
      <c r="K227" s="106">
        <f>IF(ISERROR(VLOOKUP($J227,'Miljövärden urval för publ'!$B$2:$H$490,MATCH(K$3,'Miljövärden urval för publ'!$B$2:$H$2,0),FALSE)),"",VLOOKUP($J227,'Miljövärden urval för publ'!$B$2:$H$490,MATCH(K$3,'Miljövärden urval för publ'!$B$2:$H$2,0),FALSE))</f>
        <v>8.7719699999999998E-2</v>
      </c>
      <c r="L227" s="106">
        <f>IF(ISERROR(VLOOKUP($J227,'Miljövärden urval för publ'!$B$2:$H$490,MATCH(L$3,'Miljövärden urval för publ'!$B$2:$H$2,0),FALSE)),"",VLOOKUP($J227,'Miljövärden urval för publ'!$B$2:$H$490,MATCH(L$3,'Miljövärden urval för publ'!$B$2:$H$2,0),FALSE))</f>
        <v>21.639500000000002</v>
      </c>
      <c r="M227" s="106">
        <f>IF(ISERROR(VLOOKUP($J227,'Miljövärden urval för publ'!$B$2:$H$490,MATCH(M$3,'Miljövärden urval för publ'!$B$2:$H$2,0),FALSE)),"",VLOOKUP($J227,'Miljövärden urval för publ'!$B$2:$H$490,MATCH(M$3,'Miljövärden urval för publ'!$B$2:$H$2,0),FALSE))</f>
        <v>9.5095200000000002</v>
      </c>
      <c r="N227" s="106">
        <f>IF(ISERROR(VLOOKUP($J227,'Miljövärden urval för publ'!$B$2:$H$490,MATCH(N$3,'Miljövärden urval för publ'!$B$2:$H$2,0),FALSE)),"",VLOOKUP($J227,'Miljövärden urval för publ'!$B$2:$H$490,MATCH(N$3,'Miljövärden urval för publ'!$B$2:$H$2,0),FALSE))</f>
        <v>7.4405199999999999E-3</v>
      </c>
    </row>
    <row r="228" spans="1:14" x14ac:dyDescent="0.25">
      <c r="A228" s="117" t="s">
        <v>297</v>
      </c>
      <c r="B228" s="117" t="s">
        <v>298</v>
      </c>
      <c r="D228" s="112" t="str">
        <f>VLOOKUP(B228,'Miljövärden urval för publ'!$B$2:$V$480,MATCH("ska publiceras:",'Miljövärden urval för publ'!$B$2:$T$2,0),FALSE)</f>
        <v>ja</v>
      </c>
      <c r="E228" s="113">
        <f t="shared" si="9"/>
        <v>197</v>
      </c>
      <c r="H228" s="106">
        <v>226</v>
      </c>
      <c r="I228" s="106" t="str">
        <f t="shared" si="10"/>
        <v>Värnamo Energi AB</v>
      </c>
      <c r="J228" s="106" t="str">
        <f t="shared" si="11"/>
        <v>Rydaholm</v>
      </c>
      <c r="K228" s="106">
        <f>IF(ISERROR(VLOOKUP($J228,'Miljövärden urval för publ'!$B$2:$H$490,MATCH(K$3,'Miljövärden urval för publ'!$B$2:$H$2,0),FALSE)),"",VLOOKUP($J228,'Miljövärden urval för publ'!$B$2:$H$490,MATCH(K$3,'Miljövärden urval för publ'!$B$2:$H$2,0),FALSE))</f>
        <v>0.114662</v>
      </c>
      <c r="L228" s="106">
        <f>IF(ISERROR(VLOOKUP($J228,'Miljövärden urval för publ'!$B$2:$H$490,MATCH(L$3,'Miljövärden urval för publ'!$B$2:$H$2,0),FALSE)),"",VLOOKUP($J228,'Miljövärden urval för publ'!$B$2:$H$490,MATCH(L$3,'Miljövärden urval för publ'!$B$2:$H$2,0),FALSE))</f>
        <v>27.602</v>
      </c>
      <c r="M228" s="106">
        <f>IF(ISERROR(VLOOKUP($J228,'Miljövärden urval för publ'!$B$2:$H$490,MATCH(M$3,'Miljövärden urval för publ'!$B$2:$H$2,0),FALSE)),"",VLOOKUP($J228,'Miljövärden urval för publ'!$B$2:$H$490,MATCH(M$3,'Miljövärden urval för publ'!$B$2:$H$2,0),FALSE))</f>
        <v>10.1174</v>
      </c>
      <c r="N228" s="106">
        <f>IF(ISERROR(VLOOKUP($J228,'Miljövärden urval för publ'!$B$2:$H$490,MATCH(N$3,'Miljövärden urval för publ'!$B$2:$H$2,0),FALSE)),"",VLOOKUP($J228,'Miljövärden urval för publ'!$B$2:$H$490,MATCH(N$3,'Miljövärden urval för publ'!$B$2:$H$2,0),FALSE))</f>
        <v>1.10586E-2</v>
      </c>
    </row>
    <row r="229" spans="1:14" x14ac:dyDescent="0.25">
      <c r="A229" s="117" t="s">
        <v>297</v>
      </c>
      <c r="B229" s="117" t="s">
        <v>299</v>
      </c>
      <c r="D229" s="112" t="str">
        <f>VLOOKUP(B229,'Miljövärden urval för publ'!$B$2:$V$480,MATCH("ska publiceras:",'Miljövärden urval för publ'!$B$2:$T$2,0),FALSE)</f>
        <v>ja</v>
      </c>
      <c r="E229" s="113">
        <f t="shared" si="9"/>
        <v>198</v>
      </c>
      <c r="H229" s="106">
        <v>227</v>
      </c>
      <c r="I229" s="106" t="str">
        <f t="shared" si="10"/>
        <v>Luleå Energi AB</v>
      </c>
      <c r="J229" s="106" t="str">
        <f t="shared" si="11"/>
        <v>Råneå</v>
      </c>
      <c r="K229" s="106">
        <f>IF(ISERROR(VLOOKUP($J229,'Miljövärden urval för publ'!$B$2:$H$490,MATCH(K$3,'Miljövärden urval för publ'!$B$2:$H$2,0),FALSE)),"",VLOOKUP($J229,'Miljövärden urval för publ'!$B$2:$H$490,MATCH(K$3,'Miljövärden urval för publ'!$B$2:$H$2,0),FALSE))</f>
        <v>0.161469</v>
      </c>
      <c r="L229" s="106">
        <f>IF(ISERROR(VLOOKUP($J229,'Miljövärden urval för publ'!$B$2:$H$490,MATCH(L$3,'Miljövärden urval för publ'!$B$2:$H$2,0),FALSE)),"",VLOOKUP($J229,'Miljövärden urval för publ'!$B$2:$H$490,MATCH(L$3,'Miljövärden urval för publ'!$B$2:$H$2,0),FALSE))</f>
        <v>24.571899999999999</v>
      </c>
      <c r="M229" s="106">
        <f>IF(ISERROR(VLOOKUP($J229,'Miljövärden urval för publ'!$B$2:$H$490,MATCH(M$3,'Miljövärden urval för publ'!$B$2:$H$2,0),FALSE)),"",VLOOKUP($J229,'Miljövärden urval för publ'!$B$2:$H$490,MATCH(M$3,'Miljövärden urval för publ'!$B$2:$H$2,0),FALSE))</f>
        <v>14.4808</v>
      </c>
      <c r="N229" s="106">
        <f>IF(ISERROR(VLOOKUP($J229,'Miljövärden urval för publ'!$B$2:$H$490,MATCH(N$3,'Miljövärden urval för publ'!$B$2:$H$2,0),FALSE)),"",VLOOKUP($J229,'Miljövärden urval för publ'!$B$2:$H$490,MATCH(N$3,'Miljövärden urval för publ'!$B$2:$H$2,0),FALSE))</f>
        <v>4.1724600000000001E-2</v>
      </c>
    </row>
    <row r="230" spans="1:14" x14ac:dyDescent="0.25">
      <c r="A230" s="117" t="s">
        <v>76</v>
      </c>
      <c r="B230" s="117" t="s">
        <v>88</v>
      </c>
      <c r="D230" s="112" t="str">
        <f>VLOOKUP(B230,'Miljövärden urval för publ'!$B$2:$V$480,MATCH("ska publiceras:",'Miljövärden urval för publ'!$B$2:$T$2,0),FALSE)</f>
        <v>nej</v>
      </c>
      <c r="E230" s="113">
        <f t="shared" si="9"/>
        <v>198</v>
      </c>
      <c r="H230" s="106">
        <v>228</v>
      </c>
      <c r="I230" s="106" t="str">
        <f t="shared" si="10"/>
        <v>Rättviks Teknik AB</v>
      </c>
      <c r="J230" s="106" t="str">
        <f t="shared" si="11"/>
        <v>Rättvik</v>
      </c>
      <c r="K230" s="106">
        <f>IF(ISERROR(VLOOKUP($J230,'Miljövärden urval för publ'!$B$2:$H$490,MATCH(K$3,'Miljövärden urval för publ'!$B$2:$H$2,0),FALSE)),"",VLOOKUP($J230,'Miljövärden urval för publ'!$B$2:$H$490,MATCH(K$3,'Miljövärden urval för publ'!$B$2:$H$2,0),FALSE))</f>
        <v>6.0556800000000001E-2</v>
      </c>
      <c r="L230" s="106">
        <f>IF(ISERROR(VLOOKUP($J230,'Miljövärden urval för publ'!$B$2:$H$490,MATCH(L$3,'Miljövärden urval för publ'!$B$2:$H$2,0),FALSE)),"",VLOOKUP($J230,'Miljövärden urval för publ'!$B$2:$H$490,MATCH(L$3,'Miljövärden urval för publ'!$B$2:$H$2,0),FALSE))</f>
        <v>16.060099999999998</v>
      </c>
      <c r="M230" s="106">
        <f>IF(ISERROR(VLOOKUP($J230,'Miljövärden urval för publ'!$B$2:$H$490,MATCH(M$3,'Miljövärden urval för publ'!$B$2:$H$2,0),FALSE)),"",VLOOKUP($J230,'Miljövärden urval för publ'!$B$2:$H$490,MATCH(M$3,'Miljövärden urval för publ'!$B$2:$H$2,0),FALSE))</f>
        <v>7.8805100000000001</v>
      </c>
      <c r="N230" s="106">
        <f>IF(ISERROR(VLOOKUP($J230,'Miljövärden urval för publ'!$B$2:$H$490,MATCH(N$3,'Miljövärden urval för publ'!$B$2:$H$2,0),FALSE)),"",VLOOKUP($J230,'Miljövärden urval för publ'!$B$2:$H$490,MATCH(N$3,'Miljövärden urval för publ'!$B$2:$H$2,0),FALSE))</f>
        <v>1.77305E-2</v>
      </c>
    </row>
    <row r="231" spans="1:14" x14ac:dyDescent="0.25">
      <c r="A231" s="117" t="s">
        <v>525</v>
      </c>
      <c r="B231" s="117" t="s">
        <v>529</v>
      </c>
      <c r="D231" s="112" t="str">
        <f>VLOOKUP(B231,'Miljövärden urval för publ'!$B$2:$V$480,MATCH("ska publiceras:",'Miljövärden urval för publ'!$B$2:$T$2,0),FALSE)</f>
        <v>ja</v>
      </c>
      <c r="E231" s="113">
        <f t="shared" si="9"/>
        <v>199</v>
      </c>
      <c r="H231" s="106">
        <v>229</v>
      </c>
      <c r="I231" s="106" t="str">
        <f t="shared" si="10"/>
        <v>Sävsjö Energi AB</v>
      </c>
      <c r="J231" s="106" t="str">
        <f t="shared" si="11"/>
        <v>Rörvik</v>
      </c>
      <c r="K231" s="106">
        <f>IF(ISERROR(VLOOKUP($J231,'Miljövärden urval för publ'!$B$2:$H$490,MATCH(K$3,'Miljövärden urval för publ'!$B$2:$H$2,0),FALSE)),"",VLOOKUP($J231,'Miljövärden urval för publ'!$B$2:$H$490,MATCH(K$3,'Miljövärden urval för publ'!$B$2:$H$2,0),FALSE))</f>
        <v>0.115202</v>
      </c>
      <c r="L231" s="106">
        <f>IF(ISERROR(VLOOKUP($J231,'Miljövärden urval för publ'!$B$2:$H$490,MATCH(L$3,'Miljövärden urval för publ'!$B$2:$H$2,0),FALSE)),"",VLOOKUP($J231,'Miljövärden urval för publ'!$B$2:$H$490,MATCH(L$3,'Miljövärden urval för publ'!$B$2:$H$2,0),FALSE))</f>
        <v>27.763500000000001</v>
      </c>
      <c r="M231" s="106">
        <f>IF(ISERROR(VLOOKUP($J231,'Miljövärden urval för publ'!$B$2:$H$490,MATCH(M$3,'Miljövärden urval för publ'!$B$2:$H$2,0),FALSE)),"",VLOOKUP($J231,'Miljövärden urval för publ'!$B$2:$H$490,MATCH(M$3,'Miljövärden urval för publ'!$B$2:$H$2,0),FALSE))</f>
        <v>10.242100000000001</v>
      </c>
      <c r="N231" s="106">
        <f>IF(ISERROR(VLOOKUP($J231,'Miljövärden urval för publ'!$B$2:$H$490,MATCH(N$3,'Miljövärden urval för publ'!$B$2:$H$2,0),FALSE)),"",VLOOKUP($J231,'Miljövärden urval för publ'!$B$2:$H$490,MATCH(N$3,'Miljövärden urval för publ'!$B$2:$H$2,0),FALSE))</f>
        <v>1.09266E-2</v>
      </c>
    </row>
    <row r="232" spans="1:14" x14ac:dyDescent="0.25">
      <c r="A232" s="117" t="s">
        <v>206</v>
      </c>
      <c r="B232" s="117" t="s">
        <v>211</v>
      </c>
      <c r="D232" s="112" t="str">
        <f>VLOOKUP(B232,'Miljövärden urval för publ'!$B$2:$V$480,MATCH("ska publiceras:",'Miljövärden urval för publ'!$B$2:$T$2,0),FALSE)</f>
        <v>nej</v>
      </c>
      <c r="E232" s="113">
        <f t="shared" si="9"/>
        <v>199</v>
      </c>
      <c r="H232" s="106">
        <v>230</v>
      </c>
      <c r="I232" s="106" t="str">
        <f t="shared" si="10"/>
        <v>Sala-Heby Energi AB</v>
      </c>
      <c r="J232" s="106" t="str">
        <f t="shared" si="11"/>
        <v>Sala-Heby</v>
      </c>
      <c r="K232" s="106">
        <f>IF(ISERROR(VLOOKUP($J232,'Miljövärden urval för publ'!$B$2:$H$490,MATCH(K$3,'Miljövärden urval för publ'!$B$2:$H$2,0),FALSE)),"",VLOOKUP($J232,'Miljövärden urval för publ'!$B$2:$H$490,MATCH(K$3,'Miljövärden urval för publ'!$B$2:$H$2,0),FALSE))</f>
        <v>8.3538100000000004E-2</v>
      </c>
      <c r="L232" s="106">
        <f>IF(ISERROR(VLOOKUP($J232,'Miljövärden urval för publ'!$B$2:$H$490,MATCH(L$3,'Miljövärden urval för publ'!$B$2:$H$2,0),FALSE)),"",VLOOKUP($J232,'Miljövärden urval för publ'!$B$2:$H$490,MATCH(L$3,'Miljövärden urval för publ'!$B$2:$H$2,0),FALSE))</f>
        <v>9.2583000000000002</v>
      </c>
      <c r="M232" s="106">
        <f>IF(ISERROR(VLOOKUP($J232,'Miljövärden urval för publ'!$B$2:$H$490,MATCH(M$3,'Miljövärden urval för publ'!$B$2:$H$2,0),FALSE)),"",VLOOKUP($J232,'Miljövärden urval för publ'!$B$2:$H$490,MATCH(M$3,'Miljövärden urval för publ'!$B$2:$H$2,0),FALSE))</f>
        <v>8.5839099999999995</v>
      </c>
      <c r="N232" s="106">
        <f>IF(ISERROR(VLOOKUP($J232,'Miljövärden urval för publ'!$B$2:$H$490,MATCH(N$3,'Miljövärden urval för publ'!$B$2:$H$2,0),FALSE)),"",VLOOKUP($J232,'Miljövärden urval för publ'!$B$2:$H$490,MATCH(N$3,'Miljövärden urval för publ'!$B$2:$H$2,0),FALSE))</f>
        <v>0</v>
      </c>
    </row>
    <row r="233" spans="1:14" x14ac:dyDescent="0.25">
      <c r="A233" s="117" t="s">
        <v>322</v>
      </c>
      <c r="B233" s="117" t="s">
        <v>323</v>
      </c>
      <c r="D233" s="112" t="str">
        <f>VLOOKUP(B233,'Miljövärden urval för publ'!$B$2:$V$480,MATCH("ska publiceras:",'Miljövärden urval för publ'!$B$2:$T$2,0),FALSE)</f>
        <v>ja</v>
      </c>
      <c r="E233" s="113">
        <f t="shared" si="9"/>
        <v>200</v>
      </c>
      <c r="H233" s="106">
        <v>231</v>
      </c>
      <c r="I233" s="106" t="str">
        <f t="shared" si="10"/>
        <v>Vattenfall AB Värme</v>
      </c>
      <c r="J233" s="106" t="str">
        <f t="shared" si="11"/>
        <v>Saltsjöbaden</v>
      </c>
      <c r="K233" s="106">
        <f>IF(ISERROR(VLOOKUP($J233,'Miljövärden urval för publ'!$B$2:$H$490,MATCH(K$3,'Miljövärden urval för publ'!$B$2:$H$2,0),FALSE)),"",VLOOKUP($J233,'Miljövärden urval för publ'!$B$2:$H$490,MATCH(K$3,'Miljövärden urval för publ'!$B$2:$H$2,0),FALSE))</f>
        <v>9.8177600000000004E-2</v>
      </c>
      <c r="L233" s="106">
        <f>IF(ISERROR(VLOOKUP($J233,'Miljövärden urval för publ'!$B$2:$H$490,MATCH(L$3,'Miljövärden urval för publ'!$B$2:$H$2,0),FALSE)),"",VLOOKUP($J233,'Miljövärden urval för publ'!$B$2:$H$490,MATCH(L$3,'Miljövärden urval för publ'!$B$2:$H$2,0),FALSE))</f>
        <v>8.3103400000000001</v>
      </c>
      <c r="M233" s="106">
        <f>IF(ISERROR(VLOOKUP($J233,'Miljövärden urval för publ'!$B$2:$H$490,MATCH(M$3,'Miljövärden urval för publ'!$B$2:$H$2,0),FALSE)),"",VLOOKUP($J233,'Miljövärden urval för publ'!$B$2:$H$490,MATCH(M$3,'Miljövärden urval för publ'!$B$2:$H$2,0),FALSE))</f>
        <v>4.0782400000000001</v>
      </c>
      <c r="N233" s="106">
        <f>IF(ISERROR(VLOOKUP($J233,'Miljövärden urval för publ'!$B$2:$H$490,MATCH(N$3,'Miljövärden urval för publ'!$B$2:$H$2,0),FALSE)),"",VLOOKUP($J233,'Miljövärden urval för publ'!$B$2:$H$490,MATCH(N$3,'Miljövärden urval för publ'!$B$2:$H$2,0),FALSE))</f>
        <v>1.5817899999999999E-2</v>
      </c>
    </row>
    <row r="234" spans="1:14" x14ac:dyDescent="0.25">
      <c r="A234" s="117" t="s">
        <v>76</v>
      </c>
      <c r="B234" s="117" t="s">
        <v>89</v>
      </c>
      <c r="D234" s="112" t="str">
        <f>VLOOKUP(B234,'Miljövärden urval för publ'!$B$2:$V$480,MATCH("ska publiceras:",'Miljövärden urval för publ'!$B$2:$T$2,0),FALSE)</f>
        <v>ja</v>
      </c>
      <c r="E234" s="113">
        <f t="shared" si="9"/>
        <v>201</v>
      </c>
      <c r="H234" s="106">
        <v>232</v>
      </c>
      <c r="I234" s="106" t="str">
        <f t="shared" si="10"/>
        <v>Söderhamn Nära AB</v>
      </c>
      <c r="J234" s="106" t="str">
        <f t="shared" si="11"/>
        <v>Sandarne</v>
      </c>
      <c r="K234" s="106">
        <f>IF(ISERROR(VLOOKUP($J234,'Miljövärden urval för publ'!$B$2:$H$490,MATCH(K$3,'Miljövärden urval för publ'!$B$2:$H$2,0),FALSE)),"",VLOOKUP($J234,'Miljövärden urval för publ'!$B$2:$H$490,MATCH(K$3,'Miljövärden urval för publ'!$B$2:$H$2,0),FALSE))</f>
        <v>0.38347100000000001</v>
      </c>
      <c r="L234" s="106">
        <f>IF(ISERROR(VLOOKUP($J234,'Miljövärden urval för publ'!$B$2:$H$490,MATCH(L$3,'Miljövärden urval för publ'!$B$2:$H$2,0),FALSE)),"",VLOOKUP($J234,'Miljövärden urval för publ'!$B$2:$H$490,MATCH(L$3,'Miljövärden urval för publ'!$B$2:$H$2,0),FALSE))</f>
        <v>57.871000000000002</v>
      </c>
      <c r="M234" s="106">
        <f>IF(ISERROR(VLOOKUP($J234,'Miljövärden urval för publ'!$B$2:$H$490,MATCH(M$3,'Miljövärden urval för publ'!$B$2:$H$2,0),FALSE)),"",VLOOKUP($J234,'Miljövärden urval för publ'!$B$2:$H$490,MATCH(M$3,'Miljövärden urval för publ'!$B$2:$H$2,0),FALSE))</f>
        <v>17.303699999999999</v>
      </c>
      <c r="N234" s="106">
        <f>IF(ISERROR(VLOOKUP($J234,'Miljövärden urval för publ'!$B$2:$H$490,MATCH(N$3,'Miljövärden urval för publ'!$B$2:$H$2,0),FALSE)),"",VLOOKUP($J234,'Miljövärden urval för publ'!$B$2:$H$490,MATCH(N$3,'Miljövärden urval för publ'!$B$2:$H$2,0),FALSE))</f>
        <v>0.15254999999999999</v>
      </c>
    </row>
    <row r="235" spans="1:14" x14ac:dyDescent="0.25">
      <c r="A235" s="117" t="s">
        <v>33</v>
      </c>
      <c r="B235" s="117" t="s">
        <v>38</v>
      </c>
      <c r="D235" s="112" t="str">
        <f>VLOOKUP(B235,'Miljövärden urval för publ'!$B$2:$V$480,MATCH("ska publiceras:",'Miljövärden urval för publ'!$B$2:$T$2,0),FALSE)</f>
        <v>ja</v>
      </c>
      <c r="E235" s="113">
        <f t="shared" si="9"/>
        <v>202</v>
      </c>
      <c r="H235" s="106">
        <v>233</v>
      </c>
      <c r="I235" s="106" t="str">
        <f t="shared" si="10"/>
        <v>Sandviken Energi AB</v>
      </c>
      <c r="J235" s="106" t="str">
        <f t="shared" si="11"/>
        <v>Sandviken</v>
      </c>
      <c r="K235" s="106">
        <f>IF(ISERROR(VLOOKUP($J235,'Miljövärden urval för publ'!$B$2:$H$490,MATCH(K$3,'Miljövärden urval för publ'!$B$2:$H$2,0),FALSE)),"",VLOOKUP($J235,'Miljövärden urval för publ'!$B$2:$H$490,MATCH(K$3,'Miljövärden urval för publ'!$B$2:$H$2,0),FALSE))</f>
        <v>0.54049599999999998</v>
      </c>
      <c r="L235" s="106">
        <f>IF(ISERROR(VLOOKUP($J235,'Miljövärden urval för publ'!$B$2:$H$490,MATCH(L$3,'Miljövärden urval för publ'!$B$2:$H$2,0),FALSE)),"",VLOOKUP($J235,'Miljövärden urval för publ'!$B$2:$H$490,MATCH(L$3,'Miljövärden urval för publ'!$B$2:$H$2,0),FALSE))</f>
        <v>173.512</v>
      </c>
      <c r="M235" s="106">
        <f>IF(ISERROR(VLOOKUP($J235,'Miljövärden urval för publ'!$B$2:$H$490,MATCH(M$3,'Miljövärden urval för publ'!$B$2:$H$2,0),FALSE)),"",VLOOKUP($J235,'Miljövärden urval för publ'!$B$2:$H$490,MATCH(M$3,'Miljövärden urval för publ'!$B$2:$H$2,0),FALSE))</f>
        <v>22.207100000000001</v>
      </c>
      <c r="N235" s="106">
        <f>IF(ISERROR(VLOOKUP($J235,'Miljövärden urval för publ'!$B$2:$H$490,MATCH(N$3,'Miljövärden urval för publ'!$B$2:$H$2,0),FALSE)),"",VLOOKUP($J235,'Miljövärden urval för publ'!$B$2:$H$490,MATCH(N$3,'Miljövärden urval för publ'!$B$2:$H$2,0),FALSE))</f>
        <v>2.94478E-2</v>
      </c>
    </row>
    <row r="236" spans="1:14" x14ac:dyDescent="0.25">
      <c r="A236" s="117" t="s">
        <v>302</v>
      </c>
      <c r="B236" s="117" t="s">
        <v>304</v>
      </c>
      <c r="D236" s="112" t="str">
        <f>VLOOKUP(B236,'Miljövärden urval för publ'!$B$2:$V$480,MATCH("ska publiceras:",'Miljövärden urval för publ'!$B$2:$T$2,0),FALSE)</f>
        <v>ja</v>
      </c>
      <c r="E236" s="113">
        <f t="shared" si="9"/>
        <v>203</v>
      </c>
      <c r="H236" s="106">
        <v>234</v>
      </c>
      <c r="I236" s="106" t="str">
        <f t="shared" si="10"/>
        <v>Österlens Kraft AB</v>
      </c>
      <c r="J236" s="106" t="str">
        <f t="shared" si="11"/>
        <v>Simrishamn</v>
      </c>
      <c r="K236" s="106">
        <f>IF(ISERROR(VLOOKUP($J236,'Miljövärden urval för publ'!$B$2:$H$490,MATCH(K$3,'Miljövärden urval för publ'!$B$2:$H$2,0),FALSE)),"",VLOOKUP($J236,'Miljövärden urval för publ'!$B$2:$H$490,MATCH(K$3,'Miljövärden urval för publ'!$B$2:$H$2,0),FALSE))</f>
        <v>0.167569</v>
      </c>
      <c r="L236" s="106">
        <f>IF(ISERROR(VLOOKUP($J236,'Miljövärden urval för publ'!$B$2:$H$490,MATCH(L$3,'Miljövärden urval för publ'!$B$2:$H$2,0),FALSE)),"",VLOOKUP($J236,'Miljövärden urval för publ'!$B$2:$H$490,MATCH(L$3,'Miljövärden urval för publ'!$B$2:$H$2,0),FALSE))</f>
        <v>39.140599999999999</v>
      </c>
      <c r="M236" s="106">
        <f>IF(ISERROR(VLOOKUP($J236,'Miljövärden urval för publ'!$B$2:$H$490,MATCH(M$3,'Miljövärden urval för publ'!$B$2:$H$2,0),FALSE)),"",VLOOKUP($J236,'Miljövärden urval för publ'!$B$2:$H$490,MATCH(M$3,'Miljövärden urval för publ'!$B$2:$H$2,0),FALSE))</f>
        <v>8.8137600000000003</v>
      </c>
      <c r="N236" s="106">
        <f>IF(ISERROR(VLOOKUP($J236,'Miljövärden urval för publ'!$B$2:$H$490,MATCH(N$3,'Miljövärden urval för publ'!$B$2:$H$2,0),FALSE)),"",VLOOKUP($J236,'Miljövärden urval för publ'!$B$2:$H$490,MATCH(N$3,'Miljövärden urval för publ'!$B$2:$H$2,0),FALSE))</f>
        <v>4.2820900000000002E-2</v>
      </c>
    </row>
    <row r="237" spans="1:14" x14ac:dyDescent="0.25">
      <c r="A237" s="117" t="s">
        <v>357</v>
      </c>
      <c r="B237" s="117" t="s">
        <v>369</v>
      </c>
      <c r="D237" s="112" t="str">
        <f>VLOOKUP(B237,'Miljövärden urval för publ'!$B$2:$V$480,MATCH("ska publiceras:",'Miljövärden urval för publ'!$B$2:$T$2,0),FALSE)</f>
        <v>ja</v>
      </c>
      <c r="E237" s="113">
        <f t="shared" si="9"/>
        <v>204</v>
      </c>
      <c r="H237" s="106">
        <v>235</v>
      </c>
      <c r="I237" s="106" t="str">
        <f t="shared" si="10"/>
        <v>PiteEnergi AB</v>
      </c>
      <c r="J237" s="106" t="str">
        <f t="shared" si="11"/>
        <v>Sjulnäs</v>
      </c>
      <c r="K237" s="106">
        <f>IF(ISERROR(VLOOKUP($J237,'Miljövärden urval för publ'!$B$2:$H$490,MATCH(K$3,'Miljövärden urval för publ'!$B$2:$H$2,0),FALSE)),"",VLOOKUP($J237,'Miljövärden urval för publ'!$B$2:$H$490,MATCH(K$3,'Miljövärden urval för publ'!$B$2:$H$2,0),FALSE))</f>
        <v>0.63708799999999999</v>
      </c>
      <c r="L237" s="106">
        <f>IF(ISERROR(VLOOKUP($J237,'Miljövärden urval för publ'!$B$2:$H$490,MATCH(L$3,'Miljövärden urval för publ'!$B$2:$H$2,0),FALSE)),"",VLOOKUP($J237,'Miljövärden urval för publ'!$B$2:$H$490,MATCH(L$3,'Miljövärden urval för publ'!$B$2:$H$2,0),FALSE))</f>
        <v>112.51300000000001</v>
      </c>
      <c r="M237" s="106">
        <f>IF(ISERROR(VLOOKUP($J237,'Miljövärden urval för publ'!$B$2:$H$490,MATCH(M$3,'Miljövärden urval för publ'!$B$2:$H$2,0),FALSE)),"",VLOOKUP($J237,'Miljövärden urval för publ'!$B$2:$H$490,MATCH(M$3,'Miljövärden urval för publ'!$B$2:$H$2,0),FALSE))</f>
        <v>15.237</v>
      </c>
      <c r="N237" s="106">
        <f>IF(ISERROR(VLOOKUP($J237,'Miljövärden urval för publ'!$B$2:$H$490,MATCH(N$3,'Miljövärden urval för publ'!$B$2:$H$2,0),FALSE)),"",VLOOKUP($J237,'Miljövärden urval för publ'!$B$2:$H$490,MATCH(N$3,'Miljövärden urval för publ'!$B$2:$H$2,0),FALSE))</f>
        <v>0.100189</v>
      </c>
    </row>
    <row r="238" spans="1:14" x14ac:dyDescent="0.25">
      <c r="A238" s="117" t="s">
        <v>306</v>
      </c>
      <c r="B238" s="117" t="s">
        <v>307</v>
      </c>
      <c r="D238" s="112" t="str">
        <f>VLOOKUP(B238,'Miljövärden urval för publ'!$B$2:$V$480,MATCH("ska publiceras:",'Miljövärden urval för publ'!$B$2:$T$2,0),FALSE)</f>
        <v>ja</v>
      </c>
      <c r="E238" s="113">
        <f t="shared" si="9"/>
        <v>205</v>
      </c>
      <c r="H238" s="106">
        <v>236</v>
      </c>
      <c r="I238" s="106" t="str">
        <f t="shared" si="10"/>
        <v>Rindi Energi AB</v>
      </c>
      <c r="J238" s="106" t="str">
        <f t="shared" si="11"/>
        <v>Sjöbo</v>
      </c>
      <c r="K238" s="106">
        <f>IF(ISERROR(VLOOKUP($J238,'Miljövärden urval för publ'!$B$2:$H$490,MATCH(K$3,'Miljövärden urval för publ'!$B$2:$H$2,0),FALSE)),"",VLOOKUP($J238,'Miljövärden urval för publ'!$B$2:$H$490,MATCH(K$3,'Miljövärden urval för publ'!$B$2:$H$2,0),FALSE))</f>
        <v>0.122444</v>
      </c>
      <c r="L238" s="106">
        <f>IF(ISERROR(VLOOKUP($J238,'Miljövärden urval för publ'!$B$2:$H$490,MATCH(L$3,'Miljövärden urval för publ'!$B$2:$H$2,0),FALSE)),"",VLOOKUP($J238,'Miljövärden urval för publ'!$B$2:$H$490,MATCH(L$3,'Miljövärden urval för publ'!$B$2:$H$2,0),FALSE))</f>
        <v>29.722799999999999</v>
      </c>
      <c r="M238" s="106">
        <f>IF(ISERROR(VLOOKUP($J238,'Miljövärden urval för publ'!$B$2:$H$490,MATCH(M$3,'Miljövärden urval för publ'!$B$2:$H$2,0),FALSE)),"",VLOOKUP($J238,'Miljövärden urval för publ'!$B$2:$H$490,MATCH(M$3,'Miljövärden urval för publ'!$B$2:$H$2,0),FALSE))</f>
        <v>8.8445800000000006</v>
      </c>
      <c r="N238" s="106">
        <f>IF(ISERROR(VLOOKUP($J238,'Miljövärden urval för publ'!$B$2:$H$490,MATCH(N$3,'Miljövärden urval för publ'!$B$2:$H$2,0),FALSE)),"",VLOOKUP($J238,'Miljövärden urval för publ'!$B$2:$H$490,MATCH(N$3,'Miljövärden urval för publ'!$B$2:$H$2,0),FALSE))</f>
        <v>3.5071900000000003E-2</v>
      </c>
    </row>
    <row r="239" spans="1:14" x14ac:dyDescent="0.25">
      <c r="A239" s="117" t="s">
        <v>432</v>
      </c>
      <c r="B239" s="117" t="s">
        <v>434</v>
      </c>
      <c r="D239" s="112" t="str">
        <f>VLOOKUP(B239,'Miljövärden urval för publ'!$B$2:$V$480,MATCH("ska publiceras:",'Miljövärden urval för publ'!$B$2:$T$2,0),FALSE)</f>
        <v>nej</v>
      </c>
      <c r="E239" s="113">
        <f t="shared" si="9"/>
        <v>205</v>
      </c>
      <c r="H239" s="106">
        <v>237</v>
      </c>
      <c r="I239" s="106" t="str">
        <f t="shared" si="10"/>
        <v>Skara Energi AB</v>
      </c>
      <c r="J239" s="106" t="str">
        <f t="shared" si="11"/>
        <v>Skara</v>
      </c>
      <c r="K239" s="106">
        <f>IF(ISERROR(VLOOKUP($J239,'Miljövärden urval för publ'!$B$2:$H$490,MATCH(K$3,'Miljövärden urval för publ'!$B$2:$H$2,0),FALSE)),"",VLOOKUP($J239,'Miljövärden urval för publ'!$B$2:$H$490,MATCH(K$3,'Miljövärden urval för publ'!$B$2:$H$2,0),FALSE))</f>
        <v>0.102364</v>
      </c>
      <c r="L239" s="106">
        <f>IF(ISERROR(VLOOKUP($J239,'Miljövärden urval för publ'!$B$2:$H$490,MATCH(L$3,'Miljövärden urval för publ'!$B$2:$H$2,0),FALSE)),"",VLOOKUP($J239,'Miljövärden urval för publ'!$B$2:$H$490,MATCH(L$3,'Miljövärden urval för publ'!$B$2:$H$2,0),FALSE))</f>
        <v>20.757400000000001</v>
      </c>
      <c r="M239" s="106">
        <f>IF(ISERROR(VLOOKUP($J239,'Miljövärden urval för publ'!$B$2:$H$490,MATCH(M$3,'Miljövärden urval för publ'!$B$2:$H$2,0),FALSE)),"",VLOOKUP($J239,'Miljövärden urval för publ'!$B$2:$H$490,MATCH(M$3,'Miljövärden urval för publ'!$B$2:$H$2,0),FALSE))</f>
        <v>7.3208900000000003</v>
      </c>
      <c r="N239" s="106">
        <f>IF(ISERROR(VLOOKUP($J239,'Miljövärden urval för publ'!$B$2:$H$490,MATCH(N$3,'Miljövärden urval för publ'!$B$2:$H$2,0),FALSE)),"",VLOOKUP($J239,'Miljövärden urval för publ'!$B$2:$H$490,MATCH(N$3,'Miljövärden urval för publ'!$B$2:$H$2,0),FALSE))</f>
        <v>1.05944E-2</v>
      </c>
    </row>
    <row r="240" spans="1:14" x14ac:dyDescent="0.25">
      <c r="A240" s="117" t="s">
        <v>474</v>
      </c>
      <c r="B240" s="117" t="s">
        <v>481</v>
      </c>
      <c r="D240" s="112" t="str">
        <f>VLOOKUP(B240,'Miljövärden urval för publ'!$B$2:$V$480,MATCH("ska publiceras:",'Miljövärden urval för publ'!$B$2:$T$2,0),FALSE)</f>
        <v>ja</v>
      </c>
      <c r="E240" s="113">
        <f t="shared" si="9"/>
        <v>206</v>
      </c>
      <c r="H240" s="106">
        <v>238</v>
      </c>
      <c r="I240" s="106" t="str">
        <f t="shared" si="10"/>
        <v>Skellefteå Kraft AB</v>
      </c>
      <c r="J240" s="106" t="str">
        <f t="shared" si="11"/>
        <v>Skellefteå</v>
      </c>
      <c r="K240" s="106">
        <f>IF(ISERROR(VLOOKUP($J240,'Miljövärden urval för publ'!$B$2:$H$490,MATCH(K$3,'Miljövärden urval för publ'!$B$2:$H$2,0),FALSE)),"",VLOOKUP($J240,'Miljövärden urval för publ'!$B$2:$H$490,MATCH(K$3,'Miljövärden urval för publ'!$B$2:$H$2,0),FALSE))</f>
        <v>0.28607199999999999</v>
      </c>
      <c r="L240" s="106">
        <f>IF(ISERROR(VLOOKUP($J240,'Miljövärden urval för publ'!$B$2:$H$490,MATCH(L$3,'Miljövärden urval för publ'!$B$2:$H$2,0),FALSE)),"",VLOOKUP($J240,'Miljövärden urval för publ'!$B$2:$H$490,MATCH(L$3,'Miljövärden urval för publ'!$B$2:$H$2,0),FALSE))</f>
        <v>80.835499999999996</v>
      </c>
      <c r="M240" s="106">
        <f>IF(ISERROR(VLOOKUP($J240,'Miljövärden urval för publ'!$B$2:$H$490,MATCH(M$3,'Miljövärden urval för publ'!$B$2:$H$2,0),FALSE)),"",VLOOKUP($J240,'Miljövärden urval för publ'!$B$2:$H$490,MATCH(M$3,'Miljövärden urval för publ'!$B$2:$H$2,0),FALSE))</f>
        <v>12.6646</v>
      </c>
      <c r="N240" s="106">
        <f>IF(ISERROR(VLOOKUP($J240,'Miljövärden urval för publ'!$B$2:$H$490,MATCH(N$3,'Miljövärden urval för publ'!$B$2:$H$2,0),FALSE)),"",VLOOKUP($J240,'Miljövärden urval för publ'!$B$2:$H$490,MATCH(N$3,'Miljövärden urval för publ'!$B$2:$H$2,0),FALSE))</f>
        <v>8.4708200000000004E-3</v>
      </c>
    </row>
    <row r="241" spans="1:14" x14ac:dyDescent="0.25">
      <c r="A241" s="117" t="s">
        <v>501</v>
      </c>
      <c r="B241" s="117" t="s">
        <v>514</v>
      </c>
      <c r="D241" s="112" t="str">
        <f>VLOOKUP(B241,'Miljövärden urval för publ'!$B$2:$V$480,MATCH("ska publiceras:",'Miljövärden urval för publ'!$B$2:$T$2,0),FALSE)</f>
        <v>ja</v>
      </c>
      <c r="E241" s="113">
        <f t="shared" si="9"/>
        <v>207</v>
      </c>
      <c r="H241" s="106">
        <v>239</v>
      </c>
      <c r="I241" s="106" t="str">
        <f t="shared" si="10"/>
        <v>Hammarö Energi AB</v>
      </c>
      <c r="J241" s="106" t="str">
        <f t="shared" si="11"/>
        <v>Skoghall</v>
      </c>
      <c r="K241" s="106">
        <f>IF(ISERROR(VLOOKUP($J241,'Miljövärden urval för publ'!$B$2:$H$490,MATCH(K$3,'Miljövärden urval för publ'!$B$2:$H$2,0),FALSE)),"",VLOOKUP($J241,'Miljövärden urval för publ'!$B$2:$H$490,MATCH(K$3,'Miljövärden urval för publ'!$B$2:$H$2,0),FALSE))</f>
        <v>0.22387899999999999</v>
      </c>
      <c r="L241" s="106">
        <f>IF(ISERROR(VLOOKUP($J241,'Miljövärden urval för publ'!$B$2:$H$490,MATCH(L$3,'Miljövärden urval för publ'!$B$2:$H$2,0),FALSE)),"",VLOOKUP($J241,'Miljövärden urval för publ'!$B$2:$H$490,MATCH(L$3,'Miljövärden urval för publ'!$B$2:$H$2,0),FALSE))</f>
        <v>63.149099999999997</v>
      </c>
      <c r="M241" s="106">
        <f>IF(ISERROR(VLOOKUP($J241,'Miljövärden urval för publ'!$B$2:$H$490,MATCH(M$3,'Miljövärden urval för publ'!$B$2:$H$2,0),FALSE)),"",VLOOKUP($J241,'Miljövärden urval för publ'!$B$2:$H$490,MATCH(M$3,'Miljövärden urval för publ'!$B$2:$H$2,0),FALSE))</f>
        <v>8.3435199999999998</v>
      </c>
      <c r="N241" s="106">
        <f>IF(ISERROR(VLOOKUP($J241,'Miljövärden urval för publ'!$B$2:$H$490,MATCH(N$3,'Miljövärden urval för publ'!$B$2:$H$2,0),FALSE)),"",VLOOKUP($J241,'Miljövärden urval för publ'!$B$2:$H$490,MATCH(N$3,'Miljövärden urval för publ'!$B$2:$H$2,0),FALSE))</f>
        <v>2.4478099999999999E-2</v>
      </c>
    </row>
    <row r="242" spans="1:14" x14ac:dyDescent="0.25">
      <c r="A242" s="117" t="s">
        <v>308</v>
      </c>
      <c r="B242" s="117" t="s">
        <v>311</v>
      </c>
      <c r="D242" s="112" t="str">
        <f>VLOOKUP(B242,'Miljövärden urval för publ'!$B$2:$V$480,MATCH("ska publiceras:",'Miljövärden urval för publ'!$B$2:$T$2,0),FALSE)</f>
        <v>ja</v>
      </c>
      <c r="E242" s="113">
        <f t="shared" si="9"/>
        <v>208</v>
      </c>
      <c r="H242" s="106">
        <v>240</v>
      </c>
      <c r="I242" s="106" t="str">
        <f t="shared" si="10"/>
        <v>Skövde Värmeverk AB</v>
      </c>
      <c r="J242" s="106" t="str">
        <f t="shared" si="11"/>
        <v>Skultorp</v>
      </c>
      <c r="K242" s="106">
        <f>IF(ISERROR(VLOOKUP($J242,'Miljövärden urval för publ'!$B$2:$H$490,MATCH(K$3,'Miljövärden urval för publ'!$B$2:$H$2,0),FALSE)),"",VLOOKUP($J242,'Miljövärden urval för publ'!$B$2:$H$490,MATCH(K$3,'Miljövärden urval för publ'!$B$2:$H$2,0),FALSE))</f>
        <v>0.188774</v>
      </c>
      <c r="L242" s="106">
        <f>IF(ISERROR(VLOOKUP($J242,'Miljövärden urval för publ'!$B$2:$H$490,MATCH(L$3,'Miljövärden urval för publ'!$B$2:$H$2,0),FALSE)),"",VLOOKUP($J242,'Miljövärden urval för publ'!$B$2:$H$490,MATCH(L$3,'Miljövärden urval för publ'!$B$2:$H$2,0),FALSE))</f>
        <v>13.367100000000001</v>
      </c>
      <c r="M242" s="106">
        <f>IF(ISERROR(VLOOKUP($J242,'Miljövärden urval för publ'!$B$2:$H$490,MATCH(M$3,'Miljövärden urval för publ'!$B$2:$H$2,0),FALSE)),"",VLOOKUP($J242,'Miljövärden urval för publ'!$B$2:$H$490,MATCH(M$3,'Miljövärden urval för publ'!$B$2:$H$2,0),FALSE))</f>
        <v>18.9114</v>
      </c>
      <c r="N242" s="106">
        <f>IF(ISERROR(VLOOKUP($J242,'Miljövärden urval för publ'!$B$2:$H$490,MATCH(N$3,'Miljövärden urval för publ'!$B$2:$H$2,0),FALSE)),"",VLOOKUP($J242,'Miljövärden urval för publ'!$B$2:$H$490,MATCH(N$3,'Miljövärden urval för publ'!$B$2:$H$2,0),FALSE))</f>
        <v>1.30095E-2</v>
      </c>
    </row>
    <row r="243" spans="1:14" x14ac:dyDescent="0.25">
      <c r="A243" s="117" t="s">
        <v>501</v>
      </c>
      <c r="B243" s="117" t="s">
        <v>515</v>
      </c>
      <c r="D243" s="112" t="str">
        <f>VLOOKUP(B243,'Miljövärden urval för publ'!$B$2:$V$480,MATCH("ska publiceras:",'Miljövärden urval för publ'!$B$2:$T$2,0),FALSE)</f>
        <v>ja</v>
      </c>
      <c r="E243" s="113">
        <f t="shared" si="9"/>
        <v>209</v>
      </c>
      <c r="H243" s="106">
        <v>241</v>
      </c>
      <c r="I243" s="106" t="str">
        <f t="shared" si="10"/>
        <v>Lantmännen Agrovärme AB</v>
      </c>
      <c r="J243" s="106" t="str">
        <f t="shared" si="11"/>
        <v>Skurup</v>
      </c>
      <c r="K243" s="106">
        <f>IF(ISERROR(VLOOKUP($J243,'Miljövärden urval för publ'!$B$2:$H$490,MATCH(K$3,'Miljövärden urval för publ'!$B$2:$H$2,0),FALSE)),"",VLOOKUP($J243,'Miljövärden urval för publ'!$B$2:$H$490,MATCH(K$3,'Miljövärden urval för publ'!$B$2:$H$2,0),FALSE))</f>
        <v>1.1250800000000001</v>
      </c>
      <c r="L243" s="106">
        <f>IF(ISERROR(VLOOKUP($J243,'Miljövärden urval för publ'!$B$2:$H$490,MATCH(L$3,'Miljövärden urval för publ'!$B$2:$H$2,0),FALSE)),"",VLOOKUP($J243,'Miljövärden urval för publ'!$B$2:$H$490,MATCH(L$3,'Miljövärden urval för publ'!$B$2:$H$2,0),FALSE))</f>
        <v>21.413799999999998</v>
      </c>
      <c r="M243" s="106">
        <f>IF(ISERROR(VLOOKUP($J243,'Miljövärden urval för publ'!$B$2:$H$490,MATCH(M$3,'Miljövärden urval för publ'!$B$2:$H$2,0),FALSE)),"",VLOOKUP($J243,'Miljövärden urval för publ'!$B$2:$H$490,MATCH(M$3,'Miljövärden urval för publ'!$B$2:$H$2,0),FALSE))</f>
        <v>31.242799999999999</v>
      </c>
      <c r="N243" s="106">
        <f>IF(ISERROR(VLOOKUP($J243,'Miljövärden urval för publ'!$B$2:$H$490,MATCH(N$3,'Miljövärden urval för publ'!$B$2:$H$2,0),FALSE)),"",VLOOKUP($J243,'Miljövärden urval för publ'!$B$2:$H$490,MATCH(N$3,'Miljövärden urval för publ'!$B$2:$H$2,0),FALSE))</f>
        <v>1.2541999999999999E-2</v>
      </c>
    </row>
    <row r="244" spans="1:14" x14ac:dyDescent="0.25">
      <c r="A244" s="117" t="s">
        <v>115</v>
      </c>
      <c r="B244" s="117" t="s">
        <v>121</v>
      </c>
      <c r="D244" s="112" t="str">
        <f>VLOOKUP(B244,'Miljövärden urval för publ'!$B$2:$V$480,MATCH("ska publiceras:",'Miljövärden urval för publ'!$B$2:$T$2,0),FALSE)</f>
        <v>nej</v>
      </c>
      <c r="E244" s="113">
        <f t="shared" si="9"/>
        <v>209</v>
      </c>
      <c r="H244" s="106">
        <v>242</v>
      </c>
      <c r="I244" s="106" t="str">
        <f t="shared" si="10"/>
        <v>Bionär Närvärme AB</v>
      </c>
      <c r="J244" s="106" t="str">
        <f t="shared" si="11"/>
        <v>Skutskär</v>
      </c>
      <c r="K244" s="106">
        <f>IF(ISERROR(VLOOKUP($J244,'Miljövärden urval för publ'!$B$2:$H$490,MATCH(K$3,'Miljövärden urval för publ'!$B$2:$H$2,0),FALSE)),"",VLOOKUP($J244,'Miljövärden urval för publ'!$B$2:$H$490,MATCH(K$3,'Miljövärden urval för publ'!$B$2:$H$2,0),FALSE))</f>
        <v>1.9677499999999999E-3</v>
      </c>
      <c r="L244" s="106">
        <f>IF(ISERROR(VLOOKUP($J244,'Miljövärden urval för publ'!$B$2:$H$490,MATCH(L$3,'Miljövärden urval för publ'!$B$2:$H$2,0),FALSE)),"",VLOOKUP($J244,'Miljövärden urval för publ'!$B$2:$H$490,MATCH(L$3,'Miljövärden urval för publ'!$B$2:$H$2,0),FALSE))</f>
        <v>0.161075</v>
      </c>
      <c r="M244" s="106">
        <f>IF(ISERROR(VLOOKUP($J244,'Miljövärden urval för publ'!$B$2:$H$490,MATCH(M$3,'Miljövärden urval för publ'!$B$2:$H$2,0),FALSE)),"",VLOOKUP($J244,'Miljövärden urval för publ'!$B$2:$H$490,MATCH(M$3,'Miljövärden urval för publ'!$B$2:$H$2,0),FALSE))</f>
        <v>0.100355</v>
      </c>
      <c r="N244" s="106">
        <f>IF(ISERROR(VLOOKUP($J244,'Miljövärden urval för publ'!$B$2:$H$490,MATCH(N$3,'Miljövärden urval för publ'!$B$2:$H$2,0),FALSE)),"",VLOOKUP($J244,'Miljövärden urval för publ'!$B$2:$H$490,MATCH(N$3,'Miljövärden urval för publ'!$B$2:$H$2,0),FALSE))</f>
        <v>0</v>
      </c>
    </row>
    <row r="245" spans="1:14" x14ac:dyDescent="0.25">
      <c r="A245" s="117" t="s">
        <v>12</v>
      </c>
      <c r="B245" s="117" t="s">
        <v>15</v>
      </c>
      <c r="D245" s="112" t="str">
        <f>VLOOKUP(B245,'Miljövärden urval för publ'!$B$2:$V$480,MATCH("ska publiceras:",'Miljövärden urval för publ'!$B$2:$T$2,0),FALSE)</f>
        <v>ja</v>
      </c>
      <c r="E245" s="113">
        <f t="shared" si="9"/>
        <v>210</v>
      </c>
      <c r="H245" s="106">
        <v>243</v>
      </c>
      <c r="I245" s="106" t="str">
        <f t="shared" si="10"/>
        <v>Tekniska Verken i Linköping AB</v>
      </c>
      <c r="J245" s="106" t="str">
        <f t="shared" si="11"/>
        <v>Skärblacka</v>
      </c>
      <c r="K245" s="106">
        <f>IF(ISERROR(VLOOKUP($J245,'Miljövärden urval för publ'!$B$2:$H$490,MATCH(K$3,'Miljövärden urval för publ'!$B$2:$H$2,0),FALSE)),"",VLOOKUP($J245,'Miljövärden urval för publ'!$B$2:$H$490,MATCH(K$3,'Miljövärden urval för publ'!$B$2:$H$2,0),FALSE))</f>
        <v>0.25899499999999998</v>
      </c>
      <c r="L245" s="106">
        <f>IF(ISERROR(VLOOKUP($J245,'Miljövärden urval för publ'!$B$2:$H$490,MATCH(L$3,'Miljövärden urval för publ'!$B$2:$H$2,0),FALSE)),"",VLOOKUP($J245,'Miljövärden urval för publ'!$B$2:$H$490,MATCH(L$3,'Miljövärden urval för publ'!$B$2:$H$2,0),FALSE))</f>
        <v>63.493499999999997</v>
      </c>
      <c r="M245" s="106">
        <f>IF(ISERROR(VLOOKUP($J245,'Miljövärden urval för publ'!$B$2:$H$490,MATCH(M$3,'Miljövärden urval för publ'!$B$2:$H$2,0),FALSE)),"",VLOOKUP($J245,'Miljövärden urval för publ'!$B$2:$H$490,MATCH(M$3,'Miljövärden urval för publ'!$B$2:$H$2,0),FALSE))</f>
        <v>7.8178900000000002</v>
      </c>
      <c r="N245" s="106">
        <f>IF(ISERROR(VLOOKUP($J245,'Miljövärden urval för publ'!$B$2:$H$490,MATCH(N$3,'Miljövärden urval för publ'!$B$2:$H$2,0),FALSE)),"",VLOOKUP($J245,'Miljövärden urval för publ'!$B$2:$H$490,MATCH(N$3,'Miljövärden urval för publ'!$B$2:$H$2,0),FALSE))</f>
        <v>0.13224900000000001</v>
      </c>
    </row>
    <row r="246" spans="1:14" x14ac:dyDescent="0.25">
      <c r="A246" s="117" t="s">
        <v>33</v>
      </c>
      <c r="B246" s="117" t="s">
        <v>39</v>
      </c>
      <c r="D246" s="112" t="str">
        <f>VLOOKUP(B246,'Miljövärden urval för publ'!$B$2:$V$480,MATCH("ska publiceras:",'Miljövärden urval för publ'!$B$2:$T$2,0),FALSE)</f>
        <v>ja</v>
      </c>
      <c r="E246" s="113">
        <f t="shared" si="9"/>
        <v>211</v>
      </c>
      <c r="H246" s="106">
        <v>244</v>
      </c>
      <c r="I246" s="106" t="str">
        <f t="shared" si="10"/>
        <v>Skövde Värmeverk AB</v>
      </c>
      <c r="J246" s="106" t="str">
        <f t="shared" si="11"/>
        <v>Skövde</v>
      </c>
      <c r="K246" s="106">
        <f>IF(ISERROR(VLOOKUP($J246,'Miljövärden urval för publ'!$B$2:$H$490,MATCH(K$3,'Miljövärden urval för publ'!$B$2:$H$2,0),FALSE)),"",VLOOKUP($J246,'Miljövärden urval för publ'!$B$2:$H$490,MATCH(K$3,'Miljövärden urval för publ'!$B$2:$H$2,0),FALSE))</f>
        <v>8.9644100000000004E-2</v>
      </c>
      <c r="L246" s="106">
        <f>IF(ISERROR(VLOOKUP($J246,'Miljövärden urval för publ'!$B$2:$H$490,MATCH(L$3,'Miljövärden urval för publ'!$B$2:$H$2,0),FALSE)),"",VLOOKUP($J246,'Miljövärden urval för publ'!$B$2:$H$490,MATCH(L$3,'Miljövärden urval för publ'!$B$2:$H$2,0),FALSE))</f>
        <v>54.211799999999997</v>
      </c>
      <c r="M246" s="106">
        <f>IF(ISERROR(VLOOKUP($J246,'Miljövärden urval för publ'!$B$2:$H$490,MATCH(M$3,'Miljövärden urval för publ'!$B$2:$H$2,0),FALSE)),"",VLOOKUP($J246,'Miljövärden urval för publ'!$B$2:$H$490,MATCH(M$3,'Miljövärden urval för publ'!$B$2:$H$2,0),FALSE))</f>
        <v>6.0696899999999996</v>
      </c>
      <c r="N246" s="106">
        <f>IF(ISERROR(VLOOKUP($J246,'Miljövärden urval för publ'!$B$2:$H$490,MATCH(N$3,'Miljövärden urval för publ'!$B$2:$H$2,0),FALSE)),"",VLOOKUP($J246,'Miljövärden urval för publ'!$B$2:$H$490,MATCH(N$3,'Miljövärden urval för publ'!$B$2:$H$2,0),FALSE))</f>
        <v>1.22065E-2</v>
      </c>
    </row>
    <row r="247" spans="1:14" x14ac:dyDescent="0.25">
      <c r="A247" s="117" t="s">
        <v>312</v>
      </c>
      <c r="B247" s="117" t="s">
        <v>313</v>
      </c>
      <c r="D247" s="112" t="str">
        <f>VLOOKUP(B247,'Miljövärden urval för publ'!$B$2:$V$480,MATCH("ska publiceras:",'Miljövärden urval för publ'!$B$2:$T$2,0),FALSE)</f>
        <v>ja</v>
      </c>
      <c r="E247" s="113">
        <f t="shared" si="9"/>
        <v>212</v>
      </c>
      <c r="H247" s="106">
        <v>245</v>
      </c>
      <c r="I247" s="106" t="str">
        <f t="shared" si="10"/>
        <v>Gotlands Energi AB</v>
      </c>
      <c r="J247" s="106" t="str">
        <f t="shared" si="11"/>
        <v>Slite</v>
      </c>
      <c r="K247" s="106">
        <f>IF(ISERROR(VLOOKUP($J247,'Miljövärden urval för publ'!$B$2:$H$490,MATCH(K$3,'Miljövärden urval för publ'!$B$2:$H$2,0),FALSE)),"",VLOOKUP($J247,'Miljövärden urval för publ'!$B$2:$H$490,MATCH(K$3,'Miljövärden urval för publ'!$B$2:$H$2,0),FALSE))</f>
        <v>0.306427</v>
      </c>
      <c r="L247" s="106">
        <f>IF(ISERROR(VLOOKUP($J247,'Miljövärden urval för publ'!$B$2:$H$490,MATCH(L$3,'Miljövärden urval för publ'!$B$2:$H$2,0),FALSE)),"",VLOOKUP($J247,'Miljövärden urval för publ'!$B$2:$H$490,MATCH(L$3,'Miljövärden urval för publ'!$B$2:$H$2,0),FALSE))</f>
        <v>76.443899999999999</v>
      </c>
      <c r="M247" s="106">
        <f>IF(ISERROR(VLOOKUP($J247,'Miljövärden urval för publ'!$B$2:$H$490,MATCH(M$3,'Miljövärden urval för publ'!$B$2:$H$2,0),FALSE)),"",VLOOKUP($J247,'Miljövärden urval för publ'!$B$2:$H$490,MATCH(M$3,'Miljövärden urval för publ'!$B$2:$H$2,0),FALSE))</f>
        <v>5.6968300000000003</v>
      </c>
      <c r="N247" s="106">
        <f>IF(ISERROR(VLOOKUP($J247,'Miljövärden urval för publ'!$B$2:$H$490,MATCH(N$3,'Miljövärden urval för publ'!$B$2:$H$2,0),FALSE)),"",VLOOKUP($J247,'Miljövärden urval för publ'!$B$2:$H$490,MATCH(N$3,'Miljövärden urval för publ'!$B$2:$H$2,0),FALSE))</f>
        <v>0.23613899999999999</v>
      </c>
    </row>
    <row r="248" spans="1:14" x14ac:dyDescent="0.25">
      <c r="A248" s="117" t="s">
        <v>51</v>
      </c>
      <c r="B248" s="117" t="s">
        <v>53</v>
      </c>
      <c r="D248" s="112" t="str">
        <f>VLOOKUP(B248,'Miljövärden urval för publ'!$B$2:$V$480,MATCH("ska publiceras:",'Miljövärden urval för publ'!$B$2:$T$2,0),FALSE)</f>
        <v>ja</v>
      </c>
      <c r="E248" s="113">
        <f t="shared" si="9"/>
        <v>213</v>
      </c>
      <c r="H248" s="106">
        <v>246</v>
      </c>
      <c r="I248" s="106" t="str">
        <f t="shared" si="10"/>
        <v>Smedjebacken Energi AB</v>
      </c>
      <c r="J248" s="106" t="str">
        <f t="shared" si="11"/>
        <v>Smedjebacken</v>
      </c>
      <c r="K248" s="106">
        <f>IF(ISERROR(VLOOKUP($J248,'Miljövärden urval för publ'!$B$2:$H$490,MATCH(K$3,'Miljövärden urval för publ'!$B$2:$H$2,0),FALSE)),"",VLOOKUP($J248,'Miljövärden urval för publ'!$B$2:$H$490,MATCH(K$3,'Miljövärden urval för publ'!$B$2:$H$2,0),FALSE))</f>
        <v>0.47227400000000003</v>
      </c>
      <c r="L248" s="106">
        <f>IF(ISERROR(VLOOKUP($J248,'Miljövärden urval för publ'!$B$2:$H$490,MATCH(L$3,'Miljövärden urval för publ'!$B$2:$H$2,0),FALSE)),"",VLOOKUP($J248,'Miljövärden urval för publ'!$B$2:$H$490,MATCH(L$3,'Miljövärden urval för publ'!$B$2:$H$2,0),FALSE))</f>
        <v>93.145399999999995</v>
      </c>
      <c r="M248" s="106">
        <f>IF(ISERROR(VLOOKUP($J248,'Miljövärden urval för publ'!$B$2:$H$490,MATCH(M$3,'Miljövärden urval för publ'!$B$2:$H$2,0),FALSE)),"",VLOOKUP($J248,'Miljövärden urval för publ'!$B$2:$H$490,MATCH(M$3,'Miljövärden urval för publ'!$B$2:$H$2,0),FALSE))</f>
        <v>5.6517299999999997</v>
      </c>
      <c r="N248" s="106">
        <f>IF(ISERROR(VLOOKUP($J248,'Miljövärden urval för publ'!$B$2:$H$490,MATCH(N$3,'Miljövärden urval för publ'!$B$2:$H$2,0),FALSE)),"",VLOOKUP($J248,'Miljövärden urval för publ'!$B$2:$H$490,MATCH(N$3,'Miljövärden urval för publ'!$B$2:$H$2,0),FALSE))</f>
        <v>0.123034</v>
      </c>
    </row>
    <row r="249" spans="1:14" x14ac:dyDescent="0.25">
      <c r="A249" s="117" t="s">
        <v>76</v>
      </c>
      <c r="B249" s="117" t="s">
        <v>90</v>
      </c>
      <c r="D249" s="112" t="str">
        <f>VLOOKUP(B249,'Miljövärden urval för publ'!$B$2:$V$480,MATCH("ska publiceras:",'Miljövärden urval för publ'!$B$2:$T$2,0),FALSE)</f>
        <v>ja</v>
      </c>
      <c r="E249" s="113">
        <f t="shared" si="9"/>
        <v>214</v>
      </c>
      <c r="H249" s="106">
        <v>247</v>
      </c>
      <c r="I249" s="106" t="str">
        <f t="shared" si="10"/>
        <v>E.ON Värme Sverige AB</v>
      </c>
      <c r="J249" s="106" t="str">
        <f t="shared" si="11"/>
        <v>Sollefteå</v>
      </c>
      <c r="K249" s="106">
        <f>IF(ISERROR(VLOOKUP($J249,'Miljövärden urval för publ'!$B$2:$H$490,MATCH(K$3,'Miljövärden urval för publ'!$B$2:$H$2,0),FALSE)),"",VLOOKUP($J249,'Miljövärden urval för publ'!$B$2:$H$490,MATCH(K$3,'Miljövärden urval för publ'!$B$2:$H$2,0),FALSE))</f>
        <v>0.110786</v>
      </c>
      <c r="L249" s="106">
        <f>IF(ISERROR(VLOOKUP($J249,'Miljövärden urval för publ'!$B$2:$H$490,MATCH(L$3,'Miljövärden urval för publ'!$B$2:$H$2,0),FALSE)),"",VLOOKUP($J249,'Miljövärden urval för publ'!$B$2:$H$490,MATCH(L$3,'Miljövärden urval för publ'!$B$2:$H$2,0),FALSE))</f>
        <v>26.052399999999999</v>
      </c>
      <c r="M249" s="106">
        <f>IF(ISERROR(VLOOKUP($J249,'Miljövärden urval för publ'!$B$2:$H$490,MATCH(M$3,'Miljövärden urval för publ'!$B$2:$H$2,0),FALSE)),"",VLOOKUP($J249,'Miljövärden urval för publ'!$B$2:$H$490,MATCH(M$3,'Miljövärden urval för publ'!$B$2:$H$2,0),FALSE))</f>
        <v>7.7992299999999997</v>
      </c>
      <c r="N249" s="106">
        <f>IF(ISERROR(VLOOKUP($J249,'Miljövärden urval för publ'!$B$2:$H$490,MATCH(N$3,'Miljövärden urval för publ'!$B$2:$H$2,0),FALSE)),"",VLOOKUP($J249,'Miljövärden urval för publ'!$B$2:$H$490,MATCH(N$3,'Miljövärden urval för publ'!$B$2:$H$2,0),FALSE))</f>
        <v>1.96974E-2</v>
      </c>
    </row>
    <row r="250" spans="1:14" x14ac:dyDescent="0.25">
      <c r="A250" s="117" t="s">
        <v>142</v>
      </c>
      <c r="B250" s="117" t="s">
        <v>143</v>
      </c>
      <c r="D250" s="112" t="str">
        <f>VLOOKUP(B250,'Miljövärden urval för publ'!$B$2:$V$480,MATCH("ska publiceras:",'Miljövärden urval för publ'!$B$2:$T$2,0),FALSE)</f>
        <v>nej</v>
      </c>
      <c r="E250" s="113">
        <f t="shared" si="9"/>
        <v>214</v>
      </c>
      <c r="H250" s="106">
        <v>248</v>
      </c>
      <c r="I250" s="106" t="str">
        <f t="shared" si="10"/>
        <v>Sollentuna Energi AB</v>
      </c>
      <c r="J250" s="106" t="str">
        <f t="shared" si="11"/>
        <v>Sollentuna</v>
      </c>
      <c r="K250" s="106">
        <f>IF(ISERROR(VLOOKUP($J250,'Miljövärden urval för publ'!$B$2:$H$490,MATCH(K$3,'Miljövärden urval för publ'!$B$2:$H$2,0),FALSE)),"",VLOOKUP($J250,'Miljövärden urval för publ'!$B$2:$H$490,MATCH(K$3,'Miljövärden urval för publ'!$B$2:$H$2,0),FALSE))</f>
        <v>0.26392900000000002</v>
      </c>
      <c r="L250" s="106">
        <f>IF(ISERROR(VLOOKUP($J250,'Miljövärden urval för publ'!$B$2:$H$490,MATCH(L$3,'Miljövärden urval för publ'!$B$2:$H$2,0),FALSE)),"",VLOOKUP($J250,'Miljövärden urval för publ'!$B$2:$H$490,MATCH(L$3,'Miljövärden urval för publ'!$B$2:$H$2,0),FALSE))</f>
        <v>14.502000000000001</v>
      </c>
      <c r="M250" s="106">
        <f>IF(ISERROR(VLOOKUP($J250,'Miljövärden urval för publ'!$B$2:$H$490,MATCH(M$3,'Miljövärden urval för publ'!$B$2:$H$2,0),FALSE)),"",VLOOKUP($J250,'Miljövärden urval för publ'!$B$2:$H$490,MATCH(M$3,'Miljövärden urval för publ'!$B$2:$H$2,0),FALSE))</f>
        <v>0</v>
      </c>
      <c r="N250" s="106">
        <f>IF(ISERROR(VLOOKUP($J250,'Miljövärden urval för publ'!$B$2:$H$490,MATCH(N$3,'Miljövärden urval för publ'!$B$2:$H$2,0),FALSE)),"",VLOOKUP($J250,'Miljövärden urval för publ'!$B$2:$H$490,MATCH(N$3,'Miljövärden urval för publ'!$B$2:$H$2,0),FALSE))</f>
        <v>0.103783</v>
      </c>
    </row>
    <row r="251" spans="1:14" x14ac:dyDescent="0.25">
      <c r="A251" s="117" t="s">
        <v>314</v>
      </c>
      <c r="B251" s="117" t="s">
        <v>315</v>
      </c>
      <c r="D251" s="112" t="str">
        <f>VLOOKUP(B251,'Miljövärden urval för publ'!$B$2:$V$480,MATCH("ska publiceras:",'Miljövärden urval för publ'!$B$2:$T$2,0),FALSE)</f>
        <v>ja</v>
      </c>
      <c r="E251" s="113">
        <f t="shared" si="9"/>
        <v>215</v>
      </c>
      <c r="H251" s="106">
        <v>249</v>
      </c>
      <c r="I251" s="106" t="str">
        <f t="shared" si="10"/>
        <v>Hedemora Energi AB</v>
      </c>
      <c r="J251" s="106" t="str">
        <f t="shared" si="11"/>
        <v>St Skedvi</v>
      </c>
      <c r="K251" s="106">
        <f>IF(ISERROR(VLOOKUP($J251,'Miljövärden urval för publ'!$B$2:$H$490,MATCH(K$3,'Miljövärden urval för publ'!$B$2:$H$2,0),FALSE)),"",VLOOKUP($J251,'Miljövärden urval för publ'!$B$2:$H$490,MATCH(K$3,'Miljövärden urval för publ'!$B$2:$H$2,0),FALSE))</f>
        <v>0.27675899999999998</v>
      </c>
      <c r="L251" s="106">
        <f>IF(ISERROR(VLOOKUP($J251,'Miljövärden urval för publ'!$B$2:$H$490,MATCH(L$3,'Miljövärden urval för publ'!$B$2:$H$2,0),FALSE)),"",VLOOKUP($J251,'Miljövärden urval för publ'!$B$2:$H$490,MATCH(L$3,'Miljövärden urval för publ'!$B$2:$H$2,0),FALSE))</f>
        <v>66.736599999999996</v>
      </c>
      <c r="M251" s="106">
        <f>IF(ISERROR(VLOOKUP($J251,'Miljövärden urval för publ'!$B$2:$H$490,MATCH(M$3,'Miljövärden urval för publ'!$B$2:$H$2,0),FALSE)),"",VLOOKUP($J251,'Miljövärden urval för publ'!$B$2:$H$490,MATCH(M$3,'Miljövärden urval för publ'!$B$2:$H$2,0),FALSE))</f>
        <v>12.331200000000001</v>
      </c>
      <c r="N251" s="106">
        <f>IF(ISERROR(VLOOKUP($J251,'Miljövärden urval för publ'!$B$2:$H$490,MATCH(N$3,'Miljövärden urval för publ'!$B$2:$H$2,0),FALSE)),"",VLOOKUP($J251,'Miljövärden urval för publ'!$B$2:$H$490,MATCH(N$3,'Miljövärden urval för publ'!$B$2:$H$2,0),FALSE))</f>
        <v>0.110925</v>
      </c>
    </row>
    <row r="252" spans="1:14" x14ac:dyDescent="0.25">
      <c r="A252" s="117" t="s">
        <v>316</v>
      </c>
      <c r="B252" s="117" t="s">
        <v>317</v>
      </c>
      <c r="D252" s="112" t="str">
        <f>VLOOKUP(B252,'Miljövärden urval för publ'!$B$2:$V$480,MATCH("ska publiceras:",'Miljövärden urval för publ'!$B$2:$T$2,0),FALSE)</f>
        <v>ja</v>
      </c>
      <c r="E252" s="113">
        <f t="shared" si="9"/>
        <v>216</v>
      </c>
      <c r="H252" s="106">
        <v>250</v>
      </c>
      <c r="I252" s="106" t="str">
        <f t="shared" si="10"/>
        <v>E.ON Värme Sverige AB</v>
      </c>
      <c r="J252" s="106" t="str">
        <f t="shared" si="11"/>
        <v>Staffanstorp</v>
      </c>
      <c r="K252" s="106">
        <f>IF(ISERROR(VLOOKUP($J252,'Miljövärden urval för publ'!$B$2:$H$490,MATCH(K$3,'Miljövärden urval för publ'!$B$2:$H$2,0),FALSE)),"",VLOOKUP($J252,'Miljövärden urval för publ'!$B$2:$H$490,MATCH(K$3,'Miljövärden urval för publ'!$B$2:$H$2,0),FALSE))</f>
        <v>0.17561599999999999</v>
      </c>
      <c r="L252" s="106">
        <f>IF(ISERROR(VLOOKUP($J252,'Miljövärden urval för publ'!$B$2:$H$490,MATCH(L$3,'Miljövärden urval för publ'!$B$2:$H$2,0),FALSE)),"",VLOOKUP($J252,'Miljövärden urval för publ'!$B$2:$H$490,MATCH(L$3,'Miljövärden urval för publ'!$B$2:$H$2,0),FALSE))</f>
        <v>37.337800000000001</v>
      </c>
      <c r="M252" s="106">
        <f>IF(ISERROR(VLOOKUP($J252,'Miljövärden urval för publ'!$B$2:$H$490,MATCH(M$3,'Miljövärden urval för publ'!$B$2:$H$2,0),FALSE)),"",VLOOKUP($J252,'Miljövärden urval för publ'!$B$2:$H$490,MATCH(M$3,'Miljövärden urval för publ'!$B$2:$H$2,0),FALSE))</f>
        <v>9.2792999999999992</v>
      </c>
      <c r="N252" s="106">
        <f>IF(ISERROR(VLOOKUP($J252,'Miljövärden urval för publ'!$B$2:$H$490,MATCH(N$3,'Miljövärden urval för publ'!$B$2:$H$2,0),FALSE)),"",VLOOKUP($J252,'Miljövärden urval för publ'!$B$2:$H$490,MATCH(N$3,'Miljövärden urval för publ'!$B$2:$H$2,0),FALSE))</f>
        <v>8.1916500000000003E-2</v>
      </c>
    </row>
    <row r="253" spans="1:14" x14ac:dyDescent="0.25">
      <c r="A253" s="117" t="s">
        <v>320</v>
      </c>
      <c r="B253" s="117" t="s">
        <v>321</v>
      </c>
      <c r="D253" s="112" t="str">
        <f>VLOOKUP(B253,'Miljövärden urval för publ'!$B$2:$V$480,MATCH("ska publiceras:",'Miljövärden urval för publ'!$B$2:$T$2,0),FALSE)</f>
        <v>ja</v>
      </c>
      <c r="E253" s="113">
        <f t="shared" si="9"/>
        <v>217</v>
      </c>
      <c r="H253" s="106">
        <v>251</v>
      </c>
      <c r="I253" s="106" t="str">
        <f t="shared" si="10"/>
        <v>Lerum Fjärrvärme AB</v>
      </c>
      <c r="J253" s="106" t="str">
        <f t="shared" si="11"/>
        <v>Stenkullen</v>
      </c>
      <c r="K253" s="106">
        <f>IF(ISERROR(VLOOKUP($J253,'Miljövärden urval för publ'!$B$2:$H$490,MATCH(K$3,'Miljövärden urval för publ'!$B$2:$H$2,0),FALSE)),"",VLOOKUP($J253,'Miljövärden urval för publ'!$B$2:$H$490,MATCH(K$3,'Miljövärden urval för publ'!$B$2:$H$2,0),FALSE))</f>
        <v>0.140929</v>
      </c>
      <c r="L253" s="106">
        <f>IF(ISERROR(VLOOKUP($J253,'Miljövärden urval för publ'!$B$2:$H$490,MATCH(L$3,'Miljövärden urval för publ'!$B$2:$H$2,0),FALSE)),"",VLOOKUP($J253,'Miljövärden urval för publ'!$B$2:$H$490,MATCH(L$3,'Miljövärden urval för publ'!$B$2:$H$2,0),FALSE))</f>
        <v>10.4086</v>
      </c>
      <c r="M253" s="106">
        <f>IF(ISERROR(VLOOKUP($J253,'Miljövärden urval för publ'!$B$2:$H$490,MATCH(M$3,'Miljövärden urval för publ'!$B$2:$H$2,0),FALSE)),"",VLOOKUP($J253,'Miljövärden urval för publ'!$B$2:$H$490,MATCH(M$3,'Miljövärden urval för publ'!$B$2:$H$2,0),FALSE))</f>
        <v>14.976100000000001</v>
      </c>
      <c r="N253" s="106">
        <f>IF(ISERROR(VLOOKUP($J253,'Miljövärden urval för publ'!$B$2:$H$490,MATCH(N$3,'Miljövärden urval för publ'!$B$2:$H$2,0),FALSE)),"",VLOOKUP($J253,'Miljövärden urval för publ'!$B$2:$H$490,MATCH(N$3,'Miljövärden urval för publ'!$B$2:$H$2,0),FALSE))</f>
        <v>1.23993E-2</v>
      </c>
    </row>
    <row r="254" spans="1:14" x14ac:dyDescent="0.25">
      <c r="A254" s="117" t="s">
        <v>322</v>
      </c>
      <c r="B254" s="117" t="s">
        <v>324</v>
      </c>
      <c r="D254" s="112" t="str">
        <f>VLOOKUP(B254,'Miljövärden urval för publ'!$B$2:$V$480,MATCH("ska publiceras:",'Miljövärden urval för publ'!$B$2:$T$2,0),FALSE)</f>
        <v>ja</v>
      </c>
      <c r="E254" s="113">
        <f t="shared" si="9"/>
        <v>218</v>
      </c>
      <c r="H254" s="106">
        <v>252</v>
      </c>
      <c r="I254" s="106" t="str">
        <f t="shared" si="10"/>
        <v>Jönköping Energi AB</v>
      </c>
      <c r="J254" s="106" t="str">
        <f t="shared" si="11"/>
        <v>Stensholm</v>
      </c>
      <c r="K254" s="106">
        <f>IF(ISERROR(VLOOKUP($J254,'Miljövärden urval för publ'!$B$2:$H$490,MATCH(K$3,'Miljövärden urval för publ'!$B$2:$H$2,0),FALSE)),"",VLOOKUP($J254,'Miljövärden urval för publ'!$B$2:$H$490,MATCH(K$3,'Miljövärden urval för publ'!$B$2:$H$2,0),FALSE))</f>
        <v>0.18865999999999999</v>
      </c>
      <c r="L254" s="106">
        <f>IF(ISERROR(VLOOKUP($J254,'Miljövärden urval för publ'!$B$2:$H$490,MATCH(L$3,'Miljövärden urval för publ'!$B$2:$H$2,0),FALSE)),"",VLOOKUP($J254,'Miljövärden urval för publ'!$B$2:$H$490,MATCH(L$3,'Miljövärden urval för publ'!$B$2:$H$2,0),FALSE))</f>
        <v>17.666699999999999</v>
      </c>
      <c r="M254" s="106">
        <f>IF(ISERROR(VLOOKUP($J254,'Miljövärden urval för publ'!$B$2:$H$490,MATCH(M$3,'Miljövärden urval för publ'!$B$2:$H$2,0),FALSE)),"",VLOOKUP($J254,'Miljövärden urval för publ'!$B$2:$H$490,MATCH(M$3,'Miljövärden urval för publ'!$B$2:$H$2,0),FALSE))</f>
        <v>15.532500000000001</v>
      </c>
      <c r="N254" s="106">
        <f>IF(ISERROR(VLOOKUP($J254,'Miljövärden urval för publ'!$B$2:$H$490,MATCH(N$3,'Miljövärden urval för publ'!$B$2:$H$2,0),FALSE)),"",VLOOKUP($J254,'Miljövärden urval för publ'!$B$2:$H$490,MATCH(N$3,'Miljövärden urval för publ'!$B$2:$H$2,0),FALSE))</f>
        <v>3.4782599999999997E-2</v>
      </c>
    </row>
    <row r="255" spans="1:14" x14ac:dyDescent="0.25">
      <c r="A255" s="117" t="s">
        <v>327</v>
      </c>
      <c r="B255" s="119" t="s">
        <v>992</v>
      </c>
      <c r="D255" s="112" t="str">
        <f>VLOOKUP(B255,'Miljövärden urval för publ'!$B$2:$V$480,MATCH("ska publiceras:",'Miljövärden urval för publ'!$B$2:$T$2,0),FALSE)</f>
        <v>nej</v>
      </c>
      <c r="E255" s="113">
        <f t="shared" si="9"/>
        <v>218</v>
      </c>
      <c r="H255" s="106">
        <v>253</v>
      </c>
      <c r="I255" s="106" t="str">
        <f t="shared" si="10"/>
        <v>Falbygdens Energi AB</v>
      </c>
      <c r="J255" s="106" t="str">
        <f t="shared" si="11"/>
        <v>Stenstorp</v>
      </c>
      <c r="K255" s="106">
        <f>IF(ISERROR(VLOOKUP($J255,'Miljövärden urval för publ'!$B$2:$H$490,MATCH(K$3,'Miljövärden urval för publ'!$B$2:$H$2,0),FALSE)),"",VLOOKUP($J255,'Miljövärden urval för publ'!$B$2:$H$490,MATCH(K$3,'Miljövärden urval för publ'!$B$2:$H$2,0),FALSE))</f>
        <v>0.28633399999999998</v>
      </c>
      <c r="L255" s="106">
        <f>IF(ISERROR(VLOOKUP($J255,'Miljövärden urval för publ'!$B$2:$H$490,MATCH(L$3,'Miljövärden urval för publ'!$B$2:$H$2,0),FALSE)),"",VLOOKUP($J255,'Miljövärden urval för publ'!$B$2:$H$490,MATCH(L$3,'Miljövärden urval för publ'!$B$2:$H$2,0),FALSE))</f>
        <v>37.790100000000002</v>
      </c>
      <c r="M255" s="106">
        <f>IF(ISERROR(VLOOKUP($J255,'Miljövärden urval för publ'!$B$2:$H$490,MATCH(M$3,'Miljövärden urval för publ'!$B$2:$H$2,0),FALSE)),"",VLOOKUP($J255,'Miljövärden urval för publ'!$B$2:$H$490,MATCH(M$3,'Miljövärden urval för publ'!$B$2:$H$2,0),FALSE))</f>
        <v>16.217500000000001</v>
      </c>
      <c r="N255" s="106">
        <f>IF(ISERROR(VLOOKUP($J255,'Miljövärden urval för publ'!$B$2:$H$490,MATCH(N$3,'Miljövärden urval för publ'!$B$2:$H$2,0),FALSE)),"",VLOOKUP($J255,'Miljövärden urval för publ'!$B$2:$H$490,MATCH(N$3,'Miljövärden urval för publ'!$B$2:$H$2,0),FALSE))</f>
        <v>2.6512899999999999E-2</v>
      </c>
    </row>
    <row r="256" spans="1:14" x14ac:dyDescent="0.25">
      <c r="A256" s="117" t="s">
        <v>556</v>
      </c>
      <c r="B256" s="117" t="s">
        <v>562</v>
      </c>
      <c r="D256" s="112" t="str">
        <f>VLOOKUP(B256,'Miljövärden urval för publ'!$B$2:$V$480,MATCH("ska publiceras:",'Miljövärden urval för publ'!$B$2:$T$2,0),FALSE)</f>
        <v>ja</v>
      </c>
      <c r="E256" s="113">
        <f t="shared" si="9"/>
        <v>219</v>
      </c>
      <c r="H256" s="106">
        <v>254</v>
      </c>
      <c r="I256" s="106" t="str">
        <f t="shared" si="10"/>
        <v>Stenungsunds Energi &amp; Miljö AB</v>
      </c>
      <c r="J256" s="106" t="str">
        <f t="shared" si="11"/>
        <v>Stenungsund</v>
      </c>
      <c r="K256" s="106">
        <f>IF(ISERROR(VLOOKUP($J256,'Miljövärden urval för publ'!$B$2:$H$490,MATCH(K$3,'Miljövärden urval för publ'!$B$2:$H$2,0),FALSE)),"",VLOOKUP($J256,'Miljövärden urval för publ'!$B$2:$H$490,MATCH(K$3,'Miljövärden urval för publ'!$B$2:$H$2,0),FALSE))</f>
        <v>5.5923899999999999E-2</v>
      </c>
      <c r="L256" s="106">
        <f>IF(ISERROR(VLOOKUP($J256,'Miljövärden urval för publ'!$B$2:$H$490,MATCH(L$3,'Miljövärden urval för publ'!$B$2:$H$2,0),FALSE)),"",VLOOKUP($J256,'Miljövärden urval för publ'!$B$2:$H$490,MATCH(L$3,'Miljövärden urval för publ'!$B$2:$H$2,0),FALSE))</f>
        <v>11.127000000000001</v>
      </c>
      <c r="M256" s="106">
        <f>IF(ISERROR(VLOOKUP($J256,'Miljövärden urval för publ'!$B$2:$H$490,MATCH(M$3,'Miljövärden urval för publ'!$B$2:$H$2,0),FALSE)),"",VLOOKUP($J256,'Miljövärden urval för publ'!$B$2:$H$490,MATCH(M$3,'Miljövärden urval för publ'!$B$2:$H$2,0),FALSE))</f>
        <v>0.80128699999999997</v>
      </c>
      <c r="N256" s="106">
        <f>IF(ISERROR(VLOOKUP($J256,'Miljövärden urval för publ'!$B$2:$H$490,MATCH(N$3,'Miljövärden urval för publ'!$B$2:$H$2,0),FALSE)),"",VLOOKUP($J256,'Miljövärden urval för publ'!$B$2:$H$490,MATCH(N$3,'Miljövärden urval för publ'!$B$2:$H$2,0),FALSE))</f>
        <v>2.3088500000000001E-2</v>
      </c>
    </row>
    <row r="257" spans="1:14" x14ac:dyDescent="0.25">
      <c r="A257" s="117" t="s">
        <v>405</v>
      </c>
      <c r="B257" s="117" t="s">
        <v>406</v>
      </c>
      <c r="D257" s="112" t="str">
        <f>VLOOKUP(B257,'Miljövärden urval för publ'!$B$2:$V$480,MATCH("ska publiceras:",'Miljövärden urval för publ'!$B$2:$T$2,0),FALSE)</f>
        <v>nej</v>
      </c>
      <c r="E257" s="113">
        <f t="shared" si="9"/>
        <v>219</v>
      </c>
      <c r="H257" s="106">
        <v>255</v>
      </c>
      <c r="I257" s="106" t="str">
        <f t="shared" si="10"/>
        <v>Fortum Värme,  AB s.m. Stockholms stad</v>
      </c>
      <c r="J257" s="106" t="str">
        <f t="shared" si="11"/>
        <v>Stockholm</v>
      </c>
      <c r="K257" s="106">
        <f>IF(ISERROR(VLOOKUP($J257,'Miljövärden urval för publ'!$B$2:$H$490,MATCH(K$3,'Miljövärden urval för publ'!$B$2:$H$2,0),FALSE)),"",VLOOKUP($J257,'Miljövärden urval för publ'!$B$2:$H$490,MATCH(K$3,'Miljövärden urval för publ'!$B$2:$H$2,0),FALSE))</f>
        <v>0.19526399999999999</v>
      </c>
      <c r="L257" s="106">
        <f>IF(ISERROR(VLOOKUP($J257,'Miljövärden urval för publ'!$B$2:$H$490,MATCH(L$3,'Miljövärden urval för publ'!$B$2:$H$2,0),FALSE)),"",VLOOKUP($J257,'Miljövärden urval för publ'!$B$2:$H$490,MATCH(L$3,'Miljövärden urval för publ'!$B$2:$H$2,0),FALSE))</f>
        <v>74.947500000000005</v>
      </c>
      <c r="M257" s="106">
        <f>IF(ISERROR(VLOOKUP($J257,'Miljövärden urval för publ'!$B$2:$H$490,MATCH(M$3,'Miljövärden urval för publ'!$B$2:$H$2,0),FALSE)),"",VLOOKUP($J257,'Miljövärden urval för publ'!$B$2:$H$490,MATCH(M$3,'Miljövärden urval för publ'!$B$2:$H$2,0),FALSE))</f>
        <v>6.8430900000000001</v>
      </c>
      <c r="N257" s="106">
        <f>IF(ISERROR(VLOOKUP($J257,'Miljövärden urval för publ'!$B$2:$H$490,MATCH(N$3,'Miljövärden urval för publ'!$B$2:$H$2,0),FALSE)),"",VLOOKUP($J257,'Miljövärden urval för publ'!$B$2:$H$490,MATCH(N$3,'Miljövärden urval för publ'!$B$2:$H$2,0),FALSE))</f>
        <v>0.109629</v>
      </c>
    </row>
    <row r="258" spans="1:14" x14ac:dyDescent="0.25">
      <c r="A258" s="117" t="s">
        <v>115</v>
      </c>
      <c r="B258" s="117" t="s">
        <v>122</v>
      </c>
      <c r="D258" s="112" t="str">
        <f>VLOOKUP(B258,'Miljövärden urval för publ'!$B$2:$V$480,MATCH("ska publiceras:",'Miljövärden urval för publ'!$B$2:$T$2,0),FALSE)</f>
        <v>nej</v>
      </c>
      <c r="E258" s="113">
        <f t="shared" si="9"/>
        <v>219</v>
      </c>
      <c r="H258" s="106">
        <v>256</v>
      </c>
      <c r="I258" s="106" t="str">
        <f t="shared" si="10"/>
        <v>Stenungsunds Energi &amp; Miljö AB</v>
      </c>
      <c r="J258" s="106" t="str">
        <f t="shared" si="11"/>
        <v>Stora Höga</v>
      </c>
      <c r="K258" s="106">
        <f>IF(ISERROR(VLOOKUP($J258,'Miljövärden urval för publ'!$B$2:$H$490,MATCH(K$3,'Miljövärden urval för publ'!$B$2:$H$2,0),FALSE)),"",VLOOKUP($J258,'Miljövärden urval för publ'!$B$2:$H$490,MATCH(K$3,'Miljövärden urval för publ'!$B$2:$H$2,0),FALSE))</f>
        <v>0.41714299999999999</v>
      </c>
      <c r="L258" s="106">
        <f>IF(ISERROR(VLOOKUP($J258,'Miljövärden urval för publ'!$B$2:$H$490,MATCH(L$3,'Miljövärden urval för publ'!$B$2:$H$2,0),FALSE)),"",VLOOKUP($J258,'Miljövärden urval för publ'!$B$2:$H$490,MATCH(L$3,'Miljövärden urval för publ'!$B$2:$H$2,0),FALSE))</f>
        <v>78.5505</v>
      </c>
      <c r="M258" s="106">
        <f>IF(ISERROR(VLOOKUP($J258,'Miljövärden urval för publ'!$B$2:$H$490,MATCH(M$3,'Miljövärden urval för publ'!$B$2:$H$2,0),FALSE)),"",VLOOKUP($J258,'Miljövärden urval för publ'!$B$2:$H$490,MATCH(M$3,'Miljövärden urval för publ'!$B$2:$H$2,0),FALSE))</f>
        <v>14.388299999999999</v>
      </c>
      <c r="N258" s="106">
        <f>IF(ISERROR(VLOOKUP($J258,'Miljövärden urval för publ'!$B$2:$H$490,MATCH(N$3,'Miljövärden urval för publ'!$B$2:$H$2,0),FALSE)),"",VLOOKUP($J258,'Miljövärden urval för publ'!$B$2:$H$490,MATCH(N$3,'Miljövärden urval för publ'!$B$2:$H$2,0),FALSE))</f>
        <v>0.18820200000000001</v>
      </c>
    </row>
    <row r="259" spans="1:14" x14ac:dyDescent="0.25">
      <c r="A259" s="117" t="s">
        <v>156</v>
      </c>
      <c r="B259" s="117" t="s">
        <v>159</v>
      </c>
      <c r="D259" s="112" t="str">
        <f>VLOOKUP(B259,'Miljövärden urval för publ'!$B$2:$V$480,MATCH("ska publiceras:",'Miljövärden urval för publ'!$B$2:$T$2,0),FALSE)</f>
        <v>ja</v>
      </c>
      <c r="E259" s="113">
        <f t="shared" si="9"/>
        <v>220</v>
      </c>
      <c r="H259" s="106">
        <v>257</v>
      </c>
      <c r="I259" s="106" t="str">
        <f t="shared" si="10"/>
        <v>Vimmerby Energi &amp; Miljö AB</v>
      </c>
      <c r="J259" s="106" t="str">
        <f t="shared" si="11"/>
        <v>Storebro</v>
      </c>
      <c r="K259" s="106">
        <f>IF(ISERROR(VLOOKUP($J259,'Miljövärden urval för publ'!$B$2:$H$490,MATCH(K$3,'Miljövärden urval för publ'!$B$2:$H$2,0),FALSE)),"",VLOOKUP($J259,'Miljövärden urval för publ'!$B$2:$H$490,MATCH(K$3,'Miljövärden urval för publ'!$B$2:$H$2,0),FALSE))</f>
        <v>6.9239200000000001E-2</v>
      </c>
      <c r="L259" s="106">
        <f>IF(ISERROR(VLOOKUP($J259,'Miljövärden urval för publ'!$B$2:$H$490,MATCH(L$3,'Miljövärden urval för publ'!$B$2:$H$2,0),FALSE)),"",VLOOKUP($J259,'Miljövärden urval för publ'!$B$2:$H$490,MATCH(L$3,'Miljövärden urval för publ'!$B$2:$H$2,0),FALSE))</f>
        <v>12.562799999999999</v>
      </c>
      <c r="M259" s="106">
        <f>IF(ISERROR(VLOOKUP($J259,'Miljövärden urval för publ'!$B$2:$H$490,MATCH(M$3,'Miljövärden urval för publ'!$B$2:$H$2,0),FALSE)),"",VLOOKUP($J259,'Miljövärden urval för publ'!$B$2:$H$490,MATCH(M$3,'Miljövärden urval för publ'!$B$2:$H$2,0),FALSE))</f>
        <v>9.6998200000000008</v>
      </c>
      <c r="N259" s="106">
        <f>IF(ISERROR(VLOOKUP($J259,'Miljövärden urval för publ'!$B$2:$H$490,MATCH(N$3,'Miljövärden urval för publ'!$B$2:$H$2,0),FALSE)),"",VLOOKUP($J259,'Miljövärden urval för publ'!$B$2:$H$490,MATCH(N$3,'Miljövärden urval för publ'!$B$2:$H$2,0),FALSE))</f>
        <v>0</v>
      </c>
    </row>
    <row r="260" spans="1:14" x14ac:dyDescent="0.25">
      <c r="A260" s="117" t="s">
        <v>302</v>
      </c>
      <c r="B260" s="117" t="s">
        <v>305</v>
      </c>
      <c r="D260" s="112" t="str">
        <f>VLOOKUP(B260,'Miljövärden urval för publ'!$B$2:$V$480,MATCH("ska publiceras:",'Miljövärden urval för publ'!$B$2:$T$2,0),FALSE)</f>
        <v>ja</v>
      </c>
      <c r="E260" s="113">
        <f t="shared" ref="E260:E323" si="12">IF(ISERROR(D260),E259,IF(D260="ja",E259+1,E259))</f>
        <v>221</v>
      </c>
      <c r="H260" s="106">
        <v>258</v>
      </c>
      <c r="I260" s="106" t="str">
        <f t="shared" si="10"/>
        <v>Rindi Energi AB</v>
      </c>
      <c r="J260" s="106" t="str">
        <f t="shared" si="11"/>
        <v>Storfors</v>
      </c>
      <c r="K260" s="106">
        <f>IF(ISERROR(VLOOKUP($J260,'Miljövärden urval för publ'!$B$2:$H$490,MATCH(K$3,'Miljövärden urval för publ'!$B$2:$H$2,0),FALSE)),"",VLOOKUP($J260,'Miljövärden urval för publ'!$B$2:$H$490,MATCH(K$3,'Miljövärden urval för publ'!$B$2:$H$2,0),FALSE))</f>
        <v>0.27333099999999999</v>
      </c>
      <c r="L260" s="106">
        <f>IF(ISERROR(VLOOKUP($J260,'Miljövärden urval för publ'!$B$2:$H$490,MATCH(L$3,'Miljövärden urval för publ'!$B$2:$H$2,0),FALSE)),"",VLOOKUP($J260,'Miljövärden urval för publ'!$B$2:$H$490,MATCH(L$3,'Miljövärden urval för publ'!$B$2:$H$2,0),FALSE))</f>
        <v>38.029899999999998</v>
      </c>
      <c r="M260" s="106">
        <f>IF(ISERROR(VLOOKUP($J260,'Miljövärden urval för publ'!$B$2:$H$490,MATCH(M$3,'Miljövärden urval för publ'!$B$2:$H$2,0),FALSE)),"",VLOOKUP($J260,'Miljövärden urval för publ'!$B$2:$H$490,MATCH(M$3,'Miljövärden urval för publ'!$B$2:$H$2,0),FALSE))</f>
        <v>17.507000000000001</v>
      </c>
      <c r="N260" s="106">
        <f>IF(ISERROR(VLOOKUP($J260,'Miljövärden urval för publ'!$B$2:$H$490,MATCH(N$3,'Miljövärden urval för publ'!$B$2:$H$2,0),FALSE)),"",VLOOKUP($J260,'Miljövärden urval för publ'!$B$2:$H$490,MATCH(N$3,'Miljövärden urval för publ'!$B$2:$H$2,0),FALSE))</f>
        <v>6.0405100000000003E-2</v>
      </c>
    </row>
    <row r="261" spans="1:14" x14ac:dyDescent="0.25">
      <c r="A261" s="117" t="s">
        <v>357</v>
      </c>
      <c r="B261" s="117" t="s">
        <v>370</v>
      </c>
      <c r="D261" s="112" t="str">
        <f>VLOOKUP(B261,'Miljövärden urval för publ'!$B$2:$V$480,MATCH("ska publiceras:",'Miljövärden urval för publ'!$B$2:$T$2,0),FALSE)</f>
        <v>ja</v>
      </c>
      <c r="E261" s="113">
        <f t="shared" si="12"/>
        <v>222</v>
      </c>
      <c r="H261" s="106">
        <v>259</v>
      </c>
      <c r="I261" s="106" t="str">
        <f t="shared" ref="I261:I324" si="13">IF(ISERROR(INDEX($A$4:$E$490,MATCH($H261,$E$4:$E$490,0),1)),"",INDEX($A$4:$E$490,MATCH($H261,$E$4:$E$490,0),1))</f>
        <v>Skellefteå Kraft AB</v>
      </c>
      <c r="J261" s="106" t="str">
        <f t="shared" si="11"/>
        <v>Storuman</v>
      </c>
      <c r="K261" s="106">
        <f>IF(ISERROR(VLOOKUP($J261,'Miljövärden urval för publ'!$B$2:$H$490,MATCH(K$3,'Miljövärden urval för publ'!$B$2:$H$2,0),FALSE)),"",VLOOKUP($J261,'Miljövärden urval för publ'!$B$2:$H$490,MATCH(K$3,'Miljövärden urval för publ'!$B$2:$H$2,0),FALSE))</f>
        <v>0.30074600000000001</v>
      </c>
      <c r="L261" s="106">
        <f>IF(ISERROR(VLOOKUP($J261,'Miljövärden urval för publ'!$B$2:$H$490,MATCH(L$3,'Miljövärden urval för publ'!$B$2:$H$2,0),FALSE)),"",VLOOKUP($J261,'Miljövärden urval för publ'!$B$2:$H$490,MATCH(L$3,'Miljövärden urval för publ'!$B$2:$H$2,0),FALSE))</f>
        <v>33.127400000000002</v>
      </c>
      <c r="M261" s="106">
        <f>IF(ISERROR(VLOOKUP($J261,'Miljövärden urval för publ'!$B$2:$H$490,MATCH(M$3,'Miljövärden urval för publ'!$B$2:$H$2,0),FALSE)),"",VLOOKUP($J261,'Miljövärden urval för publ'!$B$2:$H$490,MATCH(M$3,'Miljövärden urval för publ'!$B$2:$H$2,0),FALSE))</f>
        <v>18.407699999999998</v>
      </c>
      <c r="N261" s="106">
        <f>IF(ISERROR(VLOOKUP($J261,'Miljövärden urval för publ'!$B$2:$H$490,MATCH(N$3,'Miljövärden urval för publ'!$B$2:$H$2,0),FALSE)),"",VLOOKUP($J261,'Miljövärden urval för publ'!$B$2:$H$490,MATCH(N$3,'Miljövärden urval för publ'!$B$2:$H$2,0),FALSE))</f>
        <v>5.3797900000000003E-2</v>
      </c>
    </row>
    <row r="262" spans="1:14" x14ac:dyDescent="0.25">
      <c r="A262" s="117" t="s">
        <v>346</v>
      </c>
      <c r="B262" s="117" t="s">
        <v>348</v>
      </c>
      <c r="D262" s="112" t="str">
        <f>VLOOKUP(B262,'Miljövärden urval för publ'!$B$2:$V$480,MATCH("ska publiceras:",'Miljövärden urval för publ'!$B$2:$T$2,0),FALSE)</f>
        <v>ja</v>
      </c>
      <c r="E262" s="113">
        <f t="shared" si="12"/>
        <v>223</v>
      </c>
      <c r="H262" s="106">
        <v>260</v>
      </c>
      <c r="I262" s="106" t="str">
        <f t="shared" si="13"/>
        <v>Vattenfall AB Värme</v>
      </c>
      <c r="J262" s="106" t="str">
        <f t="shared" ref="J262:J325" si="14">IF(ISERROR(INDEX($A$4:$E$490,MATCH($H262,$E$4:$E$490,0),2)),"",INDEX($A$4:$E$490,MATCH($H262,$E$4:$E$490,0),2))</f>
        <v>Storvreta</v>
      </c>
      <c r="K262" s="106">
        <f>IF(ISERROR(VLOOKUP($J262,'Miljövärden urval för publ'!$B$2:$H$490,MATCH(K$3,'Miljövärden urval för publ'!$B$2:$H$2,0),FALSE)),"",VLOOKUP($J262,'Miljövärden urval för publ'!$B$2:$H$490,MATCH(K$3,'Miljövärden urval för publ'!$B$2:$H$2,0),FALSE))</f>
        <v>0.199487</v>
      </c>
      <c r="L262" s="106">
        <f>IF(ISERROR(VLOOKUP($J262,'Miljövärden urval för publ'!$B$2:$H$490,MATCH(L$3,'Miljövärden urval för publ'!$B$2:$H$2,0),FALSE)),"",VLOOKUP($J262,'Miljövärden urval för publ'!$B$2:$H$490,MATCH(L$3,'Miljövärden urval för publ'!$B$2:$H$2,0),FALSE))</f>
        <v>9.1495200000000008</v>
      </c>
      <c r="M262" s="106">
        <f>IF(ISERROR(VLOOKUP($J262,'Miljövärden urval för publ'!$B$2:$H$490,MATCH(M$3,'Miljövärden urval för publ'!$B$2:$H$2,0),FALSE)),"",VLOOKUP($J262,'Miljövärden urval för publ'!$B$2:$H$490,MATCH(M$3,'Miljövärden urval för publ'!$B$2:$H$2,0),FALSE))</f>
        <v>20.285699999999999</v>
      </c>
      <c r="N262" s="106">
        <f>IF(ISERROR(VLOOKUP($J262,'Miljövärden urval för publ'!$B$2:$H$490,MATCH(N$3,'Miljövärden urval för publ'!$B$2:$H$2,0),FALSE)),"",VLOOKUP($J262,'Miljövärden urval för publ'!$B$2:$H$490,MATCH(N$3,'Miljövärden urval för publ'!$B$2:$H$2,0),FALSE))</f>
        <v>0</v>
      </c>
    </row>
    <row r="263" spans="1:14" x14ac:dyDescent="0.25">
      <c r="A263" s="117" t="s">
        <v>322</v>
      </c>
      <c r="B263" s="117" t="s">
        <v>325</v>
      </c>
      <c r="D263" s="112" t="str">
        <f>VLOOKUP(B263,'Miljövärden urval för publ'!$B$2:$V$480,MATCH("ska publiceras:",'Miljövärden urval för publ'!$B$2:$T$2,0),FALSE)</f>
        <v>ja</v>
      </c>
      <c r="E263" s="113">
        <f t="shared" si="12"/>
        <v>224</v>
      </c>
      <c r="H263" s="106">
        <v>261</v>
      </c>
      <c r="I263" s="106" t="str">
        <f t="shared" si="13"/>
        <v>Strängnäs Energi AB, SEVAB</v>
      </c>
      <c r="J263" s="106" t="str">
        <f t="shared" si="14"/>
        <v>Strängnäs</v>
      </c>
      <c r="K263" s="106">
        <f>IF(ISERROR(VLOOKUP($J263,'Miljövärden urval för publ'!$B$2:$H$490,MATCH(K$3,'Miljövärden urval för publ'!$B$2:$H$2,0),FALSE)),"",VLOOKUP($J263,'Miljövärden urval för publ'!$B$2:$H$490,MATCH(K$3,'Miljövärden urval för publ'!$B$2:$H$2,0),FALSE))</f>
        <v>0.16812099999999999</v>
      </c>
      <c r="L263" s="106">
        <f>IF(ISERROR(VLOOKUP($J263,'Miljövärden urval för publ'!$B$2:$H$490,MATCH(L$3,'Miljövärden urval för publ'!$B$2:$H$2,0),FALSE)),"",VLOOKUP($J263,'Miljövärden urval för publ'!$B$2:$H$490,MATCH(L$3,'Miljövärden urval för publ'!$B$2:$H$2,0),FALSE))</f>
        <v>52.090299999999999</v>
      </c>
      <c r="M263" s="106">
        <f>IF(ISERROR(VLOOKUP($J263,'Miljövärden urval för publ'!$B$2:$H$490,MATCH(M$3,'Miljövärden urval för publ'!$B$2:$H$2,0),FALSE)),"",VLOOKUP($J263,'Miljövärden urval för publ'!$B$2:$H$490,MATCH(M$3,'Miljövärden urval för publ'!$B$2:$H$2,0),FALSE))</f>
        <v>5.50793</v>
      </c>
      <c r="N263" s="106">
        <f>IF(ISERROR(VLOOKUP($J263,'Miljövärden urval för publ'!$B$2:$H$490,MATCH(N$3,'Miljövärden urval för publ'!$B$2:$H$2,0),FALSE)),"",VLOOKUP($J263,'Miljövärden urval för publ'!$B$2:$H$490,MATCH(N$3,'Miljövärden urval för publ'!$B$2:$H$2,0),FALSE))</f>
        <v>4.8262300000000001E-2</v>
      </c>
    </row>
    <row r="264" spans="1:14" x14ac:dyDescent="0.25">
      <c r="A264" s="117" t="s">
        <v>534</v>
      </c>
      <c r="B264" s="117" t="s">
        <v>537</v>
      </c>
      <c r="D264" s="112" t="str">
        <f>VLOOKUP(B264,'Miljövärden urval för publ'!$B$2:$V$480,MATCH("ska publiceras:",'Miljövärden urval för publ'!$B$2:$T$2,0),FALSE)</f>
        <v>ja</v>
      </c>
      <c r="E264" s="113">
        <f t="shared" si="12"/>
        <v>225</v>
      </c>
      <c r="H264" s="106">
        <v>262</v>
      </c>
      <c r="I264" s="106" t="str">
        <f t="shared" si="13"/>
        <v>Affärsverken Karlskrona AB</v>
      </c>
      <c r="J264" s="106" t="str">
        <f t="shared" si="14"/>
        <v>Sturkö</v>
      </c>
      <c r="K264" s="106">
        <f>IF(ISERROR(VLOOKUP($J264,'Miljövärden urval för publ'!$B$2:$H$490,MATCH(K$3,'Miljövärden urval för publ'!$B$2:$H$2,0),FALSE)),"",VLOOKUP($J264,'Miljövärden urval för publ'!$B$2:$H$490,MATCH(K$3,'Miljövärden urval för publ'!$B$2:$H$2,0),FALSE))</f>
        <v>0.38076100000000002</v>
      </c>
      <c r="L264" s="106">
        <f>IF(ISERROR(VLOOKUP($J264,'Miljövärden urval för publ'!$B$2:$H$490,MATCH(L$3,'Miljövärden urval för publ'!$B$2:$H$2,0),FALSE)),"",VLOOKUP($J264,'Miljövärden urval för publ'!$B$2:$H$490,MATCH(L$3,'Miljövärden urval för publ'!$B$2:$H$2,0),FALSE))</f>
        <v>42.728700000000003</v>
      </c>
      <c r="M264" s="106">
        <f>IF(ISERROR(VLOOKUP($J264,'Miljövärden urval för publ'!$B$2:$H$490,MATCH(M$3,'Miljövärden urval för publ'!$B$2:$H$2,0),FALSE)),"",VLOOKUP($J264,'Miljövärden urval för publ'!$B$2:$H$490,MATCH(M$3,'Miljövärden urval för publ'!$B$2:$H$2,0),FALSE))</f>
        <v>17.436900000000001</v>
      </c>
      <c r="N264" s="106">
        <f>IF(ISERROR(VLOOKUP($J264,'Miljövärden urval för publ'!$B$2:$H$490,MATCH(N$3,'Miljövärden urval för publ'!$B$2:$H$2,0),FALSE)),"",VLOOKUP($J264,'Miljövärden urval för publ'!$B$2:$H$490,MATCH(N$3,'Miljövärden urval för publ'!$B$2:$H$2,0),FALSE))</f>
        <v>9.9228200000000003E-2</v>
      </c>
    </row>
    <row r="265" spans="1:14" x14ac:dyDescent="0.25">
      <c r="A265" s="117" t="s">
        <v>522</v>
      </c>
      <c r="B265" s="117" t="s">
        <v>523</v>
      </c>
      <c r="D265" s="112" t="str">
        <f>VLOOKUP(B265,'Miljövärden urval för publ'!$B$2:$V$480,MATCH("ska publiceras:",'Miljövärden urval för publ'!$B$2:$T$2,0),FALSE)</f>
        <v>ja</v>
      </c>
      <c r="E265" s="113">
        <f t="shared" si="12"/>
        <v>226</v>
      </c>
      <c r="H265" s="106">
        <v>263</v>
      </c>
      <c r="I265" s="106" t="str">
        <f t="shared" si="13"/>
        <v>Värmevärden AB</v>
      </c>
      <c r="J265" s="106" t="str">
        <f t="shared" si="14"/>
        <v>Stöllet</v>
      </c>
      <c r="K265" s="106">
        <f>IF(ISERROR(VLOOKUP($J265,'Miljövärden urval för publ'!$B$2:$H$490,MATCH(K$3,'Miljövärden urval för publ'!$B$2:$H$2,0),FALSE)),"",VLOOKUP($J265,'Miljövärden urval för publ'!$B$2:$H$490,MATCH(K$3,'Miljövärden urval för publ'!$B$2:$H$2,0),FALSE))</f>
        <v>0.21867500000000001</v>
      </c>
      <c r="L265" s="106">
        <f>IF(ISERROR(VLOOKUP($J265,'Miljövärden urval för publ'!$B$2:$H$490,MATCH(L$3,'Miljövärden urval för publ'!$B$2:$H$2,0),FALSE)),"",VLOOKUP($J265,'Miljövärden urval för publ'!$B$2:$H$490,MATCH(L$3,'Miljövärden urval för publ'!$B$2:$H$2,0),FALSE))</f>
        <v>9.5430200000000003</v>
      </c>
      <c r="M265" s="106">
        <f>IF(ISERROR(VLOOKUP($J265,'Miljövärden urval för publ'!$B$2:$H$490,MATCH(M$3,'Miljövärden urval för publ'!$B$2:$H$2,0),FALSE)),"",VLOOKUP($J265,'Miljövärden urval för publ'!$B$2:$H$490,MATCH(M$3,'Miljövärden urval för publ'!$B$2:$H$2,0),FALSE))</f>
        <v>18.147400000000001</v>
      </c>
      <c r="N265" s="106">
        <f>IF(ISERROR(VLOOKUP($J265,'Miljövärden urval för publ'!$B$2:$H$490,MATCH(N$3,'Miljövärden urval för publ'!$B$2:$H$2,0),FALSE)),"",VLOOKUP($J265,'Miljövärden urval för publ'!$B$2:$H$490,MATCH(N$3,'Miljövärden urval för publ'!$B$2:$H$2,0),FALSE))</f>
        <v>3.8724499999999999E-3</v>
      </c>
    </row>
    <row r="266" spans="1:14" x14ac:dyDescent="0.25">
      <c r="A266" s="117" t="s">
        <v>272</v>
      </c>
      <c r="B266" s="117" t="s">
        <v>274</v>
      </c>
      <c r="D266" s="112" t="str">
        <f>VLOOKUP(B266,'Miljövärden urval för publ'!$B$2:$V$480,MATCH("ska publiceras:",'Miljövärden urval för publ'!$B$2:$T$2,0),FALSE)</f>
        <v>ja</v>
      </c>
      <c r="E266" s="113">
        <f t="shared" si="12"/>
        <v>227</v>
      </c>
      <c r="H266" s="106">
        <v>264</v>
      </c>
      <c r="I266" s="106" t="str">
        <f t="shared" si="13"/>
        <v>Skövde Värmeverk AB</v>
      </c>
      <c r="J266" s="106" t="str">
        <f t="shared" si="14"/>
        <v>Stöpen</v>
      </c>
      <c r="K266" s="106">
        <f>IF(ISERROR(VLOOKUP($J266,'Miljövärden urval för publ'!$B$2:$H$490,MATCH(K$3,'Miljövärden urval för publ'!$B$2:$H$2,0),FALSE)),"",VLOOKUP($J266,'Miljövärden urval för publ'!$B$2:$H$490,MATCH(K$3,'Miljövärden urval för publ'!$B$2:$H$2,0),FALSE))</f>
        <v>0.20977000000000001</v>
      </c>
      <c r="L266" s="106">
        <f>IF(ISERROR(VLOOKUP($J266,'Miljövärden urval för publ'!$B$2:$H$490,MATCH(L$3,'Miljövärden urval för publ'!$B$2:$H$2,0),FALSE)),"",VLOOKUP($J266,'Miljövärden urval för publ'!$B$2:$H$490,MATCH(L$3,'Miljövärden urval för publ'!$B$2:$H$2,0),FALSE))</f>
        <v>19.859200000000001</v>
      </c>
      <c r="M266" s="106">
        <f>IF(ISERROR(VLOOKUP($J266,'Miljövärden urval för publ'!$B$2:$H$490,MATCH(M$3,'Miljövärden urval för publ'!$B$2:$H$2,0),FALSE)),"",VLOOKUP($J266,'Miljövärden urval för publ'!$B$2:$H$490,MATCH(M$3,'Miljövärden urval för publ'!$B$2:$H$2,0),FALSE))</f>
        <v>18.017499999999998</v>
      </c>
      <c r="N266" s="106">
        <f>IF(ISERROR(VLOOKUP($J266,'Miljövärden urval för publ'!$B$2:$H$490,MATCH(N$3,'Miljövärden urval för publ'!$B$2:$H$2,0),FALSE)),"",VLOOKUP($J266,'Miljövärden urval för publ'!$B$2:$H$490,MATCH(N$3,'Miljövärden urval för publ'!$B$2:$H$2,0),FALSE))</f>
        <v>3.3124800000000003E-2</v>
      </c>
    </row>
    <row r="267" spans="1:14" x14ac:dyDescent="0.25">
      <c r="A267" s="117" t="s">
        <v>349</v>
      </c>
      <c r="B267" s="117" t="s">
        <v>350</v>
      </c>
      <c r="D267" s="112" t="str">
        <f>VLOOKUP(B267,'Miljövärden urval för publ'!$B$2:$V$480,MATCH("ska publiceras:",'Miljövärden urval för publ'!$B$2:$T$2,0),FALSE)</f>
        <v>ja</v>
      </c>
      <c r="E267" s="113">
        <f t="shared" si="12"/>
        <v>228</v>
      </c>
      <c r="H267" s="106">
        <v>265</v>
      </c>
      <c r="I267" s="106" t="str">
        <f t="shared" si="13"/>
        <v>Norrenergi AB</v>
      </c>
      <c r="J267" s="106" t="str">
        <f t="shared" si="14"/>
        <v>Sundbyberg-Solna</v>
      </c>
      <c r="K267" s="106">
        <f>IF(ISERROR(VLOOKUP($J267,'Miljövärden urval för publ'!$B$2:$H$490,MATCH(K$3,'Miljövärden urval för publ'!$B$2:$H$2,0),FALSE)),"",VLOOKUP($J267,'Miljövärden urval för publ'!$B$2:$H$490,MATCH(K$3,'Miljövärden urval för publ'!$B$2:$H$2,0),FALSE))</f>
        <v>0.31456699999999999</v>
      </c>
      <c r="L267" s="106">
        <f>IF(ISERROR(VLOOKUP($J267,'Miljövärden urval för publ'!$B$2:$H$490,MATCH(L$3,'Miljövärden urval för publ'!$B$2:$H$2,0),FALSE)),"",VLOOKUP($J267,'Miljövärden urval för publ'!$B$2:$H$490,MATCH(L$3,'Miljövärden urval för publ'!$B$2:$H$2,0),FALSE))</f>
        <v>4.6563100000000004</v>
      </c>
      <c r="M267" s="106">
        <f>IF(ISERROR(VLOOKUP($J267,'Miljövärden urval för publ'!$B$2:$H$490,MATCH(M$3,'Miljövärden urval för publ'!$B$2:$H$2,0),FALSE)),"",VLOOKUP($J267,'Miljövärden urval för publ'!$B$2:$H$490,MATCH(M$3,'Miljövärden urval för publ'!$B$2:$H$2,0),FALSE))</f>
        <v>4.37296</v>
      </c>
      <c r="N267" s="106">
        <f>IF(ISERROR(VLOOKUP($J267,'Miljövärden urval för publ'!$B$2:$H$490,MATCH(N$3,'Miljövärden urval för publ'!$B$2:$H$2,0),FALSE)),"",VLOOKUP($J267,'Miljövärden urval för publ'!$B$2:$H$490,MATCH(N$3,'Miljövärden urval för publ'!$B$2:$H$2,0),FALSE))</f>
        <v>8.02603E-3</v>
      </c>
    </row>
    <row r="268" spans="1:14" x14ac:dyDescent="0.25">
      <c r="A268" s="117" t="s">
        <v>410</v>
      </c>
      <c r="B268" s="117" t="s">
        <v>411</v>
      </c>
      <c r="D268" s="112" t="str">
        <f>VLOOKUP(B268,'Miljövärden urval för publ'!$B$2:$V$480,MATCH("ska publiceras:",'Miljövärden urval för publ'!$B$2:$T$2,0),FALSE)</f>
        <v>ja</v>
      </c>
      <c r="E268" s="113">
        <f t="shared" si="12"/>
        <v>229</v>
      </c>
      <c r="H268" s="106">
        <v>266</v>
      </c>
      <c r="I268" s="106" t="str">
        <f t="shared" si="13"/>
        <v>Sundsvall Energi AB</v>
      </c>
      <c r="J268" s="106" t="str">
        <f t="shared" si="14"/>
        <v>Sundsvall</v>
      </c>
      <c r="K268" s="106">
        <f>IF(ISERROR(VLOOKUP($J268,'Miljövärden urval för publ'!$B$2:$H$490,MATCH(K$3,'Miljövärden urval för publ'!$B$2:$H$2,0),FALSE)),"",VLOOKUP($J268,'Miljövärden urval för publ'!$B$2:$H$490,MATCH(K$3,'Miljövärden urval för publ'!$B$2:$H$2,0),FALSE))</f>
        <v>0.161078</v>
      </c>
      <c r="L268" s="106">
        <f>IF(ISERROR(VLOOKUP($J268,'Miljövärden urval för publ'!$B$2:$H$490,MATCH(L$3,'Miljövärden urval för publ'!$B$2:$H$2,0),FALSE)),"",VLOOKUP($J268,'Miljövärden urval för publ'!$B$2:$H$490,MATCH(L$3,'Miljövärden urval för publ'!$B$2:$H$2,0),FALSE))</f>
        <v>84.351100000000002</v>
      </c>
      <c r="M268" s="106">
        <f>IF(ISERROR(VLOOKUP($J268,'Miljövärden urval för publ'!$B$2:$H$490,MATCH(M$3,'Miljövärden urval för publ'!$B$2:$H$2,0),FALSE)),"",VLOOKUP($J268,'Miljövärden urval för publ'!$B$2:$H$490,MATCH(M$3,'Miljövärden urval för publ'!$B$2:$H$2,0),FALSE))</f>
        <v>4.4112799999999996</v>
      </c>
      <c r="N268" s="106">
        <f>IF(ISERROR(VLOOKUP($J268,'Miljövärden urval för publ'!$B$2:$H$490,MATCH(N$3,'Miljövärden urval för publ'!$B$2:$H$2,0),FALSE)),"",VLOOKUP($J268,'Miljövärden urval för publ'!$B$2:$H$490,MATCH(N$3,'Miljövärden urval för publ'!$B$2:$H$2,0),FALSE))</f>
        <v>3.8136000000000003E-2</v>
      </c>
    </row>
    <row r="269" spans="1:14" x14ac:dyDescent="0.25">
      <c r="A269" s="117" t="s">
        <v>351</v>
      </c>
      <c r="B269" s="117" t="s">
        <v>352</v>
      </c>
      <c r="D269" s="112" t="str">
        <f>VLOOKUP(B269,'Miljövärden urval för publ'!$B$2:$V$480,MATCH("ska publiceras:",'Miljövärden urval för publ'!$B$2:$T$2,0),FALSE)</f>
        <v>ja</v>
      </c>
      <c r="E269" s="113">
        <f t="shared" si="12"/>
        <v>230</v>
      </c>
      <c r="H269" s="106">
        <v>267</v>
      </c>
      <c r="I269" s="106" t="str">
        <f t="shared" si="13"/>
        <v>Rindi Energi AB</v>
      </c>
      <c r="J269" s="106" t="str">
        <f t="shared" si="14"/>
        <v>Sunne</v>
      </c>
      <c r="K269" s="106">
        <f>IF(ISERROR(VLOOKUP($J269,'Miljövärden urval för publ'!$B$2:$H$490,MATCH(K$3,'Miljövärden urval för publ'!$B$2:$H$2,0),FALSE)),"",VLOOKUP($J269,'Miljövärden urval för publ'!$B$2:$H$490,MATCH(K$3,'Miljövärden urval för publ'!$B$2:$H$2,0),FALSE))</f>
        <v>9.1502799999999995E-2</v>
      </c>
      <c r="L269" s="106">
        <f>IF(ISERROR(VLOOKUP($J269,'Miljövärden urval för publ'!$B$2:$H$490,MATCH(L$3,'Miljövärden urval för publ'!$B$2:$H$2,0),FALSE)),"",VLOOKUP($J269,'Miljövärden urval för publ'!$B$2:$H$490,MATCH(L$3,'Miljövärden urval för publ'!$B$2:$H$2,0),FALSE))</f>
        <v>21.3476</v>
      </c>
      <c r="M269" s="106">
        <f>IF(ISERROR(VLOOKUP($J269,'Miljövärden urval för publ'!$B$2:$H$490,MATCH(M$3,'Miljövärden urval för publ'!$B$2:$H$2,0),FALSE)),"",VLOOKUP($J269,'Miljövärden urval för publ'!$B$2:$H$490,MATCH(M$3,'Miljövärden urval för publ'!$B$2:$H$2,0),FALSE))</f>
        <v>7.0804200000000002</v>
      </c>
      <c r="N269" s="106">
        <f>IF(ISERROR(VLOOKUP($J269,'Miljövärden urval för publ'!$B$2:$H$490,MATCH(N$3,'Miljövärden urval för publ'!$B$2:$H$2,0),FALSE)),"",VLOOKUP($J269,'Miljövärden urval för publ'!$B$2:$H$490,MATCH(N$3,'Miljövärden urval för publ'!$B$2:$H$2,0),FALSE))</f>
        <v>1.5630399999999999E-2</v>
      </c>
    </row>
    <row r="270" spans="1:14" x14ac:dyDescent="0.25">
      <c r="A270" s="117" t="s">
        <v>474</v>
      </c>
      <c r="B270" s="117" t="s">
        <v>482</v>
      </c>
      <c r="D270" s="112" t="str">
        <f>VLOOKUP(B270,'Miljövärden urval för publ'!$B$2:$V$480,MATCH("ska publiceras:",'Miljövärden urval för publ'!$B$2:$T$2,0),FALSE)</f>
        <v>ja</v>
      </c>
      <c r="E270" s="113">
        <f t="shared" si="12"/>
        <v>231</v>
      </c>
      <c r="H270" s="106">
        <v>268</v>
      </c>
      <c r="I270" s="106" t="str">
        <f t="shared" si="13"/>
        <v>Hagfors Energi AB</v>
      </c>
      <c r="J270" s="106" t="str">
        <f t="shared" si="14"/>
        <v>Sunnemo</v>
      </c>
      <c r="K270" s="106">
        <f>IF(ISERROR(VLOOKUP($J270,'Miljövärden urval för publ'!$B$2:$H$490,MATCH(K$3,'Miljövärden urval för publ'!$B$2:$H$2,0),FALSE)),"",VLOOKUP($J270,'Miljövärden urval för publ'!$B$2:$H$490,MATCH(K$3,'Miljövärden urval för publ'!$B$2:$H$2,0),FALSE))</f>
        <v>0.14133799999999999</v>
      </c>
      <c r="L270" s="106">
        <f>IF(ISERROR(VLOOKUP($J270,'Miljövärden urval för publ'!$B$2:$H$490,MATCH(L$3,'Miljövärden urval för publ'!$B$2:$H$2,0),FALSE)),"",VLOOKUP($J270,'Miljövärden urval för publ'!$B$2:$H$490,MATCH(L$3,'Miljövärden urval för publ'!$B$2:$H$2,0),FALSE))</f>
        <v>14.0471</v>
      </c>
      <c r="M270" s="106">
        <f>IF(ISERROR(VLOOKUP($J270,'Miljövärden urval för publ'!$B$2:$H$490,MATCH(M$3,'Miljövärden urval för publ'!$B$2:$H$2,0),FALSE)),"",VLOOKUP($J270,'Miljövärden urval för publ'!$B$2:$H$490,MATCH(M$3,'Miljövärden urval för publ'!$B$2:$H$2,0),FALSE))</f>
        <v>13.2765</v>
      </c>
      <c r="N270" s="106">
        <f>IF(ISERROR(VLOOKUP($J270,'Miljövärden urval för publ'!$B$2:$H$490,MATCH(N$3,'Miljövärden urval för publ'!$B$2:$H$2,0),FALSE)),"",VLOOKUP($J270,'Miljövärden urval för publ'!$B$2:$H$490,MATCH(N$3,'Miljövärden urval för publ'!$B$2:$H$2,0),FALSE))</f>
        <v>3.0892900000000001E-2</v>
      </c>
    </row>
    <row r="271" spans="1:14" x14ac:dyDescent="0.25">
      <c r="A271" s="117" t="s">
        <v>415</v>
      </c>
      <c r="B271" s="117" t="s">
        <v>418</v>
      </c>
      <c r="D271" s="112" t="str">
        <f>VLOOKUP(B271,'Miljövärden urval för publ'!$B$2:$V$480,MATCH("ska publiceras:",'Miljövärden urval för publ'!$B$2:$T$2,0),FALSE)</f>
        <v>ja</v>
      </c>
      <c r="E271" s="113">
        <f t="shared" si="12"/>
        <v>232</v>
      </c>
      <c r="H271" s="106">
        <v>269</v>
      </c>
      <c r="I271" s="106" t="str">
        <f t="shared" si="13"/>
        <v>Mälarenergi AB</v>
      </c>
      <c r="J271" s="106" t="str">
        <f t="shared" si="14"/>
        <v>Surahammar Mälarenergi</v>
      </c>
      <c r="K271" s="106">
        <f>IF(ISERROR(VLOOKUP($J271,'Miljövärden urval för publ'!$B$2:$H$490,MATCH(K$3,'Miljövärden urval för publ'!$B$2:$H$2,0),FALSE)),"",VLOOKUP($J271,'Miljövärden urval för publ'!$B$2:$H$490,MATCH(K$3,'Miljövärden urval för publ'!$B$2:$H$2,0),FALSE))</f>
        <v>0.64980199999999999</v>
      </c>
      <c r="L271" s="106">
        <f>IF(ISERROR(VLOOKUP($J271,'Miljövärden urval för publ'!$B$2:$H$490,MATCH(L$3,'Miljövärden urval för publ'!$B$2:$H$2,0),FALSE)),"",VLOOKUP($J271,'Miljövärden urval för publ'!$B$2:$H$490,MATCH(L$3,'Miljövärden urval för publ'!$B$2:$H$2,0),FALSE))</f>
        <v>235.93100000000001</v>
      </c>
      <c r="M271" s="106">
        <f>IF(ISERROR(VLOOKUP($J271,'Miljövärden urval för publ'!$B$2:$H$490,MATCH(M$3,'Miljövärden urval för publ'!$B$2:$H$2,0),FALSE)),"",VLOOKUP($J271,'Miljövärden urval för publ'!$B$2:$H$490,MATCH(M$3,'Miljövärden urval för publ'!$B$2:$H$2,0),FALSE))</f>
        <v>25.6389</v>
      </c>
      <c r="N271" s="106">
        <f>IF(ISERROR(VLOOKUP($J271,'Miljövärden urval för publ'!$B$2:$H$490,MATCH(N$3,'Miljövärden urval för publ'!$B$2:$H$2,0),FALSE)),"",VLOOKUP($J271,'Miljövärden urval för publ'!$B$2:$H$490,MATCH(N$3,'Miljövärden urval för publ'!$B$2:$H$2,0),FALSE))</f>
        <v>2.1765699999999999E-2</v>
      </c>
    </row>
    <row r="272" spans="1:14" x14ac:dyDescent="0.25">
      <c r="A272" s="117" t="s">
        <v>353</v>
      </c>
      <c r="B272" s="117" t="s">
        <v>354</v>
      </c>
      <c r="D272" s="112" t="str">
        <f>VLOOKUP(B272,'Miljövärden urval för publ'!$B$2:$V$480,MATCH("ska publiceras:",'Miljövärden urval för publ'!$B$2:$T$2,0),FALSE)</f>
        <v>ja</v>
      </c>
      <c r="E272" s="113">
        <f t="shared" si="12"/>
        <v>233</v>
      </c>
      <c r="H272" s="106">
        <v>270</v>
      </c>
      <c r="I272" s="106" t="str">
        <f t="shared" si="13"/>
        <v>Degerfors Energi AB</v>
      </c>
      <c r="J272" s="106" t="str">
        <f t="shared" si="14"/>
        <v>Svartå</v>
      </c>
      <c r="K272" s="106">
        <f>IF(ISERROR(VLOOKUP($J272,'Miljövärden urval för publ'!$B$2:$H$490,MATCH(K$3,'Miljövärden urval för publ'!$B$2:$H$2,0),FALSE)),"",VLOOKUP($J272,'Miljövärden urval för publ'!$B$2:$H$490,MATCH(K$3,'Miljövärden urval för publ'!$B$2:$H$2,0),FALSE))</f>
        <v>0.21163299999999999</v>
      </c>
      <c r="L272" s="106">
        <f>IF(ISERROR(VLOOKUP($J272,'Miljövärden urval för publ'!$B$2:$H$490,MATCH(L$3,'Miljövärden urval för publ'!$B$2:$H$2,0),FALSE)),"",VLOOKUP($J272,'Miljövärden urval för publ'!$B$2:$H$490,MATCH(L$3,'Miljövärden urval för publ'!$B$2:$H$2,0),FALSE))</f>
        <v>20.849699999999999</v>
      </c>
      <c r="M272" s="106">
        <f>IF(ISERROR(VLOOKUP($J272,'Miljövärden urval för publ'!$B$2:$H$490,MATCH(M$3,'Miljövärden urval för publ'!$B$2:$H$2,0),FALSE)),"",VLOOKUP($J272,'Miljövärden urval för publ'!$B$2:$H$490,MATCH(M$3,'Miljövärden urval för publ'!$B$2:$H$2,0),FALSE))</f>
        <v>17.881</v>
      </c>
      <c r="N272" s="106">
        <f>IF(ISERROR(VLOOKUP($J272,'Miljövärden urval för publ'!$B$2:$H$490,MATCH(N$3,'Miljövärden urval för publ'!$B$2:$H$2,0),FALSE)),"",VLOOKUP($J272,'Miljövärden urval för publ'!$B$2:$H$490,MATCH(N$3,'Miljövärden urval för publ'!$B$2:$H$2,0),FALSE))</f>
        <v>1.41265E-2</v>
      </c>
    </row>
    <row r="273" spans="1:14" x14ac:dyDescent="0.25">
      <c r="A273" s="117" t="s">
        <v>554</v>
      </c>
      <c r="B273" s="117" t="s">
        <v>555</v>
      </c>
      <c r="D273" s="112" t="str">
        <f>VLOOKUP(B273,'Miljövärden urval för publ'!$B$2:$V$480,MATCH("ska publiceras:",'Miljövärden urval för publ'!$B$2:$T$2,0),FALSE)</f>
        <v>ja</v>
      </c>
      <c r="E273" s="113">
        <f t="shared" si="12"/>
        <v>234</v>
      </c>
      <c r="H273" s="106">
        <v>271</v>
      </c>
      <c r="I273" s="106" t="str">
        <f t="shared" si="13"/>
        <v>Solör Bioenergi Svenljunga AB</v>
      </c>
      <c r="J273" s="106" t="str">
        <f t="shared" si="14"/>
        <v>Svenljunga</v>
      </c>
      <c r="K273" s="106">
        <f>IF(ISERROR(VLOOKUP($J273,'Miljövärden urval för publ'!$B$2:$H$490,MATCH(K$3,'Miljövärden urval för publ'!$B$2:$H$2,0),FALSE)),"",VLOOKUP($J273,'Miljövärden urval för publ'!$B$2:$H$490,MATCH(K$3,'Miljövärden urval för publ'!$B$2:$H$2,0),FALSE))</f>
        <v>0.20811399999999999</v>
      </c>
      <c r="L273" s="106">
        <f>IF(ISERROR(VLOOKUP($J273,'Miljövärden urval för publ'!$B$2:$H$490,MATCH(L$3,'Miljövärden urval för publ'!$B$2:$H$2,0),FALSE)),"",VLOOKUP($J273,'Miljövärden urval för publ'!$B$2:$H$490,MATCH(L$3,'Miljövärden urval för publ'!$B$2:$H$2,0),FALSE))</f>
        <v>42.366300000000003</v>
      </c>
      <c r="M273" s="106">
        <f>IF(ISERROR(VLOOKUP($J273,'Miljövärden urval för publ'!$B$2:$H$490,MATCH(M$3,'Miljövärden urval för publ'!$B$2:$H$2,0),FALSE)),"",VLOOKUP($J273,'Miljövärden urval för publ'!$B$2:$H$490,MATCH(M$3,'Miljövärden urval för publ'!$B$2:$H$2,0),FALSE))</f>
        <v>3.9839000000000002</v>
      </c>
      <c r="N273" s="106">
        <f>IF(ISERROR(VLOOKUP($J273,'Miljövärden urval för publ'!$B$2:$H$490,MATCH(N$3,'Miljövärden urval för publ'!$B$2:$H$2,0),FALSE)),"",VLOOKUP($J273,'Miljövärden urval för publ'!$B$2:$H$490,MATCH(N$3,'Miljövärden urval för publ'!$B$2:$H$2,0),FALSE))</f>
        <v>4.1992099999999997E-2</v>
      </c>
    </row>
    <row r="274" spans="1:14" x14ac:dyDescent="0.25">
      <c r="A274" s="117" t="s">
        <v>322</v>
      </c>
      <c r="B274" s="117" t="s">
        <v>326</v>
      </c>
      <c r="D274" s="112" t="str">
        <f>VLOOKUP(B274,'Miljövärden urval för publ'!$B$2:$V$480,MATCH("ska publiceras:",'Miljövärden urval för publ'!$B$2:$T$2,0),FALSE)</f>
        <v>ja</v>
      </c>
      <c r="E274" s="113">
        <f t="shared" si="12"/>
        <v>235</v>
      </c>
      <c r="H274" s="106">
        <v>272</v>
      </c>
      <c r="I274" s="106" t="str">
        <f t="shared" si="13"/>
        <v>Falu Energi &amp; Vatten AB</v>
      </c>
      <c r="J274" s="106" t="str">
        <f t="shared" si="14"/>
        <v>Svärdsjö</v>
      </c>
      <c r="K274" s="106">
        <f>IF(ISERROR(VLOOKUP($J274,'Miljövärden urval för publ'!$B$2:$H$490,MATCH(K$3,'Miljövärden urval för publ'!$B$2:$H$2,0),FALSE)),"",VLOOKUP($J274,'Miljövärden urval för publ'!$B$2:$H$490,MATCH(K$3,'Miljövärden urval för publ'!$B$2:$H$2,0),FALSE))</f>
        <v>0.183694</v>
      </c>
      <c r="L274" s="106">
        <f>IF(ISERROR(VLOOKUP($J274,'Miljövärden urval för publ'!$B$2:$H$490,MATCH(L$3,'Miljövärden urval för publ'!$B$2:$H$2,0),FALSE)),"",VLOOKUP($J274,'Miljövärden urval för publ'!$B$2:$H$490,MATCH(L$3,'Miljövärden urval för publ'!$B$2:$H$2,0),FALSE))</f>
        <v>17.305299999999999</v>
      </c>
      <c r="M274" s="106">
        <f>IF(ISERROR(VLOOKUP($J274,'Miljövärden urval för publ'!$B$2:$H$490,MATCH(M$3,'Miljövärden urval för publ'!$B$2:$H$2,0),FALSE)),"",VLOOKUP($J274,'Miljövärden urval för publ'!$B$2:$H$490,MATCH(M$3,'Miljövärden urval för publ'!$B$2:$H$2,0),FALSE))</f>
        <v>17.750599999999999</v>
      </c>
      <c r="N274" s="106">
        <f>IF(ISERROR(VLOOKUP($J274,'Miljövärden urval för publ'!$B$2:$H$490,MATCH(N$3,'Miljövärden urval för publ'!$B$2:$H$2,0),FALSE)),"",VLOOKUP($J274,'Miljövärden urval för publ'!$B$2:$H$490,MATCH(N$3,'Miljövärden urval för publ'!$B$2:$H$2,0),FALSE))</f>
        <v>2.63591E-2</v>
      </c>
    </row>
    <row r="275" spans="1:14" x14ac:dyDescent="0.25">
      <c r="A275" s="117" t="s">
        <v>331</v>
      </c>
      <c r="B275" s="117" t="s">
        <v>337</v>
      </c>
      <c r="D275" s="112" t="str">
        <f>VLOOKUP(B275,'Miljövärden urval för publ'!$B$2:$V$480,MATCH("ska publiceras:",'Miljövärden urval för publ'!$B$2:$T$2,0),FALSE)</f>
        <v>ja</v>
      </c>
      <c r="E275" s="113">
        <f t="shared" si="12"/>
        <v>236</v>
      </c>
      <c r="H275" s="106">
        <v>273</v>
      </c>
      <c r="I275" s="106" t="str">
        <f t="shared" si="13"/>
        <v>Värmevärden AB</v>
      </c>
      <c r="J275" s="106" t="str">
        <f t="shared" si="14"/>
        <v>Säffle</v>
      </c>
      <c r="K275" s="106">
        <f>IF(ISERROR(VLOOKUP($J275,'Miljövärden urval för publ'!$B$2:$H$490,MATCH(K$3,'Miljövärden urval för publ'!$B$2:$H$2,0),FALSE)),"",VLOOKUP($J275,'Miljövärden urval för publ'!$B$2:$H$490,MATCH(K$3,'Miljövärden urval för publ'!$B$2:$H$2,0),FALSE))</f>
        <v>0.15470999999999999</v>
      </c>
      <c r="L275" s="106">
        <f>IF(ISERROR(VLOOKUP($J275,'Miljövärden urval för publ'!$B$2:$H$490,MATCH(L$3,'Miljövärden urval för publ'!$B$2:$H$2,0),FALSE)),"",VLOOKUP($J275,'Miljövärden urval för publ'!$B$2:$H$490,MATCH(L$3,'Miljövärden urval för publ'!$B$2:$H$2,0),FALSE))</f>
        <v>12.121700000000001</v>
      </c>
      <c r="M275" s="106">
        <f>IF(ISERROR(VLOOKUP($J275,'Miljövärden urval för publ'!$B$2:$H$490,MATCH(M$3,'Miljövärden urval för publ'!$B$2:$H$2,0),FALSE)),"",VLOOKUP($J275,'Miljövärden urval för publ'!$B$2:$H$490,MATCH(M$3,'Miljövärden urval för publ'!$B$2:$H$2,0),FALSE))</f>
        <v>7.73902</v>
      </c>
      <c r="N275" s="106">
        <f>IF(ISERROR(VLOOKUP($J275,'Miljövärden urval för publ'!$B$2:$H$490,MATCH(N$3,'Miljövärden urval för publ'!$B$2:$H$2,0),FALSE)),"",VLOOKUP($J275,'Miljövärden urval för publ'!$B$2:$H$490,MATCH(N$3,'Miljövärden urval för publ'!$B$2:$H$2,0),FALSE))</f>
        <v>2.6911500000000001E-2</v>
      </c>
    </row>
    <row r="276" spans="1:14" x14ac:dyDescent="0.25">
      <c r="A276" s="117" t="s">
        <v>355</v>
      </c>
      <c r="B276" s="117" t="s">
        <v>356</v>
      </c>
      <c r="D276" s="112" t="str">
        <f>VLOOKUP(B276,'Miljövärden urval för publ'!$B$2:$V$480,MATCH("ska publiceras:",'Miljövärden urval för publ'!$B$2:$T$2,0),FALSE)</f>
        <v>ja</v>
      </c>
      <c r="E276" s="113">
        <f t="shared" si="12"/>
        <v>237</v>
      </c>
      <c r="H276" s="106">
        <v>274</v>
      </c>
      <c r="I276" s="106" t="str">
        <f t="shared" si="13"/>
        <v>Hedemora Energi AB</v>
      </c>
      <c r="J276" s="106" t="str">
        <f t="shared" si="14"/>
        <v>Säter</v>
      </c>
      <c r="K276" s="106">
        <f>IF(ISERROR(VLOOKUP($J276,'Miljövärden urval för publ'!$B$2:$H$490,MATCH(K$3,'Miljövärden urval för publ'!$B$2:$H$2,0),FALSE)),"",VLOOKUP($J276,'Miljövärden urval för publ'!$B$2:$H$490,MATCH(K$3,'Miljövärden urval för publ'!$B$2:$H$2,0),FALSE))</f>
        <v>0.126525</v>
      </c>
      <c r="L276" s="106">
        <f>IF(ISERROR(VLOOKUP($J276,'Miljövärden urval för publ'!$B$2:$H$490,MATCH(L$3,'Miljövärden urval för publ'!$B$2:$H$2,0),FALSE)),"",VLOOKUP($J276,'Miljövärden urval för publ'!$B$2:$H$490,MATCH(L$3,'Miljövärden urval för publ'!$B$2:$H$2,0),FALSE))</f>
        <v>29.502600000000001</v>
      </c>
      <c r="M276" s="106">
        <f>IF(ISERROR(VLOOKUP($J276,'Miljövärden urval för publ'!$B$2:$H$490,MATCH(M$3,'Miljövärden urval för publ'!$B$2:$H$2,0),FALSE)),"",VLOOKUP($J276,'Miljövärden urval för publ'!$B$2:$H$490,MATCH(M$3,'Miljövärden urval för publ'!$B$2:$H$2,0),FALSE))</f>
        <v>6.6268200000000004</v>
      </c>
      <c r="N276" s="106">
        <f>IF(ISERROR(VLOOKUP($J276,'Miljövärden urval för publ'!$B$2:$H$490,MATCH(N$3,'Miljövärden urval för publ'!$B$2:$H$2,0),FALSE)),"",VLOOKUP($J276,'Miljövärden urval för publ'!$B$2:$H$490,MATCH(N$3,'Miljövärden urval för publ'!$B$2:$H$2,0),FALSE))</f>
        <v>3.9868099999999997E-2</v>
      </c>
    </row>
    <row r="277" spans="1:14" x14ac:dyDescent="0.25">
      <c r="A277" s="117" t="s">
        <v>357</v>
      </c>
      <c r="B277" s="117" t="s">
        <v>371</v>
      </c>
      <c r="D277" s="112" t="str">
        <f>VLOOKUP(B277,'Miljövärden urval för publ'!$B$2:$V$480,MATCH("ska publiceras:",'Miljövärden urval för publ'!$B$2:$T$2,0),FALSE)</f>
        <v>ja</v>
      </c>
      <c r="E277" s="113">
        <f t="shared" si="12"/>
        <v>238</v>
      </c>
      <c r="H277" s="106">
        <v>275</v>
      </c>
      <c r="I277" s="106" t="str">
        <f t="shared" si="13"/>
        <v>Umeå Energi AB</v>
      </c>
      <c r="J277" s="106" t="str">
        <f t="shared" si="14"/>
        <v>Sävar</v>
      </c>
      <c r="K277" s="106">
        <f>IF(ISERROR(VLOOKUP($J277,'Miljövärden urval för publ'!$B$2:$H$490,MATCH(K$3,'Miljövärden urval för publ'!$B$2:$H$2,0),FALSE)),"",VLOOKUP($J277,'Miljövärden urval för publ'!$B$2:$H$490,MATCH(K$3,'Miljövärden urval för publ'!$B$2:$H$2,0),FALSE))</f>
        <v>8.0136299999999994E-2</v>
      </c>
      <c r="L277" s="106">
        <f>IF(ISERROR(VLOOKUP($J277,'Miljövärden urval för publ'!$B$2:$H$490,MATCH(L$3,'Miljövärden urval för publ'!$B$2:$H$2,0),FALSE)),"",VLOOKUP($J277,'Miljövärden urval för publ'!$B$2:$H$490,MATCH(L$3,'Miljövärden urval för publ'!$B$2:$H$2,0),FALSE))</f>
        <v>17.998699999999999</v>
      </c>
      <c r="M277" s="106">
        <f>IF(ISERROR(VLOOKUP($J277,'Miljövärden urval för publ'!$B$2:$H$490,MATCH(M$3,'Miljövärden urval för publ'!$B$2:$H$2,0),FALSE)),"",VLOOKUP($J277,'Miljövärden urval för publ'!$B$2:$H$490,MATCH(M$3,'Miljövärden urval för publ'!$B$2:$H$2,0),FALSE))</f>
        <v>9.6995000000000005</v>
      </c>
      <c r="N277" s="106">
        <f>IF(ISERROR(VLOOKUP($J277,'Miljövärden urval för publ'!$B$2:$H$490,MATCH(N$3,'Miljövärden urval för publ'!$B$2:$H$2,0),FALSE)),"",VLOOKUP($J277,'Miljövärden urval för publ'!$B$2:$H$490,MATCH(N$3,'Miljövärden urval för publ'!$B$2:$H$2,0),FALSE))</f>
        <v>1.6338800000000001E-2</v>
      </c>
    </row>
    <row r="278" spans="1:14" x14ac:dyDescent="0.25">
      <c r="A278" s="117" t="s">
        <v>462</v>
      </c>
      <c r="B278" s="117" t="s">
        <v>463</v>
      </c>
      <c r="D278" s="112" t="str">
        <f>VLOOKUP(B278,'Miljövärden urval för publ'!$B$2:$V$480,MATCH("ska publiceras:",'Miljövärden urval för publ'!$B$2:$T$2,0),FALSE)</f>
        <v>nej</v>
      </c>
      <c r="E278" s="113">
        <f t="shared" si="12"/>
        <v>238</v>
      </c>
      <c r="H278" s="106">
        <v>276</v>
      </c>
      <c r="I278" s="106" t="str">
        <f t="shared" si="13"/>
        <v>Sävsjö Energi AB</v>
      </c>
      <c r="J278" s="106" t="str">
        <f t="shared" si="14"/>
        <v>Sävsjö</v>
      </c>
      <c r="K278" s="106">
        <f>IF(ISERROR(VLOOKUP($J278,'Miljövärden urval för publ'!$B$2:$H$490,MATCH(K$3,'Miljövärden urval för publ'!$B$2:$H$2,0),FALSE)),"",VLOOKUP($J278,'Miljövärden urval för publ'!$B$2:$H$490,MATCH(K$3,'Miljövärden urval för publ'!$B$2:$H$2,0),FALSE))</f>
        <v>0.186641</v>
      </c>
      <c r="L278" s="106">
        <f>IF(ISERROR(VLOOKUP($J278,'Miljövärden urval för publ'!$B$2:$H$490,MATCH(L$3,'Miljövärden urval för publ'!$B$2:$H$2,0),FALSE)),"",VLOOKUP($J278,'Miljövärden urval för publ'!$B$2:$H$490,MATCH(L$3,'Miljövärden urval för publ'!$B$2:$H$2,0),FALSE))</f>
        <v>33.367899999999999</v>
      </c>
      <c r="M278" s="106">
        <f>IF(ISERROR(VLOOKUP($J278,'Miljövärden urval för publ'!$B$2:$H$490,MATCH(M$3,'Miljövärden urval för publ'!$B$2:$H$2,0),FALSE)),"",VLOOKUP($J278,'Miljövärden urval för publ'!$B$2:$H$490,MATCH(M$3,'Miljövärden urval för publ'!$B$2:$H$2,0),FALSE))</f>
        <v>12.702400000000001</v>
      </c>
      <c r="N278" s="106">
        <f>IF(ISERROR(VLOOKUP($J278,'Miljövärden urval för publ'!$B$2:$H$490,MATCH(N$3,'Miljövärden urval för publ'!$B$2:$H$2,0),FALSE)),"",VLOOKUP($J278,'Miljövärden urval för publ'!$B$2:$H$490,MATCH(N$3,'Miljövärden urval för publ'!$B$2:$H$2,0),FALSE))</f>
        <v>4.7476600000000001E-2</v>
      </c>
    </row>
    <row r="279" spans="1:14" x14ac:dyDescent="0.25">
      <c r="A279" s="117" t="s">
        <v>183</v>
      </c>
      <c r="B279" s="117" t="s">
        <v>184</v>
      </c>
      <c r="D279" s="112" t="str">
        <f>VLOOKUP(B279,'Miljövärden urval för publ'!$B$2:$V$480,MATCH("ska publiceras:",'Miljövärden urval för publ'!$B$2:$T$2,0),FALSE)</f>
        <v>ja</v>
      </c>
      <c r="E279" s="113">
        <f t="shared" si="12"/>
        <v>239</v>
      </c>
      <c r="H279" s="106">
        <v>277</v>
      </c>
      <c r="I279" s="106" t="str">
        <f t="shared" si="13"/>
        <v>Smedjebacken Energi AB</v>
      </c>
      <c r="J279" s="106" t="str">
        <f t="shared" si="14"/>
        <v>Söderbärke</v>
      </c>
      <c r="K279" s="106">
        <f>IF(ISERROR(VLOOKUP($J279,'Miljövärden urval för publ'!$B$2:$H$490,MATCH(K$3,'Miljövärden urval för publ'!$B$2:$H$2,0),FALSE)),"",VLOOKUP($J279,'Miljövärden urval för publ'!$B$2:$H$490,MATCH(K$3,'Miljövärden urval för publ'!$B$2:$H$2,0),FALSE))</f>
        <v>0.12903200000000001</v>
      </c>
      <c r="L279" s="106">
        <f>IF(ISERROR(VLOOKUP($J279,'Miljövärden urval för publ'!$B$2:$H$490,MATCH(L$3,'Miljövärden urval för publ'!$B$2:$H$2,0),FALSE)),"",VLOOKUP($J279,'Miljövärden urval för publ'!$B$2:$H$490,MATCH(L$3,'Miljövärden urval för publ'!$B$2:$H$2,0),FALSE))</f>
        <v>31.382100000000001</v>
      </c>
      <c r="M279" s="106">
        <f>IF(ISERROR(VLOOKUP($J279,'Miljövärden urval för publ'!$B$2:$H$490,MATCH(M$3,'Miljövärden urval för publ'!$B$2:$H$2,0),FALSE)),"",VLOOKUP($J279,'Miljövärden urval för publ'!$B$2:$H$490,MATCH(M$3,'Miljövärden urval för publ'!$B$2:$H$2,0),FALSE))</f>
        <v>9.6030800000000003</v>
      </c>
      <c r="N279" s="106">
        <f>IF(ISERROR(VLOOKUP($J279,'Miljövärden urval för publ'!$B$2:$H$490,MATCH(N$3,'Miljövärden urval för publ'!$B$2:$H$2,0),FALSE)),"",VLOOKUP($J279,'Miljövärden urval för publ'!$B$2:$H$490,MATCH(N$3,'Miljövärden urval för publ'!$B$2:$H$2,0),FALSE))</f>
        <v>3.2778599999999998E-2</v>
      </c>
    </row>
    <row r="280" spans="1:14" x14ac:dyDescent="0.25">
      <c r="A280" s="117" t="s">
        <v>376</v>
      </c>
      <c r="B280" s="117" t="s">
        <v>377</v>
      </c>
      <c r="D280" s="112" t="str">
        <f>VLOOKUP(B280,'Miljövärden urval för publ'!$B$2:$V$480,MATCH("ska publiceras:",'Miljövärden urval för publ'!$B$2:$T$2,0),FALSE)</f>
        <v>ja</v>
      </c>
      <c r="E280" s="113">
        <f t="shared" si="12"/>
        <v>240</v>
      </c>
      <c r="H280" s="106">
        <v>278</v>
      </c>
      <c r="I280" s="106" t="str">
        <f t="shared" si="13"/>
        <v>Bionär Närvärme AB</v>
      </c>
      <c r="J280" s="106" t="str">
        <f t="shared" si="14"/>
        <v>Söderfors</v>
      </c>
      <c r="K280" s="106">
        <f>IF(ISERROR(VLOOKUP($J280,'Miljövärden urval för publ'!$B$2:$H$490,MATCH(K$3,'Miljövärden urval för publ'!$B$2:$H$2,0),FALSE)),"",VLOOKUP($J280,'Miljövärden urval för publ'!$B$2:$H$490,MATCH(K$3,'Miljövärden urval för publ'!$B$2:$H$2,0),FALSE))</f>
        <v>0.16297600000000001</v>
      </c>
      <c r="L280" s="106">
        <f>IF(ISERROR(VLOOKUP($J280,'Miljövärden urval för publ'!$B$2:$H$490,MATCH(L$3,'Miljövärden urval för publ'!$B$2:$H$2,0),FALSE)),"",VLOOKUP($J280,'Miljövärden urval för publ'!$B$2:$H$490,MATCH(L$3,'Miljövärden urval för publ'!$B$2:$H$2,0),FALSE))</f>
        <v>13.9132</v>
      </c>
      <c r="M280" s="106">
        <f>IF(ISERROR(VLOOKUP($J280,'Miljövärden urval för publ'!$B$2:$H$490,MATCH(M$3,'Miljövärden urval för publ'!$B$2:$H$2,0),FALSE)),"",VLOOKUP($J280,'Miljövärden urval för publ'!$B$2:$H$490,MATCH(M$3,'Miljövärden urval för publ'!$B$2:$H$2,0),FALSE))</f>
        <v>16.438600000000001</v>
      </c>
      <c r="N280" s="106">
        <f>IF(ISERROR(VLOOKUP($J280,'Miljövärden urval för publ'!$B$2:$H$490,MATCH(N$3,'Miljövärden urval för publ'!$B$2:$H$2,0),FALSE)),"",VLOOKUP($J280,'Miljövärden urval för publ'!$B$2:$H$490,MATCH(N$3,'Miljövärden urval för publ'!$B$2:$H$2,0),FALSE))</f>
        <v>2.0005700000000001E-2</v>
      </c>
    </row>
    <row r="281" spans="1:14" x14ac:dyDescent="0.25">
      <c r="A281" s="117" t="s">
        <v>238</v>
      </c>
      <c r="B281" s="117" t="s">
        <v>244</v>
      </c>
      <c r="D281" s="112" t="str">
        <f>VLOOKUP(B281,'Miljövärden urval för publ'!$B$2:$V$480,MATCH("ska publiceras:",'Miljövärden urval för publ'!$B$2:$T$2,0),FALSE)</f>
        <v>ja</v>
      </c>
      <c r="E281" s="113">
        <f t="shared" si="12"/>
        <v>241</v>
      </c>
      <c r="H281" s="106">
        <v>279</v>
      </c>
      <c r="I281" s="106" t="str">
        <f t="shared" si="13"/>
        <v>Söderhamn Nära AB</v>
      </c>
      <c r="J281" s="106" t="str">
        <f t="shared" si="14"/>
        <v>Söderhamn</v>
      </c>
      <c r="K281" s="106">
        <f>IF(ISERROR(VLOOKUP($J281,'Miljövärden urval för publ'!$B$2:$H$490,MATCH(K$3,'Miljövärden urval för publ'!$B$2:$H$2,0),FALSE)),"",VLOOKUP($J281,'Miljövärden urval för publ'!$B$2:$H$490,MATCH(K$3,'Miljövärden urval för publ'!$B$2:$H$2,0),FALSE))</f>
        <v>0.136964</v>
      </c>
      <c r="L281" s="106">
        <f>IF(ISERROR(VLOOKUP($J281,'Miljövärden urval för publ'!$B$2:$H$490,MATCH(L$3,'Miljövärden urval för publ'!$B$2:$H$2,0),FALSE)),"",VLOOKUP($J281,'Miljövärden urval för publ'!$B$2:$H$490,MATCH(L$3,'Miljövärden urval för publ'!$B$2:$H$2,0),FALSE))</f>
        <v>8.7896099999999997</v>
      </c>
      <c r="M281" s="106">
        <f>IF(ISERROR(VLOOKUP($J281,'Miljövärden urval för publ'!$B$2:$H$490,MATCH(M$3,'Miljövärden urval för publ'!$B$2:$H$2,0),FALSE)),"",VLOOKUP($J281,'Miljövärden urval för publ'!$B$2:$H$490,MATCH(M$3,'Miljövärden urval för publ'!$B$2:$H$2,0),FALSE))</f>
        <v>7.6673400000000003</v>
      </c>
      <c r="N281" s="106">
        <f>IF(ISERROR(VLOOKUP($J281,'Miljövärden urval för publ'!$B$2:$H$490,MATCH(N$3,'Miljövärden urval för publ'!$B$2:$H$2,0),FALSE)),"",VLOOKUP($J281,'Miljövärden urval för publ'!$B$2:$H$490,MATCH(N$3,'Miljövärden urval för publ'!$B$2:$H$2,0),FALSE))</f>
        <v>1.48269E-3</v>
      </c>
    </row>
    <row r="282" spans="1:14" x14ac:dyDescent="0.25">
      <c r="A282" s="117" t="s">
        <v>33</v>
      </c>
      <c r="B282" s="117" t="s">
        <v>40</v>
      </c>
      <c r="D282" s="112" t="str">
        <f>VLOOKUP(B282,'Miljövärden urval för publ'!$B$2:$V$480,MATCH("ska publiceras:",'Miljövärden urval för publ'!$B$2:$T$2,0),FALSE)</f>
        <v>ja</v>
      </c>
      <c r="E282" s="113">
        <f t="shared" si="12"/>
        <v>242</v>
      </c>
      <c r="H282" s="106">
        <v>280</v>
      </c>
      <c r="I282" s="106" t="str">
        <f t="shared" si="13"/>
        <v>Telge Nät AB</v>
      </c>
      <c r="J282" s="106" t="str">
        <f t="shared" si="14"/>
        <v>Södertälje</v>
      </c>
      <c r="K282" s="106">
        <f>IF(ISERROR(VLOOKUP($J282,'Miljövärden urval för publ'!$B$2:$H$490,MATCH(K$3,'Miljövärden urval för publ'!$B$2:$H$2,0),FALSE)),"",VLOOKUP($J282,'Miljövärden urval för publ'!$B$2:$H$490,MATCH(K$3,'Miljövärden urval för publ'!$B$2:$H$2,0),FALSE))</f>
        <v>0.140182</v>
      </c>
      <c r="L282" s="106">
        <f>IF(ISERROR(VLOOKUP($J282,'Miljövärden urval för publ'!$B$2:$H$490,MATCH(L$3,'Miljövärden urval för publ'!$B$2:$H$2,0),FALSE)),"",VLOOKUP($J282,'Miljövärden urval för publ'!$B$2:$H$490,MATCH(L$3,'Miljövärden urval för publ'!$B$2:$H$2,0),FALSE))</f>
        <v>48.946399999999997</v>
      </c>
      <c r="M282" s="106">
        <f>IF(ISERROR(VLOOKUP($J282,'Miljövärden urval för publ'!$B$2:$H$490,MATCH(M$3,'Miljövärden urval för publ'!$B$2:$H$2,0),FALSE)),"",VLOOKUP($J282,'Miljövärden urval för publ'!$B$2:$H$490,MATCH(M$3,'Miljövärden urval för publ'!$B$2:$H$2,0),FALSE))</f>
        <v>5.7163599999999999</v>
      </c>
      <c r="N282" s="106">
        <f>IF(ISERROR(VLOOKUP($J282,'Miljövärden urval för publ'!$B$2:$H$490,MATCH(N$3,'Miljövärden urval för publ'!$B$2:$H$2,0),FALSE)),"",VLOOKUP($J282,'Miljövärden urval för publ'!$B$2:$H$490,MATCH(N$3,'Miljövärden urval för publ'!$B$2:$H$2,0),FALSE))</f>
        <v>3.9017100000000001E-3</v>
      </c>
    </row>
    <row r="283" spans="1:14" x14ac:dyDescent="0.25">
      <c r="A283" s="117" t="s">
        <v>425</v>
      </c>
      <c r="B283" s="117" t="s">
        <v>430</v>
      </c>
      <c r="D283" s="112" t="str">
        <f>VLOOKUP(B283,'Miljövärden urval för publ'!$B$2:$V$480,MATCH("ska publiceras:",'Miljövärden urval för publ'!$B$2:$T$2,0),FALSE)</f>
        <v>ja</v>
      </c>
      <c r="E283" s="113">
        <f t="shared" si="12"/>
        <v>243</v>
      </c>
      <c r="H283" s="106">
        <v>281</v>
      </c>
      <c r="I283" s="106" t="str">
        <f t="shared" si="13"/>
        <v>Södertörns Fjärrvärme AB</v>
      </c>
      <c r="J283" s="106" t="str">
        <f t="shared" si="14"/>
        <v>Södertörn Fjärrvärme Totalt</v>
      </c>
      <c r="K283" s="106">
        <f>IF(ISERROR(VLOOKUP($J283,'Miljövärden urval för publ'!$B$2:$H$490,MATCH(K$3,'Miljövärden urval för publ'!$B$2:$H$2,0),FALSE)),"",VLOOKUP($J283,'Miljövärden urval för publ'!$B$2:$H$490,MATCH(K$3,'Miljövärden urval för publ'!$B$2:$H$2,0),FALSE))</f>
        <v>0.125748</v>
      </c>
      <c r="L283" s="106">
        <f>IF(ISERROR(VLOOKUP($J283,'Miljövärden urval för publ'!$B$2:$H$490,MATCH(L$3,'Miljövärden urval för publ'!$B$2:$H$2,0),FALSE)),"",VLOOKUP($J283,'Miljövärden urval för publ'!$B$2:$H$490,MATCH(L$3,'Miljövärden urval för publ'!$B$2:$H$2,0),FALSE))</f>
        <v>40.122999999999998</v>
      </c>
      <c r="M283" s="106">
        <f>IF(ISERROR(VLOOKUP($J283,'Miljövärden urval för publ'!$B$2:$H$490,MATCH(M$3,'Miljövärden urval för publ'!$B$2:$H$2,0),FALSE)),"",VLOOKUP($J283,'Miljövärden urval för publ'!$B$2:$H$490,MATCH(M$3,'Miljövärden urval för publ'!$B$2:$H$2,0),FALSE))</f>
        <v>5.4083600000000001</v>
      </c>
      <c r="N283" s="106">
        <f>IF(ISERROR(VLOOKUP($J283,'Miljövärden urval för publ'!$B$2:$H$490,MATCH(N$3,'Miljövärden urval för publ'!$B$2:$H$2,0),FALSE)),"",VLOOKUP($J283,'Miljövärden urval för publ'!$B$2:$H$490,MATCH(N$3,'Miljövärden urval för publ'!$B$2:$H$2,0),FALSE))</f>
        <v>4.87689E-3</v>
      </c>
    </row>
    <row r="284" spans="1:14" x14ac:dyDescent="0.25">
      <c r="A284" s="117" t="s">
        <v>147</v>
      </c>
      <c r="B284" s="117" t="s">
        <v>153</v>
      </c>
      <c r="D284" s="112" t="str">
        <f>VLOOKUP(B284,'Miljövärden urval för publ'!$B$2:$V$480,MATCH("ska publiceras:",'Miljövärden urval för publ'!$B$2:$T$2,0),FALSE)</f>
        <v>nej</v>
      </c>
      <c r="E284" s="113">
        <f t="shared" si="12"/>
        <v>243</v>
      </c>
      <c r="H284" s="106">
        <v>282</v>
      </c>
      <c r="I284" s="106" t="str">
        <f t="shared" si="13"/>
        <v>Vimmerby Energi &amp; Miljö AB</v>
      </c>
      <c r="J284" s="106" t="str">
        <f t="shared" si="14"/>
        <v>Södra Vi</v>
      </c>
      <c r="K284" s="106">
        <f>IF(ISERROR(VLOOKUP($J284,'Miljövärden urval för publ'!$B$2:$H$490,MATCH(K$3,'Miljövärden urval för publ'!$B$2:$H$2,0),FALSE)),"",VLOOKUP($J284,'Miljövärden urval för publ'!$B$2:$H$490,MATCH(K$3,'Miljövärden urval för publ'!$B$2:$H$2,0),FALSE))</f>
        <v>6.5097100000000005E-2</v>
      </c>
      <c r="L284" s="106">
        <f>IF(ISERROR(VLOOKUP($J284,'Miljövärden urval för publ'!$B$2:$H$490,MATCH(L$3,'Miljövärden urval för publ'!$B$2:$H$2,0),FALSE)),"",VLOOKUP($J284,'Miljövärden urval för publ'!$B$2:$H$490,MATCH(L$3,'Miljövärden urval för publ'!$B$2:$H$2,0),FALSE))</f>
        <v>11.570399999999999</v>
      </c>
      <c r="M284" s="106">
        <f>IF(ISERROR(VLOOKUP($J284,'Miljövärden urval för publ'!$B$2:$H$490,MATCH(M$3,'Miljövärden urval för publ'!$B$2:$H$2,0),FALSE)),"",VLOOKUP($J284,'Miljövärden urval för publ'!$B$2:$H$490,MATCH(M$3,'Miljövärden urval för publ'!$B$2:$H$2,0),FALSE))</f>
        <v>8.9169400000000003</v>
      </c>
      <c r="N284" s="106">
        <f>IF(ISERROR(VLOOKUP($J284,'Miljövärden urval för publ'!$B$2:$H$490,MATCH(N$3,'Miljövärden urval för publ'!$B$2:$H$2,0),FALSE)),"",VLOOKUP($J284,'Miljövärden urval för publ'!$B$2:$H$490,MATCH(N$3,'Miljövärden urval för publ'!$B$2:$H$2,0),FALSE))</f>
        <v>0</v>
      </c>
    </row>
    <row r="285" spans="1:14" x14ac:dyDescent="0.25">
      <c r="A285" s="117" t="s">
        <v>376</v>
      </c>
      <c r="B285" s="117" t="s">
        <v>378</v>
      </c>
      <c r="D285" s="112" t="str">
        <f>VLOOKUP(B285,'Miljövärden urval för publ'!$B$2:$V$480,MATCH("ska publiceras:",'Miljövärden urval för publ'!$B$2:$T$2,0),FALSE)</f>
        <v>ja</v>
      </c>
      <c r="E285" s="113">
        <f t="shared" si="12"/>
        <v>244</v>
      </c>
      <c r="H285" s="106">
        <v>283</v>
      </c>
      <c r="I285" s="106" t="str">
        <f t="shared" si="13"/>
        <v>Värmevärden AB</v>
      </c>
      <c r="J285" s="106" t="str">
        <f t="shared" si="14"/>
        <v>Sörforsa</v>
      </c>
      <c r="K285" s="106">
        <f>IF(ISERROR(VLOOKUP($J285,'Miljövärden urval för publ'!$B$2:$H$490,MATCH(K$3,'Miljövärden urval för publ'!$B$2:$H$2,0),FALSE)),"",VLOOKUP($J285,'Miljövärden urval för publ'!$B$2:$H$490,MATCH(K$3,'Miljövärden urval för publ'!$B$2:$H$2,0),FALSE))</f>
        <v>0.116299</v>
      </c>
      <c r="L285" s="106">
        <f>IF(ISERROR(VLOOKUP($J285,'Miljövärden urval för publ'!$B$2:$H$490,MATCH(L$3,'Miljövärden urval för publ'!$B$2:$H$2,0),FALSE)),"",VLOOKUP($J285,'Miljövärden urval för publ'!$B$2:$H$490,MATCH(L$3,'Miljövärden urval för publ'!$B$2:$H$2,0),FALSE))</f>
        <v>23.4834</v>
      </c>
      <c r="M285" s="106">
        <f>IF(ISERROR(VLOOKUP($J285,'Miljövärden urval för publ'!$B$2:$H$490,MATCH(M$3,'Miljövärden urval för publ'!$B$2:$H$2,0),FALSE)),"",VLOOKUP($J285,'Miljövärden urval för publ'!$B$2:$H$490,MATCH(M$3,'Miljövärden urval för publ'!$B$2:$H$2,0),FALSE))</f>
        <v>9.2012599999999996</v>
      </c>
      <c r="N285" s="106">
        <f>IF(ISERROR(VLOOKUP($J285,'Miljövärden urval för publ'!$B$2:$H$490,MATCH(N$3,'Miljövärden urval för publ'!$B$2:$H$2,0),FALSE)),"",VLOOKUP($J285,'Miljövärden urval för publ'!$B$2:$H$490,MATCH(N$3,'Miljövärden urval för publ'!$B$2:$H$2,0),FALSE))</f>
        <v>3.8432899999999999E-2</v>
      </c>
    </row>
    <row r="286" spans="1:14" x14ac:dyDescent="0.25">
      <c r="A286" s="117" t="s">
        <v>160</v>
      </c>
      <c r="B286" s="117" t="s">
        <v>163</v>
      </c>
      <c r="D286" s="112" t="str">
        <f>VLOOKUP(B286,'Miljövärden urval för publ'!$B$2:$V$480,MATCH("ska publiceras:",'Miljövärden urval för publ'!$B$2:$T$2,0),FALSE)</f>
        <v>ja</v>
      </c>
      <c r="E286" s="113">
        <f t="shared" si="12"/>
        <v>245</v>
      </c>
      <c r="H286" s="106">
        <v>284</v>
      </c>
      <c r="I286" s="106" t="str">
        <f t="shared" si="13"/>
        <v>Tidaholms Energi AB</v>
      </c>
      <c r="J286" s="106" t="str">
        <f t="shared" si="14"/>
        <v>Tidaholm</v>
      </c>
      <c r="K286" s="106">
        <f>IF(ISERROR(VLOOKUP($J286,'Miljövärden urval för publ'!$B$2:$H$490,MATCH(K$3,'Miljövärden urval för publ'!$B$2:$H$2,0),FALSE)),"",VLOOKUP($J286,'Miljövärden urval för publ'!$B$2:$H$490,MATCH(K$3,'Miljövärden urval för publ'!$B$2:$H$2,0),FALSE))</f>
        <v>0.15817000000000001</v>
      </c>
      <c r="L286" s="106">
        <f>IF(ISERROR(VLOOKUP($J286,'Miljövärden urval för publ'!$B$2:$H$490,MATCH(L$3,'Miljövärden urval för publ'!$B$2:$H$2,0),FALSE)),"",VLOOKUP($J286,'Miljövärden urval för publ'!$B$2:$H$490,MATCH(L$3,'Miljövärden urval för publ'!$B$2:$H$2,0),FALSE))</f>
        <v>65.869</v>
      </c>
      <c r="M286" s="106">
        <f>IF(ISERROR(VLOOKUP($J286,'Miljövärden urval för publ'!$B$2:$H$490,MATCH(M$3,'Miljövärden urval för publ'!$B$2:$H$2,0),FALSE)),"",VLOOKUP($J286,'Miljövärden urval för publ'!$B$2:$H$490,MATCH(M$3,'Miljövärden urval för publ'!$B$2:$H$2,0),FALSE))</f>
        <v>8.3106500000000008</v>
      </c>
      <c r="N286" s="106">
        <f>IF(ISERROR(VLOOKUP($J286,'Miljövärden urval för publ'!$B$2:$H$490,MATCH(N$3,'Miljövärden urval för publ'!$B$2:$H$2,0),FALSE)),"",VLOOKUP($J286,'Miljövärden urval för publ'!$B$2:$H$490,MATCH(N$3,'Miljövärden urval för publ'!$B$2:$H$2,0),FALSE))</f>
        <v>1.71019E-2</v>
      </c>
    </row>
    <row r="287" spans="1:14" x14ac:dyDescent="0.25">
      <c r="A287" s="117" t="s">
        <v>382</v>
      </c>
      <c r="B287" s="117" t="s">
        <v>383</v>
      </c>
      <c r="D287" s="112" t="str">
        <f>VLOOKUP(B287,'Miljövärden urval för publ'!$B$2:$V$480,MATCH("ska publiceras:",'Miljövärden urval för publ'!$B$2:$T$2,0),FALSE)</f>
        <v>ja</v>
      </c>
      <c r="E287" s="113">
        <f t="shared" si="12"/>
        <v>246</v>
      </c>
      <c r="H287" s="106">
        <v>285</v>
      </c>
      <c r="I287" s="106" t="str">
        <f t="shared" si="13"/>
        <v>Skövde Värmeverk AB</v>
      </c>
      <c r="J287" s="106" t="str">
        <f t="shared" si="14"/>
        <v>Tidan</v>
      </c>
      <c r="K287" s="106">
        <f>IF(ISERROR(VLOOKUP($J287,'Miljövärden urval för publ'!$B$2:$H$490,MATCH(K$3,'Miljövärden urval för publ'!$B$2:$H$2,0),FALSE)),"",VLOOKUP($J287,'Miljövärden urval för publ'!$B$2:$H$490,MATCH(K$3,'Miljövärden urval för publ'!$B$2:$H$2,0),FALSE))</f>
        <v>0.17266999999999999</v>
      </c>
      <c r="L287" s="106">
        <f>IF(ISERROR(VLOOKUP($J287,'Miljövärden urval för publ'!$B$2:$H$490,MATCH(L$3,'Miljövärden urval för publ'!$B$2:$H$2,0),FALSE)),"",VLOOKUP($J287,'Miljövärden urval för publ'!$B$2:$H$490,MATCH(L$3,'Miljövärden urval för publ'!$B$2:$H$2,0),FALSE))</f>
        <v>12.0433</v>
      </c>
      <c r="M287" s="106">
        <f>IF(ISERROR(VLOOKUP($J287,'Miljövärden urval för publ'!$B$2:$H$490,MATCH(M$3,'Miljövärden urval för publ'!$B$2:$H$2,0),FALSE)),"",VLOOKUP($J287,'Miljövärden urval för publ'!$B$2:$H$490,MATCH(M$3,'Miljövärden urval för publ'!$B$2:$H$2,0),FALSE))</f>
        <v>16.701799999999999</v>
      </c>
      <c r="N287" s="106">
        <f>IF(ISERROR(VLOOKUP($J287,'Miljövärden urval för publ'!$B$2:$H$490,MATCH(N$3,'Miljövärden urval för publ'!$B$2:$H$2,0),FALSE)),"",VLOOKUP($J287,'Miljövärden urval för publ'!$B$2:$H$490,MATCH(N$3,'Miljövärden urval för publ'!$B$2:$H$2,0),FALSE))</f>
        <v>1.36799E-2</v>
      </c>
    </row>
    <row r="288" spans="1:14" x14ac:dyDescent="0.25">
      <c r="A288" s="117" t="s">
        <v>76</v>
      </c>
      <c r="B288" s="117" t="s">
        <v>91</v>
      </c>
      <c r="D288" s="112" t="str">
        <f>VLOOKUP(B288,'Miljövärden urval för publ'!$B$2:$V$480,MATCH("ska publiceras:",'Miljövärden urval för publ'!$B$2:$T$2,0),FALSE)</f>
        <v>ja</v>
      </c>
      <c r="E288" s="113">
        <f t="shared" si="12"/>
        <v>247</v>
      </c>
      <c r="H288" s="106">
        <v>286</v>
      </c>
      <c r="I288" s="106" t="str">
        <f t="shared" si="13"/>
        <v>Tierps Fjärrvärme AB</v>
      </c>
      <c r="J288" s="106" t="str">
        <f t="shared" si="14"/>
        <v>Tierp</v>
      </c>
      <c r="K288" s="106">
        <f>IF(ISERROR(VLOOKUP($J288,'Miljövärden urval för publ'!$B$2:$H$490,MATCH(K$3,'Miljövärden urval för publ'!$B$2:$H$2,0),FALSE)),"",VLOOKUP($J288,'Miljövärden urval för publ'!$B$2:$H$490,MATCH(K$3,'Miljövärden urval för publ'!$B$2:$H$2,0),FALSE))</f>
        <v>0.19442100000000001</v>
      </c>
      <c r="L288" s="106">
        <f>IF(ISERROR(VLOOKUP($J288,'Miljövärden urval för publ'!$B$2:$H$490,MATCH(L$3,'Miljövärden urval för publ'!$B$2:$H$2,0),FALSE)),"",VLOOKUP($J288,'Miljövärden urval för publ'!$B$2:$H$490,MATCH(L$3,'Miljövärden urval för publ'!$B$2:$H$2,0),FALSE))</f>
        <v>43.361699999999999</v>
      </c>
      <c r="M288" s="106">
        <f>IF(ISERROR(VLOOKUP($J288,'Miljövärden urval för publ'!$B$2:$H$490,MATCH(M$3,'Miljövärden urval för publ'!$B$2:$H$2,0),FALSE)),"",VLOOKUP($J288,'Miljövärden urval för publ'!$B$2:$H$490,MATCH(M$3,'Miljövärden urval för publ'!$B$2:$H$2,0),FALSE))</f>
        <v>7.9805900000000003</v>
      </c>
      <c r="N288" s="106">
        <f>IF(ISERROR(VLOOKUP($J288,'Miljövärden urval för publ'!$B$2:$H$490,MATCH(N$3,'Miljövärden urval för publ'!$B$2:$H$2,0),FALSE)),"",VLOOKUP($J288,'Miljövärden urval för publ'!$B$2:$H$490,MATCH(N$3,'Miljövärden urval för publ'!$B$2:$H$2,0),FALSE))</f>
        <v>4.21565E-2</v>
      </c>
    </row>
    <row r="289" spans="1:14" x14ac:dyDescent="0.25">
      <c r="A289" s="117" t="s">
        <v>385</v>
      </c>
      <c r="B289" s="117" t="s">
        <v>386</v>
      </c>
      <c r="D289" s="112" t="str">
        <f>VLOOKUP(B289,'Miljövärden urval för publ'!$B$2:$V$480,MATCH("ska publiceras:",'Miljövärden urval för publ'!$B$2:$T$2,0),FALSE)</f>
        <v>ja</v>
      </c>
      <c r="E289" s="113">
        <f t="shared" si="12"/>
        <v>248</v>
      </c>
      <c r="H289" s="106">
        <v>287</v>
      </c>
      <c r="I289" s="106" t="str">
        <f t="shared" si="13"/>
        <v>Ulricehamns Energi AB</v>
      </c>
      <c r="J289" s="106" t="str">
        <f t="shared" si="14"/>
        <v>Timmele</v>
      </c>
      <c r="K289" s="106">
        <f>IF(ISERROR(VLOOKUP($J289,'Miljövärden urval för publ'!$B$2:$H$490,MATCH(K$3,'Miljövärden urval för publ'!$B$2:$H$2,0),FALSE)),"",VLOOKUP($J289,'Miljövärden urval för publ'!$B$2:$H$490,MATCH(K$3,'Miljövärden urval för publ'!$B$2:$H$2,0),FALSE))</f>
        <v>0.15398200000000001</v>
      </c>
      <c r="L289" s="106">
        <f>IF(ISERROR(VLOOKUP($J289,'Miljövärden urval för publ'!$B$2:$H$490,MATCH(L$3,'Miljövärden urval för publ'!$B$2:$H$2,0),FALSE)),"",VLOOKUP($J289,'Miljövärden urval för publ'!$B$2:$H$490,MATCH(L$3,'Miljövärden urval för publ'!$B$2:$H$2,0),FALSE))</f>
        <v>12.9655</v>
      </c>
      <c r="M289" s="106">
        <f>IF(ISERROR(VLOOKUP($J289,'Miljövärden urval för publ'!$B$2:$H$490,MATCH(M$3,'Miljövärden urval för publ'!$B$2:$H$2,0),FALSE)),"",VLOOKUP($J289,'Miljövärden urval för publ'!$B$2:$H$490,MATCH(M$3,'Miljövärden urval för publ'!$B$2:$H$2,0),FALSE))</f>
        <v>14.440899999999999</v>
      </c>
      <c r="N289" s="106">
        <f>IF(ISERROR(VLOOKUP($J289,'Miljövärden urval för publ'!$B$2:$H$490,MATCH(N$3,'Miljövärden urval för publ'!$B$2:$H$2,0),FALSE)),"",VLOOKUP($J289,'Miljövärden urval för publ'!$B$2:$H$490,MATCH(N$3,'Miljövärden urval för publ'!$B$2:$H$2,0),FALSE))</f>
        <v>6.5894500000000002E-3</v>
      </c>
    </row>
    <row r="290" spans="1:14" x14ac:dyDescent="0.25">
      <c r="A290" s="117" t="s">
        <v>261</v>
      </c>
      <c r="B290" s="117" t="s">
        <v>264</v>
      </c>
      <c r="D290" s="112" t="str">
        <f>VLOOKUP(B290,'Miljövärden urval för publ'!$B$2:$V$480,MATCH("ska publiceras:",'Miljövärden urval för publ'!$B$2:$T$2,0),FALSE)</f>
        <v>nej</v>
      </c>
      <c r="E290" s="113">
        <f t="shared" si="12"/>
        <v>248</v>
      </c>
      <c r="H290" s="106">
        <v>288</v>
      </c>
      <c r="I290" s="106" t="str">
        <f t="shared" si="13"/>
        <v>Skövde Värmeverk AB</v>
      </c>
      <c r="J290" s="106" t="str">
        <f t="shared" si="14"/>
        <v>Timmersdala</v>
      </c>
      <c r="K290" s="106">
        <f>IF(ISERROR(VLOOKUP($J290,'Miljövärden urval för publ'!$B$2:$H$490,MATCH(K$3,'Miljövärden urval för publ'!$B$2:$H$2,0),FALSE)),"",VLOOKUP($J290,'Miljövärden urval för publ'!$B$2:$H$490,MATCH(K$3,'Miljövärden urval för publ'!$B$2:$H$2,0),FALSE))</f>
        <v>0.180897</v>
      </c>
      <c r="L290" s="106">
        <f>IF(ISERROR(VLOOKUP($J290,'Miljövärden urval för publ'!$B$2:$H$490,MATCH(L$3,'Miljövärden urval för publ'!$B$2:$H$2,0),FALSE)),"",VLOOKUP($J290,'Miljövärden urval för publ'!$B$2:$H$490,MATCH(L$3,'Miljövärden urval för publ'!$B$2:$H$2,0),FALSE))</f>
        <v>11.5997</v>
      </c>
      <c r="M290" s="106">
        <f>IF(ISERROR(VLOOKUP($J290,'Miljövärden urval för publ'!$B$2:$H$490,MATCH(M$3,'Miljövärden urval för publ'!$B$2:$H$2,0),FALSE)),"",VLOOKUP($J290,'Miljövärden urval för publ'!$B$2:$H$490,MATCH(M$3,'Miljövärden urval för publ'!$B$2:$H$2,0),FALSE))</f>
        <v>17.664999999999999</v>
      </c>
      <c r="N290" s="106">
        <f>IF(ISERROR(VLOOKUP($J290,'Miljövärden urval för publ'!$B$2:$H$490,MATCH(N$3,'Miljövärden urval för publ'!$B$2:$H$2,0),FALSE)),"",VLOOKUP($J290,'Miljövärden urval för publ'!$B$2:$H$490,MATCH(N$3,'Miljövärden urval för publ'!$B$2:$H$2,0),FALSE))</f>
        <v>1.0427499999999999E-2</v>
      </c>
    </row>
    <row r="291" spans="1:14" x14ac:dyDescent="0.25">
      <c r="A291" s="117" t="s">
        <v>185</v>
      </c>
      <c r="B291" s="117" t="s">
        <v>188</v>
      </c>
      <c r="D291" s="112" t="str">
        <f>VLOOKUP(B291,'Miljövärden urval för publ'!$B$2:$V$480,MATCH("ska publiceras:",'Miljövärden urval för publ'!$B$2:$T$2,0),FALSE)</f>
        <v>ja</v>
      </c>
      <c r="E291" s="113">
        <f t="shared" si="12"/>
        <v>249</v>
      </c>
      <c r="H291" s="106">
        <v>289</v>
      </c>
      <c r="I291" s="106" t="str">
        <f t="shared" si="13"/>
        <v>E.ON Värme Sverige AB</v>
      </c>
      <c r="J291" s="106" t="str">
        <f t="shared" si="14"/>
        <v>Timrå</v>
      </c>
      <c r="K291" s="106">
        <f>IF(ISERROR(VLOOKUP($J291,'Miljövärden urval för publ'!$B$2:$H$490,MATCH(K$3,'Miljövärden urval för publ'!$B$2:$H$2,0),FALSE)),"",VLOOKUP($J291,'Miljövärden urval för publ'!$B$2:$H$490,MATCH(K$3,'Miljövärden urval för publ'!$B$2:$H$2,0),FALSE))</f>
        <v>9.20435E-2</v>
      </c>
      <c r="L291" s="106">
        <f>IF(ISERROR(VLOOKUP($J291,'Miljövärden urval för publ'!$B$2:$H$490,MATCH(L$3,'Miljövärden urval för publ'!$B$2:$H$2,0),FALSE)),"",VLOOKUP($J291,'Miljövärden urval för publ'!$B$2:$H$490,MATCH(L$3,'Miljövärden urval för publ'!$B$2:$H$2,0),FALSE))</f>
        <v>19.661799999999999</v>
      </c>
      <c r="M291" s="106">
        <f>IF(ISERROR(VLOOKUP($J291,'Miljövärden urval för publ'!$B$2:$H$490,MATCH(M$3,'Miljövärden urval för publ'!$B$2:$H$2,0),FALSE)),"",VLOOKUP($J291,'Miljövärden urval för publ'!$B$2:$H$490,MATCH(M$3,'Miljövärden urval för publ'!$B$2:$H$2,0),FALSE))</f>
        <v>0.408219</v>
      </c>
      <c r="N291" s="106">
        <f>IF(ISERROR(VLOOKUP($J291,'Miljövärden urval för publ'!$B$2:$H$490,MATCH(N$3,'Miljövärden urval för publ'!$B$2:$H$2,0),FALSE)),"",VLOOKUP($J291,'Miljövärden urval för publ'!$B$2:$H$490,MATCH(N$3,'Miljövärden urval för publ'!$B$2:$H$2,0),FALSE))</f>
        <v>2.9240800000000001E-2</v>
      </c>
    </row>
    <row r="292" spans="1:14" x14ac:dyDescent="0.25">
      <c r="A292" s="117" t="s">
        <v>76</v>
      </c>
      <c r="B292" s="117" t="s">
        <v>92</v>
      </c>
      <c r="D292" s="112" t="str">
        <f>VLOOKUP(B292,'Miljövärden urval för publ'!$B$2:$V$480,MATCH("ska publiceras:",'Miljövärden urval för publ'!$B$2:$T$2,0),FALSE)</f>
        <v>ja</v>
      </c>
      <c r="E292" s="113">
        <f t="shared" si="12"/>
        <v>250</v>
      </c>
      <c r="H292" s="106">
        <v>290</v>
      </c>
      <c r="I292" s="106" t="str">
        <f t="shared" si="13"/>
        <v>Rindi Energi AB</v>
      </c>
      <c r="J292" s="106" t="str">
        <f t="shared" si="14"/>
        <v>Tomelilla</v>
      </c>
      <c r="K292" s="106">
        <f>IF(ISERROR(VLOOKUP($J292,'Miljövärden urval för publ'!$B$2:$H$490,MATCH(K$3,'Miljövärden urval för publ'!$B$2:$H$2,0),FALSE)),"",VLOOKUP($J292,'Miljövärden urval för publ'!$B$2:$H$490,MATCH(K$3,'Miljövärden urval för publ'!$B$2:$H$2,0),FALSE))</f>
        <v>0.10577499999999999</v>
      </c>
      <c r="L292" s="106">
        <f>IF(ISERROR(VLOOKUP($J292,'Miljövärden urval för publ'!$B$2:$H$490,MATCH(L$3,'Miljövärden urval för publ'!$B$2:$H$2,0),FALSE)),"",VLOOKUP($J292,'Miljövärden urval för publ'!$B$2:$H$490,MATCH(L$3,'Miljövärden urval för publ'!$B$2:$H$2,0),FALSE))</f>
        <v>25.5318</v>
      </c>
      <c r="M292" s="106">
        <f>IF(ISERROR(VLOOKUP($J292,'Miljövärden urval för publ'!$B$2:$H$490,MATCH(M$3,'Miljövärden urval för publ'!$B$2:$H$2,0),FALSE)),"",VLOOKUP($J292,'Miljövärden urval för publ'!$B$2:$H$490,MATCH(M$3,'Miljövärden urval för publ'!$B$2:$H$2,0),FALSE))</f>
        <v>8.8058899999999998</v>
      </c>
      <c r="N292" s="106">
        <f>IF(ISERROR(VLOOKUP($J292,'Miljövärden urval för publ'!$B$2:$H$490,MATCH(N$3,'Miljövärden urval för publ'!$B$2:$H$2,0),FALSE)),"",VLOOKUP($J292,'Miljövärden urval för publ'!$B$2:$H$490,MATCH(N$3,'Miljövärden urval för publ'!$B$2:$H$2,0),FALSE))</f>
        <v>1.7345300000000001E-2</v>
      </c>
    </row>
    <row r="293" spans="1:14" x14ac:dyDescent="0.25">
      <c r="A293" s="117" t="s">
        <v>249</v>
      </c>
      <c r="B293" s="117" t="s">
        <v>252</v>
      </c>
      <c r="D293" s="112" t="str">
        <f>VLOOKUP(B293,'Miljövärden urval för publ'!$B$2:$V$480,MATCH("ska publiceras:",'Miljövärden urval för publ'!$B$2:$T$2,0),FALSE)</f>
        <v>ja</v>
      </c>
      <c r="E293" s="113">
        <f t="shared" si="12"/>
        <v>251</v>
      </c>
      <c r="H293" s="106">
        <v>291</v>
      </c>
      <c r="I293" s="106" t="str">
        <f t="shared" si="13"/>
        <v>Värmevärden AB</v>
      </c>
      <c r="J293" s="106" t="str">
        <f t="shared" si="14"/>
        <v>Torsby</v>
      </c>
      <c r="K293" s="106">
        <f>IF(ISERROR(VLOOKUP($J293,'Miljövärden urval för publ'!$B$2:$H$490,MATCH(K$3,'Miljövärden urval för publ'!$B$2:$H$2,0),FALSE)),"",VLOOKUP($J293,'Miljövärden urval för publ'!$B$2:$H$490,MATCH(K$3,'Miljövärden urval för publ'!$B$2:$H$2,0),FALSE))</f>
        <v>0.105264</v>
      </c>
      <c r="L293" s="106">
        <f>IF(ISERROR(VLOOKUP($J293,'Miljövärden urval för publ'!$B$2:$H$490,MATCH(L$3,'Miljövärden urval för publ'!$B$2:$H$2,0),FALSE)),"",VLOOKUP($J293,'Miljövärden urval för publ'!$B$2:$H$490,MATCH(L$3,'Miljövärden urval för publ'!$B$2:$H$2,0),FALSE))</f>
        <v>12.6455</v>
      </c>
      <c r="M293" s="106">
        <f>IF(ISERROR(VLOOKUP($J293,'Miljövärden urval för publ'!$B$2:$H$490,MATCH(M$3,'Miljövärden urval för publ'!$B$2:$H$2,0),FALSE)),"",VLOOKUP($J293,'Miljövärden urval för publ'!$B$2:$H$490,MATCH(M$3,'Miljövärden urval för publ'!$B$2:$H$2,0),FALSE))</f>
        <v>7.1300600000000003</v>
      </c>
      <c r="N293" s="106">
        <f>IF(ISERROR(VLOOKUP($J293,'Miljövärden urval för publ'!$B$2:$H$490,MATCH(N$3,'Miljövärden urval för publ'!$B$2:$H$2,0),FALSE)),"",VLOOKUP($J293,'Miljövärden urval för publ'!$B$2:$H$490,MATCH(N$3,'Miljövärden urval för publ'!$B$2:$H$2,0),FALSE))</f>
        <v>1.1480499999999999E-2</v>
      </c>
    </row>
    <row r="294" spans="1:14" x14ac:dyDescent="0.25">
      <c r="A294" s="117" t="s">
        <v>206</v>
      </c>
      <c r="B294" s="117" t="s">
        <v>212</v>
      </c>
      <c r="D294" s="112" t="str">
        <f>VLOOKUP(B294,'Miljövärden urval för publ'!$B$2:$V$480,MATCH("ska publiceras:",'Miljövärden urval för publ'!$B$2:$T$2,0),FALSE)</f>
        <v>ja</v>
      </c>
      <c r="E294" s="113">
        <f t="shared" si="12"/>
        <v>252</v>
      </c>
      <c r="H294" s="106">
        <v>292</v>
      </c>
      <c r="I294" s="106" t="str">
        <f t="shared" si="13"/>
        <v>Borlänge Energi AB</v>
      </c>
      <c r="J294" s="106" t="str">
        <f t="shared" si="14"/>
        <v>Torsång</v>
      </c>
      <c r="K294" s="106">
        <f>IF(ISERROR(VLOOKUP($J294,'Miljövärden urval för publ'!$B$2:$H$490,MATCH(K$3,'Miljövärden urval för publ'!$B$2:$H$2,0),FALSE)),"",VLOOKUP($J294,'Miljövärden urval för publ'!$B$2:$H$490,MATCH(K$3,'Miljövärden urval för publ'!$B$2:$H$2,0),FALSE))</f>
        <v>0.38766899999999999</v>
      </c>
      <c r="L294" s="106">
        <f>IF(ISERROR(VLOOKUP($J294,'Miljövärden urval för publ'!$B$2:$H$490,MATCH(L$3,'Miljövärden urval för publ'!$B$2:$H$2,0),FALSE)),"",VLOOKUP($J294,'Miljövärden urval för publ'!$B$2:$H$490,MATCH(L$3,'Miljövärden urval för publ'!$B$2:$H$2,0),FALSE))</f>
        <v>8.6358599999999992</v>
      </c>
      <c r="M294" s="106">
        <f>IF(ISERROR(VLOOKUP($J294,'Miljövärden urval för publ'!$B$2:$H$490,MATCH(M$3,'Miljövärden urval för publ'!$B$2:$H$2,0),FALSE)),"",VLOOKUP($J294,'Miljövärden urval för publ'!$B$2:$H$490,MATCH(M$3,'Miljövärden urval för publ'!$B$2:$H$2,0),FALSE))</f>
        <v>16.644600000000001</v>
      </c>
      <c r="N294" s="106">
        <f>IF(ISERROR(VLOOKUP($J294,'Miljövärden urval för publ'!$B$2:$H$490,MATCH(N$3,'Miljövärden urval för publ'!$B$2:$H$2,0),FALSE)),"",VLOOKUP($J294,'Miljövärden urval för publ'!$B$2:$H$490,MATCH(N$3,'Miljövärden urval för publ'!$B$2:$H$2,0),FALSE))</f>
        <v>3.0726299999999998E-3</v>
      </c>
    </row>
    <row r="295" spans="1:14" x14ac:dyDescent="0.25">
      <c r="A295" s="117" t="s">
        <v>127</v>
      </c>
      <c r="B295" s="117" t="s">
        <v>130</v>
      </c>
      <c r="D295" s="112" t="str">
        <f>VLOOKUP(B295,'Miljövärden urval för publ'!$B$2:$V$480,MATCH("ska publiceras:",'Miljövärden urval för publ'!$B$2:$T$2,0),FALSE)</f>
        <v>ja</v>
      </c>
      <c r="E295" s="113">
        <f t="shared" si="12"/>
        <v>253</v>
      </c>
      <c r="H295" s="106">
        <v>293</v>
      </c>
      <c r="I295" s="106" t="str">
        <f t="shared" si="13"/>
        <v>Tranås Energi AB</v>
      </c>
      <c r="J295" s="106" t="str">
        <f t="shared" si="14"/>
        <v>Tranås</v>
      </c>
      <c r="K295" s="106">
        <f>IF(ISERROR(VLOOKUP($J295,'Miljövärden urval för publ'!$B$2:$H$490,MATCH(K$3,'Miljövärden urval för publ'!$B$2:$H$2,0),FALSE)),"",VLOOKUP($J295,'Miljövärden urval för publ'!$B$2:$H$490,MATCH(K$3,'Miljövärden urval för publ'!$B$2:$H$2,0),FALSE))</f>
        <v>7.2290800000000002E-2</v>
      </c>
      <c r="L295" s="106">
        <f>IF(ISERROR(VLOOKUP($J295,'Miljövärden urval för publ'!$B$2:$H$490,MATCH(L$3,'Miljövärden urval för publ'!$B$2:$H$2,0),FALSE)),"",VLOOKUP($J295,'Miljövärden urval för publ'!$B$2:$H$490,MATCH(L$3,'Miljövärden urval för publ'!$B$2:$H$2,0),FALSE))</f>
        <v>13.6258</v>
      </c>
      <c r="M295" s="106">
        <f>IF(ISERROR(VLOOKUP($J295,'Miljövärden urval för publ'!$B$2:$H$490,MATCH(M$3,'Miljövärden urval för publ'!$B$2:$H$2,0),FALSE)),"",VLOOKUP($J295,'Miljövärden urval för publ'!$B$2:$H$490,MATCH(M$3,'Miljövärden urval för publ'!$B$2:$H$2,0),FALSE))</f>
        <v>7.3489199999999997</v>
      </c>
      <c r="N295" s="106">
        <f>IF(ISERROR(VLOOKUP($J295,'Miljövärden urval för publ'!$B$2:$H$490,MATCH(N$3,'Miljövärden urval för publ'!$B$2:$H$2,0),FALSE)),"",VLOOKUP($J295,'Miljövärden urval för publ'!$B$2:$H$490,MATCH(N$3,'Miljövärden urval för publ'!$B$2:$H$2,0),FALSE))</f>
        <v>1.2682799999999999E-2</v>
      </c>
    </row>
    <row r="296" spans="1:14" x14ac:dyDescent="0.25">
      <c r="A296" s="117" t="s">
        <v>394</v>
      </c>
      <c r="B296" s="117" t="s">
        <v>395</v>
      </c>
      <c r="D296" s="112" t="str">
        <f>VLOOKUP(B296,'Miljövärden urval för publ'!$B$2:$V$480,MATCH("ska publiceras:",'Miljövärden urval för publ'!$B$2:$T$2,0),FALSE)</f>
        <v>ja</v>
      </c>
      <c r="E296" s="113">
        <f t="shared" si="12"/>
        <v>254</v>
      </c>
      <c r="H296" s="106">
        <v>294</v>
      </c>
      <c r="I296" s="106" t="str">
        <f t="shared" si="13"/>
        <v>Trelleborgs Fjärrvärme AB</v>
      </c>
      <c r="J296" s="106" t="str">
        <f t="shared" si="14"/>
        <v>Trelleborg Fjärrvärme AB</v>
      </c>
      <c r="K296" s="106">
        <f>IF(ISERROR(VLOOKUP($J296,'Miljövärden urval för publ'!$B$2:$H$490,MATCH(K$3,'Miljövärden urval för publ'!$B$2:$H$2,0),FALSE)),"",VLOOKUP($J296,'Miljövärden urval för publ'!$B$2:$H$490,MATCH(K$3,'Miljövärden urval för publ'!$B$2:$H$2,0),FALSE))</f>
        <v>9.4782900000000003E-2</v>
      </c>
      <c r="L296" s="106">
        <f>IF(ISERROR(VLOOKUP($J296,'Miljövärden urval för publ'!$B$2:$H$490,MATCH(L$3,'Miljövärden urval för publ'!$B$2:$H$2,0),FALSE)),"",VLOOKUP($J296,'Miljövärden urval för publ'!$B$2:$H$490,MATCH(L$3,'Miljövärden urval för publ'!$B$2:$H$2,0),FALSE))</f>
        <v>16.089700000000001</v>
      </c>
      <c r="M296" s="106">
        <f>IF(ISERROR(VLOOKUP($J296,'Miljövärden urval för publ'!$B$2:$H$490,MATCH(M$3,'Miljövärden urval för publ'!$B$2:$H$2,0),FALSE)),"",VLOOKUP($J296,'Miljövärden urval för publ'!$B$2:$H$490,MATCH(M$3,'Miljövärden urval för publ'!$B$2:$H$2,0),FALSE))</f>
        <v>8.0529499999999992</v>
      </c>
      <c r="N296" s="106">
        <f>IF(ISERROR(VLOOKUP($J296,'Miljövärden urval för publ'!$B$2:$H$490,MATCH(N$3,'Miljövärden urval för publ'!$B$2:$H$2,0),FALSE)),"",VLOOKUP($J296,'Miljövärden urval för publ'!$B$2:$H$490,MATCH(N$3,'Miljövärden urval för publ'!$B$2:$H$2,0),FALSE))</f>
        <v>6.9595300000000002E-3</v>
      </c>
    </row>
    <row r="297" spans="1:14" x14ac:dyDescent="0.25">
      <c r="A297" s="117" t="s">
        <v>144</v>
      </c>
      <c r="B297" s="117" t="s">
        <v>145</v>
      </c>
      <c r="D297" s="112" t="str">
        <f>VLOOKUP(B297,'Miljövärden urval för publ'!$B$2:$V$480,MATCH("ska publiceras:",'Miljövärden urval för publ'!$B$2:$T$2,0),FALSE)</f>
        <v>ja</v>
      </c>
      <c r="E297" s="113">
        <f t="shared" si="12"/>
        <v>255</v>
      </c>
      <c r="H297" s="106">
        <v>295</v>
      </c>
      <c r="I297" s="106" t="str">
        <f t="shared" si="13"/>
        <v>Trollhättan Energi AB</v>
      </c>
      <c r="J297" s="106" t="str">
        <f t="shared" si="14"/>
        <v>Trollhättan</v>
      </c>
      <c r="K297" s="106">
        <f>IF(ISERROR(VLOOKUP($J297,'Miljövärden urval för publ'!$B$2:$H$490,MATCH(K$3,'Miljövärden urval för publ'!$B$2:$H$2,0),FALSE)),"",VLOOKUP($J297,'Miljövärden urval för publ'!$B$2:$H$490,MATCH(K$3,'Miljövärden urval för publ'!$B$2:$H$2,0),FALSE))</f>
        <v>3.7840100000000002E-2</v>
      </c>
      <c r="L297" s="106">
        <f>IF(ISERROR(VLOOKUP($J297,'Miljövärden urval för publ'!$B$2:$H$490,MATCH(L$3,'Miljövärden urval för publ'!$B$2:$H$2,0),FALSE)),"",VLOOKUP($J297,'Miljövärden urval för publ'!$B$2:$H$490,MATCH(L$3,'Miljövärden urval för publ'!$B$2:$H$2,0),FALSE))</f>
        <v>10.159700000000001</v>
      </c>
      <c r="M297" s="106">
        <f>IF(ISERROR(VLOOKUP($J297,'Miljövärden urval för publ'!$B$2:$H$490,MATCH(M$3,'Miljövärden urval för publ'!$B$2:$H$2,0),FALSE)),"",VLOOKUP($J297,'Miljövärden urval för publ'!$B$2:$H$490,MATCH(M$3,'Miljövärden urval för publ'!$B$2:$H$2,0),FALSE))</f>
        <v>7.0411299999999999</v>
      </c>
      <c r="N297" s="106">
        <f>IF(ISERROR(VLOOKUP($J297,'Miljövärden urval för publ'!$B$2:$H$490,MATCH(N$3,'Miljövärden urval för publ'!$B$2:$H$2,0),FALSE)),"",VLOOKUP($J297,'Miljövärden urval för publ'!$B$2:$H$490,MATCH(N$3,'Miljövärden urval för publ'!$B$2:$H$2,0),FALSE))</f>
        <v>3.2224200000000001E-3</v>
      </c>
    </row>
    <row r="298" spans="1:14" x14ac:dyDescent="0.25">
      <c r="A298" s="117" t="s">
        <v>394</v>
      </c>
      <c r="B298" s="117" t="s">
        <v>396</v>
      </c>
      <c r="D298" s="112" t="str">
        <f>VLOOKUP(B298,'Miljövärden urval för publ'!$B$2:$V$480,MATCH("ska publiceras:",'Miljövärden urval för publ'!$B$2:$T$2,0),FALSE)</f>
        <v>ja</v>
      </c>
      <c r="E298" s="113">
        <f t="shared" si="12"/>
        <v>256</v>
      </c>
      <c r="H298" s="106">
        <v>296</v>
      </c>
      <c r="I298" s="106" t="str">
        <f t="shared" si="13"/>
        <v>Statkraft Värme AB</v>
      </c>
      <c r="J298" s="106" t="str">
        <f t="shared" si="14"/>
        <v>Trosa</v>
      </c>
      <c r="K298" s="106">
        <f>IF(ISERROR(VLOOKUP($J298,'Miljövärden urval för publ'!$B$2:$H$490,MATCH(K$3,'Miljövärden urval för publ'!$B$2:$H$2,0),FALSE)),"",VLOOKUP($J298,'Miljövärden urval för publ'!$B$2:$H$490,MATCH(K$3,'Miljövärden urval för publ'!$B$2:$H$2,0),FALSE))</f>
        <v>9.5585600000000007E-2</v>
      </c>
      <c r="L298" s="106">
        <f>IF(ISERROR(VLOOKUP($J298,'Miljövärden urval för publ'!$B$2:$H$490,MATCH(L$3,'Miljövärden urval för publ'!$B$2:$H$2,0),FALSE)),"",VLOOKUP($J298,'Miljövärden urval för publ'!$B$2:$H$490,MATCH(L$3,'Miljövärden urval för publ'!$B$2:$H$2,0),FALSE))</f>
        <v>16.330500000000001</v>
      </c>
      <c r="M298" s="106">
        <f>IF(ISERROR(VLOOKUP($J298,'Miljövärden urval för publ'!$B$2:$H$490,MATCH(M$3,'Miljövärden urval för publ'!$B$2:$H$2,0),FALSE)),"",VLOOKUP($J298,'Miljövärden urval för publ'!$B$2:$H$490,MATCH(M$3,'Miljövärden urval för publ'!$B$2:$H$2,0),FALSE))</f>
        <v>7.9573400000000003</v>
      </c>
      <c r="N298" s="106">
        <f>IF(ISERROR(VLOOKUP($J298,'Miljövärden urval för publ'!$B$2:$H$490,MATCH(N$3,'Miljövärden urval för publ'!$B$2:$H$2,0),FALSE)),"",VLOOKUP($J298,'Miljövärden urval för publ'!$B$2:$H$490,MATCH(N$3,'Miljövärden urval för publ'!$B$2:$H$2,0),FALSE))</f>
        <v>1.80769E-2</v>
      </c>
    </row>
    <row r="299" spans="1:14" x14ac:dyDescent="0.25">
      <c r="A299" s="117" t="s">
        <v>491</v>
      </c>
      <c r="B299" s="117" t="s">
        <v>494</v>
      </c>
      <c r="D299" s="112" t="str">
        <f>VLOOKUP(B299,'Miljövärden urval för publ'!$B$2:$V$480,MATCH("ska publiceras:",'Miljövärden urval för publ'!$B$2:$T$2,0),FALSE)</f>
        <v>ja</v>
      </c>
      <c r="E299" s="113">
        <f t="shared" si="12"/>
        <v>257</v>
      </c>
      <c r="H299" s="106">
        <v>297</v>
      </c>
      <c r="I299" s="106" t="str">
        <f t="shared" si="13"/>
        <v>Varberg Energi AB</v>
      </c>
      <c r="J299" s="106" t="str">
        <f t="shared" si="14"/>
        <v>Träslövsläge</v>
      </c>
      <c r="K299" s="106">
        <f>IF(ISERROR(VLOOKUP($J299,'Miljövärden urval för publ'!$B$2:$H$490,MATCH(K$3,'Miljövärden urval för publ'!$B$2:$H$2,0),FALSE)),"",VLOOKUP($J299,'Miljövärden urval för publ'!$B$2:$H$490,MATCH(K$3,'Miljövärden urval för publ'!$B$2:$H$2,0),FALSE))</f>
        <v>0.48994799999999999</v>
      </c>
      <c r="L299" s="106">
        <f>IF(ISERROR(VLOOKUP($J299,'Miljövärden urval för publ'!$B$2:$H$490,MATCH(L$3,'Miljövärden urval för publ'!$B$2:$H$2,0),FALSE)),"",VLOOKUP($J299,'Miljövärden urval för publ'!$B$2:$H$490,MATCH(L$3,'Miljövärden urval för publ'!$B$2:$H$2,0),FALSE))</f>
        <v>80.552700000000002</v>
      </c>
      <c r="M299" s="106">
        <f>IF(ISERROR(VLOOKUP($J299,'Miljövärden urval för publ'!$B$2:$H$490,MATCH(M$3,'Miljövärden urval för publ'!$B$2:$H$2,0),FALSE)),"",VLOOKUP($J299,'Miljövärden urval för publ'!$B$2:$H$490,MATCH(M$3,'Miljövärden urval för publ'!$B$2:$H$2,0),FALSE))</f>
        <v>29.435600000000001</v>
      </c>
      <c r="N299" s="106">
        <f>IF(ISERROR(VLOOKUP($J299,'Miljövärden urval för publ'!$B$2:$H$490,MATCH(N$3,'Miljövärden urval för publ'!$B$2:$H$2,0),FALSE)),"",VLOOKUP($J299,'Miljövärden urval för publ'!$B$2:$H$490,MATCH(N$3,'Miljövärden urval för publ'!$B$2:$H$2,0),FALSE))</f>
        <v>0.121153</v>
      </c>
    </row>
    <row r="300" spans="1:14" x14ac:dyDescent="0.25">
      <c r="A300" s="117" t="s">
        <v>331</v>
      </c>
      <c r="B300" s="117" t="s">
        <v>338</v>
      </c>
      <c r="D300" s="112" t="str">
        <f>VLOOKUP(B300,'Miljövärden urval för publ'!$B$2:$V$480,MATCH("ska publiceras:",'Miljövärden urval för publ'!$B$2:$T$2,0),FALSE)</f>
        <v>ja</v>
      </c>
      <c r="E300" s="113">
        <f t="shared" si="12"/>
        <v>258</v>
      </c>
      <c r="H300" s="106">
        <v>298</v>
      </c>
      <c r="I300" s="106" t="str">
        <f t="shared" si="13"/>
        <v>Sundsvall Energi AB</v>
      </c>
      <c r="J300" s="106" t="str">
        <f t="shared" si="14"/>
        <v>Tunadal</v>
      </c>
      <c r="K300" s="106">
        <f>IF(ISERROR(VLOOKUP($J300,'Miljövärden urval för publ'!$B$2:$H$490,MATCH(K$3,'Miljövärden urval för publ'!$B$2:$H$2,0),FALSE)),"",VLOOKUP($J300,'Miljövärden urval för publ'!$B$2:$H$490,MATCH(K$3,'Miljövärden urval för publ'!$B$2:$H$2,0),FALSE))</f>
        <v>0.89038399999999995</v>
      </c>
      <c r="L300" s="106">
        <f>IF(ISERROR(VLOOKUP($J300,'Miljövärden urval för publ'!$B$2:$H$490,MATCH(L$3,'Miljövärden urval för publ'!$B$2:$H$2,0),FALSE)),"",VLOOKUP($J300,'Miljövärden urval för publ'!$B$2:$H$490,MATCH(L$3,'Miljövärden urval för publ'!$B$2:$H$2,0),FALSE))</f>
        <v>251.81299999999999</v>
      </c>
      <c r="M300" s="106">
        <f>IF(ISERROR(VLOOKUP($J300,'Miljövärden urval för publ'!$B$2:$H$490,MATCH(M$3,'Miljövärden urval för publ'!$B$2:$H$2,0),FALSE)),"",VLOOKUP($J300,'Miljövärden urval för publ'!$B$2:$H$490,MATCH(M$3,'Miljövärden urval för publ'!$B$2:$H$2,0),FALSE))</f>
        <v>4.03287</v>
      </c>
      <c r="N300" s="106">
        <f>IF(ISERROR(VLOOKUP($J300,'Miljövärden urval för publ'!$B$2:$H$490,MATCH(N$3,'Miljövärden urval för publ'!$B$2:$H$2,0),FALSE)),"",VLOOKUP($J300,'Miljövärden urval för publ'!$B$2:$H$490,MATCH(N$3,'Miljövärden urval för publ'!$B$2:$H$2,0),FALSE))</f>
        <v>0.208089</v>
      </c>
    </row>
    <row r="301" spans="1:14" x14ac:dyDescent="0.25">
      <c r="A301" s="117" t="s">
        <v>357</v>
      </c>
      <c r="B301" s="117" t="s">
        <v>372</v>
      </c>
      <c r="D301" s="112" t="str">
        <f>VLOOKUP(B301,'Miljövärden urval för publ'!$B$2:$V$480,MATCH("ska publiceras:",'Miljövärden urval för publ'!$B$2:$T$2,0),FALSE)</f>
        <v>ja</v>
      </c>
      <c r="E301" s="113">
        <f t="shared" si="12"/>
        <v>259</v>
      </c>
      <c r="H301" s="106">
        <v>299</v>
      </c>
      <c r="I301" s="106" t="str">
        <f t="shared" si="13"/>
        <v>Varberg Energi AB</v>
      </c>
      <c r="J301" s="106" t="str">
        <f t="shared" si="14"/>
        <v>Tvååker (Närv)</v>
      </c>
      <c r="K301" s="106">
        <f>IF(ISERROR(VLOOKUP($J301,'Miljövärden urval för publ'!$B$2:$H$490,MATCH(K$3,'Miljövärden urval för publ'!$B$2:$H$2,0),FALSE)),"",VLOOKUP($J301,'Miljövärden urval för publ'!$B$2:$H$490,MATCH(K$3,'Miljövärden urval för publ'!$B$2:$H$2,0),FALSE))</f>
        <v>0.226608</v>
      </c>
      <c r="L301" s="106">
        <f>IF(ISERROR(VLOOKUP($J301,'Miljövärden urval för publ'!$B$2:$H$490,MATCH(L$3,'Miljövärden urval för publ'!$B$2:$H$2,0),FALSE)),"",VLOOKUP($J301,'Miljövärden urval för publ'!$B$2:$H$490,MATCH(L$3,'Miljövärden urval för publ'!$B$2:$H$2,0),FALSE))</f>
        <v>30.774000000000001</v>
      </c>
      <c r="M301" s="106">
        <f>IF(ISERROR(VLOOKUP($J301,'Miljövärden urval för publ'!$B$2:$H$490,MATCH(M$3,'Miljövärden urval för publ'!$B$2:$H$2,0),FALSE)),"",VLOOKUP($J301,'Miljövärden urval för publ'!$B$2:$H$490,MATCH(M$3,'Miljövärden urval för publ'!$B$2:$H$2,0),FALSE))</f>
        <v>16.989699999999999</v>
      </c>
      <c r="N301" s="106">
        <f>IF(ISERROR(VLOOKUP($J301,'Miljövärden urval för publ'!$B$2:$H$490,MATCH(N$3,'Miljövärden urval för publ'!$B$2:$H$2,0),FALSE)),"",VLOOKUP($J301,'Miljövärden urval för publ'!$B$2:$H$490,MATCH(N$3,'Miljövärden urval för publ'!$B$2:$H$2,0),FALSE))</f>
        <v>6.1553299999999998E-2</v>
      </c>
    </row>
    <row r="302" spans="1:14" x14ac:dyDescent="0.25">
      <c r="A302" s="117" t="s">
        <v>474</v>
      </c>
      <c r="B302" s="117" t="s">
        <v>483</v>
      </c>
      <c r="D302" s="112" t="str">
        <f>VLOOKUP(B302,'Miljövärden urval för publ'!$B$2:$V$480,MATCH("ska publiceras:",'Miljövärden urval för publ'!$B$2:$T$2,0),FALSE)</f>
        <v>ja</v>
      </c>
      <c r="E302" s="113">
        <f t="shared" si="12"/>
        <v>260</v>
      </c>
      <c r="H302" s="106">
        <v>300</v>
      </c>
      <c r="I302" s="106" t="str">
        <f t="shared" si="13"/>
        <v>Hässleholm Miljö AB</v>
      </c>
      <c r="J302" s="106" t="str">
        <f t="shared" si="14"/>
        <v>Tyringe</v>
      </c>
      <c r="K302" s="106">
        <f>IF(ISERROR(VLOOKUP($J302,'Miljövärden urval för publ'!$B$2:$H$490,MATCH(K$3,'Miljövärden urval för publ'!$B$2:$H$2,0),FALSE)),"",VLOOKUP($J302,'Miljövärden urval för publ'!$B$2:$H$490,MATCH(K$3,'Miljövärden urval för publ'!$B$2:$H$2,0),FALSE))</f>
        <v>0.15459300000000001</v>
      </c>
      <c r="L302" s="106">
        <f>IF(ISERROR(VLOOKUP($J302,'Miljövärden urval för publ'!$B$2:$H$490,MATCH(L$3,'Miljövärden urval för publ'!$B$2:$H$2,0),FALSE)),"",VLOOKUP($J302,'Miljövärden urval för publ'!$B$2:$H$490,MATCH(L$3,'Miljövärden urval för publ'!$B$2:$H$2,0),FALSE))</f>
        <v>36.104100000000003</v>
      </c>
      <c r="M302" s="106">
        <f>IF(ISERROR(VLOOKUP($J302,'Miljövärden urval för publ'!$B$2:$H$490,MATCH(M$3,'Miljövärden urval för publ'!$B$2:$H$2,0),FALSE)),"",VLOOKUP($J302,'Miljövärden urval för publ'!$B$2:$H$490,MATCH(M$3,'Miljövärden urval för publ'!$B$2:$H$2,0),FALSE))</f>
        <v>10.085800000000001</v>
      </c>
      <c r="N302" s="106">
        <f>IF(ISERROR(VLOOKUP($J302,'Miljövärden urval för publ'!$B$2:$H$490,MATCH(N$3,'Miljövärden urval för publ'!$B$2:$H$2,0),FALSE)),"",VLOOKUP($J302,'Miljövärden urval för publ'!$B$2:$H$490,MATCH(N$3,'Miljövärden urval för publ'!$B$2:$H$2,0),FALSE))</f>
        <v>2.2622799999999998E-2</v>
      </c>
    </row>
    <row r="303" spans="1:14" x14ac:dyDescent="0.25">
      <c r="A303" s="117" t="s">
        <v>147</v>
      </c>
      <c r="B303" s="117" t="s">
        <v>154</v>
      </c>
      <c r="D303" s="112" t="str">
        <f>VLOOKUP(B303,'Miljövärden urval för publ'!$B$2:$V$480,MATCH("ska publiceras:",'Miljövärden urval för publ'!$B$2:$T$2,0),FALSE)</f>
        <v>nej</v>
      </c>
      <c r="E303" s="113">
        <f t="shared" si="12"/>
        <v>260</v>
      </c>
      <c r="H303" s="106">
        <v>301</v>
      </c>
      <c r="I303" s="106" t="str">
        <f t="shared" si="13"/>
        <v>Fortum Värme,  AB s.m. Stockholms stad</v>
      </c>
      <c r="J303" s="106" t="str">
        <f t="shared" si="14"/>
        <v>Täby</v>
      </c>
      <c r="K303" s="106">
        <f>IF(ISERROR(VLOOKUP($J303,'Miljövärden urval för publ'!$B$2:$H$490,MATCH(K$3,'Miljövärden urval för publ'!$B$2:$H$2,0),FALSE)),"",VLOOKUP($J303,'Miljövärden urval för publ'!$B$2:$H$490,MATCH(K$3,'Miljövärden urval för publ'!$B$2:$H$2,0),FALSE))</f>
        <v>0.29367199999999999</v>
      </c>
      <c r="L303" s="106">
        <f>IF(ISERROR(VLOOKUP($J303,'Miljövärden urval för publ'!$B$2:$H$490,MATCH(L$3,'Miljövärden urval för publ'!$B$2:$H$2,0),FALSE)),"",VLOOKUP($J303,'Miljövärden urval för publ'!$B$2:$H$490,MATCH(L$3,'Miljövärden urval för publ'!$B$2:$H$2,0),FALSE))</f>
        <v>64.143699999999995</v>
      </c>
      <c r="M303" s="106">
        <f>IF(ISERROR(VLOOKUP($J303,'Miljövärden urval för publ'!$B$2:$H$490,MATCH(M$3,'Miljövärden urval för publ'!$B$2:$H$2,0),FALSE)),"",VLOOKUP($J303,'Miljövärden urval för publ'!$B$2:$H$490,MATCH(M$3,'Miljövärden urval för publ'!$B$2:$H$2,0),FALSE))</f>
        <v>7.9196499999999999</v>
      </c>
      <c r="N303" s="106">
        <f>IF(ISERROR(VLOOKUP($J303,'Miljövärden urval för publ'!$B$2:$H$490,MATCH(N$3,'Miljövärden urval för publ'!$B$2:$H$2,0),FALSE)),"",VLOOKUP($J303,'Miljövärden urval för publ'!$B$2:$H$490,MATCH(N$3,'Miljövärden urval för publ'!$B$2:$H$2,0),FALSE))</f>
        <v>0.13725899999999999</v>
      </c>
    </row>
    <row r="304" spans="1:14" x14ac:dyDescent="0.25">
      <c r="A304" s="117" t="s">
        <v>397</v>
      </c>
      <c r="B304" s="117" t="s">
        <v>398</v>
      </c>
      <c r="D304" s="112" t="str">
        <f>VLOOKUP(B304,'Miljövärden urval för publ'!$B$2:$V$480,MATCH("ska publiceras:",'Miljövärden urval för publ'!$B$2:$T$2,0),FALSE)</f>
        <v>ja</v>
      </c>
      <c r="E304" s="113">
        <f t="shared" si="12"/>
        <v>261</v>
      </c>
      <c r="H304" s="106">
        <v>302</v>
      </c>
      <c r="I304" s="106" t="str">
        <f t="shared" si="13"/>
        <v>E.ON Värme Sverige AB</v>
      </c>
      <c r="J304" s="106" t="str">
        <f t="shared" si="14"/>
        <v>Täby E.ON.</v>
      </c>
      <c r="K304" s="106">
        <f>IF(ISERROR(VLOOKUP($J304,'Miljövärden urval för publ'!$B$2:$H$490,MATCH(K$3,'Miljövärden urval för publ'!$B$2:$H$2,0),FALSE)),"",VLOOKUP($J304,'Miljövärden urval för publ'!$B$2:$H$490,MATCH(K$3,'Miljövärden urval för publ'!$B$2:$H$2,0),FALSE))</f>
        <v>0.29283599999999999</v>
      </c>
      <c r="L304" s="106">
        <f>IF(ISERROR(VLOOKUP($J304,'Miljövärden urval för publ'!$B$2:$H$490,MATCH(L$3,'Miljövärden urval för publ'!$B$2:$H$2,0),FALSE)),"",VLOOKUP($J304,'Miljövärden urval för publ'!$B$2:$H$490,MATCH(L$3,'Miljövärden urval för publ'!$B$2:$H$2,0),FALSE))</f>
        <v>44.709699999999998</v>
      </c>
      <c r="M304" s="106">
        <f>IF(ISERROR(VLOOKUP($J304,'Miljövärden urval för publ'!$B$2:$H$490,MATCH(M$3,'Miljövärden urval för publ'!$B$2:$H$2,0),FALSE)),"",VLOOKUP($J304,'Miljövärden urval för publ'!$B$2:$H$490,MATCH(M$3,'Miljövärden urval för publ'!$B$2:$H$2,0),FALSE))</f>
        <v>16.618600000000001</v>
      </c>
      <c r="N304" s="106">
        <f>IF(ISERROR(VLOOKUP($J304,'Miljövärden urval för publ'!$B$2:$H$490,MATCH(N$3,'Miljövärden urval för publ'!$B$2:$H$2,0),FALSE)),"",VLOOKUP($J304,'Miljövärden urval för publ'!$B$2:$H$490,MATCH(N$3,'Miljövärden urval för publ'!$B$2:$H$2,0),FALSE))</f>
        <v>8.3124900000000002E-2</v>
      </c>
    </row>
    <row r="305" spans="1:14" x14ac:dyDescent="0.25">
      <c r="A305" s="117" t="s">
        <v>12</v>
      </c>
      <c r="B305" s="117" t="s">
        <v>16</v>
      </c>
      <c r="D305" s="112" t="str">
        <f>VLOOKUP(B305,'Miljövärden urval för publ'!$B$2:$V$480,MATCH("ska publiceras:",'Miljövärden urval för publ'!$B$2:$T$2,0),FALSE)</f>
        <v>ja</v>
      </c>
      <c r="E305" s="113">
        <f t="shared" si="12"/>
        <v>262</v>
      </c>
      <c r="H305" s="106">
        <v>303</v>
      </c>
      <c r="I305" s="106" t="str">
        <f t="shared" si="13"/>
        <v>Väner Energi AB</v>
      </c>
      <c r="J305" s="106" t="str">
        <f t="shared" si="14"/>
        <v>Töreboda</v>
      </c>
      <c r="K305" s="106">
        <f>IF(ISERROR(VLOOKUP($J305,'Miljövärden urval för publ'!$B$2:$H$490,MATCH(K$3,'Miljövärden urval för publ'!$B$2:$H$2,0),FALSE)),"",VLOOKUP($J305,'Miljövärden urval för publ'!$B$2:$H$490,MATCH(K$3,'Miljövärden urval för publ'!$B$2:$H$2,0),FALSE))</f>
        <v>6.4212900000000003E-2</v>
      </c>
      <c r="L305" s="106">
        <f>IF(ISERROR(VLOOKUP($J305,'Miljövärden urval för publ'!$B$2:$H$490,MATCH(L$3,'Miljövärden urval för publ'!$B$2:$H$2,0),FALSE)),"",VLOOKUP($J305,'Miljövärden urval för publ'!$B$2:$H$490,MATCH(L$3,'Miljövärden urval för publ'!$B$2:$H$2,0),FALSE))</f>
        <v>10.7478</v>
      </c>
      <c r="M305" s="106">
        <f>IF(ISERROR(VLOOKUP($J305,'Miljövärden urval för publ'!$B$2:$H$490,MATCH(M$3,'Miljövärden urval för publ'!$B$2:$H$2,0),FALSE)),"",VLOOKUP($J305,'Miljövärden urval för publ'!$B$2:$H$490,MATCH(M$3,'Miljövärden urval för publ'!$B$2:$H$2,0),FALSE))</f>
        <v>8.2925400000000007</v>
      </c>
      <c r="N305" s="106">
        <f>IF(ISERROR(VLOOKUP($J305,'Miljövärden urval för publ'!$B$2:$H$490,MATCH(N$3,'Miljövärden urval för publ'!$B$2:$H$2,0),FALSE)),"",VLOOKUP($J305,'Miljövärden urval för publ'!$B$2:$H$490,MATCH(N$3,'Miljövärden urval för publ'!$B$2:$H$2,0),FALSE))</f>
        <v>3.88954E-4</v>
      </c>
    </row>
    <row r="306" spans="1:14" x14ac:dyDescent="0.25">
      <c r="A306" s="117" t="s">
        <v>501</v>
      </c>
      <c r="B306" s="117" t="s">
        <v>516</v>
      </c>
      <c r="D306" s="112" t="str">
        <f>VLOOKUP(B306,'Miljövärden urval för publ'!$B$2:$V$480,MATCH("ska publiceras:",'Miljövärden urval för publ'!$B$2:$T$2,0),FALSE)</f>
        <v>ja</v>
      </c>
      <c r="E306" s="113">
        <f t="shared" si="12"/>
        <v>263</v>
      </c>
      <c r="H306" s="106">
        <v>304</v>
      </c>
      <c r="I306" s="106" t="str">
        <f t="shared" si="13"/>
        <v>Uddevalla Energi AB</v>
      </c>
      <c r="J306" s="106" t="str">
        <f t="shared" si="14"/>
        <v>Uddevalla</v>
      </c>
      <c r="K306" s="106">
        <f>IF(ISERROR(VLOOKUP($J306,'Miljövärden urval för publ'!$B$2:$H$490,MATCH(K$3,'Miljövärden urval för publ'!$B$2:$H$2,0),FALSE)),"",VLOOKUP($J306,'Miljövärden urval för publ'!$B$2:$H$490,MATCH(K$3,'Miljövärden urval för publ'!$B$2:$H$2,0),FALSE))</f>
        <v>9.4981300000000005E-2</v>
      </c>
      <c r="L306" s="106">
        <f>IF(ISERROR(VLOOKUP($J306,'Miljövärden urval för publ'!$B$2:$H$490,MATCH(L$3,'Miljövärden urval för publ'!$B$2:$H$2,0),FALSE)),"",VLOOKUP($J306,'Miljövärden urval för publ'!$B$2:$H$490,MATCH(L$3,'Miljövärden urval för publ'!$B$2:$H$2,0),FALSE))</f>
        <v>100.122</v>
      </c>
      <c r="M306" s="106">
        <f>IF(ISERROR(VLOOKUP($J306,'Miljövärden urval för publ'!$B$2:$H$490,MATCH(M$3,'Miljövärden urval för publ'!$B$2:$H$2,0),FALSE)),"",VLOOKUP($J306,'Miljövärden urval för publ'!$B$2:$H$490,MATCH(M$3,'Miljövärden urval för publ'!$B$2:$H$2,0),FALSE))</f>
        <v>5.81731</v>
      </c>
      <c r="N306" s="106">
        <f>IF(ISERROR(VLOOKUP($J306,'Miljövärden urval för publ'!$B$2:$H$490,MATCH(N$3,'Miljövärden urval för publ'!$B$2:$H$2,0),FALSE)),"",VLOOKUP($J306,'Miljövärden urval för publ'!$B$2:$H$490,MATCH(N$3,'Miljövärden urval för publ'!$B$2:$H$2,0),FALSE))</f>
        <v>1.26881E-3</v>
      </c>
    </row>
    <row r="307" spans="1:14" x14ac:dyDescent="0.25">
      <c r="A307" s="117" t="s">
        <v>376</v>
      </c>
      <c r="B307" s="117" t="s">
        <v>379</v>
      </c>
      <c r="D307" s="112" t="str">
        <f>VLOOKUP(B307,'Miljövärden urval för publ'!$B$2:$V$480,MATCH("ska publiceras:",'Miljövärden urval för publ'!$B$2:$T$2,0),FALSE)</f>
        <v>ja</v>
      </c>
      <c r="E307" s="113">
        <f t="shared" si="12"/>
        <v>264</v>
      </c>
      <c r="H307" s="106">
        <v>305</v>
      </c>
      <c r="I307" s="106" t="str">
        <f t="shared" si="13"/>
        <v>Falkenberg Energi AB</v>
      </c>
      <c r="J307" s="106" t="str">
        <f t="shared" si="14"/>
        <v>Ullared-närvärme</v>
      </c>
      <c r="K307" s="106">
        <f>IF(ISERROR(VLOOKUP($J307,'Miljövärden urval för publ'!$B$2:$H$490,MATCH(K$3,'Miljövärden urval för publ'!$B$2:$H$2,0),FALSE)),"",VLOOKUP($J307,'Miljövärden urval för publ'!$B$2:$H$490,MATCH(K$3,'Miljövärden urval för publ'!$B$2:$H$2,0),FALSE))</f>
        <v>0.172657</v>
      </c>
      <c r="L307" s="106">
        <f>IF(ISERROR(VLOOKUP($J307,'Miljövärden urval för publ'!$B$2:$H$490,MATCH(L$3,'Miljövärden urval för publ'!$B$2:$H$2,0),FALSE)),"",VLOOKUP($J307,'Miljövärden urval för publ'!$B$2:$H$490,MATCH(L$3,'Miljövärden urval för publ'!$B$2:$H$2,0),FALSE))</f>
        <v>11.4535</v>
      </c>
      <c r="M307" s="106">
        <f>IF(ISERROR(VLOOKUP($J307,'Miljövärden urval för publ'!$B$2:$H$490,MATCH(M$3,'Miljövärden urval för publ'!$B$2:$H$2,0),FALSE)),"",VLOOKUP($J307,'Miljövärden urval för publ'!$B$2:$H$490,MATCH(M$3,'Miljövärden urval för publ'!$B$2:$H$2,0),FALSE))</f>
        <v>16.712399999999999</v>
      </c>
      <c r="N307" s="106">
        <f>IF(ISERROR(VLOOKUP($J307,'Miljövärden urval för publ'!$B$2:$H$490,MATCH(N$3,'Miljövärden urval för publ'!$B$2:$H$2,0),FALSE)),"",VLOOKUP($J307,'Miljövärden urval för publ'!$B$2:$H$490,MATCH(N$3,'Miljövärden urval för publ'!$B$2:$H$2,0),FALSE))</f>
        <v>1.18271E-2</v>
      </c>
    </row>
    <row r="308" spans="1:14" x14ac:dyDescent="0.25">
      <c r="A308" s="117" t="s">
        <v>300</v>
      </c>
      <c r="B308" s="117" t="s">
        <v>301</v>
      </c>
      <c r="D308" s="112" t="str">
        <f>VLOOKUP(B308,'Miljövärden urval för publ'!$B$2:$V$480,MATCH("ska publiceras:",'Miljövärden urval för publ'!$B$2:$T$2,0),FALSE)</f>
        <v>ja</v>
      </c>
      <c r="E308" s="113">
        <f t="shared" si="12"/>
        <v>265</v>
      </c>
      <c r="H308" s="106">
        <v>306</v>
      </c>
      <c r="I308" s="106" t="str">
        <f t="shared" si="13"/>
        <v>Ulricehamns Energi AB</v>
      </c>
      <c r="J308" s="106" t="str">
        <f t="shared" si="14"/>
        <v>Ulricehamn</v>
      </c>
      <c r="K308" s="106">
        <f>IF(ISERROR(VLOOKUP($J308,'Miljövärden urval för publ'!$B$2:$H$490,MATCH(K$3,'Miljövärden urval för publ'!$B$2:$H$2,0),FALSE)),"",VLOOKUP($J308,'Miljövärden urval för publ'!$B$2:$H$490,MATCH(K$3,'Miljövärden urval för publ'!$B$2:$H$2,0),FALSE))</f>
        <v>6.0295300000000003E-2</v>
      </c>
      <c r="L308" s="106">
        <f>IF(ISERROR(VLOOKUP($J308,'Miljövärden urval för publ'!$B$2:$H$490,MATCH(L$3,'Miljövärden urval för publ'!$B$2:$H$2,0),FALSE)),"",VLOOKUP($J308,'Miljövärden urval för publ'!$B$2:$H$490,MATCH(L$3,'Miljövärden urval för publ'!$B$2:$H$2,0),FALSE))</f>
        <v>12.6196</v>
      </c>
      <c r="M308" s="106">
        <f>IF(ISERROR(VLOOKUP($J308,'Miljövärden urval för publ'!$B$2:$H$490,MATCH(M$3,'Miljövärden urval för publ'!$B$2:$H$2,0),FALSE)),"",VLOOKUP($J308,'Miljövärden urval för publ'!$B$2:$H$490,MATCH(M$3,'Miljövärden urval för publ'!$B$2:$H$2,0),FALSE))</f>
        <v>3.8667600000000002</v>
      </c>
      <c r="N308" s="106">
        <f>IF(ISERROR(VLOOKUP($J308,'Miljövärden urval för publ'!$B$2:$H$490,MATCH(N$3,'Miljövärden urval för publ'!$B$2:$H$2,0),FALSE)),"",VLOOKUP($J308,'Miljövärden urval för publ'!$B$2:$H$490,MATCH(N$3,'Miljövärden urval för publ'!$B$2:$H$2,0),FALSE))</f>
        <v>1.24183E-2</v>
      </c>
    </row>
    <row r="309" spans="1:14" x14ac:dyDescent="0.25">
      <c r="A309" s="117" t="s">
        <v>399</v>
      </c>
      <c r="B309" s="117" t="s">
        <v>402</v>
      </c>
      <c r="D309" s="112" t="str">
        <f>VLOOKUP(B309,'Miljövärden urval för publ'!$B$2:$V$480,MATCH("ska publiceras:",'Miljövärden urval för publ'!$B$2:$T$2,0),FALSE)</f>
        <v>ja</v>
      </c>
      <c r="E309" s="113">
        <f t="shared" si="12"/>
        <v>266</v>
      </c>
      <c r="H309" s="106">
        <v>307</v>
      </c>
      <c r="I309" s="106" t="str">
        <f t="shared" si="13"/>
        <v>Umeå Energi AB</v>
      </c>
      <c r="J309" s="106" t="str">
        <f t="shared" si="14"/>
        <v>Umeå</v>
      </c>
      <c r="K309" s="106">
        <f>IF(ISERROR(VLOOKUP($J309,'Miljövärden urval för publ'!$B$2:$H$490,MATCH(K$3,'Miljövärden urval för publ'!$B$2:$H$2,0),FALSE)),"",VLOOKUP($J309,'Miljövärden urval för publ'!$B$2:$H$490,MATCH(K$3,'Miljövärden urval för publ'!$B$2:$H$2,0),FALSE))</f>
        <v>0.22740199999999999</v>
      </c>
      <c r="L309" s="106">
        <f>IF(ISERROR(VLOOKUP($J309,'Miljövärden urval för publ'!$B$2:$H$490,MATCH(L$3,'Miljövärden urval för publ'!$B$2:$H$2,0),FALSE)),"",VLOOKUP($J309,'Miljövärden urval för publ'!$B$2:$H$490,MATCH(L$3,'Miljövärden urval för publ'!$B$2:$H$2,0),FALSE))</f>
        <v>52.317</v>
      </c>
      <c r="M309" s="106">
        <f>IF(ISERROR(VLOOKUP($J309,'Miljövärden urval för publ'!$B$2:$H$490,MATCH(M$3,'Miljövärden urval för publ'!$B$2:$H$2,0),FALSE)),"",VLOOKUP($J309,'Miljövärden urval för publ'!$B$2:$H$490,MATCH(M$3,'Miljövärden urval för publ'!$B$2:$H$2,0),FALSE))</f>
        <v>5.3873800000000003</v>
      </c>
      <c r="N309" s="106">
        <f>IF(ISERROR(VLOOKUP($J309,'Miljövärden urval för publ'!$B$2:$H$490,MATCH(N$3,'Miljövärden urval för publ'!$B$2:$H$2,0),FALSE)),"",VLOOKUP($J309,'Miljövärden urval för publ'!$B$2:$H$490,MATCH(N$3,'Miljövärden urval för publ'!$B$2:$H$2,0),FALSE))</f>
        <v>1.8905499999999999E-2</v>
      </c>
    </row>
    <row r="310" spans="1:14" x14ac:dyDescent="0.25">
      <c r="A310" s="117" t="s">
        <v>331</v>
      </c>
      <c r="B310" s="117" t="s">
        <v>339</v>
      </c>
      <c r="D310" s="112" t="str">
        <f>VLOOKUP(B310,'Miljövärden urval för publ'!$B$2:$V$480,MATCH("ska publiceras:",'Miljövärden urval för publ'!$B$2:$T$2,0),FALSE)</f>
        <v>ja</v>
      </c>
      <c r="E310" s="113">
        <f t="shared" si="12"/>
        <v>267</v>
      </c>
      <c r="H310" s="106">
        <v>308</v>
      </c>
      <c r="I310" s="106" t="str">
        <f t="shared" si="13"/>
        <v>Vattenfall AB Värme</v>
      </c>
      <c r="J310" s="106" t="str">
        <f t="shared" si="14"/>
        <v>Uppsala</v>
      </c>
      <c r="K310" s="106">
        <f>IF(ISERROR(VLOOKUP($J310,'Miljövärden urval för publ'!$B$2:$H$490,MATCH(K$3,'Miljövärden urval för publ'!$B$2:$H$2,0),FALSE)),"",VLOOKUP($J310,'Miljövärden urval för publ'!$B$2:$H$490,MATCH(K$3,'Miljövärden urval för publ'!$B$2:$H$2,0),FALSE))</f>
        <v>0.50833700000000004</v>
      </c>
      <c r="L310" s="106">
        <f>IF(ISERROR(VLOOKUP($J310,'Miljövärden urval för publ'!$B$2:$H$490,MATCH(L$3,'Miljövärden urval för publ'!$B$2:$H$2,0),FALSE)),"",VLOOKUP($J310,'Miljövärden urval för publ'!$B$2:$H$490,MATCH(L$3,'Miljövärden urval för publ'!$B$2:$H$2,0),FALSE))</f>
        <v>181.244</v>
      </c>
      <c r="M310" s="106">
        <f>IF(ISERROR(VLOOKUP($J310,'Miljövärden urval för publ'!$B$2:$H$490,MATCH(M$3,'Miljövärden urval för publ'!$B$2:$H$2,0),FALSE)),"",VLOOKUP($J310,'Miljövärden urval för publ'!$B$2:$H$490,MATCH(M$3,'Miljövärden urval för publ'!$B$2:$H$2,0),FALSE))</f>
        <v>14.081899999999999</v>
      </c>
      <c r="N310" s="106">
        <f>IF(ISERROR(VLOOKUP($J310,'Miljövärden urval för publ'!$B$2:$H$490,MATCH(N$3,'Miljövärden urval för publ'!$B$2:$H$2,0),FALSE)),"",VLOOKUP($J310,'Miljövärden urval för publ'!$B$2:$H$490,MATCH(N$3,'Miljövärden urval för publ'!$B$2:$H$2,0),FALSE))</f>
        <v>2.0057999999999999E-2</v>
      </c>
    </row>
    <row r="311" spans="1:14" x14ac:dyDescent="0.25">
      <c r="A311" s="117" t="s">
        <v>177</v>
      </c>
      <c r="B311" s="117" t="s">
        <v>180</v>
      </c>
      <c r="D311" s="112" t="str">
        <f>VLOOKUP(B311,'Miljövärden urval för publ'!$B$2:$V$480,MATCH("ska publiceras:",'Miljövärden urval för publ'!$B$2:$T$2,0),FALSE)</f>
        <v>ja</v>
      </c>
      <c r="E311" s="113">
        <f t="shared" si="12"/>
        <v>268</v>
      </c>
      <c r="H311" s="106">
        <v>309</v>
      </c>
      <c r="I311" s="106" t="str">
        <f t="shared" si="13"/>
        <v>Skellefteå Kraft AB</v>
      </c>
      <c r="J311" s="106" t="str">
        <f t="shared" si="14"/>
        <v>Ursviken-Skelleftehamn</v>
      </c>
      <c r="K311" s="106">
        <f>IF(ISERROR(VLOOKUP($J311,'Miljövärden urval för publ'!$B$2:$H$490,MATCH(K$3,'Miljövärden urval för publ'!$B$2:$H$2,0),FALSE)),"",VLOOKUP($J311,'Miljövärden urval för publ'!$B$2:$H$490,MATCH(K$3,'Miljövärden urval för publ'!$B$2:$H$2,0),FALSE))</f>
        <v>4.1957799999999999E-4</v>
      </c>
      <c r="L311" s="106">
        <f>IF(ISERROR(VLOOKUP($J311,'Miljövärden urval för publ'!$B$2:$H$490,MATCH(L$3,'Miljövärden urval för publ'!$B$2:$H$2,0),FALSE)),"",VLOOKUP($J311,'Miljövärden urval för publ'!$B$2:$H$490,MATCH(L$3,'Miljövärden urval för publ'!$B$2:$H$2,0),FALSE))</f>
        <v>0</v>
      </c>
      <c r="M311" s="106">
        <f>IF(ISERROR(VLOOKUP($J311,'Miljövärden urval för publ'!$B$2:$H$490,MATCH(M$3,'Miljövärden urval för publ'!$B$2:$H$2,0),FALSE)),"",VLOOKUP($J311,'Miljövärden urval för publ'!$B$2:$H$490,MATCH(M$3,'Miljövärden urval för publ'!$B$2:$H$2,0),FALSE))</f>
        <v>0</v>
      </c>
      <c r="N311" s="106">
        <f>IF(ISERROR(VLOOKUP($J311,'Miljövärden urval för publ'!$B$2:$H$490,MATCH(N$3,'Miljövärden urval för publ'!$B$2:$H$2,0),FALSE)),"",VLOOKUP($J311,'Miljövärden urval för publ'!$B$2:$H$490,MATCH(N$3,'Miljövärden urval för publ'!$B$2:$H$2,0),FALSE))</f>
        <v>0</v>
      </c>
    </row>
    <row r="312" spans="1:14" x14ac:dyDescent="0.25">
      <c r="A312" s="117" t="s">
        <v>405</v>
      </c>
      <c r="B312" s="117" t="s">
        <v>407</v>
      </c>
      <c r="D312" s="112" t="str">
        <f>VLOOKUP(B312,'Miljövärden urval för publ'!$B$2:$V$480,MATCH("ska publiceras:",'Miljövärden urval för publ'!$B$2:$T$2,0),FALSE)</f>
        <v>nej</v>
      </c>
      <c r="E312" s="113">
        <f t="shared" si="12"/>
        <v>268</v>
      </c>
      <c r="H312" s="106">
        <v>310</v>
      </c>
      <c r="I312" s="106" t="str">
        <f t="shared" si="13"/>
        <v>Rindi Energi AB</v>
      </c>
      <c r="J312" s="106" t="str">
        <f t="shared" si="14"/>
        <v>Vadstena</v>
      </c>
      <c r="K312" s="106">
        <f>IF(ISERROR(VLOOKUP($J312,'Miljövärden urval för publ'!$B$2:$H$490,MATCH(K$3,'Miljövärden urval för publ'!$B$2:$H$2,0),FALSE)),"",VLOOKUP($J312,'Miljövärden urval för publ'!$B$2:$H$490,MATCH(K$3,'Miljövärden urval för publ'!$B$2:$H$2,0),FALSE))</f>
        <v>0.15218899999999999</v>
      </c>
      <c r="L312" s="106">
        <f>IF(ISERROR(VLOOKUP($J312,'Miljövärden urval för publ'!$B$2:$H$490,MATCH(L$3,'Miljövärden urval för publ'!$B$2:$H$2,0),FALSE)),"",VLOOKUP($J312,'Miljövärden urval för publ'!$B$2:$H$490,MATCH(L$3,'Miljövärden urval för publ'!$B$2:$H$2,0),FALSE))</f>
        <v>36.837899999999998</v>
      </c>
      <c r="M312" s="106">
        <f>IF(ISERROR(VLOOKUP($J312,'Miljövärden urval för publ'!$B$2:$H$490,MATCH(M$3,'Miljövärden urval för publ'!$B$2:$H$2,0),FALSE)),"",VLOOKUP($J312,'Miljövärden urval för publ'!$B$2:$H$490,MATCH(M$3,'Miljövärden urval för publ'!$B$2:$H$2,0),FALSE))</f>
        <v>8.5540199999999995</v>
      </c>
      <c r="N312" s="106">
        <f>IF(ISERROR(VLOOKUP($J312,'Miljövärden urval för publ'!$B$2:$H$490,MATCH(N$3,'Miljövärden urval för publ'!$B$2:$H$2,0),FALSE)),"",VLOOKUP($J312,'Miljövärden urval för publ'!$B$2:$H$490,MATCH(N$3,'Miljövärden urval för publ'!$B$2:$H$2,0),FALSE))</f>
        <v>5.82207E-2</v>
      </c>
    </row>
    <row r="313" spans="1:14" x14ac:dyDescent="0.25">
      <c r="A313" s="117" t="s">
        <v>291</v>
      </c>
      <c r="B313" s="117" t="s">
        <v>294</v>
      </c>
      <c r="D313" s="112" t="str">
        <f>VLOOKUP(B313,'Miljövärden urval för publ'!$B$2:$V$480,MATCH("ska publiceras:",'Miljövärden urval för publ'!$B$2:$T$2,0),FALSE)</f>
        <v>ja</v>
      </c>
      <c r="E313" s="113">
        <f t="shared" si="12"/>
        <v>269</v>
      </c>
      <c r="H313" s="106">
        <v>311</v>
      </c>
      <c r="I313" s="106" t="str">
        <f t="shared" si="13"/>
        <v>Statkraft Värme AB</v>
      </c>
      <c r="J313" s="106" t="str">
        <f t="shared" si="14"/>
        <v>Vagnhärad</v>
      </c>
      <c r="K313" s="106">
        <f>IF(ISERROR(VLOOKUP($J313,'Miljövärden urval för publ'!$B$2:$H$490,MATCH(K$3,'Miljövärden urval för publ'!$B$2:$H$2,0),FALSE)),"",VLOOKUP($J313,'Miljövärden urval för publ'!$B$2:$H$490,MATCH(K$3,'Miljövärden urval för publ'!$B$2:$H$2,0),FALSE))</f>
        <v>8.0768099999999995E-2</v>
      </c>
      <c r="L313" s="106">
        <f>IF(ISERROR(VLOOKUP($J313,'Miljövärden urval för publ'!$B$2:$H$490,MATCH(L$3,'Miljövärden urval för publ'!$B$2:$H$2,0),FALSE)),"",VLOOKUP($J313,'Miljövärden urval för publ'!$B$2:$H$490,MATCH(L$3,'Miljövärden urval för publ'!$B$2:$H$2,0),FALSE))</f>
        <v>15.3512</v>
      </c>
      <c r="M313" s="106">
        <f>IF(ISERROR(VLOOKUP($J313,'Miljövärden urval för publ'!$B$2:$H$490,MATCH(M$3,'Miljövärden urval för publ'!$B$2:$H$2,0),FALSE)),"",VLOOKUP($J313,'Miljövärden urval för publ'!$B$2:$H$490,MATCH(M$3,'Miljövärden urval för publ'!$B$2:$H$2,0),FALSE))</f>
        <v>9.8857700000000008</v>
      </c>
      <c r="N313" s="106">
        <f>IF(ISERROR(VLOOKUP($J313,'Miljövärden urval för publ'!$B$2:$H$490,MATCH(N$3,'Miljövärden urval för publ'!$B$2:$H$2,0),FALSE)),"",VLOOKUP($J313,'Miljövärden urval för publ'!$B$2:$H$490,MATCH(N$3,'Miljövärden urval för publ'!$B$2:$H$2,0),FALSE))</f>
        <v>6.6100100000000004E-3</v>
      </c>
    </row>
    <row r="314" spans="1:14" x14ac:dyDescent="0.25">
      <c r="A314" s="117" t="s">
        <v>71</v>
      </c>
      <c r="B314" s="117" t="s">
        <v>74</v>
      </c>
      <c r="D314" s="112" t="str">
        <f>VLOOKUP(B314,'Miljövärden urval för publ'!$B$2:$V$480,MATCH("ska publiceras:",'Miljövärden urval för publ'!$B$2:$T$2,0),FALSE)</f>
        <v>ja</v>
      </c>
      <c r="E314" s="113">
        <f t="shared" si="12"/>
        <v>270</v>
      </c>
      <c r="H314" s="106">
        <v>312</v>
      </c>
      <c r="I314" s="106" t="str">
        <f t="shared" si="13"/>
        <v>E.ON Värme Sverige AB</v>
      </c>
      <c r="J314" s="106" t="str">
        <f t="shared" si="14"/>
        <v>Vallentuna</v>
      </c>
      <c r="K314" s="106">
        <f>IF(ISERROR(VLOOKUP($J314,'Miljövärden urval för publ'!$B$2:$H$490,MATCH(K$3,'Miljövärden urval för publ'!$B$2:$H$2,0),FALSE)),"",VLOOKUP($J314,'Miljövärden urval för publ'!$B$2:$H$490,MATCH(K$3,'Miljövärden urval för publ'!$B$2:$H$2,0),FALSE))</f>
        <v>0.50156800000000001</v>
      </c>
      <c r="L314" s="106">
        <f>IF(ISERROR(VLOOKUP($J314,'Miljövärden urval för publ'!$B$2:$H$490,MATCH(L$3,'Miljövärden urval för publ'!$B$2:$H$2,0),FALSE)),"",VLOOKUP($J314,'Miljövärden urval för publ'!$B$2:$H$490,MATCH(L$3,'Miljövärden urval för publ'!$B$2:$H$2,0),FALSE))</f>
        <v>104.941</v>
      </c>
      <c r="M314" s="106">
        <f>IF(ISERROR(VLOOKUP($J314,'Miljövärden urval för publ'!$B$2:$H$490,MATCH(M$3,'Miljövärden urval för publ'!$B$2:$H$2,0),FALSE)),"",VLOOKUP($J314,'Miljövärden urval för publ'!$B$2:$H$490,MATCH(M$3,'Miljövärden urval för publ'!$B$2:$H$2,0),FALSE))</f>
        <v>5.1393899999999997</v>
      </c>
      <c r="N314" s="106">
        <f>IF(ISERROR(VLOOKUP($J314,'Miljövärden urval för publ'!$B$2:$H$490,MATCH(N$3,'Miljövärden urval för publ'!$B$2:$H$2,0),FALSE)),"",VLOOKUP($J314,'Miljövärden urval för publ'!$B$2:$H$490,MATCH(N$3,'Miljövärden urval för publ'!$B$2:$H$2,0),FALSE))</f>
        <v>0.11086799999999999</v>
      </c>
    </row>
    <row r="315" spans="1:14" x14ac:dyDescent="0.25">
      <c r="A315" s="117" t="s">
        <v>387</v>
      </c>
      <c r="B315" s="117" t="s">
        <v>388</v>
      </c>
      <c r="D315" s="112" t="str">
        <f>VLOOKUP(B315,'Miljövärden urval för publ'!$B$2:$V$480,MATCH("ska publiceras:",'Miljövärden urval för publ'!$B$2:$T$2,0),FALSE)</f>
        <v>ja</v>
      </c>
      <c r="E315" s="113">
        <f t="shared" si="12"/>
        <v>271</v>
      </c>
      <c r="H315" s="106">
        <v>313</v>
      </c>
      <c r="I315" s="106" t="str">
        <f t="shared" si="13"/>
        <v>Rindi Energi AB</v>
      </c>
      <c r="J315" s="106" t="str">
        <f t="shared" si="14"/>
        <v>Vansbro</v>
      </c>
      <c r="K315" s="106">
        <f>IF(ISERROR(VLOOKUP($J315,'Miljövärden urval för publ'!$B$2:$H$490,MATCH(K$3,'Miljövärden urval för publ'!$B$2:$H$2,0),FALSE)),"",VLOOKUP($J315,'Miljövärden urval för publ'!$B$2:$H$490,MATCH(K$3,'Miljövärden urval för publ'!$B$2:$H$2,0),FALSE))</f>
        <v>0.104156</v>
      </c>
      <c r="L315" s="106">
        <f>IF(ISERROR(VLOOKUP($J315,'Miljövärden urval för publ'!$B$2:$H$490,MATCH(L$3,'Miljövärden urval för publ'!$B$2:$H$2,0),FALSE)),"",VLOOKUP($J315,'Miljövärden urval för publ'!$B$2:$H$490,MATCH(L$3,'Miljövärden urval för publ'!$B$2:$H$2,0),FALSE))</f>
        <v>25.1342</v>
      </c>
      <c r="M315" s="106">
        <f>IF(ISERROR(VLOOKUP($J315,'Miljövärden urval för publ'!$B$2:$H$490,MATCH(M$3,'Miljövärden urval för publ'!$B$2:$H$2,0),FALSE)),"",VLOOKUP($J315,'Miljövärden urval för publ'!$B$2:$H$490,MATCH(M$3,'Miljövärden urval för publ'!$B$2:$H$2,0),FALSE))</f>
        <v>8.5724499999999999</v>
      </c>
      <c r="N315" s="106">
        <f>IF(ISERROR(VLOOKUP($J315,'Miljövärden urval för publ'!$B$2:$H$490,MATCH(N$3,'Miljövärden urval för publ'!$B$2:$H$2,0),FALSE)),"",VLOOKUP($J315,'Miljövärden urval för publ'!$B$2:$H$490,MATCH(N$3,'Miljövärden urval för publ'!$B$2:$H$2,0),FALSE))</f>
        <v>1.8264699999999998E-2</v>
      </c>
    </row>
    <row r="316" spans="1:14" x14ac:dyDescent="0.25">
      <c r="A316" s="117" t="s">
        <v>135</v>
      </c>
      <c r="B316" s="117" t="s">
        <v>139</v>
      </c>
      <c r="D316" s="112" t="str">
        <f>VLOOKUP(B316,'Miljövärden urval för publ'!$B$2:$V$480,MATCH("ska publiceras:",'Miljövärden urval för publ'!$B$2:$T$2,0),FALSE)</f>
        <v>ja</v>
      </c>
      <c r="E316" s="113">
        <f t="shared" si="12"/>
        <v>272</v>
      </c>
      <c r="H316" s="106">
        <v>314</v>
      </c>
      <c r="I316" s="106" t="str">
        <f t="shared" si="13"/>
        <v>Vara Energi Värme AB</v>
      </c>
      <c r="J316" s="106" t="str">
        <f t="shared" si="14"/>
        <v>Vara</v>
      </c>
      <c r="K316" s="106">
        <f>IF(ISERROR(VLOOKUP($J316,'Miljövärden urval för publ'!$B$2:$H$490,MATCH(K$3,'Miljövärden urval för publ'!$B$2:$H$2,0),FALSE)),"",VLOOKUP($J316,'Miljövärden urval för publ'!$B$2:$H$490,MATCH(K$3,'Miljövärden urval för publ'!$B$2:$H$2,0),FALSE))</f>
        <v>7.0853100000000002E-2</v>
      </c>
      <c r="L316" s="106">
        <f>IF(ISERROR(VLOOKUP($J316,'Miljövärden urval för publ'!$B$2:$H$490,MATCH(L$3,'Miljövärden urval för publ'!$B$2:$H$2,0),FALSE)),"",VLOOKUP($J316,'Miljövärden urval för publ'!$B$2:$H$490,MATCH(L$3,'Miljövärden urval för publ'!$B$2:$H$2,0),FALSE))</f>
        <v>17.372499999999999</v>
      </c>
      <c r="M316" s="106">
        <f>IF(ISERROR(VLOOKUP($J316,'Miljövärden urval för publ'!$B$2:$H$490,MATCH(M$3,'Miljövärden urval för publ'!$B$2:$H$2,0),FALSE)),"",VLOOKUP($J316,'Miljövärden urval för publ'!$B$2:$H$490,MATCH(M$3,'Miljövärden urval för publ'!$B$2:$H$2,0),FALSE))</f>
        <v>6.8932500000000001</v>
      </c>
      <c r="N316" s="106">
        <f>IF(ISERROR(VLOOKUP($J316,'Miljövärden urval för publ'!$B$2:$H$490,MATCH(N$3,'Miljövärden urval för publ'!$B$2:$H$2,0),FALSE)),"",VLOOKUP($J316,'Miljövärden urval för publ'!$B$2:$H$490,MATCH(N$3,'Miljövärden urval för publ'!$B$2:$H$2,0),FALSE))</f>
        <v>1.07072E-2</v>
      </c>
    </row>
    <row r="317" spans="1:14" x14ac:dyDescent="0.25">
      <c r="A317" s="117" t="s">
        <v>501</v>
      </c>
      <c r="B317" s="118" t="s">
        <v>975</v>
      </c>
      <c r="D317" s="112" t="str">
        <f>VLOOKUP(B317,'Miljövärden urval för publ'!$B$2:$V$480,MATCH("ska publiceras:",'Miljövärden urval för publ'!$B$2:$T$2,0),FALSE)</f>
        <v>ja</v>
      </c>
      <c r="E317" s="113">
        <f t="shared" si="12"/>
        <v>273</v>
      </c>
      <c r="H317" s="106">
        <v>315</v>
      </c>
      <c r="I317" s="106" t="str">
        <f t="shared" si="13"/>
        <v>Varberg Energi AB</v>
      </c>
      <c r="J317" s="106" t="str">
        <f t="shared" si="14"/>
        <v>Varberg (Fjv)</v>
      </c>
      <c r="K317" s="106">
        <f>IF(ISERROR(VLOOKUP($J317,'Miljövärden urval för publ'!$B$2:$H$490,MATCH(K$3,'Miljövärden urval för publ'!$B$2:$H$2,0),FALSE)),"",VLOOKUP($J317,'Miljövärden urval för publ'!$B$2:$H$490,MATCH(K$3,'Miljövärden urval för publ'!$B$2:$H$2,0),FALSE))</f>
        <v>1.7265200000000001E-2</v>
      </c>
      <c r="L317" s="106">
        <f>IF(ISERROR(VLOOKUP($J317,'Miljövärden urval för publ'!$B$2:$H$490,MATCH(L$3,'Miljövärden urval för publ'!$B$2:$H$2,0),FALSE)),"",VLOOKUP($J317,'Miljövärden urval för publ'!$B$2:$H$490,MATCH(L$3,'Miljövärden urval för publ'!$B$2:$H$2,0),FALSE))</f>
        <v>4.0872999999999999</v>
      </c>
      <c r="M317" s="106">
        <f>IF(ISERROR(VLOOKUP($J317,'Miljövärden urval för publ'!$B$2:$H$490,MATCH(M$3,'Miljövärden urval för publ'!$B$2:$H$2,0),FALSE)),"",VLOOKUP($J317,'Miljövärden urval för publ'!$B$2:$H$490,MATCH(M$3,'Miljövärden urval för publ'!$B$2:$H$2,0),FALSE))</f>
        <v>2.2186900000000001</v>
      </c>
      <c r="N317" s="106">
        <f>IF(ISERROR(VLOOKUP($J317,'Miljövärden urval för publ'!$B$2:$H$490,MATCH(N$3,'Miljövärden urval för publ'!$B$2:$H$2,0),FALSE)),"",VLOOKUP($J317,'Miljövärden urval för publ'!$B$2:$H$490,MATCH(N$3,'Miljövärden urval för publ'!$B$2:$H$2,0),FALSE))</f>
        <v>6.2667199999999999E-3</v>
      </c>
    </row>
    <row r="318" spans="1:14" x14ac:dyDescent="0.25">
      <c r="A318" s="117" t="s">
        <v>185</v>
      </c>
      <c r="B318" s="117" t="s">
        <v>189</v>
      </c>
      <c r="D318" s="112" t="str">
        <f>VLOOKUP(B318,'Miljövärden urval för publ'!$B$2:$V$480,MATCH("ska publiceras:",'Miljövärden urval för publ'!$B$2:$T$2,0),FALSE)</f>
        <v>ja</v>
      </c>
      <c r="E318" s="113">
        <f t="shared" si="12"/>
        <v>274</v>
      </c>
      <c r="H318" s="106">
        <v>316</v>
      </c>
      <c r="I318" s="106" t="str">
        <f t="shared" si="13"/>
        <v>E.ON Värme Sverige AB</v>
      </c>
      <c r="J318" s="106" t="str">
        <f t="shared" si="14"/>
        <v>Vaxholm</v>
      </c>
      <c r="K318" s="106">
        <f>IF(ISERROR(VLOOKUP($J318,'Miljövärden urval för publ'!$B$2:$H$490,MATCH(K$3,'Miljövärden urval för publ'!$B$2:$H$2,0),FALSE)),"",VLOOKUP($J318,'Miljövärden urval för publ'!$B$2:$H$490,MATCH(K$3,'Miljövärden urval för publ'!$B$2:$H$2,0),FALSE))</f>
        <v>0.13863800000000001</v>
      </c>
      <c r="L318" s="106">
        <f>IF(ISERROR(VLOOKUP($J318,'Miljövärden urval för publ'!$B$2:$H$490,MATCH(L$3,'Miljövärden urval för publ'!$B$2:$H$2,0),FALSE)),"",VLOOKUP($J318,'Miljövärden urval för publ'!$B$2:$H$490,MATCH(L$3,'Miljövärden urval för publ'!$B$2:$H$2,0),FALSE))</f>
        <v>32.8108</v>
      </c>
      <c r="M318" s="106">
        <f>IF(ISERROR(VLOOKUP($J318,'Miljövärden urval för publ'!$B$2:$H$490,MATCH(M$3,'Miljövärden urval för publ'!$B$2:$H$2,0),FALSE)),"",VLOOKUP($J318,'Miljövärden urval för publ'!$B$2:$H$490,MATCH(M$3,'Miljövärden urval för publ'!$B$2:$H$2,0),FALSE))</f>
        <v>8.2471599999999992</v>
      </c>
      <c r="N318" s="106">
        <f>IF(ISERROR(VLOOKUP($J318,'Miljövärden urval för publ'!$B$2:$H$490,MATCH(N$3,'Miljövärden urval för publ'!$B$2:$H$2,0),FALSE)),"",VLOOKUP($J318,'Miljövärden urval för publ'!$B$2:$H$490,MATCH(N$3,'Miljövärden urval för publ'!$B$2:$H$2,0),FALSE))</f>
        <v>4.1545199999999997E-2</v>
      </c>
    </row>
    <row r="319" spans="1:14" x14ac:dyDescent="0.25">
      <c r="A319" s="117" t="s">
        <v>457</v>
      </c>
      <c r="B319" s="117" t="s">
        <v>460</v>
      </c>
      <c r="D319" s="112" t="str">
        <f>VLOOKUP(B319,'Miljövärden urval för publ'!$B$2:$V$480,MATCH("ska publiceras:",'Miljövärden urval för publ'!$B$2:$T$2,0),FALSE)</f>
        <v>ja</v>
      </c>
      <c r="E319" s="113">
        <f t="shared" si="12"/>
        <v>275</v>
      </c>
      <c r="H319" s="106">
        <v>317</v>
      </c>
      <c r="I319" s="106" t="str">
        <f t="shared" si="13"/>
        <v>Varberg Energi AB</v>
      </c>
      <c r="J319" s="106" t="str">
        <f t="shared" si="14"/>
        <v>Veddige</v>
      </c>
      <c r="K319" s="106">
        <f>IF(ISERROR(VLOOKUP($J319,'Miljövärden urval för publ'!$B$2:$H$490,MATCH(K$3,'Miljövärden urval för publ'!$B$2:$H$2,0),FALSE)),"",VLOOKUP($J319,'Miljövärden urval för publ'!$B$2:$H$490,MATCH(K$3,'Miljövärden urval för publ'!$B$2:$H$2,0),FALSE))</f>
        <v>0.40562199999999998</v>
      </c>
      <c r="L319" s="106">
        <f>IF(ISERROR(VLOOKUP($J319,'Miljövärden urval för publ'!$B$2:$H$490,MATCH(L$3,'Miljövärden urval för publ'!$B$2:$H$2,0),FALSE)),"",VLOOKUP($J319,'Miljövärden urval för publ'!$B$2:$H$490,MATCH(L$3,'Miljövärden urval för publ'!$B$2:$H$2,0),FALSE))</f>
        <v>70.2791</v>
      </c>
      <c r="M319" s="106">
        <f>IF(ISERROR(VLOOKUP($J319,'Miljövärden urval för publ'!$B$2:$H$490,MATCH(M$3,'Miljövärden urval för publ'!$B$2:$H$2,0),FALSE)),"",VLOOKUP($J319,'Miljövärden urval för publ'!$B$2:$H$490,MATCH(M$3,'Miljövärden urval för publ'!$B$2:$H$2,0),FALSE))</f>
        <v>22.4999</v>
      </c>
      <c r="N319" s="106">
        <f>IF(ISERROR(VLOOKUP($J319,'Miljövärden urval för publ'!$B$2:$H$490,MATCH(N$3,'Miljövärden urval för publ'!$B$2:$H$2,0),FALSE)),"",VLOOKUP($J319,'Miljövärden urval för publ'!$B$2:$H$490,MATCH(N$3,'Miljövärden urval för publ'!$B$2:$H$2,0),FALSE))</f>
        <v>0.14371300000000001</v>
      </c>
    </row>
    <row r="320" spans="1:14" x14ac:dyDescent="0.25">
      <c r="A320" s="117" t="s">
        <v>410</v>
      </c>
      <c r="B320" s="117" t="s">
        <v>412</v>
      </c>
      <c r="D320" s="112" t="str">
        <f>VLOOKUP(B320,'Miljövärden urval för publ'!$B$2:$V$480,MATCH("ska publiceras:",'Miljövärden urval för publ'!$B$2:$T$2,0),FALSE)</f>
        <v>ja</v>
      </c>
      <c r="E320" s="113">
        <f t="shared" si="12"/>
        <v>276</v>
      </c>
      <c r="H320" s="106">
        <v>318</v>
      </c>
      <c r="I320" s="106" t="str">
        <f t="shared" si="13"/>
        <v>Linde Energi AB</v>
      </c>
      <c r="J320" s="106" t="str">
        <f t="shared" si="14"/>
        <v>Vedevåg</v>
      </c>
      <c r="K320" s="106">
        <f>IF(ISERROR(VLOOKUP($J320,'Miljövärden urval för publ'!$B$2:$H$490,MATCH(K$3,'Miljövärden urval för publ'!$B$2:$H$2,0),FALSE)),"",VLOOKUP($J320,'Miljövärden urval för publ'!$B$2:$H$490,MATCH(K$3,'Miljövärden urval för publ'!$B$2:$H$2,0),FALSE))</f>
        <v>0.12048399999999999</v>
      </c>
      <c r="L320" s="106">
        <f>IF(ISERROR(VLOOKUP($J320,'Miljövärden urval för publ'!$B$2:$H$490,MATCH(L$3,'Miljövärden urval för publ'!$B$2:$H$2,0),FALSE)),"",VLOOKUP($J320,'Miljövärden urval för publ'!$B$2:$H$490,MATCH(L$3,'Miljövärden urval för publ'!$B$2:$H$2,0),FALSE))</f>
        <v>26.562999999999999</v>
      </c>
      <c r="M320" s="106">
        <f>IF(ISERROR(VLOOKUP($J320,'Miljövärden urval för publ'!$B$2:$H$490,MATCH(M$3,'Miljövärden urval för publ'!$B$2:$H$2,0),FALSE)),"",VLOOKUP($J320,'Miljövärden urval för publ'!$B$2:$H$490,MATCH(M$3,'Miljövärden urval för publ'!$B$2:$H$2,0),FALSE))</f>
        <v>2.1015100000000002</v>
      </c>
      <c r="N320" s="106">
        <f>IF(ISERROR(VLOOKUP($J320,'Miljövärden urval för publ'!$B$2:$H$490,MATCH(N$3,'Miljövärden urval för publ'!$B$2:$H$2,0),FALSE)),"",VLOOKUP($J320,'Miljövärden urval för publ'!$B$2:$H$490,MATCH(N$3,'Miljövärden urval för publ'!$B$2:$H$2,0),FALSE))</f>
        <v>7.8727599999999995E-2</v>
      </c>
    </row>
    <row r="321" spans="1:14" x14ac:dyDescent="0.25">
      <c r="A321" s="117" t="s">
        <v>382</v>
      </c>
      <c r="B321" s="117" t="s">
        <v>384</v>
      </c>
      <c r="D321" s="112" t="str">
        <f>VLOOKUP(B321,'Miljövärden urval för publ'!$B$2:$V$480,MATCH("ska publiceras:",'Miljövärden urval för publ'!$B$2:$T$2,0),FALSE)</f>
        <v>ja</v>
      </c>
      <c r="E321" s="113">
        <f t="shared" si="12"/>
        <v>277</v>
      </c>
      <c r="H321" s="106">
        <v>319</v>
      </c>
      <c r="I321" s="106" t="str">
        <f t="shared" si="13"/>
        <v>Öresundskraft AB</v>
      </c>
      <c r="J321" s="106" t="str">
        <f t="shared" si="14"/>
        <v>Vejbystrand</v>
      </c>
      <c r="K321" s="106">
        <f>IF(ISERROR(VLOOKUP($J321,'Miljövärden urval för publ'!$B$2:$H$490,MATCH(K$3,'Miljövärden urval för publ'!$B$2:$H$2,0),FALSE)),"",VLOOKUP($J321,'Miljövärden urval för publ'!$B$2:$H$490,MATCH(K$3,'Miljövärden urval för publ'!$B$2:$H$2,0),FALSE))</f>
        <v>0.23507</v>
      </c>
      <c r="L321" s="106">
        <f>IF(ISERROR(VLOOKUP($J321,'Miljövärden urval för publ'!$B$2:$H$490,MATCH(L$3,'Miljövärden urval för publ'!$B$2:$H$2,0),FALSE)),"",VLOOKUP($J321,'Miljövärden urval för publ'!$B$2:$H$490,MATCH(L$3,'Miljövärden urval för publ'!$B$2:$H$2,0),FALSE))</f>
        <v>12.449</v>
      </c>
      <c r="M321" s="106">
        <f>IF(ISERROR(VLOOKUP($J321,'Miljövärden urval för publ'!$B$2:$H$490,MATCH(M$3,'Miljövärden urval för publ'!$B$2:$H$2,0),FALSE)),"",VLOOKUP($J321,'Miljövärden urval för publ'!$B$2:$H$490,MATCH(M$3,'Miljövärden urval för publ'!$B$2:$H$2,0),FALSE))</f>
        <v>23.785499999999999</v>
      </c>
      <c r="N321" s="106">
        <f>IF(ISERROR(VLOOKUP($J321,'Miljövärden urval för publ'!$B$2:$H$490,MATCH(N$3,'Miljövärden urval för publ'!$B$2:$H$2,0),FALSE)),"",VLOOKUP($J321,'Miljövärden urval för publ'!$B$2:$H$490,MATCH(N$3,'Miljövärden urval för publ'!$B$2:$H$2,0),FALSE))</f>
        <v>3.7799999999999999E-3</v>
      </c>
    </row>
    <row r="322" spans="1:14" x14ac:dyDescent="0.25">
      <c r="A322" s="117" t="s">
        <v>413</v>
      </c>
      <c r="B322" s="117" t="s">
        <v>414</v>
      </c>
      <c r="D322" s="112" t="str">
        <f>VLOOKUP(B322,'Miljövärden urval för publ'!$B$2:$V$480,MATCH("ska publiceras:",'Miljövärden urval för publ'!$B$2:$T$2,0),FALSE)</f>
        <v>nej</v>
      </c>
      <c r="E322" s="113">
        <f t="shared" si="12"/>
        <v>277</v>
      </c>
      <c r="H322" s="106">
        <v>320</v>
      </c>
      <c r="I322" s="106" t="str">
        <f t="shared" si="13"/>
        <v>Falkenberg Energi AB</v>
      </c>
      <c r="J322" s="106" t="str">
        <f t="shared" si="14"/>
        <v>Vessigebro-närvärme</v>
      </c>
      <c r="K322" s="106">
        <f>IF(ISERROR(VLOOKUP($J322,'Miljövärden urval för publ'!$B$2:$H$490,MATCH(K$3,'Miljövärden urval för publ'!$B$2:$H$2,0),FALSE)),"",VLOOKUP($J322,'Miljövärden urval för publ'!$B$2:$H$490,MATCH(K$3,'Miljövärden urval för publ'!$B$2:$H$2,0),FALSE))</f>
        <v>0.231151</v>
      </c>
      <c r="L322" s="106">
        <f>IF(ISERROR(VLOOKUP($J322,'Miljövärden urval för publ'!$B$2:$H$490,MATCH(L$3,'Miljövärden urval för publ'!$B$2:$H$2,0),FALSE)),"",VLOOKUP($J322,'Miljövärden urval för publ'!$B$2:$H$490,MATCH(L$3,'Miljövärden urval för publ'!$B$2:$H$2,0),FALSE))</f>
        <v>29.4208</v>
      </c>
      <c r="M322" s="106">
        <f>IF(ISERROR(VLOOKUP($J322,'Miljövärden urval för publ'!$B$2:$H$490,MATCH(M$3,'Miljövärden urval för publ'!$B$2:$H$2,0),FALSE)),"",VLOOKUP($J322,'Miljövärden urval för publ'!$B$2:$H$490,MATCH(M$3,'Miljövärden urval för publ'!$B$2:$H$2,0),FALSE))</f>
        <v>17.1555</v>
      </c>
      <c r="N322" s="106">
        <f>IF(ISERROR(VLOOKUP($J322,'Miljövärden urval för publ'!$B$2:$H$490,MATCH(N$3,'Miljövärden urval för publ'!$B$2:$H$2,0),FALSE)),"",VLOOKUP($J322,'Miljövärden urval för publ'!$B$2:$H$490,MATCH(N$3,'Miljövärden urval för publ'!$B$2:$H$2,0),FALSE))</f>
        <v>5.1481699999999998E-2</v>
      </c>
    </row>
    <row r="323" spans="1:14" x14ac:dyDescent="0.25">
      <c r="A323" s="117" t="s">
        <v>33</v>
      </c>
      <c r="B323" s="117" t="s">
        <v>41</v>
      </c>
      <c r="D323" s="112" t="str">
        <f>VLOOKUP(B323,'Miljövärden urval för publ'!$B$2:$V$480,MATCH("ska publiceras:",'Miljövärden urval för publ'!$B$2:$T$2,0),FALSE)</f>
        <v>ja</v>
      </c>
      <c r="E323" s="113">
        <f t="shared" si="12"/>
        <v>278</v>
      </c>
      <c r="H323" s="106">
        <v>321</v>
      </c>
      <c r="I323" s="106" t="str">
        <f t="shared" si="13"/>
        <v>Vetlanda Energi och Teknik AB</v>
      </c>
      <c r="J323" s="106" t="str">
        <f t="shared" si="14"/>
        <v>Vetlanda</v>
      </c>
      <c r="K323" s="106">
        <f>IF(ISERROR(VLOOKUP($J323,'Miljövärden urval för publ'!$B$2:$H$490,MATCH(K$3,'Miljövärden urval för publ'!$B$2:$H$2,0),FALSE)),"",VLOOKUP($J323,'Miljövärden urval för publ'!$B$2:$H$490,MATCH(K$3,'Miljövärden urval för publ'!$B$2:$H$2,0),FALSE))</f>
        <v>0.18080099999999999</v>
      </c>
      <c r="L323" s="106">
        <f>IF(ISERROR(VLOOKUP($J323,'Miljövärden urval för publ'!$B$2:$H$490,MATCH(L$3,'Miljövärden urval för publ'!$B$2:$H$2,0),FALSE)),"",VLOOKUP($J323,'Miljövärden urval för publ'!$B$2:$H$490,MATCH(L$3,'Miljövärden urval för publ'!$B$2:$H$2,0),FALSE))</f>
        <v>38.648600000000002</v>
      </c>
      <c r="M323" s="106">
        <f>IF(ISERROR(VLOOKUP($J323,'Miljövärden urval för publ'!$B$2:$H$490,MATCH(M$3,'Miljövärden urval för publ'!$B$2:$H$2,0),FALSE)),"",VLOOKUP($J323,'Miljövärden urval för publ'!$B$2:$H$490,MATCH(M$3,'Miljövärden urval för publ'!$B$2:$H$2,0),FALSE))</f>
        <v>5.4928400000000002</v>
      </c>
      <c r="N323" s="106">
        <f>IF(ISERROR(VLOOKUP($J323,'Miljövärden urval för publ'!$B$2:$H$490,MATCH(N$3,'Miljövärden urval för publ'!$B$2:$H$2,0),FALSE)),"",VLOOKUP($J323,'Miljövärden urval för publ'!$B$2:$H$490,MATCH(N$3,'Miljövärden urval för publ'!$B$2:$H$2,0),FALSE))</f>
        <v>4.2678099999999997E-2</v>
      </c>
    </row>
    <row r="324" spans="1:14" x14ac:dyDescent="0.25">
      <c r="A324" s="117" t="s">
        <v>415</v>
      </c>
      <c r="B324" s="117" t="s">
        <v>419</v>
      </c>
      <c r="D324" s="112" t="str">
        <f>VLOOKUP(B324,'Miljövärden urval för publ'!$B$2:$V$480,MATCH("ska publiceras:",'Miljövärden urval för publ'!$B$2:$T$2,0),FALSE)</f>
        <v>ja</v>
      </c>
      <c r="E324" s="113">
        <f t="shared" ref="E324:E387" si="15">IF(ISERROR(D324),E323,IF(D324="ja",E323+1,E323))</f>
        <v>279</v>
      </c>
      <c r="H324" s="106">
        <v>322</v>
      </c>
      <c r="I324" s="106" t="str">
        <f t="shared" si="13"/>
        <v>Vimmerby Energi &amp; Miljö AB</v>
      </c>
      <c r="J324" s="106" t="str">
        <f t="shared" si="14"/>
        <v>Vimmerby</v>
      </c>
      <c r="K324" s="106">
        <f>IF(ISERROR(VLOOKUP($J324,'Miljövärden urval för publ'!$B$2:$H$490,MATCH(K$3,'Miljövärden urval för publ'!$B$2:$H$2,0),FALSE)),"",VLOOKUP($J324,'Miljövärden urval för publ'!$B$2:$H$490,MATCH(K$3,'Miljövärden urval för publ'!$B$2:$H$2,0),FALSE))</f>
        <v>0.108017</v>
      </c>
      <c r="L324" s="106">
        <f>IF(ISERROR(VLOOKUP($J324,'Miljövärden urval för publ'!$B$2:$H$490,MATCH(L$3,'Miljövärden urval för publ'!$B$2:$H$2,0),FALSE)),"",VLOOKUP($J324,'Miljövärden urval för publ'!$B$2:$H$490,MATCH(L$3,'Miljövärden urval för publ'!$B$2:$H$2,0),FALSE))</f>
        <v>20.066600000000001</v>
      </c>
      <c r="M324" s="106">
        <f>IF(ISERROR(VLOOKUP($J324,'Miljövärden urval för publ'!$B$2:$H$490,MATCH(M$3,'Miljövärden urval för publ'!$B$2:$H$2,0),FALSE)),"",VLOOKUP($J324,'Miljövärden urval för publ'!$B$2:$H$490,MATCH(M$3,'Miljövärden urval för publ'!$B$2:$H$2,0),FALSE))</f>
        <v>9.7206499999999991</v>
      </c>
      <c r="N324" s="106">
        <f>IF(ISERROR(VLOOKUP($J324,'Miljövärden urval för publ'!$B$2:$H$490,MATCH(N$3,'Miljövärden urval för publ'!$B$2:$H$2,0),FALSE)),"",VLOOKUP($J324,'Miljövärden urval för publ'!$B$2:$H$490,MATCH(N$3,'Miljövärden urval för publ'!$B$2:$H$2,0),FALSE))</f>
        <v>2.1762500000000001E-2</v>
      </c>
    </row>
    <row r="325" spans="1:14" x14ac:dyDescent="0.25">
      <c r="A325" s="117" t="s">
        <v>432</v>
      </c>
      <c r="B325" s="117" t="s">
        <v>435</v>
      </c>
      <c r="D325" s="112" t="str">
        <f>VLOOKUP(B325,'Miljövärden urval för publ'!$B$2:$V$480,MATCH("ska publiceras:",'Miljövärden urval för publ'!$B$2:$T$2,0),FALSE)</f>
        <v>ja</v>
      </c>
      <c r="E325" s="113">
        <f t="shared" si="15"/>
        <v>280</v>
      </c>
      <c r="H325" s="106">
        <v>323</v>
      </c>
      <c r="I325" s="106" t="str">
        <f t="shared" ref="I325:I388" si="16">IF(ISERROR(INDEX($A$4:$E$490,MATCH($H325,$E$4:$E$490,0),1)),"",INDEX($A$4:$E$490,MATCH($H325,$E$4:$E$490,0),1))</f>
        <v>Skellefteå Kraft AB</v>
      </c>
      <c r="J325" s="106" t="str">
        <f t="shared" si="14"/>
        <v>Vindeln</v>
      </c>
      <c r="K325" s="106">
        <f>IF(ISERROR(VLOOKUP($J325,'Miljövärden urval för publ'!$B$2:$H$490,MATCH(K$3,'Miljövärden urval för publ'!$B$2:$H$2,0),FALSE)),"",VLOOKUP($J325,'Miljövärden urval för publ'!$B$2:$H$490,MATCH(K$3,'Miljövärden urval för publ'!$B$2:$H$2,0),FALSE))</f>
        <v>0.187</v>
      </c>
      <c r="L325" s="106">
        <f>IF(ISERROR(VLOOKUP($J325,'Miljövärden urval för publ'!$B$2:$H$490,MATCH(L$3,'Miljövärden urval för publ'!$B$2:$H$2,0),FALSE)),"",VLOOKUP($J325,'Miljövärden urval för publ'!$B$2:$H$490,MATCH(L$3,'Miljövärden urval för publ'!$B$2:$H$2,0),FALSE))</f>
        <v>14.122400000000001</v>
      </c>
      <c r="M325" s="106">
        <f>IF(ISERROR(VLOOKUP($J325,'Miljövärden urval för publ'!$B$2:$H$490,MATCH(M$3,'Miljövärden urval för publ'!$B$2:$H$2,0),FALSE)),"",VLOOKUP($J325,'Miljövärden urval för publ'!$B$2:$H$490,MATCH(M$3,'Miljövärden urval för publ'!$B$2:$H$2,0),FALSE))</f>
        <v>18.085000000000001</v>
      </c>
      <c r="N325" s="106">
        <f>IF(ISERROR(VLOOKUP($J325,'Miljövärden urval för publ'!$B$2:$H$490,MATCH(N$3,'Miljövärden urval för publ'!$B$2:$H$2,0),FALSE)),"",VLOOKUP($J325,'Miljövärden urval för publ'!$B$2:$H$490,MATCH(N$3,'Miljövärden urval för publ'!$B$2:$H$2,0),FALSE))</f>
        <v>1.67332E-2</v>
      </c>
    </row>
    <row r="326" spans="1:14" x14ac:dyDescent="0.25">
      <c r="A326" s="117" t="s">
        <v>420</v>
      </c>
      <c r="B326" s="117" t="s">
        <v>421</v>
      </c>
      <c r="D326" s="112" t="str">
        <f>VLOOKUP(B326,'Miljövärden urval för publ'!$B$2:$V$480,MATCH("ska publiceras:",'Miljövärden urval för publ'!$B$2:$T$2,0),FALSE)</f>
        <v>ja</v>
      </c>
      <c r="E326" s="113">
        <f t="shared" si="15"/>
        <v>281</v>
      </c>
      <c r="H326" s="106">
        <v>324</v>
      </c>
      <c r="I326" s="106" t="str">
        <f t="shared" si="16"/>
        <v>Rindi Energi AB</v>
      </c>
      <c r="J326" s="106" t="str">
        <f t="shared" ref="J326:J389" si="17">IF(ISERROR(INDEX($A$4:$E$490,MATCH($H326,$E$4:$E$490,0),2)),"",INDEX($A$4:$E$490,MATCH($H326,$E$4:$E$490,0),2))</f>
        <v>Vingåker</v>
      </c>
      <c r="K326" s="106">
        <f>IF(ISERROR(VLOOKUP($J326,'Miljövärden urval för publ'!$B$2:$H$490,MATCH(K$3,'Miljövärden urval för publ'!$B$2:$H$2,0),FALSE)),"",VLOOKUP($J326,'Miljövärden urval för publ'!$B$2:$H$490,MATCH(K$3,'Miljövärden urval för publ'!$B$2:$H$2,0),FALSE))</f>
        <v>0.11282399999999999</v>
      </c>
      <c r="L326" s="106">
        <f>IF(ISERROR(VLOOKUP($J326,'Miljövärden urval för publ'!$B$2:$H$490,MATCH(L$3,'Miljövärden urval för publ'!$B$2:$H$2,0),FALSE)),"",VLOOKUP($J326,'Miljövärden urval för publ'!$B$2:$H$490,MATCH(L$3,'Miljövärden urval för publ'!$B$2:$H$2,0),FALSE))</f>
        <v>27.137499999999999</v>
      </c>
      <c r="M326" s="106">
        <f>IF(ISERROR(VLOOKUP($J326,'Miljövärden urval för publ'!$B$2:$H$490,MATCH(M$3,'Miljövärden urval för publ'!$B$2:$H$2,0),FALSE)),"",VLOOKUP($J326,'Miljövärden urval för publ'!$B$2:$H$490,MATCH(M$3,'Miljövärden urval för publ'!$B$2:$H$2,0),FALSE))</f>
        <v>7.9904200000000003</v>
      </c>
      <c r="N326" s="106">
        <f>IF(ISERROR(VLOOKUP($J326,'Miljövärden urval för publ'!$B$2:$H$490,MATCH(N$3,'Miljövärden urval för publ'!$B$2:$H$2,0),FALSE)),"",VLOOKUP($J326,'Miljövärden urval för publ'!$B$2:$H$490,MATCH(N$3,'Miljövärden urval för publ'!$B$2:$H$2,0),FALSE))</f>
        <v>2.6182400000000002E-2</v>
      </c>
    </row>
    <row r="327" spans="1:14" x14ac:dyDescent="0.25">
      <c r="A327" s="117" t="s">
        <v>491</v>
      </c>
      <c r="B327" s="117" t="s">
        <v>495</v>
      </c>
      <c r="D327" s="112" t="str">
        <f>VLOOKUP(B327,'Miljövärden urval för publ'!$B$2:$V$480,MATCH("ska publiceras:",'Miljövärden urval för publ'!$B$2:$T$2,0),FALSE)</f>
        <v>ja</v>
      </c>
      <c r="E327" s="113">
        <f t="shared" si="15"/>
        <v>282</v>
      </c>
      <c r="H327" s="106">
        <v>325</v>
      </c>
      <c r="I327" s="106" t="str">
        <f t="shared" si="16"/>
        <v>Gotlands Energi AB</v>
      </c>
      <c r="J327" s="106" t="str">
        <f t="shared" si="17"/>
        <v>Visby</v>
      </c>
      <c r="K327" s="106">
        <f>IF(ISERROR(VLOOKUP($J327,'Miljövärden urval för publ'!$B$2:$H$490,MATCH(K$3,'Miljövärden urval för publ'!$B$2:$H$2,0),FALSE)),"",VLOOKUP($J327,'Miljövärden urval för publ'!$B$2:$H$490,MATCH(K$3,'Miljövärden urval för publ'!$B$2:$H$2,0),FALSE))</f>
        <v>0.242285</v>
      </c>
      <c r="L327" s="106">
        <f>IF(ISERROR(VLOOKUP($J327,'Miljövärden urval för publ'!$B$2:$H$490,MATCH(L$3,'Miljövärden urval för publ'!$B$2:$H$2,0),FALSE)),"",VLOOKUP($J327,'Miljövärden urval för publ'!$B$2:$H$490,MATCH(L$3,'Miljövärden urval för publ'!$B$2:$H$2,0),FALSE))</f>
        <v>51.787500000000001</v>
      </c>
      <c r="M327" s="106">
        <f>IF(ISERROR(VLOOKUP($J327,'Miljövärden urval för publ'!$B$2:$H$490,MATCH(M$3,'Miljövärden urval för publ'!$B$2:$H$2,0),FALSE)),"",VLOOKUP($J327,'Miljövärden urval för publ'!$B$2:$H$490,MATCH(M$3,'Miljövärden urval för publ'!$B$2:$H$2,0),FALSE))</f>
        <v>6.6212400000000002</v>
      </c>
      <c r="N327" s="106">
        <f>IF(ISERROR(VLOOKUP($J327,'Miljövärden urval för publ'!$B$2:$H$490,MATCH(N$3,'Miljövärden urval för publ'!$B$2:$H$2,0),FALSE)),"",VLOOKUP($J327,'Miljövärden urval för publ'!$B$2:$H$490,MATCH(N$3,'Miljövärden urval för publ'!$B$2:$H$2,0),FALSE))</f>
        <v>4.3654499999999999E-2</v>
      </c>
    </row>
    <row r="328" spans="1:14" x14ac:dyDescent="0.25">
      <c r="A328" s="117" t="s">
        <v>501</v>
      </c>
      <c r="B328" s="117" t="s">
        <v>518</v>
      </c>
      <c r="D328" s="112" t="str">
        <f>VLOOKUP(B328,'Miljövärden urval för publ'!$B$2:$V$480,MATCH("ska publiceras:",'Miljövärden urval för publ'!$B$2:$T$2,0),FALSE)</f>
        <v>ja</v>
      </c>
      <c r="E328" s="113">
        <f t="shared" si="15"/>
        <v>283</v>
      </c>
      <c r="H328" s="106">
        <v>326</v>
      </c>
      <c r="I328" s="106" t="str">
        <f t="shared" si="16"/>
        <v>Tekniska Verken i Kiruna AB</v>
      </c>
      <c r="J328" s="106" t="str">
        <f t="shared" si="17"/>
        <v>Vittangi</v>
      </c>
      <c r="K328" s="106">
        <f>IF(ISERROR(VLOOKUP($J328,'Miljövärden urval för publ'!$B$2:$H$490,MATCH(K$3,'Miljövärden urval för publ'!$B$2:$H$2,0),FALSE)),"",VLOOKUP($J328,'Miljövärden urval för publ'!$B$2:$H$490,MATCH(K$3,'Miljövärden urval för publ'!$B$2:$H$2,0),FALSE))</f>
        <v>0.70960199999999996</v>
      </c>
      <c r="L328" s="106">
        <f>IF(ISERROR(VLOOKUP($J328,'Miljövärden urval för publ'!$B$2:$H$490,MATCH(L$3,'Miljövärden urval för publ'!$B$2:$H$2,0),FALSE)),"",VLOOKUP($J328,'Miljövärden urval för publ'!$B$2:$H$490,MATCH(L$3,'Miljövärden urval för publ'!$B$2:$H$2,0),FALSE))</f>
        <v>149.50399999999999</v>
      </c>
      <c r="M328" s="106">
        <f>IF(ISERROR(VLOOKUP($J328,'Miljövärden urval för publ'!$B$2:$H$490,MATCH(M$3,'Miljövärden urval för publ'!$B$2:$H$2,0),FALSE)),"",VLOOKUP($J328,'Miljövärden urval för publ'!$B$2:$H$490,MATCH(M$3,'Miljövärden urval för publ'!$B$2:$H$2,0),FALSE))</f>
        <v>8.7234599999999993</v>
      </c>
      <c r="N328" s="106">
        <f>IF(ISERROR(VLOOKUP($J328,'Miljövärden urval för publ'!$B$2:$H$490,MATCH(N$3,'Miljövärden urval för publ'!$B$2:$H$2,0),FALSE)),"",VLOOKUP($J328,'Miljövärden urval för publ'!$B$2:$H$490,MATCH(N$3,'Miljövärden urval för publ'!$B$2:$H$2,0),FALSE))</f>
        <v>0.113581</v>
      </c>
    </row>
    <row r="329" spans="1:14" x14ac:dyDescent="0.25">
      <c r="A329" s="117" t="s">
        <v>436</v>
      </c>
      <c r="B329" s="117" t="s">
        <v>437</v>
      </c>
      <c r="D329" s="112" t="str">
        <f>VLOOKUP(B329,'Miljövärden urval för publ'!$B$2:$V$480,MATCH("ska publiceras:",'Miljövärden urval för publ'!$B$2:$T$2,0),FALSE)</f>
        <v>ja</v>
      </c>
      <c r="E329" s="113">
        <f t="shared" si="15"/>
        <v>284</v>
      </c>
      <c r="H329" s="106">
        <v>327</v>
      </c>
      <c r="I329" s="106" t="str">
        <f t="shared" si="16"/>
        <v>Vattenfall AB Värme</v>
      </c>
      <c r="J329" s="106" t="str">
        <f t="shared" si="17"/>
        <v>Vänersborg</v>
      </c>
      <c r="K329" s="106">
        <f>IF(ISERROR(VLOOKUP($J329,'Miljövärden urval för publ'!$B$2:$H$490,MATCH(K$3,'Miljövärden urval för publ'!$B$2:$H$2,0),FALSE)),"",VLOOKUP($J329,'Miljövärden urval för publ'!$B$2:$H$490,MATCH(K$3,'Miljövärden urval för publ'!$B$2:$H$2,0),FALSE))</f>
        <v>3.1212500000000001E-2</v>
      </c>
      <c r="L329" s="106">
        <f>IF(ISERROR(VLOOKUP($J329,'Miljövärden urval för publ'!$B$2:$H$490,MATCH(L$3,'Miljövärden urval för publ'!$B$2:$H$2,0),FALSE)),"",VLOOKUP($J329,'Miljövärden urval för publ'!$B$2:$H$490,MATCH(L$3,'Miljövärden urval för publ'!$B$2:$H$2,0),FALSE))</f>
        <v>1.6268899999999999</v>
      </c>
      <c r="M329" s="106">
        <f>IF(ISERROR(VLOOKUP($J329,'Miljövärden urval för publ'!$B$2:$H$490,MATCH(M$3,'Miljövärden urval för publ'!$B$2:$H$2,0),FALSE)),"",VLOOKUP($J329,'Miljövärden urval för publ'!$B$2:$H$490,MATCH(M$3,'Miljövärden urval för publ'!$B$2:$H$2,0),FALSE))</f>
        <v>0.92489299999999997</v>
      </c>
      <c r="N329" s="106">
        <f>IF(ISERROR(VLOOKUP($J329,'Miljövärden urval för publ'!$B$2:$H$490,MATCH(N$3,'Miljövärden urval för publ'!$B$2:$H$2,0),FALSE)),"",VLOOKUP($J329,'Miljövärden urval för publ'!$B$2:$H$490,MATCH(N$3,'Miljövärden urval för publ'!$B$2:$H$2,0),FALSE))</f>
        <v>4.4361699999999997E-3</v>
      </c>
    </row>
    <row r="330" spans="1:14" x14ac:dyDescent="0.25">
      <c r="A330" s="117" t="s">
        <v>376</v>
      </c>
      <c r="B330" s="117" t="s">
        <v>380</v>
      </c>
      <c r="D330" s="112" t="str">
        <f>VLOOKUP(B330,'Miljövärden urval för publ'!$B$2:$V$480,MATCH("ska publiceras:",'Miljövärden urval för publ'!$B$2:$T$2,0),FALSE)</f>
        <v>ja</v>
      </c>
      <c r="E330" s="113">
        <f t="shared" si="15"/>
        <v>285</v>
      </c>
      <c r="H330" s="106">
        <v>328</v>
      </c>
      <c r="I330" s="106" t="str">
        <f t="shared" si="16"/>
        <v>Bionär Närvärme AB</v>
      </c>
      <c r="J330" s="106" t="str">
        <f t="shared" si="17"/>
        <v>Vänge</v>
      </c>
      <c r="K330" s="106">
        <f>IF(ISERROR(VLOOKUP($J330,'Miljövärden urval för publ'!$B$2:$H$490,MATCH(K$3,'Miljövärden urval för publ'!$B$2:$H$2,0),FALSE)),"",VLOOKUP($J330,'Miljövärden urval för publ'!$B$2:$H$490,MATCH(K$3,'Miljövärden urval för publ'!$B$2:$H$2,0),FALSE))</f>
        <v>0.14180799999999999</v>
      </c>
      <c r="L330" s="106">
        <f>IF(ISERROR(VLOOKUP($J330,'Miljövärden urval för publ'!$B$2:$H$490,MATCH(L$3,'Miljövärden urval för publ'!$B$2:$H$2,0),FALSE)),"",VLOOKUP($J330,'Miljövärden urval för publ'!$B$2:$H$490,MATCH(L$3,'Miljövärden urval för publ'!$B$2:$H$2,0),FALSE))</f>
        <v>9.7674599999999998</v>
      </c>
      <c r="M330" s="106">
        <f>IF(ISERROR(VLOOKUP($J330,'Miljövärden urval för publ'!$B$2:$H$490,MATCH(M$3,'Miljövärden urval för publ'!$B$2:$H$2,0),FALSE)),"",VLOOKUP($J330,'Miljövärden urval för publ'!$B$2:$H$490,MATCH(M$3,'Miljövärden urval för publ'!$B$2:$H$2,0),FALSE))</f>
        <v>15.477600000000001</v>
      </c>
      <c r="N330" s="106">
        <f>IF(ISERROR(VLOOKUP($J330,'Miljövärden urval för publ'!$B$2:$H$490,MATCH(N$3,'Miljövärden urval för publ'!$B$2:$H$2,0),FALSE)),"",VLOOKUP($J330,'Miljövärden urval för publ'!$B$2:$H$490,MATCH(N$3,'Miljövärden urval för publ'!$B$2:$H$2,0),FALSE))</f>
        <v>9.0909100000000007E-3</v>
      </c>
    </row>
    <row r="331" spans="1:14" x14ac:dyDescent="0.25">
      <c r="A331" s="117" t="s">
        <v>438</v>
      </c>
      <c r="B331" s="117" t="s">
        <v>439</v>
      </c>
      <c r="D331" s="112" t="str">
        <f>VLOOKUP(B331,'Miljövärden urval för publ'!$B$2:$V$480,MATCH("ska publiceras:",'Miljövärden urval för publ'!$B$2:$T$2,0),FALSE)</f>
        <v>ja</v>
      </c>
      <c r="E331" s="113">
        <f t="shared" si="15"/>
        <v>286</v>
      </c>
      <c r="H331" s="106">
        <v>329</v>
      </c>
      <c r="I331" s="106" t="str">
        <f t="shared" si="16"/>
        <v>E.ON Värme Sverige AB</v>
      </c>
      <c r="J331" s="106" t="str">
        <f t="shared" si="17"/>
        <v>Vännäsby</v>
      </c>
      <c r="K331" s="106">
        <f>IF(ISERROR(VLOOKUP($J331,'Miljövärden urval för publ'!$B$2:$H$490,MATCH(K$3,'Miljövärden urval för publ'!$B$2:$H$2,0),FALSE)),"",VLOOKUP($J331,'Miljövärden urval för publ'!$B$2:$H$490,MATCH(K$3,'Miljövärden urval för publ'!$B$2:$H$2,0),FALSE))</f>
        <v>0.30725599999999997</v>
      </c>
      <c r="L331" s="106">
        <f>IF(ISERROR(VLOOKUP($J331,'Miljövärden urval för publ'!$B$2:$H$490,MATCH(L$3,'Miljövärden urval för publ'!$B$2:$H$2,0),FALSE)),"",VLOOKUP($J331,'Miljövärden urval för publ'!$B$2:$H$490,MATCH(L$3,'Miljövärden urval för publ'!$B$2:$H$2,0),FALSE))</f>
        <v>74.568399999999997</v>
      </c>
      <c r="M331" s="106">
        <f>IF(ISERROR(VLOOKUP($J331,'Miljövärden urval för publ'!$B$2:$H$490,MATCH(M$3,'Miljövärden urval för publ'!$B$2:$H$2,0),FALSE)),"",VLOOKUP($J331,'Miljövärden urval för publ'!$B$2:$H$490,MATCH(M$3,'Miljövärden urval för publ'!$B$2:$H$2,0),FALSE))</f>
        <v>14.527100000000001</v>
      </c>
      <c r="N331" s="106">
        <f>IF(ISERROR(VLOOKUP($J331,'Miljövärden urval för publ'!$B$2:$H$490,MATCH(N$3,'Miljövärden urval för publ'!$B$2:$H$2,0),FALSE)),"",VLOOKUP($J331,'Miljövärden urval för publ'!$B$2:$H$490,MATCH(N$3,'Miljövärden urval för publ'!$B$2:$H$2,0),FALSE))</f>
        <v>0.10539</v>
      </c>
    </row>
    <row r="332" spans="1:14" x14ac:dyDescent="0.25">
      <c r="A332" s="117" t="s">
        <v>453</v>
      </c>
      <c r="B332" s="117" t="s">
        <v>455</v>
      </c>
      <c r="D332" s="112" t="str">
        <f>VLOOKUP(B332,'Miljövärden urval för publ'!$B$2:$V$480,MATCH("ska publiceras:",'Miljövärden urval för publ'!$B$2:$T$2,0),FALSE)</f>
        <v>ja</v>
      </c>
      <c r="E332" s="113">
        <f t="shared" si="15"/>
        <v>287</v>
      </c>
      <c r="H332" s="106">
        <v>330</v>
      </c>
      <c r="I332" s="106" t="str">
        <f t="shared" si="16"/>
        <v>Värnamo Energi AB</v>
      </c>
      <c r="J332" s="106" t="str">
        <f t="shared" si="17"/>
        <v>Värnamo</v>
      </c>
      <c r="K332" s="106">
        <f>IF(ISERROR(VLOOKUP($J332,'Miljövärden urval för publ'!$B$2:$H$490,MATCH(K$3,'Miljövärden urval för publ'!$B$2:$H$2,0),FALSE)),"",VLOOKUP($J332,'Miljövärden urval för publ'!$B$2:$H$490,MATCH(K$3,'Miljövärden urval för publ'!$B$2:$H$2,0),FALSE))</f>
        <v>0.10736</v>
      </c>
      <c r="L332" s="106">
        <f>IF(ISERROR(VLOOKUP($J332,'Miljövärden urval för publ'!$B$2:$H$490,MATCH(L$3,'Miljövärden urval för publ'!$B$2:$H$2,0),FALSE)),"",VLOOKUP($J332,'Miljövärden urval för publ'!$B$2:$H$490,MATCH(L$3,'Miljövärden urval för publ'!$B$2:$H$2,0),FALSE))</f>
        <v>15.049799999999999</v>
      </c>
      <c r="M332" s="106">
        <f>IF(ISERROR(VLOOKUP($J332,'Miljövärden urval för publ'!$B$2:$H$490,MATCH(M$3,'Miljövärden urval för publ'!$B$2:$H$2,0),FALSE)),"",VLOOKUP($J332,'Miljövärden urval för publ'!$B$2:$H$490,MATCH(M$3,'Miljövärden urval för publ'!$B$2:$H$2,0),FALSE))</f>
        <v>7.0602999999999998</v>
      </c>
      <c r="N332" s="106">
        <f>IF(ISERROR(VLOOKUP($J332,'Miljövärden urval för publ'!$B$2:$H$490,MATCH(N$3,'Miljövärden urval för publ'!$B$2:$H$2,0),FALSE)),"",VLOOKUP($J332,'Miljövärden urval för publ'!$B$2:$H$490,MATCH(N$3,'Miljövärden urval för publ'!$B$2:$H$2,0),FALSE))</f>
        <v>1.88048E-2</v>
      </c>
    </row>
    <row r="333" spans="1:14" x14ac:dyDescent="0.25">
      <c r="A333" s="117" t="s">
        <v>376</v>
      </c>
      <c r="B333" s="117" t="s">
        <v>381</v>
      </c>
      <c r="D333" s="112" t="str">
        <f>VLOOKUP(B333,'Miljövärden urval för publ'!$B$2:$V$480,MATCH("ska publiceras:",'Miljövärden urval för publ'!$B$2:$T$2,0),FALSE)</f>
        <v>ja</v>
      </c>
      <c r="E333" s="113">
        <f t="shared" si="15"/>
        <v>288</v>
      </c>
      <c r="H333" s="106">
        <v>331</v>
      </c>
      <c r="I333" s="106" t="str">
        <f t="shared" si="16"/>
        <v>Västervik Miljö &amp; Energi AB</v>
      </c>
      <c r="J333" s="106" t="str">
        <f t="shared" si="17"/>
        <v>Västervik</v>
      </c>
      <c r="K333" s="106">
        <f>IF(ISERROR(VLOOKUP($J333,'Miljövärden urval för publ'!$B$2:$H$490,MATCH(K$3,'Miljövärden urval för publ'!$B$2:$H$2,0),FALSE)),"",VLOOKUP($J333,'Miljövärden urval för publ'!$B$2:$H$490,MATCH(K$3,'Miljövärden urval för publ'!$B$2:$H$2,0),FALSE))</f>
        <v>0.20219899999999999</v>
      </c>
      <c r="L333" s="106">
        <f>IF(ISERROR(VLOOKUP($J333,'Miljövärden urval för publ'!$B$2:$H$490,MATCH(L$3,'Miljövärden urval för publ'!$B$2:$H$2,0),FALSE)),"",VLOOKUP($J333,'Miljövärden urval för publ'!$B$2:$H$490,MATCH(L$3,'Miljövärden urval för publ'!$B$2:$H$2,0),FALSE))</f>
        <v>130.81800000000001</v>
      </c>
      <c r="M333" s="106">
        <f>IF(ISERROR(VLOOKUP($J333,'Miljövärden urval för publ'!$B$2:$H$490,MATCH(M$3,'Miljövärden urval för publ'!$B$2:$H$2,0),FALSE)),"",VLOOKUP($J333,'Miljövärden urval för publ'!$B$2:$H$490,MATCH(M$3,'Miljövärden urval för publ'!$B$2:$H$2,0),FALSE))</f>
        <v>5.1185600000000004</v>
      </c>
      <c r="N333" s="106">
        <f>IF(ISERROR(VLOOKUP($J333,'Miljövärden urval för publ'!$B$2:$H$490,MATCH(N$3,'Miljövärden urval för publ'!$B$2:$H$2,0),FALSE)),"",VLOOKUP($J333,'Miljövärden urval för publ'!$B$2:$H$490,MATCH(N$3,'Miljövärden urval för publ'!$B$2:$H$2,0),FALSE))</f>
        <v>4.02654E-2</v>
      </c>
    </row>
    <row r="334" spans="1:14" x14ac:dyDescent="0.25">
      <c r="A334" s="117" t="s">
        <v>76</v>
      </c>
      <c r="B334" s="117" t="s">
        <v>93</v>
      </c>
      <c r="D334" s="112" t="str">
        <f>VLOOKUP(B334,'Miljövärden urval för publ'!$B$2:$V$480,MATCH("ska publiceras:",'Miljövärden urval för publ'!$B$2:$T$2,0),FALSE)</f>
        <v>ja</v>
      </c>
      <c r="E334" s="113">
        <f t="shared" si="15"/>
        <v>289</v>
      </c>
      <c r="H334" s="106">
        <v>332</v>
      </c>
      <c r="I334" s="106" t="str">
        <f t="shared" si="16"/>
        <v>Mälarenergi AB</v>
      </c>
      <c r="J334" s="106" t="str">
        <f t="shared" si="17"/>
        <v>Västerås</v>
      </c>
      <c r="K334" s="106">
        <f>IF(ISERROR(VLOOKUP($J334,'Miljövärden urval för publ'!$B$2:$H$490,MATCH(K$3,'Miljövärden urval för publ'!$B$2:$H$2,0),FALSE)),"",VLOOKUP($J334,'Miljövärden urval för publ'!$B$2:$H$490,MATCH(K$3,'Miljövärden urval för publ'!$B$2:$H$2,0),FALSE))</f>
        <v>0.47559299999999999</v>
      </c>
      <c r="L334" s="106">
        <f>IF(ISERROR(VLOOKUP($J334,'Miljövärden urval för publ'!$B$2:$H$490,MATCH(L$3,'Miljövärden urval för publ'!$B$2:$H$2,0),FALSE)),"",VLOOKUP($J334,'Miljövärden urval för publ'!$B$2:$H$490,MATCH(L$3,'Miljövärden urval för publ'!$B$2:$H$2,0),FALSE))</f>
        <v>161.88800000000001</v>
      </c>
      <c r="M334" s="106">
        <f>IF(ISERROR(VLOOKUP($J334,'Miljövärden urval för publ'!$B$2:$H$490,MATCH(M$3,'Miljövärden urval för publ'!$B$2:$H$2,0),FALSE)),"",VLOOKUP($J334,'Miljövärden urval för publ'!$B$2:$H$490,MATCH(M$3,'Miljövärden urval för publ'!$B$2:$H$2,0),FALSE))</f>
        <v>12.504799999999999</v>
      </c>
      <c r="N334" s="106">
        <f>IF(ISERROR(VLOOKUP($J334,'Miljövärden urval för publ'!$B$2:$H$490,MATCH(N$3,'Miljövärden urval för publ'!$B$2:$H$2,0),FALSE)),"",VLOOKUP($J334,'Miljövärden urval för publ'!$B$2:$H$490,MATCH(N$3,'Miljövärden urval för publ'!$B$2:$H$2,0),FALSE))</f>
        <v>0.19966</v>
      </c>
    </row>
    <row r="335" spans="1:14" x14ac:dyDescent="0.25">
      <c r="A335" s="117" t="s">
        <v>331</v>
      </c>
      <c r="B335" s="117" t="s">
        <v>340</v>
      </c>
      <c r="D335" s="112" t="str">
        <f>VLOOKUP(B335,'Miljövärden urval för publ'!$B$2:$V$480,MATCH("ska publiceras:",'Miljövärden urval för publ'!$B$2:$T$2,0),FALSE)</f>
        <v>ja</v>
      </c>
      <c r="E335" s="113">
        <f t="shared" si="15"/>
        <v>290</v>
      </c>
      <c r="H335" s="106">
        <v>333</v>
      </c>
      <c r="I335" s="106" t="str">
        <f t="shared" si="16"/>
        <v>Mälarenergi AB</v>
      </c>
      <c r="J335" s="106" t="str">
        <f t="shared" si="17"/>
        <v>Västerås Miljömärkt</v>
      </c>
      <c r="K335" s="106">
        <f>IF(ISERROR(VLOOKUP($J335,'Miljövärden urval för publ'!$B$2:$H$490,MATCH(K$3,'Miljövärden urval för publ'!$B$2:$H$2,0),FALSE)),"",VLOOKUP($J335,'Miljövärden urval för publ'!$B$2:$H$490,MATCH(K$3,'Miljövärden urval för publ'!$B$2:$H$2,0),FALSE))</f>
        <v>0.37994699999999998</v>
      </c>
      <c r="L335" s="106">
        <f>IF(ISERROR(VLOOKUP($J335,'Miljövärden urval för publ'!$B$2:$H$490,MATCH(L$3,'Miljövärden urval för publ'!$B$2:$H$2,0),FALSE)),"",VLOOKUP($J335,'Miljövärden urval för publ'!$B$2:$H$490,MATCH(L$3,'Miljövärden urval för publ'!$B$2:$H$2,0),FALSE))</f>
        <v>129.87700000000001</v>
      </c>
      <c r="M335" s="106">
        <f>IF(ISERROR(VLOOKUP($J335,'Miljövärden urval för publ'!$B$2:$H$490,MATCH(M$3,'Miljövärden urval för publ'!$B$2:$H$2,0),FALSE)),"",VLOOKUP($J335,'Miljövärden urval för publ'!$B$2:$H$490,MATCH(M$3,'Miljövärden urval för publ'!$B$2:$H$2,0),FALSE))</f>
        <v>10.981</v>
      </c>
      <c r="N335" s="106">
        <f>IF(ISERROR(VLOOKUP($J335,'Miljövärden urval för publ'!$B$2:$H$490,MATCH(N$3,'Miljövärden urval för publ'!$B$2:$H$2,0),FALSE)),"",VLOOKUP($J335,'Miljövärden urval för publ'!$B$2:$H$490,MATCH(N$3,'Miljövärden urval för publ'!$B$2:$H$2,0),FALSE))</f>
        <v>0.13941899999999999</v>
      </c>
    </row>
    <row r="336" spans="1:14" x14ac:dyDescent="0.25">
      <c r="A336" s="117" t="s">
        <v>501</v>
      </c>
      <c r="B336" s="117" t="s">
        <v>519</v>
      </c>
      <c r="D336" s="112" t="str">
        <f>VLOOKUP(B336,'Miljövärden urval för publ'!$B$2:$V$480,MATCH("ska publiceras:",'Miljövärden urval för publ'!$B$2:$T$2,0),FALSE)</f>
        <v>ja</v>
      </c>
      <c r="E336" s="113">
        <f t="shared" si="15"/>
        <v>291</v>
      </c>
      <c r="H336" s="106">
        <v>334</v>
      </c>
      <c r="I336" s="106" t="str">
        <f t="shared" si="16"/>
        <v>Ystad Energi AB</v>
      </c>
      <c r="J336" s="106" t="str">
        <f t="shared" si="17"/>
        <v>Ystad</v>
      </c>
      <c r="K336" s="106">
        <f>IF(ISERROR(VLOOKUP($J336,'Miljövärden urval för publ'!$B$2:$H$490,MATCH(K$3,'Miljövärden urval för publ'!$B$2:$H$2,0),FALSE)),"",VLOOKUP($J336,'Miljövärden urval för publ'!$B$2:$H$490,MATCH(K$3,'Miljövärden urval för publ'!$B$2:$H$2,0),FALSE))</f>
        <v>0.139205</v>
      </c>
      <c r="L336" s="106">
        <f>IF(ISERROR(VLOOKUP($J336,'Miljövärden urval för publ'!$B$2:$H$490,MATCH(L$3,'Miljövärden urval för publ'!$B$2:$H$2,0),FALSE)),"",VLOOKUP($J336,'Miljövärden urval för publ'!$B$2:$H$490,MATCH(L$3,'Miljövärden urval för publ'!$B$2:$H$2,0),FALSE))</f>
        <v>28.7057</v>
      </c>
      <c r="M336" s="106">
        <f>IF(ISERROR(VLOOKUP($J336,'Miljövärden urval för publ'!$B$2:$H$490,MATCH(M$3,'Miljövärden urval för publ'!$B$2:$H$2,0),FALSE)),"",VLOOKUP($J336,'Miljövärden urval för publ'!$B$2:$H$490,MATCH(M$3,'Miljövärden urval för publ'!$B$2:$H$2,0),FALSE))</f>
        <v>9.2609300000000001</v>
      </c>
      <c r="N336" s="106">
        <f>IF(ISERROR(VLOOKUP($J336,'Miljövärden urval för publ'!$B$2:$H$490,MATCH(N$3,'Miljövärden urval för publ'!$B$2:$H$2,0),FALSE)),"",VLOOKUP($J336,'Miljövärden urval för publ'!$B$2:$H$490,MATCH(N$3,'Miljövärden urval för publ'!$B$2:$H$2,0),FALSE))</f>
        <v>2.4516E-2</v>
      </c>
    </row>
    <row r="337" spans="1:14" x14ac:dyDescent="0.25">
      <c r="A337" s="117" t="s">
        <v>51</v>
      </c>
      <c r="B337" s="117" t="s">
        <v>54</v>
      </c>
      <c r="D337" s="112" t="str">
        <f>VLOOKUP(B337,'Miljövärden urval för publ'!$B$2:$V$480,MATCH("ska publiceras:",'Miljövärden urval för publ'!$B$2:$T$2,0),FALSE)</f>
        <v>ja</v>
      </c>
      <c r="E337" s="113">
        <f t="shared" si="15"/>
        <v>292</v>
      </c>
      <c r="H337" s="106">
        <v>335</v>
      </c>
      <c r="I337" s="106" t="str">
        <f t="shared" si="16"/>
        <v>Statkraft Värme AB</v>
      </c>
      <c r="J337" s="106" t="str">
        <f t="shared" si="17"/>
        <v>Åmål</v>
      </c>
      <c r="K337" s="106">
        <f>IF(ISERROR(VLOOKUP($J337,'Miljövärden urval för publ'!$B$2:$H$490,MATCH(K$3,'Miljövärden urval för publ'!$B$2:$H$2,0),FALSE)),"",VLOOKUP($J337,'Miljövärden urval för publ'!$B$2:$H$490,MATCH(K$3,'Miljövärden urval för publ'!$B$2:$H$2,0),FALSE))</f>
        <v>9.6694299999999997E-2</v>
      </c>
      <c r="L337" s="106">
        <f>IF(ISERROR(VLOOKUP($J337,'Miljövärden urval för publ'!$B$2:$H$490,MATCH(L$3,'Miljövärden urval för publ'!$B$2:$H$2,0),FALSE)),"",VLOOKUP($J337,'Miljövärden urval för publ'!$B$2:$H$490,MATCH(L$3,'Miljövärden urval för publ'!$B$2:$H$2,0),FALSE))</f>
        <v>19.324000000000002</v>
      </c>
      <c r="M337" s="106">
        <f>IF(ISERROR(VLOOKUP($J337,'Miljövärden urval för publ'!$B$2:$H$490,MATCH(M$3,'Miljövärden urval för publ'!$B$2:$H$2,0),FALSE)),"",VLOOKUP($J337,'Miljövärden urval för publ'!$B$2:$H$490,MATCH(M$3,'Miljövärden urval för publ'!$B$2:$H$2,0),FALSE))</f>
        <v>8.2858400000000003</v>
      </c>
      <c r="N337" s="106">
        <f>IF(ISERROR(VLOOKUP($J337,'Miljövärden urval för publ'!$B$2:$H$490,MATCH(N$3,'Miljövärden urval för publ'!$B$2:$H$2,0),FALSE)),"",VLOOKUP($J337,'Miljövärden urval för publ'!$B$2:$H$490,MATCH(N$3,'Miljövärden urval för publ'!$B$2:$H$2,0),FALSE))</f>
        <v>2.6942000000000001E-2</v>
      </c>
    </row>
    <row r="338" spans="1:14" x14ac:dyDescent="0.25">
      <c r="A338" s="117" t="s">
        <v>441</v>
      </c>
      <c r="B338" s="117" t="s">
        <v>442</v>
      </c>
      <c r="D338" s="112" t="str">
        <f>VLOOKUP(B338,'Miljövärden urval för publ'!$B$2:$V$480,MATCH("ska publiceras:",'Miljövärden urval för publ'!$B$2:$T$2,0),FALSE)</f>
        <v>nej</v>
      </c>
      <c r="E338" s="113">
        <f t="shared" si="15"/>
        <v>292</v>
      </c>
      <c r="H338" s="106">
        <v>336</v>
      </c>
      <c r="I338" s="106" t="str">
        <f t="shared" si="16"/>
        <v>Ånge Energi AB</v>
      </c>
      <c r="J338" s="106" t="str">
        <f t="shared" si="17"/>
        <v>Ånge</v>
      </c>
      <c r="K338" s="106">
        <f>IF(ISERROR(VLOOKUP($J338,'Miljövärden urval för publ'!$B$2:$H$490,MATCH(K$3,'Miljövärden urval för publ'!$B$2:$H$2,0),FALSE)),"",VLOOKUP($J338,'Miljövärden urval för publ'!$B$2:$H$490,MATCH(K$3,'Miljövärden urval för publ'!$B$2:$H$2,0),FALSE))</f>
        <v>0.132268</v>
      </c>
      <c r="L338" s="106">
        <f>IF(ISERROR(VLOOKUP($J338,'Miljövärden urval för publ'!$B$2:$H$490,MATCH(L$3,'Miljövärden urval för publ'!$B$2:$H$2,0),FALSE)),"",VLOOKUP($J338,'Miljövärden urval för publ'!$B$2:$H$490,MATCH(L$3,'Miljövärden urval för publ'!$B$2:$H$2,0),FALSE))</f>
        <v>23.569600000000001</v>
      </c>
      <c r="M338" s="106">
        <f>IF(ISERROR(VLOOKUP($J338,'Miljövärden urval för publ'!$B$2:$H$490,MATCH(M$3,'Miljövärden urval för publ'!$B$2:$H$2,0),FALSE)),"",VLOOKUP($J338,'Miljövärden urval för publ'!$B$2:$H$490,MATCH(M$3,'Miljövärden urval för publ'!$B$2:$H$2,0),FALSE))</f>
        <v>5.1657099999999998</v>
      </c>
      <c r="N338" s="106">
        <f>IF(ISERROR(VLOOKUP($J338,'Miljövärden urval för publ'!$B$2:$H$490,MATCH(N$3,'Miljövärden urval för publ'!$B$2:$H$2,0),FALSE)),"",VLOOKUP($J338,'Miljövärden urval för publ'!$B$2:$H$490,MATCH(N$3,'Miljövärden urval för publ'!$B$2:$H$2,0),FALSE))</f>
        <v>2.19122E-2</v>
      </c>
    </row>
    <row r="339" spans="1:14" x14ac:dyDescent="0.25">
      <c r="A339" s="117" t="s">
        <v>443</v>
      </c>
      <c r="B339" s="117" t="s">
        <v>444</v>
      </c>
      <c r="D339" s="112" t="str">
        <f>VLOOKUP(B339,'Miljövärden urval för publ'!$B$2:$V$480,MATCH("ska publiceras:",'Miljövärden urval för publ'!$B$2:$T$2,0),FALSE)</f>
        <v>ja</v>
      </c>
      <c r="E339" s="113">
        <f t="shared" si="15"/>
        <v>293</v>
      </c>
      <c r="H339" s="106">
        <v>337</v>
      </c>
      <c r="I339" s="106" t="str">
        <f t="shared" si="16"/>
        <v>Skellefteå Kraft AB</v>
      </c>
      <c r="J339" s="106" t="str">
        <f t="shared" si="17"/>
        <v>Ånäset</v>
      </c>
      <c r="K339" s="106">
        <f>IF(ISERROR(VLOOKUP($J339,'Miljövärden urval för publ'!$B$2:$H$490,MATCH(K$3,'Miljövärden urval för publ'!$B$2:$H$2,0),FALSE)),"",VLOOKUP($J339,'Miljövärden urval för publ'!$B$2:$H$490,MATCH(K$3,'Miljövärden urval för publ'!$B$2:$H$2,0),FALSE))</f>
        <v>0.194526</v>
      </c>
      <c r="L339" s="106">
        <f>IF(ISERROR(VLOOKUP($J339,'Miljövärden urval för publ'!$B$2:$H$490,MATCH(L$3,'Miljövärden urval för publ'!$B$2:$H$2,0),FALSE)),"",VLOOKUP($J339,'Miljövärden urval för publ'!$B$2:$H$490,MATCH(L$3,'Miljövärden urval för publ'!$B$2:$H$2,0),FALSE))</f>
        <v>14.696199999999999</v>
      </c>
      <c r="M339" s="106">
        <f>IF(ISERROR(VLOOKUP($J339,'Miljövärden urval för publ'!$B$2:$H$490,MATCH(M$3,'Miljövärden urval för publ'!$B$2:$H$2,0),FALSE)),"",VLOOKUP($J339,'Miljövärden urval för publ'!$B$2:$H$490,MATCH(M$3,'Miljövärden urval för publ'!$B$2:$H$2,0),FALSE))</f>
        <v>17.6798</v>
      </c>
      <c r="N339" s="106">
        <f>IF(ISERROR(VLOOKUP($J339,'Miljövärden urval för publ'!$B$2:$H$490,MATCH(N$3,'Miljövärden urval för publ'!$B$2:$H$2,0),FALSE)),"",VLOOKUP($J339,'Miljövärden urval för publ'!$B$2:$H$490,MATCH(N$3,'Miljövärden urval för publ'!$B$2:$H$2,0),FALSE))</f>
        <v>1.9174E-2</v>
      </c>
    </row>
    <row r="340" spans="1:14" x14ac:dyDescent="0.25">
      <c r="A340" s="117" t="s">
        <v>445</v>
      </c>
      <c r="B340" s="117" t="s">
        <v>446</v>
      </c>
      <c r="D340" s="112" t="str">
        <f>VLOOKUP(B340,'Miljövärden urval för publ'!$B$2:$V$480,MATCH("ska publiceras:",'Miljövärden urval för publ'!$B$2:$T$2,0),FALSE)</f>
        <v>ja</v>
      </c>
      <c r="E340" s="113">
        <f t="shared" si="15"/>
        <v>294</v>
      </c>
      <c r="H340" s="106">
        <v>338</v>
      </c>
      <c r="I340" s="106" t="str">
        <f t="shared" si="16"/>
        <v>Jämtkraft AB</v>
      </c>
      <c r="J340" s="106" t="str">
        <f t="shared" si="17"/>
        <v>Åre</v>
      </c>
      <c r="K340" s="106">
        <f>IF(ISERROR(VLOOKUP($J340,'Miljövärden urval för publ'!$B$2:$H$490,MATCH(K$3,'Miljövärden urval för publ'!$B$2:$H$2,0),FALSE)),"",VLOOKUP($J340,'Miljövärden urval för publ'!$B$2:$H$490,MATCH(K$3,'Miljövärden urval för publ'!$B$2:$H$2,0),FALSE))</f>
        <v>0.23108999999999999</v>
      </c>
      <c r="L340" s="106">
        <f>IF(ISERROR(VLOOKUP($J340,'Miljövärden urval för publ'!$B$2:$H$490,MATCH(L$3,'Miljövärden urval för publ'!$B$2:$H$2,0),FALSE)),"",VLOOKUP($J340,'Miljövärden urval för publ'!$B$2:$H$490,MATCH(L$3,'Miljövärden urval för publ'!$B$2:$H$2,0),FALSE))</f>
        <v>27.8001</v>
      </c>
      <c r="M340" s="106">
        <f>IF(ISERROR(VLOOKUP($J340,'Miljövärden urval för publ'!$B$2:$H$490,MATCH(M$3,'Miljövärden urval för publ'!$B$2:$H$2,0),FALSE)),"",VLOOKUP($J340,'Miljövärden urval för publ'!$B$2:$H$490,MATCH(M$3,'Miljövärden urval för publ'!$B$2:$H$2,0),FALSE))</f>
        <v>12.494999999999999</v>
      </c>
      <c r="N340" s="106">
        <f>IF(ISERROR(VLOOKUP($J340,'Miljövärden urval för publ'!$B$2:$H$490,MATCH(N$3,'Miljövärden urval för publ'!$B$2:$H$2,0),FALSE)),"",VLOOKUP($J340,'Miljövärden urval för publ'!$B$2:$H$490,MATCH(N$3,'Miljövärden urval för publ'!$B$2:$H$2,0),FALSE))</f>
        <v>3.70447E-2</v>
      </c>
    </row>
    <row r="341" spans="1:14" x14ac:dyDescent="0.25">
      <c r="A341" s="117" t="s">
        <v>447</v>
      </c>
      <c r="B341" s="117" t="s">
        <v>448</v>
      </c>
      <c r="D341" s="112" t="str">
        <f>VLOOKUP(B341,'Miljövärden urval för publ'!$B$2:$V$480,MATCH("ska publiceras:",'Miljövärden urval för publ'!$B$2:$T$2,0),FALSE)</f>
        <v>ja</v>
      </c>
      <c r="E341" s="113">
        <f t="shared" si="15"/>
        <v>295</v>
      </c>
      <c r="H341" s="106">
        <v>339</v>
      </c>
      <c r="I341" s="106" t="str">
        <f t="shared" si="16"/>
        <v>Degerfors Energi AB</v>
      </c>
      <c r="J341" s="106" t="str">
        <f t="shared" si="17"/>
        <v>Åtorp</v>
      </c>
      <c r="K341" s="106">
        <f>IF(ISERROR(VLOOKUP($J341,'Miljövärden urval för publ'!$B$2:$H$490,MATCH(K$3,'Miljövärden urval för publ'!$B$2:$H$2,0),FALSE)),"",VLOOKUP($J341,'Miljövärden urval för publ'!$B$2:$H$490,MATCH(K$3,'Miljövärden urval för publ'!$B$2:$H$2,0),FALSE))</f>
        <v>0.25409799999999999</v>
      </c>
      <c r="L341" s="106">
        <f>IF(ISERROR(VLOOKUP($J341,'Miljövärden urval för publ'!$B$2:$H$490,MATCH(L$3,'Miljövärden urval för publ'!$B$2:$H$2,0),FALSE)),"",VLOOKUP($J341,'Miljövärden urval för publ'!$B$2:$H$490,MATCH(L$3,'Miljövärden urval för publ'!$B$2:$H$2,0),FALSE))</f>
        <v>25.638400000000001</v>
      </c>
      <c r="M341" s="106">
        <f>IF(ISERROR(VLOOKUP($J341,'Miljövärden urval för publ'!$B$2:$H$490,MATCH(M$3,'Miljövärden urval för publ'!$B$2:$H$2,0),FALSE)),"",VLOOKUP($J341,'Miljövärden urval för publ'!$B$2:$H$490,MATCH(M$3,'Miljövärden urval för publ'!$B$2:$H$2,0),FALSE))</f>
        <v>21.2149</v>
      </c>
      <c r="N341" s="106">
        <f>IF(ISERROR(VLOOKUP($J341,'Miljövärden urval för publ'!$B$2:$H$490,MATCH(N$3,'Miljövärden urval för publ'!$B$2:$H$2,0),FALSE)),"",VLOOKUP($J341,'Miljövärden urval för publ'!$B$2:$H$490,MATCH(N$3,'Miljövärden urval för publ'!$B$2:$H$2,0),FALSE))</f>
        <v>1.6520400000000001E-2</v>
      </c>
    </row>
    <row r="342" spans="1:14" x14ac:dyDescent="0.25">
      <c r="A342" s="117" t="s">
        <v>389</v>
      </c>
      <c r="B342" s="117" t="s">
        <v>391</v>
      </c>
      <c r="D342" s="112" t="str">
        <f>VLOOKUP(B342,'Miljövärden urval för publ'!$B$2:$V$480,MATCH("ska publiceras:",'Miljövärden urval för publ'!$B$2:$T$2,0),FALSE)</f>
        <v>ja</v>
      </c>
      <c r="E342" s="113">
        <f t="shared" si="15"/>
        <v>296</v>
      </c>
      <c r="H342" s="106">
        <v>340</v>
      </c>
      <c r="I342" s="106" t="str">
        <f t="shared" si="16"/>
        <v>Tekniska Verken i Linköping AB</v>
      </c>
      <c r="J342" s="106" t="str">
        <f t="shared" si="17"/>
        <v>Åtvidaberg</v>
      </c>
      <c r="K342" s="106">
        <f>IF(ISERROR(VLOOKUP($J342,'Miljövärden urval för publ'!$B$2:$H$490,MATCH(K$3,'Miljövärden urval för publ'!$B$2:$H$2,0),FALSE)),"",VLOOKUP($J342,'Miljövärden urval för publ'!$B$2:$H$490,MATCH(K$3,'Miljövärden urval för publ'!$B$2:$H$2,0),FALSE))</f>
        <v>9.7854200000000002E-2</v>
      </c>
      <c r="L342" s="106">
        <f>IF(ISERROR(VLOOKUP($J342,'Miljövärden urval för publ'!$B$2:$H$490,MATCH(L$3,'Miljövärden urval för publ'!$B$2:$H$2,0),FALSE)),"",VLOOKUP($J342,'Miljövärden urval för publ'!$B$2:$H$490,MATCH(L$3,'Miljövärden urval för publ'!$B$2:$H$2,0),FALSE))</f>
        <v>23.924600000000002</v>
      </c>
      <c r="M342" s="106">
        <f>IF(ISERROR(VLOOKUP($J342,'Miljövärden urval för publ'!$B$2:$H$490,MATCH(M$3,'Miljövärden urval för publ'!$B$2:$H$2,0),FALSE)),"",VLOOKUP($J342,'Miljövärden urval för publ'!$B$2:$H$490,MATCH(M$3,'Miljövärden urval för publ'!$B$2:$H$2,0),FALSE))</f>
        <v>8.0399700000000003</v>
      </c>
      <c r="N342" s="106">
        <f>IF(ISERROR(VLOOKUP($J342,'Miljövärden urval för publ'!$B$2:$H$490,MATCH(N$3,'Miljövärden urval för publ'!$B$2:$H$2,0),FALSE)),"",VLOOKUP($J342,'Miljövärden urval för publ'!$B$2:$H$490,MATCH(N$3,'Miljövärden urval för publ'!$B$2:$H$2,0),FALSE))</f>
        <v>2.4983499999999999E-2</v>
      </c>
    </row>
    <row r="343" spans="1:14" x14ac:dyDescent="0.25">
      <c r="A343" s="117" t="s">
        <v>467</v>
      </c>
      <c r="B343" s="117" t="s">
        <v>468</v>
      </c>
      <c r="D343" s="112" t="str">
        <f>VLOOKUP(B343,'Miljövärden urval för publ'!$B$2:$V$480,MATCH("ska publiceras:",'Miljövärden urval för publ'!$B$2:$T$2,0),FALSE)</f>
        <v>ja</v>
      </c>
      <c r="E343" s="113">
        <f t="shared" si="15"/>
        <v>297</v>
      </c>
      <c r="H343" s="106">
        <v>341</v>
      </c>
      <c r="I343" s="106" t="str">
        <f t="shared" si="16"/>
        <v>E.ON Värme Sverige AB</v>
      </c>
      <c r="J343" s="106" t="str">
        <f t="shared" si="17"/>
        <v>Älmhult</v>
      </c>
      <c r="K343" s="106">
        <f>IF(ISERROR(VLOOKUP($J343,'Miljövärden urval för publ'!$B$2:$H$490,MATCH(K$3,'Miljövärden urval för publ'!$B$2:$H$2,0),FALSE)),"",VLOOKUP($J343,'Miljövärden urval för publ'!$B$2:$H$490,MATCH(K$3,'Miljövärden urval för publ'!$B$2:$H$2,0),FALSE))</f>
        <v>0.112021</v>
      </c>
      <c r="L343" s="106">
        <f>IF(ISERROR(VLOOKUP($J343,'Miljövärden urval för publ'!$B$2:$H$490,MATCH(L$3,'Miljövärden urval för publ'!$B$2:$H$2,0),FALSE)),"",VLOOKUP($J343,'Miljövärden urval för publ'!$B$2:$H$490,MATCH(L$3,'Miljövärden urval för publ'!$B$2:$H$2,0),FALSE))</f>
        <v>25.1248</v>
      </c>
      <c r="M343" s="106">
        <f>IF(ISERROR(VLOOKUP($J343,'Miljövärden urval för publ'!$B$2:$H$490,MATCH(M$3,'Miljövärden urval för publ'!$B$2:$H$2,0),FALSE)),"",VLOOKUP($J343,'Miljövärden urval för publ'!$B$2:$H$490,MATCH(M$3,'Miljövärden urval för publ'!$B$2:$H$2,0),FALSE))</f>
        <v>8.3155599999999996</v>
      </c>
      <c r="N343" s="106">
        <f>IF(ISERROR(VLOOKUP($J343,'Miljövärden urval för publ'!$B$2:$H$490,MATCH(N$3,'Miljövärden urval för publ'!$B$2:$H$2,0),FALSE)),"",VLOOKUP($J343,'Miljövärden urval för publ'!$B$2:$H$490,MATCH(N$3,'Miljövärden urval för publ'!$B$2:$H$2,0),FALSE))</f>
        <v>3.0271099999999999E-2</v>
      </c>
    </row>
    <row r="344" spans="1:14" x14ac:dyDescent="0.25">
      <c r="A344" s="117" t="s">
        <v>399</v>
      </c>
      <c r="B344" s="117" t="s">
        <v>403</v>
      </c>
      <c r="D344" s="112" t="str">
        <f>VLOOKUP(B344,'Miljövärden urval för publ'!$B$2:$V$480,MATCH("ska publiceras:",'Miljövärden urval för publ'!$B$2:$T$2,0),FALSE)</f>
        <v>ja</v>
      </c>
      <c r="E344" s="113">
        <f t="shared" si="15"/>
        <v>298</v>
      </c>
      <c r="H344" s="106">
        <v>342</v>
      </c>
      <c r="I344" s="106" t="str">
        <f t="shared" si="16"/>
        <v>Bionär Närvärme AB</v>
      </c>
      <c r="J344" s="106" t="str">
        <f t="shared" si="17"/>
        <v>Älvkarleby</v>
      </c>
      <c r="K344" s="106">
        <f>IF(ISERROR(VLOOKUP($J344,'Miljövärden urval för publ'!$B$2:$H$490,MATCH(K$3,'Miljövärden urval för publ'!$B$2:$H$2,0),FALSE)),"",VLOOKUP($J344,'Miljövärden urval för publ'!$B$2:$H$490,MATCH(K$3,'Miljövärden urval för publ'!$B$2:$H$2,0),FALSE))</f>
        <v>0.20035900000000001</v>
      </c>
      <c r="L344" s="106">
        <f>IF(ISERROR(VLOOKUP($J344,'Miljövärden urval för publ'!$B$2:$H$490,MATCH(L$3,'Miljövärden urval för publ'!$B$2:$H$2,0),FALSE)),"",VLOOKUP($J344,'Miljövärden urval för publ'!$B$2:$H$490,MATCH(L$3,'Miljövärden urval för publ'!$B$2:$H$2,0),FALSE))</f>
        <v>21.368500000000001</v>
      </c>
      <c r="M344" s="106">
        <f>IF(ISERROR(VLOOKUP($J344,'Miljövärden urval för publ'!$B$2:$H$490,MATCH(M$3,'Miljövärden urval för publ'!$B$2:$H$2,0),FALSE)),"",VLOOKUP($J344,'Miljövärden urval för publ'!$B$2:$H$490,MATCH(M$3,'Miljövärden urval för publ'!$B$2:$H$2,0),FALSE))</f>
        <v>17.97</v>
      </c>
      <c r="N344" s="106">
        <f>IF(ISERROR(VLOOKUP($J344,'Miljövärden urval för publ'!$B$2:$H$490,MATCH(N$3,'Miljövärden urval för publ'!$B$2:$H$2,0),FALSE)),"",VLOOKUP($J344,'Miljövärden urval för publ'!$B$2:$H$490,MATCH(N$3,'Miljövärden urval för publ'!$B$2:$H$2,0),FALSE))</f>
        <v>3.7413099999999998E-2</v>
      </c>
    </row>
    <row r="345" spans="1:14" x14ac:dyDescent="0.25">
      <c r="A345" s="117" t="s">
        <v>467</v>
      </c>
      <c r="B345" s="117" t="s">
        <v>469</v>
      </c>
      <c r="D345" s="112" t="str">
        <f>VLOOKUP(B345,'Miljövärden urval för publ'!$B$2:$V$480,MATCH("ska publiceras:",'Miljövärden urval för publ'!$B$2:$T$2,0),FALSE)</f>
        <v>ja</v>
      </c>
      <c r="E345" s="113">
        <f t="shared" si="15"/>
        <v>299</v>
      </c>
      <c r="H345" s="106">
        <v>343</v>
      </c>
      <c r="I345" s="106" t="str">
        <f t="shared" si="16"/>
        <v>Öresundskraft AB</v>
      </c>
      <c r="J345" s="106" t="str">
        <f t="shared" si="17"/>
        <v>Ängelholm</v>
      </c>
      <c r="K345" s="106">
        <f>IF(ISERROR(VLOOKUP($J345,'Miljövärden urval för publ'!$B$2:$H$490,MATCH(K$3,'Miljövärden urval för publ'!$B$2:$H$2,0),FALSE)),"",VLOOKUP($J345,'Miljövärden urval för publ'!$B$2:$H$490,MATCH(K$3,'Miljövärden urval för publ'!$B$2:$H$2,0),FALSE))</f>
        <v>0.135909</v>
      </c>
      <c r="L345" s="106">
        <f>IF(ISERROR(VLOOKUP($J345,'Miljövärden urval för publ'!$B$2:$H$490,MATCH(L$3,'Miljövärden urval för publ'!$B$2:$H$2,0),FALSE)),"",VLOOKUP($J345,'Miljövärden urval för publ'!$B$2:$H$490,MATCH(L$3,'Miljövärden urval för publ'!$B$2:$H$2,0),FALSE))</f>
        <v>28.4651</v>
      </c>
      <c r="M345" s="106">
        <f>IF(ISERROR(VLOOKUP($J345,'Miljövärden urval för publ'!$B$2:$H$490,MATCH(M$3,'Miljövärden urval för publ'!$B$2:$H$2,0),FALSE)),"",VLOOKUP($J345,'Miljövärden urval för publ'!$B$2:$H$490,MATCH(M$3,'Miljövärden urval för publ'!$B$2:$H$2,0),FALSE))</f>
        <v>4.3188000000000004</v>
      </c>
      <c r="N345" s="106">
        <f>IF(ISERROR(VLOOKUP($J345,'Miljövärden urval för publ'!$B$2:$H$490,MATCH(N$3,'Miljövärden urval för publ'!$B$2:$H$2,0),FALSE)),"",VLOOKUP($J345,'Miljövärden urval för publ'!$B$2:$H$490,MATCH(N$3,'Miljövärden urval för publ'!$B$2:$H$2,0),FALSE))</f>
        <v>4.6601899999999998E-3</v>
      </c>
    </row>
    <row r="346" spans="1:14" x14ac:dyDescent="0.25">
      <c r="A346" s="117" t="s">
        <v>194</v>
      </c>
      <c r="B346" s="117" t="s">
        <v>196</v>
      </c>
      <c r="D346" s="112" t="str">
        <f>VLOOKUP(B346,'Miljövärden urval för publ'!$B$2:$V$480,MATCH("ska publiceras:",'Miljövärden urval för publ'!$B$2:$T$2,0),FALSE)</f>
        <v>ja</v>
      </c>
      <c r="E346" s="113">
        <f t="shared" si="15"/>
        <v>300</v>
      </c>
      <c r="H346" s="106">
        <v>344</v>
      </c>
      <c r="I346" s="106" t="str">
        <f t="shared" si="16"/>
        <v>Eskilstuna Energi &amp; Miljö AB</v>
      </c>
      <c r="J346" s="106" t="str">
        <f t="shared" si="17"/>
        <v>Ärla</v>
      </c>
      <c r="K346" s="106">
        <f>IF(ISERROR(VLOOKUP($J346,'Miljövärden urval för publ'!$B$2:$H$490,MATCH(K$3,'Miljövärden urval för publ'!$B$2:$H$2,0),FALSE)),"",VLOOKUP($J346,'Miljövärden urval för publ'!$B$2:$H$490,MATCH(K$3,'Miljövärden urval för publ'!$B$2:$H$2,0),FALSE))</f>
        <v>0.25068499999999999</v>
      </c>
      <c r="L346" s="106">
        <f>IF(ISERROR(VLOOKUP($J346,'Miljövärden urval för publ'!$B$2:$H$490,MATCH(L$3,'Miljövärden urval för publ'!$B$2:$H$2,0),FALSE)),"",VLOOKUP($J346,'Miljövärden urval för publ'!$B$2:$H$490,MATCH(L$3,'Miljövärden urval för publ'!$B$2:$H$2,0),FALSE))</f>
        <v>14.042199999999999</v>
      </c>
      <c r="M346" s="106">
        <f>IF(ISERROR(VLOOKUP($J346,'Miljövärden urval för publ'!$B$2:$H$490,MATCH(M$3,'Miljövärden urval för publ'!$B$2:$H$2,0),FALSE)),"",VLOOKUP($J346,'Miljövärden urval för publ'!$B$2:$H$490,MATCH(M$3,'Miljövärden urval för publ'!$B$2:$H$2,0),FALSE))</f>
        <v>21.435099999999998</v>
      </c>
      <c r="N346" s="106">
        <f>IF(ISERROR(VLOOKUP($J346,'Miljövärden urval för publ'!$B$2:$H$490,MATCH(N$3,'Miljövärden urval för publ'!$B$2:$H$2,0),FALSE)),"",VLOOKUP($J346,'Miljövärden urval för publ'!$B$2:$H$490,MATCH(N$3,'Miljövärden urval för publ'!$B$2:$H$2,0),FALSE))</f>
        <v>5.8738899999999997E-3</v>
      </c>
    </row>
    <row r="347" spans="1:14" x14ac:dyDescent="0.25">
      <c r="A347" s="117" t="s">
        <v>144</v>
      </c>
      <c r="B347" s="117" t="s">
        <v>146</v>
      </c>
      <c r="D347" s="112" t="str">
        <f>VLOOKUP(B347,'Miljövärden urval för publ'!$B$2:$V$480,MATCH("ska publiceras:",'Miljövärden urval för publ'!$B$2:$T$2,0),FALSE)</f>
        <v>ja</v>
      </c>
      <c r="E347" s="113">
        <f t="shared" si="15"/>
        <v>301</v>
      </c>
      <c r="H347" s="106">
        <v>345</v>
      </c>
      <c r="I347" s="106" t="str">
        <f t="shared" si="16"/>
        <v>Lantmännen Agrovärme AB</v>
      </c>
      <c r="J347" s="106" t="str">
        <f t="shared" si="17"/>
        <v>Ödeshög</v>
      </c>
      <c r="K347" s="106">
        <f>IF(ISERROR(VLOOKUP($J347,'Miljövärden urval för publ'!$B$2:$H$490,MATCH(K$3,'Miljövärden urval för publ'!$B$2:$H$2,0),FALSE)),"",VLOOKUP($J347,'Miljövärden urval för publ'!$B$2:$H$490,MATCH(K$3,'Miljövärden urval för publ'!$B$2:$H$2,0),FALSE))</f>
        <v>0.117951</v>
      </c>
      <c r="L347" s="106">
        <f>IF(ISERROR(VLOOKUP($J347,'Miljövärden urval för publ'!$B$2:$H$490,MATCH(L$3,'Miljövärden urval för publ'!$B$2:$H$2,0),FALSE)),"",VLOOKUP($J347,'Miljövärden urval för publ'!$B$2:$H$490,MATCH(L$3,'Miljövärden urval för publ'!$B$2:$H$2,0),FALSE))</f>
        <v>28.6693</v>
      </c>
      <c r="M347" s="106">
        <f>IF(ISERROR(VLOOKUP($J347,'Miljövärden urval för publ'!$B$2:$H$490,MATCH(M$3,'Miljövärden urval för publ'!$B$2:$H$2,0),FALSE)),"",VLOOKUP($J347,'Miljövärden urval för publ'!$B$2:$H$490,MATCH(M$3,'Miljövärden urval för publ'!$B$2:$H$2,0),FALSE))</f>
        <v>9.7786000000000008</v>
      </c>
      <c r="N347" s="106">
        <f>IF(ISERROR(VLOOKUP($J347,'Miljövärden urval för publ'!$B$2:$H$490,MATCH(N$3,'Miljövärden urval för publ'!$B$2:$H$2,0),FALSE)),"",VLOOKUP($J347,'Miljövärden urval för publ'!$B$2:$H$490,MATCH(N$3,'Miljövärden urval för publ'!$B$2:$H$2,0),FALSE))</f>
        <v>2.1124E-2</v>
      </c>
    </row>
    <row r="348" spans="1:14" x14ac:dyDescent="0.25">
      <c r="A348" s="117" t="s">
        <v>76</v>
      </c>
      <c r="B348" s="117" t="s">
        <v>94</v>
      </c>
      <c r="D348" s="112" t="str">
        <f>VLOOKUP(B348,'Miljövärden urval för publ'!$B$2:$V$480,MATCH("ska publiceras:",'Miljövärden urval för publ'!$B$2:$T$2,0),FALSE)</f>
        <v>ja</v>
      </c>
      <c r="E348" s="113">
        <f t="shared" si="15"/>
        <v>302</v>
      </c>
      <c r="H348" s="106">
        <v>346</v>
      </c>
      <c r="I348" s="106" t="str">
        <f t="shared" si="16"/>
        <v>Tierps Fjärrvärme AB</v>
      </c>
      <c r="J348" s="106" t="str">
        <f t="shared" si="17"/>
        <v>Örbyhus</v>
      </c>
      <c r="K348" s="106">
        <f>IF(ISERROR(VLOOKUP($J348,'Miljövärden urval för publ'!$B$2:$H$490,MATCH(K$3,'Miljövärden urval för publ'!$B$2:$H$2,0),FALSE)),"",VLOOKUP($J348,'Miljövärden urval för publ'!$B$2:$H$490,MATCH(K$3,'Miljövärden urval för publ'!$B$2:$H$2,0),FALSE))</f>
        <v>0.220719</v>
      </c>
      <c r="L348" s="106">
        <f>IF(ISERROR(VLOOKUP($J348,'Miljövärden urval för publ'!$B$2:$H$490,MATCH(L$3,'Miljövärden urval för publ'!$B$2:$H$2,0),FALSE)),"",VLOOKUP($J348,'Miljövärden urval för publ'!$B$2:$H$490,MATCH(L$3,'Miljövärden urval för publ'!$B$2:$H$2,0),FALSE))</f>
        <v>28.114100000000001</v>
      </c>
      <c r="M348" s="106">
        <f>IF(ISERROR(VLOOKUP($J348,'Miljövärden urval för publ'!$B$2:$H$490,MATCH(M$3,'Miljövärden urval för publ'!$B$2:$H$2,0),FALSE)),"",VLOOKUP($J348,'Miljövärden urval för publ'!$B$2:$H$490,MATCH(M$3,'Miljövärden urval för publ'!$B$2:$H$2,0),FALSE))</f>
        <v>13.535299999999999</v>
      </c>
      <c r="N348" s="106">
        <f>IF(ISERROR(VLOOKUP($J348,'Miljövärden urval för publ'!$B$2:$H$490,MATCH(N$3,'Miljövärden urval för publ'!$B$2:$H$2,0),FALSE)),"",VLOOKUP($J348,'Miljövärden urval för publ'!$B$2:$H$490,MATCH(N$3,'Miljövärden urval för publ'!$B$2:$H$2,0),FALSE))</f>
        <v>2.6145499999999999E-2</v>
      </c>
    </row>
    <row r="349" spans="1:14" x14ac:dyDescent="0.25">
      <c r="A349" s="117" t="s">
        <v>497</v>
      </c>
      <c r="B349" s="117" t="s">
        <v>500</v>
      </c>
      <c r="D349" s="112" t="str">
        <f>VLOOKUP(B349,'Miljövärden urval för publ'!$B$2:$V$480,MATCH("ska publiceras:",'Miljövärden urval för publ'!$B$2:$T$2,0),FALSE)</f>
        <v>ja</v>
      </c>
      <c r="E349" s="113">
        <f t="shared" si="15"/>
        <v>303</v>
      </c>
      <c r="H349" s="106">
        <v>347</v>
      </c>
      <c r="I349" s="106" t="str">
        <f t="shared" si="16"/>
        <v>Örkelljunga Fjärrvärmeverk AB</v>
      </c>
      <c r="J349" s="106" t="str">
        <f t="shared" si="17"/>
        <v>Örkelljunga</v>
      </c>
      <c r="K349" s="106">
        <f>IF(ISERROR(VLOOKUP($J349,'Miljövärden urval för publ'!$B$2:$H$490,MATCH(K$3,'Miljövärden urval för publ'!$B$2:$H$2,0),FALSE)),"",VLOOKUP($J349,'Miljövärden urval för publ'!$B$2:$H$490,MATCH(K$3,'Miljövärden urval för publ'!$B$2:$H$2,0),FALSE))</f>
        <v>0.119424</v>
      </c>
      <c r="L349" s="106">
        <f>IF(ISERROR(VLOOKUP($J349,'Miljövärden urval för publ'!$B$2:$H$490,MATCH(L$3,'Miljövärden urval för publ'!$B$2:$H$2,0),FALSE)),"",VLOOKUP($J349,'Miljövärden urval för publ'!$B$2:$H$490,MATCH(L$3,'Miljövärden urval för publ'!$B$2:$H$2,0),FALSE))</f>
        <v>28.552</v>
      </c>
      <c r="M349" s="106">
        <f>IF(ISERROR(VLOOKUP($J349,'Miljövärden urval för publ'!$B$2:$H$490,MATCH(M$3,'Miljövärden urval för publ'!$B$2:$H$2,0),FALSE)),"",VLOOKUP($J349,'Miljövärden urval för publ'!$B$2:$H$490,MATCH(M$3,'Miljövärden urval för publ'!$B$2:$H$2,0),FALSE))</f>
        <v>9.4250100000000003</v>
      </c>
      <c r="N349" s="106">
        <f>IF(ISERROR(VLOOKUP($J349,'Miljövärden urval för publ'!$B$2:$H$490,MATCH(N$3,'Miljövärden urval för publ'!$B$2:$H$2,0),FALSE)),"",VLOOKUP($J349,'Miljövärden urval för publ'!$B$2:$H$490,MATCH(N$3,'Miljövärden urval för publ'!$B$2:$H$2,0),FALSE))</f>
        <v>1.5608500000000001E-2</v>
      </c>
    </row>
    <row r="350" spans="1:14" x14ac:dyDescent="0.25">
      <c r="A350" s="117" t="s">
        <v>449</v>
      </c>
      <c r="B350" s="117" t="s">
        <v>452</v>
      </c>
      <c r="D350" s="112" t="str">
        <f>VLOOKUP(B350,'Miljövärden urval för publ'!$B$2:$V$480,MATCH("ska publiceras:",'Miljövärden urval för publ'!$B$2:$T$2,0),FALSE)</f>
        <v>ja</v>
      </c>
      <c r="E350" s="113">
        <f t="shared" si="15"/>
        <v>304</v>
      </c>
      <c r="H350" s="106">
        <v>348</v>
      </c>
      <c r="I350" s="106" t="str">
        <f t="shared" si="16"/>
        <v>Övik Energi AB</v>
      </c>
      <c r="J350" s="106" t="str">
        <f t="shared" si="17"/>
        <v>Örnsköldsvik</v>
      </c>
      <c r="K350" s="106">
        <f>IF(ISERROR(VLOOKUP($J350,'Miljövärden urval för publ'!$B$2:$H$490,MATCH(K$3,'Miljövärden urval för publ'!$B$2:$H$2,0),FALSE)),"",VLOOKUP($J350,'Miljövärden urval för publ'!$B$2:$H$490,MATCH(K$3,'Miljövärden urval för publ'!$B$2:$H$2,0),FALSE))</f>
        <v>0.16014</v>
      </c>
      <c r="L350" s="106">
        <f>IF(ISERROR(VLOOKUP($J350,'Miljövärden urval för publ'!$B$2:$H$490,MATCH(L$3,'Miljövärden urval för publ'!$B$2:$H$2,0),FALSE)),"",VLOOKUP($J350,'Miljövärden urval för publ'!$B$2:$H$490,MATCH(L$3,'Miljövärden urval för publ'!$B$2:$H$2,0),FALSE))</f>
        <v>43.076999999999998</v>
      </c>
      <c r="M350" s="106">
        <f>IF(ISERROR(VLOOKUP($J350,'Miljövärden urval för publ'!$B$2:$H$490,MATCH(M$3,'Miljövärden urval för publ'!$B$2:$H$2,0),FALSE)),"",VLOOKUP($J350,'Miljövärden urval för publ'!$B$2:$H$490,MATCH(M$3,'Miljövärden urval för publ'!$B$2:$H$2,0),FALSE))</f>
        <v>7.8914099999999996</v>
      </c>
      <c r="N350" s="106">
        <f>IF(ISERROR(VLOOKUP($J350,'Miljövärden urval för publ'!$B$2:$H$490,MATCH(N$3,'Miljövärden urval för publ'!$B$2:$H$2,0),FALSE)),"",VLOOKUP($J350,'Miljövärden urval för publ'!$B$2:$H$490,MATCH(N$3,'Miljövärden urval för publ'!$B$2:$H$2,0),FALSE))</f>
        <v>2.1417100000000001E-2</v>
      </c>
    </row>
    <row r="351" spans="1:14" x14ac:dyDescent="0.25">
      <c r="A351" s="117" t="s">
        <v>131</v>
      </c>
      <c r="B351" s="117" t="s">
        <v>133</v>
      </c>
      <c r="D351" s="112" t="str">
        <f>VLOOKUP(B351,'Miljövärden urval för publ'!$B$2:$V$480,MATCH("ska publiceras:",'Miljövärden urval för publ'!$B$2:$T$2,0),FALSE)</f>
        <v>ja</v>
      </c>
      <c r="E351" s="113">
        <f t="shared" si="15"/>
        <v>305</v>
      </c>
      <c r="H351" s="106">
        <v>349</v>
      </c>
      <c r="I351" s="106" t="str">
        <f t="shared" si="16"/>
        <v>Lantmännen Agrovärme AB</v>
      </c>
      <c r="J351" s="106" t="str">
        <f t="shared" si="17"/>
        <v>Örsundsbro</v>
      </c>
      <c r="K351" s="106">
        <f>IF(ISERROR(VLOOKUP($J351,'Miljövärden urval för publ'!$B$2:$H$490,MATCH(K$3,'Miljövärden urval för publ'!$B$2:$H$2,0),FALSE)),"",VLOOKUP($J351,'Miljövärden urval för publ'!$B$2:$H$490,MATCH(K$3,'Miljövärden urval för publ'!$B$2:$H$2,0),FALSE))</f>
        <v>0.11366900000000001</v>
      </c>
      <c r="L351" s="106">
        <f>IF(ISERROR(VLOOKUP($J351,'Miljövärden urval för publ'!$B$2:$H$490,MATCH(L$3,'Miljövärden urval för publ'!$B$2:$H$2,0),FALSE)),"",VLOOKUP($J351,'Miljövärden urval för publ'!$B$2:$H$490,MATCH(L$3,'Miljövärden urval för publ'!$B$2:$H$2,0),FALSE))</f>
        <v>27.515699999999999</v>
      </c>
      <c r="M351" s="106">
        <f>IF(ISERROR(VLOOKUP($J351,'Miljövärden urval för publ'!$B$2:$H$490,MATCH(M$3,'Miljövärden urval för publ'!$B$2:$H$2,0),FALSE)),"",VLOOKUP($J351,'Miljövärden urval för publ'!$B$2:$H$490,MATCH(M$3,'Miljövärden urval för publ'!$B$2:$H$2,0),FALSE))</f>
        <v>10.012700000000001</v>
      </c>
      <c r="N351" s="106">
        <f>IF(ISERROR(VLOOKUP($J351,'Miljövärden urval för publ'!$B$2:$H$490,MATCH(N$3,'Miljövärden urval för publ'!$B$2:$H$2,0),FALSE)),"",VLOOKUP($J351,'Miljövärden urval för publ'!$B$2:$H$490,MATCH(N$3,'Miljövärden urval för publ'!$B$2:$H$2,0),FALSE))</f>
        <v>1.36542E-2</v>
      </c>
    </row>
    <row r="352" spans="1:14" x14ac:dyDescent="0.25">
      <c r="A352" s="117" t="s">
        <v>453</v>
      </c>
      <c r="B352" s="117" t="s">
        <v>456</v>
      </c>
      <c r="D352" s="112" t="str">
        <f>VLOOKUP(B352,'Miljövärden urval för publ'!$B$2:$V$480,MATCH("ska publiceras:",'Miljövärden urval för publ'!$B$2:$T$2,0),FALSE)</f>
        <v>ja</v>
      </c>
      <c r="E352" s="113">
        <f t="shared" si="15"/>
        <v>306</v>
      </c>
      <c r="H352" s="106">
        <v>350</v>
      </c>
      <c r="I352" s="106" t="str">
        <f t="shared" si="16"/>
        <v>Jämtkraft AB</v>
      </c>
      <c r="J352" s="106" t="str">
        <f t="shared" si="17"/>
        <v>Östersund</v>
      </c>
      <c r="K352" s="106">
        <f>IF(ISERROR(VLOOKUP($J352,'Miljövärden urval för publ'!$B$2:$H$490,MATCH(K$3,'Miljövärden urval för publ'!$B$2:$H$2,0),FALSE)),"",VLOOKUP($J352,'Miljövärden urval för publ'!$B$2:$H$490,MATCH(K$3,'Miljövärden urval för publ'!$B$2:$H$2,0),FALSE))</f>
        <v>0.166626</v>
      </c>
      <c r="L352" s="106">
        <f>IF(ISERROR(VLOOKUP($J352,'Miljövärden urval för publ'!$B$2:$H$490,MATCH(L$3,'Miljövärden urval för publ'!$B$2:$H$2,0),FALSE)),"",VLOOKUP($J352,'Miljövärden urval för publ'!$B$2:$H$490,MATCH(L$3,'Miljövärden urval för publ'!$B$2:$H$2,0),FALSE))</f>
        <v>32.9756</v>
      </c>
      <c r="M352" s="106">
        <f>IF(ISERROR(VLOOKUP($J352,'Miljövärden urval för publ'!$B$2:$H$490,MATCH(M$3,'Miljövärden urval för publ'!$B$2:$H$2,0),FALSE)),"",VLOOKUP($J352,'Miljövärden urval för publ'!$B$2:$H$490,MATCH(M$3,'Miljövärden urval för publ'!$B$2:$H$2,0),FALSE))</f>
        <v>7.0346900000000003</v>
      </c>
      <c r="N352" s="106">
        <f>IF(ISERROR(VLOOKUP($J352,'Miljövärden urval för publ'!$B$2:$H$490,MATCH(N$3,'Miljövärden urval för publ'!$B$2:$H$2,0),FALSE)),"",VLOOKUP($J352,'Miljövärden urval för publ'!$B$2:$H$490,MATCH(N$3,'Miljövärden urval för publ'!$B$2:$H$2,0),FALSE))</f>
        <v>1.0048E-2</v>
      </c>
    </row>
    <row r="353" spans="1:14" x14ac:dyDescent="0.25">
      <c r="A353" s="117" t="s">
        <v>457</v>
      </c>
      <c r="B353" s="117" t="s">
        <v>461</v>
      </c>
      <c r="D353" s="112" t="str">
        <f>VLOOKUP(B353,'Miljövärden urval för publ'!$B$2:$V$480,MATCH("ska publiceras:",'Miljövärden urval för publ'!$B$2:$T$2,0),FALSE)</f>
        <v>ja</v>
      </c>
      <c r="E353" s="113">
        <f t="shared" si="15"/>
        <v>307</v>
      </c>
      <c r="H353" s="106">
        <v>351</v>
      </c>
      <c r="I353" s="106" t="str">
        <f t="shared" si="16"/>
        <v>E.ON Värme Sverige AB</v>
      </c>
      <c r="J353" s="106" t="str">
        <f t="shared" si="17"/>
        <v>Österåker</v>
      </c>
      <c r="K353" s="106">
        <f>IF(ISERROR(VLOOKUP($J353,'Miljövärden urval för publ'!$B$2:$H$490,MATCH(K$3,'Miljövärden urval för publ'!$B$2:$H$2,0),FALSE)),"",VLOOKUP($J353,'Miljövärden urval för publ'!$B$2:$H$490,MATCH(K$3,'Miljövärden urval för publ'!$B$2:$H$2,0),FALSE))</f>
        <v>0.48577599999999999</v>
      </c>
      <c r="L353" s="106">
        <f>IF(ISERROR(VLOOKUP($J353,'Miljövärden urval för publ'!$B$2:$H$490,MATCH(L$3,'Miljövärden urval för publ'!$B$2:$H$2,0),FALSE)),"",VLOOKUP($J353,'Miljövärden urval för publ'!$B$2:$H$490,MATCH(L$3,'Miljövärden urval för publ'!$B$2:$H$2,0),FALSE))</f>
        <v>86.393299999999996</v>
      </c>
      <c r="M353" s="106">
        <f>IF(ISERROR(VLOOKUP($J353,'Miljövärden urval för publ'!$B$2:$H$490,MATCH(M$3,'Miljövärden urval för publ'!$B$2:$H$2,0),FALSE)),"",VLOOKUP($J353,'Miljövärden urval för publ'!$B$2:$H$490,MATCH(M$3,'Miljövärden urval för publ'!$B$2:$H$2,0),FALSE))</f>
        <v>12.071099999999999</v>
      </c>
      <c r="N353" s="106">
        <f>IF(ISERROR(VLOOKUP($J353,'Miljövärden urval för publ'!$B$2:$H$490,MATCH(N$3,'Miljövärden urval för publ'!$B$2:$H$2,0),FALSE)),"",VLOOKUP($J353,'Miljövärden urval för publ'!$B$2:$H$490,MATCH(N$3,'Miljövärden urval för publ'!$B$2:$H$2,0),FALSE))</f>
        <v>8.0573800000000001E-2</v>
      </c>
    </row>
    <row r="354" spans="1:14" x14ac:dyDescent="0.25">
      <c r="A354" s="117" t="s">
        <v>474</v>
      </c>
      <c r="B354" s="117" t="s">
        <v>484</v>
      </c>
      <c r="D354" s="112" t="str">
        <f>VLOOKUP(B354,'Miljövärden urval för publ'!$B$2:$V$480,MATCH("ska publiceras:",'Miljövärden urval för publ'!$B$2:$T$2,0),FALSE)</f>
        <v>ja</v>
      </c>
      <c r="E354" s="113">
        <f t="shared" si="15"/>
        <v>308</v>
      </c>
      <c r="H354" s="106">
        <v>352</v>
      </c>
      <c r="I354" s="106" t="str">
        <f t="shared" si="16"/>
        <v>Vattenfall AB Värme</v>
      </c>
      <c r="J354" s="106" t="str">
        <f t="shared" si="17"/>
        <v>Övertorneå</v>
      </c>
      <c r="K354" s="106">
        <f>IF(ISERROR(VLOOKUP($J354,'Miljövärden urval för publ'!$B$2:$H$490,MATCH(K$3,'Miljövärden urval för publ'!$B$2:$H$2,0),FALSE)),"",VLOOKUP($J354,'Miljövärden urval för publ'!$B$2:$H$490,MATCH(K$3,'Miljövärden urval för publ'!$B$2:$H$2,0),FALSE))</f>
        <v>0.93505899999999997</v>
      </c>
      <c r="L354" s="106">
        <f>IF(ISERROR(VLOOKUP($J354,'Miljövärden urval för publ'!$B$2:$H$490,MATCH(L$3,'Miljövärden urval för publ'!$B$2:$H$2,0),FALSE)),"",VLOOKUP($J354,'Miljövärden urval för publ'!$B$2:$H$490,MATCH(L$3,'Miljövärden urval för publ'!$B$2:$H$2,0),FALSE))</f>
        <v>301.37900000000002</v>
      </c>
      <c r="M354" s="106">
        <f>IF(ISERROR(VLOOKUP($J354,'Miljövärden urval för publ'!$B$2:$H$490,MATCH(M$3,'Miljövärden urval för publ'!$B$2:$H$2,0),FALSE)),"",VLOOKUP($J354,'Miljövärden urval för publ'!$B$2:$H$490,MATCH(M$3,'Miljövärden urval för publ'!$B$2:$H$2,0),FALSE))</f>
        <v>35.217700000000001</v>
      </c>
      <c r="N354" s="106">
        <f>IF(ISERROR(VLOOKUP($J354,'Miljövärden urval för publ'!$B$2:$H$490,MATCH(N$3,'Miljövärden urval för publ'!$B$2:$H$2,0),FALSE)),"",VLOOKUP($J354,'Miljövärden urval för publ'!$B$2:$H$490,MATCH(N$3,'Miljövärden urval för publ'!$B$2:$H$2,0),FALSE))</f>
        <v>0.10584</v>
      </c>
    </row>
    <row r="355" spans="1:14" x14ac:dyDescent="0.25">
      <c r="A355" s="117" t="s">
        <v>357</v>
      </c>
      <c r="B355" s="117" t="s">
        <v>373</v>
      </c>
      <c r="D355" s="112" t="str">
        <f>VLOOKUP(B355,'Miljövärden urval för publ'!$B$2:$V$480,MATCH("ska publiceras:",'Miljövärden urval för publ'!$B$2:$T$2,0),FALSE)</f>
        <v>ja</v>
      </c>
      <c r="E355" s="113">
        <f t="shared" si="15"/>
        <v>309</v>
      </c>
      <c r="H355" s="106">
        <v>353</v>
      </c>
      <c r="I355" s="106" t="str">
        <f t="shared" si="16"/>
        <v>Sundsvall Energi AB</v>
      </c>
      <c r="J355" s="106" t="str">
        <f t="shared" si="17"/>
        <v>Övriga nät Sundsvall energi</v>
      </c>
      <c r="K355" s="106">
        <f>IF(ISERROR(VLOOKUP($J355,'Miljövärden urval för publ'!$B$2:$H$490,MATCH(K$3,'Miljövärden urval för publ'!$B$2:$H$2,0),FALSE)),"",VLOOKUP($J355,'Miljövärden urval för publ'!$B$2:$H$490,MATCH(K$3,'Miljövärden urval för publ'!$B$2:$H$2,0),FALSE))</f>
        <v>0.158919</v>
      </c>
      <c r="L355" s="106">
        <f>IF(ISERROR(VLOOKUP($J355,'Miljövärden urval för publ'!$B$2:$H$490,MATCH(L$3,'Miljövärden urval för publ'!$B$2:$H$2,0),FALSE)),"",VLOOKUP($J355,'Miljövärden urval för publ'!$B$2:$H$490,MATCH(L$3,'Miljövärden urval för publ'!$B$2:$H$2,0),FALSE))</f>
        <v>15.467700000000001</v>
      </c>
      <c r="M355" s="106">
        <f>IF(ISERROR(VLOOKUP($J355,'Miljövärden urval för publ'!$B$2:$H$490,MATCH(M$3,'Miljövärden urval för publ'!$B$2:$H$2,0),FALSE)),"",VLOOKUP($J355,'Miljövärden urval för publ'!$B$2:$H$490,MATCH(M$3,'Miljövärden urval för publ'!$B$2:$H$2,0),FALSE))</f>
        <v>12.961499999999999</v>
      </c>
      <c r="N355" s="106">
        <f>IF(ISERROR(VLOOKUP($J355,'Miljövärden urval för publ'!$B$2:$H$490,MATCH(N$3,'Miljövärden urval för publ'!$B$2:$H$2,0),FALSE)),"",VLOOKUP($J355,'Miljövärden urval för publ'!$B$2:$H$490,MATCH(N$3,'Miljövärden urval för publ'!$B$2:$H$2,0),FALSE))</f>
        <v>3.77078E-2</v>
      </c>
    </row>
    <row r="356" spans="1:14" x14ac:dyDescent="0.25">
      <c r="A356" s="117" t="s">
        <v>331</v>
      </c>
      <c r="B356" s="117" t="s">
        <v>341</v>
      </c>
      <c r="D356" s="112" t="str">
        <f>VLOOKUP(B356,'Miljövärden urval för publ'!$B$2:$V$480,MATCH("ska publiceras:",'Miljövärden urval för publ'!$B$2:$T$2,0),FALSE)</f>
        <v>ja</v>
      </c>
      <c r="E356" s="113">
        <f t="shared" si="15"/>
        <v>310</v>
      </c>
      <c r="H356" s="106">
        <v>354</v>
      </c>
      <c r="I356" s="106" t="str">
        <f t="shared" si="16"/>
        <v/>
      </c>
      <c r="J356" s="106" t="str">
        <f t="shared" si="17"/>
        <v/>
      </c>
      <c r="K356" s="106" t="str">
        <f>IF(ISERROR(VLOOKUP($J356,'Miljövärden urval för publ'!$B$2:$H$490,MATCH(K$3,'Miljövärden urval för publ'!$B$2:$H$2,0),FALSE)),"",VLOOKUP($J356,'Miljövärden urval för publ'!$B$2:$H$490,MATCH(K$3,'Miljövärden urval för publ'!$B$2:$H$2,0),FALSE))</f>
        <v/>
      </c>
      <c r="L356" s="106" t="str">
        <f>IF(ISERROR(VLOOKUP($J356,'Miljövärden urval för publ'!$B$2:$H$490,MATCH(L$3,'Miljövärden urval för publ'!$B$2:$H$2,0),FALSE)),"",VLOOKUP($J356,'Miljövärden urval för publ'!$B$2:$H$490,MATCH(L$3,'Miljövärden urval för publ'!$B$2:$H$2,0),FALSE))</f>
        <v/>
      </c>
      <c r="M356" s="106" t="str">
        <f>IF(ISERROR(VLOOKUP($J356,'Miljövärden urval för publ'!$B$2:$H$490,MATCH(M$3,'Miljövärden urval för publ'!$B$2:$H$2,0),FALSE)),"",VLOOKUP($J356,'Miljövärden urval för publ'!$B$2:$H$490,MATCH(M$3,'Miljövärden urval för publ'!$B$2:$H$2,0),FALSE))</f>
        <v/>
      </c>
      <c r="N356" s="106" t="str">
        <f>IF(ISERROR(VLOOKUP($J356,'Miljövärden urval för publ'!$B$2:$H$490,MATCH(N$3,'Miljövärden urval för publ'!$B$2:$H$2,0),FALSE)),"",VLOOKUP($J356,'Miljövärden urval för publ'!$B$2:$H$490,MATCH(N$3,'Miljövärden urval för publ'!$B$2:$H$2,0),FALSE))</f>
        <v/>
      </c>
    </row>
    <row r="357" spans="1:14" x14ac:dyDescent="0.25">
      <c r="A357" s="117" t="s">
        <v>462</v>
      </c>
      <c r="B357" s="117" t="s">
        <v>464</v>
      </c>
      <c r="D357" s="112" t="str">
        <f>VLOOKUP(B357,'Miljövärden urval för publ'!$B$2:$V$480,MATCH("ska publiceras:",'Miljövärden urval för publ'!$B$2:$T$2,0),FALSE)</f>
        <v>nej</v>
      </c>
      <c r="E357" s="113">
        <f t="shared" si="15"/>
        <v>310</v>
      </c>
      <c r="H357" s="106">
        <v>355</v>
      </c>
      <c r="I357" s="106" t="str">
        <f t="shared" si="16"/>
        <v/>
      </c>
      <c r="J357" s="106" t="str">
        <f t="shared" si="17"/>
        <v/>
      </c>
      <c r="K357" s="106" t="str">
        <f>IF(ISERROR(VLOOKUP($J357,'Miljövärden urval för publ'!$B$2:$H$490,MATCH(K$3,'Miljövärden urval för publ'!$B$2:$H$2,0),FALSE)),"",VLOOKUP($J357,'Miljövärden urval för publ'!$B$2:$H$490,MATCH(K$3,'Miljövärden urval för publ'!$B$2:$H$2,0),FALSE))</f>
        <v/>
      </c>
      <c r="L357" s="106" t="str">
        <f>IF(ISERROR(VLOOKUP($J357,'Miljövärden urval för publ'!$B$2:$H$490,MATCH(L$3,'Miljövärden urval för publ'!$B$2:$H$2,0),FALSE)),"",VLOOKUP($J357,'Miljövärden urval för publ'!$B$2:$H$490,MATCH(L$3,'Miljövärden urval för publ'!$B$2:$H$2,0),FALSE))</f>
        <v/>
      </c>
      <c r="M357" s="106" t="str">
        <f>IF(ISERROR(VLOOKUP($J357,'Miljövärden urval för publ'!$B$2:$H$490,MATCH(M$3,'Miljövärden urval för publ'!$B$2:$H$2,0),FALSE)),"",VLOOKUP($J357,'Miljövärden urval för publ'!$B$2:$H$490,MATCH(M$3,'Miljövärden urval för publ'!$B$2:$H$2,0),FALSE))</f>
        <v/>
      </c>
      <c r="N357" s="106" t="str">
        <f>IF(ISERROR(VLOOKUP($J357,'Miljövärden urval för publ'!$B$2:$H$490,MATCH(N$3,'Miljövärden urval för publ'!$B$2:$H$2,0),FALSE)),"",VLOOKUP($J357,'Miljövärden urval för publ'!$B$2:$H$490,MATCH(N$3,'Miljövärden urval för publ'!$B$2:$H$2,0),FALSE))</f>
        <v/>
      </c>
    </row>
    <row r="358" spans="1:14" x14ac:dyDescent="0.25">
      <c r="A358" s="117" t="s">
        <v>389</v>
      </c>
      <c r="B358" s="117" t="s">
        <v>392</v>
      </c>
      <c r="D358" s="112" t="str">
        <f>VLOOKUP(B358,'Miljövärden urval för publ'!$B$2:$V$480,MATCH("ska publiceras:",'Miljövärden urval för publ'!$B$2:$T$2,0),FALSE)</f>
        <v>ja</v>
      </c>
      <c r="E358" s="113">
        <f t="shared" si="15"/>
        <v>311</v>
      </c>
      <c r="H358" s="106">
        <v>356</v>
      </c>
      <c r="I358" s="106" t="str">
        <f t="shared" si="16"/>
        <v/>
      </c>
      <c r="J358" s="106" t="str">
        <f t="shared" si="17"/>
        <v/>
      </c>
      <c r="K358" s="106" t="str">
        <f>IF(ISERROR(VLOOKUP($J358,'Miljövärden urval för publ'!$B$2:$H$490,MATCH(K$3,'Miljövärden urval för publ'!$B$2:$H$2,0),FALSE)),"",VLOOKUP($J358,'Miljövärden urval för publ'!$B$2:$H$490,MATCH(K$3,'Miljövärden urval för publ'!$B$2:$H$2,0),FALSE))</f>
        <v/>
      </c>
      <c r="L358" s="106" t="str">
        <f>IF(ISERROR(VLOOKUP($J358,'Miljövärden urval för publ'!$B$2:$H$490,MATCH(L$3,'Miljövärden urval för publ'!$B$2:$H$2,0),FALSE)),"",VLOOKUP($J358,'Miljövärden urval för publ'!$B$2:$H$490,MATCH(L$3,'Miljövärden urval för publ'!$B$2:$H$2,0),FALSE))</f>
        <v/>
      </c>
      <c r="M358" s="106" t="str">
        <f>IF(ISERROR(VLOOKUP($J358,'Miljövärden urval för publ'!$B$2:$H$490,MATCH(M$3,'Miljövärden urval för publ'!$B$2:$H$2,0),FALSE)),"",VLOOKUP($J358,'Miljövärden urval för publ'!$B$2:$H$490,MATCH(M$3,'Miljövärden urval för publ'!$B$2:$H$2,0),FALSE))</f>
        <v/>
      </c>
      <c r="N358" s="106" t="str">
        <f>IF(ISERROR(VLOOKUP($J358,'Miljövärden urval för publ'!$B$2:$H$490,MATCH(N$3,'Miljövärden urval för publ'!$B$2:$H$2,0),FALSE)),"",VLOOKUP($J358,'Miljövärden urval för publ'!$B$2:$H$490,MATCH(N$3,'Miljövärden urval för publ'!$B$2:$H$2,0),FALSE))</f>
        <v/>
      </c>
    </row>
    <row r="359" spans="1:14" x14ac:dyDescent="0.25">
      <c r="A359" s="117" t="s">
        <v>147</v>
      </c>
      <c r="B359" s="117" t="s">
        <v>155</v>
      </c>
      <c r="D359" s="112" t="str">
        <f>VLOOKUP(B359,'Miljövärden urval för publ'!$B$2:$V$480,MATCH("ska publiceras:",'Miljövärden urval för publ'!$B$2:$T$2,0),FALSE)</f>
        <v>nej</v>
      </c>
      <c r="E359" s="113">
        <f t="shared" si="15"/>
        <v>311</v>
      </c>
      <c r="H359" s="106">
        <v>357</v>
      </c>
      <c r="I359" s="106" t="str">
        <f t="shared" si="16"/>
        <v/>
      </c>
      <c r="J359" s="106" t="str">
        <f t="shared" si="17"/>
        <v/>
      </c>
      <c r="K359" s="106" t="str">
        <f>IF(ISERROR(VLOOKUP($J359,'Miljövärden urval för publ'!$B$2:$H$490,MATCH(K$3,'Miljövärden urval för publ'!$B$2:$H$2,0),FALSE)),"",VLOOKUP($J359,'Miljövärden urval för publ'!$B$2:$H$490,MATCH(K$3,'Miljövärden urval för publ'!$B$2:$H$2,0),FALSE))</f>
        <v/>
      </c>
      <c r="L359" s="106" t="str">
        <f>IF(ISERROR(VLOOKUP($J359,'Miljövärden urval för publ'!$B$2:$H$490,MATCH(L$3,'Miljövärden urval för publ'!$B$2:$H$2,0),FALSE)),"",VLOOKUP($J359,'Miljövärden urval för publ'!$B$2:$H$490,MATCH(L$3,'Miljövärden urval för publ'!$B$2:$H$2,0),FALSE))</f>
        <v/>
      </c>
      <c r="M359" s="106" t="str">
        <f>IF(ISERROR(VLOOKUP($J359,'Miljövärden urval för publ'!$B$2:$H$490,MATCH(M$3,'Miljövärden urval för publ'!$B$2:$H$2,0),FALSE)),"",VLOOKUP($J359,'Miljövärden urval för publ'!$B$2:$H$490,MATCH(M$3,'Miljövärden urval för publ'!$B$2:$H$2,0),FALSE))</f>
        <v/>
      </c>
      <c r="N359" s="106" t="str">
        <f>IF(ISERROR(VLOOKUP($J359,'Miljövärden urval för publ'!$B$2:$H$490,MATCH(N$3,'Miljövärden urval för publ'!$B$2:$H$2,0),FALSE)),"",VLOOKUP($J359,'Miljövärden urval för publ'!$B$2:$H$490,MATCH(N$3,'Miljövärden urval för publ'!$B$2:$H$2,0),FALSE))</f>
        <v/>
      </c>
    </row>
    <row r="360" spans="1:14" x14ac:dyDescent="0.25">
      <c r="A360" s="117" t="s">
        <v>76</v>
      </c>
      <c r="B360" s="117" t="s">
        <v>95</v>
      </c>
      <c r="D360" s="112" t="str">
        <f>VLOOKUP(B360,'Miljövärden urval för publ'!$B$2:$V$480,MATCH("ska publiceras:",'Miljövärden urval för publ'!$B$2:$T$2,0),FALSE)</f>
        <v>ja</v>
      </c>
      <c r="E360" s="113">
        <f t="shared" si="15"/>
        <v>312</v>
      </c>
      <c r="H360" s="106">
        <v>358</v>
      </c>
      <c r="I360" s="106" t="str">
        <f t="shared" si="16"/>
        <v/>
      </c>
      <c r="J360" s="106" t="str">
        <f t="shared" si="17"/>
        <v/>
      </c>
      <c r="K360" s="106" t="str">
        <f>IF(ISERROR(VLOOKUP($J360,'Miljövärden urval för publ'!$B$2:$H$490,MATCH(K$3,'Miljövärden urval för publ'!$B$2:$H$2,0),FALSE)),"",VLOOKUP($J360,'Miljövärden urval för publ'!$B$2:$H$490,MATCH(K$3,'Miljövärden urval för publ'!$B$2:$H$2,0),FALSE))</f>
        <v/>
      </c>
      <c r="L360" s="106" t="str">
        <f>IF(ISERROR(VLOOKUP($J360,'Miljövärden urval för publ'!$B$2:$H$490,MATCH(L$3,'Miljövärden urval för publ'!$B$2:$H$2,0),FALSE)),"",VLOOKUP($J360,'Miljövärden urval för publ'!$B$2:$H$490,MATCH(L$3,'Miljövärden urval för publ'!$B$2:$H$2,0),FALSE))</f>
        <v/>
      </c>
      <c r="M360" s="106" t="str">
        <f>IF(ISERROR(VLOOKUP($J360,'Miljövärden urval för publ'!$B$2:$H$490,MATCH(M$3,'Miljövärden urval för publ'!$B$2:$H$2,0),FALSE)),"",VLOOKUP($J360,'Miljövärden urval för publ'!$B$2:$H$490,MATCH(M$3,'Miljövärden urval för publ'!$B$2:$H$2,0),FALSE))</f>
        <v/>
      </c>
      <c r="N360" s="106" t="str">
        <f>IF(ISERROR(VLOOKUP($J360,'Miljövärden urval för publ'!$B$2:$H$490,MATCH(N$3,'Miljövärden urval för publ'!$B$2:$H$2,0),FALSE)),"",VLOOKUP($J360,'Miljövärden urval för publ'!$B$2:$H$490,MATCH(N$3,'Miljövärden urval för publ'!$B$2:$H$2,0),FALSE))</f>
        <v/>
      </c>
    </row>
    <row r="361" spans="1:14" x14ac:dyDescent="0.25">
      <c r="A361" s="117" t="s">
        <v>331</v>
      </c>
      <c r="B361" s="117" t="s">
        <v>342</v>
      </c>
      <c r="D361" s="112" t="str">
        <f>VLOOKUP(B361,'Miljövärden urval för publ'!$B$2:$V$480,MATCH("ska publiceras:",'Miljövärden urval för publ'!$B$2:$T$2,0),FALSE)</f>
        <v>ja</v>
      </c>
      <c r="E361" s="113">
        <f t="shared" si="15"/>
        <v>313</v>
      </c>
      <c r="H361" s="106">
        <v>359</v>
      </c>
      <c r="I361" s="106" t="str">
        <f t="shared" si="16"/>
        <v/>
      </c>
      <c r="J361" s="106" t="str">
        <f t="shared" si="17"/>
        <v/>
      </c>
      <c r="K361" s="106" t="str">
        <f>IF(ISERROR(VLOOKUP($J361,'Miljövärden urval för publ'!$B$2:$H$490,MATCH(K$3,'Miljövärden urval för publ'!$B$2:$H$2,0),FALSE)),"",VLOOKUP($J361,'Miljövärden urval för publ'!$B$2:$H$490,MATCH(K$3,'Miljövärden urval för publ'!$B$2:$H$2,0),FALSE))</f>
        <v/>
      </c>
      <c r="L361" s="106" t="str">
        <f>IF(ISERROR(VLOOKUP($J361,'Miljövärden urval för publ'!$B$2:$H$490,MATCH(L$3,'Miljövärden urval för publ'!$B$2:$H$2,0),FALSE)),"",VLOOKUP($J361,'Miljövärden urval för publ'!$B$2:$H$490,MATCH(L$3,'Miljövärden urval för publ'!$B$2:$H$2,0),FALSE))</f>
        <v/>
      </c>
      <c r="M361" s="106" t="str">
        <f>IF(ISERROR(VLOOKUP($J361,'Miljövärden urval för publ'!$B$2:$H$490,MATCH(M$3,'Miljövärden urval för publ'!$B$2:$H$2,0),FALSE)),"",VLOOKUP($J361,'Miljövärden urval för publ'!$B$2:$H$490,MATCH(M$3,'Miljövärden urval för publ'!$B$2:$H$2,0),FALSE))</f>
        <v/>
      </c>
      <c r="N361" s="106" t="str">
        <f>IF(ISERROR(VLOOKUP($J361,'Miljövärden urval för publ'!$B$2:$H$490,MATCH(N$3,'Miljövärden urval för publ'!$B$2:$H$2,0),FALSE)),"",VLOOKUP($J361,'Miljövärden urval för publ'!$B$2:$H$490,MATCH(N$3,'Miljövärden urval för publ'!$B$2:$H$2,0),FALSE))</f>
        <v/>
      </c>
    </row>
    <row r="362" spans="1:14" x14ac:dyDescent="0.25">
      <c r="A362" s="117" t="s">
        <v>465</v>
      </c>
      <c r="B362" s="117" t="s">
        <v>466</v>
      </c>
      <c r="D362" s="112" t="str">
        <f>VLOOKUP(B362,'Miljövärden urval för publ'!$B$2:$V$480,MATCH("ska publiceras:",'Miljövärden urval för publ'!$B$2:$T$2,0),FALSE)</f>
        <v>ja</v>
      </c>
      <c r="E362" s="113">
        <f t="shared" si="15"/>
        <v>314</v>
      </c>
      <c r="H362" s="106">
        <v>360</v>
      </c>
      <c r="I362" s="106" t="str">
        <f t="shared" si="16"/>
        <v/>
      </c>
      <c r="J362" s="106" t="str">
        <f t="shared" si="17"/>
        <v/>
      </c>
      <c r="K362" s="106" t="str">
        <f>IF(ISERROR(VLOOKUP($J362,'Miljövärden urval för publ'!$B$2:$H$490,MATCH(K$3,'Miljövärden urval för publ'!$B$2:$H$2,0),FALSE)),"",VLOOKUP($J362,'Miljövärden urval för publ'!$B$2:$H$490,MATCH(K$3,'Miljövärden urval för publ'!$B$2:$H$2,0),FALSE))</f>
        <v/>
      </c>
      <c r="L362" s="106" t="str">
        <f>IF(ISERROR(VLOOKUP($J362,'Miljövärden urval för publ'!$B$2:$H$490,MATCH(L$3,'Miljövärden urval för publ'!$B$2:$H$2,0),FALSE)),"",VLOOKUP($J362,'Miljövärden urval för publ'!$B$2:$H$490,MATCH(L$3,'Miljövärden urval för publ'!$B$2:$H$2,0),FALSE))</f>
        <v/>
      </c>
      <c r="M362" s="106" t="str">
        <f>IF(ISERROR(VLOOKUP($J362,'Miljövärden urval för publ'!$B$2:$H$490,MATCH(M$3,'Miljövärden urval för publ'!$B$2:$H$2,0),FALSE)),"",VLOOKUP($J362,'Miljövärden urval för publ'!$B$2:$H$490,MATCH(M$3,'Miljövärden urval för publ'!$B$2:$H$2,0),FALSE))</f>
        <v/>
      </c>
      <c r="N362" s="106" t="str">
        <f>IF(ISERROR(VLOOKUP($J362,'Miljövärden urval för publ'!$B$2:$H$490,MATCH(N$3,'Miljövärden urval för publ'!$B$2:$H$2,0),FALSE)),"",VLOOKUP($J362,'Miljövärden urval för publ'!$B$2:$H$490,MATCH(N$3,'Miljövärden urval för publ'!$B$2:$H$2,0),FALSE))</f>
        <v/>
      </c>
    </row>
    <row r="363" spans="1:14" x14ac:dyDescent="0.25">
      <c r="A363" s="117" t="s">
        <v>467</v>
      </c>
      <c r="B363" s="117" t="s">
        <v>470</v>
      </c>
      <c r="D363" s="112" t="str">
        <f>VLOOKUP(B363,'Miljövärden urval för publ'!$B$2:$V$480,MATCH("ska publiceras:",'Miljövärden urval för publ'!$B$2:$T$2,0),FALSE)</f>
        <v>ja</v>
      </c>
      <c r="E363" s="113">
        <f t="shared" si="15"/>
        <v>315</v>
      </c>
      <c r="H363" s="106">
        <v>361</v>
      </c>
      <c r="I363" s="106" t="str">
        <f t="shared" si="16"/>
        <v/>
      </c>
      <c r="J363" s="106" t="str">
        <f t="shared" si="17"/>
        <v/>
      </c>
      <c r="K363" s="106" t="str">
        <f>IF(ISERROR(VLOOKUP($J363,'Miljövärden urval för publ'!$B$2:$H$490,MATCH(K$3,'Miljövärden urval för publ'!$B$2:$H$2,0),FALSE)),"",VLOOKUP($J363,'Miljövärden urval för publ'!$B$2:$H$490,MATCH(K$3,'Miljövärden urval för publ'!$B$2:$H$2,0),FALSE))</f>
        <v/>
      </c>
      <c r="L363" s="106" t="str">
        <f>IF(ISERROR(VLOOKUP($J363,'Miljövärden urval för publ'!$B$2:$H$490,MATCH(L$3,'Miljövärden urval för publ'!$B$2:$H$2,0),FALSE)),"",VLOOKUP($J363,'Miljövärden urval för publ'!$B$2:$H$490,MATCH(L$3,'Miljövärden urval för publ'!$B$2:$H$2,0),FALSE))</f>
        <v/>
      </c>
      <c r="M363" s="106" t="str">
        <f>IF(ISERROR(VLOOKUP($J363,'Miljövärden urval för publ'!$B$2:$H$490,MATCH(M$3,'Miljövärden urval för publ'!$B$2:$H$2,0),FALSE)),"",VLOOKUP($J363,'Miljövärden urval för publ'!$B$2:$H$490,MATCH(M$3,'Miljövärden urval för publ'!$B$2:$H$2,0),FALSE))</f>
        <v/>
      </c>
      <c r="N363" s="106" t="str">
        <f>IF(ISERROR(VLOOKUP($J363,'Miljövärden urval för publ'!$B$2:$H$490,MATCH(N$3,'Miljövärden urval för publ'!$B$2:$H$2,0),FALSE)),"",VLOOKUP($J363,'Miljövärden urval för publ'!$B$2:$H$490,MATCH(N$3,'Miljövärden urval för publ'!$B$2:$H$2,0),FALSE))</f>
        <v/>
      </c>
    </row>
    <row r="364" spans="1:14" x14ac:dyDescent="0.25">
      <c r="A364" s="117" t="s">
        <v>76</v>
      </c>
      <c r="B364" s="117" t="s">
        <v>96</v>
      </c>
      <c r="D364" s="112" t="str">
        <f>VLOOKUP(B364,'Miljövärden urval för publ'!$B$2:$V$480,MATCH("ska publiceras:",'Miljövärden urval för publ'!$B$2:$T$2,0),FALSE)</f>
        <v>ja</v>
      </c>
      <c r="E364" s="113">
        <f t="shared" si="15"/>
        <v>316</v>
      </c>
      <c r="H364" s="106">
        <v>362</v>
      </c>
      <c r="I364" s="106" t="str">
        <f t="shared" si="16"/>
        <v/>
      </c>
      <c r="J364" s="106" t="str">
        <f t="shared" si="17"/>
        <v/>
      </c>
      <c r="K364" s="106" t="str">
        <f>IF(ISERROR(VLOOKUP($J364,'Miljövärden urval för publ'!$B$2:$H$490,MATCH(K$3,'Miljövärden urval för publ'!$B$2:$H$2,0),FALSE)),"",VLOOKUP($J364,'Miljövärden urval för publ'!$B$2:$H$490,MATCH(K$3,'Miljövärden urval för publ'!$B$2:$H$2,0),FALSE))</f>
        <v/>
      </c>
      <c r="L364" s="106" t="str">
        <f>IF(ISERROR(VLOOKUP($J364,'Miljövärden urval för publ'!$B$2:$H$490,MATCH(L$3,'Miljövärden urval för publ'!$B$2:$H$2,0),FALSE)),"",VLOOKUP($J364,'Miljövärden urval för publ'!$B$2:$H$490,MATCH(L$3,'Miljövärden urval för publ'!$B$2:$H$2,0),FALSE))</f>
        <v/>
      </c>
      <c r="M364" s="106" t="str">
        <f>IF(ISERROR(VLOOKUP($J364,'Miljövärden urval för publ'!$B$2:$H$490,MATCH(M$3,'Miljövärden urval för publ'!$B$2:$H$2,0),FALSE)),"",VLOOKUP($J364,'Miljövärden urval för publ'!$B$2:$H$490,MATCH(M$3,'Miljövärden urval för publ'!$B$2:$H$2,0),FALSE))</f>
        <v/>
      </c>
      <c r="N364" s="106" t="str">
        <f>IF(ISERROR(VLOOKUP($J364,'Miljövärden urval för publ'!$B$2:$H$490,MATCH(N$3,'Miljövärden urval för publ'!$B$2:$H$2,0),FALSE)),"",VLOOKUP($J364,'Miljövärden urval för publ'!$B$2:$H$490,MATCH(N$3,'Miljövärden urval för publ'!$B$2:$H$2,0),FALSE))</f>
        <v/>
      </c>
    </row>
    <row r="365" spans="1:14" x14ac:dyDescent="0.25">
      <c r="A365" s="117" t="s">
        <v>467</v>
      </c>
      <c r="B365" s="117" t="s">
        <v>471</v>
      </c>
      <c r="D365" s="112" t="str">
        <f>VLOOKUP(B365,'Miljövärden urval för publ'!$B$2:$V$480,MATCH("ska publiceras:",'Miljövärden urval för publ'!$B$2:$T$2,0),FALSE)</f>
        <v>ja</v>
      </c>
      <c r="E365" s="113">
        <f t="shared" si="15"/>
        <v>317</v>
      </c>
      <c r="H365" s="106">
        <v>363</v>
      </c>
      <c r="I365" s="106" t="str">
        <f t="shared" si="16"/>
        <v/>
      </c>
      <c r="J365" s="106" t="str">
        <f t="shared" si="17"/>
        <v/>
      </c>
      <c r="K365" s="106" t="str">
        <f>IF(ISERROR(VLOOKUP($J365,'Miljövärden urval för publ'!$B$2:$H$490,MATCH(K$3,'Miljövärden urval för publ'!$B$2:$H$2,0),FALSE)),"",VLOOKUP($J365,'Miljövärden urval för publ'!$B$2:$H$490,MATCH(K$3,'Miljövärden urval för publ'!$B$2:$H$2,0),FALSE))</f>
        <v/>
      </c>
      <c r="L365" s="106" t="str">
        <f>IF(ISERROR(VLOOKUP($J365,'Miljövärden urval för publ'!$B$2:$H$490,MATCH(L$3,'Miljövärden urval för publ'!$B$2:$H$2,0),FALSE)),"",VLOOKUP($J365,'Miljövärden urval för publ'!$B$2:$H$490,MATCH(L$3,'Miljövärden urval för publ'!$B$2:$H$2,0),FALSE))</f>
        <v/>
      </c>
      <c r="M365" s="106" t="str">
        <f>IF(ISERROR(VLOOKUP($J365,'Miljövärden urval för publ'!$B$2:$H$490,MATCH(M$3,'Miljövärden urval för publ'!$B$2:$H$2,0),FALSE)),"",VLOOKUP($J365,'Miljövärden urval för publ'!$B$2:$H$490,MATCH(M$3,'Miljövärden urval för publ'!$B$2:$H$2,0),FALSE))</f>
        <v/>
      </c>
      <c r="N365" s="106" t="str">
        <f>IF(ISERROR(VLOOKUP($J365,'Miljövärden urval för publ'!$B$2:$H$490,MATCH(N$3,'Miljövärden urval för publ'!$B$2:$H$2,0),FALSE)),"",VLOOKUP($J365,'Miljövärden urval för publ'!$B$2:$H$490,MATCH(N$3,'Miljövärden urval för publ'!$B$2:$H$2,0),FALSE))</f>
        <v/>
      </c>
    </row>
    <row r="366" spans="1:14" x14ac:dyDescent="0.25">
      <c r="A366" s="117" t="s">
        <v>261</v>
      </c>
      <c r="B366" s="117" t="s">
        <v>265</v>
      </c>
      <c r="D366" s="112" t="str">
        <f>VLOOKUP(B366,'Miljövärden urval för publ'!$B$2:$V$480,MATCH("ska publiceras:",'Miljövärden urval för publ'!$B$2:$T$2,0),FALSE)</f>
        <v>ja</v>
      </c>
      <c r="E366" s="113">
        <f t="shared" si="15"/>
        <v>318</v>
      </c>
      <c r="H366" s="106">
        <v>364</v>
      </c>
      <c r="I366" s="106" t="str">
        <f t="shared" si="16"/>
        <v/>
      </c>
      <c r="J366" s="106" t="str">
        <f t="shared" si="17"/>
        <v/>
      </c>
      <c r="K366" s="106" t="str">
        <f>IF(ISERROR(VLOOKUP($J366,'Miljövärden urval för publ'!$B$2:$H$490,MATCH(K$3,'Miljövärden urval för publ'!$B$2:$H$2,0),FALSE)),"",VLOOKUP($J366,'Miljövärden urval för publ'!$B$2:$H$490,MATCH(K$3,'Miljövärden urval för publ'!$B$2:$H$2,0),FALSE))</f>
        <v/>
      </c>
      <c r="L366" s="106" t="str">
        <f>IF(ISERROR(VLOOKUP($J366,'Miljövärden urval för publ'!$B$2:$H$490,MATCH(L$3,'Miljövärden urval för publ'!$B$2:$H$2,0),FALSE)),"",VLOOKUP($J366,'Miljövärden urval för publ'!$B$2:$H$490,MATCH(L$3,'Miljövärden urval för publ'!$B$2:$H$2,0),FALSE))</f>
        <v/>
      </c>
      <c r="M366" s="106" t="str">
        <f>IF(ISERROR(VLOOKUP($J366,'Miljövärden urval för publ'!$B$2:$H$490,MATCH(M$3,'Miljövärden urval för publ'!$B$2:$H$2,0),FALSE)),"",VLOOKUP($J366,'Miljövärden urval för publ'!$B$2:$H$490,MATCH(M$3,'Miljövärden urval för publ'!$B$2:$H$2,0),FALSE))</f>
        <v/>
      </c>
      <c r="N366" s="106" t="str">
        <f>IF(ISERROR(VLOOKUP($J366,'Miljövärden urval för publ'!$B$2:$H$490,MATCH(N$3,'Miljövärden urval för publ'!$B$2:$H$2,0),FALSE)),"",VLOOKUP($J366,'Miljövärden urval för publ'!$B$2:$H$490,MATCH(N$3,'Miljövärden urval för publ'!$B$2:$H$2,0),FALSE))</f>
        <v/>
      </c>
    </row>
    <row r="367" spans="1:14" x14ac:dyDescent="0.25">
      <c r="A367" s="117" t="s">
        <v>547</v>
      </c>
      <c r="B367" s="117" t="s">
        <v>550</v>
      </c>
      <c r="D367" s="112" t="str">
        <f>VLOOKUP(B367,'Miljövärden urval för publ'!$B$2:$V$480,MATCH("ska publiceras:",'Miljövärden urval för publ'!$B$2:$T$2,0),FALSE)</f>
        <v>ja</v>
      </c>
      <c r="E367" s="113">
        <f t="shared" si="15"/>
        <v>319</v>
      </c>
      <c r="H367" s="106">
        <v>365</v>
      </c>
      <c r="I367" s="106" t="str">
        <f t="shared" si="16"/>
        <v/>
      </c>
      <c r="J367" s="106" t="str">
        <f t="shared" si="17"/>
        <v/>
      </c>
      <c r="K367" s="106" t="str">
        <f>IF(ISERROR(VLOOKUP($J367,'Miljövärden urval för publ'!$B$2:$H$490,MATCH(K$3,'Miljövärden urval för publ'!$B$2:$H$2,0),FALSE)),"",VLOOKUP($J367,'Miljövärden urval för publ'!$B$2:$H$490,MATCH(K$3,'Miljövärden urval för publ'!$B$2:$H$2,0),FALSE))</f>
        <v/>
      </c>
      <c r="L367" s="106" t="str">
        <f>IF(ISERROR(VLOOKUP($J367,'Miljövärden urval för publ'!$B$2:$H$490,MATCH(L$3,'Miljövärden urval för publ'!$B$2:$H$2,0),FALSE)),"",VLOOKUP($J367,'Miljövärden urval för publ'!$B$2:$H$490,MATCH(L$3,'Miljövärden urval för publ'!$B$2:$H$2,0),FALSE))</f>
        <v/>
      </c>
      <c r="M367" s="106" t="str">
        <f>IF(ISERROR(VLOOKUP($J367,'Miljövärden urval för publ'!$B$2:$H$490,MATCH(M$3,'Miljövärden urval för publ'!$B$2:$H$2,0),FALSE)),"",VLOOKUP($J367,'Miljövärden urval för publ'!$B$2:$H$490,MATCH(M$3,'Miljövärden urval för publ'!$B$2:$H$2,0),FALSE))</f>
        <v/>
      </c>
      <c r="N367" s="106" t="str">
        <f>IF(ISERROR(VLOOKUP($J367,'Miljövärden urval för publ'!$B$2:$H$490,MATCH(N$3,'Miljövärden urval för publ'!$B$2:$H$2,0),FALSE)),"",VLOOKUP($J367,'Miljövärden urval för publ'!$B$2:$H$490,MATCH(N$3,'Miljövärden urval för publ'!$B$2:$H$2,0),FALSE))</f>
        <v/>
      </c>
    </row>
    <row r="368" spans="1:14" x14ac:dyDescent="0.25">
      <c r="A368" s="117" t="s">
        <v>131</v>
      </c>
      <c r="B368" s="117" t="s">
        <v>134</v>
      </c>
      <c r="D368" s="112" t="str">
        <f>VLOOKUP(B368,'Miljövärden urval för publ'!$B$2:$V$480,MATCH("ska publiceras:",'Miljövärden urval för publ'!$B$2:$T$2,0),FALSE)</f>
        <v>ja</v>
      </c>
      <c r="E368" s="113">
        <f t="shared" si="15"/>
        <v>320</v>
      </c>
      <c r="H368" s="106">
        <v>366</v>
      </c>
      <c r="I368" s="106" t="str">
        <f t="shared" si="16"/>
        <v/>
      </c>
      <c r="J368" s="106" t="str">
        <f t="shared" si="17"/>
        <v/>
      </c>
      <c r="K368" s="106" t="str">
        <f>IF(ISERROR(VLOOKUP($J368,'Miljövärden urval för publ'!$B$2:$H$490,MATCH(K$3,'Miljövärden urval för publ'!$B$2:$H$2,0),FALSE)),"",VLOOKUP($J368,'Miljövärden urval för publ'!$B$2:$H$490,MATCH(K$3,'Miljövärden urval för publ'!$B$2:$H$2,0),FALSE))</f>
        <v/>
      </c>
      <c r="L368" s="106" t="str">
        <f>IF(ISERROR(VLOOKUP($J368,'Miljövärden urval för publ'!$B$2:$H$490,MATCH(L$3,'Miljövärden urval för publ'!$B$2:$H$2,0),FALSE)),"",VLOOKUP($J368,'Miljövärden urval för publ'!$B$2:$H$490,MATCH(L$3,'Miljövärden urval för publ'!$B$2:$H$2,0),FALSE))</f>
        <v/>
      </c>
      <c r="M368" s="106" t="str">
        <f>IF(ISERROR(VLOOKUP($J368,'Miljövärden urval för publ'!$B$2:$H$490,MATCH(M$3,'Miljövärden urval för publ'!$B$2:$H$2,0),FALSE)),"",VLOOKUP($J368,'Miljövärden urval för publ'!$B$2:$H$490,MATCH(M$3,'Miljövärden urval för publ'!$B$2:$H$2,0),FALSE))</f>
        <v/>
      </c>
      <c r="N368" s="106" t="str">
        <f>IF(ISERROR(VLOOKUP($J368,'Miljövärden urval för publ'!$B$2:$H$490,MATCH(N$3,'Miljövärden urval för publ'!$B$2:$H$2,0),FALSE)),"",VLOOKUP($J368,'Miljövärden urval för publ'!$B$2:$H$490,MATCH(N$3,'Miljövärden urval för publ'!$B$2:$H$2,0),FALSE))</f>
        <v/>
      </c>
    </row>
    <row r="369" spans="1:14" x14ac:dyDescent="0.25">
      <c r="A369" s="117" t="s">
        <v>487</v>
      </c>
      <c r="B369" s="117" t="s">
        <v>490</v>
      </c>
      <c r="D369" s="112" t="str">
        <f>VLOOKUP(B369,'Miljövärden urval för publ'!$B$2:$V$480,MATCH("ska publiceras:",'Miljövärden urval för publ'!$B$2:$T$2,0),FALSE)</f>
        <v>ja</v>
      </c>
      <c r="E369" s="113">
        <f t="shared" si="15"/>
        <v>321</v>
      </c>
      <c r="H369" s="106">
        <v>367</v>
      </c>
      <c r="I369" s="106" t="str">
        <f t="shared" si="16"/>
        <v/>
      </c>
      <c r="J369" s="106" t="str">
        <f t="shared" si="17"/>
        <v/>
      </c>
      <c r="K369" s="106" t="str">
        <f>IF(ISERROR(VLOOKUP($J369,'Miljövärden urval för publ'!$B$2:$H$490,MATCH(K$3,'Miljövärden urval för publ'!$B$2:$H$2,0),FALSE)),"",VLOOKUP($J369,'Miljövärden urval för publ'!$B$2:$H$490,MATCH(K$3,'Miljövärden urval för publ'!$B$2:$H$2,0),FALSE))</f>
        <v/>
      </c>
      <c r="L369" s="106" t="str">
        <f>IF(ISERROR(VLOOKUP($J369,'Miljövärden urval för publ'!$B$2:$H$490,MATCH(L$3,'Miljövärden urval för publ'!$B$2:$H$2,0),FALSE)),"",VLOOKUP($J369,'Miljövärden urval för publ'!$B$2:$H$490,MATCH(L$3,'Miljövärden urval för publ'!$B$2:$H$2,0),FALSE))</f>
        <v/>
      </c>
      <c r="M369" s="106" t="str">
        <f>IF(ISERROR(VLOOKUP($J369,'Miljövärden urval för publ'!$B$2:$H$490,MATCH(M$3,'Miljövärden urval för publ'!$B$2:$H$2,0),FALSE)),"",VLOOKUP($J369,'Miljövärden urval för publ'!$B$2:$H$490,MATCH(M$3,'Miljövärden urval för publ'!$B$2:$H$2,0),FALSE))</f>
        <v/>
      </c>
      <c r="N369" s="106" t="str">
        <f>IF(ISERROR(VLOOKUP($J369,'Miljövärden urval för publ'!$B$2:$H$490,MATCH(N$3,'Miljövärden urval för publ'!$B$2:$H$2,0),FALSE)),"",VLOOKUP($J369,'Miljövärden urval för publ'!$B$2:$H$490,MATCH(N$3,'Miljövärden urval för publ'!$B$2:$H$2,0),FALSE))</f>
        <v/>
      </c>
    </row>
    <row r="370" spans="1:14" x14ac:dyDescent="0.25">
      <c r="A370" s="117" t="s">
        <v>491</v>
      </c>
      <c r="B370" s="117" t="s">
        <v>496</v>
      </c>
      <c r="D370" s="112" t="str">
        <f>VLOOKUP(B370,'Miljövärden urval för publ'!$B$2:$V$480,MATCH("ska publiceras:",'Miljövärden urval för publ'!$B$2:$T$2,0),FALSE)</f>
        <v>ja</v>
      </c>
      <c r="E370" s="113">
        <f t="shared" si="15"/>
        <v>322</v>
      </c>
      <c r="H370" s="106">
        <v>368</v>
      </c>
      <c r="I370" s="106" t="str">
        <f t="shared" si="16"/>
        <v/>
      </c>
      <c r="J370" s="106" t="str">
        <f t="shared" si="17"/>
        <v/>
      </c>
      <c r="K370" s="106" t="str">
        <f>IF(ISERROR(VLOOKUP($J370,'Miljövärden urval för publ'!$B$2:$H$490,MATCH(K$3,'Miljövärden urval för publ'!$B$2:$H$2,0),FALSE)),"",VLOOKUP($J370,'Miljövärden urval för publ'!$B$2:$H$490,MATCH(K$3,'Miljövärden urval för publ'!$B$2:$H$2,0),FALSE))</f>
        <v/>
      </c>
      <c r="L370" s="106" t="str">
        <f>IF(ISERROR(VLOOKUP($J370,'Miljövärden urval för publ'!$B$2:$H$490,MATCH(L$3,'Miljövärden urval för publ'!$B$2:$H$2,0),FALSE)),"",VLOOKUP($J370,'Miljövärden urval för publ'!$B$2:$H$490,MATCH(L$3,'Miljövärden urval för publ'!$B$2:$H$2,0),FALSE))</f>
        <v/>
      </c>
      <c r="M370" s="106" t="str">
        <f>IF(ISERROR(VLOOKUP($J370,'Miljövärden urval för publ'!$B$2:$H$490,MATCH(M$3,'Miljövärden urval för publ'!$B$2:$H$2,0),FALSE)),"",VLOOKUP($J370,'Miljövärden urval för publ'!$B$2:$H$490,MATCH(M$3,'Miljövärden urval för publ'!$B$2:$H$2,0),FALSE))</f>
        <v/>
      </c>
      <c r="N370" s="106" t="str">
        <f>IF(ISERROR(VLOOKUP($J370,'Miljövärden urval för publ'!$B$2:$H$490,MATCH(N$3,'Miljövärden urval för publ'!$B$2:$H$2,0),FALSE)),"",VLOOKUP($J370,'Miljövärden urval för publ'!$B$2:$H$490,MATCH(N$3,'Miljövärden urval för publ'!$B$2:$H$2,0),FALSE))</f>
        <v/>
      </c>
    </row>
    <row r="371" spans="1:14" x14ac:dyDescent="0.25">
      <c r="A371" s="117" t="s">
        <v>357</v>
      </c>
      <c r="B371" s="117" t="s">
        <v>374</v>
      </c>
      <c r="D371" s="112" t="str">
        <f>VLOOKUP(B371,'Miljövärden urval för publ'!$B$2:$V$480,MATCH("ska publiceras:",'Miljövärden urval för publ'!$B$2:$T$2,0),FALSE)</f>
        <v>ja</v>
      </c>
      <c r="E371" s="113">
        <f t="shared" si="15"/>
        <v>323</v>
      </c>
      <c r="H371" s="106">
        <v>369</v>
      </c>
      <c r="I371" s="106" t="str">
        <f t="shared" si="16"/>
        <v/>
      </c>
      <c r="J371" s="106" t="str">
        <f t="shared" si="17"/>
        <v/>
      </c>
      <c r="K371" s="106" t="str">
        <f>IF(ISERROR(VLOOKUP($J371,'Miljövärden urval för publ'!$B$2:$H$490,MATCH(K$3,'Miljövärden urval för publ'!$B$2:$H$2,0),FALSE)),"",VLOOKUP($J371,'Miljövärden urval för publ'!$B$2:$H$490,MATCH(K$3,'Miljövärden urval för publ'!$B$2:$H$2,0),FALSE))</f>
        <v/>
      </c>
      <c r="L371" s="106" t="str">
        <f>IF(ISERROR(VLOOKUP($J371,'Miljövärden urval för publ'!$B$2:$H$490,MATCH(L$3,'Miljövärden urval för publ'!$B$2:$H$2,0),FALSE)),"",VLOOKUP($J371,'Miljövärden urval för publ'!$B$2:$H$490,MATCH(L$3,'Miljövärden urval för publ'!$B$2:$H$2,0),FALSE))</f>
        <v/>
      </c>
      <c r="M371" s="106" t="str">
        <f>IF(ISERROR(VLOOKUP($J371,'Miljövärden urval för publ'!$B$2:$H$490,MATCH(M$3,'Miljövärden urval för publ'!$B$2:$H$2,0),FALSE)),"",VLOOKUP($J371,'Miljövärden urval för publ'!$B$2:$H$490,MATCH(M$3,'Miljövärden urval för publ'!$B$2:$H$2,0),FALSE))</f>
        <v/>
      </c>
      <c r="N371" s="106" t="str">
        <f>IF(ISERROR(VLOOKUP($J371,'Miljövärden urval för publ'!$B$2:$H$490,MATCH(N$3,'Miljövärden urval för publ'!$B$2:$H$2,0),FALSE)),"",VLOOKUP($J371,'Miljövärden urval för publ'!$B$2:$H$490,MATCH(N$3,'Miljövärden urval för publ'!$B$2:$H$2,0),FALSE))</f>
        <v/>
      </c>
    </row>
    <row r="372" spans="1:14" x14ac:dyDescent="0.25">
      <c r="A372" s="117" t="s">
        <v>331</v>
      </c>
      <c r="B372" s="117" t="s">
        <v>343</v>
      </c>
      <c r="D372" s="112" t="str">
        <f>VLOOKUP(B372,'Miljövärden urval för publ'!$B$2:$V$480,MATCH("ska publiceras:",'Miljövärden urval för publ'!$B$2:$T$2,0),FALSE)</f>
        <v>ja</v>
      </c>
      <c r="E372" s="113">
        <f t="shared" si="15"/>
        <v>324</v>
      </c>
      <c r="H372" s="106">
        <v>370</v>
      </c>
      <c r="I372" s="106" t="str">
        <f t="shared" si="16"/>
        <v/>
      </c>
      <c r="J372" s="106" t="str">
        <f t="shared" si="17"/>
        <v/>
      </c>
      <c r="K372" s="106" t="str">
        <f>IF(ISERROR(VLOOKUP($J372,'Miljövärden urval för publ'!$B$2:$H$490,MATCH(K$3,'Miljövärden urval för publ'!$B$2:$H$2,0),FALSE)),"",VLOOKUP($J372,'Miljövärden urval för publ'!$B$2:$H$490,MATCH(K$3,'Miljövärden urval för publ'!$B$2:$H$2,0),FALSE))</f>
        <v/>
      </c>
      <c r="L372" s="106" t="str">
        <f>IF(ISERROR(VLOOKUP($J372,'Miljövärden urval för publ'!$B$2:$H$490,MATCH(L$3,'Miljövärden urval för publ'!$B$2:$H$2,0),FALSE)),"",VLOOKUP($J372,'Miljövärden urval för publ'!$B$2:$H$490,MATCH(L$3,'Miljövärden urval för publ'!$B$2:$H$2,0),FALSE))</f>
        <v/>
      </c>
      <c r="M372" s="106" t="str">
        <f>IF(ISERROR(VLOOKUP($J372,'Miljövärden urval för publ'!$B$2:$H$490,MATCH(M$3,'Miljövärden urval för publ'!$B$2:$H$2,0),FALSE)),"",VLOOKUP($J372,'Miljövärden urval för publ'!$B$2:$H$490,MATCH(M$3,'Miljövärden urval för publ'!$B$2:$H$2,0),FALSE))</f>
        <v/>
      </c>
      <c r="N372" s="106" t="str">
        <f>IF(ISERROR(VLOOKUP($J372,'Miljövärden urval för publ'!$B$2:$H$490,MATCH(N$3,'Miljövärden urval för publ'!$B$2:$H$2,0),FALSE)),"",VLOOKUP($J372,'Miljövärden urval för publ'!$B$2:$H$490,MATCH(N$3,'Miljövärden urval för publ'!$B$2:$H$2,0),FALSE))</f>
        <v/>
      </c>
    </row>
    <row r="373" spans="1:14" x14ac:dyDescent="0.25">
      <c r="A373" s="117" t="s">
        <v>405</v>
      </c>
      <c r="B373" s="117" t="s">
        <v>408</v>
      </c>
      <c r="D373" s="112" t="str">
        <f>VLOOKUP(B373,'Miljövärden urval för publ'!$B$2:$V$480,MATCH("ska publiceras:",'Miljövärden urval för publ'!$B$2:$T$2,0),FALSE)</f>
        <v>nej</v>
      </c>
      <c r="E373" s="113">
        <f t="shared" si="15"/>
        <v>324</v>
      </c>
      <c r="H373" s="106">
        <v>371</v>
      </c>
      <c r="I373" s="106" t="str">
        <f t="shared" si="16"/>
        <v/>
      </c>
      <c r="J373" s="106" t="str">
        <f t="shared" si="17"/>
        <v/>
      </c>
      <c r="K373" s="106" t="str">
        <f>IF(ISERROR(VLOOKUP($J373,'Miljövärden urval för publ'!$B$2:$H$490,MATCH(K$3,'Miljövärden urval för publ'!$B$2:$H$2,0),FALSE)),"",VLOOKUP($J373,'Miljövärden urval för publ'!$B$2:$H$490,MATCH(K$3,'Miljövärden urval för publ'!$B$2:$H$2,0),FALSE))</f>
        <v/>
      </c>
      <c r="L373" s="106" t="str">
        <f>IF(ISERROR(VLOOKUP($J373,'Miljövärden urval för publ'!$B$2:$H$490,MATCH(L$3,'Miljövärden urval för publ'!$B$2:$H$2,0),FALSE)),"",VLOOKUP($J373,'Miljövärden urval för publ'!$B$2:$H$490,MATCH(L$3,'Miljövärden urval för publ'!$B$2:$H$2,0),FALSE))</f>
        <v/>
      </c>
      <c r="M373" s="106" t="str">
        <f>IF(ISERROR(VLOOKUP($J373,'Miljövärden urval för publ'!$B$2:$H$490,MATCH(M$3,'Miljövärden urval för publ'!$B$2:$H$2,0),FALSE)),"",VLOOKUP($J373,'Miljövärden urval för publ'!$B$2:$H$490,MATCH(M$3,'Miljövärden urval för publ'!$B$2:$H$2,0),FALSE))</f>
        <v/>
      </c>
      <c r="N373" s="106" t="str">
        <f>IF(ISERROR(VLOOKUP($J373,'Miljövärden urval för publ'!$B$2:$H$490,MATCH(N$3,'Miljövärden urval för publ'!$B$2:$H$2,0),FALSE)),"",VLOOKUP($J373,'Miljövärden urval för publ'!$B$2:$H$490,MATCH(N$3,'Miljövärden urval för publ'!$B$2:$H$2,0),FALSE))</f>
        <v/>
      </c>
    </row>
    <row r="374" spans="1:14" x14ac:dyDescent="0.25">
      <c r="A374" s="117" t="s">
        <v>160</v>
      </c>
      <c r="B374" s="117" t="s">
        <v>164</v>
      </c>
      <c r="D374" s="112" t="str">
        <f>VLOOKUP(B374,'Miljövärden urval för publ'!$B$2:$V$480,MATCH("ska publiceras:",'Miljövärden urval för publ'!$B$2:$T$2,0),FALSE)</f>
        <v>ja</v>
      </c>
      <c r="E374" s="113">
        <f t="shared" si="15"/>
        <v>325</v>
      </c>
      <c r="H374" s="106">
        <v>372</v>
      </c>
      <c r="I374" s="106" t="str">
        <f t="shared" si="16"/>
        <v/>
      </c>
      <c r="J374" s="106" t="str">
        <f t="shared" si="17"/>
        <v/>
      </c>
      <c r="K374" s="106" t="str">
        <f>IF(ISERROR(VLOOKUP($J374,'Miljövärden urval för publ'!$B$2:$H$490,MATCH(K$3,'Miljövärden urval för publ'!$B$2:$H$2,0),FALSE)),"",VLOOKUP($J374,'Miljövärden urval för publ'!$B$2:$H$490,MATCH(K$3,'Miljövärden urval för publ'!$B$2:$H$2,0),FALSE))</f>
        <v/>
      </c>
      <c r="L374" s="106" t="str">
        <f>IF(ISERROR(VLOOKUP($J374,'Miljövärden urval för publ'!$B$2:$H$490,MATCH(L$3,'Miljövärden urval för publ'!$B$2:$H$2,0),FALSE)),"",VLOOKUP($J374,'Miljövärden urval för publ'!$B$2:$H$490,MATCH(L$3,'Miljövärden urval för publ'!$B$2:$H$2,0),FALSE))</f>
        <v/>
      </c>
      <c r="M374" s="106" t="str">
        <f>IF(ISERROR(VLOOKUP($J374,'Miljövärden urval för publ'!$B$2:$H$490,MATCH(M$3,'Miljövärden urval för publ'!$B$2:$H$2,0),FALSE)),"",VLOOKUP($J374,'Miljövärden urval för publ'!$B$2:$H$490,MATCH(M$3,'Miljövärden urval för publ'!$B$2:$H$2,0),FALSE))</f>
        <v/>
      </c>
      <c r="N374" s="106" t="str">
        <f>IF(ISERROR(VLOOKUP($J374,'Miljövärden urval för publ'!$B$2:$H$490,MATCH(N$3,'Miljövärden urval för publ'!$B$2:$H$2,0),FALSE)),"",VLOOKUP($J374,'Miljövärden urval för publ'!$B$2:$H$490,MATCH(N$3,'Miljövärden urval för publ'!$B$2:$H$2,0),FALSE))</f>
        <v/>
      </c>
    </row>
    <row r="375" spans="1:14" x14ac:dyDescent="0.25">
      <c r="A375" s="117" t="s">
        <v>19</v>
      </c>
      <c r="B375" s="117" t="s">
        <v>22</v>
      </c>
      <c r="D375" s="112" t="str">
        <f>VLOOKUP(B375,'Miljövärden urval för publ'!$B$2:$V$480,MATCH("ska publiceras:",'Miljövärden urval för publ'!$B$2:$T$2,0),FALSE)</f>
        <v>nej</v>
      </c>
      <c r="E375" s="113">
        <f t="shared" si="15"/>
        <v>325</v>
      </c>
      <c r="H375" s="106">
        <v>373</v>
      </c>
      <c r="I375" s="106" t="str">
        <f t="shared" si="16"/>
        <v/>
      </c>
      <c r="J375" s="106" t="str">
        <f t="shared" si="17"/>
        <v/>
      </c>
      <c r="K375" s="106" t="str">
        <f>IF(ISERROR(VLOOKUP($J375,'Miljövärden urval för publ'!$B$2:$H$490,MATCH(K$3,'Miljövärden urval för publ'!$B$2:$H$2,0),FALSE)),"",VLOOKUP($J375,'Miljövärden urval för publ'!$B$2:$H$490,MATCH(K$3,'Miljövärden urval för publ'!$B$2:$H$2,0),FALSE))</f>
        <v/>
      </c>
      <c r="L375" s="106" t="str">
        <f>IF(ISERROR(VLOOKUP($J375,'Miljövärden urval för publ'!$B$2:$H$490,MATCH(L$3,'Miljövärden urval för publ'!$B$2:$H$2,0),FALSE)),"",VLOOKUP($J375,'Miljövärden urval för publ'!$B$2:$H$490,MATCH(L$3,'Miljövärden urval för publ'!$B$2:$H$2,0),FALSE))</f>
        <v/>
      </c>
      <c r="M375" s="106" t="str">
        <f>IF(ISERROR(VLOOKUP($J375,'Miljövärden urval för publ'!$B$2:$H$490,MATCH(M$3,'Miljövärden urval för publ'!$B$2:$H$2,0),FALSE)),"",VLOOKUP($J375,'Miljövärden urval för publ'!$B$2:$H$490,MATCH(M$3,'Miljövärden urval för publ'!$B$2:$H$2,0),FALSE))</f>
        <v/>
      </c>
      <c r="N375" s="106" t="str">
        <f>IF(ISERROR(VLOOKUP($J375,'Miljövärden urval för publ'!$B$2:$H$490,MATCH(N$3,'Miljövärden urval för publ'!$B$2:$H$2,0),FALSE)),"",VLOOKUP($J375,'Miljövärden urval för publ'!$B$2:$H$490,MATCH(N$3,'Miljövärden urval för publ'!$B$2:$H$2,0),FALSE))</f>
        <v/>
      </c>
    </row>
    <row r="376" spans="1:14" x14ac:dyDescent="0.25">
      <c r="A376" s="117" t="s">
        <v>422</v>
      </c>
      <c r="B376" s="117" t="s">
        <v>424</v>
      </c>
      <c r="D376" s="112" t="str">
        <f>VLOOKUP(B376,'Miljövärden urval för publ'!$B$2:$V$480,MATCH("ska publiceras:",'Miljövärden urval för publ'!$B$2:$T$2,0),FALSE)</f>
        <v>ja</v>
      </c>
      <c r="E376" s="113">
        <f t="shared" si="15"/>
        <v>326</v>
      </c>
      <c r="H376" s="106">
        <v>374</v>
      </c>
      <c r="I376" s="106" t="str">
        <f t="shared" si="16"/>
        <v/>
      </c>
      <c r="J376" s="106" t="str">
        <f t="shared" si="17"/>
        <v/>
      </c>
      <c r="K376" s="106" t="str">
        <f>IF(ISERROR(VLOOKUP($J376,'Miljövärden urval för publ'!$B$2:$H$490,MATCH(K$3,'Miljövärden urval för publ'!$B$2:$H$2,0),FALSE)),"",VLOOKUP($J376,'Miljövärden urval för publ'!$B$2:$H$490,MATCH(K$3,'Miljövärden urval för publ'!$B$2:$H$2,0),FALSE))</f>
        <v/>
      </c>
      <c r="L376" s="106" t="str">
        <f>IF(ISERROR(VLOOKUP($J376,'Miljövärden urval för publ'!$B$2:$H$490,MATCH(L$3,'Miljövärden urval för publ'!$B$2:$H$2,0),FALSE)),"",VLOOKUP($J376,'Miljövärden urval för publ'!$B$2:$H$490,MATCH(L$3,'Miljövärden urval för publ'!$B$2:$H$2,0),FALSE))</f>
        <v/>
      </c>
      <c r="M376" s="106" t="str">
        <f>IF(ISERROR(VLOOKUP($J376,'Miljövärden urval för publ'!$B$2:$H$490,MATCH(M$3,'Miljövärden urval för publ'!$B$2:$H$2,0),FALSE)),"",VLOOKUP($J376,'Miljövärden urval för publ'!$B$2:$H$490,MATCH(M$3,'Miljövärden urval för publ'!$B$2:$H$2,0),FALSE))</f>
        <v/>
      </c>
      <c r="N376" s="106" t="str">
        <f>IF(ISERROR(VLOOKUP($J376,'Miljövärden urval för publ'!$B$2:$H$490,MATCH(N$3,'Miljövärden urval för publ'!$B$2:$H$2,0),FALSE)),"",VLOOKUP($J376,'Miljövärden urval för publ'!$B$2:$H$490,MATCH(N$3,'Miljövärden urval för publ'!$B$2:$H$2,0),FALSE))</f>
        <v/>
      </c>
    </row>
    <row r="377" spans="1:14" x14ac:dyDescent="0.25">
      <c r="A377" s="117" t="s">
        <v>331</v>
      </c>
      <c r="B377" s="117" t="s">
        <v>344</v>
      </c>
      <c r="D377" s="112" t="str">
        <f>VLOOKUP(B377,'Miljövärden urval för publ'!$B$2:$V$480,MATCH("ska publiceras:",'Miljövärden urval för publ'!$B$2:$T$2,0),FALSE)</f>
        <v>nej</v>
      </c>
      <c r="E377" s="113">
        <f t="shared" si="15"/>
        <v>326</v>
      </c>
      <c r="H377" s="106">
        <v>375</v>
      </c>
      <c r="I377" s="106" t="str">
        <f t="shared" si="16"/>
        <v/>
      </c>
      <c r="J377" s="106" t="str">
        <f t="shared" si="17"/>
        <v/>
      </c>
      <c r="K377" s="106" t="str">
        <f>IF(ISERROR(VLOOKUP($J377,'Miljövärden urval för publ'!$B$2:$H$490,MATCH(K$3,'Miljövärden urval för publ'!$B$2:$H$2,0),FALSE)),"",VLOOKUP($J377,'Miljövärden urval för publ'!$B$2:$H$490,MATCH(K$3,'Miljövärden urval för publ'!$B$2:$H$2,0),FALSE))</f>
        <v/>
      </c>
      <c r="L377" s="106" t="str">
        <f>IF(ISERROR(VLOOKUP($J377,'Miljövärden urval för publ'!$B$2:$H$490,MATCH(L$3,'Miljövärden urval för publ'!$B$2:$H$2,0),FALSE)),"",VLOOKUP($J377,'Miljövärden urval för publ'!$B$2:$H$490,MATCH(L$3,'Miljövärden urval för publ'!$B$2:$H$2,0),FALSE))</f>
        <v/>
      </c>
      <c r="M377" s="106" t="str">
        <f>IF(ISERROR(VLOOKUP($J377,'Miljövärden urval för publ'!$B$2:$H$490,MATCH(M$3,'Miljövärden urval för publ'!$B$2:$H$2,0),FALSE)),"",VLOOKUP($J377,'Miljövärden urval för publ'!$B$2:$H$490,MATCH(M$3,'Miljövärden urval för publ'!$B$2:$H$2,0),FALSE))</f>
        <v/>
      </c>
      <c r="N377" s="106" t="str">
        <f>IF(ISERROR(VLOOKUP($J377,'Miljövärden urval för publ'!$B$2:$H$490,MATCH(N$3,'Miljövärden urval för publ'!$B$2:$H$2,0),FALSE)),"",VLOOKUP($J377,'Miljövärden urval för publ'!$B$2:$H$490,MATCH(N$3,'Miljövärden urval för publ'!$B$2:$H$2,0),FALSE))</f>
        <v/>
      </c>
    </row>
    <row r="378" spans="1:14" x14ac:dyDescent="0.25">
      <c r="A378" s="117" t="s">
        <v>474</v>
      </c>
      <c r="B378" s="117" t="s">
        <v>485</v>
      </c>
      <c r="D378" s="112" t="str">
        <f>VLOOKUP(B378,'Miljövärden urval för publ'!$B$2:$V$480,MATCH("ska publiceras:",'Miljövärden urval för publ'!$B$2:$T$2,0),FALSE)</f>
        <v>ja</v>
      </c>
      <c r="E378" s="113">
        <f t="shared" si="15"/>
        <v>327</v>
      </c>
      <c r="H378" s="106">
        <v>376</v>
      </c>
      <c r="I378" s="106" t="str">
        <f t="shared" si="16"/>
        <v/>
      </c>
      <c r="J378" s="106" t="str">
        <f t="shared" si="17"/>
        <v/>
      </c>
      <c r="K378" s="106" t="str">
        <f>IF(ISERROR(VLOOKUP($J378,'Miljövärden urval för publ'!$B$2:$H$490,MATCH(K$3,'Miljövärden urval för publ'!$B$2:$H$2,0),FALSE)),"",VLOOKUP($J378,'Miljövärden urval för publ'!$B$2:$H$490,MATCH(K$3,'Miljövärden urval för publ'!$B$2:$H$2,0),FALSE))</f>
        <v/>
      </c>
      <c r="L378" s="106" t="str">
        <f>IF(ISERROR(VLOOKUP($J378,'Miljövärden urval för publ'!$B$2:$H$490,MATCH(L$3,'Miljövärden urval för publ'!$B$2:$H$2,0),FALSE)),"",VLOOKUP($J378,'Miljövärden urval för publ'!$B$2:$H$490,MATCH(L$3,'Miljövärden urval för publ'!$B$2:$H$2,0),FALSE))</f>
        <v/>
      </c>
      <c r="M378" s="106" t="str">
        <f>IF(ISERROR(VLOOKUP($J378,'Miljövärden urval för publ'!$B$2:$H$490,MATCH(M$3,'Miljövärden urval för publ'!$B$2:$H$2,0),FALSE)),"",VLOOKUP($J378,'Miljövärden urval för publ'!$B$2:$H$490,MATCH(M$3,'Miljövärden urval för publ'!$B$2:$H$2,0),FALSE))</f>
        <v/>
      </c>
      <c r="N378" s="106" t="str">
        <f>IF(ISERROR(VLOOKUP($J378,'Miljövärden urval för publ'!$B$2:$H$490,MATCH(N$3,'Miljövärden urval för publ'!$B$2:$H$2,0),FALSE)),"",VLOOKUP($J378,'Miljövärden urval för publ'!$B$2:$H$490,MATCH(N$3,'Miljövärden urval för publ'!$B$2:$H$2,0),FALSE))</f>
        <v/>
      </c>
    </row>
    <row r="379" spans="1:14" x14ac:dyDescent="0.25">
      <c r="A379" s="117" t="s">
        <v>33</v>
      </c>
      <c r="B379" s="117" t="s">
        <v>42</v>
      </c>
      <c r="D379" s="112" t="str">
        <f>VLOOKUP(B379,'Miljövärden urval för publ'!$B$2:$V$480,MATCH("ska publiceras:",'Miljövärden urval för publ'!$B$2:$T$2,0),FALSE)</f>
        <v>ja</v>
      </c>
      <c r="E379" s="113">
        <f t="shared" si="15"/>
        <v>328</v>
      </c>
      <c r="H379" s="106">
        <v>377</v>
      </c>
      <c r="I379" s="106" t="str">
        <f t="shared" si="16"/>
        <v/>
      </c>
      <c r="J379" s="106" t="str">
        <f t="shared" si="17"/>
        <v/>
      </c>
      <c r="K379" s="106" t="str">
        <f>IF(ISERROR(VLOOKUP($J379,'Miljövärden urval för publ'!$B$2:$H$490,MATCH(K$3,'Miljövärden urval för publ'!$B$2:$H$2,0),FALSE)),"",VLOOKUP($J379,'Miljövärden urval för publ'!$B$2:$H$490,MATCH(K$3,'Miljövärden urval för publ'!$B$2:$H$2,0),FALSE))</f>
        <v/>
      </c>
      <c r="L379" s="106" t="str">
        <f>IF(ISERROR(VLOOKUP($J379,'Miljövärden urval för publ'!$B$2:$H$490,MATCH(L$3,'Miljövärden urval för publ'!$B$2:$H$2,0),FALSE)),"",VLOOKUP($J379,'Miljövärden urval för publ'!$B$2:$H$490,MATCH(L$3,'Miljövärden urval för publ'!$B$2:$H$2,0),FALSE))</f>
        <v/>
      </c>
      <c r="M379" s="106" t="str">
        <f>IF(ISERROR(VLOOKUP($J379,'Miljövärden urval för publ'!$B$2:$H$490,MATCH(M$3,'Miljövärden urval för publ'!$B$2:$H$2,0),FALSE)),"",VLOOKUP($J379,'Miljövärden urval för publ'!$B$2:$H$490,MATCH(M$3,'Miljövärden urval för publ'!$B$2:$H$2,0),FALSE))</f>
        <v/>
      </c>
      <c r="N379" s="106" t="str">
        <f>IF(ISERROR(VLOOKUP($J379,'Miljövärden urval för publ'!$B$2:$H$490,MATCH(N$3,'Miljövärden urval för publ'!$B$2:$H$2,0),FALSE)),"",VLOOKUP($J379,'Miljövärden urval för publ'!$B$2:$H$490,MATCH(N$3,'Miljövärden urval för publ'!$B$2:$H$2,0),FALSE))</f>
        <v/>
      </c>
    </row>
    <row r="380" spans="1:14" x14ac:dyDescent="0.25">
      <c r="A380" s="117" t="s">
        <v>76</v>
      </c>
      <c r="B380" s="117" t="s">
        <v>97</v>
      </c>
      <c r="D380" s="112" t="str">
        <f>VLOOKUP(B380,'Miljövärden urval för publ'!$B$2:$V$480,MATCH("ska publiceras:",'Miljövärden urval för publ'!$B$2:$T$2,0),FALSE)</f>
        <v>ja</v>
      </c>
      <c r="E380" s="113">
        <f t="shared" si="15"/>
        <v>329</v>
      </c>
      <c r="H380" s="106">
        <v>378</v>
      </c>
      <c r="I380" s="106" t="str">
        <f t="shared" si="16"/>
        <v/>
      </c>
      <c r="J380" s="106" t="str">
        <f t="shared" si="17"/>
        <v/>
      </c>
      <c r="K380" s="106" t="str">
        <f>IF(ISERROR(VLOOKUP($J380,'Miljövärden urval för publ'!$B$2:$H$490,MATCH(K$3,'Miljövärden urval för publ'!$B$2:$H$2,0),FALSE)),"",VLOOKUP($J380,'Miljövärden urval för publ'!$B$2:$H$490,MATCH(K$3,'Miljövärden urval för publ'!$B$2:$H$2,0),FALSE))</f>
        <v/>
      </c>
      <c r="L380" s="106" t="str">
        <f>IF(ISERROR(VLOOKUP($J380,'Miljövärden urval för publ'!$B$2:$H$490,MATCH(L$3,'Miljövärden urval för publ'!$B$2:$H$2,0),FALSE)),"",VLOOKUP($J380,'Miljövärden urval för publ'!$B$2:$H$490,MATCH(L$3,'Miljövärden urval för publ'!$B$2:$H$2,0),FALSE))</f>
        <v/>
      </c>
      <c r="M380" s="106" t="str">
        <f>IF(ISERROR(VLOOKUP($J380,'Miljövärden urval för publ'!$B$2:$H$490,MATCH(M$3,'Miljövärden urval för publ'!$B$2:$H$2,0),FALSE)),"",VLOOKUP($J380,'Miljövärden urval för publ'!$B$2:$H$490,MATCH(M$3,'Miljövärden urval för publ'!$B$2:$H$2,0),FALSE))</f>
        <v/>
      </c>
      <c r="N380" s="106" t="str">
        <f>IF(ISERROR(VLOOKUP($J380,'Miljövärden urval för publ'!$B$2:$H$490,MATCH(N$3,'Miljövärden urval för publ'!$B$2:$H$2,0),FALSE)),"",VLOOKUP($J380,'Miljövärden urval för publ'!$B$2:$H$490,MATCH(N$3,'Miljövärden urval för publ'!$B$2:$H$2,0),FALSE))</f>
        <v/>
      </c>
    </row>
    <row r="381" spans="1:14" x14ac:dyDescent="0.25">
      <c r="A381" s="117" t="s">
        <v>522</v>
      </c>
      <c r="B381" s="117" t="s">
        <v>524</v>
      </c>
      <c r="D381" s="112" t="str">
        <f>VLOOKUP(B381,'Miljövärden urval för publ'!$B$2:$V$480,MATCH("ska publiceras:",'Miljövärden urval för publ'!$B$2:$T$2,0),FALSE)</f>
        <v>ja</v>
      </c>
      <c r="E381" s="113">
        <f t="shared" si="15"/>
        <v>330</v>
      </c>
      <c r="H381" s="106">
        <v>379</v>
      </c>
      <c r="I381" s="106" t="str">
        <f t="shared" si="16"/>
        <v/>
      </c>
      <c r="J381" s="106" t="str">
        <f t="shared" si="17"/>
        <v/>
      </c>
      <c r="K381" s="106" t="str">
        <f>IF(ISERROR(VLOOKUP($J381,'Miljövärden urval för publ'!$B$2:$H$490,MATCH(K$3,'Miljövärden urval för publ'!$B$2:$H$2,0),FALSE)),"",VLOOKUP($J381,'Miljövärden urval för publ'!$B$2:$H$490,MATCH(K$3,'Miljövärden urval för publ'!$B$2:$H$2,0),FALSE))</f>
        <v/>
      </c>
      <c r="L381" s="106" t="str">
        <f>IF(ISERROR(VLOOKUP($J381,'Miljövärden urval för publ'!$B$2:$H$490,MATCH(L$3,'Miljövärden urval för publ'!$B$2:$H$2,0),FALSE)),"",VLOOKUP($J381,'Miljövärden urval för publ'!$B$2:$H$490,MATCH(L$3,'Miljövärden urval för publ'!$B$2:$H$2,0),FALSE))</f>
        <v/>
      </c>
      <c r="M381" s="106" t="str">
        <f>IF(ISERROR(VLOOKUP($J381,'Miljövärden urval för publ'!$B$2:$H$490,MATCH(M$3,'Miljövärden urval för publ'!$B$2:$H$2,0),FALSE)),"",VLOOKUP($J381,'Miljövärden urval för publ'!$B$2:$H$490,MATCH(M$3,'Miljövärden urval för publ'!$B$2:$H$2,0),FALSE))</f>
        <v/>
      </c>
      <c r="N381" s="106" t="str">
        <f>IF(ISERROR(VLOOKUP($J381,'Miljövärden urval för publ'!$B$2:$H$490,MATCH(N$3,'Miljövärden urval för publ'!$B$2:$H$2,0),FALSE)),"",VLOOKUP($J381,'Miljövärden urval för publ'!$B$2:$H$490,MATCH(N$3,'Miljövärden urval för publ'!$B$2:$H$2,0),FALSE))</f>
        <v/>
      </c>
    </row>
    <row r="382" spans="1:14" x14ac:dyDescent="0.25">
      <c r="A382" s="117" t="s">
        <v>530</v>
      </c>
      <c r="B382" s="117" t="s">
        <v>533</v>
      </c>
      <c r="D382" s="112" t="str">
        <f>VLOOKUP(B382,'Miljövärden urval för publ'!$B$2:$V$480,MATCH("ska publiceras:",'Miljövärden urval för publ'!$B$2:$T$2,0),FALSE)</f>
        <v>ja</v>
      </c>
      <c r="E382" s="113">
        <f t="shared" si="15"/>
        <v>331</v>
      </c>
      <c r="H382" s="106">
        <v>380</v>
      </c>
      <c r="I382" s="106" t="str">
        <f t="shared" si="16"/>
        <v/>
      </c>
      <c r="J382" s="106" t="str">
        <f t="shared" si="17"/>
        <v/>
      </c>
      <c r="K382" s="106" t="str">
        <f>IF(ISERROR(VLOOKUP($J382,'Miljövärden urval för publ'!$B$2:$H$490,MATCH(K$3,'Miljövärden urval för publ'!$B$2:$H$2,0),FALSE)),"",VLOOKUP($J382,'Miljövärden urval för publ'!$B$2:$H$490,MATCH(K$3,'Miljövärden urval för publ'!$B$2:$H$2,0),FALSE))</f>
        <v/>
      </c>
      <c r="L382" s="106" t="str">
        <f>IF(ISERROR(VLOOKUP($J382,'Miljövärden urval för publ'!$B$2:$H$490,MATCH(L$3,'Miljövärden urval för publ'!$B$2:$H$2,0),FALSE)),"",VLOOKUP($J382,'Miljövärden urval för publ'!$B$2:$H$490,MATCH(L$3,'Miljövärden urval för publ'!$B$2:$H$2,0),FALSE))</f>
        <v/>
      </c>
      <c r="M382" s="106" t="str">
        <f>IF(ISERROR(VLOOKUP($J382,'Miljövärden urval för publ'!$B$2:$H$490,MATCH(M$3,'Miljövärden urval för publ'!$B$2:$H$2,0),FALSE)),"",VLOOKUP($J382,'Miljövärden urval för publ'!$B$2:$H$490,MATCH(M$3,'Miljövärden urval för publ'!$B$2:$H$2,0),FALSE))</f>
        <v/>
      </c>
      <c r="N382" s="106" t="str">
        <f>IF(ISERROR(VLOOKUP($J382,'Miljövärden urval för publ'!$B$2:$H$490,MATCH(N$3,'Miljövärden urval för publ'!$B$2:$H$2,0),FALSE)),"",VLOOKUP($J382,'Miljövärden urval för publ'!$B$2:$H$490,MATCH(N$3,'Miljövärden urval för publ'!$B$2:$H$2,0),FALSE))</f>
        <v/>
      </c>
    </row>
    <row r="383" spans="1:14" x14ac:dyDescent="0.25">
      <c r="A383" s="117" t="s">
        <v>291</v>
      </c>
      <c r="B383" s="117" t="s">
        <v>295</v>
      </c>
      <c r="D383" s="112" t="str">
        <f>VLOOKUP(B383,'Miljövärden urval för publ'!$B$2:$V$480,MATCH("ska publiceras:",'Miljövärden urval för publ'!$B$2:$T$2,0),FALSE)</f>
        <v>ja</v>
      </c>
      <c r="E383" s="113">
        <f t="shared" si="15"/>
        <v>332</v>
      </c>
      <c r="H383" s="106">
        <v>381</v>
      </c>
      <c r="I383" s="106" t="str">
        <f t="shared" si="16"/>
        <v/>
      </c>
      <c r="J383" s="106" t="str">
        <f t="shared" si="17"/>
        <v/>
      </c>
      <c r="K383" s="106" t="str">
        <f>IF(ISERROR(VLOOKUP($J383,'Miljövärden urval för publ'!$B$2:$H$490,MATCH(K$3,'Miljövärden urval för publ'!$B$2:$H$2,0),FALSE)),"",VLOOKUP($J383,'Miljövärden urval för publ'!$B$2:$H$490,MATCH(K$3,'Miljövärden urval för publ'!$B$2:$H$2,0),FALSE))</f>
        <v/>
      </c>
      <c r="L383" s="106" t="str">
        <f>IF(ISERROR(VLOOKUP($J383,'Miljövärden urval för publ'!$B$2:$H$490,MATCH(L$3,'Miljövärden urval för publ'!$B$2:$H$2,0),FALSE)),"",VLOOKUP($J383,'Miljövärden urval för publ'!$B$2:$H$490,MATCH(L$3,'Miljövärden urval för publ'!$B$2:$H$2,0),FALSE))</f>
        <v/>
      </c>
      <c r="M383" s="106" t="str">
        <f>IF(ISERROR(VLOOKUP($J383,'Miljövärden urval för publ'!$B$2:$H$490,MATCH(M$3,'Miljövärden urval för publ'!$B$2:$H$2,0),FALSE)),"",VLOOKUP($J383,'Miljövärden urval för publ'!$B$2:$H$490,MATCH(M$3,'Miljövärden urval för publ'!$B$2:$H$2,0),FALSE))</f>
        <v/>
      </c>
      <c r="N383" s="106" t="str">
        <f>IF(ISERROR(VLOOKUP($J383,'Miljövärden urval för publ'!$B$2:$H$490,MATCH(N$3,'Miljövärden urval för publ'!$B$2:$H$2,0),FALSE)),"",VLOOKUP($J383,'Miljövärden urval för publ'!$B$2:$H$490,MATCH(N$3,'Miljövärden urval för publ'!$B$2:$H$2,0),FALSE))</f>
        <v/>
      </c>
    </row>
    <row r="384" spans="1:14" x14ac:dyDescent="0.25">
      <c r="A384" s="117" t="s">
        <v>291</v>
      </c>
      <c r="B384" s="117" t="s">
        <v>296</v>
      </c>
      <c r="D384" s="112" t="str">
        <f>VLOOKUP(B384,'Miljövärden urval för publ'!$B$2:$V$480,MATCH("ska publiceras:",'Miljövärden urval för publ'!$B$2:$T$2,0),FALSE)</f>
        <v>ja</v>
      </c>
      <c r="E384" s="113">
        <f t="shared" si="15"/>
        <v>333</v>
      </c>
      <c r="H384" s="106">
        <v>382</v>
      </c>
      <c r="I384" s="106" t="str">
        <f t="shared" si="16"/>
        <v/>
      </c>
      <c r="J384" s="106" t="str">
        <f t="shared" si="17"/>
        <v/>
      </c>
      <c r="K384" s="106" t="str">
        <f>IF(ISERROR(VLOOKUP($J384,'Miljövärden urval för publ'!$B$2:$H$490,MATCH(K$3,'Miljövärden urval för publ'!$B$2:$H$2,0),FALSE)),"",VLOOKUP($J384,'Miljövärden urval för publ'!$B$2:$H$490,MATCH(K$3,'Miljövärden urval för publ'!$B$2:$H$2,0),FALSE))</f>
        <v/>
      </c>
      <c r="L384" s="106" t="str">
        <f>IF(ISERROR(VLOOKUP($J384,'Miljövärden urval för publ'!$B$2:$H$490,MATCH(L$3,'Miljövärden urval för publ'!$B$2:$H$2,0),FALSE)),"",VLOOKUP($J384,'Miljövärden urval för publ'!$B$2:$H$490,MATCH(L$3,'Miljövärden urval för publ'!$B$2:$H$2,0),FALSE))</f>
        <v/>
      </c>
      <c r="M384" s="106" t="str">
        <f>IF(ISERROR(VLOOKUP($J384,'Miljövärden urval för publ'!$B$2:$H$490,MATCH(M$3,'Miljövärden urval för publ'!$B$2:$H$2,0),FALSE)),"",VLOOKUP($J384,'Miljövärden urval för publ'!$B$2:$H$490,MATCH(M$3,'Miljövärden urval för publ'!$B$2:$H$2,0),FALSE))</f>
        <v/>
      </c>
      <c r="N384" s="106" t="str">
        <f>IF(ISERROR(VLOOKUP($J384,'Miljövärden urval för publ'!$B$2:$H$490,MATCH(N$3,'Miljövärden urval för publ'!$B$2:$H$2,0),FALSE)),"",VLOOKUP($J384,'Miljövärden urval för publ'!$B$2:$H$490,MATCH(N$3,'Miljövärden urval för publ'!$B$2:$H$2,0),FALSE))</f>
        <v/>
      </c>
    </row>
    <row r="385" spans="1:14" x14ac:dyDescent="0.25">
      <c r="A385" s="117" t="s">
        <v>405</v>
      </c>
      <c r="B385" s="117" t="s">
        <v>409</v>
      </c>
      <c r="D385" s="112" t="str">
        <f>VLOOKUP(B385,'Miljövärden urval för publ'!$B$2:$V$480,MATCH("ska publiceras:",'Miljövärden urval för publ'!$B$2:$T$2,0),FALSE)</f>
        <v>nej</v>
      </c>
      <c r="E385" s="113">
        <f t="shared" si="15"/>
        <v>333</v>
      </c>
      <c r="H385" s="106">
        <v>383</v>
      </c>
      <c r="I385" s="106" t="str">
        <f t="shared" si="16"/>
        <v/>
      </c>
      <c r="J385" s="106" t="str">
        <f t="shared" si="17"/>
        <v/>
      </c>
      <c r="K385" s="106" t="str">
        <f>IF(ISERROR(VLOOKUP($J385,'Miljövärden urval för publ'!$B$2:$H$490,MATCH(K$3,'Miljövärden urval för publ'!$B$2:$H$2,0),FALSE)),"",VLOOKUP($J385,'Miljövärden urval för publ'!$B$2:$H$490,MATCH(K$3,'Miljövärden urval för publ'!$B$2:$H$2,0),FALSE))</f>
        <v/>
      </c>
      <c r="L385" s="106" t="str">
        <f>IF(ISERROR(VLOOKUP($J385,'Miljövärden urval för publ'!$B$2:$H$490,MATCH(L$3,'Miljövärden urval för publ'!$B$2:$H$2,0),FALSE)),"",VLOOKUP($J385,'Miljövärden urval för publ'!$B$2:$H$490,MATCH(L$3,'Miljövärden urval för publ'!$B$2:$H$2,0),FALSE))</f>
        <v/>
      </c>
      <c r="M385" s="106" t="str">
        <f>IF(ISERROR(VLOOKUP($J385,'Miljövärden urval för publ'!$B$2:$H$490,MATCH(M$3,'Miljövärden urval för publ'!$B$2:$H$2,0),FALSE)),"",VLOOKUP($J385,'Miljövärden urval för publ'!$B$2:$H$490,MATCH(M$3,'Miljövärden urval för publ'!$B$2:$H$2,0),FALSE))</f>
        <v/>
      </c>
      <c r="N385" s="106" t="str">
        <f>IF(ISERROR(VLOOKUP($J385,'Miljövärden urval för publ'!$B$2:$H$490,MATCH(N$3,'Miljövärden urval för publ'!$B$2:$H$2,0),FALSE)),"",VLOOKUP($J385,'Miljövärden urval för publ'!$B$2:$H$490,MATCH(N$3,'Miljövärden urval för publ'!$B$2:$H$2,0),FALSE))</f>
        <v/>
      </c>
    </row>
    <row r="386" spans="1:14" x14ac:dyDescent="0.25">
      <c r="A386" s="117" t="s">
        <v>534</v>
      </c>
      <c r="B386" s="117" t="s">
        <v>538</v>
      </c>
      <c r="D386" s="112" t="str">
        <f>VLOOKUP(B386,'Miljövärden urval för publ'!$B$2:$V$480,MATCH("ska publiceras:",'Miljövärden urval för publ'!$B$2:$T$2,0),FALSE)</f>
        <v>nej</v>
      </c>
      <c r="E386" s="113">
        <f t="shared" si="15"/>
        <v>333</v>
      </c>
      <c r="H386" s="106">
        <v>384</v>
      </c>
      <c r="I386" s="106" t="str">
        <f t="shared" si="16"/>
        <v/>
      </c>
      <c r="J386" s="106" t="str">
        <f t="shared" si="17"/>
        <v/>
      </c>
      <c r="K386" s="106" t="str">
        <f>IF(ISERROR(VLOOKUP($J386,'Miljövärden urval för publ'!$B$2:$H$490,MATCH(K$3,'Miljövärden urval för publ'!$B$2:$H$2,0),FALSE)),"",VLOOKUP($J386,'Miljövärden urval för publ'!$B$2:$H$490,MATCH(K$3,'Miljövärden urval för publ'!$B$2:$H$2,0),FALSE))</f>
        <v/>
      </c>
      <c r="L386" s="106" t="str">
        <f>IF(ISERROR(VLOOKUP($J386,'Miljövärden urval för publ'!$B$2:$H$490,MATCH(L$3,'Miljövärden urval för publ'!$B$2:$H$2,0),FALSE)),"",VLOOKUP($J386,'Miljövärden urval för publ'!$B$2:$H$490,MATCH(L$3,'Miljövärden urval för publ'!$B$2:$H$2,0),FALSE))</f>
        <v/>
      </c>
      <c r="M386" s="106" t="str">
        <f>IF(ISERROR(VLOOKUP($J386,'Miljövärden urval för publ'!$B$2:$H$490,MATCH(M$3,'Miljövärden urval för publ'!$B$2:$H$2,0),FALSE)),"",VLOOKUP($J386,'Miljövärden urval för publ'!$B$2:$H$490,MATCH(M$3,'Miljövärden urval för publ'!$B$2:$H$2,0),FALSE))</f>
        <v/>
      </c>
      <c r="N386" s="106" t="str">
        <f>IF(ISERROR(VLOOKUP($J386,'Miljövärden urval för publ'!$B$2:$H$490,MATCH(N$3,'Miljövärden urval för publ'!$B$2:$H$2,0),FALSE)),"",VLOOKUP($J386,'Miljövärden urval för publ'!$B$2:$H$490,MATCH(N$3,'Miljövärden urval för publ'!$B$2:$H$2,0),FALSE))</f>
        <v/>
      </c>
    </row>
    <row r="387" spans="1:14" x14ac:dyDescent="0.25">
      <c r="A387" s="117" t="s">
        <v>539</v>
      </c>
      <c r="B387" s="117" t="s">
        <v>540</v>
      </c>
      <c r="D387" s="112" t="str">
        <f>VLOOKUP(B387,'Miljövärden urval för publ'!$B$2:$V$480,MATCH("ska publiceras:",'Miljövärden urval för publ'!$B$2:$T$2,0),FALSE)</f>
        <v>ja</v>
      </c>
      <c r="E387" s="113">
        <f t="shared" si="15"/>
        <v>334</v>
      </c>
      <c r="H387" s="106">
        <v>385</v>
      </c>
      <c r="I387" s="106" t="str">
        <f t="shared" si="16"/>
        <v/>
      </c>
      <c r="J387" s="106" t="str">
        <f t="shared" si="17"/>
        <v/>
      </c>
      <c r="K387" s="106" t="str">
        <f>IF(ISERROR(VLOOKUP($J387,'Miljövärden urval för publ'!$B$2:$H$490,MATCH(K$3,'Miljövärden urval för publ'!$B$2:$H$2,0),FALSE)),"",VLOOKUP($J387,'Miljövärden urval för publ'!$B$2:$H$490,MATCH(K$3,'Miljövärden urval för publ'!$B$2:$H$2,0),FALSE))</f>
        <v/>
      </c>
      <c r="L387" s="106" t="str">
        <f>IF(ISERROR(VLOOKUP($J387,'Miljövärden urval för publ'!$B$2:$H$490,MATCH(L$3,'Miljövärden urval för publ'!$B$2:$H$2,0),FALSE)),"",VLOOKUP($J387,'Miljövärden urval för publ'!$B$2:$H$490,MATCH(L$3,'Miljövärden urval för publ'!$B$2:$H$2,0),FALSE))</f>
        <v/>
      </c>
      <c r="M387" s="106" t="str">
        <f>IF(ISERROR(VLOOKUP($J387,'Miljövärden urval för publ'!$B$2:$H$490,MATCH(M$3,'Miljövärden urval för publ'!$B$2:$H$2,0),FALSE)),"",VLOOKUP($J387,'Miljövärden urval för publ'!$B$2:$H$490,MATCH(M$3,'Miljövärden urval för publ'!$B$2:$H$2,0),FALSE))</f>
        <v/>
      </c>
      <c r="N387" s="106" t="str">
        <f>IF(ISERROR(VLOOKUP($J387,'Miljövärden urval för publ'!$B$2:$H$490,MATCH(N$3,'Miljövärden urval för publ'!$B$2:$H$2,0),FALSE)),"",VLOOKUP($J387,'Miljövärden urval för publ'!$B$2:$H$490,MATCH(N$3,'Miljövärden urval för publ'!$B$2:$H$2,0),FALSE))</f>
        <v/>
      </c>
    </row>
    <row r="388" spans="1:14" x14ac:dyDescent="0.25">
      <c r="A388" s="117" t="s">
        <v>389</v>
      </c>
      <c r="B388" s="117" t="s">
        <v>393</v>
      </c>
      <c r="D388" s="112" t="str">
        <f>VLOOKUP(B388,'Miljövärden urval för publ'!$B$2:$V$480,MATCH("ska publiceras:",'Miljövärden urval för publ'!$B$2:$T$2,0),FALSE)</f>
        <v>ja</v>
      </c>
      <c r="E388" s="113">
        <f t="shared" ref="E388:E411" si="18">IF(ISERROR(D388),E387,IF(D388="ja",E387+1,E387))</f>
        <v>335</v>
      </c>
      <c r="H388" s="106">
        <v>386</v>
      </c>
      <c r="I388" s="106" t="str">
        <f t="shared" si="16"/>
        <v/>
      </c>
      <c r="J388" s="106" t="str">
        <f t="shared" si="17"/>
        <v/>
      </c>
      <c r="K388" s="106" t="str">
        <f>IF(ISERROR(VLOOKUP($J388,'Miljövärden urval för publ'!$B$2:$H$490,MATCH(K$3,'Miljövärden urval för publ'!$B$2:$H$2,0),FALSE)),"",VLOOKUP($J388,'Miljövärden urval för publ'!$B$2:$H$490,MATCH(K$3,'Miljövärden urval för publ'!$B$2:$H$2,0),FALSE))</f>
        <v/>
      </c>
      <c r="L388" s="106" t="str">
        <f>IF(ISERROR(VLOOKUP($J388,'Miljövärden urval för publ'!$B$2:$H$490,MATCH(L$3,'Miljövärden urval för publ'!$B$2:$H$2,0),FALSE)),"",VLOOKUP($J388,'Miljövärden urval för publ'!$B$2:$H$490,MATCH(L$3,'Miljövärden urval för publ'!$B$2:$H$2,0),FALSE))</f>
        <v/>
      </c>
      <c r="M388" s="106" t="str">
        <f>IF(ISERROR(VLOOKUP($J388,'Miljövärden urval för publ'!$B$2:$H$490,MATCH(M$3,'Miljövärden urval för publ'!$B$2:$H$2,0),FALSE)),"",VLOOKUP($J388,'Miljövärden urval för publ'!$B$2:$H$490,MATCH(M$3,'Miljövärden urval för publ'!$B$2:$H$2,0),FALSE))</f>
        <v/>
      </c>
      <c r="N388" s="106" t="str">
        <f>IF(ISERROR(VLOOKUP($J388,'Miljövärden urval för publ'!$B$2:$H$490,MATCH(N$3,'Miljövärden urval för publ'!$B$2:$H$2,0),FALSE)),"",VLOOKUP($J388,'Miljövärden urval för publ'!$B$2:$H$490,MATCH(N$3,'Miljövärden urval för publ'!$B$2:$H$2,0),FALSE))</f>
        <v/>
      </c>
    </row>
    <row r="389" spans="1:14" x14ac:dyDescent="0.25">
      <c r="A389" s="117" t="s">
        <v>541</v>
      </c>
      <c r="B389" s="117" t="s">
        <v>544</v>
      </c>
      <c r="D389" s="112" t="str">
        <f>VLOOKUP(B389,'Miljövärden urval för publ'!$B$2:$V$480,MATCH("ska publiceras:",'Miljövärden urval för publ'!$B$2:$T$2,0),FALSE)</f>
        <v>ja</v>
      </c>
      <c r="E389" s="113">
        <f t="shared" si="18"/>
        <v>336</v>
      </c>
      <c r="H389" s="106">
        <v>387</v>
      </c>
      <c r="I389" s="106" t="str">
        <f t="shared" ref="I389:I452" si="19">IF(ISERROR(INDEX($A$4:$E$490,MATCH($H389,$E$4:$E$490,0),1)),"",INDEX($A$4:$E$490,MATCH($H389,$E$4:$E$490,0),1))</f>
        <v/>
      </c>
      <c r="J389" s="106" t="str">
        <f t="shared" si="17"/>
        <v/>
      </c>
      <c r="K389" s="106" t="str">
        <f>IF(ISERROR(VLOOKUP($J389,'Miljövärden urval för publ'!$B$2:$H$490,MATCH(K$3,'Miljövärden urval för publ'!$B$2:$H$2,0),FALSE)),"",VLOOKUP($J389,'Miljövärden urval för publ'!$B$2:$H$490,MATCH(K$3,'Miljövärden urval för publ'!$B$2:$H$2,0),FALSE))</f>
        <v/>
      </c>
      <c r="L389" s="106" t="str">
        <f>IF(ISERROR(VLOOKUP($J389,'Miljövärden urval för publ'!$B$2:$H$490,MATCH(L$3,'Miljövärden urval för publ'!$B$2:$H$2,0),FALSE)),"",VLOOKUP($J389,'Miljövärden urval för publ'!$B$2:$H$490,MATCH(L$3,'Miljövärden urval för publ'!$B$2:$H$2,0),FALSE))</f>
        <v/>
      </c>
      <c r="M389" s="106" t="str">
        <f>IF(ISERROR(VLOOKUP($J389,'Miljövärden urval för publ'!$B$2:$H$490,MATCH(M$3,'Miljövärden urval för publ'!$B$2:$H$2,0),FALSE)),"",VLOOKUP($J389,'Miljövärden urval för publ'!$B$2:$H$490,MATCH(M$3,'Miljövärden urval för publ'!$B$2:$H$2,0),FALSE))</f>
        <v/>
      </c>
      <c r="N389" s="106" t="str">
        <f>IF(ISERROR(VLOOKUP($J389,'Miljövärden urval för publ'!$B$2:$H$490,MATCH(N$3,'Miljövärden urval för publ'!$B$2:$H$2,0),FALSE)),"",VLOOKUP($J389,'Miljövärden urval för publ'!$B$2:$H$490,MATCH(N$3,'Miljövärden urval för publ'!$B$2:$H$2,0),FALSE))</f>
        <v/>
      </c>
    </row>
    <row r="390" spans="1:14" x14ac:dyDescent="0.25">
      <c r="A390" s="117" t="s">
        <v>357</v>
      </c>
      <c r="B390" s="117" t="s">
        <v>375</v>
      </c>
      <c r="D390" s="112" t="str">
        <f>VLOOKUP(B390,'Miljövärden urval för publ'!$B$2:$V$480,MATCH("ska publiceras:",'Miljövärden urval för publ'!$B$2:$T$2,0),FALSE)</f>
        <v>ja</v>
      </c>
      <c r="E390" s="113">
        <f t="shared" si="18"/>
        <v>337</v>
      </c>
      <c r="H390" s="106">
        <v>388</v>
      </c>
      <c r="I390" s="106" t="str">
        <f t="shared" si="19"/>
        <v/>
      </c>
      <c r="J390" s="106" t="str">
        <f t="shared" ref="J390:J453" si="20">IF(ISERROR(INDEX($A$4:$E$490,MATCH($H390,$E$4:$E$490,0),2)),"",INDEX($A$4:$E$490,MATCH($H390,$E$4:$E$490,0),2))</f>
        <v/>
      </c>
      <c r="K390" s="106" t="str">
        <f>IF(ISERROR(VLOOKUP($J390,'Miljövärden urval för publ'!$B$2:$H$490,MATCH(K$3,'Miljövärden urval för publ'!$B$2:$H$2,0),FALSE)),"",VLOOKUP($J390,'Miljövärden urval för publ'!$B$2:$H$490,MATCH(K$3,'Miljövärden urval för publ'!$B$2:$H$2,0),FALSE))</f>
        <v/>
      </c>
      <c r="L390" s="106" t="str">
        <f>IF(ISERROR(VLOOKUP($J390,'Miljövärden urval för publ'!$B$2:$H$490,MATCH(L$3,'Miljövärden urval för publ'!$B$2:$H$2,0),FALSE)),"",VLOOKUP($J390,'Miljövärden urval för publ'!$B$2:$H$490,MATCH(L$3,'Miljövärden urval för publ'!$B$2:$H$2,0),FALSE))</f>
        <v/>
      </c>
      <c r="M390" s="106" t="str">
        <f>IF(ISERROR(VLOOKUP($J390,'Miljövärden urval för publ'!$B$2:$H$490,MATCH(M$3,'Miljövärden urval för publ'!$B$2:$H$2,0),FALSE)),"",VLOOKUP($J390,'Miljövärden urval för publ'!$B$2:$H$490,MATCH(M$3,'Miljövärden urval för publ'!$B$2:$H$2,0),FALSE))</f>
        <v/>
      </c>
      <c r="N390" s="106" t="str">
        <f>IF(ISERROR(VLOOKUP($J390,'Miljövärden urval för publ'!$B$2:$H$490,MATCH(N$3,'Miljövärden urval för publ'!$B$2:$H$2,0),FALSE)),"",VLOOKUP($J390,'Miljövärden urval för publ'!$B$2:$H$490,MATCH(N$3,'Miljövärden urval för publ'!$B$2:$H$2,0),FALSE))</f>
        <v/>
      </c>
    </row>
    <row r="391" spans="1:14" x14ac:dyDescent="0.25">
      <c r="A391" s="117" t="s">
        <v>201</v>
      </c>
      <c r="B391" s="117" t="s">
        <v>204</v>
      </c>
      <c r="D391" s="112" t="str">
        <f>VLOOKUP(B391,'Miljövärden urval för publ'!$B$2:$V$480,MATCH("ska publiceras:",'Miljövärden urval för publ'!$B$2:$T$2,0),FALSE)</f>
        <v>ja</v>
      </c>
      <c r="E391" s="113">
        <f t="shared" si="18"/>
        <v>338</v>
      </c>
      <c r="H391" s="106">
        <v>389</v>
      </c>
      <c r="I391" s="106" t="str">
        <f t="shared" si="19"/>
        <v/>
      </c>
      <c r="J391" s="106" t="str">
        <f t="shared" si="20"/>
        <v/>
      </c>
      <c r="K391" s="106" t="str">
        <f>IF(ISERROR(VLOOKUP($J391,'Miljövärden urval för publ'!$B$2:$H$490,MATCH(K$3,'Miljövärden urval för publ'!$B$2:$H$2,0),FALSE)),"",VLOOKUP($J391,'Miljövärden urval för publ'!$B$2:$H$490,MATCH(K$3,'Miljövärden urval för publ'!$B$2:$H$2,0),FALSE))</f>
        <v/>
      </c>
      <c r="L391" s="106" t="str">
        <f>IF(ISERROR(VLOOKUP($J391,'Miljövärden urval för publ'!$B$2:$H$490,MATCH(L$3,'Miljövärden urval för publ'!$B$2:$H$2,0),FALSE)),"",VLOOKUP($J391,'Miljövärden urval för publ'!$B$2:$H$490,MATCH(L$3,'Miljövärden urval för publ'!$B$2:$H$2,0),FALSE))</f>
        <v/>
      </c>
      <c r="M391" s="106" t="str">
        <f>IF(ISERROR(VLOOKUP($J391,'Miljövärden urval för publ'!$B$2:$H$490,MATCH(M$3,'Miljövärden urval för publ'!$B$2:$H$2,0),FALSE)),"",VLOOKUP($J391,'Miljövärden urval för publ'!$B$2:$H$490,MATCH(M$3,'Miljövärden urval för publ'!$B$2:$H$2,0),FALSE))</f>
        <v/>
      </c>
      <c r="N391" s="106" t="str">
        <f>IF(ISERROR(VLOOKUP($J391,'Miljövärden urval för publ'!$B$2:$H$490,MATCH(N$3,'Miljövärden urval för publ'!$B$2:$H$2,0),FALSE)),"",VLOOKUP($J391,'Miljövärden urval för publ'!$B$2:$H$490,MATCH(N$3,'Miljövärden urval för publ'!$B$2:$H$2,0),FALSE))</f>
        <v/>
      </c>
    </row>
    <row r="392" spans="1:14" x14ac:dyDescent="0.25">
      <c r="A392" s="117" t="s">
        <v>318</v>
      </c>
      <c r="B392" s="117" t="s">
        <v>319</v>
      </c>
      <c r="D392" s="112" t="str">
        <f>VLOOKUP(B392,'Miljövärden urval för publ'!$B$2:$V$480,MATCH("ska publiceras:",'Miljövärden urval för publ'!$B$2:$T$2,0),FALSE)</f>
        <v>nej</v>
      </c>
      <c r="E392" s="113">
        <f t="shared" si="18"/>
        <v>338</v>
      </c>
      <c r="H392" s="106">
        <v>390</v>
      </c>
      <c r="I392" s="106" t="str">
        <f t="shared" si="19"/>
        <v/>
      </c>
      <c r="J392" s="106" t="str">
        <f t="shared" si="20"/>
        <v/>
      </c>
      <c r="K392" s="106" t="str">
        <f>IF(ISERROR(VLOOKUP($J392,'Miljövärden urval för publ'!$B$2:$H$490,MATCH(K$3,'Miljövärden urval för publ'!$B$2:$H$2,0),FALSE)),"",VLOOKUP($J392,'Miljövärden urval för publ'!$B$2:$H$490,MATCH(K$3,'Miljövärden urval för publ'!$B$2:$H$2,0),FALSE))</f>
        <v/>
      </c>
      <c r="L392" s="106" t="str">
        <f>IF(ISERROR(VLOOKUP($J392,'Miljövärden urval för publ'!$B$2:$H$490,MATCH(L$3,'Miljövärden urval för publ'!$B$2:$H$2,0),FALSE)),"",VLOOKUP($J392,'Miljövärden urval för publ'!$B$2:$H$490,MATCH(L$3,'Miljövärden urval för publ'!$B$2:$H$2,0),FALSE))</f>
        <v/>
      </c>
      <c r="M392" s="106" t="str">
        <f>IF(ISERROR(VLOOKUP($J392,'Miljövärden urval för publ'!$B$2:$H$490,MATCH(M$3,'Miljövärden urval för publ'!$B$2:$H$2,0),FALSE)),"",VLOOKUP($J392,'Miljövärden urval för publ'!$B$2:$H$490,MATCH(M$3,'Miljövärden urval för publ'!$B$2:$H$2,0),FALSE))</f>
        <v/>
      </c>
      <c r="N392" s="106" t="str">
        <f>IF(ISERROR(VLOOKUP($J392,'Miljövärden urval för publ'!$B$2:$H$490,MATCH(N$3,'Miljövärden urval för publ'!$B$2:$H$2,0),FALSE)),"",VLOOKUP($J392,'Miljövärden urval för publ'!$B$2:$H$490,MATCH(N$3,'Miljövärden urval för publ'!$B$2:$H$2,0),FALSE))</f>
        <v/>
      </c>
    </row>
    <row r="393" spans="1:14" x14ac:dyDescent="0.25">
      <c r="A393" s="117" t="s">
        <v>71</v>
      </c>
      <c r="B393" s="117" t="s">
        <v>75</v>
      </c>
      <c r="D393" s="112" t="str">
        <f>VLOOKUP(B393,'Miljövärden urval för publ'!$B$2:$V$480,MATCH("ska publiceras:",'Miljövärden urval för publ'!$B$2:$T$2,0),FALSE)</f>
        <v>ja</v>
      </c>
      <c r="E393" s="113">
        <f t="shared" si="18"/>
        <v>339</v>
      </c>
      <c r="H393" s="106">
        <v>391</v>
      </c>
      <c r="I393" s="106" t="str">
        <f t="shared" si="19"/>
        <v/>
      </c>
      <c r="J393" s="106" t="str">
        <f t="shared" si="20"/>
        <v/>
      </c>
      <c r="K393" s="106" t="str">
        <f>IF(ISERROR(VLOOKUP($J393,'Miljövärden urval för publ'!$B$2:$H$490,MATCH(K$3,'Miljövärden urval för publ'!$B$2:$H$2,0),FALSE)),"",VLOOKUP($J393,'Miljövärden urval för publ'!$B$2:$H$490,MATCH(K$3,'Miljövärden urval för publ'!$B$2:$H$2,0),FALSE))</f>
        <v/>
      </c>
      <c r="L393" s="106" t="str">
        <f>IF(ISERROR(VLOOKUP($J393,'Miljövärden urval för publ'!$B$2:$H$490,MATCH(L$3,'Miljövärden urval för publ'!$B$2:$H$2,0),FALSE)),"",VLOOKUP($J393,'Miljövärden urval för publ'!$B$2:$H$490,MATCH(L$3,'Miljövärden urval för publ'!$B$2:$H$2,0),FALSE))</f>
        <v/>
      </c>
      <c r="M393" s="106" t="str">
        <f>IF(ISERROR(VLOOKUP($J393,'Miljövärden urval för publ'!$B$2:$H$490,MATCH(M$3,'Miljövärden urval för publ'!$B$2:$H$2,0),FALSE)),"",VLOOKUP($J393,'Miljövärden urval för publ'!$B$2:$H$490,MATCH(M$3,'Miljövärden urval för publ'!$B$2:$H$2,0),FALSE))</f>
        <v/>
      </c>
      <c r="N393" s="106" t="str">
        <f>IF(ISERROR(VLOOKUP($J393,'Miljövärden urval för publ'!$B$2:$H$490,MATCH(N$3,'Miljövärden urval för publ'!$B$2:$H$2,0),FALSE)),"",VLOOKUP($J393,'Miljövärden urval för publ'!$B$2:$H$490,MATCH(N$3,'Miljövärden urval för publ'!$B$2:$H$2,0),FALSE))</f>
        <v/>
      </c>
    </row>
    <row r="394" spans="1:14" x14ac:dyDescent="0.25">
      <c r="A394" s="117" t="s">
        <v>425</v>
      </c>
      <c r="B394" s="117" t="s">
        <v>431</v>
      </c>
      <c r="D394" s="112" t="str">
        <f>VLOOKUP(B394,'Miljövärden urval för publ'!$B$2:$V$480,MATCH("ska publiceras:",'Miljövärden urval för publ'!$B$2:$T$2,0),FALSE)</f>
        <v>ja</v>
      </c>
      <c r="E394" s="113">
        <f t="shared" si="18"/>
        <v>340</v>
      </c>
      <c r="H394" s="106">
        <v>392</v>
      </c>
      <c r="I394" s="106" t="str">
        <f t="shared" si="19"/>
        <v/>
      </c>
      <c r="J394" s="106" t="str">
        <f t="shared" si="20"/>
        <v/>
      </c>
      <c r="K394" s="106" t="str">
        <f>IF(ISERROR(VLOOKUP($J394,'Miljövärden urval för publ'!$B$2:$H$490,MATCH(K$3,'Miljövärden urval för publ'!$B$2:$H$2,0),FALSE)),"",VLOOKUP($J394,'Miljövärden urval för publ'!$B$2:$H$490,MATCH(K$3,'Miljövärden urval för publ'!$B$2:$H$2,0),FALSE))</f>
        <v/>
      </c>
      <c r="L394" s="106" t="str">
        <f>IF(ISERROR(VLOOKUP($J394,'Miljövärden urval för publ'!$B$2:$H$490,MATCH(L$3,'Miljövärden urval för publ'!$B$2:$H$2,0),FALSE)),"",VLOOKUP($J394,'Miljövärden urval för publ'!$B$2:$H$490,MATCH(L$3,'Miljövärden urval för publ'!$B$2:$H$2,0),FALSE))</f>
        <v/>
      </c>
      <c r="M394" s="106" t="str">
        <f>IF(ISERROR(VLOOKUP($J394,'Miljövärden urval för publ'!$B$2:$H$490,MATCH(M$3,'Miljövärden urval för publ'!$B$2:$H$2,0),FALSE)),"",VLOOKUP($J394,'Miljövärden urval för publ'!$B$2:$H$490,MATCH(M$3,'Miljövärden urval för publ'!$B$2:$H$2,0),FALSE))</f>
        <v/>
      </c>
      <c r="N394" s="106" t="str">
        <f>IF(ISERROR(VLOOKUP($J394,'Miljövärden urval för publ'!$B$2:$H$490,MATCH(N$3,'Miljövärden urval för publ'!$B$2:$H$2,0),FALSE)),"",VLOOKUP($J394,'Miljövärden urval för publ'!$B$2:$H$490,MATCH(N$3,'Miljövärden urval för publ'!$B$2:$H$2,0),FALSE))</f>
        <v/>
      </c>
    </row>
    <row r="395" spans="1:14" x14ac:dyDescent="0.25">
      <c r="A395" s="117" t="s">
        <v>76</v>
      </c>
      <c r="B395" s="117" t="s">
        <v>98</v>
      </c>
      <c r="D395" s="112" t="str">
        <f>VLOOKUP(B395,'Miljövärden urval för publ'!$B$2:$V$480,MATCH("ska publiceras:",'Miljövärden urval för publ'!$B$2:$T$2,0),FALSE)</f>
        <v>ja</v>
      </c>
      <c r="E395" s="113">
        <f t="shared" si="18"/>
        <v>341</v>
      </c>
      <c r="H395" s="106">
        <v>393</v>
      </c>
      <c r="I395" s="106" t="str">
        <f t="shared" si="19"/>
        <v/>
      </c>
      <c r="J395" s="106" t="str">
        <f t="shared" si="20"/>
        <v/>
      </c>
      <c r="K395" s="106" t="str">
        <f>IF(ISERROR(VLOOKUP($J395,'Miljövärden urval för publ'!$B$2:$H$490,MATCH(K$3,'Miljövärden urval för publ'!$B$2:$H$2,0),FALSE)),"",VLOOKUP($J395,'Miljövärden urval för publ'!$B$2:$H$490,MATCH(K$3,'Miljövärden urval för publ'!$B$2:$H$2,0),FALSE))</f>
        <v/>
      </c>
      <c r="L395" s="106" t="str">
        <f>IF(ISERROR(VLOOKUP($J395,'Miljövärden urval för publ'!$B$2:$H$490,MATCH(L$3,'Miljövärden urval för publ'!$B$2:$H$2,0),FALSE)),"",VLOOKUP($J395,'Miljövärden urval för publ'!$B$2:$H$490,MATCH(L$3,'Miljövärden urval för publ'!$B$2:$H$2,0),FALSE))</f>
        <v/>
      </c>
      <c r="M395" s="106" t="str">
        <f>IF(ISERROR(VLOOKUP($J395,'Miljövärden urval för publ'!$B$2:$H$490,MATCH(M$3,'Miljövärden urval för publ'!$B$2:$H$2,0),FALSE)),"",VLOOKUP($J395,'Miljövärden urval för publ'!$B$2:$H$490,MATCH(M$3,'Miljövärden urval för publ'!$B$2:$H$2,0),FALSE))</f>
        <v/>
      </c>
      <c r="N395" s="106" t="str">
        <f>IF(ISERROR(VLOOKUP($J395,'Miljövärden urval för publ'!$B$2:$H$490,MATCH(N$3,'Miljövärden urval för publ'!$B$2:$H$2,0),FALSE)),"",VLOOKUP($J395,'Miljövärden urval för publ'!$B$2:$H$490,MATCH(N$3,'Miljövärden urval för publ'!$B$2:$H$2,0),FALSE))</f>
        <v/>
      </c>
    </row>
    <row r="396" spans="1:14" x14ac:dyDescent="0.25">
      <c r="A396" s="117" t="s">
        <v>331</v>
      </c>
      <c r="B396" s="117" t="s">
        <v>345</v>
      </c>
      <c r="D396" s="112" t="str">
        <f>VLOOKUP(B396,'Miljövärden urval för publ'!$B$2:$V$480,MATCH("ska publiceras:",'Miljövärden urval för publ'!$B$2:$T$2,0),FALSE)</f>
        <v>nej</v>
      </c>
      <c r="E396" s="113">
        <f t="shared" si="18"/>
        <v>341</v>
      </c>
      <c r="H396" s="106">
        <v>394</v>
      </c>
      <c r="I396" s="106" t="str">
        <f t="shared" si="19"/>
        <v/>
      </c>
      <c r="J396" s="106" t="str">
        <f t="shared" si="20"/>
        <v/>
      </c>
      <c r="K396" s="106" t="str">
        <f>IF(ISERROR(VLOOKUP($J396,'Miljövärden urval för publ'!$B$2:$H$490,MATCH(K$3,'Miljövärden urval för publ'!$B$2:$H$2,0),FALSE)),"",VLOOKUP($J396,'Miljövärden urval för publ'!$B$2:$H$490,MATCH(K$3,'Miljövärden urval för publ'!$B$2:$H$2,0),FALSE))</f>
        <v/>
      </c>
      <c r="L396" s="106" t="str">
        <f>IF(ISERROR(VLOOKUP($J396,'Miljövärden urval för publ'!$B$2:$H$490,MATCH(L$3,'Miljövärden urval för publ'!$B$2:$H$2,0),FALSE)),"",VLOOKUP($J396,'Miljövärden urval för publ'!$B$2:$H$490,MATCH(L$3,'Miljövärden urval för publ'!$B$2:$H$2,0),FALSE))</f>
        <v/>
      </c>
      <c r="M396" s="106" t="str">
        <f>IF(ISERROR(VLOOKUP($J396,'Miljövärden urval för publ'!$B$2:$H$490,MATCH(M$3,'Miljövärden urval för publ'!$B$2:$H$2,0),FALSE)),"",VLOOKUP($J396,'Miljövärden urval för publ'!$B$2:$H$490,MATCH(M$3,'Miljövärden urval för publ'!$B$2:$H$2,0),FALSE))</f>
        <v/>
      </c>
      <c r="N396" s="106" t="str">
        <f>IF(ISERROR(VLOOKUP($J396,'Miljövärden urval för publ'!$B$2:$H$490,MATCH(N$3,'Miljövärden urval för publ'!$B$2:$H$2,0),FALSE)),"",VLOOKUP($J396,'Miljövärden urval för publ'!$B$2:$H$490,MATCH(N$3,'Miljövärden urval för publ'!$B$2:$H$2,0),FALSE))</f>
        <v/>
      </c>
    </row>
    <row r="397" spans="1:14" x14ac:dyDescent="0.25">
      <c r="A397" s="117" t="s">
        <v>33</v>
      </c>
      <c r="B397" s="117" t="s">
        <v>43</v>
      </c>
      <c r="D397" s="112" t="str">
        <f>VLOOKUP(B397,'Miljövärden urval för publ'!$B$2:$V$480,MATCH("ska publiceras:",'Miljövärden urval för publ'!$B$2:$T$2,0),FALSE)</f>
        <v>ja</v>
      </c>
      <c r="E397" s="113">
        <f t="shared" si="18"/>
        <v>342</v>
      </c>
      <c r="H397" s="106">
        <v>395</v>
      </c>
      <c r="I397" s="106" t="str">
        <f t="shared" si="19"/>
        <v/>
      </c>
      <c r="J397" s="106" t="str">
        <f t="shared" si="20"/>
        <v/>
      </c>
      <c r="K397" s="106" t="str">
        <f>IF(ISERROR(VLOOKUP($J397,'Miljövärden urval för publ'!$B$2:$H$490,MATCH(K$3,'Miljövärden urval för publ'!$B$2:$H$2,0),FALSE)),"",VLOOKUP($J397,'Miljövärden urval för publ'!$B$2:$H$490,MATCH(K$3,'Miljövärden urval för publ'!$B$2:$H$2,0),FALSE))</f>
        <v/>
      </c>
      <c r="L397" s="106" t="str">
        <f>IF(ISERROR(VLOOKUP($J397,'Miljövärden urval för publ'!$B$2:$H$490,MATCH(L$3,'Miljövärden urval för publ'!$B$2:$H$2,0),FALSE)),"",VLOOKUP($J397,'Miljövärden urval för publ'!$B$2:$H$490,MATCH(L$3,'Miljövärden urval för publ'!$B$2:$H$2,0),FALSE))</f>
        <v/>
      </c>
      <c r="M397" s="106" t="str">
        <f>IF(ISERROR(VLOOKUP($J397,'Miljövärden urval för publ'!$B$2:$H$490,MATCH(M$3,'Miljövärden urval för publ'!$B$2:$H$2,0),FALSE)),"",VLOOKUP($J397,'Miljövärden urval för publ'!$B$2:$H$490,MATCH(M$3,'Miljövärden urval för publ'!$B$2:$H$2,0),FALSE))</f>
        <v/>
      </c>
      <c r="N397" s="106" t="str">
        <f>IF(ISERROR(VLOOKUP($J397,'Miljövärden urval för publ'!$B$2:$H$490,MATCH(N$3,'Miljövärden urval för publ'!$B$2:$H$2,0),FALSE)),"",VLOOKUP($J397,'Miljövärden urval för publ'!$B$2:$H$490,MATCH(N$3,'Miljövärden urval för publ'!$B$2:$H$2,0),FALSE))</f>
        <v/>
      </c>
    </row>
    <row r="398" spans="1:14" x14ac:dyDescent="0.25">
      <c r="A398" s="117" t="s">
        <v>545</v>
      </c>
      <c r="B398" s="117" t="s">
        <v>546</v>
      </c>
      <c r="D398" s="112" t="str">
        <f>VLOOKUP(B398,'Miljövärden urval för publ'!$B$2:$V$480,MATCH("ska publiceras:",'Miljövärden urval för publ'!$B$2:$T$2,0),FALSE)</f>
        <v>nej</v>
      </c>
      <c r="E398" s="113">
        <f t="shared" si="18"/>
        <v>342</v>
      </c>
      <c r="H398" s="106">
        <v>396</v>
      </c>
      <c r="I398" s="106" t="str">
        <f t="shared" si="19"/>
        <v/>
      </c>
      <c r="J398" s="106" t="str">
        <f t="shared" si="20"/>
        <v/>
      </c>
      <c r="K398" s="106" t="str">
        <f>IF(ISERROR(VLOOKUP($J398,'Miljövärden urval för publ'!$B$2:$H$490,MATCH(K$3,'Miljövärden urval för publ'!$B$2:$H$2,0),FALSE)),"",VLOOKUP($J398,'Miljövärden urval för publ'!$B$2:$H$490,MATCH(K$3,'Miljövärden urval för publ'!$B$2:$H$2,0),FALSE))</f>
        <v/>
      </c>
      <c r="L398" s="106" t="str">
        <f>IF(ISERROR(VLOOKUP($J398,'Miljövärden urval för publ'!$B$2:$H$490,MATCH(L$3,'Miljövärden urval för publ'!$B$2:$H$2,0),FALSE)),"",VLOOKUP($J398,'Miljövärden urval för publ'!$B$2:$H$490,MATCH(L$3,'Miljövärden urval för publ'!$B$2:$H$2,0),FALSE))</f>
        <v/>
      </c>
      <c r="M398" s="106" t="str">
        <f>IF(ISERROR(VLOOKUP($J398,'Miljövärden urval för publ'!$B$2:$H$490,MATCH(M$3,'Miljövärden urval för publ'!$B$2:$H$2,0),FALSE)),"",VLOOKUP($J398,'Miljövärden urval för publ'!$B$2:$H$490,MATCH(M$3,'Miljövärden urval för publ'!$B$2:$H$2,0),FALSE))</f>
        <v/>
      </c>
      <c r="N398" s="106" t="str">
        <f>IF(ISERROR(VLOOKUP($J398,'Miljövärden urval för publ'!$B$2:$H$490,MATCH(N$3,'Miljövärden urval för publ'!$B$2:$H$2,0),FALSE)),"",VLOOKUP($J398,'Miljövärden urval för publ'!$B$2:$H$490,MATCH(N$3,'Miljövärden urval för publ'!$B$2:$H$2,0),FALSE))</f>
        <v/>
      </c>
    </row>
    <row r="399" spans="1:14" x14ac:dyDescent="0.25">
      <c r="A399" s="117" t="s">
        <v>547</v>
      </c>
      <c r="B399" s="117" t="s">
        <v>551</v>
      </c>
      <c r="D399" s="112" t="str">
        <f>VLOOKUP(B399,'Miljövärden urval för publ'!$B$2:$V$480,MATCH("ska publiceras:",'Miljövärden urval för publ'!$B$2:$T$2,0),FALSE)</f>
        <v>ja</v>
      </c>
      <c r="E399" s="113">
        <f t="shared" si="18"/>
        <v>343</v>
      </c>
      <c r="H399" s="106">
        <v>397</v>
      </c>
      <c r="I399" s="106" t="str">
        <f t="shared" si="19"/>
        <v/>
      </c>
      <c r="J399" s="106" t="str">
        <f t="shared" si="20"/>
        <v/>
      </c>
      <c r="K399" s="106" t="str">
        <f>IF(ISERROR(VLOOKUP($J399,'Miljövärden urval för publ'!$B$2:$H$490,MATCH(K$3,'Miljövärden urval för publ'!$B$2:$H$2,0),FALSE)),"",VLOOKUP($J399,'Miljövärden urval för publ'!$B$2:$H$490,MATCH(K$3,'Miljövärden urval för publ'!$B$2:$H$2,0),FALSE))</f>
        <v/>
      </c>
      <c r="L399" s="106" t="str">
        <f>IF(ISERROR(VLOOKUP($J399,'Miljövärden urval för publ'!$B$2:$H$490,MATCH(L$3,'Miljövärden urval för publ'!$B$2:$H$2,0),FALSE)),"",VLOOKUP($J399,'Miljövärden urval för publ'!$B$2:$H$490,MATCH(L$3,'Miljövärden urval för publ'!$B$2:$H$2,0),FALSE))</f>
        <v/>
      </c>
      <c r="M399" s="106" t="str">
        <f>IF(ISERROR(VLOOKUP($J399,'Miljövärden urval för publ'!$B$2:$H$490,MATCH(M$3,'Miljövärden urval för publ'!$B$2:$H$2,0),FALSE)),"",VLOOKUP($J399,'Miljövärden urval för publ'!$B$2:$H$490,MATCH(M$3,'Miljövärden urval för publ'!$B$2:$H$2,0),FALSE))</f>
        <v/>
      </c>
      <c r="N399" s="106" t="str">
        <f>IF(ISERROR(VLOOKUP($J399,'Miljövärden urval för publ'!$B$2:$H$490,MATCH(N$3,'Miljövärden urval för publ'!$B$2:$H$2,0),FALSE)),"",VLOOKUP($J399,'Miljövärden urval för publ'!$B$2:$H$490,MATCH(N$3,'Miljövärden urval för publ'!$B$2:$H$2,0),FALSE))</f>
        <v/>
      </c>
    </row>
    <row r="400" spans="1:14" x14ac:dyDescent="0.25">
      <c r="A400" s="117" t="s">
        <v>123</v>
      </c>
      <c r="B400" s="117" t="s">
        <v>126</v>
      </c>
      <c r="D400" s="112" t="str">
        <f>VLOOKUP(B400,'Miljövärden urval för publ'!$B$2:$V$480,MATCH("ska publiceras:",'Miljövärden urval för publ'!$B$2:$T$2,0),FALSE)</f>
        <v>ja</v>
      </c>
      <c r="E400" s="113">
        <f t="shared" si="18"/>
        <v>344</v>
      </c>
      <c r="H400" s="106">
        <v>398</v>
      </c>
      <c r="I400" s="106" t="str">
        <f t="shared" si="19"/>
        <v/>
      </c>
      <c r="J400" s="106" t="str">
        <f t="shared" si="20"/>
        <v/>
      </c>
      <c r="K400" s="106" t="str">
        <f>IF(ISERROR(VLOOKUP($J400,'Miljövärden urval för publ'!$B$2:$H$490,MATCH(K$3,'Miljövärden urval för publ'!$B$2:$H$2,0),FALSE)),"",VLOOKUP($J400,'Miljövärden urval för publ'!$B$2:$H$490,MATCH(K$3,'Miljövärden urval för publ'!$B$2:$H$2,0),FALSE))</f>
        <v/>
      </c>
      <c r="L400" s="106" t="str">
        <f>IF(ISERROR(VLOOKUP($J400,'Miljövärden urval för publ'!$B$2:$H$490,MATCH(L$3,'Miljövärden urval för publ'!$B$2:$H$2,0),FALSE)),"",VLOOKUP($J400,'Miljövärden urval för publ'!$B$2:$H$490,MATCH(L$3,'Miljövärden urval för publ'!$B$2:$H$2,0),FALSE))</f>
        <v/>
      </c>
      <c r="M400" s="106" t="str">
        <f>IF(ISERROR(VLOOKUP($J400,'Miljövärden urval för publ'!$B$2:$H$490,MATCH(M$3,'Miljövärden urval för publ'!$B$2:$H$2,0),FALSE)),"",VLOOKUP($J400,'Miljövärden urval för publ'!$B$2:$H$490,MATCH(M$3,'Miljövärden urval för publ'!$B$2:$H$2,0),FALSE))</f>
        <v/>
      </c>
      <c r="N400" s="106" t="str">
        <f>IF(ISERROR(VLOOKUP($J400,'Miljövärden urval för publ'!$B$2:$H$490,MATCH(N$3,'Miljövärden urval för publ'!$B$2:$H$2,0),FALSE)),"",VLOOKUP($J400,'Miljövärden urval för publ'!$B$2:$H$490,MATCH(N$3,'Miljövärden urval för publ'!$B$2:$H$2,0),FALSE))</f>
        <v/>
      </c>
    </row>
    <row r="401" spans="1:14" x14ac:dyDescent="0.25">
      <c r="A401" s="117" t="s">
        <v>238</v>
      </c>
      <c r="B401" s="117" t="s">
        <v>245</v>
      </c>
      <c r="D401" s="112" t="str">
        <f>VLOOKUP(B401,'Miljövärden urval för publ'!$B$2:$V$480,MATCH("ska publiceras:",'Miljövärden urval för publ'!$B$2:$T$2,0),FALSE)</f>
        <v>ja</v>
      </c>
      <c r="E401" s="113">
        <f t="shared" si="18"/>
        <v>345</v>
      </c>
      <c r="H401" s="106">
        <v>399</v>
      </c>
      <c r="I401" s="106" t="str">
        <f t="shared" si="19"/>
        <v/>
      </c>
      <c r="J401" s="106" t="str">
        <f t="shared" si="20"/>
        <v/>
      </c>
      <c r="K401" s="106" t="str">
        <f>IF(ISERROR(VLOOKUP($J401,'Miljövärden urval för publ'!$B$2:$H$490,MATCH(K$3,'Miljövärden urval för publ'!$B$2:$H$2,0),FALSE)),"",VLOOKUP($J401,'Miljövärden urval för publ'!$B$2:$H$490,MATCH(K$3,'Miljövärden urval för publ'!$B$2:$H$2,0),FALSE))</f>
        <v/>
      </c>
      <c r="L401" s="106" t="str">
        <f>IF(ISERROR(VLOOKUP($J401,'Miljövärden urval för publ'!$B$2:$H$490,MATCH(L$3,'Miljövärden urval för publ'!$B$2:$H$2,0),FALSE)),"",VLOOKUP($J401,'Miljövärden urval för publ'!$B$2:$H$490,MATCH(L$3,'Miljövärden urval för publ'!$B$2:$H$2,0),FALSE))</f>
        <v/>
      </c>
      <c r="M401" s="106" t="str">
        <f>IF(ISERROR(VLOOKUP($J401,'Miljövärden urval för publ'!$B$2:$H$490,MATCH(M$3,'Miljövärden urval för publ'!$B$2:$H$2,0),FALSE)),"",VLOOKUP($J401,'Miljövärden urval för publ'!$B$2:$H$490,MATCH(M$3,'Miljövärden urval för publ'!$B$2:$H$2,0),FALSE))</f>
        <v/>
      </c>
      <c r="N401" s="106" t="str">
        <f>IF(ISERROR(VLOOKUP($J401,'Miljövärden urval för publ'!$B$2:$H$490,MATCH(N$3,'Miljövärden urval för publ'!$B$2:$H$2,0),FALSE)),"",VLOOKUP($J401,'Miljövärden urval för publ'!$B$2:$H$490,MATCH(N$3,'Miljövärden urval för publ'!$B$2:$H$2,0),FALSE))</f>
        <v/>
      </c>
    </row>
    <row r="402" spans="1:14" x14ac:dyDescent="0.25">
      <c r="A402" s="117" t="s">
        <v>438</v>
      </c>
      <c r="B402" s="117" t="s">
        <v>440</v>
      </c>
      <c r="D402" s="112" t="str">
        <f>VLOOKUP(B402,'Miljövärden urval för publ'!$B$2:$V$480,MATCH("ska publiceras:",'Miljövärden urval för publ'!$B$2:$T$2,0),FALSE)</f>
        <v>ja</v>
      </c>
      <c r="E402" s="113">
        <f t="shared" si="18"/>
        <v>346</v>
      </c>
      <c r="H402" s="106">
        <v>400</v>
      </c>
      <c r="I402" s="106" t="str">
        <f t="shared" si="19"/>
        <v/>
      </c>
      <c r="J402" s="106" t="str">
        <f t="shared" si="20"/>
        <v/>
      </c>
      <c r="K402" s="106" t="str">
        <f>IF(ISERROR(VLOOKUP($J402,'Miljövärden urval för publ'!$B$2:$H$490,MATCH(K$3,'Miljövärden urval för publ'!$B$2:$H$2,0),FALSE)),"",VLOOKUP($J402,'Miljövärden urval för publ'!$B$2:$H$490,MATCH(K$3,'Miljövärden urval för publ'!$B$2:$H$2,0),FALSE))</f>
        <v/>
      </c>
      <c r="L402" s="106" t="str">
        <f>IF(ISERROR(VLOOKUP($J402,'Miljövärden urval för publ'!$B$2:$H$490,MATCH(L$3,'Miljövärden urval för publ'!$B$2:$H$2,0),FALSE)),"",VLOOKUP($J402,'Miljövärden urval för publ'!$B$2:$H$490,MATCH(L$3,'Miljövärden urval för publ'!$B$2:$H$2,0),FALSE))</f>
        <v/>
      </c>
      <c r="M402" s="106" t="str">
        <f>IF(ISERROR(VLOOKUP($J402,'Miljövärden urval för publ'!$B$2:$H$490,MATCH(M$3,'Miljövärden urval för publ'!$B$2:$H$2,0),FALSE)),"",VLOOKUP($J402,'Miljövärden urval för publ'!$B$2:$H$490,MATCH(M$3,'Miljövärden urval för publ'!$B$2:$H$2,0),FALSE))</f>
        <v/>
      </c>
      <c r="N402" s="106" t="str">
        <f>IF(ISERROR(VLOOKUP($J402,'Miljövärden urval för publ'!$B$2:$H$490,MATCH(N$3,'Miljövärden urval för publ'!$B$2:$H$2,0),FALSE)),"",VLOOKUP($J402,'Miljövärden urval för publ'!$B$2:$H$490,MATCH(N$3,'Miljövärden urval för publ'!$B$2:$H$2,0),FALSE))</f>
        <v/>
      </c>
    </row>
    <row r="403" spans="1:14" x14ac:dyDescent="0.25">
      <c r="A403" s="117" t="s">
        <v>501</v>
      </c>
      <c r="B403" s="117" t="s">
        <v>520</v>
      </c>
      <c r="D403" s="112" t="str">
        <f>VLOOKUP(B403,'Miljövärden urval för publ'!$B$2:$V$480,MATCH("ska publiceras:",'Miljövärden urval för publ'!$B$2:$T$2,0),FALSE)</f>
        <v>nej</v>
      </c>
      <c r="E403" s="113">
        <f t="shared" si="18"/>
        <v>346</v>
      </c>
      <c r="H403" s="106">
        <v>401</v>
      </c>
      <c r="I403" s="106" t="str">
        <f t="shared" si="19"/>
        <v/>
      </c>
      <c r="J403" s="106" t="str">
        <f t="shared" si="20"/>
        <v/>
      </c>
      <c r="K403" s="106" t="str">
        <f>IF(ISERROR(VLOOKUP($J403,'Miljövärden urval för publ'!$B$2:$H$490,MATCH(K$3,'Miljövärden urval för publ'!$B$2:$H$2,0),FALSE)),"",VLOOKUP($J403,'Miljövärden urval för publ'!$B$2:$H$490,MATCH(K$3,'Miljövärden urval för publ'!$B$2:$H$2,0),FALSE))</f>
        <v/>
      </c>
      <c r="L403" s="106" t="str">
        <f>IF(ISERROR(VLOOKUP($J403,'Miljövärden urval för publ'!$B$2:$H$490,MATCH(L$3,'Miljövärden urval för publ'!$B$2:$H$2,0),FALSE)),"",VLOOKUP($J403,'Miljövärden urval för publ'!$B$2:$H$490,MATCH(L$3,'Miljövärden urval för publ'!$B$2:$H$2,0),FALSE))</f>
        <v/>
      </c>
      <c r="M403" s="106" t="str">
        <f>IF(ISERROR(VLOOKUP($J403,'Miljövärden urval för publ'!$B$2:$H$490,MATCH(M$3,'Miljövärden urval för publ'!$B$2:$H$2,0),FALSE)),"",VLOOKUP($J403,'Miljövärden urval för publ'!$B$2:$H$490,MATCH(M$3,'Miljövärden urval för publ'!$B$2:$H$2,0),FALSE))</f>
        <v/>
      </c>
      <c r="N403" s="106" t="str">
        <f>IF(ISERROR(VLOOKUP($J403,'Miljövärden urval för publ'!$B$2:$H$490,MATCH(N$3,'Miljövärden urval för publ'!$B$2:$H$2,0),FALSE)),"",VLOOKUP($J403,'Miljövärden urval för publ'!$B$2:$H$490,MATCH(N$3,'Miljövärden urval för publ'!$B$2:$H$2,0),FALSE))</f>
        <v/>
      </c>
    </row>
    <row r="404" spans="1:14" x14ac:dyDescent="0.25">
      <c r="A404" s="117" t="s">
        <v>552</v>
      </c>
      <c r="B404" s="117" t="s">
        <v>553</v>
      </c>
      <c r="D404" s="112" t="str">
        <f>VLOOKUP(B404,'Miljövärden urval för publ'!$B$2:$V$480,MATCH("ska publiceras:",'Miljövärden urval för publ'!$B$2:$T$2,0),FALSE)</f>
        <v>ja</v>
      </c>
      <c r="E404" s="113">
        <f t="shared" si="18"/>
        <v>347</v>
      </c>
      <c r="H404" s="106">
        <v>402</v>
      </c>
      <c r="I404" s="106" t="str">
        <f t="shared" si="19"/>
        <v/>
      </c>
      <c r="J404" s="106" t="str">
        <f t="shared" si="20"/>
        <v/>
      </c>
      <c r="K404" s="106" t="str">
        <f>IF(ISERROR(VLOOKUP($J404,'Miljövärden urval för publ'!$B$2:$H$490,MATCH(K$3,'Miljövärden urval för publ'!$B$2:$H$2,0),FALSE)),"",VLOOKUP($J404,'Miljövärden urval för publ'!$B$2:$H$490,MATCH(K$3,'Miljövärden urval för publ'!$B$2:$H$2,0),FALSE))</f>
        <v/>
      </c>
      <c r="L404" s="106" t="str">
        <f>IF(ISERROR(VLOOKUP($J404,'Miljövärden urval för publ'!$B$2:$H$490,MATCH(L$3,'Miljövärden urval för publ'!$B$2:$H$2,0),FALSE)),"",VLOOKUP($J404,'Miljövärden urval för publ'!$B$2:$H$490,MATCH(L$3,'Miljövärden urval för publ'!$B$2:$H$2,0),FALSE))</f>
        <v/>
      </c>
      <c r="M404" s="106" t="str">
        <f>IF(ISERROR(VLOOKUP($J404,'Miljövärden urval för publ'!$B$2:$H$490,MATCH(M$3,'Miljövärden urval för publ'!$B$2:$H$2,0),FALSE)),"",VLOOKUP($J404,'Miljövärden urval för publ'!$B$2:$H$490,MATCH(M$3,'Miljövärden urval för publ'!$B$2:$H$2,0),FALSE))</f>
        <v/>
      </c>
      <c r="N404" s="106" t="str">
        <f>IF(ISERROR(VLOOKUP($J404,'Miljövärden urval för publ'!$B$2:$H$490,MATCH(N$3,'Miljövärden urval för publ'!$B$2:$H$2,0),FALSE)),"",VLOOKUP($J404,'Miljövärden urval för publ'!$B$2:$H$490,MATCH(N$3,'Miljövärden urval för publ'!$B$2:$H$2,0),FALSE))</f>
        <v/>
      </c>
    </row>
    <row r="405" spans="1:14" x14ac:dyDescent="0.25">
      <c r="A405" s="117" t="s">
        <v>556</v>
      </c>
      <c r="B405" s="117" t="s">
        <v>563</v>
      </c>
      <c r="D405" s="112" t="str">
        <f>VLOOKUP(B405,'Miljövärden urval för publ'!$B$2:$V$480,MATCH("ska publiceras:",'Miljövärden urval för publ'!$B$2:$T$2,0),FALSE)</f>
        <v>ja</v>
      </c>
      <c r="E405" s="113">
        <f t="shared" si="18"/>
        <v>348</v>
      </c>
      <c r="H405" s="106">
        <v>403</v>
      </c>
      <c r="I405" s="106" t="str">
        <f t="shared" si="19"/>
        <v/>
      </c>
      <c r="J405" s="106" t="str">
        <f t="shared" si="20"/>
        <v/>
      </c>
      <c r="K405" s="106" t="str">
        <f>IF(ISERROR(VLOOKUP($J405,'Miljövärden urval för publ'!$B$2:$H$490,MATCH(K$3,'Miljövärden urval för publ'!$B$2:$H$2,0),FALSE)),"",VLOOKUP($J405,'Miljövärden urval för publ'!$B$2:$H$490,MATCH(K$3,'Miljövärden urval för publ'!$B$2:$H$2,0),FALSE))</f>
        <v/>
      </c>
      <c r="L405" s="106" t="str">
        <f>IF(ISERROR(VLOOKUP($J405,'Miljövärden urval för publ'!$B$2:$H$490,MATCH(L$3,'Miljövärden urval för publ'!$B$2:$H$2,0),FALSE)),"",VLOOKUP($J405,'Miljövärden urval för publ'!$B$2:$H$490,MATCH(L$3,'Miljövärden urval för publ'!$B$2:$H$2,0),FALSE))</f>
        <v/>
      </c>
      <c r="M405" s="106" t="str">
        <f>IF(ISERROR(VLOOKUP($J405,'Miljövärden urval för publ'!$B$2:$H$490,MATCH(M$3,'Miljövärden urval för publ'!$B$2:$H$2,0),FALSE)),"",VLOOKUP($J405,'Miljövärden urval för publ'!$B$2:$H$490,MATCH(M$3,'Miljövärden urval för publ'!$B$2:$H$2,0),FALSE))</f>
        <v/>
      </c>
      <c r="N405" s="106" t="str">
        <f>IF(ISERROR(VLOOKUP($J405,'Miljövärden urval för publ'!$B$2:$H$490,MATCH(N$3,'Miljövärden urval för publ'!$B$2:$H$2,0),FALSE)),"",VLOOKUP($J405,'Miljövärden urval för publ'!$B$2:$H$490,MATCH(N$3,'Miljövärden urval för publ'!$B$2:$H$2,0),FALSE))</f>
        <v/>
      </c>
    </row>
    <row r="406" spans="1:14" x14ac:dyDescent="0.25">
      <c r="A406" s="117" t="s">
        <v>238</v>
      </c>
      <c r="B406" s="117" t="s">
        <v>246</v>
      </c>
      <c r="D406" s="112" t="str">
        <f>VLOOKUP(B406,'Miljövärden urval för publ'!$B$2:$V$480,MATCH("ska publiceras:",'Miljövärden urval för publ'!$B$2:$T$2,0),FALSE)</f>
        <v>ja</v>
      </c>
      <c r="E406" s="113">
        <f t="shared" si="18"/>
        <v>349</v>
      </c>
      <c r="H406" s="106">
        <v>404</v>
      </c>
      <c r="I406" s="106" t="str">
        <f t="shared" si="19"/>
        <v/>
      </c>
      <c r="J406" s="106" t="str">
        <f t="shared" si="20"/>
        <v/>
      </c>
      <c r="K406" s="106" t="str">
        <f>IF(ISERROR(VLOOKUP($J406,'Miljövärden urval för publ'!$B$2:$H$490,MATCH(K$3,'Miljövärden urval för publ'!$B$2:$H$2,0),FALSE)),"",VLOOKUP($J406,'Miljövärden urval för publ'!$B$2:$H$490,MATCH(K$3,'Miljövärden urval för publ'!$B$2:$H$2,0),FALSE))</f>
        <v/>
      </c>
      <c r="L406" s="106" t="str">
        <f>IF(ISERROR(VLOOKUP($J406,'Miljövärden urval för publ'!$B$2:$H$490,MATCH(L$3,'Miljövärden urval för publ'!$B$2:$H$2,0),FALSE)),"",VLOOKUP($J406,'Miljövärden urval för publ'!$B$2:$H$490,MATCH(L$3,'Miljövärden urval för publ'!$B$2:$H$2,0),FALSE))</f>
        <v/>
      </c>
      <c r="M406" s="106" t="str">
        <f>IF(ISERROR(VLOOKUP($J406,'Miljövärden urval för publ'!$B$2:$H$490,MATCH(M$3,'Miljövärden urval för publ'!$B$2:$H$2,0),FALSE)),"",VLOOKUP($J406,'Miljövärden urval för publ'!$B$2:$H$490,MATCH(M$3,'Miljövärden urval för publ'!$B$2:$H$2,0),FALSE))</f>
        <v/>
      </c>
      <c r="N406" s="106" t="str">
        <f>IF(ISERROR(VLOOKUP($J406,'Miljövärden urval för publ'!$B$2:$H$490,MATCH(N$3,'Miljövärden urval för publ'!$B$2:$H$2,0),FALSE)),"",VLOOKUP($J406,'Miljövärden urval för publ'!$B$2:$H$490,MATCH(N$3,'Miljövärden urval för publ'!$B$2:$H$2,0),FALSE))</f>
        <v/>
      </c>
    </row>
    <row r="407" spans="1:14" x14ac:dyDescent="0.25">
      <c r="A407" s="117" t="s">
        <v>201</v>
      </c>
      <c r="B407" s="117" t="s">
        <v>205</v>
      </c>
      <c r="D407" s="112" t="str">
        <f>VLOOKUP(B407,'Miljövärden urval för publ'!$B$2:$V$480,MATCH("ska publiceras:",'Miljövärden urval för publ'!$B$2:$T$2,0),FALSE)</f>
        <v>ja</v>
      </c>
      <c r="E407" s="113">
        <f t="shared" si="18"/>
        <v>350</v>
      </c>
      <c r="H407" s="106">
        <v>405</v>
      </c>
      <c r="I407" s="106" t="str">
        <f t="shared" si="19"/>
        <v/>
      </c>
      <c r="J407" s="106" t="str">
        <f t="shared" si="20"/>
        <v/>
      </c>
      <c r="K407" s="106" t="str">
        <f>IF(ISERROR(VLOOKUP($J407,'Miljövärden urval för publ'!$B$2:$H$490,MATCH(K$3,'Miljövärden urval för publ'!$B$2:$H$2,0),FALSE)),"",VLOOKUP($J407,'Miljövärden urval för publ'!$B$2:$H$490,MATCH(K$3,'Miljövärden urval för publ'!$B$2:$H$2,0),FALSE))</f>
        <v/>
      </c>
      <c r="L407" s="106" t="str">
        <f>IF(ISERROR(VLOOKUP($J407,'Miljövärden urval för publ'!$B$2:$H$490,MATCH(L$3,'Miljövärden urval för publ'!$B$2:$H$2,0),FALSE)),"",VLOOKUP($J407,'Miljövärden urval för publ'!$B$2:$H$490,MATCH(L$3,'Miljövärden urval för publ'!$B$2:$H$2,0),FALSE))</f>
        <v/>
      </c>
      <c r="M407" s="106" t="str">
        <f>IF(ISERROR(VLOOKUP($J407,'Miljövärden urval för publ'!$B$2:$H$490,MATCH(M$3,'Miljövärden urval för publ'!$B$2:$H$2,0),FALSE)),"",VLOOKUP($J407,'Miljövärden urval för publ'!$B$2:$H$490,MATCH(M$3,'Miljövärden urval för publ'!$B$2:$H$2,0),FALSE))</f>
        <v/>
      </c>
      <c r="N407" s="106" t="str">
        <f>IF(ISERROR(VLOOKUP($J407,'Miljövärden urval för publ'!$B$2:$H$490,MATCH(N$3,'Miljövärden urval för publ'!$B$2:$H$2,0),FALSE)),"",VLOOKUP($J407,'Miljövärden urval för publ'!$B$2:$H$490,MATCH(N$3,'Miljövärden urval för publ'!$B$2:$H$2,0),FALSE))</f>
        <v/>
      </c>
    </row>
    <row r="408" spans="1:14" x14ac:dyDescent="0.25">
      <c r="A408" s="117" t="s">
        <v>76</v>
      </c>
      <c r="B408" s="117" t="s">
        <v>99</v>
      </c>
      <c r="D408" s="112" t="str">
        <f>VLOOKUP(B408,'Miljövärden urval för publ'!$B$2:$V$480,MATCH("ska publiceras:",'Miljövärden urval för publ'!$B$2:$T$2,0),FALSE)</f>
        <v>ja</v>
      </c>
      <c r="E408" s="113">
        <f t="shared" si="18"/>
        <v>351</v>
      </c>
      <c r="H408" s="106">
        <v>406</v>
      </c>
      <c r="I408" s="106" t="str">
        <f t="shared" si="19"/>
        <v/>
      </c>
      <c r="J408" s="106" t="str">
        <f t="shared" si="20"/>
        <v/>
      </c>
      <c r="K408" s="106" t="str">
        <f>IF(ISERROR(VLOOKUP($J408,'Miljövärden urval för publ'!$B$2:$H$490,MATCH(K$3,'Miljövärden urval för publ'!$B$2:$H$2,0),FALSE)),"",VLOOKUP($J408,'Miljövärden urval för publ'!$B$2:$H$490,MATCH(K$3,'Miljövärden urval för publ'!$B$2:$H$2,0),FALSE))</f>
        <v/>
      </c>
      <c r="L408" s="106" t="str">
        <f>IF(ISERROR(VLOOKUP($J408,'Miljövärden urval för publ'!$B$2:$H$490,MATCH(L$3,'Miljövärden urval för publ'!$B$2:$H$2,0),FALSE)),"",VLOOKUP($J408,'Miljövärden urval för publ'!$B$2:$H$490,MATCH(L$3,'Miljövärden urval för publ'!$B$2:$H$2,0),FALSE))</f>
        <v/>
      </c>
      <c r="M408" s="106" t="str">
        <f>IF(ISERROR(VLOOKUP($J408,'Miljövärden urval för publ'!$B$2:$H$490,MATCH(M$3,'Miljövärden urval för publ'!$B$2:$H$2,0),FALSE)),"",VLOOKUP($J408,'Miljövärden urval för publ'!$B$2:$H$490,MATCH(M$3,'Miljövärden urval för publ'!$B$2:$H$2,0),FALSE))</f>
        <v/>
      </c>
      <c r="N408" s="106" t="str">
        <f>IF(ISERROR(VLOOKUP($J408,'Miljövärden urval för publ'!$B$2:$H$490,MATCH(N$3,'Miljövärden urval för publ'!$B$2:$H$2,0),FALSE)),"",VLOOKUP($J408,'Miljövärden urval för publ'!$B$2:$H$490,MATCH(N$3,'Miljövärden urval för publ'!$B$2:$H$2,0),FALSE))</f>
        <v/>
      </c>
    </row>
    <row r="409" spans="1:14" x14ac:dyDescent="0.25">
      <c r="A409" s="117" t="s">
        <v>474</v>
      </c>
      <c r="B409" s="117" t="s">
        <v>486</v>
      </c>
      <c r="D409" s="112" t="str">
        <f>VLOOKUP(B409,'Miljövärden urval för publ'!$B$2:$V$480,MATCH("ska publiceras:",'Miljövärden urval för publ'!$B$2:$T$2,0),FALSE)</f>
        <v>ja</v>
      </c>
      <c r="E409" s="113">
        <f t="shared" si="18"/>
        <v>352</v>
      </c>
      <c r="H409" s="106">
        <v>407</v>
      </c>
      <c r="I409" s="106" t="str">
        <f t="shared" si="19"/>
        <v/>
      </c>
      <c r="J409" s="106" t="str">
        <f t="shared" si="20"/>
        <v/>
      </c>
      <c r="K409" s="106" t="str">
        <f>IF(ISERROR(VLOOKUP($J409,'Miljövärden urval för publ'!$B$2:$H$490,MATCH(K$3,'Miljövärden urval för publ'!$B$2:$H$2,0),FALSE)),"",VLOOKUP($J409,'Miljövärden urval för publ'!$B$2:$H$490,MATCH(K$3,'Miljövärden urval för publ'!$B$2:$H$2,0),FALSE))</f>
        <v/>
      </c>
      <c r="L409" s="106" t="str">
        <f>IF(ISERROR(VLOOKUP($J409,'Miljövärden urval för publ'!$B$2:$H$490,MATCH(L$3,'Miljövärden urval för publ'!$B$2:$H$2,0),FALSE)),"",VLOOKUP($J409,'Miljövärden urval för publ'!$B$2:$H$490,MATCH(L$3,'Miljövärden urval för publ'!$B$2:$H$2,0),FALSE))</f>
        <v/>
      </c>
      <c r="M409" s="106" t="str">
        <f>IF(ISERROR(VLOOKUP($J409,'Miljövärden urval för publ'!$B$2:$H$490,MATCH(M$3,'Miljövärden urval för publ'!$B$2:$H$2,0),FALSE)),"",VLOOKUP($J409,'Miljövärden urval för publ'!$B$2:$H$490,MATCH(M$3,'Miljövärden urval för publ'!$B$2:$H$2,0),FALSE))</f>
        <v/>
      </c>
      <c r="N409" s="106" t="str">
        <f>IF(ISERROR(VLOOKUP($J409,'Miljövärden urval för publ'!$B$2:$H$490,MATCH(N$3,'Miljövärden urval för publ'!$B$2:$H$2,0),FALSE)),"",VLOOKUP($J409,'Miljövärden urval för publ'!$B$2:$H$490,MATCH(N$3,'Miljövärden urval för publ'!$B$2:$H$2,0),FALSE))</f>
        <v/>
      </c>
    </row>
    <row r="410" spans="1:14" x14ac:dyDescent="0.25">
      <c r="A410" s="117" t="s">
        <v>399</v>
      </c>
      <c r="B410" s="117" t="s">
        <v>404</v>
      </c>
      <c r="D410" s="112" t="str">
        <f>VLOOKUP(B410,'Miljövärden urval för publ'!$B$2:$V$480,MATCH("ska publiceras:",'Miljövärden urval för publ'!$B$2:$T$2,0),FALSE)</f>
        <v>ja</v>
      </c>
      <c r="E410" s="113">
        <f t="shared" si="18"/>
        <v>353</v>
      </c>
      <c r="H410" s="106">
        <v>408</v>
      </c>
      <c r="I410" s="106" t="str">
        <f t="shared" si="19"/>
        <v/>
      </c>
      <c r="J410" s="106" t="str">
        <f t="shared" si="20"/>
        <v/>
      </c>
      <c r="K410" s="106" t="str">
        <f>IF(ISERROR(VLOOKUP($J410,'Miljövärden urval för publ'!$B$2:$H$490,MATCH(K$3,'Miljövärden urval för publ'!$B$2:$H$2,0),FALSE)),"",VLOOKUP($J410,'Miljövärden urval för publ'!$B$2:$H$490,MATCH(K$3,'Miljövärden urval för publ'!$B$2:$H$2,0),FALSE))</f>
        <v/>
      </c>
      <c r="L410" s="106" t="str">
        <f>IF(ISERROR(VLOOKUP($J410,'Miljövärden urval för publ'!$B$2:$H$490,MATCH(L$3,'Miljövärden urval för publ'!$B$2:$H$2,0),FALSE)),"",VLOOKUP($J410,'Miljövärden urval för publ'!$B$2:$H$490,MATCH(L$3,'Miljövärden urval för publ'!$B$2:$H$2,0),FALSE))</f>
        <v/>
      </c>
      <c r="M410" s="106" t="str">
        <f>IF(ISERROR(VLOOKUP($J410,'Miljövärden urval för publ'!$B$2:$H$490,MATCH(M$3,'Miljövärden urval för publ'!$B$2:$H$2,0),FALSE)),"",VLOOKUP($J410,'Miljövärden urval för publ'!$B$2:$H$490,MATCH(M$3,'Miljövärden urval för publ'!$B$2:$H$2,0),FALSE))</f>
        <v/>
      </c>
      <c r="N410" s="106" t="str">
        <f>IF(ISERROR(VLOOKUP($J410,'Miljövärden urval för publ'!$B$2:$H$490,MATCH(N$3,'Miljövärden urval för publ'!$B$2:$H$2,0),FALSE)),"",VLOOKUP($J410,'Miljövärden urval för publ'!$B$2:$H$490,MATCH(N$3,'Miljövärden urval för publ'!$B$2:$H$2,0),FALSE))</f>
        <v/>
      </c>
    </row>
    <row r="411" spans="1:14" x14ac:dyDescent="0.25">
      <c r="A411" s="117" t="s">
        <v>501</v>
      </c>
      <c r="B411" s="117" t="s">
        <v>521</v>
      </c>
      <c r="D411" s="112" t="str">
        <f>VLOOKUP(B411,'Miljövärden urval för publ'!$B$2:$V$480,MATCH("ska publiceras:",'Miljövärden urval för publ'!$B$2:$T$2,0),FALSE)</f>
        <v>nej</v>
      </c>
      <c r="E411" s="113">
        <f t="shared" si="18"/>
        <v>353</v>
      </c>
      <c r="H411" s="106">
        <v>409</v>
      </c>
      <c r="I411" s="106" t="str">
        <f t="shared" si="19"/>
        <v/>
      </c>
      <c r="J411" s="106" t="str">
        <f t="shared" si="20"/>
        <v/>
      </c>
      <c r="K411" s="106" t="str">
        <f>IF(ISERROR(VLOOKUP($J411,'Miljövärden urval för publ'!$B$2:$H$490,MATCH(K$3,'Miljövärden urval för publ'!$B$2:$H$2,0),FALSE)),"",VLOOKUP($J411,'Miljövärden urval för publ'!$B$2:$H$490,MATCH(K$3,'Miljövärden urval för publ'!$B$2:$H$2,0),FALSE))</f>
        <v/>
      </c>
      <c r="L411" s="106" t="str">
        <f>IF(ISERROR(VLOOKUP($J411,'Miljövärden urval för publ'!$B$2:$H$490,MATCH(L$3,'Miljövärden urval för publ'!$B$2:$H$2,0),FALSE)),"",VLOOKUP($J411,'Miljövärden urval för publ'!$B$2:$H$490,MATCH(L$3,'Miljövärden urval för publ'!$B$2:$H$2,0),FALSE))</f>
        <v/>
      </c>
      <c r="M411" s="106" t="str">
        <f>IF(ISERROR(VLOOKUP($J411,'Miljövärden urval för publ'!$B$2:$H$490,MATCH(M$3,'Miljövärden urval för publ'!$B$2:$H$2,0),FALSE)),"",VLOOKUP($J411,'Miljövärden urval för publ'!$B$2:$H$490,MATCH(M$3,'Miljövärden urval för publ'!$B$2:$H$2,0),FALSE))</f>
        <v/>
      </c>
      <c r="N411" s="106" t="str">
        <f>IF(ISERROR(VLOOKUP($J411,'Miljövärden urval för publ'!$B$2:$H$490,MATCH(N$3,'Miljövärden urval för publ'!$B$2:$H$2,0),FALSE)),"",VLOOKUP($J411,'Miljövärden urval för publ'!$B$2:$H$490,MATCH(N$3,'Miljövärden urval för publ'!$B$2:$H$2,0),FALSE))</f>
        <v/>
      </c>
    </row>
    <row r="412" spans="1:14" x14ac:dyDescent="0.25">
      <c r="A412" s="116"/>
      <c r="B412" s="116"/>
      <c r="E412" s="113"/>
      <c r="I412" s="106" t="str">
        <f t="shared" si="19"/>
        <v/>
      </c>
      <c r="J412" s="106" t="str">
        <f t="shared" si="20"/>
        <v/>
      </c>
      <c r="K412" s="106" t="str">
        <f>IF(ISERROR(VLOOKUP($J412,'Miljövärden urval för publ'!$B$2:$H$490,MATCH(K$3,'Miljövärden urval för publ'!$B$2:$H$2,0),FALSE)),"",VLOOKUP($J412,'Miljövärden urval för publ'!$B$2:$H$490,MATCH(K$3,'Miljövärden urval för publ'!$B$2:$H$2,0),FALSE))</f>
        <v/>
      </c>
      <c r="L412" s="106" t="str">
        <f>IF(ISERROR(VLOOKUP($J412,'Miljövärden urval för publ'!$B$2:$H$490,MATCH(L$3,'Miljövärden urval för publ'!$B$2:$H$2,0),FALSE)),"",VLOOKUP($J412,'Miljövärden urval för publ'!$B$2:$H$490,MATCH(L$3,'Miljövärden urval för publ'!$B$2:$H$2,0),FALSE))</f>
        <v/>
      </c>
      <c r="M412" s="106" t="str">
        <f>IF(ISERROR(VLOOKUP($J412,'Miljövärden urval för publ'!$B$2:$H$490,MATCH(M$3,'Miljövärden urval för publ'!$B$2:$H$2,0),FALSE)),"",VLOOKUP($J412,'Miljövärden urval för publ'!$B$2:$H$490,MATCH(M$3,'Miljövärden urval för publ'!$B$2:$H$2,0),FALSE))</f>
        <v/>
      </c>
      <c r="N412" s="106" t="str">
        <f>IF(ISERROR(VLOOKUP($J412,'Miljövärden urval för publ'!$B$2:$H$490,MATCH(N$3,'Miljövärden urval för publ'!$B$2:$H$2,0),FALSE)),"",VLOOKUP($J412,'Miljövärden urval för publ'!$B$2:$H$490,MATCH(N$3,'Miljövärden urval för publ'!$B$2:$H$2,0),FALSE))</f>
        <v/>
      </c>
    </row>
    <row r="413" spans="1:14" x14ac:dyDescent="0.25">
      <c r="A413" s="116"/>
      <c r="B413" s="116"/>
      <c r="E413" s="113"/>
      <c r="I413" s="106" t="str">
        <f t="shared" si="19"/>
        <v/>
      </c>
      <c r="J413" s="106" t="str">
        <f t="shared" si="20"/>
        <v/>
      </c>
      <c r="K413" s="106" t="str">
        <f>IF(ISERROR(VLOOKUP($J413,'Miljövärden urval för publ'!$B$2:$H$490,MATCH(K$3,'Miljövärden urval för publ'!$B$2:$H$2,0),FALSE)),"",VLOOKUP($J413,'Miljövärden urval för publ'!$B$2:$H$490,MATCH(K$3,'Miljövärden urval för publ'!$B$2:$H$2,0),FALSE))</f>
        <v/>
      </c>
      <c r="L413" s="106" t="str">
        <f>IF(ISERROR(VLOOKUP($J413,'Miljövärden urval för publ'!$B$2:$H$490,MATCH(L$3,'Miljövärden urval för publ'!$B$2:$H$2,0),FALSE)),"",VLOOKUP($J413,'Miljövärden urval för publ'!$B$2:$H$490,MATCH(L$3,'Miljövärden urval för publ'!$B$2:$H$2,0),FALSE))</f>
        <v/>
      </c>
      <c r="M413" s="106" t="str">
        <f>IF(ISERROR(VLOOKUP($J413,'Miljövärden urval för publ'!$B$2:$H$490,MATCH(M$3,'Miljövärden urval för publ'!$B$2:$H$2,0),FALSE)),"",VLOOKUP($J413,'Miljövärden urval för publ'!$B$2:$H$490,MATCH(M$3,'Miljövärden urval för publ'!$B$2:$H$2,0),FALSE))</f>
        <v/>
      </c>
      <c r="N413" s="106" t="str">
        <f>IF(ISERROR(VLOOKUP($J413,'Miljövärden urval för publ'!$B$2:$H$490,MATCH(N$3,'Miljövärden urval för publ'!$B$2:$H$2,0),FALSE)),"",VLOOKUP($J413,'Miljövärden urval för publ'!$B$2:$H$490,MATCH(N$3,'Miljövärden urval för publ'!$B$2:$H$2,0),FALSE))</f>
        <v/>
      </c>
    </row>
    <row r="414" spans="1:14" x14ac:dyDescent="0.25">
      <c r="A414" s="116"/>
      <c r="B414" s="116"/>
      <c r="E414" s="113"/>
      <c r="I414" s="106" t="str">
        <f t="shared" si="19"/>
        <v/>
      </c>
      <c r="J414" s="106" t="str">
        <f t="shared" si="20"/>
        <v/>
      </c>
      <c r="K414" s="106" t="str">
        <f>IF(ISERROR(VLOOKUP($J414,'Miljövärden urval för publ'!$B$2:$H$490,MATCH(K$3,'Miljövärden urval för publ'!$B$2:$H$2,0),FALSE)),"",VLOOKUP($J414,'Miljövärden urval för publ'!$B$2:$H$490,MATCH(K$3,'Miljövärden urval för publ'!$B$2:$H$2,0),FALSE))</f>
        <v/>
      </c>
      <c r="L414" s="106" t="str">
        <f>IF(ISERROR(VLOOKUP($J414,'Miljövärden urval för publ'!$B$2:$H$490,MATCH(L$3,'Miljövärden urval för publ'!$B$2:$H$2,0),FALSE)),"",VLOOKUP($J414,'Miljövärden urval för publ'!$B$2:$H$490,MATCH(L$3,'Miljövärden urval för publ'!$B$2:$H$2,0),FALSE))</f>
        <v/>
      </c>
      <c r="M414" s="106" t="str">
        <f>IF(ISERROR(VLOOKUP($J414,'Miljövärden urval för publ'!$B$2:$H$490,MATCH(M$3,'Miljövärden urval för publ'!$B$2:$H$2,0),FALSE)),"",VLOOKUP($J414,'Miljövärden urval för publ'!$B$2:$H$490,MATCH(M$3,'Miljövärden urval för publ'!$B$2:$H$2,0),FALSE))</f>
        <v/>
      </c>
      <c r="N414" s="106" t="str">
        <f>IF(ISERROR(VLOOKUP($J414,'Miljövärden urval för publ'!$B$2:$H$490,MATCH(N$3,'Miljövärden urval för publ'!$B$2:$H$2,0),FALSE)),"",VLOOKUP($J414,'Miljövärden urval för publ'!$B$2:$H$490,MATCH(N$3,'Miljövärden urval för publ'!$B$2:$H$2,0),FALSE))</f>
        <v/>
      </c>
    </row>
    <row r="415" spans="1:14" x14ac:dyDescent="0.25">
      <c r="A415" s="116"/>
      <c r="B415" s="116"/>
      <c r="E415" s="113"/>
      <c r="I415" s="106" t="str">
        <f t="shared" si="19"/>
        <v/>
      </c>
      <c r="J415" s="106" t="str">
        <f t="shared" si="20"/>
        <v/>
      </c>
      <c r="K415" s="106" t="str">
        <f>IF(ISERROR(VLOOKUP($J415,'Miljövärden urval för publ'!$B$2:$H$490,MATCH(K$3,'Miljövärden urval för publ'!$B$2:$H$2,0),FALSE)),"",VLOOKUP($J415,'Miljövärden urval för publ'!$B$2:$H$490,MATCH(K$3,'Miljövärden urval för publ'!$B$2:$H$2,0),FALSE))</f>
        <v/>
      </c>
      <c r="L415" s="106" t="str">
        <f>IF(ISERROR(VLOOKUP($J415,'Miljövärden urval för publ'!$B$2:$H$490,MATCH(L$3,'Miljövärden urval för publ'!$B$2:$H$2,0),FALSE)),"",VLOOKUP($J415,'Miljövärden urval för publ'!$B$2:$H$490,MATCH(L$3,'Miljövärden urval för publ'!$B$2:$H$2,0),FALSE))</f>
        <v/>
      </c>
      <c r="M415" s="106" t="str">
        <f>IF(ISERROR(VLOOKUP($J415,'Miljövärden urval för publ'!$B$2:$H$490,MATCH(M$3,'Miljövärden urval för publ'!$B$2:$H$2,0),FALSE)),"",VLOOKUP($J415,'Miljövärden urval för publ'!$B$2:$H$490,MATCH(M$3,'Miljövärden urval för publ'!$B$2:$H$2,0),FALSE))</f>
        <v/>
      </c>
      <c r="N415" s="106" t="str">
        <f>IF(ISERROR(VLOOKUP($J415,'Miljövärden urval för publ'!$B$2:$H$490,MATCH(N$3,'Miljövärden urval för publ'!$B$2:$H$2,0),FALSE)),"",VLOOKUP($J415,'Miljövärden urval för publ'!$B$2:$H$490,MATCH(N$3,'Miljövärden urval för publ'!$B$2:$H$2,0),FALSE))</f>
        <v/>
      </c>
    </row>
    <row r="416" spans="1:14" x14ac:dyDescent="0.25">
      <c r="A416" s="116"/>
      <c r="B416" s="116"/>
      <c r="E416" s="113"/>
      <c r="I416" s="106" t="str">
        <f t="shared" si="19"/>
        <v/>
      </c>
      <c r="J416" s="106" t="str">
        <f t="shared" si="20"/>
        <v/>
      </c>
      <c r="K416" s="106" t="str">
        <f>IF(ISERROR(VLOOKUP($J416,'Miljövärden urval för publ'!$B$2:$H$490,MATCH(K$3,'Miljövärden urval för publ'!$B$2:$H$2,0),FALSE)),"",VLOOKUP($J416,'Miljövärden urval för publ'!$B$2:$H$490,MATCH(K$3,'Miljövärden urval för publ'!$B$2:$H$2,0),FALSE))</f>
        <v/>
      </c>
      <c r="L416" s="106" t="str">
        <f>IF(ISERROR(VLOOKUP($J416,'Miljövärden urval för publ'!$B$2:$H$490,MATCH(L$3,'Miljövärden urval för publ'!$B$2:$H$2,0),FALSE)),"",VLOOKUP($J416,'Miljövärden urval för publ'!$B$2:$H$490,MATCH(L$3,'Miljövärden urval för publ'!$B$2:$H$2,0),FALSE))</f>
        <v/>
      </c>
      <c r="M416" s="106" t="str">
        <f>IF(ISERROR(VLOOKUP($J416,'Miljövärden urval för publ'!$B$2:$H$490,MATCH(M$3,'Miljövärden urval för publ'!$B$2:$H$2,0),FALSE)),"",VLOOKUP($J416,'Miljövärden urval för publ'!$B$2:$H$490,MATCH(M$3,'Miljövärden urval för publ'!$B$2:$H$2,0),FALSE))</f>
        <v/>
      </c>
      <c r="N416" s="106" t="str">
        <f>IF(ISERROR(VLOOKUP($J416,'Miljövärden urval för publ'!$B$2:$H$490,MATCH(N$3,'Miljövärden urval för publ'!$B$2:$H$2,0),FALSE)),"",VLOOKUP($J416,'Miljövärden urval för publ'!$B$2:$H$490,MATCH(N$3,'Miljövärden urval för publ'!$B$2:$H$2,0),FALSE))</f>
        <v/>
      </c>
    </row>
    <row r="417" spans="1:14" x14ac:dyDescent="0.25">
      <c r="A417" s="116"/>
      <c r="B417" s="116"/>
      <c r="E417" s="113"/>
      <c r="I417" s="106" t="str">
        <f t="shared" si="19"/>
        <v/>
      </c>
      <c r="J417" s="106" t="str">
        <f t="shared" si="20"/>
        <v/>
      </c>
      <c r="K417" s="106" t="str">
        <f>IF(ISERROR(VLOOKUP($J417,'Miljövärden urval för publ'!$B$2:$H$490,MATCH(K$3,'Miljövärden urval för publ'!$B$2:$H$2,0),FALSE)),"",VLOOKUP($J417,'Miljövärden urval för publ'!$B$2:$H$490,MATCH(K$3,'Miljövärden urval för publ'!$B$2:$H$2,0),FALSE))</f>
        <v/>
      </c>
      <c r="L417" s="106" t="str">
        <f>IF(ISERROR(VLOOKUP($J417,'Miljövärden urval för publ'!$B$2:$H$490,MATCH(L$3,'Miljövärden urval för publ'!$B$2:$H$2,0),FALSE)),"",VLOOKUP($J417,'Miljövärden urval för publ'!$B$2:$H$490,MATCH(L$3,'Miljövärden urval för publ'!$B$2:$H$2,0),FALSE))</f>
        <v/>
      </c>
      <c r="M417" s="106" t="str">
        <f>IF(ISERROR(VLOOKUP($J417,'Miljövärden urval för publ'!$B$2:$H$490,MATCH(M$3,'Miljövärden urval för publ'!$B$2:$H$2,0),FALSE)),"",VLOOKUP($J417,'Miljövärden urval för publ'!$B$2:$H$490,MATCH(M$3,'Miljövärden urval för publ'!$B$2:$H$2,0),FALSE))</f>
        <v/>
      </c>
      <c r="N417" s="106" t="str">
        <f>IF(ISERROR(VLOOKUP($J417,'Miljövärden urval för publ'!$B$2:$H$490,MATCH(N$3,'Miljövärden urval för publ'!$B$2:$H$2,0),FALSE)),"",VLOOKUP($J417,'Miljövärden urval för publ'!$B$2:$H$490,MATCH(N$3,'Miljövärden urval för publ'!$B$2:$H$2,0),FALSE))</f>
        <v/>
      </c>
    </row>
    <row r="418" spans="1:14" x14ac:dyDescent="0.25">
      <c r="A418" s="116"/>
      <c r="B418" s="116"/>
      <c r="E418" s="113"/>
      <c r="I418" s="106" t="str">
        <f t="shared" si="19"/>
        <v/>
      </c>
      <c r="J418" s="106" t="str">
        <f t="shared" si="20"/>
        <v/>
      </c>
      <c r="K418" s="106" t="str">
        <f>IF(ISERROR(VLOOKUP($J418,'Miljövärden urval för publ'!$B$2:$H$490,MATCH(K$3,'Miljövärden urval för publ'!$B$2:$H$2,0),FALSE)),"",VLOOKUP($J418,'Miljövärden urval för publ'!$B$2:$H$490,MATCH(K$3,'Miljövärden urval för publ'!$B$2:$H$2,0),FALSE))</f>
        <v/>
      </c>
      <c r="L418" s="106" t="str">
        <f>IF(ISERROR(VLOOKUP($J418,'Miljövärden urval för publ'!$B$2:$H$490,MATCH(L$3,'Miljövärden urval för publ'!$B$2:$H$2,0),FALSE)),"",VLOOKUP($J418,'Miljövärden urval för publ'!$B$2:$H$490,MATCH(L$3,'Miljövärden urval för publ'!$B$2:$H$2,0),FALSE))</f>
        <v/>
      </c>
      <c r="M418" s="106" t="str">
        <f>IF(ISERROR(VLOOKUP($J418,'Miljövärden urval för publ'!$B$2:$H$490,MATCH(M$3,'Miljövärden urval för publ'!$B$2:$H$2,0),FALSE)),"",VLOOKUP($J418,'Miljövärden urval för publ'!$B$2:$H$490,MATCH(M$3,'Miljövärden urval för publ'!$B$2:$H$2,0),FALSE))</f>
        <v/>
      </c>
      <c r="N418" s="106" t="str">
        <f>IF(ISERROR(VLOOKUP($J418,'Miljövärden urval för publ'!$B$2:$H$490,MATCH(N$3,'Miljövärden urval för publ'!$B$2:$H$2,0),FALSE)),"",VLOOKUP($J418,'Miljövärden urval för publ'!$B$2:$H$490,MATCH(N$3,'Miljövärden urval för publ'!$B$2:$H$2,0),FALSE))</f>
        <v/>
      </c>
    </row>
    <row r="419" spans="1:14" x14ac:dyDescent="0.25">
      <c r="A419" s="116"/>
      <c r="B419" s="116"/>
      <c r="E419" s="113"/>
      <c r="I419" s="106" t="str">
        <f t="shared" si="19"/>
        <v/>
      </c>
      <c r="J419" s="106" t="str">
        <f t="shared" si="20"/>
        <v/>
      </c>
      <c r="K419" s="106" t="str">
        <f>IF(ISERROR(VLOOKUP($J419,'Miljövärden urval för publ'!$B$2:$H$490,MATCH(K$3,'Miljövärden urval för publ'!$B$2:$H$2,0),FALSE)),"",VLOOKUP($J419,'Miljövärden urval för publ'!$B$2:$H$490,MATCH(K$3,'Miljövärden urval för publ'!$B$2:$H$2,0),FALSE))</f>
        <v/>
      </c>
      <c r="L419" s="106" t="str">
        <f>IF(ISERROR(VLOOKUP($J419,'Miljövärden urval för publ'!$B$2:$H$490,MATCH(L$3,'Miljövärden urval för publ'!$B$2:$H$2,0),FALSE)),"",VLOOKUP($J419,'Miljövärden urval för publ'!$B$2:$H$490,MATCH(L$3,'Miljövärden urval för publ'!$B$2:$H$2,0),FALSE))</f>
        <v/>
      </c>
      <c r="M419" s="106" t="str">
        <f>IF(ISERROR(VLOOKUP($J419,'Miljövärden urval för publ'!$B$2:$H$490,MATCH(M$3,'Miljövärden urval för publ'!$B$2:$H$2,0),FALSE)),"",VLOOKUP($J419,'Miljövärden urval för publ'!$B$2:$H$490,MATCH(M$3,'Miljövärden urval för publ'!$B$2:$H$2,0),FALSE))</f>
        <v/>
      </c>
      <c r="N419" s="106" t="str">
        <f>IF(ISERROR(VLOOKUP($J419,'Miljövärden urval för publ'!$B$2:$H$490,MATCH(N$3,'Miljövärden urval för publ'!$B$2:$H$2,0),FALSE)),"",VLOOKUP($J419,'Miljövärden urval för publ'!$B$2:$H$490,MATCH(N$3,'Miljövärden urval för publ'!$B$2:$H$2,0),FALSE))</f>
        <v/>
      </c>
    </row>
    <row r="420" spans="1:14" x14ac:dyDescent="0.25">
      <c r="A420" s="116"/>
      <c r="B420" s="116"/>
      <c r="E420" s="113"/>
      <c r="I420" s="106" t="str">
        <f t="shared" si="19"/>
        <v/>
      </c>
      <c r="J420" s="106" t="str">
        <f t="shared" si="20"/>
        <v/>
      </c>
      <c r="K420" s="106" t="str">
        <f>IF(ISERROR(VLOOKUP($J420,'Miljövärden urval för publ'!$B$2:$H$490,MATCH(K$3,'Miljövärden urval för publ'!$B$2:$H$2,0),FALSE)),"",VLOOKUP($J420,'Miljövärden urval för publ'!$B$2:$H$490,MATCH(K$3,'Miljövärden urval för publ'!$B$2:$H$2,0),FALSE))</f>
        <v/>
      </c>
      <c r="L420" s="106" t="str">
        <f>IF(ISERROR(VLOOKUP($J420,'Miljövärden urval för publ'!$B$2:$H$490,MATCH(L$3,'Miljövärden urval för publ'!$B$2:$H$2,0),FALSE)),"",VLOOKUP($J420,'Miljövärden urval för publ'!$B$2:$H$490,MATCH(L$3,'Miljövärden urval för publ'!$B$2:$H$2,0),FALSE))</f>
        <v/>
      </c>
      <c r="M420" s="106" t="str">
        <f>IF(ISERROR(VLOOKUP($J420,'Miljövärden urval för publ'!$B$2:$H$490,MATCH(M$3,'Miljövärden urval för publ'!$B$2:$H$2,0),FALSE)),"",VLOOKUP($J420,'Miljövärden urval för publ'!$B$2:$H$490,MATCH(M$3,'Miljövärden urval för publ'!$B$2:$H$2,0),FALSE))</f>
        <v/>
      </c>
      <c r="N420" s="106" t="str">
        <f>IF(ISERROR(VLOOKUP($J420,'Miljövärden urval för publ'!$B$2:$H$490,MATCH(N$3,'Miljövärden urval för publ'!$B$2:$H$2,0),FALSE)),"",VLOOKUP($J420,'Miljövärden urval för publ'!$B$2:$H$490,MATCH(N$3,'Miljövärden urval för publ'!$B$2:$H$2,0),FALSE))</f>
        <v/>
      </c>
    </row>
    <row r="421" spans="1:14" x14ac:dyDescent="0.25">
      <c r="A421" s="116"/>
      <c r="B421" s="116"/>
      <c r="E421" s="113"/>
      <c r="I421" s="106" t="str">
        <f t="shared" si="19"/>
        <v/>
      </c>
      <c r="J421" s="106" t="str">
        <f t="shared" si="20"/>
        <v/>
      </c>
      <c r="K421" s="106" t="str">
        <f>IF(ISERROR(VLOOKUP($J421,'Miljövärden urval för publ'!$B$2:$H$490,MATCH(K$3,'Miljövärden urval för publ'!$B$2:$H$2,0),FALSE)),"",VLOOKUP($J421,'Miljövärden urval för publ'!$B$2:$H$490,MATCH(K$3,'Miljövärden urval för publ'!$B$2:$H$2,0),FALSE))</f>
        <v/>
      </c>
      <c r="L421" s="106" t="str">
        <f>IF(ISERROR(VLOOKUP($J421,'Miljövärden urval för publ'!$B$2:$H$490,MATCH(L$3,'Miljövärden urval för publ'!$B$2:$H$2,0),FALSE)),"",VLOOKUP($J421,'Miljövärden urval för publ'!$B$2:$H$490,MATCH(L$3,'Miljövärden urval för publ'!$B$2:$H$2,0),FALSE))</f>
        <v/>
      </c>
      <c r="M421" s="106" t="str">
        <f>IF(ISERROR(VLOOKUP($J421,'Miljövärden urval för publ'!$B$2:$H$490,MATCH(M$3,'Miljövärden urval för publ'!$B$2:$H$2,0),FALSE)),"",VLOOKUP($J421,'Miljövärden urval för publ'!$B$2:$H$490,MATCH(M$3,'Miljövärden urval för publ'!$B$2:$H$2,0),FALSE))</f>
        <v/>
      </c>
      <c r="N421" s="106" t="str">
        <f>IF(ISERROR(VLOOKUP($J421,'Miljövärden urval för publ'!$B$2:$H$490,MATCH(N$3,'Miljövärden urval för publ'!$B$2:$H$2,0),FALSE)),"",VLOOKUP($J421,'Miljövärden urval för publ'!$B$2:$H$490,MATCH(N$3,'Miljövärden urval för publ'!$B$2:$H$2,0),FALSE))</f>
        <v/>
      </c>
    </row>
    <row r="422" spans="1:14" x14ac:dyDescent="0.25">
      <c r="A422" s="116"/>
      <c r="B422" s="116"/>
      <c r="E422" s="113"/>
      <c r="I422" s="106" t="str">
        <f t="shared" si="19"/>
        <v/>
      </c>
      <c r="J422" s="106" t="str">
        <f t="shared" si="20"/>
        <v/>
      </c>
      <c r="K422" s="106" t="str">
        <f>IF(ISERROR(VLOOKUP($J422,'Miljövärden urval för publ'!$B$2:$H$490,MATCH(K$3,'Miljövärden urval för publ'!$B$2:$H$2,0),FALSE)),"",VLOOKUP($J422,'Miljövärden urval för publ'!$B$2:$H$490,MATCH(K$3,'Miljövärden urval för publ'!$B$2:$H$2,0),FALSE))</f>
        <v/>
      </c>
      <c r="L422" s="106" t="str">
        <f>IF(ISERROR(VLOOKUP($J422,'Miljövärden urval för publ'!$B$2:$H$490,MATCH(L$3,'Miljövärden urval för publ'!$B$2:$H$2,0),FALSE)),"",VLOOKUP($J422,'Miljövärden urval för publ'!$B$2:$H$490,MATCH(L$3,'Miljövärden urval för publ'!$B$2:$H$2,0),FALSE))</f>
        <v/>
      </c>
      <c r="M422" s="106" t="str">
        <f>IF(ISERROR(VLOOKUP($J422,'Miljövärden urval för publ'!$B$2:$H$490,MATCH(M$3,'Miljövärden urval för publ'!$B$2:$H$2,0),FALSE)),"",VLOOKUP($J422,'Miljövärden urval för publ'!$B$2:$H$490,MATCH(M$3,'Miljövärden urval för publ'!$B$2:$H$2,0),FALSE))</f>
        <v/>
      </c>
      <c r="N422" s="106" t="str">
        <f>IF(ISERROR(VLOOKUP($J422,'Miljövärden urval för publ'!$B$2:$H$490,MATCH(N$3,'Miljövärden urval för publ'!$B$2:$H$2,0),FALSE)),"",VLOOKUP($J422,'Miljövärden urval för publ'!$B$2:$H$490,MATCH(N$3,'Miljövärden urval för publ'!$B$2:$H$2,0),FALSE))</f>
        <v/>
      </c>
    </row>
    <row r="423" spans="1:14" x14ac:dyDescent="0.25">
      <c r="A423" s="116"/>
      <c r="B423" s="116"/>
      <c r="E423" s="113"/>
      <c r="I423" s="106" t="str">
        <f t="shared" si="19"/>
        <v/>
      </c>
      <c r="J423" s="106" t="str">
        <f t="shared" si="20"/>
        <v/>
      </c>
      <c r="K423" s="106" t="str">
        <f>IF(ISERROR(VLOOKUP($J423,'Miljövärden urval för publ'!$B$2:$H$490,MATCH(K$3,'Miljövärden urval för publ'!$B$2:$H$2,0),FALSE)),"",VLOOKUP($J423,'Miljövärden urval för publ'!$B$2:$H$490,MATCH(K$3,'Miljövärden urval för publ'!$B$2:$H$2,0),FALSE))</f>
        <v/>
      </c>
      <c r="L423" s="106" t="str">
        <f>IF(ISERROR(VLOOKUP($J423,'Miljövärden urval för publ'!$B$2:$H$490,MATCH(L$3,'Miljövärden urval för publ'!$B$2:$H$2,0),FALSE)),"",VLOOKUP($J423,'Miljövärden urval för publ'!$B$2:$H$490,MATCH(L$3,'Miljövärden urval för publ'!$B$2:$H$2,0),FALSE))</f>
        <v/>
      </c>
      <c r="M423" s="106" t="str">
        <f>IF(ISERROR(VLOOKUP($J423,'Miljövärden urval för publ'!$B$2:$H$490,MATCH(M$3,'Miljövärden urval för publ'!$B$2:$H$2,0),FALSE)),"",VLOOKUP($J423,'Miljövärden urval för publ'!$B$2:$H$490,MATCH(M$3,'Miljövärden urval för publ'!$B$2:$H$2,0),FALSE))</f>
        <v/>
      </c>
      <c r="N423" s="106" t="str">
        <f>IF(ISERROR(VLOOKUP($J423,'Miljövärden urval för publ'!$B$2:$H$490,MATCH(N$3,'Miljövärden urval för publ'!$B$2:$H$2,0),FALSE)),"",VLOOKUP($J423,'Miljövärden urval för publ'!$B$2:$H$490,MATCH(N$3,'Miljövärden urval för publ'!$B$2:$H$2,0),FALSE))</f>
        <v/>
      </c>
    </row>
    <row r="424" spans="1:14" x14ac:dyDescent="0.25">
      <c r="A424" s="116"/>
      <c r="B424" s="116"/>
      <c r="E424" s="113"/>
      <c r="I424" s="106" t="str">
        <f t="shared" si="19"/>
        <v/>
      </c>
      <c r="J424" s="106" t="str">
        <f t="shared" si="20"/>
        <v/>
      </c>
      <c r="K424" s="106" t="str">
        <f>IF(ISERROR(VLOOKUP($J424,'Miljövärden urval för publ'!$B$2:$H$490,MATCH(K$3,'Miljövärden urval för publ'!$B$2:$H$2,0),FALSE)),"",VLOOKUP($J424,'Miljövärden urval för publ'!$B$2:$H$490,MATCH(K$3,'Miljövärden urval för publ'!$B$2:$H$2,0),FALSE))</f>
        <v/>
      </c>
      <c r="L424" s="106" t="str">
        <f>IF(ISERROR(VLOOKUP($J424,'Miljövärden urval för publ'!$B$2:$H$490,MATCH(L$3,'Miljövärden urval för publ'!$B$2:$H$2,0),FALSE)),"",VLOOKUP($J424,'Miljövärden urval för publ'!$B$2:$H$490,MATCH(L$3,'Miljövärden urval för publ'!$B$2:$H$2,0),FALSE))</f>
        <v/>
      </c>
      <c r="M424" s="106" t="str">
        <f>IF(ISERROR(VLOOKUP($J424,'Miljövärden urval för publ'!$B$2:$H$490,MATCH(M$3,'Miljövärden urval för publ'!$B$2:$H$2,0),FALSE)),"",VLOOKUP($J424,'Miljövärden urval för publ'!$B$2:$H$490,MATCH(M$3,'Miljövärden urval för publ'!$B$2:$H$2,0),FALSE))</f>
        <v/>
      </c>
      <c r="N424" s="106" t="str">
        <f>IF(ISERROR(VLOOKUP($J424,'Miljövärden urval för publ'!$B$2:$H$490,MATCH(N$3,'Miljövärden urval för publ'!$B$2:$H$2,0),FALSE)),"",VLOOKUP($J424,'Miljövärden urval för publ'!$B$2:$H$490,MATCH(N$3,'Miljövärden urval för publ'!$B$2:$H$2,0),FALSE))</f>
        <v/>
      </c>
    </row>
    <row r="425" spans="1:14" x14ac:dyDescent="0.25">
      <c r="A425" s="116"/>
      <c r="B425" s="116"/>
      <c r="E425" s="113"/>
      <c r="I425" s="106" t="str">
        <f t="shared" si="19"/>
        <v/>
      </c>
      <c r="J425" s="106" t="str">
        <f t="shared" si="20"/>
        <v/>
      </c>
      <c r="K425" s="106" t="str">
        <f>IF(ISERROR(VLOOKUP($J425,'Miljövärden urval för publ'!$B$2:$H$490,MATCH(K$3,'Miljövärden urval för publ'!$B$2:$H$2,0),FALSE)),"",VLOOKUP($J425,'Miljövärden urval för publ'!$B$2:$H$490,MATCH(K$3,'Miljövärden urval för publ'!$B$2:$H$2,0),FALSE))</f>
        <v/>
      </c>
      <c r="L425" s="106" t="str">
        <f>IF(ISERROR(VLOOKUP($J425,'Miljövärden urval för publ'!$B$2:$H$490,MATCH(L$3,'Miljövärden urval för publ'!$B$2:$H$2,0),FALSE)),"",VLOOKUP($J425,'Miljövärden urval för publ'!$B$2:$H$490,MATCH(L$3,'Miljövärden urval för publ'!$B$2:$H$2,0),FALSE))</f>
        <v/>
      </c>
      <c r="M425" s="106" t="str">
        <f>IF(ISERROR(VLOOKUP($J425,'Miljövärden urval för publ'!$B$2:$H$490,MATCH(M$3,'Miljövärden urval för publ'!$B$2:$H$2,0),FALSE)),"",VLOOKUP($J425,'Miljövärden urval för publ'!$B$2:$H$490,MATCH(M$3,'Miljövärden urval för publ'!$B$2:$H$2,0),FALSE))</f>
        <v/>
      </c>
      <c r="N425" s="106" t="str">
        <f>IF(ISERROR(VLOOKUP($J425,'Miljövärden urval för publ'!$B$2:$H$490,MATCH(N$3,'Miljövärden urval för publ'!$B$2:$H$2,0),FALSE)),"",VLOOKUP($J425,'Miljövärden urval för publ'!$B$2:$H$490,MATCH(N$3,'Miljövärden urval för publ'!$B$2:$H$2,0),FALSE))</f>
        <v/>
      </c>
    </row>
    <row r="426" spans="1:14" x14ac:dyDescent="0.25">
      <c r="A426" s="116"/>
      <c r="B426" s="116"/>
      <c r="E426" s="113"/>
      <c r="I426" s="106" t="str">
        <f t="shared" si="19"/>
        <v/>
      </c>
      <c r="J426" s="106" t="str">
        <f t="shared" si="20"/>
        <v/>
      </c>
      <c r="K426" s="106" t="str">
        <f>IF(ISERROR(VLOOKUP($J426,'Miljövärden urval för publ'!$B$2:$H$490,MATCH(K$3,'Miljövärden urval för publ'!$B$2:$H$2,0),FALSE)),"",VLOOKUP($J426,'Miljövärden urval för publ'!$B$2:$H$490,MATCH(K$3,'Miljövärden urval för publ'!$B$2:$H$2,0),FALSE))</f>
        <v/>
      </c>
      <c r="L426" s="106" t="str">
        <f>IF(ISERROR(VLOOKUP($J426,'Miljövärden urval för publ'!$B$2:$H$490,MATCH(L$3,'Miljövärden urval för publ'!$B$2:$H$2,0),FALSE)),"",VLOOKUP($J426,'Miljövärden urval för publ'!$B$2:$H$490,MATCH(L$3,'Miljövärden urval för publ'!$B$2:$H$2,0),FALSE))</f>
        <v/>
      </c>
      <c r="M426" s="106" t="str">
        <f>IF(ISERROR(VLOOKUP($J426,'Miljövärden urval för publ'!$B$2:$H$490,MATCH(M$3,'Miljövärden urval för publ'!$B$2:$H$2,0),FALSE)),"",VLOOKUP($J426,'Miljövärden urval för publ'!$B$2:$H$490,MATCH(M$3,'Miljövärden urval för publ'!$B$2:$H$2,0),FALSE))</f>
        <v/>
      </c>
      <c r="N426" s="106" t="str">
        <f>IF(ISERROR(VLOOKUP($J426,'Miljövärden urval för publ'!$B$2:$H$490,MATCH(N$3,'Miljövärden urval för publ'!$B$2:$H$2,0),FALSE)),"",VLOOKUP($J426,'Miljövärden urval för publ'!$B$2:$H$490,MATCH(N$3,'Miljövärden urval för publ'!$B$2:$H$2,0),FALSE))</f>
        <v/>
      </c>
    </row>
    <row r="427" spans="1:14" x14ac:dyDescent="0.25">
      <c r="A427" s="116"/>
      <c r="B427" s="116"/>
      <c r="E427" s="113"/>
      <c r="I427" s="106" t="str">
        <f t="shared" si="19"/>
        <v/>
      </c>
      <c r="J427" s="106" t="str">
        <f t="shared" si="20"/>
        <v/>
      </c>
      <c r="K427" s="106" t="str">
        <f>IF(ISERROR(VLOOKUP($J427,'Miljövärden urval för publ'!$B$2:$H$490,MATCH(K$3,'Miljövärden urval för publ'!$B$2:$H$2,0),FALSE)),"",VLOOKUP($J427,'Miljövärden urval för publ'!$B$2:$H$490,MATCH(K$3,'Miljövärden urval för publ'!$B$2:$H$2,0),FALSE))</f>
        <v/>
      </c>
      <c r="L427" s="106" t="str">
        <f>IF(ISERROR(VLOOKUP($J427,'Miljövärden urval för publ'!$B$2:$H$490,MATCH(L$3,'Miljövärden urval för publ'!$B$2:$H$2,0),FALSE)),"",VLOOKUP($J427,'Miljövärden urval för publ'!$B$2:$H$490,MATCH(L$3,'Miljövärden urval för publ'!$B$2:$H$2,0),FALSE))</f>
        <v/>
      </c>
      <c r="M427" s="106" t="str">
        <f>IF(ISERROR(VLOOKUP($J427,'Miljövärden urval för publ'!$B$2:$H$490,MATCH(M$3,'Miljövärden urval för publ'!$B$2:$H$2,0),FALSE)),"",VLOOKUP($J427,'Miljövärden urval för publ'!$B$2:$H$490,MATCH(M$3,'Miljövärden urval för publ'!$B$2:$H$2,0),FALSE))</f>
        <v/>
      </c>
      <c r="N427" s="106" t="str">
        <f>IF(ISERROR(VLOOKUP($J427,'Miljövärden urval för publ'!$B$2:$H$490,MATCH(N$3,'Miljövärden urval för publ'!$B$2:$H$2,0),FALSE)),"",VLOOKUP($J427,'Miljövärden urval för publ'!$B$2:$H$490,MATCH(N$3,'Miljövärden urval för publ'!$B$2:$H$2,0),FALSE))</f>
        <v/>
      </c>
    </row>
    <row r="428" spans="1:14" x14ac:dyDescent="0.25">
      <c r="A428" s="116"/>
      <c r="B428" s="116"/>
      <c r="E428" s="113"/>
      <c r="I428" s="106" t="str">
        <f t="shared" si="19"/>
        <v/>
      </c>
      <c r="J428" s="106" t="str">
        <f t="shared" si="20"/>
        <v/>
      </c>
      <c r="K428" s="106" t="str">
        <f>IF(ISERROR(VLOOKUP($J428,'Miljövärden urval för publ'!$B$2:$H$490,MATCH(K$3,'Miljövärden urval för publ'!$B$2:$H$2,0),FALSE)),"",VLOOKUP($J428,'Miljövärden urval för publ'!$B$2:$H$490,MATCH(K$3,'Miljövärden urval för publ'!$B$2:$H$2,0),FALSE))</f>
        <v/>
      </c>
      <c r="L428" s="106" t="str">
        <f>IF(ISERROR(VLOOKUP($J428,'Miljövärden urval för publ'!$B$2:$H$490,MATCH(L$3,'Miljövärden urval för publ'!$B$2:$H$2,0),FALSE)),"",VLOOKUP($J428,'Miljövärden urval för publ'!$B$2:$H$490,MATCH(L$3,'Miljövärden urval för publ'!$B$2:$H$2,0),FALSE))</f>
        <v/>
      </c>
      <c r="M428" s="106" t="str">
        <f>IF(ISERROR(VLOOKUP($J428,'Miljövärden urval för publ'!$B$2:$H$490,MATCH(M$3,'Miljövärden urval för publ'!$B$2:$H$2,0),FALSE)),"",VLOOKUP($J428,'Miljövärden urval för publ'!$B$2:$H$490,MATCH(M$3,'Miljövärden urval för publ'!$B$2:$H$2,0),FALSE))</f>
        <v/>
      </c>
      <c r="N428" s="106" t="str">
        <f>IF(ISERROR(VLOOKUP($J428,'Miljövärden urval för publ'!$B$2:$H$490,MATCH(N$3,'Miljövärden urval för publ'!$B$2:$H$2,0),FALSE)),"",VLOOKUP($J428,'Miljövärden urval för publ'!$B$2:$H$490,MATCH(N$3,'Miljövärden urval för publ'!$B$2:$H$2,0),FALSE))</f>
        <v/>
      </c>
    </row>
    <row r="429" spans="1:14" x14ac:dyDescent="0.25">
      <c r="A429" s="116"/>
      <c r="B429" s="116"/>
      <c r="E429" s="113"/>
      <c r="I429" s="106" t="str">
        <f t="shared" si="19"/>
        <v/>
      </c>
      <c r="J429" s="106" t="str">
        <f t="shared" si="20"/>
        <v/>
      </c>
      <c r="K429" s="106" t="str">
        <f>IF(ISERROR(VLOOKUP($J429,'Miljövärden urval för publ'!$B$2:$H$490,MATCH(K$3,'Miljövärden urval för publ'!$B$2:$H$2,0),FALSE)),"",VLOOKUP($J429,'Miljövärden urval för publ'!$B$2:$H$490,MATCH(K$3,'Miljövärden urval för publ'!$B$2:$H$2,0),FALSE))</f>
        <v/>
      </c>
      <c r="L429" s="106" t="str">
        <f>IF(ISERROR(VLOOKUP($J429,'Miljövärden urval för publ'!$B$2:$H$490,MATCH(L$3,'Miljövärden urval för publ'!$B$2:$H$2,0),FALSE)),"",VLOOKUP($J429,'Miljövärden urval för publ'!$B$2:$H$490,MATCH(L$3,'Miljövärden urval för publ'!$B$2:$H$2,0),FALSE))</f>
        <v/>
      </c>
      <c r="M429" s="106" t="str">
        <f>IF(ISERROR(VLOOKUP($J429,'Miljövärden urval för publ'!$B$2:$H$490,MATCH(M$3,'Miljövärden urval för publ'!$B$2:$H$2,0),FALSE)),"",VLOOKUP($J429,'Miljövärden urval för publ'!$B$2:$H$490,MATCH(M$3,'Miljövärden urval för publ'!$B$2:$H$2,0),FALSE))</f>
        <v/>
      </c>
      <c r="N429" s="106" t="str">
        <f>IF(ISERROR(VLOOKUP($J429,'Miljövärden urval för publ'!$B$2:$H$490,MATCH(N$3,'Miljövärden urval för publ'!$B$2:$H$2,0),FALSE)),"",VLOOKUP($J429,'Miljövärden urval för publ'!$B$2:$H$490,MATCH(N$3,'Miljövärden urval för publ'!$B$2:$H$2,0),FALSE))</f>
        <v/>
      </c>
    </row>
    <row r="430" spans="1:14" x14ac:dyDescent="0.25">
      <c r="A430" s="116"/>
      <c r="B430" s="116"/>
      <c r="E430" s="113"/>
      <c r="I430" s="106" t="str">
        <f t="shared" si="19"/>
        <v/>
      </c>
      <c r="J430" s="106" t="str">
        <f t="shared" si="20"/>
        <v/>
      </c>
      <c r="K430" s="106" t="str">
        <f>IF(ISERROR(VLOOKUP($J430,'Miljövärden urval för publ'!$B$2:$H$490,MATCH(K$3,'Miljövärden urval för publ'!$B$2:$H$2,0),FALSE)),"",VLOOKUP($J430,'Miljövärden urval för publ'!$B$2:$H$490,MATCH(K$3,'Miljövärden urval för publ'!$B$2:$H$2,0),FALSE))</f>
        <v/>
      </c>
      <c r="L430" s="106" t="str">
        <f>IF(ISERROR(VLOOKUP($J430,'Miljövärden urval för publ'!$B$2:$H$490,MATCH(L$3,'Miljövärden urval för publ'!$B$2:$H$2,0),FALSE)),"",VLOOKUP($J430,'Miljövärden urval för publ'!$B$2:$H$490,MATCH(L$3,'Miljövärden urval för publ'!$B$2:$H$2,0),FALSE))</f>
        <v/>
      </c>
      <c r="M430" s="106" t="str">
        <f>IF(ISERROR(VLOOKUP($J430,'Miljövärden urval för publ'!$B$2:$H$490,MATCH(M$3,'Miljövärden urval för publ'!$B$2:$H$2,0),FALSE)),"",VLOOKUP($J430,'Miljövärden urval för publ'!$B$2:$H$490,MATCH(M$3,'Miljövärden urval för publ'!$B$2:$H$2,0),FALSE))</f>
        <v/>
      </c>
      <c r="N430" s="106" t="str">
        <f>IF(ISERROR(VLOOKUP($J430,'Miljövärden urval för publ'!$B$2:$H$490,MATCH(N$3,'Miljövärden urval för publ'!$B$2:$H$2,0),FALSE)),"",VLOOKUP($J430,'Miljövärden urval för publ'!$B$2:$H$490,MATCH(N$3,'Miljövärden urval för publ'!$B$2:$H$2,0),FALSE))</f>
        <v/>
      </c>
    </row>
    <row r="431" spans="1:14" x14ac:dyDescent="0.25">
      <c r="A431" s="116"/>
      <c r="B431" s="116"/>
      <c r="E431" s="113"/>
      <c r="I431" s="106" t="str">
        <f t="shared" si="19"/>
        <v/>
      </c>
      <c r="J431" s="106" t="str">
        <f t="shared" si="20"/>
        <v/>
      </c>
      <c r="K431" s="106" t="str">
        <f>IF(ISERROR(VLOOKUP($J431,'Miljövärden urval för publ'!$B$2:$H$490,MATCH(K$3,'Miljövärden urval för publ'!$B$2:$H$2,0),FALSE)),"",VLOOKUP($J431,'Miljövärden urval för publ'!$B$2:$H$490,MATCH(K$3,'Miljövärden urval för publ'!$B$2:$H$2,0),FALSE))</f>
        <v/>
      </c>
      <c r="L431" s="106" t="str">
        <f>IF(ISERROR(VLOOKUP($J431,'Miljövärden urval för publ'!$B$2:$H$490,MATCH(L$3,'Miljövärden urval för publ'!$B$2:$H$2,0),FALSE)),"",VLOOKUP($J431,'Miljövärden urval för publ'!$B$2:$H$490,MATCH(L$3,'Miljövärden urval för publ'!$B$2:$H$2,0),FALSE))</f>
        <v/>
      </c>
      <c r="M431" s="106" t="str">
        <f>IF(ISERROR(VLOOKUP($J431,'Miljövärden urval för publ'!$B$2:$H$490,MATCH(M$3,'Miljövärden urval för publ'!$B$2:$H$2,0),FALSE)),"",VLOOKUP($J431,'Miljövärden urval för publ'!$B$2:$H$490,MATCH(M$3,'Miljövärden urval för publ'!$B$2:$H$2,0),FALSE))</f>
        <v/>
      </c>
      <c r="N431" s="106" t="str">
        <f>IF(ISERROR(VLOOKUP($J431,'Miljövärden urval för publ'!$B$2:$H$490,MATCH(N$3,'Miljövärden urval för publ'!$B$2:$H$2,0),FALSE)),"",VLOOKUP($J431,'Miljövärden urval för publ'!$B$2:$H$490,MATCH(N$3,'Miljövärden urval för publ'!$B$2:$H$2,0),FALSE))</f>
        <v/>
      </c>
    </row>
    <row r="432" spans="1:14" x14ac:dyDescent="0.25">
      <c r="A432" s="116"/>
      <c r="B432" s="116"/>
      <c r="E432" s="113"/>
      <c r="I432" s="106" t="str">
        <f t="shared" si="19"/>
        <v/>
      </c>
      <c r="J432" s="106" t="str">
        <f t="shared" si="20"/>
        <v/>
      </c>
      <c r="K432" s="106" t="str">
        <f>IF(ISERROR(VLOOKUP($J432,'Miljövärden urval för publ'!$B$2:$H$490,MATCH(K$3,'Miljövärden urval för publ'!$B$2:$H$2,0),FALSE)),"",VLOOKUP($J432,'Miljövärden urval för publ'!$B$2:$H$490,MATCH(K$3,'Miljövärden urval för publ'!$B$2:$H$2,0),FALSE))</f>
        <v/>
      </c>
      <c r="L432" s="106" t="str">
        <f>IF(ISERROR(VLOOKUP($J432,'Miljövärden urval för publ'!$B$2:$H$490,MATCH(L$3,'Miljövärden urval för publ'!$B$2:$H$2,0),FALSE)),"",VLOOKUP($J432,'Miljövärden urval för publ'!$B$2:$H$490,MATCH(L$3,'Miljövärden urval för publ'!$B$2:$H$2,0),FALSE))</f>
        <v/>
      </c>
      <c r="M432" s="106" t="str">
        <f>IF(ISERROR(VLOOKUP($J432,'Miljövärden urval för publ'!$B$2:$H$490,MATCH(M$3,'Miljövärden urval för publ'!$B$2:$H$2,0),FALSE)),"",VLOOKUP($J432,'Miljövärden urval för publ'!$B$2:$H$490,MATCH(M$3,'Miljövärden urval för publ'!$B$2:$H$2,0),FALSE))</f>
        <v/>
      </c>
      <c r="N432" s="106" t="str">
        <f>IF(ISERROR(VLOOKUP($J432,'Miljövärden urval för publ'!$B$2:$H$490,MATCH(N$3,'Miljövärden urval för publ'!$B$2:$H$2,0),FALSE)),"",VLOOKUP($J432,'Miljövärden urval för publ'!$B$2:$H$490,MATCH(N$3,'Miljövärden urval för publ'!$B$2:$H$2,0),FALSE))</f>
        <v/>
      </c>
    </row>
    <row r="433" spans="1:14" x14ac:dyDescent="0.25">
      <c r="A433" s="116"/>
      <c r="B433" s="116"/>
      <c r="E433" s="113"/>
      <c r="I433" s="106" t="str">
        <f t="shared" si="19"/>
        <v/>
      </c>
      <c r="J433" s="106" t="str">
        <f t="shared" si="20"/>
        <v/>
      </c>
      <c r="K433" s="106" t="str">
        <f>IF(ISERROR(VLOOKUP($J433,'Miljövärden urval för publ'!$B$2:$H$490,MATCH(K$3,'Miljövärden urval för publ'!$B$2:$H$2,0),FALSE)),"",VLOOKUP($J433,'Miljövärden urval för publ'!$B$2:$H$490,MATCH(K$3,'Miljövärden urval för publ'!$B$2:$H$2,0),FALSE))</f>
        <v/>
      </c>
      <c r="L433" s="106" t="str">
        <f>IF(ISERROR(VLOOKUP($J433,'Miljövärden urval för publ'!$B$2:$H$490,MATCH(L$3,'Miljövärden urval för publ'!$B$2:$H$2,0),FALSE)),"",VLOOKUP($J433,'Miljövärden urval för publ'!$B$2:$H$490,MATCH(L$3,'Miljövärden urval för publ'!$B$2:$H$2,0),FALSE))</f>
        <v/>
      </c>
      <c r="M433" s="106" t="str">
        <f>IF(ISERROR(VLOOKUP($J433,'Miljövärden urval för publ'!$B$2:$H$490,MATCH(M$3,'Miljövärden urval för publ'!$B$2:$H$2,0),FALSE)),"",VLOOKUP($J433,'Miljövärden urval för publ'!$B$2:$H$490,MATCH(M$3,'Miljövärden urval för publ'!$B$2:$H$2,0),FALSE))</f>
        <v/>
      </c>
      <c r="N433" s="106" t="str">
        <f>IF(ISERROR(VLOOKUP($J433,'Miljövärden urval för publ'!$B$2:$H$490,MATCH(N$3,'Miljövärden urval för publ'!$B$2:$H$2,0),FALSE)),"",VLOOKUP($J433,'Miljövärden urval för publ'!$B$2:$H$490,MATCH(N$3,'Miljövärden urval för publ'!$B$2:$H$2,0),FALSE))</f>
        <v/>
      </c>
    </row>
    <row r="434" spans="1:14" x14ac:dyDescent="0.25">
      <c r="A434" s="116"/>
      <c r="B434" s="116"/>
      <c r="E434" s="113"/>
      <c r="I434" s="106" t="str">
        <f t="shared" si="19"/>
        <v/>
      </c>
      <c r="J434" s="106" t="str">
        <f t="shared" si="20"/>
        <v/>
      </c>
      <c r="K434" s="106" t="str">
        <f>IF(ISERROR(VLOOKUP($J434,'Miljövärden urval för publ'!$B$2:$H$490,MATCH(K$3,'Miljövärden urval för publ'!$B$2:$H$2,0),FALSE)),"",VLOOKUP($J434,'Miljövärden urval för publ'!$B$2:$H$490,MATCH(K$3,'Miljövärden urval för publ'!$B$2:$H$2,0),FALSE))</f>
        <v/>
      </c>
      <c r="L434" s="106" t="str">
        <f>IF(ISERROR(VLOOKUP($J434,'Miljövärden urval för publ'!$B$2:$H$490,MATCH(L$3,'Miljövärden urval för publ'!$B$2:$H$2,0),FALSE)),"",VLOOKUP($J434,'Miljövärden urval för publ'!$B$2:$H$490,MATCH(L$3,'Miljövärden urval för publ'!$B$2:$H$2,0),FALSE))</f>
        <v/>
      </c>
      <c r="M434" s="106" t="str">
        <f>IF(ISERROR(VLOOKUP($J434,'Miljövärden urval för publ'!$B$2:$H$490,MATCH(M$3,'Miljövärden urval för publ'!$B$2:$H$2,0),FALSE)),"",VLOOKUP($J434,'Miljövärden urval för publ'!$B$2:$H$490,MATCH(M$3,'Miljövärden urval för publ'!$B$2:$H$2,0),FALSE))</f>
        <v/>
      </c>
      <c r="N434" s="106" t="str">
        <f>IF(ISERROR(VLOOKUP($J434,'Miljövärden urval för publ'!$B$2:$H$490,MATCH(N$3,'Miljövärden urval för publ'!$B$2:$H$2,0),FALSE)),"",VLOOKUP($J434,'Miljövärden urval för publ'!$B$2:$H$490,MATCH(N$3,'Miljövärden urval för publ'!$B$2:$H$2,0),FALSE))</f>
        <v/>
      </c>
    </row>
    <row r="435" spans="1:14" x14ac:dyDescent="0.25">
      <c r="A435" s="116"/>
      <c r="B435" s="116"/>
      <c r="E435" s="113"/>
      <c r="I435" s="106" t="str">
        <f t="shared" si="19"/>
        <v/>
      </c>
      <c r="J435" s="106" t="str">
        <f t="shared" si="20"/>
        <v/>
      </c>
      <c r="K435" s="106" t="str">
        <f>IF(ISERROR(VLOOKUP($J435,'Miljövärden urval för publ'!$B$2:$H$490,MATCH(K$3,'Miljövärden urval för publ'!$B$2:$H$2,0),FALSE)),"",VLOOKUP($J435,'Miljövärden urval för publ'!$B$2:$H$490,MATCH(K$3,'Miljövärden urval för publ'!$B$2:$H$2,0),FALSE))</f>
        <v/>
      </c>
      <c r="L435" s="106" t="str">
        <f>IF(ISERROR(VLOOKUP($J435,'Miljövärden urval för publ'!$B$2:$H$490,MATCH(L$3,'Miljövärden urval för publ'!$B$2:$H$2,0),FALSE)),"",VLOOKUP($J435,'Miljövärden urval för publ'!$B$2:$H$490,MATCH(L$3,'Miljövärden urval för publ'!$B$2:$H$2,0),FALSE))</f>
        <v/>
      </c>
      <c r="M435" s="106" t="str">
        <f>IF(ISERROR(VLOOKUP($J435,'Miljövärden urval för publ'!$B$2:$H$490,MATCH(M$3,'Miljövärden urval för publ'!$B$2:$H$2,0),FALSE)),"",VLOOKUP($J435,'Miljövärden urval för publ'!$B$2:$H$490,MATCH(M$3,'Miljövärden urval för publ'!$B$2:$H$2,0),FALSE))</f>
        <v/>
      </c>
      <c r="N435" s="106" t="str">
        <f>IF(ISERROR(VLOOKUP($J435,'Miljövärden urval för publ'!$B$2:$H$490,MATCH(N$3,'Miljövärden urval för publ'!$B$2:$H$2,0),FALSE)),"",VLOOKUP($J435,'Miljövärden urval för publ'!$B$2:$H$490,MATCH(N$3,'Miljövärden urval för publ'!$B$2:$H$2,0),FALSE))</f>
        <v/>
      </c>
    </row>
    <row r="436" spans="1:14" x14ac:dyDescent="0.25">
      <c r="A436" s="116"/>
      <c r="B436" s="116"/>
      <c r="E436" s="113"/>
      <c r="I436" s="106" t="str">
        <f t="shared" si="19"/>
        <v/>
      </c>
      <c r="J436" s="106" t="str">
        <f t="shared" si="20"/>
        <v/>
      </c>
      <c r="K436" s="106" t="str">
        <f>IF(ISERROR(VLOOKUP($J436,'Miljövärden urval för publ'!$B$2:$H$490,MATCH(K$3,'Miljövärden urval för publ'!$B$2:$H$2,0),FALSE)),"",VLOOKUP($J436,'Miljövärden urval för publ'!$B$2:$H$490,MATCH(K$3,'Miljövärden urval för publ'!$B$2:$H$2,0),FALSE))</f>
        <v/>
      </c>
      <c r="L436" s="106" t="str">
        <f>IF(ISERROR(VLOOKUP($J436,'Miljövärden urval för publ'!$B$2:$H$490,MATCH(L$3,'Miljövärden urval för publ'!$B$2:$H$2,0),FALSE)),"",VLOOKUP($J436,'Miljövärden urval för publ'!$B$2:$H$490,MATCH(L$3,'Miljövärden urval för publ'!$B$2:$H$2,0),FALSE))</f>
        <v/>
      </c>
      <c r="M436" s="106" t="str">
        <f>IF(ISERROR(VLOOKUP($J436,'Miljövärden urval för publ'!$B$2:$H$490,MATCH(M$3,'Miljövärden urval för publ'!$B$2:$H$2,0),FALSE)),"",VLOOKUP($J436,'Miljövärden urval för publ'!$B$2:$H$490,MATCH(M$3,'Miljövärden urval för publ'!$B$2:$H$2,0),FALSE))</f>
        <v/>
      </c>
      <c r="N436" s="106" t="str">
        <f>IF(ISERROR(VLOOKUP($J436,'Miljövärden urval för publ'!$B$2:$H$490,MATCH(N$3,'Miljövärden urval för publ'!$B$2:$H$2,0),FALSE)),"",VLOOKUP($J436,'Miljövärden urval för publ'!$B$2:$H$490,MATCH(N$3,'Miljövärden urval för publ'!$B$2:$H$2,0),FALSE))</f>
        <v/>
      </c>
    </row>
    <row r="437" spans="1:14" x14ac:dyDescent="0.25">
      <c r="A437" s="116"/>
      <c r="B437" s="116"/>
      <c r="E437" s="113"/>
      <c r="I437" s="106" t="str">
        <f t="shared" si="19"/>
        <v/>
      </c>
      <c r="J437" s="106" t="str">
        <f t="shared" si="20"/>
        <v/>
      </c>
      <c r="K437" s="106" t="str">
        <f>IF(ISERROR(VLOOKUP($J437,'Miljövärden urval för publ'!$B$2:$H$490,MATCH(K$3,'Miljövärden urval för publ'!$B$2:$H$2,0),FALSE)),"",VLOOKUP($J437,'Miljövärden urval för publ'!$B$2:$H$490,MATCH(K$3,'Miljövärden urval för publ'!$B$2:$H$2,0),FALSE))</f>
        <v/>
      </c>
      <c r="L437" s="106" t="str">
        <f>IF(ISERROR(VLOOKUP($J437,'Miljövärden urval för publ'!$B$2:$H$490,MATCH(L$3,'Miljövärden urval för publ'!$B$2:$H$2,0),FALSE)),"",VLOOKUP($J437,'Miljövärden urval för publ'!$B$2:$H$490,MATCH(L$3,'Miljövärden urval för publ'!$B$2:$H$2,0),FALSE))</f>
        <v/>
      </c>
      <c r="M437" s="106" t="str">
        <f>IF(ISERROR(VLOOKUP($J437,'Miljövärden urval för publ'!$B$2:$H$490,MATCH(M$3,'Miljövärden urval för publ'!$B$2:$H$2,0),FALSE)),"",VLOOKUP($J437,'Miljövärden urval för publ'!$B$2:$H$490,MATCH(M$3,'Miljövärden urval för publ'!$B$2:$H$2,0),FALSE))</f>
        <v/>
      </c>
      <c r="N437" s="106" t="str">
        <f>IF(ISERROR(VLOOKUP($J437,'Miljövärden urval för publ'!$B$2:$H$490,MATCH(N$3,'Miljövärden urval för publ'!$B$2:$H$2,0),FALSE)),"",VLOOKUP($J437,'Miljövärden urval för publ'!$B$2:$H$490,MATCH(N$3,'Miljövärden urval för publ'!$B$2:$H$2,0),FALSE))</f>
        <v/>
      </c>
    </row>
    <row r="438" spans="1:14" x14ac:dyDescent="0.25">
      <c r="A438" s="116"/>
      <c r="B438" s="116"/>
      <c r="E438" s="113"/>
      <c r="I438" s="106" t="str">
        <f t="shared" si="19"/>
        <v/>
      </c>
      <c r="J438" s="106" t="str">
        <f t="shared" si="20"/>
        <v/>
      </c>
      <c r="K438" s="106" t="str">
        <f>IF(ISERROR(VLOOKUP($J438,'Miljövärden urval för publ'!$B$2:$H$490,MATCH(K$3,'Miljövärden urval för publ'!$B$2:$H$2,0),FALSE)),"",VLOOKUP($J438,'Miljövärden urval för publ'!$B$2:$H$490,MATCH(K$3,'Miljövärden urval för publ'!$B$2:$H$2,0),FALSE))</f>
        <v/>
      </c>
      <c r="L438" s="106" t="str">
        <f>IF(ISERROR(VLOOKUP($J438,'Miljövärden urval för publ'!$B$2:$H$490,MATCH(L$3,'Miljövärden urval för publ'!$B$2:$H$2,0),FALSE)),"",VLOOKUP($J438,'Miljövärden urval för publ'!$B$2:$H$490,MATCH(L$3,'Miljövärden urval för publ'!$B$2:$H$2,0),FALSE))</f>
        <v/>
      </c>
      <c r="M438" s="106" t="str">
        <f>IF(ISERROR(VLOOKUP($J438,'Miljövärden urval för publ'!$B$2:$H$490,MATCH(M$3,'Miljövärden urval för publ'!$B$2:$H$2,0),FALSE)),"",VLOOKUP($J438,'Miljövärden urval för publ'!$B$2:$H$490,MATCH(M$3,'Miljövärden urval för publ'!$B$2:$H$2,0),FALSE))</f>
        <v/>
      </c>
      <c r="N438" s="106" t="str">
        <f>IF(ISERROR(VLOOKUP($J438,'Miljövärden urval för publ'!$B$2:$H$490,MATCH(N$3,'Miljövärden urval för publ'!$B$2:$H$2,0),FALSE)),"",VLOOKUP($J438,'Miljövärden urval för publ'!$B$2:$H$490,MATCH(N$3,'Miljövärden urval för publ'!$B$2:$H$2,0),FALSE))</f>
        <v/>
      </c>
    </row>
    <row r="439" spans="1:14" x14ac:dyDescent="0.25">
      <c r="A439" s="116"/>
      <c r="B439" s="116"/>
      <c r="E439" s="113"/>
      <c r="I439" s="106" t="str">
        <f t="shared" si="19"/>
        <v/>
      </c>
      <c r="J439" s="106" t="str">
        <f t="shared" si="20"/>
        <v/>
      </c>
      <c r="K439" s="106" t="str">
        <f>IF(ISERROR(VLOOKUP($J439,'Miljövärden urval för publ'!$B$2:$H$490,MATCH(K$3,'Miljövärden urval för publ'!$B$2:$H$2,0),FALSE)),"",VLOOKUP($J439,'Miljövärden urval för publ'!$B$2:$H$490,MATCH(K$3,'Miljövärden urval för publ'!$B$2:$H$2,0),FALSE))</f>
        <v/>
      </c>
      <c r="L439" s="106" t="str">
        <f>IF(ISERROR(VLOOKUP($J439,'Miljövärden urval för publ'!$B$2:$H$490,MATCH(L$3,'Miljövärden urval för publ'!$B$2:$H$2,0),FALSE)),"",VLOOKUP($J439,'Miljövärden urval för publ'!$B$2:$H$490,MATCH(L$3,'Miljövärden urval för publ'!$B$2:$H$2,0),FALSE))</f>
        <v/>
      </c>
      <c r="M439" s="106" t="str">
        <f>IF(ISERROR(VLOOKUP($J439,'Miljövärden urval för publ'!$B$2:$H$490,MATCH(M$3,'Miljövärden urval för publ'!$B$2:$H$2,0),FALSE)),"",VLOOKUP($J439,'Miljövärden urval för publ'!$B$2:$H$490,MATCH(M$3,'Miljövärden urval för publ'!$B$2:$H$2,0),FALSE))</f>
        <v/>
      </c>
      <c r="N439" s="106" t="str">
        <f>IF(ISERROR(VLOOKUP($J439,'Miljövärden urval för publ'!$B$2:$H$490,MATCH(N$3,'Miljövärden urval för publ'!$B$2:$H$2,0),FALSE)),"",VLOOKUP($J439,'Miljövärden urval för publ'!$B$2:$H$490,MATCH(N$3,'Miljövärden urval för publ'!$B$2:$H$2,0),FALSE))</f>
        <v/>
      </c>
    </row>
    <row r="440" spans="1:14" x14ac:dyDescent="0.25">
      <c r="A440" s="116"/>
      <c r="B440" s="116"/>
      <c r="E440" s="113"/>
      <c r="I440" s="106" t="str">
        <f t="shared" si="19"/>
        <v/>
      </c>
      <c r="J440" s="106" t="str">
        <f t="shared" si="20"/>
        <v/>
      </c>
      <c r="K440" s="106" t="str">
        <f>IF(ISERROR(VLOOKUP($J440,'Miljövärden urval för publ'!$B$2:$H$490,MATCH(K$3,'Miljövärden urval för publ'!$B$2:$H$2,0),FALSE)),"",VLOOKUP($J440,'Miljövärden urval för publ'!$B$2:$H$490,MATCH(K$3,'Miljövärden urval för publ'!$B$2:$H$2,0),FALSE))</f>
        <v/>
      </c>
      <c r="L440" s="106" t="str">
        <f>IF(ISERROR(VLOOKUP($J440,'Miljövärden urval för publ'!$B$2:$H$490,MATCH(L$3,'Miljövärden urval för publ'!$B$2:$H$2,0),FALSE)),"",VLOOKUP($J440,'Miljövärden urval för publ'!$B$2:$H$490,MATCH(L$3,'Miljövärden urval för publ'!$B$2:$H$2,0),FALSE))</f>
        <v/>
      </c>
      <c r="M440" s="106" t="str">
        <f>IF(ISERROR(VLOOKUP($J440,'Miljövärden urval för publ'!$B$2:$H$490,MATCH(M$3,'Miljövärden urval för publ'!$B$2:$H$2,0),FALSE)),"",VLOOKUP($J440,'Miljövärden urval för publ'!$B$2:$H$490,MATCH(M$3,'Miljövärden urval för publ'!$B$2:$H$2,0),FALSE))</f>
        <v/>
      </c>
      <c r="N440" s="106" t="str">
        <f>IF(ISERROR(VLOOKUP($J440,'Miljövärden urval för publ'!$B$2:$H$490,MATCH(N$3,'Miljövärden urval för publ'!$B$2:$H$2,0),FALSE)),"",VLOOKUP($J440,'Miljövärden urval för publ'!$B$2:$H$490,MATCH(N$3,'Miljövärden urval för publ'!$B$2:$H$2,0),FALSE))</f>
        <v/>
      </c>
    </row>
    <row r="441" spans="1:14" x14ac:dyDescent="0.25">
      <c r="A441" s="116"/>
      <c r="B441" s="116"/>
      <c r="E441" s="113"/>
      <c r="I441" s="106" t="str">
        <f t="shared" si="19"/>
        <v/>
      </c>
      <c r="J441" s="106" t="str">
        <f t="shared" si="20"/>
        <v/>
      </c>
      <c r="K441" s="106" t="str">
        <f>IF(ISERROR(VLOOKUP($J441,'Miljövärden urval för publ'!$B$2:$H$490,MATCH(K$3,'Miljövärden urval för publ'!$B$2:$H$2,0),FALSE)),"",VLOOKUP($J441,'Miljövärden urval för publ'!$B$2:$H$490,MATCH(K$3,'Miljövärden urval för publ'!$B$2:$H$2,0),FALSE))</f>
        <v/>
      </c>
      <c r="L441" s="106" t="str">
        <f>IF(ISERROR(VLOOKUP($J441,'Miljövärden urval för publ'!$B$2:$H$490,MATCH(L$3,'Miljövärden urval för publ'!$B$2:$H$2,0),FALSE)),"",VLOOKUP($J441,'Miljövärden urval för publ'!$B$2:$H$490,MATCH(L$3,'Miljövärden urval för publ'!$B$2:$H$2,0),FALSE))</f>
        <v/>
      </c>
      <c r="M441" s="106" t="str">
        <f>IF(ISERROR(VLOOKUP($J441,'Miljövärden urval för publ'!$B$2:$H$490,MATCH(M$3,'Miljövärden urval för publ'!$B$2:$H$2,0),FALSE)),"",VLOOKUP($J441,'Miljövärden urval för publ'!$B$2:$H$490,MATCH(M$3,'Miljövärden urval för publ'!$B$2:$H$2,0),FALSE))</f>
        <v/>
      </c>
      <c r="N441" s="106" t="str">
        <f>IF(ISERROR(VLOOKUP($J441,'Miljövärden urval för publ'!$B$2:$H$490,MATCH(N$3,'Miljövärden urval för publ'!$B$2:$H$2,0),FALSE)),"",VLOOKUP($J441,'Miljövärden urval för publ'!$B$2:$H$490,MATCH(N$3,'Miljövärden urval för publ'!$B$2:$H$2,0),FALSE))</f>
        <v/>
      </c>
    </row>
    <row r="442" spans="1:14" x14ac:dyDescent="0.25">
      <c r="A442" s="116"/>
      <c r="B442" s="116"/>
      <c r="E442" s="113"/>
      <c r="I442" s="106" t="str">
        <f t="shared" si="19"/>
        <v/>
      </c>
      <c r="J442" s="106" t="str">
        <f t="shared" si="20"/>
        <v/>
      </c>
      <c r="K442" s="106" t="str">
        <f>IF(ISERROR(VLOOKUP($J442,'Miljövärden urval för publ'!$B$2:$H$490,MATCH(K$3,'Miljövärden urval för publ'!$B$2:$H$2,0),FALSE)),"",VLOOKUP($J442,'Miljövärden urval för publ'!$B$2:$H$490,MATCH(K$3,'Miljövärden urval för publ'!$B$2:$H$2,0),FALSE))</f>
        <v/>
      </c>
      <c r="L442" s="106" t="str">
        <f>IF(ISERROR(VLOOKUP($J442,'Miljövärden urval för publ'!$B$2:$H$490,MATCH(L$3,'Miljövärden urval för publ'!$B$2:$H$2,0),FALSE)),"",VLOOKUP($J442,'Miljövärden urval för publ'!$B$2:$H$490,MATCH(L$3,'Miljövärden urval för publ'!$B$2:$H$2,0),FALSE))</f>
        <v/>
      </c>
      <c r="M442" s="106" t="str">
        <f>IF(ISERROR(VLOOKUP($J442,'Miljövärden urval för publ'!$B$2:$H$490,MATCH(M$3,'Miljövärden urval för publ'!$B$2:$H$2,0),FALSE)),"",VLOOKUP($J442,'Miljövärden urval för publ'!$B$2:$H$490,MATCH(M$3,'Miljövärden urval för publ'!$B$2:$H$2,0),FALSE))</f>
        <v/>
      </c>
      <c r="N442" s="106" t="str">
        <f>IF(ISERROR(VLOOKUP($J442,'Miljövärden urval för publ'!$B$2:$H$490,MATCH(N$3,'Miljövärden urval för publ'!$B$2:$H$2,0),FALSE)),"",VLOOKUP($J442,'Miljövärden urval för publ'!$B$2:$H$490,MATCH(N$3,'Miljövärden urval för publ'!$B$2:$H$2,0),FALSE))</f>
        <v/>
      </c>
    </row>
    <row r="443" spans="1:14" x14ac:dyDescent="0.25">
      <c r="A443" s="116"/>
      <c r="B443" s="116"/>
      <c r="E443" s="113"/>
      <c r="I443" s="106" t="str">
        <f t="shared" si="19"/>
        <v/>
      </c>
      <c r="J443" s="106" t="str">
        <f t="shared" si="20"/>
        <v/>
      </c>
      <c r="K443" s="106" t="str">
        <f>IF(ISERROR(VLOOKUP($J443,'Miljövärden urval för publ'!$B$2:$H$490,MATCH(K$3,'Miljövärden urval för publ'!$B$2:$H$2,0),FALSE)),"",VLOOKUP($J443,'Miljövärden urval för publ'!$B$2:$H$490,MATCH(K$3,'Miljövärden urval för publ'!$B$2:$H$2,0),FALSE))</f>
        <v/>
      </c>
      <c r="L443" s="106" t="str">
        <f>IF(ISERROR(VLOOKUP($J443,'Miljövärden urval för publ'!$B$2:$H$490,MATCH(L$3,'Miljövärden urval för publ'!$B$2:$H$2,0),FALSE)),"",VLOOKUP($J443,'Miljövärden urval för publ'!$B$2:$H$490,MATCH(L$3,'Miljövärden urval för publ'!$B$2:$H$2,0),FALSE))</f>
        <v/>
      </c>
      <c r="M443" s="106" t="str">
        <f>IF(ISERROR(VLOOKUP($J443,'Miljövärden urval för publ'!$B$2:$H$490,MATCH(M$3,'Miljövärden urval för publ'!$B$2:$H$2,0),FALSE)),"",VLOOKUP($J443,'Miljövärden urval för publ'!$B$2:$H$490,MATCH(M$3,'Miljövärden urval för publ'!$B$2:$H$2,0),FALSE))</f>
        <v/>
      </c>
      <c r="N443" s="106" t="str">
        <f>IF(ISERROR(VLOOKUP($J443,'Miljövärden urval för publ'!$B$2:$H$490,MATCH(N$3,'Miljövärden urval för publ'!$B$2:$H$2,0),FALSE)),"",VLOOKUP($J443,'Miljövärden urval för publ'!$B$2:$H$490,MATCH(N$3,'Miljövärden urval för publ'!$B$2:$H$2,0),FALSE))</f>
        <v/>
      </c>
    </row>
    <row r="444" spans="1:14" x14ac:dyDescent="0.25">
      <c r="A444" s="116"/>
      <c r="B444" s="116"/>
      <c r="E444" s="113"/>
      <c r="I444" s="106" t="str">
        <f t="shared" si="19"/>
        <v/>
      </c>
      <c r="J444" s="106" t="str">
        <f t="shared" si="20"/>
        <v/>
      </c>
      <c r="K444" s="106" t="str">
        <f>IF(ISERROR(VLOOKUP($J444,'Miljövärden urval för publ'!$B$2:$H$490,MATCH(K$3,'Miljövärden urval för publ'!$B$2:$H$2,0),FALSE)),"",VLOOKUP($J444,'Miljövärden urval för publ'!$B$2:$H$490,MATCH(K$3,'Miljövärden urval för publ'!$B$2:$H$2,0),FALSE))</f>
        <v/>
      </c>
      <c r="L444" s="106" t="str">
        <f>IF(ISERROR(VLOOKUP($J444,'Miljövärden urval för publ'!$B$2:$H$490,MATCH(L$3,'Miljövärden urval för publ'!$B$2:$H$2,0),FALSE)),"",VLOOKUP($J444,'Miljövärden urval för publ'!$B$2:$H$490,MATCH(L$3,'Miljövärden urval för publ'!$B$2:$H$2,0),FALSE))</f>
        <v/>
      </c>
      <c r="M444" s="106" t="str">
        <f>IF(ISERROR(VLOOKUP($J444,'Miljövärden urval för publ'!$B$2:$H$490,MATCH(M$3,'Miljövärden urval för publ'!$B$2:$H$2,0),FALSE)),"",VLOOKUP($J444,'Miljövärden urval för publ'!$B$2:$H$490,MATCH(M$3,'Miljövärden urval för publ'!$B$2:$H$2,0),FALSE))</f>
        <v/>
      </c>
      <c r="N444" s="106" t="str">
        <f>IF(ISERROR(VLOOKUP($J444,'Miljövärden urval för publ'!$B$2:$H$490,MATCH(N$3,'Miljövärden urval för publ'!$B$2:$H$2,0),FALSE)),"",VLOOKUP($J444,'Miljövärden urval för publ'!$B$2:$H$490,MATCH(N$3,'Miljövärden urval för publ'!$B$2:$H$2,0),FALSE))</f>
        <v/>
      </c>
    </row>
    <row r="445" spans="1:14" x14ac:dyDescent="0.25">
      <c r="A445" s="116"/>
      <c r="B445" s="116"/>
      <c r="E445" s="113"/>
      <c r="I445" s="106" t="str">
        <f t="shared" si="19"/>
        <v/>
      </c>
      <c r="J445" s="106" t="str">
        <f t="shared" si="20"/>
        <v/>
      </c>
      <c r="K445" s="106" t="str">
        <f>IF(ISERROR(VLOOKUP($J445,'Miljövärden urval för publ'!$B$2:$H$490,MATCH(K$3,'Miljövärden urval för publ'!$B$2:$H$2,0),FALSE)),"",VLOOKUP($J445,'Miljövärden urval för publ'!$B$2:$H$490,MATCH(K$3,'Miljövärden urval för publ'!$B$2:$H$2,0),FALSE))</f>
        <v/>
      </c>
      <c r="L445" s="106" t="str">
        <f>IF(ISERROR(VLOOKUP($J445,'Miljövärden urval för publ'!$B$2:$H$490,MATCH(L$3,'Miljövärden urval för publ'!$B$2:$H$2,0),FALSE)),"",VLOOKUP($J445,'Miljövärden urval för publ'!$B$2:$H$490,MATCH(L$3,'Miljövärden urval för publ'!$B$2:$H$2,0),FALSE))</f>
        <v/>
      </c>
      <c r="M445" s="106" t="str">
        <f>IF(ISERROR(VLOOKUP($J445,'Miljövärden urval för publ'!$B$2:$H$490,MATCH(M$3,'Miljövärden urval för publ'!$B$2:$H$2,0),FALSE)),"",VLOOKUP($J445,'Miljövärden urval för publ'!$B$2:$H$490,MATCH(M$3,'Miljövärden urval för publ'!$B$2:$H$2,0),FALSE))</f>
        <v/>
      </c>
      <c r="N445" s="106" t="str">
        <f>IF(ISERROR(VLOOKUP($J445,'Miljövärden urval för publ'!$B$2:$H$490,MATCH(N$3,'Miljövärden urval för publ'!$B$2:$H$2,0),FALSE)),"",VLOOKUP($J445,'Miljövärden urval för publ'!$B$2:$H$490,MATCH(N$3,'Miljövärden urval för publ'!$B$2:$H$2,0),FALSE))</f>
        <v/>
      </c>
    </row>
    <row r="446" spans="1:14" x14ac:dyDescent="0.25">
      <c r="A446" s="116"/>
      <c r="B446" s="116"/>
      <c r="E446" s="113"/>
      <c r="I446" s="106" t="str">
        <f t="shared" si="19"/>
        <v/>
      </c>
      <c r="J446" s="106" t="str">
        <f t="shared" si="20"/>
        <v/>
      </c>
      <c r="K446" s="106" t="str">
        <f>IF(ISERROR(VLOOKUP($J446,'Miljövärden urval för publ'!$B$2:$H$490,MATCH(K$3,'Miljövärden urval för publ'!$B$2:$H$2,0),FALSE)),"",VLOOKUP($J446,'Miljövärden urval för publ'!$B$2:$H$490,MATCH(K$3,'Miljövärden urval för publ'!$B$2:$H$2,0),FALSE))</f>
        <v/>
      </c>
      <c r="L446" s="106" t="str">
        <f>IF(ISERROR(VLOOKUP($J446,'Miljövärden urval för publ'!$B$2:$H$490,MATCH(L$3,'Miljövärden urval för publ'!$B$2:$H$2,0),FALSE)),"",VLOOKUP($J446,'Miljövärden urval för publ'!$B$2:$H$490,MATCH(L$3,'Miljövärden urval för publ'!$B$2:$H$2,0),FALSE))</f>
        <v/>
      </c>
      <c r="M446" s="106" t="str">
        <f>IF(ISERROR(VLOOKUP($J446,'Miljövärden urval för publ'!$B$2:$H$490,MATCH(M$3,'Miljövärden urval för publ'!$B$2:$H$2,0),FALSE)),"",VLOOKUP($J446,'Miljövärden urval för publ'!$B$2:$H$490,MATCH(M$3,'Miljövärden urval för publ'!$B$2:$H$2,0),FALSE))</f>
        <v/>
      </c>
      <c r="N446" s="106" t="str">
        <f>IF(ISERROR(VLOOKUP($J446,'Miljövärden urval för publ'!$B$2:$H$490,MATCH(N$3,'Miljövärden urval för publ'!$B$2:$H$2,0),FALSE)),"",VLOOKUP($J446,'Miljövärden urval för publ'!$B$2:$H$490,MATCH(N$3,'Miljövärden urval för publ'!$B$2:$H$2,0),FALSE))</f>
        <v/>
      </c>
    </row>
    <row r="447" spans="1:14" x14ac:dyDescent="0.25">
      <c r="A447" s="116"/>
      <c r="B447" s="116"/>
      <c r="E447" s="113"/>
      <c r="I447" s="106" t="str">
        <f t="shared" si="19"/>
        <v/>
      </c>
      <c r="J447" s="106" t="str">
        <f t="shared" si="20"/>
        <v/>
      </c>
      <c r="K447" s="106" t="str">
        <f>IF(ISERROR(VLOOKUP($J447,'Miljövärden urval för publ'!$B$2:$H$490,MATCH(K$3,'Miljövärden urval för publ'!$B$2:$H$2,0),FALSE)),"",VLOOKUP($J447,'Miljövärden urval för publ'!$B$2:$H$490,MATCH(K$3,'Miljövärden urval för publ'!$B$2:$H$2,0),FALSE))</f>
        <v/>
      </c>
      <c r="L447" s="106" t="str">
        <f>IF(ISERROR(VLOOKUP($J447,'Miljövärden urval för publ'!$B$2:$H$490,MATCH(L$3,'Miljövärden urval för publ'!$B$2:$H$2,0),FALSE)),"",VLOOKUP($J447,'Miljövärden urval för publ'!$B$2:$H$490,MATCH(L$3,'Miljövärden urval för publ'!$B$2:$H$2,0),FALSE))</f>
        <v/>
      </c>
      <c r="M447" s="106" t="str">
        <f>IF(ISERROR(VLOOKUP($J447,'Miljövärden urval för publ'!$B$2:$H$490,MATCH(M$3,'Miljövärden urval för publ'!$B$2:$H$2,0),FALSE)),"",VLOOKUP($J447,'Miljövärden urval för publ'!$B$2:$H$490,MATCH(M$3,'Miljövärden urval för publ'!$B$2:$H$2,0),FALSE))</f>
        <v/>
      </c>
      <c r="N447" s="106" t="str">
        <f>IF(ISERROR(VLOOKUP($J447,'Miljövärden urval för publ'!$B$2:$H$490,MATCH(N$3,'Miljövärden urval för publ'!$B$2:$H$2,0),FALSE)),"",VLOOKUP($J447,'Miljövärden urval för publ'!$B$2:$H$490,MATCH(N$3,'Miljövärden urval för publ'!$B$2:$H$2,0),FALSE))</f>
        <v/>
      </c>
    </row>
    <row r="448" spans="1:14" x14ac:dyDescent="0.25">
      <c r="A448" s="116"/>
      <c r="B448" s="116"/>
      <c r="E448" s="113"/>
      <c r="I448" s="106" t="str">
        <f t="shared" si="19"/>
        <v/>
      </c>
      <c r="J448" s="106" t="str">
        <f t="shared" si="20"/>
        <v/>
      </c>
      <c r="K448" s="106" t="str">
        <f>IF(ISERROR(VLOOKUP($J448,'Miljövärden urval för publ'!$B$2:$H$490,MATCH(K$3,'Miljövärden urval för publ'!$B$2:$H$2,0),FALSE)),"",VLOOKUP($J448,'Miljövärden urval för publ'!$B$2:$H$490,MATCH(K$3,'Miljövärden urval för publ'!$B$2:$H$2,0),FALSE))</f>
        <v/>
      </c>
      <c r="L448" s="106" t="str">
        <f>IF(ISERROR(VLOOKUP($J448,'Miljövärden urval för publ'!$B$2:$H$490,MATCH(L$3,'Miljövärden urval för publ'!$B$2:$H$2,0),FALSE)),"",VLOOKUP($J448,'Miljövärden urval för publ'!$B$2:$H$490,MATCH(L$3,'Miljövärden urval för publ'!$B$2:$H$2,0),FALSE))</f>
        <v/>
      </c>
      <c r="M448" s="106" t="str">
        <f>IF(ISERROR(VLOOKUP($J448,'Miljövärden urval för publ'!$B$2:$H$490,MATCH(M$3,'Miljövärden urval för publ'!$B$2:$H$2,0),FALSE)),"",VLOOKUP($J448,'Miljövärden urval för publ'!$B$2:$H$490,MATCH(M$3,'Miljövärden urval för publ'!$B$2:$H$2,0),FALSE))</f>
        <v/>
      </c>
      <c r="N448" s="106" t="str">
        <f>IF(ISERROR(VLOOKUP($J448,'Miljövärden urval för publ'!$B$2:$H$490,MATCH(N$3,'Miljövärden urval för publ'!$B$2:$H$2,0),FALSE)),"",VLOOKUP($J448,'Miljövärden urval för publ'!$B$2:$H$490,MATCH(N$3,'Miljövärden urval för publ'!$B$2:$H$2,0),FALSE))</f>
        <v/>
      </c>
    </row>
    <row r="449" spans="1:14" x14ac:dyDescent="0.25">
      <c r="A449" s="116"/>
      <c r="B449" s="116"/>
      <c r="E449" s="113"/>
      <c r="I449" s="106" t="str">
        <f t="shared" si="19"/>
        <v/>
      </c>
      <c r="J449" s="106" t="str">
        <f t="shared" si="20"/>
        <v/>
      </c>
      <c r="K449" s="106" t="str">
        <f>IF(ISERROR(VLOOKUP($J449,'Miljövärden urval för publ'!$B$2:$H$490,MATCH(K$3,'Miljövärden urval för publ'!$B$2:$H$2,0),FALSE)),"",VLOOKUP($J449,'Miljövärden urval för publ'!$B$2:$H$490,MATCH(K$3,'Miljövärden urval för publ'!$B$2:$H$2,0),FALSE))</f>
        <v/>
      </c>
      <c r="L449" s="106" t="str">
        <f>IF(ISERROR(VLOOKUP($J449,'Miljövärden urval för publ'!$B$2:$H$490,MATCH(L$3,'Miljövärden urval för publ'!$B$2:$H$2,0),FALSE)),"",VLOOKUP($J449,'Miljövärden urval för publ'!$B$2:$H$490,MATCH(L$3,'Miljövärden urval för publ'!$B$2:$H$2,0),FALSE))</f>
        <v/>
      </c>
      <c r="M449" s="106" t="str">
        <f>IF(ISERROR(VLOOKUP($J449,'Miljövärden urval för publ'!$B$2:$H$490,MATCH(M$3,'Miljövärden urval för publ'!$B$2:$H$2,0),FALSE)),"",VLOOKUP($J449,'Miljövärden urval för publ'!$B$2:$H$490,MATCH(M$3,'Miljövärden urval för publ'!$B$2:$H$2,0),FALSE))</f>
        <v/>
      </c>
      <c r="N449" s="106" t="str">
        <f>IF(ISERROR(VLOOKUP($J449,'Miljövärden urval för publ'!$B$2:$H$490,MATCH(N$3,'Miljövärden urval för publ'!$B$2:$H$2,0),FALSE)),"",VLOOKUP($J449,'Miljövärden urval för publ'!$B$2:$H$490,MATCH(N$3,'Miljövärden urval för publ'!$B$2:$H$2,0),FALSE))</f>
        <v/>
      </c>
    </row>
    <row r="450" spans="1:14" x14ac:dyDescent="0.25">
      <c r="A450" s="116"/>
      <c r="B450" s="116"/>
      <c r="E450" s="113"/>
      <c r="I450" s="106" t="str">
        <f t="shared" si="19"/>
        <v/>
      </c>
      <c r="J450" s="106" t="str">
        <f t="shared" si="20"/>
        <v/>
      </c>
      <c r="K450" s="106" t="str">
        <f>IF(ISERROR(VLOOKUP($J450,'Miljövärden urval för publ'!$B$2:$H$490,MATCH(K$3,'Miljövärden urval för publ'!$B$2:$H$2,0),FALSE)),"",VLOOKUP($J450,'Miljövärden urval för publ'!$B$2:$H$490,MATCH(K$3,'Miljövärden urval för publ'!$B$2:$H$2,0),FALSE))</f>
        <v/>
      </c>
      <c r="L450" s="106" t="str">
        <f>IF(ISERROR(VLOOKUP($J450,'Miljövärden urval för publ'!$B$2:$H$490,MATCH(L$3,'Miljövärden urval för publ'!$B$2:$H$2,0),FALSE)),"",VLOOKUP($J450,'Miljövärden urval för publ'!$B$2:$H$490,MATCH(L$3,'Miljövärden urval för publ'!$B$2:$H$2,0),FALSE))</f>
        <v/>
      </c>
      <c r="M450" s="106" t="str">
        <f>IF(ISERROR(VLOOKUP($J450,'Miljövärden urval för publ'!$B$2:$H$490,MATCH(M$3,'Miljövärden urval för publ'!$B$2:$H$2,0),FALSE)),"",VLOOKUP($J450,'Miljövärden urval för publ'!$B$2:$H$490,MATCH(M$3,'Miljövärden urval för publ'!$B$2:$H$2,0),FALSE))</f>
        <v/>
      </c>
      <c r="N450" s="106" t="str">
        <f>IF(ISERROR(VLOOKUP($J450,'Miljövärden urval för publ'!$B$2:$H$490,MATCH(N$3,'Miljövärden urval för publ'!$B$2:$H$2,0),FALSE)),"",VLOOKUP($J450,'Miljövärden urval för publ'!$B$2:$H$490,MATCH(N$3,'Miljövärden urval för publ'!$B$2:$H$2,0),FALSE))</f>
        <v/>
      </c>
    </row>
    <row r="451" spans="1:14" x14ac:dyDescent="0.25">
      <c r="A451" s="116"/>
      <c r="B451" s="116"/>
      <c r="E451" s="113"/>
      <c r="I451" s="106" t="str">
        <f t="shared" si="19"/>
        <v/>
      </c>
      <c r="J451" s="106" t="str">
        <f t="shared" si="20"/>
        <v/>
      </c>
      <c r="K451" s="106" t="str">
        <f>IF(ISERROR(VLOOKUP($J451,'Miljövärden urval för publ'!$B$2:$H$490,MATCH(K$3,'Miljövärden urval för publ'!$B$2:$H$2,0),FALSE)),"",VLOOKUP($J451,'Miljövärden urval för publ'!$B$2:$H$490,MATCH(K$3,'Miljövärden urval för publ'!$B$2:$H$2,0),FALSE))</f>
        <v/>
      </c>
      <c r="L451" s="106" t="str">
        <f>IF(ISERROR(VLOOKUP($J451,'Miljövärden urval för publ'!$B$2:$H$490,MATCH(L$3,'Miljövärden urval för publ'!$B$2:$H$2,0),FALSE)),"",VLOOKUP($J451,'Miljövärden urval för publ'!$B$2:$H$490,MATCH(L$3,'Miljövärden urval för publ'!$B$2:$H$2,0),FALSE))</f>
        <v/>
      </c>
      <c r="M451" s="106" t="str">
        <f>IF(ISERROR(VLOOKUP($J451,'Miljövärden urval för publ'!$B$2:$H$490,MATCH(M$3,'Miljövärden urval för publ'!$B$2:$H$2,0),FALSE)),"",VLOOKUP($J451,'Miljövärden urval för publ'!$B$2:$H$490,MATCH(M$3,'Miljövärden urval för publ'!$B$2:$H$2,0),FALSE))</f>
        <v/>
      </c>
      <c r="N451" s="106" t="str">
        <f>IF(ISERROR(VLOOKUP($J451,'Miljövärden urval för publ'!$B$2:$H$490,MATCH(N$3,'Miljövärden urval för publ'!$B$2:$H$2,0),FALSE)),"",VLOOKUP($J451,'Miljövärden urval för publ'!$B$2:$H$490,MATCH(N$3,'Miljövärden urval för publ'!$B$2:$H$2,0),FALSE))</f>
        <v/>
      </c>
    </row>
    <row r="452" spans="1:14" x14ac:dyDescent="0.25">
      <c r="A452" s="116"/>
      <c r="B452" s="116"/>
      <c r="E452" s="113"/>
      <c r="I452" s="106" t="str">
        <f t="shared" si="19"/>
        <v/>
      </c>
      <c r="J452" s="106" t="str">
        <f t="shared" si="20"/>
        <v/>
      </c>
      <c r="K452" s="106" t="str">
        <f>IF(ISERROR(VLOOKUP($J452,'Miljövärden urval för publ'!$B$2:$H$490,MATCH(K$3,'Miljövärden urval för publ'!$B$2:$H$2,0),FALSE)),"",VLOOKUP($J452,'Miljövärden urval för publ'!$B$2:$H$490,MATCH(K$3,'Miljövärden urval för publ'!$B$2:$H$2,0),FALSE))</f>
        <v/>
      </c>
      <c r="L452" s="106" t="str">
        <f>IF(ISERROR(VLOOKUP($J452,'Miljövärden urval för publ'!$B$2:$H$490,MATCH(L$3,'Miljövärden urval för publ'!$B$2:$H$2,0),FALSE)),"",VLOOKUP($J452,'Miljövärden urval för publ'!$B$2:$H$490,MATCH(L$3,'Miljövärden urval för publ'!$B$2:$H$2,0),FALSE))</f>
        <v/>
      </c>
      <c r="M452" s="106" t="str">
        <f>IF(ISERROR(VLOOKUP($J452,'Miljövärden urval för publ'!$B$2:$H$490,MATCH(M$3,'Miljövärden urval för publ'!$B$2:$H$2,0),FALSE)),"",VLOOKUP($J452,'Miljövärden urval för publ'!$B$2:$H$490,MATCH(M$3,'Miljövärden urval för publ'!$B$2:$H$2,0),FALSE))</f>
        <v/>
      </c>
      <c r="N452" s="106" t="str">
        <f>IF(ISERROR(VLOOKUP($J452,'Miljövärden urval för publ'!$B$2:$H$490,MATCH(N$3,'Miljövärden urval för publ'!$B$2:$H$2,0),FALSE)),"",VLOOKUP($J452,'Miljövärden urval för publ'!$B$2:$H$490,MATCH(N$3,'Miljövärden urval för publ'!$B$2:$H$2,0),FALSE))</f>
        <v/>
      </c>
    </row>
    <row r="453" spans="1:14" x14ac:dyDescent="0.25">
      <c r="A453" s="116"/>
      <c r="B453" s="116"/>
      <c r="E453" s="113"/>
      <c r="I453" s="106" t="str">
        <f t="shared" ref="I453:I467" si="21">IF(ISERROR(INDEX($A$4:$E$490,MATCH($H453,$E$4:$E$490,0),1)),"",INDEX($A$4:$E$490,MATCH($H453,$E$4:$E$490,0),1))</f>
        <v/>
      </c>
      <c r="J453" s="106" t="str">
        <f t="shared" si="20"/>
        <v/>
      </c>
      <c r="K453" s="106" t="str">
        <f>IF(ISERROR(VLOOKUP($J453,'Miljövärden urval för publ'!$B$2:$H$490,MATCH(K$3,'Miljövärden urval för publ'!$B$2:$H$2,0),FALSE)),"",VLOOKUP($J453,'Miljövärden urval för publ'!$B$2:$H$490,MATCH(K$3,'Miljövärden urval för publ'!$B$2:$H$2,0),FALSE))</f>
        <v/>
      </c>
      <c r="L453" s="106" t="str">
        <f>IF(ISERROR(VLOOKUP($J453,'Miljövärden urval för publ'!$B$2:$H$490,MATCH(L$3,'Miljövärden urval för publ'!$B$2:$H$2,0),FALSE)),"",VLOOKUP($J453,'Miljövärden urval för publ'!$B$2:$H$490,MATCH(L$3,'Miljövärden urval för publ'!$B$2:$H$2,0),FALSE))</f>
        <v/>
      </c>
      <c r="M453" s="106" t="str">
        <f>IF(ISERROR(VLOOKUP($J453,'Miljövärden urval för publ'!$B$2:$H$490,MATCH(M$3,'Miljövärden urval för publ'!$B$2:$H$2,0),FALSE)),"",VLOOKUP($J453,'Miljövärden urval för publ'!$B$2:$H$490,MATCH(M$3,'Miljövärden urval för publ'!$B$2:$H$2,0),FALSE))</f>
        <v/>
      </c>
      <c r="N453" s="106" t="str">
        <f>IF(ISERROR(VLOOKUP($J453,'Miljövärden urval för publ'!$B$2:$H$490,MATCH(N$3,'Miljövärden urval för publ'!$B$2:$H$2,0),FALSE)),"",VLOOKUP($J453,'Miljövärden urval för publ'!$B$2:$H$490,MATCH(N$3,'Miljövärden urval för publ'!$B$2:$H$2,0),FALSE))</f>
        <v/>
      </c>
    </row>
    <row r="454" spans="1:14" x14ac:dyDescent="0.25">
      <c r="A454" s="116"/>
      <c r="B454" s="116"/>
      <c r="E454" s="113"/>
      <c r="I454" s="106" t="str">
        <f t="shared" si="21"/>
        <v/>
      </c>
      <c r="J454" s="106" t="str">
        <f t="shared" ref="J454:J467" si="22">IF(ISERROR(INDEX($A$4:$E$490,MATCH($H454,$E$4:$E$490,0),2)),"",INDEX($A$4:$E$490,MATCH($H454,$E$4:$E$490,0),2))</f>
        <v/>
      </c>
      <c r="K454" s="106" t="str">
        <f>IF(ISERROR(VLOOKUP($J454,'Miljövärden urval för publ'!$B$2:$H$490,MATCH(K$3,'Miljövärden urval för publ'!$B$2:$H$2,0),FALSE)),"",VLOOKUP($J454,'Miljövärden urval för publ'!$B$2:$H$490,MATCH(K$3,'Miljövärden urval för publ'!$B$2:$H$2,0),FALSE))</f>
        <v/>
      </c>
      <c r="L454" s="106" t="str">
        <f>IF(ISERROR(VLOOKUP($J454,'Miljövärden urval för publ'!$B$2:$H$490,MATCH(L$3,'Miljövärden urval för publ'!$B$2:$H$2,0),FALSE)),"",VLOOKUP($J454,'Miljövärden urval för publ'!$B$2:$H$490,MATCH(L$3,'Miljövärden urval för publ'!$B$2:$H$2,0),FALSE))</f>
        <v/>
      </c>
      <c r="M454" s="106" t="str">
        <f>IF(ISERROR(VLOOKUP($J454,'Miljövärden urval för publ'!$B$2:$H$490,MATCH(M$3,'Miljövärden urval för publ'!$B$2:$H$2,0),FALSE)),"",VLOOKUP($J454,'Miljövärden urval för publ'!$B$2:$H$490,MATCH(M$3,'Miljövärden urval för publ'!$B$2:$H$2,0),FALSE))</f>
        <v/>
      </c>
      <c r="N454" s="106" t="str">
        <f>IF(ISERROR(VLOOKUP($J454,'Miljövärden urval för publ'!$B$2:$H$490,MATCH(N$3,'Miljövärden urval för publ'!$B$2:$H$2,0),FALSE)),"",VLOOKUP($J454,'Miljövärden urval för publ'!$B$2:$H$490,MATCH(N$3,'Miljövärden urval för publ'!$B$2:$H$2,0),FALSE))</f>
        <v/>
      </c>
    </row>
    <row r="455" spans="1:14" x14ac:dyDescent="0.25">
      <c r="A455" s="116"/>
      <c r="B455" s="116"/>
      <c r="E455" s="113"/>
      <c r="I455" s="106" t="str">
        <f t="shared" si="21"/>
        <v/>
      </c>
      <c r="J455" s="106" t="str">
        <f t="shared" si="22"/>
        <v/>
      </c>
      <c r="K455" s="106" t="str">
        <f>IF(ISERROR(VLOOKUP($J455,'Miljövärden urval för publ'!$B$2:$H$490,MATCH(K$3,'Miljövärden urval för publ'!$B$2:$H$2,0),FALSE)),"",VLOOKUP($J455,'Miljövärden urval för publ'!$B$2:$H$490,MATCH(K$3,'Miljövärden urval för publ'!$B$2:$H$2,0),FALSE))</f>
        <v/>
      </c>
      <c r="L455" s="106" t="str">
        <f>IF(ISERROR(VLOOKUP($J455,'Miljövärden urval för publ'!$B$2:$H$490,MATCH(L$3,'Miljövärden urval för publ'!$B$2:$H$2,0),FALSE)),"",VLOOKUP($J455,'Miljövärden urval för publ'!$B$2:$H$490,MATCH(L$3,'Miljövärden urval för publ'!$B$2:$H$2,0),FALSE))</f>
        <v/>
      </c>
      <c r="M455" s="106" t="str">
        <f>IF(ISERROR(VLOOKUP($J455,'Miljövärden urval för publ'!$B$2:$H$490,MATCH(M$3,'Miljövärden urval för publ'!$B$2:$H$2,0),FALSE)),"",VLOOKUP($J455,'Miljövärden urval för publ'!$B$2:$H$490,MATCH(M$3,'Miljövärden urval för publ'!$B$2:$H$2,0),FALSE))</f>
        <v/>
      </c>
      <c r="N455" s="106" t="str">
        <f>IF(ISERROR(VLOOKUP($J455,'Miljövärden urval för publ'!$B$2:$H$490,MATCH(N$3,'Miljövärden urval för publ'!$B$2:$H$2,0),FALSE)),"",VLOOKUP($J455,'Miljövärden urval för publ'!$B$2:$H$490,MATCH(N$3,'Miljövärden urval för publ'!$B$2:$H$2,0),FALSE))</f>
        <v/>
      </c>
    </row>
    <row r="456" spans="1:14" x14ac:dyDescent="0.25">
      <c r="A456" s="116"/>
      <c r="B456" s="116"/>
      <c r="E456" s="113"/>
      <c r="I456" s="106" t="str">
        <f t="shared" si="21"/>
        <v/>
      </c>
      <c r="J456" s="106" t="str">
        <f t="shared" si="22"/>
        <v/>
      </c>
      <c r="K456" s="106" t="str">
        <f>IF(ISERROR(VLOOKUP($J456,'Miljövärden urval för publ'!$B$2:$H$490,MATCH(K$3,'Miljövärden urval för publ'!$B$2:$H$2,0),FALSE)),"",VLOOKUP($J456,'Miljövärden urval för publ'!$B$2:$H$490,MATCH(K$3,'Miljövärden urval för publ'!$B$2:$H$2,0),FALSE))</f>
        <v/>
      </c>
      <c r="L456" s="106" t="str">
        <f>IF(ISERROR(VLOOKUP($J456,'Miljövärden urval för publ'!$B$2:$H$490,MATCH(L$3,'Miljövärden urval för publ'!$B$2:$H$2,0),FALSE)),"",VLOOKUP($J456,'Miljövärden urval för publ'!$B$2:$H$490,MATCH(L$3,'Miljövärden urval för publ'!$B$2:$H$2,0),FALSE))</f>
        <v/>
      </c>
      <c r="M456" s="106" t="str">
        <f>IF(ISERROR(VLOOKUP($J456,'Miljövärden urval för publ'!$B$2:$H$490,MATCH(M$3,'Miljövärden urval för publ'!$B$2:$H$2,0),FALSE)),"",VLOOKUP($J456,'Miljövärden urval för publ'!$B$2:$H$490,MATCH(M$3,'Miljövärden urval för publ'!$B$2:$H$2,0),FALSE))</f>
        <v/>
      </c>
      <c r="N456" s="106" t="str">
        <f>IF(ISERROR(VLOOKUP($J456,'Miljövärden urval för publ'!$B$2:$H$490,MATCH(N$3,'Miljövärden urval för publ'!$B$2:$H$2,0),FALSE)),"",VLOOKUP($J456,'Miljövärden urval för publ'!$B$2:$H$490,MATCH(N$3,'Miljövärden urval för publ'!$B$2:$H$2,0),FALSE))</f>
        <v/>
      </c>
    </row>
    <row r="457" spans="1:14" x14ac:dyDescent="0.25">
      <c r="A457" s="116"/>
      <c r="B457" s="116"/>
      <c r="E457" s="113"/>
      <c r="I457" s="106" t="str">
        <f t="shared" si="21"/>
        <v/>
      </c>
      <c r="J457" s="106" t="str">
        <f t="shared" si="22"/>
        <v/>
      </c>
      <c r="K457" s="106" t="str">
        <f>IF(ISERROR(VLOOKUP($J457,'Miljövärden urval för publ'!$B$2:$H$490,MATCH(K$3,'Miljövärden urval för publ'!$B$2:$H$2,0),FALSE)),"",VLOOKUP($J457,'Miljövärden urval för publ'!$B$2:$H$490,MATCH(K$3,'Miljövärden urval för publ'!$B$2:$H$2,0),FALSE))</f>
        <v/>
      </c>
      <c r="L457" s="106" t="str">
        <f>IF(ISERROR(VLOOKUP($J457,'Miljövärden urval för publ'!$B$2:$H$490,MATCH(L$3,'Miljövärden urval för publ'!$B$2:$H$2,0),FALSE)),"",VLOOKUP($J457,'Miljövärden urval för publ'!$B$2:$H$490,MATCH(L$3,'Miljövärden urval för publ'!$B$2:$H$2,0),FALSE))</f>
        <v/>
      </c>
      <c r="M457" s="106" t="str">
        <f>IF(ISERROR(VLOOKUP($J457,'Miljövärden urval för publ'!$B$2:$H$490,MATCH(M$3,'Miljövärden urval för publ'!$B$2:$H$2,0),FALSE)),"",VLOOKUP($J457,'Miljövärden urval för publ'!$B$2:$H$490,MATCH(M$3,'Miljövärden urval för publ'!$B$2:$H$2,0),FALSE))</f>
        <v/>
      </c>
      <c r="N457" s="106" t="str">
        <f>IF(ISERROR(VLOOKUP($J457,'Miljövärden urval för publ'!$B$2:$H$490,MATCH(N$3,'Miljövärden urval för publ'!$B$2:$H$2,0),FALSE)),"",VLOOKUP($J457,'Miljövärden urval för publ'!$B$2:$H$490,MATCH(N$3,'Miljövärden urval för publ'!$B$2:$H$2,0),FALSE))</f>
        <v/>
      </c>
    </row>
    <row r="458" spans="1:14" x14ac:dyDescent="0.25">
      <c r="A458" s="116"/>
      <c r="B458" s="116"/>
      <c r="E458" s="113"/>
      <c r="I458" s="106" t="str">
        <f t="shared" si="21"/>
        <v/>
      </c>
      <c r="J458" s="106" t="str">
        <f t="shared" si="22"/>
        <v/>
      </c>
      <c r="K458" s="106" t="str">
        <f>IF(ISERROR(VLOOKUP($J458,'Miljövärden urval för publ'!$B$2:$H$490,MATCH(K$3,'Miljövärden urval för publ'!$B$2:$H$2,0),FALSE)),"",VLOOKUP($J458,'Miljövärden urval för publ'!$B$2:$H$490,MATCH(K$3,'Miljövärden urval för publ'!$B$2:$H$2,0),FALSE))</f>
        <v/>
      </c>
      <c r="L458" s="106" t="str">
        <f>IF(ISERROR(VLOOKUP($J458,'Miljövärden urval för publ'!$B$2:$H$490,MATCH(L$3,'Miljövärden urval för publ'!$B$2:$H$2,0),FALSE)),"",VLOOKUP($J458,'Miljövärden urval för publ'!$B$2:$H$490,MATCH(L$3,'Miljövärden urval för publ'!$B$2:$H$2,0),FALSE))</f>
        <v/>
      </c>
      <c r="M458" s="106" t="str">
        <f>IF(ISERROR(VLOOKUP($J458,'Miljövärden urval för publ'!$B$2:$H$490,MATCH(M$3,'Miljövärden urval för publ'!$B$2:$H$2,0),FALSE)),"",VLOOKUP($J458,'Miljövärden urval för publ'!$B$2:$H$490,MATCH(M$3,'Miljövärden urval för publ'!$B$2:$H$2,0),FALSE))</f>
        <v/>
      </c>
      <c r="N458" s="106" t="str">
        <f>IF(ISERROR(VLOOKUP($J458,'Miljövärden urval för publ'!$B$2:$H$490,MATCH(N$3,'Miljövärden urval för publ'!$B$2:$H$2,0),FALSE)),"",VLOOKUP($J458,'Miljövärden urval för publ'!$B$2:$H$490,MATCH(N$3,'Miljövärden urval för publ'!$B$2:$H$2,0),FALSE))</f>
        <v/>
      </c>
    </row>
    <row r="459" spans="1:14" x14ac:dyDescent="0.25">
      <c r="A459" s="116"/>
      <c r="B459" s="116"/>
      <c r="E459" s="113"/>
      <c r="I459" s="106" t="str">
        <f t="shared" si="21"/>
        <v/>
      </c>
      <c r="J459" s="106" t="str">
        <f t="shared" si="22"/>
        <v/>
      </c>
      <c r="K459" s="106" t="str">
        <f>IF(ISERROR(VLOOKUP($J459,'Miljövärden urval för publ'!$B$2:$H$490,MATCH(K$3,'Miljövärden urval för publ'!$B$2:$H$2,0),FALSE)),"",VLOOKUP($J459,'Miljövärden urval för publ'!$B$2:$H$490,MATCH(K$3,'Miljövärden urval för publ'!$B$2:$H$2,0),FALSE))</f>
        <v/>
      </c>
      <c r="L459" s="106" t="str">
        <f>IF(ISERROR(VLOOKUP($J459,'Miljövärden urval för publ'!$B$2:$H$490,MATCH(L$3,'Miljövärden urval för publ'!$B$2:$H$2,0),FALSE)),"",VLOOKUP($J459,'Miljövärden urval för publ'!$B$2:$H$490,MATCH(L$3,'Miljövärden urval för publ'!$B$2:$H$2,0),FALSE))</f>
        <v/>
      </c>
      <c r="M459" s="106" t="str">
        <f>IF(ISERROR(VLOOKUP($J459,'Miljövärden urval för publ'!$B$2:$H$490,MATCH(M$3,'Miljövärden urval för publ'!$B$2:$H$2,0),FALSE)),"",VLOOKUP($J459,'Miljövärden urval för publ'!$B$2:$H$490,MATCH(M$3,'Miljövärden urval för publ'!$B$2:$H$2,0),FALSE))</f>
        <v/>
      </c>
      <c r="N459" s="106" t="str">
        <f>IF(ISERROR(VLOOKUP($J459,'Miljövärden urval för publ'!$B$2:$H$490,MATCH(N$3,'Miljövärden urval för publ'!$B$2:$H$2,0),FALSE)),"",VLOOKUP($J459,'Miljövärden urval för publ'!$B$2:$H$490,MATCH(N$3,'Miljövärden urval för publ'!$B$2:$H$2,0),FALSE))</f>
        <v/>
      </c>
    </row>
    <row r="460" spans="1:14" x14ac:dyDescent="0.25">
      <c r="A460" s="116"/>
      <c r="B460" s="116"/>
      <c r="E460" s="113"/>
      <c r="I460" s="106" t="str">
        <f t="shared" si="21"/>
        <v/>
      </c>
      <c r="J460" s="106" t="str">
        <f t="shared" si="22"/>
        <v/>
      </c>
      <c r="K460" s="106" t="str">
        <f>IF(ISERROR(VLOOKUP($J460,'Miljövärden urval för publ'!$B$2:$H$490,MATCH(K$3,'Miljövärden urval för publ'!$B$2:$H$2,0),FALSE)),"",VLOOKUP($J460,'Miljövärden urval för publ'!$B$2:$H$490,MATCH(K$3,'Miljövärden urval för publ'!$B$2:$H$2,0),FALSE))</f>
        <v/>
      </c>
      <c r="L460" s="106" t="str">
        <f>IF(ISERROR(VLOOKUP($J460,'Miljövärden urval för publ'!$B$2:$H$490,MATCH(L$3,'Miljövärden urval för publ'!$B$2:$H$2,0),FALSE)),"",VLOOKUP($J460,'Miljövärden urval för publ'!$B$2:$H$490,MATCH(L$3,'Miljövärden urval för publ'!$B$2:$H$2,0),FALSE))</f>
        <v/>
      </c>
      <c r="M460" s="106" t="str">
        <f>IF(ISERROR(VLOOKUP($J460,'Miljövärden urval för publ'!$B$2:$H$490,MATCH(M$3,'Miljövärden urval för publ'!$B$2:$H$2,0),FALSE)),"",VLOOKUP($J460,'Miljövärden urval för publ'!$B$2:$H$490,MATCH(M$3,'Miljövärden urval för publ'!$B$2:$H$2,0),FALSE))</f>
        <v/>
      </c>
      <c r="N460" s="106" t="str">
        <f>IF(ISERROR(VLOOKUP($J460,'Miljövärden urval för publ'!$B$2:$H$490,MATCH(N$3,'Miljövärden urval för publ'!$B$2:$H$2,0),FALSE)),"",VLOOKUP($J460,'Miljövärden urval för publ'!$B$2:$H$490,MATCH(N$3,'Miljövärden urval för publ'!$B$2:$H$2,0),FALSE))</f>
        <v/>
      </c>
    </row>
    <row r="461" spans="1:14" x14ac:dyDescent="0.25">
      <c r="A461" s="116"/>
      <c r="B461" s="116"/>
      <c r="E461" s="113"/>
      <c r="I461" s="106" t="str">
        <f t="shared" si="21"/>
        <v/>
      </c>
      <c r="J461" s="106" t="str">
        <f t="shared" si="22"/>
        <v/>
      </c>
      <c r="K461" s="106" t="str">
        <f>IF(ISERROR(VLOOKUP($J461,'Miljövärden urval för publ'!$B$2:$H$490,MATCH(K$3,'Miljövärden urval för publ'!$B$2:$H$2,0),FALSE)),"",VLOOKUP($J461,'Miljövärden urval för publ'!$B$2:$H$490,MATCH(K$3,'Miljövärden urval för publ'!$B$2:$H$2,0),FALSE))</f>
        <v/>
      </c>
      <c r="L461" s="106" t="str">
        <f>IF(ISERROR(VLOOKUP($J461,'Miljövärden urval för publ'!$B$2:$H$490,MATCH(L$3,'Miljövärden urval för publ'!$B$2:$H$2,0),FALSE)),"",VLOOKUP($J461,'Miljövärden urval för publ'!$B$2:$H$490,MATCH(L$3,'Miljövärden urval för publ'!$B$2:$H$2,0),FALSE))</f>
        <v/>
      </c>
      <c r="M461" s="106" t="str">
        <f>IF(ISERROR(VLOOKUP($J461,'Miljövärden urval för publ'!$B$2:$H$490,MATCH(M$3,'Miljövärden urval för publ'!$B$2:$H$2,0),FALSE)),"",VLOOKUP($J461,'Miljövärden urval för publ'!$B$2:$H$490,MATCH(M$3,'Miljövärden urval för publ'!$B$2:$H$2,0),FALSE))</f>
        <v/>
      </c>
      <c r="N461" s="106" t="str">
        <f>IF(ISERROR(VLOOKUP($J461,'Miljövärden urval för publ'!$B$2:$H$490,MATCH(N$3,'Miljövärden urval för publ'!$B$2:$H$2,0),FALSE)),"",VLOOKUP($J461,'Miljövärden urval för publ'!$B$2:$H$490,MATCH(N$3,'Miljövärden urval för publ'!$B$2:$H$2,0),FALSE))</f>
        <v/>
      </c>
    </row>
    <row r="462" spans="1:14" x14ac:dyDescent="0.25">
      <c r="A462" s="116"/>
      <c r="B462" s="116"/>
      <c r="E462" s="113"/>
      <c r="I462" s="106" t="str">
        <f t="shared" si="21"/>
        <v/>
      </c>
      <c r="J462" s="106" t="str">
        <f t="shared" si="22"/>
        <v/>
      </c>
      <c r="K462" s="106" t="str">
        <f>IF(ISERROR(VLOOKUP($J462,'Miljövärden urval för publ'!$B$2:$H$490,MATCH(K$3,'Miljövärden urval för publ'!$B$2:$H$2,0),FALSE)),"",VLOOKUP($J462,'Miljövärden urval för publ'!$B$2:$H$490,MATCH(K$3,'Miljövärden urval för publ'!$B$2:$H$2,0),FALSE))</f>
        <v/>
      </c>
      <c r="L462" s="106" t="str">
        <f>IF(ISERROR(VLOOKUP($J462,'Miljövärden urval för publ'!$B$2:$H$490,MATCH(L$3,'Miljövärden urval för publ'!$B$2:$H$2,0),FALSE)),"",VLOOKUP($J462,'Miljövärden urval för publ'!$B$2:$H$490,MATCH(L$3,'Miljövärden urval för publ'!$B$2:$H$2,0),FALSE))</f>
        <v/>
      </c>
      <c r="M462" s="106" t="str">
        <f>IF(ISERROR(VLOOKUP($J462,'Miljövärden urval för publ'!$B$2:$H$490,MATCH(M$3,'Miljövärden urval för publ'!$B$2:$H$2,0),FALSE)),"",VLOOKUP($J462,'Miljövärden urval för publ'!$B$2:$H$490,MATCH(M$3,'Miljövärden urval för publ'!$B$2:$H$2,0),FALSE))</f>
        <v/>
      </c>
      <c r="N462" s="106" t="str">
        <f>IF(ISERROR(VLOOKUP($J462,'Miljövärden urval för publ'!$B$2:$H$490,MATCH(N$3,'Miljövärden urval för publ'!$B$2:$H$2,0),FALSE)),"",VLOOKUP($J462,'Miljövärden urval för publ'!$B$2:$H$490,MATCH(N$3,'Miljövärden urval för publ'!$B$2:$H$2,0),FALSE))</f>
        <v/>
      </c>
    </row>
    <row r="463" spans="1:14" x14ac:dyDescent="0.25">
      <c r="A463" s="116"/>
      <c r="B463" s="116"/>
      <c r="E463" s="113"/>
      <c r="I463" s="106" t="str">
        <f t="shared" si="21"/>
        <v/>
      </c>
      <c r="J463" s="106" t="str">
        <f t="shared" si="22"/>
        <v/>
      </c>
      <c r="K463" s="106" t="str">
        <f>IF(ISERROR(VLOOKUP($J463,'Miljövärden urval för publ'!$B$2:$H$490,MATCH(K$3,'Miljövärden urval för publ'!$B$2:$H$2,0),FALSE)),"",VLOOKUP($J463,'Miljövärden urval för publ'!$B$2:$H$490,MATCH(K$3,'Miljövärden urval för publ'!$B$2:$H$2,0),FALSE))</f>
        <v/>
      </c>
      <c r="L463" s="106" t="str">
        <f>IF(ISERROR(VLOOKUP($J463,'Miljövärden urval för publ'!$B$2:$H$490,MATCH(L$3,'Miljövärden urval för publ'!$B$2:$H$2,0),FALSE)),"",VLOOKUP($J463,'Miljövärden urval för publ'!$B$2:$H$490,MATCH(L$3,'Miljövärden urval för publ'!$B$2:$H$2,0),FALSE))</f>
        <v/>
      </c>
      <c r="M463" s="106" t="str">
        <f>IF(ISERROR(VLOOKUP($J463,'Miljövärden urval för publ'!$B$2:$H$490,MATCH(M$3,'Miljövärden urval för publ'!$B$2:$H$2,0),FALSE)),"",VLOOKUP($J463,'Miljövärden urval för publ'!$B$2:$H$490,MATCH(M$3,'Miljövärden urval för publ'!$B$2:$H$2,0),FALSE))</f>
        <v/>
      </c>
      <c r="N463" s="106" t="str">
        <f>IF(ISERROR(VLOOKUP($J463,'Miljövärden urval för publ'!$B$2:$H$490,MATCH(N$3,'Miljövärden urval för publ'!$B$2:$H$2,0),FALSE)),"",VLOOKUP($J463,'Miljövärden urval för publ'!$B$2:$H$490,MATCH(N$3,'Miljövärden urval för publ'!$B$2:$H$2,0),FALSE))</f>
        <v/>
      </c>
    </row>
    <row r="464" spans="1:14" x14ac:dyDescent="0.25">
      <c r="A464" s="116"/>
      <c r="B464" s="116"/>
      <c r="E464" s="113"/>
      <c r="I464" s="106" t="str">
        <f t="shared" si="21"/>
        <v/>
      </c>
      <c r="J464" s="106" t="str">
        <f t="shared" si="22"/>
        <v/>
      </c>
      <c r="K464" s="106" t="str">
        <f>IF(ISERROR(VLOOKUP($J464,'Miljövärden urval för publ'!$B$2:$H$490,MATCH(K$3,'Miljövärden urval för publ'!$B$2:$H$2,0),FALSE)),"",VLOOKUP($J464,'Miljövärden urval för publ'!$B$2:$H$490,MATCH(K$3,'Miljövärden urval för publ'!$B$2:$H$2,0),FALSE))</f>
        <v/>
      </c>
      <c r="L464" s="106" t="str">
        <f>IF(ISERROR(VLOOKUP($J464,'Miljövärden urval för publ'!$B$2:$H$490,MATCH(L$3,'Miljövärden urval för publ'!$B$2:$H$2,0),FALSE)),"",VLOOKUP($J464,'Miljövärden urval för publ'!$B$2:$H$490,MATCH(L$3,'Miljövärden urval för publ'!$B$2:$H$2,0),FALSE))</f>
        <v/>
      </c>
      <c r="M464" s="106" t="str">
        <f>IF(ISERROR(VLOOKUP($J464,'Miljövärden urval för publ'!$B$2:$H$490,MATCH(M$3,'Miljövärden urval för publ'!$B$2:$H$2,0),FALSE)),"",VLOOKUP($J464,'Miljövärden urval för publ'!$B$2:$H$490,MATCH(M$3,'Miljövärden urval för publ'!$B$2:$H$2,0),FALSE))</f>
        <v/>
      </c>
      <c r="N464" s="106" t="str">
        <f>IF(ISERROR(VLOOKUP($J464,'Miljövärden urval för publ'!$B$2:$H$490,MATCH(N$3,'Miljövärden urval för publ'!$B$2:$H$2,0),FALSE)),"",VLOOKUP($J464,'Miljövärden urval för publ'!$B$2:$H$490,MATCH(N$3,'Miljövärden urval för publ'!$B$2:$H$2,0),FALSE))</f>
        <v/>
      </c>
    </row>
    <row r="465" spans="1:14" x14ac:dyDescent="0.25">
      <c r="A465" s="116"/>
      <c r="B465" s="116"/>
      <c r="E465" s="113"/>
      <c r="I465" s="106" t="str">
        <f t="shared" si="21"/>
        <v/>
      </c>
      <c r="J465" s="106" t="str">
        <f t="shared" si="22"/>
        <v/>
      </c>
      <c r="K465" s="106" t="str">
        <f>IF(ISERROR(VLOOKUP($J465,'Miljövärden urval för publ'!$B$2:$H$490,MATCH(K$3,'Miljövärden urval för publ'!$B$2:$H$2,0),FALSE)),"",VLOOKUP($J465,'Miljövärden urval för publ'!$B$2:$H$490,MATCH(K$3,'Miljövärden urval för publ'!$B$2:$H$2,0),FALSE))</f>
        <v/>
      </c>
      <c r="L465" s="106" t="str">
        <f>IF(ISERROR(VLOOKUP($J465,'Miljövärden urval för publ'!$B$2:$H$490,MATCH(L$3,'Miljövärden urval för publ'!$B$2:$H$2,0),FALSE)),"",VLOOKUP($J465,'Miljövärden urval för publ'!$B$2:$H$490,MATCH(L$3,'Miljövärden urval för publ'!$B$2:$H$2,0),FALSE))</f>
        <v/>
      </c>
      <c r="M465" s="106" t="str">
        <f>IF(ISERROR(VLOOKUP($J465,'Miljövärden urval för publ'!$B$2:$H$490,MATCH(M$3,'Miljövärden urval för publ'!$B$2:$H$2,0),FALSE)),"",VLOOKUP($J465,'Miljövärden urval för publ'!$B$2:$H$490,MATCH(M$3,'Miljövärden urval för publ'!$B$2:$H$2,0),FALSE))</f>
        <v/>
      </c>
      <c r="N465" s="106" t="str">
        <f>IF(ISERROR(VLOOKUP($J465,'Miljövärden urval för publ'!$B$2:$H$490,MATCH(N$3,'Miljövärden urval för publ'!$B$2:$H$2,0),FALSE)),"",VLOOKUP($J465,'Miljövärden urval för publ'!$B$2:$H$490,MATCH(N$3,'Miljövärden urval för publ'!$B$2:$H$2,0),FALSE))</f>
        <v/>
      </c>
    </row>
    <row r="466" spans="1:14" x14ac:dyDescent="0.25">
      <c r="A466" s="116"/>
      <c r="B466" s="116"/>
      <c r="E466" s="113"/>
      <c r="I466" s="106" t="str">
        <f t="shared" si="21"/>
        <v/>
      </c>
      <c r="J466" s="106" t="str">
        <f t="shared" si="22"/>
        <v/>
      </c>
      <c r="K466" s="106" t="str">
        <f>IF(ISERROR(VLOOKUP($J466,'Miljövärden urval för publ'!$B$2:$H$490,MATCH(K$3,'Miljövärden urval för publ'!$B$2:$H$2,0),FALSE)),"",VLOOKUP($J466,'Miljövärden urval för publ'!$B$2:$H$490,MATCH(K$3,'Miljövärden urval för publ'!$B$2:$H$2,0),FALSE))</f>
        <v/>
      </c>
      <c r="L466" s="106" t="str">
        <f>IF(ISERROR(VLOOKUP($J466,'Miljövärden urval för publ'!$B$2:$H$490,MATCH(L$3,'Miljövärden urval för publ'!$B$2:$H$2,0),FALSE)),"",VLOOKUP($J466,'Miljövärden urval för publ'!$B$2:$H$490,MATCH(L$3,'Miljövärden urval för publ'!$B$2:$H$2,0),FALSE))</f>
        <v/>
      </c>
      <c r="M466" s="106" t="str">
        <f>IF(ISERROR(VLOOKUP($J466,'Miljövärden urval för publ'!$B$2:$H$490,MATCH(M$3,'Miljövärden urval för publ'!$B$2:$H$2,0),FALSE)),"",VLOOKUP($J466,'Miljövärden urval för publ'!$B$2:$H$490,MATCH(M$3,'Miljövärden urval för publ'!$B$2:$H$2,0),FALSE))</f>
        <v/>
      </c>
      <c r="N466" s="106" t="str">
        <f>IF(ISERROR(VLOOKUP($J466,'Miljövärden urval för publ'!$B$2:$H$490,MATCH(N$3,'Miljövärden urval för publ'!$B$2:$H$2,0),FALSE)),"",VLOOKUP($J466,'Miljövärden urval för publ'!$B$2:$H$490,MATCH(N$3,'Miljövärden urval för publ'!$B$2:$H$2,0),FALSE))</f>
        <v/>
      </c>
    </row>
    <row r="467" spans="1:14" x14ac:dyDescent="0.25">
      <c r="A467" s="116"/>
      <c r="B467" s="116"/>
      <c r="E467" s="113"/>
      <c r="I467" s="106" t="str">
        <f t="shared" si="21"/>
        <v/>
      </c>
      <c r="J467" s="106" t="str">
        <f t="shared" si="22"/>
        <v/>
      </c>
      <c r="K467" s="106" t="str">
        <f>IF(ISERROR(VLOOKUP($J467,'Miljövärden urval för publ'!$B$2:$H$490,MATCH(K$3,'Miljövärden urval för publ'!$B$2:$H$2,0),FALSE)),"",VLOOKUP($J467,'Miljövärden urval för publ'!$B$2:$H$490,MATCH(K$3,'Miljövärden urval för publ'!$B$2:$H$2,0),FALSE))</f>
        <v/>
      </c>
      <c r="L467" s="106" t="str">
        <f>IF(ISERROR(VLOOKUP($J467,'Miljövärden urval för publ'!$B$2:$H$490,MATCH(L$3,'Miljövärden urval för publ'!$B$2:$H$2,0),FALSE)),"",VLOOKUP($J467,'Miljövärden urval för publ'!$B$2:$H$490,MATCH(L$3,'Miljövärden urval för publ'!$B$2:$H$2,0),FALSE))</f>
        <v/>
      </c>
      <c r="M467" s="106" t="str">
        <f>IF(ISERROR(VLOOKUP($J467,'Miljövärden urval för publ'!$B$2:$H$490,MATCH(M$3,'Miljövärden urval för publ'!$B$2:$H$2,0),FALSE)),"",VLOOKUP($J467,'Miljövärden urval för publ'!$B$2:$H$490,MATCH(M$3,'Miljövärden urval för publ'!$B$2:$H$2,0),FALSE))</f>
        <v/>
      </c>
      <c r="N467" s="106" t="str">
        <f>IF(ISERROR(VLOOKUP($J467,'Miljövärden urval för publ'!$B$2:$H$490,MATCH(N$3,'Miljövärden urval för publ'!$B$2:$H$2,0),FALSE)),"",VLOOKUP($J467,'Miljövärden urval för publ'!$B$2:$H$490,MATCH(N$3,'Miljövärden urval för publ'!$B$2:$H$2,0),FALSE))</f>
        <v/>
      </c>
    </row>
    <row r="468" spans="1:14" x14ac:dyDescent="0.25">
      <c r="A468" s="116"/>
      <c r="B468" s="116"/>
      <c r="E468" s="113"/>
    </row>
    <row r="469" spans="1:14" x14ac:dyDescent="0.25">
      <c r="A469" s="116"/>
      <c r="B469" s="116"/>
      <c r="E469" s="113"/>
    </row>
    <row r="470" spans="1:14" x14ac:dyDescent="0.25">
      <c r="A470" s="116"/>
      <c r="B470" s="116"/>
      <c r="E470" s="113"/>
    </row>
    <row r="471" spans="1:14" x14ac:dyDescent="0.25">
      <c r="A471" s="116"/>
      <c r="B471" s="116"/>
      <c r="E471" s="113"/>
    </row>
    <row r="472" spans="1:14" x14ac:dyDescent="0.25">
      <c r="A472" s="116"/>
      <c r="B472" s="116"/>
      <c r="E472" s="113"/>
    </row>
    <row r="473" spans="1:14" x14ac:dyDescent="0.25">
      <c r="A473" s="116"/>
      <c r="B473" s="116"/>
      <c r="E473" s="113"/>
    </row>
    <row r="474" spans="1:14" x14ac:dyDescent="0.25">
      <c r="A474" s="116"/>
      <c r="B474" s="116"/>
      <c r="E474" s="113"/>
    </row>
    <row r="475" spans="1:14" x14ac:dyDescent="0.25">
      <c r="A475" s="116"/>
      <c r="B475" s="116"/>
      <c r="E475" s="113"/>
    </row>
    <row r="476" spans="1:14" x14ac:dyDescent="0.25">
      <c r="A476" s="116"/>
      <c r="B476" s="116"/>
      <c r="E476" s="113"/>
    </row>
  </sheetData>
  <sortState ref="A4:B411">
    <sortCondition ref="B4:B411"/>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O478"/>
  <sheetViews>
    <sheetView workbookViewId="0">
      <selection activeCell="B4" sqref="B4:F4"/>
    </sheetView>
  </sheetViews>
  <sheetFormatPr defaultRowHeight="15" x14ac:dyDescent="0.25"/>
  <cols>
    <col min="1" max="1" width="36.28515625" style="122" bestFit="1" customWidth="1"/>
    <col min="2" max="2" width="44.5703125" style="122" bestFit="1" customWidth="1"/>
    <col min="3" max="3" width="24.7109375" style="122" customWidth="1"/>
    <col min="4" max="4" width="18.85546875" style="122" customWidth="1"/>
    <col min="5" max="5" width="19.85546875" style="122" customWidth="1"/>
    <col min="6" max="6" width="18.5703125" style="122" customWidth="1"/>
    <col min="7" max="9" width="17.5703125" style="122" customWidth="1"/>
    <col min="10" max="16384" width="9.140625" style="122"/>
  </cols>
  <sheetData>
    <row r="1" spans="1:10" ht="90" x14ac:dyDescent="0.25">
      <c r="A1" s="1" t="s">
        <v>0</v>
      </c>
      <c r="B1" s="1" t="s">
        <v>1</v>
      </c>
      <c r="C1" s="229" t="s">
        <v>1141</v>
      </c>
      <c r="D1" s="121" t="s">
        <v>1087</v>
      </c>
      <c r="E1" s="121" t="s">
        <v>1088</v>
      </c>
      <c r="F1" s="121" t="s">
        <v>1053</v>
      </c>
      <c r="G1" s="121" t="s">
        <v>1089</v>
      </c>
      <c r="H1" s="122" t="s">
        <v>1090</v>
      </c>
      <c r="I1" s="121"/>
      <c r="J1" s="121" t="s">
        <v>1091</v>
      </c>
    </row>
    <row r="2" spans="1:10" x14ac:dyDescent="0.25">
      <c r="A2" t="s">
        <v>12</v>
      </c>
      <c r="B2" t="s">
        <v>13</v>
      </c>
      <c r="C2"/>
      <c r="D2" s="122" t="str">
        <f>IF(ISERROR(1/VLOOKUP($B2,Kraftvärmeprod!$B$1:$D$480,MATCH("Total värmeproduktion i kraftvärmeverk i kombinerad drift (GWh)",Kraftvärmeprod!$B$1:$AV$1,0),FALSE)),"Ej kraftvärme","Alternativproduktionsmetoden")</f>
        <v>Ej kraftvärme</v>
      </c>
      <c r="E2" s="122">
        <f>VLOOKUP($B2,Totalt!$B$1:$BP$480,MATCH("total el",Totalt!$B$1:$BP$1,0),FALSE)</f>
        <v>0.84199999999999997</v>
      </c>
      <c r="F2" s="123" t="str">
        <f>IF(ISERROR(1/VLOOKUP($B2,Kraftvärmeprod!$B$1:$BD$480,MATCH("Total värmeproduktion i kraftvärmeverk i kombinerad drift (GWh)",Kraftvärmeprod!$B$1:$AV$1,0),FALSE)),"",VLOOKUP($B2,'Slutlig allokering kvv'!$B$1:$BA$480,MATCH(F$1,'Slutlig allokering kvv'!$B$1:$AS$1,0),FALSE))</f>
        <v/>
      </c>
      <c r="G2" s="122" t="str">
        <f>IF(ISERROR(1/VLOOKUP($B2,Kraftvärmeprod!$B$1:$AV$480,MATCH("Producerad elenergi i kraftvärmeverk (GWh)",Kraftvärmeprod!$B$1:$AV$1,0),FALSE)),"",VLOOKUP($B2,Kraftvärmeprod!$B$1:$AV$480,MATCH("Producerad elenergi i kraftvärmeverk (GWh)",Kraftvärmeprod!$B$1:$AV$1,0),FALSE))</f>
        <v/>
      </c>
      <c r="H2" s="122" t="str">
        <f>IF(ISERROR(1/VLOOKUP($B2,Miljö!$B$1:$T$480,MATCH("Såld mängd produktionsspecifik fjärrvärme (GWh)",Miljö!$B$1:$T$1,0),FALSE)),"",VLOOKUP($B2,Miljö!$B$1:$T$480,MATCH("Såld mängd produktionsspecifik fjärrvärme (GWh)",Miljö!$B$1:$T$1,0),FALSE))</f>
        <v/>
      </c>
      <c r="J2" s="122" t="str">
        <f>A2</f>
        <v>Affärsverken Karlskrona AB</v>
      </c>
    </row>
    <row r="3" spans="1:10" x14ac:dyDescent="0.25">
      <c r="A3" t="s">
        <v>12</v>
      </c>
      <c r="B3" t="s">
        <v>14</v>
      </c>
      <c r="C3"/>
      <c r="D3" s="122" t="str">
        <f>IF(ISERROR(1/VLOOKUP($B3,Kraftvärmeprod!$B$1:$D$480,MATCH("Total värmeproduktion i kraftvärmeverk i kombinerad drift (GWh)",Kraftvärmeprod!$B$1:$AV$1,0),FALSE)),"Ej kraftvärme","Alternativproduktionsmetoden")</f>
        <v>Alternativproduktionsmetoden</v>
      </c>
      <c r="E3" s="122">
        <f>VLOOKUP($B3,Totalt!$B$1:$BP$480,MATCH("total el",Totalt!$B$1:$BP$1,0),FALSE)</f>
        <v>8.3910800000000005</v>
      </c>
      <c r="F3" s="123">
        <f>IF(ISERROR(1/VLOOKUP($B3,Kraftvärmeprod!$B$1:$BD$480,MATCH("Total värmeproduktion i kraftvärmeverk i kombinerad drift (GWh)",Kraftvärmeprod!$B$1:$AV$1,0),FALSE)),"",VLOOKUP($B3,'Slutlig allokering kvv'!$B$1:$BA$480,MATCH(F$1,'Slutlig allokering kvv'!$B$1:$AS$1,0),FALSE))</f>
        <v>0.58187300559074129</v>
      </c>
      <c r="G3" s="122">
        <f>IF(ISERROR(1/VLOOKUP($B3,Kraftvärmeprod!$B$1:$AV$480,MATCH("Producerad elenergi i kraftvärmeverk (GWh)",Kraftvärmeprod!$B$1:$AV$1,0),FALSE)),"",VLOOKUP($B3,Kraftvärmeprod!$B$1:$AV$480,MATCH("Producerad elenergi i kraftvärmeverk (GWh)",Kraftvärmeprod!$B$1:$AV$1,0),FALSE))</f>
        <v>61.59</v>
      </c>
      <c r="H3" s="122" t="str">
        <f>IF(ISERROR(1/VLOOKUP($B3,Miljö!$B$1:$T$480,MATCH("Såld mängd produktionsspecifik fjärrvärme (GWh)",Miljö!$B$1:$T$1,0),FALSE)),"",VLOOKUP($B3,Miljö!$B$1:$T$480,MATCH("Såld mängd produktionsspecifik fjärrvärme (GWh)",Miljö!$B$1:$T$1,0),FALSE))</f>
        <v/>
      </c>
      <c r="J3" s="122" t="str">
        <f t="shared" ref="J3:J66" si="0">A3</f>
        <v>Affärsverken Karlskrona AB</v>
      </c>
    </row>
    <row r="4" spans="1:10" x14ac:dyDescent="0.25">
      <c r="A4" t="s">
        <v>12</v>
      </c>
      <c r="B4" t="s">
        <v>15</v>
      </c>
      <c r="C4"/>
      <c r="D4" s="122" t="str">
        <f>IF(ISERROR(1/VLOOKUP($B4,Kraftvärmeprod!$B$1:$D$480,MATCH("Total värmeproduktion i kraftvärmeverk i kombinerad drift (GWh)",Kraftvärmeprod!$B$1:$AV$1,0),FALSE)),"Ej kraftvärme","Alternativproduktionsmetoden")</f>
        <v>Ej kraftvärme</v>
      </c>
      <c r="E4" s="122">
        <f>VLOOKUP($B4,Totalt!$B$1:$BP$480,MATCH("total el",Totalt!$B$1:$BP$1,0),FALSE)</f>
        <v>0.59799999999999998</v>
      </c>
      <c r="F4" s="123" t="str">
        <f>IF(ISERROR(1/VLOOKUP($B4,Kraftvärmeprod!$B$1:$BD$480,MATCH("Total värmeproduktion i kraftvärmeverk i kombinerad drift (GWh)",Kraftvärmeprod!$B$1:$AV$1,0),FALSE)),"",VLOOKUP($B4,'Slutlig allokering kvv'!$B$1:$BA$480,MATCH(F$1,'Slutlig allokering kvv'!$B$1:$AS$1,0),FALSE))</f>
        <v/>
      </c>
      <c r="G4" s="122" t="str">
        <f>IF(ISERROR(1/VLOOKUP($B4,Kraftvärmeprod!$B$1:$AV$480,MATCH("Producerad elenergi i kraftvärmeverk (GWh)",Kraftvärmeprod!$B$1:$AV$1,0),FALSE)),"",VLOOKUP($B4,Kraftvärmeprod!$B$1:$AV$480,MATCH("Producerad elenergi i kraftvärmeverk (GWh)",Kraftvärmeprod!$B$1:$AV$1,0),FALSE))</f>
        <v/>
      </c>
      <c r="H4" s="122" t="str">
        <f>IF(ISERROR(1/VLOOKUP($B4,Miljö!$B$1:$T$480,MATCH("Såld mängd produktionsspecifik fjärrvärme (GWh)",Miljö!$B$1:$T$1,0),FALSE)),"",VLOOKUP($B4,Miljö!$B$1:$T$480,MATCH("Såld mängd produktionsspecifik fjärrvärme (GWh)",Miljö!$B$1:$T$1,0),FALSE))</f>
        <v/>
      </c>
      <c r="J4" s="122" t="str">
        <f t="shared" si="0"/>
        <v>Affärsverken Karlskrona AB</v>
      </c>
    </row>
    <row r="5" spans="1:10" x14ac:dyDescent="0.25">
      <c r="A5" t="s">
        <v>12</v>
      </c>
      <c r="B5" t="s">
        <v>16</v>
      </c>
      <c r="C5"/>
      <c r="D5" s="122" t="str">
        <f>IF(ISERROR(1/VLOOKUP($B5,Kraftvärmeprod!$B$1:$D$480,MATCH("Total värmeproduktion i kraftvärmeverk i kombinerad drift (GWh)",Kraftvärmeprod!$B$1:$AV$1,0),FALSE)),"Ej kraftvärme","Alternativproduktionsmetoden")</f>
        <v>Ej kraftvärme</v>
      </c>
      <c r="E5" s="122">
        <f>VLOOKUP($B5,Totalt!$B$1:$BP$480,MATCH("total el",Totalt!$B$1:$BP$1,0),FALSE)</f>
        <v>6.6000000000000003E-2</v>
      </c>
      <c r="F5" s="123" t="str">
        <f>IF(ISERROR(1/VLOOKUP($B5,Kraftvärmeprod!$B$1:$BD$480,MATCH("Total värmeproduktion i kraftvärmeverk i kombinerad drift (GWh)",Kraftvärmeprod!$B$1:$AV$1,0),FALSE)),"",VLOOKUP($B5,'Slutlig allokering kvv'!$B$1:$BA$480,MATCH(F$1,'Slutlig allokering kvv'!$B$1:$AS$1,0),FALSE))</f>
        <v/>
      </c>
      <c r="G5" s="122" t="str">
        <f>IF(ISERROR(1/VLOOKUP($B5,Kraftvärmeprod!$B$1:$AV$480,MATCH("Producerad elenergi i kraftvärmeverk (GWh)",Kraftvärmeprod!$B$1:$AV$1,0),FALSE)),"",VLOOKUP($B5,Kraftvärmeprod!$B$1:$AV$480,MATCH("Producerad elenergi i kraftvärmeverk (GWh)",Kraftvärmeprod!$B$1:$AV$1,0),FALSE))</f>
        <v/>
      </c>
      <c r="H5" s="122" t="str">
        <f>IF(ISERROR(1/VLOOKUP($B5,Miljö!$B$1:$T$480,MATCH("Såld mängd produktionsspecifik fjärrvärme (GWh)",Miljö!$B$1:$T$1,0),FALSE)),"",VLOOKUP($B5,Miljö!$B$1:$T$480,MATCH("Såld mängd produktionsspecifik fjärrvärme (GWh)",Miljö!$B$1:$T$1,0),FALSE))</f>
        <v/>
      </c>
      <c r="J5" s="122" t="str">
        <f t="shared" si="0"/>
        <v>Affärsverken Karlskrona AB</v>
      </c>
    </row>
    <row r="6" spans="1:10" x14ac:dyDescent="0.25">
      <c r="A6" t="s">
        <v>17</v>
      </c>
      <c r="B6" t="s">
        <v>18</v>
      </c>
      <c r="C6"/>
      <c r="D6" s="122" t="str">
        <f>IF(ISERROR(1/VLOOKUP($B6,Kraftvärmeprod!$B$1:$D$480,MATCH("Total värmeproduktion i kraftvärmeverk i kombinerad drift (GWh)",Kraftvärmeprod!$B$1:$AV$1,0),FALSE)),"Ej kraftvärme","Alternativproduktionsmetoden")</f>
        <v>Ej kraftvärme</v>
      </c>
      <c r="E6" s="122">
        <f>VLOOKUP($B6,Totalt!$B$1:$BP$480,MATCH("total el",Totalt!$B$1:$BP$1,0),FALSE)</f>
        <v>3.2</v>
      </c>
      <c r="F6" s="123" t="str">
        <f>IF(ISERROR(1/VLOOKUP($B6,Kraftvärmeprod!$B$1:$BD$480,MATCH("Total värmeproduktion i kraftvärmeverk i kombinerad drift (GWh)",Kraftvärmeprod!$B$1:$AV$1,0),FALSE)),"",VLOOKUP($B6,'Slutlig allokering kvv'!$B$1:$BA$480,MATCH(F$1,'Slutlig allokering kvv'!$B$1:$AS$1,0),FALSE))</f>
        <v/>
      </c>
      <c r="G6" s="122" t="str">
        <f>IF(ISERROR(1/VLOOKUP($B6,Kraftvärmeprod!$B$1:$AV$480,MATCH("Producerad elenergi i kraftvärmeverk (GWh)",Kraftvärmeprod!$B$1:$AV$1,0),FALSE)),"",VLOOKUP($B6,Kraftvärmeprod!$B$1:$AV$480,MATCH("Producerad elenergi i kraftvärmeverk (GWh)",Kraftvärmeprod!$B$1:$AV$1,0),FALSE))</f>
        <v/>
      </c>
      <c r="H6" s="122" t="str">
        <f>IF(ISERROR(1/VLOOKUP($B6,Miljö!$B$1:$T$480,MATCH("Såld mängd produktionsspecifik fjärrvärme (GWh)",Miljö!$B$1:$T$1,0),FALSE)),"",VLOOKUP($B6,Miljö!$B$1:$T$480,MATCH("Såld mängd produktionsspecifik fjärrvärme (GWh)",Miljö!$B$1:$T$1,0),FALSE))</f>
        <v/>
      </c>
      <c r="J6" s="122" t="str">
        <f t="shared" si="0"/>
        <v>Alingsås Energi Nät AB</v>
      </c>
    </row>
    <row r="7" spans="1:10" x14ac:dyDescent="0.25">
      <c r="A7" t="s">
        <v>19</v>
      </c>
      <c r="B7" t="s">
        <v>20</v>
      </c>
      <c r="C7"/>
      <c r="D7" s="122" t="str">
        <f>IF(ISERROR(1/VLOOKUP($B7,Kraftvärmeprod!$B$1:$D$480,MATCH("Total värmeproduktion i kraftvärmeverk i kombinerad drift (GWh)",Kraftvärmeprod!$B$1:$AV$1,0),FALSE)),"Ej kraftvärme","Alternativproduktionsmetoden")</f>
        <v>Ej kraftvärme</v>
      </c>
      <c r="E7" s="122">
        <f>VLOOKUP($B7,Totalt!$B$1:$BP$480,MATCH("total el",Totalt!$B$1:$BP$1,0),FALSE)</f>
        <v>0</v>
      </c>
      <c r="F7" s="123" t="str">
        <f>IF(ISERROR(1/VLOOKUP($B7,Kraftvärmeprod!$B$1:$BD$480,MATCH("Total värmeproduktion i kraftvärmeverk i kombinerad drift (GWh)",Kraftvärmeprod!$B$1:$AV$1,0),FALSE)),"",VLOOKUP($B7,'Slutlig allokering kvv'!$B$1:$BA$480,MATCH(F$1,'Slutlig allokering kvv'!$B$1:$AS$1,0),FALSE))</f>
        <v/>
      </c>
      <c r="G7" s="122" t="str">
        <f>IF(ISERROR(1/VLOOKUP($B7,Kraftvärmeprod!$B$1:$AV$480,MATCH("Producerad elenergi i kraftvärmeverk (GWh)",Kraftvärmeprod!$B$1:$AV$1,0),FALSE)),"",VLOOKUP($B7,Kraftvärmeprod!$B$1:$AV$480,MATCH("Producerad elenergi i kraftvärmeverk (GWh)",Kraftvärmeprod!$B$1:$AV$1,0),FALSE))</f>
        <v/>
      </c>
      <c r="H7" s="122" t="str">
        <f>IF(ISERROR(1/VLOOKUP($B7,Miljö!$B$1:$T$480,MATCH("Såld mängd produktionsspecifik fjärrvärme (GWh)",Miljö!$B$1:$T$1,0),FALSE)),"",VLOOKUP($B7,Miljö!$B$1:$T$480,MATCH("Såld mängd produktionsspecifik fjärrvärme (GWh)",Miljö!$B$1:$T$1,0),FALSE))</f>
        <v/>
      </c>
      <c r="J7" s="122" t="str">
        <f t="shared" si="0"/>
        <v>Alvesta Energi AB</v>
      </c>
    </row>
    <row r="8" spans="1:10" x14ac:dyDescent="0.25">
      <c r="A8" t="s">
        <v>19</v>
      </c>
      <c r="B8" t="s">
        <v>21</v>
      </c>
      <c r="C8"/>
      <c r="D8" s="122" t="str">
        <f>IF(ISERROR(1/VLOOKUP($B8,Kraftvärmeprod!$B$1:$D$480,MATCH("Total värmeproduktion i kraftvärmeverk i kombinerad drift (GWh)",Kraftvärmeprod!$B$1:$AV$1,0),FALSE)),"Ej kraftvärme","Alternativproduktionsmetoden")</f>
        <v>Ej kraftvärme</v>
      </c>
      <c r="E8" s="122">
        <f>VLOOKUP($B8,Totalt!$B$1:$BP$480,MATCH("total el",Totalt!$B$1:$BP$1,0),FALSE)</f>
        <v>0</v>
      </c>
      <c r="F8" s="123" t="str">
        <f>IF(ISERROR(1/VLOOKUP($B8,Kraftvärmeprod!$B$1:$BD$480,MATCH("Total värmeproduktion i kraftvärmeverk i kombinerad drift (GWh)",Kraftvärmeprod!$B$1:$AV$1,0),FALSE)),"",VLOOKUP($B8,'Slutlig allokering kvv'!$B$1:$BA$480,MATCH(F$1,'Slutlig allokering kvv'!$B$1:$AS$1,0),FALSE))</f>
        <v/>
      </c>
      <c r="G8" s="122" t="str">
        <f>IF(ISERROR(1/VLOOKUP($B8,Kraftvärmeprod!$B$1:$AV$480,MATCH("Producerad elenergi i kraftvärmeverk (GWh)",Kraftvärmeprod!$B$1:$AV$1,0),FALSE)),"",VLOOKUP($B8,Kraftvärmeprod!$B$1:$AV$480,MATCH("Producerad elenergi i kraftvärmeverk (GWh)",Kraftvärmeprod!$B$1:$AV$1,0),FALSE))</f>
        <v/>
      </c>
      <c r="H8" s="122" t="str">
        <f>IF(ISERROR(1/VLOOKUP($B8,Miljö!$B$1:$T$480,MATCH("Såld mängd produktionsspecifik fjärrvärme (GWh)",Miljö!$B$1:$T$1,0),FALSE)),"",VLOOKUP($B8,Miljö!$B$1:$T$480,MATCH("Såld mängd produktionsspecifik fjärrvärme (GWh)",Miljö!$B$1:$T$1,0),FALSE))</f>
        <v/>
      </c>
      <c r="J8" s="122" t="str">
        <f t="shared" si="0"/>
        <v>Alvesta Energi AB</v>
      </c>
    </row>
    <row r="9" spans="1:10" x14ac:dyDescent="0.25">
      <c r="A9" t="s">
        <v>19</v>
      </c>
      <c r="B9" t="s">
        <v>22</v>
      </c>
      <c r="C9"/>
      <c r="D9" s="122" t="str">
        <f>IF(ISERROR(1/VLOOKUP($B9,Kraftvärmeprod!$B$1:$D$480,MATCH("Total värmeproduktion i kraftvärmeverk i kombinerad drift (GWh)",Kraftvärmeprod!$B$1:$AV$1,0),FALSE)),"Ej kraftvärme","Alternativproduktionsmetoden")</f>
        <v>Ej kraftvärme</v>
      </c>
      <c r="E9" s="122">
        <f>VLOOKUP($B9,Totalt!$B$1:$BP$480,MATCH("total el",Totalt!$B$1:$BP$1,0),FALSE)</f>
        <v>0</v>
      </c>
      <c r="F9" s="123" t="str">
        <f>IF(ISERROR(1/VLOOKUP($B9,Kraftvärmeprod!$B$1:$BD$480,MATCH("Total värmeproduktion i kraftvärmeverk i kombinerad drift (GWh)",Kraftvärmeprod!$B$1:$AV$1,0),FALSE)),"",VLOOKUP($B9,'Slutlig allokering kvv'!$B$1:$BA$480,MATCH(F$1,'Slutlig allokering kvv'!$B$1:$AS$1,0),FALSE))</f>
        <v/>
      </c>
      <c r="G9" s="122" t="str">
        <f>IF(ISERROR(1/VLOOKUP($B9,Kraftvärmeprod!$B$1:$AV$480,MATCH("Producerad elenergi i kraftvärmeverk (GWh)",Kraftvärmeprod!$B$1:$AV$1,0),FALSE)),"",VLOOKUP($B9,Kraftvärmeprod!$B$1:$AV$480,MATCH("Producerad elenergi i kraftvärmeverk (GWh)",Kraftvärmeprod!$B$1:$AV$1,0),FALSE))</f>
        <v/>
      </c>
      <c r="H9" s="122" t="str">
        <f>IF(ISERROR(1/VLOOKUP($B9,Miljö!$B$1:$T$480,MATCH("Såld mängd produktionsspecifik fjärrvärme (GWh)",Miljö!$B$1:$T$1,0),FALSE)),"",VLOOKUP($B9,Miljö!$B$1:$T$480,MATCH("Såld mängd produktionsspecifik fjärrvärme (GWh)",Miljö!$B$1:$T$1,0),FALSE))</f>
        <v/>
      </c>
      <c r="J9" s="122" t="str">
        <f t="shared" si="0"/>
        <v>Alvesta Energi AB</v>
      </c>
    </row>
    <row r="10" spans="1:10" x14ac:dyDescent="0.25">
      <c r="A10" t="s">
        <v>23</v>
      </c>
      <c r="B10" s="16" t="s">
        <v>328</v>
      </c>
      <c r="C10"/>
      <c r="D10" s="122" t="str">
        <f>IF(ISERROR(1/VLOOKUP($B10,Kraftvärmeprod!$B$1:$D$480,MATCH("Total värmeproduktion i kraftvärmeverk i kombinerad drift (GWh)",Kraftvärmeprod!$B$1:$AV$1,0),FALSE)),"Ej kraftvärme","Alternativproduktionsmetoden")</f>
        <v>Ej kraftvärme</v>
      </c>
      <c r="E10" s="122">
        <f>VLOOKUP($B10,Totalt!$B$1:$BP$480,MATCH("total el",Totalt!$B$1:$BP$1,0),FALSE)</f>
        <v>0</v>
      </c>
      <c r="F10" s="123" t="str">
        <f>IF(ISERROR(1/VLOOKUP($B10,Kraftvärmeprod!$B$1:$BD$480,MATCH("Total värmeproduktion i kraftvärmeverk i kombinerad drift (GWh)",Kraftvärmeprod!$B$1:$AV$1,0),FALSE)),"",VLOOKUP($B10,'Slutlig allokering kvv'!$B$1:$BA$480,MATCH(F$1,'Slutlig allokering kvv'!$B$1:$AS$1,0),FALSE))</f>
        <v/>
      </c>
      <c r="G10" s="122" t="str">
        <f>IF(ISERROR(1/VLOOKUP($B10,Kraftvärmeprod!$B$1:$AV$480,MATCH("Producerad elenergi i kraftvärmeverk (GWh)",Kraftvärmeprod!$B$1:$AV$1,0),FALSE)),"",VLOOKUP($B10,Kraftvärmeprod!$B$1:$AV$480,MATCH("Producerad elenergi i kraftvärmeverk (GWh)",Kraftvärmeprod!$B$1:$AV$1,0),FALSE))</f>
        <v/>
      </c>
      <c r="H10" s="122" t="str">
        <f>IF(ISERROR(1/VLOOKUP($B10,Miljö!$B$1:$T$480,MATCH("Såld mängd produktionsspecifik fjärrvärme (GWh)",Miljö!$B$1:$T$1,0),FALSE)),"",VLOOKUP($B10,Miljö!$B$1:$T$480,MATCH("Såld mängd produktionsspecifik fjärrvärme (GWh)",Miljö!$B$1:$T$1,0),FALSE))</f>
        <v/>
      </c>
      <c r="J10" s="122" t="str">
        <f t="shared" si="0"/>
        <v xml:space="preserve">Aneby Miljö &amp; Vatten AB </v>
      </c>
    </row>
    <row r="11" spans="1:10" x14ac:dyDescent="0.25">
      <c r="A11" t="s">
        <v>25</v>
      </c>
      <c r="B11" t="s">
        <v>26</v>
      </c>
      <c r="C11"/>
      <c r="D11" s="122" t="str">
        <f>IF(ISERROR(1/VLOOKUP($B11,Kraftvärmeprod!$B$1:$D$480,MATCH("Total värmeproduktion i kraftvärmeverk i kombinerad drift (GWh)",Kraftvärmeprod!$B$1:$AV$1,0),FALSE)),"Ej kraftvärme","Alternativproduktionsmetoden")</f>
        <v>Ej kraftvärme</v>
      </c>
      <c r="E11" s="122">
        <f>VLOOKUP($B11,Totalt!$B$1:$BP$480,MATCH("total el",Totalt!$B$1:$BP$1,0),FALSE)</f>
        <v>2.7</v>
      </c>
      <c r="F11" s="123" t="str">
        <f>IF(ISERROR(1/VLOOKUP($B11,Kraftvärmeprod!$B$1:$BD$480,MATCH("Total värmeproduktion i kraftvärmeverk i kombinerad drift (GWh)",Kraftvärmeprod!$B$1:$AV$1,0),FALSE)),"",VLOOKUP($B11,'Slutlig allokering kvv'!$B$1:$BA$480,MATCH(F$1,'Slutlig allokering kvv'!$B$1:$AS$1,0),FALSE))</f>
        <v/>
      </c>
      <c r="G11" s="122" t="str">
        <f>IF(ISERROR(1/VLOOKUP($B11,Kraftvärmeprod!$B$1:$AV$480,MATCH("Producerad elenergi i kraftvärmeverk (GWh)",Kraftvärmeprod!$B$1:$AV$1,0),FALSE)),"",VLOOKUP($B11,Kraftvärmeprod!$B$1:$AV$480,MATCH("Producerad elenergi i kraftvärmeverk (GWh)",Kraftvärmeprod!$B$1:$AV$1,0),FALSE))</f>
        <v/>
      </c>
      <c r="H11" s="122" t="str">
        <f>IF(ISERROR(1/VLOOKUP($B11,Miljö!$B$1:$T$480,MATCH("Såld mängd produktionsspecifik fjärrvärme (GWh)",Miljö!$B$1:$T$1,0),FALSE)),"",VLOOKUP($B11,Miljö!$B$1:$T$480,MATCH("Såld mängd produktionsspecifik fjärrvärme (GWh)",Miljö!$B$1:$T$1,0),FALSE))</f>
        <v/>
      </c>
      <c r="J11" s="122" t="str">
        <f t="shared" si="0"/>
        <v>Arboga Energi AB</v>
      </c>
    </row>
    <row r="12" spans="1:10" x14ac:dyDescent="0.25">
      <c r="A12" t="s">
        <v>27</v>
      </c>
      <c r="B12" t="s">
        <v>28</v>
      </c>
      <c r="C12"/>
      <c r="D12" s="122" t="str">
        <f>IF(ISERROR(1/VLOOKUP($B12,Kraftvärmeprod!$B$1:$D$480,MATCH("Total värmeproduktion i kraftvärmeverk i kombinerad drift (GWh)",Kraftvärmeprod!$B$1:$AV$1,0),FALSE)),"Ej kraftvärme","Alternativproduktionsmetoden")</f>
        <v>Ej kraftvärme</v>
      </c>
      <c r="E12" s="122">
        <f>VLOOKUP($B12,Totalt!$B$1:$BP$480,MATCH("total el",Totalt!$B$1:$BP$1,0),FALSE)</f>
        <v>0</v>
      </c>
      <c r="F12" s="123" t="str">
        <f>IF(ISERROR(1/VLOOKUP($B12,Kraftvärmeprod!$B$1:$BD$480,MATCH("Total värmeproduktion i kraftvärmeverk i kombinerad drift (GWh)",Kraftvärmeprod!$B$1:$AV$1,0),FALSE)),"",VLOOKUP($B12,'Slutlig allokering kvv'!$B$1:$BA$480,MATCH(F$1,'Slutlig allokering kvv'!$B$1:$AS$1,0),FALSE))</f>
        <v/>
      </c>
      <c r="G12" s="122" t="str">
        <f>IF(ISERROR(1/VLOOKUP($B12,Kraftvärmeprod!$B$1:$AV$480,MATCH("Producerad elenergi i kraftvärmeverk (GWh)",Kraftvärmeprod!$B$1:$AV$1,0),FALSE)),"",VLOOKUP($B12,Kraftvärmeprod!$B$1:$AV$480,MATCH("Producerad elenergi i kraftvärmeverk (GWh)",Kraftvärmeprod!$B$1:$AV$1,0),FALSE))</f>
        <v/>
      </c>
      <c r="H12" s="122" t="str">
        <f>IF(ISERROR(1/VLOOKUP($B12,Miljö!$B$1:$T$480,MATCH("Såld mängd produktionsspecifik fjärrvärme (GWh)",Miljö!$B$1:$T$1,0),FALSE)),"",VLOOKUP($B12,Miljö!$B$1:$T$480,MATCH("Såld mängd produktionsspecifik fjärrvärme (GWh)",Miljö!$B$1:$T$1,0),FALSE))</f>
        <v/>
      </c>
      <c r="J12" s="122" t="str">
        <f t="shared" si="0"/>
        <v>Arvidsjaurs Energi AB</v>
      </c>
    </row>
    <row r="13" spans="1:10" x14ac:dyDescent="0.25">
      <c r="A13" t="s">
        <v>29</v>
      </c>
      <c r="B13" t="s">
        <v>30</v>
      </c>
      <c r="C13"/>
      <c r="D13" s="122" t="str">
        <f>IF(ISERROR(1/VLOOKUP($B13,Kraftvärmeprod!$B$1:$D$480,MATCH("Total värmeproduktion i kraftvärmeverk i kombinerad drift (GWh)",Kraftvärmeprod!$B$1:$AV$1,0),FALSE)),"Ej kraftvärme","Alternativproduktionsmetoden")</f>
        <v>Ej kraftvärme</v>
      </c>
      <c r="E13" s="122">
        <f>VLOOKUP($B13,Totalt!$B$1:$BP$480,MATCH("total el",Totalt!$B$1:$BP$1,0),FALSE)</f>
        <v>3.03</v>
      </c>
      <c r="F13" s="123" t="str">
        <f>IF(ISERROR(1/VLOOKUP($B13,Kraftvärmeprod!$B$1:$BD$480,MATCH("Total värmeproduktion i kraftvärmeverk i kombinerad drift (GWh)",Kraftvärmeprod!$B$1:$AV$1,0),FALSE)),"",VLOOKUP($B13,'Slutlig allokering kvv'!$B$1:$BA$480,MATCH(F$1,'Slutlig allokering kvv'!$B$1:$AS$1,0),FALSE))</f>
        <v/>
      </c>
      <c r="G13" s="122" t="str">
        <f>IF(ISERROR(1/VLOOKUP($B13,Kraftvärmeprod!$B$1:$AV$480,MATCH("Producerad elenergi i kraftvärmeverk (GWh)",Kraftvärmeprod!$B$1:$AV$1,0),FALSE)),"",VLOOKUP($B13,Kraftvärmeprod!$B$1:$AV$480,MATCH("Producerad elenergi i kraftvärmeverk (GWh)",Kraftvärmeprod!$B$1:$AV$1,0),FALSE))</f>
        <v/>
      </c>
      <c r="H13" s="122" t="str">
        <f>IF(ISERROR(1/VLOOKUP($B13,Miljö!$B$1:$T$480,MATCH("Såld mängd produktionsspecifik fjärrvärme (GWh)",Miljö!$B$1:$T$1,0),FALSE)),"",VLOOKUP($B13,Miljö!$B$1:$T$480,MATCH("Såld mängd produktionsspecifik fjärrvärme (GWh)",Miljö!$B$1:$T$1,0),FALSE))</f>
        <v/>
      </c>
      <c r="J13" s="122" t="str">
        <f t="shared" si="0"/>
        <v>Arvika Fjärrvärme AB</v>
      </c>
    </row>
    <row r="14" spans="1:10" x14ac:dyDescent="0.25">
      <c r="A14" t="s">
        <v>31</v>
      </c>
      <c r="B14" t="s">
        <v>32</v>
      </c>
      <c r="C14"/>
      <c r="D14" s="122" t="str">
        <f>IF(ISERROR(1/VLOOKUP($B14,Kraftvärmeprod!$B$1:$D$480,MATCH("Total värmeproduktion i kraftvärmeverk i kombinerad drift (GWh)",Kraftvärmeprod!$B$1:$AV$1,0),FALSE)),"Ej kraftvärme","Alternativproduktionsmetoden")</f>
        <v>Ej kraftvärme</v>
      </c>
      <c r="E14" s="122">
        <f>VLOOKUP($B14,Totalt!$B$1:$BP$480,MATCH("total el",Totalt!$B$1:$BP$1,0),FALSE)</f>
        <v>0.08</v>
      </c>
      <c r="F14" s="123" t="str">
        <f>IF(ISERROR(1/VLOOKUP($B14,Kraftvärmeprod!$B$1:$BD$480,MATCH("Total värmeproduktion i kraftvärmeverk i kombinerad drift (GWh)",Kraftvärmeprod!$B$1:$AV$1,0),FALSE)),"",VLOOKUP($B14,'Slutlig allokering kvv'!$B$1:$BA$480,MATCH(F$1,'Slutlig allokering kvv'!$B$1:$AS$1,0),FALSE))</f>
        <v/>
      </c>
      <c r="G14" s="122" t="str">
        <f>IF(ISERROR(1/VLOOKUP($B14,Kraftvärmeprod!$B$1:$AV$480,MATCH("Producerad elenergi i kraftvärmeverk (GWh)",Kraftvärmeprod!$B$1:$AV$1,0),FALSE)),"",VLOOKUP($B14,Kraftvärmeprod!$B$1:$AV$480,MATCH("Producerad elenergi i kraftvärmeverk (GWh)",Kraftvärmeprod!$B$1:$AV$1,0),FALSE))</f>
        <v/>
      </c>
      <c r="H14" s="122" t="str">
        <f>IF(ISERROR(1/VLOOKUP($B14,Miljö!$B$1:$T$480,MATCH("Såld mängd produktionsspecifik fjärrvärme (GWh)",Miljö!$B$1:$T$1,0),FALSE)),"",VLOOKUP($B14,Miljö!$B$1:$T$480,MATCH("Såld mängd produktionsspecifik fjärrvärme (GWh)",Miljö!$B$1:$T$1,0),FALSE))</f>
        <v/>
      </c>
      <c r="J14" s="122" t="str">
        <f t="shared" si="0"/>
        <v>Bengtsfors Energi</v>
      </c>
    </row>
    <row r="15" spans="1:10" x14ac:dyDescent="0.25">
      <c r="A15" t="s">
        <v>33</v>
      </c>
      <c r="B15" t="s">
        <v>34</v>
      </c>
      <c r="C15"/>
      <c r="D15" s="122" t="str">
        <f>IF(ISERROR(1/VLOOKUP($B15,Kraftvärmeprod!$B$1:$D$480,MATCH("Total värmeproduktion i kraftvärmeverk i kombinerad drift (GWh)",Kraftvärmeprod!$B$1:$AV$1,0),FALSE)),"Ej kraftvärme","Alternativproduktionsmetoden")</f>
        <v>Ej kraftvärme</v>
      </c>
      <c r="E15" s="122">
        <f>VLOOKUP($B15,Totalt!$B$1:$BP$480,MATCH("total el",Totalt!$B$1:$BP$1,0),FALSE)</f>
        <v>5.5E-2</v>
      </c>
      <c r="F15" s="123" t="str">
        <f>IF(ISERROR(1/VLOOKUP($B15,Kraftvärmeprod!$B$1:$BD$480,MATCH("Total värmeproduktion i kraftvärmeverk i kombinerad drift (GWh)",Kraftvärmeprod!$B$1:$AV$1,0),FALSE)),"",VLOOKUP($B15,'Slutlig allokering kvv'!$B$1:$BA$480,MATCH(F$1,'Slutlig allokering kvv'!$B$1:$AS$1,0),FALSE))</f>
        <v/>
      </c>
      <c r="G15" s="122" t="str">
        <f>IF(ISERROR(1/VLOOKUP($B15,Kraftvärmeprod!$B$1:$AV$480,MATCH("Producerad elenergi i kraftvärmeverk (GWh)",Kraftvärmeprod!$B$1:$AV$1,0),FALSE)),"",VLOOKUP($B15,Kraftvärmeprod!$B$1:$AV$480,MATCH("Producerad elenergi i kraftvärmeverk (GWh)",Kraftvärmeprod!$B$1:$AV$1,0),FALSE))</f>
        <v/>
      </c>
      <c r="H15" s="122" t="str">
        <f>IF(ISERROR(1/VLOOKUP($B15,Miljö!$B$1:$T$480,MATCH("Såld mängd produktionsspecifik fjärrvärme (GWh)",Miljö!$B$1:$T$1,0),FALSE)),"",VLOOKUP($B15,Miljö!$B$1:$T$480,MATCH("Såld mängd produktionsspecifik fjärrvärme (GWh)",Miljö!$B$1:$T$1,0),FALSE))</f>
        <v/>
      </c>
      <c r="J15" s="122" t="str">
        <f t="shared" si="0"/>
        <v>Bionär Närvärme AB</v>
      </c>
    </row>
    <row r="16" spans="1:10" x14ac:dyDescent="0.25">
      <c r="A16" t="s">
        <v>33</v>
      </c>
      <c r="B16" t="s">
        <v>35</v>
      </c>
      <c r="C16"/>
      <c r="D16" s="122" t="str">
        <f>IF(ISERROR(1/VLOOKUP($B16,Kraftvärmeprod!$B$1:$D$480,MATCH("Total värmeproduktion i kraftvärmeverk i kombinerad drift (GWh)",Kraftvärmeprod!$B$1:$AV$1,0),FALSE)),"Ej kraftvärme","Alternativproduktionsmetoden")</f>
        <v>Ej kraftvärme</v>
      </c>
      <c r="E16" s="122">
        <f>VLOOKUP($B16,Totalt!$B$1:$BP$480,MATCH("total el",Totalt!$B$1:$BP$1,0),FALSE)</f>
        <v>1E-3</v>
      </c>
      <c r="F16" s="123" t="str">
        <f>IF(ISERROR(1/VLOOKUP($B16,Kraftvärmeprod!$B$1:$BD$480,MATCH("Total värmeproduktion i kraftvärmeverk i kombinerad drift (GWh)",Kraftvärmeprod!$B$1:$AV$1,0),FALSE)),"",VLOOKUP($B16,'Slutlig allokering kvv'!$B$1:$BA$480,MATCH(F$1,'Slutlig allokering kvv'!$B$1:$AS$1,0),FALSE))</f>
        <v/>
      </c>
      <c r="G16" s="122" t="str">
        <f>IF(ISERROR(1/VLOOKUP($B16,Kraftvärmeprod!$B$1:$AV$480,MATCH("Producerad elenergi i kraftvärmeverk (GWh)",Kraftvärmeprod!$B$1:$AV$1,0),FALSE)),"",VLOOKUP($B16,Kraftvärmeprod!$B$1:$AV$480,MATCH("Producerad elenergi i kraftvärmeverk (GWh)",Kraftvärmeprod!$B$1:$AV$1,0),FALSE))</f>
        <v/>
      </c>
      <c r="H16" s="122" t="str">
        <f>IF(ISERROR(1/VLOOKUP($B16,Miljö!$B$1:$T$480,MATCH("Såld mängd produktionsspecifik fjärrvärme (GWh)",Miljö!$B$1:$T$1,0),FALSE)),"",VLOOKUP($B16,Miljö!$B$1:$T$480,MATCH("Såld mängd produktionsspecifik fjärrvärme (GWh)",Miljö!$B$1:$T$1,0),FALSE))</f>
        <v/>
      </c>
      <c r="J16" s="122" t="str">
        <f t="shared" si="0"/>
        <v>Bionär Närvärme AB</v>
      </c>
    </row>
    <row r="17" spans="1:10" x14ac:dyDescent="0.25">
      <c r="A17" t="s">
        <v>33</v>
      </c>
      <c r="B17" t="s">
        <v>36</v>
      </c>
      <c r="C17"/>
      <c r="D17" s="122" t="str">
        <f>IF(ISERROR(1/VLOOKUP($B17,Kraftvärmeprod!$B$1:$D$480,MATCH("Total värmeproduktion i kraftvärmeverk i kombinerad drift (GWh)",Kraftvärmeprod!$B$1:$AV$1,0),FALSE)),"Ej kraftvärme","Alternativproduktionsmetoden")</f>
        <v>Ej kraftvärme</v>
      </c>
      <c r="E17" s="122">
        <f>VLOOKUP($B17,Totalt!$B$1:$BP$480,MATCH("total el",Totalt!$B$1:$BP$1,0),FALSE)</f>
        <v>1E-3</v>
      </c>
      <c r="F17" s="123" t="str">
        <f>IF(ISERROR(1/VLOOKUP($B17,Kraftvärmeprod!$B$1:$BD$480,MATCH("Total värmeproduktion i kraftvärmeverk i kombinerad drift (GWh)",Kraftvärmeprod!$B$1:$AV$1,0),FALSE)),"",VLOOKUP($B17,'Slutlig allokering kvv'!$B$1:$BA$480,MATCH(F$1,'Slutlig allokering kvv'!$B$1:$AS$1,0),FALSE))</f>
        <v/>
      </c>
      <c r="G17" s="122" t="str">
        <f>IF(ISERROR(1/VLOOKUP($B17,Kraftvärmeprod!$B$1:$AV$480,MATCH("Producerad elenergi i kraftvärmeverk (GWh)",Kraftvärmeprod!$B$1:$AV$1,0),FALSE)),"",VLOOKUP($B17,Kraftvärmeprod!$B$1:$AV$480,MATCH("Producerad elenergi i kraftvärmeverk (GWh)",Kraftvärmeprod!$B$1:$AV$1,0),FALSE))</f>
        <v/>
      </c>
      <c r="H17" s="122" t="str">
        <f>IF(ISERROR(1/VLOOKUP($B17,Miljö!$B$1:$T$480,MATCH("Såld mängd produktionsspecifik fjärrvärme (GWh)",Miljö!$B$1:$T$1,0),FALSE)),"",VLOOKUP($B17,Miljö!$B$1:$T$480,MATCH("Såld mängd produktionsspecifik fjärrvärme (GWh)",Miljö!$B$1:$T$1,0),FALSE))</f>
        <v/>
      </c>
      <c r="J17" s="122" t="str">
        <f t="shared" si="0"/>
        <v>Bionär Närvärme AB</v>
      </c>
    </row>
    <row r="18" spans="1:10" x14ac:dyDescent="0.25">
      <c r="A18" t="s">
        <v>33</v>
      </c>
      <c r="B18" t="s">
        <v>37</v>
      </c>
      <c r="C18"/>
      <c r="D18" s="122" t="str">
        <f>IF(ISERROR(1/VLOOKUP($B18,Kraftvärmeprod!$B$1:$D$480,MATCH("Total värmeproduktion i kraftvärmeverk i kombinerad drift (GWh)",Kraftvärmeprod!$B$1:$AV$1,0),FALSE)),"Ej kraftvärme","Alternativproduktionsmetoden")</f>
        <v>Ej kraftvärme</v>
      </c>
      <c r="E18" s="122">
        <f>VLOOKUP($B18,Totalt!$B$1:$BP$480,MATCH("total el",Totalt!$B$1:$BP$1,0),FALSE)</f>
        <v>6.8000000000000005E-2</v>
      </c>
      <c r="F18" s="123" t="str">
        <f>IF(ISERROR(1/VLOOKUP($B18,Kraftvärmeprod!$B$1:$BD$480,MATCH("Total värmeproduktion i kraftvärmeverk i kombinerad drift (GWh)",Kraftvärmeprod!$B$1:$AV$1,0),FALSE)),"",VLOOKUP($B18,'Slutlig allokering kvv'!$B$1:$BA$480,MATCH(F$1,'Slutlig allokering kvv'!$B$1:$AS$1,0),FALSE))</f>
        <v/>
      </c>
      <c r="G18" s="122" t="str">
        <f>IF(ISERROR(1/VLOOKUP($B18,Kraftvärmeprod!$B$1:$AV$480,MATCH("Producerad elenergi i kraftvärmeverk (GWh)",Kraftvärmeprod!$B$1:$AV$1,0),FALSE)),"",VLOOKUP($B18,Kraftvärmeprod!$B$1:$AV$480,MATCH("Producerad elenergi i kraftvärmeverk (GWh)",Kraftvärmeprod!$B$1:$AV$1,0),FALSE))</f>
        <v/>
      </c>
      <c r="H18" s="122" t="str">
        <f>IF(ISERROR(1/VLOOKUP($B18,Miljö!$B$1:$T$480,MATCH("Såld mängd produktionsspecifik fjärrvärme (GWh)",Miljö!$B$1:$T$1,0),FALSE)),"",VLOOKUP($B18,Miljö!$B$1:$T$480,MATCH("Såld mängd produktionsspecifik fjärrvärme (GWh)",Miljö!$B$1:$T$1,0),FALSE))</f>
        <v/>
      </c>
      <c r="J18" s="122" t="str">
        <f t="shared" si="0"/>
        <v>Bionär Närvärme AB</v>
      </c>
    </row>
    <row r="19" spans="1:10" x14ac:dyDescent="0.25">
      <c r="A19" t="s">
        <v>33</v>
      </c>
      <c r="B19" t="s">
        <v>38</v>
      </c>
      <c r="C19"/>
      <c r="D19" s="122" t="str">
        <f>IF(ISERROR(1/VLOOKUP($B19,Kraftvärmeprod!$B$1:$D$480,MATCH("Total värmeproduktion i kraftvärmeverk i kombinerad drift (GWh)",Kraftvärmeprod!$B$1:$AV$1,0),FALSE)),"Ej kraftvärme","Alternativproduktionsmetoden")</f>
        <v>Ej kraftvärme</v>
      </c>
      <c r="E19" s="122">
        <f>VLOOKUP($B19,Totalt!$B$1:$BP$480,MATCH("total el",Totalt!$B$1:$BP$1,0),FALSE)</f>
        <v>0.01</v>
      </c>
      <c r="F19" s="123" t="str">
        <f>IF(ISERROR(1/VLOOKUP($B19,Kraftvärmeprod!$B$1:$BD$480,MATCH("Total värmeproduktion i kraftvärmeverk i kombinerad drift (GWh)",Kraftvärmeprod!$B$1:$AV$1,0),FALSE)),"",VLOOKUP($B19,'Slutlig allokering kvv'!$B$1:$BA$480,MATCH(F$1,'Slutlig allokering kvv'!$B$1:$AS$1,0),FALSE))</f>
        <v/>
      </c>
      <c r="G19" s="122" t="str">
        <f>IF(ISERROR(1/VLOOKUP($B19,Kraftvärmeprod!$B$1:$AV$480,MATCH("Producerad elenergi i kraftvärmeverk (GWh)",Kraftvärmeprod!$B$1:$AV$1,0),FALSE)),"",VLOOKUP($B19,Kraftvärmeprod!$B$1:$AV$480,MATCH("Producerad elenergi i kraftvärmeverk (GWh)",Kraftvärmeprod!$B$1:$AV$1,0),FALSE))</f>
        <v/>
      </c>
      <c r="H19" s="122" t="str">
        <f>IF(ISERROR(1/VLOOKUP($B19,Miljö!$B$1:$T$480,MATCH("Såld mängd produktionsspecifik fjärrvärme (GWh)",Miljö!$B$1:$T$1,0),FALSE)),"",VLOOKUP($B19,Miljö!$B$1:$T$480,MATCH("Såld mängd produktionsspecifik fjärrvärme (GWh)",Miljö!$B$1:$T$1,0),FALSE))</f>
        <v/>
      </c>
      <c r="J19" s="122" t="str">
        <f t="shared" si="0"/>
        <v>Bionär Närvärme AB</v>
      </c>
    </row>
    <row r="20" spans="1:10" x14ac:dyDescent="0.25">
      <c r="A20" t="s">
        <v>33</v>
      </c>
      <c r="B20" t="s">
        <v>39</v>
      </c>
      <c r="C20"/>
      <c r="D20" s="122" t="str">
        <f>IF(ISERROR(1/VLOOKUP($B20,Kraftvärmeprod!$B$1:$D$480,MATCH("Total värmeproduktion i kraftvärmeverk i kombinerad drift (GWh)",Kraftvärmeprod!$B$1:$AV$1,0),FALSE)),"Ej kraftvärme","Alternativproduktionsmetoden")</f>
        <v>Ej kraftvärme</v>
      </c>
      <c r="E20" s="122">
        <f>VLOOKUP($B20,Totalt!$B$1:$BP$480,MATCH("total el",Totalt!$B$1:$BP$1,0),FALSE)</f>
        <v>0.94499999999999995</v>
      </c>
      <c r="F20" s="123" t="str">
        <f>IF(ISERROR(1/VLOOKUP($B20,Kraftvärmeprod!$B$1:$BD$480,MATCH("Total värmeproduktion i kraftvärmeverk i kombinerad drift (GWh)",Kraftvärmeprod!$B$1:$AV$1,0),FALSE)),"",VLOOKUP($B20,'Slutlig allokering kvv'!$B$1:$BA$480,MATCH(F$1,'Slutlig allokering kvv'!$B$1:$AS$1,0),FALSE))</f>
        <v/>
      </c>
      <c r="G20" s="122" t="str">
        <f>IF(ISERROR(1/VLOOKUP($B20,Kraftvärmeprod!$B$1:$AV$480,MATCH("Producerad elenergi i kraftvärmeverk (GWh)",Kraftvärmeprod!$B$1:$AV$1,0),FALSE)),"",VLOOKUP($B20,Kraftvärmeprod!$B$1:$AV$480,MATCH("Producerad elenergi i kraftvärmeverk (GWh)",Kraftvärmeprod!$B$1:$AV$1,0),FALSE))</f>
        <v/>
      </c>
      <c r="H20" s="122" t="str">
        <f>IF(ISERROR(1/VLOOKUP($B20,Miljö!$B$1:$T$480,MATCH("Såld mängd produktionsspecifik fjärrvärme (GWh)",Miljö!$B$1:$T$1,0),FALSE)),"",VLOOKUP($B20,Miljö!$B$1:$T$480,MATCH("Såld mängd produktionsspecifik fjärrvärme (GWh)",Miljö!$B$1:$T$1,0),FALSE))</f>
        <v/>
      </c>
      <c r="J20" s="122" t="str">
        <f t="shared" si="0"/>
        <v>Bionär Närvärme AB</v>
      </c>
    </row>
    <row r="21" spans="1:10" x14ac:dyDescent="0.25">
      <c r="A21" t="s">
        <v>33</v>
      </c>
      <c r="B21" t="s">
        <v>40</v>
      </c>
      <c r="C21"/>
      <c r="D21" s="122" t="str">
        <f>IF(ISERROR(1/VLOOKUP($B21,Kraftvärmeprod!$B$1:$D$480,MATCH("Total värmeproduktion i kraftvärmeverk i kombinerad drift (GWh)",Kraftvärmeprod!$B$1:$AV$1,0),FALSE)),"Ej kraftvärme","Alternativproduktionsmetoden")</f>
        <v>Ej kraftvärme</v>
      </c>
      <c r="E21" s="122">
        <f>VLOOKUP($B21,Totalt!$B$1:$BP$480,MATCH("total el",Totalt!$B$1:$BP$1,0),FALSE)</f>
        <v>0.67300000000000004</v>
      </c>
      <c r="F21" s="123" t="str">
        <f>IF(ISERROR(1/VLOOKUP($B21,Kraftvärmeprod!$B$1:$BD$480,MATCH("Total värmeproduktion i kraftvärmeverk i kombinerad drift (GWh)",Kraftvärmeprod!$B$1:$AV$1,0),FALSE)),"",VLOOKUP($B21,'Slutlig allokering kvv'!$B$1:$BA$480,MATCH(F$1,'Slutlig allokering kvv'!$B$1:$AS$1,0),FALSE))</f>
        <v/>
      </c>
      <c r="G21" s="122" t="str">
        <f>IF(ISERROR(1/VLOOKUP($B21,Kraftvärmeprod!$B$1:$AV$480,MATCH("Producerad elenergi i kraftvärmeverk (GWh)",Kraftvärmeprod!$B$1:$AV$1,0),FALSE)),"",VLOOKUP($B21,Kraftvärmeprod!$B$1:$AV$480,MATCH("Producerad elenergi i kraftvärmeverk (GWh)",Kraftvärmeprod!$B$1:$AV$1,0),FALSE))</f>
        <v/>
      </c>
      <c r="H21" s="122" t="str">
        <f>IF(ISERROR(1/VLOOKUP($B21,Miljö!$B$1:$T$480,MATCH("Såld mängd produktionsspecifik fjärrvärme (GWh)",Miljö!$B$1:$T$1,0),FALSE)),"",VLOOKUP($B21,Miljö!$B$1:$T$480,MATCH("Såld mängd produktionsspecifik fjärrvärme (GWh)",Miljö!$B$1:$T$1,0),FALSE))</f>
        <v/>
      </c>
      <c r="J21" s="122" t="str">
        <f t="shared" si="0"/>
        <v>Bionär Närvärme AB</v>
      </c>
    </row>
    <row r="22" spans="1:10" x14ac:dyDescent="0.25">
      <c r="A22" t="s">
        <v>33</v>
      </c>
      <c r="B22" t="s">
        <v>41</v>
      </c>
      <c r="C22"/>
      <c r="D22" s="122" t="str">
        <f>IF(ISERROR(1/VLOOKUP($B22,Kraftvärmeprod!$B$1:$D$480,MATCH("Total värmeproduktion i kraftvärmeverk i kombinerad drift (GWh)",Kraftvärmeprod!$B$1:$AV$1,0),FALSE)),"Ej kraftvärme","Alternativproduktionsmetoden")</f>
        <v>Ej kraftvärme</v>
      </c>
      <c r="E22" s="122">
        <f>VLOOKUP($B22,Totalt!$B$1:$BP$480,MATCH("total el",Totalt!$B$1:$BP$1,0),FALSE)</f>
        <v>7.5999999999999998E-2</v>
      </c>
      <c r="F22" s="123" t="str">
        <f>IF(ISERROR(1/VLOOKUP($B22,Kraftvärmeprod!$B$1:$BD$480,MATCH("Total värmeproduktion i kraftvärmeverk i kombinerad drift (GWh)",Kraftvärmeprod!$B$1:$AV$1,0),FALSE)),"",VLOOKUP($B22,'Slutlig allokering kvv'!$B$1:$BA$480,MATCH(F$1,'Slutlig allokering kvv'!$B$1:$AS$1,0),FALSE))</f>
        <v/>
      </c>
      <c r="G22" s="122" t="str">
        <f>IF(ISERROR(1/VLOOKUP($B22,Kraftvärmeprod!$B$1:$AV$480,MATCH("Producerad elenergi i kraftvärmeverk (GWh)",Kraftvärmeprod!$B$1:$AV$1,0),FALSE)),"",VLOOKUP($B22,Kraftvärmeprod!$B$1:$AV$480,MATCH("Producerad elenergi i kraftvärmeverk (GWh)",Kraftvärmeprod!$B$1:$AV$1,0),FALSE))</f>
        <v/>
      </c>
      <c r="H22" s="122" t="str">
        <f>IF(ISERROR(1/VLOOKUP($B22,Miljö!$B$1:$T$480,MATCH("Såld mängd produktionsspecifik fjärrvärme (GWh)",Miljö!$B$1:$T$1,0),FALSE)),"",VLOOKUP($B22,Miljö!$B$1:$T$480,MATCH("Såld mängd produktionsspecifik fjärrvärme (GWh)",Miljö!$B$1:$T$1,0),FALSE))</f>
        <v/>
      </c>
      <c r="J22" s="122" t="str">
        <f t="shared" si="0"/>
        <v>Bionär Närvärme AB</v>
      </c>
    </row>
    <row r="23" spans="1:10" x14ac:dyDescent="0.25">
      <c r="A23" t="s">
        <v>33</v>
      </c>
      <c r="B23" t="s">
        <v>42</v>
      </c>
      <c r="C23"/>
      <c r="D23" s="122" t="str">
        <f>IF(ISERROR(1/VLOOKUP($B23,Kraftvärmeprod!$B$1:$D$480,MATCH("Total värmeproduktion i kraftvärmeverk i kombinerad drift (GWh)",Kraftvärmeprod!$B$1:$AV$1,0),FALSE)),"Ej kraftvärme","Alternativproduktionsmetoden")</f>
        <v>Ej kraftvärme</v>
      </c>
      <c r="E23" s="122">
        <f>VLOOKUP($B23,Totalt!$B$1:$BP$480,MATCH("total el",Totalt!$B$1:$BP$1,0),FALSE)</f>
        <v>4.8000000000000001E-2</v>
      </c>
      <c r="F23" s="123" t="str">
        <f>IF(ISERROR(1/VLOOKUP($B23,Kraftvärmeprod!$B$1:$BD$480,MATCH("Total värmeproduktion i kraftvärmeverk i kombinerad drift (GWh)",Kraftvärmeprod!$B$1:$AV$1,0),FALSE)),"",VLOOKUP($B23,'Slutlig allokering kvv'!$B$1:$BA$480,MATCH(F$1,'Slutlig allokering kvv'!$B$1:$AS$1,0),FALSE))</f>
        <v/>
      </c>
      <c r="G23" s="122" t="str">
        <f>IF(ISERROR(1/VLOOKUP($B23,Kraftvärmeprod!$B$1:$AV$480,MATCH("Producerad elenergi i kraftvärmeverk (GWh)",Kraftvärmeprod!$B$1:$AV$1,0),FALSE)),"",VLOOKUP($B23,Kraftvärmeprod!$B$1:$AV$480,MATCH("Producerad elenergi i kraftvärmeverk (GWh)",Kraftvärmeprod!$B$1:$AV$1,0),FALSE))</f>
        <v/>
      </c>
      <c r="H23" s="122" t="str">
        <f>IF(ISERROR(1/VLOOKUP($B23,Miljö!$B$1:$T$480,MATCH("Såld mängd produktionsspecifik fjärrvärme (GWh)",Miljö!$B$1:$T$1,0),FALSE)),"",VLOOKUP($B23,Miljö!$B$1:$T$480,MATCH("Såld mängd produktionsspecifik fjärrvärme (GWh)",Miljö!$B$1:$T$1,0),FALSE))</f>
        <v/>
      </c>
      <c r="J23" s="122" t="str">
        <f t="shared" si="0"/>
        <v>Bionär Närvärme AB</v>
      </c>
    </row>
    <row r="24" spans="1:10" x14ac:dyDescent="0.25">
      <c r="A24" t="s">
        <v>33</v>
      </c>
      <c r="B24" t="s">
        <v>43</v>
      </c>
      <c r="C24"/>
      <c r="D24" s="122" t="str">
        <f>IF(ISERROR(1/VLOOKUP($B24,Kraftvärmeprod!$B$1:$D$480,MATCH("Total värmeproduktion i kraftvärmeverk i kombinerad drift (GWh)",Kraftvärmeprod!$B$1:$AV$1,0),FALSE)),"Ej kraftvärme","Alternativproduktionsmetoden")</f>
        <v>Ej kraftvärme</v>
      </c>
      <c r="E24" s="122">
        <f>VLOOKUP($B24,Totalt!$B$1:$BP$480,MATCH("total el",Totalt!$B$1:$BP$1,0),FALSE)</f>
        <v>5.8000000000000003E-2</v>
      </c>
      <c r="F24" s="123" t="str">
        <f>IF(ISERROR(1/VLOOKUP($B24,Kraftvärmeprod!$B$1:$BD$480,MATCH("Total värmeproduktion i kraftvärmeverk i kombinerad drift (GWh)",Kraftvärmeprod!$B$1:$AV$1,0),FALSE)),"",VLOOKUP($B24,'Slutlig allokering kvv'!$B$1:$BA$480,MATCH(F$1,'Slutlig allokering kvv'!$B$1:$AS$1,0),FALSE))</f>
        <v/>
      </c>
      <c r="G24" s="122" t="str">
        <f>IF(ISERROR(1/VLOOKUP($B24,Kraftvärmeprod!$B$1:$AV$480,MATCH("Producerad elenergi i kraftvärmeverk (GWh)",Kraftvärmeprod!$B$1:$AV$1,0),FALSE)),"",VLOOKUP($B24,Kraftvärmeprod!$B$1:$AV$480,MATCH("Producerad elenergi i kraftvärmeverk (GWh)",Kraftvärmeprod!$B$1:$AV$1,0),FALSE))</f>
        <v/>
      </c>
      <c r="H24" s="122" t="str">
        <f>IF(ISERROR(1/VLOOKUP($B24,Miljö!$B$1:$T$480,MATCH("Såld mängd produktionsspecifik fjärrvärme (GWh)",Miljö!$B$1:$T$1,0),FALSE)),"",VLOOKUP($B24,Miljö!$B$1:$T$480,MATCH("Såld mängd produktionsspecifik fjärrvärme (GWh)",Miljö!$B$1:$T$1,0),FALSE))</f>
        <v/>
      </c>
      <c r="J24" s="122" t="str">
        <f t="shared" si="0"/>
        <v>Bionär Närvärme AB</v>
      </c>
    </row>
    <row r="25" spans="1:10" x14ac:dyDescent="0.25">
      <c r="A25" t="s">
        <v>44</v>
      </c>
      <c r="B25" t="s">
        <v>45</v>
      </c>
      <c r="C25"/>
      <c r="D25" s="122" t="str">
        <f>IF(ISERROR(1/VLOOKUP($B25,Kraftvärmeprod!$B$1:$D$480,MATCH("Total värmeproduktion i kraftvärmeverk i kombinerad drift (GWh)",Kraftvärmeprod!$B$1:$AV$1,0),FALSE)),"Ej kraftvärme","Alternativproduktionsmetoden")</f>
        <v>Ej kraftvärme</v>
      </c>
      <c r="E25" s="122">
        <f>VLOOKUP($B25,Totalt!$B$1:$BP$480,MATCH("total el",Totalt!$B$1:$BP$1,0),FALSE)</f>
        <v>0.27</v>
      </c>
      <c r="F25" s="123" t="str">
        <f>IF(ISERROR(1/VLOOKUP($B25,Kraftvärmeprod!$B$1:$BD$480,MATCH("Total värmeproduktion i kraftvärmeverk i kombinerad drift (GWh)",Kraftvärmeprod!$B$1:$AV$1,0),FALSE)),"",VLOOKUP($B25,'Slutlig allokering kvv'!$B$1:$BA$480,MATCH(F$1,'Slutlig allokering kvv'!$B$1:$AS$1,0),FALSE))</f>
        <v/>
      </c>
      <c r="G25" s="122" t="str">
        <f>IF(ISERROR(1/VLOOKUP($B25,Kraftvärmeprod!$B$1:$AV$480,MATCH("Producerad elenergi i kraftvärmeverk (GWh)",Kraftvärmeprod!$B$1:$AV$1,0),FALSE)),"",VLOOKUP($B25,Kraftvärmeprod!$B$1:$AV$480,MATCH("Producerad elenergi i kraftvärmeverk (GWh)",Kraftvärmeprod!$B$1:$AV$1,0),FALSE))</f>
        <v/>
      </c>
      <c r="H25" s="122" t="str">
        <f>IF(ISERROR(1/VLOOKUP($B25,Miljö!$B$1:$T$480,MATCH("Såld mängd produktionsspecifik fjärrvärme (GWh)",Miljö!$B$1:$T$1,0),FALSE)),"",VLOOKUP($B25,Miljö!$B$1:$T$480,MATCH("Såld mängd produktionsspecifik fjärrvärme (GWh)",Miljö!$B$1:$T$1,0),FALSE))</f>
        <v/>
      </c>
      <c r="J25" s="122" t="str">
        <f t="shared" si="0"/>
        <v>Bollnäs Energi AB</v>
      </c>
    </row>
    <row r="26" spans="1:10" x14ac:dyDescent="0.25">
      <c r="A26" t="s">
        <v>44</v>
      </c>
      <c r="B26" t="s">
        <v>46</v>
      </c>
      <c r="C26"/>
      <c r="D26" s="122" t="str">
        <f>IF(ISERROR(1/VLOOKUP($B26,Kraftvärmeprod!$B$1:$D$480,MATCH("Total värmeproduktion i kraftvärmeverk i kombinerad drift (GWh)",Kraftvärmeprod!$B$1:$AV$1,0),FALSE)),"Ej kraftvärme","Alternativproduktionsmetoden")</f>
        <v>Alternativproduktionsmetoden</v>
      </c>
      <c r="E26" s="122">
        <f>VLOOKUP($B26,Totalt!$B$1:$BP$480,MATCH("total el",Totalt!$B$1:$BP$1,0),FALSE)</f>
        <v>6.1103500000000004</v>
      </c>
      <c r="F26" s="123">
        <f>IF(ISERROR(1/VLOOKUP($B26,Kraftvärmeprod!$B$1:$BD$480,MATCH("Total värmeproduktion i kraftvärmeverk i kombinerad drift (GWh)",Kraftvärmeprod!$B$1:$AV$1,0),FALSE)),"",VLOOKUP($B26,'Slutlig allokering kvv'!$B$1:$BA$480,MATCH(F$1,'Slutlig allokering kvv'!$B$1:$AS$1,0),FALSE))</f>
        <v>0.54228227737422652</v>
      </c>
      <c r="G26" s="122">
        <f>IF(ISERROR(1/VLOOKUP($B26,Kraftvärmeprod!$B$1:$AV$480,MATCH("Producerad elenergi i kraftvärmeverk (GWh)",Kraftvärmeprod!$B$1:$AV$1,0),FALSE)),"",VLOOKUP($B26,Kraftvärmeprod!$B$1:$AV$480,MATCH("Producerad elenergi i kraftvärmeverk (GWh)",Kraftvärmeprod!$B$1:$AV$1,0),FALSE))</f>
        <v>30.07</v>
      </c>
      <c r="H26" s="122" t="str">
        <f>IF(ISERROR(1/VLOOKUP($B26,Miljö!$B$1:$T$480,MATCH("Såld mängd produktionsspecifik fjärrvärme (GWh)",Miljö!$B$1:$T$1,0),FALSE)),"",VLOOKUP($B26,Miljö!$B$1:$T$480,MATCH("Såld mängd produktionsspecifik fjärrvärme (GWh)",Miljö!$B$1:$T$1,0),FALSE))</f>
        <v/>
      </c>
      <c r="J26" s="122" t="str">
        <f t="shared" si="0"/>
        <v>Bollnäs Energi AB</v>
      </c>
    </row>
    <row r="27" spans="1:10" x14ac:dyDescent="0.25">
      <c r="A27" t="s">
        <v>44</v>
      </c>
      <c r="B27" t="s">
        <v>47</v>
      </c>
      <c r="C27"/>
      <c r="D27" s="122" t="str">
        <f>IF(ISERROR(1/VLOOKUP($B27,Kraftvärmeprod!$B$1:$D$480,MATCH("Total värmeproduktion i kraftvärmeverk i kombinerad drift (GWh)",Kraftvärmeprod!$B$1:$AV$1,0),FALSE)),"Ej kraftvärme","Alternativproduktionsmetoden")</f>
        <v>Ej kraftvärme</v>
      </c>
      <c r="E27" s="122">
        <f>VLOOKUP($B27,Totalt!$B$1:$BP$480,MATCH("total el",Totalt!$B$1:$BP$1,0),FALSE)</f>
        <v>0.51</v>
      </c>
      <c r="F27" s="123" t="str">
        <f>IF(ISERROR(1/VLOOKUP($B27,Kraftvärmeprod!$B$1:$BD$480,MATCH("Total värmeproduktion i kraftvärmeverk i kombinerad drift (GWh)",Kraftvärmeprod!$B$1:$AV$1,0),FALSE)),"",VLOOKUP($B27,'Slutlig allokering kvv'!$B$1:$BA$480,MATCH(F$1,'Slutlig allokering kvv'!$B$1:$AS$1,0),FALSE))</f>
        <v/>
      </c>
      <c r="G27" s="122" t="str">
        <f>IF(ISERROR(1/VLOOKUP($B27,Kraftvärmeprod!$B$1:$AV$480,MATCH("Producerad elenergi i kraftvärmeverk (GWh)",Kraftvärmeprod!$B$1:$AV$1,0),FALSE)),"",VLOOKUP($B27,Kraftvärmeprod!$B$1:$AV$480,MATCH("Producerad elenergi i kraftvärmeverk (GWh)",Kraftvärmeprod!$B$1:$AV$1,0),FALSE))</f>
        <v/>
      </c>
      <c r="H27" s="122" t="str">
        <f>IF(ISERROR(1/VLOOKUP($B27,Miljö!$B$1:$T$480,MATCH("Såld mängd produktionsspecifik fjärrvärme (GWh)",Miljö!$B$1:$T$1,0),FALSE)),"",VLOOKUP($B27,Miljö!$B$1:$T$480,MATCH("Såld mängd produktionsspecifik fjärrvärme (GWh)",Miljö!$B$1:$T$1,0),FALSE))</f>
        <v/>
      </c>
      <c r="J27" s="122" t="str">
        <f t="shared" si="0"/>
        <v>Bollnäs Energi AB</v>
      </c>
    </row>
    <row r="28" spans="1:10" x14ac:dyDescent="0.25">
      <c r="A28" t="s">
        <v>48</v>
      </c>
      <c r="B28" t="s">
        <v>49</v>
      </c>
      <c r="C28"/>
      <c r="D28" s="122" t="str">
        <f>IF(ISERROR(1/VLOOKUP($B28,Kraftvärmeprod!$B$1:$D$480,MATCH("Total värmeproduktion i kraftvärmeverk i kombinerad drift (GWh)",Kraftvärmeprod!$B$1:$AV$1,0),FALSE)),"Ej kraftvärme","Alternativproduktionsmetoden")</f>
        <v>Ej kraftvärme</v>
      </c>
      <c r="E28" s="122">
        <f>VLOOKUP($B28,Totalt!$B$1:$BP$480,MATCH("total el",Totalt!$B$1:$BP$1,0),FALSE)</f>
        <v>0.72719999999999996</v>
      </c>
      <c r="F28" s="123" t="str">
        <f>IF(ISERROR(1/VLOOKUP($B28,Kraftvärmeprod!$B$1:$BD$480,MATCH("Total värmeproduktion i kraftvärmeverk i kombinerad drift (GWh)",Kraftvärmeprod!$B$1:$AV$1,0),FALSE)),"",VLOOKUP($B28,'Slutlig allokering kvv'!$B$1:$BA$480,MATCH(F$1,'Slutlig allokering kvv'!$B$1:$AS$1,0),FALSE))</f>
        <v/>
      </c>
      <c r="G28" s="122" t="str">
        <f>IF(ISERROR(1/VLOOKUP($B28,Kraftvärmeprod!$B$1:$AV$480,MATCH("Producerad elenergi i kraftvärmeverk (GWh)",Kraftvärmeprod!$B$1:$AV$1,0),FALSE)),"",VLOOKUP($B28,Kraftvärmeprod!$B$1:$AV$480,MATCH("Producerad elenergi i kraftvärmeverk (GWh)",Kraftvärmeprod!$B$1:$AV$1,0),FALSE))</f>
        <v/>
      </c>
      <c r="H28" s="122" t="str">
        <f>IF(ISERROR(1/VLOOKUP($B28,Miljö!$B$1:$T$480,MATCH("Såld mängd produktionsspecifik fjärrvärme (GWh)",Miljö!$B$1:$T$1,0),FALSE)),"",VLOOKUP($B28,Miljö!$B$1:$T$480,MATCH("Såld mängd produktionsspecifik fjärrvärme (GWh)",Miljö!$B$1:$T$1,0),FALSE))</f>
        <v/>
      </c>
      <c r="J28" s="122" t="str">
        <f t="shared" si="0"/>
        <v>Borgholm Energi AB</v>
      </c>
    </row>
    <row r="29" spans="1:10" x14ac:dyDescent="0.25">
      <c r="A29" t="s">
        <v>48</v>
      </c>
      <c r="B29" t="s">
        <v>50</v>
      </c>
      <c r="C29"/>
      <c r="D29" s="122" t="str">
        <f>IF(ISERROR(1/VLOOKUP($B29,Kraftvärmeprod!$B$1:$D$480,MATCH("Total värmeproduktion i kraftvärmeverk i kombinerad drift (GWh)",Kraftvärmeprod!$B$1:$AV$1,0),FALSE)),"Ej kraftvärme","Alternativproduktionsmetoden")</f>
        <v>Ej kraftvärme</v>
      </c>
      <c r="E29" s="122">
        <f>VLOOKUP($B29,Totalt!$B$1:$BP$480,MATCH("total el",Totalt!$B$1:$BP$1,0),FALSE)</f>
        <v>6.1800000000000001E-2</v>
      </c>
      <c r="F29" s="123" t="str">
        <f>IF(ISERROR(1/VLOOKUP($B29,Kraftvärmeprod!$B$1:$BD$480,MATCH("Total värmeproduktion i kraftvärmeverk i kombinerad drift (GWh)",Kraftvärmeprod!$B$1:$AV$1,0),FALSE)),"",VLOOKUP($B29,'Slutlig allokering kvv'!$B$1:$BA$480,MATCH(F$1,'Slutlig allokering kvv'!$B$1:$AS$1,0),FALSE))</f>
        <v/>
      </c>
      <c r="G29" s="122" t="str">
        <f>IF(ISERROR(1/VLOOKUP($B29,Kraftvärmeprod!$B$1:$AV$480,MATCH("Producerad elenergi i kraftvärmeverk (GWh)",Kraftvärmeprod!$B$1:$AV$1,0),FALSE)),"",VLOOKUP($B29,Kraftvärmeprod!$B$1:$AV$480,MATCH("Producerad elenergi i kraftvärmeverk (GWh)",Kraftvärmeprod!$B$1:$AV$1,0),FALSE))</f>
        <v/>
      </c>
      <c r="H29" s="122" t="str">
        <f>IF(ISERROR(1/VLOOKUP($B29,Miljö!$B$1:$T$480,MATCH("Såld mängd produktionsspecifik fjärrvärme (GWh)",Miljö!$B$1:$T$1,0),FALSE)),"",VLOOKUP($B29,Miljö!$B$1:$T$480,MATCH("Såld mängd produktionsspecifik fjärrvärme (GWh)",Miljö!$B$1:$T$1,0),FALSE))</f>
        <v/>
      </c>
      <c r="J29" s="122" t="str">
        <f t="shared" si="0"/>
        <v>Borgholm Energi AB</v>
      </c>
    </row>
    <row r="30" spans="1:10" x14ac:dyDescent="0.25">
      <c r="A30" t="s">
        <v>51</v>
      </c>
      <c r="B30" t="s">
        <v>52</v>
      </c>
      <c r="C30"/>
      <c r="D30" s="122" t="str">
        <f>IF(ISERROR(1/VLOOKUP($B30,Kraftvärmeprod!$B$1:$D$480,MATCH("Total värmeproduktion i kraftvärmeverk i kombinerad drift (GWh)",Kraftvärmeprod!$B$1:$AV$1,0),FALSE)),"Ej kraftvärme","Alternativproduktionsmetoden")</f>
        <v>Alternativproduktionsmetoden</v>
      </c>
      <c r="E30" s="122">
        <f>VLOOKUP($B30,Totalt!$B$1:$BP$480,MATCH("total el",Totalt!$B$1:$BP$1,0),FALSE)</f>
        <v>8.08629</v>
      </c>
      <c r="F30" s="123">
        <f>IF(ISERROR(1/VLOOKUP($B30,Kraftvärmeprod!$B$1:$BD$480,MATCH("Total värmeproduktion i kraftvärmeverk i kombinerad drift (GWh)",Kraftvärmeprod!$B$1:$AV$1,0),FALSE)),"",VLOOKUP($B30,'Slutlig allokering kvv'!$B$1:$BA$480,MATCH(F$1,'Slutlig allokering kvv'!$B$1:$AS$1,0),FALSE))</f>
        <v>0.5699288120368291</v>
      </c>
      <c r="G30" s="122">
        <f>IF(ISERROR(1/VLOOKUP($B30,Kraftvärmeprod!$B$1:$AV$480,MATCH("Producerad elenergi i kraftvärmeverk (GWh)",Kraftvärmeprod!$B$1:$AV$1,0),FALSE)),"",VLOOKUP($B30,Kraftvärmeprod!$B$1:$AV$480,MATCH("Producerad elenergi i kraftvärmeverk (GWh)",Kraftvärmeprod!$B$1:$AV$1,0),FALSE))</f>
        <v>36.593000000000004</v>
      </c>
      <c r="H30" s="122">
        <f>IF(ISERROR(1/VLOOKUP($B30,Miljö!$B$1:$T$480,MATCH("Såld mängd produktionsspecifik fjärrvärme (GWh)",Miljö!$B$1:$T$1,0),FALSE)),"",VLOOKUP($B30,Miljö!$B$1:$T$480,MATCH("Såld mängd produktionsspecifik fjärrvärme (GWh)",Miljö!$B$1:$T$1,0),FALSE))</f>
        <v>5.8339999999999996</v>
      </c>
      <c r="J30" s="122" t="str">
        <f t="shared" si="0"/>
        <v>Borlänge Energi AB</v>
      </c>
    </row>
    <row r="31" spans="1:10" x14ac:dyDescent="0.25">
      <c r="A31" t="s">
        <v>51</v>
      </c>
      <c r="B31" t="s">
        <v>53</v>
      </c>
      <c r="C31"/>
      <c r="D31" s="122" t="str">
        <f>IF(ISERROR(1/VLOOKUP($B31,Kraftvärmeprod!$B$1:$D$480,MATCH("Total värmeproduktion i kraftvärmeverk i kombinerad drift (GWh)",Kraftvärmeprod!$B$1:$AV$1,0),FALSE)),"Ej kraftvärme","Alternativproduktionsmetoden")</f>
        <v>Ej kraftvärme</v>
      </c>
      <c r="E31" s="122">
        <f>VLOOKUP($B31,Totalt!$B$1:$BP$480,MATCH("total el",Totalt!$B$1:$BP$1,0),FALSE)</f>
        <v>5.0000000000000001E-3</v>
      </c>
      <c r="F31" s="123" t="str">
        <f>IF(ISERROR(1/VLOOKUP($B31,Kraftvärmeprod!$B$1:$BD$480,MATCH("Total värmeproduktion i kraftvärmeverk i kombinerad drift (GWh)",Kraftvärmeprod!$B$1:$AV$1,0),FALSE)),"",VLOOKUP($B31,'Slutlig allokering kvv'!$B$1:$BA$480,MATCH(F$1,'Slutlig allokering kvv'!$B$1:$AS$1,0),FALSE))</f>
        <v/>
      </c>
      <c r="G31" s="122" t="str">
        <f>IF(ISERROR(1/VLOOKUP($B31,Kraftvärmeprod!$B$1:$AV$480,MATCH("Producerad elenergi i kraftvärmeverk (GWh)",Kraftvärmeprod!$B$1:$AV$1,0),FALSE)),"",VLOOKUP($B31,Kraftvärmeprod!$B$1:$AV$480,MATCH("Producerad elenergi i kraftvärmeverk (GWh)",Kraftvärmeprod!$B$1:$AV$1,0),FALSE))</f>
        <v/>
      </c>
      <c r="H31" s="122" t="str">
        <f>IF(ISERROR(1/VLOOKUP($B31,Miljö!$B$1:$T$480,MATCH("Såld mängd produktionsspecifik fjärrvärme (GWh)",Miljö!$B$1:$T$1,0),FALSE)),"",VLOOKUP($B31,Miljö!$B$1:$T$480,MATCH("Såld mängd produktionsspecifik fjärrvärme (GWh)",Miljö!$B$1:$T$1,0),FALSE))</f>
        <v/>
      </c>
      <c r="J31" s="122" t="str">
        <f t="shared" si="0"/>
        <v>Borlänge Energi AB</v>
      </c>
    </row>
    <row r="32" spans="1:10" x14ac:dyDescent="0.25">
      <c r="A32" t="s">
        <v>51</v>
      </c>
      <c r="B32" t="s">
        <v>54</v>
      </c>
      <c r="C32"/>
      <c r="D32" s="122" t="str">
        <f>IF(ISERROR(1/VLOOKUP($B32,Kraftvärmeprod!$B$1:$D$480,MATCH("Total värmeproduktion i kraftvärmeverk i kombinerad drift (GWh)",Kraftvärmeprod!$B$1:$AV$1,0),FALSE)),"Ej kraftvärme","Alternativproduktionsmetoden")</f>
        <v>Ej kraftvärme</v>
      </c>
      <c r="E32" s="122">
        <f>VLOOKUP($B32,Totalt!$B$1:$BP$480,MATCH("total el",Totalt!$B$1:$BP$1,0),FALSE)</f>
        <v>0.52700000000000002</v>
      </c>
      <c r="F32" s="123" t="str">
        <f>IF(ISERROR(1/VLOOKUP($B32,Kraftvärmeprod!$B$1:$BD$480,MATCH("Total värmeproduktion i kraftvärmeverk i kombinerad drift (GWh)",Kraftvärmeprod!$B$1:$AV$1,0),FALSE)),"",VLOOKUP($B32,'Slutlig allokering kvv'!$B$1:$BA$480,MATCH(F$1,'Slutlig allokering kvv'!$B$1:$AS$1,0),FALSE))</f>
        <v/>
      </c>
      <c r="G32" s="122" t="str">
        <f>IF(ISERROR(1/VLOOKUP($B32,Kraftvärmeprod!$B$1:$AV$480,MATCH("Producerad elenergi i kraftvärmeverk (GWh)",Kraftvärmeprod!$B$1:$AV$1,0),FALSE)),"",VLOOKUP($B32,Kraftvärmeprod!$B$1:$AV$480,MATCH("Producerad elenergi i kraftvärmeverk (GWh)",Kraftvärmeprod!$B$1:$AV$1,0),FALSE))</f>
        <v/>
      </c>
      <c r="H32" s="122" t="str">
        <f>IF(ISERROR(1/VLOOKUP($B32,Miljö!$B$1:$T$480,MATCH("Såld mängd produktionsspecifik fjärrvärme (GWh)",Miljö!$B$1:$T$1,0),FALSE)),"",VLOOKUP($B32,Miljö!$B$1:$T$480,MATCH("Såld mängd produktionsspecifik fjärrvärme (GWh)",Miljö!$B$1:$T$1,0),FALSE))</f>
        <v/>
      </c>
      <c r="J32" s="122" t="str">
        <f t="shared" si="0"/>
        <v>Borlänge Energi AB</v>
      </c>
    </row>
    <row r="33" spans="1:10" x14ac:dyDescent="0.25">
      <c r="A33" t="s">
        <v>55</v>
      </c>
      <c r="B33" t="s">
        <v>56</v>
      </c>
      <c r="C33"/>
      <c r="D33" s="122" t="str">
        <f>IF(ISERROR(1/VLOOKUP($B33,Kraftvärmeprod!$B$1:$D$480,MATCH("Total värmeproduktion i kraftvärmeverk i kombinerad drift (GWh)",Kraftvärmeprod!$B$1:$AV$1,0),FALSE)),"Ej kraftvärme","Alternativproduktionsmetoden")</f>
        <v>Alternativproduktionsmetoden</v>
      </c>
      <c r="E33" s="122">
        <f>VLOOKUP($B33,Totalt!$B$1:$BP$480,MATCH("total el",Totalt!$B$1:$BP$1,0),FALSE)</f>
        <v>31.761099999999999</v>
      </c>
      <c r="F33" s="123">
        <f>IF(ISERROR(1/VLOOKUP($B33,Kraftvärmeprod!$B$1:$BD$480,MATCH("Total värmeproduktion i kraftvärmeverk i kombinerad drift (GWh)",Kraftvärmeprod!$B$1:$AV$1,0),FALSE)),"",VLOOKUP($B33,'Slutlig allokering kvv'!$B$1:$BA$480,MATCH(F$1,'Slutlig allokering kvv'!$B$1:$AS$1,0),FALSE))</f>
        <v>0.6473133800622457</v>
      </c>
      <c r="G33" s="122">
        <f>IF(ISERROR(1/VLOOKUP($B33,Kraftvärmeprod!$B$1:$AV$480,MATCH("Producerad elenergi i kraftvärmeverk (GWh)",Kraftvärmeprod!$B$1:$AV$1,0),FALSE)),"",VLOOKUP($B33,Kraftvärmeprod!$B$1:$AV$480,MATCH("Producerad elenergi i kraftvärmeverk (GWh)",Kraftvärmeprod!$B$1:$AV$1,0),FALSE))</f>
        <v>110.41800000000001</v>
      </c>
      <c r="H33" s="122" t="str">
        <f>IF(ISERROR(1/VLOOKUP($B33,Miljö!$B$1:$T$480,MATCH("Såld mängd produktionsspecifik fjärrvärme (GWh)",Miljö!$B$1:$T$1,0),FALSE)),"",VLOOKUP($B33,Miljö!$B$1:$T$480,MATCH("Såld mängd produktionsspecifik fjärrvärme (GWh)",Miljö!$B$1:$T$1,0),FALSE))</f>
        <v/>
      </c>
      <c r="J33" s="122" t="str">
        <f t="shared" si="0"/>
        <v>Borås Energi och Miljö AB</v>
      </c>
    </row>
    <row r="34" spans="1:10" x14ac:dyDescent="0.25">
      <c r="A34" t="s">
        <v>55</v>
      </c>
      <c r="B34" t="s">
        <v>57</v>
      </c>
      <c r="C34"/>
      <c r="D34" s="122" t="str">
        <f>IF(ISERROR(1/VLOOKUP($B34,Kraftvärmeprod!$B$1:$D$480,MATCH("Total värmeproduktion i kraftvärmeverk i kombinerad drift (GWh)",Kraftvärmeprod!$B$1:$AV$1,0),FALSE)),"Ej kraftvärme","Alternativproduktionsmetoden")</f>
        <v>Ej kraftvärme</v>
      </c>
      <c r="E34" s="122">
        <f>VLOOKUP($B34,Totalt!$B$1:$BP$480,MATCH("total el",Totalt!$B$1:$BP$1,0),FALSE)</f>
        <v>0.33</v>
      </c>
      <c r="F34" s="123" t="str">
        <f>IF(ISERROR(1/VLOOKUP($B34,Kraftvärmeprod!$B$1:$BD$480,MATCH("Total värmeproduktion i kraftvärmeverk i kombinerad drift (GWh)",Kraftvärmeprod!$B$1:$AV$1,0),FALSE)),"",VLOOKUP($B34,'Slutlig allokering kvv'!$B$1:$BA$480,MATCH(F$1,'Slutlig allokering kvv'!$B$1:$AS$1,0),FALSE))</f>
        <v/>
      </c>
      <c r="G34" s="122" t="str">
        <f>IF(ISERROR(1/VLOOKUP($B34,Kraftvärmeprod!$B$1:$AV$480,MATCH("Producerad elenergi i kraftvärmeverk (GWh)",Kraftvärmeprod!$B$1:$AV$1,0),FALSE)),"",VLOOKUP($B34,Kraftvärmeprod!$B$1:$AV$480,MATCH("Producerad elenergi i kraftvärmeverk (GWh)",Kraftvärmeprod!$B$1:$AV$1,0),FALSE))</f>
        <v/>
      </c>
      <c r="H34" s="122" t="str">
        <f>IF(ISERROR(1/VLOOKUP($B34,Miljö!$B$1:$T$480,MATCH("Såld mängd produktionsspecifik fjärrvärme (GWh)",Miljö!$B$1:$T$1,0),FALSE)),"",VLOOKUP($B34,Miljö!$B$1:$T$480,MATCH("Såld mängd produktionsspecifik fjärrvärme (GWh)",Miljö!$B$1:$T$1,0),FALSE))</f>
        <v/>
      </c>
      <c r="J34" s="122" t="str">
        <f t="shared" si="0"/>
        <v>Borås Energi och Miljö AB</v>
      </c>
    </row>
    <row r="35" spans="1:10" x14ac:dyDescent="0.25">
      <c r="A35" t="s">
        <v>58</v>
      </c>
      <c r="B35" t="s">
        <v>59</v>
      </c>
      <c r="C35"/>
      <c r="D35" s="122" t="str">
        <f>IF(ISERROR(1/VLOOKUP($B35,Kraftvärmeprod!$B$1:$D$480,MATCH("Total värmeproduktion i kraftvärmeverk i kombinerad drift (GWh)",Kraftvärmeprod!$B$1:$AV$1,0),FALSE)),"Ej kraftvärme","Alternativproduktionsmetoden")</f>
        <v>Ej kraftvärme</v>
      </c>
      <c r="E35" s="122">
        <f>VLOOKUP($B35,Totalt!$B$1:$BP$480,MATCH("total el",Totalt!$B$1:$BP$1,0),FALSE)</f>
        <v>0.14000000000000001</v>
      </c>
      <c r="F35" s="123" t="str">
        <f>IF(ISERROR(1/VLOOKUP($B35,Kraftvärmeprod!$B$1:$BD$480,MATCH("Total värmeproduktion i kraftvärmeverk i kombinerad drift (GWh)",Kraftvärmeprod!$B$1:$AV$1,0),FALSE)),"",VLOOKUP($B35,'Slutlig allokering kvv'!$B$1:$BA$480,MATCH(F$1,'Slutlig allokering kvv'!$B$1:$AS$1,0),FALSE))</f>
        <v/>
      </c>
      <c r="G35" s="122" t="str">
        <f>IF(ISERROR(1/VLOOKUP($B35,Kraftvärmeprod!$B$1:$AV$480,MATCH("Producerad elenergi i kraftvärmeverk (GWh)",Kraftvärmeprod!$B$1:$AV$1,0),FALSE)),"",VLOOKUP($B35,Kraftvärmeprod!$B$1:$AV$480,MATCH("Producerad elenergi i kraftvärmeverk (GWh)",Kraftvärmeprod!$B$1:$AV$1,0),FALSE))</f>
        <v/>
      </c>
      <c r="H35" s="122" t="str">
        <f>IF(ISERROR(1/VLOOKUP($B35,Miljö!$B$1:$T$480,MATCH("Såld mängd produktionsspecifik fjärrvärme (GWh)",Miljö!$B$1:$T$1,0),FALSE)),"",VLOOKUP($B35,Miljö!$B$1:$T$480,MATCH("Såld mängd produktionsspecifik fjärrvärme (GWh)",Miljö!$B$1:$T$1,0),FALSE))</f>
        <v/>
      </c>
      <c r="J35" s="122" t="str">
        <f t="shared" si="0"/>
        <v>Bromölla Fjärrvärme AB</v>
      </c>
    </row>
    <row r="36" spans="1:10" x14ac:dyDescent="0.25">
      <c r="A36" t="s">
        <v>60</v>
      </c>
      <c r="B36" t="s">
        <v>61</v>
      </c>
      <c r="C36"/>
      <c r="D36" s="122" t="str">
        <f>IF(ISERROR(1/VLOOKUP($B36,Kraftvärmeprod!$B$1:$D$480,MATCH("Total värmeproduktion i kraftvärmeverk i kombinerad drift (GWh)",Kraftvärmeprod!$B$1:$AV$1,0),FALSE)),"Ej kraftvärme","Alternativproduktionsmetoden")</f>
        <v>Ej kraftvärme</v>
      </c>
      <c r="E36" s="122">
        <f>VLOOKUP($B36,Totalt!$B$1:$BP$480,MATCH("total el",Totalt!$B$1:$BP$1,0),FALSE)</f>
        <v>0</v>
      </c>
      <c r="F36" s="123" t="str">
        <f>IF(ISERROR(1/VLOOKUP($B36,Kraftvärmeprod!$B$1:$BD$480,MATCH("Total värmeproduktion i kraftvärmeverk i kombinerad drift (GWh)",Kraftvärmeprod!$B$1:$AV$1,0),FALSE)),"",VLOOKUP($B36,'Slutlig allokering kvv'!$B$1:$BA$480,MATCH(F$1,'Slutlig allokering kvv'!$B$1:$AS$1,0),FALSE))</f>
        <v/>
      </c>
      <c r="G36" s="122" t="str">
        <f>IF(ISERROR(1/VLOOKUP($B36,Kraftvärmeprod!$B$1:$AV$480,MATCH("Producerad elenergi i kraftvärmeverk (GWh)",Kraftvärmeprod!$B$1:$AV$1,0),FALSE)),"",VLOOKUP($B36,Kraftvärmeprod!$B$1:$AV$480,MATCH("Producerad elenergi i kraftvärmeverk (GWh)",Kraftvärmeprod!$B$1:$AV$1,0),FALSE))</f>
        <v/>
      </c>
      <c r="H36" s="122" t="str">
        <f>IF(ISERROR(1/VLOOKUP($B36,Miljö!$B$1:$T$480,MATCH("Såld mängd produktionsspecifik fjärrvärme (GWh)",Miljö!$B$1:$T$1,0),FALSE)),"",VLOOKUP($B36,Miljö!$B$1:$T$480,MATCH("Såld mängd produktionsspecifik fjärrvärme (GWh)",Miljö!$B$1:$T$1,0),FALSE))</f>
        <v/>
      </c>
      <c r="J36" s="122" t="str">
        <f t="shared" si="0"/>
        <v>Bräcke kommun</v>
      </c>
    </row>
    <row r="37" spans="1:10" x14ac:dyDescent="0.25">
      <c r="A37" t="s">
        <v>60</v>
      </c>
      <c r="B37" t="s">
        <v>62</v>
      </c>
      <c r="C37"/>
      <c r="D37" s="122" t="str">
        <f>IF(ISERROR(1/VLOOKUP($B37,Kraftvärmeprod!$B$1:$D$480,MATCH("Total värmeproduktion i kraftvärmeverk i kombinerad drift (GWh)",Kraftvärmeprod!$B$1:$AV$1,0),FALSE)),"Ej kraftvärme","Alternativproduktionsmetoden")</f>
        <v>Ej kraftvärme</v>
      </c>
      <c r="E37" s="122">
        <f>VLOOKUP($B37,Totalt!$B$1:$BP$480,MATCH("total el",Totalt!$B$1:$BP$1,0),FALSE)</f>
        <v>0</v>
      </c>
      <c r="F37" s="123" t="str">
        <f>IF(ISERROR(1/VLOOKUP($B37,Kraftvärmeprod!$B$1:$BD$480,MATCH("Total värmeproduktion i kraftvärmeverk i kombinerad drift (GWh)",Kraftvärmeprod!$B$1:$AV$1,0),FALSE)),"",VLOOKUP($B37,'Slutlig allokering kvv'!$B$1:$BA$480,MATCH(F$1,'Slutlig allokering kvv'!$B$1:$AS$1,0),FALSE))</f>
        <v/>
      </c>
      <c r="G37" s="122" t="str">
        <f>IF(ISERROR(1/VLOOKUP($B37,Kraftvärmeprod!$B$1:$AV$480,MATCH("Producerad elenergi i kraftvärmeverk (GWh)",Kraftvärmeprod!$B$1:$AV$1,0),FALSE)),"",VLOOKUP($B37,Kraftvärmeprod!$B$1:$AV$480,MATCH("Producerad elenergi i kraftvärmeverk (GWh)",Kraftvärmeprod!$B$1:$AV$1,0),FALSE))</f>
        <v/>
      </c>
      <c r="H37" s="122" t="str">
        <f>IF(ISERROR(1/VLOOKUP($B37,Miljö!$B$1:$T$480,MATCH("Såld mängd produktionsspecifik fjärrvärme (GWh)",Miljö!$B$1:$T$1,0),FALSE)),"",VLOOKUP($B37,Miljö!$B$1:$T$480,MATCH("Såld mängd produktionsspecifik fjärrvärme (GWh)",Miljö!$B$1:$T$1,0),FALSE))</f>
        <v/>
      </c>
      <c r="J37" s="122" t="str">
        <f t="shared" si="0"/>
        <v>Bräcke kommun</v>
      </c>
    </row>
    <row r="38" spans="1:10" x14ac:dyDescent="0.25">
      <c r="A38" t="s">
        <v>63</v>
      </c>
      <c r="B38" t="s">
        <v>64</v>
      </c>
      <c r="C38"/>
      <c r="D38" s="122" t="str">
        <f>IF(ISERROR(1/VLOOKUP($B38,Kraftvärmeprod!$B$1:$D$480,MATCH("Total värmeproduktion i kraftvärmeverk i kombinerad drift (GWh)",Kraftvärmeprod!$B$1:$AV$1,0),FALSE)),"Ej kraftvärme","Alternativproduktionsmetoden")</f>
        <v>Ej kraftvärme</v>
      </c>
      <c r="E38" s="122">
        <f>VLOOKUP($B38,Totalt!$B$1:$BP$480,MATCH("total el",Totalt!$B$1:$BP$1,0),FALSE)</f>
        <v>0.18</v>
      </c>
      <c r="F38" s="123" t="str">
        <f>IF(ISERROR(1/VLOOKUP($B38,Kraftvärmeprod!$B$1:$BD$480,MATCH("Total värmeproduktion i kraftvärmeverk i kombinerad drift (GWh)",Kraftvärmeprod!$B$1:$AV$1,0),FALSE)),"",VLOOKUP($B38,'Slutlig allokering kvv'!$B$1:$BA$480,MATCH(F$1,'Slutlig allokering kvv'!$B$1:$AS$1,0),FALSE))</f>
        <v/>
      </c>
      <c r="G38" s="122" t="str">
        <f>IF(ISERROR(1/VLOOKUP($B38,Kraftvärmeprod!$B$1:$AV$480,MATCH("Producerad elenergi i kraftvärmeverk (GWh)",Kraftvärmeprod!$B$1:$AV$1,0),FALSE)),"",VLOOKUP($B38,Kraftvärmeprod!$B$1:$AV$480,MATCH("Producerad elenergi i kraftvärmeverk (GWh)",Kraftvärmeprod!$B$1:$AV$1,0),FALSE))</f>
        <v/>
      </c>
      <c r="H38" s="122" t="str">
        <f>IF(ISERROR(1/VLOOKUP($B38,Miljö!$B$1:$T$480,MATCH("Såld mängd produktionsspecifik fjärrvärme (GWh)",Miljö!$B$1:$T$1,0),FALSE)),"",VLOOKUP($B38,Miljö!$B$1:$T$480,MATCH("Såld mängd produktionsspecifik fjärrvärme (GWh)",Miljö!$B$1:$T$1,0),FALSE))</f>
        <v/>
      </c>
      <c r="J38" s="122" t="str">
        <f t="shared" si="0"/>
        <v>Byavärme AB</v>
      </c>
    </row>
    <row r="39" spans="1:10" x14ac:dyDescent="0.25">
      <c r="A39" t="s">
        <v>65</v>
      </c>
      <c r="B39" t="s">
        <v>66</v>
      </c>
      <c r="C39"/>
      <c r="D39" s="122" t="str">
        <f>IF(ISERROR(1/VLOOKUP($B39,Kraftvärmeprod!$B$1:$D$480,MATCH("Total värmeproduktion i kraftvärmeverk i kombinerad drift (GWh)",Kraftvärmeprod!$B$1:$AV$1,0),FALSE)),"Ej kraftvärme","Alternativproduktionsmetoden")</f>
        <v>Ej kraftvärme</v>
      </c>
      <c r="E39" s="122">
        <f>VLOOKUP($B39,Totalt!$B$1:$BP$480,MATCH("total el",Totalt!$B$1:$BP$1,0),FALSE)</f>
        <v>0.129</v>
      </c>
      <c r="F39" s="123" t="str">
        <f>IF(ISERROR(1/VLOOKUP($B39,Kraftvärmeprod!$B$1:$BD$480,MATCH("Total värmeproduktion i kraftvärmeverk i kombinerad drift (GWh)",Kraftvärmeprod!$B$1:$AV$1,0),FALSE)),"",VLOOKUP($B39,'Slutlig allokering kvv'!$B$1:$BA$480,MATCH(F$1,'Slutlig allokering kvv'!$B$1:$AS$1,0),FALSE))</f>
        <v/>
      </c>
      <c r="G39" s="122" t="str">
        <f>IF(ISERROR(1/VLOOKUP($B39,Kraftvärmeprod!$B$1:$AV$480,MATCH("Producerad elenergi i kraftvärmeverk (GWh)",Kraftvärmeprod!$B$1:$AV$1,0),FALSE)),"",VLOOKUP($B39,Kraftvärmeprod!$B$1:$AV$480,MATCH("Producerad elenergi i kraftvärmeverk (GWh)",Kraftvärmeprod!$B$1:$AV$1,0),FALSE))</f>
        <v/>
      </c>
      <c r="H39" s="122" t="str">
        <f>IF(ISERROR(1/VLOOKUP($B39,Miljö!$B$1:$T$480,MATCH("Såld mängd produktionsspecifik fjärrvärme (GWh)",Miljö!$B$1:$T$1,0),FALSE)),"",VLOOKUP($B39,Miljö!$B$1:$T$480,MATCH("Såld mängd produktionsspecifik fjärrvärme (GWh)",Miljö!$B$1:$T$1,0),FALSE))</f>
        <v/>
      </c>
      <c r="J39" s="122" t="str">
        <f t="shared" si="0"/>
        <v>C4 Energi AB</v>
      </c>
    </row>
    <row r="40" spans="1:10" x14ac:dyDescent="0.25">
      <c r="A40" t="s">
        <v>65</v>
      </c>
      <c r="B40" t="s">
        <v>67</v>
      </c>
      <c r="C40"/>
      <c r="D40" s="122" t="str">
        <f>IF(ISERROR(1/VLOOKUP($B40,Kraftvärmeprod!$B$1:$D$480,MATCH("Total värmeproduktion i kraftvärmeverk i kombinerad drift (GWh)",Kraftvärmeprod!$B$1:$AV$1,0),FALSE)),"Ej kraftvärme","Alternativproduktionsmetoden")</f>
        <v>Alternativproduktionsmetoden</v>
      </c>
      <c r="E40" s="122">
        <f>VLOOKUP($B40,Totalt!$B$1:$BP$480,MATCH("total el",Totalt!$B$1:$BP$1,0),FALSE)</f>
        <v>9.8112899999999996</v>
      </c>
      <c r="F40" s="123">
        <f>IF(ISERROR(1/VLOOKUP($B40,Kraftvärmeprod!$B$1:$BD$480,MATCH("Total värmeproduktion i kraftvärmeverk i kombinerad drift (GWh)",Kraftvärmeprod!$B$1:$AV$1,0),FALSE)),"",VLOOKUP($B40,'Slutlig allokering kvv'!$B$1:$BA$480,MATCH(F$1,'Slutlig allokering kvv'!$B$1:$AS$1,0),FALSE))</f>
        <v>0.5881565875297079</v>
      </c>
      <c r="G40" s="122">
        <f>IF(ISERROR(1/VLOOKUP($B40,Kraftvärmeprod!$B$1:$AV$480,MATCH("Producerad elenergi i kraftvärmeverk (GWh)",Kraftvärmeprod!$B$1:$AV$1,0),FALSE)),"",VLOOKUP($B40,Kraftvärmeprod!$B$1:$AV$480,MATCH("Producerad elenergi i kraftvärmeverk (GWh)",Kraftvärmeprod!$B$1:$AV$1,0),FALSE))</f>
        <v>82.971000000000004</v>
      </c>
      <c r="H40" s="122" t="str">
        <f>IF(ISERROR(1/VLOOKUP($B40,Miljö!$B$1:$T$480,MATCH("Såld mängd produktionsspecifik fjärrvärme (GWh)",Miljö!$B$1:$T$1,0),FALSE)),"",VLOOKUP($B40,Miljö!$B$1:$T$480,MATCH("Såld mängd produktionsspecifik fjärrvärme (GWh)",Miljö!$B$1:$T$1,0),FALSE))</f>
        <v/>
      </c>
      <c r="J40" s="122" t="str">
        <f t="shared" si="0"/>
        <v>C4 Energi AB</v>
      </c>
    </row>
    <row r="41" spans="1:10" x14ac:dyDescent="0.25">
      <c r="A41" t="s">
        <v>68</v>
      </c>
      <c r="B41" t="s">
        <v>69</v>
      </c>
      <c r="C41"/>
      <c r="D41" s="122" t="str">
        <f>IF(ISERROR(1/VLOOKUP($B41,Kraftvärmeprod!$B$1:$D$480,MATCH("Total värmeproduktion i kraftvärmeverk i kombinerad drift (GWh)",Kraftvärmeprod!$B$1:$AV$1,0),FALSE)),"Ej kraftvärme","Alternativproduktionsmetoden")</f>
        <v>Ej kraftvärme</v>
      </c>
      <c r="E41" s="122">
        <f>VLOOKUP($B41,Totalt!$B$1:$BP$480,MATCH("total el",Totalt!$B$1:$BP$1,0),FALSE)</f>
        <v>0.20899999999999999</v>
      </c>
      <c r="F41" s="123" t="str">
        <f>IF(ISERROR(1/VLOOKUP($B41,Kraftvärmeprod!$B$1:$BD$480,MATCH("Total värmeproduktion i kraftvärmeverk i kombinerad drift (GWh)",Kraftvärmeprod!$B$1:$AV$1,0),FALSE)),"",VLOOKUP($B41,'Slutlig allokering kvv'!$B$1:$BA$480,MATCH(F$1,'Slutlig allokering kvv'!$B$1:$AS$1,0),FALSE))</f>
        <v/>
      </c>
      <c r="G41" s="122" t="str">
        <f>IF(ISERROR(1/VLOOKUP($B41,Kraftvärmeprod!$B$1:$AV$480,MATCH("Producerad elenergi i kraftvärmeverk (GWh)",Kraftvärmeprod!$B$1:$AV$1,0),FALSE)),"",VLOOKUP($B41,Kraftvärmeprod!$B$1:$AV$480,MATCH("Producerad elenergi i kraftvärmeverk (GWh)",Kraftvärmeprod!$B$1:$AV$1,0),FALSE))</f>
        <v/>
      </c>
      <c r="H41" s="122" t="str">
        <f>IF(ISERROR(1/VLOOKUP($B41,Miljö!$B$1:$T$480,MATCH("Såld mängd produktionsspecifik fjärrvärme (GWh)",Miljö!$B$1:$T$1,0),FALSE)),"",VLOOKUP($B41,Miljö!$B$1:$T$480,MATCH("Såld mängd produktionsspecifik fjärrvärme (GWh)",Miljö!$B$1:$T$1,0),FALSE))</f>
        <v/>
      </c>
      <c r="J41" s="122" t="str">
        <f t="shared" si="0"/>
        <v>Dala Energi Värme AB</v>
      </c>
    </row>
    <row r="42" spans="1:10" x14ac:dyDescent="0.25">
      <c r="A42" t="s">
        <v>68</v>
      </c>
      <c r="B42" t="s">
        <v>70</v>
      </c>
      <c r="C42"/>
      <c r="D42" s="122" t="str">
        <f>IF(ISERROR(1/VLOOKUP($B42,Kraftvärmeprod!$B$1:$D$480,MATCH("Total värmeproduktion i kraftvärmeverk i kombinerad drift (GWh)",Kraftvärmeprod!$B$1:$AV$1,0),FALSE)),"Ej kraftvärme","Alternativproduktionsmetoden")</f>
        <v>Ej kraftvärme</v>
      </c>
      <c r="E42" s="122">
        <f>VLOOKUP($B42,Totalt!$B$1:$BP$480,MATCH("total el",Totalt!$B$1:$BP$1,0),FALSE)</f>
        <v>1.133</v>
      </c>
      <c r="F42" s="123" t="str">
        <f>IF(ISERROR(1/VLOOKUP($B42,Kraftvärmeprod!$B$1:$BD$480,MATCH("Total värmeproduktion i kraftvärmeverk i kombinerad drift (GWh)",Kraftvärmeprod!$B$1:$AV$1,0),FALSE)),"",VLOOKUP($B42,'Slutlig allokering kvv'!$B$1:$BA$480,MATCH(F$1,'Slutlig allokering kvv'!$B$1:$AS$1,0),FALSE))</f>
        <v/>
      </c>
      <c r="G42" s="122" t="str">
        <f>IF(ISERROR(1/VLOOKUP($B42,Kraftvärmeprod!$B$1:$AV$480,MATCH("Producerad elenergi i kraftvärmeverk (GWh)",Kraftvärmeprod!$B$1:$AV$1,0),FALSE)),"",VLOOKUP($B42,Kraftvärmeprod!$B$1:$AV$480,MATCH("Producerad elenergi i kraftvärmeverk (GWh)",Kraftvärmeprod!$B$1:$AV$1,0),FALSE))</f>
        <v/>
      </c>
      <c r="H42" s="122" t="str">
        <f>IF(ISERROR(1/VLOOKUP($B42,Miljö!$B$1:$T$480,MATCH("Såld mängd produktionsspecifik fjärrvärme (GWh)",Miljö!$B$1:$T$1,0),FALSE)),"",VLOOKUP($B42,Miljö!$B$1:$T$480,MATCH("Såld mängd produktionsspecifik fjärrvärme (GWh)",Miljö!$B$1:$T$1,0),FALSE))</f>
        <v/>
      </c>
      <c r="J42" s="122" t="str">
        <f t="shared" si="0"/>
        <v>Dala Energi Värme AB</v>
      </c>
    </row>
    <row r="43" spans="1:10" x14ac:dyDescent="0.25">
      <c r="A43" t="s">
        <v>71</v>
      </c>
      <c r="B43" t="s">
        <v>72</v>
      </c>
      <c r="C43"/>
      <c r="D43" s="122" t="str">
        <f>IF(ISERROR(1/VLOOKUP($B43,Kraftvärmeprod!$B$1:$D$480,MATCH("Total värmeproduktion i kraftvärmeverk i kombinerad drift (GWh)",Kraftvärmeprod!$B$1:$AV$1,0),FALSE)),"Ej kraftvärme","Alternativproduktionsmetoden")</f>
        <v>Ej kraftvärme</v>
      </c>
      <c r="E43" s="122">
        <f>VLOOKUP($B43,Totalt!$B$1:$BP$480,MATCH("total el",Totalt!$B$1:$BP$1,0),FALSE)</f>
        <v>0.432</v>
      </c>
      <c r="F43" s="123" t="str">
        <f>IF(ISERROR(1/VLOOKUP($B43,Kraftvärmeprod!$B$1:$BD$480,MATCH("Total värmeproduktion i kraftvärmeverk i kombinerad drift (GWh)",Kraftvärmeprod!$B$1:$AV$1,0),FALSE)),"",VLOOKUP($B43,'Slutlig allokering kvv'!$B$1:$BA$480,MATCH(F$1,'Slutlig allokering kvv'!$B$1:$AS$1,0),FALSE))</f>
        <v/>
      </c>
      <c r="G43" s="122" t="str">
        <f>IF(ISERROR(1/VLOOKUP($B43,Kraftvärmeprod!$B$1:$AV$480,MATCH("Producerad elenergi i kraftvärmeverk (GWh)",Kraftvärmeprod!$B$1:$AV$1,0),FALSE)),"",VLOOKUP($B43,Kraftvärmeprod!$B$1:$AV$480,MATCH("Producerad elenergi i kraftvärmeverk (GWh)",Kraftvärmeprod!$B$1:$AV$1,0),FALSE))</f>
        <v/>
      </c>
      <c r="H43" s="122" t="str">
        <f>IF(ISERROR(1/VLOOKUP($B43,Miljö!$B$1:$T$480,MATCH("Såld mängd produktionsspecifik fjärrvärme (GWh)",Miljö!$B$1:$T$1,0),FALSE)),"",VLOOKUP($B43,Miljö!$B$1:$T$480,MATCH("Såld mängd produktionsspecifik fjärrvärme (GWh)",Miljö!$B$1:$T$1,0),FALSE))</f>
        <v/>
      </c>
      <c r="J43" s="122" t="str">
        <f t="shared" si="0"/>
        <v>Degerfors Energi AB</v>
      </c>
    </row>
    <row r="44" spans="1:10" x14ac:dyDescent="0.25">
      <c r="A44" t="s">
        <v>71</v>
      </c>
      <c r="B44" t="s">
        <v>73</v>
      </c>
      <c r="C44"/>
      <c r="D44" s="122" t="str">
        <f>IF(ISERROR(1/VLOOKUP($B44,Kraftvärmeprod!$B$1:$D$480,MATCH("Total värmeproduktion i kraftvärmeverk i kombinerad drift (GWh)",Kraftvärmeprod!$B$1:$AV$1,0),FALSE)),"Ej kraftvärme","Alternativproduktionsmetoden")</f>
        <v>Ej kraftvärme</v>
      </c>
      <c r="E44" s="122">
        <f>VLOOKUP($B44,Totalt!$B$1:$BP$480,MATCH("total el",Totalt!$B$1:$BP$1,0),FALSE)</f>
        <v>8.6800000000000002E-2</v>
      </c>
      <c r="F44" s="123" t="str">
        <f>IF(ISERROR(1/VLOOKUP($B44,Kraftvärmeprod!$B$1:$BD$480,MATCH("Total värmeproduktion i kraftvärmeverk i kombinerad drift (GWh)",Kraftvärmeprod!$B$1:$AV$1,0),FALSE)),"",VLOOKUP($B44,'Slutlig allokering kvv'!$B$1:$BA$480,MATCH(F$1,'Slutlig allokering kvv'!$B$1:$AS$1,0),FALSE))</f>
        <v/>
      </c>
      <c r="G44" s="122" t="str">
        <f>IF(ISERROR(1/VLOOKUP($B44,Kraftvärmeprod!$B$1:$AV$480,MATCH("Producerad elenergi i kraftvärmeverk (GWh)",Kraftvärmeprod!$B$1:$AV$1,0),FALSE)),"",VLOOKUP($B44,Kraftvärmeprod!$B$1:$AV$480,MATCH("Producerad elenergi i kraftvärmeverk (GWh)",Kraftvärmeprod!$B$1:$AV$1,0),FALSE))</f>
        <v/>
      </c>
      <c r="H44" s="122" t="str">
        <f>IF(ISERROR(1/VLOOKUP($B44,Miljö!$B$1:$T$480,MATCH("Såld mängd produktionsspecifik fjärrvärme (GWh)",Miljö!$B$1:$T$1,0),FALSE)),"",VLOOKUP($B44,Miljö!$B$1:$T$480,MATCH("Såld mängd produktionsspecifik fjärrvärme (GWh)",Miljö!$B$1:$T$1,0),FALSE))</f>
        <v/>
      </c>
      <c r="J44" s="122" t="str">
        <f t="shared" si="0"/>
        <v>Degerfors Energi AB</v>
      </c>
    </row>
    <row r="45" spans="1:10" x14ac:dyDescent="0.25">
      <c r="A45" t="s">
        <v>71</v>
      </c>
      <c r="B45" t="s">
        <v>74</v>
      </c>
      <c r="C45"/>
      <c r="D45" s="122" t="str">
        <f>IF(ISERROR(1/VLOOKUP($B45,Kraftvärmeprod!$B$1:$D$480,MATCH("Total värmeproduktion i kraftvärmeverk i kombinerad drift (GWh)",Kraftvärmeprod!$B$1:$AV$1,0),FALSE)),"Ej kraftvärme","Alternativproduktionsmetoden")</f>
        <v>Ej kraftvärme</v>
      </c>
      <c r="E45" s="122">
        <f>VLOOKUP($B45,Totalt!$B$1:$BP$480,MATCH("total el",Totalt!$B$1:$BP$1,0),FALSE)</f>
        <v>4.9700000000000001E-2</v>
      </c>
      <c r="F45" s="123" t="str">
        <f>IF(ISERROR(1/VLOOKUP($B45,Kraftvärmeprod!$B$1:$BD$480,MATCH("Total värmeproduktion i kraftvärmeverk i kombinerad drift (GWh)",Kraftvärmeprod!$B$1:$AV$1,0),FALSE)),"",VLOOKUP($B45,'Slutlig allokering kvv'!$B$1:$BA$480,MATCH(F$1,'Slutlig allokering kvv'!$B$1:$AS$1,0),FALSE))</f>
        <v/>
      </c>
      <c r="G45" s="122" t="str">
        <f>IF(ISERROR(1/VLOOKUP($B45,Kraftvärmeprod!$B$1:$AV$480,MATCH("Producerad elenergi i kraftvärmeverk (GWh)",Kraftvärmeprod!$B$1:$AV$1,0),FALSE)),"",VLOOKUP($B45,Kraftvärmeprod!$B$1:$AV$480,MATCH("Producerad elenergi i kraftvärmeverk (GWh)",Kraftvärmeprod!$B$1:$AV$1,0),FALSE))</f>
        <v/>
      </c>
      <c r="H45" s="122" t="str">
        <f>IF(ISERROR(1/VLOOKUP($B45,Miljö!$B$1:$T$480,MATCH("Såld mängd produktionsspecifik fjärrvärme (GWh)",Miljö!$B$1:$T$1,0),FALSE)),"",VLOOKUP($B45,Miljö!$B$1:$T$480,MATCH("Såld mängd produktionsspecifik fjärrvärme (GWh)",Miljö!$B$1:$T$1,0),FALSE))</f>
        <v/>
      </c>
      <c r="J45" s="122" t="str">
        <f t="shared" si="0"/>
        <v>Degerfors Energi AB</v>
      </c>
    </row>
    <row r="46" spans="1:10" x14ac:dyDescent="0.25">
      <c r="A46" t="s">
        <v>71</v>
      </c>
      <c r="B46" t="s">
        <v>75</v>
      </c>
      <c r="C46"/>
      <c r="D46" s="122" t="str">
        <f>IF(ISERROR(1/VLOOKUP($B46,Kraftvärmeprod!$B$1:$D$480,MATCH("Total värmeproduktion i kraftvärmeverk i kombinerad drift (GWh)",Kraftvärmeprod!$B$1:$AV$1,0),FALSE)),"Ej kraftvärme","Alternativproduktionsmetoden")</f>
        <v>Ej kraftvärme</v>
      </c>
      <c r="E46" s="122">
        <f>VLOOKUP($B46,Totalt!$B$1:$BP$480,MATCH("total el",Totalt!$B$1:$BP$1,0),FALSE)</f>
        <v>1.14E-2</v>
      </c>
      <c r="F46" s="123" t="str">
        <f>IF(ISERROR(1/VLOOKUP($B46,Kraftvärmeprod!$B$1:$BD$480,MATCH("Total värmeproduktion i kraftvärmeverk i kombinerad drift (GWh)",Kraftvärmeprod!$B$1:$AV$1,0),FALSE)),"",VLOOKUP($B46,'Slutlig allokering kvv'!$B$1:$BA$480,MATCH(F$1,'Slutlig allokering kvv'!$B$1:$AS$1,0),FALSE))</f>
        <v/>
      </c>
      <c r="G46" s="122" t="str">
        <f>IF(ISERROR(1/VLOOKUP($B46,Kraftvärmeprod!$B$1:$AV$480,MATCH("Producerad elenergi i kraftvärmeverk (GWh)",Kraftvärmeprod!$B$1:$AV$1,0),FALSE)),"",VLOOKUP($B46,Kraftvärmeprod!$B$1:$AV$480,MATCH("Producerad elenergi i kraftvärmeverk (GWh)",Kraftvärmeprod!$B$1:$AV$1,0),FALSE))</f>
        <v/>
      </c>
      <c r="H46" s="122" t="str">
        <f>IF(ISERROR(1/VLOOKUP($B46,Miljö!$B$1:$T$480,MATCH("Såld mängd produktionsspecifik fjärrvärme (GWh)",Miljö!$B$1:$T$1,0),FALSE)),"",VLOOKUP($B46,Miljö!$B$1:$T$480,MATCH("Såld mängd produktionsspecifik fjärrvärme (GWh)",Miljö!$B$1:$T$1,0),FALSE))</f>
        <v/>
      </c>
      <c r="J46" s="122" t="str">
        <f t="shared" si="0"/>
        <v>Degerfors Energi AB</v>
      </c>
    </row>
    <row r="47" spans="1:10" x14ac:dyDescent="0.25">
      <c r="A47" t="s">
        <v>76</v>
      </c>
      <c r="B47" t="s">
        <v>77</v>
      </c>
      <c r="C47" t="s">
        <v>1092</v>
      </c>
      <c r="D47" s="122" t="str">
        <f>IF(ISERROR(1/VLOOKUP($B47,Kraftvärmeprod!$B$1:$D$480,MATCH("Total värmeproduktion i kraftvärmeverk i kombinerad drift (GWh)",Kraftvärmeprod!$B$1:$AV$1,0),FALSE)),"Ej kraftvärme","Alternativproduktionsmetoden")</f>
        <v>Ej kraftvärme</v>
      </c>
      <c r="E47" s="122">
        <f>VLOOKUP($B47,Totalt!$B$1:$BP$480,MATCH("total el",Totalt!$B$1:$BP$1,0),FALSE)</f>
        <v>0.1</v>
      </c>
      <c r="F47" s="123" t="str">
        <f>IF(ISERROR(1/VLOOKUP($B47,Kraftvärmeprod!$B$1:$BD$480,MATCH("Total värmeproduktion i kraftvärmeverk i kombinerad drift (GWh)",Kraftvärmeprod!$B$1:$AV$1,0),FALSE)),"",VLOOKUP($B47,'Slutlig allokering kvv'!$B$1:$BA$480,MATCH(F$1,'Slutlig allokering kvv'!$B$1:$AS$1,0),FALSE))</f>
        <v/>
      </c>
      <c r="G47" s="122" t="str">
        <f>IF(ISERROR(1/VLOOKUP($B47,Kraftvärmeprod!$B$1:$AV$480,MATCH("Producerad elenergi i kraftvärmeverk (GWh)",Kraftvärmeprod!$B$1:$AV$1,0),FALSE)),"",VLOOKUP($B47,Kraftvärmeprod!$B$1:$AV$480,MATCH("Producerad elenergi i kraftvärmeverk (GWh)",Kraftvärmeprod!$B$1:$AV$1,0),FALSE))</f>
        <v/>
      </c>
      <c r="H47" s="122" t="str">
        <f>IF(ISERROR(1/VLOOKUP($B47,Miljö!$B$1:$T$480,MATCH("Såld mängd produktionsspecifik fjärrvärme (GWh)",Miljö!$B$1:$T$1,0),FALSE)),"",VLOOKUP($B47,Miljö!$B$1:$T$480,MATCH("Såld mängd produktionsspecifik fjärrvärme (GWh)",Miljö!$B$1:$T$1,0),FALSE))</f>
        <v/>
      </c>
      <c r="J47" s="122" t="str">
        <f t="shared" si="0"/>
        <v>E.ON Värme Sverige AB</v>
      </c>
    </row>
    <row r="48" spans="1:10" x14ac:dyDescent="0.25">
      <c r="A48" t="s">
        <v>76</v>
      </c>
      <c r="B48" t="s">
        <v>78</v>
      </c>
      <c r="C48" t="s">
        <v>1092</v>
      </c>
      <c r="D48" s="122" t="str">
        <f>IF(ISERROR(1/VLOOKUP($B48,Kraftvärmeprod!$B$1:$D$480,MATCH("Total värmeproduktion i kraftvärmeverk i kombinerad drift (GWh)",Kraftvärmeprod!$B$1:$AV$1,0),FALSE)),"Ej kraftvärme","Alternativproduktionsmetoden")</f>
        <v>Ej kraftvärme</v>
      </c>
      <c r="E48" s="122">
        <f>VLOOKUP($B48,Totalt!$B$1:$BP$480,MATCH("total el",Totalt!$B$1:$BP$1,0),FALSE)</f>
        <v>0</v>
      </c>
      <c r="F48" s="123" t="str">
        <f>IF(ISERROR(1/VLOOKUP($B48,Kraftvärmeprod!$B$1:$BD$480,MATCH("Total värmeproduktion i kraftvärmeverk i kombinerad drift (GWh)",Kraftvärmeprod!$B$1:$AV$1,0),FALSE)),"",VLOOKUP($B48,'Slutlig allokering kvv'!$B$1:$BA$480,MATCH(F$1,'Slutlig allokering kvv'!$B$1:$AS$1,0),FALSE))</f>
        <v/>
      </c>
      <c r="G48" s="122" t="str">
        <f>IF(ISERROR(1/VLOOKUP($B48,Kraftvärmeprod!$B$1:$AV$480,MATCH("Producerad elenergi i kraftvärmeverk (GWh)",Kraftvärmeprod!$B$1:$AV$1,0),FALSE)),"",VLOOKUP($B48,Kraftvärmeprod!$B$1:$AV$480,MATCH("Producerad elenergi i kraftvärmeverk (GWh)",Kraftvärmeprod!$B$1:$AV$1,0),FALSE))</f>
        <v/>
      </c>
      <c r="H48" s="122" t="str">
        <f>IF(ISERROR(1/VLOOKUP($B48,Miljö!$B$1:$T$480,MATCH("Såld mängd produktionsspecifik fjärrvärme (GWh)",Miljö!$B$1:$T$1,0),FALSE)),"",VLOOKUP($B48,Miljö!$B$1:$T$480,MATCH("Såld mängd produktionsspecifik fjärrvärme (GWh)",Miljö!$B$1:$T$1,0),FALSE))</f>
        <v/>
      </c>
      <c r="J48" s="122" t="str">
        <f t="shared" si="0"/>
        <v>E.ON Värme Sverige AB</v>
      </c>
    </row>
    <row r="49" spans="1:10" x14ac:dyDescent="0.25">
      <c r="A49" t="s">
        <v>76</v>
      </c>
      <c r="B49" t="s">
        <v>79</v>
      </c>
      <c r="C49" t="s">
        <v>1092</v>
      </c>
      <c r="D49" s="122" t="str">
        <f>IF(ISERROR(1/VLOOKUP($B49,Kraftvärmeprod!$B$1:$D$480,MATCH("Total värmeproduktion i kraftvärmeverk i kombinerad drift (GWh)",Kraftvärmeprod!$B$1:$AV$1,0),FALSE)),"Ej kraftvärme","Alternativproduktionsmetoden")</f>
        <v>Ej kraftvärme</v>
      </c>
      <c r="E49" s="122">
        <f>VLOOKUP($B49,Totalt!$B$1:$BP$480,MATCH("total el",Totalt!$B$1:$BP$1,0),FALSE)</f>
        <v>0.97099999999999997</v>
      </c>
      <c r="F49" s="123" t="str">
        <f>IF(ISERROR(1/VLOOKUP($B49,Kraftvärmeprod!$B$1:$BD$480,MATCH("Total värmeproduktion i kraftvärmeverk i kombinerad drift (GWh)",Kraftvärmeprod!$B$1:$AV$1,0),FALSE)),"",VLOOKUP($B49,'Slutlig allokering kvv'!$B$1:$BA$480,MATCH(F$1,'Slutlig allokering kvv'!$B$1:$AS$1,0),FALSE))</f>
        <v/>
      </c>
      <c r="G49" s="122" t="str">
        <f>IF(ISERROR(1/VLOOKUP($B49,Kraftvärmeprod!$B$1:$AV$480,MATCH("Producerad elenergi i kraftvärmeverk (GWh)",Kraftvärmeprod!$B$1:$AV$1,0),FALSE)),"",VLOOKUP($B49,Kraftvärmeprod!$B$1:$AV$480,MATCH("Producerad elenergi i kraftvärmeverk (GWh)",Kraftvärmeprod!$B$1:$AV$1,0),FALSE))</f>
        <v/>
      </c>
      <c r="H49" s="122" t="str">
        <f>IF(ISERROR(1/VLOOKUP($B49,Miljö!$B$1:$T$480,MATCH("Såld mängd produktionsspecifik fjärrvärme (GWh)",Miljö!$B$1:$T$1,0),FALSE)),"",VLOOKUP($B49,Miljö!$B$1:$T$480,MATCH("Såld mängd produktionsspecifik fjärrvärme (GWh)",Miljö!$B$1:$T$1,0),FALSE))</f>
        <v/>
      </c>
      <c r="J49" s="122" t="str">
        <f t="shared" si="0"/>
        <v>E.ON Värme Sverige AB</v>
      </c>
    </row>
    <row r="50" spans="1:10" x14ac:dyDescent="0.25">
      <c r="A50" t="s">
        <v>76</v>
      </c>
      <c r="B50" t="s">
        <v>80</v>
      </c>
      <c r="C50" t="s">
        <v>1092</v>
      </c>
      <c r="D50" s="122" t="str">
        <f>IF(ISERROR(1/VLOOKUP($B50,Kraftvärmeprod!$B$1:$D$480,MATCH("Total värmeproduktion i kraftvärmeverk i kombinerad drift (GWh)",Kraftvärmeprod!$B$1:$AV$1,0),FALSE)),"Ej kraftvärme","Alternativproduktionsmetoden")</f>
        <v>Ej kraftvärme</v>
      </c>
      <c r="E50" s="122">
        <f>VLOOKUP($B50,Totalt!$B$1:$BP$480,MATCH("total el",Totalt!$B$1:$BP$1,0),FALSE)</f>
        <v>0.81116999999999995</v>
      </c>
      <c r="F50" s="123" t="str">
        <f>IF(ISERROR(1/VLOOKUP($B50,Kraftvärmeprod!$B$1:$BD$480,MATCH("Total värmeproduktion i kraftvärmeverk i kombinerad drift (GWh)",Kraftvärmeprod!$B$1:$AV$1,0),FALSE)),"",VLOOKUP($B50,'Slutlig allokering kvv'!$B$1:$BA$480,MATCH(F$1,'Slutlig allokering kvv'!$B$1:$AS$1,0),FALSE))</f>
        <v/>
      </c>
      <c r="G50" s="122" t="str">
        <f>IF(ISERROR(1/VLOOKUP($B50,Kraftvärmeprod!$B$1:$AV$480,MATCH("Producerad elenergi i kraftvärmeverk (GWh)",Kraftvärmeprod!$B$1:$AV$1,0),FALSE)),"",VLOOKUP($B50,Kraftvärmeprod!$B$1:$AV$480,MATCH("Producerad elenergi i kraftvärmeverk (GWh)",Kraftvärmeprod!$B$1:$AV$1,0),FALSE))</f>
        <v/>
      </c>
      <c r="H50" s="122" t="str">
        <f>IF(ISERROR(1/VLOOKUP($B50,Miljö!$B$1:$T$480,MATCH("Såld mängd produktionsspecifik fjärrvärme (GWh)",Miljö!$B$1:$T$1,0),FALSE)),"",VLOOKUP($B50,Miljö!$B$1:$T$480,MATCH("Såld mängd produktionsspecifik fjärrvärme (GWh)",Miljö!$B$1:$T$1,0),FALSE))</f>
        <v/>
      </c>
      <c r="J50" s="122" t="str">
        <f t="shared" si="0"/>
        <v>E.ON Värme Sverige AB</v>
      </c>
    </row>
    <row r="51" spans="1:10" x14ac:dyDescent="0.25">
      <c r="A51" t="s">
        <v>76</v>
      </c>
      <c r="B51" t="s">
        <v>81</v>
      </c>
      <c r="C51" t="s">
        <v>1092</v>
      </c>
      <c r="D51" s="122" t="str">
        <f>IF(ISERROR(1/VLOOKUP($B51,Kraftvärmeprod!$B$1:$D$480,MATCH("Total värmeproduktion i kraftvärmeverk i kombinerad drift (GWh)",Kraftvärmeprod!$B$1:$AV$1,0),FALSE)),"Ej kraftvärme","Alternativproduktionsmetoden")</f>
        <v>Ej kraftvärme</v>
      </c>
      <c r="E51" s="122">
        <f>VLOOKUP($B51,Totalt!$B$1:$BP$480,MATCH("total el",Totalt!$B$1:$BP$1,0),FALSE)</f>
        <v>0.78900000000000003</v>
      </c>
      <c r="F51" s="123" t="str">
        <f>IF(ISERROR(1/VLOOKUP($B51,Kraftvärmeprod!$B$1:$BD$480,MATCH("Total värmeproduktion i kraftvärmeverk i kombinerad drift (GWh)",Kraftvärmeprod!$B$1:$AV$1,0),FALSE)),"",VLOOKUP($B51,'Slutlig allokering kvv'!$B$1:$BA$480,MATCH(F$1,'Slutlig allokering kvv'!$B$1:$AS$1,0),FALSE))</f>
        <v/>
      </c>
      <c r="G51" s="122" t="str">
        <f>IF(ISERROR(1/VLOOKUP($B51,Kraftvärmeprod!$B$1:$AV$480,MATCH("Producerad elenergi i kraftvärmeverk (GWh)",Kraftvärmeprod!$B$1:$AV$1,0),FALSE)),"",VLOOKUP($B51,Kraftvärmeprod!$B$1:$AV$480,MATCH("Producerad elenergi i kraftvärmeverk (GWh)",Kraftvärmeprod!$B$1:$AV$1,0),FALSE))</f>
        <v/>
      </c>
      <c r="H51" s="122" t="str">
        <f>IF(ISERROR(1/VLOOKUP($B51,Miljö!$B$1:$T$480,MATCH("Såld mängd produktionsspecifik fjärrvärme (GWh)",Miljö!$B$1:$T$1,0),FALSE)),"",VLOOKUP($B51,Miljö!$B$1:$T$480,MATCH("Såld mängd produktionsspecifik fjärrvärme (GWh)",Miljö!$B$1:$T$1,0),FALSE))</f>
        <v/>
      </c>
      <c r="J51" s="122" t="str">
        <f t="shared" si="0"/>
        <v>E.ON Värme Sverige AB</v>
      </c>
    </row>
    <row r="52" spans="1:10" x14ac:dyDescent="0.25">
      <c r="A52" t="s">
        <v>76</v>
      </c>
      <c r="B52" t="s">
        <v>82</v>
      </c>
      <c r="C52" t="s">
        <v>1092</v>
      </c>
      <c r="D52" s="122" t="str">
        <f>IF(ISERROR(1/VLOOKUP($B52,Kraftvärmeprod!$B$1:$D$480,MATCH("Total värmeproduktion i kraftvärmeverk i kombinerad drift (GWh)",Kraftvärmeprod!$B$1:$AV$1,0),FALSE)),"Ej kraftvärme","Alternativproduktionsmetoden")</f>
        <v>Ej kraftvärme</v>
      </c>
      <c r="E52" s="122">
        <f>VLOOKUP($B52,Totalt!$B$1:$BP$480,MATCH("total el",Totalt!$B$1:$BP$1,0),FALSE)</f>
        <v>0.42599999999999999</v>
      </c>
      <c r="F52" s="123" t="str">
        <f>IF(ISERROR(1/VLOOKUP($B52,Kraftvärmeprod!$B$1:$BD$480,MATCH("Total värmeproduktion i kraftvärmeverk i kombinerad drift (GWh)",Kraftvärmeprod!$B$1:$AV$1,0),FALSE)),"",VLOOKUP($B52,'Slutlig allokering kvv'!$B$1:$BA$480,MATCH(F$1,'Slutlig allokering kvv'!$B$1:$AS$1,0),FALSE))</f>
        <v/>
      </c>
      <c r="G52" s="122" t="str">
        <f>IF(ISERROR(1/VLOOKUP($B52,Kraftvärmeprod!$B$1:$AV$480,MATCH("Producerad elenergi i kraftvärmeverk (GWh)",Kraftvärmeprod!$B$1:$AV$1,0),FALSE)),"",VLOOKUP($B52,Kraftvärmeprod!$B$1:$AV$480,MATCH("Producerad elenergi i kraftvärmeverk (GWh)",Kraftvärmeprod!$B$1:$AV$1,0),FALSE))</f>
        <v/>
      </c>
      <c r="H52" s="122" t="str">
        <f>IF(ISERROR(1/VLOOKUP($B52,Miljö!$B$1:$T$480,MATCH("Såld mängd produktionsspecifik fjärrvärme (GWh)",Miljö!$B$1:$T$1,0),FALSE)),"",VLOOKUP($B52,Miljö!$B$1:$T$480,MATCH("Såld mängd produktionsspecifik fjärrvärme (GWh)",Miljö!$B$1:$T$1,0),FALSE))</f>
        <v/>
      </c>
      <c r="J52" s="122" t="str">
        <f t="shared" si="0"/>
        <v>E.ON Värme Sverige AB</v>
      </c>
    </row>
    <row r="53" spans="1:10" x14ac:dyDescent="0.25">
      <c r="A53" t="s">
        <v>76</v>
      </c>
      <c r="B53" t="s">
        <v>83</v>
      </c>
      <c r="C53" t="s">
        <v>1092</v>
      </c>
      <c r="D53" s="122" t="str">
        <f>IF(ISERROR(1/VLOOKUP($B53,Kraftvärmeprod!$B$1:$D$480,MATCH("Total värmeproduktion i kraftvärmeverk i kombinerad drift (GWh)",Kraftvärmeprod!$B$1:$AV$1,0),FALSE)),"Ej kraftvärme","Alternativproduktionsmetoden")</f>
        <v>Alternativproduktionsmetoden</v>
      </c>
      <c r="E53" s="122">
        <f>VLOOKUP($B53,Totalt!$B$1:$BP$480,MATCH("total el",Totalt!$B$1:$BP$1,0),FALSE)</f>
        <v>51.721599999999995</v>
      </c>
      <c r="F53" s="123">
        <f>IF(ISERROR(1/VLOOKUP($B53,Kraftvärmeprod!$B$1:$BD$480,MATCH("Total värmeproduktion i kraftvärmeverk i kombinerad drift (GWh)",Kraftvärmeprod!$B$1:$AV$1,0),FALSE)),"",VLOOKUP($B53,'Slutlig allokering kvv'!$B$1:$BA$480,MATCH(F$1,'Slutlig allokering kvv'!$B$1:$AS$1,0),FALSE))</f>
        <v>0.59926147263047957</v>
      </c>
      <c r="G53" s="122">
        <f>IF(ISERROR(1/VLOOKUP($B53,Kraftvärmeprod!$B$1:$AV$480,MATCH("Producerad elenergi i kraftvärmeverk (GWh)",Kraftvärmeprod!$B$1:$AV$1,0),FALSE)),"",VLOOKUP($B53,Kraftvärmeprod!$B$1:$AV$480,MATCH("Producerad elenergi i kraftvärmeverk (GWh)",Kraftvärmeprod!$B$1:$AV$1,0),FALSE))</f>
        <v>151.09200000000001</v>
      </c>
      <c r="H53" s="122" t="str">
        <f>IF(ISERROR(1/VLOOKUP($B53,Miljö!$B$1:$T$480,MATCH("Såld mängd produktionsspecifik fjärrvärme (GWh)",Miljö!$B$1:$T$1,0),FALSE)),"",VLOOKUP($B53,Miljö!$B$1:$T$480,MATCH("Såld mängd produktionsspecifik fjärrvärme (GWh)",Miljö!$B$1:$T$1,0),FALSE))</f>
        <v/>
      </c>
      <c r="J53" s="122" t="str">
        <f t="shared" si="0"/>
        <v>E.ON Värme Sverige AB</v>
      </c>
    </row>
    <row r="54" spans="1:10" x14ac:dyDescent="0.25">
      <c r="A54" t="s">
        <v>76</v>
      </c>
      <c r="B54" t="s">
        <v>84</v>
      </c>
      <c r="C54" t="s">
        <v>1092</v>
      </c>
      <c r="D54" s="122" t="str">
        <f>IF(ISERROR(1/VLOOKUP($B54,Kraftvärmeprod!$B$1:$D$480,MATCH("Total värmeproduktion i kraftvärmeverk i kombinerad drift (GWh)",Kraftvärmeprod!$B$1:$AV$1,0),FALSE)),"Ej kraftvärme","Alternativproduktionsmetoden")</f>
        <v>Ej kraftvärme</v>
      </c>
      <c r="E54" s="122">
        <f>VLOOKUP($B54,Totalt!$B$1:$BP$480,MATCH("total el",Totalt!$B$1:$BP$1,0),FALSE)</f>
        <v>86.76400000000001</v>
      </c>
      <c r="F54" s="123" t="str">
        <f>IF(ISERROR(1/VLOOKUP($B54,Kraftvärmeprod!$B$1:$BD$480,MATCH("Total värmeproduktion i kraftvärmeverk i kombinerad drift (GWh)",Kraftvärmeprod!$B$1:$AV$1,0),FALSE)),"",VLOOKUP($B54,'Slutlig allokering kvv'!$B$1:$BA$480,MATCH(F$1,'Slutlig allokering kvv'!$B$1:$AS$1,0),FALSE))</f>
        <v/>
      </c>
      <c r="G54" s="122" t="str">
        <f>IF(ISERROR(1/VLOOKUP($B54,Kraftvärmeprod!$B$1:$AV$480,MATCH("Producerad elenergi i kraftvärmeverk (GWh)",Kraftvärmeprod!$B$1:$AV$1,0),FALSE)),"",VLOOKUP($B54,Kraftvärmeprod!$B$1:$AV$480,MATCH("Producerad elenergi i kraftvärmeverk (GWh)",Kraftvärmeprod!$B$1:$AV$1,0),FALSE))</f>
        <v/>
      </c>
      <c r="H54" s="122" t="str">
        <f>IF(ISERROR(1/VLOOKUP($B54,Miljö!$B$1:$T$480,MATCH("Såld mängd produktionsspecifik fjärrvärme (GWh)",Miljö!$B$1:$T$1,0),FALSE)),"",VLOOKUP($B54,Miljö!$B$1:$T$480,MATCH("Såld mängd produktionsspecifik fjärrvärme (GWh)",Miljö!$B$1:$T$1,0),FALSE))</f>
        <v/>
      </c>
      <c r="J54" s="122" t="str">
        <f t="shared" si="0"/>
        <v>E.ON Värme Sverige AB</v>
      </c>
    </row>
    <row r="55" spans="1:10" x14ac:dyDescent="0.25">
      <c r="A55" t="s">
        <v>76</v>
      </c>
      <c r="B55" t="s">
        <v>85</v>
      </c>
      <c r="C55" t="s">
        <v>1092</v>
      </c>
      <c r="D55" s="122" t="str">
        <f>IF(ISERROR(1/VLOOKUP($B55,Kraftvärmeprod!$B$1:$D$480,MATCH("Total värmeproduktion i kraftvärmeverk i kombinerad drift (GWh)",Kraftvärmeprod!$B$1:$AV$1,0),FALSE)),"Ej kraftvärme","Alternativproduktionsmetoden")</f>
        <v>Ej kraftvärme</v>
      </c>
      <c r="E55" s="122">
        <f>VLOOKUP($B55,Totalt!$B$1:$BP$480,MATCH("total el",Totalt!$B$1:$BP$1,0),FALSE)</f>
        <v>9.4949999999999992</v>
      </c>
      <c r="F55" s="123" t="str">
        <f>IF(ISERROR(1/VLOOKUP($B55,Kraftvärmeprod!$B$1:$BD$480,MATCH("Total värmeproduktion i kraftvärmeverk i kombinerad drift (GWh)",Kraftvärmeprod!$B$1:$AV$1,0),FALSE)),"",VLOOKUP($B55,'Slutlig allokering kvv'!$B$1:$BA$480,MATCH(F$1,'Slutlig allokering kvv'!$B$1:$AS$1,0),FALSE))</f>
        <v/>
      </c>
      <c r="G55" s="122" t="str">
        <f>IF(ISERROR(1/VLOOKUP($B55,Kraftvärmeprod!$B$1:$AV$480,MATCH("Producerad elenergi i kraftvärmeverk (GWh)",Kraftvärmeprod!$B$1:$AV$1,0),FALSE)),"",VLOOKUP($B55,Kraftvärmeprod!$B$1:$AV$480,MATCH("Producerad elenergi i kraftvärmeverk (GWh)",Kraftvärmeprod!$B$1:$AV$1,0),FALSE))</f>
        <v/>
      </c>
      <c r="H55" s="122" t="str">
        <f>IF(ISERROR(1/VLOOKUP($B55,Miljö!$B$1:$T$480,MATCH("Såld mängd produktionsspecifik fjärrvärme (GWh)",Miljö!$B$1:$T$1,0),FALSE)),"",VLOOKUP($B55,Miljö!$B$1:$T$480,MATCH("Såld mängd produktionsspecifik fjärrvärme (GWh)",Miljö!$B$1:$T$1,0),FALSE))</f>
        <v/>
      </c>
      <c r="J55" s="122" t="str">
        <f t="shared" si="0"/>
        <v>E.ON Värme Sverige AB</v>
      </c>
    </row>
    <row r="56" spans="1:10" x14ac:dyDescent="0.25">
      <c r="A56" t="s">
        <v>76</v>
      </c>
      <c r="B56" t="s">
        <v>86</v>
      </c>
      <c r="C56" t="s">
        <v>1092</v>
      </c>
      <c r="D56" s="122" t="str">
        <f>IF(ISERROR(1/VLOOKUP($B56,Kraftvärmeprod!$B$1:$D$480,MATCH("Total värmeproduktion i kraftvärmeverk i kombinerad drift (GWh)",Kraftvärmeprod!$B$1:$AV$1,0),FALSE)),"Ej kraftvärme","Alternativproduktionsmetoden")</f>
        <v>Alternativproduktionsmetoden</v>
      </c>
      <c r="E56" s="122">
        <f>VLOOKUP($B56,Totalt!$B$1:$BP$480,MATCH("total el",Totalt!$B$1:$BP$1,0),FALSE)</f>
        <v>31.033999999999999</v>
      </c>
      <c r="F56" s="123">
        <f>IF(ISERROR(1/VLOOKUP($B56,Kraftvärmeprod!$B$1:$BD$480,MATCH("Total värmeproduktion i kraftvärmeverk i kombinerad drift (GWh)",Kraftvärmeprod!$B$1:$AV$1,0),FALSE)),"",VLOOKUP($B56,'Slutlig allokering kvv'!$B$1:$BA$480,MATCH(F$1,'Slutlig allokering kvv'!$B$1:$AS$1,0),FALSE))</f>
        <v>1</v>
      </c>
      <c r="G56" s="122" t="str">
        <f>IF(ISERROR(1/VLOOKUP($B56,Kraftvärmeprod!$B$1:$AV$480,MATCH("Producerad elenergi i kraftvärmeverk (GWh)",Kraftvärmeprod!$B$1:$AV$1,0),FALSE)),"",VLOOKUP($B56,Kraftvärmeprod!$B$1:$AV$480,MATCH("Producerad elenergi i kraftvärmeverk (GWh)",Kraftvärmeprod!$B$1:$AV$1,0),FALSE))</f>
        <v/>
      </c>
      <c r="H56" s="122" t="str">
        <f>IF(ISERROR(1/VLOOKUP($B56,Miljö!$B$1:$T$480,MATCH("Såld mängd produktionsspecifik fjärrvärme (GWh)",Miljö!$B$1:$T$1,0),FALSE)),"",VLOOKUP($B56,Miljö!$B$1:$T$480,MATCH("Såld mängd produktionsspecifik fjärrvärme (GWh)",Miljö!$B$1:$T$1,0),FALSE))</f>
        <v/>
      </c>
      <c r="J56" s="122" t="str">
        <f t="shared" si="0"/>
        <v>E.ON Värme Sverige AB</v>
      </c>
    </row>
    <row r="57" spans="1:10" x14ac:dyDescent="0.25">
      <c r="A57" t="s">
        <v>76</v>
      </c>
      <c r="B57" t="s">
        <v>87</v>
      </c>
      <c r="C57" t="s">
        <v>1092</v>
      </c>
      <c r="D57" s="122" t="str">
        <f>IF(ISERROR(1/VLOOKUP($B57,Kraftvärmeprod!$B$1:$D$480,MATCH("Total värmeproduktion i kraftvärmeverk i kombinerad drift (GWh)",Kraftvärmeprod!$B$1:$AV$1,0),FALSE)),"Ej kraftvärme","Alternativproduktionsmetoden")</f>
        <v>Ej kraftvärme</v>
      </c>
      <c r="E57" s="122">
        <f>VLOOKUP($B57,Totalt!$B$1:$BP$480,MATCH("total el",Totalt!$B$1:$BP$1,0),FALSE)</f>
        <v>2.9739599999999999</v>
      </c>
      <c r="F57" s="123" t="str">
        <f>IF(ISERROR(1/VLOOKUP($B57,Kraftvärmeprod!$B$1:$BD$480,MATCH("Total värmeproduktion i kraftvärmeverk i kombinerad drift (GWh)",Kraftvärmeprod!$B$1:$AV$1,0),FALSE)),"",VLOOKUP($B57,'Slutlig allokering kvv'!$B$1:$BA$480,MATCH(F$1,'Slutlig allokering kvv'!$B$1:$AS$1,0),FALSE))</f>
        <v/>
      </c>
      <c r="G57" s="122" t="str">
        <f>IF(ISERROR(1/VLOOKUP($B57,Kraftvärmeprod!$B$1:$AV$480,MATCH("Producerad elenergi i kraftvärmeverk (GWh)",Kraftvärmeprod!$B$1:$AV$1,0),FALSE)),"",VLOOKUP($B57,Kraftvärmeprod!$B$1:$AV$480,MATCH("Producerad elenergi i kraftvärmeverk (GWh)",Kraftvärmeprod!$B$1:$AV$1,0),FALSE))</f>
        <v/>
      </c>
      <c r="H57" s="122" t="str">
        <f>IF(ISERROR(1/VLOOKUP($B57,Miljö!$B$1:$T$480,MATCH("Såld mängd produktionsspecifik fjärrvärme (GWh)",Miljö!$B$1:$T$1,0),FALSE)),"",VLOOKUP($B57,Miljö!$B$1:$T$480,MATCH("Såld mängd produktionsspecifik fjärrvärme (GWh)",Miljö!$B$1:$T$1,0),FALSE))</f>
        <v/>
      </c>
      <c r="J57" s="122" t="str">
        <f t="shared" si="0"/>
        <v>E.ON Värme Sverige AB</v>
      </c>
    </row>
    <row r="58" spans="1:10" x14ac:dyDescent="0.25">
      <c r="A58" t="s">
        <v>76</v>
      </c>
      <c r="B58" t="s">
        <v>88</v>
      </c>
      <c r="C58" t="s">
        <v>1092</v>
      </c>
      <c r="D58" s="122" t="str">
        <f>IF(ISERROR(1/VLOOKUP($B58,Kraftvärmeprod!$B$1:$D$480,MATCH("Total värmeproduktion i kraftvärmeverk i kombinerad drift (GWh)",Kraftvärmeprod!$B$1:$AV$1,0),FALSE)),"Ej kraftvärme","Alternativproduktionsmetoden")</f>
        <v>Ej kraftvärme</v>
      </c>
      <c r="E58" s="122">
        <f>VLOOKUP($B58,Totalt!$B$1:$BP$480,MATCH("total el",Totalt!$B$1:$BP$1,0),FALSE)</f>
        <v>0</v>
      </c>
      <c r="F58" s="123" t="str">
        <f>IF(ISERROR(1/VLOOKUP($B58,Kraftvärmeprod!$B$1:$BD$480,MATCH("Total värmeproduktion i kraftvärmeverk i kombinerad drift (GWh)",Kraftvärmeprod!$B$1:$AV$1,0),FALSE)),"",VLOOKUP($B58,'Slutlig allokering kvv'!$B$1:$BA$480,MATCH(F$1,'Slutlig allokering kvv'!$B$1:$AS$1,0),FALSE))</f>
        <v/>
      </c>
      <c r="G58" s="122" t="str">
        <f>IF(ISERROR(1/VLOOKUP($B58,Kraftvärmeprod!$B$1:$AV$480,MATCH("Producerad elenergi i kraftvärmeverk (GWh)",Kraftvärmeprod!$B$1:$AV$1,0),FALSE)),"",VLOOKUP($B58,Kraftvärmeprod!$B$1:$AV$480,MATCH("Producerad elenergi i kraftvärmeverk (GWh)",Kraftvärmeprod!$B$1:$AV$1,0),FALSE))</f>
        <v/>
      </c>
      <c r="H58" s="122" t="str">
        <f>IF(ISERROR(1/VLOOKUP($B58,Miljö!$B$1:$T$480,MATCH("Såld mängd produktionsspecifik fjärrvärme (GWh)",Miljö!$B$1:$T$1,0),FALSE)),"",VLOOKUP($B58,Miljö!$B$1:$T$480,MATCH("Såld mängd produktionsspecifik fjärrvärme (GWh)",Miljö!$B$1:$T$1,0),FALSE))</f>
        <v/>
      </c>
      <c r="J58" s="122" t="str">
        <f t="shared" si="0"/>
        <v>E.ON Värme Sverige AB</v>
      </c>
    </row>
    <row r="59" spans="1:10" x14ac:dyDescent="0.25">
      <c r="A59" t="s">
        <v>76</v>
      </c>
      <c r="B59" t="s">
        <v>89</v>
      </c>
      <c r="C59" t="s">
        <v>1092</v>
      </c>
      <c r="D59" s="122" t="str">
        <f>IF(ISERROR(1/VLOOKUP($B59,Kraftvärmeprod!$B$1:$D$480,MATCH("Total värmeproduktion i kraftvärmeverk i kombinerad drift (GWh)",Kraftvärmeprod!$B$1:$AV$1,0),FALSE)),"Ej kraftvärme","Alternativproduktionsmetoden")</f>
        <v>Alternativproduktionsmetoden</v>
      </c>
      <c r="E59" s="122">
        <f>VLOOKUP($B59,Totalt!$B$1:$BP$480,MATCH("total el",Totalt!$B$1:$BP$1,0),FALSE)</f>
        <v>70.8</v>
      </c>
      <c r="F59" s="123">
        <f>IF(ISERROR(1/VLOOKUP($B59,Kraftvärmeprod!$B$1:$BD$480,MATCH("Total värmeproduktion i kraftvärmeverk i kombinerad drift (GWh)",Kraftvärmeprod!$B$1:$AV$1,0),FALSE)),"",VLOOKUP($B59,'Slutlig allokering kvv'!$B$1:$BA$480,MATCH(F$1,'Slutlig allokering kvv'!$B$1:$AS$1,0),FALSE))</f>
        <v>0.48912009357941261</v>
      </c>
      <c r="G59" s="122">
        <f>IF(ISERROR(1/VLOOKUP($B59,Kraftvärmeprod!$B$1:$AV$480,MATCH("Producerad elenergi i kraftvärmeverk (GWh)",Kraftvärmeprod!$B$1:$AV$1,0),FALSE)),"",VLOOKUP($B59,Kraftvärmeprod!$B$1:$AV$480,MATCH("Producerad elenergi i kraftvärmeverk (GWh)",Kraftvärmeprod!$B$1:$AV$1,0),FALSE))</f>
        <v>263</v>
      </c>
      <c r="H59" s="122" t="str">
        <f>IF(ISERROR(1/VLOOKUP($B59,Miljö!$B$1:$T$480,MATCH("Såld mängd produktionsspecifik fjärrvärme (GWh)",Miljö!$B$1:$T$1,0),FALSE)),"",VLOOKUP($B59,Miljö!$B$1:$T$480,MATCH("Såld mängd produktionsspecifik fjärrvärme (GWh)",Miljö!$B$1:$T$1,0),FALSE))</f>
        <v/>
      </c>
      <c r="J59" s="122" t="str">
        <f t="shared" si="0"/>
        <v>E.ON Värme Sverige AB</v>
      </c>
    </row>
    <row r="60" spans="1:10" x14ac:dyDescent="0.25">
      <c r="A60" t="s">
        <v>76</v>
      </c>
      <c r="B60" t="s">
        <v>90</v>
      </c>
      <c r="C60" t="s">
        <v>1092</v>
      </c>
      <c r="D60" s="122" t="str">
        <f>IF(ISERROR(1/VLOOKUP($B60,Kraftvärmeprod!$B$1:$D$480,MATCH("Total värmeproduktion i kraftvärmeverk i kombinerad drift (GWh)",Kraftvärmeprod!$B$1:$AV$1,0),FALSE)),"Ej kraftvärme","Alternativproduktionsmetoden")</f>
        <v>Ej kraftvärme</v>
      </c>
      <c r="E60" s="122">
        <f>VLOOKUP($B60,Totalt!$B$1:$BP$480,MATCH("total el",Totalt!$B$1:$BP$1,0),FALSE)</f>
        <v>0.66198000000000001</v>
      </c>
      <c r="F60" s="123" t="str">
        <f>IF(ISERROR(1/VLOOKUP($B60,Kraftvärmeprod!$B$1:$BD$480,MATCH("Total värmeproduktion i kraftvärmeverk i kombinerad drift (GWh)",Kraftvärmeprod!$B$1:$AV$1,0),FALSE)),"",VLOOKUP($B60,'Slutlig allokering kvv'!$B$1:$BA$480,MATCH(F$1,'Slutlig allokering kvv'!$B$1:$AS$1,0),FALSE))</f>
        <v/>
      </c>
      <c r="G60" s="122" t="str">
        <f>IF(ISERROR(1/VLOOKUP($B60,Kraftvärmeprod!$B$1:$AV$480,MATCH("Producerad elenergi i kraftvärmeverk (GWh)",Kraftvärmeprod!$B$1:$AV$1,0),FALSE)),"",VLOOKUP($B60,Kraftvärmeprod!$B$1:$AV$480,MATCH("Producerad elenergi i kraftvärmeverk (GWh)",Kraftvärmeprod!$B$1:$AV$1,0),FALSE))</f>
        <v/>
      </c>
      <c r="H60" s="122" t="str">
        <f>IF(ISERROR(1/VLOOKUP($B60,Miljö!$B$1:$T$480,MATCH("Såld mängd produktionsspecifik fjärrvärme (GWh)",Miljö!$B$1:$T$1,0),FALSE)),"",VLOOKUP($B60,Miljö!$B$1:$T$480,MATCH("Såld mängd produktionsspecifik fjärrvärme (GWh)",Miljö!$B$1:$T$1,0),FALSE))</f>
        <v/>
      </c>
      <c r="J60" s="122" t="str">
        <f t="shared" si="0"/>
        <v>E.ON Värme Sverige AB</v>
      </c>
    </row>
    <row r="61" spans="1:10" x14ac:dyDescent="0.25">
      <c r="A61" t="s">
        <v>76</v>
      </c>
      <c r="B61" t="s">
        <v>91</v>
      </c>
      <c r="C61" t="s">
        <v>1092</v>
      </c>
      <c r="D61" s="122" t="str">
        <f>IF(ISERROR(1/VLOOKUP($B61,Kraftvärmeprod!$B$1:$D$480,MATCH("Total värmeproduktion i kraftvärmeverk i kombinerad drift (GWh)",Kraftvärmeprod!$B$1:$AV$1,0),FALSE)),"Ej kraftvärme","Alternativproduktionsmetoden")</f>
        <v>Ej kraftvärme</v>
      </c>
      <c r="E61" s="122">
        <f>VLOOKUP($B61,Totalt!$B$1:$BP$480,MATCH("total el",Totalt!$B$1:$BP$1,0),FALSE)</f>
        <v>1.6513199999999999</v>
      </c>
      <c r="F61" s="123" t="str">
        <f>IF(ISERROR(1/VLOOKUP($B61,Kraftvärmeprod!$B$1:$BD$480,MATCH("Total värmeproduktion i kraftvärmeverk i kombinerad drift (GWh)",Kraftvärmeprod!$B$1:$AV$1,0),FALSE)),"",VLOOKUP($B61,'Slutlig allokering kvv'!$B$1:$BA$480,MATCH(F$1,'Slutlig allokering kvv'!$B$1:$AS$1,0),FALSE))</f>
        <v/>
      </c>
      <c r="G61" s="122" t="str">
        <f>IF(ISERROR(1/VLOOKUP($B61,Kraftvärmeprod!$B$1:$AV$480,MATCH("Producerad elenergi i kraftvärmeverk (GWh)",Kraftvärmeprod!$B$1:$AV$1,0),FALSE)),"",VLOOKUP($B61,Kraftvärmeprod!$B$1:$AV$480,MATCH("Producerad elenergi i kraftvärmeverk (GWh)",Kraftvärmeprod!$B$1:$AV$1,0),FALSE))</f>
        <v/>
      </c>
      <c r="H61" s="122" t="str">
        <f>IF(ISERROR(1/VLOOKUP($B61,Miljö!$B$1:$T$480,MATCH("Såld mängd produktionsspecifik fjärrvärme (GWh)",Miljö!$B$1:$T$1,0),FALSE)),"",VLOOKUP($B61,Miljö!$B$1:$T$480,MATCH("Såld mängd produktionsspecifik fjärrvärme (GWh)",Miljö!$B$1:$T$1,0),FALSE))</f>
        <v/>
      </c>
      <c r="J61" s="122" t="str">
        <f t="shared" si="0"/>
        <v>E.ON Värme Sverige AB</v>
      </c>
    </row>
    <row r="62" spans="1:10" x14ac:dyDescent="0.25">
      <c r="A62" t="s">
        <v>76</v>
      </c>
      <c r="B62" t="s">
        <v>92</v>
      </c>
      <c r="C62" t="s">
        <v>1092</v>
      </c>
      <c r="D62" s="122" t="str">
        <f>IF(ISERROR(1/VLOOKUP($B62,Kraftvärmeprod!$B$1:$D$480,MATCH("Total värmeproduktion i kraftvärmeverk i kombinerad drift (GWh)",Kraftvärmeprod!$B$1:$AV$1,0),FALSE)),"Ej kraftvärme","Alternativproduktionsmetoden")</f>
        <v>Ej kraftvärme</v>
      </c>
      <c r="E62" s="122">
        <f>VLOOKUP($B62,Totalt!$B$1:$BP$480,MATCH("total el",Totalt!$B$1:$BP$1,0),FALSE)</f>
        <v>0.79500000000000004</v>
      </c>
      <c r="F62" s="123" t="str">
        <f>IF(ISERROR(1/VLOOKUP($B62,Kraftvärmeprod!$B$1:$BD$480,MATCH("Total värmeproduktion i kraftvärmeverk i kombinerad drift (GWh)",Kraftvärmeprod!$B$1:$AV$1,0),FALSE)),"",VLOOKUP($B62,'Slutlig allokering kvv'!$B$1:$BA$480,MATCH(F$1,'Slutlig allokering kvv'!$B$1:$AS$1,0),FALSE))</f>
        <v/>
      </c>
      <c r="G62" s="122" t="str">
        <f>IF(ISERROR(1/VLOOKUP($B62,Kraftvärmeprod!$B$1:$AV$480,MATCH("Producerad elenergi i kraftvärmeverk (GWh)",Kraftvärmeprod!$B$1:$AV$1,0),FALSE)),"",VLOOKUP($B62,Kraftvärmeprod!$B$1:$AV$480,MATCH("Producerad elenergi i kraftvärmeverk (GWh)",Kraftvärmeprod!$B$1:$AV$1,0),FALSE))</f>
        <v/>
      </c>
      <c r="H62" s="122" t="str">
        <f>IF(ISERROR(1/VLOOKUP($B62,Miljö!$B$1:$T$480,MATCH("Såld mängd produktionsspecifik fjärrvärme (GWh)",Miljö!$B$1:$T$1,0),FALSE)),"",VLOOKUP($B62,Miljö!$B$1:$T$480,MATCH("Såld mängd produktionsspecifik fjärrvärme (GWh)",Miljö!$B$1:$T$1,0),FALSE))</f>
        <v/>
      </c>
      <c r="J62" s="122" t="str">
        <f t="shared" si="0"/>
        <v>E.ON Värme Sverige AB</v>
      </c>
    </row>
    <row r="63" spans="1:10" x14ac:dyDescent="0.25">
      <c r="A63" t="s">
        <v>76</v>
      </c>
      <c r="B63" t="s">
        <v>93</v>
      </c>
      <c r="C63" t="s">
        <v>1092</v>
      </c>
      <c r="D63" s="122" t="str">
        <f>IF(ISERROR(1/VLOOKUP($B63,Kraftvärmeprod!$B$1:$D$480,MATCH("Total värmeproduktion i kraftvärmeverk i kombinerad drift (GWh)",Kraftvärmeprod!$B$1:$AV$1,0),FALSE)),"Ej kraftvärme","Alternativproduktionsmetoden")</f>
        <v>Ej kraftvärme</v>
      </c>
      <c r="E63" s="122">
        <f>VLOOKUP($B63,Totalt!$B$1:$BP$480,MATCH("total el",Totalt!$B$1:$BP$1,0),FALSE)</f>
        <v>1.89516</v>
      </c>
      <c r="F63" s="123" t="str">
        <f>IF(ISERROR(1/VLOOKUP($B63,Kraftvärmeprod!$B$1:$BD$480,MATCH("Total värmeproduktion i kraftvärmeverk i kombinerad drift (GWh)",Kraftvärmeprod!$B$1:$AV$1,0),FALSE)),"",VLOOKUP($B63,'Slutlig allokering kvv'!$B$1:$BA$480,MATCH(F$1,'Slutlig allokering kvv'!$B$1:$AS$1,0),FALSE))</f>
        <v/>
      </c>
      <c r="G63" s="122" t="str">
        <f>IF(ISERROR(1/VLOOKUP($B63,Kraftvärmeprod!$B$1:$AV$480,MATCH("Producerad elenergi i kraftvärmeverk (GWh)",Kraftvärmeprod!$B$1:$AV$1,0),FALSE)),"",VLOOKUP($B63,Kraftvärmeprod!$B$1:$AV$480,MATCH("Producerad elenergi i kraftvärmeverk (GWh)",Kraftvärmeprod!$B$1:$AV$1,0),FALSE))</f>
        <v/>
      </c>
      <c r="H63" s="122" t="str">
        <f>IF(ISERROR(1/VLOOKUP($B63,Miljö!$B$1:$T$480,MATCH("Såld mängd produktionsspecifik fjärrvärme (GWh)",Miljö!$B$1:$T$1,0),FALSE)),"",VLOOKUP($B63,Miljö!$B$1:$T$480,MATCH("Såld mängd produktionsspecifik fjärrvärme (GWh)",Miljö!$B$1:$T$1,0),FALSE))</f>
        <v/>
      </c>
      <c r="J63" s="122" t="str">
        <f t="shared" si="0"/>
        <v>E.ON Värme Sverige AB</v>
      </c>
    </row>
    <row r="64" spans="1:10" x14ac:dyDescent="0.25">
      <c r="A64" t="s">
        <v>76</v>
      </c>
      <c r="B64" t="s">
        <v>94</v>
      </c>
      <c r="C64" t="s">
        <v>1092</v>
      </c>
      <c r="D64" s="122" t="str">
        <f>IF(ISERROR(1/VLOOKUP($B64,Kraftvärmeprod!$B$1:$D$480,MATCH("Total värmeproduktion i kraftvärmeverk i kombinerad drift (GWh)",Kraftvärmeprod!$B$1:$AV$1,0),FALSE)),"Ej kraftvärme","Alternativproduktionsmetoden")</f>
        <v>Ej kraftvärme</v>
      </c>
      <c r="E64" s="122">
        <f>VLOOKUP($B64,Totalt!$B$1:$BP$480,MATCH("total el",Totalt!$B$1:$BP$1,0),FALSE)</f>
        <v>0.82199999999999995</v>
      </c>
      <c r="F64" s="123" t="str">
        <f>IF(ISERROR(1/VLOOKUP($B64,Kraftvärmeprod!$B$1:$BD$480,MATCH("Total värmeproduktion i kraftvärmeverk i kombinerad drift (GWh)",Kraftvärmeprod!$B$1:$AV$1,0),FALSE)),"",VLOOKUP($B64,'Slutlig allokering kvv'!$B$1:$BA$480,MATCH(F$1,'Slutlig allokering kvv'!$B$1:$AS$1,0),FALSE))</f>
        <v/>
      </c>
      <c r="G64" s="122" t="str">
        <f>IF(ISERROR(1/VLOOKUP($B64,Kraftvärmeprod!$B$1:$AV$480,MATCH("Producerad elenergi i kraftvärmeverk (GWh)",Kraftvärmeprod!$B$1:$AV$1,0),FALSE)),"",VLOOKUP($B64,Kraftvärmeprod!$B$1:$AV$480,MATCH("Producerad elenergi i kraftvärmeverk (GWh)",Kraftvärmeprod!$B$1:$AV$1,0),FALSE))</f>
        <v/>
      </c>
      <c r="H64" s="122" t="str">
        <f>IF(ISERROR(1/VLOOKUP($B64,Miljö!$B$1:$T$480,MATCH("Såld mängd produktionsspecifik fjärrvärme (GWh)",Miljö!$B$1:$T$1,0),FALSE)),"",VLOOKUP($B64,Miljö!$B$1:$T$480,MATCH("Såld mängd produktionsspecifik fjärrvärme (GWh)",Miljö!$B$1:$T$1,0),FALSE))</f>
        <v/>
      </c>
      <c r="J64" s="122" t="str">
        <f t="shared" si="0"/>
        <v>E.ON Värme Sverige AB</v>
      </c>
    </row>
    <row r="65" spans="1:10" x14ac:dyDescent="0.25">
      <c r="A65" t="s">
        <v>76</v>
      </c>
      <c r="B65" t="s">
        <v>95</v>
      </c>
      <c r="C65" t="s">
        <v>1092</v>
      </c>
      <c r="D65" s="122" t="str">
        <f>IF(ISERROR(1/VLOOKUP($B65,Kraftvärmeprod!$B$1:$D$480,MATCH("Total värmeproduktion i kraftvärmeverk i kombinerad drift (GWh)",Kraftvärmeprod!$B$1:$AV$1,0),FALSE)),"Ej kraftvärme","Alternativproduktionsmetoden")</f>
        <v>Ej kraftvärme</v>
      </c>
      <c r="E65" s="122">
        <f>VLOOKUP($B65,Totalt!$B$1:$BP$480,MATCH("total el",Totalt!$B$1:$BP$1,0),FALSE)</f>
        <v>11.167999999999999</v>
      </c>
      <c r="F65" s="123" t="str">
        <f>IF(ISERROR(1/VLOOKUP($B65,Kraftvärmeprod!$B$1:$BD$480,MATCH("Total värmeproduktion i kraftvärmeverk i kombinerad drift (GWh)",Kraftvärmeprod!$B$1:$AV$1,0),FALSE)),"",VLOOKUP($B65,'Slutlig allokering kvv'!$B$1:$BA$480,MATCH(F$1,'Slutlig allokering kvv'!$B$1:$AS$1,0),FALSE))</f>
        <v/>
      </c>
      <c r="G65" s="122" t="str">
        <f>IF(ISERROR(1/VLOOKUP($B65,Kraftvärmeprod!$B$1:$AV$480,MATCH("Producerad elenergi i kraftvärmeverk (GWh)",Kraftvärmeprod!$B$1:$AV$1,0),FALSE)),"",VLOOKUP($B65,Kraftvärmeprod!$B$1:$AV$480,MATCH("Producerad elenergi i kraftvärmeverk (GWh)",Kraftvärmeprod!$B$1:$AV$1,0),FALSE))</f>
        <v/>
      </c>
      <c r="H65" s="122" t="str">
        <f>IF(ISERROR(1/VLOOKUP($B65,Miljö!$B$1:$T$480,MATCH("Såld mängd produktionsspecifik fjärrvärme (GWh)",Miljö!$B$1:$T$1,0),FALSE)),"",VLOOKUP($B65,Miljö!$B$1:$T$480,MATCH("Såld mängd produktionsspecifik fjärrvärme (GWh)",Miljö!$B$1:$T$1,0),FALSE))</f>
        <v/>
      </c>
      <c r="J65" s="122" t="str">
        <f t="shared" si="0"/>
        <v>E.ON Värme Sverige AB</v>
      </c>
    </row>
    <row r="66" spans="1:10" x14ac:dyDescent="0.25">
      <c r="A66" t="s">
        <v>76</v>
      </c>
      <c r="B66" t="s">
        <v>96</v>
      </c>
      <c r="C66" t="s">
        <v>1092</v>
      </c>
      <c r="D66" s="122" t="str">
        <f>IF(ISERROR(1/VLOOKUP($B66,Kraftvärmeprod!$B$1:$D$480,MATCH("Total värmeproduktion i kraftvärmeverk i kombinerad drift (GWh)",Kraftvärmeprod!$B$1:$AV$1,0),FALSE)),"Ej kraftvärme","Alternativproduktionsmetoden")</f>
        <v>Ej kraftvärme</v>
      </c>
      <c r="E66" s="122">
        <f>VLOOKUP($B66,Totalt!$B$1:$BP$480,MATCH("total el",Totalt!$B$1:$BP$1,0),FALSE)</f>
        <v>0.66600000000000004</v>
      </c>
      <c r="F66" s="123" t="str">
        <f>IF(ISERROR(1/VLOOKUP($B66,Kraftvärmeprod!$B$1:$BD$480,MATCH("Total värmeproduktion i kraftvärmeverk i kombinerad drift (GWh)",Kraftvärmeprod!$B$1:$AV$1,0),FALSE)),"",VLOOKUP($B66,'Slutlig allokering kvv'!$B$1:$BA$480,MATCH(F$1,'Slutlig allokering kvv'!$B$1:$AS$1,0),FALSE))</f>
        <v/>
      </c>
      <c r="G66" s="122" t="str">
        <f>IF(ISERROR(1/VLOOKUP($B66,Kraftvärmeprod!$B$1:$AV$480,MATCH("Producerad elenergi i kraftvärmeverk (GWh)",Kraftvärmeprod!$B$1:$AV$1,0),FALSE)),"",VLOOKUP($B66,Kraftvärmeprod!$B$1:$AV$480,MATCH("Producerad elenergi i kraftvärmeverk (GWh)",Kraftvärmeprod!$B$1:$AV$1,0),FALSE))</f>
        <v/>
      </c>
      <c r="H66" s="122" t="str">
        <f>IF(ISERROR(1/VLOOKUP($B66,Miljö!$B$1:$T$480,MATCH("Såld mängd produktionsspecifik fjärrvärme (GWh)",Miljö!$B$1:$T$1,0),FALSE)),"",VLOOKUP($B66,Miljö!$B$1:$T$480,MATCH("Såld mängd produktionsspecifik fjärrvärme (GWh)",Miljö!$B$1:$T$1,0),FALSE))</f>
        <v/>
      </c>
      <c r="J66" s="122" t="str">
        <f t="shared" si="0"/>
        <v>E.ON Värme Sverige AB</v>
      </c>
    </row>
    <row r="67" spans="1:10" x14ac:dyDescent="0.25">
      <c r="A67" t="s">
        <v>76</v>
      </c>
      <c r="B67" t="s">
        <v>97</v>
      </c>
      <c r="C67" t="s">
        <v>1092</v>
      </c>
      <c r="D67" s="122" t="str">
        <f>IF(ISERROR(1/VLOOKUP($B67,Kraftvärmeprod!$B$1:$D$480,MATCH("Total värmeproduktion i kraftvärmeverk i kombinerad drift (GWh)",Kraftvärmeprod!$B$1:$AV$1,0),FALSE)),"Ej kraftvärme","Alternativproduktionsmetoden")</f>
        <v>Ej kraftvärme</v>
      </c>
      <c r="E67" s="122">
        <f>VLOOKUP($B67,Totalt!$B$1:$BP$480,MATCH("total el",Totalt!$B$1:$BP$1,0),FALSE)</f>
        <v>6.9330000000000003E-2</v>
      </c>
      <c r="F67" s="123" t="str">
        <f>IF(ISERROR(1/VLOOKUP($B67,Kraftvärmeprod!$B$1:$BD$480,MATCH("Total värmeproduktion i kraftvärmeverk i kombinerad drift (GWh)",Kraftvärmeprod!$B$1:$AV$1,0),FALSE)),"",VLOOKUP($B67,'Slutlig allokering kvv'!$B$1:$BA$480,MATCH(F$1,'Slutlig allokering kvv'!$B$1:$AS$1,0),FALSE))</f>
        <v/>
      </c>
      <c r="G67" s="122" t="str">
        <f>IF(ISERROR(1/VLOOKUP($B67,Kraftvärmeprod!$B$1:$AV$480,MATCH("Producerad elenergi i kraftvärmeverk (GWh)",Kraftvärmeprod!$B$1:$AV$1,0),FALSE)),"",VLOOKUP($B67,Kraftvärmeprod!$B$1:$AV$480,MATCH("Producerad elenergi i kraftvärmeverk (GWh)",Kraftvärmeprod!$B$1:$AV$1,0),FALSE))</f>
        <v/>
      </c>
      <c r="H67" s="122" t="str">
        <f>IF(ISERROR(1/VLOOKUP($B67,Miljö!$B$1:$T$480,MATCH("Såld mängd produktionsspecifik fjärrvärme (GWh)",Miljö!$B$1:$T$1,0),FALSE)),"",VLOOKUP($B67,Miljö!$B$1:$T$480,MATCH("Såld mängd produktionsspecifik fjärrvärme (GWh)",Miljö!$B$1:$T$1,0),FALSE))</f>
        <v/>
      </c>
      <c r="J67" s="122" t="str">
        <f t="shared" ref="J67:J130" si="1">A67</f>
        <v>E.ON Värme Sverige AB</v>
      </c>
    </row>
    <row r="68" spans="1:10" x14ac:dyDescent="0.25">
      <c r="A68" t="s">
        <v>76</v>
      </c>
      <c r="B68" t="s">
        <v>98</v>
      </c>
      <c r="C68" t="s">
        <v>1092</v>
      </c>
      <c r="D68" s="122" t="str">
        <f>IF(ISERROR(1/VLOOKUP($B68,Kraftvärmeprod!$B$1:$D$480,MATCH("Total värmeproduktion i kraftvärmeverk i kombinerad drift (GWh)",Kraftvärmeprod!$B$1:$AV$1,0),FALSE)),"Ej kraftvärme","Alternativproduktionsmetoden")</f>
        <v>Ej kraftvärme</v>
      </c>
      <c r="E68" s="122">
        <f>VLOOKUP($B68,Totalt!$B$1:$BP$480,MATCH("total el",Totalt!$B$1:$BP$1,0),FALSE)</f>
        <v>1.3440000000000001</v>
      </c>
      <c r="F68" s="123" t="str">
        <f>IF(ISERROR(1/VLOOKUP($B68,Kraftvärmeprod!$B$1:$BD$480,MATCH("Total värmeproduktion i kraftvärmeverk i kombinerad drift (GWh)",Kraftvärmeprod!$B$1:$AV$1,0),FALSE)),"",VLOOKUP($B68,'Slutlig allokering kvv'!$B$1:$BA$480,MATCH(F$1,'Slutlig allokering kvv'!$B$1:$AS$1,0),FALSE))</f>
        <v/>
      </c>
      <c r="G68" s="122" t="str">
        <f>IF(ISERROR(1/VLOOKUP($B68,Kraftvärmeprod!$B$1:$AV$480,MATCH("Producerad elenergi i kraftvärmeverk (GWh)",Kraftvärmeprod!$B$1:$AV$1,0),FALSE)),"",VLOOKUP($B68,Kraftvärmeprod!$B$1:$AV$480,MATCH("Producerad elenergi i kraftvärmeverk (GWh)",Kraftvärmeprod!$B$1:$AV$1,0),FALSE))</f>
        <v/>
      </c>
      <c r="H68" s="122" t="str">
        <f>IF(ISERROR(1/VLOOKUP($B68,Miljö!$B$1:$T$480,MATCH("Såld mängd produktionsspecifik fjärrvärme (GWh)",Miljö!$B$1:$T$1,0),FALSE)),"",VLOOKUP($B68,Miljö!$B$1:$T$480,MATCH("Såld mängd produktionsspecifik fjärrvärme (GWh)",Miljö!$B$1:$T$1,0),FALSE))</f>
        <v/>
      </c>
      <c r="J68" s="122" t="str">
        <f t="shared" si="1"/>
        <v>E.ON Värme Sverige AB</v>
      </c>
    </row>
    <row r="69" spans="1:10" x14ac:dyDescent="0.25">
      <c r="A69" t="s">
        <v>76</v>
      </c>
      <c r="B69" t="s">
        <v>99</v>
      </c>
      <c r="C69" t="s">
        <v>1092</v>
      </c>
      <c r="D69" s="122" t="str">
        <f>IF(ISERROR(1/VLOOKUP($B69,Kraftvärmeprod!$B$1:$D$480,MATCH("Total värmeproduktion i kraftvärmeverk i kombinerad drift (GWh)",Kraftvärmeprod!$B$1:$AV$1,0),FALSE)),"Ej kraftvärme","Alternativproduktionsmetoden")</f>
        <v>Ej kraftvärme</v>
      </c>
      <c r="E69" s="122">
        <f>VLOOKUP($B69,Totalt!$B$1:$BP$480,MATCH("total el",Totalt!$B$1:$BP$1,0),FALSE)</f>
        <v>9.375</v>
      </c>
      <c r="F69" s="123" t="str">
        <f>IF(ISERROR(1/VLOOKUP($B69,Kraftvärmeprod!$B$1:$BD$480,MATCH("Total värmeproduktion i kraftvärmeverk i kombinerad drift (GWh)",Kraftvärmeprod!$B$1:$AV$1,0),FALSE)),"",VLOOKUP($B69,'Slutlig allokering kvv'!$B$1:$BA$480,MATCH(F$1,'Slutlig allokering kvv'!$B$1:$AS$1,0),FALSE))</f>
        <v/>
      </c>
      <c r="G69" s="122" t="str">
        <f>IF(ISERROR(1/VLOOKUP($B69,Kraftvärmeprod!$B$1:$AV$480,MATCH("Producerad elenergi i kraftvärmeverk (GWh)",Kraftvärmeprod!$B$1:$AV$1,0),FALSE)),"",VLOOKUP($B69,Kraftvärmeprod!$B$1:$AV$480,MATCH("Producerad elenergi i kraftvärmeverk (GWh)",Kraftvärmeprod!$B$1:$AV$1,0),FALSE))</f>
        <v/>
      </c>
      <c r="H69" s="122" t="str">
        <f>IF(ISERROR(1/VLOOKUP($B69,Miljö!$B$1:$T$480,MATCH("Såld mängd produktionsspecifik fjärrvärme (GWh)",Miljö!$B$1:$T$1,0),FALSE)),"",VLOOKUP($B69,Miljö!$B$1:$T$480,MATCH("Såld mängd produktionsspecifik fjärrvärme (GWh)",Miljö!$B$1:$T$1,0),FALSE))</f>
        <v/>
      </c>
      <c r="J69" s="122" t="str">
        <f t="shared" si="1"/>
        <v>E.ON Värme Sverige AB</v>
      </c>
    </row>
    <row r="70" spans="1:10" x14ac:dyDescent="0.25">
      <c r="A70" t="s">
        <v>100</v>
      </c>
      <c r="B70" t="s">
        <v>101</v>
      </c>
      <c r="C70"/>
      <c r="D70" s="122" t="str">
        <f>IF(ISERROR(1/VLOOKUP($B70,Kraftvärmeprod!$B$1:$D$480,MATCH("Total värmeproduktion i kraftvärmeverk i kombinerad drift (GWh)",Kraftvärmeprod!$B$1:$AV$1,0),FALSE)),"Ej kraftvärme","Alternativproduktionsmetoden")</f>
        <v>Ej kraftvärme</v>
      </c>
      <c r="E70" s="122">
        <f>VLOOKUP($B70,Totalt!$B$1:$BP$480,MATCH("total el",Totalt!$B$1:$BP$1,0),FALSE)</f>
        <v>0.21299999999999999</v>
      </c>
      <c r="F70" s="123" t="str">
        <f>IF(ISERROR(1/VLOOKUP($B70,Kraftvärmeprod!$B$1:$BD$480,MATCH("Total värmeproduktion i kraftvärmeverk i kombinerad drift (GWh)",Kraftvärmeprod!$B$1:$AV$1,0),FALSE)),"",VLOOKUP($B70,'Slutlig allokering kvv'!$B$1:$BA$480,MATCH(F$1,'Slutlig allokering kvv'!$B$1:$AS$1,0),FALSE))</f>
        <v/>
      </c>
      <c r="G70" s="122" t="str">
        <f>IF(ISERROR(1/VLOOKUP($B70,Kraftvärmeprod!$B$1:$AV$480,MATCH("Producerad elenergi i kraftvärmeverk (GWh)",Kraftvärmeprod!$B$1:$AV$1,0),FALSE)),"",VLOOKUP($B70,Kraftvärmeprod!$B$1:$AV$480,MATCH("Producerad elenergi i kraftvärmeverk (GWh)",Kraftvärmeprod!$B$1:$AV$1,0),FALSE))</f>
        <v/>
      </c>
      <c r="H70" s="122" t="str">
        <f>IF(ISERROR(1/VLOOKUP($B70,Miljö!$B$1:$T$480,MATCH("Såld mängd produktionsspecifik fjärrvärme (GWh)",Miljö!$B$1:$T$1,0),FALSE)),"",VLOOKUP($B70,Miljö!$B$1:$T$480,MATCH("Såld mängd produktionsspecifik fjärrvärme (GWh)",Miljö!$B$1:$T$1,0),FALSE))</f>
        <v/>
      </c>
      <c r="J70" s="122" t="str">
        <f t="shared" si="1"/>
        <v>Eda Energi AB</v>
      </c>
    </row>
    <row r="71" spans="1:10" x14ac:dyDescent="0.25">
      <c r="A71" t="s">
        <v>102</v>
      </c>
      <c r="B71" t="s">
        <v>103</v>
      </c>
      <c r="C71"/>
      <c r="D71" s="122" t="str">
        <f>IF(ISERROR(1/VLOOKUP($B71,Kraftvärmeprod!$B$1:$D$480,MATCH("Total värmeproduktion i kraftvärmeverk i kombinerad drift (GWh)",Kraftvärmeprod!$B$1:$AV$1,0),FALSE)),"Ej kraftvärme","Alternativproduktionsmetoden")</f>
        <v>Alternativproduktionsmetoden</v>
      </c>
      <c r="E71" s="122">
        <f>VLOOKUP($B71,Totalt!$B$1:$BP$480,MATCH("total el",Totalt!$B$1:$BP$1,0),FALSE)</f>
        <v>2.96658</v>
      </c>
      <c r="F71" s="123">
        <f>IF(ISERROR(1/VLOOKUP($B71,Kraftvärmeprod!$B$1:$BD$480,MATCH("Total värmeproduktion i kraftvärmeverk i kombinerad drift (GWh)",Kraftvärmeprod!$B$1:$AV$1,0),FALSE)),"",VLOOKUP($B71,'Slutlig allokering kvv'!$B$1:$BA$480,MATCH(F$1,'Slutlig allokering kvv'!$B$1:$AS$1,0),FALSE))</f>
        <v>0.72354938957559534</v>
      </c>
      <c r="G71" s="122">
        <f>IF(ISERROR(1/VLOOKUP($B71,Kraftvärmeprod!$B$1:$AV$480,MATCH("Producerad elenergi i kraftvärmeverk (GWh)",Kraftvärmeprod!$B$1:$AV$1,0),FALSE)),"",VLOOKUP($B71,Kraftvärmeprod!$B$1:$AV$480,MATCH("Producerad elenergi i kraftvärmeverk (GWh)",Kraftvärmeprod!$B$1:$AV$1,0),FALSE))</f>
        <v>11.79</v>
      </c>
      <c r="H71" s="122" t="str">
        <f>IF(ISERROR(1/VLOOKUP($B71,Miljö!$B$1:$T$480,MATCH("Såld mängd produktionsspecifik fjärrvärme (GWh)",Miljö!$B$1:$T$1,0),FALSE)),"",VLOOKUP($B71,Miljö!$B$1:$T$480,MATCH("Såld mängd produktionsspecifik fjärrvärme (GWh)",Miljö!$B$1:$T$1,0),FALSE))</f>
        <v/>
      </c>
      <c r="J71" s="122" t="str">
        <f t="shared" si="1"/>
        <v>Eksjö Energi AB</v>
      </c>
    </row>
    <row r="72" spans="1:10" x14ac:dyDescent="0.25">
      <c r="A72" t="s">
        <v>102</v>
      </c>
      <c r="B72" t="s">
        <v>104</v>
      </c>
      <c r="C72"/>
      <c r="D72" s="122" t="str">
        <f>IF(ISERROR(1/VLOOKUP($B72,Kraftvärmeprod!$B$1:$D$480,MATCH("Total värmeproduktion i kraftvärmeverk i kombinerad drift (GWh)",Kraftvärmeprod!$B$1:$AV$1,0),FALSE)),"Ej kraftvärme","Alternativproduktionsmetoden")</f>
        <v>Ej kraftvärme</v>
      </c>
      <c r="E72" s="122">
        <f>VLOOKUP($B72,Totalt!$B$1:$BP$480,MATCH("total el",Totalt!$B$1:$BP$1,0),FALSE)</f>
        <v>7.911E-2</v>
      </c>
      <c r="F72" s="123" t="str">
        <f>IF(ISERROR(1/VLOOKUP($B72,Kraftvärmeprod!$B$1:$BD$480,MATCH("Total värmeproduktion i kraftvärmeverk i kombinerad drift (GWh)",Kraftvärmeprod!$B$1:$AV$1,0),FALSE)),"",VLOOKUP($B72,'Slutlig allokering kvv'!$B$1:$BA$480,MATCH(F$1,'Slutlig allokering kvv'!$B$1:$AS$1,0),FALSE))</f>
        <v/>
      </c>
      <c r="G72" s="122" t="str">
        <f>IF(ISERROR(1/VLOOKUP($B72,Kraftvärmeprod!$B$1:$AV$480,MATCH("Producerad elenergi i kraftvärmeverk (GWh)",Kraftvärmeprod!$B$1:$AV$1,0),FALSE)),"",VLOOKUP($B72,Kraftvärmeprod!$B$1:$AV$480,MATCH("Producerad elenergi i kraftvärmeverk (GWh)",Kraftvärmeprod!$B$1:$AV$1,0),FALSE))</f>
        <v/>
      </c>
      <c r="H72" s="122" t="str">
        <f>IF(ISERROR(1/VLOOKUP($B72,Miljö!$B$1:$T$480,MATCH("Såld mängd produktionsspecifik fjärrvärme (GWh)",Miljö!$B$1:$T$1,0),FALSE)),"",VLOOKUP($B72,Miljö!$B$1:$T$480,MATCH("Såld mängd produktionsspecifik fjärrvärme (GWh)",Miljö!$B$1:$T$1,0),FALSE))</f>
        <v/>
      </c>
      <c r="J72" s="122" t="str">
        <f t="shared" si="1"/>
        <v>Eksjö Energi AB</v>
      </c>
    </row>
    <row r="73" spans="1:10" x14ac:dyDescent="0.25">
      <c r="A73" t="s">
        <v>102</v>
      </c>
      <c r="B73" t="s">
        <v>105</v>
      </c>
      <c r="C73"/>
      <c r="D73" s="122" t="str">
        <f>IF(ISERROR(1/VLOOKUP($B73,Kraftvärmeprod!$B$1:$D$480,MATCH("Total värmeproduktion i kraftvärmeverk i kombinerad drift (GWh)",Kraftvärmeprod!$B$1:$AV$1,0),FALSE)),"Ej kraftvärme","Alternativproduktionsmetoden")</f>
        <v>Ej kraftvärme</v>
      </c>
      <c r="E73" s="122">
        <f>VLOOKUP($B73,Totalt!$B$1:$BP$480,MATCH("total el",Totalt!$B$1:$BP$1,0),FALSE)</f>
        <v>0.39345000000000002</v>
      </c>
      <c r="F73" s="123" t="str">
        <f>IF(ISERROR(1/VLOOKUP($B73,Kraftvärmeprod!$B$1:$BD$480,MATCH("Total värmeproduktion i kraftvärmeverk i kombinerad drift (GWh)",Kraftvärmeprod!$B$1:$AV$1,0),FALSE)),"",VLOOKUP($B73,'Slutlig allokering kvv'!$B$1:$BA$480,MATCH(F$1,'Slutlig allokering kvv'!$B$1:$AS$1,0),FALSE))</f>
        <v/>
      </c>
      <c r="G73" s="122" t="str">
        <f>IF(ISERROR(1/VLOOKUP($B73,Kraftvärmeprod!$B$1:$AV$480,MATCH("Producerad elenergi i kraftvärmeverk (GWh)",Kraftvärmeprod!$B$1:$AV$1,0),FALSE)),"",VLOOKUP($B73,Kraftvärmeprod!$B$1:$AV$480,MATCH("Producerad elenergi i kraftvärmeverk (GWh)",Kraftvärmeprod!$B$1:$AV$1,0),FALSE))</f>
        <v/>
      </c>
      <c r="H73" s="122" t="str">
        <f>IF(ISERROR(1/VLOOKUP($B73,Miljö!$B$1:$T$480,MATCH("Såld mängd produktionsspecifik fjärrvärme (GWh)",Miljö!$B$1:$T$1,0),FALSE)),"",VLOOKUP($B73,Miljö!$B$1:$T$480,MATCH("Såld mängd produktionsspecifik fjärrvärme (GWh)",Miljö!$B$1:$T$1,0),FALSE))</f>
        <v/>
      </c>
      <c r="J73" s="122" t="str">
        <f t="shared" si="1"/>
        <v>Eksjö Energi AB</v>
      </c>
    </row>
    <row r="74" spans="1:10" x14ac:dyDescent="0.25">
      <c r="A74" t="s">
        <v>106</v>
      </c>
      <c r="B74" t="s">
        <v>107</v>
      </c>
      <c r="C74"/>
      <c r="D74" s="122" t="str">
        <f>IF(ISERROR(1/VLOOKUP($B74,Kraftvärmeprod!$B$1:$D$480,MATCH("Total värmeproduktion i kraftvärmeverk i kombinerad drift (GWh)",Kraftvärmeprod!$B$1:$AV$1,0),FALSE)),"Ej kraftvärme","Alternativproduktionsmetoden")</f>
        <v>Ej kraftvärme</v>
      </c>
      <c r="E74" s="122">
        <f>VLOOKUP($B74,Totalt!$B$1:$BP$480,MATCH("total el",Totalt!$B$1:$BP$1,0),FALSE)</f>
        <v>1.15018</v>
      </c>
      <c r="F74" s="123" t="str">
        <f>IF(ISERROR(1/VLOOKUP($B74,Kraftvärmeprod!$B$1:$BD$480,MATCH("Total värmeproduktion i kraftvärmeverk i kombinerad drift (GWh)",Kraftvärmeprod!$B$1:$AV$1,0),FALSE)),"",VLOOKUP($B74,'Slutlig allokering kvv'!$B$1:$BA$480,MATCH(F$1,'Slutlig allokering kvv'!$B$1:$AS$1,0),FALSE))</f>
        <v/>
      </c>
      <c r="G74" s="122" t="str">
        <f>IF(ISERROR(1/VLOOKUP($B74,Kraftvärmeprod!$B$1:$AV$480,MATCH("Producerad elenergi i kraftvärmeverk (GWh)",Kraftvärmeprod!$B$1:$AV$1,0),FALSE)),"",VLOOKUP($B74,Kraftvärmeprod!$B$1:$AV$480,MATCH("Producerad elenergi i kraftvärmeverk (GWh)",Kraftvärmeprod!$B$1:$AV$1,0),FALSE))</f>
        <v/>
      </c>
      <c r="H74" s="122" t="str">
        <f>IF(ISERROR(1/VLOOKUP($B74,Miljö!$B$1:$T$480,MATCH("Såld mängd produktionsspecifik fjärrvärme (GWh)",Miljö!$B$1:$T$1,0),FALSE)),"",VLOOKUP($B74,Miljö!$B$1:$T$480,MATCH("Såld mängd produktionsspecifik fjärrvärme (GWh)",Miljö!$B$1:$T$1,0),FALSE))</f>
        <v/>
      </c>
      <c r="J74" s="122" t="str">
        <f t="shared" si="1"/>
        <v>Eksta Bostads AB</v>
      </c>
    </row>
    <row r="75" spans="1:10" x14ac:dyDescent="0.25">
      <c r="A75" t="s">
        <v>108</v>
      </c>
      <c r="B75" t="s">
        <v>109</v>
      </c>
      <c r="C75"/>
      <c r="D75" s="122" t="str">
        <f>IF(ISERROR(1/VLOOKUP($B75,Kraftvärmeprod!$B$1:$D$480,MATCH("Total värmeproduktion i kraftvärmeverk i kombinerad drift (GWh)",Kraftvärmeprod!$B$1:$AV$1,0),FALSE)),"Ej kraftvärme","Alternativproduktionsmetoden")</f>
        <v>Ej kraftvärme</v>
      </c>
      <c r="E75" s="122">
        <f>VLOOKUP($B75,Totalt!$B$1:$BP$480,MATCH("total el",Totalt!$B$1:$BP$1,0),FALSE)</f>
        <v>0.379</v>
      </c>
      <c r="F75" s="123" t="str">
        <f>IF(ISERROR(1/VLOOKUP($B75,Kraftvärmeprod!$B$1:$BD$480,MATCH("Total värmeproduktion i kraftvärmeverk i kombinerad drift (GWh)",Kraftvärmeprod!$B$1:$AV$1,0),FALSE)),"",VLOOKUP($B75,'Slutlig allokering kvv'!$B$1:$BA$480,MATCH(F$1,'Slutlig allokering kvv'!$B$1:$AS$1,0),FALSE))</f>
        <v/>
      </c>
      <c r="G75" s="122" t="str">
        <f>IF(ISERROR(1/VLOOKUP($B75,Kraftvärmeprod!$B$1:$AV$480,MATCH("Producerad elenergi i kraftvärmeverk (GWh)",Kraftvärmeprod!$B$1:$AV$1,0),FALSE)),"",VLOOKUP($B75,Kraftvärmeprod!$B$1:$AV$480,MATCH("Producerad elenergi i kraftvärmeverk (GWh)",Kraftvärmeprod!$B$1:$AV$1,0),FALSE))</f>
        <v/>
      </c>
      <c r="H75" s="122" t="str">
        <f>IF(ISERROR(1/VLOOKUP($B75,Miljö!$B$1:$T$480,MATCH("Såld mängd produktionsspecifik fjärrvärme (GWh)",Miljö!$B$1:$T$1,0),FALSE)),"",VLOOKUP($B75,Miljö!$B$1:$T$480,MATCH("Såld mängd produktionsspecifik fjärrvärme (GWh)",Miljö!$B$1:$T$1,0),FALSE))</f>
        <v/>
      </c>
      <c r="J75" s="122" t="str">
        <f t="shared" si="1"/>
        <v>Elektra Värme AB</v>
      </c>
    </row>
    <row r="76" spans="1:10" x14ac:dyDescent="0.25">
      <c r="A76" t="s">
        <v>108</v>
      </c>
      <c r="B76" t="s">
        <v>110</v>
      </c>
      <c r="C76"/>
      <c r="D76" s="122" t="str">
        <f>IF(ISERROR(1/VLOOKUP($B76,Kraftvärmeprod!$B$1:$D$480,MATCH("Total värmeproduktion i kraftvärmeverk i kombinerad drift (GWh)",Kraftvärmeprod!$B$1:$AV$1,0),FALSE)),"Ej kraftvärme","Alternativproduktionsmetoden")</f>
        <v>Ej kraftvärme</v>
      </c>
      <c r="E76" s="122">
        <f>VLOOKUP($B76,Totalt!$B$1:$BP$480,MATCH("total el",Totalt!$B$1:$BP$1,0),FALSE)</f>
        <v>0.152</v>
      </c>
      <c r="F76" s="123" t="str">
        <f>IF(ISERROR(1/VLOOKUP($B76,Kraftvärmeprod!$B$1:$BD$480,MATCH("Total värmeproduktion i kraftvärmeverk i kombinerad drift (GWh)",Kraftvärmeprod!$B$1:$AV$1,0),FALSE)),"",VLOOKUP($B76,'Slutlig allokering kvv'!$B$1:$BA$480,MATCH(F$1,'Slutlig allokering kvv'!$B$1:$AS$1,0),FALSE))</f>
        <v/>
      </c>
      <c r="G76" s="122" t="str">
        <f>IF(ISERROR(1/VLOOKUP($B76,Kraftvärmeprod!$B$1:$AV$480,MATCH("Producerad elenergi i kraftvärmeverk (GWh)",Kraftvärmeprod!$B$1:$AV$1,0),FALSE)),"",VLOOKUP($B76,Kraftvärmeprod!$B$1:$AV$480,MATCH("Producerad elenergi i kraftvärmeverk (GWh)",Kraftvärmeprod!$B$1:$AV$1,0),FALSE))</f>
        <v/>
      </c>
      <c r="H76" s="122" t="str">
        <f>IF(ISERROR(1/VLOOKUP($B76,Miljö!$B$1:$T$480,MATCH("Såld mängd produktionsspecifik fjärrvärme (GWh)",Miljö!$B$1:$T$1,0),FALSE)),"",VLOOKUP($B76,Miljö!$B$1:$T$480,MATCH("Såld mängd produktionsspecifik fjärrvärme (GWh)",Miljö!$B$1:$T$1,0),FALSE))</f>
        <v/>
      </c>
      <c r="J76" s="122" t="str">
        <f t="shared" si="1"/>
        <v>Elektra Värme AB</v>
      </c>
    </row>
    <row r="77" spans="1:10" x14ac:dyDescent="0.25">
      <c r="A77" t="s">
        <v>111</v>
      </c>
      <c r="B77" t="s">
        <v>112</v>
      </c>
      <c r="C77"/>
      <c r="D77" s="122" t="str">
        <f>IF(ISERROR(1/VLOOKUP($B77,Kraftvärmeprod!$B$1:$D$480,MATCH("Total värmeproduktion i kraftvärmeverk i kombinerad drift (GWh)",Kraftvärmeprod!$B$1:$AV$1,0),FALSE)),"Ej kraftvärme","Alternativproduktionsmetoden")</f>
        <v>Ej kraftvärme</v>
      </c>
      <c r="E77" s="122">
        <f>VLOOKUP($B77,Totalt!$B$1:$BP$480,MATCH("total el",Totalt!$B$1:$BP$1,0),FALSE)</f>
        <v>1.4</v>
      </c>
      <c r="F77" s="123" t="str">
        <f>IF(ISERROR(1/VLOOKUP($B77,Kraftvärmeprod!$B$1:$BD$480,MATCH("Total värmeproduktion i kraftvärmeverk i kombinerad drift (GWh)",Kraftvärmeprod!$B$1:$AV$1,0),FALSE)),"",VLOOKUP($B77,'Slutlig allokering kvv'!$B$1:$BA$480,MATCH(F$1,'Slutlig allokering kvv'!$B$1:$AS$1,0),FALSE))</f>
        <v/>
      </c>
      <c r="G77" s="122" t="str">
        <f>IF(ISERROR(1/VLOOKUP($B77,Kraftvärmeprod!$B$1:$AV$480,MATCH("Producerad elenergi i kraftvärmeverk (GWh)",Kraftvärmeprod!$B$1:$AV$1,0),FALSE)),"",VLOOKUP($B77,Kraftvärmeprod!$B$1:$AV$480,MATCH("Producerad elenergi i kraftvärmeverk (GWh)",Kraftvärmeprod!$B$1:$AV$1,0),FALSE))</f>
        <v/>
      </c>
      <c r="H77" s="122" t="str">
        <f>IF(ISERROR(1/VLOOKUP($B77,Miljö!$B$1:$T$480,MATCH("Såld mängd produktionsspecifik fjärrvärme (GWh)",Miljö!$B$1:$T$1,0),FALSE)),"",VLOOKUP($B77,Miljö!$B$1:$T$480,MATCH("Såld mängd produktionsspecifik fjärrvärme (GWh)",Miljö!$B$1:$T$1,0),FALSE))</f>
        <v/>
      </c>
      <c r="J77" s="122" t="str">
        <f t="shared" si="1"/>
        <v>Emmaboda Energi &amp; Miljö AB</v>
      </c>
    </row>
    <row r="78" spans="1:10" x14ac:dyDescent="0.25">
      <c r="A78" t="s">
        <v>113</v>
      </c>
      <c r="B78" t="s">
        <v>114</v>
      </c>
      <c r="C78"/>
      <c r="D78" s="122" t="str">
        <f>IF(ISERROR(1/VLOOKUP($B78,Kraftvärmeprod!$B$1:$D$480,MATCH("Total värmeproduktion i kraftvärmeverk i kombinerad drift (GWh)",Kraftvärmeprod!$B$1:$AV$1,0),FALSE)),"Ej kraftvärme","Alternativproduktionsmetoden")</f>
        <v>Alternativproduktionsmetoden</v>
      </c>
      <c r="E78" s="122">
        <f>VLOOKUP($B78,Totalt!$B$1:$BP$480,MATCH("total el",Totalt!$B$1:$BP$1,0),FALSE)</f>
        <v>9.66859</v>
      </c>
      <c r="F78" s="123">
        <f>IF(ISERROR(1/VLOOKUP($B78,Kraftvärmeprod!$B$1:$BD$480,MATCH("Total värmeproduktion i kraftvärmeverk i kombinerad drift (GWh)",Kraftvärmeprod!$B$1:$AV$1,0),FALSE)),"",VLOOKUP($B78,'Slutlig allokering kvv'!$B$1:$BA$480,MATCH(F$1,'Slutlig allokering kvv'!$B$1:$AS$1,0),FALSE))</f>
        <v>0.52408484879725092</v>
      </c>
      <c r="G78" s="122">
        <f>IF(ISERROR(1/VLOOKUP($B78,Kraftvärmeprod!$B$1:$AV$480,MATCH("Producerad elenergi i kraftvärmeverk (GWh)",Kraftvärmeprod!$B$1:$AV$1,0),FALSE)),"",VLOOKUP($B78,Kraftvärmeprod!$B$1:$AV$480,MATCH("Producerad elenergi i kraftvärmeverk (GWh)",Kraftvärmeprod!$B$1:$AV$1,0),FALSE))</f>
        <v>63</v>
      </c>
      <c r="H78" s="122" t="str">
        <f>IF(ISERROR(1/VLOOKUP($B78,Miljö!$B$1:$T$480,MATCH("Såld mängd produktionsspecifik fjärrvärme (GWh)",Miljö!$B$1:$T$1,0),FALSE)),"",VLOOKUP($B78,Miljö!$B$1:$T$480,MATCH("Såld mängd produktionsspecifik fjärrvärme (GWh)",Miljö!$B$1:$T$1,0),FALSE))</f>
        <v/>
      </c>
      <c r="J78" s="122" t="str">
        <f t="shared" si="1"/>
        <v>Ena Energi AB</v>
      </c>
    </row>
    <row r="79" spans="1:10" x14ac:dyDescent="0.25">
      <c r="A79" t="s">
        <v>115</v>
      </c>
      <c r="B79" t="s">
        <v>116</v>
      </c>
      <c r="C79"/>
      <c r="D79" s="122" t="str">
        <f>IF(ISERROR(1/VLOOKUP($B79,Kraftvärmeprod!$B$1:$D$480,MATCH("Total värmeproduktion i kraftvärmeverk i kombinerad drift (GWh)",Kraftvärmeprod!$B$1:$AV$1,0),FALSE)),"Ej kraftvärme","Alternativproduktionsmetoden")</f>
        <v>Ej kraftvärme</v>
      </c>
      <c r="E79" s="122">
        <f>VLOOKUP($B79,Totalt!$B$1:$BP$480,MATCH("total el",Totalt!$B$1:$BP$1,0),FALSE)</f>
        <v>0</v>
      </c>
      <c r="F79" s="123" t="str">
        <f>IF(ISERROR(1/VLOOKUP($B79,Kraftvärmeprod!$B$1:$BD$480,MATCH("Total värmeproduktion i kraftvärmeverk i kombinerad drift (GWh)",Kraftvärmeprod!$B$1:$AV$1,0),FALSE)),"",VLOOKUP($B79,'Slutlig allokering kvv'!$B$1:$BA$480,MATCH(F$1,'Slutlig allokering kvv'!$B$1:$AS$1,0),FALSE))</f>
        <v/>
      </c>
      <c r="G79" s="122" t="str">
        <f>IF(ISERROR(1/VLOOKUP($B79,Kraftvärmeprod!$B$1:$AV$480,MATCH("Producerad elenergi i kraftvärmeverk (GWh)",Kraftvärmeprod!$B$1:$AV$1,0),FALSE)),"",VLOOKUP($B79,Kraftvärmeprod!$B$1:$AV$480,MATCH("Producerad elenergi i kraftvärmeverk (GWh)",Kraftvärmeprod!$B$1:$AV$1,0),FALSE))</f>
        <v/>
      </c>
      <c r="H79" s="122" t="str">
        <f>IF(ISERROR(1/VLOOKUP($B79,Miljö!$B$1:$T$480,MATCH("Såld mängd produktionsspecifik fjärrvärme (GWh)",Miljö!$B$1:$T$1,0),FALSE)),"",VLOOKUP($B79,Miljö!$B$1:$T$480,MATCH("Såld mängd produktionsspecifik fjärrvärme (GWh)",Miljö!$B$1:$T$1,0),FALSE))</f>
        <v/>
      </c>
      <c r="J79" s="122" t="str">
        <f t="shared" si="1"/>
        <v>Enycon AB</v>
      </c>
    </row>
    <row r="80" spans="1:10" x14ac:dyDescent="0.25">
      <c r="A80" t="s">
        <v>115</v>
      </c>
      <c r="B80" t="s">
        <v>117</v>
      </c>
      <c r="C80"/>
      <c r="D80" s="122" t="str">
        <f>IF(ISERROR(1/VLOOKUP($B80,Kraftvärmeprod!$B$1:$D$480,MATCH("Total värmeproduktion i kraftvärmeverk i kombinerad drift (GWh)",Kraftvärmeprod!$B$1:$AV$1,0),FALSE)),"Ej kraftvärme","Alternativproduktionsmetoden")</f>
        <v>Ej kraftvärme</v>
      </c>
      <c r="E80" s="122">
        <f>VLOOKUP($B80,Totalt!$B$1:$BP$480,MATCH("total el",Totalt!$B$1:$BP$1,0),FALSE)</f>
        <v>0</v>
      </c>
      <c r="F80" s="123" t="str">
        <f>IF(ISERROR(1/VLOOKUP($B80,Kraftvärmeprod!$B$1:$BD$480,MATCH("Total värmeproduktion i kraftvärmeverk i kombinerad drift (GWh)",Kraftvärmeprod!$B$1:$AV$1,0),FALSE)),"",VLOOKUP($B80,'Slutlig allokering kvv'!$B$1:$BA$480,MATCH(F$1,'Slutlig allokering kvv'!$B$1:$AS$1,0),FALSE))</f>
        <v/>
      </c>
      <c r="G80" s="122" t="str">
        <f>IF(ISERROR(1/VLOOKUP($B80,Kraftvärmeprod!$B$1:$AV$480,MATCH("Producerad elenergi i kraftvärmeverk (GWh)",Kraftvärmeprod!$B$1:$AV$1,0),FALSE)),"",VLOOKUP($B80,Kraftvärmeprod!$B$1:$AV$480,MATCH("Producerad elenergi i kraftvärmeverk (GWh)",Kraftvärmeprod!$B$1:$AV$1,0),FALSE))</f>
        <v/>
      </c>
      <c r="H80" s="122" t="str">
        <f>IF(ISERROR(1/VLOOKUP($B80,Miljö!$B$1:$T$480,MATCH("Såld mängd produktionsspecifik fjärrvärme (GWh)",Miljö!$B$1:$T$1,0),FALSE)),"",VLOOKUP($B80,Miljö!$B$1:$T$480,MATCH("Såld mängd produktionsspecifik fjärrvärme (GWh)",Miljö!$B$1:$T$1,0),FALSE))</f>
        <v/>
      </c>
      <c r="J80" s="122" t="str">
        <f t="shared" si="1"/>
        <v>Enycon AB</v>
      </c>
    </row>
    <row r="81" spans="1:10" x14ac:dyDescent="0.25">
      <c r="A81" t="s">
        <v>115</v>
      </c>
      <c r="B81" t="s">
        <v>118</v>
      </c>
      <c r="C81"/>
      <c r="D81" s="122" t="str">
        <f>IF(ISERROR(1/VLOOKUP($B81,Kraftvärmeprod!$B$1:$D$480,MATCH("Total värmeproduktion i kraftvärmeverk i kombinerad drift (GWh)",Kraftvärmeprod!$B$1:$AV$1,0),FALSE)),"Ej kraftvärme","Alternativproduktionsmetoden")</f>
        <v>Ej kraftvärme</v>
      </c>
      <c r="E81" s="122">
        <f>VLOOKUP($B81,Totalt!$B$1:$BP$480,MATCH("total el",Totalt!$B$1:$BP$1,0),FALSE)</f>
        <v>0</v>
      </c>
      <c r="F81" s="123" t="str">
        <f>IF(ISERROR(1/VLOOKUP($B81,Kraftvärmeprod!$B$1:$BD$480,MATCH("Total värmeproduktion i kraftvärmeverk i kombinerad drift (GWh)",Kraftvärmeprod!$B$1:$AV$1,0),FALSE)),"",VLOOKUP($B81,'Slutlig allokering kvv'!$B$1:$BA$480,MATCH(F$1,'Slutlig allokering kvv'!$B$1:$AS$1,0),FALSE))</f>
        <v/>
      </c>
      <c r="G81" s="122" t="str">
        <f>IF(ISERROR(1/VLOOKUP($B81,Kraftvärmeprod!$B$1:$AV$480,MATCH("Producerad elenergi i kraftvärmeverk (GWh)",Kraftvärmeprod!$B$1:$AV$1,0),FALSE)),"",VLOOKUP($B81,Kraftvärmeprod!$B$1:$AV$480,MATCH("Producerad elenergi i kraftvärmeverk (GWh)",Kraftvärmeprod!$B$1:$AV$1,0),FALSE))</f>
        <v/>
      </c>
      <c r="H81" s="122" t="str">
        <f>IF(ISERROR(1/VLOOKUP($B81,Miljö!$B$1:$T$480,MATCH("Såld mängd produktionsspecifik fjärrvärme (GWh)",Miljö!$B$1:$T$1,0),FALSE)),"",VLOOKUP($B81,Miljö!$B$1:$T$480,MATCH("Såld mängd produktionsspecifik fjärrvärme (GWh)",Miljö!$B$1:$T$1,0),FALSE))</f>
        <v/>
      </c>
      <c r="J81" s="122" t="str">
        <f t="shared" si="1"/>
        <v>Enycon AB</v>
      </c>
    </row>
    <row r="82" spans="1:10" x14ac:dyDescent="0.25">
      <c r="A82" t="s">
        <v>115</v>
      </c>
      <c r="B82" t="s">
        <v>119</v>
      </c>
      <c r="C82"/>
      <c r="D82" s="122" t="str">
        <f>IF(ISERROR(1/VLOOKUP($B82,Kraftvärmeprod!$B$1:$D$480,MATCH("Total värmeproduktion i kraftvärmeverk i kombinerad drift (GWh)",Kraftvärmeprod!$B$1:$AV$1,0),FALSE)),"Ej kraftvärme","Alternativproduktionsmetoden")</f>
        <v>Ej kraftvärme</v>
      </c>
      <c r="E82" s="122">
        <f>VLOOKUP($B82,Totalt!$B$1:$BP$480,MATCH("total el",Totalt!$B$1:$BP$1,0),FALSE)</f>
        <v>0</v>
      </c>
      <c r="F82" s="123" t="str">
        <f>IF(ISERROR(1/VLOOKUP($B82,Kraftvärmeprod!$B$1:$BD$480,MATCH("Total värmeproduktion i kraftvärmeverk i kombinerad drift (GWh)",Kraftvärmeprod!$B$1:$AV$1,0),FALSE)),"",VLOOKUP($B82,'Slutlig allokering kvv'!$B$1:$BA$480,MATCH(F$1,'Slutlig allokering kvv'!$B$1:$AS$1,0),FALSE))</f>
        <v/>
      </c>
      <c r="G82" s="122" t="str">
        <f>IF(ISERROR(1/VLOOKUP($B82,Kraftvärmeprod!$B$1:$AV$480,MATCH("Producerad elenergi i kraftvärmeverk (GWh)",Kraftvärmeprod!$B$1:$AV$1,0),FALSE)),"",VLOOKUP($B82,Kraftvärmeprod!$B$1:$AV$480,MATCH("Producerad elenergi i kraftvärmeverk (GWh)",Kraftvärmeprod!$B$1:$AV$1,0),FALSE))</f>
        <v/>
      </c>
      <c r="H82" s="122" t="str">
        <f>IF(ISERROR(1/VLOOKUP($B82,Miljö!$B$1:$T$480,MATCH("Såld mängd produktionsspecifik fjärrvärme (GWh)",Miljö!$B$1:$T$1,0),FALSE)),"",VLOOKUP($B82,Miljö!$B$1:$T$480,MATCH("Såld mängd produktionsspecifik fjärrvärme (GWh)",Miljö!$B$1:$T$1,0),FALSE))</f>
        <v/>
      </c>
      <c r="J82" s="122" t="str">
        <f t="shared" si="1"/>
        <v>Enycon AB</v>
      </c>
    </row>
    <row r="83" spans="1:10" x14ac:dyDescent="0.25">
      <c r="A83" t="s">
        <v>115</v>
      </c>
      <c r="B83" t="s">
        <v>120</v>
      </c>
      <c r="C83"/>
      <c r="D83" s="122" t="str">
        <f>IF(ISERROR(1/VLOOKUP($B83,Kraftvärmeprod!$B$1:$D$480,MATCH("Total värmeproduktion i kraftvärmeverk i kombinerad drift (GWh)",Kraftvärmeprod!$B$1:$AV$1,0),FALSE)),"Ej kraftvärme","Alternativproduktionsmetoden")</f>
        <v>Ej kraftvärme</v>
      </c>
      <c r="E83" s="122">
        <f>VLOOKUP($B83,Totalt!$B$1:$BP$480,MATCH("total el",Totalt!$B$1:$BP$1,0),FALSE)</f>
        <v>0</v>
      </c>
      <c r="F83" s="123" t="str">
        <f>IF(ISERROR(1/VLOOKUP($B83,Kraftvärmeprod!$B$1:$BD$480,MATCH("Total värmeproduktion i kraftvärmeverk i kombinerad drift (GWh)",Kraftvärmeprod!$B$1:$AV$1,0),FALSE)),"",VLOOKUP($B83,'Slutlig allokering kvv'!$B$1:$BA$480,MATCH(F$1,'Slutlig allokering kvv'!$B$1:$AS$1,0),FALSE))</f>
        <v/>
      </c>
      <c r="G83" s="122" t="str">
        <f>IF(ISERROR(1/VLOOKUP($B83,Kraftvärmeprod!$B$1:$AV$480,MATCH("Producerad elenergi i kraftvärmeverk (GWh)",Kraftvärmeprod!$B$1:$AV$1,0),FALSE)),"",VLOOKUP($B83,Kraftvärmeprod!$B$1:$AV$480,MATCH("Producerad elenergi i kraftvärmeverk (GWh)",Kraftvärmeprod!$B$1:$AV$1,0),FALSE))</f>
        <v/>
      </c>
      <c r="H83" s="122" t="str">
        <f>IF(ISERROR(1/VLOOKUP($B83,Miljö!$B$1:$T$480,MATCH("Såld mängd produktionsspecifik fjärrvärme (GWh)",Miljö!$B$1:$T$1,0),FALSE)),"",VLOOKUP($B83,Miljö!$B$1:$T$480,MATCH("Såld mängd produktionsspecifik fjärrvärme (GWh)",Miljö!$B$1:$T$1,0),FALSE))</f>
        <v/>
      </c>
      <c r="J83" s="122" t="str">
        <f t="shared" si="1"/>
        <v>Enycon AB</v>
      </c>
    </row>
    <row r="84" spans="1:10" x14ac:dyDescent="0.25">
      <c r="A84" t="s">
        <v>115</v>
      </c>
      <c r="B84" t="s">
        <v>121</v>
      </c>
      <c r="C84"/>
      <c r="D84" s="122" t="str">
        <f>IF(ISERROR(1/VLOOKUP($B84,Kraftvärmeprod!$B$1:$D$480,MATCH("Total värmeproduktion i kraftvärmeverk i kombinerad drift (GWh)",Kraftvärmeprod!$B$1:$AV$1,0),FALSE)),"Ej kraftvärme","Alternativproduktionsmetoden")</f>
        <v>Ej kraftvärme</v>
      </c>
      <c r="E84" s="122">
        <f>VLOOKUP($B84,Totalt!$B$1:$BP$480,MATCH("total el",Totalt!$B$1:$BP$1,0),FALSE)</f>
        <v>0</v>
      </c>
      <c r="F84" s="123" t="str">
        <f>IF(ISERROR(1/VLOOKUP($B84,Kraftvärmeprod!$B$1:$BD$480,MATCH("Total värmeproduktion i kraftvärmeverk i kombinerad drift (GWh)",Kraftvärmeprod!$B$1:$AV$1,0),FALSE)),"",VLOOKUP($B84,'Slutlig allokering kvv'!$B$1:$BA$480,MATCH(F$1,'Slutlig allokering kvv'!$B$1:$AS$1,0),FALSE))</f>
        <v/>
      </c>
      <c r="G84" s="122" t="str">
        <f>IF(ISERROR(1/VLOOKUP($B84,Kraftvärmeprod!$B$1:$AV$480,MATCH("Producerad elenergi i kraftvärmeverk (GWh)",Kraftvärmeprod!$B$1:$AV$1,0),FALSE)),"",VLOOKUP($B84,Kraftvärmeprod!$B$1:$AV$480,MATCH("Producerad elenergi i kraftvärmeverk (GWh)",Kraftvärmeprod!$B$1:$AV$1,0),FALSE))</f>
        <v/>
      </c>
      <c r="H84" s="122" t="str">
        <f>IF(ISERROR(1/VLOOKUP($B84,Miljö!$B$1:$T$480,MATCH("Såld mängd produktionsspecifik fjärrvärme (GWh)",Miljö!$B$1:$T$1,0),FALSE)),"",VLOOKUP($B84,Miljö!$B$1:$T$480,MATCH("Såld mängd produktionsspecifik fjärrvärme (GWh)",Miljö!$B$1:$T$1,0),FALSE))</f>
        <v/>
      </c>
      <c r="J84" s="122" t="str">
        <f t="shared" si="1"/>
        <v>Enycon AB</v>
      </c>
    </row>
    <row r="85" spans="1:10" x14ac:dyDescent="0.25">
      <c r="A85" t="s">
        <v>115</v>
      </c>
      <c r="B85" t="s">
        <v>122</v>
      </c>
      <c r="C85"/>
      <c r="D85" s="122" t="str">
        <f>IF(ISERROR(1/VLOOKUP($B85,Kraftvärmeprod!$B$1:$D$480,MATCH("Total värmeproduktion i kraftvärmeverk i kombinerad drift (GWh)",Kraftvärmeprod!$B$1:$AV$1,0),FALSE)),"Ej kraftvärme","Alternativproduktionsmetoden")</f>
        <v>Ej kraftvärme</v>
      </c>
      <c r="E85" s="122">
        <f>VLOOKUP($B85,Totalt!$B$1:$BP$480,MATCH("total el",Totalt!$B$1:$BP$1,0),FALSE)</f>
        <v>0</v>
      </c>
      <c r="F85" s="123" t="str">
        <f>IF(ISERROR(1/VLOOKUP($B85,Kraftvärmeprod!$B$1:$BD$480,MATCH("Total värmeproduktion i kraftvärmeverk i kombinerad drift (GWh)",Kraftvärmeprod!$B$1:$AV$1,0),FALSE)),"",VLOOKUP($B85,'Slutlig allokering kvv'!$B$1:$BA$480,MATCH(F$1,'Slutlig allokering kvv'!$B$1:$AS$1,0),FALSE))</f>
        <v/>
      </c>
      <c r="G85" s="122" t="str">
        <f>IF(ISERROR(1/VLOOKUP($B85,Kraftvärmeprod!$B$1:$AV$480,MATCH("Producerad elenergi i kraftvärmeverk (GWh)",Kraftvärmeprod!$B$1:$AV$1,0),FALSE)),"",VLOOKUP($B85,Kraftvärmeprod!$B$1:$AV$480,MATCH("Producerad elenergi i kraftvärmeverk (GWh)",Kraftvärmeprod!$B$1:$AV$1,0),FALSE))</f>
        <v/>
      </c>
      <c r="H85" s="122" t="str">
        <f>IF(ISERROR(1/VLOOKUP($B85,Miljö!$B$1:$T$480,MATCH("Såld mängd produktionsspecifik fjärrvärme (GWh)",Miljö!$B$1:$T$1,0),FALSE)),"",VLOOKUP($B85,Miljö!$B$1:$T$480,MATCH("Såld mängd produktionsspecifik fjärrvärme (GWh)",Miljö!$B$1:$T$1,0),FALSE))</f>
        <v/>
      </c>
      <c r="J85" s="122" t="str">
        <f t="shared" si="1"/>
        <v>Enycon AB</v>
      </c>
    </row>
    <row r="86" spans="1:10" x14ac:dyDescent="0.25">
      <c r="A86" t="s">
        <v>123</v>
      </c>
      <c r="B86" t="s">
        <v>124</v>
      </c>
      <c r="C86"/>
      <c r="D86" s="122" t="str">
        <f>IF(ISERROR(1/VLOOKUP($B86,Kraftvärmeprod!$B$1:$D$480,MATCH("Total värmeproduktion i kraftvärmeverk i kombinerad drift (GWh)",Kraftvärmeprod!$B$1:$AV$1,0),FALSE)),"Ej kraftvärme","Alternativproduktionsmetoden")</f>
        <v>Alternativproduktionsmetoden</v>
      </c>
      <c r="E86" s="122">
        <f>VLOOKUP($B86,Totalt!$B$1:$BP$480,MATCH("total el",Totalt!$B$1:$BP$1,0),FALSE)</f>
        <v>25.4057</v>
      </c>
      <c r="F86" s="123">
        <f>IF(ISERROR(1/VLOOKUP($B86,Kraftvärmeprod!$B$1:$BD$480,MATCH("Total värmeproduktion i kraftvärmeverk i kombinerad drift (GWh)",Kraftvärmeprod!$B$1:$AV$1,0),FALSE)),"",VLOOKUP($B86,'Slutlig allokering kvv'!$B$1:$BA$480,MATCH(F$1,'Slutlig allokering kvv'!$B$1:$AS$1,0),FALSE))</f>
        <v>0.55254247788158717</v>
      </c>
      <c r="G86" s="122">
        <f>IF(ISERROR(1/VLOOKUP($B86,Kraftvärmeprod!$B$1:$AV$480,MATCH("Producerad elenergi i kraftvärmeverk (GWh)",Kraftvärmeprod!$B$1:$AV$1,0),FALSE)),"",VLOOKUP($B86,Kraftvärmeprod!$B$1:$AV$480,MATCH("Producerad elenergi i kraftvärmeverk (GWh)",Kraftvärmeprod!$B$1:$AV$1,0),FALSE))</f>
        <v>168</v>
      </c>
      <c r="H86" s="122" t="str">
        <f>IF(ISERROR(1/VLOOKUP($B86,Miljö!$B$1:$T$480,MATCH("Såld mängd produktionsspecifik fjärrvärme (GWh)",Miljö!$B$1:$T$1,0),FALSE)),"",VLOOKUP($B86,Miljö!$B$1:$T$480,MATCH("Såld mängd produktionsspecifik fjärrvärme (GWh)",Miljö!$B$1:$T$1,0),FALSE))</f>
        <v/>
      </c>
      <c r="J86" s="122" t="str">
        <f t="shared" si="1"/>
        <v>Eskilstuna Energi &amp; Miljö AB</v>
      </c>
    </row>
    <row r="87" spans="1:10" x14ac:dyDescent="0.25">
      <c r="A87" t="s">
        <v>123</v>
      </c>
      <c r="B87" t="s">
        <v>125</v>
      </c>
      <c r="C87"/>
      <c r="D87" s="122" t="str">
        <f>IF(ISERROR(1/VLOOKUP($B87,Kraftvärmeprod!$B$1:$D$480,MATCH("Total värmeproduktion i kraftvärmeverk i kombinerad drift (GWh)",Kraftvärmeprod!$B$1:$AV$1,0),FALSE)),"Ej kraftvärme","Alternativproduktionsmetoden")</f>
        <v>Ej kraftvärme</v>
      </c>
      <c r="E87" s="122">
        <f>VLOOKUP($B87,Totalt!$B$1:$BP$480,MATCH("total el",Totalt!$B$1:$BP$1,0),FALSE)</f>
        <v>0.02</v>
      </c>
      <c r="F87" s="123" t="str">
        <f>IF(ISERROR(1/VLOOKUP($B87,Kraftvärmeprod!$B$1:$BD$480,MATCH("Total värmeproduktion i kraftvärmeverk i kombinerad drift (GWh)",Kraftvärmeprod!$B$1:$AV$1,0),FALSE)),"",VLOOKUP($B87,'Slutlig allokering kvv'!$B$1:$BA$480,MATCH(F$1,'Slutlig allokering kvv'!$B$1:$AS$1,0),FALSE))</f>
        <v/>
      </c>
      <c r="G87" s="122" t="str">
        <f>IF(ISERROR(1/VLOOKUP($B87,Kraftvärmeprod!$B$1:$AV$480,MATCH("Producerad elenergi i kraftvärmeverk (GWh)",Kraftvärmeprod!$B$1:$AV$1,0),FALSE)),"",VLOOKUP($B87,Kraftvärmeprod!$B$1:$AV$480,MATCH("Producerad elenergi i kraftvärmeverk (GWh)",Kraftvärmeprod!$B$1:$AV$1,0),FALSE))</f>
        <v/>
      </c>
      <c r="H87" s="122" t="str">
        <f>IF(ISERROR(1/VLOOKUP($B87,Miljö!$B$1:$T$480,MATCH("Såld mängd produktionsspecifik fjärrvärme (GWh)",Miljö!$B$1:$T$1,0),FALSE)),"",VLOOKUP($B87,Miljö!$B$1:$T$480,MATCH("Såld mängd produktionsspecifik fjärrvärme (GWh)",Miljö!$B$1:$T$1,0),FALSE))</f>
        <v/>
      </c>
      <c r="J87" s="122" t="str">
        <f t="shared" si="1"/>
        <v>Eskilstuna Energi &amp; Miljö AB</v>
      </c>
    </row>
    <row r="88" spans="1:10" x14ac:dyDescent="0.25">
      <c r="A88" t="s">
        <v>123</v>
      </c>
      <c r="B88" t="s">
        <v>126</v>
      </c>
      <c r="C88"/>
      <c r="D88" s="122" t="str">
        <f>IF(ISERROR(1/VLOOKUP($B88,Kraftvärmeprod!$B$1:$D$480,MATCH("Total värmeproduktion i kraftvärmeverk i kombinerad drift (GWh)",Kraftvärmeprod!$B$1:$AV$1,0),FALSE)),"Ej kraftvärme","Alternativproduktionsmetoden")</f>
        <v>Ej kraftvärme</v>
      </c>
      <c r="E88" s="122">
        <f>VLOOKUP($B88,Totalt!$B$1:$BP$480,MATCH("total el",Totalt!$B$1:$BP$1,0),FALSE)</f>
        <v>0.2</v>
      </c>
      <c r="F88" s="123" t="str">
        <f>IF(ISERROR(1/VLOOKUP($B88,Kraftvärmeprod!$B$1:$BD$480,MATCH("Total värmeproduktion i kraftvärmeverk i kombinerad drift (GWh)",Kraftvärmeprod!$B$1:$AV$1,0),FALSE)),"",VLOOKUP($B88,'Slutlig allokering kvv'!$B$1:$BA$480,MATCH(F$1,'Slutlig allokering kvv'!$B$1:$AS$1,0),FALSE))</f>
        <v/>
      </c>
      <c r="G88" s="122" t="str">
        <f>IF(ISERROR(1/VLOOKUP($B88,Kraftvärmeprod!$B$1:$AV$480,MATCH("Producerad elenergi i kraftvärmeverk (GWh)",Kraftvärmeprod!$B$1:$AV$1,0),FALSE)),"",VLOOKUP($B88,Kraftvärmeprod!$B$1:$AV$480,MATCH("Producerad elenergi i kraftvärmeverk (GWh)",Kraftvärmeprod!$B$1:$AV$1,0),FALSE))</f>
        <v/>
      </c>
      <c r="H88" s="122" t="str">
        <f>IF(ISERROR(1/VLOOKUP($B88,Miljö!$B$1:$T$480,MATCH("Såld mängd produktionsspecifik fjärrvärme (GWh)",Miljö!$B$1:$T$1,0),FALSE)),"",VLOOKUP($B88,Miljö!$B$1:$T$480,MATCH("Såld mängd produktionsspecifik fjärrvärme (GWh)",Miljö!$B$1:$T$1,0),FALSE))</f>
        <v/>
      </c>
      <c r="J88" s="122" t="str">
        <f t="shared" si="1"/>
        <v>Eskilstuna Energi &amp; Miljö AB</v>
      </c>
    </row>
    <row r="89" spans="1:10" x14ac:dyDescent="0.25">
      <c r="A89" t="s">
        <v>127</v>
      </c>
      <c r="B89" t="s">
        <v>128</v>
      </c>
      <c r="C89"/>
      <c r="D89" s="122" t="str">
        <f>IF(ISERROR(1/VLOOKUP($B89,Kraftvärmeprod!$B$1:$D$480,MATCH("Total värmeproduktion i kraftvärmeverk i kombinerad drift (GWh)",Kraftvärmeprod!$B$1:$AV$1,0),FALSE)),"Ej kraftvärme","Alternativproduktionsmetoden")</f>
        <v>Alternativproduktionsmetoden</v>
      </c>
      <c r="E89" s="122">
        <f>VLOOKUP($B89,Totalt!$B$1:$BP$480,MATCH("total el",Totalt!$B$1:$BP$1,0),FALSE)</f>
        <v>3.012</v>
      </c>
      <c r="F89" s="123">
        <f>IF(ISERROR(1/VLOOKUP($B89,Kraftvärmeprod!$B$1:$BD$480,MATCH("Total värmeproduktion i kraftvärmeverk i kombinerad drift (GWh)",Kraftvärmeprod!$B$1:$AV$1,0),FALSE)),"",VLOOKUP($B89,'Slutlig allokering kvv'!$B$1:$BA$480,MATCH(F$1,'Slutlig allokering kvv'!$B$1:$AS$1,0),FALSE))</f>
        <v>0.78604708303761528</v>
      </c>
      <c r="G89" s="122">
        <f>IF(ISERROR(1/VLOOKUP($B89,Kraftvärmeprod!$B$1:$AV$480,MATCH("Producerad elenergi i kraftvärmeverk (GWh)",Kraftvärmeprod!$B$1:$AV$1,0),FALSE)),"",VLOOKUP($B89,Kraftvärmeprod!$B$1:$AV$480,MATCH("Producerad elenergi i kraftvärmeverk (GWh)",Kraftvärmeprod!$B$1:$AV$1,0),FALSE))</f>
        <v>13.1</v>
      </c>
      <c r="H89" s="122" t="str">
        <f>IF(ISERROR(1/VLOOKUP($B89,Miljö!$B$1:$T$480,MATCH("Såld mängd produktionsspecifik fjärrvärme (GWh)",Miljö!$B$1:$T$1,0),FALSE)),"",VLOOKUP($B89,Miljö!$B$1:$T$480,MATCH("Såld mängd produktionsspecifik fjärrvärme (GWh)",Miljö!$B$1:$T$1,0),FALSE))</f>
        <v/>
      </c>
      <c r="J89" s="122" t="str">
        <f t="shared" si="1"/>
        <v>Falbygdens Energi AB</v>
      </c>
    </row>
    <row r="90" spans="1:10" x14ac:dyDescent="0.25">
      <c r="A90" t="s">
        <v>127</v>
      </c>
      <c r="B90" t="s">
        <v>129</v>
      </c>
      <c r="C90"/>
      <c r="D90" s="122" t="str">
        <f>IF(ISERROR(1/VLOOKUP($B90,Kraftvärmeprod!$B$1:$D$480,MATCH("Total värmeproduktion i kraftvärmeverk i kombinerad drift (GWh)",Kraftvärmeprod!$B$1:$AV$1,0),FALSE)),"Ej kraftvärme","Alternativproduktionsmetoden")</f>
        <v>Ej kraftvärme</v>
      </c>
      <c r="E90" s="122">
        <f>VLOOKUP($B90,Totalt!$B$1:$BP$480,MATCH("total el",Totalt!$B$1:$BP$1,0),FALSE)</f>
        <v>0.27600000000000002</v>
      </c>
      <c r="F90" s="123" t="str">
        <f>IF(ISERROR(1/VLOOKUP($B90,Kraftvärmeprod!$B$1:$BD$480,MATCH("Total värmeproduktion i kraftvärmeverk i kombinerad drift (GWh)",Kraftvärmeprod!$B$1:$AV$1,0),FALSE)),"",VLOOKUP($B90,'Slutlig allokering kvv'!$B$1:$BA$480,MATCH(F$1,'Slutlig allokering kvv'!$B$1:$AS$1,0),FALSE))</f>
        <v/>
      </c>
      <c r="G90" s="122" t="str">
        <f>IF(ISERROR(1/VLOOKUP($B90,Kraftvärmeprod!$B$1:$AV$480,MATCH("Producerad elenergi i kraftvärmeverk (GWh)",Kraftvärmeprod!$B$1:$AV$1,0),FALSE)),"",VLOOKUP($B90,Kraftvärmeprod!$B$1:$AV$480,MATCH("Producerad elenergi i kraftvärmeverk (GWh)",Kraftvärmeprod!$B$1:$AV$1,0),FALSE))</f>
        <v/>
      </c>
      <c r="H90" s="122" t="str">
        <f>IF(ISERROR(1/VLOOKUP($B90,Miljö!$B$1:$T$480,MATCH("Såld mängd produktionsspecifik fjärrvärme (GWh)",Miljö!$B$1:$T$1,0),FALSE)),"",VLOOKUP($B90,Miljö!$B$1:$T$480,MATCH("Såld mängd produktionsspecifik fjärrvärme (GWh)",Miljö!$B$1:$T$1,0),FALSE))</f>
        <v/>
      </c>
      <c r="J90" s="122" t="str">
        <f t="shared" si="1"/>
        <v>Falbygdens Energi AB</v>
      </c>
    </row>
    <row r="91" spans="1:10" x14ac:dyDescent="0.25">
      <c r="A91" t="s">
        <v>127</v>
      </c>
      <c r="B91" t="s">
        <v>130</v>
      </c>
      <c r="C91"/>
      <c r="D91" s="122" t="str">
        <f>IF(ISERROR(1/VLOOKUP($B91,Kraftvärmeprod!$B$1:$D$480,MATCH("Total värmeproduktion i kraftvärmeverk i kombinerad drift (GWh)",Kraftvärmeprod!$B$1:$AV$1,0),FALSE)),"Ej kraftvärme","Alternativproduktionsmetoden")</f>
        <v>Ej kraftvärme</v>
      </c>
      <c r="E91" s="122">
        <f>VLOOKUP($B91,Totalt!$B$1:$BP$480,MATCH("total el",Totalt!$B$1:$BP$1,0),FALSE)</f>
        <v>0.27800000000000002</v>
      </c>
      <c r="F91" s="123" t="str">
        <f>IF(ISERROR(1/VLOOKUP($B91,Kraftvärmeprod!$B$1:$BD$480,MATCH("Total värmeproduktion i kraftvärmeverk i kombinerad drift (GWh)",Kraftvärmeprod!$B$1:$AV$1,0),FALSE)),"",VLOOKUP($B91,'Slutlig allokering kvv'!$B$1:$BA$480,MATCH(F$1,'Slutlig allokering kvv'!$B$1:$AS$1,0),FALSE))</f>
        <v/>
      </c>
      <c r="G91" s="122" t="str">
        <f>IF(ISERROR(1/VLOOKUP($B91,Kraftvärmeprod!$B$1:$AV$480,MATCH("Producerad elenergi i kraftvärmeverk (GWh)",Kraftvärmeprod!$B$1:$AV$1,0),FALSE)),"",VLOOKUP($B91,Kraftvärmeprod!$B$1:$AV$480,MATCH("Producerad elenergi i kraftvärmeverk (GWh)",Kraftvärmeprod!$B$1:$AV$1,0),FALSE))</f>
        <v/>
      </c>
      <c r="H91" s="122" t="str">
        <f>IF(ISERROR(1/VLOOKUP($B91,Miljö!$B$1:$T$480,MATCH("Såld mängd produktionsspecifik fjärrvärme (GWh)",Miljö!$B$1:$T$1,0),FALSE)),"",VLOOKUP($B91,Miljö!$B$1:$T$480,MATCH("Såld mängd produktionsspecifik fjärrvärme (GWh)",Miljö!$B$1:$T$1,0),FALSE))</f>
        <v/>
      </c>
      <c r="J91" s="122" t="str">
        <f t="shared" si="1"/>
        <v>Falbygdens Energi AB</v>
      </c>
    </row>
    <row r="92" spans="1:10" x14ac:dyDescent="0.25">
      <c r="A92" t="s">
        <v>131</v>
      </c>
      <c r="B92" t="s">
        <v>132</v>
      </c>
      <c r="C92"/>
      <c r="D92" s="122" t="str">
        <f>IF(ISERROR(1/VLOOKUP($B92,Kraftvärmeprod!$B$1:$D$480,MATCH("Total värmeproduktion i kraftvärmeverk i kombinerad drift (GWh)",Kraftvärmeprod!$B$1:$AV$1,0),FALSE)),"Ej kraftvärme","Alternativproduktionsmetoden")</f>
        <v>Ej kraftvärme</v>
      </c>
      <c r="E92" s="122">
        <f>VLOOKUP($B92,Totalt!$B$1:$BP$480,MATCH("total el",Totalt!$B$1:$BP$1,0),FALSE)</f>
        <v>1.3640000000000001</v>
      </c>
      <c r="F92" s="123" t="str">
        <f>IF(ISERROR(1/VLOOKUP($B92,Kraftvärmeprod!$B$1:$BD$480,MATCH("Total värmeproduktion i kraftvärmeverk i kombinerad drift (GWh)",Kraftvärmeprod!$B$1:$AV$1,0),FALSE)),"",VLOOKUP($B92,'Slutlig allokering kvv'!$B$1:$BA$480,MATCH(F$1,'Slutlig allokering kvv'!$B$1:$AS$1,0),FALSE))</f>
        <v/>
      </c>
      <c r="G92" s="122" t="str">
        <f>IF(ISERROR(1/VLOOKUP($B92,Kraftvärmeprod!$B$1:$AV$480,MATCH("Producerad elenergi i kraftvärmeverk (GWh)",Kraftvärmeprod!$B$1:$AV$1,0),FALSE)),"",VLOOKUP($B92,Kraftvärmeprod!$B$1:$AV$480,MATCH("Producerad elenergi i kraftvärmeverk (GWh)",Kraftvärmeprod!$B$1:$AV$1,0),FALSE))</f>
        <v/>
      </c>
      <c r="H92" s="122" t="str">
        <f>IF(ISERROR(1/VLOOKUP($B92,Miljö!$B$1:$T$480,MATCH("Såld mängd produktionsspecifik fjärrvärme (GWh)",Miljö!$B$1:$T$1,0),FALSE)),"",VLOOKUP($B92,Miljö!$B$1:$T$480,MATCH("Såld mängd produktionsspecifik fjärrvärme (GWh)",Miljö!$B$1:$T$1,0),FALSE))</f>
        <v/>
      </c>
      <c r="J92" s="122" t="str">
        <f t="shared" si="1"/>
        <v>Falkenberg Energi AB</v>
      </c>
    </row>
    <row r="93" spans="1:10" x14ac:dyDescent="0.25">
      <c r="A93" t="s">
        <v>131</v>
      </c>
      <c r="B93" t="s">
        <v>133</v>
      </c>
      <c r="C93"/>
      <c r="D93" s="122" t="str">
        <f>IF(ISERROR(1/VLOOKUP($B93,Kraftvärmeprod!$B$1:$D$480,MATCH("Total värmeproduktion i kraftvärmeverk i kombinerad drift (GWh)",Kraftvärmeprod!$B$1:$AV$1,0),FALSE)),"Ej kraftvärme","Alternativproduktionsmetoden")</f>
        <v>Ej kraftvärme</v>
      </c>
      <c r="E93" s="122">
        <f>VLOOKUP($B93,Totalt!$B$1:$BP$480,MATCH("total el",Totalt!$B$1:$BP$1,0),FALSE)</f>
        <v>3.6999999999999998E-2</v>
      </c>
      <c r="F93" s="123" t="str">
        <f>IF(ISERROR(1/VLOOKUP($B93,Kraftvärmeprod!$B$1:$BD$480,MATCH("Total värmeproduktion i kraftvärmeverk i kombinerad drift (GWh)",Kraftvärmeprod!$B$1:$AV$1,0),FALSE)),"",VLOOKUP($B93,'Slutlig allokering kvv'!$B$1:$BA$480,MATCH(F$1,'Slutlig allokering kvv'!$B$1:$AS$1,0),FALSE))</f>
        <v/>
      </c>
      <c r="G93" s="122" t="str">
        <f>IF(ISERROR(1/VLOOKUP($B93,Kraftvärmeprod!$B$1:$AV$480,MATCH("Producerad elenergi i kraftvärmeverk (GWh)",Kraftvärmeprod!$B$1:$AV$1,0),FALSE)),"",VLOOKUP($B93,Kraftvärmeprod!$B$1:$AV$480,MATCH("Producerad elenergi i kraftvärmeverk (GWh)",Kraftvärmeprod!$B$1:$AV$1,0),FALSE))</f>
        <v/>
      </c>
      <c r="H93" s="122" t="str">
        <f>IF(ISERROR(1/VLOOKUP($B93,Miljö!$B$1:$T$480,MATCH("Såld mängd produktionsspecifik fjärrvärme (GWh)",Miljö!$B$1:$T$1,0),FALSE)),"",VLOOKUP($B93,Miljö!$B$1:$T$480,MATCH("Såld mängd produktionsspecifik fjärrvärme (GWh)",Miljö!$B$1:$T$1,0),FALSE))</f>
        <v/>
      </c>
      <c r="J93" s="122" t="str">
        <f t="shared" si="1"/>
        <v>Falkenberg Energi AB</v>
      </c>
    </row>
    <row r="94" spans="1:10" x14ac:dyDescent="0.25">
      <c r="A94" t="s">
        <v>131</v>
      </c>
      <c r="B94" t="s">
        <v>134</v>
      </c>
      <c r="C94"/>
      <c r="D94" s="122" t="str">
        <f>IF(ISERROR(1/VLOOKUP($B94,Kraftvärmeprod!$B$1:$D$480,MATCH("Total värmeproduktion i kraftvärmeverk i kombinerad drift (GWh)",Kraftvärmeprod!$B$1:$AV$1,0),FALSE)),"Ej kraftvärme","Alternativproduktionsmetoden")</f>
        <v>Ej kraftvärme</v>
      </c>
      <c r="E94" s="122">
        <f>VLOOKUP($B94,Totalt!$B$1:$BP$480,MATCH("total el",Totalt!$B$1:$BP$1,0),FALSE)</f>
        <v>0.04</v>
      </c>
      <c r="F94" s="123" t="str">
        <f>IF(ISERROR(1/VLOOKUP($B94,Kraftvärmeprod!$B$1:$BD$480,MATCH("Total värmeproduktion i kraftvärmeverk i kombinerad drift (GWh)",Kraftvärmeprod!$B$1:$AV$1,0),FALSE)),"",VLOOKUP($B94,'Slutlig allokering kvv'!$B$1:$BA$480,MATCH(F$1,'Slutlig allokering kvv'!$B$1:$AS$1,0),FALSE))</f>
        <v/>
      </c>
      <c r="G94" s="122" t="str">
        <f>IF(ISERROR(1/VLOOKUP($B94,Kraftvärmeprod!$B$1:$AV$480,MATCH("Producerad elenergi i kraftvärmeverk (GWh)",Kraftvärmeprod!$B$1:$AV$1,0),FALSE)),"",VLOOKUP($B94,Kraftvärmeprod!$B$1:$AV$480,MATCH("Producerad elenergi i kraftvärmeverk (GWh)",Kraftvärmeprod!$B$1:$AV$1,0),FALSE))</f>
        <v/>
      </c>
      <c r="H94" s="122" t="str">
        <f>IF(ISERROR(1/VLOOKUP($B94,Miljö!$B$1:$T$480,MATCH("Såld mängd produktionsspecifik fjärrvärme (GWh)",Miljö!$B$1:$T$1,0),FALSE)),"",VLOOKUP($B94,Miljö!$B$1:$T$480,MATCH("Såld mängd produktionsspecifik fjärrvärme (GWh)",Miljö!$B$1:$T$1,0),FALSE))</f>
        <v/>
      </c>
      <c r="J94" s="122" t="str">
        <f t="shared" si="1"/>
        <v>Falkenberg Energi AB</v>
      </c>
    </row>
    <row r="95" spans="1:10" x14ac:dyDescent="0.25">
      <c r="A95" t="s">
        <v>135</v>
      </c>
      <c r="B95" t="s">
        <v>136</v>
      </c>
      <c r="C95"/>
      <c r="D95" s="122" t="str">
        <f>IF(ISERROR(1/VLOOKUP($B95,Kraftvärmeprod!$B$1:$D$480,MATCH("Total värmeproduktion i kraftvärmeverk i kombinerad drift (GWh)",Kraftvärmeprod!$B$1:$AV$1,0),FALSE)),"Ej kraftvärme","Alternativproduktionsmetoden")</f>
        <v>Ej kraftvärme</v>
      </c>
      <c r="E95" s="122">
        <f>VLOOKUP($B95,Totalt!$B$1:$BP$480,MATCH("total el",Totalt!$B$1:$BP$1,0),FALSE)</f>
        <v>0.09</v>
      </c>
      <c r="F95" s="123" t="str">
        <f>IF(ISERROR(1/VLOOKUP($B95,Kraftvärmeprod!$B$1:$BD$480,MATCH("Total värmeproduktion i kraftvärmeverk i kombinerad drift (GWh)",Kraftvärmeprod!$B$1:$AV$1,0),FALSE)),"",VLOOKUP($B95,'Slutlig allokering kvv'!$B$1:$BA$480,MATCH(F$1,'Slutlig allokering kvv'!$B$1:$AS$1,0),FALSE))</f>
        <v/>
      </c>
      <c r="G95" s="122" t="str">
        <f>IF(ISERROR(1/VLOOKUP($B95,Kraftvärmeprod!$B$1:$AV$480,MATCH("Producerad elenergi i kraftvärmeverk (GWh)",Kraftvärmeprod!$B$1:$AV$1,0),FALSE)),"",VLOOKUP($B95,Kraftvärmeprod!$B$1:$AV$480,MATCH("Producerad elenergi i kraftvärmeverk (GWh)",Kraftvärmeprod!$B$1:$AV$1,0),FALSE))</f>
        <v/>
      </c>
      <c r="H95" s="122" t="str">
        <f>IF(ISERROR(1/VLOOKUP($B95,Miljö!$B$1:$T$480,MATCH("Såld mängd produktionsspecifik fjärrvärme (GWh)",Miljö!$B$1:$T$1,0),FALSE)),"",VLOOKUP($B95,Miljö!$B$1:$T$480,MATCH("Såld mängd produktionsspecifik fjärrvärme (GWh)",Miljö!$B$1:$T$1,0),FALSE))</f>
        <v/>
      </c>
      <c r="J95" s="122" t="str">
        <f t="shared" si="1"/>
        <v>Falu Energi &amp; Vatten AB</v>
      </c>
    </row>
    <row r="96" spans="1:10" x14ac:dyDescent="0.25">
      <c r="A96" t="s">
        <v>135</v>
      </c>
      <c r="B96" t="s">
        <v>137</v>
      </c>
      <c r="C96"/>
      <c r="D96" s="122" t="str">
        <f>IF(ISERROR(1/VLOOKUP($B96,Kraftvärmeprod!$B$1:$D$480,MATCH("Total värmeproduktion i kraftvärmeverk i kombinerad drift (GWh)",Kraftvärmeprod!$B$1:$AV$1,0),FALSE)),"Ej kraftvärme","Alternativproduktionsmetoden")</f>
        <v>Alternativproduktionsmetoden</v>
      </c>
      <c r="E96" s="122">
        <f>VLOOKUP($B96,Totalt!$B$1:$BP$480,MATCH("total el",Totalt!$B$1:$BP$1,0),FALSE)</f>
        <v>9.3611799999999992</v>
      </c>
      <c r="F96" s="123">
        <f>IF(ISERROR(1/VLOOKUP($B96,Kraftvärmeprod!$B$1:$BD$480,MATCH("Total värmeproduktion i kraftvärmeverk i kombinerad drift (GWh)",Kraftvärmeprod!$B$1:$AV$1,0),FALSE)),"",VLOOKUP($B96,'Slutlig allokering kvv'!$B$1:$BA$480,MATCH(F$1,'Slutlig allokering kvv'!$B$1:$AS$1,0),FALSE))</f>
        <v>0.54249156700644774</v>
      </c>
      <c r="G96" s="122">
        <f>IF(ISERROR(1/VLOOKUP($B96,Kraftvärmeprod!$B$1:$AV$480,MATCH("Producerad elenergi i kraftvärmeverk (GWh)",Kraftvärmeprod!$B$1:$AV$1,0),FALSE)),"",VLOOKUP($B96,Kraftvärmeprod!$B$1:$AV$480,MATCH("Producerad elenergi i kraftvärmeverk (GWh)",Kraftvärmeprod!$B$1:$AV$1,0),FALSE))</f>
        <v>82.718000000000004</v>
      </c>
      <c r="H96" s="122" t="str">
        <f>IF(ISERROR(1/VLOOKUP($B96,Miljö!$B$1:$T$480,MATCH("Såld mängd produktionsspecifik fjärrvärme (GWh)",Miljö!$B$1:$T$1,0),FALSE)),"",VLOOKUP($B96,Miljö!$B$1:$T$480,MATCH("Såld mängd produktionsspecifik fjärrvärme (GWh)",Miljö!$B$1:$T$1,0),FALSE))</f>
        <v/>
      </c>
      <c r="J96" s="122" t="str">
        <f t="shared" si="1"/>
        <v>Falu Energi &amp; Vatten AB</v>
      </c>
    </row>
    <row r="97" spans="1:10" x14ac:dyDescent="0.25">
      <c r="A97" t="s">
        <v>135</v>
      </c>
      <c r="B97" t="s">
        <v>138</v>
      </c>
      <c r="C97"/>
      <c r="D97" s="122" t="str">
        <f>IF(ISERROR(1/VLOOKUP($B97,Kraftvärmeprod!$B$1:$D$480,MATCH("Total värmeproduktion i kraftvärmeverk i kombinerad drift (GWh)",Kraftvärmeprod!$B$1:$AV$1,0),FALSE)),"Ej kraftvärme","Alternativproduktionsmetoden")</f>
        <v>Ej kraftvärme</v>
      </c>
      <c r="E97" s="122">
        <f>VLOOKUP($B97,Totalt!$B$1:$BP$480,MATCH("total el",Totalt!$B$1:$BP$1,0),FALSE)</f>
        <v>0.06</v>
      </c>
      <c r="F97" s="123" t="str">
        <f>IF(ISERROR(1/VLOOKUP($B97,Kraftvärmeprod!$B$1:$BD$480,MATCH("Total värmeproduktion i kraftvärmeverk i kombinerad drift (GWh)",Kraftvärmeprod!$B$1:$AV$1,0),FALSE)),"",VLOOKUP($B97,'Slutlig allokering kvv'!$B$1:$BA$480,MATCH(F$1,'Slutlig allokering kvv'!$B$1:$AS$1,0),FALSE))</f>
        <v/>
      </c>
      <c r="G97" s="122" t="str">
        <f>IF(ISERROR(1/VLOOKUP($B97,Kraftvärmeprod!$B$1:$AV$480,MATCH("Producerad elenergi i kraftvärmeverk (GWh)",Kraftvärmeprod!$B$1:$AV$1,0),FALSE)),"",VLOOKUP($B97,Kraftvärmeprod!$B$1:$AV$480,MATCH("Producerad elenergi i kraftvärmeverk (GWh)",Kraftvärmeprod!$B$1:$AV$1,0),FALSE))</f>
        <v/>
      </c>
      <c r="H97" s="122" t="str">
        <f>IF(ISERROR(1/VLOOKUP($B97,Miljö!$B$1:$T$480,MATCH("Såld mängd produktionsspecifik fjärrvärme (GWh)",Miljö!$B$1:$T$1,0),FALSE)),"",VLOOKUP($B97,Miljö!$B$1:$T$480,MATCH("Såld mängd produktionsspecifik fjärrvärme (GWh)",Miljö!$B$1:$T$1,0),FALSE))</f>
        <v/>
      </c>
      <c r="J97" s="122" t="str">
        <f t="shared" si="1"/>
        <v>Falu Energi &amp; Vatten AB</v>
      </c>
    </row>
    <row r="98" spans="1:10" x14ac:dyDescent="0.25">
      <c r="A98" t="s">
        <v>135</v>
      </c>
      <c r="B98" t="s">
        <v>139</v>
      </c>
      <c r="C98"/>
      <c r="D98" s="122" t="str">
        <f>IF(ISERROR(1/VLOOKUP($B98,Kraftvärmeprod!$B$1:$D$480,MATCH("Total värmeproduktion i kraftvärmeverk i kombinerad drift (GWh)",Kraftvärmeprod!$B$1:$AV$1,0),FALSE)),"Ej kraftvärme","Alternativproduktionsmetoden")</f>
        <v>Ej kraftvärme</v>
      </c>
      <c r="E98" s="122">
        <f>VLOOKUP($B98,Totalt!$B$1:$BP$480,MATCH("total el",Totalt!$B$1:$BP$1,0),FALSE)</f>
        <v>0.11</v>
      </c>
      <c r="F98" s="123" t="str">
        <f>IF(ISERROR(1/VLOOKUP($B98,Kraftvärmeprod!$B$1:$BD$480,MATCH("Total värmeproduktion i kraftvärmeverk i kombinerad drift (GWh)",Kraftvärmeprod!$B$1:$AV$1,0),FALSE)),"",VLOOKUP($B98,'Slutlig allokering kvv'!$B$1:$BA$480,MATCH(F$1,'Slutlig allokering kvv'!$B$1:$AS$1,0),FALSE))</f>
        <v/>
      </c>
      <c r="G98" s="122" t="str">
        <f>IF(ISERROR(1/VLOOKUP($B98,Kraftvärmeprod!$B$1:$AV$480,MATCH("Producerad elenergi i kraftvärmeverk (GWh)",Kraftvärmeprod!$B$1:$AV$1,0),FALSE)),"",VLOOKUP($B98,Kraftvärmeprod!$B$1:$AV$480,MATCH("Producerad elenergi i kraftvärmeverk (GWh)",Kraftvärmeprod!$B$1:$AV$1,0),FALSE))</f>
        <v/>
      </c>
      <c r="H98" s="122" t="str">
        <f>IF(ISERROR(1/VLOOKUP($B98,Miljö!$B$1:$T$480,MATCH("Såld mängd produktionsspecifik fjärrvärme (GWh)",Miljö!$B$1:$T$1,0),FALSE)),"",VLOOKUP($B98,Miljö!$B$1:$T$480,MATCH("Såld mängd produktionsspecifik fjärrvärme (GWh)",Miljö!$B$1:$T$1,0),FALSE))</f>
        <v/>
      </c>
      <c r="J98" s="122" t="str">
        <f t="shared" si="1"/>
        <v>Falu Energi &amp; Vatten AB</v>
      </c>
    </row>
    <row r="99" spans="1:10" x14ac:dyDescent="0.25">
      <c r="A99" t="s">
        <v>140</v>
      </c>
      <c r="B99" t="s">
        <v>141</v>
      </c>
      <c r="C99"/>
      <c r="D99" s="122" t="str">
        <f>IF(ISERROR(1/VLOOKUP($B99,Kraftvärmeprod!$B$1:$D$480,MATCH("Total värmeproduktion i kraftvärmeverk i kombinerad drift (GWh)",Kraftvärmeprod!$B$1:$AV$1,0),FALSE)),"Ej kraftvärme","Alternativproduktionsmetoden")</f>
        <v>Ej kraftvärme</v>
      </c>
      <c r="E99" s="122">
        <f>VLOOKUP($B99,Totalt!$B$1:$BP$480,MATCH("total el",Totalt!$B$1:$BP$1,0),FALSE)</f>
        <v>3.15</v>
      </c>
      <c r="F99" s="123" t="str">
        <f>IF(ISERROR(1/VLOOKUP($B99,Kraftvärmeprod!$B$1:$BD$480,MATCH("Total värmeproduktion i kraftvärmeverk i kombinerad drift (GWh)",Kraftvärmeprod!$B$1:$AV$1,0),FALSE)),"",VLOOKUP($B99,'Slutlig allokering kvv'!$B$1:$BA$480,MATCH(F$1,'Slutlig allokering kvv'!$B$1:$AS$1,0),FALSE))</f>
        <v/>
      </c>
      <c r="G99" s="122" t="str">
        <f>IF(ISERROR(1/VLOOKUP($B99,Kraftvärmeprod!$B$1:$AV$480,MATCH("Producerad elenergi i kraftvärmeverk (GWh)",Kraftvärmeprod!$B$1:$AV$1,0),FALSE)),"",VLOOKUP($B99,Kraftvärmeprod!$B$1:$AV$480,MATCH("Producerad elenergi i kraftvärmeverk (GWh)",Kraftvärmeprod!$B$1:$AV$1,0),FALSE))</f>
        <v/>
      </c>
      <c r="H99" s="122" t="str">
        <f>IF(ISERROR(1/VLOOKUP($B99,Miljö!$B$1:$T$480,MATCH("Såld mängd produktionsspecifik fjärrvärme (GWh)",Miljö!$B$1:$T$1,0),FALSE)),"",VLOOKUP($B99,Miljö!$B$1:$T$480,MATCH("Såld mängd produktionsspecifik fjärrvärme (GWh)",Miljö!$B$1:$T$1,0),FALSE))</f>
        <v/>
      </c>
      <c r="J99" s="122" t="str">
        <f t="shared" si="1"/>
        <v>Finspångs Tekniska Verk AB</v>
      </c>
    </row>
    <row r="100" spans="1:10" x14ac:dyDescent="0.25">
      <c r="A100" t="s">
        <v>142</v>
      </c>
      <c r="B100" t="s">
        <v>143</v>
      </c>
      <c r="C100"/>
      <c r="D100" s="122" t="str">
        <f>IF(ISERROR(1/VLOOKUP($B100,Kraftvärmeprod!$B$1:$D$480,MATCH("Total värmeproduktion i kraftvärmeverk i kombinerad drift (GWh)",Kraftvärmeprod!$B$1:$AV$1,0),FALSE)),"Ej kraftvärme","Alternativproduktionsmetoden")</f>
        <v>Ej kraftvärme</v>
      </c>
      <c r="E100" s="122">
        <f>VLOOKUP($B100,Totalt!$B$1:$BP$480,MATCH("total el",Totalt!$B$1:$BP$1,0),FALSE)</f>
        <v>0</v>
      </c>
      <c r="F100" s="123" t="str">
        <f>IF(ISERROR(1/VLOOKUP($B100,Kraftvärmeprod!$B$1:$BD$480,MATCH("Total värmeproduktion i kraftvärmeverk i kombinerad drift (GWh)",Kraftvärmeprod!$B$1:$AV$1,0),FALSE)),"",VLOOKUP($B100,'Slutlig allokering kvv'!$B$1:$BA$480,MATCH(F$1,'Slutlig allokering kvv'!$B$1:$AS$1,0),FALSE))</f>
        <v/>
      </c>
      <c r="G100" s="122" t="str">
        <f>IF(ISERROR(1/VLOOKUP($B100,Kraftvärmeprod!$B$1:$AV$480,MATCH("Producerad elenergi i kraftvärmeverk (GWh)",Kraftvärmeprod!$B$1:$AV$1,0),FALSE)),"",VLOOKUP($B100,Kraftvärmeprod!$B$1:$AV$480,MATCH("Producerad elenergi i kraftvärmeverk (GWh)",Kraftvärmeprod!$B$1:$AV$1,0),FALSE))</f>
        <v/>
      </c>
      <c r="H100" s="122" t="str">
        <f>IF(ISERROR(1/VLOOKUP($B100,Miljö!$B$1:$T$480,MATCH("Såld mängd produktionsspecifik fjärrvärme (GWh)",Miljö!$B$1:$T$1,0),FALSE)),"",VLOOKUP($B100,Miljö!$B$1:$T$480,MATCH("Såld mängd produktionsspecifik fjärrvärme (GWh)",Miljö!$B$1:$T$1,0),FALSE))</f>
        <v/>
      </c>
      <c r="J100" s="122" t="str">
        <f t="shared" si="1"/>
        <v>Fjärrvärme i Osby AB</v>
      </c>
    </row>
    <row r="101" spans="1:10" x14ac:dyDescent="0.25">
      <c r="A101" t="s">
        <v>144</v>
      </c>
      <c r="B101" t="s">
        <v>145</v>
      </c>
      <c r="C101"/>
      <c r="D101" s="122" t="str">
        <f>IF(ISERROR(1/VLOOKUP($B101,Kraftvärmeprod!$B$1:$D$480,MATCH("Total värmeproduktion i kraftvärmeverk i kombinerad drift (GWh)",Kraftvärmeprod!$B$1:$AV$1,0),FALSE)),"Ej kraftvärme","Alternativproduktionsmetoden")</f>
        <v>Alternativproduktionsmetoden</v>
      </c>
      <c r="E101" s="122">
        <f>VLOOKUP($B101,Totalt!$B$1:$BP$480,MATCH("total el",Totalt!$B$1:$BP$1,0),FALSE)</f>
        <v>943.34300000000007</v>
      </c>
      <c r="F101" s="123">
        <f>IF(ISERROR(1/VLOOKUP($B101,Kraftvärmeprod!$B$1:$BD$480,MATCH("Total värmeproduktion i kraftvärmeverk i kombinerad drift (GWh)",Kraftvärmeprod!$B$1:$AV$1,0),FALSE)),"",VLOOKUP($B101,'Slutlig allokering kvv'!$B$1:$BA$480,MATCH(F$1,'Slutlig allokering kvv'!$B$1:$AS$1,0),FALSE))</f>
        <v>0.49356733324010621</v>
      </c>
      <c r="G101" s="122">
        <f>IF(ISERROR(1/VLOOKUP($B101,Kraftvärmeprod!$B$1:$AV$480,MATCH("Producerad elenergi i kraftvärmeverk (GWh)",Kraftvärmeprod!$B$1:$AV$1,0),FALSE)),"",VLOOKUP($B101,Kraftvärmeprod!$B$1:$AV$480,MATCH("Producerad elenergi i kraftvärmeverk (GWh)",Kraftvärmeprod!$B$1:$AV$1,0),FALSE))</f>
        <v>1046.3708979999999</v>
      </c>
      <c r="H101" s="122">
        <f>IF(ISERROR(1/VLOOKUP($B101,Miljö!$B$1:$T$480,MATCH("Såld mängd produktionsspecifik fjärrvärme (GWh)",Miljö!$B$1:$T$1,0),FALSE)),"",VLOOKUP($B101,Miljö!$B$1:$T$480,MATCH("Såld mängd produktionsspecifik fjärrvärme (GWh)",Miljö!$B$1:$T$1,0),FALSE))</f>
        <v>208.18299999999999</v>
      </c>
      <c r="J101" s="122" t="str">
        <f t="shared" si="1"/>
        <v>Fortum Värme,  AB s.m. Stockholms stad</v>
      </c>
    </row>
    <row r="102" spans="1:10" x14ac:dyDescent="0.25">
      <c r="A102" t="s">
        <v>144</v>
      </c>
      <c r="B102" t="s">
        <v>146</v>
      </c>
      <c r="C102"/>
      <c r="D102" s="122" t="str">
        <f>IF(ISERROR(1/VLOOKUP($B102,Kraftvärmeprod!$B$1:$D$480,MATCH("Total värmeproduktion i kraftvärmeverk i kombinerad drift (GWh)",Kraftvärmeprod!$B$1:$AV$1,0),FALSE)),"Ej kraftvärme","Alternativproduktionsmetoden")</f>
        <v>Ej kraftvärme</v>
      </c>
      <c r="E102" s="122">
        <f>VLOOKUP($B102,Totalt!$B$1:$BP$480,MATCH("total el",Totalt!$B$1:$BP$1,0),FALSE)</f>
        <v>1.29281</v>
      </c>
      <c r="F102" s="123" t="str">
        <f>IF(ISERROR(1/VLOOKUP($B102,Kraftvärmeprod!$B$1:$BD$480,MATCH("Total värmeproduktion i kraftvärmeverk i kombinerad drift (GWh)",Kraftvärmeprod!$B$1:$AV$1,0),FALSE)),"",VLOOKUP($B102,'Slutlig allokering kvv'!$B$1:$BA$480,MATCH(F$1,'Slutlig allokering kvv'!$B$1:$AS$1,0),FALSE))</f>
        <v/>
      </c>
      <c r="G102" s="122" t="str">
        <f>IF(ISERROR(1/VLOOKUP($B102,Kraftvärmeprod!$B$1:$AV$480,MATCH("Producerad elenergi i kraftvärmeverk (GWh)",Kraftvärmeprod!$B$1:$AV$1,0),FALSE)),"",VLOOKUP($B102,Kraftvärmeprod!$B$1:$AV$480,MATCH("Producerad elenergi i kraftvärmeverk (GWh)",Kraftvärmeprod!$B$1:$AV$1,0),FALSE))</f>
        <v/>
      </c>
      <c r="H102" s="122" t="str">
        <f>IF(ISERROR(1/VLOOKUP($B102,Miljö!$B$1:$T$480,MATCH("Såld mängd produktionsspecifik fjärrvärme (GWh)",Miljö!$B$1:$T$1,0),FALSE)),"",VLOOKUP($B102,Miljö!$B$1:$T$480,MATCH("Såld mängd produktionsspecifik fjärrvärme (GWh)",Miljö!$B$1:$T$1,0),FALSE))</f>
        <v/>
      </c>
      <c r="J102" s="122" t="str">
        <f t="shared" si="1"/>
        <v>Fortum Värme,  AB s.m. Stockholms stad</v>
      </c>
    </row>
    <row r="103" spans="1:10" x14ac:dyDescent="0.25">
      <c r="A103" t="s">
        <v>147</v>
      </c>
      <c r="B103" t="s">
        <v>148</v>
      </c>
      <c r="C103"/>
      <c r="D103" s="122" t="str">
        <f>IF(ISERROR(1/VLOOKUP($B103,Kraftvärmeprod!$B$1:$D$480,MATCH("Total värmeproduktion i kraftvärmeverk i kombinerad drift (GWh)",Kraftvärmeprod!$B$1:$AV$1,0),FALSE)),"Ej kraftvärme","Alternativproduktionsmetoden")</f>
        <v>Ej kraftvärme</v>
      </c>
      <c r="E103" s="122">
        <f>VLOOKUP($B103,Totalt!$B$1:$BP$480,MATCH("total el",Totalt!$B$1:$BP$1,0),FALSE)</f>
        <v>0</v>
      </c>
      <c r="F103" s="123" t="str">
        <f>IF(ISERROR(1/VLOOKUP($B103,Kraftvärmeprod!$B$1:$BD$480,MATCH("Total värmeproduktion i kraftvärmeverk i kombinerad drift (GWh)",Kraftvärmeprod!$B$1:$AV$1,0),FALSE)),"",VLOOKUP($B103,'Slutlig allokering kvv'!$B$1:$BA$480,MATCH(F$1,'Slutlig allokering kvv'!$B$1:$AS$1,0),FALSE))</f>
        <v/>
      </c>
      <c r="G103" s="122" t="str">
        <f>IF(ISERROR(1/VLOOKUP($B103,Kraftvärmeprod!$B$1:$AV$480,MATCH("Producerad elenergi i kraftvärmeverk (GWh)",Kraftvärmeprod!$B$1:$AV$1,0),FALSE)),"",VLOOKUP($B103,Kraftvärmeprod!$B$1:$AV$480,MATCH("Producerad elenergi i kraftvärmeverk (GWh)",Kraftvärmeprod!$B$1:$AV$1,0),FALSE))</f>
        <v/>
      </c>
      <c r="H103" s="122" t="str">
        <f>IF(ISERROR(1/VLOOKUP($B103,Miljö!$B$1:$T$480,MATCH("Såld mängd produktionsspecifik fjärrvärme (GWh)",Miljö!$B$1:$T$1,0),FALSE)),"",VLOOKUP($B103,Miljö!$B$1:$T$480,MATCH("Såld mängd produktionsspecifik fjärrvärme (GWh)",Miljö!$B$1:$T$1,0),FALSE))</f>
        <v/>
      </c>
      <c r="J103" s="122" t="str">
        <f t="shared" si="1"/>
        <v>Gimmersta Energi AB</v>
      </c>
    </row>
    <row r="104" spans="1:10" x14ac:dyDescent="0.25">
      <c r="A104" t="s">
        <v>147</v>
      </c>
      <c r="B104" t="s">
        <v>149</v>
      </c>
      <c r="C104"/>
      <c r="D104" s="122" t="str">
        <f>IF(ISERROR(1/VLOOKUP($B104,Kraftvärmeprod!$B$1:$D$480,MATCH("Total värmeproduktion i kraftvärmeverk i kombinerad drift (GWh)",Kraftvärmeprod!$B$1:$AV$1,0),FALSE)),"Ej kraftvärme","Alternativproduktionsmetoden")</f>
        <v>Ej kraftvärme</v>
      </c>
      <c r="E104" s="122">
        <f>VLOOKUP($B104,Totalt!$B$1:$BP$480,MATCH("total el",Totalt!$B$1:$BP$1,0),FALSE)</f>
        <v>0</v>
      </c>
      <c r="F104" s="123" t="str">
        <f>IF(ISERROR(1/VLOOKUP($B104,Kraftvärmeprod!$B$1:$BD$480,MATCH("Total värmeproduktion i kraftvärmeverk i kombinerad drift (GWh)",Kraftvärmeprod!$B$1:$AV$1,0),FALSE)),"",VLOOKUP($B104,'Slutlig allokering kvv'!$B$1:$BA$480,MATCH(F$1,'Slutlig allokering kvv'!$B$1:$AS$1,0),FALSE))</f>
        <v/>
      </c>
      <c r="G104" s="122" t="str">
        <f>IF(ISERROR(1/VLOOKUP($B104,Kraftvärmeprod!$B$1:$AV$480,MATCH("Producerad elenergi i kraftvärmeverk (GWh)",Kraftvärmeprod!$B$1:$AV$1,0),FALSE)),"",VLOOKUP($B104,Kraftvärmeprod!$B$1:$AV$480,MATCH("Producerad elenergi i kraftvärmeverk (GWh)",Kraftvärmeprod!$B$1:$AV$1,0),FALSE))</f>
        <v/>
      </c>
      <c r="H104" s="122" t="str">
        <f>IF(ISERROR(1/VLOOKUP($B104,Miljö!$B$1:$T$480,MATCH("Såld mängd produktionsspecifik fjärrvärme (GWh)",Miljö!$B$1:$T$1,0),FALSE)),"",VLOOKUP($B104,Miljö!$B$1:$T$480,MATCH("Såld mängd produktionsspecifik fjärrvärme (GWh)",Miljö!$B$1:$T$1,0),FALSE))</f>
        <v/>
      </c>
      <c r="J104" s="122" t="str">
        <f t="shared" si="1"/>
        <v>Gimmersta Energi AB</v>
      </c>
    </row>
    <row r="105" spans="1:10" x14ac:dyDescent="0.25">
      <c r="A105" t="s">
        <v>147</v>
      </c>
      <c r="B105" s="11" t="s">
        <v>991</v>
      </c>
      <c r="C105"/>
      <c r="D105" s="122" t="str">
        <f>IF(ISERROR(1/VLOOKUP($B105,Kraftvärmeprod!$B$1:$D$480,MATCH("Total värmeproduktion i kraftvärmeverk i kombinerad drift (GWh)",Kraftvärmeprod!$B$1:$AV$1,0),FALSE)),"Ej kraftvärme","Alternativproduktionsmetoden")</f>
        <v>Ej kraftvärme</v>
      </c>
      <c r="E105" s="122">
        <f>VLOOKUP($B105,Totalt!$B$1:$BP$480,MATCH("total el",Totalt!$B$1:$BP$1,0),FALSE)</f>
        <v>0</v>
      </c>
      <c r="F105" s="123" t="str">
        <f>IF(ISERROR(1/VLOOKUP($B105,Kraftvärmeprod!$B$1:$BD$480,MATCH("Total värmeproduktion i kraftvärmeverk i kombinerad drift (GWh)",Kraftvärmeprod!$B$1:$AV$1,0),FALSE)),"",VLOOKUP($B105,'Slutlig allokering kvv'!$B$1:$BA$480,MATCH(F$1,'Slutlig allokering kvv'!$B$1:$AS$1,0),FALSE))</f>
        <v/>
      </c>
      <c r="G105" s="122" t="str">
        <f>IF(ISERROR(1/VLOOKUP($B105,Kraftvärmeprod!$B$1:$AV$480,MATCH("Producerad elenergi i kraftvärmeverk (GWh)",Kraftvärmeprod!$B$1:$AV$1,0),FALSE)),"",VLOOKUP($B105,Kraftvärmeprod!$B$1:$AV$480,MATCH("Producerad elenergi i kraftvärmeverk (GWh)",Kraftvärmeprod!$B$1:$AV$1,0),FALSE))</f>
        <v/>
      </c>
      <c r="H105" s="122" t="str">
        <f>IF(ISERROR(1/VLOOKUP($B105,Miljö!$B$1:$T$480,MATCH("Såld mängd produktionsspecifik fjärrvärme (GWh)",Miljö!$B$1:$T$1,0),FALSE)),"",VLOOKUP($B105,Miljö!$B$1:$T$480,MATCH("Såld mängd produktionsspecifik fjärrvärme (GWh)",Miljö!$B$1:$T$1,0),FALSE))</f>
        <v/>
      </c>
      <c r="J105" s="122" t="str">
        <f t="shared" si="1"/>
        <v>Gimmersta Energi AB</v>
      </c>
    </row>
    <row r="106" spans="1:10" x14ac:dyDescent="0.25">
      <c r="A106" t="s">
        <v>147</v>
      </c>
      <c r="B106" t="s">
        <v>151</v>
      </c>
      <c r="C106"/>
      <c r="D106" s="122" t="str">
        <f>IF(ISERROR(1/VLOOKUP($B106,Kraftvärmeprod!$B$1:$D$480,MATCH("Total värmeproduktion i kraftvärmeverk i kombinerad drift (GWh)",Kraftvärmeprod!$B$1:$AV$1,0),FALSE)),"Ej kraftvärme","Alternativproduktionsmetoden")</f>
        <v>Ej kraftvärme</v>
      </c>
      <c r="E106" s="122">
        <f>VLOOKUP($B106,Totalt!$B$1:$BP$480,MATCH("total el",Totalt!$B$1:$BP$1,0),FALSE)</f>
        <v>0</v>
      </c>
      <c r="F106" s="123" t="str">
        <f>IF(ISERROR(1/VLOOKUP($B106,Kraftvärmeprod!$B$1:$BD$480,MATCH("Total värmeproduktion i kraftvärmeverk i kombinerad drift (GWh)",Kraftvärmeprod!$B$1:$AV$1,0),FALSE)),"",VLOOKUP($B106,'Slutlig allokering kvv'!$B$1:$BA$480,MATCH(F$1,'Slutlig allokering kvv'!$B$1:$AS$1,0),FALSE))</f>
        <v/>
      </c>
      <c r="G106" s="122" t="str">
        <f>IF(ISERROR(1/VLOOKUP($B106,Kraftvärmeprod!$B$1:$AV$480,MATCH("Producerad elenergi i kraftvärmeverk (GWh)",Kraftvärmeprod!$B$1:$AV$1,0),FALSE)),"",VLOOKUP($B106,Kraftvärmeprod!$B$1:$AV$480,MATCH("Producerad elenergi i kraftvärmeverk (GWh)",Kraftvärmeprod!$B$1:$AV$1,0),FALSE))</f>
        <v/>
      </c>
      <c r="H106" s="122" t="str">
        <f>IF(ISERROR(1/VLOOKUP($B106,Miljö!$B$1:$T$480,MATCH("Såld mängd produktionsspecifik fjärrvärme (GWh)",Miljö!$B$1:$T$1,0),FALSE)),"",VLOOKUP($B106,Miljö!$B$1:$T$480,MATCH("Såld mängd produktionsspecifik fjärrvärme (GWh)",Miljö!$B$1:$T$1,0),FALSE))</f>
        <v/>
      </c>
      <c r="J106" s="122" t="str">
        <f t="shared" si="1"/>
        <v>Gimmersta Energi AB</v>
      </c>
    </row>
    <row r="107" spans="1:10" x14ac:dyDescent="0.25">
      <c r="A107" t="s">
        <v>147</v>
      </c>
      <c r="B107" t="s">
        <v>152</v>
      </c>
      <c r="C107"/>
      <c r="D107" s="122" t="str">
        <f>IF(ISERROR(1/VLOOKUP($B107,Kraftvärmeprod!$B$1:$D$480,MATCH("Total värmeproduktion i kraftvärmeverk i kombinerad drift (GWh)",Kraftvärmeprod!$B$1:$AV$1,0),FALSE)),"Ej kraftvärme","Alternativproduktionsmetoden")</f>
        <v>Ej kraftvärme</v>
      </c>
      <c r="E107" s="122">
        <f>VLOOKUP($B107,Totalt!$B$1:$BP$480,MATCH("total el",Totalt!$B$1:$BP$1,0),FALSE)</f>
        <v>0</v>
      </c>
      <c r="F107" s="123" t="str">
        <f>IF(ISERROR(1/VLOOKUP($B107,Kraftvärmeprod!$B$1:$BD$480,MATCH("Total värmeproduktion i kraftvärmeverk i kombinerad drift (GWh)",Kraftvärmeprod!$B$1:$AV$1,0),FALSE)),"",VLOOKUP($B107,'Slutlig allokering kvv'!$B$1:$BA$480,MATCH(F$1,'Slutlig allokering kvv'!$B$1:$AS$1,0),FALSE))</f>
        <v/>
      </c>
      <c r="G107" s="122" t="str">
        <f>IF(ISERROR(1/VLOOKUP($B107,Kraftvärmeprod!$B$1:$AV$480,MATCH("Producerad elenergi i kraftvärmeverk (GWh)",Kraftvärmeprod!$B$1:$AV$1,0),FALSE)),"",VLOOKUP($B107,Kraftvärmeprod!$B$1:$AV$480,MATCH("Producerad elenergi i kraftvärmeverk (GWh)",Kraftvärmeprod!$B$1:$AV$1,0),FALSE))</f>
        <v/>
      </c>
      <c r="H107" s="122" t="str">
        <f>IF(ISERROR(1/VLOOKUP($B107,Miljö!$B$1:$T$480,MATCH("Såld mängd produktionsspecifik fjärrvärme (GWh)",Miljö!$B$1:$T$1,0),FALSE)),"",VLOOKUP($B107,Miljö!$B$1:$T$480,MATCH("Såld mängd produktionsspecifik fjärrvärme (GWh)",Miljö!$B$1:$T$1,0),FALSE))</f>
        <v/>
      </c>
      <c r="J107" s="122" t="str">
        <f t="shared" si="1"/>
        <v>Gimmersta Energi AB</v>
      </c>
    </row>
    <row r="108" spans="1:10" x14ac:dyDescent="0.25">
      <c r="A108" t="s">
        <v>147</v>
      </c>
      <c r="B108" t="s">
        <v>153</v>
      </c>
      <c r="C108"/>
      <c r="D108" s="122" t="str">
        <f>IF(ISERROR(1/VLOOKUP($B108,Kraftvärmeprod!$B$1:$D$480,MATCH("Total värmeproduktion i kraftvärmeverk i kombinerad drift (GWh)",Kraftvärmeprod!$B$1:$AV$1,0),FALSE)),"Ej kraftvärme","Alternativproduktionsmetoden")</f>
        <v>Ej kraftvärme</v>
      </c>
      <c r="E108" s="122">
        <f>VLOOKUP($B108,Totalt!$B$1:$BP$480,MATCH("total el",Totalt!$B$1:$BP$1,0),FALSE)</f>
        <v>0</v>
      </c>
      <c r="F108" s="123" t="str">
        <f>IF(ISERROR(1/VLOOKUP($B108,Kraftvärmeprod!$B$1:$BD$480,MATCH("Total värmeproduktion i kraftvärmeverk i kombinerad drift (GWh)",Kraftvärmeprod!$B$1:$AV$1,0),FALSE)),"",VLOOKUP($B108,'Slutlig allokering kvv'!$B$1:$BA$480,MATCH(F$1,'Slutlig allokering kvv'!$B$1:$AS$1,0),FALSE))</f>
        <v/>
      </c>
      <c r="G108" s="122" t="str">
        <f>IF(ISERROR(1/VLOOKUP($B108,Kraftvärmeprod!$B$1:$AV$480,MATCH("Producerad elenergi i kraftvärmeverk (GWh)",Kraftvärmeprod!$B$1:$AV$1,0),FALSE)),"",VLOOKUP($B108,Kraftvärmeprod!$B$1:$AV$480,MATCH("Producerad elenergi i kraftvärmeverk (GWh)",Kraftvärmeprod!$B$1:$AV$1,0),FALSE))</f>
        <v/>
      </c>
      <c r="H108" s="122" t="str">
        <f>IF(ISERROR(1/VLOOKUP($B108,Miljö!$B$1:$T$480,MATCH("Såld mängd produktionsspecifik fjärrvärme (GWh)",Miljö!$B$1:$T$1,0),FALSE)),"",VLOOKUP($B108,Miljö!$B$1:$T$480,MATCH("Såld mängd produktionsspecifik fjärrvärme (GWh)",Miljö!$B$1:$T$1,0),FALSE))</f>
        <v/>
      </c>
      <c r="J108" s="122" t="str">
        <f t="shared" si="1"/>
        <v>Gimmersta Energi AB</v>
      </c>
    </row>
    <row r="109" spans="1:10" x14ac:dyDescent="0.25">
      <c r="A109" t="s">
        <v>147</v>
      </c>
      <c r="B109" t="s">
        <v>154</v>
      </c>
      <c r="C109"/>
      <c r="D109" s="122" t="str">
        <f>IF(ISERROR(1/VLOOKUP($B109,Kraftvärmeprod!$B$1:$D$480,MATCH("Total värmeproduktion i kraftvärmeverk i kombinerad drift (GWh)",Kraftvärmeprod!$B$1:$AV$1,0),FALSE)),"Ej kraftvärme","Alternativproduktionsmetoden")</f>
        <v>Ej kraftvärme</v>
      </c>
      <c r="E109" s="122">
        <f>VLOOKUP($B109,Totalt!$B$1:$BP$480,MATCH("total el",Totalt!$B$1:$BP$1,0),FALSE)</f>
        <v>0</v>
      </c>
      <c r="F109" s="123" t="str">
        <f>IF(ISERROR(1/VLOOKUP($B109,Kraftvärmeprod!$B$1:$BD$480,MATCH("Total värmeproduktion i kraftvärmeverk i kombinerad drift (GWh)",Kraftvärmeprod!$B$1:$AV$1,0),FALSE)),"",VLOOKUP($B109,'Slutlig allokering kvv'!$B$1:$BA$480,MATCH(F$1,'Slutlig allokering kvv'!$B$1:$AS$1,0),FALSE))</f>
        <v/>
      </c>
      <c r="G109" s="122" t="str">
        <f>IF(ISERROR(1/VLOOKUP($B109,Kraftvärmeprod!$B$1:$AV$480,MATCH("Producerad elenergi i kraftvärmeverk (GWh)",Kraftvärmeprod!$B$1:$AV$1,0),FALSE)),"",VLOOKUP($B109,Kraftvärmeprod!$B$1:$AV$480,MATCH("Producerad elenergi i kraftvärmeverk (GWh)",Kraftvärmeprod!$B$1:$AV$1,0),FALSE))</f>
        <v/>
      </c>
      <c r="H109" s="122" t="str">
        <f>IF(ISERROR(1/VLOOKUP($B109,Miljö!$B$1:$T$480,MATCH("Såld mängd produktionsspecifik fjärrvärme (GWh)",Miljö!$B$1:$T$1,0),FALSE)),"",VLOOKUP($B109,Miljö!$B$1:$T$480,MATCH("Såld mängd produktionsspecifik fjärrvärme (GWh)",Miljö!$B$1:$T$1,0),FALSE))</f>
        <v/>
      </c>
      <c r="J109" s="122" t="str">
        <f t="shared" si="1"/>
        <v>Gimmersta Energi AB</v>
      </c>
    </row>
    <row r="110" spans="1:10" x14ac:dyDescent="0.25">
      <c r="A110" t="s">
        <v>147</v>
      </c>
      <c r="B110" t="s">
        <v>155</v>
      </c>
      <c r="C110"/>
      <c r="D110" s="122" t="str">
        <f>IF(ISERROR(1/VLOOKUP($B110,Kraftvärmeprod!$B$1:$D$480,MATCH("Total värmeproduktion i kraftvärmeverk i kombinerad drift (GWh)",Kraftvärmeprod!$B$1:$AV$1,0),FALSE)),"Ej kraftvärme","Alternativproduktionsmetoden")</f>
        <v>Ej kraftvärme</v>
      </c>
      <c r="E110" s="122">
        <f>VLOOKUP($B110,Totalt!$B$1:$BP$480,MATCH("total el",Totalt!$B$1:$BP$1,0),FALSE)</f>
        <v>0</v>
      </c>
      <c r="F110" s="123" t="str">
        <f>IF(ISERROR(1/VLOOKUP($B110,Kraftvärmeprod!$B$1:$BD$480,MATCH("Total värmeproduktion i kraftvärmeverk i kombinerad drift (GWh)",Kraftvärmeprod!$B$1:$AV$1,0),FALSE)),"",VLOOKUP($B110,'Slutlig allokering kvv'!$B$1:$BA$480,MATCH(F$1,'Slutlig allokering kvv'!$B$1:$AS$1,0),FALSE))</f>
        <v/>
      </c>
      <c r="G110" s="122" t="str">
        <f>IF(ISERROR(1/VLOOKUP($B110,Kraftvärmeprod!$B$1:$AV$480,MATCH("Producerad elenergi i kraftvärmeverk (GWh)",Kraftvärmeprod!$B$1:$AV$1,0),FALSE)),"",VLOOKUP($B110,Kraftvärmeprod!$B$1:$AV$480,MATCH("Producerad elenergi i kraftvärmeverk (GWh)",Kraftvärmeprod!$B$1:$AV$1,0),FALSE))</f>
        <v/>
      </c>
      <c r="H110" s="122" t="str">
        <f>IF(ISERROR(1/VLOOKUP($B110,Miljö!$B$1:$T$480,MATCH("Såld mängd produktionsspecifik fjärrvärme (GWh)",Miljö!$B$1:$T$1,0),FALSE)),"",VLOOKUP($B110,Miljö!$B$1:$T$480,MATCH("Såld mängd produktionsspecifik fjärrvärme (GWh)",Miljö!$B$1:$T$1,0),FALSE))</f>
        <v/>
      </c>
      <c r="J110" s="122" t="str">
        <f t="shared" si="1"/>
        <v>Gimmersta Energi AB</v>
      </c>
    </row>
    <row r="111" spans="1:10" x14ac:dyDescent="0.25">
      <c r="A111" t="s">
        <v>156</v>
      </c>
      <c r="B111" t="s">
        <v>157</v>
      </c>
      <c r="C111"/>
      <c r="D111" s="122" t="str">
        <f>IF(ISERROR(1/VLOOKUP($B111,Kraftvärmeprod!$B$1:$D$480,MATCH("Total värmeproduktion i kraftvärmeverk i kombinerad drift (GWh)",Kraftvärmeprod!$B$1:$AV$1,0),FALSE)),"Ej kraftvärme","Alternativproduktionsmetoden")</f>
        <v>Ej kraftvärme</v>
      </c>
      <c r="E111" s="122">
        <f>VLOOKUP($B111,Totalt!$B$1:$BP$480,MATCH("total el",Totalt!$B$1:$BP$1,0),FALSE)</f>
        <v>0.97426999999999997</v>
      </c>
      <c r="F111" s="123" t="str">
        <f>IF(ISERROR(1/VLOOKUP($B111,Kraftvärmeprod!$B$1:$BD$480,MATCH("Total värmeproduktion i kraftvärmeverk i kombinerad drift (GWh)",Kraftvärmeprod!$B$1:$AV$1,0),FALSE)),"",VLOOKUP($B111,'Slutlig allokering kvv'!$B$1:$BA$480,MATCH(F$1,'Slutlig allokering kvv'!$B$1:$AS$1,0),FALSE))</f>
        <v/>
      </c>
      <c r="G111" s="122" t="str">
        <f>IF(ISERROR(1/VLOOKUP($B111,Kraftvärmeprod!$B$1:$AV$480,MATCH("Producerad elenergi i kraftvärmeverk (GWh)",Kraftvärmeprod!$B$1:$AV$1,0),FALSE)),"",VLOOKUP($B111,Kraftvärmeprod!$B$1:$AV$480,MATCH("Producerad elenergi i kraftvärmeverk (GWh)",Kraftvärmeprod!$B$1:$AV$1,0),FALSE))</f>
        <v/>
      </c>
      <c r="H111" s="122" t="str">
        <f>IF(ISERROR(1/VLOOKUP($B111,Miljö!$B$1:$T$480,MATCH("Såld mängd produktionsspecifik fjärrvärme (GWh)",Miljö!$B$1:$T$1,0),FALSE)),"",VLOOKUP($B111,Miljö!$B$1:$T$480,MATCH("Såld mängd produktionsspecifik fjärrvärme (GWh)",Miljö!$B$1:$T$1,0),FALSE))</f>
        <v/>
      </c>
      <c r="J111" s="122" t="str">
        <f t="shared" si="1"/>
        <v>Gislaved Energi AB</v>
      </c>
    </row>
    <row r="112" spans="1:10" x14ac:dyDescent="0.25">
      <c r="A112" t="s">
        <v>156</v>
      </c>
      <c r="B112" t="s">
        <v>158</v>
      </c>
      <c r="C112"/>
      <c r="D112" s="122" t="str">
        <f>IF(ISERROR(1/VLOOKUP($B112,Kraftvärmeprod!$B$1:$D$480,MATCH("Total värmeproduktion i kraftvärmeverk i kombinerad drift (GWh)",Kraftvärmeprod!$B$1:$AV$1,0),FALSE)),"Ej kraftvärme","Alternativproduktionsmetoden")</f>
        <v>Ej kraftvärme</v>
      </c>
      <c r="E112" s="122">
        <f>VLOOKUP($B112,Totalt!$B$1:$BP$480,MATCH("total el",Totalt!$B$1:$BP$1,0),FALSE)</f>
        <v>0.11928</v>
      </c>
      <c r="F112" s="123" t="str">
        <f>IF(ISERROR(1/VLOOKUP($B112,Kraftvärmeprod!$B$1:$BD$480,MATCH("Total värmeproduktion i kraftvärmeverk i kombinerad drift (GWh)",Kraftvärmeprod!$B$1:$AV$1,0),FALSE)),"",VLOOKUP($B112,'Slutlig allokering kvv'!$B$1:$BA$480,MATCH(F$1,'Slutlig allokering kvv'!$B$1:$AS$1,0),FALSE))</f>
        <v/>
      </c>
      <c r="G112" s="122" t="str">
        <f>IF(ISERROR(1/VLOOKUP($B112,Kraftvärmeprod!$B$1:$AV$480,MATCH("Producerad elenergi i kraftvärmeverk (GWh)",Kraftvärmeprod!$B$1:$AV$1,0),FALSE)),"",VLOOKUP($B112,Kraftvärmeprod!$B$1:$AV$480,MATCH("Producerad elenergi i kraftvärmeverk (GWh)",Kraftvärmeprod!$B$1:$AV$1,0),FALSE))</f>
        <v/>
      </c>
      <c r="H112" s="122" t="str">
        <f>IF(ISERROR(1/VLOOKUP($B112,Miljö!$B$1:$T$480,MATCH("Såld mängd produktionsspecifik fjärrvärme (GWh)",Miljö!$B$1:$T$1,0),FALSE)),"",VLOOKUP($B112,Miljö!$B$1:$T$480,MATCH("Såld mängd produktionsspecifik fjärrvärme (GWh)",Miljö!$B$1:$T$1,0),FALSE))</f>
        <v/>
      </c>
      <c r="J112" s="122" t="str">
        <f t="shared" si="1"/>
        <v>Gislaved Energi AB</v>
      </c>
    </row>
    <row r="113" spans="1:10" x14ac:dyDescent="0.25">
      <c r="A113" t="s">
        <v>156</v>
      </c>
      <c r="B113" t="s">
        <v>159</v>
      </c>
      <c r="C113"/>
      <c r="D113" s="122" t="str">
        <f>IF(ISERROR(1/VLOOKUP($B113,Kraftvärmeprod!$B$1:$D$480,MATCH("Total värmeproduktion i kraftvärmeverk i kombinerad drift (GWh)",Kraftvärmeprod!$B$1:$AV$1,0),FALSE)),"Ej kraftvärme","Alternativproduktionsmetoden")</f>
        <v>Ej kraftvärme</v>
      </c>
      <c r="E113" s="122">
        <f>VLOOKUP($B113,Totalt!$B$1:$BP$480,MATCH("total el",Totalt!$B$1:$BP$1,0),FALSE)</f>
        <v>0.12101000000000001</v>
      </c>
      <c r="F113" s="123" t="str">
        <f>IF(ISERROR(1/VLOOKUP($B113,Kraftvärmeprod!$B$1:$BD$480,MATCH("Total värmeproduktion i kraftvärmeverk i kombinerad drift (GWh)",Kraftvärmeprod!$B$1:$AV$1,0),FALSE)),"",VLOOKUP($B113,'Slutlig allokering kvv'!$B$1:$BA$480,MATCH(F$1,'Slutlig allokering kvv'!$B$1:$AS$1,0),FALSE))</f>
        <v/>
      </c>
      <c r="G113" s="122" t="str">
        <f>IF(ISERROR(1/VLOOKUP($B113,Kraftvärmeprod!$B$1:$AV$480,MATCH("Producerad elenergi i kraftvärmeverk (GWh)",Kraftvärmeprod!$B$1:$AV$1,0),FALSE)),"",VLOOKUP($B113,Kraftvärmeprod!$B$1:$AV$480,MATCH("Producerad elenergi i kraftvärmeverk (GWh)",Kraftvärmeprod!$B$1:$AV$1,0),FALSE))</f>
        <v/>
      </c>
      <c r="H113" s="122" t="str">
        <f>IF(ISERROR(1/VLOOKUP($B113,Miljö!$B$1:$T$480,MATCH("Såld mängd produktionsspecifik fjärrvärme (GWh)",Miljö!$B$1:$T$1,0),FALSE)),"",VLOOKUP($B113,Miljö!$B$1:$T$480,MATCH("Såld mängd produktionsspecifik fjärrvärme (GWh)",Miljö!$B$1:$T$1,0),FALSE))</f>
        <v/>
      </c>
      <c r="J113" s="122" t="str">
        <f t="shared" si="1"/>
        <v>Gislaved Energi AB</v>
      </c>
    </row>
    <row r="114" spans="1:10" x14ac:dyDescent="0.25">
      <c r="A114" t="s">
        <v>160</v>
      </c>
      <c r="B114" t="s">
        <v>161</v>
      </c>
      <c r="C114"/>
      <c r="D114" s="122" t="str">
        <f>IF(ISERROR(1/VLOOKUP($B114,Kraftvärmeprod!$B$1:$D$480,MATCH("Total värmeproduktion i kraftvärmeverk i kombinerad drift (GWh)",Kraftvärmeprod!$B$1:$AV$1,0),FALSE)),"Ej kraftvärme","Alternativproduktionsmetoden")</f>
        <v>Ej kraftvärme</v>
      </c>
      <c r="E114" s="122">
        <f>VLOOKUP($B114,Totalt!$B$1:$BP$480,MATCH("total el",Totalt!$B$1:$BP$1,0),FALSE)</f>
        <v>0.87</v>
      </c>
      <c r="F114" s="123" t="str">
        <f>IF(ISERROR(1/VLOOKUP($B114,Kraftvärmeprod!$B$1:$BD$480,MATCH("Total värmeproduktion i kraftvärmeverk i kombinerad drift (GWh)",Kraftvärmeprod!$B$1:$AV$1,0),FALSE)),"",VLOOKUP($B114,'Slutlig allokering kvv'!$B$1:$BA$480,MATCH(F$1,'Slutlig allokering kvv'!$B$1:$AS$1,0),FALSE))</f>
        <v/>
      </c>
      <c r="G114" s="122" t="str">
        <f>IF(ISERROR(1/VLOOKUP($B114,Kraftvärmeprod!$B$1:$AV$480,MATCH("Producerad elenergi i kraftvärmeverk (GWh)",Kraftvärmeprod!$B$1:$AV$1,0),FALSE)),"",VLOOKUP($B114,Kraftvärmeprod!$B$1:$AV$480,MATCH("Producerad elenergi i kraftvärmeverk (GWh)",Kraftvärmeprod!$B$1:$AV$1,0),FALSE))</f>
        <v/>
      </c>
      <c r="H114" s="122" t="str">
        <f>IF(ISERROR(1/VLOOKUP($B114,Miljö!$B$1:$T$480,MATCH("Såld mängd produktionsspecifik fjärrvärme (GWh)",Miljö!$B$1:$T$1,0),FALSE)),"",VLOOKUP($B114,Miljö!$B$1:$T$480,MATCH("Såld mängd produktionsspecifik fjärrvärme (GWh)",Miljö!$B$1:$T$1,0),FALSE))</f>
        <v/>
      </c>
      <c r="J114" s="122" t="str">
        <f t="shared" si="1"/>
        <v>Gotlands Energi AB</v>
      </c>
    </row>
    <row r="115" spans="1:10" x14ac:dyDescent="0.25">
      <c r="A115" t="s">
        <v>160</v>
      </c>
      <c r="B115" t="s">
        <v>162</v>
      </c>
      <c r="C115"/>
      <c r="D115" s="122" t="str">
        <f>IF(ISERROR(1/VLOOKUP($B115,Kraftvärmeprod!$B$1:$D$480,MATCH("Total värmeproduktion i kraftvärmeverk i kombinerad drift (GWh)",Kraftvärmeprod!$B$1:$AV$1,0),FALSE)),"Ej kraftvärme","Alternativproduktionsmetoden")</f>
        <v>Ej kraftvärme</v>
      </c>
      <c r="E115" s="122">
        <f>VLOOKUP($B115,Totalt!$B$1:$BP$480,MATCH("total el",Totalt!$B$1:$BP$1,0),FALSE)</f>
        <v>0.03</v>
      </c>
      <c r="F115" s="123" t="str">
        <f>IF(ISERROR(1/VLOOKUP($B115,Kraftvärmeprod!$B$1:$BD$480,MATCH("Total värmeproduktion i kraftvärmeverk i kombinerad drift (GWh)",Kraftvärmeprod!$B$1:$AV$1,0),FALSE)),"",VLOOKUP($B115,'Slutlig allokering kvv'!$B$1:$BA$480,MATCH(F$1,'Slutlig allokering kvv'!$B$1:$AS$1,0),FALSE))</f>
        <v/>
      </c>
      <c r="G115" s="122" t="str">
        <f>IF(ISERROR(1/VLOOKUP($B115,Kraftvärmeprod!$B$1:$AV$480,MATCH("Producerad elenergi i kraftvärmeverk (GWh)",Kraftvärmeprod!$B$1:$AV$1,0),FALSE)),"",VLOOKUP($B115,Kraftvärmeprod!$B$1:$AV$480,MATCH("Producerad elenergi i kraftvärmeverk (GWh)",Kraftvärmeprod!$B$1:$AV$1,0),FALSE))</f>
        <v/>
      </c>
      <c r="H115" s="122" t="str">
        <f>IF(ISERROR(1/VLOOKUP($B115,Miljö!$B$1:$T$480,MATCH("Såld mängd produktionsspecifik fjärrvärme (GWh)",Miljö!$B$1:$T$1,0),FALSE)),"",VLOOKUP($B115,Miljö!$B$1:$T$480,MATCH("Såld mängd produktionsspecifik fjärrvärme (GWh)",Miljö!$B$1:$T$1,0),FALSE))</f>
        <v/>
      </c>
      <c r="J115" s="122" t="str">
        <f t="shared" si="1"/>
        <v>Gotlands Energi AB</v>
      </c>
    </row>
    <row r="116" spans="1:10" x14ac:dyDescent="0.25">
      <c r="A116" t="s">
        <v>160</v>
      </c>
      <c r="B116" t="s">
        <v>163</v>
      </c>
      <c r="C116"/>
      <c r="D116" s="122" t="str">
        <f>IF(ISERROR(1/VLOOKUP($B116,Kraftvärmeprod!$B$1:$D$480,MATCH("Total värmeproduktion i kraftvärmeverk i kombinerad drift (GWh)",Kraftvärmeprod!$B$1:$AV$1,0),FALSE)),"Ej kraftvärme","Alternativproduktionsmetoden")</f>
        <v>Ej kraftvärme</v>
      </c>
      <c r="E116" s="122">
        <f>VLOOKUP($B116,Totalt!$B$1:$BP$480,MATCH("total el",Totalt!$B$1:$BP$1,0),FALSE)</f>
        <v>6.8000000000000005E-2</v>
      </c>
      <c r="F116" s="123" t="str">
        <f>IF(ISERROR(1/VLOOKUP($B116,Kraftvärmeprod!$B$1:$BD$480,MATCH("Total värmeproduktion i kraftvärmeverk i kombinerad drift (GWh)",Kraftvärmeprod!$B$1:$AV$1,0),FALSE)),"",VLOOKUP($B116,'Slutlig allokering kvv'!$B$1:$BA$480,MATCH(F$1,'Slutlig allokering kvv'!$B$1:$AS$1,0),FALSE))</f>
        <v/>
      </c>
      <c r="G116" s="122" t="str">
        <f>IF(ISERROR(1/VLOOKUP($B116,Kraftvärmeprod!$B$1:$AV$480,MATCH("Producerad elenergi i kraftvärmeverk (GWh)",Kraftvärmeprod!$B$1:$AV$1,0),FALSE)),"",VLOOKUP($B116,Kraftvärmeprod!$B$1:$AV$480,MATCH("Producerad elenergi i kraftvärmeverk (GWh)",Kraftvärmeprod!$B$1:$AV$1,0),FALSE))</f>
        <v/>
      </c>
      <c r="H116" s="122" t="str">
        <f>IF(ISERROR(1/VLOOKUP($B116,Miljö!$B$1:$T$480,MATCH("Såld mängd produktionsspecifik fjärrvärme (GWh)",Miljö!$B$1:$T$1,0),FALSE)),"",VLOOKUP($B116,Miljö!$B$1:$T$480,MATCH("Såld mängd produktionsspecifik fjärrvärme (GWh)",Miljö!$B$1:$T$1,0),FALSE))</f>
        <v/>
      </c>
      <c r="J116" s="122" t="str">
        <f t="shared" si="1"/>
        <v>Gotlands Energi AB</v>
      </c>
    </row>
    <row r="117" spans="1:10" x14ac:dyDescent="0.25">
      <c r="A117" t="s">
        <v>160</v>
      </c>
      <c r="B117" t="s">
        <v>164</v>
      </c>
      <c r="C117"/>
      <c r="D117" s="122" t="str">
        <f>IF(ISERROR(1/VLOOKUP($B117,Kraftvärmeprod!$B$1:$D$480,MATCH("Total värmeproduktion i kraftvärmeverk i kombinerad drift (GWh)",Kraftvärmeprod!$B$1:$AV$1,0),FALSE)),"Ej kraftvärme","Alternativproduktionsmetoden")</f>
        <v>Ej kraftvärme</v>
      </c>
      <c r="E117" s="122">
        <f>VLOOKUP($B117,Totalt!$B$1:$BP$480,MATCH("total el",Totalt!$B$1:$BP$1,0),FALSE)</f>
        <v>14.860000000000001</v>
      </c>
      <c r="F117" s="123" t="str">
        <f>IF(ISERROR(1/VLOOKUP($B117,Kraftvärmeprod!$B$1:$BD$480,MATCH("Total värmeproduktion i kraftvärmeverk i kombinerad drift (GWh)",Kraftvärmeprod!$B$1:$AV$1,0),FALSE)),"",VLOOKUP($B117,'Slutlig allokering kvv'!$B$1:$BA$480,MATCH(F$1,'Slutlig allokering kvv'!$B$1:$AS$1,0),FALSE))</f>
        <v/>
      </c>
      <c r="G117" s="122" t="str">
        <f>IF(ISERROR(1/VLOOKUP($B117,Kraftvärmeprod!$B$1:$AV$480,MATCH("Producerad elenergi i kraftvärmeverk (GWh)",Kraftvärmeprod!$B$1:$AV$1,0),FALSE)),"",VLOOKUP($B117,Kraftvärmeprod!$B$1:$AV$480,MATCH("Producerad elenergi i kraftvärmeverk (GWh)",Kraftvärmeprod!$B$1:$AV$1,0),FALSE))</f>
        <v/>
      </c>
      <c r="H117" s="122" t="str">
        <f>IF(ISERROR(1/VLOOKUP($B117,Miljö!$B$1:$T$480,MATCH("Såld mängd produktionsspecifik fjärrvärme (GWh)",Miljö!$B$1:$T$1,0),FALSE)),"",VLOOKUP($B117,Miljö!$B$1:$T$480,MATCH("Såld mängd produktionsspecifik fjärrvärme (GWh)",Miljö!$B$1:$T$1,0),FALSE))</f>
        <v/>
      </c>
      <c r="J117" s="122" t="str">
        <f t="shared" si="1"/>
        <v>Gotlands Energi AB</v>
      </c>
    </row>
    <row r="118" spans="1:10" x14ac:dyDescent="0.25">
      <c r="A118" t="s">
        <v>165</v>
      </c>
      <c r="B118" t="s">
        <v>166</v>
      </c>
      <c r="C118"/>
      <c r="D118" s="122" t="str">
        <f>IF(ISERROR(1/VLOOKUP($B118,Kraftvärmeprod!$B$1:$D$480,MATCH("Total värmeproduktion i kraftvärmeverk i kombinerad drift (GWh)",Kraftvärmeprod!$B$1:$AV$1,0),FALSE)),"Ej kraftvärme","Alternativproduktionsmetoden")</f>
        <v>Alternativproduktionsmetoden</v>
      </c>
      <c r="E118" s="122">
        <f>VLOOKUP($B118,Totalt!$B$1:$BP$480,MATCH("total el",Totalt!$B$1:$BP$1,0),FALSE)</f>
        <v>1.5041199999999999</v>
      </c>
      <c r="F118" s="123">
        <f>IF(ISERROR(1/VLOOKUP($B118,Kraftvärmeprod!$B$1:$BD$480,MATCH("Total värmeproduktion i kraftvärmeverk i kombinerad drift (GWh)",Kraftvärmeprod!$B$1:$AV$1,0),FALSE)),"",VLOOKUP($B118,'Slutlig allokering kvv'!$B$1:$BA$480,MATCH(F$1,'Slutlig allokering kvv'!$B$1:$AS$1,0),FALSE))</f>
        <v>0.69675659133709977</v>
      </c>
      <c r="G118" s="122">
        <f>IF(ISERROR(1/VLOOKUP($B118,Kraftvärmeprod!$B$1:$AV$480,MATCH("Producerad elenergi i kraftvärmeverk (GWh)",Kraftvärmeprod!$B$1:$AV$1,0),FALSE)),"",VLOOKUP($B118,Kraftvärmeprod!$B$1:$AV$480,MATCH("Producerad elenergi i kraftvärmeverk (GWh)",Kraftvärmeprod!$B$1:$AV$1,0),FALSE))</f>
        <v>31</v>
      </c>
      <c r="H118" s="122" t="str">
        <f>IF(ISERROR(1/VLOOKUP($B118,Miljö!$B$1:$T$480,MATCH("Såld mängd produktionsspecifik fjärrvärme (GWh)",Miljö!$B$1:$T$1,0),FALSE)),"",VLOOKUP($B118,Miljö!$B$1:$T$480,MATCH("Såld mängd produktionsspecifik fjärrvärme (GWh)",Miljö!$B$1:$T$1,0),FALSE))</f>
        <v/>
      </c>
      <c r="J118" s="122" t="str">
        <f t="shared" si="1"/>
        <v>Gällivare Energi AB</v>
      </c>
    </row>
    <row r="119" spans="1:10" x14ac:dyDescent="0.25">
      <c r="A119" t="s">
        <v>167</v>
      </c>
      <c r="B119" t="s">
        <v>168</v>
      </c>
      <c r="C119"/>
      <c r="D119" s="122" t="str">
        <f>IF(ISERROR(1/VLOOKUP($B119,Kraftvärmeprod!$B$1:$D$480,MATCH("Total värmeproduktion i kraftvärmeverk i kombinerad drift (GWh)",Kraftvärmeprod!$B$1:$AV$1,0),FALSE)),"Ej kraftvärme","Alternativproduktionsmetoden")</f>
        <v>Alternativproduktionsmetoden</v>
      </c>
      <c r="E119" s="122">
        <f>VLOOKUP($B119,Totalt!$B$1:$BP$480,MATCH("total el",Totalt!$B$1:$BP$1,0),FALSE)</f>
        <v>20.70871</v>
      </c>
      <c r="F119" s="123">
        <f>IF(ISERROR(1/VLOOKUP($B119,Kraftvärmeprod!$B$1:$BD$480,MATCH("Total värmeproduktion i kraftvärmeverk i kombinerad drift (GWh)",Kraftvärmeprod!$B$1:$AV$1,0),FALSE)),"",VLOOKUP($B119,'Slutlig allokering kvv'!$B$1:$BA$480,MATCH(F$1,'Slutlig allokering kvv'!$B$1:$AS$1,0),FALSE))</f>
        <v>0.53075526225964265</v>
      </c>
      <c r="G119" s="122">
        <f>IF(ISERROR(1/VLOOKUP($B119,Kraftvärmeprod!$B$1:$AV$480,MATCH("Producerad elenergi i kraftvärmeverk (GWh)",Kraftvärmeprod!$B$1:$AV$1,0),FALSE)),"",VLOOKUP($B119,Kraftvärmeprod!$B$1:$AV$480,MATCH("Producerad elenergi i kraftvärmeverk (GWh)",Kraftvärmeprod!$B$1:$AV$1,0),FALSE))</f>
        <v>56.7</v>
      </c>
      <c r="H119" s="122" t="str">
        <f>IF(ISERROR(1/VLOOKUP($B119,Miljö!$B$1:$T$480,MATCH("Såld mängd produktionsspecifik fjärrvärme (GWh)",Miljö!$B$1:$T$1,0),FALSE)),"",VLOOKUP($B119,Miljö!$B$1:$T$480,MATCH("Såld mängd produktionsspecifik fjärrvärme (GWh)",Miljö!$B$1:$T$1,0),FALSE))</f>
        <v/>
      </c>
      <c r="J119" s="122" t="str">
        <f t="shared" si="1"/>
        <v>Gävle Energi AB</v>
      </c>
    </row>
    <row r="120" spans="1:10" x14ac:dyDescent="0.25">
      <c r="A120" t="s">
        <v>169</v>
      </c>
      <c r="B120" t="s">
        <v>170</v>
      </c>
      <c r="C120"/>
      <c r="D120" s="122" t="str">
        <f>IF(ISERROR(1/VLOOKUP($B120,Kraftvärmeprod!$B$1:$D$480,MATCH("Total värmeproduktion i kraftvärmeverk i kombinerad drift (GWh)",Kraftvärmeprod!$B$1:$AV$1,0),FALSE)),"Ej kraftvärme","Alternativproduktionsmetoden")</f>
        <v>Alternativproduktionsmetoden</v>
      </c>
      <c r="E120" s="122">
        <f>VLOOKUP($B120,Totalt!$B$1:$BP$480,MATCH("total el",Totalt!$B$1:$BP$1,0),FALSE)</f>
        <v>196.91900000000001</v>
      </c>
      <c r="F120" s="123">
        <f>IF(ISERROR(1/VLOOKUP($B120,Kraftvärmeprod!$B$1:$BD$480,MATCH("Total värmeproduktion i kraftvärmeverk i kombinerad drift (GWh)",Kraftvärmeprod!$B$1:$AV$1,0),FALSE)),"",VLOOKUP($B120,'Slutlig allokering kvv'!$B$1:$BA$480,MATCH(F$1,'Slutlig allokering kvv'!$B$1:$AS$1,0),FALSE))</f>
        <v>0.51622815931433741</v>
      </c>
      <c r="G120" s="122">
        <f>IF(ISERROR(1/VLOOKUP($B120,Kraftvärmeprod!$B$1:$AV$480,MATCH("Producerad elenergi i kraftvärmeverk (GWh)",Kraftvärmeprod!$B$1:$AV$1,0),FALSE)),"",VLOOKUP($B120,Kraftvärmeprod!$B$1:$AV$480,MATCH("Producerad elenergi i kraftvärmeverk (GWh)",Kraftvärmeprod!$B$1:$AV$1,0),FALSE))</f>
        <v>268.66800000000001</v>
      </c>
      <c r="H120" s="122">
        <f>IF(ISERROR(1/VLOOKUP($B120,Miljö!$B$1:$T$480,MATCH("Såld mängd produktionsspecifik fjärrvärme (GWh)",Miljö!$B$1:$T$1,0),FALSE)),"",VLOOKUP($B120,Miljö!$B$1:$T$480,MATCH("Såld mängd produktionsspecifik fjärrvärme (GWh)",Miljö!$B$1:$T$1,0),FALSE))</f>
        <v>77.593999999999994</v>
      </c>
      <c r="J120" s="122" t="str">
        <f t="shared" si="1"/>
        <v>Göteborg Energi AB</v>
      </c>
    </row>
    <row r="121" spans="1:10" x14ac:dyDescent="0.25">
      <c r="A121" t="s">
        <v>169</v>
      </c>
      <c r="B121" t="s">
        <v>171</v>
      </c>
      <c r="C121"/>
      <c r="D121" s="122" t="str">
        <f>IF(ISERROR(1/VLOOKUP($B121,Kraftvärmeprod!$B$1:$D$480,MATCH("Total värmeproduktion i kraftvärmeverk i kombinerad drift (GWh)",Kraftvärmeprod!$B$1:$AV$1,0),FALSE)),"Ej kraftvärme","Alternativproduktionsmetoden")</f>
        <v>Alternativproduktionsmetoden</v>
      </c>
      <c r="E121" s="122">
        <f>VLOOKUP($B121,Totalt!$B$1:$BP$480,MATCH("total el",Totalt!$B$1:$BP$1,0),FALSE)</f>
        <v>2.0209999999999999</v>
      </c>
      <c r="F121" s="123">
        <f>IF(ISERROR(1/VLOOKUP($B121,Kraftvärmeprod!$B$1:$BD$480,MATCH("Total värmeproduktion i kraftvärmeverk i kombinerad drift (GWh)",Kraftvärmeprod!$B$1:$AV$1,0),FALSE)),"",VLOOKUP($B121,'Slutlig allokering kvv'!$B$1:$BA$480,MATCH(F$1,'Slutlig allokering kvv'!$B$1:$AS$1,0),FALSE))</f>
        <v>0.74185509303058961</v>
      </c>
      <c r="G121" s="122">
        <f>IF(ISERROR(1/VLOOKUP($B121,Kraftvärmeprod!$B$1:$AV$480,MATCH("Producerad elenergi i kraftvärmeverk (GWh)",Kraftvärmeprod!$B$1:$AV$1,0),FALSE)),"",VLOOKUP($B121,Kraftvärmeprod!$B$1:$AV$480,MATCH("Producerad elenergi i kraftvärmeverk (GWh)",Kraftvärmeprod!$B$1:$AV$1,0),FALSE))</f>
        <v>13.382</v>
      </c>
      <c r="H121" s="122" t="str">
        <f>IF(ISERROR(1/VLOOKUP($B121,Miljö!$B$1:$T$480,MATCH("Såld mängd produktionsspecifik fjärrvärme (GWh)",Miljö!$B$1:$T$1,0),FALSE)),"",VLOOKUP($B121,Miljö!$B$1:$T$480,MATCH("Såld mängd produktionsspecifik fjärrvärme (GWh)",Miljö!$B$1:$T$1,0),FALSE))</f>
        <v/>
      </c>
      <c r="J121" s="122" t="str">
        <f t="shared" si="1"/>
        <v>Göteborg Energi AB</v>
      </c>
    </row>
    <row r="122" spans="1:10" x14ac:dyDescent="0.25">
      <c r="A122" t="s">
        <v>172</v>
      </c>
      <c r="B122" t="s">
        <v>173</v>
      </c>
      <c r="C122"/>
      <c r="D122" s="122" t="str">
        <f>IF(ISERROR(1/VLOOKUP($B122,Kraftvärmeprod!$B$1:$D$480,MATCH("Total värmeproduktion i kraftvärmeverk i kombinerad drift (GWh)",Kraftvärmeprod!$B$1:$AV$1,0),FALSE)),"Ej kraftvärme","Alternativproduktionsmetoden")</f>
        <v>Ej kraftvärme</v>
      </c>
      <c r="E122" s="122">
        <f>VLOOKUP($B122,Totalt!$B$1:$BP$480,MATCH("total el",Totalt!$B$1:$BP$1,0),FALSE)</f>
        <v>3.556</v>
      </c>
      <c r="F122" s="123" t="str">
        <f>IF(ISERROR(1/VLOOKUP($B122,Kraftvärmeprod!$B$1:$BD$480,MATCH("Total värmeproduktion i kraftvärmeverk i kombinerad drift (GWh)",Kraftvärmeprod!$B$1:$AV$1,0),FALSE)),"",VLOOKUP($B122,'Slutlig allokering kvv'!$B$1:$BA$480,MATCH(F$1,'Slutlig allokering kvv'!$B$1:$AS$1,0),FALSE))</f>
        <v/>
      </c>
      <c r="G122" s="122" t="str">
        <f>IF(ISERROR(1/VLOOKUP($B122,Kraftvärmeprod!$B$1:$AV$480,MATCH("Producerad elenergi i kraftvärmeverk (GWh)",Kraftvärmeprod!$B$1:$AV$1,0),FALSE)),"",VLOOKUP($B122,Kraftvärmeprod!$B$1:$AV$480,MATCH("Producerad elenergi i kraftvärmeverk (GWh)",Kraftvärmeprod!$B$1:$AV$1,0),FALSE))</f>
        <v/>
      </c>
      <c r="H122" s="122" t="str">
        <f>IF(ISERROR(1/VLOOKUP($B122,Miljö!$B$1:$T$480,MATCH("Såld mängd produktionsspecifik fjärrvärme (GWh)",Miljö!$B$1:$T$1,0),FALSE)),"",VLOOKUP($B122,Miljö!$B$1:$T$480,MATCH("Såld mängd produktionsspecifik fjärrvärme (GWh)",Miljö!$B$1:$T$1,0),FALSE))</f>
        <v/>
      </c>
      <c r="J122" s="122" t="str">
        <f t="shared" si="1"/>
        <v>Götene Vatten &amp; Värme AB</v>
      </c>
    </row>
    <row r="123" spans="1:10" x14ac:dyDescent="0.25">
      <c r="A123" t="s">
        <v>172</v>
      </c>
      <c r="B123" t="s">
        <v>174</v>
      </c>
      <c r="C123"/>
      <c r="D123" s="122" t="str">
        <f>IF(ISERROR(1/VLOOKUP($B123,Kraftvärmeprod!$B$1:$D$480,MATCH("Total värmeproduktion i kraftvärmeverk i kombinerad drift (GWh)",Kraftvärmeprod!$B$1:$AV$1,0),FALSE)),"Ej kraftvärme","Alternativproduktionsmetoden")</f>
        <v>Ej kraftvärme</v>
      </c>
      <c r="E123" s="122">
        <f>VLOOKUP($B123,Totalt!$B$1:$BP$480,MATCH("total el",Totalt!$B$1:$BP$1,0),FALSE)</f>
        <v>7.4999999999999997E-2</v>
      </c>
      <c r="F123" s="123" t="str">
        <f>IF(ISERROR(1/VLOOKUP($B123,Kraftvärmeprod!$B$1:$BD$480,MATCH("Total värmeproduktion i kraftvärmeverk i kombinerad drift (GWh)",Kraftvärmeprod!$B$1:$AV$1,0),FALSE)),"",VLOOKUP($B123,'Slutlig allokering kvv'!$B$1:$BA$480,MATCH(F$1,'Slutlig allokering kvv'!$B$1:$AS$1,0),FALSE))</f>
        <v/>
      </c>
      <c r="G123" s="122" t="str">
        <f>IF(ISERROR(1/VLOOKUP($B123,Kraftvärmeprod!$B$1:$AV$480,MATCH("Producerad elenergi i kraftvärmeverk (GWh)",Kraftvärmeprod!$B$1:$AV$1,0),FALSE)),"",VLOOKUP($B123,Kraftvärmeprod!$B$1:$AV$480,MATCH("Producerad elenergi i kraftvärmeverk (GWh)",Kraftvärmeprod!$B$1:$AV$1,0),FALSE))</f>
        <v/>
      </c>
      <c r="H123" s="122" t="str">
        <f>IF(ISERROR(1/VLOOKUP($B123,Miljö!$B$1:$T$480,MATCH("Såld mängd produktionsspecifik fjärrvärme (GWh)",Miljö!$B$1:$T$1,0),FALSE)),"",VLOOKUP($B123,Miljö!$B$1:$T$480,MATCH("Såld mängd produktionsspecifik fjärrvärme (GWh)",Miljö!$B$1:$T$1,0),FALSE))</f>
        <v/>
      </c>
      <c r="J123" s="122" t="str">
        <f t="shared" si="1"/>
        <v>Götene Vatten &amp; Värme AB</v>
      </c>
    </row>
    <row r="124" spans="1:10" x14ac:dyDescent="0.25">
      <c r="A124" t="s">
        <v>175</v>
      </c>
      <c r="B124" t="s">
        <v>176</v>
      </c>
      <c r="C124"/>
      <c r="D124" s="122" t="str">
        <f>IF(ISERROR(1/VLOOKUP($B124,Kraftvärmeprod!$B$1:$D$480,MATCH("Total värmeproduktion i kraftvärmeverk i kombinerad drift (GWh)",Kraftvärmeprod!$B$1:$AV$1,0),FALSE)),"Ej kraftvärme","Alternativproduktionsmetoden")</f>
        <v>Ej kraftvärme</v>
      </c>
      <c r="E124" s="122">
        <f>VLOOKUP($B124,Totalt!$B$1:$BP$480,MATCH("total el",Totalt!$B$1:$BP$1,0),FALSE)</f>
        <v>0.26</v>
      </c>
      <c r="F124" s="123" t="str">
        <f>IF(ISERROR(1/VLOOKUP($B124,Kraftvärmeprod!$B$1:$BD$480,MATCH("Total värmeproduktion i kraftvärmeverk i kombinerad drift (GWh)",Kraftvärmeprod!$B$1:$AV$1,0),FALSE)),"",VLOOKUP($B124,'Slutlig allokering kvv'!$B$1:$BA$480,MATCH(F$1,'Slutlig allokering kvv'!$B$1:$AS$1,0),FALSE))</f>
        <v/>
      </c>
      <c r="G124" s="122" t="str">
        <f>IF(ISERROR(1/VLOOKUP($B124,Kraftvärmeprod!$B$1:$AV$480,MATCH("Producerad elenergi i kraftvärmeverk (GWh)",Kraftvärmeprod!$B$1:$AV$1,0),FALSE)),"",VLOOKUP($B124,Kraftvärmeprod!$B$1:$AV$480,MATCH("Producerad elenergi i kraftvärmeverk (GWh)",Kraftvärmeprod!$B$1:$AV$1,0),FALSE))</f>
        <v/>
      </c>
      <c r="H124" s="122" t="str">
        <f>IF(ISERROR(1/VLOOKUP($B124,Miljö!$B$1:$T$480,MATCH("Såld mängd produktionsspecifik fjärrvärme (GWh)",Miljö!$B$1:$T$1,0),FALSE)),"",VLOOKUP($B124,Miljö!$B$1:$T$480,MATCH("Såld mängd produktionsspecifik fjärrvärme (GWh)",Miljö!$B$1:$T$1,0),FALSE))</f>
        <v/>
      </c>
      <c r="J124" s="122" t="str">
        <f t="shared" si="1"/>
        <v>Habo Energi AB</v>
      </c>
    </row>
    <row r="125" spans="1:10" x14ac:dyDescent="0.25">
      <c r="A125" t="s">
        <v>177</v>
      </c>
      <c r="B125" t="s">
        <v>178</v>
      </c>
      <c r="C125"/>
      <c r="D125" s="122" t="str">
        <f>IF(ISERROR(1/VLOOKUP($B125,Kraftvärmeprod!$B$1:$D$480,MATCH("Total värmeproduktion i kraftvärmeverk i kombinerad drift (GWh)",Kraftvärmeprod!$B$1:$AV$1,0),FALSE)),"Ej kraftvärme","Alternativproduktionsmetoden")</f>
        <v>Ej kraftvärme</v>
      </c>
      <c r="E125" s="122">
        <f>VLOOKUP($B125,Totalt!$B$1:$BP$480,MATCH("total el",Totalt!$B$1:$BP$1,0),FALSE)</f>
        <v>0.33</v>
      </c>
      <c r="F125" s="123" t="str">
        <f>IF(ISERROR(1/VLOOKUP($B125,Kraftvärmeprod!$B$1:$BD$480,MATCH("Total värmeproduktion i kraftvärmeverk i kombinerad drift (GWh)",Kraftvärmeprod!$B$1:$AV$1,0),FALSE)),"",VLOOKUP($B125,'Slutlig allokering kvv'!$B$1:$BA$480,MATCH(F$1,'Slutlig allokering kvv'!$B$1:$AS$1,0),FALSE))</f>
        <v/>
      </c>
      <c r="G125" s="122" t="str">
        <f>IF(ISERROR(1/VLOOKUP($B125,Kraftvärmeprod!$B$1:$AV$480,MATCH("Producerad elenergi i kraftvärmeverk (GWh)",Kraftvärmeprod!$B$1:$AV$1,0),FALSE)),"",VLOOKUP($B125,Kraftvärmeprod!$B$1:$AV$480,MATCH("Producerad elenergi i kraftvärmeverk (GWh)",Kraftvärmeprod!$B$1:$AV$1,0),FALSE))</f>
        <v/>
      </c>
      <c r="H125" s="122" t="str">
        <f>IF(ISERROR(1/VLOOKUP($B125,Miljö!$B$1:$T$480,MATCH("Såld mängd produktionsspecifik fjärrvärme (GWh)",Miljö!$B$1:$T$1,0),FALSE)),"",VLOOKUP($B125,Miljö!$B$1:$T$480,MATCH("Såld mängd produktionsspecifik fjärrvärme (GWh)",Miljö!$B$1:$T$1,0),FALSE))</f>
        <v/>
      </c>
      <c r="J125" s="122" t="str">
        <f t="shared" si="1"/>
        <v>Hagfors Energi AB</v>
      </c>
    </row>
    <row r="126" spans="1:10" x14ac:dyDescent="0.25">
      <c r="A126" t="s">
        <v>177</v>
      </c>
      <c r="B126" t="s">
        <v>179</v>
      </c>
      <c r="C126"/>
      <c r="D126" s="122" t="str">
        <f>IF(ISERROR(1/VLOOKUP($B126,Kraftvärmeprod!$B$1:$D$480,MATCH("Total värmeproduktion i kraftvärmeverk i kombinerad drift (GWh)",Kraftvärmeprod!$B$1:$AV$1,0),FALSE)),"Ej kraftvärme","Alternativproduktionsmetoden")</f>
        <v>Ej kraftvärme</v>
      </c>
      <c r="E126" s="122">
        <f>VLOOKUP($B126,Totalt!$B$1:$BP$480,MATCH("total el",Totalt!$B$1:$BP$1,0),FALSE)</f>
        <v>0.90200000000000002</v>
      </c>
      <c r="F126" s="123" t="str">
        <f>IF(ISERROR(1/VLOOKUP($B126,Kraftvärmeprod!$B$1:$BD$480,MATCH("Total värmeproduktion i kraftvärmeverk i kombinerad drift (GWh)",Kraftvärmeprod!$B$1:$AV$1,0),FALSE)),"",VLOOKUP($B126,'Slutlig allokering kvv'!$B$1:$BA$480,MATCH(F$1,'Slutlig allokering kvv'!$B$1:$AS$1,0),FALSE))</f>
        <v/>
      </c>
      <c r="G126" s="122" t="str">
        <f>IF(ISERROR(1/VLOOKUP($B126,Kraftvärmeprod!$B$1:$AV$480,MATCH("Producerad elenergi i kraftvärmeverk (GWh)",Kraftvärmeprod!$B$1:$AV$1,0),FALSE)),"",VLOOKUP($B126,Kraftvärmeprod!$B$1:$AV$480,MATCH("Producerad elenergi i kraftvärmeverk (GWh)",Kraftvärmeprod!$B$1:$AV$1,0),FALSE))</f>
        <v/>
      </c>
      <c r="H126" s="122" t="str">
        <f>IF(ISERROR(1/VLOOKUP($B126,Miljö!$B$1:$T$480,MATCH("Såld mängd produktionsspecifik fjärrvärme (GWh)",Miljö!$B$1:$T$1,0),FALSE)),"",VLOOKUP($B126,Miljö!$B$1:$T$480,MATCH("Såld mängd produktionsspecifik fjärrvärme (GWh)",Miljö!$B$1:$T$1,0),FALSE))</f>
        <v/>
      </c>
      <c r="J126" s="122" t="str">
        <f t="shared" si="1"/>
        <v>Hagfors Energi AB</v>
      </c>
    </row>
    <row r="127" spans="1:10" x14ac:dyDescent="0.25">
      <c r="A127" t="s">
        <v>177</v>
      </c>
      <c r="B127" t="s">
        <v>180</v>
      </c>
      <c r="C127"/>
      <c r="D127" s="122" t="str">
        <f>IF(ISERROR(1/VLOOKUP($B127,Kraftvärmeprod!$B$1:$D$480,MATCH("Total värmeproduktion i kraftvärmeverk i kombinerad drift (GWh)",Kraftvärmeprod!$B$1:$AV$1,0),FALSE)),"Ej kraftvärme","Alternativproduktionsmetoden")</f>
        <v>Ej kraftvärme</v>
      </c>
      <c r="E127" s="122">
        <f>VLOOKUP($B127,Totalt!$B$1:$BP$480,MATCH("total el",Totalt!$B$1:$BP$1,0),FALSE)</f>
        <v>2E-3</v>
      </c>
      <c r="F127" s="123" t="str">
        <f>IF(ISERROR(1/VLOOKUP($B127,Kraftvärmeprod!$B$1:$BD$480,MATCH("Total värmeproduktion i kraftvärmeverk i kombinerad drift (GWh)",Kraftvärmeprod!$B$1:$AV$1,0),FALSE)),"",VLOOKUP($B127,'Slutlig allokering kvv'!$B$1:$BA$480,MATCH(F$1,'Slutlig allokering kvv'!$B$1:$AS$1,0),FALSE))</f>
        <v/>
      </c>
      <c r="G127" s="122" t="str">
        <f>IF(ISERROR(1/VLOOKUP($B127,Kraftvärmeprod!$B$1:$AV$480,MATCH("Producerad elenergi i kraftvärmeverk (GWh)",Kraftvärmeprod!$B$1:$AV$1,0),FALSE)),"",VLOOKUP($B127,Kraftvärmeprod!$B$1:$AV$480,MATCH("Producerad elenergi i kraftvärmeverk (GWh)",Kraftvärmeprod!$B$1:$AV$1,0),FALSE))</f>
        <v/>
      </c>
      <c r="H127" s="122" t="str">
        <f>IF(ISERROR(1/VLOOKUP($B127,Miljö!$B$1:$T$480,MATCH("Såld mängd produktionsspecifik fjärrvärme (GWh)",Miljö!$B$1:$T$1,0),FALSE)),"",VLOOKUP($B127,Miljö!$B$1:$T$480,MATCH("Såld mängd produktionsspecifik fjärrvärme (GWh)",Miljö!$B$1:$T$1,0),FALSE))</f>
        <v/>
      </c>
      <c r="J127" s="122" t="str">
        <f t="shared" si="1"/>
        <v>Hagfors Energi AB</v>
      </c>
    </row>
    <row r="128" spans="1:10" x14ac:dyDescent="0.25">
      <c r="A128" t="s">
        <v>181</v>
      </c>
      <c r="B128" t="s">
        <v>182</v>
      </c>
      <c r="C128"/>
      <c r="D128" s="122" t="str">
        <f>IF(ISERROR(1/VLOOKUP($B128,Kraftvärmeprod!$B$1:$D$480,MATCH("Total värmeproduktion i kraftvärmeverk i kombinerad drift (GWh)",Kraftvärmeprod!$B$1:$AV$1,0),FALSE)),"Ej kraftvärme","Alternativproduktionsmetoden")</f>
        <v>Alternativproduktionsmetoden</v>
      </c>
      <c r="E128" s="122">
        <f>VLOOKUP($B128,Totalt!$B$1:$BP$480,MATCH("total el",Totalt!$B$1:$BP$1,0),FALSE)</f>
        <v>21.229600000000001</v>
      </c>
      <c r="F128" s="123">
        <f>IF(ISERROR(1/VLOOKUP($B128,Kraftvärmeprod!$B$1:$BD$480,MATCH("Total värmeproduktion i kraftvärmeverk i kombinerad drift (GWh)",Kraftvärmeprod!$B$1:$AV$1,0),FALSE)),"",VLOOKUP($B128,'Slutlig allokering kvv'!$B$1:$BA$480,MATCH(F$1,'Slutlig allokering kvv'!$B$1:$AS$1,0),FALSE))</f>
        <v>0.59457897546738026</v>
      </c>
      <c r="G128" s="122">
        <f>IF(ISERROR(1/VLOOKUP($B128,Kraftvärmeprod!$B$1:$AV$480,MATCH("Producerad elenergi i kraftvärmeverk (GWh)",Kraftvärmeprod!$B$1:$AV$1,0),FALSE)),"",VLOOKUP($B128,Kraftvärmeprod!$B$1:$AV$480,MATCH("Producerad elenergi i kraftvärmeverk (GWh)",Kraftvärmeprod!$B$1:$AV$1,0),FALSE))</f>
        <v>71.099999999999994</v>
      </c>
      <c r="H128" s="122" t="str">
        <f>IF(ISERROR(1/VLOOKUP($B128,Miljö!$B$1:$T$480,MATCH("Såld mängd produktionsspecifik fjärrvärme (GWh)",Miljö!$B$1:$T$1,0),FALSE)),"",VLOOKUP($B128,Miljö!$B$1:$T$480,MATCH("Såld mängd produktionsspecifik fjärrvärme (GWh)",Miljö!$B$1:$T$1,0),FALSE))</f>
        <v/>
      </c>
      <c r="J128" s="122" t="str">
        <f t="shared" si="1"/>
        <v>Halmstads Energi och Miljö AB</v>
      </c>
    </row>
    <row r="129" spans="1:10" x14ac:dyDescent="0.25">
      <c r="A129" t="s">
        <v>183</v>
      </c>
      <c r="B129" t="s">
        <v>184</v>
      </c>
      <c r="C129"/>
      <c r="D129" s="122" t="str">
        <f>IF(ISERROR(1/VLOOKUP($B129,Kraftvärmeprod!$B$1:$D$480,MATCH("Total värmeproduktion i kraftvärmeverk i kombinerad drift (GWh)",Kraftvärmeprod!$B$1:$AV$1,0),FALSE)),"Ej kraftvärme","Alternativproduktionsmetoden")</f>
        <v>Ej kraftvärme</v>
      </c>
      <c r="E129" s="122">
        <f>VLOOKUP($B129,Totalt!$B$1:$BP$480,MATCH("total el",Totalt!$B$1:$BP$1,0),FALSE)</f>
        <v>1.296</v>
      </c>
      <c r="F129" s="123" t="str">
        <f>IF(ISERROR(1/VLOOKUP($B129,Kraftvärmeprod!$B$1:$BD$480,MATCH("Total värmeproduktion i kraftvärmeverk i kombinerad drift (GWh)",Kraftvärmeprod!$B$1:$AV$1,0),FALSE)),"",VLOOKUP($B129,'Slutlig allokering kvv'!$B$1:$BA$480,MATCH(F$1,'Slutlig allokering kvv'!$B$1:$AS$1,0),FALSE))</f>
        <v/>
      </c>
      <c r="G129" s="122" t="str">
        <f>IF(ISERROR(1/VLOOKUP($B129,Kraftvärmeprod!$B$1:$AV$480,MATCH("Producerad elenergi i kraftvärmeverk (GWh)",Kraftvärmeprod!$B$1:$AV$1,0),FALSE)),"",VLOOKUP($B129,Kraftvärmeprod!$B$1:$AV$480,MATCH("Producerad elenergi i kraftvärmeverk (GWh)",Kraftvärmeprod!$B$1:$AV$1,0),FALSE))</f>
        <v/>
      </c>
      <c r="H129" s="122" t="str">
        <f>IF(ISERROR(1/VLOOKUP($B129,Miljö!$B$1:$T$480,MATCH("Såld mängd produktionsspecifik fjärrvärme (GWh)",Miljö!$B$1:$T$1,0),FALSE)),"",VLOOKUP($B129,Miljö!$B$1:$T$480,MATCH("Såld mängd produktionsspecifik fjärrvärme (GWh)",Miljö!$B$1:$T$1,0),FALSE))</f>
        <v/>
      </c>
      <c r="J129" s="122" t="str">
        <f t="shared" si="1"/>
        <v>Hammarö Energi AB</v>
      </c>
    </row>
    <row r="130" spans="1:10" x14ac:dyDescent="0.25">
      <c r="A130" t="s">
        <v>185</v>
      </c>
      <c r="B130" t="s">
        <v>186</v>
      </c>
      <c r="C130"/>
      <c r="D130" s="122" t="str">
        <f>IF(ISERROR(1/VLOOKUP($B130,Kraftvärmeprod!$B$1:$D$480,MATCH("Total värmeproduktion i kraftvärmeverk i kombinerad drift (GWh)",Kraftvärmeprod!$B$1:$AV$1,0),FALSE)),"Ej kraftvärme","Alternativproduktionsmetoden")</f>
        <v>Alternativproduktionsmetoden</v>
      </c>
      <c r="E130" s="122">
        <f>VLOOKUP($B130,Totalt!$B$1:$BP$480,MATCH("total el",Totalt!$B$1:$BP$1,0),FALSE)</f>
        <v>1.6739999999999999</v>
      </c>
      <c r="F130" s="123">
        <f>IF(ISERROR(1/VLOOKUP($B130,Kraftvärmeprod!$B$1:$BD$480,MATCH("Total värmeproduktion i kraftvärmeverk i kombinerad drift (GWh)",Kraftvärmeprod!$B$1:$AV$1,0),FALSE)),"",VLOOKUP($B130,'Slutlig allokering kvv'!$B$1:$BA$480,MATCH(F$1,'Slutlig allokering kvv'!$B$1:$AS$1,0),FALSE))</f>
        <v>0.64572458471760785</v>
      </c>
      <c r="G130" s="122">
        <f>IF(ISERROR(1/VLOOKUP($B130,Kraftvärmeprod!$B$1:$AV$480,MATCH("Producerad elenergi i kraftvärmeverk (GWh)",Kraftvärmeprod!$B$1:$AV$1,0),FALSE)),"",VLOOKUP($B130,Kraftvärmeprod!$B$1:$AV$480,MATCH("Producerad elenergi i kraftvärmeverk (GWh)",Kraftvärmeprod!$B$1:$AV$1,0),FALSE))</f>
        <v>8.4</v>
      </c>
      <c r="H130" s="122" t="str">
        <f>IF(ISERROR(1/VLOOKUP($B130,Miljö!$B$1:$T$480,MATCH("Såld mängd produktionsspecifik fjärrvärme (GWh)",Miljö!$B$1:$T$1,0),FALSE)),"",VLOOKUP($B130,Miljö!$B$1:$T$480,MATCH("Såld mängd produktionsspecifik fjärrvärme (GWh)",Miljö!$B$1:$T$1,0),FALSE))</f>
        <v/>
      </c>
      <c r="J130" s="122" t="str">
        <f t="shared" si="1"/>
        <v>Hedemora Energi AB</v>
      </c>
    </row>
    <row r="131" spans="1:10" x14ac:dyDescent="0.25">
      <c r="A131" t="s">
        <v>185</v>
      </c>
      <c r="B131" t="s">
        <v>187</v>
      </c>
      <c r="C131"/>
      <c r="D131" s="122" t="str">
        <f>IF(ISERROR(1/VLOOKUP($B131,Kraftvärmeprod!$B$1:$D$480,MATCH("Total värmeproduktion i kraftvärmeverk i kombinerad drift (GWh)",Kraftvärmeprod!$B$1:$AV$1,0),FALSE)),"Ej kraftvärme","Alternativproduktionsmetoden")</f>
        <v>Ej kraftvärme</v>
      </c>
      <c r="E131" s="122">
        <f>VLOOKUP($B131,Totalt!$B$1:$BP$480,MATCH("total el",Totalt!$B$1:$BP$1,0),FALSE)</f>
        <v>0.183</v>
      </c>
      <c r="F131" s="123" t="str">
        <f>IF(ISERROR(1/VLOOKUP($B131,Kraftvärmeprod!$B$1:$BD$480,MATCH("Total värmeproduktion i kraftvärmeverk i kombinerad drift (GWh)",Kraftvärmeprod!$B$1:$AV$1,0),FALSE)),"",VLOOKUP($B131,'Slutlig allokering kvv'!$B$1:$BA$480,MATCH(F$1,'Slutlig allokering kvv'!$B$1:$AS$1,0),FALSE))</f>
        <v/>
      </c>
      <c r="G131" s="122" t="str">
        <f>IF(ISERROR(1/VLOOKUP($B131,Kraftvärmeprod!$B$1:$AV$480,MATCH("Producerad elenergi i kraftvärmeverk (GWh)",Kraftvärmeprod!$B$1:$AV$1,0),FALSE)),"",VLOOKUP($B131,Kraftvärmeprod!$B$1:$AV$480,MATCH("Producerad elenergi i kraftvärmeverk (GWh)",Kraftvärmeprod!$B$1:$AV$1,0),FALSE))</f>
        <v/>
      </c>
      <c r="H131" s="122" t="str">
        <f>IF(ISERROR(1/VLOOKUP($B131,Miljö!$B$1:$T$480,MATCH("Såld mängd produktionsspecifik fjärrvärme (GWh)",Miljö!$B$1:$T$1,0),FALSE)),"",VLOOKUP($B131,Miljö!$B$1:$T$480,MATCH("Såld mängd produktionsspecifik fjärrvärme (GWh)",Miljö!$B$1:$T$1,0),FALSE))</f>
        <v/>
      </c>
      <c r="J131" s="122" t="str">
        <f t="shared" ref="J131:J194" si="2">A131</f>
        <v>Hedemora Energi AB</v>
      </c>
    </row>
    <row r="132" spans="1:10" x14ac:dyDescent="0.25">
      <c r="A132" t="s">
        <v>185</v>
      </c>
      <c r="B132" t="s">
        <v>188</v>
      </c>
      <c r="C132"/>
      <c r="D132" s="122" t="str">
        <f>IF(ISERROR(1/VLOOKUP($B132,Kraftvärmeprod!$B$1:$D$480,MATCH("Total värmeproduktion i kraftvärmeverk i kombinerad drift (GWh)",Kraftvärmeprod!$B$1:$AV$1,0),FALSE)),"Ej kraftvärme","Alternativproduktionsmetoden")</f>
        <v>Ej kraftvärme</v>
      </c>
      <c r="E132" s="122">
        <f>VLOOKUP($B132,Totalt!$B$1:$BP$480,MATCH("total el",Totalt!$B$1:$BP$1,0),FALSE)</f>
        <v>5.9249999999999997E-2</v>
      </c>
      <c r="F132" s="123" t="str">
        <f>IF(ISERROR(1/VLOOKUP($B132,Kraftvärmeprod!$B$1:$BD$480,MATCH("Total värmeproduktion i kraftvärmeverk i kombinerad drift (GWh)",Kraftvärmeprod!$B$1:$AV$1,0),FALSE)),"",VLOOKUP($B132,'Slutlig allokering kvv'!$B$1:$BA$480,MATCH(F$1,'Slutlig allokering kvv'!$B$1:$AS$1,0),FALSE))</f>
        <v/>
      </c>
      <c r="G132" s="122" t="str">
        <f>IF(ISERROR(1/VLOOKUP($B132,Kraftvärmeprod!$B$1:$AV$480,MATCH("Producerad elenergi i kraftvärmeverk (GWh)",Kraftvärmeprod!$B$1:$AV$1,0),FALSE)),"",VLOOKUP($B132,Kraftvärmeprod!$B$1:$AV$480,MATCH("Producerad elenergi i kraftvärmeverk (GWh)",Kraftvärmeprod!$B$1:$AV$1,0),FALSE))</f>
        <v/>
      </c>
      <c r="H132" s="122" t="str">
        <f>IF(ISERROR(1/VLOOKUP($B132,Miljö!$B$1:$T$480,MATCH("Såld mängd produktionsspecifik fjärrvärme (GWh)",Miljö!$B$1:$T$1,0),FALSE)),"",VLOOKUP($B132,Miljö!$B$1:$T$480,MATCH("Såld mängd produktionsspecifik fjärrvärme (GWh)",Miljö!$B$1:$T$1,0),FALSE))</f>
        <v/>
      </c>
      <c r="J132" s="122" t="str">
        <f t="shared" si="2"/>
        <v>Hedemora Energi AB</v>
      </c>
    </row>
    <row r="133" spans="1:10" x14ac:dyDescent="0.25">
      <c r="A133" t="s">
        <v>185</v>
      </c>
      <c r="B133" t="s">
        <v>189</v>
      </c>
      <c r="C133"/>
      <c r="D133" s="122" t="str">
        <f>IF(ISERROR(1/VLOOKUP($B133,Kraftvärmeprod!$B$1:$D$480,MATCH("Total värmeproduktion i kraftvärmeverk i kombinerad drift (GWh)",Kraftvärmeprod!$B$1:$AV$1,0),FALSE)),"Ej kraftvärme","Alternativproduktionsmetoden")</f>
        <v>Alternativproduktionsmetoden</v>
      </c>
      <c r="E133" s="122">
        <f>VLOOKUP($B133,Totalt!$B$1:$BP$480,MATCH("total el",Totalt!$B$1:$BP$1,0),FALSE)</f>
        <v>1.47</v>
      </c>
      <c r="F133" s="123">
        <f>IF(ISERROR(1/VLOOKUP($B133,Kraftvärmeprod!$B$1:$BD$480,MATCH("Total värmeproduktion i kraftvärmeverk i kombinerad drift (GWh)",Kraftvärmeprod!$B$1:$AV$1,0),FALSE)),"",VLOOKUP($B133,'Slutlig allokering kvv'!$B$1:$BA$480,MATCH(F$1,'Slutlig allokering kvv'!$B$1:$AS$1,0),FALSE))</f>
        <v>0.67078206278026897</v>
      </c>
      <c r="G133" s="122">
        <f>IF(ISERROR(1/VLOOKUP($B133,Kraftvärmeprod!$B$1:$AV$480,MATCH("Producerad elenergi i kraftvärmeverk (GWh)",Kraftvärmeprod!$B$1:$AV$1,0),FALSE)),"",VLOOKUP($B133,Kraftvärmeprod!$B$1:$AV$480,MATCH("Producerad elenergi i kraftvärmeverk (GWh)",Kraftvärmeprod!$B$1:$AV$1,0),FALSE))</f>
        <v>7.1</v>
      </c>
      <c r="H133" s="122" t="str">
        <f>IF(ISERROR(1/VLOOKUP($B133,Miljö!$B$1:$T$480,MATCH("Såld mängd produktionsspecifik fjärrvärme (GWh)",Miljö!$B$1:$T$1,0),FALSE)),"",VLOOKUP($B133,Miljö!$B$1:$T$480,MATCH("Såld mängd produktionsspecifik fjärrvärme (GWh)",Miljö!$B$1:$T$1,0),FALSE))</f>
        <v/>
      </c>
      <c r="J133" s="122" t="str">
        <f t="shared" si="2"/>
        <v>Hedemora Energi AB</v>
      </c>
    </row>
    <row r="134" spans="1:10" x14ac:dyDescent="0.25">
      <c r="A134" t="s">
        <v>190</v>
      </c>
      <c r="B134" t="s">
        <v>191</v>
      </c>
      <c r="C134"/>
      <c r="D134" s="122" t="str">
        <f>IF(ISERROR(1/VLOOKUP($B134,Kraftvärmeprod!$B$1:$D$480,MATCH("Total värmeproduktion i kraftvärmeverk i kombinerad drift (GWh)",Kraftvärmeprod!$B$1:$AV$1,0),FALSE)),"Ej kraftvärme","Alternativproduktionsmetoden")</f>
        <v>Ej kraftvärme</v>
      </c>
      <c r="E134" s="122">
        <f>VLOOKUP($B134,Totalt!$B$1:$BP$480,MATCH("total el",Totalt!$B$1:$BP$1,0),FALSE)</f>
        <v>0.72199999999999998</v>
      </c>
      <c r="F134" s="123" t="str">
        <f>IF(ISERROR(1/VLOOKUP($B134,Kraftvärmeprod!$B$1:$BD$480,MATCH("Total värmeproduktion i kraftvärmeverk i kombinerad drift (GWh)",Kraftvärmeprod!$B$1:$AV$1,0),FALSE)),"",VLOOKUP($B134,'Slutlig allokering kvv'!$B$1:$BA$480,MATCH(F$1,'Slutlig allokering kvv'!$B$1:$AS$1,0),FALSE))</f>
        <v/>
      </c>
      <c r="G134" s="122" t="str">
        <f>IF(ISERROR(1/VLOOKUP($B134,Kraftvärmeprod!$B$1:$AV$480,MATCH("Producerad elenergi i kraftvärmeverk (GWh)",Kraftvärmeprod!$B$1:$AV$1,0),FALSE)),"",VLOOKUP($B134,Kraftvärmeprod!$B$1:$AV$480,MATCH("Producerad elenergi i kraftvärmeverk (GWh)",Kraftvärmeprod!$B$1:$AV$1,0),FALSE))</f>
        <v/>
      </c>
      <c r="H134" s="122" t="str">
        <f>IF(ISERROR(1/VLOOKUP($B134,Miljö!$B$1:$T$480,MATCH("Såld mängd produktionsspecifik fjärrvärme (GWh)",Miljö!$B$1:$T$1,0),FALSE)),"",VLOOKUP($B134,Miljö!$B$1:$T$480,MATCH("Såld mängd produktionsspecifik fjärrvärme (GWh)",Miljö!$B$1:$T$1,0),FALSE))</f>
        <v/>
      </c>
      <c r="J134" s="122" t="str">
        <f t="shared" si="2"/>
        <v>Hjo Energi AB</v>
      </c>
    </row>
    <row r="135" spans="1:10" x14ac:dyDescent="0.25">
      <c r="A135" t="s">
        <v>192</v>
      </c>
      <c r="B135" t="s">
        <v>193</v>
      </c>
      <c r="C135"/>
      <c r="D135" s="122" t="str">
        <f>IF(ISERROR(1/VLOOKUP($B135,Kraftvärmeprod!$B$1:$D$480,MATCH("Total värmeproduktion i kraftvärmeverk i kombinerad drift (GWh)",Kraftvärmeprod!$B$1:$AV$1,0),FALSE)),"Ej kraftvärme","Alternativproduktionsmetoden")</f>
        <v>Alternativproduktionsmetoden</v>
      </c>
      <c r="E135" s="122">
        <f>VLOOKUP($B135,Totalt!$B$1:$BP$480,MATCH("total el",Totalt!$B$1:$BP$1,0),FALSE)</f>
        <v>9.5815300000000008</v>
      </c>
      <c r="F135" s="123">
        <f>IF(ISERROR(1/VLOOKUP($B135,Kraftvärmeprod!$B$1:$BD$480,MATCH("Total värmeproduktion i kraftvärmeverk i kombinerad drift (GWh)",Kraftvärmeprod!$B$1:$AV$1,0),FALSE)),"",VLOOKUP($B135,'Slutlig allokering kvv'!$B$1:$BA$480,MATCH(F$1,'Slutlig allokering kvv'!$B$1:$AS$1,0),FALSE))</f>
        <v>0.61091414752116102</v>
      </c>
      <c r="G135" s="122">
        <f>IF(ISERROR(1/VLOOKUP($B135,Kraftvärmeprod!$B$1:$AV$480,MATCH("Producerad elenergi i kraftvärmeverk (GWh)",Kraftvärmeprod!$B$1:$AV$1,0),FALSE)),"",VLOOKUP($B135,Kraftvärmeprod!$B$1:$AV$480,MATCH("Producerad elenergi i kraftvärmeverk (GWh)",Kraftvärmeprod!$B$1:$AV$1,0),FALSE))</f>
        <v>33.299999999999997</v>
      </c>
      <c r="H135" s="122" t="str">
        <f>IF(ISERROR(1/VLOOKUP($B135,Miljö!$B$1:$T$480,MATCH("Såld mängd produktionsspecifik fjärrvärme (GWh)",Miljö!$B$1:$T$1,0),FALSE)),"",VLOOKUP($B135,Miljö!$B$1:$T$480,MATCH("Såld mängd produktionsspecifik fjärrvärme (GWh)",Miljö!$B$1:$T$1,0),FALSE))</f>
        <v/>
      </c>
      <c r="J135" s="122" t="str">
        <f t="shared" si="2"/>
        <v>Härnösand Energi &amp; Miljö AB</v>
      </c>
    </row>
    <row r="136" spans="1:10" x14ac:dyDescent="0.25">
      <c r="A136" t="s">
        <v>194</v>
      </c>
      <c r="B136" t="s">
        <v>195</v>
      </c>
      <c r="C136"/>
      <c r="D136" s="122" t="str">
        <f>IF(ISERROR(1/VLOOKUP($B136,Kraftvärmeprod!$B$1:$D$480,MATCH("Total värmeproduktion i kraftvärmeverk i kombinerad drift (GWh)",Kraftvärmeprod!$B$1:$AV$1,0),FALSE)),"Ej kraftvärme","Alternativproduktionsmetoden")</f>
        <v>Alternativproduktionsmetoden</v>
      </c>
      <c r="E136" s="122">
        <f>VLOOKUP($B136,Totalt!$B$1:$BP$480,MATCH("total el",Totalt!$B$1:$BP$1,0),FALSE)</f>
        <v>9.1</v>
      </c>
      <c r="F136" s="123">
        <f>IF(ISERROR(1/VLOOKUP($B136,Kraftvärmeprod!$B$1:$BD$480,MATCH("Total värmeproduktion i kraftvärmeverk i kombinerad drift (GWh)",Kraftvärmeprod!$B$1:$AV$1,0),FALSE)),"",VLOOKUP($B136,'Slutlig allokering kvv'!$B$1:$BA$480,MATCH(F$1,'Slutlig allokering kvv'!$B$1:$AS$1,0),FALSE))</f>
        <v>0.78206957136794453</v>
      </c>
      <c r="G136" s="122">
        <f>IF(ISERROR(1/VLOOKUP($B136,Kraftvärmeprod!$B$1:$AV$480,MATCH("Producerad elenergi i kraftvärmeverk (GWh)",Kraftvärmeprod!$B$1:$AV$1,0),FALSE)),"",VLOOKUP($B136,Kraftvärmeprod!$B$1:$AV$480,MATCH("Producerad elenergi i kraftvärmeverk (GWh)",Kraftvärmeprod!$B$1:$AV$1,0),FALSE))</f>
        <v>9.1</v>
      </c>
      <c r="H136" s="122" t="str">
        <f>IF(ISERROR(1/VLOOKUP($B136,Miljö!$B$1:$T$480,MATCH("Såld mängd produktionsspecifik fjärrvärme (GWh)",Miljö!$B$1:$T$1,0),FALSE)),"",VLOOKUP($B136,Miljö!$B$1:$T$480,MATCH("Såld mängd produktionsspecifik fjärrvärme (GWh)",Miljö!$B$1:$T$1,0),FALSE))</f>
        <v/>
      </c>
      <c r="J136" s="122" t="str">
        <f t="shared" si="2"/>
        <v>Hässleholm Miljö AB</v>
      </c>
    </row>
    <row r="137" spans="1:10" x14ac:dyDescent="0.25">
      <c r="A137" t="s">
        <v>194</v>
      </c>
      <c r="B137" t="s">
        <v>196</v>
      </c>
      <c r="C137"/>
      <c r="D137" s="122" t="str">
        <f>IF(ISERROR(1/VLOOKUP($B137,Kraftvärmeprod!$B$1:$D$480,MATCH("Total värmeproduktion i kraftvärmeverk i kombinerad drift (GWh)",Kraftvärmeprod!$B$1:$AV$1,0),FALSE)),"Ej kraftvärme","Alternativproduktionsmetoden")</f>
        <v>Ej kraftvärme</v>
      </c>
      <c r="E137" s="122">
        <f>VLOOKUP($B137,Totalt!$B$1:$BP$480,MATCH("total el",Totalt!$B$1:$BP$1,0),FALSE)</f>
        <v>0.64</v>
      </c>
      <c r="F137" s="123" t="str">
        <f>IF(ISERROR(1/VLOOKUP($B137,Kraftvärmeprod!$B$1:$BD$480,MATCH("Total värmeproduktion i kraftvärmeverk i kombinerad drift (GWh)",Kraftvärmeprod!$B$1:$AV$1,0),FALSE)),"",VLOOKUP($B137,'Slutlig allokering kvv'!$B$1:$BA$480,MATCH(F$1,'Slutlig allokering kvv'!$B$1:$AS$1,0),FALSE))</f>
        <v/>
      </c>
      <c r="G137" s="122" t="str">
        <f>IF(ISERROR(1/VLOOKUP($B137,Kraftvärmeprod!$B$1:$AV$480,MATCH("Producerad elenergi i kraftvärmeverk (GWh)",Kraftvärmeprod!$B$1:$AV$1,0),FALSE)),"",VLOOKUP($B137,Kraftvärmeprod!$B$1:$AV$480,MATCH("Producerad elenergi i kraftvärmeverk (GWh)",Kraftvärmeprod!$B$1:$AV$1,0),FALSE))</f>
        <v/>
      </c>
      <c r="H137" s="122" t="str">
        <f>IF(ISERROR(1/VLOOKUP($B137,Miljö!$B$1:$T$480,MATCH("Såld mängd produktionsspecifik fjärrvärme (GWh)",Miljö!$B$1:$T$1,0),FALSE)),"",VLOOKUP($B137,Miljö!$B$1:$T$480,MATCH("Såld mängd produktionsspecifik fjärrvärme (GWh)",Miljö!$B$1:$T$1,0),FALSE))</f>
        <v/>
      </c>
      <c r="J137" s="122" t="str">
        <f t="shared" si="2"/>
        <v>Hässleholm Miljö AB</v>
      </c>
    </row>
    <row r="138" spans="1:10" x14ac:dyDescent="0.25">
      <c r="A138" t="s">
        <v>197</v>
      </c>
      <c r="B138" t="s">
        <v>198</v>
      </c>
      <c r="C138"/>
      <c r="D138" s="122" t="str">
        <f>IF(ISERROR(1/VLOOKUP($B138,Kraftvärmeprod!$B$1:$D$480,MATCH("Total värmeproduktion i kraftvärmeverk i kombinerad drift (GWh)",Kraftvärmeprod!$B$1:$AV$1,0),FALSE)),"Ej kraftvärme","Alternativproduktionsmetoden")</f>
        <v>Ej kraftvärme</v>
      </c>
      <c r="E138" s="122">
        <f>VLOOKUP($B138,Totalt!$B$1:$BP$480,MATCH("total el",Totalt!$B$1:$BP$1,0),FALSE)</f>
        <v>0.34950799999999999</v>
      </c>
      <c r="F138" s="123" t="str">
        <f>IF(ISERROR(1/VLOOKUP($B138,Kraftvärmeprod!$B$1:$BD$480,MATCH("Total värmeproduktion i kraftvärmeverk i kombinerad drift (GWh)",Kraftvärmeprod!$B$1:$AV$1,0),FALSE)),"",VLOOKUP($B138,'Slutlig allokering kvv'!$B$1:$BA$480,MATCH(F$1,'Slutlig allokering kvv'!$B$1:$AS$1,0),FALSE))</f>
        <v/>
      </c>
      <c r="G138" s="122" t="str">
        <f>IF(ISERROR(1/VLOOKUP($B138,Kraftvärmeprod!$B$1:$AV$480,MATCH("Producerad elenergi i kraftvärmeverk (GWh)",Kraftvärmeprod!$B$1:$AV$1,0),FALSE)),"",VLOOKUP($B138,Kraftvärmeprod!$B$1:$AV$480,MATCH("Producerad elenergi i kraftvärmeverk (GWh)",Kraftvärmeprod!$B$1:$AV$1,0),FALSE))</f>
        <v/>
      </c>
      <c r="H138" s="122" t="str">
        <f>IF(ISERROR(1/VLOOKUP($B138,Miljö!$B$1:$T$480,MATCH("Såld mängd produktionsspecifik fjärrvärme (GWh)",Miljö!$B$1:$T$1,0),FALSE)),"",VLOOKUP($B138,Miljö!$B$1:$T$480,MATCH("Såld mängd produktionsspecifik fjärrvärme (GWh)",Miljö!$B$1:$T$1,0),FALSE))</f>
        <v/>
      </c>
      <c r="J138" s="122" t="str">
        <f t="shared" si="2"/>
        <v>Höganäs Energi AB</v>
      </c>
    </row>
    <row r="139" spans="1:10" x14ac:dyDescent="0.25">
      <c r="A139" t="s">
        <v>199</v>
      </c>
      <c r="B139" t="s">
        <v>200</v>
      </c>
      <c r="C139"/>
      <c r="D139" s="122" t="str">
        <f>IF(ISERROR(1/VLOOKUP($B139,Kraftvärmeprod!$B$1:$D$480,MATCH("Total värmeproduktion i kraftvärmeverk i kombinerad drift (GWh)",Kraftvärmeprod!$B$1:$AV$1,0),FALSE)),"Ej kraftvärme","Alternativproduktionsmetoden")</f>
        <v>Ej kraftvärme</v>
      </c>
      <c r="E139" s="122">
        <f>VLOOKUP($B139,Totalt!$B$1:$BP$480,MATCH("total el",Totalt!$B$1:$BP$1,0),FALSE)</f>
        <v>1</v>
      </c>
      <c r="F139" s="123" t="str">
        <f>IF(ISERROR(1/VLOOKUP($B139,Kraftvärmeprod!$B$1:$BD$480,MATCH("Total värmeproduktion i kraftvärmeverk i kombinerad drift (GWh)",Kraftvärmeprod!$B$1:$AV$1,0),FALSE)),"",VLOOKUP($B139,'Slutlig allokering kvv'!$B$1:$BA$480,MATCH(F$1,'Slutlig allokering kvv'!$B$1:$AS$1,0),FALSE))</f>
        <v/>
      </c>
      <c r="G139" s="122" t="str">
        <f>IF(ISERROR(1/VLOOKUP($B139,Kraftvärmeprod!$B$1:$AV$480,MATCH("Producerad elenergi i kraftvärmeverk (GWh)",Kraftvärmeprod!$B$1:$AV$1,0),FALSE)),"",VLOOKUP($B139,Kraftvärmeprod!$B$1:$AV$480,MATCH("Producerad elenergi i kraftvärmeverk (GWh)",Kraftvärmeprod!$B$1:$AV$1,0),FALSE))</f>
        <v/>
      </c>
      <c r="H139" s="122" t="str">
        <f>IF(ISERROR(1/VLOOKUP($B139,Miljö!$B$1:$T$480,MATCH("Såld mängd produktionsspecifik fjärrvärme (GWh)",Miljö!$B$1:$T$1,0),FALSE)),"",VLOOKUP($B139,Miljö!$B$1:$T$480,MATCH("Såld mängd produktionsspecifik fjärrvärme (GWh)",Miljö!$B$1:$T$1,0),FALSE))</f>
        <v/>
      </c>
      <c r="J139" s="122" t="str">
        <f t="shared" si="2"/>
        <v>Jokkmokks Värmeverk AB</v>
      </c>
    </row>
    <row r="140" spans="1:10" x14ac:dyDescent="0.25">
      <c r="A140" t="s">
        <v>201</v>
      </c>
      <c r="B140" t="s">
        <v>202</v>
      </c>
      <c r="C140"/>
      <c r="D140" s="122" t="str">
        <f>IF(ISERROR(1/VLOOKUP($B140,Kraftvärmeprod!$B$1:$D$480,MATCH("Total värmeproduktion i kraftvärmeverk i kombinerad drift (GWh)",Kraftvärmeprod!$B$1:$AV$1,0),FALSE)),"Ej kraftvärme","Alternativproduktionsmetoden")</f>
        <v>Ej kraftvärme</v>
      </c>
      <c r="E140" s="122">
        <f>VLOOKUP($B140,Totalt!$B$1:$BP$480,MATCH("total el",Totalt!$B$1:$BP$1,0),FALSE)</f>
        <v>0</v>
      </c>
      <c r="F140" s="123" t="str">
        <f>IF(ISERROR(1/VLOOKUP($B140,Kraftvärmeprod!$B$1:$BD$480,MATCH("Total värmeproduktion i kraftvärmeverk i kombinerad drift (GWh)",Kraftvärmeprod!$B$1:$AV$1,0),FALSE)),"",VLOOKUP($B140,'Slutlig allokering kvv'!$B$1:$BA$480,MATCH(F$1,'Slutlig allokering kvv'!$B$1:$AS$1,0),FALSE))</f>
        <v/>
      </c>
      <c r="G140" s="122" t="str">
        <f>IF(ISERROR(1/VLOOKUP($B140,Kraftvärmeprod!$B$1:$AV$480,MATCH("Producerad elenergi i kraftvärmeverk (GWh)",Kraftvärmeprod!$B$1:$AV$1,0),FALSE)),"",VLOOKUP($B140,Kraftvärmeprod!$B$1:$AV$480,MATCH("Producerad elenergi i kraftvärmeverk (GWh)",Kraftvärmeprod!$B$1:$AV$1,0),FALSE))</f>
        <v/>
      </c>
      <c r="H140" s="122" t="str">
        <f>IF(ISERROR(1/VLOOKUP($B140,Miljö!$B$1:$T$480,MATCH("Såld mängd produktionsspecifik fjärrvärme (GWh)",Miljö!$B$1:$T$1,0),FALSE)),"",VLOOKUP($B140,Miljö!$B$1:$T$480,MATCH("Såld mängd produktionsspecifik fjärrvärme (GWh)",Miljö!$B$1:$T$1,0),FALSE))</f>
        <v/>
      </c>
      <c r="J140" s="122" t="str">
        <f t="shared" si="2"/>
        <v>Jämtkraft AB</v>
      </c>
    </row>
    <row r="141" spans="1:10" x14ac:dyDescent="0.25">
      <c r="A141" t="s">
        <v>201</v>
      </c>
      <c r="B141" t="s">
        <v>203</v>
      </c>
      <c r="C141"/>
      <c r="D141" s="122" t="str">
        <f>IF(ISERROR(1/VLOOKUP($B141,Kraftvärmeprod!$B$1:$D$480,MATCH("Total värmeproduktion i kraftvärmeverk i kombinerad drift (GWh)",Kraftvärmeprod!$B$1:$AV$1,0),FALSE)),"Ej kraftvärme","Alternativproduktionsmetoden")</f>
        <v>Ej kraftvärme</v>
      </c>
      <c r="E141" s="122">
        <f>VLOOKUP($B141,Totalt!$B$1:$BP$480,MATCH("total el",Totalt!$B$1:$BP$1,0),FALSE)</f>
        <v>0.76340000000000008</v>
      </c>
      <c r="F141" s="123" t="str">
        <f>IF(ISERROR(1/VLOOKUP($B141,Kraftvärmeprod!$B$1:$BD$480,MATCH("Total värmeproduktion i kraftvärmeverk i kombinerad drift (GWh)",Kraftvärmeprod!$B$1:$AV$1,0),FALSE)),"",VLOOKUP($B141,'Slutlig allokering kvv'!$B$1:$BA$480,MATCH(F$1,'Slutlig allokering kvv'!$B$1:$AS$1,0),FALSE))</f>
        <v/>
      </c>
      <c r="G141" s="122" t="str">
        <f>IF(ISERROR(1/VLOOKUP($B141,Kraftvärmeprod!$B$1:$AV$480,MATCH("Producerad elenergi i kraftvärmeverk (GWh)",Kraftvärmeprod!$B$1:$AV$1,0),FALSE)),"",VLOOKUP($B141,Kraftvärmeprod!$B$1:$AV$480,MATCH("Producerad elenergi i kraftvärmeverk (GWh)",Kraftvärmeprod!$B$1:$AV$1,0),FALSE))</f>
        <v/>
      </c>
      <c r="H141" s="122" t="str">
        <f>IF(ISERROR(1/VLOOKUP($B141,Miljö!$B$1:$T$480,MATCH("Såld mängd produktionsspecifik fjärrvärme (GWh)",Miljö!$B$1:$T$1,0),FALSE)),"",VLOOKUP($B141,Miljö!$B$1:$T$480,MATCH("Såld mängd produktionsspecifik fjärrvärme (GWh)",Miljö!$B$1:$T$1,0),FALSE))</f>
        <v/>
      </c>
      <c r="J141" s="122" t="str">
        <f t="shared" si="2"/>
        <v>Jämtkraft AB</v>
      </c>
    </row>
    <row r="142" spans="1:10" x14ac:dyDescent="0.25">
      <c r="A142" t="s">
        <v>201</v>
      </c>
      <c r="B142" t="s">
        <v>204</v>
      </c>
      <c r="C142"/>
      <c r="D142" s="122" t="str">
        <f>IF(ISERROR(1/VLOOKUP($B142,Kraftvärmeprod!$B$1:$D$480,MATCH("Total värmeproduktion i kraftvärmeverk i kombinerad drift (GWh)",Kraftvärmeprod!$B$1:$AV$1,0),FALSE)),"Ej kraftvärme","Alternativproduktionsmetoden")</f>
        <v>Ej kraftvärme</v>
      </c>
      <c r="E142" s="122">
        <f>VLOOKUP($B142,Totalt!$B$1:$BP$480,MATCH("total el",Totalt!$B$1:$BP$1,0),FALSE)</f>
        <v>2.3832</v>
      </c>
      <c r="F142" s="123" t="str">
        <f>IF(ISERROR(1/VLOOKUP($B142,Kraftvärmeprod!$B$1:$BD$480,MATCH("Total värmeproduktion i kraftvärmeverk i kombinerad drift (GWh)",Kraftvärmeprod!$B$1:$AV$1,0),FALSE)),"",VLOOKUP($B142,'Slutlig allokering kvv'!$B$1:$BA$480,MATCH(F$1,'Slutlig allokering kvv'!$B$1:$AS$1,0),FALSE))</f>
        <v/>
      </c>
      <c r="G142" s="122" t="str">
        <f>IF(ISERROR(1/VLOOKUP($B142,Kraftvärmeprod!$B$1:$AV$480,MATCH("Producerad elenergi i kraftvärmeverk (GWh)",Kraftvärmeprod!$B$1:$AV$1,0),FALSE)),"",VLOOKUP($B142,Kraftvärmeprod!$B$1:$AV$480,MATCH("Producerad elenergi i kraftvärmeverk (GWh)",Kraftvärmeprod!$B$1:$AV$1,0),FALSE))</f>
        <v/>
      </c>
      <c r="H142" s="122" t="str">
        <f>IF(ISERROR(1/VLOOKUP($B142,Miljö!$B$1:$T$480,MATCH("Såld mängd produktionsspecifik fjärrvärme (GWh)",Miljö!$B$1:$T$1,0),FALSE)),"",VLOOKUP($B142,Miljö!$B$1:$T$480,MATCH("Såld mängd produktionsspecifik fjärrvärme (GWh)",Miljö!$B$1:$T$1,0),FALSE))</f>
        <v/>
      </c>
      <c r="J142" s="122" t="str">
        <f t="shared" si="2"/>
        <v>Jämtkraft AB</v>
      </c>
    </row>
    <row r="143" spans="1:10" x14ac:dyDescent="0.25">
      <c r="A143" t="s">
        <v>201</v>
      </c>
      <c r="B143" t="s">
        <v>205</v>
      </c>
      <c r="C143"/>
      <c r="D143" s="122" t="str">
        <f>IF(ISERROR(1/VLOOKUP($B143,Kraftvärmeprod!$B$1:$D$480,MATCH("Total värmeproduktion i kraftvärmeverk i kombinerad drift (GWh)",Kraftvärmeprod!$B$1:$AV$1,0),FALSE)),"Ej kraftvärme","Alternativproduktionsmetoden")</f>
        <v>Alternativproduktionsmetoden</v>
      </c>
      <c r="E143" s="122">
        <f>VLOOKUP($B143,Totalt!$B$1:$BP$480,MATCH("total el",Totalt!$B$1:$BP$1,0),FALSE)</f>
        <v>15.3012</v>
      </c>
      <c r="F143" s="123">
        <f>IF(ISERROR(1/VLOOKUP($B143,Kraftvärmeprod!$B$1:$BD$480,MATCH("Total värmeproduktion i kraftvärmeverk i kombinerad drift (GWh)",Kraftvärmeprod!$B$1:$AV$1,0),FALSE)),"",VLOOKUP($B143,'Slutlig allokering kvv'!$B$1:$BA$480,MATCH(F$1,'Slutlig allokering kvv'!$B$1:$AS$1,0),FALSE))</f>
        <v>0.45850377906976764</v>
      </c>
      <c r="G143" s="122">
        <f>IF(ISERROR(1/VLOOKUP($B143,Kraftvärmeprod!$B$1:$AV$480,MATCH("Producerad elenergi i kraftvärmeverk (GWh)",Kraftvärmeprod!$B$1:$AV$1,0),FALSE)),"",VLOOKUP($B143,Kraftvärmeprod!$B$1:$AV$480,MATCH("Producerad elenergi i kraftvärmeverk (GWh)",Kraftvärmeprod!$B$1:$AV$1,0),FALSE))</f>
        <v>189</v>
      </c>
      <c r="H143" s="122">
        <f>IF(ISERROR(1/VLOOKUP($B143,Miljö!$B$1:$T$480,MATCH("Såld mängd produktionsspecifik fjärrvärme (GWh)",Miljö!$B$1:$T$1,0),FALSE)),"",VLOOKUP($B143,Miljö!$B$1:$T$480,MATCH("Såld mängd produktionsspecifik fjärrvärme (GWh)",Miljö!$B$1:$T$1,0),FALSE))</f>
        <v>1.383</v>
      </c>
      <c r="J143" s="122" t="str">
        <f t="shared" si="2"/>
        <v>Jämtkraft AB</v>
      </c>
    </row>
    <row r="144" spans="1:10" x14ac:dyDescent="0.25">
      <c r="A144" t="s">
        <v>206</v>
      </c>
      <c r="B144" t="s">
        <v>207</v>
      </c>
      <c r="C144"/>
      <c r="D144" s="122" t="str">
        <f>IF(ISERROR(1/VLOOKUP($B144,Kraftvärmeprod!$B$1:$D$480,MATCH("Total värmeproduktion i kraftvärmeverk i kombinerad drift (GWh)",Kraftvärmeprod!$B$1:$AV$1,0),FALSE)),"Ej kraftvärme","Alternativproduktionsmetoden")</f>
        <v>Ej kraftvärme</v>
      </c>
      <c r="E144" s="122">
        <f>VLOOKUP($B144,Totalt!$B$1:$BP$480,MATCH("total el",Totalt!$B$1:$BP$1,0),FALSE)</f>
        <v>8.6999999999999994E-2</v>
      </c>
      <c r="F144" s="123" t="str">
        <f>IF(ISERROR(1/VLOOKUP($B144,Kraftvärmeprod!$B$1:$BD$480,MATCH("Total värmeproduktion i kraftvärmeverk i kombinerad drift (GWh)",Kraftvärmeprod!$B$1:$AV$1,0),FALSE)),"",VLOOKUP($B144,'Slutlig allokering kvv'!$B$1:$BA$480,MATCH(F$1,'Slutlig allokering kvv'!$B$1:$AS$1,0),FALSE))</f>
        <v/>
      </c>
      <c r="G144" s="122" t="str">
        <f>IF(ISERROR(1/VLOOKUP($B144,Kraftvärmeprod!$B$1:$AV$480,MATCH("Producerad elenergi i kraftvärmeverk (GWh)",Kraftvärmeprod!$B$1:$AV$1,0),FALSE)),"",VLOOKUP($B144,Kraftvärmeprod!$B$1:$AV$480,MATCH("Producerad elenergi i kraftvärmeverk (GWh)",Kraftvärmeprod!$B$1:$AV$1,0),FALSE))</f>
        <v/>
      </c>
      <c r="H144" s="122" t="str">
        <f>IF(ISERROR(1/VLOOKUP($B144,Miljö!$B$1:$T$480,MATCH("Såld mängd produktionsspecifik fjärrvärme (GWh)",Miljö!$B$1:$T$1,0),FALSE)),"",VLOOKUP($B144,Miljö!$B$1:$T$480,MATCH("Såld mängd produktionsspecifik fjärrvärme (GWh)",Miljö!$B$1:$T$1,0),FALSE))</f>
        <v/>
      </c>
      <c r="J144" s="122" t="str">
        <f t="shared" si="2"/>
        <v>Jönköping Energi AB</v>
      </c>
    </row>
    <row r="145" spans="1:10" x14ac:dyDescent="0.25">
      <c r="A145" t="s">
        <v>206</v>
      </c>
      <c r="B145" t="s">
        <v>208</v>
      </c>
      <c r="C145"/>
      <c r="D145" s="122" t="str">
        <f>IF(ISERROR(1/VLOOKUP($B145,Kraftvärmeprod!$B$1:$D$480,MATCH("Total värmeproduktion i kraftvärmeverk i kombinerad drift (GWh)",Kraftvärmeprod!$B$1:$AV$1,0),FALSE)),"Ej kraftvärme","Alternativproduktionsmetoden")</f>
        <v>Ej kraftvärme</v>
      </c>
      <c r="E145" s="122">
        <f>VLOOKUP($B145,Totalt!$B$1:$BP$480,MATCH("total el",Totalt!$B$1:$BP$1,0),FALSE)</f>
        <v>0</v>
      </c>
      <c r="F145" s="123" t="str">
        <f>IF(ISERROR(1/VLOOKUP($B145,Kraftvärmeprod!$B$1:$BD$480,MATCH("Total värmeproduktion i kraftvärmeverk i kombinerad drift (GWh)",Kraftvärmeprod!$B$1:$AV$1,0),FALSE)),"",VLOOKUP($B145,'Slutlig allokering kvv'!$B$1:$BA$480,MATCH(F$1,'Slutlig allokering kvv'!$B$1:$AS$1,0),FALSE))</f>
        <v/>
      </c>
      <c r="G145" s="122" t="str">
        <f>IF(ISERROR(1/VLOOKUP($B145,Kraftvärmeprod!$B$1:$AV$480,MATCH("Producerad elenergi i kraftvärmeverk (GWh)",Kraftvärmeprod!$B$1:$AV$1,0),FALSE)),"",VLOOKUP($B145,Kraftvärmeprod!$B$1:$AV$480,MATCH("Producerad elenergi i kraftvärmeverk (GWh)",Kraftvärmeprod!$B$1:$AV$1,0),FALSE))</f>
        <v/>
      </c>
      <c r="H145" s="122" t="str">
        <f>IF(ISERROR(1/VLOOKUP($B145,Miljö!$B$1:$T$480,MATCH("Såld mängd produktionsspecifik fjärrvärme (GWh)",Miljö!$B$1:$T$1,0),FALSE)),"",VLOOKUP($B145,Miljö!$B$1:$T$480,MATCH("Såld mängd produktionsspecifik fjärrvärme (GWh)",Miljö!$B$1:$T$1,0),FALSE))</f>
        <v/>
      </c>
      <c r="J145" s="122" t="str">
        <f t="shared" si="2"/>
        <v>Jönköping Energi AB</v>
      </c>
    </row>
    <row r="146" spans="1:10" x14ac:dyDescent="0.25">
      <c r="A146" t="s">
        <v>206</v>
      </c>
      <c r="B146" t="s">
        <v>209</v>
      </c>
      <c r="C146"/>
      <c r="D146" s="122" t="str">
        <f>IF(ISERROR(1/VLOOKUP($B146,Kraftvärmeprod!$B$1:$D$480,MATCH("Total värmeproduktion i kraftvärmeverk i kombinerad drift (GWh)",Kraftvärmeprod!$B$1:$AV$1,0),FALSE)),"Ej kraftvärme","Alternativproduktionsmetoden")</f>
        <v>Ej kraftvärme</v>
      </c>
      <c r="E146" s="122">
        <f>VLOOKUP($B146,Totalt!$B$1:$BP$480,MATCH("total el",Totalt!$B$1:$BP$1,0),FALSE)</f>
        <v>0.4</v>
      </c>
      <c r="F146" s="123" t="str">
        <f>IF(ISERROR(1/VLOOKUP($B146,Kraftvärmeprod!$B$1:$BD$480,MATCH("Total värmeproduktion i kraftvärmeverk i kombinerad drift (GWh)",Kraftvärmeprod!$B$1:$AV$1,0),FALSE)),"",VLOOKUP($B146,'Slutlig allokering kvv'!$B$1:$BA$480,MATCH(F$1,'Slutlig allokering kvv'!$B$1:$AS$1,0),FALSE))</f>
        <v/>
      </c>
      <c r="G146" s="122" t="str">
        <f>IF(ISERROR(1/VLOOKUP($B146,Kraftvärmeprod!$B$1:$AV$480,MATCH("Producerad elenergi i kraftvärmeverk (GWh)",Kraftvärmeprod!$B$1:$AV$1,0),FALSE)),"",VLOOKUP($B146,Kraftvärmeprod!$B$1:$AV$480,MATCH("Producerad elenergi i kraftvärmeverk (GWh)",Kraftvärmeprod!$B$1:$AV$1,0),FALSE))</f>
        <v/>
      </c>
      <c r="H146" s="122" t="str">
        <f>IF(ISERROR(1/VLOOKUP($B146,Miljö!$B$1:$T$480,MATCH("Såld mängd produktionsspecifik fjärrvärme (GWh)",Miljö!$B$1:$T$1,0),FALSE)),"",VLOOKUP($B146,Miljö!$B$1:$T$480,MATCH("Såld mängd produktionsspecifik fjärrvärme (GWh)",Miljö!$B$1:$T$1,0),FALSE))</f>
        <v/>
      </c>
      <c r="J146" s="122" t="str">
        <f t="shared" si="2"/>
        <v>Jönköping Energi AB</v>
      </c>
    </row>
    <row r="147" spans="1:10" x14ac:dyDescent="0.25">
      <c r="A147" t="s">
        <v>206</v>
      </c>
      <c r="B147" t="s">
        <v>210</v>
      </c>
      <c r="C147"/>
      <c r="D147" s="122" t="str">
        <f>IF(ISERROR(1/VLOOKUP($B147,Kraftvärmeprod!$B$1:$D$480,MATCH("Total värmeproduktion i kraftvärmeverk i kombinerad drift (GWh)",Kraftvärmeprod!$B$1:$AV$1,0),FALSE)),"Ej kraftvärme","Alternativproduktionsmetoden")</f>
        <v>Alternativproduktionsmetoden</v>
      </c>
      <c r="E147" s="122">
        <f>VLOOKUP($B147,Totalt!$B$1:$BP$480,MATCH("total el",Totalt!$B$1:$BP$1,0),FALSE)</f>
        <v>45.889300000000006</v>
      </c>
      <c r="F147" s="123">
        <f>IF(ISERROR(1/VLOOKUP($B147,Kraftvärmeprod!$B$1:$BD$480,MATCH("Total värmeproduktion i kraftvärmeverk i kombinerad drift (GWh)",Kraftvärmeprod!$B$1:$AV$1,0),FALSE)),"",VLOOKUP($B147,'Slutlig allokering kvv'!$B$1:$BA$480,MATCH(F$1,'Slutlig allokering kvv'!$B$1:$AS$1,0),FALSE))</f>
        <v>0.55807651027292238</v>
      </c>
      <c r="G147" s="122">
        <f>IF(ISERROR(1/VLOOKUP($B147,Kraftvärmeprod!$B$1:$AV$480,MATCH("Producerad elenergi i kraftvärmeverk (GWh)",Kraftvärmeprod!$B$1:$AV$1,0),FALSE)),"",VLOOKUP($B147,Kraftvärmeprod!$B$1:$AV$480,MATCH("Producerad elenergi i kraftvärmeverk (GWh)",Kraftvärmeprod!$B$1:$AV$1,0),FALSE))</f>
        <v>114.9</v>
      </c>
      <c r="H147" s="122">
        <f>IF(ISERROR(1/VLOOKUP($B147,Miljö!$B$1:$T$480,MATCH("Såld mängd produktionsspecifik fjärrvärme (GWh)",Miljö!$B$1:$T$1,0),FALSE)),"",VLOOKUP($B147,Miljö!$B$1:$T$480,MATCH("Såld mängd produktionsspecifik fjärrvärme (GWh)",Miljö!$B$1:$T$1,0),FALSE))</f>
        <v>7.3040000000000003</v>
      </c>
      <c r="J147" s="122" t="str">
        <f t="shared" si="2"/>
        <v>Jönköping Energi AB</v>
      </c>
    </row>
    <row r="148" spans="1:10" x14ac:dyDescent="0.25">
      <c r="A148" t="s">
        <v>206</v>
      </c>
      <c r="B148" t="s">
        <v>211</v>
      </c>
      <c r="C148"/>
      <c r="D148" s="122" t="str">
        <f>IF(ISERROR(1/VLOOKUP($B148,Kraftvärmeprod!$B$1:$D$480,MATCH("Total värmeproduktion i kraftvärmeverk i kombinerad drift (GWh)",Kraftvärmeprod!$B$1:$AV$1,0),FALSE)),"Ej kraftvärme","Alternativproduktionsmetoden")</f>
        <v>Ej kraftvärme</v>
      </c>
      <c r="E148" s="122">
        <f>VLOOKUP($B148,Totalt!$B$1:$BP$480,MATCH("total el",Totalt!$B$1:$BP$1,0),FALSE)</f>
        <v>0</v>
      </c>
      <c r="F148" s="123" t="str">
        <f>IF(ISERROR(1/VLOOKUP($B148,Kraftvärmeprod!$B$1:$BD$480,MATCH("Total värmeproduktion i kraftvärmeverk i kombinerad drift (GWh)",Kraftvärmeprod!$B$1:$AV$1,0),FALSE)),"",VLOOKUP($B148,'Slutlig allokering kvv'!$B$1:$BA$480,MATCH(F$1,'Slutlig allokering kvv'!$B$1:$AS$1,0),FALSE))</f>
        <v/>
      </c>
      <c r="G148" s="122" t="str">
        <f>IF(ISERROR(1/VLOOKUP($B148,Kraftvärmeprod!$B$1:$AV$480,MATCH("Producerad elenergi i kraftvärmeverk (GWh)",Kraftvärmeprod!$B$1:$AV$1,0),FALSE)),"",VLOOKUP($B148,Kraftvärmeprod!$B$1:$AV$480,MATCH("Producerad elenergi i kraftvärmeverk (GWh)",Kraftvärmeprod!$B$1:$AV$1,0),FALSE))</f>
        <v/>
      </c>
      <c r="H148" s="122" t="str">
        <f>IF(ISERROR(1/VLOOKUP($B148,Miljö!$B$1:$T$480,MATCH("Såld mängd produktionsspecifik fjärrvärme (GWh)",Miljö!$B$1:$T$1,0),FALSE)),"",VLOOKUP($B148,Miljö!$B$1:$T$480,MATCH("Såld mängd produktionsspecifik fjärrvärme (GWh)",Miljö!$B$1:$T$1,0),FALSE))</f>
        <v/>
      </c>
      <c r="J148" s="122" t="str">
        <f t="shared" si="2"/>
        <v>Jönköping Energi AB</v>
      </c>
    </row>
    <row r="149" spans="1:10" x14ac:dyDescent="0.25">
      <c r="A149" t="s">
        <v>206</v>
      </c>
      <c r="B149" t="s">
        <v>212</v>
      </c>
      <c r="C149"/>
      <c r="D149" s="122" t="str">
        <f>IF(ISERROR(1/VLOOKUP($B149,Kraftvärmeprod!$B$1:$D$480,MATCH("Total värmeproduktion i kraftvärmeverk i kombinerad drift (GWh)",Kraftvärmeprod!$B$1:$AV$1,0),FALSE)),"Ej kraftvärme","Alternativproduktionsmetoden")</f>
        <v>Ej kraftvärme</v>
      </c>
      <c r="E149" s="122">
        <f>VLOOKUP($B149,Totalt!$B$1:$BP$480,MATCH("total el",Totalt!$B$1:$BP$1,0),FALSE)</f>
        <v>0.05</v>
      </c>
      <c r="F149" s="123" t="str">
        <f>IF(ISERROR(1/VLOOKUP($B149,Kraftvärmeprod!$B$1:$BD$480,MATCH("Total värmeproduktion i kraftvärmeverk i kombinerad drift (GWh)",Kraftvärmeprod!$B$1:$AV$1,0),FALSE)),"",VLOOKUP($B149,'Slutlig allokering kvv'!$B$1:$BA$480,MATCH(F$1,'Slutlig allokering kvv'!$B$1:$AS$1,0),FALSE))</f>
        <v/>
      </c>
      <c r="G149" s="122" t="str">
        <f>IF(ISERROR(1/VLOOKUP($B149,Kraftvärmeprod!$B$1:$AV$480,MATCH("Producerad elenergi i kraftvärmeverk (GWh)",Kraftvärmeprod!$B$1:$AV$1,0),FALSE)),"",VLOOKUP($B149,Kraftvärmeprod!$B$1:$AV$480,MATCH("Producerad elenergi i kraftvärmeverk (GWh)",Kraftvärmeprod!$B$1:$AV$1,0),FALSE))</f>
        <v/>
      </c>
      <c r="H149" s="122" t="str">
        <f>IF(ISERROR(1/VLOOKUP($B149,Miljö!$B$1:$T$480,MATCH("Såld mängd produktionsspecifik fjärrvärme (GWh)",Miljö!$B$1:$T$1,0),FALSE)),"",VLOOKUP($B149,Miljö!$B$1:$T$480,MATCH("Såld mängd produktionsspecifik fjärrvärme (GWh)",Miljö!$B$1:$T$1,0),FALSE))</f>
        <v/>
      </c>
      <c r="J149" s="122" t="str">
        <f t="shared" si="2"/>
        <v>Jönköping Energi AB</v>
      </c>
    </row>
    <row r="150" spans="1:10" x14ac:dyDescent="0.25">
      <c r="A150" t="s">
        <v>213</v>
      </c>
      <c r="B150" t="s">
        <v>214</v>
      </c>
      <c r="C150"/>
      <c r="D150" s="122" t="str">
        <f>IF(ISERROR(1/VLOOKUP($B150,Kraftvärmeprod!$B$1:$D$480,MATCH("Total värmeproduktion i kraftvärmeverk i kombinerad drift (GWh)",Kraftvärmeprod!$B$1:$AV$1,0),FALSE)),"Ej kraftvärme","Alternativproduktionsmetoden")</f>
        <v>Alternativproduktionsmetoden</v>
      </c>
      <c r="E150" s="122">
        <f>VLOOKUP($B150,Totalt!$B$1:$BP$480,MATCH("total el",Totalt!$B$1:$BP$1,0),FALSE)</f>
        <v>14.321899999999999</v>
      </c>
      <c r="F150" s="123">
        <f>IF(ISERROR(1/VLOOKUP($B150,Kraftvärmeprod!$B$1:$BD$480,MATCH("Total värmeproduktion i kraftvärmeverk i kombinerad drift (GWh)",Kraftvärmeprod!$B$1:$AV$1,0),FALSE)),"",VLOOKUP($B150,'Slutlig allokering kvv'!$B$1:$BA$480,MATCH(F$1,'Slutlig allokering kvv'!$B$1:$AS$1,0),FALSE))</f>
        <v>0.44579502568893042</v>
      </c>
      <c r="G150" s="122">
        <f>IF(ISERROR(1/VLOOKUP($B150,Kraftvärmeprod!$B$1:$AV$480,MATCH("Producerad elenergi i kraftvärmeverk (GWh)",Kraftvärmeprod!$B$1:$AV$1,0),FALSE)),"",VLOOKUP($B150,Kraftvärmeprod!$B$1:$AV$480,MATCH("Producerad elenergi i kraftvärmeverk (GWh)",Kraftvärmeprod!$B$1:$AV$1,0),FALSE))</f>
        <v>110.1</v>
      </c>
      <c r="H150" s="122" t="str">
        <f>IF(ISERROR(1/VLOOKUP($B150,Miljö!$B$1:$T$480,MATCH("Såld mängd produktionsspecifik fjärrvärme (GWh)",Miljö!$B$1:$T$1,0),FALSE)),"",VLOOKUP($B150,Miljö!$B$1:$T$480,MATCH("Såld mängd produktionsspecifik fjärrvärme (GWh)",Miljö!$B$1:$T$1,0),FALSE))</f>
        <v/>
      </c>
      <c r="J150" s="122" t="str">
        <f t="shared" si="2"/>
        <v>Kalmar Energi Värme AB</v>
      </c>
    </row>
    <row r="151" spans="1:10" x14ac:dyDescent="0.25">
      <c r="A151" t="s">
        <v>215</v>
      </c>
      <c r="B151" t="s">
        <v>216</v>
      </c>
      <c r="C151"/>
      <c r="D151" s="122" t="str">
        <f>IF(ISERROR(1/VLOOKUP($B151,Kraftvärmeprod!$B$1:$D$480,MATCH("Total värmeproduktion i kraftvärmeverk i kombinerad drift (GWh)",Kraftvärmeprod!$B$1:$AV$1,0),FALSE)),"Ej kraftvärme","Alternativproduktionsmetoden")</f>
        <v>Ej kraftvärme</v>
      </c>
      <c r="E151" s="122">
        <f>VLOOKUP($B151,Totalt!$B$1:$BP$480,MATCH("total el",Totalt!$B$1:$BP$1,0),FALSE)</f>
        <v>4.71</v>
      </c>
      <c r="F151" s="123" t="str">
        <f>IF(ISERROR(1/VLOOKUP($B151,Kraftvärmeprod!$B$1:$BD$480,MATCH("Total värmeproduktion i kraftvärmeverk i kombinerad drift (GWh)",Kraftvärmeprod!$B$1:$AV$1,0),FALSE)),"",VLOOKUP($B151,'Slutlig allokering kvv'!$B$1:$BA$480,MATCH(F$1,'Slutlig allokering kvv'!$B$1:$AS$1,0),FALSE))</f>
        <v/>
      </c>
      <c r="G151" s="122" t="str">
        <f>IF(ISERROR(1/VLOOKUP($B151,Kraftvärmeprod!$B$1:$AV$480,MATCH("Producerad elenergi i kraftvärmeverk (GWh)",Kraftvärmeprod!$B$1:$AV$1,0),FALSE)),"",VLOOKUP($B151,Kraftvärmeprod!$B$1:$AV$480,MATCH("Producerad elenergi i kraftvärmeverk (GWh)",Kraftvärmeprod!$B$1:$AV$1,0),FALSE))</f>
        <v/>
      </c>
      <c r="H151" s="122" t="str">
        <f>IF(ISERROR(1/VLOOKUP($B151,Miljö!$B$1:$T$480,MATCH("Såld mängd produktionsspecifik fjärrvärme (GWh)",Miljö!$B$1:$T$1,0),FALSE)),"",VLOOKUP($B151,Miljö!$B$1:$T$480,MATCH("Såld mängd produktionsspecifik fjärrvärme (GWh)",Miljö!$B$1:$T$1,0),FALSE))</f>
        <v/>
      </c>
      <c r="J151" s="122" t="str">
        <f t="shared" si="2"/>
        <v>Karlshamn Energi AB</v>
      </c>
    </row>
    <row r="152" spans="1:10" x14ac:dyDescent="0.25">
      <c r="A152" t="s">
        <v>217</v>
      </c>
      <c r="B152" t="s">
        <v>218</v>
      </c>
      <c r="C152"/>
      <c r="D152" s="122" t="str">
        <f>IF(ISERROR(1/VLOOKUP($B152,Kraftvärmeprod!$B$1:$D$480,MATCH("Total värmeproduktion i kraftvärmeverk i kombinerad drift (GWh)",Kraftvärmeprod!$B$1:$AV$1,0),FALSE)),"Ej kraftvärme","Alternativproduktionsmetoden")</f>
        <v>Alternativproduktionsmetoden</v>
      </c>
      <c r="E152" s="122">
        <f>VLOOKUP($B152,Totalt!$B$1:$BP$480,MATCH("total el",Totalt!$B$1:$BP$1,0),FALSE)</f>
        <v>26.020900000000001</v>
      </c>
      <c r="F152" s="123">
        <f>IF(ISERROR(1/VLOOKUP($B152,Kraftvärmeprod!$B$1:$BD$480,MATCH("Total värmeproduktion i kraftvärmeverk i kombinerad drift (GWh)",Kraftvärmeprod!$B$1:$AV$1,0),FALSE)),"",VLOOKUP($B152,'Slutlig allokering kvv'!$B$1:$BA$480,MATCH(F$1,'Slutlig allokering kvv'!$B$1:$AS$1,0),FALSE))</f>
        <v>0.69388738781550818</v>
      </c>
      <c r="G152" s="122">
        <f>IF(ISERROR(1/VLOOKUP($B152,Kraftvärmeprod!$B$1:$AV$480,MATCH("Producerad elenergi i kraftvärmeverk (GWh)",Kraftvärmeprod!$B$1:$AV$1,0),FALSE)),"",VLOOKUP($B152,Kraftvärmeprod!$B$1:$AV$480,MATCH("Producerad elenergi i kraftvärmeverk (GWh)",Kraftvärmeprod!$B$1:$AV$1,0),FALSE))</f>
        <v>66.242999999999995</v>
      </c>
      <c r="H152" s="122" t="str">
        <f>IF(ISERROR(1/VLOOKUP($B152,Miljö!$B$1:$T$480,MATCH("Såld mängd produktionsspecifik fjärrvärme (GWh)",Miljö!$B$1:$T$1,0),FALSE)),"",VLOOKUP($B152,Miljö!$B$1:$T$480,MATCH("Såld mängd produktionsspecifik fjärrvärme (GWh)",Miljö!$B$1:$T$1,0),FALSE))</f>
        <v/>
      </c>
      <c r="J152" s="122" t="str">
        <f t="shared" si="2"/>
        <v>Karlstads Energi AB</v>
      </c>
    </row>
    <row r="153" spans="1:10" x14ac:dyDescent="0.25">
      <c r="A153" t="s">
        <v>219</v>
      </c>
      <c r="B153" t="s">
        <v>220</v>
      </c>
      <c r="C153"/>
      <c r="D153" s="122" t="str">
        <f>IF(ISERROR(1/VLOOKUP($B153,Kraftvärmeprod!$B$1:$D$480,MATCH("Total värmeproduktion i kraftvärmeverk i kombinerad drift (GWh)",Kraftvärmeprod!$B$1:$AV$1,0),FALSE)),"Ej kraftvärme","Alternativproduktionsmetoden")</f>
        <v>Ej kraftvärme</v>
      </c>
      <c r="E153" s="122">
        <f>VLOOKUP($B153,Totalt!$B$1:$BP$480,MATCH("total el",Totalt!$B$1:$BP$1,0),FALSE)</f>
        <v>0</v>
      </c>
      <c r="F153" s="123" t="str">
        <f>IF(ISERROR(1/VLOOKUP($B153,Kraftvärmeprod!$B$1:$BD$480,MATCH("Total värmeproduktion i kraftvärmeverk i kombinerad drift (GWh)",Kraftvärmeprod!$B$1:$AV$1,0),FALSE)),"",VLOOKUP($B153,'Slutlig allokering kvv'!$B$1:$BA$480,MATCH(F$1,'Slutlig allokering kvv'!$B$1:$AS$1,0),FALSE))</f>
        <v/>
      </c>
      <c r="G153" s="122" t="str">
        <f>IF(ISERROR(1/VLOOKUP($B153,Kraftvärmeprod!$B$1:$AV$480,MATCH("Producerad elenergi i kraftvärmeverk (GWh)",Kraftvärmeprod!$B$1:$AV$1,0),FALSE)),"",VLOOKUP($B153,Kraftvärmeprod!$B$1:$AV$480,MATCH("Producerad elenergi i kraftvärmeverk (GWh)",Kraftvärmeprod!$B$1:$AV$1,0),FALSE))</f>
        <v/>
      </c>
      <c r="H153" s="122" t="str">
        <f>IF(ISERROR(1/VLOOKUP($B153,Miljö!$B$1:$T$480,MATCH("Såld mängd produktionsspecifik fjärrvärme (GWh)",Miljö!$B$1:$T$1,0),FALSE)),"",VLOOKUP($B153,Miljö!$B$1:$T$480,MATCH("Såld mängd produktionsspecifik fjärrvärme (GWh)",Miljö!$B$1:$T$1,0),FALSE))</f>
        <v/>
      </c>
      <c r="J153" s="122" t="str">
        <f t="shared" si="2"/>
        <v>Katrinefors Kraftvärme AB</v>
      </c>
    </row>
    <row r="154" spans="1:10" x14ac:dyDescent="0.25">
      <c r="A154" t="s">
        <v>221</v>
      </c>
      <c r="B154" t="s">
        <v>222</v>
      </c>
      <c r="C154"/>
      <c r="D154" s="122" t="str">
        <f>IF(ISERROR(1/VLOOKUP($B154,Kraftvärmeprod!$B$1:$D$480,MATCH("Total värmeproduktion i kraftvärmeverk i kombinerad drift (GWh)",Kraftvärmeprod!$B$1:$AV$1,0),FALSE)),"Ej kraftvärme","Alternativproduktionsmetoden")</f>
        <v>Ej kraftvärme</v>
      </c>
      <c r="E154" s="122">
        <f>VLOOKUP($B154,Totalt!$B$1:$BP$480,MATCH("total el",Totalt!$B$1:$BP$1,0),FALSE)</f>
        <v>1.84</v>
      </c>
      <c r="F154" s="123" t="str">
        <f>IF(ISERROR(1/VLOOKUP($B154,Kraftvärmeprod!$B$1:$BD$480,MATCH("Total värmeproduktion i kraftvärmeverk i kombinerad drift (GWh)",Kraftvärmeprod!$B$1:$AV$1,0),FALSE)),"",VLOOKUP($B154,'Slutlig allokering kvv'!$B$1:$BA$480,MATCH(F$1,'Slutlig allokering kvv'!$B$1:$AS$1,0),FALSE))</f>
        <v/>
      </c>
      <c r="G154" s="122" t="str">
        <f>IF(ISERROR(1/VLOOKUP($B154,Kraftvärmeprod!$B$1:$AV$480,MATCH("Producerad elenergi i kraftvärmeverk (GWh)",Kraftvärmeprod!$B$1:$AV$1,0),FALSE)),"",VLOOKUP($B154,Kraftvärmeprod!$B$1:$AV$480,MATCH("Producerad elenergi i kraftvärmeverk (GWh)",Kraftvärmeprod!$B$1:$AV$1,0),FALSE))</f>
        <v/>
      </c>
      <c r="H154" s="122" t="str">
        <f>IF(ISERROR(1/VLOOKUP($B154,Miljö!$B$1:$T$480,MATCH("Såld mängd produktionsspecifik fjärrvärme (GWh)",Miljö!$B$1:$T$1,0),FALSE)),"",VLOOKUP($B154,Miljö!$B$1:$T$480,MATCH("Såld mängd produktionsspecifik fjärrvärme (GWh)",Miljö!$B$1:$T$1,0),FALSE))</f>
        <v/>
      </c>
      <c r="J154" s="122" t="str">
        <f t="shared" si="2"/>
        <v>Kils Energi AB</v>
      </c>
    </row>
    <row r="155" spans="1:10" x14ac:dyDescent="0.25">
      <c r="A155" t="s">
        <v>223</v>
      </c>
      <c r="B155" t="s">
        <v>224</v>
      </c>
      <c r="C155"/>
      <c r="D155" s="122" t="str">
        <f>IF(ISERROR(1/VLOOKUP($B155,Kraftvärmeprod!$B$1:$D$480,MATCH("Total värmeproduktion i kraftvärmeverk i kombinerad drift (GWh)",Kraftvärmeprod!$B$1:$AV$1,0),FALSE)),"Ej kraftvärme","Alternativproduktionsmetoden")</f>
        <v>Alternativproduktionsmetoden</v>
      </c>
      <c r="E155" s="122">
        <f>VLOOKUP($B155,Totalt!$B$1:$BP$480,MATCH("total el",Totalt!$B$1:$BP$1,0),FALSE)</f>
        <v>89.497</v>
      </c>
      <c r="F155" s="123">
        <f>IF(ISERROR(1/VLOOKUP($B155,Kraftvärmeprod!$B$1:$BD$480,MATCH("Total värmeproduktion i kraftvärmeverk i kombinerad drift (GWh)",Kraftvärmeprod!$B$1:$AV$1,0),FALSE)),"",VLOOKUP($B155,'Slutlig allokering kvv'!$B$1:$BA$480,MATCH(F$1,'Slutlig allokering kvv'!$B$1:$AS$1,0),FALSE))</f>
        <v>0.58341416163403725</v>
      </c>
      <c r="G155" s="122">
        <f>IF(ISERROR(1/VLOOKUP($B155,Kraftvärmeprod!$B$1:$AV$480,MATCH("Producerad elenergi i kraftvärmeverk (GWh)",Kraftvärmeprod!$B$1:$AV$1,0),FALSE)),"",VLOOKUP($B155,Kraftvärmeprod!$B$1:$AV$480,MATCH("Producerad elenergi i kraftvärmeverk (GWh)",Kraftvärmeprod!$B$1:$AV$1,0),FALSE))</f>
        <v>122.715</v>
      </c>
      <c r="H155" s="122">
        <f>IF(ISERROR(1/VLOOKUP($B155,Miljö!$B$1:$T$480,MATCH("Såld mängd produktionsspecifik fjärrvärme (GWh)",Miljö!$B$1:$T$1,0),FALSE)),"",VLOOKUP($B155,Miljö!$B$1:$T$480,MATCH("Såld mängd produktionsspecifik fjärrvärme (GWh)",Miljö!$B$1:$T$1,0),FALSE))</f>
        <v>29.753</v>
      </c>
      <c r="J155" s="122" t="str">
        <f t="shared" si="2"/>
        <v>Kraftringen Energi AB (publ)</v>
      </c>
    </row>
    <row r="156" spans="1:10" x14ac:dyDescent="0.25">
      <c r="A156" t="s">
        <v>223</v>
      </c>
      <c r="B156" t="s">
        <v>225</v>
      </c>
      <c r="C156"/>
      <c r="D156" s="122" t="str">
        <f>IF(ISERROR(1/VLOOKUP($B156,Kraftvärmeprod!$B$1:$D$480,MATCH("Total värmeproduktion i kraftvärmeverk i kombinerad drift (GWh)",Kraftvärmeprod!$B$1:$AV$1,0),FALSE)),"Ej kraftvärme","Alternativproduktionsmetoden")</f>
        <v>Ej kraftvärme</v>
      </c>
      <c r="E156" s="122">
        <f>VLOOKUP($B156,Totalt!$B$1:$BP$480,MATCH("total el",Totalt!$B$1:$BP$1,0),FALSE)</f>
        <v>2.8650000000000002</v>
      </c>
      <c r="F156" s="123" t="str">
        <f>IF(ISERROR(1/VLOOKUP($B156,Kraftvärmeprod!$B$1:$BD$480,MATCH("Total värmeproduktion i kraftvärmeverk i kombinerad drift (GWh)",Kraftvärmeprod!$B$1:$AV$1,0),FALSE)),"",VLOOKUP($B156,'Slutlig allokering kvv'!$B$1:$BA$480,MATCH(F$1,'Slutlig allokering kvv'!$B$1:$AS$1,0),FALSE))</f>
        <v/>
      </c>
      <c r="G156" s="122" t="str">
        <f>IF(ISERROR(1/VLOOKUP($B156,Kraftvärmeprod!$B$1:$AV$480,MATCH("Producerad elenergi i kraftvärmeverk (GWh)",Kraftvärmeprod!$B$1:$AV$1,0),FALSE)),"",VLOOKUP($B156,Kraftvärmeprod!$B$1:$AV$480,MATCH("Producerad elenergi i kraftvärmeverk (GWh)",Kraftvärmeprod!$B$1:$AV$1,0),FALSE))</f>
        <v/>
      </c>
      <c r="H156" s="122" t="str">
        <f>IF(ISERROR(1/VLOOKUP($B156,Miljö!$B$1:$T$480,MATCH("Såld mängd produktionsspecifik fjärrvärme (GWh)",Miljö!$B$1:$T$1,0),FALSE)),"",VLOOKUP($B156,Miljö!$B$1:$T$480,MATCH("Såld mängd produktionsspecifik fjärrvärme (GWh)",Miljö!$B$1:$T$1,0),FALSE))</f>
        <v/>
      </c>
      <c r="J156" s="122" t="str">
        <f t="shared" si="2"/>
        <v>Kraftringen Energi AB (publ)</v>
      </c>
    </row>
    <row r="157" spans="1:10" x14ac:dyDescent="0.25">
      <c r="A157" t="s">
        <v>226</v>
      </c>
      <c r="B157" t="s">
        <v>227</v>
      </c>
      <c r="C157"/>
      <c r="D157" s="122" t="str">
        <f>IF(ISERROR(1/VLOOKUP($B157,Kraftvärmeprod!$B$1:$D$480,MATCH("Total värmeproduktion i kraftvärmeverk i kombinerad drift (GWh)",Kraftvärmeprod!$B$1:$AV$1,0),FALSE)),"Ej kraftvärme","Alternativproduktionsmetoden")</f>
        <v>Ej kraftvärme</v>
      </c>
      <c r="E157" s="122">
        <f>VLOOKUP($B157,Totalt!$B$1:$BP$480,MATCH("total el",Totalt!$B$1:$BP$1,0),FALSE)</f>
        <v>2.67</v>
      </c>
      <c r="F157" s="123" t="str">
        <f>IF(ISERROR(1/VLOOKUP($B157,Kraftvärmeprod!$B$1:$BD$480,MATCH("Total värmeproduktion i kraftvärmeverk i kombinerad drift (GWh)",Kraftvärmeprod!$B$1:$AV$1,0),FALSE)),"",VLOOKUP($B157,'Slutlig allokering kvv'!$B$1:$BA$480,MATCH(F$1,'Slutlig allokering kvv'!$B$1:$AS$1,0),FALSE))</f>
        <v/>
      </c>
      <c r="G157" s="122" t="str">
        <f>IF(ISERROR(1/VLOOKUP($B157,Kraftvärmeprod!$B$1:$AV$480,MATCH("Producerad elenergi i kraftvärmeverk (GWh)",Kraftvärmeprod!$B$1:$AV$1,0),FALSE)),"",VLOOKUP($B157,Kraftvärmeprod!$B$1:$AV$480,MATCH("Producerad elenergi i kraftvärmeverk (GWh)",Kraftvärmeprod!$B$1:$AV$1,0),FALSE))</f>
        <v/>
      </c>
      <c r="H157" s="122" t="str">
        <f>IF(ISERROR(1/VLOOKUP($B157,Miljö!$B$1:$T$480,MATCH("Såld mängd produktionsspecifik fjärrvärme (GWh)",Miljö!$B$1:$T$1,0),FALSE)),"",VLOOKUP($B157,Miljö!$B$1:$T$480,MATCH("Såld mängd produktionsspecifik fjärrvärme (GWh)",Miljö!$B$1:$T$1,0),FALSE))</f>
        <v/>
      </c>
      <c r="J157" s="122" t="str">
        <f t="shared" si="2"/>
        <v>Kristinehamns Fjärrvärme AB</v>
      </c>
    </row>
    <row r="158" spans="1:10" x14ac:dyDescent="0.25">
      <c r="A158" t="s">
        <v>228</v>
      </c>
      <c r="B158" t="s">
        <v>229</v>
      </c>
      <c r="C158"/>
      <c r="D158" s="122" t="str">
        <f>IF(ISERROR(1/VLOOKUP($B158,Kraftvärmeprod!$B$1:$D$480,MATCH("Total värmeproduktion i kraftvärmeverk i kombinerad drift (GWh)",Kraftvärmeprod!$B$1:$AV$1,0),FALSE)),"Ej kraftvärme","Alternativproduktionsmetoden")</f>
        <v>Ej kraftvärme</v>
      </c>
      <c r="E158" s="122">
        <f>VLOOKUP($B158,Totalt!$B$1:$BP$480,MATCH("total el",Totalt!$B$1:$BP$1,0),FALSE)</f>
        <v>2.5999999999999999E-2</v>
      </c>
      <c r="F158" s="123" t="str">
        <f>IF(ISERROR(1/VLOOKUP($B158,Kraftvärmeprod!$B$1:$BD$480,MATCH("Total värmeproduktion i kraftvärmeverk i kombinerad drift (GWh)",Kraftvärmeprod!$B$1:$AV$1,0),FALSE)),"",VLOOKUP($B158,'Slutlig allokering kvv'!$B$1:$BA$480,MATCH(F$1,'Slutlig allokering kvv'!$B$1:$AS$1,0),FALSE))</f>
        <v/>
      </c>
      <c r="G158" s="122" t="str">
        <f>IF(ISERROR(1/VLOOKUP($B158,Kraftvärmeprod!$B$1:$AV$480,MATCH("Producerad elenergi i kraftvärmeverk (GWh)",Kraftvärmeprod!$B$1:$AV$1,0),FALSE)),"",VLOOKUP($B158,Kraftvärmeprod!$B$1:$AV$480,MATCH("Producerad elenergi i kraftvärmeverk (GWh)",Kraftvärmeprod!$B$1:$AV$1,0),FALSE))</f>
        <v/>
      </c>
      <c r="H158" s="122" t="str">
        <f>IF(ISERROR(1/VLOOKUP($B158,Miljö!$B$1:$T$480,MATCH("Såld mängd produktionsspecifik fjärrvärme (GWh)",Miljö!$B$1:$T$1,0),FALSE)),"",VLOOKUP($B158,Miljö!$B$1:$T$480,MATCH("Såld mängd produktionsspecifik fjärrvärme (GWh)",Miljö!$B$1:$T$1,0),FALSE))</f>
        <v/>
      </c>
      <c r="J158" s="122" t="str">
        <f t="shared" si="2"/>
        <v>Kungälv Energi AB</v>
      </c>
    </row>
    <row r="159" spans="1:10" x14ac:dyDescent="0.25">
      <c r="A159" t="s">
        <v>228</v>
      </c>
      <c r="B159" t="s">
        <v>230</v>
      </c>
      <c r="C159"/>
      <c r="D159" s="122" t="str">
        <f>IF(ISERROR(1/VLOOKUP($B159,Kraftvärmeprod!$B$1:$D$480,MATCH("Total värmeproduktion i kraftvärmeverk i kombinerad drift (GWh)",Kraftvärmeprod!$B$1:$AV$1,0),FALSE)),"Ej kraftvärme","Alternativproduktionsmetoden")</f>
        <v>Ej kraftvärme</v>
      </c>
      <c r="E159" s="122">
        <f>VLOOKUP($B159,Totalt!$B$1:$BP$480,MATCH("total el",Totalt!$B$1:$BP$1,0),FALSE)</f>
        <v>3.2000000000000001E-2</v>
      </c>
      <c r="F159" s="123" t="str">
        <f>IF(ISERROR(1/VLOOKUP($B159,Kraftvärmeprod!$B$1:$BD$480,MATCH("Total värmeproduktion i kraftvärmeverk i kombinerad drift (GWh)",Kraftvärmeprod!$B$1:$AV$1,0),FALSE)),"",VLOOKUP($B159,'Slutlig allokering kvv'!$B$1:$BA$480,MATCH(F$1,'Slutlig allokering kvv'!$B$1:$AS$1,0),FALSE))</f>
        <v/>
      </c>
      <c r="G159" s="122" t="str">
        <f>IF(ISERROR(1/VLOOKUP($B159,Kraftvärmeprod!$B$1:$AV$480,MATCH("Producerad elenergi i kraftvärmeverk (GWh)",Kraftvärmeprod!$B$1:$AV$1,0),FALSE)),"",VLOOKUP($B159,Kraftvärmeprod!$B$1:$AV$480,MATCH("Producerad elenergi i kraftvärmeverk (GWh)",Kraftvärmeprod!$B$1:$AV$1,0),FALSE))</f>
        <v/>
      </c>
      <c r="H159" s="122" t="str">
        <f>IF(ISERROR(1/VLOOKUP($B159,Miljö!$B$1:$T$480,MATCH("Såld mängd produktionsspecifik fjärrvärme (GWh)",Miljö!$B$1:$T$1,0),FALSE)),"",VLOOKUP($B159,Miljö!$B$1:$T$480,MATCH("Såld mängd produktionsspecifik fjärrvärme (GWh)",Miljö!$B$1:$T$1,0),FALSE))</f>
        <v/>
      </c>
      <c r="J159" s="122" t="str">
        <f t="shared" si="2"/>
        <v>Kungälv Energi AB</v>
      </c>
    </row>
    <row r="160" spans="1:10" x14ac:dyDescent="0.25">
      <c r="A160" t="s">
        <v>228</v>
      </c>
      <c r="B160" t="s">
        <v>231</v>
      </c>
      <c r="C160"/>
      <c r="D160" s="122" t="str">
        <f>IF(ISERROR(1/VLOOKUP($B160,Kraftvärmeprod!$B$1:$D$480,MATCH("Total värmeproduktion i kraftvärmeverk i kombinerad drift (GWh)",Kraftvärmeprod!$B$1:$AV$1,0),FALSE)),"Ej kraftvärme","Alternativproduktionsmetoden")</f>
        <v>Ej kraftvärme</v>
      </c>
      <c r="E160" s="122">
        <f>VLOOKUP($B160,Totalt!$B$1:$BP$480,MATCH("total el",Totalt!$B$1:$BP$1,0),FALSE)</f>
        <v>4.2999999999999997E-2</v>
      </c>
      <c r="F160" s="123" t="str">
        <f>IF(ISERROR(1/VLOOKUP($B160,Kraftvärmeprod!$B$1:$BD$480,MATCH("Total värmeproduktion i kraftvärmeverk i kombinerad drift (GWh)",Kraftvärmeprod!$B$1:$AV$1,0),FALSE)),"",VLOOKUP($B160,'Slutlig allokering kvv'!$B$1:$BA$480,MATCH(F$1,'Slutlig allokering kvv'!$B$1:$AS$1,0),FALSE))</f>
        <v/>
      </c>
      <c r="G160" s="122" t="str">
        <f>IF(ISERROR(1/VLOOKUP($B160,Kraftvärmeprod!$B$1:$AV$480,MATCH("Producerad elenergi i kraftvärmeverk (GWh)",Kraftvärmeprod!$B$1:$AV$1,0),FALSE)),"",VLOOKUP($B160,Kraftvärmeprod!$B$1:$AV$480,MATCH("Producerad elenergi i kraftvärmeverk (GWh)",Kraftvärmeprod!$B$1:$AV$1,0),FALSE))</f>
        <v/>
      </c>
      <c r="H160" s="122" t="str">
        <f>IF(ISERROR(1/VLOOKUP($B160,Miljö!$B$1:$T$480,MATCH("Såld mängd produktionsspecifik fjärrvärme (GWh)",Miljö!$B$1:$T$1,0),FALSE)),"",VLOOKUP($B160,Miljö!$B$1:$T$480,MATCH("Såld mängd produktionsspecifik fjärrvärme (GWh)",Miljö!$B$1:$T$1,0),FALSE))</f>
        <v/>
      </c>
      <c r="J160" s="122" t="str">
        <f t="shared" si="2"/>
        <v>Kungälv Energi AB</v>
      </c>
    </row>
    <row r="161" spans="1:10" x14ac:dyDescent="0.25">
      <c r="A161" t="s">
        <v>228</v>
      </c>
      <c r="B161" t="s">
        <v>232</v>
      </c>
      <c r="C161"/>
      <c r="D161" s="122" t="str">
        <f>IF(ISERROR(1/VLOOKUP($B161,Kraftvärmeprod!$B$1:$D$480,MATCH("Total värmeproduktion i kraftvärmeverk i kombinerad drift (GWh)",Kraftvärmeprod!$B$1:$AV$1,0),FALSE)),"Ej kraftvärme","Alternativproduktionsmetoden")</f>
        <v>Alternativproduktionsmetoden</v>
      </c>
      <c r="E161" s="122">
        <f>VLOOKUP($B161,Totalt!$B$1:$BP$480,MATCH("total el",Totalt!$B$1:$BP$1,0),FALSE)</f>
        <v>4.17</v>
      </c>
      <c r="F161" s="123">
        <f>IF(ISERROR(1/VLOOKUP($B161,Kraftvärmeprod!$B$1:$BD$480,MATCH("Total värmeproduktion i kraftvärmeverk i kombinerad drift (GWh)",Kraftvärmeprod!$B$1:$AV$1,0),FALSE)),"",VLOOKUP($B161,'Slutlig allokering kvv'!$B$1:$BA$480,MATCH(F$1,'Slutlig allokering kvv'!$B$1:$AS$1,0),FALSE))</f>
        <v>0.77770253807106593</v>
      </c>
      <c r="G161" s="122">
        <f>IF(ISERROR(1/VLOOKUP($B161,Kraftvärmeprod!$B$1:$AV$480,MATCH("Producerad elenergi i kraftvärmeverk (GWh)",Kraftvärmeprod!$B$1:$AV$1,0),FALSE)),"",VLOOKUP($B161,Kraftvärmeprod!$B$1:$AV$480,MATCH("Producerad elenergi i kraftvärmeverk (GWh)",Kraftvärmeprod!$B$1:$AV$1,0),FALSE))</f>
        <v>7.25</v>
      </c>
      <c r="H161" s="122" t="str">
        <f>IF(ISERROR(1/VLOOKUP($B161,Miljö!$B$1:$T$480,MATCH("Såld mängd produktionsspecifik fjärrvärme (GWh)",Miljö!$B$1:$T$1,0),FALSE)),"",VLOOKUP($B161,Miljö!$B$1:$T$480,MATCH("Såld mängd produktionsspecifik fjärrvärme (GWh)",Miljö!$B$1:$T$1,0),FALSE))</f>
        <v/>
      </c>
      <c r="J161" s="122" t="str">
        <f t="shared" si="2"/>
        <v>Kungälv Energi AB</v>
      </c>
    </row>
    <row r="162" spans="1:10" x14ac:dyDescent="0.25">
      <c r="A162" t="s">
        <v>233</v>
      </c>
      <c r="B162" t="s">
        <v>234</v>
      </c>
      <c r="C162"/>
      <c r="D162" s="122" t="str">
        <f>IF(ISERROR(1/VLOOKUP($B162,Kraftvärmeprod!$B$1:$D$480,MATCH("Total värmeproduktion i kraftvärmeverk i kombinerad drift (GWh)",Kraftvärmeprod!$B$1:$AV$1,0),FALSE)),"Ej kraftvärme","Alternativproduktionsmetoden")</f>
        <v>Ej kraftvärme</v>
      </c>
      <c r="E162" s="122">
        <f>VLOOKUP($B162,Totalt!$B$1:$BP$480,MATCH("total el",Totalt!$B$1:$BP$1,0),FALSE)</f>
        <v>0.38643</v>
      </c>
      <c r="F162" s="123" t="str">
        <f>IF(ISERROR(1/VLOOKUP($B162,Kraftvärmeprod!$B$1:$BD$480,MATCH("Total värmeproduktion i kraftvärmeverk i kombinerad drift (GWh)",Kraftvärmeprod!$B$1:$AV$1,0),FALSE)),"",VLOOKUP($B162,'Slutlig allokering kvv'!$B$1:$BA$480,MATCH(F$1,'Slutlig allokering kvv'!$B$1:$AS$1,0),FALSE))</f>
        <v/>
      </c>
      <c r="G162" s="122" t="str">
        <f>IF(ISERROR(1/VLOOKUP($B162,Kraftvärmeprod!$B$1:$AV$480,MATCH("Producerad elenergi i kraftvärmeverk (GWh)",Kraftvärmeprod!$B$1:$AV$1,0),FALSE)),"",VLOOKUP($B162,Kraftvärmeprod!$B$1:$AV$480,MATCH("Producerad elenergi i kraftvärmeverk (GWh)",Kraftvärmeprod!$B$1:$AV$1,0),FALSE))</f>
        <v/>
      </c>
      <c r="H162" s="122" t="str">
        <f>IF(ISERROR(1/VLOOKUP($B162,Miljö!$B$1:$T$480,MATCH("Såld mängd produktionsspecifik fjärrvärme (GWh)",Miljö!$B$1:$T$1,0),FALSE)),"",VLOOKUP($B162,Miljö!$B$1:$T$480,MATCH("Såld mängd produktionsspecifik fjärrvärme (GWh)",Miljö!$B$1:$T$1,0),FALSE))</f>
        <v/>
      </c>
      <c r="J162" s="122" t="str">
        <f t="shared" si="2"/>
        <v>Köpings kommun</v>
      </c>
    </row>
    <row r="163" spans="1:10" x14ac:dyDescent="0.25">
      <c r="A163" t="s">
        <v>233</v>
      </c>
      <c r="B163" t="s">
        <v>235</v>
      </c>
      <c r="C163"/>
      <c r="D163" s="122" t="str">
        <f>IF(ISERROR(1/VLOOKUP($B163,Kraftvärmeprod!$B$1:$D$480,MATCH("Total värmeproduktion i kraftvärmeverk i kombinerad drift (GWh)",Kraftvärmeprod!$B$1:$AV$1,0),FALSE)),"Ej kraftvärme","Alternativproduktionsmetoden")</f>
        <v>Ej kraftvärme</v>
      </c>
      <c r="E163" s="122">
        <f>VLOOKUP($B163,Totalt!$B$1:$BP$480,MATCH("total el",Totalt!$B$1:$BP$1,0),FALSE)</f>
        <v>5.54697</v>
      </c>
      <c r="F163" s="123" t="str">
        <f>IF(ISERROR(1/VLOOKUP($B163,Kraftvärmeprod!$B$1:$BD$480,MATCH("Total värmeproduktion i kraftvärmeverk i kombinerad drift (GWh)",Kraftvärmeprod!$B$1:$AV$1,0),FALSE)),"",VLOOKUP($B163,'Slutlig allokering kvv'!$B$1:$BA$480,MATCH(F$1,'Slutlig allokering kvv'!$B$1:$AS$1,0),FALSE))</f>
        <v/>
      </c>
      <c r="G163" s="122" t="str">
        <f>IF(ISERROR(1/VLOOKUP($B163,Kraftvärmeprod!$B$1:$AV$480,MATCH("Producerad elenergi i kraftvärmeverk (GWh)",Kraftvärmeprod!$B$1:$AV$1,0),FALSE)),"",VLOOKUP($B163,Kraftvärmeprod!$B$1:$AV$480,MATCH("Producerad elenergi i kraftvärmeverk (GWh)",Kraftvärmeprod!$B$1:$AV$1,0),FALSE))</f>
        <v/>
      </c>
      <c r="H163" s="122" t="str">
        <f>IF(ISERROR(1/VLOOKUP($B163,Miljö!$B$1:$T$480,MATCH("Såld mängd produktionsspecifik fjärrvärme (GWh)",Miljö!$B$1:$T$1,0),FALSE)),"",VLOOKUP($B163,Miljö!$B$1:$T$480,MATCH("Såld mängd produktionsspecifik fjärrvärme (GWh)",Miljö!$B$1:$T$1,0),FALSE))</f>
        <v/>
      </c>
      <c r="J163" s="122" t="str">
        <f t="shared" si="2"/>
        <v>Köpings kommun</v>
      </c>
    </row>
    <row r="164" spans="1:10" x14ac:dyDescent="0.25">
      <c r="A164" t="s">
        <v>236</v>
      </c>
      <c r="B164" t="s">
        <v>237</v>
      </c>
      <c r="C164"/>
      <c r="D164" s="122" t="str">
        <f>IF(ISERROR(1/VLOOKUP($B164,Kraftvärmeprod!$B$1:$D$480,MATCH("Total värmeproduktion i kraftvärmeverk i kombinerad drift (GWh)",Kraftvärmeprod!$B$1:$AV$1,0),FALSE)),"Ej kraftvärme","Alternativproduktionsmetoden")</f>
        <v>Alternativproduktionsmetoden</v>
      </c>
      <c r="E164" s="122">
        <f>VLOOKUP($B164,Totalt!$B$1:$BP$480,MATCH("total el",Totalt!$B$1:$BP$1,0),FALSE)</f>
        <v>6.6159600000000003</v>
      </c>
      <c r="F164" s="123">
        <f>IF(ISERROR(1/VLOOKUP($B164,Kraftvärmeprod!$B$1:$BD$480,MATCH("Total värmeproduktion i kraftvärmeverk i kombinerad drift (GWh)",Kraftvärmeprod!$B$1:$AV$1,0),FALSE)),"",VLOOKUP($B164,'Slutlig allokering kvv'!$B$1:$BA$480,MATCH(F$1,'Slutlig allokering kvv'!$B$1:$AS$1,0),FALSE))</f>
        <v>0.52238698121489147</v>
      </c>
      <c r="G164" s="122">
        <f>IF(ISERROR(1/VLOOKUP($B164,Kraftvärmeprod!$B$1:$AV$480,MATCH("Producerad elenergi i kraftvärmeverk (GWh)",Kraftvärmeprod!$B$1:$AV$1,0),FALSE)),"",VLOOKUP($B164,Kraftvärmeprod!$B$1:$AV$480,MATCH("Producerad elenergi i kraftvärmeverk (GWh)",Kraftvärmeprod!$B$1:$AV$1,0),FALSE))</f>
        <v>42.389000000000003</v>
      </c>
      <c r="H164" s="122" t="str">
        <f>IF(ISERROR(1/VLOOKUP($B164,Miljö!$B$1:$T$480,MATCH("Såld mängd produktionsspecifik fjärrvärme (GWh)",Miljö!$B$1:$T$1,0),FALSE)),"",VLOOKUP($B164,Miljö!$B$1:$T$480,MATCH("Såld mängd produktionsspecifik fjärrvärme (GWh)",Miljö!$B$1:$T$1,0),FALSE))</f>
        <v/>
      </c>
      <c r="J164" s="122" t="str">
        <f t="shared" si="2"/>
        <v>Landskrona Energi AB</v>
      </c>
    </row>
    <row r="165" spans="1:10" x14ac:dyDescent="0.25">
      <c r="A165" t="s">
        <v>238</v>
      </c>
      <c r="B165" t="s">
        <v>239</v>
      </c>
      <c r="C165"/>
      <c r="D165" s="122" t="str">
        <f>IF(ISERROR(1/VLOOKUP($B165,Kraftvärmeprod!$B$1:$D$480,MATCH("Total värmeproduktion i kraftvärmeverk i kombinerad drift (GWh)",Kraftvärmeprod!$B$1:$AV$1,0),FALSE)),"Ej kraftvärme","Alternativproduktionsmetoden")</f>
        <v>Ej kraftvärme</v>
      </c>
      <c r="E165" s="122">
        <f>VLOOKUP($B165,Totalt!$B$1:$BP$480,MATCH("total el",Totalt!$B$1:$BP$1,0),FALSE)</f>
        <v>0.16400000000000001</v>
      </c>
      <c r="F165" s="123" t="str">
        <f>IF(ISERROR(1/VLOOKUP($B165,Kraftvärmeprod!$B$1:$BD$480,MATCH("Total värmeproduktion i kraftvärmeverk i kombinerad drift (GWh)",Kraftvärmeprod!$B$1:$AV$1,0),FALSE)),"",VLOOKUP($B165,'Slutlig allokering kvv'!$B$1:$BA$480,MATCH(F$1,'Slutlig allokering kvv'!$B$1:$AS$1,0),FALSE))</f>
        <v/>
      </c>
      <c r="G165" s="122" t="str">
        <f>IF(ISERROR(1/VLOOKUP($B165,Kraftvärmeprod!$B$1:$AV$480,MATCH("Producerad elenergi i kraftvärmeverk (GWh)",Kraftvärmeprod!$B$1:$AV$1,0),FALSE)),"",VLOOKUP($B165,Kraftvärmeprod!$B$1:$AV$480,MATCH("Producerad elenergi i kraftvärmeverk (GWh)",Kraftvärmeprod!$B$1:$AV$1,0),FALSE))</f>
        <v/>
      </c>
      <c r="H165" s="122" t="str">
        <f>IF(ISERROR(1/VLOOKUP($B165,Miljö!$B$1:$T$480,MATCH("Såld mängd produktionsspecifik fjärrvärme (GWh)",Miljö!$B$1:$T$1,0),FALSE)),"",VLOOKUP($B165,Miljö!$B$1:$T$480,MATCH("Såld mängd produktionsspecifik fjärrvärme (GWh)",Miljö!$B$1:$T$1,0),FALSE))</f>
        <v/>
      </c>
      <c r="J165" s="122" t="str">
        <f t="shared" si="2"/>
        <v>Lantmännen Agrovärme AB</v>
      </c>
    </row>
    <row r="166" spans="1:10" x14ac:dyDescent="0.25">
      <c r="A166" t="s">
        <v>238</v>
      </c>
      <c r="B166" t="s">
        <v>240</v>
      </c>
      <c r="C166"/>
      <c r="D166" s="122" t="str">
        <f>IF(ISERROR(1/VLOOKUP($B166,Kraftvärmeprod!$B$1:$D$480,MATCH("Total värmeproduktion i kraftvärmeverk i kombinerad drift (GWh)",Kraftvärmeprod!$B$1:$AV$1,0),FALSE)),"Ej kraftvärme","Alternativproduktionsmetoden")</f>
        <v>Ej kraftvärme</v>
      </c>
      <c r="E166" s="122">
        <f>VLOOKUP($B166,Totalt!$B$1:$BP$480,MATCH("total el",Totalt!$B$1:$BP$1,0),FALSE)</f>
        <v>0.16300000000000001</v>
      </c>
      <c r="F166" s="123" t="str">
        <f>IF(ISERROR(1/VLOOKUP($B166,Kraftvärmeprod!$B$1:$BD$480,MATCH("Total värmeproduktion i kraftvärmeverk i kombinerad drift (GWh)",Kraftvärmeprod!$B$1:$AV$1,0),FALSE)),"",VLOOKUP($B166,'Slutlig allokering kvv'!$B$1:$BA$480,MATCH(F$1,'Slutlig allokering kvv'!$B$1:$AS$1,0),FALSE))</f>
        <v/>
      </c>
      <c r="G166" s="122" t="str">
        <f>IF(ISERROR(1/VLOOKUP($B166,Kraftvärmeprod!$B$1:$AV$480,MATCH("Producerad elenergi i kraftvärmeverk (GWh)",Kraftvärmeprod!$B$1:$AV$1,0),FALSE)),"",VLOOKUP($B166,Kraftvärmeprod!$B$1:$AV$480,MATCH("Producerad elenergi i kraftvärmeverk (GWh)",Kraftvärmeprod!$B$1:$AV$1,0),FALSE))</f>
        <v/>
      </c>
      <c r="H166" s="122" t="str">
        <f>IF(ISERROR(1/VLOOKUP($B166,Miljö!$B$1:$T$480,MATCH("Såld mängd produktionsspecifik fjärrvärme (GWh)",Miljö!$B$1:$T$1,0),FALSE)),"",VLOOKUP($B166,Miljö!$B$1:$T$480,MATCH("Såld mängd produktionsspecifik fjärrvärme (GWh)",Miljö!$B$1:$T$1,0),FALSE))</f>
        <v/>
      </c>
      <c r="J166" s="122" t="str">
        <f t="shared" si="2"/>
        <v>Lantmännen Agrovärme AB</v>
      </c>
    </row>
    <row r="167" spans="1:10" x14ac:dyDescent="0.25">
      <c r="A167" t="s">
        <v>238</v>
      </c>
      <c r="B167" t="s">
        <v>241</v>
      </c>
      <c r="C167"/>
      <c r="D167" s="122" t="str">
        <f>IF(ISERROR(1/VLOOKUP($B167,Kraftvärmeprod!$B$1:$D$480,MATCH("Total värmeproduktion i kraftvärmeverk i kombinerad drift (GWh)",Kraftvärmeprod!$B$1:$AV$1,0),FALSE)),"Ej kraftvärme","Alternativproduktionsmetoden")</f>
        <v>Ej kraftvärme</v>
      </c>
      <c r="E167" s="122">
        <f>VLOOKUP($B167,Totalt!$B$1:$BP$480,MATCH("total el",Totalt!$B$1:$BP$1,0),FALSE)</f>
        <v>0.222</v>
      </c>
      <c r="F167" s="123" t="str">
        <f>IF(ISERROR(1/VLOOKUP($B167,Kraftvärmeprod!$B$1:$BD$480,MATCH("Total värmeproduktion i kraftvärmeverk i kombinerad drift (GWh)",Kraftvärmeprod!$B$1:$AV$1,0),FALSE)),"",VLOOKUP($B167,'Slutlig allokering kvv'!$B$1:$BA$480,MATCH(F$1,'Slutlig allokering kvv'!$B$1:$AS$1,0),FALSE))</f>
        <v/>
      </c>
      <c r="G167" s="122" t="str">
        <f>IF(ISERROR(1/VLOOKUP($B167,Kraftvärmeprod!$B$1:$AV$480,MATCH("Producerad elenergi i kraftvärmeverk (GWh)",Kraftvärmeprod!$B$1:$AV$1,0),FALSE)),"",VLOOKUP($B167,Kraftvärmeprod!$B$1:$AV$480,MATCH("Producerad elenergi i kraftvärmeverk (GWh)",Kraftvärmeprod!$B$1:$AV$1,0),FALSE))</f>
        <v/>
      </c>
      <c r="H167" s="122" t="str">
        <f>IF(ISERROR(1/VLOOKUP($B167,Miljö!$B$1:$T$480,MATCH("Såld mängd produktionsspecifik fjärrvärme (GWh)",Miljö!$B$1:$T$1,0),FALSE)),"",VLOOKUP($B167,Miljö!$B$1:$T$480,MATCH("Såld mängd produktionsspecifik fjärrvärme (GWh)",Miljö!$B$1:$T$1,0),FALSE))</f>
        <v/>
      </c>
      <c r="J167" s="122" t="str">
        <f t="shared" si="2"/>
        <v>Lantmännen Agrovärme AB</v>
      </c>
    </row>
    <row r="168" spans="1:10" x14ac:dyDescent="0.25">
      <c r="A168" t="s">
        <v>238</v>
      </c>
      <c r="B168" t="s">
        <v>242</v>
      </c>
      <c r="C168"/>
      <c r="D168" s="122" t="str">
        <f>IF(ISERROR(1/VLOOKUP($B168,Kraftvärmeprod!$B$1:$D$480,MATCH("Total värmeproduktion i kraftvärmeverk i kombinerad drift (GWh)",Kraftvärmeprod!$B$1:$AV$1,0),FALSE)),"Ej kraftvärme","Alternativproduktionsmetoden")</f>
        <v>Ej kraftvärme</v>
      </c>
      <c r="E168" s="122">
        <f>VLOOKUP($B168,Totalt!$B$1:$BP$480,MATCH("total el",Totalt!$B$1:$BP$1,0),FALSE)</f>
        <v>0.18</v>
      </c>
      <c r="F168" s="123" t="str">
        <f>IF(ISERROR(1/VLOOKUP($B168,Kraftvärmeprod!$B$1:$BD$480,MATCH("Total värmeproduktion i kraftvärmeverk i kombinerad drift (GWh)",Kraftvärmeprod!$B$1:$AV$1,0),FALSE)),"",VLOOKUP($B168,'Slutlig allokering kvv'!$B$1:$BA$480,MATCH(F$1,'Slutlig allokering kvv'!$B$1:$AS$1,0),FALSE))</f>
        <v/>
      </c>
      <c r="G168" s="122" t="str">
        <f>IF(ISERROR(1/VLOOKUP($B168,Kraftvärmeprod!$B$1:$AV$480,MATCH("Producerad elenergi i kraftvärmeverk (GWh)",Kraftvärmeprod!$B$1:$AV$1,0),FALSE)),"",VLOOKUP($B168,Kraftvärmeprod!$B$1:$AV$480,MATCH("Producerad elenergi i kraftvärmeverk (GWh)",Kraftvärmeprod!$B$1:$AV$1,0),FALSE))</f>
        <v/>
      </c>
      <c r="H168" s="122" t="str">
        <f>IF(ISERROR(1/VLOOKUP($B168,Miljö!$B$1:$T$480,MATCH("Såld mängd produktionsspecifik fjärrvärme (GWh)",Miljö!$B$1:$T$1,0),FALSE)),"",VLOOKUP($B168,Miljö!$B$1:$T$480,MATCH("Såld mängd produktionsspecifik fjärrvärme (GWh)",Miljö!$B$1:$T$1,0),FALSE))</f>
        <v/>
      </c>
      <c r="J168" s="122" t="str">
        <f t="shared" si="2"/>
        <v>Lantmännen Agrovärme AB</v>
      </c>
    </row>
    <row r="169" spans="1:10" x14ac:dyDescent="0.25">
      <c r="A169" t="s">
        <v>238</v>
      </c>
      <c r="B169" t="s">
        <v>243</v>
      </c>
      <c r="C169"/>
      <c r="D169" s="122" t="str">
        <f>IF(ISERROR(1/VLOOKUP($B169,Kraftvärmeprod!$B$1:$D$480,MATCH("Total värmeproduktion i kraftvärmeverk i kombinerad drift (GWh)",Kraftvärmeprod!$B$1:$AV$1,0),FALSE)),"Ej kraftvärme","Alternativproduktionsmetoden")</f>
        <v>Ej kraftvärme</v>
      </c>
      <c r="E169" s="122">
        <f>VLOOKUP($B169,Totalt!$B$1:$BP$480,MATCH("total el",Totalt!$B$1:$BP$1,0),FALSE)</f>
        <v>0.30299999999999999</v>
      </c>
      <c r="F169" s="123" t="str">
        <f>IF(ISERROR(1/VLOOKUP($B169,Kraftvärmeprod!$B$1:$BD$480,MATCH("Total värmeproduktion i kraftvärmeverk i kombinerad drift (GWh)",Kraftvärmeprod!$B$1:$AV$1,0),FALSE)),"",VLOOKUP($B169,'Slutlig allokering kvv'!$B$1:$BA$480,MATCH(F$1,'Slutlig allokering kvv'!$B$1:$AS$1,0),FALSE))</f>
        <v/>
      </c>
      <c r="G169" s="122" t="str">
        <f>IF(ISERROR(1/VLOOKUP($B169,Kraftvärmeprod!$B$1:$AV$480,MATCH("Producerad elenergi i kraftvärmeverk (GWh)",Kraftvärmeprod!$B$1:$AV$1,0),FALSE)),"",VLOOKUP($B169,Kraftvärmeprod!$B$1:$AV$480,MATCH("Producerad elenergi i kraftvärmeverk (GWh)",Kraftvärmeprod!$B$1:$AV$1,0),FALSE))</f>
        <v/>
      </c>
      <c r="H169" s="122" t="str">
        <f>IF(ISERROR(1/VLOOKUP($B169,Miljö!$B$1:$T$480,MATCH("Såld mängd produktionsspecifik fjärrvärme (GWh)",Miljö!$B$1:$T$1,0),FALSE)),"",VLOOKUP($B169,Miljö!$B$1:$T$480,MATCH("Såld mängd produktionsspecifik fjärrvärme (GWh)",Miljö!$B$1:$T$1,0),FALSE))</f>
        <v/>
      </c>
      <c r="J169" s="122" t="str">
        <f t="shared" si="2"/>
        <v>Lantmännen Agrovärme AB</v>
      </c>
    </row>
    <row r="170" spans="1:10" x14ac:dyDescent="0.25">
      <c r="A170" t="s">
        <v>238</v>
      </c>
      <c r="B170" t="s">
        <v>244</v>
      </c>
      <c r="C170"/>
      <c r="D170" s="122" t="str">
        <f>IF(ISERROR(1/VLOOKUP($B170,Kraftvärmeprod!$B$1:$D$480,MATCH("Total värmeproduktion i kraftvärmeverk i kombinerad drift (GWh)",Kraftvärmeprod!$B$1:$AV$1,0),FALSE)),"Ej kraftvärme","Alternativproduktionsmetoden")</f>
        <v>Ej kraftvärme</v>
      </c>
      <c r="E170" s="122">
        <f>VLOOKUP($B170,Totalt!$B$1:$BP$480,MATCH("total el",Totalt!$B$1:$BP$1,0),FALSE)</f>
        <v>0.5</v>
      </c>
      <c r="F170" s="123" t="str">
        <f>IF(ISERROR(1/VLOOKUP($B170,Kraftvärmeprod!$B$1:$BD$480,MATCH("Total värmeproduktion i kraftvärmeverk i kombinerad drift (GWh)",Kraftvärmeprod!$B$1:$AV$1,0),FALSE)),"",VLOOKUP($B170,'Slutlig allokering kvv'!$B$1:$BA$480,MATCH(F$1,'Slutlig allokering kvv'!$B$1:$AS$1,0),FALSE))</f>
        <v/>
      </c>
      <c r="G170" s="122" t="str">
        <f>IF(ISERROR(1/VLOOKUP($B170,Kraftvärmeprod!$B$1:$AV$480,MATCH("Producerad elenergi i kraftvärmeverk (GWh)",Kraftvärmeprod!$B$1:$AV$1,0),FALSE)),"",VLOOKUP($B170,Kraftvärmeprod!$B$1:$AV$480,MATCH("Producerad elenergi i kraftvärmeverk (GWh)",Kraftvärmeprod!$B$1:$AV$1,0),FALSE))</f>
        <v/>
      </c>
      <c r="H170" s="122" t="str">
        <f>IF(ISERROR(1/VLOOKUP($B170,Miljö!$B$1:$T$480,MATCH("Såld mängd produktionsspecifik fjärrvärme (GWh)",Miljö!$B$1:$T$1,0),FALSE)),"",VLOOKUP($B170,Miljö!$B$1:$T$480,MATCH("Såld mängd produktionsspecifik fjärrvärme (GWh)",Miljö!$B$1:$T$1,0),FALSE))</f>
        <v/>
      </c>
      <c r="J170" s="122" t="str">
        <f t="shared" si="2"/>
        <v>Lantmännen Agrovärme AB</v>
      </c>
    </row>
    <row r="171" spans="1:10" x14ac:dyDescent="0.25">
      <c r="A171" t="s">
        <v>238</v>
      </c>
      <c r="B171" t="s">
        <v>245</v>
      </c>
      <c r="C171"/>
      <c r="D171" s="122" t="str">
        <f>IF(ISERROR(1/VLOOKUP($B171,Kraftvärmeprod!$B$1:$D$480,MATCH("Total värmeproduktion i kraftvärmeverk i kombinerad drift (GWh)",Kraftvärmeprod!$B$1:$AV$1,0),FALSE)),"Ej kraftvärme","Alternativproduktionsmetoden")</f>
        <v>Ej kraftvärme</v>
      </c>
      <c r="E171" s="122">
        <f>VLOOKUP($B171,Totalt!$B$1:$BP$480,MATCH("total el",Totalt!$B$1:$BP$1,0),FALSE)</f>
        <v>0.28799999999999998</v>
      </c>
      <c r="F171" s="123" t="str">
        <f>IF(ISERROR(1/VLOOKUP($B171,Kraftvärmeprod!$B$1:$BD$480,MATCH("Total värmeproduktion i kraftvärmeverk i kombinerad drift (GWh)",Kraftvärmeprod!$B$1:$AV$1,0),FALSE)),"",VLOOKUP($B171,'Slutlig allokering kvv'!$B$1:$BA$480,MATCH(F$1,'Slutlig allokering kvv'!$B$1:$AS$1,0),FALSE))</f>
        <v/>
      </c>
      <c r="G171" s="122" t="str">
        <f>IF(ISERROR(1/VLOOKUP($B171,Kraftvärmeprod!$B$1:$AV$480,MATCH("Producerad elenergi i kraftvärmeverk (GWh)",Kraftvärmeprod!$B$1:$AV$1,0),FALSE)),"",VLOOKUP($B171,Kraftvärmeprod!$B$1:$AV$480,MATCH("Producerad elenergi i kraftvärmeverk (GWh)",Kraftvärmeprod!$B$1:$AV$1,0),FALSE))</f>
        <v/>
      </c>
      <c r="H171" s="122" t="str">
        <f>IF(ISERROR(1/VLOOKUP($B171,Miljö!$B$1:$T$480,MATCH("Såld mängd produktionsspecifik fjärrvärme (GWh)",Miljö!$B$1:$T$1,0),FALSE)),"",VLOOKUP($B171,Miljö!$B$1:$T$480,MATCH("Såld mängd produktionsspecifik fjärrvärme (GWh)",Miljö!$B$1:$T$1,0),FALSE))</f>
        <v/>
      </c>
      <c r="J171" s="122" t="str">
        <f t="shared" si="2"/>
        <v>Lantmännen Agrovärme AB</v>
      </c>
    </row>
    <row r="172" spans="1:10" x14ac:dyDescent="0.25">
      <c r="A172" t="s">
        <v>238</v>
      </c>
      <c r="B172" t="s">
        <v>246</v>
      </c>
      <c r="C172"/>
      <c r="D172" s="122" t="str">
        <f>IF(ISERROR(1/VLOOKUP($B172,Kraftvärmeprod!$B$1:$D$480,MATCH("Total värmeproduktion i kraftvärmeverk i kombinerad drift (GWh)",Kraftvärmeprod!$B$1:$AV$1,0),FALSE)),"Ej kraftvärme","Alternativproduktionsmetoden")</f>
        <v>Ej kraftvärme</v>
      </c>
      <c r="E172" s="122">
        <f>VLOOKUP($B172,Totalt!$B$1:$BP$480,MATCH("total el",Totalt!$B$1:$BP$1,0),FALSE)</f>
        <v>0.14000000000000001</v>
      </c>
      <c r="F172" s="123" t="str">
        <f>IF(ISERROR(1/VLOOKUP($B172,Kraftvärmeprod!$B$1:$BD$480,MATCH("Total värmeproduktion i kraftvärmeverk i kombinerad drift (GWh)",Kraftvärmeprod!$B$1:$AV$1,0),FALSE)),"",VLOOKUP($B172,'Slutlig allokering kvv'!$B$1:$BA$480,MATCH(F$1,'Slutlig allokering kvv'!$B$1:$AS$1,0),FALSE))</f>
        <v/>
      </c>
      <c r="G172" s="122" t="str">
        <f>IF(ISERROR(1/VLOOKUP($B172,Kraftvärmeprod!$B$1:$AV$480,MATCH("Producerad elenergi i kraftvärmeverk (GWh)",Kraftvärmeprod!$B$1:$AV$1,0),FALSE)),"",VLOOKUP($B172,Kraftvärmeprod!$B$1:$AV$480,MATCH("Producerad elenergi i kraftvärmeverk (GWh)",Kraftvärmeprod!$B$1:$AV$1,0),FALSE))</f>
        <v/>
      </c>
      <c r="H172" s="122" t="str">
        <f>IF(ISERROR(1/VLOOKUP($B172,Miljö!$B$1:$T$480,MATCH("Såld mängd produktionsspecifik fjärrvärme (GWh)",Miljö!$B$1:$T$1,0),FALSE)),"",VLOOKUP($B172,Miljö!$B$1:$T$480,MATCH("Såld mängd produktionsspecifik fjärrvärme (GWh)",Miljö!$B$1:$T$1,0),FALSE))</f>
        <v/>
      </c>
      <c r="J172" s="122" t="str">
        <f t="shared" si="2"/>
        <v>Lantmännen Agrovärme AB</v>
      </c>
    </row>
    <row r="173" spans="1:10" x14ac:dyDescent="0.25">
      <c r="A173" t="s">
        <v>247</v>
      </c>
      <c r="B173" t="s">
        <v>248</v>
      </c>
      <c r="C173"/>
      <c r="D173" s="122" t="str">
        <f>IF(ISERROR(1/VLOOKUP($B173,Kraftvärmeprod!$B$1:$D$480,MATCH("Total värmeproduktion i kraftvärmeverk i kombinerad drift (GWh)",Kraftvärmeprod!$B$1:$AV$1,0),FALSE)),"Ej kraftvärme","Alternativproduktionsmetoden")</f>
        <v>Ej kraftvärme</v>
      </c>
      <c r="E173" s="122">
        <f>VLOOKUP($B173,Totalt!$B$1:$BP$480,MATCH("total el",Totalt!$B$1:$BP$1,0),FALSE)</f>
        <v>0.42799999999999999</v>
      </c>
      <c r="F173" s="123" t="str">
        <f>IF(ISERROR(1/VLOOKUP($B173,Kraftvärmeprod!$B$1:$BD$480,MATCH("Total värmeproduktion i kraftvärmeverk i kombinerad drift (GWh)",Kraftvärmeprod!$B$1:$AV$1,0),FALSE)),"",VLOOKUP($B173,'Slutlig allokering kvv'!$B$1:$BA$480,MATCH(F$1,'Slutlig allokering kvv'!$B$1:$AS$1,0),FALSE))</f>
        <v/>
      </c>
      <c r="G173" s="122" t="str">
        <f>IF(ISERROR(1/VLOOKUP($B173,Kraftvärmeprod!$B$1:$AV$480,MATCH("Producerad elenergi i kraftvärmeverk (GWh)",Kraftvärmeprod!$B$1:$AV$1,0),FALSE)),"",VLOOKUP($B173,Kraftvärmeprod!$B$1:$AV$480,MATCH("Producerad elenergi i kraftvärmeverk (GWh)",Kraftvärmeprod!$B$1:$AV$1,0),FALSE))</f>
        <v/>
      </c>
      <c r="H173" s="122" t="str">
        <f>IF(ISERROR(1/VLOOKUP($B173,Miljö!$B$1:$T$480,MATCH("Såld mängd produktionsspecifik fjärrvärme (GWh)",Miljö!$B$1:$T$1,0),FALSE)),"",VLOOKUP($B173,Miljö!$B$1:$T$480,MATCH("Såld mängd produktionsspecifik fjärrvärme (GWh)",Miljö!$B$1:$T$1,0),FALSE))</f>
        <v/>
      </c>
      <c r="J173" s="122" t="str">
        <f t="shared" si="2"/>
        <v>Laxå Värme AB</v>
      </c>
    </row>
    <row r="174" spans="1:10" x14ac:dyDescent="0.25">
      <c r="A174" t="s">
        <v>249</v>
      </c>
      <c r="B174" t="s">
        <v>150</v>
      </c>
      <c r="C174"/>
      <c r="D174" s="122" t="str">
        <f>IF(ISERROR(1/VLOOKUP($B174,Kraftvärmeprod!$B$1:$D$480,MATCH("Total värmeproduktion i kraftvärmeverk i kombinerad drift (GWh)",Kraftvärmeprod!$B$1:$AV$1,0),FALSE)),"Ej kraftvärme","Alternativproduktionsmetoden")</f>
        <v>Ej kraftvärme</v>
      </c>
      <c r="E174" s="122">
        <f>VLOOKUP($B174,Totalt!$B$1:$BP$480,MATCH("total el",Totalt!$B$1:$BP$1,0),FALSE)</f>
        <v>0.23100000000000001</v>
      </c>
      <c r="F174" s="123" t="str">
        <f>IF(ISERROR(1/VLOOKUP($B174,Kraftvärmeprod!$B$1:$BD$480,MATCH("Total värmeproduktion i kraftvärmeverk i kombinerad drift (GWh)",Kraftvärmeprod!$B$1:$AV$1,0),FALSE)),"",VLOOKUP($B174,'Slutlig allokering kvv'!$B$1:$BA$480,MATCH(F$1,'Slutlig allokering kvv'!$B$1:$AS$1,0),FALSE))</f>
        <v/>
      </c>
      <c r="G174" s="122" t="str">
        <f>IF(ISERROR(1/VLOOKUP($B174,Kraftvärmeprod!$B$1:$AV$480,MATCH("Producerad elenergi i kraftvärmeverk (GWh)",Kraftvärmeprod!$B$1:$AV$1,0),FALSE)),"",VLOOKUP($B174,Kraftvärmeprod!$B$1:$AV$480,MATCH("Producerad elenergi i kraftvärmeverk (GWh)",Kraftvärmeprod!$B$1:$AV$1,0),FALSE))</f>
        <v/>
      </c>
      <c r="H174" s="122" t="str">
        <f>IF(ISERROR(1/VLOOKUP($B174,Miljö!$B$1:$T$480,MATCH("Såld mängd produktionsspecifik fjärrvärme (GWh)",Miljö!$B$1:$T$1,0),FALSE)),"",VLOOKUP($B174,Miljö!$B$1:$T$480,MATCH("Såld mängd produktionsspecifik fjärrvärme (GWh)",Miljö!$B$1:$T$1,0),FALSE))</f>
        <v/>
      </c>
      <c r="J174" s="122" t="str">
        <f t="shared" si="2"/>
        <v>Lerum Fjärrvärme AB</v>
      </c>
    </row>
    <row r="175" spans="1:10" x14ac:dyDescent="0.25">
      <c r="A175" t="s">
        <v>249</v>
      </c>
      <c r="B175" t="s">
        <v>250</v>
      </c>
      <c r="C175"/>
      <c r="D175" s="122" t="str">
        <f>IF(ISERROR(1/VLOOKUP($B175,Kraftvärmeprod!$B$1:$D$480,MATCH("Total värmeproduktion i kraftvärmeverk i kombinerad drift (GWh)",Kraftvärmeprod!$B$1:$AV$1,0),FALSE)),"Ej kraftvärme","Alternativproduktionsmetoden")</f>
        <v>Ej kraftvärme</v>
      </c>
      <c r="E175" s="122">
        <f>VLOOKUP($B175,Totalt!$B$1:$BP$480,MATCH("total el",Totalt!$B$1:$BP$1,0),FALSE)</f>
        <v>0.13</v>
      </c>
      <c r="F175" s="123" t="str">
        <f>IF(ISERROR(1/VLOOKUP($B175,Kraftvärmeprod!$B$1:$BD$480,MATCH("Total värmeproduktion i kraftvärmeverk i kombinerad drift (GWh)",Kraftvärmeprod!$B$1:$AV$1,0),FALSE)),"",VLOOKUP($B175,'Slutlig allokering kvv'!$B$1:$BA$480,MATCH(F$1,'Slutlig allokering kvv'!$B$1:$AS$1,0),FALSE))</f>
        <v/>
      </c>
      <c r="G175" s="122" t="str">
        <f>IF(ISERROR(1/VLOOKUP($B175,Kraftvärmeprod!$B$1:$AV$480,MATCH("Producerad elenergi i kraftvärmeverk (GWh)",Kraftvärmeprod!$B$1:$AV$1,0),FALSE)),"",VLOOKUP($B175,Kraftvärmeprod!$B$1:$AV$480,MATCH("Producerad elenergi i kraftvärmeverk (GWh)",Kraftvärmeprod!$B$1:$AV$1,0),FALSE))</f>
        <v/>
      </c>
      <c r="H175" s="122" t="str">
        <f>IF(ISERROR(1/VLOOKUP($B175,Miljö!$B$1:$T$480,MATCH("Såld mängd produktionsspecifik fjärrvärme (GWh)",Miljö!$B$1:$T$1,0),FALSE)),"",VLOOKUP($B175,Miljö!$B$1:$T$480,MATCH("Såld mängd produktionsspecifik fjärrvärme (GWh)",Miljö!$B$1:$T$1,0),FALSE))</f>
        <v/>
      </c>
      <c r="J175" s="122" t="str">
        <f t="shared" si="2"/>
        <v>Lerum Fjärrvärme AB</v>
      </c>
    </row>
    <row r="176" spans="1:10" x14ac:dyDescent="0.25">
      <c r="A176" t="s">
        <v>249</v>
      </c>
      <c r="B176" t="s">
        <v>251</v>
      </c>
      <c r="C176"/>
      <c r="D176" s="122" t="str">
        <f>IF(ISERROR(1/VLOOKUP($B176,Kraftvärmeprod!$B$1:$D$480,MATCH("Total värmeproduktion i kraftvärmeverk i kombinerad drift (GWh)",Kraftvärmeprod!$B$1:$AV$1,0),FALSE)),"Ej kraftvärme","Alternativproduktionsmetoden")</f>
        <v>Ej kraftvärme</v>
      </c>
      <c r="E176" s="122">
        <f>VLOOKUP($B176,Totalt!$B$1:$BP$480,MATCH("total el",Totalt!$B$1:$BP$1,0),FALSE)</f>
        <v>0.52400000000000002</v>
      </c>
      <c r="F176" s="123" t="str">
        <f>IF(ISERROR(1/VLOOKUP($B176,Kraftvärmeprod!$B$1:$BD$480,MATCH("Total värmeproduktion i kraftvärmeverk i kombinerad drift (GWh)",Kraftvärmeprod!$B$1:$AV$1,0),FALSE)),"",VLOOKUP($B176,'Slutlig allokering kvv'!$B$1:$BA$480,MATCH(F$1,'Slutlig allokering kvv'!$B$1:$AS$1,0),FALSE))</f>
        <v/>
      </c>
      <c r="G176" s="122" t="str">
        <f>IF(ISERROR(1/VLOOKUP($B176,Kraftvärmeprod!$B$1:$AV$480,MATCH("Producerad elenergi i kraftvärmeverk (GWh)",Kraftvärmeprod!$B$1:$AV$1,0),FALSE)),"",VLOOKUP($B176,Kraftvärmeprod!$B$1:$AV$480,MATCH("Producerad elenergi i kraftvärmeverk (GWh)",Kraftvärmeprod!$B$1:$AV$1,0),FALSE))</f>
        <v/>
      </c>
      <c r="H176" s="122" t="str">
        <f>IF(ISERROR(1/VLOOKUP($B176,Miljö!$B$1:$T$480,MATCH("Såld mängd produktionsspecifik fjärrvärme (GWh)",Miljö!$B$1:$T$1,0),FALSE)),"",VLOOKUP($B176,Miljö!$B$1:$T$480,MATCH("Såld mängd produktionsspecifik fjärrvärme (GWh)",Miljö!$B$1:$T$1,0),FALSE))</f>
        <v/>
      </c>
      <c r="J176" s="122" t="str">
        <f t="shared" si="2"/>
        <v>Lerum Fjärrvärme AB</v>
      </c>
    </row>
    <row r="177" spans="1:10" x14ac:dyDescent="0.25">
      <c r="A177" t="s">
        <v>249</v>
      </c>
      <c r="B177" t="s">
        <v>252</v>
      </c>
      <c r="C177"/>
      <c r="D177" s="122" t="str">
        <f>IF(ISERROR(1/VLOOKUP($B177,Kraftvärmeprod!$B$1:$D$480,MATCH("Total värmeproduktion i kraftvärmeverk i kombinerad drift (GWh)",Kraftvärmeprod!$B$1:$AV$1,0),FALSE)),"Ej kraftvärme","Alternativproduktionsmetoden")</f>
        <v>Ej kraftvärme</v>
      </c>
      <c r="E177" s="122">
        <f>VLOOKUP($B177,Totalt!$B$1:$BP$480,MATCH("total el",Totalt!$B$1:$BP$1,0),FALSE)</f>
        <v>1.2999999999999999E-2</v>
      </c>
      <c r="F177" s="123" t="str">
        <f>IF(ISERROR(1/VLOOKUP($B177,Kraftvärmeprod!$B$1:$BD$480,MATCH("Total värmeproduktion i kraftvärmeverk i kombinerad drift (GWh)",Kraftvärmeprod!$B$1:$AV$1,0),FALSE)),"",VLOOKUP($B177,'Slutlig allokering kvv'!$B$1:$BA$480,MATCH(F$1,'Slutlig allokering kvv'!$B$1:$AS$1,0),FALSE))</f>
        <v/>
      </c>
      <c r="G177" s="122" t="str">
        <f>IF(ISERROR(1/VLOOKUP($B177,Kraftvärmeprod!$B$1:$AV$480,MATCH("Producerad elenergi i kraftvärmeverk (GWh)",Kraftvärmeprod!$B$1:$AV$1,0),FALSE)),"",VLOOKUP($B177,Kraftvärmeprod!$B$1:$AV$480,MATCH("Producerad elenergi i kraftvärmeverk (GWh)",Kraftvärmeprod!$B$1:$AV$1,0),FALSE))</f>
        <v/>
      </c>
      <c r="H177" s="122" t="str">
        <f>IF(ISERROR(1/VLOOKUP($B177,Miljö!$B$1:$T$480,MATCH("Såld mängd produktionsspecifik fjärrvärme (GWh)",Miljö!$B$1:$T$1,0),FALSE)),"",VLOOKUP($B177,Miljö!$B$1:$T$480,MATCH("Såld mängd produktionsspecifik fjärrvärme (GWh)",Miljö!$B$1:$T$1,0),FALSE))</f>
        <v/>
      </c>
      <c r="J177" s="122" t="str">
        <f t="shared" si="2"/>
        <v>Lerum Fjärrvärme AB</v>
      </c>
    </row>
    <row r="178" spans="1:10" x14ac:dyDescent="0.25">
      <c r="A178" t="s">
        <v>253</v>
      </c>
      <c r="B178" t="s">
        <v>254</v>
      </c>
      <c r="C178"/>
      <c r="D178" s="122" t="str">
        <f>IF(ISERROR(1/VLOOKUP($B178,Kraftvärmeprod!$B$1:$D$480,MATCH("Total värmeproduktion i kraftvärmeverk i kombinerad drift (GWh)",Kraftvärmeprod!$B$1:$AV$1,0),FALSE)),"Ej kraftvärme","Alternativproduktionsmetoden")</f>
        <v>Ej kraftvärme</v>
      </c>
      <c r="E178" s="122">
        <f>VLOOKUP($B178,Totalt!$B$1:$BP$480,MATCH("total el",Totalt!$B$1:$BP$1,0),FALSE)</f>
        <v>0</v>
      </c>
      <c r="F178" s="123" t="str">
        <f>IF(ISERROR(1/VLOOKUP($B178,Kraftvärmeprod!$B$1:$BD$480,MATCH("Total värmeproduktion i kraftvärmeverk i kombinerad drift (GWh)",Kraftvärmeprod!$B$1:$AV$1,0),FALSE)),"",VLOOKUP($B178,'Slutlig allokering kvv'!$B$1:$BA$480,MATCH(F$1,'Slutlig allokering kvv'!$B$1:$AS$1,0),FALSE))</f>
        <v/>
      </c>
      <c r="G178" s="122" t="str">
        <f>IF(ISERROR(1/VLOOKUP($B178,Kraftvärmeprod!$B$1:$AV$480,MATCH("Producerad elenergi i kraftvärmeverk (GWh)",Kraftvärmeprod!$B$1:$AV$1,0),FALSE)),"",VLOOKUP($B178,Kraftvärmeprod!$B$1:$AV$480,MATCH("Producerad elenergi i kraftvärmeverk (GWh)",Kraftvärmeprod!$B$1:$AV$1,0),FALSE))</f>
        <v/>
      </c>
      <c r="H178" s="122" t="str">
        <f>IF(ISERROR(1/VLOOKUP($B178,Miljö!$B$1:$T$480,MATCH("Såld mängd produktionsspecifik fjärrvärme (GWh)",Miljö!$B$1:$T$1,0),FALSE)),"",VLOOKUP($B178,Miljö!$B$1:$T$480,MATCH("Såld mängd produktionsspecifik fjärrvärme (GWh)",Miljö!$B$1:$T$1,0),FALSE))</f>
        <v/>
      </c>
      <c r="J178" s="122" t="str">
        <f t="shared" si="2"/>
        <v>Lessebo Fjärrvärme AB</v>
      </c>
    </row>
    <row r="179" spans="1:10" x14ac:dyDescent="0.25">
      <c r="A179" t="s">
        <v>255</v>
      </c>
      <c r="B179" t="s">
        <v>256</v>
      </c>
      <c r="C179"/>
      <c r="D179" s="122" t="str">
        <f>IF(ISERROR(1/VLOOKUP($B179,Kraftvärmeprod!$B$1:$D$480,MATCH("Total värmeproduktion i kraftvärmeverk i kombinerad drift (GWh)",Kraftvärmeprod!$B$1:$AV$1,0),FALSE)),"Ej kraftvärme","Alternativproduktionsmetoden")</f>
        <v>Ej kraftvärme</v>
      </c>
      <c r="E179" s="122">
        <f>VLOOKUP($B179,Totalt!$B$1:$BP$480,MATCH("total el",Totalt!$B$1:$BP$1,0),FALSE)</f>
        <v>1.1859999999999999</v>
      </c>
      <c r="F179" s="123" t="str">
        <f>IF(ISERROR(1/VLOOKUP($B179,Kraftvärmeprod!$B$1:$BD$480,MATCH("Total värmeproduktion i kraftvärmeverk i kombinerad drift (GWh)",Kraftvärmeprod!$B$1:$AV$1,0),FALSE)),"",VLOOKUP($B179,'Slutlig allokering kvv'!$B$1:$BA$480,MATCH(F$1,'Slutlig allokering kvv'!$B$1:$AS$1,0),FALSE))</f>
        <v/>
      </c>
      <c r="G179" s="122" t="str">
        <f>IF(ISERROR(1/VLOOKUP($B179,Kraftvärmeprod!$B$1:$AV$480,MATCH("Producerad elenergi i kraftvärmeverk (GWh)",Kraftvärmeprod!$B$1:$AV$1,0),FALSE)),"",VLOOKUP($B179,Kraftvärmeprod!$B$1:$AV$480,MATCH("Producerad elenergi i kraftvärmeverk (GWh)",Kraftvärmeprod!$B$1:$AV$1,0),FALSE))</f>
        <v/>
      </c>
      <c r="H179" s="122" t="str">
        <f>IF(ISERROR(1/VLOOKUP($B179,Miljö!$B$1:$T$480,MATCH("Såld mängd produktionsspecifik fjärrvärme (GWh)",Miljö!$B$1:$T$1,0),FALSE)),"",VLOOKUP($B179,Miljö!$B$1:$T$480,MATCH("Såld mängd produktionsspecifik fjärrvärme (GWh)",Miljö!$B$1:$T$1,0),FALSE))</f>
        <v/>
      </c>
      <c r="J179" s="122" t="str">
        <f t="shared" si="2"/>
        <v>LEVA i Lysekil AB</v>
      </c>
    </row>
    <row r="180" spans="1:10" x14ac:dyDescent="0.25">
      <c r="A180" t="s">
        <v>257</v>
      </c>
      <c r="B180" t="s">
        <v>258</v>
      </c>
      <c r="C180"/>
      <c r="D180" s="122" t="str">
        <f>IF(ISERROR(1/VLOOKUP($B180,Kraftvärmeprod!$B$1:$D$480,MATCH("Total värmeproduktion i kraftvärmeverk i kombinerad drift (GWh)",Kraftvärmeprod!$B$1:$AV$1,0),FALSE)),"Ej kraftvärme","Alternativproduktionsmetoden")</f>
        <v>Alternativproduktionsmetoden</v>
      </c>
      <c r="E180" s="122">
        <f>VLOOKUP($B180,Totalt!$B$1:$BP$480,MATCH("total el",Totalt!$B$1:$BP$1,0),FALSE)</f>
        <v>12.6836</v>
      </c>
      <c r="F180" s="123">
        <f>IF(ISERROR(1/VLOOKUP($B180,Kraftvärmeprod!$B$1:$BD$480,MATCH("Total värmeproduktion i kraftvärmeverk i kombinerad drift (GWh)",Kraftvärmeprod!$B$1:$AV$1,0),FALSE)),"",VLOOKUP($B180,'Slutlig allokering kvv'!$B$1:$BA$480,MATCH(F$1,'Slutlig allokering kvv'!$B$1:$AS$1,0),FALSE))</f>
        <v>0.6148504332015291</v>
      </c>
      <c r="G180" s="122">
        <f>IF(ISERROR(1/VLOOKUP($B180,Kraftvärmeprod!$B$1:$AV$480,MATCH("Producerad elenergi i kraftvärmeverk (GWh)",Kraftvärmeprod!$B$1:$AV$1,0),FALSE)),"",VLOOKUP($B180,Kraftvärmeprod!$B$1:$AV$480,MATCH("Producerad elenergi i kraftvärmeverk (GWh)",Kraftvärmeprod!$B$1:$AV$1,0),FALSE))</f>
        <v>20.916</v>
      </c>
      <c r="H180" s="122" t="str">
        <f>IF(ISERROR(1/VLOOKUP($B180,Miljö!$B$1:$T$480,MATCH("Såld mängd produktionsspecifik fjärrvärme (GWh)",Miljö!$B$1:$T$1,0),FALSE)),"",VLOOKUP($B180,Miljö!$B$1:$T$480,MATCH("Såld mängd produktionsspecifik fjärrvärme (GWh)",Miljö!$B$1:$T$1,0),FALSE))</f>
        <v/>
      </c>
      <c r="J180" s="122" t="str">
        <f t="shared" si="2"/>
        <v>Lidköpings Värmeverk AB</v>
      </c>
    </row>
    <row r="181" spans="1:10" x14ac:dyDescent="0.25">
      <c r="A181" t="s">
        <v>259</v>
      </c>
      <c r="B181" t="s">
        <v>260</v>
      </c>
      <c r="C181"/>
      <c r="D181" s="122" t="str">
        <f>IF(ISERROR(1/VLOOKUP($B181,Kraftvärmeprod!$B$1:$D$480,MATCH("Total värmeproduktion i kraftvärmeverk i kombinerad drift (GWh)",Kraftvärmeprod!$B$1:$AV$1,0),FALSE)),"Ej kraftvärme","Alternativproduktionsmetoden")</f>
        <v>Ej kraftvärme</v>
      </c>
      <c r="E181" s="122">
        <f>VLOOKUP($B181,Totalt!$B$1:$BP$480,MATCH("total el",Totalt!$B$1:$BP$1,0),FALSE)</f>
        <v>2.5000000000000001E-2</v>
      </c>
      <c r="F181" s="123" t="str">
        <f>IF(ISERROR(1/VLOOKUP($B181,Kraftvärmeprod!$B$1:$BD$480,MATCH("Total värmeproduktion i kraftvärmeverk i kombinerad drift (GWh)",Kraftvärmeprod!$B$1:$AV$1,0),FALSE)),"",VLOOKUP($B181,'Slutlig allokering kvv'!$B$1:$BA$480,MATCH(F$1,'Slutlig allokering kvv'!$B$1:$AS$1,0),FALSE))</f>
        <v/>
      </c>
      <c r="G181" s="122" t="str">
        <f>IF(ISERROR(1/VLOOKUP($B181,Kraftvärmeprod!$B$1:$AV$480,MATCH("Producerad elenergi i kraftvärmeverk (GWh)",Kraftvärmeprod!$B$1:$AV$1,0),FALSE)),"",VLOOKUP($B181,Kraftvärmeprod!$B$1:$AV$480,MATCH("Producerad elenergi i kraftvärmeverk (GWh)",Kraftvärmeprod!$B$1:$AV$1,0),FALSE))</f>
        <v/>
      </c>
      <c r="H181" s="122" t="str">
        <f>IF(ISERROR(1/VLOOKUP($B181,Miljö!$B$1:$T$480,MATCH("Såld mängd produktionsspecifik fjärrvärme (GWh)",Miljö!$B$1:$T$1,0),FALSE)),"",VLOOKUP($B181,Miljö!$B$1:$T$480,MATCH("Såld mängd produktionsspecifik fjärrvärme (GWh)",Miljö!$B$1:$T$1,0),FALSE))</f>
        <v/>
      </c>
      <c r="J181" s="122" t="str">
        <f t="shared" si="2"/>
        <v>Lilla Edets Fjärrvärme AB</v>
      </c>
    </row>
    <row r="182" spans="1:10" x14ac:dyDescent="0.25">
      <c r="A182" t="s">
        <v>261</v>
      </c>
      <c r="B182" t="s">
        <v>262</v>
      </c>
      <c r="C182"/>
      <c r="D182" s="122" t="str">
        <f>IF(ISERROR(1/VLOOKUP($B182,Kraftvärmeprod!$B$1:$D$480,MATCH("Total värmeproduktion i kraftvärmeverk i kombinerad drift (GWh)",Kraftvärmeprod!$B$1:$AV$1,0),FALSE)),"Ej kraftvärme","Alternativproduktionsmetoden")</f>
        <v>Ej kraftvärme</v>
      </c>
      <c r="E182" s="122">
        <f>VLOOKUP($B182,Totalt!$B$1:$BP$480,MATCH("total el",Totalt!$B$1:$BP$1,0),FALSE)</f>
        <v>0.08</v>
      </c>
      <c r="F182" s="123" t="str">
        <f>IF(ISERROR(1/VLOOKUP($B182,Kraftvärmeprod!$B$1:$BD$480,MATCH("Total värmeproduktion i kraftvärmeverk i kombinerad drift (GWh)",Kraftvärmeprod!$B$1:$AV$1,0),FALSE)),"",VLOOKUP($B182,'Slutlig allokering kvv'!$B$1:$BA$480,MATCH(F$1,'Slutlig allokering kvv'!$B$1:$AS$1,0),FALSE))</f>
        <v/>
      </c>
      <c r="G182" s="122" t="str">
        <f>IF(ISERROR(1/VLOOKUP($B182,Kraftvärmeprod!$B$1:$AV$480,MATCH("Producerad elenergi i kraftvärmeverk (GWh)",Kraftvärmeprod!$B$1:$AV$1,0),FALSE)),"",VLOOKUP($B182,Kraftvärmeprod!$B$1:$AV$480,MATCH("Producerad elenergi i kraftvärmeverk (GWh)",Kraftvärmeprod!$B$1:$AV$1,0),FALSE))</f>
        <v/>
      </c>
      <c r="H182" s="122" t="str">
        <f>IF(ISERROR(1/VLOOKUP($B182,Miljö!$B$1:$T$480,MATCH("Såld mängd produktionsspecifik fjärrvärme (GWh)",Miljö!$B$1:$T$1,0),FALSE)),"",VLOOKUP($B182,Miljö!$B$1:$T$480,MATCH("Såld mängd produktionsspecifik fjärrvärme (GWh)",Miljö!$B$1:$T$1,0),FALSE))</f>
        <v/>
      </c>
      <c r="J182" s="122" t="str">
        <f t="shared" si="2"/>
        <v>Linde Energi AB</v>
      </c>
    </row>
    <row r="183" spans="1:10" x14ac:dyDescent="0.25">
      <c r="A183" t="s">
        <v>261</v>
      </c>
      <c r="B183" t="s">
        <v>263</v>
      </c>
      <c r="C183"/>
      <c r="D183" s="122" t="str">
        <f>IF(ISERROR(1/VLOOKUP($B183,Kraftvärmeprod!$B$1:$D$480,MATCH("Total värmeproduktion i kraftvärmeverk i kombinerad drift (GWh)",Kraftvärmeprod!$B$1:$AV$1,0),FALSE)),"Ej kraftvärme","Alternativproduktionsmetoden")</f>
        <v>Ej kraftvärme</v>
      </c>
      <c r="E183" s="122">
        <f>VLOOKUP($B183,Totalt!$B$1:$BP$480,MATCH("total el",Totalt!$B$1:$BP$1,0),FALSE)</f>
        <v>1.3</v>
      </c>
      <c r="F183" s="123" t="str">
        <f>IF(ISERROR(1/VLOOKUP($B183,Kraftvärmeprod!$B$1:$BD$480,MATCH("Total värmeproduktion i kraftvärmeverk i kombinerad drift (GWh)",Kraftvärmeprod!$B$1:$AV$1,0),FALSE)),"",VLOOKUP($B183,'Slutlig allokering kvv'!$B$1:$BA$480,MATCH(F$1,'Slutlig allokering kvv'!$B$1:$AS$1,0),FALSE))</f>
        <v/>
      </c>
      <c r="G183" s="122" t="str">
        <f>IF(ISERROR(1/VLOOKUP($B183,Kraftvärmeprod!$B$1:$AV$480,MATCH("Producerad elenergi i kraftvärmeverk (GWh)",Kraftvärmeprod!$B$1:$AV$1,0),FALSE)),"",VLOOKUP($B183,Kraftvärmeprod!$B$1:$AV$480,MATCH("Producerad elenergi i kraftvärmeverk (GWh)",Kraftvärmeprod!$B$1:$AV$1,0),FALSE))</f>
        <v/>
      </c>
      <c r="H183" s="122" t="str">
        <f>IF(ISERROR(1/VLOOKUP($B183,Miljö!$B$1:$T$480,MATCH("Såld mängd produktionsspecifik fjärrvärme (GWh)",Miljö!$B$1:$T$1,0),FALSE)),"",VLOOKUP($B183,Miljö!$B$1:$T$480,MATCH("Såld mängd produktionsspecifik fjärrvärme (GWh)",Miljö!$B$1:$T$1,0),FALSE))</f>
        <v/>
      </c>
      <c r="J183" s="122" t="str">
        <f t="shared" si="2"/>
        <v>Linde Energi AB</v>
      </c>
    </row>
    <row r="184" spans="1:10" x14ac:dyDescent="0.25">
      <c r="A184" t="s">
        <v>261</v>
      </c>
      <c r="B184" t="s">
        <v>264</v>
      </c>
      <c r="C184"/>
      <c r="D184" s="122" t="str">
        <f>IF(ISERROR(1/VLOOKUP($B184,Kraftvärmeprod!$B$1:$D$480,MATCH("Total värmeproduktion i kraftvärmeverk i kombinerad drift (GWh)",Kraftvärmeprod!$B$1:$AV$1,0),FALSE)),"Ej kraftvärme","Alternativproduktionsmetoden")</f>
        <v>Ej kraftvärme</v>
      </c>
      <c r="E184" s="122">
        <f>VLOOKUP($B184,Totalt!$B$1:$BP$480,MATCH("total el",Totalt!$B$1:$BP$1,0),FALSE)</f>
        <v>0</v>
      </c>
      <c r="F184" s="123" t="str">
        <f>IF(ISERROR(1/VLOOKUP($B184,Kraftvärmeprod!$B$1:$BD$480,MATCH("Total värmeproduktion i kraftvärmeverk i kombinerad drift (GWh)",Kraftvärmeprod!$B$1:$AV$1,0),FALSE)),"",VLOOKUP($B184,'Slutlig allokering kvv'!$B$1:$BA$480,MATCH(F$1,'Slutlig allokering kvv'!$B$1:$AS$1,0),FALSE))</f>
        <v/>
      </c>
      <c r="G184" s="122" t="str">
        <f>IF(ISERROR(1/VLOOKUP($B184,Kraftvärmeprod!$B$1:$AV$480,MATCH("Producerad elenergi i kraftvärmeverk (GWh)",Kraftvärmeprod!$B$1:$AV$1,0),FALSE)),"",VLOOKUP($B184,Kraftvärmeprod!$B$1:$AV$480,MATCH("Producerad elenergi i kraftvärmeverk (GWh)",Kraftvärmeprod!$B$1:$AV$1,0),FALSE))</f>
        <v/>
      </c>
      <c r="H184" s="122" t="str">
        <f>IF(ISERROR(1/VLOOKUP($B184,Miljö!$B$1:$T$480,MATCH("Såld mängd produktionsspecifik fjärrvärme (GWh)",Miljö!$B$1:$T$1,0),FALSE)),"",VLOOKUP($B184,Miljö!$B$1:$T$480,MATCH("Såld mängd produktionsspecifik fjärrvärme (GWh)",Miljö!$B$1:$T$1,0),FALSE))</f>
        <v/>
      </c>
      <c r="J184" s="122" t="str">
        <f t="shared" si="2"/>
        <v>Linde Energi AB</v>
      </c>
    </row>
    <row r="185" spans="1:10" x14ac:dyDescent="0.25">
      <c r="A185" t="s">
        <v>261</v>
      </c>
      <c r="B185" t="s">
        <v>265</v>
      </c>
      <c r="C185"/>
      <c r="D185" s="122" t="str">
        <f>IF(ISERROR(1/VLOOKUP($B185,Kraftvärmeprod!$B$1:$D$480,MATCH("Total värmeproduktion i kraftvärmeverk i kombinerad drift (GWh)",Kraftvärmeprod!$B$1:$AV$1,0),FALSE)),"Ej kraftvärme","Alternativproduktionsmetoden")</f>
        <v>Ej kraftvärme</v>
      </c>
      <c r="E185" s="122">
        <f>VLOOKUP($B185,Totalt!$B$1:$BP$480,MATCH("total el",Totalt!$B$1:$BP$1,0),FALSE)</f>
        <v>3.356E-2</v>
      </c>
      <c r="F185" s="123" t="str">
        <f>IF(ISERROR(1/VLOOKUP($B185,Kraftvärmeprod!$B$1:$BD$480,MATCH("Total värmeproduktion i kraftvärmeverk i kombinerad drift (GWh)",Kraftvärmeprod!$B$1:$AV$1,0),FALSE)),"",VLOOKUP($B185,'Slutlig allokering kvv'!$B$1:$BA$480,MATCH(F$1,'Slutlig allokering kvv'!$B$1:$AS$1,0),FALSE))</f>
        <v/>
      </c>
      <c r="G185" s="122" t="str">
        <f>IF(ISERROR(1/VLOOKUP($B185,Kraftvärmeprod!$B$1:$AV$480,MATCH("Producerad elenergi i kraftvärmeverk (GWh)",Kraftvärmeprod!$B$1:$AV$1,0),FALSE)),"",VLOOKUP($B185,Kraftvärmeprod!$B$1:$AV$480,MATCH("Producerad elenergi i kraftvärmeverk (GWh)",Kraftvärmeprod!$B$1:$AV$1,0),FALSE))</f>
        <v/>
      </c>
      <c r="H185" s="122" t="str">
        <f>IF(ISERROR(1/VLOOKUP($B185,Miljö!$B$1:$T$480,MATCH("Såld mängd produktionsspecifik fjärrvärme (GWh)",Miljö!$B$1:$T$1,0),FALSE)),"",VLOOKUP($B185,Miljö!$B$1:$T$480,MATCH("Såld mängd produktionsspecifik fjärrvärme (GWh)",Miljö!$B$1:$T$1,0),FALSE))</f>
        <v/>
      </c>
      <c r="J185" s="122" t="str">
        <f t="shared" si="2"/>
        <v>Linde Energi AB</v>
      </c>
    </row>
    <row r="186" spans="1:10" x14ac:dyDescent="0.25">
      <c r="A186" t="s">
        <v>266</v>
      </c>
      <c r="B186" t="s">
        <v>267</v>
      </c>
      <c r="C186"/>
      <c r="D186" s="122" t="str">
        <f>IF(ISERROR(1/VLOOKUP($B186,Kraftvärmeprod!$B$1:$D$480,MATCH("Total värmeproduktion i kraftvärmeverk i kombinerad drift (GWh)",Kraftvärmeprod!$B$1:$AV$1,0),FALSE)),"Ej kraftvärme","Alternativproduktionsmetoden")</f>
        <v>Alternativproduktionsmetoden</v>
      </c>
      <c r="E186" s="122">
        <f>VLOOKUP($B186,Totalt!$B$1:$BP$480,MATCH("total el",Totalt!$B$1:$BP$1,0),FALSE)</f>
        <v>6</v>
      </c>
      <c r="F186" s="123">
        <f>IF(ISERROR(1/VLOOKUP($B186,Kraftvärmeprod!$B$1:$BD$480,MATCH("Total värmeproduktion i kraftvärmeverk i kombinerad drift (GWh)",Kraftvärmeprod!$B$1:$AV$1,0),FALSE)),"",VLOOKUP($B186,'Slutlig allokering kvv'!$B$1:$BA$480,MATCH(F$1,'Slutlig allokering kvv'!$B$1:$AS$1,0),FALSE))</f>
        <v>0.76755647608520894</v>
      </c>
      <c r="G186" s="122">
        <f>IF(ISERROR(1/VLOOKUP($B186,Kraftvärmeprod!$B$1:$AV$480,MATCH("Producerad elenergi i kraftvärmeverk (GWh)",Kraftvärmeprod!$B$1:$AV$1,0),FALSE)),"",VLOOKUP($B186,Kraftvärmeprod!$B$1:$AV$480,MATCH("Producerad elenergi i kraftvärmeverk (GWh)",Kraftvärmeprod!$B$1:$AV$1,0),FALSE))</f>
        <v>18.768999999999998</v>
      </c>
      <c r="H186" s="122" t="str">
        <f>IF(ISERROR(1/VLOOKUP($B186,Miljö!$B$1:$T$480,MATCH("Såld mängd produktionsspecifik fjärrvärme (GWh)",Miljö!$B$1:$T$1,0),FALSE)),"",VLOOKUP($B186,Miljö!$B$1:$T$480,MATCH("Såld mängd produktionsspecifik fjärrvärme (GWh)",Miljö!$B$1:$T$1,0),FALSE))</f>
        <v/>
      </c>
      <c r="J186" s="122" t="str">
        <f t="shared" si="2"/>
        <v>Ljungby Energi AB</v>
      </c>
    </row>
    <row r="187" spans="1:10" x14ac:dyDescent="0.25">
      <c r="A187" t="s">
        <v>268</v>
      </c>
      <c r="B187" t="s">
        <v>269</v>
      </c>
      <c r="C187"/>
      <c r="D187" s="122" t="str">
        <f>IF(ISERROR(1/VLOOKUP($B187,Kraftvärmeprod!$B$1:$D$480,MATCH("Total värmeproduktion i kraftvärmeverk i kombinerad drift (GWh)",Kraftvärmeprod!$B$1:$AV$1,0),FALSE)),"Ej kraftvärme","Alternativproduktionsmetoden")</f>
        <v>Ej kraftvärme</v>
      </c>
      <c r="E187" s="122">
        <f>VLOOKUP($B187,Totalt!$B$1:$BP$480,MATCH("total el",Totalt!$B$1:$BP$1,0),FALSE)</f>
        <v>0.14099999999999999</v>
      </c>
      <c r="F187" s="123" t="str">
        <f>IF(ISERROR(1/VLOOKUP($B187,Kraftvärmeprod!$B$1:$BD$480,MATCH("Total värmeproduktion i kraftvärmeverk i kombinerad drift (GWh)",Kraftvärmeprod!$B$1:$AV$1,0),FALSE)),"",VLOOKUP($B187,'Slutlig allokering kvv'!$B$1:$BA$480,MATCH(F$1,'Slutlig allokering kvv'!$B$1:$AS$1,0),FALSE))</f>
        <v/>
      </c>
      <c r="G187" s="122" t="str">
        <f>IF(ISERROR(1/VLOOKUP($B187,Kraftvärmeprod!$B$1:$AV$480,MATCH("Producerad elenergi i kraftvärmeverk (GWh)",Kraftvärmeprod!$B$1:$AV$1,0),FALSE)),"",VLOOKUP($B187,Kraftvärmeprod!$B$1:$AV$480,MATCH("Producerad elenergi i kraftvärmeverk (GWh)",Kraftvärmeprod!$B$1:$AV$1,0),FALSE))</f>
        <v/>
      </c>
      <c r="H187" s="122" t="str">
        <f>IF(ISERROR(1/VLOOKUP($B187,Miljö!$B$1:$T$480,MATCH("Såld mängd produktionsspecifik fjärrvärme (GWh)",Miljö!$B$1:$T$1,0),FALSE)),"",VLOOKUP($B187,Miljö!$B$1:$T$480,MATCH("Såld mängd produktionsspecifik fjärrvärme (GWh)",Miljö!$B$1:$T$1,0),FALSE))</f>
        <v/>
      </c>
      <c r="J187" s="122" t="str">
        <f t="shared" si="2"/>
        <v>Ljusdal Energi AB</v>
      </c>
    </row>
    <row r="188" spans="1:10" x14ac:dyDescent="0.25">
      <c r="A188" t="s">
        <v>268</v>
      </c>
      <c r="B188" t="s">
        <v>270</v>
      </c>
      <c r="C188"/>
      <c r="D188" s="122" t="str">
        <f>IF(ISERROR(1/VLOOKUP($B188,Kraftvärmeprod!$B$1:$D$480,MATCH("Total värmeproduktion i kraftvärmeverk i kombinerad drift (GWh)",Kraftvärmeprod!$B$1:$AV$1,0),FALSE)),"Ej kraftvärme","Alternativproduktionsmetoden")</f>
        <v>Ej kraftvärme</v>
      </c>
      <c r="E188" s="122">
        <f>VLOOKUP($B188,Totalt!$B$1:$BP$480,MATCH("total el",Totalt!$B$1:$BP$1,0),FALSE)</f>
        <v>0.26600000000000001</v>
      </c>
      <c r="F188" s="123" t="str">
        <f>IF(ISERROR(1/VLOOKUP($B188,Kraftvärmeprod!$B$1:$BD$480,MATCH("Total värmeproduktion i kraftvärmeverk i kombinerad drift (GWh)",Kraftvärmeprod!$B$1:$AV$1,0),FALSE)),"",VLOOKUP($B188,'Slutlig allokering kvv'!$B$1:$BA$480,MATCH(F$1,'Slutlig allokering kvv'!$B$1:$AS$1,0),FALSE))</f>
        <v/>
      </c>
      <c r="G188" s="122" t="str">
        <f>IF(ISERROR(1/VLOOKUP($B188,Kraftvärmeprod!$B$1:$AV$480,MATCH("Producerad elenergi i kraftvärmeverk (GWh)",Kraftvärmeprod!$B$1:$AV$1,0),FALSE)),"",VLOOKUP($B188,Kraftvärmeprod!$B$1:$AV$480,MATCH("Producerad elenergi i kraftvärmeverk (GWh)",Kraftvärmeprod!$B$1:$AV$1,0),FALSE))</f>
        <v/>
      </c>
      <c r="H188" s="122" t="str">
        <f>IF(ISERROR(1/VLOOKUP($B188,Miljö!$B$1:$T$480,MATCH("Såld mängd produktionsspecifik fjärrvärme (GWh)",Miljö!$B$1:$T$1,0),FALSE)),"",VLOOKUP($B188,Miljö!$B$1:$T$480,MATCH("Såld mängd produktionsspecifik fjärrvärme (GWh)",Miljö!$B$1:$T$1,0),FALSE))</f>
        <v/>
      </c>
      <c r="J188" s="122" t="str">
        <f t="shared" si="2"/>
        <v>Ljusdal Energi AB</v>
      </c>
    </row>
    <row r="189" spans="1:10" x14ac:dyDescent="0.25">
      <c r="A189" t="s">
        <v>268</v>
      </c>
      <c r="B189" t="s">
        <v>271</v>
      </c>
      <c r="C189"/>
      <c r="D189" s="122" t="str">
        <f>IF(ISERROR(1/VLOOKUP($B189,Kraftvärmeprod!$B$1:$D$480,MATCH("Total värmeproduktion i kraftvärmeverk i kombinerad drift (GWh)",Kraftvärmeprod!$B$1:$AV$1,0),FALSE)),"Ej kraftvärme","Alternativproduktionsmetoden")</f>
        <v>Ej kraftvärme</v>
      </c>
      <c r="E189" s="122">
        <f>VLOOKUP($B189,Totalt!$B$1:$BP$480,MATCH("total el",Totalt!$B$1:$BP$1,0),FALSE)</f>
        <v>2.19</v>
      </c>
      <c r="F189" s="123" t="str">
        <f>IF(ISERROR(1/VLOOKUP($B189,Kraftvärmeprod!$B$1:$BD$480,MATCH("Total värmeproduktion i kraftvärmeverk i kombinerad drift (GWh)",Kraftvärmeprod!$B$1:$AV$1,0),FALSE)),"",VLOOKUP($B189,'Slutlig allokering kvv'!$B$1:$BA$480,MATCH(F$1,'Slutlig allokering kvv'!$B$1:$AS$1,0),FALSE))</f>
        <v/>
      </c>
      <c r="G189" s="122" t="str">
        <f>IF(ISERROR(1/VLOOKUP($B189,Kraftvärmeprod!$B$1:$AV$480,MATCH("Producerad elenergi i kraftvärmeverk (GWh)",Kraftvärmeprod!$B$1:$AV$1,0),FALSE)),"",VLOOKUP($B189,Kraftvärmeprod!$B$1:$AV$480,MATCH("Producerad elenergi i kraftvärmeverk (GWh)",Kraftvärmeprod!$B$1:$AV$1,0),FALSE))</f>
        <v/>
      </c>
      <c r="H189" s="122" t="str">
        <f>IF(ISERROR(1/VLOOKUP($B189,Miljö!$B$1:$T$480,MATCH("Såld mängd produktionsspecifik fjärrvärme (GWh)",Miljö!$B$1:$T$1,0),FALSE)),"",VLOOKUP($B189,Miljö!$B$1:$T$480,MATCH("Såld mängd produktionsspecifik fjärrvärme (GWh)",Miljö!$B$1:$T$1,0),FALSE))</f>
        <v/>
      </c>
      <c r="J189" s="122" t="str">
        <f t="shared" si="2"/>
        <v>Ljusdal Energi AB</v>
      </c>
    </row>
    <row r="190" spans="1:10" x14ac:dyDescent="0.25">
      <c r="A190" t="s">
        <v>272</v>
      </c>
      <c r="B190" t="s">
        <v>273</v>
      </c>
      <c r="C190"/>
      <c r="D190" s="122" t="str">
        <f>IF(ISERROR(1/VLOOKUP($B190,Kraftvärmeprod!$B$1:$D$480,MATCH("Total värmeproduktion i kraftvärmeverk i kombinerad drift (GWh)",Kraftvärmeprod!$B$1:$AV$1,0),FALSE)),"Ej kraftvärme","Alternativproduktionsmetoden")</f>
        <v>Ej kraftvärme</v>
      </c>
      <c r="E190" s="122">
        <f>VLOOKUP($B190,Totalt!$B$1:$BP$480,MATCH("total el",Totalt!$B$1:$BP$1,0),FALSE)</f>
        <v>38.700000000000003</v>
      </c>
      <c r="F190" s="123" t="str">
        <f>IF(ISERROR(1/VLOOKUP($B190,Kraftvärmeprod!$B$1:$BD$480,MATCH("Total värmeproduktion i kraftvärmeverk i kombinerad drift (GWh)",Kraftvärmeprod!$B$1:$AV$1,0),FALSE)),"",VLOOKUP($B190,'Slutlig allokering kvv'!$B$1:$BA$480,MATCH(F$1,'Slutlig allokering kvv'!$B$1:$AS$1,0),FALSE))</f>
        <v/>
      </c>
      <c r="G190" s="122" t="str">
        <f>IF(ISERROR(1/VLOOKUP($B190,Kraftvärmeprod!$B$1:$AV$480,MATCH("Producerad elenergi i kraftvärmeverk (GWh)",Kraftvärmeprod!$B$1:$AV$1,0),FALSE)),"",VLOOKUP($B190,Kraftvärmeprod!$B$1:$AV$480,MATCH("Producerad elenergi i kraftvärmeverk (GWh)",Kraftvärmeprod!$B$1:$AV$1,0),FALSE))</f>
        <v/>
      </c>
      <c r="H190" s="122" t="str">
        <f>IF(ISERROR(1/VLOOKUP($B190,Miljö!$B$1:$T$480,MATCH("Såld mängd produktionsspecifik fjärrvärme (GWh)",Miljö!$B$1:$T$1,0),FALSE)),"",VLOOKUP($B190,Miljö!$B$1:$T$480,MATCH("Såld mängd produktionsspecifik fjärrvärme (GWh)",Miljö!$B$1:$T$1,0),FALSE))</f>
        <v/>
      </c>
      <c r="J190" s="122" t="str">
        <f t="shared" si="2"/>
        <v>Luleå Energi AB</v>
      </c>
    </row>
    <row r="191" spans="1:10" x14ac:dyDescent="0.25">
      <c r="A191" t="s">
        <v>272</v>
      </c>
      <c r="B191" t="s">
        <v>274</v>
      </c>
      <c r="C191"/>
      <c r="D191" s="122" t="str">
        <f>IF(ISERROR(1/VLOOKUP($B191,Kraftvärmeprod!$B$1:$D$480,MATCH("Total värmeproduktion i kraftvärmeverk i kombinerad drift (GWh)",Kraftvärmeprod!$B$1:$AV$1,0),FALSE)),"Ej kraftvärme","Alternativproduktionsmetoden")</f>
        <v>Ej kraftvärme</v>
      </c>
      <c r="E191" s="122">
        <f>VLOOKUP($B191,Totalt!$B$1:$BP$480,MATCH("total el",Totalt!$B$1:$BP$1,0),FALSE)</f>
        <v>0.46</v>
      </c>
      <c r="F191" s="123" t="str">
        <f>IF(ISERROR(1/VLOOKUP($B191,Kraftvärmeprod!$B$1:$BD$480,MATCH("Total värmeproduktion i kraftvärmeverk i kombinerad drift (GWh)",Kraftvärmeprod!$B$1:$AV$1,0),FALSE)),"",VLOOKUP($B191,'Slutlig allokering kvv'!$B$1:$BA$480,MATCH(F$1,'Slutlig allokering kvv'!$B$1:$AS$1,0),FALSE))</f>
        <v/>
      </c>
      <c r="G191" s="122" t="str">
        <f>IF(ISERROR(1/VLOOKUP($B191,Kraftvärmeprod!$B$1:$AV$480,MATCH("Producerad elenergi i kraftvärmeverk (GWh)",Kraftvärmeprod!$B$1:$AV$1,0),FALSE)),"",VLOOKUP($B191,Kraftvärmeprod!$B$1:$AV$480,MATCH("Producerad elenergi i kraftvärmeverk (GWh)",Kraftvärmeprod!$B$1:$AV$1,0),FALSE))</f>
        <v/>
      </c>
      <c r="H191" s="122" t="str">
        <f>IF(ISERROR(1/VLOOKUP($B191,Miljö!$B$1:$T$480,MATCH("Såld mängd produktionsspecifik fjärrvärme (GWh)",Miljö!$B$1:$T$1,0),FALSE)),"",VLOOKUP($B191,Miljö!$B$1:$T$480,MATCH("Såld mängd produktionsspecifik fjärrvärme (GWh)",Miljö!$B$1:$T$1,0),FALSE))</f>
        <v/>
      </c>
      <c r="J191" s="122" t="str">
        <f t="shared" si="2"/>
        <v>Luleå Energi AB</v>
      </c>
    </row>
    <row r="192" spans="1:10" x14ac:dyDescent="0.25">
      <c r="A192" t="s">
        <v>275</v>
      </c>
      <c r="B192" s="14" t="s">
        <v>993</v>
      </c>
      <c r="C192"/>
      <c r="D192" s="122" t="str">
        <f>IF(ISERROR(1/VLOOKUP($B192,Kraftvärmeprod!$B$1:$D$480,MATCH("Total värmeproduktion i kraftvärmeverk i kombinerad drift (GWh)",Kraftvärmeprod!$B$1:$AV$1,0),FALSE)),"Ej kraftvärme","Alternativproduktionsmetoden")</f>
        <v>Ej kraftvärme</v>
      </c>
      <c r="E192" s="122">
        <f>VLOOKUP($B192,Totalt!$B$1:$BP$480,MATCH("total el",Totalt!$B$1:$BP$1,0),FALSE)</f>
        <v>0</v>
      </c>
      <c r="F192" s="123" t="str">
        <f>IF(ISERROR(1/VLOOKUP($B192,Kraftvärmeprod!$B$1:$BD$480,MATCH("Total värmeproduktion i kraftvärmeverk i kombinerad drift (GWh)",Kraftvärmeprod!$B$1:$AV$1,0),FALSE)),"",VLOOKUP($B192,'Slutlig allokering kvv'!$B$1:$BA$480,MATCH(F$1,'Slutlig allokering kvv'!$B$1:$AS$1,0),FALSE))</f>
        <v/>
      </c>
      <c r="G192" s="122" t="str">
        <f>IF(ISERROR(1/VLOOKUP($B192,Kraftvärmeprod!$B$1:$AV$480,MATCH("Producerad elenergi i kraftvärmeverk (GWh)",Kraftvärmeprod!$B$1:$AV$1,0),FALSE)),"",VLOOKUP($B192,Kraftvärmeprod!$B$1:$AV$480,MATCH("Producerad elenergi i kraftvärmeverk (GWh)",Kraftvärmeprod!$B$1:$AV$1,0),FALSE))</f>
        <v/>
      </c>
      <c r="H192" s="122" t="str">
        <f>IF(ISERROR(1/VLOOKUP($B192,Miljö!$B$1:$T$480,MATCH("Såld mängd produktionsspecifik fjärrvärme (GWh)",Miljö!$B$1:$T$1,0),FALSE)),"",VLOOKUP($B192,Miljö!$B$1:$T$480,MATCH("Såld mängd produktionsspecifik fjärrvärme (GWh)",Miljö!$B$1:$T$1,0),FALSE))</f>
        <v/>
      </c>
      <c r="J192" s="122" t="str">
        <f t="shared" si="2"/>
        <v>Malma Kraft &amp; Värme AB</v>
      </c>
    </row>
    <row r="193" spans="1:10" x14ac:dyDescent="0.25">
      <c r="A193" t="s">
        <v>277</v>
      </c>
      <c r="B193" t="s">
        <v>278</v>
      </c>
      <c r="C193"/>
      <c r="D193" s="122" t="str">
        <f>IF(ISERROR(1/VLOOKUP($B193,Kraftvärmeprod!$B$1:$D$480,MATCH("Total värmeproduktion i kraftvärmeverk i kombinerad drift (GWh)",Kraftvärmeprod!$B$1:$AV$1,0),FALSE)),"Ej kraftvärme","Alternativproduktionsmetoden")</f>
        <v>Ej kraftvärme</v>
      </c>
      <c r="E193" s="122">
        <f>VLOOKUP($B193,Totalt!$B$1:$BP$480,MATCH("total el",Totalt!$B$1:$BP$1,0),FALSE)</f>
        <v>0.5</v>
      </c>
      <c r="F193" s="123" t="str">
        <f>IF(ISERROR(1/VLOOKUP($B193,Kraftvärmeprod!$B$1:$BD$480,MATCH("Total värmeproduktion i kraftvärmeverk i kombinerad drift (GWh)",Kraftvärmeprod!$B$1:$AV$1,0),FALSE)),"",VLOOKUP($B193,'Slutlig allokering kvv'!$B$1:$BA$480,MATCH(F$1,'Slutlig allokering kvv'!$B$1:$AS$1,0),FALSE))</f>
        <v/>
      </c>
      <c r="G193" s="122" t="str">
        <f>IF(ISERROR(1/VLOOKUP($B193,Kraftvärmeprod!$B$1:$AV$480,MATCH("Producerad elenergi i kraftvärmeverk (GWh)",Kraftvärmeprod!$B$1:$AV$1,0),FALSE)),"",VLOOKUP($B193,Kraftvärmeprod!$B$1:$AV$480,MATCH("Producerad elenergi i kraftvärmeverk (GWh)",Kraftvärmeprod!$B$1:$AV$1,0),FALSE))</f>
        <v/>
      </c>
      <c r="H193" s="122" t="str">
        <f>IF(ISERROR(1/VLOOKUP($B193,Miljö!$B$1:$T$480,MATCH("Såld mängd produktionsspecifik fjärrvärme (GWh)",Miljö!$B$1:$T$1,0),FALSE)),"",VLOOKUP($B193,Miljö!$B$1:$T$480,MATCH("Såld mängd produktionsspecifik fjärrvärme (GWh)",Miljö!$B$1:$T$1,0),FALSE))</f>
        <v/>
      </c>
      <c r="J193" s="122" t="str">
        <f t="shared" si="2"/>
        <v>Malung-Sälens kommun</v>
      </c>
    </row>
    <row r="194" spans="1:10" x14ac:dyDescent="0.25">
      <c r="A194" t="s">
        <v>279</v>
      </c>
      <c r="B194" t="s">
        <v>280</v>
      </c>
      <c r="C194"/>
      <c r="D194" s="122" t="str">
        <f>IF(ISERROR(1/VLOOKUP($B194,Kraftvärmeprod!$B$1:$D$480,MATCH("Total värmeproduktion i kraftvärmeverk i kombinerad drift (GWh)",Kraftvärmeprod!$B$1:$AV$1,0),FALSE)),"Ej kraftvärme","Alternativproduktionsmetoden")</f>
        <v>Alternativproduktionsmetoden</v>
      </c>
      <c r="E194" s="122">
        <f>VLOOKUP($B194,Totalt!$B$1:$BP$480,MATCH("total el",Totalt!$B$1:$BP$1,0),FALSE)</f>
        <v>2.8095699999999999</v>
      </c>
      <c r="F194" s="123">
        <f>IF(ISERROR(1/VLOOKUP($B194,Kraftvärmeprod!$B$1:$BD$480,MATCH("Total värmeproduktion i kraftvärmeverk i kombinerad drift (GWh)",Kraftvärmeprod!$B$1:$AV$1,0),FALSE)),"",VLOOKUP($B194,'Slutlig allokering kvv'!$B$1:$BA$480,MATCH(F$1,'Slutlig allokering kvv'!$B$1:$AS$1,0),FALSE))</f>
        <v>0.71835777777777787</v>
      </c>
      <c r="G194" s="122">
        <f>IF(ISERROR(1/VLOOKUP($B194,Kraftvärmeprod!$B$1:$AV$480,MATCH("Producerad elenergi i kraftvärmeverk (GWh)",Kraftvärmeprod!$B$1:$AV$1,0),FALSE)),"",VLOOKUP($B194,Kraftvärmeprod!$B$1:$AV$480,MATCH("Producerad elenergi i kraftvärmeverk (GWh)",Kraftvärmeprod!$B$1:$AV$1,0),FALSE))</f>
        <v>10.199999999999999</v>
      </c>
      <c r="H194" s="122" t="str">
        <f>IF(ISERROR(1/VLOOKUP($B194,Miljö!$B$1:$T$480,MATCH("Såld mängd produktionsspecifik fjärrvärme (GWh)",Miljö!$B$1:$T$1,0),FALSE)),"",VLOOKUP($B194,Miljö!$B$1:$T$480,MATCH("Såld mängd produktionsspecifik fjärrvärme (GWh)",Miljö!$B$1:$T$1,0),FALSE))</f>
        <v/>
      </c>
      <c r="J194" s="122" t="str">
        <f t="shared" si="2"/>
        <v>Mark Kraftvärme AB</v>
      </c>
    </row>
    <row r="195" spans="1:10" x14ac:dyDescent="0.25">
      <c r="A195" t="s">
        <v>279</v>
      </c>
      <c r="B195" t="s">
        <v>281</v>
      </c>
      <c r="C195"/>
      <c r="D195" s="122" t="str">
        <f>IF(ISERROR(1/VLOOKUP($B195,Kraftvärmeprod!$B$1:$D$480,MATCH("Total värmeproduktion i kraftvärmeverk i kombinerad drift (GWh)",Kraftvärmeprod!$B$1:$AV$1,0),FALSE)),"Ej kraftvärme","Alternativproduktionsmetoden")</f>
        <v>Ej kraftvärme</v>
      </c>
      <c r="E195" s="122">
        <f>VLOOKUP($B195,Totalt!$B$1:$BP$480,MATCH("total el",Totalt!$B$1:$BP$1,0),FALSE)</f>
        <v>0.21</v>
      </c>
      <c r="F195" s="123" t="str">
        <f>IF(ISERROR(1/VLOOKUP($B195,Kraftvärmeprod!$B$1:$BD$480,MATCH("Total värmeproduktion i kraftvärmeverk i kombinerad drift (GWh)",Kraftvärmeprod!$B$1:$AV$1,0),FALSE)),"",VLOOKUP($B195,'Slutlig allokering kvv'!$B$1:$BA$480,MATCH(F$1,'Slutlig allokering kvv'!$B$1:$AS$1,0),FALSE))</f>
        <v/>
      </c>
      <c r="G195" s="122" t="str">
        <f>IF(ISERROR(1/VLOOKUP($B195,Kraftvärmeprod!$B$1:$AV$480,MATCH("Producerad elenergi i kraftvärmeverk (GWh)",Kraftvärmeprod!$B$1:$AV$1,0),FALSE)),"",VLOOKUP($B195,Kraftvärmeprod!$B$1:$AV$480,MATCH("Producerad elenergi i kraftvärmeverk (GWh)",Kraftvärmeprod!$B$1:$AV$1,0),FALSE))</f>
        <v/>
      </c>
      <c r="H195" s="122" t="str">
        <f>IF(ISERROR(1/VLOOKUP($B195,Miljö!$B$1:$T$480,MATCH("Såld mängd produktionsspecifik fjärrvärme (GWh)",Miljö!$B$1:$T$1,0),FALSE)),"",VLOOKUP($B195,Miljö!$B$1:$T$480,MATCH("Såld mängd produktionsspecifik fjärrvärme (GWh)",Miljö!$B$1:$T$1,0),FALSE))</f>
        <v/>
      </c>
      <c r="J195" s="122" t="str">
        <f t="shared" ref="J195:J258" si="3">A195</f>
        <v>Mark Kraftvärme AB</v>
      </c>
    </row>
    <row r="196" spans="1:10" x14ac:dyDescent="0.25">
      <c r="A196" t="s">
        <v>279</v>
      </c>
      <c r="B196" t="s">
        <v>282</v>
      </c>
      <c r="C196"/>
      <c r="D196" s="122" t="str">
        <f>IF(ISERROR(1/VLOOKUP($B196,Kraftvärmeprod!$B$1:$D$480,MATCH("Total värmeproduktion i kraftvärmeverk i kombinerad drift (GWh)",Kraftvärmeprod!$B$1:$AV$1,0),FALSE)),"Ej kraftvärme","Alternativproduktionsmetoden")</f>
        <v>Ej kraftvärme</v>
      </c>
      <c r="E196" s="122">
        <f>VLOOKUP($B196,Totalt!$B$1:$BP$480,MATCH("total el",Totalt!$B$1:$BP$1,0),FALSE)</f>
        <v>0.05</v>
      </c>
      <c r="F196" s="123" t="str">
        <f>IF(ISERROR(1/VLOOKUP($B196,Kraftvärmeprod!$B$1:$BD$480,MATCH("Total värmeproduktion i kraftvärmeverk i kombinerad drift (GWh)",Kraftvärmeprod!$B$1:$AV$1,0),FALSE)),"",VLOOKUP($B196,'Slutlig allokering kvv'!$B$1:$BA$480,MATCH(F$1,'Slutlig allokering kvv'!$B$1:$AS$1,0),FALSE))</f>
        <v/>
      </c>
      <c r="G196" s="122" t="str">
        <f>IF(ISERROR(1/VLOOKUP($B196,Kraftvärmeprod!$B$1:$AV$480,MATCH("Producerad elenergi i kraftvärmeverk (GWh)",Kraftvärmeprod!$B$1:$AV$1,0),FALSE)),"",VLOOKUP($B196,Kraftvärmeprod!$B$1:$AV$480,MATCH("Producerad elenergi i kraftvärmeverk (GWh)",Kraftvärmeprod!$B$1:$AV$1,0),FALSE))</f>
        <v/>
      </c>
      <c r="H196" s="122" t="str">
        <f>IF(ISERROR(1/VLOOKUP($B196,Miljö!$B$1:$T$480,MATCH("Såld mängd produktionsspecifik fjärrvärme (GWh)",Miljö!$B$1:$T$1,0),FALSE)),"",VLOOKUP($B196,Miljö!$B$1:$T$480,MATCH("Såld mängd produktionsspecifik fjärrvärme (GWh)",Miljö!$B$1:$T$1,0),FALSE))</f>
        <v/>
      </c>
      <c r="J196" s="122" t="str">
        <f t="shared" si="3"/>
        <v>Mark Kraftvärme AB</v>
      </c>
    </row>
    <row r="197" spans="1:10" x14ac:dyDescent="0.25">
      <c r="A197" t="s">
        <v>283</v>
      </c>
      <c r="B197" t="s">
        <v>284</v>
      </c>
      <c r="C197"/>
      <c r="D197" s="122" t="str">
        <f>IF(ISERROR(1/VLOOKUP($B197,Kraftvärmeprod!$B$1:$D$480,MATCH("Total värmeproduktion i kraftvärmeverk i kombinerad drift (GWh)",Kraftvärmeprod!$B$1:$AV$1,0),FALSE)),"Ej kraftvärme","Alternativproduktionsmetoden")</f>
        <v>Ej kraftvärme</v>
      </c>
      <c r="E197" s="122">
        <f>VLOOKUP($B197,Totalt!$B$1:$BP$480,MATCH("total el",Totalt!$B$1:$BP$1,0),FALSE)</f>
        <v>0.42299999999999999</v>
      </c>
      <c r="F197" s="123" t="str">
        <f>IF(ISERROR(1/VLOOKUP($B197,Kraftvärmeprod!$B$1:$BD$480,MATCH("Total värmeproduktion i kraftvärmeverk i kombinerad drift (GWh)",Kraftvärmeprod!$B$1:$AV$1,0),FALSE)),"",VLOOKUP($B197,'Slutlig allokering kvv'!$B$1:$BA$480,MATCH(F$1,'Slutlig allokering kvv'!$B$1:$AS$1,0),FALSE))</f>
        <v/>
      </c>
      <c r="G197" s="122" t="str">
        <f>IF(ISERROR(1/VLOOKUP($B197,Kraftvärmeprod!$B$1:$AV$480,MATCH("Producerad elenergi i kraftvärmeverk (GWh)",Kraftvärmeprod!$B$1:$AV$1,0),FALSE)),"",VLOOKUP($B197,Kraftvärmeprod!$B$1:$AV$480,MATCH("Producerad elenergi i kraftvärmeverk (GWh)",Kraftvärmeprod!$B$1:$AV$1,0),FALSE))</f>
        <v/>
      </c>
      <c r="H197" s="122" t="str">
        <f>IF(ISERROR(1/VLOOKUP($B197,Miljö!$B$1:$T$480,MATCH("Såld mängd produktionsspecifik fjärrvärme (GWh)",Miljö!$B$1:$T$1,0),FALSE)),"",VLOOKUP($B197,Miljö!$B$1:$T$480,MATCH("Såld mängd produktionsspecifik fjärrvärme (GWh)",Miljö!$B$1:$T$1,0),FALSE))</f>
        <v/>
      </c>
      <c r="J197" s="122" t="str">
        <f t="shared" si="3"/>
        <v>Melleruds kommun</v>
      </c>
    </row>
    <row r="198" spans="1:10" x14ac:dyDescent="0.25">
      <c r="A198" t="s">
        <v>285</v>
      </c>
      <c r="B198" t="s">
        <v>286</v>
      </c>
      <c r="C198"/>
      <c r="D198" s="122" t="str">
        <f>IF(ISERROR(1/VLOOKUP($B198,Kraftvärmeprod!$B$1:$D$480,MATCH("Total värmeproduktion i kraftvärmeverk i kombinerad drift (GWh)",Kraftvärmeprod!$B$1:$AV$1,0),FALSE)),"Ej kraftvärme","Alternativproduktionsmetoden")</f>
        <v>Ej kraftvärme</v>
      </c>
      <c r="E198" s="122">
        <f>VLOOKUP($B198,Totalt!$B$1:$BP$480,MATCH("total el",Totalt!$B$1:$BP$1,0),FALSE)</f>
        <v>4.9349999999999996</v>
      </c>
      <c r="F198" s="123" t="str">
        <f>IF(ISERROR(1/VLOOKUP($B198,Kraftvärmeprod!$B$1:$BD$480,MATCH("Total värmeproduktion i kraftvärmeverk i kombinerad drift (GWh)",Kraftvärmeprod!$B$1:$AV$1,0),FALSE)),"",VLOOKUP($B198,'Slutlig allokering kvv'!$B$1:$BA$480,MATCH(F$1,'Slutlig allokering kvv'!$B$1:$AS$1,0),FALSE))</f>
        <v/>
      </c>
      <c r="G198" s="122" t="str">
        <f>IF(ISERROR(1/VLOOKUP($B198,Kraftvärmeprod!$B$1:$AV$480,MATCH("Producerad elenergi i kraftvärmeverk (GWh)",Kraftvärmeprod!$B$1:$AV$1,0),FALSE)),"",VLOOKUP($B198,Kraftvärmeprod!$B$1:$AV$480,MATCH("Producerad elenergi i kraftvärmeverk (GWh)",Kraftvärmeprod!$B$1:$AV$1,0),FALSE))</f>
        <v/>
      </c>
      <c r="H198" s="122" t="str">
        <f>IF(ISERROR(1/VLOOKUP($B198,Miljö!$B$1:$T$480,MATCH("Såld mängd produktionsspecifik fjärrvärme (GWh)",Miljö!$B$1:$T$1,0),FALSE)),"",VLOOKUP($B198,Miljö!$B$1:$T$480,MATCH("Såld mängd produktionsspecifik fjärrvärme (GWh)",Miljö!$B$1:$T$1,0),FALSE))</f>
        <v/>
      </c>
      <c r="J198" s="122" t="str">
        <f t="shared" si="3"/>
        <v>Mjölby-Svartådalen Energi AB</v>
      </c>
    </row>
    <row r="199" spans="1:10" x14ac:dyDescent="0.25">
      <c r="A199" t="s">
        <v>287</v>
      </c>
      <c r="B199" t="s">
        <v>288</v>
      </c>
      <c r="C199"/>
      <c r="D199" s="122" t="str">
        <f>IF(ISERROR(1/VLOOKUP($B199,Kraftvärmeprod!$B$1:$D$480,MATCH("Total värmeproduktion i kraftvärmeverk i kombinerad drift (GWh)",Kraftvärmeprod!$B$1:$AV$1,0),FALSE)),"Ej kraftvärme","Alternativproduktionsmetoden")</f>
        <v>Ej kraftvärme</v>
      </c>
      <c r="E199" s="122">
        <f>VLOOKUP($B199,Totalt!$B$1:$BP$480,MATCH("total el",Totalt!$B$1:$BP$1,0),FALSE)</f>
        <v>0.23</v>
      </c>
      <c r="F199" s="123" t="str">
        <f>IF(ISERROR(1/VLOOKUP($B199,Kraftvärmeprod!$B$1:$BD$480,MATCH("Total värmeproduktion i kraftvärmeverk i kombinerad drift (GWh)",Kraftvärmeprod!$B$1:$AV$1,0),FALSE)),"",VLOOKUP($B199,'Slutlig allokering kvv'!$B$1:$BA$480,MATCH(F$1,'Slutlig allokering kvv'!$B$1:$AS$1,0),FALSE))</f>
        <v/>
      </c>
      <c r="G199" s="122" t="str">
        <f>IF(ISERROR(1/VLOOKUP($B199,Kraftvärmeprod!$B$1:$AV$480,MATCH("Producerad elenergi i kraftvärmeverk (GWh)",Kraftvärmeprod!$B$1:$AV$1,0),FALSE)),"",VLOOKUP($B199,Kraftvärmeprod!$B$1:$AV$480,MATCH("Producerad elenergi i kraftvärmeverk (GWh)",Kraftvärmeprod!$B$1:$AV$1,0),FALSE))</f>
        <v/>
      </c>
      <c r="H199" s="122" t="str">
        <f>IF(ISERROR(1/VLOOKUP($B199,Miljö!$B$1:$T$480,MATCH("Såld mängd produktionsspecifik fjärrvärme (GWh)",Miljö!$B$1:$T$1,0),FALSE)),"",VLOOKUP($B199,Miljö!$B$1:$T$480,MATCH("Såld mängd produktionsspecifik fjärrvärme (GWh)",Miljö!$B$1:$T$1,0),FALSE))</f>
        <v/>
      </c>
      <c r="J199" s="122" t="str">
        <f t="shared" si="3"/>
        <v>Mullsjö Energi &amp; Miljö AB</v>
      </c>
    </row>
    <row r="200" spans="1:10" x14ac:dyDescent="0.25">
      <c r="A200" t="s">
        <v>289</v>
      </c>
      <c r="B200" t="s">
        <v>290</v>
      </c>
      <c r="C200"/>
      <c r="D200" s="122" t="str">
        <f>IF(ISERROR(1/VLOOKUP($B200,Kraftvärmeprod!$B$1:$D$480,MATCH("Total värmeproduktion i kraftvärmeverk i kombinerad drift (GWh)",Kraftvärmeprod!$B$1:$AV$1,0),FALSE)),"Ej kraftvärme","Alternativproduktionsmetoden")</f>
        <v>Ej kraftvärme</v>
      </c>
      <c r="E200" s="122">
        <f>VLOOKUP($B200,Totalt!$B$1:$BP$480,MATCH("total el",Totalt!$B$1:$BP$1,0),FALSE)</f>
        <v>0</v>
      </c>
      <c r="F200" s="123" t="str">
        <f>IF(ISERROR(1/VLOOKUP($B200,Kraftvärmeprod!$B$1:$BD$480,MATCH("Total värmeproduktion i kraftvärmeverk i kombinerad drift (GWh)",Kraftvärmeprod!$B$1:$AV$1,0),FALSE)),"",VLOOKUP($B200,'Slutlig allokering kvv'!$B$1:$BA$480,MATCH(F$1,'Slutlig allokering kvv'!$B$1:$AS$1,0),FALSE))</f>
        <v/>
      </c>
      <c r="G200" s="122" t="str">
        <f>IF(ISERROR(1/VLOOKUP($B200,Kraftvärmeprod!$B$1:$AV$480,MATCH("Producerad elenergi i kraftvärmeverk (GWh)",Kraftvärmeprod!$B$1:$AV$1,0),FALSE)),"",VLOOKUP($B200,Kraftvärmeprod!$B$1:$AV$480,MATCH("Producerad elenergi i kraftvärmeverk (GWh)",Kraftvärmeprod!$B$1:$AV$1,0),FALSE))</f>
        <v/>
      </c>
      <c r="H200" s="122" t="str">
        <f>IF(ISERROR(1/VLOOKUP($B200,Miljö!$B$1:$T$480,MATCH("Såld mängd produktionsspecifik fjärrvärme (GWh)",Miljö!$B$1:$T$1,0),FALSE)),"",VLOOKUP($B200,Miljö!$B$1:$T$480,MATCH("Såld mängd produktionsspecifik fjärrvärme (GWh)",Miljö!$B$1:$T$1,0),FALSE))</f>
        <v/>
      </c>
      <c r="J200" s="122" t="str">
        <f t="shared" si="3"/>
        <v>Munkfors Energi AB</v>
      </c>
    </row>
    <row r="201" spans="1:10" x14ac:dyDescent="0.25">
      <c r="A201" t="s">
        <v>291</v>
      </c>
      <c r="B201" t="s">
        <v>292</v>
      </c>
      <c r="C201"/>
      <c r="D201" s="122" t="str">
        <f>IF(ISERROR(1/VLOOKUP($B201,Kraftvärmeprod!$B$1:$D$480,MATCH("Total värmeproduktion i kraftvärmeverk i kombinerad drift (GWh)",Kraftvärmeprod!$B$1:$AV$1,0),FALSE)),"Ej kraftvärme","Alternativproduktionsmetoden")</f>
        <v>Ej kraftvärme</v>
      </c>
      <c r="E201" s="122">
        <f>VLOOKUP($B201,Totalt!$B$1:$BP$480,MATCH("total el",Totalt!$B$1:$BP$1,0),FALSE)</f>
        <v>0</v>
      </c>
      <c r="F201" s="123" t="str">
        <f>IF(ISERROR(1/VLOOKUP($B201,Kraftvärmeprod!$B$1:$BD$480,MATCH("Total värmeproduktion i kraftvärmeverk i kombinerad drift (GWh)",Kraftvärmeprod!$B$1:$AV$1,0),FALSE)),"",VLOOKUP($B201,'Slutlig allokering kvv'!$B$1:$BA$480,MATCH(F$1,'Slutlig allokering kvv'!$B$1:$AS$1,0),FALSE))</f>
        <v/>
      </c>
      <c r="G201" s="122" t="str">
        <f>IF(ISERROR(1/VLOOKUP($B201,Kraftvärmeprod!$B$1:$AV$480,MATCH("Producerad elenergi i kraftvärmeverk (GWh)",Kraftvärmeprod!$B$1:$AV$1,0),FALSE)),"",VLOOKUP($B201,Kraftvärmeprod!$B$1:$AV$480,MATCH("Producerad elenergi i kraftvärmeverk (GWh)",Kraftvärmeprod!$B$1:$AV$1,0),FALSE))</f>
        <v/>
      </c>
      <c r="H201" s="122" t="str">
        <f>IF(ISERROR(1/VLOOKUP($B201,Miljö!$B$1:$T$480,MATCH("Såld mängd produktionsspecifik fjärrvärme (GWh)",Miljö!$B$1:$T$1,0),FALSE)),"",VLOOKUP($B201,Miljö!$B$1:$T$480,MATCH("Såld mängd produktionsspecifik fjärrvärme (GWh)",Miljö!$B$1:$T$1,0),FALSE))</f>
        <v/>
      </c>
      <c r="J201" s="122" t="str">
        <f t="shared" si="3"/>
        <v>Mälarenergi AB</v>
      </c>
    </row>
    <row r="202" spans="1:10" x14ac:dyDescent="0.25">
      <c r="A202" t="s">
        <v>291</v>
      </c>
      <c r="B202" t="s">
        <v>293</v>
      </c>
      <c r="C202"/>
      <c r="D202" s="122" t="str">
        <f>IF(ISERROR(1/VLOOKUP($B202,Kraftvärmeprod!$B$1:$D$480,MATCH("Total värmeproduktion i kraftvärmeverk i kombinerad drift (GWh)",Kraftvärmeprod!$B$1:$AV$1,0),FALSE)),"Ej kraftvärme","Alternativproduktionsmetoden")</f>
        <v>Ej kraftvärme</v>
      </c>
      <c r="E202" s="122">
        <f>VLOOKUP($B202,Totalt!$B$1:$BP$480,MATCH("total el",Totalt!$B$1:$BP$1,0),FALSE)</f>
        <v>1.78</v>
      </c>
      <c r="F202" s="123" t="str">
        <f>IF(ISERROR(1/VLOOKUP($B202,Kraftvärmeprod!$B$1:$BD$480,MATCH("Total värmeproduktion i kraftvärmeverk i kombinerad drift (GWh)",Kraftvärmeprod!$B$1:$AV$1,0),FALSE)),"",VLOOKUP($B202,'Slutlig allokering kvv'!$B$1:$BA$480,MATCH(F$1,'Slutlig allokering kvv'!$B$1:$AS$1,0),FALSE))</f>
        <v/>
      </c>
      <c r="G202" s="122" t="str">
        <f>IF(ISERROR(1/VLOOKUP($B202,Kraftvärmeprod!$B$1:$AV$480,MATCH("Producerad elenergi i kraftvärmeverk (GWh)",Kraftvärmeprod!$B$1:$AV$1,0),FALSE)),"",VLOOKUP($B202,Kraftvärmeprod!$B$1:$AV$480,MATCH("Producerad elenergi i kraftvärmeverk (GWh)",Kraftvärmeprod!$B$1:$AV$1,0),FALSE))</f>
        <v/>
      </c>
      <c r="H202" s="122" t="str">
        <f>IF(ISERROR(1/VLOOKUP($B202,Miljö!$B$1:$T$480,MATCH("Såld mängd produktionsspecifik fjärrvärme (GWh)",Miljö!$B$1:$T$1,0),FALSE)),"",VLOOKUP($B202,Miljö!$B$1:$T$480,MATCH("Såld mängd produktionsspecifik fjärrvärme (GWh)",Miljö!$B$1:$T$1,0),FALSE))</f>
        <v/>
      </c>
      <c r="J202" s="122" t="str">
        <f t="shared" si="3"/>
        <v>Mälarenergi AB</v>
      </c>
    </row>
    <row r="203" spans="1:10" x14ac:dyDescent="0.25">
      <c r="A203" t="s">
        <v>291</v>
      </c>
      <c r="B203" t="s">
        <v>294</v>
      </c>
      <c r="C203"/>
      <c r="D203" s="122" t="str">
        <f>IF(ISERROR(1/VLOOKUP($B203,Kraftvärmeprod!$B$1:$D$480,MATCH("Total värmeproduktion i kraftvärmeverk i kombinerad drift (GWh)",Kraftvärmeprod!$B$1:$AV$1,0),FALSE)),"Ej kraftvärme","Alternativproduktionsmetoden")</f>
        <v>Ej kraftvärme</v>
      </c>
      <c r="E203" s="122">
        <f>VLOOKUP($B203,Totalt!$B$1:$BP$480,MATCH("total el",Totalt!$B$1:$BP$1,0),FALSE)</f>
        <v>1.7090000000000001</v>
      </c>
      <c r="F203" s="123" t="str">
        <f>IF(ISERROR(1/VLOOKUP($B203,Kraftvärmeprod!$B$1:$BD$480,MATCH("Total värmeproduktion i kraftvärmeverk i kombinerad drift (GWh)",Kraftvärmeprod!$B$1:$AV$1,0),FALSE)),"",VLOOKUP($B203,'Slutlig allokering kvv'!$B$1:$BA$480,MATCH(F$1,'Slutlig allokering kvv'!$B$1:$AS$1,0),FALSE))</f>
        <v/>
      </c>
      <c r="G203" s="122" t="str">
        <f>IF(ISERROR(1/VLOOKUP($B203,Kraftvärmeprod!$B$1:$AV$480,MATCH("Producerad elenergi i kraftvärmeverk (GWh)",Kraftvärmeprod!$B$1:$AV$1,0),FALSE)),"",VLOOKUP($B203,Kraftvärmeprod!$B$1:$AV$480,MATCH("Producerad elenergi i kraftvärmeverk (GWh)",Kraftvärmeprod!$B$1:$AV$1,0),FALSE))</f>
        <v/>
      </c>
      <c r="H203" s="122" t="str">
        <f>IF(ISERROR(1/VLOOKUP($B203,Miljö!$B$1:$T$480,MATCH("Såld mängd produktionsspecifik fjärrvärme (GWh)",Miljö!$B$1:$T$1,0),FALSE)),"",VLOOKUP($B203,Miljö!$B$1:$T$480,MATCH("Såld mängd produktionsspecifik fjärrvärme (GWh)",Miljö!$B$1:$T$1,0),FALSE))</f>
        <v/>
      </c>
      <c r="J203" s="122" t="str">
        <f t="shared" si="3"/>
        <v>Mälarenergi AB</v>
      </c>
    </row>
    <row r="204" spans="1:10" x14ac:dyDescent="0.25">
      <c r="A204" t="s">
        <v>291</v>
      </c>
      <c r="B204" t="s">
        <v>295</v>
      </c>
      <c r="C204"/>
      <c r="D204" s="122" t="str">
        <f>IF(ISERROR(1/VLOOKUP($B204,Kraftvärmeprod!$B$1:$D$480,MATCH("Total värmeproduktion i kraftvärmeverk i kombinerad drift (GWh)",Kraftvärmeprod!$B$1:$AV$1,0),FALSE)),"Ej kraftvärme","Alternativproduktionsmetoden")</f>
        <v>Alternativproduktionsmetoden</v>
      </c>
      <c r="E204" s="122">
        <f>VLOOKUP($B204,Totalt!$B$1:$BP$480,MATCH("total el",Totalt!$B$1:$BP$1,0),FALSE)</f>
        <v>70.949600000000004</v>
      </c>
      <c r="F204" s="123">
        <f>IF(ISERROR(1/VLOOKUP($B204,Kraftvärmeprod!$B$1:$BD$480,MATCH("Total värmeproduktion i kraftvärmeverk i kombinerad drift (GWh)",Kraftvärmeprod!$B$1:$AV$1,0),FALSE)),"",VLOOKUP($B204,'Slutlig allokering kvv'!$B$1:$BA$480,MATCH(F$1,'Slutlig allokering kvv'!$B$1:$AS$1,0),FALSE))</f>
        <v>0.54863143054260499</v>
      </c>
      <c r="G204" s="122">
        <f>IF(ISERROR(1/VLOOKUP($B204,Kraftvärmeprod!$B$1:$AV$480,MATCH("Producerad elenergi i kraftvärmeverk (GWh)",Kraftvärmeprod!$B$1:$AV$1,0),FALSE)),"",VLOOKUP($B204,Kraftvärmeprod!$B$1:$AV$480,MATCH("Producerad elenergi i kraftvärmeverk (GWh)",Kraftvärmeprod!$B$1:$AV$1,0),FALSE))</f>
        <v>188.17699999999999</v>
      </c>
      <c r="H204" s="122" t="str">
        <f>IF(ISERROR(1/VLOOKUP($B204,Miljö!$B$1:$T$480,MATCH("Såld mängd produktionsspecifik fjärrvärme (GWh)",Miljö!$B$1:$T$1,0),FALSE)),"",VLOOKUP($B204,Miljö!$B$1:$T$480,MATCH("Såld mängd produktionsspecifik fjärrvärme (GWh)",Miljö!$B$1:$T$1,0),FALSE))</f>
        <v/>
      </c>
      <c r="J204" s="122" t="str">
        <f t="shared" si="3"/>
        <v>Mälarenergi AB</v>
      </c>
    </row>
    <row r="205" spans="1:10" x14ac:dyDescent="0.25">
      <c r="A205" t="s">
        <v>291</v>
      </c>
      <c r="B205" t="s">
        <v>296</v>
      </c>
      <c r="C205"/>
      <c r="D205" s="122" t="str">
        <f>IF(ISERROR(1/VLOOKUP($B205,Kraftvärmeprod!$B$1:$D$480,MATCH("Total värmeproduktion i kraftvärmeverk i kombinerad drift (GWh)",Kraftvärmeprod!$B$1:$AV$1,0),FALSE)),"Ej kraftvärme","Alternativproduktionsmetoden")</f>
        <v>Alternativproduktionsmetoden</v>
      </c>
      <c r="E205" s="122">
        <f>VLOOKUP($B205,Totalt!$B$1:$BP$480,MATCH("total el",Totalt!$B$1:$BP$1,0),FALSE)</f>
        <v>9.8331900000000003E-3</v>
      </c>
      <c r="F205" s="123">
        <f>IF(ISERROR(1/VLOOKUP($B205,Kraftvärmeprod!$B$1:$BD$480,MATCH("Total värmeproduktion i kraftvärmeverk i kombinerad drift (GWh)",Kraftvärmeprod!$B$1:$AV$1,0),FALSE)),"",VLOOKUP($B205,'Slutlig allokering kvv'!$B$1:$BA$480,MATCH(F$1,'Slutlig allokering kvv'!$B$1:$AS$1,0),FALSE))</f>
        <v>0.5964085877672799</v>
      </c>
      <c r="G205" s="122">
        <f>IF(ISERROR(1/VLOOKUP($B205,Kraftvärmeprod!$B$1:$AV$480,MATCH("Producerad elenergi i kraftvärmeverk (GWh)",Kraftvärmeprod!$B$1:$AV$1,0),FALSE)),"",VLOOKUP($B205,Kraftvärmeprod!$B$1:$AV$480,MATCH("Producerad elenergi i kraftvärmeverk (GWh)",Kraftvärmeprod!$B$1:$AV$1,0),FALSE))</f>
        <v>3.9699999999999999E-2</v>
      </c>
      <c r="H205" s="122" t="str">
        <f>IF(ISERROR(1/VLOOKUP($B205,Miljö!$B$1:$T$480,MATCH("Såld mängd produktionsspecifik fjärrvärme (GWh)",Miljö!$B$1:$T$1,0),FALSE)),"",VLOOKUP($B205,Miljö!$B$1:$T$480,MATCH("Såld mängd produktionsspecifik fjärrvärme (GWh)",Miljö!$B$1:$T$1,0),FALSE))</f>
        <v/>
      </c>
      <c r="J205" s="122" t="str">
        <f t="shared" si="3"/>
        <v>Mälarenergi AB</v>
      </c>
    </row>
    <row r="206" spans="1:10" x14ac:dyDescent="0.25">
      <c r="A206" t="s">
        <v>297</v>
      </c>
      <c r="B206" t="s">
        <v>298</v>
      </c>
      <c r="C206"/>
      <c r="D206" s="122" t="str">
        <f>IF(ISERROR(1/VLOOKUP($B206,Kraftvärmeprod!$B$1:$D$480,MATCH("Total värmeproduktion i kraftvärmeverk i kombinerad drift (GWh)",Kraftvärmeprod!$B$1:$AV$1,0),FALSE)),"Ej kraftvärme","Alternativproduktionsmetoden")</f>
        <v>Alternativproduktionsmetoden</v>
      </c>
      <c r="E206" s="122">
        <f>VLOOKUP($B206,Totalt!$B$1:$BP$480,MATCH("total el",Totalt!$B$1:$BP$1,0),FALSE)</f>
        <v>10.4209</v>
      </c>
      <c r="F206" s="123">
        <f>IF(ISERROR(1/VLOOKUP($B206,Kraftvärmeprod!$B$1:$BD$480,MATCH("Total värmeproduktion i kraftvärmeverk i kombinerad drift (GWh)",Kraftvärmeprod!$B$1:$AV$1,0),FALSE)),"",VLOOKUP($B206,'Slutlig allokering kvv'!$B$1:$BA$480,MATCH(F$1,'Slutlig allokering kvv'!$B$1:$AS$1,0),FALSE))</f>
        <v>0.45625198915877729</v>
      </c>
      <c r="G206" s="122">
        <f>IF(ISERROR(1/VLOOKUP($B206,Kraftvärmeprod!$B$1:$AV$480,MATCH("Producerad elenergi i kraftvärmeverk (GWh)",Kraftvärmeprod!$B$1:$AV$1,0),FALSE)),"",VLOOKUP($B206,Kraftvärmeprod!$B$1:$AV$480,MATCH("Producerad elenergi i kraftvärmeverk (GWh)",Kraftvärmeprod!$B$1:$AV$1,0),FALSE))</f>
        <v>116.664</v>
      </c>
      <c r="H206" s="122">
        <f>IF(ISERROR(1/VLOOKUP($B206,Miljö!$B$1:$T$480,MATCH("Såld mängd produktionsspecifik fjärrvärme (GWh)",Miljö!$B$1:$T$1,0),FALSE)),"",VLOOKUP($B206,Miljö!$B$1:$T$480,MATCH("Såld mängd produktionsspecifik fjärrvärme (GWh)",Miljö!$B$1:$T$1,0),FALSE))</f>
        <v>128</v>
      </c>
      <c r="J206" s="122" t="str">
        <f t="shared" si="3"/>
        <v>Mölndal Energi AB</v>
      </c>
    </row>
    <row r="207" spans="1:10" x14ac:dyDescent="0.25">
      <c r="A207" t="s">
        <v>297</v>
      </c>
      <c r="B207" t="s">
        <v>299</v>
      </c>
      <c r="C207"/>
      <c r="D207" s="122" t="str">
        <f>IF(ISERROR(1/VLOOKUP($B207,Kraftvärmeprod!$B$1:$D$480,MATCH("Total värmeproduktion i kraftvärmeverk i kombinerad drift (GWh)",Kraftvärmeprod!$B$1:$AV$1,0),FALSE)),"Ej kraftvärme","Alternativproduktionsmetoden")</f>
        <v>Alternativproduktionsmetoden</v>
      </c>
      <c r="E207" s="122">
        <f>VLOOKUP($B207,Totalt!$B$1:$BP$480,MATCH("total el",Totalt!$B$1:$BP$1,0),FALSE)</f>
        <v>1.7</v>
      </c>
      <c r="F207" s="123">
        <f>IF(ISERROR(1/VLOOKUP($B207,Kraftvärmeprod!$B$1:$BD$480,MATCH("Total värmeproduktion i kraftvärmeverk i kombinerad drift (GWh)",Kraftvärmeprod!$B$1:$AV$1,0),FALSE)),"",VLOOKUP($B207,'Slutlig allokering kvv'!$B$1:$BA$480,MATCH(F$1,'Slutlig allokering kvv'!$B$1:$AS$1,0),FALSE))</f>
        <v>0.45523668604651168</v>
      </c>
      <c r="G207" s="122">
        <f>IF(ISERROR(1/VLOOKUP($B207,Kraftvärmeprod!$B$1:$AV$480,MATCH("Producerad elenergi i kraftvärmeverk (GWh)",Kraftvärmeprod!$B$1:$AV$1,0),FALSE)),"",VLOOKUP($B207,Kraftvärmeprod!$B$1:$AV$480,MATCH("Producerad elenergi i kraftvärmeverk (GWh)",Kraftvärmeprod!$B$1:$AV$1,0),FALSE))</f>
        <v>4.5</v>
      </c>
      <c r="H207" s="122" t="str">
        <f>IF(ISERROR(1/VLOOKUP($B207,Miljö!$B$1:$T$480,MATCH("Såld mängd produktionsspecifik fjärrvärme (GWh)",Miljö!$B$1:$T$1,0),FALSE)),"",VLOOKUP($B207,Miljö!$B$1:$T$480,MATCH("Såld mängd produktionsspecifik fjärrvärme (GWh)",Miljö!$B$1:$T$1,0),FALSE))</f>
        <v/>
      </c>
      <c r="J207" s="122" t="str">
        <f t="shared" si="3"/>
        <v>Mölndal Energi AB</v>
      </c>
    </row>
    <row r="208" spans="1:10" x14ac:dyDescent="0.25">
      <c r="A208" t="s">
        <v>300</v>
      </c>
      <c r="B208" t="s">
        <v>301</v>
      </c>
      <c r="C208"/>
      <c r="D208" s="122" t="str">
        <f>IF(ISERROR(1/VLOOKUP($B208,Kraftvärmeprod!$B$1:$D$480,MATCH("Total värmeproduktion i kraftvärmeverk i kombinerad drift (GWh)",Kraftvärmeprod!$B$1:$AV$1,0),FALSE)),"Ej kraftvärme","Alternativproduktionsmetoden")</f>
        <v>Ej kraftvärme</v>
      </c>
      <c r="E208" s="122">
        <f>VLOOKUP($B208,Totalt!$B$1:$BP$480,MATCH("total el",Totalt!$B$1:$BP$1,0),FALSE)</f>
        <v>205.53300000000002</v>
      </c>
      <c r="F208" s="123" t="str">
        <f>IF(ISERROR(1/VLOOKUP($B208,Kraftvärmeprod!$B$1:$BD$480,MATCH("Total värmeproduktion i kraftvärmeverk i kombinerad drift (GWh)",Kraftvärmeprod!$B$1:$AV$1,0),FALSE)),"",VLOOKUP($B208,'Slutlig allokering kvv'!$B$1:$BA$480,MATCH(F$1,'Slutlig allokering kvv'!$B$1:$AS$1,0),FALSE))</f>
        <v/>
      </c>
      <c r="G208" s="122" t="str">
        <f>IF(ISERROR(1/VLOOKUP($B208,Kraftvärmeprod!$B$1:$AV$480,MATCH("Producerad elenergi i kraftvärmeverk (GWh)",Kraftvärmeprod!$B$1:$AV$1,0),FALSE)),"",VLOOKUP($B208,Kraftvärmeprod!$B$1:$AV$480,MATCH("Producerad elenergi i kraftvärmeverk (GWh)",Kraftvärmeprod!$B$1:$AV$1,0),FALSE))</f>
        <v/>
      </c>
      <c r="H208" s="122">
        <f>IF(ISERROR(1/VLOOKUP($B208,Miljö!$B$1:$T$480,MATCH("Såld mängd produktionsspecifik fjärrvärme (GWh)",Miljö!$B$1:$T$1,0),FALSE)),"",VLOOKUP($B208,Miljö!$B$1:$T$480,MATCH("Såld mängd produktionsspecifik fjärrvärme (GWh)",Miljö!$B$1:$T$1,0),FALSE))</f>
        <v>4.3620000000000001</v>
      </c>
      <c r="J208" s="122" t="str">
        <f t="shared" si="3"/>
        <v>Norrenergi AB</v>
      </c>
    </row>
    <row r="209" spans="1:10" x14ac:dyDescent="0.25">
      <c r="A209" t="s">
        <v>302</v>
      </c>
      <c r="B209" t="s">
        <v>303</v>
      </c>
      <c r="C209"/>
      <c r="D209" s="122" t="str">
        <f>IF(ISERROR(1/VLOOKUP($B209,Kraftvärmeprod!$B$1:$D$480,MATCH("Total värmeproduktion i kraftvärmeverk i kombinerad drift (GWh)",Kraftvärmeprod!$B$1:$AV$1,0),FALSE)),"Ej kraftvärme","Alternativproduktionsmetoden")</f>
        <v>Ej kraftvärme</v>
      </c>
      <c r="E209" s="122">
        <f>VLOOKUP($B209,Totalt!$B$1:$BP$480,MATCH("total el",Totalt!$B$1:$BP$1,0),FALSE)</f>
        <v>0.05</v>
      </c>
      <c r="F209" s="123" t="str">
        <f>IF(ISERROR(1/VLOOKUP($B209,Kraftvärmeprod!$B$1:$BD$480,MATCH("Total värmeproduktion i kraftvärmeverk i kombinerad drift (GWh)",Kraftvärmeprod!$B$1:$AV$1,0),FALSE)),"",VLOOKUP($B209,'Slutlig allokering kvv'!$B$1:$BA$480,MATCH(F$1,'Slutlig allokering kvv'!$B$1:$AS$1,0),FALSE))</f>
        <v/>
      </c>
      <c r="G209" s="122" t="str">
        <f>IF(ISERROR(1/VLOOKUP($B209,Kraftvärmeprod!$B$1:$AV$480,MATCH("Producerad elenergi i kraftvärmeverk (GWh)",Kraftvärmeprod!$B$1:$AV$1,0),FALSE)),"",VLOOKUP($B209,Kraftvärmeprod!$B$1:$AV$480,MATCH("Producerad elenergi i kraftvärmeverk (GWh)",Kraftvärmeprod!$B$1:$AV$1,0),FALSE))</f>
        <v/>
      </c>
      <c r="H209" s="122" t="str">
        <f>IF(ISERROR(1/VLOOKUP($B209,Miljö!$B$1:$T$480,MATCH("Såld mängd produktionsspecifik fjärrvärme (GWh)",Miljö!$B$1:$T$1,0),FALSE)),"",VLOOKUP($B209,Miljö!$B$1:$T$480,MATCH("Såld mängd produktionsspecifik fjärrvärme (GWh)",Miljö!$B$1:$T$1,0),FALSE))</f>
        <v/>
      </c>
      <c r="J209" s="122" t="str">
        <f t="shared" si="3"/>
        <v>Norrtälje Energi AB</v>
      </c>
    </row>
    <row r="210" spans="1:10" x14ac:dyDescent="0.25">
      <c r="A210" t="s">
        <v>302</v>
      </c>
      <c r="B210" t="s">
        <v>304</v>
      </c>
      <c r="C210"/>
      <c r="D210" s="122" t="str">
        <f>IF(ISERROR(1/VLOOKUP($B210,Kraftvärmeprod!$B$1:$D$480,MATCH("Total värmeproduktion i kraftvärmeverk i kombinerad drift (GWh)",Kraftvärmeprod!$B$1:$AV$1,0),FALSE)),"Ej kraftvärme","Alternativproduktionsmetoden")</f>
        <v>Alternativproduktionsmetoden</v>
      </c>
      <c r="E210" s="122">
        <f>VLOOKUP($B210,Totalt!$B$1:$BP$480,MATCH("total el",Totalt!$B$1:$BP$1,0),FALSE)</f>
        <v>4.4441300000000004</v>
      </c>
      <c r="F210" s="123">
        <f>IF(ISERROR(1/VLOOKUP($B210,Kraftvärmeprod!$B$1:$BD$480,MATCH("Total värmeproduktion i kraftvärmeverk i kombinerad drift (GWh)",Kraftvärmeprod!$B$1:$AV$1,0),FALSE)),"",VLOOKUP($B210,'Slutlig allokering kvv'!$B$1:$BA$480,MATCH(F$1,'Slutlig allokering kvv'!$B$1:$AS$1,0),FALSE))</f>
        <v>0.60897012398435579</v>
      </c>
      <c r="G210" s="122">
        <f>IF(ISERROR(1/VLOOKUP($B210,Kraftvärmeprod!$B$1:$AV$480,MATCH("Producerad elenergi i kraftvärmeverk (GWh)",Kraftvärmeprod!$B$1:$AV$1,0),FALSE)),"",VLOOKUP($B210,Kraftvärmeprod!$B$1:$AV$480,MATCH("Producerad elenergi i kraftvärmeverk (GWh)",Kraftvärmeprod!$B$1:$AV$1,0),FALSE))</f>
        <v>21.745999999999999</v>
      </c>
      <c r="H210" s="122" t="str">
        <f>IF(ISERROR(1/VLOOKUP($B210,Miljö!$B$1:$T$480,MATCH("Såld mängd produktionsspecifik fjärrvärme (GWh)",Miljö!$B$1:$T$1,0),FALSE)),"",VLOOKUP($B210,Miljö!$B$1:$T$480,MATCH("Såld mängd produktionsspecifik fjärrvärme (GWh)",Miljö!$B$1:$T$1,0),FALSE))</f>
        <v/>
      </c>
      <c r="J210" s="122" t="str">
        <f t="shared" si="3"/>
        <v>Norrtälje Energi AB</v>
      </c>
    </row>
    <row r="211" spans="1:10" x14ac:dyDescent="0.25">
      <c r="A211" t="s">
        <v>302</v>
      </c>
      <c r="B211" t="s">
        <v>305</v>
      </c>
      <c r="C211"/>
      <c r="D211" s="122" t="str">
        <f>IF(ISERROR(1/VLOOKUP($B211,Kraftvärmeprod!$B$1:$D$480,MATCH("Total värmeproduktion i kraftvärmeverk i kombinerad drift (GWh)",Kraftvärmeprod!$B$1:$AV$1,0),FALSE)),"Ej kraftvärme","Alternativproduktionsmetoden")</f>
        <v>Ej kraftvärme</v>
      </c>
      <c r="E211" s="122">
        <f>VLOOKUP($B211,Totalt!$B$1:$BP$480,MATCH("total el",Totalt!$B$1:$BP$1,0),FALSE)</f>
        <v>1.4419999999999999</v>
      </c>
      <c r="F211" s="123" t="str">
        <f>IF(ISERROR(1/VLOOKUP($B211,Kraftvärmeprod!$B$1:$BD$480,MATCH("Total värmeproduktion i kraftvärmeverk i kombinerad drift (GWh)",Kraftvärmeprod!$B$1:$AV$1,0),FALSE)),"",VLOOKUP($B211,'Slutlig allokering kvv'!$B$1:$BA$480,MATCH(F$1,'Slutlig allokering kvv'!$B$1:$AS$1,0),FALSE))</f>
        <v/>
      </c>
      <c r="G211" s="122" t="str">
        <f>IF(ISERROR(1/VLOOKUP($B211,Kraftvärmeprod!$B$1:$AV$480,MATCH("Producerad elenergi i kraftvärmeverk (GWh)",Kraftvärmeprod!$B$1:$AV$1,0),FALSE)),"",VLOOKUP($B211,Kraftvärmeprod!$B$1:$AV$480,MATCH("Producerad elenergi i kraftvärmeverk (GWh)",Kraftvärmeprod!$B$1:$AV$1,0),FALSE))</f>
        <v/>
      </c>
      <c r="H211" s="122" t="str">
        <f>IF(ISERROR(1/VLOOKUP($B211,Miljö!$B$1:$T$480,MATCH("Såld mängd produktionsspecifik fjärrvärme (GWh)",Miljö!$B$1:$T$1,0),FALSE)),"",VLOOKUP($B211,Miljö!$B$1:$T$480,MATCH("Såld mängd produktionsspecifik fjärrvärme (GWh)",Miljö!$B$1:$T$1,0),FALSE))</f>
        <v/>
      </c>
      <c r="J211" s="122" t="str">
        <f t="shared" si="3"/>
        <v>Norrtälje Energi AB</v>
      </c>
    </row>
    <row r="212" spans="1:10" x14ac:dyDescent="0.25">
      <c r="A212" t="s">
        <v>306</v>
      </c>
      <c r="B212" t="s">
        <v>307</v>
      </c>
      <c r="C212"/>
      <c r="D212" s="122" t="str">
        <f>IF(ISERROR(1/VLOOKUP($B212,Kraftvärmeprod!$B$1:$D$480,MATCH("Total värmeproduktion i kraftvärmeverk i kombinerad drift (GWh)",Kraftvärmeprod!$B$1:$AV$1,0),FALSE)),"Ej kraftvärme","Alternativproduktionsmetoden")</f>
        <v>Alternativproduktionsmetoden</v>
      </c>
      <c r="E212" s="122">
        <f>VLOOKUP($B212,Totalt!$B$1:$BP$480,MATCH("total el",Totalt!$B$1:$BP$1,0),FALSE)</f>
        <v>3.46801</v>
      </c>
      <c r="F212" s="123">
        <f>IF(ISERROR(1/VLOOKUP($B212,Kraftvärmeprod!$B$1:$BD$480,MATCH("Total värmeproduktion i kraftvärmeverk i kombinerad drift (GWh)",Kraftvärmeprod!$B$1:$AV$1,0),FALSE)),"",VLOOKUP($B212,'Slutlig allokering kvv'!$B$1:$BA$480,MATCH(F$1,'Slutlig allokering kvv'!$B$1:$AS$1,0),FALSE))</f>
        <v>0.82950184310563313</v>
      </c>
      <c r="G212" s="122">
        <f>IF(ISERROR(1/VLOOKUP($B212,Kraftvärmeprod!$B$1:$AV$480,MATCH("Producerad elenergi i kraftvärmeverk (GWh)",Kraftvärmeprod!$B$1:$AV$1,0),FALSE)),"",VLOOKUP($B212,Kraftvärmeprod!$B$1:$AV$480,MATCH("Producerad elenergi i kraftvärmeverk (GWh)",Kraftvärmeprod!$B$1:$AV$1,0),FALSE))</f>
        <v>10.199999999999999</v>
      </c>
      <c r="H212" s="122" t="str">
        <f>IF(ISERROR(1/VLOOKUP($B212,Miljö!$B$1:$T$480,MATCH("Såld mängd produktionsspecifik fjärrvärme (GWh)",Miljö!$B$1:$T$1,0),FALSE)),"",VLOOKUP($B212,Miljö!$B$1:$T$480,MATCH("Såld mängd produktionsspecifik fjärrvärme (GWh)",Miljö!$B$1:$T$1,0),FALSE))</f>
        <v/>
      </c>
      <c r="J212" s="122" t="str">
        <f t="shared" si="3"/>
        <v>Nybro Energi AB</v>
      </c>
    </row>
    <row r="213" spans="1:10" x14ac:dyDescent="0.25">
      <c r="A213" t="s">
        <v>308</v>
      </c>
      <c r="B213" t="s">
        <v>309</v>
      </c>
      <c r="C213"/>
      <c r="D213" s="122" t="str">
        <f>IF(ISERROR(1/VLOOKUP($B213,Kraftvärmeprod!$B$1:$D$480,MATCH("Total värmeproduktion i kraftvärmeverk i kombinerad drift (GWh)",Kraftvärmeprod!$B$1:$AV$1,0),FALSE)),"Ej kraftvärme","Alternativproduktionsmetoden")</f>
        <v>Ej kraftvärme</v>
      </c>
      <c r="E213" s="122">
        <f>VLOOKUP($B213,Totalt!$B$1:$BP$480,MATCH("total el",Totalt!$B$1:$BP$1,0),FALSE)</f>
        <v>3.5000000000000003E-2</v>
      </c>
      <c r="F213" s="123" t="str">
        <f>IF(ISERROR(1/VLOOKUP($B213,Kraftvärmeprod!$B$1:$BD$480,MATCH("Total värmeproduktion i kraftvärmeverk i kombinerad drift (GWh)",Kraftvärmeprod!$B$1:$AV$1,0),FALSE)),"",VLOOKUP($B213,'Slutlig allokering kvv'!$B$1:$BA$480,MATCH(F$1,'Slutlig allokering kvv'!$B$1:$AS$1,0),FALSE))</f>
        <v/>
      </c>
      <c r="G213" s="122" t="str">
        <f>IF(ISERROR(1/VLOOKUP($B213,Kraftvärmeprod!$B$1:$AV$480,MATCH("Producerad elenergi i kraftvärmeverk (GWh)",Kraftvärmeprod!$B$1:$AV$1,0),FALSE)),"",VLOOKUP($B213,Kraftvärmeprod!$B$1:$AV$480,MATCH("Producerad elenergi i kraftvärmeverk (GWh)",Kraftvärmeprod!$B$1:$AV$1,0),FALSE))</f>
        <v/>
      </c>
      <c r="H213" s="122" t="str">
        <f>IF(ISERROR(1/VLOOKUP($B213,Miljö!$B$1:$T$480,MATCH("Såld mängd produktionsspecifik fjärrvärme (GWh)",Miljö!$B$1:$T$1,0),FALSE)),"",VLOOKUP($B213,Miljö!$B$1:$T$480,MATCH("Såld mängd produktionsspecifik fjärrvärme (GWh)",Miljö!$B$1:$T$1,0),FALSE))</f>
        <v/>
      </c>
      <c r="J213" s="122" t="str">
        <f t="shared" si="3"/>
        <v>Nässjö Affärsverk AB</v>
      </c>
    </row>
    <row r="214" spans="1:10" x14ac:dyDescent="0.25">
      <c r="A214" t="s">
        <v>308</v>
      </c>
      <c r="B214" t="s">
        <v>310</v>
      </c>
      <c r="C214"/>
      <c r="D214" s="122" t="str">
        <f>IF(ISERROR(1/VLOOKUP($B214,Kraftvärmeprod!$B$1:$D$480,MATCH("Total värmeproduktion i kraftvärmeverk i kombinerad drift (GWh)",Kraftvärmeprod!$B$1:$AV$1,0),FALSE)),"Ej kraftvärme","Alternativproduktionsmetoden")</f>
        <v>Ej kraftvärme</v>
      </c>
      <c r="E214" s="122">
        <f>VLOOKUP($B214,Totalt!$B$1:$BP$480,MATCH("total el",Totalt!$B$1:$BP$1,0),FALSE)</f>
        <v>0.24099999999999999</v>
      </c>
      <c r="F214" s="123" t="str">
        <f>IF(ISERROR(1/VLOOKUP($B214,Kraftvärmeprod!$B$1:$BD$480,MATCH("Total värmeproduktion i kraftvärmeverk i kombinerad drift (GWh)",Kraftvärmeprod!$B$1:$AV$1,0),FALSE)),"",VLOOKUP($B214,'Slutlig allokering kvv'!$B$1:$BA$480,MATCH(F$1,'Slutlig allokering kvv'!$B$1:$AS$1,0),FALSE))</f>
        <v/>
      </c>
      <c r="G214" s="122" t="str">
        <f>IF(ISERROR(1/VLOOKUP($B214,Kraftvärmeprod!$B$1:$AV$480,MATCH("Producerad elenergi i kraftvärmeverk (GWh)",Kraftvärmeprod!$B$1:$AV$1,0),FALSE)),"",VLOOKUP($B214,Kraftvärmeprod!$B$1:$AV$480,MATCH("Producerad elenergi i kraftvärmeverk (GWh)",Kraftvärmeprod!$B$1:$AV$1,0),FALSE))</f>
        <v/>
      </c>
      <c r="H214" s="122" t="str">
        <f>IF(ISERROR(1/VLOOKUP($B214,Miljö!$B$1:$T$480,MATCH("Såld mängd produktionsspecifik fjärrvärme (GWh)",Miljö!$B$1:$T$1,0),FALSE)),"",VLOOKUP($B214,Miljö!$B$1:$T$480,MATCH("Såld mängd produktionsspecifik fjärrvärme (GWh)",Miljö!$B$1:$T$1,0),FALSE))</f>
        <v/>
      </c>
      <c r="J214" s="122" t="str">
        <f t="shared" si="3"/>
        <v>Nässjö Affärsverk AB</v>
      </c>
    </row>
    <row r="215" spans="1:10" x14ac:dyDescent="0.25">
      <c r="A215" t="s">
        <v>308</v>
      </c>
      <c r="B215" t="s">
        <v>311</v>
      </c>
      <c r="C215"/>
      <c r="D215" s="122" t="str">
        <f>IF(ISERROR(1/VLOOKUP($B215,Kraftvärmeprod!$B$1:$D$480,MATCH("Total värmeproduktion i kraftvärmeverk i kombinerad drift (GWh)",Kraftvärmeprod!$B$1:$AV$1,0),FALSE)),"Ej kraftvärme","Alternativproduktionsmetoden")</f>
        <v>Alternativproduktionsmetoden</v>
      </c>
      <c r="E215" s="122">
        <f>VLOOKUP($B215,Totalt!$B$1:$BP$480,MATCH("total el",Totalt!$B$1:$BP$1,0),FALSE)</f>
        <v>4.09863</v>
      </c>
      <c r="F215" s="123">
        <f>IF(ISERROR(1/VLOOKUP($B215,Kraftvärmeprod!$B$1:$BD$480,MATCH("Total värmeproduktion i kraftvärmeverk i kombinerad drift (GWh)",Kraftvärmeprod!$B$1:$AV$1,0),FALSE)),"",VLOOKUP($B215,'Slutlig allokering kvv'!$B$1:$BA$480,MATCH(F$1,'Slutlig allokering kvv'!$B$1:$AS$1,0),FALSE))</f>
        <v>0.56215013966480454</v>
      </c>
      <c r="G215" s="122">
        <f>IF(ISERROR(1/VLOOKUP($B215,Kraftvärmeprod!$B$1:$AV$480,MATCH("Producerad elenergi i kraftvärmeverk (GWh)",Kraftvärmeprod!$B$1:$AV$1,0),FALSE)),"",VLOOKUP($B215,Kraftvärmeprod!$B$1:$AV$480,MATCH("Producerad elenergi i kraftvärmeverk (GWh)",Kraftvärmeprod!$B$1:$AV$1,0),FALSE))</f>
        <v>29.2</v>
      </c>
      <c r="H215" s="122" t="str">
        <f>IF(ISERROR(1/VLOOKUP($B215,Miljö!$B$1:$T$480,MATCH("Såld mängd produktionsspecifik fjärrvärme (GWh)",Miljö!$B$1:$T$1,0),FALSE)),"",VLOOKUP($B215,Miljö!$B$1:$T$480,MATCH("Såld mängd produktionsspecifik fjärrvärme (GWh)",Miljö!$B$1:$T$1,0),FALSE))</f>
        <v/>
      </c>
      <c r="J215" s="122" t="str">
        <f t="shared" si="3"/>
        <v>Nässjö Affärsverk AB</v>
      </c>
    </row>
    <row r="216" spans="1:10" x14ac:dyDescent="0.25">
      <c r="A216" t="s">
        <v>312</v>
      </c>
      <c r="B216" t="s">
        <v>313</v>
      </c>
      <c r="C216"/>
      <c r="D216" s="122" t="str">
        <f>IF(ISERROR(1/VLOOKUP($B216,Kraftvärmeprod!$B$1:$D$480,MATCH("Total värmeproduktion i kraftvärmeverk i kombinerad drift (GWh)",Kraftvärmeprod!$B$1:$AV$1,0),FALSE)),"Ej kraftvärme","Alternativproduktionsmetoden")</f>
        <v>Ej kraftvärme</v>
      </c>
      <c r="E216" s="122">
        <f>VLOOKUP($B216,Totalt!$B$1:$BP$480,MATCH("total el",Totalt!$B$1:$BP$1,0),FALSE)</f>
        <v>1.0900000000000001</v>
      </c>
      <c r="F216" s="123" t="str">
        <f>IF(ISERROR(1/VLOOKUP($B216,Kraftvärmeprod!$B$1:$BD$480,MATCH("Total värmeproduktion i kraftvärmeverk i kombinerad drift (GWh)",Kraftvärmeprod!$B$1:$AV$1,0),FALSE)),"",VLOOKUP($B216,'Slutlig allokering kvv'!$B$1:$BA$480,MATCH(F$1,'Slutlig allokering kvv'!$B$1:$AS$1,0),FALSE))</f>
        <v/>
      </c>
      <c r="G216" s="122" t="str">
        <f>IF(ISERROR(1/VLOOKUP($B216,Kraftvärmeprod!$B$1:$AV$480,MATCH("Producerad elenergi i kraftvärmeverk (GWh)",Kraftvärmeprod!$B$1:$AV$1,0),FALSE)),"",VLOOKUP($B216,Kraftvärmeprod!$B$1:$AV$480,MATCH("Producerad elenergi i kraftvärmeverk (GWh)",Kraftvärmeprod!$B$1:$AV$1,0),FALSE))</f>
        <v/>
      </c>
      <c r="H216" s="122" t="str">
        <f>IF(ISERROR(1/VLOOKUP($B216,Miljö!$B$1:$T$480,MATCH("Såld mängd produktionsspecifik fjärrvärme (GWh)",Miljö!$B$1:$T$1,0),FALSE)),"",VLOOKUP($B216,Miljö!$B$1:$T$480,MATCH("Såld mängd produktionsspecifik fjärrvärme (GWh)",Miljö!$B$1:$T$1,0),FALSE))</f>
        <v/>
      </c>
      <c r="J216" s="122" t="str">
        <f t="shared" si="3"/>
        <v>Olofströms Kraft AB</v>
      </c>
    </row>
    <row r="217" spans="1:10" x14ac:dyDescent="0.25">
      <c r="A217" t="s">
        <v>314</v>
      </c>
      <c r="B217" t="s">
        <v>315</v>
      </c>
      <c r="C217"/>
      <c r="D217" s="122" t="str">
        <f>IF(ISERROR(1/VLOOKUP($B217,Kraftvärmeprod!$B$1:$D$480,MATCH("Total värmeproduktion i kraftvärmeverk i kombinerad drift (GWh)",Kraftvärmeprod!$B$1:$AV$1,0),FALSE)),"Ej kraftvärme","Alternativproduktionsmetoden")</f>
        <v>Ej kraftvärme</v>
      </c>
      <c r="E217" s="122">
        <f>VLOOKUP($B217,Totalt!$B$1:$BP$480,MATCH("total el",Totalt!$B$1:$BP$1,0),FALSE)</f>
        <v>3.9</v>
      </c>
      <c r="F217" s="123" t="str">
        <f>IF(ISERROR(1/VLOOKUP($B217,Kraftvärmeprod!$B$1:$BD$480,MATCH("Total värmeproduktion i kraftvärmeverk i kombinerad drift (GWh)",Kraftvärmeprod!$B$1:$AV$1,0),FALSE)),"",VLOOKUP($B217,'Slutlig allokering kvv'!$B$1:$BA$480,MATCH(F$1,'Slutlig allokering kvv'!$B$1:$AS$1,0),FALSE))</f>
        <v/>
      </c>
      <c r="G217" s="122" t="str">
        <f>IF(ISERROR(1/VLOOKUP($B217,Kraftvärmeprod!$B$1:$AV$480,MATCH("Producerad elenergi i kraftvärmeverk (GWh)",Kraftvärmeprod!$B$1:$AV$1,0),FALSE)),"",VLOOKUP($B217,Kraftvärmeprod!$B$1:$AV$480,MATCH("Producerad elenergi i kraftvärmeverk (GWh)",Kraftvärmeprod!$B$1:$AV$1,0),FALSE))</f>
        <v/>
      </c>
      <c r="H217" s="122" t="str">
        <f>IF(ISERROR(1/VLOOKUP($B217,Miljö!$B$1:$T$480,MATCH("Såld mängd produktionsspecifik fjärrvärme (GWh)",Miljö!$B$1:$T$1,0),FALSE)),"",VLOOKUP($B217,Miljö!$B$1:$T$480,MATCH("Såld mängd produktionsspecifik fjärrvärme (GWh)",Miljö!$B$1:$T$1,0),FALSE))</f>
        <v/>
      </c>
      <c r="J217" s="122" t="str">
        <f t="shared" si="3"/>
        <v>Oskarshamn Energi AB</v>
      </c>
    </row>
    <row r="218" spans="1:10" x14ac:dyDescent="0.25">
      <c r="A218" t="s">
        <v>316</v>
      </c>
      <c r="B218" t="s">
        <v>317</v>
      </c>
      <c r="C218"/>
      <c r="D218" s="122" t="str">
        <f>IF(ISERROR(1/VLOOKUP($B218,Kraftvärmeprod!$B$1:$D$480,MATCH("Total värmeproduktion i kraftvärmeverk i kombinerad drift (GWh)",Kraftvärmeprod!$B$1:$AV$1,0),FALSE)),"Ej kraftvärme","Alternativproduktionsmetoden")</f>
        <v>Ej kraftvärme</v>
      </c>
      <c r="E218" s="122">
        <f>VLOOKUP($B218,Totalt!$B$1:$BP$480,MATCH("total el",Totalt!$B$1:$BP$1,0),FALSE)</f>
        <v>2.3340000000000001</v>
      </c>
      <c r="F218" s="123" t="str">
        <f>IF(ISERROR(1/VLOOKUP($B218,Kraftvärmeprod!$B$1:$BD$480,MATCH("Total värmeproduktion i kraftvärmeverk i kombinerad drift (GWh)",Kraftvärmeprod!$B$1:$AV$1,0),FALSE)),"",VLOOKUP($B218,'Slutlig allokering kvv'!$B$1:$BA$480,MATCH(F$1,'Slutlig allokering kvv'!$B$1:$AS$1,0),FALSE))</f>
        <v/>
      </c>
      <c r="G218" s="122" t="str">
        <f>IF(ISERROR(1/VLOOKUP($B218,Kraftvärmeprod!$B$1:$AV$480,MATCH("Producerad elenergi i kraftvärmeverk (GWh)",Kraftvärmeprod!$B$1:$AV$1,0),FALSE)),"",VLOOKUP($B218,Kraftvärmeprod!$B$1:$AV$480,MATCH("Producerad elenergi i kraftvärmeverk (GWh)",Kraftvärmeprod!$B$1:$AV$1,0),FALSE))</f>
        <v/>
      </c>
      <c r="H218" s="122" t="str">
        <f>IF(ISERROR(1/VLOOKUP($B218,Miljö!$B$1:$T$480,MATCH("Såld mängd produktionsspecifik fjärrvärme (GWh)",Miljö!$B$1:$T$1,0),FALSE)),"",VLOOKUP($B218,Miljö!$B$1:$T$480,MATCH("Såld mängd produktionsspecifik fjärrvärme (GWh)",Miljö!$B$1:$T$1,0),FALSE))</f>
        <v/>
      </c>
      <c r="J218" s="122" t="str">
        <f t="shared" si="3"/>
        <v>Oxelö Energi AB</v>
      </c>
    </row>
    <row r="219" spans="1:10" x14ac:dyDescent="0.25">
      <c r="A219" t="s">
        <v>318</v>
      </c>
      <c r="B219" t="s">
        <v>319</v>
      </c>
      <c r="C219"/>
      <c r="D219" s="122" t="str">
        <f>IF(ISERROR(1/VLOOKUP($B219,Kraftvärmeprod!$B$1:$D$480,MATCH("Total värmeproduktion i kraftvärmeverk i kombinerad drift (GWh)",Kraftvärmeprod!$B$1:$AV$1,0),FALSE)),"Ej kraftvärme","Alternativproduktionsmetoden")</f>
        <v>Ej kraftvärme</v>
      </c>
      <c r="E219" s="122">
        <f>VLOOKUP($B219,Totalt!$B$1:$BP$480,MATCH("total el",Totalt!$B$1:$BP$1,0),FALSE)</f>
        <v>0</v>
      </c>
      <c r="F219" s="123" t="str">
        <f>IF(ISERROR(1/VLOOKUP($B219,Kraftvärmeprod!$B$1:$BD$480,MATCH("Total värmeproduktion i kraftvärmeverk i kombinerad drift (GWh)",Kraftvärmeprod!$B$1:$AV$1,0),FALSE)),"",VLOOKUP($B219,'Slutlig allokering kvv'!$B$1:$BA$480,MATCH(F$1,'Slutlig allokering kvv'!$B$1:$AS$1,0),FALSE))</f>
        <v/>
      </c>
      <c r="G219" s="122" t="str">
        <f>IF(ISERROR(1/VLOOKUP($B219,Kraftvärmeprod!$B$1:$AV$480,MATCH("Producerad elenergi i kraftvärmeverk (GWh)",Kraftvärmeprod!$B$1:$AV$1,0),FALSE)),"",VLOOKUP($B219,Kraftvärmeprod!$B$1:$AV$480,MATCH("Producerad elenergi i kraftvärmeverk (GWh)",Kraftvärmeprod!$B$1:$AV$1,0),FALSE))</f>
        <v/>
      </c>
      <c r="H219" s="122" t="str">
        <f>IF(ISERROR(1/VLOOKUP($B219,Miljö!$B$1:$T$480,MATCH("Såld mängd produktionsspecifik fjärrvärme (GWh)",Miljö!$B$1:$T$1,0),FALSE)),"",VLOOKUP($B219,Miljö!$B$1:$T$480,MATCH("Såld mängd produktionsspecifik fjärrvärme (GWh)",Miljö!$B$1:$T$1,0),FALSE))</f>
        <v/>
      </c>
      <c r="J219" s="122" t="str">
        <f t="shared" si="3"/>
        <v>Peab Energi AB</v>
      </c>
    </row>
    <row r="220" spans="1:10" x14ac:dyDescent="0.25">
      <c r="A220" t="s">
        <v>320</v>
      </c>
      <c r="B220" t="s">
        <v>321</v>
      </c>
      <c r="C220"/>
      <c r="D220" s="122" t="str">
        <f>IF(ISERROR(1/VLOOKUP($B220,Kraftvärmeprod!$B$1:$D$480,MATCH("Total värmeproduktion i kraftvärmeverk i kombinerad drift (GWh)",Kraftvärmeprod!$B$1:$AV$1,0),FALSE)),"Ej kraftvärme","Alternativproduktionsmetoden")</f>
        <v>Ej kraftvärme</v>
      </c>
      <c r="E220" s="122">
        <f>VLOOKUP($B220,Totalt!$B$1:$BP$480,MATCH("total el",Totalt!$B$1:$BP$1,0),FALSE)</f>
        <v>0.72</v>
      </c>
      <c r="F220" s="123" t="str">
        <f>IF(ISERROR(1/VLOOKUP($B220,Kraftvärmeprod!$B$1:$BD$480,MATCH("Total värmeproduktion i kraftvärmeverk i kombinerad drift (GWh)",Kraftvärmeprod!$B$1:$AV$1,0),FALSE)),"",VLOOKUP($B220,'Slutlig allokering kvv'!$B$1:$BA$480,MATCH(F$1,'Slutlig allokering kvv'!$B$1:$AS$1,0),FALSE))</f>
        <v/>
      </c>
      <c r="G220" s="122" t="str">
        <f>IF(ISERROR(1/VLOOKUP($B220,Kraftvärmeprod!$B$1:$AV$480,MATCH("Producerad elenergi i kraftvärmeverk (GWh)",Kraftvärmeprod!$B$1:$AV$1,0),FALSE)),"",VLOOKUP($B220,Kraftvärmeprod!$B$1:$AV$480,MATCH("Producerad elenergi i kraftvärmeverk (GWh)",Kraftvärmeprod!$B$1:$AV$1,0),FALSE))</f>
        <v/>
      </c>
      <c r="H220" s="122" t="str">
        <f>IF(ISERROR(1/VLOOKUP($B220,Miljö!$B$1:$T$480,MATCH("Såld mängd produktionsspecifik fjärrvärme (GWh)",Miljö!$B$1:$T$1,0),FALSE)),"",VLOOKUP($B220,Miljö!$B$1:$T$480,MATCH("Såld mängd produktionsspecifik fjärrvärme (GWh)",Miljö!$B$1:$T$1,0),FALSE))</f>
        <v/>
      </c>
      <c r="J220" s="122" t="str">
        <f t="shared" si="3"/>
        <v>Perstorps Fjärrvärme AB</v>
      </c>
    </row>
    <row r="221" spans="1:10" x14ac:dyDescent="0.25">
      <c r="A221" t="s">
        <v>322</v>
      </c>
      <c r="B221" t="s">
        <v>323</v>
      </c>
      <c r="C221"/>
      <c r="D221" s="122" t="str">
        <f>IF(ISERROR(1/VLOOKUP($B221,Kraftvärmeprod!$B$1:$D$480,MATCH("Total värmeproduktion i kraftvärmeverk i kombinerad drift (GWh)",Kraftvärmeprod!$B$1:$AV$1,0),FALSE)),"Ej kraftvärme","Alternativproduktionsmetoden")</f>
        <v>Ej kraftvärme</v>
      </c>
      <c r="E221" s="122">
        <f>VLOOKUP($B221,Totalt!$B$1:$BP$480,MATCH("total el",Totalt!$B$1:$BP$1,0),FALSE)</f>
        <v>0.77</v>
      </c>
      <c r="F221" s="123" t="str">
        <f>IF(ISERROR(1/VLOOKUP($B221,Kraftvärmeprod!$B$1:$BD$480,MATCH("Total värmeproduktion i kraftvärmeverk i kombinerad drift (GWh)",Kraftvärmeprod!$B$1:$AV$1,0),FALSE)),"",VLOOKUP($B221,'Slutlig allokering kvv'!$B$1:$BA$480,MATCH(F$1,'Slutlig allokering kvv'!$B$1:$AS$1,0),FALSE))</f>
        <v/>
      </c>
      <c r="G221" s="122" t="str">
        <f>IF(ISERROR(1/VLOOKUP($B221,Kraftvärmeprod!$B$1:$AV$480,MATCH("Producerad elenergi i kraftvärmeverk (GWh)",Kraftvärmeprod!$B$1:$AV$1,0),FALSE)),"",VLOOKUP($B221,Kraftvärmeprod!$B$1:$AV$480,MATCH("Producerad elenergi i kraftvärmeverk (GWh)",Kraftvärmeprod!$B$1:$AV$1,0),FALSE))</f>
        <v/>
      </c>
      <c r="H221" s="122" t="str">
        <f>IF(ISERROR(1/VLOOKUP($B221,Miljö!$B$1:$T$480,MATCH("Såld mängd produktionsspecifik fjärrvärme (GWh)",Miljö!$B$1:$T$1,0),FALSE)),"",VLOOKUP($B221,Miljö!$B$1:$T$480,MATCH("Såld mängd produktionsspecifik fjärrvärme (GWh)",Miljö!$B$1:$T$1,0),FALSE))</f>
        <v/>
      </c>
      <c r="J221" s="122" t="str">
        <f t="shared" si="3"/>
        <v>PiteEnergi AB</v>
      </c>
    </row>
    <row r="222" spans="1:10" x14ac:dyDescent="0.25">
      <c r="A222" t="s">
        <v>322</v>
      </c>
      <c r="B222" t="s">
        <v>324</v>
      </c>
      <c r="C222"/>
      <c r="D222" s="122" t="str">
        <f>IF(ISERROR(1/VLOOKUP($B222,Kraftvärmeprod!$B$1:$D$480,MATCH("Total värmeproduktion i kraftvärmeverk i kombinerad drift (GWh)",Kraftvärmeprod!$B$1:$AV$1,0),FALSE)),"Ej kraftvärme","Alternativproduktionsmetoden")</f>
        <v>Ej kraftvärme</v>
      </c>
      <c r="E222" s="122">
        <f>VLOOKUP($B222,Totalt!$B$1:$BP$480,MATCH("total el",Totalt!$B$1:$BP$1,0),FALSE)</f>
        <v>3.0117599999999998</v>
      </c>
      <c r="F222" s="123" t="str">
        <f>IF(ISERROR(1/VLOOKUP($B222,Kraftvärmeprod!$B$1:$BD$480,MATCH("Total värmeproduktion i kraftvärmeverk i kombinerad drift (GWh)",Kraftvärmeprod!$B$1:$AV$1,0),FALSE)),"",VLOOKUP($B222,'Slutlig allokering kvv'!$B$1:$BA$480,MATCH(F$1,'Slutlig allokering kvv'!$B$1:$AS$1,0),FALSE))</f>
        <v/>
      </c>
      <c r="G222" s="122" t="str">
        <f>IF(ISERROR(1/VLOOKUP($B222,Kraftvärmeprod!$B$1:$AV$480,MATCH("Producerad elenergi i kraftvärmeverk (GWh)",Kraftvärmeprod!$B$1:$AV$1,0),FALSE)),"",VLOOKUP($B222,Kraftvärmeprod!$B$1:$AV$480,MATCH("Producerad elenergi i kraftvärmeverk (GWh)",Kraftvärmeprod!$B$1:$AV$1,0),FALSE))</f>
        <v/>
      </c>
      <c r="H222" s="122" t="str">
        <f>IF(ISERROR(1/VLOOKUP($B222,Miljö!$B$1:$T$480,MATCH("Såld mängd produktionsspecifik fjärrvärme (GWh)",Miljö!$B$1:$T$1,0),FALSE)),"",VLOOKUP($B222,Miljö!$B$1:$T$480,MATCH("Såld mängd produktionsspecifik fjärrvärme (GWh)",Miljö!$B$1:$T$1,0),FALSE))</f>
        <v/>
      </c>
      <c r="J222" s="122" t="str">
        <f t="shared" si="3"/>
        <v>PiteEnergi AB</v>
      </c>
    </row>
    <row r="223" spans="1:10" x14ac:dyDescent="0.25">
      <c r="A223" t="s">
        <v>322</v>
      </c>
      <c r="B223" t="s">
        <v>325</v>
      </c>
      <c r="C223"/>
      <c r="D223" s="122" t="str">
        <f>IF(ISERROR(1/VLOOKUP($B223,Kraftvärmeprod!$B$1:$D$480,MATCH("Total värmeproduktion i kraftvärmeverk i kombinerad drift (GWh)",Kraftvärmeprod!$B$1:$AV$1,0),FALSE)),"Ej kraftvärme","Alternativproduktionsmetoden")</f>
        <v>Ej kraftvärme</v>
      </c>
      <c r="E223" s="122">
        <f>VLOOKUP($B223,Totalt!$B$1:$BP$480,MATCH("total el",Totalt!$B$1:$BP$1,0),FALSE)</f>
        <v>3.9600000000000003E-2</v>
      </c>
      <c r="F223" s="123" t="str">
        <f>IF(ISERROR(1/VLOOKUP($B223,Kraftvärmeprod!$B$1:$BD$480,MATCH("Total värmeproduktion i kraftvärmeverk i kombinerad drift (GWh)",Kraftvärmeprod!$B$1:$AV$1,0),FALSE)),"",VLOOKUP($B223,'Slutlig allokering kvv'!$B$1:$BA$480,MATCH(F$1,'Slutlig allokering kvv'!$B$1:$AS$1,0),FALSE))</f>
        <v/>
      </c>
      <c r="G223" s="122" t="str">
        <f>IF(ISERROR(1/VLOOKUP($B223,Kraftvärmeprod!$B$1:$AV$480,MATCH("Producerad elenergi i kraftvärmeverk (GWh)",Kraftvärmeprod!$B$1:$AV$1,0),FALSE)),"",VLOOKUP($B223,Kraftvärmeprod!$B$1:$AV$480,MATCH("Producerad elenergi i kraftvärmeverk (GWh)",Kraftvärmeprod!$B$1:$AV$1,0),FALSE))</f>
        <v/>
      </c>
      <c r="H223" s="122" t="str">
        <f>IF(ISERROR(1/VLOOKUP($B223,Miljö!$B$1:$T$480,MATCH("Såld mängd produktionsspecifik fjärrvärme (GWh)",Miljö!$B$1:$T$1,0),FALSE)),"",VLOOKUP($B223,Miljö!$B$1:$T$480,MATCH("Såld mängd produktionsspecifik fjärrvärme (GWh)",Miljö!$B$1:$T$1,0),FALSE))</f>
        <v/>
      </c>
      <c r="J223" s="122" t="str">
        <f t="shared" si="3"/>
        <v>PiteEnergi AB</v>
      </c>
    </row>
    <row r="224" spans="1:10" x14ac:dyDescent="0.25">
      <c r="A224" t="s">
        <v>322</v>
      </c>
      <c r="B224" t="s">
        <v>326</v>
      </c>
      <c r="C224"/>
      <c r="D224" s="122" t="str">
        <f>IF(ISERROR(1/VLOOKUP($B224,Kraftvärmeprod!$B$1:$D$480,MATCH("Total värmeproduktion i kraftvärmeverk i kombinerad drift (GWh)",Kraftvärmeprod!$B$1:$AV$1,0),FALSE)),"Ej kraftvärme","Alternativproduktionsmetoden")</f>
        <v>Ej kraftvärme</v>
      </c>
      <c r="E224" s="122">
        <f>VLOOKUP($B224,Totalt!$B$1:$BP$480,MATCH("total el",Totalt!$B$1:$BP$1,0),FALSE)</f>
        <v>0.4</v>
      </c>
      <c r="F224" s="123" t="str">
        <f>IF(ISERROR(1/VLOOKUP($B224,Kraftvärmeprod!$B$1:$BD$480,MATCH("Total värmeproduktion i kraftvärmeverk i kombinerad drift (GWh)",Kraftvärmeprod!$B$1:$AV$1,0),FALSE)),"",VLOOKUP($B224,'Slutlig allokering kvv'!$B$1:$BA$480,MATCH(F$1,'Slutlig allokering kvv'!$B$1:$AS$1,0),FALSE))</f>
        <v/>
      </c>
      <c r="G224" s="122" t="str">
        <f>IF(ISERROR(1/VLOOKUP($B224,Kraftvärmeprod!$B$1:$AV$480,MATCH("Producerad elenergi i kraftvärmeverk (GWh)",Kraftvärmeprod!$B$1:$AV$1,0),FALSE)),"",VLOOKUP($B224,Kraftvärmeprod!$B$1:$AV$480,MATCH("Producerad elenergi i kraftvärmeverk (GWh)",Kraftvärmeprod!$B$1:$AV$1,0),FALSE))</f>
        <v/>
      </c>
      <c r="H224" s="122" t="str">
        <f>IF(ISERROR(1/VLOOKUP($B224,Miljö!$B$1:$T$480,MATCH("Såld mängd produktionsspecifik fjärrvärme (GWh)",Miljö!$B$1:$T$1,0),FALSE)),"",VLOOKUP($B224,Miljö!$B$1:$T$480,MATCH("Såld mängd produktionsspecifik fjärrvärme (GWh)",Miljö!$B$1:$T$1,0),FALSE))</f>
        <v/>
      </c>
      <c r="J224" s="122" t="str">
        <f t="shared" si="3"/>
        <v>PiteEnergi AB</v>
      </c>
    </row>
    <row r="225" spans="1:10" x14ac:dyDescent="0.25">
      <c r="A225" t="s">
        <v>327</v>
      </c>
      <c r="B225" s="11" t="s">
        <v>992</v>
      </c>
      <c r="C225"/>
      <c r="D225" s="122" t="str">
        <f>IF(ISERROR(1/VLOOKUP($B225,Kraftvärmeprod!$B$1:$D$480,MATCH("Total värmeproduktion i kraftvärmeverk i kombinerad drift (GWh)",Kraftvärmeprod!$B$1:$AV$1,0),FALSE)),"Ej kraftvärme","Alternativproduktionsmetoden")</f>
        <v>Ej kraftvärme</v>
      </c>
      <c r="E225" s="122">
        <f>VLOOKUP($B225,Totalt!$B$1:$BP$480,MATCH("total el",Totalt!$B$1:$BP$1,0),FALSE)</f>
        <v>0</v>
      </c>
      <c r="F225" s="123" t="str">
        <f>IF(ISERROR(1/VLOOKUP($B225,Kraftvärmeprod!$B$1:$BD$480,MATCH("Total värmeproduktion i kraftvärmeverk i kombinerad drift (GWh)",Kraftvärmeprod!$B$1:$AV$1,0),FALSE)),"",VLOOKUP($B225,'Slutlig allokering kvv'!$B$1:$BA$480,MATCH(F$1,'Slutlig allokering kvv'!$B$1:$AS$1,0),FALSE))</f>
        <v/>
      </c>
      <c r="G225" s="122" t="str">
        <f>IF(ISERROR(1/VLOOKUP($B225,Kraftvärmeprod!$B$1:$AV$480,MATCH("Producerad elenergi i kraftvärmeverk (GWh)",Kraftvärmeprod!$B$1:$AV$1,0),FALSE)),"",VLOOKUP($B225,Kraftvärmeprod!$B$1:$AV$480,MATCH("Producerad elenergi i kraftvärmeverk (GWh)",Kraftvärmeprod!$B$1:$AV$1,0),FALSE))</f>
        <v/>
      </c>
      <c r="H225" s="122" t="str">
        <f>IF(ISERROR(1/VLOOKUP($B225,Miljö!$B$1:$T$480,MATCH("Såld mängd produktionsspecifik fjärrvärme (GWh)",Miljö!$B$1:$T$1,0),FALSE)),"",VLOOKUP($B225,Miljö!$B$1:$T$480,MATCH("Såld mängd produktionsspecifik fjärrvärme (GWh)",Miljö!$B$1:$T$1,0),FALSE))</f>
        <v/>
      </c>
      <c r="J225" s="122" t="str">
        <f t="shared" si="3"/>
        <v>POB Energi i Aneby AB</v>
      </c>
    </row>
    <row r="226" spans="1:10" x14ac:dyDescent="0.25">
      <c r="A226" t="s">
        <v>329</v>
      </c>
      <c r="B226" t="s">
        <v>330</v>
      </c>
      <c r="C226"/>
      <c r="D226" s="122" t="str">
        <f>IF(ISERROR(1/VLOOKUP($B226,Kraftvärmeprod!$B$1:$D$480,MATCH("Total värmeproduktion i kraftvärmeverk i kombinerad drift (GWh)",Kraftvärmeprod!$B$1:$AV$1,0),FALSE)),"Ej kraftvärme","Alternativproduktionsmetoden")</f>
        <v>Ej kraftvärme</v>
      </c>
      <c r="E226" s="122">
        <f>VLOOKUP($B226,Totalt!$B$1:$BP$480,MATCH("total el",Totalt!$B$1:$BP$1,0),FALSE)</f>
        <v>0</v>
      </c>
      <c r="F226" s="123" t="str">
        <f>IF(ISERROR(1/VLOOKUP($B226,Kraftvärmeprod!$B$1:$BD$480,MATCH("Total värmeproduktion i kraftvärmeverk i kombinerad drift (GWh)",Kraftvärmeprod!$B$1:$AV$1,0),FALSE)),"",VLOOKUP($B226,'Slutlig allokering kvv'!$B$1:$BA$480,MATCH(F$1,'Slutlig allokering kvv'!$B$1:$AS$1,0),FALSE))</f>
        <v/>
      </c>
      <c r="G226" s="122" t="str">
        <f>IF(ISERROR(1/VLOOKUP($B226,Kraftvärmeprod!$B$1:$AV$480,MATCH("Producerad elenergi i kraftvärmeverk (GWh)",Kraftvärmeprod!$B$1:$AV$1,0),FALSE)),"",VLOOKUP($B226,Kraftvärmeprod!$B$1:$AV$480,MATCH("Producerad elenergi i kraftvärmeverk (GWh)",Kraftvärmeprod!$B$1:$AV$1,0),FALSE))</f>
        <v/>
      </c>
      <c r="H226" s="122" t="str">
        <f>IF(ISERROR(1/VLOOKUP($B226,Miljö!$B$1:$T$480,MATCH("Såld mängd produktionsspecifik fjärrvärme (GWh)",Miljö!$B$1:$T$1,0),FALSE)),"",VLOOKUP($B226,Miljö!$B$1:$T$480,MATCH("Såld mängd produktionsspecifik fjärrvärme (GWh)",Miljö!$B$1:$T$1,0),FALSE))</f>
        <v/>
      </c>
      <c r="J226" s="122" t="str">
        <f t="shared" si="3"/>
        <v>Ragunda Energi och Teknik AB</v>
      </c>
    </row>
    <row r="227" spans="1:10" x14ac:dyDescent="0.25">
      <c r="A227" t="s">
        <v>331</v>
      </c>
      <c r="B227" t="s">
        <v>332</v>
      </c>
      <c r="C227"/>
      <c r="D227" s="122" t="str">
        <f>IF(ISERROR(1/VLOOKUP($B227,Kraftvärmeprod!$B$1:$D$480,MATCH("Total värmeproduktion i kraftvärmeverk i kombinerad drift (GWh)",Kraftvärmeprod!$B$1:$AV$1,0),FALSE)),"Ej kraftvärme","Alternativproduktionsmetoden")</f>
        <v>Ej kraftvärme</v>
      </c>
      <c r="E227" s="122">
        <f>VLOOKUP($B227,Totalt!$B$1:$BP$480,MATCH("total el",Totalt!$B$1:$BP$1,0),FALSE)</f>
        <v>0.79400000000000004</v>
      </c>
      <c r="F227" s="123" t="str">
        <f>IF(ISERROR(1/VLOOKUP($B227,Kraftvärmeprod!$B$1:$BD$480,MATCH("Total värmeproduktion i kraftvärmeverk i kombinerad drift (GWh)",Kraftvärmeprod!$B$1:$AV$1,0),FALSE)),"",VLOOKUP($B227,'Slutlig allokering kvv'!$B$1:$BA$480,MATCH(F$1,'Slutlig allokering kvv'!$B$1:$AS$1,0),FALSE))</f>
        <v/>
      </c>
      <c r="G227" s="122" t="str">
        <f>IF(ISERROR(1/VLOOKUP($B227,Kraftvärmeprod!$B$1:$AV$480,MATCH("Producerad elenergi i kraftvärmeverk (GWh)",Kraftvärmeprod!$B$1:$AV$1,0),FALSE)),"",VLOOKUP($B227,Kraftvärmeprod!$B$1:$AV$480,MATCH("Producerad elenergi i kraftvärmeverk (GWh)",Kraftvärmeprod!$B$1:$AV$1,0),FALSE))</f>
        <v/>
      </c>
      <c r="H227" s="122" t="str">
        <f>IF(ISERROR(1/VLOOKUP($B227,Miljö!$B$1:$T$480,MATCH("Såld mängd produktionsspecifik fjärrvärme (GWh)",Miljö!$B$1:$T$1,0),FALSE)),"",VLOOKUP($B227,Miljö!$B$1:$T$480,MATCH("Såld mängd produktionsspecifik fjärrvärme (GWh)",Miljö!$B$1:$T$1,0),FALSE))</f>
        <v/>
      </c>
      <c r="J227" s="122" t="str">
        <f t="shared" si="3"/>
        <v>Rindi Energi AB</v>
      </c>
    </row>
    <row r="228" spans="1:10" x14ac:dyDescent="0.25">
      <c r="A228" t="s">
        <v>331</v>
      </c>
      <c r="B228" t="s">
        <v>333</v>
      </c>
      <c r="C228"/>
      <c r="D228" s="122" t="str">
        <f>IF(ISERROR(1/VLOOKUP($B228,Kraftvärmeprod!$B$1:$D$480,MATCH("Total värmeproduktion i kraftvärmeverk i kombinerad drift (GWh)",Kraftvärmeprod!$B$1:$AV$1,0),FALSE)),"Ej kraftvärme","Alternativproduktionsmetoden")</f>
        <v>Ej kraftvärme</v>
      </c>
      <c r="E228" s="122">
        <f>VLOOKUP($B228,Totalt!$B$1:$BP$480,MATCH("total el",Totalt!$B$1:$BP$1,0),FALSE)</f>
        <v>0.9</v>
      </c>
      <c r="F228" s="123" t="str">
        <f>IF(ISERROR(1/VLOOKUP($B228,Kraftvärmeprod!$B$1:$BD$480,MATCH("Total värmeproduktion i kraftvärmeverk i kombinerad drift (GWh)",Kraftvärmeprod!$B$1:$AV$1,0),FALSE)),"",VLOOKUP($B228,'Slutlig allokering kvv'!$B$1:$BA$480,MATCH(F$1,'Slutlig allokering kvv'!$B$1:$AS$1,0),FALSE))</f>
        <v/>
      </c>
      <c r="G228" s="122" t="str">
        <f>IF(ISERROR(1/VLOOKUP($B228,Kraftvärmeprod!$B$1:$AV$480,MATCH("Producerad elenergi i kraftvärmeverk (GWh)",Kraftvärmeprod!$B$1:$AV$1,0),FALSE)),"",VLOOKUP($B228,Kraftvärmeprod!$B$1:$AV$480,MATCH("Producerad elenergi i kraftvärmeverk (GWh)",Kraftvärmeprod!$B$1:$AV$1,0),FALSE))</f>
        <v/>
      </c>
      <c r="H228" s="122" t="str">
        <f>IF(ISERROR(1/VLOOKUP($B228,Miljö!$B$1:$T$480,MATCH("Såld mängd produktionsspecifik fjärrvärme (GWh)",Miljö!$B$1:$T$1,0),FALSE)),"",VLOOKUP($B228,Miljö!$B$1:$T$480,MATCH("Såld mängd produktionsspecifik fjärrvärme (GWh)",Miljö!$B$1:$T$1,0),FALSE))</f>
        <v/>
      </c>
      <c r="J228" s="122" t="str">
        <f t="shared" si="3"/>
        <v>Rindi Energi AB</v>
      </c>
    </row>
    <row r="229" spans="1:10" x14ac:dyDescent="0.25">
      <c r="A229" t="s">
        <v>331</v>
      </c>
      <c r="B229" t="s">
        <v>334</v>
      </c>
      <c r="C229"/>
      <c r="D229" s="122" t="str">
        <f>IF(ISERROR(1/VLOOKUP($B229,Kraftvärmeprod!$B$1:$D$480,MATCH("Total värmeproduktion i kraftvärmeverk i kombinerad drift (GWh)",Kraftvärmeprod!$B$1:$AV$1,0),FALSE)),"Ej kraftvärme","Alternativproduktionsmetoden")</f>
        <v>Ej kraftvärme</v>
      </c>
      <c r="E229" s="122">
        <f>VLOOKUP($B229,Totalt!$B$1:$BP$480,MATCH("total el",Totalt!$B$1:$BP$1,0),FALSE)</f>
        <v>0.5</v>
      </c>
      <c r="F229" s="123" t="str">
        <f>IF(ISERROR(1/VLOOKUP($B229,Kraftvärmeprod!$B$1:$BD$480,MATCH("Total värmeproduktion i kraftvärmeverk i kombinerad drift (GWh)",Kraftvärmeprod!$B$1:$AV$1,0),FALSE)),"",VLOOKUP($B229,'Slutlig allokering kvv'!$B$1:$BA$480,MATCH(F$1,'Slutlig allokering kvv'!$B$1:$AS$1,0),FALSE))</f>
        <v/>
      </c>
      <c r="G229" s="122" t="str">
        <f>IF(ISERROR(1/VLOOKUP($B229,Kraftvärmeprod!$B$1:$AV$480,MATCH("Producerad elenergi i kraftvärmeverk (GWh)",Kraftvärmeprod!$B$1:$AV$1,0),FALSE)),"",VLOOKUP($B229,Kraftvärmeprod!$B$1:$AV$480,MATCH("Producerad elenergi i kraftvärmeverk (GWh)",Kraftvärmeprod!$B$1:$AV$1,0),FALSE))</f>
        <v/>
      </c>
      <c r="H229" s="122" t="str">
        <f>IF(ISERROR(1/VLOOKUP($B229,Miljö!$B$1:$T$480,MATCH("Såld mängd produktionsspecifik fjärrvärme (GWh)",Miljö!$B$1:$T$1,0),FALSE)),"",VLOOKUP($B229,Miljö!$B$1:$T$480,MATCH("Såld mängd produktionsspecifik fjärrvärme (GWh)",Miljö!$B$1:$T$1,0),FALSE))</f>
        <v/>
      </c>
      <c r="J229" s="122" t="str">
        <f t="shared" si="3"/>
        <v>Rindi Energi AB</v>
      </c>
    </row>
    <row r="230" spans="1:10" x14ac:dyDescent="0.25">
      <c r="A230" t="s">
        <v>331</v>
      </c>
      <c r="B230" t="s">
        <v>335</v>
      </c>
      <c r="C230"/>
      <c r="D230" s="122" t="str">
        <f>IF(ISERROR(1/VLOOKUP($B230,Kraftvärmeprod!$B$1:$D$480,MATCH("Total värmeproduktion i kraftvärmeverk i kombinerad drift (GWh)",Kraftvärmeprod!$B$1:$AV$1,0),FALSE)),"Ej kraftvärme","Alternativproduktionsmetoden")</f>
        <v>Ej kraftvärme</v>
      </c>
      <c r="E230" s="122">
        <f>VLOOKUP($B230,Totalt!$B$1:$BP$480,MATCH("total el",Totalt!$B$1:$BP$1,0),FALSE)</f>
        <v>0.69</v>
      </c>
      <c r="F230" s="123" t="str">
        <f>IF(ISERROR(1/VLOOKUP($B230,Kraftvärmeprod!$B$1:$BD$480,MATCH("Total värmeproduktion i kraftvärmeverk i kombinerad drift (GWh)",Kraftvärmeprod!$B$1:$AV$1,0),FALSE)),"",VLOOKUP($B230,'Slutlig allokering kvv'!$B$1:$BA$480,MATCH(F$1,'Slutlig allokering kvv'!$B$1:$AS$1,0),FALSE))</f>
        <v/>
      </c>
      <c r="G230" s="122" t="str">
        <f>IF(ISERROR(1/VLOOKUP($B230,Kraftvärmeprod!$B$1:$AV$480,MATCH("Producerad elenergi i kraftvärmeverk (GWh)",Kraftvärmeprod!$B$1:$AV$1,0),FALSE)),"",VLOOKUP($B230,Kraftvärmeprod!$B$1:$AV$480,MATCH("Producerad elenergi i kraftvärmeverk (GWh)",Kraftvärmeprod!$B$1:$AV$1,0),FALSE))</f>
        <v/>
      </c>
      <c r="H230" s="122" t="str">
        <f>IF(ISERROR(1/VLOOKUP($B230,Miljö!$B$1:$T$480,MATCH("Såld mängd produktionsspecifik fjärrvärme (GWh)",Miljö!$B$1:$T$1,0),FALSE)),"",VLOOKUP($B230,Miljö!$B$1:$T$480,MATCH("Såld mängd produktionsspecifik fjärrvärme (GWh)",Miljö!$B$1:$T$1,0),FALSE))</f>
        <v/>
      </c>
      <c r="J230" s="122" t="str">
        <f t="shared" si="3"/>
        <v>Rindi Energi AB</v>
      </c>
    </row>
    <row r="231" spans="1:10" x14ac:dyDescent="0.25">
      <c r="A231" t="s">
        <v>331</v>
      </c>
      <c r="B231" t="s">
        <v>336</v>
      </c>
      <c r="C231"/>
      <c r="D231" s="122" t="str">
        <f>IF(ISERROR(1/VLOOKUP($B231,Kraftvärmeprod!$B$1:$D$480,MATCH("Total värmeproduktion i kraftvärmeverk i kombinerad drift (GWh)",Kraftvärmeprod!$B$1:$AV$1,0),FALSE)),"Ej kraftvärme","Alternativproduktionsmetoden")</f>
        <v>Ej kraftvärme</v>
      </c>
      <c r="E231" s="122">
        <f>VLOOKUP($B231,Totalt!$B$1:$BP$480,MATCH("total el",Totalt!$B$1:$BP$1,0),FALSE)</f>
        <v>0.7</v>
      </c>
      <c r="F231" s="123" t="str">
        <f>IF(ISERROR(1/VLOOKUP($B231,Kraftvärmeprod!$B$1:$BD$480,MATCH("Total värmeproduktion i kraftvärmeverk i kombinerad drift (GWh)",Kraftvärmeprod!$B$1:$AV$1,0),FALSE)),"",VLOOKUP($B231,'Slutlig allokering kvv'!$B$1:$BA$480,MATCH(F$1,'Slutlig allokering kvv'!$B$1:$AS$1,0),FALSE))</f>
        <v/>
      </c>
      <c r="G231" s="122" t="str">
        <f>IF(ISERROR(1/VLOOKUP($B231,Kraftvärmeprod!$B$1:$AV$480,MATCH("Producerad elenergi i kraftvärmeverk (GWh)",Kraftvärmeprod!$B$1:$AV$1,0),FALSE)),"",VLOOKUP($B231,Kraftvärmeprod!$B$1:$AV$480,MATCH("Producerad elenergi i kraftvärmeverk (GWh)",Kraftvärmeprod!$B$1:$AV$1,0),FALSE))</f>
        <v/>
      </c>
      <c r="H231" s="122" t="str">
        <f>IF(ISERROR(1/VLOOKUP($B231,Miljö!$B$1:$T$480,MATCH("Såld mängd produktionsspecifik fjärrvärme (GWh)",Miljö!$B$1:$T$1,0),FALSE)),"",VLOOKUP($B231,Miljö!$B$1:$T$480,MATCH("Såld mängd produktionsspecifik fjärrvärme (GWh)",Miljö!$B$1:$T$1,0),FALSE))</f>
        <v/>
      </c>
      <c r="J231" s="122" t="str">
        <f t="shared" si="3"/>
        <v>Rindi Energi AB</v>
      </c>
    </row>
    <row r="232" spans="1:10" x14ac:dyDescent="0.25">
      <c r="A232" t="s">
        <v>331</v>
      </c>
      <c r="B232" t="s">
        <v>337</v>
      </c>
      <c r="C232"/>
      <c r="D232" s="122" t="str">
        <f>IF(ISERROR(1/VLOOKUP($B232,Kraftvärmeprod!$B$1:$D$480,MATCH("Total värmeproduktion i kraftvärmeverk i kombinerad drift (GWh)",Kraftvärmeprod!$B$1:$AV$1,0),FALSE)),"Ej kraftvärme","Alternativproduktionsmetoden")</f>
        <v>Ej kraftvärme</v>
      </c>
      <c r="E232" s="122">
        <f>VLOOKUP($B232,Totalt!$B$1:$BP$480,MATCH("total el",Totalt!$B$1:$BP$1,0),FALSE)</f>
        <v>0.5</v>
      </c>
      <c r="F232" s="123" t="str">
        <f>IF(ISERROR(1/VLOOKUP($B232,Kraftvärmeprod!$B$1:$BD$480,MATCH("Total värmeproduktion i kraftvärmeverk i kombinerad drift (GWh)",Kraftvärmeprod!$B$1:$AV$1,0),FALSE)),"",VLOOKUP($B232,'Slutlig allokering kvv'!$B$1:$BA$480,MATCH(F$1,'Slutlig allokering kvv'!$B$1:$AS$1,0),FALSE))</f>
        <v/>
      </c>
      <c r="G232" s="122" t="str">
        <f>IF(ISERROR(1/VLOOKUP($B232,Kraftvärmeprod!$B$1:$AV$480,MATCH("Producerad elenergi i kraftvärmeverk (GWh)",Kraftvärmeprod!$B$1:$AV$1,0),FALSE)),"",VLOOKUP($B232,Kraftvärmeprod!$B$1:$AV$480,MATCH("Producerad elenergi i kraftvärmeverk (GWh)",Kraftvärmeprod!$B$1:$AV$1,0),FALSE))</f>
        <v/>
      </c>
      <c r="H232" s="122" t="str">
        <f>IF(ISERROR(1/VLOOKUP($B232,Miljö!$B$1:$T$480,MATCH("Såld mängd produktionsspecifik fjärrvärme (GWh)",Miljö!$B$1:$T$1,0),FALSE)),"",VLOOKUP($B232,Miljö!$B$1:$T$480,MATCH("Såld mängd produktionsspecifik fjärrvärme (GWh)",Miljö!$B$1:$T$1,0),FALSE))</f>
        <v/>
      </c>
      <c r="J232" s="122" t="str">
        <f t="shared" si="3"/>
        <v>Rindi Energi AB</v>
      </c>
    </row>
    <row r="233" spans="1:10" x14ac:dyDescent="0.25">
      <c r="A233" t="s">
        <v>331</v>
      </c>
      <c r="B233" t="s">
        <v>338</v>
      </c>
      <c r="C233"/>
      <c r="D233" s="122" t="str">
        <f>IF(ISERROR(1/VLOOKUP($B233,Kraftvärmeprod!$B$1:$D$480,MATCH("Total värmeproduktion i kraftvärmeverk i kombinerad drift (GWh)",Kraftvärmeprod!$B$1:$AV$1,0),FALSE)),"Ej kraftvärme","Alternativproduktionsmetoden")</f>
        <v>Ej kraftvärme</v>
      </c>
      <c r="E233" s="122">
        <f>VLOOKUP($B233,Totalt!$B$1:$BP$480,MATCH("total el",Totalt!$B$1:$BP$1,0),FALSE)</f>
        <v>0.38400000000000001</v>
      </c>
      <c r="F233" s="123" t="str">
        <f>IF(ISERROR(1/VLOOKUP($B233,Kraftvärmeprod!$B$1:$BD$480,MATCH("Total värmeproduktion i kraftvärmeverk i kombinerad drift (GWh)",Kraftvärmeprod!$B$1:$AV$1,0),FALSE)),"",VLOOKUP($B233,'Slutlig allokering kvv'!$B$1:$BA$480,MATCH(F$1,'Slutlig allokering kvv'!$B$1:$AS$1,0),FALSE))</f>
        <v/>
      </c>
      <c r="G233" s="122" t="str">
        <f>IF(ISERROR(1/VLOOKUP($B233,Kraftvärmeprod!$B$1:$AV$480,MATCH("Producerad elenergi i kraftvärmeverk (GWh)",Kraftvärmeprod!$B$1:$AV$1,0),FALSE)),"",VLOOKUP($B233,Kraftvärmeprod!$B$1:$AV$480,MATCH("Producerad elenergi i kraftvärmeverk (GWh)",Kraftvärmeprod!$B$1:$AV$1,0),FALSE))</f>
        <v/>
      </c>
      <c r="H233" s="122" t="str">
        <f>IF(ISERROR(1/VLOOKUP($B233,Miljö!$B$1:$T$480,MATCH("Såld mängd produktionsspecifik fjärrvärme (GWh)",Miljö!$B$1:$T$1,0),FALSE)),"",VLOOKUP($B233,Miljö!$B$1:$T$480,MATCH("Såld mängd produktionsspecifik fjärrvärme (GWh)",Miljö!$B$1:$T$1,0),FALSE))</f>
        <v/>
      </c>
      <c r="J233" s="122" t="str">
        <f t="shared" si="3"/>
        <v>Rindi Energi AB</v>
      </c>
    </row>
    <row r="234" spans="1:10" x14ac:dyDescent="0.25">
      <c r="A234" t="s">
        <v>331</v>
      </c>
      <c r="B234" t="s">
        <v>339</v>
      </c>
      <c r="C234"/>
      <c r="D234" s="122" t="str">
        <f>IF(ISERROR(1/VLOOKUP($B234,Kraftvärmeprod!$B$1:$D$480,MATCH("Total värmeproduktion i kraftvärmeverk i kombinerad drift (GWh)",Kraftvärmeprod!$B$1:$AV$1,0),FALSE)),"Ej kraftvärme","Alternativproduktionsmetoden")</f>
        <v>Ej kraftvärme</v>
      </c>
      <c r="E234" s="122">
        <f>VLOOKUP($B234,Totalt!$B$1:$BP$480,MATCH("total el",Totalt!$B$1:$BP$1,0),FALSE)</f>
        <v>0.71299999999999997</v>
      </c>
      <c r="F234" s="123" t="str">
        <f>IF(ISERROR(1/VLOOKUP($B234,Kraftvärmeprod!$B$1:$BD$480,MATCH("Total värmeproduktion i kraftvärmeverk i kombinerad drift (GWh)",Kraftvärmeprod!$B$1:$AV$1,0),FALSE)),"",VLOOKUP($B234,'Slutlig allokering kvv'!$B$1:$BA$480,MATCH(F$1,'Slutlig allokering kvv'!$B$1:$AS$1,0),FALSE))</f>
        <v/>
      </c>
      <c r="G234" s="122" t="str">
        <f>IF(ISERROR(1/VLOOKUP($B234,Kraftvärmeprod!$B$1:$AV$480,MATCH("Producerad elenergi i kraftvärmeverk (GWh)",Kraftvärmeprod!$B$1:$AV$1,0),FALSE)),"",VLOOKUP($B234,Kraftvärmeprod!$B$1:$AV$480,MATCH("Producerad elenergi i kraftvärmeverk (GWh)",Kraftvärmeprod!$B$1:$AV$1,0),FALSE))</f>
        <v/>
      </c>
      <c r="H234" s="122" t="str">
        <f>IF(ISERROR(1/VLOOKUP($B234,Miljö!$B$1:$T$480,MATCH("Såld mängd produktionsspecifik fjärrvärme (GWh)",Miljö!$B$1:$T$1,0),FALSE)),"",VLOOKUP($B234,Miljö!$B$1:$T$480,MATCH("Såld mängd produktionsspecifik fjärrvärme (GWh)",Miljö!$B$1:$T$1,0),FALSE))</f>
        <v/>
      </c>
      <c r="J234" s="122" t="str">
        <f t="shared" si="3"/>
        <v>Rindi Energi AB</v>
      </c>
    </row>
    <row r="235" spans="1:10" x14ac:dyDescent="0.25">
      <c r="A235" t="s">
        <v>331</v>
      </c>
      <c r="B235" t="s">
        <v>340</v>
      </c>
      <c r="C235"/>
      <c r="D235" s="122" t="str">
        <f>IF(ISERROR(1/VLOOKUP($B235,Kraftvärmeprod!$B$1:$D$480,MATCH("Total värmeproduktion i kraftvärmeverk i kombinerad drift (GWh)",Kraftvärmeprod!$B$1:$AV$1,0),FALSE)),"Ej kraftvärme","Alternativproduktionsmetoden")</f>
        <v>Ej kraftvärme</v>
      </c>
      <c r="E235" s="122">
        <f>VLOOKUP($B235,Totalt!$B$1:$BP$480,MATCH("total el",Totalt!$B$1:$BP$1,0),FALSE)</f>
        <v>0.71</v>
      </c>
      <c r="F235" s="123" t="str">
        <f>IF(ISERROR(1/VLOOKUP($B235,Kraftvärmeprod!$B$1:$BD$480,MATCH("Total värmeproduktion i kraftvärmeverk i kombinerad drift (GWh)",Kraftvärmeprod!$B$1:$AV$1,0),FALSE)),"",VLOOKUP($B235,'Slutlig allokering kvv'!$B$1:$BA$480,MATCH(F$1,'Slutlig allokering kvv'!$B$1:$AS$1,0),FALSE))</f>
        <v/>
      </c>
      <c r="G235" s="122" t="str">
        <f>IF(ISERROR(1/VLOOKUP($B235,Kraftvärmeprod!$B$1:$AV$480,MATCH("Producerad elenergi i kraftvärmeverk (GWh)",Kraftvärmeprod!$B$1:$AV$1,0),FALSE)),"",VLOOKUP($B235,Kraftvärmeprod!$B$1:$AV$480,MATCH("Producerad elenergi i kraftvärmeverk (GWh)",Kraftvärmeprod!$B$1:$AV$1,0),FALSE))</f>
        <v/>
      </c>
      <c r="H235" s="122" t="str">
        <f>IF(ISERROR(1/VLOOKUP($B235,Miljö!$B$1:$T$480,MATCH("Såld mängd produktionsspecifik fjärrvärme (GWh)",Miljö!$B$1:$T$1,0),FALSE)),"",VLOOKUP($B235,Miljö!$B$1:$T$480,MATCH("Såld mängd produktionsspecifik fjärrvärme (GWh)",Miljö!$B$1:$T$1,0),FALSE))</f>
        <v/>
      </c>
      <c r="J235" s="122" t="str">
        <f t="shared" si="3"/>
        <v>Rindi Energi AB</v>
      </c>
    </row>
    <row r="236" spans="1:10" x14ac:dyDescent="0.25">
      <c r="A236" t="s">
        <v>331</v>
      </c>
      <c r="B236" t="s">
        <v>341</v>
      </c>
      <c r="C236"/>
      <c r="D236" s="122" t="str">
        <f>IF(ISERROR(1/VLOOKUP($B236,Kraftvärmeprod!$B$1:$D$480,MATCH("Total värmeproduktion i kraftvärmeverk i kombinerad drift (GWh)",Kraftvärmeprod!$B$1:$AV$1,0),FALSE)),"Ej kraftvärme","Alternativproduktionsmetoden")</f>
        <v>Ej kraftvärme</v>
      </c>
      <c r="E236" s="122">
        <f>VLOOKUP($B236,Totalt!$B$1:$BP$480,MATCH("total el",Totalt!$B$1:$BP$1,0),FALSE)</f>
        <v>0.7</v>
      </c>
      <c r="F236" s="123" t="str">
        <f>IF(ISERROR(1/VLOOKUP($B236,Kraftvärmeprod!$B$1:$BD$480,MATCH("Total värmeproduktion i kraftvärmeverk i kombinerad drift (GWh)",Kraftvärmeprod!$B$1:$AV$1,0),FALSE)),"",VLOOKUP($B236,'Slutlig allokering kvv'!$B$1:$BA$480,MATCH(F$1,'Slutlig allokering kvv'!$B$1:$AS$1,0),FALSE))</f>
        <v/>
      </c>
      <c r="G236" s="122" t="str">
        <f>IF(ISERROR(1/VLOOKUP($B236,Kraftvärmeprod!$B$1:$AV$480,MATCH("Producerad elenergi i kraftvärmeverk (GWh)",Kraftvärmeprod!$B$1:$AV$1,0),FALSE)),"",VLOOKUP($B236,Kraftvärmeprod!$B$1:$AV$480,MATCH("Producerad elenergi i kraftvärmeverk (GWh)",Kraftvärmeprod!$B$1:$AV$1,0),FALSE))</f>
        <v/>
      </c>
      <c r="H236" s="122" t="str">
        <f>IF(ISERROR(1/VLOOKUP($B236,Miljö!$B$1:$T$480,MATCH("Såld mängd produktionsspecifik fjärrvärme (GWh)",Miljö!$B$1:$T$1,0),FALSE)),"",VLOOKUP($B236,Miljö!$B$1:$T$480,MATCH("Såld mängd produktionsspecifik fjärrvärme (GWh)",Miljö!$B$1:$T$1,0),FALSE))</f>
        <v/>
      </c>
      <c r="J236" s="122" t="str">
        <f t="shared" si="3"/>
        <v>Rindi Energi AB</v>
      </c>
    </row>
    <row r="237" spans="1:10" x14ac:dyDescent="0.25">
      <c r="A237" t="s">
        <v>331</v>
      </c>
      <c r="B237" t="s">
        <v>342</v>
      </c>
      <c r="C237"/>
      <c r="D237" s="122" t="str">
        <f>IF(ISERROR(1/VLOOKUP($B237,Kraftvärmeprod!$B$1:$D$480,MATCH("Total värmeproduktion i kraftvärmeverk i kombinerad drift (GWh)",Kraftvärmeprod!$B$1:$AV$1,0),FALSE)),"Ej kraftvärme","Alternativproduktionsmetoden")</f>
        <v>Ej kraftvärme</v>
      </c>
      <c r="E237" s="122">
        <f>VLOOKUP($B237,Totalt!$B$1:$BP$480,MATCH("total el",Totalt!$B$1:$BP$1,0),FALSE)</f>
        <v>0.40300000000000002</v>
      </c>
      <c r="F237" s="123" t="str">
        <f>IF(ISERROR(1/VLOOKUP($B237,Kraftvärmeprod!$B$1:$BD$480,MATCH("Total värmeproduktion i kraftvärmeverk i kombinerad drift (GWh)",Kraftvärmeprod!$B$1:$AV$1,0),FALSE)),"",VLOOKUP($B237,'Slutlig allokering kvv'!$B$1:$BA$480,MATCH(F$1,'Slutlig allokering kvv'!$B$1:$AS$1,0),FALSE))</f>
        <v/>
      </c>
      <c r="G237" s="122" t="str">
        <f>IF(ISERROR(1/VLOOKUP($B237,Kraftvärmeprod!$B$1:$AV$480,MATCH("Producerad elenergi i kraftvärmeverk (GWh)",Kraftvärmeprod!$B$1:$AV$1,0),FALSE)),"",VLOOKUP($B237,Kraftvärmeprod!$B$1:$AV$480,MATCH("Producerad elenergi i kraftvärmeverk (GWh)",Kraftvärmeprod!$B$1:$AV$1,0),FALSE))</f>
        <v/>
      </c>
      <c r="H237" s="122" t="str">
        <f>IF(ISERROR(1/VLOOKUP($B237,Miljö!$B$1:$T$480,MATCH("Såld mängd produktionsspecifik fjärrvärme (GWh)",Miljö!$B$1:$T$1,0),FALSE)),"",VLOOKUP($B237,Miljö!$B$1:$T$480,MATCH("Såld mängd produktionsspecifik fjärrvärme (GWh)",Miljö!$B$1:$T$1,0),FALSE))</f>
        <v/>
      </c>
      <c r="J237" s="122" t="str">
        <f t="shared" si="3"/>
        <v>Rindi Energi AB</v>
      </c>
    </row>
    <row r="238" spans="1:10" x14ac:dyDescent="0.25">
      <c r="A238" t="s">
        <v>331</v>
      </c>
      <c r="B238" t="s">
        <v>343</v>
      </c>
      <c r="C238"/>
      <c r="D238" s="122" t="str">
        <f>IF(ISERROR(1/VLOOKUP($B238,Kraftvärmeprod!$B$1:$D$480,MATCH("Total värmeproduktion i kraftvärmeverk i kombinerad drift (GWh)",Kraftvärmeprod!$B$1:$AV$1,0),FALSE)),"Ej kraftvärme","Alternativproduktionsmetoden")</f>
        <v>Ej kraftvärme</v>
      </c>
      <c r="E238" s="122">
        <f>VLOOKUP($B238,Totalt!$B$1:$BP$480,MATCH("total el",Totalt!$B$1:$BP$1,0),FALSE)</f>
        <v>0.5</v>
      </c>
      <c r="F238" s="123" t="str">
        <f>IF(ISERROR(1/VLOOKUP($B238,Kraftvärmeprod!$B$1:$BD$480,MATCH("Total värmeproduktion i kraftvärmeverk i kombinerad drift (GWh)",Kraftvärmeprod!$B$1:$AV$1,0),FALSE)),"",VLOOKUP($B238,'Slutlig allokering kvv'!$B$1:$BA$480,MATCH(F$1,'Slutlig allokering kvv'!$B$1:$AS$1,0),FALSE))</f>
        <v/>
      </c>
      <c r="G238" s="122" t="str">
        <f>IF(ISERROR(1/VLOOKUP($B238,Kraftvärmeprod!$B$1:$AV$480,MATCH("Producerad elenergi i kraftvärmeverk (GWh)",Kraftvärmeprod!$B$1:$AV$1,0),FALSE)),"",VLOOKUP($B238,Kraftvärmeprod!$B$1:$AV$480,MATCH("Producerad elenergi i kraftvärmeverk (GWh)",Kraftvärmeprod!$B$1:$AV$1,0),FALSE))</f>
        <v/>
      </c>
      <c r="H238" s="122" t="str">
        <f>IF(ISERROR(1/VLOOKUP($B238,Miljö!$B$1:$T$480,MATCH("Såld mängd produktionsspecifik fjärrvärme (GWh)",Miljö!$B$1:$T$1,0),FALSE)),"",VLOOKUP($B238,Miljö!$B$1:$T$480,MATCH("Såld mängd produktionsspecifik fjärrvärme (GWh)",Miljö!$B$1:$T$1,0),FALSE))</f>
        <v/>
      </c>
      <c r="J238" s="122" t="str">
        <f t="shared" si="3"/>
        <v>Rindi Energi AB</v>
      </c>
    </row>
    <row r="239" spans="1:10" x14ac:dyDescent="0.25">
      <c r="A239" t="s">
        <v>331</v>
      </c>
      <c r="B239" t="s">
        <v>344</v>
      </c>
      <c r="C239"/>
      <c r="D239" s="122" t="str">
        <f>IF(ISERROR(1/VLOOKUP($B239,Kraftvärmeprod!$B$1:$D$480,MATCH("Total värmeproduktion i kraftvärmeverk i kombinerad drift (GWh)",Kraftvärmeprod!$B$1:$AV$1,0),FALSE)),"Ej kraftvärme","Alternativproduktionsmetoden")</f>
        <v>Ej kraftvärme</v>
      </c>
      <c r="E239" s="122">
        <f>VLOOKUP($B239,Totalt!$B$1:$BP$480,MATCH("total el",Totalt!$B$1:$BP$1,0),FALSE)</f>
        <v>0</v>
      </c>
      <c r="F239" s="123" t="str">
        <f>IF(ISERROR(1/VLOOKUP($B239,Kraftvärmeprod!$B$1:$BD$480,MATCH("Total värmeproduktion i kraftvärmeverk i kombinerad drift (GWh)",Kraftvärmeprod!$B$1:$AV$1,0),FALSE)),"",VLOOKUP($B239,'Slutlig allokering kvv'!$B$1:$BA$480,MATCH(F$1,'Slutlig allokering kvv'!$B$1:$AS$1,0),FALSE))</f>
        <v/>
      </c>
      <c r="G239" s="122" t="str">
        <f>IF(ISERROR(1/VLOOKUP($B239,Kraftvärmeprod!$B$1:$AV$480,MATCH("Producerad elenergi i kraftvärmeverk (GWh)",Kraftvärmeprod!$B$1:$AV$1,0),FALSE)),"",VLOOKUP($B239,Kraftvärmeprod!$B$1:$AV$480,MATCH("Producerad elenergi i kraftvärmeverk (GWh)",Kraftvärmeprod!$B$1:$AV$1,0),FALSE))</f>
        <v/>
      </c>
      <c r="H239" s="122" t="str">
        <f>IF(ISERROR(1/VLOOKUP($B239,Miljö!$B$1:$T$480,MATCH("Såld mängd produktionsspecifik fjärrvärme (GWh)",Miljö!$B$1:$T$1,0),FALSE)),"",VLOOKUP($B239,Miljö!$B$1:$T$480,MATCH("Såld mängd produktionsspecifik fjärrvärme (GWh)",Miljö!$B$1:$T$1,0),FALSE))</f>
        <v/>
      </c>
      <c r="J239" s="122" t="str">
        <f t="shared" si="3"/>
        <v>Rindi Energi AB</v>
      </c>
    </row>
    <row r="240" spans="1:10" x14ac:dyDescent="0.25">
      <c r="A240" t="s">
        <v>331</v>
      </c>
      <c r="B240" t="s">
        <v>345</v>
      </c>
      <c r="C240"/>
      <c r="D240" s="122" t="str">
        <f>IF(ISERROR(1/VLOOKUP($B240,Kraftvärmeprod!$B$1:$D$480,MATCH("Total värmeproduktion i kraftvärmeverk i kombinerad drift (GWh)",Kraftvärmeprod!$B$1:$AV$1,0),FALSE)),"Ej kraftvärme","Alternativproduktionsmetoden")</f>
        <v>Ej kraftvärme</v>
      </c>
      <c r="E240" s="122">
        <f>VLOOKUP($B240,Totalt!$B$1:$BP$480,MATCH("total el",Totalt!$B$1:$BP$1,0),FALSE)</f>
        <v>0</v>
      </c>
      <c r="F240" s="123" t="str">
        <f>IF(ISERROR(1/VLOOKUP($B240,Kraftvärmeprod!$B$1:$BD$480,MATCH("Total värmeproduktion i kraftvärmeverk i kombinerad drift (GWh)",Kraftvärmeprod!$B$1:$AV$1,0),FALSE)),"",VLOOKUP($B240,'Slutlig allokering kvv'!$B$1:$BA$480,MATCH(F$1,'Slutlig allokering kvv'!$B$1:$AS$1,0),FALSE))</f>
        <v/>
      </c>
      <c r="G240" s="122" t="str">
        <f>IF(ISERROR(1/VLOOKUP($B240,Kraftvärmeprod!$B$1:$AV$480,MATCH("Producerad elenergi i kraftvärmeverk (GWh)",Kraftvärmeprod!$B$1:$AV$1,0),FALSE)),"",VLOOKUP($B240,Kraftvärmeprod!$B$1:$AV$480,MATCH("Producerad elenergi i kraftvärmeverk (GWh)",Kraftvärmeprod!$B$1:$AV$1,0),FALSE))</f>
        <v/>
      </c>
      <c r="H240" s="122" t="str">
        <f>IF(ISERROR(1/VLOOKUP($B240,Miljö!$B$1:$T$480,MATCH("Såld mängd produktionsspecifik fjärrvärme (GWh)",Miljö!$B$1:$T$1,0),FALSE)),"",VLOOKUP($B240,Miljö!$B$1:$T$480,MATCH("Såld mängd produktionsspecifik fjärrvärme (GWh)",Miljö!$B$1:$T$1,0),FALSE))</f>
        <v/>
      </c>
      <c r="J240" s="122" t="str">
        <f t="shared" si="3"/>
        <v>Rindi Energi AB</v>
      </c>
    </row>
    <row r="241" spans="1:10" x14ac:dyDescent="0.25">
      <c r="A241" t="s">
        <v>346</v>
      </c>
      <c r="B241" t="s">
        <v>347</v>
      </c>
      <c r="C241"/>
      <c r="D241" s="122" t="str">
        <f>IF(ISERROR(1/VLOOKUP($B241,Kraftvärmeprod!$B$1:$D$480,MATCH("Total värmeproduktion i kraftvärmeverk i kombinerad drift (GWh)",Kraftvärmeprod!$B$1:$AV$1,0),FALSE)),"Ej kraftvärme","Alternativproduktionsmetoden")</f>
        <v>Ej kraftvärme</v>
      </c>
      <c r="E241" s="122">
        <f>VLOOKUP($B241,Totalt!$B$1:$BP$480,MATCH("total el",Totalt!$B$1:$BP$1,0),FALSE)</f>
        <v>0.42</v>
      </c>
      <c r="F241" s="123" t="str">
        <f>IF(ISERROR(1/VLOOKUP($B241,Kraftvärmeprod!$B$1:$BD$480,MATCH("Total värmeproduktion i kraftvärmeverk i kombinerad drift (GWh)",Kraftvärmeprod!$B$1:$AV$1,0),FALSE)),"",VLOOKUP($B241,'Slutlig allokering kvv'!$B$1:$BA$480,MATCH(F$1,'Slutlig allokering kvv'!$B$1:$AS$1,0),FALSE))</f>
        <v/>
      </c>
      <c r="G241" s="122" t="str">
        <f>IF(ISERROR(1/VLOOKUP($B241,Kraftvärmeprod!$B$1:$AV$480,MATCH("Producerad elenergi i kraftvärmeverk (GWh)",Kraftvärmeprod!$B$1:$AV$1,0),FALSE)),"",VLOOKUP($B241,Kraftvärmeprod!$B$1:$AV$480,MATCH("Producerad elenergi i kraftvärmeverk (GWh)",Kraftvärmeprod!$B$1:$AV$1,0),FALSE))</f>
        <v/>
      </c>
      <c r="H241" s="122" t="str">
        <f>IF(ISERROR(1/VLOOKUP($B241,Miljö!$B$1:$T$480,MATCH("Såld mängd produktionsspecifik fjärrvärme (GWh)",Miljö!$B$1:$T$1,0),FALSE)),"",VLOOKUP($B241,Miljö!$B$1:$T$480,MATCH("Såld mängd produktionsspecifik fjärrvärme (GWh)",Miljö!$B$1:$T$1,0),FALSE))</f>
        <v/>
      </c>
      <c r="J241" s="122" t="str">
        <f t="shared" si="3"/>
        <v>Ronneby Miljö och Teknik AB</v>
      </c>
    </row>
    <row r="242" spans="1:10" x14ac:dyDescent="0.25">
      <c r="A242" t="s">
        <v>346</v>
      </c>
      <c r="B242" t="s">
        <v>348</v>
      </c>
      <c r="C242"/>
      <c r="D242" s="122" t="str">
        <f>IF(ISERROR(1/VLOOKUP($B242,Kraftvärmeprod!$B$1:$D$480,MATCH("Total värmeproduktion i kraftvärmeverk i kombinerad drift (GWh)",Kraftvärmeprod!$B$1:$AV$1,0),FALSE)),"Ej kraftvärme","Alternativproduktionsmetoden")</f>
        <v>Ej kraftvärme</v>
      </c>
      <c r="E242" s="122">
        <f>VLOOKUP($B242,Totalt!$B$1:$BP$480,MATCH("total el",Totalt!$B$1:$BP$1,0),FALSE)</f>
        <v>2.2000000000000002</v>
      </c>
      <c r="F242" s="123" t="str">
        <f>IF(ISERROR(1/VLOOKUP($B242,Kraftvärmeprod!$B$1:$BD$480,MATCH("Total värmeproduktion i kraftvärmeverk i kombinerad drift (GWh)",Kraftvärmeprod!$B$1:$AV$1,0),FALSE)),"",VLOOKUP($B242,'Slutlig allokering kvv'!$B$1:$BA$480,MATCH(F$1,'Slutlig allokering kvv'!$B$1:$AS$1,0),FALSE))</f>
        <v/>
      </c>
      <c r="G242" s="122" t="str">
        <f>IF(ISERROR(1/VLOOKUP($B242,Kraftvärmeprod!$B$1:$AV$480,MATCH("Producerad elenergi i kraftvärmeverk (GWh)",Kraftvärmeprod!$B$1:$AV$1,0),FALSE)),"",VLOOKUP($B242,Kraftvärmeprod!$B$1:$AV$480,MATCH("Producerad elenergi i kraftvärmeverk (GWh)",Kraftvärmeprod!$B$1:$AV$1,0),FALSE))</f>
        <v/>
      </c>
      <c r="H242" s="122" t="str">
        <f>IF(ISERROR(1/VLOOKUP($B242,Miljö!$B$1:$T$480,MATCH("Såld mängd produktionsspecifik fjärrvärme (GWh)",Miljö!$B$1:$T$1,0),FALSE)),"",VLOOKUP($B242,Miljö!$B$1:$T$480,MATCH("Såld mängd produktionsspecifik fjärrvärme (GWh)",Miljö!$B$1:$T$1,0),FALSE))</f>
        <v/>
      </c>
      <c r="J242" s="122" t="str">
        <f t="shared" si="3"/>
        <v>Ronneby Miljö och Teknik AB</v>
      </c>
    </row>
    <row r="243" spans="1:10" x14ac:dyDescent="0.25">
      <c r="A243" t="s">
        <v>349</v>
      </c>
      <c r="B243" t="s">
        <v>350</v>
      </c>
      <c r="C243"/>
      <c r="D243" s="122" t="str">
        <f>IF(ISERROR(1/VLOOKUP($B243,Kraftvärmeprod!$B$1:$D$480,MATCH("Total värmeproduktion i kraftvärmeverk i kombinerad drift (GWh)",Kraftvärmeprod!$B$1:$AV$1,0),FALSE)),"Ej kraftvärme","Alternativproduktionsmetoden")</f>
        <v>Ej kraftvärme</v>
      </c>
      <c r="E243" s="122">
        <f>VLOOKUP($B243,Totalt!$B$1:$BP$480,MATCH("total el",Totalt!$B$1:$BP$1,0),FALSE)</f>
        <v>1.2</v>
      </c>
      <c r="F243" s="123" t="str">
        <f>IF(ISERROR(1/VLOOKUP($B243,Kraftvärmeprod!$B$1:$BD$480,MATCH("Total värmeproduktion i kraftvärmeverk i kombinerad drift (GWh)",Kraftvärmeprod!$B$1:$AV$1,0),FALSE)),"",VLOOKUP($B243,'Slutlig allokering kvv'!$B$1:$BA$480,MATCH(F$1,'Slutlig allokering kvv'!$B$1:$AS$1,0),FALSE))</f>
        <v/>
      </c>
      <c r="G243" s="122" t="str">
        <f>IF(ISERROR(1/VLOOKUP($B243,Kraftvärmeprod!$B$1:$AV$480,MATCH("Producerad elenergi i kraftvärmeverk (GWh)",Kraftvärmeprod!$B$1:$AV$1,0),FALSE)),"",VLOOKUP($B243,Kraftvärmeprod!$B$1:$AV$480,MATCH("Producerad elenergi i kraftvärmeverk (GWh)",Kraftvärmeprod!$B$1:$AV$1,0),FALSE))</f>
        <v/>
      </c>
      <c r="H243" s="122" t="str">
        <f>IF(ISERROR(1/VLOOKUP($B243,Miljö!$B$1:$T$480,MATCH("Såld mängd produktionsspecifik fjärrvärme (GWh)",Miljö!$B$1:$T$1,0),FALSE)),"",VLOOKUP($B243,Miljö!$B$1:$T$480,MATCH("Såld mängd produktionsspecifik fjärrvärme (GWh)",Miljö!$B$1:$T$1,0),FALSE))</f>
        <v/>
      </c>
      <c r="J243" s="122" t="str">
        <f t="shared" si="3"/>
        <v>Rättviks Teknik AB</v>
      </c>
    </row>
    <row r="244" spans="1:10" x14ac:dyDescent="0.25">
      <c r="A244" t="s">
        <v>351</v>
      </c>
      <c r="B244" t="s">
        <v>352</v>
      </c>
      <c r="C244"/>
      <c r="D244" s="122" t="str">
        <f>IF(ISERROR(1/VLOOKUP($B244,Kraftvärmeprod!$B$1:$D$480,MATCH("Total värmeproduktion i kraftvärmeverk i kombinerad drift (GWh)",Kraftvärmeprod!$B$1:$AV$1,0),FALSE)),"Ej kraftvärme","Alternativproduktionsmetoden")</f>
        <v>Alternativproduktionsmetoden</v>
      </c>
      <c r="E244" s="122">
        <f>VLOOKUP($B244,Totalt!$B$1:$BP$480,MATCH("total el",Totalt!$B$1:$BP$1,0),FALSE)</f>
        <v>4.56332</v>
      </c>
      <c r="F244" s="123">
        <f>IF(ISERROR(1/VLOOKUP($B244,Kraftvärmeprod!$B$1:$BD$480,MATCH("Total värmeproduktion i kraftvärmeverk i kombinerad drift (GWh)",Kraftvärmeprod!$B$1:$AV$1,0),FALSE)),"",VLOOKUP($B244,'Slutlig allokering kvv'!$B$1:$BA$480,MATCH(F$1,'Slutlig allokering kvv'!$B$1:$AS$1,0),FALSE))</f>
        <v>0.76450637764506391</v>
      </c>
      <c r="G244" s="122">
        <f>IF(ISERROR(1/VLOOKUP($B244,Kraftvärmeprod!$B$1:$AV$480,MATCH("Producerad elenergi i kraftvärmeverk (GWh)",Kraftvärmeprod!$B$1:$AV$1,0),FALSE)),"",VLOOKUP($B244,Kraftvärmeprod!$B$1:$AV$480,MATCH("Producerad elenergi i kraftvärmeverk (GWh)",Kraftvärmeprod!$B$1:$AV$1,0),FALSE))</f>
        <v>27.76</v>
      </c>
      <c r="H244" s="122" t="str">
        <f>IF(ISERROR(1/VLOOKUP($B244,Miljö!$B$1:$T$480,MATCH("Såld mängd produktionsspecifik fjärrvärme (GWh)",Miljö!$B$1:$T$1,0),FALSE)),"",VLOOKUP($B244,Miljö!$B$1:$T$480,MATCH("Såld mängd produktionsspecifik fjärrvärme (GWh)",Miljö!$B$1:$T$1,0),FALSE))</f>
        <v/>
      </c>
      <c r="J244" s="122" t="str">
        <f t="shared" si="3"/>
        <v>Sala-Heby Energi AB</v>
      </c>
    </row>
    <row r="245" spans="1:10" x14ac:dyDescent="0.25">
      <c r="A245" t="s">
        <v>353</v>
      </c>
      <c r="B245" t="s">
        <v>354</v>
      </c>
      <c r="C245"/>
      <c r="D245" s="122" t="str">
        <f>IF(ISERROR(1/VLOOKUP($B245,Kraftvärmeprod!$B$1:$D$480,MATCH("Total värmeproduktion i kraftvärmeverk i kombinerad drift (GWh)",Kraftvärmeprod!$B$1:$AV$1,0),FALSE)),"Ej kraftvärme","Alternativproduktionsmetoden")</f>
        <v>Alternativproduktionsmetoden</v>
      </c>
      <c r="E245" s="122">
        <f>VLOOKUP($B245,Totalt!$B$1:$BP$480,MATCH("total el",Totalt!$B$1:$BP$1,0),FALSE)</f>
        <v>9.3704800000000006</v>
      </c>
      <c r="F245" s="123">
        <f>IF(ISERROR(1/VLOOKUP($B245,Kraftvärmeprod!$B$1:$BD$480,MATCH("Total värmeproduktion i kraftvärmeverk i kombinerad drift (GWh)",Kraftvärmeprod!$B$1:$AV$1,0),FALSE)),"",VLOOKUP($B245,'Slutlig allokering kvv'!$B$1:$BA$480,MATCH(F$1,'Slutlig allokering kvv'!$B$1:$AS$1,0),FALSE))</f>
        <v>0.76977258469259713</v>
      </c>
      <c r="G245" s="122">
        <f>IF(ISERROR(1/VLOOKUP($B245,Kraftvärmeprod!$B$1:$AV$480,MATCH("Producerad elenergi i kraftvärmeverk (GWh)",Kraftvärmeprod!$B$1:$AV$1,0),FALSE)),"",VLOOKUP($B245,Kraftvärmeprod!$B$1:$AV$480,MATCH("Producerad elenergi i kraftvärmeverk (GWh)",Kraftvärmeprod!$B$1:$AV$1,0),FALSE))</f>
        <v>17.600000000000001</v>
      </c>
      <c r="H245" s="122" t="str">
        <f>IF(ISERROR(1/VLOOKUP($B245,Miljö!$B$1:$T$480,MATCH("Såld mängd produktionsspecifik fjärrvärme (GWh)",Miljö!$B$1:$T$1,0),FALSE)),"",VLOOKUP($B245,Miljö!$B$1:$T$480,MATCH("Såld mängd produktionsspecifik fjärrvärme (GWh)",Miljö!$B$1:$T$1,0),FALSE))</f>
        <v/>
      </c>
      <c r="J245" s="122" t="str">
        <f t="shared" si="3"/>
        <v>Sandviken Energi AB</v>
      </c>
    </row>
    <row r="246" spans="1:10" x14ac:dyDescent="0.25">
      <c r="A246" t="s">
        <v>355</v>
      </c>
      <c r="B246" t="s">
        <v>356</v>
      </c>
      <c r="C246"/>
      <c r="D246" s="122" t="str">
        <f>IF(ISERROR(1/VLOOKUP($B246,Kraftvärmeprod!$B$1:$D$480,MATCH("Total värmeproduktion i kraftvärmeverk i kombinerad drift (GWh)",Kraftvärmeprod!$B$1:$AV$1,0),FALSE)),"Ej kraftvärme","Alternativproduktionsmetoden")</f>
        <v>Ej kraftvärme</v>
      </c>
      <c r="E246" s="122">
        <f>VLOOKUP($B246,Totalt!$B$1:$BP$480,MATCH("total el",Totalt!$B$1:$BP$1,0),FALSE)</f>
        <v>1.58</v>
      </c>
      <c r="F246" s="123" t="str">
        <f>IF(ISERROR(1/VLOOKUP($B246,Kraftvärmeprod!$B$1:$BD$480,MATCH("Total värmeproduktion i kraftvärmeverk i kombinerad drift (GWh)",Kraftvärmeprod!$B$1:$AV$1,0),FALSE)),"",VLOOKUP($B246,'Slutlig allokering kvv'!$B$1:$BA$480,MATCH(F$1,'Slutlig allokering kvv'!$B$1:$AS$1,0),FALSE))</f>
        <v/>
      </c>
      <c r="G246" s="122" t="str">
        <f>IF(ISERROR(1/VLOOKUP($B246,Kraftvärmeprod!$B$1:$AV$480,MATCH("Producerad elenergi i kraftvärmeverk (GWh)",Kraftvärmeprod!$B$1:$AV$1,0),FALSE)),"",VLOOKUP($B246,Kraftvärmeprod!$B$1:$AV$480,MATCH("Producerad elenergi i kraftvärmeverk (GWh)",Kraftvärmeprod!$B$1:$AV$1,0),FALSE))</f>
        <v/>
      </c>
      <c r="H246" s="122" t="str">
        <f>IF(ISERROR(1/VLOOKUP($B246,Miljö!$B$1:$T$480,MATCH("Såld mängd produktionsspecifik fjärrvärme (GWh)",Miljö!$B$1:$T$1,0),FALSE)),"",VLOOKUP($B246,Miljö!$B$1:$T$480,MATCH("Såld mängd produktionsspecifik fjärrvärme (GWh)",Miljö!$B$1:$T$1,0),FALSE))</f>
        <v/>
      </c>
      <c r="J246" s="122" t="str">
        <f t="shared" si="3"/>
        <v>Skara Energi AB</v>
      </c>
    </row>
    <row r="247" spans="1:10" x14ac:dyDescent="0.25">
      <c r="A247" t="s">
        <v>357</v>
      </c>
      <c r="B247" t="s">
        <v>358</v>
      </c>
      <c r="C247"/>
      <c r="D247" s="122" t="str">
        <f>IF(ISERROR(1/VLOOKUP($B247,Kraftvärmeprod!$B$1:$D$480,MATCH("Total värmeproduktion i kraftvärmeverk i kombinerad drift (GWh)",Kraftvärmeprod!$B$1:$AV$1,0),FALSE)),"Ej kraftvärme","Alternativproduktionsmetoden")</f>
        <v>Ej kraftvärme</v>
      </c>
      <c r="E247" s="122">
        <f>VLOOKUP($B247,Totalt!$B$1:$BP$480,MATCH("total el",Totalt!$B$1:$BP$1,0),FALSE)</f>
        <v>0.13400000000000001</v>
      </c>
      <c r="F247" s="123" t="str">
        <f>IF(ISERROR(1/VLOOKUP($B247,Kraftvärmeprod!$B$1:$BD$480,MATCH("Total värmeproduktion i kraftvärmeverk i kombinerad drift (GWh)",Kraftvärmeprod!$B$1:$AV$1,0),FALSE)),"",VLOOKUP($B247,'Slutlig allokering kvv'!$B$1:$BA$480,MATCH(F$1,'Slutlig allokering kvv'!$B$1:$AS$1,0),FALSE))</f>
        <v/>
      </c>
      <c r="G247" s="122" t="str">
        <f>IF(ISERROR(1/VLOOKUP($B247,Kraftvärmeprod!$B$1:$AV$480,MATCH("Producerad elenergi i kraftvärmeverk (GWh)",Kraftvärmeprod!$B$1:$AV$1,0),FALSE)),"",VLOOKUP($B247,Kraftvärmeprod!$B$1:$AV$480,MATCH("Producerad elenergi i kraftvärmeverk (GWh)",Kraftvärmeprod!$B$1:$AV$1,0),FALSE))</f>
        <v/>
      </c>
      <c r="H247" s="122" t="str">
        <f>IF(ISERROR(1/VLOOKUP($B247,Miljö!$B$1:$T$480,MATCH("Såld mängd produktionsspecifik fjärrvärme (GWh)",Miljö!$B$1:$T$1,0),FALSE)),"",VLOOKUP($B247,Miljö!$B$1:$T$480,MATCH("Såld mängd produktionsspecifik fjärrvärme (GWh)",Miljö!$B$1:$T$1,0),FALSE))</f>
        <v/>
      </c>
      <c r="J247" s="122" t="str">
        <f t="shared" si="3"/>
        <v>Skellefteå Kraft AB</v>
      </c>
    </row>
    <row r="248" spans="1:10" x14ac:dyDescent="0.25">
      <c r="A248" t="s">
        <v>357</v>
      </c>
      <c r="B248" t="s">
        <v>359</v>
      </c>
      <c r="C248"/>
      <c r="D248" s="122" t="str">
        <f>IF(ISERROR(1/VLOOKUP($B248,Kraftvärmeprod!$B$1:$D$480,MATCH("Total värmeproduktion i kraftvärmeverk i kombinerad drift (GWh)",Kraftvärmeprod!$B$1:$AV$1,0),FALSE)),"Ej kraftvärme","Alternativproduktionsmetoden")</f>
        <v>Ej kraftvärme</v>
      </c>
      <c r="E248" s="122">
        <f>VLOOKUP($B248,Totalt!$B$1:$BP$480,MATCH("total el",Totalt!$B$1:$BP$1,0),FALSE)</f>
        <v>0.1</v>
      </c>
      <c r="F248" s="123" t="str">
        <f>IF(ISERROR(1/VLOOKUP($B248,Kraftvärmeprod!$B$1:$BD$480,MATCH("Total värmeproduktion i kraftvärmeverk i kombinerad drift (GWh)",Kraftvärmeprod!$B$1:$AV$1,0),FALSE)),"",VLOOKUP($B248,'Slutlig allokering kvv'!$B$1:$BA$480,MATCH(F$1,'Slutlig allokering kvv'!$B$1:$AS$1,0),FALSE))</f>
        <v/>
      </c>
      <c r="G248" s="122" t="str">
        <f>IF(ISERROR(1/VLOOKUP($B248,Kraftvärmeprod!$B$1:$AV$480,MATCH("Producerad elenergi i kraftvärmeverk (GWh)",Kraftvärmeprod!$B$1:$AV$1,0),FALSE)),"",VLOOKUP($B248,Kraftvärmeprod!$B$1:$AV$480,MATCH("Producerad elenergi i kraftvärmeverk (GWh)",Kraftvärmeprod!$B$1:$AV$1,0),FALSE))</f>
        <v/>
      </c>
      <c r="H248" s="122" t="str">
        <f>IF(ISERROR(1/VLOOKUP($B248,Miljö!$B$1:$T$480,MATCH("Såld mängd produktionsspecifik fjärrvärme (GWh)",Miljö!$B$1:$T$1,0),FALSE)),"",VLOOKUP($B248,Miljö!$B$1:$T$480,MATCH("Såld mängd produktionsspecifik fjärrvärme (GWh)",Miljö!$B$1:$T$1,0),FALSE))</f>
        <v/>
      </c>
      <c r="J248" s="122" t="str">
        <f t="shared" si="3"/>
        <v>Skellefteå Kraft AB</v>
      </c>
    </row>
    <row r="249" spans="1:10" x14ac:dyDescent="0.25">
      <c r="A249" t="s">
        <v>357</v>
      </c>
      <c r="B249" t="s">
        <v>360</v>
      </c>
      <c r="C249"/>
      <c r="D249" s="122" t="str">
        <f>IF(ISERROR(1/VLOOKUP($B249,Kraftvärmeprod!$B$1:$D$480,MATCH("Total värmeproduktion i kraftvärmeverk i kombinerad drift (GWh)",Kraftvärmeprod!$B$1:$AV$1,0),FALSE)),"Ej kraftvärme","Alternativproduktionsmetoden")</f>
        <v>Ej kraftvärme</v>
      </c>
      <c r="E249" s="122">
        <f>VLOOKUP($B249,Totalt!$B$1:$BP$480,MATCH("total el",Totalt!$B$1:$BP$1,0),FALSE)</f>
        <v>0.35299999999999998</v>
      </c>
      <c r="F249" s="123" t="str">
        <f>IF(ISERROR(1/VLOOKUP($B249,Kraftvärmeprod!$B$1:$BD$480,MATCH("Total värmeproduktion i kraftvärmeverk i kombinerad drift (GWh)",Kraftvärmeprod!$B$1:$AV$1,0),FALSE)),"",VLOOKUP($B249,'Slutlig allokering kvv'!$B$1:$BA$480,MATCH(F$1,'Slutlig allokering kvv'!$B$1:$AS$1,0),FALSE))</f>
        <v/>
      </c>
      <c r="G249" s="122" t="str">
        <f>IF(ISERROR(1/VLOOKUP($B249,Kraftvärmeprod!$B$1:$AV$480,MATCH("Producerad elenergi i kraftvärmeverk (GWh)",Kraftvärmeprod!$B$1:$AV$1,0),FALSE)),"",VLOOKUP($B249,Kraftvärmeprod!$B$1:$AV$480,MATCH("Producerad elenergi i kraftvärmeverk (GWh)",Kraftvärmeprod!$B$1:$AV$1,0),FALSE))</f>
        <v/>
      </c>
      <c r="H249" s="122" t="str">
        <f>IF(ISERROR(1/VLOOKUP($B249,Miljö!$B$1:$T$480,MATCH("Såld mängd produktionsspecifik fjärrvärme (GWh)",Miljö!$B$1:$T$1,0),FALSE)),"",VLOOKUP($B249,Miljö!$B$1:$T$480,MATCH("Såld mängd produktionsspecifik fjärrvärme (GWh)",Miljö!$B$1:$T$1,0),FALSE))</f>
        <v/>
      </c>
      <c r="J249" s="122" t="str">
        <f t="shared" si="3"/>
        <v>Skellefteå Kraft AB</v>
      </c>
    </row>
    <row r="250" spans="1:10" x14ac:dyDescent="0.25">
      <c r="A250" t="s">
        <v>357</v>
      </c>
      <c r="B250" t="s">
        <v>361</v>
      </c>
      <c r="C250"/>
      <c r="D250" s="122" t="str">
        <f>IF(ISERROR(1/VLOOKUP($B250,Kraftvärmeprod!$B$1:$D$480,MATCH("Total värmeproduktion i kraftvärmeverk i kombinerad drift (GWh)",Kraftvärmeprod!$B$1:$AV$1,0),FALSE)),"Ej kraftvärme","Alternativproduktionsmetoden")</f>
        <v>Ej kraftvärme</v>
      </c>
      <c r="E250" s="122">
        <f>VLOOKUP($B250,Totalt!$B$1:$BP$480,MATCH("total el",Totalt!$B$1:$BP$1,0),FALSE)</f>
        <v>0.10299999999999999</v>
      </c>
      <c r="F250" s="123" t="str">
        <f>IF(ISERROR(1/VLOOKUP($B250,Kraftvärmeprod!$B$1:$BD$480,MATCH("Total värmeproduktion i kraftvärmeverk i kombinerad drift (GWh)",Kraftvärmeprod!$B$1:$AV$1,0),FALSE)),"",VLOOKUP($B250,'Slutlig allokering kvv'!$B$1:$BA$480,MATCH(F$1,'Slutlig allokering kvv'!$B$1:$AS$1,0),FALSE))</f>
        <v/>
      </c>
      <c r="G250" s="122" t="str">
        <f>IF(ISERROR(1/VLOOKUP($B250,Kraftvärmeprod!$B$1:$AV$480,MATCH("Producerad elenergi i kraftvärmeverk (GWh)",Kraftvärmeprod!$B$1:$AV$1,0),FALSE)),"",VLOOKUP($B250,Kraftvärmeprod!$B$1:$AV$480,MATCH("Producerad elenergi i kraftvärmeverk (GWh)",Kraftvärmeprod!$B$1:$AV$1,0),FALSE))</f>
        <v/>
      </c>
      <c r="H250" s="122" t="str">
        <f>IF(ISERROR(1/VLOOKUP($B250,Miljö!$B$1:$T$480,MATCH("Såld mängd produktionsspecifik fjärrvärme (GWh)",Miljö!$B$1:$T$1,0),FALSE)),"",VLOOKUP($B250,Miljö!$B$1:$T$480,MATCH("Såld mängd produktionsspecifik fjärrvärme (GWh)",Miljö!$B$1:$T$1,0),FALSE))</f>
        <v/>
      </c>
      <c r="J250" s="122" t="str">
        <f t="shared" si="3"/>
        <v>Skellefteå Kraft AB</v>
      </c>
    </row>
    <row r="251" spans="1:10" x14ac:dyDescent="0.25">
      <c r="A251" t="s">
        <v>357</v>
      </c>
      <c r="B251" t="s">
        <v>362</v>
      </c>
      <c r="C251"/>
      <c r="D251" s="122" t="str">
        <f>IF(ISERROR(1/VLOOKUP($B251,Kraftvärmeprod!$B$1:$D$480,MATCH("Total värmeproduktion i kraftvärmeverk i kombinerad drift (GWh)",Kraftvärmeprod!$B$1:$AV$1,0),FALSE)),"Ej kraftvärme","Alternativproduktionsmetoden")</f>
        <v>Ej kraftvärme</v>
      </c>
      <c r="E251" s="122">
        <f>VLOOKUP($B251,Totalt!$B$1:$BP$480,MATCH("total el",Totalt!$B$1:$BP$1,0),FALSE)</f>
        <v>5.2999999999999999E-2</v>
      </c>
      <c r="F251" s="123" t="str">
        <f>IF(ISERROR(1/VLOOKUP($B251,Kraftvärmeprod!$B$1:$BD$480,MATCH("Total värmeproduktion i kraftvärmeverk i kombinerad drift (GWh)",Kraftvärmeprod!$B$1:$AV$1,0),FALSE)),"",VLOOKUP($B251,'Slutlig allokering kvv'!$B$1:$BA$480,MATCH(F$1,'Slutlig allokering kvv'!$B$1:$AS$1,0),FALSE))</f>
        <v/>
      </c>
      <c r="G251" s="122" t="str">
        <f>IF(ISERROR(1/VLOOKUP($B251,Kraftvärmeprod!$B$1:$AV$480,MATCH("Producerad elenergi i kraftvärmeverk (GWh)",Kraftvärmeprod!$B$1:$AV$1,0),FALSE)),"",VLOOKUP($B251,Kraftvärmeprod!$B$1:$AV$480,MATCH("Producerad elenergi i kraftvärmeverk (GWh)",Kraftvärmeprod!$B$1:$AV$1,0),FALSE))</f>
        <v/>
      </c>
      <c r="H251" s="122" t="str">
        <f>IF(ISERROR(1/VLOOKUP($B251,Miljö!$B$1:$T$480,MATCH("Såld mängd produktionsspecifik fjärrvärme (GWh)",Miljö!$B$1:$T$1,0),FALSE)),"",VLOOKUP($B251,Miljö!$B$1:$T$480,MATCH("Såld mängd produktionsspecifik fjärrvärme (GWh)",Miljö!$B$1:$T$1,0),FALSE))</f>
        <v/>
      </c>
      <c r="J251" s="122" t="str">
        <f t="shared" si="3"/>
        <v>Skellefteå Kraft AB</v>
      </c>
    </row>
    <row r="252" spans="1:10" x14ac:dyDescent="0.25">
      <c r="A252" t="s">
        <v>357</v>
      </c>
      <c r="B252" t="s">
        <v>363</v>
      </c>
      <c r="C252"/>
      <c r="D252" s="122" t="str">
        <f>IF(ISERROR(1/VLOOKUP($B252,Kraftvärmeprod!$B$1:$D$480,MATCH("Total värmeproduktion i kraftvärmeverk i kombinerad drift (GWh)",Kraftvärmeprod!$B$1:$AV$1,0),FALSE)),"Ej kraftvärme","Alternativproduktionsmetoden")</f>
        <v>Ej kraftvärme</v>
      </c>
      <c r="E252" s="122">
        <f>VLOOKUP($B252,Totalt!$B$1:$BP$480,MATCH("total el",Totalt!$B$1:$BP$1,0),FALSE)</f>
        <v>4.2999999999999997E-2</v>
      </c>
      <c r="F252" s="123" t="str">
        <f>IF(ISERROR(1/VLOOKUP($B252,Kraftvärmeprod!$B$1:$BD$480,MATCH("Total värmeproduktion i kraftvärmeverk i kombinerad drift (GWh)",Kraftvärmeprod!$B$1:$AV$1,0),FALSE)),"",VLOOKUP($B252,'Slutlig allokering kvv'!$B$1:$BA$480,MATCH(F$1,'Slutlig allokering kvv'!$B$1:$AS$1,0),FALSE))</f>
        <v/>
      </c>
      <c r="G252" s="122" t="str">
        <f>IF(ISERROR(1/VLOOKUP($B252,Kraftvärmeprod!$B$1:$AV$480,MATCH("Producerad elenergi i kraftvärmeverk (GWh)",Kraftvärmeprod!$B$1:$AV$1,0),FALSE)),"",VLOOKUP($B252,Kraftvärmeprod!$B$1:$AV$480,MATCH("Producerad elenergi i kraftvärmeverk (GWh)",Kraftvärmeprod!$B$1:$AV$1,0),FALSE))</f>
        <v/>
      </c>
      <c r="H252" s="122" t="str">
        <f>IF(ISERROR(1/VLOOKUP($B252,Miljö!$B$1:$T$480,MATCH("Såld mängd produktionsspecifik fjärrvärme (GWh)",Miljö!$B$1:$T$1,0),FALSE)),"",VLOOKUP($B252,Miljö!$B$1:$T$480,MATCH("Såld mängd produktionsspecifik fjärrvärme (GWh)",Miljö!$B$1:$T$1,0),FALSE))</f>
        <v/>
      </c>
      <c r="J252" s="122" t="str">
        <f t="shared" si="3"/>
        <v>Skellefteå Kraft AB</v>
      </c>
    </row>
    <row r="253" spans="1:10" x14ac:dyDescent="0.25">
      <c r="A253" t="s">
        <v>357</v>
      </c>
      <c r="B253" t="s">
        <v>364</v>
      </c>
      <c r="C253"/>
      <c r="D253" s="122" t="str">
        <f>IF(ISERROR(1/VLOOKUP($B253,Kraftvärmeprod!$B$1:$D$480,MATCH("Total värmeproduktion i kraftvärmeverk i kombinerad drift (GWh)",Kraftvärmeprod!$B$1:$AV$1,0),FALSE)),"Ej kraftvärme","Alternativproduktionsmetoden")</f>
        <v>Ej kraftvärme</v>
      </c>
      <c r="E253" s="122">
        <f>VLOOKUP($B253,Totalt!$B$1:$BP$480,MATCH("total el",Totalt!$B$1:$BP$1,0),FALSE)</f>
        <v>0.12</v>
      </c>
      <c r="F253" s="123" t="str">
        <f>IF(ISERROR(1/VLOOKUP($B253,Kraftvärmeprod!$B$1:$BD$480,MATCH("Total värmeproduktion i kraftvärmeverk i kombinerad drift (GWh)",Kraftvärmeprod!$B$1:$AV$1,0),FALSE)),"",VLOOKUP($B253,'Slutlig allokering kvv'!$B$1:$BA$480,MATCH(F$1,'Slutlig allokering kvv'!$B$1:$AS$1,0),FALSE))</f>
        <v/>
      </c>
      <c r="G253" s="122" t="str">
        <f>IF(ISERROR(1/VLOOKUP($B253,Kraftvärmeprod!$B$1:$AV$480,MATCH("Producerad elenergi i kraftvärmeverk (GWh)",Kraftvärmeprod!$B$1:$AV$1,0),FALSE)),"",VLOOKUP($B253,Kraftvärmeprod!$B$1:$AV$480,MATCH("Producerad elenergi i kraftvärmeverk (GWh)",Kraftvärmeprod!$B$1:$AV$1,0),FALSE))</f>
        <v/>
      </c>
      <c r="H253" s="122" t="str">
        <f>IF(ISERROR(1/VLOOKUP($B253,Miljö!$B$1:$T$480,MATCH("Såld mängd produktionsspecifik fjärrvärme (GWh)",Miljö!$B$1:$T$1,0),FALSE)),"",VLOOKUP($B253,Miljö!$B$1:$T$480,MATCH("Såld mängd produktionsspecifik fjärrvärme (GWh)",Miljö!$B$1:$T$1,0),FALSE))</f>
        <v/>
      </c>
      <c r="J253" s="122" t="str">
        <f t="shared" si="3"/>
        <v>Skellefteå Kraft AB</v>
      </c>
    </row>
    <row r="254" spans="1:10" x14ac:dyDescent="0.25">
      <c r="A254" t="s">
        <v>357</v>
      </c>
      <c r="B254" t="s">
        <v>365</v>
      </c>
      <c r="C254"/>
      <c r="D254" s="122" t="str">
        <f>IF(ISERROR(1/VLOOKUP($B254,Kraftvärmeprod!$B$1:$D$480,MATCH("Total värmeproduktion i kraftvärmeverk i kombinerad drift (GWh)",Kraftvärmeprod!$B$1:$AV$1,0),FALSE)),"Ej kraftvärme","Alternativproduktionsmetoden")</f>
        <v>Ej kraftvärme</v>
      </c>
      <c r="E254" s="122">
        <f>VLOOKUP($B254,Totalt!$B$1:$BP$480,MATCH("total el",Totalt!$B$1:$BP$1,0),FALSE)</f>
        <v>2.7E-2</v>
      </c>
      <c r="F254" s="123" t="str">
        <f>IF(ISERROR(1/VLOOKUP($B254,Kraftvärmeprod!$B$1:$BD$480,MATCH("Total värmeproduktion i kraftvärmeverk i kombinerad drift (GWh)",Kraftvärmeprod!$B$1:$AV$1,0),FALSE)),"",VLOOKUP($B254,'Slutlig allokering kvv'!$B$1:$BA$480,MATCH(F$1,'Slutlig allokering kvv'!$B$1:$AS$1,0),FALSE))</f>
        <v/>
      </c>
      <c r="G254" s="122" t="str">
        <f>IF(ISERROR(1/VLOOKUP($B254,Kraftvärmeprod!$B$1:$AV$480,MATCH("Producerad elenergi i kraftvärmeverk (GWh)",Kraftvärmeprod!$B$1:$AV$1,0),FALSE)),"",VLOOKUP($B254,Kraftvärmeprod!$B$1:$AV$480,MATCH("Producerad elenergi i kraftvärmeverk (GWh)",Kraftvärmeprod!$B$1:$AV$1,0),FALSE))</f>
        <v/>
      </c>
      <c r="H254" s="122" t="str">
        <f>IF(ISERROR(1/VLOOKUP($B254,Miljö!$B$1:$T$480,MATCH("Såld mängd produktionsspecifik fjärrvärme (GWh)",Miljö!$B$1:$T$1,0),FALSE)),"",VLOOKUP($B254,Miljö!$B$1:$T$480,MATCH("Såld mängd produktionsspecifik fjärrvärme (GWh)",Miljö!$B$1:$T$1,0),FALSE))</f>
        <v/>
      </c>
      <c r="J254" s="122" t="str">
        <f t="shared" si="3"/>
        <v>Skellefteå Kraft AB</v>
      </c>
    </row>
    <row r="255" spans="1:10" x14ac:dyDescent="0.25">
      <c r="A255" t="s">
        <v>357</v>
      </c>
      <c r="B255" t="s">
        <v>366</v>
      </c>
      <c r="C255"/>
      <c r="D255" s="122" t="str">
        <f>IF(ISERROR(1/VLOOKUP($B255,Kraftvärmeprod!$B$1:$D$480,MATCH("Total värmeproduktion i kraftvärmeverk i kombinerad drift (GWh)",Kraftvärmeprod!$B$1:$AV$1,0),FALSE)),"Ej kraftvärme","Alternativproduktionsmetoden")</f>
        <v>Alternativproduktionsmetoden</v>
      </c>
      <c r="E255" s="122">
        <f>VLOOKUP($B255,Totalt!$B$1:$BP$480,MATCH("total el",Totalt!$B$1:$BP$1,0),FALSE)</f>
        <v>3.5633699999999999</v>
      </c>
      <c r="F255" s="123">
        <f>IF(ISERROR(1/VLOOKUP($B255,Kraftvärmeprod!$B$1:$BD$480,MATCH("Total värmeproduktion i kraftvärmeverk i kombinerad drift (GWh)",Kraftvärmeprod!$B$1:$AV$1,0),FALSE)),"",VLOOKUP($B255,'Slutlig allokering kvv'!$B$1:$BA$480,MATCH(F$1,'Slutlig allokering kvv'!$B$1:$AS$1,0),FALSE))</f>
        <v>0.50615573656999857</v>
      </c>
      <c r="G255" s="122">
        <f>IF(ISERROR(1/VLOOKUP($B255,Kraftvärmeprod!$B$1:$AV$480,MATCH("Producerad elenergi i kraftvärmeverk (GWh)",Kraftvärmeprod!$B$1:$AV$1,0),FALSE)),"",VLOOKUP($B255,Kraftvärmeprod!$B$1:$AV$480,MATCH("Producerad elenergi i kraftvärmeverk (GWh)",Kraftvärmeprod!$B$1:$AV$1,0),FALSE))</f>
        <v>43.427</v>
      </c>
      <c r="H255" s="122" t="str">
        <f>IF(ISERROR(1/VLOOKUP($B255,Miljö!$B$1:$T$480,MATCH("Såld mängd produktionsspecifik fjärrvärme (GWh)",Miljö!$B$1:$T$1,0),FALSE)),"",VLOOKUP($B255,Miljö!$B$1:$T$480,MATCH("Såld mängd produktionsspecifik fjärrvärme (GWh)",Miljö!$B$1:$T$1,0),FALSE))</f>
        <v/>
      </c>
      <c r="J255" s="122" t="str">
        <f t="shared" si="3"/>
        <v>Skellefteå Kraft AB</v>
      </c>
    </row>
    <row r="256" spans="1:10" x14ac:dyDescent="0.25">
      <c r="A256" t="s">
        <v>357</v>
      </c>
      <c r="B256" t="s">
        <v>367</v>
      </c>
      <c r="C256"/>
      <c r="D256" s="122" t="str">
        <f>IF(ISERROR(1/VLOOKUP($B256,Kraftvärmeprod!$B$1:$D$480,MATCH("Total värmeproduktion i kraftvärmeverk i kombinerad drift (GWh)",Kraftvärmeprod!$B$1:$AV$1,0),FALSE)),"Ej kraftvärme","Alternativproduktionsmetoden")</f>
        <v>Ej kraftvärme</v>
      </c>
      <c r="E256" s="122">
        <f>VLOOKUP($B256,Totalt!$B$1:$BP$480,MATCH("total el",Totalt!$B$1:$BP$1,0),FALSE)</f>
        <v>3.4000000000000002E-2</v>
      </c>
      <c r="F256" s="123" t="str">
        <f>IF(ISERROR(1/VLOOKUP($B256,Kraftvärmeprod!$B$1:$BD$480,MATCH("Total värmeproduktion i kraftvärmeverk i kombinerad drift (GWh)",Kraftvärmeprod!$B$1:$AV$1,0),FALSE)),"",VLOOKUP($B256,'Slutlig allokering kvv'!$B$1:$BA$480,MATCH(F$1,'Slutlig allokering kvv'!$B$1:$AS$1,0),FALSE))</f>
        <v/>
      </c>
      <c r="G256" s="122" t="str">
        <f>IF(ISERROR(1/VLOOKUP($B256,Kraftvärmeprod!$B$1:$AV$480,MATCH("Producerad elenergi i kraftvärmeverk (GWh)",Kraftvärmeprod!$B$1:$AV$1,0),FALSE)),"",VLOOKUP($B256,Kraftvärmeprod!$B$1:$AV$480,MATCH("Producerad elenergi i kraftvärmeverk (GWh)",Kraftvärmeprod!$B$1:$AV$1,0),FALSE))</f>
        <v/>
      </c>
      <c r="H256" s="122" t="str">
        <f>IF(ISERROR(1/VLOOKUP($B256,Miljö!$B$1:$T$480,MATCH("Såld mängd produktionsspecifik fjärrvärme (GWh)",Miljö!$B$1:$T$1,0),FALSE)),"",VLOOKUP($B256,Miljö!$B$1:$T$480,MATCH("Såld mängd produktionsspecifik fjärrvärme (GWh)",Miljö!$B$1:$T$1,0),FALSE))</f>
        <v/>
      </c>
      <c r="J256" s="122" t="str">
        <f t="shared" si="3"/>
        <v>Skellefteå Kraft AB</v>
      </c>
    </row>
    <row r="257" spans="1:10" x14ac:dyDescent="0.25">
      <c r="A257" t="s">
        <v>357</v>
      </c>
      <c r="B257" t="s">
        <v>368</v>
      </c>
      <c r="C257"/>
      <c r="D257" s="122" t="str">
        <f>IF(ISERROR(1/VLOOKUP($B257,Kraftvärmeprod!$B$1:$D$480,MATCH("Total värmeproduktion i kraftvärmeverk i kombinerad drift (GWh)",Kraftvärmeprod!$B$1:$AV$1,0),FALSE)),"Ej kraftvärme","Alternativproduktionsmetoden")</f>
        <v>Alternativproduktionsmetoden</v>
      </c>
      <c r="E257" s="122">
        <f>VLOOKUP($B257,Totalt!$B$1:$BP$480,MATCH("total el",Totalt!$B$1:$BP$1,0),FALSE)</f>
        <v>2.90089</v>
      </c>
      <c r="F257" s="123">
        <f>IF(ISERROR(1/VLOOKUP($B257,Kraftvärmeprod!$B$1:$BD$480,MATCH("Total värmeproduktion i kraftvärmeverk i kombinerad drift (GWh)",Kraftvärmeprod!$B$1:$AV$1,0),FALSE)),"",VLOOKUP($B257,'Slutlig allokering kvv'!$B$1:$BA$480,MATCH(F$1,'Slutlig allokering kvv'!$B$1:$AS$1,0),FALSE))</f>
        <v>0.65313307427697798</v>
      </c>
      <c r="G257" s="122">
        <f>IF(ISERROR(1/VLOOKUP($B257,Kraftvärmeprod!$B$1:$AV$480,MATCH("Producerad elenergi i kraftvärmeverk (GWh)",Kraftvärmeprod!$B$1:$AV$1,0),FALSE)),"",VLOOKUP($B257,Kraftvärmeprod!$B$1:$AV$480,MATCH("Producerad elenergi i kraftvärmeverk (GWh)",Kraftvärmeprod!$B$1:$AV$1,0),FALSE))</f>
        <v>14.467000000000001</v>
      </c>
      <c r="H257" s="122" t="str">
        <f>IF(ISERROR(1/VLOOKUP($B257,Miljö!$B$1:$T$480,MATCH("Såld mängd produktionsspecifik fjärrvärme (GWh)",Miljö!$B$1:$T$1,0),FALSE)),"",VLOOKUP($B257,Miljö!$B$1:$T$480,MATCH("Såld mängd produktionsspecifik fjärrvärme (GWh)",Miljö!$B$1:$T$1,0),FALSE))</f>
        <v/>
      </c>
      <c r="J257" s="122" t="str">
        <f t="shared" si="3"/>
        <v>Skellefteå Kraft AB</v>
      </c>
    </row>
    <row r="258" spans="1:10" x14ac:dyDescent="0.25">
      <c r="A258" t="s">
        <v>357</v>
      </c>
      <c r="B258" t="s">
        <v>369</v>
      </c>
      <c r="C258"/>
      <c r="D258" s="122" t="str">
        <f>IF(ISERROR(1/VLOOKUP($B258,Kraftvärmeprod!$B$1:$D$480,MATCH("Total värmeproduktion i kraftvärmeverk i kombinerad drift (GWh)",Kraftvärmeprod!$B$1:$AV$1,0),FALSE)),"Ej kraftvärme","Alternativproduktionsmetoden")</f>
        <v>Ej kraftvärme</v>
      </c>
      <c r="E258" s="122">
        <f>VLOOKUP($B258,Totalt!$B$1:$BP$480,MATCH("total el",Totalt!$B$1:$BP$1,0),FALSE)</f>
        <v>0.255</v>
      </c>
      <c r="F258" s="123" t="str">
        <f>IF(ISERROR(1/VLOOKUP($B258,Kraftvärmeprod!$B$1:$BD$480,MATCH("Total värmeproduktion i kraftvärmeverk i kombinerad drift (GWh)",Kraftvärmeprod!$B$1:$AV$1,0),FALSE)),"",VLOOKUP($B258,'Slutlig allokering kvv'!$B$1:$BA$480,MATCH(F$1,'Slutlig allokering kvv'!$B$1:$AS$1,0),FALSE))</f>
        <v/>
      </c>
      <c r="G258" s="122" t="str">
        <f>IF(ISERROR(1/VLOOKUP($B258,Kraftvärmeprod!$B$1:$AV$480,MATCH("Producerad elenergi i kraftvärmeverk (GWh)",Kraftvärmeprod!$B$1:$AV$1,0),FALSE)),"",VLOOKUP($B258,Kraftvärmeprod!$B$1:$AV$480,MATCH("Producerad elenergi i kraftvärmeverk (GWh)",Kraftvärmeprod!$B$1:$AV$1,0),FALSE))</f>
        <v/>
      </c>
      <c r="H258" s="122" t="str">
        <f>IF(ISERROR(1/VLOOKUP($B258,Miljö!$B$1:$T$480,MATCH("Såld mängd produktionsspecifik fjärrvärme (GWh)",Miljö!$B$1:$T$1,0),FALSE)),"",VLOOKUP($B258,Miljö!$B$1:$T$480,MATCH("Såld mängd produktionsspecifik fjärrvärme (GWh)",Miljö!$B$1:$T$1,0),FALSE))</f>
        <v/>
      </c>
      <c r="J258" s="122" t="str">
        <f t="shared" si="3"/>
        <v>Skellefteå Kraft AB</v>
      </c>
    </row>
    <row r="259" spans="1:10" x14ac:dyDescent="0.25">
      <c r="A259" t="s">
        <v>357</v>
      </c>
      <c r="B259" t="s">
        <v>370</v>
      </c>
      <c r="C259"/>
      <c r="D259" s="122" t="str">
        <f>IF(ISERROR(1/VLOOKUP($B259,Kraftvärmeprod!$B$1:$D$480,MATCH("Total värmeproduktion i kraftvärmeverk i kombinerad drift (GWh)",Kraftvärmeprod!$B$1:$AV$1,0),FALSE)),"Ej kraftvärme","Alternativproduktionsmetoden")</f>
        <v>Ej kraftvärme</v>
      </c>
      <c r="E259" s="122">
        <f>VLOOKUP($B259,Totalt!$B$1:$BP$480,MATCH("total el",Totalt!$B$1:$BP$1,0),FALSE)</f>
        <v>0.1</v>
      </c>
      <c r="F259" s="123" t="str">
        <f>IF(ISERROR(1/VLOOKUP($B259,Kraftvärmeprod!$B$1:$BD$480,MATCH("Total värmeproduktion i kraftvärmeverk i kombinerad drift (GWh)",Kraftvärmeprod!$B$1:$AV$1,0),FALSE)),"",VLOOKUP($B259,'Slutlig allokering kvv'!$B$1:$BA$480,MATCH(F$1,'Slutlig allokering kvv'!$B$1:$AS$1,0),FALSE))</f>
        <v/>
      </c>
      <c r="G259" s="122" t="str">
        <f>IF(ISERROR(1/VLOOKUP($B259,Kraftvärmeprod!$B$1:$AV$480,MATCH("Producerad elenergi i kraftvärmeverk (GWh)",Kraftvärmeprod!$B$1:$AV$1,0),FALSE)),"",VLOOKUP($B259,Kraftvärmeprod!$B$1:$AV$480,MATCH("Producerad elenergi i kraftvärmeverk (GWh)",Kraftvärmeprod!$B$1:$AV$1,0),FALSE))</f>
        <v/>
      </c>
      <c r="H259" s="122" t="str">
        <f>IF(ISERROR(1/VLOOKUP($B259,Miljö!$B$1:$T$480,MATCH("Såld mängd produktionsspecifik fjärrvärme (GWh)",Miljö!$B$1:$T$1,0),FALSE)),"",VLOOKUP($B259,Miljö!$B$1:$T$480,MATCH("Såld mängd produktionsspecifik fjärrvärme (GWh)",Miljö!$B$1:$T$1,0),FALSE))</f>
        <v/>
      </c>
      <c r="J259" s="122" t="str">
        <f t="shared" ref="J259:J322" si="4">A259</f>
        <v>Skellefteå Kraft AB</v>
      </c>
    </row>
    <row r="260" spans="1:10" x14ac:dyDescent="0.25">
      <c r="A260" t="s">
        <v>357</v>
      </c>
      <c r="B260" t="s">
        <v>371</v>
      </c>
      <c r="C260"/>
      <c r="D260" s="122" t="str">
        <f>IF(ISERROR(1/VLOOKUP($B260,Kraftvärmeprod!$B$1:$D$480,MATCH("Total värmeproduktion i kraftvärmeverk i kombinerad drift (GWh)",Kraftvärmeprod!$B$1:$AV$1,0),FALSE)),"Ej kraftvärme","Alternativproduktionsmetoden")</f>
        <v>Alternativproduktionsmetoden</v>
      </c>
      <c r="E260" s="122">
        <f>VLOOKUP($B260,Totalt!$B$1:$BP$480,MATCH("total el",Totalt!$B$1:$BP$1,0),FALSE)</f>
        <v>19.7088</v>
      </c>
      <c r="F260" s="123">
        <f>IF(ISERROR(1/VLOOKUP($B260,Kraftvärmeprod!$B$1:$BD$480,MATCH("Total värmeproduktion i kraftvärmeverk i kombinerad drift (GWh)",Kraftvärmeprod!$B$1:$AV$1,0),FALSE)),"",VLOOKUP($B260,'Slutlig allokering kvv'!$B$1:$BA$480,MATCH(F$1,'Slutlig allokering kvv'!$B$1:$AS$1,0),FALSE))</f>
        <v>0.44494111356362648</v>
      </c>
      <c r="G260" s="122">
        <f>IF(ISERROR(1/VLOOKUP($B260,Kraftvärmeprod!$B$1:$AV$480,MATCH("Producerad elenergi i kraftvärmeverk (GWh)",Kraftvärmeprod!$B$1:$AV$1,0),FALSE)),"",VLOOKUP($B260,Kraftvärmeprod!$B$1:$AV$480,MATCH("Producerad elenergi i kraftvärmeverk (GWh)",Kraftvärmeprod!$B$1:$AV$1,0),FALSE))</f>
        <v>145.505</v>
      </c>
      <c r="H260" s="122" t="str">
        <f>IF(ISERROR(1/VLOOKUP($B260,Miljö!$B$1:$T$480,MATCH("Såld mängd produktionsspecifik fjärrvärme (GWh)",Miljö!$B$1:$T$1,0),FALSE)),"",VLOOKUP($B260,Miljö!$B$1:$T$480,MATCH("Såld mängd produktionsspecifik fjärrvärme (GWh)",Miljö!$B$1:$T$1,0),FALSE))</f>
        <v/>
      </c>
      <c r="J260" s="122" t="str">
        <f t="shared" si="4"/>
        <v>Skellefteå Kraft AB</v>
      </c>
    </row>
    <row r="261" spans="1:10" x14ac:dyDescent="0.25">
      <c r="A261" t="s">
        <v>357</v>
      </c>
      <c r="B261" t="s">
        <v>372</v>
      </c>
      <c r="C261"/>
      <c r="D261" s="122" t="str">
        <f>IF(ISERROR(1/VLOOKUP($B261,Kraftvärmeprod!$B$1:$D$480,MATCH("Total värmeproduktion i kraftvärmeverk i kombinerad drift (GWh)",Kraftvärmeprod!$B$1:$AV$1,0),FALSE)),"Ej kraftvärme","Alternativproduktionsmetoden")</f>
        <v>Alternativproduktionsmetoden</v>
      </c>
      <c r="E261" s="122">
        <f>VLOOKUP($B261,Totalt!$B$1:$BP$480,MATCH("total el",Totalt!$B$1:$BP$1,0),FALSE)</f>
        <v>1.9770000000000001</v>
      </c>
      <c r="F261" s="123">
        <f>IF(ISERROR(1/VLOOKUP($B261,Kraftvärmeprod!$B$1:$BD$480,MATCH("Total värmeproduktion i kraftvärmeverk i kombinerad drift (GWh)",Kraftvärmeprod!$B$1:$AV$1,0),FALSE)),"",VLOOKUP($B261,'Slutlig allokering kvv'!$B$1:$BA$480,MATCH(F$1,'Slutlig allokering kvv'!$B$1:$AS$1,0),FALSE))</f>
        <v>1.0000000000000002</v>
      </c>
      <c r="G261" s="122" t="str">
        <f>IF(ISERROR(1/VLOOKUP($B261,Kraftvärmeprod!$B$1:$AV$480,MATCH("Producerad elenergi i kraftvärmeverk (GWh)",Kraftvärmeprod!$B$1:$AV$1,0),FALSE)),"",VLOOKUP($B261,Kraftvärmeprod!$B$1:$AV$480,MATCH("Producerad elenergi i kraftvärmeverk (GWh)",Kraftvärmeprod!$B$1:$AV$1,0),FALSE))</f>
        <v/>
      </c>
      <c r="H261" s="122" t="str">
        <f>IF(ISERROR(1/VLOOKUP($B261,Miljö!$B$1:$T$480,MATCH("Såld mängd produktionsspecifik fjärrvärme (GWh)",Miljö!$B$1:$T$1,0),FALSE)),"",VLOOKUP($B261,Miljö!$B$1:$T$480,MATCH("Såld mängd produktionsspecifik fjärrvärme (GWh)",Miljö!$B$1:$T$1,0),FALSE))</f>
        <v/>
      </c>
      <c r="J261" s="122" t="str">
        <f t="shared" si="4"/>
        <v>Skellefteå Kraft AB</v>
      </c>
    </row>
    <row r="262" spans="1:10" x14ac:dyDescent="0.25">
      <c r="A262" t="s">
        <v>357</v>
      </c>
      <c r="B262" t="s">
        <v>373</v>
      </c>
      <c r="C262"/>
      <c r="D262" s="122" t="str">
        <f>IF(ISERROR(1/VLOOKUP($B262,Kraftvärmeprod!$B$1:$D$480,MATCH("Total värmeproduktion i kraftvärmeverk i kombinerad drift (GWh)",Kraftvärmeprod!$B$1:$AV$1,0),FALSE)),"Ej kraftvärme","Alternativproduktionsmetoden")</f>
        <v>Ej kraftvärme</v>
      </c>
      <c r="E262" s="122">
        <f>VLOOKUP($B262,Totalt!$B$1:$BP$480,MATCH("total el",Totalt!$B$1:$BP$1,0),FALSE)</f>
        <v>1.0999999999999999E-2</v>
      </c>
      <c r="F262" s="123" t="str">
        <f>IF(ISERROR(1/VLOOKUP($B262,Kraftvärmeprod!$B$1:$BD$480,MATCH("Total värmeproduktion i kraftvärmeverk i kombinerad drift (GWh)",Kraftvärmeprod!$B$1:$AV$1,0),FALSE)),"",VLOOKUP($B262,'Slutlig allokering kvv'!$B$1:$BA$480,MATCH(F$1,'Slutlig allokering kvv'!$B$1:$AS$1,0),FALSE))</f>
        <v/>
      </c>
      <c r="G262" s="122" t="str">
        <f>IF(ISERROR(1/VLOOKUP($B262,Kraftvärmeprod!$B$1:$AV$480,MATCH("Producerad elenergi i kraftvärmeverk (GWh)",Kraftvärmeprod!$B$1:$AV$1,0),FALSE)),"",VLOOKUP($B262,Kraftvärmeprod!$B$1:$AV$480,MATCH("Producerad elenergi i kraftvärmeverk (GWh)",Kraftvärmeprod!$B$1:$AV$1,0),FALSE))</f>
        <v/>
      </c>
      <c r="H262" s="122" t="str">
        <f>IF(ISERROR(1/VLOOKUP($B262,Miljö!$B$1:$T$480,MATCH("Såld mängd produktionsspecifik fjärrvärme (GWh)",Miljö!$B$1:$T$1,0),FALSE)),"",VLOOKUP($B262,Miljö!$B$1:$T$480,MATCH("Såld mängd produktionsspecifik fjärrvärme (GWh)",Miljö!$B$1:$T$1,0),FALSE))</f>
        <v/>
      </c>
      <c r="J262" s="122" t="str">
        <f t="shared" si="4"/>
        <v>Skellefteå Kraft AB</v>
      </c>
    </row>
    <row r="263" spans="1:10" x14ac:dyDescent="0.25">
      <c r="A263" t="s">
        <v>357</v>
      </c>
      <c r="B263" t="s">
        <v>374</v>
      </c>
      <c r="C263"/>
      <c r="D263" s="122" t="str">
        <f>IF(ISERROR(1/VLOOKUP($B263,Kraftvärmeprod!$B$1:$D$480,MATCH("Total värmeproduktion i kraftvärmeverk i kombinerad drift (GWh)",Kraftvärmeprod!$B$1:$AV$1,0),FALSE)),"Ej kraftvärme","Alternativproduktionsmetoden")</f>
        <v>Ej kraftvärme</v>
      </c>
      <c r="E263" s="122">
        <f>VLOOKUP($B263,Totalt!$B$1:$BP$480,MATCH("total el",Totalt!$B$1:$BP$1,0),FALSE)</f>
        <v>0.16500000000000001</v>
      </c>
      <c r="F263" s="123" t="str">
        <f>IF(ISERROR(1/VLOOKUP($B263,Kraftvärmeprod!$B$1:$BD$480,MATCH("Total värmeproduktion i kraftvärmeverk i kombinerad drift (GWh)",Kraftvärmeprod!$B$1:$AV$1,0),FALSE)),"",VLOOKUP($B263,'Slutlig allokering kvv'!$B$1:$BA$480,MATCH(F$1,'Slutlig allokering kvv'!$B$1:$AS$1,0),FALSE))</f>
        <v/>
      </c>
      <c r="G263" s="122" t="str">
        <f>IF(ISERROR(1/VLOOKUP($B263,Kraftvärmeprod!$B$1:$AV$480,MATCH("Producerad elenergi i kraftvärmeverk (GWh)",Kraftvärmeprod!$B$1:$AV$1,0),FALSE)),"",VLOOKUP($B263,Kraftvärmeprod!$B$1:$AV$480,MATCH("Producerad elenergi i kraftvärmeverk (GWh)",Kraftvärmeprod!$B$1:$AV$1,0),FALSE))</f>
        <v/>
      </c>
      <c r="H263" s="122" t="str">
        <f>IF(ISERROR(1/VLOOKUP($B263,Miljö!$B$1:$T$480,MATCH("Såld mängd produktionsspecifik fjärrvärme (GWh)",Miljö!$B$1:$T$1,0),FALSE)),"",VLOOKUP($B263,Miljö!$B$1:$T$480,MATCH("Såld mängd produktionsspecifik fjärrvärme (GWh)",Miljö!$B$1:$T$1,0),FALSE))</f>
        <v/>
      </c>
      <c r="J263" s="122" t="str">
        <f t="shared" si="4"/>
        <v>Skellefteå Kraft AB</v>
      </c>
    </row>
    <row r="264" spans="1:10" x14ac:dyDescent="0.25">
      <c r="A264" t="s">
        <v>357</v>
      </c>
      <c r="B264" t="s">
        <v>375</v>
      </c>
      <c r="C264"/>
      <c r="D264" s="122" t="str">
        <f>IF(ISERROR(1/VLOOKUP($B264,Kraftvärmeprod!$B$1:$D$480,MATCH("Total värmeproduktion i kraftvärmeverk i kombinerad drift (GWh)",Kraftvärmeprod!$B$1:$AV$1,0),FALSE)),"Ej kraftvärme","Alternativproduktionsmetoden")</f>
        <v>Ej kraftvärme</v>
      </c>
      <c r="E264" s="122">
        <f>VLOOKUP($B264,Totalt!$B$1:$BP$480,MATCH("total el",Totalt!$B$1:$BP$1,0),FALSE)</f>
        <v>4.8000000000000001E-2</v>
      </c>
      <c r="F264" s="123" t="str">
        <f>IF(ISERROR(1/VLOOKUP($B264,Kraftvärmeprod!$B$1:$BD$480,MATCH("Total värmeproduktion i kraftvärmeverk i kombinerad drift (GWh)",Kraftvärmeprod!$B$1:$AV$1,0),FALSE)),"",VLOOKUP($B264,'Slutlig allokering kvv'!$B$1:$BA$480,MATCH(F$1,'Slutlig allokering kvv'!$B$1:$AS$1,0),FALSE))</f>
        <v/>
      </c>
      <c r="G264" s="122" t="str">
        <f>IF(ISERROR(1/VLOOKUP($B264,Kraftvärmeprod!$B$1:$AV$480,MATCH("Producerad elenergi i kraftvärmeverk (GWh)",Kraftvärmeprod!$B$1:$AV$1,0),FALSE)),"",VLOOKUP($B264,Kraftvärmeprod!$B$1:$AV$480,MATCH("Producerad elenergi i kraftvärmeverk (GWh)",Kraftvärmeprod!$B$1:$AV$1,0),FALSE))</f>
        <v/>
      </c>
      <c r="H264" s="122" t="str">
        <f>IF(ISERROR(1/VLOOKUP($B264,Miljö!$B$1:$T$480,MATCH("Såld mängd produktionsspecifik fjärrvärme (GWh)",Miljö!$B$1:$T$1,0),FALSE)),"",VLOOKUP($B264,Miljö!$B$1:$T$480,MATCH("Såld mängd produktionsspecifik fjärrvärme (GWh)",Miljö!$B$1:$T$1,0),FALSE))</f>
        <v/>
      </c>
      <c r="J264" s="122" t="str">
        <f t="shared" si="4"/>
        <v>Skellefteå Kraft AB</v>
      </c>
    </row>
    <row r="265" spans="1:10" x14ac:dyDescent="0.25">
      <c r="A265" t="s">
        <v>376</v>
      </c>
      <c r="B265" t="s">
        <v>377</v>
      </c>
      <c r="C265"/>
      <c r="D265" s="122" t="str">
        <f>IF(ISERROR(1/VLOOKUP($B265,Kraftvärmeprod!$B$1:$D$480,MATCH("Total värmeproduktion i kraftvärmeverk i kombinerad drift (GWh)",Kraftvärmeprod!$B$1:$AV$1,0),FALSE)),"Ej kraftvärme","Alternativproduktionsmetoden")</f>
        <v>Ej kraftvärme</v>
      </c>
      <c r="E265" s="122">
        <f>VLOOKUP($B265,Totalt!$B$1:$BP$480,MATCH("total el",Totalt!$B$1:$BP$1,0),FALSE)</f>
        <v>0.08</v>
      </c>
      <c r="F265" s="123" t="str">
        <f>IF(ISERROR(1/VLOOKUP($B265,Kraftvärmeprod!$B$1:$BD$480,MATCH("Total värmeproduktion i kraftvärmeverk i kombinerad drift (GWh)",Kraftvärmeprod!$B$1:$AV$1,0),FALSE)),"",VLOOKUP($B265,'Slutlig allokering kvv'!$B$1:$BA$480,MATCH(F$1,'Slutlig allokering kvv'!$B$1:$AS$1,0),FALSE))</f>
        <v/>
      </c>
      <c r="G265" s="122" t="str">
        <f>IF(ISERROR(1/VLOOKUP($B265,Kraftvärmeprod!$B$1:$AV$480,MATCH("Producerad elenergi i kraftvärmeverk (GWh)",Kraftvärmeprod!$B$1:$AV$1,0),FALSE)),"",VLOOKUP($B265,Kraftvärmeprod!$B$1:$AV$480,MATCH("Producerad elenergi i kraftvärmeverk (GWh)",Kraftvärmeprod!$B$1:$AV$1,0),FALSE))</f>
        <v/>
      </c>
      <c r="H265" s="122" t="str">
        <f>IF(ISERROR(1/VLOOKUP($B265,Miljö!$B$1:$T$480,MATCH("Såld mängd produktionsspecifik fjärrvärme (GWh)",Miljö!$B$1:$T$1,0),FALSE)),"",VLOOKUP($B265,Miljö!$B$1:$T$480,MATCH("Såld mängd produktionsspecifik fjärrvärme (GWh)",Miljö!$B$1:$T$1,0),FALSE))</f>
        <v/>
      </c>
      <c r="J265" s="122" t="str">
        <f t="shared" si="4"/>
        <v>Skövde Värmeverk AB</v>
      </c>
    </row>
    <row r="266" spans="1:10" x14ac:dyDescent="0.25">
      <c r="A266" t="s">
        <v>376</v>
      </c>
      <c r="B266" t="s">
        <v>378</v>
      </c>
      <c r="C266"/>
      <c r="D266" s="122" t="str">
        <f>IF(ISERROR(1/VLOOKUP($B266,Kraftvärmeprod!$B$1:$D$480,MATCH("Total värmeproduktion i kraftvärmeverk i kombinerad drift (GWh)",Kraftvärmeprod!$B$1:$AV$1,0),FALSE)),"Ej kraftvärme","Alternativproduktionsmetoden")</f>
        <v>Alternativproduktionsmetoden</v>
      </c>
      <c r="E266" s="122">
        <f>VLOOKUP($B266,Totalt!$B$1:$BP$480,MATCH("total el",Totalt!$B$1:$BP$1,0),FALSE)</f>
        <v>9.7338299999999993</v>
      </c>
      <c r="F266" s="123">
        <f>IF(ISERROR(1/VLOOKUP($B266,Kraftvärmeprod!$B$1:$BD$480,MATCH("Total värmeproduktion i kraftvärmeverk i kombinerad drift (GWh)",Kraftvärmeprod!$B$1:$AV$1,0),FALSE)),"",VLOOKUP($B266,'Slutlig allokering kvv'!$B$1:$BA$480,MATCH(F$1,'Slutlig allokering kvv'!$B$1:$AS$1,0),FALSE))</f>
        <v>0.81295331846068031</v>
      </c>
      <c r="G266" s="122">
        <f>IF(ISERROR(1/VLOOKUP($B266,Kraftvärmeprod!$B$1:$AV$480,MATCH("Producerad elenergi i kraftvärmeverk (GWh)",Kraftvärmeprod!$B$1:$AV$1,0),FALSE)),"",VLOOKUP($B266,Kraftvärmeprod!$B$1:$AV$480,MATCH("Producerad elenergi i kraftvärmeverk (GWh)",Kraftvärmeprod!$B$1:$AV$1,0),FALSE))</f>
        <v>11.4</v>
      </c>
      <c r="H266" s="122" t="str">
        <f>IF(ISERROR(1/VLOOKUP($B266,Miljö!$B$1:$T$480,MATCH("Såld mängd produktionsspecifik fjärrvärme (GWh)",Miljö!$B$1:$T$1,0),FALSE)),"",VLOOKUP($B266,Miljö!$B$1:$T$480,MATCH("Såld mängd produktionsspecifik fjärrvärme (GWh)",Miljö!$B$1:$T$1,0),FALSE))</f>
        <v/>
      </c>
      <c r="J266" s="122" t="str">
        <f t="shared" si="4"/>
        <v>Skövde Värmeverk AB</v>
      </c>
    </row>
    <row r="267" spans="1:10" x14ac:dyDescent="0.25">
      <c r="A267" t="s">
        <v>376</v>
      </c>
      <c r="B267" t="s">
        <v>379</v>
      </c>
      <c r="C267"/>
      <c r="D267" s="122" t="str">
        <f>IF(ISERROR(1/VLOOKUP($B267,Kraftvärmeprod!$B$1:$D$480,MATCH("Total värmeproduktion i kraftvärmeverk i kombinerad drift (GWh)",Kraftvärmeprod!$B$1:$AV$1,0),FALSE)),"Ej kraftvärme","Alternativproduktionsmetoden")</f>
        <v>Ej kraftvärme</v>
      </c>
      <c r="E267" s="122">
        <f>VLOOKUP($B267,Totalt!$B$1:$BP$480,MATCH("total el",Totalt!$B$1:$BP$1,0),FALSE)</f>
        <v>5.3999999999999999E-2</v>
      </c>
      <c r="F267" s="123" t="str">
        <f>IF(ISERROR(1/VLOOKUP($B267,Kraftvärmeprod!$B$1:$BD$480,MATCH("Total värmeproduktion i kraftvärmeverk i kombinerad drift (GWh)",Kraftvärmeprod!$B$1:$AV$1,0),FALSE)),"",VLOOKUP($B267,'Slutlig allokering kvv'!$B$1:$BA$480,MATCH(F$1,'Slutlig allokering kvv'!$B$1:$AS$1,0),FALSE))</f>
        <v/>
      </c>
      <c r="G267" s="122" t="str">
        <f>IF(ISERROR(1/VLOOKUP($B267,Kraftvärmeprod!$B$1:$AV$480,MATCH("Producerad elenergi i kraftvärmeverk (GWh)",Kraftvärmeprod!$B$1:$AV$1,0),FALSE)),"",VLOOKUP($B267,Kraftvärmeprod!$B$1:$AV$480,MATCH("Producerad elenergi i kraftvärmeverk (GWh)",Kraftvärmeprod!$B$1:$AV$1,0),FALSE))</f>
        <v/>
      </c>
      <c r="H267" s="122" t="str">
        <f>IF(ISERROR(1/VLOOKUP($B267,Miljö!$B$1:$T$480,MATCH("Såld mängd produktionsspecifik fjärrvärme (GWh)",Miljö!$B$1:$T$1,0),FALSE)),"",VLOOKUP($B267,Miljö!$B$1:$T$480,MATCH("Såld mängd produktionsspecifik fjärrvärme (GWh)",Miljö!$B$1:$T$1,0),FALSE))</f>
        <v/>
      </c>
      <c r="J267" s="122" t="str">
        <f t="shared" si="4"/>
        <v>Skövde Värmeverk AB</v>
      </c>
    </row>
    <row r="268" spans="1:10" x14ac:dyDescent="0.25">
      <c r="A268" t="s">
        <v>376</v>
      </c>
      <c r="B268" t="s">
        <v>380</v>
      </c>
      <c r="C268"/>
      <c r="D268" s="122" t="str">
        <f>IF(ISERROR(1/VLOOKUP($B268,Kraftvärmeprod!$B$1:$D$480,MATCH("Total värmeproduktion i kraftvärmeverk i kombinerad drift (GWh)",Kraftvärmeprod!$B$1:$AV$1,0),FALSE)),"Ej kraftvärme","Alternativproduktionsmetoden")</f>
        <v>Ej kraftvärme</v>
      </c>
      <c r="E268" s="122">
        <f>VLOOKUP($B268,Totalt!$B$1:$BP$480,MATCH("total el",Totalt!$B$1:$BP$1,0),FALSE)</f>
        <v>2.3E-2</v>
      </c>
      <c r="F268" s="123" t="str">
        <f>IF(ISERROR(1/VLOOKUP($B268,Kraftvärmeprod!$B$1:$BD$480,MATCH("Total värmeproduktion i kraftvärmeverk i kombinerad drift (GWh)",Kraftvärmeprod!$B$1:$AV$1,0),FALSE)),"",VLOOKUP($B268,'Slutlig allokering kvv'!$B$1:$BA$480,MATCH(F$1,'Slutlig allokering kvv'!$B$1:$AS$1,0),FALSE))</f>
        <v/>
      </c>
      <c r="G268" s="122" t="str">
        <f>IF(ISERROR(1/VLOOKUP($B268,Kraftvärmeprod!$B$1:$AV$480,MATCH("Producerad elenergi i kraftvärmeverk (GWh)",Kraftvärmeprod!$B$1:$AV$1,0),FALSE)),"",VLOOKUP($B268,Kraftvärmeprod!$B$1:$AV$480,MATCH("Producerad elenergi i kraftvärmeverk (GWh)",Kraftvärmeprod!$B$1:$AV$1,0),FALSE))</f>
        <v/>
      </c>
      <c r="H268" s="122" t="str">
        <f>IF(ISERROR(1/VLOOKUP($B268,Miljö!$B$1:$T$480,MATCH("Såld mängd produktionsspecifik fjärrvärme (GWh)",Miljö!$B$1:$T$1,0),FALSE)),"",VLOOKUP($B268,Miljö!$B$1:$T$480,MATCH("Såld mängd produktionsspecifik fjärrvärme (GWh)",Miljö!$B$1:$T$1,0),FALSE))</f>
        <v/>
      </c>
      <c r="J268" s="122" t="str">
        <f t="shared" si="4"/>
        <v>Skövde Värmeverk AB</v>
      </c>
    </row>
    <row r="269" spans="1:10" x14ac:dyDescent="0.25">
      <c r="A269" t="s">
        <v>376</v>
      </c>
      <c r="B269" t="s">
        <v>381</v>
      </c>
      <c r="C269"/>
      <c r="D269" s="122" t="str">
        <f>IF(ISERROR(1/VLOOKUP($B269,Kraftvärmeprod!$B$1:$D$480,MATCH("Total värmeproduktion i kraftvärmeverk i kombinerad drift (GWh)",Kraftvärmeprod!$B$1:$AV$1,0),FALSE)),"Ej kraftvärme","Alternativproduktionsmetoden")</f>
        <v>Ej kraftvärme</v>
      </c>
      <c r="E269" s="122">
        <f>VLOOKUP($B269,Totalt!$B$1:$BP$480,MATCH("total el",Totalt!$B$1:$BP$1,0),FALSE)</f>
        <v>4.5999999999999999E-2</v>
      </c>
      <c r="F269" s="123" t="str">
        <f>IF(ISERROR(1/VLOOKUP($B269,Kraftvärmeprod!$B$1:$BD$480,MATCH("Total värmeproduktion i kraftvärmeverk i kombinerad drift (GWh)",Kraftvärmeprod!$B$1:$AV$1,0),FALSE)),"",VLOOKUP($B269,'Slutlig allokering kvv'!$B$1:$BA$480,MATCH(F$1,'Slutlig allokering kvv'!$B$1:$AS$1,0),FALSE))</f>
        <v/>
      </c>
      <c r="G269" s="122" t="str">
        <f>IF(ISERROR(1/VLOOKUP($B269,Kraftvärmeprod!$B$1:$AV$480,MATCH("Producerad elenergi i kraftvärmeverk (GWh)",Kraftvärmeprod!$B$1:$AV$1,0),FALSE)),"",VLOOKUP($B269,Kraftvärmeprod!$B$1:$AV$480,MATCH("Producerad elenergi i kraftvärmeverk (GWh)",Kraftvärmeprod!$B$1:$AV$1,0),FALSE))</f>
        <v/>
      </c>
      <c r="H269" s="122" t="str">
        <f>IF(ISERROR(1/VLOOKUP($B269,Miljö!$B$1:$T$480,MATCH("Såld mängd produktionsspecifik fjärrvärme (GWh)",Miljö!$B$1:$T$1,0),FALSE)),"",VLOOKUP($B269,Miljö!$B$1:$T$480,MATCH("Såld mängd produktionsspecifik fjärrvärme (GWh)",Miljö!$B$1:$T$1,0),FALSE))</f>
        <v/>
      </c>
      <c r="J269" s="122" t="str">
        <f t="shared" si="4"/>
        <v>Skövde Värmeverk AB</v>
      </c>
    </row>
    <row r="270" spans="1:10" x14ac:dyDescent="0.25">
      <c r="A270" t="s">
        <v>382</v>
      </c>
      <c r="B270" t="s">
        <v>383</v>
      </c>
      <c r="C270"/>
      <c r="D270" s="122" t="str">
        <f>IF(ISERROR(1/VLOOKUP($B270,Kraftvärmeprod!$B$1:$D$480,MATCH("Total värmeproduktion i kraftvärmeverk i kombinerad drift (GWh)",Kraftvärmeprod!$B$1:$AV$1,0),FALSE)),"Ej kraftvärme","Alternativproduktionsmetoden")</f>
        <v>Ej kraftvärme</v>
      </c>
      <c r="E270" s="122">
        <f>VLOOKUP($B270,Totalt!$B$1:$BP$480,MATCH("total el",Totalt!$B$1:$BP$1,0),FALSE)</f>
        <v>6.2490000000000006</v>
      </c>
      <c r="F270" s="123" t="str">
        <f>IF(ISERROR(1/VLOOKUP($B270,Kraftvärmeprod!$B$1:$BD$480,MATCH("Total värmeproduktion i kraftvärmeverk i kombinerad drift (GWh)",Kraftvärmeprod!$B$1:$AV$1,0),FALSE)),"",VLOOKUP($B270,'Slutlig allokering kvv'!$B$1:$BA$480,MATCH(F$1,'Slutlig allokering kvv'!$B$1:$AS$1,0),FALSE))</f>
        <v/>
      </c>
      <c r="G270" s="122" t="str">
        <f>IF(ISERROR(1/VLOOKUP($B270,Kraftvärmeprod!$B$1:$AV$480,MATCH("Producerad elenergi i kraftvärmeverk (GWh)",Kraftvärmeprod!$B$1:$AV$1,0),FALSE)),"",VLOOKUP($B270,Kraftvärmeprod!$B$1:$AV$480,MATCH("Producerad elenergi i kraftvärmeverk (GWh)",Kraftvärmeprod!$B$1:$AV$1,0),FALSE))</f>
        <v/>
      </c>
      <c r="H270" s="122" t="str">
        <f>IF(ISERROR(1/VLOOKUP($B270,Miljö!$B$1:$T$480,MATCH("Såld mängd produktionsspecifik fjärrvärme (GWh)",Miljö!$B$1:$T$1,0),FALSE)),"",VLOOKUP($B270,Miljö!$B$1:$T$480,MATCH("Såld mängd produktionsspecifik fjärrvärme (GWh)",Miljö!$B$1:$T$1,0),FALSE))</f>
        <v/>
      </c>
      <c r="J270" s="122" t="str">
        <f t="shared" si="4"/>
        <v>Smedjebacken Energi AB</v>
      </c>
    </row>
    <row r="271" spans="1:10" x14ac:dyDescent="0.25">
      <c r="A271" t="s">
        <v>382</v>
      </c>
      <c r="B271" t="s">
        <v>384</v>
      </c>
      <c r="C271"/>
      <c r="D271" s="122" t="str">
        <f>IF(ISERROR(1/VLOOKUP($B271,Kraftvärmeprod!$B$1:$D$480,MATCH("Total värmeproduktion i kraftvärmeverk i kombinerad drift (GWh)",Kraftvärmeprod!$B$1:$AV$1,0),FALSE)),"Ej kraftvärme","Alternativproduktionsmetoden")</f>
        <v>Ej kraftvärme</v>
      </c>
      <c r="E271" s="122">
        <f>VLOOKUP($B271,Totalt!$B$1:$BP$480,MATCH("total el",Totalt!$B$1:$BP$1,0),FALSE)</f>
        <v>0.1</v>
      </c>
      <c r="F271" s="123" t="str">
        <f>IF(ISERROR(1/VLOOKUP($B271,Kraftvärmeprod!$B$1:$BD$480,MATCH("Total värmeproduktion i kraftvärmeverk i kombinerad drift (GWh)",Kraftvärmeprod!$B$1:$AV$1,0),FALSE)),"",VLOOKUP($B271,'Slutlig allokering kvv'!$B$1:$BA$480,MATCH(F$1,'Slutlig allokering kvv'!$B$1:$AS$1,0),FALSE))</f>
        <v/>
      </c>
      <c r="G271" s="122" t="str">
        <f>IF(ISERROR(1/VLOOKUP($B271,Kraftvärmeprod!$B$1:$AV$480,MATCH("Producerad elenergi i kraftvärmeverk (GWh)",Kraftvärmeprod!$B$1:$AV$1,0),FALSE)),"",VLOOKUP($B271,Kraftvärmeprod!$B$1:$AV$480,MATCH("Producerad elenergi i kraftvärmeverk (GWh)",Kraftvärmeprod!$B$1:$AV$1,0),FALSE))</f>
        <v/>
      </c>
      <c r="H271" s="122" t="str">
        <f>IF(ISERROR(1/VLOOKUP($B271,Miljö!$B$1:$T$480,MATCH("Såld mängd produktionsspecifik fjärrvärme (GWh)",Miljö!$B$1:$T$1,0),FALSE)),"",VLOOKUP($B271,Miljö!$B$1:$T$480,MATCH("Såld mängd produktionsspecifik fjärrvärme (GWh)",Miljö!$B$1:$T$1,0),FALSE))</f>
        <v/>
      </c>
      <c r="J271" s="122" t="str">
        <f t="shared" si="4"/>
        <v>Smedjebacken Energi AB</v>
      </c>
    </row>
    <row r="272" spans="1:10" x14ac:dyDescent="0.25">
      <c r="A272" t="s">
        <v>385</v>
      </c>
      <c r="B272" t="s">
        <v>386</v>
      </c>
      <c r="C272"/>
      <c r="D272" s="122" t="str">
        <f>IF(ISERROR(1/VLOOKUP($B272,Kraftvärmeprod!$B$1:$D$480,MATCH("Total värmeproduktion i kraftvärmeverk i kombinerad drift (GWh)",Kraftvärmeprod!$B$1:$AV$1,0),FALSE)),"Ej kraftvärme","Alternativproduktionsmetoden")</f>
        <v>Ej kraftvärme</v>
      </c>
      <c r="E272" s="122">
        <f>VLOOKUP($B272,Totalt!$B$1:$BP$480,MATCH("total el",Totalt!$B$1:$BP$1,0),FALSE)</f>
        <v>8.82</v>
      </c>
      <c r="F272" s="123" t="str">
        <f>IF(ISERROR(1/VLOOKUP($B272,Kraftvärmeprod!$B$1:$BD$480,MATCH("Total värmeproduktion i kraftvärmeverk i kombinerad drift (GWh)",Kraftvärmeprod!$B$1:$AV$1,0),FALSE)),"",VLOOKUP($B272,'Slutlig allokering kvv'!$B$1:$BA$480,MATCH(F$1,'Slutlig allokering kvv'!$B$1:$AS$1,0),FALSE))</f>
        <v/>
      </c>
      <c r="G272" s="122" t="str">
        <f>IF(ISERROR(1/VLOOKUP($B272,Kraftvärmeprod!$B$1:$AV$480,MATCH("Producerad elenergi i kraftvärmeverk (GWh)",Kraftvärmeprod!$B$1:$AV$1,0),FALSE)),"",VLOOKUP($B272,Kraftvärmeprod!$B$1:$AV$480,MATCH("Producerad elenergi i kraftvärmeverk (GWh)",Kraftvärmeprod!$B$1:$AV$1,0),FALSE))</f>
        <v/>
      </c>
      <c r="H272" s="122" t="str">
        <f>IF(ISERROR(1/VLOOKUP($B272,Miljö!$B$1:$T$480,MATCH("Såld mängd produktionsspecifik fjärrvärme (GWh)",Miljö!$B$1:$T$1,0),FALSE)),"",VLOOKUP($B272,Miljö!$B$1:$T$480,MATCH("Såld mängd produktionsspecifik fjärrvärme (GWh)",Miljö!$B$1:$T$1,0),FALSE))</f>
        <v/>
      </c>
      <c r="J272" s="122" t="str">
        <f t="shared" si="4"/>
        <v>Sollentuna Energi AB</v>
      </c>
    </row>
    <row r="273" spans="1:10" x14ac:dyDescent="0.25">
      <c r="A273" t="s">
        <v>387</v>
      </c>
      <c r="B273" t="s">
        <v>388</v>
      </c>
      <c r="C273"/>
      <c r="D273" s="122" t="str">
        <f>IF(ISERROR(1/VLOOKUP($B273,Kraftvärmeprod!$B$1:$D$480,MATCH("Total värmeproduktion i kraftvärmeverk i kombinerad drift (GWh)",Kraftvärmeprod!$B$1:$AV$1,0),FALSE)),"Ej kraftvärme","Alternativproduktionsmetoden")</f>
        <v>Ej kraftvärme</v>
      </c>
      <c r="E273" s="122">
        <f>VLOOKUP($B273,Totalt!$B$1:$BP$480,MATCH("total el",Totalt!$B$1:$BP$1,0),FALSE)</f>
        <v>1.48</v>
      </c>
      <c r="F273" s="123" t="str">
        <f>IF(ISERROR(1/VLOOKUP($B273,Kraftvärmeprod!$B$1:$BD$480,MATCH("Total värmeproduktion i kraftvärmeverk i kombinerad drift (GWh)",Kraftvärmeprod!$B$1:$AV$1,0),FALSE)),"",VLOOKUP($B273,'Slutlig allokering kvv'!$B$1:$BA$480,MATCH(F$1,'Slutlig allokering kvv'!$B$1:$AS$1,0),FALSE))</f>
        <v/>
      </c>
      <c r="G273" s="122" t="str">
        <f>IF(ISERROR(1/VLOOKUP($B273,Kraftvärmeprod!$B$1:$AV$480,MATCH("Producerad elenergi i kraftvärmeverk (GWh)",Kraftvärmeprod!$B$1:$AV$1,0),FALSE)),"",VLOOKUP($B273,Kraftvärmeprod!$B$1:$AV$480,MATCH("Producerad elenergi i kraftvärmeverk (GWh)",Kraftvärmeprod!$B$1:$AV$1,0),FALSE))</f>
        <v/>
      </c>
      <c r="H273" s="122" t="str">
        <f>IF(ISERROR(1/VLOOKUP($B273,Miljö!$B$1:$T$480,MATCH("Såld mängd produktionsspecifik fjärrvärme (GWh)",Miljö!$B$1:$T$1,0),FALSE)),"",VLOOKUP($B273,Miljö!$B$1:$T$480,MATCH("Såld mängd produktionsspecifik fjärrvärme (GWh)",Miljö!$B$1:$T$1,0),FALSE))</f>
        <v/>
      </c>
      <c r="J273" s="122" t="str">
        <f t="shared" si="4"/>
        <v>Solör Bioenergi Svenljunga AB</v>
      </c>
    </row>
    <row r="274" spans="1:10" x14ac:dyDescent="0.25">
      <c r="A274" t="s">
        <v>389</v>
      </c>
      <c r="B274" t="s">
        <v>390</v>
      </c>
      <c r="C274"/>
      <c r="D274" s="122" t="str">
        <f>IF(ISERROR(1/VLOOKUP($B274,Kraftvärmeprod!$B$1:$D$480,MATCH("Total värmeproduktion i kraftvärmeverk i kombinerad drift (GWh)",Kraftvärmeprod!$B$1:$AV$1,0),FALSE)),"Ej kraftvärme","Alternativproduktionsmetoden")</f>
        <v>Alternativproduktionsmetoden</v>
      </c>
      <c r="E274" s="122">
        <f>VLOOKUP($B274,Totalt!$B$1:$BP$480,MATCH("total el",Totalt!$B$1:$BP$1,0),FALSE)</f>
        <v>3.6337000000000002</v>
      </c>
      <c r="F274" s="123">
        <f>IF(ISERROR(1/VLOOKUP($B274,Kraftvärmeprod!$B$1:$BD$480,MATCH("Total värmeproduktion i kraftvärmeverk i kombinerad drift (GWh)",Kraftvärmeprod!$B$1:$AV$1,0),FALSE)),"",VLOOKUP($B274,'Slutlig allokering kvv'!$B$1:$BA$480,MATCH(F$1,'Slutlig allokering kvv'!$B$1:$AS$1,0),FALSE))</f>
        <v>0.8913283582089554</v>
      </c>
      <c r="G274" s="122">
        <f>IF(ISERROR(1/VLOOKUP($B274,Kraftvärmeprod!$B$1:$AV$480,MATCH("Producerad elenergi i kraftvärmeverk (GWh)",Kraftvärmeprod!$B$1:$AV$1,0),FALSE)),"",VLOOKUP($B274,Kraftvärmeprod!$B$1:$AV$480,MATCH("Producerad elenergi i kraftvärmeverk (GWh)",Kraftvärmeprod!$B$1:$AV$1,0),FALSE))</f>
        <v>0.16</v>
      </c>
      <c r="H274" s="122" t="str">
        <f>IF(ISERROR(1/VLOOKUP($B274,Miljö!$B$1:$T$480,MATCH("Såld mängd produktionsspecifik fjärrvärme (GWh)",Miljö!$B$1:$T$1,0),FALSE)),"",VLOOKUP($B274,Miljö!$B$1:$T$480,MATCH("Såld mängd produktionsspecifik fjärrvärme (GWh)",Miljö!$B$1:$T$1,0),FALSE))</f>
        <v/>
      </c>
      <c r="J274" s="122" t="str">
        <f t="shared" si="4"/>
        <v>Statkraft Värme AB</v>
      </c>
    </row>
    <row r="275" spans="1:10" x14ac:dyDescent="0.25">
      <c r="A275" t="s">
        <v>389</v>
      </c>
      <c r="B275" t="s">
        <v>391</v>
      </c>
      <c r="C275"/>
      <c r="D275" s="122" t="str">
        <f>IF(ISERROR(1/VLOOKUP($B275,Kraftvärmeprod!$B$1:$D$480,MATCH("Total värmeproduktion i kraftvärmeverk i kombinerad drift (GWh)",Kraftvärmeprod!$B$1:$AV$1,0),FALSE)),"Ej kraftvärme","Alternativproduktionsmetoden")</f>
        <v>Ej kraftvärme</v>
      </c>
      <c r="E275" s="122">
        <f>VLOOKUP($B275,Totalt!$B$1:$BP$480,MATCH("total el",Totalt!$B$1:$BP$1,0),FALSE)</f>
        <v>0.71</v>
      </c>
      <c r="F275" s="123" t="str">
        <f>IF(ISERROR(1/VLOOKUP($B275,Kraftvärmeprod!$B$1:$BD$480,MATCH("Total värmeproduktion i kraftvärmeverk i kombinerad drift (GWh)",Kraftvärmeprod!$B$1:$AV$1,0),FALSE)),"",VLOOKUP($B275,'Slutlig allokering kvv'!$B$1:$BA$480,MATCH(F$1,'Slutlig allokering kvv'!$B$1:$AS$1,0),FALSE))</f>
        <v/>
      </c>
      <c r="G275" s="122" t="str">
        <f>IF(ISERROR(1/VLOOKUP($B275,Kraftvärmeprod!$B$1:$AV$480,MATCH("Producerad elenergi i kraftvärmeverk (GWh)",Kraftvärmeprod!$B$1:$AV$1,0),FALSE)),"",VLOOKUP($B275,Kraftvärmeprod!$B$1:$AV$480,MATCH("Producerad elenergi i kraftvärmeverk (GWh)",Kraftvärmeprod!$B$1:$AV$1,0),FALSE))</f>
        <v/>
      </c>
      <c r="H275" s="122" t="str">
        <f>IF(ISERROR(1/VLOOKUP($B275,Miljö!$B$1:$T$480,MATCH("Såld mängd produktionsspecifik fjärrvärme (GWh)",Miljö!$B$1:$T$1,0),FALSE)),"",VLOOKUP($B275,Miljö!$B$1:$T$480,MATCH("Såld mängd produktionsspecifik fjärrvärme (GWh)",Miljö!$B$1:$T$1,0),FALSE))</f>
        <v/>
      </c>
      <c r="J275" s="122" t="str">
        <f t="shared" si="4"/>
        <v>Statkraft Värme AB</v>
      </c>
    </row>
    <row r="276" spans="1:10" x14ac:dyDescent="0.25">
      <c r="A276" t="s">
        <v>389</v>
      </c>
      <c r="B276" t="s">
        <v>392</v>
      </c>
      <c r="C276"/>
      <c r="D276" s="122" t="str">
        <f>IF(ISERROR(1/VLOOKUP($B276,Kraftvärmeprod!$B$1:$D$480,MATCH("Total värmeproduktion i kraftvärmeverk i kombinerad drift (GWh)",Kraftvärmeprod!$B$1:$AV$1,0),FALSE)),"Ej kraftvärme","Alternativproduktionsmetoden")</f>
        <v>Ej kraftvärme</v>
      </c>
      <c r="E276" s="122">
        <f>VLOOKUP($B276,Totalt!$B$1:$BP$480,MATCH("total el",Totalt!$B$1:$BP$1,0),FALSE)</f>
        <v>0.19</v>
      </c>
      <c r="F276" s="123" t="str">
        <f>IF(ISERROR(1/VLOOKUP($B276,Kraftvärmeprod!$B$1:$BD$480,MATCH("Total värmeproduktion i kraftvärmeverk i kombinerad drift (GWh)",Kraftvärmeprod!$B$1:$AV$1,0),FALSE)),"",VLOOKUP($B276,'Slutlig allokering kvv'!$B$1:$BA$480,MATCH(F$1,'Slutlig allokering kvv'!$B$1:$AS$1,0),FALSE))</f>
        <v/>
      </c>
      <c r="G276" s="122" t="str">
        <f>IF(ISERROR(1/VLOOKUP($B276,Kraftvärmeprod!$B$1:$AV$480,MATCH("Producerad elenergi i kraftvärmeverk (GWh)",Kraftvärmeprod!$B$1:$AV$1,0),FALSE)),"",VLOOKUP($B276,Kraftvärmeprod!$B$1:$AV$480,MATCH("Producerad elenergi i kraftvärmeverk (GWh)",Kraftvärmeprod!$B$1:$AV$1,0),FALSE))</f>
        <v/>
      </c>
      <c r="H276" s="122" t="str">
        <f>IF(ISERROR(1/VLOOKUP($B276,Miljö!$B$1:$T$480,MATCH("Såld mängd produktionsspecifik fjärrvärme (GWh)",Miljö!$B$1:$T$1,0),FALSE)),"",VLOOKUP($B276,Miljö!$B$1:$T$480,MATCH("Såld mängd produktionsspecifik fjärrvärme (GWh)",Miljö!$B$1:$T$1,0),FALSE))</f>
        <v/>
      </c>
      <c r="J276" s="122" t="str">
        <f t="shared" si="4"/>
        <v>Statkraft Värme AB</v>
      </c>
    </row>
    <row r="277" spans="1:10" x14ac:dyDescent="0.25">
      <c r="A277" t="s">
        <v>389</v>
      </c>
      <c r="B277" t="s">
        <v>393</v>
      </c>
      <c r="C277"/>
      <c r="D277" s="122" t="str">
        <f>IF(ISERROR(1/VLOOKUP($B277,Kraftvärmeprod!$B$1:$D$480,MATCH("Total värmeproduktion i kraftvärmeverk i kombinerad drift (GWh)",Kraftvärmeprod!$B$1:$AV$1,0),FALSE)),"Ej kraftvärme","Alternativproduktionsmetoden")</f>
        <v>Ej kraftvärme</v>
      </c>
      <c r="E277" s="122">
        <f>VLOOKUP($B277,Totalt!$B$1:$BP$480,MATCH("total el",Totalt!$B$1:$BP$1,0),FALSE)</f>
        <v>1</v>
      </c>
      <c r="F277" s="123" t="str">
        <f>IF(ISERROR(1/VLOOKUP($B277,Kraftvärmeprod!$B$1:$BD$480,MATCH("Total värmeproduktion i kraftvärmeverk i kombinerad drift (GWh)",Kraftvärmeprod!$B$1:$AV$1,0),FALSE)),"",VLOOKUP($B277,'Slutlig allokering kvv'!$B$1:$BA$480,MATCH(F$1,'Slutlig allokering kvv'!$B$1:$AS$1,0),FALSE))</f>
        <v/>
      </c>
      <c r="G277" s="122" t="str">
        <f>IF(ISERROR(1/VLOOKUP($B277,Kraftvärmeprod!$B$1:$AV$480,MATCH("Producerad elenergi i kraftvärmeverk (GWh)",Kraftvärmeprod!$B$1:$AV$1,0),FALSE)),"",VLOOKUP($B277,Kraftvärmeprod!$B$1:$AV$480,MATCH("Producerad elenergi i kraftvärmeverk (GWh)",Kraftvärmeprod!$B$1:$AV$1,0),FALSE))</f>
        <v/>
      </c>
      <c r="H277" s="122" t="str">
        <f>IF(ISERROR(1/VLOOKUP($B277,Miljö!$B$1:$T$480,MATCH("Såld mängd produktionsspecifik fjärrvärme (GWh)",Miljö!$B$1:$T$1,0),FALSE)),"",VLOOKUP($B277,Miljö!$B$1:$T$480,MATCH("Såld mängd produktionsspecifik fjärrvärme (GWh)",Miljö!$B$1:$T$1,0),FALSE))</f>
        <v/>
      </c>
      <c r="J277" s="122" t="str">
        <f t="shared" si="4"/>
        <v>Statkraft Värme AB</v>
      </c>
    </row>
    <row r="278" spans="1:10" x14ac:dyDescent="0.25">
      <c r="A278" t="s">
        <v>394</v>
      </c>
      <c r="B278" t="s">
        <v>395</v>
      </c>
      <c r="C278"/>
      <c r="D278" s="122" t="str">
        <f>IF(ISERROR(1/VLOOKUP($B278,Kraftvärmeprod!$B$1:$D$480,MATCH("Total värmeproduktion i kraftvärmeverk i kombinerad drift (GWh)",Kraftvärmeprod!$B$1:$AV$1,0),FALSE)),"Ej kraftvärme","Alternativproduktionsmetoden")</f>
        <v>Ej kraftvärme</v>
      </c>
      <c r="E278" s="122">
        <f>VLOOKUP($B278,Totalt!$B$1:$BP$480,MATCH("total el",Totalt!$B$1:$BP$1,0),FALSE)</f>
        <v>1</v>
      </c>
      <c r="F278" s="123" t="str">
        <f>IF(ISERROR(1/VLOOKUP($B278,Kraftvärmeprod!$B$1:$BD$480,MATCH("Total värmeproduktion i kraftvärmeverk i kombinerad drift (GWh)",Kraftvärmeprod!$B$1:$AV$1,0),FALSE)),"",VLOOKUP($B278,'Slutlig allokering kvv'!$B$1:$BA$480,MATCH(F$1,'Slutlig allokering kvv'!$B$1:$AS$1,0),FALSE))</f>
        <v/>
      </c>
      <c r="G278" s="122" t="str">
        <f>IF(ISERROR(1/VLOOKUP($B278,Kraftvärmeprod!$B$1:$AV$480,MATCH("Producerad elenergi i kraftvärmeverk (GWh)",Kraftvärmeprod!$B$1:$AV$1,0),FALSE)),"",VLOOKUP($B278,Kraftvärmeprod!$B$1:$AV$480,MATCH("Producerad elenergi i kraftvärmeverk (GWh)",Kraftvärmeprod!$B$1:$AV$1,0),FALSE))</f>
        <v/>
      </c>
      <c r="H278" s="122" t="str">
        <f>IF(ISERROR(1/VLOOKUP($B278,Miljö!$B$1:$T$480,MATCH("Såld mängd produktionsspecifik fjärrvärme (GWh)",Miljö!$B$1:$T$1,0),FALSE)),"",VLOOKUP($B278,Miljö!$B$1:$T$480,MATCH("Såld mängd produktionsspecifik fjärrvärme (GWh)",Miljö!$B$1:$T$1,0),FALSE))</f>
        <v/>
      </c>
      <c r="J278" s="122" t="str">
        <f t="shared" si="4"/>
        <v>Stenungsunds Energi &amp; Miljö AB</v>
      </c>
    </row>
    <row r="279" spans="1:10" x14ac:dyDescent="0.25">
      <c r="A279" t="s">
        <v>394</v>
      </c>
      <c r="B279" t="s">
        <v>396</v>
      </c>
      <c r="C279"/>
      <c r="D279" s="122" t="str">
        <f>IF(ISERROR(1/VLOOKUP($B279,Kraftvärmeprod!$B$1:$D$480,MATCH("Total värmeproduktion i kraftvärmeverk i kombinerad drift (GWh)",Kraftvärmeprod!$B$1:$AV$1,0),FALSE)),"Ej kraftvärme","Alternativproduktionsmetoden")</f>
        <v>Ej kraftvärme</v>
      </c>
      <c r="E279" s="122">
        <f>VLOOKUP($B279,Totalt!$B$1:$BP$480,MATCH("total el",Totalt!$B$1:$BP$1,0),FALSE)</f>
        <v>0.05</v>
      </c>
      <c r="F279" s="123" t="str">
        <f>IF(ISERROR(1/VLOOKUP($B279,Kraftvärmeprod!$B$1:$BD$480,MATCH("Total värmeproduktion i kraftvärmeverk i kombinerad drift (GWh)",Kraftvärmeprod!$B$1:$AV$1,0),FALSE)),"",VLOOKUP($B279,'Slutlig allokering kvv'!$B$1:$BA$480,MATCH(F$1,'Slutlig allokering kvv'!$B$1:$AS$1,0),FALSE))</f>
        <v/>
      </c>
      <c r="G279" s="122" t="str">
        <f>IF(ISERROR(1/VLOOKUP($B279,Kraftvärmeprod!$B$1:$AV$480,MATCH("Producerad elenergi i kraftvärmeverk (GWh)",Kraftvärmeprod!$B$1:$AV$1,0),FALSE)),"",VLOOKUP($B279,Kraftvärmeprod!$B$1:$AV$480,MATCH("Producerad elenergi i kraftvärmeverk (GWh)",Kraftvärmeprod!$B$1:$AV$1,0),FALSE))</f>
        <v/>
      </c>
      <c r="H279" s="122" t="str">
        <f>IF(ISERROR(1/VLOOKUP($B279,Miljö!$B$1:$T$480,MATCH("Såld mängd produktionsspecifik fjärrvärme (GWh)",Miljö!$B$1:$T$1,0),FALSE)),"",VLOOKUP($B279,Miljö!$B$1:$T$480,MATCH("Såld mängd produktionsspecifik fjärrvärme (GWh)",Miljö!$B$1:$T$1,0),FALSE))</f>
        <v/>
      </c>
      <c r="J279" s="122" t="str">
        <f t="shared" si="4"/>
        <v>Stenungsunds Energi &amp; Miljö AB</v>
      </c>
    </row>
    <row r="280" spans="1:10" x14ac:dyDescent="0.25">
      <c r="A280" t="s">
        <v>397</v>
      </c>
      <c r="B280" t="s">
        <v>398</v>
      </c>
      <c r="C280"/>
      <c r="D280" s="122" t="str">
        <f>IF(ISERROR(1/VLOOKUP($B280,Kraftvärmeprod!$B$1:$D$480,MATCH("Total värmeproduktion i kraftvärmeverk i kombinerad drift (GWh)",Kraftvärmeprod!$B$1:$AV$1,0),FALSE)),"Ej kraftvärme","Alternativproduktionsmetoden")</f>
        <v>Alternativproduktionsmetoden</v>
      </c>
      <c r="E280" s="122">
        <f>VLOOKUP($B280,Totalt!$B$1:$BP$480,MATCH("total el",Totalt!$B$1:$BP$1,0),FALSE)</f>
        <v>3.3121499999999999</v>
      </c>
      <c r="F280" s="123">
        <f>IF(ISERROR(1/VLOOKUP($B280,Kraftvärmeprod!$B$1:$BD$480,MATCH("Total värmeproduktion i kraftvärmeverk i kombinerad drift (GWh)",Kraftvärmeprod!$B$1:$AV$1,0),FALSE)),"",VLOOKUP($B280,'Slutlig allokering kvv'!$B$1:$BA$480,MATCH(F$1,'Slutlig allokering kvv'!$B$1:$AS$1,0),FALSE))</f>
        <v>0.62565586216895408</v>
      </c>
      <c r="G280" s="122">
        <f>IF(ISERROR(1/VLOOKUP($B280,Kraftvärmeprod!$B$1:$AV$480,MATCH("Producerad elenergi i kraftvärmeverk (GWh)",Kraftvärmeprod!$B$1:$AV$1,0),FALSE)),"",VLOOKUP($B280,Kraftvärmeprod!$B$1:$AV$480,MATCH("Producerad elenergi i kraftvärmeverk (GWh)",Kraftvärmeprod!$B$1:$AV$1,0),FALSE))</f>
        <v>28.419</v>
      </c>
      <c r="H280" s="122" t="str">
        <f>IF(ISERROR(1/VLOOKUP($B280,Miljö!$B$1:$T$480,MATCH("Såld mängd produktionsspecifik fjärrvärme (GWh)",Miljö!$B$1:$T$1,0),FALSE)),"",VLOOKUP($B280,Miljö!$B$1:$T$480,MATCH("Såld mängd produktionsspecifik fjärrvärme (GWh)",Miljö!$B$1:$T$1,0),FALSE))</f>
        <v/>
      </c>
      <c r="J280" s="122" t="str">
        <f t="shared" si="4"/>
        <v>Strängnäs Energi AB, SEVAB</v>
      </c>
    </row>
    <row r="281" spans="1:10" x14ac:dyDescent="0.25">
      <c r="A281" t="s">
        <v>399</v>
      </c>
      <c r="B281" t="s">
        <v>400</v>
      </c>
      <c r="C281"/>
      <c r="D281" s="122" t="str">
        <f>IF(ISERROR(1/VLOOKUP($B281,Kraftvärmeprod!$B$1:$D$480,MATCH("Total värmeproduktion i kraftvärmeverk i kombinerad drift (GWh)",Kraftvärmeprod!$B$1:$AV$1,0),FALSE)),"Ej kraftvärme","Alternativproduktionsmetoden")</f>
        <v>Ej kraftvärme</v>
      </c>
      <c r="E281" s="122">
        <f>VLOOKUP($B281,Totalt!$B$1:$BP$480,MATCH("total el",Totalt!$B$1:$BP$1,0),FALSE)</f>
        <v>0.6</v>
      </c>
      <c r="F281" s="123" t="str">
        <f>IF(ISERROR(1/VLOOKUP($B281,Kraftvärmeprod!$B$1:$BD$480,MATCH("Total värmeproduktion i kraftvärmeverk i kombinerad drift (GWh)",Kraftvärmeprod!$B$1:$AV$1,0),FALSE)),"",VLOOKUP($B281,'Slutlig allokering kvv'!$B$1:$BA$480,MATCH(F$1,'Slutlig allokering kvv'!$B$1:$AS$1,0),FALSE))</f>
        <v/>
      </c>
      <c r="G281" s="122" t="str">
        <f>IF(ISERROR(1/VLOOKUP($B281,Kraftvärmeprod!$B$1:$AV$480,MATCH("Producerad elenergi i kraftvärmeverk (GWh)",Kraftvärmeprod!$B$1:$AV$1,0),FALSE)),"",VLOOKUP($B281,Kraftvärmeprod!$B$1:$AV$480,MATCH("Producerad elenergi i kraftvärmeverk (GWh)",Kraftvärmeprod!$B$1:$AV$1,0),FALSE))</f>
        <v/>
      </c>
      <c r="H281" s="122" t="str">
        <f>IF(ISERROR(1/VLOOKUP($B281,Miljö!$B$1:$T$480,MATCH("Såld mängd produktionsspecifik fjärrvärme (GWh)",Miljö!$B$1:$T$1,0),FALSE)),"",VLOOKUP($B281,Miljö!$B$1:$T$480,MATCH("Såld mängd produktionsspecifik fjärrvärme (GWh)",Miljö!$B$1:$T$1,0),FALSE))</f>
        <v/>
      </c>
      <c r="J281" s="122" t="str">
        <f t="shared" si="4"/>
        <v>Sundsvall Energi AB</v>
      </c>
    </row>
    <row r="282" spans="1:10" x14ac:dyDescent="0.25">
      <c r="A282" t="s">
        <v>399</v>
      </c>
      <c r="B282" t="s">
        <v>401</v>
      </c>
      <c r="C282"/>
      <c r="D282" s="122" t="str">
        <f>IF(ISERROR(1/VLOOKUP($B282,Kraftvärmeprod!$B$1:$D$480,MATCH("Total värmeproduktion i kraftvärmeverk i kombinerad drift (GWh)",Kraftvärmeprod!$B$1:$AV$1,0),FALSE)),"Ej kraftvärme","Alternativproduktionsmetoden")</f>
        <v>Ej kraftvärme</v>
      </c>
      <c r="E282" s="122">
        <f>VLOOKUP($B282,Totalt!$B$1:$BP$480,MATCH("total el",Totalt!$B$1:$BP$1,0),FALSE)</f>
        <v>0.6</v>
      </c>
      <c r="F282" s="123" t="str">
        <f>IF(ISERROR(1/VLOOKUP($B282,Kraftvärmeprod!$B$1:$BD$480,MATCH("Total värmeproduktion i kraftvärmeverk i kombinerad drift (GWh)",Kraftvärmeprod!$B$1:$AV$1,0),FALSE)),"",VLOOKUP($B282,'Slutlig allokering kvv'!$B$1:$BA$480,MATCH(F$1,'Slutlig allokering kvv'!$B$1:$AS$1,0),FALSE))</f>
        <v/>
      </c>
      <c r="G282" s="122" t="str">
        <f>IF(ISERROR(1/VLOOKUP($B282,Kraftvärmeprod!$B$1:$AV$480,MATCH("Producerad elenergi i kraftvärmeverk (GWh)",Kraftvärmeprod!$B$1:$AV$1,0),FALSE)),"",VLOOKUP($B282,Kraftvärmeprod!$B$1:$AV$480,MATCH("Producerad elenergi i kraftvärmeverk (GWh)",Kraftvärmeprod!$B$1:$AV$1,0),FALSE))</f>
        <v/>
      </c>
      <c r="H282" s="122" t="str">
        <f>IF(ISERROR(1/VLOOKUP($B282,Miljö!$B$1:$T$480,MATCH("Såld mängd produktionsspecifik fjärrvärme (GWh)",Miljö!$B$1:$T$1,0),FALSE)),"",VLOOKUP($B282,Miljö!$B$1:$T$480,MATCH("Såld mängd produktionsspecifik fjärrvärme (GWh)",Miljö!$B$1:$T$1,0),FALSE))</f>
        <v/>
      </c>
      <c r="J282" s="122" t="str">
        <f t="shared" si="4"/>
        <v>Sundsvall Energi AB</v>
      </c>
    </row>
    <row r="283" spans="1:10" x14ac:dyDescent="0.25">
      <c r="A283" t="s">
        <v>399</v>
      </c>
      <c r="B283" t="s">
        <v>402</v>
      </c>
      <c r="C283"/>
      <c r="D283" s="122" t="str">
        <f>IF(ISERROR(1/VLOOKUP($B283,Kraftvärmeprod!$B$1:$D$480,MATCH("Total värmeproduktion i kraftvärmeverk i kombinerad drift (GWh)",Kraftvärmeprod!$B$1:$AV$1,0),FALSE)),"Ej kraftvärme","Alternativproduktionsmetoden")</f>
        <v>Alternativproduktionsmetoden</v>
      </c>
      <c r="E283" s="122">
        <f>VLOOKUP($B283,Totalt!$B$1:$BP$480,MATCH("total el",Totalt!$B$1:$BP$1,0),FALSE)</f>
        <v>20.1356</v>
      </c>
      <c r="F283" s="123">
        <f>IF(ISERROR(1/VLOOKUP($B283,Kraftvärmeprod!$B$1:$BD$480,MATCH("Total värmeproduktion i kraftvärmeverk i kombinerad drift (GWh)",Kraftvärmeprod!$B$1:$AV$1,0),FALSE)),"",VLOOKUP($B283,'Slutlig allokering kvv'!$B$1:$BA$480,MATCH(F$1,'Slutlig allokering kvv'!$B$1:$AS$1,0),FALSE))</f>
        <v>0.53187235063584726</v>
      </c>
      <c r="G283" s="122">
        <f>IF(ISERROR(1/VLOOKUP($B283,Kraftvärmeprod!$B$1:$AV$480,MATCH("Producerad elenergi i kraftvärmeverk (GWh)",Kraftvärmeprod!$B$1:$AV$1,0),FALSE)),"",VLOOKUP($B283,Kraftvärmeprod!$B$1:$AV$480,MATCH("Producerad elenergi i kraftvärmeverk (GWh)",Kraftvärmeprod!$B$1:$AV$1,0),FALSE))</f>
        <v>54.98</v>
      </c>
      <c r="H283" s="122" t="str">
        <f>IF(ISERROR(1/VLOOKUP($B283,Miljö!$B$1:$T$480,MATCH("Såld mängd produktionsspecifik fjärrvärme (GWh)",Miljö!$B$1:$T$1,0),FALSE)),"",VLOOKUP($B283,Miljö!$B$1:$T$480,MATCH("Såld mängd produktionsspecifik fjärrvärme (GWh)",Miljö!$B$1:$T$1,0),FALSE))</f>
        <v/>
      </c>
      <c r="J283" s="122" t="str">
        <f t="shared" si="4"/>
        <v>Sundsvall Energi AB</v>
      </c>
    </row>
    <row r="284" spans="1:10" x14ac:dyDescent="0.25">
      <c r="A284" t="s">
        <v>399</v>
      </c>
      <c r="B284" t="s">
        <v>403</v>
      </c>
      <c r="C284"/>
      <c r="D284" s="122" t="str">
        <f>IF(ISERROR(1/VLOOKUP($B284,Kraftvärmeprod!$B$1:$D$480,MATCH("Total värmeproduktion i kraftvärmeverk i kombinerad drift (GWh)",Kraftvärmeprod!$B$1:$AV$1,0),FALSE)),"Ej kraftvärme","Alternativproduktionsmetoden")</f>
        <v>Ej kraftvärme</v>
      </c>
      <c r="E284" s="122">
        <f>VLOOKUP($B284,Totalt!$B$1:$BP$480,MATCH("total el",Totalt!$B$1:$BP$1,0),FALSE)</f>
        <v>33.873000000000005</v>
      </c>
      <c r="F284" s="123" t="str">
        <f>IF(ISERROR(1/VLOOKUP($B284,Kraftvärmeprod!$B$1:$BD$480,MATCH("Total värmeproduktion i kraftvärmeverk i kombinerad drift (GWh)",Kraftvärmeprod!$B$1:$AV$1,0),FALSE)),"",VLOOKUP($B284,'Slutlig allokering kvv'!$B$1:$BA$480,MATCH(F$1,'Slutlig allokering kvv'!$B$1:$AS$1,0),FALSE))</f>
        <v/>
      </c>
      <c r="G284" s="122" t="str">
        <f>IF(ISERROR(1/VLOOKUP($B284,Kraftvärmeprod!$B$1:$AV$480,MATCH("Producerad elenergi i kraftvärmeverk (GWh)",Kraftvärmeprod!$B$1:$AV$1,0),FALSE)),"",VLOOKUP($B284,Kraftvärmeprod!$B$1:$AV$480,MATCH("Producerad elenergi i kraftvärmeverk (GWh)",Kraftvärmeprod!$B$1:$AV$1,0),FALSE))</f>
        <v/>
      </c>
      <c r="H284" s="122" t="str">
        <f>IF(ISERROR(1/VLOOKUP($B284,Miljö!$B$1:$T$480,MATCH("Såld mängd produktionsspecifik fjärrvärme (GWh)",Miljö!$B$1:$T$1,0),FALSE)),"",VLOOKUP($B284,Miljö!$B$1:$T$480,MATCH("Såld mängd produktionsspecifik fjärrvärme (GWh)",Miljö!$B$1:$T$1,0),FALSE))</f>
        <v/>
      </c>
      <c r="J284" s="122" t="str">
        <f t="shared" si="4"/>
        <v>Sundsvall Energi AB</v>
      </c>
    </row>
    <row r="285" spans="1:10" x14ac:dyDescent="0.25">
      <c r="A285" t="s">
        <v>399</v>
      </c>
      <c r="B285" t="s">
        <v>404</v>
      </c>
      <c r="C285"/>
      <c r="D285" s="122" t="str">
        <f>IF(ISERROR(1/VLOOKUP($B285,Kraftvärmeprod!$B$1:$D$480,MATCH("Total värmeproduktion i kraftvärmeverk i kombinerad drift (GWh)",Kraftvärmeprod!$B$1:$AV$1,0),FALSE)),"Ej kraftvärme","Alternativproduktionsmetoden")</f>
        <v>Ej kraftvärme</v>
      </c>
      <c r="E285" s="122">
        <f>VLOOKUP($B285,Totalt!$B$1:$BP$480,MATCH("total el",Totalt!$B$1:$BP$1,0),FALSE)</f>
        <v>0.1</v>
      </c>
      <c r="F285" s="123" t="str">
        <f>IF(ISERROR(1/VLOOKUP($B285,Kraftvärmeprod!$B$1:$BD$480,MATCH("Total värmeproduktion i kraftvärmeverk i kombinerad drift (GWh)",Kraftvärmeprod!$B$1:$AV$1,0),FALSE)),"",VLOOKUP($B285,'Slutlig allokering kvv'!$B$1:$BA$480,MATCH(F$1,'Slutlig allokering kvv'!$B$1:$AS$1,0),FALSE))</f>
        <v/>
      </c>
      <c r="G285" s="122" t="str">
        <f>IF(ISERROR(1/VLOOKUP($B285,Kraftvärmeprod!$B$1:$AV$480,MATCH("Producerad elenergi i kraftvärmeverk (GWh)",Kraftvärmeprod!$B$1:$AV$1,0),FALSE)),"",VLOOKUP($B285,Kraftvärmeprod!$B$1:$AV$480,MATCH("Producerad elenergi i kraftvärmeverk (GWh)",Kraftvärmeprod!$B$1:$AV$1,0),FALSE))</f>
        <v/>
      </c>
      <c r="H285" s="122" t="str">
        <f>IF(ISERROR(1/VLOOKUP($B285,Miljö!$B$1:$T$480,MATCH("Såld mängd produktionsspecifik fjärrvärme (GWh)",Miljö!$B$1:$T$1,0),FALSE)),"",VLOOKUP($B285,Miljö!$B$1:$T$480,MATCH("Såld mängd produktionsspecifik fjärrvärme (GWh)",Miljö!$B$1:$T$1,0),FALSE))</f>
        <v/>
      </c>
      <c r="J285" s="122" t="str">
        <f t="shared" si="4"/>
        <v>Sundsvall Energi AB</v>
      </c>
    </row>
    <row r="286" spans="1:10" x14ac:dyDescent="0.25">
      <c r="A286" t="s">
        <v>405</v>
      </c>
      <c r="B286" t="s">
        <v>406</v>
      </c>
      <c r="C286"/>
      <c r="D286" s="122" t="str">
        <f>IF(ISERROR(1/VLOOKUP($B286,Kraftvärmeprod!$B$1:$D$480,MATCH("Total värmeproduktion i kraftvärmeverk i kombinerad drift (GWh)",Kraftvärmeprod!$B$1:$AV$1,0),FALSE)),"Ej kraftvärme","Alternativproduktionsmetoden")</f>
        <v>Ej kraftvärme</v>
      </c>
      <c r="E286" s="122">
        <f>VLOOKUP($B286,Totalt!$B$1:$BP$480,MATCH("total el",Totalt!$B$1:$BP$1,0),FALSE)</f>
        <v>0</v>
      </c>
      <c r="F286" s="123" t="str">
        <f>IF(ISERROR(1/VLOOKUP($B286,Kraftvärmeprod!$B$1:$BD$480,MATCH("Total värmeproduktion i kraftvärmeverk i kombinerad drift (GWh)",Kraftvärmeprod!$B$1:$AV$1,0),FALSE)),"",VLOOKUP($B286,'Slutlig allokering kvv'!$B$1:$BA$480,MATCH(F$1,'Slutlig allokering kvv'!$B$1:$AS$1,0),FALSE))</f>
        <v/>
      </c>
      <c r="G286" s="122" t="str">
        <f>IF(ISERROR(1/VLOOKUP($B286,Kraftvärmeprod!$B$1:$AV$480,MATCH("Producerad elenergi i kraftvärmeverk (GWh)",Kraftvärmeprod!$B$1:$AV$1,0),FALSE)),"",VLOOKUP($B286,Kraftvärmeprod!$B$1:$AV$480,MATCH("Producerad elenergi i kraftvärmeverk (GWh)",Kraftvärmeprod!$B$1:$AV$1,0),FALSE))</f>
        <v/>
      </c>
      <c r="H286" s="122" t="str">
        <f>IF(ISERROR(1/VLOOKUP($B286,Miljö!$B$1:$T$480,MATCH("Såld mängd produktionsspecifik fjärrvärme (GWh)",Miljö!$B$1:$T$1,0),FALSE)),"",VLOOKUP($B286,Miljö!$B$1:$T$480,MATCH("Såld mängd produktionsspecifik fjärrvärme (GWh)",Miljö!$B$1:$T$1,0),FALSE))</f>
        <v/>
      </c>
      <c r="J286" s="122" t="str">
        <f t="shared" si="4"/>
        <v>Surahammars Kommunal Teknik AB</v>
      </c>
    </row>
    <row r="287" spans="1:10" x14ac:dyDescent="0.25">
      <c r="A287" t="s">
        <v>405</v>
      </c>
      <c r="B287" t="s">
        <v>407</v>
      </c>
      <c r="C287"/>
      <c r="D287" s="122" t="str">
        <f>IF(ISERROR(1/VLOOKUP($B287,Kraftvärmeprod!$B$1:$D$480,MATCH("Total värmeproduktion i kraftvärmeverk i kombinerad drift (GWh)",Kraftvärmeprod!$B$1:$AV$1,0),FALSE)),"Ej kraftvärme","Alternativproduktionsmetoden")</f>
        <v>Ej kraftvärme</v>
      </c>
      <c r="E287" s="122">
        <f>VLOOKUP($B287,Totalt!$B$1:$BP$480,MATCH("total el",Totalt!$B$1:$BP$1,0),FALSE)</f>
        <v>0</v>
      </c>
      <c r="F287" s="123" t="str">
        <f>IF(ISERROR(1/VLOOKUP($B287,Kraftvärmeprod!$B$1:$BD$480,MATCH("Total värmeproduktion i kraftvärmeverk i kombinerad drift (GWh)",Kraftvärmeprod!$B$1:$AV$1,0),FALSE)),"",VLOOKUP($B287,'Slutlig allokering kvv'!$B$1:$BA$480,MATCH(F$1,'Slutlig allokering kvv'!$B$1:$AS$1,0),FALSE))</f>
        <v/>
      </c>
      <c r="G287" s="122" t="str">
        <f>IF(ISERROR(1/VLOOKUP($B287,Kraftvärmeprod!$B$1:$AV$480,MATCH("Producerad elenergi i kraftvärmeverk (GWh)",Kraftvärmeprod!$B$1:$AV$1,0),FALSE)),"",VLOOKUP($B287,Kraftvärmeprod!$B$1:$AV$480,MATCH("Producerad elenergi i kraftvärmeverk (GWh)",Kraftvärmeprod!$B$1:$AV$1,0),FALSE))</f>
        <v/>
      </c>
      <c r="H287" s="122" t="str">
        <f>IF(ISERROR(1/VLOOKUP($B287,Miljö!$B$1:$T$480,MATCH("Såld mängd produktionsspecifik fjärrvärme (GWh)",Miljö!$B$1:$T$1,0),FALSE)),"",VLOOKUP($B287,Miljö!$B$1:$T$480,MATCH("Såld mängd produktionsspecifik fjärrvärme (GWh)",Miljö!$B$1:$T$1,0),FALSE))</f>
        <v/>
      </c>
      <c r="J287" s="122" t="str">
        <f t="shared" si="4"/>
        <v>Surahammars Kommunal Teknik AB</v>
      </c>
    </row>
    <row r="288" spans="1:10" x14ac:dyDescent="0.25">
      <c r="A288" t="s">
        <v>405</v>
      </c>
      <c r="B288" t="s">
        <v>408</v>
      </c>
      <c r="C288"/>
      <c r="D288" s="122" t="str">
        <f>IF(ISERROR(1/VLOOKUP($B288,Kraftvärmeprod!$B$1:$D$480,MATCH("Total värmeproduktion i kraftvärmeverk i kombinerad drift (GWh)",Kraftvärmeprod!$B$1:$AV$1,0),FALSE)),"Ej kraftvärme","Alternativproduktionsmetoden")</f>
        <v>Ej kraftvärme</v>
      </c>
      <c r="E288" s="122">
        <f>VLOOKUP($B288,Totalt!$B$1:$BP$480,MATCH("total el",Totalt!$B$1:$BP$1,0),FALSE)</f>
        <v>0</v>
      </c>
      <c r="F288" s="123" t="str">
        <f>IF(ISERROR(1/VLOOKUP($B288,Kraftvärmeprod!$B$1:$BD$480,MATCH("Total värmeproduktion i kraftvärmeverk i kombinerad drift (GWh)",Kraftvärmeprod!$B$1:$AV$1,0),FALSE)),"",VLOOKUP($B288,'Slutlig allokering kvv'!$B$1:$BA$480,MATCH(F$1,'Slutlig allokering kvv'!$B$1:$AS$1,0),FALSE))</f>
        <v/>
      </c>
      <c r="G288" s="122" t="str">
        <f>IF(ISERROR(1/VLOOKUP($B288,Kraftvärmeprod!$B$1:$AV$480,MATCH("Producerad elenergi i kraftvärmeverk (GWh)",Kraftvärmeprod!$B$1:$AV$1,0),FALSE)),"",VLOOKUP($B288,Kraftvärmeprod!$B$1:$AV$480,MATCH("Producerad elenergi i kraftvärmeverk (GWh)",Kraftvärmeprod!$B$1:$AV$1,0),FALSE))</f>
        <v/>
      </c>
      <c r="H288" s="122" t="str">
        <f>IF(ISERROR(1/VLOOKUP($B288,Miljö!$B$1:$T$480,MATCH("Såld mängd produktionsspecifik fjärrvärme (GWh)",Miljö!$B$1:$T$1,0),FALSE)),"",VLOOKUP($B288,Miljö!$B$1:$T$480,MATCH("Såld mängd produktionsspecifik fjärrvärme (GWh)",Miljö!$B$1:$T$1,0),FALSE))</f>
        <v/>
      </c>
      <c r="J288" s="122" t="str">
        <f t="shared" si="4"/>
        <v>Surahammars Kommunal Teknik AB</v>
      </c>
    </row>
    <row r="289" spans="1:10" x14ac:dyDescent="0.25">
      <c r="A289" t="s">
        <v>405</v>
      </c>
      <c r="B289" t="s">
        <v>409</v>
      </c>
      <c r="C289"/>
      <c r="D289" s="122" t="str">
        <f>IF(ISERROR(1/VLOOKUP($B289,Kraftvärmeprod!$B$1:$D$480,MATCH("Total värmeproduktion i kraftvärmeverk i kombinerad drift (GWh)",Kraftvärmeprod!$B$1:$AV$1,0),FALSE)),"Ej kraftvärme","Alternativproduktionsmetoden")</f>
        <v>Ej kraftvärme</v>
      </c>
      <c r="E289" s="122">
        <f>VLOOKUP($B289,Totalt!$B$1:$BP$480,MATCH("total el",Totalt!$B$1:$BP$1,0),FALSE)</f>
        <v>0</v>
      </c>
      <c r="F289" s="123" t="str">
        <f>IF(ISERROR(1/VLOOKUP($B289,Kraftvärmeprod!$B$1:$BD$480,MATCH("Total värmeproduktion i kraftvärmeverk i kombinerad drift (GWh)",Kraftvärmeprod!$B$1:$AV$1,0),FALSE)),"",VLOOKUP($B289,'Slutlig allokering kvv'!$B$1:$BA$480,MATCH(F$1,'Slutlig allokering kvv'!$B$1:$AS$1,0),FALSE))</f>
        <v/>
      </c>
      <c r="G289" s="122" t="str">
        <f>IF(ISERROR(1/VLOOKUP($B289,Kraftvärmeprod!$B$1:$AV$480,MATCH("Producerad elenergi i kraftvärmeverk (GWh)",Kraftvärmeprod!$B$1:$AV$1,0),FALSE)),"",VLOOKUP($B289,Kraftvärmeprod!$B$1:$AV$480,MATCH("Producerad elenergi i kraftvärmeverk (GWh)",Kraftvärmeprod!$B$1:$AV$1,0),FALSE))</f>
        <v/>
      </c>
      <c r="H289" s="122" t="str">
        <f>IF(ISERROR(1/VLOOKUP($B289,Miljö!$B$1:$T$480,MATCH("Såld mängd produktionsspecifik fjärrvärme (GWh)",Miljö!$B$1:$T$1,0),FALSE)),"",VLOOKUP($B289,Miljö!$B$1:$T$480,MATCH("Såld mängd produktionsspecifik fjärrvärme (GWh)",Miljö!$B$1:$T$1,0),FALSE))</f>
        <v/>
      </c>
      <c r="J289" s="122" t="str">
        <f t="shared" si="4"/>
        <v>Surahammars Kommunal Teknik AB</v>
      </c>
    </row>
    <row r="290" spans="1:10" x14ac:dyDescent="0.25">
      <c r="A290" t="s">
        <v>410</v>
      </c>
      <c r="B290" t="s">
        <v>411</v>
      </c>
      <c r="C290"/>
      <c r="D290" s="122" t="str">
        <f>IF(ISERROR(1/VLOOKUP($B290,Kraftvärmeprod!$B$1:$D$480,MATCH("Total värmeproduktion i kraftvärmeverk i kombinerad drift (GWh)",Kraftvärmeprod!$B$1:$AV$1,0),FALSE)),"Ej kraftvärme","Alternativproduktionsmetoden")</f>
        <v>Ej kraftvärme</v>
      </c>
      <c r="E290" s="122">
        <f>VLOOKUP($B290,Totalt!$B$1:$BP$480,MATCH("total el",Totalt!$B$1:$BP$1,0),FALSE)</f>
        <v>9.2999999999999999E-2</v>
      </c>
      <c r="F290" s="123" t="str">
        <f>IF(ISERROR(1/VLOOKUP($B290,Kraftvärmeprod!$B$1:$BD$480,MATCH("Total värmeproduktion i kraftvärmeverk i kombinerad drift (GWh)",Kraftvärmeprod!$B$1:$AV$1,0),FALSE)),"",VLOOKUP($B290,'Slutlig allokering kvv'!$B$1:$BA$480,MATCH(F$1,'Slutlig allokering kvv'!$B$1:$AS$1,0),FALSE))</f>
        <v/>
      </c>
      <c r="G290" s="122" t="str">
        <f>IF(ISERROR(1/VLOOKUP($B290,Kraftvärmeprod!$B$1:$AV$480,MATCH("Producerad elenergi i kraftvärmeverk (GWh)",Kraftvärmeprod!$B$1:$AV$1,0),FALSE)),"",VLOOKUP($B290,Kraftvärmeprod!$B$1:$AV$480,MATCH("Producerad elenergi i kraftvärmeverk (GWh)",Kraftvärmeprod!$B$1:$AV$1,0),FALSE))</f>
        <v/>
      </c>
      <c r="H290" s="122" t="str">
        <f>IF(ISERROR(1/VLOOKUP($B290,Miljö!$B$1:$T$480,MATCH("Såld mängd produktionsspecifik fjärrvärme (GWh)",Miljö!$B$1:$T$1,0),FALSE)),"",VLOOKUP($B290,Miljö!$B$1:$T$480,MATCH("Såld mängd produktionsspecifik fjärrvärme (GWh)",Miljö!$B$1:$T$1,0),FALSE))</f>
        <v/>
      </c>
      <c r="J290" s="122" t="str">
        <f t="shared" si="4"/>
        <v>Sävsjö Energi AB</v>
      </c>
    </row>
    <row r="291" spans="1:10" x14ac:dyDescent="0.25">
      <c r="A291" t="s">
        <v>410</v>
      </c>
      <c r="B291" t="s">
        <v>412</v>
      </c>
      <c r="C291"/>
      <c r="D291" s="122" t="str">
        <f>IF(ISERROR(1/VLOOKUP($B291,Kraftvärmeprod!$B$1:$D$480,MATCH("Total värmeproduktion i kraftvärmeverk i kombinerad drift (GWh)",Kraftvärmeprod!$B$1:$AV$1,0),FALSE)),"Ej kraftvärme","Alternativproduktionsmetoden")</f>
        <v>Ej kraftvärme</v>
      </c>
      <c r="E291" s="122">
        <f>VLOOKUP($B291,Totalt!$B$1:$BP$480,MATCH("total el",Totalt!$B$1:$BP$1,0),FALSE)</f>
        <v>0.8</v>
      </c>
      <c r="F291" s="123" t="str">
        <f>IF(ISERROR(1/VLOOKUP($B291,Kraftvärmeprod!$B$1:$BD$480,MATCH("Total värmeproduktion i kraftvärmeverk i kombinerad drift (GWh)",Kraftvärmeprod!$B$1:$AV$1,0),FALSE)),"",VLOOKUP($B291,'Slutlig allokering kvv'!$B$1:$BA$480,MATCH(F$1,'Slutlig allokering kvv'!$B$1:$AS$1,0),FALSE))</f>
        <v/>
      </c>
      <c r="G291" s="122" t="str">
        <f>IF(ISERROR(1/VLOOKUP($B291,Kraftvärmeprod!$B$1:$AV$480,MATCH("Producerad elenergi i kraftvärmeverk (GWh)",Kraftvärmeprod!$B$1:$AV$1,0),FALSE)),"",VLOOKUP($B291,Kraftvärmeprod!$B$1:$AV$480,MATCH("Producerad elenergi i kraftvärmeverk (GWh)",Kraftvärmeprod!$B$1:$AV$1,0),FALSE))</f>
        <v/>
      </c>
      <c r="H291" s="122" t="str">
        <f>IF(ISERROR(1/VLOOKUP($B291,Miljö!$B$1:$T$480,MATCH("Såld mängd produktionsspecifik fjärrvärme (GWh)",Miljö!$B$1:$T$1,0),FALSE)),"",VLOOKUP($B291,Miljö!$B$1:$T$480,MATCH("Såld mängd produktionsspecifik fjärrvärme (GWh)",Miljö!$B$1:$T$1,0),FALSE))</f>
        <v/>
      </c>
      <c r="J291" s="122" t="str">
        <f t="shared" si="4"/>
        <v>Sävsjö Energi AB</v>
      </c>
    </row>
    <row r="292" spans="1:10" x14ac:dyDescent="0.25">
      <c r="A292" t="s">
        <v>413</v>
      </c>
      <c r="B292" t="s">
        <v>414</v>
      </c>
      <c r="C292"/>
      <c r="D292" s="122" t="str">
        <f>IF(ISERROR(1/VLOOKUP($B292,Kraftvärmeprod!$B$1:$D$480,MATCH("Total värmeproduktion i kraftvärmeverk i kombinerad drift (GWh)",Kraftvärmeprod!$B$1:$AV$1,0),FALSE)),"Ej kraftvärme","Alternativproduktionsmetoden")</f>
        <v>Alternativproduktionsmetoden</v>
      </c>
      <c r="E292" s="122">
        <f>VLOOKUP($B292,Totalt!$B$1:$BP$480,MATCH("total el",Totalt!$B$1:$BP$1,0),FALSE)</f>
        <v>61.5</v>
      </c>
      <c r="F292" s="123">
        <f>IF(ISERROR(1/VLOOKUP($B292,Kraftvärmeprod!$B$1:$BD$480,MATCH("Total värmeproduktion i kraftvärmeverk i kombinerad drift (GWh)",Kraftvärmeprod!$B$1:$AV$1,0),FALSE)),"",VLOOKUP($B292,'Slutlig allokering kvv'!$B$1:$BA$480,MATCH(F$1,'Slutlig allokering kvv'!$B$1:$AS$1,0),FALSE))</f>
        <v>0.4266977394353107</v>
      </c>
      <c r="G292" s="122">
        <f>IF(ISERROR(1/VLOOKUP($B292,Kraftvärmeprod!$B$1:$AV$480,MATCH("Producerad elenergi i kraftvärmeverk (GWh)",Kraftvärmeprod!$B$1:$AV$1,0),FALSE)),"",VLOOKUP($B292,Kraftvärmeprod!$B$1:$AV$480,MATCH("Producerad elenergi i kraftvärmeverk (GWh)",Kraftvärmeprod!$B$1:$AV$1,0),FALSE))</f>
        <v>570</v>
      </c>
      <c r="H292" s="122">
        <f>IF(ISERROR(1/VLOOKUP($B292,Miljö!$B$1:$T$480,MATCH("Såld mängd produktionsspecifik fjärrvärme (GWh)",Miljö!$B$1:$T$1,0),FALSE)),"",VLOOKUP($B292,Miljö!$B$1:$T$480,MATCH("Såld mängd produktionsspecifik fjärrvärme (GWh)",Miljö!$B$1:$T$1,0),FALSE))</f>
        <v>2396</v>
      </c>
      <c r="J292" s="122" t="str">
        <f t="shared" si="4"/>
        <v>Söderenergi AB</v>
      </c>
    </row>
    <row r="293" spans="1:10" x14ac:dyDescent="0.25">
      <c r="A293" t="s">
        <v>415</v>
      </c>
      <c r="B293" t="s">
        <v>416</v>
      </c>
      <c r="C293"/>
      <c r="D293" s="122" t="str">
        <f>IF(ISERROR(1/VLOOKUP($B293,Kraftvärmeprod!$B$1:$D$480,MATCH("Total värmeproduktion i kraftvärmeverk i kombinerad drift (GWh)",Kraftvärmeprod!$B$1:$AV$1,0),FALSE)),"Ej kraftvärme","Alternativproduktionsmetoden")</f>
        <v>Ej kraftvärme</v>
      </c>
      <c r="E293" s="122">
        <f>VLOOKUP($B293,Totalt!$B$1:$BP$480,MATCH("total el",Totalt!$B$1:$BP$1,0),FALSE)</f>
        <v>0.17152000000000001</v>
      </c>
      <c r="F293" s="123" t="str">
        <f>IF(ISERROR(1/VLOOKUP($B293,Kraftvärmeprod!$B$1:$BD$480,MATCH("Total värmeproduktion i kraftvärmeverk i kombinerad drift (GWh)",Kraftvärmeprod!$B$1:$AV$1,0),FALSE)),"",VLOOKUP($B293,'Slutlig allokering kvv'!$B$1:$BA$480,MATCH(F$1,'Slutlig allokering kvv'!$B$1:$AS$1,0),FALSE))</f>
        <v/>
      </c>
      <c r="G293" s="122" t="str">
        <f>IF(ISERROR(1/VLOOKUP($B293,Kraftvärmeprod!$B$1:$AV$480,MATCH("Producerad elenergi i kraftvärmeverk (GWh)",Kraftvärmeprod!$B$1:$AV$1,0),FALSE)),"",VLOOKUP($B293,Kraftvärmeprod!$B$1:$AV$480,MATCH("Producerad elenergi i kraftvärmeverk (GWh)",Kraftvärmeprod!$B$1:$AV$1,0),FALSE))</f>
        <v/>
      </c>
      <c r="H293" s="122" t="str">
        <f>IF(ISERROR(1/VLOOKUP($B293,Miljö!$B$1:$T$480,MATCH("Såld mängd produktionsspecifik fjärrvärme (GWh)",Miljö!$B$1:$T$1,0),FALSE)),"",VLOOKUP($B293,Miljö!$B$1:$T$480,MATCH("Såld mängd produktionsspecifik fjärrvärme (GWh)",Miljö!$B$1:$T$1,0),FALSE))</f>
        <v/>
      </c>
      <c r="J293" s="122" t="str">
        <f t="shared" si="4"/>
        <v>Söderhamn Nära AB</v>
      </c>
    </row>
    <row r="294" spans="1:10" x14ac:dyDescent="0.25">
      <c r="A294" t="s">
        <v>415</v>
      </c>
      <c r="B294" t="s">
        <v>417</v>
      </c>
      <c r="C294"/>
      <c r="D294" s="122" t="str">
        <f>IF(ISERROR(1/VLOOKUP($B294,Kraftvärmeprod!$B$1:$D$480,MATCH("Total värmeproduktion i kraftvärmeverk i kombinerad drift (GWh)",Kraftvärmeprod!$B$1:$AV$1,0),FALSE)),"Ej kraftvärme","Alternativproduktionsmetoden")</f>
        <v>Ej kraftvärme</v>
      </c>
      <c r="E294" s="122">
        <f>VLOOKUP($B294,Totalt!$B$1:$BP$480,MATCH("total el",Totalt!$B$1:$BP$1,0),FALSE)</f>
        <v>0.23464399999999999</v>
      </c>
      <c r="F294" s="123" t="str">
        <f>IF(ISERROR(1/VLOOKUP($B294,Kraftvärmeprod!$B$1:$BD$480,MATCH("Total värmeproduktion i kraftvärmeverk i kombinerad drift (GWh)",Kraftvärmeprod!$B$1:$AV$1,0),FALSE)),"",VLOOKUP($B294,'Slutlig allokering kvv'!$B$1:$BA$480,MATCH(F$1,'Slutlig allokering kvv'!$B$1:$AS$1,0),FALSE))</f>
        <v/>
      </c>
      <c r="G294" s="122" t="str">
        <f>IF(ISERROR(1/VLOOKUP($B294,Kraftvärmeprod!$B$1:$AV$480,MATCH("Producerad elenergi i kraftvärmeverk (GWh)",Kraftvärmeprod!$B$1:$AV$1,0),FALSE)),"",VLOOKUP($B294,Kraftvärmeprod!$B$1:$AV$480,MATCH("Producerad elenergi i kraftvärmeverk (GWh)",Kraftvärmeprod!$B$1:$AV$1,0),FALSE))</f>
        <v/>
      </c>
      <c r="H294" s="122" t="str">
        <f>IF(ISERROR(1/VLOOKUP($B294,Miljö!$B$1:$T$480,MATCH("Såld mängd produktionsspecifik fjärrvärme (GWh)",Miljö!$B$1:$T$1,0),FALSE)),"",VLOOKUP($B294,Miljö!$B$1:$T$480,MATCH("Såld mängd produktionsspecifik fjärrvärme (GWh)",Miljö!$B$1:$T$1,0),FALSE))</f>
        <v/>
      </c>
      <c r="J294" s="122" t="str">
        <f t="shared" si="4"/>
        <v>Söderhamn Nära AB</v>
      </c>
    </row>
    <row r="295" spans="1:10" x14ac:dyDescent="0.25">
      <c r="A295" t="s">
        <v>415</v>
      </c>
      <c r="B295" t="s">
        <v>418</v>
      </c>
      <c r="C295"/>
      <c r="D295" s="122" t="str">
        <f>IF(ISERROR(1/VLOOKUP($B295,Kraftvärmeprod!$B$1:$D$480,MATCH("Total värmeproduktion i kraftvärmeverk i kombinerad drift (GWh)",Kraftvärmeprod!$B$1:$AV$1,0),FALSE)),"Ej kraftvärme","Alternativproduktionsmetoden")</f>
        <v>Ej kraftvärme</v>
      </c>
      <c r="E295" s="122">
        <f>VLOOKUP($B295,Totalt!$B$1:$BP$480,MATCH("total el",Totalt!$B$1:$BP$1,0),FALSE)</f>
        <v>0.169017</v>
      </c>
      <c r="F295" s="123" t="str">
        <f>IF(ISERROR(1/VLOOKUP($B295,Kraftvärmeprod!$B$1:$BD$480,MATCH("Total värmeproduktion i kraftvärmeverk i kombinerad drift (GWh)",Kraftvärmeprod!$B$1:$AV$1,0),FALSE)),"",VLOOKUP($B295,'Slutlig allokering kvv'!$B$1:$BA$480,MATCH(F$1,'Slutlig allokering kvv'!$B$1:$AS$1,0),FALSE))</f>
        <v/>
      </c>
      <c r="G295" s="122" t="str">
        <f>IF(ISERROR(1/VLOOKUP($B295,Kraftvärmeprod!$B$1:$AV$480,MATCH("Producerad elenergi i kraftvärmeverk (GWh)",Kraftvärmeprod!$B$1:$AV$1,0),FALSE)),"",VLOOKUP($B295,Kraftvärmeprod!$B$1:$AV$480,MATCH("Producerad elenergi i kraftvärmeverk (GWh)",Kraftvärmeprod!$B$1:$AV$1,0),FALSE))</f>
        <v/>
      </c>
      <c r="H295" s="122" t="str">
        <f>IF(ISERROR(1/VLOOKUP($B295,Miljö!$B$1:$T$480,MATCH("Såld mängd produktionsspecifik fjärrvärme (GWh)",Miljö!$B$1:$T$1,0),FALSE)),"",VLOOKUP($B295,Miljö!$B$1:$T$480,MATCH("Såld mängd produktionsspecifik fjärrvärme (GWh)",Miljö!$B$1:$T$1,0),FALSE))</f>
        <v/>
      </c>
      <c r="J295" s="122" t="str">
        <f t="shared" si="4"/>
        <v>Söderhamn Nära AB</v>
      </c>
    </row>
    <row r="296" spans="1:10" x14ac:dyDescent="0.25">
      <c r="A296" t="s">
        <v>415</v>
      </c>
      <c r="B296" t="s">
        <v>419</v>
      </c>
      <c r="C296"/>
      <c r="D296" s="122" t="str">
        <f>IF(ISERROR(1/VLOOKUP($B296,Kraftvärmeprod!$B$1:$D$480,MATCH("Total värmeproduktion i kraftvärmeverk i kombinerad drift (GWh)",Kraftvärmeprod!$B$1:$AV$1,0),FALSE)),"Ej kraftvärme","Alternativproduktionsmetoden")</f>
        <v>Alternativproduktionsmetoden</v>
      </c>
      <c r="E296" s="122">
        <f>VLOOKUP($B296,Totalt!$B$1:$BP$480,MATCH("total el",Totalt!$B$1:$BP$1,0),FALSE)</f>
        <v>10.866300000000001</v>
      </c>
      <c r="F296" s="123">
        <f>IF(ISERROR(1/VLOOKUP($B296,Kraftvärmeprod!$B$1:$BD$480,MATCH("Total värmeproduktion i kraftvärmeverk i kombinerad drift (GWh)",Kraftvärmeprod!$B$1:$AV$1,0),FALSE)),"",VLOOKUP($B296,'Slutlig allokering kvv'!$B$1:$BA$480,MATCH(F$1,'Slutlig allokering kvv'!$B$1:$AS$1,0),FALSE))</f>
        <v>0.57373138787562972</v>
      </c>
      <c r="G296" s="122">
        <f>IF(ISERROR(1/VLOOKUP($B296,Kraftvärmeprod!$B$1:$AV$480,MATCH("Producerad elenergi i kraftvärmeverk (GWh)",Kraftvärmeprod!$B$1:$AV$1,0),FALSE)),"",VLOOKUP($B296,Kraftvärmeprod!$B$1:$AV$480,MATCH("Producerad elenergi i kraftvärmeverk (GWh)",Kraftvärmeprod!$B$1:$AV$1,0),FALSE))</f>
        <v>34.762</v>
      </c>
      <c r="H296" s="122" t="str">
        <f>IF(ISERROR(1/VLOOKUP($B296,Miljö!$B$1:$T$480,MATCH("Såld mängd produktionsspecifik fjärrvärme (GWh)",Miljö!$B$1:$T$1,0),FALSE)),"",VLOOKUP($B296,Miljö!$B$1:$T$480,MATCH("Såld mängd produktionsspecifik fjärrvärme (GWh)",Miljö!$B$1:$T$1,0),FALSE))</f>
        <v/>
      </c>
      <c r="J296" s="122" t="str">
        <f t="shared" si="4"/>
        <v>Söderhamn Nära AB</v>
      </c>
    </row>
    <row r="297" spans="1:10" x14ac:dyDescent="0.25">
      <c r="A297" t="s">
        <v>420</v>
      </c>
      <c r="B297" t="s">
        <v>421</v>
      </c>
      <c r="C297"/>
      <c r="D297" s="122" t="str">
        <f>IF(ISERROR(1/VLOOKUP($B297,Kraftvärmeprod!$B$1:$D$480,MATCH("Total värmeproduktion i kraftvärmeverk i kombinerad drift (GWh)",Kraftvärmeprod!$B$1:$AV$1,0),FALSE)),"Ej kraftvärme","Alternativproduktionsmetoden")</f>
        <v>Ej kraftvärme</v>
      </c>
      <c r="E297" s="122">
        <f>VLOOKUP($B297,Totalt!$B$1:$BP$480,MATCH("total el",Totalt!$B$1:$BP$1,0),FALSE)</f>
        <v>28.097999999999999</v>
      </c>
      <c r="F297" s="123" t="str">
        <f>IF(ISERROR(1/VLOOKUP($B297,Kraftvärmeprod!$B$1:$BD$480,MATCH("Total värmeproduktion i kraftvärmeverk i kombinerad drift (GWh)",Kraftvärmeprod!$B$1:$AV$1,0),FALSE)),"",VLOOKUP($B297,'Slutlig allokering kvv'!$B$1:$BA$480,MATCH(F$1,'Slutlig allokering kvv'!$B$1:$AS$1,0),FALSE))</f>
        <v/>
      </c>
      <c r="G297" s="122" t="str">
        <f>IF(ISERROR(1/VLOOKUP($B297,Kraftvärmeprod!$B$1:$AV$480,MATCH("Producerad elenergi i kraftvärmeverk (GWh)",Kraftvärmeprod!$B$1:$AV$1,0),FALSE)),"",VLOOKUP($B297,Kraftvärmeprod!$B$1:$AV$480,MATCH("Producerad elenergi i kraftvärmeverk (GWh)",Kraftvärmeprod!$B$1:$AV$1,0),FALSE))</f>
        <v/>
      </c>
      <c r="H297" s="122" t="str">
        <f>IF(ISERROR(1/VLOOKUP($B297,Miljö!$B$1:$T$480,MATCH("Såld mängd produktionsspecifik fjärrvärme (GWh)",Miljö!$B$1:$T$1,0),FALSE)),"",VLOOKUP($B297,Miljö!$B$1:$T$480,MATCH("Såld mängd produktionsspecifik fjärrvärme (GWh)",Miljö!$B$1:$T$1,0),FALSE))</f>
        <v/>
      </c>
      <c r="J297" s="122" t="str">
        <f t="shared" si="4"/>
        <v>Södertörns Fjärrvärme AB</v>
      </c>
    </row>
    <row r="298" spans="1:10" x14ac:dyDescent="0.25">
      <c r="A298" t="s">
        <v>422</v>
      </c>
      <c r="B298" t="s">
        <v>423</v>
      </c>
      <c r="C298"/>
      <c r="D298" s="122" t="str">
        <f>IF(ISERROR(1/VLOOKUP($B298,Kraftvärmeprod!$B$1:$D$480,MATCH("Total värmeproduktion i kraftvärmeverk i kombinerad drift (GWh)",Kraftvärmeprod!$B$1:$AV$1,0),FALSE)),"Ej kraftvärme","Alternativproduktionsmetoden")</f>
        <v>Alternativproduktionsmetoden</v>
      </c>
      <c r="E298" s="122">
        <f>VLOOKUP($B298,Totalt!$B$1:$BP$480,MATCH("total el",Totalt!$B$1:$BP$1,0),FALSE)</f>
        <v>13.395479999999999</v>
      </c>
      <c r="F298" s="123">
        <f>IF(ISERROR(1/VLOOKUP($B298,Kraftvärmeprod!$B$1:$BD$480,MATCH("Total värmeproduktion i kraftvärmeverk i kombinerad drift (GWh)",Kraftvärmeprod!$B$1:$AV$1,0),FALSE)),"",VLOOKUP($B298,'Slutlig allokering kvv'!$B$1:$BA$480,MATCH(F$1,'Slutlig allokering kvv'!$B$1:$AS$1,0),FALSE))</f>
        <v>0.63549967479432612</v>
      </c>
      <c r="G298" s="122">
        <f>IF(ISERROR(1/VLOOKUP($B298,Kraftvärmeprod!$B$1:$AV$480,MATCH("Producerad elenergi i kraftvärmeverk (GWh)",Kraftvärmeprod!$B$1:$AV$1,0),FALSE)),"",VLOOKUP($B298,Kraftvärmeprod!$B$1:$AV$480,MATCH("Producerad elenergi i kraftvärmeverk (GWh)",Kraftvärmeprod!$B$1:$AV$1,0),FALSE))</f>
        <v>26.55</v>
      </c>
      <c r="H298" s="122" t="str">
        <f>IF(ISERROR(1/VLOOKUP($B298,Miljö!$B$1:$T$480,MATCH("Såld mängd produktionsspecifik fjärrvärme (GWh)",Miljö!$B$1:$T$1,0),FALSE)),"",VLOOKUP($B298,Miljö!$B$1:$T$480,MATCH("Såld mängd produktionsspecifik fjärrvärme (GWh)",Miljö!$B$1:$T$1,0),FALSE))</f>
        <v/>
      </c>
      <c r="J298" s="122" t="str">
        <f t="shared" si="4"/>
        <v>Tekniska Verken i Kiruna AB</v>
      </c>
    </row>
    <row r="299" spans="1:10" x14ac:dyDescent="0.25">
      <c r="A299" t="s">
        <v>422</v>
      </c>
      <c r="B299" t="s">
        <v>424</v>
      </c>
      <c r="C299"/>
      <c r="D299" s="122" t="str">
        <f>IF(ISERROR(1/VLOOKUP($B299,Kraftvärmeprod!$B$1:$D$480,MATCH("Total värmeproduktion i kraftvärmeverk i kombinerad drift (GWh)",Kraftvärmeprod!$B$1:$AV$1,0),FALSE)),"Ej kraftvärme","Alternativproduktionsmetoden")</f>
        <v>Ej kraftvärme</v>
      </c>
      <c r="E299" s="122">
        <f>VLOOKUP($B299,Totalt!$B$1:$BP$480,MATCH("total el",Totalt!$B$1:$BP$1,0),FALSE)</f>
        <v>1.6080000000000001</v>
      </c>
      <c r="F299" s="123" t="str">
        <f>IF(ISERROR(1/VLOOKUP($B299,Kraftvärmeprod!$B$1:$BD$480,MATCH("Total värmeproduktion i kraftvärmeverk i kombinerad drift (GWh)",Kraftvärmeprod!$B$1:$AV$1,0),FALSE)),"",VLOOKUP($B299,'Slutlig allokering kvv'!$B$1:$BA$480,MATCH(F$1,'Slutlig allokering kvv'!$B$1:$AS$1,0),FALSE))</f>
        <v/>
      </c>
      <c r="G299" s="122" t="str">
        <f>IF(ISERROR(1/VLOOKUP($B299,Kraftvärmeprod!$B$1:$AV$480,MATCH("Producerad elenergi i kraftvärmeverk (GWh)",Kraftvärmeprod!$B$1:$AV$1,0),FALSE)),"",VLOOKUP($B299,Kraftvärmeprod!$B$1:$AV$480,MATCH("Producerad elenergi i kraftvärmeverk (GWh)",Kraftvärmeprod!$B$1:$AV$1,0),FALSE))</f>
        <v/>
      </c>
      <c r="H299" s="122" t="str">
        <f>IF(ISERROR(1/VLOOKUP($B299,Miljö!$B$1:$T$480,MATCH("Såld mängd produktionsspecifik fjärrvärme (GWh)",Miljö!$B$1:$T$1,0),FALSE)),"",VLOOKUP($B299,Miljö!$B$1:$T$480,MATCH("Såld mängd produktionsspecifik fjärrvärme (GWh)",Miljö!$B$1:$T$1,0),FALSE))</f>
        <v/>
      </c>
      <c r="J299" s="122" t="str">
        <f t="shared" si="4"/>
        <v>Tekniska Verken i Kiruna AB</v>
      </c>
    </row>
    <row r="300" spans="1:10" x14ac:dyDescent="0.25">
      <c r="A300" t="s">
        <v>425</v>
      </c>
      <c r="B300" t="s">
        <v>426</v>
      </c>
      <c r="C300"/>
      <c r="D300" s="122" t="str">
        <f>IF(ISERROR(1/VLOOKUP($B300,Kraftvärmeprod!$B$1:$D$480,MATCH("Total värmeproduktion i kraftvärmeverk i kombinerad drift (GWh)",Kraftvärmeprod!$B$1:$AV$1,0),FALSE)),"Ej kraftvärme","Alternativproduktionsmetoden")</f>
        <v>Ej kraftvärme</v>
      </c>
      <c r="E300" s="122">
        <f>VLOOKUP($B300,Totalt!$B$1:$BP$480,MATCH("total el",Totalt!$B$1:$BP$1,0),FALSE)</f>
        <v>0.4</v>
      </c>
      <c r="F300" s="123" t="str">
        <f>IF(ISERROR(1/VLOOKUP($B300,Kraftvärmeprod!$B$1:$BD$480,MATCH("Total värmeproduktion i kraftvärmeverk i kombinerad drift (GWh)",Kraftvärmeprod!$B$1:$AV$1,0),FALSE)),"",VLOOKUP($B300,'Slutlig allokering kvv'!$B$1:$BA$480,MATCH(F$1,'Slutlig allokering kvv'!$B$1:$AS$1,0),FALSE))</f>
        <v/>
      </c>
      <c r="G300" s="122" t="str">
        <f>IF(ISERROR(1/VLOOKUP($B300,Kraftvärmeprod!$B$1:$AV$480,MATCH("Producerad elenergi i kraftvärmeverk (GWh)",Kraftvärmeprod!$B$1:$AV$1,0),FALSE)),"",VLOOKUP($B300,Kraftvärmeprod!$B$1:$AV$480,MATCH("Producerad elenergi i kraftvärmeverk (GWh)",Kraftvärmeprod!$B$1:$AV$1,0),FALSE))</f>
        <v/>
      </c>
      <c r="H300" s="122" t="str">
        <f>IF(ISERROR(1/VLOOKUP($B300,Miljö!$B$1:$T$480,MATCH("Såld mängd produktionsspecifik fjärrvärme (GWh)",Miljö!$B$1:$T$1,0),FALSE)),"",VLOOKUP($B300,Miljö!$B$1:$T$480,MATCH("Såld mängd produktionsspecifik fjärrvärme (GWh)",Miljö!$B$1:$T$1,0),FALSE))</f>
        <v/>
      </c>
      <c r="J300" s="122" t="str">
        <f t="shared" si="4"/>
        <v>Tekniska Verken i Linköping AB</v>
      </c>
    </row>
    <row r="301" spans="1:10" x14ac:dyDescent="0.25">
      <c r="A301" t="s">
        <v>425</v>
      </c>
      <c r="B301" t="s">
        <v>427</v>
      </c>
      <c r="C301"/>
      <c r="D301" s="122" t="str">
        <f>IF(ISERROR(1/VLOOKUP($B301,Kraftvärmeprod!$B$1:$D$480,MATCH("Total värmeproduktion i kraftvärmeverk i kombinerad drift (GWh)",Kraftvärmeprod!$B$1:$AV$1,0),FALSE)),"Ej kraftvärme","Alternativproduktionsmetoden")</f>
        <v>Alternativproduktionsmetoden</v>
      </c>
      <c r="E301" s="122">
        <f>VLOOKUP($B301,Totalt!$B$1:$BP$480,MATCH("total el",Totalt!$B$1:$BP$1,0),FALSE)</f>
        <v>5.4929100000000002</v>
      </c>
      <c r="F301" s="123">
        <f>IF(ISERROR(1/VLOOKUP($B301,Kraftvärmeprod!$B$1:$BD$480,MATCH("Total värmeproduktion i kraftvärmeverk i kombinerad drift (GWh)",Kraftvärmeprod!$B$1:$AV$1,0),FALSE)),"",VLOOKUP($B301,'Slutlig allokering kvv'!$B$1:$BA$480,MATCH(F$1,'Slutlig allokering kvv'!$B$1:$AS$1,0),FALSE))</f>
        <v>0.666502730494127</v>
      </c>
      <c r="G301" s="122">
        <f>IF(ISERROR(1/VLOOKUP($B301,Kraftvärmeprod!$B$1:$AV$480,MATCH("Producerad elenergi i kraftvärmeverk (GWh)",Kraftvärmeprod!$B$1:$AV$1,0),FALSE)),"",VLOOKUP($B301,Kraftvärmeprod!$B$1:$AV$480,MATCH("Producerad elenergi i kraftvärmeverk (GWh)",Kraftvärmeprod!$B$1:$AV$1,0),FALSE))</f>
        <v>25.3</v>
      </c>
      <c r="H301" s="122" t="str">
        <f>IF(ISERROR(1/VLOOKUP($B301,Miljö!$B$1:$T$480,MATCH("Såld mängd produktionsspecifik fjärrvärme (GWh)",Miljö!$B$1:$T$1,0),FALSE)),"",VLOOKUP($B301,Miljö!$B$1:$T$480,MATCH("Såld mängd produktionsspecifik fjärrvärme (GWh)",Miljö!$B$1:$T$1,0),FALSE))</f>
        <v/>
      </c>
      <c r="J301" s="122" t="str">
        <f t="shared" si="4"/>
        <v>Tekniska Verken i Linköping AB</v>
      </c>
    </row>
    <row r="302" spans="1:10" x14ac:dyDescent="0.25">
      <c r="A302" t="s">
        <v>425</v>
      </c>
      <c r="B302" t="s">
        <v>428</v>
      </c>
      <c r="C302"/>
      <c r="D302" s="122" t="str">
        <f>IF(ISERROR(1/VLOOKUP($B302,Kraftvärmeprod!$B$1:$D$480,MATCH("Total värmeproduktion i kraftvärmeverk i kombinerad drift (GWh)",Kraftvärmeprod!$B$1:$AV$1,0),FALSE)),"Ej kraftvärme","Alternativproduktionsmetoden")</f>
        <v>Ej kraftvärme</v>
      </c>
      <c r="E302" s="122">
        <f>VLOOKUP($B302,Totalt!$B$1:$BP$480,MATCH("total el",Totalt!$B$1:$BP$1,0),FALSE)</f>
        <v>0.02</v>
      </c>
      <c r="F302" s="123" t="str">
        <f>IF(ISERROR(1/VLOOKUP($B302,Kraftvärmeprod!$B$1:$BD$480,MATCH("Total värmeproduktion i kraftvärmeverk i kombinerad drift (GWh)",Kraftvärmeprod!$B$1:$AV$1,0),FALSE)),"",VLOOKUP($B302,'Slutlig allokering kvv'!$B$1:$BA$480,MATCH(F$1,'Slutlig allokering kvv'!$B$1:$AS$1,0),FALSE))</f>
        <v/>
      </c>
      <c r="G302" s="122" t="str">
        <f>IF(ISERROR(1/VLOOKUP($B302,Kraftvärmeprod!$B$1:$AV$480,MATCH("Producerad elenergi i kraftvärmeverk (GWh)",Kraftvärmeprod!$B$1:$AV$1,0),FALSE)),"",VLOOKUP($B302,Kraftvärmeprod!$B$1:$AV$480,MATCH("Producerad elenergi i kraftvärmeverk (GWh)",Kraftvärmeprod!$B$1:$AV$1,0),FALSE))</f>
        <v/>
      </c>
      <c r="H302" s="122" t="str">
        <f>IF(ISERROR(1/VLOOKUP($B302,Miljö!$B$1:$T$480,MATCH("Såld mängd produktionsspecifik fjärrvärme (GWh)",Miljö!$B$1:$T$1,0),FALSE)),"",VLOOKUP($B302,Miljö!$B$1:$T$480,MATCH("Såld mängd produktionsspecifik fjärrvärme (GWh)",Miljö!$B$1:$T$1,0),FALSE))</f>
        <v/>
      </c>
      <c r="J302" s="122" t="str">
        <f t="shared" si="4"/>
        <v>Tekniska Verken i Linköping AB</v>
      </c>
    </row>
    <row r="303" spans="1:10" x14ac:dyDescent="0.25">
      <c r="A303" t="s">
        <v>425</v>
      </c>
      <c r="B303" t="s">
        <v>429</v>
      </c>
      <c r="C303"/>
      <c r="D303" s="122" t="str">
        <f>IF(ISERROR(1/VLOOKUP($B303,Kraftvärmeprod!$B$1:$D$480,MATCH("Total värmeproduktion i kraftvärmeverk i kombinerad drift (GWh)",Kraftvärmeprod!$B$1:$AV$1,0),FALSE)),"Ej kraftvärme","Alternativproduktionsmetoden")</f>
        <v>Alternativproduktionsmetoden</v>
      </c>
      <c r="E303" s="122">
        <f>VLOOKUP($B303,Totalt!$B$1:$BP$480,MATCH("total el",Totalt!$B$1:$BP$1,0),FALSE)</f>
        <v>38.520699999999998</v>
      </c>
      <c r="F303" s="123">
        <f>IF(ISERROR(1/VLOOKUP($B303,Kraftvärmeprod!$B$1:$BD$480,MATCH("Total värmeproduktion i kraftvärmeverk i kombinerad drift (GWh)",Kraftvärmeprod!$B$1:$AV$1,0),FALSE)),"",VLOOKUP($B303,'Slutlig allokering kvv'!$B$1:$BA$480,MATCH(F$1,'Slutlig allokering kvv'!$B$1:$AS$1,0),FALSE))</f>
        <v>0.58836304413930096</v>
      </c>
      <c r="G303" s="122">
        <f>IF(ISERROR(1/VLOOKUP($B303,Kraftvärmeprod!$B$1:$AV$480,MATCH("Producerad elenergi i kraftvärmeverk (GWh)",Kraftvärmeprod!$B$1:$AV$1,0),FALSE)),"",VLOOKUP($B303,Kraftvärmeprod!$B$1:$AV$480,MATCH("Producerad elenergi i kraftvärmeverk (GWh)",Kraftvärmeprod!$B$1:$AV$1,0),FALSE))</f>
        <v>199.1</v>
      </c>
      <c r="H303" s="122" t="str">
        <f>IF(ISERROR(1/VLOOKUP($B303,Miljö!$B$1:$T$480,MATCH("Såld mängd produktionsspecifik fjärrvärme (GWh)",Miljö!$B$1:$T$1,0),FALSE)),"",VLOOKUP($B303,Miljö!$B$1:$T$480,MATCH("Såld mängd produktionsspecifik fjärrvärme (GWh)",Miljö!$B$1:$T$1,0),FALSE))</f>
        <v/>
      </c>
      <c r="J303" s="122" t="str">
        <f t="shared" si="4"/>
        <v>Tekniska Verken i Linköping AB</v>
      </c>
    </row>
    <row r="304" spans="1:10" x14ac:dyDescent="0.25">
      <c r="A304" t="s">
        <v>425</v>
      </c>
      <c r="B304" t="s">
        <v>430</v>
      </c>
      <c r="C304"/>
      <c r="D304" s="122" t="str">
        <f>IF(ISERROR(1/VLOOKUP($B304,Kraftvärmeprod!$B$1:$D$480,MATCH("Total värmeproduktion i kraftvärmeverk i kombinerad drift (GWh)",Kraftvärmeprod!$B$1:$AV$1,0),FALSE)),"Ej kraftvärme","Alternativproduktionsmetoden")</f>
        <v>Ej kraftvärme</v>
      </c>
      <c r="E304" s="122">
        <f>VLOOKUP($B304,Totalt!$B$1:$BP$480,MATCH("total el",Totalt!$B$1:$BP$1,0),FALSE)</f>
        <v>0.38</v>
      </c>
      <c r="F304" s="123" t="str">
        <f>IF(ISERROR(1/VLOOKUP($B304,Kraftvärmeprod!$B$1:$BD$480,MATCH("Total värmeproduktion i kraftvärmeverk i kombinerad drift (GWh)",Kraftvärmeprod!$B$1:$AV$1,0),FALSE)),"",VLOOKUP($B304,'Slutlig allokering kvv'!$B$1:$BA$480,MATCH(F$1,'Slutlig allokering kvv'!$B$1:$AS$1,0),FALSE))</f>
        <v/>
      </c>
      <c r="G304" s="122" t="str">
        <f>IF(ISERROR(1/VLOOKUP($B304,Kraftvärmeprod!$B$1:$AV$480,MATCH("Producerad elenergi i kraftvärmeverk (GWh)",Kraftvärmeprod!$B$1:$AV$1,0),FALSE)),"",VLOOKUP($B304,Kraftvärmeprod!$B$1:$AV$480,MATCH("Producerad elenergi i kraftvärmeverk (GWh)",Kraftvärmeprod!$B$1:$AV$1,0),FALSE))</f>
        <v/>
      </c>
      <c r="H304" s="122" t="str">
        <f>IF(ISERROR(1/VLOOKUP($B304,Miljö!$B$1:$T$480,MATCH("Såld mängd produktionsspecifik fjärrvärme (GWh)",Miljö!$B$1:$T$1,0),FALSE)),"",VLOOKUP($B304,Miljö!$B$1:$T$480,MATCH("Såld mängd produktionsspecifik fjärrvärme (GWh)",Miljö!$B$1:$T$1,0),FALSE))</f>
        <v/>
      </c>
      <c r="J304" s="122" t="str">
        <f t="shared" si="4"/>
        <v>Tekniska Verken i Linköping AB</v>
      </c>
    </row>
    <row r="305" spans="1:10" x14ac:dyDescent="0.25">
      <c r="A305" t="s">
        <v>425</v>
      </c>
      <c r="B305" t="s">
        <v>431</v>
      </c>
      <c r="C305"/>
      <c r="D305" s="122" t="str">
        <f>IF(ISERROR(1/VLOOKUP($B305,Kraftvärmeprod!$B$1:$D$480,MATCH("Total värmeproduktion i kraftvärmeverk i kombinerad drift (GWh)",Kraftvärmeprod!$B$1:$AV$1,0),FALSE)),"Ej kraftvärme","Alternativproduktionsmetoden")</f>
        <v>Ej kraftvärme</v>
      </c>
      <c r="E305" s="122">
        <f>VLOOKUP($B305,Totalt!$B$1:$BP$480,MATCH("total el",Totalt!$B$1:$BP$1,0),FALSE)</f>
        <v>0.56000000000000005</v>
      </c>
      <c r="F305" s="123" t="str">
        <f>IF(ISERROR(1/VLOOKUP($B305,Kraftvärmeprod!$B$1:$BD$480,MATCH("Total värmeproduktion i kraftvärmeverk i kombinerad drift (GWh)",Kraftvärmeprod!$B$1:$AV$1,0),FALSE)),"",VLOOKUP($B305,'Slutlig allokering kvv'!$B$1:$BA$480,MATCH(F$1,'Slutlig allokering kvv'!$B$1:$AS$1,0),FALSE))</f>
        <v/>
      </c>
      <c r="G305" s="122" t="str">
        <f>IF(ISERROR(1/VLOOKUP($B305,Kraftvärmeprod!$B$1:$AV$480,MATCH("Producerad elenergi i kraftvärmeverk (GWh)",Kraftvärmeprod!$B$1:$AV$1,0),FALSE)),"",VLOOKUP($B305,Kraftvärmeprod!$B$1:$AV$480,MATCH("Producerad elenergi i kraftvärmeverk (GWh)",Kraftvärmeprod!$B$1:$AV$1,0),FALSE))</f>
        <v/>
      </c>
      <c r="H305" s="122" t="str">
        <f>IF(ISERROR(1/VLOOKUP($B305,Miljö!$B$1:$T$480,MATCH("Såld mängd produktionsspecifik fjärrvärme (GWh)",Miljö!$B$1:$T$1,0),FALSE)),"",VLOOKUP($B305,Miljö!$B$1:$T$480,MATCH("Såld mängd produktionsspecifik fjärrvärme (GWh)",Miljö!$B$1:$T$1,0),FALSE))</f>
        <v/>
      </c>
      <c r="J305" s="122" t="str">
        <f t="shared" si="4"/>
        <v>Tekniska Verken i Linköping AB</v>
      </c>
    </row>
    <row r="306" spans="1:10" x14ac:dyDescent="0.25">
      <c r="A306" t="s">
        <v>432</v>
      </c>
      <c r="B306" t="s">
        <v>433</v>
      </c>
      <c r="C306"/>
      <c r="D306" s="122" t="str">
        <f>IF(ISERROR(1/VLOOKUP($B306,Kraftvärmeprod!$B$1:$D$480,MATCH("Total värmeproduktion i kraftvärmeverk i kombinerad drift (GWh)",Kraftvärmeprod!$B$1:$AV$1,0),FALSE)),"Ej kraftvärme","Alternativproduktionsmetoden")</f>
        <v>Ej kraftvärme</v>
      </c>
      <c r="E306" s="122">
        <f>VLOOKUP($B306,Totalt!$B$1:$BP$480,MATCH("total el",Totalt!$B$1:$BP$1,0),FALSE)</f>
        <v>0</v>
      </c>
      <c r="F306" s="123" t="str">
        <f>IF(ISERROR(1/VLOOKUP($B306,Kraftvärmeprod!$B$1:$BD$480,MATCH("Total värmeproduktion i kraftvärmeverk i kombinerad drift (GWh)",Kraftvärmeprod!$B$1:$AV$1,0),FALSE)),"",VLOOKUP($B306,'Slutlig allokering kvv'!$B$1:$BA$480,MATCH(F$1,'Slutlig allokering kvv'!$B$1:$AS$1,0),FALSE))</f>
        <v/>
      </c>
      <c r="G306" s="122" t="str">
        <f>IF(ISERROR(1/VLOOKUP($B306,Kraftvärmeprod!$B$1:$AV$480,MATCH("Producerad elenergi i kraftvärmeverk (GWh)",Kraftvärmeprod!$B$1:$AV$1,0),FALSE)),"",VLOOKUP($B306,Kraftvärmeprod!$B$1:$AV$480,MATCH("Producerad elenergi i kraftvärmeverk (GWh)",Kraftvärmeprod!$B$1:$AV$1,0),FALSE))</f>
        <v/>
      </c>
      <c r="H306" s="122" t="str">
        <f>IF(ISERROR(1/VLOOKUP($B306,Miljö!$B$1:$T$480,MATCH("Såld mängd produktionsspecifik fjärrvärme (GWh)",Miljö!$B$1:$T$1,0),FALSE)),"",VLOOKUP($B306,Miljö!$B$1:$T$480,MATCH("Såld mängd produktionsspecifik fjärrvärme (GWh)",Miljö!$B$1:$T$1,0),FALSE))</f>
        <v/>
      </c>
      <c r="J306" s="122" t="str">
        <f t="shared" si="4"/>
        <v>Telge Nät AB</v>
      </c>
    </row>
    <row r="307" spans="1:10" x14ac:dyDescent="0.25">
      <c r="A307" t="s">
        <v>432</v>
      </c>
      <c r="B307" t="s">
        <v>434</v>
      </c>
      <c r="C307"/>
      <c r="D307" s="122" t="str">
        <f>IF(ISERROR(1/VLOOKUP($B307,Kraftvärmeprod!$B$1:$D$480,MATCH("Total värmeproduktion i kraftvärmeverk i kombinerad drift (GWh)",Kraftvärmeprod!$B$1:$AV$1,0),FALSE)),"Ej kraftvärme","Alternativproduktionsmetoden")</f>
        <v>Ej kraftvärme</v>
      </c>
      <c r="E307" s="122">
        <f>VLOOKUP($B307,Totalt!$B$1:$BP$480,MATCH("total el",Totalt!$B$1:$BP$1,0),FALSE)</f>
        <v>0</v>
      </c>
      <c r="F307" s="123" t="str">
        <f>IF(ISERROR(1/VLOOKUP($B307,Kraftvärmeprod!$B$1:$BD$480,MATCH("Total värmeproduktion i kraftvärmeverk i kombinerad drift (GWh)",Kraftvärmeprod!$B$1:$AV$1,0),FALSE)),"",VLOOKUP($B307,'Slutlig allokering kvv'!$B$1:$BA$480,MATCH(F$1,'Slutlig allokering kvv'!$B$1:$AS$1,0),FALSE))</f>
        <v/>
      </c>
      <c r="G307" s="122" t="str">
        <f>IF(ISERROR(1/VLOOKUP($B307,Kraftvärmeprod!$B$1:$AV$480,MATCH("Producerad elenergi i kraftvärmeverk (GWh)",Kraftvärmeprod!$B$1:$AV$1,0),FALSE)),"",VLOOKUP($B307,Kraftvärmeprod!$B$1:$AV$480,MATCH("Producerad elenergi i kraftvärmeverk (GWh)",Kraftvärmeprod!$B$1:$AV$1,0),FALSE))</f>
        <v/>
      </c>
      <c r="H307" s="122" t="str">
        <f>IF(ISERROR(1/VLOOKUP($B307,Miljö!$B$1:$T$480,MATCH("Såld mängd produktionsspecifik fjärrvärme (GWh)",Miljö!$B$1:$T$1,0),FALSE)),"",VLOOKUP($B307,Miljö!$B$1:$T$480,MATCH("Såld mängd produktionsspecifik fjärrvärme (GWh)",Miljö!$B$1:$T$1,0),FALSE))</f>
        <v/>
      </c>
      <c r="J307" s="122" t="str">
        <f t="shared" si="4"/>
        <v>Telge Nät AB</v>
      </c>
    </row>
    <row r="308" spans="1:10" x14ac:dyDescent="0.25">
      <c r="A308" t="s">
        <v>432</v>
      </c>
      <c r="B308" t="s">
        <v>435</v>
      </c>
      <c r="C308"/>
      <c r="D308" s="122" t="str">
        <f>IF(ISERROR(1/VLOOKUP($B308,Kraftvärmeprod!$B$1:$D$480,MATCH("Total värmeproduktion i kraftvärmeverk i kombinerad drift (GWh)",Kraftvärmeprod!$B$1:$AV$1,0),FALSE)),"Ej kraftvärme","Alternativproduktionsmetoden")</f>
        <v>Ej kraftvärme</v>
      </c>
      <c r="E308" s="122">
        <f>VLOOKUP($B308,Totalt!$B$1:$BP$480,MATCH("total el",Totalt!$B$1:$BP$1,0),FALSE)</f>
        <v>18.149999999999999</v>
      </c>
      <c r="F308" s="123" t="str">
        <f>IF(ISERROR(1/VLOOKUP($B308,Kraftvärmeprod!$B$1:$BD$480,MATCH("Total värmeproduktion i kraftvärmeverk i kombinerad drift (GWh)",Kraftvärmeprod!$B$1:$AV$1,0),FALSE)),"",VLOOKUP($B308,'Slutlig allokering kvv'!$B$1:$BA$480,MATCH(F$1,'Slutlig allokering kvv'!$B$1:$AS$1,0),FALSE))</f>
        <v/>
      </c>
      <c r="G308" s="122" t="str">
        <f>IF(ISERROR(1/VLOOKUP($B308,Kraftvärmeprod!$B$1:$AV$480,MATCH("Producerad elenergi i kraftvärmeverk (GWh)",Kraftvärmeprod!$B$1:$AV$1,0),FALSE)),"",VLOOKUP($B308,Kraftvärmeprod!$B$1:$AV$480,MATCH("Producerad elenergi i kraftvärmeverk (GWh)",Kraftvärmeprod!$B$1:$AV$1,0),FALSE))</f>
        <v/>
      </c>
      <c r="H308" s="122" t="str">
        <f>IF(ISERROR(1/VLOOKUP($B308,Miljö!$B$1:$T$480,MATCH("Såld mängd produktionsspecifik fjärrvärme (GWh)",Miljö!$B$1:$T$1,0),FALSE)),"",VLOOKUP($B308,Miljö!$B$1:$T$480,MATCH("Såld mängd produktionsspecifik fjärrvärme (GWh)",Miljö!$B$1:$T$1,0),FALSE))</f>
        <v/>
      </c>
      <c r="J308" s="122" t="str">
        <f t="shared" si="4"/>
        <v>Telge Nät AB</v>
      </c>
    </row>
    <row r="309" spans="1:10" x14ac:dyDescent="0.25">
      <c r="A309" t="s">
        <v>436</v>
      </c>
      <c r="B309" t="s">
        <v>437</v>
      </c>
      <c r="C309"/>
      <c r="D309" s="122" t="str">
        <f>IF(ISERROR(1/VLOOKUP($B309,Kraftvärmeprod!$B$1:$D$480,MATCH("Total värmeproduktion i kraftvärmeverk i kombinerad drift (GWh)",Kraftvärmeprod!$B$1:$AV$1,0),FALSE)),"Ej kraftvärme","Alternativproduktionsmetoden")</f>
        <v>Alternativproduktionsmetoden</v>
      </c>
      <c r="E309" s="122">
        <f>VLOOKUP($B309,Totalt!$B$1:$BP$480,MATCH("total el",Totalt!$B$1:$BP$1,0),FALSE)</f>
        <v>1.7436499999999999</v>
      </c>
      <c r="F309" s="123">
        <f>IF(ISERROR(1/VLOOKUP($B309,Kraftvärmeprod!$B$1:$BD$480,MATCH("Total värmeproduktion i kraftvärmeverk i kombinerad drift (GWh)",Kraftvärmeprod!$B$1:$AV$1,0),FALSE)),"",VLOOKUP($B309,'Slutlig allokering kvv'!$B$1:$BA$480,MATCH(F$1,'Slutlig allokering kvv'!$B$1:$AS$1,0),FALSE))</f>
        <v>0.72182681883024269</v>
      </c>
      <c r="G309" s="122">
        <f>IF(ISERROR(1/VLOOKUP($B309,Kraftvärmeprod!$B$1:$AV$480,MATCH("Producerad elenergi i kraftvärmeverk (GWh)",Kraftvärmeprod!$B$1:$AV$1,0),FALSE)),"",VLOOKUP($B309,Kraftvärmeprod!$B$1:$AV$480,MATCH("Producerad elenergi i kraftvärmeverk (GWh)",Kraftvärmeprod!$B$1:$AV$1,0),FALSE))</f>
        <v>7.44</v>
      </c>
      <c r="H309" s="122" t="str">
        <f>IF(ISERROR(1/VLOOKUP($B309,Miljö!$B$1:$T$480,MATCH("Såld mängd produktionsspecifik fjärrvärme (GWh)",Miljö!$B$1:$T$1,0),FALSE)),"",VLOOKUP($B309,Miljö!$B$1:$T$480,MATCH("Såld mängd produktionsspecifik fjärrvärme (GWh)",Miljö!$B$1:$T$1,0),FALSE))</f>
        <v/>
      </c>
      <c r="J309" s="122" t="str">
        <f t="shared" si="4"/>
        <v>Tidaholms Energi AB</v>
      </c>
    </row>
    <row r="310" spans="1:10" x14ac:dyDescent="0.25">
      <c r="A310" t="s">
        <v>438</v>
      </c>
      <c r="B310" t="s">
        <v>439</v>
      </c>
      <c r="C310"/>
      <c r="D310" s="122" t="str">
        <f>IF(ISERROR(1/VLOOKUP($B310,Kraftvärmeprod!$B$1:$D$480,MATCH("Total värmeproduktion i kraftvärmeverk i kombinerad drift (GWh)",Kraftvärmeprod!$B$1:$AV$1,0),FALSE)),"Ej kraftvärme","Alternativproduktionsmetoden")</f>
        <v>Ej kraftvärme</v>
      </c>
      <c r="E310" s="122">
        <f>VLOOKUP($B310,Totalt!$B$1:$BP$480,MATCH("total el",Totalt!$B$1:$BP$1,0),FALSE)</f>
        <v>2.5569999999999999</v>
      </c>
      <c r="F310" s="123" t="str">
        <f>IF(ISERROR(1/VLOOKUP($B310,Kraftvärmeprod!$B$1:$BD$480,MATCH("Total värmeproduktion i kraftvärmeverk i kombinerad drift (GWh)",Kraftvärmeprod!$B$1:$AV$1,0),FALSE)),"",VLOOKUP($B310,'Slutlig allokering kvv'!$B$1:$BA$480,MATCH(F$1,'Slutlig allokering kvv'!$B$1:$AS$1,0),FALSE))</f>
        <v/>
      </c>
      <c r="G310" s="122" t="str">
        <f>IF(ISERROR(1/VLOOKUP($B310,Kraftvärmeprod!$B$1:$AV$480,MATCH("Producerad elenergi i kraftvärmeverk (GWh)",Kraftvärmeprod!$B$1:$AV$1,0),FALSE)),"",VLOOKUP($B310,Kraftvärmeprod!$B$1:$AV$480,MATCH("Producerad elenergi i kraftvärmeverk (GWh)",Kraftvärmeprod!$B$1:$AV$1,0),FALSE))</f>
        <v/>
      </c>
      <c r="H310" s="122" t="str">
        <f>IF(ISERROR(1/VLOOKUP($B310,Miljö!$B$1:$T$480,MATCH("Såld mängd produktionsspecifik fjärrvärme (GWh)",Miljö!$B$1:$T$1,0),FALSE)),"",VLOOKUP($B310,Miljö!$B$1:$T$480,MATCH("Såld mängd produktionsspecifik fjärrvärme (GWh)",Miljö!$B$1:$T$1,0),FALSE))</f>
        <v/>
      </c>
      <c r="J310" s="122" t="str">
        <f t="shared" si="4"/>
        <v>Tierps Fjärrvärme AB</v>
      </c>
    </row>
    <row r="311" spans="1:10" x14ac:dyDescent="0.25">
      <c r="A311" t="s">
        <v>438</v>
      </c>
      <c r="B311" t="s">
        <v>440</v>
      </c>
      <c r="C311"/>
      <c r="D311" s="122" t="str">
        <f>IF(ISERROR(1/VLOOKUP($B311,Kraftvärmeprod!$B$1:$D$480,MATCH("Total värmeproduktion i kraftvärmeverk i kombinerad drift (GWh)",Kraftvärmeprod!$B$1:$AV$1,0),FALSE)),"Ej kraftvärme","Alternativproduktionsmetoden")</f>
        <v>Ej kraftvärme</v>
      </c>
      <c r="E311" s="122">
        <f>VLOOKUP($B311,Totalt!$B$1:$BP$480,MATCH("total el",Totalt!$B$1:$BP$1,0),FALSE)</f>
        <v>0.30700000000000005</v>
      </c>
      <c r="F311" s="123" t="str">
        <f>IF(ISERROR(1/VLOOKUP($B311,Kraftvärmeprod!$B$1:$BD$480,MATCH("Total värmeproduktion i kraftvärmeverk i kombinerad drift (GWh)",Kraftvärmeprod!$B$1:$AV$1,0),FALSE)),"",VLOOKUP($B311,'Slutlig allokering kvv'!$B$1:$BA$480,MATCH(F$1,'Slutlig allokering kvv'!$B$1:$AS$1,0),FALSE))</f>
        <v/>
      </c>
      <c r="G311" s="122" t="str">
        <f>IF(ISERROR(1/VLOOKUP($B311,Kraftvärmeprod!$B$1:$AV$480,MATCH("Producerad elenergi i kraftvärmeverk (GWh)",Kraftvärmeprod!$B$1:$AV$1,0),FALSE)),"",VLOOKUP($B311,Kraftvärmeprod!$B$1:$AV$480,MATCH("Producerad elenergi i kraftvärmeverk (GWh)",Kraftvärmeprod!$B$1:$AV$1,0),FALSE))</f>
        <v/>
      </c>
      <c r="H311" s="122" t="str">
        <f>IF(ISERROR(1/VLOOKUP($B311,Miljö!$B$1:$T$480,MATCH("Såld mängd produktionsspecifik fjärrvärme (GWh)",Miljö!$B$1:$T$1,0),FALSE)),"",VLOOKUP($B311,Miljö!$B$1:$T$480,MATCH("Såld mängd produktionsspecifik fjärrvärme (GWh)",Miljö!$B$1:$T$1,0),FALSE))</f>
        <v/>
      </c>
      <c r="J311" s="122" t="str">
        <f t="shared" si="4"/>
        <v>Tierps Fjärrvärme AB</v>
      </c>
    </row>
    <row r="312" spans="1:10" x14ac:dyDescent="0.25">
      <c r="A312" t="s">
        <v>441</v>
      </c>
      <c r="B312" t="s">
        <v>442</v>
      </c>
      <c r="C312"/>
      <c r="D312" s="122" t="str">
        <f>IF(ISERROR(1/VLOOKUP($B312,Kraftvärmeprod!$B$1:$D$480,MATCH("Total värmeproduktion i kraftvärmeverk i kombinerad drift (GWh)",Kraftvärmeprod!$B$1:$AV$1,0),FALSE)),"Ej kraftvärme","Alternativproduktionsmetoden")</f>
        <v>Ej kraftvärme</v>
      </c>
      <c r="E312" s="122">
        <f>VLOOKUP($B312,Totalt!$B$1:$BP$480,MATCH("total el",Totalt!$B$1:$BP$1,0),FALSE)</f>
        <v>0</v>
      </c>
      <c r="F312" s="123" t="str">
        <f>IF(ISERROR(1/VLOOKUP($B312,Kraftvärmeprod!$B$1:$BD$480,MATCH("Total värmeproduktion i kraftvärmeverk i kombinerad drift (GWh)",Kraftvärmeprod!$B$1:$AV$1,0),FALSE)),"",VLOOKUP($B312,'Slutlig allokering kvv'!$B$1:$BA$480,MATCH(F$1,'Slutlig allokering kvv'!$B$1:$AS$1,0),FALSE))</f>
        <v/>
      </c>
      <c r="G312" s="122" t="str">
        <f>IF(ISERROR(1/VLOOKUP($B312,Kraftvärmeprod!$B$1:$AV$480,MATCH("Producerad elenergi i kraftvärmeverk (GWh)",Kraftvärmeprod!$B$1:$AV$1,0),FALSE)),"",VLOOKUP($B312,Kraftvärmeprod!$B$1:$AV$480,MATCH("Producerad elenergi i kraftvärmeverk (GWh)",Kraftvärmeprod!$B$1:$AV$1,0),FALSE))</f>
        <v/>
      </c>
      <c r="H312" s="122" t="str">
        <f>IF(ISERROR(1/VLOOKUP($B312,Miljö!$B$1:$T$480,MATCH("Såld mängd produktionsspecifik fjärrvärme (GWh)",Miljö!$B$1:$T$1,0),FALSE)),"",VLOOKUP($B312,Miljö!$B$1:$T$480,MATCH("Såld mängd produktionsspecifik fjärrvärme (GWh)",Miljö!$B$1:$T$1,0),FALSE))</f>
        <v/>
      </c>
      <c r="J312" s="122" t="str">
        <f t="shared" si="4"/>
        <v>Torsås fjärrvärmenät AB</v>
      </c>
    </row>
    <row r="313" spans="1:10" x14ac:dyDescent="0.25">
      <c r="A313" t="s">
        <v>443</v>
      </c>
      <c r="B313" t="s">
        <v>444</v>
      </c>
      <c r="C313"/>
      <c r="D313" s="122" t="str">
        <f>IF(ISERROR(1/VLOOKUP($B313,Kraftvärmeprod!$B$1:$D$480,MATCH("Total värmeproduktion i kraftvärmeverk i kombinerad drift (GWh)",Kraftvärmeprod!$B$1:$AV$1,0),FALSE)),"Ej kraftvärme","Alternativproduktionsmetoden")</f>
        <v>Alternativproduktionsmetoden</v>
      </c>
      <c r="E313" s="122">
        <f>VLOOKUP($B313,Totalt!$B$1:$BP$480,MATCH("total el",Totalt!$B$1:$BP$1,0),FALSE)</f>
        <v>2.5158499999999999</v>
      </c>
      <c r="F313" s="123">
        <f>IF(ISERROR(1/VLOOKUP($B313,Kraftvärmeprod!$B$1:$BD$480,MATCH("Total värmeproduktion i kraftvärmeverk i kombinerad drift (GWh)",Kraftvärmeprod!$B$1:$AV$1,0),FALSE)),"",VLOOKUP($B313,'Slutlig allokering kvv'!$B$1:$BA$480,MATCH(F$1,'Slutlig allokering kvv'!$B$1:$AS$1,0),FALSE))</f>
        <v>0.77232664670658691</v>
      </c>
      <c r="G313" s="122">
        <f>IF(ISERROR(1/VLOOKUP($B313,Kraftvärmeprod!$B$1:$AV$480,MATCH("Producerad elenergi i kraftvärmeverk (GWh)",Kraftvärmeprod!$B$1:$AV$1,0),FALSE)),"",VLOOKUP($B313,Kraftvärmeprod!$B$1:$AV$480,MATCH("Producerad elenergi i kraftvärmeverk (GWh)",Kraftvärmeprod!$B$1:$AV$1,0),FALSE))</f>
        <v>9.4</v>
      </c>
      <c r="H313" s="122" t="str">
        <f>IF(ISERROR(1/VLOOKUP($B313,Miljö!$B$1:$T$480,MATCH("Såld mängd produktionsspecifik fjärrvärme (GWh)",Miljö!$B$1:$T$1,0),FALSE)),"",VLOOKUP($B313,Miljö!$B$1:$T$480,MATCH("Såld mängd produktionsspecifik fjärrvärme (GWh)",Miljö!$B$1:$T$1,0),FALSE))</f>
        <v/>
      </c>
      <c r="J313" s="122" t="str">
        <f t="shared" si="4"/>
        <v>Tranås Energi AB</v>
      </c>
    </row>
    <row r="314" spans="1:10" x14ac:dyDescent="0.25">
      <c r="A314" t="s">
        <v>445</v>
      </c>
      <c r="B314" t="s">
        <v>446</v>
      </c>
      <c r="C314"/>
      <c r="D314" s="122" t="str">
        <f>IF(ISERROR(1/VLOOKUP($B314,Kraftvärmeprod!$B$1:$D$480,MATCH("Total värmeproduktion i kraftvärmeverk i kombinerad drift (GWh)",Kraftvärmeprod!$B$1:$AV$1,0),FALSE)),"Ej kraftvärme","Alternativproduktionsmetoden")</f>
        <v>Ej kraftvärme</v>
      </c>
      <c r="E314" s="122">
        <f>VLOOKUP($B314,Totalt!$B$1:$BP$480,MATCH("total el",Totalt!$B$1:$BP$1,0),FALSE)</f>
        <v>1.909</v>
      </c>
      <c r="F314" s="123" t="str">
        <f>IF(ISERROR(1/VLOOKUP($B314,Kraftvärmeprod!$B$1:$BD$480,MATCH("Total värmeproduktion i kraftvärmeverk i kombinerad drift (GWh)",Kraftvärmeprod!$B$1:$AV$1,0),FALSE)),"",VLOOKUP($B314,'Slutlig allokering kvv'!$B$1:$BA$480,MATCH(F$1,'Slutlig allokering kvv'!$B$1:$AS$1,0),FALSE))</f>
        <v/>
      </c>
      <c r="G314" s="122" t="str">
        <f>IF(ISERROR(1/VLOOKUP($B314,Kraftvärmeprod!$B$1:$AV$480,MATCH("Producerad elenergi i kraftvärmeverk (GWh)",Kraftvärmeprod!$B$1:$AV$1,0),FALSE)),"",VLOOKUP($B314,Kraftvärmeprod!$B$1:$AV$480,MATCH("Producerad elenergi i kraftvärmeverk (GWh)",Kraftvärmeprod!$B$1:$AV$1,0),FALSE))</f>
        <v/>
      </c>
      <c r="H314" s="122" t="str">
        <f>IF(ISERROR(1/VLOOKUP($B314,Miljö!$B$1:$T$480,MATCH("Såld mängd produktionsspecifik fjärrvärme (GWh)",Miljö!$B$1:$T$1,0),FALSE)),"",VLOOKUP($B314,Miljö!$B$1:$T$480,MATCH("Såld mängd produktionsspecifik fjärrvärme (GWh)",Miljö!$B$1:$T$1,0),FALSE))</f>
        <v/>
      </c>
      <c r="J314" s="122" t="str">
        <f t="shared" si="4"/>
        <v>Trelleborgs Fjärrvärme AB</v>
      </c>
    </row>
    <row r="315" spans="1:10" x14ac:dyDescent="0.25">
      <c r="A315" t="s">
        <v>447</v>
      </c>
      <c r="B315" t="s">
        <v>448</v>
      </c>
      <c r="C315"/>
      <c r="D315" s="122" t="str">
        <f>IF(ISERROR(1/VLOOKUP($B315,Kraftvärmeprod!$B$1:$D$480,MATCH("Total värmeproduktion i kraftvärmeverk i kombinerad drift (GWh)",Kraftvärmeprod!$B$1:$AV$1,0),FALSE)),"Ej kraftvärme","Alternativproduktionsmetoden")</f>
        <v>Alternativproduktionsmetoden</v>
      </c>
      <c r="E315" s="122">
        <f>VLOOKUP($B315,Totalt!$B$1:$BP$480,MATCH("total el",Totalt!$B$1:$BP$1,0),FALSE)</f>
        <v>19.299669999999999</v>
      </c>
      <c r="F315" s="123">
        <f>IF(ISERROR(1/VLOOKUP($B315,Kraftvärmeprod!$B$1:$BD$480,MATCH("Total värmeproduktion i kraftvärmeverk i kombinerad drift (GWh)",Kraftvärmeprod!$B$1:$AV$1,0),FALSE)),"",VLOOKUP($B315,'Slutlig allokering kvv'!$B$1:$BA$480,MATCH(F$1,'Slutlig allokering kvv'!$B$1:$AS$1,0),FALSE))</f>
        <v>0.64991843728581211</v>
      </c>
      <c r="G315" s="122">
        <f>IF(ISERROR(1/VLOOKUP($B315,Kraftvärmeprod!$B$1:$AV$480,MATCH("Producerad elenergi i kraftvärmeverk (GWh)",Kraftvärmeprod!$B$1:$AV$1,0),FALSE)),"",VLOOKUP($B315,Kraftvärmeprod!$B$1:$AV$480,MATCH("Producerad elenergi i kraftvärmeverk (GWh)",Kraftvärmeprod!$B$1:$AV$1,0),FALSE))</f>
        <v>21</v>
      </c>
      <c r="H315" s="122" t="str">
        <f>IF(ISERROR(1/VLOOKUP($B315,Miljö!$B$1:$T$480,MATCH("Såld mängd produktionsspecifik fjärrvärme (GWh)",Miljö!$B$1:$T$1,0),FALSE)),"",VLOOKUP($B315,Miljö!$B$1:$T$480,MATCH("Såld mängd produktionsspecifik fjärrvärme (GWh)",Miljö!$B$1:$T$1,0),FALSE))</f>
        <v/>
      </c>
      <c r="J315" s="122" t="str">
        <f t="shared" si="4"/>
        <v>Trollhättan Energi AB</v>
      </c>
    </row>
    <row r="316" spans="1:10" x14ac:dyDescent="0.25">
      <c r="A316" t="s">
        <v>449</v>
      </c>
      <c r="B316" t="s">
        <v>450</v>
      </c>
      <c r="C316"/>
      <c r="D316" s="122" t="str">
        <f>IF(ISERROR(1/VLOOKUP($B316,Kraftvärmeprod!$B$1:$D$480,MATCH("Total värmeproduktion i kraftvärmeverk i kombinerad drift (GWh)",Kraftvärmeprod!$B$1:$AV$1,0),FALSE)),"Ej kraftvärme","Alternativproduktionsmetoden")</f>
        <v>Ej kraftvärme</v>
      </c>
      <c r="E316" s="122">
        <f>VLOOKUP($B316,Totalt!$B$1:$BP$480,MATCH("total el",Totalt!$B$1:$BP$1,0),FALSE)</f>
        <v>8.1000000000000003E-2</v>
      </c>
      <c r="F316" s="123" t="str">
        <f>IF(ISERROR(1/VLOOKUP($B316,Kraftvärmeprod!$B$1:$BD$480,MATCH("Total värmeproduktion i kraftvärmeverk i kombinerad drift (GWh)",Kraftvärmeprod!$B$1:$AV$1,0),FALSE)),"",VLOOKUP($B316,'Slutlig allokering kvv'!$B$1:$BA$480,MATCH(F$1,'Slutlig allokering kvv'!$B$1:$AS$1,0),FALSE))</f>
        <v/>
      </c>
      <c r="G316" s="122" t="str">
        <f>IF(ISERROR(1/VLOOKUP($B316,Kraftvärmeprod!$B$1:$AV$480,MATCH("Producerad elenergi i kraftvärmeverk (GWh)",Kraftvärmeprod!$B$1:$AV$1,0),FALSE)),"",VLOOKUP($B316,Kraftvärmeprod!$B$1:$AV$480,MATCH("Producerad elenergi i kraftvärmeverk (GWh)",Kraftvärmeprod!$B$1:$AV$1,0),FALSE))</f>
        <v/>
      </c>
      <c r="H316" s="122" t="str">
        <f>IF(ISERROR(1/VLOOKUP($B316,Miljö!$B$1:$T$480,MATCH("Såld mängd produktionsspecifik fjärrvärme (GWh)",Miljö!$B$1:$T$1,0),FALSE)),"",VLOOKUP($B316,Miljö!$B$1:$T$480,MATCH("Såld mängd produktionsspecifik fjärrvärme (GWh)",Miljö!$B$1:$T$1,0),FALSE))</f>
        <v/>
      </c>
      <c r="J316" s="122" t="str">
        <f t="shared" si="4"/>
        <v>Uddevalla Energi AB</v>
      </c>
    </row>
    <row r="317" spans="1:10" x14ac:dyDescent="0.25">
      <c r="A317" t="s">
        <v>449</v>
      </c>
      <c r="B317" t="s">
        <v>451</v>
      </c>
      <c r="C317"/>
      <c r="D317" s="122" t="str">
        <f>IF(ISERROR(1/VLOOKUP($B317,Kraftvärmeprod!$B$1:$D$480,MATCH("Total värmeproduktion i kraftvärmeverk i kombinerad drift (GWh)",Kraftvärmeprod!$B$1:$AV$1,0),FALSE)),"Ej kraftvärme","Alternativproduktionsmetoden")</f>
        <v>Ej kraftvärme</v>
      </c>
      <c r="E317" s="122">
        <f>VLOOKUP($B317,Totalt!$B$1:$BP$480,MATCH("total el",Totalt!$B$1:$BP$1,0),FALSE)</f>
        <v>0.13</v>
      </c>
      <c r="F317" s="123" t="str">
        <f>IF(ISERROR(1/VLOOKUP($B317,Kraftvärmeprod!$B$1:$BD$480,MATCH("Total värmeproduktion i kraftvärmeverk i kombinerad drift (GWh)",Kraftvärmeprod!$B$1:$AV$1,0),FALSE)),"",VLOOKUP($B317,'Slutlig allokering kvv'!$B$1:$BA$480,MATCH(F$1,'Slutlig allokering kvv'!$B$1:$AS$1,0),FALSE))</f>
        <v/>
      </c>
      <c r="G317" s="122" t="str">
        <f>IF(ISERROR(1/VLOOKUP($B317,Kraftvärmeprod!$B$1:$AV$480,MATCH("Producerad elenergi i kraftvärmeverk (GWh)",Kraftvärmeprod!$B$1:$AV$1,0),FALSE)),"",VLOOKUP($B317,Kraftvärmeprod!$B$1:$AV$480,MATCH("Producerad elenergi i kraftvärmeverk (GWh)",Kraftvärmeprod!$B$1:$AV$1,0),FALSE))</f>
        <v/>
      </c>
      <c r="H317" s="122" t="str">
        <f>IF(ISERROR(1/VLOOKUP($B317,Miljö!$B$1:$T$480,MATCH("Såld mängd produktionsspecifik fjärrvärme (GWh)",Miljö!$B$1:$T$1,0),FALSE)),"",VLOOKUP($B317,Miljö!$B$1:$T$480,MATCH("Såld mängd produktionsspecifik fjärrvärme (GWh)",Miljö!$B$1:$T$1,0),FALSE))</f>
        <v/>
      </c>
      <c r="J317" s="122" t="str">
        <f t="shared" si="4"/>
        <v>Uddevalla Energi AB</v>
      </c>
    </row>
    <row r="318" spans="1:10" x14ac:dyDescent="0.25">
      <c r="A318" t="s">
        <v>449</v>
      </c>
      <c r="B318" t="s">
        <v>452</v>
      </c>
      <c r="C318"/>
      <c r="D318" s="122" t="str">
        <f>IF(ISERROR(1/VLOOKUP($B318,Kraftvärmeprod!$B$1:$D$480,MATCH("Total värmeproduktion i kraftvärmeverk i kombinerad drift (GWh)",Kraftvärmeprod!$B$1:$AV$1,0),FALSE)),"Ej kraftvärme","Alternativproduktionsmetoden")</f>
        <v>Alternativproduktionsmetoden</v>
      </c>
      <c r="E318" s="122">
        <f>VLOOKUP($B318,Totalt!$B$1:$BP$480,MATCH("total el",Totalt!$B$1:$BP$1,0),FALSE)</f>
        <v>10.1982</v>
      </c>
      <c r="F318" s="123">
        <f>IF(ISERROR(1/VLOOKUP($B318,Kraftvärmeprod!$B$1:$BD$480,MATCH("Total värmeproduktion i kraftvärmeverk i kombinerad drift (GWh)",Kraftvärmeprod!$B$1:$AV$1,0),FALSE)),"",VLOOKUP($B318,'Slutlig allokering kvv'!$B$1:$BA$480,MATCH(F$1,'Slutlig allokering kvv'!$B$1:$AS$1,0),FALSE))</f>
        <v>0.46795575967757047</v>
      </c>
      <c r="G318" s="122">
        <f>IF(ISERROR(1/VLOOKUP($B318,Kraftvärmeprod!$B$1:$AV$480,MATCH("Producerad elenergi i kraftvärmeverk (GWh)",Kraftvärmeprod!$B$1:$AV$1,0),FALSE)),"",VLOOKUP($B318,Kraftvärmeprod!$B$1:$AV$480,MATCH("Producerad elenergi i kraftvärmeverk (GWh)",Kraftvärmeprod!$B$1:$AV$1,0),FALSE))</f>
        <v>59.01</v>
      </c>
      <c r="H318" s="122" t="str">
        <f>IF(ISERROR(1/VLOOKUP($B318,Miljö!$B$1:$T$480,MATCH("Såld mängd produktionsspecifik fjärrvärme (GWh)",Miljö!$B$1:$T$1,0),FALSE)),"",VLOOKUP($B318,Miljö!$B$1:$T$480,MATCH("Såld mängd produktionsspecifik fjärrvärme (GWh)",Miljö!$B$1:$T$1,0),FALSE))</f>
        <v/>
      </c>
      <c r="J318" s="122" t="str">
        <f t="shared" si="4"/>
        <v>Uddevalla Energi AB</v>
      </c>
    </row>
    <row r="319" spans="1:10" x14ac:dyDescent="0.25">
      <c r="A319" t="s">
        <v>453</v>
      </c>
      <c r="B319" t="s">
        <v>454</v>
      </c>
      <c r="C319"/>
      <c r="D319" s="122" t="str">
        <f>IF(ISERROR(1/VLOOKUP($B319,Kraftvärmeprod!$B$1:$D$480,MATCH("Total värmeproduktion i kraftvärmeverk i kombinerad drift (GWh)",Kraftvärmeprod!$B$1:$AV$1,0),FALSE)),"Ej kraftvärme","Alternativproduktionsmetoden")</f>
        <v>Ej kraftvärme</v>
      </c>
      <c r="E319" s="122">
        <f>VLOOKUP($B319,Totalt!$B$1:$BP$480,MATCH("total el",Totalt!$B$1:$BP$1,0),FALSE)</f>
        <v>3.1850000000000003E-2</v>
      </c>
      <c r="F319" s="123" t="str">
        <f>IF(ISERROR(1/VLOOKUP($B319,Kraftvärmeprod!$B$1:$BD$480,MATCH("Total värmeproduktion i kraftvärmeverk i kombinerad drift (GWh)",Kraftvärmeprod!$B$1:$AV$1,0),FALSE)),"",VLOOKUP($B319,'Slutlig allokering kvv'!$B$1:$BA$480,MATCH(F$1,'Slutlig allokering kvv'!$B$1:$AS$1,0),FALSE))</f>
        <v/>
      </c>
      <c r="G319" s="122" t="str">
        <f>IF(ISERROR(1/VLOOKUP($B319,Kraftvärmeprod!$B$1:$AV$480,MATCH("Producerad elenergi i kraftvärmeverk (GWh)",Kraftvärmeprod!$B$1:$AV$1,0),FALSE)),"",VLOOKUP($B319,Kraftvärmeprod!$B$1:$AV$480,MATCH("Producerad elenergi i kraftvärmeverk (GWh)",Kraftvärmeprod!$B$1:$AV$1,0),FALSE))</f>
        <v/>
      </c>
      <c r="H319" s="122" t="str">
        <f>IF(ISERROR(1/VLOOKUP($B319,Miljö!$B$1:$T$480,MATCH("Såld mängd produktionsspecifik fjärrvärme (GWh)",Miljö!$B$1:$T$1,0),FALSE)),"",VLOOKUP($B319,Miljö!$B$1:$T$480,MATCH("Såld mängd produktionsspecifik fjärrvärme (GWh)",Miljö!$B$1:$T$1,0),FALSE))</f>
        <v/>
      </c>
      <c r="J319" s="122" t="str">
        <f t="shared" si="4"/>
        <v>Ulricehamns Energi AB</v>
      </c>
    </row>
    <row r="320" spans="1:10" x14ac:dyDescent="0.25">
      <c r="A320" t="s">
        <v>453</v>
      </c>
      <c r="B320" t="s">
        <v>455</v>
      </c>
      <c r="C320"/>
      <c r="D320" s="122" t="str">
        <f>IF(ISERROR(1/VLOOKUP($B320,Kraftvärmeprod!$B$1:$D$480,MATCH("Total värmeproduktion i kraftvärmeverk i kombinerad drift (GWh)",Kraftvärmeprod!$B$1:$AV$1,0),FALSE)),"Ej kraftvärme","Alternativproduktionsmetoden")</f>
        <v>Ej kraftvärme</v>
      </c>
      <c r="E320" s="122">
        <f>VLOOKUP($B320,Totalt!$B$1:$BP$480,MATCH("total el",Totalt!$B$1:$BP$1,0),FALSE)</f>
        <v>1.1058999999999999E-2</v>
      </c>
      <c r="F320" s="123" t="str">
        <f>IF(ISERROR(1/VLOOKUP($B320,Kraftvärmeprod!$B$1:$BD$480,MATCH("Total värmeproduktion i kraftvärmeverk i kombinerad drift (GWh)",Kraftvärmeprod!$B$1:$AV$1,0),FALSE)),"",VLOOKUP($B320,'Slutlig allokering kvv'!$B$1:$BA$480,MATCH(F$1,'Slutlig allokering kvv'!$B$1:$AS$1,0),FALSE))</f>
        <v/>
      </c>
      <c r="G320" s="122" t="str">
        <f>IF(ISERROR(1/VLOOKUP($B320,Kraftvärmeprod!$B$1:$AV$480,MATCH("Producerad elenergi i kraftvärmeverk (GWh)",Kraftvärmeprod!$B$1:$AV$1,0),FALSE)),"",VLOOKUP($B320,Kraftvärmeprod!$B$1:$AV$480,MATCH("Producerad elenergi i kraftvärmeverk (GWh)",Kraftvärmeprod!$B$1:$AV$1,0),FALSE))</f>
        <v/>
      </c>
      <c r="H320" s="122" t="str">
        <f>IF(ISERROR(1/VLOOKUP($B320,Miljö!$B$1:$T$480,MATCH("Såld mängd produktionsspecifik fjärrvärme (GWh)",Miljö!$B$1:$T$1,0),FALSE)),"",VLOOKUP($B320,Miljö!$B$1:$T$480,MATCH("Såld mängd produktionsspecifik fjärrvärme (GWh)",Miljö!$B$1:$T$1,0),FALSE))</f>
        <v/>
      </c>
      <c r="J320" s="122" t="str">
        <f t="shared" si="4"/>
        <v>Ulricehamns Energi AB</v>
      </c>
    </row>
    <row r="321" spans="1:10" x14ac:dyDescent="0.25">
      <c r="A321" t="s">
        <v>453</v>
      </c>
      <c r="B321" t="s">
        <v>456</v>
      </c>
      <c r="C321"/>
      <c r="D321" s="122" t="str">
        <f>IF(ISERROR(1/VLOOKUP($B321,Kraftvärmeprod!$B$1:$D$480,MATCH("Total värmeproduktion i kraftvärmeverk i kombinerad drift (GWh)",Kraftvärmeprod!$B$1:$AV$1,0),FALSE)),"Ej kraftvärme","Alternativproduktionsmetoden")</f>
        <v>Ej kraftvärme</v>
      </c>
      <c r="E321" s="122">
        <f>VLOOKUP($B321,Totalt!$B$1:$BP$480,MATCH("total el",Totalt!$B$1:$BP$1,0),FALSE)</f>
        <v>0.56720000000000004</v>
      </c>
      <c r="F321" s="123" t="str">
        <f>IF(ISERROR(1/VLOOKUP($B321,Kraftvärmeprod!$B$1:$BD$480,MATCH("Total värmeproduktion i kraftvärmeverk i kombinerad drift (GWh)",Kraftvärmeprod!$B$1:$AV$1,0),FALSE)),"",VLOOKUP($B321,'Slutlig allokering kvv'!$B$1:$BA$480,MATCH(F$1,'Slutlig allokering kvv'!$B$1:$AS$1,0),FALSE))</f>
        <v/>
      </c>
      <c r="G321" s="122" t="str">
        <f>IF(ISERROR(1/VLOOKUP($B321,Kraftvärmeprod!$B$1:$AV$480,MATCH("Producerad elenergi i kraftvärmeverk (GWh)",Kraftvärmeprod!$B$1:$AV$1,0),FALSE)),"",VLOOKUP($B321,Kraftvärmeprod!$B$1:$AV$480,MATCH("Producerad elenergi i kraftvärmeverk (GWh)",Kraftvärmeprod!$B$1:$AV$1,0),FALSE))</f>
        <v/>
      </c>
      <c r="H321" s="122" t="str">
        <f>IF(ISERROR(1/VLOOKUP($B321,Miljö!$B$1:$T$480,MATCH("Såld mängd produktionsspecifik fjärrvärme (GWh)",Miljö!$B$1:$T$1,0),FALSE)),"",VLOOKUP($B321,Miljö!$B$1:$T$480,MATCH("Såld mängd produktionsspecifik fjärrvärme (GWh)",Miljö!$B$1:$T$1,0),FALSE))</f>
        <v/>
      </c>
      <c r="J321" s="122" t="str">
        <f t="shared" si="4"/>
        <v>Ulricehamns Energi AB</v>
      </c>
    </row>
    <row r="322" spans="1:10" x14ac:dyDescent="0.25">
      <c r="A322" t="s">
        <v>457</v>
      </c>
      <c r="B322" t="s">
        <v>458</v>
      </c>
      <c r="C322"/>
      <c r="D322" s="122" t="str">
        <f>IF(ISERROR(1/VLOOKUP($B322,Kraftvärmeprod!$B$1:$D$480,MATCH("Total värmeproduktion i kraftvärmeverk i kombinerad drift (GWh)",Kraftvärmeprod!$B$1:$AV$1,0),FALSE)),"Ej kraftvärme","Alternativproduktionsmetoden")</f>
        <v>Ej kraftvärme</v>
      </c>
      <c r="E322" s="122">
        <f>VLOOKUP($B322,Totalt!$B$1:$BP$480,MATCH("total el",Totalt!$B$1:$BP$1,0),FALSE)</f>
        <v>0.14299999999999999</v>
      </c>
      <c r="F322" s="123" t="str">
        <f>IF(ISERROR(1/VLOOKUP($B322,Kraftvärmeprod!$B$1:$BD$480,MATCH("Total värmeproduktion i kraftvärmeverk i kombinerad drift (GWh)",Kraftvärmeprod!$B$1:$AV$1,0),FALSE)),"",VLOOKUP($B322,'Slutlig allokering kvv'!$B$1:$BA$480,MATCH(F$1,'Slutlig allokering kvv'!$B$1:$AS$1,0),FALSE))</f>
        <v/>
      </c>
      <c r="G322" s="122" t="str">
        <f>IF(ISERROR(1/VLOOKUP($B322,Kraftvärmeprod!$B$1:$AV$480,MATCH("Producerad elenergi i kraftvärmeverk (GWh)",Kraftvärmeprod!$B$1:$AV$1,0),FALSE)),"",VLOOKUP($B322,Kraftvärmeprod!$B$1:$AV$480,MATCH("Producerad elenergi i kraftvärmeverk (GWh)",Kraftvärmeprod!$B$1:$AV$1,0),FALSE))</f>
        <v/>
      </c>
      <c r="H322" s="122" t="str">
        <f>IF(ISERROR(1/VLOOKUP($B322,Miljö!$B$1:$T$480,MATCH("Såld mängd produktionsspecifik fjärrvärme (GWh)",Miljö!$B$1:$T$1,0),FALSE)),"",VLOOKUP($B322,Miljö!$B$1:$T$480,MATCH("Såld mängd produktionsspecifik fjärrvärme (GWh)",Miljö!$B$1:$T$1,0),FALSE))</f>
        <v/>
      </c>
      <c r="J322" s="122" t="str">
        <f t="shared" si="4"/>
        <v>Umeå Energi AB</v>
      </c>
    </row>
    <row r="323" spans="1:10" x14ac:dyDescent="0.25">
      <c r="A323" t="s">
        <v>457</v>
      </c>
      <c r="B323" t="s">
        <v>459</v>
      </c>
      <c r="C323"/>
      <c r="D323" s="122" t="str">
        <f>IF(ISERROR(1/VLOOKUP($B323,Kraftvärmeprod!$B$1:$D$480,MATCH("Total värmeproduktion i kraftvärmeverk i kombinerad drift (GWh)",Kraftvärmeprod!$B$1:$AV$1,0),FALSE)),"Ej kraftvärme","Alternativproduktionsmetoden")</f>
        <v>Ej kraftvärme</v>
      </c>
      <c r="E323" s="122">
        <f>VLOOKUP($B323,Totalt!$B$1:$BP$480,MATCH("total el",Totalt!$B$1:$BP$1,0),FALSE)</f>
        <v>0.17399999999999999</v>
      </c>
      <c r="F323" s="123" t="str">
        <f>IF(ISERROR(1/VLOOKUP($B323,Kraftvärmeprod!$B$1:$BD$480,MATCH("Total värmeproduktion i kraftvärmeverk i kombinerad drift (GWh)",Kraftvärmeprod!$B$1:$AV$1,0),FALSE)),"",VLOOKUP($B323,'Slutlig allokering kvv'!$B$1:$BA$480,MATCH(F$1,'Slutlig allokering kvv'!$B$1:$AS$1,0),FALSE))</f>
        <v/>
      </c>
      <c r="G323" s="122" t="str">
        <f>IF(ISERROR(1/VLOOKUP($B323,Kraftvärmeprod!$B$1:$AV$480,MATCH("Producerad elenergi i kraftvärmeverk (GWh)",Kraftvärmeprod!$B$1:$AV$1,0),FALSE)),"",VLOOKUP($B323,Kraftvärmeprod!$B$1:$AV$480,MATCH("Producerad elenergi i kraftvärmeverk (GWh)",Kraftvärmeprod!$B$1:$AV$1,0),FALSE))</f>
        <v/>
      </c>
      <c r="H323" s="122" t="str">
        <f>IF(ISERROR(1/VLOOKUP($B323,Miljö!$B$1:$T$480,MATCH("Såld mängd produktionsspecifik fjärrvärme (GWh)",Miljö!$B$1:$T$1,0),FALSE)),"",VLOOKUP($B323,Miljö!$B$1:$T$480,MATCH("Såld mängd produktionsspecifik fjärrvärme (GWh)",Miljö!$B$1:$T$1,0),FALSE))</f>
        <v/>
      </c>
      <c r="J323" s="122" t="str">
        <f t="shared" ref="J323:J386" si="5">A323</f>
        <v>Umeå Energi AB</v>
      </c>
    </row>
    <row r="324" spans="1:10" x14ac:dyDescent="0.25">
      <c r="A324" t="s">
        <v>457</v>
      </c>
      <c r="B324" t="s">
        <v>460</v>
      </c>
      <c r="C324"/>
      <c r="D324" s="122" t="str">
        <f>IF(ISERROR(1/VLOOKUP($B324,Kraftvärmeprod!$B$1:$D$480,MATCH("Total värmeproduktion i kraftvärmeverk i kombinerad drift (GWh)",Kraftvärmeprod!$B$1:$AV$1,0),FALSE)),"Ej kraftvärme","Alternativproduktionsmetoden")</f>
        <v>Ej kraftvärme</v>
      </c>
      <c r="E324" s="122">
        <f>VLOOKUP($B324,Totalt!$B$1:$BP$480,MATCH("total el",Totalt!$B$1:$BP$1,0),FALSE)</f>
        <v>0.05</v>
      </c>
      <c r="F324" s="123" t="str">
        <f>IF(ISERROR(1/VLOOKUP($B324,Kraftvärmeprod!$B$1:$BD$480,MATCH("Total värmeproduktion i kraftvärmeverk i kombinerad drift (GWh)",Kraftvärmeprod!$B$1:$AV$1,0),FALSE)),"",VLOOKUP($B324,'Slutlig allokering kvv'!$B$1:$BA$480,MATCH(F$1,'Slutlig allokering kvv'!$B$1:$AS$1,0),FALSE))</f>
        <v/>
      </c>
      <c r="G324" s="122" t="str">
        <f>IF(ISERROR(1/VLOOKUP($B324,Kraftvärmeprod!$B$1:$AV$480,MATCH("Producerad elenergi i kraftvärmeverk (GWh)",Kraftvärmeprod!$B$1:$AV$1,0),FALSE)),"",VLOOKUP($B324,Kraftvärmeprod!$B$1:$AV$480,MATCH("Producerad elenergi i kraftvärmeverk (GWh)",Kraftvärmeprod!$B$1:$AV$1,0),FALSE))</f>
        <v/>
      </c>
      <c r="H324" s="122" t="str">
        <f>IF(ISERROR(1/VLOOKUP($B324,Miljö!$B$1:$T$480,MATCH("Såld mängd produktionsspecifik fjärrvärme (GWh)",Miljö!$B$1:$T$1,0),FALSE)),"",VLOOKUP($B324,Miljö!$B$1:$T$480,MATCH("Såld mängd produktionsspecifik fjärrvärme (GWh)",Miljö!$B$1:$T$1,0),FALSE))</f>
        <v/>
      </c>
      <c r="J324" s="122" t="str">
        <f t="shared" si="5"/>
        <v>Umeå Energi AB</v>
      </c>
    </row>
    <row r="325" spans="1:10" x14ac:dyDescent="0.25">
      <c r="A325" t="s">
        <v>457</v>
      </c>
      <c r="B325" t="s">
        <v>461</v>
      </c>
      <c r="C325"/>
      <c r="D325" s="122" t="str">
        <f>IF(ISERROR(1/VLOOKUP($B325,Kraftvärmeprod!$B$1:$D$480,MATCH("Total värmeproduktion i kraftvärmeverk i kombinerad drift (GWh)",Kraftvärmeprod!$B$1:$AV$1,0),FALSE)),"Ej kraftvärme","Alternativproduktionsmetoden")</f>
        <v>Alternativproduktionsmetoden</v>
      </c>
      <c r="E325" s="122">
        <f>VLOOKUP($B325,Totalt!$B$1:$BP$480,MATCH("total el",Totalt!$B$1:$BP$1,0),FALSE)</f>
        <v>50.052999999999997</v>
      </c>
      <c r="F325" s="123">
        <f>IF(ISERROR(1/VLOOKUP($B325,Kraftvärmeprod!$B$1:$BD$480,MATCH("Total värmeproduktion i kraftvärmeverk i kombinerad drift (GWh)",Kraftvärmeprod!$B$1:$AV$1,0),FALSE)),"",VLOOKUP($B325,'Slutlig allokering kvv'!$B$1:$BA$480,MATCH(F$1,'Slutlig allokering kvv'!$B$1:$AS$1,0),FALSE))</f>
        <v>0.50458987381853604</v>
      </c>
      <c r="G325" s="122">
        <f>IF(ISERROR(1/VLOOKUP($B325,Kraftvärmeprod!$B$1:$AV$480,MATCH("Producerad elenergi i kraftvärmeverk (GWh)",Kraftvärmeprod!$B$1:$AV$1,0),FALSE)),"",VLOOKUP($B325,Kraftvärmeprod!$B$1:$AV$480,MATCH("Producerad elenergi i kraftvärmeverk (GWh)",Kraftvärmeprod!$B$1:$AV$1,0),FALSE))</f>
        <v>220</v>
      </c>
      <c r="H325" s="122" t="str">
        <f>IF(ISERROR(1/VLOOKUP($B325,Miljö!$B$1:$T$480,MATCH("Såld mängd produktionsspecifik fjärrvärme (GWh)",Miljö!$B$1:$T$1,0),FALSE)),"",VLOOKUP($B325,Miljö!$B$1:$T$480,MATCH("Såld mängd produktionsspecifik fjärrvärme (GWh)",Miljö!$B$1:$T$1,0),FALSE))</f>
        <v/>
      </c>
      <c r="J325" s="122" t="str">
        <f t="shared" si="5"/>
        <v>Umeå Energi AB</v>
      </c>
    </row>
    <row r="326" spans="1:10" x14ac:dyDescent="0.25">
      <c r="A326" t="s">
        <v>462</v>
      </c>
      <c r="B326" t="s">
        <v>463</v>
      </c>
      <c r="C326"/>
      <c r="D326" s="122" t="str">
        <f>IF(ISERROR(1/VLOOKUP($B326,Kraftvärmeprod!$B$1:$D$480,MATCH("Total värmeproduktion i kraftvärmeverk i kombinerad drift (GWh)",Kraftvärmeprod!$B$1:$AV$1,0),FALSE)),"Ej kraftvärme","Alternativproduktionsmetoden")</f>
        <v>Ej kraftvärme</v>
      </c>
      <c r="E326" s="122">
        <f>VLOOKUP($B326,Totalt!$B$1:$BP$480,MATCH("total el",Totalt!$B$1:$BP$1,0),FALSE)</f>
        <v>0</v>
      </c>
      <c r="F326" s="123" t="str">
        <f>IF(ISERROR(1/VLOOKUP($B326,Kraftvärmeprod!$B$1:$BD$480,MATCH("Total värmeproduktion i kraftvärmeverk i kombinerad drift (GWh)",Kraftvärmeprod!$B$1:$AV$1,0),FALSE)),"",VLOOKUP($B326,'Slutlig allokering kvv'!$B$1:$BA$480,MATCH(F$1,'Slutlig allokering kvv'!$B$1:$AS$1,0),FALSE))</f>
        <v/>
      </c>
      <c r="G326" s="122" t="str">
        <f>IF(ISERROR(1/VLOOKUP($B326,Kraftvärmeprod!$B$1:$AV$480,MATCH("Producerad elenergi i kraftvärmeverk (GWh)",Kraftvärmeprod!$B$1:$AV$1,0),FALSE)),"",VLOOKUP($B326,Kraftvärmeprod!$B$1:$AV$480,MATCH("Producerad elenergi i kraftvärmeverk (GWh)",Kraftvärmeprod!$B$1:$AV$1,0),FALSE))</f>
        <v/>
      </c>
      <c r="H326" s="122" t="str">
        <f>IF(ISERROR(1/VLOOKUP($B326,Miljö!$B$1:$T$480,MATCH("Såld mängd produktionsspecifik fjärrvärme (GWh)",Miljö!$B$1:$T$1,0),FALSE)),"",VLOOKUP($B326,Miljö!$B$1:$T$480,MATCH("Såld mängd produktionsspecifik fjärrvärme (GWh)",Miljö!$B$1:$T$1,0),FALSE))</f>
        <v/>
      </c>
      <c r="J326" s="122" t="str">
        <f t="shared" si="5"/>
        <v>Vaggeryds Energi AB</v>
      </c>
    </row>
    <row r="327" spans="1:10" x14ac:dyDescent="0.25">
      <c r="A327" t="s">
        <v>462</v>
      </c>
      <c r="B327" t="s">
        <v>464</v>
      </c>
      <c r="C327"/>
      <c r="D327" s="122" t="str">
        <f>IF(ISERROR(1/VLOOKUP($B327,Kraftvärmeprod!$B$1:$D$480,MATCH("Total värmeproduktion i kraftvärmeverk i kombinerad drift (GWh)",Kraftvärmeprod!$B$1:$AV$1,0),FALSE)),"Ej kraftvärme","Alternativproduktionsmetoden")</f>
        <v>Ej kraftvärme</v>
      </c>
      <c r="E327" s="122">
        <f>VLOOKUP($B327,Totalt!$B$1:$BP$480,MATCH("total el",Totalt!$B$1:$BP$1,0),FALSE)</f>
        <v>0</v>
      </c>
      <c r="F327" s="123" t="str">
        <f>IF(ISERROR(1/VLOOKUP($B327,Kraftvärmeprod!$B$1:$BD$480,MATCH("Total värmeproduktion i kraftvärmeverk i kombinerad drift (GWh)",Kraftvärmeprod!$B$1:$AV$1,0),FALSE)),"",VLOOKUP($B327,'Slutlig allokering kvv'!$B$1:$BA$480,MATCH(F$1,'Slutlig allokering kvv'!$B$1:$AS$1,0),FALSE))</f>
        <v/>
      </c>
      <c r="G327" s="122" t="str">
        <f>IF(ISERROR(1/VLOOKUP($B327,Kraftvärmeprod!$B$1:$AV$480,MATCH("Producerad elenergi i kraftvärmeverk (GWh)",Kraftvärmeprod!$B$1:$AV$1,0),FALSE)),"",VLOOKUP($B327,Kraftvärmeprod!$B$1:$AV$480,MATCH("Producerad elenergi i kraftvärmeverk (GWh)",Kraftvärmeprod!$B$1:$AV$1,0),FALSE))</f>
        <v/>
      </c>
      <c r="H327" s="122" t="str">
        <f>IF(ISERROR(1/VLOOKUP($B327,Miljö!$B$1:$T$480,MATCH("Såld mängd produktionsspecifik fjärrvärme (GWh)",Miljö!$B$1:$T$1,0),FALSE)),"",VLOOKUP($B327,Miljö!$B$1:$T$480,MATCH("Såld mängd produktionsspecifik fjärrvärme (GWh)",Miljö!$B$1:$T$1,0),FALSE))</f>
        <v/>
      </c>
      <c r="J327" s="122" t="str">
        <f t="shared" si="5"/>
        <v>Vaggeryds Energi AB</v>
      </c>
    </row>
    <row r="328" spans="1:10" x14ac:dyDescent="0.25">
      <c r="A328" t="s">
        <v>465</v>
      </c>
      <c r="B328" t="s">
        <v>466</v>
      </c>
      <c r="C328"/>
      <c r="D328" s="122" t="str">
        <f>IF(ISERROR(1/VLOOKUP($B328,Kraftvärmeprod!$B$1:$D$480,MATCH("Total värmeproduktion i kraftvärmeverk i kombinerad drift (GWh)",Kraftvärmeprod!$B$1:$AV$1,0),FALSE)),"Ej kraftvärme","Alternativproduktionsmetoden")</f>
        <v>Ej kraftvärme</v>
      </c>
      <c r="E328" s="122">
        <f>VLOOKUP($B328,Totalt!$B$1:$BP$480,MATCH("total el",Totalt!$B$1:$BP$1,0),FALSE)</f>
        <v>0.59499999999999997</v>
      </c>
      <c r="F328" s="123" t="str">
        <f>IF(ISERROR(1/VLOOKUP($B328,Kraftvärmeprod!$B$1:$BD$480,MATCH("Total värmeproduktion i kraftvärmeverk i kombinerad drift (GWh)",Kraftvärmeprod!$B$1:$AV$1,0),FALSE)),"",VLOOKUP($B328,'Slutlig allokering kvv'!$B$1:$BA$480,MATCH(F$1,'Slutlig allokering kvv'!$B$1:$AS$1,0),FALSE))</f>
        <v/>
      </c>
      <c r="G328" s="122" t="str">
        <f>IF(ISERROR(1/VLOOKUP($B328,Kraftvärmeprod!$B$1:$AV$480,MATCH("Producerad elenergi i kraftvärmeverk (GWh)",Kraftvärmeprod!$B$1:$AV$1,0),FALSE)),"",VLOOKUP($B328,Kraftvärmeprod!$B$1:$AV$480,MATCH("Producerad elenergi i kraftvärmeverk (GWh)",Kraftvärmeprod!$B$1:$AV$1,0),FALSE))</f>
        <v/>
      </c>
      <c r="H328" s="122" t="str">
        <f>IF(ISERROR(1/VLOOKUP($B328,Miljö!$B$1:$T$480,MATCH("Såld mängd produktionsspecifik fjärrvärme (GWh)",Miljö!$B$1:$T$1,0),FALSE)),"",VLOOKUP($B328,Miljö!$B$1:$T$480,MATCH("Såld mängd produktionsspecifik fjärrvärme (GWh)",Miljö!$B$1:$T$1,0),FALSE))</f>
        <v/>
      </c>
      <c r="J328" s="122" t="str">
        <f t="shared" si="5"/>
        <v>Vara Energi Värme AB</v>
      </c>
    </row>
    <row r="329" spans="1:10" x14ac:dyDescent="0.25">
      <c r="A329" t="s">
        <v>467</v>
      </c>
      <c r="B329" t="s">
        <v>468</v>
      </c>
      <c r="C329"/>
      <c r="D329" s="122" t="str">
        <f>IF(ISERROR(1/VLOOKUP($B329,Kraftvärmeprod!$B$1:$D$480,MATCH("Total värmeproduktion i kraftvärmeverk i kombinerad drift (GWh)",Kraftvärmeprod!$B$1:$AV$1,0),FALSE)),"Ej kraftvärme","Alternativproduktionsmetoden")</f>
        <v>Ej kraftvärme</v>
      </c>
      <c r="E329" s="122">
        <f>VLOOKUP($B329,Totalt!$B$1:$BP$480,MATCH("total el",Totalt!$B$1:$BP$1,0),FALSE)</f>
        <v>3.9E-2</v>
      </c>
      <c r="F329" s="123" t="str">
        <f>IF(ISERROR(1/VLOOKUP($B329,Kraftvärmeprod!$B$1:$BD$480,MATCH("Total värmeproduktion i kraftvärmeverk i kombinerad drift (GWh)",Kraftvärmeprod!$B$1:$AV$1,0),FALSE)),"",VLOOKUP($B329,'Slutlig allokering kvv'!$B$1:$BA$480,MATCH(F$1,'Slutlig allokering kvv'!$B$1:$AS$1,0),FALSE))</f>
        <v/>
      </c>
      <c r="G329" s="122" t="str">
        <f>IF(ISERROR(1/VLOOKUP($B329,Kraftvärmeprod!$B$1:$AV$480,MATCH("Producerad elenergi i kraftvärmeverk (GWh)",Kraftvärmeprod!$B$1:$AV$1,0),FALSE)),"",VLOOKUP($B329,Kraftvärmeprod!$B$1:$AV$480,MATCH("Producerad elenergi i kraftvärmeverk (GWh)",Kraftvärmeprod!$B$1:$AV$1,0),FALSE))</f>
        <v/>
      </c>
      <c r="H329" s="122" t="str">
        <f>IF(ISERROR(1/VLOOKUP($B329,Miljö!$B$1:$T$480,MATCH("Såld mängd produktionsspecifik fjärrvärme (GWh)",Miljö!$B$1:$T$1,0),FALSE)),"",VLOOKUP($B329,Miljö!$B$1:$T$480,MATCH("Såld mängd produktionsspecifik fjärrvärme (GWh)",Miljö!$B$1:$T$1,0),FALSE))</f>
        <v/>
      </c>
      <c r="J329" s="122" t="str">
        <f t="shared" si="5"/>
        <v>Varberg Energi AB</v>
      </c>
    </row>
    <row r="330" spans="1:10" x14ac:dyDescent="0.25">
      <c r="A330" t="s">
        <v>467</v>
      </c>
      <c r="B330" t="s">
        <v>469</v>
      </c>
      <c r="C330"/>
      <c r="D330" s="122" t="str">
        <f>IF(ISERROR(1/VLOOKUP($B330,Kraftvärmeprod!$B$1:$D$480,MATCH("Total värmeproduktion i kraftvärmeverk i kombinerad drift (GWh)",Kraftvärmeprod!$B$1:$AV$1,0),FALSE)),"Ej kraftvärme","Alternativproduktionsmetoden")</f>
        <v>Ej kraftvärme</v>
      </c>
      <c r="E330" s="122">
        <f>VLOOKUP($B330,Totalt!$B$1:$BP$480,MATCH("total el",Totalt!$B$1:$BP$1,0),FALSE)</f>
        <v>0.70950000000000002</v>
      </c>
      <c r="F330" s="123" t="str">
        <f>IF(ISERROR(1/VLOOKUP($B330,Kraftvärmeprod!$B$1:$BD$480,MATCH("Total värmeproduktion i kraftvärmeverk i kombinerad drift (GWh)",Kraftvärmeprod!$B$1:$AV$1,0),FALSE)),"",VLOOKUP($B330,'Slutlig allokering kvv'!$B$1:$BA$480,MATCH(F$1,'Slutlig allokering kvv'!$B$1:$AS$1,0),FALSE))</f>
        <v/>
      </c>
      <c r="G330" s="122" t="str">
        <f>IF(ISERROR(1/VLOOKUP($B330,Kraftvärmeprod!$B$1:$AV$480,MATCH("Producerad elenergi i kraftvärmeverk (GWh)",Kraftvärmeprod!$B$1:$AV$1,0),FALSE)),"",VLOOKUP($B330,Kraftvärmeprod!$B$1:$AV$480,MATCH("Producerad elenergi i kraftvärmeverk (GWh)",Kraftvärmeprod!$B$1:$AV$1,0),FALSE))</f>
        <v/>
      </c>
      <c r="H330" s="122" t="str">
        <f>IF(ISERROR(1/VLOOKUP($B330,Miljö!$B$1:$T$480,MATCH("Såld mängd produktionsspecifik fjärrvärme (GWh)",Miljö!$B$1:$T$1,0),FALSE)),"",VLOOKUP($B330,Miljö!$B$1:$T$480,MATCH("Såld mängd produktionsspecifik fjärrvärme (GWh)",Miljö!$B$1:$T$1,0),FALSE))</f>
        <v/>
      </c>
      <c r="J330" s="122" t="str">
        <f t="shared" si="5"/>
        <v>Varberg Energi AB</v>
      </c>
    </row>
    <row r="331" spans="1:10" x14ac:dyDescent="0.25">
      <c r="A331" t="s">
        <v>467</v>
      </c>
      <c r="B331" t="s">
        <v>470</v>
      </c>
      <c r="C331"/>
      <c r="D331" s="122" t="str">
        <f>IF(ISERROR(1/VLOOKUP($B331,Kraftvärmeprod!$B$1:$D$480,MATCH("Total värmeproduktion i kraftvärmeverk i kombinerad drift (GWh)",Kraftvärmeprod!$B$1:$AV$1,0),FALSE)),"Ej kraftvärme","Alternativproduktionsmetoden")</f>
        <v>Ej kraftvärme</v>
      </c>
      <c r="E331" s="122">
        <f>VLOOKUP($B331,Totalt!$B$1:$BP$480,MATCH("total el",Totalt!$B$1:$BP$1,0),FALSE)</f>
        <v>2.6219999999999999</v>
      </c>
      <c r="F331" s="123" t="str">
        <f>IF(ISERROR(1/VLOOKUP($B331,Kraftvärmeprod!$B$1:$BD$480,MATCH("Total värmeproduktion i kraftvärmeverk i kombinerad drift (GWh)",Kraftvärmeprod!$B$1:$AV$1,0),FALSE)),"",VLOOKUP($B331,'Slutlig allokering kvv'!$B$1:$BA$480,MATCH(F$1,'Slutlig allokering kvv'!$B$1:$AS$1,0),FALSE))</f>
        <v/>
      </c>
      <c r="G331" s="122" t="str">
        <f>IF(ISERROR(1/VLOOKUP($B331,Kraftvärmeprod!$B$1:$AV$480,MATCH("Producerad elenergi i kraftvärmeverk (GWh)",Kraftvärmeprod!$B$1:$AV$1,0),FALSE)),"",VLOOKUP($B331,Kraftvärmeprod!$B$1:$AV$480,MATCH("Producerad elenergi i kraftvärmeverk (GWh)",Kraftvärmeprod!$B$1:$AV$1,0),FALSE))</f>
        <v/>
      </c>
      <c r="H331" s="122" t="str">
        <f>IF(ISERROR(1/VLOOKUP($B331,Miljö!$B$1:$T$480,MATCH("Såld mängd produktionsspecifik fjärrvärme (GWh)",Miljö!$B$1:$T$1,0),FALSE)),"",VLOOKUP($B331,Miljö!$B$1:$T$480,MATCH("Såld mängd produktionsspecifik fjärrvärme (GWh)",Miljö!$B$1:$T$1,0),FALSE))</f>
        <v/>
      </c>
      <c r="J331" s="122" t="str">
        <f t="shared" si="5"/>
        <v>Varberg Energi AB</v>
      </c>
    </row>
    <row r="332" spans="1:10" x14ac:dyDescent="0.25">
      <c r="A332" t="s">
        <v>467</v>
      </c>
      <c r="B332" t="s">
        <v>471</v>
      </c>
      <c r="C332"/>
      <c r="D332" s="122" t="str">
        <f>IF(ISERROR(1/VLOOKUP($B332,Kraftvärmeprod!$B$1:$D$480,MATCH("Total värmeproduktion i kraftvärmeverk i kombinerad drift (GWh)",Kraftvärmeprod!$B$1:$AV$1,0),FALSE)),"Ej kraftvärme","Alternativproduktionsmetoden")</f>
        <v>Ej kraftvärme</v>
      </c>
      <c r="E332" s="122">
        <f>VLOOKUP($B332,Totalt!$B$1:$BP$480,MATCH("total el",Totalt!$B$1:$BP$1,0),FALSE)</f>
        <v>7.8700000000000006E-2</v>
      </c>
      <c r="F332" s="123" t="str">
        <f>IF(ISERROR(1/VLOOKUP($B332,Kraftvärmeprod!$B$1:$BD$480,MATCH("Total värmeproduktion i kraftvärmeverk i kombinerad drift (GWh)",Kraftvärmeprod!$B$1:$AV$1,0),FALSE)),"",VLOOKUP($B332,'Slutlig allokering kvv'!$B$1:$BA$480,MATCH(F$1,'Slutlig allokering kvv'!$B$1:$AS$1,0),FALSE))</f>
        <v/>
      </c>
      <c r="G332" s="122" t="str">
        <f>IF(ISERROR(1/VLOOKUP($B332,Kraftvärmeprod!$B$1:$AV$480,MATCH("Producerad elenergi i kraftvärmeverk (GWh)",Kraftvärmeprod!$B$1:$AV$1,0),FALSE)),"",VLOOKUP($B332,Kraftvärmeprod!$B$1:$AV$480,MATCH("Producerad elenergi i kraftvärmeverk (GWh)",Kraftvärmeprod!$B$1:$AV$1,0),FALSE))</f>
        <v/>
      </c>
      <c r="H332" s="122" t="str">
        <f>IF(ISERROR(1/VLOOKUP($B332,Miljö!$B$1:$T$480,MATCH("Såld mängd produktionsspecifik fjärrvärme (GWh)",Miljö!$B$1:$T$1,0),FALSE)),"",VLOOKUP($B332,Miljö!$B$1:$T$480,MATCH("Såld mängd produktionsspecifik fjärrvärme (GWh)",Miljö!$B$1:$T$1,0),FALSE))</f>
        <v/>
      </c>
      <c r="J332" s="122" t="str">
        <f t="shared" si="5"/>
        <v>Varberg Energi AB</v>
      </c>
    </row>
    <row r="333" spans="1:10" x14ac:dyDescent="0.25">
      <c r="A333" t="s">
        <v>472</v>
      </c>
      <c r="B333" t="s">
        <v>11</v>
      </c>
      <c r="C333"/>
      <c r="D333" s="122" t="str">
        <f>IF(ISERROR(1/VLOOKUP($B333,Kraftvärmeprod!$B$1:$D$480,MATCH("Total värmeproduktion i kraftvärmeverk i kombinerad drift (GWh)",Kraftvärmeprod!$B$1:$AV$1,0),FALSE)),"Ej kraftvärme","Alternativproduktionsmetoden")</f>
        <v>Ej kraftvärme</v>
      </c>
      <c r="E333" s="122">
        <f>VLOOKUP($B333,Totalt!$B$1:$BP$480,MATCH("total el",Totalt!$B$1:$BP$1,0),FALSE)</f>
        <v>3.1</v>
      </c>
      <c r="F333" s="123" t="str">
        <f>IF(ISERROR(1/VLOOKUP($B333,Kraftvärmeprod!$B$1:$BD$480,MATCH("Total värmeproduktion i kraftvärmeverk i kombinerad drift (GWh)",Kraftvärmeprod!$B$1:$AV$1,0),FALSE)),"",VLOOKUP($B333,'Slutlig allokering kvv'!$B$1:$BA$480,MATCH(F$1,'Slutlig allokering kvv'!$B$1:$AS$1,0),FALSE))</f>
        <v/>
      </c>
      <c r="G333" s="122" t="str">
        <f>IF(ISERROR(1/VLOOKUP($B333,Kraftvärmeprod!$B$1:$AV$480,MATCH("Producerad elenergi i kraftvärmeverk (GWh)",Kraftvärmeprod!$B$1:$AV$1,0),FALSE)),"",VLOOKUP($B333,Kraftvärmeprod!$B$1:$AV$480,MATCH("Producerad elenergi i kraftvärmeverk (GWh)",Kraftvärmeprod!$B$1:$AV$1,0),FALSE))</f>
        <v/>
      </c>
      <c r="H333" s="122" t="str">
        <f>IF(ISERROR(1/VLOOKUP($B333,Miljö!$B$1:$T$480,MATCH("Såld mängd produktionsspecifik fjärrvärme (GWh)",Miljö!$B$1:$T$1,0),FALSE)),"",VLOOKUP($B333,Miljö!$B$1:$T$480,MATCH("Såld mängd produktionsspecifik fjärrvärme (GWh)",Miljö!$B$1:$T$1,0),FALSE))</f>
        <v/>
      </c>
      <c r="J333" s="122" t="str">
        <f t="shared" si="5"/>
        <v>Vasa Värme Holding AB</v>
      </c>
    </row>
    <row r="334" spans="1:10" x14ac:dyDescent="0.25">
      <c r="A334" t="s">
        <v>472</v>
      </c>
      <c r="B334" t="s">
        <v>473</v>
      </c>
      <c r="C334"/>
      <c r="D334" s="122" t="str">
        <f>IF(ISERROR(1/VLOOKUP($B334,Kraftvärmeprod!$B$1:$D$480,MATCH("Total värmeproduktion i kraftvärmeverk i kombinerad drift (GWh)",Kraftvärmeprod!$B$1:$AV$1,0),FALSE)),"Ej kraftvärme","Alternativproduktionsmetoden")</f>
        <v>Ej kraftvärme</v>
      </c>
      <c r="E334" s="122">
        <f>VLOOKUP($B334,Totalt!$B$1:$BP$480,MATCH("total el",Totalt!$B$1:$BP$1,0),FALSE)</f>
        <v>0</v>
      </c>
      <c r="F334" s="123" t="str">
        <f>IF(ISERROR(1/VLOOKUP($B334,Kraftvärmeprod!$B$1:$BD$480,MATCH("Total värmeproduktion i kraftvärmeverk i kombinerad drift (GWh)",Kraftvärmeprod!$B$1:$AV$1,0),FALSE)),"",VLOOKUP($B334,'Slutlig allokering kvv'!$B$1:$BA$480,MATCH(F$1,'Slutlig allokering kvv'!$B$1:$AS$1,0),FALSE))</f>
        <v/>
      </c>
      <c r="G334" s="122" t="str">
        <f>IF(ISERROR(1/VLOOKUP($B334,Kraftvärmeprod!$B$1:$AV$480,MATCH("Producerad elenergi i kraftvärmeverk (GWh)",Kraftvärmeprod!$B$1:$AV$1,0),FALSE)),"",VLOOKUP($B334,Kraftvärmeprod!$B$1:$AV$480,MATCH("Producerad elenergi i kraftvärmeverk (GWh)",Kraftvärmeprod!$B$1:$AV$1,0),FALSE))</f>
        <v/>
      </c>
      <c r="H334" s="122" t="str">
        <f>IF(ISERROR(1/VLOOKUP($B334,Miljö!$B$1:$T$480,MATCH("Såld mängd produktionsspecifik fjärrvärme (GWh)",Miljö!$B$1:$T$1,0),FALSE)),"",VLOOKUP($B334,Miljö!$B$1:$T$480,MATCH("Såld mängd produktionsspecifik fjärrvärme (GWh)",Miljö!$B$1:$T$1,0),FALSE))</f>
        <v/>
      </c>
      <c r="J334" s="122" t="str">
        <f t="shared" si="5"/>
        <v>Vasa Värme Holding AB</v>
      </c>
    </row>
    <row r="335" spans="1:10" x14ac:dyDescent="0.25">
      <c r="A335" t="s">
        <v>472</v>
      </c>
      <c r="B335" t="s">
        <v>276</v>
      </c>
      <c r="C335"/>
      <c r="D335" s="122" t="str">
        <f>IF(ISERROR(1/VLOOKUP($B335,Kraftvärmeprod!$B$1:$D$480,MATCH("Total värmeproduktion i kraftvärmeverk i kombinerad drift (GWh)",Kraftvärmeprod!$B$1:$AV$1,0),FALSE)),"Ej kraftvärme","Alternativproduktionsmetoden")</f>
        <v>Ej kraftvärme</v>
      </c>
      <c r="E335" s="122">
        <f>VLOOKUP($B335,Totalt!$B$1:$BP$480,MATCH("total el",Totalt!$B$1:$BP$1,0),FALSE)</f>
        <v>0.2</v>
      </c>
      <c r="F335" s="123" t="str">
        <f>IF(ISERROR(1/VLOOKUP($B335,Kraftvärmeprod!$B$1:$BD$480,MATCH("Total värmeproduktion i kraftvärmeverk i kombinerad drift (GWh)",Kraftvärmeprod!$B$1:$AV$1,0),FALSE)),"",VLOOKUP($B335,'Slutlig allokering kvv'!$B$1:$BA$480,MATCH(F$1,'Slutlig allokering kvv'!$B$1:$AS$1,0),FALSE))</f>
        <v/>
      </c>
      <c r="G335" s="122" t="str">
        <f>IF(ISERROR(1/VLOOKUP($B335,Kraftvärmeprod!$B$1:$AV$480,MATCH("Producerad elenergi i kraftvärmeverk (GWh)",Kraftvärmeprod!$B$1:$AV$1,0),FALSE)),"",VLOOKUP($B335,Kraftvärmeprod!$B$1:$AV$480,MATCH("Producerad elenergi i kraftvärmeverk (GWh)",Kraftvärmeprod!$B$1:$AV$1,0),FALSE))</f>
        <v/>
      </c>
      <c r="H335" s="122" t="str">
        <f>IF(ISERROR(1/VLOOKUP($B335,Miljö!$B$1:$T$480,MATCH("Såld mängd produktionsspecifik fjärrvärme (GWh)",Miljö!$B$1:$T$1,0),FALSE)),"",VLOOKUP($B335,Miljö!$B$1:$T$480,MATCH("Såld mängd produktionsspecifik fjärrvärme (GWh)",Miljö!$B$1:$T$1,0),FALSE))</f>
        <v/>
      </c>
      <c r="J335" s="122" t="str">
        <f t="shared" si="5"/>
        <v>Vasa Värme Holding AB</v>
      </c>
    </row>
    <row r="336" spans="1:10" x14ac:dyDescent="0.25">
      <c r="A336" t="s">
        <v>474</v>
      </c>
      <c r="B336" t="s">
        <v>475</v>
      </c>
      <c r="C336"/>
      <c r="D336" s="122" t="str">
        <f>IF(ISERROR(1/VLOOKUP($B336,Kraftvärmeprod!$B$1:$D$480,MATCH("Total värmeproduktion i kraftvärmeverk i kombinerad drift (GWh)",Kraftvärmeprod!$B$1:$AV$1,0),FALSE)),"Ej kraftvärme","Alternativproduktionsmetoden")</f>
        <v>Ej kraftvärme</v>
      </c>
      <c r="E336" s="122">
        <f>VLOOKUP($B336,Totalt!$B$1:$BP$480,MATCH("total el",Totalt!$B$1:$BP$1,0),FALSE)</f>
        <v>0.625</v>
      </c>
      <c r="F336" s="123" t="str">
        <f>IF(ISERROR(1/VLOOKUP($B336,Kraftvärmeprod!$B$1:$BD$480,MATCH("Total värmeproduktion i kraftvärmeverk i kombinerad drift (GWh)",Kraftvärmeprod!$B$1:$AV$1,0),FALSE)),"",VLOOKUP($B336,'Slutlig allokering kvv'!$B$1:$BA$480,MATCH(F$1,'Slutlig allokering kvv'!$B$1:$AS$1,0),FALSE))</f>
        <v/>
      </c>
      <c r="G336" s="122" t="str">
        <f>IF(ISERROR(1/VLOOKUP($B336,Kraftvärmeprod!$B$1:$AV$480,MATCH("Producerad elenergi i kraftvärmeverk (GWh)",Kraftvärmeprod!$B$1:$AV$1,0),FALSE)),"",VLOOKUP($B336,Kraftvärmeprod!$B$1:$AV$480,MATCH("Producerad elenergi i kraftvärmeverk (GWh)",Kraftvärmeprod!$B$1:$AV$1,0),FALSE))</f>
        <v/>
      </c>
      <c r="H336" s="122" t="str">
        <f>IF(ISERROR(1/VLOOKUP($B336,Miljö!$B$1:$T$480,MATCH("Såld mängd produktionsspecifik fjärrvärme (GWh)",Miljö!$B$1:$T$1,0),FALSE)),"",VLOOKUP($B336,Miljö!$B$1:$T$480,MATCH("Såld mängd produktionsspecifik fjärrvärme (GWh)",Miljö!$B$1:$T$1,0),FALSE))</f>
        <v/>
      </c>
      <c r="J336" s="122" t="str">
        <f t="shared" si="5"/>
        <v>Vattenfall AB Värme</v>
      </c>
    </row>
    <row r="337" spans="1:10" x14ac:dyDescent="0.25">
      <c r="A337" t="s">
        <v>474</v>
      </c>
      <c r="B337" t="s">
        <v>476</v>
      </c>
      <c r="C337"/>
      <c r="D337" s="122" t="str">
        <f>IF(ISERROR(1/VLOOKUP($B337,Kraftvärmeprod!$B$1:$D$480,MATCH("Total värmeproduktion i kraftvärmeverk i kombinerad drift (GWh)",Kraftvärmeprod!$B$1:$AV$1,0),FALSE)),"Ej kraftvärme","Alternativproduktionsmetoden")</f>
        <v>Alternativproduktionsmetoden</v>
      </c>
      <c r="E337" s="122">
        <f>VLOOKUP($B337,Totalt!$B$1:$BP$480,MATCH("total el",Totalt!$B$1:$BP$1,0),FALSE)</f>
        <v>18.6328</v>
      </c>
      <c r="F337" s="123">
        <f>IF(ISERROR(1/VLOOKUP($B337,Kraftvärmeprod!$B$1:$BD$480,MATCH("Total värmeproduktion i kraftvärmeverk i kombinerad drift (GWh)",Kraftvärmeprod!$B$1:$AV$1,0),FALSE)),"",VLOOKUP($B337,'Slutlig allokering kvv'!$B$1:$BA$480,MATCH(F$1,'Slutlig allokering kvv'!$B$1:$AS$1,0),FALSE))</f>
        <v>0.49618921686746992</v>
      </c>
      <c r="G337" s="122">
        <f>IF(ISERROR(1/VLOOKUP($B337,Kraftvärmeprod!$B$1:$AV$480,MATCH("Producerad elenergi i kraftvärmeverk (GWh)",Kraftvärmeprod!$B$1:$AV$1,0),FALSE)),"",VLOOKUP($B337,Kraftvärmeprod!$B$1:$AV$480,MATCH("Producerad elenergi i kraftvärmeverk (GWh)",Kraftvärmeprod!$B$1:$AV$1,0),FALSE))</f>
        <v>113.22199999999999</v>
      </c>
      <c r="H337" s="122" t="str">
        <f>IF(ISERROR(1/VLOOKUP($B337,Miljö!$B$1:$T$480,MATCH("Såld mängd produktionsspecifik fjärrvärme (GWh)",Miljö!$B$1:$T$1,0),FALSE)),"",VLOOKUP($B337,Miljö!$B$1:$T$480,MATCH("Såld mängd produktionsspecifik fjärrvärme (GWh)",Miljö!$B$1:$T$1,0),FALSE))</f>
        <v/>
      </c>
      <c r="J337" s="122" t="str">
        <f t="shared" si="5"/>
        <v>Vattenfall AB Värme</v>
      </c>
    </row>
    <row r="338" spans="1:10" x14ac:dyDescent="0.25">
      <c r="A338" t="s">
        <v>474</v>
      </c>
      <c r="B338" t="s">
        <v>477</v>
      </c>
      <c r="C338"/>
      <c r="D338" s="122" t="str">
        <f>IF(ISERROR(1/VLOOKUP($B338,Kraftvärmeprod!$B$1:$D$480,MATCH("Total värmeproduktion i kraftvärmeverk i kombinerad drift (GWh)",Kraftvärmeprod!$B$1:$AV$1,0),FALSE)),"Ej kraftvärme","Alternativproduktionsmetoden")</f>
        <v>Ej kraftvärme</v>
      </c>
      <c r="E338" s="122">
        <f>VLOOKUP($B338,Totalt!$B$1:$BP$480,MATCH("total el",Totalt!$B$1:$BP$1,0),FALSE)</f>
        <v>4.45</v>
      </c>
      <c r="F338" s="123" t="str">
        <f>IF(ISERROR(1/VLOOKUP($B338,Kraftvärmeprod!$B$1:$BD$480,MATCH("Total värmeproduktion i kraftvärmeverk i kombinerad drift (GWh)",Kraftvärmeprod!$B$1:$AV$1,0),FALSE)),"",VLOOKUP($B338,'Slutlig allokering kvv'!$B$1:$BA$480,MATCH(F$1,'Slutlig allokering kvv'!$B$1:$AS$1,0),FALSE))</f>
        <v/>
      </c>
      <c r="G338" s="122" t="str">
        <f>IF(ISERROR(1/VLOOKUP($B338,Kraftvärmeprod!$B$1:$AV$480,MATCH("Producerad elenergi i kraftvärmeverk (GWh)",Kraftvärmeprod!$B$1:$AV$1,0),FALSE)),"",VLOOKUP($B338,Kraftvärmeprod!$B$1:$AV$480,MATCH("Producerad elenergi i kraftvärmeverk (GWh)",Kraftvärmeprod!$B$1:$AV$1,0),FALSE))</f>
        <v/>
      </c>
      <c r="H338" s="122" t="str">
        <f>IF(ISERROR(1/VLOOKUP($B338,Miljö!$B$1:$T$480,MATCH("Såld mängd produktionsspecifik fjärrvärme (GWh)",Miljö!$B$1:$T$1,0),FALSE)),"",VLOOKUP($B338,Miljö!$B$1:$T$480,MATCH("Såld mängd produktionsspecifik fjärrvärme (GWh)",Miljö!$B$1:$T$1,0),FALSE))</f>
        <v/>
      </c>
      <c r="J338" s="122" t="str">
        <f t="shared" si="5"/>
        <v>Vattenfall AB Värme</v>
      </c>
    </row>
    <row r="339" spans="1:10" x14ac:dyDescent="0.25">
      <c r="A339" t="s">
        <v>474</v>
      </c>
      <c r="B339" t="s">
        <v>478</v>
      </c>
      <c r="C339"/>
      <c r="D339" s="122" t="str">
        <f>IF(ISERROR(1/VLOOKUP($B339,Kraftvärmeprod!$B$1:$D$480,MATCH("Total värmeproduktion i kraftvärmeverk i kombinerad drift (GWh)",Kraftvärmeprod!$B$1:$AV$1,0),FALSE)),"Ej kraftvärme","Alternativproduktionsmetoden")</f>
        <v>Ej kraftvärme</v>
      </c>
      <c r="E339" s="122">
        <f>VLOOKUP($B339,Totalt!$B$1:$BP$480,MATCH("total el",Totalt!$B$1:$BP$1,0),FALSE)</f>
        <v>0.39</v>
      </c>
      <c r="F339" s="123" t="str">
        <f>IF(ISERROR(1/VLOOKUP($B339,Kraftvärmeprod!$B$1:$BD$480,MATCH("Total värmeproduktion i kraftvärmeverk i kombinerad drift (GWh)",Kraftvärmeprod!$B$1:$AV$1,0),FALSE)),"",VLOOKUP($B339,'Slutlig allokering kvv'!$B$1:$BA$480,MATCH(F$1,'Slutlig allokering kvv'!$B$1:$AS$1,0),FALSE))</f>
        <v/>
      </c>
      <c r="G339" s="122" t="str">
        <f>IF(ISERROR(1/VLOOKUP($B339,Kraftvärmeprod!$B$1:$AV$480,MATCH("Producerad elenergi i kraftvärmeverk (GWh)",Kraftvärmeprod!$B$1:$AV$1,0),FALSE)),"",VLOOKUP($B339,Kraftvärmeprod!$B$1:$AV$480,MATCH("Producerad elenergi i kraftvärmeverk (GWh)",Kraftvärmeprod!$B$1:$AV$1,0),FALSE))</f>
        <v/>
      </c>
      <c r="H339" s="122" t="str">
        <f>IF(ISERROR(1/VLOOKUP($B339,Miljö!$B$1:$T$480,MATCH("Såld mängd produktionsspecifik fjärrvärme (GWh)",Miljö!$B$1:$T$1,0),FALSE)),"",VLOOKUP($B339,Miljö!$B$1:$T$480,MATCH("Såld mängd produktionsspecifik fjärrvärme (GWh)",Miljö!$B$1:$T$1,0),FALSE))</f>
        <v/>
      </c>
      <c r="J339" s="122" t="str">
        <f t="shared" si="5"/>
        <v>Vattenfall AB Värme</v>
      </c>
    </row>
    <row r="340" spans="1:10" x14ac:dyDescent="0.25">
      <c r="A340" t="s">
        <v>474</v>
      </c>
      <c r="B340" t="s">
        <v>479</v>
      </c>
      <c r="C340"/>
      <c r="D340" s="122" t="str">
        <f>IF(ISERROR(1/VLOOKUP($B340,Kraftvärmeprod!$B$1:$D$480,MATCH("Total värmeproduktion i kraftvärmeverk i kombinerad drift (GWh)",Kraftvärmeprod!$B$1:$AV$1,0),FALSE)),"Ej kraftvärme","Alternativproduktionsmetoden")</f>
        <v>Ej kraftvärme</v>
      </c>
      <c r="E340" s="122">
        <f>VLOOKUP($B340,Totalt!$B$1:$BP$480,MATCH("total el",Totalt!$B$1:$BP$1,0),FALSE)</f>
        <v>2</v>
      </c>
      <c r="F340" s="123" t="str">
        <f>IF(ISERROR(1/VLOOKUP($B340,Kraftvärmeprod!$B$1:$BD$480,MATCH("Total värmeproduktion i kraftvärmeverk i kombinerad drift (GWh)",Kraftvärmeprod!$B$1:$AV$1,0),FALSE)),"",VLOOKUP($B340,'Slutlig allokering kvv'!$B$1:$BA$480,MATCH(F$1,'Slutlig allokering kvv'!$B$1:$AS$1,0),FALSE))</f>
        <v/>
      </c>
      <c r="G340" s="122" t="str">
        <f>IF(ISERROR(1/VLOOKUP($B340,Kraftvärmeprod!$B$1:$AV$480,MATCH("Producerad elenergi i kraftvärmeverk (GWh)",Kraftvärmeprod!$B$1:$AV$1,0),FALSE)),"",VLOOKUP($B340,Kraftvärmeprod!$B$1:$AV$480,MATCH("Producerad elenergi i kraftvärmeverk (GWh)",Kraftvärmeprod!$B$1:$AV$1,0),FALSE))</f>
        <v/>
      </c>
      <c r="H340" s="122" t="str">
        <f>IF(ISERROR(1/VLOOKUP($B340,Miljö!$B$1:$T$480,MATCH("Såld mängd produktionsspecifik fjärrvärme (GWh)",Miljö!$B$1:$T$1,0),FALSE)),"",VLOOKUP($B340,Miljö!$B$1:$T$480,MATCH("Såld mängd produktionsspecifik fjärrvärme (GWh)",Miljö!$B$1:$T$1,0),FALSE))</f>
        <v/>
      </c>
      <c r="J340" s="122" t="str">
        <f t="shared" si="5"/>
        <v>Vattenfall AB Värme</v>
      </c>
    </row>
    <row r="341" spans="1:10" x14ac:dyDescent="0.25">
      <c r="A341" t="s">
        <v>474</v>
      </c>
      <c r="B341" t="s">
        <v>480</v>
      </c>
      <c r="C341"/>
      <c r="D341" s="122" t="str">
        <f>IF(ISERROR(1/VLOOKUP($B341,Kraftvärmeprod!$B$1:$D$480,MATCH("Total värmeproduktion i kraftvärmeverk i kombinerad drift (GWh)",Kraftvärmeprod!$B$1:$AV$1,0),FALSE)),"Ej kraftvärme","Alternativproduktionsmetoden")</f>
        <v>Alternativproduktionsmetoden</v>
      </c>
      <c r="E341" s="122">
        <f>VLOOKUP($B341,Totalt!$B$1:$BP$480,MATCH("total el",Totalt!$B$1:$BP$1,0),FALSE)</f>
        <v>8.2707499999999996</v>
      </c>
      <c r="F341" s="123">
        <f>IF(ISERROR(1/VLOOKUP($B341,Kraftvärmeprod!$B$1:$BD$480,MATCH("Total värmeproduktion i kraftvärmeverk i kombinerad drift (GWh)",Kraftvärmeprod!$B$1:$AV$1,0),FALSE)),"",VLOOKUP($B341,'Slutlig allokering kvv'!$B$1:$BA$480,MATCH(F$1,'Slutlig allokering kvv'!$B$1:$AS$1,0),FALSE))</f>
        <v>0.66837775761588303</v>
      </c>
      <c r="G341" s="122">
        <f>IF(ISERROR(1/VLOOKUP($B341,Kraftvärmeprod!$B$1:$AV$480,MATCH("Producerad elenergi i kraftvärmeverk (GWh)",Kraftvärmeprod!$B$1:$AV$1,0),FALSE)),"",VLOOKUP($B341,Kraftvärmeprod!$B$1:$AV$480,MATCH("Producerad elenergi i kraftvärmeverk (GWh)",Kraftvärmeprod!$B$1:$AV$1,0),FALSE))</f>
        <v>20.023</v>
      </c>
      <c r="H341" s="122" t="str">
        <f>IF(ISERROR(1/VLOOKUP($B341,Miljö!$B$1:$T$480,MATCH("Såld mängd produktionsspecifik fjärrvärme (GWh)",Miljö!$B$1:$T$1,0),FALSE)),"",VLOOKUP($B341,Miljö!$B$1:$T$480,MATCH("Såld mängd produktionsspecifik fjärrvärme (GWh)",Miljö!$B$1:$T$1,0),FALSE))</f>
        <v/>
      </c>
      <c r="J341" s="122" t="str">
        <f t="shared" si="5"/>
        <v>Vattenfall AB Värme</v>
      </c>
    </row>
    <row r="342" spans="1:10" x14ac:dyDescent="0.25">
      <c r="A342" t="s">
        <v>474</v>
      </c>
      <c r="B342" t="s">
        <v>481</v>
      </c>
      <c r="C342"/>
      <c r="D342" s="122" t="str">
        <f>IF(ISERROR(1/VLOOKUP($B342,Kraftvärmeprod!$B$1:$D$480,MATCH("Total värmeproduktion i kraftvärmeverk i kombinerad drift (GWh)",Kraftvärmeprod!$B$1:$AV$1,0),FALSE)),"Ej kraftvärme","Alternativproduktionsmetoden")</f>
        <v>Alternativproduktionsmetoden</v>
      </c>
      <c r="E342" s="122">
        <f>VLOOKUP($B342,Totalt!$B$1:$BP$480,MATCH("total el",Totalt!$B$1:$BP$1,0),FALSE)</f>
        <v>13.4163</v>
      </c>
      <c r="F342" s="123">
        <f>IF(ISERROR(1/VLOOKUP($B342,Kraftvärmeprod!$B$1:$BD$480,MATCH("Total värmeproduktion i kraftvärmeverk i kombinerad drift (GWh)",Kraftvärmeprod!$B$1:$AV$1,0),FALSE)),"",VLOOKUP($B342,'Slutlig allokering kvv'!$B$1:$BA$480,MATCH(F$1,'Slutlig allokering kvv'!$B$1:$AS$1,0),FALSE))</f>
        <v>0.51291243761833294</v>
      </c>
      <c r="G342" s="122">
        <f>IF(ISERROR(1/VLOOKUP($B342,Kraftvärmeprod!$B$1:$AV$480,MATCH("Producerad elenergi i kraftvärmeverk (GWh)",Kraftvärmeprod!$B$1:$AV$1,0),FALSE)),"",VLOOKUP($B342,Kraftvärmeprod!$B$1:$AV$480,MATCH("Producerad elenergi i kraftvärmeverk (GWh)",Kraftvärmeprod!$B$1:$AV$1,0),FALSE))</f>
        <v>90.397000000000006</v>
      </c>
      <c r="H342" s="122" t="str">
        <f>IF(ISERROR(1/VLOOKUP($B342,Miljö!$B$1:$T$480,MATCH("Såld mängd produktionsspecifik fjärrvärme (GWh)",Miljö!$B$1:$T$1,0),FALSE)),"",VLOOKUP($B342,Miljö!$B$1:$T$480,MATCH("Såld mängd produktionsspecifik fjärrvärme (GWh)",Miljö!$B$1:$T$1,0),FALSE))</f>
        <v/>
      </c>
      <c r="J342" s="122" t="str">
        <f t="shared" si="5"/>
        <v>Vattenfall AB Värme</v>
      </c>
    </row>
    <row r="343" spans="1:10" x14ac:dyDescent="0.25">
      <c r="A343" t="s">
        <v>474</v>
      </c>
      <c r="B343" t="s">
        <v>482</v>
      </c>
      <c r="C343"/>
      <c r="D343" s="122" t="str">
        <f>IF(ISERROR(1/VLOOKUP($B343,Kraftvärmeprod!$B$1:$D$480,MATCH("Total värmeproduktion i kraftvärmeverk i kombinerad drift (GWh)",Kraftvärmeprod!$B$1:$AV$1,0),FALSE)),"Ej kraftvärme","Alternativproduktionsmetoden")</f>
        <v>Ej kraftvärme</v>
      </c>
      <c r="E343" s="122">
        <f>VLOOKUP($B343,Totalt!$B$1:$BP$480,MATCH("total el",Totalt!$B$1:$BP$1,0),FALSE)</f>
        <v>0.53439999999999999</v>
      </c>
      <c r="F343" s="123" t="str">
        <f>IF(ISERROR(1/VLOOKUP($B343,Kraftvärmeprod!$B$1:$BD$480,MATCH("Total värmeproduktion i kraftvärmeverk i kombinerad drift (GWh)",Kraftvärmeprod!$B$1:$AV$1,0),FALSE)),"",VLOOKUP($B343,'Slutlig allokering kvv'!$B$1:$BA$480,MATCH(F$1,'Slutlig allokering kvv'!$B$1:$AS$1,0),FALSE))</f>
        <v/>
      </c>
      <c r="G343" s="122" t="str">
        <f>IF(ISERROR(1/VLOOKUP($B343,Kraftvärmeprod!$B$1:$AV$480,MATCH("Producerad elenergi i kraftvärmeverk (GWh)",Kraftvärmeprod!$B$1:$AV$1,0),FALSE)),"",VLOOKUP($B343,Kraftvärmeprod!$B$1:$AV$480,MATCH("Producerad elenergi i kraftvärmeverk (GWh)",Kraftvärmeprod!$B$1:$AV$1,0),FALSE))</f>
        <v/>
      </c>
      <c r="H343" s="122" t="str">
        <f>IF(ISERROR(1/VLOOKUP($B343,Miljö!$B$1:$T$480,MATCH("Såld mängd produktionsspecifik fjärrvärme (GWh)",Miljö!$B$1:$T$1,0),FALSE)),"",VLOOKUP($B343,Miljö!$B$1:$T$480,MATCH("Såld mängd produktionsspecifik fjärrvärme (GWh)",Miljö!$B$1:$T$1,0),FALSE))</f>
        <v/>
      </c>
      <c r="J343" s="122" t="str">
        <f t="shared" si="5"/>
        <v>Vattenfall AB Värme</v>
      </c>
    </row>
    <row r="344" spans="1:10" x14ac:dyDescent="0.25">
      <c r="A344" t="s">
        <v>474</v>
      </c>
      <c r="B344" t="s">
        <v>483</v>
      </c>
      <c r="C344"/>
      <c r="D344" s="122" t="str">
        <f>IF(ISERROR(1/VLOOKUP($B344,Kraftvärmeprod!$B$1:$D$480,MATCH("Total värmeproduktion i kraftvärmeverk i kombinerad drift (GWh)",Kraftvärmeprod!$B$1:$AV$1,0),FALSE)),"Ej kraftvärme","Alternativproduktionsmetoden")</f>
        <v>Ej kraftvärme</v>
      </c>
      <c r="E344" s="122">
        <f>VLOOKUP($B344,Totalt!$B$1:$BP$480,MATCH("total el",Totalt!$B$1:$BP$1,0),FALSE)</f>
        <v>0.2</v>
      </c>
      <c r="F344" s="123" t="str">
        <f>IF(ISERROR(1/VLOOKUP($B344,Kraftvärmeprod!$B$1:$BD$480,MATCH("Total värmeproduktion i kraftvärmeverk i kombinerad drift (GWh)",Kraftvärmeprod!$B$1:$AV$1,0),FALSE)),"",VLOOKUP($B344,'Slutlig allokering kvv'!$B$1:$BA$480,MATCH(F$1,'Slutlig allokering kvv'!$B$1:$AS$1,0),FALSE))</f>
        <v/>
      </c>
      <c r="G344" s="122" t="str">
        <f>IF(ISERROR(1/VLOOKUP($B344,Kraftvärmeprod!$B$1:$AV$480,MATCH("Producerad elenergi i kraftvärmeverk (GWh)",Kraftvärmeprod!$B$1:$AV$1,0),FALSE)),"",VLOOKUP($B344,Kraftvärmeprod!$B$1:$AV$480,MATCH("Producerad elenergi i kraftvärmeverk (GWh)",Kraftvärmeprod!$B$1:$AV$1,0),FALSE))</f>
        <v/>
      </c>
      <c r="H344" s="122" t="str">
        <f>IF(ISERROR(1/VLOOKUP($B344,Miljö!$B$1:$T$480,MATCH("Såld mängd produktionsspecifik fjärrvärme (GWh)",Miljö!$B$1:$T$1,0),FALSE)),"",VLOOKUP($B344,Miljö!$B$1:$T$480,MATCH("Såld mängd produktionsspecifik fjärrvärme (GWh)",Miljö!$B$1:$T$1,0),FALSE))</f>
        <v/>
      </c>
      <c r="J344" s="122" t="str">
        <f t="shared" si="5"/>
        <v>Vattenfall AB Värme</v>
      </c>
    </row>
    <row r="345" spans="1:10" x14ac:dyDescent="0.25">
      <c r="A345" t="s">
        <v>474</v>
      </c>
      <c r="B345" t="s">
        <v>484</v>
      </c>
      <c r="C345"/>
      <c r="D345" s="122" t="str">
        <f>IF(ISERROR(1/VLOOKUP($B345,Kraftvärmeprod!$B$1:$D$480,MATCH("Total värmeproduktion i kraftvärmeverk i kombinerad drift (GWh)",Kraftvärmeprod!$B$1:$AV$1,0),FALSE)),"Ej kraftvärme","Alternativproduktionsmetoden")</f>
        <v>Alternativproduktionsmetoden</v>
      </c>
      <c r="E345" s="122">
        <f>VLOOKUP($B345,Totalt!$B$1:$BP$480,MATCH("total el",Totalt!$B$1:$BP$1,0),FALSE)</f>
        <v>131.11320000000001</v>
      </c>
      <c r="F345" s="123">
        <f>IF(ISERROR(1/VLOOKUP($B345,Kraftvärmeprod!$B$1:$BD$480,MATCH("Total värmeproduktion i kraftvärmeverk i kombinerad drift (GWh)",Kraftvärmeprod!$B$1:$AV$1,0),FALSE)),"",VLOOKUP($B345,'Slutlig allokering kvv'!$B$1:$BA$480,MATCH(F$1,'Slutlig allokering kvv'!$B$1:$AS$1,0),FALSE))</f>
        <v>0.54273281341107871</v>
      </c>
      <c r="G345" s="122">
        <f>IF(ISERROR(1/VLOOKUP($B345,Kraftvärmeprod!$B$1:$AV$480,MATCH("Producerad elenergi i kraftvärmeverk (GWh)",Kraftvärmeprod!$B$1:$AV$1,0),FALSE)),"",VLOOKUP($B345,Kraftvärmeprod!$B$1:$AV$480,MATCH("Producerad elenergi i kraftvärmeverk (GWh)",Kraftvärmeprod!$B$1:$AV$1,0),FALSE))</f>
        <v>87.2</v>
      </c>
      <c r="H345" s="122">
        <f>IF(ISERROR(1/VLOOKUP($B345,Miljö!$B$1:$T$480,MATCH("Såld mängd produktionsspecifik fjärrvärme (GWh)",Miljö!$B$1:$T$1,0),FALSE)),"",VLOOKUP($B345,Miljö!$B$1:$T$480,MATCH("Såld mängd produktionsspecifik fjärrvärme (GWh)",Miljö!$B$1:$T$1,0),FALSE))</f>
        <v>78.2</v>
      </c>
      <c r="J345" s="122" t="str">
        <f t="shared" si="5"/>
        <v>Vattenfall AB Värme</v>
      </c>
    </row>
    <row r="346" spans="1:10" x14ac:dyDescent="0.25">
      <c r="A346" t="s">
        <v>474</v>
      </c>
      <c r="B346" t="s">
        <v>485</v>
      </c>
      <c r="C346"/>
      <c r="D346" s="122" t="str">
        <f>IF(ISERROR(1/VLOOKUP($B346,Kraftvärmeprod!$B$1:$D$480,MATCH("Total värmeproduktion i kraftvärmeverk i kombinerad drift (GWh)",Kraftvärmeprod!$B$1:$AV$1,0),FALSE)),"Ej kraftvärme","Alternativproduktionsmetoden")</f>
        <v>Ej kraftvärme</v>
      </c>
      <c r="E346" s="122">
        <f>VLOOKUP($B346,Totalt!$B$1:$BP$480,MATCH("total el",Totalt!$B$1:$BP$1,0),FALSE)</f>
        <v>1.1000000000000001</v>
      </c>
      <c r="F346" s="123" t="str">
        <f>IF(ISERROR(1/VLOOKUP($B346,Kraftvärmeprod!$B$1:$BD$480,MATCH("Total värmeproduktion i kraftvärmeverk i kombinerad drift (GWh)",Kraftvärmeprod!$B$1:$AV$1,0),FALSE)),"",VLOOKUP($B346,'Slutlig allokering kvv'!$B$1:$BA$480,MATCH(F$1,'Slutlig allokering kvv'!$B$1:$AS$1,0),FALSE))</f>
        <v/>
      </c>
      <c r="G346" s="122" t="str">
        <f>IF(ISERROR(1/VLOOKUP($B346,Kraftvärmeprod!$B$1:$AV$480,MATCH("Producerad elenergi i kraftvärmeverk (GWh)",Kraftvärmeprod!$B$1:$AV$1,0),FALSE)),"",VLOOKUP($B346,Kraftvärmeprod!$B$1:$AV$480,MATCH("Producerad elenergi i kraftvärmeverk (GWh)",Kraftvärmeprod!$B$1:$AV$1,0),FALSE))</f>
        <v/>
      </c>
      <c r="H346" s="122" t="str">
        <f>IF(ISERROR(1/VLOOKUP($B346,Miljö!$B$1:$T$480,MATCH("Såld mängd produktionsspecifik fjärrvärme (GWh)",Miljö!$B$1:$T$1,0),FALSE)),"",VLOOKUP($B346,Miljö!$B$1:$T$480,MATCH("Såld mängd produktionsspecifik fjärrvärme (GWh)",Miljö!$B$1:$T$1,0),FALSE))</f>
        <v/>
      </c>
      <c r="J346" s="122" t="str">
        <f t="shared" si="5"/>
        <v>Vattenfall AB Värme</v>
      </c>
    </row>
    <row r="347" spans="1:10" x14ac:dyDescent="0.25">
      <c r="A347" t="s">
        <v>474</v>
      </c>
      <c r="B347" t="s">
        <v>486</v>
      </c>
      <c r="C347"/>
      <c r="D347" s="122" t="str">
        <f>IF(ISERROR(1/VLOOKUP($B347,Kraftvärmeprod!$B$1:$D$480,MATCH("Total värmeproduktion i kraftvärmeverk i kombinerad drift (GWh)",Kraftvärmeprod!$B$1:$AV$1,0),FALSE)),"Ej kraftvärme","Alternativproduktionsmetoden")</f>
        <v>Ej kraftvärme</v>
      </c>
      <c r="E347" s="122">
        <f>VLOOKUP($B347,Totalt!$B$1:$BP$480,MATCH("total el",Totalt!$B$1:$BP$1,0),FALSE)</f>
        <v>0.67</v>
      </c>
      <c r="F347" s="123" t="str">
        <f>IF(ISERROR(1/VLOOKUP($B347,Kraftvärmeprod!$B$1:$BD$480,MATCH("Total värmeproduktion i kraftvärmeverk i kombinerad drift (GWh)",Kraftvärmeprod!$B$1:$AV$1,0),FALSE)),"",VLOOKUP($B347,'Slutlig allokering kvv'!$B$1:$BA$480,MATCH(F$1,'Slutlig allokering kvv'!$B$1:$AS$1,0),FALSE))</f>
        <v/>
      </c>
      <c r="G347" s="122" t="str">
        <f>IF(ISERROR(1/VLOOKUP($B347,Kraftvärmeprod!$B$1:$AV$480,MATCH("Producerad elenergi i kraftvärmeverk (GWh)",Kraftvärmeprod!$B$1:$AV$1,0),FALSE)),"",VLOOKUP($B347,Kraftvärmeprod!$B$1:$AV$480,MATCH("Producerad elenergi i kraftvärmeverk (GWh)",Kraftvärmeprod!$B$1:$AV$1,0),FALSE))</f>
        <v/>
      </c>
      <c r="H347" s="122" t="str">
        <f>IF(ISERROR(1/VLOOKUP($B347,Miljö!$B$1:$T$480,MATCH("Såld mängd produktionsspecifik fjärrvärme (GWh)",Miljö!$B$1:$T$1,0),FALSE)),"",VLOOKUP($B347,Miljö!$B$1:$T$480,MATCH("Såld mängd produktionsspecifik fjärrvärme (GWh)",Miljö!$B$1:$T$1,0),FALSE))</f>
        <v/>
      </c>
      <c r="J347" s="122" t="str">
        <f t="shared" si="5"/>
        <v>Vattenfall AB Värme</v>
      </c>
    </row>
    <row r="348" spans="1:10" x14ac:dyDescent="0.25">
      <c r="A348" t="s">
        <v>487</v>
      </c>
      <c r="B348" t="s">
        <v>488</v>
      </c>
      <c r="C348"/>
      <c r="D348" s="122" t="str">
        <f>IF(ISERROR(1/VLOOKUP($B348,Kraftvärmeprod!$B$1:$D$480,MATCH("Total värmeproduktion i kraftvärmeverk i kombinerad drift (GWh)",Kraftvärmeprod!$B$1:$AV$1,0),FALSE)),"Ej kraftvärme","Alternativproduktionsmetoden")</f>
        <v>Ej kraftvärme</v>
      </c>
      <c r="E348" s="122">
        <f>VLOOKUP($B348,Totalt!$B$1:$BP$480,MATCH("total el",Totalt!$B$1:$BP$1,0),FALSE)</f>
        <v>0.1</v>
      </c>
      <c r="F348" s="123" t="str">
        <f>IF(ISERROR(1/VLOOKUP($B348,Kraftvärmeprod!$B$1:$BD$480,MATCH("Total värmeproduktion i kraftvärmeverk i kombinerad drift (GWh)",Kraftvärmeprod!$B$1:$AV$1,0),FALSE)),"",VLOOKUP($B348,'Slutlig allokering kvv'!$B$1:$BA$480,MATCH(F$1,'Slutlig allokering kvv'!$B$1:$AS$1,0),FALSE))</f>
        <v/>
      </c>
      <c r="G348" s="122" t="str">
        <f>IF(ISERROR(1/VLOOKUP($B348,Kraftvärmeprod!$B$1:$AV$480,MATCH("Producerad elenergi i kraftvärmeverk (GWh)",Kraftvärmeprod!$B$1:$AV$1,0),FALSE)),"",VLOOKUP($B348,Kraftvärmeprod!$B$1:$AV$480,MATCH("Producerad elenergi i kraftvärmeverk (GWh)",Kraftvärmeprod!$B$1:$AV$1,0),FALSE))</f>
        <v/>
      </c>
      <c r="H348" s="122" t="str">
        <f>IF(ISERROR(1/VLOOKUP($B348,Miljö!$B$1:$T$480,MATCH("Såld mängd produktionsspecifik fjärrvärme (GWh)",Miljö!$B$1:$T$1,0),FALSE)),"",VLOOKUP($B348,Miljö!$B$1:$T$480,MATCH("Såld mängd produktionsspecifik fjärrvärme (GWh)",Miljö!$B$1:$T$1,0),FALSE))</f>
        <v/>
      </c>
      <c r="J348" s="122" t="str">
        <f t="shared" si="5"/>
        <v>Vetlanda Energi och Teknik AB</v>
      </c>
    </row>
    <row r="349" spans="1:10" x14ac:dyDescent="0.25">
      <c r="A349" t="s">
        <v>487</v>
      </c>
      <c r="B349" t="s">
        <v>489</v>
      </c>
      <c r="C349"/>
      <c r="D349" s="122" t="str">
        <f>IF(ISERROR(1/VLOOKUP($B349,Kraftvärmeprod!$B$1:$D$480,MATCH("Total värmeproduktion i kraftvärmeverk i kombinerad drift (GWh)",Kraftvärmeprod!$B$1:$AV$1,0),FALSE)),"Ej kraftvärme","Alternativproduktionsmetoden")</f>
        <v>Ej kraftvärme</v>
      </c>
      <c r="E349" s="122">
        <f>VLOOKUP($B349,Totalt!$B$1:$BP$480,MATCH("total el",Totalt!$B$1:$BP$1,0),FALSE)</f>
        <v>0.1</v>
      </c>
      <c r="F349" s="123" t="str">
        <f>IF(ISERROR(1/VLOOKUP($B349,Kraftvärmeprod!$B$1:$BD$480,MATCH("Total värmeproduktion i kraftvärmeverk i kombinerad drift (GWh)",Kraftvärmeprod!$B$1:$AV$1,0),FALSE)),"",VLOOKUP($B349,'Slutlig allokering kvv'!$B$1:$BA$480,MATCH(F$1,'Slutlig allokering kvv'!$B$1:$AS$1,0),FALSE))</f>
        <v/>
      </c>
      <c r="G349" s="122" t="str">
        <f>IF(ISERROR(1/VLOOKUP($B349,Kraftvärmeprod!$B$1:$AV$480,MATCH("Producerad elenergi i kraftvärmeverk (GWh)",Kraftvärmeprod!$B$1:$AV$1,0),FALSE)),"",VLOOKUP($B349,Kraftvärmeprod!$B$1:$AV$480,MATCH("Producerad elenergi i kraftvärmeverk (GWh)",Kraftvärmeprod!$B$1:$AV$1,0),FALSE))</f>
        <v/>
      </c>
      <c r="H349" s="122" t="str">
        <f>IF(ISERROR(1/VLOOKUP($B349,Miljö!$B$1:$T$480,MATCH("Såld mängd produktionsspecifik fjärrvärme (GWh)",Miljö!$B$1:$T$1,0),FALSE)),"",VLOOKUP($B349,Miljö!$B$1:$T$480,MATCH("Såld mängd produktionsspecifik fjärrvärme (GWh)",Miljö!$B$1:$T$1,0),FALSE))</f>
        <v/>
      </c>
      <c r="J349" s="122" t="str">
        <f t="shared" si="5"/>
        <v>Vetlanda Energi och Teknik AB</v>
      </c>
    </row>
    <row r="350" spans="1:10" x14ac:dyDescent="0.25">
      <c r="A350" t="s">
        <v>487</v>
      </c>
      <c r="B350" t="s">
        <v>490</v>
      </c>
      <c r="C350"/>
      <c r="D350" s="122" t="str">
        <f>IF(ISERROR(1/VLOOKUP($B350,Kraftvärmeprod!$B$1:$D$480,MATCH("Total värmeproduktion i kraftvärmeverk i kombinerad drift (GWh)",Kraftvärmeprod!$B$1:$AV$1,0),FALSE)),"Ej kraftvärme","Alternativproduktionsmetoden")</f>
        <v>Alternativproduktionsmetoden</v>
      </c>
      <c r="E350" s="122">
        <f>VLOOKUP($B350,Totalt!$B$1:$BP$480,MATCH("total el",Totalt!$B$1:$BP$1,0),FALSE)</f>
        <v>4.3563499999999999</v>
      </c>
      <c r="F350" s="123">
        <f>IF(ISERROR(1/VLOOKUP($B350,Kraftvärmeprod!$B$1:$BD$480,MATCH("Total värmeproduktion i kraftvärmeverk i kombinerad drift (GWh)",Kraftvärmeprod!$B$1:$AV$1,0),FALSE)),"",VLOOKUP($B350,'Slutlig allokering kvv'!$B$1:$BA$480,MATCH(F$1,'Slutlig allokering kvv'!$B$1:$AS$1,0),FALSE))</f>
        <v>0.7140874676524952</v>
      </c>
      <c r="G350" s="122">
        <f>IF(ISERROR(1/VLOOKUP($B350,Kraftvärmeprod!$B$1:$AV$480,MATCH("Producerad elenergi i kraftvärmeverk (GWh)",Kraftvärmeprod!$B$1:$AV$1,0),FALSE)),"",VLOOKUP($B350,Kraftvärmeprod!$B$1:$AV$480,MATCH("Producerad elenergi i kraftvärmeverk (GWh)",Kraftvärmeprod!$B$1:$AV$1,0),FALSE))</f>
        <v>14.5</v>
      </c>
      <c r="H350" s="122" t="str">
        <f>IF(ISERROR(1/VLOOKUP($B350,Miljö!$B$1:$T$480,MATCH("Såld mängd produktionsspecifik fjärrvärme (GWh)",Miljö!$B$1:$T$1,0),FALSE)),"",VLOOKUP($B350,Miljö!$B$1:$T$480,MATCH("Såld mängd produktionsspecifik fjärrvärme (GWh)",Miljö!$B$1:$T$1,0),FALSE))</f>
        <v/>
      </c>
      <c r="J350" s="122" t="str">
        <f t="shared" si="5"/>
        <v>Vetlanda Energi och Teknik AB</v>
      </c>
    </row>
    <row r="351" spans="1:10" x14ac:dyDescent="0.25">
      <c r="A351" t="s">
        <v>491</v>
      </c>
      <c r="B351" t="s">
        <v>492</v>
      </c>
      <c r="C351"/>
      <c r="D351" s="122" t="str">
        <f>IF(ISERROR(1/VLOOKUP($B351,Kraftvärmeprod!$B$1:$D$480,MATCH("Total värmeproduktion i kraftvärmeverk i kombinerad drift (GWh)",Kraftvärmeprod!$B$1:$AV$1,0),FALSE)),"Ej kraftvärme","Alternativproduktionsmetoden")</f>
        <v>Ej kraftvärme</v>
      </c>
      <c r="E351" s="122">
        <f>VLOOKUP($B351,Totalt!$B$1:$BP$480,MATCH("total el",Totalt!$B$1:$BP$1,0),FALSE)</f>
        <v>0.13197</v>
      </c>
      <c r="F351" s="123" t="str">
        <f>IF(ISERROR(1/VLOOKUP($B351,Kraftvärmeprod!$B$1:$BD$480,MATCH("Total värmeproduktion i kraftvärmeverk i kombinerad drift (GWh)",Kraftvärmeprod!$B$1:$AV$1,0),FALSE)),"",VLOOKUP($B351,'Slutlig allokering kvv'!$B$1:$BA$480,MATCH(F$1,'Slutlig allokering kvv'!$B$1:$AS$1,0),FALSE))</f>
        <v/>
      </c>
      <c r="G351" s="122" t="str">
        <f>IF(ISERROR(1/VLOOKUP($B351,Kraftvärmeprod!$B$1:$AV$480,MATCH("Producerad elenergi i kraftvärmeverk (GWh)",Kraftvärmeprod!$B$1:$AV$1,0),FALSE)),"",VLOOKUP($B351,Kraftvärmeprod!$B$1:$AV$480,MATCH("Producerad elenergi i kraftvärmeverk (GWh)",Kraftvärmeprod!$B$1:$AV$1,0),FALSE))</f>
        <v/>
      </c>
      <c r="H351" s="122" t="str">
        <f>IF(ISERROR(1/VLOOKUP($B351,Miljö!$B$1:$T$480,MATCH("Såld mängd produktionsspecifik fjärrvärme (GWh)",Miljö!$B$1:$T$1,0),FALSE)),"",VLOOKUP($B351,Miljö!$B$1:$T$480,MATCH("Såld mängd produktionsspecifik fjärrvärme (GWh)",Miljö!$B$1:$T$1,0),FALSE))</f>
        <v/>
      </c>
      <c r="J351" s="122" t="str">
        <f t="shared" si="5"/>
        <v>Vimmerby Energi &amp; Miljö AB</v>
      </c>
    </row>
    <row r="352" spans="1:10" x14ac:dyDescent="0.25">
      <c r="A352" t="s">
        <v>491</v>
      </c>
      <c r="B352" t="s">
        <v>493</v>
      </c>
      <c r="C352"/>
      <c r="D352" s="122" t="str">
        <f>IF(ISERROR(1/VLOOKUP($B352,Kraftvärmeprod!$B$1:$D$480,MATCH("Total värmeproduktion i kraftvärmeverk i kombinerad drift (GWh)",Kraftvärmeprod!$B$1:$AV$1,0),FALSE)),"Ej kraftvärme","Alternativproduktionsmetoden")</f>
        <v>Ej kraftvärme</v>
      </c>
      <c r="E352" s="122">
        <f>VLOOKUP($B352,Totalt!$B$1:$BP$480,MATCH("total el",Totalt!$B$1:$BP$1,0),FALSE)</f>
        <v>0.1</v>
      </c>
      <c r="F352" s="123" t="str">
        <f>IF(ISERROR(1/VLOOKUP($B352,Kraftvärmeprod!$B$1:$BD$480,MATCH("Total värmeproduktion i kraftvärmeverk i kombinerad drift (GWh)",Kraftvärmeprod!$B$1:$AV$1,0),FALSE)),"",VLOOKUP($B352,'Slutlig allokering kvv'!$B$1:$BA$480,MATCH(F$1,'Slutlig allokering kvv'!$B$1:$AS$1,0),FALSE))</f>
        <v/>
      </c>
      <c r="G352" s="122" t="str">
        <f>IF(ISERROR(1/VLOOKUP($B352,Kraftvärmeprod!$B$1:$AV$480,MATCH("Producerad elenergi i kraftvärmeverk (GWh)",Kraftvärmeprod!$B$1:$AV$1,0),FALSE)),"",VLOOKUP($B352,Kraftvärmeprod!$B$1:$AV$480,MATCH("Producerad elenergi i kraftvärmeverk (GWh)",Kraftvärmeprod!$B$1:$AV$1,0),FALSE))</f>
        <v/>
      </c>
      <c r="H352" s="122" t="str">
        <f>IF(ISERROR(1/VLOOKUP($B352,Miljö!$B$1:$T$480,MATCH("Såld mängd produktionsspecifik fjärrvärme (GWh)",Miljö!$B$1:$T$1,0),FALSE)),"",VLOOKUP($B352,Miljö!$B$1:$T$480,MATCH("Såld mängd produktionsspecifik fjärrvärme (GWh)",Miljö!$B$1:$T$1,0),FALSE))</f>
        <v/>
      </c>
      <c r="J352" s="122" t="str">
        <f t="shared" si="5"/>
        <v>Vimmerby Energi &amp; Miljö AB</v>
      </c>
    </row>
    <row r="353" spans="1:10" x14ac:dyDescent="0.25">
      <c r="A353" t="s">
        <v>491</v>
      </c>
      <c r="B353" t="s">
        <v>494</v>
      </c>
      <c r="C353"/>
      <c r="D353" s="122" t="str">
        <f>IF(ISERROR(1/VLOOKUP($B353,Kraftvärmeprod!$B$1:$D$480,MATCH("Total värmeproduktion i kraftvärmeverk i kombinerad drift (GWh)",Kraftvärmeprod!$B$1:$AV$1,0),FALSE)),"Ej kraftvärme","Alternativproduktionsmetoden")</f>
        <v>Ej kraftvärme</v>
      </c>
      <c r="E353" s="122">
        <f>VLOOKUP($B353,Totalt!$B$1:$BP$480,MATCH("total el",Totalt!$B$1:$BP$1,0),FALSE)</f>
        <v>0.15</v>
      </c>
      <c r="F353" s="123" t="str">
        <f>IF(ISERROR(1/VLOOKUP($B353,Kraftvärmeprod!$B$1:$BD$480,MATCH("Total värmeproduktion i kraftvärmeverk i kombinerad drift (GWh)",Kraftvärmeprod!$B$1:$AV$1,0),FALSE)),"",VLOOKUP($B353,'Slutlig allokering kvv'!$B$1:$BA$480,MATCH(F$1,'Slutlig allokering kvv'!$B$1:$AS$1,0),FALSE))</f>
        <v/>
      </c>
      <c r="G353" s="122" t="str">
        <f>IF(ISERROR(1/VLOOKUP($B353,Kraftvärmeprod!$B$1:$AV$480,MATCH("Producerad elenergi i kraftvärmeverk (GWh)",Kraftvärmeprod!$B$1:$AV$1,0),FALSE)),"",VLOOKUP($B353,Kraftvärmeprod!$B$1:$AV$480,MATCH("Producerad elenergi i kraftvärmeverk (GWh)",Kraftvärmeprod!$B$1:$AV$1,0),FALSE))</f>
        <v/>
      </c>
      <c r="H353" s="122" t="str">
        <f>IF(ISERROR(1/VLOOKUP($B353,Miljö!$B$1:$T$480,MATCH("Såld mängd produktionsspecifik fjärrvärme (GWh)",Miljö!$B$1:$T$1,0),FALSE)),"",VLOOKUP($B353,Miljö!$B$1:$T$480,MATCH("Såld mängd produktionsspecifik fjärrvärme (GWh)",Miljö!$B$1:$T$1,0),FALSE))</f>
        <v/>
      </c>
      <c r="J353" s="122" t="str">
        <f t="shared" si="5"/>
        <v>Vimmerby Energi &amp; Miljö AB</v>
      </c>
    </row>
    <row r="354" spans="1:10" x14ac:dyDescent="0.25">
      <c r="A354" t="s">
        <v>491</v>
      </c>
      <c r="B354" t="s">
        <v>495</v>
      </c>
      <c r="C354"/>
      <c r="D354" s="122" t="str">
        <f>IF(ISERROR(1/VLOOKUP($B354,Kraftvärmeprod!$B$1:$D$480,MATCH("Total värmeproduktion i kraftvärmeverk i kombinerad drift (GWh)",Kraftvärmeprod!$B$1:$AV$1,0),FALSE)),"Ej kraftvärme","Alternativproduktionsmetoden")</f>
        <v>Ej kraftvärme</v>
      </c>
      <c r="E354" s="122">
        <f>VLOOKUP($B354,Totalt!$B$1:$BP$480,MATCH("total el",Totalt!$B$1:$BP$1,0),FALSE)</f>
        <v>0.2</v>
      </c>
      <c r="F354" s="123" t="str">
        <f>IF(ISERROR(1/VLOOKUP($B354,Kraftvärmeprod!$B$1:$BD$480,MATCH("Total värmeproduktion i kraftvärmeverk i kombinerad drift (GWh)",Kraftvärmeprod!$B$1:$AV$1,0),FALSE)),"",VLOOKUP($B354,'Slutlig allokering kvv'!$B$1:$BA$480,MATCH(F$1,'Slutlig allokering kvv'!$B$1:$AS$1,0),FALSE))</f>
        <v/>
      </c>
      <c r="G354" s="122" t="str">
        <f>IF(ISERROR(1/VLOOKUP($B354,Kraftvärmeprod!$B$1:$AV$480,MATCH("Producerad elenergi i kraftvärmeverk (GWh)",Kraftvärmeprod!$B$1:$AV$1,0),FALSE)),"",VLOOKUP($B354,Kraftvärmeprod!$B$1:$AV$480,MATCH("Producerad elenergi i kraftvärmeverk (GWh)",Kraftvärmeprod!$B$1:$AV$1,0),FALSE))</f>
        <v/>
      </c>
      <c r="H354" s="122" t="str">
        <f>IF(ISERROR(1/VLOOKUP($B354,Miljö!$B$1:$T$480,MATCH("Såld mängd produktionsspecifik fjärrvärme (GWh)",Miljö!$B$1:$T$1,0),FALSE)),"",VLOOKUP($B354,Miljö!$B$1:$T$480,MATCH("Såld mängd produktionsspecifik fjärrvärme (GWh)",Miljö!$B$1:$T$1,0),FALSE))</f>
        <v/>
      </c>
      <c r="J354" s="122" t="str">
        <f t="shared" si="5"/>
        <v>Vimmerby Energi &amp; Miljö AB</v>
      </c>
    </row>
    <row r="355" spans="1:10" x14ac:dyDescent="0.25">
      <c r="A355" t="s">
        <v>491</v>
      </c>
      <c r="B355" t="s">
        <v>496</v>
      </c>
      <c r="C355"/>
      <c r="D355" s="122" t="str">
        <f>IF(ISERROR(1/VLOOKUP($B355,Kraftvärmeprod!$B$1:$D$480,MATCH("Total värmeproduktion i kraftvärmeverk i kombinerad drift (GWh)",Kraftvärmeprod!$B$1:$AV$1,0),FALSE)),"Ej kraftvärme","Alternativproduktionsmetoden")</f>
        <v>Ej kraftvärme</v>
      </c>
      <c r="E355" s="122">
        <f>VLOOKUP($B355,Totalt!$B$1:$BP$480,MATCH("total el",Totalt!$B$1:$BP$1,0),FALSE)</f>
        <v>1.8</v>
      </c>
      <c r="F355" s="123" t="str">
        <f>IF(ISERROR(1/VLOOKUP($B355,Kraftvärmeprod!$B$1:$BD$480,MATCH("Total värmeproduktion i kraftvärmeverk i kombinerad drift (GWh)",Kraftvärmeprod!$B$1:$AV$1,0),FALSE)),"",VLOOKUP($B355,'Slutlig allokering kvv'!$B$1:$BA$480,MATCH(F$1,'Slutlig allokering kvv'!$B$1:$AS$1,0),FALSE))</f>
        <v/>
      </c>
      <c r="G355" s="122" t="str">
        <f>IF(ISERROR(1/VLOOKUP($B355,Kraftvärmeprod!$B$1:$AV$480,MATCH("Producerad elenergi i kraftvärmeverk (GWh)",Kraftvärmeprod!$B$1:$AV$1,0),FALSE)),"",VLOOKUP($B355,Kraftvärmeprod!$B$1:$AV$480,MATCH("Producerad elenergi i kraftvärmeverk (GWh)",Kraftvärmeprod!$B$1:$AV$1,0),FALSE))</f>
        <v/>
      </c>
      <c r="H355" s="122" t="str">
        <f>IF(ISERROR(1/VLOOKUP($B355,Miljö!$B$1:$T$480,MATCH("Såld mängd produktionsspecifik fjärrvärme (GWh)",Miljö!$B$1:$T$1,0),FALSE)),"",VLOOKUP($B355,Miljö!$B$1:$T$480,MATCH("Såld mängd produktionsspecifik fjärrvärme (GWh)",Miljö!$B$1:$T$1,0),FALSE))</f>
        <v/>
      </c>
      <c r="J355" s="122" t="str">
        <f t="shared" si="5"/>
        <v>Vimmerby Energi &amp; Miljö AB</v>
      </c>
    </row>
    <row r="356" spans="1:10" x14ac:dyDescent="0.25">
      <c r="A356" t="s">
        <v>497</v>
      </c>
      <c r="B356" t="s">
        <v>498</v>
      </c>
      <c r="C356"/>
      <c r="D356" s="122" t="str">
        <f>IF(ISERROR(1/VLOOKUP($B356,Kraftvärmeprod!$B$1:$D$480,MATCH("Total värmeproduktion i kraftvärmeverk i kombinerad drift (GWh)",Kraftvärmeprod!$B$1:$AV$1,0),FALSE)),"Ej kraftvärme","Alternativproduktionsmetoden")</f>
        <v>Ej kraftvärme</v>
      </c>
      <c r="E356" s="122">
        <f>VLOOKUP($B356,Totalt!$B$1:$BP$480,MATCH("total el",Totalt!$B$1:$BP$1,0),FALSE)</f>
        <v>0.04</v>
      </c>
      <c r="F356" s="123" t="str">
        <f>IF(ISERROR(1/VLOOKUP($B356,Kraftvärmeprod!$B$1:$BD$480,MATCH("Total värmeproduktion i kraftvärmeverk i kombinerad drift (GWh)",Kraftvärmeprod!$B$1:$AV$1,0),FALSE)),"",VLOOKUP($B356,'Slutlig allokering kvv'!$B$1:$BA$480,MATCH(F$1,'Slutlig allokering kvv'!$B$1:$AS$1,0),FALSE))</f>
        <v/>
      </c>
      <c r="G356" s="122" t="str">
        <f>IF(ISERROR(1/VLOOKUP($B356,Kraftvärmeprod!$B$1:$AV$480,MATCH("Producerad elenergi i kraftvärmeverk (GWh)",Kraftvärmeprod!$B$1:$AV$1,0),FALSE)),"",VLOOKUP($B356,Kraftvärmeprod!$B$1:$AV$480,MATCH("Producerad elenergi i kraftvärmeverk (GWh)",Kraftvärmeprod!$B$1:$AV$1,0),FALSE))</f>
        <v/>
      </c>
      <c r="H356" s="122" t="str">
        <f>IF(ISERROR(1/VLOOKUP($B356,Miljö!$B$1:$T$480,MATCH("Såld mängd produktionsspecifik fjärrvärme (GWh)",Miljö!$B$1:$T$1,0),FALSE)),"",VLOOKUP($B356,Miljö!$B$1:$T$480,MATCH("Såld mängd produktionsspecifik fjärrvärme (GWh)",Miljö!$B$1:$T$1,0),FALSE))</f>
        <v/>
      </c>
      <c r="J356" s="122" t="str">
        <f t="shared" si="5"/>
        <v>Väner Energi AB</v>
      </c>
    </row>
    <row r="357" spans="1:10" x14ac:dyDescent="0.25">
      <c r="A357" t="s">
        <v>497</v>
      </c>
      <c r="B357" t="s">
        <v>499</v>
      </c>
      <c r="C357"/>
      <c r="D357" s="122" t="str">
        <f>IF(ISERROR(1/VLOOKUP($B357,Kraftvärmeprod!$B$1:$D$480,MATCH("Total värmeproduktion i kraftvärmeverk i kombinerad drift (GWh)",Kraftvärmeprod!$B$1:$AV$1,0),FALSE)),"Ej kraftvärme","Alternativproduktionsmetoden")</f>
        <v>Ej kraftvärme</v>
      </c>
      <c r="E357" s="122">
        <f>VLOOKUP($B357,Totalt!$B$1:$BP$480,MATCH("total el",Totalt!$B$1:$BP$1,0),FALSE)</f>
        <v>3.5550000000000002</v>
      </c>
      <c r="F357" s="123" t="str">
        <f>IF(ISERROR(1/VLOOKUP($B357,Kraftvärmeprod!$B$1:$BD$480,MATCH("Total värmeproduktion i kraftvärmeverk i kombinerad drift (GWh)",Kraftvärmeprod!$B$1:$AV$1,0),FALSE)),"",VLOOKUP($B357,'Slutlig allokering kvv'!$B$1:$BA$480,MATCH(F$1,'Slutlig allokering kvv'!$B$1:$AS$1,0),FALSE))</f>
        <v/>
      </c>
      <c r="G357" s="122" t="str">
        <f>IF(ISERROR(1/VLOOKUP($B357,Kraftvärmeprod!$B$1:$AV$480,MATCH("Producerad elenergi i kraftvärmeverk (GWh)",Kraftvärmeprod!$B$1:$AV$1,0),FALSE)),"",VLOOKUP($B357,Kraftvärmeprod!$B$1:$AV$480,MATCH("Producerad elenergi i kraftvärmeverk (GWh)",Kraftvärmeprod!$B$1:$AV$1,0),FALSE))</f>
        <v/>
      </c>
      <c r="H357" s="122" t="str">
        <f>IF(ISERROR(1/VLOOKUP($B357,Miljö!$B$1:$T$480,MATCH("Såld mängd produktionsspecifik fjärrvärme (GWh)",Miljö!$B$1:$T$1,0),FALSE)),"",VLOOKUP($B357,Miljö!$B$1:$T$480,MATCH("Såld mängd produktionsspecifik fjärrvärme (GWh)",Miljö!$B$1:$T$1,0),FALSE))</f>
        <v/>
      </c>
      <c r="J357" s="122" t="str">
        <f t="shared" si="5"/>
        <v>Väner Energi AB</v>
      </c>
    </row>
    <row r="358" spans="1:10" x14ac:dyDescent="0.25">
      <c r="A358" t="s">
        <v>497</v>
      </c>
      <c r="B358" t="s">
        <v>500</v>
      </c>
      <c r="C358"/>
      <c r="D358" s="122" t="str">
        <f>IF(ISERROR(1/VLOOKUP($B358,Kraftvärmeprod!$B$1:$D$480,MATCH("Total värmeproduktion i kraftvärmeverk i kombinerad drift (GWh)",Kraftvärmeprod!$B$1:$AV$1,0),FALSE)),"Ej kraftvärme","Alternativproduktionsmetoden")</f>
        <v>Ej kraftvärme</v>
      </c>
      <c r="E358" s="122">
        <f>VLOOKUP($B358,Totalt!$B$1:$BP$480,MATCH("total el",Totalt!$B$1:$BP$1,0),FALSE)</f>
        <v>0.5</v>
      </c>
      <c r="F358" s="123" t="str">
        <f>IF(ISERROR(1/VLOOKUP($B358,Kraftvärmeprod!$B$1:$BD$480,MATCH("Total värmeproduktion i kraftvärmeverk i kombinerad drift (GWh)",Kraftvärmeprod!$B$1:$AV$1,0),FALSE)),"",VLOOKUP($B358,'Slutlig allokering kvv'!$B$1:$BA$480,MATCH(F$1,'Slutlig allokering kvv'!$B$1:$AS$1,0),FALSE))</f>
        <v/>
      </c>
      <c r="G358" s="122" t="str">
        <f>IF(ISERROR(1/VLOOKUP($B358,Kraftvärmeprod!$B$1:$AV$480,MATCH("Producerad elenergi i kraftvärmeverk (GWh)",Kraftvärmeprod!$B$1:$AV$1,0),FALSE)),"",VLOOKUP($B358,Kraftvärmeprod!$B$1:$AV$480,MATCH("Producerad elenergi i kraftvärmeverk (GWh)",Kraftvärmeprod!$B$1:$AV$1,0),FALSE))</f>
        <v/>
      </c>
      <c r="H358" s="122" t="str">
        <f>IF(ISERROR(1/VLOOKUP($B358,Miljö!$B$1:$T$480,MATCH("Såld mängd produktionsspecifik fjärrvärme (GWh)",Miljö!$B$1:$T$1,0),FALSE)),"",VLOOKUP($B358,Miljö!$B$1:$T$480,MATCH("Såld mängd produktionsspecifik fjärrvärme (GWh)",Miljö!$B$1:$T$1,0),FALSE))</f>
        <v/>
      </c>
      <c r="J358" s="122" t="str">
        <f t="shared" si="5"/>
        <v>Väner Energi AB</v>
      </c>
    </row>
    <row r="359" spans="1:10" x14ac:dyDescent="0.25">
      <c r="A359" t="s">
        <v>501</v>
      </c>
      <c r="B359" t="s">
        <v>502</v>
      </c>
      <c r="C359"/>
      <c r="D359" s="122" t="str">
        <f>IF(ISERROR(1/VLOOKUP($B359,Kraftvärmeprod!$B$1:$D$480,MATCH("Total värmeproduktion i kraftvärmeverk i kombinerad drift (GWh)",Kraftvärmeprod!$B$1:$AV$1,0),FALSE)),"Ej kraftvärme","Alternativproduktionsmetoden")</f>
        <v>Ej kraftvärme</v>
      </c>
      <c r="E359" s="122">
        <f>VLOOKUP($B359,Totalt!$B$1:$BP$480,MATCH("total el",Totalt!$B$1:$BP$1,0),FALSE)</f>
        <v>8.2189999999999994</v>
      </c>
      <c r="F359" s="123" t="str">
        <f>IF(ISERROR(1/VLOOKUP($B359,Kraftvärmeprod!$B$1:$BD$480,MATCH("Total värmeproduktion i kraftvärmeverk i kombinerad drift (GWh)",Kraftvärmeprod!$B$1:$AV$1,0),FALSE)),"",VLOOKUP($B359,'Slutlig allokering kvv'!$B$1:$BA$480,MATCH(F$1,'Slutlig allokering kvv'!$B$1:$AS$1,0),FALSE))</f>
        <v/>
      </c>
      <c r="G359" s="122" t="str">
        <f>IF(ISERROR(1/VLOOKUP($B359,Kraftvärmeprod!$B$1:$AV$480,MATCH("Producerad elenergi i kraftvärmeverk (GWh)",Kraftvärmeprod!$B$1:$AV$1,0),FALSE)),"",VLOOKUP($B359,Kraftvärmeprod!$B$1:$AV$480,MATCH("Producerad elenergi i kraftvärmeverk (GWh)",Kraftvärmeprod!$B$1:$AV$1,0),FALSE))</f>
        <v/>
      </c>
      <c r="H359" s="122" t="str">
        <f>IF(ISERROR(1/VLOOKUP($B359,Miljö!$B$1:$T$480,MATCH("Såld mängd produktionsspecifik fjärrvärme (GWh)",Miljö!$B$1:$T$1,0),FALSE)),"",VLOOKUP($B359,Miljö!$B$1:$T$480,MATCH("Såld mängd produktionsspecifik fjärrvärme (GWh)",Miljö!$B$1:$T$1,0),FALSE))</f>
        <v/>
      </c>
      <c r="J359" s="122" t="str">
        <f t="shared" si="5"/>
        <v>Värmevärden AB</v>
      </c>
    </row>
    <row r="360" spans="1:10" x14ac:dyDescent="0.25">
      <c r="A360" t="s">
        <v>501</v>
      </c>
      <c r="B360" t="s">
        <v>503</v>
      </c>
      <c r="C360"/>
      <c r="D360" s="122" t="str">
        <f>IF(ISERROR(1/VLOOKUP($B360,Kraftvärmeprod!$B$1:$D$480,MATCH("Total värmeproduktion i kraftvärmeverk i kombinerad drift (GWh)",Kraftvärmeprod!$B$1:$AV$1,0),FALSE)),"Ej kraftvärme","Alternativproduktionsmetoden")</f>
        <v>Ej kraftvärme</v>
      </c>
      <c r="E360" s="122">
        <f>VLOOKUP($B360,Totalt!$B$1:$BP$480,MATCH("total el",Totalt!$B$1:$BP$1,0),FALSE)</f>
        <v>0.17499999999999999</v>
      </c>
      <c r="F360" s="123" t="str">
        <f>IF(ISERROR(1/VLOOKUP($B360,Kraftvärmeprod!$B$1:$BD$480,MATCH("Total värmeproduktion i kraftvärmeverk i kombinerad drift (GWh)",Kraftvärmeprod!$B$1:$AV$1,0),FALSE)),"",VLOOKUP($B360,'Slutlig allokering kvv'!$B$1:$BA$480,MATCH(F$1,'Slutlig allokering kvv'!$B$1:$AS$1,0),FALSE))</f>
        <v/>
      </c>
      <c r="G360" s="122" t="str">
        <f>IF(ISERROR(1/VLOOKUP($B360,Kraftvärmeprod!$B$1:$AV$480,MATCH("Producerad elenergi i kraftvärmeverk (GWh)",Kraftvärmeprod!$B$1:$AV$1,0),FALSE)),"",VLOOKUP($B360,Kraftvärmeprod!$B$1:$AV$480,MATCH("Producerad elenergi i kraftvärmeverk (GWh)",Kraftvärmeprod!$B$1:$AV$1,0),FALSE))</f>
        <v/>
      </c>
      <c r="H360" s="122" t="str">
        <f>IF(ISERROR(1/VLOOKUP($B360,Miljö!$B$1:$T$480,MATCH("Såld mängd produktionsspecifik fjärrvärme (GWh)",Miljö!$B$1:$T$1,0),FALSE)),"",VLOOKUP($B360,Miljö!$B$1:$T$480,MATCH("Såld mängd produktionsspecifik fjärrvärme (GWh)",Miljö!$B$1:$T$1,0),FALSE))</f>
        <v/>
      </c>
      <c r="J360" s="122" t="str">
        <f t="shared" si="5"/>
        <v>Värmevärden AB</v>
      </c>
    </row>
    <row r="361" spans="1:10" x14ac:dyDescent="0.25">
      <c r="A361" t="s">
        <v>501</v>
      </c>
      <c r="B361" t="s">
        <v>504</v>
      </c>
      <c r="C361"/>
      <c r="D361" s="122" t="str">
        <f>IF(ISERROR(1/VLOOKUP($B361,Kraftvärmeprod!$B$1:$D$480,MATCH("Total värmeproduktion i kraftvärmeverk i kombinerad drift (GWh)",Kraftvärmeprod!$B$1:$AV$1,0),FALSE)),"Ej kraftvärme","Alternativproduktionsmetoden")</f>
        <v>Ej kraftvärme</v>
      </c>
      <c r="E361" s="122">
        <f>VLOOKUP($B361,Totalt!$B$1:$BP$480,MATCH("total el",Totalt!$B$1:$BP$1,0),FALSE)</f>
        <v>0.39792</v>
      </c>
      <c r="F361" s="123" t="str">
        <f>IF(ISERROR(1/VLOOKUP($B361,Kraftvärmeprod!$B$1:$BD$480,MATCH("Total värmeproduktion i kraftvärmeverk i kombinerad drift (GWh)",Kraftvärmeprod!$B$1:$AV$1,0),FALSE)),"",VLOOKUP($B361,'Slutlig allokering kvv'!$B$1:$BA$480,MATCH(F$1,'Slutlig allokering kvv'!$B$1:$AS$1,0),FALSE))</f>
        <v/>
      </c>
      <c r="G361" s="122" t="str">
        <f>IF(ISERROR(1/VLOOKUP($B361,Kraftvärmeprod!$B$1:$AV$480,MATCH("Producerad elenergi i kraftvärmeverk (GWh)",Kraftvärmeprod!$B$1:$AV$1,0),FALSE)),"",VLOOKUP($B361,Kraftvärmeprod!$B$1:$AV$480,MATCH("Producerad elenergi i kraftvärmeverk (GWh)",Kraftvärmeprod!$B$1:$AV$1,0),FALSE))</f>
        <v/>
      </c>
      <c r="H361" s="122" t="str">
        <f>IF(ISERROR(1/VLOOKUP($B361,Miljö!$B$1:$T$480,MATCH("Såld mängd produktionsspecifik fjärrvärme (GWh)",Miljö!$B$1:$T$1,0),FALSE)),"",VLOOKUP($B361,Miljö!$B$1:$T$480,MATCH("Såld mängd produktionsspecifik fjärrvärme (GWh)",Miljö!$B$1:$T$1,0),FALSE))</f>
        <v/>
      </c>
      <c r="J361" s="122" t="str">
        <f t="shared" si="5"/>
        <v>Värmevärden AB</v>
      </c>
    </row>
    <row r="362" spans="1:10" x14ac:dyDescent="0.25">
      <c r="A362" t="s">
        <v>501</v>
      </c>
      <c r="B362" t="s">
        <v>505</v>
      </c>
      <c r="C362"/>
      <c r="D362" s="122" t="str">
        <f>IF(ISERROR(1/VLOOKUP($B362,Kraftvärmeprod!$B$1:$D$480,MATCH("Total värmeproduktion i kraftvärmeverk i kombinerad drift (GWh)",Kraftvärmeprod!$B$1:$AV$1,0),FALSE)),"Ej kraftvärme","Alternativproduktionsmetoden")</f>
        <v>Ej kraftvärme</v>
      </c>
      <c r="E362" s="122">
        <f>VLOOKUP($B362,Totalt!$B$1:$BP$480,MATCH("total el",Totalt!$B$1:$BP$1,0),FALSE)</f>
        <v>0.64680000000000004</v>
      </c>
      <c r="F362" s="123" t="str">
        <f>IF(ISERROR(1/VLOOKUP($B362,Kraftvärmeprod!$B$1:$BD$480,MATCH("Total värmeproduktion i kraftvärmeverk i kombinerad drift (GWh)",Kraftvärmeprod!$B$1:$AV$1,0),FALSE)),"",VLOOKUP($B362,'Slutlig allokering kvv'!$B$1:$BA$480,MATCH(F$1,'Slutlig allokering kvv'!$B$1:$AS$1,0),FALSE))</f>
        <v/>
      </c>
      <c r="G362" s="122" t="str">
        <f>IF(ISERROR(1/VLOOKUP($B362,Kraftvärmeprod!$B$1:$AV$480,MATCH("Producerad elenergi i kraftvärmeverk (GWh)",Kraftvärmeprod!$B$1:$AV$1,0),FALSE)),"",VLOOKUP($B362,Kraftvärmeprod!$B$1:$AV$480,MATCH("Producerad elenergi i kraftvärmeverk (GWh)",Kraftvärmeprod!$B$1:$AV$1,0),FALSE))</f>
        <v/>
      </c>
      <c r="H362" s="122" t="str">
        <f>IF(ISERROR(1/VLOOKUP($B362,Miljö!$B$1:$T$480,MATCH("Såld mängd produktionsspecifik fjärrvärme (GWh)",Miljö!$B$1:$T$1,0),FALSE)),"",VLOOKUP($B362,Miljö!$B$1:$T$480,MATCH("Såld mängd produktionsspecifik fjärrvärme (GWh)",Miljö!$B$1:$T$1,0),FALSE))</f>
        <v/>
      </c>
      <c r="J362" s="122" t="str">
        <f t="shared" si="5"/>
        <v>Värmevärden AB</v>
      </c>
    </row>
    <row r="363" spans="1:10" x14ac:dyDescent="0.25">
      <c r="A363" t="s">
        <v>501</v>
      </c>
      <c r="B363" t="s">
        <v>506</v>
      </c>
      <c r="C363"/>
      <c r="D363" s="122" t="str">
        <f>IF(ISERROR(1/VLOOKUP($B363,Kraftvärmeprod!$B$1:$D$480,MATCH("Total värmeproduktion i kraftvärmeverk i kombinerad drift (GWh)",Kraftvärmeprod!$B$1:$AV$1,0),FALSE)),"Ej kraftvärme","Alternativproduktionsmetoden")</f>
        <v>Ej kraftvärme</v>
      </c>
      <c r="E363" s="122">
        <f>VLOOKUP($B363,Totalt!$B$1:$BP$480,MATCH("total el",Totalt!$B$1:$BP$1,0),FALSE)</f>
        <v>0.17004</v>
      </c>
      <c r="F363" s="123" t="str">
        <f>IF(ISERROR(1/VLOOKUP($B363,Kraftvärmeprod!$B$1:$BD$480,MATCH("Total värmeproduktion i kraftvärmeverk i kombinerad drift (GWh)",Kraftvärmeprod!$B$1:$AV$1,0),FALSE)),"",VLOOKUP($B363,'Slutlig allokering kvv'!$B$1:$BA$480,MATCH(F$1,'Slutlig allokering kvv'!$B$1:$AS$1,0),FALSE))</f>
        <v/>
      </c>
      <c r="G363" s="122" t="str">
        <f>IF(ISERROR(1/VLOOKUP($B363,Kraftvärmeprod!$B$1:$AV$480,MATCH("Producerad elenergi i kraftvärmeverk (GWh)",Kraftvärmeprod!$B$1:$AV$1,0),FALSE)),"",VLOOKUP($B363,Kraftvärmeprod!$B$1:$AV$480,MATCH("Producerad elenergi i kraftvärmeverk (GWh)",Kraftvärmeprod!$B$1:$AV$1,0),FALSE))</f>
        <v/>
      </c>
      <c r="H363" s="122" t="str">
        <f>IF(ISERROR(1/VLOOKUP($B363,Miljö!$B$1:$T$480,MATCH("Såld mängd produktionsspecifik fjärrvärme (GWh)",Miljö!$B$1:$T$1,0),FALSE)),"",VLOOKUP($B363,Miljö!$B$1:$T$480,MATCH("Såld mängd produktionsspecifik fjärrvärme (GWh)",Miljö!$B$1:$T$1,0),FALSE))</f>
        <v/>
      </c>
      <c r="J363" s="122" t="str">
        <f t="shared" si="5"/>
        <v>Värmevärden AB</v>
      </c>
    </row>
    <row r="364" spans="1:10" x14ac:dyDescent="0.25">
      <c r="A364" t="s">
        <v>501</v>
      </c>
      <c r="B364" t="s">
        <v>507</v>
      </c>
      <c r="C364"/>
      <c r="D364" s="122" t="str">
        <f>IF(ISERROR(1/VLOOKUP($B364,Kraftvärmeprod!$B$1:$D$480,MATCH("Total värmeproduktion i kraftvärmeverk i kombinerad drift (GWh)",Kraftvärmeprod!$B$1:$AV$1,0),FALSE)),"Ej kraftvärme","Alternativproduktionsmetoden")</f>
        <v>Ej kraftvärme</v>
      </c>
      <c r="E364" s="122">
        <f>VLOOKUP($B364,Totalt!$B$1:$BP$480,MATCH("total el",Totalt!$B$1:$BP$1,0),FALSE)</f>
        <v>5.5230000000000001E-2</v>
      </c>
      <c r="F364" s="123" t="str">
        <f>IF(ISERROR(1/VLOOKUP($B364,Kraftvärmeprod!$B$1:$BD$480,MATCH("Total värmeproduktion i kraftvärmeverk i kombinerad drift (GWh)",Kraftvärmeprod!$B$1:$AV$1,0),FALSE)),"",VLOOKUP($B364,'Slutlig allokering kvv'!$B$1:$BA$480,MATCH(F$1,'Slutlig allokering kvv'!$B$1:$AS$1,0),FALSE))</f>
        <v/>
      </c>
      <c r="G364" s="122" t="str">
        <f>IF(ISERROR(1/VLOOKUP($B364,Kraftvärmeprod!$B$1:$AV$480,MATCH("Producerad elenergi i kraftvärmeverk (GWh)",Kraftvärmeprod!$B$1:$AV$1,0),FALSE)),"",VLOOKUP($B364,Kraftvärmeprod!$B$1:$AV$480,MATCH("Producerad elenergi i kraftvärmeverk (GWh)",Kraftvärmeprod!$B$1:$AV$1,0),FALSE))</f>
        <v/>
      </c>
      <c r="H364" s="122" t="str">
        <f>IF(ISERROR(1/VLOOKUP($B364,Miljö!$B$1:$T$480,MATCH("Såld mängd produktionsspecifik fjärrvärme (GWh)",Miljö!$B$1:$T$1,0),FALSE)),"",VLOOKUP($B364,Miljö!$B$1:$T$480,MATCH("Såld mängd produktionsspecifik fjärrvärme (GWh)",Miljö!$B$1:$T$1,0),FALSE))</f>
        <v/>
      </c>
      <c r="J364" s="122" t="str">
        <f t="shared" si="5"/>
        <v>Värmevärden AB</v>
      </c>
    </row>
    <row r="365" spans="1:10" x14ac:dyDescent="0.25">
      <c r="A365" t="s">
        <v>501</v>
      </c>
      <c r="B365" t="s">
        <v>508</v>
      </c>
      <c r="C365"/>
      <c r="D365" s="122" t="str">
        <f>IF(ISERROR(1/VLOOKUP($B365,Kraftvärmeprod!$B$1:$D$480,MATCH("Total värmeproduktion i kraftvärmeverk i kombinerad drift (GWh)",Kraftvärmeprod!$B$1:$AV$1,0),FALSE)),"Ej kraftvärme","Alternativproduktionsmetoden")</f>
        <v>Ej kraftvärme</v>
      </c>
      <c r="E365" s="122">
        <f>VLOOKUP($B365,Totalt!$B$1:$BP$480,MATCH("total el",Totalt!$B$1:$BP$1,0),FALSE)</f>
        <v>1.9450000000000001</v>
      </c>
      <c r="F365" s="123" t="str">
        <f>IF(ISERROR(1/VLOOKUP($B365,Kraftvärmeprod!$B$1:$BD$480,MATCH("Total värmeproduktion i kraftvärmeverk i kombinerad drift (GWh)",Kraftvärmeprod!$B$1:$AV$1,0),FALSE)),"",VLOOKUP($B365,'Slutlig allokering kvv'!$B$1:$BA$480,MATCH(F$1,'Slutlig allokering kvv'!$B$1:$AS$1,0),FALSE))</f>
        <v/>
      </c>
      <c r="G365" s="122" t="str">
        <f>IF(ISERROR(1/VLOOKUP($B365,Kraftvärmeprod!$B$1:$AV$480,MATCH("Producerad elenergi i kraftvärmeverk (GWh)",Kraftvärmeprod!$B$1:$AV$1,0),FALSE)),"",VLOOKUP($B365,Kraftvärmeprod!$B$1:$AV$480,MATCH("Producerad elenergi i kraftvärmeverk (GWh)",Kraftvärmeprod!$B$1:$AV$1,0),FALSE))</f>
        <v/>
      </c>
      <c r="H365" s="122" t="str">
        <f>IF(ISERROR(1/VLOOKUP($B365,Miljö!$B$1:$T$480,MATCH("Såld mängd produktionsspecifik fjärrvärme (GWh)",Miljö!$B$1:$T$1,0),FALSE)),"",VLOOKUP($B365,Miljö!$B$1:$T$480,MATCH("Såld mängd produktionsspecifik fjärrvärme (GWh)",Miljö!$B$1:$T$1,0),FALSE))</f>
        <v/>
      </c>
      <c r="J365" s="122" t="str">
        <f t="shared" si="5"/>
        <v>Värmevärden AB</v>
      </c>
    </row>
    <row r="366" spans="1:10" x14ac:dyDescent="0.25">
      <c r="A366" t="s">
        <v>501</v>
      </c>
      <c r="B366" t="s">
        <v>509</v>
      </c>
      <c r="C366"/>
      <c r="D366" s="122" t="str">
        <f>IF(ISERROR(1/VLOOKUP($B366,Kraftvärmeprod!$B$1:$D$480,MATCH("Total värmeproduktion i kraftvärmeverk i kombinerad drift (GWh)",Kraftvärmeprod!$B$1:$AV$1,0),FALSE)),"Ej kraftvärme","Alternativproduktionsmetoden")</f>
        <v>Alternativproduktionsmetoden</v>
      </c>
      <c r="E366" s="122">
        <f>VLOOKUP($B366,Totalt!$B$1:$BP$480,MATCH("total el",Totalt!$B$1:$BP$1,0),FALSE)</f>
        <v>3.08975</v>
      </c>
      <c r="F366" s="123">
        <f>IF(ISERROR(1/VLOOKUP($B366,Kraftvärmeprod!$B$1:$BD$480,MATCH("Total värmeproduktion i kraftvärmeverk i kombinerad drift (GWh)",Kraftvärmeprod!$B$1:$AV$1,0),FALSE)),"",VLOOKUP($B366,'Slutlig allokering kvv'!$B$1:$BA$480,MATCH(F$1,'Slutlig allokering kvv'!$B$1:$AS$1,0),FALSE))</f>
        <v>0.57194636894517736</v>
      </c>
      <c r="G366" s="122">
        <f>IF(ISERROR(1/VLOOKUP($B366,Kraftvärmeprod!$B$1:$AV$480,MATCH("Producerad elenergi i kraftvärmeverk (GWh)",Kraftvärmeprod!$B$1:$AV$1,0),FALSE)),"",VLOOKUP($B366,Kraftvärmeprod!$B$1:$AV$480,MATCH("Producerad elenergi i kraftvärmeverk (GWh)",Kraftvärmeprod!$B$1:$AV$1,0),FALSE))</f>
        <v>25.532</v>
      </c>
      <c r="H366" s="122" t="str">
        <f>IF(ISERROR(1/VLOOKUP($B366,Miljö!$B$1:$T$480,MATCH("Såld mängd produktionsspecifik fjärrvärme (GWh)",Miljö!$B$1:$T$1,0),FALSE)),"",VLOOKUP($B366,Miljö!$B$1:$T$480,MATCH("Såld mängd produktionsspecifik fjärrvärme (GWh)",Miljö!$B$1:$T$1,0),FALSE))</f>
        <v/>
      </c>
      <c r="J366" s="122" t="str">
        <f t="shared" si="5"/>
        <v>Värmevärden AB</v>
      </c>
    </row>
    <row r="367" spans="1:10" x14ac:dyDescent="0.25">
      <c r="A367" t="s">
        <v>501</v>
      </c>
      <c r="B367" t="s">
        <v>510</v>
      </c>
      <c r="C367"/>
      <c r="D367" s="122" t="str">
        <f>IF(ISERROR(1/VLOOKUP($B367,Kraftvärmeprod!$B$1:$D$480,MATCH("Total värmeproduktion i kraftvärmeverk i kombinerad drift (GWh)",Kraftvärmeprod!$B$1:$AV$1,0),FALSE)),"Ej kraftvärme","Alternativproduktionsmetoden")</f>
        <v>Ej kraftvärme</v>
      </c>
      <c r="E367" s="122">
        <f>VLOOKUP($B367,Totalt!$B$1:$BP$480,MATCH("total el",Totalt!$B$1:$BP$1,0),FALSE)</f>
        <v>1.12035</v>
      </c>
      <c r="F367" s="123" t="str">
        <f>IF(ISERROR(1/VLOOKUP($B367,Kraftvärmeprod!$B$1:$BD$480,MATCH("Total värmeproduktion i kraftvärmeverk i kombinerad drift (GWh)",Kraftvärmeprod!$B$1:$AV$1,0),FALSE)),"",VLOOKUP($B367,'Slutlig allokering kvv'!$B$1:$BA$480,MATCH(F$1,'Slutlig allokering kvv'!$B$1:$AS$1,0),FALSE))</f>
        <v/>
      </c>
      <c r="G367" s="122" t="str">
        <f>IF(ISERROR(1/VLOOKUP($B367,Kraftvärmeprod!$B$1:$AV$480,MATCH("Producerad elenergi i kraftvärmeverk (GWh)",Kraftvärmeprod!$B$1:$AV$1,0),FALSE)),"",VLOOKUP($B367,Kraftvärmeprod!$B$1:$AV$480,MATCH("Producerad elenergi i kraftvärmeverk (GWh)",Kraftvärmeprod!$B$1:$AV$1,0),FALSE))</f>
        <v/>
      </c>
      <c r="H367" s="122" t="str">
        <f>IF(ISERROR(1/VLOOKUP($B367,Miljö!$B$1:$T$480,MATCH("Såld mängd produktionsspecifik fjärrvärme (GWh)",Miljö!$B$1:$T$1,0),FALSE)),"",VLOOKUP($B367,Miljö!$B$1:$T$480,MATCH("Såld mängd produktionsspecifik fjärrvärme (GWh)",Miljö!$B$1:$T$1,0),FALSE))</f>
        <v/>
      </c>
      <c r="J367" s="122" t="str">
        <f t="shared" si="5"/>
        <v>Värmevärden AB</v>
      </c>
    </row>
    <row r="368" spans="1:10" x14ac:dyDescent="0.25">
      <c r="A368" t="s">
        <v>501</v>
      </c>
      <c r="B368" t="s">
        <v>511</v>
      </c>
      <c r="C368"/>
      <c r="D368" s="122" t="str">
        <f>IF(ISERROR(1/VLOOKUP($B368,Kraftvärmeprod!$B$1:$D$480,MATCH("Total värmeproduktion i kraftvärmeverk i kombinerad drift (GWh)",Kraftvärmeprod!$B$1:$AV$1,0),FALSE)),"Ej kraftvärme","Alternativproduktionsmetoden")</f>
        <v>Ej kraftvärme</v>
      </c>
      <c r="E368" s="122">
        <f>VLOOKUP($B368,Totalt!$B$1:$BP$480,MATCH("total el",Totalt!$B$1:$BP$1,0),FALSE)</f>
        <v>0.184</v>
      </c>
      <c r="F368" s="123" t="str">
        <f>IF(ISERROR(1/VLOOKUP($B368,Kraftvärmeprod!$B$1:$BD$480,MATCH("Total värmeproduktion i kraftvärmeverk i kombinerad drift (GWh)",Kraftvärmeprod!$B$1:$AV$1,0),FALSE)),"",VLOOKUP($B368,'Slutlig allokering kvv'!$B$1:$BA$480,MATCH(F$1,'Slutlig allokering kvv'!$B$1:$AS$1,0),FALSE))</f>
        <v/>
      </c>
      <c r="G368" s="122" t="str">
        <f>IF(ISERROR(1/VLOOKUP($B368,Kraftvärmeprod!$B$1:$AV$480,MATCH("Producerad elenergi i kraftvärmeverk (GWh)",Kraftvärmeprod!$B$1:$AV$1,0),FALSE)),"",VLOOKUP($B368,Kraftvärmeprod!$B$1:$AV$480,MATCH("Producerad elenergi i kraftvärmeverk (GWh)",Kraftvärmeprod!$B$1:$AV$1,0),FALSE))</f>
        <v/>
      </c>
      <c r="H368" s="122" t="str">
        <f>IF(ISERROR(1/VLOOKUP($B368,Miljö!$B$1:$T$480,MATCH("Såld mängd produktionsspecifik fjärrvärme (GWh)",Miljö!$B$1:$T$1,0),FALSE)),"",VLOOKUP($B368,Miljö!$B$1:$T$480,MATCH("Såld mängd produktionsspecifik fjärrvärme (GWh)",Miljö!$B$1:$T$1,0),FALSE))</f>
        <v/>
      </c>
      <c r="J368" s="122" t="str">
        <f t="shared" si="5"/>
        <v>Värmevärden AB</v>
      </c>
    </row>
    <row r="369" spans="1:10" x14ac:dyDescent="0.25">
      <c r="A369" t="s">
        <v>501</v>
      </c>
      <c r="B369" t="s">
        <v>512</v>
      </c>
      <c r="C369"/>
      <c r="D369" s="122" t="str">
        <f>IF(ISERROR(1/VLOOKUP($B369,Kraftvärmeprod!$B$1:$D$480,MATCH("Total värmeproduktion i kraftvärmeverk i kombinerad drift (GWh)",Kraftvärmeprod!$B$1:$AV$1,0),FALSE)),"Ej kraftvärme","Alternativproduktionsmetoden")</f>
        <v>Ej kraftvärme</v>
      </c>
      <c r="E369" s="122">
        <f>VLOOKUP($B369,Totalt!$B$1:$BP$480,MATCH("total el",Totalt!$B$1:$BP$1,0),FALSE)</f>
        <v>0.33611999999999997</v>
      </c>
      <c r="F369" s="123" t="str">
        <f>IF(ISERROR(1/VLOOKUP($B369,Kraftvärmeprod!$B$1:$BD$480,MATCH("Total värmeproduktion i kraftvärmeverk i kombinerad drift (GWh)",Kraftvärmeprod!$B$1:$AV$1,0),FALSE)),"",VLOOKUP($B369,'Slutlig allokering kvv'!$B$1:$BA$480,MATCH(F$1,'Slutlig allokering kvv'!$B$1:$AS$1,0),FALSE))</f>
        <v/>
      </c>
      <c r="G369" s="122" t="str">
        <f>IF(ISERROR(1/VLOOKUP($B369,Kraftvärmeprod!$B$1:$AV$480,MATCH("Producerad elenergi i kraftvärmeverk (GWh)",Kraftvärmeprod!$B$1:$AV$1,0),FALSE)),"",VLOOKUP($B369,Kraftvärmeprod!$B$1:$AV$480,MATCH("Producerad elenergi i kraftvärmeverk (GWh)",Kraftvärmeprod!$B$1:$AV$1,0),FALSE))</f>
        <v/>
      </c>
      <c r="H369" s="122" t="str">
        <f>IF(ISERROR(1/VLOOKUP($B369,Miljö!$B$1:$T$480,MATCH("Såld mängd produktionsspecifik fjärrvärme (GWh)",Miljö!$B$1:$T$1,0),FALSE)),"",VLOOKUP($B369,Miljö!$B$1:$T$480,MATCH("Såld mängd produktionsspecifik fjärrvärme (GWh)",Miljö!$B$1:$T$1,0),FALSE))</f>
        <v/>
      </c>
      <c r="J369" s="122" t="str">
        <f t="shared" si="5"/>
        <v>Värmevärden AB</v>
      </c>
    </row>
    <row r="370" spans="1:10" x14ac:dyDescent="0.25">
      <c r="A370" t="s">
        <v>501</v>
      </c>
      <c r="B370" t="s">
        <v>513</v>
      </c>
      <c r="C370"/>
      <c r="D370" s="122" t="str">
        <f>IF(ISERROR(1/VLOOKUP($B370,Kraftvärmeprod!$B$1:$D$480,MATCH("Total värmeproduktion i kraftvärmeverk i kombinerad drift (GWh)",Kraftvärmeprod!$B$1:$AV$1,0),FALSE)),"Ej kraftvärme","Alternativproduktionsmetoden")</f>
        <v>Ej kraftvärme</v>
      </c>
      <c r="E370" s="122">
        <f>VLOOKUP($B370,Totalt!$B$1:$BP$480,MATCH("total el",Totalt!$B$1:$BP$1,0),FALSE)</f>
        <v>3.13266</v>
      </c>
      <c r="F370" s="123" t="str">
        <f>IF(ISERROR(1/VLOOKUP($B370,Kraftvärmeprod!$B$1:$BD$480,MATCH("Total värmeproduktion i kraftvärmeverk i kombinerad drift (GWh)",Kraftvärmeprod!$B$1:$AV$1,0),FALSE)),"",VLOOKUP($B370,'Slutlig allokering kvv'!$B$1:$BA$480,MATCH(F$1,'Slutlig allokering kvv'!$B$1:$AS$1,0),FALSE))</f>
        <v/>
      </c>
      <c r="G370" s="122" t="str">
        <f>IF(ISERROR(1/VLOOKUP($B370,Kraftvärmeprod!$B$1:$AV$480,MATCH("Producerad elenergi i kraftvärmeverk (GWh)",Kraftvärmeprod!$B$1:$AV$1,0),FALSE)),"",VLOOKUP($B370,Kraftvärmeprod!$B$1:$AV$480,MATCH("Producerad elenergi i kraftvärmeverk (GWh)",Kraftvärmeprod!$B$1:$AV$1,0),FALSE))</f>
        <v/>
      </c>
      <c r="H370" s="122" t="str">
        <f>IF(ISERROR(1/VLOOKUP($B370,Miljö!$B$1:$T$480,MATCH("Såld mängd produktionsspecifik fjärrvärme (GWh)",Miljö!$B$1:$T$1,0),FALSE)),"",VLOOKUP($B370,Miljö!$B$1:$T$480,MATCH("Såld mängd produktionsspecifik fjärrvärme (GWh)",Miljö!$B$1:$T$1,0),FALSE))</f>
        <v/>
      </c>
      <c r="J370" s="122" t="str">
        <f t="shared" si="5"/>
        <v>Värmevärden AB</v>
      </c>
    </row>
    <row r="371" spans="1:10" x14ac:dyDescent="0.25">
      <c r="A371" t="s">
        <v>501</v>
      </c>
      <c r="B371" t="s">
        <v>514</v>
      </c>
      <c r="C371"/>
      <c r="D371" s="122" t="str">
        <f>IF(ISERROR(1/VLOOKUP($B371,Kraftvärmeprod!$B$1:$D$480,MATCH("Total värmeproduktion i kraftvärmeverk i kombinerad drift (GWh)",Kraftvärmeprod!$B$1:$AV$1,0),FALSE)),"Ej kraftvärme","Alternativproduktionsmetoden")</f>
        <v>Alternativproduktionsmetoden</v>
      </c>
      <c r="E371" s="122">
        <f>VLOOKUP($B371,Totalt!$B$1:$BP$480,MATCH("total el",Totalt!$B$1:$BP$1,0),FALSE)</f>
        <v>1.2036899999999999</v>
      </c>
      <c r="F371" s="123">
        <f>IF(ISERROR(1/VLOOKUP($B371,Kraftvärmeprod!$B$1:$BD$480,MATCH("Total värmeproduktion i kraftvärmeverk i kombinerad drift (GWh)",Kraftvärmeprod!$B$1:$AV$1,0),FALSE)),"",VLOOKUP($B371,'Slutlig allokering kvv'!$B$1:$BA$480,MATCH(F$1,'Slutlig allokering kvv'!$B$1:$AS$1,0),FALSE))</f>
        <v>0.89382523829258187</v>
      </c>
      <c r="G371" s="122">
        <f>IF(ISERROR(1/VLOOKUP($B371,Kraftvärmeprod!$B$1:$AV$480,MATCH("Producerad elenergi i kraftvärmeverk (GWh)",Kraftvärmeprod!$B$1:$AV$1,0),FALSE)),"",VLOOKUP($B371,Kraftvärmeprod!$B$1:$AV$480,MATCH("Producerad elenergi i kraftvärmeverk (GWh)",Kraftvärmeprod!$B$1:$AV$1,0),FALSE))</f>
        <v>0.495</v>
      </c>
      <c r="H371" s="122" t="str">
        <f>IF(ISERROR(1/VLOOKUP($B371,Miljö!$B$1:$T$480,MATCH("Såld mängd produktionsspecifik fjärrvärme (GWh)",Miljö!$B$1:$T$1,0),FALSE)),"",VLOOKUP($B371,Miljö!$B$1:$T$480,MATCH("Såld mängd produktionsspecifik fjärrvärme (GWh)",Miljö!$B$1:$T$1,0),FALSE))</f>
        <v/>
      </c>
      <c r="J371" s="122" t="str">
        <f t="shared" si="5"/>
        <v>Värmevärden AB</v>
      </c>
    </row>
    <row r="372" spans="1:10" x14ac:dyDescent="0.25">
      <c r="A372" t="s">
        <v>501</v>
      </c>
      <c r="B372" t="s">
        <v>515</v>
      </c>
      <c r="C372"/>
      <c r="D372" s="122" t="str">
        <f>IF(ISERROR(1/VLOOKUP($B372,Kraftvärmeprod!$B$1:$D$480,MATCH("Total värmeproduktion i kraftvärmeverk i kombinerad drift (GWh)",Kraftvärmeprod!$B$1:$AV$1,0),FALSE)),"Ej kraftvärme","Alternativproduktionsmetoden")</f>
        <v>Ej kraftvärme</v>
      </c>
      <c r="E372" s="122">
        <f>VLOOKUP($B372,Totalt!$B$1:$BP$480,MATCH("total el",Totalt!$B$1:$BP$1,0),FALSE)</f>
        <v>3.5000000000000003E-2</v>
      </c>
      <c r="F372" s="123" t="str">
        <f>IF(ISERROR(1/VLOOKUP($B372,Kraftvärmeprod!$B$1:$BD$480,MATCH("Total värmeproduktion i kraftvärmeverk i kombinerad drift (GWh)",Kraftvärmeprod!$B$1:$AV$1,0),FALSE)),"",VLOOKUP($B372,'Slutlig allokering kvv'!$B$1:$BA$480,MATCH(F$1,'Slutlig allokering kvv'!$B$1:$AS$1,0),FALSE))</f>
        <v/>
      </c>
      <c r="G372" s="122" t="str">
        <f>IF(ISERROR(1/VLOOKUP($B372,Kraftvärmeprod!$B$1:$AV$480,MATCH("Producerad elenergi i kraftvärmeverk (GWh)",Kraftvärmeprod!$B$1:$AV$1,0),FALSE)),"",VLOOKUP($B372,Kraftvärmeprod!$B$1:$AV$480,MATCH("Producerad elenergi i kraftvärmeverk (GWh)",Kraftvärmeprod!$B$1:$AV$1,0),FALSE))</f>
        <v/>
      </c>
      <c r="H372" s="122" t="str">
        <f>IF(ISERROR(1/VLOOKUP($B372,Miljö!$B$1:$T$480,MATCH("Såld mängd produktionsspecifik fjärrvärme (GWh)",Miljö!$B$1:$T$1,0),FALSE)),"",VLOOKUP($B372,Miljö!$B$1:$T$480,MATCH("Såld mängd produktionsspecifik fjärrvärme (GWh)",Miljö!$B$1:$T$1,0),FALSE))</f>
        <v/>
      </c>
      <c r="J372" s="122" t="str">
        <f t="shared" si="5"/>
        <v>Värmevärden AB</v>
      </c>
    </row>
    <row r="373" spans="1:10" x14ac:dyDescent="0.25">
      <c r="A373" t="s">
        <v>501</v>
      </c>
      <c r="B373" t="s">
        <v>516</v>
      </c>
      <c r="C373"/>
      <c r="D373" s="122" t="str">
        <f>IF(ISERROR(1/VLOOKUP($B373,Kraftvärmeprod!$B$1:$D$480,MATCH("Total värmeproduktion i kraftvärmeverk i kombinerad drift (GWh)",Kraftvärmeprod!$B$1:$AV$1,0),FALSE)),"Ej kraftvärme","Alternativproduktionsmetoden")</f>
        <v>Ej kraftvärme</v>
      </c>
      <c r="E373" s="122">
        <f>VLOOKUP($B373,Totalt!$B$1:$BP$480,MATCH("total el",Totalt!$B$1:$BP$1,0),FALSE)</f>
        <v>4.7219999999999998E-2</v>
      </c>
      <c r="F373" s="123" t="str">
        <f>IF(ISERROR(1/VLOOKUP($B373,Kraftvärmeprod!$B$1:$BD$480,MATCH("Total värmeproduktion i kraftvärmeverk i kombinerad drift (GWh)",Kraftvärmeprod!$B$1:$AV$1,0),FALSE)),"",VLOOKUP($B373,'Slutlig allokering kvv'!$B$1:$BA$480,MATCH(F$1,'Slutlig allokering kvv'!$B$1:$AS$1,0),FALSE))</f>
        <v/>
      </c>
      <c r="G373" s="122" t="str">
        <f>IF(ISERROR(1/VLOOKUP($B373,Kraftvärmeprod!$B$1:$AV$480,MATCH("Producerad elenergi i kraftvärmeverk (GWh)",Kraftvärmeprod!$B$1:$AV$1,0),FALSE)),"",VLOOKUP($B373,Kraftvärmeprod!$B$1:$AV$480,MATCH("Producerad elenergi i kraftvärmeverk (GWh)",Kraftvärmeprod!$B$1:$AV$1,0),FALSE))</f>
        <v/>
      </c>
      <c r="H373" s="122" t="str">
        <f>IF(ISERROR(1/VLOOKUP($B373,Miljö!$B$1:$T$480,MATCH("Såld mängd produktionsspecifik fjärrvärme (GWh)",Miljö!$B$1:$T$1,0),FALSE)),"",VLOOKUP($B373,Miljö!$B$1:$T$480,MATCH("Såld mängd produktionsspecifik fjärrvärme (GWh)",Miljö!$B$1:$T$1,0),FALSE))</f>
        <v/>
      </c>
      <c r="J373" s="122" t="str">
        <f t="shared" si="5"/>
        <v>Värmevärden AB</v>
      </c>
    </row>
    <row r="374" spans="1:10" x14ac:dyDescent="0.25">
      <c r="A374" t="s">
        <v>501</v>
      </c>
      <c r="B374" s="16" t="s">
        <v>975</v>
      </c>
      <c r="C374"/>
      <c r="D374" s="122" t="str">
        <f>IF(ISERROR(1/VLOOKUP($B374,Kraftvärmeprod!$B$1:$D$480,MATCH("Total värmeproduktion i kraftvärmeverk i kombinerad drift (GWh)",Kraftvärmeprod!$B$1:$AV$1,0),FALSE)),"Ej kraftvärme","Alternativproduktionsmetoden")</f>
        <v>Ej kraftvärme</v>
      </c>
      <c r="E374" s="122">
        <f>VLOOKUP($B374,Totalt!$B$1:$BP$480,MATCH("total el",Totalt!$B$1:$BP$1,0),FALSE)</f>
        <v>1.4306399999999999</v>
      </c>
      <c r="F374" s="123" t="str">
        <f>IF(ISERROR(1/VLOOKUP($B374,Kraftvärmeprod!$B$1:$BD$480,MATCH("Total värmeproduktion i kraftvärmeverk i kombinerad drift (GWh)",Kraftvärmeprod!$B$1:$AV$1,0),FALSE)),"",VLOOKUP($B374,'Slutlig allokering kvv'!$B$1:$BA$480,MATCH(F$1,'Slutlig allokering kvv'!$B$1:$AS$1,0),FALSE))</f>
        <v/>
      </c>
      <c r="G374" s="122" t="str">
        <f>IF(ISERROR(1/VLOOKUP($B374,Kraftvärmeprod!$B$1:$AV$480,MATCH("Producerad elenergi i kraftvärmeverk (GWh)",Kraftvärmeprod!$B$1:$AV$1,0),FALSE)),"",VLOOKUP($B374,Kraftvärmeprod!$B$1:$AV$480,MATCH("Producerad elenergi i kraftvärmeverk (GWh)",Kraftvärmeprod!$B$1:$AV$1,0),FALSE))</f>
        <v/>
      </c>
      <c r="H374" s="122" t="str">
        <f>IF(ISERROR(1/VLOOKUP($B374,Miljö!$B$1:$T$480,MATCH("Såld mängd produktionsspecifik fjärrvärme (GWh)",Miljö!$B$1:$T$1,0),FALSE)),"",VLOOKUP($B374,Miljö!$B$1:$T$480,MATCH("Såld mängd produktionsspecifik fjärrvärme (GWh)",Miljö!$B$1:$T$1,0),FALSE))</f>
        <v/>
      </c>
      <c r="J374" s="122" t="str">
        <f t="shared" si="5"/>
        <v>Värmevärden AB</v>
      </c>
    </row>
    <row r="375" spans="1:10" x14ac:dyDescent="0.25">
      <c r="A375" t="s">
        <v>501</v>
      </c>
      <c r="B375" t="s">
        <v>518</v>
      </c>
      <c r="C375"/>
      <c r="D375" s="122" t="str">
        <f>IF(ISERROR(1/VLOOKUP($B375,Kraftvärmeprod!$B$1:$D$480,MATCH("Total värmeproduktion i kraftvärmeverk i kombinerad drift (GWh)",Kraftvärmeprod!$B$1:$AV$1,0),FALSE)),"Ej kraftvärme","Alternativproduktionsmetoden")</f>
        <v>Ej kraftvärme</v>
      </c>
      <c r="E375" s="122">
        <f>VLOOKUP($B375,Totalt!$B$1:$BP$480,MATCH("total el",Totalt!$B$1:$BP$1,0),FALSE)</f>
        <v>0.09</v>
      </c>
      <c r="F375" s="123" t="str">
        <f>IF(ISERROR(1/VLOOKUP($B375,Kraftvärmeprod!$B$1:$BD$480,MATCH("Total värmeproduktion i kraftvärmeverk i kombinerad drift (GWh)",Kraftvärmeprod!$B$1:$AV$1,0),FALSE)),"",VLOOKUP($B375,'Slutlig allokering kvv'!$B$1:$BA$480,MATCH(F$1,'Slutlig allokering kvv'!$B$1:$AS$1,0),FALSE))</f>
        <v/>
      </c>
      <c r="G375" s="122" t="str">
        <f>IF(ISERROR(1/VLOOKUP($B375,Kraftvärmeprod!$B$1:$AV$480,MATCH("Producerad elenergi i kraftvärmeverk (GWh)",Kraftvärmeprod!$B$1:$AV$1,0),FALSE)),"",VLOOKUP($B375,Kraftvärmeprod!$B$1:$AV$480,MATCH("Producerad elenergi i kraftvärmeverk (GWh)",Kraftvärmeprod!$B$1:$AV$1,0),FALSE))</f>
        <v/>
      </c>
      <c r="H375" s="122" t="str">
        <f>IF(ISERROR(1/VLOOKUP($B375,Miljö!$B$1:$T$480,MATCH("Såld mängd produktionsspecifik fjärrvärme (GWh)",Miljö!$B$1:$T$1,0),FALSE)),"",VLOOKUP($B375,Miljö!$B$1:$T$480,MATCH("Såld mängd produktionsspecifik fjärrvärme (GWh)",Miljö!$B$1:$T$1,0),FALSE))</f>
        <v/>
      </c>
      <c r="J375" s="122" t="str">
        <f t="shared" si="5"/>
        <v>Värmevärden AB</v>
      </c>
    </row>
    <row r="376" spans="1:10" x14ac:dyDescent="0.25">
      <c r="A376" t="s">
        <v>501</v>
      </c>
      <c r="B376" t="s">
        <v>519</v>
      </c>
      <c r="C376"/>
      <c r="D376" s="122" t="str">
        <f>IF(ISERROR(1/VLOOKUP($B376,Kraftvärmeprod!$B$1:$D$480,MATCH("Total värmeproduktion i kraftvärmeverk i kombinerad drift (GWh)",Kraftvärmeprod!$B$1:$AV$1,0),FALSE)),"Ej kraftvärme","Alternativproduktionsmetoden")</f>
        <v>Ej kraftvärme</v>
      </c>
      <c r="E376" s="122">
        <f>VLOOKUP($B376,Totalt!$B$1:$BP$480,MATCH("total el",Totalt!$B$1:$BP$1,0),FALSE)</f>
        <v>2.5691099999999998</v>
      </c>
      <c r="F376" s="123" t="str">
        <f>IF(ISERROR(1/VLOOKUP($B376,Kraftvärmeprod!$B$1:$BD$480,MATCH("Total värmeproduktion i kraftvärmeverk i kombinerad drift (GWh)",Kraftvärmeprod!$B$1:$AV$1,0),FALSE)),"",VLOOKUP($B376,'Slutlig allokering kvv'!$B$1:$BA$480,MATCH(F$1,'Slutlig allokering kvv'!$B$1:$AS$1,0),FALSE))</f>
        <v/>
      </c>
      <c r="G376" s="122" t="str">
        <f>IF(ISERROR(1/VLOOKUP($B376,Kraftvärmeprod!$B$1:$AV$480,MATCH("Producerad elenergi i kraftvärmeverk (GWh)",Kraftvärmeprod!$B$1:$AV$1,0),FALSE)),"",VLOOKUP($B376,Kraftvärmeprod!$B$1:$AV$480,MATCH("Producerad elenergi i kraftvärmeverk (GWh)",Kraftvärmeprod!$B$1:$AV$1,0),FALSE))</f>
        <v/>
      </c>
      <c r="H376" s="122" t="str">
        <f>IF(ISERROR(1/VLOOKUP($B376,Miljö!$B$1:$T$480,MATCH("Såld mängd produktionsspecifik fjärrvärme (GWh)",Miljö!$B$1:$T$1,0),FALSE)),"",VLOOKUP($B376,Miljö!$B$1:$T$480,MATCH("Såld mängd produktionsspecifik fjärrvärme (GWh)",Miljö!$B$1:$T$1,0),FALSE))</f>
        <v/>
      </c>
      <c r="J376" s="122" t="str">
        <f t="shared" si="5"/>
        <v>Värmevärden AB</v>
      </c>
    </row>
    <row r="377" spans="1:10" x14ac:dyDescent="0.25">
      <c r="A377" t="s">
        <v>501</v>
      </c>
      <c r="B377" t="s">
        <v>520</v>
      </c>
      <c r="C377"/>
      <c r="D377" s="122" t="str">
        <f>IF(ISERROR(1/VLOOKUP($B377,Kraftvärmeprod!$B$1:$D$480,MATCH("Total värmeproduktion i kraftvärmeverk i kombinerad drift (GWh)",Kraftvärmeprod!$B$1:$AV$1,0),FALSE)),"Ej kraftvärme","Alternativproduktionsmetoden")</f>
        <v>Ej kraftvärme</v>
      </c>
      <c r="E377" s="122">
        <f>VLOOKUP($B377,Totalt!$B$1:$BP$480,MATCH("total el",Totalt!$B$1:$BP$1,0),FALSE)</f>
        <v>0</v>
      </c>
      <c r="F377" s="123" t="str">
        <f>IF(ISERROR(1/VLOOKUP($B377,Kraftvärmeprod!$B$1:$BD$480,MATCH("Total värmeproduktion i kraftvärmeverk i kombinerad drift (GWh)",Kraftvärmeprod!$B$1:$AV$1,0),FALSE)),"",VLOOKUP($B377,'Slutlig allokering kvv'!$B$1:$BA$480,MATCH(F$1,'Slutlig allokering kvv'!$B$1:$AS$1,0),FALSE))</f>
        <v/>
      </c>
      <c r="G377" s="122" t="str">
        <f>IF(ISERROR(1/VLOOKUP($B377,Kraftvärmeprod!$B$1:$AV$480,MATCH("Producerad elenergi i kraftvärmeverk (GWh)",Kraftvärmeprod!$B$1:$AV$1,0),FALSE)),"",VLOOKUP($B377,Kraftvärmeprod!$B$1:$AV$480,MATCH("Producerad elenergi i kraftvärmeverk (GWh)",Kraftvärmeprod!$B$1:$AV$1,0),FALSE))</f>
        <v/>
      </c>
      <c r="H377" s="122" t="str">
        <f>IF(ISERROR(1/VLOOKUP($B377,Miljö!$B$1:$T$480,MATCH("Såld mängd produktionsspecifik fjärrvärme (GWh)",Miljö!$B$1:$T$1,0),FALSE)),"",VLOOKUP($B377,Miljö!$B$1:$T$480,MATCH("Såld mängd produktionsspecifik fjärrvärme (GWh)",Miljö!$B$1:$T$1,0),FALSE))</f>
        <v/>
      </c>
      <c r="J377" s="122" t="str">
        <f t="shared" si="5"/>
        <v>Värmevärden AB</v>
      </c>
    </row>
    <row r="378" spans="1:10" x14ac:dyDescent="0.25">
      <c r="A378" t="s">
        <v>501</v>
      </c>
      <c r="B378" t="s">
        <v>521</v>
      </c>
      <c r="C378"/>
      <c r="D378" s="122" t="str">
        <f>IF(ISERROR(1/VLOOKUP($B378,Kraftvärmeprod!$B$1:$D$480,MATCH("Total värmeproduktion i kraftvärmeverk i kombinerad drift (GWh)",Kraftvärmeprod!$B$1:$AV$1,0),FALSE)),"Ej kraftvärme","Alternativproduktionsmetoden")</f>
        <v>Ej kraftvärme</v>
      </c>
      <c r="E378" s="122">
        <f>VLOOKUP($B378,Totalt!$B$1:$BP$480,MATCH("total el",Totalt!$B$1:$BP$1,0),FALSE)</f>
        <v>0</v>
      </c>
      <c r="F378" s="123" t="str">
        <f>IF(ISERROR(1/VLOOKUP($B378,Kraftvärmeprod!$B$1:$BD$480,MATCH("Total värmeproduktion i kraftvärmeverk i kombinerad drift (GWh)",Kraftvärmeprod!$B$1:$AV$1,0),FALSE)),"",VLOOKUP($B378,'Slutlig allokering kvv'!$B$1:$BA$480,MATCH(F$1,'Slutlig allokering kvv'!$B$1:$AS$1,0),FALSE))</f>
        <v/>
      </c>
      <c r="G378" s="122" t="str">
        <f>IF(ISERROR(1/VLOOKUP($B378,Kraftvärmeprod!$B$1:$AV$480,MATCH("Producerad elenergi i kraftvärmeverk (GWh)",Kraftvärmeprod!$B$1:$AV$1,0),FALSE)),"",VLOOKUP($B378,Kraftvärmeprod!$B$1:$AV$480,MATCH("Producerad elenergi i kraftvärmeverk (GWh)",Kraftvärmeprod!$B$1:$AV$1,0),FALSE))</f>
        <v/>
      </c>
      <c r="H378" s="122" t="str">
        <f>IF(ISERROR(1/VLOOKUP($B378,Miljö!$B$1:$T$480,MATCH("Såld mängd produktionsspecifik fjärrvärme (GWh)",Miljö!$B$1:$T$1,0),FALSE)),"",VLOOKUP($B378,Miljö!$B$1:$T$480,MATCH("Såld mängd produktionsspecifik fjärrvärme (GWh)",Miljö!$B$1:$T$1,0),FALSE))</f>
        <v/>
      </c>
      <c r="J378" s="122" t="str">
        <f t="shared" si="5"/>
        <v>Värmevärden AB</v>
      </c>
    </row>
    <row r="379" spans="1:10" x14ac:dyDescent="0.25">
      <c r="A379" t="s">
        <v>522</v>
      </c>
      <c r="B379" t="s">
        <v>523</v>
      </c>
      <c r="C379"/>
      <c r="D379" s="122" t="str">
        <f>IF(ISERROR(1/VLOOKUP($B379,Kraftvärmeprod!$B$1:$D$480,MATCH("Total värmeproduktion i kraftvärmeverk i kombinerad drift (GWh)",Kraftvärmeprod!$B$1:$AV$1,0),FALSE)),"Ej kraftvärme","Alternativproduktionsmetoden")</f>
        <v>Ej kraftvärme</v>
      </c>
      <c r="E379" s="122">
        <f>VLOOKUP($B379,Totalt!$B$1:$BP$480,MATCH("total el",Totalt!$B$1:$BP$1,0),FALSE)</f>
        <v>0.24792</v>
      </c>
      <c r="F379" s="123" t="str">
        <f>IF(ISERROR(1/VLOOKUP($B379,Kraftvärmeprod!$B$1:$BD$480,MATCH("Total värmeproduktion i kraftvärmeverk i kombinerad drift (GWh)",Kraftvärmeprod!$B$1:$AV$1,0),FALSE)),"",VLOOKUP($B379,'Slutlig allokering kvv'!$B$1:$BA$480,MATCH(F$1,'Slutlig allokering kvv'!$B$1:$AS$1,0),FALSE))</f>
        <v/>
      </c>
      <c r="G379" s="122" t="str">
        <f>IF(ISERROR(1/VLOOKUP($B379,Kraftvärmeprod!$B$1:$AV$480,MATCH("Producerad elenergi i kraftvärmeverk (GWh)",Kraftvärmeprod!$B$1:$AV$1,0),FALSE)),"",VLOOKUP($B379,Kraftvärmeprod!$B$1:$AV$480,MATCH("Producerad elenergi i kraftvärmeverk (GWh)",Kraftvärmeprod!$B$1:$AV$1,0),FALSE))</f>
        <v/>
      </c>
      <c r="H379" s="122" t="str">
        <f>IF(ISERROR(1/VLOOKUP($B379,Miljö!$B$1:$T$480,MATCH("Såld mängd produktionsspecifik fjärrvärme (GWh)",Miljö!$B$1:$T$1,0),FALSE)),"",VLOOKUP($B379,Miljö!$B$1:$T$480,MATCH("Såld mängd produktionsspecifik fjärrvärme (GWh)",Miljö!$B$1:$T$1,0),FALSE))</f>
        <v/>
      </c>
      <c r="J379" s="122" t="str">
        <f t="shared" si="5"/>
        <v>Värnamo Energi AB</v>
      </c>
    </row>
    <row r="380" spans="1:10" x14ac:dyDescent="0.25">
      <c r="A380" t="s">
        <v>522</v>
      </c>
      <c r="B380" t="s">
        <v>524</v>
      </c>
      <c r="C380"/>
      <c r="D380" s="122" t="str">
        <f>IF(ISERROR(1/VLOOKUP($B380,Kraftvärmeprod!$B$1:$D$480,MATCH("Total värmeproduktion i kraftvärmeverk i kombinerad drift (GWh)",Kraftvärmeprod!$B$1:$AV$1,0),FALSE)),"Ej kraftvärme","Alternativproduktionsmetoden")</f>
        <v>Alternativproduktionsmetoden</v>
      </c>
      <c r="E380" s="122">
        <f>VLOOKUP($B380,Totalt!$B$1:$BP$480,MATCH("total el",Totalt!$B$1:$BP$1,0),FALSE)</f>
        <v>6.2259999999999991</v>
      </c>
      <c r="F380" s="123">
        <f>IF(ISERROR(1/VLOOKUP($B380,Kraftvärmeprod!$B$1:$BD$480,MATCH("Total värmeproduktion i kraftvärmeverk i kombinerad drift (GWh)",Kraftvärmeprod!$B$1:$AV$1,0),FALSE)),"",VLOOKUP($B380,'Slutlig allokering kvv'!$B$1:$BA$480,MATCH(F$1,'Slutlig allokering kvv'!$B$1:$AS$1,0),FALSE))</f>
        <v>0.70044069821464094</v>
      </c>
      <c r="G380" s="122">
        <f>IF(ISERROR(1/VLOOKUP($B380,Kraftvärmeprod!$B$1:$AV$480,MATCH("Producerad elenergi i kraftvärmeverk (GWh)",Kraftvärmeprod!$B$1:$AV$1,0),FALSE)),"",VLOOKUP($B380,Kraftvärmeprod!$B$1:$AV$480,MATCH("Producerad elenergi i kraftvärmeverk (GWh)",Kraftvärmeprod!$B$1:$AV$1,0),FALSE))</f>
        <v>4.6909999999999998</v>
      </c>
      <c r="H380" s="122" t="str">
        <f>IF(ISERROR(1/VLOOKUP($B380,Miljö!$B$1:$T$480,MATCH("Såld mängd produktionsspecifik fjärrvärme (GWh)",Miljö!$B$1:$T$1,0),FALSE)),"",VLOOKUP($B380,Miljö!$B$1:$T$480,MATCH("Såld mängd produktionsspecifik fjärrvärme (GWh)",Miljö!$B$1:$T$1,0),FALSE))</f>
        <v/>
      </c>
      <c r="J380" s="122" t="str">
        <f t="shared" si="5"/>
        <v>Värnamo Energi AB</v>
      </c>
    </row>
    <row r="381" spans="1:10" x14ac:dyDescent="0.25">
      <c r="A381" t="s">
        <v>525</v>
      </c>
      <c r="B381" t="s">
        <v>526</v>
      </c>
      <c r="C381"/>
      <c r="D381" s="122" t="str">
        <f>IF(ISERROR(1/VLOOKUP($B381,Kraftvärmeprod!$B$1:$D$480,MATCH("Total värmeproduktion i kraftvärmeverk i kombinerad drift (GWh)",Kraftvärmeprod!$B$1:$AV$1,0),FALSE)),"Ej kraftvärme","Alternativproduktionsmetoden")</f>
        <v>Ej kraftvärme</v>
      </c>
      <c r="E381" s="122">
        <f>VLOOKUP($B381,Totalt!$B$1:$BP$480,MATCH("total el",Totalt!$B$1:$BP$1,0),FALSE)</f>
        <v>3.101</v>
      </c>
      <c r="F381" s="123" t="str">
        <f>IF(ISERROR(1/VLOOKUP($B381,Kraftvärmeprod!$B$1:$BD$480,MATCH("Total värmeproduktion i kraftvärmeverk i kombinerad drift (GWh)",Kraftvärmeprod!$B$1:$AV$1,0),FALSE)),"",VLOOKUP($B381,'Slutlig allokering kvv'!$B$1:$BA$480,MATCH(F$1,'Slutlig allokering kvv'!$B$1:$AS$1,0),FALSE))</f>
        <v/>
      </c>
      <c r="G381" s="122" t="str">
        <f>IF(ISERROR(1/VLOOKUP($B381,Kraftvärmeprod!$B$1:$AV$480,MATCH("Producerad elenergi i kraftvärmeverk (GWh)",Kraftvärmeprod!$B$1:$AV$1,0),FALSE)),"",VLOOKUP($B381,Kraftvärmeprod!$B$1:$AV$480,MATCH("Producerad elenergi i kraftvärmeverk (GWh)",Kraftvärmeprod!$B$1:$AV$1,0),FALSE))</f>
        <v/>
      </c>
      <c r="H381" s="122" t="str">
        <f>IF(ISERROR(1/VLOOKUP($B381,Miljö!$B$1:$T$480,MATCH("Såld mängd produktionsspecifik fjärrvärme (GWh)",Miljö!$B$1:$T$1,0),FALSE)),"",VLOOKUP($B381,Miljö!$B$1:$T$480,MATCH("Såld mängd produktionsspecifik fjärrvärme (GWh)",Miljö!$B$1:$T$1,0),FALSE))</f>
        <v/>
      </c>
      <c r="J381" s="122" t="str">
        <f t="shared" si="5"/>
        <v>Västerbergslagens Energi AB</v>
      </c>
    </row>
    <row r="382" spans="1:10" x14ac:dyDescent="0.25">
      <c r="A382" t="s">
        <v>525</v>
      </c>
      <c r="B382" t="s">
        <v>527</v>
      </c>
      <c r="C382"/>
      <c r="D382" s="122" t="str">
        <f>IF(ISERROR(1/VLOOKUP($B382,Kraftvärmeprod!$B$1:$D$480,MATCH("Total värmeproduktion i kraftvärmeverk i kombinerad drift (GWh)",Kraftvärmeprod!$B$1:$AV$1,0),FALSE)),"Ej kraftvärme","Alternativproduktionsmetoden")</f>
        <v>Ej kraftvärme</v>
      </c>
      <c r="E382" s="122">
        <f>VLOOKUP($B382,Totalt!$B$1:$BP$480,MATCH("total el",Totalt!$B$1:$BP$1,0),FALSE)</f>
        <v>0.29099999999999998</v>
      </c>
      <c r="F382" s="123" t="str">
        <f>IF(ISERROR(1/VLOOKUP($B382,Kraftvärmeprod!$B$1:$BD$480,MATCH("Total värmeproduktion i kraftvärmeverk i kombinerad drift (GWh)",Kraftvärmeprod!$B$1:$AV$1,0),FALSE)),"",VLOOKUP($B382,'Slutlig allokering kvv'!$B$1:$BA$480,MATCH(F$1,'Slutlig allokering kvv'!$B$1:$AS$1,0),FALSE))</f>
        <v/>
      </c>
      <c r="G382" s="122" t="str">
        <f>IF(ISERROR(1/VLOOKUP($B382,Kraftvärmeprod!$B$1:$AV$480,MATCH("Producerad elenergi i kraftvärmeverk (GWh)",Kraftvärmeprod!$B$1:$AV$1,0),FALSE)),"",VLOOKUP($B382,Kraftvärmeprod!$B$1:$AV$480,MATCH("Producerad elenergi i kraftvärmeverk (GWh)",Kraftvärmeprod!$B$1:$AV$1,0),FALSE))</f>
        <v/>
      </c>
      <c r="H382" s="122" t="str">
        <f>IF(ISERROR(1/VLOOKUP($B382,Miljö!$B$1:$T$480,MATCH("Såld mängd produktionsspecifik fjärrvärme (GWh)",Miljö!$B$1:$T$1,0),FALSE)),"",VLOOKUP($B382,Miljö!$B$1:$T$480,MATCH("Såld mängd produktionsspecifik fjärrvärme (GWh)",Miljö!$B$1:$T$1,0),FALSE))</f>
        <v/>
      </c>
      <c r="J382" s="122" t="str">
        <f t="shared" si="5"/>
        <v>Västerbergslagens Energi AB</v>
      </c>
    </row>
    <row r="383" spans="1:10" x14ac:dyDescent="0.25">
      <c r="A383" t="s">
        <v>525</v>
      </c>
      <c r="B383" t="s">
        <v>528</v>
      </c>
      <c r="C383"/>
      <c r="D383" s="122" t="str">
        <f>IF(ISERROR(1/VLOOKUP($B383,Kraftvärmeprod!$B$1:$D$480,MATCH("Total värmeproduktion i kraftvärmeverk i kombinerad drift (GWh)",Kraftvärmeprod!$B$1:$AV$1,0),FALSE)),"Ej kraftvärme","Alternativproduktionsmetoden")</f>
        <v>Ej kraftvärme</v>
      </c>
      <c r="E383" s="122">
        <f>VLOOKUP($B383,Totalt!$B$1:$BP$480,MATCH("total el",Totalt!$B$1:$BP$1,0),FALSE)</f>
        <v>3.8340000000000001</v>
      </c>
      <c r="F383" s="123" t="str">
        <f>IF(ISERROR(1/VLOOKUP($B383,Kraftvärmeprod!$B$1:$BD$480,MATCH("Total värmeproduktion i kraftvärmeverk i kombinerad drift (GWh)",Kraftvärmeprod!$B$1:$AV$1,0),FALSE)),"",VLOOKUP($B383,'Slutlig allokering kvv'!$B$1:$BA$480,MATCH(F$1,'Slutlig allokering kvv'!$B$1:$AS$1,0),FALSE))</f>
        <v/>
      </c>
      <c r="G383" s="122" t="str">
        <f>IF(ISERROR(1/VLOOKUP($B383,Kraftvärmeprod!$B$1:$AV$480,MATCH("Producerad elenergi i kraftvärmeverk (GWh)",Kraftvärmeprod!$B$1:$AV$1,0),FALSE)),"",VLOOKUP($B383,Kraftvärmeprod!$B$1:$AV$480,MATCH("Producerad elenergi i kraftvärmeverk (GWh)",Kraftvärmeprod!$B$1:$AV$1,0),FALSE))</f>
        <v/>
      </c>
      <c r="H383" s="122" t="str">
        <f>IF(ISERROR(1/VLOOKUP($B383,Miljö!$B$1:$T$480,MATCH("Såld mängd produktionsspecifik fjärrvärme (GWh)",Miljö!$B$1:$T$1,0),FALSE)),"",VLOOKUP($B383,Miljö!$B$1:$T$480,MATCH("Såld mängd produktionsspecifik fjärrvärme (GWh)",Miljö!$B$1:$T$1,0),FALSE))</f>
        <v/>
      </c>
      <c r="J383" s="122" t="str">
        <f t="shared" si="5"/>
        <v>Västerbergslagens Energi AB</v>
      </c>
    </row>
    <row r="384" spans="1:10" x14ac:dyDescent="0.25">
      <c r="A384" t="s">
        <v>525</v>
      </c>
      <c r="B384" t="s">
        <v>529</v>
      </c>
      <c r="C384"/>
      <c r="D384" s="122" t="str">
        <f>IF(ISERROR(1/VLOOKUP($B384,Kraftvärmeprod!$B$1:$D$480,MATCH("Total värmeproduktion i kraftvärmeverk i kombinerad drift (GWh)",Kraftvärmeprod!$B$1:$AV$1,0),FALSE)),"Ej kraftvärme","Alternativproduktionsmetoden")</f>
        <v>Ej kraftvärme</v>
      </c>
      <c r="E384" s="122">
        <f>VLOOKUP($B384,Totalt!$B$1:$BP$480,MATCH("total el",Totalt!$B$1:$BP$1,0),FALSE)</f>
        <v>0.51987000000000005</v>
      </c>
      <c r="F384" s="123" t="str">
        <f>IF(ISERROR(1/VLOOKUP($B384,Kraftvärmeprod!$B$1:$BD$480,MATCH("Total värmeproduktion i kraftvärmeverk i kombinerad drift (GWh)",Kraftvärmeprod!$B$1:$AV$1,0),FALSE)),"",VLOOKUP($B384,'Slutlig allokering kvv'!$B$1:$BA$480,MATCH(F$1,'Slutlig allokering kvv'!$B$1:$AS$1,0),FALSE))</f>
        <v/>
      </c>
      <c r="G384" s="122" t="str">
        <f>IF(ISERROR(1/VLOOKUP($B384,Kraftvärmeprod!$B$1:$AV$480,MATCH("Producerad elenergi i kraftvärmeverk (GWh)",Kraftvärmeprod!$B$1:$AV$1,0),FALSE)),"",VLOOKUP($B384,Kraftvärmeprod!$B$1:$AV$480,MATCH("Producerad elenergi i kraftvärmeverk (GWh)",Kraftvärmeprod!$B$1:$AV$1,0),FALSE))</f>
        <v/>
      </c>
      <c r="H384" s="122" t="str">
        <f>IF(ISERROR(1/VLOOKUP($B384,Miljö!$B$1:$T$480,MATCH("Såld mängd produktionsspecifik fjärrvärme (GWh)",Miljö!$B$1:$T$1,0),FALSE)),"",VLOOKUP($B384,Miljö!$B$1:$T$480,MATCH("Såld mängd produktionsspecifik fjärrvärme (GWh)",Miljö!$B$1:$T$1,0),FALSE))</f>
        <v/>
      </c>
      <c r="J384" s="122" t="str">
        <f t="shared" si="5"/>
        <v>Västerbergslagens Energi AB</v>
      </c>
    </row>
    <row r="385" spans="1:10" x14ac:dyDescent="0.25">
      <c r="A385" t="s">
        <v>530</v>
      </c>
      <c r="B385" t="s">
        <v>531</v>
      </c>
      <c r="C385"/>
      <c r="D385" s="122" t="str">
        <f>IF(ISERROR(1/VLOOKUP($B385,Kraftvärmeprod!$B$1:$D$480,MATCH("Total värmeproduktion i kraftvärmeverk i kombinerad drift (GWh)",Kraftvärmeprod!$B$1:$AV$1,0),FALSE)),"Ej kraftvärme","Alternativproduktionsmetoden")</f>
        <v>Ej kraftvärme</v>
      </c>
      <c r="E385" s="122">
        <f>VLOOKUP($B385,Totalt!$B$1:$BP$480,MATCH("total el",Totalt!$B$1:$BP$1,0),FALSE)</f>
        <v>0.21299999999999999</v>
      </c>
      <c r="F385" s="123" t="str">
        <f>IF(ISERROR(1/VLOOKUP($B385,Kraftvärmeprod!$B$1:$BD$480,MATCH("Total värmeproduktion i kraftvärmeverk i kombinerad drift (GWh)",Kraftvärmeprod!$B$1:$AV$1,0),FALSE)),"",VLOOKUP($B385,'Slutlig allokering kvv'!$B$1:$BA$480,MATCH(F$1,'Slutlig allokering kvv'!$B$1:$AS$1,0),FALSE))</f>
        <v/>
      </c>
      <c r="G385" s="122" t="str">
        <f>IF(ISERROR(1/VLOOKUP($B385,Kraftvärmeprod!$B$1:$AV$480,MATCH("Producerad elenergi i kraftvärmeverk (GWh)",Kraftvärmeprod!$B$1:$AV$1,0),FALSE)),"",VLOOKUP($B385,Kraftvärmeprod!$B$1:$AV$480,MATCH("Producerad elenergi i kraftvärmeverk (GWh)",Kraftvärmeprod!$B$1:$AV$1,0),FALSE))</f>
        <v/>
      </c>
      <c r="H385" s="122" t="str">
        <f>IF(ISERROR(1/VLOOKUP($B385,Miljö!$B$1:$T$480,MATCH("Såld mängd produktionsspecifik fjärrvärme (GWh)",Miljö!$B$1:$T$1,0),FALSE)),"",VLOOKUP($B385,Miljö!$B$1:$T$480,MATCH("Såld mängd produktionsspecifik fjärrvärme (GWh)",Miljö!$B$1:$T$1,0),FALSE))</f>
        <v/>
      </c>
      <c r="J385" s="122" t="str">
        <f t="shared" si="5"/>
        <v>Västervik Miljö &amp; Energi AB</v>
      </c>
    </row>
    <row r="386" spans="1:10" x14ac:dyDescent="0.25">
      <c r="A386" t="s">
        <v>530</v>
      </c>
      <c r="B386" t="s">
        <v>532</v>
      </c>
      <c r="C386"/>
      <c r="D386" s="122" t="str">
        <f>IF(ISERROR(1/VLOOKUP($B386,Kraftvärmeprod!$B$1:$D$480,MATCH("Total värmeproduktion i kraftvärmeverk i kombinerad drift (GWh)",Kraftvärmeprod!$B$1:$AV$1,0),FALSE)),"Ej kraftvärme","Alternativproduktionsmetoden")</f>
        <v>Ej kraftvärme</v>
      </c>
      <c r="E386" s="122">
        <f>VLOOKUP($B386,Totalt!$B$1:$BP$480,MATCH("total el",Totalt!$B$1:$BP$1,0),FALSE)</f>
        <v>0.92400000000000004</v>
      </c>
      <c r="F386" s="123" t="str">
        <f>IF(ISERROR(1/VLOOKUP($B386,Kraftvärmeprod!$B$1:$BD$480,MATCH("Total värmeproduktion i kraftvärmeverk i kombinerad drift (GWh)",Kraftvärmeprod!$B$1:$AV$1,0),FALSE)),"",VLOOKUP($B386,'Slutlig allokering kvv'!$B$1:$BA$480,MATCH(F$1,'Slutlig allokering kvv'!$B$1:$AS$1,0),FALSE))</f>
        <v/>
      </c>
      <c r="G386" s="122" t="str">
        <f>IF(ISERROR(1/VLOOKUP($B386,Kraftvärmeprod!$B$1:$AV$480,MATCH("Producerad elenergi i kraftvärmeverk (GWh)",Kraftvärmeprod!$B$1:$AV$1,0),FALSE)),"",VLOOKUP($B386,Kraftvärmeprod!$B$1:$AV$480,MATCH("Producerad elenergi i kraftvärmeverk (GWh)",Kraftvärmeprod!$B$1:$AV$1,0),FALSE))</f>
        <v/>
      </c>
      <c r="H386" s="122" t="str">
        <f>IF(ISERROR(1/VLOOKUP($B386,Miljö!$B$1:$T$480,MATCH("Såld mängd produktionsspecifik fjärrvärme (GWh)",Miljö!$B$1:$T$1,0),FALSE)),"",VLOOKUP($B386,Miljö!$B$1:$T$480,MATCH("Såld mängd produktionsspecifik fjärrvärme (GWh)",Miljö!$B$1:$T$1,0),FALSE))</f>
        <v/>
      </c>
      <c r="J386" s="122" t="str">
        <f t="shared" si="5"/>
        <v>Västervik Miljö &amp; Energi AB</v>
      </c>
    </row>
    <row r="387" spans="1:10" x14ac:dyDescent="0.25">
      <c r="A387" t="s">
        <v>530</v>
      </c>
      <c r="B387" t="s">
        <v>533</v>
      </c>
      <c r="C387"/>
      <c r="D387" s="122" t="str">
        <f>IF(ISERROR(1/VLOOKUP($B387,Kraftvärmeprod!$B$1:$D$480,MATCH("Total värmeproduktion i kraftvärmeverk i kombinerad drift (GWh)",Kraftvärmeprod!$B$1:$AV$1,0),FALSE)),"Ej kraftvärme","Alternativproduktionsmetoden")</f>
        <v>Alternativproduktionsmetoden</v>
      </c>
      <c r="E387" s="122">
        <f>VLOOKUP($B387,Totalt!$B$1:$BP$480,MATCH("total el",Totalt!$B$1:$BP$1,0),FALSE)</f>
        <v>9.3168600000000001</v>
      </c>
      <c r="F387" s="123">
        <f>IF(ISERROR(1/VLOOKUP($B387,Kraftvärmeprod!$B$1:$BD$480,MATCH("Total värmeproduktion i kraftvärmeverk i kombinerad drift (GWh)",Kraftvärmeprod!$B$1:$AV$1,0),FALSE)),"",VLOOKUP($B387,'Slutlig allokering kvv'!$B$1:$BA$480,MATCH(F$1,'Slutlig allokering kvv'!$B$1:$AS$1,0),FALSE))</f>
        <v>0.63494558812092061</v>
      </c>
      <c r="G387" s="122">
        <f>IF(ISERROR(1/VLOOKUP($B387,Kraftvärmeprod!$B$1:$AV$480,MATCH("Producerad elenergi i kraftvärmeverk (GWh)",Kraftvärmeprod!$B$1:$AV$1,0),FALSE)),"",VLOOKUP($B387,Kraftvärmeprod!$B$1:$AV$480,MATCH("Producerad elenergi i kraftvärmeverk (GWh)",Kraftvärmeprod!$B$1:$AV$1,0),FALSE))</f>
        <v>25.295999999999999</v>
      </c>
      <c r="H387" s="122" t="str">
        <f>IF(ISERROR(1/VLOOKUP($B387,Miljö!$B$1:$T$480,MATCH("Såld mängd produktionsspecifik fjärrvärme (GWh)",Miljö!$B$1:$T$1,0),FALSE)),"",VLOOKUP($B387,Miljö!$B$1:$T$480,MATCH("Såld mängd produktionsspecifik fjärrvärme (GWh)",Miljö!$B$1:$T$1,0),FALSE))</f>
        <v/>
      </c>
      <c r="J387" s="122" t="str">
        <f t="shared" ref="J387:J409" si="6">A387</f>
        <v>Västervik Miljö &amp; Energi AB</v>
      </c>
    </row>
    <row r="388" spans="1:10" x14ac:dyDescent="0.25">
      <c r="A388" t="s">
        <v>534</v>
      </c>
      <c r="B388" t="s">
        <v>535</v>
      </c>
      <c r="C388"/>
      <c r="D388" s="122" t="str">
        <f>IF(ISERROR(1/VLOOKUP($B388,Kraftvärmeprod!$B$1:$D$480,MATCH("Total värmeproduktion i kraftvärmeverk i kombinerad drift (GWh)",Kraftvärmeprod!$B$1:$AV$1,0),FALSE)),"Ej kraftvärme","Alternativproduktionsmetoden")</f>
        <v>Ej kraftvärme</v>
      </c>
      <c r="E388" s="122">
        <f>VLOOKUP($B388,Totalt!$B$1:$BP$480,MATCH("total el",Totalt!$B$1:$BP$1,0),FALSE)</f>
        <v>0.27</v>
      </c>
      <c r="F388" s="123" t="str">
        <f>IF(ISERROR(1/VLOOKUP($B388,Kraftvärmeprod!$B$1:$BD$480,MATCH("Total värmeproduktion i kraftvärmeverk i kombinerad drift (GWh)",Kraftvärmeprod!$B$1:$AV$1,0),FALSE)),"",VLOOKUP($B388,'Slutlig allokering kvv'!$B$1:$BA$480,MATCH(F$1,'Slutlig allokering kvv'!$B$1:$AS$1,0),FALSE))</f>
        <v/>
      </c>
      <c r="G388" s="122" t="str">
        <f>IF(ISERROR(1/VLOOKUP($B388,Kraftvärmeprod!$B$1:$AV$480,MATCH("Producerad elenergi i kraftvärmeverk (GWh)",Kraftvärmeprod!$B$1:$AV$1,0),FALSE)),"",VLOOKUP($B388,Kraftvärmeprod!$B$1:$AV$480,MATCH("Producerad elenergi i kraftvärmeverk (GWh)",Kraftvärmeprod!$B$1:$AV$1,0),FALSE))</f>
        <v/>
      </c>
      <c r="H388" s="122" t="str">
        <f>IF(ISERROR(1/VLOOKUP($B388,Miljö!$B$1:$T$480,MATCH("Såld mängd produktionsspecifik fjärrvärme (GWh)",Miljö!$B$1:$T$1,0),FALSE)),"",VLOOKUP($B388,Miljö!$B$1:$T$480,MATCH("Såld mängd produktionsspecifik fjärrvärme (GWh)",Miljö!$B$1:$T$1,0),FALSE))</f>
        <v/>
      </c>
      <c r="J388" s="122" t="str">
        <f t="shared" si="6"/>
        <v>Växjö Energi AB</v>
      </c>
    </row>
    <row r="389" spans="1:10" x14ac:dyDescent="0.25">
      <c r="A389" t="s">
        <v>534</v>
      </c>
      <c r="B389" t="s">
        <v>536</v>
      </c>
      <c r="C389"/>
      <c r="D389" s="122" t="str">
        <f>IF(ISERROR(1/VLOOKUP($B389,Kraftvärmeprod!$B$1:$D$480,MATCH("Total värmeproduktion i kraftvärmeverk i kombinerad drift (GWh)",Kraftvärmeprod!$B$1:$AV$1,0),FALSE)),"Ej kraftvärme","Alternativproduktionsmetoden")</f>
        <v>Ej kraftvärme</v>
      </c>
      <c r="E389" s="122">
        <f>VLOOKUP($B389,Totalt!$B$1:$BP$480,MATCH("total el",Totalt!$B$1:$BP$1,0),FALSE)</f>
        <v>0.13900000000000001</v>
      </c>
      <c r="F389" s="123" t="str">
        <f>IF(ISERROR(1/VLOOKUP($B389,Kraftvärmeprod!$B$1:$BD$480,MATCH("Total värmeproduktion i kraftvärmeverk i kombinerad drift (GWh)",Kraftvärmeprod!$B$1:$AV$1,0),FALSE)),"",VLOOKUP($B389,'Slutlig allokering kvv'!$B$1:$BA$480,MATCH(F$1,'Slutlig allokering kvv'!$B$1:$AS$1,0),FALSE))</f>
        <v/>
      </c>
      <c r="G389" s="122" t="str">
        <f>IF(ISERROR(1/VLOOKUP($B389,Kraftvärmeprod!$B$1:$AV$480,MATCH("Producerad elenergi i kraftvärmeverk (GWh)",Kraftvärmeprod!$B$1:$AV$1,0),FALSE)),"",VLOOKUP($B389,Kraftvärmeprod!$B$1:$AV$480,MATCH("Producerad elenergi i kraftvärmeverk (GWh)",Kraftvärmeprod!$B$1:$AV$1,0),FALSE))</f>
        <v/>
      </c>
      <c r="H389" s="122" t="str">
        <f>IF(ISERROR(1/VLOOKUP($B389,Miljö!$B$1:$T$480,MATCH("Såld mängd produktionsspecifik fjärrvärme (GWh)",Miljö!$B$1:$T$1,0),FALSE)),"",VLOOKUP($B389,Miljö!$B$1:$T$480,MATCH("Såld mängd produktionsspecifik fjärrvärme (GWh)",Miljö!$B$1:$T$1,0),FALSE))</f>
        <v/>
      </c>
      <c r="J389" s="122" t="str">
        <f t="shared" si="6"/>
        <v>Växjö Energi AB</v>
      </c>
    </row>
    <row r="390" spans="1:10" x14ac:dyDescent="0.25">
      <c r="A390" t="s">
        <v>534</v>
      </c>
      <c r="B390" t="s">
        <v>537</v>
      </c>
      <c r="C390"/>
      <c r="D390" s="122" t="str">
        <f>IF(ISERROR(1/VLOOKUP($B390,Kraftvärmeprod!$B$1:$D$480,MATCH("Total värmeproduktion i kraftvärmeverk i kombinerad drift (GWh)",Kraftvärmeprod!$B$1:$AV$1,0),FALSE)),"Ej kraftvärme","Alternativproduktionsmetoden")</f>
        <v>Ej kraftvärme</v>
      </c>
      <c r="E390" s="122">
        <f>VLOOKUP($B390,Totalt!$B$1:$BP$480,MATCH("total el",Totalt!$B$1:$BP$1,0),FALSE)</f>
        <v>0.19900000000000001</v>
      </c>
      <c r="F390" s="123" t="str">
        <f>IF(ISERROR(1/VLOOKUP($B390,Kraftvärmeprod!$B$1:$BD$480,MATCH("Total värmeproduktion i kraftvärmeverk i kombinerad drift (GWh)",Kraftvärmeprod!$B$1:$AV$1,0),FALSE)),"",VLOOKUP($B390,'Slutlig allokering kvv'!$B$1:$BA$480,MATCH(F$1,'Slutlig allokering kvv'!$B$1:$AS$1,0),FALSE))</f>
        <v/>
      </c>
      <c r="G390" s="122" t="str">
        <f>IF(ISERROR(1/VLOOKUP($B390,Kraftvärmeprod!$B$1:$AV$480,MATCH("Producerad elenergi i kraftvärmeverk (GWh)",Kraftvärmeprod!$B$1:$AV$1,0),FALSE)),"",VLOOKUP($B390,Kraftvärmeprod!$B$1:$AV$480,MATCH("Producerad elenergi i kraftvärmeverk (GWh)",Kraftvärmeprod!$B$1:$AV$1,0),FALSE))</f>
        <v/>
      </c>
      <c r="H390" s="122" t="str">
        <f>IF(ISERROR(1/VLOOKUP($B390,Miljö!$B$1:$T$480,MATCH("Såld mängd produktionsspecifik fjärrvärme (GWh)",Miljö!$B$1:$T$1,0),FALSE)),"",VLOOKUP($B390,Miljö!$B$1:$T$480,MATCH("Såld mängd produktionsspecifik fjärrvärme (GWh)",Miljö!$B$1:$T$1,0),FALSE))</f>
        <v/>
      </c>
      <c r="J390" s="122" t="str">
        <f t="shared" si="6"/>
        <v>Växjö Energi AB</v>
      </c>
    </row>
    <row r="391" spans="1:10" x14ac:dyDescent="0.25">
      <c r="A391" t="s">
        <v>534</v>
      </c>
      <c r="B391" t="s">
        <v>538</v>
      </c>
      <c r="C391"/>
      <c r="D391" s="122" t="str">
        <f>IF(ISERROR(1/VLOOKUP($B391,Kraftvärmeprod!$B$1:$D$480,MATCH("Total värmeproduktion i kraftvärmeverk i kombinerad drift (GWh)",Kraftvärmeprod!$B$1:$AV$1,0),FALSE)),"Ej kraftvärme","Alternativproduktionsmetoden")</f>
        <v>Alternativproduktionsmetoden</v>
      </c>
      <c r="E391" s="122">
        <f>VLOOKUP($B391,Totalt!$B$1:$BP$480,MATCH("total el",Totalt!$B$1:$BP$1,0),FALSE)</f>
        <v>20.216799999999999</v>
      </c>
      <c r="F391" s="123">
        <f>IF(ISERROR(1/VLOOKUP($B391,Kraftvärmeprod!$B$1:$BD$480,MATCH("Total värmeproduktion i kraftvärmeverk i kombinerad drift (GWh)",Kraftvärmeprod!$B$1:$AV$1,0),FALSE)),"",VLOOKUP($B391,'Slutlig allokering kvv'!$B$1:$BA$480,MATCH(F$1,'Slutlig allokering kvv'!$B$1:$AS$1,0),FALSE))</f>
        <v>0.59729374306920935</v>
      </c>
      <c r="G391" s="122">
        <f>IF(ISERROR(1/VLOOKUP($B391,Kraftvärmeprod!$B$1:$AV$480,MATCH("Producerad elenergi i kraftvärmeverk (GWh)",Kraftvärmeprod!$B$1:$AV$1,0),FALSE)),"",VLOOKUP($B391,Kraftvärmeprod!$B$1:$AV$480,MATCH("Producerad elenergi i kraftvärmeverk (GWh)",Kraftvärmeprod!$B$1:$AV$1,0),FALSE))</f>
        <v>129.77799999999999</v>
      </c>
      <c r="H391" s="122" t="str">
        <f>IF(ISERROR(1/VLOOKUP($B391,Miljö!$B$1:$T$480,MATCH("Såld mängd produktionsspecifik fjärrvärme (GWh)",Miljö!$B$1:$T$1,0),FALSE)),"",VLOOKUP($B391,Miljö!$B$1:$T$480,MATCH("Såld mängd produktionsspecifik fjärrvärme (GWh)",Miljö!$B$1:$T$1,0),FALSE))</f>
        <v/>
      </c>
      <c r="J391" s="122" t="str">
        <f t="shared" si="6"/>
        <v>Växjö Energi AB</v>
      </c>
    </row>
    <row r="392" spans="1:10" x14ac:dyDescent="0.25">
      <c r="A392" t="s">
        <v>539</v>
      </c>
      <c r="B392" t="s">
        <v>540</v>
      </c>
      <c r="C392"/>
      <c r="D392" s="122" t="str">
        <f>IF(ISERROR(1/VLOOKUP($B392,Kraftvärmeprod!$B$1:$D$480,MATCH("Total värmeproduktion i kraftvärmeverk i kombinerad drift (GWh)",Kraftvärmeprod!$B$1:$AV$1,0),FALSE)),"Ej kraftvärme","Alternativproduktionsmetoden")</f>
        <v>Ej kraftvärme</v>
      </c>
      <c r="E392" s="122">
        <f>VLOOKUP($B392,Totalt!$B$1:$BP$480,MATCH("total el",Totalt!$B$1:$BP$1,0),FALSE)</f>
        <v>3.3487399999999998</v>
      </c>
      <c r="F392" s="123" t="str">
        <f>IF(ISERROR(1/VLOOKUP($B392,Kraftvärmeprod!$B$1:$BD$480,MATCH("Total värmeproduktion i kraftvärmeverk i kombinerad drift (GWh)",Kraftvärmeprod!$B$1:$AV$1,0),FALSE)),"",VLOOKUP($B392,'Slutlig allokering kvv'!$B$1:$BA$480,MATCH(F$1,'Slutlig allokering kvv'!$B$1:$AS$1,0),FALSE))</f>
        <v/>
      </c>
      <c r="G392" s="122" t="str">
        <f>IF(ISERROR(1/VLOOKUP($B392,Kraftvärmeprod!$B$1:$AV$480,MATCH("Producerad elenergi i kraftvärmeverk (GWh)",Kraftvärmeprod!$B$1:$AV$1,0),FALSE)),"",VLOOKUP($B392,Kraftvärmeprod!$B$1:$AV$480,MATCH("Producerad elenergi i kraftvärmeverk (GWh)",Kraftvärmeprod!$B$1:$AV$1,0),FALSE))</f>
        <v/>
      </c>
      <c r="H392" s="122" t="str">
        <f>IF(ISERROR(1/VLOOKUP($B392,Miljö!$B$1:$T$480,MATCH("Såld mängd produktionsspecifik fjärrvärme (GWh)",Miljö!$B$1:$T$1,0),FALSE)),"",VLOOKUP($B392,Miljö!$B$1:$T$480,MATCH("Såld mängd produktionsspecifik fjärrvärme (GWh)",Miljö!$B$1:$T$1,0),FALSE))</f>
        <v/>
      </c>
      <c r="J392" s="122" t="str">
        <f t="shared" si="6"/>
        <v>Ystad Energi AB</v>
      </c>
    </row>
    <row r="393" spans="1:10" x14ac:dyDescent="0.25">
      <c r="A393" t="s">
        <v>541</v>
      </c>
      <c r="B393" t="s">
        <v>542</v>
      </c>
      <c r="C393"/>
      <c r="D393" s="122" t="str">
        <f>IF(ISERROR(1/VLOOKUP($B393,Kraftvärmeprod!$B$1:$D$480,MATCH("Total värmeproduktion i kraftvärmeverk i kombinerad drift (GWh)",Kraftvärmeprod!$B$1:$AV$1,0),FALSE)),"Ej kraftvärme","Alternativproduktionsmetoden")</f>
        <v>Ej kraftvärme</v>
      </c>
      <c r="E393" s="122">
        <f>VLOOKUP($B393,Totalt!$B$1:$BP$480,MATCH("total el",Totalt!$B$1:$BP$1,0),FALSE)</f>
        <v>0.20399999999999999</v>
      </c>
      <c r="F393" s="123" t="str">
        <f>IF(ISERROR(1/VLOOKUP($B393,Kraftvärmeprod!$B$1:$BD$480,MATCH("Total värmeproduktion i kraftvärmeverk i kombinerad drift (GWh)",Kraftvärmeprod!$B$1:$AV$1,0),FALSE)),"",VLOOKUP($B393,'Slutlig allokering kvv'!$B$1:$BA$480,MATCH(F$1,'Slutlig allokering kvv'!$B$1:$AS$1,0),FALSE))</f>
        <v/>
      </c>
      <c r="G393" s="122" t="str">
        <f>IF(ISERROR(1/VLOOKUP($B393,Kraftvärmeprod!$B$1:$AV$480,MATCH("Producerad elenergi i kraftvärmeverk (GWh)",Kraftvärmeprod!$B$1:$AV$1,0),FALSE)),"",VLOOKUP($B393,Kraftvärmeprod!$B$1:$AV$480,MATCH("Producerad elenergi i kraftvärmeverk (GWh)",Kraftvärmeprod!$B$1:$AV$1,0),FALSE))</f>
        <v/>
      </c>
      <c r="H393" s="122" t="str">
        <f>IF(ISERROR(1/VLOOKUP($B393,Miljö!$B$1:$T$480,MATCH("Såld mängd produktionsspecifik fjärrvärme (GWh)",Miljö!$B$1:$T$1,0),FALSE)),"",VLOOKUP($B393,Miljö!$B$1:$T$480,MATCH("Såld mängd produktionsspecifik fjärrvärme (GWh)",Miljö!$B$1:$T$1,0),FALSE))</f>
        <v/>
      </c>
      <c r="J393" s="122" t="str">
        <f t="shared" si="6"/>
        <v>Ånge Energi AB</v>
      </c>
    </row>
    <row r="394" spans="1:10" x14ac:dyDescent="0.25">
      <c r="A394" t="s">
        <v>541</v>
      </c>
      <c r="B394" t="s">
        <v>543</v>
      </c>
      <c r="C394"/>
      <c r="D394" s="122" t="str">
        <f>IF(ISERROR(1/VLOOKUP($B394,Kraftvärmeprod!$B$1:$D$480,MATCH("Total värmeproduktion i kraftvärmeverk i kombinerad drift (GWh)",Kraftvärmeprod!$B$1:$AV$1,0),FALSE)),"Ej kraftvärme","Alternativproduktionsmetoden")</f>
        <v>Ej kraftvärme</v>
      </c>
      <c r="E394" s="122">
        <f>VLOOKUP($B394,Totalt!$B$1:$BP$480,MATCH("total el",Totalt!$B$1:$BP$1,0),FALSE)</f>
        <v>2.4E-2</v>
      </c>
      <c r="F394" s="123" t="str">
        <f>IF(ISERROR(1/VLOOKUP($B394,Kraftvärmeprod!$B$1:$BD$480,MATCH("Total värmeproduktion i kraftvärmeverk i kombinerad drift (GWh)",Kraftvärmeprod!$B$1:$AV$1,0),FALSE)),"",VLOOKUP($B394,'Slutlig allokering kvv'!$B$1:$BA$480,MATCH(F$1,'Slutlig allokering kvv'!$B$1:$AS$1,0),FALSE))</f>
        <v/>
      </c>
      <c r="G394" s="122" t="str">
        <f>IF(ISERROR(1/VLOOKUP($B394,Kraftvärmeprod!$B$1:$AV$480,MATCH("Producerad elenergi i kraftvärmeverk (GWh)",Kraftvärmeprod!$B$1:$AV$1,0),FALSE)),"",VLOOKUP($B394,Kraftvärmeprod!$B$1:$AV$480,MATCH("Producerad elenergi i kraftvärmeverk (GWh)",Kraftvärmeprod!$B$1:$AV$1,0),FALSE))</f>
        <v/>
      </c>
      <c r="H394" s="122" t="str">
        <f>IF(ISERROR(1/VLOOKUP($B394,Miljö!$B$1:$T$480,MATCH("Såld mängd produktionsspecifik fjärrvärme (GWh)",Miljö!$B$1:$T$1,0),FALSE)),"",VLOOKUP($B394,Miljö!$B$1:$T$480,MATCH("Såld mängd produktionsspecifik fjärrvärme (GWh)",Miljö!$B$1:$T$1,0),FALSE))</f>
        <v/>
      </c>
      <c r="J394" s="122" t="str">
        <f t="shared" si="6"/>
        <v>Ånge Energi AB</v>
      </c>
    </row>
    <row r="395" spans="1:10" x14ac:dyDescent="0.25">
      <c r="A395" t="s">
        <v>541</v>
      </c>
      <c r="B395" t="s">
        <v>544</v>
      </c>
      <c r="C395"/>
      <c r="D395" s="122" t="str">
        <f>IF(ISERROR(1/VLOOKUP($B395,Kraftvärmeprod!$B$1:$D$480,MATCH("Total värmeproduktion i kraftvärmeverk i kombinerad drift (GWh)",Kraftvärmeprod!$B$1:$AV$1,0),FALSE)),"Ej kraftvärme","Alternativproduktionsmetoden")</f>
        <v>Ej kraftvärme</v>
      </c>
      <c r="E395" s="122">
        <f>VLOOKUP($B395,Totalt!$B$1:$BP$480,MATCH("total el",Totalt!$B$1:$BP$1,0),FALSE)</f>
        <v>0.65010000000000001</v>
      </c>
      <c r="F395" s="123" t="str">
        <f>IF(ISERROR(1/VLOOKUP($B395,Kraftvärmeprod!$B$1:$BD$480,MATCH("Total värmeproduktion i kraftvärmeverk i kombinerad drift (GWh)",Kraftvärmeprod!$B$1:$AV$1,0),FALSE)),"",VLOOKUP($B395,'Slutlig allokering kvv'!$B$1:$BA$480,MATCH(F$1,'Slutlig allokering kvv'!$B$1:$AS$1,0),FALSE))</f>
        <v/>
      </c>
      <c r="G395" s="122" t="str">
        <f>IF(ISERROR(1/VLOOKUP($B395,Kraftvärmeprod!$B$1:$AV$480,MATCH("Producerad elenergi i kraftvärmeverk (GWh)",Kraftvärmeprod!$B$1:$AV$1,0),FALSE)),"",VLOOKUP($B395,Kraftvärmeprod!$B$1:$AV$480,MATCH("Producerad elenergi i kraftvärmeverk (GWh)",Kraftvärmeprod!$B$1:$AV$1,0),FALSE))</f>
        <v/>
      </c>
      <c r="H395" s="122" t="str">
        <f>IF(ISERROR(1/VLOOKUP($B395,Miljö!$B$1:$T$480,MATCH("Såld mängd produktionsspecifik fjärrvärme (GWh)",Miljö!$B$1:$T$1,0),FALSE)),"",VLOOKUP($B395,Miljö!$B$1:$T$480,MATCH("Såld mängd produktionsspecifik fjärrvärme (GWh)",Miljö!$B$1:$T$1,0),FALSE))</f>
        <v/>
      </c>
      <c r="J395" s="122" t="str">
        <f t="shared" si="6"/>
        <v>Ånge Energi AB</v>
      </c>
    </row>
    <row r="396" spans="1:10" x14ac:dyDescent="0.25">
      <c r="A396" t="s">
        <v>545</v>
      </c>
      <c r="B396" t="s">
        <v>546</v>
      </c>
      <c r="C396"/>
      <c r="D396" s="122" t="str">
        <f>IF(ISERROR(1/VLOOKUP($B396,Kraftvärmeprod!$B$1:$D$480,MATCH("Total värmeproduktion i kraftvärmeverk i kombinerad drift (GWh)",Kraftvärmeprod!$B$1:$AV$1,0),FALSE)),"Ej kraftvärme","Alternativproduktionsmetoden")</f>
        <v>Ej kraftvärme</v>
      </c>
      <c r="E396" s="122">
        <f>VLOOKUP($B396,Totalt!$B$1:$BP$480,MATCH("total el",Totalt!$B$1:$BP$1,0),FALSE)</f>
        <v>0</v>
      </c>
      <c r="F396" s="123" t="str">
        <f>IF(ISERROR(1/VLOOKUP($B396,Kraftvärmeprod!$B$1:$BD$480,MATCH("Total värmeproduktion i kraftvärmeverk i kombinerad drift (GWh)",Kraftvärmeprod!$B$1:$AV$1,0),FALSE)),"",VLOOKUP($B396,'Slutlig allokering kvv'!$B$1:$BA$480,MATCH(F$1,'Slutlig allokering kvv'!$B$1:$AS$1,0),FALSE))</f>
        <v/>
      </c>
      <c r="G396" s="122" t="str">
        <f>IF(ISERROR(1/VLOOKUP($B396,Kraftvärmeprod!$B$1:$AV$480,MATCH("Producerad elenergi i kraftvärmeverk (GWh)",Kraftvärmeprod!$B$1:$AV$1,0),FALSE)),"",VLOOKUP($B396,Kraftvärmeprod!$B$1:$AV$480,MATCH("Producerad elenergi i kraftvärmeverk (GWh)",Kraftvärmeprod!$B$1:$AV$1,0),FALSE))</f>
        <v/>
      </c>
      <c r="H396" s="122" t="str">
        <f>IF(ISERROR(1/VLOOKUP($B396,Miljö!$B$1:$T$480,MATCH("Såld mängd produktionsspecifik fjärrvärme (GWh)",Miljö!$B$1:$T$1,0),FALSE)),"",VLOOKUP($B396,Miljö!$B$1:$T$480,MATCH("Såld mängd produktionsspecifik fjärrvärme (GWh)",Miljö!$B$1:$T$1,0),FALSE))</f>
        <v/>
      </c>
      <c r="J396" s="122" t="str">
        <f t="shared" si="6"/>
        <v>Älvsbyns Energi AB</v>
      </c>
    </row>
    <row r="397" spans="1:10" x14ac:dyDescent="0.25">
      <c r="A397" t="s">
        <v>547</v>
      </c>
      <c r="B397" t="s">
        <v>548</v>
      </c>
      <c r="C397"/>
      <c r="D397" s="122" t="str">
        <f>IF(ISERROR(1/VLOOKUP($B397,Kraftvärmeprod!$B$1:$D$480,MATCH("Total värmeproduktion i kraftvärmeverk i kombinerad drift (GWh)",Kraftvärmeprod!$B$1:$AV$1,0),FALSE)),"Ej kraftvärme","Alternativproduktionsmetoden")</f>
        <v>Alternativproduktionsmetoden</v>
      </c>
      <c r="E397" s="122">
        <f>VLOOKUP($B397,Totalt!$B$1:$BP$480,MATCH("total el",Totalt!$B$1:$BP$1,0),FALSE)</f>
        <v>40.617000000000004</v>
      </c>
      <c r="F397" s="123">
        <f>IF(ISERROR(1/VLOOKUP($B397,Kraftvärmeprod!$B$1:$BD$480,MATCH("Total värmeproduktion i kraftvärmeverk i kombinerad drift (GWh)",Kraftvärmeprod!$B$1:$AV$1,0),FALSE)),"",VLOOKUP($B397,'Slutlig allokering kvv'!$B$1:$BA$480,MATCH(F$1,'Slutlig allokering kvv'!$B$1:$AS$1,0),FALSE))</f>
        <v>0.43894898656342518</v>
      </c>
      <c r="G397" s="122">
        <f>IF(ISERROR(1/VLOOKUP($B397,Kraftvärmeprod!$B$1:$AV$480,MATCH("Producerad elenergi i kraftvärmeverk (GWh)",Kraftvärmeprod!$B$1:$AV$1,0),FALSE)),"",VLOOKUP($B397,Kraftvärmeprod!$B$1:$AV$480,MATCH("Producerad elenergi i kraftvärmeverk (GWh)",Kraftvärmeprod!$B$1:$AV$1,0),FALSE))</f>
        <v>187</v>
      </c>
      <c r="H397" s="122">
        <f>IF(ISERROR(1/VLOOKUP($B397,Miljö!$B$1:$T$480,MATCH("Såld mängd produktionsspecifik fjärrvärme (GWh)",Miljö!$B$1:$T$1,0),FALSE)),"",VLOOKUP($B397,Miljö!$B$1:$T$480,MATCH("Såld mängd produktionsspecifik fjärrvärme (GWh)",Miljö!$B$1:$T$1,0),FALSE))</f>
        <v>89.3</v>
      </c>
      <c r="J397" s="122" t="str">
        <f t="shared" si="6"/>
        <v>Öresundskraft AB</v>
      </c>
    </row>
    <row r="398" spans="1:10" x14ac:dyDescent="0.25">
      <c r="A398" t="s">
        <v>547</v>
      </c>
      <c r="B398" t="s">
        <v>549</v>
      </c>
      <c r="C398"/>
      <c r="D398" s="122" t="str">
        <f>IF(ISERROR(1/VLOOKUP($B398,Kraftvärmeprod!$B$1:$D$480,MATCH("Total värmeproduktion i kraftvärmeverk i kombinerad drift (GWh)",Kraftvärmeprod!$B$1:$AV$1,0),FALSE)),"Ej kraftvärme","Alternativproduktionsmetoden")</f>
        <v>Ej kraftvärme</v>
      </c>
      <c r="E398" s="122">
        <f>VLOOKUP($B398,Totalt!$B$1:$BP$480,MATCH("total el",Totalt!$B$1:$BP$1,0),FALSE)</f>
        <v>6.1445E-2</v>
      </c>
      <c r="F398" s="123" t="str">
        <f>IF(ISERROR(1/VLOOKUP($B398,Kraftvärmeprod!$B$1:$BD$480,MATCH("Total värmeproduktion i kraftvärmeverk i kombinerad drift (GWh)",Kraftvärmeprod!$B$1:$AV$1,0),FALSE)),"",VLOOKUP($B398,'Slutlig allokering kvv'!$B$1:$BA$480,MATCH(F$1,'Slutlig allokering kvv'!$B$1:$AS$1,0),FALSE))</f>
        <v/>
      </c>
      <c r="G398" s="122" t="str">
        <f>IF(ISERROR(1/VLOOKUP($B398,Kraftvärmeprod!$B$1:$AV$480,MATCH("Producerad elenergi i kraftvärmeverk (GWh)",Kraftvärmeprod!$B$1:$AV$1,0),FALSE)),"",VLOOKUP($B398,Kraftvärmeprod!$B$1:$AV$480,MATCH("Producerad elenergi i kraftvärmeverk (GWh)",Kraftvärmeprod!$B$1:$AV$1,0),FALSE))</f>
        <v/>
      </c>
      <c r="H398" s="122" t="str">
        <f>IF(ISERROR(1/VLOOKUP($B398,Miljö!$B$1:$T$480,MATCH("Såld mängd produktionsspecifik fjärrvärme (GWh)",Miljö!$B$1:$T$1,0),FALSE)),"",VLOOKUP($B398,Miljö!$B$1:$T$480,MATCH("Såld mängd produktionsspecifik fjärrvärme (GWh)",Miljö!$B$1:$T$1,0),FALSE))</f>
        <v/>
      </c>
      <c r="J398" s="122" t="str">
        <f t="shared" si="6"/>
        <v>Öresundskraft AB</v>
      </c>
    </row>
    <row r="399" spans="1:10" x14ac:dyDescent="0.25">
      <c r="A399" t="s">
        <v>547</v>
      </c>
      <c r="B399" t="s">
        <v>550</v>
      </c>
      <c r="C399"/>
      <c r="D399" s="122" t="str">
        <f>IF(ISERROR(1/VLOOKUP($B399,Kraftvärmeprod!$B$1:$D$480,MATCH("Total värmeproduktion i kraftvärmeverk i kombinerad drift (GWh)",Kraftvärmeprod!$B$1:$AV$1,0),FALSE)),"Ej kraftvärme","Alternativproduktionsmetoden")</f>
        <v>Ej kraftvärme</v>
      </c>
      <c r="E399" s="122">
        <f>VLOOKUP($B399,Totalt!$B$1:$BP$480,MATCH("total el",Totalt!$B$1:$BP$1,0),FALSE)</f>
        <v>0.21299999999999999</v>
      </c>
      <c r="F399" s="123" t="str">
        <f>IF(ISERROR(1/VLOOKUP($B399,Kraftvärmeprod!$B$1:$BD$480,MATCH("Total värmeproduktion i kraftvärmeverk i kombinerad drift (GWh)",Kraftvärmeprod!$B$1:$AV$1,0),FALSE)),"",VLOOKUP($B399,'Slutlig allokering kvv'!$B$1:$BA$480,MATCH(F$1,'Slutlig allokering kvv'!$B$1:$AS$1,0),FALSE))</f>
        <v/>
      </c>
      <c r="G399" s="122" t="str">
        <f>IF(ISERROR(1/VLOOKUP($B399,Kraftvärmeprod!$B$1:$AV$480,MATCH("Producerad elenergi i kraftvärmeverk (GWh)",Kraftvärmeprod!$B$1:$AV$1,0),FALSE)),"",VLOOKUP($B399,Kraftvärmeprod!$B$1:$AV$480,MATCH("Producerad elenergi i kraftvärmeverk (GWh)",Kraftvärmeprod!$B$1:$AV$1,0),FALSE))</f>
        <v/>
      </c>
      <c r="H399" s="122" t="str">
        <f>IF(ISERROR(1/VLOOKUP($B399,Miljö!$B$1:$T$480,MATCH("Såld mängd produktionsspecifik fjärrvärme (GWh)",Miljö!$B$1:$T$1,0),FALSE)),"",VLOOKUP($B399,Miljö!$B$1:$T$480,MATCH("Såld mängd produktionsspecifik fjärrvärme (GWh)",Miljö!$B$1:$T$1,0),FALSE))</f>
        <v/>
      </c>
      <c r="J399" s="122" t="str">
        <f t="shared" si="6"/>
        <v>Öresundskraft AB</v>
      </c>
    </row>
    <row r="400" spans="1:10" x14ac:dyDescent="0.25">
      <c r="A400" t="s">
        <v>547</v>
      </c>
      <c r="B400" t="s">
        <v>551</v>
      </c>
      <c r="C400"/>
      <c r="D400" s="122" t="str">
        <f>IF(ISERROR(1/VLOOKUP($B400,Kraftvärmeprod!$B$1:$D$480,MATCH("Total värmeproduktion i kraftvärmeverk i kombinerad drift (GWh)",Kraftvärmeprod!$B$1:$AV$1,0),FALSE)),"Ej kraftvärme","Alternativproduktionsmetoden")</f>
        <v>Ej kraftvärme</v>
      </c>
      <c r="E400" s="122">
        <f>VLOOKUP($B400,Totalt!$B$1:$BP$480,MATCH("total el",Totalt!$B$1:$BP$1,0),FALSE)</f>
        <v>8.5370000000000008</v>
      </c>
      <c r="F400" s="123" t="str">
        <f>IF(ISERROR(1/VLOOKUP($B400,Kraftvärmeprod!$B$1:$BD$480,MATCH("Total värmeproduktion i kraftvärmeverk i kombinerad drift (GWh)",Kraftvärmeprod!$B$1:$AV$1,0),FALSE)),"",VLOOKUP($B400,'Slutlig allokering kvv'!$B$1:$BA$480,MATCH(F$1,'Slutlig allokering kvv'!$B$1:$AS$1,0),FALSE))</f>
        <v/>
      </c>
      <c r="G400" s="122" t="str">
        <f>IF(ISERROR(1/VLOOKUP($B400,Kraftvärmeprod!$B$1:$AV$480,MATCH("Producerad elenergi i kraftvärmeverk (GWh)",Kraftvärmeprod!$B$1:$AV$1,0),FALSE)),"",VLOOKUP($B400,Kraftvärmeprod!$B$1:$AV$480,MATCH("Producerad elenergi i kraftvärmeverk (GWh)",Kraftvärmeprod!$B$1:$AV$1,0),FALSE))</f>
        <v/>
      </c>
      <c r="H400" s="122" t="str">
        <f>IF(ISERROR(1/VLOOKUP($B400,Miljö!$B$1:$T$480,MATCH("Såld mängd produktionsspecifik fjärrvärme (GWh)",Miljö!$B$1:$T$1,0),FALSE)),"",VLOOKUP($B400,Miljö!$B$1:$T$480,MATCH("Såld mängd produktionsspecifik fjärrvärme (GWh)",Miljö!$B$1:$T$1,0),FALSE))</f>
        <v/>
      </c>
      <c r="J400" s="122" t="str">
        <f t="shared" si="6"/>
        <v>Öresundskraft AB</v>
      </c>
    </row>
    <row r="401" spans="1:15" x14ac:dyDescent="0.25">
      <c r="A401" t="s">
        <v>552</v>
      </c>
      <c r="B401" t="s">
        <v>553</v>
      </c>
      <c r="C401"/>
      <c r="D401" s="122" t="str">
        <f>IF(ISERROR(1/VLOOKUP($B401,Kraftvärmeprod!$B$1:$D$480,MATCH("Total värmeproduktion i kraftvärmeverk i kombinerad drift (GWh)",Kraftvärmeprod!$B$1:$AV$1,0),FALSE)),"Ej kraftvärme","Alternativproduktionsmetoden")</f>
        <v>Ej kraftvärme</v>
      </c>
      <c r="E401" s="122">
        <f>VLOOKUP($B401,Totalt!$B$1:$BP$480,MATCH("total el",Totalt!$B$1:$BP$1,0),FALSE)</f>
        <v>0.747</v>
      </c>
      <c r="F401" s="123" t="str">
        <f>IF(ISERROR(1/VLOOKUP($B401,Kraftvärmeprod!$B$1:$BD$480,MATCH("Total värmeproduktion i kraftvärmeverk i kombinerad drift (GWh)",Kraftvärmeprod!$B$1:$AV$1,0),FALSE)),"",VLOOKUP($B401,'Slutlig allokering kvv'!$B$1:$BA$480,MATCH(F$1,'Slutlig allokering kvv'!$B$1:$AS$1,0),FALSE))</f>
        <v/>
      </c>
      <c r="G401" s="122" t="str">
        <f>IF(ISERROR(1/VLOOKUP($B401,Kraftvärmeprod!$B$1:$AV$480,MATCH("Producerad elenergi i kraftvärmeverk (GWh)",Kraftvärmeprod!$B$1:$AV$1,0),FALSE)),"",VLOOKUP($B401,Kraftvärmeprod!$B$1:$AV$480,MATCH("Producerad elenergi i kraftvärmeverk (GWh)",Kraftvärmeprod!$B$1:$AV$1,0),FALSE))</f>
        <v/>
      </c>
      <c r="H401" s="122" t="str">
        <f>IF(ISERROR(1/VLOOKUP($B401,Miljö!$B$1:$T$480,MATCH("Såld mängd produktionsspecifik fjärrvärme (GWh)",Miljö!$B$1:$T$1,0),FALSE)),"",VLOOKUP($B401,Miljö!$B$1:$T$480,MATCH("Såld mängd produktionsspecifik fjärrvärme (GWh)",Miljö!$B$1:$T$1,0),FALSE))</f>
        <v/>
      </c>
      <c r="J401" s="122" t="str">
        <f t="shared" si="6"/>
        <v>Örkelljunga Fjärrvärmeverk AB</v>
      </c>
    </row>
    <row r="402" spans="1:15" x14ac:dyDescent="0.25">
      <c r="A402" t="s">
        <v>554</v>
      </c>
      <c r="B402" t="s">
        <v>555</v>
      </c>
      <c r="C402"/>
      <c r="D402" s="122" t="str">
        <f>IF(ISERROR(1/VLOOKUP($B402,Kraftvärmeprod!$B$1:$D$480,MATCH("Total värmeproduktion i kraftvärmeverk i kombinerad drift (GWh)",Kraftvärmeprod!$B$1:$AV$1,0),FALSE)),"Ej kraftvärme","Alternativproduktionsmetoden")</f>
        <v>Ej kraftvärme</v>
      </c>
      <c r="E402" s="122">
        <f>VLOOKUP($B402,Totalt!$B$1:$BP$480,MATCH("total el",Totalt!$B$1:$BP$1,0),FALSE)</f>
        <v>1.7</v>
      </c>
      <c r="F402" s="123" t="str">
        <f>IF(ISERROR(1/VLOOKUP($B402,Kraftvärmeprod!$B$1:$BD$480,MATCH("Total värmeproduktion i kraftvärmeverk i kombinerad drift (GWh)",Kraftvärmeprod!$B$1:$AV$1,0),FALSE)),"",VLOOKUP($B402,'Slutlig allokering kvv'!$B$1:$BA$480,MATCH(F$1,'Slutlig allokering kvv'!$B$1:$AS$1,0),FALSE))</f>
        <v/>
      </c>
      <c r="G402" s="122" t="str">
        <f>IF(ISERROR(1/VLOOKUP($B402,Kraftvärmeprod!$B$1:$AV$480,MATCH("Producerad elenergi i kraftvärmeverk (GWh)",Kraftvärmeprod!$B$1:$AV$1,0),FALSE)),"",VLOOKUP($B402,Kraftvärmeprod!$B$1:$AV$480,MATCH("Producerad elenergi i kraftvärmeverk (GWh)",Kraftvärmeprod!$B$1:$AV$1,0),FALSE))</f>
        <v/>
      </c>
      <c r="H402" s="122" t="str">
        <f>IF(ISERROR(1/VLOOKUP($B402,Miljö!$B$1:$T$480,MATCH("Såld mängd produktionsspecifik fjärrvärme (GWh)",Miljö!$B$1:$T$1,0),FALSE)),"",VLOOKUP($B402,Miljö!$B$1:$T$480,MATCH("Såld mängd produktionsspecifik fjärrvärme (GWh)",Miljö!$B$1:$T$1,0),FALSE))</f>
        <v/>
      </c>
      <c r="J402" s="122" t="str">
        <f t="shared" si="6"/>
        <v>Österlens Kraft AB</v>
      </c>
    </row>
    <row r="403" spans="1:15" x14ac:dyDescent="0.25">
      <c r="A403" t="s">
        <v>556</v>
      </c>
      <c r="B403" t="s">
        <v>557</v>
      </c>
      <c r="C403"/>
      <c r="D403" s="122" t="str">
        <f>IF(ISERROR(1/VLOOKUP($B403,Kraftvärmeprod!$B$1:$D$480,MATCH("Total värmeproduktion i kraftvärmeverk i kombinerad drift (GWh)",Kraftvärmeprod!$B$1:$AV$1,0),FALSE)),"Ej kraftvärme","Alternativproduktionsmetoden")</f>
        <v>Ej kraftvärme</v>
      </c>
      <c r="E403" s="122">
        <f>VLOOKUP($B403,Totalt!$B$1:$BP$480,MATCH("total el",Totalt!$B$1:$BP$1,0),FALSE)</f>
        <v>0.25198999999999999</v>
      </c>
      <c r="F403" s="123" t="str">
        <f>IF(ISERROR(1/VLOOKUP($B403,Kraftvärmeprod!$B$1:$BD$480,MATCH("Total värmeproduktion i kraftvärmeverk i kombinerad drift (GWh)",Kraftvärmeprod!$B$1:$AV$1,0),FALSE)),"",VLOOKUP($B403,'Slutlig allokering kvv'!$B$1:$BA$480,MATCH(F$1,'Slutlig allokering kvv'!$B$1:$AS$1,0),FALSE))</f>
        <v/>
      </c>
      <c r="G403" s="122" t="str">
        <f>IF(ISERROR(1/VLOOKUP($B403,Kraftvärmeprod!$B$1:$AV$480,MATCH("Producerad elenergi i kraftvärmeverk (GWh)",Kraftvärmeprod!$B$1:$AV$1,0),FALSE)),"",VLOOKUP($B403,Kraftvärmeprod!$B$1:$AV$480,MATCH("Producerad elenergi i kraftvärmeverk (GWh)",Kraftvärmeprod!$B$1:$AV$1,0),FALSE))</f>
        <v/>
      </c>
      <c r="H403" s="122" t="str">
        <f>IF(ISERROR(1/VLOOKUP($B403,Miljö!$B$1:$T$480,MATCH("Såld mängd produktionsspecifik fjärrvärme (GWh)",Miljö!$B$1:$T$1,0),FALSE)),"",VLOOKUP($B403,Miljö!$B$1:$T$480,MATCH("Såld mängd produktionsspecifik fjärrvärme (GWh)",Miljö!$B$1:$T$1,0),FALSE))</f>
        <v/>
      </c>
      <c r="J403" s="122" t="str">
        <f t="shared" si="6"/>
        <v>Övik Energi AB</v>
      </c>
    </row>
    <row r="404" spans="1:15" x14ac:dyDescent="0.25">
      <c r="A404" t="s">
        <v>556</v>
      </c>
      <c r="B404" t="s">
        <v>558</v>
      </c>
      <c r="C404"/>
      <c r="D404" s="122" t="str">
        <f>IF(ISERROR(1/VLOOKUP($B404,Kraftvärmeprod!$B$1:$D$480,MATCH("Total värmeproduktion i kraftvärmeverk i kombinerad drift (GWh)",Kraftvärmeprod!$B$1:$AV$1,0),FALSE)),"Ej kraftvärme","Alternativproduktionsmetoden")</f>
        <v>Ej kraftvärme</v>
      </c>
      <c r="E404" s="122">
        <f>VLOOKUP($B404,Totalt!$B$1:$BP$480,MATCH("total el",Totalt!$B$1:$BP$1,0),FALSE)</f>
        <v>1.7056499999999999</v>
      </c>
      <c r="F404" s="123" t="str">
        <f>IF(ISERROR(1/VLOOKUP($B404,Kraftvärmeprod!$B$1:$BD$480,MATCH("Total värmeproduktion i kraftvärmeverk i kombinerad drift (GWh)",Kraftvärmeprod!$B$1:$AV$1,0),FALSE)),"",VLOOKUP($B404,'Slutlig allokering kvv'!$B$1:$BA$480,MATCH(F$1,'Slutlig allokering kvv'!$B$1:$AS$1,0),FALSE))</f>
        <v/>
      </c>
      <c r="G404" s="122" t="str">
        <f>IF(ISERROR(1/VLOOKUP($B404,Kraftvärmeprod!$B$1:$AV$480,MATCH("Producerad elenergi i kraftvärmeverk (GWh)",Kraftvärmeprod!$B$1:$AV$1,0),FALSE)),"",VLOOKUP($B404,Kraftvärmeprod!$B$1:$AV$480,MATCH("Producerad elenergi i kraftvärmeverk (GWh)",Kraftvärmeprod!$B$1:$AV$1,0),FALSE))</f>
        <v/>
      </c>
      <c r="H404" s="122" t="str">
        <f>IF(ISERROR(1/VLOOKUP($B404,Miljö!$B$1:$T$480,MATCH("Såld mängd produktionsspecifik fjärrvärme (GWh)",Miljö!$B$1:$T$1,0),FALSE)),"",VLOOKUP($B404,Miljö!$B$1:$T$480,MATCH("Såld mängd produktionsspecifik fjärrvärme (GWh)",Miljö!$B$1:$T$1,0),FALSE))</f>
        <v/>
      </c>
      <c r="J404" s="122" t="str">
        <f t="shared" si="6"/>
        <v>Övik Energi AB</v>
      </c>
    </row>
    <row r="405" spans="1:15" x14ac:dyDescent="0.25">
      <c r="A405" t="s">
        <v>556</v>
      </c>
      <c r="B405" t="s">
        <v>559</v>
      </c>
      <c r="C405"/>
      <c r="D405" s="122" t="str">
        <f>IF(ISERROR(1/VLOOKUP($B405,Kraftvärmeprod!$B$1:$D$480,MATCH("Total värmeproduktion i kraftvärmeverk i kombinerad drift (GWh)",Kraftvärmeprod!$B$1:$AV$1,0),FALSE)),"Ej kraftvärme","Alternativproduktionsmetoden")</f>
        <v>Ej kraftvärme</v>
      </c>
      <c r="E405" s="122">
        <f>VLOOKUP($B405,Totalt!$B$1:$BP$480,MATCH("total el",Totalt!$B$1:$BP$1,0),FALSE)</f>
        <v>3.5009999999999999E-2</v>
      </c>
      <c r="F405" s="123" t="str">
        <f>IF(ISERROR(1/VLOOKUP($B405,Kraftvärmeprod!$B$1:$BD$480,MATCH("Total värmeproduktion i kraftvärmeverk i kombinerad drift (GWh)",Kraftvärmeprod!$B$1:$AV$1,0),FALSE)),"",VLOOKUP($B405,'Slutlig allokering kvv'!$B$1:$BA$480,MATCH(F$1,'Slutlig allokering kvv'!$B$1:$AS$1,0),FALSE))</f>
        <v/>
      </c>
      <c r="G405" s="122" t="str">
        <f>IF(ISERROR(1/VLOOKUP($B405,Kraftvärmeprod!$B$1:$AV$480,MATCH("Producerad elenergi i kraftvärmeverk (GWh)",Kraftvärmeprod!$B$1:$AV$1,0),FALSE)),"",VLOOKUP($B405,Kraftvärmeprod!$B$1:$AV$480,MATCH("Producerad elenergi i kraftvärmeverk (GWh)",Kraftvärmeprod!$B$1:$AV$1,0),FALSE))</f>
        <v/>
      </c>
      <c r="H405" s="122" t="str">
        <f>IF(ISERROR(1/VLOOKUP($B405,Miljö!$B$1:$T$480,MATCH("Såld mängd produktionsspecifik fjärrvärme (GWh)",Miljö!$B$1:$T$1,0),FALSE)),"",VLOOKUP($B405,Miljö!$B$1:$T$480,MATCH("Såld mängd produktionsspecifik fjärrvärme (GWh)",Miljö!$B$1:$T$1,0),FALSE))</f>
        <v/>
      </c>
      <c r="J405" s="122" t="str">
        <f t="shared" si="6"/>
        <v>Övik Energi AB</v>
      </c>
    </row>
    <row r="406" spans="1:15" x14ac:dyDescent="0.25">
      <c r="A406" t="s">
        <v>556</v>
      </c>
      <c r="B406" t="s">
        <v>560</v>
      </c>
      <c r="C406"/>
      <c r="D406" s="122" t="str">
        <f>IF(ISERROR(1/VLOOKUP($B406,Kraftvärmeprod!$B$1:$D$480,MATCH("Total värmeproduktion i kraftvärmeverk i kombinerad drift (GWh)",Kraftvärmeprod!$B$1:$AV$1,0),FALSE)),"Ej kraftvärme","Alternativproduktionsmetoden")</f>
        <v>Ej kraftvärme</v>
      </c>
      <c r="E406" s="122">
        <f>VLOOKUP($B406,Totalt!$B$1:$BP$480,MATCH("total el",Totalt!$B$1:$BP$1,0),FALSE)</f>
        <v>0.18437999999999999</v>
      </c>
      <c r="F406" s="123" t="str">
        <f>IF(ISERROR(1/VLOOKUP($B406,Kraftvärmeprod!$B$1:$BD$480,MATCH("Total värmeproduktion i kraftvärmeverk i kombinerad drift (GWh)",Kraftvärmeprod!$B$1:$AV$1,0),FALSE)),"",VLOOKUP($B406,'Slutlig allokering kvv'!$B$1:$BA$480,MATCH(F$1,'Slutlig allokering kvv'!$B$1:$AS$1,0),FALSE))</f>
        <v/>
      </c>
      <c r="G406" s="122" t="str">
        <f>IF(ISERROR(1/VLOOKUP($B406,Kraftvärmeprod!$B$1:$AV$480,MATCH("Producerad elenergi i kraftvärmeverk (GWh)",Kraftvärmeprod!$B$1:$AV$1,0),FALSE)),"",VLOOKUP($B406,Kraftvärmeprod!$B$1:$AV$480,MATCH("Producerad elenergi i kraftvärmeverk (GWh)",Kraftvärmeprod!$B$1:$AV$1,0),FALSE))</f>
        <v/>
      </c>
      <c r="H406" s="122" t="str">
        <f>IF(ISERROR(1/VLOOKUP($B406,Miljö!$B$1:$T$480,MATCH("Såld mängd produktionsspecifik fjärrvärme (GWh)",Miljö!$B$1:$T$1,0),FALSE)),"",VLOOKUP($B406,Miljö!$B$1:$T$480,MATCH("Såld mängd produktionsspecifik fjärrvärme (GWh)",Miljö!$B$1:$T$1,0),FALSE))</f>
        <v/>
      </c>
      <c r="J406" s="122" t="str">
        <f t="shared" si="6"/>
        <v>Övik Energi AB</v>
      </c>
    </row>
    <row r="407" spans="1:15" x14ac:dyDescent="0.25">
      <c r="A407" t="s">
        <v>556</v>
      </c>
      <c r="B407" t="s">
        <v>561</v>
      </c>
      <c r="C407"/>
      <c r="D407" s="122" t="str">
        <f>IF(ISERROR(1/VLOOKUP($B407,Kraftvärmeprod!$B$1:$D$480,MATCH("Total värmeproduktion i kraftvärmeverk i kombinerad drift (GWh)",Kraftvärmeprod!$B$1:$AV$1,0),FALSE)),"Ej kraftvärme","Alternativproduktionsmetoden")</f>
        <v>Ej kraftvärme</v>
      </c>
      <c r="E407" s="122">
        <f>VLOOKUP($B407,Totalt!$B$1:$BP$480,MATCH("total el",Totalt!$B$1:$BP$1,0),FALSE)</f>
        <v>1.593E-2</v>
      </c>
      <c r="F407" s="123" t="str">
        <f>IF(ISERROR(1/VLOOKUP($B407,Kraftvärmeprod!$B$1:$BD$480,MATCH("Total värmeproduktion i kraftvärmeverk i kombinerad drift (GWh)",Kraftvärmeprod!$B$1:$AV$1,0),FALSE)),"",VLOOKUP($B407,'Slutlig allokering kvv'!$B$1:$BA$480,MATCH(F$1,'Slutlig allokering kvv'!$B$1:$AS$1,0),FALSE))</f>
        <v/>
      </c>
      <c r="G407" s="122" t="str">
        <f>IF(ISERROR(1/VLOOKUP($B407,Kraftvärmeprod!$B$1:$AV$480,MATCH("Producerad elenergi i kraftvärmeverk (GWh)",Kraftvärmeprod!$B$1:$AV$1,0),FALSE)),"",VLOOKUP($B407,Kraftvärmeprod!$B$1:$AV$480,MATCH("Producerad elenergi i kraftvärmeverk (GWh)",Kraftvärmeprod!$B$1:$AV$1,0),FALSE))</f>
        <v/>
      </c>
      <c r="H407" s="122" t="str">
        <f>IF(ISERROR(1/VLOOKUP($B407,Miljö!$B$1:$T$480,MATCH("Såld mängd produktionsspecifik fjärrvärme (GWh)",Miljö!$B$1:$T$1,0),FALSE)),"",VLOOKUP($B407,Miljö!$B$1:$T$480,MATCH("Såld mängd produktionsspecifik fjärrvärme (GWh)",Miljö!$B$1:$T$1,0),FALSE))</f>
        <v/>
      </c>
      <c r="J407" s="122" t="str">
        <f t="shared" si="6"/>
        <v>Övik Energi AB</v>
      </c>
    </row>
    <row r="408" spans="1:15" x14ac:dyDescent="0.25">
      <c r="A408" t="s">
        <v>556</v>
      </c>
      <c r="B408" t="s">
        <v>562</v>
      </c>
      <c r="C408"/>
      <c r="D408" s="122" t="str">
        <f>IF(ISERROR(1/VLOOKUP($B408,Kraftvärmeprod!$B$1:$D$480,MATCH("Total värmeproduktion i kraftvärmeverk i kombinerad drift (GWh)",Kraftvärmeprod!$B$1:$AV$1,0),FALSE)),"Ej kraftvärme","Alternativproduktionsmetoden")</f>
        <v>Alternativproduktionsmetoden</v>
      </c>
      <c r="E408" s="122">
        <f>VLOOKUP($B408,Totalt!$B$1:$BP$480,MATCH("total el",Totalt!$B$1:$BP$1,0),FALSE)</f>
        <v>17.527999999999999</v>
      </c>
      <c r="F408" s="123">
        <f>IF(ISERROR(1/VLOOKUP($B408,Kraftvärmeprod!$B$1:$BD$480,MATCH("Total värmeproduktion i kraftvärmeverk i kombinerad drift (GWh)",Kraftvärmeprod!$B$1:$AV$1,0),FALSE)),"",VLOOKUP($B408,'Slutlig allokering kvv'!$B$1:$BA$480,MATCH(F$1,'Slutlig allokering kvv'!$B$1:$AS$1,0),FALSE))</f>
        <v>0.51262515070857184</v>
      </c>
      <c r="G408" s="122">
        <f>IF(ISERROR(1/VLOOKUP($B408,Kraftvärmeprod!$B$1:$AV$480,MATCH("Producerad elenergi i kraftvärmeverk (GWh)",Kraftvärmeprod!$B$1:$AV$1,0),FALSE)),"",VLOOKUP($B408,Kraftvärmeprod!$B$1:$AV$480,MATCH("Producerad elenergi i kraftvärmeverk (GWh)",Kraftvärmeprod!$B$1:$AV$1,0),FALSE))</f>
        <v>93.537000000000006</v>
      </c>
      <c r="H408" s="122" t="str">
        <f>IF(ISERROR(1/VLOOKUP($B408,Miljö!$B$1:$T$480,MATCH("Såld mängd produktionsspecifik fjärrvärme (GWh)",Miljö!$B$1:$T$1,0),FALSE)),"",VLOOKUP($B408,Miljö!$B$1:$T$480,MATCH("Såld mängd produktionsspecifik fjärrvärme (GWh)",Miljö!$B$1:$T$1,0),FALSE))</f>
        <v/>
      </c>
      <c r="J408" s="122" t="str">
        <f t="shared" si="6"/>
        <v>Övik Energi AB</v>
      </c>
    </row>
    <row r="409" spans="1:15" x14ac:dyDescent="0.25">
      <c r="A409" t="s">
        <v>556</v>
      </c>
      <c r="B409" t="s">
        <v>563</v>
      </c>
      <c r="C409"/>
      <c r="D409" s="122" t="str">
        <f>IF(ISERROR(1/VLOOKUP($B409,Kraftvärmeprod!$B$1:$D$480,MATCH("Total värmeproduktion i kraftvärmeverk i kombinerad drift (GWh)",Kraftvärmeprod!$B$1:$AV$1,0),FALSE)),"Ej kraftvärme","Alternativproduktionsmetoden")</f>
        <v>Alternativproduktionsmetoden</v>
      </c>
      <c r="E409" s="122">
        <f>VLOOKUP($B409,Totalt!$B$1:$BP$480,MATCH("total el",Totalt!$B$1:$BP$1,0),FALSE)</f>
        <v>6.4072399999999998</v>
      </c>
      <c r="F409" s="123">
        <f>IF(ISERROR(1/VLOOKUP($B409,Kraftvärmeprod!$B$1:$BD$480,MATCH("Total värmeproduktion i kraftvärmeverk i kombinerad drift (GWh)",Kraftvärmeprod!$B$1:$AV$1,0),FALSE)),"",VLOOKUP($B409,'Slutlig allokering kvv'!$B$1:$BA$480,MATCH(F$1,'Slutlig allokering kvv'!$B$1:$AS$1,0),FALSE))</f>
        <v>0.48860133372759512</v>
      </c>
      <c r="G409" s="122">
        <f>IF(ISERROR(1/VLOOKUP($B409,Kraftvärmeprod!$B$1:$AV$480,MATCH("Producerad elenergi i kraftvärmeverk (GWh)",Kraftvärmeprod!$B$1:$AV$1,0),FALSE)),"",VLOOKUP($B409,Kraftvärmeprod!$B$1:$AV$480,MATCH("Producerad elenergi i kraftvärmeverk (GWh)",Kraftvärmeprod!$B$1:$AV$1,0),FALSE))</f>
        <v>73.313000000000002</v>
      </c>
      <c r="H409" s="122" t="str">
        <f>IF(ISERROR(1/VLOOKUP($B409,Miljö!$B$1:$T$480,MATCH("Såld mängd produktionsspecifik fjärrvärme (GWh)",Miljö!$B$1:$T$1,0),FALSE)),"",VLOOKUP($B409,Miljö!$B$1:$T$480,MATCH("Såld mängd produktionsspecifik fjärrvärme (GWh)",Miljö!$B$1:$T$1,0),FALSE))</f>
        <v/>
      </c>
      <c r="J409" s="122" t="str">
        <f t="shared" si="6"/>
        <v>Övik Energi AB</v>
      </c>
    </row>
    <row r="410" spans="1:15" x14ac:dyDescent="0.25">
      <c r="A410"/>
      <c r="B410"/>
      <c r="C410" s="124"/>
      <c r="D410" s="124"/>
      <c r="E410" s="124"/>
      <c r="F410" s="125"/>
      <c r="G410" s="124"/>
      <c r="H410" s="124"/>
      <c r="I410" s="124"/>
      <c r="J410" s="124"/>
      <c r="K410" s="124"/>
      <c r="L410" s="124"/>
      <c r="M410" s="124"/>
      <c r="N410" s="124"/>
      <c r="O410" s="124"/>
    </row>
    <row r="411" spans="1:15" x14ac:dyDescent="0.25">
      <c r="A411"/>
      <c r="B411"/>
      <c r="C411" s="124"/>
      <c r="D411" s="124"/>
      <c r="E411" s="124"/>
      <c r="F411" s="125"/>
      <c r="G411" s="124"/>
      <c r="H411" s="124"/>
      <c r="I411" s="124"/>
      <c r="J411" s="124"/>
      <c r="K411" s="124"/>
      <c r="L411" s="124"/>
      <c r="M411" s="124"/>
      <c r="N411" s="124"/>
      <c r="O411" s="124"/>
    </row>
    <row r="412" spans="1:15" x14ac:dyDescent="0.25">
      <c r="A412"/>
      <c r="B412"/>
      <c r="C412" s="124"/>
      <c r="D412" s="124"/>
      <c r="E412" s="124"/>
      <c r="F412" s="125"/>
      <c r="G412" s="124"/>
      <c r="H412" s="124"/>
      <c r="I412" s="124"/>
      <c r="J412" s="124"/>
      <c r="K412" s="124"/>
      <c r="L412" s="124"/>
      <c r="M412" s="124"/>
      <c r="N412" s="124"/>
      <c r="O412" s="124"/>
    </row>
    <row r="413" spans="1:15" x14ac:dyDescent="0.25">
      <c r="A413"/>
      <c r="B413"/>
      <c r="C413" s="124"/>
      <c r="D413" s="124"/>
      <c r="E413" s="124"/>
      <c r="F413" s="125"/>
      <c r="G413" s="124"/>
      <c r="H413" s="124"/>
      <c r="I413" s="124"/>
      <c r="J413" s="124"/>
      <c r="K413" s="124"/>
      <c r="L413" s="124"/>
      <c r="M413" s="124"/>
      <c r="N413" s="124"/>
      <c r="O413" s="124"/>
    </row>
    <row r="414" spans="1:15" x14ac:dyDescent="0.25">
      <c r="A414"/>
      <c r="B414"/>
      <c r="C414" s="126"/>
      <c r="D414" s="124"/>
      <c r="E414" s="124"/>
      <c r="F414" s="125"/>
      <c r="G414" s="124"/>
      <c r="H414" s="124"/>
      <c r="I414" s="124"/>
      <c r="J414" s="124"/>
      <c r="K414" s="124"/>
      <c r="L414" s="124"/>
      <c r="M414" s="124"/>
      <c r="N414" s="124"/>
      <c r="O414" s="124"/>
    </row>
    <row r="415" spans="1:15" x14ac:dyDescent="0.25">
      <c r="A415"/>
      <c r="B415"/>
      <c r="C415" s="126"/>
      <c r="D415" s="124"/>
      <c r="E415" s="124"/>
      <c r="F415" s="125"/>
      <c r="G415" s="124"/>
      <c r="H415" s="124"/>
      <c r="I415" s="124"/>
      <c r="J415" s="124"/>
      <c r="K415" s="124"/>
      <c r="L415" s="124"/>
      <c r="M415" s="124"/>
      <c r="N415" s="124"/>
      <c r="O415" s="124"/>
    </row>
    <row r="416" spans="1:15" x14ac:dyDescent="0.25">
      <c r="A416"/>
      <c r="B416"/>
      <c r="C416" s="126"/>
      <c r="D416" s="124"/>
      <c r="E416" s="124"/>
      <c r="F416" s="125"/>
      <c r="G416" s="124"/>
      <c r="H416" s="124"/>
      <c r="I416" s="124"/>
      <c r="J416" s="124"/>
      <c r="K416" s="124"/>
      <c r="L416" s="124"/>
      <c r="M416" s="124"/>
      <c r="N416" s="124"/>
      <c r="O416" s="124"/>
    </row>
    <row r="417" spans="1:15" x14ac:dyDescent="0.25">
      <c r="A417"/>
      <c r="B417"/>
      <c r="C417" s="124"/>
      <c r="D417" s="124"/>
      <c r="E417" s="124"/>
      <c r="F417" s="125"/>
      <c r="G417" s="124"/>
      <c r="H417" s="124"/>
      <c r="I417" s="124"/>
      <c r="J417" s="124"/>
      <c r="K417" s="124"/>
      <c r="L417" s="124"/>
      <c r="M417" s="124"/>
      <c r="N417" s="124"/>
      <c r="O417" s="124"/>
    </row>
    <row r="418" spans="1:15" x14ac:dyDescent="0.25">
      <c r="A418"/>
      <c r="B418"/>
      <c r="C418" s="124"/>
      <c r="D418" s="124"/>
      <c r="E418" s="124"/>
      <c r="F418" s="125"/>
      <c r="G418" s="124"/>
      <c r="H418" s="124"/>
      <c r="I418" s="124"/>
      <c r="J418" s="124"/>
      <c r="K418" s="124"/>
      <c r="L418" s="124"/>
      <c r="M418" s="124"/>
      <c r="N418" s="124"/>
      <c r="O418" s="124"/>
    </row>
    <row r="419" spans="1:15" x14ac:dyDescent="0.25">
      <c r="A419"/>
      <c r="B419"/>
      <c r="C419" s="124"/>
      <c r="D419" s="124"/>
      <c r="E419" s="124"/>
      <c r="F419" s="125"/>
      <c r="G419" s="124"/>
      <c r="H419" s="124"/>
      <c r="I419" s="124"/>
      <c r="J419" s="124"/>
      <c r="K419" s="124"/>
      <c r="L419" s="124"/>
      <c r="M419" s="124"/>
      <c r="N419" s="124"/>
      <c r="O419" s="124"/>
    </row>
    <row r="420" spans="1:15" x14ac:dyDescent="0.25">
      <c r="A420"/>
      <c r="B420"/>
      <c r="C420" s="124"/>
      <c r="D420" s="124"/>
      <c r="E420" s="124"/>
      <c r="F420" s="125"/>
      <c r="G420" s="124"/>
      <c r="H420" s="124"/>
      <c r="I420" s="124"/>
      <c r="J420" s="124"/>
      <c r="K420" s="124"/>
      <c r="L420" s="124"/>
      <c r="M420" s="124"/>
      <c r="N420" s="124"/>
      <c r="O420" s="124"/>
    </row>
    <row r="421" spans="1:15" x14ac:dyDescent="0.25">
      <c r="A421"/>
      <c r="B421"/>
      <c r="C421" s="124"/>
      <c r="D421" s="124"/>
      <c r="E421" s="124"/>
      <c r="F421" s="125"/>
      <c r="G421" s="124"/>
      <c r="H421" s="124"/>
      <c r="I421" s="124"/>
      <c r="J421" s="124"/>
      <c r="K421" s="124"/>
      <c r="L421" s="124"/>
      <c r="M421" s="124"/>
      <c r="N421" s="124"/>
      <c r="O421" s="124"/>
    </row>
    <row r="422" spans="1:15" x14ac:dyDescent="0.25">
      <c r="A422"/>
      <c r="B422"/>
      <c r="C422" s="126"/>
      <c r="D422" s="124"/>
      <c r="E422" s="124"/>
      <c r="F422" s="125"/>
      <c r="G422" s="124"/>
      <c r="H422" s="124"/>
      <c r="I422" s="124"/>
      <c r="J422" s="124"/>
      <c r="K422" s="124"/>
      <c r="L422" s="124"/>
      <c r="M422" s="124"/>
      <c r="N422" s="124"/>
      <c r="O422" s="124"/>
    </row>
    <row r="423" spans="1:15" x14ac:dyDescent="0.25">
      <c r="A423"/>
      <c r="B423"/>
      <c r="C423" s="126"/>
      <c r="D423" s="124"/>
      <c r="E423" s="124"/>
      <c r="F423" s="125"/>
      <c r="G423" s="124"/>
      <c r="H423" s="124"/>
      <c r="I423" s="124"/>
      <c r="J423" s="124"/>
      <c r="K423" s="124"/>
      <c r="L423" s="124"/>
      <c r="M423" s="124"/>
      <c r="N423" s="124"/>
      <c r="O423" s="124"/>
    </row>
    <row r="424" spans="1:15" x14ac:dyDescent="0.25">
      <c r="A424"/>
      <c r="B424"/>
      <c r="C424" s="126"/>
      <c r="D424" s="124"/>
      <c r="E424" s="124"/>
      <c r="F424" s="125"/>
      <c r="G424" s="124"/>
      <c r="H424" s="124"/>
      <c r="I424" s="124"/>
      <c r="J424" s="124"/>
      <c r="K424" s="124"/>
      <c r="L424" s="124"/>
      <c r="M424" s="124"/>
      <c r="N424" s="124"/>
      <c r="O424" s="124"/>
    </row>
    <row r="425" spans="1:15" x14ac:dyDescent="0.25">
      <c r="A425"/>
      <c r="B425"/>
      <c r="C425" s="15"/>
      <c r="D425" s="124"/>
      <c r="E425" s="124"/>
      <c r="F425" s="125"/>
      <c r="G425" s="124"/>
      <c r="H425" s="124"/>
      <c r="I425" s="124"/>
      <c r="J425" s="124"/>
      <c r="K425" s="124"/>
      <c r="L425" s="124"/>
      <c r="M425" s="124"/>
      <c r="N425" s="124"/>
      <c r="O425" s="124"/>
    </row>
    <row r="426" spans="1:15" x14ac:dyDescent="0.25">
      <c r="A426"/>
      <c r="B426"/>
      <c r="C426" s="15"/>
      <c r="D426" s="124"/>
      <c r="E426" s="124"/>
      <c r="F426" s="125"/>
      <c r="G426" s="124"/>
      <c r="H426" s="124"/>
      <c r="I426" s="124"/>
      <c r="J426" s="124"/>
      <c r="K426" s="124"/>
      <c r="L426" s="124"/>
      <c r="M426" s="124"/>
      <c r="N426" s="124"/>
      <c r="O426" s="124"/>
    </row>
    <row r="427" spans="1:15" x14ac:dyDescent="0.25">
      <c r="A427"/>
      <c r="B427"/>
      <c r="C427" s="15"/>
      <c r="D427" s="124"/>
      <c r="E427" s="124"/>
      <c r="F427" s="125"/>
      <c r="G427" s="124"/>
      <c r="H427" s="124"/>
      <c r="I427" s="124"/>
      <c r="J427" s="124"/>
      <c r="K427" s="124"/>
      <c r="L427" s="124"/>
      <c r="M427" s="124"/>
      <c r="N427" s="124"/>
      <c r="O427" s="124"/>
    </row>
    <row r="428" spans="1:15" x14ac:dyDescent="0.25">
      <c r="A428"/>
      <c r="B428"/>
      <c r="C428" s="15"/>
      <c r="D428" s="124"/>
      <c r="E428" s="124"/>
      <c r="F428" s="125"/>
      <c r="G428" s="124"/>
      <c r="H428" s="124"/>
      <c r="I428" s="124"/>
      <c r="J428" s="124"/>
      <c r="K428" s="124"/>
      <c r="L428" s="124"/>
      <c r="M428" s="124"/>
      <c r="N428" s="124"/>
      <c r="O428" s="124"/>
    </row>
    <row r="429" spans="1:15" x14ac:dyDescent="0.25">
      <c r="A429"/>
      <c r="B429"/>
      <c r="C429" s="15"/>
      <c r="D429" s="124"/>
      <c r="E429" s="124"/>
      <c r="F429" s="125"/>
      <c r="G429" s="124"/>
      <c r="H429" s="124"/>
      <c r="I429" s="124"/>
      <c r="J429" s="124"/>
      <c r="K429" s="124"/>
      <c r="L429" s="124"/>
      <c r="M429" s="124"/>
      <c r="N429" s="124"/>
      <c r="O429" s="124"/>
    </row>
    <row r="430" spans="1:15" x14ac:dyDescent="0.25">
      <c r="A430"/>
      <c r="B430"/>
      <c r="C430" s="15"/>
      <c r="D430" s="124"/>
      <c r="E430" s="124"/>
      <c r="F430" s="125"/>
      <c r="G430" s="124"/>
      <c r="H430" s="124"/>
      <c r="I430" s="124"/>
      <c r="J430" s="124"/>
      <c r="K430" s="124"/>
      <c r="L430" s="124"/>
      <c r="M430" s="124"/>
      <c r="N430" s="124"/>
      <c r="O430" s="124"/>
    </row>
    <row r="431" spans="1:15" x14ac:dyDescent="0.25">
      <c r="A431"/>
      <c r="B431"/>
      <c r="C431" s="15"/>
      <c r="D431" s="124"/>
      <c r="E431" s="124"/>
      <c r="F431" s="125"/>
      <c r="G431" s="124"/>
      <c r="H431" s="124"/>
      <c r="I431" s="124"/>
      <c r="J431" s="124"/>
      <c r="K431" s="124"/>
      <c r="L431" s="124"/>
      <c r="M431" s="124"/>
      <c r="N431" s="124"/>
      <c r="O431" s="124"/>
    </row>
    <row r="432" spans="1:15" x14ac:dyDescent="0.25">
      <c r="A432"/>
      <c r="B432"/>
      <c r="C432" s="15"/>
      <c r="D432" s="124"/>
      <c r="E432" s="124"/>
      <c r="F432" s="125"/>
      <c r="G432" s="124"/>
      <c r="H432" s="124"/>
      <c r="I432" s="124"/>
      <c r="J432" s="124"/>
      <c r="K432" s="124"/>
      <c r="L432" s="124"/>
      <c r="M432" s="124"/>
      <c r="N432" s="124"/>
      <c r="O432" s="124"/>
    </row>
    <row r="433" spans="1:15" x14ac:dyDescent="0.25">
      <c r="A433"/>
      <c r="B433"/>
      <c r="C433" s="15"/>
      <c r="D433" s="124"/>
      <c r="E433" s="124"/>
      <c r="F433" s="125"/>
      <c r="G433" s="124"/>
      <c r="H433" s="124"/>
      <c r="I433" s="124"/>
      <c r="J433" s="124"/>
      <c r="K433" s="124"/>
      <c r="L433" s="124"/>
      <c r="M433" s="124"/>
      <c r="N433" s="124"/>
      <c r="O433" s="124"/>
    </row>
    <row r="434" spans="1:15" x14ac:dyDescent="0.25">
      <c r="A434"/>
      <c r="B434"/>
      <c r="C434" s="15"/>
      <c r="D434" s="124"/>
      <c r="E434" s="124"/>
      <c r="F434" s="125"/>
      <c r="G434" s="124"/>
      <c r="H434" s="124"/>
      <c r="I434" s="124"/>
      <c r="J434" s="124"/>
      <c r="K434" s="124"/>
      <c r="L434" s="124"/>
      <c r="M434" s="124"/>
      <c r="N434" s="124"/>
      <c r="O434" s="124"/>
    </row>
    <row r="435" spans="1:15" x14ac:dyDescent="0.25">
      <c r="A435"/>
      <c r="B435"/>
      <c r="C435" s="15"/>
      <c r="D435" s="124"/>
      <c r="E435" s="124"/>
      <c r="F435" s="125"/>
      <c r="G435" s="124"/>
      <c r="H435" s="124"/>
      <c r="I435" s="124"/>
      <c r="J435" s="124"/>
      <c r="K435" s="124"/>
      <c r="L435" s="124"/>
      <c r="M435" s="124"/>
      <c r="N435" s="124"/>
      <c r="O435" s="124"/>
    </row>
    <row r="436" spans="1:15" x14ac:dyDescent="0.25">
      <c r="A436"/>
      <c r="B436"/>
      <c r="C436" s="15"/>
      <c r="D436" s="124"/>
      <c r="E436" s="124"/>
      <c r="F436" s="125"/>
      <c r="G436" s="124"/>
      <c r="H436" s="124"/>
      <c r="I436" s="124"/>
      <c r="J436" s="124"/>
      <c r="K436" s="124"/>
      <c r="L436" s="124"/>
      <c r="M436" s="124"/>
      <c r="N436" s="124"/>
      <c r="O436" s="124"/>
    </row>
    <row r="437" spans="1:15" x14ac:dyDescent="0.25">
      <c r="A437"/>
      <c r="B437"/>
      <c r="C437" s="15"/>
      <c r="D437" s="124"/>
      <c r="E437" s="124"/>
      <c r="F437" s="125"/>
      <c r="G437" s="124"/>
      <c r="H437" s="124"/>
      <c r="I437" s="124"/>
      <c r="J437" s="124"/>
      <c r="K437" s="124"/>
      <c r="L437" s="124"/>
      <c r="M437" s="124"/>
      <c r="N437" s="124"/>
      <c r="O437" s="124"/>
    </row>
    <row r="438" spans="1:15" x14ac:dyDescent="0.25">
      <c r="A438"/>
      <c r="B438"/>
      <c r="C438" s="15"/>
      <c r="D438" s="124"/>
      <c r="E438" s="124"/>
      <c r="F438" s="125"/>
      <c r="G438" s="124"/>
      <c r="H438" s="124"/>
      <c r="I438" s="124"/>
      <c r="J438" s="124"/>
      <c r="K438" s="124"/>
      <c r="L438" s="124"/>
      <c r="M438" s="124"/>
      <c r="N438" s="124"/>
      <c r="O438" s="124"/>
    </row>
    <row r="439" spans="1:15" x14ac:dyDescent="0.25">
      <c r="A439"/>
      <c r="B439"/>
      <c r="C439" s="15"/>
      <c r="D439" s="124"/>
      <c r="E439" s="124"/>
      <c r="F439" s="125"/>
      <c r="G439" s="124"/>
      <c r="H439" s="124"/>
      <c r="I439" s="124"/>
      <c r="J439" s="124"/>
      <c r="K439" s="124"/>
      <c r="L439" s="124"/>
      <c r="M439" s="124"/>
      <c r="N439" s="124"/>
      <c r="O439" s="124"/>
    </row>
    <row r="440" spans="1:15" x14ac:dyDescent="0.25">
      <c r="A440"/>
      <c r="B440"/>
      <c r="C440" s="15"/>
      <c r="D440" s="124"/>
      <c r="E440" s="124"/>
      <c r="F440" s="125"/>
      <c r="G440" s="124"/>
      <c r="H440" s="124"/>
      <c r="I440" s="124"/>
      <c r="J440" s="124"/>
      <c r="K440" s="124"/>
      <c r="L440" s="124"/>
      <c r="M440" s="124"/>
      <c r="N440" s="124"/>
      <c r="O440" s="124"/>
    </row>
    <row r="441" spans="1:15" x14ac:dyDescent="0.25">
      <c r="A441"/>
      <c r="B441"/>
      <c r="C441" s="15"/>
      <c r="D441" s="124"/>
      <c r="E441" s="124"/>
      <c r="F441" s="125"/>
      <c r="G441" s="124"/>
      <c r="H441" s="124"/>
      <c r="I441" s="124"/>
      <c r="J441" s="124"/>
      <c r="K441" s="124"/>
      <c r="L441" s="124"/>
      <c r="M441" s="124"/>
      <c r="N441" s="124"/>
      <c r="O441" s="124"/>
    </row>
    <row r="442" spans="1:15" x14ac:dyDescent="0.25">
      <c r="A442"/>
      <c r="B442"/>
      <c r="C442" s="15"/>
      <c r="D442" s="124"/>
      <c r="E442" s="124"/>
      <c r="F442" s="125"/>
      <c r="G442" s="124"/>
      <c r="H442" s="124"/>
      <c r="I442" s="124"/>
      <c r="J442" s="124"/>
      <c r="K442" s="124"/>
      <c r="L442" s="124"/>
      <c r="M442" s="124"/>
      <c r="N442" s="124"/>
      <c r="O442" s="124"/>
    </row>
    <row r="443" spans="1:15" x14ac:dyDescent="0.25">
      <c r="A443"/>
      <c r="B443"/>
      <c r="C443" s="15"/>
      <c r="D443" s="124"/>
      <c r="E443" s="124"/>
      <c r="F443" s="125"/>
      <c r="G443" s="124"/>
      <c r="H443" s="124"/>
      <c r="I443" s="124"/>
      <c r="J443" s="124"/>
      <c r="K443" s="124"/>
      <c r="L443" s="124"/>
      <c r="M443" s="124"/>
      <c r="N443" s="124"/>
      <c r="O443" s="124"/>
    </row>
    <row r="444" spans="1:15" x14ac:dyDescent="0.25">
      <c r="A444"/>
      <c r="B444"/>
      <c r="C444" s="15"/>
      <c r="D444" s="124"/>
      <c r="E444" s="124"/>
      <c r="F444" s="125"/>
      <c r="G444" s="124"/>
      <c r="H444" s="124"/>
      <c r="I444" s="124"/>
      <c r="J444" s="124"/>
      <c r="K444" s="124"/>
      <c r="L444" s="124"/>
      <c r="M444" s="124"/>
      <c r="N444" s="124"/>
      <c r="O444" s="124"/>
    </row>
    <row r="445" spans="1:15" x14ac:dyDescent="0.25">
      <c r="A445"/>
      <c r="B445"/>
      <c r="C445" s="124"/>
      <c r="D445" s="124"/>
      <c r="E445" s="124"/>
      <c r="F445" s="125"/>
      <c r="G445" s="124"/>
      <c r="H445" s="124"/>
      <c r="I445" s="124"/>
      <c r="J445" s="124"/>
      <c r="K445" s="124"/>
      <c r="L445" s="124"/>
      <c r="M445" s="124"/>
      <c r="N445" s="124"/>
      <c r="O445" s="124"/>
    </row>
    <row r="446" spans="1:15" x14ac:dyDescent="0.25">
      <c r="A446"/>
      <c r="B446"/>
      <c r="C446" s="124"/>
      <c r="D446" s="124"/>
      <c r="E446" s="124"/>
      <c r="F446" s="125"/>
      <c r="G446" s="124"/>
      <c r="H446" s="124"/>
      <c r="I446" s="124"/>
      <c r="J446" s="124"/>
      <c r="K446" s="124"/>
      <c r="L446" s="124"/>
      <c r="M446" s="124"/>
      <c r="N446" s="124"/>
      <c r="O446" s="124"/>
    </row>
    <row r="447" spans="1:15" x14ac:dyDescent="0.25">
      <c r="A447"/>
      <c r="B447"/>
      <c r="C447" s="124"/>
      <c r="D447" s="124"/>
      <c r="E447" s="124"/>
      <c r="F447" s="125"/>
      <c r="G447" s="124"/>
      <c r="H447" s="124"/>
      <c r="I447" s="124"/>
      <c r="J447" s="124"/>
      <c r="K447" s="124"/>
      <c r="L447" s="124"/>
      <c r="M447" s="124"/>
      <c r="N447" s="124"/>
      <c r="O447" s="124"/>
    </row>
    <row r="448" spans="1:15" x14ac:dyDescent="0.25">
      <c r="A448"/>
      <c r="B448"/>
      <c r="C448" s="124"/>
      <c r="D448" s="124"/>
      <c r="E448" s="124"/>
      <c r="F448" s="125"/>
      <c r="G448" s="124"/>
      <c r="H448" s="124"/>
      <c r="I448" s="124"/>
      <c r="J448" s="124"/>
      <c r="K448" s="124"/>
      <c r="L448" s="124"/>
      <c r="M448" s="124"/>
      <c r="N448" s="124"/>
      <c r="O448" s="124"/>
    </row>
    <row r="449" spans="1:15" x14ac:dyDescent="0.25">
      <c r="A449"/>
      <c r="B449"/>
      <c r="C449" s="124"/>
      <c r="D449" s="124"/>
      <c r="E449" s="124"/>
      <c r="F449" s="125"/>
      <c r="G449" s="124"/>
      <c r="H449" s="124"/>
      <c r="I449" s="124"/>
      <c r="J449" s="124"/>
      <c r="K449" s="124"/>
      <c r="L449" s="124"/>
      <c r="M449" s="124"/>
      <c r="N449" s="124"/>
      <c r="O449" s="124"/>
    </row>
    <row r="450" spans="1:15" x14ac:dyDescent="0.25">
      <c r="A450"/>
      <c r="B450"/>
      <c r="C450" s="124"/>
      <c r="D450" s="124"/>
      <c r="E450" s="124"/>
      <c r="F450" s="125"/>
      <c r="G450" s="124"/>
      <c r="H450" s="124"/>
      <c r="I450" s="124"/>
      <c r="J450" s="124"/>
      <c r="K450" s="124"/>
      <c r="L450" s="124"/>
      <c r="M450" s="124"/>
      <c r="N450" s="124"/>
      <c r="O450" s="124"/>
    </row>
    <row r="451" spans="1:15" x14ac:dyDescent="0.25">
      <c r="A451"/>
      <c r="B451"/>
      <c r="C451" s="126"/>
      <c r="D451" s="124"/>
      <c r="E451" s="124"/>
      <c r="F451" s="125"/>
      <c r="G451" s="124"/>
      <c r="H451" s="124"/>
      <c r="I451" s="124"/>
      <c r="J451" s="124"/>
      <c r="K451" s="124"/>
      <c r="L451" s="124"/>
      <c r="M451" s="124"/>
      <c r="N451" s="124"/>
      <c r="O451" s="124"/>
    </row>
    <row r="452" spans="1:15" x14ac:dyDescent="0.25">
      <c r="A452"/>
      <c r="B452"/>
      <c r="C452" s="126"/>
      <c r="D452" s="124"/>
      <c r="E452" s="124"/>
      <c r="F452" s="125"/>
      <c r="G452" s="124"/>
      <c r="H452" s="124"/>
      <c r="I452" s="124"/>
      <c r="J452" s="124"/>
      <c r="K452" s="124"/>
      <c r="L452" s="124"/>
      <c r="M452" s="124"/>
      <c r="N452" s="124"/>
      <c r="O452" s="124"/>
    </row>
    <row r="453" spans="1:15" x14ac:dyDescent="0.25">
      <c r="A453"/>
      <c r="B453"/>
      <c r="C453" s="126"/>
      <c r="D453" s="124"/>
      <c r="E453" s="124"/>
      <c r="F453" s="125"/>
      <c r="G453" s="124"/>
      <c r="H453" s="124"/>
      <c r="I453" s="124"/>
      <c r="J453" s="124"/>
      <c r="K453" s="124"/>
      <c r="L453" s="124"/>
      <c r="M453" s="124"/>
      <c r="N453" s="124"/>
      <c r="O453" s="124"/>
    </row>
    <row r="454" spans="1:15" x14ac:dyDescent="0.25">
      <c r="A454"/>
      <c r="B454"/>
      <c r="C454" s="124"/>
      <c r="D454" s="124"/>
      <c r="E454" s="124"/>
      <c r="F454" s="125"/>
      <c r="G454" s="124"/>
      <c r="H454" s="124"/>
      <c r="I454" s="124"/>
      <c r="J454" s="124"/>
      <c r="K454" s="124"/>
      <c r="L454" s="124"/>
      <c r="M454" s="124"/>
      <c r="N454" s="124"/>
      <c r="O454" s="124"/>
    </row>
    <row r="455" spans="1:15" x14ac:dyDescent="0.25">
      <c r="A455"/>
      <c r="B455"/>
      <c r="C455" s="124"/>
      <c r="D455" s="124"/>
      <c r="E455" s="124"/>
      <c r="F455" s="125"/>
      <c r="G455" s="124"/>
      <c r="H455" s="124"/>
      <c r="I455" s="124"/>
      <c r="J455" s="124"/>
      <c r="K455" s="124"/>
      <c r="L455" s="124"/>
      <c r="M455" s="124"/>
      <c r="N455" s="124"/>
      <c r="O455" s="124"/>
    </row>
    <row r="456" spans="1:15" x14ac:dyDescent="0.25">
      <c r="A456"/>
      <c r="B456"/>
      <c r="C456" s="124"/>
      <c r="D456" s="124"/>
      <c r="E456" s="124"/>
      <c r="F456" s="125"/>
      <c r="G456" s="124"/>
      <c r="H456" s="124"/>
      <c r="I456" s="124"/>
      <c r="J456" s="124"/>
      <c r="K456" s="124"/>
      <c r="L456" s="124"/>
      <c r="M456" s="124"/>
      <c r="N456" s="124"/>
      <c r="O456" s="124"/>
    </row>
    <row r="457" spans="1:15" x14ac:dyDescent="0.25">
      <c r="A457"/>
      <c r="B457"/>
      <c r="C457" s="124"/>
      <c r="D457" s="124"/>
      <c r="E457" s="124"/>
      <c r="F457" s="125"/>
      <c r="G457" s="124"/>
      <c r="H457" s="124"/>
      <c r="I457" s="124"/>
      <c r="J457" s="124"/>
      <c r="K457" s="124"/>
      <c r="L457" s="124"/>
      <c r="M457" s="124"/>
      <c r="N457" s="124"/>
      <c r="O457" s="124"/>
    </row>
    <row r="458" spans="1:15" x14ac:dyDescent="0.25">
      <c r="A458"/>
      <c r="B458"/>
      <c r="C458" s="124"/>
      <c r="D458" s="124"/>
      <c r="E458" s="124"/>
      <c r="F458" s="125"/>
      <c r="G458" s="124"/>
      <c r="H458" s="124"/>
      <c r="I458" s="124"/>
      <c r="J458" s="124"/>
      <c r="K458" s="124"/>
      <c r="L458" s="124"/>
      <c r="M458" s="124"/>
      <c r="N458" s="124"/>
      <c r="O458" s="124"/>
    </row>
    <row r="459" spans="1:15" x14ac:dyDescent="0.25">
      <c r="A459"/>
      <c r="B459"/>
      <c r="C459" s="124"/>
      <c r="D459" s="124"/>
      <c r="E459" s="124"/>
      <c r="F459" s="125"/>
      <c r="G459" s="124"/>
      <c r="H459" s="124"/>
      <c r="I459" s="124"/>
      <c r="J459" s="124"/>
      <c r="K459" s="124"/>
      <c r="L459" s="124"/>
      <c r="M459" s="124"/>
      <c r="N459" s="124"/>
      <c r="O459" s="124"/>
    </row>
    <row r="460" spans="1:15" x14ac:dyDescent="0.25">
      <c r="A460"/>
      <c r="B460"/>
      <c r="C460" s="124"/>
      <c r="D460" s="124"/>
      <c r="E460" s="124"/>
      <c r="F460" s="125"/>
      <c r="G460" s="124"/>
      <c r="H460" s="124"/>
      <c r="I460" s="124"/>
      <c r="J460" s="124"/>
      <c r="K460" s="124"/>
      <c r="L460" s="124"/>
      <c r="M460" s="124"/>
      <c r="N460" s="124"/>
      <c r="O460" s="124"/>
    </row>
    <row r="461" spans="1:15" x14ac:dyDescent="0.25">
      <c r="A461"/>
      <c r="B461"/>
      <c r="C461" s="124"/>
      <c r="D461" s="124"/>
      <c r="E461" s="124"/>
      <c r="F461" s="125"/>
      <c r="G461" s="124"/>
      <c r="H461" s="124"/>
      <c r="I461" s="124"/>
      <c r="J461" s="124"/>
      <c r="K461" s="124"/>
      <c r="L461" s="124"/>
      <c r="M461" s="124"/>
      <c r="N461" s="124"/>
      <c r="O461" s="124"/>
    </row>
    <row r="462" spans="1:15" x14ac:dyDescent="0.25">
      <c r="A462"/>
      <c r="B462"/>
      <c r="C462" s="124"/>
      <c r="D462" s="124"/>
      <c r="E462" s="124"/>
      <c r="F462" s="125"/>
      <c r="G462" s="124"/>
      <c r="H462" s="124"/>
      <c r="I462" s="124"/>
      <c r="J462" s="124"/>
      <c r="K462" s="124"/>
      <c r="L462" s="124"/>
      <c r="M462" s="124"/>
      <c r="N462" s="124"/>
      <c r="O462" s="124"/>
    </row>
    <row r="463" spans="1:15" x14ac:dyDescent="0.25">
      <c r="A463"/>
      <c r="B463"/>
      <c r="C463" s="126"/>
      <c r="D463" s="124"/>
      <c r="E463" s="124"/>
      <c r="F463" s="125"/>
      <c r="G463" s="124"/>
      <c r="H463" s="124"/>
      <c r="I463" s="124"/>
      <c r="J463" s="124"/>
      <c r="K463" s="124"/>
      <c r="L463" s="124"/>
      <c r="M463" s="124"/>
      <c r="N463" s="124"/>
      <c r="O463" s="124"/>
    </row>
    <row r="464" spans="1:15" x14ac:dyDescent="0.25">
      <c r="A464"/>
      <c r="B464"/>
      <c r="C464" s="126"/>
      <c r="D464" s="124"/>
      <c r="E464" s="124"/>
      <c r="F464" s="125"/>
      <c r="G464" s="124"/>
      <c r="H464" s="124"/>
      <c r="I464" s="124"/>
      <c r="J464" s="124"/>
      <c r="K464" s="124"/>
      <c r="L464" s="124"/>
      <c r="M464" s="124"/>
      <c r="N464" s="124"/>
      <c r="O464" s="124"/>
    </row>
    <row r="465" spans="1:15" x14ac:dyDescent="0.25">
      <c r="A465"/>
      <c r="B465"/>
      <c r="C465" s="126"/>
      <c r="D465" s="124"/>
      <c r="E465" s="124"/>
      <c r="F465" s="125"/>
      <c r="G465" s="124"/>
      <c r="H465" s="124"/>
      <c r="I465" s="124"/>
      <c r="J465" s="124"/>
      <c r="K465" s="124"/>
      <c r="L465" s="124"/>
      <c r="M465" s="124"/>
      <c r="N465" s="124"/>
      <c r="O465" s="124"/>
    </row>
    <row r="466" spans="1:15" x14ac:dyDescent="0.25">
      <c r="A466"/>
      <c r="B466"/>
      <c r="C466" s="126"/>
      <c r="D466" s="124"/>
      <c r="E466" s="124"/>
      <c r="F466" s="125"/>
      <c r="G466" s="124"/>
      <c r="H466" s="124"/>
      <c r="I466" s="124"/>
      <c r="J466" s="124"/>
      <c r="K466" s="124"/>
      <c r="L466" s="124"/>
      <c r="M466" s="124"/>
      <c r="N466" s="124"/>
      <c r="O466" s="124"/>
    </row>
    <row r="467" spans="1:15" x14ac:dyDescent="0.25">
      <c r="A467"/>
      <c r="B467"/>
      <c r="C467" s="124"/>
      <c r="D467" s="124"/>
      <c r="E467" s="124"/>
      <c r="F467" s="125"/>
      <c r="G467" s="124"/>
      <c r="H467" s="124"/>
      <c r="I467" s="124"/>
      <c r="J467" s="124"/>
      <c r="K467" s="124"/>
      <c r="L467" s="124"/>
      <c r="M467" s="124"/>
      <c r="N467" s="124"/>
      <c r="O467" s="124"/>
    </row>
    <row r="468" spans="1:15" x14ac:dyDescent="0.25">
      <c r="A468"/>
      <c r="B468"/>
      <c r="C468" s="124"/>
      <c r="D468" s="124"/>
      <c r="E468" s="124"/>
      <c r="F468" s="125"/>
      <c r="G468" s="124"/>
      <c r="H468" s="124"/>
      <c r="I468" s="124"/>
      <c r="J468" s="124"/>
      <c r="K468" s="124"/>
      <c r="L468" s="124"/>
      <c r="M468" s="124"/>
      <c r="N468" s="124"/>
      <c r="O468" s="124"/>
    </row>
    <row r="469" spans="1:15" x14ac:dyDescent="0.25">
      <c r="A469"/>
      <c r="B469"/>
      <c r="C469" s="124"/>
      <c r="D469" s="124"/>
      <c r="E469" s="124"/>
      <c r="F469" s="125"/>
      <c r="G469" s="124"/>
      <c r="H469" s="124"/>
      <c r="I469" s="124"/>
      <c r="J469" s="124"/>
      <c r="K469" s="124"/>
      <c r="L469" s="124"/>
      <c r="M469" s="124"/>
      <c r="N469" s="124"/>
      <c r="O469" s="124"/>
    </row>
    <row r="470" spans="1:15" x14ac:dyDescent="0.25">
      <c r="A470"/>
      <c r="B470"/>
      <c r="C470" s="124"/>
      <c r="D470" s="124"/>
      <c r="E470" s="124"/>
      <c r="F470" s="125"/>
      <c r="G470" s="124"/>
      <c r="H470" s="124"/>
      <c r="I470" s="124"/>
      <c r="J470" s="124"/>
      <c r="K470" s="124"/>
      <c r="L470" s="124"/>
      <c r="M470" s="124"/>
      <c r="N470" s="124"/>
      <c r="O470" s="124"/>
    </row>
    <row r="471" spans="1:15" x14ac:dyDescent="0.25">
      <c r="A471"/>
      <c r="B471"/>
      <c r="C471" s="124"/>
      <c r="D471" s="124"/>
      <c r="E471" s="124"/>
      <c r="F471" s="125"/>
      <c r="G471" s="124"/>
      <c r="H471" s="124"/>
      <c r="I471" s="124"/>
      <c r="J471" s="124"/>
      <c r="K471" s="124"/>
      <c r="L471" s="124"/>
      <c r="M471" s="124"/>
      <c r="N471" s="124"/>
      <c r="O471" s="124"/>
    </row>
    <row r="472" spans="1:15" x14ac:dyDescent="0.25">
      <c r="A472"/>
      <c r="B472"/>
      <c r="C472" s="124"/>
      <c r="D472" s="124"/>
      <c r="E472" s="124"/>
      <c r="F472" s="125"/>
      <c r="G472" s="124"/>
      <c r="H472" s="124"/>
      <c r="I472" s="124"/>
      <c r="J472" s="124"/>
      <c r="K472" s="124"/>
      <c r="L472" s="124"/>
      <c r="M472" s="124"/>
      <c r="N472" s="124"/>
      <c r="O472" s="124"/>
    </row>
    <row r="473" spans="1:15" x14ac:dyDescent="0.25">
      <c r="A473"/>
      <c r="B473"/>
      <c r="C473" s="124"/>
      <c r="D473" s="124"/>
      <c r="E473" s="124"/>
      <c r="F473" s="125"/>
      <c r="G473" s="124"/>
      <c r="H473" s="124"/>
      <c r="I473" s="124"/>
      <c r="J473" s="124"/>
      <c r="K473" s="124"/>
      <c r="L473" s="124"/>
      <c r="M473" s="124"/>
      <c r="N473" s="124"/>
      <c r="O473" s="124"/>
    </row>
    <row r="474" spans="1:15" x14ac:dyDescent="0.25">
      <c r="A474"/>
      <c r="B474"/>
      <c r="C474" s="124"/>
      <c r="D474" s="124"/>
      <c r="E474" s="124"/>
      <c r="F474" s="125"/>
      <c r="G474" s="124"/>
      <c r="H474" s="124"/>
      <c r="I474" s="124"/>
      <c r="J474" s="124"/>
      <c r="K474" s="124"/>
      <c r="L474" s="124"/>
      <c r="M474" s="124"/>
      <c r="N474" s="124"/>
      <c r="O474" s="124"/>
    </row>
    <row r="475" spans="1:15" x14ac:dyDescent="0.25">
      <c r="C475" s="124"/>
      <c r="D475" s="124"/>
      <c r="E475" s="124"/>
      <c r="F475" s="124"/>
      <c r="G475" s="124"/>
      <c r="H475" s="124"/>
      <c r="I475" s="124"/>
      <c r="J475" s="124"/>
      <c r="K475" s="124"/>
      <c r="L475" s="124"/>
      <c r="M475" s="124"/>
      <c r="N475" s="124"/>
      <c r="O475" s="124"/>
    </row>
    <row r="476" spans="1:15" x14ac:dyDescent="0.25">
      <c r="C476" s="124"/>
      <c r="D476" s="124"/>
      <c r="E476" s="124"/>
      <c r="F476" s="124"/>
      <c r="G476" s="124"/>
      <c r="H476" s="124"/>
      <c r="I476" s="124"/>
      <c r="J476" s="124"/>
      <c r="K476" s="124"/>
      <c r="L476" s="124"/>
      <c r="M476" s="124"/>
      <c r="N476" s="124"/>
      <c r="O476" s="124"/>
    </row>
    <row r="477" spans="1:15" x14ac:dyDescent="0.25">
      <c r="C477" s="124"/>
      <c r="D477" s="124"/>
      <c r="E477" s="124"/>
      <c r="F477" s="124"/>
      <c r="G477" s="124"/>
      <c r="H477" s="124"/>
      <c r="I477" s="124"/>
      <c r="J477" s="124"/>
      <c r="K477" s="124"/>
      <c r="L477" s="124"/>
      <c r="M477" s="124"/>
      <c r="N477" s="124"/>
      <c r="O477" s="124"/>
    </row>
    <row r="478" spans="1:15" x14ac:dyDescent="0.25">
      <c r="C478" s="124"/>
      <c r="D478" s="124"/>
      <c r="E478" s="124"/>
      <c r="F478" s="124"/>
      <c r="G478" s="124"/>
      <c r="H478" s="124"/>
      <c r="I478" s="124"/>
      <c r="J478" s="124"/>
      <c r="K478" s="124"/>
      <c r="L478" s="124"/>
      <c r="M478" s="124"/>
      <c r="N478" s="124"/>
      <c r="O478" s="12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AS14"/>
  <sheetViews>
    <sheetView topLeftCell="E1" workbookViewId="0">
      <selection activeCell="B4" sqref="B4:F4"/>
    </sheetView>
  </sheetViews>
  <sheetFormatPr defaultRowHeight="15" x14ac:dyDescent="0.25"/>
  <cols>
    <col min="1" max="1" width="16" style="129" customWidth="1"/>
    <col min="2" max="3" width="9.140625" style="129"/>
    <col min="4" max="5" width="9.85546875" style="129" bestFit="1" customWidth="1"/>
    <col min="6" max="10" width="9.140625" style="129"/>
    <col min="11" max="11" width="9.85546875" style="129" bestFit="1" customWidth="1"/>
    <col min="12" max="20" width="9.140625" style="129"/>
    <col min="21" max="21" width="9.85546875" style="129" bestFit="1" customWidth="1"/>
    <col min="22" max="249" width="9.140625" style="129"/>
    <col min="250" max="250" width="16" style="129" customWidth="1"/>
    <col min="251" max="505" width="9.140625" style="129"/>
    <col min="506" max="506" width="16" style="129" customWidth="1"/>
    <col min="507" max="761" width="9.140625" style="129"/>
    <col min="762" max="762" width="16" style="129" customWidth="1"/>
    <col min="763" max="1017" width="9.140625" style="129"/>
    <col min="1018" max="1018" width="16" style="129" customWidth="1"/>
    <col min="1019" max="1273" width="9.140625" style="129"/>
    <col min="1274" max="1274" width="16" style="129" customWidth="1"/>
    <col min="1275" max="1529" width="9.140625" style="129"/>
    <col min="1530" max="1530" width="16" style="129" customWidth="1"/>
    <col min="1531" max="1785" width="9.140625" style="129"/>
    <col min="1786" max="1786" width="16" style="129" customWidth="1"/>
    <col min="1787" max="2041" width="9.140625" style="129"/>
    <col min="2042" max="2042" width="16" style="129" customWidth="1"/>
    <col min="2043" max="2297" width="9.140625" style="129"/>
    <col min="2298" max="2298" width="16" style="129" customWidth="1"/>
    <col min="2299" max="2553" width="9.140625" style="129"/>
    <col min="2554" max="2554" width="16" style="129" customWidth="1"/>
    <col min="2555" max="2809" width="9.140625" style="129"/>
    <col min="2810" max="2810" width="16" style="129" customWidth="1"/>
    <col min="2811" max="3065" width="9.140625" style="129"/>
    <col min="3066" max="3066" width="16" style="129" customWidth="1"/>
    <col min="3067" max="3321" width="9.140625" style="129"/>
    <col min="3322" max="3322" width="16" style="129" customWidth="1"/>
    <col min="3323" max="3577" width="9.140625" style="129"/>
    <col min="3578" max="3578" width="16" style="129" customWidth="1"/>
    <col min="3579" max="3833" width="9.140625" style="129"/>
    <col min="3834" max="3834" width="16" style="129" customWidth="1"/>
    <col min="3835" max="4089" width="9.140625" style="129"/>
    <col min="4090" max="4090" width="16" style="129" customWidth="1"/>
    <col min="4091" max="4345" width="9.140625" style="129"/>
    <col min="4346" max="4346" width="16" style="129" customWidth="1"/>
    <col min="4347" max="4601" width="9.140625" style="129"/>
    <col min="4602" max="4602" width="16" style="129" customWidth="1"/>
    <col min="4603" max="4857" width="9.140625" style="129"/>
    <col min="4858" max="4858" width="16" style="129" customWidth="1"/>
    <col min="4859" max="5113" width="9.140625" style="129"/>
    <col min="5114" max="5114" width="16" style="129" customWidth="1"/>
    <col min="5115" max="5369" width="9.140625" style="129"/>
    <col min="5370" max="5370" width="16" style="129" customWidth="1"/>
    <col min="5371" max="5625" width="9.140625" style="129"/>
    <col min="5626" max="5626" width="16" style="129" customWidth="1"/>
    <col min="5627" max="5881" width="9.140625" style="129"/>
    <col min="5882" max="5882" width="16" style="129" customWidth="1"/>
    <col min="5883" max="6137" width="9.140625" style="129"/>
    <col min="6138" max="6138" width="16" style="129" customWidth="1"/>
    <col min="6139" max="6393" width="9.140625" style="129"/>
    <col min="6394" max="6394" width="16" style="129" customWidth="1"/>
    <col min="6395" max="6649" width="9.140625" style="129"/>
    <col min="6650" max="6650" width="16" style="129" customWidth="1"/>
    <col min="6651" max="6905" width="9.140625" style="129"/>
    <col min="6906" max="6906" width="16" style="129" customWidth="1"/>
    <col min="6907" max="7161" width="9.140625" style="129"/>
    <col min="7162" max="7162" width="16" style="129" customWidth="1"/>
    <col min="7163" max="7417" width="9.140625" style="129"/>
    <col min="7418" max="7418" width="16" style="129" customWidth="1"/>
    <col min="7419" max="7673" width="9.140625" style="129"/>
    <col min="7674" max="7674" width="16" style="129" customWidth="1"/>
    <col min="7675" max="7929" width="9.140625" style="129"/>
    <col min="7930" max="7930" width="16" style="129" customWidth="1"/>
    <col min="7931" max="8185" width="9.140625" style="129"/>
    <col min="8186" max="8186" width="16" style="129" customWidth="1"/>
    <col min="8187" max="8441" width="9.140625" style="129"/>
    <col min="8442" max="8442" width="16" style="129" customWidth="1"/>
    <col min="8443" max="8697" width="9.140625" style="129"/>
    <col min="8698" max="8698" width="16" style="129" customWidth="1"/>
    <col min="8699" max="8953" width="9.140625" style="129"/>
    <col min="8954" max="8954" width="16" style="129" customWidth="1"/>
    <col min="8955" max="9209" width="9.140625" style="129"/>
    <col min="9210" max="9210" width="16" style="129" customWidth="1"/>
    <col min="9211" max="9465" width="9.140625" style="129"/>
    <col min="9466" max="9466" width="16" style="129" customWidth="1"/>
    <col min="9467" max="9721" width="9.140625" style="129"/>
    <col min="9722" max="9722" width="16" style="129" customWidth="1"/>
    <col min="9723" max="9977" width="9.140625" style="129"/>
    <col min="9978" max="9978" width="16" style="129" customWidth="1"/>
    <col min="9979" max="10233" width="9.140625" style="129"/>
    <col min="10234" max="10234" width="16" style="129" customWidth="1"/>
    <col min="10235" max="10489" width="9.140625" style="129"/>
    <col min="10490" max="10490" width="16" style="129" customWidth="1"/>
    <col min="10491" max="10745" width="9.140625" style="129"/>
    <col min="10746" max="10746" width="16" style="129" customWidth="1"/>
    <col min="10747" max="11001" width="9.140625" style="129"/>
    <col min="11002" max="11002" width="16" style="129" customWidth="1"/>
    <col min="11003" max="11257" width="9.140625" style="129"/>
    <col min="11258" max="11258" width="16" style="129" customWidth="1"/>
    <col min="11259" max="11513" width="9.140625" style="129"/>
    <col min="11514" max="11514" width="16" style="129" customWidth="1"/>
    <col min="11515" max="11769" width="9.140625" style="129"/>
    <col min="11770" max="11770" width="16" style="129" customWidth="1"/>
    <col min="11771" max="12025" width="9.140625" style="129"/>
    <col min="12026" max="12026" width="16" style="129" customWidth="1"/>
    <col min="12027" max="12281" width="9.140625" style="129"/>
    <col min="12282" max="12282" width="16" style="129" customWidth="1"/>
    <col min="12283" max="12537" width="9.140625" style="129"/>
    <col min="12538" max="12538" width="16" style="129" customWidth="1"/>
    <col min="12539" max="12793" width="9.140625" style="129"/>
    <col min="12794" max="12794" width="16" style="129" customWidth="1"/>
    <col min="12795" max="13049" width="9.140625" style="129"/>
    <col min="13050" max="13050" width="16" style="129" customWidth="1"/>
    <col min="13051" max="13305" width="9.140625" style="129"/>
    <col min="13306" max="13306" width="16" style="129" customWidth="1"/>
    <col min="13307" max="13561" width="9.140625" style="129"/>
    <col min="13562" max="13562" width="16" style="129" customWidth="1"/>
    <col min="13563" max="13817" width="9.140625" style="129"/>
    <col min="13818" max="13818" width="16" style="129" customWidth="1"/>
    <col min="13819" max="14073" width="9.140625" style="129"/>
    <col min="14074" max="14074" width="16" style="129" customWidth="1"/>
    <col min="14075" max="14329" width="9.140625" style="129"/>
    <col min="14330" max="14330" width="16" style="129" customWidth="1"/>
    <col min="14331" max="14585" width="9.140625" style="129"/>
    <col min="14586" max="14586" width="16" style="129" customWidth="1"/>
    <col min="14587" max="14841" width="9.140625" style="129"/>
    <col min="14842" max="14842" width="16" style="129" customWidth="1"/>
    <col min="14843" max="15097" width="9.140625" style="129"/>
    <col min="15098" max="15098" width="16" style="129" customWidth="1"/>
    <col min="15099" max="15353" width="9.140625" style="129"/>
    <col min="15354" max="15354" width="16" style="129" customWidth="1"/>
    <col min="15355" max="15609" width="9.140625" style="129"/>
    <col min="15610" max="15610" width="16" style="129" customWidth="1"/>
    <col min="15611" max="15865" width="9.140625" style="129"/>
    <col min="15866" max="15866" width="16" style="129" customWidth="1"/>
    <col min="15867" max="16121" width="9.140625" style="129"/>
    <col min="16122" max="16122" width="16" style="129" customWidth="1"/>
    <col min="16123" max="16384" width="9.140625" style="129"/>
  </cols>
  <sheetData>
    <row r="2" spans="1:45" s="127" customFormat="1" ht="105" x14ac:dyDescent="0.25">
      <c r="A2" s="127" t="s">
        <v>1</v>
      </c>
      <c r="K2" s="127" t="s">
        <v>1097</v>
      </c>
      <c r="M2" s="127" t="s">
        <v>658</v>
      </c>
      <c r="N2" s="127" t="s">
        <v>658</v>
      </c>
      <c r="O2" s="127" t="s">
        <v>658</v>
      </c>
      <c r="P2" s="127" t="s">
        <v>658</v>
      </c>
      <c r="Q2" s="127" t="s">
        <v>658</v>
      </c>
      <c r="R2" s="127" t="s">
        <v>987</v>
      </c>
      <c r="S2" s="127" t="s">
        <v>987</v>
      </c>
      <c r="T2" s="127" t="s">
        <v>987</v>
      </c>
      <c r="U2" s="127" t="s">
        <v>987</v>
      </c>
      <c r="X2" s="127" t="s">
        <v>669</v>
      </c>
      <c r="Z2" s="127" t="s">
        <v>1093</v>
      </c>
      <c r="AF2" s="127" t="s">
        <v>1097</v>
      </c>
      <c r="AG2" s="127" t="s">
        <v>1093</v>
      </c>
    </row>
    <row r="3" spans="1:45" ht="90" x14ac:dyDescent="0.25">
      <c r="A3" s="128" t="str">
        <f>'Redovisning för kunder'!$B$4</f>
        <v>fagersta</v>
      </c>
      <c r="D3" s="4" t="s">
        <v>959</v>
      </c>
      <c r="E3" s="4" t="s">
        <v>666</v>
      </c>
      <c r="F3" s="4" t="s">
        <v>951</v>
      </c>
      <c r="G3" s="4" t="s">
        <v>678</v>
      </c>
      <c r="H3" s="4" t="s">
        <v>954</v>
      </c>
      <c r="I3" s="4" t="s">
        <v>969</v>
      </c>
      <c r="J3" s="4" t="s">
        <v>634</v>
      </c>
      <c r="K3" s="4" t="s">
        <v>947</v>
      </c>
      <c r="L3" s="4" t="s">
        <v>635</v>
      </c>
      <c r="M3" s="4" t="s">
        <v>948</v>
      </c>
      <c r="N3" s="4" t="s">
        <v>952</v>
      </c>
      <c r="O3" s="4" t="s">
        <v>957</v>
      </c>
      <c r="P3" s="4" t="s">
        <v>958</v>
      </c>
      <c r="Q3" s="4" t="s">
        <v>971</v>
      </c>
      <c r="R3" s="4" t="s">
        <v>964</v>
      </c>
      <c r="S3" s="4" t="s">
        <v>963</v>
      </c>
      <c r="T3" s="4" t="s">
        <v>965</v>
      </c>
      <c r="U3" s="4" t="s">
        <v>970</v>
      </c>
      <c r="V3" s="4" t="s">
        <v>960</v>
      </c>
      <c r="W3" s="4" t="s">
        <v>949</v>
      </c>
      <c r="X3" s="4" t="s">
        <v>968</v>
      </c>
      <c r="Y3" s="4" t="s">
        <v>961</v>
      </c>
      <c r="Z3" s="4" t="s">
        <v>950</v>
      </c>
      <c r="AA3" s="4" t="s">
        <v>966</v>
      </c>
      <c r="AB3" s="4" t="s">
        <v>967</v>
      </c>
      <c r="AC3" s="4" t="s">
        <v>956</v>
      </c>
      <c r="AD3" s="4" t="s">
        <v>656</v>
      </c>
      <c r="AE3" s="4" t="s">
        <v>946</v>
      </c>
      <c r="AF3" s="5" t="s">
        <v>976</v>
      </c>
      <c r="AG3" s="6" t="s">
        <v>962</v>
      </c>
      <c r="AH3" s="4" t="s">
        <v>977</v>
      </c>
      <c r="AI3" s="130"/>
      <c r="AJ3" s="131" t="s">
        <v>669</v>
      </c>
      <c r="AK3" s="131" t="s">
        <v>658</v>
      </c>
      <c r="AL3" s="131" t="s">
        <v>987</v>
      </c>
      <c r="AM3" s="131" t="s">
        <v>988</v>
      </c>
      <c r="AN3" s="131" t="s">
        <v>989</v>
      </c>
      <c r="AO3" s="127"/>
      <c r="AP3" s="132"/>
      <c r="AQ3" s="132" t="s">
        <v>1094</v>
      </c>
      <c r="AR3" s="132"/>
      <c r="AS3" s="132"/>
    </row>
    <row r="4" spans="1:45" ht="45" x14ac:dyDescent="0.25">
      <c r="A4" s="127" t="s">
        <v>1095</v>
      </c>
      <c r="D4" s="129">
        <f>VLOOKUP($A$3,Totalt!$B$1:$BR$474,MATCH(D$3,Totalt!$B$1:$BL$1,0),FALSE)</f>
        <v>0</v>
      </c>
      <c r="E4" s="129">
        <f>VLOOKUP($A$3,Totalt!$B$1:$BR$474,MATCH(E$3,Totalt!$B$1:$BL$1,0),FALSE)</f>
        <v>0.75700000000000001</v>
      </c>
      <c r="F4" s="129">
        <f>VLOOKUP($A$3,Totalt!$B$1:$BR$474,MATCH(F$3,Totalt!$B$1:$BL$1,0),FALSE)</f>
        <v>0</v>
      </c>
      <c r="G4" s="129">
        <f>VLOOKUP($A$3,Totalt!$B$1:$BR$474,MATCH(G$3,Totalt!$B$1:$BL$1,0),FALSE)</f>
        <v>0</v>
      </c>
      <c r="H4" s="129">
        <f>VLOOKUP($A$3,Totalt!$B$1:$BR$474,MATCH(H$3,Totalt!$B$1:$BL$1,0),FALSE)</f>
        <v>0</v>
      </c>
      <c r="I4" s="129">
        <f>VLOOKUP($A$3,Totalt!$B$1:$BR$474,MATCH(I$3,Totalt!$B$1:$BL$1,0),FALSE)</f>
        <v>0</v>
      </c>
      <c r="J4" s="129">
        <f>VLOOKUP($A$3,Totalt!$B$1:$BR$474,MATCH(J$3,Totalt!$B$1:$BL$1,0),FALSE)</f>
        <v>0</v>
      </c>
      <c r="K4" s="129">
        <f>VLOOKUP($A$3,Totalt!$B$1:$BR$474,MATCH(K$3,Totalt!$B$1:$BL$1,0),FALSE)</f>
        <v>0</v>
      </c>
      <c r="L4" s="129">
        <f>VLOOKUP($A$3,Totalt!$B$1:$BR$474,MATCH(L$3,Totalt!$B$1:$BL$1,0),FALSE)</f>
        <v>0</v>
      </c>
      <c r="M4" s="129">
        <f>VLOOKUP($A$3,Totalt!$B$1:$BR$474,MATCH(M$3,Totalt!$B$1:$BL$1,0),FALSE)</f>
        <v>4.1689999999999996</v>
      </c>
      <c r="N4" s="129">
        <f>VLOOKUP($A$3,Totalt!$B$1:$BR$474,MATCH(N$3,Totalt!$B$1:$BL$1,0),FALSE)</f>
        <v>22.126999999999999</v>
      </c>
      <c r="O4" s="129">
        <f>VLOOKUP($A$3,Totalt!$B$1:$BR$474,MATCH(O$3,Totalt!$B$1:$BL$1,0),FALSE)</f>
        <v>8.4019999999999992</v>
      </c>
      <c r="P4" s="129">
        <f>VLOOKUP($A$3,Totalt!$B$1:$BR$474,MATCH(P$3,Totalt!$B$1:$BL$1,0),FALSE)</f>
        <v>41.067999999999998</v>
      </c>
      <c r="Q4" s="129">
        <f>VLOOKUP($A$3,Totalt!$B$1:$BR$474,MATCH(Q$3,Totalt!$B$1:$BL$1,0),FALSE)</f>
        <v>0</v>
      </c>
      <c r="R4" s="129">
        <f>VLOOKUP($A$3,Totalt!$B$1:$BR$474,MATCH(R$3,Totalt!$B$1:$BL$1,0),FALSE)</f>
        <v>0</v>
      </c>
      <c r="S4" s="129">
        <f>VLOOKUP($A$3,Totalt!$B$1:$BR$474,MATCH(S$3,Totalt!$B$1:$BL$1,0),FALSE)</f>
        <v>0</v>
      </c>
      <c r="T4" s="129">
        <f>VLOOKUP($A$3,Totalt!$B$1:$BR$474,MATCH(T$3,Totalt!$B$1:$BL$1,0),FALSE)</f>
        <v>0</v>
      </c>
      <c r="U4" s="129">
        <f>VLOOKUP($A$3,Totalt!$B$1:$BR$474,MATCH(U$3,Totalt!$B$1:$BL$1,0),FALSE)</f>
        <v>0</v>
      </c>
      <c r="V4" s="129">
        <f>VLOOKUP($A$3,Totalt!$B$1:$BR$474,MATCH(V$3,Totalt!$B$1:$BL$1,0),FALSE)</f>
        <v>0</v>
      </c>
      <c r="W4" s="129">
        <f>VLOOKUP($A$3,Totalt!$B$1:$BR$474,MATCH(W$3,Totalt!$B$1:$BL$1,0),FALSE)</f>
        <v>5.19</v>
      </c>
      <c r="X4" s="129">
        <f>VLOOKUP($A$3,Totalt!$B$1:$BR$474,MATCH(X$3,Totalt!$B$1:$BL$1,0),FALSE)</f>
        <v>0</v>
      </c>
      <c r="Y4" s="129">
        <f>VLOOKUP($A$3,Totalt!$B$1:$BR$474,MATCH(Y$3,Totalt!$B$1:$BL$1,0),FALSE)</f>
        <v>5.3869999999999996</v>
      </c>
      <c r="Z4" s="129">
        <f>VLOOKUP($A$3,Totalt!$B$1:$BR$474,MATCH(Z$3,Totalt!$B$1:$BL$1,0),FALSE)</f>
        <v>0</v>
      </c>
      <c r="AA4" s="129">
        <f>VLOOKUP($A$3,Totalt!$B$1:$BR$474,MATCH(AA$3,Totalt!$B$1:$BL$1,0),FALSE)</f>
        <v>0</v>
      </c>
      <c r="AB4" s="129">
        <f>VLOOKUP($A$3,Totalt!$B$1:$BR$474,MATCH(AB$3,Totalt!$B$1:$BL$1,0),FALSE)</f>
        <v>0</v>
      </c>
      <c r="AC4" s="129">
        <f>VLOOKUP($A$3,Totalt!$B$1:$BR$474,MATCH(AC$3,Totalt!$B$1:$BL$1,0),FALSE)</f>
        <v>14.648999999999999</v>
      </c>
      <c r="AD4" s="129">
        <f>VLOOKUP($A$3,Totalt!$B$1:$BR$474,MATCH(AD$3,Totalt!$B$1:$BL$1,0),FALSE)</f>
        <v>15.862</v>
      </c>
      <c r="AE4" s="129">
        <f>VLOOKUP($A$3,Totalt!$B$1:$BR$474,MATCH(AE$3,Totalt!$B$1:$BL$1,0),FALSE)</f>
        <v>0</v>
      </c>
      <c r="AF4" s="129">
        <f>VLOOKUP($A$3,Totalt!$B$1:$BR$474,MATCH(AF$3,Totalt!$B$1:$BL$1,0),FALSE)</f>
        <v>0</v>
      </c>
      <c r="AG4" s="129">
        <f>VLOOKUP($A$3,Totalt!$B$1:$BR$474,MATCH(AG$3,Totalt!$B$1:$BL$1,0),FALSE)</f>
        <v>3.101</v>
      </c>
      <c r="AH4" s="129">
        <f>VLOOKUP($A$3,Totalt!$B$1:$BR$474,MATCH(AH$3,Totalt!$B$1:$BL$1,0),FALSE)</f>
        <v>0</v>
      </c>
      <c r="AJ4" s="129">
        <f>VLOOKUP($A$3,Totalt!$B$1:$BR$474,MATCH(AJ$3,Totalt!$B$1:$BL$1,0),FALSE)</f>
        <v>0</v>
      </c>
      <c r="AK4" s="129">
        <f>VLOOKUP($A$3,Totalt!$B$1:$BR$474,MATCH(AK$3,Totalt!$B$1:$BL$1,0),FALSE)</f>
        <v>75.765999999999991</v>
      </c>
      <c r="AL4" s="129">
        <f>VLOOKUP($A$3,Totalt!$B$1:$BR$474,MATCH(AL$3,Totalt!$B$1:$BL$1,0),FALSE)</f>
        <v>0</v>
      </c>
      <c r="AM4" s="129">
        <f>VLOOKUP($A$3,Totalt!$B$1:$BR$474,MATCH(AM$3,Totalt!$B$1:$BL$1,0),FALSE)</f>
        <v>0</v>
      </c>
      <c r="AN4" s="129">
        <f>VLOOKUP($A$3,Totalt!$B$1:$BR$474,MATCH(AN$3,Totalt!$B$1:$BL$1,0),FALSE)</f>
        <v>0</v>
      </c>
      <c r="AQ4" s="129">
        <f>SUM(D4:AH4)</f>
        <v>120.71199999999999</v>
      </c>
    </row>
    <row r="6" spans="1:45" ht="15.75" thickBot="1" x14ac:dyDescent="0.3"/>
    <row r="7" spans="1:45" ht="105.75" thickBot="1" x14ac:dyDescent="0.3">
      <c r="A7" s="127" t="s">
        <v>1096</v>
      </c>
      <c r="D7" s="133" t="s">
        <v>959</v>
      </c>
      <c r="E7" s="134" t="s">
        <v>666</v>
      </c>
      <c r="F7" s="134" t="s">
        <v>951</v>
      </c>
      <c r="G7" s="134" t="s">
        <v>678</v>
      </c>
      <c r="H7" s="134" t="s">
        <v>954</v>
      </c>
      <c r="I7" s="134" t="s">
        <v>969</v>
      </c>
      <c r="J7" s="134" t="s">
        <v>634</v>
      </c>
      <c r="K7" s="134" t="s">
        <v>1097</v>
      </c>
      <c r="L7" s="134" t="s">
        <v>635</v>
      </c>
      <c r="M7" s="134" t="s">
        <v>658</v>
      </c>
      <c r="N7" s="134" t="s">
        <v>669</v>
      </c>
      <c r="O7" s="134" t="s">
        <v>960</v>
      </c>
      <c r="P7" s="134" t="s">
        <v>949</v>
      </c>
      <c r="Q7" s="134" t="s">
        <v>987</v>
      </c>
      <c r="R7" s="134" t="s">
        <v>1098</v>
      </c>
      <c r="S7" s="134" t="s">
        <v>988</v>
      </c>
      <c r="T7" s="134" t="s">
        <v>1099</v>
      </c>
      <c r="U7" s="134" t="s">
        <v>1093</v>
      </c>
      <c r="V7" s="134" t="s">
        <v>656</v>
      </c>
      <c r="W7" s="134" t="s">
        <v>956</v>
      </c>
      <c r="X7" s="134" t="s">
        <v>1100</v>
      </c>
      <c r="Y7" s="134" t="s">
        <v>989</v>
      </c>
      <c r="AB7" s="135" t="s">
        <v>1101</v>
      </c>
    </row>
    <row r="8" spans="1:45" x14ac:dyDescent="0.25">
      <c r="A8" s="136" t="str">
        <f>IF(VLOOKUP($A$3,'Miljövärden urval för publ'!$B$2:$Y$500,MATCH("Visa se länk istället för miljövärden i publiceringsfilen: (sätt kryss manuellt)",'Miljövärden urval för publ'!$B$2:$U$2,0),FALSE)="x","Nej","Ja")</f>
        <v>Ja</v>
      </c>
      <c r="D8" s="129">
        <f>IF($A$8="Nej",0,INDEX($D$3:$AN$4,2,MATCH(D$7,$D$3:$AN$3,0)))</f>
        <v>0</v>
      </c>
      <c r="E8" s="129">
        <f t="shared" ref="E8:W8" si="0">IF($A$8="Nej",0,INDEX($D$3:$AN$4,2,MATCH(E$7,$D$3:$AN$3,0)))</f>
        <v>0.75700000000000001</v>
      </c>
      <c r="F8" s="129">
        <f t="shared" si="0"/>
        <v>0</v>
      </c>
      <c r="G8" s="129">
        <f t="shared" si="0"/>
        <v>0</v>
      </c>
      <c r="H8" s="129">
        <f t="shared" si="0"/>
        <v>0</v>
      </c>
      <c r="I8" s="129">
        <f t="shared" si="0"/>
        <v>0</v>
      </c>
      <c r="J8" s="129">
        <f t="shared" si="0"/>
        <v>0</v>
      </c>
      <c r="K8" s="137">
        <f>IF($A$8="Nej",0,INDEX($D$3:$AN$4,2,MATCH("Avfallsgas/restgas",$D$3:$AN$3,0)))+IF($A$8="Nej",0,INDEX($D$3:$AN$4,2,MATCH("Avfallsgas från stålindustrin",$D$3:$AN$3,0)))</f>
        <v>0</v>
      </c>
      <c r="L8" s="129">
        <f t="shared" si="0"/>
        <v>0</v>
      </c>
      <c r="M8" s="129">
        <f t="shared" si="0"/>
        <v>75.765999999999991</v>
      </c>
      <c r="N8" s="129">
        <f t="shared" si="0"/>
        <v>0</v>
      </c>
      <c r="O8" s="129">
        <f t="shared" si="0"/>
        <v>0</v>
      </c>
      <c r="P8" s="129">
        <f t="shared" si="0"/>
        <v>5.19</v>
      </c>
      <c r="Q8" s="129">
        <f t="shared" si="0"/>
        <v>0</v>
      </c>
      <c r="R8" s="129">
        <f>IF($A$8="Nej",0,INDEX($D$3:$AN$4,2,MATCH("Torv (fjärrvärme och el)",$D$3:$AN$3,0)))</f>
        <v>5.3869999999999996</v>
      </c>
      <c r="S8" s="129">
        <f t="shared" si="0"/>
        <v>0</v>
      </c>
      <c r="T8" s="138">
        <f>IF($A$8="Nej",0,INDEX($D$3:$AN$4,2,MATCH("Värmepumpar, elförbrukning",$D$3:$AN$3,0)))</f>
        <v>0</v>
      </c>
      <c r="U8" s="137">
        <f>IF($A$8="Nej",0,INDEX($D$3:$AN$4,2,MATCH("Total hjälpel",$D$3:$AN$3,0)))+IF($A$8="Nej",0,INDEX($D$3:$AN$4,2,MATCH("Elpannor, elförbrukning",$D$3:$AN$3,0)))</f>
        <v>3.101</v>
      </c>
      <c r="V8" s="129">
        <f t="shared" si="0"/>
        <v>15.862</v>
      </c>
      <c r="W8" s="129">
        <f t="shared" si="0"/>
        <v>14.648999999999999</v>
      </c>
      <c r="X8" s="129">
        <f>IF($A$8="Nej",0,INDEX($D$3:$AN$4,2,MATCH("Köpt prod.spec fjv",$D$3:$AN$3,0)))</f>
        <v>0</v>
      </c>
      <c r="Y8" s="129">
        <f>IF($A$8="Nej",0,INDEX($D$3:$AN$4,2,MATCH("Köpt hetvatten odefinierat bränsle",$D$3:$AN$3,0)))</f>
        <v>0</v>
      </c>
      <c r="AB8" s="129">
        <f>SUM(D8:Y8)</f>
        <v>120.71199999999999</v>
      </c>
    </row>
    <row r="9" spans="1:45" x14ac:dyDescent="0.25">
      <c r="A9" s="129" t="s">
        <v>1102</v>
      </c>
    </row>
    <row r="10" spans="1:45" s="139" customFormat="1" x14ac:dyDescent="0.25">
      <c r="C10" s="139" t="s">
        <v>1103</v>
      </c>
      <c r="D10" s="139">
        <f t="shared" ref="D10:Y10" si="1">D8/$AB$8</f>
        <v>0</v>
      </c>
      <c r="E10" s="139">
        <f t="shared" si="1"/>
        <v>6.271124660348599E-3</v>
      </c>
      <c r="F10" s="139">
        <f t="shared" si="1"/>
        <v>0</v>
      </c>
      <c r="G10" s="139">
        <f t="shared" si="1"/>
        <v>0</v>
      </c>
      <c r="H10" s="139">
        <f t="shared" si="1"/>
        <v>0</v>
      </c>
      <c r="I10" s="139">
        <f t="shared" si="1"/>
        <v>0</v>
      </c>
      <c r="J10" s="139">
        <f t="shared" si="1"/>
        <v>0</v>
      </c>
      <c r="K10" s="139">
        <f t="shared" si="1"/>
        <v>0</v>
      </c>
      <c r="L10" s="139">
        <f t="shared" si="1"/>
        <v>0</v>
      </c>
      <c r="M10" s="139">
        <f t="shared" si="1"/>
        <v>0.62765922194976476</v>
      </c>
      <c r="N10" s="139">
        <f t="shared" si="1"/>
        <v>0</v>
      </c>
      <c r="O10" s="139">
        <f t="shared" si="1"/>
        <v>0</v>
      </c>
      <c r="P10" s="139">
        <f t="shared" si="1"/>
        <v>4.2994896944794227E-2</v>
      </c>
      <c r="Q10" s="139">
        <f t="shared" si="1"/>
        <v>0</v>
      </c>
      <c r="R10" s="139">
        <f t="shared" si="1"/>
        <v>4.4626880508980053E-2</v>
      </c>
      <c r="S10" s="139">
        <f t="shared" si="1"/>
        <v>0</v>
      </c>
      <c r="T10" s="139">
        <f t="shared" si="1"/>
        <v>0</v>
      </c>
      <c r="U10" s="139">
        <f t="shared" si="1"/>
        <v>2.5689243820001328E-2</v>
      </c>
      <c r="V10" s="139">
        <f t="shared" si="1"/>
        <v>0.13140367154881041</v>
      </c>
      <c r="W10" s="139">
        <f t="shared" si="1"/>
        <v>0.12135496056730069</v>
      </c>
      <c r="X10" s="139">
        <f t="shared" si="1"/>
        <v>0</v>
      </c>
      <c r="Y10" s="139">
        <f t="shared" si="1"/>
        <v>0</v>
      </c>
    </row>
    <row r="13" spans="1:45" x14ac:dyDescent="0.25">
      <c r="T13" s="130"/>
    </row>
    <row r="14" spans="1:45" x14ac:dyDescent="0.25">
      <c r="A14" s="127"/>
      <c r="AA14" s="13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Y476"/>
  <sheetViews>
    <sheetView workbookViewId="0">
      <selection activeCell="Z26" sqref="Z26:AA26"/>
    </sheetView>
  </sheetViews>
  <sheetFormatPr defaultRowHeight="15" customHeight="1" x14ac:dyDescent="0.25"/>
  <cols>
    <col min="1" max="24" width="9.140625" style="2"/>
    <col min="25" max="25" width="25.28515625" style="20" customWidth="1"/>
    <col min="26" max="16384" width="9.140625" style="2"/>
  </cols>
  <sheetData>
    <row r="1" spans="1:25" s="13" customFormat="1" ht="105.75" thickBot="1" x14ac:dyDescent="0.3">
      <c r="A1" s="12" t="s">
        <v>564</v>
      </c>
      <c r="B1" s="12" t="s">
        <v>1</v>
      </c>
      <c r="C1" s="12" t="s">
        <v>565</v>
      </c>
      <c r="D1" s="12" t="s">
        <v>636</v>
      </c>
      <c r="E1" s="12" t="s">
        <v>637</v>
      </c>
      <c r="F1" s="12" t="s">
        <v>638</v>
      </c>
      <c r="G1" s="12" t="s">
        <v>639</v>
      </c>
      <c r="H1" s="12" t="s">
        <v>640</v>
      </c>
      <c r="I1" s="12" t="s">
        <v>641</v>
      </c>
      <c r="J1" s="12" t="s">
        <v>642</v>
      </c>
      <c r="K1" s="12" t="s">
        <v>643</v>
      </c>
      <c r="L1" s="12" t="s">
        <v>644</v>
      </c>
      <c r="M1" s="12" t="s">
        <v>645</v>
      </c>
      <c r="N1" s="12" t="s">
        <v>646</v>
      </c>
      <c r="O1" s="12" t="s">
        <v>647</v>
      </c>
      <c r="P1" s="12" t="s">
        <v>648</v>
      </c>
      <c r="Q1" s="12" t="s">
        <v>649</v>
      </c>
      <c r="R1" s="12" t="s">
        <v>650</v>
      </c>
      <c r="S1" s="12" t="s">
        <v>651</v>
      </c>
      <c r="T1" s="12" t="s">
        <v>652</v>
      </c>
      <c r="U1" s="12" t="s">
        <v>653</v>
      </c>
      <c r="V1" s="12" t="s">
        <v>654</v>
      </c>
      <c r="Y1" s="18" t="s">
        <v>1055</v>
      </c>
    </row>
    <row r="2" spans="1:25" ht="15" customHeight="1" x14ac:dyDescent="0.25">
      <c r="A2" s="2" t="s">
        <v>12</v>
      </c>
      <c r="B2" s="2" t="s">
        <v>13</v>
      </c>
      <c r="C2" s="2">
        <v>2014</v>
      </c>
      <c r="D2" s="2" t="s">
        <v>599</v>
      </c>
      <c r="E2" s="2" t="s">
        <v>598</v>
      </c>
      <c r="F2" s="2" t="s">
        <v>598</v>
      </c>
      <c r="G2" s="2" t="s">
        <v>598</v>
      </c>
      <c r="H2" s="2" t="s">
        <v>598</v>
      </c>
      <c r="I2" s="2" t="s">
        <v>598</v>
      </c>
      <c r="J2" s="2" t="s">
        <v>599</v>
      </c>
      <c r="K2" s="2" t="s">
        <v>598</v>
      </c>
      <c r="L2" s="2" t="s">
        <v>598</v>
      </c>
      <c r="M2" s="2" t="s">
        <v>598</v>
      </c>
      <c r="N2" s="2" t="s">
        <v>598</v>
      </c>
      <c r="O2" s="2" t="s">
        <v>598</v>
      </c>
      <c r="P2" s="2" t="s">
        <v>598</v>
      </c>
      <c r="Q2" s="2" t="s">
        <v>599</v>
      </c>
      <c r="R2" s="2" t="s">
        <v>598</v>
      </c>
      <c r="S2" s="2" t="s">
        <v>598</v>
      </c>
      <c r="T2" s="2" t="s">
        <v>598</v>
      </c>
      <c r="U2" s="2" t="s">
        <v>598</v>
      </c>
      <c r="V2" s="2" t="s">
        <v>598</v>
      </c>
      <c r="Y2" s="20">
        <f>IFERROR(F2/1,0)+IFERROR(H2/1,0)+IFERROR(L2/1,0)+IFERROR(N2/1,0)+IFERROR(S2/1,0)+IFERROR(U2/1,0)</f>
        <v>0</v>
      </c>
    </row>
    <row r="3" spans="1:25" ht="15" customHeight="1" x14ac:dyDescent="0.25">
      <c r="A3" s="2" t="s">
        <v>12</v>
      </c>
      <c r="B3" s="2" t="s">
        <v>14</v>
      </c>
      <c r="C3" s="2">
        <v>2014</v>
      </c>
      <c r="D3" s="2" t="s">
        <v>599</v>
      </c>
      <c r="E3" s="2" t="s">
        <v>598</v>
      </c>
      <c r="F3" s="2" t="s">
        <v>598</v>
      </c>
      <c r="G3" s="2" t="s">
        <v>598</v>
      </c>
      <c r="H3" s="2" t="s">
        <v>598</v>
      </c>
      <c r="I3" s="2" t="s">
        <v>598</v>
      </c>
      <c r="J3" s="2" t="s">
        <v>599</v>
      </c>
      <c r="K3" s="2" t="s">
        <v>598</v>
      </c>
      <c r="L3" s="2" t="s">
        <v>598</v>
      </c>
      <c r="M3" s="2" t="s">
        <v>598</v>
      </c>
      <c r="N3" s="2" t="s">
        <v>598</v>
      </c>
      <c r="O3" s="2" t="s">
        <v>598</v>
      </c>
      <c r="P3" s="2" t="s">
        <v>598</v>
      </c>
      <c r="Q3" s="2" t="s">
        <v>599</v>
      </c>
      <c r="R3" s="2" t="s">
        <v>598</v>
      </c>
      <c r="S3" s="2" t="s">
        <v>598</v>
      </c>
      <c r="T3" s="2" t="s">
        <v>598</v>
      </c>
      <c r="U3" s="2" t="s">
        <v>598</v>
      </c>
      <c r="V3" s="2" t="s">
        <v>598</v>
      </c>
      <c r="Y3" s="20">
        <f t="shared" ref="Y3:Y66" si="0">IFERROR(F3/1,0)+IFERROR(H3/1,0)+IFERROR(L3/1,0)+IFERROR(N3/1,0)+IFERROR(S3/1,0)+IFERROR(U3/1,0)</f>
        <v>0</v>
      </c>
    </row>
    <row r="4" spans="1:25" ht="15" customHeight="1" x14ac:dyDescent="0.25">
      <c r="A4" s="2" t="s">
        <v>12</v>
      </c>
      <c r="B4" s="2" t="s">
        <v>15</v>
      </c>
      <c r="C4" s="2">
        <v>2014</v>
      </c>
      <c r="D4" s="2" t="s">
        <v>599</v>
      </c>
      <c r="E4" s="2" t="s">
        <v>598</v>
      </c>
      <c r="F4" s="2" t="s">
        <v>598</v>
      </c>
      <c r="G4" s="2" t="s">
        <v>598</v>
      </c>
      <c r="H4" s="2" t="s">
        <v>598</v>
      </c>
      <c r="I4" s="2" t="s">
        <v>598</v>
      </c>
      <c r="J4" s="2" t="s">
        <v>599</v>
      </c>
      <c r="K4" s="2" t="s">
        <v>598</v>
      </c>
      <c r="L4" s="2" t="s">
        <v>598</v>
      </c>
      <c r="M4" s="2" t="s">
        <v>598</v>
      </c>
      <c r="N4" s="2" t="s">
        <v>598</v>
      </c>
      <c r="O4" s="2" t="s">
        <v>598</v>
      </c>
      <c r="P4" s="2" t="s">
        <v>598</v>
      </c>
      <c r="Q4" s="2" t="s">
        <v>599</v>
      </c>
      <c r="R4" s="2" t="s">
        <v>598</v>
      </c>
      <c r="S4" s="2" t="s">
        <v>598</v>
      </c>
      <c r="T4" s="2" t="s">
        <v>598</v>
      </c>
      <c r="U4" s="2" t="s">
        <v>598</v>
      </c>
      <c r="V4" s="2" t="s">
        <v>598</v>
      </c>
      <c r="Y4" s="20">
        <f t="shared" si="0"/>
        <v>0</v>
      </c>
    </row>
    <row r="5" spans="1:25" ht="15" customHeight="1" x14ac:dyDescent="0.25">
      <c r="A5" s="2" t="s">
        <v>12</v>
      </c>
      <c r="B5" s="2" t="s">
        <v>16</v>
      </c>
      <c r="C5" s="2">
        <v>2014</v>
      </c>
      <c r="D5" s="2" t="s">
        <v>599</v>
      </c>
      <c r="E5" s="2" t="s">
        <v>598</v>
      </c>
      <c r="F5" s="2" t="s">
        <v>598</v>
      </c>
      <c r="G5" s="2" t="s">
        <v>598</v>
      </c>
      <c r="H5" s="2" t="s">
        <v>598</v>
      </c>
      <c r="I5" s="2" t="s">
        <v>598</v>
      </c>
      <c r="J5" s="2" t="s">
        <v>599</v>
      </c>
      <c r="K5" s="2" t="s">
        <v>598</v>
      </c>
      <c r="L5" s="2" t="s">
        <v>598</v>
      </c>
      <c r="M5" s="2" t="s">
        <v>598</v>
      </c>
      <c r="N5" s="2" t="s">
        <v>598</v>
      </c>
      <c r="O5" s="2" t="s">
        <v>598</v>
      </c>
      <c r="P5" s="2" t="s">
        <v>598</v>
      </c>
      <c r="Q5" s="2" t="s">
        <v>599</v>
      </c>
      <c r="R5" s="2" t="s">
        <v>598</v>
      </c>
      <c r="S5" s="2" t="s">
        <v>598</v>
      </c>
      <c r="T5" s="2" t="s">
        <v>598</v>
      </c>
      <c r="U5" s="2" t="s">
        <v>598</v>
      </c>
      <c r="V5" s="2" t="s">
        <v>598</v>
      </c>
      <c r="Y5" s="20">
        <f t="shared" si="0"/>
        <v>0</v>
      </c>
    </row>
    <row r="6" spans="1:25" ht="15" customHeight="1" x14ac:dyDescent="0.25">
      <c r="A6" s="2" t="s">
        <v>17</v>
      </c>
      <c r="B6" s="2" t="s">
        <v>18</v>
      </c>
      <c r="C6" s="2">
        <v>2014</v>
      </c>
      <c r="D6" s="2" t="s">
        <v>598</v>
      </c>
      <c r="E6" s="2" t="s">
        <v>598</v>
      </c>
      <c r="F6" s="2" t="s">
        <v>598</v>
      </c>
      <c r="G6" s="2" t="s">
        <v>598</v>
      </c>
      <c r="H6" s="2" t="s">
        <v>598</v>
      </c>
      <c r="I6" s="2" t="s">
        <v>598</v>
      </c>
      <c r="J6" s="2" t="s">
        <v>599</v>
      </c>
      <c r="K6" s="2" t="s">
        <v>598</v>
      </c>
      <c r="L6" s="2" t="s">
        <v>598</v>
      </c>
      <c r="M6" s="2" t="s">
        <v>598</v>
      </c>
      <c r="N6" s="2" t="s">
        <v>598</v>
      </c>
      <c r="O6" s="2" t="s">
        <v>598</v>
      </c>
      <c r="P6" s="2" t="s">
        <v>598</v>
      </c>
      <c r="Q6" s="2" t="s">
        <v>599</v>
      </c>
      <c r="R6" s="2" t="s">
        <v>598</v>
      </c>
      <c r="S6" s="2" t="s">
        <v>598</v>
      </c>
      <c r="T6" s="2" t="s">
        <v>598</v>
      </c>
      <c r="U6" s="2" t="s">
        <v>598</v>
      </c>
      <c r="V6" s="2" t="s">
        <v>598</v>
      </c>
      <c r="Y6" s="20">
        <f t="shared" si="0"/>
        <v>0</v>
      </c>
    </row>
    <row r="7" spans="1:25" ht="15" customHeight="1" x14ac:dyDescent="0.25">
      <c r="A7" s="2" t="s">
        <v>19</v>
      </c>
      <c r="B7" s="2" t="s">
        <v>20</v>
      </c>
      <c r="C7" s="2">
        <v>2014</v>
      </c>
      <c r="D7" s="2" t="s">
        <v>599</v>
      </c>
      <c r="E7" s="2" t="s">
        <v>598</v>
      </c>
      <c r="F7" s="2" t="s">
        <v>598</v>
      </c>
      <c r="G7" s="2" t="s">
        <v>598</v>
      </c>
      <c r="H7" s="2" t="s">
        <v>598</v>
      </c>
      <c r="I7" s="2" t="s">
        <v>598</v>
      </c>
      <c r="J7" s="2" t="s">
        <v>599</v>
      </c>
      <c r="K7" s="2" t="s">
        <v>598</v>
      </c>
      <c r="L7" s="2" t="s">
        <v>598</v>
      </c>
      <c r="M7" s="2" t="s">
        <v>598</v>
      </c>
      <c r="N7" s="2" t="s">
        <v>598</v>
      </c>
      <c r="O7" s="2" t="s">
        <v>598</v>
      </c>
      <c r="P7" s="2" t="s">
        <v>598</v>
      </c>
      <c r="Q7" s="2" t="s">
        <v>599</v>
      </c>
      <c r="R7" s="2" t="s">
        <v>598</v>
      </c>
      <c r="S7" s="2" t="s">
        <v>598</v>
      </c>
      <c r="T7" s="2" t="s">
        <v>598</v>
      </c>
      <c r="U7" s="2" t="s">
        <v>598</v>
      </c>
      <c r="V7" s="2" t="s">
        <v>598</v>
      </c>
      <c r="Y7" s="20">
        <f t="shared" si="0"/>
        <v>0</v>
      </c>
    </row>
    <row r="8" spans="1:25" ht="15" customHeight="1" x14ac:dyDescent="0.25">
      <c r="A8" s="2" t="s">
        <v>19</v>
      </c>
      <c r="B8" s="2" t="s">
        <v>21</v>
      </c>
      <c r="C8" s="2">
        <v>2014</v>
      </c>
      <c r="D8" s="2" t="s">
        <v>599</v>
      </c>
      <c r="E8" s="2" t="s">
        <v>598</v>
      </c>
      <c r="F8" s="2" t="s">
        <v>598</v>
      </c>
      <c r="G8" s="2" t="s">
        <v>598</v>
      </c>
      <c r="H8" s="2" t="s">
        <v>598</v>
      </c>
      <c r="I8" s="2" t="s">
        <v>598</v>
      </c>
      <c r="J8" s="2" t="s">
        <v>599</v>
      </c>
      <c r="K8" s="2" t="s">
        <v>598</v>
      </c>
      <c r="L8" s="2" t="s">
        <v>598</v>
      </c>
      <c r="M8" s="2" t="s">
        <v>598</v>
      </c>
      <c r="N8" s="2" t="s">
        <v>598</v>
      </c>
      <c r="O8" s="2" t="s">
        <v>598</v>
      </c>
      <c r="P8" s="2" t="s">
        <v>598</v>
      </c>
      <c r="Q8" s="2" t="s">
        <v>599</v>
      </c>
      <c r="R8" s="2" t="s">
        <v>598</v>
      </c>
      <c r="S8" s="2" t="s">
        <v>598</v>
      </c>
      <c r="T8" s="2" t="s">
        <v>598</v>
      </c>
      <c r="U8" s="2" t="s">
        <v>598</v>
      </c>
      <c r="V8" s="2" t="s">
        <v>598</v>
      </c>
      <c r="Y8" s="20">
        <f t="shared" si="0"/>
        <v>0</v>
      </c>
    </row>
    <row r="9" spans="1:25" ht="15" customHeight="1" x14ac:dyDescent="0.25">
      <c r="A9" s="2" t="s">
        <v>19</v>
      </c>
      <c r="B9" s="2" t="s">
        <v>22</v>
      </c>
      <c r="C9" s="2">
        <v>2014</v>
      </c>
      <c r="D9" s="2" t="s">
        <v>599</v>
      </c>
      <c r="E9" s="2" t="s">
        <v>598</v>
      </c>
      <c r="F9" s="2" t="s">
        <v>598</v>
      </c>
      <c r="G9" s="2" t="s">
        <v>598</v>
      </c>
      <c r="H9" s="2" t="s">
        <v>598</v>
      </c>
      <c r="I9" s="2" t="s">
        <v>598</v>
      </c>
      <c r="J9" s="2" t="s">
        <v>599</v>
      </c>
      <c r="K9" s="2" t="s">
        <v>598</v>
      </c>
      <c r="L9" s="2" t="s">
        <v>598</v>
      </c>
      <c r="M9" s="2" t="s">
        <v>598</v>
      </c>
      <c r="N9" s="2" t="s">
        <v>598</v>
      </c>
      <c r="O9" s="2" t="s">
        <v>598</v>
      </c>
      <c r="P9" s="2" t="s">
        <v>598</v>
      </c>
      <c r="Q9" s="2" t="s">
        <v>599</v>
      </c>
      <c r="R9" s="2" t="s">
        <v>598</v>
      </c>
      <c r="S9" s="2" t="s">
        <v>598</v>
      </c>
      <c r="T9" s="2" t="s">
        <v>598</v>
      </c>
      <c r="U9" s="2" t="s">
        <v>598</v>
      </c>
      <c r="V9" s="2" t="s">
        <v>598</v>
      </c>
      <c r="Y9" s="20">
        <f t="shared" si="0"/>
        <v>0</v>
      </c>
    </row>
    <row r="10" spans="1:25" ht="15" customHeight="1" x14ac:dyDescent="0.25">
      <c r="A10" s="2" t="s">
        <v>23</v>
      </c>
      <c r="B10" s="2" t="s">
        <v>24</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T10" s="2" t="s">
        <v>599</v>
      </c>
      <c r="U10" s="2" t="s">
        <v>599</v>
      </c>
      <c r="V10" s="2" t="s">
        <v>599</v>
      </c>
      <c r="Y10" s="20">
        <f t="shared" si="0"/>
        <v>0</v>
      </c>
    </row>
    <row r="11" spans="1:25" ht="15" customHeight="1" x14ac:dyDescent="0.25">
      <c r="A11" s="2" t="s">
        <v>25</v>
      </c>
      <c r="B11" s="2" t="s">
        <v>26</v>
      </c>
      <c r="C11" s="2">
        <v>2014</v>
      </c>
      <c r="D11" s="2" t="s">
        <v>599</v>
      </c>
      <c r="E11" s="2" t="s">
        <v>598</v>
      </c>
      <c r="F11" s="2" t="s">
        <v>598</v>
      </c>
      <c r="G11" s="2" t="s">
        <v>598</v>
      </c>
      <c r="H11" s="2" t="s">
        <v>598</v>
      </c>
      <c r="I11" s="2" t="s">
        <v>598</v>
      </c>
      <c r="J11" s="2" t="s">
        <v>599</v>
      </c>
      <c r="K11" s="2" t="s">
        <v>598</v>
      </c>
      <c r="L11" s="2" t="s">
        <v>598</v>
      </c>
      <c r="M11" s="2" t="s">
        <v>598</v>
      </c>
      <c r="N11" s="2" t="s">
        <v>598</v>
      </c>
      <c r="O11" s="2" t="s">
        <v>598</v>
      </c>
      <c r="P11" s="2" t="s">
        <v>598</v>
      </c>
      <c r="Q11" s="2" t="s">
        <v>599</v>
      </c>
      <c r="R11" s="2" t="s">
        <v>598</v>
      </c>
      <c r="S11" s="2" t="s">
        <v>598</v>
      </c>
      <c r="T11" s="2" t="s">
        <v>598</v>
      </c>
      <c r="U11" s="2" t="s">
        <v>598</v>
      </c>
      <c r="V11" s="2" t="s">
        <v>598</v>
      </c>
      <c r="Y11" s="20">
        <f t="shared" si="0"/>
        <v>0</v>
      </c>
    </row>
    <row r="12" spans="1:25"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T12" s="2" t="s">
        <v>599</v>
      </c>
      <c r="U12" s="2" t="s">
        <v>599</v>
      </c>
      <c r="V12" s="2" t="s">
        <v>599</v>
      </c>
      <c r="Y12" s="20">
        <f t="shared" si="0"/>
        <v>0</v>
      </c>
    </row>
    <row r="13" spans="1:25" ht="15" customHeight="1" x14ac:dyDescent="0.25">
      <c r="A13" s="2" t="s">
        <v>29</v>
      </c>
      <c r="B13" s="2" t="s">
        <v>30</v>
      </c>
      <c r="C13" s="2">
        <v>2014</v>
      </c>
      <c r="D13" s="2" t="s">
        <v>599</v>
      </c>
      <c r="E13" s="2" t="s">
        <v>598</v>
      </c>
      <c r="F13" s="2" t="s">
        <v>598</v>
      </c>
      <c r="G13" s="2" t="s">
        <v>598</v>
      </c>
      <c r="H13" s="2" t="s">
        <v>598</v>
      </c>
      <c r="I13" s="2" t="s">
        <v>598</v>
      </c>
      <c r="J13" s="2" t="s">
        <v>599</v>
      </c>
      <c r="K13" s="2" t="s">
        <v>598</v>
      </c>
      <c r="L13" s="2" t="s">
        <v>598</v>
      </c>
      <c r="M13" s="2" t="s">
        <v>598</v>
      </c>
      <c r="N13" s="2" t="s">
        <v>598</v>
      </c>
      <c r="O13" s="2" t="s">
        <v>598</v>
      </c>
      <c r="P13" s="2" t="s">
        <v>598</v>
      </c>
      <c r="Q13" s="2" t="s">
        <v>599</v>
      </c>
      <c r="R13" s="2" t="s">
        <v>598</v>
      </c>
      <c r="S13" s="2" t="s">
        <v>598</v>
      </c>
      <c r="T13" s="2" t="s">
        <v>598</v>
      </c>
      <c r="U13" s="2" t="s">
        <v>598</v>
      </c>
      <c r="V13" s="2" t="s">
        <v>598</v>
      </c>
      <c r="Y13" s="20">
        <f t="shared" si="0"/>
        <v>0</v>
      </c>
    </row>
    <row r="14" spans="1:25" ht="15" customHeight="1" x14ac:dyDescent="0.25">
      <c r="A14" s="2" t="s">
        <v>31</v>
      </c>
      <c r="B14" s="2" t="s">
        <v>32</v>
      </c>
      <c r="C14" s="2">
        <v>2014</v>
      </c>
      <c r="D14" s="2" t="s">
        <v>599</v>
      </c>
      <c r="E14" s="2" t="s">
        <v>598</v>
      </c>
      <c r="F14" s="2" t="s">
        <v>598</v>
      </c>
      <c r="G14" s="2" t="s">
        <v>598</v>
      </c>
      <c r="H14" s="2" t="s">
        <v>598</v>
      </c>
      <c r="I14" s="2" t="s">
        <v>598</v>
      </c>
      <c r="J14" s="2" t="s">
        <v>599</v>
      </c>
      <c r="K14" s="2" t="s">
        <v>598</v>
      </c>
      <c r="L14" s="2" t="s">
        <v>598</v>
      </c>
      <c r="M14" s="2" t="s">
        <v>598</v>
      </c>
      <c r="N14" s="2" t="s">
        <v>598</v>
      </c>
      <c r="O14" s="2" t="s">
        <v>598</v>
      </c>
      <c r="P14" s="2" t="s">
        <v>598</v>
      </c>
      <c r="Q14" s="2" t="s">
        <v>599</v>
      </c>
      <c r="R14" s="2" t="s">
        <v>598</v>
      </c>
      <c r="S14" s="2" t="s">
        <v>598</v>
      </c>
      <c r="T14" s="2" t="s">
        <v>598</v>
      </c>
      <c r="U14" s="2" t="s">
        <v>598</v>
      </c>
      <c r="V14" s="2" t="s">
        <v>598</v>
      </c>
      <c r="Y14" s="20">
        <f t="shared" si="0"/>
        <v>0</v>
      </c>
    </row>
    <row r="15" spans="1:25" ht="15" customHeight="1" x14ac:dyDescent="0.25">
      <c r="A15" s="2" t="s">
        <v>33</v>
      </c>
      <c r="B15" s="2" t="s">
        <v>34</v>
      </c>
      <c r="C15" s="2">
        <v>2014</v>
      </c>
      <c r="D15" s="2" t="s">
        <v>599</v>
      </c>
      <c r="E15" s="2" t="s">
        <v>598</v>
      </c>
      <c r="F15" s="2" t="s">
        <v>598</v>
      </c>
      <c r="G15" s="2" t="s">
        <v>598</v>
      </c>
      <c r="H15" s="2" t="s">
        <v>598</v>
      </c>
      <c r="I15" s="2" t="s">
        <v>598</v>
      </c>
      <c r="J15" s="2" t="s">
        <v>599</v>
      </c>
      <c r="K15" s="2" t="s">
        <v>598</v>
      </c>
      <c r="L15" s="2" t="s">
        <v>598</v>
      </c>
      <c r="M15" s="2" t="s">
        <v>598</v>
      </c>
      <c r="N15" s="2" t="s">
        <v>598</v>
      </c>
      <c r="O15" s="2" t="s">
        <v>598</v>
      </c>
      <c r="P15" s="2" t="s">
        <v>598</v>
      </c>
      <c r="Q15" s="2" t="s">
        <v>599</v>
      </c>
      <c r="R15" s="2" t="s">
        <v>598</v>
      </c>
      <c r="S15" s="2" t="s">
        <v>598</v>
      </c>
      <c r="T15" s="2" t="s">
        <v>598</v>
      </c>
      <c r="U15" s="2" t="s">
        <v>598</v>
      </c>
      <c r="V15" s="2" t="s">
        <v>598</v>
      </c>
      <c r="Y15" s="20">
        <f t="shared" si="0"/>
        <v>0</v>
      </c>
    </row>
    <row r="16" spans="1:25" ht="15" customHeight="1" x14ac:dyDescent="0.25">
      <c r="A16" s="2" t="s">
        <v>33</v>
      </c>
      <c r="B16" s="2" t="s">
        <v>35</v>
      </c>
      <c r="C16" s="2">
        <v>2014</v>
      </c>
      <c r="D16" s="2" t="s">
        <v>599</v>
      </c>
      <c r="E16" s="2" t="s">
        <v>598</v>
      </c>
      <c r="F16" s="2" t="s">
        <v>598</v>
      </c>
      <c r="G16" s="2" t="s">
        <v>598</v>
      </c>
      <c r="H16" s="2" t="s">
        <v>598</v>
      </c>
      <c r="I16" s="2" t="s">
        <v>598</v>
      </c>
      <c r="J16" s="2" t="s">
        <v>599</v>
      </c>
      <c r="K16" s="2" t="s">
        <v>598</v>
      </c>
      <c r="L16" s="2" t="s">
        <v>598</v>
      </c>
      <c r="M16" s="2" t="s">
        <v>598</v>
      </c>
      <c r="N16" s="2" t="s">
        <v>598</v>
      </c>
      <c r="O16" s="2" t="s">
        <v>598</v>
      </c>
      <c r="P16" s="2" t="s">
        <v>598</v>
      </c>
      <c r="Q16" s="2" t="s">
        <v>599</v>
      </c>
      <c r="R16" s="2" t="s">
        <v>598</v>
      </c>
      <c r="S16" s="2" t="s">
        <v>598</v>
      </c>
      <c r="T16" s="2" t="s">
        <v>598</v>
      </c>
      <c r="U16" s="2" t="s">
        <v>598</v>
      </c>
      <c r="V16" s="2" t="s">
        <v>598</v>
      </c>
      <c r="Y16" s="20">
        <f t="shared" si="0"/>
        <v>0</v>
      </c>
    </row>
    <row r="17" spans="1:25" ht="15" customHeight="1" x14ac:dyDescent="0.25">
      <c r="A17" s="2" t="s">
        <v>33</v>
      </c>
      <c r="B17" s="2" t="s">
        <v>36</v>
      </c>
      <c r="C17" s="2">
        <v>2014</v>
      </c>
      <c r="D17" s="2" t="s">
        <v>599</v>
      </c>
      <c r="E17" s="2" t="s">
        <v>598</v>
      </c>
      <c r="F17" s="2" t="s">
        <v>598</v>
      </c>
      <c r="G17" s="2" t="s">
        <v>598</v>
      </c>
      <c r="H17" s="2" t="s">
        <v>598</v>
      </c>
      <c r="I17" s="2" t="s">
        <v>598</v>
      </c>
      <c r="J17" s="2" t="s">
        <v>599</v>
      </c>
      <c r="K17" s="2" t="s">
        <v>598</v>
      </c>
      <c r="L17" s="2" t="s">
        <v>598</v>
      </c>
      <c r="M17" s="2" t="s">
        <v>598</v>
      </c>
      <c r="N17" s="2" t="s">
        <v>598</v>
      </c>
      <c r="O17" s="2" t="s">
        <v>598</v>
      </c>
      <c r="P17" s="2" t="s">
        <v>598</v>
      </c>
      <c r="Q17" s="2" t="s">
        <v>599</v>
      </c>
      <c r="R17" s="2" t="s">
        <v>598</v>
      </c>
      <c r="S17" s="2" t="s">
        <v>598</v>
      </c>
      <c r="T17" s="2" t="s">
        <v>598</v>
      </c>
      <c r="U17" s="2" t="s">
        <v>598</v>
      </c>
      <c r="V17" s="2" t="s">
        <v>598</v>
      </c>
      <c r="Y17" s="20">
        <f t="shared" si="0"/>
        <v>0</v>
      </c>
    </row>
    <row r="18" spans="1:25" ht="15" customHeight="1" x14ac:dyDescent="0.25">
      <c r="A18" s="2" t="s">
        <v>33</v>
      </c>
      <c r="B18" s="2" t="s">
        <v>37</v>
      </c>
      <c r="C18" s="2">
        <v>2014</v>
      </c>
      <c r="D18" s="2" t="s">
        <v>599</v>
      </c>
      <c r="E18" s="2" t="s">
        <v>598</v>
      </c>
      <c r="F18" s="2" t="s">
        <v>598</v>
      </c>
      <c r="G18" s="2" t="s">
        <v>598</v>
      </c>
      <c r="H18" s="2" t="s">
        <v>598</v>
      </c>
      <c r="I18" s="2" t="s">
        <v>598</v>
      </c>
      <c r="J18" s="2" t="s">
        <v>599</v>
      </c>
      <c r="K18" s="2" t="s">
        <v>598</v>
      </c>
      <c r="L18" s="2" t="s">
        <v>598</v>
      </c>
      <c r="M18" s="2" t="s">
        <v>598</v>
      </c>
      <c r="N18" s="2" t="s">
        <v>598</v>
      </c>
      <c r="O18" s="2" t="s">
        <v>598</v>
      </c>
      <c r="P18" s="2" t="s">
        <v>598</v>
      </c>
      <c r="Q18" s="2" t="s">
        <v>599</v>
      </c>
      <c r="R18" s="2" t="s">
        <v>598</v>
      </c>
      <c r="S18" s="2" t="s">
        <v>598</v>
      </c>
      <c r="T18" s="2" t="s">
        <v>598</v>
      </c>
      <c r="U18" s="2" t="s">
        <v>598</v>
      </c>
      <c r="V18" s="2" t="s">
        <v>598</v>
      </c>
      <c r="Y18" s="20">
        <f t="shared" si="0"/>
        <v>0</v>
      </c>
    </row>
    <row r="19" spans="1:25" ht="15" customHeight="1" x14ac:dyDescent="0.25">
      <c r="A19" s="2" t="s">
        <v>33</v>
      </c>
      <c r="B19" s="2" t="s">
        <v>38</v>
      </c>
      <c r="C19" s="2">
        <v>2014</v>
      </c>
      <c r="D19" s="2" t="s">
        <v>599</v>
      </c>
      <c r="E19" s="2" t="s">
        <v>598</v>
      </c>
      <c r="F19" s="2" t="s">
        <v>598</v>
      </c>
      <c r="G19" s="2" t="s">
        <v>598</v>
      </c>
      <c r="H19" s="2" t="s">
        <v>598</v>
      </c>
      <c r="I19" s="2" t="s">
        <v>598</v>
      </c>
      <c r="J19" s="2" t="s">
        <v>599</v>
      </c>
      <c r="K19" s="2" t="s">
        <v>598</v>
      </c>
      <c r="L19" s="2" t="s">
        <v>598</v>
      </c>
      <c r="M19" s="2" t="s">
        <v>598</v>
      </c>
      <c r="N19" s="2" t="s">
        <v>598</v>
      </c>
      <c r="O19" s="2" t="s">
        <v>598</v>
      </c>
      <c r="P19" s="2" t="s">
        <v>598</v>
      </c>
      <c r="Q19" s="2" t="s">
        <v>599</v>
      </c>
      <c r="R19" s="2" t="s">
        <v>598</v>
      </c>
      <c r="S19" s="2" t="s">
        <v>598</v>
      </c>
      <c r="T19" s="2" t="s">
        <v>598</v>
      </c>
      <c r="U19" s="2" t="s">
        <v>598</v>
      </c>
      <c r="V19" s="2" t="s">
        <v>598</v>
      </c>
      <c r="Y19" s="20">
        <f t="shared" si="0"/>
        <v>0</v>
      </c>
    </row>
    <row r="20" spans="1:25" ht="15" customHeight="1" x14ac:dyDescent="0.25">
      <c r="A20" s="2" t="s">
        <v>33</v>
      </c>
      <c r="B20" s="2" t="s">
        <v>39</v>
      </c>
      <c r="C20" s="2">
        <v>2014</v>
      </c>
      <c r="D20" s="2" t="s">
        <v>599</v>
      </c>
      <c r="E20" s="2" t="s">
        <v>598</v>
      </c>
      <c r="F20" s="2" t="s">
        <v>598</v>
      </c>
      <c r="G20" s="2" t="s">
        <v>598</v>
      </c>
      <c r="H20" s="2" t="s">
        <v>598</v>
      </c>
      <c r="I20" s="2" t="s">
        <v>598</v>
      </c>
      <c r="J20" s="2" t="s">
        <v>599</v>
      </c>
      <c r="K20" s="2" t="s">
        <v>598</v>
      </c>
      <c r="L20" s="2" t="s">
        <v>598</v>
      </c>
      <c r="M20" s="2" t="s">
        <v>598</v>
      </c>
      <c r="N20" s="2" t="s">
        <v>598</v>
      </c>
      <c r="O20" s="2" t="s">
        <v>598</v>
      </c>
      <c r="P20" s="2" t="s">
        <v>598</v>
      </c>
      <c r="Q20" s="2" t="s">
        <v>599</v>
      </c>
      <c r="R20" s="2" t="s">
        <v>598</v>
      </c>
      <c r="S20" s="2" t="s">
        <v>598</v>
      </c>
      <c r="T20" s="2" t="s">
        <v>598</v>
      </c>
      <c r="U20" s="2" t="s">
        <v>598</v>
      </c>
      <c r="V20" s="2" t="s">
        <v>598</v>
      </c>
      <c r="Y20" s="20">
        <f t="shared" si="0"/>
        <v>0</v>
      </c>
    </row>
    <row r="21" spans="1:25" ht="15" customHeight="1" x14ac:dyDescent="0.25">
      <c r="A21" s="2" t="s">
        <v>33</v>
      </c>
      <c r="B21" s="2" t="s">
        <v>40</v>
      </c>
      <c r="C21" s="2">
        <v>2014</v>
      </c>
      <c r="D21" s="2" t="s">
        <v>655</v>
      </c>
      <c r="E21" s="2" t="s">
        <v>656</v>
      </c>
      <c r="F21" s="2">
        <v>22.890999999999998</v>
      </c>
      <c r="G21" s="2" t="s">
        <v>598</v>
      </c>
      <c r="H21" s="2" t="s">
        <v>598</v>
      </c>
      <c r="I21" s="2" t="s">
        <v>598</v>
      </c>
      <c r="J21" s="2" t="s">
        <v>599</v>
      </c>
      <c r="K21" s="2" t="s">
        <v>598</v>
      </c>
      <c r="L21" s="2" t="s">
        <v>598</v>
      </c>
      <c r="M21" s="2" t="s">
        <v>598</v>
      </c>
      <c r="N21" s="2" t="s">
        <v>598</v>
      </c>
      <c r="O21" s="2" t="s">
        <v>598</v>
      </c>
      <c r="P21" s="2" t="s">
        <v>598</v>
      </c>
      <c r="Q21" s="2" t="s">
        <v>599</v>
      </c>
      <c r="R21" s="2" t="s">
        <v>598</v>
      </c>
      <c r="S21" s="2" t="s">
        <v>598</v>
      </c>
      <c r="T21" s="2" t="s">
        <v>598</v>
      </c>
      <c r="U21" s="2" t="s">
        <v>598</v>
      </c>
      <c r="V21" s="2" t="s">
        <v>598</v>
      </c>
      <c r="Y21" s="20">
        <f t="shared" si="0"/>
        <v>22.890999999999998</v>
      </c>
    </row>
    <row r="22" spans="1:25" ht="15" customHeight="1" x14ac:dyDescent="0.25">
      <c r="A22" s="2" t="s">
        <v>33</v>
      </c>
      <c r="B22" s="2" t="s">
        <v>41</v>
      </c>
      <c r="C22" s="2">
        <v>2014</v>
      </c>
      <c r="D22" s="2" t="s">
        <v>599</v>
      </c>
      <c r="E22" s="2" t="s">
        <v>598</v>
      </c>
      <c r="F22" s="2" t="s">
        <v>598</v>
      </c>
      <c r="G22" s="2" t="s">
        <v>598</v>
      </c>
      <c r="H22" s="2" t="s">
        <v>598</v>
      </c>
      <c r="I22" s="2" t="s">
        <v>598</v>
      </c>
      <c r="J22" s="2" t="s">
        <v>599</v>
      </c>
      <c r="K22" s="2" t="s">
        <v>598</v>
      </c>
      <c r="L22" s="2" t="s">
        <v>598</v>
      </c>
      <c r="M22" s="2" t="s">
        <v>598</v>
      </c>
      <c r="N22" s="2" t="s">
        <v>598</v>
      </c>
      <c r="O22" s="2" t="s">
        <v>598</v>
      </c>
      <c r="P22" s="2" t="s">
        <v>598</v>
      </c>
      <c r="Q22" s="2" t="s">
        <v>599</v>
      </c>
      <c r="R22" s="2" t="s">
        <v>598</v>
      </c>
      <c r="S22" s="2" t="s">
        <v>598</v>
      </c>
      <c r="T22" s="2" t="s">
        <v>598</v>
      </c>
      <c r="U22" s="2" t="s">
        <v>598</v>
      </c>
      <c r="V22" s="2" t="s">
        <v>598</v>
      </c>
      <c r="Y22" s="20">
        <f t="shared" si="0"/>
        <v>0</v>
      </c>
    </row>
    <row r="23" spans="1:25" ht="15" customHeight="1" x14ac:dyDescent="0.25">
      <c r="A23" s="2" t="s">
        <v>33</v>
      </c>
      <c r="B23" s="2" t="s">
        <v>42</v>
      </c>
      <c r="C23" s="2">
        <v>2014</v>
      </c>
      <c r="D23" s="2" t="s">
        <v>599</v>
      </c>
      <c r="E23" s="2" t="s">
        <v>598</v>
      </c>
      <c r="F23" s="2" t="s">
        <v>598</v>
      </c>
      <c r="G23" s="2" t="s">
        <v>598</v>
      </c>
      <c r="H23" s="2" t="s">
        <v>598</v>
      </c>
      <c r="I23" s="2" t="s">
        <v>598</v>
      </c>
      <c r="J23" s="2" t="s">
        <v>599</v>
      </c>
      <c r="K23" s="2" t="s">
        <v>598</v>
      </c>
      <c r="L23" s="2" t="s">
        <v>598</v>
      </c>
      <c r="M23" s="2" t="s">
        <v>598</v>
      </c>
      <c r="N23" s="2" t="s">
        <v>598</v>
      </c>
      <c r="O23" s="2" t="s">
        <v>598</v>
      </c>
      <c r="P23" s="2" t="s">
        <v>598</v>
      </c>
      <c r="Q23" s="2" t="s">
        <v>599</v>
      </c>
      <c r="R23" s="2" t="s">
        <v>598</v>
      </c>
      <c r="S23" s="2" t="s">
        <v>598</v>
      </c>
      <c r="T23" s="2" t="s">
        <v>598</v>
      </c>
      <c r="U23" s="2" t="s">
        <v>598</v>
      </c>
      <c r="V23" s="2" t="s">
        <v>598</v>
      </c>
      <c r="Y23" s="20">
        <f t="shared" si="0"/>
        <v>0</v>
      </c>
    </row>
    <row r="24" spans="1:25" ht="15" customHeight="1" x14ac:dyDescent="0.25">
      <c r="A24" s="2" t="s">
        <v>33</v>
      </c>
      <c r="B24" s="2" t="s">
        <v>43</v>
      </c>
      <c r="C24" s="2">
        <v>2014</v>
      </c>
      <c r="D24" s="2" t="s">
        <v>599</v>
      </c>
      <c r="E24" s="2" t="s">
        <v>598</v>
      </c>
      <c r="F24" s="2" t="s">
        <v>598</v>
      </c>
      <c r="G24" s="2" t="s">
        <v>598</v>
      </c>
      <c r="H24" s="2" t="s">
        <v>598</v>
      </c>
      <c r="I24" s="2" t="s">
        <v>598</v>
      </c>
      <c r="J24" s="2" t="s">
        <v>599</v>
      </c>
      <c r="K24" s="2" t="s">
        <v>598</v>
      </c>
      <c r="L24" s="2" t="s">
        <v>598</v>
      </c>
      <c r="M24" s="2" t="s">
        <v>598</v>
      </c>
      <c r="N24" s="2" t="s">
        <v>598</v>
      </c>
      <c r="O24" s="2" t="s">
        <v>598</v>
      </c>
      <c r="P24" s="2" t="s">
        <v>598</v>
      </c>
      <c r="Q24" s="2" t="s">
        <v>599</v>
      </c>
      <c r="R24" s="2" t="s">
        <v>598</v>
      </c>
      <c r="S24" s="2" t="s">
        <v>598</v>
      </c>
      <c r="T24" s="2" t="s">
        <v>598</v>
      </c>
      <c r="U24" s="2" t="s">
        <v>598</v>
      </c>
      <c r="V24" s="2" t="s">
        <v>598</v>
      </c>
      <c r="Y24" s="20">
        <f t="shared" si="0"/>
        <v>0</v>
      </c>
    </row>
    <row r="25" spans="1:25" ht="15" customHeight="1" x14ac:dyDescent="0.25">
      <c r="A25" s="2" t="s">
        <v>44</v>
      </c>
      <c r="B25" s="2" t="s">
        <v>45</v>
      </c>
      <c r="C25" s="2">
        <v>2014</v>
      </c>
      <c r="D25" s="2" t="s">
        <v>599</v>
      </c>
      <c r="E25" s="2" t="s">
        <v>598</v>
      </c>
      <c r="F25" s="2" t="s">
        <v>598</v>
      </c>
      <c r="G25" s="2" t="s">
        <v>598</v>
      </c>
      <c r="H25" s="2" t="s">
        <v>598</v>
      </c>
      <c r="I25" s="2" t="s">
        <v>598</v>
      </c>
      <c r="J25" s="2" t="s">
        <v>599</v>
      </c>
      <c r="K25" s="2" t="s">
        <v>598</v>
      </c>
      <c r="L25" s="2" t="s">
        <v>598</v>
      </c>
      <c r="M25" s="2" t="s">
        <v>598</v>
      </c>
      <c r="N25" s="2" t="s">
        <v>598</v>
      </c>
      <c r="O25" s="2" t="s">
        <v>598</v>
      </c>
      <c r="P25" s="2" t="s">
        <v>598</v>
      </c>
      <c r="Q25" s="2" t="s">
        <v>599</v>
      </c>
      <c r="R25" s="2" t="s">
        <v>598</v>
      </c>
      <c r="S25" s="2" t="s">
        <v>598</v>
      </c>
      <c r="T25" s="2" t="s">
        <v>598</v>
      </c>
      <c r="U25" s="2" t="s">
        <v>598</v>
      </c>
      <c r="V25" s="2" t="s">
        <v>598</v>
      </c>
      <c r="Y25" s="20">
        <f t="shared" si="0"/>
        <v>0</v>
      </c>
    </row>
    <row r="26" spans="1:25" ht="15" customHeight="1" x14ac:dyDescent="0.25">
      <c r="A26" s="2" t="s">
        <v>44</v>
      </c>
      <c r="B26" s="2" t="s">
        <v>46</v>
      </c>
      <c r="C26" s="2">
        <v>2014</v>
      </c>
      <c r="D26" s="2" t="s">
        <v>599</v>
      </c>
      <c r="E26" s="2" t="s">
        <v>598</v>
      </c>
      <c r="F26" s="2" t="s">
        <v>598</v>
      </c>
      <c r="G26" s="2" t="s">
        <v>598</v>
      </c>
      <c r="H26" s="2" t="s">
        <v>598</v>
      </c>
      <c r="I26" s="2" t="s">
        <v>598</v>
      </c>
      <c r="J26" s="2" t="s">
        <v>599</v>
      </c>
      <c r="K26" s="2" t="s">
        <v>598</v>
      </c>
      <c r="L26" s="2" t="s">
        <v>598</v>
      </c>
      <c r="M26" s="2" t="s">
        <v>598</v>
      </c>
      <c r="N26" s="2" t="s">
        <v>598</v>
      </c>
      <c r="O26" s="2" t="s">
        <v>598</v>
      </c>
      <c r="P26" s="2" t="s">
        <v>598</v>
      </c>
      <c r="Q26" s="2" t="s">
        <v>599</v>
      </c>
      <c r="R26" s="2" t="s">
        <v>598</v>
      </c>
      <c r="S26" s="2" t="s">
        <v>598</v>
      </c>
      <c r="T26" s="2" t="s">
        <v>598</v>
      </c>
      <c r="U26" s="2" t="s">
        <v>598</v>
      </c>
      <c r="V26" s="2" t="s">
        <v>598</v>
      </c>
      <c r="Y26" s="20">
        <f t="shared" si="0"/>
        <v>0</v>
      </c>
    </row>
    <row r="27" spans="1:25" ht="15" customHeight="1" x14ac:dyDescent="0.25">
      <c r="A27" s="2" t="s">
        <v>44</v>
      </c>
      <c r="B27" s="2" t="s">
        <v>47</v>
      </c>
      <c r="C27" s="2">
        <v>2014</v>
      </c>
      <c r="D27" s="2" t="s">
        <v>599</v>
      </c>
      <c r="E27" s="2" t="s">
        <v>598</v>
      </c>
      <c r="F27" s="2" t="s">
        <v>598</v>
      </c>
      <c r="G27" s="2" t="s">
        <v>598</v>
      </c>
      <c r="H27" s="2" t="s">
        <v>598</v>
      </c>
      <c r="I27" s="2" t="s">
        <v>598</v>
      </c>
      <c r="J27" s="2" t="s">
        <v>599</v>
      </c>
      <c r="K27" s="2" t="s">
        <v>598</v>
      </c>
      <c r="L27" s="2" t="s">
        <v>598</v>
      </c>
      <c r="M27" s="2" t="s">
        <v>598</v>
      </c>
      <c r="N27" s="2" t="s">
        <v>598</v>
      </c>
      <c r="O27" s="2" t="s">
        <v>598</v>
      </c>
      <c r="P27" s="2" t="s">
        <v>598</v>
      </c>
      <c r="Q27" s="2" t="s">
        <v>599</v>
      </c>
      <c r="R27" s="2" t="s">
        <v>598</v>
      </c>
      <c r="S27" s="2" t="s">
        <v>598</v>
      </c>
      <c r="T27" s="2" t="s">
        <v>598</v>
      </c>
      <c r="U27" s="2" t="s">
        <v>598</v>
      </c>
      <c r="V27" s="2" t="s">
        <v>598</v>
      </c>
      <c r="Y27" s="20">
        <f t="shared" si="0"/>
        <v>0</v>
      </c>
    </row>
    <row r="28" spans="1:25" ht="15" customHeight="1" x14ac:dyDescent="0.25">
      <c r="A28" s="2" t="s">
        <v>48</v>
      </c>
      <c r="B28" s="2" t="s">
        <v>49</v>
      </c>
      <c r="C28" s="2">
        <v>2014</v>
      </c>
      <c r="D28" s="2" t="s">
        <v>599</v>
      </c>
      <c r="E28" s="2" t="s">
        <v>598</v>
      </c>
      <c r="F28" s="2" t="s">
        <v>598</v>
      </c>
      <c r="G28" s="2" t="s">
        <v>598</v>
      </c>
      <c r="H28" s="2" t="s">
        <v>598</v>
      </c>
      <c r="I28" s="2" t="s">
        <v>598</v>
      </c>
      <c r="J28" s="2" t="s">
        <v>599</v>
      </c>
      <c r="K28" s="2" t="s">
        <v>598</v>
      </c>
      <c r="L28" s="2" t="s">
        <v>598</v>
      </c>
      <c r="M28" s="2" t="s">
        <v>598</v>
      </c>
      <c r="N28" s="2" t="s">
        <v>598</v>
      </c>
      <c r="O28" s="2" t="s">
        <v>598</v>
      </c>
      <c r="P28" s="2" t="s">
        <v>598</v>
      </c>
      <c r="Q28" s="2" t="s">
        <v>599</v>
      </c>
      <c r="R28" s="2" t="s">
        <v>598</v>
      </c>
      <c r="S28" s="2" t="s">
        <v>598</v>
      </c>
      <c r="T28" s="2" t="s">
        <v>598</v>
      </c>
      <c r="U28" s="2" t="s">
        <v>598</v>
      </c>
      <c r="V28" s="2" t="s">
        <v>598</v>
      </c>
      <c r="Y28" s="20">
        <f t="shared" si="0"/>
        <v>0</v>
      </c>
    </row>
    <row r="29" spans="1:25" ht="15" customHeight="1" x14ac:dyDescent="0.25">
      <c r="A29" s="2" t="s">
        <v>48</v>
      </c>
      <c r="B29" s="2" t="s">
        <v>50</v>
      </c>
      <c r="C29" s="2">
        <v>2014</v>
      </c>
      <c r="D29" s="2" t="s">
        <v>599</v>
      </c>
      <c r="E29" s="2" t="s">
        <v>598</v>
      </c>
      <c r="F29" s="2" t="s">
        <v>598</v>
      </c>
      <c r="G29" s="2" t="s">
        <v>598</v>
      </c>
      <c r="H29" s="2" t="s">
        <v>598</v>
      </c>
      <c r="I29" s="2" t="s">
        <v>598</v>
      </c>
      <c r="J29" s="2" t="s">
        <v>599</v>
      </c>
      <c r="K29" s="2" t="s">
        <v>598</v>
      </c>
      <c r="L29" s="2" t="s">
        <v>598</v>
      </c>
      <c r="M29" s="2" t="s">
        <v>598</v>
      </c>
      <c r="N29" s="2" t="s">
        <v>598</v>
      </c>
      <c r="O29" s="2" t="s">
        <v>598</v>
      </c>
      <c r="P29" s="2" t="s">
        <v>598</v>
      </c>
      <c r="Q29" s="2" t="s">
        <v>599</v>
      </c>
      <c r="R29" s="2" t="s">
        <v>598</v>
      </c>
      <c r="S29" s="2" t="s">
        <v>598</v>
      </c>
      <c r="T29" s="2" t="s">
        <v>598</v>
      </c>
      <c r="U29" s="2" t="s">
        <v>598</v>
      </c>
      <c r="V29" s="2" t="s">
        <v>598</v>
      </c>
      <c r="Y29" s="20">
        <f t="shared" si="0"/>
        <v>0</v>
      </c>
    </row>
    <row r="30" spans="1:25" ht="15" customHeight="1" x14ac:dyDescent="0.25">
      <c r="A30" s="2" t="s">
        <v>51</v>
      </c>
      <c r="B30" s="2" t="s">
        <v>52</v>
      </c>
      <c r="C30" s="2">
        <v>2014</v>
      </c>
      <c r="D30" s="2" t="s">
        <v>657</v>
      </c>
      <c r="E30" s="2" t="s">
        <v>658</v>
      </c>
      <c r="F30" s="2">
        <v>112.078</v>
      </c>
      <c r="G30" s="2" t="s">
        <v>598</v>
      </c>
      <c r="H30" s="2" t="s">
        <v>598</v>
      </c>
      <c r="I30" s="2">
        <v>85</v>
      </c>
      <c r="J30" s="2" t="s">
        <v>599</v>
      </c>
      <c r="K30" s="2" t="s">
        <v>598</v>
      </c>
      <c r="L30" s="2" t="s">
        <v>598</v>
      </c>
      <c r="M30" s="2" t="s">
        <v>598</v>
      </c>
      <c r="N30" s="2" t="s">
        <v>598</v>
      </c>
      <c r="O30" s="2" t="s">
        <v>598</v>
      </c>
      <c r="P30" s="2" t="s">
        <v>598</v>
      </c>
      <c r="Q30" s="2" t="s">
        <v>599</v>
      </c>
      <c r="R30" s="2" t="s">
        <v>598</v>
      </c>
      <c r="S30" s="2" t="s">
        <v>598</v>
      </c>
      <c r="T30" s="2" t="s">
        <v>598</v>
      </c>
      <c r="U30" s="2" t="s">
        <v>598</v>
      </c>
      <c r="V30" s="2" t="s">
        <v>598</v>
      </c>
      <c r="Y30" s="20">
        <f t="shared" si="0"/>
        <v>112.078</v>
      </c>
    </row>
    <row r="31" spans="1:25" ht="15" customHeight="1" x14ac:dyDescent="0.25">
      <c r="A31" s="2" t="s">
        <v>51</v>
      </c>
      <c r="B31" s="2" t="s">
        <v>53</v>
      </c>
      <c r="C31" s="2">
        <v>2014</v>
      </c>
      <c r="D31" s="2" t="s">
        <v>599</v>
      </c>
      <c r="E31" s="2" t="s">
        <v>598</v>
      </c>
      <c r="F31" s="2" t="s">
        <v>598</v>
      </c>
      <c r="G31" s="2" t="s">
        <v>598</v>
      </c>
      <c r="H31" s="2" t="s">
        <v>598</v>
      </c>
      <c r="I31" s="2" t="s">
        <v>598</v>
      </c>
      <c r="J31" s="2" t="s">
        <v>599</v>
      </c>
      <c r="K31" s="2" t="s">
        <v>598</v>
      </c>
      <c r="L31" s="2" t="s">
        <v>598</v>
      </c>
      <c r="M31" s="2" t="s">
        <v>598</v>
      </c>
      <c r="N31" s="2" t="s">
        <v>598</v>
      </c>
      <c r="O31" s="2" t="s">
        <v>598</v>
      </c>
      <c r="P31" s="2" t="s">
        <v>598</v>
      </c>
      <c r="Q31" s="2" t="s">
        <v>599</v>
      </c>
      <c r="R31" s="2" t="s">
        <v>598</v>
      </c>
      <c r="S31" s="2" t="s">
        <v>598</v>
      </c>
      <c r="T31" s="2" t="s">
        <v>598</v>
      </c>
      <c r="U31" s="2" t="s">
        <v>598</v>
      </c>
      <c r="V31" s="2" t="s">
        <v>598</v>
      </c>
      <c r="Y31" s="20">
        <f t="shared" si="0"/>
        <v>0</v>
      </c>
    </row>
    <row r="32" spans="1:25" ht="15" customHeight="1" x14ac:dyDescent="0.25">
      <c r="A32" s="2" t="s">
        <v>51</v>
      </c>
      <c r="B32" s="2" t="s">
        <v>54</v>
      </c>
      <c r="C32" s="2">
        <v>2014</v>
      </c>
      <c r="D32" s="2" t="s">
        <v>613</v>
      </c>
      <c r="E32" s="2" t="s">
        <v>599</v>
      </c>
      <c r="F32" s="2" t="s">
        <v>599</v>
      </c>
      <c r="G32" s="2" t="s">
        <v>599</v>
      </c>
      <c r="H32" s="2" t="s">
        <v>599</v>
      </c>
      <c r="I32" s="2" t="s">
        <v>599</v>
      </c>
      <c r="J32" s="2" t="s">
        <v>613</v>
      </c>
      <c r="K32" s="2" t="s">
        <v>599</v>
      </c>
      <c r="L32" s="2" t="s">
        <v>599</v>
      </c>
      <c r="M32" s="2" t="s">
        <v>599</v>
      </c>
      <c r="N32" s="2" t="s">
        <v>599</v>
      </c>
      <c r="O32" s="2" t="s">
        <v>599</v>
      </c>
      <c r="P32" s="2" t="s">
        <v>598</v>
      </c>
      <c r="Q32" s="2" t="s">
        <v>599</v>
      </c>
      <c r="R32" s="2" t="s">
        <v>599</v>
      </c>
      <c r="S32" s="2" t="s">
        <v>599</v>
      </c>
      <c r="T32" s="2" t="s">
        <v>599</v>
      </c>
      <c r="U32" s="2" t="s">
        <v>599</v>
      </c>
      <c r="V32" s="2" t="s">
        <v>599</v>
      </c>
      <c r="Y32" s="20">
        <f t="shared" si="0"/>
        <v>0</v>
      </c>
    </row>
    <row r="33" spans="1:25" ht="15" customHeight="1" x14ac:dyDescent="0.25">
      <c r="A33" s="2" t="s">
        <v>55</v>
      </c>
      <c r="B33" s="2" t="s">
        <v>56</v>
      </c>
      <c r="C33" s="2">
        <v>2014</v>
      </c>
      <c r="D33" s="2" t="s">
        <v>599</v>
      </c>
      <c r="E33" s="2" t="s">
        <v>598</v>
      </c>
      <c r="F33" s="2" t="s">
        <v>598</v>
      </c>
      <c r="G33" s="2" t="s">
        <v>598</v>
      </c>
      <c r="H33" s="2" t="s">
        <v>598</v>
      </c>
      <c r="I33" s="2" t="s">
        <v>598</v>
      </c>
      <c r="J33" s="2" t="s">
        <v>599</v>
      </c>
      <c r="K33" s="2" t="s">
        <v>598</v>
      </c>
      <c r="L33" s="2" t="s">
        <v>598</v>
      </c>
      <c r="M33" s="2" t="s">
        <v>598</v>
      </c>
      <c r="N33" s="2" t="s">
        <v>598</v>
      </c>
      <c r="O33" s="2" t="s">
        <v>598</v>
      </c>
      <c r="P33" s="2" t="s">
        <v>598</v>
      </c>
      <c r="Q33" s="2" t="s">
        <v>599</v>
      </c>
      <c r="R33" s="2" t="s">
        <v>598</v>
      </c>
      <c r="S33" s="2" t="s">
        <v>598</v>
      </c>
      <c r="T33" s="2" t="s">
        <v>598</v>
      </c>
      <c r="U33" s="2" t="s">
        <v>598</v>
      </c>
      <c r="V33" s="2" t="s">
        <v>598</v>
      </c>
      <c r="Y33" s="20">
        <f t="shared" si="0"/>
        <v>0</v>
      </c>
    </row>
    <row r="34" spans="1:25" ht="15" customHeight="1" x14ac:dyDescent="0.25">
      <c r="A34" s="2" t="s">
        <v>55</v>
      </c>
      <c r="B34" s="2" t="s">
        <v>57</v>
      </c>
      <c r="C34" s="2">
        <v>2014</v>
      </c>
      <c r="D34" s="2" t="s">
        <v>599</v>
      </c>
      <c r="E34" s="2" t="s">
        <v>598</v>
      </c>
      <c r="F34" s="2" t="s">
        <v>598</v>
      </c>
      <c r="G34" s="2" t="s">
        <v>598</v>
      </c>
      <c r="H34" s="2" t="s">
        <v>598</v>
      </c>
      <c r="I34" s="2" t="s">
        <v>598</v>
      </c>
      <c r="J34" s="2" t="s">
        <v>599</v>
      </c>
      <c r="K34" s="2" t="s">
        <v>598</v>
      </c>
      <c r="L34" s="2" t="s">
        <v>598</v>
      </c>
      <c r="M34" s="2" t="s">
        <v>598</v>
      </c>
      <c r="N34" s="2" t="s">
        <v>598</v>
      </c>
      <c r="O34" s="2" t="s">
        <v>598</v>
      </c>
      <c r="P34" s="2" t="s">
        <v>598</v>
      </c>
      <c r="Q34" s="2" t="s">
        <v>599</v>
      </c>
      <c r="R34" s="2" t="s">
        <v>598</v>
      </c>
      <c r="S34" s="2" t="s">
        <v>598</v>
      </c>
      <c r="T34" s="2" t="s">
        <v>598</v>
      </c>
      <c r="U34" s="2" t="s">
        <v>598</v>
      </c>
      <c r="V34" s="2" t="s">
        <v>598</v>
      </c>
      <c r="Y34" s="20">
        <f t="shared" si="0"/>
        <v>0</v>
      </c>
    </row>
    <row r="35" spans="1:25" ht="15" customHeight="1" x14ac:dyDescent="0.25">
      <c r="A35" s="2" t="s">
        <v>58</v>
      </c>
      <c r="B35" s="2" t="s">
        <v>59</v>
      </c>
      <c r="C35" s="2">
        <v>2014</v>
      </c>
      <c r="D35" s="2" t="s">
        <v>659</v>
      </c>
      <c r="E35" s="2" t="s">
        <v>656</v>
      </c>
      <c r="F35" s="2">
        <v>0</v>
      </c>
      <c r="G35" s="2" t="s">
        <v>660</v>
      </c>
      <c r="H35" s="2">
        <v>17.899999999999999</v>
      </c>
      <c r="I35" s="2">
        <v>85</v>
      </c>
      <c r="J35" s="2" t="s">
        <v>599</v>
      </c>
      <c r="K35" s="2" t="s">
        <v>598</v>
      </c>
      <c r="L35" s="2" t="s">
        <v>598</v>
      </c>
      <c r="M35" s="2" t="s">
        <v>598</v>
      </c>
      <c r="N35" s="2" t="s">
        <v>598</v>
      </c>
      <c r="O35" s="2" t="s">
        <v>598</v>
      </c>
      <c r="P35" s="2" t="s">
        <v>598</v>
      </c>
      <c r="Q35" s="2" t="s">
        <v>599</v>
      </c>
      <c r="R35" s="2" t="s">
        <v>598</v>
      </c>
      <c r="S35" s="2" t="s">
        <v>598</v>
      </c>
      <c r="T35" s="2" t="s">
        <v>598</v>
      </c>
      <c r="U35" s="2" t="s">
        <v>598</v>
      </c>
      <c r="V35" s="2" t="s">
        <v>598</v>
      </c>
      <c r="Y35" s="20">
        <f t="shared" si="0"/>
        <v>17.899999999999999</v>
      </c>
    </row>
    <row r="36" spans="1:25"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T36" s="2" t="s">
        <v>599</v>
      </c>
      <c r="U36" s="2" t="s">
        <v>599</v>
      </c>
      <c r="V36" s="2" t="s">
        <v>599</v>
      </c>
      <c r="Y36" s="20">
        <f t="shared" si="0"/>
        <v>0</v>
      </c>
    </row>
    <row r="37" spans="1:25"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T37" s="2" t="s">
        <v>599</v>
      </c>
      <c r="U37" s="2" t="s">
        <v>599</v>
      </c>
      <c r="V37" s="2" t="s">
        <v>599</v>
      </c>
      <c r="Y37" s="20">
        <f t="shared" si="0"/>
        <v>0</v>
      </c>
    </row>
    <row r="38" spans="1:25" ht="15" customHeight="1" x14ac:dyDescent="0.25">
      <c r="A38" s="2" t="s">
        <v>63</v>
      </c>
      <c r="B38" s="2" t="s">
        <v>64</v>
      </c>
      <c r="C38" s="2">
        <v>2014</v>
      </c>
      <c r="D38" s="2" t="s">
        <v>599</v>
      </c>
      <c r="E38" s="2" t="s">
        <v>598</v>
      </c>
      <c r="F38" s="2" t="s">
        <v>598</v>
      </c>
      <c r="G38" s="2" t="s">
        <v>598</v>
      </c>
      <c r="H38" s="2" t="s">
        <v>598</v>
      </c>
      <c r="I38" s="2" t="s">
        <v>598</v>
      </c>
      <c r="J38" s="2" t="s">
        <v>599</v>
      </c>
      <c r="K38" s="2" t="s">
        <v>598</v>
      </c>
      <c r="L38" s="2" t="s">
        <v>598</v>
      </c>
      <c r="M38" s="2" t="s">
        <v>598</v>
      </c>
      <c r="N38" s="2" t="s">
        <v>598</v>
      </c>
      <c r="O38" s="2" t="s">
        <v>598</v>
      </c>
      <c r="P38" s="2" t="s">
        <v>598</v>
      </c>
      <c r="Q38" s="2" t="s">
        <v>599</v>
      </c>
      <c r="R38" s="2" t="s">
        <v>598</v>
      </c>
      <c r="S38" s="2" t="s">
        <v>598</v>
      </c>
      <c r="T38" s="2" t="s">
        <v>598</v>
      </c>
      <c r="U38" s="2" t="s">
        <v>598</v>
      </c>
      <c r="V38" s="2" t="s">
        <v>598</v>
      </c>
      <c r="Y38" s="20">
        <f t="shared" si="0"/>
        <v>0</v>
      </c>
    </row>
    <row r="39" spans="1:25" ht="15" customHeight="1" x14ac:dyDescent="0.25">
      <c r="A39" s="2" t="s">
        <v>65</v>
      </c>
      <c r="B39" s="2" t="s">
        <v>66</v>
      </c>
      <c r="C39" s="2">
        <v>2014</v>
      </c>
      <c r="D39" s="2" t="s">
        <v>599</v>
      </c>
      <c r="E39" s="2" t="s">
        <v>598</v>
      </c>
      <c r="F39" s="2" t="s">
        <v>598</v>
      </c>
      <c r="G39" s="2" t="s">
        <v>598</v>
      </c>
      <c r="H39" s="2" t="s">
        <v>598</v>
      </c>
      <c r="I39" s="2" t="s">
        <v>598</v>
      </c>
      <c r="J39" s="2" t="s">
        <v>599</v>
      </c>
      <c r="K39" s="2" t="s">
        <v>598</v>
      </c>
      <c r="L39" s="2" t="s">
        <v>598</v>
      </c>
      <c r="M39" s="2" t="s">
        <v>598</v>
      </c>
      <c r="N39" s="2" t="s">
        <v>598</v>
      </c>
      <c r="O39" s="2" t="s">
        <v>598</v>
      </c>
      <c r="P39" s="2" t="s">
        <v>598</v>
      </c>
      <c r="Q39" s="2" t="s">
        <v>599</v>
      </c>
      <c r="R39" s="2" t="s">
        <v>598</v>
      </c>
      <c r="S39" s="2" t="s">
        <v>598</v>
      </c>
      <c r="T39" s="2" t="s">
        <v>598</v>
      </c>
      <c r="U39" s="2" t="s">
        <v>598</v>
      </c>
      <c r="V39" s="2" t="s">
        <v>598</v>
      </c>
      <c r="Y39" s="20">
        <f t="shared" si="0"/>
        <v>0</v>
      </c>
    </row>
    <row r="40" spans="1:25" ht="15" customHeight="1" x14ac:dyDescent="0.25">
      <c r="A40" s="2" t="s">
        <v>65</v>
      </c>
      <c r="B40" s="2" t="s">
        <v>67</v>
      </c>
      <c r="C40" s="2">
        <v>2014</v>
      </c>
      <c r="D40" s="2" t="s">
        <v>599</v>
      </c>
      <c r="E40" s="2" t="s">
        <v>598</v>
      </c>
      <c r="F40" s="2" t="s">
        <v>598</v>
      </c>
      <c r="G40" s="2" t="s">
        <v>598</v>
      </c>
      <c r="H40" s="2" t="s">
        <v>598</v>
      </c>
      <c r="I40" s="2" t="s">
        <v>598</v>
      </c>
      <c r="J40" s="2" t="s">
        <v>599</v>
      </c>
      <c r="K40" s="2" t="s">
        <v>598</v>
      </c>
      <c r="L40" s="2" t="s">
        <v>598</v>
      </c>
      <c r="M40" s="2" t="s">
        <v>598</v>
      </c>
      <c r="N40" s="2" t="s">
        <v>598</v>
      </c>
      <c r="O40" s="2" t="s">
        <v>598</v>
      </c>
      <c r="P40" s="2" t="s">
        <v>598</v>
      </c>
      <c r="Q40" s="2" t="s">
        <v>599</v>
      </c>
      <c r="R40" s="2" t="s">
        <v>598</v>
      </c>
      <c r="S40" s="2" t="s">
        <v>598</v>
      </c>
      <c r="T40" s="2" t="s">
        <v>598</v>
      </c>
      <c r="U40" s="2" t="s">
        <v>598</v>
      </c>
      <c r="V40" s="2" t="s">
        <v>598</v>
      </c>
      <c r="Y40" s="20">
        <f t="shared" si="0"/>
        <v>0</v>
      </c>
    </row>
    <row r="41" spans="1:25" ht="15" customHeight="1" x14ac:dyDescent="0.25">
      <c r="A41" s="2" t="s">
        <v>68</v>
      </c>
      <c r="B41" s="2" t="s">
        <v>69</v>
      </c>
      <c r="C41" s="2">
        <v>2014</v>
      </c>
      <c r="D41" s="2" t="s">
        <v>661</v>
      </c>
      <c r="E41" s="2" t="s">
        <v>658</v>
      </c>
      <c r="F41" s="2">
        <v>1.516</v>
      </c>
      <c r="G41" s="2" t="s">
        <v>598</v>
      </c>
      <c r="H41" s="2" t="s">
        <v>598</v>
      </c>
      <c r="I41" s="2">
        <v>75</v>
      </c>
      <c r="J41" s="2" t="s">
        <v>599</v>
      </c>
      <c r="K41" s="2" t="s">
        <v>598</v>
      </c>
      <c r="L41" s="2" t="s">
        <v>598</v>
      </c>
      <c r="M41" s="2" t="s">
        <v>598</v>
      </c>
      <c r="N41" s="2" t="s">
        <v>598</v>
      </c>
      <c r="O41" s="2" t="s">
        <v>598</v>
      </c>
      <c r="P41" s="2" t="s">
        <v>598</v>
      </c>
      <c r="Q41" s="2" t="s">
        <v>599</v>
      </c>
      <c r="R41" s="2" t="s">
        <v>598</v>
      </c>
      <c r="S41" s="2" t="s">
        <v>598</v>
      </c>
      <c r="T41" s="2" t="s">
        <v>598</v>
      </c>
      <c r="U41" s="2" t="s">
        <v>598</v>
      </c>
      <c r="V41" s="2" t="s">
        <v>598</v>
      </c>
      <c r="Y41" s="20">
        <f t="shared" si="0"/>
        <v>1.516</v>
      </c>
    </row>
    <row r="42" spans="1:25" ht="15" customHeight="1" x14ac:dyDescent="0.25">
      <c r="A42" s="2" t="s">
        <v>68</v>
      </c>
      <c r="B42" s="2" t="s">
        <v>70</v>
      </c>
      <c r="C42" s="2">
        <v>2014</v>
      </c>
      <c r="D42" s="2" t="s">
        <v>599</v>
      </c>
      <c r="E42" s="2" t="s">
        <v>598</v>
      </c>
      <c r="F42" s="2" t="s">
        <v>598</v>
      </c>
      <c r="G42" s="2" t="s">
        <v>598</v>
      </c>
      <c r="H42" s="2" t="s">
        <v>598</v>
      </c>
      <c r="I42" s="2" t="s">
        <v>598</v>
      </c>
      <c r="J42" s="2" t="s">
        <v>599</v>
      </c>
      <c r="K42" s="2" t="s">
        <v>598</v>
      </c>
      <c r="L42" s="2" t="s">
        <v>598</v>
      </c>
      <c r="M42" s="2" t="s">
        <v>598</v>
      </c>
      <c r="N42" s="2" t="s">
        <v>598</v>
      </c>
      <c r="O42" s="2" t="s">
        <v>598</v>
      </c>
      <c r="P42" s="2" t="s">
        <v>598</v>
      </c>
      <c r="Q42" s="2" t="s">
        <v>599</v>
      </c>
      <c r="R42" s="2" t="s">
        <v>598</v>
      </c>
      <c r="S42" s="2" t="s">
        <v>598</v>
      </c>
      <c r="T42" s="2" t="s">
        <v>598</v>
      </c>
      <c r="U42" s="2" t="s">
        <v>598</v>
      </c>
      <c r="V42" s="2" t="s">
        <v>598</v>
      </c>
      <c r="Y42" s="20">
        <f t="shared" si="0"/>
        <v>0</v>
      </c>
    </row>
    <row r="43" spans="1:25" ht="15" customHeight="1" x14ac:dyDescent="0.25">
      <c r="A43" s="2" t="s">
        <v>71</v>
      </c>
      <c r="B43" s="2" t="s">
        <v>72</v>
      </c>
      <c r="C43" s="2">
        <v>2014</v>
      </c>
      <c r="D43" s="2" t="s">
        <v>599</v>
      </c>
      <c r="E43" s="2" t="s">
        <v>598</v>
      </c>
      <c r="F43" s="2" t="s">
        <v>598</v>
      </c>
      <c r="G43" s="2" t="s">
        <v>598</v>
      </c>
      <c r="H43" s="2" t="s">
        <v>598</v>
      </c>
      <c r="I43" s="2" t="s">
        <v>598</v>
      </c>
      <c r="J43" s="2" t="s">
        <v>599</v>
      </c>
      <c r="K43" s="2" t="s">
        <v>598</v>
      </c>
      <c r="L43" s="2" t="s">
        <v>598</v>
      </c>
      <c r="M43" s="2" t="s">
        <v>598</v>
      </c>
      <c r="N43" s="2" t="s">
        <v>598</v>
      </c>
      <c r="O43" s="2" t="s">
        <v>598</v>
      </c>
      <c r="P43" s="2" t="s">
        <v>598</v>
      </c>
      <c r="Q43" s="2" t="s">
        <v>599</v>
      </c>
      <c r="R43" s="2" t="s">
        <v>598</v>
      </c>
      <c r="S43" s="2" t="s">
        <v>598</v>
      </c>
      <c r="T43" s="2" t="s">
        <v>598</v>
      </c>
      <c r="U43" s="2" t="s">
        <v>598</v>
      </c>
      <c r="V43" s="2" t="s">
        <v>598</v>
      </c>
      <c r="Y43" s="20">
        <f t="shared" si="0"/>
        <v>0</v>
      </c>
    </row>
    <row r="44" spans="1:25" ht="15" customHeight="1" x14ac:dyDescent="0.25">
      <c r="A44" s="2" t="s">
        <v>71</v>
      </c>
      <c r="B44" s="2" t="s">
        <v>73</v>
      </c>
      <c r="C44" s="2">
        <v>2014</v>
      </c>
      <c r="D44" s="2" t="s">
        <v>599</v>
      </c>
      <c r="E44" s="2" t="s">
        <v>598</v>
      </c>
      <c r="F44" s="2" t="s">
        <v>598</v>
      </c>
      <c r="G44" s="2" t="s">
        <v>598</v>
      </c>
      <c r="H44" s="2" t="s">
        <v>598</v>
      </c>
      <c r="I44" s="2" t="s">
        <v>598</v>
      </c>
      <c r="J44" s="2" t="s">
        <v>599</v>
      </c>
      <c r="K44" s="2" t="s">
        <v>598</v>
      </c>
      <c r="L44" s="2" t="s">
        <v>598</v>
      </c>
      <c r="M44" s="2" t="s">
        <v>598</v>
      </c>
      <c r="N44" s="2" t="s">
        <v>598</v>
      </c>
      <c r="O44" s="2" t="s">
        <v>598</v>
      </c>
      <c r="P44" s="2" t="s">
        <v>598</v>
      </c>
      <c r="Q44" s="2" t="s">
        <v>599</v>
      </c>
      <c r="R44" s="2" t="s">
        <v>598</v>
      </c>
      <c r="S44" s="2" t="s">
        <v>598</v>
      </c>
      <c r="T44" s="2" t="s">
        <v>598</v>
      </c>
      <c r="U44" s="2" t="s">
        <v>598</v>
      </c>
      <c r="V44" s="2" t="s">
        <v>598</v>
      </c>
      <c r="Y44" s="20">
        <f t="shared" si="0"/>
        <v>0</v>
      </c>
    </row>
    <row r="45" spans="1:25" ht="15" customHeight="1" x14ac:dyDescent="0.25">
      <c r="A45" s="2" t="s">
        <v>71</v>
      </c>
      <c r="B45" s="2" t="s">
        <v>74</v>
      </c>
      <c r="C45" s="2">
        <v>2014</v>
      </c>
      <c r="D45" s="2" t="s">
        <v>599</v>
      </c>
      <c r="E45" s="2" t="s">
        <v>598</v>
      </c>
      <c r="F45" s="2" t="s">
        <v>598</v>
      </c>
      <c r="G45" s="2" t="s">
        <v>598</v>
      </c>
      <c r="H45" s="2" t="s">
        <v>598</v>
      </c>
      <c r="I45" s="2" t="s">
        <v>598</v>
      </c>
      <c r="J45" s="2" t="s">
        <v>599</v>
      </c>
      <c r="K45" s="2" t="s">
        <v>598</v>
      </c>
      <c r="L45" s="2" t="s">
        <v>598</v>
      </c>
      <c r="M45" s="2" t="s">
        <v>598</v>
      </c>
      <c r="N45" s="2" t="s">
        <v>598</v>
      </c>
      <c r="O45" s="2" t="s">
        <v>598</v>
      </c>
      <c r="P45" s="2" t="s">
        <v>598</v>
      </c>
      <c r="Q45" s="2" t="s">
        <v>599</v>
      </c>
      <c r="R45" s="2" t="s">
        <v>598</v>
      </c>
      <c r="S45" s="2" t="s">
        <v>598</v>
      </c>
      <c r="T45" s="2" t="s">
        <v>598</v>
      </c>
      <c r="U45" s="2" t="s">
        <v>598</v>
      </c>
      <c r="V45" s="2" t="s">
        <v>598</v>
      </c>
      <c r="Y45" s="20">
        <f t="shared" si="0"/>
        <v>0</v>
      </c>
    </row>
    <row r="46" spans="1:25" ht="15" customHeight="1" x14ac:dyDescent="0.25">
      <c r="A46" s="2" t="s">
        <v>71</v>
      </c>
      <c r="B46" s="2" t="s">
        <v>75</v>
      </c>
      <c r="C46" s="2">
        <v>2014</v>
      </c>
      <c r="D46" s="2" t="s">
        <v>599</v>
      </c>
      <c r="E46" s="2" t="s">
        <v>598</v>
      </c>
      <c r="F46" s="2" t="s">
        <v>598</v>
      </c>
      <c r="G46" s="2" t="s">
        <v>598</v>
      </c>
      <c r="H46" s="2" t="s">
        <v>598</v>
      </c>
      <c r="I46" s="2" t="s">
        <v>598</v>
      </c>
      <c r="J46" s="2" t="s">
        <v>599</v>
      </c>
      <c r="K46" s="2" t="s">
        <v>598</v>
      </c>
      <c r="L46" s="2" t="s">
        <v>598</v>
      </c>
      <c r="M46" s="2" t="s">
        <v>598</v>
      </c>
      <c r="N46" s="2" t="s">
        <v>598</v>
      </c>
      <c r="O46" s="2" t="s">
        <v>598</v>
      </c>
      <c r="P46" s="2" t="s">
        <v>598</v>
      </c>
      <c r="Q46" s="2" t="s">
        <v>599</v>
      </c>
      <c r="R46" s="2" t="s">
        <v>598</v>
      </c>
      <c r="S46" s="2" t="s">
        <v>598</v>
      </c>
      <c r="T46" s="2" t="s">
        <v>598</v>
      </c>
      <c r="U46" s="2" t="s">
        <v>598</v>
      </c>
      <c r="V46" s="2" t="s">
        <v>598</v>
      </c>
      <c r="Y46" s="20">
        <f t="shared" si="0"/>
        <v>0</v>
      </c>
    </row>
    <row r="47" spans="1:25" ht="15" customHeight="1" x14ac:dyDescent="0.25">
      <c r="A47" s="2" t="s">
        <v>76</v>
      </c>
      <c r="B47" s="2" t="s">
        <v>77</v>
      </c>
      <c r="C47" s="2">
        <v>2014</v>
      </c>
      <c r="D47" s="2" t="s">
        <v>599</v>
      </c>
      <c r="E47" s="2" t="s">
        <v>598</v>
      </c>
      <c r="F47" s="2" t="s">
        <v>598</v>
      </c>
      <c r="G47" s="2" t="s">
        <v>598</v>
      </c>
      <c r="H47" s="2" t="s">
        <v>598</v>
      </c>
      <c r="I47" s="2" t="s">
        <v>598</v>
      </c>
      <c r="J47" s="2" t="s">
        <v>599</v>
      </c>
      <c r="K47" s="2" t="s">
        <v>598</v>
      </c>
      <c r="L47" s="2" t="s">
        <v>598</v>
      </c>
      <c r="M47" s="2" t="s">
        <v>598</v>
      </c>
      <c r="N47" s="2" t="s">
        <v>598</v>
      </c>
      <c r="O47" s="2" t="s">
        <v>598</v>
      </c>
      <c r="P47" s="2" t="s">
        <v>598</v>
      </c>
      <c r="Q47" s="2" t="s">
        <v>599</v>
      </c>
      <c r="R47" s="2" t="s">
        <v>598</v>
      </c>
      <c r="S47" s="2" t="s">
        <v>598</v>
      </c>
      <c r="T47" s="2" t="s">
        <v>598</v>
      </c>
      <c r="U47" s="2" t="s">
        <v>598</v>
      </c>
      <c r="V47" s="2" t="s">
        <v>598</v>
      </c>
      <c r="Y47" s="20">
        <f t="shared" si="0"/>
        <v>0</v>
      </c>
    </row>
    <row r="48" spans="1:25"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T48" s="2" t="s">
        <v>599</v>
      </c>
      <c r="U48" s="2" t="s">
        <v>599</v>
      </c>
      <c r="V48" s="2" t="s">
        <v>599</v>
      </c>
      <c r="Y48" s="20">
        <f t="shared" si="0"/>
        <v>0</v>
      </c>
    </row>
    <row r="49" spans="1:25" ht="15" customHeight="1" x14ac:dyDescent="0.25">
      <c r="A49" s="2" t="s">
        <v>76</v>
      </c>
      <c r="B49" s="2" t="s">
        <v>79</v>
      </c>
      <c r="C49" s="2">
        <v>2014</v>
      </c>
      <c r="D49" s="2" t="s">
        <v>599</v>
      </c>
      <c r="E49" s="2" t="s">
        <v>598</v>
      </c>
      <c r="F49" s="2" t="s">
        <v>598</v>
      </c>
      <c r="G49" s="2" t="s">
        <v>598</v>
      </c>
      <c r="H49" s="2" t="s">
        <v>598</v>
      </c>
      <c r="I49" s="2" t="s">
        <v>598</v>
      </c>
      <c r="J49" s="2" t="s">
        <v>599</v>
      </c>
      <c r="K49" s="2" t="s">
        <v>598</v>
      </c>
      <c r="L49" s="2" t="s">
        <v>598</v>
      </c>
      <c r="M49" s="2" t="s">
        <v>598</v>
      </c>
      <c r="N49" s="2" t="s">
        <v>598</v>
      </c>
      <c r="O49" s="2" t="s">
        <v>598</v>
      </c>
      <c r="P49" s="2" t="s">
        <v>598</v>
      </c>
      <c r="Q49" s="2" t="s">
        <v>599</v>
      </c>
      <c r="R49" s="2" t="s">
        <v>598</v>
      </c>
      <c r="S49" s="2" t="s">
        <v>598</v>
      </c>
      <c r="T49" s="2" t="s">
        <v>598</v>
      </c>
      <c r="U49" s="2" t="s">
        <v>598</v>
      </c>
      <c r="V49" s="2" t="s">
        <v>598</v>
      </c>
      <c r="Y49" s="20">
        <f t="shared" si="0"/>
        <v>0</v>
      </c>
    </row>
    <row r="50" spans="1:25" ht="15" customHeight="1" x14ac:dyDescent="0.25">
      <c r="A50" s="2" t="s">
        <v>76</v>
      </c>
      <c r="B50" s="2" t="s">
        <v>80</v>
      </c>
      <c r="C50" s="2">
        <v>2014</v>
      </c>
      <c r="D50" s="2" t="s">
        <v>599</v>
      </c>
      <c r="E50" s="2" t="s">
        <v>598</v>
      </c>
      <c r="F50" s="2" t="s">
        <v>598</v>
      </c>
      <c r="G50" s="2" t="s">
        <v>598</v>
      </c>
      <c r="H50" s="2" t="s">
        <v>598</v>
      </c>
      <c r="I50" s="2" t="s">
        <v>598</v>
      </c>
      <c r="J50" s="2" t="s">
        <v>599</v>
      </c>
      <c r="K50" s="2" t="s">
        <v>598</v>
      </c>
      <c r="L50" s="2" t="s">
        <v>598</v>
      </c>
      <c r="M50" s="2" t="s">
        <v>598</v>
      </c>
      <c r="N50" s="2" t="s">
        <v>598</v>
      </c>
      <c r="O50" s="2" t="s">
        <v>598</v>
      </c>
      <c r="P50" s="2" t="s">
        <v>598</v>
      </c>
      <c r="Q50" s="2" t="s">
        <v>599</v>
      </c>
      <c r="R50" s="2" t="s">
        <v>598</v>
      </c>
      <c r="S50" s="2" t="s">
        <v>598</v>
      </c>
      <c r="T50" s="2" t="s">
        <v>598</v>
      </c>
      <c r="U50" s="2" t="s">
        <v>598</v>
      </c>
      <c r="V50" s="2" t="s">
        <v>598</v>
      </c>
      <c r="Y50" s="20">
        <f t="shared" si="0"/>
        <v>0</v>
      </c>
    </row>
    <row r="51" spans="1:25" ht="15" customHeight="1" x14ac:dyDescent="0.25">
      <c r="A51" s="2" t="s">
        <v>76</v>
      </c>
      <c r="B51" s="2" t="s">
        <v>81</v>
      </c>
      <c r="C51" s="2">
        <v>2014</v>
      </c>
      <c r="D51" s="2" t="s">
        <v>599</v>
      </c>
      <c r="E51" s="2" t="s">
        <v>598</v>
      </c>
      <c r="F51" s="2" t="s">
        <v>598</v>
      </c>
      <c r="G51" s="2" t="s">
        <v>598</v>
      </c>
      <c r="H51" s="2" t="s">
        <v>598</v>
      </c>
      <c r="I51" s="2" t="s">
        <v>598</v>
      </c>
      <c r="J51" s="2" t="s">
        <v>599</v>
      </c>
      <c r="K51" s="2" t="s">
        <v>598</v>
      </c>
      <c r="L51" s="2" t="s">
        <v>598</v>
      </c>
      <c r="M51" s="2" t="s">
        <v>598</v>
      </c>
      <c r="N51" s="2" t="s">
        <v>598</v>
      </c>
      <c r="O51" s="2" t="s">
        <v>598</v>
      </c>
      <c r="P51" s="2" t="s">
        <v>598</v>
      </c>
      <c r="Q51" s="2" t="s">
        <v>599</v>
      </c>
      <c r="R51" s="2" t="s">
        <v>598</v>
      </c>
      <c r="S51" s="2" t="s">
        <v>598</v>
      </c>
      <c r="T51" s="2" t="s">
        <v>598</v>
      </c>
      <c r="U51" s="2" t="s">
        <v>598</v>
      </c>
      <c r="V51" s="2" t="s">
        <v>598</v>
      </c>
      <c r="Y51" s="20">
        <f t="shared" si="0"/>
        <v>0</v>
      </c>
    </row>
    <row r="52" spans="1:25" ht="15" customHeight="1" x14ac:dyDescent="0.25">
      <c r="A52" s="2" t="s">
        <v>76</v>
      </c>
      <c r="B52" s="2" t="s">
        <v>82</v>
      </c>
      <c r="C52" s="2">
        <v>2014</v>
      </c>
      <c r="D52" s="2" t="s">
        <v>599</v>
      </c>
      <c r="E52" s="2" t="s">
        <v>598</v>
      </c>
      <c r="F52" s="2" t="s">
        <v>598</v>
      </c>
      <c r="G52" s="2" t="s">
        <v>598</v>
      </c>
      <c r="H52" s="2" t="s">
        <v>598</v>
      </c>
      <c r="I52" s="2" t="s">
        <v>598</v>
      </c>
      <c r="J52" s="2" t="s">
        <v>599</v>
      </c>
      <c r="K52" s="2" t="s">
        <v>598</v>
      </c>
      <c r="L52" s="2" t="s">
        <v>598</v>
      </c>
      <c r="M52" s="2" t="s">
        <v>598</v>
      </c>
      <c r="N52" s="2" t="s">
        <v>598</v>
      </c>
      <c r="O52" s="2" t="s">
        <v>598</v>
      </c>
      <c r="P52" s="2" t="s">
        <v>598</v>
      </c>
      <c r="Q52" s="2" t="s">
        <v>599</v>
      </c>
      <c r="R52" s="2" t="s">
        <v>598</v>
      </c>
      <c r="S52" s="2" t="s">
        <v>598</v>
      </c>
      <c r="T52" s="2" t="s">
        <v>598</v>
      </c>
      <c r="U52" s="2" t="s">
        <v>598</v>
      </c>
      <c r="V52" s="2" t="s">
        <v>598</v>
      </c>
      <c r="Y52" s="20">
        <f t="shared" si="0"/>
        <v>0</v>
      </c>
    </row>
    <row r="53" spans="1:25" ht="15" customHeight="1" x14ac:dyDescent="0.25">
      <c r="A53" s="2" t="s">
        <v>76</v>
      </c>
      <c r="B53" s="2" t="s">
        <v>83</v>
      </c>
      <c r="C53" s="2">
        <v>2014</v>
      </c>
      <c r="D53" s="2" t="s">
        <v>662</v>
      </c>
      <c r="E53" s="2" t="s">
        <v>634</v>
      </c>
      <c r="F53" s="2">
        <v>151.30658679999999</v>
      </c>
      <c r="G53" s="2" t="s">
        <v>598</v>
      </c>
      <c r="H53" s="2" t="s">
        <v>598</v>
      </c>
      <c r="I53" s="2" t="s">
        <v>598</v>
      </c>
      <c r="J53" s="2" t="s">
        <v>599</v>
      </c>
      <c r="K53" s="2" t="s">
        <v>598</v>
      </c>
      <c r="L53" s="2" t="s">
        <v>598</v>
      </c>
      <c r="M53" s="2" t="s">
        <v>598</v>
      </c>
      <c r="N53" s="2" t="s">
        <v>598</v>
      </c>
      <c r="O53" s="2" t="s">
        <v>598</v>
      </c>
      <c r="P53" s="2" t="s">
        <v>598</v>
      </c>
      <c r="Q53" s="2" t="s">
        <v>599</v>
      </c>
      <c r="R53" s="2" t="s">
        <v>598</v>
      </c>
      <c r="S53" s="2" t="s">
        <v>598</v>
      </c>
      <c r="T53" s="2" t="s">
        <v>598</v>
      </c>
      <c r="U53" s="2" t="s">
        <v>598</v>
      </c>
      <c r="V53" s="2" t="s">
        <v>598</v>
      </c>
      <c r="Y53" s="20">
        <f t="shared" si="0"/>
        <v>151.30658679999999</v>
      </c>
    </row>
    <row r="54" spans="1:25" ht="15" customHeight="1" x14ac:dyDescent="0.25">
      <c r="A54" s="2" t="s">
        <v>76</v>
      </c>
      <c r="B54" s="2" t="s">
        <v>84</v>
      </c>
      <c r="C54" s="2">
        <v>2014</v>
      </c>
      <c r="D54" s="2" t="s">
        <v>663</v>
      </c>
      <c r="E54" s="2" t="s">
        <v>598</v>
      </c>
      <c r="F54" s="2" t="s">
        <v>598</v>
      </c>
      <c r="G54" s="2" t="s">
        <v>598</v>
      </c>
      <c r="H54" s="2" t="s">
        <v>598</v>
      </c>
      <c r="I54" s="2" t="s">
        <v>598</v>
      </c>
      <c r="J54" s="2" t="s">
        <v>599</v>
      </c>
      <c r="K54" s="2" t="s">
        <v>598</v>
      </c>
      <c r="L54" s="2" t="s">
        <v>598</v>
      </c>
      <c r="M54" s="2" t="s">
        <v>598</v>
      </c>
      <c r="N54" s="2" t="s">
        <v>598</v>
      </c>
      <c r="O54" s="2" t="s">
        <v>598</v>
      </c>
      <c r="P54" s="2" t="s">
        <v>598</v>
      </c>
      <c r="Q54" s="2" t="s">
        <v>599</v>
      </c>
      <c r="R54" s="2" t="s">
        <v>598</v>
      </c>
      <c r="S54" s="2" t="s">
        <v>598</v>
      </c>
      <c r="T54" s="2" t="s">
        <v>598</v>
      </c>
      <c r="U54" s="2" t="s">
        <v>598</v>
      </c>
      <c r="V54" s="2" t="s">
        <v>598</v>
      </c>
      <c r="Y54" s="20">
        <f t="shared" si="0"/>
        <v>0</v>
      </c>
    </row>
    <row r="55" spans="1:25" ht="15" customHeight="1" x14ac:dyDescent="0.25">
      <c r="A55" s="2" t="s">
        <v>76</v>
      </c>
      <c r="B55" s="2" t="s">
        <v>85</v>
      </c>
      <c r="C55" s="2">
        <v>2014</v>
      </c>
      <c r="D55" s="2" t="s">
        <v>599</v>
      </c>
      <c r="E55" s="2" t="s">
        <v>598</v>
      </c>
      <c r="F55" s="2" t="s">
        <v>598</v>
      </c>
      <c r="G55" s="2" t="s">
        <v>598</v>
      </c>
      <c r="H55" s="2" t="s">
        <v>598</v>
      </c>
      <c r="I55" s="2" t="s">
        <v>598</v>
      </c>
      <c r="J55" s="2" t="s">
        <v>599</v>
      </c>
      <c r="K55" s="2" t="s">
        <v>598</v>
      </c>
      <c r="L55" s="2" t="s">
        <v>598</v>
      </c>
      <c r="M55" s="2" t="s">
        <v>598</v>
      </c>
      <c r="N55" s="2" t="s">
        <v>598</v>
      </c>
      <c r="O55" s="2" t="s">
        <v>598</v>
      </c>
      <c r="P55" s="2" t="s">
        <v>598</v>
      </c>
      <c r="Q55" s="2" t="s">
        <v>599</v>
      </c>
      <c r="R55" s="2" t="s">
        <v>598</v>
      </c>
      <c r="S55" s="2" t="s">
        <v>598</v>
      </c>
      <c r="T55" s="2" t="s">
        <v>598</v>
      </c>
      <c r="U55" s="2" t="s">
        <v>598</v>
      </c>
      <c r="V55" s="2" t="s">
        <v>598</v>
      </c>
      <c r="Y55" s="20">
        <f t="shared" si="0"/>
        <v>0</v>
      </c>
    </row>
    <row r="56" spans="1:25" ht="15" customHeight="1" x14ac:dyDescent="0.25">
      <c r="A56" s="2" t="s">
        <v>76</v>
      </c>
      <c r="B56" s="2" t="s">
        <v>86</v>
      </c>
      <c r="C56" s="2">
        <v>2014</v>
      </c>
      <c r="D56" s="2" t="s">
        <v>599</v>
      </c>
      <c r="E56" s="2" t="s">
        <v>598</v>
      </c>
      <c r="F56" s="2" t="s">
        <v>598</v>
      </c>
      <c r="G56" s="2" t="s">
        <v>598</v>
      </c>
      <c r="H56" s="2" t="s">
        <v>598</v>
      </c>
      <c r="I56" s="2" t="s">
        <v>598</v>
      </c>
      <c r="J56" s="2" t="s">
        <v>599</v>
      </c>
      <c r="K56" s="2" t="s">
        <v>598</v>
      </c>
      <c r="L56" s="2" t="s">
        <v>598</v>
      </c>
      <c r="M56" s="2" t="s">
        <v>598</v>
      </c>
      <c r="N56" s="2" t="s">
        <v>598</v>
      </c>
      <c r="O56" s="2" t="s">
        <v>598</v>
      </c>
      <c r="P56" s="2" t="s">
        <v>598</v>
      </c>
      <c r="Q56" s="2" t="s">
        <v>599</v>
      </c>
      <c r="R56" s="2" t="s">
        <v>598</v>
      </c>
      <c r="S56" s="2" t="s">
        <v>598</v>
      </c>
      <c r="T56" s="2" t="s">
        <v>598</v>
      </c>
      <c r="U56" s="2" t="s">
        <v>598</v>
      </c>
      <c r="V56" s="2" t="s">
        <v>598</v>
      </c>
      <c r="Y56" s="20">
        <f t="shared" si="0"/>
        <v>0</v>
      </c>
    </row>
    <row r="57" spans="1:25" ht="15" customHeight="1" x14ac:dyDescent="0.25">
      <c r="A57" s="2" t="s">
        <v>76</v>
      </c>
      <c r="B57" s="2" t="s">
        <v>87</v>
      </c>
      <c r="C57" s="2">
        <v>2014</v>
      </c>
      <c r="D57" s="2" t="s">
        <v>664</v>
      </c>
      <c r="E57" s="2" t="s">
        <v>658</v>
      </c>
      <c r="F57" s="2">
        <v>16.215</v>
      </c>
      <c r="G57" s="2" t="s">
        <v>598</v>
      </c>
      <c r="H57" s="2" t="s">
        <v>598</v>
      </c>
      <c r="I57" s="2" t="s">
        <v>598</v>
      </c>
      <c r="J57" s="2" t="s">
        <v>599</v>
      </c>
      <c r="K57" s="2" t="s">
        <v>598</v>
      </c>
      <c r="L57" s="2" t="s">
        <v>598</v>
      </c>
      <c r="M57" s="2" t="s">
        <v>598</v>
      </c>
      <c r="N57" s="2" t="s">
        <v>598</v>
      </c>
      <c r="O57" s="2" t="s">
        <v>598</v>
      </c>
      <c r="P57" s="2" t="s">
        <v>598</v>
      </c>
      <c r="Q57" s="2" t="s">
        <v>599</v>
      </c>
      <c r="R57" s="2" t="s">
        <v>598</v>
      </c>
      <c r="S57" s="2" t="s">
        <v>598</v>
      </c>
      <c r="T57" s="2" t="s">
        <v>598</v>
      </c>
      <c r="U57" s="2" t="s">
        <v>598</v>
      </c>
      <c r="V57" s="2" t="s">
        <v>598</v>
      </c>
      <c r="Y57" s="20">
        <f t="shared" si="0"/>
        <v>16.215</v>
      </c>
    </row>
    <row r="58" spans="1:25"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T58" s="2" t="s">
        <v>599</v>
      </c>
      <c r="U58" s="2" t="s">
        <v>599</v>
      </c>
      <c r="V58" s="2" t="s">
        <v>599</v>
      </c>
      <c r="Y58" s="20">
        <f t="shared" si="0"/>
        <v>0</v>
      </c>
    </row>
    <row r="59" spans="1:25" ht="15" customHeight="1" x14ac:dyDescent="0.25">
      <c r="A59" s="2" t="s">
        <v>76</v>
      </c>
      <c r="B59" s="2" t="s">
        <v>89</v>
      </c>
      <c r="C59" s="2">
        <v>2014</v>
      </c>
      <c r="D59" s="2" t="s">
        <v>599</v>
      </c>
      <c r="E59" s="2" t="s">
        <v>598</v>
      </c>
      <c r="F59" s="2" t="s">
        <v>598</v>
      </c>
      <c r="G59" s="2" t="s">
        <v>598</v>
      </c>
      <c r="H59" s="2" t="s">
        <v>598</v>
      </c>
      <c r="I59" s="2" t="s">
        <v>598</v>
      </c>
      <c r="J59" s="2" t="s">
        <v>599</v>
      </c>
      <c r="K59" s="2" t="s">
        <v>598</v>
      </c>
      <c r="L59" s="2" t="s">
        <v>598</v>
      </c>
      <c r="M59" s="2" t="s">
        <v>598</v>
      </c>
      <c r="N59" s="2" t="s">
        <v>598</v>
      </c>
      <c r="O59" s="2" t="s">
        <v>598</v>
      </c>
      <c r="P59" s="2" t="s">
        <v>598</v>
      </c>
      <c r="Q59" s="2" t="s">
        <v>599</v>
      </c>
      <c r="R59" s="2" t="s">
        <v>598</v>
      </c>
      <c r="S59" s="2" t="s">
        <v>598</v>
      </c>
      <c r="T59" s="2" t="s">
        <v>598</v>
      </c>
      <c r="U59" s="2" t="s">
        <v>598</v>
      </c>
      <c r="V59" s="2" t="s">
        <v>598</v>
      </c>
      <c r="Y59" s="20">
        <f t="shared" si="0"/>
        <v>0</v>
      </c>
    </row>
    <row r="60" spans="1:25" ht="15" customHeight="1" x14ac:dyDescent="0.25">
      <c r="A60" s="2" t="s">
        <v>76</v>
      </c>
      <c r="B60" s="2" t="s">
        <v>90</v>
      </c>
      <c r="C60" s="2">
        <v>2014</v>
      </c>
      <c r="D60" s="2" t="s">
        <v>599</v>
      </c>
      <c r="E60" s="2" t="s">
        <v>598</v>
      </c>
      <c r="F60" s="2" t="s">
        <v>598</v>
      </c>
      <c r="G60" s="2" t="s">
        <v>598</v>
      </c>
      <c r="H60" s="2" t="s">
        <v>598</v>
      </c>
      <c r="I60" s="2" t="s">
        <v>598</v>
      </c>
      <c r="J60" s="2" t="s">
        <v>599</v>
      </c>
      <c r="K60" s="2" t="s">
        <v>598</v>
      </c>
      <c r="L60" s="2" t="s">
        <v>598</v>
      </c>
      <c r="M60" s="2" t="s">
        <v>598</v>
      </c>
      <c r="N60" s="2" t="s">
        <v>598</v>
      </c>
      <c r="O60" s="2" t="s">
        <v>598</v>
      </c>
      <c r="P60" s="2" t="s">
        <v>598</v>
      </c>
      <c r="Q60" s="2" t="s">
        <v>599</v>
      </c>
      <c r="R60" s="2" t="s">
        <v>598</v>
      </c>
      <c r="S60" s="2" t="s">
        <v>598</v>
      </c>
      <c r="T60" s="2" t="s">
        <v>598</v>
      </c>
      <c r="U60" s="2" t="s">
        <v>598</v>
      </c>
      <c r="V60" s="2" t="s">
        <v>598</v>
      </c>
      <c r="Y60" s="20">
        <f t="shared" si="0"/>
        <v>0</v>
      </c>
    </row>
    <row r="61" spans="1:25" ht="15" customHeight="1" x14ac:dyDescent="0.25">
      <c r="A61" s="2" t="s">
        <v>76</v>
      </c>
      <c r="B61" s="2" t="s">
        <v>91</v>
      </c>
      <c r="C61" s="2">
        <v>2014</v>
      </c>
      <c r="D61" s="2" t="s">
        <v>599</v>
      </c>
      <c r="E61" s="2" t="s">
        <v>598</v>
      </c>
      <c r="F61" s="2" t="s">
        <v>598</v>
      </c>
      <c r="G61" s="2" t="s">
        <v>598</v>
      </c>
      <c r="H61" s="2" t="s">
        <v>598</v>
      </c>
      <c r="I61" s="2" t="s">
        <v>598</v>
      </c>
      <c r="J61" s="2" t="s">
        <v>599</v>
      </c>
      <c r="K61" s="2" t="s">
        <v>598</v>
      </c>
      <c r="L61" s="2" t="s">
        <v>598</v>
      </c>
      <c r="M61" s="2" t="s">
        <v>598</v>
      </c>
      <c r="N61" s="2" t="s">
        <v>598</v>
      </c>
      <c r="O61" s="2" t="s">
        <v>598</v>
      </c>
      <c r="P61" s="2" t="s">
        <v>598</v>
      </c>
      <c r="Q61" s="2" t="s">
        <v>599</v>
      </c>
      <c r="R61" s="2" t="s">
        <v>598</v>
      </c>
      <c r="S61" s="2" t="s">
        <v>598</v>
      </c>
      <c r="T61" s="2" t="s">
        <v>598</v>
      </c>
      <c r="U61" s="2" t="s">
        <v>598</v>
      </c>
      <c r="V61" s="2" t="s">
        <v>598</v>
      </c>
      <c r="Y61" s="20">
        <f t="shared" si="0"/>
        <v>0</v>
      </c>
    </row>
    <row r="62" spans="1:25" ht="15" customHeight="1" x14ac:dyDescent="0.25">
      <c r="A62" s="2" t="s">
        <v>76</v>
      </c>
      <c r="B62" s="2" t="s">
        <v>92</v>
      </c>
      <c r="C62" s="2">
        <v>2014</v>
      </c>
      <c r="D62" s="2" t="s">
        <v>599</v>
      </c>
      <c r="E62" s="2" t="s">
        <v>598</v>
      </c>
      <c r="F62" s="2" t="s">
        <v>598</v>
      </c>
      <c r="G62" s="2" t="s">
        <v>598</v>
      </c>
      <c r="H62" s="2" t="s">
        <v>598</v>
      </c>
      <c r="I62" s="2" t="s">
        <v>598</v>
      </c>
      <c r="J62" s="2" t="s">
        <v>599</v>
      </c>
      <c r="K62" s="2" t="s">
        <v>598</v>
      </c>
      <c r="L62" s="2" t="s">
        <v>598</v>
      </c>
      <c r="M62" s="2" t="s">
        <v>598</v>
      </c>
      <c r="N62" s="2" t="s">
        <v>598</v>
      </c>
      <c r="O62" s="2" t="s">
        <v>598</v>
      </c>
      <c r="P62" s="2" t="s">
        <v>598</v>
      </c>
      <c r="Q62" s="2" t="s">
        <v>599</v>
      </c>
      <c r="R62" s="2" t="s">
        <v>598</v>
      </c>
      <c r="S62" s="2" t="s">
        <v>598</v>
      </c>
      <c r="T62" s="2" t="s">
        <v>598</v>
      </c>
      <c r="U62" s="2" t="s">
        <v>598</v>
      </c>
      <c r="V62" s="2" t="s">
        <v>598</v>
      </c>
      <c r="Y62" s="20">
        <f t="shared" si="0"/>
        <v>0</v>
      </c>
    </row>
    <row r="63" spans="1:25" ht="15" customHeight="1" x14ac:dyDescent="0.25">
      <c r="A63" s="2" t="s">
        <v>76</v>
      </c>
      <c r="B63" s="2" t="s">
        <v>93</v>
      </c>
      <c r="C63" s="2">
        <v>2014</v>
      </c>
      <c r="D63" s="2" t="s">
        <v>599</v>
      </c>
      <c r="E63" s="2" t="s">
        <v>598</v>
      </c>
      <c r="F63" s="2" t="s">
        <v>598</v>
      </c>
      <c r="G63" s="2" t="s">
        <v>598</v>
      </c>
      <c r="H63" s="2" t="s">
        <v>598</v>
      </c>
      <c r="I63" s="2" t="s">
        <v>598</v>
      </c>
      <c r="J63" s="2" t="s">
        <v>599</v>
      </c>
      <c r="K63" s="2" t="s">
        <v>598</v>
      </c>
      <c r="L63" s="2" t="s">
        <v>598</v>
      </c>
      <c r="M63" s="2" t="s">
        <v>598</v>
      </c>
      <c r="N63" s="2" t="s">
        <v>598</v>
      </c>
      <c r="O63" s="2" t="s">
        <v>598</v>
      </c>
      <c r="P63" s="2" t="s">
        <v>598</v>
      </c>
      <c r="Q63" s="2" t="s">
        <v>599</v>
      </c>
      <c r="R63" s="2" t="s">
        <v>598</v>
      </c>
      <c r="S63" s="2" t="s">
        <v>598</v>
      </c>
      <c r="T63" s="2" t="s">
        <v>598</v>
      </c>
      <c r="U63" s="2" t="s">
        <v>598</v>
      </c>
      <c r="V63" s="2" t="s">
        <v>598</v>
      </c>
      <c r="Y63" s="20">
        <f t="shared" si="0"/>
        <v>0</v>
      </c>
    </row>
    <row r="64" spans="1:25" ht="15" customHeight="1" x14ac:dyDescent="0.25">
      <c r="A64" s="2" t="s">
        <v>76</v>
      </c>
      <c r="B64" s="2" t="s">
        <v>94</v>
      </c>
      <c r="C64" s="2">
        <v>2014</v>
      </c>
      <c r="D64" s="2" t="s">
        <v>599</v>
      </c>
      <c r="E64" s="2" t="s">
        <v>598</v>
      </c>
      <c r="F64" s="2" t="s">
        <v>598</v>
      </c>
      <c r="G64" s="2" t="s">
        <v>598</v>
      </c>
      <c r="H64" s="2" t="s">
        <v>598</v>
      </c>
      <c r="I64" s="2" t="s">
        <v>598</v>
      </c>
      <c r="J64" s="2" t="s">
        <v>599</v>
      </c>
      <c r="K64" s="2" t="s">
        <v>598</v>
      </c>
      <c r="L64" s="2" t="s">
        <v>598</v>
      </c>
      <c r="M64" s="2" t="s">
        <v>598</v>
      </c>
      <c r="N64" s="2" t="s">
        <v>598</v>
      </c>
      <c r="O64" s="2" t="s">
        <v>598</v>
      </c>
      <c r="P64" s="2" t="s">
        <v>598</v>
      </c>
      <c r="Q64" s="2" t="s">
        <v>599</v>
      </c>
      <c r="R64" s="2" t="s">
        <v>598</v>
      </c>
      <c r="S64" s="2" t="s">
        <v>598</v>
      </c>
      <c r="T64" s="2" t="s">
        <v>598</v>
      </c>
      <c r="U64" s="2" t="s">
        <v>598</v>
      </c>
      <c r="V64" s="2" t="s">
        <v>598</v>
      </c>
      <c r="Y64" s="20">
        <f t="shared" si="0"/>
        <v>0</v>
      </c>
    </row>
    <row r="65" spans="1:25" ht="15" customHeight="1" x14ac:dyDescent="0.25">
      <c r="A65" s="2" t="s">
        <v>76</v>
      </c>
      <c r="B65" s="2" t="s">
        <v>95</v>
      </c>
      <c r="C65" s="2">
        <v>2014</v>
      </c>
      <c r="D65" s="2" t="s">
        <v>599</v>
      </c>
      <c r="E65" s="2" t="s">
        <v>598</v>
      </c>
      <c r="F65" s="2" t="s">
        <v>598</v>
      </c>
      <c r="G65" s="2" t="s">
        <v>598</v>
      </c>
      <c r="H65" s="2" t="s">
        <v>598</v>
      </c>
      <c r="I65" s="2" t="s">
        <v>598</v>
      </c>
      <c r="J65" s="2" t="s">
        <v>599</v>
      </c>
      <c r="K65" s="2" t="s">
        <v>598</v>
      </c>
      <c r="L65" s="2" t="s">
        <v>598</v>
      </c>
      <c r="M65" s="2" t="s">
        <v>598</v>
      </c>
      <c r="N65" s="2" t="s">
        <v>598</v>
      </c>
      <c r="O65" s="2" t="s">
        <v>598</v>
      </c>
      <c r="P65" s="2" t="s">
        <v>598</v>
      </c>
      <c r="Q65" s="2" t="s">
        <v>599</v>
      </c>
      <c r="R65" s="2" t="s">
        <v>598</v>
      </c>
      <c r="S65" s="2" t="s">
        <v>598</v>
      </c>
      <c r="T65" s="2" t="s">
        <v>598</v>
      </c>
      <c r="U65" s="2" t="s">
        <v>598</v>
      </c>
      <c r="V65" s="2" t="s">
        <v>598</v>
      </c>
      <c r="Y65" s="20">
        <f t="shared" si="0"/>
        <v>0</v>
      </c>
    </row>
    <row r="66" spans="1:25" ht="15" customHeight="1" x14ac:dyDescent="0.25">
      <c r="A66" s="2" t="s">
        <v>76</v>
      </c>
      <c r="B66" s="2" t="s">
        <v>96</v>
      </c>
      <c r="C66" s="2">
        <v>2014</v>
      </c>
      <c r="D66" s="2" t="s">
        <v>599</v>
      </c>
      <c r="E66" s="2" t="s">
        <v>598</v>
      </c>
      <c r="F66" s="2" t="s">
        <v>598</v>
      </c>
      <c r="G66" s="2" t="s">
        <v>598</v>
      </c>
      <c r="H66" s="2" t="s">
        <v>598</v>
      </c>
      <c r="I66" s="2" t="s">
        <v>598</v>
      </c>
      <c r="J66" s="2" t="s">
        <v>599</v>
      </c>
      <c r="K66" s="2" t="s">
        <v>598</v>
      </c>
      <c r="L66" s="2" t="s">
        <v>598</v>
      </c>
      <c r="M66" s="2" t="s">
        <v>598</v>
      </c>
      <c r="N66" s="2" t="s">
        <v>598</v>
      </c>
      <c r="O66" s="2" t="s">
        <v>598</v>
      </c>
      <c r="P66" s="2" t="s">
        <v>598</v>
      </c>
      <c r="Q66" s="2" t="s">
        <v>599</v>
      </c>
      <c r="R66" s="2" t="s">
        <v>598</v>
      </c>
      <c r="S66" s="2" t="s">
        <v>598</v>
      </c>
      <c r="T66" s="2" t="s">
        <v>598</v>
      </c>
      <c r="U66" s="2" t="s">
        <v>598</v>
      </c>
      <c r="V66" s="2" t="s">
        <v>598</v>
      </c>
      <c r="Y66" s="20">
        <f t="shared" si="0"/>
        <v>0</v>
      </c>
    </row>
    <row r="67" spans="1:25" ht="15" customHeight="1" x14ac:dyDescent="0.25">
      <c r="A67" s="2" t="s">
        <v>76</v>
      </c>
      <c r="B67" s="2" t="s">
        <v>97</v>
      </c>
      <c r="C67" s="2">
        <v>2014</v>
      </c>
      <c r="D67" s="2" t="s">
        <v>599</v>
      </c>
      <c r="E67" s="2" t="s">
        <v>598</v>
      </c>
      <c r="F67" s="2" t="s">
        <v>598</v>
      </c>
      <c r="G67" s="2" t="s">
        <v>598</v>
      </c>
      <c r="H67" s="2" t="s">
        <v>598</v>
      </c>
      <c r="I67" s="2" t="s">
        <v>598</v>
      </c>
      <c r="J67" s="2" t="s">
        <v>599</v>
      </c>
      <c r="K67" s="2" t="s">
        <v>598</v>
      </c>
      <c r="L67" s="2" t="s">
        <v>598</v>
      </c>
      <c r="M67" s="2" t="s">
        <v>598</v>
      </c>
      <c r="N67" s="2" t="s">
        <v>598</v>
      </c>
      <c r="O67" s="2" t="s">
        <v>598</v>
      </c>
      <c r="P67" s="2" t="s">
        <v>598</v>
      </c>
      <c r="Q67" s="2" t="s">
        <v>599</v>
      </c>
      <c r="R67" s="2" t="s">
        <v>598</v>
      </c>
      <c r="S67" s="2" t="s">
        <v>598</v>
      </c>
      <c r="T67" s="2" t="s">
        <v>598</v>
      </c>
      <c r="U67" s="2" t="s">
        <v>598</v>
      </c>
      <c r="V67" s="2" t="s">
        <v>598</v>
      </c>
      <c r="Y67" s="20">
        <f t="shared" ref="Y67:Y130" si="1">IFERROR(F67/1,0)+IFERROR(H67/1,0)+IFERROR(L67/1,0)+IFERROR(N67/1,0)+IFERROR(S67/1,0)+IFERROR(U67/1,0)</f>
        <v>0</v>
      </c>
    </row>
    <row r="68" spans="1:25" ht="15" customHeight="1" x14ac:dyDescent="0.25">
      <c r="A68" s="2" t="s">
        <v>76</v>
      </c>
      <c r="B68" s="2" t="s">
        <v>98</v>
      </c>
      <c r="C68" s="2">
        <v>2014</v>
      </c>
      <c r="D68" s="2" t="s">
        <v>599</v>
      </c>
      <c r="E68" s="2" t="s">
        <v>598</v>
      </c>
      <c r="F68" s="2" t="s">
        <v>598</v>
      </c>
      <c r="G68" s="2" t="s">
        <v>598</v>
      </c>
      <c r="H68" s="2" t="s">
        <v>598</v>
      </c>
      <c r="I68" s="2" t="s">
        <v>598</v>
      </c>
      <c r="J68" s="2" t="s">
        <v>599</v>
      </c>
      <c r="K68" s="2" t="s">
        <v>598</v>
      </c>
      <c r="L68" s="2" t="s">
        <v>598</v>
      </c>
      <c r="M68" s="2" t="s">
        <v>598</v>
      </c>
      <c r="N68" s="2" t="s">
        <v>598</v>
      </c>
      <c r="O68" s="2" t="s">
        <v>598</v>
      </c>
      <c r="P68" s="2" t="s">
        <v>598</v>
      </c>
      <c r="Q68" s="2" t="s">
        <v>599</v>
      </c>
      <c r="R68" s="2" t="s">
        <v>598</v>
      </c>
      <c r="S68" s="2" t="s">
        <v>598</v>
      </c>
      <c r="T68" s="2" t="s">
        <v>598</v>
      </c>
      <c r="U68" s="2" t="s">
        <v>598</v>
      </c>
      <c r="V68" s="2" t="s">
        <v>598</v>
      </c>
      <c r="Y68" s="20">
        <f t="shared" si="1"/>
        <v>0</v>
      </c>
    </row>
    <row r="69" spans="1:25" ht="15" customHeight="1" x14ac:dyDescent="0.25">
      <c r="A69" s="2" t="s">
        <v>76</v>
      </c>
      <c r="B69" s="2" t="s">
        <v>99</v>
      </c>
      <c r="C69" s="2">
        <v>2014</v>
      </c>
      <c r="D69" s="2" t="s">
        <v>599</v>
      </c>
      <c r="E69" s="2" t="s">
        <v>598</v>
      </c>
      <c r="F69" s="2" t="s">
        <v>598</v>
      </c>
      <c r="G69" s="2" t="s">
        <v>598</v>
      </c>
      <c r="H69" s="2" t="s">
        <v>598</v>
      </c>
      <c r="I69" s="2" t="s">
        <v>598</v>
      </c>
      <c r="J69" s="2" t="s">
        <v>599</v>
      </c>
      <c r="K69" s="2" t="s">
        <v>598</v>
      </c>
      <c r="L69" s="2" t="s">
        <v>598</v>
      </c>
      <c r="M69" s="2" t="s">
        <v>598</v>
      </c>
      <c r="N69" s="2" t="s">
        <v>598</v>
      </c>
      <c r="O69" s="2" t="s">
        <v>598</v>
      </c>
      <c r="P69" s="2" t="s">
        <v>598</v>
      </c>
      <c r="Q69" s="2" t="s">
        <v>599</v>
      </c>
      <c r="R69" s="2" t="s">
        <v>598</v>
      </c>
      <c r="S69" s="2" t="s">
        <v>598</v>
      </c>
      <c r="T69" s="2" t="s">
        <v>598</v>
      </c>
      <c r="U69" s="2" t="s">
        <v>598</v>
      </c>
      <c r="V69" s="2" t="s">
        <v>598</v>
      </c>
      <c r="Y69" s="20">
        <f t="shared" si="1"/>
        <v>0</v>
      </c>
    </row>
    <row r="70" spans="1:25" ht="15" customHeight="1" x14ac:dyDescent="0.25">
      <c r="A70" s="2" t="s">
        <v>100</v>
      </c>
      <c r="B70" s="2" t="s">
        <v>101</v>
      </c>
      <c r="C70" s="2">
        <v>2014</v>
      </c>
      <c r="D70" s="2" t="s">
        <v>665</v>
      </c>
      <c r="E70" s="2" t="s">
        <v>634</v>
      </c>
      <c r="F70" s="2">
        <v>7.4</v>
      </c>
      <c r="G70" s="2" t="s">
        <v>666</v>
      </c>
      <c r="H70" s="2">
        <v>0.1</v>
      </c>
      <c r="I70" s="2">
        <v>90</v>
      </c>
      <c r="J70" s="2" t="s">
        <v>599</v>
      </c>
      <c r="K70" s="2" t="s">
        <v>598</v>
      </c>
      <c r="L70" s="2" t="s">
        <v>598</v>
      </c>
      <c r="M70" s="2" t="s">
        <v>598</v>
      </c>
      <c r="N70" s="2" t="s">
        <v>598</v>
      </c>
      <c r="O70" s="2" t="s">
        <v>598</v>
      </c>
      <c r="P70" s="2" t="s">
        <v>598</v>
      </c>
      <c r="Q70" s="2" t="s">
        <v>599</v>
      </c>
      <c r="R70" s="2" t="s">
        <v>598</v>
      </c>
      <c r="S70" s="2" t="s">
        <v>598</v>
      </c>
      <c r="T70" s="2" t="s">
        <v>598</v>
      </c>
      <c r="U70" s="2" t="s">
        <v>598</v>
      </c>
      <c r="V70" s="2" t="s">
        <v>598</v>
      </c>
      <c r="Y70" s="20">
        <f t="shared" si="1"/>
        <v>7.5</v>
      </c>
    </row>
    <row r="71" spans="1:25" ht="15" customHeight="1" x14ac:dyDescent="0.25">
      <c r="A71" s="2" t="s">
        <v>102</v>
      </c>
      <c r="B71" s="2" t="s">
        <v>103</v>
      </c>
      <c r="C71" s="2">
        <v>2014</v>
      </c>
      <c r="D71" s="2" t="s">
        <v>667</v>
      </c>
      <c r="E71" s="2" t="s">
        <v>658</v>
      </c>
      <c r="F71" s="2">
        <v>2.2639999999999998</v>
      </c>
      <c r="G71" s="2" t="s">
        <v>598</v>
      </c>
      <c r="H71" s="2" t="s">
        <v>598</v>
      </c>
      <c r="I71" s="2" t="s">
        <v>598</v>
      </c>
      <c r="J71" s="2" t="s">
        <v>599</v>
      </c>
      <c r="K71" s="2" t="s">
        <v>598</v>
      </c>
      <c r="L71" s="2" t="s">
        <v>598</v>
      </c>
      <c r="M71" s="2" t="s">
        <v>598</v>
      </c>
      <c r="N71" s="2" t="s">
        <v>598</v>
      </c>
      <c r="O71" s="2" t="s">
        <v>598</v>
      </c>
      <c r="P71" s="2" t="s">
        <v>598</v>
      </c>
      <c r="Q71" s="2" t="s">
        <v>599</v>
      </c>
      <c r="R71" s="2" t="s">
        <v>598</v>
      </c>
      <c r="S71" s="2" t="s">
        <v>598</v>
      </c>
      <c r="T71" s="2" t="s">
        <v>598</v>
      </c>
      <c r="U71" s="2" t="s">
        <v>598</v>
      </c>
      <c r="V71" s="2" t="s">
        <v>598</v>
      </c>
      <c r="Y71" s="20">
        <f t="shared" si="1"/>
        <v>2.2639999999999998</v>
      </c>
    </row>
    <row r="72" spans="1:25" ht="15" customHeight="1" x14ac:dyDescent="0.25">
      <c r="A72" s="2" t="s">
        <v>102</v>
      </c>
      <c r="B72" s="2" t="s">
        <v>104</v>
      </c>
      <c r="C72" s="2">
        <v>2014</v>
      </c>
      <c r="D72" s="2" t="s">
        <v>599</v>
      </c>
      <c r="E72" s="2" t="s">
        <v>598</v>
      </c>
      <c r="F72" s="2" t="s">
        <v>598</v>
      </c>
      <c r="G72" s="2" t="s">
        <v>598</v>
      </c>
      <c r="H72" s="2" t="s">
        <v>598</v>
      </c>
      <c r="I72" s="2" t="s">
        <v>598</v>
      </c>
      <c r="J72" s="2" t="s">
        <v>599</v>
      </c>
      <c r="K72" s="2" t="s">
        <v>598</v>
      </c>
      <c r="L72" s="2" t="s">
        <v>598</v>
      </c>
      <c r="M72" s="2" t="s">
        <v>598</v>
      </c>
      <c r="N72" s="2" t="s">
        <v>598</v>
      </c>
      <c r="O72" s="2" t="s">
        <v>598</v>
      </c>
      <c r="P72" s="2" t="s">
        <v>598</v>
      </c>
      <c r="Q72" s="2" t="s">
        <v>599</v>
      </c>
      <c r="R72" s="2" t="s">
        <v>598</v>
      </c>
      <c r="S72" s="2" t="s">
        <v>598</v>
      </c>
      <c r="T72" s="2" t="s">
        <v>598</v>
      </c>
      <c r="U72" s="2" t="s">
        <v>598</v>
      </c>
      <c r="V72" s="2" t="s">
        <v>598</v>
      </c>
      <c r="Y72" s="20">
        <f t="shared" si="1"/>
        <v>0</v>
      </c>
    </row>
    <row r="73" spans="1:25" ht="15" customHeight="1" x14ac:dyDescent="0.25">
      <c r="A73" s="2" t="s">
        <v>102</v>
      </c>
      <c r="B73" s="2" t="s">
        <v>105</v>
      </c>
      <c r="C73" s="2">
        <v>2014</v>
      </c>
      <c r="D73" s="2" t="s">
        <v>599</v>
      </c>
      <c r="E73" s="2" t="s">
        <v>598</v>
      </c>
      <c r="F73" s="2" t="s">
        <v>598</v>
      </c>
      <c r="G73" s="2" t="s">
        <v>598</v>
      </c>
      <c r="H73" s="2" t="s">
        <v>598</v>
      </c>
      <c r="I73" s="2" t="s">
        <v>598</v>
      </c>
      <c r="J73" s="2" t="s">
        <v>599</v>
      </c>
      <c r="K73" s="2" t="s">
        <v>598</v>
      </c>
      <c r="L73" s="2" t="s">
        <v>598</v>
      </c>
      <c r="M73" s="2" t="s">
        <v>598</v>
      </c>
      <c r="N73" s="2" t="s">
        <v>598</v>
      </c>
      <c r="O73" s="2" t="s">
        <v>598</v>
      </c>
      <c r="P73" s="2" t="s">
        <v>598</v>
      </c>
      <c r="Q73" s="2" t="s">
        <v>599</v>
      </c>
      <c r="R73" s="2" t="s">
        <v>598</v>
      </c>
      <c r="S73" s="2" t="s">
        <v>598</v>
      </c>
      <c r="T73" s="2" t="s">
        <v>598</v>
      </c>
      <c r="U73" s="2" t="s">
        <v>598</v>
      </c>
      <c r="V73" s="2" t="s">
        <v>598</v>
      </c>
      <c r="Y73" s="20">
        <f t="shared" si="1"/>
        <v>0</v>
      </c>
    </row>
    <row r="74" spans="1:25" ht="15" customHeight="1" x14ac:dyDescent="0.25">
      <c r="A74" s="2" t="s">
        <v>106</v>
      </c>
      <c r="B74" s="2" t="s">
        <v>107</v>
      </c>
      <c r="C74" s="2">
        <v>2014</v>
      </c>
      <c r="D74" s="2" t="s">
        <v>668</v>
      </c>
      <c r="E74" s="2" t="s">
        <v>669</v>
      </c>
      <c r="F74" s="2">
        <v>11.954000000000001</v>
      </c>
      <c r="G74" s="2" t="s">
        <v>598</v>
      </c>
      <c r="H74" s="2" t="s">
        <v>598</v>
      </c>
      <c r="I74" s="2" t="s">
        <v>598</v>
      </c>
      <c r="J74" s="2" t="s">
        <v>599</v>
      </c>
      <c r="K74" s="2" t="s">
        <v>598</v>
      </c>
      <c r="L74" s="2" t="s">
        <v>598</v>
      </c>
      <c r="M74" s="2" t="s">
        <v>598</v>
      </c>
      <c r="N74" s="2" t="s">
        <v>598</v>
      </c>
      <c r="O74" s="2" t="s">
        <v>598</v>
      </c>
      <c r="P74" s="2" t="s">
        <v>598</v>
      </c>
      <c r="Q74" s="2" t="s">
        <v>599</v>
      </c>
      <c r="R74" s="2" t="s">
        <v>598</v>
      </c>
      <c r="S74" s="2" t="s">
        <v>598</v>
      </c>
      <c r="T74" s="2" t="s">
        <v>598</v>
      </c>
      <c r="U74" s="2" t="s">
        <v>598</v>
      </c>
      <c r="V74" s="2" t="s">
        <v>598</v>
      </c>
      <c r="Y74" s="20">
        <f t="shared" si="1"/>
        <v>11.954000000000001</v>
      </c>
    </row>
    <row r="75" spans="1:25" ht="15" customHeight="1" x14ac:dyDescent="0.25">
      <c r="A75" s="2" t="s">
        <v>108</v>
      </c>
      <c r="B75" s="2" t="s">
        <v>109</v>
      </c>
      <c r="C75" s="2">
        <v>2014</v>
      </c>
      <c r="D75" s="2" t="s">
        <v>670</v>
      </c>
      <c r="E75" s="2" t="s">
        <v>658</v>
      </c>
      <c r="F75" s="2">
        <v>2.1230000000000002</v>
      </c>
      <c r="G75" s="2" t="s">
        <v>598</v>
      </c>
      <c r="H75" s="2" t="s">
        <v>598</v>
      </c>
      <c r="I75" s="2">
        <v>85</v>
      </c>
      <c r="J75" s="2" t="s">
        <v>599</v>
      </c>
      <c r="K75" s="2" t="s">
        <v>598</v>
      </c>
      <c r="L75" s="2" t="s">
        <v>598</v>
      </c>
      <c r="M75" s="2" t="s">
        <v>598</v>
      </c>
      <c r="N75" s="2" t="s">
        <v>598</v>
      </c>
      <c r="O75" s="2" t="s">
        <v>598</v>
      </c>
      <c r="P75" s="2" t="s">
        <v>598</v>
      </c>
      <c r="Q75" s="2" t="s">
        <v>599</v>
      </c>
      <c r="R75" s="2" t="s">
        <v>598</v>
      </c>
      <c r="S75" s="2" t="s">
        <v>598</v>
      </c>
      <c r="T75" s="2" t="s">
        <v>598</v>
      </c>
      <c r="U75" s="2" t="s">
        <v>598</v>
      </c>
      <c r="V75" s="2" t="s">
        <v>598</v>
      </c>
      <c r="Y75" s="20">
        <f t="shared" si="1"/>
        <v>2.1230000000000002</v>
      </c>
    </row>
    <row r="76" spans="1:25" ht="15" customHeight="1" x14ac:dyDescent="0.25">
      <c r="A76" s="2" t="s">
        <v>108</v>
      </c>
      <c r="B76" s="2" t="s">
        <v>110</v>
      </c>
      <c r="C76" s="2">
        <v>2014</v>
      </c>
      <c r="D76" s="2" t="s">
        <v>671</v>
      </c>
      <c r="E76" s="2" t="s">
        <v>658</v>
      </c>
      <c r="F76" s="2">
        <v>18.529</v>
      </c>
      <c r="G76" s="2" t="s">
        <v>598</v>
      </c>
      <c r="H76" s="2" t="s">
        <v>598</v>
      </c>
      <c r="I76" s="2">
        <v>85</v>
      </c>
      <c r="J76" s="2" t="s">
        <v>599</v>
      </c>
      <c r="K76" s="2" t="s">
        <v>598</v>
      </c>
      <c r="L76" s="2" t="s">
        <v>598</v>
      </c>
      <c r="M76" s="2" t="s">
        <v>598</v>
      </c>
      <c r="N76" s="2" t="s">
        <v>598</v>
      </c>
      <c r="O76" s="2" t="s">
        <v>598</v>
      </c>
      <c r="P76" s="2" t="s">
        <v>598</v>
      </c>
      <c r="Q76" s="2" t="s">
        <v>599</v>
      </c>
      <c r="R76" s="2" t="s">
        <v>598</v>
      </c>
      <c r="S76" s="2" t="s">
        <v>598</v>
      </c>
      <c r="T76" s="2" t="s">
        <v>598</v>
      </c>
      <c r="U76" s="2" t="s">
        <v>598</v>
      </c>
      <c r="V76" s="2" t="s">
        <v>598</v>
      </c>
      <c r="Y76" s="20">
        <f t="shared" si="1"/>
        <v>18.529</v>
      </c>
    </row>
    <row r="77" spans="1:25" ht="15" customHeight="1" x14ac:dyDescent="0.25">
      <c r="A77" s="2" t="s">
        <v>111</v>
      </c>
      <c r="B77" s="2" t="s">
        <v>112</v>
      </c>
      <c r="C77" s="2">
        <v>2014</v>
      </c>
      <c r="D77" s="2" t="s">
        <v>599</v>
      </c>
      <c r="E77" s="2" t="s">
        <v>598</v>
      </c>
      <c r="F77" s="2" t="s">
        <v>598</v>
      </c>
      <c r="G77" s="2" t="s">
        <v>598</v>
      </c>
      <c r="H77" s="2" t="s">
        <v>598</v>
      </c>
      <c r="I77" s="2" t="s">
        <v>598</v>
      </c>
      <c r="J77" s="2" t="s">
        <v>599</v>
      </c>
      <c r="K77" s="2" t="s">
        <v>598</v>
      </c>
      <c r="L77" s="2" t="s">
        <v>598</v>
      </c>
      <c r="M77" s="2" t="s">
        <v>598</v>
      </c>
      <c r="N77" s="2" t="s">
        <v>598</v>
      </c>
      <c r="O77" s="2" t="s">
        <v>598</v>
      </c>
      <c r="P77" s="2" t="s">
        <v>598</v>
      </c>
      <c r="Q77" s="2" t="s">
        <v>599</v>
      </c>
      <c r="R77" s="2" t="s">
        <v>598</v>
      </c>
      <c r="S77" s="2" t="s">
        <v>598</v>
      </c>
      <c r="T77" s="2" t="s">
        <v>598</v>
      </c>
      <c r="U77" s="2" t="s">
        <v>598</v>
      </c>
      <c r="V77" s="2" t="s">
        <v>598</v>
      </c>
      <c r="Y77" s="20">
        <f t="shared" si="1"/>
        <v>0</v>
      </c>
    </row>
    <row r="78" spans="1:25" ht="15" customHeight="1" x14ac:dyDescent="0.25">
      <c r="A78" s="2" t="s">
        <v>113</v>
      </c>
      <c r="B78" s="2" t="s">
        <v>114</v>
      </c>
      <c r="C78" s="2">
        <v>2014</v>
      </c>
      <c r="D78" s="2" t="s">
        <v>599</v>
      </c>
      <c r="E78" s="2" t="s">
        <v>598</v>
      </c>
      <c r="F78" s="2" t="s">
        <v>598</v>
      </c>
      <c r="G78" s="2" t="s">
        <v>598</v>
      </c>
      <c r="H78" s="2" t="s">
        <v>598</v>
      </c>
      <c r="I78" s="2" t="s">
        <v>598</v>
      </c>
      <c r="J78" s="2" t="s">
        <v>599</v>
      </c>
      <c r="K78" s="2" t="s">
        <v>598</v>
      </c>
      <c r="L78" s="2" t="s">
        <v>598</v>
      </c>
      <c r="M78" s="2" t="s">
        <v>598</v>
      </c>
      <c r="N78" s="2" t="s">
        <v>598</v>
      </c>
      <c r="O78" s="2" t="s">
        <v>598</v>
      </c>
      <c r="P78" s="2" t="s">
        <v>598</v>
      </c>
      <c r="Q78" s="2" t="s">
        <v>599</v>
      </c>
      <c r="R78" s="2" t="s">
        <v>598</v>
      </c>
      <c r="S78" s="2" t="s">
        <v>598</v>
      </c>
      <c r="T78" s="2" t="s">
        <v>598</v>
      </c>
      <c r="U78" s="2" t="s">
        <v>598</v>
      </c>
      <c r="V78" s="2" t="s">
        <v>598</v>
      </c>
      <c r="Y78" s="20">
        <f t="shared" si="1"/>
        <v>0</v>
      </c>
    </row>
    <row r="79" spans="1:25"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T79" s="2" t="s">
        <v>599</v>
      </c>
      <c r="U79" s="2" t="s">
        <v>599</v>
      </c>
      <c r="V79" s="2" t="s">
        <v>599</v>
      </c>
      <c r="Y79" s="20">
        <f t="shared" si="1"/>
        <v>0</v>
      </c>
    </row>
    <row r="80" spans="1:25"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T80" s="2" t="s">
        <v>599</v>
      </c>
      <c r="U80" s="2" t="s">
        <v>599</v>
      </c>
      <c r="V80" s="2" t="s">
        <v>599</v>
      </c>
      <c r="Y80" s="20">
        <f t="shared" si="1"/>
        <v>0</v>
      </c>
    </row>
    <row r="81" spans="1:25"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T81" s="2" t="s">
        <v>599</v>
      </c>
      <c r="U81" s="2" t="s">
        <v>599</v>
      </c>
      <c r="V81" s="2" t="s">
        <v>599</v>
      </c>
      <c r="Y81" s="20">
        <f t="shared" si="1"/>
        <v>0</v>
      </c>
    </row>
    <row r="82" spans="1:25"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T82" s="2" t="s">
        <v>599</v>
      </c>
      <c r="U82" s="2" t="s">
        <v>599</v>
      </c>
      <c r="V82" s="2" t="s">
        <v>599</v>
      </c>
      <c r="Y82" s="20">
        <f t="shared" si="1"/>
        <v>0</v>
      </c>
    </row>
    <row r="83" spans="1:25"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T83" s="2" t="s">
        <v>599</v>
      </c>
      <c r="U83" s="2" t="s">
        <v>599</v>
      </c>
      <c r="V83" s="2" t="s">
        <v>599</v>
      </c>
      <c r="Y83" s="20">
        <f t="shared" si="1"/>
        <v>0</v>
      </c>
    </row>
    <row r="84" spans="1:25"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T84" s="2" t="s">
        <v>599</v>
      </c>
      <c r="U84" s="2" t="s">
        <v>599</v>
      </c>
      <c r="V84" s="2" t="s">
        <v>599</v>
      </c>
      <c r="Y84" s="20">
        <f t="shared" si="1"/>
        <v>0</v>
      </c>
    </row>
    <row r="85" spans="1:25"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T85" s="2" t="s">
        <v>599</v>
      </c>
      <c r="U85" s="2" t="s">
        <v>599</v>
      </c>
      <c r="V85" s="2" t="s">
        <v>599</v>
      </c>
      <c r="Y85" s="20">
        <f t="shared" si="1"/>
        <v>0</v>
      </c>
    </row>
    <row r="86" spans="1:25" ht="15" customHeight="1" x14ac:dyDescent="0.25">
      <c r="A86" s="2" t="s">
        <v>123</v>
      </c>
      <c r="B86" s="2" t="s">
        <v>124</v>
      </c>
      <c r="C86" s="2">
        <v>2014</v>
      </c>
      <c r="D86" s="2" t="s">
        <v>599</v>
      </c>
      <c r="E86" s="2" t="s">
        <v>598</v>
      </c>
      <c r="F86" s="2" t="s">
        <v>598</v>
      </c>
      <c r="G86" s="2" t="s">
        <v>598</v>
      </c>
      <c r="H86" s="2" t="s">
        <v>598</v>
      </c>
      <c r="I86" s="2" t="s">
        <v>598</v>
      </c>
      <c r="J86" s="2" t="s">
        <v>599</v>
      </c>
      <c r="K86" s="2" t="s">
        <v>598</v>
      </c>
      <c r="L86" s="2" t="s">
        <v>598</v>
      </c>
      <c r="M86" s="2" t="s">
        <v>598</v>
      </c>
      <c r="N86" s="2" t="s">
        <v>598</v>
      </c>
      <c r="O86" s="2" t="s">
        <v>598</v>
      </c>
      <c r="P86" s="2" t="s">
        <v>598</v>
      </c>
      <c r="Q86" s="2" t="s">
        <v>599</v>
      </c>
      <c r="R86" s="2" t="s">
        <v>598</v>
      </c>
      <c r="S86" s="2" t="s">
        <v>598</v>
      </c>
      <c r="T86" s="2" t="s">
        <v>598</v>
      </c>
      <c r="U86" s="2" t="s">
        <v>598</v>
      </c>
      <c r="V86" s="2" t="s">
        <v>598</v>
      </c>
      <c r="Y86" s="20">
        <f t="shared" si="1"/>
        <v>0</v>
      </c>
    </row>
    <row r="87" spans="1:25" ht="15" customHeight="1" x14ac:dyDescent="0.25">
      <c r="A87" s="2" t="s">
        <v>123</v>
      </c>
      <c r="B87" s="2" t="s">
        <v>125</v>
      </c>
      <c r="C87" s="2">
        <v>2014</v>
      </c>
      <c r="D87" s="2" t="s">
        <v>599</v>
      </c>
      <c r="E87" s="2" t="s">
        <v>598</v>
      </c>
      <c r="F87" s="2" t="s">
        <v>598</v>
      </c>
      <c r="G87" s="2" t="s">
        <v>598</v>
      </c>
      <c r="H87" s="2" t="s">
        <v>598</v>
      </c>
      <c r="I87" s="2" t="s">
        <v>598</v>
      </c>
      <c r="J87" s="2" t="s">
        <v>599</v>
      </c>
      <c r="K87" s="2" t="s">
        <v>598</v>
      </c>
      <c r="L87" s="2" t="s">
        <v>598</v>
      </c>
      <c r="M87" s="2" t="s">
        <v>598</v>
      </c>
      <c r="N87" s="2" t="s">
        <v>598</v>
      </c>
      <c r="O87" s="2" t="s">
        <v>598</v>
      </c>
      <c r="P87" s="2" t="s">
        <v>598</v>
      </c>
      <c r="Q87" s="2" t="s">
        <v>599</v>
      </c>
      <c r="R87" s="2" t="s">
        <v>598</v>
      </c>
      <c r="S87" s="2" t="s">
        <v>598</v>
      </c>
      <c r="T87" s="2" t="s">
        <v>598</v>
      </c>
      <c r="U87" s="2" t="s">
        <v>598</v>
      </c>
      <c r="V87" s="2" t="s">
        <v>598</v>
      </c>
      <c r="Y87" s="20">
        <f t="shared" si="1"/>
        <v>0</v>
      </c>
    </row>
    <row r="88" spans="1:25" ht="15" customHeight="1" x14ac:dyDescent="0.25">
      <c r="A88" s="2" t="s">
        <v>123</v>
      </c>
      <c r="B88" s="2" t="s">
        <v>126</v>
      </c>
      <c r="C88" s="2">
        <v>2014</v>
      </c>
      <c r="D88" s="2" t="s">
        <v>599</v>
      </c>
      <c r="E88" s="2" t="s">
        <v>598</v>
      </c>
      <c r="F88" s="2" t="s">
        <v>598</v>
      </c>
      <c r="G88" s="2" t="s">
        <v>598</v>
      </c>
      <c r="H88" s="2" t="s">
        <v>598</v>
      </c>
      <c r="I88" s="2" t="s">
        <v>598</v>
      </c>
      <c r="J88" s="2" t="s">
        <v>599</v>
      </c>
      <c r="K88" s="2" t="s">
        <v>598</v>
      </c>
      <c r="L88" s="2" t="s">
        <v>598</v>
      </c>
      <c r="M88" s="2" t="s">
        <v>598</v>
      </c>
      <c r="N88" s="2" t="s">
        <v>598</v>
      </c>
      <c r="O88" s="2" t="s">
        <v>598</v>
      </c>
      <c r="P88" s="2" t="s">
        <v>598</v>
      </c>
      <c r="Q88" s="2" t="s">
        <v>599</v>
      </c>
      <c r="R88" s="2" t="s">
        <v>598</v>
      </c>
      <c r="S88" s="2" t="s">
        <v>598</v>
      </c>
      <c r="T88" s="2" t="s">
        <v>598</v>
      </c>
      <c r="U88" s="2" t="s">
        <v>598</v>
      </c>
      <c r="V88" s="2" t="s">
        <v>598</v>
      </c>
      <c r="Y88" s="20">
        <f t="shared" si="1"/>
        <v>0</v>
      </c>
    </row>
    <row r="89" spans="1:25" ht="15" customHeight="1" x14ac:dyDescent="0.25">
      <c r="A89" s="2" t="s">
        <v>127</v>
      </c>
      <c r="B89" s="2" t="s">
        <v>128</v>
      </c>
      <c r="C89" s="2">
        <v>2014</v>
      </c>
      <c r="D89" s="2" t="s">
        <v>599</v>
      </c>
      <c r="E89" s="2" t="s">
        <v>598</v>
      </c>
      <c r="F89" s="2" t="s">
        <v>598</v>
      </c>
      <c r="G89" s="2" t="s">
        <v>598</v>
      </c>
      <c r="H89" s="2" t="s">
        <v>598</v>
      </c>
      <c r="I89" s="2" t="s">
        <v>598</v>
      </c>
      <c r="J89" s="2" t="s">
        <v>599</v>
      </c>
      <c r="K89" s="2" t="s">
        <v>598</v>
      </c>
      <c r="L89" s="2" t="s">
        <v>598</v>
      </c>
      <c r="M89" s="2" t="s">
        <v>598</v>
      </c>
      <c r="N89" s="2" t="s">
        <v>598</v>
      </c>
      <c r="O89" s="2" t="s">
        <v>598</v>
      </c>
      <c r="P89" s="2" t="s">
        <v>598</v>
      </c>
      <c r="Q89" s="2" t="s">
        <v>599</v>
      </c>
      <c r="R89" s="2" t="s">
        <v>598</v>
      </c>
      <c r="S89" s="2" t="s">
        <v>598</v>
      </c>
      <c r="T89" s="2" t="s">
        <v>598</v>
      </c>
      <c r="U89" s="2" t="s">
        <v>598</v>
      </c>
      <c r="V89" s="2" t="s">
        <v>598</v>
      </c>
      <c r="Y89" s="20">
        <f t="shared" si="1"/>
        <v>0</v>
      </c>
    </row>
    <row r="90" spans="1:25" ht="15" customHeight="1" x14ac:dyDescent="0.25">
      <c r="A90" s="2" t="s">
        <v>127</v>
      </c>
      <c r="B90" s="2" t="s">
        <v>129</v>
      </c>
      <c r="C90" s="2">
        <v>2014</v>
      </c>
      <c r="D90" s="2" t="s">
        <v>599</v>
      </c>
      <c r="E90" s="2" t="s">
        <v>598</v>
      </c>
      <c r="F90" s="2" t="s">
        <v>598</v>
      </c>
      <c r="G90" s="2" t="s">
        <v>598</v>
      </c>
      <c r="H90" s="2" t="s">
        <v>598</v>
      </c>
      <c r="I90" s="2" t="s">
        <v>598</v>
      </c>
      <c r="J90" s="2" t="s">
        <v>599</v>
      </c>
      <c r="K90" s="2" t="s">
        <v>598</v>
      </c>
      <c r="L90" s="2" t="s">
        <v>598</v>
      </c>
      <c r="M90" s="2" t="s">
        <v>598</v>
      </c>
      <c r="N90" s="2" t="s">
        <v>598</v>
      </c>
      <c r="O90" s="2" t="s">
        <v>598</v>
      </c>
      <c r="P90" s="2" t="s">
        <v>598</v>
      </c>
      <c r="Q90" s="2" t="s">
        <v>599</v>
      </c>
      <c r="R90" s="2" t="s">
        <v>598</v>
      </c>
      <c r="S90" s="2" t="s">
        <v>598</v>
      </c>
      <c r="T90" s="2" t="s">
        <v>598</v>
      </c>
      <c r="U90" s="2" t="s">
        <v>598</v>
      </c>
      <c r="V90" s="2" t="s">
        <v>598</v>
      </c>
      <c r="Y90" s="20">
        <f t="shared" si="1"/>
        <v>0</v>
      </c>
    </row>
    <row r="91" spans="1:25" ht="15" customHeight="1" x14ac:dyDescent="0.25">
      <c r="A91" s="2" t="s">
        <v>127</v>
      </c>
      <c r="B91" s="2" t="s">
        <v>130</v>
      </c>
      <c r="C91" s="2">
        <v>2014</v>
      </c>
      <c r="D91" s="2" t="s">
        <v>599</v>
      </c>
      <c r="E91" s="2" t="s">
        <v>598</v>
      </c>
      <c r="F91" s="2" t="s">
        <v>598</v>
      </c>
      <c r="G91" s="2" t="s">
        <v>598</v>
      </c>
      <c r="H91" s="2" t="s">
        <v>598</v>
      </c>
      <c r="I91" s="2" t="s">
        <v>598</v>
      </c>
      <c r="J91" s="2" t="s">
        <v>599</v>
      </c>
      <c r="K91" s="2" t="s">
        <v>598</v>
      </c>
      <c r="L91" s="2" t="s">
        <v>598</v>
      </c>
      <c r="M91" s="2" t="s">
        <v>598</v>
      </c>
      <c r="N91" s="2" t="s">
        <v>598</v>
      </c>
      <c r="O91" s="2" t="s">
        <v>598</v>
      </c>
      <c r="P91" s="2" t="s">
        <v>598</v>
      </c>
      <c r="Q91" s="2" t="s">
        <v>599</v>
      </c>
      <c r="R91" s="2" t="s">
        <v>598</v>
      </c>
      <c r="S91" s="2" t="s">
        <v>598</v>
      </c>
      <c r="T91" s="2" t="s">
        <v>598</v>
      </c>
      <c r="U91" s="2" t="s">
        <v>598</v>
      </c>
      <c r="V91" s="2" t="s">
        <v>598</v>
      </c>
      <c r="Y91" s="20">
        <f t="shared" si="1"/>
        <v>0</v>
      </c>
    </row>
    <row r="92" spans="1:25" ht="15" customHeight="1" x14ac:dyDescent="0.25">
      <c r="A92" s="2" t="s">
        <v>131</v>
      </c>
      <c r="B92" s="2" t="s">
        <v>132</v>
      </c>
      <c r="C92" s="2">
        <v>2014</v>
      </c>
      <c r="D92" s="2" t="s">
        <v>599</v>
      </c>
      <c r="E92" s="2" t="s">
        <v>598</v>
      </c>
      <c r="F92" s="2" t="s">
        <v>598</v>
      </c>
      <c r="G92" s="2" t="s">
        <v>598</v>
      </c>
      <c r="H92" s="2" t="s">
        <v>598</v>
      </c>
      <c r="I92" s="2" t="s">
        <v>598</v>
      </c>
      <c r="J92" s="2" t="s">
        <v>599</v>
      </c>
      <c r="K92" s="2" t="s">
        <v>598</v>
      </c>
      <c r="L92" s="2" t="s">
        <v>598</v>
      </c>
      <c r="M92" s="2" t="s">
        <v>598</v>
      </c>
      <c r="N92" s="2" t="s">
        <v>598</v>
      </c>
      <c r="O92" s="2" t="s">
        <v>598</v>
      </c>
      <c r="P92" s="2" t="s">
        <v>598</v>
      </c>
      <c r="Q92" s="2" t="s">
        <v>599</v>
      </c>
      <c r="R92" s="2" t="s">
        <v>598</v>
      </c>
      <c r="S92" s="2" t="s">
        <v>598</v>
      </c>
      <c r="T92" s="2" t="s">
        <v>598</v>
      </c>
      <c r="U92" s="2" t="s">
        <v>598</v>
      </c>
      <c r="V92" s="2" t="s">
        <v>598</v>
      </c>
      <c r="Y92" s="20">
        <f t="shared" si="1"/>
        <v>0</v>
      </c>
    </row>
    <row r="93" spans="1:25" ht="15" customHeight="1" x14ac:dyDescent="0.25">
      <c r="A93" s="2" t="s">
        <v>131</v>
      </c>
      <c r="B93" s="2" t="s">
        <v>133</v>
      </c>
      <c r="C93" s="2">
        <v>2014</v>
      </c>
      <c r="D93" s="2" t="s">
        <v>599</v>
      </c>
      <c r="E93" s="2" t="s">
        <v>598</v>
      </c>
      <c r="F93" s="2" t="s">
        <v>598</v>
      </c>
      <c r="G93" s="2" t="s">
        <v>598</v>
      </c>
      <c r="H93" s="2" t="s">
        <v>598</v>
      </c>
      <c r="I93" s="2" t="s">
        <v>598</v>
      </c>
      <c r="J93" s="2" t="s">
        <v>599</v>
      </c>
      <c r="K93" s="2" t="s">
        <v>598</v>
      </c>
      <c r="L93" s="2" t="s">
        <v>598</v>
      </c>
      <c r="M93" s="2" t="s">
        <v>598</v>
      </c>
      <c r="N93" s="2" t="s">
        <v>598</v>
      </c>
      <c r="O93" s="2" t="s">
        <v>598</v>
      </c>
      <c r="P93" s="2" t="s">
        <v>598</v>
      </c>
      <c r="Q93" s="2" t="s">
        <v>599</v>
      </c>
      <c r="R93" s="2" t="s">
        <v>598</v>
      </c>
      <c r="S93" s="2" t="s">
        <v>598</v>
      </c>
      <c r="T93" s="2" t="s">
        <v>598</v>
      </c>
      <c r="U93" s="2" t="s">
        <v>598</v>
      </c>
      <c r="V93" s="2" t="s">
        <v>598</v>
      </c>
      <c r="Y93" s="20">
        <f t="shared" si="1"/>
        <v>0</v>
      </c>
    </row>
    <row r="94" spans="1:25" ht="15" customHeight="1" x14ac:dyDescent="0.25">
      <c r="A94" s="2" t="s">
        <v>131</v>
      </c>
      <c r="B94" s="2" t="s">
        <v>134</v>
      </c>
      <c r="C94" s="2">
        <v>2014</v>
      </c>
      <c r="D94" s="2" t="s">
        <v>599</v>
      </c>
      <c r="E94" s="2" t="s">
        <v>598</v>
      </c>
      <c r="F94" s="2" t="s">
        <v>598</v>
      </c>
      <c r="G94" s="2" t="s">
        <v>598</v>
      </c>
      <c r="H94" s="2" t="s">
        <v>598</v>
      </c>
      <c r="I94" s="2" t="s">
        <v>598</v>
      </c>
      <c r="J94" s="2" t="s">
        <v>599</v>
      </c>
      <c r="K94" s="2" t="s">
        <v>598</v>
      </c>
      <c r="L94" s="2" t="s">
        <v>598</v>
      </c>
      <c r="M94" s="2" t="s">
        <v>598</v>
      </c>
      <c r="N94" s="2" t="s">
        <v>598</v>
      </c>
      <c r="O94" s="2" t="s">
        <v>598</v>
      </c>
      <c r="P94" s="2" t="s">
        <v>598</v>
      </c>
      <c r="Q94" s="2" t="s">
        <v>599</v>
      </c>
      <c r="R94" s="2" t="s">
        <v>598</v>
      </c>
      <c r="S94" s="2" t="s">
        <v>598</v>
      </c>
      <c r="T94" s="2" t="s">
        <v>598</v>
      </c>
      <c r="U94" s="2" t="s">
        <v>598</v>
      </c>
      <c r="V94" s="2" t="s">
        <v>598</v>
      </c>
      <c r="Y94" s="20">
        <f t="shared" si="1"/>
        <v>0</v>
      </c>
    </row>
    <row r="95" spans="1:25" ht="15" customHeight="1" x14ac:dyDescent="0.25">
      <c r="A95" s="2" t="s">
        <v>135</v>
      </c>
      <c r="B95" s="2" t="s">
        <v>136</v>
      </c>
      <c r="C95" s="2">
        <v>2014</v>
      </c>
      <c r="D95" s="2" t="s">
        <v>599</v>
      </c>
      <c r="E95" s="2" t="s">
        <v>598</v>
      </c>
      <c r="F95" s="2" t="s">
        <v>598</v>
      </c>
      <c r="G95" s="2" t="s">
        <v>598</v>
      </c>
      <c r="H95" s="2" t="s">
        <v>598</v>
      </c>
      <c r="I95" s="2" t="s">
        <v>598</v>
      </c>
      <c r="J95" s="2" t="s">
        <v>599</v>
      </c>
      <c r="K95" s="2" t="s">
        <v>598</v>
      </c>
      <c r="L95" s="2" t="s">
        <v>598</v>
      </c>
      <c r="M95" s="2" t="s">
        <v>598</v>
      </c>
      <c r="N95" s="2" t="s">
        <v>598</v>
      </c>
      <c r="O95" s="2" t="s">
        <v>598</v>
      </c>
      <c r="P95" s="2" t="s">
        <v>598</v>
      </c>
      <c r="Q95" s="2" t="s">
        <v>599</v>
      </c>
      <c r="R95" s="2" t="s">
        <v>598</v>
      </c>
      <c r="S95" s="2" t="s">
        <v>598</v>
      </c>
      <c r="T95" s="2" t="s">
        <v>598</v>
      </c>
      <c r="U95" s="2" t="s">
        <v>598</v>
      </c>
      <c r="V95" s="2" t="s">
        <v>598</v>
      </c>
      <c r="Y95" s="20">
        <f t="shared" si="1"/>
        <v>0</v>
      </c>
    </row>
    <row r="96" spans="1:25" ht="15" customHeight="1" x14ac:dyDescent="0.25">
      <c r="A96" s="2" t="s">
        <v>135</v>
      </c>
      <c r="B96" s="2" t="s">
        <v>137</v>
      </c>
      <c r="C96" s="2">
        <v>2014</v>
      </c>
      <c r="D96" s="2" t="s">
        <v>672</v>
      </c>
      <c r="E96" s="2" t="s">
        <v>658</v>
      </c>
      <c r="F96" s="2">
        <v>5.3</v>
      </c>
      <c r="G96" s="2" t="s">
        <v>656</v>
      </c>
      <c r="H96" s="2">
        <v>0.5</v>
      </c>
      <c r="I96" s="2">
        <v>85</v>
      </c>
      <c r="J96" s="2" t="s">
        <v>599</v>
      </c>
      <c r="K96" s="2" t="s">
        <v>598</v>
      </c>
      <c r="L96" s="2" t="s">
        <v>598</v>
      </c>
      <c r="M96" s="2" t="s">
        <v>598</v>
      </c>
      <c r="N96" s="2" t="s">
        <v>598</v>
      </c>
      <c r="O96" s="2" t="s">
        <v>598</v>
      </c>
      <c r="P96" s="2" t="s">
        <v>598</v>
      </c>
      <c r="Q96" s="2" t="s">
        <v>599</v>
      </c>
      <c r="R96" s="2" t="s">
        <v>598</v>
      </c>
      <c r="S96" s="2" t="s">
        <v>598</v>
      </c>
      <c r="T96" s="2" t="s">
        <v>598</v>
      </c>
      <c r="U96" s="2" t="s">
        <v>598</v>
      </c>
      <c r="V96" s="2" t="s">
        <v>598</v>
      </c>
      <c r="Y96" s="20">
        <f t="shared" si="1"/>
        <v>5.8</v>
      </c>
    </row>
    <row r="97" spans="1:25" ht="15" customHeight="1" x14ac:dyDescent="0.25">
      <c r="A97" s="2" t="s">
        <v>135</v>
      </c>
      <c r="B97" s="2" t="s">
        <v>138</v>
      </c>
      <c r="C97" s="2">
        <v>2014</v>
      </c>
      <c r="D97" s="2" t="s">
        <v>599</v>
      </c>
      <c r="E97" s="2" t="s">
        <v>598</v>
      </c>
      <c r="F97" s="2" t="s">
        <v>598</v>
      </c>
      <c r="G97" s="2" t="s">
        <v>598</v>
      </c>
      <c r="H97" s="2" t="s">
        <v>598</v>
      </c>
      <c r="I97" s="2" t="s">
        <v>598</v>
      </c>
      <c r="J97" s="2" t="s">
        <v>599</v>
      </c>
      <c r="K97" s="2" t="s">
        <v>598</v>
      </c>
      <c r="L97" s="2" t="s">
        <v>598</v>
      </c>
      <c r="M97" s="2" t="s">
        <v>598</v>
      </c>
      <c r="N97" s="2" t="s">
        <v>598</v>
      </c>
      <c r="O97" s="2" t="s">
        <v>598</v>
      </c>
      <c r="P97" s="2" t="s">
        <v>598</v>
      </c>
      <c r="Q97" s="2" t="s">
        <v>599</v>
      </c>
      <c r="R97" s="2" t="s">
        <v>598</v>
      </c>
      <c r="S97" s="2" t="s">
        <v>598</v>
      </c>
      <c r="T97" s="2" t="s">
        <v>598</v>
      </c>
      <c r="U97" s="2" t="s">
        <v>598</v>
      </c>
      <c r="V97" s="2" t="s">
        <v>598</v>
      </c>
      <c r="Y97" s="20">
        <f t="shared" si="1"/>
        <v>0</v>
      </c>
    </row>
    <row r="98" spans="1:25" ht="15" customHeight="1" x14ac:dyDescent="0.25">
      <c r="A98" s="2" t="s">
        <v>135</v>
      </c>
      <c r="B98" s="2" t="s">
        <v>139</v>
      </c>
      <c r="C98" s="2">
        <v>2014</v>
      </c>
      <c r="D98" s="2" t="s">
        <v>599</v>
      </c>
      <c r="E98" s="2" t="s">
        <v>598</v>
      </c>
      <c r="F98" s="2" t="s">
        <v>598</v>
      </c>
      <c r="G98" s="2" t="s">
        <v>598</v>
      </c>
      <c r="H98" s="2" t="s">
        <v>598</v>
      </c>
      <c r="I98" s="2" t="s">
        <v>598</v>
      </c>
      <c r="J98" s="2" t="s">
        <v>599</v>
      </c>
      <c r="K98" s="2" t="s">
        <v>598</v>
      </c>
      <c r="L98" s="2" t="s">
        <v>598</v>
      </c>
      <c r="M98" s="2" t="s">
        <v>598</v>
      </c>
      <c r="N98" s="2" t="s">
        <v>598</v>
      </c>
      <c r="O98" s="2" t="s">
        <v>598</v>
      </c>
      <c r="P98" s="2" t="s">
        <v>598</v>
      </c>
      <c r="Q98" s="2" t="s">
        <v>599</v>
      </c>
      <c r="R98" s="2" t="s">
        <v>598</v>
      </c>
      <c r="S98" s="2" t="s">
        <v>598</v>
      </c>
      <c r="T98" s="2" t="s">
        <v>598</v>
      </c>
      <c r="U98" s="2" t="s">
        <v>598</v>
      </c>
      <c r="V98" s="2" t="s">
        <v>598</v>
      </c>
      <c r="Y98" s="20">
        <f t="shared" si="1"/>
        <v>0</v>
      </c>
    </row>
    <row r="99" spans="1:25" ht="15" customHeight="1" x14ac:dyDescent="0.25">
      <c r="A99" s="2" t="s">
        <v>140</v>
      </c>
      <c r="B99" s="2" t="s">
        <v>141</v>
      </c>
      <c r="C99" s="2">
        <v>2014</v>
      </c>
      <c r="D99" s="2" t="s">
        <v>599</v>
      </c>
      <c r="E99" s="2" t="s">
        <v>598</v>
      </c>
      <c r="F99" s="2" t="s">
        <v>598</v>
      </c>
      <c r="G99" s="2" t="s">
        <v>598</v>
      </c>
      <c r="H99" s="2" t="s">
        <v>598</v>
      </c>
      <c r="I99" s="2" t="s">
        <v>598</v>
      </c>
      <c r="J99" s="2" t="s">
        <v>599</v>
      </c>
      <c r="K99" s="2" t="s">
        <v>598</v>
      </c>
      <c r="L99" s="2" t="s">
        <v>598</v>
      </c>
      <c r="M99" s="2" t="s">
        <v>598</v>
      </c>
      <c r="N99" s="2" t="s">
        <v>598</v>
      </c>
      <c r="O99" s="2" t="s">
        <v>598</v>
      </c>
      <c r="P99" s="2" t="s">
        <v>598</v>
      </c>
      <c r="Q99" s="2" t="s">
        <v>599</v>
      </c>
      <c r="R99" s="2" t="s">
        <v>598</v>
      </c>
      <c r="S99" s="2" t="s">
        <v>598</v>
      </c>
      <c r="T99" s="2" t="s">
        <v>598</v>
      </c>
      <c r="U99" s="2" t="s">
        <v>598</v>
      </c>
      <c r="V99" s="2" t="s">
        <v>598</v>
      </c>
      <c r="Y99" s="20">
        <f t="shared" si="1"/>
        <v>0</v>
      </c>
    </row>
    <row r="100" spans="1:25"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T100" s="2" t="s">
        <v>599</v>
      </c>
      <c r="U100" s="2" t="s">
        <v>599</v>
      </c>
      <c r="V100" s="2" t="s">
        <v>599</v>
      </c>
      <c r="Y100" s="20">
        <f t="shared" si="1"/>
        <v>0</v>
      </c>
    </row>
    <row r="101" spans="1:25" ht="15" customHeight="1" x14ac:dyDescent="0.25">
      <c r="A101" s="2" t="s">
        <v>144</v>
      </c>
      <c r="B101" s="2" t="s">
        <v>145</v>
      </c>
      <c r="C101" s="2">
        <v>2014</v>
      </c>
      <c r="D101" s="2" t="s">
        <v>599</v>
      </c>
      <c r="E101" s="2" t="s">
        <v>598</v>
      </c>
      <c r="F101" s="2" t="s">
        <v>598</v>
      </c>
      <c r="G101" s="2" t="s">
        <v>598</v>
      </c>
      <c r="H101" s="2" t="s">
        <v>598</v>
      </c>
      <c r="I101" s="2" t="s">
        <v>598</v>
      </c>
      <c r="J101" s="2" t="s">
        <v>599</v>
      </c>
      <c r="K101" s="2" t="s">
        <v>598</v>
      </c>
      <c r="L101" s="2" t="s">
        <v>598</v>
      </c>
      <c r="M101" s="2" t="s">
        <v>598</v>
      </c>
      <c r="N101" s="2" t="s">
        <v>598</v>
      </c>
      <c r="O101" s="2" t="s">
        <v>598</v>
      </c>
      <c r="P101" s="2" t="s">
        <v>598</v>
      </c>
      <c r="Q101" s="2" t="s">
        <v>599</v>
      </c>
      <c r="R101" s="2" t="s">
        <v>598</v>
      </c>
      <c r="S101" s="2" t="s">
        <v>598</v>
      </c>
      <c r="T101" s="2" t="s">
        <v>598</v>
      </c>
      <c r="U101" s="2" t="s">
        <v>598</v>
      </c>
      <c r="V101" s="2" t="s">
        <v>598</v>
      </c>
      <c r="Y101" s="20">
        <f t="shared" si="1"/>
        <v>0</v>
      </c>
    </row>
    <row r="102" spans="1:25" ht="15" customHeight="1" x14ac:dyDescent="0.25">
      <c r="A102" s="2" t="s">
        <v>144</v>
      </c>
      <c r="B102" s="2" t="s">
        <v>146</v>
      </c>
      <c r="C102" s="2">
        <v>2014</v>
      </c>
      <c r="D102" s="2" t="s">
        <v>599</v>
      </c>
      <c r="E102" s="2" t="s">
        <v>598</v>
      </c>
      <c r="F102" s="2" t="s">
        <v>598</v>
      </c>
      <c r="G102" s="2" t="s">
        <v>598</v>
      </c>
      <c r="H102" s="2" t="s">
        <v>598</v>
      </c>
      <c r="I102" s="2" t="s">
        <v>598</v>
      </c>
      <c r="J102" s="2" t="s">
        <v>599</v>
      </c>
      <c r="K102" s="2" t="s">
        <v>598</v>
      </c>
      <c r="L102" s="2" t="s">
        <v>598</v>
      </c>
      <c r="M102" s="2" t="s">
        <v>598</v>
      </c>
      <c r="N102" s="2" t="s">
        <v>598</v>
      </c>
      <c r="O102" s="2" t="s">
        <v>598</v>
      </c>
      <c r="P102" s="2" t="s">
        <v>598</v>
      </c>
      <c r="Q102" s="2" t="s">
        <v>599</v>
      </c>
      <c r="R102" s="2" t="s">
        <v>598</v>
      </c>
      <c r="S102" s="2" t="s">
        <v>598</v>
      </c>
      <c r="T102" s="2" t="s">
        <v>598</v>
      </c>
      <c r="U102" s="2" t="s">
        <v>598</v>
      </c>
      <c r="V102" s="2" t="s">
        <v>598</v>
      </c>
      <c r="Y102" s="20">
        <f t="shared" si="1"/>
        <v>0</v>
      </c>
    </row>
    <row r="103" spans="1:25" ht="15" customHeight="1" x14ac:dyDescent="0.25">
      <c r="A103" s="2" t="s">
        <v>147</v>
      </c>
      <c r="B103" s="2" t="s">
        <v>148</v>
      </c>
      <c r="C103" s="2">
        <v>2014</v>
      </c>
      <c r="D103" s="2" t="s">
        <v>599</v>
      </c>
      <c r="E103" s="2" t="s">
        <v>598</v>
      </c>
      <c r="F103" s="2" t="s">
        <v>598</v>
      </c>
      <c r="G103" s="2" t="s">
        <v>598</v>
      </c>
      <c r="H103" s="2" t="s">
        <v>598</v>
      </c>
      <c r="I103" s="2" t="s">
        <v>598</v>
      </c>
      <c r="J103" s="2" t="s">
        <v>599</v>
      </c>
      <c r="K103" s="2" t="s">
        <v>598</v>
      </c>
      <c r="L103" s="2" t="s">
        <v>598</v>
      </c>
      <c r="M103" s="2" t="s">
        <v>598</v>
      </c>
      <c r="N103" s="2" t="s">
        <v>598</v>
      </c>
      <c r="O103" s="2" t="s">
        <v>598</v>
      </c>
      <c r="P103" s="2" t="s">
        <v>598</v>
      </c>
      <c r="Q103" s="2" t="s">
        <v>599</v>
      </c>
      <c r="R103" s="2" t="s">
        <v>598</v>
      </c>
      <c r="S103" s="2" t="s">
        <v>598</v>
      </c>
      <c r="T103" s="2" t="s">
        <v>598</v>
      </c>
      <c r="U103" s="2" t="s">
        <v>598</v>
      </c>
      <c r="V103" s="2" t="s">
        <v>598</v>
      </c>
      <c r="Y103" s="20">
        <f t="shared" si="1"/>
        <v>0</v>
      </c>
    </row>
    <row r="104" spans="1:25" ht="15" customHeight="1" x14ac:dyDescent="0.25">
      <c r="A104" s="2" t="s">
        <v>147</v>
      </c>
      <c r="B104" s="2" t="s">
        <v>149</v>
      </c>
      <c r="C104" s="2">
        <v>2014</v>
      </c>
      <c r="D104" s="2" t="s">
        <v>599</v>
      </c>
      <c r="E104" s="2" t="s">
        <v>598</v>
      </c>
      <c r="F104" s="2" t="s">
        <v>598</v>
      </c>
      <c r="G104" s="2" t="s">
        <v>598</v>
      </c>
      <c r="H104" s="2" t="s">
        <v>598</v>
      </c>
      <c r="I104" s="2" t="s">
        <v>598</v>
      </c>
      <c r="J104" s="2" t="s">
        <v>599</v>
      </c>
      <c r="K104" s="2" t="s">
        <v>598</v>
      </c>
      <c r="L104" s="2" t="s">
        <v>598</v>
      </c>
      <c r="M104" s="2" t="s">
        <v>598</v>
      </c>
      <c r="N104" s="2" t="s">
        <v>598</v>
      </c>
      <c r="O104" s="2" t="s">
        <v>598</v>
      </c>
      <c r="P104" s="2" t="s">
        <v>598</v>
      </c>
      <c r="Q104" s="2" t="s">
        <v>599</v>
      </c>
      <c r="R104" s="2" t="s">
        <v>598</v>
      </c>
      <c r="S104" s="2" t="s">
        <v>598</v>
      </c>
      <c r="T104" s="2" t="s">
        <v>598</v>
      </c>
      <c r="U104" s="2" t="s">
        <v>598</v>
      </c>
      <c r="V104" s="2" t="s">
        <v>598</v>
      </c>
      <c r="Y104" s="20">
        <f t="shared" si="1"/>
        <v>0</v>
      </c>
    </row>
    <row r="105" spans="1:25"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T105" s="2" t="s">
        <v>599</v>
      </c>
      <c r="U105" s="2" t="s">
        <v>599</v>
      </c>
      <c r="V105" s="2" t="s">
        <v>599</v>
      </c>
      <c r="Y105" s="20">
        <f t="shared" si="1"/>
        <v>0</v>
      </c>
    </row>
    <row r="106" spans="1:25" ht="15" customHeight="1" x14ac:dyDescent="0.25">
      <c r="A106" s="2" t="s">
        <v>147</v>
      </c>
      <c r="B106" s="2" t="s">
        <v>151</v>
      </c>
      <c r="C106" s="2">
        <v>2014</v>
      </c>
      <c r="D106" s="2" t="s">
        <v>599</v>
      </c>
      <c r="E106" s="2" t="s">
        <v>598</v>
      </c>
      <c r="F106" s="2" t="s">
        <v>598</v>
      </c>
      <c r="G106" s="2" t="s">
        <v>598</v>
      </c>
      <c r="H106" s="2" t="s">
        <v>598</v>
      </c>
      <c r="I106" s="2" t="s">
        <v>598</v>
      </c>
      <c r="J106" s="2" t="s">
        <v>599</v>
      </c>
      <c r="K106" s="2" t="s">
        <v>598</v>
      </c>
      <c r="L106" s="2" t="s">
        <v>598</v>
      </c>
      <c r="M106" s="2" t="s">
        <v>598</v>
      </c>
      <c r="N106" s="2" t="s">
        <v>598</v>
      </c>
      <c r="O106" s="2" t="s">
        <v>598</v>
      </c>
      <c r="P106" s="2" t="s">
        <v>598</v>
      </c>
      <c r="Q106" s="2" t="s">
        <v>599</v>
      </c>
      <c r="R106" s="2" t="s">
        <v>598</v>
      </c>
      <c r="S106" s="2" t="s">
        <v>598</v>
      </c>
      <c r="T106" s="2" t="s">
        <v>598</v>
      </c>
      <c r="U106" s="2" t="s">
        <v>598</v>
      </c>
      <c r="V106" s="2" t="s">
        <v>598</v>
      </c>
      <c r="Y106" s="20">
        <f t="shared" si="1"/>
        <v>0</v>
      </c>
    </row>
    <row r="107" spans="1:25" ht="15" customHeight="1" x14ac:dyDescent="0.25">
      <c r="A107" s="2" t="s">
        <v>147</v>
      </c>
      <c r="B107" s="2" t="s">
        <v>152</v>
      </c>
      <c r="C107" s="2">
        <v>2014</v>
      </c>
      <c r="D107" s="2" t="s">
        <v>599</v>
      </c>
      <c r="E107" s="2" t="s">
        <v>598</v>
      </c>
      <c r="F107" s="2" t="s">
        <v>598</v>
      </c>
      <c r="G107" s="2" t="s">
        <v>598</v>
      </c>
      <c r="H107" s="2" t="s">
        <v>598</v>
      </c>
      <c r="I107" s="2" t="s">
        <v>598</v>
      </c>
      <c r="J107" s="2" t="s">
        <v>599</v>
      </c>
      <c r="K107" s="2" t="s">
        <v>598</v>
      </c>
      <c r="L107" s="2" t="s">
        <v>598</v>
      </c>
      <c r="M107" s="2" t="s">
        <v>598</v>
      </c>
      <c r="N107" s="2" t="s">
        <v>598</v>
      </c>
      <c r="O107" s="2" t="s">
        <v>598</v>
      </c>
      <c r="P107" s="2" t="s">
        <v>598</v>
      </c>
      <c r="Q107" s="2" t="s">
        <v>599</v>
      </c>
      <c r="R107" s="2" t="s">
        <v>598</v>
      </c>
      <c r="S107" s="2" t="s">
        <v>598</v>
      </c>
      <c r="T107" s="2" t="s">
        <v>598</v>
      </c>
      <c r="U107" s="2" t="s">
        <v>598</v>
      </c>
      <c r="V107" s="2" t="s">
        <v>598</v>
      </c>
      <c r="Y107" s="20">
        <f t="shared" si="1"/>
        <v>0</v>
      </c>
    </row>
    <row r="108" spans="1:25" ht="15" customHeight="1" x14ac:dyDescent="0.25">
      <c r="A108" s="2" t="s">
        <v>147</v>
      </c>
      <c r="B108" s="2" t="s">
        <v>153</v>
      </c>
      <c r="C108" s="2">
        <v>2014</v>
      </c>
      <c r="D108" s="2" t="s">
        <v>599</v>
      </c>
      <c r="E108" s="2" t="s">
        <v>598</v>
      </c>
      <c r="F108" s="2" t="s">
        <v>598</v>
      </c>
      <c r="G108" s="2" t="s">
        <v>598</v>
      </c>
      <c r="H108" s="2" t="s">
        <v>598</v>
      </c>
      <c r="I108" s="2" t="s">
        <v>598</v>
      </c>
      <c r="J108" s="2" t="s">
        <v>599</v>
      </c>
      <c r="K108" s="2" t="s">
        <v>598</v>
      </c>
      <c r="L108" s="2" t="s">
        <v>598</v>
      </c>
      <c r="M108" s="2" t="s">
        <v>598</v>
      </c>
      <c r="N108" s="2" t="s">
        <v>598</v>
      </c>
      <c r="O108" s="2" t="s">
        <v>598</v>
      </c>
      <c r="P108" s="2" t="s">
        <v>598</v>
      </c>
      <c r="Q108" s="2" t="s">
        <v>599</v>
      </c>
      <c r="R108" s="2" t="s">
        <v>598</v>
      </c>
      <c r="S108" s="2" t="s">
        <v>598</v>
      </c>
      <c r="T108" s="2" t="s">
        <v>598</v>
      </c>
      <c r="U108" s="2" t="s">
        <v>598</v>
      </c>
      <c r="V108" s="2" t="s">
        <v>598</v>
      </c>
      <c r="Y108" s="20">
        <f t="shared" si="1"/>
        <v>0</v>
      </c>
    </row>
    <row r="109" spans="1:25" ht="15" customHeight="1" x14ac:dyDescent="0.25">
      <c r="A109" s="2" t="s">
        <v>147</v>
      </c>
      <c r="B109" s="2" t="s">
        <v>154</v>
      </c>
      <c r="C109" s="2">
        <v>2014</v>
      </c>
      <c r="D109" s="2" t="s">
        <v>599</v>
      </c>
      <c r="E109" s="2" t="s">
        <v>598</v>
      </c>
      <c r="F109" s="2" t="s">
        <v>598</v>
      </c>
      <c r="G109" s="2" t="s">
        <v>598</v>
      </c>
      <c r="H109" s="2" t="s">
        <v>598</v>
      </c>
      <c r="I109" s="2" t="s">
        <v>598</v>
      </c>
      <c r="J109" s="2" t="s">
        <v>599</v>
      </c>
      <c r="K109" s="2" t="s">
        <v>598</v>
      </c>
      <c r="L109" s="2" t="s">
        <v>598</v>
      </c>
      <c r="M109" s="2" t="s">
        <v>598</v>
      </c>
      <c r="N109" s="2" t="s">
        <v>598</v>
      </c>
      <c r="O109" s="2" t="s">
        <v>598</v>
      </c>
      <c r="P109" s="2" t="s">
        <v>598</v>
      </c>
      <c r="Q109" s="2" t="s">
        <v>599</v>
      </c>
      <c r="R109" s="2" t="s">
        <v>598</v>
      </c>
      <c r="S109" s="2" t="s">
        <v>598</v>
      </c>
      <c r="T109" s="2" t="s">
        <v>598</v>
      </c>
      <c r="U109" s="2" t="s">
        <v>598</v>
      </c>
      <c r="V109" s="2" t="s">
        <v>598</v>
      </c>
      <c r="Y109" s="20">
        <f t="shared" si="1"/>
        <v>0</v>
      </c>
    </row>
    <row r="110" spans="1:25" ht="15" customHeight="1" x14ac:dyDescent="0.25">
      <c r="A110" s="2" t="s">
        <v>147</v>
      </c>
      <c r="B110" s="2" t="s">
        <v>155</v>
      </c>
      <c r="C110" s="2">
        <v>2014</v>
      </c>
      <c r="D110" s="2" t="s">
        <v>599</v>
      </c>
      <c r="E110" s="2" t="s">
        <v>598</v>
      </c>
      <c r="F110" s="2" t="s">
        <v>598</v>
      </c>
      <c r="G110" s="2" t="s">
        <v>598</v>
      </c>
      <c r="H110" s="2" t="s">
        <v>598</v>
      </c>
      <c r="I110" s="2" t="s">
        <v>598</v>
      </c>
      <c r="J110" s="2" t="s">
        <v>599</v>
      </c>
      <c r="K110" s="2" t="s">
        <v>598</v>
      </c>
      <c r="L110" s="2" t="s">
        <v>598</v>
      </c>
      <c r="M110" s="2" t="s">
        <v>598</v>
      </c>
      <c r="N110" s="2" t="s">
        <v>598</v>
      </c>
      <c r="O110" s="2" t="s">
        <v>598</v>
      </c>
      <c r="P110" s="2" t="s">
        <v>598</v>
      </c>
      <c r="Q110" s="2" t="s">
        <v>599</v>
      </c>
      <c r="R110" s="2" t="s">
        <v>598</v>
      </c>
      <c r="S110" s="2" t="s">
        <v>598</v>
      </c>
      <c r="T110" s="2" t="s">
        <v>598</v>
      </c>
      <c r="U110" s="2" t="s">
        <v>598</v>
      </c>
      <c r="V110" s="2" t="s">
        <v>598</v>
      </c>
      <c r="Y110" s="20">
        <f t="shared" si="1"/>
        <v>0</v>
      </c>
    </row>
    <row r="111" spans="1:25" ht="15" customHeight="1" x14ac:dyDescent="0.25">
      <c r="A111" s="2" t="s">
        <v>156</v>
      </c>
      <c r="B111" s="2" t="s">
        <v>157</v>
      </c>
      <c r="C111" s="2">
        <v>2014</v>
      </c>
      <c r="D111" s="2" t="s">
        <v>599</v>
      </c>
      <c r="E111" s="2" t="s">
        <v>598</v>
      </c>
      <c r="F111" s="2" t="s">
        <v>598</v>
      </c>
      <c r="G111" s="2" t="s">
        <v>598</v>
      </c>
      <c r="H111" s="2" t="s">
        <v>598</v>
      </c>
      <c r="I111" s="2" t="s">
        <v>598</v>
      </c>
      <c r="J111" s="2" t="s">
        <v>599</v>
      </c>
      <c r="K111" s="2" t="s">
        <v>598</v>
      </c>
      <c r="L111" s="2" t="s">
        <v>598</v>
      </c>
      <c r="M111" s="2" t="s">
        <v>598</v>
      </c>
      <c r="N111" s="2" t="s">
        <v>598</v>
      </c>
      <c r="O111" s="2" t="s">
        <v>598</v>
      </c>
      <c r="P111" s="2" t="s">
        <v>598</v>
      </c>
      <c r="Q111" s="2" t="s">
        <v>599</v>
      </c>
      <c r="R111" s="2" t="s">
        <v>598</v>
      </c>
      <c r="S111" s="2" t="s">
        <v>598</v>
      </c>
      <c r="T111" s="2" t="s">
        <v>598</v>
      </c>
      <c r="U111" s="2" t="s">
        <v>598</v>
      </c>
      <c r="V111" s="2" t="s">
        <v>598</v>
      </c>
      <c r="Y111" s="20">
        <f t="shared" si="1"/>
        <v>0</v>
      </c>
    </row>
    <row r="112" spans="1:25" ht="15" customHeight="1" x14ac:dyDescent="0.25">
      <c r="A112" s="2" t="s">
        <v>156</v>
      </c>
      <c r="B112" s="2" t="s">
        <v>158</v>
      </c>
      <c r="C112" s="2">
        <v>2014</v>
      </c>
      <c r="D112" s="2" t="s">
        <v>673</v>
      </c>
      <c r="E112" s="2" t="s">
        <v>658</v>
      </c>
      <c r="F112" s="2">
        <v>4.7039999999999997</v>
      </c>
      <c r="G112" s="2" t="s">
        <v>598</v>
      </c>
      <c r="H112" s="2" t="s">
        <v>598</v>
      </c>
      <c r="I112" s="2" t="s">
        <v>598</v>
      </c>
      <c r="J112" s="2" t="s">
        <v>599</v>
      </c>
      <c r="K112" s="2" t="s">
        <v>598</v>
      </c>
      <c r="L112" s="2" t="s">
        <v>598</v>
      </c>
      <c r="M112" s="2" t="s">
        <v>598</v>
      </c>
      <c r="N112" s="2" t="s">
        <v>598</v>
      </c>
      <c r="O112" s="2" t="s">
        <v>598</v>
      </c>
      <c r="P112" s="2" t="s">
        <v>598</v>
      </c>
      <c r="Q112" s="2" t="s">
        <v>599</v>
      </c>
      <c r="R112" s="2" t="s">
        <v>598</v>
      </c>
      <c r="S112" s="2" t="s">
        <v>598</v>
      </c>
      <c r="T112" s="2" t="s">
        <v>598</v>
      </c>
      <c r="U112" s="2" t="s">
        <v>598</v>
      </c>
      <c r="V112" s="2" t="s">
        <v>598</v>
      </c>
      <c r="Y112" s="20">
        <f t="shared" si="1"/>
        <v>4.7039999999999997</v>
      </c>
    </row>
    <row r="113" spans="1:25" ht="15" customHeight="1" x14ac:dyDescent="0.25">
      <c r="A113" s="2" t="s">
        <v>156</v>
      </c>
      <c r="B113" s="2" t="s">
        <v>159</v>
      </c>
      <c r="C113" s="2">
        <v>2014</v>
      </c>
      <c r="D113" s="2" t="s">
        <v>599</v>
      </c>
      <c r="E113" s="2" t="s">
        <v>598</v>
      </c>
      <c r="F113" s="2" t="s">
        <v>598</v>
      </c>
      <c r="G113" s="2" t="s">
        <v>598</v>
      </c>
      <c r="H113" s="2" t="s">
        <v>598</v>
      </c>
      <c r="I113" s="2" t="s">
        <v>598</v>
      </c>
      <c r="J113" s="2" t="s">
        <v>599</v>
      </c>
      <c r="K113" s="2" t="s">
        <v>598</v>
      </c>
      <c r="L113" s="2" t="s">
        <v>598</v>
      </c>
      <c r="M113" s="2" t="s">
        <v>598</v>
      </c>
      <c r="N113" s="2" t="s">
        <v>598</v>
      </c>
      <c r="O113" s="2" t="s">
        <v>598</v>
      </c>
      <c r="P113" s="2" t="s">
        <v>598</v>
      </c>
      <c r="Q113" s="2" t="s">
        <v>599</v>
      </c>
      <c r="R113" s="2" t="s">
        <v>598</v>
      </c>
      <c r="S113" s="2" t="s">
        <v>598</v>
      </c>
      <c r="T113" s="2" t="s">
        <v>598</v>
      </c>
      <c r="U113" s="2" t="s">
        <v>598</v>
      </c>
      <c r="V113" s="2" t="s">
        <v>598</v>
      </c>
      <c r="Y113" s="20">
        <f t="shared" si="1"/>
        <v>0</v>
      </c>
    </row>
    <row r="114" spans="1:25" ht="15" customHeight="1" x14ac:dyDescent="0.25">
      <c r="A114" s="2" t="s">
        <v>160</v>
      </c>
      <c r="B114" s="2" t="s">
        <v>161</v>
      </c>
      <c r="C114" s="2">
        <v>2014</v>
      </c>
      <c r="D114" s="2" t="s">
        <v>598</v>
      </c>
      <c r="E114" s="2" t="s">
        <v>598</v>
      </c>
      <c r="F114" s="2" t="s">
        <v>598</v>
      </c>
      <c r="G114" s="2" t="s">
        <v>598</v>
      </c>
      <c r="H114" s="2" t="s">
        <v>598</v>
      </c>
      <c r="I114" s="2" t="s">
        <v>598</v>
      </c>
      <c r="J114" s="2" t="s">
        <v>598</v>
      </c>
      <c r="K114" s="2" t="s">
        <v>598</v>
      </c>
      <c r="L114" s="2" t="s">
        <v>598</v>
      </c>
      <c r="M114" s="2" t="s">
        <v>598</v>
      </c>
      <c r="N114" s="2" t="s">
        <v>598</v>
      </c>
      <c r="O114" s="2" t="s">
        <v>598</v>
      </c>
      <c r="P114" s="2" t="s">
        <v>598</v>
      </c>
      <c r="Q114" s="2" t="s">
        <v>598</v>
      </c>
      <c r="R114" s="2" t="s">
        <v>598</v>
      </c>
      <c r="S114" s="2" t="s">
        <v>598</v>
      </c>
      <c r="T114" s="2" t="s">
        <v>598</v>
      </c>
      <c r="U114" s="2" t="s">
        <v>598</v>
      </c>
      <c r="V114" s="2" t="s">
        <v>598</v>
      </c>
      <c r="Y114" s="20">
        <f t="shared" si="1"/>
        <v>0</v>
      </c>
    </row>
    <row r="115" spans="1:25" ht="15" customHeight="1" x14ac:dyDescent="0.25">
      <c r="A115" s="2" t="s">
        <v>160</v>
      </c>
      <c r="B115" s="2" t="s">
        <v>162</v>
      </c>
      <c r="C115" s="2">
        <v>2014</v>
      </c>
      <c r="D115" s="2" t="s">
        <v>674</v>
      </c>
      <c r="E115" s="2" t="s">
        <v>669</v>
      </c>
      <c r="F115" s="2">
        <v>8.91</v>
      </c>
      <c r="G115" s="2" t="s">
        <v>598</v>
      </c>
      <c r="H115" s="2" t="s">
        <v>598</v>
      </c>
      <c r="I115" s="2">
        <v>100</v>
      </c>
      <c r="J115" s="2" t="s">
        <v>607</v>
      </c>
      <c r="K115" s="2" t="s">
        <v>598</v>
      </c>
      <c r="L115" s="2" t="s">
        <v>598</v>
      </c>
      <c r="M115" s="2" t="s">
        <v>598</v>
      </c>
      <c r="N115" s="2" t="s">
        <v>598</v>
      </c>
      <c r="O115" s="2" t="s">
        <v>598</v>
      </c>
      <c r="P115" s="2" t="s">
        <v>598</v>
      </c>
      <c r="Q115" s="2" t="s">
        <v>607</v>
      </c>
      <c r="R115" s="2" t="s">
        <v>598</v>
      </c>
      <c r="S115" s="2" t="s">
        <v>598</v>
      </c>
      <c r="T115" s="2" t="s">
        <v>598</v>
      </c>
      <c r="U115" s="2" t="s">
        <v>598</v>
      </c>
      <c r="V115" s="2" t="s">
        <v>598</v>
      </c>
      <c r="Y115" s="20">
        <f t="shared" si="1"/>
        <v>8.91</v>
      </c>
    </row>
    <row r="116" spans="1:25" ht="15" customHeight="1" x14ac:dyDescent="0.25">
      <c r="A116" s="2" t="s">
        <v>160</v>
      </c>
      <c r="B116" s="2" t="s">
        <v>163</v>
      </c>
      <c r="C116" s="2">
        <v>2014</v>
      </c>
      <c r="D116" s="2" t="s">
        <v>607</v>
      </c>
      <c r="E116" s="2" t="s">
        <v>598</v>
      </c>
      <c r="F116" s="2" t="s">
        <v>598</v>
      </c>
      <c r="G116" s="2" t="s">
        <v>598</v>
      </c>
      <c r="H116" s="2" t="s">
        <v>598</v>
      </c>
      <c r="I116" s="2" t="s">
        <v>598</v>
      </c>
      <c r="J116" s="2" t="s">
        <v>607</v>
      </c>
      <c r="K116" s="2" t="s">
        <v>598</v>
      </c>
      <c r="L116" s="2" t="s">
        <v>598</v>
      </c>
      <c r="M116" s="2" t="s">
        <v>598</v>
      </c>
      <c r="N116" s="2" t="s">
        <v>598</v>
      </c>
      <c r="O116" s="2" t="s">
        <v>598</v>
      </c>
      <c r="P116" s="2" t="s">
        <v>598</v>
      </c>
      <c r="Q116" s="2" t="s">
        <v>607</v>
      </c>
      <c r="R116" s="2" t="s">
        <v>598</v>
      </c>
      <c r="S116" s="2" t="s">
        <v>598</v>
      </c>
      <c r="T116" s="2" t="s">
        <v>598</v>
      </c>
      <c r="U116" s="2" t="s">
        <v>598</v>
      </c>
      <c r="V116" s="2" t="s">
        <v>598</v>
      </c>
      <c r="Y116" s="20">
        <f t="shared" si="1"/>
        <v>0</v>
      </c>
    </row>
    <row r="117" spans="1:25" ht="15" customHeight="1" x14ac:dyDescent="0.25">
      <c r="A117" s="2" t="s">
        <v>160</v>
      </c>
      <c r="B117" s="2" t="s">
        <v>164</v>
      </c>
      <c r="C117" s="2">
        <v>2014</v>
      </c>
      <c r="D117" s="2" t="s">
        <v>598</v>
      </c>
      <c r="E117" s="2" t="s">
        <v>598</v>
      </c>
      <c r="F117" s="2" t="s">
        <v>598</v>
      </c>
      <c r="G117" s="2" t="s">
        <v>598</v>
      </c>
      <c r="H117" s="2" t="s">
        <v>598</v>
      </c>
      <c r="I117" s="2" t="s">
        <v>598</v>
      </c>
      <c r="J117" s="2" t="s">
        <v>598</v>
      </c>
      <c r="K117" s="2" t="s">
        <v>598</v>
      </c>
      <c r="L117" s="2" t="s">
        <v>598</v>
      </c>
      <c r="M117" s="2" t="s">
        <v>598</v>
      </c>
      <c r="N117" s="2" t="s">
        <v>598</v>
      </c>
      <c r="O117" s="2" t="s">
        <v>598</v>
      </c>
      <c r="P117" s="2" t="s">
        <v>598</v>
      </c>
      <c r="Q117" s="2" t="s">
        <v>598</v>
      </c>
      <c r="R117" s="2" t="s">
        <v>598</v>
      </c>
      <c r="S117" s="2" t="s">
        <v>598</v>
      </c>
      <c r="T117" s="2" t="s">
        <v>598</v>
      </c>
      <c r="U117" s="2" t="s">
        <v>598</v>
      </c>
      <c r="V117" s="2" t="s">
        <v>598</v>
      </c>
      <c r="Y117" s="20">
        <f t="shared" si="1"/>
        <v>0</v>
      </c>
    </row>
    <row r="118" spans="1:25" ht="15" customHeight="1" x14ac:dyDescent="0.25">
      <c r="A118" s="2" t="s">
        <v>165</v>
      </c>
      <c r="B118" s="2" t="s">
        <v>166</v>
      </c>
      <c r="C118" s="2">
        <v>2014</v>
      </c>
      <c r="D118" s="2" t="s">
        <v>599</v>
      </c>
      <c r="E118" s="2" t="s">
        <v>598</v>
      </c>
      <c r="F118" s="2" t="s">
        <v>598</v>
      </c>
      <c r="G118" s="2" t="s">
        <v>598</v>
      </c>
      <c r="H118" s="2" t="s">
        <v>598</v>
      </c>
      <c r="I118" s="2" t="s">
        <v>598</v>
      </c>
      <c r="J118" s="2" t="s">
        <v>599</v>
      </c>
      <c r="K118" s="2" t="s">
        <v>598</v>
      </c>
      <c r="L118" s="2" t="s">
        <v>598</v>
      </c>
      <c r="M118" s="2" t="s">
        <v>598</v>
      </c>
      <c r="N118" s="2" t="s">
        <v>598</v>
      </c>
      <c r="O118" s="2" t="s">
        <v>598</v>
      </c>
      <c r="P118" s="2" t="s">
        <v>598</v>
      </c>
      <c r="Q118" s="2" t="s">
        <v>599</v>
      </c>
      <c r="R118" s="2" t="s">
        <v>598</v>
      </c>
      <c r="S118" s="2" t="s">
        <v>598</v>
      </c>
      <c r="T118" s="2" t="s">
        <v>598</v>
      </c>
      <c r="U118" s="2" t="s">
        <v>598</v>
      </c>
      <c r="V118" s="2" t="s">
        <v>598</v>
      </c>
      <c r="Y118" s="20">
        <f t="shared" si="1"/>
        <v>0</v>
      </c>
    </row>
    <row r="119" spans="1:25" ht="15" customHeight="1" x14ac:dyDescent="0.25">
      <c r="A119" s="2" t="s">
        <v>167</v>
      </c>
      <c r="B119" s="2" t="s">
        <v>168</v>
      </c>
      <c r="C119" s="2">
        <v>2014</v>
      </c>
      <c r="D119" s="2" t="s">
        <v>675</v>
      </c>
      <c r="E119" s="2" t="s">
        <v>658</v>
      </c>
      <c r="F119" s="2">
        <v>42.834000000000003</v>
      </c>
      <c r="G119" s="2" t="s">
        <v>598</v>
      </c>
      <c r="H119" s="2" t="s">
        <v>598</v>
      </c>
      <c r="I119" s="2" t="s">
        <v>598</v>
      </c>
      <c r="J119" s="2" t="s">
        <v>676</v>
      </c>
      <c r="K119" s="2" t="s">
        <v>658</v>
      </c>
      <c r="L119" s="2">
        <v>41</v>
      </c>
      <c r="M119" s="2" t="s">
        <v>677</v>
      </c>
      <c r="N119" s="2">
        <v>8.1</v>
      </c>
      <c r="O119" s="2" t="s">
        <v>598</v>
      </c>
      <c r="P119" s="2" t="s">
        <v>598</v>
      </c>
      <c r="Q119" s="2" t="s">
        <v>676</v>
      </c>
      <c r="R119" s="2" t="s">
        <v>678</v>
      </c>
      <c r="S119" s="2">
        <v>1.05</v>
      </c>
      <c r="T119" s="2" t="s">
        <v>598</v>
      </c>
      <c r="U119" s="2" t="s">
        <v>598</v>
      </c>
      <c r="V119" s="2" t="s">
        <v>598</v>
      </c>
      <c r="Y119" s="20">
        <f t="shared" si="1"/>
        <v>92.983999999999995</v>
      </c>
    </row>
    <row r="120" spans="1:25" ht="15" customHeight="1" x14ac:dyDescent="0.25">
      <c r="A120" s="2" t="s">
        <v>169</v>
      </c>
      <c r="B120" s="2" t="s">
        <v>170</v>
      </c>
      <c r="C120" s="2">
        <v>2014</v>
      </c>
      <c r="D120" s="2" t="s">
        <v>679</v>
      </c>
      <c r="E120" s="2" t="s">
        <v>634</v>
      </c>
      <c r="F120" s="2">
        <v>916.15</v>
      </c>
      <c r="G120" s="2" t="s">
        <v>598</v>
      </c>
      <c r="H120" s="2" t="s">
        <v>598</v>
      </c>
      <c r="I120" s="2">
        <v>100</v>
      </c>
      <c r="J120" s="2" t="s">
        <v>680</v>
      </c>
      <c r="K120" s="2" t="s">
        <v>658</v>
      </c>
      <c r="L120" s="2">
        <v>4.8179999999999996</v>
      </c>
      <c r="M120" s="2" t="s">
        <v>598</v>
      </c>
      <c r="N120" s="2" t="s">
        <v>598</v>
      </c>
      <c r="O120" s="2">
        <v>100</v>
      </c>
      <c r="P120" s="2" t="s">
        <v>598</v>
      </c>
      <c r="Q120" s="2" t="s">
        <v>599</v>
      </c>
      <c r="R120" s="2" t="s">
        <v>598</v>
      </c>
      <c r="S120" s="2" t="s">
        <v>598</v>
      </c>
      <c r="T120" s="2" t="s">
        <v>598</v>
      </c>
      <c r="U120" s="2" t="s">
        <v>598</v>
      </c>
      <c r="V120" s="2" t="s">
        <v>598</v>
      </c>
      <c r="Y120" s="20">
        <f t="shared" si="1"/>
        <v>920.96799999999996</v>
      </c>
    </row>
    <row r="121" spans="1:25" ht="15" customHeight="1" x14ac:dyDescent="0.25">
      <c r="A121" s="2" t="s">
        <v>169</v>
      </c>
      <c r="B121" s="2" t="s">
        <v>171</v>
      </c>
      <c r="C121" s="2">
        <v>2014</v>
      </c>
      <c r="D121" s="2" t="s">
        <v>599</v>
      </c>
      <c r="E121" s="2" t="s">
        <v>598</v>
      </c>
      <c r="F121" s="2" t="s">
        <v>598</v>
      </c>
      <c r="G121" s="2" t="s">
        <v>598</v>
      </c>
      <c r="H121" s="2" t="s">
        <v>598</v>
      </c>
      <c r="I121" s="2" t="s">
        <v>598</v>
      </c>
      <c r="J121" s="2" t="s">
        <v>599</v>
      </c>
      <c r="K121" s="2" t="s">
        <v>598</v>
      </c>
      <c r="L121" s="2" t="s">
        <v>598</v>
      </c>
      <c r="M121" s="2" t="s">
        <v>598</v>
      </c>
      <c r="N121" s="2" t="s">
        <v>598</v>
      </c>
      <c r="O121" s="2" t="s">
        <v>598</v>
      </c>
      <c r="P121" s="2" t="s">
        <v>598</v>
      </c>
      <c r="Q121" s="2" t="s">
        <v>599</v>
      </c>
      <c r="R121" s="2" t="s">
        <v>598</v>
      </c>
      <c r="S121" s="2" t="s">
        <v>598</v>
      </c>
      <c r="T121" s="2" t="s">
        <v>598</v>
      </c>
      <c r="U121" s="2" t="s">
        <v>598</v>
      </c>
      <c r="V121" s="2" t="s">
        <v>598</v>
      </c>
      <c r="Y121" s="20">
        <f t="shared" si="1"/>
        <v>0</v>
      </c>
    </row>
    <row r="122" spans="1:25" ht="15" customHeight="1" x14ac:dyDescent="0.25">
      <c r="A122" s="2" t="s">
        <v>172</v>
      </c>
      <c r="B122" s="2" t="s">
        <v>173</v>
      </c>
      <c r="C122" s="2">
        <v>2014</v>
      </c>
      <c r="D122" s="2" t="s">
        <v>599</v>
      </c>
      <c r="E122" s="2" t="s">
        <v>598</v>
      </c>
      <c r="F122" s="2" t="s">
        <v>598</v>
      </c>
      <c r="G122" s="2" t="s">
        <v>598</v>
      </c>
      <c r="H122" s="2" t="s">
        <v>598</v>
      </c>
      <c r="I122" s="2" t="s">
        <v>598</v>
      </c>
      <c r="J122" s="2" t="s">
        <v>599</v>
      </c>
      <c r="K122" s="2" t="s">
        <v>598</v>
      </c>
      <c r="L122" s="2" t="s">
        <v>598</v>
      </c>
      <c r="M122" s="2" t="s">
        <v>598</v>
      </c>
      <c r="N122" s="2" t="s">
        <v>598</v>
      </c>
      <c r="O122" s="2" t="s">
        <v>598</v>
      </c>
      <c r="P122" s="2" t="s">
        <v>598</v>
      </c>
      <c r="Q122" s="2" t="s">
        <v>599</v>
      </c>
      <c r="R122" s="2" t="s">
        <v>598</v>
      </c>
      <c r="S122" s="2" t="s">
        <v>598</v>
      </c>
      <c r="T122" s="2" t="s">
        <v>598</v>
      </c>
      <c r="U122" s="2" t="s">
        <v>598</v>
      </c>
      <c r="V122" s="2" t="s">
        <v>598</v>
      </c>
      <c r="Y122" s="20">
        <f t="shared" si="1"/>
        <v>0</v>
      </c>
    </row>
    <row r="123" spans="1:25" ht="15" customHeight="1" x14ac:dyDescent="0.25">
      <c r="A123" s="2" t="s">
        <v>172</v>
      </c>
      <c r="B123" s="2" t="s">
        <v>174</v>
      </c>
      <c r="C123" s="2">
        <v>2014</v>
      </c>
      <c r="D123" s="2" t="s">
        <v>599</v>
      </c>
      <c r="E123" s="2" t="s">
        <v>598</v>
      </c>
      <c r="F123" s="2" t="s">
        <v>598</v>
      </c>
      <c r="G123" s="2" t="s">
        <v>598</v>
      </c>
      <c r="H123" s="2" t="s">
        <v>598</v>
      </c>
      <c r="I123" s="2" t="s">
        <v>598</v>
      </c>
      <c r="J123" s="2" t="s">
        <v>599</v>
      </c>
      <c r="K123" s="2" t="s">
        <v>598</v>
      </c>
      <c r="L123" s="2" t="s">
        <v>598</v>
      </c>
      <c r="M123" s="2" t="s">
        <v>598</v>
      </c>
      <c r="N123" s="2" t="s">
        <v>598</v>
      </c>
      <c r="O123" s="2" t="s">
        <v>598</v>
      </c>
      <c r="P123" s="2" t="s">
        <v>598</v>
      </c>
      <c r="Q123" s="2" t="s">
        <v>599</v>
      </c>
      <c r="R123" s="2" t="s">
        <v>598</v>
      </c>
      <c r="S123" s="2" t="s">
        <v>598</v>
      </c>
      <c r="T123" s="2" t="s">
        <v>598</v>
      </c>
      <c r="U123" s="2" t="s">
        <v>598</v>
      </c>
      <c r="V123" s="2" t="s">
        <v>598</v>
      </c>
      <c r="Y123" s="20">
        <f t="shared" si="1"/>
        <v>0</v>
      </c>
    </row>
    <row r="124" spans="1:25" ht="15" customHeight="1" x14ac:dyDescent="0.25">
      <c r="A124" s="2" t="s">
        <v>175</v>
      </c>
      <c r="B124" s="2" t="s">
        <v>176</v>
      </c>
      <c r="C124" s="2">
        <v>2014</v>
      </c>
      <c r="D124" s="2" t="s">
        <v>599</v>
      </c>
      <c r="E124" s="2" t="s">
        <v>598</v>
      </c>
      <c r="F124" s="2" t="s">
        <v>598</v>
      </c>
      <c r="G124" s="2" t="s">
        <v>598</v>
      </c>
      <c r="H124" s="2" t="s">
        <v>598</v>
      </c>
      <c r="I124" s="2" t="s">
        <v>598</v>
      </c>
      <c r="J124" s="2" t="s">
        <v>599</v>
      </c>
      <c r="K124" s="2" t="s">
        <v>598</v>
      </c>
      <c r="L124" s="2" t="s">
        <v>598</v>
      </c>
      <c r="M124" s="2" t="s">
        <v>598</v>
      </c>
      <c r="N124" s="2" t="s">
        <v>598</v>
      </c>
      <c r="O124" s="2" t="s">
        <v>598</v>
      </c>
      <c r="P124" s="2" t="s">
        <v>598</v>
      </c>
      <c r="Q124" s="2" t="s">
        <v>599</v>
      </c>
      <c r="R124" s="2" t="s">
        <v>598</v>
      </c>
      <c r="S124" s="2" t="s">
        <v>598</v>
      </c>
      <c r="T124" s="2" t="s">
        <v>598</v>
      </c>
      <c r="U124" s="2" t="s">
        <v>598</v>
      </c>
      <c r="V124" s="2" t="s">
        <v>598</v>
      </c>
      <c r="Y124" s="20">
        <f t="shared" si="1"/>
        <v>0</v>
      </c>
    </row>
    <row r="125" spans="1:25" ht="15" customHeight="1" x14ac:dyDescent="0.25">
      <c r="A125" s="2" t="s">
        <v>177</v>
      </c>
      <c r="B125" s="2" t="s">
        <v>178</v>
      </c>
      <c r="C125" s="2">
        <v>2014</v>
      </c>
      <c r="D125" s="2" t="s">
        <v>599</v>
      </c>
      <c r="E125" s="2" t="s">
        <v>598</v>
      </c>
      <c r="F125" s="2" t="s">
        <v>598</v>
      </c>
      <c r="G125" s="2" t="s">
        <v>598</v>
      </c>
      <c r="H125" s="2" t="s">
        <v>598</v>
      </c>
      <c r="I125" s="2" t="s">
        <v>598</v>
      </c>
      <c r="J125" s="2" t="s">
        <v>599</v>
      </c>
      <c r="K125" s="2" t="s">
        <v>598</v>
      </c>
      <c r="L125" s="2" t="s">
        <v>598</v>
      </c>
      <c r="M125" s="2" t="s">
        <v>598</v>
      </c>
      <c r="N125" s="2" t="s">
        <v>598</v>
      </c>
      <c r="O125" s="2" t="s">
        <v>598</v>
      </c>
      <c r="P125" s="2" t="s">
        <v>598</v>
      </c>
      <c r="Q125" s="2" t="s">
        <v>599</v>
      </c>
      <c r="R125" s="2" t="s">
        <v>598</v>
      </c>
      <c r="S125" s="2" t="s">
        <v>598</v>
      </c>
      <c r="T125" s="2" t="s">
        <v>598</v>
      </c>
      <c r="U125" s="2" t="s">
        <v>598</v>
      </c>
      <c r="V125" s="2" t="s">
        <v>598</v>
      </c>
      <c r="Y125" s="20">
        <f t="shared" si="1"/>
        <v>0</v>
      </c>
    </row>
    <row r="126" spans="1:25" ht="15" customHeight="1" x14ac:dyDescent="0.25">
      <c r="A126" s="2" t="s">
        <v>177</v>
      </c>
      <c r="B126" s="2" t="s">
        <v>179</v>
      </c>
      <c r="C126" s="2">
        <v>2014</v>
      </c>
      <c r="D126" s="2" t="s">
        <v>599</v>
      </c>
      <c r="E126" s="2" t="s">
        <v>598</v>
      </c>
      <c r="F126" s="2" t="s">
        <v>598</v>
      </c>
      <c r="G126" s="2" t="s">
        <v>598</v>
      </c>
      <c r="H126" s="2" t="s">
        <v>598</v>
      </c>
      <c r="I126" s="2" t="s">
        <v>598</v>
      </c>
      <c r="J126" s="2" t="s">
        <v>599</v>
      </c>
      <c r="K126" s="2" t="s">
        <v>598</v>
      </c>
      <c r="L126" s="2" t="s">
        <v>598</v>
      </c>
      <c r="M126" s="2" t="s">
        <v>598</v>
      </c>
      <c r="N126" s="2" t="s">
        <v>598</v>
      </c>
      <c r="O126" s="2" t="s">
        <v>598</v>
      </c>
      <c r="P126" s="2" t="s">
        <v>598</v>
      </c>
      <c r="Q126" s="2" t="s">
        <v>599</v>
      </c>
      <c r="R126" s="2" t="s">
        <v>598</v>
      </c>
      <c r="S126" s="2" t="s">
        <v>598</v>
      </c>
      <c r="T126" s="2" t="s">
        <v>598</v>
      </c>
      <c r="U126" s="2" t="s">
        <v>598</v>
      </c>
      <c r="V126" s="2" t="s">
        <v>598</v>
      </c>
      <c r="Y126" s="20">
        <f t="shared" si="1"/>
        <v>0</v>
      </c>
    </row>
    <row r="127" spans="1:25" ht="15" customHeight="1" x14ac:dyDescent="0.25">
      <c r="A127" s="2" t="s">
        <v>177</v>
      </c>
      <c r="B127" s="2" t="s">
        <v>180</v>
      </c>
      <c r="C127" s="2">
        <v>2014</v>
      </c>
      <c r="D127" s="2" t="s">
        <v>599</v>
      </c>
      <c r="E127" s="2" t="s">
        <v>598</v>
      </c>
      <c r="F127" s="2" t="s">
        <v>598</v>
      </c>
      <c r="G127" s="2" t="s">
        <v>598</v>
      </c>
      <c r="H127" s="2" t="s">
        <v>598</v>
      </c>
      <c r="I127" s="2" t="s">
        <v>598</v>
      </c>
      <c r="J127" s="2" t="s">
        <v>599</v>
      </c>
      <c r="K127" s="2" t="s">
        <v>598</v>
      </c>
      <c r="L127" s="2" t="s">
        <v>598</v>
      </c>
      <c r="M127" s="2" t="s">
        <v>598</v>
      </c>
      <c r="N127" s="2" t="s">
        <v>598</v>
      </c>
      <c r="O127" s="2" t="s">
        <v>598</v>
      </c>
      <c r="P127" s="2" t="s">
        <v>598</v>
      </c>
      <c r="Q127" s="2" t="s">
        <v>599</v>
      </c>
      <c r="R127" s="2" t="s">
        <v>598</v>
      </c>
      <c r="S127" s="2" t="s">
        <v>598</v>
      </c>
      <c r="T127" s="2" t="s">
        <v>598</v>
      </c>
      <c r="U127" s="2" t="s">
        <v>598</v>
      </c>
      <c r="V127" s="2" t="s">
        <v>598</v>
      </c>
      <c r="Y127" s="20">
        <f t="shared" si="1"/>
        <v>0</v>
      </c>
    </row>
    <row r="128" spans="1:25" ht="15" customHeight="1" x14ac:dyDescent="0.25">
      <c r="A128" s="2" t="s">
        <v>181</v>
      </c>
      <c r="B128" s="2" t="s">
        <v>182</v>
      </c>
      <c r="C128" s="2">
        <v>2014</v>
      </c>
      <c r="D128" s="2" t="s">
        <v>599</v>
      </c>
      <c r="E128" s="2" t="s">
        <v>598</v>
      </c>
      <c r="F128" s="2" t="s">
        <v>598</v>
      </c>
      <c r="G128" s="2" t="s">
        <v>598</v>
      </c>
      <c r="H128" s="2" t="s">
        <v>598</v>
      </c>
      <c r="I128" s="2" t="s">
        <v>598</v>
      </c>
      <c r="J128" s="2" t="s">
        <v>599</v>
      </c>
      <c r="K128" s="2" t="s">
        <v>598</v>
      </c>
      <c r="L128" s="2" t="s">
        <v>598</v>
      </c>
      <c r="M128" s="2" t="s">
        <v>598</v>
      </c>
      <c r="N128" s="2" t="s">
        <v>598</v>
      </c>
      <c r="O128" s="2" t="s">
        <v>598</v>
      </c>
      <c r="P128" s="2" t="s">
        <v>598</v>
      </c>
      <c r="Q128" s="2" t="s">
        <v>599</v>
      </c>
      <c r="R128" s="2" t="s">
        <v>598</v>
      </c>
      <c r="S128" s="2" t="s">
        <v>598</v>
      </c>
      <c r="T128" s="2" t="s">
        <v>598</v>
      </c>
      <c r="U128" s="2" t="s">
        <v>598</v>
      </c>
      <c r="V128" s="2" t="s">
        <v>598</v>
      </c>
      <c r="Y128" s="20">
        <f t="shared" si="1"/>
        <v>0</v>
      </c>
    </row>
    <row r="129" spans="1:25" ht="15" customHeight="1" x14ac:dyDescent="0.25">
      <c r="A129" s="2" t="s">
        <v>183</v>
      </c>
      <c r="B129" s="2" t="s">
        <v>184</v>
      </c>
      <c r="C129" s="2">
        <v>2014</v>
      </c>
      <c r="D129" s="2" t="s">
        <v>599</v>
      </c>
      <c r="E129" s="2" t="s">
        <v>598</v>
      </c>
      <c r="F129" s="2" t="s">
        <v>598</v>
      </c>
      <c r="G129" s="2" t="s">
        <v>598</v>
      </c>
      <c r="H129" s="2" t="s">
        <v>598</v>
      </c>
      <c r="I129" s="2" t="s">
        <v>598</v>
      </c>
      <c r="J129" s="2" t="s">
        <v>599</v>
      </c>
      <c r="K129" s="2" t="s">
        <v>598</v>
      </c>
      <c r="L129" s="2" t="s">
        <v>598</v>
      </c>
      <c r="M129" s="2" t="s">
        <v>598</v>
      </c>
      <c r="N129" s="2" t="s">
        <v>598</v>
      </c>
      <c r="O129" s="2" t="s">
        <v>598</v>
      </c>
      <c r="P129" s="2" t="s">
        <v>598</v>
      </c>
      <c r="Q129" s="2" t="s">
        <v>599</v>
      </c>
      <c r="R129" s="2" t="s">
        <v>598</v>
      </c>
      <c r="S129" s="2" t="s">
        <v>598</v>
      </c>
      <c r="T129" s="2" t="s">
        <v>598</v>
      </c>
      <c r="U129" s="2" t="s">
        <v>598</v>
      </c>
      <c r="V129" s="2" t="s">
        <v>598</v>
      </c>
      <c r="Y129" s="20">
        <f t="shared" si="1"/>
        <v>0</v>
      </c>
    </row>
    <row r="130" spans="1:25" ht="15" customHeight="1" x14ac:dyDescent="0.25">
      <c r="A130" s="2" t="s">
        <v>185</v>
      </c>
      <c r="B130" s="2" t="s">
        <v>186</v>
      </c>
      <c r="C130" s="2">
        <v>2014</v>
      </c>
      <c r="D130" s="2" t="s">
        <v>599</v>
      </c>
      <c r="E130" s="2" t="s">
        <v>598</v>
      </c>
      <c r="F130" s="2" t="s">
        <v>598</v>
      </c>
      <c r="G130" s="2" t="s">
        <v>598</v>
      </c>
      <c r="H130" s="2" t="s">
        <v>598</v>
      </c>
      <c r="I130" s="2" t="s">
        <v>598</v>
      </c>
      <c r="J130" s="2" t="s">
        <v>599</v>
      </c>
      <c r="K130" s="2" t="s">
        <v>598</v>
      </c>
      <c r="L130" s="2" t="s">
        <v>598</v>
      </c>
      <c r="M130" s="2" t="s">
        <v>598</v>
      </c>
      <c r="N130" s="2" t="s">
        <v>598</v>
      </c>
      <c r="O130" s="2" t="s">
        <v>598</v>
      </c>
      <c r="P130" s="2" t="s">
        <v>598</v>
      </c>
      <c r="Q130" s="2" t="s">
        <v>599</v>
      </c>
      <c r="R130" s="2" t="s">
        <v>598</v>
      </c>
      <c r="S130" s="2" t="s">
        <v>598</v>
      </c>
      <c r="T130" s="2" t="s">
        <v>598</v>
      </c>
      <c r="U130" s="2" t="s">
        <v>598</v>
      </c>
      <c r="V130" s="2" t="s">
        <v>598</v>
      </c>
      <c r="Y130" s="20">
        <f t="shared" si="1"/>
        <v>0</v>
      </c>
    </row>
    <row r="131" spans="1:25" ht="15" customHeight="1" x14ac:dyDescent="0.25">
      <c r="A131" s="2" t="s">
        <v>185</v>
      </c>
      <c r="B131" s="2" t="s">
        <v>187</v>
      </c>
      <c r="C131" s="2">
        <v>2014</v>
      </c>
      <c r="D131" s="2" t="s">
        <v>599</v>
      </c>
      <c r="E131" s="2" t="s">
        <v>598</v>
      </c>
      <c r="F131" s="2" t="s">
        <v>598</v>
      </c>
      <c r="G131" s="2" t="s">
        <v>598</v>
      </c>
      <c r="H131" s="2" t="s">
        <v>598</v>
      </c>
      <c r="I131" s="2" t="s">
        <v>598</v>
      </c>
      <c r="J131" s="2" t="s">
        <v>599</v>
      </c>
      <c r="K131" s="2" t="s">
        <v>598</v>
      </c>
      <c r="L131" s="2" t="s">
        <v>598</v>
      </c>
      <c r="M131" s="2" t="s">
        <v>598</v>
      </c>
      <c r="N131" s="2" t="s">
        <v>598</v>
      </c>
      <c r="O131" s="2" t="s">
        <v>598</v>
      </c>
      <c r="P131" s="2" t="s">
        <v>598</v>
      </c>
      <c r="Q131" s="2" t="s">
        <v>599</v>
      </c>
      <c r="R131" s="2" t="s">
        <v>598</v>
      </c>
      <c r="S131" s="2" t="s">
        <v>598</v>
      </c>
      <c r="T131" s="2" t="s">
        <v>598</v>
      </c>
      <c r="U131" s="2" t="s">
        <v>598</v>
      </c>
      <c r="V131" s="2" t="s">
        <v>598</v>
      </c>
      <c r="Y131" s="20">
        <f t="shared" ref="Y131:Y194" si="2">IFERROR(F131/1,0)+IFERROR(H131/1,0)+IFERROR(L131/1,0)+IFERROR(N131/1,0)+IFERROR(S131/1,0)+IFERROR(U131/1,0)</f>
        <v>0</v>
      </c>
    </row>
    <row r="132" spans="1:25" ht="15" customHeight="1" x14ac:dyDescent="0.25">
      <c r="A132" s="2" t="s">
        <v>185</v>
      </c>
      <c r="B132" s="2" t="s">
        <v>188</v>
      </c>
      <c r="C132" s="2">
        <v>2014</v>
      </c>
      <c r="D132" s="2" t="s">
        <v>599</v>
      </c>
      <c r="E132" s="2" t="s">
        <v>598</v>
      </c>
      <c r="F132" s="2" t="s">
        <v>598</v>
      </c>
      <c r="G132" s="2" t="s">
        <v>598</v>
      </c>
      <c r="H132" s="2" t="s">
        <v>598</v>
      </c>
      <c r="I132" s="2" t="s">
        <v>598</v>
      </c>
      <c r="J132" s="2" t="s">
        <v>599</v>
      </c>
      <c r="K132" s="2" t="s">
        <v>598</v>
      </c>
      <c r="L132" s="2" t="s">
        <v>598</v>
      </c>
      <c r="M132" s="2" t="s">
        <v>598</v>
      </c>
      <c r="N132" s="2" t="s">
        <v>598</v>
      </c>
      <c r="O132" s="2" t="s">
        <v>598</v>
      </c>
      <c r="P132" s="2" t="s">
        <v>598</v>
      </c>
      <c r="Q132" s="2" t="s">
        <v>599</v>
      </c>
      <c r="R132" s="2" t="s">
        <v>598</v>
      </c>
      <c r="S132" s="2" t="s">
        <v>598</v>
      </c>
      <c r="T132" s="2" t="s">
        <v>598</v>
      </c>
      <c r="U132" s="2" t="s">
        <v>598</v>
      </c>
      <c r="V132" s="2" t="s">
        <v>598</v>
      </c>
      <c r="Y132" s="20">
        <f t="shared" si="2"/>
        <v>0</v>
      </c>
    </row>
    <row r="133" spans="1:25" ht="15" customHeight="1" x14ac:dyDescent="0.25">
      <c r="A133" s="2" t="s">
        <v>185</v>
      </c>
      <c r="B133" s="2" t="s">
        <v>189</v>
      </c>
      <c r="C133" s="2">
        <v>2014</v>
      </c>
      <c r="D133" s="2" t="s">
        <v>599</v>
      </c>
      <c r="E133" s="2" t="s">
        <v>598</v>
      </c>
      <c r="F133" s="2" t="s">
        <v>598</v>
      </c>
      <c r="G133" s="2" t="s">
        <v>598</v>
      </c>
      <c r="H133" s="2" t="s">
        <v>598</v>
      </c>
      <c r="I133" s="2" t="s">
        <v>598</v>
      </c>
      <c r="J133" s="2" t="s">
        <v>599</v>
      </c>
      <c r="K133" s="2" t="s">
        <v>598</v>
      </c>
      <c r="L133" s="2" t="s">
        <v>598</v>
      </c>
      <c r="M133" s="2" t="s">
        <v>598</v>
      </c>
      <c r="N133" s="2" t="s">
        <v>598</v>
      </c>
      <c r="O133" s="2" t="s">
        <v>598</v>
      </c>
      <c r="P133" s="2" t="s">
        <v>598</v>
      </c>
      <c r="Q133" s="2" t="s">
        <v>599</v>
      </c>
      <c r="R133" s="2" t="s">
        <v>598</v>
      </c>
      <c r="S133" s="2" t="s">
        <v>598</v>
      </c>
      <c r="T133" s="2" t="s">
        <v>598</v>
      </c>
      <c r="U133" s="2" t="s">
        <v>598</v>
      </c>
      <c r="V133" s="2" t="s">
        <v>598</v>
      </c>
      <c r="Y133" s="20">
        <f t="shared" si="2"/>
        <v>0</v>
      </c>
    </row>
    <row r="134" spans="1:25" ht="15" customHeight="1" x14ac:dyDescent="0.25">
      <c r="A134" s="2" t="s">
        <v>190</v>
      </c>
      <c r="B134" s="2" t="s">
        <v>191</v>
      </c>
      <c r="C134" s="2">
        <v>2014</v>
      </c>
      <c r="D134" s="2" t="s">
        <v>599</v>
      </c>
      <c r="E134" s="2" t="s">
        <v>598</v>
      </c>
      <c r="F134" s="2" t="s">
        <v>598</v>
      </c>
      <c r="G134" s="2" t="s">
        <v>598</v>
      </c>
      <c r="H134" s="2" t="s">
        <v>598</v>
      </c>
      <c r="I134" s="2" t="s">
        <v>598</v>
      </c>
      <c r="J134" s="2" t="s">
        <v>599</v>
      </c>
      <c r="K134" s="2" t="s">
        <v>598</v>
      </c>
      <c r="L134" s="2" t="s">
        <v>598</v>
      </c>
      <c r="M134" s="2" t="s">
        <v>598</v>
      </c>
      <c r="N134" s="2" t="s">
        <v>598</v>
      </c>
      <c r="O134" s="2" t="s">
        <v>598</v>
      </c>
      <c r="P134" s="2" t="s">
        <v>598</v>
      </c>
      <c r="Q134" s="2" t="s">
        <v>599</v>
      </c>
      <c r="R134" s="2" t="s">
        <v>598</v>
      </c>
      <c r="S134" s="2" t="s">
        <v>598</v>
      </c>
      <c r="T134" s="2" t="s">
        <v>598</v>
      </c>
      <c r="U134" s="2" t="s">
        <v>598</v>
      </c>
      <c r="V134" s="2" t="s">
        <v>598</v>
      </c>
      <c r="Y134" s="20">
        <f t="shared" si="2"/>
        <v>0</v>
      </c>
    </row>
    <row r="135" spans="1:25" ht="15" customHeight="1" x14ac:dyDescent="0.25">
      <c r="A135" s="2" t="s">
        <v>192</v>
      </c>
      <c r="B135" s="2" t="s">
        <v>193</v>
      </c>
      <c r="C135" s="2">
        <v>2014</v>
      </c>
      <c r="D135" s="2" t="s">
        <v>599</v>
      </c>
      <c r="E135" s="2" t="s">
        <v>598</v>
      </c>
      <c r="F135" s="2" t="s">
        <v>598</v>
      </c>
      <c r="G135" s="2" t="s">
        <v>598</v>
      </c>
      <c r="H135" s="2" t="s">
        <v>598</v>
      </c>
      <c r="I135" s="2" t="s">
        <v>598</v>
      </c>
      <c r="J135" s="2" t="s">
        <v>599</v>
      </c>
      <c r="K135" s="2" t="s">
        <v>598</v>
      </c>
      <c r="L135" s="2" t="s">
        <v>598</v>
      </c>
      <c r="M135" s="2" t="s">
        <v>598</v>
      </c>
      <c r="N135" s="2" t="s">
        <v>598</v>
      </c>
      <c r="O135" s="2" t="s">
        <v>598</v>
      </c>
      <c r="P135" s="2" t="s">
        <v>598</v>
      </c>
      <c r="Q135" s="2" t="s">
        <v>599</v>
      </c>
      <c r="R135" s="2" t="s">
        <v>598</v>
      </c>
      <c r="S135" s="2" t="s">
        <v>598</v>
      </c>
      <c r="T135" s="2" t="s">
        <v>598</v>
      </c>
      <c r="U135" s="2" t="s">
        <v>598</v>
      </c>
      <c r="V135" s="2" t="s">
        <v>598</v>
      </c>
      <c r="Y135" s="20">
        <f t="shared" si="2"/>
        <v>0</v>
      </c>
    </row>
    <row r="136" spans="1:25" ht="15" customHeight="1" x14ac:dyDescent="0.25">
      <c r="A136" s="2" t="s">
        <v>194</v>
      </c>
      <c r="B136" s="2" t="s">
        <v>195</v>
      </c>
      <c r="C136" s="2">
        <v>2014</v>
      </c>
      <c r="D136" s="2" t="s">
        <v>598</v>
      </c>
      <c r="E136" s="2" t="s">
        <v>598</v>
      </c>
      <c r="F136" s="2" t="s">
        <v>598</v>
      </c>
      <c r="G136" s="2" t="s">
        <v>598</v>
      </c>
      <c r="H136" s="2" t="s">
        <v>598</v>
      </c>
      <c r="I136" s="2" t="s">
        <v>598</v>
      </c>
      <c r="J136" s="2" t="s">
        <v>599</v>
      </c>
      <c r="K136" s="2" t="s">
        <v>598</v>
      </c>
      <c r="L136" s="2" t="s">
        <v>598</v>
      </c>
      <c r="M136" s="2" t="s">
        <v>598</v>
      </c>
      <c r="N136" s="2" t="s">
        <v>598</v>
      </c>
      <c r="O136" s="2" t="s">
        <v>598</v>
      </c>
      <c r="P136" s="2" t="s">
        <v>598</v>
      </c>
      <c r="Q136" s="2" t="s">
        <v>599</v>
      </c>
      <c r="R136" s="2" t="s">
        <v>598</v>
      </c>
      <c r="S136" s="2" t="s">
        <v>598</v>
      </c>
      <c r="T136" s="2" t="s">
        <v>598</v>
      </c>
      <c r="U136" s="2" t="s">
        <v>598</v>
      </c>
      <c r="V136" s="2" t="s">
        <v>598</v>
      </c>
      <c r="Y136" s="20">
        <f t="shared" si="2"/>
        <v>0</v>
      </c>
    </row>
    <row r="137" spans="1:25" ht="15" customHeight="1" x14ac:dyDescent="0.25">
      <c r="A137" s="2" t="s">
        <v>194</v>
      </c>
      <c r="B137" s="2" t="s">
        <v>196</v>
      </c>
      <c r="C137" s="2">
        <v>2014</v>
      </c>
      <c r="D137" s="2" t="s">
        <v>599</v>
      </c>
      <c r="E137" s="2" t="s">
        <v>598</v>
      </c>
      <c r="F137" s="2" t="s">
        <v>598</v>
      </c>
      <c r="G137" s="2" t="s">
        <v>598</v>
      </c>
      <c r="H137" s="2" t="s">
        <v>598</v>
      </c>
      <c r="I137" s="2" t="s">
        <v>598</v>
      </c>
      <c r="J137" s="2" t="s">
        <v>599</v>
      </c>
      <c r="K137" s="2" t="s">
        <v>598</v>
      </c>
      <c r="L137" s="2" t="s">
        <v>598</v>
      </c>
      <c r="M137" s="2" t="s">
        <v>598</v>
      </c>
      <c r="N137" s="2" t="s">
        <v>598</v>
      </c>
      <c r="O137" s="2" t="s">
        <v>598</v>
      </c>
      <c r="P137" s="2" t="s">
        <v>598</v>
      </c>
      <c r="Q137" s="2" t="s">
        <v>599</v>
      </c>
      <c r="R137" s="2" t="s">
        <v>598</v>
      </c>
      <c r="S137" s="2" t="s">
        <v>598</v>
      </c>
      <c r="T137" s="2" t="s">
        <v>598</v>
      </c>
      <c r="U137" s="2" t="s">
        <v>598</v>
      </c>
      <c r="V137" s="2" t="s">
        <v>598</v>
      </c>
      <c r="Y137" s="20">
        <f t="shared" si="2"/>
        <v>0</v>
      </c>
    </row>
    <row r="138" spans="1:25" ht="15" customHeight="1" x14ac:dyDescent="0.25">
      <c r="A138" s="2" t="s">
        <v>197</v>
      </c>
      <c r="B138" s="2" t="s">
        <v>198</v>
      </c>
      <c r="C138" s="2">
        <v>2014</v>
      </c>
      <c r="D138" s="2" t="s">
        <v>599</v>
      </c>
      <c r="E138" s="2" t="s">
        <v>598</v>
      </c>
      <c r="F138" s="2" t="s">
        <v>598</v>
      </c>
      <c r="G138" s="2" t="s">
        <v>598</v>
      </c>
      <c r="H138" s="2" t="s">
        <v>598</v>
      </c>
      <c r="I138" s="2" t="s">
        <v>598</v>
      </c>
      <c r="J138" s="2" t="s">
        <v>599</v>
      </c>
      <c r="K138" s="2" t="s">
        <v>598</v>
      </c>
      <c r="L138" s="2" t="s">
        <v>598</v>
      </c>
      <c r="M138" s="2" t="s">
        <v>598</v>
      </c>
      <c r="N138" s="2" t="s">
        <v>598</v>
      </c>
      <c r="O138" s="2" t="s">
        <v>598</v>
      </c>
      <c r="P138" s="2" t="s">
        <v>598</v>
      </c>
      <c r="Q138" s="2" t="s">
        <v>599</v>
      </c>
      <c r="R138" s="2" t="s">
        <v>598</v>
      </c>
      <c r="S138" s="2" t="s">
        <v>598</v>
      </c>
      <c r="T138" s="2" t="s">
        <v>598</v>
      </c>
      <c r="U138" s="2" t="s">
        <v>598</v>
      </c>
      <c r="V138" s="2" t="s">
        <v>598</v>
      </c>
      <c r="Y138" s="20">
        <f t="shared" si="2"/>
        <v>0</v>
      </c>
    </row>
    <row r="139" spans="1:25" ht="15" customHeight="1" x14ac:dyDescent="0.25">
      <c r="A139" s="2" t="s">
        <v>199</v>
      </c>
      <c r="B139" s="2" t="s">
        <v>200</v>
      </c>
      <c r="C139" s="2">
        <v>2014</v>
      </c>
      <c r="D139" s="2" t="s">
        <v>599</v>
      </c>
      <c r="E139" s="2" t="s">
        <v>598</v>
      </c>
      <c r="F139" s="2" t="s">
        <v>598</v>
      </c>
      <c r="G139" s="2" t="s">
        <v>598</v>
      </c>
      <c r="H139" s="2" t="s">
        <v>598</v>
      </c>
      <c r="I139" s="2" t="s">
        <v>598</v>
      </c>
      <c r="J139" s="2" t="s">
        <v>599</v>
      </c>
      <c r="K139" s="2" t="s">
        <v>598</v>
      </c>
      <c r="L139" s="2" t="s">
        <v>598</v>
      </c>
      <c r="M139" s="2" t="s">
        <v>598</v>
      </c>
      <c r="N139" s="2" t="s">
        <v>598</v>
      </c>
      <c r="O139" s="2" t="s">
        <v>598</v>
      </c>
      <c r="P139" s="2" t="s">
        <v>598</v>
      </c>
      <c r="Q139" s="2" t="s">
        <v>599</v>
      </c>
      <c r="R139" s="2" t="s">
        <v>598</v>
      </c>
      <c r="S139" s="2" t="s">
        <v>598</v>
      </c>
      <c r="T139" s="2" t="s">
        <v>598</v>
      </c>
      <c r="U139" s="2" t="s">
        <v>598</v>
      </c>
      <c r="V139" s="2" t="s">
        <v>598</v>
      </c>
      <c r="Y139" s="20">
        <f t="shared" si="2"/>
        <v>0</v>
      </c>
    </row>
    <row r="140" spans="1:25" ht="15" customHeight="1" x14ac:dyDescent="0.25">
      <c r="A140" s="2" t="s">
        <v>201</v>
      </c>
      <c r="B140" s="2" t="s">
        <v>202</v>
      </c>
      <c r="C140" s="2">
        <v>2014</v>
      </c>
      <c r="D140" s="2" t="s">
        <v>599</v>
      </c>
      <c r="E140" s="2" t="s">
        <v>598</v>
      </c>
      <c r="F140" s="2" t="s">
        <v>598</v>
      </c>
      <c r="G140" s="2" t="s">
        <v>598</v>
      </c>
      <c r="H140" s="2" t="s">
        <v>598</v>
      </c>
      <c r="I140" s="2" t="s">
        <v>598</v>
      </c>
      <c r="J140" s="2" t="s">
        <v>599</v>
      </c>
      <c r="K140" s="2" t="s">
        <v>598</v>
      </c>
      <c r="L140" s="2" t="s">
        <v>598</v>
      </c>
      <c r="M140" s="2" t="s">
        <v>598</v>
      </c>
      <c r="N140" s="2" t="s">
        <v>598</v>
      </c>
      <c r="O140" s="2" t="s">
        <v>598</v>
      </c>
      <c r="P140" s="2" t="s">
        <v>598</v>
      </c>
      <c r="Q140" s="2" t="s">
        <v>599</v>
      </c>
      <c r="R140" s="2" t="s">
        <v>598</v>
      </c>
      <c r="S140" s="2" t="s">
        <v>598</v>
      </c>
      <c r="T140" s="2" t="s">
        <v>598</v>
      </c>
      <c r="U140" s="2" t="s">
        <v>598</v>
      </c>
      <c r="V140" s="2" t="s">
        <v>598</v>
      </c>
      <c r="Y140" s="20">
        <f t="shared" si="2"/>
        <v>0</v>
      </c>
    </row>
    <row r="141" spans="1:25" ht="15" customHeight="1" x14ac:dyDescent="0.25">
      <c r="A141" s="2" t="s">
        <v>201</v>
      </c>
      <c r="B141" s="2" t="s">
        <v>203</v>
      </c>
      <c r="C141" s="2">
        <v>2014</v>
      </c>
      <c r="D141" s="2" t="s">
        <v>681</v>
      </c>
      <c r="E141" s="2" t="s">
        <v>658</v>
      </c>
      <c r="F141" s="2">
        <v>15.3</v>
      </c>
      <c r="G141" s="2" t="s">
        <v>658</v>
      </c>
      <c r="H141" s="2" t="s">
        <v>598</v>
      </c>
      <c r="I141" s="2">
        <v>85</v>
      </c>
      <c r="J141" s="2" t="s">
        <v>599</v>
      </c>
      <c r="K141" s="2" t="s">
        <v>598</v>
      </c>
      <c r="L141" s="2" t="s">
        <v>598</v>
      </c>
      <c r="M141" s="2" t="s">
        <v>598</v>
      </c>
      <c r="N141" s="2" t="s">
        <v>598</v>
      </c>
      <c r="O141" s="2" t="s">
        <v>598</v>
      </c>
      <c r="P141" s="2" t="s">
        <v>598</v>
      </c>
      <c r="Q141" s="2" t="s">
        <v>599</v>
      </c>
      <c r="R141" s="2" t="s">
        <v>598</v>
      </c>
      <c r="S141" s="2" t="s">
        <v>598</v>
      </c>
      <c r="T141" s="2" t="s">
        <v>598</v>
      </c>
      <c r="U141" s="2" t="s">
        <v>598</v>
      </c>
      <c r="V141" s="2" t="s">
        <v>598</v>
      </c>
      <c r="Y141" s="20">
        <f t="shared" si="2"/>
        <v>15.3</v>
      </c>
    </row>
    <row r="142" spans="1:25" ht="15" customHeight="1" x14ac:dyDescent="0.25">
      <c r="A142" s="2" t="s">
        <v>201</v>
      </c>
      <c r="B142" s="2" t="s">
        <v>204</v>
      </c>
      <c r="C142" s="2">
        <v>2014</v>
      </c>
      <c r="D142" s="2" t="s">
        <v>599</v>
      </c>
      <c r="E142" s="2" t="s">
        <v>598</v>
      </c>
      <c r="F142" s="2" t="s">
        <v>598</v>
      </c>
      <c r="G142" s="2" t="s">
        <v>598</v>
      </c>
      <c r="H142" s="2" t="s">
        <v>598</v>
      </c>
      <c r="I142" s="2" t="s">
        <v>598</v>
      </c>
      <c r="J142" s="2" t="s">
        <v>599</v>
      </c>
      <c r="K142" s="2" t="s">
        <v>598</v>
      </c>
      <c r="L142" s="2" t="s">
        <v>598</v>
      </c>
      <c r="M142" s="2" t="s">
        <v>598</v>
      </c>
      <c r="N142" s="2" t="s">
        <v>598</v>
      </c>
      <c r="O142" s="2" t="s">
        <v>598</v>
      </c>
      <c r="P142" s="2" t="s">
        <v>598</v>
      </c>
      <c r="Q142" s="2" t="s">
        <v>599</v>
      </c>
      <c r="R142" s="2" t="s">
        <v>598</v>
      </c>
      <c r="S142" s="2" t="s">
        <v>598</v>
      </c>
      <c r="T142" s="2" t="s">
        <v>598</v>
      </c>
      <c r="U142" s="2" t="s">
        <v>598</v>
      </c>
      <c r="V142" s="2" t="s">
        <v>598</v>
      </c>
      <c r="Y142" s="20">
        <f t="shared" si="2"/>
        <v>0</v>
      </c>
    </row>
    <row r="143" spans="1:25" ht="15" customHeight="1" x14ac:dyDescent="0.25">
      <c r="A143" s="2" t="s">
        <v>201</v>
      </c>
      <c r="B143" s="2" t="s">
        <v>205</v>
      </c>
      <c r="C143" s="2">
        <v>2014</v>
      </c>
      <c r="D143" s="2" t="s">
        <v>599</v>
      </c>
      <c r="E143" s="2" t="s">
        <v>598</v>
      </c>
      <c r="F143" s="2" t="s">
        <v>598</v>
      </c>
      <c r="G143" s="2" t="s">
        <v>598</v>
      </c>
      <c r="H143" s="2" t="s">
        <v>598</v>
      </c>
      <c r="I143" s="2" t="s">
        <v>598</v>
      </c>
      <c r="J143" s="2" t="s">
        <v>599</v>
      </c>
      <c r="K143" s="2" t="s">
        <v>598</v>
      </c>
      <c r="L143" s="2" t="s">
        <v>598</v>
      </c>
      <c r="M143" s="2" t="s">
        <v>598</v>
      </c>
      <c r="N143" s="2" t="s">
        <v>598</v>
      </c>
      <c r="O143" s="2" t="s">
        <v>598</v>
      </c>
      <c r="P143" s="2" t="s">
        <v>598</v>
      </c>
      <c r="Q143" s="2" t="s">
        <v>599</v>
      </c>
      <c r="R143" s="2" t="s">
        <v>598</v>
      </c>
      <c r="S143" s="2" t="s">
        <v>598</v>
      </c>
      <c r="T143" s="2" t="s">
        <v>598</v>
      </c>
      <c r="U143" s="2" t="s">
        <v>598</v>
      </c>
      <c r="V143" s="2" t="s">
        <v>598</v>
      </c>
      <c r="Y143" s="20">
        <f t="shared" si="2"/>
        <v>0</v>
      </c>
    </row>
    <row r="144" spans="1:25" ht="15" customHeight="1" x14ac:dyDescent="0.25">
      <c r="A144" s="2" t="s">
        <v>206</v>
      </c>
      <c r="B144" s="2" t="s">
        <v>207</v>
      </c>
      <c r="C144" s="2">
        <v>2014</v>
      </c>
      <c r="D144" s="2" t="s">
        <v>599</v>
      </c>
      <c r="E144" s="2" t="s">
        <v>598</v>
      </c>
      <c r="F144" s="2" t="s">
        <v>598</v>
      </c>
      <c r="G144" s="2" t="s">
        <v>598</v>
      </c>
      <c r="H144" s="2" t="s">
        <v>598</v>
      </c>
      <c r="I144" s="2" t="s">
        <v>598</v>
      </c>
      <c r="J144" s="2" t="s">
        <v>599</v>
      </c>
      <c r="K144" s="2" t="s">
        <v>598</v>
      </c>
      <c r="L144" s="2" t="s">
        <v>598</v>
      </c>
      <c r="M144" s="2" t="s">
        <v>598</v>
      </c>
      <c r="N144" s="2" t="s">
        <v>598</v>
      </c>
      <c r="O144" s="2" t="s">
        <v>598</v>
      </c>
      <c r="P144" s="2" t="s">
        <v>598</v>
      </c>
      <c r="Q144" s="2" t="s">
        <v>599</v>
      </c>
      <c r="R144" s="2" t="s">
        <v>598</v>
      </c>
      <c r="S144" s="2" t="s">
        <v>598</v>
      </c>
      <c r="T144" s="2" t="s">
        <v>598</v>
      </c>
      <c r="U144" s="2" t="s">
        <v>598</v>
      </c>
      <c r="V144" s="2" t="s">
        <v>598</v>
      </c>
      <c r="Y144" s="20">
        <f t="shared" si="2"/>
        <v>0</v>
      </c>
    </row>
    <row r="145" spans="1:25" ht="15" customHeight="1" x14ac:dyDescent="0.25">
      <c r="A145" s="2" t="s">
        <v>206</v>
      </c>
      <c r="B145" s="2" t="s">
        <v>208</v>
      </c>
      <c r="C145" s="2">
        <v>2014</v>
      </c>
      <c r="D145" s="2" t="s">
        <v>599</v>
      </c>
      <c r="E145" s="2" t="s">
        <v>598</v>
      </c>
      <c r="F145" s="2" t="s">
        <v>598</v>
      </c>
      <c r="G145" s="2" t="s">
        <v>598</v>
      </c>
      <c r="H145" s="2" t="s">
        <v>598</v>
      </c>
      <c r="I145" s="2" t="s">
        <v>598</v>
      </c>
      <c r="J145" s="2" t="s">
        <v>599</v>
      </c>
      <c r="K145" s="2" t="s">
        <v>598</v>
      </c>
      <c r="L145" s="2" t="s">
        <v>598</v>
      </c>
      <c r="M145" s="2" t="s">
        <v>598</v>
      </c>
      <c r="N145" s="2" t="s">
        <v>598</v>
      </c>
      <c r="O145" s="2" t="s">
        <v>598</v>
      </c>
      <c r="P145" s="2" t="s">
        <v>598</v>
      </c>
      <c r="Q145" s="2" t="s">
        <v>599</v>
      </c>
      <c r="R145" s="2" t="s">
        <v>598</v>
      </c>
      <c r="S145" s="2" t="s">
        <v>598</v>
      </c>
      <c r="T145" s="2" t="s">
        <v>598</v>
      </c>
      <c r="U145" s="2" t="s">
        <v>598</v>
      </c>
      <c r="V145" s="2" t="s">
        <v>598</v>
      </c>
      <c r="Y145" s="20">
        <f t="shared" si="2"/>
        <v>0</v>
      </c>
    </row>
    <row r="146" spans="1:25" ht="15" customHeight="1" x14ac:dyDescent="0.25">
      <c r="A146" s="2" t="s">
        <v>206</v>
      </c>
      <c r="B146" s="2" t="s">
        <v>209</v>
      </c>
      <c r="C146" s="2">
        <v>2014</v>
      </c>
      <c r="D146" s="2" t="s">
        <v>599</v>
      </c>
      <c r="E146" s="2" t="s">
        <v>598</v>
      </c>
      <c r="F146" s="2" t="s">
        <v>598</v>
      </c>
      <c r="G146" s="2" t="s">
        <v>598</v>
      </c>
      <c r="H146" s="2" t="s">
        <v>598</v>
      </c>
      <c r="I146" s="2" t="s">
        <v>598</v>
      </c>
      <c r="J146" s="2" t="s">
        <v>599</v>
      </c>
      <c r="K146" s="2" t="s">
        <v>598</v>
      </c>
      <c r="L146" s="2" t="s">
        <v>598</v>
      </c>
      <c r="M146" s="2" t="s">
        <v>598</v>
      </c>
      <c r="N146" s="2" t="s">
        <v>598</v>
      </c>
      <c r="O146" s="2" t="s">
        <v>598</v>
      </c>
      <c r="P146" s="2" t="s">
        <v>598</v>
      </c>
      <c r="Q146" s="2" t="s">
        <v>599</v>
      </c>
      <c r="R146" s="2" t="s">
        <v>598</v>
      </c>
      <c r="S146" s="2" t="s">
        <v>598</v>
      </c>
      <c r="T146" s="2" t="s">
        <v>598</v>
      </c>
      <c r="U146" s="2" t="s">
        <v>598</v>
      </c>
      <c r="V146" s="2" t="s">
        <v>598</v>
      </c>
      <c r="Y146" s="20">
        <f t="shared" si="2"/>
        <v>0</v>
      </c>
    </row>
    <row r="147" spans="1:25" ht="15" customHeight="1" x14ac:dyDescent="0.25">
      <c r="A147" s="2" t="s">
        <v>206</v>
      </c>
      <c r="B147" s="2" t="s">
        <v>210</v>
      </c>
      <c r="C147" s="2">
        <v>2014</v>
      </c>
      <c r="D147" s="2" t="s">
        <v>599</v>
      </c>
      <c r="E147" s="2" t="s">
        <v>598</v>
      </c>
      <c r="F147" s="2" t="s">
        <v>598</v>
      </c>
      <c r="G147" s="2" t="s">
        <v>598</v>
      </c>
      <c r="H147" s="2" t="s">
        <v>598</v>
      </c>
      <c r="I147" s="2" t="s">
        <v>598</v>
      </c>
      <c r="J147" s="2" t="s">
        <v>599</v>
      </c>
      <c r="K147" s="2" t="s">
        <v>598</v>
      </c>
      <c r="L147" s="2" t="s">
        <v>598</v>
      </c>
      <c r="M147" s="2" t="s">
        <v>598</v>
      </c>
      <c r="N147" s="2" t="s">
        <v>598</v>
      </c>
      <c r="O147" s="2" t="s">
        <v>598</v>
      </c>
      <c r="P147" s="2" t="s">
        <v>598</v>
      </c>
      <c r="Q147" s="2" t="s">
        <v>599</v>
      </c>
      <c r="R147" s="2" t="s">
        <v>598</v>
      </c>
      <c r="S147" s="2" t="s">
        <v>598</v>
      </c>
      <c r="T147" s="2" t="s">
        <v>598</v>
      </c>
      <c r="U147" s="2" t="s">
        <v>598</v>
      </c>
      <c r="V147" s="2" t="s">
        <v>598</v>
      </c>
      <c r="Y147" s="20">
        <f t="shared" si="2"/>
        <v>0</v>
      </c>
    </row>
    <row r="148" spans="1:25" ht="15" customHeight="1" x14ac:dyDescent="0.25">
      <c r="A148" s="2" t="s">
        <v>206</v>
      </c>
      <c r="B148" s="2" t="s">
        <v>211</v>
      </c>
      <c r="C148" s="2">
        <v>2014</v>
      </c>
      <c r="D148" s="2" t="s">
        <v>599</v>
      </c>
      <c r="E148" s="2" t="s">
        <v>598</v>
      </c>
      <c r="F148" s="2" t="s">
        <v>598</v>
      </c>
      <c r="G148" s="2" t="s">
        <v>598</v>
      </c>
      <c r="H148" s="2" t="s">
        <v>598</v>
      </c>
      <c r="I148" s="2" t="s">
        <v>598</v>
      </c>
      <c r="J148" s="2" t="s">
        <v>599</v>
      </c>
      <c r="K148" s="2" t="s">
        <v>598</v>
      </c>
      <c r="L148" s="2" t="s">
        <v>598</v>
      </c>
      <c r="M148" s="2" t="s">
        <v>598</v>
      </c>
      <c r="N148" s="2" t="s">
        <v>598</v>
      </c>
      <c r="O148" s="2" t="s">
        <v>598</v>
      </c>
      <c r="P148" s="2" t="s">
        <v>598</v>
      </c>
      <c r="Q148" s="2" t="s">
        <v>599</v>
      </c>
      <c r="R148" s="2" t="s">
        <v>598</v>
      </c>
      <c r="S148" s="2" t="s">
        <v>598</v>
      </c>
      <c r="T148" s="2" t="s">
        <v>598</v>
      </c>
      <c r="U148" s="2" t="s">
        <v>598</v>
      </c>
      <c r="V148" s="2" t="s">
        <v>598</v>
      </c>
      <c r="Y148" s="20">
        <f t="shared" si="2"/>
        <v>0</v>
      </c>
    </row>
    <row r="149" spans="1:25" ht="15" customHeight="1" x14ac:dyDescent="0.25">
      <c r="A149" s="2" t="s">
        <v>206</v>
      </c>
      <c r="B149" s="2" t="s">
        <v>212</v>
      </c>
      <c r="C149" s="2">
        <v>2014</v>
      </c>
      <c r="D149" s="2" t="s">
        <v>599</v>
      </c>
      <c r="E149" s="2" t="s">
        <v>598</v>
      </c>
      <c r="F149" s="2" t="s">
        <v>598</v>
      </c>
      <c r="G149" s="2" t="s">
        <v>598</v>
      </c>
      <c r="H149" s="2" t="s">
        <v>598</v>
      </c>
      <c r="I149" s="2" t="s">
        <v>598</v>
      </c>
      <c r="J149" s="2" t="s">
        <v>599</v>
      </c>
      <c r="K149" s="2" t="s">
        <v>598</v>
      </c>
      <c r="L149" s="2" t="s">
        <v>598</v>
      </c>
      <c r="M149" s="2" t="s">
        <v>598</v>
      </c>
      <c r="N149" s="2" t="s">
        <v>598</v>
      </c>
      <c r="O149" s="2" t="s">
        <v>598</v>
      </c>
      <c r="P149" s="2" t="s">
        <v>598</v>
      </c>
      <c r="Q149" s="2" t="s">
        <v>599</v>
      </c>
      <c r="R149" s="2" t="s">
        <v>598</v>
      </c>
      <c r="S149" s="2" t="s">
        <v>598</v>
      </c>
      <c r="T149" s="2" t="s">
        <v>598</v>
      </c>
      <c r="U149" s="2" t="s">
        <v>598</v>
      </c>
      <c r="V149" s="2" t="s">
        <v>598</v>
      </c>
      <c r="Y149" s="20">
        <f t="shared" si="2"/>
        <v>0</v>
      </c>
    </row>
    <row r="150" spans="1:25" ht="15" customHeight="1" x14ac:dyDescent="0.25">
      <c r="A150" s="2" t="s">
        <v>213</v>
      </c>
      <c r="B150" s="2" t="s">
        <v>214</v>
      </c>
      <c r="C150" s="2">
        <v>2014</v>
      </c>
      <c r="D150" s="2" t="s">
        <v>599</v>
      </c>
      <c r="E150" s="2" t="s">
        <v>598</v>
      </c>
      <c r="F150" s="2" t="s">
        <v>598</v>
      </c>
      <c r="G150" s="2" t="s">
        <v>598</v>
      </c>
      <c r="H150" s="2" t="s">
        <v>598</v>
      </c>
      <c r="I150" s="2" t="s">
        <v>598</v>
      </c>
      <c r="J150" s="2" t="s">
        <v>599</v>
      </c>
      <c r="K150" s="2" t="s">
        <v>598</v>
      </c>
      <c r="L150" s="2" t="s">
        <v>598</v>
      </c>
      <c r="M150" s="2" t="s">
        <v>598</v>
      </c>
      <c r="N150" s="2" t="s">
        <v>598</v>
      </c>
      <c r="O150" s="2" t="s">
        <v>598</v>
      </c>
      <c r="P150" s="2" t="s">
        <v>598</v>
      </c>
      <c r="Q150" s="2" t="s">
        <v>599</v>
      </c>
      <c r="R150" s="2" t="s">
        <v>598</v>
      </c>
      <c r="S150" s="2" t="s">
        <v>598</v>
      </c>
      <c r="T150" s="2" t="s">
        <v>598</v>
      </c>
      <c r="U150" s="2" t="s">
        <v>598</v>
      </c>
      <c r="V150" s="2" t="s">
        <v>598</v>
      </c>
      <c r="Y150" s="20">
        <f t="shared" si="2"/>
        <v>0</v>
      </c>
    </row>
    <row r="151" spans="1:25" ht="15" customHeight="1" x14ac:dyDescent="0.25">
      <c r="A151" s="2" t="s">
        <v>215</v>
      </c>
      <c r="B151" s="2" t="s">
        <v>216</v>
      </c>
      <c r="C151" s="2">
        <v>2014</v>
      </c>
      <c r="D151" s="2" t="s">
        <v>682</v>
      </c>
      <c r="E151" s="2" t="s">
        <v>683</v>
      </c>
      <c r="F151" s="2">
        <v>10.199999999999999</v>
      </c>
      <c r="G151" s="2" t="s">
        <v>598</v>
      </c>
      <c r="H151" s="2" t="s">
        <v>598</v>
      </c>
      <c r="I151" s="2" t="s">
        <v>598</v>
      </c>
      <c r="J151" s="2" t="s">
        <v>599</v>
      </c>
      <c r="K151" s="2" t="s">
        <v>598</v>
      </c>
      <c r="L151" s="2" t="s">
        <v>598</v>
      </c>
      <c r="M151" s="2" t="s">
        <v>598</v>
      </c>
      <c r="N151" s="2" t="s">
        <v>598</v>
      </c>
      <c r="O151" s="2" t="s">
        <v>598</v>
      </c>
      <c r="P151" s="2" t="s">
        <v>598</v>
      </c>
      <c r="Q151" s="2" t="s">
        <v>599</v>
      </c>
      <c r="R151" s="2" t="s">
        <v>598</v>
      </c>
      <c r="S151" s="2" t="s">
        <v>598</v>
      </c>
      <c r="T151" s="2" t="s">
        <v>598</v>
      </c>
      <c r="U151" s="2" t="s">
        <v>598</v>
      </c>
      <c r="V151" s="2" t="s">
        <v>598</v>
      </c>
      <c r="Y151" s="20">
        <f t="shared" si="2"/>
        <v>10.199999999999999</v>
      </c>
    </row>
    <row r="152" spans="1:25" ht="15" customHeight="1" x14ac:dyDescent="0.25">
      <c r="A152" s="2" t="s">
        <v>217</v>
      </c>
      <c r="B152" s="2" t="s">
        <v>218</v>
      </c>
      <c r="C152" s="2">
        <v>2014</v>
      </c>
      <c r="D152" s="2" t="s">
        <v>655</v>
      </c>
      <c r="E152" s="2" t="s">
        <v>658</v>
      </c>
      <c r="F152" s="2">
        <v>30.096</v>
      </c>
      <c r="G152" s="2" t="s">
        <v>678</v>
      </c>
      <c r="H152" s="2">
        <v>0.875</v>
      </c>
      <c r="I152" s="2">
        <v>93.85</v>
      </c>
      <c r="J152" s="2" t="s">
        <v>599</v>
      </c>
      <c r="K152" s="2" t="s">
        <v>598</v>
      </c>
      <c r="L152" s="2" t="s">
        <v>598</v>
      </c>
      <c r="M152" s="2" t="s">
        <v>598</v>
      </c>
      <c r="N152" s="2" t="s">
        <v>598</v>
      </c>
      <c r="O152" s="2" t="s">
        <v>598</v>
      </c>
      <c r="P152" s="2" t="s">
        <v>598</v>
      </c>
      <c r="Q152" s="2" t="s">
        <v>599</v>
      </c>
      <c r="R152" s="2" t="s">
        <v>598</v>
      </c>
      <c r="S152" s="2" t="s">
        <v>598</v>
      </c>
      <c r="T152" s="2" t="s">
        <v>598</v>
      </c>
      <c r="U152" s="2" t="s">
        <v>598</v>
      </c>
      <c r="V152" s="2" t="s">
        <v>598</v>
      </c>
      <c r="Y152" s="20">
        <f t="shared" si="2"/>
        <v>30.971</v>
      </c>
    </row>
    <row r="153" spans="1:25"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T153" s="2" t="s">
        <v>599</v>
      </c>
      <c r="U153" s="2" t="s">
        <v>599</v>
      </c>
      <c r="V153" s="2" t="s">
        <v>599</v>
      </c>
      <c r="Y153" s="20">
        <f t="shared" si="2"/>
        <v>0</v>
      </c>
    </row>
    <row r="154" spans="1:25" ht="15" customHeight="1" x14ac:dyDescent="0.25">
      <c r="A154" s="2" t="s">
        <v>221</v>
      </c>
      <c r="B154" s="2" t="s">
        <v>222</v>
      </c>
      <c r="C154" s="2">
        <v>2014</v>
      </c>
      <c r="D154" s="2" t="s">
        <v>684</v>
      </c>
      <c r="E154" s="2" t="s">
        <v>685</v>
      </c>
      <c r="F154" s="2">
        <v>0.3</v>
      </c>
      <c r="G154" s="2" t="s">
        <v>598</v>
      </c>
      <c r="H154" s="2" t="s">
        <v>598</v>
      </c>
      <c r="I154" s="2" t="s">
        <v>598</v>
      </c>
      <c r="J154" s="2" t="s">
        <v>599</v>
      </c>
      <c r="K154" s="2" t="s">
        <v>598</v>
      </c>
      <c r="L154" s="2" t="s">
        <v>598</v>
      </c>
      <c r="M154" s="2" t="s">
        <v>598</v>
      </c>
      <c r="N154" s="2" t="s">
        <v>598</v>
      </c>
      <c r="O154" s="2" t="s">
        <v>598</v>
      </c>
      <c r="P154" s="2" t="s">
        <v>598</v>
      </c>
      <c r="Q154" s="2" t="s">
        <v>599</v>
      </c>
      <c r="R154" s="2" t="s">
        <v>598</v>
      </c>
      <c r="S154" s="2" t="s">
        <v>598</v>
      </c>
      <c r="T154" s="2" t="s">
        <v>598</v>
      </c>
      <c r="U154" s="2" t="s">
        <v>598</v>
      </c>
      <c r="V154" s="2" t="s">
        <v>598</v>
      </c>
      <c r="Y154" s="20">
        <f t="shared" si="2"/>
        <v>0.3</v>
      </c>
    </row>
    <row r="155" spans="1:25" ht="15" customHeight="1" x14ac:dyDescent="0.25">
      <c r="A155" s="2" t="s">
        <v>223</v>
      </c>
      <c r="B155" s="2" t="s">
        <v>224</v>
      </c>
      <c r="C155" s="2">
        <v>2014</v>
      </c>
      <c r="D155" s="2" t="s">
        <v>686</v>
      </c>
      <c r="E155" s="2" t="s">
        <v>658</v>
      </c>
      <c r="F155" s="2">
        <v>3.7</v>
      </c>
      <c r="G155" s="2" t="s">
        <v>598</v>
      </c>
      <c r="H155" s="2" t="s">
        <v>598</v>
      </c>
      <c r="I155" s="2" t="s">
        <v>598</v>
      </c>
      <c r="J155" s="2" t="s">
        <v>687</v>
      </c>
      <c r="K155" s="2" t="s">
        <v>658</v>
      </c>
      <c r="L155" s="2">
        <v>4.8</v>
      </c>
      <c r="M155" s="2" t="s">
        <v>598</v>
      </c>
      <c r="N155" s="2" t="s">
        <v>598</v>
      </c>
      <c r="O155" s="2" t="s">
        <v>598</v>
      </c>
      <c r="P155" s="2" t="s">
        <v>598</v>
      </c>
      <c r="Q155" s="2" t="s">
        <v>598</v>
      </c>
      <c r="R155" s="2" t="s">
        <v>598</v>
      </c>
      <c r="S155" s="2" t="s">
        <v>598</v>
      </c>
      <c r="T155" s="2" t="s">
        <v>598</v>
      </c>
      <c r="U155" s="2" t="s">
        <v>598</v>
      </c>
      <c r="V155" s="2" t="s">
        <v>598</v>
      </c>
      <c r="Y155" s="20">
        <f t="shared" si="2"/>
        <v>8.5</v>
      </c>
    </row>
    <row r="156" spans="1:25" ht="15" customHeight="1" x14ac:dyDescent="0.25">
      <c r="A156" s="2" t="s">
        <v>223</v>
      </c>
      <c r="B156" s="2" t="s">
        <v>225</v>
      </c>
      <c r="C156" s="2">
        <v>2014</v>
      </c>
      <c r="D156" s="2" t="s">
        <v>599</v>
      </c>
      <c r="E156" s="2" t="s">
        <v>598</v>
      </c>
      <c r="F156" s="2" t="s">
        <v>598</v>
      </c>
      <c r="G156" s="2" t="s">
        <v>598</v>
      </c>
      <c r="H156" s="2" t="s">
        <v>598</v>
      </c>
      <c r="I156" s="2" t="s">
        <v>598</v>
      </c>
      <c r="J156" s="2" t="s">
        <v>599</v>
      </c>
      <c r="K156" s="2" t="s">
        <v>598</v>
      </c>
      <c r="L156" s="2" t="s">
        <v>598</v>
      </c>
      <c r="M156" s="2" t="s">
        <v>598</v>
      </c>
      <c r="N156" s="2" t="s">
        <v>598</v>
      </c>
      <c r="O156" s="2" t="s">
        <v>598</v>
      </c>
      <c r="P156" s="2" t="s">
        <v>598</v>
      </c>
      <c r="Q156" s="2" t="s">
        <v>599</v>
      </c>
      <c r="R156" s="2" t="s">
        <v>598</v>
      </c>
      <c r="S156" s="2" t="s">
        <v>598</v>
      </c>
      <c r="T156" s="2" t="s">
        <v>598</v>
      </c>
      <c r="U156" s="2" t="s">
        <v>598</v>
      </c>
      <c r="V156" s="2" t="s">
        <v>598</v>
      </c>
      <c r="Y156" s="20">
        <f t="shared" si="2"/>
        <v>0</v>
      </c>
    </row>
    <row r="157" spans="1:25" ht="15" customHeight="1" x14ac:dyDescent="0.25">
      <c r="A157" s="2" t="s">
        <v>226</v>
      </c>
      <c r="B157" s="2" t="s">
        <v>227</v>
      </c>
      <c r="C157" s="2">
        <v>2014</v>
      </c>
      <c r="D157" s="2" t="s">
        <v>598</v>
      </c>
      <c r="E157" s="2" t="s">
        <v>598</v>
      </c>
      <c r="F157" s="2" t="s">
        <v>598</v>
      </c>
      <c r="G157" s="2" t="s">
        <v>598</v>
      </c>
      <c r="H157" s="2" t="s">
        <v>598</v>
      </c>
      <c r="I157" s="2" t="s">
        <v>598</v>
      </c>
      <c r="J157" s="2" t="s">
        <v>598</v>
      </c>
      <c r="K157" s="2" t="s">
        <v>598</v>
      </c>
      <c r="L157" s="2" t="s">
        <v>598</v>
      </c>
      <c r="M157" s="2" t="s">
        <v>598</v>
      </c>
      <c r="N157" s="2" t="s">
        <v>598</v>
      </c>
      <c r="O157" s="2" t="s">
        <v>598</v>
      </c>
      <c r="P157" s="2" t="s">
        <v>598</v>
      </c>
      <c r="Q157" s="2" t="s">
        <v>598</v>
      </c>
      <c r="R157" s="2" t="s">
        <v>598</v>
      </c>
      <c r="S157" s="2" t="s">
        <v>598</v>
      </c>
      <c r="T157" s="2" t="s">
        <v>598</v>
      </c>
      <c r="U157" s="2" t="s">
        <v>598</v>
      </c>
      <c r="V157" s="2" t="s">
        <v>598</v>
      </c>
      <c r="Y157" s="20">
        <f t="shared" si="2"/>
        <v>0</v>
      </c>
    </row>
    <row r="158" spans="1:25" ht="15" customHeight="1" x14ac:dyDescent="0.25">
      <c r="A158" s="2" t="s">
        <v>228</v>
      </c>
      <c r="B158" s="2" t="s">
        <v>229</v>
      </c>
      <c r="C158" s="2">
        <v>2014</v>
      </c>
      <c r="D158" s="2" t="s">
        <v>599</v>
      </c>
      <c r="E158" s="2" t="s">
        <v>598</v>
      </c>
      <c r="F158" s="2" t="s">
        <v>598</v>
      </c>
      <c r="G158" s="2" t="s">
        <v>598</v>
      </c>
      <c r="H158" s="2" t="s">
        <v>598</v>
      </c>
      <c r="I158" s="2" t="s">
        <v>598</v>
      </c>
      <c r="J158" s="2" t="s">
        <v>599</v>
      </c>
      <c r="K158" s="2" t="s">
        <v>598</v>
      </c>
      <c r="L158" s="2" t="s">
        <v>598</v>
      </c>
      <c r="M158" s="2" t="s">
        <v>598</v>
      </c>
      <c r="N158" s="2" t="s">
        <v>598</v>
      </c>
      <c r="O158" s="2" t="s">
        <v>598</v>
      </c>
      <c r="P158" s="2" t="s">
        <v>598</v>
      </c>
      <c r="Q158" s="2" t="s">
        <v>599</v>
      </c>
      <c r="R158" s="2" t="s">
        <v>598</v>
      </c>
      <c r="S158" s="2" t="s">
        <v>598</v>
      </c>
      <c r="T158" s="2" t="s">
        <v>598</v>
      </c>
      <c r="U158" s="2" t="s">
        <v>598</v>
      </c>
      <c r="V158" s="2" t="s">
        <v>598</v>
      </c>
      <c r="Y158" s="20">
        <f t="shared" si="2"/>
        <v>0</v>
      </c>
    </row>
    <row r="159" spans="1:25" ht="15" customHeight="1" x14ac:dyDescent="0.25">
      <c r="A159" s="2" t="s">
        <v>228</v>
      </c>
      <c r="B159" s="2" t="s">
        <v>230</v>
      </c>
      <c r="C159" s="2">
        <v>2014</v>
      </c>
      <c r="D159" s="2" t="s">
        <v>599</v>
      </c>
      <c r="E159" s="2" t="s">
        <v>598</v>
      </c>
      <c r="F159" s="2" t="s">
        <v>598</v>
      </c>
      <c r="G159" s="2" t="s">
        <v>598</v>
      </c>
      <c r="H159" s="2" t="s">
        <v>598</v>
      </c>
      <c r="I159" s="2" t="s">
        <v>598</v>
      </c>
      <c r="J159" s="2" t="s">
        <v>599</v>
      </c>
      <c r="K159" s="2" t="s">
        <v>598</v>
      </c>
      <c r="L159" s="2" t="s">
        <v>598</v>
      </c>
      <c r="M159" s="2" t="s">
        <v>598</v>
      </c>
      <c r="N159" s="2" t="s">
        <v>598</v>
      </c>
      <c r="O159" s="2" t="s">
        <v>598</v>
      </c>
      <c r="P159" s="2" t="s">
        <v>598</v>
      </c>
      <c r="Q159" s="2" t="s">
        <v>599</v>
      </c>
      <c r="R159" s="2" t="s">
        <v>598</v>
      </c>
      <c r="S159" s="2" t="s">
        <v>598</v>
      </c>
      <c r="T159" s="2" t="s">
        <v>598</v>
      </c>
      <c r="U159" s="2" t="s">
        <v>598</v>
      </c>
      <c r="V159" s="2" t="s">
        <v>598</v>
      </c>
      <c r="Y159" s="20">
        <f t="shared" si="2"/>
        <v>0</v>
      </c>
    </row>
    <row r="160" spans="1:25" ht="15" customHeight="1" x14ac:dyDescent="0.25">
      <c r="A160" s="2" t="s">
        <v>228</v>
      </c>
      <c r="B160" s="2" t="s">
        <v>231</v>
      </c>
      <c r="C160" s="2">
        <v>2014</v>
      </c>
      <c r="D160" s="2" t="s">
        <v>599</v>
      </c>
      <c r="E160" s="2" t="s">
        <v>598</v>
      </c>
      <c r="F160" s="2" t="s">
        <v>598</v>
      </c>
      <c r="G160" s="2" t="s">
        <v>598</v>
      </c>
      <c r="H160" s="2" t="s">
        <v>598</v>
      </c>
      <c r="I160" s="2" t="s">
        <v>598</v>
      </c>
      <c r="J160" s="2" t="s">
        <v>599</v>
      </c>
      <c r="K160" s="2" t="s">
        <v>598</v>
      </c>
      <c r="L160" s="2" t="s">
        <v>598</v>
      </c>
      <c r="M160" s="2" t="s">
        <v>598</v>
      </c>
      <c r="N160" s="2" t="s">
        <v>598</v>
      </c>
      <c r="O160" s="2" t="s">
        <v>598</v>
      </c>
      <c r="P160" s="2" t="s">
        <v>598</v>
      </c>
      <c r="Q160" s="2" t="s">
        <v>599</v>
      </c>
      <c r="R160" s="2" t="s">
        <v>598</v>
      </c>
      <c r="S160" s="2" t="s">
        <v>598</v>
      </c>
      <c r="T160" s="2" t="s">
        <v>598</v>
      </c>
      <c r="U160" s="2" t="s">
        <v>598</v>
      </c>
      <c r="V160" s="2" t="s">
        <v>598</v>
      </c>
      <c r="Y160" s="20">
        <f t="shared" si="2"/>
        <v>0</v>
      </c>
    </row>
    <row r="161" spans="1:25" ht="15" customHeight="1" x14ac:dyDescent="0.25">
      <c r="A161" s="2" t="s">
        <v>228</v>
      </c>
      <c r="B161" s="2" t="s">
        <v>232</v>
      </c>
      <c r="C161" s="2">
        <v>2014</v>
      </c>
      <c r="D161" s="2" t="s">
        <v>599</v>
      </c>
      <c r="E161" s="2" t="s">
        <v>598</v>
      </c>
      <c r="F161" s="2" t="s">
        <v>598</v>
      </c>
      <c r="G161" s="2" t="s">
        <v>598</v>
      </c>
      <c r="H161" s="2" t="s">
        <v>598</v>
      </c>
      <c r="I161" s="2" t="s">
        <v>598</v>
      </c>
      <c r="J161" s="2" t="s">
        <v>599</v>
      </c>
      <c r="K161" s="2" t="s">
        <v>598</v>
      </c>
      <c r="L161" s="2" t="s">
        <v>598</v>
      </c>
      <c r="M161" s="2" t="s">
        <v>598</v>
      </c>
      <c r="N161" s="2" t="s">
        <v>598</v>
      </c>
      <c r="O161" s="2" t="s">
        <v>598</v>
      </c>
      <c r="P161" s="2" t="s">
        <v>598</v>
      </c>
      <c r="Q161" s="2" t="s">
        <v>599</v>
      </c>
      <c r="R161" s="2" t="s">
        <v>598</v>
      </c>
      <c r="S161" s="2" t="s">
        <v>598</v>
      </c>
      <c r="T161" s="2" t="s">
        <v>598</v>
      </c>
      <c r="U161" s="2" t="s">
        <v>598</v>
      </c>
      <c r="V161" s="2" t="s">
        <v>598</v>
      </c>
      <c r="Y161" s="20">
        <f t="shared" si="2"/>
        <v>0</v>
      </c>
    </row>
    <row r="162" spans="1:25" ht="15" customHeight="1" x14ac:dyDescent="0.25">
      <c r="A162" s="2" t="s">
        <v>233</v>
      </c>
      <c r="B162" s="2" t="s">
        <v>234</v>
      </c>
      <c r="C162" s="2">
        <v>2014</v>
      </c>
      <c r="D162" s="2" t="s">
        <v>599</v>
      </c>
      <c r="E162" s="2" t="s">
        <v>598</v>
      </c>
      <c r="F162" s="2" t="s">
        <v>598</v>
      </c>
      <c r="G162" s="2" t="s">
        <v>598</v>
      </c>
      <c r="H162" s="2" t="s">
        <v>598</v>
      </c>
      <c r="I162" s="2" t="s">
        <v>598</v>
      </c>
      <c r="J162" s="2" t="s">
        <v>599</v>
      </c>
      <c r="K162" s="2" t="s">
        <v>598</v>
      </c>
      <c r="L162" s="2" t="s">
        <v>598</v>
      </c>
      <c r="M162" s="2" t="s">
        <v>598</v>
      </c>
      <c r="N162" s="2" t="s">
        <v>598</v>
      </c>
      <c r="O162" s="2" t="s">
        <v>598</v>
      </c>
      <c r="P162" s="2" t="s">
        <v>598</v>
      </c>
      <c r="Q162" s="2" t="s">
        <v>599</v>
      </c>
      <c r="R162" s="2" t="s">
        <v>598</v>
      </c>
      <c r="S162" s="2" t="s">
        <v>598</v>
      </c>
      <c r="T162" s="2" t="s">
        <v>598</v>
      </c>
      <c r="U162" s="2" t="s">
        <v>598</v>
      </c>
      <c r="V162" s="2" t="s">
        <v>598</v>
      </c>
      <c r="Y162" s="20">
        <f t="shared" si="2"/>
        <v>0</v>
      </c>
    </row>
    <row r="163" spans="1:25" ht="15" customHeight="1" x14ac:dyDescent="0.25">
      <c r="A163" s="2" t="s">
        <v>233</v>
      </c>
      <c r="B163" s="2" t="s">
        <v>235</v>
      </c>
      <c r="C163" s="2">
        <v>2014</v>
      </c>
      <c r="D163" s="2" t="s">
        <v>688</v>
      </c>
      <c r="E163" s="2" t="s">
        <v>634</v>
      </c>
      <c r="F163" s="2">
        <v>68.775999999999996</v>
      </c>
      <c r="G163" s="2" t="s">
        <v>598</v>
      </c>
      <c r="H163" s="2" t="s">
        <v>598</v>
      </c>
      <c r="I163" s="2" t="s">
        <v>598</v>
      </c>
      <c r="J163" s="2" t="s">
        <v>599</v>
      </c>
      <c r="K163" s="2" t="s">
        <v>598</v>
      </c>
      <c r="L163" s="2" t="s">
        <v>598</v>
      </c>
      <c r="M163" s="2" t="s">
        <v>598</v>
      </c>
      <c r="N163" s="2" t="s">
        <v>598</v>
      </c>
      <c r="O163" s="2" t="s">
        <v>598</v>
      </c>
      <c r="P163" s="2" t="s">
        <v>598</v>
      </c>
      <c r="Q163" s="2" t="s">
        <v>599</v>
      </c>
      <c r="R163" s="2" t="s">
        <v>598</v>
      </c>
      <c r="S163" s="2" t="s">
        <v>598</v>
      </c>
      <c r="T163" s="2" t="s">
        <v>598</v>
      </c>
      <c r="U163" s="2" t="s">
        <v>598</v>
      </c>
      <c r="V163" s="2" t="s">
        <v>598</v>
      </c>
      <c r="Y163" s="20">
        <f t="shared" si="2"/>
        <v>68.775999999999996</v>
      </c>
    </row>
    <row r="164" spans="1:25" ht="15" customHeight="1" x14ac:dyDescent="0.25">
      <c r="A164" s="2" t="s">
        <v>236</v>
      </c>
      <c r="B164" s="2" t="s">
        <v>237</v>
      </c>
      <c r="C164" s="2">
        <v>2014</v>
      </c>
      <c r="D164" s="2" t="s">
        <v>599</v>
      </c>
      <c r="E164" s="2" t="s">
        <v>598</v>
      </c>
      <c r="F164" s="2" t="s">
        <v>598</v>
      </c>
      <c r="G164" s="2" t="s">
        <v>598</v>
      </c>
      <c r="H164" s="2" t="s">
        <v>598</v>
      </c>
      <c r="I164" s="2" t="s">
        <v>598</v>
      </c>
      <c r="J164" s="2" t="s">
        <v>599</v>
      </c>
      <c r="K164" s="2" t="s">
        <v>598</v>
      </c>
      <c r="L164" s="2" t="s">
        <v>598</v>
      </c>
      <c r="M164" s="2" t="s">
        <v>598</v>
      </c>
      <c r="N164" s="2" t="s">
        <v>598</v>
      </c>
      <c r="O164" s="2" t="s">
        <v>598</v>
      </c>
      <c r="P164" s="2" t="s">
        <v>598</v>
      </c>
      <c r="Q164" s="2" t="s">
        <v>599</v>
      </c>
      <c r="R164" s="2" t="s">
        <v>598</v>
      </c>
      <c r="S164" s="2" t="s">
        <v>598</v>
      </c>
      <c r="T164" s="2" t="s">
        <v>598</v>
      </c>
      <c r="U164" s="2" t="s">
        <v>598</v>
      </c>
      <c r="V164" s="2" t="s">
        <v>598</v>
      </c>
      <c r="Y164" s="20">
        <f t="shared" si="2"/>
        <v>0</v>
      </c>
    </row>
    <row r="165" spans="1:25" ht="15" customHeight="1" x14ac:dyDescent="0.25">
      <c r="A165" s="2" t="s">
        <v>238</v>
      </c>
      <c r="B165" s="2" t="s">
        <v>239</v>
      </c>
      <c r="C165" s="2">
        <v>2014</v>
      </c>
      <c r="D165" s="2" t="s">
        <v>599</v>
      </c>
      <c r="E165" s="2" t="s">
        <v>598</v>
      </c>
      <c r="F165" s="2" t="s">
        <v>598</v>
      </c>
      <c r="G165" s="2" t="s">
        <v>598</v>
      </c>
      <c r="H165" s="2" t="s">
        <v>598</v>
      </c>
      <c r="I165" s="2" t="s">
        <v>598</v>
      </c>
      <c r="J165" s="2" t="s">
        <v>599</v>
      </c>
      <c r="K165" s="2" t="s">
        <v>598</v>
      </c>
      <c r="L165" s="2" t="s">
        <v>598</v>
      </c>
      <c r="M165" s="2" t="s">
        <v>598</v>
      </c>
      <c r="N165" s="2" t="s">
        <v>598</v>
      </c>
      <c r="O165" s="2" t="s">
        <v>598</v>
      </c>
      <c r="P165" s="2" t="s">
        <v>598</v>
      </c>
      <c r="Q165" s="2" t="s">
        <v>599</v>
      </c>
      <c r="R165" s="2" t="s">
        <v>598</v>
      </c>
      <c r="S165" s="2" t="s">
        <v>598</v>
      </c>
      <c r="T165" s="2" t="s">
        <v>598</v>
      </c>
      <c r="U165" s="2" t="s">
        <v>598</v>
      </c>
      <c r="V165" s="2" t="s">
        <v>598</v>
      </c>
      <c r="Y165" s="20">
        <f t="shared" si="2"/>
        <v>0</v>
      </c>
    </row>
    <row r="166" spans="1:25" ht="15" customHeight="1" x14ac:dyDescent="0.25">
      <c r="A166" s="2" t="s">
        <v>238</v>
      </c>
      <c r="B166" s="2" t="s">
        <v>240</v>
      </c>
      <c r="C166" s="2">
        <v>2014</v>
      </c>
      <c r="D166" s="2" t="s">
        <v>599</v>
      </c>
      <c r="E166" s="2" t="s">
        <v>598</v>
      </c>
      <c r="F166" s="2" t="s">
        <v>598</v>
      </c>
      <c r="G166" s="2" t="s">
        <v>598</v>
      </c>
      <c r="H166" s="2" t="s">
        <v>598</v>
      </c>
      <c r="I166" s="2" t="s">
        <v>598</v>
      </c>
      <c r="J166" s="2" t="s">
        <v>599</v>
      </c>
      <c r="K166" s="2" t="s">
        <v>598</v>
      </c>
      <c r="L166" s="2" t="s">
        <v>598</v>
      </c>
      <c r="M166" s="2" t="s">
        <v>598</v>
      </c>
      <c r="N166" s="2" t="s">
        <v>598</v>
      </c>
      <c r="O166" s="2" t="s">
        <v>598</v>
      </c>
      <c r="P166" s="2" t="s">
        <v>598</v>
      </c>
      <c r="Q166" s="2" t="s">
        <v>599</v>
      </c>
      <c r="R166" s="2" t="s">
        <v>598</v>
      </c>
      <c r="S166" s="2" t="s">
        <v>598</v>
      </c>
      <c r="T166" s="2" t="s">
        <v>598</v>
      </c>
      <c r="U166" s="2" t="s">
        <v>598</v>
      </c>
      <c r="V166" s="2" t="s">
        <v>598</v>
      </c>
      <c r="Y166" s="20">
        <f t="shared" si="2"/>
        <v>0</v>
      </c>
    </row>
    <row r="167" spans="1:25" ht="15" customHeight="1" x14ac:dyDescent="0.25">
      <c r="A167" s="2" t="s">
        <v>238</v>
      </c>
      <c r="B167" s="2" t="s">
        <v>241</v>
      </c>
      <c r="C167" s="2">
        <v>2014</v>
      </c>
      <c r="D167" s="2" t="s">
        <v>599</v>
      </c>
      <c r="E167" s="2" t="s">
        <v>598</v>
      </c>
      <c r="F167" s="2" t="s">
        <v>598</v>
      </c>
      <c r="G167" s="2" t="s">
        <v>598</v>
      </c>
      <c r="H167" s="2" t="s">
        <v>598</v>
      </c>
      <c r="I167" s="2" t="s">
        <v>598</v>
      </c>
      <c r="J167" s="2" t="s">
        <v>599</v>
      </c>
      <c r="K167" s="2" t="s">
        <v>598</v>
      </c>
      <c r="L167" s="2" t="s">
        <v>598</v>
      </c>
      <c r="M167" s="2" t="s">
        <v>598</v>
      </c>
      <c r="N167" s="2" t="s">
        <v>598</v>
      </c>
      <c r="O167" s="2" t="s">
        <v>598</v>
      </c>
      <c r="P167" s="2" t="s">
        <v>598</v>
      </c>
      <c r="Q167" s="2" t="s">
        <v>599</v>
      </c>
      <c r="R167" s="2" t="s">
        <v>598</v>
      </c>
      <c r="S167" s="2" t="s">
        <v>598</v>
      </c>
      <c r="T167" s="2" t="s">
        <v>598</v>
      </c>
      <c r="U167" s="2" t="s">
        <v>598</v>
      </c>
      <c r="V167" s="2" t="s">
        <v>598</v>
      </c>
      <c r="Y167" s="20">
        <f t="shared" si="2"/>
        <v>0</v>
      </c>
    </row>
    <row r="168" spans="1:25" ht="15" customHeight="1" x14ac:dyDescent="0.25">
      <c r="A168" s="2" t="s">
        <v>238</v>
      </c>
      <c r="B168" s="2" t="s">
        <v>242</v>
      </c>
      <c r="C168" s="2">
        <v>2014</v>
      </c>
      <c r="D168" s="2" t="s">
        <v>599</v>
      </c>
      <c r="E168" s="2" t="s">
        <v>598</v>
      </c>
      <c r="F168" s="2" t="s">
        <v>598</v>
      </c>
      <c r="G168" s="2" t="s">
        <v>598</v>
      </c>
      <c r="H168" s="2" t="s">
        <v>598</v>
      </c>
      <c r="I168" s="2" t="s">
        <v>598</v>
      </c>
      <c r="J168" s="2" t="s">
        <v>599</v>
      </c>
      <c r="K168" s="2" t="s">
        <v>598</v>
      </c>
      <c r="L168" s="2" t="s">
        <v>598</v>
      </c>
      <c r="M168" s="2" t="s">
        <v>598</v>
      </c>
      <c r="N168" s="2" t="s">
        <v>598</v>
      </c>
      <c r="O168" s="2" t="s">
        <v>598</v>
      </c>
      <c r="P168" s="2" t="s">
        <v>598</v>
      </c>
      <c r="Q168" s="2" t="s">
        <v>599</v>
      </c>
      <c r="R168" s="2" t="s">
        <v>598</v>
      </c>
      <c r="S168" s="2" t="s">
        <v>598</v>
      </c>
      <c r="T168" s="2" t="s">
        <v>598</v>
      </c>
      <c r="U168" s="2" t="s">
        <v>598</v>
      </c>
      <c r="V168" s="2" t="s">
        <v>598</v>
      </c>
      <c r="Y168" s="20">
        <f t="shared" si="2"/>
        <v>0</v>
      </c>
    </row>
    <row r="169" spans="1:25" ht="15" customHeight="1" x14ac:dyDescent="0.25">
      <c r="A169" s="2" t="s">
        <v>238</v>
      </c>
      <c r="B169" s="2" t="s">
        <v>243</v>
      </c>
      <c r="C169" s="2">
        <v>2014</v>
      </c>
      <c r="D169" s="2" t="s">
        <v>599</v>
      </c>
      <c r="E169" s="2" t="s">
        <v>598</v>
      </c>
      <c r="F169" s="2" t="s">
        <v>598</v>
      </c>
      <c r="G169" s="2" t="s">
        <v>598</v>
      </c>
      <c r="H169" s="2" t="s">
        <v>598</v>
      </c>
      <c r="I169" s="2" t="s">
        <v>598</v>
      </c>
      <c r="J169" s="2" t="s">
        <v>599</v>
      </c>
      <c r="K169" s="2" t="s">
        <v>598</v>
      </c>
      <c r="L169" s="2" t="s">
        <v>598</v>
      </c>
      <c r="M169" s="2" t="s">
        <v>598</v>
      </c>
      <c r="N169" s="2" t="s">
        <v>598</v>
      </c>
      <c r="O169" s="2" t="s">
        <v>598</v>
      </c>
      <c r="P169" s="2" t="s">
        <v>598</v>
      </c>
      <c r="Q169" s="2" t="s">
        <v>599</v>
      </c>
      <c r="R169" s="2" t="s">
        <v>598</v>
      </c>
      <c r="S169" s="2" t="s">
        <v>598</v>
      </c>
      <c r="T169" s="2" t="s">
        <v>598</v>
      </c>
      <c r="U169" s="2" t="s">
        <v>598</v>
      </c>
      <c r="V169" s="2" t="s">
        <v>598</v>
      </c>
      <c r="Y169" s="20">
        <f t="shared" si="2"/>
        <v>0</v>
      </c>
    </row>
    <row r="170" spans="1:25" ht="15" customHeight="1" x14ac:dyDescent="0.25">
      <c r="A170" s="2" t="s">
        <v>238</v>
      </c>
      <c r="B170" s="2" t="s">
        <v>244</v>
      </c>
      <c r="C170" s="2">
        <v>2014</v>
      </c>
      <c r="D170" s="2" t="s">
        <v>599</v>
      </c>
      <c r="E170" s="2" t="s">
        <v>598</v>
      </c>
      <c r="F170" s="2" t="s">
        <v>598</v>
      </c>
      <c r="G170" s="2" t="s">
        <v>598</v>
      </c>
      <c r="H170" s="2" t="s">
        <v>598</v>
      </c>
      <c r="I170" s="2" t="s">
        <v>598</v>
      </c>
      <c r="J170" s="2" t="s">
        <v>599</v>
      </c>
      <c r="K170" s="2" t="s">
        <v>598</v>
      </c>
      <c r="L170" s="2" t="s">
        <v>598</v>
      </c>
      <c r="M170" s="2" t="s">
        <v>598</v>
      </c>
      <c r="N170" s="2" t="s">
        <v>598</v>
      </c>
      <c r="O170" s="2" t="s">
        <v>598</v>
      </c>
      <c r="P170" s="2" t="s">
        <v>598</v>
      </c>
      <c r="Q170" s="2" t="s">
        <v>599</v>
      </c>
      <c r="R170" s="2" t="s">
        <v>598</v>
      </c>
      <c r="S170" s="2" t="s">
        <v>598</v>
      </c>
      <c r="T170" s="2" t="s">
        <v>598</v>
      </c>
      <c r="U170" s="2" t="s">
        <v>598</v>
      </c>
      <c r="V170" s="2" t="s">
        <v>598</v>
      </c>
      <c r="Y170" s="20">
        <f t="shared" si="2"/>
        <v>0</v>
      </c>
    </row>
    <row r="171" spans="1:25" ht="15" customHeight="1" x14ac:dyDescent="0.25">
      <c r="A171" s="2" t="s">
        <v>238</v>
      </c>
      <c r="B171" s="2" t="s">
        <v>245</v>
      </c>
      <c r="C171" s="2">
        <v>2014</v>
      </c>
      <c r="D171" s="2" t="s">
        <v>599</v>
      </c>
      <c r="E171" s="2" t="s">
        <v>598</v>
      </c>
      <c r="F171" s="2" t="s">
        <v>598</v>
      </c>
      <c r="G171" s="2" t="s">
        <v>598</v>
      </c>
      <c r="H171" s="2" t="s">
        <v>598</v>
      </c>
      <c r="I171" s="2" t="s">
        <v>598</v>
      </c>
      <c r="J171" s="2" t="s">
        <v>599</v>
      </c>
      <c r="K171" s="2" t="s">
        <v>598</v>
      </c>
      <c r="L171" s="2" t="s">
        <v>598</v>
      </c>
      <c r="M171" s="2" t="s">
        <v>598</v>
      </c>
      <c r="N171" s="2" t="s">
        <v>598</v>
      </c>
      <c r="O171" s="2" t="s">
        <v>598</v>
      </c>
      <c r="P171" s="2" t="s">
        <v>598</v>
      </c>
      <c r="Q171" s="2" t="s">
        <v>599</v>
      </c>
      <c r="R171" s="2" t="s">
        <v>598</v>
      </c>
      <c r="S171" s="2" t="s">
        <v>598</v>
      </c>
      <c r="T171" s="2" t="s">
        <v>598</v>
      </c>
      <c r="U171" s="2" t="s">
        <v>598</v>
      </c>
      <c r="V171" s="2" t="s">
        <v>598</v>
      </c>
      <c r="Y171" s="20">
        <f t="shared" si="2"/>
        <v>0</v>
      </c>
    </row>
    <row r="172" spans="1:25" ht="15" customHeight="1" x14ac:dyDescent="0.25">
      <c r="A172" s="2" t="s">
        <v>238</v>
      </c>
      <c r="B172" s="2" t="s">
        <v>246</v>
      </c>
      <c r="C172" s="2">
        <v>2014</v>
      </c>
      <c r="D172" s="2" t="s">
        <v>599</v>
      </c>
      <c r="E172" s="2" t="s">
        <v>598</v>
      </c>
      <c r="F172" s="2" t="s">
        <v>598</v>
      </c>
      <c r="G172" s="2" t="s">
        <v>598</v>
      </c>
      <c r="H172" s="2" t="s">
        <v>598</v>
      </c>
      <c r="I172" s="2" t="s">
        <v>598</v>
      </c>
      <c r="J172" s="2" t="s">
        <v>599</v>
      </c>
      <c r="K172" s="2" t="s">
        <v>598</v>
      </c>
      <c r="L172" s="2" t="s">
        <v>598</v>
      </c>
      <c r="M172" s="2" t="s">
        <v>598</v>
      </c>
      <c r="N172" s="2" t="s">
        <v>598</v>
      </c>
      <c r="O172" s="2" t="s">
        <v>598</v>
      </c>
      <c r="P172" s="2" t="s">
        <v>598</v>
      </c>
      <c r="Q172" s="2" t="s">
        <v>599</v>
      </c>
      <c r="R172" s="2" t="s">
        <v>598</v>
      </c>
      <c r="S172" s="2" t="s">
        <v>598</v>
      </c>
      <c r="T172" s="2" t="s">
        <v>598</v>
      </c>
      <c r="U172" s="2" t="s">
        <v>598</v>
      </c>
      <c r="V172" s="2" t="s">
        <v>598</v>
      </c>
      <c r="Y172" s="20">
        <f t="shared" si="2"/>
        <v>0</v>
      </c>
    </row>
    <row r="173" spans="1:25" ht="15" customHeight="1" x14ac:dyDescent="0.25">
      <c r="A173" s="2" t="s">
        <v>247</v>
      </c>
      <c r="B173" s="2" t="s">
        <v>248</v>
      </c>
      <c r="C173" s="2">
        <v>2014</v>
      </c>
      <c r="D173" s="2" t="s">
        <v>599</v>
      </c>
      <c r="E173" s="2" t="s">
        <v>598</v>
      </c>
      <c r="F173" s="2" t="s">
        <v>598</v>
      </c>
      <c r="G173" s="2" t="s">
        <v>598</v>
      </c>
      <c r="H173" s="2" t="s">
        <v>598</v>
      </c>
      <c r="I173" s="2" t="s">
        <v>598</v>
      </c>
      <c r="J173" s="2" t="s">
        <v>599</v>
      </c>
      <c r="K173" s="2" t="s">
        <v>598</v>
      </c>
      <c r="L173" s="2" t="s">
        <v>598</v>
      </c>
      <c r="M173" s="2" t="s">
        <v>598</v>
      </c>
      <c r="N173" s="2" t="s">
        <v>598</v>
      </c>
      <c r="O173" s="2" t="s">
        <v>598</v>
      </c>
      <c r="P173" s="2" t="s">
        <v>598</v>
      </c>
      <c r="Q173" s="2" t="s">
        <v>599</v>
      </c>
      <c r="R173" s="2" t="s">
        <v>598</v>
      </c>
      <c r="S173" s="2" t="s">
        <v>598</v>
      </c>
      <c r="T173" s="2" t="s">
        <v>598</v>
      </c>
      <c r="U173" s="2" t="s">
        <v>598</v>
      </c>
      <c r="V173" s="2" t="s">
        <v>598</v>
      </c>
      <c r="Y173" s="20">
        <f t="shared" si="2"/>
        <v>0</v>
      </c>
    </row>
    <row r="174" spans="1:25" ht="15" customHeight="1" x14ac:dyDescent="0.25">
      <c r="A174" s="2" t="s">
        <v>249</v>
      </c>
      <c r="B174" s="2" t="s">
        <v>150</v>
      </c>
      <c r="C174" s="2">
        <v>2014</v>
      </c>
      <c r="D174" s="2" t="s">
        <v>689</v>
      </c>
      <c r="E174" s="2" t="s">
        <v>658</v>
      </c>
      <c r="F174" s="2">
        <v>8.1340000000000003</v>
      </c>
      <c r="G174" s="2" t="s">
        <v>666</v>
      </c>
      <c r="H174" s="2">
        <v>0.16600000000000001</v>
      </c>
      <c r="I174" s="2">
        <v>87</v>
      </c>
      <c r="J174" s="2" t="s">
        <v>599</v>
      </c>
      <c r="K174" s="2" t="s">
        <v>598</v>
      </c>
      <c r="L174" s="2" t="s">
        <v>598</v>
      </c>
      <c r="M174" s="2" t="s">
        <v>598</v>
      </c>
      <c r="N174" s="2" t="s">
        <v>598</v>
      </c>
      <c r="O174" s="2" t="s">
        <v>598</v>
      </c>
      <c r="P174" s="2" t="s">
        <v>598</v>
      </c>
      <c r="Q174" s="2" t="s">
        <v>599</v>
      </c>
      <c r="R174" s="2" t="s">
        <v>598</v>
      </c>
      <c r="S174" s="2" t="s">
        <v>598</v>
      </c>
      <c r="T174" s="2" t="s">
        <v>598</v>
      </c>
      <c r="U174" s="2" t="s">
        <v>598</v>
      </c>
      <c r="V174" s="2" t="s">
        <v>598</v>
      </c>
      <c r="Y174" s="20">
        <f t="shared" si="2"/>
        <v>8.3000000000000007</v>
      </c>
    </row>
    <row r="175" spans="1:25" ht="15" customHeight="1" x14ac:dyDescent="0.25">
      <c r="A175" s="2" t="s">
        <v>249</v>
      </c>
      <c r="B175" s="2" t="s">
        <v>250</v>
      </c>
      <c r="C175" s="2">
        <v>2014</v>
      </c>
      <c r="D175" s="2" t="s">
        <v>599</v>
      </c>
      <c r="E175" s="2" t="s">
        <v>598</v>
      </c>
      <c r="F175" s="2" t="s">
        <v>598</v>
      </c>
      <c r="G175" s="2" t="s">
        <v>598</v>
      </c>
      <c r="H175" s="2" t="s">
        <v>598</v>
      </c>
      <c r="I175" s="2" t="s">
        <v>598</v>
      </c>
      <c r="J175" s="2" t="s">
        <v>599</v>
      </c>
      <c r="K175" s="2" t="s">
        <v>598</v>
      </c>
      <c r="L175" s="2" t="s">
        <v>598</v>
      </c>
      <c r="M175" s="2" t="s">
        <v>598</v>
      </c>
      <c r="N175" s="2" t="s">
        <v>598</v>
      </c>
      <c r="O175" s="2" t="s">
        <v>598</v>
      </c>
      <c r="P175" s="2" t="s">
        <v>598</v>
      </c>
      <c r="Q175" s="2" t="s">
        <v>599</v>
      </c>
      <c r="R175" s="2" t="s">
        <v>598</v>
      </c>
      <c r="S175" s="2" t="s">
        <v>598</v>
      </c>
      <c r="T175" s="2" t="s">
        <v>598</v>
      </c>
      <c r="U175" s="2" t="s">
        <v>598</v>
      </c>
      <c r="V175" s="2" t="s">
        <v>598</v>
      </c>
      <c r="Y175" s="20">
        <f t="shared" si="2"/>
        <v>0</v>
      </c>
    </row>
    <row r="176" spans="1:25" ht="15" customHeight="1" x14ac:dyDescent="0.25">
      <c r="A176" s="2" t="s">
        <v>249</v>
      </c>
      <c r="B176" s="2" t="s">
        <v>251</v>
      </c>
      <c r="C176" s="2">
        <v>2014</v>
      </c>
      <c r="D176" s="2" t="s">
        <v>599</v>
      </c>
      <c r="E176" s="2" t="s">
        <v>598</v>
      </c>
      <c r="F176" s="2" t="s">
        <v>598</v>
      </c>
      <c r="G176" s="2" t="s">
        <v>598</v>
      </c>
      <c r="H176" s="2" t="s">
        <v>598</v>
      </c>
      <c r="I176" s="2" t="s">
        <v>598</v>
      </c>
      <c r="J176" s="2" t="s">
        <v>599</v>
      </c>
      <c r="K176" s="2" t="s">
        <v>598</v>
      </c>
      <c r="L176" s="2" t="s">
        <v>598</v>
      </c>
      <c r="M176" s="2" t="s">
        <v>598</v>
      </c>
      <c r="N176" s="2" t="s">
        <v>598</v>
      </c>
      <c r="O176" s="2" t="s">
        <v>598</v>
      </c>
      <c r="P176" s="2" t="s">
        <v>598</v>
      </c>
      <c r="Q176" s="2" t="s">
        <v>599</v>
      </c>
      <c r="R176" s="2" t="s">
        <v>598</v>
      </c>
      <c r="S176" s="2" t="s">
        <v>598</v>
      </c>
      <c r="T176" s="2" t="s">
        <v>598</v>
      </c>
      <c r="U176" s="2" t="s">
        <v>598</v>
      </c>
      <c r="V176" s="2" t="s">
        <v>598</v>
      </c>
      <c r="Y176" s="20">
        <f t="shared" si="2"/>
        <v>0</v>
      </c>
    </row>
    <row r="177" spans="1:25" ht="15" customHeight="1" x14ac:dyDescent="0.25">
      <c r="A177" s="2" t="s">
        <v>249</v>
      </c>
      <c r="B177" s="2" t="s">
        <v>252</v>
      </c>
      <c r="C177" s="2">
        <v>2014</v>
      </c>
      <c r="D177" s="2" t="s">
        <v>599</v>
      </c>
      <c r="E177" s="2" t="s">
        <v>598</v>
      </c>
      <c r="F177" s="2" t="s">
        <v>598</v>
      </c>
      <c r="G177" s="2" t="s">
        <v>598</v>
      </c>
      <c r="H177" s="2" t="s">
        <v>598</v>
      </c>
      <c r="I177" s="2" t="s">
        <v>598</v>
      </c>
      <c r="J177" s="2" t="s">
        <v>599</v>
      </c>
      <c r="K177" s="2" t="s">
        <v>598</v>
      </c>
      <c r="L177" s="2" t="s">
        <v>598</v>
      </c>
      <c r="M177" s="2" t="s">
        <v>598</v>
      </c>
      <c r="N177" s="2" t="s">
        <v>598</v>
      </c>
      <c r="O177" s="2" t="s">
        <v>598</v>
      </c>
      <c r="P177" s="2" t="s">
        <v>598</v>
      </c>
      <c r="Q177" s="2" t="s">
        <v>599</v>
      </c>
      <c r="R177" s="2" t="s">
        <v>598</v>
      </c>
      <c r="S177" s="2" t="s">
        <v>598</v>
      </c>
      <c r="T177" s="2" t="s">
        <v>598</v>
      </c>
      <c r="U177" s="2" t="s">
        <v>598</v>
      </c>
      <c r="V177" s="2" t="s">
        <v>598</v>
      </c>
      <c r="Y177" s="20">
        <f t="shared" si="2"/>
        <v>0</v>
      </c>
    </row>
    <row r="178" spans="1:25"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T178" s="2" t="s">
        <v>599</v>
      </c>
      <c r="U178" s="2" t="s">
        <v>599</v>
      </c>
      <c r="V178" s="2" t="s">
        <v>599</v>
      </c>
      <c r="Y178" s="20">
        <f t="shared" si="2"/>
        <v>0</v>
      </c>
    </row>
    <row r="179" spans="1:25" ht="15" customHeight="1" x14ac:dyDescent="0.25">
      <c r="A179" s="2" t="s">
        <v>255</v>
      </c>
      <c r="B179" s="2" t="s">
        <v>256</v>
      </c>
      <c r="C179" s="2">
        <v>2014</v>
      </c>
      <c r="D179" s="2" t="s">
        <v>599</v>
      </c>
      <c r="E179" s="2" t="s">
        <v>598</v>
      </c>
      <c r="F179" s="2" t="s">
        <v>598</v>
      </c>
      <c r="G179" s="2" t="s">
        <v>598</v>
      </c>
      <c r="H179" s="2" t="s">
        <v>598</v>
      </c>
      <c r="I179" s="2" t="s">
        <v>598</v>
      </c>
      <c r="J179" s="2" t="s">
        <v>599</v>
      </c>
      <c r="K179" s="2" t="s">
        <v>598</v>
      </c>
      <c r="L179" s="2" t="s">
        <v>598</v>
      </c>
      <c r="M179" s="2" t="s">
        <v>598</v>
      </c>
      <c r="N179" s="2" t="s">
        <v>598</v>
      </c>
      <c r="O179" s="2" t="s">
        <v>598</v>
      </c>
      <c r="P179" s="2" t="s">
        <v>598</v>
      </c>
      <c r="Q179" s="2" t="s">
        <v>599</v>
      </c>
      <c r="R179" s="2" t="s">
        <v>598</v>
      </c>
      <c r="S179" s="2" t="s">
        <v>598</v>
      </c>
      <c r="T179" s="2" t="s">
        <v>598</v>
      </c>
      <c r="U179" s="2" t="s">
        <v>598</v>
      </c>
      <c r="V179" s="2" t="s">
        <v>598</v>
      </c>
      <c r="Y179" s="20">
        <f t="shared" si="2"/>
        <v>0</v>
      </c>
    </row>
    <row r="180" spans="1:25" ht="15" customHeight="1" x14ac:dyDescent="0.25">
      <c r="A180" s="2" t="s">
        <v>257</v>
      </c>
      <c r="B180" s="2" t="s">
        <v>258</v>
      </c>
      <c r="C180" s="2">
        <v>2014</v>
      </c>
      <c r="D180" s="2" t="s">
        <v>599</v>
      </c>
      <c r="E180" s="2" t="s">
        <v>598</v>
      </c>
      <c r="F180" s="2" t="s">
        <v>598</v>
      </c>
      <c r="G180" s="2" t="s">
        <v>598</v>
      </c>
      <c r="H180" s="2" t="s">
        <v>598</v>
      </c>
      <c r="I180" s="2" t="s">
        <v>598</v>
      </c>
      <c r="J180" s="2" t="s">
        <v>599</v>
      </c>
      <c r="K180" s="2" t="s">
        <v>598</v>
      </c>
      <c r="L180" s="2" t="s">
        <v>598</v>
      </c>
      <c r="M180" s="2" t="s">
        <v>598</v>
      </c>
      <c r="N180" s="2" t="s">
        <v>598</v>
      </c>
      <c r="O180" s="2" t="s">
        <v>598</v>
      </c>
      <c r="P180" s="2" t="s">
        <v>598</v>
      </c>
      <c r="Q180" s="2" t="s">
        <v>599</v>
      </c>
      <c r="R180" s="2" t="s">
        <v>598</v>
      </c>
      <c r="S180" s="2" t="s">
        <v>598</v>
      </c>
      <c r="T180" s="2" t="s">
        <v>598</v>
      </c>
      <c r="U180" s="2" t="s">
        <v>598</v>
      </c>
      <c r="V180" s="2" t="s">
        <v>598</v>
      </c>
      <c r="Y180" s="20">
        <f t="shared" si="2"/>
        <v>0</v>
      </c>
    </row>
    <row r="181" spans="1:25" ht="15" customHeight="1" x14ac:dyDescent="0.25">
      <c r="A181" s="2" t="s">
        <v>259</v>
      </c>
      <c r="B181" s="2" t="s">
        <v>260</v>
      </c>
      <c r="C181" s="2">
        <v>2014</v>
      </c>
      <c r="D181" s="2" t="s">
        <v>690</v>
      </c>
      <c r="E181" s="2" t="s">
        <v>658</v>
      </c>
      <c r="F181" s="2">
        <v>11.831</v>
      </c>
      <c r="G181" s="2" t="s">
        <v>691</v>
      </c>
      <c r="H181" s="2">
        <v>0</v>
      </c>
      <c r="I181" s="2" t="s">
        <v>598</v>
      </c>
      <c r="J181" s="2" t="s">
        <v>599</v>
      </c>
      <c r="K181" s="2" t="s">
        <v>598</v>
      </c>
      <c r="L181" s="2" t="s">
        <v>598</v>
      </c>
      <c r="M181" s="2" t="s">
        <v>598</v>
      </c>
      <c r="N181" s="2" t="s">
        <v>598</v>
      </c>
      <c r="O181" s="2" t="s">
        <v>598</v>
      </c>
      <c r="P181" s="2" t="s">
        <v>598</v>
      </c>
      <c r="Q181" s="2" t="s">
        <v>599</v>
      </c>
      <c r="R181" s="2" t="s">
        <v>598</v>
      </c>
      <c r="S181" s="2" t="s">
        <v>598</v>
      </c>
      <c r="T181" s="2" t="s">
        <v>598</v>
      </c>
      <c r="U181" s="2" t="s">
        <v>598</v>
      </c>
      <c r="V181" s="2" t="s">
        <v>598</v>
      </c>
      <c r="Y181" s="20">
        <f t="shared" si="2"/>
        <v>11.831</v>
      </c>
    </row>
    <row r="182" spans="1:25" ht="15" customHeight="1" x14ac:dyDescent="0.25">
      <c r="A182" s="2" t="s">
        <v>261</v>
      </c>
      <c r="B182" s="2" t="s">
        <v>262</v>
      </c>
      <c r="C182" s="2">
        <v>2014</v>
      </c>
      <c r="D182" s="2" t="s">
        <v>599</v>
      </c>
      <c r="E182" s="2" t="s">
        <v>598</v>
      </c>
      <c r="F182" s="2">
        <v>0</v>
      </c>
      <c r="G182" s="2" t="s">
        <v>598</v>
      </c>
      <c r="H182" s="2">
        <v>0</v>
      </c>
      <c r="I182" s="2" t="s">
        <v>598</v>
      </c>
      <c r="J182" s="2" t="s">
        <v>599</v>
      </c>
      <c r="K182" s="2" t="s">
        <v>598</v>
      </c>
      <c r="L182" s="2" t="s">
        <v>598</v>
      </c>
      <c r="M182" s="2" t="s">
        <v>598</v>
      </c>
      <c r="N182" s="2" t="s">
        <v>598</v>
      </c>
      <c r="O182" s="2" t="s">
        <v>598</v>
      </c>
      <c r="P182" s="2" t="s">
        <v>598</v>
      </c>
      <c r="Q182" s="2" t="s">
        <v>599</v>
      </c>
      <c r="R182" s="2" t="s">
        <v>598</v>
      </c>
      <c r="S182" s="2" t="s">
        <v>598</v>
      </c>
      <c r="T182" s="2" t="s">
        <v>598</v>
      </c>
      <c r="U182" s="2" t="s">
        <v>598</v>
      </c>
      <c r="V182" s="2" t="s">
        <v>598</v>
      </c>
      <c r="Y182" s="20">
        <f t="shared" si="2"/>
        <v>0</v>
      </c>
    </row>
    <row r="183" spans="1:25" ht="15" customHeight="1" x14ac:dyDescent="0.25">
      <c r="A183" s="2" t="s">
        <v>261</v>
      </c>
      <c r="B183" s="2" t="s">
        <v>263</v>
      </c>
      <c r="C183" s="2">
        <v>2014</v>
      </c>
      <c r="D183" s="2" t="s">
        <v>692</v>
      </c>
      <c r="E183" s="2" t="s">
        <v>598</v>
      </c>
      <c r="F183" s="2">
        <v>0</v>
      </c>
      <c r="G183" s="2" t="s">
        <v>598</v>
      </c>
      <c r="H183" s="2">
        <v>0</v>
      </c>
      <c r="I183" s="2" t="s">
        <v>598</v>
      </c>
      <c r="J183" s="2" t="s">
        <v>599</v>
      </c>
      <c r="K183" s="2" t="s">
        <v>598</v>
      </c>
      <c r="L183" s="2" t="s">
        <v>598</v>
      </c>
      <c r="M183" s="2" t="s">
        <v>598</v>
      </c>
      <c r="N183" s="2" t="s">
        <v>598</v>
      </c>
      <c r="O183" s="2" t="s">
        <v>598</v>
      </c>
      <c r="P183" s="2" t="s">
        <v>598</v>
      </c>
      <c r="Q183" s="2" t="s">
        <v>599</v>
      </c>
      <c r="R183" s="2" t="s">
        <v>598</v>
      </c>
      <c r="S183" s="2" t="s">
        <v>598</v>
      </c>
      <c r="T183" s="2" t="s">
        <v>598</v>
      </c>
      <c r="U183" s="2" t="s">
        <v>598</v>
      </c>
      <c r="V183" s="2" t="s">
        <v>598</v>
      </c>
      <c r="Y183" s="20">
        <f t="shared" si="2"/>
        <v>0</v>
      </c>
    </row>
    <row r="184" spans="1:25" ht="15" customHeight="1" x14ac:dyDescent="0.25">
      <c r="A184" s="2" t="s">
        <v>261</v>
      </c>
      <c r="B184" s="2" t="s">
        <v>264</v>
      </c>
      <c r="C184" s="2">
        <v>2014</v>
      </c>
      <c r="D184" s="2" t="s">
        <v>599</v>
      </c>
      <c r="E184" s="2" t="s">
        <v>598</v>
      </c>
      <c r="F184" s="2" t="s">
        <v>598</v>
      </c>
      <c r="G184" s="2" t="s">
        <v>598</v>
      </c>
      <c r="H184" s="2" t="s">
        <v>598</v>
      </c>
      <c r="I184" s="2" t="s">
        <v>598</v>
      </c>
      <c r="J184" s="2" t="s">
        <v>599</v>
      </c>
      <c r="K184" s="2" t="s">
        <v>598</v>
      </c>
      <c r="L184" s="2" t="s">
        <v>598</v>
      </c>
      <c r="M184" s="2" t="s">
        <v>598</v>
      </c>
      <c r="N184" s="2" t="s">
        <v>598</v>
      </c>
      <c r="O184" s="2" t="s">
        <v>598</v>
      </c>
      <c r="P184" s="2" t="s">
        <v>598</v>
      </c>
      <c r="Q184" s="2" t="s">
        <v>599</v>
      </c>
      <c r="R184" s="2" t="s">
        <v>598</v>
      </c>
      <c r="S184" s="2" t="s">
        <v>598</v>
      </c>
      <c r="T184" s="2" t="s">
        <v>598</v>
      </c>
      <c r="U184" s="2" t="s">
        <v>598</v>
      </c>
      <c r="V184" s="2" t="s">
        <v>598</v>
      </c>
      <c r="Y184" s="20">
        <f t="shared" si="2"/>
        <v>0</v>
      </c>
    </row>
    <row r="185" spans="1:25" ht="15" customHeight="1" x14ac:dyDescent="0.25">
      <c r="A185" s="2" t="s">
        <v>261</v>
      </c>
      <c r="B185" s="2" t="s">
        <v>265</v>
      </c>
      <c r="C185" s="2">
        <v>2014</v>
      </c>
      <c r="D185" s="2" t="s">
        <v>692</v>
      </c>
      <c r="E185" s="2" t="s">
        <v>598</v>
      </c>
      <c r="F185" s="2">
        <v>0</v>
      </c>
      <c r="G185" s="2" t="s">
        <v>598</v>
      </c>
      <c r="H185" s="2">
        <v>0</v>
      </c>
      <c r="I185" s="2" t="s">
        <v>598</v>
      </c>
      <c r="J185" s="2" t="s">
        <v>599</v>
      </c>
      <c r="K185" s="2" t="s">
        <v>598</v>
      </c>
      <c r="L185" s="2" t="s">
        <v>598</v>
      </c>
      <c r="M185" s="2" t="s">
        <v>598</v>
      </c>
      <c r="N185" s="2" t="s">
        <v>598</v>
      </c>
      <c r="O185" s="2" t="s">
        <v>598</v>
      </c>
      <c r="P185" s="2" t="s">
        <v>598</v>
      </c>
      <c r="Q185" s="2" t="s">
        <v>599</v>
      </c>
      <c r="R185" s="2" t="s">
        <v>598</v>
      </c>
      <c r="S185" s="2" t="s">
        <v>598</v>
      </c>
      <c r="T185" s="2" t="s">
        <v>598</v>
      </c>
      <c r="U185" s="2" t="s">
        <v>598</v>
      </c>
      <c r="V185" s="2" t="s">
        <v>598</v>
      </c>
      <c r="Y185" s="20">
        <f t="shared" si="2"/>
        <v>0</v>
      </c>
    </row>
    <row r="186" spans="1:25" ht="15" customHeight="1" x14ac:dyDescent="0.25">
      <c r="A186" s="2" t="s">
        <v>266</v>
      </c>
      <c r="B186" s="2" t="s">
        <v>267</v>
      </c>
      <c r="C186" s="2">
        <v>2014</v>
      </c>
      <c r="D186" s="2" t="s">
        <v>599</v>
      </c>
      <c r="E186" s="2" t="s">
        <v>598</v>
      </c>
      <c r="F186" s="2" t="s">
        <v>598</v>
      </c>
      <c r="G186" s="2" t="s">
        <v>598</v>
      </c>
      <c r="H186" s="2" t="s">
        <v>598</v>
      </c>
      <c r="I186" s="2" t="s">
        <v>598</v>
      </c>
      <c r="J186" s="2" t="s">
        <v>599</v>
      </c>
      <c r="K186" s="2" t="s">
        <v>598</v>
      </c>
      <c r="L186" s="2" t="s">
        <v>598</v>
      </c>
      <c r="M186" s="2" t="s">
        <v>598</v>
      </c>
      <c r="N186" s="2" t="s">
        <v>598</v>
      </c>
      <c r="O186" s="2" t="s">
        <v>598</v>
      </c>
      <c r="P186" s="2" t="s">
        <v>598</v>
      </c>
      <c r="Q186" s="2" t="s">
        <v>599</v>
      </c>
      <c r="R186" s="2" t="s">
        <v>598</v>
      </c>
      <c r="S186" s="2" t="s">
        <v>598</v>
      </c>
      <c r="T186" s="2" t="s">
        <v>598</v>
      </c>
      <c r="U186" s="2" t="s">
        <v>598</v>
      </c>
      <c r="V186" s="2" t="s">
        <v>598</v>
      </c>
      <c r="Y186" s="20">
        <f t="shared" si="2"/>
        <v>0</v>
      </c>
    </row>
    <row r="187" spans="1:25" ht="15" customHeight="1" x14ac:dyDescent="0.25">
      <c r="A187" s="2" t="s">
        <v>268</v>
      </c>
      <c r="B187" s="2" t="s">
        <v>269</v>
      </c>
      <c r="C187" s="2">
        <v>2014</v>
      </c>
      <c r="D187" s="2" t="s">
        <v>599</v>
      </c>
      <c r="E187" s="2" t="s">
        <v>598</v>
      </c>
      <c r="F187" s="2" t="s">
        <v>598</v>
      </c>
      <c r="G187" s="2" t="s">
        <v>598</v>
      </c>
      <c r="H187" s="2" t="s">
        <v>598</v>
      </c>
      <c r="I187" s="2" t="s">
        <v>598</v>
      </c>
      <c r="J187" s="2" t="s">
        <v>599</v>
      </c>
      <c r="K187" s="2" t="s">
        <v>598</v>
      </c>
      <c r="L187" s="2" t="s">
        <v>598</v>
      </c>
      <c r="M187" s="2" t="s">
        <v>598</v>
      </c>
      <c r="N187" s="2" t="s">
        <v>598</v>
      </c>
      <c r="O187" s="2" t="s">
        <v>598</v>
      </c>
      <c r="P187" s="2" t="s">
        <v>598</v>
      </c>
      <c r="Q187" s="2" t="s">
        <v>599</v>
      </c>
      <c r="R187" s="2" t="s">
        <v>598</v>
      </c>
      <c r="S187" s="2" t="s">
        <v>598</v>
      </c>
      <c r="T187" s="2" t="s">
        <v>598</v>
      </c>
      <c r="U187" s="2" t="s">
        <v>598</v>
      </c>
      <c r="V187" s="2" t="s">
        <v>598</v>
      </c>
      <c r="Y187" s="20">
        <f t="shared" si="2"/>
        <v>0</v>
      </c>
    </row>
    <row r="188" spans="1:25" ht="15" customHeight="1" x14ac:dyDescent="0.25">
      <c r="A188" s="2" t="s">
        <v>268</v>
      </c>
      <c r="B188" s="2" t="s">
        <v>270</v>
      </c>
      <c r="C188" s="2">
        <v>2014</v>
      </c>
      <c r="D188" s="2" t="s">
        <v>599</v>
      </c>
      <c r="E188" s="2" t="s">
        <v>598</v>
      </c>
      <c r="F188" s="2" t="s">
        <v>598</v>
      </c>
      <c r="G188" s="2" t="s">
        <v>598</v>
      </c>
      <c r="H188" s="2" t="s">
        <v>598</v>
      </c>
      <c r="I188" s="2" t="s">
        <v>598</v>
      </c>
      <c r="J188" s="2" t="s">
        <v>599</v>
      </c>
      <c r="K188" s="2" t="s">
        <v>598</v>
      </c>
      <c r="L188" s="2" t="s">
        <v>598</v>
      </c>
      <c r="M188" s="2" t="s">
        <v>598</v>
      </c>
      <c r="N188" s="2" t="s">
        <v>598</v>
      </c>
      <c r="O188" s="2" t="s">
        <v>598</v>
      </c>
      <c r="P188" s="2" t="s">
        <v>598</v>
      </c>
      <c r="Q188" s="2" t="s">
        <v>599</v>
      </c>
      <c r="R188" s="2" t="s">
        <v>598</v>
      </c>
      <c r="S188" s="2" t="s">
        <v>598</v>
      </c>
      <c r="T188" s="2" t="s">
        <v>598</v>
      </c>
      <c r="U188" s="2" t="s">
        <v>598</v>
      </c>
      <c r="V188" s="2" t="s">
        <v>598</v>
      </c>
      <c r="Y188" s="20">
        <f t="shared" si="2"/>
        <v>0</v>
      </c>
    </row>
    <row r="189" spans="1:25" ht="15" customHeight="1" x14ac:dyDescent="0.25">
      <c r="A189" s="2" t="s">
        <v>268</v>
      </c>
      <c r="B189" s="2" t="s">
        <v>271</v>
      </c>
      <c r="C189" s="2">
        <v>2014</v>
      </c>
      <c r="D189" s="2" t="s">
        <v>599</v>
      </c>
      <c r="E189" s="2" t="s">
        <v>598</v>
      </c>
      <c r="F189" s="2" t="s">
        <v>598</v>
      </c>
      <c r="G189" s="2" t="s">
        <v>598</v>
      </c>
      <c r="H189" s="2" t="s">
        <v>598</v>
      </c>
      <c r="I189" s="2" t="s">
        <v>598</v>
      </c>
      <c r="J189" s="2" t="s">
        <v>599</v>
      </c>
      <c r="K189" s="2" t="s">
        <v>598</v>
      </c>
      <c r="L189" s="2" t="s">
        <v>598</v>
      </c>
      <c r="M189" s="2" t="s">
        <v>598</v>
      </c>
      <c r="N189" s="2" t="s">
        <v>598</v>
      </c>
      <c r="O189" s="2" t="s">
        <v>598</v>
      </c>
      <c r="P189" s="2" t="s">
        <v>598</v>
      </c>
      <c r="Q189" s="2" t="s">
        <v>599</v>
      </c>
      <c r="R189" s="2" t="s">
        <v>598</v>
      </c>
      <c r="S189" s="2" t="s">
        <v>598</v>
      </c>
      <c r="T189" s="2" t="s">
        <v>598</v>
      </c>
      <c r="U189" s="2" t="s">
        <v>598</v>
      </c>
      <c r="V189" s="2" t="s">
        <v>598</v>
      </c>
      <c r="Y189" s="20">
        <f t="shared" si="2"/>
        <v>0</v>
      </c>
    </row>
    <row r="190" spans="1:25" ht="15" customHeight="1" x14ac:dyDescent="0.25">
      <c r="A190" s="2" t="s">
        <v>272</v>
      </c>
      <c r="B190" s="2" t="s">
        <v>273</v>
      </c>
      <c r="C190" s="2">
        <v>2014</v>
      </c>
      <c r="D190" s="2" t="s">
        <v>693</v>
      </c>
      <c r="E190" s="2" t="s">
        <v>656</v>
      </c>
      <c r="F190" s="2">
        <v>681</v>
      </c>
      <c r="G190" s="2" t="s">
        <v>694</v>
      </c>
      <c r="H190" s="2">
        <v>26</v>
      </c>
      <c r="I190" s="2">
        <v>87</v>
      </c>
      <c r="J190" s="2" t="s">
        <v>599</v>
      </c>
      <c r="K190" s="2" t="s">
        <v>598</v>
      </c>
      <c r="L190" s="2" t="s">
        <v>598</v>
      </c>
      <c r="M190" s="2" t="s">
        <v>598</v>
      </c>
      <c r="N190" s="2" t="s">
        <v>598</v>
      </c>
      <c r="O190" s="2" t="s">
        <v>598</v>
      </c>
      <c r="P190" s="2" t="s">
        <v>598</v>
      </c>
      <c r="Q190" s="2" t="s">
        <v>599</v>
      </c>
      <c r="R190" s="2" t="s">
        <v>598</v>
      </c>
      <c r="S190" s="2" t="s">
        <v>598</v>
      </c>
      <c r="T190" s="2" t="s">
        <v>598</v>
      </c>
      <c r="U190" s="2" t="s">
        <v>598</v>
      </c>
      <c r="V190" s="2" t="s">
        <v>598</v>
      </c>
      <c r="Y190" s="20">
        <f t="shared" si="2"/>
        <v>707</v>
      </c>
    </row>
    <row r="191" spans="1:25" ht="15" customHeight="1" x14ac:dyDescent="0.25">
      <c r="A191" s="2" t="s">
        <v>272</v>
      </c>
      <c r="B191" s="2" t="s">
        <v>274</v>
      </c>
      <c r="C191" s="2">
        <v>2014</v>
      </c>
      <c r="D191" s="2" t="s">
        <v>599</v>
      </c>
      <c r="E191" s="2" t="s">
        <v>598</v>
      </c>
      <c r="F191" s="2" t="s">
        <v>598</v>
      </c>
      <c r="G191" s="2" t="s">
        <v>598</v>
      </c>
      <c r="H191" s="2" t="s">
        <v>598</v>
      </c>
      <c r="I191" s="2" t="s">
        <v>598</v>
      </c>
      <c r="J191" s="2" t="s">
        <v>599</v>
      </c>
      <c r="K191" s="2" t="s">
        <v>598</v>
      </c>
      <c r="L191" s="2" t="s">
        <v>598</v>
      </c>
      <c r="M191" s="2" t="s">
        <v>598</v>
      </c>
      <c r="N191" s="2" t="s">
        <v>598</v>
      </c>
      <c r="O191" s="2" t="s">
        <v>598</v>
      </c>
      <c r="P191" s="2" t="s">
        <v>598</v>
      </c>
      <c r="Q191" s="2" t="s">
        <v>599</v>
      </c>
      <c r="R191" s="2" t="s">
        <v>598</v>
      </c>
      <c r="S191" s="2" t="s">
        <v>598</v>
      </c>
      <c r="T191" s="2" t="s">
        <v>598</v>
      </c>
      <c r="U191" s="2" t="s">
        <v>598</v>
      </c>
      <c r="V191" s="2" t="s">
        <v>598</v>
      </c>
      <c r="Y191" s="20">
        <f t="shared" si="2"/>
        <v>0</v>
      </c>
    </row>
    <row r="192" spans="1:25"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T192" s="2" t="s">
        <v>599</v>
      </c>
      <c r="U192" s="2" t="s">
        <v>599</v>
      </c>
      <c r="V192" s="2" t="s">
        <v>599</v>
      </c>
      <c r="Y192" s="20">
        <f t="shared" si="2"/>
        <v>0</v>
      </c>
    </row>
    <row r="193" spans="1:25" ht="15" customHeight="1" x14ac:dyDescent="0.25">
      <c r="A193" s="2" t="s">
        <v>277</v>
      </c>
      <c r="B193" s="2" t="s">
        <v>278</v>
      </c>
      <c r="C193" s="2">
        <v>2014</v>
      </c>
      <c r="D193" s="2" t="s">
        <v>599</v>
      </c>
      <c r="E193" s="2" t="s">
        <v>598</v>
      </c>
      <c r="F193" s="2" t="s">
        <v>598</v>
      </c>
      <c r="G193" s="2" t="s">
        <v>598</v>
      </c>
      <c r="H193" s="2" t="s">
        <v>598</v>
      </c>
      <c r="I193" s="2" t="s">
        <v>598</v>
      </c>
      <c r="J193" s="2" t="s">
        <v>599</v>
      </c>
      <c r="K193" s="2" t="s">
        <v>598</v>
      </c>
      <c r="L193" s="2" t="s">
        <v>598</v>
      </c>
      <c r="M193" s="2" t="s">
        <v>598</v>
      </c>
      <c r="N193" s="2" t="s">
        <v>598</v>
      </c>
      <c r="O193" s="2" t="s">
        <v>598</v>
      </c>
      <c r="P193" s="2" t="s">
        <v>598</v>
      </c>
      <c r="Q193" s="2" t="s">
        <v>599</v>
      </c>
      <c r="R193" s="2" t="s">
        <v>598</v>
      </c>
      <c r="S193" s="2" t="s">
        <v>598</v>
      </c>
      <c r="T193" s="2" t="s">
        <v>598</v>
      </c>
      <c r="U193" s="2" t="s">
        <v>598</v>
      </c>
      <c r="V193" s="2" t="s">
        <v>598</v>
      </c>
      <c r="Y193" s="20">
        <f t="shared" si="2"/>
        <v>0</v>
      </c>
    </row>
    <row r="194" spans="1:25" ht="15" customHeight="1" x14ac:dyDescent="0.25">
      <c r="A194" s="2" t="s">
        <v>279</v>
      </c>
      <c r="B194" s="2" t="s">
        <v>280</v>
      </c>
      <c r="C194" s="2">
        <v>2014</v>
      </c>
      <c r="D194" s="2" t="s">
        <v>599</v>
      </c>
      <c r="E194" s="2" t="s">
        <v>598</v>
      </c>
      <c r="F194" s="2" t="s">
        <v>598</v>
      </c>
      <c r="G194" s="2" t="s">
        <v>598</v>
      </c>
      <c r="H194" s="2" t="s">
        <v>598</v>
      </c>
      <c r="I194" s="2" t="s">
        <v>598</v>
      </c>
      <c r="J194" s="2" t="s">
        <v>599</v>
      </c>
      <c r="K194" s="2" t="s">
        <v>598</v>
      </c>
      <c r="L194" s="2" t="s">
        <v>598</v>
      </c>
      <c r="M194" s="2" t="s">
        <v>598</v>
      </c>
      <c r="N194" s="2" t="s">
        <v>598</v>
      </c>
      <c r="O194" s="2" t="s">
        <v>598</v>
      </c>
      <c r="P194" s="2" t="s">
        <v>598</v>
      </c>
      <c r="Q194" s="2" t="s">
        <v>599</v>
      </c>
      <c r="R194" s="2" t="s">
        <v>598</v>
      </c>
      <c r="S194" s="2" t="s">
        <v>598</v>
      </c>
      <c r="T194" s="2" t="s">
        <v>598</v>
      </c>
      <c r="U194" s="2" t="s">
        <v>598</v>
      </c>
      <c r="V194" s="2" t="s">
        <v>598</v>
      </c>
      <c r="Y194" s="20">
        <f t="shared" si="2"/>
        <v>0</v>
      </c>
    </row>
    <row r="195" spans="1:25" ht="15" customHeight="1" x14ac:dyDescent="0.25">
      <c r="A195" s="2" t="s">
        <v>279</v>
      </c>
      <c r="B195" s="2" t="s">
        <v>281</v>
      </c>
      <c r="C195" s="2">
        <v>2014</v>
      </c>
      <c r="D195" s="2" t="s">
        <v>599</v>
      </c>
      <c r="E195" s="2" t="s">
        <v>598</v>
      </c>
      <c r="F195" s="2" t="s">
        <v>598</v>
      </c>
      <c r="G195" s="2" t="s">
        <v>598</v>
      </c>
      <c r="H195" s="2" t="s">
        <v>598</v>
      </c>
      <c r="I195" s="2" t="s">
        <v>598</v>
      </c>
      <c r="J195" s="2" t="s">
        <v>599</v>
      </c>
      <c r="K195" s="2" t="s">
        <v>598</v>
      </c>
      <c r="L195" s="2" t="s">
        <v>598</v>
      </c>
      <c r="M195" s="2" t="s">
        <v>598</v>
      </c>
      <c r="N195" s="2" t="s">
        <v>598</v>
      </c>
      <c r="O195" s="2" t="s">
        <v>598</v>
      </c>
      <c r="P195" s="2" t="s">
        <v>598</v>
      </c>
      <c r="Q195" s="2" t="s">
        <v>599</v>
      </c>
      <c r="R195" s="2" t="s">
        <v>598</v>
      </c>
      <c r="S195" s="2" t="s">
        <v>598</v>
      </c>
      <c r="T195" s="2" t="s">
        <v>598</v>
      </c>
      <c r="U195" s="2" t="s">
        <v>598</v>
      </c>
      <c r="V195" s="2" t="s">
        <v>598</v>
      </c>
      <c r="Y195" s="20">
        <f t="shared" ref="Y195:Y258" si="3">IFERROR(F195/1,0)+IFERROR(H195/1,0)+IFERROR(L195/1,0)+IFERROR(N195/1,0)+IFERROR(S195/1,0)+IFERROR(U195/1,0)</f>
        <v>0</v>
      </c>
    </row>
    <row r="196" spans="1:25" ht="15" customHeight="1" x14ac:dyDescent="0.25">
      <c r="A196" s="2" t="s">
        <v>279</v>
      </c>
      <c r="B196" s="2" t="s">
        <v>282</v>
      </c>
      <c r="C196" s="2">
        <v>2014</v>
      </c>
      <c r="D196" s="2" t="s">
        <v>599</v>
      </c>
      <c r="E196" s="2" t="s">
        <v>598</v>
      </c>
      <c r="F196" s="2" t="s">
        <v>598</v>
      </c>
      <c r="G196" s="2" t="s">
        <v>598</v>
      </c>
      <c r="H196" s="2" t="s">
        <v>598</v>
      </c>
      <c r="I196" s="2" t="s">
        <v>598</v>
      </c>
      <c r="J196" s="2" t="s">
        <v>598</v>
      </c>
      <c r="K196" s="2" t="s">
        <v>598</v>
      </c>
      <c r="L196" s="2" t="s">
        <v>598</v>
      </c>
      <c r="M196" s="2" t="s">
        <v>598</v>
      </c>
      <c r="N196" s="2" t="s">
        <v>598</v>
      </c>
      <c r="O196" s="2" t="s">
        <v>598</v>
      </c>
      <c r="P196" s="2" t="s">
        <v>598</v>
      </c>
      <c r="Q196" s="2" t="s">
        <v>599</v>
      </c>
      <c r="R196" s="2" t="s">
        <v>598</v>
      </c>
      <c r="S196" s="2" t="s">
        <v>598</v>
      </c>
      <c r="T196" s="2" t="s">
        <v>598</v>
      </c>
      <c r="U196" s="2" t="s">
        <v>598</v>
      </c>
      <c r="V196" s="2" t="s">
        <v>598</v>
      </c>
      <c r="Y196" s="20">
        <f t="shared" si="3"/>
        <v>0</v>
      </c>
    </row>
    <row r="197" spans="1:25" ht="15" customHeight="1" x14ac:dyDescent="0.25">
      <c r="A197" s="2" t="s">
        <v>283</v>
      </c>
      <c r="B197" s="2" t="s">
        <v>284</v>
      </c>
      <c r="C197" s="2">
        <v>2014</v>
      </c>
      <c r="D197" s="2" t="s">
        <v>599</v>
      </c>
      <c r="E197" s="2" t="s">
        <v>598</v>
      </c>
      <c r="F197" s="2" t="s">
        <v>598</v>
      </c>
      <c r="G197" s="2" t="s">
        <v>598</v>
      </c>
      <c r="H197" s="2" t="s">
        <v>598</v>
      </c>
      <c r="I197" s="2" t="s">
        <v>598</v>
      </c>
      <c r="J197" s="2" t="s">
        <v>599</v>
      </c>
      <c r="K197" s="2" t="s">
        <v>598</v>
      </c>
      <c r="L197" s="2" t="s">
        <v>598</v>
      </c>
      <c r="M197" s="2" t="s">
        <v>598</v>
      </c>
      <c r="N197" s="2" t="s">
        <v>598</v>
      </c>
      <c r="O197" s="2" t="s">
        <v>598</v>
      </c>
      <c r="P197" s="2" t="s">
        <v>598</v>
      </c>
      <c r="Q197" s="2" t="s">
        <v>599</v>
      </c>
      <c r="R197" s="2" t="s">
        <v>598</v>
      </c>
      <c r="S197" s="2" t="s">
        <v>598</v>
      </c>
      <c r="T197" s="2" t="s">
        <v>598</v>
      </c>
      <c r="U197" s="2" t="s">
        <v>598</v>
      </c>
      <c r="V197" s="2" t="s">
        <v>598</v>
      </c>
      <c r="Y197" s="20">
        <f t="shared" si="3"/>
        <v>0</v>
      </c>
    </row>
    <row r="198" spans="1:25" ht="15" customHeight="1" x14ac:dyDescent="0.25">
      <c r="A198" s="2" t="s">
        <v>285</v>
      </c>
      <c r="B198" s="2" t="s">
        <v>286</v>
      </c>
      <c r="C198" s="2">
        <v>2014</v>
      </c>
      <c r="D198" s="2" t="s">
        <v>695</v>
      </c>
      <c r="E198" s="2" t="s">
        <v>658</v>
      </c>
      <c r="F198" s="2">
        <v>7.3</v>
      </c>
      <c r="G198" s="2" t="s">
        <v>598</v>
      </c>
      <c r="H198" s="2" t="s">
        <v>598</v>
      </c>
      <c r="I198" s="2" t="s">
        <v>598</v>
      </c>
      <c r="J198" s="2" t="s">
        <v>599</v>
      </c>
      <c r="K198" s="2" t="s">
        <v>598</v>
      </c>
      <c r="L198" s="2" t="s">
        <v>598</v>
      </c>
      <c r="M198" s="2" t="s">
        <v>598</v>
      </c>
      <c r="N198" s="2" t="s">
        <v>598</v>
      </c>
      <c r="O198" s="2" t="s">
        <v>598</v>
      </c>
      <c r="P198" s="2" t="s">
        <v>598</v>
      </c>
      <c r="Q198" s="2" t="s">
        <v>599</v>
      </c>
      <c r="R198" s="2" t="s">
        <v>598</v>
      </c>
      <c r="S198" s="2" t="s">
        <v>598</v>
      </c>
      <c r="T198" s="2" t="s">
        <v>598</v>
      </c>
      <c r="U198" s="2" t="s">
        <v>598</v>
      </c>
      <c r="V198" s="2" t="s">
        <v>598</v>
      </c>
      <c r="Y198" s="20">
        <f t="shared" si="3"/>
        <v>7.3</v>
      </c>
    </row>
    <row r="199" spans="1:25" ht="15" customHeight="1" x14ac:dyDescent="0.25">
      <c r="A199" s="2" t="s">
        <v>287</v>
      </c>
      <c r="B199" s="2" t="s">
        <v>288</v>
      </c>
      <c r="C199" s="2">
        <v>2014</v>
      </c>
      <c r="D199" s="2" t="s">
        <v>599</v>
      </c>
      <c r="E199" s="2" t="s">
        <v>598</v>
      </c>
      <c r="F199" s="2" t="s">
        <v>598</v>
      </c>
      <c r="G199" s="2" t="s">
        <v>598</v>
      </c>
      <c r="H199" s="2" t="s">
        <v>598</v>
      </c>
      <c r="I199" s="2" t="s">
        <v>598</v>
      </c>
      <c r="J199" s="2" t="s">
        <v>599</v>
      </c>
      <c r="K199" s="2" t="s">
        <v>598</v>
      </c>
      <c r="L199" s="2" t="s">
        <v>598</v>
      </c>
      <c r="M199" s="2" t="s">
        <v>598</v>
      </c>
      <c r="N199" s="2" t="s">
        <v>598</v>
      </c>
      <c r="O199" s="2" t="s">
        <v>598</v>
      </c>
      <c r="P199" s="2" t="s">
        <v>598</v>
      </c>
      <c r="Q199" s="2" t="s">
        <v>599</v>
      </c>
      <c r="R199" s="2" t="s">
        <v>598</v>
      </c>
      <c r="S199" s="2" t="s">
        <v>598</v>
      </c>
      <c r="T199" s="2" t="s">
        <v>598</v>
      </c>
      <c r="U199" s="2" t="s">
        <v>598</v>
      </c>
      <c r="V199" s="2" t="s">
        <v>598</v>
      </c>
      <c r="Y199" s="20">
        <f t="shared" si="3"/>
        <v>0</v>
      </c>
    </row>
    <row r="200" spans="1:25"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T200" s="2" t="s">
        <v>599</v>
      </c>
      <c r="U200" s="2" t="s">
        <v>599</v>
      </c>
      <c r="V200" s="2" t="s">
        <v>599</v>
      </c>
      <c r="Y200" s="20">
        <f t="shared" si="3"/>
        <v>0</v>
      </c>
    </row>
    <row r="201" spans="1:25" ht="15" customHeight="1" x14ac:dyDescent="0.25">
      <c r="A201" s="2" t="s">
        <v>291</v>
      </c>
      <c r="B201" s="2" t="s">
        <v>292</v>
      </c>
      <c r="C201" s="2">
        <v>2014</v>
      </c>
      <c r="D201" s="2" t="s">
        <v>599</v>
      </c>
      <c r="E201" s="2" t="s">
        <v>598</v>
      </c>
      <c r="F201" s="2" t="s">
        <v>598</v>
      </c>
      <c r="G201" s="2" t="s">
        <v>598</v>
      </c>
      <c r="H201" s="2" t="s">
        <v>598</v>
      </c>
      <c r="I201" s="2" t="s">
        <v>598</v>
      </c>
      <c r="J201" s="2" t="s">
        <v>599</v>
      </c>
      <c r="K201" s="2" t="s">
        <v>598</v>
      </c>
      <c r="L201" s="2" t="s">
        <v>598</v>
      </c>
      <c r="M201" s="2" t="s">
        <v>598</v>
      </c>
      <c r="N201" s="2" t="s">
        <v>598</v>
      </c>
      <c r="O201" s="2" t="s">
        <v>598</v>
      </c>
      <c r="P201" s="2" t="s">
        <v>598</v>
      </c>
      <c r="Q201" s="2" t="s">
        <v>599</v>
      </c>
      <c r="R201" s="2" t="s">
        <v>598</v>
      </c>
      <c r="S201" s="2" t="s">
        <v>598</v>
      </c>
      <c r="T201" s="2" t="s">
        <v>598</v>
      </c>
      <c r="U201" s="2" t="s">
        <v>598</v>
      </c>
      <c r="V201" s="2" t="s">
        <v>598</v>
      </c>
      <c r="Y201" s="20">
        <f t="shared" si="3"/>
        <v>0</v>
      </c>
    </row>
    <row r="202" spans="1:25" ht="15" customHeight="1" x14ac:dyDescent="0.25">
      <c r="A202" s="2" t="s">
        <v>291</v>
      </c>
      <c r="B202" s="2" t="s">
        <v>293</v>
      </c>
      <c r="C202" s="2">
        <v>2014</v>
      </c>
      <c r="D202" s="2" t="s">
        <v>599</v>
      </c>
      <c r="E202" s="2" t="s">
        <v>598</v>
      </c>
      <c r="F202" s="2" t="s">
        <v>598</v>
      </c>
      <c r="G202" s="2" t="s">
        <v>598</v>
      </c>
      <c r="H202" s="2" t="s">
        <v>598</v>
      </c>
      <c r="I202" s="2" t="s">
        <v>598</v>
      </c>
      <c r="J202" s="2" t="s">
        <v>599</v>
      </c>
      <c r="K202" s="2" t="s">
        <v>598</v>
      </c>
      <c r="L202" s="2" t="s">
        <v>598</v>
      </c>
      <c r="M202" s="2" t="s">
        <v>598</v>
      </c>
      <c r="N202" s="2" t="s">
        <v>598</v>
      </c>
      <c r="O202" s="2" t="s">
        <v>598</v>
      </c>
      <c r="P202" s="2" t="s">
        <v>598</v>
      </c>
      <c r="Q202" s="2" t="s">
        <v>599</v>
      </c>
      <c r="R202" s="2" t="s">
        <v>598</v>
      </c>
      <c r="S202" s="2" t="s">
        <v>598</v>
      </c>
      <c r="T202" s="2" t="s">
        <v>598</v>
      </c>
      <c r="U202" s="2" t="s">
        <v>598</v>
      </c>
      <c r="V202" s="2" t="s">
        <v>598</v>
      </c>
      <c r="Y202" s="20">
        <f t="shared" si="3"/>
        <v>0</v>
      </c>
    </row>
    <row r="203" spans="1:25" ht="15" customHeight="1" x14ac:dyDescent="0.25">
      <c r="A203" s="2" t="s">
        <v>291</v>
      </c>
      <c r="B203" s="2" t="s">
        <v>294</v>
      </c>
      <c r="C203" s="2">
        <v>2014</v>
      </c>
      <c r="D203" s="2" t="s">
        <v>599</v>
      </c>
      <c r="E203" s="2" t="s">
        <v>598</v>
      </c>
      <c r="F203" s="2" t="s">
        <v>598</v>
      </c>
      <c r="G203" s="2" t="s">
        <v>598</v>
      </c>
      <c r="H203" s="2" t="s">
        <v>598</v>
      </c>
      <c r="I203" s="2" t="s">
        <v>598</v>
      </c>
      <c r="J203" s="2" t="s">
        <v>599</v>
      </c>
      <c r="K203" s="2" t="s">
        <v>598</v>
      </c>
      <c r="L203" s="2" t="s">
        <v>598</v>
      </c>
      <c r="M203" s="2" t="s">
        <v>598</v>
      </c>
      <c r="N203" s="2" t="s">
        <v>598</v>
      </c>
      <c r="O203" s="2" t="s">
        <v>598</v>
      </c>
      <c r="P203" s="2" t="s">
        <v>598</v>
      </c>
      <c r="Q203" s="2" t="s">
        <v>599</v>
      </c>
      <c r="R203" s="2" t="s">
        <v>598</v>
      </c>
      <c r="S203" s="2" t="s">
        <v>598</v>
      </c>
      <c r="T203" s="2" t="s">
        <v>598</v>
      </c>
      <c r="U203" s="2" t="s">
        <v>598</v>
      </c>
      <c r="V203" s="2" t="s">
        <v>598</v>
      </c>
      <c r="Y203" s="20">
        <f t="shared" si="3"/>
        <v>0</v>
      </c>
    </row>
    <row r="204" spans="1:25" ht="15" customHeight="1" x14ac:dyDescent="0.25">
      <c r="A204" s="2" t="s">
        <v>291</v>
      </c>
      <c r="B204" s="2" t="s">
        <v>295</v>
      </c>
      <c r="C204" s="2">
        <v>2014</v>
      </c>
      <c r="D204" s="2" t="s">
        <v>696</v>
      </c>
      <c r="E204" s="2" t="s">
        <v>685</v>
      </c>
      <c r="F204" s="2">
        <v>2.931</v>
      </c>
      <c r="G204" s="2" t="s">
        <v>598</v>
      </c>
      <c r="H204" s="2" t="s">
        <v>598</v>
      </c>
      <c r="I204" s="2" t="s">
        <v>598</v>
      </c>
      <c r="J204" s="2" t="s">
        <v>599</v>
      </c>
      <c r="K204" s="2" t="s">
        <v>598</v>
      </c>
      <c r="L204" s="2" t="s">
        <v>598</v>
      </c>
      <c r="M204" s="2" t="s">
        <v>598</v>
      </c>
      <c r="N204" s="2" t="s">
        <v>598</v>
      </c>
      <c r="O204" s="2" t="s">
        <v>598</v>
      </c>
      <c r="P204" s="2" t="s">
        <v>598</v>
      </c>
      <c r="Q204" s="2" t="s">
        <v>599</v>
      </c>
      <c r="R204" s="2" t="s">
        <v>598</v>
      </c>
      <c r="S204" s="2" t="s">
        <v>598</v>
      </c>
      <c r="T204" s="2" t="s">
        <v>598</v>
      </c>
      <c r="U204" s="2" t="s">
        <v>598</v>
      </c>
      <c r="V204" s="2" t="s">
        <v>598</v>
      </c>
      <c r="Y204" s="20">
        <f t="shared" si="3"/>
        <v>2.931</v>
      </c>
    </row>
    <row r="205" spans="1:25" ht="15" customHeight="1" x14ac:dyDescent="0.25">
      <c r="A205" s="2" t="s">
        <v>291</v>
      </c>
      <c r="B205" s="2" t="s">
        <v>296</v>
      </c>
      <c r="C205" s="2">
        <v>2014</v>
      </c>
      <c r="D205" s="2" t="s">
        <v>696</v>
      </c>
      <c r="E205" s="2" t="s">
        <v>685</v>
      </c>
      <c r="F205" s="2">
        <v>4.9899999999999999E-4</v>
      </c>
      <c r="G205" s="2" t="s">
        <v>598</v>
      </c>
      <c r="H205" s="2" t="s">
        <v>598</v>
      </c>
      <c r="I205" s="2" t="s">
        <v>598</v>
      </c>
      <c r="J205" s="2" t="s">
        <v>599</v>
      </c>
      <c r="K205" s="2" t="s">
        <v>598</v>
      </c>
      <c r="L205" s="2" t="s">
        <v>598</v>
      </c>
      <c r="M205" s="2" t="s">
        <v>598</v>
      </c>
      <c r="N205" s="2" t="s">
        <v>598</v>
      </c>
      <c r="O205" s="2" t="s">
        <v>598</v>
      </c>
      <c r="P205" s="2" t="s">
        <v>598</v>
      </c>
      <c r="Q205" s="2" t="s">
        <v>599</v>
      </c>
      <c r="R205" s="2" t="s">
        <v>598</v>
      </c>
      <c r="S205" s="2" t="s">
        <v>598</v>
      </c>
      <c r="T205" s="2" t="s">
        <v>598</v>
      </c>
      <c r="U205" s="2" t="s">
        <v>598</v>
      </c>
      <c r="V205" s="2" t="s">
        <v>598</v>
      </c>
      <c r="Y205" s="20">
        <f t="shared" si="3"/>
        <v>4.9899999999999999E-4</v>
      </c>
    </row>
    <row r="206" spans="1:25" ht="15" customHeight="1" x14ac:dyDescent="0.25">
      <c r="A206" s="2" t="s">
        <v>297</v>
      </c>
      <c r="B206" s="2" t="s">
        <v>298</v>
      </c>
      <c r="C206" s="2">
        <v>2014</v>
      </c>
      <c r="D206" s="2" t="s">
        <v>599</v>
      </c>
      <c r="E206" s="2" t="s">
        <v>598</v>
      </c>
      <c r="F206" s="2" t="s">
        <v>598</v>
      </c>
      <c r="G206" s="2" t="s">
        <v>598</v>
      </c>
      <c r="H206" s="2" t="s">
        <v>598</v>
      </c>
      <c r="I206" s="2" t="s">
        <v>598</v>
      </c>
      <c r="J206" s="2" t="s">
        <v>599</v>
      </c>
      <c r="K206" s="2" t="s">
        <v>598</v>
      </c>
      <c r="L206" s="2" t="s">
        <v>598</v>
      </c>
      <c r="M206" s="2" t="s">
        <v>598</v>
      </c>
      <c r="N206" s="2" t="s">
        <v>598</v>
      </c>
      <c r="O206" s="2" t="s">
        <v>598</v>
      </c>
      <c r="P206" s="2" t="s">
        <v>598</v>
      </c>
      <c r="Q206" s="2" t="s">
        <v>599</v>
      </c>
      <c r="R206" s="2" t="s">
        <v>598</v>
      </c>
      <c r="S206" s="2" t="s">
        <v>598</v>
      </c>
      <c r="T206" s="2" t="s">
        <v>598</v>
      </c>
      <c r="U206" s="2" t="s">
        <v>598</v>
      </c>
      <c r="V206" s="2" t="s">
        <v>598</v>
      </c>
      <c r="Y206" s="20">
        <f t="shared" si="3"/>
        <v>0</v>
      </c>
    </row>
    <row r="207" spans="1:25" ht="15" customHeight="1" x14ac:dyDescent="0.25">
      <c r="A207" s="2" t="s">
        <v>297</v>
      </c>
      <c r="B207" s="2" t="s">
        <v>299</v>
      </c>
      <c r="C207" s="2">
        <v>2014</v>
      </c>
      <c r="D207" s="2" t="s">
        <v>599</v>
      </c>
      <c r="E207" s="2" t="s">
        <v>598</v>
      </c>
      <c r="F207" s="2" t="s">
        <v>598</v>
      </c>
      <c r="G207" s="2" t="s">
        <v>598</v>
      </c>
      <c r="H207" s="2" t="s">
        <v>598</v>
      </c>
      <c r="I207" s="2" t="s">
        <v>598</v>
      </c>
      <c r="J207" s="2" t="s">
        <v>599</v>
      </c>
      <c r="K207" s="2" t="s">
        <v>598</v>
      </c>
      <c r="L207" s="2" t="s">
        <v>598</v>
      </c>
      <c r="M207" s="2" t="s">
        <v>598</v>
      </c>
      <c r="N207" s="2" t="s">
        <v>598</v>
      </c>
      <c r="O207" s="2" t="s">
        <v>598</v>
      </c>
      <c r="P207" s="2" t="s">
        <v>598</v>
      </c>
      <c r="Q207" s="2" t="s">
        <v>599</v>
      </c>
      <c r="R207" s="2" t="s">
        <v>598</v>
      </c>
      <c r="S207" s="2" t="s">
        <v>598</v>
      </c>
      <c r="T207" s="2" t="s">
        <v>598</v>
      </c>
      <c r="U207" s="2" t="s">
        <v>598</v>
      </c>
      <c r="V207" s="2" t="s">
        <v>598</v>
      </c>
      <c r="Y207" s="20">
        <f t="shared" si="3"/>
        <v>0</v>
      </c>
    </row>
    <row r="208" spans="1:25" ht="15" customHeight="1" x14ac:dyDescent="0.25">
      <c r="A208" s="2" t="s">
        <v>300</v>
      </c>
      <c r="B208" s="2" t="s">
        <v>301</v>
      </c>
      <c r="C208" s="2">
        <v>2014</v>
      </c>
      <c r="D208" s="2" t="s">
        <v>599</v>
      </c>
      <c r="E208" s="2" t="s">
        <v>598</v>
      </c>
      <c r="F208" s="2" t="s">
        <v>598</v>
      </c>
      <c r="G208" s="2" t="s">
        <v>598</v>
      </c>
      <c r="H208" s="2" t="s">
        <v>598</v>
      </c>
      <c r="I208" s="2" t="s">
        <v>598</v>
      </c>
      <c r="J208" s="2" t="s">
        <v>599</v>
      </c>
      <c r="K208" s="2" t="s">
        <v>598</v>
      </c>
      <c r="L208" s="2" t="s">
        <v>598</v>
      </c>
      <c r="M208" s="2" t="s">
        <v>598</v>
      </c>
      <c r="N208" s="2" t="s">
        <v>598</v>
      </c>
      <c r="O208" s="2" t="s">
        <v>598</v>
      </c>
      <c r="P208" s="2" t="s">
        <v>598</v>
      </c>
      <c r="Q208" s="2" t="s">
        <v>599</v>
      </c>
      <c r="R208" s="2" t="s">
        <v>598</v>
      </c>
      <c r="S208" s="2" t="s">
        <v>598</v>
      </c>
      <c r="T208" s="2" t="s">
        <v>598</v>
      </c>
      <c r="U208" s="2" t="s">
        <v>598</v>
      </c>
      <c r="V208" s="2" t="s">
        <v>598</v>
      </c>
      <c r="Y208" s="20">
        <f t="shared" si="3"/>
        <v>0</v>
      </c>
    </row>
    <row r="209" spans="1:25" ht="15" customHeight="1" x14ac:dyDescent="0.25">
      <c r="A209" s="2" t="s">
        <v>302</v>
      </c>
      <c r="B209" s="2" t="s">
        <v>303</v>
      </c>
      <c r="C209" s="2">
        <v>2014</v>
      </c>
      <c r="D209" s="2" t="s">
        <v>599</v>
      </c>
      <c r="E209" s="2" t="s">
        <v>598</v>
      </c>
      <c r="F209" s="2" t="s">
        <v>598</v>
      </c>
      <c r="G209" s="2" t="s">
        <v>598</v>
      </c>
      <c r="H209" s="2" t="s">
        <v>598</v>
      </c>
      <c r="I209" s="2" t="s">
        <v>598</v>
      </c>
      <c r="J209" s="2" t="s">
        <v>599</v>
      </c>
      <c r="K209" s="2" t="s">
        <v>598</v>
      </c>
      <c r="L209" s="2" t="s">
        <v>598</v>
      </c>
      <c r="M209" s="2" t="s">
        <v>598</v>
      </c>
      <c r="N209" s="2" t="s">
        <v>598</v>
      </c>
      <c r="O209" s="2" t="s">
        <v>598</v>
      </c>
      <c r="P209" s="2" t="s">
        <v>598</v>
      </c>
      <c r="Q209" s="2" t="s">
        <v>599</v>
      </c>
      <c r="R209" s="2" t="s">
        <v>598</v>
      </c>
      <c r="S209" s="2" t="s">
        <v>598</v>
      </c>
      <c r="T209" s="2" t="s">
        <v>598</v>
      </c>
      <c r="U209" s="2" t="s">
        <v>598</v>
      </c>
      <c r="V209" s="2" t="s">
        <v>598</v>
      </c>
      <c r="Y209" s="20">
        <f t="shared" si="3"/>
        <v>0</v>
      </c>
    </row>
    <row r="210" spans="1:25" ht="15" customHeight="1" x14ac:dyDescent="0.25">
      <c r="A210" s="2" t="s">
        <v>302</v>
      </c>
      <c r="B210" s="2" t="s">
        <v>304</v>
      </c>
      <c r="C210" s="2">
        <v>2014</v>
      </c>
      <c r="D210" s="2" t="s">
        <v>599</v>
      </c>
      <c r="E210" s="2" t="s">
        <v>598</v>
      </c>
      <c r="F210" s="2" t="s">
        <v>598</v>
      </c>
      <c r="G210" s="2" t="s">
        <v>598</v>
      </c>
      <c r="H210" s="2" t="s">
        <v>598</v>
      </c>
      <c r="I210" s="2" t="s">
        <v>598</v>
      </c>
      <c r="J210" s="2" t="s">
        <v>599</v>
      </c>
      <c r="K210" s="2" t="s">
        <v>598</v>
      </c>
      <c r="L210" s="2" t="s">
        <v>598</v>
      </c>
      <c r="M210" s="2" t="s">
        <v>598</v>
      </c>
      <c r="N210" s="2" t="s">
        <v>598</v>
      </c>
      <c r="O210" s="2" t="s">
        <v>598</v>
      </c>
      <c r="P210" s="2" t="s">
        <v>598</v>
      </c>
      <c r="Q210" s="2" t="s">
        <v>599</v>
      </c>
      <c r="R210" s="2" t="s">
        <v>598</v>
      </c>
      <c r="S210" s="2" t="s">
        <v>598</v>
      </c>
      <c r="T210" s="2" t="s">
        <v>598</v>
      </c>
      <c r="U210" s="2" t="s">
        <v>598</v>
      </c>
      <c r="V210" s="2" t="s">
        <v>598</v>
      </c>
      <c r="Y210" s="20">
        <f t="shared" si="3"/>
        <v>0</v>
      </c>
    </row>
    <row r="211" spans="1:25" ht="15" customHeight="1" x14ac:dyDescent="0.25">
      <c r="A211" s="2" t="s">
        <v>302</v>
      </c>
      <c r="B211" s="2" t="s">
        <v>305</v>
      </c>
      <c r="C211" s="2">
        <v>2014</v>
      </c>
      <c r="D211" s="2" t="s">
        <v>599</v>
      </c>
      <c r="E211" s="2" t="s">
        <v>598</v>
      </c>
      <c r="F211" s="2" t="s">
        <v>598</v>
      </c>
      <c r="G211" s="2" t="s">
        <v>598</v>
      </c>
      <c r="H211" s="2" t="s">
        <v>598</v>
      </c>
      <c r="I211" s="2" t="s">
        <v>598</v>
      </c>
      <c r="J211" s="2" t="s">
        <v>599</v>
      </c>
      <c r="K211" s="2" t="s">
        <v>598</v>
      </c>
      <c r="L211" s="2" t="s">
        <v>598</v>
      </c>
      <c r="M211" s="2" t="s">
        <v>598</v>
      </c>
      <c r="N211" s="2" t="s">
        <v>598</v>
      </c>
      <c r="O211" s="2" t="s">
        <v>598</v>
      </c>
      <c r="P211" s="2" t="s">
        <v>598</v>
      </c>
      <c r="Q211" s="2" t="s">
        <v>599</v>
      </c>
      <c r="R211" s="2" t="s">
        <v>598</v>
      </c>
      <c r="S211" s="2" t="s">
        <v>598</v>
      </c>
      <c r="T211" s="2" t="s">
        <v>598</v>
      </c>
      <c r="U211" s="2" t="s">
        <v>598</v>
      </c>
      <c r="V211" s="2" t="s">
        <v>598</v>
      </c>
      <c r="Y211" s="20">
        <f t="shared" si="3"/>
        <v>0</v>
      </c>
    </row>
    <row r="212" spans="1:25" ht="15" customHeight="1" x14ac:dyDescent="0.25">
      <c r="A212" s="2" t="s">
        <v>306</v>
      </c>
      <c r="B212" s="2" t="s">
        <v>307</v>
      </c>
      <c r="C212" s="2">
        <v>2014</v>
      </c>
      <c r="D212" s="2" t="s">
        <v>599</v>
      </c>
      <c r="E212" s="2" t="s">
        <v>598</v>
      </c>
      <c r="F212" s="2" t="s">
        <v>598</v>
      </c>
      <c r="G212" s="2" t="s">
        <v>598</v>
      </c>
      <c r="H212" s="2" t="s">
        <v>598</v>
      </c>
      <c r="I212" s="2" t="s">
        <v>598</v>
      </c>
      <c r="J212" s="2" t="s">
        <v>599</v>
      </c>
      <c r="K212" s="2" t="s">
        <v>598</v>
      </c>
      <c r="L212" s="2" t="s">
        <v>598</v>
      </c>
      <c r="M212" s="2" t="s">
        <v>598</v>
      </c>
      <c r="N212" s="2" t="s">
        <v>598</v>
      </c>
      <c r="O212" s="2" t="s">
        <v>598</v>
      </c>
      <c r="P212" s="2" t="s">
        <v>598</v>
      </c>
      <c r="Q212" s="2" t="s">
        <v>599</v>
      </c>
      <c r="R212" s="2" t="s">
        <v>598</v>
      </c>
      <c r="S212" s="2" t="s">
        <v>598</v>
      </c>
      <c r="T212" s="2" t="s">
        <v>598</v>
      </c>
      <c r="U212" s="2" t="s">
        <v>598</v>
      </c>
      <c r="V212" s="2" t="s">
        <v>598</v>
      </c>
      <c r="Y212" s="20">
        <f t="shared" si="3"/>
        <v>0</v>
      </c>
    </row>
    <row r="213" spans="1:25" ht="15" customHeight="1" x14ac:dyDescent="0.25">
      <c r="A213" s="2" t="s">
        <v>308</v>
      </c>
      <c r="B213" s="2" t="s">
        <v>309</v>
      </c>
      <c r="C213" s="2">
        <v>2014</v>
      </c>
      <c r="D213" s="2" t="s">
        <v>599</v>
      </c>
      <c r="E213" s="2" t="s">
        <v>598</v>
      </c>
      <c r="F213" s="2" t="s">
        <v>598</v>
      </c>
      <c r="G213" s="2" t="s">
        <v>598</v>
      </c>
      <c r="H213" s="2" t="s">
        <v>598</v>
      </c>
      <c r="I213" s="2" t="s">
        <v>598</v>
      </c>
      <c r="J213" s="2" t="s">
        <v>599</v>
      </c>
      <c r="K213" s="2" t="s">
        <v>598</v>
      </c>
      <c r="L213" s="2" t="s">
        <v>598</v>
      </c>
      <c r="M213" s="2" t="s">
        <v>598</v>
      </c>
      <c r="N213" s="2" t="s">
        <v>598</v>
      </c>
      <c r="O213" s="2" t="s">
        <v>598</v>
      </c>
      <c r="P213" s="2" t="s">
        <v>598</v>
      </c>
      <c r="Q213" s="2" t="s">
        <v>599</v>
      </c>
      <c r="R213" s="2" t="s">
        <v>598</v>
      </c>
      <c r="S213" s="2" t="s">
        <v>598</v>
      </c>
      <c r="T213" s="2" t="s">
        <v>598</v>
      </c>
      <c r="U213" s="2" t="s">
        <v>598</v>
      </c>
      <c r="V213" s="2" t="s">
        <v>598</v>
      </c>
      <c r="Y213" s="20">
        <f t="shared" si="3"/>
        <v>0</v>
      </c>
    </row>
    <row r="214" spans="1:25" ht="15" customHeight="1" x14ac:dyDescent="0.25">
      <c r="A214" s="2" t="s">
        <v>308</v>
      </c>
      <c r="B214" s="2" t="s">
        <v>310</v>
      </c>
      <c r="C214" s="2">
        <v>2014</v>
      </c>
      <c r="D214" s="2" t="s">
        <v>599</v>
      </c>
      <c r="E214" s="2" t="s">
        <v>598</v>
      </c>
      <c r="F214" s="2" t="s">
        <v>598</v>
      </c>
      <c r="G214" s="2" t="s">
        <v>598</v>
      </c>
      <c r="H214" s="2" t="s">
        <v>598</v>
      </c>
      <c r="I214" s="2" t="s">
        <v>598</v>
      </c>
      <c r="J214" s="2" t="s">
        <v>599</v>
      </c>
      <c r="K214" s="2" t="s">
        <v>598</v>
      </c>
      <c r="L214" s="2" t="s">
        <v>598</v>
      </c>
      <c r="M214" s="2" t="s">
        <v>598</v>
      </c>
      <c r="N214" s="2" t="s">
        <v>598</v>
      </c>
      <c r="O214" s="2" t="s">
        <v>598</v>
      </c>
      <c r="P214" s="2" t="s">
        <v>598</v>
      </c>
      <c r="Q214" s="2" t="s">
        <v>599</v>
      </c>
      <c r="R214" s="2" t="s">
        <v>598</v>
      </c>
      <c r="S214" s="2" t="s">
        <v>598</v>
      </c>
      <c r="T214" s="2" t="s">
        <v>598</v>
      </c>
      <c r="U214" s="2" t="s">
        <v>598</v>
      </c>
      <c r="V214" s="2" t="s">
        <v>598</v>
      </c>
      <c r="Y214" s="20">
        <f t="shared" si="3"/>
        <v>0</v>
      </c>
    </row>
    <row r="215" spans="1:25" ht="15" customHeight="1" x14ac:dyDescent="0.25">
      <c r="A215" s="2" t="s">
        <v>308</v>
      </c>
      <c r="B215" s="2" t="s">
        <v>311</v>
      </c>
      <c r="C215" s="2">
        <v>2014</v>
      </c>
      <c r="D215" s="2" t="s">
        <v>599</v>
      </c>
      <c r="E215" s="2" t="s">
        <v>598</v>
      </c>
      <c r="F215" s="2" t="s">
        <v>598</v>
      </c>
      <c r="G215" s="2" t="s">
        <v>598</v>
      </c>
      <c r="H215" s="2" t="s">
        <v>598</v>
      </c>
      <c r="I215" s="2" t="s">
        <v>598</v>
      </c>
      <c r="J215" s="2" t="s">
        <v>599</v>
      </c>
      <c r="K215" s="2" t="s">
        <v>598</v>
      </c>
      <c r="L215" s="2" t="s">
        <v>598</v>
      </c>
      <c r="M215" s="2" t="s">
        <v>598</v>
      </c>
      <c r="N215" s="2" t="s">
        <v>598</v>
      </c>
      <c r="O215" s="2" t="s">
        <v>598</v>
      </c>
      <c r="P215" s="2" t="s">
        <v>598</v>
      </c>
      <c r="Q215" s="2" t="s">
        <v>599</v>
      </c>
      <c r="R215" s="2" t="s">
        <v>598</v>
      </c>
      <c r="S215" s="2" t="s">
        <v>598</v>
      </c>
      <c r="T215" s="2" t="s">
        <v>598</v>
      </c>
      <c r="U215" s="2" t="s">
        <v>598</v>
      </c>
      <c r="V215" s="2" t="s">
        <v>598</v>
      </c>
      <c r="Y215" s="20">
        <f t="shared" si="3"/>
        <v>0</v>
      </c>
    </row>
    <row r="216" spans="1:25" ht="15" customHeight="1" x14ac:dyDescent="0.25">
      <c r="A216" s="2" t="s">
        <v>312</v>
      </c>
      <c r="B216" s="2" t="s">
        <v>313</v>
      </c>
      <c r="C216" s="2">
        <v>2014</v>
      </c>
      <c r="D216" s="2" t="s">
        <v>599</v>
      </c>
      <c r="E216" s="2" t="s">
        <v>598</v>
      </c>
      <c r="F216" s="2" t="s">
        <v>598</v>
      </c>
      <c r="G216" s="2" t="s">
        <v>598</v>
      </c>
      <c r="H216" s="2" t="s">
        <v>598</v>
      </c>
      <c r="I216" s="2" t="s">
        <v>598</v>
      </c>
      <c r="J216" s="2" t="s">
        <v>599</v>
      </c>
      <c r="K216" s="2" t="s">
        <v>598</v>
      </c>
      <c r="L216" s="2" t="s">
        <v>598</v>
      </c>
      <c r="M216" s="2" t="s">
        <v>598</v>
      </c>
      <c r="N216" s="2" t="s">
        <v>598</v>
      </c>
      <c r="O216" s="2" t="s">
        <v>598</v>
      </c>
      <c r="P216" s="2" t="s">
        <v>598</v>
      </c>
      <c r="Q216" s="2" t="s">
        <v>599</v>
      </c>
      <c r="R216" s="2" t="s">
        <v>598</v>
      </c>
      <c r="S216" s="2" t="s">
        <v>598</v>
      </c>
      <c r="T216" s="2" t="s">
        <v>598</v>
      </c>
      <c r="U216" s="2" t="s">
        <v>598</v>
      </c>
      <c r="V216" s="2" t="s">
        <v>598</v>
      </c>
      <c r="Y216" s="20">
        <f t="shared" si="3"/>
        <v>0</v>
      </c>
    </row>
    <row r="217" spans="1:25" ht="15" customHeight="1" x14ac:dyDescent="0.25">
      <c r="A217" s="2" t="s">
        <v>314</v>
      </c>
      <c r="B217" s="2" t="s">
        <v>315</v>
      </c>
      <c r="C217" s="2">
        <v>2014</v>
      </c>
      <c r="D217" s="2" t="s">
        <v>599</v>
      </c>
      <c r="E217" s="2" t="s">
        <v>598</v>
      </c>
      <c r="F217" s="2" t="s">
        <v>598</v>
      </c>
      <c r="G217" s="2" t="s">
        <v>598</v>
      </c>
      <c r="H217" s="2" t="s">
        <v>598</v>
      </c>
      <c r="I217" s="2" t="s">
        <v>598</v>
      </c>
      <c r="J217" s="2" t="s">
        <v>599</v>
      </c>
      <c r="K217" s="2" t="s">
        <v>598</v>
      </c>
      <c r="L217" s="2" t="s">
        <v>598</v>
      </c>
      <c r="M217" s="2" t="s">
        <v>598</v>
      </c>
      <c r="N217" s="2" t="s">
        <v>598</v>
      </c>
      <c r="O217" s="2" t="s">
        <v>598</v>
      </c>
      <c r="P217" s="2" t="s">
        <v>598</v>
      </c>
      <c r="Q217" s="2" t="s">
        <v>599</v>
      </c>
      <c r="R217" s="2" t="s">
        <v>598</v>
      </c>
      <c r="S217" s="2" t="s">
        <v>598</v>
      </c>
      <c r="T217" s="2" t="s">
        <v>598</v>
      </c>
      <c r="U217" s="2" t="s">
        <v>598</v>
      </c>
      <c r="V217" s="2" t="s">
        <v>598</v>
      </c>
      <c r="Y217" s="20">
        <f t="shared" si="3"/>
        <v>0</v>
      </c>
    </row>
    <row r="218" spans="1:25" ht="15" customHeight="1" x14ac:dyDescent="0.25">
      <c r="A218" s="2" t="s">
        <v>316</v>
      </c>
      <c r="B218" s="2" t="s">
        <v>317</v>
      </c>
      <c r="C218" s="2">
        <v>2014</v>
      </c>
      <c r="D218" s="2" t="s">
        <v>599</v>
      </c>
      <c r="E218" s="2" t="s">
        <v>598</v>
      </c>
      <c r="F218" s="2" t="s">
        <v>598</v>
      </c>
      <c r="G218" s="2" t="s">
        <v>598</v>
      </c>
      <c r="H218" s="2" t="s">
        <v>598</v>
      </c>
      <c r="I218" s="2" t="s">
        <v>598</v>
      </c>
      <c r="J218" s="2" t="s">
        <v>599</v>
      </c>
      <c r="K218" s="2" t="s">
        <v>598</v>
      </c>
      <c r="L218" s="2" t="s">
        <v>598</v>
      </c>
      <c r="M218" s="2" t="s">
        <v>598</v>
      </c>
      <c r="N218" s="2" t="s">
        <v>598</v>
      </c>
      <c r="O218" s="2" t="s">
        <v>598</v>
      </c>
      <c r="P218" s="2" t="s">
        <v>598</v>
      </c>
      <c r="Q218" s="2" t="s">
        <v>599</v>
      </c>
      <c r="R218" s="2" t="s">
        <v>598</v>
      </c>
      <c r="S218" s="2" t="s">
        <v>598</v>
      </c>
      <c r="T218" s="2" t="s">
        <v>598</v>
      </c>
      <c r="U218" s="2" t="s">
        <v>598</v>
      </c>
      <c r="V218" s="2" t="s">
        <v>598</v>
      </c>
      <c r="Y218" s="20">
        <f t="shared" si="3"/>
        <v>0</v>
      </c>
    </row>
    <row r="219" spans="1:25"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T219" s="2" t="s">
        <v>599</v>
      </c>
      <c r="U219" s="2" t="s">
        <v>599</v>
      </c>
      <c r="V219" s="2" t="s">
        <v>599</v>
      </c>
      <c r="Y219" s="20">
        <f t="shared" si="3"/>
        <v>0</v>
      </c>
    </row>
    <row r="220" spans="1:25" ht="15" customHeight="1" x14ac:dyDescent="0.25">
      <c r="A220" s="2" t="s">
        <v>320</v>
      </c>
      <c r="B220" s="2" t="s">
        <v>321</v>
      </c>
      <c r="C220" s="2">
        <v>2014</v>
      </c>
      <c r="D220" s="2" t="s">
        <v>697</v>
      </c>
      <c r="E220" s="2" t="s">
        <v>658</v>
      </c>
      <c r="F220" s="2">
        <v>15.8</v>
      </c>
      <c r="G220" s="2" t="s">
        <v>598</v>
      </c>
      <c r="H220" s="2">
        <v>0</v>
      </c>
      <c r="I220" s="2">
        <v>100</v>
      </c>
      <c r="J220" s="2" t="s">
        <v>599</v>
      </c>
      <c r="K220" s="2" t="s">
        <v>598</v>
      </c>
      <c r="L220" s="2" t="s">
        <v>598</v>
      </c>
      <c r="M220" s="2" t="s">
        <v>598</v>
      </c>
      <c r="N220" s="2" t="s">
        <v>598</v>
      </c>
      <c r="O220" s="2" t="s">
        <v>598</v>
      </c>
      <c r="P220" s="2" t="s">
        <v>598</v>
      </c>
      <c r="Q220" s="2" t="s">
        <v>599</v>
      </c>
      <c r="R220" s="2" t="s">
        <v>598</v>
      </c>
      <c r="S220" s="2" t="s">
        <v>598</v>
      </c>
      <c r="T220" s="2" t="s">
        <v>598</v>
      </c>
      <c r="U220" s="2" t="s">
        <v>598</v>
      </c>
      <c r="V220" s="2" t="s">
        <v>598</v>
      </c>
      <c r="Y220" s="20">
        <f t="shared" si="3"/>
        <v>15.8</v>
      </c>
    </row>
    <row r="221" spans="1:25" ht="15" customHeight="1" x14ac:dyDescent="0.25">
      <c r="A221" s="2" t="s">
        <v>322</v>
      </c>
      <c r="B221" s="2" t="s">
        <v>323</v>
      </c>
      <c r="C221" s="2">
        <v>2014</v>
      </c>
      <c r="D221" s="2" t="s">
        <v>599</v>
      </c>
      <c r="E221" s="2" t="s">
        <v>598</v>
      </c>
      <c r="F221" s="2" t="s">
        <v>598</v>
      </c>
      <c r="G221" s="2" t="s">
        <v>598</v>
      </c>
      <c r="H221" s="2" t="s">
        <v>598</v>
      </c>
      <c r="I221" s="2" t="s">
        <v>598</v>
      </c>
      <c r="J221" s="2" t="s">
        <v>599</v>
      </c>
      <c r="K221" s="2" t="s">
        <v>598</v>
      </c>
      <c r="L221" s="2" t="s">
        <v>598</v>
      </c>
      <c r="M221" s="2" t="s">
        <v>598</v>
      </c>
      <c r="N221" s="2" t="s">
        <v>598</v>
      </c>
      <c r="O221" s="2" t="s">
        <v>598</v>
      </c>
      <c r="P221" s="2" t="s">
        <v>598</v>
      </c>
      <c r="Q221" s="2" t="s">
        <v>599</v>
      </c>
      <c r="R221" s="2" t="s">
        <v>598</v>
      </c>
      <c r="S221" s="2" t="s">
        <v>598</v>
      </c>
      <c r="T221" s="2" t="s">
        <v>598</v>
      </c>
      <c r="U221" s="2" t="s">
        <v>598</v>
      </c>
      <c r="V221" s="2" t="s">
        <v>598</v>
      </c>
      <c r="Y221" s="20">
        <f t="shared" si="3"/>
        <v>0</v>
      </c>
    </row>
    <row r="222" spans="1:25" ht="15" customHeight="1" x14ac:dyDescent="0.25">
      <c r="A222" s="2" t="s">
        <v>322</v>
      </c>
      <c r="B222" s="2" t="s">
        <v>324</v>
      </c>
      <c r="C222" s="2">
        <v>2014</v>
      </c>
      <c r="D222" s="2" t="s">
        <v>698</v>
      </c>
      <c r="E222" s="2" t="s">
        <v>658</v>
      </c>
      <c r="F222" s="2">
        <v>3.8</v>
      </c>
      <c r="G222" s="2" t="s">
        <v>677</v>
      </c>
      <c r="H222" s="2">
        <v>0.86</v>
      </c>
      <c r="I222" s="2" t="s">
        <v>598</v>
      </c>
      <c r="J222" s="2" t="s">
        <v>599</v>
      </c>
      <c r="K222" s="2" t="s">
        <v>598</v>
      </c>
      <c r="L222" s="2" t="s">
        <v>598</v>
      </c>
      <c r="M222" s="2" t="s">
        <v>598</v>
      </c>
      <c r="N222" s="2" t="s">
        <v>598</v>
      </c>
      <c r="O222" s="2" t="s">
        <v>598</v>
      </c>
      <c r="P222" s="2" t="s">
        <v>598</v>
      </c>
      <c r="Q222" s="2" t="s">
        <v>599</v>
      </c>
      <c r="R222" s="2" t="s">
        <v>598</v>
      </c>
      <c r="S222" s="2" t="s">
        <v>598</v>
      </c>
      <c r="T222" s="2" t="s">
        <v>598</v>
      </c>
      <c r="U222" s="2" t="s">
        <v>598</v>
      </c>
      <c r="V222" s="2" t="s">
        <v>598</v>
      </c>
      <c r="Y222" s="20">
        <f t="shared" si="3"/>
        <v>4.66</v>
      </c>
    </row>
    <row r="223" spans="1:25" ht="15" customHeight="1" x14ac:dyDescent="0.25">
      <c r="A223" s="2" t="s">
        <v>322</v>
      </c>
      <c r="B223" s="2" t="s">
        <v>325</v>
      </c>
      <c r="C223" s="2">
        <v>2014</v>
      </c>
      <c r="D223" s="2" t="s">
        <v>699</v>
      </c>
      <c r="E223" s="2" t="s">
        <v>658</v>
      </c>
      <c r="F223" s="2">
        <v>1.64</v>
      </c>
      <c r="G223" s="2" t="s">
        <v>598</v>
      </c>
      <c r="H223" s="2" t="s">
        <v>598</v>
      </c>
      <c r="I223" s="2" t="s">
        <v>598</v>
      </c>
      <c r="J223" s="2" t="s">
        <v>599</v>
      </c>
      <c r="K223" s="2" t="s">
        <v>598</v>
      </c>
      <c r="L223" s="2" t="s">
        <v>598</v>
      </c>
      <c r="M223" s="2" t="s">
        <v>598</v>
      </c>
      <c r="N223" s="2" t="s">
        <v>598</v>
      </c>
      <c r="O223" s="2" t="s">
        <v>598</v>
      </c>
      <c r="P223" s="2" t="s">
        <v>598</v>
      </c>
      <c r="Q223" s="2" t="s">
        <v>599</v>
      </c>
      <c r="R223" s="2" t="s">
        <v>598</v>
      </c>
      <c r="S223" s="2" t="s">
        <v>598</v>
      </c>
      <c r="T223" s="2" t="s">
        <v>598</v>
      </c>
      <c r="U223" s="2" t="s">
        <v>598</v>
      </c>
      <c r="V223" s="2" t="s">
        <v>598</v>
      </c>
      <c r="Y223" s="20">
        <f t="shared" si="3"/>
        <v>1.64</v>
      </c>
    </row>
    <row r="224" spans="1:25" ht="15" customHeight="1" x14ac:dyDescent="0.25">
      <c r="A224" s="2" t="s">
        <v>322</v>
      </c>
      <c r="B224" s="2" t="s">
        <v>326</v>
      </c>
      <c r="C224" s="2">
        <v>2014</v>
      </c>
      <c r="D224" s="2" t="s">
        <v>599</v>
      </c>
      <c r="E224" s="2" t="s">
        <v>598</v>
      </c>
      <c r="F224" s="2" t="s">
        <v>598</v>
      </c>
      <c r="G224" s="2" t="s">
        <v>598</v>
      </c>
      <c r="H224" s="2" t="s">
        <v>598</v>
      </c>
      <c r="I224" s="2" t="s">
        <v>598</v>
      </c>
      <c r="J224" s="2" t="s">
        <v>599</v>
      </c>
      <c r="K224" s="2" t="s">
        <v>598</v>
      </c>
      <c r="L224" s="2" t="s">
        <v>598</v>
      </c>
      <c r="M224" s="2" t="s">
        <v>598</v>
      </c>
      <c r="N224" s="2" t="s">
        <v>598</v>
      </c>
      <c r="O224" s="2" t="s">
        <v>598</v>
      </c>
      <c r="P224" s="2" t="s">
        <v>598</v>
      </c>
      <c r="Q224" s="2" t="s">
        <v>599</v>
      </c>
      <c r="R224" s="2" t="s">
        <v>598</v>
      </c>
      <c r="S224" s="2" t="s">
        <v>598</v>
      </c>
      <c r="T224" s="2" t="s">
        <v>598</v>
      </c>
      <c r="U224" s="2" t="s">
        <v>598</v>
      </c>
      <c r="V224" s="2" t="s">
        <v>598</v>
      </c>
      <c r="Y224" s="20">
        <f t="shared" si="3"/>
        <v>0</v>
      </c>
    </row>
    <row r="225" spans="1:25"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T225" s="2" t="s">
        <v>599</v>
      </c>
      <c r="U225" s="2" t="s">
        <v>599</v>
      </c>
      <c r="V225" s="2" t="s">
        <v>599</v>
      </c>
      <c r="Y225" s="20">
        <f t="shared" si="3"/>
        <v>0</v>
      </c>
    </row>
    <row r="226" spans="1:25"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T226" s="2" t="s">
        <v>599</v>
      </c>
      <c r="U226" s="2" t="s">
        <v>599</v>
      </c>
      <c r="V226" s="2" t="s">
        <v>599</v>
      </c>
      <c r="Y226" s="20">
        <f t="shared" si="3"/>
        <v>0</v>
      </c>
    </row>
    <row r="227" spans="1:25" ht="15" customHeight="1" x14ac:dyDescent="0.25">
      <c r="A227" s="2" t="s">
        <v>331</v>
      </c>
      <c r="B227" s="2" t="s">
        <v>332</v>
      </c>
      <c r="C227" s="2">
        <v>2014</v>
      </c>
      <c r="D227" s="2" t="s">
        <v>599</v>
      </c>
      <c r="E227" s="2" t="s">
        <v>598</v>
      </c>
      <c r="F227" s="2" t="s">
        <v>598</v>
      </c>
      <c r="G227" s="2" t="s">
        <v>598</v>
      </c>
      <c r="H227" s="2" t="s">
        <v>598</v>
      </c>
      <c r="I227" s="2" t="s">
        <v>598</v>
      </c>
      <c r="J227" s="2" t="s">
        <v>599</v>
      </c>
      <c r="K227" s="2" t="s">
        <v>598</v>
      </c>
      <c r="L227" s="2" t="s">
        <v>598</v>
      </c>
      <c r="M227" s="2" t="s">
        <v>598</v>
      </c>
      <c r="N227" s="2" t="s">
        <v>598</v>
      </c>
      <c r="O227" s="2" t="s">
        <v>598</v>
      </c>
      <c r="P227" s="2" t="s">
        <v>598</v>
      </c>
      <c r="Q227" s="2" t="s">
        <v>599</v>
      </c>
      <c r="R227" s="2" t="s">
        <v>598</v>
      </c>
      <c r="S227" s="2" t="s">
        <v>598</v>
      </c>
      <c r="T227" s="2" t="s">
        <v>598</v>
      </c>
      <c r="U227" s="2" t="s">
        <v>598</v>
      </c>
      <c r="V227" s="2" t="s">
        <v>598</v>
      </c>
      <c r="Y227" s="20">
        <f t="shared" si="3"/>
        <v>0</v>
      </c>
    </row>
    <row r="228" spans="1:25" ht="15" customHeight="1" x14ac:dyDescent="0.25">
      <c r="A228" s="2" t="s">
        <v>331</v>
      </c>
      <c r="B228" s="2" t="s">
        <v>333</v>
      </c>
      <c r="C228" s="2">
        <v>2014</v>
      </c>
      <c r="D228" s="2" t="s">
        <v>599</v>
      </c>
      <c r="E228" s="2" t="s">
        <v>598</v>
      </c>
      <c r="F228" s="2" t="s">
        <v>598</v>
      </c>
      <c r="G228" s="2" t="s">
        <v>598</v>
      </c>
      <c r="H228" s="2" t="s">
        <v>598</v>
      </c>
      <c r="I228" s="2" t="s">
        <v>598</v>
      </c>
      <c r="J228" s="2" t="s">
        <v>599</v>
      </c>
      <c r="K228" s="2" t="s">
        <v>598</v>
      </c>
      <c r="L228" s="2" t="s">
        <v>598</v>
      </c>
      <c r="M228" s="2" t="s">
        <v>598</v>
      </c>
      <c r="N228" s="2" t="s">
        <v>598</v>
      </c>
      <c r="O228" s="2" t="s">
        <v>598</v>
      </c>
      <c r="P228" s="2" t="s">
        <v>598</v>
      </c>
      <c r="Q228" s="2" t="s">
        <v>599</v>
      </c>
      <c r="R228" s="2" t="s">
        <v>598</v>
      </c>
      <c r="S228" s="2" t="s">
        <v>598</v>
      </c>
      <c r="T228" s="2" t="s">
        <v>598</v>
      </c>
      <c r="U228" s="2" t="s">
        <v>598</v>
      </c>
      <c r="V228" s="2" t="s">
        <v>598</v>
      </c>
      <c r="Y228" s="20">
        <f t="shared" si="3"/>
        <v>0</v>
      </c>
    </row>
    <row r="229" spans="1:25" ht="15" customHeight="1" x14ac:dyDescent="0.25">
      <c r="A229" s="2" t="s">
        <v>331</v>
      </c>
      <c r="B229" s="2" t="s">
        <v>334</v>
      </c>
      <c r="C229" s="2">
        <v>2014</v>
      </c>
      <c r="D229" s="2" t="s">
        <v>599</v>
      </c>
      <c r="E229" s="2" t="s">
        <v>598</v>
      </c>
      <c r="F229" s="2" t="s">
        <v>598</v>
      </c>
      <c r="G229" s="2" t="s">
        <v>598</v>
      </c>
      <c r="H229" s="2" t="s">
        <v>598</v>
      </c>
      <c r="I229" s="2" t="s">
        <v>598</v>
      </c>
      <c r="J229" s="2" t="s">
        <v>599</v>
      </c>
      <c r="K229" s="2" t="s">
        <v>598</v>
      </c>
      <c r="L229" s="2" t="s">
        <v>598</v>
      </c>
      <c r="M229" s="2" t="s">
        <v>598</v>
      </c>
      <c r="N229" s="2" t="s">
        <v>598</v>
      </c>
      <c r="O229" s="2" t="s">
        <v>598</v>
      </c>
      <c r="P229" s="2" t="s">
        <v>598</v>
      </c>
      <c r="Q229" s="2" t="s">
        <v>599</v>
      </c>
      <c r="R229" s="2" t="s">
        <v>598</v>
      </c>
      <c r="S229" s="2" t="s">
        <v>598</v>
      </c>
      <c r="T229" s="2" t="s">
        <v>598</v>
      </c>
      <c r="U229" s="2" t="s">
        <v>598</v>
      </c>
      <c r="V229" s="2" t="s">
        <v>598</v>
      </c>
      <c r="Y229" s="20">
        <f t="shared" si="3"/>
        <v>0</v>
      </c>
    </row>
    <row r="230" spans="1:25" ht="15" customHeight="1" x14ac:dyDescent="0.25">
      <c r="A230" s="2" t="s">
        <v>331</v>
      </c>
      <c r="B230" s="2" t="s">
        <v>335</v>
      </c>
      <c r="C230" s="2">
        <v>2014</v>
      </c>
      <c r="D230" s="2" t="s">
        <v>599</v>
      </c>
      <c r="E230" s="2" t="s">
        <v>598</v>
      </c>
      <c r="F230" s="2" t="s">
        <v>598</v>
      </c>
      <c r="G230" s="2" t="s">
        <v>598</v>
      </c>
      <c r="H230" s="2" t="s">
        <v>598</v>
      </c>
      <c r="I230" s="2" t="s">
        <v>598</v>
      </c>
      <c r="J230" s="2" t="s">
        <v>599</v>
      </c>
      <c r="K230" s="2" t="s">
        <v>598</v>
      </c>
      <c r="L230" s="2" t="s">
        <v>598</v>
      </c>
      <c r="M230" s="2" t="s">
        <v>598</v>
      </c>
      <c r="N230" s="2" t="s">
        <v>598</v>
      </c>
      <c r="O230" s="2" t="s">
        <v>598</v>
      </c>
      <c r="P230" s="2" t="s">
        <v>598</v>
      </c>
      <c r="Q230" s="2" t="s">
        <v>599</v>
      </c>
      <c r="R230" s="2" t="s">
        <v>598</v>
      </c>
      <c r="S230" s="2" t="s">
        <v>598</v>
      </c>
      <c r="T230" s="2" t="s">
        <v>598</v>
      </c>
      <c r="U230" s="2" t="s">
        <v>598</v>
      </c>
      <c r="V230" s="2" t="s">
        <v>598</v>
      </c>
      <c r="Y230" s="20">
        <f t="shared" si="3"/>
        <v>0</v>
      </c>
    </row>
    <row r="231" spans="1:25" ht="15" customHeight="1" x14ac:dyDescent="0.25">
      <c r="A231" s="2" t="s">
        <v>331</v>
      </c>
      <c r="B231" s="2" t="s">
        <v>336</v>
      </c>
      <c r="C231" s="2">
        <v>2014</v>
      </c>
      <c r="D231" s="2" t="s">
        <v>599</v>
      </c>
      <c r="E231" s="2" t="s">
        <v>598</v>
      </c>
      <c r="F231" s="2" t="s">
        <v>598</v>
      </c>
      <c r="G231" s="2" t="s">
        <v>598</v>
      </c>
      <c r="H231" s="2" t="s">
        <v>598</v>
      </c>
      <c r="I231" s="2" t="s">
        <v>598</v>
      </c>
      <c r="J231" s="2" t="s">
        <v>599</v>
      </c>
      <c r="K231" s="2" t="s">
        <v>598</v>
      </c>
      <c r="L231" s="2" t="s">
        <v>598</v>
      </c>
      <c r="M231" s="2" t="s">
        <v>598</v>
      </c>
      <c r="N231" s="2" t="s">
        <v>598</v>
      </c>
      <c r="O231" s="2" t="s">
        <v>598</v>
      </c>
      <c r="P231" s="2" t="s">
        <v>598</v>
      </c>
      <c r="Q231" s="2" t="s">
        <v>599</v>
      </c>
      <c r="R231" s="2" t="s">
        <v>598</v>
      </c>
      <c r="S231" s="2" t="s">
        <v>598</v>
      </c>
      <c r="T231" s="2" t="s">
        <v>598</v>
      </c>
      <c r="U231" s="2" t="s">
        <v>598</v>
      </c>
      <c r="V231" s="2" t="s">
        <v>598</v>
      </c>
      <c r="Y231" s="20">
        <f t="shared" si="3"/>
        <v>0</v>
      </c>
    </row>
    <row r="232" spans="1:25" ht="15" customHeight="1" x14ac:dyDescent="0.25">
      <c r="A232" s="2" t="s">
        <v>331</v>
      </c>
      <c r="B232" s="2" t="s">
        <v>337</v>
      </c>
      <c r="C232" s="2">
        <v>2014</v>
      </c>
      <c r="D232" s="2" t="s">
        <v>599</v>
      </c>
      <c r="E232" s="2" t="s">
        <v>598</v>
      </c>
      <c r="F232" s="2" t="s">
        <v>598</v>
      </c>
      <c r="G232" s="2" t="s">
        <v>598</v>
      </c>
      <c r="H232" s="2" t="s">
        <v>598</v>
      </c>
      <c r="I232" s="2" t="s">
        <v>598</v>
      </c>
      <c r="J232" s="2" t="s">
        <v>599</v>
      </c>
      <c r="K232" s="2" t="s">
        <v>598</v>
      </c>
      <c r="L232" s="2" t="s">
        <v>598</v>
      </c>
      <c r="M232" s="2" t="s">
        <v>598</v>
      </c>
      <c r="N232" s="2" t="s">
        <v>598</v>
      </c>
      <c r="O232" s="2" t="s">
        <v>598</v>
      </c>
      <c r="P232" s="2" t="s">
        <v>598</v>
      </c>
      <c r="Q232" s="2" t="s">
        <v>599</v>
      </c>
      <c r="R232" s="2" t="s">
        <v>598</v>
      </c>
      <c r="S232" s="2" t="s">
        <v>598</v>
      </c>
      <c r="T232" s="2" t="s">
        <v>598</v>
      </c>
      <c r="U232" s="2" t="s">
        <v>598</v>
      </c>
      <c r="V232" s="2" t="s">
        <v>598</v>
      </c>
      <c r="Y232" s="20">
        <f t="shared" si="3"/>
        <v>0</v>
      </c>
    </row>
    <row r="233" spans="1:25" ht="15" customHeight="1" x14ac:dyDescent="0.25">
      <c r="A233" s="2" t="s">
        <v>331</v>
      </c>
      <c r="B233" s="2" t="s">
        <v>338</v>
      </c>
      <c r="C233" s="2">
        <v>2014</v>
      </c>
      <c r="D233" s="2" t="s">
        <v>599</v>
      </c>
      <c r="E233" s="2" t="s">
        <v>598</v>
      </c>
      <c r="F233" s="2" t="s">
        <v>598</v>
      </c>
      <c r="G233" s="2" t="s">
        <v>598</v>
      </c>
      <c r="H233" s="2" t="s">
        <v>598</v>
      </c>
      <c r="I233" s="2" t="s">
        <v>598</v>
      </c>
      <c r="J233" s="2" t="s">
        <v>599</v>
      </c>
      <c r="K233" s="2" t="s">
        <v>598</v>
      </c>
      <c r="L233" s="2" t="s">
        <v>598</v>
      </c>
      <c r="M233" s="2" t="s">
        <v>598</v>
      </c>
      <c r="N233" s="2" t="s">
        <v>598</v>
      </c>
      <c r="O233" s="2" t="s">
        <v>598</v>
      </c>
      <c r="P233" s="2" t="s">
        <v>598</v>
      </c>
      <c r="Q233" s="2" t="s">
        <v>599</v>
      </c>
      <c r="R233" s="2" t="s">
        <v>598</v>
      </c>
      <c r="S233" s="2" t="s">
        <v>598</v>
      </c>
      <c r="T233" s="2" t="s">
        <v>598</v>
      </c>
      <c r="U233" s="2" t="s">
        <v>598</v>
      </c>
      <c r="V233" s="2" t="s">
        <v>598</v>
      </c>
      <c r="Y233" s="20">
        <f t="shared" si="3"/>
        <v>0</v>
      </c>
    </row>
    <row r="234" spans="1:25" ht="15" customHeight="1" x14ac:dyDescent="0.25">
      <c r="A234" s="2" t="s">
        <v>331</v>
      </c>
      <c r="B234" s="2" t="s">
        <v>339</v>
      </c>
      <c r="C234" s="2">
        <v>2014</v>
      </c>
      <c r="D234" s="2" t="s">
        <v>700</v>
      </c>
      <c r="E234" s="2" t="s">
        <v>685</v>
      </c>
      <c r="F234" s="2">
        <v>0.46600000000000003</v>
      </c>
      <c r="G234" s="2" t="s">
        <v>598</v>
      </c>
      <c r="H234" s="2" t="s">
        <v>598</v>
      </c>
      <c r="I234" s="2">
        <v>100</v>
      </c>
      <c r="J234" s="2" t="s">
        <v>599</v>
      </c>
      <c r="K234" s="2" t="s">
        <v>598</v>
      </c>
      <c r="L234" s="2" t="s">
        <v>598</v>
      </c>
      <c r="M234" s="2" t="s">
        <v>598</v>
      </c>
      <c r="N234" s="2" t="s">
        <v>598</v>
      </c>
      <c r="O234" s="2" t="s">
        <v>598</v>
      </c>
      <c r="P234" s="2" t="s">
        <v>598</v>
      </c>
      <c r="Q234" s="2" t="s">
        <v>599</v>
      </c>
      <c r="R234" s="2" t="s">
        <v>598</v>
      </c>
      <c r="S234" s="2" t="s">
        <v>598</v>
      </c>
      <c r="T234" s="2" t="s">
        <v>598</v>
      </c>
      <c r="U234" s="2" t="s">
        <v>598</v>
      </c>
      <c r="V234" s="2" t="s">
        <v>598</v>
      </c>
      <c r="Y234" s="20">
        <f t="shared" si="3"/>
        <v>0.46600000000000003</v>
      </c>
    </row>
    <row r="235" spans="1:25" ht="15" customHeight="1" x14ac:dyDescent="0.25">
      <c r="A235" s="2" t="s">
        <v>331</v>
      </c>
      <c r="B235" s="2" t="s">
        <v>340</v>
      </c>
      <c r="C235" s="2">
        <v>2014</v>
      </c>
      <c r="D235" s="2" t="s">
        <v>599</v>
      </c>
      <c r="E235" s="2" t="s">
        <v>598</v>
      </c>
      <c r="F235" s="2" t="s">
        <v>598</v>
      </c>
      <c r="G235" s="2" t="s">
        <v>598</v>
      </c>
      <c r="H235" s="2" t="s">
        <v>598</v>
      </c>
      <c r="I235" s="2" t="s">
        <v>598</v>
      </c>
      <c r="J235" s="2" t="s">
        <v>599</v>
      </c>
      <c r="K235" s="2" t="s">
        <v>598</v>
      </c>
      <c r="L235" s="2" t="s">
        <v>598</v>
      </c>
      <c r="M235" s="2" t="s">
        <v>598</v>
      </c>
      <c r="N235" s="2" t="s">
        <v>598</v>
      </c>
      <c r="O235" s="2" t="s">
        <v>598</v>
      </c>
      <c r="P235" s="2" t="s">
        <v>598</v>
      </c>
      <c r="Q235" s="2" t="s">
        <v>599</v>
      </c>
      <c r="R235" s="2" t="s">
        <v>598</v>
      </c>
      <c r="S235" s="2" t="s">
        <v>598</v>
      </c>
      <c r="T235" s="2" t="s">
        <v>598</v>
      </c>
      <c r="U235" s="2" t="s">
        <v>598</v>
      </c>
      <c r="V235" s="2" t="s">
        <v>598</v>
      </c>
      <c r="Y235" s="20">
        <f t="shared" si="3"/>
        <v>0</v>
      </c>
    </row>
    <row r="236" spans="1:25" ht="15" customHeight="1" x14ac:dyDescent="0.25">
      <c r="A236" s="2" t="s">
        <v>331</v>
      </c>
      <c r="B236" s="2" t="s">
        <v>341</v>
      </c>
      <c r="C236" s="2">
        <v>2014</v>
      </c>
      <c r="D236" s="2" t="s">
        <v>599</v>
      </c>
      <c r="E236" s="2" t="s">
        <v>598</v>
      </c>
      <c r="F236" s="2" t="s">
        <v>598</v>
      </c>
      <c r="G236" s="2" t="s">
        <v>598</v>
      </c>
      <c r="H236" s="2" t="s">
        <v>598</v>
      </c>
      <c r="I236" s="2" t="s">
        <v>598</v>
      </c>
      <c r="J236" s="2" t="s">
        <v>599</v>
      </c>
      <c r="K236" s="2" t="s">
        <v>598</v>
      </c>
      <c r="L236" s="2" t="s">
        <v>598</v>
      </c>
      <c r="M236" s="2" t="s">
        <v>598</v>
      </c>
      <c r="N236" s="2" t="s">
        <v>598</v>
      </c>
      <c r="O236" s="2" t="s">
        <v>598</v>
      </c>
      <c r="P236" s="2" t="s">
        <v>598</v>
      </c>
      <c r="Q236" s="2" t="s">
        <v>599</v>
      </c>
      <c r="R236" s="2" t="s">
        <v>598</v>
      </c>
      <c r="S236" s="2" t="s">
        <v>598</v>
      </c>
      <c r="T236" s="2" t="s">
        <v>598</v>
      </c>
      <c r="U236" s="2" t="s">
        <v>598</v>
      </c>
      <c r="V236" s="2" t="s">
        <v>598</v>
      </c>
      <c r="Y236" s="20">
        <f t="shared" si="3"/>
        <v>0</v>
      </c>
    </row>
    <row r="237" spans="1:25" ht="15" customHeight="1" x14ac:dyDescent="0.25">
      <c r="A237" s="2" t="s">
        <v>331</v>
      </c>
      <c r="B237" s="2" t="s">
        <v>342</v>
      </c>
      <c r="C237" s="2">
        <v>2014</v>
      </c>
      <c r="D237" s="2" t="s">
        <v>599</v>
      </c>
      <c r="E237" s="2" t="s">
        <v>598</v>
      </c>
      <c r="F237" s="2" t="s">
        <v>598</v>
      </c>
      <c r="G237" s="2" t="s">
        <v>598</v>
      </c>
      <c r="H237" s="2" t="s">
        <v>598</v>
      </c>
      <c r="I237" s="2" t="s">
        <v>598</v>
      </c>
      <c r="J237" s="2" t="s">
        <v>599</v>
      </c>
      <c r="K237" s="2" t="s">
        <v>598</v>
      </c>
      <c r="L237" s="2" t="s">
        <v>598</v>
      </c>
      <c r="M237" s="2" t="s">
        <v>598</v>
      </c>
      <c r="N237" s="2" t="s">
        <v>598</v>
      </c>
      <c r="O237" s="2" t="s">
        <v>598</v>
      </c>
      <c r="P237" s="2" t="s">
        <v>598</v>
      </c>
      <c r="Q237" s="2" t="s">
        <v>599</v>
      </c>
      <c r="R237" s="2" t="s">
        <v>598</v>
      </c>
      <c r="S237" s="2" t="s">
        <v>598</v>
      </c>
      <c r="T237" s="2" t="s">
        <v>598</v>
      </c>
      <c r="U237" s="2" t="s">
        <v>598</v>
      </c>
      <c r="V237" s="2" t="s">
        <v>598</v>
      </c>
      <c r="Y237" s="20">
        <f t="shared" si="3"/>
        <v>0</v>
      </c>
    </row>
    <row r="238" spans="1:25" ht="15" customHeight="1" x14ac:dyDescent="0.25">
      <c r="A238" s="2" t="s">
        <v>331</v>
      </c>
      <c r="B238" s="2" t="s">
        <v>343</v>
      </c>
      <c r="C238" s="2">
        <v>2014</v>
      </c>
      <c r="D238" s="2" t="s">
        <v>599</v>
      </c>
      <c r="E238" s="2" t="s">
        <v>598</v>
      </c>
      <c r="F238" s="2" t="s">
        <v>598</v>
      </c>
      <c r="G238" s="2" t="s">
        <v>598</v>
      </c>
      <c r="H238" s="2" t="s">
        <v>598</v>
      </c>
      <c r="I238" s="2" t="s">
        <v>598</v>
      </c>
      <c r="J238" s="2" t="s">
        <v>599</v>
      </c>
      <c r="K238" s="2" t="s">
        <v>598</v>
      </c>
      <c r="L238" s="2" t="s">
        <v>598</v>
      </c>
      <c r="M238" s="2" t="s">
        <v>598</v>
      </c>
      <c r="N238" s="2" t="s">
        <v>598</v>
      </c>
      <c r="O238" s="2" t="s">
        <v>598</v>
      </c>
      <c r="P238" s="2" t="s">
        <v>598</v>
      </c>
      <c r="Q238" s="2" t="s">
        <v>599</v>
      </c>
      <c r="R238" s="2" t="s">
        <v>598</v>
      </c>
      <c r="S238" s="2" t="s">
        <v>598</v>
      </c>
      <c r="T238" s="2" t="s">
        <v>598</v>
      </c>
      <c r="U238" s="2" t="s">
        <v>598</v>
      </c>
      <c r="V238" s="2" t="s">
        <v>598</v>
      </c>
      <c r="Y238" s="20">
        <f t="shared" si="3"/>
        <v>0</v>
      </c>
    </row>
    <row r="239" spans="1:25"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T239" s="2" t="s">
        <v>599</v>
      </c>
      <c r="U239" s="2" t="s">
        <v>599</v>
      </c>
      <c r="V239" s="2" t="s">
        <v>599</v>
      </c>
      <c r="Y239" s="20">
        <f t="shared" si="3"/>
        <v>0</v>
      </c>
    </row>
    <row r="240" spans="1:25"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T240" s="2" t="s">
        <v>599</v>
      </c>
      <c r="U240" s="2" t="s">
        <v>599</v>
      </c>
      <c r="V240" s="2" t="s">
        <v>599</v>
      </c>
      <c r="Y240" s="20">
        <f t="shared" si="3"/>
        <v>0</v>
      </c>
    </row>
    <row r="241" spans="1:25" ht="15" customHeight="1" x14ac:dyDescent="0.25">
      <c r="A241" s="2" t="s">
        <v>346</v>
      </c>
      <c r="B241" s="2" t="s">
        <v>347</v>
      </c>
      <c r="C241" s="2">
        <v>2014</v>
      </c>
      <c r="D241" s="2" t="s">
        <v>599</v>
      </c>
      <c r="E241" s="2" t="s">
        <v>598</v>
      </c>
      <c r="F241" s="2" t="s">
        <v>598</v>
      </c>
      <c r="G241" s="2" t="s">
        <v>598</v>
      </c>
      <c r="H241" s="2" t="s">
        <v>598</v>
      </c>
      <c r="I241" s="2" t="s">
        <v>598</v>
      </c>
      <c r="J241" s="2" t="s">
        <v>599</v>
      </c>
      <c r="K241" s="2" t="s">
        <v>598</v>
      </c>
      <c r="L241" s="2" t="s">
        <v>598</v>
      </c>
      <c r="M241" s="2" t="s">
        <v>598</v>
      </c>
      <c r="N241" s="2" t="s">
        <v>598</v>
      </c>
      <c r="O241" s="2" t="s">
        <v>598</v>
      </c>
      <c r="P241" s="2" t="s">
        <v>598</v>
      </c>
      <c r="Q241" s="2" t="s">
        <v>599</v>
      </c>
      <c r="R241" s="2" t="s">
        <v>598</v>
      </c>
      <c r="S241" s="2" t="s">
        <v>598</v>
      </c>
      <c r="T241" s="2" t="s">
        <v>598</v>
      </c>
      <c r="U241" s="2" t="s">
        <v>598</v>
      </c>
      <c r="V241" s="2" t="s">
        <v>598</v>
      </c>
      <c r="Y241" s="20">
        <f t="shared" si="3"/>
        <v>0</v>
      </c>
    </row>
    <row r="242" spans="1:25" ht="15" customHeight="1" x14ac:dyDescent="0.25">
      <c r="A242" s="2" t="s">
        <v>346</v>
      </c>
      <c r="B242" s="2" t="s">
        <v>348</v>
      </c>
      <c r="C242" s="2">
        <v>2014</v>
      </c>
      <c r="D242" s="2" t="s">
        <v>599</v>
      </c>
      <c r="E242" s="2" t="s">
        <v>598</v>
      </c>
      <c r="F242" s="2" t="s">
        <v>598</v>
      </c>
      <c r="G242" s="2" t="s">
        <v>598</v>
      </c>
      <c r="H242" s="2" t="s">
        <v>598</v>
      </c>
      <c r="I242" s="2" t="s">
        <v>598</v>
      </c>
      <c r="J242" s="2" t="s">
        <v>599</v>
      </c>
      <c r="K242" s="2" t="s">
        <v>598</v>
      </c>
      <c r="L242" s="2" t="s">
        <v>598</v>
      </c>
      <c r="M242" s="2" t="s">
        <v>598</v>
      </c>
      <c r="N242" s="2" t="s">
        <v>598</v>
      </c>
      <c r="O242" s="2" t="s">
        <v>598</v>
      </c>
      <c r="P242" s="2" t="s">
        <v>598</v>
      </c>
      <c r="Q242" s="2" t="s">
        <v>599</v>
      </c>
      <c r="R242" s="2" t="s">
        <v>598</v>
      </c>
      <c r="S242" s="2" t="s">
        <v>598</v>
      </c>
      <c r="T242" s="2" t="s">
        <v>598</v>
      </c>
      <c r="U242" s="2" t="s">
        <v>598</v>
      </c>
      <c r="V242" s="2" t="s">
        <v>598</v>
      </c>
      <c r="Y242" s="20">
        <f t="shared" si="3"/>
        <v>0</v>
      </c>
    </row>
    <row r="243" spans="1:25" ht="15" customHeight="1" x14ac:dyDescent="0.25">
      <c r="A243" s="2" t="s">
        <v>349</v>
      </c>
      <c r="B243" s="2" t="s">
        <v>350</v>
      </c>
      <c r="C243" s="2">
        <v>2014</v>
      </c>
      <c r="D243" s="2" t="s">
        <v>599</v>
      </c>
      <c r="E243" s="2" t="s">
        <v>598</v>
      </c>
      <c r="F243" s="2" t="s">
        <v>598</v>
      </c>
      <c r="G243" s="2" t="s">
        <v>598</v>
      </c>
      <c r="H243" s="2" t="s">
        <v>598</v>
      </c>
      <c r="I243" s="2" t="s">
        <v>598</v>
      </c>
      <c r="J243" s="2" t="s">
        <v>599</v>
      </c>
      <c r="K243" s="2" t="s">
        <v>598</v>
      </c>
      <c r="L243" s="2" t="s">
        <v>598</v>
      </c>
      <c r="M243" s="2" t="s">
        <v>598</v>
      </c>
      <c r="N243" s="2" t="s">
        <v>598</v>
      </c>
      <c r="O243" s="2" t="s">
        <v>598</v>
      </c>
      <c r="P243" s="2" t="s">
        <v>598</v>
      </c>
      <c r="Q243" s="2" t="s">
        <v>599</v>
      </c>
      <c r="R243" s="2" t="s">
        <v>598</v>
      </c>
      <c r="S243" s="2" t="s">
        <v>598</v>
      </c>
      <c r="T243" s="2" t="s">
        <v>598</v>
      </c>
      <c r="U243" s="2" t="s">
        <v>598</v>
      </c>
      <c r="V243" s="2" t="s">
        <v>598</v>
      </c>
      <c r="Y243" s="20">
        <f t="shared" si="3"/>
        <v>0</v>
      </c>
    </row>
    <row r="244" spans="1:25" ht="15" customHeight="1" x14ac:dyDescent="0.25">
      <c r="A244" s="2" t="s">
        <v>351</v>
      </c>
      <c r="B244" s="2" t="s">
        <v>352</v>
      </c>
      <c r="C244" s="2">
        <v>2014</v>
      </c>
      <c r="D244" s="2" t="s">
        <v>599</v>
      </c>
      <c r="E244" s="2" t="s">
        <v>598</v>
      </c>
      <c r="F244" s="2" t="s">
        <v>598</v>
      </c>
      <c r="G244" s="2" t="s">
        <v>598</v>
      </c>
      <c r="H244" s="2" t="s">
        <v>598</v>
      </c>
      <c r="I244" s="2" t="s">
        <v>598</v>
      </c>
      <c r="J244" s="2" t="s">
        <v>599</v>
      </c>
      <c r="K244" s="2" t="s">
        <v>598</v>
      </c>
      <c r="L244" s="2" t="s">
        <v>598</v>
      </c>
      <c r="M244" s="2" t="s">
        <v>598</v>
      </c>
      <c r="N244" s="2" t="s">
        <v>598</v>
      </c>
      <c r="O244" s="2" t="s">
        <v>598</v>
      </c>
      <c r="P244" s="2" t="s">
        <v>598</v>
      </c>
      <c r="Q244" s="2" t="s">
        <v>599</v>
      </c>
      <c r="R244" s="2" t="s">
        <v>598</v>
      </c>
      <c r="S244" s="2" t="s">
        <v>598</v>
      </c>
      <c r="T244" s="2" t="s">
        <v>598</v>
      </c>
      <c r="U244" s="2" t="s">
        <v>598</v>
      </c>
      <c r="V244" s="2" t="s">
        <v>598</v>
      </c>
      <c r="Y244" s="20">
        <f t="shared" si="3"/>
        <v>0</v>
      </c>
    </row>
    <row r="245" spans="1:25" ht="15" customHeight="1" x14ac:dyDescent="0.25">
      <c r="A245" s="2" t="s">
        <v>353</v>
      </c>
      <c r="B245" s="2" t="s">
        <v>354</v>
      </c>
      <c r="C245" s="2">
        <v>2014</v>
      </c>
      <c r="D245" s="2" t="s">
        <v>599</v>
      </c>
      <c r="E245" s="2" t="s">
        <v>598</v>
      </c>
      <c r="F245" s="2" t="s">
        <v>598</v>
      </c>
      <c r="G245" s="2" t="s">
        <v>598</v>
      </c>
      <c r="H245" s="2" t="s">
        <v>598</v>
      </c>
      <c r="I245" s="2" t="s">
        <v>598</v>
      </c>
      <c r="J245" s="2" t="s">
        <v>599</v>
      </c>
      <c r="K245" s="2" t="s">
        <v>598</v>
      </c>
      <c r="L245" s="2" t="s">
        <v>598</v>
      </c>
      <c r="M245" s="2" t="s">
        <v>598</v>
      </c>
      <c r="N245" s="2" t="s">
        <v>598</v>
      </c>
      <c r="O245" s="2" t="s">
        <v>598</v>
      </c>
      <c r="P245" s="2" t="s">
        <v>598</v>
      </c>
      <c r="Q245" s="2" t="s">
        <v>599</v>
      </c>
      <c r="R245" s="2" t="s">
        <v>598</v>
      </c>
      <c r="S245" s="2" t="s">
        <v>598</v>
      </c>
      <c r="T245" s="2" t="s">
        <v>598</v>
      </c>
      <c r="U245" s="2" t="s">
        <v>598</v>
      </c>
      <c r="V245" s="2" t="s">
        <v>598</v>
      </c>
      <c r="Y245" s="20">
        <f t="shared" si="3"/>
        <v>0</v>
      </c>
    </row>
    <row r="246" spans="1:25" ht="15" customHeight="1" x14ac:dyDescent="0.25">
      <c r="A246" s="2" t="s">
        <v>355</v>
      </c>
      <c r="B246" s="2" t="s">
        <v>356</v>
      </c>
      <c r="C246" s="2">
        <v>2014</v>
      </c>
      <c r="D246" s="2" t="s">
        <v>599</v>
      </c>
      <c r="E246" s="2" t="s">
        <v>598</v>
      </c>
      <c r="F246" s="2" t="s">
        <v>598</v>
      </c>
      <c r="G246" s="2" t="s">
        <v>598</v>
      </c>
      <c r="H246" s="2" t="s">
        <v>598</v>
      </c>
      <c r="I246" s="2" t="s">
        <v>598</v>
      </c>
      <c r="J246" s="2" t="s">
        <v>599</v>
      </c>
      <c r="K246" s="2" t="s">
        <v>598</v>
      </c>
      <c r="L246" s="2" t="s">
        <v>598</v>
      </c>
      <c r="M246" s="2" t="s">
        <v>598</v>
      </c>
      <c r="N246" s="2" t="s">
        <v>598</v>
      </c>
      <c r="O246" s="2" t="s">
        <v>598</v>
      </c>
      <c r="P246" s="2" t="s">
        <v>598</v>
      </c>
      <c r="Q246" s="2" t="s">
        <v>599</v>
      </c>
      <c r="R246" s="2" t="s">
        <v>598</v>
      </c>
      <c r="S246" s="2" t="s">
        <v>598</v>
      </c>
      <c r="T246" s="2" t="s">
        <v>598</v>
      </c>
      <c r="U246" s="2" t="s">
        <v>598</v>
      </c>
      <c r="V246" s="2" t="s">
        <v>598</v>
      </c>
      <c r="Y246" s="20">
        <f t="shared" si="3"/>
        <v>0</v>
      </c>
    </row>
    <row r="247" spans="1:25" ht="15" customHeight="1" x14ac:dyDescent="0.25">
      <c r="A247" s="2" t="s">
        <v>357</v>
      </c>
      <c r="B247" s="2" t="s">
        <v>358</v>
      </c>
      <c r="C247" s="2">
        <v>2014</v>
      </c>
      <c r="D247" s="2" t="s">
        <v>598</v>
      </c>
      <c r="E247" s="2" t="s">
        <v>598</v>
      </c>
      <c r="F247" s="2" t="s">
        <v>598</v>
      </c>
      <c r="G247" s="2" t="s">
        <v>598</v>
      </c>
      <c r="H247" s="2" t="s">
        <v>598</v>
      </c>
      <c r="I247" s="2" t="s">
        <v>598</v>
      </c>
      <c r="J247" s="2" t="s">
        <v>598</v>
      </c>
      <c r="K247" s="2" t="s">
        <v>598</v>
      </c>
      <c r="L247" s="2" t="s">
        <v>598</v>
      </c>
      <c r="M247" s="2" t="s">
        <v>598</v>
      </c>
      <c r="N247" s="2" t="s">
        <v>598</v>
      </c>
      <c r="O247" s="2" t="s">
        <v>598</v>
      </c>
      <c r="P247" s="2" t="s">
        <v>598</v>
      </c>
      <c r="Q247" s="2" t="s">
        <v>598</v>
      </c>
      <c r="R247" s="2" t="s">
        <v>598</v>
      </c>
      <c r="S247" s="2" t="s">
        <v>598</v>
      </c>
      <c r="T247" s="2" t="s">
        <v>598</v>
      </c>
      <c r="U247" s="2" t="s">
        <v>598</v>
      </c>
      <c r="V247" s="2" t="s">
        <v>598</v>
      </c>
      <c r="Y247" s="20">
        <f t="shared" si="3"/>
        <v>0</v>
      </c>
    </row>
    <row r="248" spans="1:25" ht="15" customHeight="1" x14ac:dyDescent="0.25">
      <c r="A248" s="2" t="s">
        <v>357</v>
      </c>
      <c r="B248" s="2" t="s">
        <v>359</v>
      </c>
      <c r="C248" s="2">
        <v>2014</v>
      </c>
      <c r="D248" s="2" t="s">
        <v>598</v>
      </c>
      <c r="E248" s="2" t="s">
        <v>598</v>
      </c>
      <c r="F248" s="2" t="s">
        <v>598</v>
      </c>
      <c r="G248" s="2" t="s">
        <v>598</v>
      </c>
      <c r="H248" s="2" t="s">
        <v>598</v>
      </c>
      <c r="I248" s="2" t="s">
        <v>598</v>
      </c>
      <c r="J248" s="2" t="s">
        <v>598</v>
      </c>
      <c r="K248" s="2" t="s">
        <v>598</v>
      </c>
      <c r="L248" s="2" t="s">
        <v>598</v>
      </c>
      <c r="M248" s="2" t="s">
        <v>598</v>
      </c>
      <c r="N248" s="2" t="s">
        <v>598</v>
      </c>
      <c r="O248" s="2" t="s">
        <v>598</v>
      </c>
      <c r="P248" s="2" t="s">
        <v>598</v>
      </c>
      <c r="Q248" s="2" t="s">
        <v>598</v>
      </c>
      <c r="R248" s="2" t="s">
        <v>598</v>
      </c>
      <c r="S248" s="2" t="s">
        <v>598</v>
      </c>
      <c r="T248" s="2" t="s">
        <v>598</v>
      </c>
      <c r="U248" s="2" t="s">
        <v>598</v>
      </c>
      <c r="V248" s="2" t="s">
        <v>598</v>
      </c>
      <c r="Y248" s="20">
        <f t="shared" si="3"/>
        <v>0</v>
      </c>
    </row>
    <row r="249" spans="1:25" ht="15" customHeight="1" x14ac:dyDescent="0.25">
      <c r="A249" s="2" t="s">
        <v>357</v>
      </c>
      <c r="B249" s="2" t="s">
        <v>360</v>
      </c>
      <c r="C249" s="2">
        <v>2014</v>
      </c>
      <c r="D249" s="2" t="s">
        <v>598</v>
      </c>
      <c r="E249" s="2" t="s">
        <v>598</v>
      </c>
      <c r="F249" s="2" t="s">
        <v>598</v>
      </c>
      <c r="G249" s="2" t="s">
        <v>598</v>
      </c>
      <c r="H249" s="2" t="s">
        <v>598</v>
      </c>
      <c r="I249" s="2" t="s">
        <v>598</v>
      </c>
      <c r="J249" s="2" t="s">
        <v>598</v>
      </c>
      <c r="K249" s="2" t="s">
        <v>598</v>
      </c>
      <c r="L249" s="2" t="s">
        <v>598</v>
      </c>
      <c r="M249" s="2" t="s">
        <v>598</v>
      </c>
      <c r="N249" s="2" t="s">
        <v>598</v>
      </c>
      <c r="O249" s="2" t="s">
        <v>598</v>
      </c>
      <c r="P249" s="2" t="s">
        <v>598</v>
      </c>
      <c r="Q249" s="2" t="s">
        <v>598</v>
      </c>
      <c r="R249" s="2" t="s">
        <v>598</v>
      </c>
      <c r="S249" s="2" t="s">
        <v>598</v>
      </c>
      <c r="T249" s="2" t="s">
        <v>598</v>
      </c>
      <c r="U249" s="2" t="s">
        <v>598</v>
      </c>
      <c r="V249" s="2" t="s">
        <v>598</v>
      </c>
      <c r="Y249" s="20">
        <f t="shared" si="3"/>
        <v>0</v>
      </c>
    </row>
    <row r="250" spans="1:25" ht="15" customHeight="1" x14ac:dyDescent="0.25">
      <c r="A250" s="2" t="s">
        <v>357</v>
      </c>
      <c r="B250" s="2" t="s">
        <v>361</v>
      </c>
      <c r="C250" s="2">
        <v>2014</v>
      </c>
      <c r="D250" s="2" t="s">
        <v>598</v>
      </c>
      <c r="E250" s="2" t="s">
        <v>598</v>
      </c>
      <c r="F250" s="2" t="s">
        <v>598</v>
      </c>
      <c r="G250" s="2" t="s">
        <v>598</v>
      </c>
      <c r="H250" s="2" t="s">
        <v>598</v>
      </c>
      <c r="I250" s="2" t="s">
        <v>598</v>
      </c>
      <c r="J250" s="2" t="s">
        <v>598</v>
      </c>
      <c r="K250" s="2" t="s">
        <v>598</v>
      </c>
      <c r="L250" s="2" t="s">
        <v>598</v>
      </c>
      <c r="M250" s="2" t="s">
        <v>598</v>
      </c>
      <c r="N250" s="2" t="s">
        <v>598</v>
      </c>
      <c r="O250" s="2" t="s">
        <v>598</v>
      </c>
      <c r="P250" s="2" t="s">
        <v>598</v>
      </c>
      <c r="Q250" s="2" t="s">
        <v>598</v>
      </c>
      <c r="R250" s="2" t="s">
        <v>598</v>
      </c>
      <c r="S250" s="2" t="s">
        <v>598</v>
      </c>
      <c r="T250" s="2" t="s">
        <v>598</v>
      </c>
      <c r="U250" s="2" t="s">
        <v>598</v>
      </c>
      <c r="V250" s="2" t="s">
        <v>598</v>
      </c>
      <c r="Y250" s="20">
        <f t="shared" si="3"/>
        <v>0</v>
      </c>
    </row>
    <row r="251" spans="1:25" ht="15" customHeight="1" x14ac:dyDescent="0.25">
      <c r="A251" s="2" t="s">
        <v>357</v>
      </c>
      <c r="B251" s="2" t="s">
        <v>362</v>
      </c>
      <c r="C251" s="2">
        <v>2014</v>
      </c>
      <c r="D251" s="2" t="s">
        <v>599</v>
      </c>
      <c r="E251" s="2" t="s">
        <v>598</v>
      </c>
      <c r="F251" s="2" t="s">
        <v>598</v>
      </c>
      <c r="G251" s="2" t="s">
        <v>598</v>
      </c>
      <c r="H251" s="2" t="s">
        <v>598</v>
      </c>
      <c r="I251" s="2" t="s">
        <v>598</v>
      </c>
      <c r="J251" s="2" t="s">
        <v>599</v>
      </c>
      <c r="K251" s="2" t="s">
        <v>598</v>
      </c>
      <c r="L251" s="2" t="s">
        <v>598</v>
      </c>
      <c r="M251" s="2" t="s">
        <v>598</v>
      </c>
      <c r="N251" s="2" t="s">
        <v>598</v>
      </c>
      <c r="O251" s="2" t="s">
        <v>598</v>
      </c>
      <c r="P251" s="2" t="s">
        <v>598</v>
      </c>
      <c r="Q251" s="2" t="s">
        <v>599</v>
      </c>
      <c r="R251" s="2" t="s">
        <v>598</v>
      </c>
      <c r="S251" s="2" t="s">
        <v>598</v>
      </c>
      <c r="T251" s="2" t="s">
        <v>598</v>
      </c>
      <c r="U251" s="2" t="s">
        <v>598</v>
      </c>
      <c r="V251" s="2" t="s">
        <v>598</v>
      </c>
      <c r="Y251" s="20">
        <f t="shared" si="3"/>
        <v>0</v>
      </c>
    </row>
    <row r="252" spans="1:25" ht="15" customHeight="1" x14ac:dyDescent="0.25">
      <c r="A252" s="2" t="s">
        <v>357</v>
      </c>
      <c r="B252" s="2" t="s">
        <v>363</v>
      </c>
      <c r="C252" s="2">
        <v>2014</v>
      </c>
      <c r="D252" s="2" t="s">
        <v>599</v>
      </c>
      <c r="E252" s="2" t="s">
        <v>598</v>
      </c>
      <c r="F252" s="2" t="s">
        <v>598</v>
      </c>
      <c r="G252" s="2" t="s">
        <v>598</v>
      </c>
      <c r="H252" s="2" t="s">
        <v>598</v>
      </c>
      <c r="I252" s="2" t="s">
        <v>598</v>
      </c>
      <c r="J252" s="2" t="s">
        <v>599</v>
      </c>
      <c r="K252" s="2" t="s">
        <v>598</v>
      </c>
      <c r="L252" s="2" t="s">
        <v>598</v>
      </c>
      <c r="M252" s="2" t="s">
        <v>598</v>
      </c>
      <c r="N252" s="2" t="s">
        <v>598</v>
      </c>
      <c r="O252" s="2" t="s">
        <v>598</v>
      </c>
      <c r="P252" s="2" t="s">
        <v>598</v>
      </c>
      <c r="Q252" s="2" t="s">
        <v>599</v>
      </c>
      <c r="R252" s="2" t="s">
        <v>598</v>
      </c>
      <c r="S252" s="2" t="s">
        <v>598</v>
      </c>
      <c r="T252" s="2" t="s">
        <v>598</v>
      </c>
      <c r="U252" s="2" t="s">
        <v>598</v>
      </c>
      <c r="V252" s="2" t="s">
        <v>598</v>
      </c>
      <c r="Y252" s="20">
        <f t="shared" si="3"/>
        <v>0</v>
      </c>
    </row>
    <row r="253" spans="1:25" ht="15" customHeight="1" x14ac:dyDescent="0.25">
      <c r="A253" s="2" t="s">
        <v>357</v>
      </c>
      <c r="B253" s="2" t="s">
        <v>364</v>
      </c>
      <c r="C253" s="2">
        <v>2014</v>
      </c>
      <c r="D253" s="2" t="s">
        <v>599</v>
      </c>
      <c r="E253" s="2" t="s">
        <v>598</v>
      </c>
      <c r="F253" s="2" t="s">
        <v>598</v>
      </c>
      <c r="G253" s="2" t="s">
        <v>598</v>
      </c>
      <c r="H253" s="2" t="s">
        <v>598</v>
      </c>
      <c r="I253" s="2" t="s">
        <v>598</v>
      </c>
      <c r="J253" s="2" t="s">
        <v>599</v>
      </c>
      <c r="K253" s="2" t="s">
        <v>598</v>
      </c>
      <c r="L253" s="2" t="s">
        <v>598</v>
      </c>
      <c r="M253" s="2" t="s">
        <v>598</v>
      </c>
      <c r="N253" s="2" t="s">
        <v>598</v>
      </c>
      <c r="O253" s="2" t="s">
        <v>598</v>
      </c>
      <c r="P253" s="2" t="s">
        <v>598</v>
      </c>
      <c r="Q253" s="2" t="s">
        <v>599</v>
      </c>
      <c r="R253" s="2" t="s">
        <v>598</v>
      </c>
      <c r="S253" s="2" t="s">
        <v>598</v>
      </c>
      <c r="T253" s="2" t="s">
        <v>598</v>
      </c>
      <c r="U253" s="2" t="s">
        <v>598</v>
      </c>
      <c r="V253" s="2" t="s">
        <v>598</v>
      </c>
      <c r="Y253" s="20">
        <f t="shared" si="3"/>
        <v>0</v>
      </c>
    </row>
    <row r="254" spans="1:25" ht="15" customHeight="1" x14ac:dyDescent="0.25">
      <c r="A254" s="2" t="s">
        <v>357</v>
      </c>
      <c r="B254" s="2" t="s">
        <v>365</v>
      </c>
      <c r="C254" s="2">
        <v>2014</v>
      </c>
      <c r="D254" s="2" t="s">
        <v>599</v>
      </c>
      <c r="E254" s="2" t="s">
        <v>598</v>
      </c>
      <c r="F254" s="2" t="s">
        <v>598</v>
      </c>
      <c r="G254" s="2" t="s">
        <v>598</v>
      </c>
      <c r="H254" s="2" t="s">
        <v>598</v>
      </c>
      <c r="I254" s="2" t="s">
        <v>598</v>
      </c>
      <c r="J254" s="2" t="s">
        <v>599</v>
      </c>
      <c r="K254" s="2" t="s">
        <v>598</v>
      </c>
      <c r="L254" s="2" t="s">
        <v>598</v>
      </c>
      <c r="M254" s="2" t="s">
        <v>598</v>
      </c>
      <c r="N254" s="2" t="s">
        <v>598</v>
      </c>
      <c r="O254" s="2" t="s">
        <v>598</v>
      </c>
      <c r="P254" s="2" t="s">
        <v>598</v>
      </c>
      <c r="Q254" s="2" t="s">
        <v>599</v>
      </c>
      <c r="R254" s="2" t="s">
        <v>598</v>
      </c>
      <c r="S254" s="2" t="s">
        <v>598</v>
      </c>
      <c r="T254" s="2" t="s">
        <v>598</v>
      </c>
      <c r="U254" s="2" t="s">
        <v>598</v>
      </c>
      <c r="V254" s="2" t="s">
        <v>598</v>
      </c>
      <c r="Y254" s="20">
        <f t="shared" si="3"/>
        <v>0</v>
      </c>
    </row>
    <row r="255" spans="1:25" ht="15" customHeight="1" x14ac:dyDescent="0.25">
      <c r="A255" s="2" t="s">
        <v>357</v>
      </c>
      <c r="B255" s="2" t="s">
        <v>366</v>
      </c>
      <c r="C255" s="2">
        <v>2014</v>
      </c>
      <c r="D255" s="2" t="s">
        <v>599</v>
      </c>
      <c r="E255" s="2" t="s">
        <v>598</v>
      </c>
      <c r="F255" s="2" t="s">
        <v>598</v>
      </c>
      <c r="G255" s="2" t="s">
        <v>598</v>
      </c>
      <c r="H255" s="2" t="s">
        <v>598</v>
      </c>
      <c r="I255" s="2" t="s">
        <v>598</v>
      </c>
      <c r="J255" s="2" t="s">
        <v>599</v>
      </c>
      <c r="K255" s="2" t="s">
        <v>598</v>
      </c>
      <c r="L255" s="2" t="s">
        <v>598</v>
      </c>
      <c r="M255" s="2" t="s">
        <v>598</v>
      </c>
      <c r="N255" s="2" t="s">
        <v>598</v>
      </c>
      <c r="O255" s="2" t="s">
        <v>598</v>
      </c>
      <c r="P255" s="2" t="s">
        <v>598</v>
      </c>
      <c r="Q255" s="2" t="s">
        <v>599</v>
      </c>
      <c r="R255" s="2" t="s">
        <v>598</v>
      </c>
      <c r="S255" s="2" t="s">
        <v>598</v>
      </c>
      <c r="T255" s="2" t="s">
        <v>598</v>
      </c>
      <c r="U255" s="2" t="s">
        <v>598</v>
      </c>
      <c r="V255" s="2" t="s">
        <v>598</v>
      </c>
      <c r="Y255" s="20">
        <f t="shared" si="3"/>
        <v>0</v>
      </c>
    </row>
    <row r="256" spans="1:25" ht="15" customHeight="1" x14ac:dyDescent="0.25">
      <c r="A256" s="2" t="s">
        <v>357</v>
      </c>
      <c r="B256" s="2" t="s">
        <v>367</v>
      </c>
      <c r="C256" s="2">
        <v>2014</v>
      </c>
      <c r="D256" s="2" t="s">
        <v>599</v>
      </c>
      <c r="E256" s="2" t="s">
        <v>598</v>
      </c>
      <c r="F256" s="2" t="s">
        <v>598</v>
      </c>
      <c r="G256" s="2" t="s">
        <v>598</v>
      </c>
      <c r="H256" s="2" t="s">
        <v>598</v>
      </c>
      <c r="I256" s="2" t="s">
        <v>598</v>
      </c>
      <c r="J256" s="2" t="s">
        <v>599</v>
      </c>
      <c r="K256" s="2" t="s">
        <v>598</v>
      </c>
      <c r="L256" s="2" t="s">
        <v>598</v>
      </c>
      <c r="M256" s="2" t="s">
        <v>598</v>
      </c>
      <c r="N256" s="2" t="s">
        <v>598</v>
      </c>
      <c r="O256" s="2" t="s">
        <v>598</v>
      </c>
      <c r="P256" s="2" t="s">
        <v>598</v>
      </c>
      <c r="Q256" s="2" t="s">
        <v>599</v>
      </c>
      <c r="R256" s="2" t="s">
        <v>598</v>
      </c>
      <c r="S256" s="2" t="s">
        <v>598</v>
      </c>
      <c r="T256" s="2" t="s">
        <v>598</v>
      </c>
      <c r="U256" s="2" t="s">
        <v>598</v>
      </c>
      <c r="V256" s="2" t="s">
        <v>598</v>
      </c>
      <c r="Y256" s="20">
        <f t="shared" si="3"/>
        <v>0</v>
      </c>
    </row>
    <row r="257" spans="1:25" ht="15" customHeight="1" x14ac:dyDescent="0.25">
      <c r="A257" s="2" t="s">
        <v>357</v>
      </c>
      <c r="B257" s="2" t="s">
        <v>368</v>
      </c>
      <c r="C257" s="2">
        <v>2014</v>
      </c>
      <c r="D257" s="2" t="s">
        <v>599</v>
      </c>
      <c r="E257" s="2" t="s">
        <v>598</v>
      </c>
      <c r="F257" s="2" t="s">
        <v>598</v>
      </c>
      <c r="G257" s="2" t="s">
        <v>598</v>
      </c>
      <c r="H257" s="2" t="s">
        <v>598</v>
      </c>
      <c r="I257" s="2" t="s">
        <v>598</v>
      </c>
      <c r="J257" s="2" t="s">
        <v>599</v>
      </c>
      <c r="K257" s="2" t="s">
        <v>598</v>
      </c>
      <c r="L257" s="2" t="s">
        <v>598</v>
      </c>
      <c r="M257" s="2" t="s">
        <v>598</v>
      </c>
      <c r="N257" s="2" t="s">
        <v>598</v>
      </c>
      <c r="O257" s="2" t="s">
        <v>598</v>
      </c>
      <c r="P257" s="2" t="s">
        <v>598</v>
      </c>
      <c r="Q257" s="2" t="s">
        <v>599</v>
      </c>
      <c r="R257" s="2" t="s">
        <v>598</v>
      </c>
      <c r="S257" s="2" t="s">
        <v>598</v>
      </c>
      <c r="T257" s="2" t="s">
        <v>598</v>
      </c>
      <c r="U257" s="2" t="s">
        <v>598</v>
      </c>
      <c r="V257" s="2" t="s">
        <v>598</v>
      </c>
      <c r="Y257" s="20">
        <f t="shared" si="3"/>
        <v>0</v>
      </c>
    </row>
    <row r="258" spans="1:25" ht="15" customHeight="1" x14ac:dyDescent="0.25">
      <c r="A258" s="2" t="s">
        <v>357</v>
      </c>
      <c r="B258" s="2" t="s">
        <v>369</v>
      </c>
      <c r="C258" s="2">
        <v>2014</v>
      </c>
      <c r="D258" s="2" t="s">
        <v>599</v>
      </c>
      <c r="E258" s="2" t="s">
        <v>598</v>
      </c>
      <c r="F258" s="2" t="s">
        <v>598</v>
      </c>
      <c r="G258" s="2" t="s">
        <v>598</v>
      </c>
      <c r="H258" s="2" t="s">
        <v>598</v>
      </c>
      <c r="I258" s="2" t="s">
        <v>598</v>
      </c>
      <c r="J258" s="2" t="s">
        <v>599</v>
      </c>
      <c r="K258" s="2" t="s">
        <v>598</v>
      </c>
      <c r="L258" s="2" t="s">
        <v>598</v>
      </c>
      <c r="M258" s="2" t="s">
        <v>598</v>
      </c>
      <c r="N258" s="2" t="s">
        <v>598</v>
      </c>
      <c r="O258" s="2" t="s">
        <v>598</v>
      </c>
      <c r="P258" s="2" t="s">
        <v>598</v>
      </c>
      <c r="Q258" s="2" t="s">
        <v>599</v>
      </c>
      <c r="R258" s="2" t="s">
        <v>598</v>
      </c>
      <c r="S258" s="2" t="s">
        <v>598</v>
      </c>
      <c r="T258" s="2" t="s">
        <v>598</v>
      </c>
      <c r="U258" s="2" t="s">
        <v>598</v>
      </c>
      <c r="V258" s="2" t="s">
        <v>598</v>
      </c>
      <c r="Y258" s="20">
        <f t="shared" si="3"/>
        <v>0</v>
      </c>
    </row>
    <row r="259" spans="1:25" ht="15" customHeight="1" x14ac:dyDescent="0.25">
      <c r="A259" s="2" t="s">
        <v>357</v>
      </c>
      <c r="B259" s="2" t="s">
        <v>370</v>
      </c>
      <c r="C259" s="2">
        <v>2014</v>
      </c>
      <c r="D259" s="2" t="s">
        <v>599</v>
      </c>
      <c r="E259" s="2" t="s">
        <v>598</v>
      </c>
      <c r="F259" s="2" t="s">
        <v>598</v>
      </c>
      <c r="G259" s="2" t="s">
        <v>598</v>
      </c>
      <c r="H259" s="2" t="s">
        <v>598</v>
      </c>
      <c r="I259" s="2" t="s">
        <v>598</v>
      </c>
      <c r="J259" s="2" t="s">
        <v>599</v>
      </c>
      <c r="K259" s="2" t="s">
        <v>598</v>
      </c>
      <c r="L259" s="2" t="s">
        <v>598</v>
      </c>
      <c r="M259" s="2" t="s">
        <v>598</v>
      </c>
      <c r="N259" s="2" t="s">
        <v>598</v>
      </c>
      <c r="O259" s="2" t="s">
        <v>598</v>
      </c>
      <c r="P259" s="2" t="s">
        <v>598</v>
      </c>
      <c r="Q259" s="2" t="s">
        <v>599</v>
      </c>
      <c r="R259" s="2" t="s">
        <v>598</v>
      </c>
      <c r="S259" s="2" t="s">
        <v>598</v>
      </c>
      <c r="T259" s="2" t="s">
        <v>598</v>
      </c>
      <c r="U259" s="2" t="s">
        <v>598</v>
      </c>
      <c r="V259" s="2" t="s">
        <v>598</v>
      </c>
      <c r="Y259" s="20">
        <f t="shared" ref="Y259:Y322" si="4">IFERROR(F259/1,0)+IFERROR(H259/1,0)+IFERROR(L259/1,0)+IFERROR(N259/1,0)+IFERROR(S259/1,0)+IFERROR(U259/1,0)</f>
        <v>0</v>
      </c>
    </row>
    <row r="260" spans="1:25" ht="15" customHeight="1" x14ac:dyDescent="0.25">
      <c r="A260" s="2" t="s">
        <v>357</v>
      </c>
      <c r="B260" s="2" t="s">
        <v>371</v>
      </c>
      <c r="C260" s="2">
        <v>2014</v>
      </c>
      <c r="D260" s="2" t="s">
        <v>599</v>
      </c>
      <c r="E260" s="2" t="s">
        <v>598</v>
      </c>
      <c r="F260" s="2" t="s">
        <v>598</v>
      </c>
      <c r="G260" s="2" t="s">
        <v>598</v>
      </c>
      <c r="H260" s="2" t="s">
        <v>598</v>
      </c>
      <c r="I260" s="2" t="s">
        <v>598</v>
      </c>
      <c r="J260" s="2" t="s">
        <v>599</v>
      </c>
      <c r="K260" s="2" t="s">
        <v>598</v>
      </c>
      <c r="L260" s="2" t="s">
        <v>598</v>
      </c>
      <c r="M260" s="2" t="s">
        <v>598</v>
      </c>
      <c r="N260" s="2" t="s">
        <v>598</v>
      </c>
      <c r="O260" s="2" t="s">
        <v>598</v>
      </c>
      <c r="P260" s="2" t="s">
        <v>598</v>
      </c>
      <c r="Q260" s="2" t="s">
        <v>599</v>
      </c>
      <c r="R260" s="2" t="s">
        <v>598</v>
      </c>
      <c r="S260" s="2" t="s">
        <v>598</v>
      </c>
      <c r="T260" s="2" t="s">
        <v>598</v>
      </c>
      <c r="U260" s="2" t="s">
        <v>598</v>
      </c>
      <c r="V260" s="2" t="s">
        <v>598</v>
      </c>
      <c r="Y260" s="20">
        <f t="shared" si="4"/>
        <v>0</v>
      </c>
    </row>
    <row r="261" spans="1:25" ht="15" customHeight="1" x14ac:dyDescent="0.25">
      <c r="A261" s="2" t="s">
        <v>357</v>
      </c>
      <c r="B261" s="2" t="s">
        <v>372</v>
      </c>
      <c r="C261" s="2">
        <v>2014</v>
      </c>
      <c r="D261" s="2" t="s">
        <v>599</v>
      </c>
      <c r="E261" s="2" t="s">
        <v>598</v>
      </c>
      <c r="F261" s="2" t="s">
        <v>598</v>
      </c>
      <c r="G261" s="2" t="s">
        <v>598</v>
      </c>
      <c r="H261" s="2" t="s">
        <v>598</v>
      </c>
      <c r="I261" s="2" t="s">
        <v>598</v>
      </c>
      <c r="J261" s="2" t="s">
        <v>599</v>
      </c>
      <c r="K261" s="2" t="s">
        <v>598</v>
      </c>
      <c r="L261" s="2" t="s">
        <v>598</v>
      </c>
      <c r="M261" s="2" t="s">
        <v>598</v>
      </c>
      <c r="N261" s="2" t="s">
        <v>598</v>
      </c>
      <c r="O261" s="2" t="s">
        <v>598</v>
      </c>
      <c r="P261" s="2" t="s">
        <v>598</v>
      </c>
      <c r="Q261" s="2" t="s">
        <v>599</v>
      </c>
      <c r="R261" s="2" t="s">
        <v>598</v>
      </c>
      <c r="S261" s="2" t="s">
        <v>598</v>
      </c>
      <c r="T261" s="2" t="s">
        <v>598</v>
      </c>
      <c r="U261" s="2" t="s">
        <v>598</v>
      </c>
      <c r="V261" s="2" t="s">
        <v>598</v>
      </c>
      <c r="Y261" s="20">
        <f t="shared" si="4"/>
        <v>0</v>
      </c>
    </row>
    <row r="262" spans="1:25" ht="15" customHeight="1" x14ac:dyDescent="0.25">
      <c r="A262" s="2" t="s">
        <v>357</v>
      </c>
      <c r="B262" s="2" t="s">
        <v>373</v>
      </c>
      <c r="C262" s="2">
        <v>2014</v>
      </c>
      <c r="D262" s="2" t="s">
        <v>599</v>
      </c>
      <c r="E262" s="2" t="s">
        <v>598</v>
      </c>
      <c r="F262" s="2" t="s">
        <v>598</v>
      </c>
      <c r="G262" s="2" t="s">
        <v>598</v>
      </c>
      <c r="H262" s="2" t="s">
        <v>598</v>
      </c>
      <c r="I262" s="2" t="s">
        <v>598</v>
      </c>
      <c r="J262" s="2" t="s">
        <v>599</v>
      </c>
      <c r="K262" s="2" t="s">
        <v>598</v>
      </c>
      <c r="L262" s="2" t="s">
        <v>598</v>
      </c>
      <c r="M262" s="2" t="s">
        <v>598</v>
      </c>
      <c r="N262" s="2" t="s">
        <v>598</v>
      </c>
      <c r="O262" s="2" t="s">
        <v>598</v>
      </c>
      <c r="P262" s="2" t="s">
        <v>598</v>
      </c>
      <c r="Q262" s="2" t="s">
        <v>599</v>
      </c>
      <c r="R262" s="2" t="s">
        <v>598</v>
      </c>
      <c r="S262" s="2" t="s">
        <v>598</v>
      </c>
      <c r="T262" s="2" t="s">
        <v>598</v>
      </c>
      <c r="U262" s="2" t="s">
        <v>598</v>
      </c>
      <c r="V262" s="2" t="s">
        <v>598</v>
      </c>
      <c r="Y262" s="20">
        <f t="shared" si="4"/>
        <v>0</v>
      </c>
    </row>
    <row r="263" spans="1:25" ht="15" customHeight="1" x14ac:dyDescent="0.25">
      <c r="A263" s="2" t="s">
        <v>357</v>
      </c>
      <c r="B263" s="2" t="s">
        <v>374</v>
      </c>
      <c r="C263" s="2">
        <v>2014</v>
      </c>
      <c r="D263" s="2" t="s">
        <v>599</v>
      </c>
      <c r="E263" s="2" t="s">
        <v>598</v>
      </c>
      <c r="F263" s="2" t="s">
        <v>598</v>
      </c>
      <c r="G263" s="2" t="s">
        <v>598</v>
      </c>
      <c r="H263" s="2" t="s">
        <v>598</v>
      </c>
      <c r="I263" s="2" t="s">
        <v>598</v>
      </c>
      <c r="J263" s="2" t="s">
        <v>599</v>
      </c>
      <c r="K263" s="2" t="s">
        <v>598</v>
      </c>
      <c r="L263" s="2" t="s">
        <v>598</v>
      </c>
      <c r="M263" s="2" t="s">
        <v>598</v>
      </c>
      <c r="N263" s="2" t="s">
        <v>598</v>
      </c>
      <c r="O263" s="2" t="s">
        <v>598</v>
      </c>
      <c r="P263" s="2" t="s">
        <v>598</v>
      </c>
      <c r="Q263" s="2" t="s">
        <v>599</v>
      </c>
      <c r="R263" s="2" t="s">
        <v>598</v>
      </c>
      <c r="S263" s="2" t="s">
        <v>598</v>
      </c>
      <c r="T263" s="2" t="s">
        <v>598</v>
      </c>
      <c r="U263" s="2" t="s">
        <v>598</v>
      </c>
      <c r="V263" s="2" t="s">
        <v>598</v>
      </c>
      <c r="Y263" s="20">
        <f t="shared" si="4"/>
        <v>0</v>
      </c>
    </row>
    <row r="264" spans="1:25" ht="15" customHeight="1" x14ac:dyDescent="0.25">
      <c r="A264" s="2" t="s">
        <v>357</v>
      </c>
      <c r="B264" s="2" t="s">
        <v>375</v>
      </c>
      <c r="C264" s="2">
        <v>2014</v>
      </c>
      <c r="D264" s="2" t="s">
        <v>599</v>
      </c>
      <c r="E264" s="2" t="s">
        <v>598</v>
      </c>
      <c r="F264" s="2" t="s">
        <v>598</v>
      </c>
      <c r="G264" s="2" t="s">
        <v>598</v>
      </c>
      <c r="H264" s="2" t="s">
        <v>598</v>
      </c>
      <c r="I264" s="2" t="s">
        <v>598</v>
      </c>
      <c r="J264" s="2" t="s">
        <v>599</v>
      </c>
      <c r="K264" s="2" t="s">
        <v>598</v>
      </c>
      <c r="L264" s="2" t="s">
        <v>598</v>
      </c>
      <c r="M264" s="2" t="s">
        <v>598</v>
      </c>
      <c r="N264" s="2" t="s">
        <v>598</v>
      </c>
      <c r="O264" s="2" t="s">
        <v>598</v>
      </c>
      <c r="P264" s="2" t="s">
        <v>598</v>
      </c>
      <c r="Q264" s="2" t="s">
        <v>599</v>
      </c>
      <c r="R264" s="2" t="s">
        <v>598</v>
      </c>
      <c r="S264" s="2" t="s">
        <v>598</v>
      </c>
      <c r="T264" s="2" t="s">
        <v>598</v>
      </c>
      <c r="U264" s="2" t="s">
        <v>598</v>
      </c>
      <c r="V264" s="2" t="s">
        <v>598</v>
      </c>
      <c r="Y264" s="20">
        <f t="shared" si="4"/>
        <v>0</v>
      </c>
    </row>
    <row r="265" spans="1:25" ht="15" customHeight="1" x14ac:dyDescent="0.25">
      <c r="A265" s="2" t="s">
        <v>376</v>
      </c>
      <c r="B265" s="2" t="s">
        <v>377</v>
      </c>
      <c r="C265" s="2">
        <v>2014</v>
      </c>
      <c r="D265" s="2" t="s">
        <v>599</v>
      </c>
      <c r="E265" s="2" t="s">
        <v>598</v>
      </c>
      <c r="F265" s="2" t="s">
        <v>598</v>
      </c>
      <c r="G265" s="2" t="s">
        <v>598</v>
      </c>
      <c r="H265" s="2" t="s">
        <v>598</v>
      </c>
      <c r="I265" s="2" t="s">
        <v>598</v>
      </c>
      <c r="J265" s="2" t="s">
        <v>599</v>
      </c>
      <c r="K265" s="2" t="s">
        <v>598</v>
      </c>
      <c r="L265" s="2" t="s">
        <v>598</v>
      </c>
      <c r="M265" s="2" t="s">
        <v>598</v>
      </c>
      <c r="N265" s="2" t="s">
        <v>598</v>
      </c>
      <c r="O265" s="2" t="s">
        <v>598</v>
      </c>
      <c r="P265" s="2" t="s">
        <v>598</v>
      </c>
      <c r="Q265" s="2" t="s">
        <v>599</v>
      </c>
      <c r="R265" s="2" t="s">
        <v>598</v>
      </c>
      <c r="S265" s="2" t="s">
        <v>598</v>
      </c>
      <c r="T265" s="2" t="s">
        <v>598</v>
      </c>
      <c r="U265" s="2" t="s">
        <v>598</v>
      </c>
      <c r="V265" s="2" t="s">
        <v>598</v>
      </c>
      <c r="Y265" s="20">
        <f t="shared" si="4"/>
        <v>0</v>
      </c>
    </row>
    <row r="266" spans="1:25" ht="15" customHeight="1" x14ac:dyDescent="0.25">
      <c r="A266" s="2" t="s">
        <v>376</v>
      </c>
      <c r="B266" s="2" t="s">
        <v>378</v>
      </c>
      <c r="C266" s="2">
        <v>2014</v>
      </c>
      <c r="D266" s="2" t="s">
        <v>599</v>
      </c>
      <c r="E266" s="2" t="s">
        <v>598</v>
      </c>
      <c r="F266" s="2" t="s">
        <v>598</v>
      </c>
      <c r="G266" s="2" t="s">
        <v>598</v>
      </c>
      <c r="H266" s="2" t="s">
        <v>598</v>
      </c>
      <c r="I266" s="2" t="s">
        <v>598</v>
      </c>
      <c r="J266" s="2" t="s">
        <v>599</v>
      </c>
      <c r="K266" s="2" t="s">
        <v>598</v>
      </c>
      <c r="L266" s="2" t="s">
        <v>598</v>
      </c>
      <c r="M266" s="2" t="s">
        <v>598</v>
      </c>
      <c r="N266" s="2" t="s">
        <v>598</v>
      </c>
      <c r="O266" s="2" t="s">
        <v>598</v>
      </c>
      <c r="P266" s="2" t="s">
        <v>598</v>
      </c>
      <c r="Q266" s="2" t="s">
        <v>599</v>
      </c>
      <c r="R266" s="2" t="s">
        <v>598</v>
      </c>
      <c r="S266" s="2" t="s">
        <v>598</v>
      </c>
      <c r="T266" s="2" t="s">
        <v>598</v>
      </c>
      <c r="U266" s="2" t="s">
        <v>598</v>
      </c>
      <c r="V266" s="2" t="s">
        <v>598</v>
      </c>
      <c r="Y266" s="20">
        <f t="shared" si="4"/>
        <v>0</v>
      </c>
    </row>
    <row r="267" spans="1:25" ht="15" customHeight="1" x14ac:dyDescent="0.25">
      <c r="A267" s="2" t="s">
        <v>376</v>
      </c>
      <c r="B267" s="2" t="s">
        <v>379</v>
      </c>
      <c r="C267" s="2">
        <v>2014</v>
      </c>
      <c r="D267" s="2" t="s">
        <v>599</v>
      </c>
      <c r="E267" s="2" t="s">
        <v>598</v>
      </c>
      <c r="F267" s="2" t="s">
        <v>598</v>
      </c>
      <c r="G267" s="2" t="s">
        <v>598</v>
      </c>
      <c r="H267" s="2" t="s">
        <v>598</v>
      </c>
      <c r="I267" s="2" t="s">
        <v>598</v>
      </c>
      <c r="J267" s="2" t="s">
        <v>599</v>
      </c>
      <c r="K267" s="2" t="s">
        <v>598</v>
      </c>
      <c r="L267" s="2" t="s">
        <v>598</v>
      </c>
      <c r="M267" s="2" t="s">
        <v>598</v>
      </c>
      <c r="N267" s="2" t="s">
        <v>598</v>
      </c>
      <c r="O267" s="2" t="s">
        <v>598</v>
      </c>
      <c r="P267" s="2" t="s">
        <v>598</v>
      </c>
      <c r="Q267" s="2" t="s">
        <v>599</v>
      </c>
      <c r="R267" s="2" t="s">
        <v>598</v>
      </c>
      <c r="S267" s="2" t="s">
        <v>598</v>
      </c>
      <c r="T267" s="2" t="s">
        <v>598</v>
      </c>
      <c r="U267" s="2" t="s">
        <v>598</v>
      </c>
      <c r="V267" s="2" t="s">
        <v>598</v>
      </c>
      <c r="Y267" s="20">
        <f t="shared" si="4"/>
        <v>0</v>
      </c>
    </row>
    <row r="268" spans="1:25" ht="15" customHeight="1" x14ac:dyDescent="0.25">
      <c r="A268" s="2" t="s">
        <v>376</v>
      </c>
      <c r="B268" s="2" t="s">
        <v>380</v>
      </c>
      <c r="C268" s="2">
        <v>2014</v>
      </c>
      <c r="D268" s="2" t="s">
        <v>599</v>
      </c>
      <c r="E268" s="2" t="s">
        <v>598</v>
      </c>
      <c r="F268" s="2" t="s">
        <v>598</v>
      </c>
      <c r="G268" s="2" t="s">
        <v>598</v>
      </c>
      <c r="H268" s="2" t="s">
        <v>598</v>
      </c>
      <c r="I268" s="2" t="s">
        <v>598</v>
      </c>
      <c r="J268" s="2" t="s">
        <v>599</v>
      </c>
      <c r="K268" s="2" t="s">
        <v>598</v>
      </c>
      <c r="L268" s="2" t="s">
        <v>598</v>
      </c>
      <c r="M268" s="2" t="s">
        <v>598</v>
      </c>
      <c r="N268" s="2" t="s">
        <v>598</v>
      </c>
      <c r="O268" s="2" t="s">
        <v>598</v>
      </c>
      <c r="P268" s="2" t="s">
        <v>598</v>
      </c>
      <c r="Q268" s="2" t="s">
        <v>599</v>
      </c>
      <c r="R268" s="2" t="s">
        <v>598</v>
      </c>
      <c r="S268" s="2" t="s">
        <v>598</v>
      </c>
      <c r="T268" s="2" t="s">
        <v>598</v>
      </c>
      <c r="U268" s="2" t="s">
        <v>598</v>
      </c>
      <c r="V268" s="2" t="s">
        <v>598</v>
      </c>
      <c r="Y268" s="20">
        <f t="shared" si="4"/>
        <v>0</v>
      </c>
    </row>
    <row r="269" spans="1:25" ht="15" customHeight="1" x14ac:dyDescent="0.25">
      <c r="A269" s="2" t="s">
        <v>376</v>
      </c>
      <c r="B269" s="2" t="s">
        <v>381</v>
      </c>
      <c r="C269" s="2">
        <v>2014</v>
      </c>
      <c r="D269" s="2" t="s">
        <v>599</v>
      </c>
      <c r="E269" s="2" t="s">
        <v>598</v>
      </c>
      <c r="F269" s="2" t="s">
        <v>598</v>
      </c>
      <c r="G269" s="2" t="s">
        <v>598</v>
      </c>
      <c r="H269" s="2" t="s">
        <v>598</v>
      </c>
      <c r="I269" s="2" t="s">
        <v>598</v>
      </c>
      <c r="J269" s="2" t="s">
        <v>599</v>
      </c>
      <c r="K269" s="2" t="s">
        <v>598</v>
      </c>
      <c r="L269" s="2" t="s">
        <v>598</v>
      </c>
      <c r="M269" s="2" t="s">
        <v>598</v>
      </c>
      <c r="N269" s="2" t="s">
        <v>598</v>
      </c>
      <c r="O269" s="2" t="s">
        <v>598</v>
      </c>
      <c r="P269" s="2" t="s">
        <v>598</v>
      </c>
      <c r="Q269" s="2" t="s">
        <v>599</v>
      </c>
      <c r="R269" s="2" t="s">
        <v>598</v>
      </c>
      <c r="S269" s="2" t="s">
        <v>598</v>
      </c>
      <c r="T269" s="2" t="s">
        <v>598</v>
      </c>
      <c r="U269" s="2" t="s">
        <v>598</v>
      </c>
      <c r="V269" s="2" t="s">
        <v>598</v>
      </c>
      <c r="Y269" s="20">
        <f t="shared" si="4"/>
        <v>0</v>
      </c>
    </row>
    <row r="270" spans="1:25" ht="15" customHeight="1" x14ac:dyDescent="0.25">
      <c r="A270" s="2" t="s">
        <v>382</v>
      </c>
      <c r="B270" s="2" t="s">
        <v>383</v>
      </c>
      <c r="C270" s="2">
        <v>2014</v>
      </c>
      <c r="D270" s="2" t="s">
        <v>599</v>
      </c>
      <c r="E270" s="2" t="s">
        <v>598</v>
      </c>
      <c r="F270" s="2" t="s">
        <v>598</v>
      </c>
      <c r="G270" s="2" t="s">
        <v>598</v>
      </c>
      <c r="H270" s="2" t="s">
        <v>598</v>
      </c>
      <c r="I270" s="2" t="s">
        <v>598</v>
      </c>
      <c r="J270" s="2" t="s">
        <v>599</v>
      </c>
      <c r="K270" s="2" t="s">
        <v>598</v>
      </c>
      <c r="L270" s="2" t="s">
        <v>598</v>
      </c>
      <c r="M270" s="2" t="s">
        <v>598</v>
      </c>
      <c r="N270" s="2" t="s">
        <v>598</v>
      </c>
      <c r="O270" s="2" t="s">
        <v>598</v>
      </c>
      <c r="P270" s="2" t="s">
        <v>598</v>
      </c>
      <c r="Q270" s="2" t="s">
        <v>599</v>
      </c>
      <c r="R270" s="2" t="s">
        <v>598</v>
      </c>
      <c r="S270" s="2" t="s">
        <v>598</v>
      </c>
      <c r="T270" s="2" t="s">
        <v>598</v>
      </c>
      <c r="U270" s="2" t="s">
        <v>598</v>
      </c>
      <c r="V270" s="2" t="s">
        <v>598</v>
      </c>
      <c r="Y270" s="20">
        <f t="shared" si="4"/>
        <v>0</v>
      </c>
    </row>
    <row r="271" spans="1:25" ht="15" customHeight="1" x14ac:dyDescent="0.25">
      <c r="A271" s="2" t="s">
        <v>382</v>
      </c>
      <c r="B271" s="2" t="s">
        <v>384</v>
      </c>
      <c r="C271" s="2">
        <v>2014</v>
      </c>
      <c r="D271" s="2" t="s">
        <v>701</v>
      </c>
      <c r="E271" s="2" t="s">
        <v>658</v>
      </c>
      <c r="F271" s="2">
        <v>4.6520000000000001</v>
      </c>
      <c r="G271" s="2" t="s">
        <v>598</v>
      </c>
      <c r="H271" s="2" t="s">
        <v>598</v>
      </c>
      <c r="I271" s="2" t="s">
        <v>598</v>
      </c>
      <c r="J271" s="2" t="s">
        <v>599</v>
      </c>
      <c r="K271" s="2" t="s">
        <v>598</v>
      </c>
      <c r="L271" s="2" t="s">
        <v>598</v>
      </c>
      <c r="M271" s="2" t="s">
        <v>598</v>
      </c>
      <c r="N271" s="2" t="s">
        <v>598</v>
      </c>
      <c r="O271" s="2" t="s">
        <v>598</v>
      </c>
      <c r="P271" s="2" t="s">
        <v>598</v>
      </c>
      <c r="Q271" s="2" t="s">
        <v>599</v>
      </c>
      <c r="R271" s="2" t="s">
        <v>598</v>
      </c>
      <c r="S271" s="2" t="s">
        <v>598</v>
      </c>
      <c r="T271" s="2" t="s">
        <v>598</v>
      </c>
      <c r="U271" s="2" t="s">
        <v>598</v>
      </c>
      <c r="V271" s="2" t="s">
        <v>598</v>
      </c>
      <c r="Y271" s="20">
        <f t="shared" si="4"/>
        <v>4.6520000000000001</v>
      </c>
    </row>
    <row r="272" spans="1:25" ht="15" customHeight="1" x14ac:dyDescent="0.25">
      <c r="A272" s="2" t="s">
        <v>385</v>
      </c>
      <c r="B272" s="2" t="s">
        <v>386</v>
      </c>
      <c r="C272" s="2">
        <v>2014</v>
      </c>
      <c r="D272" s="2" t="s">
        <v>702</v>
      </c>
      <c r="E272" s="2" t="s">
        <v>598</v>
      </c>
      <c r="F272" s="2">
        <v>0</v>
      </c>
      <c r="G272" s="2" t="s">
        <v>598</v>
      </c>
      <c r="H272" s="2" t="s">
        <v>598</v>
      </c>
      <c r="I272" s="2" t="s">
        <v>598</v>
      </c>
      <c r="J272" s="2" t="s">
        <v>703</v>
      </c>
      <c r="K272" s="2" t="s">
        <v>598</v>
      </c>
      <c r="L272" s="2">
        <v>0</v>
      </c>
      <c r="M272" s="2" t="s">
        <v>598</v>
      </c>
      <c r="N272" s="2" t="s">
        <v>598</v>
      </c>
      <c r="O272" s="2" t="s">
        <v>598</v>
      </c>
      <c r="P272" s="2" t="s">
        <v>598</v>
      </c>
      <c r="Q272" s="2" t="s">
        <v>599</v>
      </c>
      <c r="R272" s="2" t="s">
        <v>598</v>
      </c>
      <c r="S272" s="2" t="s">
        <v>598</v>
      </c>
      <c r="T272" s="2" t="s">
        <v>598</v>
      </c>
      <c r="U272" s="2" t="s">
        <v>598</v>
      </c>
      <c r="V272" s="2" t="s">
        <v>598</v>
      </c>
      <c r="Y272" s="20">
        <f t="shared" si="4"/>
        <v>0</v>
      </c>
    </row>
    <row r="273" spans="1:25" ht="15" customHeight="1" x14ac:dyDescent="0.25">
      <c r="A273" s="2" t="s">
        <v>387</v>
      </c>
      <c r="B273" s="2" t="s">
        <v>388</v>
      </c>
      <c r="C273" s="2">
        <v>2014</v>
      </c>
      <c r="D273" s="2" t="s">
        <v>599</v>
      </c>
      <c r="E273" s="2" t="s">
        <v>598</v>
      </c>
      <c r="F273" s="2" t="s">
        <v>598</v>
      </c>
      <c r="G273" s="2" t="s">
        <v>598</v>
      </c>
      <c r="H273" s="2" t="s">
        <v>598</v>
      </c>
      <c r="I273" s="2" t="s">
        <v>598</v>
      </c>
      <c r="J273" s="2" t="s">
        <v>599</v>
      </c>
      <c r="K273" s="2" t="s">
        <v>598</v>
      </c>
      <c r="L273" s="2" t="s">
        <v>598</v>
      </c>
      <c r="M273" s="2" t="s">
        <v>598</v>
      </c>
      <c r="N273" s="2" t="s">
        <v>598</v>
      </c>
      <c r="O273" s="2" t="s">
        <v>598</v>
      </c>
      <c r="P273" s="2" t="s">
        <v>598</v>
      </c>
      <c r="Q273" s="2" t="s">
        <v>599</v>
      </c>
      <c r="R273" s="2" t="s">
        <v>598</v>
      </c>
      <c r="S273" s="2" t="s">
        <v>598</v>
      </c>
      <c r="T273" s="2" t="s">
        <v>598</v>
      </c>
      <c r="U273" s="2" t="s">
        <v>598</v>
      </c>
      <c r="V273" s="2" t="s">
        <v>598</v>
      </c>
      <c r="Y273" s="20">
        <f t="shared" si="4"/>
        <v>0</v>
      </c>
    </row>
    <row r="274" spans="1:25" ht="15" customHeight="1" x14ac:dyDescent="0.25">
      <c r="A274" s="2" t="s">
        <v>389</v>
      </c>
      <c r="B274" s="2" t="s">
        <v>390</v>
      </c>
      <c r="C274" s="2">
        <v>2014</v>
      </c>
      <c r="D274" s="2" t="s">
        <v>598</v>
      </c>
      <c r="E274" s="2" t="s">
        <v>598</v>
      </c>
      <c r="F274" s="2" t="s">
        <v>598</v>
      </c>
      <c r="G274" s="2" t="s">
        <v>598</v>
      </c>
      <c r="H274" s="2" t="s">
        <v>598</v>
      </c>
      <c r="I274" s="2" t="s">
        <v>598</v>
      </c>
      <c r="J274" s="2" t="s">
        <v>598</v>
      </c>
      <c r="K274" s="2" t="s">
        <v>598</v>
      </c>
      <c r="L274" s="2" t="s">
        <v>598</v>
      </c>
      <c r="M274" s="2" t="s">
        <v>598</v>
      </c>
      <c r="N274" s="2" t="s">
        <v>598</v>
      </c>
      <c r="O274" s="2" t="s">
        <v>598</v>
      </c>
      <c r="P274" s="2" t="s">
        <v>598</v>
      </c>
      <c r="Q274" s="2" t="s">
        <v>598</v>
      </c>
      <c r="R274" s="2" t="s">
        <v>598</v>
      </c>
      <c r="S274" s="2" t="s">
        <v>598</v>
      </c>
      <c r="T274" s="2" t="s">
        <v>598</v>
      </c>
      <c r="U274" s="2" t="s">
        <v>598</v>
      </c>
      <c r="V274" s="2" t="s">
        <v>598</v>
      </c>
      <c r="Y274" s="20">
        <f t="shared" si="4"/>
        <v>0</v>
      </c>
    </row>
    <row r="275" spans="1:25" ht="15" customHeight="1" x14ac:dyDescent="0.25">
      <c r="A275" s="2" t="s">
        <v>389</v>
      </c>
      <c r="B275" s="2" t="s">
        <v>391</v>
      </c>
      <c r="C275" s="2">
        <v>2014</v>
      </c>
      <c r="D275" s="2" t="s">
        <v>598</v>
      </c>
      <c r="E275" s="2" t="s">
        <v>598</v>
      </c>
      <c r="F275" s="2" t="s">
        <v>598</v>
      </c>
      <c r="G275" s="2" t="s">
        <v>598</v>
      </c>
      <c r="H275" s="2" t="s">
        <v>598</v>
      </c>
      <c r="I275" s="2" t="s">
        <v>598</v>
      </c>
      <c r="J275" s="2" t="s">
        <v>598</v>
      </c>
      <c r="K275" s="2" t="s">
        <v>598</v>
      </c>
      <c r="L275" s="2" t="s">
        <v>598</v>
      </c>
      <c r="M275" s="2" t="s">
        <v>598</v>
      </c>
      <c r="N275" s="2" t="s">
        <v>598</v>
      </c>
      <c r="O275" s="2" t="s">
        <v>598</v>
      </c>
      <c r="P275" s="2" t="s">
        <v>598</v>
      </c>
      <c r="Q275" s="2" t="s">
        <v>598</v>
      </c>
      <c r="R275" s="2" t="s">
        <v>598</v>
      </c>
      <c r="S275" s="2" t="s">
        <v>598</v>
      </c>
      <c r="T275" s="2" t="s">
        <v>598</v>
      </c>
      <c r="U275" s="2" t="s">
        <v>598</v>
      </c>
      <c r="V275" s="2" t="s">
        <v>598</v>
      </c>
      <c r="Y275" s="20">
        <f t="shared" si="4"/>
        <v>0</v>
      </c>
    </row>
    <row r="276" spans="1:25" ht="15" customHeight="1" x14ac:dyDescent="0.25">
      <c r="A276" s="2" t="s">
        <v>389</v>
      </c>
      <c r="B276" s="2" t="s">
        <v>392</v>
      </c>
      <c r="C276" s="2">
        <v>2014</v>
      </c>
      <c r="D276" s="2" t="s">
        <v>598</v>
      </c>
      <c r="E276" s="2" t="s">
        <v>598</v>
      </c>
      <c r="F276" s="2" t="s">
        <v>598</v>
      </c>
      <c r="G276" s="2" t="s">
        <v>598</v>
      </c>
      <c r="H276" s="2" t="s">
        <v>598</v>
      </c>
      <c r="I276" s="2" t="s">
        <v>598</v>
      </c>
      <c r="J276" s="2" t="s">
        <v>598</v>
      </c>
      <c r="K276" s="2" t="s">
        <v>598</v>
      </c>
      <c r="L276" s="2" t="s">
        <v>598</v>
      </c>
      <c r="M276" s="2" t="s">
        <v>598</v>
      </c>
      <c r="N276" s="2" t="s">
        <v>598</v>
      </c>
      <c r="O276" s="2" t="s">
        <v>598</v>
      </c>
      <c r="P276" s="2" t="s">
        <v>598</v>
      </c>
      <c r="Q276" s="2" t="s">
        <v>598</v>
      </c>
      <c r="R276" s="2" t="s">
        <v>598</v>
      </c>
      <c r="S276" s="2" t="s">
        <v>598</v>
      </c>
      <c r="T276" s="2" t="s">
        <v>598</v>
      </c>
      <c r="U276" s="2" t="s">
        <v>598</v>
      </c>
      <c r="V276" s="2" t="s">
        <v>598</v>
      </c>
      <c r="Y276" s="20">
        <f t="shared" si="4"/>
        <v>0</v>
      </c>
    </row>
    <row r="277" spans="1:25" ht="15" customHeight="1" x14ac:dyDescent="0.25">
      <c r="A277" s="2" t="s">
        <v>389</v>
      </c>
      <c r="B277" s="2" t="s">
        <v>393</v>
      </c>
      <c r="C277" s="2">
        <v>2014</v>
      </c>
      <c r="D277" s="2" t="s">
        <v>598</v>
      </c>
      <c r="E277" s="2" t="s">
        <v>598</v>
      </c>
      <c r="F277" s="2" t="s">
        <v>598</v>
      </c>
      <c r="G277" s="2" t="s">
        <v>598</v>
      </c>
      <c r="H277" s="2" t="s">
        <v>598</v>
      </c>
      <c r="I277" s="2" t="s">
        <v>598</v>
      </c>
      <c r="J277" s="2" t="s">
        <v>598</v>
      </c>
      <c r="K277" s="2" t="s">
        <v>598</v>
      </c>
      <c r="L277" s="2" t="s">
        <v>598</v>
      </c>
      <c r="M277" s="2" t="s">
        <v>598</v>
      </c>
      <c r="N277" s="2" t="s">
        <v>598</v>
      </c>
      <c r="O277" s="2" t="s">
        <v>598</v>
      </c>
      <c r="P277" s="2" t="s">
        <v>598</v>
      </c>
      <c r="Q277" s="2" t="s">
        <v>598</v>
      </c>
      <c r="R277" s="2" t="s">
        <v>598</v>
      </c>
      <c r="S277" s="2" t="s">
        <v>598</v>
      </c>
      <c r="T277" s="2" t="s">
        <v>598</v>
      </c>
      <c r="U277" s="2" t="s">
        <v>598</v>
      </c>
      <c r="V277" s="2" t="s">
        <v>598</v>
      </c>
      <c r="Y277" s="20">
        <f t="shared" si="4"/>
        <v>0</v>
      </c>
    </row>
    <row r="278" spans="1:25" ht="15" customHeight="1" x14ac:dyDescent="0.25">
      <c r="A278" s="2" t="s">
        <v>394</v>
      </c>
      <c r="B278" s="2" t="s">
        <v>395</v>
      </c>
      <c r="C278" s="2">
        <v>2014</v>
      </c>
      <c r="D278" s="2" t="s">
        <v>599</v>
      </c>
      <c r="E278" s="2" t="s">
        <v>598</v>
      </c>
      <c r="F278" s="2" t="s">
        <v>598</v>
      </c>
      <c r="G278" s="2" t="s">
        <v>598</v>
      </c>
      <c r="H278" s="2" t="s">
        <v>598</v>
      </c>
      <c r="I278" s="2" t="s">
        <v>598</v>
      </c>
      <c r="J278" s="2" t="s">
        <v>599</v>
      </c>
      <c r="K278" s="2" t="s">
        <v>598</v>
      </c>
      <c r="L278" s="2" t="s">
        <v>598</v>
      </c>
      <c r="M278" s="2" t="s">
        <v>598</v>
      </c>
      <c r="N278" s="2" t="s">
        <v>598</v>
      </c>
      <c r="O278" s="2" t="s">
        <v>598</v>
      </c>
      <c r="P278" s="2" t="s">
        <v>598</v>
      </c>
      <c r="Q278" s="2" t="s">
        <v>599</v>
      </c>
      <c r="R278" s="2" t="s">
        <v>598</v>
      </c>
      <c r="S278" s="2" t="s">
        <v>598</v>
      </c>
      <c r="T278" s="2" t="s">
        <v>598</v>
      </c>
      <c r="U278" s="2" t="s">
        <v>598</v>
      </c>
      <c r="V278" s="2" t="s">
        <v>598</v>
      </c>
      <c r="Y278" s="20">
        <f t="shared" si="4"/>
        <v>0</v>
      </c>
    </row>
    <row r="279" spans="1:25" ht="15" customHeight="1" x14ac:dyDescent="0.25">
      <c r="A279" s="2" t="s">
        <v>394</v>
      </c>
      <c r="B279" s="2" t="s">
        <v>396</v>
      </c>
      <c r="C279" s="2">
        <v>2014</v>
      </c>
      <c r="D279" s="2" t="s">
        <v>599</v>
      </c>
      <c r="E279" s="2" t="s">
        <v>598</v>
      </c>
      <c r="F279" s="2" t="s">
        <v>598</v>
      </c>
      <c r="G279" s="2" t="s">
        <v>598</v>
      </c>
      <c r="H279" s="2" t="s">
        <v>598</v>
      </c>
      <c r="I279" s="2" t="s">
        <v>598</v>
      </c>
      <c r="J279" s="2" t="s">
        <v>599</v>
      </c>
      <c r="K279" s="2" t="s">
        <v>598</v>
      </c>
      <c r="L279" s="2" t="s">
        <v>598</v>
      </c>
      <c r="M279" s="2" t="s">
        <v>598</v>
      </c>
      <c r="N279" s="2" t="s">
        <v>598</v>
      </c>
      <c r="O279" s="2" t="s">
        <v>598</v>
      </c>
      <c r="P279" s="2" t="s">
        <v>598</v>
      </c>
      <c r="Q279" s="2" t="s">
        <v>599</v>
      </c>
      <c r="R279" s="2" t="s">
        <v>598</v>
      </c>
      <c r="S279" s="2" t="s">
        <v>598</v>
      </c>
      <c r="T279" s="2" t="s">
        <v>598</v>
      </c>
      <c r="U279" s="2" t="s">
        <v>598</v>
      </c>
      <c r="V279" s="2" t="s">
        <v>598</v>
      </c>
      <c r="Y279" s="20">
        <f t="shared" si="4"/>
        <v>0</v>
      </c>
    </row>
    <row r="280" spans="1:25" ht="15" customHeight="1" x14ac:dyDescent="0.25">
      <c r="A280" s="2" t="s">
        <v>397</v>
      </c>
      <c r="B280" s="2" t="s">
        <v>398</v>
      </c>
      <c r="C280" s="2">
        <v>2014</v>
      </c>
      <c r="D280" s="2" t="s">
        <v>704</v>
      </c>
      <c r="E280" s="2" t="s">
        <v>658</v>
      </c>
      <c r="F280" s="2">
        <v>9.5</v>
      </c>
      <c r="G280" s="2" t="s">
        <v>691</v>
      </c>
      <c r="H280" s="2" t="s">
        <v>598</v>
      </c>
      <c r="I280" s="2">
        <v>88</v>
      </c>
      <c r="J280" s="2" t="s">
        <v>599</v>
      </c>
      <c r="K280" s="2" t="s">
        <v>598</v>
      </c>
      <c r="L280" s="2" t="s">
        <v>598</v>
      </c>
      <c r="M280" s="2" t="s">
        <v>598</v>
      </c>
      <c r="N280" s="2" t="s">
        <v>598</v>
      </c>
      <c r="O280" s="2" t="s">
        <v>598</v>
      </c>
      <c r="P280" s="2" t="s">
        <v>598</v>
      </c>
      <c r="Q280" s="2" t="s">
        <v>599</v>
      </c>
      <c r="R280" s="2" t="s">
        <v>598</v>
      </c>
      <c r="S280" s="2" t="s">
        <v>598</v>
      </c>
      <c r="T280" s="2" t="s">
        <v>598</v>
      </c>
      <c r="U280" s="2" t="s">
        <v>598</v>
      </c>
      <c r="V280" s="2" t="s">
        <v>598</v>
      </c>
      <c r="Y280" s="20">
        <f t="shared" si="4"/>
        <v>9.5</v>
      </c>
    </row>
    <row r="281" spans="1:25" ht="15" customHeight="1" x14ac:dyDescent="0.25">
      <c r="A281" s="2" t="s">
        <v>399</v>
      </c>
      <c r="B281" s="2" t="s">
        <v>400</v>
      </c>
      <c r="C281" s="2">
        <v>2014</v>
      </c>
      <c r="D281" s="2" t="s">
        <v>599</v>
      </c>
      <c r="E281" s="2" t="s">
        <v>598</v>
      </c>
      <c r="F281" s="2" t="s">
        <v>598</v>
      </c>
      <c r="G281" s="2" t="s">
        <v>598</v>
      </c>
      <c r="H281" s="2" t="s">
        <v>598</v>
      </c>
      <c r="I281" s="2" t="s">
        <v>598</v>
      </c>
      <c r="J281" s="2" t="s">
        <v>599</v>
      </c>
      <c r="K281" s="2" t="s">
        <v>598</v>
      </c>
      <c r="L281" s="2" t="s">
        <v>598</v>
      </c>
      <c r="M281" s="2" t="s">
        <v>598</v>
      </c>
      <c r="N281" s="2" t="s">
        <v>598</v>
      </c>
      <c r="O281" s="2" t="s">
        <v>598</v>
      </c>
      <c r="P281" s="2" t="s">
        <v>598</v>
      </c>
      <c r="Q281" s="2" t="s">
        <v>599</v>
      </c>
      <c r="R281" s="2" t="s">
        <v>598</v>
      </c>
      <c r="S281" s="2" t="s">
        <v>598</v>
      </c>
      <c r="T281" s="2" t="s">
        <v>598</v>
      </c>
      <c r="U281" s="2" t="s">
        <v>598</v>
      </c>
      <c r="V281" s="2" t="s">
        <v>598</v>
      </c>
      <c r="Y281" s="20">
        <f t="shared" si="4"/>
        <v>0</v>
      </c>
    </row>
    <row r="282" spans="1:25" ht="15" customHeight="1" x14ac:dyDescent="0.25">
      <c r="A282" s="2" t="s">
        <v>399</v>
      </c>
      <c r="B282" s="2" t="s">
        <v>401</v>
      </c>
      <c r="C282" s="2">
        <v>2014</v>
      </c>
      <c r="D282" s="2" t="s">
        <v>599</v>
      </c>
      <c r="E282" s="2" t="s">
        <v>598</v>
      </c>
      <c r="F282" s="2" t="s">
        <v>598</v>
      </c>
      <c r="G282" s="2" t="s">
        <v>598</v>
      </c>
      <c r="H282" s="2" t="s">
        <v>598</v>
      </c>
      <c r="I282" s="2" t="s">
        <v>598</v>
      </c>
      <c r="J282" s="2" t="s">
        <v>599</v>
      </c>
      <c r="K282" s="2" t="s">
        <v>598</v>
      </c>
      <c r="L282" s="2" t="s">
        <v>598</v>
      </c>
      <c r="M282" s="2" t="s">
        <v>598</v>
      </c>
      <c r="N282" s="2" t="s">
        <v>598</v>
      </c>
      <c r="O282" s="2" t="s">
        <v>598</v>
      </c>
      <c r="P282" s="2" t="s">
        <v>598</v>
      </c>
      <c r="Q282" s="2" t="s">
        <v>599</v>
      </c>
      <c r="R282" s="2" t="s">
        <v>598</v>
      </c>
      <c r="S282" s="2" t="s">
        <v>598</v>
      </c>
      <c r="T282" s="2" t="s">
        <v>598</v>
      </c>
      <c r="U282" s="2" t="s">
        <v>598</v>
      </c>
      <c r="V282" s="2" t="s">
        <v>598</v>
      </c>
      <c r="Y282" s="20">
        <f t="shared" si="4"/>
        <v>0</v>
      </c>
    </row>
    <row r="283" spans="1:25" ht="15" customHeight="1" x14ac:dyDescent="0.25">
      <c r="A283" s="2" t="s">
        <v>399</v>
      </c>
      <c r="B283" s="2" t="s">
        <v>402</v>
      </c>
      <c r="C283" s="2">
        <v>2014</v>
      </c>
      <c r="D283" s="2" t="s">
        <v>705</v>
      </c>
      <c r="E283" s="2" t="s">
        <v>683</v>
      </c>
      <c r="F283" s="2">
        <v>42.29</v>
      </c>
      <c r="G283" s="2" t="s">
        <v>598</v>
      </c>
      <c r="H283" s="2" t="s">
        <v>598</v>
      </c>
      <c r="I283" s="2">
        <v>85</v>
      </c>
      <c r="J283" s="2" t="s">
        <v>706</v>
      </c>
      <c r="K283" s="2" t="s">
        <v>683</v>
      </c>
      <c r="L283" s="2">
        <v>8.7200000000000006</v>
      </c>
      <c r="M283" s="2" t="s">
        <v>598</v>
      </c>
      <c r="N283" s="2" t="s">
        <v>598</v>
      </c>
      <c r="O283" s="2">
        <v>85</v>
      </c>
      <c r="P283" s="2" t="s">
        <v>598</v>
      </c>
      <c r="Q283" s="2" t="s">
        <v>599</v>
      </c>
      <c r="R283" s="2" t="s">
        <v>598</v>
      </c>
      <c r="S283" s="2" t="s">
        <v>598</v>
      </c>
      <c r="T283" s="2" t="s">
        <v>598</v>
      </c>
      <c r="U283" s="2" t="s">
        <v>598</v>
      </c>
      <c r="V283" s="2" t="s">
        <v>598</v>
      </c>
      <c r="Y283" s="20">
        <f t="shared" si="4"/>
        <v>51.01</v>
      </c>
    </row>
    <row r="284" spans="1:25" ht="15" customHeight="1" x14ac:dyDescent="0.25">
      <c r="A284" s="2" t="s">
        <v>399</v>
      </c>
      <c r="B284" s="2" t="s">
        <v>403</v>
      </c>
      <c r="C284" s="2">
        <v>2014</v>
      </c>
      <c r="D284" s="2" t="s">
        <v>599</v>
      </c>
      <c r="E284" s="2" t="s">
        <v>598</v>
      </c>
      <c r="F284" s="2" t="s">
        <v>598</v>
      </c>
      <c r="G284" s="2" t="s">
        <v>598</v>
      </c>
      <c r="H284" s="2" t="s">
        <v>598</v>
      </c>
      <c r="I284" s="2" t="s">
        <v>598</v>
      </c>
      <c r="J284" s="2" t="s">
        <v>599</v>
      </c>
      <c r="K284" s="2" t="s">
        <v>598</v>
      </c>
      <c r="L284" s="2" t="s">
        <v>598</v>
      </c>
      <c r="M284" s="2" t="s">
        <v>598</v>
      </c>
      <c r="N284" s="2" t="s">
        <v>598</v>
      </c>
      <c r="O284" s="2" t="s">
        <v>598</v>
      </c>
      <c r="P284" s="2" t="s">
        <v>598</v>
      </c>
      <c r="Q284" s="2" t="s">
        <v>599</v>
      </c>
      <c r="R284" s="2" t="s">
        <v>598</v>
      </c>
      <c r="S284" s="2" t="s">
        <v>598</v>
      </c>
      <c r="T284" s="2" t="s">
        <v>598</v>
      </c>
      <c r="U284" s="2" t="s">
        <v>598</v>
      </c>
      <c r="V284" s="2" t="s">
        <v>598</v>
      </c>
      <c r="Y284" s="20">
        <f t="shared" si="4"/>
        <v>0</v>
      </c>
    </row>
    <row r="285" spans="1:25" ht="15" customHeight="1" x14ac:dyDescent="0.25">
      <c r="A285" s="2" t="s">
        <v>399</v>
      </c>
      <c r="B285" s="2" t="s">
        <v>404</v>
      </c>
      <c r="C285" s="2">
        <v>2014</v>
      </c>
      <c r="D285" s="2" t="s">
        <v>599</v>
      </c>
      <c r="E285" s="2" t="s">
        <v>598</v>
      </c>
      <c r="F285" s="2" t="s">
        <v>598</v>
      </c>
      <c r="G285" s="2" t="s">
        <v>598</v>
      </c>
      <c r="H285" s="2" t="s">
        <v>598</v>
      </c>
      <c r="I285" s="2" t="s">
        <v>598</v>
      </c>
      <c r="J285" s="2" t="s">
        <v>599</v>
      </c>
      <c r="K285" s="2" t="s">
        <v>598</v>
      </c>
      <c r="L285" s="2" t="s">
        <v>598</v>
      </c>
      <c r="M285" s="2" t="s">
        <v>598</v>
      </c>
      <c r="N285" s="2" t="s">
        <v>598</v>
      </c>
      <c r="O285" s="2" t="s">
        <v>598</v>
      </c>
      <c r="P285" s="2" t="s">
        <v>598</v>
      </c>
      <c r="Q285" s="2" t="s">
        <v>599</v>
      </c>
      <c r="R285" s="2" t="s">
        <v>598</v>
      </c>
      <c r="S285" s="2" t="s">
        <v>598</v>
      </c>
      <c r="T285" s="2" t="s">
        <v>598</v>
      </c>
      <c r="U285" s="2" t="s">
        <v>598</v>
      </c>
      <c r="V285" s="2" t="s">
        <v>598</v>
      </c>
      <c r="Y285" s="20">
        <f t="shared" si="4"/>
        <v>0</v>
      </c>
    </row>
    <row r="286" spans="1:25"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T286" s="2" t="s">
        <v>599</v>
      </c>
      <c r="U286" s="2" t="s">
        <v>599</v>
      </c>
      <c r="V286" s="2" t="s">
        <v>599</v>
      </c>
      <c r="Y286" s="20">
        <f t="shared" si="4"/>
        <v>0</v>
      </c>
    </row>
    <row r="287" spans="1:25"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T287" s="2" t="s">
        <v>599</v>
      </c>
      <c r="U287" s="2" t="s">
        <v>599</v>
      </c>
      <c r="V287" s="2" t="s">
        <v>599</v>
      </c>
      <c r="Y287" s="20">
        <f t="shared" si="4"/>
        <v>0</v>
      </c>
    </row>
    <row r="288" spans="1:25"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T288" s="2" t="s">
        <v>599</v>
      </c>
      <c r="U288" s="2" t="s">
        <v>599</v>
      </c>
      <c r="V288" s="2" t="s">
        <v>599</v>
      </c>
      <c r="Y288" s="20">
        <f t="shared" si="4"/>
        <v>0</v>
      </c>
    </row>
    <row r="289" spans="1:25"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T289" s="2" t="s">
        <v>599</v>
      </c>
      <c r="U289" s="2" t="s">
        <v>599</v>
      </c>
      <c r="V289" s="2" t="s">
        <v>599</v>
      </c>
      <c r="Y289" s="20">
        <f t="shared" si="4"/>
        <v>0</v>
      </c>
    </row>
    <row r="290" spans="1:25" ht="15" customHeight="1" x14ac:dyDescent="0.25">
      <c r="A290" s="2" t="s">
        <v>410</v>
      </c>
      <c r="B290" s="2" t="s">
        <v>411</v>
      </c>
      <c r="C290" s="2">
        <v>2014</v>
      </c>
      <c r="D290" s="2" t="s">
        <v>707</v>
      </c>
      <c r="E290" s="2" t="s">
        <v>658</v>
      </c>
      <c r="F290" s="2">
        <v>3.9</v>
      </c>
      <c r="G290" s="2" t="s">
        <v>598</v>
      </c>
      <c r="H290" s="2" t="s">
        <v>598</v>
      </c>
      <c r="I290" s="2" t="s">
        <v>598</v>
      </c>
      <c r="J290" s="2" t="s">
        <v>599</v>
      </c>
      <c r="K290" s="2" t="s">
        <v>598</v>
      </c>
      <c r="L290" s="2" t="s">
        <v>598</v>
      </c>
      <c r="M290" s="2" t="s">
        <v>598</v>
      </c>
      <c r="N290" s="2" t="s">
        <v>598</v>
      </c>
      <c r="O290" s="2" t="s">
        <v>598</v>
      </c>
      <c r="P290" s="2" t="s">
        <v>598</v>
      </c>
      <c r="Q290" s="2" t="s">
        <v>599</v>
      </c>
      <c r="R290" s="2" t="s">
        <v>598</v>
      </c>
      <c r="S290" s="2" t="s">
        <v>598</v>
      </c>
      <c r="T290" s="2" t="s">
        <v>598</v>
      </c>
      <c r="U290" s="2" t="s">
        <v>598</v>
      </c>
      <c r="V290" s="2" t="s">
        <v>598</v>
      </c>
      <c r="Y290" s="20">
        <f t="shared" si="4"/>
        <v>3.9</v>
      </c>
    </row>
    <row r="291" spans="1:25" ht="15" customHeight="1" x14ac:dyDescent="0.25">
      <c r="A291" s="2" t="s">
        <v>410</v>
      </c>
      <c r="B291" s="2" t="s">
        <v>412</v>
      </c>
      <c r="C291" s="2">
        <v>2014</v>
      </c>
      <c r="D291" s="2" t="s">
        <v>599</v>
      </c>
      <c r="E291" s="2" t="s">
        <v>598</v>
      </c>
      <c r="F291" s="2" t="s">
        <v>598</v>
      </c>
      <c r="G291" s="2" t="s">
        <v>598</v>
      </c>
      <c r="H291" s="2" t="s">
        <v>598</v>
      </c>
      <c r="I291" s="2" t="s">
        <v>598</v>
      </c>
      <c r="J291" s="2" t="s">
        <v>599</v>
      </c>
      <c r="K291" s="2" t="s">
        <v>598</v>
      </c>
      <c r="L291" s="2" t="s">
        <v>598</v>
      </c>
      <c r="M291" s="2" t="s">
        <v>598</v>
      </c>
      <c r="N291" s="2" t="s">
        <v>598</v>
      </c>
      <c r="O291" s="2" t="s">
        <v>598</v>
      </c>
      <c r="P291" s="2" t="s">
        <v>598</v>
      </c>
      <c r="Q291" s="2" t="s">
        <v>599</v>
      </c>
      <c r="R291" s="2" t="s">
        <v>598</v>
      </c>
      <c r="S291" s="2" t="s">
        <v>598</v>
      </c>
      <c r="T291" s="2" t="s">
        <v>598</v>
      </c>
      <c r="U291" s="2" t="s">
        <v>598</v>
      </c>
      <c r="V291" s="2" t="s">
        <v>598</v>
      </c>
      <c r="Y291" s="20">
        <f t="shared" si="4"/>
        <v>0</v>
      </c>
    </row>
    <row r="292" spans="1:25" ht="15" customHeight="1" x14ac:dyDescent="0.25">
      <c r="A292" s="2" t="s">
        <v>413</v>
      </c>
      <c r="B292" s="2" t="s">
        <v>414</v>
      </c>
      <c r="C292" s="2">
        <v>2014</v>
      </c>
      <c r="D292" s="2" t="s">
        <v>607</v>
      </c>
      <c r="E292" s="2" t="s">
        <v>598</v>
      </c>
      <c r="F292" s="2" t="s">
        <v>598</v>
      </c>
      <c r="G292" s="2" t="s">
        <v>598</v>
      </c>
      <c r="H292" s="2" t="s">
        <v>598</v>
      </c>
      <c r="I292" s="2" t="s">
        <v>598</v>
      </c>
      <c r="J292" s="2" t="s">
        <v>607</v>
      </c>
      <c r="K292" s="2" t="s">
        <v>598</v>
      </c>
      <c r="L292" s="2" t="s">
        <v>598</v>
      </c>
      <c r="M292" s="2" t="s">
        <v>598</v>
      </c>
      <c r="N292" s="2" t="s">
        <v>598</v>
      </c>
      <c r="O292" s="2" t="s">
        <v>598</v>
      </c>
      <c r="P292" s="2" t="s">
        <v>598</v>
      </c>
      <c r="Q292" s="2" t="s">
        <v>598</v>
      </c>
      <c r="R292" s="2" t="s">
        <v>598</v>
      </c>
      <c r="S292" s="2" t="s">
        <v>598</v>
      </c>
      <c r="T292" s="2" t="s">
        <v>598</v>
      </c>
      <c r="U292" s="2" t="s">
        <v>598</v>
      </c>
      <c r="V292" s="2" t="s">
        <v>598</v>
      </c>
      <c r="Y292" s="20">
        <f t="shared" si="4"/>
        <v>0</v>
      </c>
    </row>
    <row r="293" spans="1:25" ht="15" customHeight="1" x14ac:dyDescent="0.25">
      <c r="A293" s="2" t="s">
        <v>415</v>
      </c>
      <c r="B293" s="2" t="s">
        <v>416</v>
      </c>
      <c r="C293" s="2">
        <v>2014</v>
      </c>
      <c r="D293" s="2" t="s">
        <v>708</v>
      </c>
      <c r="E293" s="2" t="s">
        <v>656</v>
      </c>
      <c r="F293" s="2" t="s">
        <v>598</v>
      </c>
      <c r="G293" s="2" t="s">
        <v>658</v>
      </c>
      <c r="H293" s="2">
        <v>10.617000000000001</v>
      </c>
      <c r="I293" s="2" t="s">
        <v>598</v>
      </c>
      <c r="J293" s="2" t="s">
        <v>599</v>
      </c>
      <c r="K293" s="2" t="s">
        <v>598</v>
      </c>
      <c r="L293" s="2" t="s">
        <v>598</v>
      </c>
      <c r="M293" s="2" t="s">
        <v>598</v>
      </c>
      <c r="N293" s="2" t="s">
        <v>598</v>
      </c>
      <c r="O293" s="2" t="s">
        <v>598</v>
      </c>
      <c r="P293" s="2" t="s">
        <v>598</v>
      </c>
      <c r="Q293" s="2" t="s">
        <v>599</v>
      </c>
      <c r="R293" s="2" t="s">
        <v>598</v>
      </c>
      <c r="S293" s="2" t="s">
        <v>598</v>
      </c>
      <c r="T293" s="2" t="s">
        <v>598</v>
      </c>
      <c r="U293" s="2" t="s">
        <v>598</v>
      </c>
      <c r="V293" s="2" t="s">
        <v>598</v>
      </c>
      <c r="Y293" s="20">
        <f t="shared" si="4"/>
        <v>10.617000000000001</v>
      </c>
    </row>
    <row r="294" spans="1:25" ht="15" customHeight="1" x14ac:dyDescent="0.25">
      <c r="A294" s="2" t="s">
        <v>415</v>
      </c>
      <c r="B294" s="2" t="s">
        <v>417</v>
      </c>
      <c r="C294" s="2">
        <v>2014</v>
      </c>
      <c r="D294" s="2" t="s">
        <v>599</v>
      </c>
      <c r="E294" s="2" t="s">
        <v>598</v>
      </c>
      <c r="F294" s="2" t="s">
        <v>598</v>
      </c>
      <c r="G294" s="2" t="s">
        <v>598</v>
      </c>
      <c r="H294" s="2" t="s">
        <v>598</v>
      </c>
      <c r="I294" s="2" t="s">
        <v>598</v>
      </c>
      <c r="J294" s="2" t="s">
        <v>599</v>
      </c>
      <c r="K294" s="2" t="s">
        <v>598</v>
      </c>
      <c r="L294" s="2" t="s">
        <v>598</v>
      </c>
      <c r="M294" s="2" t="s">
        <v>598</v>
      </c>
      <c r="N294" s="2" t="s">
        <v>598</v>
      </c>
      <c r="O294" s="2" t="s">
        <v>598</v>
      </c>
      <c r="P294" s="2" t="s">
        <v>598</v>
      </c>
      <c r="Q294" s="2" t="s">
        <v>599</v>
      </c>
      <c r="R294" s="2" t="s">
        <v>598</v>
      </c>
      <c r="S294" s="2" t="s">
        <v>598</v>
      </c>
      <c r="T294" s="2" t="s">
        <v>598</v>
      </c>
      <c r="U294" s="2" t="s">
        <v>598</v>
      </c>
      <c r="V294" s="2" t="s">
        <v>598</v>
      </c>
      <c r="Y294" s="20">
        <f t="shared" si="4"/>
        <v>0</v>
      </c>
    </row>
    <row r="295" spans="1:25" ht="15" customHeight="1" x14ac:dyDescent="0.25">
      <c r="A295" s="2" t="s">
        <v>415</v>
      </c>
      <c r="B295" s="2" t="s">
        <v>418</v>
      </c>
      <c r="C295" s="2">
        <v>2014</v>
      </c>
      <c r="D295" s="2" t="s">
        <v>599</v>
      </c>
      <c r="E295" s="2" t="s">
        <v>598</v>
      </c>
      <c r="F295" s="2" t="s">
        <v>598</v>
      </c>
      <c r="G295" s="2" t="s">
        <v>598</v>
      </c>
      <c r="H295" s="2" t="s">
        <v>598</v>
      </c>
      <c r="I295" s="2" t="s">
        <v>598</v>
      </c>
      <c r="J295" s="2" t="s">
        <v>599</v>
      </c>
      <c r="K295" s="2" t="s">
        <v>598</v>
      </c>
      <c r="L295" s="2" t="s">
        <v>598</v>
      </c>
      <c r="M295" s="2" t="s">
        <v>598</v>
      </c>
      <c r="N295" s="2" t="s">
        <v>598</v>
      </c>
      <c r="O295" s="2" t="s">
        <v>598</v>
      </c>
      <c r="P295" s="2" t="s">
        <v>598</v>
      </c>
      <c r="Q295" s="2" t="s">
        <v>599</v>
      </c>
      <c r="R295" s="2" t="s">
        <v>598</v>
      </c>
      <c r="S295" s="2" t="s">
        <v>598</v>
      </c>
      <c r="T295" s="2" t="s">
        <v>598</v>
      </c>
      <c r="U295" s="2" t="s">
        <v>598</v>
      </c>
      <c r="V295" s="2" t="s">
        <v>598</v>
      </c>
      <c r="Y295" s="20">
        <f t="shared" si="4"/>
        <v>0</v>
      </c>
    </row>
    <row r="296" spans="1:25" ht="15" customHeight="1" x14ac:dyDescent="0.25">
      <c r="A296" s="2" t="s">
        <v>415</v>
      </c>
      <c r="B296" s="2" t="s">
        <v>419</v>
      </c>
      <c r="C296" s="2">
        <v>2014</v>
      </c>
      <c r="D296" s="2" t="s">
        <v>599</v>
      </c>
      <c r="E296" s="2" t="s">
        <v>598</v>
      </c>
      <c r="F296" s="2" t="s">
        <v>598</v>
      </c>
      <c r="G296" s="2" t="s">
        <v>598</v>
      </c>
      <c r="H296" s="2" t="s">
        <v>598</v>
      </c>
      <c r="I296" s="2" t="s">
        <v>598</v>
      </c>
      <c r="J296" s="2" t="s">
        <v>599</v>
      </c>
      <c r="K296" s="2" t="s">
        <v>598</v>
      </c>
      <c r="L296" s="2" t="s">
        <v>598</v>
      </c>
      <c r="M296" s="2" t="s">
        <v>598</v>
      </c>
      <c r="N296" s="2" t="s">
        <v>598</v>
      </c>
      <c r="O296" s="2" t="s">
        <v>598</v>
      </c>
      <c r="P296" s="2" t="s">
        <v>598</v>
      </c>
      <c r="Q296" s="2" t="s">
        <v>599</v>
      </c>
      <c r="R296" s="2" t="s">
        <v>598</v>
      </c>
      <c r="S296" s="2" t="s">
        <v>598</v>
      </c>
      <c r="T296" s="2" t="s">
        <v>598</v>
      </c>
      <c r="U296" s="2" t="s">
        <v>598</v>
      </c>
      <c r="V296" s="2" t="s">
        <v>598</v>
      </c>
      <c r="Y296" s="20">
        <f t="shared" si="4"/>
        <v>0</v>
      </c>
    </row>
    <row r="297" spans="1:25" ht="15" customHeight="1" x14ac:dyDescent="0.25">
      <c r="A297" s="2" t="s">
        <v>420</v>
      </c>
      <c r="B297" s="2" t="s">
        <v>421</v>
      </c>
      <c r="C297" s="2">
        <v>2014</v>
      </c>
      <c r="D297" s="2" t="s">
        <v>599</v>
      </c>
      <c r="E297" s="2" t="s">
        <v>598</v>
      </c>
      <c r="F297" s="2" t="s">
        <v>598</v>
      </c>
      <c r="G297" s="2" t="s">
        <v>598</v>
      </c>
      <c r="H297" s="2" t="s">
        <v>598</v>
      </c>
      <c r="I297" s="2" t="s">
        <v>598</v>
      </c>
      <c r="J297" s="2" t="s">
        <v>599</v>
      </c>
      <c r="K297" s="2" t="s">
        <v>598</v>
      </c>
      <c r="L297" s="2" t="s">
        <v>598</v>
      </c>
      <c r="M297" s="2" t="s">
        <v>598</v>
      </c>
      <c r="N297" s="2" t="s">
        <v>598</v>
      </c>
      <c r="O297" s="2" t="s">
        <v>598</v>
      </c>
      <c r="P297" s="2" t="s">
        <v>598</v>
      </c>
      <c r="Q297" s="2" t="s">
        <v>599</v>
      </c>
      <c r="R297" s="2" t="s">
        <v>598</v>
      </c>
      <c r="S297" s="2" t="s">
        <v>598</v>
      </c>
      <c r="T297" s="2" t="s">
        <v>598</v>
      </c>
      <c r="U297" s="2" t="s">
        <v>598</v>
      </c>
      <c r="V297" s="2" t="s">
        <v>598</v>
      </c>
      <c r="Y297" s="20">
        <f t="shared" si="4"/>
        <v>0</v>
      </c>
    </row>
    <row r="298" spans="1:25" ht="15" customHeight="1" x14ac:dyDescent="0.25">
      <c r="A298" s="2" t="s">
        <v>422</v>
      </c>
      <c r="B298" s="2" t="s">
        <v>423</v>
      </c>
      <c r="C298" s="2">
        <v>2014</v>
      </c>
      <c r="D298" s="2" t="s">
        <v>599</v>
      </c>
      <c r="E298" s="2" t="s">
        <v>598</v>
      </c>
      <c r="F298" s="2" t="s">
        <v>598</v>
      </c>
      <c r="G298" s="2" t="s">
        <v>598</v>
      </c>
      <c r="H298" s="2" t="s">
        <v>598</v>
      </c>
      <c r="I298" s="2" t="s">
        <v>598</v>
      </c>
      <c r="J298" s="2" t="s">
        <v>599</v>
      </c>
      <c r="K298" s="2" t="s">
        <v>598</v>
      </c>
      <c r="L298" s="2" t="s">
        <v>598</v>
      </c>
      <c r="M298" s="2" t="s">
        <v>598</v>
      </c>
      <c r="N298" s="2" t="s">
        <v>598</v>
      </c>
      <c r="O298" s="2" t="s">
        <v>598</v>
      </c>
      <c r="P298" s="2" t="s">
        <v>598</v>
      </c>
      <c r="Q298" s="2" t="s">
        <v>599</v>
      </c>
      <c r="R298" s="2" t="s">
        <v>598</v>
      </c>
      <c r="S298" s="2" t="s">
        <v>598</v>
      </c>
      <c r="T298" s="2" t="s">
        <v>598</v>
      </c>
      <c r="U298" s="2" t="s">
        <v>598</v>
      </c>
      <c r="V298" s="2" t="s">
        <v>598</v>
      </c>
      <c r="Y298" s="20">
        <f t="shared" si="4"/>
        <v>0</v>
      </c>
    </row>
    <row r="299" spans="1:25" ht="15" customHeight="1" x14ac:dyDescent="0.25">
      <c r="A299" s="2" t="s">
        <v>422</v>
      </c>
      <c r="B299" s="2" t="s">
        <v>424</v>
      </c>
      <c r="C299" s="2">
        <v>2014</v>
      </c>
      <c r="D299" s="2" t="s">
        <v>599</v>
      </c>
      <c r="E299" s="2" t="s">
        <v>598</v>
      </c>
      <c r="F299" s="2" t="s">
        <v>598</v>
      </c>
      <c r="G299" s="2" t="s">
        <v>598</v>
      </c>
      <c r="H299" s="2" t="s">
        <v>598</v>
      </c>
      <c r="I299" s="2" t="s">
        <v>598</v>
      </c>
      <c r="J299" s="2" t="s">
        <v>599</v>
      </c>
      <c r="K299" s="2" t="s">
        <v>598</v>
      </c>
      <c r="L299" s="2" t="s">
        <v>598</v>
      </c>
      <c r="M299" s="2" t="s">
        <v>598</v>
      </c>
      <c r="N299" s="2" t="s">
        <v>598</v>
      </c>
      <c r="O299" s="2" t="s">
        <v>598</v>
      </c>
      <c r="P299" s="2" t="s">
        <v>598</v>
      </c>
      <c r="Q299" s="2" t="s">
        <v>599</v>
      </c>
      <c r="R299" s="2" t="s">
        <v>598</v>
      </c>
      <c r="S299" s="2" t="s">
        <v>598</v>
      </c>
      <c r="T299" s="2" t="s">
        <v>598</v>
      </c>
      <c r="U299" s="2" t="s">
        <v>598</v>
      </c>
      <c r="V299" s="2" t="s">
        <v>598</v>
      </c>
      <c r="Y299" s="20">
        <f t="shared" si="4"/>
        <v>0</v>
      </c>
    </row>
    <row r="300" spans="1:25" ht="15" customHeight="1" x14ac:dyDescent="0.25">
      <c r="A300" s="2" t="s">
        <v>425</v>
      </c>
      <c r="B300" s="2" t="s">
        <v>426</v>
      </c>
      <c r="C300" s="2">
        <v>2014</v>
      </c>
      <c r="D300" s="2" t="s">
        <v>599</v>
      </c>
      <c r="E300" s="2" t="s">
        <v>598</v>
      </c>
      <c r="F300" s="2" t="s">
        <v>598</v>
      </c>
      <c r="G300" s="2" t="s">
        <v>598</v>
      </c>
      <c r="H300" s="2" t="s">
        <v>598</v>
      </c>
      <c r="I300" s="2" t="s">
        <v>598</v>
      </c>
      <c r="J300" s="2" t="s">
        <v>599</v>
      </c>
      <c r="K300" s="2" t="s">
        <v>598</v>
      </c>
      <c r="L300" s="2" t="s">
        <v>598</v>
      </c>
      <c r="M300" s="2" t="s">
        <v>598</v>
      </c>
      <c r="N300" s="2" t="s">
        <v>598</v>
      </c>
      <c r="O300" s="2" t="s">
        <v>598</v>
      </c>
      <c r="P300" s="2" t="s">
        <v>598</v>
      </c>
      <c r="Q300" s="2" t="s">
        <v>599</v>
      </c>
      <c r="R300" s="2" t="s">
        <v>598</v>
      </c>
      <c r="S300" s="2" t="s">
        <v>598</v>
      </c>
      <c r="T300" s="2" t="s">
        <v>598</v>
      </c>
      <c r="U300" s="2" t="s">
        <v>598</v>
      </c>
      <c r="V300" s="2" t="s">
        <v>598</v>
      </c>
      <c r="Y300" s="20">
        <f t="shared" si="4"/>
        <v>0</v>
      </c>
    </row>
    <row r="301" spans="1:25" ht="15" customHeight="1" x14ac:dyDescent="0.25">
      <c r="A301" s="2" t="s">
        <v>425</v>
      </c>
      <c r="B301" s="2" t="s">
        <v>427</v>
      </c>
      <c r="C301" s="2">
        <v>2014</v>
      </c>
      <c r="D301" s="2" t="s">
        <v>599</v>
      </c>
      <c r="E301" s="2" t="s">
        <v>598</v>
      </c>
      <c r="F301" s="2" t="s">
        <v>598</v>
      </c>
      <c r="G301" s="2" t="s">
        <v>598</v>
      </c>
      <c r="H301" s="2" t="s">
        <v>598</v>
      </c>
      <c r="I301" s="2" t="s">
        <v>598</v>
      </c>
      <c r="J301" s="2" t="s">
        <v>599</v>
      </c>
      <c r="K301" s="2" t="s">
        <v>598</v>
      </c>
      <c r="L301" s="2" t="s">
        <v>598</v>
      </c>
      <c r="M301" s="2" t="s">
        <v>598</v>
      </c>
      <c r="N301" s="2" t="s">
        <v>598</v>
      </c>
      <c r="O301" s="2" t="s">
        <v>598</v>
      </c>
      <c r="P301" s="2" t="s">
        <v>598</v>
      </c>
      <c r="Q301" s="2" t="s">
        <v>599</v>
      </c>
      <c r="R301" s="2" t="s">
        <v>598</v>
      </c>
      <c r="S301" s="2" t="s">
        <v>598</v>
      </c>
      <c r="T301" s="2" t="s">
        <v>598</v>
      </c>
      <c r="U301" s="2" t="s">
        <v>598</v>
      </c>
      <c r="V301" s="2" t="s">
        <v>598</v>
      </c>
      <c r="Y301" s="20">
        <f t="shared" si="4"/>
        <v>0</v>
      </c>
    </row>
    <row r="302" spans="1:25" ht="15" customHeight="1" x14ac:dyDescent="0.25">
      <c r="A302" s="2" t="s">
        <v>425</v>
      </c>
      <c r="B302" s="2" t="s">
        <v>428</v>
      </c>
      <c r="C302" s="2">
        <v>2014</v>
      </c>
      <c r="D302" s="2" t="s">
        <v>709</v>
      </c>
      <c r="E302" s="2" t="s">
        <v>658</v>
      </c>
      <c r="F302" s="2">
        <v>16.533999999999999</v>
      </c>
      <c r="G302" s="2" t="s">
        <v>598</v>
      </c>
      <c r="H302" s="2" t="s">
        <v>598</v>
      </c>
      <c r="I302" s="2">
        <v>85</v>
      </c>
      <c r="J302" s="2" t="s">
        <v>599</v>
      </c>
      <c r="K302" s="2" t="s">
        <v>598</v>
      </c>
      <c r="L302" s="2" t="s">
        <v>598</v>
      </c>
      <c r="M302" s="2" t="s">
        <v>598</v>
      </c>
      <c r="N302" s="2" t="s">
        <v>598</v>
      </c>
      <c r="O302" s="2" t="s">
        <v>598</v>
      </c>
      <c r="P302" s="2" t="s">
        <v>598</v>
      </c>
      <c r="Q302" s="2" t="s">
        <v>599</v>
      </c>
      <c r="R302" s="2" t="s">
        <v>598</v>
      </c>
      <c r="S302" s="2" t="s">
        <v>598</v>
      </c>
      <c r="T302" s="2" t="s">
        <v>598</v>
      </c>
      <c r="U302" s="2" t="s">
        <v>598</v>
      </c>
      <c r="V302" s="2" t="s">
        <v>598</v>
      </c>
      <c r="Y302" s="20">
        <f t="shared" si="4"/>
        <v>16.533999999999999</v>
      </c>
    </row>
    <row r="303" spans="1:25" ht="15" customHeight="1" x14ac:dyDescent="0.25">
      <c r="A303" s="2" t="s">
        <v>425</v>
      </c>
      <c r="B303" s="2" t="s">
        <v>429</v>
      </c>
      <c r="C303" s="2">
        <v>2014</v>
      </c>
      <c r="D303" s="2" t="s">
        <v>599</v>
      </c>
      <c r="E303" s="2" t="s">
        <v>598</v>
      </c>
      <c r="F303" s="2" t="s">
        <v>598</v>
      </c>
      <c r="G303" s="2" t="s">
        <v>598</v>
      </c>
      <c r="H303" s="2" t="s">
        <v>598</v>
      </c>
      <c r="I303" s="2" t="s">
        <v>598</v>
      </c>
      <c r="J303" s="2" t="s">
        <v>599</v>
      </c>
      <c r="K303" s="2" t="s">
        <v>598</v>
      </c>
      <c r="L303" s="2" t="s">
        <v>598</v>
      </c>
      <c r="M303" s="2" t="s">
        <v>598</v>
      </c>
      <c r="N303" s="2" t="s">
        <v>598</v>
      </c>
      <c r="O303" s="2" t="s">
        <v>598</v>
      </c>
      <c r="P303" s="2" t="s">
        <v>598</v>
      </c>
      <c r="Q303" s="2" t="s">
        <v>599</v>
      </c>
      <c r="R303" s="2" t="s">
        <v>598</v>
      </c>
      <c r="S303" s="2" t="s">
        <v>598</v>
      </c>
      <c r="T303" s="2" t="s">
        <v>598</v>
      </c>
      <c r="U303" s="2" t="s">
        <v>598</v>
      </c>
      <c r="V303" s="2" t="s">
        <v>598</v>
      </c>
      <c r="Y303" s="20">
        <f t="shared" si="4"/>
        <v>0</v>
      </c>
    </row>
    <row r="304" spans="1:25" ht="15" customHeight="1" x14ac:dyDescent="0.25">
      <c r="A304" s="2" t="s">
        <v>425</v>
      </c>
      <c r="B304" s="2" t="s">
        <v>430</v>
      </c>
      <c r="C304" s="2">
        <v>2014</v>
      </c>
      <c r="D304" s="2" t="s">
        <v>710</v>
      </c>
      <c r="E304" s="2" t="s">
        <v>658</v>
      </c>
      <c r="F304" s="2">
        <v>8.4</v>
      </c>
      <c r="G304" s="2" t="s">
        <v>678</v>
      </c>
      <c r="H304" s="2">
        <v>2.2000000000000002</v>
      </c>
      <c r="I304" s="2">
        <v>85</v>
      </c>
      <c r="J304" s="2" t="s">
        <v>599</v>
      </c>
      <c r="K304" s="2" t="s">
        <v>598</v>
      </c>
      <c r="L304" s="2" t="s">
        <v>598</v>
      </c>
      <c r="M304" s="2" t="s">
        <v>598</v>
      </c>
      <c r="N304" s="2" t="s">
        <v>598</v>
      </c>
      <c r="O304" s="2" t="s">
        <v>598</v>
      </c>
      <c r="P304" s="2" t="s">
        <v>598</v>
      </c>
      <c r="Q304" s="2" t="s">
        <v>599</v>
      </c>
      <c r="R304" s="2" t="s">
        <v>598</v>
      </c>
      <c r="S304" s="2" t="s">
        <v>598</v>
      </c>
      <c r="T304" s="2" t="s">
        <v>598</v>
      </c>
      <c r="U304" s="2" t="s">
        <v>598</v>
      </c>
      <c r="V304" s="2" t="s">
        <v>598</v>
      </c>
      <c r="Y304" s="20">
        <f t="shared" si="4"/>
        <v>10.600000000000001</v>
      </c>
    </row>
    <row r="305" spans="1:25" ht="15" customHeight="1" x14ac:dyDescent="0.25">
      <c r="A305" s="2" t="s">
        <v>425</v>
      </c>
      <c r="B305" s="2" t="s">
        <v>431</v>
      </c>
      <c r="C305" s="2">
        <v>2014</v>
      </c>
      <c r="D305" s="2" t="s">
        <v>711</v>
      </c>
      <c r="E305" s="2" t="s">
        <v>658</v>
      </c>
      <c r="F305" s="2">
        <v>5</v>
      </c>
      <c r="G305" s="2" t="s">
        <v>598</v>
      </c>
      <c r="H305" s="2" t="s">
        <v>598</v>
      </c>
      <c r="I305" s="2">
        <v>85</v>
      </c>
      <c r="J305" s="2" t="s">
        <v>599</v>
      </c>
      <c r="K305" s="2" t="s">
        <v>598</v>
      </c>
      <c r="L305" s="2" t="s">
        <v>598</v>
      </c>
      <c r="M305" s="2" t="s">
        <v>598</v>
      </c>
      <c r="N305" s="2" t="s">
        <v>598</v>
      </c>
      <c r="O305" s="2" t="s">
        <v>598</v>
      </c>
      <c r="P305" s="2" t="s">
        <v>598</v>
      </c>
      <c r="Q305" s="2" t="s">
        <v>599</v>
      </c>
      <c r="R305" s="2" t="s">
        <v>598</v>
      </c>
      <c r="S305" s="2" t="s">
        <v>598</v>
      </c>
      <c r="T305" s="2" t="s">
        <v>598</v>
      </c>
      <c r="U305" s="2" t="s">
        <v>598</v>
      </c>
      <c r="V305" s="2" t="s">
        <v>598</v>
      </c>
      <c r="Y305" s="20">
        <f t="shared" si="4"/>
        <v>5</v>
      </c>
    </row>
    <row r="306" spans="1:25"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T306" s="2" t="s">
        <v>599</v>
      </c>
      <c r="U306" s="2" t="s">
        <v>599</v>
      </c>
      <c r="V306" s="2" t="s">
        <v>599</v>
      </c>
      <c r="Y306" s="20">
        <f t="shared" si="4"/>
        <v>0</v>
      </c>
    </row>
    <row r="307" spans="1:25"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T307" s="2" t="s">
        <v>599</v>
      </c>
      <c r="U307" s="2" t="s">
        <v>599</v>
      </c>
      <c r="V307" s="2" t="s">
        <v>599</v>
      </c>
      <c r="Y307" s="20">
        <f t="shared" si="4"/>
        <v>0</v>
      </c>
    </row>
    <row r="308" spans="1:25" ht="15" customHeight="1" x14ac:dyDescent="0.25">
      <c r="A308" s="2" t="s">
        <v>432</v>
      </c>
      <c r="B308" s="2" t="s">
        <v>435</v>
      </c>
      <c r="C308" s="2">
        <v>2014</v>
      </c>
      <c r="D308" s="2" t="s">
        <v>712</v>
      </c>
      <c r="E308" s="2" t="s">
        <v>598</v>
      </c>
      <c r="F308" s="2" t="s">
        <v>598</v>
      </c>
      <c r="G308" s="2" t="s">
        <v>598</v>
      </c>
      <c r="H308" s="2" t="s">
        <v>598</v>
      </c>
      <c r="I308" s="2" t="s">
        <v>598</v>
      </c>
      <c r="J308" s="2" t="s">
        <v>599</v>
      </c>
      <c r="K308" s="2" t="s">
        <v>598</v>
      </c>
      <c r="L308" s="2" t="s">
        <v>598</v>
      </c>
      <c r="M308" s="2" t="s">
        <v>598</v>
      </c>
      <c r="N308" s="2" t="s">
        <v>598</v>
      </c>
      <c r="O308" s="2" t="s">
        <v>598</v>
      </c>
      <c r="P308" s="2" t="s">
        <v>598</v>
      </c>
      <c r="Q308" s="2" t="s">
        <v>599</v>
      </c>
      <c r="R308" s="2" t="s">
        <v>598</v>
      </c>
      <c r="S308" s="2" t="s">
        <v>598</v>
      </c>
      <c r="T308" s="2" t="s">
        <v>598</v>
      </c>
      <c r="U308" s="2" t="s">
        <v>598</v>
      </c>
      <c r="V308" s="2" t="s">
        <v>598</v>
      </c>
      <c r="Y308" s="20">
        <f t="shared" si="4"/>
        <v>0</v>
      </c>
    </row>
    <row r="309" spans="1:25" ht="15" customHeight="1" x14ac:dyDescent="0.25">
      <c r="A309" s="2" t="s">
        <v>436</v>
      </c>
      <c r="B309" s="2" t="s">
        <v>437</v>
      </c>
      <c r="C309" s="2">
        <v>2014</v>
      </c>
      <c r="D309" s="2" t="s">
        <v>598</v>
      </c>
      <c r="E309" s="2" t="s">
        <v>598</v>
      </c>
      <c r="F309" s="2" t="s">
        <v>598</v>
      </c>
      <c r="G309" s="2" t="s">
        <v>598</v>
      </c>
      <c r="H309" s="2" t="s">
        <v>598</v>
      </c>
      <c r="I309" s="2" t="s">
        <v>598</v>
      </c>
      <c r="J309" s="2" t="s">
        <v>598</v>
      </c>
      <c r="K309" s="2" t="s">
        <v>598</v>
      </c>
      <c r="L309" s="2" t="s">
        <v>598</v>
      </c>
      <c r="M309" s="2" t="s">
        <v>598</v>
      </c>
      <c r="N309" s="2" t="s">
        <v>598</v>
      </c>
      <c r="O309" s="2" t="s">
        <v>598</v>
      </c>
      <c r="P309" s="2" t="s">
        <v>598</v>
      </c>
      <c r="Q309" s="2" t="s">
        <v>598</v>
      </c>
      <c r="R309" s="2" t="s">
        <v>598</v>
      </c>
      <c r="S309" s="2" t="s">
        <v>598</v>
      </c>
      <c r="T309" s="2" t="s">
        <v>598</v>
      </c>
      <c r="U309" s="2" t="s">
        <v>598</v>
      </c>
      <c r="V309" s="2" t="s">
        <v>598</v>
      </c>
      <c r="Y309" s="20">
        <f t="shared" si="4"/>
        <v>0</v>
      </c>
    </row>
    <row r="310" spans="1:25" ht="15" customHeight="1" x14ac:dyDescent="0.25">
      <c r="A310" s="2" t="s">
        <v>438</v>
      </c>
      <c r="B310" s="2" t="s">
        <v>439</v>
      </c>
      <c r="C310" s="2">
        <v>2014</v>
      </c>
      <c r="D310" s="2" t="s">
        <v>599</v>
      </c>
      <c r="E310" s="2" t="s">
        <v>598</v>
      </c>
      <c r="F310" s="2" t="s">
        <v>598</v>
      </c>
      <c r="G310" s="2" t="s">
        <v>598</v>
      </c>
      <c r="H310" s="2" t="s">
        <v>598</v>
      </c>
      <c r="I310" s="2" t="s">
        <v>598</v>
      </c>
      <c r="J310" s="2" t="s">
        <v>599</v>
      </c>
      <c r="K310" s="2" t="s">
        <v>598</v>
      </c>
      <c r="L310" s="2" t="s">
        <v>598</v>
      </c>
      <c r="M310" s="2" t="s">
        <v>598</v>
      </c>
      <c r="N310" s="2" t="s">
        <v>598</v>
      </c>
      <c r="O310" s="2" t="s">
        <v>598</v>
      </c>
      <c r="P310" s="2" t="s">
        <v>598</v>
      </c>
      <c r="Q310" s="2" t="s">
        <v>599</v>
      </c>
      <c r="R310" s="2" t="s">
        <v>598</v>
      </c>
      <c r="S310" s="2" t="s">
        <v>598</v>
      </c>
      <c r="T310" s="2" t="s">
        <v>598</v>
      </c>
      <c r="U310" s="2" t="s">
        <v>598</v>
      </c>
      <c r="V310" s="2" t="s">
        <v>598</v>
      </c>
      <c r="Y310" s="20">
        <f t="shared" si="4"/>
        <v>0</v>
      </c>
    </row>
    <row r="311" spans="1:25" ht="15" customHeight="1" x14ac:dyDescent="0.25">
      <c r="A311" s="2" t="s">
        <v>438</v>
      </c>
      <c r="B311" s="2" t="s">
        <v>440</v>
      </c>
      <c r="C311" s="2">
        <v>2014</v>
      </c>
      <c r="D311" s="2" t="s">
        <v>599</v>
      </c>
      <c r="E311" s="2" t="s">
        <v>598</v>
      </c>
      <c r="F311" s="2" t="s">
        <v>598</v>
      </c>
      <c r="G311" s="2" t="s">
        <v>598</v>
      </c>
      <c r="H311" s="2" t="s">
        <v>598</v>
      </c>
      <c r="I311" s="2" t="s">
        <v>598</v>
      </c>
      <c r="J311" s="2" t="s">
        <v>599</v>
      </c>
      <c r="K311" s="2" t="s">
        <v>598</v>
      </c>
      <c r="L311" s="2" t="s">
        <v>598</v>
      </c>
      <c r="M311" s="2" t="s">
        <v>598</v>
      </c>
      <c r="N311" s="2" t="s">
        <v>598</v>
      </c>
      <c r="O311" s="2" t="s">
        <v>598</v>
      </c>
      <c r="P311" s="2" t="s">
        <v>598</v>
      </c>
      <c r="Q311" s="2" t="s">
        <v>599</v>
      </c>
      <c r="R311" s="2" t="s">
        <v>598</v>
      </c>
      <c r="S311" s="2" t="s">
        <v>598</v>
      </c>
      <c r="T311" s="2" t="s">
        <v>598</v>
      </c>
      <c r="U311" s="2" t="s">
        <v>598</v>
      </c>
      <c r="V311" s="2" t="s">
        <v>598</v>
      </c>
      <c r="Y311" s="20">
        <f t="shared" si="4"/>
        <v>0</v>
      </c>
    </row>
    <row r="312" spans="1:25"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T312" s="2" t="s">
        <v>599</v>
      </c>
      <c r="U312" s="2" t="s">
        <v>599</v>
      </c>
      <c r="V312" s="2" t="s">
        <v>599</v>
      </c>
      <c r="Y312" s="20">
        <f t="shared" si="4"/>
        <v>0</v>
      </c>
    </row>
    <row r="313" spans="1:25" ht="15" customHeight="1" x14ac:dyDescent="0.2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T313" s="2" t="s">
        <v>599</v>
      </c>
      <c r="U313" s="2" t="s">
        <v>599</v>
      </c>
      <c r="V313" s="2" t="s">
        <v>599</v>
      </c>
      <c r="Y313" s="20">
        <f t="shared" si="4"/>
        <v>0</v>
      </c>
    </row>
    <row r="314" spans="1:25" ht="15" customHeight="1" x14ac:dyDescent="0.25">
      <c r="A314" s="2" t="s">
        <v>443</v>
      </c>
      <c r="B314" s="2" t="s">
        <v>444</v>
      </c>
      <c r="C314" s="2">
        <v>2014</v>
      </c>
      <c r="D314" s="2" t="s">
        <v>599</v>
      </c>
      <c r="E314" s="2" t="s">
        <v>598</v>
      </c>
      <c r="F314" s="2" t="s">
        <v>598</v>
      </c>
      <c r="G314" s="2" t="s">
        <v>598</v>
      </c>
      <c r="H314" s="2" t="s">
        <v>598</v>
      </c>
      <c r="I314" s="2" t="s">
        <v>598</v>
      </c>
      <c r="J314" s="2" t="s">
        <v>599</v>
      </c>
      <c r="K314" s="2" t="s">
        <v>598</v>
      </c>
      <c r="L314" s="2" t="s">
        <v>598</v>
      </c>
      <c r="M314" s="2" t="s">
        <v>598</v>
      </c>
      <c r="N314" s="2" t="s">
        <v>598</v>
      </c>
      <c r="O314" s="2" t="s">
        <v>598</v>
      </c>
      <c r="P314" s="2" t="s">
        <v>598</v>
      </c>
      <c r="Q314" s="2" t="s">
        <v>599</v>
      </c>
      <c r="R314" s="2" t="s">
        <v>598</v>
      </c>
      <c r="S314" s="2" t="s">
        <v>598</v>
      </c>
      <c r="T314" s="2" t="s">
        <v>598</v>
      </c>
      <c r="U314" s="2" t="s">
        <v>598</v>
      </c>
      <c r="V314" s="2" t="s">
        <v>598</v>
      </c>
      <c r="Y314" s="20">
        <f t="shared" si="4"/>
        <v>0</v>
      </c>
    </row>
    <row r="315" spans="1:25" ht="15" customHeight="1" x14ac:dyDescent="0.25">
      <c r="A315" s="2" t="s">
        <v>445</v>
      </c>
      <c r="B315" s="2" t="s">
        <v>446</v>
      </c>
      <c r="C315" s="2">
        <v>2014</v>
      </c>
      <c r="D315" s="2" t="s">
        <v>713</v>
      </c>
      <c r="E315" s="2" t="s">
        <v>660</v>
      </c>
      <c r="F315" s="2">
        <v>1.28</v>
      </c>
      <c r="G315" s="2" t="s">
        <v>598</v>
      </c>
      <c r="H315" s="2" t="s">
        <v>598</v>
      </c>
      <c r="I315" s="2" t="s">
        <v>598</v>
      </c>
      <c r="J315" s="2" t="s">
        <v>714</v>
      </c>
      <c r="K315" s="2" t="s">
        <v>683</v>
      </c>
      <c r="L315" s="2">
        <v>6.9</v>
      </c>
      <c r="M315" s="2" t="s">
        <v>598</v>
      </c>
      <c r="N315" s="2" t="s">
        <v>598</v>
      </c>
      <c r="O315" s="2" t="s">
        <v>598</v>
      </c>
      <c r="P315" s="2" t="s">
        <v>598</v>
      </c>
      <c r="Q315" s="2" t="s">
        <v>599</v>
      </c>
      <c r="R315" s="2" t="s">
        <v>598</v>
      </c>
      <c r="S315" s="2" t="s">
        <v>598</v>
      </c>
      <c r="T315" s="2" t="s">
        <v>598</v>
      </c>
      <c r="U315" s="2" t="s">
        <v>598</v>
      </c>
      <c r="V315" s="2" t="s">
        <v>598</v>
      </c>
      <c r="Y315" s="20">
        <f t="shared" si="4"/>
        <v>8.18</v>
      </c>
    </row>
    <row r="316" spans="1:25" ht="15" customHeight="1" x14ac:dyDescent="0.25">
      <c r="A316" s="2" t="s">
        <v>447</v>
      </c>
      <c r="B316" s="2" t="s">
        <v>448</v>
      </c>
      <c r="C316" s="2">
        <v>2014</v>
      </c>
      <c r="D316" s="2" t="s">
        <v>598</v>
      </c>
      <c r="E316" s="2" t="s">
        <v>598</v>
      </c>
      <c r="F316" s="2" t="s">
        <v>598</v>
      </c>
      <c r="G316" s="2" t="s">
        <v>598</v>
      </c>
      <c r="H316" s="2" t="s">
        <v>598</v>
      </c>
      <c r="I316" s="2" t="s">
        <v>598</v>
      </c>
      <c r="J316" s="2" t="s">
        <v>598</v>
      </c>
      <c r="K316" s="2" t="s">
        <v>598</v>
      </c>
      <c r="L316" s="2" t="s">
        <v>598</v>
      </c>
      <c r="M316" s="2" t="s">
        <v>598</v>
      </c>
      <c r="N316" s="2" t="s">
        <v>598</v>
      </c>
      <c r="O316" s="2" t="s">
        <v>598</v>
      </c>
      <c r="P316" s="2" t="s">
        <v>598</v>
      </c>
      <c r="Q316" s="2" t="s">
        <v>598</v>
      </c>
      <c r="R316" s="2" t="s">
        <v>598</v>
      </c>
      <c r="S316" s="2" t="s">
        <v>598</v>
      </c>
      <c r="T316" s="2" t="s">
        <v>598</v>
      </c>
      <c r="U316" s="2" t="s">
        <v>598</v>
      </c>
      <c r="V316" s="2" t="s">
        <v>598</v>
      </c>
      <c r="Y316" s="20">
        <f t="shared" si="4"/>
        <v>0</v>
      </c>
    </row>
    <row r="317" spans="1:25"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T317" s="2" t="s">
        <v>599</v>
      </c>
      <c r="U317" s="2" t="s">
        <v>599</v>
      </c>
      <c r="V317" s="2" t="s">
        <v>599</v>
      </c>
      <c r="Y317" s="20">
        <f t="shared" si="4"/>
        <v>0</v>
      </c>
    </row>
    <row r="318" spans="1:25" ht="15" customHeight="1" x14ac:dyDescent="0.25">
      <c r="A318" s="2" t="s">
        <v>449</v>
      </c>
      <c r="B318" s="2" t="s">
        <v>450</v>
      </c>
      <c r="C318" s="2">
        <v>2014</v>
      </c>
      <c r="D318" s="2" t="s">
        <v>599</v>
      </c>
      <c r="E318" s="2" t="s">
        <v>598</v>
      </c>
      <c r="F318" s="2" t="s">
        <v>598</v>
      </c>
      <c r="G318" s="2" t="s">
        <v>598</v>
      </c>
      <c r="H318" s="2" t="s">
        <v>598</v>
      </c>
      <c r="I318" s="2" t="s">
        <v>598</v>
      </c>
      <c r="J318" s="2" t="s">
        <v>599</v>
      </c>
      <c r="K318" s="2" t="s">
        <v>598</v>
      </c>
      <c r="L318" s="2" t="s">
        <v>598</v>
      </c>
      <c r="M318" s="2" t="s">
        <v>598</v>
      </c>
      <c r="N318" s="2" t="s">
        <v>598</v>
      </c>
      <c r="O318" s="2" t="s">
        <v>598</v>
      </c>
      <c r="P318" s="2" t="s">
        <v>598</v>
      </c>
      <c r="Q318" s="2" t="s">
        <v>599</v>
      </c>
      <c r="R318" s="2" t="s">
        <v>598</v>
      </c>
      <c r="S318" s="2" t="s">
        <v>598</v>
      </c>
      <c r="T318" s="2" t="s">
        <v>598</v>
      </c>
      <c r="U318" s="2" t="s">
        <v>598</v>
      </c>
      <c r="V318" s="2" t="s">
        <v>598</v>
      </c>
      <c r="Y318" s="20">
        <f t="shared" si="4"/>
        <v>0</v>
      </c>
    </row>
    <row r="319" spans="1:25" ht="15" customHeight="1" x14ac:dyDescent="0.25">
      <c r="A319" s="2" t="s">
        <v>449</v>
      </c>
      <c r="B319" s="2" t="s">
        <v>451</v>
      </c>
      <c r="C319" s="2">
        <v>2014</v>
      </c>
      <c r="D319" s="2" t="s">
        <v>599</v>
      </c>
      <c r="E319" s="2" t="s">
        <v>598</v>
      </c>
      <c r="F319" s="2" t="s">
        <v>598</v>
      </c>
      <c r="G319" s="2" t="s">
        <v>598</v>
      </c>
      <c r="H319" s="2" t="s">
        <v>598</v>
      </c>
      <c r="I319" s="2" t="s">
        <v>598</v>
      </c>
      <c r="J319" s="2" t="s">
        <v>599</v>
      </c>
      <c r="K319" s="2" t="s">
        <v>598</v>
      </c>
      <c r="L319" s="2" t="s">
        <v>598</v>
      </c>
      <c r="M319" s="2" t="s">
        <v>598</v>
      </c>
      <c r="N319" s="2" t="s">
        <v>598</v>
      </c>
      <c r="O319" s="2" t="s">
        <v>598</v>
      </c>
      <c r="P319" s="2" t="s">
        <v>598</v>
      </c>
      <c r="Q319" s="2" t="s">
        <v>599</v>
      </c>
      <c r="R319" s="2" t="s">
        <v>598</v>
      </c>
      <c r="S319" s="2" t="s">
        <v>598</v>
      </c>
      <c r="T319" s="2" t="s">
        <v>598</v>
      </c>
      <c r="U319" s="2" t="s">
        <v>598</v>
      </c>
      <c r="V319" s="2" t="s">
        <v>598</v>
      </c>
      <c r="Y319" s="20">
        <f t="shared" si="4"/>
        <v>0</v>
      </c>
    </row>
    <row r="320" spans="1:25" ht="15" customHeight="1" x14ac:dyDescent="0.25">
      <c r="A320" s="2" t="s">
        <v>449</v>
      </c>
      <c r="B320" s="2" t="s">
        <v>452</v>
      </c>
      <c r="C320" s="2">
        <v>2014</v>
      </c>
      <c r="D320" s="2" t="s">
        <v>599</v>
      </c>
      <c r="E320" s="2" t="s">
        <v>598</v>
      </c>
      <c r="F320" s="2" t="s">
        <v>598</v>
      </c>
      <c r="G320" s="2" t="s">
        <v>598</v>
      </c>
      <c r="H320" s="2" t="s">
        <v>598</v>
      </c>
      <c r="I320" s="2" t="s">
        <v>598</v>
      </c>
      <c r="J320" s="2" t="s">
        <v>599</v>
      </c>
      <c r="K320" s="2" t="s">
        <v>598</v>
      </c>
      <c r="L320" s="2" t="s">
        <v>598</v>
      </c>
      <c r="M320" s="2" t="s">
        <v>598</v>
      </c>
      <c r="N320" s="2" t="s">
        <v>598</v>
      </c>
      <c r="O320" s="2" t="s">
        <v>598</v>
      </c>
      <c r="P320" s="2" t="s">
        <v>598</v>
      </c>
      <c r="Q320" s="2" t="s">
        <v>599</v>
      </c>
      <c r="R320" s="2" t="s">
        <v>598</v>
      </c>
      <c r="S320" s="2" t="s">
        <v>598</v>
      </c>
      <c r="T320" s="2" t="s">
        <v>598</v>
      </c>
      <c r="U320" s="2" t="s">
        <v>598</v>
      </c>
      <c r="V320" s="2" t="s">
        <v>598</v>
      </c>
      <c r="Y320" s="20">
        <f t="shared" si="4"/>
        <v>0</v>
      </c>
    </row>
    <row r="321" spans="1:25" ht="15" customHeight="1" x14ac:dyDescent="0.25">
      <c r="A321" s="2" t="s">
        <v>453</v>
      </c>
      <c r="B321" s="2" t="s">
        <v>454</v>
      </c>
      <c r="C321" s="2">
        <v>2014</v>
      </c>
      <c r="D321" s="2" t="s">
        <v>599</v>
      </c>
      <c r="E321" s="2" t="s">
        <v>598</v>
      </c>
      <c r="F321" s="2" t="s">
        <v>598</v>
      </c>
      <c r="G321" s="2" t="s">
        <v>598</v>
      </c>
      <c r="H321" s="2" t="s">
        <v>598</v>
      </c>
      <c r="I321" s="2" t="s">
        <v>598</v>
      </c>
      <c r="J321" s="2" t="s">
        <v>599</v>
      </c>
      <c r="K321" s="2" t="s">
        <v>598</v>
      </c>
      <c r="L321" s="2" t="s">
        <v>598</v>
      </c>
      <c r="M321" s="2" t="s">
        <v>598</v>
      </c>
      <c r="N321" s="2" t="s">
        <v>598</v>
      </c>
      <c r="O321" s="2" t="s">
        <v>598</v>
      </c>
      <c r="P321" s="2" t="s">
        <v>598</v>
      </c>
      <c r="Q321" s="2" t="s">
        <v>599</v>
      </c>
      <c r="R321" s="2" t="s">
        <v>598</v>
      </c>
      <c r="S321" s="2" t="s">
        <v>598</v>
      </c>
      <c r="T321" s="2" t="s">
        <v>598</v>
      </c>
      <c r="U321" s="2" t="s">
        <v>598</v>
      </c>
      <c r="V321" s="2" t="s">
        <v>598</v>
      </c>
      <c r="Y321" s="20">
        <f t="shared" si="4"/>
        <v>0</v>
      </c>
    </row>
    <row r="322" spans="1:25" ht="15" customHeight="1" x14ac:dyDescent="0.25">
      <c r="A322" s="2" t="s">
        <v>453</v>
      </c>
      <c r="B322" s="2" t="s">
        <v>455</v>
      </c>
      <c r="C322" s="2">
        <v>2014</v>
      </c>
      <c r="D322" s="2" t="s">
        <v>599</v>
      </c>
      <c r="E322" s="2" t="s">
        <v>598</v>
      </c>
      <c r="F322" s="2" t="s">
        <v>598</v>
      </c>
      <c r="G322" s="2" t="s">
        <v>598</v>
      </c>
      <c r="H322" s="2" t="s">
        <v>598</v>
      </c>
      <c r="I322" s="2" t="s">
        <v>598</v>
      </c>
      <c r="J322" s="2" t="s">
        <v>599</v>
      </c>
      <c r="K322" s="2" t="s">
        <v>598</v>
      </c>
      <c r="L322" s="2" t="s">
        <v>598</v>
      </c>
      <c r="M322" s="2" t="s">
        <v>598</v>
      </c>
      <c r="N322" s="2" t="s">
        <v>598</v>
      </c>
      <c r="O322" s="2" t="s">
        <v>598</v>
      </c>
      <c r="P322" s="2" t="s">
        <v>598</v>
      </c>
      <c r="Q322" s="2" t="s">
        <v>599</v>
      </c>
      <c r="R322" s="2" t="s">
        <v>598</v>
      </c>
      <c r="S322" s="2" t="s">
        <v>598</v>
      </c>
      <c r="T322" s="2" t="s">
        <v>598</v>
      </c>
      <c r="U322" s="2" t="s">
        <v>598</v>
      </c>
      <c r="V322" s="2" t="s">
        <v>598</v>
      </c>
      <c r="Y322" s="20">
        <f t="shared" si="4"/>
        <v>0</v>
      </c>
    </row>
    <row r="323" spans="1:25" ht="15" customHeight="1" x14ac:dyDescent="0.25">
      <c r="A323" s="2" t="s">
        <v>453</v>
      </c>
      <c r="B323" s="2" t="s">
        <v>456</v>
      </c>
      <c r="C323" s="2">
        <v>2014</v>
      </c>
      <c r="D323" s="2" t="s">
        <v>715</v>
      </c>
      <c r="E323" s="2" t="s">
        <v>658</v>
      </c>
      <c r="F323" s="2">
        <v>15.27</v>
      </c>
      <c r="G323" s="2" t="s">
        <v>666</v>
      </c>
      <c r="H323" s="2">
        <v>0.27</v>
      </c>
      <c r="I323" s="2">
        <v>90</v>
      </c>
      <c r="J323" s="2" t="s">
        <v>599</v>
      </c>
      <c r="K323" s="2" t="s">
        <v>598</v>
      </c>
      <c r="L323" s="2" t="s">
        <v>598</v>
      </c>
      <c r="M323" s="2" t="s">
        <v>598</v>
      </c>
      <c r="N323" s="2" t="s">
        <v>598</v>
      </c>
      <c r="O323" s="2" t="s">
        <v>598</v>
      </c>
      <c r="P323" s="2" t="s">
        <v>598</v>
      </c>
      <c r="Q323" s="2" t="s">
        <v>599</v>
      </c>
      <c r="R323" s="2" t="s">
        <v>598</v>
      </c>
      <c r="S323" s="2" t="s">
        <v>598</v>
      </c>
      <c r="T323" s="2" t="s">
        <v>598</v>
      </c>
      <c r="U323" s="2" t="s">
        <v>598</v>
      </c>
      <c r="V323" s="2" t="s">
        <v>598</v>
      </c>
      <c r="Y323" s="20">
        <f t="shared" ref="Y323:Y386" si="5">IFERROR(F323/1,0)+IFERROR(H323/1,0)+IFERROR(L323/1,0)+IFERROR(N323/1,0)+IFERROR(S323/1,0)+IFERROR(U323/1,0)</f>
        <v>15.54</v>
      </c>
    </row>
    <row r="324" spans="1:25" ht="15" customHeight="1" x14ac:dyDescent="0.25">
      <c r="A324" s="2" t="s">
        <v>457</v>
      </c>
      <c r="B324" s="2" t="s">
        <v>458</v>
      </c>
      <c r="C324" s="2">
        <v>2014</v>
      </c>
      <c r="D324" s="2" t="s">
        <v>599</v>
      </c>
      <c r="E324" s="2" t="s">
        <v>598</v>
      </c>
      <c r="F324" s="2" t="s">
        <v>598</v>
      </c>
      <c r="G324" s="2" t="s">
        <v>598</v>
      </c>
      <c r="H324" s="2" t="s">
        <v>598</v>
      </c>
      <c r="I324" s="2" t="s">
        <v>598</v>
      </c>
      <c r="J324" s="2" t="s">
        <v>599</v>
      </c>
      <c r="K324" s="2" t="s">
        <v>598</v>
      </c>
      <c r="L324" s="2" t="s">
        <v>598</v>
      </c>
      <c r="M324" s="2" t="s">
        <v>598</v>
      </c>
      <c r="N324" s="2" t="s">
        <v>598</v>
      </c>
      <c r="O324" s="2" t="s">
        <v>598</v>
      </c>
      <c r="P324" s="2" t="s">
        <v>598</v>
      </c>
      <c r="Q324" s="2" t="s">
        <v>599</v>
      </c>
      <c r="R324" s="2" t="s">
        <v>598</v>
      </c>
      <c r="S324" s="2" t="s">
        <v>598</v>
      </c>
      <c r="T324" s="2" t="s">
        <v>598</v>
      </c>
      <c r="U324" s="2" t="s">
        <v>598</v>
      </c>
      <c r="V324" s="2" t="s">
        <v>598</v>
      </c>
      <c r="Y324" s="20">
        <f t="shared" si="5"/>
        <v>0</v>
      </c>
    </row>
    <row r="325" spans="1:25" ht="15" customHeight="1" x14ac:dyDescent="0.25">
      <c r="A325" s="2" t="s">
        <v>457</v>
      </c>
      <c r="B325" s="2" t="s">
        <v>459</v>
      </c>
      <c r="C325" s="2">
        <v>2014</v>
      </c>
      <c r="D325" s="2" t="s">
        <v>599</v>
      </c>
      <c r="E325" s="2" t="s">
        <v>598</v>
      </c>
      <c r="F325" s="2" t="s">
        <v>598</v>
      </c>
      <c r="G325" s="2" t="s">
        <v>598</v>
      </c>
      <c r="H325" s="2" t="s">
        <v>598</v>
      </c>
      <c r="I325" s="2" t="s">
        <v>598</v>
      </c>
      <c r="J325" s="2" t="s">
        <v>599</v>
      </c>
      <c r="K325" s="2" t="s">
        <v>598</v>
      </c>
      <c r="L325" s="2" t="s">
        <v>598</v>
      </c>
      <c r="M325" s="2" t="s">
        <v>598</v>
      </c>
      <c r="N325" s="2" t="s">
        <v>598</v>
      </c>
      <c r="O325" s="2" t="s">
        <v>598</v>
      </c>
      <c r="P325" s="2" t="s">
        <v>598</v>
      </c>
      <c r="Q325" s="2" t="s">
        <v>599</v>
      </c>
      <c r="R325" s="2" t="s">
        <v>598</v>
      </c>
      <c r="S325" s="2" t="s">
        <v>598</v>
      </c>
      <c r="T325" s="2" t="s">
        <v>598</v>
      </c>
      <c r="U325" s="2" t="s">
        <v>598</v>
      </c>
      <c r="V325" s="2" t="s">
        <v>598</v>
      </c>
      <c r="Y325" s="20">
        <f t="shared" si="5"/>
        <v>0</v>
      </c>
    </row>
    <row r="326" spans="1:25" ht="15" customHeight="1" x14ac:dyDescent="0.25">
      <c r="A326" s="2" t="s">
        <v>457</v>
      </c>
      <c r="B326" s="2" t="s">
        <v>460</v>
      </c>
      <c r="C326" s="2">
        <v>2014</v>
      </c>
      <c r="D326" s="2" t="s">
        <v>716</v>
      </c>
      <c r="E326" s="2" t="s">
        <v>658</v>
      </c>
      <c r="F326" s="2">
        <v>8.657</v>
      </c>
      <c r="G326" s="2" t="s">
        <v>598</v>
      </c>
      <c r="H326" s="2" t="s">
        <v>598</v>
      </c>
      <c r="I326" s="2">
        <v>85</v>
      </c>
      <c r="J326" s="2" t="s">
        <v>599</v>
      </c>
      <c r="K326" s="2" t="s">
        <v>598</v>
      </c>
      <c r="L326" s="2" t="s">
        <v>598</v>
      </c>
      <c r="M326" s="2" t="s">
        <v>598</v>
      </c>
      <c r="N326" s="2" t="s">
        <v>598</v>
      </c>
      <c r="O326" s="2" t="s">
        <v>598</v>
      </c>
      <c r="P326" s="2" t="s">
        <v>598</v>
      </c>
      <c r="Q326" s="2" t="s">
        <v>599</v>
      </c>
      <c r="R326" s="2" t="s">
        <v>598</v>
      </c>
      <c r="S326" s="2" t="s">
        <v>598</v>
      </c>
      <c r="T326" s="2" t="s">
        <v>598</v>
      </c>
      <c r="U326" s="2" t="s">
        <v>598</v>
      </c>
      <c r="V326" s="2" t="s">
        <v>598</v>
      </c>
      <c r="Y326" s="20">
        <f t="shared" si="5"/>
        <v>8.657</v>
      </c>
    </row>
    <row r="327" spans="1:25" ht="15" customHeight="1" x14ac:dyDescent="0.25">
      <c r="A327" s="2" t="s">
        <v>457</v>
      </c>
      <c r="B327" s="2" t="s">
        <v>461</v>
      </c>
      <c r="C327" s="2">
        <v>2014</v>
      </c>
      <c r="D327" s="2" t="s">
        <v>717</v>
      </c>
      <c r="E327" s="2" t="s">
        <v>691</v>
      </c>
      <c r="F327" s="2">
        <v>0.44600000000000001</v>
      </c>
      <c r="G327" s="2" t="s">
        <v>598</v>
      </c>
      <c r="H327" s="2" t="s">
        <v>598</v>
      </c>
      <c r="I327" s="2" t="s">
        <v>598</v>
      </c>
      <c r="J327" s="2" t="s">
        <v>599</v>
      </c>
      <c r="K327" s="2" t="s">
        <v>598</v>
      </c>
      <c r="L327" s="2" t="s">
        <v>598</v>
      </c>
      <c r="M327" s="2" t="s">
        <v>598</v>
      </c>
      <c r="N327" s="2" t="s">
        <v>598</v>
      </c>
      <c r="O327" s="2" t="s">
        <v>598</v>
      </c>
      <c r="P327" s="2" t="s">
        <v>598</v>
      </c>
      <c r="Q327" s="2" t="s">
        <v>599</v>
      </c>
      <c r="R327" s="2" t="s">
        <v>598</v>
      </c>
      <c r="S327" s="2" t="s">
        <v>598</v>
      </c>
      <c r="T327" s="2" t="s">
        <v>598</v>
      </c>
      <c r="U327" s="2" t="s">
        <v>598</v>
      </c>
      <c r="V327" s="2" t="s">
        <v>598</v>
      </c>
      <c r="Y327" s="20">
        <f t="shared" si="5"/>
        <v>0.44600000000000001</v>
      </c>
    </row>
    <row r="328" spans="1:25"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T328" s="2" t="s">
        <v>599</v>
      </c>
      <c r="U328" s="2" t="s">
        <v>599</v>
      </c>
      <c r="V328" s="2" t="s">
        <v>599</v>
      </c>
      <c r="Y328" s="20">
        <f t="shared" si="5"/>
        <v>0</v>
      </c>
    </row>
    <row r="329" spans="1:25"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T329" s="2" t="s">
        <v>599</v>
      </c>
      <c r="U329" s="2" t="s">
        <v>599</v>
      </c>
      <c r="V329" s="2" t="s">
        <v>599</v>
      </c>
      <c r="Y329" s="20">
        <f t="shared" si="5"/>
        <v>0</v>
      </c>
    </row>
    <row r="330" spans="1:25" ht="15" customHeight="1" x14ac:dyDescent="0.25">
      <c r="A330" s="2" t="s">
        <v>465</v>
      </c>
      <c r="B330" s="2" t="s">
        <v>466</v>
      </c>
      <c r="C330" s="2">
        <v>2014</v>
      </c>
      <c r="D330" s="2" t="s">
        <v>718</v>
      </c>
      <c r="E330" s="2" t="s">
        <v>658</v>
      </c>
      <c r="F330" s="2">
        <v>0.86699999999999999</v>
      </c>
      <c r="G330" s="2" t="s">
        <v>598</v>
      </c>
      <c r="H330" s="2" t="s">
        <v>598</v>
      </c>
      <c r="I330" s="2" t="s">
        <v>598</v>
      </c>
      <c r="J330" s="2" t="s">
        <v>599</v>
      </c>
      <c r="K330" s="2" t="s">
        <v>598</v>
      </c>
      <c r="L330" s="2" t="s">
        <v>598</v>
      </c>
      <c r="M330" s="2" t="s">
        <v>598</v>
      </c>
      <c r="N330" s="2" t="s">
        <v>598</v>
      </c>
      <c r="O330" s="2" t="s">
        <v>598</v>
      </c>
      <c r="P330" s="2" t="s">
        <v>598</v>
      </c>
      <c r="Q330" s="2" t="s">
        <v>599</v>
      </c>
      <c r="R330" s="2" t="s">
        <v>598</v>
      </c>
      <c r="S330" s="2" t="s">
        <v>598</v>
      </c>
      <c r="T330" s="2" t="s">
        <v>598</v>
      </c>
      <c r="U330" s="2" t="s">
        <v>598</v>
      </c>
      <c r="V330" s="2" t="s">
        <v>598</v>
      </c>
      <c r="Y330" s="20">
        <f t="shared" si="5"/>
        <v>0.86699999999999999</v>
      </c>
    </row>
    <row r="331" spans="1:25" ht="15" customHeight="1" x14ac:dyDescent="0.25">
      <c r="A331" s="2" t="s">
        <v>467</v>
      </c>
      <c r="B331" s="2" t="s">
        <v>468</v>
      </c>
      <c r="C331" s="2">
        <v>2014</v>
      </c>
      <c r="D331" s="2" t="s">
        <v>599</v>
      </c>
      <c r="E331" s="2" t="s">
        <v>598</v>
      </c>
      <c r="F331" s="2" t="s">
        <v>598</v>
      </c>
      <c r="G331" s="2" t="s">
        <v>598</v>
      </c>
      <c r="H331" s="2" t="s">
        <v>598</v>
      </c>
      <c r="I331" s="2" t="s">
        <v>598</v>
      </c>
      <c r="J331" s="2" t="s">
        <v>599</v>
      </c>
      <c r="K331" s="2" t="s">
        <v>598</v>
      </c>
      <c r="L331" s="2" t="s">
        <v>598</v>
      </c>
      <c r="M331" s="2" t="s">
        <v>598</v>
      </c>
      <c r="N331" s="2" t="s">
        <v>598</v>
      </c>
      <c r="O331" s="2" t="s">
        <v>598</v>
      </c>
      <c r="P331" s="2" t="s">
        <v>598</v>
      </c>
      <c r="Q331" s="2" t="s">
        <v>599</v>
      </c>
      <c r="R331" s="2" t="s">
        <v>598</v>
      </c>
      <c r="S331" s="2" t="s">
        <v>598</v>
      </c>
      <c r="T331" s="2" t="s">
        <v>598</v>
      </c>
      <c r="U331" s="2" t="s">
        <v>598</v>
      </c>
      <c r="V331" s="2" t="s">
        <v>598</v>
      </c>
      <c r="Y331" s="20">
        <f t="shared" si="5"/>
        <v>0</v>
      </c>
    </row>
    <row r="332" spans="1:25" ht="15" customHeight="1" x14ac:dyDescent="0.25">
      <c r="A332" s="2" t="s">
        <v>467</v>
      </c>
      <c r="B332" s="2" t="s">
        <v>469</v>
      </c>
      <c r="C332" s="2">
        <v>2014</v>
      </c>
      <c r="D332" s="2" t="s">
        <v>599</v>
      </c>
      <c r="E332" s="2" t="s">
        <v>598</v>
      </c>
      <c r="F332" s="2" t="s">
        <v>598</v>
      </c>
      <c r="G332" s="2" t="s">
        <v>598</v>
      </c>
      <c r="H332" s="2" t="s">
        <v>598</v>
      </c>
      <c r="I332" s="2" t="s">
        <v>598</v>
      </c>
      <c r="J332" s="2" t="s">
        <v>599</v>
      </c>
      <c r="K332" s="2" t="s">
        <v>598</v>
      </c>
      <c r="L332" s="2" t="s">
        <v>598</v>
      </c>
      <c r="M332" s="2" t="s">
        <v>598</v>
      </c>
      <c r="N332" s="2" t="s">
        <v>598</v>
      </c>
      <c r="O332" s="2" t="s">
        <v>598</v>
      </c>
      <c r="P332" s="2" t="s">
        <v>598</v>
      </c>
      <c r="Q332" s="2" t="s">
        <v>599</v>
      </c>
      <c r="R332" s="2" t="s">
        <v>598</v>
      </c>
      <c r="S332" s="2" t="s">
        <v>598</v>
      </c>
      <c r="T332" s="2" t="s">
        <v>598</v>
      </c>
      <c r="U332" s="2" t="s">
        <v>598</v>
      </c>
      <c r="V332" s="2" t="s">
        <v>598</v>
      </c>
      <c r="Y332" s="20">
        <f t="shared" si="5"/>
        <v>0</v>
      </c>
    </row>
    <row r="333" spans="1:25" ht="15" customHeight="1" x14ac:dyDescent="0.25">
      <c r="A333" s="2" t="s">
        <v>467</v>
      </c>
      <c r="B333" s="2" t="s">
        <v>470</v>
      </c>
      <c r="C333" s="2">
        <v>2014</v>
      </c>
      <c r="D333" s="2" t="s">
        <v>719</v>
      </c>
      <c r="E333" s="2" t="s">
        <v>658</v>
      </c>
      <c r="F333" s="2">
        <v>1.431</v>
      </c>
      <c r="G333" s="2" t="s">
        <v>598</v>
      </c>
      <c r="H333" s="2" t="s">
        <v>598</v>
      </c>
      <c r="I333" s="2" t="s">
        <v>598</v>
      </c>
      <c r="J333" s="2" t="s">
        <v>599</v>
      </c>
      <c r="K333" s="2" t="s">
        <v>598</v>
      </c>
      <c r="L333" s="2" t="s">
        <v>598</v>
      </c>
      <c r="M333" s="2" t="s">
        <v>598</v>
      </c>
      <c r="N333" s="2" t="s">
        <v>598</v>
      </c>
      <c r="O333" s="2" t="s">
        <v>598</v>
      </c>
      <c r="P333" s="2" t="s">
        <v>598</v>
      </c>
      <c r="Q333" s="2" t="s">
        <v>599</v>
      </c>
      <c r="R333" s="2" t="s">
        <v>598</v>
      </c>
      <c r="S333" s="2" t="s">
        <v>598</v>
      </c>
      <c r="T333" s="2" t="s">
        <v>598</v>
      </c>
      <c r="U333" s="2" t="s">
        <v>598</v>
      </c>
      <c r="V333" s="2" t="s">
        <v>598</v>
      </c>
      <c r="Y333" s="20">
        <f t="shared" si="5"/>
        <v>1.431</v>
      </c>
    </row>
    <row r="334" spans="1:25" ht="15" customHeight="1" x14ac:dyDescent="0.25">
      <c r="A334" s="2" t="s">
        <v>467</v>
      </c>
      <c r="B334" s="2" t="s">
        <v>471</v>
      </c>
      <c r="C334" s="2">
        <v>2014</v>
      </c>
      <c r="D334" s="2" t="s">
        <v>599</v>
      </c>
      <c r="E334" s="2" t="s">
        <v>598</v>
      </c>
      <c r="F334" s="2" t="s">
        <v>598</v>
      </c>
      <c r="G334" s="2" t="s">
        <v>598</v>
      </c>
      <c r="H334" s="2" t="s">
        <v>598</v>
      </c>
      <c r="I334" s="2" t="s">
        <v>598</v>
      </c>
      <c r="J334" s="2" t="s">
        <v>599</v>
      </c>
      <c r="K334" s="2" t="s">
        <v>598</v>
      </c>
      <c r="L334" s="2" t="s">
        <v>598</v>
      </c>
      <c r="M334" s="2" t="s">
        <v>598</v>
      </c>
      <c r="N334" s="2" t="s">
        <v>598</v>
      </c>
      <c r="O334" s="2" t="s">
        <v>598</v>
      </c>
      <c r="P334" s="2" t="s">
        <v>598</v>
      </c>
      <c r="Q334" s="2" t="s">
        <v>599</v>
      </c>
      <c r="R334" s="2" t="s">
        <v>598</v>
      </c>
      <c r="S334" s="2" t="s">
        <v>598</v>
      </c>
      <c r="T334" s="2" t="s">
        <v>598</v>
      </c>
      <c r="U334" s="2" t="s">
        <v>598</v>
      </c>
      <c r="V334" s="2" t="s">
        <v>598</v>
      </c>
      <c r="Y334" s="20">
        <f t="shared" si="5"/>
        <v>0</v>
      </c>
    </row>
    <row r="335" spans="1:25" ht="15" customHeight="1" x14ac:dyDescent="0.25">
      <c r="A335" s="2" t="s">
        <v>472</v>
      </c>
      <c r="B335" s="2" t="s">
        <v>11</v>
      </c>
      <c r="C335" s="2">
        <v>2014</v>
      </c>
      <c r="D335" s="2" t="s">
        <v>599</v>
      </c>
      <c r="E335" s="2" t="s">
        <v>598</v>
      </c>
      <c r="F335" s="2" t="s">
        <v>598</v>
      </c>
      <c r="G335" s="2" t="s">
        <v>598</v>
      </c>
      <c r="H335" s="2" t="s">
        <v>598</v>
      </c>
      <c r="I335" s="2" t="s">
        <v>598</v>
      </c>
      <c r="J335" s="2" t="s">
        <v>599</v>
      </c>
      <c r="K335" s="2" t="s">
        <v>598</v>
      </c>
      <c r="L335" s="2" t="s">
        <v>598</v>
      </c>
      <c r="M335" s="2" t="s">
        <v>598</v>
      </c>
      <c r="N335" s="2" t="s">
        <v>598</v>
      </c>
      <c r="O335" s="2" t="s">
        <v>598</v>
      </c>
      <c r="P335" s="2" t="s">
        <v>598</v>
      </c>
      <c r="Q335" s="2" t="s">
        <v>599</v>
      </c>
      <c r="R335" s="2" t="s">
        <v>598</v>
      </c>
      <c r="S335" s="2" t="s">
        <v>598</v>
      </c>
      <c r="T335" s="2" t="s">
        <v>598</v>
      </c>
      <c r="U335" s="2" t="s">
        <v>598</v>
      </c>
      <c r="V335" s="2" t="s">
        <v>598</v>
      </c>
      <c r="Y335" s="20">
        <f t="shared" si="5"/>
        <v>0</v>
      </c>
    </row>
    <row r="336" spans="1:25"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T336" s="2" t="s">
        <v>599</v>
      </c>
      <c r="U336" s="2" t="s">
        <v>599</v>
      </c>
      <c r="V336" s="2" t="s">
        <v>599</v>
      </c>
      <c r="Y336" s="20">
        <f t="shared" si="5"/>
        <v>0</v>
      </c>
    </row>
    <row r="337" spans="1:25" ht="15" customHeight="1" x14ac:dyDescent="0.25">
      <c r="A337" s="2" t="s">
        <v>472</v>
      </c>
      <c r="B337" s="2" t="s">
        <v>276</v>
      </c>
      <c r="C337" s="2">
        <v>2014</v>
      </c>
      <c r="D337" s="2" t="s">
        <v>599</v>
      </c>
      <c r="E337" s="2" t="s">
        <v>598</v>
      </c>
      <c r="F337" s="2" t="s">
        <v>598</v>
      </c>
      <c r="G337" s="2" t="s">
        <v>598</v>
      </c>
      <c r="H337" s="2" t="s">
        <v>598</v>
      </c>
      <c r="I337" s="2" t="s">
        <v>598</v>
      </c>
      <c r="J337" s="2" t="s">
        <v>599</v>
      </c>
      <c r="K337" s="2" t="s">
        <v>598</v>
      </c>
      <c r="L337" s="2" t="s">
        <v>598</v>
      </c>
      <c r="M337" s="2" t="s">
        <v>598</v>
      </c>
      <c r="N337" s="2" t="s">
        <v>598</v>
      </c>
      <c r="O337" s="2" t="s">
        <v>598</v>
      </c>
      <c r="P337" s="2" t="s">
        <v>598</v>
      </c>
      <c r="Q337" s="2" t="s">
        <v>599</v>
      </c>
      <c r="R337" s="2" t="s">
        <v>598</v>
      </c>
      <c r="S337" s="2" t="s">
        <v>598</v>
      </c>
      <c r="T337" s="2" t="s">
        <v>598</v>
      </c>
      <c r="U337" s="2" t="s">
        <v>598</v>
      </c>
      <c r="V337" s="2" t="s">
        <v>598</v>
      </c>
      <c r="Y337" s="20">
        <f t="shared" si="5"/>
        <v>0</v>
      </c>
    </row>
    <row r="338" spans="1:25" ht="15" customHeight="1" x14ac:dyDescent="0.25">
      <c r="A338" s="2" t="s">
        <v>474</v>
      </c>
      <c r="B338" s="2" t="s">
        <v>475</v>
      </c>
      <c r="C338" s="2">
        <v>2014</v>
      </c>
      <c r="D338" s="2" t="s">
        <v>599</v>
      </c>
      <c r="E338" s="2" t="s">
        <v>598</v>
      </c>
      <c r="F338" s="2" t="s">
        <v>598</v>
      </c>
      <c r="G338" s="2" t="s">
        <v>598</v>
      </c>
      <c r="H338" s="2" t="s">
        <v>598</v>
      </c>
      <c r="I338" s="2" t="s">
        <v>598</v>
      </c>
      <c r="J338" s="2" t="s">
        <v>599</v>
      </c>
      <c r="K338" s="2" t="s">
        <v>598</v>
      </c>
      <c r="L338" s="2" t="s">
        <v>598</v>
      </c>
      <c r="M338" s="2" t="s">
        <v>598</v>
      </c>
      <c r="N338" s="2" t="s">
        <v>598</v>
      </c>
      <c r="O338" s="2" t="s">
        <v>598</v>
      </c>
      <c r="P338" s="2" t="s">
        <v>598</v>
      </c>
      <c r="Q338" s="2" t="s">
        <v>599</v>
      </c>
      <c r="R338" s="2" t="s">
        <v>598</v>
      </c>
      <c r="S338" s="2" t="s">
        <v>598</v>
      </c>
      <c r="T338" s="2" t="s">
        <v>598</v>
      </c>
      <c r="U338" s="2" t="s">
        <v>598</v>
      </c>
      <c r="V338" s="2" t="s">
        <v>598</v>
      </c>
      <c r="Y338" s="20">
        <f t="shared" si="5"/>
        <v>0</v>
      </c>
    </row>
    <row r="339" spans="1:25" ht="15" customHeight="1" x14ac:dyDescent="0.25">
      <c r="A339" s="2" t="s">
        <v>474</v>
      </c>
      <c r="B339" s="2" t="s">
        <v>476</v>
      </c>
      <c r="C339" s="2">
        <v>2014</v>
      </c>
      <c r="D339" s="2" t="s">
        <v>599</v>
      </c>
      <c r="E339" s="2" t="s">
        <v>598</v>
      </c>
      <c r="F339" s="2" t="s">
        <v>598</v>
      </c>
      <c r="G339" s="2" t="s">
        <v>598</v>
      </c>
      <c r="H339" s="2" t="s">
        <v>598</v>
      </c>
      <c r="I339" s="2" t="s">
        <v>598</v>
      </c>
      <c r="J339" s="2" t="s">
        <v>599</v>
      </c>
      <c r="K339" s="2" t="s">
        <v>598</v>
      </c>
      <c r="L339" s="2" t="s">
        <v>598</v>
      </c>
      <c r="M339" s="2" t="s">
        <v>598</v>
      </c>
      <c r="N339" s="2" t="s">
        <v>598</v>
      </c>
      <c r="O339" s="2" t="s">
        <v>598</v>
      </c>
      <c r="P339" s="2" t="s">
        <v>598</v>
      </c>
      <c r="Q339" s="2" t="s">
        <v>599</v>
      </c>
      <c r="R339" s="2" t="s">
        <v>598</v>
      </c>
      <c r="S339" s="2" t="s">
        <v>598</v>
      </c>
      <c r="T339" s="2" t="s">
        <v>598</v>
      </c>
      <c r="U339" s="2" t="s">
        <v>598</v>
      </c>
      <c r="V339" s="2" t="s">
        <v>598</v>
      </c>
      <c r="Y339" s="20">
        <f t="shared" si="5"/>
        <v>0</v>
      </c>
    </row>
    <row r="340" spans="1:25" ht="15" customHeight="1" x14ac:dyDescent="0.25">
      <c r="A340" s="2" t="s">
        <v>474</v>
      </c>
      <c r="B340" s="2" t="s">
        <v>477</v>
      </c>
      <c r="C340" s="2">
        <v>2014</v>
      </c>
      <c r="D340" s="2" t="s">
        <v>599</v>
      </c>
      <c r="E340" s="2" t="s">
        <v>598</v>
      </c>
      <c r="F340" s="2" t="s">
        <v>598</v>
      </c>
      <c r="G340" s="2" t="s">
        <v>598</v>
      </c>
      <c r="H340" s="2" t="s">
        <v>598</v>
      </c>
      <c r="I340" s="2" t="s">
        <v>598</v>
      </c>
      <c r="J340" s="2" t="s">
        <v>599</v>
      </c>
      <c r="K340" s="2" t="s">
        <v>598</v>
      </c>
      <c r="L340" s="2" t="s">
        <v>598</v>
      </c>
      <c r="M340" s="2" t="s">
        <v>598</v>
      </c>
      <c r="N340" s="2" t="s">
        <v>598</v>
      </c>
      <c r="O340" s="2" t="s">
        <v>598</v>
      </c>
      <c r="P340" s="2" t="s">
        <v>598</v>
      </c>
      <c r="Q340" s="2" t="s">
        <v>599</v>
      </c>
      <c r="R340" s="2" t="s">
        <v>598</v>
      </c>
      <c r="S340" s="2" t="s">
        <v>598</v>
      </c>
      <c r="T340" s="2" t="s">
        <v>598</v>
      </c>
      <c r="U340" s="2" t="s">
        <v>598</v>
      </c>
      <c r="V340" s="2" t="s">
        <v>598</v>
      </c>
      <c r="Y340" s="20">
        <f t="shared" si="5"/>
        <v>0</v>
      </c>
    </row>
    <row r="341" spans="1:25" ht="15" customHeight="1" x14ac:dyDescent="0.25">
      <c r="A341" s="2" t="s">
        <v>474</v>
      </c>
      <c r="B341" s="2" t="s">
        <v>478</v>
      </c>
      <c r="C341" s="2">
        <v>2014</v>
      </c>
      <c r="D341" s="2" t="s">
        <v>720</v>
      </c>
      <c r="E341" s="2" t="s">
        <v>721</v>
      </c>
      <c r="F341" s="2">
        <v>49.77</v>
      </c>
      <c r="G341" s="2" t="s">
        <v>666</v>
      </c>
      <c r="H341" s="2">
        <v>3</v>
      </c>
      <c r="I341" s="2">
        <v>88</v>
      </c>
      <c r="J341" s="2" t="s">
        <v>599</v>
      </c>
      <c r="K341" s="2" t="s">
        <v>598</v>
      </c>
      <c r="L341" s="2" t="s">
        <v>598</v>
      </c>
      <c r="M341" s="2" t="s">
        <v>598</v>
      </c>
      <c r="N341" s="2" t="s">
        <v>598</v>
      </c>
      <c r="O341" s="2" t="s">
        <v>598</v>
      </c>
      <c r="P341" s="2" t="s">
        <v>598</v>
      </c>
      <c r="Q341" s="2" t="s">
        <v>599</v>
      </c>
      <c r="R341" s="2" t="s">
        <v>598</v>
      </c>
      <c r="S341" s="2" t="s">
        <v>598</v>
      </c>
      <c r="T341" s="2" t="s">
        <v>598</v>
      </c>
      <c r="U341" s="2" t="s">
        <v>598</v>
      </c>
      <c r="V341" s="2" t="s">
        <v>598</v>
      </c>
      <c r="Y341" s="20">
        <f t="shared" si="5"/>
        <v>52.77</v>
      </c>
    </row>
    <row r="342" spans="1:25" ht="15" customHeight="1" x14ac:dyDescent="0.25">
      <c r="A342" s="2" t="s">
        <v>474</v>
      </c>
      <c r="B342" s="2" t="s">
        <v>479</v>
      </c>
      <c r="C342" s="2">
        <v>2014</v>
      </c>
      <c r="D342" s="2" t="s">
        <v>599</v>
      </c>
      <c r="E342" s="2" t="s">
        <v>598</v>
      </c>
      <c r="F342" s="2" t="s">
        <v>598</v>
      </c>
      <c r="G342" s="2" t="s">
        <v>598</v>
      </c>
      <c r="H342" s="2" t="s">
        <v>598</v>
      </c>
      <c r="I342" s="2" t="s">
        <v>598</v>
      </c>
      <c r="J342" s="2" t="s">
        <v>599</v>
      </c>
      <c r="K342" s="2" t="s">
        <v>598</v>
      </c>
      <c r="L342" s="2" t="s">
        <v>598</v>
      </c>
      <c r="M342" s="2" t="s">
        <v>598</v>
      </c>
      <c r="N342" s="2" t="s">
        <v>598</v>
      </c>
      <c r="O342" s="2" t="s">
        <v>598</v>
      </c>
      <c r="P342" s="2" t="s">
        <v>598</v>
      </c>
      <c r="Q342" s="2" t="s">
        <v>599</v>
      </c>
      <c r="R342" s="2" t="s">
        <v>598</v>
      </c>
      <c r="S342" s="2" t="s">
        <v>598</v>
      </c>
      <c r="T342" s="2" t="s">
        <v>598</v>
      </c>
      <c r="U342" s="2" t="s">
        <v>598</v>
      </c>
      <c r="V342" s="2" t="s">
        <v>598</v>
      </c>
      <c r="Y342" s="20">
        <f t="shared" si="5"/>
        <v>0</v>
      </c>
    </row>
    <row r="343" spans="1:25" ht="15" customHeight="1" x14ac:dyDescent="0.25">
      <c r="A343" s="2" t="s">
        <v>474</v>
      </c>
      <c r="B343" s="2" t="s">
        <v>480</v>
      </c>
      <c r="C343" s="2">
        <v>2014</v>
      </c>
      <c r="D343" s="2" t="s">
        <v>599</v>
      </c>
      <c r="E343" s="2" t="s">
        <v>598</v>
      </c>
      <c r="F343" s="2" t="s">
        <v>598</v>
      </c>
      <c r="G343" s="2" t="s">
        <v>598</v>
      </c>
      <c r="H343" s="2" t="s">
        <v>598</v>
      </c>
      <c r="I343" s="2" t="s">
        <v>598</v>
      </c>
      <c r="J343" s="2" t="s">
        <v>599</v>
      </c>
      <c r="K343" s="2" t="s">
        <v>598</v>
      </c>
      <c r="L343" s="2" t="s">
        <v>598</v>
      </c>
      <c r="M343" s="2" t="s">
        <v>598</v>
      </c>
      <c r="N343" s="2" t="s">
        <v>598</v>
      </c>
      <c r="O343" s="2" t="s">
        <v>598</v>
      </c>
      <c r="P343" s="2" t="s">
        <v>598</v>
      </c>
      <c r="Q343" s="2" t="s">
        <v>599</v>
      </c>
      <c r="R343" s="2" t="s">
        <v>598</v>
      </c>
      <c r="S343" s="2" t="s">
        <v>598</v>
      </c>
      <c r="T343" s="2" t="s">
        <v>598</v>
      </c>
      <c r="U343" s="2" t="s">
        <v>598</v>
      </c>
      <c r="V343" s="2" t="s">
        <v>598</v>
      </c>
      <c r="Y343" s="20">
        <f t="shared" si="5"/>
        <v>0</v>
      </c>
    </row>
    <row r="344" spans="1:25" ht="15" customHeight="1" x14ac:dyDescent="0.25">
      <c r="A344" s="2" t="s">
        <v>474</v>
      </c>
      <c r="B344" s="2" t="s">
        <v>481</v>
      </c>
      <c r="C344" s="2">
        <v>2014</v>
      </c>
      <c r="D344" s="2" t="s">
        <v>598</v>
      </c>
      <c r="E344" s="2" t="s">
        <v>598</v>
      </c>
      <c r="F344" s="2" t="s">
        <v>598</v>
      </c>
      <c r="G344" s="2" t="s">
        <v>598</v>
      </c>
      <c r="H344" s="2" t="s">
        <v>598</v>
      </c>
      <c r="I344" s="2" t="s">
        <v>598</v>
      </c>
      <c r="J344" s="2" t="s">
        <v>598</v>
      </c>
      <c r="K344" s="2" t="s">
        <v>598</v>
      </c>
      <c r="L344" s="2" t="s">
        <v>598</v>
      </c>
      <c r="M344" s="2" t="s">
        <v>598</v>
      </c>
      <c r="N344" s="2" t="s">
        <v>598</v>
      </c>
      <c r="O344" s="2" t="s">
        <v>598</v>
      </c>
      <c r="P344" s="2" t="s">
        <v>598</v>
      </c>
      <c r="Q344" s="2" t="s">
        <v>598</v>
      </c>
      <c r="R344" s="2" t="s">
        <v>598</v>
      </c>
      <c r="S344" s="2" t="s">
        <v>598</v>
      </c>
      <c r="T344" s="2" t="s">
        <v>598</v>
      </c>
      <c r="U344" s="2" t="s">
        <v>598</v>
      </c>
      <c r="V344" s="2" t="s">
        <v>598</v>
      </c>
      <c r="Y344" s="20">
        <f t="shared" si="5"/>
        <v>0</v>
      </c>
    </row>
    <row r="345" spans="1:25" ht="15" customHeight="1" x14ac:dyDescent="0.25">
      <c r="A345" s="2" t="s">
        <v>474</v>
      </c>
      <c r="B345" s="2" t="s">
        <v>482</v>
      </c>
      <c r="C345" s="2">
        <v>2014</v>
      </c>
      <c r="D345" s="2" t="s">
        <v>599</v>
      </c>
      <c r="E345" s="2" t="s">
        <v>598</v>
      </c>
      <c r="F345" s="2" t="s">
        <v>598</v>
      </c>
      <c r="G345" s="2" t="s">
        <v>598</v>
      </c>
      <c r="H345" s="2" t="s">
        <v>598</v>
      </c>
      <c r="I345" s="2" t="s">
        <v>598</v>
      </c>
      <c r="J345" s="2" t="s">
        <v>599</v>
      </c>
      <c r="K345" s="2" t="s">
        <v>598</v>
      </c>
      <c r="L345" s="2" t="s">
        <v>598</v>
      </c>
      <c r="M345" s="2" t="s">
        <v>598</v>
      </c>
      <c r="N345" s="2" t="s">
        <v>598</v>
      </c>
      <c r="O345" s="2" t="s">
        <v>598</v>
      </c>
      <c r="P345" s="2" t="s">
        <v>598</v>
      </c>
      <c r="Q345" s="2" t="s">
        <v>599</v>
      </c>
      <c r="R345" s="2" t="s">
        <v>598</v>
      </c>
      <c r="S345" s="2" t="s">
        <v>598</v>
      </c>
      <c r="T345" s="2" t="s">
        <v>598</v>
      </c>
      <c r="U345" s="2" t="s">
        <v>598</v>
      </c>
      <c r="V345" s="2" t="s">
        <v>598</v>
      </c>
      <c r="Y345" s="20">
        <f t="shared" si="5"/>
        <v>0</v>
      </c>
    </row>
    <row r="346" spans="1:25" ht="15" customHeight="1" x14ac:dyDescent="0.25">
      <c r="A346" s="2" t="s">
        <v>474</v>
      </c>
      <c r="B346" s="2" t="s">
        <v>483</v>
      </c>
      <c r="C346" s="2">
        <v>2014</v>
      </c>
      <c r="D346" s="2" t="s">
        <v>599</v>
      </c>
      <c r="E346" s="2" t="s">
        <v>598</v>
      </c>
      <c r="F346" s="2" t="s">
        <v>598</v>
      </c>
      <c r="G346" s="2" t="s">
        <v>598</v>
      </c>
      <c r="H346" s="2" t="s">
        <v>598</v>
      </c>
      <c r="I346" s="2" t="s">
        <v>598</v>
      </c>
      <c r="J346" s="2" t="s">
        <v>599</v>
      </c>
      <c r="K346" s="2" t="s">
        <v>598</v>
      </c>
      <c r="L346" s="2" t="s">
        <v>598</v>
      </c>
      <c r="M346" s="2" t="s">
        <v>598</v>
      </c>
      <c r="N346" s="2" t="s">
        <v>598</v>
      </c>
      <c r="O346" s="2" t="s">
        <v>598</v>
      </c>
      <c r="P346" s="2" t="s">
        <v>598</v>
      </c>
      <c r="Q346" s="2" t="s">
        <v>599</v>
      </c>
      <c r="R346" s="2" t="s">
        <v>598</v>
      </c>
      <c r="S346" s="2" t="s">
        <v>598</v>
      </c>
      <c r="T346" s="2" t="s">
        <v>598</v>
      </c>
      <c r="U346" s="2" t="s">
        <v>598</v>
      </c>
      <c r="V346" s="2" t="s">
        <v>598</v>
      </c>
      <c r="Y346" s="20">
        <f t="shared" si="5"/>
        <v>0</v>
      </c>
    </row>
    <row r="347" spans="1:25" ht="15" customHeight="1" x14ac:dyDescent="0.25">
      <c r="A347" s="2" t="s">
        <v>474</v>
      </c>
      <c r="B347" s="2" t="s">
        <v>484</v>
      </c>
      <c r="C347" s="2">
        <v>2014</v>
      </c>
      <c r="D347" s="2" t="s">
        <v>599</v>
      </c>
      <c r="E347" s="2" t="s">
        <v>598</v>
      </c>
      <c r="F347" s="2" t="s">
        <v>598</v>
      </c>
      <c r="G347" s="2" t="s">
        <v>598</v>
      </c>
      <c r="H347" s="2" t="s">
        <v>598</v>
      </c>
      <c r="I347" s="2" t="s">
        <v>598</v>
      </c>
      <c r="J347" s="2" t="s">
        <v>599</v>
      </c>
      <c r="K347" s="2" t="s">
        <v>598</v>
      </c>
      <c r="L347" s="2" t="s">
        <v>598</v>
      </c>
      <c r="M347" s="2" t="s">
        <v>598</v>
      </c>
      <c r="N347" s="2" t="s">
        <v>598</v>
      </c>
      <c r="O347" s="2" t="s">
        <v>598</v>
      </c>
      <c r="P347" s="2" t="s">
        <v>598</v>
      </c>
      <c r="Q347" s="2" t="s">
        <v>599</v>
      </c>
      <c r="R347" s="2" t="s">
        <v>598</v>
      </c>
      <c r="S347" s="2" t="s">
        <v>598</v>
      </c>
      <c r="T347" s="2" t="s">
        <v>598</v>
      </c>
      <c r="U347" s="2" t="s">
        <v>598</v>
      </c>
      <c r="V347" s="2" t="s">
        <v>598</v>
      </c>
      <c r="Y347" s="20">
        <f t="shared" si="5"/>
        <v>0</v>
      </c>
    </row>
    <row r="348" spans="1:25" ht="15" customHeight="1" x14ac:dyDescent="0.25">
      <c r="A348" s="2" t="s">
        <v>474</v>
      </c>
      <c r="B348" s="2" t="s">
        <v>485</v>
      </c>
      <c r="C348" s="2">
        <v>2014</v>
      </c>
      <c r="D348" s="2" t="s">
        <v>599</v>
      </c>
      <c r="E348" s="2" t="s">
        <v>598</v>
      </c>
      <c r="F348" s="2" t="s">
        <v>598</v>
      </c>
      <c r="G348" s="2" t="s">
        <v>598</v>
      </c>
      <c r="H348" s="2" t="s">
        <v>598</v>
      </c>
      <c r="I348" s="2" t="s">
        <v>598</v>
      </c>
      <c r="J348" s="2" t="s">
        <v>599</v>
      </c>
      <c r="K348" s="2" t="s">
        <v>598</v>
      </c>
      <c r="L348" s="2" t="s">
        <v>598</v>
      </c>
      <c r="M348" s="2" t="s">
        <v>598</v>
      </c>
      <c r="N348" s="2" t="s">
        <v>598</v>
      </c>
      <c r="O348" s="2" t="s">
        <v>598</v>
      </c>
      <c r="P348" s="2" t="s">
        <v>598</v>
      </c>
      <c r="Q348" s="2" t="s">
        <v>599</v>
      </c>
      <c r="R348" s="2" t="s">
        <v>598</v>
      </c>
      <c r="S348" s="2" t="s">
        <v>598</v>
      </c>
      <c r="T348" s="2" t="s">
        <v>598</v>
      </c>
      <c r="U348" s="2" t="s">
        <v>598</v>
      </c>
      <c r="V348" s="2" t="s">
        <v>598</v>
      </c>
      <c r="Y348" s="20">
        <f t="shared" si="5"/>
        <v>0</v>
      </c>
    </row>
    <row r="349" spans="1:25" ht="15" customHeight="1" x14ac:dyDescent="0.25">
      <c r="A349" s="2" t="s">
        <v>474</v>
      </c>
      <c r="B349" s="2" t="s">
        <v>486</v>
      </c>
      <c r="C349" s="2">
        <v>2014</v>
      </c>
      <c r="D349" s="2" t="s">
        <v>599</v>
      </c>
      <c r="E349" s="2" t="s">
        <v>598</v>
      </c>
      <c r="F349" s="2" t="s">
        <v>598</v>
      </c>
      <c r="G349" s="2" t="s">
        <v>598</v>
      </c>
      <c r="H349" s="2" t="s">
        <v>598</v>
      </c>
      <c r="I349" s="2" t="s">
        <v>598</v>
      </c>
      <c r="J349" s="2" t="s">
        <v>599</v>
      </c>
      <c r="K349" s="2" t="s">
        <v>598</v>
      </c>
      <c r="L349" s="2" t="s">
        <v>598</v>
      </c>
      <c r="M349" s="2" t="s">
        <v>598</v>
      </c>
      <c r="N349" s="2" t="s">
        <v>598</v>
      </c>
      <c r="O349" s="2" t="s">
        <v>598</v>
      </c>
      <c r="P349" s="2" t="s">
        <v>598</v>
      </c>
      <c r="Q349" s="2" t="s">
        <v>599</v>
      </c>
      <c r="R349" s="2" t="s">
        <v>598</v>
      </c>
      <c r="S349" s="2" t="s">
        <v>598</v>
      </c>
      <c r="T349" s="2" t="s">
        <v>598</v>
      </c>
      <c r="U349" s="2" t="s">
        <v>598</v>
      </c>
      <c r="V349" s="2" t="s">
        <v>598</v>
      </c>
      <c r="Y349" s="20">
        <f t="shared" si="5"/>
        <v>0</v>
      </c>
    </row>
    <row r="350" spans="1:25" ht="15" customHeight="1" x14ac:dyDescent="0.25">
      <c r="A350" s="2" t="s">
        <v>487</v>
      </c>
      <c r="B350" s="2" t="s">
        <v>488</v>
      </c>
      <c r="C350" s="2">
        <v>2014</v>
      </c>
      <c r="D350" s="2" t="s">
        <v>722</v>
      </c>
      <c r="E350" s="2" t="s">
        <v>658</v>
      </c>
      <c r="F350" s="2">
        <v>2.7</v>
      </c>
      <c r="G350" s="2" t="s">
        <v>598</v>
      </c>
      <c r="H350" s="2" t="s">
        <v>598</v>
      </c>
      <c r="I350" s="2" t="s">
        <v>598</v>
      </c>
      <c r="J350" s="2" t="s">
        <v>599</v>
      </c>
      <c r="K350" s="2" t="s">
        <v>598</v>
      </c>
      <c r="L350" s="2" t="s">
        <v>598</v>
      </c>
      <c r="M350" s="2" t="s">
        <v>598</v>
      </c>
      <c r="N350" s="2" t="s">
        <v>598</v>
      </c>
      <c r="O350" s="2" t="s">
        <v>598</v>
      </c>
      <c r="P350" s="2" t="s">
        <v>598</v>
      </c>
      <c r="Q350" s="2" t="s">
        <v>599</v>
      </c>
      <c r="R350" s="2" t="s">
        <v>598</v>
      </c>
      <c r="S350" s="2" t="s">
        <v>598</v>
      </c>
      <c r="T350" s="2" t="s">
        <v>598</v>
      </c>
      <c r="U350" s="2" t="s">
        <v>598</v>
      </c>
      <c r="V350" s="2" t="s">
        <v>598</v>
      </c>
      <c r="Y350" s="20">
        <f t="shared" si="5"/>
        <v>2.7</v>
      </c>
    </row>
    <row r="351" spans="1:25" ht="15" customHeight="1" x14ac:dyDescent="0.25">
      <c r="A351" s="2" t="s">
        <v>487</v>
      </c>
      <c r="B351" s="2" t="s">
        <v>489</v>
      </c>
      <c r="C351" s="2">
        <v>2014</v>
      </c>
      <c r="D351" s="2" t="s">
        <v>599</v>
      </c>
      <c r="E351" s="2" t="s">
        <v>598</v>
      </c>
      <c r="F351" s="2" t="s">
        <v>598</v>
      </c>
      <c r="G351" s="2" t="s">
        <v>598</v>
      </c>
      <c r="H351" s="2" t="s">
        <v>598</v>
      </c>
      <c r="I351" s="2" t="s">
        <v>598</v>
      </c>
      <c r="J351" s="2" t="s">
        <v>599</v>
      </c>
      <c r="K351" s="2" t="s">
        <v>598</v>
      </c>
      <c r="L351" s="2" t="s">
        <v>598</v>
      </c>
      <c r="M351" s="2" t="s">
        <v>598</v>
      </c>
      <c r="N351" s="2" t="s">
        <v>598</v>
      </c>
      <c r="O351" s="2" t="s">
        <v>598</v>
      </c>
      <c r="P351" s="2" t="s">
        <v>598</v>
      </c>
      <c r="Q351" s="2" t="s">
        <v>599</v>
      </c>
      <c r="R351" s="2" t="s">
        <v>598</v>
      </c>
      <c r="S351" s="2" t="s">
        <v>598</v>
      </c>
      <c r="T351" s="2" t="s">
        <v>598</v>
      </c>
      <c r="U351" s="2" t="s">
        <v>598</v>
      </c>
      <c r="V351" s="2" t="s">
        <v>598</v>
      </c>
      <c r="Y351" s="20">
        <f t="shared" si="5"/>
        <v>0</v>
      </c>
    </row>
    <row r="352" spans="1:25" ht="15" customHeight="1" x14ac:dyDescent="0.25">
      <c r="A352" s="2" t="s">
        <v>487</v>
      </c>
      <c r="B352" s="2" t="s">
        <v>490</v>
      </c>
      <c r="C352" s="2">
        <v>2014</v>
      </c>
      <c r="D352" s="2" t="s">
        <v>599</v>
      </c>
      <c r="E352" s="2" t="s">
        <v>598</v>
      </c>
      <c r="F352" s="2" t="s">
        <v>598</v>
      </c>
      <c r="G352" s="2" t="s">
        <v>598</v>
      </c>
      <c r="H352" s="2" t="s">
        <v>598</v>
      </c>
      <c r="I352" s="2" t="s">
        <v>598</v>
      </c>
      <c r="J352" s="2" t="s">
        <v>599</v>
      </c>
      <c r="K352" s="2" t="s">
        <v>598</v>
      </c>
      <c r="L352" s="2" t="s">
        <v>598</v>
      </c>
      <c r="M352" s="2" t="s">
        <v>598</v>
      </c>
      <c r="N352" s="2" t="s">
        <v>598</v>
      </c>
      <c r="O352" s="2" t="s">
        <v>598</v>
      </c>
      <c r="P352" s="2" t="s">
        <v>598</v>
      </c>
      <c r="Q352" s="2" t="s">
        <v>599</v>
      </c>
      <c r="R352" s="2" t="s">
        <v>598</v>
      </c>
      <c r="S352" s="2" t="s">
        <v>598</v>
      </c>
      <c r="T352" s="2" t="s">
        <v>598</v>
      </c>
      <c r="U352" s="2" t="s">
        <v>598</v>
      </c>
      <c r="V352" s="2" t="s">
        <v>598</v>
      </c>
      <c r="Y352" s="20">
        <f t="shared" si="5"/>
        <v>0</v>
      </c>
    </row>
    <row r="353" spans="1:25" ht="15" customHeight="1" x14ac:dyDescent="0.25">
      <c r="A353" s="2" t="s">
        <v>491</v>
      </c>
      <c r="B353" s="2" t="s">
        <v>492</v>
      </c>
      <c r="C353" s="2">
        <v>2014</v>
      </c>
      <c r="D353" s="2" t="s">
        <v>723</v>
      </c>
      <c r="E353" s="2" t="s">
        <v>658</v>
      </c>
      <c r="F353" s="2">
        <v>5.48</v>
      </c>
      <c r="G353" s="2" t="s">
        <v>666</v>
      </c>
      <c r="H353" s="2" t="s">
        <v>598</v>
      </c>
      <c r="I353" s="2">
        <v>87</v>
      </c>
      <c r="J353" s="2" t="s">
        <v>599</v>
      </c>
      <c r="K353" s="2" t="s">
        <v>598</v>
      </c>
      <c r="L353" s="2" t="s">
        <v>598</v>
      </c>
      <c r="M353" s="2" t="s">
        <v>598</v>
      </c>
      <c r="N353" s="2" t="s">
        <v>598</v>
      </c>
      <c r="O353" s="2" t="s">
        <v>598</v>
      </c>
      <c r="P353" s="2" t="s">
        <v>598</v>
      </c>
      <c r="Q353" s="2" t="s">
        <v>599</v>
      </c>
      <c r="R353" s="2" t="s">
        <v>598</v>
      </c>
      <c r="S353" s="2" t="s">
        <v>598</v>
      </c>
      <c r="T353" s="2" t="s">
        <v>598</v>
      </c>
      <c r="U353" s="2" t="s">
        <v>598</v>
      </c>
      <c r="V353" s="2" t="s">
        <v>598</v>
      </c>
      <c r="Y353" s="20">
        <f t="shared" si="5"/>
        <v>5.48</v>
      </c>
    </row>
    <row r="354" spans="1:25" ht="15" customHeight="1" x14ac:dyDescent="0.25">
      <c r="A354" s="2" t="s">
        <v>491</v>
      </c>
      <c r="B354" s="2" t="s">
        <v>493</v>
      </c>
      <c r="C354" s="2">
        <v>2014</v>
      </c>
      <c r="D354" s="2" t="s">
        <v>599</v>
      </c>
      <c r="E354" s="2" t="s">
        <v>598</v>
      </c>
      <c r="F354" s="2" t="s">
        <v>598</v>
      </c>
      <c r="G354" s="2" t="s">
        <v>598</v>
      </c>
      <c r="H354" s="2" t="s">
        <v>598</v>
      </c>
      <c r="I354" s="2" t="s">
        <v>598</v>
      </c>
      <c r="J354" s="2" t="s">
        <v>599</v>
      </c>
      <c r="K354" s="2" t="s">
        <v>598</v>
      </c>
      <c r="L354" s="2" t="s">
        <v>598</v>
      </c>
      <c r="M354" s="2" t="s">
        <v>598</v>
      </c>
      <c r="N354" s="2" t="s">
        <v>598</v>
      </c>
      <c r="O354" s="2" t="s">
        <v>598</v>
      </c>
      <c r="P354" s="2" t="s">
        <v>598</v>
      </c>
      <c r="Q354" s="2" t="s">
        <v>599</v>
      </c>
      <c r="R354" s="2" t="s">
        <v>598</v>
      </c>
      <c r="S354" s="2" t="s">
        <v>598</v>
      </c>
      <c r="T354" s="2" t="s">
        <v>598</v>
      </c>
      <c r="U354" s="2" t="s">
        <v>598</v>
      </c>
      <c r="V354" s="2" t="s">
        <v>598</v>
      </c>
      <c r="Y354" s="20">
        <f t="shared" si="5"/>
        <v>0</v>
      </c>
    </row>
    <row r="355" spans="1:25" ht="15" customHeight="1" x14ac:dyDescent="0.25">
      <c r="A355" s="2" t="s">
        <v>491</v>
      </c>
      <c r="B355" s="2" t="s">
        <v>494</v>
      </c>
      <c r="C355" s="2">
        <v>2014</v>
      </c>
      <c r="D355" s="2" t="s">
        <v>599</v>
      </c>
      <c r="E355" s="2" t="s">
        <v>598</v>
      </c>
      <c r="F355" s="2" t="s">
        <v>598</v>
      </c>
      <c r="G355" s="2" t="s">
        <v>598</v>
      </c>
      <c r="H355" s="2" t="s">
        <v>598</v>
      </c>
      <c r="I355" s="2" t="s">
        <v>598</v>
      </c>
      <c r="J355" s="2" t="s">
        <v>599</v>
      </c>
      <c r="K355" s="2" t="s">
        <v>598</v>
      </c>
      <c r="L355" s="2" t="s">
        <v>598</v>
      </c>
      <c r="M355" s="2" t="s">
        <v>598</v>
      </c>
      <c r="N355" s="2" t="s">
        <v>598</v>
      </c>
      <c r="O355" s="2" t="s">
        <v>598</v>
      </c>
      <c r="P355" s="2" t="s">
        <v>598</v>
      </c>
      <c r="Q355" s="2" t="s">
        <v>599</v>
      </c>
      <c r="R355" s="2" t="s">
        <v>598</v>
      </c>
      <c r="S355" s="2" t="s">
        <v>598</v>
      </c>
      <c r="T355" s="2" t="s">
        <v>598</v>
      </c>
      <c r="U355" s="2" t="s">
        <v>598</v>
      </c>
      <c r="V355" s="2" t="s">
        <v>598</v>
      </c>
      <c r="Y355" s="20">
        <f t="shared" si="5"/>
        <v>0</v>
      </c>
    </row>
    <row r="356" spans="1:25" ht="15" customHeight="1" x14ac:dyDescent="0.25">
      <c r="A356" s="2" t="s">
        <v>491</v>
      </c>
      <c r="B356" s="2" t="s">
        <v>495</v>
      </c>
      <c r="C356" s="2">
        <v>2014</v>
      </c>
      <c r="D356" s="2" t="s">
        <v>599</v>
      </c>
      <c r="E356" s="2" t="s">
        <v>598</v>
      </c>
      <c r="F356" s="2" t="s">
        <v>598</v>
      </c>
      <c r="G356" s="2" t="s">
        <v>598</v>
      </c>
      <c r="H356" s="2" t="s">
        <v>598</v>
      </c>
      <c r="I356" s="2" t="s">
        <v>598</v>
      </c>
      <c r="J356" s="2" t="s">
        <v>599</v>
      </c>
      <c r="K356" s="2" t="s">
        <v>598</v>
      </c>
      <c r="L356" s="2" t="s">
        <v>598</v>
      </c>
      <c r="M356" s="2" t="s">
        <v>598</v>
      </c>
      <c r="N356" s="2" t="s">
        <v>598</v>
      </c>
      <c r="O356" s="2" t="s">
        <v>598</v>
      </c>
      <c r="P356" s="2" t="s">
        <v>598</v>
      </c>
      <c r="Q356" s="2" t="s">
        <v>599</v>
      </c>
      <c r="R356" s="2" t="s">
        <v>598</v>
      </c>
      <c r="S356" s="2" t="s">
        <v>598</v>
      </c>
      <c r="T356" s="2" t="s">
        <v>598</v>
      </c>
      <c r="U356" s="2" t="s">
        <v>598</v>
      </c>
      <c r="V356" s="2" t="s">
        <v>598</v>
      </c>
      <c r="Y356" s="20">
        <f t="shared" si="5"/>
        <v>0</v>
      </c>
    </row>
    <row r="357" spans="1:25" ht="15" customHeight="1" x14ac:dyDescent="0.25">
      <c r="A357" s="2" t="s">
        <v>491</v>
      </c>
      <c r="B357" s="2" t="s">
        <v>496</v>
      </c>
      <c r="C357" s="2">
        <v>2014</v>
      </c>
      <c r="D357" s="2" t="s">
        <v>599</v>
      </c>
      <c r="E357" s="2" t="s">
        <v>598</v>
      </c>
      <c r="F357" s="2" t="s">
        <v>598</v>
      </c>
      <c r="G357" s="2" t="s">
        <v>598</v>
      </c>
      <c r="H357" s="2" t="s">
        <v>598</v>
      </c>
      <c r="I357" s="2" t="s">
        <v>598</v>
      </c>
      <c r="J357" s="2" t="s">
        <v>599</v>
      </c>
      <c r="K357" s="2" t="s">
        <v>598</v>
      </c>
      <c r="L357" s="2" t="s">
        <v>598</v>
      </c>
      <c r="M357" s="2" t="s">
        <v>598</v>
      </c>
      <c r="N357" s="2" t="s">
        <v>598</v>
      </c>
      <c r="O357" s="2" t="s">
        <v>598</v>
      </c>
      <c r="P357" s="2" t="s">
        <v>598</v>
      </c>
      <c r="Q357" s="2" t="s">
        <v>599</v>
      </c>
      <c r="R357" s="2" t="s">
        <v>598</v>
      </c>
      <c r="S357" s="2" t="s">
        <v>598</v>
      </c>
      <c r="T357" s="2" t="s">
        <v>598</v>
      </c>
      <c r="U357" s="2" t="s">
        <v>598</v>
      </c>
      <c r="V357" s="2" t="s">
        <v>598</v>
      </c>
      <c r="Y357" s="20">
        <f t="shared" si="5"/>
        <v>0</v>
      </c>
    </row>
    <row r="358" spans="1:25" ht="15" customHeight="1" x14ac:dyDescent="0.25">
      <c r="A358" s="2" t="s">
        <v>497</v>
      </c>
      <c r="B358" s="2" t="s">
        <v>498</v>
      </c>
      <c r="C358" s="2">
        <v>2014</v>
      </c>
      <c r="D358" s="2" t="s">
        <v>599</v>
      </c>
      <c r="E358" s="2" t="s">
        <v>598</v>
      </c>
      <c r="F358" s="2" t="s">
        <v>598</v>
      </c>
      <c r="G358" s="2" t="s">
        <v>598</v>
      </c>
      <c r="H358" s="2" t="s">
        <v>598</v>
      </c>
      <c r="I358" s="2" t="s">
        <v>598</v>
      </c>
      <c r="J358" s="2" t="s">
        <v>599</v>
      </c>
      <c r="K358" s="2" t="s">
        <v>598</v>
      </c>
      <c r="L358" s="2" t="s">
        <v>598</v>
      </c>
      <c r="M358" s="2" t="s">
        <v>598</v>
      </c>
      <c r="N358" s="2" t="s">
        <v>598</v>
      </c>
      <c r="O358" s="2" t="s">
        <v>598</v>
      </c>
      <c r="P358" s="2" t="s">
        <v>598</v>
      </c>
      <c r="Q358" s="2" t="s">
        <v>599</v>
      </c>
      <c r="R358" s="2" t="s">
        <v>598</v>
      </c>
      <c r="S358" s="2" t="s">
        <v>598</v>
      </c>
      <c r="T358" s="2" t="s">
        <v>598</v>
      </c>
      <c r="U358" s="2" t="s">
        <v>598</v>
      </c>
      <c r="V358" s="2" t="s">
        <v>598</v>
      </c>
      <c r="Y358" s="20">
        <f t="shared" si="5"/>
        <v>0</v>
      </c>
    </row>
    <row r="359" spans="1:25" ht="15" customHeight="1" x14ac:dyDescent="0.25">
      <c r="A359" s="2" t="s">
        <v>497</v>
      </c>
      <c r="B359" s="2" t="s">
        <v>499</v>
      </c>
      <c r="C359" s="2">
        <v>2014</v>
      </c>
      <c r="D359" s="2" t="s">
        <v>724</v>
      </c>
      <c r="E359" s="2" t="s">
        <v>658</v>
      </c>
      <c r="F359" s="2">
        <v>131.19999999999999</v>
      </c>
      <c r="G359" s="2" t="s">
        <v>666</v>
      </c>
      <c r="H359" s="2">
        <v>4.0999999999999996</v>
      </c>
      <c r="I359" s="2" t="s">
        <v>598</v>
      </c>
      <c r="J359" s="2" t="s">
        <v>599</v>
      </c>
      <c r="K359" s="2" t="s">
        <v>598</v>
      </c>
      <c r="L359" s="2" t="s">
        <v>598</v>
      </c>
      <c r="M359" s="2" t="s">
        <v>598</v>
      </c>
      <c r="N359" s="2" t="s">
        <v>598</v>
      </c>
      <c r="O359" s="2" t="s">
        <v>598</v>
      </c>
      <c r="P359" s="2" t="s">
        <v>598</v>
      </c>
      <c r="Q359" s="2" t="s">
        <v>599</v>
      </c>
      <c r="R359" s="2" t="s">
        <v>598</v>
      </c>
      <c r="S359" s="2" t="s">
        <v>598</v>
      </c>
      <c r="T359" s="2" t="s">
        <v>598</v>
      </c>
      <c r="U359" s="2" t="s">
        <v>598</v>
      </c>
      <c r="V359" s="2" t="s">
        <v>598</v>
      </c>
      <c r="Y359" s="20">
        <f t="shared" si="5"/>
        <v>135.29999999999998</v>
      </c>
    </row>
    <row r="360" spans="1:25" ht="15" customHeight="1" x14ac:dyDescent="0.25">
      <c r="A360" s="2" t="s">
        <v>497</v>
      </c>
      <c r="B360" s="2" t="s">
        <v>500</v>
      </c>
      <c r="C360" s="2">
        <v>2014</v>
      </c>
      <c r="D360" s="2" t="s">
        <v>599</v>
      </c>
      <c r="E360" s="2" t="s">
        <v>598</v>
      </c>
      <c r="F360" s="2" t="s">
        <v>598</v>
      </c>
      <c r="G360" s="2" t="s">
        <v>598</v>
      </c>
      <c r="H360" s="2" t="s">
        <v>598</v>
      </c>
      <c r="I360" s="2" t="s">
        <v>598</v>
      </c>
      <c r="J360" s="2" t="s">
        <v>599</v>
      </c>
      <c r="K360" s="2" t="s">
        <v>598</v>
      </c>
      <c r="L360" s="2" t="s">
        <v>598</v>
      </c>
      <c r="M360" s="2" t="s">
        <v>598</v>
      </c>
      <c r="N360" s="2" t="s">
        <v>598</v>
      </c>
      <c r="O360" s="2" t="s">
        <v>598</v>
      </c>
      <c r="P360" s="2" t="s">
        <v>598</v>
      </c>
      <c r="Q360" s="2" t="s">
        <v>599</v>
      </c>
      <c r="R360" s="2" t="s">
        <v>598</v>
      </c>
      <c r="S360" s="2" t="s">
        <v>598</v>
      </c>
      <c r="T360" s="2" t="s">
        <v>598</v>
      </c>
      <c r="U360" s="2" t="s">
        <v>598</v>
      </c>
      <c r="V360" s="2" t="s">
        <v>598</v>
      </c>
      <c r="Y360" s="20">
        <f t="shared" si="5"/>
        <v>0</v>
      </c>
    </row>
    <row r="361" spans="1:25" ht="15" customHeight="1" x14ac:dyDescent="0.25">
      <c r="A361" s="2" t="s">
        <v>501</v>
      </c>
      <c r="B361" s="2" t="s">
        <v>502</v>
      </c>
      <c r="C361" s="2">
        <v>2014</v>
      </c>
      <c r="D361" s="2" t="s">
        <v>725</v>
      </c>
      <c r="E361" s="2" t="s">
        <v>658</v>
      </c>
      <c r="F361" s="2">
        <v>4.3499999999999996</v>
      </c>
      <c r="G361" s="2" t="s">
        <v>598</v>
      </c>
      <c r="H361" s="2" t="s">
        <v>598</v>
      </c>
      <c r="I361" s="2" t="s">
        <v>598</v>
      </c>
      <c r="J361" s="2" t="s">
        <v>599</v>
      </c>
      <c r="K361" s="2" t="s">
        <v>598</v>
      </c>
      <c r="L361" s="2" t="s">
        <v>598</v>
      </c>
      <c r="M361" s="2" t="s">
        <v>598</v>
      </c>
      <c r="N361" s="2" t="s">
        <v>598</v>
      </c>
      <c r="O361" s="2" t="s">
        <v>598</v>
      </c>
      <c r="P361" s="2" t="s">
        <v>598</v>
      </c>
      <c r="Q361" s="2" t="s">
        <v>599</v>
      </c>
      <c r="R361" s="2" t="s">
        <v>598</v>
      </c>
      <c r="S361" s="2" t="s">
        <v>598</v>
      </c>
      <c r="T361" s="2" t="s">
        <v>598</v>
      </c>
      <c r="U361" s="2" t="s">
        <v>598</v>
      </c>
      <c r="V361" s="2" t="s">
        <v>598</v>
      </c>
      <c r="Y361" s="20">
        <f t="shared" si="5"/>
        <v>4.3499999999999996</v>
      </c>
    </row>
    <row r="362" spans="1:25" ht="15" customHeight="1" x14ac:dyDescent="0.25">
      <c r="A362" s="2" t="s">
        <v>501</v>
      </c>
      <c r="B362" s="2" t="s">
        <v>503</v>
      </c>
      <c r="C362" s="2">
        <v>2014</v>
      </c>
      <c r="D362" s="2" t="s">
        <v>599</v>
      </c>
      <c r="E362" s="2" t="s">
        <v>598</v>
      </c>
      <c r="F362" s="2" t="s">
        <v>598</v>
      </c>
      <c r="G362" s="2" t="s">
        <v>598</v>
      </c>
      <c r="H362" s="2" t="s">
        <v>598</v>
      </c>
      <c r="I362" s="2" t="s">
        <v>598</v>
      </c>
      <c r="J362" s="2" t="s">
        <v>599</v>
      </c>
      <c r="K362" s="2" t="s">
        <v>598</v>
      </c>
      <c r="L362" s="2" t="s">
        <v>598</v>
      </c>
      <c r="M362" s="2" t="s">
        <v>598</v>
      </c>
      <c r="N362" s="2" t="s">
        <v>598</v>
      </c>
      <c r="O362" s="2" t="s">
        <v>598</v>
      </c>
      <c r="P362" s="2" t="s">
        <v>598</v>
      </c>
      <c r="Q362" s="2" t="s">
        <v>599</v>
      </c>
      <c r="R362" s="2" t="s">
        <v>598</v>
      </c>
      <c r="S362" s="2" t="s">
        <v>598</v>
      </c>
      <c r="T362" s="2" t="s">
        <v>598</v>
      </c>
      <c r="U362" s="2" t="s">
        <v>598</v>
      </c>
      <c r="V362" s="2" t="s">
        <v>598</v>
      </c>
      <c r="Y362" s="20">
        <f t="shared" si="5"/>
        <v>0</v>
      </c>
    </row>
    <row r="363" spans="1:25" ht="15" customHeight="1" x14ac:dyDescent="0.25">
      <c r="A363" s="2" t="s">
        <v>501</v>
      </c>
      <c r="B363" s="2" t="s">
        <v>504</v>
      </c>
      <c r="C363" s="2">
        <v>2014</v>
      </c>
      <c r="D363" s="2" t="s">
        <v>599</v>
      </c>
      <c r="E363" s="2" t="s">
        <v>598</v>
      </c>
      <c r="F363" s="2" t="s">
        <v>598</v>
      </c>
      <c r="G363" s="2" t="s">
        <v>598</v>
      </c>
      <c r="H363" s="2" t="s">
        <v>598</v>
      </c>
      <c r="I363" s="2" t="s">
        <v>598</v>
      </c>
      <c r="J363" s="2" t="s">
        <v>599</v>
      </c>
      <c r="K363" s="2" t="s">
        <v>598</v>
      </c>
      <c r="L363" s="2" t="s">
        <v>598</v>
      </c>
      <c r="M363" s="2" t="s">
        <v>598</v>
      </c>
      <c r="N363" s="2" t="s">
        <v>598</v>
      </c>
      <c r="O363" s="2" t="s">
        <v>598</v>
      </c>
      <c r="P363" s="2" t="s">
        <v>598</v>
      </c>
      <c r="Q363" s="2" t="s">
        <v>599</v>
      </c>
      <c r="R363" s="2" t="s">
        <v>598</v>
      </c>
      <c r="S363" s="2" t="s">
        <v>598</v>
      </c>
      <c r="T363" s="2" t="s">
        <v>598</v>
      </c>
      <c r="U363" s="2" t="s">
        <v>598</v>
      </c>
      <c r="V363" s="2" t="s">
        <v>598</v>
      </c>
      <c r="Y363" s="20">
        <f t="shared" si="5"/>
        <v>0</v>
      </c>
    </row>
    <row r="364" spans="1:25" ht="15" customHeight="1" x14ac:dyDescent="0.25">
      <c r="A364" s="2" t="s">
        <v>501</v>
      </c>
      <c r="B364" s="2" t="s">
        <v>505</v>
      </c>
      <c r="C364" s="2">
        <v>2014</v>
      </c>
      <c r="D364" s="2" t="s">
        <v>726</v>
      </c>
      <c r="E364" s="2" t="s">
        <v>658</v>
      </c>
      <c r="F364" s="2">
        <v>1.0369999999999999</v>
      </c>
      <c r="G364" s="2" t="s">
        <v>666</v>
      </c>
      <c r="H364" s="2">
        <v>0.17699999999999999</v>
      </c>
      <c r="I364" s="2">
        <v>89</v>
      </c>
      <c r="J364" s="2" t="s">
        <v>599</v>
      </c>
      <c r="K364" s="2" t="s">
        <v>598</v>
      </c>
      <c r="L364" s="2" t="s">
        <v>598</v>
      </c>
      <c r="M364" s="2" t="s">
        <v>598</v>
      </c>
      <c r="N364" s="2" t="s">
        <v>598</v>
      </c>
      <c r="O364" s="2" t="s">
        <v>598</v>
      </c>
      <c r="P364" s="2" t="s">
        <v>598</v>
      </c>
      <c r="Q364" s="2" t="s">
        <v>599</v>
      </c>
      <c r="R364" s="2" t="s">
        <v>598</v>
      </c>
      <c r="S364" s="2" t="s">
        <v>598</v>
      </c>
      <c r="T364" s="2" t="s">
        <v>598</v>
      </c>
      <c r="U364" s="2" t="s">
        <v>598</v>
      </c>
      <c r="V364" s="2" t="s">
        <v>598</v>
      </c>
      <c r="Y364" s="20">
        <f t="shared" si="5"/>
        <v>1.214</v>
      </c>
    </row>
    <row r="365" spans="1:25" ht="15" customHeight="1" x14ac:dyDescent="0.25">
      <c r="A365" s="2" t="s">
        <v>501</v>
      </c>
      <c r="B365" s="2" t="s">
        <v>506</v>
      </c>
      <c r="C365" s="2">
        <v>2014</v>
      </c>
      <c r="D365" s="2" t="s">
        <v>599</v>
      </c>
      <c r="E365" s="2" t="s">
        <v>598</v>
      </c>
      <c r="F365" s="2" t="s">
        <v>598</v>
      </c>
      <c r="G365" s="2" t="s">
        <v>598</v>
      </c>
      <c r="H365" s="2" t="s">
        <v>598</v>
      </c>
      <c r="I365" s="2" t="s">
        <v>598</v>
      </c>
      <c r="J365" s="2" t="s">
        <v>599</v>
      </c>
      <c r="K365" s="2" t="s">
        <v>598</v>
      </c>
      <c r="L365" s="2" t="s">
        <v>598</v>
      </c>
      <c r="M365" s="2" t="s">
        <v>598</v>
      </c>
      <c r="N365" s="2" t="s">
        <v>598</v>
      </c>
      <c r="O365" s="2" t="s">
        <v>598</v>
      </c>
      <c r="P365" s="2" t="s">
        <v>598</v>
      </c>
      <c r="Q365" s="2" t="s">
        <v>599</v>
      </c>
      <c r="R365" s="2" t="s">
        <v>598</v>
      </c>
      <c r="S365" s="2" t="s">
        <v>598</v>
      </c>
      <c r="T365" s="2" t="s">
        <v>598</v>
      </c>
      <c r="U365" s="2" t="s">
        <v>598</v>
      </c>
      <c r="V365" s="2" t="s">
        <v>598</v>
      </c>
      <c r="Y365" s="20">
        <f t="shared" si="5"/>
        <v>0</v>
      </c>
    </row>
    <row r="366" spans="1:25" ht="15" customHeight="1" x14ac:dyDescent="0.25">
      <c r="A366" s="2" t="s">
        <v>501</v>
      </c>
      <c r="B366" s="2" t="s">
        <v>507</v>
      </c>
      <c r="C366" s="2">
        <v>2014</v>
      </c>
      <c r="D366" s="2" t="s">
        <v>727</v>
      </c>
      <c r="E366" s="2" t="s">
        <v>683</v>
      </c>
      <c r="F366" s="2">
        <v>1.8660000000000001</v>
      </c>
      <c r="G366" s="2" t="s">
        <v>598</v>
      </c>
      <c r="H366" s="2" t="s">
        <v>598</v>
      </c>
      <c r="I366" s="2" t="s">
        <v>598</v>
      </c>
      <c r="J366" s="2" t="s">
        <v>599</v>
      </c>
      <c r="K366" s="2" t="s">
        <v>598</v>
      </c>
      <c r="L366" s="2" t="s">
        <v>598</v>
      </c>
      <c r="M366" s="2" t="s">
        <v>598</v>
      </c>
      <c r="N366" s="2" t="s">
        <v>598</v>
      </c>
      <c r="O366" s="2" t="s">
        <v>598</v>
      </c>
      <c r="P366" s="2" t="s">
        <v>598</v>
      </c>
      <c r="Q366" s="2" t="s">
        <v>599</v>
      </c>
      <c r="R366" s="2" t="s">
        <v>598</v>
      </c>
      <c r="S366" s="2" t="s">
        <v>598</v>
      </c>
      <c r="T366" s="2" t="s">
        <v>598</v>
      </c>
      <c r="U366" s="2" t="s">
        <v>598</v>
      </c>
      <c r="V366" s="2" t="s">
        <v>598</v>
      </c>
      <c r="Y366" s="20">
        <f t="shared" si="5"/>
        <v>1.8660000000000001</v>
      </c>
    </row>
    <row r="367" spans="1:25" ht="15" customHeight="1" x14ac:dyDescent="0.25">
      <c r="A367" s="2" t="s">
        <v>501</v>
      </c>
      <c r="B367" s="2" t="s">
        <v>508</v>
      </c>
      <c r="C367" s="2">
        <v>2014</v>
      </c>
      <c r="D367" s="2" t="s">
        <v>599</v>
      </c>
      <c r="E367" s="2" t="s">
        <v>598</v>
      </c>
      <c r="F367" s="2" t="s">
        <v>598</v>
      </c>
      <c r="G367" s="2" t="s">
        <v>598</v>
      </c>
      <c r="H367" s="2" t="s">
        <v>598</v>
      </c>
      <c r="I367" s="2" t="s">
        <v>598</v>
      </c>
      <c r="J367" s="2" t="s">
        <v>599</v>
      </c>
      <c r="K367" s="2" t="s">
        <v>598</v>
      </c>
      <c r="L367" s="2" t="s">
        <v>598</v>
      </c>
      <c r="M367" s="2" t="s">
        <v>598</v>
      </c>
      <c r="N367" s="2" t="s">
        <v>598</v>
      </c>
      <c r="O367" s="2" t="s">
        <v>598</v>
      </c>
      <c r="P367" s="2" t="s">
        <v>598</v>
      </c>
      <c r="Q367" s="2" t="s">
        <v>599</v>
      </c>
      <c r="R367" s="2" t="s">
        <v>598</v>
      </c>
      <c r="S367" s="2" t="s">
        <v>598</v>
      </c>
      <c r="T367" s="2" t="s">
        <v>598</v>
      </c>
      <c r="U367" s="2" t="s">
        <v>598</v>
      </c>
      <c r="V367" s="2" t="s">
        <v>598</v>
      </c>
      <c r="Y367" s="20">
        <f t="shared" si="5"/>
        <v>0</v>
      </c>
    </row>
    <row r="368" spans="1:25" ht="15" customHeight="1" x14ac:dyDescent="0.25">
      <c r="A368" s="2" t="s">
        <v>501</v>
      </c>
      <c r="B368" s="2" t="s">
        <v>509</v>
      </c>
      <c r="C368" s="2">
        <v>2014</v>
      </c>
      <c r="D368" s="2" t="s">
        <v>599</v>
      </c>
      <c r="E368" s="2" t="s">
        <v>598</v>
      </c>
      <c r="F368" s="2" t="s">
        <v>598</v>
      </c>
      <c r="G368" s="2" t="s">
        <v>598</v>
      </c>
      <c r="H368" s="2" t="s">
        <v>598</v>
      </c>
      <c r="I368" s="2" t="s">
        <v>598</v>
      </c>
      <c r="J368" s="2" t="s">
        <v>599</v>
      </c>
      <c r="K368" s="2" t="s">
        <v>598</v>
      </c>
      <c r="L368" s="2" t="s">
        <v>598</v>
      </c>
      <c r="M368" s="2" t="s">
        <v>598</v>
      </c>
      <c r="N368" s="2" t="s">
        <v>598</v>
      </c>
      <c r="O368" s="2" t="s">
        <v>598</v>
      </c>
      <c r="P368" s="2" t="s">
        <v>598</v>
      </c>
      <c r="Q368" s="2" t="s">
        <v>599</v>
      </c>
      <c r="R368" s="2" t="s">
        <v>598</v>
      </c>
      <c r="S368" s="2" t="s">
        <v>598</v>
      </c>
      <c r="T368" s="2" t="s">
        <v>598</v>
      </c>
      <c r="U368" s="2" t="s">
        <v>598</v>
      </c>
      <c r="V368" s="2" t="s">
        <v>598</v>
      </c>
      <c r="Y368" s="20">
        <f t="shared" si="5"/>
        <v>0</v>
      </c>
    </row>
    <row r="369" spans="1:25" ht="15" customHeight="1" x14ac:dyDescent="0.25">
      <c r="A369" s="2" t="s">
        <v>501</v>
      </c>
      <c r="B369" s="2" t="s">
        <v>510</v>
      </c>
      <c r="C369" s="2">
        <v>2014</v>
      </c>
      <c r="D369" s="2" t="s">
        <v>599</v>
      </c>
      <c r="E369" s="2" t="s">
        <v>598</v>
      </c>
      <c r="F369" s="2" t="s">
        <v>598</v>
      </c>
      <c r="G369" s="2" t="s">
        <v>598</v>
      </c>
      <c r="H369" s="2" t="s">
        <v>598</v>
      </c>
      <c r="I369" s="2" t="s">
        <v>598</v>
      </c>
      <c r="J369" s="2" t="s">
        <v>599</v>
      </c>
      <c r="K369" s="2" t="s">
        <v>598</v>
      </c>
      <c r="L369" s="2" t="s">
        <v>598</v>
      </c>
      <c r="M369" s="2" t="s">
        <v>598</v>
      </c>
      <c r="N369" s="2" t="s">
        <v>598</v>
      </c>
      <c r="O369" s="2" t="s">
        <v>598</v>
      </c>
      <c r="P369" s="2" t="s">
        <v>598</v>
      </c>
      <c r="Q369" s="2" t="s">
        <v>599</v>
      </c>
      <c r="R369" s="2" t="s">
        <v>598</v>
      </c>
      <c r="S369" s="2" t="s">
        <v>598</v>
      </c>
      <c r="T369" s="2" t="s">
        <v>598</v>
      </c>
      <c r="U369" s="2" t="s">
        <v>598</v>
      </c>
      <c r="V369" s="2" t="s">
        <v>598</v>
      </c>
      <c r="Y369" s="20">
        <f t="shared" si="5"/>
        <v>0</v>
      </c>
    </row>
    <row r="370" spans="1:25" ht="15" customHeight="1" x14ac:dyDescent="0.25">
      <c r="A370" s="2" t="s">
        <v>501</v>
      </c>
      <c r="B370" s="2" t="s">
        <v>511</v>
      </c>
      <c r="C370" s="2">
        <v>2014</v>
      </c>
      <c r="D370" s="2" t="s">
        <v>728</v>
      </c>
      <c r="E370" s="2" t="s">
        <v>658</v>
      </c>
      <c r="F370" s="2">
        <v>2.9159999999999999</v>
      </c>
      <c r="G370" s="2" t="s">
        <v>678</v>
      </c>
      <c r="H370" s="2">
        <v>0.246</v>
      </c>
      <c r="I370" s="2" t="s">
        <v>598</v>
      </c>
      <c r="J370" s="2" t="s">
        <v>599</v>
      </c>
      <c r="K370" s="2" t="s">
        <v>598</v>
      </c>
      <c r="L370" s="2" t="s">
        <v>598</v>
      </c>
      <c r="M370" s="2" t="s">
        <v>598</v>
      </c>
      <c r="N370" s="2" t="s">
        <v>598</v>
      </c>
      <c r="O370" s="2" t="s">
        <v>598</v>
      </c>
      <c r="P370" s="2" t="s">
        <v>598</v>
      </c>
      <c r="Q370" s="2" t="s">
        <v>599</v>
      </c>
      <c r="R370" s="2" t="s">
        <v>598</v>
      </c>
      <c r="S370" s="2" t="s">
        <v>598</v>
      </c>
      <c r="T370" s="2" t="s">
        <v>598</v>
      </c>
      <c r="U370" s="2" t="s">
        <v>598</v>
      </c>
      <c r="V370" s="2" t="s">
        <v>598</v>
      </c>
      <c r="Y370" s="20">
        <f t="shared" si="5"/>
        <v>3.1619999999999999</v>
      </c>
    </row>
    <row r="371" spans="1:25" ht="15" customHeight="1" x14ac:dyDescent="0.25">
      <c r="A371" s="2" t="s">
        <v>501</v>
      </c>
      <c r="B371" s="2" t="s">
        <v>512</v>
      </c>
      <c r="C371" s="2">
        <v>2014</v>
      </c>
      <c r="D371" s="2" t="s">
        <v>599</v>
      </c>
      <c r="E371" s="2" t="s">
        <v>598</v>
      </c>
      <c r="F371" s="2" t="s">
        <v>598</v>
      </c>
      <c r="G371" s="2" t="s">
        <v>598</v>
      </c>
      <c r="H371" s="2" t="s">
        <v>598</v>
      </c>
      <c r="I371" s="2" t="s">
        <v>598</v>
      </c>
      <c r="J371" s="2" t="s">
        <v>599</v>
      </c>
      <c r="K371" s="2" t="s">
        <v>598</v>
      </c>
      <c r="L371" s="2" t="s">
        <v>598</v>
      </c>
      <c r="M371" s="2" t="s">
        <v>598</v>
      </c>
      <c r="N371" s="2" t="s">
        <v>598</v>
      </c>
      <c r="O371" s="2" t="s">
        <v>598</v>
      </c>
      <c r="P371" s="2" t="s">
        <v>598</v>
      </c>
      <c r="Q371" s="2" t="s">
        <v>599</v>
      </c>
      <c r="R371" s="2" t="s">
        <v>598</v>
      </c>
      <c r="S371" s="2" t="s">
        <v>598</v>
      </c>
      <c r="T371" s="2" t="s">
        <v>598</v>
      </c>
      <c r="U371" s="2" t="s">
        <v>598</v>
      </c>
      <c r="V371" s="2" t="s">
        <v>598</v>
      </c>
      <c r="Y371" s="20">
        <f t="shared" si="5"/>
        <v>0</v>
      </c>
    </row>
    <row r="372" spans="1:25" ht="15" customHeight="1" x14ac:dyDescent="0.25">
      <c r="A372" s="2" t="s">
        <v>501</v>
      </c>
      <c r="B372" s="2" t="s">
        <v>513</v>
      </c>
      <c r="C372" s="2">
        <v>2014</v>
      </c>
      <c r="D372" s="2" t="s">
        <v>599</v>
      </c>
      <c r="E372" s="2" t="s">
        <v>598</v>
      </c>
      <c r="F372" s="2" t="s">
        <v>598</v>
      </c>
      <c r="G372" s="2" t="s">
        <v>598</v>
      </c>
      <c r="H372" s="2" t="s">
        <v>598</v>
      </c>
      <c r="I372" s="2" t="s">
        <v>598</v>
      </c>
      <c r="J372" s="2" t="s">
        <v>599</v>
      </c>
      <c r="K372" s="2" t="s">
        <v>598</v>
      </c>
      <c r="L372" s="2" t="s">
        <v>598</v>
      </c>
      <c r="M372" s="2" t="s">
        <v>598</v>
      </c>
      <c r="N372" s="2" t="s">
        <v>598</v>
      </c>
      <c r="O372" s="2" t="s">
        <v>598</v>
      </c>
      <c r="P372" s="2" t="s">
        <v>598</v>
      </c>
      <c r="Q372" s="2" t="s">
        <v>599</v>
      </c>
      <c r="R372" s="2" t="s">
        <v>598</v>
      </c>
      <c r="S372" s="2" t="s">
        <v>598</v>
      </c>
      <c r="T372" s="2" t="s">
        <v>598</v>
      </c>
      <c r="U372" s="2" t="s">
        <v>598</v>
      </c>
      <c r="V372" s="2" t="s">
        <v>598</v>
      </c>
      <c r="Y372" s="20">
        <f t="shared" si="5"/>
        <v>0</v>
      </c>
    </row>
    <row r="373" spans="1:25" ht="15" customHeight="1" x14ac:dyDescent="0.25">
      <c r="A373" s="2" t="s">
        <v>501</v>
      </c>
      <c r="B373" s="2" t="s">
        <v>514</v>
      </c>
      <c r="C373" s="2">
        <v>2014</v>
      </c>
      <c r="D373" s="2" t="s">
        <v>599</v>
      </c>
      <c r="E373" s="2" t="s">
        <v>598</v>
      </c>
      <c r="F373" s="2" t="s">
        <v>598</v>
      </c>
      <c r="G373" s="2" t="s">
        <v>598</v>
      </c>
      <c r="H373" s="2" t="s">
        <v>598</v>
      </c>
      <c r="I373" s="2" t="s">
        <v>598</v>
      </c>
      <c r="J373" s="2" t="s">
        <v>613</v>
      </c>
      <c r="K373" s="2" t="s">
        <v>598</v>
      </c>
      <c r="L373" s="2" t="s">
        <v>598</v>
      </c>
      <c r="M373" s="2" t="s">
        <v>598</v>
      </c>
      <c r="N373" s="2" t="s">
        <v>598</v>
      </c>
      <c r="O373" s="2" t="s">
        <v>598</v>
      </c>
      <c r="P373" s="2" t="s">
        <v>598</v>
      </c>
      <c r="Q373" s="2" t="s">
        <v>613</v>
      </c>
      <c r="R373" s="2" t="s">
        <v>598</v>
      </c>
      <c r="S373" s="2" t="s">
        <v>598</v>
      </c>
      <c r="T373" s="2" t="s">
        <v>598</v>
      </c>
      <c r="U373" s="2" t="s">
        <v>598</v>
      </c>
      <c r="V373" s="2" t="s">
        <v>598</v>
      </c>
      <c r="Y373" s="20">
        <f t="shared" si="5"/>
        <v>0</v>
      </c>
    </row>
    <row r="374" spans="1:25" ht="15" customHeight="1" x14ac:dyDescent="0.25">
      <c r="A374" s="2" t="s">
        <v>501</v>
      </c>
      <c r="B374" s="2" t="s">
        <v>515</v>
      </c>
      <c r="C374" s="2">
        <v>2014</v>
      </c>
      <c r="D374" s="2" t="s">
        <v>599</v>
      </c>
      <c r="E374" s="2" t="s">
        <v>598</v>
      </c>
      <c r="F374" s="2" t="s">
        <v>598</v>
      </c>
      <c r="G374" s="2" t="s">
        <v>598</v>
      </c>
      <c r="H374" s="2" t="s">
        <v>598</v>
      </c>
      <c r="I374" s="2" t="s">
        <v>598</v>
      </c>
      <c r="J374" s="2" t="s">
        <v>599</v>
      </c>
      <c r="K374" s="2" t="s">
        <v>598</v>
      </c>
      <c r="L374" s="2" t="s">
        <v>598</v>
      </c>
      <c r="M374" s="2" t="s">
        <v>598</v>
      </c>
      <c r="N374" s="2" t="s">
        <v>598</v>
      </c>
      <c r="O374" s="2" t="s">
        <v>598</v>
      </c>
      <c r="P374" s="2" t="s">
        <v>598</v>
      </c>
      <c r="Q374" s="2" t="s">
        <v>599</v>
      </c>
      <c r="R374" s="2" t="s">
        <v>598</v>
      </c>
      <c r="S374" s="2" t="s">
        <v>598</v>
      </c>
      <c r="T374" s="2" t="s">
        <v>598</v>
      </c>
      <c r="U374" s="2" t="s">
        <v>598</v>
      </c>
      <c r="V374" s="2" t="s">
        <v>598</v>
      </c>
      <c r="Y374" s="20">
        <f t="shared" si="5"/>
        <v>0</v>
      </c>
    </row>
    <row r="375" spans="1:25" ht="15" customHeight="1" x14ac:dyDescent="0.25">
      <c r="A375" s="2" t="s">
        <v>501</v>
      </c>
      <c r="B375" s="2" t="s">
        <v>516</v>
      </c>
      <c r="C375" s="2">
        <v>2014</v>
      </c>
      <c r="D375" s="2" t="s">
        <v>599</v>
      </c>
      <c r="E375" s="2" t="s">
        <v>598</v>
      </c>
      <c r="F375" s="2" t="s">
        <v>598</v>
      </c>
      <c r="G375" s="2" t="s">
        <v>598</v>
      </c>
      <c r="H375" s="2" t="s">
        <v>598</v>
      </c>
      <c r="I375" s="2" t="s">
        <v>598</v>
      </c>
      <c r="J375" s="2" t="s">
        <v>599</v>
      </c>
      <c r="K375" s="2" t="s">
        <v>598</v>
      </c>
      <c r="L375" s="2" t="s">
        <v>598</v>
      </c>
      <c r="M375" s="2" t="s">
        <v>598</v>
      </c>
      <c r="N375" s="2" t="s">
        <v>598</v>
      </c>
      <c r="O375" s="2" t="s">
        <v>598</v>
      </c>
      <c r="P375" s="2" t="s">
        <v>598</v>
      </c>
      <c r="Q375" s="2" t="s">
        <v>599</v>
      </c>
      <c r="R375" s="2" t="s">
        <v>598</v>
      </c>
      <c r="S375" s="2" t="s">
        <v>598</v>
      </c>
      <c r="T375" s="2" t="s">
        <v>598</v>
      </c>
      <c r="U375" s="2" t="s">
        <v>598</v>
      </c>
      <c r="V375" s="2" t="s">
        <v>598</v>
      </c>
      <c r="Y375" s="20">
        <f t="shared" si="5"/>
        <v>0</v>
      </c>
    </row>
    <row r="376" spans="1:25" ht="15" customHeight="1" x14ac:dyDescent="0.25">
      <c r="A376" s="2" t="s">
        <v>501</v>
      </c>
      <c r="B376" s="2" t="s">
        <v>517</v>
      </c>
      <c r="C376" s="2">
        <v>2014</v>
      </c>
      <c r="D376" s="2" t="s">
        <v>729</v>
      </c>
      <c r="E376" s="2" t="s">
        <v>658</v>
      </c>
      <c r="F376" s="2">
        <v>0.73499999999999999</v>
      </c>
      <c r="G376" s="2" t="s">
        <v>598</v>
      </c>
      <c r="H376" s="2" t="s">
        <v>598</v>
      </c>
      <c r="I376" s="2" t="s">
        <v>598</v>
      </c>
      <c r="J376" s="2" t="s">
        <v>599</v>
      </c>
      <c r="K376" s="2" t="s">
        <v>598</v>
      </c>
      <c r="L376" s="2" t="s">
        <v>598</v>
      </c>
      <c r="M376" s="2" t="s">
        <v>598</v>
      </c>
      <c r="N376" s="2" t="s">
        <v>598</v>
      </c>
      <c r="O376" s="2" t="s">
        <v>598</v>
      </c>
      <c r="P376" s="2" t="s">
        <v>598</v>
      </c>
      <c r="Q376" s="2" t="s">
        <v>599</v>
      </c>
      <c r="R376" s="2" t="s">
        <v>598</v>
      </c>
      <c r="S376" s="2" t="s">
        <v>598</v>
      </c>
      <c r="T376" s="2" t="s">
        <v>598</v>
      </c>
      <c r="U376" s="2" t="s">
        <v>598</v>
      </c>
      <c r="V376" s="2" t="s">
        <v>598</v>
      </c>
      <c r="Y376" s="20">
        <f t="shared" si="5"/>
        <v>0.73499999999999999</v>
      </c>
    </row>
    <row r="377" spans="1:25" ht="15" customHeight="1" x14ac:dyDescent="0.25">
      <c r="A377" s="2" t="s">
        <v>501</v>
      </c>
      <c r="B377" s="2" t="s">
        <v>518</v>
      </c>
      <c r="C377" s="2">
        <v>2014</v>
      </c>
      <c r="D377" s="2" t="s">
        <v>599</v>
      </c>
      <c r="E377" s="2" t="s">
        <v>598</v>
      </c>
      <c r="F377" s="2" t="s">
        <v>598</v>
      </c>
      <c r="G377" s="2" t="s">
        <v>598</v>
      </c>
      <c r="H377" s="2" t="s">
        <v>598</v>
      </c>
      <c r="I377" s="2" t="s">
        <v>598</v>
      </c>
      <c r="J377" s="2" t="s">
        <v>599</v>
      </c>
      <c r="K377" s="2" t="s">
        <v>598</v>
      </c>
      <c r="L377" s="2" t="s">
        <v>598</v>
      </c>
      <c r="M377" s="2" t="s">
        <v>598</v>
      </c>
      <c r="N377" s="2" t="s">
        <v>598</v>
      </c>
      <c r="O377" s="2" t="s">
        <v>598</v>
      </c>
      <c r="P377" s="2" t="s">
        <v>598</v>
      </c>
      <c r="Q377" s="2" t="s">
        <v>599</v>
      </c>
      <c r="R377" s="2" t="s">
        <v>598</v>
      </c>
      <c r="S377" s="2" t="s">
        <v>598</v>
      </c>
      <c r="T377" s="2" t="s">
        <v>598</v>
      </c>
      <c r="U377" s="2" t="s">
        <v>598</v>
      </c>
      <c r="V377" s="2" t="s">
        <v>598</v>
      </c>
      <c r="Y377" s="20">
        <f t="shared" si="5"/>
        <v>0</v>
      </c>
    </row>
    <row r="378" spans="1:25" ht="15" customHeight="1" x14ac:dyDescent="0.25">
      <c r="A378" s="2" t="s">
        <v>501</v>
      </c>
      <c r="B378" s="2" t="s">
        <v>519</v>
      </c>
      <c r="C378" s="2">
        <v>2014</v>
      </c>
      <c r="D378" s="2" t="s">
        <v>599</v>
      </c>
      <c r="E378" s="2" t="s">
        <v>598</v>
      </c>
      <c r="F378" s="2" t="s">
        <v>598</v>
      </c>
      <c r="G378" s="2" t="s">
        <v>598</v>
      </c>
      <c r="H378" s="2" t="s">
        <v>598</v>
      </c>
      <c r="I378" s="2" t="s">
        <v>598</v>
      </c>
      <c r="J378" s="2" t="s">
        <v>599</v>
      </c>
      <c r="K378" s="2" t="s">
        <v>598</v>
      </c>
      <c r="L378" s="2" t="s">
        <v>598</v>
      </c>
      <c r="M378" s="2" t="s">
        <v>598</v>
      </c>
      <c r="N378" s="2" t="s">
        <v>598</v>
      </c>
      <c r="O378" s="2" t="s">
        <v>598</v>
      </c>
      <c r="P378" s="2" t="s">
        <v>598</v>
      </c>
      <c r="Q378" s="2" t="s">
        <v>599</v>
      </c>
      <c r="R378" s="2" t="s">
        <v>598</v>
      </c>
      <c r="S378" s="2" t="s">
        <v>598</v>
      </c>
      <c r="T378" s="2" t="s">
        <v>598</v>
      </c>
      <c r="U378" s="2" t="s">
        <v>598</v>
      </c>
      <c r="V378" s="2" t="s">
        <v>598</v>
      </c>
      <c r="Y378" s="20">
        <f t="shared" si="5"/>
        <v>0</v>
      </c>
    </row>
    <row r="379" spans="1:25" ht="15" customHeight="1" x14ac:dyDescent="0.25">
      <c r="A379" s="2" t="s">
        <v>501</v>
      </c>
      <c r="B379" s="2" t="s">
        <v>520</v>
      </c>
      <c r="C379" s="2">
        <v>2014</v>
      </c>
      <c r="D379" s="2" t="s">
        <v>599</v>
      </c>
      <c r="E379" s="2" t="s">
        <v>598</v>
      </c>
      <c r="F379" s="2" t="s">
        <v>598</v>
      </c>
      <c r="G379" s="2" t="s">
        <v>598</v>
      </c>
      <c r="H379" s="2" t="s">
        <v>598</v>
      </c>
      <c r="I379" s="2" t="s">
        <v>598</v>
      </c>
      <c r="J379" s="2" t="s">
        <v>599</v>
      </c>
      <c r="K379" s="2" t="s">
        <v>598</v>
      </c>
      <c r="L379" s="2" t="s">
        <v>598</v>
      </c>
      <c r="M379" s="2" t="s">
        <v>598</v>
      </c>
      <c r="N379" s="2" t="s">
        <v>598</v>
      </c>
      <c r="O379" s="2" t="s">
        <v>598</v>
      </c>
      <c r="P379" s="2" t="s">
        <v>598</v>
      </c>
      <c r="Q379" s="2" t="s">
        <v>599</v>
      </c>
      <c r="R379" s="2" t="s">
        <v>598</v>
      </c>
      <c r="S379" s="2" t="s">
        <v>598</v>
      </c>
      <c r="T379" s="2" t="s">
        <v>598</v>
      </c>
      <c r="U379" s="2" t="s">
        <v>598</v>
      </c>
      <c r="V379" s="2" t="s">
        <v>598</v>
      </c>
      <c r="Y379" s="20">
        <f t="shared" si="5"/>
        <v>0</v>
      </c>
    </row>
    <row r="380" spans="1:25" ht="15" customHeight="1" x14ac:dyDescent="0.25">
      <c r="A380" s="2" t="s">
        <v>501</v>
      </c>
      <c r="B380" s="2" t="s">
        <v>521</v>
      </c>
      <c r="C380" s="2">
        <v>2014</v>
      </c>
      <c r="D380" s="2" t="s">
        <v>599</v>
      </c>
      <c r="E380" s="2" t="s">
        <v>598</v>
      </c>
      <c r="F380" s="2" t="s">
        <v>598</v>
      </c>
      <c r="G380" s="2" t="s">
        <v>598</v>
      </c>
      <c r="H380" s="2" t="s">
        <v>598</v>
      </c>
      <c r="I380" s="2" t="s">
        <v>598</v>
      </c>
      <c r="J380" s="2" t="s">
        <v>599</v>
      </c>
      <c r="K380" s="2" t="s">
        <v>598</v>
      </c>
      <c r="L380" s="2" t="s">
        <v>598</v>
      </c>
      <c r="M380" s="2" t="s">
        <v>598</v>
      </c>
      <c r="N380" s="2" t="s">
        <v>598</v>
      </c>
      <c r="O380" s="2" t="s">
        <v>598</v>
      </c>
      <c r="P380" s="2" t="s">
        <v>598</v>
      </c>
      <c r="Q380" s="2" t="s">
        <v>599</v>
      </c>
      <c r="R380" s="2" t="s">
        <v>598</v>
      </c>
      <c r="S380" s="2" t="s">
        <v>598</v>
      </c>
      <c r="T380" s="2" t="s">
        <v>598</v>
      </c>
      <c r="U380" s="2" t="s">
        <v>598</v>
      </c>
      <c r="V380" s="2" t="s">
        <v>598</v>
      </c>
      <c r="Y380" s="20">
        <f t="shared" si="5"/>
        <v>0</v>
      </c>
    </row>
    <row r="381" spans="1:25" ht="15" customHeight="1" x14ac:dyDescent="0.25">
      <c r="A381" s="2" t="s">
        <v>522</v>
      </c>
      <c r="B381" s="2" t="s">
        <v>523</v>
      </c>
      <c r="C381" s="2">
        <v>2014</v>
      </c>
      <c r="D381" s="2" t="s">
        <v>730</v>
      </c>
      <c r="E381" s="2" t="s">
        <v>658</v>
      </c>
      <c r="F381" s="2">
        <v>10.27</v>
      </c>
      <c r="G381" s="2" t="s">
        <v>598</v>
      </c>
      <c r="H381" s="2" t="s">
        <v>598</v>
      </c>
      <c r="I381" s="2" t="s">
        <v>598</v>
      </c>
      <c r="J381" s="2" t="s">
        <v>599</v>
      </c>
      <c r="K381" s="2" t="s">
        <v>598</v>
      </c>
      <c r="L381" s="2" t="s">
        <v>598</v>
      </c>
      <c r="M381" s="2" t="s">
        <v>598</v>
      </c>
      <c r="N381" s="2" t="s">
        <v>598</v>
      </c>
      <c r="O381" s="2" t="s">
        <v>598</v>
      </c>
      <c r="P381" s="2" t="s">
        <v>598</v>
      </c>
      <c r="Q381" s="2" t="s">
        <v>599</v>
      </c>
      <c r="R381" s="2" t="s">
        <v>598</v>
      </c>
      <c r="S381" s="2" t="s">
        <v>598</v>
      </c>
      <c r="T381" s="2" t="s">
        <v>598</v>
      </c>
      <c r="U381" s="2" t="s">
        <v>598</v>
      </c>
      <c r="V381" s="2" t="s">
        <v>598</v>
      </c>
      <c r="Y381" s="20">
        <f t="shared" si="5"/>
        <v>10.27</v>
      </c>
    </row>
    <row r="382" spans="1:25" ht="15" customHeight="1" x14ac:dyDescent="0.25">
      <c r="A382" s="2" t="s">
        <v>522</v>
      </c>
      <c r="B382" s="2" t="s">
        <v>524</v>
      </c>
      <c r="C382" s="2">
        <v>2014</v>
      </c>
      <c r="D382" s="2" t="s">
        <v>599</v>
      </c>
      <c r="E382" s="2" t="s">
        <v>598</v>
      </c>
      <c r="F382" s="2" t="s">
        <v>598</v>
      </c>
      <c r="G382" s="2" t="s">
        <v>598</v>
      </c>
      <c r="H382" s="2" t="s">
        <v>598</v>
      </c>
      <c r="I382" s="2" t="s">
        <v>598</v>
      </c>
      <c r="J382" s="2" t="s">
        <v>599</v>
      </c>
      <c r="K382" s="2" t="s">
        <v>598</v>
      </c>
      <c r="L382" s="2" t="s">
        <v>598</v>
      </c>
      <c r="M382" s="2" t="s">
        <v>598</v>
      </c>
      <c r="N382" s="2" t="s">
        <v>598</v>
      </c>
      <c r="O382" s="2" t="s">
        <v>598</v>
      </c>
      <c r="P382" s="2" t="s">
        <v>598</v>
      </c>
      <c r="Q382" s="2" t="s">
        <v>599</v>
      </c>
      <c r="R382" s="2" t="s">
        <v>598</v>
      </c>
      <c r="S382" s="2" t="s">
        <v>598</v>
      </c>
      <c r="T382" s="2" t="s">
        <v>598</v>
      </c>
      <c r="U382" s="2" t="s">
        <v>598</v>
      </c>
      <c r="V382" s="2" t="s">
        <v>598</v>
      </c>
      <c r="Y382" s="20">
        <f t="shared" si="5"/>
        <v>0</v>
      </c>
    </row>
    <row r="383" spans="1:25" ht="15" customHeight="1" x14ac:dyDescent="0.25">
      <c r="A383" s="2" t="s">
        <v>525</v>
      </c>
      <c r="B383" s="2" t="s">
        <v>526</v>
      </c>
      <c r="C383" s="2">
        <v>2014</v>
      </c>
      <c r="D383" s="2" t="s">
        <v>599</v>
      </c>
      <c r="E383" s="2" t="s">
        <v>598</v>
      </c>
      <c r="F383" s="2" t="s">
        <v>598</v>
      </c>
      <c r="G383" s="2" t="s">
        <v>598</v>
      </c>
      <c r="H383" s="2" t="s">
        <v>598</v>
      </c>
      <c r="I383" s="2" t="s">
        <v>598</v>
      </c>
      <c r="J383" s="2" t="s">
        <v>599</v>
      </c>
      <c r="K383" s="2" t="s">
        <v>598</v>
      </c>
      <c r="L383" s="2" t="s">
        <v>598</v>
      </c>
      <c r="M383" s="2" t="s">
        <v>598</v>
      </c>
      <c r="N383" s="2" t="s">
        <v>598</v>
      </c>
      <c r="O383" s="2" t="s">
        <v>598</v>
      </c>
      <c r="P383" s="2" t="s">
        <v>598</v>
      </c>
      <c r="Q383" s="2" t="s">
        <v>599</v>
      </c>
      <c r="R383" s="2" t="s">
        <v>598</v>
      </c>
      <c r="S383" s="2" t="s">
        <v>598</v>
      </c>
      <c r="T383" s="2" t="s">
        <v>598</v>
      </c>
      <c r="U383" s="2" t="s">
        <v>598</v>
      </c>
      <c r="V383" s="2" t="s">
        <v>598</v>
      </c>
      <c r="Y383" s="20">
        <f t="shared" si="5"/>
        <v>0</v>
      </c>
    </row>
    <row r="384" spans="1:25" ht="15" customHeight="1" x14ac:dyDescent="0.25">
      <c r="A384" s="2" t="s">
        <v>525</v>
      </c>
      <c r="B384" s="2" t="s">
        <v>527</v>
      </c>
      <c r="C384" s="2">
        <v>2014</v>
      </c>
      <c r="D384" s="2" t="s">
        <v>599</v>
      </c>
      <c r="E384" s="2" t="s">
        <v>598</v>
      </c>
      <c r="F384" s="2" t="s">
        <v>598</v>
      </c>
      <c r="G384" s="2" t="s">
        <v>598</v>
      </c>
      <c r="H384" s="2" t="s">
        <v>598</v>
      </c>
      <c r="I384" s="2" t="s">
        <v>598</v>
      </c>
      <c r="J384" s="2" t="s">
        <v>599</v>
      </c>
      <c r="K384" s="2" t="s">
        <v>598</v>
      </c>
      <c r="L384" s="2" t="s">
        <v>598</v>
      </c>
      <c r="M384" s="2" t="s">
        <v>598</v>
      </c>
      <c r="N384" s="2" t="s">
        <v>598</v>
      </c>
      <c r="O384" s="2" t="s">
        <v>598</v>
      </c>
      <c r="P384" s="2" t="s">
        <v>598</v>
      </c>
      <c r="Q384" s="2" t="s">
        <v>599</v>
      </c>
      <c r="R384" s="2" t="s">
        <v>598</v>
      </c>
      <c r="S384" s="2" t="s">
        <v>598</v>
      </c>
      <c r="T384" s="2" t="s">
        <v>598</v>
      </c>
      <c r="U384" s="2" t="s">
        <v>598</v>
      </c>
      <c r="V384" s="2" t="s">
        <v>598</v>
      </c>
      <c r="Y384" s="20">
        <f t="shared" si="5"/>
        <v>0</v>
      </c>
    </row>
    <row r="385" spans="1:25" ht="15" customHeight="1" x14ac:dyDescent="0.25">
      <c r="A385" s="2" t="s">
        <v>525</v>
      </c>
      <c r="B385" s="2" t="s">
        <v>528</v>
      </c>
      <c r="C385" s="2">
        <v>2014</v>
      </c>
      <c r="D385" s="2" t="s">
        <v>731</v>
      </c>
      <c r="E385" s="2" t="s">
        <v>666</v>
      </c>
      <c r="F385" s="2">
        <v>3.34</v>
      </c>
      <c r="G385" s="2" t="s">
        <v>598</v>
      </c>
      <c r="H385" s="2" t="s">
        <v>598</v>
      </c>
      <c r="I385" s="2" t="s">
        <v>598</v>
      </c>
      <c r="J385" s="2" t="s">
        <v>599</v>
      </c>
      <c r="K385" s="2" t="s">
        <v>598</v>
      </c>
      <c r="L385" s="2" t="s">
        <v>598</v>
      </c>
      <c r="M385" s="2" t="s">
        <v>598</v>
      </c>
      <c r="N385" s="2" t="s">
        <v>598</v>
      </c>
      <c r="O385" s="2" t="s">
        <v>598</v>
      </c>
      <c r="P385" s="2" t="s">
        <v>598</v>
      </c>
      <c r="Q385" s="2" t="s">
        <v>599</v>
      </c>
      <c r="R385" s="2" t="s">
        <v>598</v>
      </c>
      <c r="S385" s="2" t="s">
        <v>598</v>
      </c>
      <c r="T385" s="2" t="s">
        <v>598</v>
      </c>
      <c r="U385" s="2" t="s">
        <v>598</v>
      </c>
      <c r="V385" s="2" t="s">
        <v>598</v>
      </c>
      <c r="Y385" s="20">
        <f t="shared" si="5"/>
        <v>3.34</v>
      </c>
    </row>
    <row r="386" spans="1:25" ht="15" customHeight="1" x14ac:dyDescent="0.25">
      <c r="A386" s="2" t="s">
        <v>525</v>
      </c>
      <c r="B386" s="2" t="s">
        <v>529</v>
      </c>
      <c r="C386" s="2">
        <v>2014</v>
      </c>
      <c r="D386" s="2" t="s">
        <v>732</v>
      </c>
      <c r="E386" s="2" t="s">
        <v>683</v>
      </c>
      <c r="F386" s="2">
        <v>0.90800000000000003</v>
      </c>
      <c r="G386" s="2" t="s">
        <v>666</v>
      </c>
      <c r="H386" s="2">
        <v>0.28699999999999998</v>
      </c>
      <c r="I386" s="2">
        <v>90</v>
      </c>
      <c r="J386" s="2" t="s">
        <v>599</v>
      </c>
      <c r="K386" s="2" t="s">
        <v>598</v>
      </c>
      <c r="L386" s="2" t="s">
        <v>598</v>
      </c>
      <c r="M386" s="2" t="s">
        <v>598</v>
      </c>
      <c r="N386" s="2" t="s">
        <v>598</v>
      </c>
      <c r="O386" s="2" t="s">
        <v>598</v>
      </c>
      <c r="P386" s="2" t="s">
        <v>598</v>
      </c>
      <c r="Q386" s="2" t="s">
        <v>599</v>
      </c>
      <c r="R386" s="2" t="s">
        <v>598</v>
      </c>
      <c r="S386" s="2" t="s">
        <v>598</v>
      </c>
      <c r="T386" s="2" t="s">
        <v>598</v>
      </c>
      <c r="U386" s="2" t="s">
        <v>598</v>
      </c>
      <c r="V386" s="2" t="s">
        <v>598</v>
      </c>
      <c r="Y386" s="20">
        <f t="shared" si="5"/>
        <v>1.1950000000000001</v>
      </c>
    </row>
    <row r="387" spans="1:25" ht="15" customHeight="1" x14ac:dyDescent="0.25">
      <c r="A387" s="2" t="s">
        <v>530</v>
      </c>
      <c r="B387" s="2" t="s">
        <v>531</v>
      </c>
      <c r="C387" s="2">
        <v>2014</v>
      </c>
      <c r="D387" s="2" t="s">
        <v>598</v>
      </c>
      <c r="E387" s="2" t="s">
        <v>598</v>
      </c>
      <c r="F387" s="2" t="s">
        <v>598</v>
      </c>
      <c r="G387" s="2" t="s">
        <v>598</v>
      </c>
      <c r="H387" s="2" t="s">
        <v>598</v>
      </c>
      <c r="I387" s="2" t="s">
        <v>598</v>
      </c>
      <c r="J387" s="2" t="s">
        <v>598</v>
      </c>
      <c r="K387" s="2" t="s">
        <v>598</v>
      </c>
      <c r="L387" s="2" t="s">
        <v>598</v>
      </c>
      <c r="M387" s="2" t="s">
        <v>598</v>
      </c>
      <c r="N387" s="2" t="s">
        <v>598</v>
      </c>
      <c r="O387" s="2" t="s">
        <v>598</v>
      </c>
      <c r="P387" s="2" t="s">
        <v>598</v>
      </c>
      <c r="Q387" s="2" t="s">
        <v>598</v>
      </c>
      <c r="R387" s="2" t="s">
        <v>598</v>
      </c>
      <c r="S387" s="2" t="s">
        <v>598</v>
      </c>
      <c r="T387" s="2" t="s">
        <v>598</v>
      </c>
      <c r="U387" s="2" t="s">
        <v>598</v>
      </c>
      <c r="V387" s="2" t="s">
        <v>598</v>
      </c>
      <c r="Y387" s="20">
        <f t="shared" ref="Y387:Y450" si="6">IFERROR(F387/1,0)+IFERROR(H387/1,0)+IFERROR(L387/1,0)+IFERROR(N387/1,0)+IFERROR(S387/1,0)+IFERROR(U387/1,0)</f>
        <v>0</v>
      </c>
    </row>
    <row r="388" spans="1:25" ht="15" customHeight="1" x14ac:dyDescent="0.25">
      <c r="A388" s="2" t="s">
        <v>530</v>
      </c>
      <c r="B388" s="2" t="s">
        <v>532</v>
      </c>
      <c r="C388" s="2">
        <v>2014</v>
      </c>
      <c r="D388" s="2" t="s">
        <v>599</v>
      </c>
      <c r="E388" s="2" t="s">
        <v>598</v>
      </c>
      <c r="F388" s="2" t="s">
        <v>598</v>
      </c>
      <c r="G388" s="2" t="s">
        <v>598</v>
      </c>
      <c r="H388" s="2" t="s">
        <v>598</v>
      </c>
      <c r="I388" s="2" t="s">
        <v>598</v>
      </c>
      <c r="J388" s="2" t="s">
        <v>599</v>
      </c>
      <c r="K388" s="2" t="s">
        <v>598</v>
      </c>
      <c r="L388" s="2" t="s">
        <v>598</v>
      </c>
      <c r="M388" s="2" t="s">
        <v>598</v>
      </c>
      <c r="N388" s="2" t="s">
        <v>598</v>
      </c>
      <c r="O388" s="2" t="s">
        <v>598</v>
      </c>
      <c r="P388" s="2" t="s">
        <v>598</v>
      </c>
      <c r="Q388" s="2" t="s">
        <v>599</v>
      </c>
      <c r="R388" s="2" t="s">
        <v>598</v>
      </c>
      <c r="S388" s="2" t="s">
        <v>598</v>
      </c>
      <c r="T388" s="2" t="s">
        <v>598</v>
      </c>
      <c r="U388" s="2" t="s">
        <v>598</v>
      </c>
      <c r="V388" s="2" t="s">
        <v>598</v>
      </c>
      <c r="Y388" s="20">
        <f t="shared" si="6"/>
        <v>0</v>
      </c>
    </row>
    <row r="389" spans="1:25" ht="15" customHeight="1" x14ac:dyDescent="0.25">
      <c r="A389" s="2" t="s">
        <v>530</v>
      </c>
      <c r="B389" s="2" t="s">
        <v>533</v>
      </c>
      <c r="C389" s="2">
        <v>2014</v>
      </c>
      <c r="D389" s="2" t="s">
        <v>599</v>
      </c>
      <c r="E389" s="2" t="s">
        <v>598</v>
      </c>
      <c r="F389" s="2" t="s">
        <v>598</v>
      </c>
      <c r="G389" s="2" t="s">
        <v>598</v>
      </c>
      <c r="H389" s="2" t="s">
        <v>598</v>
      </c>
      <c r="I389" s="2" t="s">
        <v>598</v>
      </c>
      <c r="J389" s="2" t="s">
        <v>599</v>
      </c>
      <c r="K389" s="2" t="s">
        <v>598</v>
      </c>
      <c r="L389" s="2" t="s">
        <v>598</v>
      </c>
      <c r="M389" s="2" t="s">
        <v>598</v>
      </c>
      <c r="N389" s="2" t="s">
        <v>598</v>
      </c>
      <c r="O389" s="2" t="s">
        <v>598</v>
      </c>
      <c r="P389" s="2" t="s">
        <v>598</v>
      </c>
      <c r="Q389" s="2" t="s">
        <v>599</v>
      </c>
      <c r="R389" s="2" t="s">
        <v>598</v>
      </c>
      <c r="S389" s="2" t="s">
        <v>598</v>
      </c>
      <c r="T389" s="2" t="s">
        <v>598</v>
      </c>
      <c r="U389" s="2" t="s">
        <v>598</v>
      </c>
      <c r="V389" s="2" t="s">
        <v>598</v>
      </c>
      <c r="Y389" s="20">
        <f t="shared" si="6"/>
        <v>0</v>
      </c>
    </row>
    <row r="390" spans="1:25" ht="15" customHeight="1" x14ac:dyDescent="0.25">
      <c r="A390" s="2" t="s">
        <v>534</v>
      </c>
      <c r="B390" s="2" t="s">
        <v>535</v>
      </c>
      <c r="C390" s="2">
        <v>2014</v>
      </c>
      <c r="D390" s="2" t="s">
        <v>599</v>
      </c>
      <c r="E390" s="2" t="s">
        <v>598</v>
      </c>
      <c r="F390" s="2" t="s">
        <v>598</v>
      </c>
      <c r="G390" s="2" t="s">
        <v>598</v>
      </c>
      <c r="H390" s="2" t="s">
        <v>598</v>
      </c>
      <c r="I390" s="2" t="s">
        <v>598</v>
      </c>
      <c r="J390" s="2" t="s">
        <v>599</v>
      </c>
      <c r="K390" s="2" t="s">
        <v>598</v>
      </c>
      <c r="L390" s="2" t="s">
        <v>598</v>
      </c>
      <c r="M390" s="2" t="s">
        <v>598</v>
      </c>
      <c r="N390" s="2" t="s">
        <v>598</v>
      </c>
      <c r="O390" s="2" t="s">
        <v>598</v>
      </c>
      <c r="P390" s="2" t="s">
        <v>598</v>
      </c>
      <c r="Q390" s="2" t="s">
        <v>599</v>
      </c>
      <c r="R390" s="2" t="s">
        <v>598</v>
      </c>
      <c r="S390" s="2" t="s">
        <v>598</v>
      </c>
      <c r="T390" s="2" t="s">
        <v>598</v>
      </c>
      <c r="U390" s="2" t="s">
        <v>598</v>
      </c>
      <c r="V390" s="2" t="s">
        <v>598</v>
      </c>
      <c r="Y390" s="20">
        <f t="shared" si="6"/>
        <v>0</v>
      </c>
    </row>
    <row r="391" spans="1:25" ht="15" customHeight="1" x14ac:dyDescent="0.25">
      <c r="A391" s="2" t="s">
        <v>534</v>
      </c>
      <c r="B391" s="2" t="s">
        <v>536</v>
      </c>
      <c r="C391" s="2">
        <v>2014</v>
      </c>
      <c r="D391" s="2" t="s">
        <v>599</v>
      </c>
      <c r="E391" s="2" t="s">
        <v>598</v>
      </c>
      <c r="F391" s="2" t="s">
        <v>598</v>
      </c>
      <c r="G391" s="2" t="s">
        <v>598</v>
      </c>
      <c r="H391" s="2" t="s">
        <v>598</v>
      </c>
      <c r="I391" s="2" t="s">
        <v>598</v>
      </c>
      <c r="J391" s="2" t="s">
        <v>599</v>
      </c>
      <c r="K391" s="2" t="s">
        <v>598</v>
      </c>
      <c r="L391" s="2" t="s">
        <v>598</v>
      </c>
      <c r="M391" s="2" t="s">
        <v>598</v>
      </c>
      <c r="N391" s="2" t="s">
        <v>598</v>
      </c>
      <c r="O391" s="2" t="s">
        <v>598</v>
      </c>
      <c r="P391" s="2" t="s">
        <v>598</v>
      </c>
      <c r="Q391" s="2" t="s">
        <v>599</v>
      </c>
      <c r="R391" s="2" t="s">
        <v>598</v>
      </c>
      <c r="S391" s="2" t="s">
        <v>598</v>
      </c>
      <c r="T391" s="2" t="s">
        <v>598</v>
      </c>
      <c r="U391" s="2" t="s">
        <v>598</v>
      </c>
      <c r="V391" s="2" t="s">
        <v>598</v>
      </c>
      <c r="Y391" s="20">
        <f t="shared" si="6"/>
        <v>0</v>
      </c>
    </row>
    <row r="392" spans="1:25" ht="15" customHeight="1" x14ac:dyDescent="0.25">
      <c r="A392" s="2" t="s">
        <v>534</v>
      </c>
      <c r="B392" s="2" t="s">
        <v>537</v>
      </c>
      <c r="C392" s="2">
        <v>2014</v>
      </c>
      <c r="D392" s="2" t="s">
        <v>599</v>
      </c>
      <c r="E392" s="2" t="s">
        <v>598</v>
      </c>
      <c r="F392" s="2" t="s">
        <v>598</v>
      </c>
      <c r="G392" s="2" t="s">
        <v>598</v>
      </c>
      <c r="H392" s="2" t="s">
        <v>598</v>
      </c>
      <c r="I392" s="2" t="s">
        <v>598</v>
      </c>
      <c r="J392" s="2" t="s">
        <v>599</v>
      </c>
      <c r="K392" s="2" t="s">
        <v>598</v>
      </c>
      <c r="L392" s="2" t="s">
        <v>598</v>
      </c>
      <c r="M392" s="2" t="s">
        <v>598</v>
      </c>
      <c r="N392" s="2" t="s">
        <v>598</v>
      </c>
      <c r="O392" s="2" t="s">
        <v>598</v>
      </c>
      <c r="P392" s="2" t="s">
        <v>598</v>
      </c>
      <c r="Q392" s="2" t="s">
        <v>599</v>
      </c>
      <c r="R392" s="2" t="s">
        <v>598</v>
      </c>
      <c r="S392" s="2" t="s">
        <v>598</v>
      </c>
      <c r="T392" s="2" t="s">
        <v>598</v>
      </c>
      <c r="U392" s="2" t="s">
        <v>598</v>
      </c>
      <c r="V392" s="2" t="s">
        <v>598</v>
      </c>
      <c r="Y392" s="20">
        <f t="shared" si="6"/>
        <v>0</v>
      </c>
    </row>
    <row r="393" spans="1:25" ht="15" customHeight="1" x14ac:dyDescent="0.25">
      <c r="A393" s="2" t="s">
        <v>534</v>
      </c>
      <c r="B393" s="2" t="s">
        <v>538</v>
      </c>
      <c r="C393" s="2">
        <v>2014</v>
      </c>
      <c r="D393" s="2" t="s">
        <v>599</v>
      </c>
      <c r="E393" s="2" t="s">
        <v>598</v>
      </c>
      <c r="F393" s="2" t="s">
        <v>598</v>
      </c>
      <c r="G393" s="2" t="s">
        <v>598</v>
      </c>
      <c r="H393" s="2" t="s">
        <v>598</v>
      </c>
      <c r="I393" s="2" t="s">
        <v>598</v>
      </c>
      <c r="J393" s="2" t="s">
        <v>599</v>
      </c>
      <c r="K393" s="2" t="s">
        <v>598</v>
      </c>
      <c r="L393" s="2" t="s">
        <v>598</v>
      </c>
      <c r="M393" s="2" t="s">
        <v>598</v>
      </c>
      <c r="N393" s="2" t="s">
        <v>598</v>
      </c>
      <c r="O393" s="2" t="s">
        <v>598</v>
      </c>
      <c r="P393" s="2" t="s">
        <v>598</v>
      </c>
      <c r="Q393" s="2" t="s">
        <v>599</v>
      </c>
      <c r="R393" s="2" t="s">
        <v>598</v>
      </c>
      <c r="S393" s="2" t="s">
        <v>598</v>
      </c>
      <c r="T393" s="2" t="s">
        <v>598</v>
      </c>
      <c r="U393" s="2" t="s">
        <v>598</v>
      </c>
      <c r="V393" s="2" t="s">
        <v>598</v>
      </c>
      <c r="Y393" s="20">
        <f t="shared" si="6"/>
        <v>0</v>
      </c>
    </row>
    <row r="394" spans="1:25" ht="15" customHeight="1" x14ac:dyDescent="0.25">
      <c r="A394" s="2" t="s">
        <v>539</v>
      </c>
      <c r="B394" s="2" t="s">
        <v>540</v>
      </c>
      <c r="C394" s="2">
        <v>2014</v>
      </c>
      <c r="D394" s="2" t="s">
        <v>733</v>
      </c>
      <c r="E394" s="2" t="s">
        <v>658</v>
      </c>
      <c r="F394" s="2">
        <v>29.327000000000002</v>
      </c>
      <c r="G394" s="2" t="s">
        <v>598</v>
      </c>
      <c r="H394" s="2" t="s">
        <v>598</v>
      </c>
      <c r="I394" s="2">
        <v>88</v>
      </c>
      <c r="J394" s="2" t="s">
        <v>734</v>
      </c>
      <c r="K394" s="2" t="s">
        <v>658</v>
      </c>
      <c r="L394" s="2">
        <v>3.8769999999999998</v>
      </c>
      <c r="M394" s="2" t="s">
        <v>598</v>
      </c>
      <c r="N394" s="2" t="s">
        <v>598</v>
      </c>
      <c r="O394" s="2">
        <v>88</v>
      </c>
      <c r="P394" s="2" t="s">
        <v>598</v>
      </c>
      <c r="Q394" s="2" t="s">
        <v>599</v>
      </c>
      <c r="R394" s="2" t="s">
        <v>598</v>
      </c>
      <c r="S394" s="2" t="s">
        <v>598</v>
      </c>
      <c r="T394" s="2" t="s">
        <v>598</v>
      </c>
      <c r="U394" s="2" t="s">
        <v>598</v>
      </c>
      <c r="V394" s="2" t="s">
        <v>598</v>
      </c>
      <c r="Y394" s="20">
        <f t="shared" si="6"/>
        <v>33.204000000000001</v>
      </c>
    </row>
    <row r="395" spans="1:25" ht="15" customHeight="1" x14ac:dyDescent="0.25">
      <c r="A395" s="2" t="s">
        <v>541</v>
      </c>
      <c r="B395" s="2" t="s">
        <v>542</v>
      </c>
      <c r="C395" s="2">
        <v>2014</v>
      </c>
      <c r="D395" s="2" t="s">
        <v>599</v>
      </c>
      <c r="E395" s="2" t="s">
        <v>598</v>
      </c>
      <c r="F395" s="2" t="s">
        <v>598</v>
      </c>
      <c r="G395" s="2" t="s">
        <v>598</v>
      </c>
      <c r="H395" s="2" t="s">
        <v>598</v>
      </c>
      <c r="I395" s="2" t="s">
        <v>598</v>
      </c>
      <c r="J395" s="2" t="s">
        <v>599</v>
      </c>
      <c r="K395" s="2" t="s">
        <v>598</v>
      </c>
      <c r="L395" s="2" t="s">
        <v>598</v>
      </c>
      <c r="M395" s="2" t="s">
        <v>598</v>
      </c>
      <c r="N395" s="2" t="s">
        <v>598</v>
      </c>
      <c r="O395" s="2" t="s">
        <v>598</v>
      </c>
      <c r="P395" s="2" t="s">
        <v>598</v>
      </c>
      <c r="Q395" s="2" t="s">
        <v>599</v>
      </c>
      <c r="R395" s="2" t="s">
        <v>598</v>
      </c>
      <c r="S395" s="2" t="s">
        <v>598</v>
      </c>
      <c r="T395" s="2" t="s">
        <v>598</v>
      </c>
      <c r="U395" s="2" t="s">
        <v>598</v>
      </c>
      <c r="V395" s="2" t="s">
        <v>598</v>
      </c>
      <c r="Y395" s="20">
        <f t="shared" si="6"/>
        <v>0</v>
      </c>
    </row>
    <row r="396" spans="1:25" ht="15" customHeight="1" x14ac:dyDescent="0.25">
      <c r="A396" s="2" t="s">
        <v>541</v>
      </c>
      <c r="B396" s="2" t="s">
        <v>543</v>
      </c>
      <c r="C396" s="2">
        <v>2014</v>
      </c>
      <c r="D396" s="2" t="s">
        <v>599</v>
      </c>
      <c r="E396" s="2" t="s">
        <v>598</v>
      </c>
      <c r="F396" s="2" t="s">
        <v>598</v>
      </c>
      <c r="G396" s="2" t="s">
        <v>598</v>
      </c>
      <c r="H396" s="2" t="s">
        <v>598</v>
      </c>
      <c r="I396" s="2" t="s">
        <v>598</v>
      </c>
      <c r="J396" s="2" t="s">
        <v>599</v>
      </c>
      <c r="K396" s="2" t="s">
        <v>598</v>
      </c>
      <c r="L396" s="2" t="s">
        <v>598</v>
      </c>
      <c r="M396" s="2" t="s">
        <v>598</v>
      </c>
      <c r="N396" s="2" t="s">
        <v>598</v>
      </c>
      <c r="O396" s="2" t="s">
        <v>598</v>
      </c>
      <c r="P396" s="2" t="s">
        <v>598</v>
      </c>
      <c r="Q396" s="2" t="s">
        <v>599</v>
      </c>
      <c r="R396" s="2" t="s">
        <v>598</v>
      </c>
      <c r="S396" s="2" t="s">
        <v>598</v>
      </c>
      <c r="T396" s="2" t="s">
        <v>598</v>
      </c>
      <c r="U396" s="2" t="s">
        <v>598</v>
      </c>
      <c r="V396" s="2" t="s">
        <v>598</v>
      </c>
      <c r="Y396" s="20">
        <f t="shared" si="6"/>
        <v>0</v>
      </c>
    </row>
    <row r="397" spans="1:25" ht="15" customHeight="1" x14ac:dyDescent="0.25">
      <c r="A397" s="2" t="s">
        <v>541</v>
      </c>
      <c r="B397" s="2" t="s">
        <v>544</v>
      </c>
      <c r="C397" s="2">
        <v>2014</v>
      </c>
      <c r="D397" s="2" t="s">
        <v>735</v>
      </c>
      <c r="E397" s="2" t="s">
        <v>656</v>
      </c>
      <c r="F397" s="2">
        <v>24.553000000000001</v>
      </c>
      <c r="G397" s="2" t="s">
        <v>598</v>
      </c>
      <c r="H397" s="2" t="s">
        <v>598</v>
      </c>
      <c r="I397" s="2">
        <v>85</v>
      </c>
      <c r="J397" s="2" t="s">
        <v>599</v>
      </c>
      <c r="K397" s="2" t="s">
        <v>598</v>
      </c>
      <c r="L397" s="2" t="s">
        <v>598</v>
      </c>
      <c r="M397" s="2" t="s">
        <v>598</v>
      </c>
      <c r="N397" s="2" t="s">
        <v>598</v>
      </c>
      <c r="O397" s="2" t="s">
        <v>598</v>
      </c>
      <c r="P397" s="2" t="s">
        <v>598</v>
      </c>
      <c r="Q397" s="2" t="s">
        <v>599</v>
      </c>
      <c r="R397" s="2" t="s">
        <v>598</v>
      </c>
      <c r="S397" s="2" t="s">
        <v>598</v>
      </c>
      <c r="T397" s="2" t="s">
        <v>598</v>
      </c>
      <c r="U397" s="2" t="s">
        <v>598</v>
      </c>
      <c r="V397" s="2" t="s">
        <v>598</v>
      </c>
      <c r="Y397" s="20">
        <f t="shared" si="6"/>
        <v>24.553000000000001</v>
      </c>
    </row>
    <row r="398" spans="1:25"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T398" s="2" t="s">
        <v>599</v>
      </c>
      <c r="U398" s="2" t="s">
        <v>599</v>
      </c>
      <c r="V398" s="2" t="s">
        <v>599</v>
      </c>
      <c r="Y398" s="20">
        <f t="shared" si="6"/>
        <v>0</v>
      </c>
    </row>
    <row r="399" spans="1:25" ht="15" customHeight="1" x14ac:dyDescent="0.25">
      <c r="A399" s="2" t="s">
        <v>547</v>
      </c>
      <c r="B399" s="2" t="s">
        <v>548</v>
      </c>
      <c r="C399" s="2">
        <v>2014</v>
      </c>
      <c r="D399" s="2" t="s">
        <v>736</v>
      </c>
      <c r="E399" s="2" t="s">
        <v>685</v>
      </c>
      <c r="F399" s="2">
        <v>15</v>
      </c>
      <c r="G399" s="2" t="s">
        <v>598</v>
      </c>
      <c r="H399" s="2" t="s">
        <v>598</v>
      </c>
      <c r="I399" s="2">
        <v>72</v>
      </c>
      <c r="J399" s="2" t="s">
        <v>599</v>
      </c>
      <c r="K399" s="2" t="s">
        <v>598</v>
      </c>
      <c r="L399" s="2" t="s">
        <v>598</v>
      </c>
      <c r="M399" s="2" t="s">
        <v>598</v>
      </c>
      <c r="N399" s="2" t="s">
        <v>598</v>
      </c>
      <c r="O399" s="2" t="s">
        <v>598</v>
      </c>
      <c r="P399" s="2" t="s">
        <v>598</v>
      </c>
      <c r="Q399" s="2" t="s">
        <v>599</v>
      </c>
      <c r="R399" s="2" t="s">
        <v>598</v>
      </c>
      <c r="S399" s="2" t="s">
        <v>598</v>
      </c>
      <c r="T399" s="2" t="s">
        <v>598</v>
      </c>
      <c r="U399" s="2" t="s">
        <v>598</v>
      </c>
      <c r="V399" s="2" t="s">
        <v>598</v>
      </c>
      <c r="Y399" s="20">
        <f t="shared" si="6"/>
        <v>15</v>
      </c>
    </row>
    <row r="400" spans="1:25" ht="15" customHeight="1" x14ac:dyDescent="0.25">
      <c r="A400" s="2" t="s">
        <v>547</v>
      </c>
      <c r="B400" s="2" t="s">
        <v>549</v>
      </c>
      <c r="C400" s="2">
        <v>2014</v>
      </c>
      <c r="D400" s="2" t="s">
        <v>737</v>
      </c>
      <c r="E400" s="2" t="s">
        <v>683</v>
      </c>
      <c r="F400" s="2">
        <v>1.9</v>
      </c>
      <c r="G400" s="2" t="s">
        <v>666</v>
      </c>
      <c r="H400" s="2">
        <v>1.6000000000000001E-3</v>
      </c>
      <c r="I400" s="2">
        <v>80</v>
      </c>
      <c r="J400" s="2" t="s">
        <v>599</v>
      </c>
      <c r="K400" s="2" t="s">
        <v>598</v>
      </c>
      <c r="L400" s="2" t="s">
        <v>598</v>
      </c>
      <c r="M400" s="2" t="s">
        <v>598</v>
      </c>
      <c r="N400" s="2" t="s">
        <v>598</v>
      </c>
      <c r="O400" s="2" t="s">
        <v>598</v>
      </c>
      <c r="P400" s="2" t="s">
        <v>598</v>
      </c>
      <c r="Q400" s="2" t="s">
        <v>599</v>
      </c>
      <c r="R400" s="2" t="s">
        <v>598</v>
      </c>
      <c r="S400" s="2" t="s">
        <v>598</v>
      </c>
      <c r="T400" s="2" t="s">
        <v>598</v>
      </c>
      <c r="U400" s="2" t="s">
        <v>598</v>
      </c>
      <c r="V400" s="2" t="s">
        <v>598</v>
      </c>
      <c r="Y400" s="20">
        <f t="shared" si="6"/>
        <v>1.9016</v>
      </c>
    </row>
    <row r="401" spans="1:25" ht="15" customHeight="1" x14ac:dyDescent="0.25">
      <c r="A401" s="2" t="s">
        <v>547</v>
      </c>
      <c r="B401" s="2" t="s">
        <v>550</v>
      </c>
      <c r="C401" s="2">
        <v>2014</v>
      </c>
      <c r="D401" s="2" t="s">
        <v>599</v>
      </c>
      <c r="E401" s="2" t="s">
        <v>598</v>
      </c>
      <c r="F401" s="2" t="s">
        <v>598</v>
      </c>
      <c r="G401" s="2" t="s">
        <v>598</v>
      </c>
      <c r="H401" s="2" t="s">
        <v>598</v>
      </c>
      <c r="I401" s="2" t="s">
        <v>598</v>
      </c>
      <c r="J401" s="2" t="s">
        <v>599</v>
      </c>
      <c r="K401" s="2" t="s">
        <v>598</v>
      </c>
      <c r="L401" s="2" t="s">
        <v>598</v>
      </c>
      <c r="M401" s="2" t="s">
        <v>598</v>
      </c>
      <c r="N401" s="2" t="s">
        <v>598</v>
      </c>
      <c r="O401" s="2" t="s">
        <v>598</v>
      </c>
      <c r="P401" s="2" t="s">
        <v>598</v>
      </c>
      <c r="Q401" s="2" t="s">
        <v>599</v>
      </c>
      <c r="R401" s="2" t="s">
        <v>598</v>
      </c>
      <c r="S401" s="2" t="s">
        <v>598</v>
      </c>
      <c r="T401" s="2" t="s">
        <v>598</v>
      </c>
      <c r="U401" s="2" t="s">
        <v>598</v>
      </c>
      <c r="V401" s="2" t="s">
        <v>598</v>
      </c>
      <c r="Y401" s="20">
        <f t="shared" si="6"/>
        <v>0</v>
      </c>
    </row>
    <row r="402" spans="1:25" ht="15" customHeight="1" x14ac:dyDescent="0.25">
      <c r="A402" s="2" t="s">
        <v>547</v>
      </c>
      <c r="B402" s="2" t="s">
        <v>551</v>
      </c>
      <c r="C402" s="2">
        <v>2014</v>
      </c>
      <c r="D402" s="2" t="s">
        <v>738</v>
      </c>
      <c r="E402" s="2" t="s">
        <v>685</v>
      </c>
      <c r="F402" s="2">
        <v>1.369</v>
      </c>
      <c r="G402" s="2" t="s">
        <v>598</v>
      </c>
      <c r="H402" s="2" t="s">
        <v>598</v>
      </c>
      <c r="I402" s="2" t="s">
        <v>598</v>
      </c>
      <c r="J402" s="2" t="s">
        <v>599</v>
      </c>
      <c r="K402" s="2" t="s">
        <v>598</v>
      </c>
      <c r="L402" s="2" t="s">
        <v>598</v>
      </c>
      <c r="M402" s="2" t="s">
        <v>598</v>
      </c>
      <c r="N402" s="2" t="s">
        <v>598</v>
      </c>
      <c r="O402" s="2" t="s">
        <v>598</v>
      </c>
      <c r="P402" s="2" t="s">
        <v>598</v>
      </c>
      <c r="Q402" s="2" t="s">
        <v>599</v>
      </c>
      <c r="R402" s="2" t="s">
        <v>598</v>
      </c>
      <c r="S402" s="2" t="s">
        <v>598</v>
      </c>
      <c r="T402" s="2" t="s">
        <v>598</v>
      </c>
      <c r="U402" s="2" t="s">
        <v>598</v>
      </c>
      <c r="V402" s="2" t="s">
        <v>598</v>
      </c>
      <c r="Y402" s="20">
        <f t="shared" si="6"/>
        <v>1.369</v>
      </c>
    </row>
    <row r="403" spans="1:25" ht="15" customHeight="1" x14ac:dyDescent="0.25">
      <c r="A403" s="2" t="s">
        <v>552</v>
      </c>
      <c r="B403" s="2" t="s">
        <v>553</v>
      </c>
      <c r="C403" s="2">
        <v>2014</v>
      </c>
      <c r="D403" s="2" t="s">
        <v>599</v>
      </c>
      <c r="E403" s="2" t="s">
        <v>598</v>
      </c>
      <c r="F403" s="2" t="s">
        <v>598</v>
      </c>
      <c r="G403" s="2" t="s">
        <v>598</v>
      </c>
      <c r="H403" s="2" t="s">
        <v>598</v>
      </c>
      <c r="I403" s="2" t="s">
        <v>598</v>
      </c>
      <c r="J403" s="2" t="s">
        <v>599</v>
      </c>
      <c r="K403" s="2" t="s">
        <v>598</v>
      </c>
      <c r="L403" s="2" t="s">
        <v>598</v>
      </c>
      <c r="M403" s="2" t="s">
        <v>598</v>
      </c>
      <c r="N403" s="2" t="s">
        <v>598</v>
      </c>
      <c r="O403" s="2" t="s">
        <v>598</v>
      </c>
      <c r="P403" s="2" t="s">
        <v>598</v>
      </c>
      <c r="Q403" s="2" t="s">
        <v>599</v>
      </c>
      <c r="R403" s="2" t="s">
        <v>598</v>
      </c>
      <c r="S403" s="2" t="s">
        <v>598</v>
      </c>
      <c r="T403" s="2" t="s">
        <v>598</v>
      </c>
      <c r="U403" s="2" t="s">
        <v>598</v>
      </c>
      <c r="V403" s="2" t="s">
        <v>598</v>
      </c>
      <c r="Y403" s="20">
        <f t="shared" si="6"/>
        <v>0</v>
      </c>
    </row>
    <row r="404" spans="1:25" ht="15" customHeight="1" x14ac:dyDescent="0.25">
      <c r="A404" s="2" t="s">
        <v>554</v>
      </c>
      <c r="B404" s="2" t="s">
        <v>555</v>
      </c>
      <c r="C404" s="2">
        <v>2014</v>
      </c>
      <c r="D404" s="2" t="s">
        <v>599</v>
      </c>
      <c r="E404" s="2" t="s">
        <v>598</v>
      </c>
      <c r="F404" s="2" t="s">
        <v>598</v>
      </c>
      <c r="G404" s="2" t="s">
        <v>598</v>
      </c>
      <c r="H404" s="2" t="s">
        <v>598</v>
      </c>
      <c r="I404" s="2" t="s">
        <v>598</v>
      </c>
      <c r="J404" s="2" t="s">
        <v>599</v>
      </c>
      <c r="K404" s="2" t="s">
        <v>598</v>
      </c>
      <c r="L404" s="2" t="s">
        <v>598</v>
      </c>
      <c r="M404" s="2" t="s">
        <v>598</v>
      </c>
      <c r="N404" s="2" t="s">
        <v>598</v>
      </c>
      <c r="O404" s="2" t="s">
        <v>598</v>
      </c>
      <c r="P404" s="2" t="s">
        <v>598</v>
      </c>
      <c r="Q404" s="2" t="s">
        <v>599</v>
      </c>
      <c r="R404" s="2" t="s">
        <v>598</v>
      </c>
      <c r="S404" s="2" t="s">
        <v>598</v>
      </c>
      <c r="T404" s="2" t="s">
        <v>598</v>
      </c>
      <c r="U404" s="2" t="s">
        <v>598</v>
      </c>
      <c r="V404" s="2" t="s">
        <v>598</v>
      </c>
      <c r="Y404" s="20">
        <f t="shared" si="6"/>
        <v>0</v>
      </c>
    </row>
    <row r="405" spans="1:25" ht="15" customHeight="1" x14ac:dyDescent="0.25">
      <c r="A405" s="2" t="s">
        <v>556</v>
      </c>
      <c r="B405" s="2" t="s">
        <v>557</v>
      </c>
      <c r="C405" s="2">
        <v>2014</v>
      </c>
      <c r="D405" s="2" t="s">
        <v>599</v>
      </c>
      <c r="E405" s="2" t="s">
        <v>598</v>
      </c>
      <c r="F405" s="2" t="s">
        <v>598</v>
      </c>
      <c r="G405" s="2" t="s">
        <v>598</v>
      </c>
      <c r="H405" s="2" t="s">
        <v>598</v>
      </c>
      <c r="I405" s="2" t="s">
        <v>598</v>
      </c>
      <c r="J405" s="2" t="s">
        <v>599</v>
      </c>
      <c r="K405" s="2" t="s">
        <v>598</v>
      </c>
      <c r="L405" s="2" t="s">
        <v>598</v>
      </c>
      <c r="M405" s="2" t="s">
        <v>598</v>
      </c>
      <c r="N405" s="2" t="s">
        <v>598</v>
      </c>
      <c r="O405" s="2" t="s">
        <v>598</v>
      </c>
      <c r="P405" s="2" t="s">
        <v>598</v>
      </c>
      <c r="Q405" s="2" t="s">
        <v>599</v>
      </c>
      <c r="R405" s="2" t="s">
        <v>598</v>
      </c>
      <c r="S405" s="2" t="s">
        <v>598</v>
      </c>
      <c r="T405" s="2" t="s">
        <v>598</v>
      </c>
      <c r="U405" s="2" t="s">
        <v>598</v>
      </c>
      <c r="V405" s="2" t="s">
        <v>598</v>
      </c>
      <c r="Y405" s="20">
        <f t="shared" si="6"/>
        <v>0</v>
      </c>
    </row>
    <row r="406" spans="1:25" ht="15" customHeight="1" x14ac:dyDescent="0.25">
      <c r="A406" s="2" t="s">
        <v>556</v>
      </c>
      <c r="B406" s="2" t="s">
        <v>558</v>
      </c>
      <c r="C406" s="2">
        <v>2014</v>
      </c>
      <c r="D406" s="2" t="s">
        <v>599</v>
      </c>
      <c r="E406" s="2" t="s">
        <v>598</v>
      </c>
      <c r="F406" s="2" t="s">
        <v>598</v>
      </c>
      <c r="G406" s="2" t="s">
        <v>598</v>
      </c>
      <c r="H406" s="2" t="s">
        <v>598</v>
      </c>
      <c r="I406" s="2" t="s">
        <v>598</v>
      </c>
      <c r="J406" s="2" t="s">
        <v>599</v>
      </c>
      <c r="K406" s="2" t="s">
        <v>598</v>
      </c>
      <c r="L406" s="2" t="s">
        <v>598</v>
      </c>
      <c r="M406" s="2" t="s">
        <v>598</v>
      </c>
      <c r="N406" s="2" t="s">
        <v>598</v>
      </c>
      <c r="O406" s="2" t="s">
        <v>598</v>
      </c>
      <c r="P406" s="2" t="s">
        <v>598</v>
      </c>
      <c r="Q406" s="2" t="s">
        <v>599</v>
      </c>
      <c r="R406" s="2" t="s">
        <v>598</v>
      </c>
      <c r="S406" s="2" t="s">
        <v>598</v>
      </c>
      <c r="T406" s="2" t="s">
        <v>598</v>
      </c>
      <c r="U406" s="2" t="s">
        <v>598</v>
      </c>
      <c r="V406" s="2" t="s">
        <v>598</v>
      </c>
      <c r="Y406" s="20">
        <f t="shared" si="6"/>
        <v>0</v>
      </c>
    </row>
    <row r="407" spans="1:25" ht="15" customHeight="1" x14ac:dyDescent="0.25">
      <c r="A407" s="2" t="s">
        <v>556</v>
      </c>
      <c r="B407" s="2" t="s">
        <v>559</v>
      </c>
      <c r="C407" s="2">
        <v>2014</v>
      </c>
      <c r="D407" s="2" t="s">
        <v>599</v>
      </c>
      <c r="E407" s="2" t="s">
        <v>598</v>
      </c>
      <c r="F407" s="2" t="s">
        <v>598</v>
      </c>
      <c r="G407" s="2" t="s">
        <v>598</v>
      </c>
      <c r="H407" s="2" t="s">
        <v>598</v>
      </c>
      <c r="I407" s="2" t="s">
        <v>598</v>
      </c>
      <c r="J407" s="2" t="s">
        <v>599</v>
      </c>
      <c r="K407" s="2" t="s">
        <v>598</v>
      </c>
      <c r="L407" s="2" t="s">
        <v>598</v>
      </c>
      <c r="M407" s="2" t="s">
        <v>598</v>
      </c>
      <c r="N407" s="2" t="s">
        <v>598</v>
      </c>
      <c r="O407" s="2" t="s">
        <v>598</v>
      </c>
      <c r="P407" s="2" t="s">
        <v>598</v>
      </c>
      <c r="Q407" s="2" t="s">
        <v>599</v>
      </c>
      <c r="R407" s="2" t="s">
        <v>598</v>
      </c>
      <c r="S407" s="2" t="s">
        <v>598</v>
      </c>
      <c r="T407" s="2" t="s">
        <v>598</v>
      </c>
      <c r="U407" s="2" t="s">
        <v>598</v>
      </c>
      <c r="V407" s="2" t="s">
        <v>598</v>
      </c>
      <c r="Y407" s="20">
        <f t="shared" si="6"/>
        <v>0</v>
      </c>
    </row>
    <row r="408" spans="1:25" ht="15" customHeight="1" x14ac:dyDescent="0.25">
      <c r="A408" s="2" t="s">
        <v>556</v>
      </c>
      <c r="B408" s="2" t="s">
        <v>560</v>
      </c>
      <c r="C408" s="2">
        <v>2014</v>
      </c>
      <c r="D408" s="2" t="s">
        <v>739</v>
      </c>
      <c r="E408" s="2" t="s">
        <v>658</v>
      </c>
      <c r="F408" s="2">
        <v>2.8314699999999999</v>
      </c>
      <c r="G408" s="2" t="s">
        <v>678</v>
      </c>
      <c r="H408" s="2">
        <v>4.1950000000000001E-2</v>
      </c>
      <c r="I408" s="2">
        <v>85</v>
      </c>
      <c r="J408" s="2" t="s">
        <v>599</v>
      </c>
      <c r="K408" s="2" t="s">
        <v>598</v>
      </c>
      <c r="L408" s="2" t="s">
        <v>598</v>
      </c>
      <c r="M408" s="2" t="s">
        <v>598</v>
      </c>
      <c r="N408" s="2" t="s">
        <v>598</v>
      </c>
      <c r="O408" s="2" t="s">
        <v>598</v>
      </c>
      <c r="P408" s="2" t="s">
        <v>598</v>
      </c>
      <c r="Q408" s="2" t="s">
        <v>599</v>
      </c>
      <c r="R408" s="2" t="s">
        <v>598</v>
      </c>
      <c r="S408" s="2" t="s">
        <v>598</v>
      </c>
      <c r="T408" s="2" t="s">
        <v>598</v>
      </c>
      <c r="U408" s="2" t="s">
        <v>598</v>
      </c>
      <c r="V408" s="2" t="s">
        <v>598</v>
      </c>
      <c r="Y408" s="20">
        <f t="shared" si="6"/>
        <v>2.8734199999999999</v>
      </c>
    </row>
    <row r="409" spans="1:25" ht="15" customHeight="1" x14ac:dyDescent="0.25">
      <c r="A409" s="2" t="s">
        <v>556</v>
      </c>
      <c r="B409" s="2" t="s">
        <v>561</v>
      </c>
      <c r="C409" s="2">
        <v>2014</v>
      </c>
      <c r="D409" s="2" t="s">
        <v>599</v>
      </c>
      <c r="E409" s="2" t="s">
        <v>598</v>
      </c>
      <c r="F409" s="2" t="s">
        <v>598</v>
      </c>
      <c r="G409" s="2" t="s">
        <v>598</v>
      </c>
      <c r="H409" s="2" t="s">
        <v>598</v>
      </c>
      <c r="I409" s="2" t="s">
        <v>598</v>
      </c>
      <c r="J409" s="2" t="s">
        <v>599</v>
      </c>
      <c r="K409" s="2" t="s">
        <v>598</v>
      </c>
      <c r="L409" s="2" t="s">
        <v>598</v>
      </c>
      <c r="M409" s="2" t="s">
        <v>598</v>
      </c>
      <c r="N409" s="2" t="s">
        <v>598</v>
      </c>
      <c r="O409" s="2" t="s">
        <v>598</v>
      </c>
      <c r="P409" s="2" t="s">
        <v>598</v>
      </c>
      <c r="Q409" s="2" t="s">
        <v>599</v>
      </c>
      <c r="R409" s="2" t="s">
        <v>598</v>
      </c>
      <c r="S409" s="2" t="s">
        <v>598</v>
      </c>
      <c r="T409" s="2" t="s">
        <v>598</v>
      </c>
      <c r="U409" s="2" t="s">
        <v>598</v>
      </c>
      <c r="V409" s="2" t="s">
        <v>598</v>
      </c>
      <c r="Y409" s="20">
        <f t="shared" si="6"/>
        <v>0</v>
      </c>
    </row>
    <row r="410" spans="1:25" ht="15" customHeight="1" x14ac:dyDescent="0.25">
      <c r="A410" s="2" t="s">
        <v>556</v>
      </c>
      <c r="B410" s="2" t="s">
        <v>562</v>
      </c>
      <c r="C410" s="2">
        <v>2014</v>
      </c>
      <c r="D410" s="2" t="s">
        <v>599</v>
      </c>
      <c r="E410" s="2" t="s">
        <v>598</v>
      </c>
      <c r="F410" s="2" t="s">
        <v>598</v>
      </c>
      <c r="G410" s="2" t="s">
        <v>598</v>
      </c>
      <c r="H410" s="2" t="s">
        <v>598</v>
      </c>
      <c r="I410" s="2" t="s">
        <v>598</v>
      </c>
      <c r="J410" s="2" t="s">
        <v>599</v>
      </c>
      <c r="K410" s="2" t="s">
        <v>598</v>
      </c>
      <c r="L410" s="2" t="s">
        <v>598</v>
      </c>
      <c r="M410" s="2" t="s">
        <v>598</v>
      </c>
      <c r="N410" s="2" t="s">
        <v>598</v>
      </c>
      <c r="O410" s="2" t="s">
        <v>598</v>
      </c>
      <c r="P410" s="2" t="s">
        <v>598</v>
      </c>
      <c r="Q410" s="2" t="s">
        <v>599</v>
      </c>
      <c r="R410" s="2" t="s">
        <v>598</v>
      </c>
      <c r="S410" s="2" t="s">
        <v>598</v>
      </c>
      <c r="T410" s="2" t="s">
        <v>598</v>
      </c>
      <c r="U410" s="2" t="s">
        <v>598</v>
      </c>
      <c r="V410" s="2" t="s">
        <v>598</v>
      </c>
      <c r="Y410" s="20">
        <f t="shared" si="6"/>
        <v>0</v>
      </c>
    </row>
    <row r="411" spans="1:25" ht="15" customHeight="1" x14ac:dyDescent="0.25">
      <c r="A411" s="2" t="s">
        <v>556</v>
      </c>
      <c r="B411" s="2" t="s">
        <v>563</v>
      </c>
      <c r="C411" s="2">
        <v>2014</v>
      </c>
      <c r="D411" s="2" t="s">
        <v>599</v>
      </c>
      <c r="E411" s="2" t="s">
        <v>598</v>
      </c>
      <c r="F411" s="2" t="s">
        <v>598</v>
      </c>
      <c r="G411" s="2" t="s">
        <v>598</v>
      </c>
      <c r="H411" s="2" t="s">
        <v>598</v>
      </c>
      <c r="I411" s="2" t="s">
        <v>598</v>
      </c>
      <c r="J411" s="2" t="s">
        <v>599</v>
      </c>
      <c r="K411" s="2" t="s">
        <v>598</v>
      </c>
      <c r="L411" s="2" t="s">
        <v>598</v>
      </c>
      <c r="M411" s="2" t="s">
        <v>598</v>
      </c>
      <c r="N411" s="2" t="s">
        <v>598</v>
      </c>
      <c r="O411" s="2" t="s">
        <v>598</v>
      </c>
      <c r="P411" s="2" t="s">
        <v>598</v>
      </c>
      <c r="Q411" s="2" t="s">
        <v>599</v>
      </c>
      <c r="R411" s="2" t="s">
        <v>598</v>
      </c>
      <c r="S411" s="2" t="s">
        <v>598</v>
      </c>
      <c r="T411" s="2" t="s">
        <v>598</v>
      </c>
      <c r="U411" s="2" t="s">
        <v>598</v>
      </c>
      <c r="V411" s="2" t="s">
        <v>598</v>
      </c>
      <c r="Y411" s="20">
        <f t="shared" si="6"/>
        <v>0</v>
      </c>
    </row>
    <row r="412" spans="1:25" ht="15" customHeight="1" x14ac:dyDescent="0.25">
      <c r="Y412" s="20">
        <f t="shared" si="6"/>
        <v>0</v>
      </c>
    </row>
    <row r="413" spans="1:25" ht="15" customHeight="1" x14ac:dyDescent="0.25">
      <c r="Y413" s="20">
        <f t="shared" si="6"/>
        <v>0</v>
      </c>
    </row>
    <row r="414" spans="1:25" ht="15" customHeight="1" x14ac:dyDescent="0.25">
      <c r="Y414" s="20">
        <f t="shared" si="6"/>
        <v>0</v>
      </c>
    </row>
    <row r="415" spans="1:25" ht="15" customHeight="1" x14ac:dyDescent="0.25">
      <c r="Y415" s="20">
        <f t="shared" si="6"/>
        <v>0</v>
      </c>
    </row>
    <row r="416" spans="1:25" ht="15" customHeight="1" x14ac:dyDescent="0.25">
      <c r="Y416" s="20">
        <f t="shared" si="6"/>
        <v>0</v>
      </c>
    </row>
    <row r="417" spans="25:25" ht="15" customHeight="1" x14ac:dyDescent="0.25">
      <c r="Y417" s="20">
        <f t="shared" si="6"/>
        <v>0</v>
      </c>
    </row>
    <row r="418" spans="25:25" ht="15" customHeight="1" x14ac:dyDescent="0.25">
      <c r="Y418" s="20">
        <f t="shared" si="6"/>
        <v>0</v>
      </c>
    </row>
    <row r="419" spans="25:25" ht="15" customHeight="1" x14ac:dyDescent="0.25">
      <c r="Y419" s="20">
        <f t="shared" si="6"/>
        <v>0</v>
      </c>
    </row>
    <row r="420" spans="25:25" ht="15" customHeight="1" x14ac:dyDescent="0.25">
      <c r="Y420" s="20">
        <f t="shared" si="6"/>
        <v>0</v>
      </c>
    </row>
    <row r="421" spans="25:25" ht="15" customHeight="1" x14ac:dyDescent="0.25">
      <c r="Y421" s="20">
        <f t="shared" si="6"/>
        <v>0</v>
      </c>
    </row>
    <row r="422" spans="25:25" ht="15" customHeight="1" x14ac:dyDescent="0.25">
      <c r="Y422" s="20">
        <f t="shared" si="6"/>
        <v>0</v>
      </c>
    </row>
    <row r="423" spans="25:25" ht="15" customHeight="1" x14ac:dyDescent="0.25">
      <c r="Y423" s="20">
        <f t="shared" si="6"/>
        <v>0</v>
      </c>
    </row>
    <row r="424" spans="25:25" ht="15" customHeight="1" x14ac:dyDescent="0.25">
      <c r="Y424" s="20">
        <f t="shared" si="6"/>
        <v>0</v>
      </c>
    </row>
    <row r="425" spans="25:25" ht="15" customHeight="1" x14ac:dyDescent="0.25">
      <c r="Y425" s="20">
        <f t="shared" si="6"/>
        <v>0</v>
      </c>
    </row>
    <row r="426" spans="25:25" ht="15" customHeight="1" x14ac:dyDescent="0.25">
      <c r="Y426" s="20">
        <f t="shared" si="6"/>
        <v>0</v>
      </c>
    </row>
    <row r="427" spans="25:25" ht="15" customHeight="1" x14ac:dyDescent="0.25">
      <c r="Y427" s="20">
        <f t="shared" si="6"/>
        <v>0</v>
      </c>
    </row>
    <row r="428" spans="25:25" ht="15" customHeight="1" x14ac:dyDescent="0.25">
      <c r="Y428" s="20">
        <f t="shared" si="6"/>
        <v>0</v>
      </c>
    </row>
    <row r="429" spans="25:25" ht="15" customHeight="1" x14ac:dyDescent="0.25">
      <c r="Y429" s="20">
        <f t="shared" si="6"/>
        <v>0</v>
      </c>
    </row>
    <row r="430" spans="25:25" ht="15" customHeight="1" x14ac:dyDescent="0.25">
      <c r="Y430" s="20">
        <f t="shared" si="6"/>
        <v>0</v>
      </c>
    </row>
    <row r="431" spans="25:25" ht="15" customHeight="1" x14ac:dyDescent="0.25">
      <c r="Y431" s="20">
        <f t="shared" si="6"/>
        <v>0</v>
      </c>
    </row>
    <row r="432" spans="25:25" ht="15" customHeight="1" x14ac:dyDescent="0.25">
      <c r="Y432" s="20">
        <f t="shared" si="6"/>
        <v>0</v>
      </c>
    </row>
    <row r="433" spans="25:25" ht="15" customHeight="1" x14ac:dyDescent="0.25">
      <c r="Y433" s="20">
        <f t="shared" si="6"/>
        <v>0</v>
      </c>
    </row>
    <row r="434" spans="25:25" ht="15" customHeight="1" x14ac:dyDescent="0.25">
      <c r="Y434" s="20">
        <f t="shared" si="6"/>
        <v>0</v>
      </c>
    </row>
    <row r="435" spans="25:25" ht="15" customHeight="1" x14ac:dyDescent="0.25">
      <c r="Y435" s="20">
        <f t="shared" si="6"/>
        <v>0</v>
      </c>
    </row>
    <row r="436" spans="25:25" ht="15" customHeight="1" x14ac:dyDescent="0.25">
      <c r="Y436" s="20">
        <f t="shared" si="6"/>
        <v>0</v>
      </c>
    </row>
    <row r="437" spans="25:25" ht="15" customHeight="1" x14ac:dyDescent="0.25">
      <c r="Y437" s="20">
        <f t="shared" si="6"/>
        <v>0</v>
      </c>
    </row>
    <row r="438" spans="25:25" ht="15" customHeight="1" x14ac:dyDescent="0.25">
      <c r="Y438" s="20">
        <f t="shared" si="6"/>
        <v>0</v>
      </c>
    </row>
    <row r="439" spans="25:25" ht="15" customHeight="1" x14ac:dyDescent="0.25">
      <c r="Y439" s="20">
        <f t="shared" si="6"/>
        <v>0</v>
      </c>
    </row>
    <row r="440" spans="25:25" ht="15" customHeight="1" x14ac:dyDescent="0.25">
      <c r="Y440" s="20">
        <f t="shared" si="6"/>
        <v>0</v>
      </c>
    </row>
    <row r="441" spans="25:25" ht="15" customHeight="1" x14ac:dyDescent="0.25">
      <c r="Y441" s="20">
        <f t="shared" si="6"/>
        <v>0</v>
      </c>
    </row>
    <row r="442" spans="25:25" ht="15" customHeight="1" x14ac:dyDescent="0.25">
      <c r="Y442" s="20">
        <f t="shared" si="6"/>
        <v>0</v>
      </c>
    </row>
    <row r="443" spans="25:25" ht="15" customHeight="1" x14ac:dyDescent="0.25">
      <c r="Y443" s="20">
        <f t="shared" si="6"/>
        <v>0</v>
      </c>
    </row>
    <row r="444" spans="25:25" ht="15" customHeight="1" x14ac:dyDescent="0.25">
      <c r="Y444" s="20">
        <f t="shared" si="6"/>
        <v>0</v>
      </c>
    </row>
    <row r="445" spans="25:25" ht="15" customHeight="1" x14ac:dyDescent="0.25">
      <c r="Y445" s="20">
        <f t="shared" si="6"/>
        <v>0</v>
      </c>
    </row>
    <row r="446" spans="25:25" ht="15" customHeight="1" x14ac:dyDescent="0.25">
      <c r="Y446" s="20">
        <f t="shared" si="6"/>
        <v>0</v>
      </c>
    </row>
    <row r="447" spans="25:25" ht="15" customHeight="1" x14ac:dyDescent="0.25">
      <c r="Y447" s="20">
        <f t="shared" si="6"/>
        <v>0</v>
      </c>
    </row>
    <row r="448" spans="25:25" ht="15" customHeight="1" x14ac:dyDescent="0.25">
      <c r="Y448" s="20">
        <f t="shared" si="6"/>
        <v>0</v>
      </c>
    </row>
    <row r="449" spans="25:25" ht="15" customHeight="1" x14ac:dyDescent="0.25">
      <c r="Y449" s="20">
        <f t="shared" si="6"/>
        <v>0</v>
      </c>
    </row>
    <row r="450" spans="25:25" ht="15" customHeight="1" x14ac:dyDescent="0.25">
      <c r="Y450" s="20">
        <f t="shared" si="6"/>
        <v>0</v>
      </c>
    </row>
    <row r="451" spans="25:25" ht="15" customHeight="1" x14ac:dyDescent="0.25">
      <c r="Y451" s="20">
        <f t="shared" ref="Y451:Y476" si="7">IFERROR(F451/1,0)+IFERROR(H451/1,0)+IFERROR(L451/1,0)+IFERROR(N451/1,0)+IFERROR(S451/1,0)+IFERROR(U451/1,0)</f>
        <v>0</v>
      </c>
    </row>
    <row r="452" spans="25:25" ht="15" customHeight="1" x14ac:dyDescent="0.25">
      <c r="Y452" s="20">
        <f t="shared" si="7"/>
        <v>0</v>
      </c>
    </row>
    <row r="453" spans="25:25" ht="15" customHeight="1" x14ac:dyDescent="0.25">
      <c r="Y453" s="20">
        <f t="shared" si="7"/>
        <v>0</v>
      </c>
    </row>
    <row r="454" spans="25:25" ht="15" customHeight="1" x14ac:dyDescent="0.25">
      <c r="Y454" s="20">
        <f t="shared" si="7"/>
        <v>0</v>
      </c>
    </row>
    <row r="455" spans="25:25" ht="15" customHeight="1" x14ac:dyDescent="0.25">
      <c r="Y455" s="20">
        <f t="shared" si="7"/>
        <v>0</v>
      </c>
    </row>
    <row r="456" spans="25:25" ht="15" customHeight="1" x14ac:dyDescent="0.25">
      <c r="Y456" s="20">
        <f t="shared" si="7"/>
        <v>0</v>
      </c>
    </row>
    <row r="457" spans="25:25" ht="15" customHeight="1" x14ac:dyDescent="0.25">
      <c r="Y457" s="20">
        <f t="shared" si="7"/>
        <v>0</v>
      </c>
    </row>
    <row r="458" spans="25:25" ht="15" customHeight="1" x14ac:dyDescent="0.25">
      <c r="Y458" s="20">
        <f t="shared" si="7"/>
        <v>0</v>
      </c>
    </row>
    <row r="459" spans="25:25" ht="15" customHeight="1" x14ac:dyDescent="0.25">
      <c r="Y459" s="20">
        <f t="shared" si="7"/>
        <v>0</v>
      </c>
    </row>
    <row r="460" spans="25:25" ht="15" customHeight="1" x14ac:dyDescent="0.25">
      <c r="Y460" s="20">
        <f t="shared" si="7"/>
        <v>0</v>
      </c>
    </row>
    <row r="461" spans="25:25" ht="15" customHeight="1" x14ac:dyDescent="0.25">
      <c r="Y461" s="20">
        <f t="shared" si="7"/>
        <v>0</v>
      </c>
    </row>
    <row r="462" spans="25:25" ht="15" customHeight="1" x14ac:dyDescent="0.25">
      <c r="Y462" s="20">
        <f t="shared" si="7"/>
        <v>0</v>
      </c>
    </row>
    <row r="463" spans="25:25" ht="15" customHeight="1" x14ac:dyDescent="0.25">
      <c r="Y463" s="20">
        <f t="shared" si="7"/>
        <v>0</v>
      </c>
    </row>
    <row r="464" spans="25:25" ht="15" customHeight="1" x14ac:dyDescent="0.25">
      <c r="Y464" s="20">
        <f t="shared" si="7"/>
        <v>0</v>
      </c>
    </row>
    <row r="465" spans="25:25" ht="15" customHeight="1" x14ac:dyDescent="0.25">
      <c r="Y465" s="20">
        <f t="shared" si="7"/>
        <v>0</v>
      </c>
    </row>
    <row r="466" spans="25:25" ht="15" customHeight="1" x14ac:dyDescent="0.25">
      <c r="Y466" s="20">
        <f t="shared" si="7"/>
        <v>0</v>
      </c>
    </row>
    <row r="467" spans="25:25" ht="15" customHeight="1" x14ac:dyDescent="0.25">
      <c r="Y467" s="20">
        <f t="shared" si="7"/>
        <v>0</v>
      </c>
    </row>
    <row r="468" spans="25:25" ht="15" customHeight="1" x14ac:dyDescent="0.25">
      <c r="Y468" s="20">
        <f t="shared" si="7"/>
        <v>0</v>
      </c>
    </row>
    <row r="469" spans="25:25" ht="15" customHeight="1" x14ac:dyDescent="0.25">
      <c r="Y469" s="20">
        <f t="shared" si="7"/>
        <v>0</v>
      </c>
    </row>
    <row r="470" spans="25:25" ht="15" customHeight="1" x14ac:dyDescent="0.25">
      <c r="Y470" s="20">
        <f t="shared" si="7"/>
        <v>0</v>
      </c>
    </row>
    <row r="471" spans="25:25" ht="15" customHeight="1" x14ac:dyDescent="0.25">
      <c r="Y471" s="20">
        <f t="shared" si="7"/>
        <v>0</v>
      </c>
    </row>
    <row r="472" spans="25:25" ht="15" customHeight="1" x14ac:dyDescent="0.25">
      <c r="Y472" s="20">
        <f t="shared" si="7"/>
        <v>0</v>
      </c>
    </row>
    <row r="473" spans="25:25" ht="15" customHeight="1" x14ac:dyDescent="0.25">
      <c r="Y473" s="20">
        <f t="shared" si="7"/>
        <v>0</v>
      </c>
    </row>
    <row r="474" spans="25:25" ht="15" customHeight="1" x14ac:dyDescent="0.25">
      <c r="Y474" s="20">
        <f t="shared" si="7"/>
        <v>0</v>
      </c>
    </row>
    <row r="475" spans="25:25" ht="15" customHeight="1" x14ac:dyDescent="0.25">
      <c r="Y475" s="20">
        <f t="shared" si="7"/>
        <v>0</v>
      </c>
    </row>
    <row r="476" spans="25:25" ht="15" customHeight="1" x14ac:dyDescent="0.25">
      <c r="Y476" s="20">
        <f t="shared" si="7"/>
        <v>0</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O73"/>
  <sheetViews>
    <sheetView tabSelected="1" workbookViewId="0">
      <selection activeCell="G4" sqref="G4"/>
    </sheetView>
  </sheetViews>
  <sheetFormatPr defaultRowHeight="15" x14ac:dyDescent="0.25"/>
  <cols>
    <col min="1" max="3" width="9.140625" style="140" customWidth="1"/>
    <col min="4" max="4" width="23.5703125" style="140" customWidth="1"/>
    <col min="5" max="5" width="19.5703125" style="140" customWidth="1"/>
    <col min="6" max="6" width="3.28515625" style="140" customWidth="1"/>
    <col min="7" max="7" width="20" style="140" customWidth="1"/>
    <col min="8" max="8" width="8.7109375" style="140" customWidth="1"/>
    <col min="9" max="9" width="7.28515625" style="140" customWidth="1"/>
    <col min="10" max="10" width="3.28515625" style="140" customWidth="1"/>
    <col min="11" max="11" width="19" style="140" customWidth="1"/>
    <col min="12" max="12" width="28.7109375" style="140" customWidth="1"/>
    <col min="13" max="13" width="6.85546875" style="140" customWidth="1"/>
    <col min="14" max="14" width="12" style="140" customWidth="1"/>
    <col min="15" max="15" width="9.140625" style="140" customWidth="1"/>
    <col min="16" max="16" width="9.85546875" style="140" bestFit="1" customWidth="1"/>
    <col min="17" max="256" width="9.140625" style="140"/>
    <col min="257" max="259" width="9.140625" style="140" customWidth="1"/>
    <col min="260" max="260" width="22.7109375" style="140" customWidth="1"/>
    <col min="261" max="261" width="19.5703125" style="140" customWidth="1"/>
    <col min="262" max="262" width="3.28515625" style="140" customWidth="1"/>
    <col min="263" max="263" width="20" style="140" customWidth="1"/>
    <col min="264" max="264" width="8.7109375" style="140" customWidth="1"/>
    <col min="265" max="265" width="7.28515625" style="140" customWidth="1"/>
    <col min="266" max="266" width="3.28515625" style="140" customWidth="1"/>
    <col min="267" max="267" width="19" style="140" customWidth="1"/>
    <col min="268" max="268" width="27.7109375" style="140" customWidth="1"/>
    <col min="269" max="269" width="6.85546875" style="140" customWidth="1"/>
    <col min="270" max="270" width="12" style="140" customWidth="1"/>
    <col min="271" max="271" width="9.140625" style="140" customWidth="1"/>
    <col min="272" max="272" width="9.85546875" style="140" bestFit="1" customWidth="1"/>
    <col min="273" max="512" width="9.140625" style="140"/>
    <col min="513" max="515" width="9.140625" style="140" customWidth="1"/>
    <col min="516" max="516" width="22.7109375" style="140" customWidth="1"/>
    <col min="517" max="517" width="19.5703125" style="140" customWidth="1"/>
    <col min="518" max="518" width="3.28515625" style="140" customWidth="1"/>
    <col min="519" max="519" width="20" style="140" customWidth="1"/>
    <col min="520" max="520" width="8.7109375" style="140" customWidth="1"/>
    <col min="521" max="521" width="7.28515625" style="140" customWidth="1"/>
    <col min="522" max="522" width="3.28515625" style="140" customWidth="1"/>
    <col min="523" max="523" width="19" style="140" customWidth="1"/>
    <col min="524" max="524" width="27.7109375" style="140" customWidth="1"/>
    <col min="525" max="525" width="6.85546875" style="140" customWidth="1"/>
    <col min="526" max="526" width="12" style="140" customWidth="1"/>
    <col min="527" max="527" width="9.140625" style="140" customWidth="1"/>
    <col min="528" max="528" width="9.85546875" style="140" bestFit="1" customWidth="1"/>
    <col min="529" max="768" width="9.140625" style="140"/>
    <col min="769" max="771" width="9.140625" style="140" customWidth="1"/>
    <col min="772" max="772" width="22.7109375" style="140" customWidth="1"/>
    <col min="773" max="773" width="19.5703125" style="140" customWidth="1"/>
    <col min="774" max="774" width="3.28515625" style="140" customWidth="1"/>
    <col min="775" max="775" width="20" style="140" customWidth="1"/>
    <col min="776" max="776" width="8.7109375" style="140" customWidth="1"/>
    <col min="777" max="777" width="7.28515625" style="140" customWidth="1"/>
    <col min="778" max="778" width="3.28515625" style="140" customWidth="1"/>
    <col min="779" max="779" width="19" style="140" customWidth="1"/>
    <col min="780" max="780" width="27.7109375" style="140" customWidth="1"/>
    <col min="781" max="781" width="6.85546875" style="140" customWidth="1"/>
    <col min="782" max="782" width="12" style="140" customWidth="1"/>
    <col min="783" max="783" width="9.140625" style="140" customWidth="1"/>
    <col min="784" max="784" width="9.85546875" style="140" bestFit="1" customWidth="1"/>
    <col min="785" max="1024" width="9.140625" style="140"/>
    <col min="1025" max="1027" width="9.140625" style="140" customWidth="1"/>
    <col min="1028" max="1028" width="22.7109375" style="140" customWidth="1"/>
    <col min="1029" max="1029" width="19.5703125" style="140" customWidth="1"/>
    <col min="1030" max="1030" width="3.28515625" style="140" customWidth="1"/>
    <col min="1031" max="1031" width="20" style="140" customWidth="1"/>
    <col min="1032" max="1032" width="8.7109375" style="140" customWidth="1"/>
    <col min="1033" max="1033" width="7.28515625" style="140" customWidth="1"/>
    <col min="1034" max="1034" width="3.28515625" style="140" customWidth="1"/>
    <col min="1035" max="1035" width="19" style="140" customWidth="1"/>
    <col min="1036" max="1036" width="27.7109375" style="140" customWidth="1"/>
    <col min="1037" max="1037" width="6.85546875" style="140" customWidth="1"/>
    <col min="1038" max="1038" width="12" style="140" customWidth="1"/>
    <col min="1039" max="1039" width="9.140625" style="140" customWidth="1"/>
    <col min="1040" max="1040" width="9.85546875" style="140" bestFit="1" customWidth="1"/>
    <col min="1041" max="1280" width="9.140625" style="140"/>
    <col min="1281" max="1283" width="9.140625" style="140" customWidth="1"/>
    <col min="1284" max="1284" width="22.7109375" style="140" customWidth="1"/>
    <col min="1285" max="1285" width="19.5703125" style="140" customWidth="1"/>
    <col min="1286" max="1286" width="3.28515625" style="140" customWidth="1"/>
    <col min="1287" max="1287" width="20" style="140" customWidth="1"/>
    <col min="1288" max="1288" width="8.7109375" style="140" customWidth="1"/>
    <col min="1289" max="1289" width="7.28515625" style="140" customWidth="1"/>
    <col min="1290" max="1290" width="3.28515625" style="140" customWidth="1"/>
    <col min="1291" max="1291" width="19" style="140" customWidth="1"/>
    <col min="1292" max="1292" width="27.7109375" style="140" customWidth="1"/>
    <col min="1293" max="1293" width="6.85546875" style="140" customWidth="1"/>
    <col min="1294" max="1294" width="12" style="140" customWidth="1"/>
    <col min="1295" max="1295" width="9.140625" style="140" customWidth="1"/>
    <col min="1296" max="1296" width="9.85546875" style="140" bestFit="1" customWidth="1"/>
    <col min="1297" max="1536" width="9.140625" style="140"/>
    <col min="1537" max="1539" width="9.140625" style="140" customWidth="1"/>
    <col min="1540" max="1540" width="22.7109375" style="140" customWidth="1"/>
    <col min="1541" max="1541" width="19.5703125" style="140" customWidth="1"/>
    <col min="1542" max="1542" width="3.28515625" style="140" customWidth="1"/>
    <col min="1543" max="1543" width="20" style="140" customWidth="1"/>
    <col min="1544" max="1544" width="8.7109375" style="140" customWidth="1"/>
    <col min="1545" max="1545" width="7.28515625" style="140" customWidth="1"/>
    <col min="1546" max="1546" width="3.28515625" style="140" customWidth="1"/>
    <col min="1547" max="1547" width="19" style="140" customWidth="1"/>
    <col min="1548" max="1548" width="27.7109375" style="140" customWidth="1"/>
    <col min="1549" max="1549" width="6.85546875" style="140" customWidth="1"/>
    <col min="1550" max="1550" width="12" style="140" customWidth="1"/>
    <col min="1551" max="1551" width="9.140625" style="140" customWidth="1"/>
    <col min="1552" max="1552" width="9.85546875" style="140" bestFit="1" customWidth="1"/>
    <col min="1553" max="1792" width="9.140625" style="140"/>
    <col min="1793" max="1795" width="9.140625" style="140" customWidth="1"/>
    <col min="1796" max="1796" width="22.7109375" style="140" customWidth="1"/>
    <col min="1797" max="1797" width="19.5703125" style="140" customWidth="1"/>
    <col min="1798" max="1798" width="3.28515625" style="140" customWidth="1"/>
    <col min="1799" max="1799" width="20" style="140" customWidth="1"/>
    <col min="1800" max="1800" width="8.7109375" style="140" customWidth="1"/>
    <col min="1801" max="1801" width="7.28515625" style="140" customWidth="1"/>
    <col min="1802" max="1802" width="3.28515625" style="140" customWidth="1"/>
    <col min="1803" max="1803" width="19" style="140" customWidth="1"/>
    <col min="1804" max="1804" width="27.7109375" style="140" customWidth="1"/>
    <col min="1805" max="1805" width="6.85546875" style="140" customWidth="1"/>
    <col min="1806" max="1806" width="12" style="140" customWidth="1"/>
    <col min="1807" max="1807" width="9.140625" style="140" customWidth="1"/>
    <col min="1808" max="1808" width="9.85546875" style="140" bestFit="1" customWidth="1"/>
    <col min="1809" max="2048" width="9.140625" style="140"/>
    <col min="2049" max="2051" width="9.140625" style="140" customWidth="1"/>
    <col min="2052" max="2052" width="22.7109375" style="140" customWidth="1"/>
    <col min="2053" max="2053" width="19.5703125" style="140" customWidth="1"/>
    <col min="2054" max="2054" width="3.28515625" style="140" customWidth="1"/>
    <col min="2055" max="2055" width="20" style="140" customWidth="1"/>
    <col min="2056" max="2056" width="8.7109375" style="140" customWidth="1"/>
    <col min="2057" max="2057" width="7.28515625" style="140" customWidth="1"/>
    <col min="2058" max="2058" width="3.28515625" style="140" customWidth="1"/>
    <col min="2059" max="2059" width="19" style="140" customWidth="1"/>
    <col min="2060" max="2060" width="27.7109375" style="140" customWidth="1"/>
    <col min="2061" max="2061" width="6.85546875" style="140" customWidth="1"/>
    <col min="2062" max="2062" width="12" style="140" customWidth="1"/>
    <col min="2063" max="2063" width="9.140625" style="140" customWidth="1"/>
    <col min="2064" max="2064" width="9.85546875" style="140" bestFit="1" customWidth="1"/>
    <col min="2065" max="2304" width="9.140625" style="140"/>
    <col min="2305" max="2307" width="9.140625" style="140" customWidth="1"/>
    <col min="2308" max="2308" width="22.7109375" style="140" customWidth="1"/>
    <col min="2309" max="2309" width="19.5703125" style="140" customWidth="1"/>
    <col min="2310" max="2310" width="3.28515625" style="140" customWidth="1"/>
    <col min="2311" max="2311" width="20" style="140" customWidth="1"/>
    <col min="2312" max="2312" width="8.7109375" style="140" customWidth="1"/>
    <col min="2313" max="2313" width="7.28515625" style="140" customWidth="1"/>
    <col min="2314" max="2314" width="3.28515625" style="140" customWidth="1"/>
    <col min="2315" max="2315" width="19" style="140" customWidth="1"/>
    <col min="2316" max="2316" width="27.7109375" style="140" customWidth="1"/>
    <col min="2317" max="2317" width="6.85546875" style="140" customWidth="1"/>
    <col min="2318" max="2318" width="12" style="140" customWidth="1"/>
    <col min="2319" max="2319" width="9.140625" style="140" customWidth="1"/>
    <col min="2320" max="2320" width="9.85546875" style="140" bestFit="1" customWidth="1"/>
    <col min="2321" max="2560" width="9.140625" style="140"/>
    <col min="2561" max="2563" width="9.140625" style="140" customWidth="1"/>
    <col min="2564" max="2564" width="22.7109375" style="140" customWidth="1"/>
    <col min="2565" max="2565" width="19.5703125" style="140" customWidth="1"/>
    <col min="2566" max="2566" width="3.28515625" style="140" customWidth="1"/>
    <col min="2567" max="2567" width="20" style="140" customWidth="1"/>
    <col min="2568" max="2568" width="8.7109375" style="140" customWidth="1"/>
    <col min="2569" max="2569" width="7.28515625" style="140" customWidth="1"/>
    <col min="2570" max="2570" width="3.28515625" style="140" customWidth="1"/>
    <col min="2571" max="2571" width="19" style="140" customWidth="1"/>
    <col min="2572" max="2572" width="27.7109375" style="140" customWidth="1"/>
    <col min="2573" max="2573" width="6.85546875" style="140" customWidth="1"/>
    <col min="2574" max="2574" width="12" style="140" customWidth="1"/>
    <col min="2575" max="2575" width="9.140625" style="140" customWidth="1"/>
    <col min="2576" max="2576" width="9.85546875" style="140" bestFit="1" customWidth="1"/>
    <col min="2577" max="2816" width="9.140625" style="140"/>
    <col min="2817" max="2819" width="9.140625" style="140" customWidth="1"/>
    <col min="2820" max="2820" width="22.7109375" style="140" customWidth="1"/>
    <col min="2821" max="2821" width="19.5703125" style="140" customWidth="1"/>
    <col min="2822" max="2822" width="3.28515625" style="140" customWidth="1"/>
    <col min="2823" max="2823" width="20" style="140" customWidth="1"/>
    <col min="2824" max="2824" width="8.7109375" style="140" customWidth="1"/>
    <col min="2825" max="2825" width="7.28515625" style="140" customWidth="1"/>
    <col min="2826" max="2826" width="3.28515625" style="140" customWidth="1"/>
    <col min="2827" max="2827" width="19" style="140" customWidth="1"/>
    <col min="2828" max="2828" width="27.7109375" style="140" customWidth="1"/>
    <col min="2829" max="2829" width="6.85546875" style="140" customWidth="1"/>
    <col min="2830" max="2830" width="12" style="140" customWidth="1"/>
    <col min="2831" max="2831" width="9.140625" style="140" customWidth="1"/>
    <col min="2832" max="2832" width="9.85546875" style="140" bestFit="1" customWidth="1"/>
    <col min="2833" max="3072" width="9.140625" style="140"/>
    <col min="3073" max="3075" width="9.140625" style="140" customWidth="1"/>
    <col min="3076" max="3076" width="22.7109375" style="140" customWidth="1"/>
    <col min="3077" max="3077" width="19.5703125" style="140" customWidth="1"/>
    <col min="3078" max="3078" width="3.28515625" style="140" customWidth="1"/>
    <col min="3079" max="3079" width="20" style="140" customWidth="1"/>
    <col min="3080" max="3080" width="8.7109375" style="140" customWidth="1"/>
    <col min="3081" max="3081" width="7.28515625" style="140" customWidth="1"/>
    <col min="3082" max="3082" width="3.28515625" style="140" customWidth="1"/>
    <col min="3083" max="3083" width="19" style="140" customWidth="1"/>
    <col min="3084" max="3084" width="27.7109375" style="140" customWidth="1"/>
    <col min="3085" max="3085" width="6.85546875" style="140" customWidth="1"/>
    <col min="3086" max="3086" width="12" style="140" customWidth="1"/>
    <col min="3087" max="3087" width="9.140625" style="140" customWidth="1"/>
    <col min="3088" max="3088" width="9.85546875" style="140" bestFit="1" customWidth="1"/>
    <col min="3089" max="3328" width="9.140625" style="140"/>
    <col min="3329" max="3331" width="9.140625" style="140" customWidth="1"/>
    <col min="3332" max="3332" width="22.7109375" style="140" customWidth="1"/>
    <col min="3333" max="3333" width="19.5703125" style="140" customWidth="1"/>
    <col min="3334" max="3334" width="3.28515625" style="140" customWidth="1"/>
    <col min="3335" max="3335" width="20" style="140" customWidth="1"/>
    <col min="3336" max="3336" width="8.7109375" style="140" customWidth="1"/>
    <col min="3337" max="3337" width="7.28515625" style="140" customWidth="1"/>
    <col min="3338" max="3338" width="3.28515625" style="140" customWidth="1"/>
    <col min="3339" max="3339" width="19" style="140" customWidth="1"/>
    <col min="3340" max="3340" width="27.7109375" style="140" customWidth="1"/>
    <col min="3341" max="3341" width="6.85546875" style="140" customWidth="1"/>
    <col min="3342" max="3342" width="12" style="140" customWidth="1"/>
    <col min="3343" max="3343" width="9.140625" style="140" customWidth="1"/>
    <col min="3344" max="3344" width="9.85546875" style="140" bestFit="1" customWidth="1"/>
    <col min="3345" max="3584" width="9.140625" style="140"/>
    <col min="3585" max="3587" width="9.140625" style="140" customWidth="1"/>
    <col min="3588" max="3588" width="22.7109375" style="140" customWidth="1"/>
    <col min="3589" max="3589" width="19.5703125" style="140" customWidth="1"/>
    <col min="3590" max="3590" width="3.28515625" style="140" customWidth="1"/>
    <col min="3591" max="3591" width="20" style="140" customWidth="1"/>
    <col min="3592" max="3592" width="8.7109375" style="140" customWidth="1"/>
    <col min="3593" max="3593" width="7.28515625" style="140" customWidth="1"/>
    <col min="3594" max="3594" width="3.28515625" style="140" customWidth="1"/>
    <col min="3595" max="3595" width="19" style="140" customWidth="1"/>
    <col min="3596" max="3596" width="27.7109375" style="140" customWidth="1"/>
    <col min="3597" max="3597" width="6.85546875" style="140" customWidth="1"/>
    <col min="3598" max="3598" width="12" style="140" customWidth="1"/>
    <col min="3599" max="3599" width="9.140625" style="140" customWidth="1"/>
    <col min="3600" max="3600" width="9.85546875" style="140" bestFit="1" customWidth="1"/>
    <col min="3601" max="3840" width="9.140625" style="140"/>
    <col min="3841" max="3843" width="9.140625" style="140" customWidth="1"/>
    <col min="3844" max="3844" width="22.7109375" style="140" customWidth="1"/>
    <col min="3845" max="3845" width="19.5703125" style="140" customWidth="1"/>
    <col min="3846" max="3846" width="3.28515625" style="140" customWidth="1"/>
    <col min="3847" max="3847" width="20" style="140" customWidth="1"/>
    <col min="3848" max="3848" width="8.7109375" style="140" customWidth="1"/>
    <col min="3849" max="3849" width="7.28515625" style="140" customWidth="1"/>
    <col min="3850" max="3850" width="3.28515625" style="140" customWidth="1"/>
    <col min="3851" max="3851" width="19" style="140" customWidth="1"/>
    <col min="3852" max="3852" width="27.7109375" style="140" customWidth="1"/>
    <col min="3853" max="3853" width="6.85546875" style="140" customWidth="1"/>
    <col min="3854" max="3854" width="12" style="140" customWidth="1"/>
    <col min="3855" max="3855" width="9.140625" style="140" customWidth="1"/>
    <col min="3856" max="3856" width="9.85546875" style="140" bestFit="1" customWidth="1"/>
    <col min="3857" max="4096" width="9.140625" style="140"/>
    <col min="4097" max="4099" width="9.140625" style="140" customWidth="1"/>
    <col min="4100" max="4100" width="22.7109375" style="140" customWidth="1"/>
    <col min="4101" max="4101" width="19.5703125" style="140" customWidth="1"/>
    <col min="4102" max="4102" width="3.28515625" style="140" customWidth="1"/>
    <col min="4103" max="4103" width="20" style="140" customWidth="1"/>
    <col min="4104" max="4104" width="8.7109375" style="140" customWidth="1"/>
    <col min="4105" max="4105" width="7.28515625" style="140" customWidth="1"/>
    <col min="4106" max="4106" width="3.28515625" style="140" customWidth="1"/>
    <col min="4107" max="4107" width="19" style="140" customWidth="1"/>
    <col min="4108" max="4108" width="27.7109375" style="140" customWidth="1"/>
    <col min="4109" max="4109" width="6.85546875" style="140" customWidth="1"/>
    <col min="4110" max="4110" width="12" style="140" customWidth="1"/>
    <col min="4111" max="4111" width="9.140625" style="140" customWidth="1"/>
    <col min="4112" max="4112" width="9.85546875" style="140" bestFit="1" customWidth="1"/>
    <col min="4113" max="4352" width="9.140625" style="140"/>
    <col min="4353" max="4355" width="9.140625" style="140" customWidth="1"/>
    <col min="4356" max="4356" width="22.7109375" style="140" customWidth="1"/>
    <col min="4357" max="4357" width="19.5703125" style="140" customWidth="1"/>
    <col min="4358" max="4358" width="3.28515625" style="140" customWidth="1"/>
    <col min="4359" max="4359" width="20" style="140" customWidth="1"/>
    <col min="4360" max="4360" width="8.7109375" style="140" customWidth="1"/>
    <col min="4361" max="4361" width="7.28515625" style="140" customWidth="1"/>
    <col min="4362" max="4362" width="3.28515625" style="140" customWidth="1"/>
    <col min="4363" max="4363" width="19" style="140" customWidth="1"/>
    <col min="4364" max="4364" width="27.7109375" style="140" customWidth="1"/>
    <col min="4365" max="4365" width="6.85546875" style="140" customWidth="1"/>
    <col min="4366" max="4366" width="12" style="140" customWidth="1"/>
    <col min="4367" max="4367" width="9.140625" style="140" customWidth="1"/>
    <col min="4368" max="4368" width="9.85546875" style="140" bestFit="1" customWidth="1"/>
    <col min="4369" max="4608" width="9.140625" style="140"/>
    <col min="4609" max="4611" width="9.140625" style="140" customWidth="1"/>
    <col min="4612" max="4612" width="22.7109375" style="140" customWidth="1"/>
    <col min="4613" max="4613" width="19.5703125" style="140" customWidth="1"/>
    <col min="4614" max="4614" width="3.28515625" style="140" customWidth="1"/>
    <col min="4615" max="4615" width="20" style="140" customWidth="1"/>
    <col min="4616" max="4616" width="8.7109375" style="140" customWidth="1"/>
    <col min="4617" max="4617" width="7.28515625" style="140" customWidth="1"/>
    <col min="4618" max="4618" width="3.28515625" style="140" customWidth="1"/>
    <col min="4619" max="4619" width="19" style="140" customWidth="1"/>
    <col min="4620" max="4620" width="27.7109375" style="140" customWidth="1"/>
    <col min="4621" max="4621" width="6.85546875" style="140" customWidth="1"/>
    <col min="4622" max="4622" width="12" style="140" customWidth="1"/>
    <col min="4623" max="4623" width="9.140625" style="140" customWidth="1"/>
    <col min="4624" max="4624" width="9.85546875" style="140" bestFit="1" customWidth="1"/>
    <col min="4625" max="4864" width="9.140625" style="140"/>
    <col min="4865" max="4867" width="9.140625" style="140" customWidth="1"/>
    <col min="4868" max="4868" width="22.7109375" style="140" customWidth="1"/>
    <col min="4869" max="4869" width="19.5703125" style="140" customWidth="1"/>
    <col min="4870" max="4870" width="3.28515625" style="140" customWidth="1"/>
    <col min="4871" max="4871" width="20" style="140" customWidth="1"/>
    <col min="4872" max="4872" width="8.7109375" style="140" customWidth="1"/>
    <col min="4873" max="4873" width="7.28515625" style="140" customWidth="1"/>
    <col min="4874" max="4874" width="3.28515625" style="140" customWidth="1"/>
    <col min="4875" max="4875" width="19" style="140" customWidth="1"/>
    <col min="4876" max="4876" width="27.7109375" style="140" customWidth="1"/>
    <col min="4877" max="4877" width="6.85546875" style="140" customWidth="1"/>
    <col min="4878" max="4878" width="12" style="140" customWidth="1"/>
    <col min="4879" max="4879" width="9.140625" style="140" customWidth="1"/>
    <col min="4880" max="4880" width="9.85546875" style="140" bestFit="1" customWidth="1"/>
    <col min="4881" max="5120" width="9.140625" style="140"/>
    <col min="5121" max="5123" width="9.140625" style="140" customWidth="1"/>
    <col min="5124" max="5124" width="22.7109375" style="140" customWidth="1"/>
    <col min="5125" max="5125" width="19.5703125" style="140" customWidth="1"/>
    <col min="5126" max="5126" width="3.28515625" style="140" customWidth="1"/>
    <col min="5127" max="5127" width="20" style="140" customWidth="1"/>
    <col min="5128" max="5128" width="8.7109375" style="140" customWidth="1"/>
    <col min="5129" max="5129" width="7.28515625" style="140" customWidth="1"/>
    <col min="5130" max="5130" width="3.28515625" style="140" customWidth="1"/>
    <col min="5131" max="5131" width="19" style="140" customWidth="1"/>
    <col min="5132" max="5132" width="27.7109375" style="140" customWidth="1"/>
    <col min="5133" max="5133" width="6.85546875" style="140" customWidth="1"/>
    <col min="5134" max="5134" width="12" style="140" customWidth="1"/>
    <col min="5135" max="5135" width="9.140625" style="140" customWidth="1"/>
    <col min="5136" max="5136" width="9.85546875" style="140" bestFit="1" customWidth="1"/>
    <col min="5137" max="5376" width="9.140625" style="140"/>
    <col min="5377" max="5379" width="9.140625" style="140" customWidth="1"/>
    <col min="5380" max="5380" width="22.7109375" style="140" customWidth="1"/>
    <col min="5381" max="5381" width="19.5703125" style="140" customWidth="1"/>
    <col min="5382" max="5382" width="3.28515625" style="140" customWidth="1"/>
    <col min="5383" max="5383" width="20" style="140" customWidth="1"/>
    <col min="5384" max="5384" width="8.7109375" style="140" customWidth="1"/>
    <col min="5385" max="5385" width="7.28515625" style="140" customWidth="1"/>
    <col min="5386" max="5386" width="3.28515625" style="140" customWidth="1"/>
    <col min="5387" max="5387" width="19" style="140" customWidth="1"/>
    <col min="5388" max="5388" width="27.7109375" style="140" customWidth="1"/>
    <col min="5389" max="5389" width="6.85546875" style="140" customWidth="1"/>
    <col min="5390" max="5390" width="12" style="140" customWidth="1"/>
    <col min="5391" max="5391" width="9.140625" style="140" customWidth="1"/>
    <col min="5392" max="5392" width="9.85546875" style="140" bestFit="1" customWidth="1"/>
    <col min="5393" max="5632" width="9.140625" style="140"/>
    <col min="5633" max="5635" width="9.140625" style="140" customWidth="1"/>
    <col min="5636" max="5636" width="22.7109375" style="140" customWidth="1"/>
    <col min="5637" max="5637" width="19.5703125" style="140" customWidth="1"/>
    <col min="5638" max="5638" width="3.28515625" style="140" customWidth="1"/>
    <col min="5639" max="5639" width="20" style="140" customWidth="1"/>
    <col min="5640" max="5640" width="8.7109375" style="140" customWidth="1"/>
    <col min="5641" max="5641" width="7.28515625" style="140" customWidth="1"/>
    <col min="5642" max="5642" width="3.28515625" style="140" customWidth="1"/>
    <col min="5643" max="5643" width="19" style="140" customWidth="1"/>
    <col min="5644" max="5644" width="27.7109375" style="140" customWidth="1"/>
    <col min="5645" max="5645" width="6.85546875" style="140" customWidth="1"/>
    <col min="5646" max="5646" width="12" style="140" customWidth="1"/>
    <col min="5647" max="5647" width="9.140625" style="140" customWidth="1"/>
    <col min="5648" max="5648" width="9.85546875" style="140" bestFit="1" customWidth="1"/>
    <col min="5649" max="5888" width="9.140625" style="140"/>
    <col min="5889" max="5891" width="9.140625" style="140" customWidth="1"/>
    <col min="5892" max="5892" width="22.7109375" style="140" customWidth="1"/>
    <col min="5893" max="5893" width="19.5703125" style="140" customWidth="1"/>
    <col min="5894" max="5894" width="3.28515625" style="140" customWidth="1"/>
    <col min="5895" max="5895" width="20" style="140" customWidth="1"/>
    <col min="5896" max="5896" width="8.7109375" style="140" customWidth="1"/>
    <col min="5897" max="5897" width="7.28515625" style="140" customWidth="1"/>
    <col min="5898" max="5898" width="3.28515625" style="140" customWidth="1"/>
    <col min="5899" max="5899" width="19" style="140" customWidth="1"/>
    <col min="5900" max="5900" width="27.7109375" style="140" customWidth="1"/>
    <col min="5901" max="5901" width="6.85546875" style="140" customWidth="1"/>
    <col min="5902" max="5902" width="12" style="140" customWidth="1"/>
    <col min="5903" max="5903" width="9.140625" style="140" customWidth="1"/>
    <col min="5904" max="5904" width="9.85546875" style="140" bestFit="1" customWidth="1"/>
    <col min="5905" max="6144" width="9.140625" style="140"/>
    <col min="6145" max="6147" width="9.140625" style="140" customWidth="1"/>
    <col min="6148" max="6148" width="22.7109375" style="140" customWidth="1"/>
    <col min="6149" max="6149" width="19.5703125" style="140" customWidth="1"/>
    <col min="6150" max="6150" width="3.28515625" style="140" customWidth="1"/>
    <col min="6151" max="6151" width="20" style="140" customWidth="1"/>
    <col min="6152" max="6152" width="8.7109375" style="140" customWidth="1"/>
    <col min="6153" max="6153" width="7.28515625" style="140" customWidth="1"/>
    <col min="6154" max="6154" width="3.28515625" style="140" customWidth="1"/>
    <col min="6155" max="6155" width="19" style="140" customWidth="1"/>
    <col min="6156" max="6156" width="27.7109375" style="140" customWidth="1"/>
    <col min="6157" max="6157" width="6.85546875" style="140" customWidth="1"/>
    <col min="6158" max="6158" width="12" style="140" customWidth="1"/>
    <col min="6159" max="6159" width="9.140625" style="140" customWidth="1"/>
    <col min="6160" max="6160" width="9.85546875" style="140" bestFit="1" customWidth="1"/>
    <col min="6161" max="6400" width="9.140625" style="140"/>
    <col min="6401" max="6403" width="9.140625" style="140" customWidth="1"/>
    <col min="6404" max="6404" width="22.7109375" style="140" customWidth="1"/>
    <col min="6405" max="6405" width="19.5703125" style="140" customWidth="1"/>
    <col min="6406" max="6406" width="3.28515625" style="140" customWidth="1"/>
    <col min="6407" max="6407" width="20" style="140" customWidth="1"/>
    <col min="6408" max="6408" width="8.7109375" style="140" customWidth="1"/>
    <col min="6409" max="6409" width="7.28515625" style="140" customWidth="1"/>
    <col min="6410" max="6410" width="3.28515625" style="140" customWidth="1"/>
    <col min="6411" max="6411" width="19" style="140" customWidth="1"/>
    <col min="6412" max="6412" width="27.7109375" style="140" customWidth="1"/>
    <col min="6413" max="6413" width="6.85546875" style="140" customWidth="1"/>
    <col min="6414" max="6414" width="12" style="140" customWidth="1"/>
    <col min="6415" max="6415" width="9.140625" style="140" customWidth="1"/>
    <col min="6416" max="6416" width="9.85546875" style="140" bestFit="1" customWidth="1"/>
    <col min="6417" max="6656" width="9.140625" style="140"/>
    <col min="6657" max="6659" width="9.140625" style="140" customWidth="1"/>
    <col min="6660" max="6660" width="22.7109375" style="140" customWidth="1"/>
    <col min="6661" max="6661" width="19.5703125" style="140" customWidth="1"/>
    <col min="6662" max="6662" width="3.28515625" style="140" customWidth="1"/>
    <col min="6663" max="6663" width="20" style="140" customWidth="1"/>
    <col min="6664" max="6664" width="8.7109375" style="140" customWidth="1"/>
    <col min="6665" max="6665" width="7.28515625" style="140" customWidth="1"/>
    <col min="6666" max="6666" width="3.28515625" style="140" customWidth="1"/>
    <col min="6667" max="6667" width="19" style="140" customWidth="1"/>
    <col min="6668" max="6668" width="27.7109375" style="140" customWidth="1"/>
    <col min="6669" max="6669" width="6.85546875" style="140" customWidth="1"/>
    <col min="6670" max="6670" width="12" style="140" customWidth="1"/>
    <col min="6671" max="6671" width="9.140625" style="140" customWidth="1"/>
    <col min="6672" max="6672" width="9.85546875" style="140" bestFit="1" customWidth="1"/>
    <col min="6673" max="6912" width="9.140625" style="140"/>
    <col min="6913" max="6915" width="9.140625" style="140" customWidth="1"/>
    <col min="6916" max="6916" width="22.7109375" style="140" customWidth="1"/>
    <col min="6917" max="6917" width="19.5703125" style="140" customWidth="1"/>
    <col min="6918" max="6918" width="3.28515625" style="140" customWidth="1"/>
    <col min="6919" max="6919" width="20" style="140" customWidth="1"/>
    <col min="6920" max="6920" width="8.7109375" style="140" customWidth="1"/>
    <col min="6921" max="6921" width="7.28515625" style="140" customWidth="1"/>
    <col min="6922" max="6922" width="3.28515625" style="140" customWidth="1"/>
    <col min="6923" max="6923" width="19" style="140" customWidth="1"/>
    <col min="6924" max="6924" width="27.7109375" style="140" customWidth="1"/>
    <col min="6925" max="6925" width="6.85546875" style="140" customWidth="1"/>
    <col min="6926" max="6926" width="12" style="140" customWidth="1"/>
    <col min="6927" max="6927" width="9.140625" style="140" customWidth="1"/>
    <col min="6928" max="6928" width="9.85546875" style="140" bestFit="1" customWidth="1"/>
    <col min="6929" max="7168" width="9.140625" style="140"/>
    <col min="7169" max="7171" width="9.140625" style="140" customWidth="1"/>
    <col min="7172" max="7172" width="22.7109375" style="140" customWidth="1"/>
    <col min="7173" max="7173" width="19.5703125" style="140" customWidth="1"/>
    <col min="7174" max="7174" width="3.28515625" style="140" customWidth="1"/>
    <col min="7175" max="7175" width="20" style="140" customWidth="1"/>
    <col min="7176" max="7176" width="8.7109375" style="140" customWidth="1"/>
    <col min="7177" max="7177" width="7.28515625" style="140" customWidth="1"/>
    <col min="7178" max="7178" width="3.28515625" style="140" customWidth="1"/>
    <col min="7179" max="7179" width="19" style="140" customWidth="1"/>
    <col min="7180" max="7180" width="27.7109375" style="140" customWidth="1"/>
    <col min="7181" max="7181" width="6.85546875" style="140" customWidth="1"/>
    <col min="7182" max="7182" width="12" style="140" customWidth="1"/>
    <col min="7183" max="7183" width="9.140625" style="140" customWidth="1"/>
    <col min="7184" max="7184" width="9.85546875" style="140" bestFit="1" customWidth="1"/>
    <col min="7185" max="7424" width="9.140625" style="140"/>
    <col min="7425" max="7427" width="9.140625" style="140" customWidth="1"/>
    <col min="7428" max="7428" width="22.7109375" style="140" customWidth="1"/>
    <col min="7429" max="7429" width="19.5703125" style="140" customWidth="1"/>
    <col min="7430" max="7430" width="3.28515625" style="140" customWidth="1"/>
    <col min="7431" max="7431" width="20" style="140" customWidth="1"/>
    <col min="7432" max="7432" width="8.7109375" style="140" customWidth="1"/>
    <col min="7433" max="7433" width="7.28515625" style="140" customWidth="1"/>
    <col min="7434" max="7434" width="3.28515625" style="140" customWidth="1"/>
    <col min="7435" max="7435" width="19" style="140" customWidth="1"/>
    <col min="7436" max="7436" width="27.7109375" style="140" customWidth="1"/>
    <col min="7437" max="7437" width="6.85546875" style="140" customWidth="1"/>
    <col min="7438" max="7438" width="12" style="140" customWidth="1"/>
    <col min="7439" max="7439" width="9.140625" style="140" customWidth="1"/>
    <col min="7440" max="7440" width="9.85546875" style="140" bestFit="1" customWidth="1"/>
    <col min="7441" max="7680" width="9.140625" style="140"/>
    <col min="7681" max="7683" width="9.140625" style="140" customWidth="1"/>
    <col min="7684" max="7684" width="22.7109375" style="140" customWidth="1"/>
    <col min="7685" max="7685" width="19.5703125" style="140" customWidth="1"/>
    <col min="7686" max="7686" width="3.28515625" style="140" customWidth="1"/>
    <col min="7687" max="7687" width="20" style="140" customWidth="1"/>
    <col min="7688" max="7688" width="8.7109375" style="140" customWidth="1"/>
    <col min="7689" max="7689" width="7.28515625" style="140" customWidth="1"/>
    <col min="7690" max="7690" width="3.28515625" style="140" customWidth="1"/>
    <col min="7691" max="7691" width="19" style="140" customWidth="1"/>
    <col min="7692" max="7692" width="27.7109375" style="140" customWidth="1"/>
    <col min="7693" max="7693" width="6.85546875" style="140" customWidth="1"/>
    <col min="7694" max="7694" width="12" style="140" customWidth="1"/>
    <col min="7695" max="7695" width="9.140625" style="140" customWidth="1"/>
    <col min="7696" max="7696" width="9.85546875" style="140" bestFit="1" customWidth="1"/>
    <col min="7697" max="7936" width="9.140625" style="140"/>
    <col min="7937" max="7939" width="9.140625" style="140" customWidth="1"/>
    <col min="7940" max="7940" width="22.7109375" style="140" customWidth="1"/>
    <col min="7941" max="7941" width="19.5703125" style="140" customWidth="1"/>
    <col min="7942" max="7942" width="3.28515625" style="140" customWidth="1"/>
    <col min="7943" max="7943" width="20" style="140" customWidth="1"/>
    <col min="7944" max="7944" width="8.7109375" style="140" customWidth="1"/>
    <col min="7945" max="7945" width="7.28515625" style="140" customWidth="1"/>
    <col min="7946" max="7946" width="3.28515625" style="140" customWidth="1"/>
    <col min="7947" max="7947" width="19" style="140" customWidth="1"/>
    <col min="7948" max="7948" width="27.7109375" style="140" customWidth="1"/>
    <col min="7949" max="7949" width="6.85546875" style="140" customWidth="1"/>
    <col min="7950" max="7950" width="12" style="140" customWidth="1"/>
    <col min="7951" max="7951" width="9.140625" style="140" customWidth="1"/>
    <col min="7952" max="7952" width="9.85546875" style="140" bestFit="1" customWidth="1"/>
    <col min="7953" max="8192" width="9.140625" style="140"/>
    <col min="8193" max="8195" width="9.140625" style="140" customWidth="1"/>
    <col min="8196" max="8196" width="22.7109375" style="140" customWidth="1"/>
    <col min="8197" max="8197" width="19.5703125" style="140" customWidth="1"/>
    <col min="8198" max="8198" width="3.28515625" style="140" customWidth="1"/>
    <col min="8199" max="8199" width="20" style="140" customWidth="1"/>
    <col min="8200" max="8200" width="8.7109375" style="140" customWidth="1"/>
    <col min="8201" max="8201" width="7.28515625" style="140" customWidth="1"/>
    <col min="8202" max="8202" width="3.28515625" style="140" customWidth="1"/>
    <col min="8203" max="8203" width="19" style="140" customWidth="1"/>
    <col min="8204" max="8204" width="27.7109375" style="140" customWidth="1"/>
    <col min="8205" max="8205" width="6.85546875" style="140" customWidth="1"/>
    <col min="8206" max="8206" width="12" style="140" customWidth="1"/>
    <col min="8207" max="8207" width="9.140625" style="140" customWidth="1"/>
    <col min="8208" max="8208" width="9.85546875" style="140" bestFit="1" customWidth="1"/>
    <col min="8209" max="8448" width="9.140625" style="140"/>
    <col min="8449" max="8451" width="9.140625" style="140" customWidth="1"/>
    <col min="8452" max="8452" width="22.7109375" style="140" customWidth="1"/>
    <col min="8453" max="8453" width="19.5703125" style="140" customWidth="1"/>
    <col min="8454" max="8454" width="3.28515625" style="140" customWidth="1"/>
    <col min="8455" max="8455" width="20" style="140" customWidth="1"/>
    <col min="8456" max="8456" width="8.7109375" style="140" customWidth="1"/>
    <col min="8457" max="8457" width="7.28515625" style="140" customWidth="1"/>
    <col min="8458" max="8458" width="3.28515625" style="140" customWidth="1"/>
    <col min="8459" max="8459" width="19" style="140" customWidth="1"/>
    <col min="8460" max="8460" width="27.7109375" style="140" customWidth="1"/>
    <col min="8461" max="8461" width="6.85546875" style="140" customWidth="1"/>
    <col min="8462" max="8462" width="12" style="140" customWidth="1"/>
    <col min="8463" max="8463" width="9.140625" style="140" customWidth="1"/>
    <col min="8464" max="8464" width="9.85546875" style="140" bestFit="1" customWidth="1"/>
    <col min="8465" max="8704" width="9.140625" style="140"/>
    <col min="8705" max="8707" width="9.140625" style="140" customWidth="1"/>
    <col min="8708" max="8708" width="22.7109375" style="140" customWidth="1"/>
    <col min="8709" max="8709" width="19.5703125" style="140" customWidth="1"/>
    <col min="8710" max="8710" width="3.28515625" style="140" customWidth="1"/>
    <col min="8711" max="8711" width="20" style="140" customWidth="1"/>
    <col min="8712" max="8712" width="8.7109375" style="140" customWidth="1"/>
    <col min="8713" max="8713" width="7.28515625" style="140" customWidth="1"/>
    <col min="8714" max="8714" width="3.28515625" style="140" customWidth="1"/>
    <col min="8715" max="8715" width="19" style="140" customWidth="1"/>
    <col min="8716" max="8716" width="27.7109375" style="140" customWidth="1"/>
    <col min="8717" max="8717" width="6.85546875" style="140" customWidth="1"/>
    <col min="8718" max="8718" width="12" style="140" customWidth="1"/>
    <col min="8719" max="8719" width="9.140625" style="140" customWidth="1"/>
    <col min="8720" max="8720" width="9.85546875" style="140" bestFit="1" customWidth="1"/>
    <col min="8721" max="8960" width="9.140625" style="140"/>
    <col min="8961" max="8963" width="9.140625" style="140" customWidth="1"/>
    <col min="8964" max="8964" width="22.7109375" style="140" customWidth="1"/>
    <col min="8965" max="8965" width="19.5703125" style="140" customWidth="1"/>
    <col min="8966" max="8966" width="3.28515625" style="140" customWidth="1"/>
    <col min="8967" max="8967" width="20" style="140" customWidth="1"/>
    <col min="8968" max="8968" width="8.7109375" style="140" customWidth="1"/>
    <col min="8969" max="8969" width="7.28515625" style="140" customWidth="1"/>
    <col min="8970" max="8970" width="3.28515625" style="140" customWidth="1"/>
    <col min="8971" max="8971" width="19" style="140" customWidth="1"/>
    <col min="8972" max="8972" width="27.7109375" style="140" customWidth="1"/>
    <col min="8973" max="8973" width="6.85546875" style="140" customWidth="1"/>
    <col min="8974" max="8974" width="12" style="140" customWidth="1"/>
    <col min="8975" max="8975" width="9.140625" style="140" customWidth="1"/>
    <col min="8976" max="8976" width="9.85546875" style="140" bestFit="1" customWidth="1"/>
    <col min="8977" max="9216" width="9.140625" style="140"/>
    <col min="9217" max="9219" width="9.140625" style="140" customWidth="1"/>
    <col min="9220" max="9220" width="22.7109375" style="140" customWidth="1"/>
    <col min="9221" max="9221" width="19.5703125" style="140" customWidth="1"/>
    <col min="9222" max="9222" width="3.28515625" style="140" customWidth="1"/>
    <col min="9223" max="9223" width="20" style="140" customWidth="1"/>
    <col min="9224" max="9224" width="8.7109375" style="140" customWidth="1"/>
    <col min="9225" max="9225" width="7.28515625" style="140" customWidth="1"/>
    <col min="9226" max="9226" width="3.28515625" style="140" customWidth="1"/>
    <col min="9227" max="9227" width="19" style="140" customWidth="1"/>
    <col min="9228" max="9228" width="27.7109375" style="140" customWidth="1"/>
    <col min="9229" max="9229" width="6.85546875" style="140" customWidth="1"/>
    <col min="9230" max="9230" width="12" style="140" customWidth="1"/>
    <col min="9231" max="9231" width="9.140625" style="140" customWidth="1"/>
    <col min="9232" max="9232" width="9.85546875" style="140" bestFit="1" customWidth="1"/>
    <col min="9233" max="9472" width="9.140625" style="140"/>
    <col min="9473" max="9475" width="9.140625" style="140" customWidth="1"/>
    <col min="9476" max="9476" width="22.7109375" style="140" customWidth="1"/>
    <col min="9477" max="9477" width="19.5703125" style="140" customWidth="1"/>
    <col min="9478" max="9478" width="3.28515625" style="140" customWidth="1"/>
    <col min="9479" max="9479" width="20" style="140" customWidth="1"/>
    <col min="9480" max="9480" width="8.7109375" style="140" customWidth="1"/>
    <col min="9481" max="9481" width="7.28515625" style="140" customWidth="1"/>
    <col min="9482" max="9482" width="3.28515625" style="140" customWidth="1"/>
    <col min="9483" max="9483" width="19" style="140" customWidth="1"/>
    <col min="9484" max="9484" width="27.7109375" style="140" customWidth="1"/>
    <col min="9485" max="9485" width="6.85546875" style="140" customWidth="1"/>
    <col min="9486" max="9486" width="12" style="140" customWidth="1"/>
    <col min="9487" max="9487" width="9.140625" style="140" customWidth="1"/>
    <col min="9488" max="9488" width="9.85546875" style="140" bestFit="1" customWidth="1"/>
    <col min="9489" max="9728" width="9.140625" style="140"/>
    <col min="9729" max="9731" width="9.140625" style="140" customWidth="1"/>
    <col min="9732" max="9732" width="22.7109375" style="140" customWidth="1"/>
    <col min="9733" max="9733" width="19.5703125" style="140" customWidth="1"/>
    <col min="9734" max="9734" width="3.28515625" style="140" customWidth="1"/>
    <col min="9735" max="9735" width="20" style="140" customWidth="1"/>
    <col min="9736" max="9736" width="8.7109375" style="140" customWidth="1"/>
    <col min="9737" max="9737" width="7.28515625" style="140" customWidth="1"/>
    <col min="9738" max="9738" width="3.28515625" style="140" customWidth="1"/>
    <col min="9739" max="9739" width="19" style="140" customWidth="1"/>
    <col min="9740" max="9740" width="27.7109375" style="140" customWidth="1"/>
    <col min="9741" max="9741" width="6.85546875" style="140" customWidth="1"/>
    <col min="9742" max="9742" width="12" style="140" customWidth="1"/>
    <col min="9743" max="9743" width="9.140625" style="140" customWidth="1"/>
    <col min="9744" max="9744" width="9.85546875" style="140" bestFit="1" customWidth="1"/>
    <col min="9745" max="9984" width="9.140625" style="140"/>
    <col min="9985" max="9987" width="9.140625" style="140" customWidth="1"/>
    <col min="9988" max="9988" width="22.7109375" style="140" customWidth="1"/>
    <col min="9989" max="9989" width="19.5703125" style="140" customWidth="1"/>
    <col min="9990" max="9990" width="3.28515625" style="140" customWidth="1"/>
    <col min="9991" max="9991" width="20" style="140" customWidth="1"/>
    <col min="9992" max="9992" width="8.7109375" style="140" customWidth="1"/>
    <col min="9993" max="9993" width="7.28515625" style="140" customWidth="1"/>
    <col min="9994" max="9994" width="3.28515625" style="140" customWidth="1"/>
    <col min="9995" max="9995" width="19" style="140" customWidth="1"/>
    <col min="9996" max="9996" width="27.7109375" style="140" customWidth="1"/>
    <col min="9997" max="9997" width="6.85546875" style="140" customWidth="1"/>
    <col min="9998" max="9998" width="12" style="140" customWidth="1"/>
    <col min="9999" max="9999" width="9.140625" style="140" customWidth="1"/>
    <col min="10000" max="10000" width="9.85546875" style="140" bestFit="1" customWidth="1"/>
    <col min="10001" max="10240" width="9.140625" style="140"/>
    <col min="10241" max="10243" width="9.140625" style="140" customWidth="1"/>
    <col min="10244" max="10244" width="22.7109375" style="140" customWidth="1"/>
    <col min="10245" max="10245" width="19.5703125" style="140" customWidth="1"/>
    <col min="10246" max="10246" width="3.28515625" style="140" customWidth="1"/>
    <col min="10247" max="10247" width="20" style="140" customWidth="1"/>
    <col min="10248" max="10248" width="8.7109375" style="140" customWidth="1"/>
    <col min="10249" max="10249" width="7.28515625" style="140" customWidth="1"/>
    <col min="10250" max="10250" width="3.28515625" style="140" customWidth="1"/>
    <col min="10251" max="10251" width="19" style="140" customWidth="1"/>
    <col min="10252" max="10252" width="27.7109375" style="140" customWidth="1"/>
    <col min="10253" max="10253" width="6.85546875" style="140" customWidth="1"/>
    <col min="10254" max="10254" width="12" style="140" customWidth="1"/>
    <col min="10255" max="10255" width="9.140625" style="140" customWidth="1"/>
    <col min="10256" max="10256" width="9.85546875" style="140" bestFit="1" customWidth="1"/>
    <col min="10257" max="10496" width="9.140625" style="140"/>
    <col min="10497" max="10499" width="9.140625" style="140" customWidth="1"/>
    <col min="10500" max="10500" width="22.7109375" style="140" customWidth="1"/>
    <col min="10501" max="10501" width="19.5703125" style="140" customWidth="1"/>
    <col min="10502" max="10502" width="3.28515625" style="140" customWidth="1"/>
    <col min="10503" max="10503" width="20" style="140" customWidth="1"/>
    <col min="10504" max="10504" width="8.7109375" style="140" customWidth="1"/>
    <col min="10505" max="10505" width="7.28515625" style="140" customWidth="1"/>
    <col min="10506" max="10506" width="3.28515625" style="140" customWidth="1"/>
    <col min="10507" max="10507" width="19" style="140" customWidth="1"/>
    <col min="10508" max="10508" width="27.7109375" style="140" customWidth="1"/>
    <col min="10509" max="10509" width="6.85546875" style="140" customWidth="1"/>
    <col min="10510" max="10510" width="12" style="140" customWidth="1"/>
    <col min="10511" max="10511" width="9.140625" style="140" customWidth="1"/>
    <col min="10512" max="10512" width="9.85546875" style="140" bestFit="1" customWidth="1"/>
    <col min="10513" max="10752" width="9.140625" style="140"/>
    <col min="10753" max="10755" width="9.140625" style="140" customWidth="1"/>
    <col min="10756" max="10756" width="22.7109375" style="140" customWidth="1"/>
    <col min="10757" max="10757" width="19.5703125" style="140" customWidth="1"/>
    <col min="10758" max="10758" width="3.28515625" style="140" customWidth="1"/>
    <col min="10759" max="10759" width="20" style="140" customWidth="1"/>
    <col min="10760" max="10760" width="8.7109375" style="140" customWidth="1"/>
    <col min="10761" max="10761" width="7.28515625" style="140" customWidth="1"/>
    <col min="10762" max="10762" width="3.28515625" style="140" customWidth="1"/>
    <col min="10763" max="10763" width="19" style="140" customWidth="1"/>
    <col min="10764" max="10764" width="27.7109375" style="140" customWidth="1"/>
    <col min="10765" max="10765" width="6.85546875" style="140" customWidth="1"/>
    <col min="10766" max="10766" width="12" style="140" customWidth="1"/>
    <col min="10767" max="10767" width="9.140625" style="140" customWidth="1"/>
    <col min="10768" max="10768" width="9.85546875" style="140" bestFit="1" customWidth="1"/>
    <col min="10769" max="11008" width="9.140625" style="140"/>
    <col min="11009" max="11011" width="9.140625" style="140" customWidth="1"/>
    <col min="11012" max="11012" width="22.7109375" style="140" customWidth="1"/>
    <col min="11013" max="11013" width="19.5703125" style="140" customWidth="1"/>
    <col min="11014" max="11014" width="3.28515625" style="140" customWidth="1"/>
    <col min="11015" max="11015" width="20" style="140" customWidth="1"/>
    <col min="11016" max="11016" width="8.7109375" style="140" customWidth="1"/>
    <col min="11017" max="11017" width="7.28515625" style="140" customWidth="1"/>
    <col min="11018" max="11018" width="3.28515625" style="140" customWidth="1"/>
    <col min="11019" max="11019" width="19" style="140" customWidth="1"/>
    <col min="11020" max="11020" width="27.7109375" style="140" customWidth="1"/>
    <col min="11021" max="11021" width="6.85546875" style="140" customWidth="1"/>
    <col min="11022" max="11022" width="12" style="140" customWidth="1"/>
    <col min="11023" max="11023" width="9.140625" style="140" customWidth="1"/>
    <col min="11024" max="11024" width="9.85546875" style="140" bestFit="1" customWidth="1"/>
    <col min="11025" max="11264" width="9.140625" style="140"/>
    <col min="11265" max="11267" width="9.140625" style="140" customWidth="1"/>
    <col min="11268" max="11268" width="22.7109375" style="140" customWidth="1"/>
    <col min="11269" max="11269" width="19.5703125" style="140" customWidth="1"/>
    <col min="11270" max="11270" width="3.28515625" style="140" customWidth="1"/>
    <col min="11271" max="11271" width="20" style="140" customWidth="1"/>
    <col min="11272" max="11272" width="8.7109375" style="140" customWidth="1"/>
    <col min="11273" max="11273" width="7.28515625" style="140" customWidth="1"/>
    <col min="11274" max="11274" width="3.28515625" style="140" customWidth="1"/>
    <col min="11275" max="11275" width="19" style="140" customWidth="1"/>
    <col min="11276" max="11276" width="27.7109375" style="140" customWidth="1"/>
    <col min="11277" max="11277" width="6.85546875" style="140" customWidth="1"/>
    <col min="11278" max="11278" width="12" style="140" customWidth="1"/>
    <col min="11279" max="11279" width="9.140625" style="140" customWidth="1"/>
    <col min="11280" max="11280" width="9.85546875" style="140" bestFit="1" customWidth="1"/>
    <col min="11281" max="11520" width="9.140625" style="140"/>
    <col min="11521" max="11523" width="9.140625" style="140" customWidth="1"/>
    <col min="11524" max="11524" width="22.7109375" style="140" customWidth="1"/>
    <col min="11525" max="11525" width="19.5703125" style="140" customWidth="1"/>
    <col min="11526" max="11526" width="3.28515625" style="140" customWidth="1"/>
    <col min="11527" max="11527" width="20" style="140" customWidth="1"/>
    <col min="11528" max="11528" width="8.7109375" style="140" customWidth="1"/>
    <col min="11529" max="11529" width="7.28515625" style="140" customWidth="1"/>
    <col min="11530" max="11530" width="3.28515625" style="140" customWidth="1"/>
    <col min="11531" max="11531" width="19" style="140" customWidth="1"/>
    <col min="11532" max="11532" width="27.7109375" style="140" customWidth="1"/>
    <col min="11533" max="11533" width="6.85546875" style="140" customWidth="1"/>
    <col min="11534" max="11534" width="12" style="140" customWidth="1"/>
    <col min="11535" max="11535" width="9.140625" style="140" customWidth="1"/>
    <col min="11536" max="11536" width="9.85546875" style="140" bestFit="1" customWidth="1"/>
    <col min="11537" max="11776" width="9.140625" style="140"/>
    <col min="11777" max="11779" width="9.140625" style="140" customWidth="1"/>
    <col min="11780" max="11780" width="22.7109375" style="140" customWidth="1"/>
    <col min="11781" max="11781" width="19.5703125" style="140" customWidth="1"/>
    <col min="11782" max="11782" width="3.28515625" style="140" customWidth="1"/>
    <col min="11783" max="11783" width="20" style="140" customWidth="1"/>
    <col min="11784" max="11784" width="8.7109375" style="140" customWidth="1"/>
    <col min="11785" max="11785" width="7.28515625" style="140" customWidth="1"/>
    <col min="11786" max="11786" width="3.28515625" style="140" customWidth="1"/>
    <col min="11787" max="11787" width="19" style="140" customWidth="1"/>
    <col min="11788" max="11788" width="27.7109375" style="140" customWidth="1"/>
    <col min="11789" max="11789" width="6.85546875" style="140" customWidth="1"/>
    <col min="11790" max="11790" width="12" style="140" customWidth="1"/>
    <col min="11791" max="11791" width="9.140625" style="140" customWidth="1"/>
    <col min="11792" max="11792" width="9.85546875" style="140" bestFit="1" customWidth="1"/>
    <col min="11793" max="12032" width="9.140625" style="140"/>
    <col min="12033" max="12035" width="9.140625" style="140" customWidth="1"/>
    <col min="12036" max="12036" width="22.7109375" style="140" customWidth="1"/>
    <col min="12037" max="12037" width="19.5703125" style="140" customWidth="1"/>
    <col min="12038" max="12038" width="3.28515625" style="140" customWidth="1"/>
    <col min="12039" max="12039" width="20" style="140" customWidth="1"/>
    <col min="12040" max="12040" width="8.7109375" style="140" customWidth="1"/>
    <col min="12041" max="12041" width="7.28515625" style="140" customWidth="1"/>
    <col min="12042" max="12042" width="3.28515625" style="140" customWidth="1"/>
    <col min="12043" max="12043" width="19" style="140" customWidth="1"/>
    <col min="12044" max="12044" width="27.7109375" style="140" customWidth="1"/>
    <col min="12045" max="12045" width="6.85546875" style="140" customWidth="1"/>
    <col min="12046" max="12046" width="12" style="140" customWidth="1"/>
    <col min="12047" max="12047" width="9.140625" style="140" customWidth="1"/>
    <col min="12048" max="12048" width="9.85546875" style="140" bestFit="1" customWidth="1"/>
    <col min="12049" max="12288" width="9.140625" style="140"/>
    <col min="12289" max="12291" width="9.140625" style="140" customWidth="1"/>
    <col min="12292" max="12292" width="22.7109375" style="140" customWidth="1"/>
    <col min="12293" max="12293" width="19.5703125" style="140" customWidth="1"/>
    <col min="12294" max="12294" width="3.28515625" style="140" customWidth="1"/>
    <col min="12295" max="12295" width="20" style="140" customWidth="1"/>
    <col min="12296" max="12296" width="8.7109375" style="140" customWidth="1"/>
    <col min="12297" max="12297" width="7.28515625" style="140" customWidth="1"/>
    <col min="12298" max="12298" width="3.28515625" style="140" customWidth="1"/>
    <col min="12299" max="12299" width="19" style="140" customWidth="1"/>
    <col min="12300" max="12300" width="27.7109375" style="140" customWidth="1"/>
    <col min="12301" max="12301" width="6.85546875" style="140" customWidth="1"/>
    <col min="12302" max="12302" width="12" style="140" customWidth="1"/>
    <col min="12303" max="12303" width="9.140625" style="140" customWidth="1"/>
    <col min="12304" max="12304" width="9.85546875" style="140" bestFit="1" customWidth="1"/>
    <col min="12305" max="12544" width="9.140625" style="140"/>
    <col min="12545" max="12547" width="9.140625" style="140" customWidth="1"/>
    <col min="12548" max="12548" width="22.7109375" style="140" customWidth="1"/>
    <col min="12549" max="12549" width="19.5703125" style="140" customWidth="1"/>
    <col min="12550" max="12550" width="3.28515625" style="140" customWidth="1"/>
    <col min="12551" max="12551" width="20" style="140" customWidth="1"/>
    <col min="12552" max="12552" width="8.7109375" style="140" customWidth="1"/>
    <col min="12553" max="12553" width="7.28515625" style="140" customWidth="1"/>
    <col min="12554" max="12554" width="3.28515625" style="140" customWidth="1"/>
    <col min="12555" max="12555" width="19" style="140" customWidth="1"/>
    <col min="12556" max="12556" width="27.7109375" style="140" customWidth="1"/>
    <col min="12557" max="12557" width="6.85546875" style="140" customWidth="1"/>
    <col min="12558" max="12558" width="12" style="140" customWidth="1"/>
    <col min="12559" max="12559" width="9.140625" style="140" customWidth="1"/>
    <col min="12560" max="12560" width="9.85546875" style="140" bestFit="1" customWidth="1"/>
    <col min="12561" max="12800" width="9.140625" style="140"/>
    <col min="12801" max="12803" width="9.140625" style="140" customWidth="1"/>
    <col min="12804" max="12804" width="22.7109375" style="140" customWidth="1"/>
    <col min="12805" max="12805" width="19.5703125" style="140" customWidth="1"/>
    <col min="12806" max="12806" width="3.28515625" style="140" customWidth="1"/>
    <col min="12807" max="12807" width="20" style="140" customWidth="1"/>
    <col min="12808" max="12808" width="8.7109375" style="140" customWidth="1"/>
    <col min="12809" max="12809" width="7.28515625" style="140" customWidth="1"/>
    <col min="12810" max="12810" width="3.28515625" style="140" customWidth="1"/>
    <col min="12811" max="12811" width="19" style="140" customWidth="1"/>
    <col min="12812" max="12812" width="27.7109375" style="140" customWidth="1"/>
    <col min="12813" max="12813" width="6.85546875" style="140" customWidth="1"/>
    <col min="12814" max="12814" width="12" style="140" customWidth="1"/>
    <col min="12815" max="12815" width="9.140625" style="140" customWidth="1"/>
    <col min="12816" max="12816" width="9.85546875" style="140" bestFit="1" customWidth="1"/>
    <col min="12817" max="13056" width="9.140625" style="140"/>
    <col min="13057" max="13059" width="9.140625" style="140" customWidth="1"/>
    <col min="13060" max="13060" width="22.7109375" style="140" customWidth="1"/>
    <col min="13061" max="13061" width="19.5703125" style="140" customWidth="1"/>
    <col min="13062" max="13062" width="3.28515625" style="140" customWidth="1"/>
    <col min="13063" max="13063" width="20" style="140" customWidth="1"/>
    <col min="13064" max="13064" width="8.7109375" style="140" customWidth="1"/>
    <col min="13065" max="13065" width="7.28515625" style="140" customWidth="1"/>
    <col min="13066" max="13066" width="3.28515625" style="140" customWidth="1"/>
    <col min="13067" max="13067" width="19" style="140" customWidth="1"/>
    <col min="13068" max="13068" width="27.7109375" style="140" customWidth="1"/>
    <col min="13069" max="13069" width="6.85546875" style="140" customWidth="1"/>
    <col min="13070" max="13070" width="12" style="140" customWidth="1"/>
    <col min="13071" max="13071" width="9.140625" style="140" customWidth="1"/>
    <col min="13072" max="13072" width="9.85546875" style="140" bestFit="1" customWidth="1"/>
    <col min="13073" max="13312" width="9.140625" style="140"/>
    <col min="13313" max="13315" width="9.140625" style="140" customWidth="1"/>
    <col min="13316" max="13316" width="22.7109375" style="140" customWidth="1"/>
    <col min="13317" max="13317" width="19.5703125" style="140" customWidth="1"/>
    <col min="13318" max="13318" width="3.28515625" style="140" customWidth="1"/>
    <col min="13319" max="13319" width="20" style="140" customWidth="1"/>
    <col min="13320" max="13320" width="8.7109375" style="140" customWidth="1"/>
    <col min="13321" max="13321" width="7.28515625" style="140" customWidth="1"/>
    <col min="13322" max="13322" width="3.28515625" style="140" customWidth="1"/>
    <col min="13323" max="13323" width="19" style="140" customWidth="1"/>
    <col min="13324" max="13324" width="27.7109375" style="140" customWidth="1"/>
    <col min="13325" max="13325" width="6.85546875" style="140" customWidth="1"/>
    <col min="13326" max="13326" width="12" style="140" customWidth="1"/>
    <col min="13327" max="13327" width="9.140625" style="140" customWidth="1"/>
    <col min="13328" max="13328" width="9.85546875" style="140" bestFit="1" customWidth="1"/>
    <col min="13329" max="13568" width="9.140625" style="140"/>
    <col min="13569" max="13571" width="9.140625" style="140" customWidth="1"/>
    <col min="13572" max="13572" width="22.7109375" style="140" customWidth="1"/>
    <col min="13573" max="13573" width="19.5703125" style="140" customWidth="1"/>
    <col min="13574" max="13574" width="3.28515625" style="140" customWidth="1"/>
    <col min="13575" max="13575" width="20" style="140" customWidth="1"/>
    <col min="13576" max="13576" width="8.7109375" style="140" customWidth="1"/>
    <col min="13577" max="13577" width="7.28515625" style="140" customWidth="1"/>
    <col min="13578" max="13578" width="3.28515625" style="140" customWidth="1"/>
    <col min="13579" max="13579" width="19" style="140" customWidth="1"/>
    <col min="13580" max="13580" width="27.7109375" style="140" customWidth="1"/>
    <col min="13581" max="13581" width="6.85546875" style="140" customWidth="1"/>
    <col min="13582" max="13582" width="12" style="140" customWidth="1"/>
    <col min="13583" max="13583" width="9.140625" style="140" customWidth="1"/>
    <col min="13584" max="13584" width="9.85546875" style="140" bestFit="1" customWidth="1"/>
    <col min="13585" max="13824" width="9.140625" style="140"/>
    <col min="13825" max="13827" width="9.140625" style="140" customWidth="1"/>
    <col min="13828" max="13828" width="22.7109375" style="140" customWidth="1"/>
    <col min="13829" max="13829" width="19.5703125" style="140" customWidth="1"/>
    <col min="13830" max="13830" width="3.28515625" style="140" customWidth="1"/>
    <col min="13831" max="13831" width="20" style="140" customWidth="1"/>
    <col min="13832" max="13832" width="8.7109375" style="140" customWidth="1"/>
    <col min="13833" max="13833" width="7.28515625" style="140" customWidth="1"/>
    <col min="13834" max="13834" width="3.28515625" style="140" customWidth="1"/>
    <col min="13835" max="13835" width="19" style="140" customWidth="1"/>
    <col min="13836" max="13836" width="27.7109375" style="140" customWidth="1"/>
    <col min="13837" max="13837" width="6.85546875" style="140" customWidth="1"/>
    <col min="13838" max="13838" width="12" style="140" customWidth="1"/>
    <col min="13839" max="13839" width="9.140625" style="140" customWidth="1"/>
    <col min="13840" max="13840" width="9.85546875" style="140" bestFit="1" customWidth="1"/>
    <col min="13841" max="14080" width="9.140625" style="140"/>
    <col min="14081" max="14083" width="9.140625" style="140" customWidth="1"/>
    <col min="14084" max="14084" width="22.7109375" style="140" customWidth="1"/>
    <col min="14085" max="14085" width="19.5703125" style="140" customWidth="1"/>
    <col min="14086" max="14086" width="3.28515625" style="140" customWidth="1"/>
    <col min="14087" max="14087" width="20" style="140" customWidth="1"/>
    <col min="14088" max="14088" width="8.7109375" style="140" customWidth="1"/>
    <col min="14089" max="14089" width="7.28515625" style="140" customWidth="1"/>
    <col min="14090" max="14090" width="3.28515625" style="140" customWidth="1"/>
    <col min="14091" max="14091" width="19" style="140" customWidth="1"/>
    <col min="14092" max="14092" width="27.7109375" style="140" customWidth="1"/>
    <col min="14093" max="14093" width="6.85546875" style="140" customWidth="1"/>
    <col min="14094" max="14094" width="12" style="140" customWidth="1"/>
    <col min="14095" max="14095" width="9.140625" style="140" customWidth="1"/>
    <col min="14096" max="14096" width="9.85546875" style="140" bestFit="1" customWidth="1"/>
    <col min="14097" max="14336" width="9.140625" style="140"/>
    <col min="14337" max="14339" width="9.140625" style="140" customWidth="1"/>
    <col min="14340" max="14340" width="22.7109375" style="140" customWidth="1"/>
    <col min="14341" max="14341" width="19.5703125" style="140" customWidth="1"/>
    <col min="14342" max="14342" width="3.28515625" style="140" customWidth="1"/>
    <col min="14343" max="14343" width="20" style="140" customWidth="1"/>
    <col min="14344" max="14344" width="8.7109375" style="140" customWidth="1"/>
    <col min="14345" max="14345" width="7.28515625" style="140" customWidth="1"/>
    <col min="14346" max="14346" width="3.28515625" style="140" customWidth="1"/>
    <col min="14347" max="14347" width="19" style="140" customWidth="1"/>
    <col min="14348" max="14348" width="27.7109375" style="140" customWidth="1"/>
    <col min="14349" max="14349" width="6.85546875" style="140" customWidth="1"/>
    <col min="14350" max="14350" width="12" style="140" customWidth="1"/>
    <col min="14351" max="14351" width="9.140625" style="140" customWidth="1"/>
    <col min="14352" max="14352" width="9.85546875" style="140" bestFit="1" customWidth="1"/>
    <col min="14353" max="14592" width="9.140625" style="140"/>
    <col min="14593" max="14595" width="9.140625" style="140" customWidth="1"/>
    <col min="14596" max="14596" width="22.7109375" style="140" customWidth="1"/>
    <col min="14597" max="14597" width="19.5703125" style="140" customWidth="1"/>
    <col min="14598" max="14598" width="3.28515625" style="140" customWidth="1"/>
    <col min="14599" max="14599" width="20" style="140" customWidth="1"/>
    <col min="14600" max="14600" width="8.7109375" style="140" customWidth="1"/>
    <col min="14601" max="14601" width="7.28515625" style="140" customWidth="1"/>
    <col min="14602" max="14602" width="3.28515625" style="140" customWidth="1"/>
    <col min="14603" max="14603" width="19" style="140" customWidth="1"/>
    <col min="14604" max="14604" width="27.7109375" style="140" customWidth="1"/>
    <col min="14605" max="14605" width="6.85546875" style="140" customWidth="1"/>
    <col min="14606" max="14606" width="12" style="140" customWidth="1"/>
    <col min="14607" max="14607" width="9.140625" style="140" customWidth="1"/>
    <col min="14608" max="14608" width="9.85546875" style="140" bestFit="1" customWidth="1"/>
    <col min="14609" max="14848" width="9.140625" style="140"/>
    <col min="14849" max="14851" width="9.140625" style="140" customWidth="1"/>
    <col min="14852" max="14852" width="22.7109375" style="140" customWidth="1"/>
    <col min="14853" max="14853" width="19.5703125" style="140" customWidth="1"/>
    <col min="14854" max="14854" width="3.28515625" style="140" customWidth="1"/>
    <col min="14855" max="14855" width="20" style="140" customWidth="1"/>
    <col min="14856" max="14856" width="8.7109375" style="140" customWidth="1"/>
    <col min="14857" max="14857" width="7.28515625" style="140" customWidth="1"/>
    <col min="14858" max="14858" width="3.28515625" style="140" customWidth="1"/>
    <col min="14859" max="14859" width="19" style="140" customWidth="1"/>
    <col min="14860" max="14860" width="27.7109375" style="140" customWidth="1"/>
    <col min="14861" max="14861" width="6.85546875" style="140" customWidth="1"/>
    <col min="14862" max="14862" width="12" style="140" customWidth="1"/>
    <col min="14863" max="14863" width="9.140625" style="140" customWidth="1"/>
    <col min="14864" max="14864" width="9.85546875" style="140" bestFit="1" customWidth="1"/>
    <col min="14865" max="15104" width="9.140625" style="140"/>
    <col min="15105" max="15107" width="9.140625" style="140" customWidth="1"/>
    <col min="15108" max="15108" width="22.7109375" style="140" customWidth="1"/>
    <col min="15109" max="15109" width="19.5703125" style="140" customWidth="1"/>
    <col min="15110" max="15110" width="3.28515625" style="140" customWidth="1"/>
    <col min="15111" max="15111" width="20" style="140" customWidth="1"/>
    <col min="15112" max="15112" width="8.7109375" style="140" customWidth="1"/>
    <col min="15113" max="15113" width="7.28515625" style="140" customWidth="1"/>
    <col min="15114" max="15114" width="3.28515625" style="140" customWidth="1"/>
    <col min="15115" max="15115" width="19" style="140" customWidth="1"/>
    <col min="15116" max="15116" width="27.7109375" style="140" customWidth="1"/>
    <col min="15117" max="15117" width="6.85546875" style="140" customWidth="1"/>
    <col min="15118" max="15118" width="12" style="140" customWidth="1"/>
    <col min="15119" max="15119" width="9.140625" style="140" customWidth="1"/>
    <col min="15120" max="15120" width="9.85546875" style="140" bestFit="1" customWidth="1"/>
    <col min="15121" max="15360" width="9.140625" style="140"/>
    <col min="15361" max="15363" width="9.140625" style="140" customWidth="1"/>
    <col min="15364" max="15364" width="22.7109375" style="140" customWidth="1"/>
    <col min="15365" max="15365" width="19.5703125" style="140" customWidth="1"/>
    <col min="15366" max="15366" width="3.28515625" style="140" customWidth="1"/>
    <col min="15367" max="15367" width="20" style="140" customWidth="1"/>
    <col min="15368" max="15368" width="8.7109375" style="140" customWidth="1"/>
    <col min="15369" max="15369" width="7.28515625" style="140" customWidth="1"/>
    <col min="15370" max="15370" width="3.28515625" style="140" customWidth="1"/>
    <col min="15371" max="15371" width="19" style="140" customWidth="1"/>
    <col min="15372" max="15372" width="27.7109375" style="140" customWidth="1"/>
    <col min="15373" max="15373" width="6.85546875" style="140" customWidth="1"/>
    <col min="15374" max="15374" width="12" style="140" customWidth="1"/>
    <col min="15375" max="15375" width="9.140625" style="140" customWidth="1"/>
    <col min="15376" max="15376" width="9.85546875" style="140" bestFit="1" customWidth="1"/>
    <col min="15377" max="15616" width="9.140625" style="140"/>
    <col min="15617" max="15619" width="9.140625" style="140" customWidth="1"/>
    <col min="15620" max="15620" width="22.7109375" style="140" customWidth="1"/>
    <col min="15621" max="15621" width="19.5703125" style="140" customWidth="1"/>
    <col min="15622" max="15622" width="3.28515625" style="140" customWidth="1"/>
    <col min="15623" max="15623" width="20" style="140" customWidth="1"/>
    <col min="15624" max="15624" width="8.7109375" style="140" customWidth="1"/>
    <col min="15625" max="15625" width="7.28515625" style="140" customWidth="1"/>
    <col min="15626" max="15626" width="3.28515625" style="140" customWidth="1"/>
    <col min="15627" max="15627" width="19" style="140" customWidth="1"/>
    <col min="15628" max="15628" width="27.7109375" style="140" customWidth="1"/>
    <col min="15629" max="15629" width="6.85546875" style="140" customWidth="1"/>
    <col min="15630" max="15630" width="12" style="140" customWidth="1"/>
    <col min="15631" max="15631" width="9.140625" style="140" customWidth="1"/>
    <col min="15632" max="15632" width="9.85546875" style="140" bestFit="1" customWidth="1"/>
    <col min="15633" max="15872" width="9.140625" style="140"/>
    <col min="15873" max="15875" width="9.140625" style="140" customWidth="1"/>
    <col min="15876" max="15876" width="22.7109375" style="140" customWidth="1"/>
    <col min="15877" max="15877" width="19.5703125" style="140" customWidth="1"/>
    <col min="15878" max="15878" width="3.28515625" style="140" customWidth="1"/>
    <col min="15879" max="15879" width="20" style="140" customWidth="1"/>
    <col min="15880" max="15880" width="8.7109375" style="140" customWidth="1"/>
    <col min="15881" max="15881" width="7.28515625" style="140" customWidth="1"/>
    <col min="15882" max="15882" width="3.28515625" style="140" customWidth="1"/>
    <col min="15883" max="15883" width="19" style="140" customWidth="1"/>
    <col min="15884" max="15884" width="27.7109375" style="140" customWidth="1"/>
    <col min="15885" max="15885" width="6.85546875" style="140" customWidth="1"/>
    <col min="15886" max="15886" width="12" style="140" customWidth="1"/>
    <col min="15887" max="15887" width="9.140625" style="140" customWidth="1"/>
    <col min="15888" max="15888" width="9.85546875" style="140" bestFit="1" customWidth="1"/>
    <col min="15889" max="16128" width="9.140625" style="140"/>
    <col min="16129" max="16131" width="9.140625" style="140" customWidth="1"/>
    <col min="16132" max="16132" width="22.7109375" style="140" customWidth="1"/>
    <col min="16133" max="16133" width="19.5703125" style="140" customWidth="1"/>
    <col min="16134" max="16134" width="3.28515625" style="140" customWidth="1"/>
    <col min="16135" max="16135" width="20" style="140" customWidth="1"/>
    <col min="16136" max="16136" width="8.7109375" style="140" customWidth="1"/>
    <col min="16137" max="16137" width="7.28515625" style="140" customWidth="1"/>
    <col min="16138" max="16138" width="3.28515625" style="140" customWidth="1"/>
    <col min="16139" max="16139" width="19" style="140" customWidth="1"/>
    <col min="16140" max="16140" width="27.7109375" style="140" customWidth="1"/>
    <col min="16141" max="16141" width="6.85546875" style="140" customWidth="1"/>
    <col min="16142" max="16142" width="12" style="140" customWidth="1"/>
    <col min="16143" max="16143" width="9.140625" style="140" customWidth="1"/>
    <col min="16144" max="16144" width="9.85546875" style="140" bestFit="1" customWidth="1"/>
    <col min="16145" max="16384" width="9.140625" style="140"/>
  </cols>
  <sheetData>
    <row r="1" spans="1:15" ht="42.75" customHeight="1" x14ac:dyDescent="0.25">
      <c r="B1" s="141"/>
      <c r="C1" s="142"/>
      <c r="D1" s="142"/>
      <c r="E1" s="142"/>
      <c r="F1" s="142"/>
      <c r="G1" s="142"/>
      <c r="H1" s="142"/>
      <c r="I1" s="142"/>
      <c r="J1" s="142"/>
      <c r="K1" s="142"/>
      <c r="L1" s="142"/>
      <c r="M1" s="142"/>
      <c r="N1" s="142"/>
      <c r="O1" s="142"/>
    </row>
    <row r="2" spans="1:15" ht="45" x14ac:dyDescent="0.6">
      <c r="B2" s="143" t="s">
        <v>1128</v>
      </c>
      <c r="C2" s="144"/>
      <c r="D2" s="144"/>
      <c r="E2" s="144"/>
      <c r="F2" s="142"/>
      <c r="G2" s="142"/>
      <c r="H2" s="142"/>
      <c r="I2" s="142"/>
      <c r="J2" s="142"/>
      <c r="K2" s="142"/>
      <c r="L2" s="142"/>
      <c r="M2" s="145"/>
      <c r="N2" s="142"/>
      <c r="O2" s="142"/>
    </row>
    <row r="3" spans="1:15" ht="30.75" thickBot="1" x14ac:dyDescent="0.45">
      <c r="B3" s="146" t="s">
        <v>1104</v>
      </c>
      <c r="C3" s="144"/>
      <c r="D3" s="144"/>
      <c r="E3" s="144"/>
      <c r="F3" s="142"/>
      <c r="G3" s="142"/>
      <c r="H3" s="142"/>
      <c r="I3" s="142"/>
      <c r="J3" s="142"/>
      <c r="K3" s="142"/>
      <c r="L3" s="142"/>
      <c r="M3" s="145"/>
      <c r="N3" s="142"/>
      <c r="O3" s="142"/>
    </row>
    <row r="4" spans="1:15" ht="19.5" thickBot="1" x14ac:dyDescent="0.35">
      <c r="B4" s="256" t="s">
        <v>1153</v>
      </c>
      <c r="C4" s="257"/>
      <c r="D4" s="257"/>
      <c r="E4" s="257"/>
      <c r="F4" s="258"/>
      <c r="G4" s="142"/>
      <c r="H4" s="142"/>
      <c r="I4" s="142"/>
      <c r="J4" s="144"/>
      <c r="K4" s="144"/>
      <c r="L4" s="142"/>
      <c r="M4" s="142"/>
      <c r="N4" s="142"/>
      <c r="O4" s="142"/>
    </row>
    <row r="5" spans="1:15" x14ac:dyDescent="0.25">
      <c r="A5" s="147"/>
      <c r="B5" s="142"/>
      <c r="C5" s="142"/>
      <c r="D5" s="142"/>
      <c r="E5" s="142"/>
      <c r="F5" s="142"/>
      <c r="G5" s="142"/>
      <c r="H5" s="142"/>
      <c r="I5" s="142"/>
      <c r="J5" s="142"/>
      <c r="K5" s="142"/>
      <c r="L5" s="142"/>
      <c r="M5" s="142"/>
      <c r="N5" s="142"/>
    </row>
    <row r="6" spans="1:15" x14ac:dyDescent="0.25">
      <c r="A6" s="147"/>
      <c r="B6" s="148"/>
      <c r="C6" s="148"/>
      <c r="D6" s="148"/>
      <c r="E6" s="148"/>
      <c r="F6" s="148"/>
      <c r="G6" s="148"/>
      <c r="H6" s="148"/>
      <c r="I6" s="148"/>
      <c r="J6" s="148"/>
      <c r="K6" s="148"/>
      <c r="L6" s="148"/>
      <c r="M6" s="148"/>
      <c r="N6" s="149"/>
    </row>
    <row r="7" spans="1:15" x14ac:dyDescent="0.25">
      <c r="A7" s="147"/>
      <c r="B7" s="150"/>
      <c r="C7" s="259" t="s">
        <v>1105</v>
      </c>
      <c r="D7" s="259"/>
      <c r="E7" s="148"/>
      <c r="F7" s="148"/>
      <c r="G7" s="148"/>
      <c r="H7" s="148"/>
      <c r="I7" s="148"/>
      <c r="J7" s="148"/>
      <c r="K7" s="148"/>
      <c r="L7" s="148"/>
      <c r="M7" s="148"/>
      <c r="N7" s="149"/>
    </row>
    <row r="8" spans="1:15" x14ac:dyDescent="0.25">
      <c r="A8" s="147"/>
      <c r="B8" s="150"/>
      <c r="C8" s="260" t="str">
        <f>VLOOKUP($B$4,Underlagsinformation!B1:J500,MATCH("Företagsnamn",Underlagsinformation!$B$1:$M$1,0),FALSE)</f>
        <v>Västerbergslagens Energi AB</v>
      </c>
      <c r="D8" s="260"/>
      <c r="E8" s="261"/>
      <c r="F8" s="148"/>
      <c r="G8" s="148"/>
      <c r="H8" s="148"/>
      <c r="I8" s="148"/>
      <c r="J8" s="148"/>
      <c r="K8" s="148"/>
      <c r="L8" s="148"/>
      <c r="M8" s="148"/>
      <c r="N8" s="149"/>
    </row>
    <row r="9" spans="1:15" x14ac:dyDescent="0.25">
      <c r="A9" s="147"/>
      <c r="B9" s="150"/>
      <c r="C9" s="151"/>
      <c r="D9" s="151"/>
      <c r="E9" s="148"/>
      <c r="F9" s="148"/>
      <c r="G9" s="148"/>
      <c r="H9" s="148"/>
      <c r="I9" s="148"/>
      <c r="J9" s="148"/>
      <c r="K9" s="148"/>
      <c r="L9" s="148"/>
      <c r="M9" s="148"/>
      <c r="N9" s="149"/>
    </row>
    <row r="10" spans="1:15" x14ac:dyDescent="0.25">
      <c r="A10" s="147"/>
      <c r="B10" s="152"/>
      <c r="C10" s="151"/>
      <c r="D10" s="151"/>
      <c r="E10" s="148"/>
      <c r="F10" s="148"/>
      <c r="G10" s="148"/>
      <c r="H10" s="148"/>
      <c r="I10" s="148"/>
      <c r="J10" s="148"/>
      <c r="K10" s="148"/>
      <c r="L10" s="148"/>
      <c r="M10" s="148"/>
      <c r="N10" s="149"/>
    </row>
    <row r="11" spans="1:15" x14ac:dyDescent="0.25">
      <c r="A11" s="147"/>
      <c r="B11" s="148"/>
      <c r="C11" s="148"/>
      <c r="D11" s="148"/>
      <c r="E11" s="153"/>
      <c r="F11" s="148"/>
      <c r="G11" s="148"/>
      <c r="H11" s="148"/>
      <c r="I11" s="148"/>
      <c r="J11" s="148"/>
      <c r="K11" s="148"/>
      <c r="L11" s="148"/>
      <c r="M11" s="148"/>
      <c r="N11" s="149"/>
    </row>
    <row r="12" spans="1:15" x14ac:dyDescent="0.25">
      <c r="A12" s="147"/>
      <c r="B12" s="154"/>
      <c r="C12" s="154" t="s">
        <v>1106</v>
      </c>
      <c r="D12" s="148"/>
      <c r="E12" s="155" t="s">
        <v>1107</v>
      </c>
      <c r="F12" s="148"/>
      <c r="G12" s="148"/>
      <c r="H12" s="155" t="s">
        <v>1108</v>
      </c>
      <c r="I12" s="156"/>
      <c r="J12" s="148"/>
      <c r="K12" s="157"/>
      <c r="L12" s="157"/>
      <c r="M12" s="157"/>
      <c r="N12" s="149"/>
    </row>
    <row r="13" spans="1:15" x14ac:dyDescent="0.25">
      <c r="A13" s="147"/>
      <c r="B13" s="158"/>
      <c r="C13" s="159" t="s">
        <v>1109</v>
      </c>
      <c r="D13" s="148"/>
      <c r="E13" s="159" t="s">
        <v>1110</v>
      </c>
      <c r="F13" s="148"/>
      <c r="G13" s="148"/>
      <c r="H13" s="156"/>
      <c r="I13" s="156"/>
      <c r="J13" s="148"/>
      <c r="K13" s="157"/>
      <c r="L13" s="157"/>
      <c r="M13" s="157"/>
      <c r="N13" s="149"/>
    </row>
    <row r="14" spans="1:15" x14ac:dyDescent="0.25">
      <c r="A14" s="147"/>
      <c r="B14" s="148"/>
      <c r="C14" s="160">
        <f>IF($C$73="x","Se länk",VLOOKUP($B$4,'Miljövärden för publ nät'!$J$3:$N$500,MATCH("Total primärenergi-faktor",'Miljövärden för publ nät'!$J$3:$N$3,0),FALSE))</f>
        <v>0.134885</v>
      </c>
      <c r="D14" s="157"/>
      <c r="E14" s="161" t="str">
        <f>IF($C$73="x","Se länk",CONCATENATE(ROUND(VLOOKUP($B$4,'Miljövärden för publ nät'!$J$3:$N$500,MATCH("Total CO2 förbränning [g/kWh]",'Miljövärden för publ nät'!$J$3:$N$3,0),FALSE),0)," g CO2 ekv/kWh"))</f>
        <v>34 g CO2 ekv/kWh</v>
      </c>
      <c r="F14" s="162"/>
      <c r="G14" s="148"/>
      <c r="H14" s="163">
        <f>IF($C$73="x","Se länk",VLOOKUP($B$4,'Miljövärden för publ nät'!$J$3:$N$500,MATCH("Total andel fossilt",'Miljövärden för publ nät'!$J$3:$N$3,0),FALSE))</f>
        <v>6.2711199999999998E-3</v>
      </c>
      <c r="I14" s="164"/>
      <c r="J14" s="148"/>
      <c r="K14" s="157"/>
      <c r="L14" s="157"/>
      <c r="M14" s="157"/>
      <c r="N14" s="149"/>
    </row>
    <row r="15" spans="1:15" x14ac:dyDescent="0.25">
      <c r="A15" s="147"/>
      <c r="B15" s="148"/>
      <c r="C15" s="165"/>
      <c r="D15" s="157"/>
      <c r="E15" s="165"/>
      <c r="F15" s="148"/>
      <c r="G15" s="148"/>
      <c r="H15" s="165"/>
      <c r="I15" s="165"/>
      <c r="J15" s="148"/>
      <c r="K15" s="165"/>
      <c r="L15" s="165"/>
      <c r="M15" s="166"/>
      <c r="N15" s="149"/>
    </row>
    <row r="16" spans="1:15" x14ac:dyDescent="0.25">
      <c r="A16" s="147"/>
      <c r="B16" s="148"/>
      <c r="C16" s="165"/>
      <c r="D16" s="157"/>
      <c r="E16" s="159" t="s">
        <v>1111</v>
      </c>
      <c r="F16" s="148"/>
      <c r="G16" s="148"/>
      <c r="H16" s="165"/>
      <c r="I16" s="165"/>
      <c r="J16" s="148"/>
      <c r="K16" s="165"/>
      <c r="L16" s="165"/>
      <c r="M16" s="166"/>
      <c r="N16" s="149"/>
    </row>
    <row r="17" spans="1:14" x14ac:dyDescent="0.25">
      <c r="A17" s="147"/>
      <c r="B17" s="148"/>
      <c r="C17" s="148"/>
      <c r="D17" s="148"/>
      <c r="E17" s="161" t="str">
        <f>IF($C$73="x","Se länk",CONCATENATE(ROUND(VLOOKUP($B$4,'Miljövärden för publ nät'!$J$3:$N$500,MATCH("Total CO2 transport och prod. av bränslen [g/kWh]",'Miljövärden för publ nät'!$J$3:$N$3,0),FALSE),0)," g CO2 ekv/kWh"))</f>
        <v>9 g CO2 ekv/kWh</v>
      </c>
      <c r="F17" s="162"/>
      <c r="G17" s="148"/>
      <c r="H17" s="148"/>
      <c r="I17" s="148"/>
      <c r="J17" s="148"/>
      <c r="K17" s="148"/>
      <c r="L17" s="148"/>
      <c r="M17" s="148"/>
      <c r="N17" s="149"/>
    </row>
    <row r="18" spans="1:14" x14ac:dyDescent="0.25">
      <c r="A18" s="147"/>
      <c r="B18" s="148"/>
      <c r="C18" s="167" t="str">
        <f>IF($G$22="0 GWh","",IF($G$22="","","Ovanstående miljövärden är residualens miljövärden, dvs de är korrigerade för värme som säljs ursprungs- eller produktionsspecifikt"))</f>
        <v/>
      </c>
      <c r="D18" s="148"/>
      <c r="E18" s="148"/>
      <c r="F18" s="165"/>
      <c r="G18" s="159"/>
      <c r="H18" s="148"/>
      <c r="I18" s="148"/>
      <c r="J18" s="148"/>
      <c r="K18" s="148"/>
      <c r="L18" s="148"/>
      <c r="M18" s="148"/>
      <c r="N18" s="148"/>
    </row>
    <row r="19" spans="1:14" x14ac:dyDescent="0.25">
      <c r="A19" s="147"/>
      <c r="B19" s="148"/>
      <c r="C19" s="148"/>
      <c r="D19" s="148"/>
      <c r="E19" s="148"/>
      <c r="F19" s="165"/>
      <c r="G19" s="166"/>
      <c r="H19" s="148"/>
      <c r="I19" s="148"/>
      <c r="J19" s="148"/>
      <c r="K19" s="148"/>
      <c r="L19" s="148"/>
      <c r="M19" s="148"/>
      <c r="N19" s="148"/>
    </row>
    <row r="20" spans="1:14" x14ac:dyDescent="0.25">
      <c r="A20" s="147"/>
      <c r="B20" s="148"/>
      <c r="C20" s="259" t="s">
        <v>1112</v>
      </c>
      <c r="D20" s="259"/>
      <c r="E20" s="148"/>
      <c r="F20" s="148"/>
      <c r="G20" s="148"/>
      <c r="H20" s="148"/>
      <c r="I20" s="148"/>
      <c r="J20" s="148"/>
      <c r="K20" s="148"/>
      <c r="L20" s="148"/>
      <c r="M20" s="148"/>
      <c r="N20" s="148"/>
    </row>
    <row r="21" spans="1:14" x14ac:dyDescent="0.25">
      <c r="A21" s="147"/>
      <c r="B21" s="148"/>
      <c r="C21" s="259" t="s">
        <v>1113</v>
      </c>
      <c r="D21" s="259"/>
      <c r="E21" s="152"/>
      <c r="F21" s="152"/>
      <c r="G21" s="161" t="str">
        <f>IF($C$73="x","Se länk",CONCATENATE(ROUND(VLOOKUP($B$4,Totalt!$B$1:$BG$500,MATCH("Leveranser:",Totalt!$B$1:$BG$1,0),FALSE),IF(VLOOKUP($B$4,Totalt!$B$1:$BG$500,MATCH("Leveranser:",Totalt!$B$1:$BG$1,0),FALSE)&lt;100,1,0))," GWh"))</f>
        <v>90,2 GWh</v>
      </c>
      <c r="H21" s="159"/>
      <c r="I21" s="152"/>
      <c r="J21" s="152"/>
      <c r="K21" s="152"/>
      <c r="L21" s="152"/>
      <c r="M21" s="152"/>
      <c r="N21" s="152"/>
    </row>
    <row r="22" spans="1:14" x14ac:dyDescent="0.25">
      <c r="A22" s="147"/>
      <c r="B22" s="148"/>
      <c r="C22" s="159" t="s">
        <v>1114</v>
      </c>
      <c r="D22" s="168"/>
      <c r="E22" s="152"/>
      <c r="F22" s="152"/>
      <c r="G22" s="161" t="str">
        <f>IF($C$73="x","",
IF(VLOOKUP($B$4,Underlagsinformation!$B$1:$N$500,MATCH("Såld prod.spec värme:",Underlagsinformation!$B$1:$N$1,0),FALSE)&lt;&gt;"",
CONCATENATE(ROUND(VLOOKUP($B$4,Underlagsinformation!$B$1:$N$500,MATCH("Såld prod.spec värme:",Underlagsinformation!$B$1:$N$1,0),FALSE),0)," GWh"),""))</f>
        <v/>
      </c>
      <c r="H22" s="159"/>
      <c r="I22" s="152"/>
      <c r="J22" s="152"/>
      <c r="K22" s="152"/>
      <c r="L22" s="152"/>
      <c r="M22" s="152"/>
      <c r="N22" s="152"/>
    </row>
    <row r="23" spans="1:14" x14ac:dyDescent="0.25">
      <c r="A23" s="147"/>
      <c r="B23" s="148"/>
      <c r="C23" s="169"/>
      <c r="D23" s="169"/>
      <c r="E23" s="152"/>
      <c r="F23" s="152"/>
      <c r="G23" s="170"/>
      <c r="H23" s="159"/>
      <c r="I23" s="157"/>
      <c r="J23" s="157"/>
      <c r="K23" s="152"/>
      <c r="L23" s="152"/>
      <c r="M23" s="152"/>
      <c r="N23" s="152"/>
    </row>
    <row r="24" spans="1:14" x14ac:dyDescent="0.25">
      <c r="A24" s="147"/>
      <c r="B24" s="148"/>
      <c r="C24" s="259" t="s">
        <v>1115</v>
      </c>
      <c r="D24" s="259"/>
      <c r="E24" s="148"/>
      <c r="F24" s="148"/>
      <c r="G24" s="171" t="str">
        <f>IF($C$73="x","",
IF(VLOOKUP($B$4,Underlagsinformation!$B$1:$N$500,MATCH("Elproduktion",Underlagsinformation!$B$1:$N$1,0),FALSE)="","",
CONCATENATE(ROUND(VLOOKUP($B$4,Underlagsinformation!$B$1:$N$500,MATCH("Elproduktion",Underlagsinformation!$B$1:$N$1,0),FALSE),0)," GWh")))</f>
        <v/>
      </c>
      <c r="H24" s="159"/>
      <c r="I24" s="157"/>
      <c r="J24" s="157"/>
      <c r="K24" s="148"/>
      <c r="L24" s="148"/>
      <c r="M24" s="148"/>
      <c r="N24" s="148"/>
    </row>
    <row r="25" spans="1:14" x14ac:dyDescent="0.25">
      <c r="A25" s="147"/>
      <c r="B25" s="148"/>
      <c r="C25" s="159" t="s">
        <v>1116</v>
      </c>
      <c r="D25" s="172"/>
      <c r="E25" s="173"/>
      <c r="F25" s="173"/>
      <c r="G25" s="163" t="str">
        <f>IF($C$73="x","",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
      </c>
      <c r="H25" s="159"/>
      <c r="I25" s="148"/>
      <c r="J25" s="148"/>
      <c r="K25" s="148"/>
      <c r="L25" s="174"/>
      <c r="M25" s="174"/>
      <c r="N25" s="148"/>
    </row>
    <row r="26" spans="1:14" x14ac:dyDescent="0.25">
      <c r="A26" s="147"/>
      <c r="B26" s="148"/>
      <c r="C26" s="159"/>
      <c r="D26" s="172"/>
      <c r="E26" s="173"/>
      <c r="F26" s="173"/>
      <c r="G26" s="165"/>
      <c r="H26" s="159"/>
      <c r="I26" s="148"/>
      <c r="J26" s="148"/>
      <c r="K26" s="148"/>
      <c r="L26" s="174"/>
      <c r="M26" s="174"/>
      <c r="N26" s="148"/>
    </row>
    <row r="27" spans="1:14" x14ac:dyDescent="0.25">
      <c r="A27" s="147"/>
      <c r="B27" s="148"/>
      <c r="C27" s="175" t="s">
        <v>1117</v>
      </c>
      <c r="D27" s="176"/>
      <c r="E27" s="148"/>
      <c r="F27" s="148"/>
      <c r="G27" s="161" t="str">
        <f>IF($C$73="x","",CONCATENATE(ROUND(VLOOKUP($B$4,Totalt!$B$1:$BL$500,MATCH("Totalt tillförd energi:",Totalt!$B$1:$BU$1,0),FALSE),IF(VLOOKUP($B$4,Totalt!$B$1:$BL$500,MATCH("Totalt tillförd energi:",Totalt!$B$1:$BU$1,0),FALSE)&lt;100,1,0))," GWh"))</f>
        <v>121 GWh</v>
      </c>
      <c r="H27" s="159"/>
      <c r="I27" s="148"/>
      <c r="J27" s="148"/>
      <c r="K27" s="148"/>
      <c r="L27" s="148"/>
      <c r="M27" s="148"/>
      <c r="N27" s="148"/>
    </row>
    <row r="28" spans="1:14" x14ac:dyDescent="0.25">
      <c r="A28" s="147"/>
      <c r="B28" s="148"/>
      <c r="C28" s="169" t="s">
        <v>1118</v>
      </c>
      <c r="D28" s="177"/>
      <c r="E28" s="148"/>
      <c r="F28" s="148"/>
      <c r="G28" s="161" t="str">
        <f>IF($C$73="x","",
CONCATENATE(ROUND(VLOOKUP($B$4,Totalt!$B$1:$BL$500,MATCH("Total el",Totalt!$B$1:$BU$1,0),FALSE),1)," GWh"))</f>
        <v>3,1 GWh</v>
      </c>
      <c r="H28" s="159"/>
      <c r="I28" s="148"/>
      <c r="J28" s="148"/>
      <c r="K28" s="148"/>
      <c r="L28" s="148"/>
      <c r="M28" s="148"/>
      <c r="N28" s="148"/>
    </row>
    <row r="29" spans="1:14" x14ac:dyDescent="0.25">
      <c r="A29" s="147"/>
      <c r="B29" s="148"/>
      <c r="C29" s="148"/>
      <c r="D29" s="177"/>
      <c r="E29" s="148"/>
      <c r="F29" s="148"/>
      <c r="G29" s="148"/>
      <c r="H29" s="148"/>
      <c r="I29" s="148"/>
      <c r="J29" s="148"/>
      <c r="K29" s="148"/>
      <c r="L29" s="148"/>
      <c r="M29" s="148"/>
      <c r="N29" s="148"/>
    </row>
    <row r="30" spans="1:14" x14ac:dyDescent="0.25">
      <c r="A30" s="147"/>
      <c r="B30" s="148"/>
      <c r="C30" s="159" t="s">
        <v>1119</v>
      </c>
      <c r="D30" s="168"/>
      <c r="E30" s="148"/>
      <c r="F30" s="159"/>
      <c r="G30" s="252" t="str">
        <f>IF($C$73="x","",
VLOOKUP($B$4,Miljö!$B$1:$CA$500,MATCH("Ursprungsmärkning av el",Miljö!$B$1:$CA$1,0),FALSE))</f>
        <v>'EPD Vattenfall vattenkraft'</v>
      </c>
      <c r="H30" s="252"/>
      <c r="I30" s="252"/>
      <c r="J30" s="252"/>
      <c r="K30" s="252"/>
      <c r="L30" s="148"/>
      <c r="M30" s="148"/>
      <c r="N30" s="148"/>
    </row>
    <row r="31" spans="1:14" ht="3" customHeight="1" x14ac:dyDescent="0.25">
      <c r="A31" s="147"/>
      <c r="B31" s="148"/>
      <c r="C31" s="148"/>
      <c r="D31" s="168"/>
      <c r="E31" s="148"/>
      <c r="F31" s="159"/>
      <c r="G31" s="178"/>
      <c r="H31" s="159"/>
      <c r="I31" s="159"/>
      <c r="J31" s="159"/>
      <c r="K31" s="159"/>
      <c r="L31" s="148"/>
      <c r="M31" s="148"/>
      <c r="N31" s="148"/>
    </row>
    <row r="32" spans="1:14" ht="18.75" x14ac:dyDescent="0.35">
      <c r="A32" s="147"/>
      <c r="B32" s="148"/>
      <c r="C32" s="159" t="s">
        <v>1120</v>
      </c>
      <c r="D32" s="168"/>
      <c r="E32" s="148"/>
      <c r="F32" s="159"/>
      <c r="G32" s="161" t="str">
        <f>IF($C$73="x","",
CONCATENATE(ROUND(VLOOKUP($B$4,Miljö!$B$1:$AM$500,MATCH("Koldioxidekvivalenter använd el",Miljö!$B$1:$AM$1,0),FALSE),0)," g CO2 ekv/kWh"))</f>
        <v>10 g CO2 ekv/kWh</v>
      </c>
      <c r="H32" s="159"/>
      <c r="I32" s="159"/>
      <c r="J32" s="159"/>
      <c r="K32" s="159"/>
      <c r="L32" s="148"/>
      <c r="M32" s="148"/>
      <c r="N32" s="148"/>
    </row>
    <row r="33" spans="1:15" x14ac:dyDescent="0.25">
      <c r="A33" s="147"/>
      <c r="B33" s="148"/>
      <c r="C33" s="159" t="s">
        <v>1121</v>
      </c>
      <c r="D33" s="168"/>
      <c r="E33" s="148"/>
      <c r="F33" s="159"/>
      <c r="G33" s="163">
        <f>IF($C$73="x","",ROUND(VLOOKUP($B$4,Miljö!$B$1:$AM$500,MATCH("Fossilandel använd el",Miljö!$B$1:$AM$1,0),FALSE),2))</f>
        <v>0</v>
      </c>
      <c r="H33" s="159"/>
      <c r="I33" s="159"/>
      <c r="J33" s="159"/>
      <c r="K33" s="159"/>
      <c r="L33" s="148"/>
      <c r="M33" s="148"/>
      <c r="N33" s="148"/>
    </row>
    <row r="34" spans="1:15" x14ac:dyDescent="0.25">
      <c r="A34" s="147"/>
      <c r="B34" s="148"/>
      <c r="C34" s="159" t="s">
        <v>1122</v>
      </c>
      <c r="D34" s="168"/>
      <c r="E34" s="148"/>
      <c r="F34" s="159"/>
      <c r="G34" s="179">
        <f>IF($C$73="x","",ROUND(VLOOKUP($B$4,Miljö!$B$1:$AM$500,MATCH("Primärenergifaktor använd el",Miljö!$B$1:$AM$1,0),FALSE),1))</f>
        <v>1.1000000000000001</v>
      </c>
      <c r="H34" s="159"/>
      <c r="I34" s="159"/>
      <c r="J34" s="159"/>
      <c r="K34" s="159"/>
      <c r="L34" s="148"/>
      <c r="M34" s="148"/>
      <c r="N34" s="148"/>
    </row>
    <row r="35" spans="1:15" x14ac:dyDescent="0.25">
      <c r="A35" s="147"/>
      <c r="B35" s="148"/>
      <c r="C35" s="148"/>
      <c r="D35" s="148"/>
      <c r="E35" s="148"/>
      <c r="F35" s="159"/>
      <c r="G35" s="159"/>
      <c r="H35" s="159"/>
      <c r="I35" s="159"/>
      <c r="J35" s="159"/>
      <c r="K35" s="159"/>
      <c r="L35" s="148"/>
      <c r="M35" s="148"/>
      <c r="N35" s="148"/>
    </row>
    <row r="36" spans="1:15" x14ac:dyDescent="0.25">
      <c r="A36" s="147"/>
      <c r="B36" s="148"/>
      <c r="C36" s="169" t="s">
        <v>1123</v>
      </c>
      <c r="D36" s="180"/>
      <c r="E36" s="180"/>
      <c r="F36" s="148"/>
      <c r="G36" s="253" t="str">
        <f>IF($C$73="x","",VLOOKUP($B$4,Underlagsinformation!$B$1:$M$500,MATCH("Allokeringsmetod vid kraftvärme",Underlagsinformation!$B$1:$N$1,0),FALSE))</f>
        <v>Ej kraftvärme</v>
      </c>
      <c r="H36" s="254"/>
      <c r="I36" s="254"/>
      <c r="J36" s="254"/>
      <c r="K36" s="254"/>
      <c r="L36" s="254"/>
      <c r="M36" s="148"/>
      <c r="N36" s="148"/>
      <c r="O36" s="181"/>
    </row>
    <row r="37" spans="1:15" ht="32.25" customHeight="1" x14ac:dyDescent="0.25">
      <c r="A37" s="147"/>
      <c r="B37" s="148"/>
      <c r="C37" s="159" t="s">
        <v>1124</v>
      </c>
      <c r="D37" s="150"/>
      <c r="E37" s="150"/>
      <c r="F37" s="148"/>
      <c r="G37" s="255" t="str">
        <f>IF($C$73="x",VLOOKUP($B$4,Underlagsinformation!$B$1:$M$487,2,FALSE),"För mer information, kontakta företaget")</f>
        <v>För mer information, kontakta företaget</v>
      </c>
      <c r="H37" s="255"/>
      <c r="I37" s="255"/>
      <c r="J37" s="255"/>
      <c r="K37" s="255"/>
      <c r="L37" s="255"/>
      <c r="M37" s="148"/>
      <c r="N37" s="148"/>
      <c r="O37" s="181"/>
    </row>
    <row r="38" spans="1:15" x14ac:dyDescent="0.25">
      <c r="A38" s="147"/>
      <c r="B38" s="148"/>
      <c r="C38" s="182" t="str">
        <f>IF($C$73="x","Klicka på cellen med länken, högerklicka och välj kopiera, klistra sedan in länken i din webbläsare.","")</f>
        <v/>
      </c>
      <c r="D38" s="148"/>
      <c r="E38" s="148"/>
      <c r="F38" s="148"/>
      <c r="G38" s="148"/>
      <c r="H38" s="148"/>
      <c r="I38" s="148"/>
      <c r="J38" s="148"/>
      <c r="K38" s="148"/>
      <c r="L38" s="148"/>
      <c r="M38" s="183"/>
      <c r="N38" s="148"/>
    </row>
    <row r="39" spans="1:15" x14ac:dyDescent="0.25">
      <c r="A39" s="147"/>
      <c r="B39" s="148"/>
      <c r="C39" s="156"/>
      <c r="D39" s="148"/>
      <c r="E39" s="148"/>
      <c r="F39" s="148"/>
      <c r="G39" s="148"/>
      <c r="H39" s="148"/>
      <c r="I39" s="148"/>
      <c r="J39" s="148"/>
      <c r="K39" s="148"/>
      <c r="L39" s="148"/>
      <c r="M39" s="183"/>
      <c r="N39" s="148"/>
    </row>
    <row r="40" spans="1:15" x14ac:dyDescent="0.25">
      <c r="A40" s="147"/>
      <c r="B40" s="148"/>
      <c r="C40" s="148"/>
      <c r="D40" s="148"/>
      <c r="E40" s="148"/>
      <c r="F40" s="148"/>
      <c r="G40" s="148"/>
      <c r="H40" s="148"/>
      <c r="I40" s="148"/>
      <c r="J40" s="148"/>
      <c r="K40" s="148"/>
      <c r="L40" s="148"/>
      <c r="M40" s="148"/>
      <c r="N40" s="148"/>
    </row>
    <row r="41" spans="1:15" ht="15.75" x14ac:dyDescent="0.25">
      <c r="A41" s="147"/>
      <c r="B41" s="148"/>
      <c r="C41" s="148"/>
      <c r="D41" s="148"/>
      <c r="E41" s="148"/>
      <c r="F41" s="148"/>
      <c r="G41" s="148"/>
      <c r="H41" s="148"/>
      <c r="I41" s="148"/>
      <c r="J41" s="148"/>
      <c r="K41" s="184" t="s">
        <v>1125</v>
      </c>
      <c r="L41" s="148"/>
      <c r="M41" s="148"/>
      <c r="N41" s="148"/>
    </row>
    <row r="42" spans="1:15" ht="15.75" x14ac:dyDescent="0.25">
      <c r="A42" s="147"/>
      <c r="B42" s="148"/>
      <c r="C42" s="148"/>
      <c r="D42" s="148"/>
      <c r="E42" s="148"/>
      <c r="F42" s="148"/>
      <c r="G42" s="148"/>
      <c r="H42" s="148"/>
      <c r="I42" s="148"/>
      <c r="J42" s="148"/>
      <c r="K42" s="184" t="s">
        <v>1126</v>
      </c>
      <c r="L42" s="148"/>
      <c r="M42" s="148"/>
      <c r="N42" s="148"/>
    </row>
    <row r="43" spans="1:15" x14ac:dyDescent="0.25">
      <c r="A43" s="147"/>
      <c r="B43" s="148"/>
      <c r="C43" s="148"/>
      <c r="D43" s="148"/>
      <c r="E43" s="148"/>
      <c r="F43" s="148"/>
      <c r="G43" s="148"/>
      <c r="H43" s="148"/>
      <c r="I43" s="148"/>
      <c r="J43" s="185"/>
      <c r="K43" s="176" t="s">
        <v>959</v>
      </c>
      <c r="L43" s="148"/>
      <c r="M43" s="186">
        <f>INDEX('Underlag till diagram'!$D$7:$Y$10,4,MATCH($K43,'Underlag till diagram'!$D$7:$Y$7,0))</f>
        <v>0</v>
      </c>
      <c r="N43" s="148"/>
    </row>
    <row r="44" spans="1:15" x14ac:dyDescent="0.25">
      <c r="A44" s="147"/>
      <c r="B44" s="148"/>
      <c r="C44" s="148"/>
      <c r="D44" s="148"/>
      <c r="E44" s="148"/>
      <c r="F44" s="148"/>
      <c r="G44" s="148"/>
      <c r="H44" s="148"/>
      <c r="I44" s="148"/>
      <c r="J44" s="187"/>
      <c r="K44" s="176" t="s">
        <v>666</v>
      </c>
      <c r="L44" s="148"/>
      <c r="M44" s="186">
        <f>INDEX('Underlag till diagram'!$D$7:$Y$10,4,MATCH($K44,'Underlag till diagram'!$D$7:$Y$7,0))</f>
        <v>6.271124660348599E-3</v>
      </c>
      <c r="N44" s="148"/>
    </row>
    <row r="45" spans="1:15" x14ac:dyDescent="0.25">
      <c r="A45" s="147"/>
      <c r="B45" s="148"/>
      <c r="C45" s="148"/>
      <c r="D45" s="148"/>
      <c r="E45" s="148"/>
      <c r="F45" s="148"/>
      <c r="G45" s="148"/>
      <c r="H45" s="148"/>
      <c r="I45" s="148"/>
      <c r="J45" s="188"/>
      <c r="K45" s="176" t="s">
        <v>951</v>
      </c>
      <c r="L45" s="148"/>
      <c r="M45" s="186">
        <f>INDEX('Underlag till diagram'!$D$7:$Y$10,4,MATCH($K45,'Underlag till diagram'!$D$7:$Y$7,0))</f>
        <v>0</v>
      </c>
      <c r="N45" s="148"/>
    </row>
    <row r="46" spans="1:15" x14ac:dyDescent="0.25">
      <c r="A46" s="147"/>
      <c r="B46" s="148"/>
      <c r="C46" s="148"/>
      <c r="D46" s="148"/>
      <c r="E46" s="148"/>
      <c r="F46" s="148"/>
      <c r="G46" s="148"/>
      <c r="H46" s="148"/>
      <c r="I46" s="148"/>
      <c r="J46" s="189"/>
      <c r="K46" s="176" t="s">
        <v>678</v>
      </c>
      <c r="L46" s="148"/>
      <c r="M46" s="186">
        <f>INDEX('Underlag till diagram'!$D$7:$Y$10,4,MATCH($K46,'Underlag till diagram'!$D$7:$Y$7,0))</f>
        <v>0</v>
      </c>
      <c r="N46" s="148"/>
    </row>
    <row r="47" spans="1:15" x14ac:dyDescent="0.25">
      <c r="A47" s="147"/>
      <c r="B47" s="148"/>
      <c r="C47" s="148"/>
      <c r="D47" s="148"/>
      <c r="E47" s="148"/>
      <c r="F47" s="148"/>
      <c r="G47" s="148"/>
      <c r="H47" s="148"/>
      <c r="I47" s="148"/>
      <c r="J47" s="190"/>
      <c r="K47" s="176" t="s">
        <v>954</v>
      </c>
      <c r="L47" s="148"/>
      <c r="M47" s="186">
        <f>INDEX('Underlag till diagram'!$D$7:$Y$10,4,MATCH($K47,'Underlag till diagram'!$D$7:$Y$7,0))</f>
        <v>0</v>
      </c>
      <c r="N47" s="148"/>
    </row>
    <row r="48" spans="1:15" x14ac:dyDescent="0.25">
      <c r="A48" s="147"/>
      <c r="B48" s="148"/>
      <c r="C48" s="148"/>
      <c r="D48" s="148"/>
      <c r="E48" s="148"/>
      <c r="F48" s="148"/>
      <c r="G48" s="148"/>
      <c r="H48" s="148"/>
      <c r="I48" s="148"/>
      <c r="J48" s="191"/>
      <c r="K48" s="176" t="s">
        <v>969</v>
      </c>
      <c r="L48" s="148"/>
      <c r="M48" s="186">
        <f>INDEX('Underlag till diagram'!$D$7:$Y$10,4,MATCH($K48,'Underlag till diagram'!$D$7:$Y$7,0))</f>
        <v>0</v>
      </c>
      <c r="N48" s="148"/>
    </row>
    <row r="49" spans="1:14" x14ac:dyDescent="0.25">
      <c r="A49" s="147"/>
      <c r="B49" s="148"/>
      <c r="C49" s="148"/>
      <c r="D49" s="148"/>
      <c r="E49" s="148"/>
      <c r="F49" s="148"/>
      <c r="G49" s="148"/>
      <c r="H49" s="148"/>
      <c r="I49" s="148"/>
      <c r="J49" s="192"/>
      <c r="K49" s="176" t="s">
        <v>634</v>
      </c>
      <c r="L49" s="148"/>
      <c r="M49" s="186">
        <f>INDEX('Underlag till diagram'!$D$7:$Y$10,4,MATCH($K49,'Underlag till diagram'!$D$7:$Y$7,0))</f>
        <v>0</v>
      </c>
      <c r="N49" s="148"/>
    </row>
    <row r="50" spans="1:14" x14ac:dyDescent="0.25">
      <c r="A50" s="147"/>
      <c r="B50" s="148"/>
      <c r="C50" s="148"/>
      <c r="D50" s="148"/>
      <c r="E50" s="148"/>
      <c r="F50" s="148"/>
      <c r="G50" s="148"/>
      <c r="H50" s="148"/>
      <c r="I50" s="148"/>
      <c r="J50" s="193"/>
      <c r="K50" s="176" t="s">
        <v>1097</v>
      </c>
      <c r="L50" s="180"/>
      <c r="M50" s="186">
        <f>INDEX('Underlag till diagram'!$D$7:$Y$10,4,MATCH($K50,'Underlag till diagram'!$D$7:$Y$7,0))</f>
        <v>0</v>
      </c>
      <c r="N50" s="148"/>
    </row>
    <row r="51" spans="1:14" x14ac:dyDescent="0.25">
      <c r="A51" s="147"/>
      <c r="B51" s="148"/>
      <c r="C51" s="148"/>
      <c r="D51" s="148"/>
      <c r="E51" s="148"/>
      <c r="F51" s="148"/>
      <c r="G51" s="148"/>
      <c r="H51" s="148"/>
      <c r="I51" s="148"/>
      <c r="J51" s="194"/>
      <c r="K51" s="176" t="s">
        <v>635</v>
      </c>
      <c r="L51" s="148"/>
      <c r="M51" s="186">
        <f>INDEX('Underlag till diagram'!$D$7:$Y$10,4,MATCH($K51,'Underlag till diagram'!$D$7:$Y$7,0))</f>
        <v>0</v>
      </c>
      <c r="N51" s="148"/>
    </row>
    <row r="52" spans="1:14" x14ac:dyDescent="0.25">
      <c r="A52" s="147"/>
      <c r="B52" s="148"/>
      <c r="C52" s="148"/>
      <c r="D52" s="148"/>
      <c r="E52" s="148"/>
      <c r="F52" s="148"/>
      <c r="G52" s="148"/>
      <c r="H52" s="148"/>
      <c r="I52" s="148"/>
      <c r="J52" s="195"/>
      <c r="K52" s="176" t="s">
        <v>658</v>
      </c>
      <c r="L52" s="148"/>
      <c r="M52" s="186">
        <f>INDEX('Underlag till diagram'!$D$7:$Y$10,4,MATCH($K52,'Underlag till diagram'!$D$7:$Y$7,0))</f>
        <v>0.62765922194976476</v>
      </c>
      <c r="N52" s="148"/>
    </row>
    <row r="53" spans="1:14" x14ac:dyDescent="0.25">
      <c r="A53" s="147"/>
      <c r="B53" s="148"/>
      <c r="C53" s="148"/>
      <c r="D53" s="148"/>
      <c r="E53" s="148"/>
      <c r="F53" s="148"/>
      <c r="G53" s="148"/>
      <c r="H53" s="148"/>
      <c r="I53" s="148"/>
      <c r="J53" s="196"/>
      <c r="K53" s="176" t="s">
        <v>669</v>
      </c>
      <c r="L53" s="148"/>
      <c r="M53" s="186">
        <f>INDEX('Underlag till diagram'!$D$7:$Y$10,4,MATCH($K53,'Underlag till diagram'!$D$7:$Y$7,0))</f>
        <v>0</v>
      </c>
      <c r="N53" s="148"/>
    </row>
    <row r="54" spans="1:14" x14ac:dyDescent="0.25">
      <c r="A54" s="147"/>
      <c r="B54" s="148"/>
      <c r="C54" s="148"/>
      <c r="D54" s="148"/>
      <c r="E54" s="148"/>
      <c r="F54" s="148"/>
      <c r="G54" s="148"/>
      <c r="H54" s="148"/>
      <c r="I54" s="148"/>
      <c r="J54" s="197"/>
      <c r="K54" s="176" t="s">
        <v>960</v>
      </c>
      <c r="L54" s="148"/>
      <c r="M54" s="186">
        <f>INDEX('Underlag till diagram'!$D$7:$Y$10,4,MATCH($K54,'Underlag till diagram'!$D$7:$Y$7,0))</f>
        <v>0</v>
      </c>
      <c r="N54" s="148"/>
    </row>
    <row r="55" spans="1:14" x14ac:dyDescent="0.25">
      <c r="A55" s="147"/>
      <c r="B55" s="148"/>
      <c r="C55" s="148"/>
      <c r="D55" s="148"/>
      <c r="E55" s="148"/>
      <c r="F55" s="148"/>
      <c r="G55" s="148"/>
      <c r="H55" s="148"/>
      <c r="I55" s="148"/>
      <c r="J55" s="198"/>
      <c r="K55" s="176" t="s">
        <v>949</v>
      </c>
      <c r="L55" s="148"/>
      <c r="M55" s="186">
        <f>INDEX('Underlag till diagram'!$D$7:$Y$10,4,MATCH($K55,'Underlag till diagram'!$D$7:$Y$7,0))</f>
        <v>4.2994896944794227E-2</v>
      </c>
      <c r="N55" s="148"/>
    </row>
    <row r="56" spans="1:14" x14ac:dyDescent="0.25">
      <c r="A56" s="147"/>
      <c r="B56" s="148"/>
      <c r="C56" s="148"/>
      <c r="D56" s="148"/>
      <c r="E56" s="148"/>
      <c r="F56" s="148"/>
      <c r="G56" s="148"/>
      <c r="H56" s="148"/>
      <c r="I56" s="148"/>
      <c r="J56" s="199"/>
      <c r="K56" s="176" t="s">
        <v>987</v>
      </c>
      <c r="L56" s="148"/>
      <c r="M56" s="186">
        <f>INDEX('Underlag till diagram'!$D$7:$Y$10,4,MATCH($K56,'Underlag till diagram'!$D$7:$Y$7,0))</f>
        <v>0</v>
      </c>
      <c r="N56" s="148"/>
    </row>
    <row r="57" spans="1:14" x14ac:dyDescent="0.25">
      <c r="A57" s="147"/>
      <c r="B57" s="148"/>
      <c r="C57" s="148"/>
      <c r="D57" s="148"/>
      <c r="E57" s="148"/>
      <c r="F57" s="148"/>
      <c r="G57" s="148"/>
      <c r="H57" s="148"/>
      <c r="I57" s="148"/>
      <c r="J57" s="200"/>
      <c r="K57" s="176" t="s">
        <v>1098</v>
      </c>
      <c r="L57" s="148"/>
      <c r="M57" s="186">
        <f>INDEX('Underlag till diagram'!$D$7:$Y$10,4,MATCH($K57,'Underlag till diagram'!$D$7:$Y$7,0))</f>
        <v>4.4626880508980053E-2</v>
      </c>
      <c r="N57" s="148"/>
    </row>
    <row r="58" spans="1:14" x14ac:dyDescent="0.25">
      <c r="A58" s="147"/>
      <c r="B58" s="148"/>
      <c r="C58" s="148"/>
      <c r="D58" s="148"/>
      <c r="E58" s="148"/>
      <c r="F58" s="148"/>
      <c r="G58" s="148"/>
      <c r="H58" s="148"/>
      <c r="I58" s="148"/>
      <c r="J58" s="201"/>
      <c r="K58" s="176" t="s">
        <v>988</v>
      </c>
      <c r="L58" s="148"/>
      <c r="M58" s="186">
        <f>INDEX('Underlag till diagram'!$D$7:$Y$10,4,MATCH($K58,'Underlag till diagram'!$D$7:$Y$7,0))</f>
        <v>0</v>
      </c>
      <c r="N58" s="148"/>
    </row>
    <row r="59" spans="1:14" x14ac:dyDescent="0.25">
      <c r="A59" s="147"/>
      <c r="B59" s="148"/>
      <c r="C59" s="148"/>
      <c r="D59" s="148"/>
      <c r="E59" s="148"/>
      <c r="F59" s="148"/>
      <c r="G59" s="148"/>
      <c r="H59" s="148"/>
      <c r="I59" s="148"/>
      <c r="J59" s="202"/>
      <c r="K59" s="176" t="s">
        <v>1099</v>
      </c>
      <c r="L59" s="148"/>
      <c r="M59" s="186">
        <f>INDEX('Underlag till diagram'!$D$7:$Y$10,4,MATCH($K59,'Underlag till diagram'!$D$7:$Y$7,0))</f>
        <v>0</v>
      </c>
      <c r="N59" s="148"/>
    </row>
    <row r="60" spans="1:14" x14ac:dyDescent="0.25">
      <c r="A60" s="147"/>
      <c r="B60" s="148"/>
      <c r="C60" s="148"/>
      <c r="D60" s="148"/>
      <c r="E60" s="148"/>
      <c r="F60" s="148"/>
      <c r="G60" s="148"/>
      <c r="H60" s="148"/>
      <c r="I60" s="148"/>
      <c r="J60" s="203"/>
      <c r="K60" s="176" t="s">
        <v>1093</v>
      </c>
      <c r="L60" s="148"/>
      <c r="M60" s="186">
        <f>INDEX('Underlag till diagram'!$D$7:$Y$10,4,MATCH($K60,'Underlag till diagram'!$D$7:$Y$7,0))</f>
        <v>2.5689243820001328E-2</v>
      </c>
      <c r="N60" s="148"/>
    </row>
    <row r="61" spans="1:14" x14ac:dyDescent="0.25">
      <c r="A61" s="147"/>
      <c r="B61" s="148"/>
      <c r="C61" s="148"/>
      <c r="D61" s="148"/>
      <c r="E61" s="148"/>
      <c r="F61" s="148"/>
      <c r="G61" s="148"/>
      <c r="H61" s="148"/>
      <c r="I61" s="148"/>
      <c r="J61" s="204"/>
      <c r="K61" s="176" t="s">
        <v>656</v>
      </c>
      <c r="L61" s="148"/>
      <c r="M61" s="186">
        <f>INDEX('Underlag till diagram'!$D$7:$Y$10,4,MATCH($K61,'Underlag till diagram'!$D$7:$Y$7,0))</f>
        <v>0.13140367154881041</v>
      </c>
      <c r="N61" s="148"/>
    </row>
    <row r="62" spans="1:14" x14ac:dyDescent="0.25">
      <c r="A62" s="147"/>
      <c r="B62" s="148"/>
      <c r="C62" s="148"/>
      <c r="D62" s="148"/>
      <c r="E62" s="148"/>
      <c r="F62" s="148"/>
      <c r="G62" s="148"/>
      <c r="H62" s="148"/>
      <c r="I62" s="148"/>
      <c r="J62" s="205"/>
      <c r="K62" s="176" t="s">
        <v>956</v>
      </c>
      <c r="L62" s="148"/>
      <c r="M62" s="186">
        <f>INDEX('Underlag till diagram'!$D$7:$Y$10,4,MATCH($K62,'Underlag till diagram'!$D$7:$Y$7,0))</f>
        <v>0.12135496056730069</v>
      </c>
      <c r="N62" s="206"/>
    </row>
    <row r="63" spans="1:14" x14ac:dyDescent="0.25">
      <c r="A63" s="147"/>
      <c r="B63" s="148"/>
      <c r="C63" s="148"/>
      <c r="D63" s="148"/>
      <c r="E63" s="148"/>
      <c r="F63" s="148"/>
      <c r="G63" s="148"/>
      <c r="H63" s="148"/>
      <c r="I63" s="148"/>
      <c r="J63" s="207"/>
      <c r="K63" s="176" t="s">
        <v>1100</v>
      </c>
      <c r="L63" s="148"/>
      <c r="M63" s="186">
        <f>INDEX('Underlag till diagram'!$D$7:$Y$10,4,MATCH($K63,'Underlag till diagram'!$D$7:$Y$7,0))</f>
        <v>0</v>
      </c>
      <c r="N63" s="206"/>
    </row>
    <row r="64" spans="1:14" x14ac:dyDescent="0.25">
      <c r="A64" s="147"/>
      <c r="B64" s="148"/>
      <c r="C64" s="148"/>
      <c r="D64" s="148"/>
      <c r="E64" s="148"/>
      <c r="F64" s="148"/>
      <c r="G64" s="148"/>
      <c r="H64" s="148"/>
      <c r="I64" s="148"/>
      <c r="J64" s="208"/>
      <c r="K64" s="176" t="s">
        <v>989</v>
      </c>
      <c r="L64" s="148"/>
      <c r="M64" s="186">
        <f>INDEX('Underlag till diagram'!$D$7:$Y$10,4,MATCH($K64,'Underlag till diagram'!$D$7:$Y$7,0))</f>
        <v>0</v>
      </c>
      <c r="N64" s="183"/>
    </row>
    <row r="65" spans="1:14" x14ac:dyDescent="0.25">
      <c r="A65" s="147"/>
      <c r="B65" s="157"/>
      <c r="C65" s="157"/>
      <c r="D65" s="157"/>
      <c r="E65" s="157"/>
      <c r="F65" s="157"/>
      <c r="G65" s="157"/>
      <c r="H65" s="157"/>
      <c r="I65" s="157"/>
      <c r="J65" s="148"/>
      <c r="K65" s="180"/>
      <c r="L65" s="152"/>
      <c r="M65" s="152"/>
      <c r="N65" s="157"/>
    </row>
    <row r="66" spans="1:14" x14ac:dyDescent="0.25">
      <c r="A66" s="147"/>
      <c r="B66" s="157"/>
      <c r="C66" s="157"/>
      <c r="D66" s="157"/>
      <c r="E66" s="157"/>
      <c r="F66" s="157"/>
      <c r="G66" s="157"/>
      <c r="H66" s="157"/>
      <c r="I66" s="157"/>
      <c r="J66" s="148"/>
      <c r="K66" s="180"/>
      <c r="L66" s="209"/>
      <c r="M66" s="209"/>
      <c r="N66" s="157"/>
    </row>
    <row r="67" spans="1:14" x14ac:dyDescent="0.25">
      <c r="A67" s="147"/>
      <c r="B67" s="157"/>
      <c r="C67" s="157"/>
      <c r="D67" s="157"/>
      <c r="E67" s="157"/>
      <c r="F67" s="157"/>
      <c r="G67" s="157"/>
      <c r="H67" s="157"/>
      <c r="I67" s="157"/>
      <c r="J67" s="157"/>
      <c r="K67" s="209"/>
      <c r="L67" s="148"/>
      <c r="M67" s="148"/>
      <c r="N67" s="157"/>
    </row>
    <row r="68" spans="1:14" x14ac:dyDescent="0.25">
      <c r="A68" s="147"/>
      <c r="B68" s="157"/>
      <c r="C68" s="157"/>
      <c r="D68" s="157"/>
      <c r="E68" s="157"/>
      <c r="F68" s="157"/>
      <c r="G68" s="157"/>
      <c r="H68" s="157"/>
      <c r="I68" s="157"/>
      <c r="J68" s="157"/>
      <c r="K68" s="157"/>
      <c r="L68" s="148"/>
      <c r="M68" s="148"/>
      <c r="N68" s="157"/>
    </row>
    <row r="69" spans="1:14" x14ac:dyDescent="0.25">
      <c r="A69" s="147"/>
      <c r="B69" s="157"/>
      <c r="C69" s="157"/>
      <c r="D69" s="157"/>
      <c r="E69" s="157"/>
      <c r="F69" s="157"/>
      <c r="G69" s="157"/>
      <c r="H69" s="157"/>
      <c r="I69" s="157"/>
      <c r="J69" s="157"/>
      <c r="K69" s="157"/>
      <c r="L69" s="148"/>
      <c r="M69" s="148"/>
      <c r="N69" s="157"/>
    </row>
    <row r="70" spans="1:14" x14ac:dyDescent="0.25">
      <c r="B70" s="157"/>
      <c r="C70" s="157"/>
      <c r="D70" s="157"/>
      <c r="E70" s="157"/>
      <c r="F70" s="157"/>
      <c r="G70" s="157"/>
      <c r="H70" s="157"/>
      <c r="I70" s="157"/>
      <c r="J70" s="157"/>
      <c r="K70" s="157"/>
      <c r="L70" s="157"/>
      <c r="M70" s="157"/>
      <c r="N70" s="157"/>
    </row>
    <row r="71" spans="1:14" x14ac:dyDescent="0.25">
      <c r="B71" s="157"/>
      <c r="C71" s="157"/>
      <c r="D71" s="157"/>
      <c r="E71" s="157"/>
      <c r="F71" s="157"/>
      <c r="G71" s="157"/>
      <c r="H71" s="157"/>
      <c r="I71" s="157"/>
      <c r="J71" s="157"/>
      <c r="K71" s="157"/>
      <c r="L71" s="157"/>
      <c r="M71" s="157"/>
      <c r="N71" s="157"/>
    </row>
    <row r="72" spans="1:14" x14ac:dyDescent="0.25">
      <c r="B72" s="157"/>
      <c r="C72" s="157"/>
      <c r="D72" s="157"/>
      <c r="E72" s="157"/>
      <c r="F72" s="157"/>
      <c r="G72" s="157"/>
      <c r="H72" s="157"/>
      <c r="I72" s="157"/>
      <c r="J72" s="157"/>
      <c r="K72" s="157"/>
      <c r="L72" s="157"/>
      <c r="M72" s="157"/>
      <c r="N72" s="157"/>
    </row>
    <row r="73" spans="1:14" x14ac:dyDescent="0.25">
      <c r="B73" s="210" t="s">
        <v>1127</v>
      </c>
      <c r="C73" s="211" t="str">
        <f>IF('Underlag till diagram'!A8="ja","","x")</f>
        <v/>
      </c>
    </row>
  </sheetData>
  <sheetProtection password="DDC6" sheet="1" objects="1" scenarios="1"/>
  <protectedRanges>
    <protectedRange sqref="B4:F4" name="Område1"/>
  </protectedRanges>
  <mergeCells count="9">
    <mergeCell ref="G30:K30"/>
    <mergeCell ref="G36:L36"/>
    <mergeCell ref="G37:L37"/>
    <mergeCell ref="B4:F4"/>
    <mergeCell ref="C7:D7"/>
    <mergeCell ref="C8:E8"/>
    <mergeCell ref="C20:D20"/>
    <mergeCell ref="C21:D21"/>
    <mergeCell ref="C24:D24"/>
  </mergeCells>
  <dataValidations count="2">
    <dataValidation type="list" showInputMessage="1" showErrorMessage="1" sqref="WVJ983044:WVN983044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0:F65540 IX65540:JB65540 ST65540:SX65540 ACP65540:ACT65540 AML65540:AMP65540 AWH65540:AWL65540 BGD65540:BGH65540 BPZ65540:BQD65540 BZV65540:BZZ65540 CJR65540:CJV65540 CTN65540:CTR65540 DDJ65540:DDN65540 DNF65540:DNJ65540 DXB65540:DXF65540 EGX65540:EHB65540 EQT65540:EQX65540 FAP65540:FAT65540 FKL65540:FKP65540 FUH65540:FUL65540 GED65540:GEH65540 GNZ65540:GOD65540 GXV65540:GXZ65540 HHR65540:HHV65540 HRN65540:HRR65540 IBJ65540:IBN65540 ILF65540:ILJ65540 IVB65540:IVF65540 JEX65540:JFB65540 JOT65540:JOX65540 JYP65540:JYT65540 KIL65540:KIP65540 KSH65540:KSL65540 LCD65540:LCH65540 LLZ65540:LMD65540 LVV65540:LVZ65540 MFR65540:MFV65540 MPN65540:MPR65540 MZJ65540:MZN65540 NJF65540:NJJ65540 NTB65540:NTF65540 OCX65540:ODB65540 OMT65540:OMX65540 OWP65540:OWT65540 PGL65540:PGP65540 PQH65540:PQL65540 QAD65540:QAH65540 QJZ65540:QKD65540 QTV65540:QTZ65540 RDR65540:RDV65540 RNN65540:RNR65540 RXJ65540:RXN65540 SHF65540:SHJ65540 SRB65540:SRF65540 TAX65540:TBB65540 TKT65540:TKX65540 TUP65540:TUT65540 UEL65540:UEP65540 UOH65540:UOL65540 UYD65540:UYH65540 VHZ65540:VID65540 VRV65540:VRZ65540 WBR65540:WBV65540 WLN65540:WLR65540 WVJ65540:WVN65540 B131076:F131076 IX131076:JB131076 ST131076:SX131076 ACP131076:ACT131076 AML131076:AMP131076 AWH131076:AWL131076 BGD131076:BGH131076 BPZ131076:BQD131076 BZV131076:BZZ131076 CJR131076:CJV131076 CTN131076:CTR131076 DDJ131076:DDN131076 DNF131076:DNJ131076 DXB131076:DXF131076 EGX131076:EHB131076 EQT131076:EQX131076 FAP131076:FAT131076 FKL131076:FKP131076 FUH131076:FUL131076 GED131076:GEH131076 GNZ131076:GOD131076 GXV131076:GXZ131076 HHR131076:HHV131076 HRN131076:HRR131076 IBJ131076:IBN131076 ILF131076:ILJ131076 IVB131076:IVF131076 JEX131076:JFB131076 JOT131076:JOX131076 JYP131076:JYT131076 KIL131076:KIP131076 KSH131076:KSL131076 LCD131076:LCH131076 LLZ131076:LMD131076 LVV131076:LVZ131076 MFR131076:MFV131076 MPN131076:MPR131076 MZJ131076:MZN131076 NJF131076:NJJ131076 NTB131076:NTF131076 OCX131076:ODB131076 OMT131076:OMX131076 OWP131076:OWT131076 PGL131076:PGP131076 PQH131076:PQL131076 QAD131076:QAH131076 QJZ131076:QKD131076 QTV131076:QTZ131076 RDR131076:RDV131076 RNN131076:RNR131076 RXJ131076:RXN131076 SHF131076:SHJ131076 SRB131076:SRF131076 TAX131076:TBB131076 TKT131076:TKX131076 TUP131076:TUT131076 UEL131076:UEP131076 UOH131076:UOL131076 UYD131076:UYH131076 VHZ131076:VID131076 VRV131076:VRZ131076 WBR131076:WBV131076 WLN131076:WLR131076 WVJ131076:WVN131076 B196612:F196612 IX196612:JB196612 ST196612:SX196612 ACP196612:ACT196612 AML196612:AMP196612 AWH196612:AWL196612 BGD196612:BGH196612 BPZ196612:BQD196612 BZV196612:BZZ196612 CJR196612:CJV196612 CTN196612:CTR196612 DDJ196612:DDN196612 DNF196612:DNJ196612 DXB196612:DXF196612 EGX196612:EHB196612 EQT196612:EQX196612 FAP196612:FAT196612 FKL196612:FKP196612 FUH196612:FUL196612 GED196612:GEH196612 GNZ196612:GOD196612 GXV196612:GXZ196612 HHR196612:HHV196612 HRN196612:HRR196612 IBJ196612:IBN196612 ILF196612:ILJ196612 IVB196612:IVF196612 JEX196612:JFB196612 JOT196612:JOX196612 JYP196612:JYT196612 KIL196612:KIP196612 KSH196612:KSL196612 LCD196612:LCH196612 LLZ196612:LMD196612 LVV196612:LVZ196612 MFR196612:MFV196612 MPN196612:MPR196612 MZJ196612:MZN196612 NJF196612:NJJ196612 NTB196612:NTF196612 OCX196612:ODB196612 OMT196612:OMX196612 OWP196612:OWT196612 PGL196612:PGP196612 PQH196612:PQL196612 QAD196612:QAH196612 QJZ196612:QKD196612 QTV196612:QTZ196612 RDR196612:RDV196612 RNN196612:RNR196612 RXJ196612:RXN196612 SHF196612:SHJ196612 SRB196612:SRF196612 TAX196612:TBB196612 TKT196612:TKX196612 TUP196612:TUT196612 UEL196612:UEP196612 UOH196612:UOL196612 UYD196612:UYH196612 VHZ196612:VID196612 VRV196612:VRZ196612 WBR196612:WBV196612 WLN196612:WLR196612 WVJ196612:WVN196612 B262148:F262148 IX262148:JB262148 ST262148:SX262148 ACP262148:ACT262148 AML262148:AMP262148 AWH262148:AWL262148 BGD262148:BGH262148 BPZ262148:BQD262148 BZV262148:BZZ262148 CJR262148:CJV262148 CTN262148:CTR262148 DDJ262148:DDN262148 DNF262148:DNJ262148 DXB262148:DXF262148 EGX262148:EHB262148 EQT262148:EQX262148 FAP262148:FAT262148 FKL262148:FKP262148 FUH262148:FUL262148 GED262148:GEH262148 GNZ262148:GOD262148 GXV262148:GXZ262148 HHR262148:HHV262148 HRN262148:HRR262148 IBJ262148:IBN262148 ILF262148:ILJ262148 IVB262148:IVF262148 JEX262148:JFB262148 JOT262148:JOX262148 JYP262148:JYT262148 KIL262148:KIP262148 KSH262148:KSL262148 LCD262148:LCH262148 LLZ262148:LMD262148 LVV262148:LVZ262148 MFR262148:MFV262148 MPN262148:MPR262148 MZJ262148:MZN262148 NJF262148:NJJ262148 NTB262148:NTF262148 OCX262148:ODB262148 OMT262148:OMX262148 OWP262148:OWT262148 PGL262148:PGP262148 PQH262148:PQL262148 QAD262148:QAH262148 QJZ262148:QKD262148 QTV262148:QTZ262148 RDR262148:RDV262148 RNN262148:RNR262148 RXJ262148:RXN262148 SHF262148:SHJ262148 SRB262148:SRF262148 TAX262148:TBB262148 TKT262148:TKX262148 TUP262148:TUT262148 UEL262148:UEP262148 UOH262148:UOL262148 UYD262148:UYH262148 VHZ262148:VID262148 VRV262148:VRZ262148 WBR262148:WBV262148 WLN262148:WLR262148 WVJ262148:WVN262148 B327684:F327684 IX327684:JB327684 ST327684:SX327684 ACP327684:ACT327684 AML327684:AMP327684 AWH327684:AWL327684 BGD327684:BGH327684 BPZ327684:BQD327684 BZV327684:BZZ327684 CJR327684:CJV327684 CTN327684:CTR327684 DDJ327684:DDN327684 DNF327684:DNJ327684 DXB327684:DXF327684 EGX327684:EHB327684 EQT327684:EQX327684 FAP327684:FAT327684 FKL327684:FKP327684 FUH327684:FUL327684 GED327684:GEH327684 GNZ327684:GOD327684 GXV327684:GXZ327684 HHR327684:HHV327684 HRN327684:HRR327684 IBJ327684:IBN327684 ILF327684:ILJ327684 IVB327684:IVF327684 JEX327684:JFB327684 JOT327684:JOX327684 JYP327684:JYT327684 KIL327684:KIP327684 KSH327684:KSL327684 LCD327684:LCH327684 LLZ327684:LMD327684 LVV327684:LVZ327684 MFR327684:MFV327684 MPN327684:MPR327684 MZJ327684:MZN327684 NJF327684:NJJ327684 NTB327684:NTF327684 OCX327684:ODB327684 OMT327684:OMX327684 OWP327684:OWT327684 PGL327684:PGP327684 PQH327684:PQL327684 QAD327684:QAH327684 QJZ327684:QKD327684 QTV327684:QTZ327684 RDR327684:RDV327684 RNN327684:RNR327684 RXJ327684:RXN327684 SHF327684:SHJ327684 SRB327684:SRF327684 TAX327684:TBB327684 TKT327684:TKX327684 TUP327684:TUT327684 UEL327684:UEP327684 UOH327684:UOL327684 UYD327684:UYH327684 VHZ327684:VID327684 VRV327684:VRZ327684 WBR327684:WBV327684 WLN327684:WLR327684 WVJ327684:WVN327684 B393220:F393220 IX393220:JB393220 ST393220:SX393220 ACP393220:ACT393220 AML393220:AMP393220 AWH393220:AWL393220 BGD393220:BGH393220 BPZ393220:BQD393220 BZV393220:BZZ393220 CJR393220:CJV393220 CTN393220:CTR393220 DDJ393220:DDN393220 DNF393220:DNJ393220 DXB393220:DXF393220 EGX393220:EHB393220 EQT393220:EQX393220 FAP393220:FAT393220 FKL393220:FKP393220 FUH393220:FUL393220 GED393220:GEH393220 GNZ393220:GOD393220 GXV393220:GXZ393220 HHR393220:HHV393220 HRN393220:HRR393220 IBJ393220:IBN393220 ILF393220:ILJ393220 IVB393220:IVF393220 JEX393220:JFB393220 JOT393220:JOX393220 JYP393220:JYT393220 KIL393220:KIP393220 KSH393220:KSL393220 LCD393220:LCH393220 LLZ393220:LMD393220 LVV393220:LVZ393220 MFR393220:MFV393220 MPN393220:MPR393220 MZJ393220:MZN393220 NJF393220:NJJ393220 NTB393220:NTF393220 OCX393220:ODB393220 OMT393220:OMX393220 OWP393220:OWT393220 PGL393220:PGP393220 PQH393220:PQL393220 QAD393220:QAH393220 QJZ393220:QKD393220 QTV393220:QTZ393220 RDR393220:RDV393220 RNN393220:RNR393220 RXJ393220:RXN393220 SHF393220:SHJ393220 SRB393220:SRF393220 TAX393220:TBB393220 TKT393220:TKX393220 TUP393220:TUT393220 UEL393220:UEP393220 UOH393220:UOL393220 UYD393220:UYH393220 VHZ393220:VID393220 VRV393220:VRZ393220 WBR393220:WBV393220 WLN393220:WLR393220 WVJ393220:WVN393220 B458756:F458756 IX458756:JB458756 ST458756:SX458756 ACP458756:ACT458756 AML458756:AMP458756 AWH458756:AWL458756 BGD458756:BGH458756 BPZ458756:BQD458756 BZV458756:BZZ458756 CJR458756:CJV458756 CTN458756:CTR458756 DDJ458756:DDN458756 DNF458756:DNJ458756 DXB458756:DXF458756 EGX458756:EHB458756 EQT458756:EQX458756 FAP458756:FAT458756 FKL458756:FKP458756 FUH458756:FUL458756 GED458756:GEH458756 GNZ458756:GOD458756 GXV458756:GXZ458756 HHR458756:HHV458756 HRN458756:HRR458756 IBJ458756:IBN458756 ILF458756:ILJ458756 IVB458756:IVF458756 JEX458756:JFB458756 JOT458756:JOX458756 JYP458756:JYT458756 KIL458756:KIP458756 KSH458756:KSL458756 LCD458756:LCH458756 LLZ458756:LMD458756 LVV458756:LVZ458756 MFR458756:MFV458756 MPN458756:MPR458756 MZJ458756:MZN458756 NJF458756:NJJ458756 NTB458756:NTF458756 OCX458756:ODB458756 OMT458756:OMX458756 OWP458756:OWT458756 PGL458756:PGP458756 PQH458756:PQL458756 QAD458756:QAH458756 QJZ458756:QKD458756 QTV458756:QTZ458756 RDR458756:RDV458756 RNN458756:RNR458756 RXJ458756:RXN458756 SHF458756:SHJ458756 SRB458756:SRF458756 TAX458756:TBB458756 TKT458756:TKX458756 TUP458756:TUT458756 UEL458756:UEP458756 UOH458756:UOL458756 UYD458756:UYH458756 VHZ458756:VID458756 VRV458756:VRZ458756 WBR458756:WBV458756 WLN458756:WLR458756 WVJ458756:WVN458756 B524292:F524292 IX524292:JB524292 ST524292:SX524292 ACP524292:ACT524292 AML524292:AMP524292 AWH524292:AWL524292 BGD524292:BGH524292 BPZ524292:BQD524292 BZV524292:BZZ524292 CJR524292:CJV524292 CTN524292:CTR524292 DDJ524292:DDN524292 DNF524292:DNJ524292 DXB524292:DXF524292 EGX524292:EHB524292 EQT524292:EQX524292 FAP524292:FAT524292 FKL524292:FKP524292 FUH524292:FUL524292 GED524292:GEH524292 GNZ524292:GOD524292 GXV524292:GXZ524292 HHR524292:HHV524292 HRN524292:HRR524292 IBJ524292:IBN524292 ILF524292:ILJ524292 IVB524292:IVF524292 JEX524292:JFB524292 JOT524292:JOX524292 JYP524292:JYT524292 KIL524292:KIP524292 KSH524292:KSL524292 LCD524292:LCH524292 LLZ524292:LMD524292 LVV524292:LVZ524292 MFR524292:MFV524292 MPN524292:MPR524292 MZJ524292:MZN524292 NJF524292:NJJ524292 NTB524292:NTF524292 OCX524292:ODB524292 OMT524292:OMX524292 OWP524292:OWT524292 PGL524292:PGP524292 PQH524292:PQL524292 QAD524292:QAH524292 QJZ524292:QKD524292 QTV524292:QTZ524292 RDR524292:RDV524292 RNN524292:RNR524292 RXJ524292:RXN524292 SHF524292:SHJ524292 SRB524292:SRF524292 TAX524292:TBB524292 TKT524292:TKX524292 TUP524292:TUT524292 UEL524292:UEP524292 UOH524292:UOL524292 UYD524292:UYH524292 VHZ524292:VID524292 VRV524292:VRZ524292 WBR524292:WBV524292 WLN524292:WLR524292 WVJ524292:WVN524292 B589828:F589828 IX589828:JB589828 ST589828:SX589828 ACP589828:ACT589828 AML589828:AMP589828 AWH589828:AWL589828 BGD589828:BGH589828 BPZ589828:BQD589828 BZV589828:BZZ589828 CJR589828:CJV589828 CTN589828:CTR589828 DDJ589828:DDN589828 DNF589828:DNJ589828 DXB589828:DXF589828 EGX589828:EHB589828 EQT589828:EQX589828 FAP589828:FAT589828 FKL589828:FKP589828 FUH589828:FUL589828 GED589828:GEH589828 GNZ589828:GOD589828 GXV589828:GXZ589828 HHR589828:HHV589828 HRN589828:HRR589828 IBJ589828:IBN589828 ILF589828:ILJ589828 IVB589828:IVF589828 JEX589828:JFB589828 JOT589828:JOX589828 JYP589828:JYT589828 KIL589828:KIP589828 KSH589828:KSL589828 LCD589828:LCH589828 LLZ589828:LMD589828 LVV589828:LVZ589828 MFR589828:MFV589828 MPN589828:MPR589828 MZJ589828:MZN589828 NJF589828:NJJ589828 NTB589828:NTF589828 OCX589828:ODB589828 OMT589828:OMX589828 OWP589828:OWT589828 PGL589828:PGP589828 PQH589828:PQL589828 QAD589828:QAH589828 QJZ589828:QKD589828 QTV589828:QTZ589828 RDR589828:RDV589828 RNN589828:RNR589828 RXJ589828:RXN589828 SHF589828:SHJ589828 SRB589828:SRF589828 TAX589828:TBB589828 TKT589828:TKX589828 TUP589828:TUT589828 UEL589828:UEP589828 UOH589828:UOL589828 UYD589828:UYH589828 VHZ589828:VID589828 VRV589828:VRZ589828 WBR589828:WBV589828 WLN589828:WLR589828 WVJ589828:WVN589828 B655364:F655364 IX655364:JB655364 ST655364:SX655364 ACP655364:ACT655364 AML655364:AMP655364 AWH655364:AWL655364 BGD655364:BGH655364 BPZ655364:BQD655364 BZV655364:BZZ655364 CJR655364:CJV655364 CTN655364:CTR655364 DDJ655364:DDN655364 DNF655364:DNJ655364 DXB655364:DXF655364 EGX655364:EHB655364 EQT655364:EQX655364 FAP655364:FAT655364 FKL655364:FKP655364 FUH655364:FUL655364 GED655364:GEH655364 GNZ655364:GOD655364 GXV655364:GXZ655364 HHR655364:HHV655364 HRN655364:HRR655364 IBJ655364:IBN655364 ILF655364:ILJ655364 IVB655364:IVF655364 JEX655364:JFB655364 JOT655364:JOX655364 JYP655364:JYT655364 KIL655364:KIP655364 KSH655364:KSL655364 LCD655364:LCH655364 LLZ655364:LMD655364 LVV655364:LVZ655364 MFR655364:MFV655364 MPN655364:MPR655364 MZJ655364:MZN655364 NJF655364:NJJ655364 NTB655364:NTF655364 OCX655364:ODB655364 OMT655364:OMX655364 OWP655364:OWT655364 PGL655364:PGP655364 PQH655364:PQL655364 QAD655364:QAH655364 QJZ655364:QKD655364 QTV655364:QTZ655364 RDR655364:RDV655364 RNN655364:RNR655364 RXJ655364:RXN655364 SHF655364:SHJ655364 SRB655364:SRF655364 TAX655364:TBB655364 TKT655364:TKX655364 TUP655364:TUT655364 UEL655364:UEP655364 UOH655364:UOL655364 UYD655364:UYH655364 VHZ655364:VID655364 VRV655364:VRZ655364 WBR655364:WBV655364 WLN655364:WLR655364 WVJ655364:WVN655364 B720900:F720900 IX720900:JB720900 ST720900:SX720900 ACP720900:ACT720900 AML720900:AMP720900 AWH720900:AWL720900 BGD720900:BGH720900 BPZ720900:BQD720900 BZV720900:BZZ720900 CJR720900:CJV720900 CTN720900:CTR720900 DDJ720900:DDN720900 DNF720900:DNJ720900 DXB720900:DXF720900 EGX720900:EHB720900 EQT720900:EQX720900 FAP720900:FAT720900 FKL720900:FKP720900 FUH720900:FUL720900 GED720900:GEH720900 GNZ720900:GOD720900 GXV720900:GXZ720900 HHR720900:HHV720900 HRN720900:HRR720900 IBJ720900:IBN720900 ILF720900:ILJ720900 IVB720900:IVF720900 JEX720900:JFB720900 JOT720900:JOX720900 JYP720900:JYT720900 KIL720900:KIP720900 KSH720900:KSL720900 LCD720900:LCH720900 LLZ720900:LMD720900 LVV720900:LVZ720900 MFR720900:MFV720900 MPN720900:MPR720900 MZJ720900:MZN720900 NJF720900:NJJ720900 NTB720900:NTF720900 OCX720900:ODB720900 OMT720900:OMX720900 OWP720900:OWT720900 PGL720900:PGP720900 PQH720900:PQL720900 QAD720900:QAH720900 QJZ720900:QKD720900 QTV720900:QTZ720900 RDR720900:RDV720900 RNN720900:RNR720900 RXJ720900:RXN720900 SHF720900:SHJ720900 SRB720900:SRF720900 TAX720900:TBB720900 TKT720900:TKX720900 TUP720900:TUT720900 UEL720900:UEP720900 UOH720900:UOL720900 UYD720900:UYH720900 VHZ720900:VID720900 VRV720900:VRZ720900 WBR720900:WBV720900 WLN720900:WLR720900 WVJ720900:WVN720900 B786436:F786436 IX786436:JB786436 ST786436:SX786436 ACP786436:ACT786436 AML786436:AMP786436 AWH786436:AWL786436 BGD786436:BGH786436 BPZ786436:BQD786436 BZV786436:BZZ786436 CJR786436:CJV786436 CTN786436:CTR786436 DDJ786436:DDN786436 DNF786436:DNJ786436 DXB786436:DXF786436 EGX786436:EHB786436 EQT786436:EQX786436 FAP786436:FAT786436 FKL786436:FKP786436 FUH786436:FUL786436 GED786436:GEH786436 GNZ786436:GOD786436 GXV786436:GXZ786436 HHR786436:HHV786436 HRN786436:HRR786436 IBJ786436:IBN786436 ILF786436:ILJ786436 IVB786436:IVF786436 JEX786436:JFB786436 JOT786436:JOX786436 JYP786436:JYT786436 KIL786436:KIP786436 KSH786436:KSL786436 LCD786436:LCH786436 LLZ786436:LMD786436 LVV786436:LVZ786436 MFR786436:MFV786436 MPN786436:MPR786436 MZJ786436:MZN786436 NJF786436:NJJ786436 NTB786436:NTF786436 OCX786436:ODB786436 OMT786436:OMX786436 OWP786436:OWT786436 PGL786436:PGP786436 PQH786436:PQL786436 QAD786436:QAH786436 QJZ786436:QKD786436 QTV786436:QTZ786436 RDR786436:RDV786436 RNN786436:RNR786436 RXJ786436:RXN786436 SHF786436:SHJ786436 SRB786436:SRF786436 TAX786436:TBB786436 TKT786436:TKX786436 TUP786436:TUT786436 UEL786436:UEP786436 UOH786436:UOL786436 UYD786436:UYH786436 VHZ786436:VID786436 VRV786436:VRZ786436 WBR786436:WBV786436 WLN786436:WLR786436 WVJ786436:WVN786436 B851972:F851972 IX851972:JB851972 ST851972:SX851972 ACP851972:ACT851972 AML851972:AMP851972 AWH851972:AWL851972 BGD851972:BGH851972 BPZ851972:BQD851972 BZV851972:BZZ851972 CJR851972:CJV851972 CTN851972:CTR851972 DDJ851972:DDN851972 DNF851972:DNJ851972 DXB851972:DXF851972 EGX851972:EHB851972 EQT851972:EQX851972 FAP851972:FAT851972 FKL851972:FKP851972 FUH851972:FUL851972 GED851972:GEH851972 GNZ851972:GOD851972 GXV851972:GXZ851972 HHR851972:HHV851972 HRN851972:HRR851972 IBJ851972:IBN851972 ILF851972:ILJ851972 IVB851972:IVF851972 JEX851972:JFB851972 JOT851972:JOX851972 JYP851972:JYT851972 KIL851972:KIP851972 KSH851972:KSL851972 LCD851972:LCH851972 LLZ851972:LMD851972 LVV851972:LVZ851972 MFR851972:MFV851972 MPN851972:MPR851972 MZJ851972:MZN851972 NJF851972:NJJ851972 NTB851972:NTF851972 OCX851972:ODB851972 OMT851972:OMX851972 OWP851972:OWT851972 PGL851972:PGP851972 PQH851972:PQL851972 QAD851972:QAH851972 QJZ851972:QKD851972 QTV851972:QTZ851972 RDR851972:RDV851972 RNN851972:RNR851972 RXJ851972:RXN851972 SHF851972:SHJ851972 SRB851972:SRF851972 TAX851972:TBB851972 TKT851972:TKX851972 TUP851972:TUT851972 UEL851972:UEP851972 UOH851972:UOL851972 UYD851972:UYH851972 VHZ851972:VID851972 VRV851972:VRZ851972 WBR851972:WBV851972 WLN851972:WLR851972 WVJ851972:WVN851972 B917508:F917508 IX917508:JB917508 ST917508:SX917508 ACP917508:ACT917508 AML917508:AMP917508 AWH917508:AWL917508 BGD917508:BGH917508 BPZ917508:BQD917508 BZV917508:BZZ917508 CJR917508:CJV917508 CTN917508:CTR917508 DDJ917508:DDN917508 DNF917508:DNJ917508 DXB917508:DXF917508 EGX917508:EHB917508 EQT917508:EQX917508 FAP917508:FAT917508 FKL917508:FKP917508 FUH917508:FUL917508 GED917508:GEH917508 GNZ917508:GOD917508 GXV917508:GXZ917508 HHR917508:HHV917508 HRN917508:HRR917508 IBJ917508:IBN917508 ILF917508:ILJ917508 IVB917508:IVF917508 JEX917508:JFB917508 JOT917508:JOX917508 JYP917508:JYT917508 KIL917508:KIP917508 KSH917508:KSL917508 LCD917508:LCH917508 LLZ917508:LMD917508 LVV917508:LVZ917508 MFR917508:MFV917508 MPN917508:MPR917508 MZJ917508:MZN917508 NJF917508:NJJ917508 NTB917508:NTF917508 OCX917508:ODB917508 OMT917508:OMX917508 OWP917508:OWT917508 PGL917508:PGP917508 PQH917508:PQL917508 QAD917508:QAH917508 QJZ917508:QKD917508 QTV917508:QTZ917508 RDR917508:RDV917508 RNN917508:RNR917508 RXJ917508:RXN917508 SHF917508:SHJ917508 SRB917508:SRF917508 TAX917508:TBB917508 TKT917508:TKX917508 TUP917508:TUT917508 UEL917508:UEP917508 UOH917508:UOL917508 UYD917508:UYH917508 VHZ917508:VID917508 VRV917508:VRZ917508 WBR917508:WBV917508 WLN917508:WLR917508 WVJ917508:WVN917508 B983044:F983044 IX983044:JB983044 ST983044:SX983044 ACP983044:ACT983044 AML983044:AMP983044 AWH983044:AWL983044 BGD983044:BGH983044 BPZ983044:BQD983044 BZV983044:BZZ983044 CJR983044:CJV983044 CTN983044:CTR983044 DDJ983044:DDN983044 DNF983044:DNJ983044 DXB983044:DXF983044 EGX983044:EHB983044 EQT983044:EQX983044 FAP983044:FAT983044 FKL983044:FKP983044 FUH983044:FUL983044 GED983044:GEH983044 GNZ983044:GOD983044 GXV983044:GXZ983044 HHR983044:HHV983044 HRN983044:HRR983044 IBJ983044:IBN983044 ILF983044:ILJ983044 IVB983044:IVF983044 JEX983044:JFB983044 JOT983044:JOX983044 JYP983044:JYT983044 KIL983044:KIP983044 KSH983044:KSL983044 LCD983044:LCH983044 LLZ983044:LMD983044 LVV983044:LVZ983044 MFR983044:MFV983044 MPN983044:MPR983044 MZJ983044:MZN983044 NJF983044:NJJ983044 NTB983044:NTF983044 OCX983044:ODB983044 OMT983044:OMX983044 OWP983044:OWT983044 PGL983044:PGP983044 PQH983044:PQL983044 QAD983044:QAH983044 QJZ983044:QKD983044 QTV983044:QTZ983044 RDR983044:RDV983044 RNN983044:RNR983044 RXJ983044:RXN983044 SHF983044:SHJ983044 SRB983044:SRF983044 TAX983044:TBB983044 TKT983044:TKX983044 TUP983044:TUT983044 UEL983044:UEP983044 UOH983044:UOL983044 UYD983044:UYH983044 VHZ983044:VID983044 VRV983044:VRZ983044 WBR983044:WBV983044 WLN983044:WLR983044">
      <formula1>Lista_publicering</formula1>
    </dataValidation>
    <dataValidation type="list" showInputMessage="1" showErrorMessage="1" errorTitle="Ogiltigt namn" error="Välj ett nät ur listan" sqref="B4:F4">
      <formula1>Nätlista_2014</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E24"/>
  <sheetViews>
    <sheetView workbookViewId="0">
      <selection activeCell="G3" sqref="G3"/>
    </sheetView>
  </sheetViews>
  <sheetFormatPr defaultRowHeight="15" x14ac:dyDescent="0.25"/>
  <cols>
    <col min="1" max="1" width="45.140625" style="219" bestFit="1" customWidth="1"/>
    <col min="2" max="2" width="19" style="219" customWidth="1"/>
    <col min="3" max="3" width="18.5703125" style="219" customWidth="1"/>
    <col min="4" max="4" width="23.140625" style="219" customWidth="1"/>
    <col min="5" max="5" width="14.28515625" style="219" customWidth="1"/>
    <col min="6" max="16384" width="9.140625" style="219"/>
  </cols>
  <sheetData>
    <row r="1" spans="1:5" s="215" customFormat="1" ht="60" x14ac:dyDescent="0.25">
      <c r="A1" s="212"/>
      <c r="B1" s="213" t="s">
        <v>1129</v>
      </c>
      <c r="C1" s="213" t="s">
        <v>1130</v>
      </c>
      <c r="D1" s="213" t="s">
        <v>1131</v>
      </c>
      <c r="E1" s="214" t="s">
        <v>1132</v>
      </c>
    </row>
    <row r="2" spans="1:5" x14ac:dyDescent="0.25">
      <c r="A2" s="216" t="s">
        <v>1133</v>
      </c>
      <c r="B2" s="216">
        <v>1.1499999999999999</v>
      </c>
      <c r="C2" s="217">
        <v>357.27120000000002</v>
      </c>
      <c r="D2" s="217">
        <v>27.928799999999967</v>
      </c>
      <c r="E2" s="218">
        <v>1</v>
      </c>
    </row>
    <row r="3" spans="1:5" x14ac:dyDescent="0.25">
      <c r="A3" s="220" t="s">
        <v>1134</v>
      </c>
      <c r="B3" s="220">
        <v>1.1100000000000001</v>
      </c>
      <c r="C3" s="221">
        <v>269.60760000000005</v>
      </c>
      <c r="D3" s="221">
        <v>21.331547999999998</v>
      </c>
      <c r="E3" s="222">
        <v>1</v>
      </c>
    </row>
    <row r="4" spans="1:5" x14ac:dyDescent="0.25">
      <c r="A4" s="220" t="s">
        <v>694</v>
      </c>
      <c r="B4" s="220">
        <v>1.1100000000000001</v>
      </c>
      <c r="C4" s="221">
        <v>280.03120000000001</v>
      </c>
      <c r="D4" s="221">
        <v>21.331547999999998</v>
      </c>
      <c r="E4" s="222">
        <v>1</v>
      </c>
    </row>
    <row r="5" spans="1:5" x14ac:dyDescent="0.25">
      <c r="A5" s="220" t="s">
        <v>678</v>
      </c>
      <c r="B5" s="220">
        <v>1.1100000000000001</v>
      </c>
      <c r="C5" s="221">
        <v>280.03120000000001</v>
      </c>
      <c r="D5" s="221">
        <v>21.331547999999998</v>
      </c>
      <c r="E5" s="222">
        <v>1</v>
      </c>
    </row>
    <row r="6" spans="1:5" x14ac:dyDescent="0.25">
      <c r="A6" s="220" t="s">
        <v>954</v>
      </c>
      <c r="B6" s="220">
        <v>1.0900000000000001</v>
      </c>
      <c r="C6" s="221">
        <v>206.80760000000001</v>
      </c>
      <c r="D6" s="221">
        <v>40.212000002901604</v>
      </c>
      <c r="E6" s="222">
        <v>1</v>
      </c>
    </row>
    <row r="7" spans="1:5" x14ac:dyDescent="0.25">
      <c r="A7" s="220" t="s">
        <v>969</v>
      </c>
      <c r="B7" s="220">
        <v>1.1100000000000001</v>
      </c>
      <c r="C7" s="221">
        <v>280.03120000000001</v>
      </c>
      <c r="D7" s="221">
        <v>21.331547999999998</v>
      </c>
      <c r="E7" s="222">
        <v>1</v>
      </c>
    </row>
    <row r="8" spans="1:5" x14ac:dyDescent="0.25">
      <c r="A8" s="220" t="s">
        <v>1018</v>
      </c>
      <c r="B8" s="220">
        <v>0</v>
      </c>
      <c r="C8" s="221">
        <v>0</v>
      </c>
      <c r="D8" s="221">
        <v>0</v>
      </c>
      <c r="E8" s="222">
        <v>0</v>
      </c>
    </row>
    <row r="9" spans="1:5" x14ac:dyDescent="0.25">
      <c r="A9" s="220" t="s">
        <v>634</v>
      </c>
      <c r="B9" s="220">
        <v>0.04</v>
      </c>
      <c r="C9" s="221">
        <v>97.073999999999998</v>
      </c>
      <c r="D9" s="221">
        <v>3.5684784000000001</v>
      </c>
      <c r="E9" s="222">
        <v>0</v>
      </c>
    </row>
    <row r="10" spans="1:5" x14ac:dyDescent="0.25">
      <c r="A10" s="220" t="s">
        <v>1135</v>
      </c>
      <c r="B10" s="220">
        <v>0.15</v>
      </c>
      <c r="C10" s="221">
        <v>0</v>
      </c>
      <c r="D10" s="221">
        <v>10.152000000000001</v>
      </c>
      <c r="E10" s="222">
        <v>0</v>
      </c>
    </row>
    <row r="11" spans="1:5" x14ac:dyDescent="0.25">
      <c r="A11" s="220" t="s">
        <v>976</v>
      </c>
      <c r="B11" s="220">
        <v>0</v>
      </c>
      <c r="C11" s="221">
        <v>0</v>
      </c>
      <c r="D11" s="221">
        <v>0</v>
      </c>
      <c r="E11" s="222">
        <v>0</v>
      </c>
    </row>
    <row r="12" spans="1:5" x14ac:dyDescent="0.25">
      <c r="A12" s="220" t="s">
        <v>669</v>
      </c>
      <c r="B12" s="220">
        <v>1.05</v>
      </c>
      <c r="C12" s="221">
        <v>8.9640000000000004</v>
      </c>
      <c r="D12" s="221">
        <v>28.077480000000001</v>
      </c>
      <c r="E12" s="222">
        <v>0</v>
      </c>
    </row>
    <row r="13" spans="1:5" x14ac:dyDescent="0.25">
      <c r="A13" s="220" t="s">
        <v>658</v>
      </c>
      <c r="B13" s="220">
        <v>0.03</v>
      </c>
      <c r="C13" s="221">
        <v>8.9640000000000004</v>
      </c>
      <c r="D13" s="221">
        <v>6.9220079999999999</v>
      </c>
      <c r="E13" s="222">
        <v>0</v>
      </c>
    </row>
    <row r="14" spans="1:5" x14ac:dyDescent="0.25">
      <c r="A14" s="220" t="s">
        <v>635</v>
      </c>
      <c r="B14" s="220">
        <v>0.05</v>
      </c>
      <c r="C14" s="221">
        <v>8.9640000000000004</v>
      </c>
      <c r="D14" s="221">
        <v>2.512041</v>
      </c>
      <c r="E14" s="222">
        <v>0</v>
      </c>
    </row>
    <row r="15" spans="1:5" x14ac:dyDescent="0.25">
      <c r="A15" s="220" t="s">
        <v>987</v>
      </c>
      <c r="B15" s="220">
        <v>0.11</v>
      </c>
      <c r="C15" s="221">
        <v>5.8067999999999991</v>
      </c>
      <c r="D15" s="221">
        <v>13</v>
      </c>
      <c r="E15" s="222">
        <v>0</v>
      </c>
    </row>
    <row r="16" spans="1:5" x14ac:dyDescent="0.25">
      <c r="A16" s="220" t="s">
        <v>949</v>
      </c>
      <c r="B16" s="220">
        <v>0.04</v>
      </c>
      <c r="C16" s="221">
        <v>5.7311999999999994</v>
      </c>
      <c r="D16" s="221">
        <v>3.5684784000000001</v>
      </c>
      <c r="E16" s="222">
        <v>0</v>
      </c>
    </row>
    <row r="17" spans="1:5" x14ac:dyDescent="0.25">
      <c r="A17" s="220" t="s">
        <v>960</v>
      </c>
      <c r="B17" s="220">
        <v>0.04</v>
      </c>
      <c r="C17" s="221">
        <v>5.7311999999999994</v>
      </c>
      <c r="D17" s="221">
        <v>3.5684784000000001</v>
      </c>
      <c r="E17" s="222">
        <v>0</v>
      </c>
    </row>
    <row r="18" spans="1:5" x14ac:dyDescent="0.25">
      <c r="A18" s="220" t="s">
        <v>1136</v>
      </c>
      <c r="B18" s="220">
        <v>1.05</v>
      </c>
      <c r="C18" s="221">
        <v>8.9640000000000004</v>
      </c>
      <c r="D18" s="221">
        <v>28.077480000000001</v>
      </c>
      <c r="E18" s="222">
        <v>0</v>
      </c>
    </row>
    <row r="19" spans="1:5" x14ac:dyDescent="0.25">
      <c r="A19" s="220" t="s">
        <v>961</v>
      </c>
      <c r="B19" s="220">
        <v>1.01</v>
      </c>
      <c r="C19" s="221">
        <v>393.392</v>
      </c>
      <c r="D19" s="221">
        <v>39.851999999999997</v>
      </c>
      <c r="E19" s="222">
        <v>0</v>
      </c>
    </row>
    <row r="20" spans="1:5" x14ac:dyDescent="0.25">
      <c r="A20" s="223" t="s">
        <v>1137</v>
      </c>
      <c r="B20" s="223">
        <v>1.01</v>
      </c>
      <c r="C20" s="224">
        <v>357</v>
      </c>
      <c r="D20" s="224">
        <v>40</v>
      </c>
      <c r="E20" s="225">
        <v>0</v>
      </c>
    </row>
    <row r="21" spans="1:5" x14ac:dyDescent="0.25">
      <c r="A21" s="220" t="s">
        <v>1138</v>
      </c>
      <c r="B21" s="220">
        <v>0</v>
      </c>
      <c r="C21" s="221">
        <v>0</v>
      </c>
      <c r="D21" s="221">
        <v>0</v>
      </c>
      <c r="E21" s="222">
        <v>0</v>
      </c>
    </row>
    <row r="22" spans="1:5" x14ac:dyDescent="0.25">
      <c r="A22" s="220" t="s">
        <v>1139</v>
      </c>
      <c r="B22" s="220">
        <v>2.36</v>
      </c>
      <c r="C22" s="221">
        <v>483.4</v>
      </c>
      <c r="D22" s="221"/>
      <c r="E22" s="222">
        <v>0.55000000000000004</v>
      </c>
    </row>
    <row r="23" spans="1:5" x14ac:dyDescent="0.25">
      <c r="A23" s="220" t="s">
        <v>1140</v>
      </c>
      <c r="B23" s="220">
        <v>1.1100000000000001</v>
      </c>
      <c r="C23" s="221">
        <v>280.03120000000001</v>
      </c>
      <c r="D23" s="221">
        <v>21.331547999999998</v>
      </c>
      <c r="E23" s="222">
        <v>1</v>
      </c>
    </row>
    <row r="24" spans="1:5" ht="15.75" thickBot="1" x14ac:dyDescent="0.3">
      <c r="A24" s="226" t="s">
        <v>946</v>
      </c>
      <c r="B24" s="227">
        <v>1.1100000000000001</v>
      </c>
      <c r="C24" s="228">
        <v>280.03120000000001</v>
      </c>
      <c r="D24" s="228">
        <v>21.331547999999998</v>
      </c>
      <c r="E24" s="23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T411"/>
  <sheetViews>
    <sheetView workbookViewId="0">
      <pane xSplit="3" ySplit="1" topLeftCell="D57" activePane="bottomRight" state="frozen"/>
      <selection activeCell="Z26" sqref="Z26:AA26"/>
      <selection pane="topRight" activeCell="Z26" sqref="Z26:AA26"/>
      <selection pane="bottomLeft" activeCell="Z26" sqref="Z26:AA26"/>
      <selection pane="bottomRight" activeCell="Z26" sqref="Z26:AA26"/>
    </sheetView>
  </sheetViews>
  <sheetFormatPr defaultRowHeight="15" customHeight="1" x14ac:dyDescent="0.25"/>
  <cols>
    <col min="1" max="16384" width="9.140625" style="2"/>
  </cols>
  <sheetData>
    <row r="1" spans="1:46" s="13" customFormat="1" ht="135.75" thickBot="1" x14ac:dyDescent="0.3">
      <c r="A1" s="12" t="s">
        <v>564</v>
      </c>
      <c r="B1" s="12" t="s">
        <v>1</v>
      </c>
      <c r="C1" s="12" t="s">
        <v>565</v>
      </c>
      <c r="D1" s="12" t="s">
        <v>626</v>
      </c>
      <c r="E1" s="12" t="s">
        <v>627</v>
      </c>
      <c r="F1" s="12" t="s">
        <v>628</v>
      </c>
      <c r="G1" s="12" t="s">
        <v>629</v>
      </c>
      <c r="H1" s="12" t="s">
        <v>630</v>
      </c>
      <c r="I1" s="12" t="s">
        <v>631</v>
      </c>
      <c r="J1" s="12" t="s">
        <v>568</v>
      </c>
      <c r="K1" s="12" t="s">
        <v>569</v>
      </c>
      <c r="L1" s="12" t="s">
        <v>570</v>
      </c>
      <c r="M1" s="12" t="s">
        <v>571</v>
      </c>
      <c r="N1" s="12" t="s">
        <v>572</v>
      </c>
      <c r="O1" s="12" t="s">
        <v>573</v>
      </c>
      <c r="P1" s="12" t="s">
        <v>575</v>
      </c>
      <c r="Q1" s="12" t="s">
        <v>576</v>
      </c>
      <c r="R1" s="12" t="s">
        <v>577</v>
      </c>
      <c r="S1" s="12" t="s">
        <v>578</v>
      </c>
      <c r="T1" s="12" t="s">
        <v>579</v>
      </c>
      <c r="U1" s="12" t="s">
        <v>580</v>
      </c>
      <c r="V1" s="12" t="s">
        <v>581</v>
      </c>
      <c r="W1" s="12" t="s">
        <v>582</v>
      </c>
      <c r="X1" s="12" t="s">
        <v>583</v>
      </c>
      <c r="Y1" s="12" t="s">
        <v>584</v>
      </c>
      <c r="Z1" s="12" t="s">
        <v>585</v>
      </c>
      <c r="AA1" s="12" t="s">
        <v>586</v>
      </c>
      <c r="AB1" s="12" t="s">
        <v>587</v>
      </c>
      <c r="AC1" s="12" t="s">
        <v>588</v>
      </c>
      <c r="AD1" s="12" t="s">
        <v>589</v>
      </c>
      <c r="AE1" s="12" t="s">
        <v>590</v>
      </c>
      <c r="AF1" s="12" t="s">
        <v>591</v>
      </c>
      <c r="AG1" s="12" t="s">
        <v>632</v>
      </c>
      <c r="AJ1" s="18" t="s">
        <v>1055</v>
      </c>
      <c r="AK1" s="18"/>
      <c r="AL1" s="18" t="s">
        <v>1056</v>
      </c>
      <c r="AM1" s="18" t="s">
        <v>1057</v>
      </c>
      <c r="AN1" s="91" t="s">
        <v>1058</v>
      </c>
      <c r="AQ1" s="13" t="s">
        <v>1059</v>
      </c>
      <c r="AT1" s="13" t="s">
        <v>1065</v>
      </c>
    </row>
    <row r="2" spans="1:46" ht="15" customHeight="1" x14ac:dyDescent="0.25">
      <c r="A2" s="2" t="s">
        <v>12</v>
      </c>
      <c r="B2" s="2" t="s">
        <v>13</v>
      </c>
      <c r="C2" s="2">
        <v>2014</v>
      </c>
      <c r="D2" s="2" t="s">
        <v>598</v>
      </c>
      <c r="E2" s="2" t="s">
        <v>598</v>
      </c>
      <c r="F2" s="2" t="s">
        <v>598</v>
      </c>
      <c r="G2" s="2" t="s">
        <v>598</v>
      </c>
      <c r="H2" s="2" t="s">
        <v>598</v>
      </c>
      <c r="I2" s="2" t="s">
        <v>598</v>
      </c>
      <c r="J2" s="2" t="s">
        <v>598</v>
      </c>
      <c r="K2" s="2" t="s">
        <v>598</v>
      </c>
      <c r="L2" s="2" t="s">
        <v>598</v>
      </c>
      <c r="M2" s="2" t="s">
        <v>598</v>
      </c>
      <c r="N2" s="2" t="s">
        <v>598</v>
      </c>
      <c r="O2" s="2" t="s">
        <v>598</v>
      </c>
      <c r="P2" s="2" t="s">
        <v>598</v>
      </c>
      <c r="Q2" s="2" t="s">
        <v>598</v>
      </c>
      <c r="R2" s="2" t="s">
        <v>598</v>
      </c>
      <c r="S2" s="2" t="s">
        <v>598</v>
      </c>
      <c r="T2" s="2" t="s">
        <v>598</v>
      </c>
      <c r="U2" s="2" t="s">
        <v>598</v>
      </c>
      <c r="V2" s="2" t="s">
        <v>598</v>
      </c>
      <c r="W2" s="2" t="s">
        <v>598</v>
      </c>
      <c r="X2" s="2" t="s">
        <v>598</v>
      </c>
      <c r="Y2" s="2" t="s">
        <v>598</v>
      </c>
      <c r="Z2" s="2" t="s">
        <v>598</v>
      </c>
      <c r="AA2" s="2" t="s">
        <v>598</v>
      </c>
      <c r="AB2" s="2" t="s">
        <v>598</v>
      </c>
      <c r="AC2" s="2" t="s">
        <v>598</v>
      </c>
      <c r="AD2" s="2" t="s">
        <v>598</v>
      </c>
      <c r="AE2" s="2" t="s">
        <v>598</v>
      </c>
      <c r="AF2" s="2" t="s">
        <v>598</v>
      </c>
      <c r="AG2" s="2" t="s">
        <v>598</v>
      </c>
      <c r="AJ2" s="20">
        <f>SUMPRODUCT(J2:AG2)</f>
        <v>0</v>
      </c>
      <c r="AK2" s="20"/>
      <c r="AL2" s="20">
        <f>IFERROR(D2/1,0)</f>
        <v>0</v>
      </c>
      <c r="AM2" s="20" t="str">
        <f>IFERROR(E2/1,"")</f>
        <v/>
      </c>
      <c r="AN2" s="92" t="str">
        <f>IFERROR((AL2+AM2)/AJ2,"")</f>
        <v/>
      </c>
      <c r="AQ2" s="2">
        <f>AJ2-IFERROR(AG2/1,0)</f>
        <v>0</v>
      </c>
    </row>
    <row r="3" spans="1:46" ht="15" customHeight="1" x14ac:dyDescent="0.25">
      <c r="A3" s="2" t="s">
        <v>12</v>
      </c>
      <c r="B3" s="2" t="s">
        <v>14</v>
      </c>
      <c r="C3" s="2">
        <v>2014</v>
      </c>
      <c r="D3" s="2">
        <v>223.316</v>
      </c>
      <c r="E3" s="2">
        <v>61.59</v>
      </c>
      <c r="F3" s="2" t="s">
        <v>598</v>
      </c>
      <c r="G3" s="2" t="s">
        <v>633</v>
      </c>
      <c r="H3" s="2" t="s">
        <v>598</v>
      </c>
      <c r="I3" s="2">
        <v>284.661</v>
      </c>
      <c r="J3" s="2" t="s">
        <v>598</v>
      </c>
      <c r="K3" s="2">
        <v>0.216</v>
      </c>
      <c r="L3" s="2" t="s">
        <v>598</v>
      </c>
      <c r="M3" s="2" t="s">
        <v>598</v>
      </c>
      <c r="N3" s="2" t="s">
        <v>598</v>
      </c>
      <c r="O3" s="2" t="s">
        <v>598</v>
      </c>
      <c r="P3" s="2">
        <v>242.149</v>
      </c>
      <c r="Q3" s="2" t="s">
        <v>598</v>
      </c>
      <c r="R3" s="2" t="s">
        <v>598</v>
      </c>
      <c r="S3" s="2" t="s">
        <v>598</v>
      </c>
      <c r="T3" s="2" t="s">
        <v>598</v>
      </c>
      <c r="U3" s="2" t="s">
        <v>598</v>
      </c>
      <c r="V3" s="2" t="s">
        <v>8</v>
      </c>
      <c r="W3" s="2" t="s">
        <v>598</v>
      </c>
      <c r="X3" s="2" t="s">
        <v>598</v>
      </c>
      <c r="Y3" s="2" t="s">
        <v>598</v>
      </c>
      <c r="Z3" s="2" t="s">
        <v>598</v>
      </c>
      <c r="AA3" s="2" t="s">
        <v>598</v>
      </c>
      <c r="AB3" s="2" t="s">
        <v>598</v>
      </c>
      <c r="AC3" s="2" t="s">
        <v>598</v>
      </c>
      <c r="AD3" s="2" t="s">
        <v>598</v>
      </c>
      <c r="AE3" s="2" t="s">
        <v>598</v>
      </c>
      <c r="AF3" s="2" t="s">
        <v>598</v>
      </c>
      <c r="AG3" s="2">
        <v>42.295999999999999</v>
      </c>
      <c r="AJ3" s="20">
        <f t="shared" ref="AJ3:AJ66" si="0">SUMPRODUCT(J3:AG3)</f>
        <v>284.661</v>
      </c>
      <c r="AK3" s="20"/>
      <c r="AL3" s="20">
        <f t="shared" ref="AL3:AL66" si="1">IFERROR(D3/1,0)</f>
        <v>223.316</v>
      </c>
      <c r="AM3" s="20">
        <f t="shared" ref="AM3:AM66" si="2">IFERROR(E3/1,"")</f>
        <v>61.59</v>
      </c>
      <c r="AN3" s="92">
        <f t="shared" ref="AN3:AN66" si="3">IFERROR((AL3+AM3)/AJ3,"")</f>
        <v>1.0008606728705371</v>
      </c>
      <c r="AQ3" s="2">
        <f t="shared" ref="AQ3:AQ66" si="4">AJ3-IFERROR(AG3/1,0)</f>
        <v>242.36500000000001</v>
      </c>
    </row>
    <row r="4" spans="1:46" ht="15" customHeight="1" x14ac:dyDescent="0.25">
      <c r="A4" s="2" t="s">
        <v>12</v>
      </c>
      <c r="B4" s="2" t="s">
        <v>15</v>
      </c>
      <c r="C4" s="2">
        <v>2014</v>
      </c>
      <c r="D4" s="2" t="s">
        <v>598</v>
      </c>
      <c r="E4" s="2" t="s">
        <v>598</v>
      </c>
      <c r="F4" s="2" t="s">
        <v>598</v>
      </c>
      <c r="G4" s="2" t="s">
        <v>598</v>
      </c>
      <c r="H4" s="2" t="s">
        <v>598</v>
      </c>
      <c r="I4" s="2" t="s">
        <v>598</v>
      </c>
      <c r="J4" s="2" t="s">
        <v>598</v>
      </c>
      <c r="K4" s="2" t="s">
        <v>598</v>
      </c>
      <c r="L4" s="2" t="s">
        <v>598</v>
      </c>
      <c r="M4" s="2" t="s">
        <v>598</v>
      </c>
      <c r="N4" s="2" t="s">
        <v>598</v>
      </c>
      <c r="O4" s="2" t="s">
        <v>598</v>
      </c>
      <c r="P4" s="2" t="s">
        <v>598</v>
      </c>
      <c r="Q4" s="2" t="s">
        <v>598</v>
      </c>
      <c r="R4" s="2" t="s">
        <v>598</v>
      </c>
      <c r="S4" s="2" t="s">
        <v>598</v>
      </c>
      <c r="T4" s="2" t="s">
        <v>598</v>
      </c>
      <c r="U4" s="2" t="s">
        <v>598</v>
      </c>
      <c r="V4" s="2" t="s">
        <v>598</v>
      </c>
      <c r="W4" s="2" t="s">
        <v>598</v>
      </c>
      <c r="X4" s="2" t="s">
        <v>598</v>
      </c>
      <c r="Y4" s="2" t="s">
        <v>598</v>
      </c>
      <c r="Z4" s="2" t="s">
        <v>598</v>
      </c>
      <c r="AA4" s="2" t="s">
        <v>598</v>
      </c>
      <c r="AB4" s="2" t="s">
        <v>598</v>
      </c>
      <c r="AC4" s="2" t="s">
        <v>598</v>
      </c>
      <c r="AD4" s="2" t="s">
        <v>598</v>
      </c>
      <c r="AE4" s="2" t="s">
        <v>598</v>
      </c>
      <c r="AF4" s="2" t="s">
        <v>598</v>
      </c>
      <c r="AG4" s="2" t="s">
        <v>598</v>
      </c>
      <c r="AJ4" s="20">
        <f t="shared" si="0"/>
        <v>0</v>
      </c>
      <c r="AK4" s="20"/>
      <c r="AL4" s="20">
        <f t="shared" si="1"/>
        <v>0</v>
      </c>
      <c r="AM4" s="20" t="str">
        <f t="shared" si="2"/>
        <v/>
      </c>
      <c r="AN4" s="92" t="str">
        <f t="shared" si="3"/>
        <v/>
      </c>
      <c r="AQ4" s="2">
        <f t="shared" si="4"/>
        <v>0</v>
      </c>
    </row>
    <row r="5" spans="1:46" ht="15" customHeight="1" x14ac:dyDescent="0.25">
      <c r="A5" s="2" t="s">
        <v>12</v>
      </c>
      <c r="B5" s="2" t="s">
        <v>16</v>
      </c>
      <c r="C5" s="2">
        <v>2014</v>
      </c>
      <c r="D5" s="2" t="s">
        <v>598</v>
      </c>
      <c r="E5" s="2" t="s">
        <v>598</v>
      </c>
      <c r="F5" s="2" t="s">
        <v>598</v>
      </c>
      <c r="G5" s="2" t="s">
        <v>598</v>
      </c>
      <c r="H5" s="2" t="s">
        <v>598</v>
      </c>
      <c r="I5" s="2" t="s">
        <v>598</v>
      </c>
      <c r="J5" s="2" t="s">
        <v>598</v>
      </c>
      <c r="K5" s="2" t="s">
        <v>598</v>
      </c>
      <c r="L5" s="2" t="s">
        <v>598</v>
      </c>
      <c r="M5" s="2" t="s">
        <v>598</v>
      </c>
      <c r="N5" s="2" t="s">
        <v>598</v>
      </c>
      <c r="O5" s="2" t="s">
        <v>598</v>
      </c>
      <c r="P5" s="2" t="s">
        <v>598</v>
      </c>
      <c r="Q5" s="2" t="s">
        <v>598</v>
      </c>
      <c r="R5" s="2" t="s">
        <v>598</v>
      </c>
      <c r="S5" s="2" t="s">
        <v>598</v>
      </c>
      <c r="T5" s="2" t="s">
        <v>598</v>
      </c>
      <c r="U5" s="2" t="s">
        <v>598</v>
      </c>
      <c r="V5" s="2" t="s">
        <v>598</v>
      </c>
      <c r="W5" s="2" t="s">
        <v>598</v>
      </c>
      <c r="X5" s="2" t="s">
        <v>598</v>
      </c>
      <c r="Y5" s="2" t="s">
        <v>598</v>
      </c>
      <c r="Z5" s="2" t="s">
        <v>598</v>
      </c>
      <c r="AA5" s="2" t="s">
        <v>598</v>
      </c>
      <c r="AB5" s="2" t="s">
        <v>598</v>
      </c>
      <c r="AC5" s="2" t="s">
        <v>598</v>
      </c>
      <c r="AD5" s="2" t="s">
        <v>598</v>
      </c>
      <c r="AE5" s="2" t="s">
        <v>598</v>
      </c>
      <c r="AF5" s="2" t="s">
        <v>598</v>
      </c>
      <c r="AG5" s="2" t="s">
        <v>598</v>
      </c>
      <c r="AJ5" s="20">
        <f t="shared" si="0"/>
        <v>0</v>
      </c>
      <c r="AK5" s="20"/>
      <c r="AL5" s="20">
        <f t="shared" si="1"/>
        <v>0</v>
      </c>
      <c r="AM5" s="20" t="str">
        <f t="shared" si="2"/>
        <v/>
      </c>
      <c r="AN5" s="92" t="str">
        <f t="shared" si="3"/>
        <v/>
      </c>
      <c r="AQ5" s="2">
        <f t="shared" si="4"/>
        <v>0</v>
      </c>
    </row>
    <row r="6" spans="1:46" ht="15" customHeight="1" x14ac:dyDescent="0.25">
      <c r="A6" s="2" t="s">
        <v>17</v>
      </c>
      <c r="B6" s="2" t="s">
        <v>18</v>
      </c>
      <c r="C6" s="2">
        <v>2014</v>
      </c>
      <c r="D6" s="2" t="s">
        <v>598</v>
      </c>
      <c r="E6" s="2" t="s">
        <v>598</v>
      </c>
      <c r="F6" s="2" t="s">
        <v>598</v>
      </c>
      <c r="G6" s="2" t="s">
        <v>598</v>
      </c>
      <c r="H6" s="2" t="s">
        <v>598</v>
      </c>
      <c r="I6" s="2" t="s">
        <v>598</v>
      </c>
      <c r="J6" s="2" t="s">
        <v>598</v>
      </c>
      <c r="K6" s="2" t="s">
        <v>598</v>
      </c>
      <c r="L6" s="2" t="s">
        <v>598</v>
      </c>
      <c r="M6" s="2" t="s">
        <v>598</v>
      </c>
      <c r="N6" s="2" t="s">
        <v>598</v>
      </c>
      <c r="O6" s="2" t="s">
        <v>598</v>
      </c>
      <c r="P6" s="2" t="s">
        <v>598</v>
      </c>
      <c r="Q6" s="2" t="s">
        <v>598</v>
      </c>
      <c r="R6" s="2" t="s">
        <v>598</v>
      </c>
      <c r="S6" s="2" t="s">
        <v>598</v>
      </c>
      <c r="T6" s="2" t="s">
        <v>598</v>
      </c>
      <c r="U6" s="2" t="s">
        <v>598</v>
      </c>
      <c r="V6" s="2" t="s">
        <v>598</v>
      </c>
      <c r="W6" s="2" t="s">
        <v>598</v>
      </c>
      <c r="X6" s="2" t="s">
        <v>598</v>
      </c>
      <c r="Y6" s="2" t="s">
        <v>598</v>
      </c>
      <c r="Z6" s="2" t="s">
        <v>598</v>
      </c>
      <c r="AA6" s="2" t="s">
        <v>598</v>
      </c>
      <c r="AB6" s="2" t="s">
        <v>598</v>
      </c>
      <c r="AC6" s="2" t="s">
        <v>598</v>
      </c>
      <c r="AD6" s="2" t="s">
        <v>598</v>
      </c>
      <c r="AE6" s="2" t="s">
        <v>598</v>
      </c>
      <c r="AF6" s="2" t="s">
        <v>598</v>
      </c>
      <c r="AG6" s="2" t="s">
        <v>598</v>
      </c>
      <c r="AJ6" s="20">
        <f t="shared" si="0"/>
        <v>0</v>
      </c>
      <c r="AK6" s="20"/>
      <c r="AL6" s="20">
        <f t="shared" si="1"/>
        <v>0</v>
      </c>
      <c r="AM6" s="20" t="str">
        <f t="shared" si="2"/>
        <v/>
      </c>
      <c r="AN6" s="92" t="str">
        <f t="shared" si="3"/>
        <v/>
      </c>
      <c r="AQ6" s="2">
        <f t="shared" si="4"/>
        <v>0</v>
      </c>
    </row>
    <row r="7" spans="1:46" ht="15" customHeight="1" x14ac:dyDescent="0.25">
      <c r="A7" s="2" t="s">
        <v>19</v>
      </c>
      <c r="B7" s="2" t="s">
        <v>20</v>
      </c>
      <c r="C7" s="2">
        <v>2014</v>
      </c>
      <c r="D7" s="2" t="s">
        <v>598</v>
      </c>
      <c r="E7" s="2" t="s">
        <v>598</v>
      </c>
      <c r="F7" s="2" t="s">
        <v>598</v>
      </c>
      <c r="G7" s="2" t="s">
        <v>598</v>
      </c>
      <c r="H7" s="2" t="s">
        <v>598</v>
      </c>
      <c r="I7" s="2" t="s">
        <v>598</v>
      </c>
      <c r="J7" s="2" t="s">
        <v>598</v>
      </c>
      <c r="K7" s="2" t="s">
        <v>598</v>
      </c>
      <c r="L7" s="2" t="s">
        <v>598</v>
      </c>
      <c r="M7" s="2" t="s">
        <v>598</v>
      </c>
      <c r="N7" s="2" t="s">
        <v>598</v>
      </c>
      <c r="O7" s="2" t="s">
        <v>598</v>
      </c>
      <c r="P7" s="2" t="s">
        <v>598</v>
      </c>
      <c r="Q7" s="2" t="s">
        <v>598</v>
      </c>
      <c r="R7" s="2" t="s">
        <v>598</v>
      </c>
      <c r="S7" s="2" t="s">
        <v>598</v>
      </c>
      <c r="T7" s="2" t="s">
        <v>598</v>
      </c>
      <c r="U7" s="2" t="s">
        <v>598</v>
      </c>
      <c r="V7" s="2" t="s">
        <v>598</v>
      </c>
      <c r="W7" s="2" t="s">
        <v>598</v>
      </c>
      <c r="X7" s="2" t="s">
        <v>598</v>
      </c>
      <c r="Y7" s="2" t="s">
        <v>598</v>
      </c>
      <c r="Z7" s="2" t="s">
        <v>598</v>
      </c>
      <c r="AA7" s="2" t="s">
        <v>598</v>
      </c>
      <c r="AB7" s="2" t="s">
        <v>598</v>
      </c>
      <c r="AC7" s="2" t="s">
        <v>598</v>
      </c>
      <c r="AD7" s="2" t="s">
        <v>598</v>
      </c>
      <c r="AE7" s="2" t="s">
        <v>598</v>
      </c>
      <c r="AF7" s="2" t="s">
        <v>598</v>
      </c>
      <c r="AG7" s="2" t="s">
        <v>598</v>
      </c>
      <c r="AJ7" s="20">
        <f t="shared" si="0"/>
        <v>0</v>
      </c>
      <c r="AK7" s="20"/>
      <c r="AL7" s="20">
        <f t="shared" si="1"/>
        <v>0</v>
      </c>
      <c r="AM7" s="20" t="str">
        <f t="shared" si="2"/>
        <v/>
      </c>
      <c r="AN7" s="92" t="str">
        <f t="shared" si="3"/>
        <v/>
      </c>
      <c r="AQ7" s="2">
        <f t="shared" si="4"/>
        <v>0</v>
      </c>
    </row>
    <row r="8" spans="1:46" ht="15" customHeight="1" x14ac:dyDescent="0.25">
      <c r="A8" s="2" t="s">
        <v>19</v>
      </c>
      <c r="B8" s="2" t="s">
        <v>21</v>
      </c>
      <c r="C8" s="2">
        <v>2014</v>
      </c>
      <c r="D8" s="2" t="s">
        <v>598</v>
      </c>
      <c r="E8" s="2" t="s">
        <v>598</v>
      </c>
      <c r="F8" s="2" t="s">
        <v>598</v>
      </c>
      <c r="G8" s="2" t="s">
        <v>598</v>
      </c>
      <c r="H8" s="2" t="s">
        <v>598</v>
      </c>
      <c r="I8" s="2" t="s">
        <v>598</v>
      </c>
      <c r="J8" s="2" t="s">
        <v>598</v>
      </c>
      <c r="K8" s="2" t="s">
        <v>598</v>
      </c>
      <c r="L8" s="2" t="s">
        <v>598</v>
      </c>
      <c r="M8" s="2" t="s">
        <v>598</v>
      </c>
      <c r="N8" s="2" t="s">
        <v>598</v>
      </c>
      <c r="O8" s="2" t="s">
        <v>598</v>
      </c>
      <c r="P8" s="2" t="s">
        <v>598</v>
      </c>
      <c r="Q8" s="2" t="s">
        <v>598</v>
      </c>
      <c r="R8" s="2" t="s">
        <v>598</v>
      </c>
      <c r="S8" s="2" t="s">
        <v>598</v>
      </c>
      <c r="T8" s="2" t="s">
        <v>598</v>
      </c>
      <c r="U8" s="2" t="s">
        <v>598</v>
      </c>
      <c r="V8" s="2" t="s">
        <v>598</v>
      </c>
      <c r="W8" s="2" t="s">
        <v>598</v>
      </c>
      <c r="X8" s="2" t="s">
        <v>598</v>
      </c>
      <c r="Y8" s="2" t="s">
        <v>598</v>
      </c>
      <c r="Z8" s="2" t="s">
        <v>598</v>
      </c>
      <c r="AA8" s="2" t="s">
        <v>598</v>
      </c>
      <c r="AB8" s="2" t="s">
        <v>598</v>
      </c>
      <c r="AC8" s="2" t="s">
        <v>598</v>
      </c>
      <c r="AD8" s="2" t="s">
        <v>598</v>
      </c>
      <c r="AE8" s="2" t="s">
        <v>598</v>
      </c>
      <c r="AF8" s="2" t="s">
        <v>598</v>
      </c>
      <c r="AG8" s="2" t="s">
        <v>598</v>
      </c>
      <c r="AJ8" s="20">
        <f t="shared" si="0"/>
        <v>0</v>
      </c>
      <c r="AK8" s="20"/>
      <c r="AL8" s="20">
        <f t="shared" si="1"/>
        <v>0</v>
      </c>
      <c r="AM8" s="20" t="str">
        <f t="shared" si="2"/>
        <v/>
      </c>
      <c r="AN8" s="92" t="str">
        <f t="shared" si="3"/>
        <v/>
      </c>
      <c r="AQ8" s="2">
        <f t="shared" si="4"/>
        <v>0</v>
      </c>
    </row>
    <row r="9" spans="1:46" ht="15" customHeight="1" x14ac:dyDescent="0.25">
      <c r="A9" s="2" t="s">
        <v>19</v>
      </c>
      <c r="B9" s="2" t="s">
        <v>22</v>
      </c>
      <c r="C9" s="2">
        <v>2014</v>
      </c>
      <c r="D9" s="2" t="s">
        <v>598</v>
      </c>
      <c r="E9" s="2" t="s">
        <v>598</v>
      </c>
      <c r="F9" s="2" t="s">
        <v>598</v>
      </c>
      <c r="G9" s="2" t="s">
        <v>598</v>
      </c>
      <c r="H9" s="2" t="s">
        <v>598</v>
      </c>
      <c r="I9" s="2" t="s">
        <v>598</v>
      </c>
      <c r="J9" s="2" t="s">
        <v>598</v>
      </c>
      <c r="K9" s="2" t="s">
        <v>598</v>
      </c>
      <c r="L9" s="2" t="s">
        <v>598</v>
      </c>
      <c r="M9" s="2" t="s">
        <v>598</v>
      </c>
      <c r="N9" s="2" t="s">
        <v>598</v>
      </c>
      <c r="O9" s="2" t="s">
        <v>598</v>
      </c>
      <c r="P9" s="2" t="s">
        <v>598</v>
      </c>
      <c r="Q9" s="2" t="s">
        <v>598</v>
      </c>
      <c r="R9" s="2" t="s">
        <v>598</v>
      </c>
      <c r="S9" s="2" t="s">
        <v>598</v>
      </c>
      <c r="T9" s="2" t="s">
        <v>598</v>
      </c>
      <c r="U9" s="2" t="s">
        <v>598</v>
      </c>
      <c r="V9" s="2" t="s">
        <v>598</v>
      </c>
      <c r="W9" s="2" t="s">
        <v>598</v>
      </c>
      <c r="X9" s="2" t="s">
        <v>598</v>
      </c>
      <c r="Y9" s="2" t="s">
        <v>598</v>
      </c>
      <c r="Z9" s="2" t="s">
        <v>598</v>
      </c>
      <c r="AA9" s="2" t="s">
        <v>598</v>
      </c>
      <c r="AB9" s="2" t="s">
        <v>598</v>
      </c>
      <c r="AC9" s="2" t="s">
        <v>598</v>
      </c>
      <c r="AD9" s="2" t="s">
        <v>598</v>
      </c>
      <c r="AE9" s="2" t="s">
        <v>598</v>
      </c>
      <c r="AF9" s="2" t="s">
        <v>598</v>
      </c>
      <c r="AG9" s="2" t="s">
        <v>598</v>
      </c>
      <c r="AJ9" s="20">
        <f t="shared" si="0"/>
        <v>0</v>
      </c>
      <c r="AK9" s="20"/>
      <c r="AL9" s="20">
        <f t="shared" si="1"/>
        <v>0</v>
      </c>
      <c r="AM9" s="20" t="str">
        <f t="shared" si="2"/>
        <v/>
      </c>
      <c r="AN9" s="92" t="str">
        <f t="shared" si="3"/>
        <v/>
      </c>
      <c r="AQ9" s="2">
        <f t="shared" si="4"/>
        <v>0</v>
      </c>
    </row>
    <row r="10" spans="1:46" ht="15" customHeight="1" x14ac:dyDescent="0.25">
      <c r="A10" s="2" t="s">
        <v>23</v>
      </c>
      <c r="B10" s="2" t="s">
        <v>24</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T10" s="2" t="s">
        <v>599</v>
      </c>
      <c r="U10" s="2" t="s">
        <v>599</v>
      </c>
      <c r="V10" s="2" t="s">
        <v>599</v>
      </c>
      <c r="W10" s="2" t="s">
        <v>599</v>
      </c>
      <c r="X10" s="2" t="s">
        <v>599</v>
      </c>
      <c r="Y10" s="2" t="s">
        <v>599</v>
      </c>
      <c r="Z10" s="2" t="s">
        <v>599</v>
      </c>
      <c r="AA10" s="2" t="s">
        <v>599</v>
      </c>
      <c r="AB10" s="2" t="s">
        <v>599</v>
      </c>
      <c r="AC10" s="2" t="s">
        <v>599</v>
      </c>
      <c r="AD10" s="2" t="s">
        <v>599</v>
      </c>
      <c r="AE10" s="2" t="s">
        <v>599</v>
      </c>
      <c r="AF10" s="2" t="s">
        <v>599</v>
      </c>
      <c r="AG10" s="2" t="s">
        <v>599</v>
      </c>
      <c r="AJ10" s="20">
        <f t="shared" si="0"/>
        <v>0</v>
      </c>
      <c r="AK10" s="20"/>
      <c r="AL10" s="20">
        <f t="shared" si="1"/>
        <v>0</v>
      </c>
      <c r="AM10" s="20" t="str">
        <f t="shared" si="2"/>
        <v/>
      </c>
      <c r="AN10" s="92" t="str">
        <f t="shared" si="3"/>
        <v/>
      </c>
      <c r="AQ10" s="2">
        <f t="shared" si="4"/>
        <v>0</v>
      </c>
    </row>
    <row r="11" spans="1:46" ht="15" customHeight="1" x14ac:dyDescent="0.25">
      <c r="A11" s="2" t="s">
        <v>25</v>
      </c>
      <c r="B11" s="2" t="s">
        <v>26</v>
      </c>
      <c r="C11" s="2">
        <v>2014</v>
      </c>
      <c r="D11" s="2" t="s">
        <v>598</v>
      </c>
      <c r="E11" s="2" t="s">
        <v>598</v>
      </c>
      <c r="F11" s="2" t="s">
        <v>598</v>
      </c>
      <c r="G11" s="2" t="s">
        <v>598</v>
      </c>
      <c r="H11" s="2" t="s">
        <v>598</v>
      </c>
      <c r="I11" s="2" t="s">
        <v>598</v>
      </c>
      <c r="J11" s="2" t="s">
        <v>598</v>
      </c>
      <c r="K11" s="2" t="s">
        <v>598</v>
      </c>
      <c r="L11" s="2" t="s">
        <v>598</v>
      </c>
      <c r="M11" s="2" t="s">
        <v>598</v>
      </c>
      <c r="N11" s="2" t="s">
        <v>598</v>
      </c>
      <c r="O11" s="2" t="s">
        <v>598</v>
      </c>
      <c r="P11" s="2" t="s">
        <v>598</v>
      </c>
      <c r="Q11" s="2" t="s">
        <v>598</v>
      </c>
      <c r="R11" s="2" t="s">
        <v>598</v>
      </c>
      <c r="S11" s="2" t="s">
        <v>598</v>
      </c>
      <c r="T11" s="2" t="s">
        <v>598</v>
      </c>
      <c r="U11" s="2" t="s">
        <v>598</v>
      </c>
      <c r="V11" s="2" t="s">
        <v>598</v>
      </c>
      <c r="W11" s="2" t="s">
        <v>598</v>
      </c>
      <c r="X11" s="2" t="s">
        <v>598</v>
      </c>
      <c r="Y11" s="2" t="s">
        <v>598</v>
      </c>
      <c r="Z11" s="2" t="s">
        <v>598</v>
      </c>
      <c r="AA11" s="2" t="s">
        <v>598</v>
      </c>
      <c r="AB11" s="2" t="s">
        <v>598</v>
      </c>
      <c r="AC11" s="2" t="s">
        <v>598</v>
      </c>
      <c r="AD11" s="2" t="s">
        <v>598</v>
      </c>
      <c r="AE11" s="2" t="s">
        <v>598</v>
      </c>
      <c r="AF11" s="2" t="s">
        <v>598</v>
      </c>
      <c r="AG11" s="2" t="s">
        <v>598</v>
      </c>
      <c r="AJ11" s="20">
        <f t="shared" si="0"/>
        <v>0</v>
      </c>
      <c r="AK11" s="20"/>
      <c r="AL11" s="20">
        <f t="shared" si="1"/>
        <v>0</v>
      </c>
      <c r="AM11" s="20" t="str">
        <f t="shared" si="2"/>
        <v/>
      </c>
      <c r="AN11" s="92" t="str">
        <f t="shared" si="3"/>
        <v/>
      </c>
      <c r="AQ11" s="2">
        <f t="shared" si="4"/>
        <v>0</v>
      </c>
    </row>
    <row r="12" spans="1:46"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T12" s="2" t="s">
        <v>599</v>
      </c>
      <c r="U12" s="2" t="s">
        <v>599</v>
      </c>
      <c r="V12" s="2" t="s">
        <v>599</v>
      </c>
      <c r="W12" s="2" t="s">
        <v>599</v>
      </c>
      <c r="X12" s="2" t="s">
        <v>599</v>
      </c>
      <c r="Y12" s="2" t="s">
        <v>599</v>
      </c>
      <c r="Z12" s="2" t="s">
        <v>599</v>
      </c>
      <c r="AA12" s="2" t="s">
        <v>599</v>
      </c>
      <c r="AB12" s="2" t="s">
        <v>599</v>
      </c>
      <c r="AC12" s="2" t="s">
        <v>599</v>
      </c>
      <c r="AD12" s="2" t="s">
        <v>599</v>
      </c>
      <c r="AE12" s="2" t="s">
        <v>599</v>
      </c>
      <c r="AF12" s="2" t="s">
        <v>599</v>
      </c>
      <c r="AG12" s="2" t="s">
        <v>599</v>
      </c>
      <c r="AJ12" s="20">
        <f t="shared" si="0"/>
        <v>0</v>
      </c>
      <c r="AK12" s="20"/>
      <c r="AL12" s="20">
        <f t="shared" si="1"/>
        <v>0</v>
      </c>
      <c r="AM12" s="20" t="str">
        <f t="shared" si="2"/>
        <v/>
      </c>
      <c r="AN12" s="92" t="str">
        <f t="shared" si="3"/>
        <v/>
      </c>
      <c r="AQ12" s="2">
        <f t="shared" si="4"/>
        <v>0</v>
      </c>
    </row>
    <row r="13" spans="1:46" ht="15" customHeight="1" x14ac:dyDescent="0.25">
      <c r="A13" s="2" t="s">
        <v>29</v>
      </c>
      <c r="B13" s="2" t="s">
        <v>30</v>
      </c>
      <c r="C13" s="2">
        <v>2014</v>
      </c>
      <c r="D13" s="2" t="s">
        <v>598</v>
      </c>
      <c r="E13" s="2" t="s">
        <v>598</v>
      </c>
      <c r="F13" s="2" t="s">
        <v>598</v>
      </c>
      <c r="G13" s="2" t="s">
        <v>598</v>
      </c>
      <c r="H13" s="2" t="s">
        <v>598</v>
      </c>
      <c r="I13" s="2" t="s">
        <v>598</v>
      </c>
      <c r="J13" s="2" t="s">
        <v>598</v>
      </c>
      <c r="K13" s="2" t="s">
        <v>598</v>
      </c>
      <c r="L13" s="2" t="s">
        <v>598</v>
      </c>
      <c r="M13" s="2" t="s">
        <v>598</v>
      </c>
      <c r="N13" s="2" t="s">
        <v>598</v>
      </c>
      <c r="O13" s="2" t="s">
        <v>598</v>
      </c>
      <c r="P13" s="2" t="s">
        <v>598</v>
      </c>
      <c r="Q13" s="2" t="s">
        <v>598</v>
      </c>
      <c r="R13" s="2" t="s">
        <v>598</v>
      </c>
      <c r="S13" s="2" t="s">
        <v>598</v>
      </c>
      <c r="T13" s="2" t="s">
        <v>598</v>
      </c>
      <c r="U13" s="2" t="s">
        <v>598</v>
      </c>
      <c r="V13" s="2" t="s">
        <v>598</v>
      </c>
      <c r="W13" s="2" t="s">
        <v>598</v>
      </c>
      <c r="X13" s="2" t="s">
        <v>598</v>
      </c>
      <c r="Y13" s="2" t="s">
        <v>598</v>
      </c>
      <c r="Z13" s="2" t="s">
        <v>598</v>
      </c>
      <c r="AA13" s="2" t="s">
        <v>598</v>
      </c>
      <c r="AB13" s="2" t="s">
        <v>598</v>
      </c>
      <c r="AC13" s="2" t="s">
        <v>598</v>
      </c>
      <c r="AD13" s="2" t="s">
        <v>598</v>
      </c>
      <c r="AE13" s="2" t="s">
        <v>598</v>
      </c>
      <c r="AF13" s="2" t="s">
        <v>598</v>
      </c>
      <c r="AG13" s="2" t="s">
        <v>598</v>
      </c>
      <c r="AJ13" s="20">
        <f t="shared" si="0"/>
        <v>0</v>
      </c>
      <c r="AK13" s="20"/>
      <c r="AL13" s="20">
        <f t="shared" si="1"/>
        <v>0</v>
      </c>
      <c r="AM13" s="20" t="str">
        <f t="shared" si="2"/>
        <v/>
      </c>
      <c r="AN13" s="92" t="str">
        <f t="shared" si="3"/>
        <v/>
      </c>
      <c r="AQ13" s="2">
        <f t="shared" si="4"/>
        <v>0</v>
      </c>
    </row>
    <row r="14" spans="1:46" ht="15" customHeight="1" x14ac:dyDescent="0.25">
      <c r="A14" s="2" t="s">
        <v>31</v>
      </c>
      <c r="B14" s="2" t="s">
        <v>32</v>
      </c>
      <c r="C14" s="2">
        <v>2014</v>
      </c>
      <c r="D14" s="2" t="s">
        <v>598</v>
      </c>
      <c r="E14" s="2" t="s">
        <v>598</v>
      </c>
      <c r="F14" s="2" t="s">
        <v>598</v>
      </c>
      <c r="G14" s="2" t="s">
        <v>598</v>
      </c>
      <c r="H14" s="2" t="s">
        <v>598</v>
      </c>
      <c r="I14" s="2" t="s">
        <v>598</v>
      </c>
      <c r="J14" s="2" t="s">
        <v>598</v>
      </c>
      <c r="K14" s="2" t="s">
        <v>598</v>
      </c>
      <c r="L14" s="2" t="s">
        <v>598</v>
      </c>
      <c r="M14" s="2" t="s">
        <v>598</v>
      </c>
      <c r="N14" s="2" t="s">
        <v>598</v>
      </c>
      <c r="O14" s="2" t="s">
        <v>598</v>
      </c>
      <c r="P14" s="2" t="s">
        <v>598</v>
      </c>
      <c r="Q14" s="2" t="s">
        <v>598</v>
      </c>
      <c r="R14" s="2" t="s">
        <v>598</v>
      </c>
      <c r="S14" s="2" t="s">
        <v>598</v>
      </c>
      <c r="T14" s="2" t="s">
        <v>598</v>
      </c>
      <c r="U14" s="2" t="s">
        <v>598</v>
      </c>
      <c r="V14" s="2" t="s">
        <v>598</v>
      </c>
      <c r="W14" s="2" t="s">
        <v>598</v>
      </c>
      <c r="X14" s="2" t="s">
        <v>598</v>
      </c>
      <c r="Y14" s="2" t="s">
        <v>598</v>
      </c>
      <c r="Z14" s="2" t="s">
        <v>598</v>
      </c>
      <c r="AA14" s="2" t="s">
        <v>598</v>
      </c>
      <c r="AB14" s="2" t="s">
        <v>598</v>
      </c>
      <c r="AC14" s="2" t="s">
        <v>598</v>
      </c>
      <c r="AD14" s="2" t="s">
        <v>598</v>
      </c>
      <c r="AE14" s="2" t="s">
        <v>598</v>
      </c>
      <c r="AF14" s="2" t="s">
        <v>598</v>
      </c>
      <c r="AG14" s="2" t="s">
        <v>598</v>
      </c>
      <c r="AJ14" s="20">
        <f t="shared" si="0"/>
        <v>0</v>
      </c>
      <c r="AK14" s="20"/>
      <c r="AL14" s="20">
        <f t="shared" si="1"/>
        <v>0</v>
      </c>
      <c r="AM14" s="20" t="str">
        <f t="shared" si="2"/>
        <v/>
      </c>
      <c r="AN14" s="92" t="str">
        <f t="shared" si="3"/>
        <v/>
      </c>
      <c r="AQ14" s="2">
        <f t="shared" si="4"/>
        <v>0</v>
      </c>
    </row>
    <row r="15" spans="1:46" ht="15" customHeight="1" x14ac:dyDescent="0.25">
      <c r="A15" s="2" t="s">
        <v>33</v>
      </c>
      <c r="B15" s="2" t="s">
        <v>34</v>
      </c>
      <c r="C15" s="2">
        <v>2014</v>
      </c>
      <c r="D15" s="2" t="s">
        <v>598</v>
      </c>
      <c r="E15" s="2" t="s">
        <v>598</v>
      </c>
      <c r="F15" s="2" t="s">
        <v>598</v>
      </c>
      <c r="G15" s="2" t="s">
        <v>598</v>
      </c>
      <c r="H15" s="2" t="s">
        <v>598</v>
      </c>
      <c r="I15" s="2" t="s">
        <v>598</v>
      </c>
      <c r="J15" s="2" t="s">
        <v>598</v>
      </c>
      <c r="K15" s="2" t="s">
        <v>598</v>
      </c>
      <c r="L15" s="2" t="s">
        <v>598</v>
      </c>
      <c r="M15" s="2" t="s">
        <v>598</v>
      </c>
      <c r="N15" s="2" t="s">
        <v>598</v>
      </c>
      <c r="O15" s="2" t="s">
        <v>598</v>
      </c>
      <c r="P15" s="2" t="s">
        <v>598</v>
      </c>
      <c r="Q15" s="2" t="s">
        <v>598</v>
      </c>
      <c r="R15" s="2" t="s">
        <v>598</v>
      </c>
      <c r="S15" s="2" t="s">
        <v>598</v>
      </c>
      <c r="T15" s="2" t="s">
        <v>598</v>
      </c>
      <c r="U15" s="2" t="s">
        <v>598</v>
      </c>
      <c r="V15" s="2" t="s">
        <v>598</v>
      </c>
      <c r="W15" s="2" t="s">
        <v>598</v>
      </c>
      <c r="X15" s="2" t="s">
        <v>598</v>
      </c>
      <c r="Y15" s="2" t="s">
        <v>598</v>
      </c>
      <c r="Z15" s="2" t="s">
        <v>598</v>
      </c>
      <c r="AA15" s="2" t="s">
        <v>598</v>
      </c>
      <c r="AB15" s="2" t="s">
        <v>598</v>
      </c>
      <c r="AC15" s="2" t="s">
        <v>598</v>
      </c>
      <c r="AD15" s="2" t="s">
        <v>598</v>
      </c>
      <c r="AE15" s="2" t="s">
        <v>598</v>
      </c>
      <c r="AF15" s="2" t="s">
        <v>598</v>
      </c>
      <c r="AG15" s="2" t="s">
        <v>598</v>
      </c>
      <c r="AJ15" s="20">
        <f t="shared" si="0"/>
        <v>0</v>
      </c>
      <c r="AK15" s="20"/>
      <c r="AL15" s="20">
        <f t="shared" si="1"/>
        <v>0</v>
      </c>
      <c r="AM15" s="20" t="str">
        <f t="shared" si="2"/>
        <v/>
      </c>
      <c r="AN15" s="92" t="str">
        <f t="shared" si="3"/>
        <v/>
      </c>
      <c r="AQ15" s="2">
        <f t="shared" si="4"/>
        <v>0</v>
      </c>
    </row>
    <row r="16" spans="1:46" ht="15" customHeight="1" x14ac:dyDescent="0.25">
      <c r="A16" s="2" t="s">
        <v>33</v>
      </c>
      <c r="B16" s="2" t="s">
        <v>35</v>
      </c>
      <c r="C16" s="2">
        <v>2014</v>
      </c>
      <c r="D16" s="2" t="s">
        <v>598</v>
      </c>
      <c r="E16" s="2" t="s">
        <v>598</v>
      </c>
      <c r="F16" s="2" t="s">
        <v>598</v>
      </c>
      <c r="G16" s="2" t="s">
        <v>598</v>
      </c>
      <c r="H16" s="2" t="s">
        <v>598</v>
      </c>
      <c r="I16" s="2" t="s">
        <v>598</v>
      </c>
      <c r="J16" s="2" t="s">
        <v>598</v>
      </c>
      <c r="K16" s="2" t="s">
        <v>598</v>
      </c>
      <c r="L16" s="2" t="s">
        <v>598</v>
      </c>
      <c r="M16" s="2" t="s">
        <v>598</v>
      </c>
      <c r="N16" s="2" t="s">
        <v>598</v>
      </c>
      <c r="O16" s="2" t="s">
        <v>598</v>
      </c>
      <c r="P16" s="2" t="s">
        <v>598</v>
      </c>
      <c r="Q16" s="2" t="s">
        <v>598</v>
      </c>
      <c r="R16" s="2" t="s">
        <v>598</v>
      </c>
      <c r="S16" s="2" t="s">
        <v>598</v>
      </c>
      <c r="T16" s="2" t="s">
        <v>598</v>
      </c>
      <c r="U16" s="2" t="s">
        <v>598</v>
      </c>
      <c r="V16" s="2" t="s">
        <v>598</v>
      </c>
      <c r="W16" s="2" t="s">
        <v>598</v>
      </c>
      <c r="X16" s="2" t="s">
        <v>598</v>
      </c>
      <c r="Y16" s="2" t="s">
        <v>598</v>
      </c>
      <c r="Z16" s="2" t="s">
        <v>598</v>
      </c>
      <c r="AA16" s="2" t="s">
        <v>598</v>
      </c>
      <c r="AB16" s="2" t="s">
        <v>598</v>
      </c>
      <c r="AC16" s="2" t="s">
        <v>598</v>
      </c>
      <c r="AD16" s="2" t="s">
        <v>598</v>
      </c>
      <c r="AE16" s="2" t="s">
        <v>598</v>
      </c>
      <c r="AF16" s="2" t="s">
        <v>598</v>
      </c>
      <c r="AG16" s="2" t="s">
        <v>598</v>
      </c>
      <c r="AJ16" s="20">
        <f t="shared" si="0"/>
        <v>0</v>
      </c>
      <c r="AK16" s="20"/>
      <c r="AL16" s="20">
        <f t="shared" si="1"/>
        <v>0</v>
      </c>
      <c r="AM16" s="20" t="str">
        <f t="shared" si="2"/>
        <v/>
      </c>
      <c r="AN16" s="92" t="str">
        <f t="shared" si="3"/>
        <v/>
      </c>
      <c r="AQ16" s="2">
        <f t="shared" si="4"/>
        <v>0</v>
      </c>
    </row>
    <row r="17" spans="1:43" ht="15" customHeight="1" x14ac:dyDescent="0.25">
      <c r="A17" s="2" t="s">
        <v>33</v>
      </c>
      <c r="B17" s="2" t="s">
        <v>36</v>
      </c>
      <c r="C17" s="2">
        <v>2014</v>
      </c>
      <c r="D17" s="2" t="s">
        <v>598</v>
      </c>
      <c r="E17" s="2" t="s">
        <v>598</v>
      </c>
      <c r="F17" s="2" t="s">
        <v>598</v>
      </c>
      <c r="G17" s="2" t="s">
        <v>598</v>
      </c>
      <c r="H17" s="2" t="s">
        <v>598</v>
      </c>
      <c r="I17" s="2" t="s">
        <v>598</v>
      </c>
      <c r="J17" s="2" t="s">
        <v>598</v>
      </c>
      <c r="K17" s="2" t="s">
        <v>598</v>
      </c>
      <c r="L17" s="2" t="s">
        <v>598</v>
      </c>
      <c r="M17" s="2" t="s">
        <v>598</v>
      </c>
      <c r="N17" s="2" t="s">
        <v>598</v>
      </c>
      <c r="O17" s="2" t="s">
        <v>598</v>
      </c>
      <c r="P17" s="2" t="s">
        <v>598</v>
      </c>
      <c r="Q17" s="2" t="s">
        <v>598</v>
      </c>
      <c r="R17" s="2" t="s">
        <v>598</v>
      </c>
      <c r="S17" s="2" t="s">
        <v>598</v>
      </c>
      <c r="T17" s="2" t="s">
        <v>598</v>
      </c>
      <c r="U17" s="2" t="s">
        <v>598</v>
      </c>
      <c r="V17" s="2" t="s">
        <v>598</v>
      </c>
      <c r="W17" s="2" t="s">
        <v>598</v>
      </c>
      <c r="X17" s="2" t="s">
        <v>598</v>
      </c>
      <c r="Y17" s="2" t="s">
        <v>598</v>
      </c>
      <c r="Z17" s="2" t="s">
        <v>598</v>
      </c>
      <c r="AA17" s="2" t="s">
        <v>598</v>
      </c>
      <c r="AB17" s="2" t="s">
        <v>598</v>
      </c>
      <c r="AC17" s="2" t="s">
        <v>598</v>
      </c>
      <c r="AD17" s="2" t="s">
        <v>598</v>
      </c>
      <c r="AE17" s="2" t="s">
        <v>598</v>
      </c>
      <c r="AF17" s="2" t="s">
        <v>598</v>
      </c>
      <c r="AG17" s="2" t="s">
        <v>598</v>
      </c>
      <c r="AJ17" s="20">
        <f t="shared" si="0"/>
        <v>0</v>
      </c>
      <c r="AK17" s="20"/>
      <c r="AL17" s="20">
        <f t="shared" si="1"/>
        <v>0</v>
      </c>
      <c r="AM17" s="20" t="str">
        <f t="shared" si="2"/>
        <v/>
      </c>
      <c r="AN17" s="92" t="str">
        <f t="shared" si="3"/>
        <v/>
      </c>
      <c r="AQ17" s="2">
        <f t="shared" si="4"/>
        <v>0</v>
      </c>
    </row>
    <row r="18" spans="1:43" ht="15" customHeight="1" x14ac:dyDescent="0.25">
      <c r="A18" s="2" t="s">
        <v>33</v>
      </c>
      <c r="B18" s="2" t="s">
        <v>37</v>
      </c>
      <c r="C18" s="2">
        <v>2014</v>
      </c>
      <c r="D18" s="2" t="s">
        <v>598</v>
      </c>
      <c r="E18" s="2" t="s">
        <v>598</v>
      </c>
      <c r="F18" s="2" t="s">
        <v>598</v>
      </c>
      <c r="G18" s="2" t="s">
        <v>598</v>
      </c>
      <c r="H18" s="2" t="s">
        <v>598</v>
      </c>
      <c r="I18" s="2" t="s">
        <v>598</v>
      </c>
      <c r="J18" s="2" t="s">
        <v>598</v>
      </c>
      <c r="K18" s="2" t="s">
        <v>598</v>
      </c>
      <c r="L18" s="2" t="s">
        <v>598</v>
      </c>
      <c r="M18" s="2" t="s">
        <v>598</v>
      </c>
      <c r="N18" s="2" t="s">
        <v>598</v>
      </c>
      <c r="O18" s="2" t="s">
        <v>598</v>
      </c>
      <c r="P18" s="2" t="s">
        <v>598</v>
      </c>
      <c r="Q18" s="2" t="s">
        <v>598</v>
      </c>
      <c r="R18" s="2" t="s">
        <v>598</v>
      </c>
      <c r="S18" s="2" t="s">
        <v>598</v>
      </c>
      <c r="T18" s="2" t="s">
        <v>598</v>
      </c>
      <c r="U18" s="2" t="s">
        <v>598</v>
      </c>
      <c r="V18" s="2" t="s">
        <v>598</v>
      </c>
      <c r="W18" s="2" t="s">
        <v>598</v>
      </c>
      <c r="X18" s="2" t="s">
        <v>598</v>
      </c>
      <c r="Y18" s="2" t="s">
        <v>598</v>
      </c>
      <c r="Z18" s="2" t="s">
        <v>598</v>
      </c>
      <c r="AA18" s="2" t="s">
        <v>598</v>
      </c>
      <c r="AB18" s="2" t="s">
        <v>598</v>
      </c>
      <c r="AC18" s="2" t="s">
        <v>598</v>
      </c>
      <c r="AD18" s="2" t="s">
        <v>598</v>
      </c>
      <c r="AE18" s="2" t="s">
        <v>598</v>
      </c>
      <c r="AF18" s="2" t="s">
        <v>598</v>
      </c>
      <c r="AG18" s="2" t="s">
        <v>598</v>
      </c>
      <c r="AJ18" s="20">
        <f t="shared" si="0"/>
        <v>0</v>
      </c>
      <c r="AK18" s="20"/>
      <c r="AL18" s="20">
        <f t="shared" si="1"/>
        <v>0</v>
      </c>
      <c r="AM18" s="20" t="str">
        <f t="shared" si="2"/>
        <v/>
      </c>
      <c r="AN18" s="92" t="str">
        <f t="shared" si="3"/>
        <v/>
      </c>
      <c r="AQ18" s="2">
        <f t="shared" si="4"/>
        <v>0</v>
      </c>
    </row>
    <row r="19" spans="1:43" ht="15" customHeight="1" x14ac:dyDescent="0.25">
      <c r="A19" s="2" t="s">
        <v>33</v>
      </c>
      <c r="B19" s="2" t="s">
        <v>38</v>
      </c>
      <c r="C19" s="2">
        <v>2014</v>
      </c>
      <c r="D19" s="2" t="s">
        <v>598</v>
      </c>
      <c r="E19" s="2" t="s">
        <v>598</v>
      </c>
      <c r="F19" s="2" t="s">
        <v>598</v>
      </c>
      <c r="G19" s="2" t="s">
        <v>598</v>
      </c>
      <c r="H19" s="2" t="s">
        <v>598</v>
      </c>
      <c r="I19" s="2" t="s">
        <v>598</v>
      </c>
      <c r="J19" s="2" t="s">
        <v>598</v>
      </c>
      <c r="K19" s="2" t="s">
        <v>598</v>
      </c>
      <c r="L19" s="2" t="s">
        <v>598</v>
      </c>
      <c r="M19" s="2" t="s">
        <v>598</v>
      </c>
      <c r="N19" s="2" t="s">
        <v>598</v>
      </c>
      <c r="O19" s="2" t="s">
        <v>598</v>
      </c>
      <c r="P19" s="2" t="s">
        <v>598</v>
      </c>
      <c r="Q19" s="2" t="s">
        <v>598</v>
      </c>
      <c r="R19" s="2" t="s">
        <v>598</v>
      </c>
      <c r="S19" s="2" t="s">
        <v>598</v>
      </c>
      <c r="T19" s="2" t="s">
        <v>598</v>
      </c>
      <c r="U19" s="2" t="s">
        <v>598</v>
      </c>
      <c r="V19" s="2" t="s">
        <v>598</v>
      </c>
      <c r="W19" s="2" t="s">
        <v>598</v>
      </c>
      <c r="X19" s="2" t="s">
        <v>598</v>
      </c>
      <c r="Y19" s="2" t="s">
        <v>598</v>
      </c>
      <c r="Z19" s="2" t="s">
        <v>598</v>
      </c>
      <c r="AA19" s="2" t="s">
        <v>598</v>
      </c>
      <c r="AB19" s="2" t="s">
        <v>598</v>
      </c>
      <c r="AC19" s="2" t="s">
        <v>598</v>
      </c>
      <c r="AD19" s="2" t="s">
        <v>598</v>
      </c>
      <c r="AE19" s="2" t="s">
        <v>598</v>
      </c>
      <c r="AF19" s="2" t="s">
        <v>598</v>
      </c>
      <c r="AG19" s="2" t="s">
        <v>598</v>
      </c>
      <c r="AJ19" s="20">
        <f t="shared" si="0"/>
        <v>0</v>
      </c>
      <c r="AK19" s="20"/>
      <c r="AL19" s="20">
        <f t="shared" si="1"/>
        <v>0</v>
      </c>
      <c r="AM19" s="20" t="str">
        <f t="shared" si="2"/>
        <v/>
      </c>
      <c r="AN19" s="92" t="str">
        <f t="shared" si="3"/>
        <v/>
      </c>
      <c r="AQ19" s="2">
        <f t="shared" si="4"/>
        <v>0</v>
      </c>
    </row>
    <row r="20" spans="1:43" ht="15" customHeight="1" x14ac:dyDescent="0.25">
      <c r="A20" s="2" t="s">
        <v>33</v>
      </c>
      <c r="B20" s="2" t="s">
        <v>39</v>
      </c>
      <c r="C20" s="2">
        <v>2014</v>
      </c>
      <c r="D20" s="2" t="s">
        <v>598</v>
      </c>
      <c r="E20" s="2" t="s">
        <v>598</v>
      </c>
      <c r="F20" s="2" t="s">
        <v>598</v>
      </c>
      <c r="G20" s="2" t="s">
        <v>598</v>
      </c>
      <c r="H20" s="2" t="s">
        <v>598</v>
      </c>
      <c r="I20" s="2" t="s">
        <v>598</v>
      </c>
      <c r="J20" s="2" t="s">
        <v>598</v>
      </c>
      <c r="K20" s="2" t="s">
        <v>598</v>
      </c>
      <c r="L20" s="2" t="s">
        <v>598</v>
      </c>
      <c r="M20" s="2" t="s">
        <v>598</v>
      </c>
      <c r="N20" s="2" t="s">
        <v>598</v>
      </c>
      <c r="O20" s="2" t="s">
        <v>598</v>
      </c>
      <c r="P20" s="2" t="s">
        <v>598</v>
      </c>
      <c r="Q20" s="2" t="s">
        <v>598</v>
      </c>
      <c r="R20" s="2" t="s">
        <v>598</v>
      </c>
      <c r="S20" s="2" t="s">
        <v>598</v>
      </c>
      <c r="T20" s="2" t="s">
        <v>598</v>
      </c>
      <c r="U20" s="2" t="s">
        <v>598</v>
      </c>
      <c r="V20" s="2" t="s">
        <v>598</v>
      </c>
      <c r="W20" s="2" t="s">
        <v>598</v>
      </c>
      <c r="X20" s="2" t="s">
        <v>598</v>
      </c>
      <c r="Y20" s="2" t="s">
        <v>598</v>
      </c>
      <c r="Z20" s="2" t="s">
        <v>598</v>
      </c>
      <c r="AA20" s="2" t="s">
        <v>598</v>
      </c>
      <c r="AB20" s="2" t="s">
        <v>598</v>
      </c>
      <c r="AC20" s="2" t="s">
        <v>598</v>
      </c>
      <c r="AD20" s="2" t="s">
        <v>598</v>
      </c>
      <c r="AE20" s="2" t="s">
        <v>598</v>
      </c>
      <c r="AF20" s="2" t="s">
        <v>598</v>
      </c>
      <c r="AG20" s="2" t="s">
        <v>598</v>
      </c>
      <c r="AJ20" s="20">
        <f t="shared" si="0"/>
        <v>0</v>
      </c>
      <c r="AK20" s="20"/>
      <c r="AL20" s="20">
        <f t="shared" si="1"/>
        <v>0</v>
      </c>
      <c r="AM20" s="20" t="str">
        <f t="shared" si="2"/>
        <v/>
      </c>
      <c r="AN20" s="92" t="str">
        <f t="shared" si="3"/>
        <v/>
      </c>
      <c r="AQ20" s="2">
        <f t="shared" si="4"/>
        <v>0</v>
      </c>
    </row>
    <row r="21" spans="1:43" ht="15" customHeight="1" x14ac:dyDescent="0.25">
      <c r="A21" s="2" t="s">
        <v>33</v>
      </c>
      <c r="B21" s="2" t="s">
        <v>40</v>
      </c>
      <c r="C21" s="2">
        <v>2014</v>
      </c>
      <c r="D21" s="2" t="s">
        <v>598</v>
      </c>
      <c r="E21" s="2" t="s">
        <v>598</v>
      </c>
      <c r="F21" s="2" t="s">
        <v>598</v>
      </c>
      <c r="G21" s="2" t="s">
        <v>598</v>
      </c>
      <c r="H21" s="2" t="s">
        <v>598</v>
      </c>
      <c r="I21" s="2" t="s">
        <v>598</v>
      </c>
      <c r="J21" s="2" t="s">
        <v>598</v>
      </c>
      <c r="K21" s="2" t="s">
        <v>598</v>
      </c>
      <c r="L21" s="2" t="s">
        <v>598</v>
      </c>
      <c r="M21" s="2" t="s">
        <v>598</v>
      </c>
      <c r="N21" s="2" t="s">
        <v>598</v>
      </c>
      <c r="O21" s="2" t="s">
        <v>598</v>
      </c>
      <c r="P21" s="2" t="s">
        <v>598</v>
      </c>
      <c r="Q21" s="2" t="s">
        <v>598</v>
      </c>
      <c r="R21" s="2" t="s">
        <v>598</v>
      </c>
      <c r="S21" s="2" t="s">
        <v>598</v>
      </c>
      <c r="T21" s="2" t="s">
        <v>598</v>
      </c>
      <c r="U21" s="2" t="s">
        <v>598</v>
      </c>
      <c r="V21" s="2" t="s">
        <v>598</v>
      </c>
      <c r="W21" s="2" t="s">
        <v>598</v>
      </c>
      <c r="X21" s="2" t="s">
        <v>598</v>
      </c>
      <c r="Y21" s="2" t="s">
        <v>598</v>
      </c>
      <c r="Z21" s="2" t="s">
        <v>598</v>
      </c>
      <c r="AA21" s="2" t="s">
        <v>598</v>
      </c>
      <c r="AB21" s="2" t="s">
        <v>598</v>
      </c>
      <c r="AC21" s="2" t="s">
        <v>598</v>
      </c>
      <c r="AD21" s="2" t="s">
        <v>598</v>
      </c>
      <c r="AE21" s="2" t="s">
        <v>598</v>
      </c>
      <c r="AF21" s="2" t="s">
        <v>598</v>
      </c>
      <c r="AG21" s="2" t="s">
        <v>598</v>
      </c>
      <c r="AJ21" s="20">
        <f t="shared" si="0"/>
        <v>0</v>
      </c>
      <c r="AK21" s="20"/>
      <c r="AL21" s="20">
        <f t="shared" si="1"/>
        <v>0</v>
      </c>
      <c r="AM21" s="20" t="str">
        <f t="shared" si="2"/>
        <v/>
      </c>
      <c r="AN21" s="92" t="str">
        <f t="shared" si="3"/>
        <v/>
      </c>
      <c r="AQ21" s="2">
        <f t="shared" si="4"/>
        <v>0</v>
      </c>
    </row>
    <row r="22" spans="1:43" ht="15" customHeight="1" x14ac:dyDescent="0.25">
      <c r="A22" s="2" t="s">
        <v>33</v>
      </c>
      <c r="B22" s="2" t="s">
        <v>41</v>
      </c>
      <c r="C22" s="2">
        <v>2014</v>
      </c>
      <c r="D22" s="2" t="s">
        <v>598</v>
      </c>
      <c r="E22" s="2" t="s">
        <v>598</v>
      </c>
      <c r="F22" s="2" t="s">
        <v>598</v>
      </c>
      <c r="G22" s="2" t="s">
        <v>598</v>
      </c>
      <c r="H22" s="2" t="s">
        <v>598</v>
      </c>
      <c r="I22" s="2" t="s">
        <v>598</v>
      </c>
      <c r="J22" s="2" t="s">
        <v>598</v>
      </c>
      <c r="K22" s="2" t="s">
        <v>598</v>
      </c>
      <c r="L22" s="2" t="s">
        <v>598</v>
      </c>
      <c r="M22" s="2" t="s">
        <v>598</v>
      </c>
      <c r="N22" s="2" t="s">
        <v>598</v>
      </c>
      <c r="O22" s="2" t="s">
        <v>598</v>
      </c>
      <c r="P22" s="2" t="s">
        <v>598</v>
      </c>
      <c r="Q22" s="2" t="s">
        <v>598</v>
      </c>
      <c r="R22" s="2" t="s">
        <v>598</v>
      </c>
      <c r="S22" s="2" t="s">
        <v>598</v>
      </c>
      <c r="T22" s="2" t="s">
        <v>598</v>
      </c>
      <c r="U22" s="2" t="s">
        <v>598</v>
      </c>
      <c r="V22" s="2" t="s">
        <v>598</v>
      </c>
      <c r="W22" s="2" t="s">
        <v>598</v>
      </c>
      <c r="X22" s="2" t="s">
        <v>598</v>
      </c>
      <c r="Y22" s="2" t="s">
        <v>598</v>
      </c>
      <c r="Z22" s="2" t="s">
        <v>598</v>
      </c>
      <c r="AA22" s="2" t="s">
        <v>598</v>
      </c>
      <c r="AB22" s="2" t="s">
        <v>598</v>
      </c>
      <c r="AC22" s="2" t="s">
        <v>598</v>
      </c>
      <c r="AD22" s="2" t="s">
        <v>598</v>
      </c>
      <c r="AE22" s="2" t="s">
        <v>598</v>
      </c>
      <c r="AF22" s="2" t="s">
        <v>598</v>
      </c>
      <c r="AG22" s="2" t="s">
        <v>598</v>
      </c>
      <c r="AJ22" s="20">
        <f t="shared" si="0"/>
        <v>0</v>
      </c>
      <c r="AK22" s="20"/>
      <c r="AL22" s="20">
        <f t="shared" si="1"/>
        <v>0</v>
      </c>
      <c r="AM22" s="20" t="str">
        <f t="shared" si="2"/>
        <v/>
      </c>
      <c r="AN22" s="92" t="str">
        <f t="shared" si="3"/>
        <v/>
      </c>
      <c r="AQ22" s="2">
        <f t="shared" si="4"/>
        <v>0</v>
      </c>
    </row>
    <row r="23" spans="1:43" ht="15" customHeight="1" x14ac:dyDescent="0.25">
      <c r="A23" s="2" t="s">
        <v>33</v>
      </c>
      <c r="B23" s="2" t="s">
        <v>42</v>
      </c>
      <c r="C23" s="2">
        <v>2014</v>
      </c>
      <c r="D23" s="2" t="s">
        <v>598</v>
      </c>
      <c r="E23" s="2" t="s">
        <v>598</v>
      </c>
      <c r="F23" s="2" t="s">
        <v>598</v>
      </c>
      <c r="G23" s="2" t="s">
        <v>598</v>
      </c>
      <c r="H23" s="2" t="s">
        <v>598</v>
      </c>
      <c r="I23" s="2" t="s">
        <v>598</v>
      </c>
      <c r="J23" s="2" t="s">
        <v>598</v>
      </c>
      <c r="K23" s="2" t="s">
        <v>598</v>
      </c>
      <c r="L23" s="2" t="s">
        <v>598</v>
      </c>
      <c r="M23" s="2" t="s">
        <v>598</v>
      </c>
      <c r="N23" s="2" t="s">
        <v>598</v>
      </c>
      <c r="O23" s="2" t="s">
        <v>598</v>
      </c>
      <c r="P23" s="2" t="s">
        <v>598</v>
      </c>
      <c r="Q23" s="2" t="s">
        <v>598</v>
      </c>
      <c r="R23" s="2" t="s">
        <v>598</v>
      </c>
      <c r="S23" s="2" t="s">
        <v>598</v>
      </c>
      <c r="T23" s="2" t="s">
        <v>598</v>
      </c>
      <c r="U23" s="2" t="s">
        <v>598</v>
      </c>
      <c r="V23" s="2" t="s">
        <v>598</v>
      </c>
      <c r="W23" s="2" t="s">
        <v>598</v>
      </c>
      <c r="X23" s="2" t="s">
        <v>598</v>
      </c>
      <c r="Y23" s="2" t="s">
        <v>598</v>
      </c>
      <c r="Z23" s="2" t="s">
        <v>598</v>
      </c>
      <c r="AA23" s="2" t="s">
        <v>598</v>
      </c>
      <c r="AB23" s="2" t="s">
        <v>598</v>
      </c>
      <c r="AC23" s="2" t="s">
        <v>598</v>
      </c>
      <c r="AD23" s="2" t="s">
        <v>598</v>
      </c>
      <c r="AE23" s="2" t="s">
        <v>598</v>
      </c>
      <c r="AF23" s="2" t="s">
        <v>598</v>
      </c>
      <c r="AG23" s="2" t="s">
        <v>598</v>
      </c>
      <c r="AJ23" s="20">
        <f t="shared" si="0"/>
        <v>0</v>
      </c>
      <c r="AK23" s="20"/>
      <c r="AL23" s="20">
        <f t="shared" si="1"/>
        <v>0</v>
      </c>
      <c r="AM23" s="20" t="str">
        <f t="shared" si="2"/>
        <v/>
      </c>
      <c r="AN23" s="92" t="str">
        <f t="shared" si="3"/>
        <v/>
      </c>
      <c r="AQ23" s="2">
        <f t="shared" si="4"/>
        <v>0</v>
      </c>
    </row>
    <row r="24" spans="1:43" ht="15" customHeight="1" x14ac:dyDescent="0.25">
      <c r="A24" s="2" t="s">
        <v>33</v>
      </c>
      <c r="B24" s="2" t="s">
        <v>43</v>
      </c>
      <c r="C24" s="2">
        <v>2014</v>
      </c>
      <c r="D24" s="2" t="s">
        <v>598</v>
      </c>
      <c r="E24" s="2" t="s">
        <v>598</v>
      </c>
      <c r="F24" s="2" t="s">
        <v>598</v>
      </c>
      <c r="G24" s="2" t="s">
        <v>598</v>
      </c>
      <c r="H24" s="2" t="s">
        <v>598</v>
      </c>
      <c r="I24" s="2" t="s">
        <v>598</v>
      </c>
      <c r="J24" s="2" t="s">
        <v>598</v>
      </c>
      <c r="K24" s="2" t="s">
        <v>598</v>
      </c>
      <c r="L24" s="2" t="s">
        <v>598</v>
      </c>
      <c r="M24" s="2" t="s">
        <v>598</v>
      </c>
      <c r="N24" s="2" t="s">
        <v>598</v>
      </c>
      <c r="O24" s="2" t="s">
        <v>598</v>
      </c>
      <c r="P24" s="2" t="s">
        <v>598</v>
      </c>
      <c r="Q24" s="2" t="s">
        <v>598</v>
      </c>
      <c r="R24" s="2" t="s">
        <v>598</v>
      </c>
      <c r="S24" s="2" t="s">
        <v>598</v>
      </c>
      <c r="T24" s="2" t="s">
        <v>598</v>
      </c>
      <c r="U24" s="2" t="s">
        <v>598</v>
      </c>
      <c r="V24" s="2" t="s">
        <v>598</v>
      </c>
      <c r="W24" s="2" t="s">
        <v>598</v>
      </c>
      <c r="X24" s="2" t="s">
        <v>598</v>
      </c>
      <c r="Y24" s="2" t="s">
        <v>598</v>
      </c>
      <c r="Z24" s="2" t="s">
        <v>598</v>
      </c>
      <c r="AA24" s="2" t="s">
        <v>598</v>
      </c>
      <c r="AB24" s="2" t="s">
        <v>598</v>
      </c>
      <c r="AC24" s="2" t="s">
        <v>598</v>
      </c>
      <c r="AD24" s="2" t="s">
        <v>598</v>
      </c>
      <c r="AE24" s="2" t="s">
        <v>598</v>
      </c>
      <c r="AF24" s="2" t="s">
        <v>598</v>
      </c>
      <c r="AG24" s="2" t="s">
        <v>598</v>
      </c>
      <c r="AJ24" s="20">
        <f t="shared" si="0"/>
        <v>0</v>
      </c>
      <c r="AK24" s="20"/>
      <c r="AL24" s="20">
        <f t="shared" si="1"/>
        <v>0</v>
      </c>
      <c r="AM24" s="20" t="str">
        <f t="shared" si="2"/>
        <v/>
      </c>
      <c r="AN24" s="92" t="str">
        <f t="shared" si="3"/>
        <v/>
      </c>
      <c r="AQ24" s="2">
        <f t="shared" si="4"/>
        <v>0</v>
      </c>
    </row>
    <row r="25" spans="1:43" ht="15" customHeight="1" x14ac:dyDescent="0.25">
      <c r="A25" s="2" t="s">
        <v>44</v>
      </c>
      <c r="B25" s="2" t="s">
        <v>45</v>
      </c>
      <c r="C25" s="2">
        <v>2014</v>
      </c>
      <c r="D25" s="2" t="s">
        <v>598</v>
      </c>
      <c r="E25" s="2" t="s">
        <v>598</v>
      </c>
      <c r="F25" s="2" t="s">
        <v>598</v>
      </c>
      <c r="G25" s="2" t="s">
        <v>598</v>
      </c>
      <c r="H25" s="2" t="s">
        <v>598</v>
      </c>
      <c r="I25" s="2" t="s">
        <v>598</v>
      </c>
      <c r="J25" s="2" t="s">
        <v>598</v>
      </c>
      <c r="K25" s="2" t="s">
        <v>598</v>
      </c>
      <c r="L25" s="2" t="s">
        <v>598</v>
      </c>
      <c r="M25" s="2" t="s">
        <v>598</v>
      </c>
      <c r="N25" s="2" t="s">
        <v>598</v>
      </c>
      <c r="O25" s="2" t="s">
        <v>598</v>
      </c>
      <c r="P25" s="2" t="s">
        <v>598</v>
      </c>
      <c r="Q25" s="2" t="s">
        <v>598</v>
      </c>
      <c r="R25" s="2" t="s">
        <v>598</v>
      </c>
      <c r="S25" s="2" t="s">
        <v>598</v>
      </c>
      <c r="T25" s="2" t="s">
        <v>598</v>
      </c>
      <c r="U25" s="2" t="s">
        <v>598</v>
      </c>
      <c r="V25" s="2" t="s">
        <v>598</v>
      </c>
      <c r="W25" s="2" t="s">
        <v>598</v>
      </c>
      <c r="X25" s="2" t="s">
        <v>598</v>
      </c>
      <c r="Y25" s="2" t="s">
        <v>598</v>
      </c>
      <c r="Z25" s="2" t="s">
        <v>598</v>
      </c>
      <c r="AA25" s="2" t="s">
        <v>598</v>
      </c>
      <c r="AB25" s="2" t="s">
        <v>598</v>
      </c>
      <c r="AC25" s="2" t="s">
        <v>598</v>
      </c>
      <c r="AD25" s="2" t="s">
        <v>598</v>
      </c>
      <c r="AE25" s="2" t="s">
        <v>598</v>
      </c>
      <c r="AF25" s="2" t="s">
        <v>598</v>
      </c>
      <c r="AG25" s="2" t="s">
        <v>598</v>
      </c>
      <c r="AJ25" s="20">
        <f t="shared" si="0"/>
        <v>0</v>
      </c>
      <c r="AK25" s="20"/>
      <c r="AL25" s="20">
        <f t="shared" si="1"/>
        <v>0</v>
      </c>
      <c r="AM25" s="20" t="str">
        <f t="shared" si="2"/>
        <v/>
      </c>
      <c r="AN25" s="92" t="str">
        <f t="shared" si="3"/>
        <v/>
      </c>
      <c r="AQ25" s="2">
        <f t="shared" si="4"/>
        <v>0</v>
      </c>
    </row>
    <row r="26" spans="1:43" ht="15" customHeight="1" x14ac:dyDescent="0.25">
      <c r="A26" s="2" t="s">
        <v>44</v>
      </c>
      <c r="B26" s="2" t="s">
        <v>46</v>
      </c>
      <c r="C26" s="2">
        <v>2014</v>
      </c>
      <c r="D26" s="2">
        <v>113.36</v>
      </c>
      <c r="E26" s="2">
        <v>30.07</v>
      </c>
      <c r="F26" s="2" t="s">
        <v>598</v>
      </c>
      <c r="G26" s="2" t="s">
        <v>598</v>
      </c>
      <c r="H26" s="2" t="s">
        <v>598</v>
      </c>
      <c r="I26" s="2">
        <v>159.54</v>
      </c>
      <c r="J26" s="2" t="s">
        <v>598</v>
      </c>
      <c r="K26" s="2">
        <v>1.18</v>
      </c>
      <c r="L26" s="2" t="s">
        <v>598</v>
      </c>
      <c r="M26" s="2" t="s">
        <v>598</v>
      </c>
      <c r="N26" s="2" t="s">
        <v>598</v>
      </c>
      <c r="O26" s="2" t="s">
        <v>598</v>
      </c>
      <c r="P26" s="2">
        <v>0.68</v>
      </c>
      <c r="Q26" s="2" t="s">
        <v>598</v>
      </c>
      <c r="R26" s="2" t="s">
        <v>598</v>
      </c>
      <c r="S26" s="2" t="s">
        <v>598</v>
      </c>
      <c r="T26" s="2" t="s">
        <v>598</v>
      </c>
      <c r="U26" s="2" t="s">
        <v>598</v>
      </c>
      <c r="V26" s="2" t="s">
        <v>8</v>
      </c>
      <c r="W26" s="2" t="s">
        <v>598</v>
      </c>
      <c r="X26" s="2" t="s">
        <v>598</v>
      </c>
      <c r="Y26" s="2" t="s">
        <v>598</v>
      </c>
      <c r="Z26" s="2">
        <v>0.88</v>
      </c>
      <c r="AA26" s="2" t="s">
        <v>598</v>
      </c>
      <c r="AB26" s="2" t="s">
        <v>598</v>
      </c>
      <c r="AC26" s="2" t="s">
        <v>598</v>
      </c>
      <c r="AD26" s="2" t="s">
        <v>598</v>
      </c>
      <c r="AE26" s="2">
        <v>145.94</v>
      </c>
      <c r="AF26" s="2" t="s">
        <v>598</v>
      </c>
      <c r="AG26" s="2">
        <v>10.86</v>
      </c>
      <c r="AJ26" s="20">
        <f t="shared" si="0"/>
        <v>159.54000000000002</v>
      </c>
      <c r="AK26" s="20"/>
      <c r="AL26" s="20">
        <f t="shared" si="1"/>
        <v>113.36</v>
      </c>
      <c r="AM26" s="20">
        <f t="shared" si="2"/>
        <v>30.07</v>
      </c>
      <c r="AN26" s="92">
        <f t="shared" si="3"/>
        <v>0.89902218879277918</v>
      </c>
      <c r="AQ26" s="2">
        <f t="shared" si="4"/>
        <v>148.68</v>
      </c>
    </row>
    <row r="27" spans="1:43" ht="15" customHeight="1" x14ac:dyDescent="0.25">
      <c r="A27" s="2" t="s">
        <v>44</v>
      </c>
      <c r="B27" s="2" t="s">
        <v>47</v>
      </c>
      <c r="C27" s="2">
        <v>2014</v>
      </c>
      <c r="D27" s="2" t="s">
        <v>598</v>
      </c>
      <c r="E27" s="2" t="s">
        <v>598</v>
      </c>
      <c r="F27" s="2" t="s">
        <v>598</v>
      </c>
      <c r="G27" s="2" t="s">
        <v>598</v>
      </c>
      <c r="H27" s="2" t="s">
        <v>598</v>
      </c>
      <c r="I27" s="2" t="s">
        <v>598</v>
      </c>
      <c r="J27" s="2" t="s">
        <v>598</v>
      </c>
      <c r="K27" s="2" t="s">
        <v>598</v>
      </c>
      <c r="L27" s="2" t="s">
        <v>598</v>
      </c>
      <c r="M27" s="2" t="s">
        <v>598</v>
      </c>
      <c r="N27" s="2" t="s">
        <v>598</v>
      </c>
      <c r="O27" s="2" t="s">
        <v>598</v>
      </c>
      <c r="P27" s="2" t="s">
        <v>598</v>
      </c>
      <c r="Q27" s="2" t="s">
        <v>598</v>
      </c>
      <c r="R27" s="2" t="s">
        <v>598</v>
      </c>
      <c r="S27" s="2" t="s">
        <v>598</v>
      </c>
      <c r="T27" s="2" t="s">
        <v>598</v>
      </c>
      <c r="U27" s="2" t="s">
        <v>598</v>
      </c>
      <c r="V27" s="2" t="s">
        <v>598</v>
      </c>
      <c r="W27" s="2" t="s">
        <v>598</v>
      </c>
      <c r="X27" s="2" t="s">
        <v>598</v>
      </c>
      <c r="Y27" s="2" t="s">
        <v>598</v>
      </c>
      <c r="Z27" s="2" t="s">
        <v>598</v>
      </c>
      <c r="AA27" s="2" t="s">
        <v>598</v>
      </c>
      <c r="AB27" s="2" t="s">
        <v>598</v>
      </c>
      <c r="AC27" s="2" t="s">
        <v>598</v>
      </c>
      <c r="AD27" s="2" t="s">
        <v>598</v>
      </c>
      <c r="AE27" s="2" t="s">
        <v>598</v>
      </c>
      <c r="AF27" s="2" t="s">
        <v>598</v>
      </c>
      <c r="AG27" s="2" t="s">
        <v>598</v>
      </c>
      <c r="AJ27" s="20">
        <f t="shared" si="0"/>
        <v>0</v>
      </c>
      <c r="AK27" s="20"/>
      <c r="AL27" s="20">
        <f t="shared" si="1"/>
        <v>0</v>
      </c>
      <c r="AM27" s="20" t="str">
        <f t="shared" si="2"/>
        <v/>
      </c>
      <c r="AN27" s="92" t="str">
        <f t="shared" si="3"/>
        <v/>
      </c>
      <c r="AQ27" s="2">
        <f t="shared" si="4"/>
        <v>0</v>
      </c>
    </row>
    <row r="28" spans="1:43" ht="15" customHeight="1" x14ac:dyDescent="0.25">
      <c r="A28" s="2" t="s">
        <v>48</v>
      </c>
      <c r="B28" s="2" t="s">
        <v>49</v>
      </c>
      <c r="C28" s="2">
        <v>2014</v>
      </c>
      <c r="D28" s="2" t="s">
        <v>598</v>
      </c>
      <c r="E28" s="2" t="s">
        <v>598</v>
      </c>
      <c r="F28" s="2" t="s">
        <v>598</v>
      </c>
      <c r="G28" s="2" t="s">
        <v>598</v>
      </c>
      <c r="H28" s="2" t="s">
        <v>598</v>
      </c>
      <c r="I28" s="2" t="s">
        <v>598</v>
      </c>
      <c r="J28" s="2" t="s">
        <v>598</v>
      </c>
      <c r="K28" s="2" t="s">
        <v>598</v>
      </c>
      <c r="L28" s="2" t="s">
        <v>598</v>
      </c>
      <c r="M28" s="2" t="s">
        <v>598</v>
      </c>
      <c r="N28" s="2" t="s">
        <v>598</v>
      </c>
      <c r="O28" s="2" t="s">
        <v>598</v>
      </c>
      <c r="P28" s="2" t="s">
        <v>598</v>
      </c>
      <c r="Q28" s="2" t="s">
        <v>598</v>
      </c>
      <c r="R28" s="2" t="s">
        <v>598</v>
      </c>
      <c r="S28" s="2" t="s">
        <v>598</v>
      </c>
      <c r="T28" s="2" t="s">
        <v>598</v>
      </c>
      <c r="U28" s="2" t="s">
        <v>598</v>
      </c>
      <c r="V28" s="2" t="s">
        <v>598</v>
      </c>
      <c r="W28" s="2" t="s">
        <v>598</v>
      </c>
      <c r="X28" s="2" t="s">
        <v>598</v>
      </c>
      <c r="Y28" s="2" t="s">
        <v>598</v>
      </c>
      <c r="Z28" s="2" t="s">
        <v>598</v>
      </c>
      <c r="AA28" s="2" t="s">
        <v>598</v>
      </c>
      <c r="AB28" s="2" t="s">
        <v>598</v>
      </c>
      <c r="AC28" s="2" t="s">
        <v>598</v>
      </c>
      <c r="AD28" s="2" t="s">
        <v>598</v>
      </c>
      <c r="AE28" s="2" t="s">
        <v>598</v>
      </c>
      <c r="AF28" s="2" t="s">
        <v>598</v>
      </c>
      <c r="AG28" s="2" t="s">
        <v>598</v>
      </c>
      <c r="AJ28" s="20">
        <f t="shared" si="0"/>
        <v>0</v>
      </c>
      <c r="AK28" s="20"/>
      <c r="AL28" s="20">
        <f t="shared" si="1"/>
        <v>0</v>
      </c>
      <c r="AM28" s="20" t="str">
        <f t="shared" si="2"/>
        <v/>
      </c>
      <c r="AN28" s="92" t="str">
        <f t="shared" si="3"/>
        <v/>
      </c>
      <c r="AQ28" s="2">
        <f t="shared" si="4"/>
        <v>0</v>
      </c>
    </row>
    <row r="29" spans="1:43" ht="15" customHeight="1" x14ac:dyDescent="0.25">
      <c r="A29" s="2" t="s">
        <v>48</v>
      </c>
      <c r="B29" s="2" t="s">
        <v>50</v>
      </c>
      <c r="C29" s="2">
        <v>2014</v>
      </c>
      <c r="D29" s="2" t="s">
        <v>598</v>
      </c>
      <c r="E29" s="2" t="s">
        <v>598</v>
      </c>
      <c r="F29" s="2" t="s">
        <v>598</v>
      </c>
      <c r="G29" s="2" t="s">
        <v>598</v>
      </c>
      <c r="H29" s="2" t="s">
        <v>598</v>
      </c>
      <c r="I29" s="2" t="s">
        <v>598</v>
      </c>
      <c r="J29" s="2" t="s">
        <v>598</v>
      </c>
      <c r="K29" s="2" t="s">
        <v>598</v>
      </c>
      <c r="L29" s="2" t="s">
        <v>598</v>
      </c>
      <c r="M29" s="2" t="s">
        <v>598</v>
      </c>
      <c r="N29" s="2" t="s">
        <v>598</v>
      </c>
      <c r="O29" s="2" t="s">
        <v>598</v>
      </c>
      <c r="P29" s="2" t="s">
        <v>598</v>
      </c>
      <c r="Q29" s="2" t="s">
        <v>598</v>
      </c>
      <c r="R29" s="2" t="s">
        <v>598</v>
      </c>
      <c r="S29" s="2" t="s">
        <v>598</v>
      </c>
      <c r="T29" s="2" t="s">
        <v>598</v>
      </c>
      <c r="U29" s="2" t="s">
        <v>598</v>
      </c>
      <c r="V29" s="2" t="s">
        <v>598</v>
      </c>
      <c r="W29" s="2" t="s">
        <v>598</v>
      </c>
      <c r="X29" s="2" t="s">
        <v>598</v>
      </c>
      <c r="Y29" s="2" t="s">
        <v>598</v>
      </c>
      <c r="Z29" s="2" t="s">
        <v>598</v>
      </c>
      <c r="AA29" s="2" t="s">
        <v>598</v>
      </c>
      <c r="AB29" s="2" t="s">
        <v>598</v>
      </c>
      <c r="AC29" s="2" t="s">
        <v>598</v>
      </c>
      <c r="AD29" s="2" t="s">
        <v>598</v>
      </c>
      <c r="AE29" s="2" t="s">
        <v>598</v>
      </c>
      <c r="AF29" s="2" t="s">
        <v>598</v>
      </c>
      <c r="AG29" s="2" t="s">
        <v>598</v>
      </c>
      <c r="AJ29" s="20">
        <f t="shared" si="0"/>
        <v>0</v>
      </c>
      <c r="AK29" s="20"/>
      <c r="AL29" s="20">
        <f t="shared" si="1"/>
        <v>0</v>
      </c>
      <c r="AM29" s="20" t="str">
        <f t="shared" si="2"/>
        <v/>
      </c>
      <c r="AN29" s="92" t="str">
        <f t="shared" si="3"/>
        <v/>
      </c>
      <c r="AQ29" s="2">
        <f t="shared" si="4"/>
        <v>0</v>
      </c>
    </row>
    <row r="30" spans="1:43" ht="15" customHeight="1" x14ac:dyDescent="0.25">
      <c r="A30" s="2" t="s">
        <v>51</v>
      </c>
      <c r="B30" s="2" t="s">
        <v>52</v>
      </c>
      <c r="C30" s="2">
        <v>2014</v>
      </c>
      <c r="D30" s="2">
        <v>154.85300000000001</v>
      </c>
      <c r="E30" s="2">
        <v>36.593000000000004</v>
      </c>
      <c r="F30" s="2" t="s">
        <v>598</v>
      </c>
      <c r="G30" s="2" t="s">
        <v>598</v>
      </c>
      <c r="H30" s="2" t="s">
        <v>598</v>
      </c>
      <c r="I30" s="2">
        <v>213.744</v>
      </c>
      <c r="J30" s="2" t="s">
        <v>598</v>
      </c>
      <c r="K30" s="2">
        <v>1.0269999999999999</v>
      </c>
      <c r="L30" s="2" t="s">
        <v>598</v>
      </c>
      <c r="M30" s="2" t="s">
        <v>598</v>
      </c>
      <c r="N30" s="2" t="s">
        <v>598</v>
      </c>
      <c r="O30" s="2" t="s">
        <v>598</v>
      </c>
      <c r="P30" s="2" t="s">
        <v>598</v>
      </c>
      <c r="Q30" s="2" t="s">
        <v>598</v>
      </c>
      <c r="R30" s="2" t="s">
        <v>598</v>
      </c>
      <c r="S30" s="2" t="s">
        <v>598</v>
      </c>
      <c r="T30" s="2" t="s">
        <v>598</v>
      </c>
      <c r="U30" s="2" t="s">
        <v>598</v>
      </c>
      <c r="V30" s="2" t="s">
        <v>598</v>
      </c>
      <c r="W30" s="2" t="s">
        <v>598</v>
      </c>
      <c r="X30" s="2" t="s">
        <v>598</v>
      </c>
      <c r="Y30" s="2" t="s">
        <v>598</v>
      </c>
      <c r="Z30" s="2" t="s">
        <v>598</v>
      </c>
      <c r="AA30" s="2" t="s">
        <v>598</v>
      </c>
      <c r="AB30" s="2" t="s">
        <v>598</v>
      </c>
      <c r="AC30" s="2" t="s">
        <v>598</v>
      </c>
      <c r="AD30" s="2" t="s">
        <v>598</v>
      </c>
      <c r="AE30" s="2">
        <v>212.71700000000001</v>
      </c>
      <c r="AF30" s="2" t="s">
        <v>598</v>
      </c>
      <c r="AG30" s="2" t="s">
        <v>598</v>
      </c>
      <c r="AJ30" s="20">
        <f t="shared" si="0"/>
        <v>213.744</v>
      </c>
      <c r="AK30" s="20"/>
      <c r="AL30" s="20">
        <f t="shared" si="1"/>
        <v>154.85300000000001</v>
      </c>
      <c r="AM30" s="20">
        <f t="shared" si="2"/>
        <v>36.593000000000004</v>
      </c>
      <c r="AN30" s="92">
        <f t="shared" si="3"/>
        <v>0.89567894303465845</v>
      </c>
      <c r="AQ30" s="2">
        <f t="shared" si="4"/>
        <v>213.744</v>
      </c>
    </row>
    <row r="31" spans="1:43" ht="15" customHeight="1" x14ac:dyDescent="0.25">
      <c r="A31" s="2" t="s">
        <v>51</v>
      </c>
      <c r="B31" s="2" t="s">
        <v>53</v>
      </c>
      <c r="C31" s="2">
        <v>2014</v>
      </c>
      <c r="D31" s="2" t="s">
        <v>598</v>
      </c>
      <c r="E31" s="2" t="s">
        <v>598</v>
      </c>
      <c r="F31" s="2" t="s">
        <v>598</v>
      </c>
      <c r="G31" s="2" t="s">
        <v>598</v>
      </c>
      <c r="H31" s="2" t="s">
        <v>598</v>
      </c>
      <c r="I31" s="2" t="s">
        <v>598</v>
      </c>
      <c r="J31" s="2" t="s">
        <v>598</v>
      </c>
      <c r="K31" s="2" t="s">
        <v>598</v>
      </c>
      <c r="L31" s="2" t="s">
        <v>598</v>
      </c>
      <c r="M31" s="2" t="s">
        <v>598</v>
      </c>
      <c r="N31" s="2" t="s">
        <v>598</v>
      </c>
      <c r="O31" s="2" t="s">
        <v>598</v>
      </c>
      <c r="P31" s="2" t="s">
        <v>598</v>
      </c>
      <c r="Q31" s="2" t="s">
        <v>598</v>
      </c>
      <c r="R31" s="2" t="s">
        <v>598</v>
      </c>
      <c r="S31" s="2" t="s">
        <v>598</v>
      </c>
      <c r="T31" s="2" t="s">
        <v>598</v>
      </c>
      <c r="U31" s="2" t="s">
        <v>598</v>
      </c>
      <c r="V31" s="2" t="s">
        <v>598</v>
      </c>
      <c r="W31" s="2" t="s">
        <v>598</v>
      </c>
      <c r="X31" s="2" t="s">
        <v>598</v>
      </c>
      <c r="Y31" s="2" t="s">
        <v>598</v>
      </c>
      <c r="Z31" s="2" t="s">
        <v>598</v>
      </c>
      <c r="AA31" s="2" t="s">
        <v>598</v>
      </c>
      <c r="AB31" s="2" t="s">
        <v>598</v>
      </c>
      <c r="AC31" s="2" t="s">
        <v>598</v>
      </c>
      <c r="AD31" s="2" t="s">
        <v>598</v>
      </c>
      <c r="AE31" s="2" t="s">
        <v>598</v>
      </c>
      <c r="AF31" s="2" t="s">
        <v>598</v>
      </c>
      <c r="AG31" s="2" t="s">
        <v>598</v>
      </c>
      <c r="AJ31" s="20">
        <f t="shared" si="0"/>
        <v>0</v>
      </c>
      <c r="AK31" s="20"/>
      <c r="AL31" s="20">
        <f t="shared" si="1"/>
        <v>0</v>
      </c>
      <c r="AM31" s="20" t="str">
        <f t="shared" si="2"/>
        <v/>
      </c>
      <c r="AN31" s="92" t="str">
        <f t="shared" si="3"/>
        <v/>
      </c>
      <c r="AQ31" s="2">
        <f t="shared" si="4"/>
        <v>0</v>
      </c>
    </row>
    <row r="32" spans="1:43" ht="15" customHeight="1" x14ac:dyDescent="0.25">
      <c r="A32" s="2" t="s">
        <v>51</v>
      </c>
      <c r="B32" s="2" t="s">
        <v>54</v>
      </c>
      <c r="C32" s="2">
        <v>2014</v>
      </c>
      <c r="D32" s="2" t="s">
        <v>598</v>
      </c>
      <c r="E32" s="2" t="s">
        <v>598</v>
      </c>
      <c r="F32" s="2" t="s">
        <v>598</v>
      </c>
      <c r="G32" s="2" t="s">
        <v>598</v>
      </c>
      <c r="H32" s="2" t="s">
        <v>598</v>
      </c>
      <c r="I32" s="2" t="s">
        <v>598</v>
      </c>
      <c r="J32" s="2" t="s">
        <v>598</v>
      </c>
      <c r="K32" s="2" t="s">
        <v>598</v>
      </c>
      <c r="L32" s="2" t="s">
        <v>598</v>
      </c>
      <c r="M32" s="2" t="s">
        <v>598</v>
      </c>
      <c r="N32" s="2" t="s">
        <v>598</v>
      </c>
      <c r="O32" s="2" t="s">
        <v>598</v>
      </c>
      <c r="P32" s="2" t="s">
        <v>598</v>
      </c>
      <c r="Q32" s="2" t="s">
        <v>598</v>
      </c>
      <c r="R32" s="2" t="s">
        <v>598</v>
      </c>
      <c r="S32" s="2" t="s">
        <v>598</v>
      </c>
      <c r="T32" s="2" t="s">
        <v>598</v>
      </c>
      <c r="U32" s="2" t="s">
        <v>598</v>
      </c>
      <c r="V32" s="2" t="s">
        <v>598</v>
      </c>
      <c r="W32" s="2" t="s">
        <v>598</v>
      </c>
      <c r="X32" s="2" t="s">
        <v>598</v>
      </c>
      <c r="Y32" s="2" t="s">
        <v>598</v>
      </c>
      <c r="Z32" s="2" t="s">
        <v>598</v>
      </c>
      <c r="AA32" s="2" t="s">
        <v>598</v>
      </c>
      <c r="AB32" s="2" t="s">
        <v>598</v>
      </c>
      <c r="AC32" s="2" t="s">
        <v>598</v>
      </c>
      <c r="AD32" s="2" t="s">
        <v>598</v>
      </c>
      <c r="AE32" s="2" t="s">
        <v>598</v>
      </c>
      <c r="AF32" s="2" t="s">
        <v>598</v>
      </c>
      <c r="AG32" s="2" t="s">
        <v>598</v>
      </c>
      <c r="AJ32" s="20">
        <f t="shared" si="0"/>
        <v>0</v>
      </c>
      <c r="AK32" s="20"/>
      <c r="AL32" s="20">
        <f t="shared" si="1"/>
        <v>0</v>
      </c>
      <c r="AM32" s="20" t="str">
        <f t="shared" si="2"/>
        <v/>
      </c>
      <c r="AN32" s="92" t="str">
        <f t="shared" si="3"/>
        <v/>
      </c>
      <c r="AQ32" s="2">
        <f t="shared" si="4"/>
        <v>0</v>
      </c>
    </row>
    <row r="33" spans="1:43" ht="15" customHeight="1" x14ac:dyDescent="0.25">
      <c r="A33" s="2" t="s">
        <v>55</v>
      </c>
      <c r="B33" s="2" t="s">
        <v>56</v>
      </c>
      <c r="C33" s="2">
        <v>2014</v>
      </c>
      <c r="D33" s="2">
        <v>572.66099999999994</v>
      </c>
      <c r="E33" s="2">
        <v>110.41800000000001</v>
      </c>
      <c r="F33" s="2" t="s">
        <v>598</v>
      </c>
      <c r="G33" s="2" t="s">
        <v>598</v>
      </c>
      <c r="H33" s="2" t="s">
        <v>598</v>
      </c>
      <c r="I33" s="2">
        <v>792.91800000000001</v>
      </c>
      <c r="J33" s="2" t="s">
        <v>598</v>
      </c>
      <c r="K33" s="2" t="s">
        <v>598</v>
      </c>
      <c r="L33" s="2">
        <v>8.0869999999999997</v>
      </c>
      <c r="M33" s="2" t="s">
        <v>598</v>
      </c>
      <c r="N33" s="2" t="s">
        <v>598</v>
      </c>
      <c r="O33" s="2" t="s">
        <v>598</v>
      </c>
      <c r="P33" s="2">
        <v>386.44799999999998</v>
      </c>
      <c r="Q33" s="2">
        <v>30.905999999999999</v>
      </c>
      <c r="R33" s="2">
        <v>47.165999999999997</v>
      </c>
      <c r="S33" s="2" t="s">
        <v>598</v>
      </c>
      <c r="T33" s="2" t="s">
        <v>598</v>
      </c>
      <c r="U33" s="2" t="s">
        <v>598</v>
      </c>
      <c r="V33" s="2" t="s">
        <v>598</v>
      </c>
      <c r="W33" s="2" t="s">
        <v>598</v>
      </c>
      <c r="X33" s="2" t="s">
        <v>598</v>
      </c>
      <c r="Y33" s="2" t="s">
        <v>598</v>
      </c>
      <c r="Z33" s="2" t="s">
        <v>598</v>
      </c>
      <c r="AA33" s="2" t="s">
        <v>598</v>
      </c>
      <c r="AB33" s="2" t="s">
        <v>598</v>
      </c>
      <c r="AC33" s="2" t="s">
        <v>598</v>
      </c>
      <c r="AD33" s="2" t="s">
        <v>598</v>
      </c>
      <c r="AE33" s="2">
        <v>313.63</v>
      </c>
      <c r="AF33" s="2" t="s">
        <v>598</v>
      </c>
      <c r="AG33" s="2">
        <v>6.681</v>
      </c>
      <c r="AJ33" s="20">
        <f t="shared" si="0"/>
        <v>792.91800000000001</v>
      </c>
      <c r="AK33" s="20"/>
      <c r="AL33" s="20">
        <f t="shared" si="1"/>
        <v>572.66099999999994</v>
      </c>
      <c r="AM33" s="20">
        <f t="shared" si="2"/>
        <v>110.41800000000001</v>
      </c>
      <c r="AN33" s="92">
        <f t="shared" si="3"/>
        <v>0.86147495705735011</v>
      </c>
      <c r="AQ33" s="2">
        <f t="shared" si="4"/>
        <v>786.23699999999997</v>
      </c>
    </row>
    <row r="34" spans="1:43" ht="15" customHeight="1" x14ac:dyDescent="0.25">
      <c r="A34" s="2" t="s">
        <v>55</v>
      </c>
      <c r="B34" s="2" t="s">
        <v>57</v>
      </c>
      <c r="C34" s="2">
        <v>2014</v>
      </c>
      <c r="D34" s="2" t="s">
        <v>598</v>
      </c>
      <c r="E34" s="2" t="s">
        <v>598</v>
      </c>
      <c r="F34" s="2" t="s">
        <v>598</v>
      </c>
      <c r="G34" s="2" t="s">
        <v>598</v>
      </c>
      <c r="H34" s="2" t="s">
        <v>598</v>
      </c>
      <c r="I34" s="2" t="s">
        <v>598</v>
      </c>
      <c r="J34" s="2" t="s">
        <v>598</v>
      </c>
      <c r="K34" s="2" t="s">
        <v>598</v>
      </c>
      <c r="L34" s="2" t="s">
        <v>598</v>
      </c>
      <c r="M34" s="2" t="s">
        <v>598</v>
      </c>
      <c r="N34" s="2" t="s">
        <v>598</v>
      </c>
      <c r="O34" s="2" t="s">
        <v>598</v>
      </c>
      <c r="P34" s="2" t="s">
        <v>598</v>
      </c>
      <c r="Q34" s="2" t="s">
        <v>598</v>
      </c>
      <c r="R34" s="2" t="s">
        <v>598</v>
      </c>
      <c r="S34" s="2" t="s">
        <v>598</v>
      </c>
      <c r="T34" s="2" t="s">
        <v>598</v>
      </c>
      <c r="U34" s="2" t="s">
        <v>598</v>
      </c>
      <c r="V34" s="2" t="s">
        <v>598</v>
      </c>
      <c r="W34" s="2" t="s">
        <v>598</v>
      </c>
      <c r="X34" s="2" t="s">
        <v>598</v>
      </c>
      <c r="Y34" s="2" t="s">
        <v>598</v>
      </c>
      <c r="Z34" s="2" t="s">
        <v>598</v>
      </c>
      <c r="AA34" s="2" t="s">
        <v>598</v>
      </c>
      <c r="AB34" s="2" t="s">
        <v>598</v>
      </c>
      <c r="AC34" s="2" t="s">
        <v>598</v>
      </c>
      <c r="AD34" s="2" t="s">
        <v>598</v>
      </c>
      <c r="AE34" s="2" t="s">
        <v>598</v>
      </c>
      <c r="AF34" s="2" t="s">
        <v>598</v>
      </c>
      <c r="AG34" s="2" t="s">
        <v>598</v>
      </c>
      <c r="AJ34" s="20">
        <f t="shared" si="0"/>
        <v>0</v>
      </c>
      <c r="AK34" s="20"/>
      <c r="AL34" s="20">
        <f t="shared" si="1"/>
        <v>0</v>
      </c>
      <c r="AM34" s="20" t="str">
        <f t="shared" si="2"/>
        <v/>
      </c>
      <c r="AN34" s="92" t="str">
        <f t="shared" si="3"/>
        <v/>
      </c>
      <c r="AQ34" s="2">
        <f t="shared" si="4"/>
        <v>0</v>
      </c>
    </row>
    <row r="35" spans="1:43" ht="15" customHeight="1" x14ac:dyDescent="0.25">
      <c r="A35" s="2" t="s">
        <v>58</v>
      </c>
      <c r="B35" s="2" t="s">
        <v>59</v>
      </c>
      <c r="C35" s="2">
        <v>2014</v>
      </c>
      <c r="D35" s="2" t="s">
        <v>598</v>
      </c>
      <c r="E35" s="2" t="s">
        <v>598</v>
      </c>
      <c r="F35" s="2" t="s">
        <v>598</v>
      </c>
      <c r="G35" s="2" t="s">
        <v>598</v>
      </c>
      <c r="H35" s="2" t="s">
        <v>598</v>
      </c>
      <c r="I35" s="2" t="s">
        <v>598</v>
      </c>
      <c r="J35" s="2" t="s">
        <v>598</v>
      </c>
      <c r="K35" s="2" t="s">
        <v>598</v>
      </c>
      <c r="L35" s="2" t="s">
        <v>598</v>
      </c>
      <c r="M35" s="2" t="s">
        <v>598</v>
      </c>
      <c r="N35" s="2" t="s">
        <v>598</v>
      </c>
      <c r="O35" s="2" t="s">
        <v>598</v>
      </c>
      <c r="P35" s="2" t="s">
        <v>598</v>
      </c>
      <c r="Q35" s="2" t="s">
        <v>598</v>
      </c>
      <c r="R35" s="2" t="s">
        <v>598</v>
      </c>
      <c r="S35" s="2" t="s">
        <v>598</v>
      </c>
      <c r="T35" s="2" t="s">
        <v>598</v>
      </c>
      <c r="U35" s="2" t="s">
        <v>598</v>
      </c>
      <c r="V35" s="2" t="s">
        <v>598</v>
      </c>
      <c r="W35" s="2" t="s">
        <v>598</v>
      </c>
      <c r="X35" s="2" t="s">
        <v>598</v>
      </c>
      <c r="Y35" s="2" t="s">
        <v>598</v>
      </c>
      <c r="Z35" s="2" t="s">
        <v>598</v>
      </c>
      <c r="AA35" s="2" t="s">
        <v>598</v>
      </c>
      <c r="AB35" s="2" t="s">
        <v>598</v>
      </c>
      <c r="AC35" s="2" t="s">
        <v>598</v>
      </c>
      <c r="AD35" s="2" t="s">
        <v>598</v>
      </c>
      <c r="AE35" s="2" t="s">
        <v>598</v>
      </c>
      <c r="AF35" s="2" t="s">
        <v>598</v>
      </c>
      <c r="AG35" s="2" t="s">
        <v>598</v>
      </c>
      <c r="AJ35" s="20">
        <f t="shared" si="0"/>
        <v>0</v>
      </c>
      <c r="AK35" s="20"/>
      <c r="AL35" s="20">
        <f t="shared" si="1"/>
        <v>0</v>
      </c>
      <c r="AM35" s="20" t="str">
        <f t="shared" si="2"/>
        <v/>
      </c>
      <c r="AN35" s="92" t="str">
        <f t="shared" si="3"/>
        <v/>
      </c>
      <c r="AQ35" s="2">
        <f t="shared" si="4"/>
        <v>0</v>
      </c>
    </row>
    <row r="36" spans="1:43"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T36" s="2" t="s">
        <v>599</v>
      </c>
      <c r="U36" s="2" t="s">
        <v>599</v>
      </c>
      <c r="V36" s="2" t="s">
        <v>599</v>
      </c>
      <c r="W36" s="2" t="s">
        <v>599</v>
      </c>
      <c r="X36" s="2" t="s">
        <v>599</v>
      </c>
      <c r="Y36" s="2" t="s">
        <v>599</v>
      </c>
      <c r="Z36" s="2" t="s">
        <v>599</v>
      </c>
      <c r="AA36" s="2" t="s">
        <v>599</v>
      </c>
      <c r="AB36" s="2" t="s">
        <v>599</v>
      </c>
      <c r="AC36" s="2" t="s">
        <v>599</v>
      </c>
      <c r="AD36" s="2" t="s">
        <v>599</v>
      </c>
      <c r="AE36" s="2" t="s">
        <v>599</v>
      </c>
      <c r="AF36" s="2" t="s">
        <v>599</v>
      </c>
      <c r="AG36" s="2" t="s">
        <v>599</v>
      </c>
      <c r="AJ36" s="20">
        <f t="shared" si="0"/>
        <v>0</v>
      </c>
      <c r="AK36" s="20"/>
      <c r="AL36" s="20">
        <f t="shared" si="1"/>
        <v>0</v>
      </c>
      <c r="AM36" s="20" t="str">
        <f t="shared" si="2"/>
        <v/>
      </c>
      <c r="AN36" s="92" t="str">
        <f t="shared" si="3"/>
        <v/>
      </c>
      <c r="AQ36" s="2">
        <f t="shared" si="4"/>
        <v>0</v>
      </c>
    </row>
    <row r="37" spans="1:43"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T37" s="2" t="s">
        <v>599</v>
      </c>
      <c r="U37" s="2" t="s">
        <v>599</v>
      </c>
      <c r="V37" s="2" t="s">
        <v>599</v>
      </c>
      <c r="W37" s="2" t="s">
        <v>599</v>
      </c>
      <c r="X37" s="2" t="s">
        <v>599</v>
      </c>
      <c r="Y37" s="2" t="s">
        <v>599</v>
      </c>
      <c r="Z37" s="2" t="s">
        <v>599</v>
      </c>
      <c r="AA37" s="2" t="s">
        <v>599</v>
      </c>
      <c r="AB37" s="2" t="s">
        <v>599</v>
      </c>
      <c r="AC37" s="2" t="s">
        <v>599</v>
      </c>
      <c r="AD37" s="2" t="s">
        <v>599</v>
      </c>
      <c r="AE37" s="2" t="s">
        <v>599</v>
      </c>
      <c r="AF37" s="2" t="s">
        <v>599</v>
      </c>
      <c r="AG37" s="2" t="s">
        <v>599</v>
      </c>
      <c r="AJ37" s="20">
        <f t="shared" si="0"/>
        <v>0</v>
      </c>
      <c r="AK37" s="20"/>
      <c r="AL37" s="20">
        <f t="shared" si="1"/>
        <v>0</v>
      </c>
      <c r="AM37" s="20" t="str">
        <f t="shared" si="2"/>
        <v/>
      </c>
      <c r="AN37" s="92" t="str">
        <f t="shared" si="3"/>
        <v/>
      </c>
      <c r="AQ37" s="2">
        <f t="shared" si="4"/>
        <v>0</v>
      </c>
    </row>
    <row r="38" spans="1:43" ht="15" customHeight="1" x14ac:dyDescent="0.25">
      <c r="A38" s="2" t="s">
        <v>63</v>
      </c>
      <c r="B38" s="2" t="s">
        <v>64</v>
      </c>
      <c r="C38" s="2">
        <v>2014</v>
      </c>
      <c r="D38" s="2" t="s">
        <v>598</v>
      </c>
      <c r="E38" s="2" t="s">
        <v>598</v>
      </c>
      <c r="F38" s="2" t="s">
        <v>598</v>
      </c>
      <c r="G38" s="2" t="s">
        <v>598</v>
      </c>
      <c r="H38" s="2" t="s">
        <v>598</v>
      </c>
      <c r="I38" s="2" t="s">
        <v>598</v>
      </c>
      <c r="J38" s="2" t="s">
        <v>598</v>
      </c>
      <c r="K38" s="2" t="s">
        <v>598</v>
      </c>
      <c r="L38" s="2" t="s">
        <v>598</v>
      </c>
      <c r="M38" s="2" t="s">
        <v>598</v>
      </c>
      <c r="N38" s="2" t="s">
        <v>598</v>
      </c>
      <c r="O38" s="2" t="s">
        <v>598</v>
      </c>
      <c r="P38" s="2" t="s">
        <v>598</v>
      </c>
      <c r="Q38" s="2" t="s">
        <v>598</v>
      </c>
      <c r="R38" s="2" t="s">
        <v>598</v>
      </c>
      <c r="S38" s="2" t="s">
        <v>598</v>
      </c>
      <c r="T38" s="2" t="s">
        <v>598</v>
      </c>
      <c r="U38" s="2" t="s">
        <v>598</v>
      </c>
      <c r="V38" s="2" t="s">
        <v>598</v>
      </c>
      <c r="W38" s="2" t="s">
        <v>598</v>
      </c>
      <c r="X38" s="2" t="s">
        <v>598</v>
      </c>
      <c r="Y38" s="2" t="s">
        <v>598</v>
      </c>
      <c r="Z38" s="2" t="s">
        <v>598</v>
      </c>
      <c r="AA38" s="2" t="s">
        <v>598</v>
      </c>
      <c r="AB38" s="2" t="s">
        <v>598</v>
      </c>
      <c r="AC38" s="2" t="s">
        <v>598</v>
      </c>
      <c r="AD38" s="2" t="s">
        <v>598</v>
      </c>
      <c r="AE38" s="2" t="s">
        <v>598</v>
      </c>
      <c r="AF38" s="2" t="s">
        <v>598</v>
      </c>
      <c r="AG38" s="2" t="s">
        <v>598</v>
      </c>
      <c r="AJ38" s="20">
        <f t="shared" si="0"/>
        <v>0</v>
      </c>
      <c r="AK38" s="20"/>
      <c r="AL38" s="20">
        <f t="shared" si="1"/>
        <v>0</v>
      </c>
      <c r="AM38" s="20" t="str">
        <f t="shared" si="2"/>
        <v/>
      </c>
      <c r="AN38" s="92" t="str">
        <f t="shared" si="3"/>
        <v/>
      </c>
      <c r="AQ38" s="2">
        <f t="shared" si="4"/>
        <v>0</v>
      </c>
    </row>
    <row r="39" spans="1:43" ht="15" customHeight="1" x14ac:dyDescent="0.25">
      <c r="A39" s="2" t="s">
        <v>65</v>
      </c>
      <c r="B39" s="2" t="s">
        <v>66</v>
      </c>
      <c r="C39" s="2">
        <v>2014</v>
      </c>
      <c r="D39" s="2" t="s">
        <v>598</v>
      </c>
      <c r="E39" s="2" t="s">
        <v>598</v>
      </c>
      <c r="F39" s="2" t="s">
        <v>598</v>
      </c>
      <c r="G39" s="2" t="s">
        <v>598</v>
      </c>
      <c r="H39" s="2" t="s">
        <v>598</v>
      </c>
      <c r="I39" s="2" t="s">
        <v>598</v>
      </c>
      <c r="J39" s="2" t="s">
        <v>598</v>
      </c>
      <c r="K39" s="2" t="s">
        <v>598</v>
      </c>
      <c r="L39" s="2" t="s">
        <v>598</v>
      </c>
      <c r="M39" s="2" t="s">
        <v>598</v>
      </c>
      <c r="N39" s="2" t="s">
        <v>598</v>
      </c>
      <c r="O39" s="2" t="s">
        <v>598</v>
      </c>
      <c r="P39" s="2" t="s">
        <v>598</v>
      </c>
      <c r="Q39" s="2" t="s">
        <v>598</v>
      </c>
      <c r="R39" s="2" t="s">
        <v>598</v>
      </c>
      <c r="S39" s="2" t="s">
        <v>598</v>
      </c>
      <c r="T39" s="2" t="s">
        <v>598</v>
      </c>
      <c r="U39" s="2" t="s">
        <v>598</v>
      </c>
      <c r="V39" s="2" t="s">
        <v>598</v>
      </c>
      <c r="W39" s="2" t="s">
        <v>598</v>
      </c>
      <c r="X39" s="2" t="s">
        <v>598</v>
      </c>
      <c r="Y39" s="2" t="s">
        <v>598</v>
      </c>
      <c r="Z39" s="2" t="s">
        <v>598</v>
      </c>
      <c r="AA39" s="2" t="s">
        <v>598</v>
      </c>
      <c r="AB39" s="2" t="s">
        <v>598</v>
      </c>
      <c r="AC39" s="2" t="s">
        <v>598</v>
      </c>
      <c r="AD39" s="2" t="s">
        <v>598</v>
      </c>
      <c r="AE39" s="2" t="s">
        <v>598</v>
      </c>
      <c r="AF39" s="2" t="s">
        <v>598</v>
      </c>
      <c r="AG39" s="2" t="s">
        <v>598</v>
      </c>
      <c r="AJ39" s="20">
        <f t="shared" si="0"/>
        <v>0</v>
      </c>
      <c r="AK39" s="20"/>
      <c r="AL39" s="20">
        <f t="shared" si="1"/>
        <v>0</v>
      </c>
      <c r="AM39" s="20" t="str">
        <f t="shared" si="2"/>
        <v/>
      </c>
      <c r="AN39" s="92" t="str">
        <f t="shared" si="3"/>
        <v/>
      </c>
      <c r="AQ39" s="2">
        <f t="shared" si="4"/>
        <v>0</v>
      </c>
    </row>
    <row r="40" spans="1:43" ht="15" customHeight="1" x14ac:dyDescent="0.25">
      <c r="A40" s="2" t="s">
        <v>65</v>
      </c>
      <c r="B40" s="2" t="s">
        <v>67</v>
      </c>
      <c r="C40" s="2">
        <v>2014</v>
      </c>
      <c r="D40" s="2">
        <v>308.75</v>
      </c>
      <c r="E40" s="2">
        <v>82.971000000000004</v>
      </c>
      <c r="F40" s="2" t="s">
        <v>598</v>
      </c>
      <c r="G40" s="2" t="s">
        <v>598</v>
      </c>
      <c r="H40" s="2" t="s">
        <v>598</v>
      </c>
      <c r="I40" s="2">
        <v>498.28199999999998</v>
      </c>
      <c r="J40" s="2" t="s">
        <v>598</v>
      </c>
      <c r="K40" s="2">
        <v>0.26300000000000001</v>
      </c>
      <c r="L40" s="2" t="s">
        <v>598</v>
      </c>
      <c r="M40" s="2" t="s">
        <v>598</v>
      </c>
      <c r="N40" s="2" t="s">
        <v>598</v>
      </c>
      <c r="O40" s="2" t="s">
        <v>598</v>
      </c>
      <c r="P40" s="2">
        <v>306.55099999999999</v>
      </c>
      <c r="Q40" s="2">
        <v>0</v>
      </c>
      <c r="R40" s="2">
        <v>82.275000000000006</v>
      </c>
      <c r="S40" s="2">
        <v>0</v>
      </c>
      <c r="T40" s="2" t="s">
        <v>598</v>
      </c>
      <c r="U40" s="2">
        <v>48.927999999999997</v>
      </c>
      <c r="V40" s="2" t="s">
        <v>8</v>
      </c>
      <c r="W40" s="2" t="s">
        <v>598</v>
      </c>
      <c r="X40" s="2" t="s">
        <v>598</v>
      </c>
      <c r="Y40" s="2" t="s">
        <v>598</v>
      </c>
      <c r="Z40" s="2" t="s">
        <v>598</v>
      </c>
      <c r="AA40" s="2" t="s">
        <v>598</v>
      </c>
      <c r="AB40" s="2" t="s">
        <v>598</v>
      </c>
      <c r="AC40" s="2" t="s">
        <v>598</v>
      </c>
      <c r="AD40" s="2" t="s">
        <v>598</v>
      </c>
      <c r="AE40" s="2" t="s">
        <v>598</v>
      </c>
      <c r="AF40" s="2" t="s">
        <v>598</v>
      </c>
      <c r="AG40" s="2">
        <v>60.265000000000001</v>
      </c>
      <c r="AJ40" s="20">
        <f t="shared" si="0"/>
        <v>498.28199999999993</v>
      </c>
      <c r="AK40" s="20"/>
      <c r="AL40" s="20">
        <f t="shared" si="1"/>
        <v>308.75</v>
      </c>
      <c r="AM40" s="20">
        <f t="shared" si="2"/>
        <v>82.971000000000004</v>
      </c>
      <c r="AN40" s="92">
        <f t="shared" si="3"/>
        <v>0.78614318799394733</v>
      </c>
      <c r="AQ40" s="2">
        <f t="shared" si="4"/>
        <v>438.01699999999994</v>
      </c>
    </row>
    <row r="41" spans="1:43" ht="15" customHeight="1" x14ac:dyDescent="0.25">
      <c r="A41" s="2" t="s">
        <v>68</v>
      </c>
      <c r="B41" s="2" t="s">
        <v>69</v>
      </c>
      <c r="C41" s="2">
        <v>2014</v>
      </c>
      <c r="D41" s="2" t="s">
        <v>598</v>
      </c>
      <c r="E41" s="2" t="s">
        <v>598</v>
      </c>
      <c r="F41" s="2" t="s">
        <v>598</v>
      </c>
      <c r="G41" s="2" t="s">
        <v>598</v>
      </c>
      <c r="H41" s="2" t="s">
        <v>598</v>
      </c>
      <c r="I41" s="2" t="s">
        <v>598</v>
      </c>
      <c r="J41" s="2" t="s">
        <v>598</v>
      </c>
      <c r="K41" s="2" t="s">
        <v>598</v>
      </c>
      <c r="L41" s="2" t="s">
        <v>598</v>
      </c>
      <c r="M41" s="2" t="s">
        <v>598</v>
      </c>
      <c r="N41" s="2" t="s">
        <v>598</v>
      </c>
      <c r="O41" s="2" t="s">
        <v>598</v>
      </c>
      <c r="P41" s="2" t="s">
        <v>598</v>
      </c>
      <c r="Q41" s="2" t="s">
        <v>598</v>
      </c>
      <c r="R41" s="2" t="s">
        <v>598</v>
      </c>
      <c r="S41" s="2" t="s">
        <v>598</v>
      </c>
      <c r="T41" s="2" t="s">
        <v>598</v>
      </c>
      <c r="U41" s="2" t="s">
        <v>598</v>
      </c>
      <c r="V41" s="2" t="s">
        <v>598</v>
      </c>
      <c r="W41" s="2" t="s">
        <v>598</v>
      </c>
      <c r="X41" s="2" t="s">
        <v>598</v>
      </c>
      <c r="Y41" s="2" t="s">
        <v>598</v>
      </c>
      <c r="Z41" s="2" t="s">
        <v>598</v>
      </c>
      <c r="AA41" s="2" t="s">
        <v>598</v>
      </c>
      <c r="AB41" s="2" t="s">
        <v>598</v>
      </c>
      <c r="AC41" s="2" t="s">
        <v>598</v>
      </c>
      <c r="AD41" s="2" t="s">
        <v>598</v>
      </c>
      <c r="AE41" s="2" t="s">
        <v>598</v>
      </c>
      <c r="AF41" s="2" t="s">
        <v>598</v>
      </c>
      <c r="AG41" s="2" t="s">
        <v>598</v>
      </c>
      <c r="AJ41" s="20">
        <f t="shared" si="0"/>
        <v>0</v>
      </c>
      <c r="AK41" s="20"/>
      <c r="AL41" s="20">
        <f t="shared" si="1"/>
        <v>0</v>
      </c>
      <c r="AM41" s="20" t="str">
        <f t="shared" si="2"/>
        <v/>
      </c>
      <c r="AN41" s="92" t="str">
        <f t="shared" si="3"/>
        <v/>
      </c>
      <c r="AQ41" s="2">
        <f t="shared" si="4"/>
        <v>0</v>
      </c>
    </row>
    <row r="42" spans="1:43" ht="15" customHeight="1" x14ac:dyDescent="0.25">
      <c r="A42" s="2" t="s">
        <v>68</v>
      </c>
      <c r="B42" s="2" t="s">
        <v>70</v>
      </c>
      <c r="C42" s="2">
        <v>2014</v>
      </c>
      <c r="D42" s="2" t="s">
        <v>598</v>
      </c>
      <c r="E42" s="2" t="s">
        <v>598</v>
      </c>
      <c r="F42" s="2" t="s">
        <v>598</v>
      </c>
      <c r="G42" s="2" t="s">
        <v>598</v>
      </c>
      <c r="H42" s="2" t="s">
        <v>598</v>
      </c>
      <c r="I42" s="2" t="s">
        <v>598</v>
      </c>
      <c r="J42" s="2" t="s">
        <v>598</v>
      </c>
      <c r="K42" s="2" t="s">
        <v>598</v>
      </c>
      <c r="L42" s="2" t="s">
        <v>598</v>
      </c>
      <c r="M42" s="2" t="s">
        <v>598</v>
      </c>
      <c r="N42" s="2" t="s">
        <v>598</v>
      </c>
      <c r="O42" s="2" t="s">
        <v>598</v>
      </c>
      <c r="P42" s="2" t="s">
        <v>598</v>
      </c>
      <c r="Q42" s="2" t="s">
        <v>598</v>
      </c>
      <c r="R42" s="2" t="s">
        <v>598</v>
      </c>
      <c r="S42" s="2" t="s">
        <v>598</v>
      </c>
      <c r="T42" s="2" t="s">
        <v>598</v>
      </c>
      <c r="U42" s="2" t="s">
        <v>598</v>
      </c>
      <c r="V42" s="2" t="s">
        <v>598</v>
      </c>
      <c r="W42" s="2" t="s">
        <v>598</v>
      </c>
      <c r="X42" s="2" t="s">
        <v>598</v>
      </c>
      <c r="Y42" s="2" t="s">
        <v>598</v>
      </c>
      <c r="Z42" s="2" t="s">
        <v>598</v>
      </c>
      <c r="AA42" s="2" t="s">
        <v>598</v>
      </c>
      <c r="AB42" s="2" t="s">
        <v>598</v>
      </c>
      <c r="AC42" s="2" t="s">
        <v>598</v>
      </c>
      <c r="AD42" s="2" t="s">
        <v>598</v>
      </c>
      <c r="AE42" s="2" t="s">
        <v>598</v>
      </c>
      <c r="AF42" s="2" t="s">
        <v>598</v>
      </c>
      <c r="AG42" s="2" t="s">
        <v>598</v>
      </c>
      <c r="AJ42" s="20">
        <f t="shared" si="0"/>
        <v>0</v>
      </c>
      <c r="AK42" s="20"/>
      <c r="AL42" s="20">
        <f t="shared" si="1"/>
        <v>0</v>
      </c>
      <c r="AM42" s="20" t="str">
        <f t="shared" si="2"/>
        <v/>
      </c>
      <c r="AN42" s="92" t="str">
        <f t="shared" si="3"/>
        <v/>
      </c>
      <c r="AQ42" s="2">
        <f t="shared" si="4"/>
        <v>0</v>
      </c>
    </row>
    <row r="43" spans="1:43" ht="15" customHeight="1" x14ac:dyDescent="0.25">
      <c r="A43" s="2" t="s">
        <v>71</v>
      </c>
      <c r="B43" s="2" t="s">
        <v>72</v>
      </c>
      <c r="C43" s="2">
        <v>2014</v>
      </c>
      <c r="D43" s="2" t="s">
        <v>598</v>
      </c>
      <c r="E43" s="2" t="s">
        <v>598</v>
      </c>
      <c r="F43" s="2" t="s">
        <v>598</v>
      </c>
      <c r="G43" s="2" t="s">
        <v>598</v>
      </c>
      <c r="H43" s="2" t="s">
        <v>598</v>
      </c>
      <c r="I43" s="2" t="s">
        <v>598</v>
      </c>
      <c r="J43" s="2" t="s">
        <v>598</v>
      </c>
      <c r="K43" s="2" t="s">
        <v>598</v>
      </c>
      <c r="L43" s="2" t="s">
        <v>598</v>
      </c>
      <c r="M43" s="2" t="s">
        <v>598</v>
      </c>
      <c r="N43" s="2" t="s">
        <v>598</v>
      </c>
      <c r="O43" s="2" t="s">
        <v>598</v>
      </c>
      <c r="P43" s="2" t="s">
        <v>598</v>
      </c>
      <c r="Q43" s="2" t="s">
        <v>598</v>
      </c>
      <c r="R43" s="2" t="s">
        <v>598</v>
      </c>
      <c r="S43" s="2" t="s">
        <v>598</v>
      </c>
      <c r="T43" s="2" t="s">
        <v>598</v>
      </c>
      <c r="U43" s="2" t="s">
        <v>598</v>
      </c>
      <c r="V43" s="2" t="s">
        <v>598</v>
      </c>
      <c r="W43" s="2" t="s">
        <v>598</v>
      </c>
      <c r="X43" s="2" t="s">
        <v>598</v>
      </c>
      <c r="Y43" s="2" t="s">
        <v>598</v>
      </c>
      <c r="Z43" s="2" t="s">
        <v>598</v>
      </c>
      <c r="AA43" s="2" t="s">
        <v>598</v>
      </c>
      <c r="AB43" s="2" t="s">
        <v>598</v>
      </c>
      <c r="AC43" s="2" t="s">
        <v>598</v>
      </c>
      <c r="AD43" s="2" t="s">
        <v>598</v>
      </c>
      <c r="AE43" s="2" t="s">
        <v>598</v>
      </c>
      <c r="AF43" s="2" t="s">
        <v>598</v>
      </c>
      <c r="AG43" s="2" t="s">
        <v>598</v>
      </c>
      <c r="AJ43" s="20">
        <f t="shared" si="0"/>
        <v>0</v>
      </c>
      <c r="AK43" s="20"/>
      <c r="AL43" s="20">
        <f t="shared" si="1"/>
        <v>0</v>
      </c>
      <c r="AM43" s="20" t="str">
        <f t="shared" si="2"/>
        <v/>
      </c>
      <c r="AN43" s="92" t="str">
        <f t="shared" si="3"/>
        <v/>
      </c>
      <c r="AQ43" s="2">
        <f t="shared" si="4"/>
        <v>0</v>
      </c>
    </row>
    <row r="44" spans="1:43" ht="15" customHeight="1" x14ac:dyDescent="0.25">
      <c r="A44" s="2" t="s">
        <v>71</v>
      </c>
      <c r="B44" s="2" t="s">
        <v>73</v>
      </c>
      <c r="C44" s="2">
        <v>2014</v>
      </c>
      <c r="D44" s="2" t="s">
        <v>598</v>
      </c>
      <c r="E44" s="2" t="s">
        <v>598</v>
      </c>
      <c r="F44" s="2" t="s">
        <v>598</v>
      </c>
      <c r="G44" s="2" t="s">
        <v>598</v>
      </c>
      <c r="H44" s="2" t="s">
        <v>598</v>
      </c>
      <c r="I44" s="2" t="s">
        <v>598</v>
      </c>
      <c r="J44" s="2" t="s">
        <v>598</v>
      </c>
      <c r="K44" s="2" t="s">
        <v>598</v>
      </c>
      <c r="L44" s="2" t="s">
        <v>598</v>
      </c>
      <c r="M44" s="2" t="s">
        <v>598</v>
      </c>
      <c r="N44" s="2" t="s">
        <v>598</v>
      </c>
      <c r="O44" s="2" t="s">
        <v>598</v>
      </c>
      <c r="P44" s="2" t="s">
        <v>598</v>
      </c>
      <c r="Q44" s="2" t="s">
        <v>598</v>
      </c>
      <c r="R44" s="2" t="s">
        <v>598</v>
      </c>
      <c r="S44" s="2" t="s">
        <v>598</v>
      </c>
      <c r="T44" s="2" t="s">
        <v>598</v>
      </c>
      <c r="U44" s="2" t="s">
        <v>598</v>
      </c>
      <c r="V44" s="2" t="s">
        <v>598</v>
      </c>
      <c r="W44" s="2" t="s">
        <v>598</v>
      </c>
      <c r="X44" s="2" t="s">
        <v>598</v>
      </c>
      <c r="Y44" s="2" t="s">
        <v>598</v>
      </c>
      <c r="Z44" s="2" t="s">
        <v>598</v>
      </c>
      <c r="AA44" s="2" t="s">
        <v>598</v>
      </c>
      <c r="AB44" s="2" t="s">
        <v>598</v>
      </c>
      <c r="AC44" s="2" t="s">
        <v>598</v>
      </c>
      <c r="AD44" s="2" t="s">
        <v>598</v>
      </c>
      <c r="AE44" s="2" t="s">
        <v>598</v>
      </c>
      <c r="AF44" s="2" t="s">
        <v>598</v>
      </c>
      <c r="AG44" s="2" t="s">
        <v>598</v>
      </c>
      <c r="AJ44" s="20">
        <f t="shared" si="0"/>
        <v>0</v>
      </c>
      <c r="AK44" s="20"/>
      <c r="AL44" s="20">
        <f t="shared" si="1"/>
        <v>0</v>
      </c>
      <c r="AM44" s="20" t="str">
        <f t="shared" si="2"/>
        <v/>
      </c>
      <c r="AN44" s="92" t="str">
        <f t="shared" si="3"/>
        <v/>
      </c>
      <c r="AQ44" s="2">
        <f t="shared" si="4"/>
        <v>0</v>
      </c>
    </row>
    <row r="45" spans="1:43" ht="15" customHeight="1" x14ac:dyDescent="0.25">
      <c r="A45" s="2" t="s">
        <v>71</v>
      </c>
      <c r="B45" s="2" t="s">
        <v>74</v>
      </c>
      <c r="C45" s="2">
        <v>2014</v>
      </c>
      <c r="D45" s="2" t="s">
        <v>598</v>
      </c>
      <c r="E45" s="2" t="s">
        <v>598</v>
      </c>
      <c r="F45" s="2" t="s">
        <v>598</v>
      </c>
      <c r="G45" s="2" t="s">
        <v>598</v>
      </c>
      <c r="H45" s="2" t="s">
        <v>598</v>
      </c>
      <c r="I45" s="2" t="s">
        <v>598</v>
      </c>
      <c r="J45" s="2" t="s">
        <v>598</v>
      </c>
      <c r="K45" s="2" t="s">
        <v>598</v>
      </c>
      <c r="L45" s="2" t="s">
        <v>598</v>
      </c>
      <c r="M45" s="2" t="s">
        <v>598</v>
      </c>
      <c r="N45" s="2" t="s">
        <v>598</v>
      </c>
      <c r="O45" s="2" t="s">
        <v>598</v>
      </c>
      <c r="P45" s="2" t="s">
        <v>598</v>
      </c>
      <c r="Q45" s="2" t="s">
        <v>598</v>
      </c>
      <c r="R45" s="2" t="s">
        <v>598</v>
      </c>
      <c r="S45" s="2" t="s">
        <v>598</v>
      </c>
      <c r="T45" s="2" t="s">
        <v>598</v>
      </c>
      <c r="U45" s="2" t="s">
        <v>598</v>
      </c>
      <c r="V45" s="2" t="s">
        <v>598</v>
      </c>
      <c r="W45" s="2" t="s">
        <v>598</v>
      </c>
      <c r="X45" s="2" t="s">
        <v>598</v>
      </c>
      <c r="Y45" s="2" t="s">
        <v>598</v>
      </c>
      <c r="Z45" s="2" t="s">
        <v>598</v>
      </c>
      <c r="AA45" s="2" t="s">
        <v>598</v>
      </c>
      <c r="AB45" s="2" t="s">
        <v>598</v>
      </c>
      <c r="AC45" s="2" t="s">
        <v>598</v>
      </c>
      <c r="AD45" s="2" t="s">
        <v>598</v>
      </c>
      <c r="AE45" s="2" t="s">
        <v>598</v>
      </c>
      <c r="AF45" s="2" t="s">
        <v>598</v>
      </c>
      <c r="AG45" s="2" t="s">
        <v>598</v>
      </c>
      <c r="AJ45" s="20">
        <f t="shared" si="0"/>
        <v>0</v>
      </c>
      <c r="AK45" s="20"/>
      <c r="AL45" s="20">
        <f t="shared" si="1"/>
        <v>0</v>
      </c>
      <c r="AM45" s="20" t="str">
        <f t="shared" si="2"/>
        <v/>
      </c>
      <c r="AN45" s="92" t="str">
        <f t="shared" si="3"/>
        <v/>
      </c>
      <c r="AQ45" s="2">
        <f t="shared" si="4"/>
        <v>0</v>
      </c>
    </row>
    <row r="46" spans="1:43" ht="15" customHeight="1" x14ac:dyDescent="0.25">
      <c r="A46" s="2" t="s">
        <v>71</v>
      </c>
      <c r="B46" s="2" t="s">
        <v>75</v>
      </c>
      <c r="C46" s="2">
        <v>2014</v>
      </c>
      <c r="D46" s="2" t="s">
        <v>598</v>
      </c>
      <c r="E46" s="2" t="s">
        <v>598</v>
      </c>
      <c r="F46" s="2" t="s">
        <v>598</v>
      </c>
      <c r="G46" s="2" t="s">
        <v>598</v>
      </c>
      <c r="H46" s="2" t="s">
        <v>598</v>
      </c>
      <c r="I46" s="2" t="s">
        <v>598</v>
      </c>
      <c r="J46" s="2" t="s">
        <v>598</v>
      </c>
      <c r="K46" s="2" t="s">
        <v>598</v>
      </c>
      <c r="L46" s="2" t="s">
        <v>598</v>
      </c>
      <c r="M46" s="2" t="s">
        <v>598</v>
      </c>
      <c r="N46" s="2" t="s">
        <v>598</v>
      </c>
      <c r="O46" s="2" t="s">
        <v>598</v>
      </c>
      <c r="P46" s="2" t="s">
        <v>598</v>
      </c>
      <c r="Q46" s="2" t="s">
        <v>598</v>
      </c>
      <c r="R46" s="2" t="s">
        <v>598</v>
      </c>
      <c r="S46" s="2" t="s">
        <v>598</v>
      </c>
      <c r="T46" s="2" t="s">
        <v>598</v>
      </c>
      <c r="U46" s="2" t="s">
        <v>598</v>
      </c>
      <c r="V46" s="2" t="s">
        <v>598</v>
      </c>
      <c r="W46" s="2" t="s">
        <v>598</v>
      </c>
      <c r="X46" s="2" t="s">
        <v>598</v>
      </c>
      <c r="Y46" s="2" t="s">
        <v>598</v>
      </c>
      <c r="Z46" s="2" t="s">
        <v>598</v>
      </c>
      <c r="AA46" s="2" t="s">
        <v>598</v>
      </c>
      <c r="AB46" s="2" t="s">
        <v>598</v>
      </c>
      <c r="AC46" s="2" t="s">
        <v>598</v>
      </c>
      <c r="AD46" s="2" t="s">
        <v>598</v>
      </c>
      <c r="AE46" s="2" t="s">
        <v>598</v>
      </c>
      <c r="AF46" s="2" t="s">
        <v>598</v>
      </c>
      <c r="AG46" s="2" t="s">
        <v>598</v>
      </c>
      <c r="AJ46" s="20">
        <f t="shared" si="0"/>
        <v>0</v>
      </c>
      <c r="AK46" s="20"/>
      <c r="AL46" s="20">
        <f t="shared" si="1"/>
        <v>0</v>
      </c>
      <c r="AM46" s="20" t="str">
        <f t="shared" si="2"/>
        <v/>
      </c>
      <c r="AN46" s="92" t="str">
        <f t="shared" si="3"/>
        <v/>
      </c>
      <c r="AQ46" s="2">
        <f t="shared" si="4"/>
        <v>0</v>
      </c>
    </row>
    <row r="47" spans="1:43" ht="15" customHeight="1" x14ac:dyDescent="0.25">
      <c r="A47" s="2" t="s">
        <v>76</v>
      </c>
      <c r="B47" s="2" t="s">
        <v>77</v>
      </c>
      <c r="C47" s="2">
        <v>2014</v>
      </c>
      <c r="D47" s="2" t="s">
        <v>598</v>
      </c>
      <c r="E47" s="2" t="s">
        <v>598</v>
      </c>
      <c r="F47" s="2" t="s">
        <v>598</v>
      </c>
      <c r="G47" s="2" t="s">
        <v>598</v>
      </c>
      <c r="H47" s="2" t="s">
        <v>598</v>
      </c>
      <c r="I47" s="2" t="s">
        <v>598</v>
      </c>
      <c r="J47" s="2" t="s">
        <v>598</v>
      </c>
      <c r="K47" s="2" t="s">
        <v>598</v>
      </c>
      <c r="L47" s="2" t="s">
        <v>598</v>
      </c>
      <c r="M47" s="2" t="s">
        <v>598</v>
      </c>
      <c r="N47" s="2" t="s">
        <v>598</v>
      </c>
      <c r="O47" s="2" t="s">
        <v>598</v>
      </c>
      <c r="P47" s="2" t="s">
        <v>598</v>
      </c>
      <c r="Q47" s="2" t="s">
        <v>598</v>
      </c>
      <c r="R47" s="2" t="s">
        <v>598</v>
      </c>
      <c r="S47" s="2" t="s">
        <v>598</v>
      </c>
      <c r="T47" s="2" t="s">
        <v>598</v>
      </c>
      <c r="U47" s="2" t="s">
        <v>598</v>
      </c>
      <c r="V47" s="2" t="s">
        <v>598</v>
      </c>
      <c r="W47" s="2" t="s">
        <v>598</v>
      </c>
      <c r="X47" s="2" t="s">
        <v>598</v>
      </c>
      <c r="Y47" s="2" t="s">
        <v>598</v>
      </c>
      <c r="Z47" s="2" t="s">
        <v>598</v>
      </c>
      <c r="AA47" s="2" t="s">
        <v>598</v>
      </c>
      <c r="AB47" s="2" t="s">
        <v>598</v>
      </c>
      <c r="AC47" s="2" t="s">
        <v>598</v>
      </c>
      <c r="AD47" s="2" t="s">
        <v>598</v>
      </c>
      <c r="AE47" s="2" t="s">
        <v>598</v>
      </c>
      <c r="AF47" s="2" t="s">
        <v>598</v>
      </c>
      <c r="AG47" s="2" t="s">
        <v>598</v>
      </c>
      <c r="AJ47" s="20">
        <f t="shared" si="0"/>
        <v>0</v>
      </c>
      <c r="AK47" s="20"/>
      <c r="AL47" s="20">
        <f t="shared" si="1"/>
        <v>0</v>
      </c>
      <c r="AM47" s="20" t="str">
        <f t="shared" si="2"/>
        <v/>
      </c>
      <c r="AN47" s="92" t="str">
        <f t="shared" si="3"/>
        <v/>
      </c>
      <c r="AQ47" s="2">
        <f t="shared" si="4"/>
        <v>0</v>
      </c>
    </row>
    <row r="48" spans="1:43"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T48" s="2" t="s">
        <v>599</v>
      </c>
      <c r="U48" s="2" t="s">
        <v>599</v>
      </c>
      <c r="V48" s="2" t="s">
        <v>599</v>
      </c>
      <c r="W48" s="2" t="s">
        <v>599</v>
      </c>
      <c r="X48" s="2" t="s">
        <v>599</v>
      </c>
      <c r="Y48" s="2" t="s">
        <v>599</v>
      </c>
      <c r="Z48" s="2" t="s">
        <v>599</v>
      </c>
      <c r="AA48" s="2" t="s">
        <v>599</v>
      </c>
      <c r="AB48" s="2" t="s">
        <v>599</v>
      </c>
      <c r="AC48" s="2" t="s">
        <v>599</v>
      </c>
      <c r="AD48" s="2" t="s">
        <v>599</v>
      </c>
      <c r="AE48" s="2" t="s">
        <v>599</v>
      </c>
      <c r="AF48" s="2" t="s">
        <v>599</v>
      </c>
      <c r="AG48" s="2" t="s">
        <v>599</v>
      </c>
      <c r="AJ48" s="20">
        <f t="shared" si="0"/>
        <v>0</v>
      </c>
      <c r="AK48" s="20"/>
      <c r="AL48" s="20">
        <f t="shared" si="1"/>
        <v>0</v>
      </c>
      <c r="AM48" s="20" t="str">
        <f t="shared" si="2"/>
        <v/>
      </c>
      <c r="AN48" s="92" t="str">
        <f t="shared" si="3"/>
        <v/>
      </c>
      <c r="AQ48" s="2">
        <f t="shared" si="4"/>
        <v>0</v>
      </c>
    </row>
    <row r="49" spans="1:46" ht="15" customHeight="1" x14ac:dyDescent="0.25">
      <c r="A49" s="2" t="s">
        <v>76</v>
      </c>
      <c r="B49" s="2" t="s">
        <v>79</v>
      </c>
      <c r="C49" s="2">
        <v>2014</v>
      </c>
      <c r="D49" s="2" t="s">
        <v>598</v>
      </c>
      <c r="E49" s="2" t="s">
        <v>598</v>
      </c>
      <c r="F49" s="2" t="s">
        <v>598</v>
      </c>
      <c r="G49" s="2" t="s">
        <v>598</v>
      </c>
      <c r="H49" s="2" t="s">
        <v>598</v>
      </c>
      <c r="I49" s="2" t="s">
        <v>598</v>
      </c>
      <c r="J49" s="2" t="s">
        <v>598</v>
      </c>
      <c r="K49" s="2" t="s">
        <v>598</v>
      </c>
      <c r="L49" s="2" t="s">
        <v>598</v>
      </c>
      <c r="M49" s="2" t="s">
        <v>598</v>
      </c>
      <c r="N49" s="2" t="s">
        <v>598</v>
      </c>
      <c r="O49" s="2" t="s">
        <v>598</v>
      </c>
      <c r="P49" s="2" t="s">
        <v>598</v>
      </c>
      <c r="Q49" s="2" t="s">
        <v>598</v>
      </c>
      <c r="R49" s="2" t="s">
        <v>598</v>
      </c>
      <c r="S49" s="2" t="s">
        <v>598</v>
      </c>
      <c r="T49" s="2" t="s">
        <v>598</v>
      </c>
      <c r="U49" s="2" t="s">
        <v>598</v>
      </c>
      <c r="V49" s="2" t="s">
        <v>598</v>
      </c>
      <c r="W49" s="2" t="s">
        <v>598</v>
      </c>
      <c r="X49" s="2" t="s">
        <v>598</v>
      </c>
      <c r="Y49" s="2" t="s">
        <v>598</v>
      </c>
      <c r="Z49" s="2" t="s">
        <v>598</v>
      </c>
      <c r="AA49" s="2" t="s">
        <v>598</v>
      </c>
      <c r="AB49" s="2" t="s">
        <v>598</v>
      </c>
      <c r="AC49" s="2" t="s">
        <v>598</v>
      </c>
      <c r="AD49" s="2" t="s">
        <v>598</v>
      </c>
      <c r="AE49" s="2" t="s">
        <v>598</v>
      </c>
      <c r="AF49" s="2" t="s">
        <v>598</v>
      </c>
      <c r="AG49" s="2" t="s">
        <v>598</v>
      </c>
      <c r="AJ49" s="20">
        <f t="shared" si="0"/>
        <v>0</v>
      </c>
      <c r="AK49" s="20"/>
      <c r="AL49" s="20">
        <f t="shared" si="1"/>
        <v>0</v>
      </c>
      <c r="AM49" s="20" t="str">
        <f t="shared" si="2"/>
        <v/>
      </c>
      <c r="AN49" s="92" t="str">
        <f t="shared" si="3"/>
        <v/>
      </c>
      <c r="AQ49" s="2">
        <f t="shared" si="4"/>
        <v>0</v>
      </c>
    </row>
    <row r="50" spans="1:46" ht="15" customHeight="1" x14ac:dyDescent="0.25">
      <c r="A50" s="2" t="s">
        <v>76</v>
      </c>
      <c r="B50" s="2" t="s">
        <v>80</v>
      </c>
      <c r="C50" s="2">
        <v>2014</v>
      </c>
      <c r="D50" s="2" t="s">
        <v>598</v>
      </c>
      <c r="E50" s="2" t="s">
        <v>598</v>
      </c>
      <c r="F50" s="2" t="s">
        <v>598</v>
      </c>
      <c r="G50" s="2" t="s">
        <v>598</v>
      </c>
      <c r="H50" s="2" t="s">
        <v>598</v>
      </c>
      <c r="I50" s="2" t="s">
        <v>598</v>
      </c>
      <c r="J50" s="2" t="s">
        <v>598</v>
      </c>
      <c r="K50" s="2" t="s">
        <v>598</v>
      </c>
      <c r="L50" s="2" t="s">
        <v>598</v>
      </c>
      <c r="M50" s="2" t="s">
        <v>598</v>
      </c>
      <c r="N50" s="2" t="s">
        <v>598</v>
      </c>
      <c r="O50" s="2" t="s">
        <v>598</v>
      </c>
      <c r="P50" s="2" t="s">
        <v>598</v>
      </c>
      <c r="Q50" s="2" t="s">
        <v>598</v>
      </c>
      <c r="R50" s="2" t="s">
        <v>598</v>
      </c>
      <c r="S50" s="2" t="s">
        <v>598</v>
      </c>
      <c r="T50" s="2" t="s">
        <v>598</v>
      </c>
      <c r="U50" s="2" t="s">
        <v>598</v>
      </c>
      <c r="V50" s="2" t="s">
        <v>598</v>
      </c>
      <c r="W50" s="2" t="s">
        <v>598</v>
      </c>
      <c r="X50" s="2" t="s">
        <v>598</v>
      </c>
      <c r="Y50" s="2" t="s">
        <v>598</v>
      </c>
      <c r="Z50" s="2" t="s">
        <v>598</v>
      </c>
      <c r="AA50" s="2" t="s">
        <v>598</v>
      </c>
      <c r="AB50" s="2" t="s">
        <v>598</v>
      </c>
      <c r="AC50" s="2" t="s">
        <v>598</v>
      </c>
      <c r="AD50" s="2" t="s">
        <v>598</v>
      </c>
      <c r="AE50" s="2" t="s">
        <v>598</v>
      </c>
      <c r="AF50" s="2" t="s">
        <v>598</v>
      </c>
      <c r="AG50" s="2" t="s">
        <v>598</v>
      </c>
      <c r="AJ50" s="20">
        <f t="shared" si="0"/>
        <v>0</v>
      </c>
      <c r="AK50" s="20"/>
      <c r="AL50" s="20">
        <f t="shared" si="1"/>
        <v>0</v>
      </c>
      <c r="AM50" s="20" t="str">
        <f t="shared" si="2"/>
        <v/>
      </c>
      <c r="AN50" s="92" t="str">
        <f t="shared" si="3"/>
        <v/>
      </c>
      <c r="AQ50" s="2">
        <f t="shared" si="4"/>
        <v>0</v>
      </c>
    </row>
    <row r="51" spans="1:46" ht="15" customHeight="1" x14ac:dyDescent="0.25">
      <c r="A51" s="2" t="s">
        <v>76</v>
      </c>
      <c r="B51" s="2" t="s">
        <v>81</v>
      </c>
      <c r="C51" s="2">
        <v>2014</v>
      </c>
      <c r="D51" s="2" t="s">
        <v>598</v>
      </c>
      <c r="E51" s="2" t="s">
        <v>598</v>
      </c>
      <c r="F51" s="2" t="s">
        <v>598</v>
      </c>
      <c r="G51" s="2" t="s">
        <v>598</v>
      </c>
      <c r="H51" s="2" t="s">
        <v>598</v>
      </c>
      <c r="I51" s="2" t="s">
        <v>598</v>
      </c>
      <c r="J51" s="2" t="s">
        <v>598</v>
      </c>
      <c r="K51" s="2" t="s">
        <v>598</v>
      </c>
      <c r="L51" s="2" t="s">
        <v>598</v>
      </c>
      <c r="M51" s="2" t="s">
        <v>598</v>
      </c>
      <c r="N51" s="2" t="s">
        <v>598</v>
      </c>
      <c r="O51" s="2" t="s">
        <v>598</v>
      </c>
      <c r="P51" s="2" t="s">
        <v>598</v>
      </c>
      <c r="Q51" s="2" t="s">
        <v>598</v>
      </c>
      <c r="R51" s="2" t="s">
        <v>598</v>
      </c>
      <c r="S51" s="2" t="s">
        <v>598</v>
      </c>
      <c r="T51" s="2" t="s">
        <v>598</v>
      </c>
      <c r="U51" s="2" t="s">
        <v>598</v>
      </c>
      <c r="V51" s="2" t="s">
        <v>598</v>
      </c>
      <c r="W51" s="2" t="s">
        <v>598</v>
      </c>
      <c r="X51" s="2" t="s">
        <v>598</v>
      </c>
      <c r="Y51" s="2" t="s">
        <v>598</v>
      </c>
      <c r="Z51" s="2" t="s">
        <v>598</v>
      </c>
      <c r="AA51" s="2" t="s">
        <v>598</v>
      </c>
      <c r="AB51" s="2" t="s">
        <v>598</v>
      </c>
      <c r="AC51" s="2" t="s">
        <v>598</v>
      </c>
      <c r="AD51" s="2" t="s">
        <v>598</v>
      </c>
      <c r="AE51" s="2" t="s">
        <v>598</v>
      </c>
      <c r="AF51" s="2" t="s">
        <v>598</v>
      </c>
      <c r="AG51" s="2" t="s">
        <v>598</v>
      </c>
      <c r="AJ51" s="20">
        <f t="shared" si="0"/>
        <v>0</v>
      </c>
      <c r="AK51" s="20"/>
      <c r="AL51" s="20">
        <f t="shared" si="1"/>
        <v>0</v>
      </c>
      <c r="AM51" s="20" t="str">
        <f t="shared" si="2"/>
        <v/>
      </c>
      <c r="AN51" s="92" t="str">
        <f t="shared" si="3"/>
        <v/>
      </c>
      <c r="AQ51" s="2">
        <f t="shared" si="4"/>
        <v>0</v>
      </c>
    </row>
    <row r="52" spans="1:46" ht="15" customHeight="1" x14ac:dyDescent="0.25">
      <c r="A52" s="2" t="s">
        <v>76</v>
      </c>
      <c r="B52" s="2" t="s">
        <v>82</v>
      </c>
      <c r="C52" s="2">
        <v>2014</v>
      </c>
      <c r="D52" s="2" t="s">
        <v>598</v>
      </c>
      <c r="E52" s="2" t="s">
        <v>598</v>
      </c>
      <c r="F52" s="2" t="s">
        <v>598</v>
      </c>
      <c r="G52" s="2" t="s">
        <v>598</v>
      </c>
      <c r="H52" s="2" t="s">
        <v>598</v>
      </c>
      <c r="I52" s="2" t="s">
        <v>598</v>
      </c>
      <c r="J52" s="2" t="s">
        <v>598</v>
      </c>
      <c r="K52" s="2" t="s">
        <v>598</v>
      </c>
      <c r="L52" s="2" t="s">
        <v>598</v>
      </c>
      <c r="M52" s="2" t="s">
        <v>598</v>
      </c>
      <c r="N52" s="2" t="s">
        <v>598</v>
      </c>
      <c r="O52" s="2" t="s">
        <v>598</v>
      </c>
      <c r="P52" s="2" t="s">
        <v>598</v>
      </c>
      <c r="Q52" s="2" t="s">
        <v>598</v>
      </c>
      <c r="R52" s="2" t="s">
        <v>598</v>
      </c>
      <c r="S52" s="2" t="s">
        <v>598</v>
      </c>
      <c r="T52" s="2" t="s">
        <v>598</v>
      </c>
      <c r="U52" s="2" t="s">
        <v>598</v>
      </c>
      <c r="V52" s="2" t="s">
        <v>598</v>
      </c>
      <c r="W52" s="2" t="s">
        <v>598</v>
      </c>
      <c r="X52" s="2" t="s">
        <v>598</v>
      </c>
      <c r="Y52" s="2" t="s">
        <v>598</v>
      </c>
      <c r="Z52" s="2" t="s">
        <v>598</v>
      </c>
      <c r="AA52" s="2" t="s">
        <v>598</v>
      </c>
      <c r="AB52" s="2" t="s">
        <v>598</v>
      </c>
      <c r="AC52" s="2" t="s">
        <v>598</v>
      </c>
      <c r="AD52" s="2" t="s">
        <v>598</v>
      </c>
      <c r="AE52" s="2" t="s">
        <v>598</v>
      </c>
      <c r="AF52" s="2" t="s">
        <v>598</v>
      </c>
      <c r="AG52" s="2" t="s">
        <v>598</v>
      </c>
      <c r="AJ52" s="20">
        <f t="shared" si="0"/>
        <v>0</v>
      </c>
      <c r="AK52" s="20"/>
      <c r="AL52" s="20">
        <f t="shared" si="1"/>
        <v>0</v>
      </c>
      <c r="AM52" s="20" t="str">
        <f t="shared" si="2"/>
        <v/>
      </c>
      <c r="AN52" s="92" t="str">
        <f t="shared" si="3"/>
        <v/>
      </c>
      <c r="AQ52" s="2">
        <f t="shared" si="4"/>
        <v>0</v>
      </c>
    </row>
    <row r="53" spans="1:46" ht="15" customHeight="1" x14ac:dyDescent="0.25">
      <c r="A53" s="2" t="s">
        <v>76</v>
      </c>
      <c r="B53" s="2" t="s">
        <v>83</v>
      </c>
      <c r="C53" s="2">
        <v>2014</v>
      </c>
      <c r="D53" s="2">
        <v>576.05399999999997</v>
      </c>
      <c r="E53" s="2">
        <v>151.09200000000001</v>
      </c>
      <c r="F53" s="2">
        <v>0</v>
      </c>
      <c r="G53" s="2" t="s">
        <v>598</v>
      </c>
      <c r="H53" s="2" t="s">
        <v>598</v>
      </c>
      <c r="I53" s="2">
        <v>1028.886</v>
      </c>
      <c r="J53" s="2">
        <v>6.3959999999999999</v>
      </c>
      <c r="K53" s="2" t="s">
        <v>598</v>
      </c>
      <c r="L53" s="2" t="s">
        <v>598</v>
      </c>
      <c r="M53" s="2">
        <v>34.015000000000001</v>
      </c>
      <c r="N53" s="2">
        <v>0</v>
      </c>
      <c r="O53" s="2">
        <v>0</v>
      </c>
      <c r="P53" s="2">
        <v>190</v>
      </c>
      <c r="Q53" s="2">
        <v>100</v>
      </c>
      <c r="R53" s="2">
        <v>170</v>
      </c>
      <c r="S53" s="2">
        <v>160</v>
      </c>
      <c r="T53" s="2">
        <v>20</v>
      </c>
      <c r="U53" s="2">
        <v>0</v>
      </c>
      <c r="V53" s="2" t="s">
        <v>8</v>
      </c>
      <c r="W53" s="2">
        <v>0</v>
      </c>
      <c r="X53" s="2">
        <v>0</v>
      </c>
      <c r="Y53" s="2">
        <v>0</v>
      </c>
      <c r="Z53" s="2">
        <v>131</v>
      </c>
      <c r="AA53" s="2">
        <v>0</v>
      </c>
      <c r="AB53" s="2">
        <v>0</v>
      </c>
      <c r="AC53" s="2">
        <v>0</v>
      </c>
      <c r="AD53" s="2">
        <v>83.653999999999996</v>
      </c>
      <c r="AE53" s="2">
        <v>0</v>
      </c>
      <c r="AF53" s="2">
        <v>0</v>
      </c>
      <c r="AG53" s="2">
        <v>133.821</v>
      </c>
      <c r="AJ53" s="20">
        <f t="shared" si="0"/>
        <v>1028.886</v>
      </c>
      <c r="AK53" s="20"/>
      <c r="AL53" s="20">
        <f t="shared" si="1"/>
        <v>576.05399999999997</v>
      </c>
      <c r="AM53" s="20">
        <f t="shared" si="2"/>
        <v>151.09200000000001</v>
      </c>
      <c r="AN53" s="92">
        <f t="shared" si="3"/>
        <v>0.70673135799301379</v>
      </c>
      <c r="AQ53" s="2">
        <f t="shared" si="4"/>
        <v>895.06499999999994</v>
      </c>
    </row>
    <row r="54" spans="1:46" ht="15" customHeight="1" x14ac:dyDescent="0.25">
      <c r="A54" s="2" t="s">
        <v>76</v>
      </c>
      <c r="B54" s="2" t="s">
        <v>84</v>
      </c>
      <c r="C54" s="2">
        <v>2014</v>
      </c>
      <c r="D54" s="2" t="s">
        <v>598</v>
      </c>
      <c r="E54" s="2" t="s">
        <v>598</v>
      </c>
      <c r="F54" s="2" t="s">
        <v>598</v>
      </c>
      <c r="G54" s="2" t="s">
        <v>598</v>
      </c>
      <c r="H54" s="2" t="s">
        <v>598</v>
      </c>
      <c r="I54" s="2" t="s">
        <v>598</v>
      </c>
      <c r="J54" s="2" t="s">
        <v>598</v>
      </c>
      <c r="K54" s="2" t="s">
        <v>598</v>
      </c>
      <c r="L54" s="2" t="s">
        <v>598</v>
      </c>
      <c r="M54" s="2" t="s">
        <v>598</v>
      </c>
      <c r="N54" s="2" t="s">
        <v>598</v>
      </c>
      <c r="O54" s="2" t="s">
        <v>598</v>
      </c>
      <c r="P54" s="2" t="s">
        <v>598</v>
      </c>
      <c r="Q54" s="2" t="s">
        <v>598</v>
      </c>
      <c r="R54" s="2" t="s">
        <v>598</v>
      </c>
      <c r="S54" s="2" t="s">
        <v>598</v>
      </c>
      <c r="T54" s="2" t="s">
        <v>598</v>
      </c>
      <c r="U54" s="2" t="s">
        <v>598</v>
      </c>
      <c r="V54" s="2" t="s">
        <v>598</v>
      </c>
      <c r="W54" s="2" t="s">
        <v>598</v>
      </c>
      <c r="X54" s="2" t="s">
        <v>598</v>
      </c>
      <c r="Y54" s="2" t="s">
        <v>598</v>
      </c>
      <c r="Z54" s="2" t="s">
        <v>598</v>
      </c>
      <c r="AA54" s="2" t="s">
        <v>598</v>
      </c>
      <c r="AB54" s="2" t="s">
        <v>598</v>
      </c>
      <c r="AC54" s="2" t="s">
        <v>598</v>
      </c>
      <c r="AD54" s="2" t="s">
        <v>598</v>
      </c>
      <c r="AE54" s="2" t="s">
        <v>598</v>
      </c>
      <c r="AF54" s="2" t="s">
        <v>598</v>
      </c>
      <c r="AG54" s="2" t="s">
        <v>598</v>
      </c>
      <c r="AJ54" s="20">
        <f t="shared" si="0"/>
        <v>0</v>
      </c>
      <c r="AK54" s="20"/>
      <c r="AL54" s="20">
        <f t="shared" si="1"/>
        <v>0</v>
      </c>
      <c r="AM54" s="20" t="str">
        <f t="shared" si="2"/>
        <v/>
      </c>
      <c r="AN54" s="92" t="str">
        <f t="shared" si="3"/>
        <v/>
      </c>
      <c r="AQ54" s="2">
        <f t="shared" si="4"/>
        <v>0</v>
      </c>
    </row>
    <row r="55" spans="1:46" ht="15" customHeight="1" x14ac:dyDescent="0.25">
      <c r="A55" s="2" t="s">
        <v>76</v>
      </c>
      <c r="B55" s="2" t="s">
        <v>85</v>
      </c>
      <c r="C55" s="2">
        <v>2014</v>
      </c>
      <c r="D55" s="2" t="s">
        <v>598</v>
      </c>
      <c r="E55" s="2" t="s">
        <v>598</v>
      </c>
      <c r="F55" s="2" t="s">
        <v>598</v>
      </c>
      <c r="G55" s="2" t="s">
        <v>598</v>
      </c>
      <c r="H55" s="2" t="s">
        <v>598</v>
      </c>
      <c r="I55" s="2" t="s">
        <v>598</v>
      </c>
      <c r="J55" s="2" t="s">
        <v>598</v>
      </c>
      <c r="K55" s="2" t="s">
        <v>598</v>
      </c>
      <c r="L55" s="2" t="s">
        <v>598</v>
      </c>
      <c r="M55" s="2" t="s">
        <v>598</v>
      </c>
      <c r="N55" s="2" t="s">
        <v>598</v>
      </c>
      <c r="O55" s="2" t="s">
        <v>598</v>
      </c>
      <c r="P55" s="2" t="s">
        <v>598</v>
      </c>
      <c r="Q55" s="2" t="s">
        <v>598</v>
      </c>
      <c r="R55" s="2" t="s">
        <v>598</v>
      </c>
      <c r="S55" s="2" t="s">
        <v>598</v>
      </c>
      <c r="T55" s="2" t="s">
        <v>598</v>
      </c>
      <c r="U55" s="2" t="s">
        <v>598</v>
      </c>
      <c r="V55" s="2" t="s">
        <v>598</v>
      </c>
      <c r="W55" s="2" t="s">
        <v>598</v>
      </c>
      <c r="X55" s="2" t="s">
        <v>598</v>
      </c>
      <c r="Y55" s="2" t="s">
        <v>598</v>
      </c>
      <c r="Z55" s="2" t="s">
        <v>598</v>
      </c>
      <c r="AA55" s="2" t="s">
        <v>598</v>
      </c>
      <c r="AB55" s="2" t="s">
        <v>598</v>
      </c>
      <c r="AC55" s="2" t="s">
        <v>598</v>
      </c>
      <c r="AD55" s="2" t="s">
        <v>598</v>
      </c>
      <c r="AE55" s="2" t="s">
        <v>598</v>
      </c>
      <c r="AF55" s="2" t="s">
        <v>598</v>
      </c>
      <c r="AG55" s="2" t="s">
        <v>598</v>
      </c>
      <c r="AJ55" s="20">
        <f t="shared" si="0"/>
        <v>0</v>
      </c>
      <c r="AK55" s="20"/>
      <c r="AL55" s="20">
        <f t="shared" si="1"/>
        <v>0</v>
      </c>
      <c r="AM55" s="20" t="str">
        <f t="shared" si="2"/>
        <v/>
      </c>
      <c r="AN55" s="92" t="str">
        <f t="shared" si="3"/>
        <v/>
      </c>
      <c r="AQ55" s="2">
        <f t="shared" si="4"/>
        <v>0</v>
      </c>
    </row>
    <row r="56" spans="1:46" ht="15" customHeight="1" x14ac:dyDescent="0.25">
      <c r="A56" s="2" t="s">
        <v>76</v>
      </c>
      <c r="B56" s="2" t="s">
        <v>86</v>
      </c>
      <c r="C56" s="2">
        <v>2014</v>
      </c>
      <c r="D56" s="2">
        <v>1995</v>
      </c>
      <c r="E56" s="2" t="s">
        <v>598</v>
      </c>
      <c r="F56" s="2" t="s">
        <v>598</v>
      </c>
      <c r="G56" s="2" t="s">
        <v>598</v>
      </c>
      <c r="H56" s="2" t="s">
        <v>598</v>
      </c>
      <c r="I56" s="2">
        <v>1662.5889999999999</v>
      </c>
      <c r="J56" s="2" t="s">
        <v>598</v>
      </c>
      <c r="K56" s="2">
        <v>0.127</v>
      </c>
      <c r="L56" s="2" t="s">
        <v>598</v>
      </c>
      <c r="M56" s="2">
        <v>0.52800000000000002</v>
      </c>
      <c r="N56" s="2">
        <v>511.2</v>
      </c>
      <c r="O56" s="2" t="s">
        <v>598</v>
      </c>
      <c r="P56" s="2" t="s">
        <v>598</v>
      </c>
      <c r="Q56" s="2" t="s">
        <v>598</v>
      </c>
      <c r="R56" s="2" t="s">
        <v>598</v>
      </c>
      <c r="S56" s="2" t="s">
        <v>598</v>
      </c>
      <c r="T56" s="2" t="s">
        <v>598</v>
      </c>
      <c r="U56" s="2" t="s">
        <v>598</v>
      </c>
      <c r="V56" s="2" t="s">
        <v>598</v>
      </c>
      <c r="W56" s="2" t="s">
        <v>598</v>
      </c>
      <c r="X56" s="2" t="s">
        <v>598</v>
      </c>
      <c r="Y56" s="2" t="s">
        <v>598</v>
      </c>
      <c r="Z56" s="2" t="s">
        <v>598</v>
      </c>
      <c r="AA56" s="2" t="s">
        <v>598</v>
      </c>
      <c r="AB56" s="2" t="s">
        <v>598</v>
      </c>
      <c r="AC56" s="2" t="s">
        <v>598</v>
      </c>
      <c r="AD56" s="2" t="s">
        <v>598</v>
      </c>
      <c r="AE56" s="2">
        <v>1129</v>
      </c>
      <c r="AF56" s="2" t="s">
        <v>598</v>
      </c>
      <c r="AG56" s="2">
        <v>21.734000000000002</v>
      </c>
      <c r="AJ56" s="20">
        <f t="shared" si="0"/>
        <v>1662.5889999999999</v>
      </c>
      <c r="AK56" s="20"/>
      <c r="AL56" s="20">
        <f t="shared" si="1"/>
        <v>1995</v>
      </c>
      <c r="AM56" s="20" t="str">
        <f t="shared" si="2"/>
        <v/>
      </c>
      <c r="AN56" s="92" t="str">
        <f t="shared" si="3"/>
        <v/>
      </c>
      <c r="AQ56" s="2">
        <f t="shared" si="4"/>
        <v>1640.855</v>
      </c>
      <c r="AT56" s="2" t="s">
        <v>1066</v>
      </c>
    </row>
    <row r="57" spans="1:46" ht="15" customHeight="1" x14ac:dyDescent="0.25">
      <c r="A57" s="2" t="s">
        <v>76</v>
      </c>
      <c r="B57" s="2" t="s">
        <v>87</v>
      </c>
      <c r="C57" s="2">
        <v>2014</v>
      </c>
      <c r="D57" s="2" t="s">
        <v>598</v>
      </c>
      <c r="E57" s="2" t="s">
        <v>598</v>
      </c>
      <c r="F57" s="2" t="s">
        <v>598</v>
      </c>
      <c r="G57" s="2" t="s">
        <v>598</v>
      </c>
      <c r="H57" s="2" t="s">
        <v>598</v>
      </c>
      <c r="I57" s="2" t="s">
        <v>598</v>
      </c>
      <c r="J57" s="2" t="s">
        <v>598</v>
      </c>
      <c r="K57" s="2" t="s">
        <v>598</v>
      </c>
      <c r="L57" s="2" t="s">
        <v>598</v>
      </c>
      <c r="M57" s="2" t="s">
        <v>598</v>
      </c>
      <c r="N57" s="2" t="s">
        <v>598</v>
      </c>
      <c r="O57" s="2" t="s">
        <v>598</v>
      </c>
      <c r="P57" s="2" t="s">
        <v>598</v>
      </c>
      <c r="Q57" s="2" t="s">
        <v>598</v>
      </c>
      <c r="R57" s="2" t="s">
        <v>598</v>
      </c>
      <c r="S57" s="2" t="s">
        <v>598</v>
      </c>
      <c r="T57" s="2" t="s">
        <v>598</v>
      </c>
      <c r="U57" s="2" t="s">
        <v>598</v>
      </c>
      <c r="V57" s="2" t="s">
        <v>598</v>
      </c>
      <c r="W57" s="2" t="s">
        <v>598</v>
      </c>
      <c r="X57" s="2" t="s">
        <v>598</v>
      </c>
      <c r="Y57" s="2" t="s">
        <v>598</v>
      </c>
      <c r="Z57" s="2" t="s">
        <v>598</v>
      </c>
      <c r="AA57" s="2" t="s">
        <v>598</v>
      </c>
      <c r="AB57" s="2" t="s">
        <v>598</v>
      </c>
      <c r="AC57" s="2" t="s">
        <v>598</v>
      </c>
      <c r="AD57" s="2" t="s">
        <v>598</v>
      </c>
      <c r="AE57" s="2" t="s">
        <v>598</v>
      </c>
      <c r="AF57" s="2" t="s">
        <v>598</v>
      </c>
      <c r="AG57" s="2" t="s">
        <v>598</v>
      </c>
      <c r="AJ57" s="20">
        <f t="shared" si="0"/>
        <v>0</v>
      </c>
      <c r="AK57" s="20"/>
      <c r="AL57" s="20">
        <f t="shared" si="1"/>
        <v>0</v>
      </c>
      <c r="AM57" s="20" t="str">
        <f t="shared" si="2"/>
        <v/>
      </c>
      <c r="AN57" s="92" t="str">
        <f t="shared" si="3"/>
        <v/>
      </c>
      <c r="AQ57" s="2">
        <f t="shared" si="4"/>
        <v>0</v>
      </c>
    </row>
    <row r="58" spans="1:46"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T58" s="2" t="s">
        <v>599</v>
      </c>
      <c r="U58" s="2" t="s">
        <v>599</v>
      </c>
      <c r="V58" s="2" t="s">
        <v>599</v>
      </c>
      <c r="W58" s="2" t="s">
        <v>599</v>
      </c>
      <c r="X58" s="2" t="s">
        <v>599</v>
      </c>
      <c r="Y58" s="2" t="s">
        <v>599</v>
      </c>
      <c r="Z58" s="2" t="s">
        <v>599</v>
      </c>
      <c r="AA58" s="2" t="s">
        <v>599</v>
      </c>
      <c r="AB58" s="2" t="s">
        <v>599</v>
      </c>
      <c r="AC58" s="2" t="s">
        <v>599</v>
      </c>
      <c r="AD58" s="2" t="s">
        <v>599</v>
      </c>
      <c r="AE58" s="2" t="s">
        <v>599</v>
      </c>
      <c r="AF58" s="2" t="s">
        <v>599</v>
      </c>
      <c r="AG58" s="2" t="s">
        <v>599</v>
      </c>
      <c r="AJ58" s="20">
        <f t="shared" si="0"/>
        <v>0</v>
      </c>
      <c r="AK58" s="20"/>
      <c r="AL58" s="20">
        <f t="shared" si="1"/>
        <v>0</v>
      </c>
      <c r="AM58" s="20" t="str">
        <f t="shared" si="2"/>
        <v/>
      </c>
      <c r="AN58" s="92" t="str">
        <f t="shared" si="3"/>
        <v/>
      </c>
      <c r="AQ58" s="2">
        <f t="shared" si="4"/>
        <v>0</v>
      </c>
    </row>
    <row r="59" spans="1:46" ht="15" customHeight="1" x14ac:dyDescent="0.25">
      <c r="A59" s="2" t="s">
        <v>76</v>
      </c>
      <c r="B59" s="2" t="s">
        <v>89</v>
      </c>
      <c r="C59" s="2">
        <v>2014</v>
      </c>
      <c r="D59" s="2">
        <v>750.8</v>
      </c>
      <c r="E59" s="2">
        <v>263</v>
      </c>
      <c r="F59" s="2" t="s">
        <v>598</v>
      </c>
      <c r="G59" s="2" t="s">
        <v>598</v>
      </c>
      <c r="H59" s="2" t="s">
        <v>598</v>
      </c>
      <c r="I59" s="2">
        <v>1209.2</v>
      </c>
      <c r="J59" s="2">
        <v>71.2</v>
      </c>
      <c r="K59" s="2">
        <v>20.399999999999999</v>
      </c>
      <c r="L59" s="2" t="s">
        <v>598</v>
      </c>
      <c r="M59" s="2" t="s">
        <v>598</v>
      </c>
      <c r="N59" s="2" t="s">
        <v>598</v>
      </c>
      <c r="O59" s="2" t="s">
        <v>598</v>
      </c>
      <c r="P59" s="2">
        <v>95.1</v>
      </c>
      <c r="Q59" s="2" t="s">
        <v>598</v>
      </c>
      <c r="R59" s="2" t="s">
        <v>598</v>
      </c>
      <c r="S59" s="2" t="s">
        <v>598</v>
      </c>
      <c r="T59" s="2" t="s">
        <v>598</v>
      </c>
      <c r="U59" s="2" t="s">
        <v>598</v>
      </c>
      <c r="V59" s="2" t="s">
        <v>598</v>
      </c>
      <c r="W59" s="2" t="s">
        <v>598</v>
      </c>
      <c r="X59" s="2" t="s">
        <v>598</v>
      </c>
      <c r="Y59" s="2" t="s">
        <v>598</v>
      </c>
      <c r="Z59" s="2">
        <v>94.6</v>
      </c>
      <c r="AA59" s="2" t="s">
        <v>598</v>
      </c>
      <c r="AB59" s="2" t="s">
        <v>598</v>
      </c>
      <c r="AC59" s="2" t="s">
        <v>598</v>
      </c>
      <c r="AD59" s="2" t="s">
        <v>598</v>
      </c>
      <c r="AE59" s="2">
        <v>872.8</v>
      </c>
      <c r="AF59" s="2" t="s">
        <v>598</v>
      </c>
      <c r="AG59" s="2">
        <v>55.1</v>
      </c>
      <c r="AJ59" s="20">
        <f t="shared" si="0"/>
        <v>1209.1999999999998</v>
      </c>
      <c r="AK59" s="20"/>
      <c r="AL59" s="20">
        <f t="shared" si="1"/>
        <v>750.8</v>
      </c>
      <c r="AM59" s="20">
        <f t="shared" si="2"/>
        <v>263</v>
      </c>
      <c r="AN59" s="92">
        <f t="shared" si="3"/>
        <v>0.83840555739331801</v>
      </c>
      <c r="AQ59" s="2">
        <f t="shared" si="4"/>
        <v>1154.0999999999999</v>
      </c>
    </row>
    <row r="60" spans="1:46" ht="15" customHeight="1" x14ac:dyDescent="0.25">
      <c r="A60" s="2" t="s">
        <v>76</v>
      </c>
      <c r="B60" s="2" t="s">
        <v>90</v>
      </c>
      <c r="C60" s="2">
        <v>2014</v>
      </c>
      <c r="D60" s="2" t="s">
        <v>598</v>
      </c>
      <c r="E60" s="2" t="s">
        <v>598</v>
      </c>
      <c r="F60" s="2" t="s">
        <v>598</v>
      </c>
      <c r="G60" s="2" t="s">
        <v>598</v>
      </c>
      <c r="H60" s="2" t="s">
        <v>598</v>
      </c>
      <c r="I60" s="2" t="s">
        <v>598</v>
      </c>
      <c r="J60" s="2" t="s">
        <v>598</v>
      </c>
      <c r="K60" s="2" t="s">
        <v>598</v>
      </c>
      <c r="L60" s="2" t="s">
        <v>598</v>
      </c>
      <c r="M60" s="2" t="s">
        <v>598</v>
      </c>
      <c r="N60" s="2" t="s">
        <v>598</v>
      </c>
      <c r="O60" s="2" t="s">
        <v>598</v>
      </c>
      <c r="P60" s="2" t="s">
        <v>598</v>
      </c>
      <c r="Q60" s="2" t="s">
        <v>598</v>
      </c>
      <c r="R60" s="2" t="s">
        <v>598</v>
      </c>
      <c r="S60" s="2" t="s">
        <v>598</v>
      </c>
      <c r="T60" s="2" t="s">
        <v>598</v>
      </c>
      <c r="U60" s="2" t="s">
        <v>598</v>
      </c>
      <c r="V60" s="2" t="s">
        <v>598</v>
      </c>
      <c r="W60" s="2" t="s">
        <v>598</v>
      </c>
      <c r="X60" s="2" t="s">
        <v>598</v>
      </c>
      <c r="Y60" s="2" t="s">
        <v>598</v>
      </c>
      <c r="Z60" s="2" t="s">
        <v>598</v>
      </c>
      <c r="AA60" s="2" t="s">
        <v>598</v>
      </c>
      <c r="AB60" s="2" t="s">
        <v>598</v>
      </c>
      <c r="AC60" s="2" t="s">
        <v>598</v>
      </c>
      <c r="AD60" s="2" t="s">
        <v>598</v>
      </c>
      <c r="AE60" s="2" t="s">
        <v>598</v>
      </c>
      <c r="AF60" s="2" t="s">
        <v>598</v>
      </c>
      <c r="AG60" s="2" t="s">
        <v>598</v>
      </c>
      <c r="AJ60" s="20">
        <f t="shared" si="0"/>
        <v>0</v>
      </c>
      <c r="AK60" s="20"/>
      <c r="AL60" s="20">
        <f t="shared" si="1"/>
        <v>0</v>
      </c>
      <c r="AM60" s="20" t="str">
        <f t="shared" si="2"/>
        <v/>
      </c>
      <c r="AN60" s="92" t="str">
        <f t="shared" si="3"/>
        <v/>
      </c>
      <c r="AQ60" s="2">
        <f t="shared" si="4"/>
        <v>0</v>
      </c>
    </row>
    <row r="61" spans="1:46" ht="15" customHeight="1" x14ac:dyDescent="0.25">
      <c r="A61" s="2" t="s">
        <v>76</v>
      </c>
      <c r="B61" s="2" t="s">
        <v>91</v>
      </c>
      <c r="C61" s="2">
        <v>2014</v>
      </c>
      <c r="D61" s="2" t="s">
        <v>598</v>
      </c>
      <c r="E61" s="2" t="s">
        <v>598</v>
      </c>
      <c r="F61" s="2" t="s">
        <v>598</v>
      </c>
      <c r="G61" s="2" t="s">
        <v>598</v>
      </c>
      <c r="H61" s="2" t="s">
        <v>598</v>
      </c>
      <c r="I61" s="2" t="s">
        <v>598</v>
      </c>
      <c r="J61" s="2" t="s">
        <v>598</v>
      </c>
      <c r="K61" s="2" t="s">
        <v>598</v>
      </c>
      <c r="L61" s="2" t="s">
        <v>598</v>
      </c>
      <c r="M61" s="2" t="s">
        <v>598</v>
      </c>
      <c r="N61" s="2" t="s">
        <v>598</v>
      </c>
      <c r="O61" s="2" t="s">
        <v>598</v>
      </c>
      <c r="P61" s="2" t="s">
        <v>598</v>
      </c>
      <c r="Q61" s="2" t="s">
        <v>598</v>
      </c>
      <c r="R61" s="2" t="s">
        <v>598</v>
      </c>
      <c r="S61" s="2" t="s">
        <v>598</v>
      </c>
      <c r="T61" s="2" t="s">
        <v>598</v>
      </c>
      <c r="U61" s="2" t="s">
        <v>598</v>
      </c>
      <c r="V61" s="2" t="s">
        <v>598</v>
      </c>
      <c r="W61" s="2" t="s">
        <v>598</v>
      </c>
      <c r="X61" s="2" t="s">
        <v>598</v>
      </c>
      <c r="Y61" s="2" t="s">
        <v>598</v>
      </c>
      <c r="Z61" s="2" t="s">
        <v>598</v>
      </c>
      <c r="AA61" s="2" t="s">
        <v>598</v>
      </c>
      <c r="AB61" s="2" t="s">
        <v>598</v>
      </c>
      <c r="AC61" s="2" t="s">
        <v>598</v>
      </c>
      <c r="AD61" s="2" t="s">
        <v>598</v>
      </c>
      <c r="AE61" s="2" t="s">
        <v>598</v>
      </c>
      <c r="AF61" s="2" t="s">
        <v>598</v>
      </c>
      <c r="AG61" s="2" t="s">
        <v>598</v>
      </c>
      <c r="AJ61" s="20">
        <f t="shared" si="0"/>
        <v>0</v>
      </c>
      <c r="AK61" s="20"/>
      <c r="AL61" s="20">
        <f t="shared" si="1"/>
        <v>0</v>
      </c>
      <c r="AM61" s="20" t="str">
        <f t="shared" si="2"/>
        <v/>
      </c>
      <c r="AN61" s="92" t="str">
        <f t="shared" si="3"/>
        <v/>
      </c>
      <c r="AQ61" s="2">
        <f t="shared" si="4"/>
        <v>0</v>
      </c>
    </row>
    <row r="62" spans="1:46" ht="15" customHeight="1" x14ac:dyDescent="0.25">
      <c r="A62" s="2" t="s">
        <v>76</v>
      </c>
      <c r="B62" s="2" t="s">
        <v>92</v>
      </c>
      <c r="C62" s="2">
        <v>2014</v>
      </c>
      <c r="D62" s="2" t="s">
        <v>598</v>
      </c>
      <c r="E62" s="2" t="s">
        <v>598</v>
      </c>
      <c r="F62" s="2" t="s">
        <v>598</v>
      </c>
      <c r="G62" s="2" t="s">
        <v>598</v>
      </c>
      <c r="H62" s="2" t="s">
        <v>598</v>
      </c>
      <c r="I62" s="2" t="s">
        <v>598</v>
      </c>
      <c r="J62" s="2" t="s">
        <v>598</v>
      </c>
      <c r="K62" s="2" t="s">
        <v>598</v>
      </c>
      <c r="L62" s="2" t="s">
        <v>598</v>
      </c>
      <c r="M62" s="2" t="s">
        <v>598</v>
      </c>
      <c r="N62" s="2" t="s">
        <v>598</v>
      </c>
      <c r="O62" s="2" t="s">
        <v>598</v>
      </c>
      <c r="P62" s="2" t="s">
        <v>598</v>
      </c>
      <c r="Q62" s="2" t="s">
        <v>598</v>
      </c>
      <c r="R62" s="2" t="s">
        <v>598</v>
      </c>
      <c r="S62" s="2" t="s">
        <v>598</v>
      </c>
      <c r="T62" s="2" t="s">
        <v>598</v>
      </c>
      <c r="U62" s="2" t="s">
        <v>598</v>
      </c>
      <c r="V62" s="2" t="s">
        <v>598</v>
      </c>
      <c r="W62" s="2" t="s">
        <v>598</v>
      </c>
      <c r="X62" s="2" t="s">
        <v>598</v>
      </c>
      <c r="Y62" s="2" t="s">
        <v>598</v>
      </c>
      <c r="Z62" s="2" t="s">
        <v>598</v>
      </c>
      <c r="AA62" s="2" t="s">
        <v>598</v>
      </c>
      <c r="AB62" s="2" t="s">
        <v>598</v>
      </c>
      <c r="AC62" s="2" t="s">
        <v>598</v>
      </c>
      <c r="AD62" s="2" t="s">
        <v>598</v>
      </c>
      <c r="AE62" s="2" t="s">
        <v>598</v>
      </c>
      <c r="AF62" s="2" t="s">
        <v>598</v>
      </c>
      <c r="AG62" s="2" t="s">
        <v>598</v>
      </c>
      <c r="AJ62" s="20">
        <f t="shared" si="0"/>
        <v>0</v>
      </c>
      <c r="AK62" s="20"/>
      <c r="AL62" s="20">
        <f t="shared" si="1"/>
        <v>0</v>
      </c>
      <c r="AM62" s="20" t="str">
        <f t="shared" si="2"/>
        <v/>
      </c>
      <c r="AN62" s="92" t="str">
        <f t="shared" si="3"/>
        <v/>
      </c>
      <c r="AQ62" s="2">
        <f t="shared" si="4"/>
        <v>0</v>
      </c>
    </row>
    <row r="63" spans="1:46" ht="15" customHeight="1" x14ac:dyDescent="0.25">
      <c r="A63" s="2" t="s">
        <v>76</v>
      </c>
      <c r="B63" s="2" t="s">
        <v>93</v>
      </c>
      <c r="C63" s="2">
        <v>2014</v>
      </c>
      <c r="D63" s="2" t="s">
        <v>598</v>
      </c>
      <c r="E63" s="2" t="s">
        <v>598</v>
      </c>
      <c r="F63" s="2" t="s">
        <v>598</v>
      </c>
      <c r="G63" s="2" t="s">
        <v>598</v>
      </c>
      <c r="H63" s="2" t="s">
        <v>598</v>
      </c>
      <c r="I63" s="2" t="s">
        <v>598</v>
      </c>
      <c r="J63" s="2" t="s">
        <v>598</v>
      </c>
      <c r="K63" s="2" t="s">
        <v>598</v>
      </c>
      <c r="L63" s="2" t="s">
        <v>598</v>
      </c>
      <c r="M63" s="2" t="s">
        <v>598</v>
      </c>
      <c r="N63" s="2" t="s">
        <v>598</v>
      </c>
      <c r="O63" s="2" t="s">
        <v>598</v>
      </c>
      <c r="P63" s="2" t="s">
        <v>598</v>
      </c>
      <c r="Q63" s="2" t="s">
        <v>598</v>
      </c>
      <c r="R63" s="2" t="s">
        <v>598</v>
      </c>
      <c r="S63" s="2" t="s">
        <v>598</v>
      </c>
      <c r="T63" s="2" t="s">
        <v>598</v>
      </c>
      <c r="U63" s="2" t="s">
        <v>598</v>
      </c>
      <c r="V63" s="2" t="s">
        <v>598</v>
      </c>
      <c r="W63" s="2" t="s">
        <v>598</v>
      </c>
      <c r="X63" s="2" t="s">
        <v>598</v>
      </c>
      <c r="Y63" s="2" t="s">
        <v>598</v>
      </c>
      <c r="Z63" s="2" t="s">
        <v>598</v>
      </c>
      <c r="AA63" s="2" t="s">
        <v>598</v>
      </c>
      <c r="AB63" s="2" t="s">
        <v>598</v>
      </c>
      <c r="AC63" s="2" t="s">
        <v>598</v>
      </c>
      <c r="AD63" s="2" t="s">
        <v>598</v>
      </c>
      <c r="AE63" s="2" t="s">
        <v>598</v>
      </c>
      <c r="AF63" s="2" t="s">
        <v>598</v>
      </c>
      <c r="AG63" s="2" t="s">
        <v>598</v>
      </c>
      <c r="AJ63" s="20">
        <f t="shared" si="0"/>
        <v>0</v>
      </c>
      <c r="AK63" s="20"/>
      <c r="AL63" s="20">
        <f t="shared" si="1"/>
        <v>0</v>
      </c>
      <c r="AM63" s="20" t="str">
        <f t="shared" si="2"/>
        <v/>
      </c>
      <c r="AN63" s="92" t="str">
        <f t="shared" si="3"/>
        <v/>
      </c>
      <c r="AQ63" s="2">
        <f t="shared" si="4"/>
        <v>0</v>
      </c>
    </row>
    <row r="64" spans="1:46" ht="15" customHeight="1" x14ac:dyDescent="0.25">
      <c r="A64" s="2" t="s">
        <v>76</v>
      </c>
      <c r="B64" s="2" t="s">
        <v>94</v>
      </c>
      <c r="C64" s="2">
        <v>2014</v>
      </c>
      <c r="D64" s="2" t="s">
        <v>598</v>
      </c>
      <c r="E64" s="2" t="s">
        <v>598</v>
      </c>
      <c r="F64" s="2" t="s">
        <v>598</v>
      </c>
      <c r="G64" s="2" t="s">
        <v>598</v>
      </c>
      <c r="H64" s="2" t="s">
        <v>598</v>
      </c>
      <c r="I64" s="2" t="s">
        <v>598</v>
      </c>
      <c r="J64" s="2" t="s">
        <v>598</v>
      </c>
      <c r="K64" s="2" t="s">
        <v>598</v>
      </c>
      <c r="L64" s="2" t="s">
        <v>598</v>
      </c>
      <c r="M64" s="2" t="s">
        <v>598</v>
      </c>
      <c r="N64" s="2" t="s">
        <v>598</v>
      </c>
      <c r="O64" s="2" t="s">
        <v>598</v>
      </c>
      <c r="P64" s="2" t="s">
        <v>598</v>
      </c>
      <c r="Q64" s="2" t="s">
        <v>598</v>
      </c>
      <c r="R64" s="2" t="s">
        <v>598</v>
      </c>
      <c r="S64" s="2" t="s">
        <v>598</v>
      </c>
      <c r="T64" s="2" t="s">
        <v>598</v>
      </c>
      <c r="U64" s="2" t="s">
        <v>598</v>
      </c>
      <c r="V64" s="2" t="s">
        <v>598</v>
      </c>
      <c r="W64" s="2" t="s">
        <v>598</v>
      </c>
      <c r="X64" s="2" t="s">
        <v>598</v>
      </c>
      <c r="Y64" s="2" t="s">
        <v>598</v>
      </c>
      <c r="Z64" s="2" t="s">
        <v>598</v>
      </c>
      <c r="AA64" s="2" t="s">
        <v>598</v>
      </c>
      <c r="AB64" s="2" t="s">
        <v>598</v>
      </c>
      <c r="AC64" s="2" t="s">
        <v>598</v>
      </c>
      <c r="AD64" s="2" t="s">
        <v>598</v>
      </c>
      <c r="AE64" s="2" t="s">
        <v>598</v>
      </c>
      <c r="AF64" s="2" t="s">
        <v>598</v>
      </c>
      <c r="AG64" s="2" t="s">
        <v>598</v>
      </c>
      <c r="AJ64" s="20">
        <f t="shared" si="0"/>
        <v>0</v>
      </c>
      <c r="AK64" s="20"/>
      <c r="AL64" s="20">
        <f t="shared" si="1"/>
        <v>0</v>
      </c>
      <c r="AM64" s="20" t="str">
        <f t="shared" si="2"/>
        <v/>
      </c>
      <c r="AN64" s="92" t="str">
        <f t="shared" si="3"/>
        <v/>
      </c>
      <c r="AQ64" s="2">
        <f t="shared" si="4"/>
        <v>0</v>
      </c>
    </row>
    <row r="65" spans="1:43" ht="15" customHeight="1" x14ac:dyDescent="0.25">
      <c r="A65" s="2" t="s">
        <v>76</v>
      </c>
      <c r="B65" s="2" t="s">
        <v>95</v>
      </c>
      <c r="C65" s="2">
        <v>2014</v>
      </c>
      <c r="D65" s="2" t="s">
        <v>598</v>
      </c>
      <c r="E65" s="2" t="s">
        <v>598</v>
      </c>
      <c r="F65" s="2" t="s">
        <v>598</v>
      </c>
      <c r="G65" s="2" t="s">
        <v>598</v>
      </c>
      <c r="H65" s="2" t="s">
        <v>598</v>
      </c>
      <c r="I65" s="2" t="s">
        <v>598</v>
      </c>
      <c r="J65" s="2" t="s">
        <v>598</v>
      </c>
      <c r="K65" s="2" t="s">
        <v>598</v>
      </c>
      <c r="L65" s="2" t="s">
        <v>598</v>
      </c>
      <c r="M65" s="2" t="s">
        <v>598</v>
      </c>
      <c r="N65" s="2" t="s">
        <v>598</v>
      </c>
      <c r="O65" s="2" t="s">
        <v>598</v>
      </c>
      <c r="P65" s="2" t="s">
        <v>598</v>
      </c>
      <c r="Q65" s="2" t="s">
        <v>598</v>
      </c>
      <c r="R65" s="2" t="s">
        <v>598</v>
      </c>
      <c r="S65" s="2" t="s">
        <v>598</v>
      </c>
      <c r="T65" s="2" t="s">
        <v>598</v>
      </c>
      <c r="U65" s="2" t="s">
        <v>598</v>
      </c>
      <c r="V65" s="2" t="s">
        <v>598</v>
      </c>
      <c r="W65" s="2" t="s">
        <v>598</v>
      </c>
      <c r="X65" s="2" t="s">
        <v>598</v>
      </c>
      <c r="Y65" s="2" t="s">
        <v>598</v>
      </c>
      <c r="Z65" s="2" t="s">
        <v>598</v>
      </c>
      <c r="AA65" s="2" t="s">
        <v>598</v>
      </c>
      <c r="AB65" s="2" t="s">
        <v>598</v>
      </c>
      <c r="AC65" s="2" t="s">
        <v>598</v>
      </c>
      <c r="AD65" s="2" t="s">
        <v>598</v>
      </c>
      <c r="AE65" s="2" t="s">
        <v>598</v>
      </c>
      <c r="AF65" s="2" t="s">
        <v>598</v>
      </c>
      <c r="AG65" s="2" t="s">
        <v>598</v>
      </c>
      <c r="AJ65" s="20">
        <f t="shared" si="0"/>
        <v>0</v>
      </c>
      <c r="AK65" s="20"/>
      <c r="AL65" s="20">
        <f t="shared" si="1"/>
        <v>0</v>
      </c>
      <c r="AM65" s="20" t="str">
        <f t="shared" si="2"/>
        <v/>
      </c>
      <c r="AN65" s="92" t="str">
        <f t="shared" si="3"/>
        <v/>
      </c>
      <c r="AQ65" s="2">
        <f t="shared" si="4"/>
        <v>0</v>
      </c>
    </row>
    <row r="66" spans="1:43" ht="15" customHeight="1" x14ac:dyDescent="0.25">
      <c r="A66" s="2" t="s">
        <v>76</v>
      </c>
      <c r="B66" s="2" t="s">
        <v>96</v>
      </c>
      <c r="C66" s="2">
        <v>2014</v>
      </c>
      <c r="D66" s="2" t="s">
        <v>598</v>
      </c>
      <c r="E66" s="2" t="s">
        <v>598</v>
      </c>
      <c r="F66" s="2" t="s">
        <v>598</v>
      </c>
      <c r="G66" s="2" t="s">
        <v>598</v>
      </c>
      <c r="H66" s="2" t="s">
        <v>598</v>
      </c>
      <c r="I66" s="2" t="s">
        <v>598</v>
      </c>
      <c r="J66" s="2" t="s">
        <v>598</v>
      </c>
      <c r="K66" s="2" t="s">
        <v>598</v>
      </c>
      <c r="L66" s="2" t="s">
        <v>598</v>
      </c>
      <c r="M66" s="2" t="s">
        <v>598</v>
      </c>
      <c r="N66" s="2" t="s">
        <v>598</v>
      </c>
      <c r="O66" s="2" t="s">
        <v>598</v>
      </c>
      <c r="P66" s="2" t="s">
        <v>598</v>
      </c>
      <c r="Q66" s="2" t="s">
        <v>598</v>
      </c>
      <c r="R66" s="2" t="s">
        <v>598</v>
      </c>
      <c r="S66" s="2" t="s">
        <v>598</v>
      </c>
      <c r="T66" s="2" t="s">
        <v>598</v>
      </c>
      <c r="U66" s="2" t="s">
        <v>598</v>
      </c>
      <c r="V66" s="2" t="s">
        <v>598</v>
      </c>
      <c r="W66" s="2" t="s">
        <v>598</v>
      </c>
      <c r="X66" s="2" t="s">
        <v>598</v>
      </c>
      <c r="Y66" s="2" t="s">
        <v>598</v>
      </c>
      <c r="Z66" s="2" t="s">
        <v>598</v>
      </c>
      <c r="AA66" s="2" t="s">
        <v>598</v>
      </c>
      <c r="AB66" s="2" t="s">
        <v>598</v>
      </c>
      <c r="AC66" s="2" t="s">
        <v>598</v>
      </c>
      <c r="AD66" s="2" t="s">
        <v>598</v>
      </c>
      <c r="AE66" s="2" t="s">
        <v>598</v>
      </c>
      <c r="AF66" s="2" t="s">
        <v>598</v>
      </c>
      <c r="AG66" s="2" t="s">
        <v>598</v>
      </c>
      <c r="AJ66" s="20">
        <f t="shared" si="0"/>
        <v>0</v>
      </c>
      <c r="AK66" s="20"/>
      <c r="AL66" s="20">
        <f t="shared" si="1"/>
        <v>0</v>
      </c>
      <c r="AM66" s="20" t="str">
        <f t="shared" si="2"/>
        <v/>
      </c>
      <c r="AN66" s="92" t="str">
        <f t="shared" si="3"/>
        <v/>
      </c>
      <c r="AQ66" s="2">
        <f t="shared" si="4"/>
        <v>0</v>
      </c>
    </row>
    <row r="67" spans="1:43" ht="15" customHeight="1" x14ac:dyDescent="0.25">
      <c r="A67" s="2" t="s">
        <v>76</v>
      </c>
      <c r="B67" s="2" t="s">
        <v>97</v>
      </c>
      <c r="C67" s="2">
        <v>2014</v>
      </c>
      <c r="D67" s="2" t="s">
        <v>598</v>
      </c>
      <c r="E67" s="2" t="s">
        <v>598</v>
      </c>
      <c r="F67" s="2" t="s">
        <v>598</v>
      </c>
      <c r="G67" s="2" t="s">
        <v>598</v>
      </c>
      <c r="H67" s="2" t="s">
        <v>598</v>
      </c>
      <c r="I67" s="2" t="s">
        <v>598</v>
      </c>
      <c r="J67" s="2" t="s">
        <v>598</v>
      </c>
      <c r="K67" s="2" t="s">
        <v>598</v>
      </c>
      <c r="L67" s="2" t="s">
        <v>598</v>
      </c>
      <c r="M67" s="2" t="s">
        <v>598</v>
      </c>
      <c r="N67" s="2" t="s">
        <v>598</v>
      </c>
      <c r="O67" s="2" t="s">
        <v>598</v>
      </c>
      <c r="P67" s="2" t="s">
        <v>598</v>
      </c>
      <c r="Q67" s="2" t="s">
        <v>598</v>
      </c>
      <c r="R67" s="2" t="s">
        <v>598</v>
      </c>
      <c r="S67" s="2" t="s">
        <v>598</v>
      </c>
      <c r="T67" s="2" t="s">
        <v>598</v>
      </c>
      <c r="U67" s="2" t="s">
        <v>598</v>
      </c>
      <c r="V67" s="2" t="s">
        <v>598</v>
      </c>
      <c r="W67" s="2" t="s">
        <v>598</v>
      </c>
      <c r="X67" s="2" t="s">
        <v>598</v>
      </c>
      <c r="Y67" s="2" t="s">
        <v>598</v>
      </c>
      <c r="Z67" s="2" t="s">
        <v>598</v>
      </c>
      <c r="AA67" s="2" t="s">
        <v>598</v>
      </c>
      <c r="AB67" s="2" t="s">
        <v>598</v>
      </c>
      <c r="AC67" s="2" t="s">
        <v>598</v>
      </c>
      <c r="AD67" s="2" t="s">
        <v>598</v>
      </c>
      <c r="AE67" s="2" t="s">
        <v>598</v>
      </c>
      <c r="AF67" s="2" t="s">
        <v>598</v>
      </c>
      <c r="AG67" s="2" t="s">
        <v>598</v>
      </c>
      <c r="AJ67" s="20">
        <f t="shared" ref="AJ67:AJ130" si="5">SUMPRODUCT(J67:AG67)</f>
        <v>0</v>
      </c>
      <c r="AK67" s="20"/>
      <c r="AL67" s="20">
        <f t="shared" ref="AL67:AL130" si="6">IFERROR(D67/1,0)</f>
        <v>0</v>
      </c>
      <c r="AM67" s="20" t="str">
        <f t="shared" ref="AM67:AM130" si="7">IFERROR(E67/1,"")</f>
        <v/>
      </c>
      <c r="AN67" s="92" t="str">
        <f t="shared" ref="AN67:AN130" si="8">IFERROR((AL67+AM67)/AJ67,"")</f>
        <v/>
      </c>
      <c r="AQ67" s="2">
        <f t="shared" ref="AQ67:AQ130" si="9">AJ67-IFERROR(AG67/1,0)</f>
        <v>0</v>
      </c>
    </row>
    <row r="68" spans="1:43" ht="15" customHeight="1" x14ac:dyDescent="0.25">
      <c r="A68" s="2" t="s">
        <v>76</v>
      </c>
      <c r="B68" s="2" t="s">
        <v>98</v>
      </c>
      <c r="C68" s="2">
        <v>2014</v>
      </c>
      <c r="D68" s="2" t="s">
        <v>598</v>
      </c>
      <c r="E68" s="2" t="s">
        <v>598</v>
      </c>
      <c r="F68" s="2" t="s">
        <v>598</v>
      </c>
      <c r="G68" s="2" t="s">
        <v>598</v>
      </c>
      <c r="H68" s="2" t="s">
        <v>598</v>
      </c>
      <c r="I68" s="2" t="s">
        <v>598</v>
      </c>
      <c r="J68" s="2" t="s">
        <v>598</v>
      </c>
      <c r="K68" s="2" t="s">
        <v>598</v>
      </c>
      <c r="L68" s="2" t="s">
        <v>598</v>
      </c>
      <c r="M68" s="2" t="s">
        <v>598</v>
      </c>
      <c r="N68" s="2" t="s">
        <v>598</v>
      </c>
      <c r="O68" s="2" t="s">
        <v>598</v>
      </c>
      <c r="P68" s="2" t="s">
        <v>598</v>
      </c>
      <c r="Q68" s="2" t="s">
        <v>598</v>
      </c>
      <c r="R68" s="2" t="s">
        <v>598</v>
      </c>
      <c r="S68" s="2" t="s">
        <v>598</v>
      </c>
      <c r="T68" s="2" t="s">
        <v>598</v>
      </c>
      <c r="U68" s="2" t="s">
        <v>598</v>
      </c>
      <c r="V68" s="2" t="s">
        <v>598</v>
      </c>
      <c r="W68" s="2" t="s">
        <v>598</v>
      </c>
      <c r="X68" s="2" t="s">
        <v>598</v>
      </c>
      <c r="Y68" s="2" t="s">
        <v>598</v>
      </c>
      <c r="Z68" s="2" t="s">
        <v>598</v>
      </c>
      <c r="AA68" s="2" t="s">
        <v>598</v>
      </c>
      <c r="AB68" s="2" t="s">
        <v>598</v>
      </c>
      <c r="AC68" s="2" t="s">
        <v>598</v>
      </c>
      <c r="AD68" s="2" t="s">
        <v>598</v>
      </c>
      <c r="AE68" s="2" t="s">
        <v>598</v>
      </c>
      <c r="AF68" s="2" t="s">
        <v>598</v>
      </c>
      <c r="AG68" s="2" t="s">
        <v>598</v>
      </c>
      <c r="AJ68" s="20">
        <f t="shared" si="5"/>
        <v>0</v>
      </c>
      <c r="AK68" s="20"/>
      <c r="AL68" s="20">
        <f t="shared" si="6"/>
        <v>0</v>
      </c>
      <c r="AM68" s="20" t="str">
        <f t="shared" si="7"/>
        <v/>
      </c>
      <c r="AN68" s="92" t="str">
        <f t="shared" si="8"/>
        <v/>
      </c>
      <c r="AQ68" s="2">
        <f t="shared" si="9"/>
        <v>0</v>
      </c>
    </row>
    <row r="69" spans="1:43" ht="15" customHeight="1" x14ac:dyDescent="0.25">
      <c r="A69" s="2" t="s">
        <v>76</v>
      </c>
      <c r="B69" s="2" t="s">
        <v>99</v>
      </c>
      <c r="C69" s="2">
        <v>2014</v>
      </c>
      <c r="D69" s="2" t="s">
        <v>598</v>
      </c>
      <c r="E69" s="2" t="s">
        <v>598</v>
      </c>
      <c r="F69" s="2" t="s">
        <v>598</v>
      </c>
      <c r="G69" s="2" t="s">
        <v>598</v>
      </c>
      <c r="H69" s="2" t="s">
        <v>598</v>
      </c>
      <c r="I69" s="2" t="s">
        <v>598</v>
      </c>
      <c r="J69" s="2" t="s">
        <v>598</v>
      </c>
      <c r="K69" s="2" t="s">
        <v>598</v>
      </c>
      <c r="L69" s="2" t="s">
        <v>598</v>
      </c>
      <c r="M69" s="2" t="s">
        <v>598</v>
      </c>
      <c r="N69" s="2" t="s">
        <v>598</v>
      </c>
      <c r="O69" s="2" t="s">
        <v>598</v>
      </c>
      <c r="P69" s="2" t="s">
        <v>598</v>
      </c>
      <c r="Q69" s="2" t="s">
        <v>598</v>
      </c>
      <c r="R69" s="2" t="s">
        <v>598</v>
      </c>
      <c r="S69" s="2" t="s">
        <v>598</v>
      </c>
      <c r="T69" s="2" t="s">
        <v>598</v>
      </c>
      <c r="U69" s="2" t="s">
        <v>598</v>
      </c>
      <c r="V69" s="2" t="s">
        <v>598</v>
      </c>
      <c r="W69" s="2" t="s">
        <v>598</v>
      </c>
      <c r="X69" s="2" t="s">
        <v>598</v>
      </c>
      <c r="Y69" s="2" t="s">
        <v>598</v>
      </c>
      <c r="Z69" s="2" t="s">
        <v>598</v>
      </c>
      <c r="AA69" s="2" t="s">
        <v>598</v>
      </c>
      <c r="AB69" s="2" t="s">
        <v>598</v>
      </c>
      <c r="AC69" s="2" t="s">
        <v>598</v>
      </c>
      <c r="AD69" s="2" t="s">
        <v>598</v>
      </c>
      <c r="AE69" s="2" t="s">
        <v>598</v>
      </c>
      <c r="AF69" s="2" t="s">
        <v>598</v>
      </c>
      <c r="AG69" s="2" t="s">
        <v>598</v>
      </c>
      <c r="AJ69" s="20">
        <f t="shared" si="5"/>
        <v>0</v>
      </c>
      <c r="AK69" s="20"/>
      <c r="AL69" s="20">
        <f t="shared" si="6"/>
        <v>0</v>
      </c>
      <c r="AM69" s="20" t="str">
        <f t="shared" si="7"/>
        <v/>
      </c>
      <c r="AN69" s="92" t="str">
        <f t="shared" si="8"/>
        <v/>
      </c>
      <c r="AQ69" s="2">
        <f t="shared" si="9"/>
        <v>0</v>
      </c>
    </row>
    <row r="70" spans="1:43" ht="15" customHeight="1" x14ac:dyDescent="0.25">
      <c r="A70" s="2" t="s">
        <v>100</v>
      </c>
      <c r="B70" s="2" t="s">
        <v>101</v>
      </c>
      <c r="C70" s="2">
        <v>2014</v>
      </c>
      <c r="D70" s="2" t="s">
        <v>598</v>
      </c>
      <c r="E70" s="2" t="s">
        <v>598</v>
      </c>
      <c r="F70" s="2" t="s">
        <v>598</v>
      </c>
      <c r="G70" s="2" t="s">
        <v>598</v>
      </c>
      <c r="H70" s="2" t="s">
        <v>598</v>
      </c>
      <c r="I70" s="2" t="s">
        <v>598</v>
      </c>
      <c r="J70" s="2" t="s">
        <v>598</v>
      </c>
      <c r="K70" s="2" t="s">
        <v>598</v>
      </c>
      <c r="L70" s="2" t="s">
        <v>598</v>
      </c>
      <c r="M70" s="2" t="s">
        <v>598</v>
      </c>
      <c r="N70" s="2" t="s">
        <v>598</v>
      </c>
      <c r="O70" s="2" t="s">
        <v>598</v>
      </c>
      <c r="P70" s="2" t="s">
        <v>598</v>
      </c>
      <c r="Q70" s="2" t="s">
        <v>598</v>
      </c>
      <c r="R70" s="2" t="s">
        <v>598</v>
      </c>
      <c r="S70" s="2" t="s">
        <v>598</v>
      </c>
      <c r="T70" s="2" t="s">
        <v>598</v>
      </c>
      <c r="U70" s="2" t="s">
        <v>598</v>
      </c>
      <c r="V70" s="2" t="s">
        <v>598</v>
      </c>
      <c r="W70" s="2" t="s">
        <v>598</v>
      </c>
      <c r="X70" s="2" t="s">
        <v>598</v>
      </c>
      <c r="Y70" s="2" t="s">
        <v>598</v>
      </c>
      <c r="Z70" s="2" t="s">
        <v>598</v>
      </c>
      <c r="AA70" s="2" t="s">
        <v>598</v>
      </c>
      <c r="AB70" s="2" t="s">
        <v>598</v>
      </c>
      <c r="AC70" s="2" t="s">
        <v>598</v>
      </c>
      <c r="AD70" s="2" t="s">
        <v>598</v>
      </c>
      <c r="AE70" s="2" t="s">
        <v>598</v>
      </c>
      <c r="AF70" s="2" t="s">
        <v>598</v>
      </c>
      <c r="AG70" s="2" t="s">
        <v>598</v>
      </c>
      <c r="AJ70" s="20">
        <f t="shared" si="5"/>
        <v>0</v>
      </c>
      <c r="AK70" s="20"/>
      <c r="AL70" s="20">
        <f t="shared" si="6"/>
        <v>0</v>
      </c>
      <c r="AM70" s="20" t="str">
        <f t="shared" si="7"/>
        <v/>
      </c>
      <c r="AN70" s="92" t="str">
        <f t="shared" si="8"/>
        <v/>
      </c>
      <c r="AQ70" s="2">
        <f t="shared" si="9"/>
        <v>0</v>
      </c>
    </row>
    <row r="71" spans="1:43" ht="15" customHeight="1" x14ac:dyDescent="0.25">
      <c r="A71" s="2" t="s">
        <v>102</v>
      </c>
      <c r="B71" s="2" t="s">
        <v>103</v>
      </c>
      <c r="C71" s="2">
        <v>2014</v>
      </c>
      <c r="D71" s="2">
        <v>98.590999999999994</v>
      </c>
      <c r="E71" s="2">
        <v>11.79</v>
      </c>
      <c r="F71" s="2" t="s">
        <v>598</v>
      </c>
      <c r="G71" s="2" t="s">
        <v>598</v>
      </c>
      <c r="H71" s="2" t="s">
        <v>598</v>
      </c>
      <c r="I71" s="2">
        <v>143.38399999999999</v>
      </c>
      <c r="J71" s="2" t="s">
        <v>598</v>
      </c>
      <c r="K71" s="2">
        <v>0.5</v>
      </c>
      <c r="L71" s="2" t="s">
        <v>598</v>
      </c>
      <c r="M71" s="2" t="s">
        <v>598</v>
      </c>
      <c r="N71" s="2" t="s">
        <v>598</v>
      </c>
      <c r="O71" s="2" t="s">
        <v>598</v>
      </c>
      <c r="P71" s="2" t="s">
        <v>598</v>
      </c>
      <c r="Q71" s="2" t="s">
        <v>598</v>
      </c>
      <c r="R71" s="2" t="s">
        <v>598</v>
      </c>
      <c r="S71" s="2" t="s">
        <v>598</v>
      </c>
      <c r="T71" s="2" t="s">
        <v>598</v>
      </c>
      <c r="U71" s="2" t="s">
        <v>598</v>
      </c>
      <c r="V71" s="2" t="s">
        <v>598</v>
      </c>
      <c r="W71" s="2" t="s">
        <v>598</v>
      </c>
      <c r="X71" s="2" t="s">
        <v>598</v>
      </c>
      <c r="Y71" s="2" t="s">
        <v>598</v>
      </c>
      <c r="Z71" s="2" t="s">
        <v>598</v>
      </c>
      <c r="AA71" s="2" t="s">
        <v>598</v>
      </c>
      <c r="AB71" s="2" t="s">
        <v>598</v>
      </c>
      <c r="AC71" s="2" t="s">
        <v>598</v>
      </c>
      <c r="AD71" s="2" t="s">
        <v>598</v>
      </c>
      <c r="AE71" s="2">
        <v>130.88399999999999</v>
      </c>
      <c r="AF71" s="2" t="s">
        <v>598</v>
      </c>
      <c r="AG71" s="2">
        <v>12</v>
      </c>
      <c r="AJ71" s="20">
        <f t="shared" si="5"/>
        <v>143.38399999999999</v>
      </c>
      <c r="AK71" s="20"/>
      <c r="AL71" s="20">
        <f t="shared" si="6"/>
        <v>98.590999999999994</v>
      </c>
      <c r="AM71" s="20">
        <f t="shared" si="7"/>
        <v>11.79</v>
      </c>
      <c r="AN71" s="92">
        <f t="shared" si="8"/>
        <v>0.76982787479774595</v>
      </c>
      <c r="AQ71" s="2">
        <f t="shared" si="9"/>
        <v>131.38399999999999</v>
      </c>
    </row>
    <row r="72" spans="1:43" ht="15" customHeight="1" x14ac:dyDescent="0.25">
      <c r="A72" s="2" t="s">
        <v>102</v>
      </c>
      <c r="B72" s="2" t="s">
        <v>104</v>
      </c>
      <c r="C72" s="2">
        <v>2014</v>
      </c>
      <c r="D72" s="2" t="s">
        <v>598</v>
      </c>
      <c r="E72" s="2" t="s">
        <v>598</v>
      </c>
      <c r="F72" s="2" t="s">
        <v>598</v>
      </c>
      <c r="G72" s="2" t="s">
        <v>598</v>
      </c>
      <c r="H72" s="2" t="s">
        <v>598</v>
      </c>
      <c r="I72" s="2" t="s">
        <v>598</v>
      </c>
      <c r="J72" s="2" t="s">
        <v>598</v>
      </c>
      <c r="K72" s="2" t="s">
        <v>598</v>
      </c>
      <c r="L72" s="2" t="s">
        <v>598</v>
      </c>
      <c r="M72" s="2" t="s">
        <v>598</v>
      </c>
      <c r="N72" s="2" t="s">
        <v>598</v>
      </c>
      <c r="O72" s="2" t="s">
        <v>598</v>
      </c>
      <c r="P72" s="2" t="s">
        <v>598</v>
      </c>
      <c r="Q72" s="2" t="s">
        <v>598</v>
      </c>
      <c r="R72" s="2" t="s">
        <v>598</v>
      </c>
      <c r="S72" s="2" t="s">
        <v>598</v>
      </c>
      <c r="T72" s="2" t="s">
        <v>598</v>
      </c>
      <c r="U72" s="2" t="s">
        <v>598</v>
      </c>
      <c r="V72" s="2" t="s">
        <v>598</v>
      </c>
      <c r="W72" s="2" t="s">
        <v>598</v>
      </c>
      <c r="X72" s="2" t="s">
        <v>598</v>
      </c>
      <c r="Y72" s="2" t="s">
        <v>598</v>
      </c>
      <c r="Z72" s="2" t="s">
        <v>598</v>
      </c>
      <c r="AA72" s="2" t="s">
        <v>598</v>
      </c>
      <c r="AB72" s="2" t="s">
        <v>598</v>
      </c>
      <c r="AC72" s="2" t="s">
        <v>598</v>
      </c>
      <c r="AD72" s="2" t="s">
        <v>598</v>
      </c>
      <c r="AE72" s="2" t="s">
        <v>598</v>
      </c>
      <c r="AF72" s="2" t="s">
        <v>598</v>
      </c>
      <c r="AG72" s="2" t="s">
        <v>598</v>
      </c>
      <c r="AJ72" s="20">
        <f t="shared" si="5"/>
        <v>0</v>
      </c>
      <c r="AK72" s="20"/>
      <c r="AL72" s="20">
        <f t="shared" si="6"/>
        <v>0</v>
      </c>
      <c r="AM72" s="20" t="str">
        <f t="shared" si="7"/>
        <v/>
      </c>
      <c r="AN72" s="92" t="str">
        <f t="shared" si="8"/>
        <v/>
      </c>
      <c r="AQ72" s="2">
        <f t="shared" si="9"/>
        <v>0</v>
      </c>
    </row>
    <row r="73" spans="1:43" ht="15" customHeight="1" x14ac:dyDescent="0.25">
      <c r="A73" s="2" t="s">
        <v>102</v>
      </c>
      <c r="B73" s="2" t="s">
        <v>105</v>
      </c>
      <c r="C73" s="2">
        <v>2014</v>
      </c>
      <c r="D73" s="2" t="s">
        <v>598</v>
      </c>
      <c r="E73" s="2" t="s">
        <v>598</v>
      </c>
      <c r="F73" s="2" t="s">
        <v>598</v>
      </c>
      <c r="G73" s="2" t="s">
        <v>598</v>
      </c>
      <c r="H73" s="2" t="s">
        <v>598</v>
      </c>
      <c r="I73" s="2" t="s">
        <v>598</v>
      </c>
      <c r="J73" s="2" t="s">
        <v>598</v>
      </c>
      <c r="K73" s="2" t="s">
        <v>598</v>
      </c>
      <c r="L73" s="2" t="s">
        <v>598</v>
      </c>
      <c r="M73" s="2" t="s">
        <v>598</v>
      </c>
      <c r="N73" s="2" t="s">
        <v>598</v>
      </c>
      <c r="O73" s="2" t="s">
        <v>598</v>
      </c>
      <c r="P73" s="2" t="s">
        <v>598</v>
      </c>
      <c r="Q73" s="2" t="s">
        <v>598</v>
      </c>
      <c r="R73" s="2" t="s">
        <v>598</v>
      </c>
      <c r="S73" s="2" t="s">
        <v>598</v>
      </c>
      <c r="T73" s="2" t="s">
        <v>598</v>
      </c>
      <c r="U73" s="2" t="s">
        <v>598</v>
      </c>
      <c r="V73" s="2" t="s">
        <v>598</v>
      </c>
      <c r="W73" s="2" t="s">
        <v>598</v>
      </c>
      <c r="X73" s="2" t="s">
        <v>598</v>
      </c>
      <c r="Y73" s="2" t="s">
        <v>598</v>
      </c>
      <c r="Z73" s="2" t="s">
        <v>598</v>
      </c>
      <c r="AA73" s="2" t="s">
        <v>598</v>
      </c>
      <c r="AB73" s="2" t="s">
        <v>598</v>
      </c>
      <c r="AC73" s="2" t="s">
        <v>598</v>
      </c>
      <c r="AD73" s="2" t="s">
        <v>598</v>
      </c>
      <c r="AE73" s="2" t="s">
        <v>598</v>
      </c>
      <c r="AF73" s="2" t="s">
        <v>598</v>
      </c>
      <c r="AG73" s="2" t="s">
        <v>598</v>
      </c>
      <c r="AJ73" s="20">
        <f t="shared" si="5"/>
        <v>0</v>
      </c>
      <c r="AK73" s="20"/>
      <c r="AL73" s="20">
        <f t="shared" si="6"/>
        <v>0</v>
      </c>
      <c r="AM73" s="20" t="str">
        <f t="shared" si="7"/>
        <v/>
      </c>
      <c r="AN73" s="92" t="str">
        <f t="shared" si="8"/>
        <v/>
      </c>
      <c r="AQ73" s="2">
        <f t="shared" si="9"/>
        <v>0</v>
      </c>
    </row>
    <row r="74" spans="1:43" ht="15" customHeight="1" x14ac:dyDescent="0.25">
      <c r="A74" s="2" t="s">
        <v>106</v>
      </c>
      <c r="B74" s="2" t="s">
        <v>107</v>
      </c>
      <c r="C74" s="2">
        <v>2014</v>
      </c>
      <c r="D74" s="2" t="s">
        <v>598</v>
      </c>
      <c r="E74" s="2" t="s">
        <v>598</v>
      </c>
      <c r="F74" s="2" t="s">
        <v>598</v>
      </c>
      <c r="G74" s="2" t="s">
        <v>598</v>
      </c>
      <c r="H74" s="2" t="s">
        <v>598</v>
      </c>
      <c r="I74" s="2" t="s">
        <v>598</v>
      </c>
      <c r="J74" s="2" t="s">
        <v>598</v>
      </c>
      <c r="K74" s="2" t="s">
        <v>598</v>
      </c>
      <c r="L74" s="2" t="s">
        <v>598</v>
      </c>
      <c r="M74" s="2" t="s">
        <v>598</v>
      </c>
      <c r="N74" s="2" t="s">
        <v>598</v>
      </c>
      <c r="O74" s="2" t="s">
        <v>598</v>
      </c>
      <c r="P74" s="2" t="s">
        <v>598</v>
      </c>
      <c r="Q74" s="2" t="s">
        <v>598</v>
      </c>
      <c r="R74" s="2" t="s">
        <v>598</v>
      </c>
      <c r="S74" s="2" t="s">
        <v>598</v>
      </c>
      <c r="T74" s="2" t="s">
        <v>598</v>
      </c>
      <c r="U74" s="2" t="s">
        <v>598</v>
      </c>
      <c r="V74" s="2" t="s">
        <v>598</v>
      </c>
      <c r="W74" s="2" t="s">
        <v>598</v>
      </c>
      <c r="X74" s="2" t="s">
        <v>598</v>
      </c>
      <c r="Y74" s="2" t="s">
        <v>598</v>
      </c>
      <c r="Z74" s="2" t="s">
        <v>598</v>
      </c>
      <c r="AA74" s="2" t="s">
        <v>598</v>
      </c>
      <c r="AB74" s="2" t="s">
        <v>598</v>
      </c>
      <c r="AC74" s="2" t="s">
        <v>598</v>
      </c>
      <c r="AD74" s="2" t="s">
        <v>598</v>
      </c>
      <c r="AE74" s="2" t="s">
        <v>598</v>
      </c>
      <c r="AF74" s="2" t="s">
        <v>598</v>
      </c>
      <c r="AG74" s="2" t="s">
        <v>598</v>
      </c>
      <c r="AJ74" s="20">
        <f t="shared" si="5"/>
        <v>0</v>
      </c>
      <c r="AK74" s="20"/>
      <c r="AL74" s="20">
        <f t="shared" si="6"/>
        <v>0</v>
      </c>
      <c r="AM74" s="20" t="str">
        <f t="shared" si="7"/>
        <v/>
      </c>
      <c r="AN74" s="92" t="str">
        <f t="shared" si="8"/>
        <v/>
      </c>
      <c r="AQ74" s="2">
        <f t="shared" si="9"/>
        <v>0</v>
      </c>
    </row>
    <row r="75" spans="1:43" ht="15" customHeight="1" x14ac:dyDescent="0.25">
      <c r="A75" s="2" t="s">
        <v>108</v>
      </c>
      <c r="B75" s="2" t="s">
        <v>109</v>
      </c>
      <c r="C75" s="2">
        <v>2014</v>
      </c>
      <c r="D75" s="2" t="s">
        <v>598</v>
      </c>
      <c r="E75" s="2" t="s">
        <v>598</v>
      </c>
      <c r="F75" s="2" t="s">
        <v>598</v>
      </c>
      <c r="G75" s="2" t="s">
        <v>598</v>
      </c>
      <c r="H75" s="2" t="s">
        <v>598</v>
      </c>
      <c r="I75" s="2" t="s">
        <v>598</v>
      </c>
      <c r="J75" s="2" t="s">
        <v>598</v>
      </c>
      <c r="K75" s="2" t="s">
        <v>598</v>
      </c>
      <c r="L75" s="2" t="s">
        <v>598</v>
      </c>
      <c r="M75" s="2" t="s">
        <v>598</v>
      </c>
      <c r="N75" s="2" t="s">
        <v>598</v>
      </c>
      <c r="O75" s="2" t="s">
        <v>598</v>
      </c>
      <c r="P75" s="2" t="s">
        <v>598</v>
      </c>
      <c r="Q75" s="2" t="s">
        <v>598</v>
      </c>
      <c r="R75" s="2" t="s">
        <v>598</v>
      </c>
      <c r="S75" s="2" t="s">
        <v>598</v>
      </c>
      <c r="T75" s="2" t="s">
        <v>598</v>
      </c>
      <c r="U75" s="2" t="s">
        <v>598</v>
      </c>
      <c r="V75" s="2" t="s">
        <v>598</v>
      </c>
      <c r="W75" s="2" t="s">
        <v>598</v>
      </c>
      <c r="X75" s="2" t="s">
        <v>598</v>
      </c>
      <c r="Y75" s="2" t="s">
        <v>598</v>
      </c>
      <c r="Z75" s="2" t="s">
        <v>598</v>
      </c>
      <c r="AA75" s="2" t="s">
        <v>598</v>
      </c>
      <c r="AB75" s="2" t="s">
        <v>598</v>
      </c>
      <c r="AC75" s="2" t="s">
        <v>598</v>
      </c>
      <c r="AD75" s="2" t="s">
        <v>598</v>
      </c>
      <c r="AE75" s="2" t="s">
        <v>598</v>
      </c>
      <c r="AF75" s="2" t="s">
        <v>598</v>
      </c>
      <c r="AG75" s="2" t="s">
        <v>598</v>
      </c>
      <c r="AJ75" s="20">
        <f t="shared" si="5"/>
        <v>0</v>
      </c>
      <c r="AK75" s="20"/>
      <c r="AL75" s="20">
        <f t="shared" si="6"/>
        <v>0</v>
      </c>
      <c r="AM75" s="20" t="str">
        <f t="shared" si="7"/>
        <v/>
      </c>
      <c r="AN75" s="92" t="str">
        <f t="shared" si="8"/>
        <v/>
      </c>
      <c r="AQ75" s="2">
        <f t="shared" si="9"/>
        <v>0</v>
      </c>
    </row>
    <row r="76" spans="1:43" ht="15" customHeight="1" x14ac:dyDescent="0.25">
      <c r="A76" s="2" t="s">
        <v>108</v>
      </c>
      <c r="B76" s="2" t="s">
        <v>110</v>
      </c>
      <c r="C76" s="2">
        <v>2014</v>
      </c>
      <c r="D76" s="2" t="s">
        <v>598</v>
      </c>
      <c r="E76" s="2" t="s">
        <v>598</v>
      </c>
      <c r="F76" s="2" t="s">
        <v>598</v>
      </c>
      <c r="G76" s="2" t="s">
        <v>598</v>
      </c>
      <c r="H76" s="2" t="s">
        <v>598</v>
      </c>
      <c r="I76" s="2" t="s">
        <v>598</v>
      </c>
      <c r="J76" s="2" t="s">
        <v>598</v>
      </c>
      <c r="K76" s="2" t="s">
        <v>598</v>
      </c>
      <c r="L76" s="2" t="s">
        <v>598</v>
      </c>
      <c r="M76" s="2" t="s">
        <v>598</v>
      </c>
      <c r="N76" s="2" t="s">
        <v>598</v>
      </c>
      <c r="O76" s="2" t="s">
        <v>598</v>
      </c>
      <c r="P76" s="2" t="s">
        <v>598</v>
      </c>
      <c r="Q76" s="2" t="s">
        <v>598</v>
      </c>
      <c r="R76" s="2" t="s">
        <v>598</v>
      </c>
      <c r="S76" s="2" t="s">
        <v>598</v>
      </c>
      <c r="T76" s="2" t="s">
        <v>598</v>
      </c>
      <c r="U76" s="2" t="s">
        <v>598</v>
      </c>
      <c r="V76" s="2" t="s">
        <v>598</v>
      </c>
      <c r="W76" s="2" t="s">
        <v>598</v>
      </c>
      <c r="X76" s="2" t="s">
        <v>598</v>
      </c>
      <c r="Y76" s="2" t="s">
        <v>598</v>
      </c>
      <c r="Z76" s="2" t="s">
        <v>598</v>
      </c>
      <c r="AA76" s="2" t="s">
        <v>598</v>
      </c>
      <c r="AB76" s="2" t="s">
        <v>598</v>
      </c>
      <c r="AC76" s="2" t="s">
        <v>598</v>
      </c>
      <c r="AD76" s="2" t="s">
        <v>598</v>
      </c>
      <c r="AE76" s="2" t="s">
        <v>598</v>
      </c>
      <c r="AF76" s="2" t="s">
        <v>598</v>
      </c>
      <c r="AG76" s="2" t="s">
        <v>598</v>
      </c>
      <c r="AJ76" s="20">
        <f t="shared" si="5"/>
        <v>0</v>
      </c>
      <c r="AK76" s="20"/>
      <c r="AL76" s="20">
        <f t="shared" si="6"/>
        <v>0</v>
      </c>
      <c r="AM76" s="20" t="str">
        <f t="shared" si="7"/>
        <v/>
      </c>
      <c r="AN76" s="92" t="str">
        <f t="shared" si="8"/>
        <v/>
      </c>
      <c r="AQ76" s="2">
        <f t="shared" si="9"/>
        <v>0</v>
      </c>
    </row>
    <row r="77" spans="1:43" ht="15" customHeight="1" x14ac:dyDescent="0.25">
      <c r="A77" s="2" t="s">
        <v>111</v>
      </c>
      <c r="B77" s="2" t="s">
        <v>112</v>
      </c>
      <c r="C77" s="2">
        <v>2014</v>
      </c>
      <c r="D77" s="2" t="s">
        <v>598</v>
      </c>
      <c r="E77" s="2" t="s">
        <v>598</v>
      </c>
      <c r="F77" s="2" t="s">
        <v>598</v>
      </c>
      <c r="G77" s="2" t="s">
        <v>598</v>
      </c>
      <c r="H77" s="2" t="s">
        <v>598</v>
      </c>
      <c r="I77" s="2" t="s">
        <v>598</v>
      </c>
      <c r="J77" s="2" t="s">
        <v>598</v>
      </c>
      <c r="K77" s="2" t="s">
        <v>598</v>
      </c>
      <c r="L77" s="2" t="s">
        <v>598</v>
      </c>
      <c r="M77" s="2" t="s">
        <v>598</v>
      </c>
      <c r="N77" s="2" t="s">
        <v>598</v>
      </c>
      <c r="O77" s="2" t="s">
        <v>598</v>
      </c>
      <c r="P77" s="2" t="s">
        <v>598</v>
      </c>
      <c r="Q77" s="2" t="s">
        <v>598</v>
      </c>
      <c r="R77" s="2" t="s">
        <v>598</v>
      </c>
      <c r="S77" s="2" t="s">
        <v>598</v>
      </c>
      <c r="T77" s="2" t="s">
        <v>598</v>
      </c>
      <c r="U77" s="2" t="s">
        <v>598</v>
      </c>
      <c r="V77" s="2" t="s">
        <v>598</v>
      </c>
      <c r="W77" s="2" t="s">
        <v>598</v>
      </c>
      <c r="X77" s="2" t="s">
        <v>598</v>
      </c>
      <c r="Y77" s="2" t="s">
        <v>598</v>
      </c>
      <c r="Z77" s="2" t="s">
        <v>598</v>
      </c>
      <c r="AA77" s="2" t="s">
        <v>598</v>
      </c>
      <c r="AB77" s="2" t="s">
        <v>598</v>
      </c>
      <c r="AC77" s="2" t="s">
        <v>598</v>
      </c>
      <c r="AD77" s="2" t="s">
        <v>598</v>
      </c>
      <c r="AE77" s="2" t="s">
        <v>598</v>
      </c>
      <c r="AF77" s="2" t="s">
        <v>598</v>
      </c>
      <c r="AG77" s="2" t="s">
        <v>598</v>
      </c>
      <c r="AJ77" s="20">
        <f t="shared" si="5"/>
        <v>0</v>
      </c>
      <c r="AK77" s="20"/>
      <c r="AL77" s="20">
        <f t="shared" si="6"/>
        <v>0</v>
      </c>
      <c r="AM77" s="20" t="str">
        <f t="shared" si="7"/>
        <v/>
      </c>
      <c r="AN77" s="92" t="str">
        <f t="shared" si="8"/>
        <v/>
      </c>
      <c r="AQ77" s="2">
        <f t="shared" si="9"/>
        <v>0</v>
      </c>
    </row>
    <row r="78" spans="1:43" ht="15" customHeight="1" x14ac:dyDescent="0.25">
      <c r="A78" s="2" t="s">
        <v>113</v>
      </c>
      <c r="B78" s="2" t="s">
        <v>114</v>
      </c>
      <c r="C78" s="2">
        <v>2014</v>
      </c>
      <c r="D78" s="2">
        <v>181</v>
      </c>
      <c r="E78" s="2">
        <v>63</v>
      </c>
      <c r="F78" s="2">
        <v>0</v>
      </c>
      <c r="G78" s="2" t="s">
        <v>598</v>
      </c>
      <c r="H78" s="2" t="s">
        <v>598</v>
      </c>
      <c r="I78" s="2">
        <v>312</v>
      </c>
      <c r="J78" s="2" t="s">
        <v>598</v>
      </c>
      <c r="K78" s="2">
        <v>2</v>
      </c>
      <c r="L78" s="2" t="s">
        <v>598</v>
      </c>
      <c r="M78" s="2" t="s">
        <v>598</v>
      </c>
      <c r="N78" s="2" t="s">
        <v>598</v>
      </c>
      <c r="O78" s="2" t="s">
        <v>598</v>
      </c>
      <c r="P78" s="2">
        <v>48</v>
      </c>
      <c r="Q78" s="2">
        <v>0</v>
      </c>
      <c r="R78" s="2">
        <v>7</v>
      </c>
      <c r="S78" s="2">
        <v>1</v>
      </c>
      <c r="T78" s="2">
        <v>4</v>
      </c>
      <c r="U78" s="2">
        <v>29</v>
      </c>
      <c r="V78" s="2" t="s">
        <v>10</v>
      </c>
      <c r="W78" s="2" t="s">
        <v>598</v>
      </c>
      <c r="X78" s="2" t="s">
        <v>598</v>
      </c>
      <c r="Y78" s="2" t="s">
        <v>598</v>
      </c>
      <c r="Z78" s="2">
        <v>200</v>
      </c>
      <c r="AA78" s="2" t="s">
        <v>598</v>
      </c>
      <c r="AB78" s="2" t="s">
        <v>598</v>
      </c>
      <c r="AC78" s="2" t="s">
        <v>598</v>
      </c>
      <c r="AD78" s="2" t="s">
        <v>598</v>
      </c>
      <c r="AE78" s="2" t="s">
        <v>598</v>
      </c>
      <c r="AF78" s="2" t="s">
        <v>598</v>
      </c>
      <c r="AG78" s="2">
        <v>21</v>
      </c>
      <c r="AJ78" s="20">
        <f t="shared" si="5"/>
        <v>312</v>
      </c>
      <c r="AK78" s="20"/>
      <c r="AL78" s="20">
        <f t="shared" si="6"/>
        <v>181</v>
      </c>
      <c r="AM78" s="20">
        <f t="shared" si="7"/>
        <v>63</v>
      </c>
      <c r="AN78" s="92">
        <f t="shared" si="8"/>
        <v>0.78205128205128205</v>
      </c>
      <c r="AQ78" s="2">
        <f t="shared" si="9"/>
        <v>291</v>
      </c>
    </row>
    <row r="79" spans="1:43"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T79" s="2" t="s">
        <v>599</v>
      </c>
      <c r="U79" s="2" t="s">
        <v>599</v>
      </c>
      <c r="V79" s="2" t="s">
        <v>599</v>
      </c>
      <c r="W79" s="2" t="s">
        <v>599</v>
      </c>
      <c r="X79" s="2" t="s">
        <v>599</v>
      </c>
      <c r="Y79" s="2" t="s">
        <v>599</v>
      </c>
      <c r="Z79" s="2" t="s">
        <v>599</v>
      </c>
      <c r="AA79" s="2" t="s">
        <v>599</v>
      </c>
      <c r="AB79" s="2" t="s">
        <v>599</v>
      </c>
      <c r="AC79" s="2" t="s">
        <v>599</v>
      </c>
      <c r="AD79" s="2" t="s">
        <v>599</v>
      </c>
      <c r="AE79" s="2" t="s">
        <v>599</v>
      </c>
      <c r="AF79" s="2" t="s">
        <v>599</v>
      </c>
      <c r="AG79" s="2" t="s">
        <v>599</v>
      </c>
      <c r="AJ79" s="20">
        <f t="shared" si="5"/>
        <v>0</v>
      </c>
      <c r="AK79" s="20"/>
      <c r="AL79" s="20">
        <f t="shared" si="6"/>
        <v>0</v>
      </c>
      <c r="AM79" s="20" t="str">
        <f t="shared" si="7"/>
        <v/>
      </c>
      <c r="AN79" s="92" t="str">
        <f t="shared" si="8"/>
        <v/>
      </c>
      <c r="AQ79" s="2">
        <f t="shared" si="9"/>
        <v>0</v>
      </c>
    </row>
    <row r="80" spans="1:43"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T80" s="2" t="s">
        <v>599</v>
      </c>
      <c r="U80" s="2" t="s">
        <v>599</v>
      </c>
      <c r="V80" s="2" t="s">
        <v>599</v>
      </c>
      <c r="W80" s="2" t="s">
        <v>599</v>
      </c>
      <c r="X80" s="2" t="s">
        <v>599</v>
      </c>
      <c r="Y80" s="2" t="s">
        <v>599</v>
      </c>
      <c r="Z80" s="2" t="s">
        <v>599</v>
      </c>
      <c r="AA80" s="2" t="s">
        <v>599</v>
      </c>
      <c r="AB80" s="2" t="s">
        <v>599</v>
      </c>
      <c r="AC80" s="2" t="s">
        <v>599</v>
      </c>
      <c r="AD80" s="2" t="s">
        <v>599</v>
      </c>
      <c r="AE80" s="2" t="s">
        <v>599</v>
      </c>
      <c r="AF80" s="2" t="s">
        <v>599</v>
      </c>
      <c r="AG80" s="2" t="s">
        <v>599</v>
      </c>
      <c r="AJ80" s="20">
        <f t="shared" si="5"/>
        <v>0</v>
      </c>
      <c r="AK80" s="20"/>
      <c r="AL80" s="20">
        <f t="shared" si="6"/>
        <v>0</v>
      </c>
      <c r="AM80" s="20" t="str">
        <f t="shared" si="7"/>
        <v/>
      </c>
      <c r="AN80" s="92" t="str">
        <f t="shared" si="8"/>
        <v/>
      </c>
      <c r="AQ80" s="2">
        <f t="shared" si="9"/>
        <v>0</v>
      </c>
    </row>
    <row r="81" spans="1:43"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T81" s="2" t="s">
        <v>599</v>
      </c>
      <c r="U81" s="2" t="s">
        <v>599</v>
      </c>
      <c r="V81" s="2" t="s">
        <v>599</v>
      </c>
      <c r="W81" s="2" t="s">
        <v>599</v>
      </c>
      <c r="X81" s="2" t="s">
        <v>599</v>
      </c>
      <c r="Y81" s="2" t="s">
        <v>599</v>
      </c>
      <c r="Z81" s="2" t="s">
        <v>599</v>
      </c>
      <c r="AA81" s="2" t="s">
        <v>599</v>
      </c>
      <c r="AB81" s="2" t="s">
        <v>599</v>
      </c>
      <c r="AC81" s="2" t="s">
        <v>599</v>
      </c>
      <c r="AD81" s="2" t="s">
        <v>599</v>
      </c>
      <c r="AE81" s="2" t="s">
        <v>599</v>
      </c>
      <c r="AF81" s="2" t="s">
        <v>599</v>
      </c>
      <c r="AG81" s="2" t="s">
        <v>599</v>
      </c>
      <c r="AJ81" s="20">
        <f t="shared" si="5"/>
        <v>0</v>
      </c>
      <c r="AK81" s="20"/>
      <c r="AL81" s="20">
        <f t="shared" si="6"/>
        <v>0</v>
      </c>
      <c r="AM81" s="20" t="str">
        <f t="shared" si="7"/>
        <v/>
      </c>
      <c r="AN81" s="92" t="str">
        <f t="shared" si="8"/>
        <v/>
      </c>
      <c r="AQ81" s="2">
        <f t="shared" si="9"/>
        <v>0</v>
      </c>
    </row>
    <row r="82" spans="1:43"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T82" s="2" t="s">
        <v>599</v>
      </c>
      <c r="U82" s="2" t="s">
        <v>599</v>
      </c>
      <c r="V82" s="2" t="s">
        <v>599</v>
      </c>
      <c r="W82" s="2" t="s">
        <v>599</v>
      </c>
      <c r="X82" s="2" t="s">
        <v>599</v>
      </c>
      <c r="Y82" s="2" t="s">
        <v>599</v>
      </c>
      <c r="Z82" s="2" t="s">
        <v>599</v>
      </c>
      <c r="AA82" s="2" t="s">
        <v>599</v>
      </c>
      <c r="AB82" s="2" t="s">
        <v>599</v>
      </c>
      <c r="AC82" s="2" t="s">
        <v>599</v>
      </c>
      <c r="AD82" s="2" t="s">
        <v>599</v>
      </c>
      <c r="AE82" s="2" t="s">
        <v>599</v>
      </c>
      <c r="AF82" s="2" t="s">
        <v>599</v>
      </c>
      <c r="AG82" s="2" t="s">
        <v>599</v>
      </c>
      <c r="AJ82" s="20">
        <f t="shared" si="5"/>
        <v>0</v>
      </c>
      <c r="AK82" s="20"/>
      <c r="AL82" s="20">
        <f t="shared" si="6"/>
        <v>0</v>
      </c>
      <c r="AM82" s="20" t="str">
        <f t="shared" si="7"/>
        <v/>
      </c>
      <c r="AN82" s="92" t="str">
        <f t="shared" si="8"/>
        <v/>
      </c>
      <c r="AQ82" s="2">
        <f t="shared" si="9"/>
        <v>0</v>
      </c>
    </row>
    <row r="83" spans="1:43"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T83" s="2" t="s">
        <v>599</v>
      </c>
      <c r="U83" s="2" t="s">
        <v>599</v>
      </c>
      <c r="V83" s="2" t="s">
        <v>599</v>
      </c>
      <c r="W83" s="2" t="s">
        <v>599</v>
      </c>
      <c r="X83" s="2" t="s">
        <v>599</v>
      </c>
      <c r="Y83" s="2" t="s">
        <v>599</v>
      </c>
      <c r="Z83" s="2" t="s">
        <v>599</v>
      </c>
      <c r="AA83" s="2" t="s">
        <v>599</v>
      </c>
      <c r="AB83" s="2" t="s">
        <v>599</v>
      </c>
      <c r="AC83" s="2" t="s">
        <v>599</v>
      </c>
      <c r="AD83" s="2" t="s">
        <v>599</v>
      </c>
      <c r="AE83" s="2" t="s">
        <v>599</v>
      </c>
      <c r="AF83" s="2" t="s">
        <v>599</v>
      </c>
      <c r="AG83" s="2" t="s">
        <v>599</v>
      </c>
      <c r="AJ83" s="20">
        <f t="shared" si="5"/>
        <v>0</v>
      </c>
      <c r="AK83" s="20"/>
      <c r="AL83" s="20">
        <f t="shared" si="6"/>
        <v>0</v>
      </c>
      <c r="AM83" s="20" t="str">
        <f t="shared" si="7"/>
        <v/>
      </c>
      <c r="AN83" s="92" t="str">
        <f t="shared" si="8"/>
        <v/>
      </c>
      <c r="AQ83" s="2">
        <f t="shared" si="9"/>
        <v>0</v>
      </c>
    </row>
    <row r="84" spans="1:43"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T84" s="2" t="s">
        <v>599</v>
      </c>
      <c r="U84" s="2" t="s">
        <v>599</v>
      </c>
      <c r="V84" s="2" t="s">
        <v>599</v>
      </c>
      <c r="W84" s="2" t="s">
        <v>599</v>
      </c>
      <c r="X84" s="2" t="s">
        <v>599</v>
      </c>
      <c r="Y84" s="2" t="s">
        <v>599</v>
      </c>
      <c r="Z84" s="2" t="s">
        <v>599</v>
      </c>
      <c r="AA84" s="2" t="s">
        <v>599</v>
      </c>
      <c r="AB84" s="2" t="s">
        <v>599</v>
      </c>
      <c r="AC84" s="2" t="s">
        <v>599</v>
      </c>
      <c r="AD84" s="2" t="s">
        <v>599</v>
      </c>
      <c r="AE84" s="2" t="s">
        <v>599</v>
      </c>
      <c r="AF84" s="2" t="s">
        <v>599</v>
      </c>
      <c r="AG84" s="2" t="s">
        <v>599</v>
      </c>
      <c r="AJ84" s="20">
        <f t="shared" si="5"/>
        <v>0</v>
      </c>
      <c r="AK84" s="20"/>
      <c r="AL84" s="20">
        <f t="shared" si="6"/>
        <v>0</v>
      </c>
      <c r="AM84" s="20" t="str">
        <f t="shared" si="7"/>
        <v/>
      </c>
      <c r="AN84" s="92" t="str">
        <f t="shared" si="8"/>
        <v/>
      </c>
      <c r="AQ84" s="2">
        <f t="shared" si="9"/>
        <v>0</v>
      </c>
    </row>
    <row r="85" spans="1:43"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T85" s="2" t="s">
        <v>599</v>
      </c>
      <c r="U85" s="2" t="s">
        <v>599</v>
      </c>
      <c r="V85" s="2" t="s">
        <v>599</v>
      </c>
      <c r="W85" s="2" t="s">
        <v>599</v>
      </c>
      <c r="X85" s="2" t="s">
        <v>599</v>
      </c>
      <c r="Y85" s="2" t="s">
        <v>599</v>
      </c>
      <c r="Z85" s="2" t="s">
        <v>599</v>
      </c>
      <c r="AA85" s="2" t="s">
        <v>599</v>
      </c>
      <c r="AB85" s="2" t="s">
        <v>599</v>
      </c>
      <c r="AC85" s="2" t="s">
        <v>599</v>
      </c>
      <c r="AD85" s="2" t="s">
        <v>599</v>
      </c>
      <c r="AE85" s="2" t="s">
        <v>599</v>
      </c>
      <c r="AF85" s="2" t="s">
        <v>599</v>
      </c>
      <c r="AG85" s="2" t="s">
        <v>599</v>
      </c>
      <c r="AJ85" s="20">
        <f t="shared" si="5"/>
        <v>0</v>
      </c>
      <c r="AK85" s="20"/>
      <c r="AL85" s="20">
        <f t="shared" si="6"/>
        <v>0</v>
      </c>
      <c r="AM85" s="20" t="str">
        <f t="shared" si="7"/>
        <v/>
      </c>
      <c r="AN85" s="92" t="str">
        <f t="shared" si="8"/>
        <v/>
      </c>
      <c r="AQ85" s="2">
        <f t="shared" si="9"/>
        <v>0</v>
      </c>
    </row>
    <row r="86" spans="1:43" ht="15" customHeight="1" x14ac:dyDescent="0.25">
      <c r="A86" s="2" t="s">
        <v>123</v>
      </c>
      <c r="B86" s="2" t="s">
        <v>124</v>
      </c>
      <c r="C86" s="2">
        <v>2014</v>
      </c>
      <c r="D86" s="2">
        <v>540</v>
      </c>
      <c r="E86" s="2">
        <v>168</v>
      </c>
      <c r="F86" s="2" t="s">
        <v>598</v>
      </c>
      <c r="G86" s="2" t="s">
        <v>598</v>
      </c>
      <c r="H86" s="2" t="s">
        <v>598</v>
      </c>
      <c r="I86" s="2">
        <v>781.84199999999998</v>
      </c>
      <c r="J86" s="2" t="s">
        <v>598</v>
      </c>
      <c r="K86" s="2">
        <v>1.121</v>
      </c>
      <c r="L86" s="2" t="s">
        <v>598</v>
      </c>
      <c r="M86" s="2" t="s">
        <v>598</v>
      </c>
      <c r="N86" s="2" t="s">
        <v>598</v>
      </c>
      <c r="O86" s="2" t="s">
        <v>598</v>
      </c>
      <c r="P86" s="2">
        <v>491</v>
      </c>
      <c r="Q86" s="2">
        <v>150</v>
      </c>
      <c r="R86" s="2" t="s">
        <v>598</v>
      </c>
      <c r="S86" s="2">
        <v>0</v>
      </c>
      <c r="T86" s="2" t="s">
        <v>598</v>
      </c>
      <c r="U86" s="2" t="s">
        <v>598</v>
      </c>
      <c r="V86" s="2" t="s">
        <v>598</v>
      </c>
      <c r="W86" s="2" t="s">
        <v>598</v>
      </c>
      <c r="X86" s="2" t="s">
        <v>598</v>
      </c>
      <c r="Y86" s="2" t="s">
        <v>598</v>
      </c>
      <c r="Z86" s="2" t="s">
        <v>598</v>
      </c>
      <c r="AA86" s="2" t="s">
        <v>598</v>
      </c>
      <c r="AB86" s="2" t="s">
        <v>598</v>
      </c>
      <c r="AC86" s="2" t="s">
        <v>598</v>
      </c>
      <c r="AD86" s="2" t="s">
        <v>598</v>
      </c>
      <c r="AE86" s="2" t="s">
        <v>598</v>
      </c>
      <c r="AF86" s="2">
        <v>3.7210000000000001</v>
      </c>
      <c r="AG86" s="2">
        <v>136</v>
      </c>
      <c r="AJ86" s="20">
        <f t="shared" si="5"/>
        <v>781.84199999999998</v>
      </c>
      <c r="AK86" s="20"/>
      <c r="AL86" s="20">
        <f t="shared" si="6"/>
        <v>540</v>
      </c>
      <c r="AM86" s="20">
        <f t="shared" si="7"/>
        <v>168</v>
      </c>
      <c r="AN86" s="92">
        <f t="shared" si="8"/>
        <v>0.90555380754679338</v>
      </c>
      <c r="AQ86" s="2">
        <f t="shared" si="9"/>
        <v>645.84199999999998</v>
      </c>
    </row>
    <row r="87" spans="1:43" ht="15" customHeight="1" x14ac:dyDescent="0.25">
      <c r="A87" s="2" t="s">
        <v>123</v>
      </c>
      <c r="B87" s="2" t="s">
        <v>125</v>
      </c>
      <c r="C87" s="2">
        <v>2014</v>
      </c>
      <c r="D87" s="2" t="s">
        <v>598</v>
      </c>
      <c r="E87" s="2" t="s">
        <v>598</v>
      </c>
      <c r="F87" s="2" t="s">
        <v>598</v>
      </c>
      <c r="G87" s="2" t="s">
        <v>598</v>
      </c>
      <c r="H87" s="2" t="s">
        <v>598</v>
      </c>
      <c r="I87" s="2" t="s">
        <v>598</v>
      </c>
      <c r="J87" s="2" t="s">
        <v>598</v>
      </c>
      <c r="K87" s="2" t="s">
        <v>598</v>
      </c>
      <c r="L87" s="2" t="s">
        <v>598</v>
      </c>
      <c r="M87" s="2" t="s">
        <v>598</v>
      </c>
      <c r="N87" s="2" t="s">
        <v>598</v>
      </c>
      <c r="O87" s="2" t="s">
        <v>598</v>
      </c>
      <c r="P87" s="2" t="s">
        <v>598</v>
      </c>
      <c r="Q87" s="2" t="s">
        <v>598</v>
      </c>
      <c r="R87" s="2" t="s">
        <v>598</v>
      </c>
      <c r="S87" s="2" t="s">
        <v>598</v>
      </c>
      <c r="T87" s="2" t="s">
        <v>598</v>
      </c>
      <c r="U87" s="2" t="s">
        <v>598</v>
      </c>
      <c r="V87" s="2" t="s">
        <v>598</v>
      </c>
      <c r="W87" s="2" t="s">
        <v>598</v>
      </c>
      <c r="X87" s="2" t="s">
        <v>598</v>
      </c>
      <c r="Y87" s="2" t="s">
        <v>598</v>
      </c>
      <c r="Z87" s="2" t="s">
        <v>598</v>
      </c>
      <c r="AA87" s="2" t="s">
        <v>598</v>
      </c>
      <c r="AB87" s="2" t="s">
        <v>598</v>
      </c>
      <c r="AC87" s="2" t="s">
        <v>598</v>
      </c>
      <c r="AD87" s="2" t="s">
        <v>598</v>
      </c>
      <c r="AE87" s="2" t="s">
        <v>598</v>
      </c>
      <c r="AF87" s="2" t="s">
        <v>598</v>
      </c>
      <c r="AG87" s="2" t="s">
        <v>598</v>
      </c>
      <c r="AJ87" s="20">
        <f t="shared" si="5"/>
        <v>0</v>
      </c>
      <c r="AK87" s="20"/>
      <c r="AL87" s="20">
        <f t="shared" si="6"/>
        <v>0</v>
      </c>
      <c r="AM87" s="20" t="str">
        <f t="shared" si="7"/>
        <v/>
      </c>
      <c r="AN87" s="92" t="str">
        <f t="shared" si="8"/>
        <v/>
      </c>
      <c r="AQ87" s="2">
        <f t="shared" si="9"/>
        <v>0</v>
      </c>
    </row>
    <row r="88" spans="1:43" ht="15" customHeight="1" x14ac:dyDescent="0.25">
      <c r="A88" s="2" t="s">
        <v>123</v>
      </c>
      <c r="B88" s="2" t="s">
        <v>126</v>
      </c>
      <c r="C88" s="2">
        <v>2014</v>
      </c>
      <c r="D88" s="2" t="s">
        <v>598</v>
      </c>
      <c r="E88" s="2" t="s">
        <v>598</v>
      </c>
      <c r="F88" s="2" t="s">
        <v>598</v>
      </c>
      <c r="G88" s="2" t="s">
        <v>598</v>
      </c>
      <c r="H88" s="2" t="s">
        <v>598</v>
      </c>
      <c r="I88" s="2" t="s">
        <v>598</v>
      </c>
      <c r="J88" s="2" t="s">
        <v>598</v>
      </c>
      <c r="K88" s="2" t="s">
        <v>598</v>
      </c>
      <c r="L88" s="2" t="s">
        <v>598</v>
      </c>
      <c r="M88" s="2" t="s">
        <v>598</v>
      </c>
      <c r="N88" s="2" t="s">
        <v>598</v>
      </c>
      <c r="O88" s="2" t="s">
        <v>598</v>
      </c>
      <c r="P88" s="2" t="s">
        <v>598</v>
      </c>
      <c r="Q88" s="2" t="s">
        <v>598</v>
      </c>
      <c r="R88" s="2" t="s">
        <v>598</v>
      </c>
      <c r="S88" s="2" t="s">
        <v>598</v>
      </c>
      <c r="T88" s="2" t="s">
        <v>598</v>
      </c>
      <c r="U88" s="2" t="s">
        <v>598</v>
      </c>
      <c r="V88" s="2" t="s">
        <v>598</v>
      </c>
      <c r="W88" s="2" t="s">
        <v>598</v>
      </c>
      <c r="X88" s="2" t="s">
        <v>598</v>
      </c>
      <c r="Y88" s="2" t="s">
        <v>598</v>
      </c>
      <c r="Z88" s="2" t="s">
        <v>598</v>
      </c>
      <c r="AA88" s="2" t="s">
        <v>598</v>
      </c>
      <c r="AB88" s="2" t="s">
        <v>598</v>
      </c>
      <c r="AC88" s="2" t="s">
        <v>598</v>
      </c>
      <c r="AD88" s="2" t="s">
        <v>598</v>
      </c>
      <c r="AE88" s="2" t="s">
        <v>598</v>
      </c>
      <c r="AF88" s="2" t="s">
        <v>598</v>
      </c>
      <c r="AG88" s="2" t="s">
        <v>598</v>
      </c>
      <c r="AJ88" s="20">
        <f t="shared" si="5"/>
        <v>0</v>
      </c>
      <c r="AK88" s="20"/>
      <c r="AL88" s="20">
        <f t="shared" si="6"/>
        <v>0</v>
      </c>
      <c r="AM88" s="20" t="str">
        <f t="shared" si="7"/>
        <v/>
      </c>
      <c r="AN88" s="92" t="str">
        <f t="shared" si="8"/>
        <v/>
      </c>
      <c r="AQ88" s="2">
        <f t="shared" si="9"/>
        <v>0</v>
      </c>
    </row>
    <row r="89" spans="1:43" ht="15" customHeight="1" x14ac:dyDescent="0.25">
      <c r="A89" s="2" t="s">
        <v>127</v>
      </c>
      <c r="B89" s="2" t="s">
        <v>128</v>
      </c>
      <c r="C89" s="2">
        <v>2014</v>
      </c>
      <c r="D89" s="2">
        <v>125.3</v>
      </c>
      <c r="E89" s="2">
        <v>13.1</v>
      </c>
      <c r="F89" s="2" t="s">
        <v>598</v>
      </c>
      <c r="G89" s="2" t="s">
        <v>598</v>
      </c>
      <c r="H89" s="2" t="s">
        <v>598</v>
      </c>
      <c r="I89" s="2">
        <v>140.9</v>
      </c>
      <c r="J89" s="2" t="s">
        <v>598</v>
      </c>
      <c r="K89" s="2" t="s">
        <v>598</v>
      </c>
      <c r="L89" s="2" t="s">
        <v>598</v>
      </c>
      <c r="M89" s="2" t="s">
        <v>598</v>
      </c>
      <c r="N89" s="2" t="s">
        <v>598</v>
      </c>
      <c r="O89" s="2" t="s">
        <v>598</v>
      </c>
      <c r="P89" s="2">
        <v>114</v>
      </c>
      <c r="Q89" s="2">
        <v>17.8</v>
      </c>
      <c r="R89" s="2" t="s">
        <v>598</v>
      </c>
      <c r="S89" s="2" t="s">
        <v>598</v>
      </c>
      <c r="T89" s="2" t="s">
        <v>598</v>
      </c>
      <c r="U89" s="2">
        <v>8.5</v>
      </c>
      <c r="V89" s="2" t="s">
        <v>8</v>
      </c>
      <c r="W89" s="2" t="s">
        <v>598</v>
      </c>
      <c r="X89" s="2" t="s">
        <v>598</v>
      </c>
      <c r="Y89" s="2" t="s">
        <v>598</v>
      </c>
      <c r="Z89" s="2" t="s">
        <v>598</v>
      </c>
      <c r="AA89" s="2" t="s">
        <v>598</v>
      </c>
      <c r="AB89" s="2">
        <v>0.6</v>
      </c>
      <c r="AC89" s="2" t="s">
        <v>598</v>
      </c>
      <c r="AD89" s="2" t="s">
        <v>598</v>
      </c>
      <c r="AE89" s="2" t="s">
        <v>598</v>
      </c>
      <c r="AF89" s="2" t="s">
        <v>598</v>
      </c>
      <c r="AG89" s="2" t="s">
        <v>598</v>
      </c>
      <c r="AJ89" s="20">
        <f t="shared" si="5"/>
        <v>140.9</v>
      </c>
      <c r="AK89" s="20"/>
      <c r="AL89" s="20">
        <f t="shared" si="6"/>
        <v>125.3</v>
      </c>
      <c r="AM89" s="20">
        <f t="shared" si="7"/>
        <v>13.1</v>
      </c>
      <c r="AN89" s="92">
        <f t="shared" si="8"/>
        <v>0.98225691980127749</v>
      </c>
      <c r="AQ89" s="2">
        <f t="shared" si="9"/>
        <v>140.9</v>
      </c>
    </row>
    <row r="90" spans="1:43" ht="15" customHeight="1" x14ac:dyDescent="0.25">
      <c r="A90" s="2" t="s">
        <v>127</v>
      </c>
      <c r="B90" s="2" t="s">
        <v>129</v>
      </c>
      <c r="C90" s="2">
        <v>2014</v>
      </c>
      <c r="D90" s="2" t="s">
        <v>598</v>
      </c>
      <c r="E90" s="2" t="s">
        <v>598</v>
      </c>
      <c r="F90" s="2" t="s">
        <v>598</v>
      </c>
      <c r="G90" s="2" t="s">
        <v>598</v>
      </c>
      <c r="H90" s="2" t="s">
        <v>598</v>
      </c>
      <c r="I90" s="2" t="s">
        <v>598</v>
      </c>
      <c r="J90" s="2" t="s">
        <v>598</v>
      </c>
      <c r="K90" s="2" t="s">
        <v>598</v>
      </c>
      <c r="L90" s="2" t="s">
        <v>598</v>
      </c>
      <c r="M90" s="2" t="s">
        <v>598</v>
      </c>
      <c r="N90" s="2" t="s">
        <v>598</v>
      </c>
      <c r="O90" s="2" t="s">
        <v>598</v>
      </c>
      <c r="P90" s="2" t="s">
        <v>598</v>
      </c>
      <c r="Q90" s="2" t="s">
        <v>598</v>
      </c>
      <c r="R90" s="2" t="s">
        <v>598</v>
      </c>
      <c r="S90" s="2" t="s">
        <v>598</v>
      </c>
      <c r="T90" s="2" t="s">
        <v>598</v>
      </c>
      <c r="U90" s="2" t="s">
        <v>598</v>
      </c>
      <c r="V90" s="2" t="s">
        <v>598</v>
      </c>
      <c r="W90" s="2" t="s">
        <v>598</v>
      </c>
      <c r="X90" s="2" t="s">
        <v>598</v>
      </c>
      <c r="Y90" s="2" t="s">
        <v>598</v>
      </c>
      <c r="Z90" s="2" t="s">
        <v>598</v>
      </c>
      <c r="AA90" s="2" t="s">
        <v>598</v>
      </c>
      <c r="AB90" s="2" t="s">
        <v>598</v>
      </c>
      <c r="AC90" s="2" t="s">
        <v>598</v>
      </c>
      <c r="AD90" s="2" t="s">
        <v>598</v>
      </c>
      <c r="AE90" s="2" t="s">
        <v>598</v>
      </c>
      <c r="AF90" s="2" t="s">
        <v>598</v>
      </c>
      <c r="AG90" s="2" t="s">
        <v>598</v>
      </c>
      <c r="AJ90" s="20">
        <f t="shared" si="5"/>
        <v>0</v>
      </c>
      <c r="AK90" s="20"/>
      <c r="AL90" s="20">
        <f t="shared" si="6"/>
        <v>0</v>
      </c>
      <c r="AM90" s="20" t="str">
        <f t="shared" si="7"/>
        <v/>
      </c>
      <c r="AN90" s="92" t="str">
        <f t="shared" si="8"/>
        <v/>
      </c>
      <c r="AQ90" s="2">
        <f t="shared" si="9"/>
        <v>0</v>
      </c>
    </row>
    <row r="91" spans="1:43" ht="15" customHeight="1" x14ac:dyDescent="0.25">
      <c r="A91" s="2" t="s">
        <v>127</v>
      </c>
      <c r="B91" s="2" t="s">
        <v>130</v>
      </c>
      <c r="C91" s="2">
        <v>2014</v>
      </c>
      <c r="D91" s="2" t="s">
        <v>598</v>
      </c>
      <c r="E91" s="2" t="s">
        <v>598</v>
      </c>
      <c r="F91" s="2" t="s">
        <v>598</v>
      </c>
      <c r="G91" s="2" t="s">
        <v>598</v>
      </c>
      <c r="H91" s="2" t="s">
        <v>598</v>
      </c>
      <c r="I91" s="2" t="s">
        <v>598</v>
      </c>
      <c r="J91" s="2" t="s">
        <v>598</v>
      </c>
      <c r="K91" s="2" t="s">
        <v>598</v>
      </c>
      <c r="L91" s="2" t="s">
        <v>598</v>
      </c>
      <c r="M91" s="2" t="s">
        <v>598</v>
      </c>
      <c r="N91" s="2" t="s">
        <v>598</v>
      </c>
      <c r="O91" s="2" t="s">
        <v>598</v>
      </c>
      <c r="P91" s="2" t="s">
        <v>598</v>
      </c>
      <c r="Q91" s="2" t="s">
        <v>598</v>
      </c>
      <c r="R91" s="2" t="s">
        <v>598</v>
      </c>
      <c r="S91" s="2" t="s">
        <v>598</v>
      </c>
      <c r="T91" s="2" t="s">
        <v>598</v>
      </c>
      <c r="U91" s="2" t="s">
        <v>598</v>
      </c>
      <c r="V91" s="2" t="s">
        <v>598</v>
      </c>
      <c r="W91" s="2" t="s">
        <v>598</v>
      </c>
      <c r="X91" s="2" t="s">
        <v>598</v>
      </c>
      <c r="Y91" s="2" t="s">
        <v>598</v>
      </c>
      <c r="Z91" s="2" t="s">
        <v>598</v>
      </c>
      <c r="AA91" s="2" t="s">
        <v>598</v>
      </c>
      <c r="AB91" s="2" t="s">
        <v>598</v>
      </c>
      <c r="AC91" s="2" t="s">
        <v>598</v>
      </c>
      <c r="AD91" s="2" t="s">
        <v>598</v>
      </c>
      <c r="AE91" s="2" t="s">
        <v>598</v>
      </c>
      <c r="AF91" s="2" t="s">
        <v>598</v>
      </c>
      <c r="AG91" s="2" t="s">
        <v>598</v>
      </c>
      <c r="AJ91" s="20">
        <f t="shared" si="5"/>
        <v>0</v>
      </c>
      <c r="AK91" s="20"/>
      <c r="AL91" s="20">
        <f t="shared" si="6"/>
        <v>0</v>
      </c>
      <c r="AM91" s="20" t="str">
        <f t="shared" si="7"/>
        <v/>
      </c>
      <c r="AN91" s="92" t="str">
        <f t="shared" si="8"/>
        <v/>
      </c>
      <c r="AQ91" s="2">
        <f t="shared" si="9"/>
        <v>0</v>
      </c>
    </row>
    <row r="92" spans="1:43" ht="15" customHeight="1" x14ac:dyDescent="0.25">
      <c r="A92" s="2" t="s">
        <v>131</v>
      </c>
      <c r="B92" s="2" t="s">
        <v>132</v>
      </c>
      <c r="C92" s="2">
        <v>2014</v>
      </c>
      <c r="D92" s="2" t="s">
        <v>598</v>
      </c>
      <c r="E92" s="2" t="s">
        <v>598</v>
      </c>
      <c r="F92" s="2" t="s">
        <v>598</v>
      </c>
      <c r="G92" s="2" t="s">
        <v>598</v>
      </c>
      <c r="H92" s="2" t="s">
        <v>598</v>
      </c>
      <c r="I92" s="2" t="s">
        <v>598</v>
      </c>
      <c r="J92" s="2" t="s">
        <v>598</v>
      </c>
      <c r="K92" s="2" t="s">
        <v>598</v>
      </c>
      <c r="L92" s="2" t="s">
        <v>598</v>
      </c>
      <c r="M92" s="2" t="s">
        <v>598</v>
      </c>
      <c r="N92" s="2" t="s">
        <v>598</v>
      </c>
      <c r="O92" s="2" t="s">
        <v>598</v>
      </c>
      <c r="P92" s="2" t="s">
        <v>598</v>
      </c>
      <c r="Q92" s="2" t="s">
        <v>598</v>
      </c>
      <c r="R92" s="2" t="s">
        <v>598</v>
      </c>
      <c r="S92" s="2" t="s">
        <v>598</v>
      </c>
      <c r="T92" s="2" t="s">
        <v>598</v>
      </c>
      <c r="U92" s="2" t="s">
        <v>598</v>
      </c>
      <c r="V92" s="2" t="s">
        <v>598</v>
      </c>
      <c r="W92" s="2" t="s">
        <v>598</v>
      </c>
      <c r="X92" s="2" t="s">
        <v>598</v>
      </c>
      <c r="Y92" s="2" t="s">
        <v>598</v>
      </c>
      <c r="Z92" s="2" t="s">
        <v>598</v>
      </c>
      <c r="AA92" s="2" t="s">
        <v>598</v>
      </c>
      <c r="AB92" s="2" t="s">
        <v>598</v>
      </c>
      <c r="AC92" s="2" t="s">
        <v>598</v>
      </c>
      <c r="AD92" s="2" t="s">
        <v>598</v>
      </c>
      <c r="AE92" s="2" t="s">
        <v>598</v>
      </c>
      <c r="AF92" s="2" t="s">
        <v>598</v>
      </c>
      <c r="AG92" s="2" t="s">
        <v>598</v>
      </c>
      <c r="AJ92" s="20">
        <f t="shared" si="5"/>
        <v>0</v>
      </c>
      <c r="AK92" s="20"/>
      <c r="AL92" s="20">
        <f t="shared" si="6"/>
        <v>0</v>
      </c>
      <c r="AM92" s="20" t="str">
        <f t="shared" si="7"/>
        <v/>
      </c>
      <c r="AN92" s="92" t="str">
        <f t="shared" si="8"/>
        <v/>
      </c>
      <c r="AQ92" s="2">
        <f t="shared" si="9"/>
        <v>0</v>
      </c>
    </row>
    <row r="93" spans="1:43" ht="15" customHeight="1" x14ac:dyDescent="0.25">
      <c r="A93" s="2" t="s">
        <v>131</v>
      </c>
      <c r="B93" s="2" t="s">
        <v>133</v>
      </c>
      <c r="C93" s="2">
        <v>2014</v>
      </c>
      <c r="D93" s="2" t="s">
        <v>598</v>
      </c>
      <c r="E93" s="2" t="s">
        <v>598</v>
      </c>
      <c r="F93" s="2" t="s">
        <v>598</v>
      </c>
      <c r="G93" s="2" t="s">
        <v>598</v>
      </c>
      <c r="H93" s="2" t="s">
        <v>598</v>
      </c>
      <c r="I93" s="2" t="s">
        <v>598</v>
      </c>
      <c r="J93" s="2" t="s">
        <v>598</v>
      </c>
      <c r="K93" s="2" t="s">
        <v>598</v>
      </c>
      <c r="L93" s="2" t="s">
        <v>598</v>
      </c>
      <c r="M93" s="2" t="s">
        <v>598</v>
      </c>
      <c r="N93" s="2" t="s">
        <v>598</v>
      </c>
      <c r="O93" s="2" t="s">
        <v>598</v>
      </c>
      <c r="P93" s="2" t="s">
        <v>598</v>
      </c>
      <c r="Q93" s="2" t="s">
        <v>598</v>
      </c>
      <c r="R93" s="2" t="s">
        <v>598</v>
      </c>
      <c r="S93" s="2" t="s">
        <v>598</v>
      </c>
      <c r="T93" s="2" t="s">
        <v>598</v>
      </c>
      <c r="U93" s="2" t="s">
        <v>598</v>
      </c>
      <c r="V93" s="2" t="s">
        <v>598</v>
      </c>
      <c r="W93" s="2" t="s">
        <v>598</v>
      </c>
      <c r="X93" s="2" t="s">
        <v>598</v>
      </c>
      <c r="Y93" s="2" t="s">
        <v>598</v>
      </c>
      <c r="Z93" s="2" t="s">
        <v>598</v>
      </c>
      <c r="AA93" s="2" t="s">
        <v>598</v>
      </c>
      <c r="AB93" s="2" t="s">
        <v>598</v>
      </c>
      <c r="AC93" s="2" t="s">
        <v>598</v>
      </c>
      <c r="AD93" s="2" t="s">
        <v>598</v>
      </c>
      <c r="AE93" s="2" t="s">
        <v>598</v>
      </c>
      <c r="AF93" s="2" t="s">
        <v>598</v>
      </c>
      <c r="AG93" s="2" t="s">
        <v>598</v>
      </c>
      <c r="AJ93" s="20">
        <f t="shared" si="5"/>
        <v>0</v>
      </c>
      <c r="AK93" s="20"/>
      <c r="AL93" s="20">
        <f t="shared" si="6"/>
        <v>0</v>
      </c>
      <c r="AM93" s="20" t="str">
        <f t="shared" si="7"/>
        <v/>
      </c>
      <c r="AN93" s="92" t="str">
        <f t="shared" si="8"/>
        <v/>
      </c>
      <c r="AQ93" s="2">
        <f t="shared" si="9"/>
        <v>0</v>
      </c>
    </row>
    <row r="94" spans="1:43" ht="15" customHeight="1" x14ac:dyDescent="0.25">
      <c r="A94" s="2" t="s">
        <v>131</v>
      </c>
      <c r="B94" s="2" t="s">
        <v>134</v>
      </c>
      <c r="C94" s="2">
        <v>2014</v>
      </c>
      <c r="D94" s="2" t="s">
        <v>598</v>
      </c>
      <c r="E94" s="2" t="s">
        <v>598</v>
      </c>
      <c r="F94" s="2" t="s">
        <v>598</v>
      </c>
      <c r="G94" s="2" t="s">
        <v>598</v>
      </c>
      <c r="H94" s="2" t="s">
        <v>598</v>
      </c>
      <c r="I94" s="2" t="s">
        <v>598</v>
      </c>
      <c r="J94" s="2" t="s">
        <v>598</v>
      </c>
      <c r="K94" s="2" t="s">
        <v>598</v>
      </c>
      <c r="L94" s="2" t="s">
        <v>598</v>
      </c>
      <c r="M94" s="2" t="s">
        <v>598</v>
      </c>
      <c r="N94" s="2" t="s">
        <v>598</v>
      </c>
      <c r="O94" s="2" t="s">
        <v>598</v>
      </c>
      <c r="P94" s="2" t="s">
        <v>598</v>
      </c>
      <c r="Q94" s="2" t="s">
        <v>598</v>
      </c>
      <c r="R94" s="2" t="s">
        <v>598</v>
      </c>
      <c r="S94" s="2" t="s">
        <v>598</v>
      </c>
      <c r="T94" s="2" t="s">
        <v>598</v>
      </c>
      <c r="U94" s="2" t="s">
        <v>598</v>
      </c>
      <c r="V94" s="2" t="s">
        <v>598</v>
      </c>
      <c r="W94" s="2" t="s">
        <v>598</v>
      </c>
      <c r="X94" s="2" t="s">
        <v>598</v>
      </c>
      <c r="Y94" s="2" t="s">
        <v>598</v>
      </c>
      <c r="Z94" s="2" t="s">
        <v>598</v>
      </c>
      <c r="AA94" s="2" t="s">
        <v>598</v>
      </c>
      <c r="AB94" s="2" t="s">
        <v>598</v>
      </c>
      <c r="AC94" s="2" t="s">
        <v>598</v>
      </c>
      <c r="AD94" s="2" t="s">
        <v>598</v>
      </c>
      <c r="AE94" s="2" t="s">
        <v>598</v>
      </c>
      <c r="AF94" s="2" t="s">
        <v>598</v>
      </c>
      <c r="AG94" s="2" t="s">
        <v>598</v>
      </c>
      <c r="AJ94" s="20">
        <f t="shared" si="5"/>
        <v>0</v>
      </c>
      <c r="AK94" s="20"/>
      <c r="AL94" s="20">
        <f t="shared" si="6"/>
        <v>0</v>
      </c>
      <c r="AM94" s="20" t="str">
        <f t="shared" si="7"/>
        <v/>
      </c>
      <c r="AN94" s="92" t="str">
        <f t="shared" si="8"/>
        <v/>
      </c>
      <c r="AQ94" s="2">
        <f t="shared" si="9"/>
        <v>0</v>
      </c>
    </row>
    <row r="95" spans="1:43" ht="15" customHeight="1" x14ac:dyDescent="0.25">
      <c r="A95" s="2" t="s">
        <v>135</v>
      </c>
      <c r="B95" s="2" t="s">
        <v>136</v>
      </c>
      <c r="C95" s="2">
        <v>2014</v>
      </c>
      <c r="D95" s="2" t="s">
        <v>598</v>
      </c>
      <c r="E95" s="2" t="s">
        <v>598</v>
      </c>
      <c r="F95" s="2" t="s">
        <v>598</v>
      </c>
      <c r="G95" s="2" t="s">
        <v>598</v>
      </c>
      <c r="H95" s="2" t="s">
        <v>598</v>
      </c>
      <c r="I95" s="2" t="s">
        <v>598</v>
      </c>
      <c r="J95" s="2" t="s">
        <v>598</v>
      </c>
      <c r="K95" s="2" t="s">
        <v>598</v>
      </c>
      <c r="L95" s="2" t="s">
        <v>598</v>
      </c>
      <c r="M95" s="2" t="s">
        <v>598</v>
      </c>
      <c r="N95" s="2" t="s">
        <v>598</v>
      </c>
      <c r="O95" s="2" t="s">
        <v>598</v>
      </c>
      <c r="P95" s="2" t="s">
        <v>598</v>
      </c>
      <c r="Q95" s="2" t="s">
        <v>598</v>
      </c>
      <c r="R95" s="2" t="s">
        <v>598</v>
      </c>
      <c r="S95" s="2" t="s">
        <v>598</v>
      </c>
      <c r="T95" s="2" t="s">
        <v>598</v>
      </c>
      <c r="U95" s="2" t="s">
        <v>598</v>
      </c>
      <c r="V95" s="2" t="s">
        <v>598</v>
      </c>
      <c r="W95" s="2" t="s">
        <v>598</v>
      </c>
      <c r="X95" s="2" t="s">
        <v>598</v>
      </c>
      <c r="Y95" s="2" t="s">
        <v>598</v>
      </c>
      <c r="Z95" s="2" t="s">
        <v>598</v>
      </c>
      <c r="AA95" s="2" t="s">
        <v>598</v>
      </c>
      <c r="AB95" s="2" t="s">
        <v>598</v>
      </c>
      <c r="AC95" s="2" t="s">
        <v>598</v>
      </c>
      <c r="AD95" s="2" t="s">
        <v>598</v>
      </c>
      <c r="AE95" s="2" t="s">
        <v>598</v>
      </c>
      <c r="AF95" s="2" t="s">
        <v>598</v>
      </c>
      <c r="AG95" s="2" t="s">
        <v>598</v>
      </c>
      <c r="AJ95" s="20">
        <f t="shared" si="5"/>
        <v>0</v>
      </c>
      <c r="AK95" s="20"/>
      <c r="AL95" s="20">
        <f t="shared" si="6"/>
        <v>0</v>
      </c>
      <c r="AM95" s="20" t="str">
        <f t="shared" si="7"/>
        <v/>
      </c>
      <c r="AN95" s="92" t="str">
        <f t="shared" si="8"/>
        <v/>
      </c>
      <c r="AQ95" s="2">
        <f t="shared" si="9"/>
        <v>0</v>
      </c>
    </row>
    <row r="96" spans="1:43" ht="15" customHeight="1" x14ac:dyDescent="0.25">
      <c r="A96" s="2" t="s">
        <v>135</v>
      </c>
      <c r="B96" s="2" t="s">
        <v>137</v>
      </c>
      <c r="C96" s="2">
        <v>2014</v>
      </c>
      <c r="D96" s="2">
        <v>255.44499999999999</v>
      </c>
      <c r="E96" s="2">
        <v>82.718000000000004</v>
      </c>
      <c r="F96" s="2" t="s">
        <v>598</v>
      </c>
      <c r="G96" s="2" t="s">
        <v>598</v>
      </c>
      <c r="H96" s="2" t="s">
        <v>598</v>
      </c>
      <c r="I96" s="2">
        <v>455.363</v>
      </c>
      <c r="J96" s="2" t="s">
        <v>598</v>
      </c>
      <c r="K96" s="2">
        <v>0.97</v>
      </c>
      <c r="L96" s="2" t="s">
        <v>598</v>
      </c>
      <c r="M96" s="2" t="s">
        <v>598</v>
      </c>
      <c r="N96" s="2" t="s">
        <v>598</v>
      </c>
      <c r="O96" s="2" t="s">
        <v>598</v>
      </c>
      <c r="P96" s="2">
        <v>74.92</v>
      </c>
      <c r="Q96" s="2">
        <v>61.93</v>
      </c>
      <c r="R96" s="2">
        <v>90.07</v>
      </c>
      <c r="S96" s="2">
        <v>12.13</v>
      </c>
      <c r="T96" s="2" t="s">
        <v>598</v>
      </c>
      <c r="U96" s="2">
        <v>70.05</v>
      </c>
      <c r="V96" s="2" t="s">
        <v>8</v>
      </c>
      <c r="W96" s="2" t="s">
        <v>598</v>
      </c>
      <c r="X96" s="2" t="s">
        <v>598</v>
      </c>
      <c r="Y96" s="2" t="s">
        <v>598</v>
      </c>
      <c r="Z96" s="2">
        <v>63.7</v>
      </c>
      <c r="AA96" s="2" t="s">
        <v>598</v>
      </c>
      <c r="AB96" s="2" t="s">
        <v>598</v>
      </c>
      <c r="AC96" s="2" t="s">
        <v>598</v>
      </c>
      <c r="AD96" s="2" t="s">
        <v>598</v>
      </c>
      <c r="AE96" s="2" t="s">
        <v>598</v>
      </c>
      <c r="AF96" s="2" t="s">
        <v>598</v>
      </c>
      <c r="AG96" s="2">
        <v>81.593000000000004</v>
      </c>
      <c r="AJ96" s="20">
        <f t="shared" si="5"/>
        <v>455.363</v>
      </c>
      <c r="AK96" s="20"/>
      <c r="AL96" s="20">
        <f t="shared" si="6"/>
        <v>255.44499999999999</v>
      </c>
      <c r="AM96" s="20">
        <f t="shared" si="7"/>
        <v>82.718000000000004</v>
      </c>
      <c r="AN96" s="92">
        <f t="shared" si="8"/>
        <v>0.74262291841893169</v>
      </c>
      <c r="AQ96" s="2">
        <f t="shared" si="9"/>
        <v>373.77</v>
      </c>
    </row>
    <row r="97" spans="1:43" ht="15" customHeight="1" x14ac:dyDescent="0.25">
      <c r="A97" s="2" t="s">
        <v>135</v>
      </c>
      <c r="B97" s="2" t="s">
        <v>138</v>
      </c>
      <c r="C97" s="2">
        <v>2014</v>
      </c>
      <c r="D97" s="2" t="s">
        <v>598</v>
      </c>
      <c r="E97" s="2" t="s">
        <v>598</v>
      </c>
      <c r="F97" s="2" t="s">
        <v>598</v>
      </c>
      <c r="G97" s="2" t="s">
        <v>598</v>
      </c>
      <c r="H97" s="2" t="s">
        <v>598</v>
      </c>
      <c r="I97" s="2" t="s">
        <v>598</v>
      </c>
      <c r="J97" s="2" t="s">
        <v>598</v>
      </c>
      <c r="K97" s="2" t="s">
        <v>598</v>
      </c>
      <c r="L97" s="2" t="s">
        <v>598</v>
      </c>
      <c r="M97" s="2" t="s">
        <v>598</v>
      </c>
      <c r="N97" s="2" t="s">
        <v>598</v>
      </c>
      <c r="O97" s="2" t="s">
        <v>598</v>
      </c>
      <c r="P97" s="2" t="s">
        <v>598</v>
      </c>
      <c r="Q97" s="2" t="s">
        <v>598</v>
      </c>
      <c r="R97" s="2" t="s">
        <v>598</v>
      </c>
      <c r="S97" s="2" t="s">
        <v>598</v>
      </c>
      <c r="T97" s="2" t="s">
        <v>598</v>
      </c>
      <c r="U97" s="2" t="s">
        <v>598</v>
      </c>
      <c r="V97" s="2" t="s">
        <v>598</v>
      </c>
      <c r="W97" s="2" t="s">
        <v>598</v>
      </c>
      <c r="X97" s="2" t="s">
        <v>598</v>
      </c>
      <c r="Y97" s="2" t="s">
        <v>598</v>
      </c>
      <c r="Z97" s="2" t="s">
        <v>598</v>
      </c>
      <c r="AA97" s="2" t="s">
        <v>598</v>
      </c>
      <c r="AB97" s="2" t="s">
        <v>598</v>
      </c>
      <c r="AC97" s="2" t="s">
        <v>598</v>
      </c>
      <c r="AD97" s="2" t="s">
        <v>598</v>
      </c>
      <c r="AE97" s="2" t="s">
        <v>598</v>
      </c>
      <c r="AF97" s="2" t="s">
        <v>598</v>
      </c>
      <c r="AG97" s="2" t="s">
        <v>598</v>
      </c>
      <c r="AJ97" s="20">
        <f t="shared" si="5"/>
        <v>0</v>
      </c>
      <c r="AK97" s="20"/>
      <c r="AL97" s="20">
        <f t="shared" si="6"/>
        <v>0</v>
      </c>
      <c r="AM97" s="20" t="str">
        <f t="shared" si="7"/>
        <v/>
      </c>
      <c r="AN97" s="92" t="str">
        <f t="shared" si="8"/>
        <v/>
      </c>
      <c r="AQ97" s="2">
        <f t="shared" si="9"/>
        <v>0</v>
      </c>
    </row>
    <row r="98" spans="1:43" ht="15" customHeight="1" x14ac:dyDescent="0.25">
      <c r="A98" s="2" t="s">
        <v>135</v>
      </c>
      <c r="B98" s="2" t="s">
        <v>139</v>
      </c>
      <c r="C98" s="2">
        <v>2014</v>
      </c>
      <c r="D98" s="2" t="s">
        <v>598</v>
      </c>
      <c r="E98" s="2" t="s">
        <v>598</v>
      </c>
      <c r="F98" s="2" t="s">
        <v>598</v>
      </c>
      <c r="G98" s="2" t="s">
        <v>598</v>
      </c>
      <c r="H98" s="2" t="s">
        <v>598</v>
      </c>
      <c r="I98" s="2" t="s">
        <v>598</v>
      </c>
      <c r="J98" s="2" t="s">
        <v>598</v>
      </c>
      <c r="K98" s="2" t="s">
        <v>598</v>
      </c>
      <c r="L98" s="2" t="s">
        <v>598</v>
      </c>
      <c r="M98" s="2" t="s">
        <v>598</v>
      </c>
      <c r="N98" s="2" t="s">
        <v>598</v>
      </c>
      <c r="O98" s="2" t="s">
        <v>598</v>
      </c>
      <c r="P98" s="2" t="s">
        <v>598</v>
      </c>
      <c r="Q98" s="2" t="s">
        <v>598</v>
      </c>
      <c r="R98" s="2" t="s">
        <v>598</v>
      </c>
      <c r="S98" s="2" t="s">
        <v>598</v>
      </c>
      <c r="T98" s="2" t="s">
        <v>598</v>
      </c>
      <c r="U98" s="2" t="s">
        <v>598</v>
      </c>
      <c r="V98" s="2" t="s">
        <v>598</v>
      </c>
      <c r="W98" s="2" t="s">
        <v>598</v>
      </c>
      <c r="X98" s="2" t="s">
        <v>598</v>
      </c>
      <c r="Y98" s="2" t="s">
        <v>598</v>
      </c>
      <c r="Z98" s="2" t="s">
        <v>598</v>
      </c>
      <c r="AA98" s="2" t="s">
        <v>598</v>
      </c>
      <c r="AB98" s="2" t="s">
        <v>598</v>
      </c>
      <c r="AC98" s="2" t="s">
        <v>598</v>
      </c>
      <c r="AD98" s="2" t="s">
        <v>598</v>
      </c>
      <c r="AE98" s="2" t="s">
        <v>598</v>
      </c>
      <c r="AF98" s="2" t="s">
        <v>598</v>
      </c>
      <c r="AG98" s="2" t="s">
        <v>598</v>
      </c>
      <c r="AJ98" s="20">
        <f t="shared" si="5"/>
        <v>0</v>
      </c>
      <c r="AK98" s="20"/>
      <c r="AL98" s="20">
        <f t="shared" si="6"/>
        <v>0</v>
      </c>
      <c r="AM98" s="20" t="str">
        <f t="shared" si="7"/>
        <v/>
      </c>
      <c r="AN98" s="92" t="str">
        <f t="shared" si="8"/>
        <v/>
      </c>
      <c r="AQ98" s="2">
        <f t="shared" si="9"/>
        <v>0</v>
      </c>
    </row>
    <row r="99" spans="1:43" ht="15" customHeight="1" x14ac:dyDescent="0.25">
      <c r="A99" s="2" t="s">
        <v>140</v>
      </c>
      <c r="B99" s="2" t="s">
        <v>141</v>
      </c>
      <c r="C99" s="2">
        <v>2014</v>
      </c>
      <c r="D99" s="2" t="s">
        <v>598</v>
      </c>
      <c r="E99" s="2" t="s">
        <v>598</v>
      </c>
      <c r="F99" s="2" t="s">
        <v>598</v>
      </c>
      <c r="G99" s="2" t="s">
        <v>598</v>
      </c>
      <c r="H99" s="2" t="s">
        <v>598</v>
      </c>
      <c r="I99" s="2" t="s">
        <v>598</v>
      </c>
      <c r="J99" s="2" t="s">
        <v>598</v>
      </c>
      <c r="K99" s="2" t="s">
        <v>598</v>
      </c>
      <c r="L99" s="2" t="s">
        <v>598</v>
      </c>
      <c r="M99" s="2" t="s">
        <v>598</v>
      </c>
      <c r="N99" s="2" t="s">
        <v>598</v>
      </c>
      <c r="O99" s="2" t="s">
        <v>598</v>
      </c>
      <c r="P99" s="2" t="s">
        <v>598</v>
      </c>
      <c r="Q99" s="2" t="s">
        <v>598</v>
      </c>
      <c r="R99" s="2" t="s">
        <v>598</v>
      </c>
      <c r="S99" s="2" t="s">
        <v>598</v>
      </c>
      <c r="T99" s="2" t="s">
        <v>598</v>
      </c>
      <c r="U99" s="2" t="s">
        <v>598</v>
      </c>
      <c r="V99" s="2" t="s">
        <v>598</v>
      </c>
      <c r="W99" s="2" t="s">
        <v>598</v>
      </c>
      <c r="X99" s="2" t="s">
        <v>598</v>
      </c>
      <c r="Y99" s="2" t="s">
        <v>598</v>
      </c>
      <c r="Z99" s="2" t="s">
        <v>598</v>
      </c>
      <c r="AA99" s="2" t="s">
        <v>598</v>
      </c>
      <c r="AB99" s="2" t="s">
        <v>598</v>
      </c>
      <c r="AC99" s="2" t="s">
        <v>598</v>
      </c>
      <c r="AD99" s="2" t="s">
        <v>598</v>
      </c>
      <c r="AE99" s="2" t="s">
        <v>598</v>
      </c>
      <c r="AF99" s="2" t="s">
        <v>598</v>
      </c>
      <c r="AG99" s="2" t="s">
        <v>598</v>
      </c>
      <c r="AJ99" s="20">
        <f t="shared" si="5"/>
        <v>0</v>
      </c>
      <c r="AK99" s="20"/>
      <c r="AL99" s="20">
        <f t="shared" si="6"/>
        <v>0</v>
      </c>
      <c r="AM99" s="20" t="str">
        <f t="shared" si="7"/>
        <v/>
      </c>
      <c r="AN99" s="92" t="str">
        <f t="shared" si="8"/>
        <v/>
      </c>
      <c r="AQ99" s="2">
        <f t="shared" si="9"/>
        <v>0</v>
      </c>
    </row>
    <row r="100" spans="1:43"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T100" s="2" t="s">
        <v>599</v>
      </c>
      <c r="U100" s="2" t="s">
        <v>599</v>
      </c>
      <c r="V100" s="2" t="s">
        <v>599</v>
      </c>
      <c r="W100" s="2" t="s">
        <v>599</v>
      </c>
      <c r="X100" s="2" t="s">
        <v>599</v>
      </c>
      <c r="Y100" s="2" t="s">
        <v>599</v>
      </c>
      <c r="Z100" s="2" t="s">
        <v>599</v>
      </c>
      <c r="AA100" s="2" t="s">
        <v>599</v>
      </c>
      <c r="AB100" s="2" t="s">
        <v>599</v>
      </c>
      <c r="AC100" s="2" t="s">
        <v>599</v>
      </c>
      <c r="AD100" s="2" t="s">
        <v>599</v>
      </c>
      <c r="AE100" s="2" t="s">
        <v>599</v>
      </c>
      <c r="AF100" s="2" t="s">
        <v>599</v>
      </c>
      <c r="AG100" s="2" t="s">
        <v>599</v>
      </c>
      <c r="AJ100" s="20">
        <f t="shared" si="5"/>
        <v>0</v>
      </c>
      <c r="AK100" s="20"/>
      <c r="AL100" s="20">
        <f t="shared" si="6"/>
        <v>0</v>
      </c>
      <c r="AM100" s="20" t="str">
        <f t="shared" si="7"/>
        <v/>
      </c>
      <c r="AN100" s="92" t="str">
        <f t="shared" si="8"/>
        <v/>
      </c>
      <c r="AQ100" s="2">
        <f t="shared" si="9"/>
        <v>0</v>
      </c>
    </row>
    <row r="101" spans="1:43" ht="15" customHeight="1" x14ac:dyDescent="0.25">
      <c r="A101" s="2" t="s">
        <v>144</v>
      </c>
      <c r="B101" s="2" t="s">
        <v>145</v>
      </c>
      <c r="C101" s="2">
        <v>2014</v>
      </c>
      <c r="D101" s="2">
        <v>2579.4193599999999</v>
      </c>
      <c r="E101" s="2">
        <v>1046.3708979999999</v>
      </c>
      <c r="F101" s="2">
        <v>0.48287099999999999</v>
      </c>
      <c r="G101" s="2" t="s">
        <v>598</v>
      </c>
      <c r="H101" s="2">
        <v>0.96248479899999995</v>
      </c>
      <c r="I101" s="2">
        <v>4991.3999999999996</v>
      </c>
      <c r="J101" s="2">
        <v>1466</v>
      </c>
      <c r="K101" s="2">
        <v>55.8</v>
      </c>
      <c r="L101" s="2">
        <v>0</v>
      </c>
      <c r="M101" s="2">
        <v>41.4</v>
      </c>
      <c r="N101" s="2">
        <v>0</v>
      </c>
      <c r="O101" s="2">
        <v>0</v>
      </c>
      <c r="P101" s="2">
        <v>384</v>
      </c>
      <c r="Q101" s="2">
        <v>0</v>
      </c>
      <c r="R101" s="2">
        <v>0</v>
      </c>
      <c r="S101" s="2">
        <v>0</v>
      </c>
      <c r="T101" s="2">
        <v>0</v>
      </c>
      <c r="U101" s="2">
        <v>36.5</v>
      </c>
      <c r="V101" s="2" t="s">
        <v>598</v>
      </c>
      <c r="W101" s="2">
        <v>476.7</v>
      </c>
      <c r="X101" s="2">
        <v>0</v>
      </c>
      <c r="Y101" s="2">
        <v>0</v>
      </c>
      <c r="Z101" s="2">
        <v>0</v>
      </c>
      <c r="AA101" s="2">
        <v>0</v>
      </c>
      <c r="AB101" s="2">
        <v>0.7</v>
      </c>
      <c r="AC101" s="2">
        <v>0</v>
      </c>
      <c r="AD101" s="2">
        <v>0</v>
      </c>
      <c r="AE101" s="2">
        <v>1829.5</v>
      </c>
      <c r="AF101" s="2">
        <v>0</v>
      </c>
      <c r="AG101" s="2">
        <v>700.8</v>
      </c>
      <c r="AJ101" s="20">
        <f t="shared" si="5"/>
        <v>4991.4000000000005</v>
      </c>
      <c r="AK101" s="20"/>
      <c r="AL101" s="20">
        <f t="shared" si="6"/>
        <v>2579.4193599999999</v>
      </c>
      <c r="AM101" s="20">
        <f t="shared" si="7"/>
        <v>1046.3708979999999</v>
      </c>
      <c r="AN101" s="92">
        <f t="shared" si="8"/>
        <v>0.72640747245261839</v>
      </c>
      <c r="AQ101" s="2">
        <f t="shared" si="9"/>
        <v>4290.6000000000004</v>
      </c>
    </row>
    <row r="102" spans="1:43" ht="15" customHeight="1" x14ac:dyDescent="0.25">
      <c r="A102" s="2" t="s">
        <v>144</v>
      </c>
      <c r="B102" s="2" t="s">
        <v>146</v>
      </c>
      <c r="C102" s="2">
        <v>2014</v>
      </c>
      <c r="D102" s="2" t="s">
        <v>598</v>
      </c>
      <c r="E102" s="2" t="s">
        <v>598</v>
      </c>
      <c r="F102" s="2" t="s">
        <v>598</v>
      </c>
      <c r="G102" s="2" t="s">
        <v>598</v>
      </c>
      <c r="H102" s="2" t="s">
        <v>598</v>
      </c>
      <c r="I102" s="2" t="s">
        <v>598</v>
      </c>
      <c r="J102" s="2" t="s">
        <v>598</v>
      </c>
      <c r="K102" s="2" t="s">
        <v>598</v>
      </c>
      <c r="L102" s="2" t="s">
        <v>598</v>
      </c>
      <c r="M102" s="2" t="s">
        <v>598</v>
      </c>
      <c r="N102" s="2" t="s">
        <v>598</v>
      </c>
      <c r="O102" s="2" t="s">
        <v>598</v>
      </c>
      <c r="P102" s="2" t="s">
        <v>598</v>
      </c>
      <c r="Q102" s="2" t="s">
        <v>598</v>
      </c>
      <c r="R102" s="2" t="s">
        <v>598</v>
      </c>
      <c r="S102" s="2" t="s">
        <v>598</v>
      </c>
      <c r="T102" s="2" t="s">
        <v>598</v>
      </c>
      <c r="U102" s="2" t="s">
        <v>598</v>
      </c>
      <c r="V102" s="2" t="s">
        <v>598</v>
      </c>
      <c r="W102" s="2" t="s">
        <v>598</v>
      </c>
      <c r="X102" s="2" t="s">
        <v>598</v>
      </c>
      <c r="Y102" s="2" t="s">
        <v>598</v>
      </c>
      <c r="Z102" s="2" t="s">
        <v>598</v>
      </c>
      <c r="AA102" s="2" t="s">
        <v>598</v>
      </c>
      <c r="AB102" s="2" t="s">
        <v>598</v>
      </c>
      <c r="AC102" s="2" t="s">
        <v>598</v>
      </c>
      <c r="AD102" s="2" t="s">
        <v>598</v>
      </c>
      <c r="AE102" s="2" t="s">
        <v>598</v>
      </c>
      <c r="AF102" s="2" t="s">
        <v>598</v>
      </c>
      <c r="AG102" s="2" t="s">
        <v>598</v>
      </c>
      <c r="AJ102" s="20">
        <f t="shared" si="5"/>
        <v>0</v>
      </c>
      <c r="AK102" s="20"/>
      <c r="AL102" s="20">
        <f t="shared" si="6"/>
        <v>0</v>
      </c>
      <c r="AM102" s="20" t="str">
        <f t="shared" si="7"/>
        <v/>
      </c>
      <c r="AN102" s="92" t="str">
        <f t="shared" si="8"/>
        <v/>
      </c>
      <c r="AQ102" s="2">
        <f t="shared" si="9"/>
        <v>0</v>
      </c>
    </row>
    <row r="103" spans="1:43" ht="15" customHeight="1" x14ac:dyDescent="0.25">
      <c r="A103" s="2" t="s">
        <v>147</v>
      </c>
      <c r="B103" s="2" t="s">
        <v>148</v>
      </c>
      <c r="C103" s="2">
        <v>2014</v>
      </c>
      <c r="D103" s="2" t="s">
        <v>598</v>
      </c>
      <c r="E103" s="2" t="s">
        <v>598</v>
      </c>
      <c r="F103" s="2" t="s">
        <v>598</v>
      </c>
      <c r="G103" s="2" t="s">
        <v>598</v>
      </c>
      <c r="H103" s="2" t="s">
        <v>598</v>
      </c>
      <c r="I103" s="2" t="s">
        <v>598</v>
      </c>
      <c r="J103" s="2" t="s">
        <v>598</v>
      </c>
      <c r="K103" s="2" t="s">
        <v>598</v>
      </c>
      <c r="L103" s="2" t="s">
        <v>598</v>
      </c>
      <c r="M103" s="2" t="s">
        <v>598</v>
      </c>
      <c r="N103" s="2" t="s">
        <v>598</v>
      </c>
      <c r="O103" s="2" t="s">
        <v>598</v>
      </c>
      <c r="P103" s="2" t="s">
        <v>598</v>
      </c>
      <c r="Q103" s="2" t="s">
        <v>598</v>
      </c>
      <c r="R103" s="2" t="s">
        <v>598</v>
      </c>
      <c r="S103" s="2" t="s">
        <v>598</v>
      </c>
      <c r="T103" s="2" t="s">
        <v>598</v>
      </c>
      <c r="U103" s="2" t="s">
        <v>598</v>
      </c>
      <c r="V103" s="2" t="s">
        <v>598</v>
      </c>
      <c r="W103" s="2" t="s">
        <v>598</v>
      </c>
      <c r="X103" s="2" t="s">
        <v>598</v>
      </c>
      <c r="Y103" s="2" t="s">
        <v>598</v>
      </c>
      <c r="Z103" s="2" t="s">
        <v>598</v>
      </c>
      <c r="AA103" s="2" t="s">
        <v>598</v>
      </c>
      <c r="AB103" s="2" t="s">
        <v>598</v>
      </c>
      <c r="AC103" s="2" t="s">
        <v>598</v>
      </c>
      <c r="AD103" s="2" t="s">
        <v>598</v>
      </c>
      <c r="AE103" s="2" t="s">
        <v>598</v>
      </c>
      <c r="AF103" s="2" t="s">
        <v>598</v>
      </c>
      <c r="AG103" s="2" t="s">
        <v>598</v>
      </c>
      <c r="AJ103" s="20">
        <f t="shared" si="5"/>
        <v>0</v>
      </c>
      <c r="AK103" s="20"/>
      <c r="AL103" s="20">
        <f t="shared" si="6"/>
        <v>0</v>
      </c>
      <c r="AM103" s="20" t="str">
        <f t="shared" si="7"/>
        <v/>
      </c>
      <c r="AN103" s="92" t="str">
        <f t="shared" si="8"/>
        <v/>
      </c>
      <c r="AQ103" s="2">
        <f t="shared" si="9"/>
        <v>0</v>
      </c>
    </row>
    <row r="104" spans="1:43" ht="15" customHeight="1" x14ac:dyDescent="0.25">
      <c r="A104" s="2" t="s">
        <v>147</v>
      </c>
      <c r="B104" s="2" t="s">
        <v>149</v>
      </c>
      <c r="C104" s="2">
        <v>2014</v>
      </c>
      <c r="D104" s="2" t="s">
        <v>598</v>
      </c>
      <c r="E104" s="2" t="s">
        <v>598</v>
      </c>
      <c r="F104" s="2" t="s">
        <v>598</v>
      </c>
      <c r="G104" s="2" t="s">
        <v>598</v>
      </c>
      <c r="H104" s="2" t="s">
        <v>598</v>
      </c>
      <c r="I104" s="2" t="s">
        <v>598</v>
      </c>
      <c r="J104" s="2" t="s">
        <v>598</v>
      </c>
      <c r="K104" s="2" t="s">
        <v>598</v>
      </c>
      <c r="L104" s="2" t="s">
        <v>598</v>
      </c>
      <c r="M104" s="2" t="s">
        <v>598</v>
      </c>
      <c r="N104" s="2" t="s">
        <v>598</v>
      </c>
      <c r="O104" s="2" t="s">
        <v>598</v>
      </c>
      <c r="P104" s="2" t="s">
        <v>598</v>
      </c>
      <c r="Q104" s="2" t="s">
        <v>598</v>
      </c>
      <c r="R104" s="2" t="s">
        <v>598</v>
      </c>
      <c r="S104" s="2" t="s">
        <v>598</v>
      </c>
      <c r="T104" s="2" t="s">
        <v>598</v>
      </c>
      <c r="U104" s="2" t="s">
        <v>598</v>
      </c>
      <c r="V104" s="2" t="s">
        <v>598</v>
      </c>
      <c r="W104" s="2" t="s">
        <v>598</v>
      </c>
      <c r="X104" s="2" t="s">
        <v>598</v>
      </c>
      <c r="Y104" s="2" t="s">
        <v>598</v>
      </c>
      <c r="Z104" s="2" t="s">
        <v>598</v>
      </c>
      <c r="AA104" s="2" t="s">
        <v>598</v>
      </c>
      <c r="AB104" s="2" t="s">
        <v>598</v>
      </c>
      <c r="AC104" s="2" t="s">
        <v>598</v>
      </c>
      <c r="AD104" s="2" t="s">
        <v>598</v>
      </c>
      <c r="AE104" s="2" t="s">
        <v>598</v>
      </c>
      <c r="AF104" s="2" t="s">
        <v>598</v>
      </c>
      <c r="AG104" s="2" t="s">
        <v>598</v>
      </c>
      <c r="AJ104" s="20">
        <f t="shared" si="5"/>
        <v>0</v>
      </c>
      <c r="AK104" s="20"/>
      <c r="AL104" s="20">
        <f t="shared" si="6"/>
        <v>0</v>
      </c>
      <c r="AM104" s="20" t="str">
        <f t="shared" si="7"/>
        <v/>
      </c>
      <c r="AN104" s="92" t="str">
        <f t="shared" si="8"/>
        <v/>
      </c>
      <c r="AQ104" s="2">
        <f t="shared" si="9"/>
        <v>0</v>
      </c>
    </row>
    <row r="105" spans="1:43"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T105" s="2" t="s">
        <v>599</v>
      </c>
      <c r="U105" s="2" t="s">
        <v>599</v>
      </c>
      <c r="V105" s="2" t="s">
        <v>599</v>
      </c>
      <c r="W105" s="2" t="s">
        <v>599</v>
      </c>
      <c r="X105" s="2" t="s">
        <v>599</v>
      </c>
      <c r="Y105" s="2" t="s">
        <v>599</v>
      </c>
      <c r="Z105" s="2" t="s">
        <v>599</v>
      </c>
      <c r="AA105" s="2" t="s">
        <v>599</v>
      </c>
      <c r="AB105" s="2" t="s">
        <v>599</v>
      </c>
      <c r="AC105" s="2" t="s">
        <v>599</v>
      </c>
      <c r="AD105" s="2" t="s">
        <v>599</v>
      </c>
      <c r="AE105" s="2" t="s">
        <v>599</v>
      </c>
      <c r="AF105" s="2" t="s">
        <v>599</v>
      </c>
      <c r="AG105" s="2" t="s">
        <v>599</v>
      </c>
      <c r="AJ105" s="20">
        <f t="shared" si="5"/>
        <v>0</v>
      </c>
      <c r="AK105" s="20"/>
      <c r="AL105" s="20">
        <f t="shared" si="6"/>
        <v>0</v>
      </c>
      <c r="AM105" s="20" t="str">
        <f t="shared" si="7"/>
        <v/>
      </c>
      <c r="AN105" s="92" t="str">
        <f t="shared" si="8"/>
        <v/>
      </c>
      <c r="AQ105" s="2">
        <f t="shared" si="9"/>
        <v>0</v>
      </c>
    </row>
    <row r="106" spans="1:43" ht="15" customHeight="1" x14ac:dyDescent="0.25">
      <c r="A106" s="2" t="s">
        <v>147</v>
      </c>
      <c r="B106" s="2" t="s">
        <v>151</v>
      </c>
      <c r="C106" s="2">
        <v>2014</v>
      </c>
      <c r="D106" s="2" t="s">
        <v>598</v>
      </c>
      <c r="E106" s="2" t="s">
        <v>598</v>
      </c>
      <c r="F106" s="2" t="s">
        <v>598</v>
      </c>
      <c r="G106" s="2" t="s">
        <v>598</v>
      </c>
      <c r="H106" s="2" t="s">
        <v>598</v>
      </c>
      <c r="I106" s="2" t="s">
        <v>598</v>
      </c>
      <c r="J106" s="2" t="s">
        <v>598</v>
      </c>
      <c r="K106" s="2" t="s">
        <v>598</v>
      </c>
      <c r="L106" s="2" t="s">
        <v>598</v>
      </c>
      <c r="M106" s="2" t="s">
        <v>598</v>
      </c>
      <c r="N106" s="2" t="s">
        <v>598</v>
      </c>
      <c r="O106" s="2" t="s">
        <v>598</v>
      </c>
      <c r="P106" s="2" t="s">
        <v>598</v>
      </c>
      <c r="Q106" s="2" t="s">
        <v>598</v>
      </c>
      <c r="R106" s="2" t="s">
        <v>598</v>
      </c>
      <c r="S106" s="2" t="s">
        <v>598</v>
      </c>
      <c r="T106" s="2" t="s">
        <v>598</v>
      </c>
      <c r="U106" s="2" t="s">
        <v>598</v>
      </c>
      <c r="V106" s="2" t="s">
        <v>598</v>
      </c>
      <c r="W106" s="2" t="s">
        <v>598</v>
      </c>
      <c r="X106" s="2" t="s">
        <v>598</v>
      </c>
      <c r="Y106" s="2" t="s">
        <v>598</v>
      </c>
      <c r="Z106" s="2" t="s">
        <v>598</v>
      </c>
      <c r="AA106" s="2" t="s">
        <v>598</v>
      </c>
      <c r="AB106" s="2" t="s">
        <v>598</v>
      </c>
      <c r="AC106" s="2" t="s">
        <v>598</v>
      </c>
      <c r="AD106" s="2" t="s">
        <v>598</v>
      </c>
      <c r="AE106" s="2" t="s">
        <v>598</v>
      </c>
      <c r="AF106" s="2" t="s">
        <v>598</v>
      </c>
      <c r="AG106" s="2" t="s">
        <v>598</v>
      </c>
      <c r="AJ106" s="20">
        <f t="shared" si="5"/>
        <v>0</v>
      </c>
      <c r="AK106" s="20"/>
      <c r="AL106" s="20">
        <f t="shared" si="6"/>
        <v>0</v>
      </c>
      <c r="AM106" s="20" t="str">
        <f t="shared" si="7"/>
        <v/>
      </c>
      <c r="AN106" s="92" t="str">
        <f t="shared" si="8"/>
        <v/>
      </c>
      <c r="AQ106" s="2">
        <f t="shared" si="9"/>
        <v>0</v>
      </c>
    </row>
    <row r="107" spans="1:43" ht="15" customHeight="1" x14ac:dyDescent="0.25">
      <c r="A107" s="2" t="s">
        <v>147</v>
      </c>
      <c r="B107" s="2" t="s">
        <v>152</v>
      </c>
      <c r="C107" s="2">
        <v>2014</v>
      </c>
      <c r="D107" s="2" t="s">
        <v>598</v>
      </c>
      <c r="E107" s="2" t="s">
        <v>598</v>
      </c>
      <c r="F107" s="2" t="s">
        <v>598</v>
      </c>
      <c r="G107" s="2" t="s">
        <v>598</v>
      </c>
      <c r="H107" s="2" t="s">
        <v>598</v>
      </c>
      <c r="I107" s="2" t="s">
        <v>598</v>
      </c>
      <c r="J107" s="2" t="s">
        <v>598</v>
      </c>
      <c r="K107" s="2" t="s">
        <v>598</v>
      </c>
      <c r="L107" s="2" t="s">
        <v>598</v>
      </c>
      <c r="M107" s="2" t="s">
        <v>598</v>
      </c>
      <c r="N107" s="2" t="s">
        <v>598</v>
      </c>
      <c r="O107" s="2" t="s">
        <v>598</v>
      </c>
      <c r="P107" s="2" t="s">
        <v>598</v>
      </c>
      <c r="Q107" s="2" t="s">
        <v>598</v>
      </c>
      <c r="R107" s="2" t="s">
        <v>598</v>
      </c>
      <c r="S107" s="2" t="s">
        <v>598</v>
      </c>
      <c r="T107" s="2" t="s">
        <v>598</v>
      </c>
      <c r="U107" s="2" t="s">
        <v>598</v>
      </c>
      <c r="V107" s="2" t="s">
        <v>598</v>
      </c>
      <c r="W107" s="2" t="s">
        <v>598</v>
      </c>
      <c r="X107" s="2" t="s">
        <v>598</v>
      </c>
      <c r="Y107" s="2" t="s">
        <v>598</v>
      </c>
      <c r="Z107" s="2" t="s">
        <v>598</v>
      </c>
      <c r="AA107" s="2" t="s">
        <v>598</v>
      </c>
      <c r="AB107" s="2" t="s">
        <v>598</v>
      </c>
      <c r="AC107" s="2" t="s">
        <v>598</v>
      </c>
      <c r="AD107" s="2" t="s">
        <v>598</v>
      </c>
      <c r="AE107" s="2" t="s">
        <v>598</v>
      </c>
      <c r="AF107" s="2" t="s">
        <v>598</v>
      </c>
      <c r="AG107" s="2" t="s">
        <v>598</v>
      </c>
      <c r="AJ107" s="20">
        <f t="shared" si="5"/>
        <v>0</v>
      </c>
      <c r="AK107" s="20"/>
      <c r="AL107" s="20">
        <f t="shared" si="6"/>
        <v>0</v>
      </c>
      <c r="AM107" s="20" t="str">
        <f t="shared" si="7"/>
        <v/>
      </c>
      <c r="AN107" s="92" t="str">
        <f t="shared" si="8"/>
        <v/>
      </c>
      <c r="AQ107" s="2">
        <f t="shared" si="9"/>
        <v>0</v>
      </c>
    </row>
    <row r="108" spans="1:43" ht="15" customHeight="1" x14ac:dyDescent="0.25">
      <c r="A108" s="2" t="s">
        <v>147</v>
      </c>
      <c r="B108" s="2" t="s">
        <v>153</v>
      </c>
      <c r="C108" s="2">
        <v>2014</v>
      </c>
      <c r="D108" s="2" t="s">
        <v>598</v>
      </c>
      <c r="E108" s="2" t="s">
        <v>598</v>
      </c>
      <c r="F108" s="2" t="s">
        <v>598</v>
      </c>
      <c r="G108" s="2" t="s">
        <v>598</v>
      </c>
      <c r="H108" s="2" t="s">
        <v>598</v>
      </c>
      <c r="I108" s="2" t="s">
        <v>598</v>
      </c>
      <c r="J108" s="2" t="s">
        <v>598</v>
      </c>
      <c r="K108" s="2" t="s">
        <v>598</v>
      </c>
      <c r="L108" s="2" t="s">
        <v>598</v>
      </c>
      <c r="M108" s="2" t="s">
        <v>598</v>
      </c>
      <c r="N108" s="2" t="s">
        <v>598</v>
      </c>
      <c r="O108" s="2" t="s">
        <v>598</v>
      </c>
      <c r="P108" s="2" t="s">
        <v>598</v>
      </c>
      <c r="Q108" s="2" t="s">
        <v>598</v>
      </c>
      <c r="R108" s="2" t="s">
        <v>598</v>
      </c>
      <c r="S108" s="2" t="s">
        <v>598</v>
      </c>
      <c r="T108" s="2" t="s">
        <v>598</v>
      </c>
      <c r="U108" s="2" t="s">
        <v>598</v>
      </c>
      <c r="V108" s="2" t="s">
        <v>598</v>
      </c>
      <c r="W108" s="2" t="s">
        <v>598</v>
      </c>
      <c r="X108" s="2" t="s">
        <v>598</v>
      </c>
      <c r="Y108" s="2" t="s">
        <v>598</v>
      </c>
      <c r="Z108" s="2" t="s">
        <v>598</v>
      </c>
      <c r="AA108" s="2" t="s">
        <v>598</v>
      </c>
      <c r="AB108" s="2" t="s">
        <v>598</v>
      </c>
      <c r="AC108" s="2" t="s">
        <v>598</v>
      </c>
      <c r="AD108" s="2" t="s">
        <v>598</v>
      </c>
      <c r="AE108" s="2" t="s">
        <v>598</v>
      </c>
      <c r="AF108" s="2" t="s">
        <v>598</v>
      </c>
      <c r="AG108" s="2" t="s">
        <v>598</v>
      </c>
      <c r="AJ108" s="20">
        <f t="shared" si="5"/>
        <v>0</v>
      </c>
      <c r="AK108" s="20"/>
      <c r="AL108" s="20">
        <f t="shared" si="6"/>
        <v>0</v>
      </c>
      <c r="AM108" s="20" t="str">
        <f t="shared" si="7"/>
        <v/>
      </c>
      <c r="AN108" s="92" t="str">
        <f t="shared" si="8"/>
        <v/>
      </c>
      <c r="AQ108" s="2">
        <f t="shared" si="9"/>
        <v>0</v>
      </c>
    </row>
    <row r="109" spans="1:43" ht="15" customHeight="1" x14ac:dyDescent="0.25">
      <c r="A109" s="2" t="s">
        <v>147</v>
      </c>
      <c r="B109" s="2" t="s">
        <v>154</v>
      </c>
      <c r="C109" s="2">
        <v>2014</v>
      </c>
      <c r="D109" s="2" t="s">
        <v>598</v>
      </c>
      <c r="E109" s="2" t="s">
        <v>598</v>
      </c>
      <c r="F109" s="2" t="s">
        <v>598</v>
      </c>
      <c r="G109" s="2" t="s">
        <v>598</v>
      </c>
      <c r="H109" s="2" t="s">
        <v>598</v>
      </c>
      <c r="I109" s="2" t="s">
        <v>598</v>
      </c>
      <c r="J109" s="2" t="s">
        <v>598</v>
      </c>
      <c r="K109" s="2" t="s">
        <v>598</v>
      </c>
      <c r="L109" s="2" t="s">
        <v>598</v>
      </c>
      <c r="M109" s="2" t="s">
        <v>598</v>
      </c>
      <c r="N109" s="2" t="s">
        <v>598</v>
      </c>
      <c r="O109" s="2" t="s">
        <v>598</v>
      </c>
      <c r="P109" s="2" t="s">
        <v>598</v>
      </c>
      <c r="Q109" s="2" t="s">
        <v>598</v>
      </c>
      <c r="R109" s="2" t="s">
        <v>598</v>
      </c>
      <c r="S109" s="2" t="s">
        <v>598</v>
      </c>
      <c r="T109" s="2" t="s">
        <v>598</v>
      </c>
      <c r="U109" s="2" t="s">
        <v>598</v>
      </c>
      <c r="V109" s="2" t="s">
        <v>598</v>
      </c>
      <c r="W109" s="2" t="s">
        <v>598</v>
      </c>
      <c r="X109" s="2" t="s">
        <v>598</v>
      </c>
      <c r="Y109" s="2" t="s">
        <v>598</v>
      </c>
      <c r="Z109" s="2" t="s">
        <v>598</v>
      </c>
      <c r="AA109" s="2" t="s">
        <v>598</v>
      </c>
      <c r="AB109" s="2" t="s">
        <v>598</v>
      </c>
      <c r="AC109" s="2" t="s">
        <v>598</v>
      </c>
      <c r="AD109" s="2" t="s">
        <v>598</v>
      </c>
      <c r="AE109" s="2" t="s">
        <v>598</v>
      </c>
      <c r="AF109" s="2" t="s">
        <v>598</v>
      </c>
      <c r="AG109" s="2" t="s">
        <v>598</v>
      </c>
      <c r="AJ109" s="20">
        <f t="shared" si="5"/>
        <v>0</v>
      </c>
      <c r="AK109" s="20"/>
      <c r="AL109" s="20">
        <f t="shared" si="6"/>
        <v>0</v>
      </c>
      <c r="AM109" s="20" t="str">
        <f t="shared" si="7"/>
        <v/>
      </c>
      <c r="AN109" s="92" t="str">
        <f t="shared" si="8"/>
        <v/>
      </c>
      <c r="AQ109" s="2">
        <f t="shared" si="9"/>
        <v>0</v>
      </c>
    </row>
    <row r="110" spans="1:43" ht="15" customHeight="1" x14ac:dyDescent="0.25">
      <c r="A110" s="2" t="s">
        <v>147</v>
      </c>
      <c r="B110" s="2" t="s">
        <v>155</v>
      </c>
      <c r="C110" s="2">
        <v>2014</v>
      </c>
      <c r="D110" s="2" t="s">
        <v>598</v>
      </c>
      <c r="E110" s="2" t="s">
        <v>598</v>
      </c>
      <c r="F110" s="2" t="s">
        <v>598</v>
      </c>
      <c r="G110" s="2" t="s">
        <v>598</v>
      </c>
      <c r="H110" s="2" t="s">
        <v>598</v>
      </c>
      <c r="I110" s="2" t="s">
        <v>598</v>
      </c>
      <c r="J110" s="2" t="s">
        <v>598</v>
      </c>
      <c r="K110" s="2" t="s">
        <v>598</v>
      </c>
      <c r="L110" s="2" t="s">
        <v>598</v>
      </c>
      <c r="M110" s="2" t="s">
        <v>598</v>
      </c>
      <c r="N110" s="2" t="s">
        <v>598</v>
      </c>
      <c r="O110" s="2" t="s">
        <v>598</v>
      </c>
      <c r="P110" s="2" t="s">
        <v>598</v>
      </c>
      <c r="Q110" s="2" t="s">
        <v>598</v>
      </c>
      <c r="R110" s="2" t="s">
        <v>598</v>
      </c>
      <c r="S110" s="2" t="s">
        <v>598</v>
      </c>
      <c r="T110" s="2" t="s">
        <v>598</v>
      </c>
      <c r="U110" s="2" t="s">
        <v>598</v>
      </c>
      <c r="V110" s="2" t="s">
        <v>598</v>
      </c>
      <c r="W110" s="2" t="s">
        <v>598</v>
      </c>
      <c r="X110" s="2" t="s">
        <v>598</v>
      </c>
      <c r="Y110" s="2" t="s">
        <v>598</v>
      </c>
      <c r="Z110" s="2" t="s">
        <v>598</v>
      </c>
      <c r="AA110" s="2" t="s">
        <v>598</v>
      </c>
      <c r="AB110" s="2" t="s">
        <v>598</v>
      </c>
      <c r="AC110" s="2" t="s">
        <v>598</v>
      </c>
      <c r="AD110" s="2" t="s">
        <v>598</v>
      </c>
      <c r="AE110" s="2" t="s">
        <v>598</v>
      </c>
      <c r="AF110" s="2" t="s">
        <v>598</v>
      </c>
      <c r="AG110" s="2" t="s">
        <v>598</v>
      </c>
      <c r="AJ110" s="20">
        <f t="shared" si="5"/>
        <v>0</v>
      </c>
      <c r="AK110" s="20"/>
      <c r="AL110" s="20">
        <f t="shared" si="6"/>
        <v>0</v>
      </c>
      <c r="AM110" s="20" t="str">
        <f t="shared" si="7"/>
        <v/>
      </c>
      <c r="AN110" s="92" t="str">
        <f t="shared" si="8"/>
        <v/>
      </c>
      <c r="AQ110" s="2">
        <f t="shared" si="9"/>
        <v>0</v>
      </c>
    </row>
    <row r="111" spans="1:43" ht="15" customHeight="1" x14ac:dyDescent="0.25">
      <c r="A111" s="2" t="s">
        <v>156</v>
      </c>
      <c r="B111" s="2" t="s">
        <v>157</v>
      </c>
      <c r="C111" s="2">
        <v>2014</v>
      </c>
      <c r="D111" s="2" t="s">
        <v>598</v>
      </c>
      <c r="E111" s="2" t="s">
        <v>598</v>
      </c>
      <c r="F111" s="2" t="s">
        <v>598</v>
      </c>
      <c r="G111" s="2" t="s">
        <v>598</v>
      </c>
      <c r="H111" s="2" t="s">
        <v>598</v>
      </c>
      <c r="I111" s="2" t="s">
        <v>598</v>
      </c>
      <c r="J111" s="2" t="s">
        <v>598</v>
      </c>
      <c r="K111" s="2" t="s">
        <v>598</v>
      </c>
      <c r="L111" s="2" t="s">
        <v>598</v>
      </c>
      <c r="M111" s="2" t="s">
        <v>598</v>
      </c>
      <c r="N111" s="2" t="s">
        <v>598</v>
      </c>
      <c r="O111" s="2" t="s">
        <v>598</v>
      </c>
      <c r="P111" s="2" t="s">
        <v>598</v>
      </c>
      <c r="Q111" s="2" t="s">
        <v>598</v>
      </c>
      <c r="R111" s="2" t="s">
        <v>598</v>
      </c>
      <c r="S111" s="2" t="s">
        <v>598</v>
      </c>
      <c r="T111" s="2" t="s">
        <v>598</v>
      </c>
      <c r="U111" s="2" t="s">
        <v>598</v>
      </c>
      <c r="V111" s="2" t="s">
        <v>598</v>
      </c>
      <c r="W111" s="2" t="s">
        <v>598</v>
      </c>
      <c r="X111" s="2" t="s">
        <v>598</v>
      </c>
      <c r="Y111" s="2" t="s">
        <v>598</v>
      </c>
      <c r="Z111" s="2" t="s">
        <v>598</v>
      </c>
      <c r="AA111" s="2" t="s">
        <v>598</v>
      </c>
      <c r="AB111" s="2" t="s">
        <v>598</v>
      </c>
      <c r="AC111" s="2" t="s">
        <v>598</v>
      </c>
      <c r="AD111" s="2" t="s">
        <v>598</v>
      </c>
      <c r="AE111" s="2" t="s">
        <v>598</v>
      </c>
      <c r="AF111" s="2" t="s">
        <v>598</v>
      </c>
      <c r="AG111" s="2" t="s">
        <v>598</v>
      </c>
      <c r="AJ111" s="20">
        <f t="shared" si="5"/>
        <v>0</v>
      </c>
      <c r="AK111" s="20"/>
      <c r="AL111" s="20">
        <f t="shared" si="6"/>
        <v>0</v>
      </c>
      <c r="AM111" s="20" t="str">
        <f t="shared" si="7"/>
        <v/>
      </c>
      <c r="AN111" s="92" t="str">
        <f t="shared" si="8"/>
        <v/>
      </c>
      <c r="AQ111" s="2">
        <f t="shared" si="9"/>
        <v>0</v>
      </c>
    </row>
    <row r="112" spans="1:43" ht="15" customHeight="1" x14ac:dyDescent="0.25">
      <c r="A112" s="2" t="s">
        <v>156</v>
      </c>
      <c r="B112" s="2" t="s">
        <v>158</v>
      </c>
      <c r="C112" s="2">
        <v>2014</v>
      </c>
      <c r="D112" s="2" t="s">
        <v>598</v>
      </c>
      <c r="E112" s="2" t="s">
        <v>598</v>
      </c>
      <c r="F112" s="2" t="s">
        <v>598</v>
      </c>
      <c r="G112" s="2" t="s">
        <v>598</v>
      </c>
      <c r="H112" s="2" t="s">
        <v>598</v>
      </c>
      <c r="I112" s="2" t="s">
        <v>598</v>
      </c>
      <c r="J112" s="2" t="s">
        <v>598</v>
      </c>
      <c r="K112" s="2" t="s">
        <v>598</v>
      </c>
      <c r="L112" s="2" t="s">
        <v>598</v>
      </c>
      <c r="M112" s="2" t="s">
        <v>598</v>
      </c>
      <c r="N112" s="2" t="s">
        <v>598</v>
      </c>
      <c r="O112" s="2" t="s">
        <v>598</v>
      </c>
      <c r="P112" s="2" t="s">
        <v>598</v>
      </c>
      <c r="Q112" s="2" t="s">
        <v>598</v>
      </c>
      <c r="R112" s="2" t="s">
        <v>598</v>
      </c>
      <c r="S112" s="2" t="s">
        <v>598</v>
      </c>
      <c r="T112" s="2" t="s">
        <v>598</v>
      </c>
      <c r="U112" s="2" t="s">
        <v>598</v>
      </c>
      <c r="V112" s="2" t="s">
        <v>598</v>
      </c>
      <c r="W112" s="2" t="s">
        <v>598</v>
      </c>
      <c r="X112" s="2" t="s">
        <v>598</v>
      </c>
      <c r="Y112" s="2" t="s">
        <v>598</v>
      </c>
      <c r="Z112" s="2" t="s">
        <v>598</v>
      </c>
      <c r="AA112" s="2" t="s">
        <v>598</v>
      </c>
      <c r="AB112" s="2" t="s">
        <v>598</v>
      </c>
      <c r="AC112" s="2" t="s">
        <v>598</v>
      </c>
      <c r="AD112" s="2" t="s">
        <v>598</v>
      </c>
      <c r="AE112" s="2" t="s">
        <v>598</v>
      </c>
      <c r="AF112" s="2" t="s">
        <v>598</v>
      </c>
      <c r="AG112" s="2" t="s">
        <v>598</v>
      </c>
      <c r="AJ112" s="20">
        <f t="shared" si="5"/>
        <v>0</v>
      </c>
      <c r="AK112" s="20"/>
      <c r="AL112" s="20">
        <f t="shared" si="6"/>
        <v>0</v>
      </c>
      <c r="AM112" s="20" t="str">
        <f t="shared" si="7"/>
        <v/>
      </c>
      <c r="AN112" s="92" t="str">
        <f t="shared" si="8"/>
        <v/>
      </c>
      <c r="AQ112" s="2">
        <f t="shared" si="9"/>
        <v>0</v>
      </c>
    </row>
    <row r="113" spans="1:43" ht="15" customHeight="1" x14ac:dyDescent="0.25">
      <c r="A113" s="2" t="s">
        <v>156</v>
      </c>
      <c r="B113" s="2" t="s">
        <v>159</v>
      </c>
      <c r="C113" s="2">
        <v>2014</v>
      </c>
      <c r="D113" s="2" t="s">
        <v>598</v>
      </c>
      <c r="E113" s="2" t="s">
        <v>598</v>
      </c>
      <c r="F113" s="2" t="s">
        <v>598</v>
      </c>
      <c r="G113" s="2" t="s">
        <v>598</v>
      </c>
      <c r="H113" s="2" t="s">
        <v>598</v>
      </c>
      <c r="I113" s="2" t="s">
        <v>598</v>
      </c>
      <c r="J113" s="2" t="s">
        <v>598</v>
      </c>
      <c r="K113" s="2" t="s">
        <v>598</v>
      </c>
      <c r="L113" s="2" t="s">
        <v>598</v>
      </c>
      <c r="M113" s="2" t="s">
        <v>598</v>
      </c>
      <c r="N113" s="2" t="s">
        <v>598</v>
      </c>
      <c r="O113" s="2" t="s">
        <v>598</v>
      </c>
      <c r="P113" s="2" t="s">
        <v>598</v>
      </c>
      <c r="Q113" s="2" t="s">
        <v>598</v>
      </c>
      <c r="R113" s="2" t="s">
        <v>598</v>
      </c>
      <c r="S113" s="2" t="s">
        <v>598</v>
      </c>
      <c r="T113" s="2" t="s">
        <v>598</v>
      </c>
      <c r="U113" s="2" t="s">
        <v>598</v>
      </c>
      <c r="V113" s="2" t="s">
        <v>598</v>
      </c>
      <c r="W113" s="2" t="s">
        <v>598</v>
      </c>
      <c r="X113" s="2" t="s">
        <v>598</v>
      </c>
      <c r="Y113" s="2" t="s">
        <v>598</v>
      </c>
      <c r="Z113" s="2" t="s">
        <v>598</v>
      </c>
      <c r="AA113" s="2" t="s">
        <v>598</v>
      </c>
      <c r="AB113" s="2" t="s">
        <v>598</v>
      </c>
      <c r="AC113" s="2" t="s">
        <v>598</v>
      </c>
      <c r="AD113" s="2" t="s">
        <v>598</v>
      </c>
      <c r="AE113" s="2" t="s">
        <v>598</v>
      </c>
      <c r="AF113" s="2" t="s">
        <v>598</v>
      </c>
      <c r="AG113" s="2" t="s">
        <v>598</v>
      </c>
      <c r="AJ113" s="20">
        <f t="shared" si="5"/>
        <v>0</v>
      </c>
      <c r="AK113" s="20"/>
      <c r="AL113" s="20">
        <f t="shared" si="6"/>
        <v>0</v>
      </c>
      <c r="AM113" s="20" t="str">
        <f t="shared" si="7"/>
        <v/>
      </c>
      <c r="AN113" s="92" t="str">
        <f t="shared" si="8"/>
        <v/>
      </c>
      <c r="AQ113" s="2">
        <f t="shared" si="9"/>
        <v>0</v>
      </c>
    </row>
    <row r="114" spans="1:43" ht="15" customHeight="1" x14ac:dyDescent="0.25">
      <c r="A114" s="2" t="s">
        <v>160</v>
      </c>
      <c r="B114" s="2" t="s">
        <v>161</v>
      </c>
      <c r="C114" s="2">
        <v>2014</v>
      </c>
      <c r="D114" s="2" t="s">
        <v>598</v>
      </c>
      <c r="E114" s="2" t="s">
        <v>598</v>
      </c>
      <c r="F114" s="2" t="s">
        <v>598</v>
      </c>
      <c r="G114" s="2" t="s">
        <v>598</v>
      </c>
      <c r="H114" s="2" t="s">
        <v>598</v>
      </c>
      <c r="I114" s="2" t="s">
        <v>598</v>
      </c>
      <c r="J114" s="2" t="s">
        <v>598</v>
      </c>
      <c r="K114" s="2" t="s">
        <v>598</v>
      </c>
      <c r="L114" s="2" t="s">
        <v>598</v>
      </c>
      <c r="M114" s="2" t="s">
        <v>598</v>
      </c>
      <c r="N114" s="2" t="s">
        <v>598</v>
      </c>
      <c r="O114" s="2" t="s">
        <v>598</v>
      </c>
      <c r="P114" s="2" t="s">
        <v>598</v>
      </c>
      <c r="Q114" s="2" t="s">
        <v>598</v>
      </c>
      <c r="R114" s="2" t="s">
        <v>598</v>
      </c>
      <c r="S114" s="2" t="s">
        <v>598</v>
      </c>
      <c r="T114" s="2" t="s">
        <v>598</v>
      </c>
      <c r="U114" s="2" t="s">
        <v>598</v>
      </c>
      <c r="V114" s="2" t="s">
        <v>598</v>
      </c>
      <c r="W114" s="2" t="s">
        <v>598</v>
      </c>
      <c r="X114" s="2" t="s">
        <v>598</v>
      </c>
      <c r="Y114" s="2" t="s">
        <v>598</v>
      </c>
      <c r="Z114" s="2" t="s">
        <v>598</v>
      </c>
      <c r="AA114" s="2" t="s">
        <v>598</v>
      </c>
      <c r="AB114" s="2" t="s">
        <v>598</v>
      </c>
      <c r="AC114" s="2" t="s">
        <v>598</v>
      </c>
      <c r="AD114" s="2" t="s">
        <v>598</v>
      </c>
      <c r="AE114" s="2" t="s">
        <v>598</v>
      </c>
      <c r="AF114" s="2" t="s">
        <v>598</v>
      </c>
      <c r="AG114" s="2" t="s">
        <v>598</v>
      </c>
      <c r="AJ114" s="20">
        <f t="shared" si="5"/>
        <v>0</v>
      </c>
      <c r="AK114" s="20"/>
      <c r="AL114" s="20">
        <f t="shared" si="6"/>
        <v>0</v>
      </c>
      <c r="AM114" s="20" t="str">
        <f t="shared" si="7"/>
        <v/>
      </c>
      <c r="AN114" s="92" t="str">
        <f t="shared" si="8"/>
        <v/>
      </c>
      <c r="AQ114" s="2">
        <f t="shared" si="9"/>
        <v>0</v>
      </c>
    </row>
    <row r="115" spans="1:43" ht="15" customHeight="1" x14ac:dyDescent="0.25">
      <c r="A115" s="2" t="s">
        <v>160</v>
      </c>
      <c r="B115" s="2" t="s">
        <v>162</v>
      </c>
      <c r="C115" s="2">
        <v>2014</v>
      </c>
      <c r="D115" s="2" t="s">
        <v>598</v>
      </c>
      <c r="E115" s="2" t="s">
        <v>598</v>
      </c>
      <c r="F115" s="2" t="s">
        <v>598</v>
      </c>
      <c r="G115" s="2" t="s">
        <v>598</v>
      </c>
      <c r="H115" s="2" t="s">
        <v>598</v>
      </c>
      <c r="I115" s="2" t="s">
        <v>598</v>
      </c>
      <c r="J115" s="2" t="s">
        <v>598</v>
      </c>
      <c r="K115" s="2" t="s">
        <v>598</v>
      </c>
      <c r="L115" s="2" t="s">
        <v>598</v>
      </c>
      <c r="M115" s="2" t="s">
        <v>598</v>
      </c>
      <c r="N115" s="2" t="s">
        <v>598</v>
      </c>
      <c r="O115" s="2" t="s">
        <v>598</v>
      </c>
      <c r="P115" s="2" t="s">
        <v>598</v>
      </c>
      <c r="Q115" s="2" t="s">
        <v>598</v>
      </c>
      <c r="R115" s="2" t="s">
        <v>598</v>
      </c>
      <c r="S115" s="2" t="s">
        <v>598</v>
      </c>
      <c r="T115" s="2" t="s">
        <v>598</v>
      </c>
      <c r="U115" s="2" t="s">
        <v>598</v>
      </c>
      <c r="V115" s="2" t="s">
        <v>598</v>
      </c>
      <c r="W115" s="2" t="s">
        <v>598</v>
      </c>
      <c r="X115" s="2" t="s">
        <v>598</v>
      </c>
      <c r="Y115" s="2" t="s">
        <v>598</v>
      </c>
      <c r="Z115" s="2" t="s">
        <v>598</v>
      </c>
      <c r="AA115" s="2" t="s">
        <v>598</v>
      </c>
      <c r="AB115" s="2" t="s">
        <v>598</v>
      </c>
      <c r="AC115" s="2" t="s">
        <v>598</v>
      </c>
      <c r="AD115" s="2" t="s">
        <v>598</v>
      </c>
      <c r="AE115" s="2" t="s">
        <v>598</v>
      </c>
      <c r="AF115" s="2" t="s">
        <v>598</v>
      </c>
      <c r="AG115" s="2" t="s">
        <v>598</v>
      </c>
      <c r="AJ115" s="20">
        <f t="shared" si="5"/>
        <v>0</v>
      </c>
      <c r="AK115" s="20"/>
      <c r="AL115" s="20">
        <f t="shared" si="6"/>
        <v>0</v>
      </c>
      <c r="AM115" s="20" t="str">
        <f t="shared" si="7"/>
        <v/>
      </c>
      <c r="AN115" s="92" t="str">
        <f t="shared" si="8"/>
        <v/>
      </c>
      <c r="AQ115" s="2">
        <f t="shared" si="9"/>
        <v>0</v>
      </c>
    </row>
    <row r="116" spans="1:43" ht="15" customHeight="1" x14ac:dyDescent="0.25">
      <c r="A116" s="2" t="s">
        <v>160</v>
      </c>
      <c r="B116" s="2" t="s">
        <v>163</v>
      </c>
      <c r="C116" s="2">
        <v>2014</v>
      </c>
      <c r="D116" s="2" t="s">
        <v>598</v>
      </c>
      <c r="E116" s="2" t="s">
        <v>598</v>
      </c>
      <c r="F116" s="2" t="s">
        <v>598</v>
      </c>
      <c r="G116" s="2" t="s">
        <v>598</v>
      </c>
      <c r="H116" s="2" t="s">
        <v>598</v>
      </c>
      <c r="I116" s="2" t="s">
        <v>598</v>
      </c>
      <c r="J116" s="2" t="s">
        <v>598</v>
      </c>
      <c r="K116" s="2" t="s">
        <v>598</v>
      </c>
      <c r="L116" s="2" t="s">
        <v>598</v>
      </c>
      <c r="M116" s="2" t="s">
        <v>598</v>
      </c>
      <c r="N116" s="2" t="s">
        <v>598</v>
      </c>
      <c r="O116" s="2" t="s">
        <v>598</v>
      </c>
      <c r="P116" s="2" t="s">
        <v>598</v>
      </c>
      <c r="Q116" s="2" t="s">
        <v>598</v>
      </c>
      <c r="R116" s="2" t="s">
        <v>598</v>
      </c>
      <c r="S116" s="2" t="s">
        <v>598</v>
      </c>
      <c r="T116" s="2" t="s">
        <v>598</v>
      </c>
      <c r="U116" s="2" t="s">
        <v>598</v>
      </c>
      <c r="V116" s="2" t="s">
        <v>598</v>
      </c>
      <c r="W116" s="2" t="s">
        <v>598</v>
      </c>
      <c r="X116" s="2" t="s">
        <v>598</v>
      </c>
      <c r="Y116" s="2" t="s">
        <v>598</v>
      </c>
      <c r="Z116" s="2" t="s">
        <v>598</v>
      </c>
      <c r="AA116" s="2" t="s">
        <v>598</v>
      </c>
      <c r="AB116" s="2" t="s">
        <v>598</v>
      </c>
      <c r="AC116" s="2" t="s">
        <v>598</v>
      </c>
      <c r="AD116" s="2" t="s">
        <v>598</v>
      </c>
      <c r="AE116" s="2" t="s">
        <v>598</v>
      </c>
      <c r="AF116" s="2" t="s">
        <v>598</v>
      </c>
      <c r="AG116" s="2" t="s">
        <v>598</v>
      </c>
      <c r="AJ116" s="20">
        <f t="shared" si="5"/>
        <v>0</v>
      </c>
      <c r="AK116" s="20"/>
      <c r="AL116" s="20">
        <f t="shared" si="6"/>
        <v>0</v>
      </c>
      <c r="AM116" s="20" t="str">
        <f t="shared" si="7"/>
        <v/>
      </c>
      <c r="AN116" s="92" t="str">
        <f t="shared" si="8"/>
        <v/>
      </c>
      <c r="AQ116" s="2">
        <f t="shared" si="9"/>
        <v>0</v>
      </c>
    </row>
    <row r="117" spans="1:43" ht="15" customHeight="1" x14ac:dyDescent="0.25">
      <c r="A117" s="2" t="s">
        <v>160</v>
      </c>
      <c r="B117" s="2" t="s">
        <v>164</v>
      </c>
      <c r="C117" s="2">
        <v>2014</v>
      </c>
      <c r="D117" s="2" t="s">
        <v>598</v>
      </c>
      <c r="E117" s="2" t="s">
        <v>598</v>
      </c>
      <c r="F117" s="2" t="s">
        <v>598</v>
      </c>
      <c r="G117" s="2" t="s">
        <v>598</v>
      </c>
      <c r="H117" s="2" t="s">
        <v>598</v>
      </c>
      <c r="I117" s="2" t="s">
        <v>598</v>
      </c>
      <c r="J117" s="2" t="s">
        <v>598</v>
      </c>
      <c r="K117" s="2" t="s">
        <v>598</v>
      </c>
      <c r="L117" s="2" t="s">
        <v>598</v>
      </c>
      <c r="M117" s="2" t="s">
        <v>598</v>
      </c>
      <c r="N117" s="2" t="s">
        <v>598</v>
      </c>
      <c r="O117" s="2" t="s">
        <v>598</v>
      </c>
      <c r="P117" s="2" t="s">
        <v>598</v>
      </c>
      <c r="Q117" s="2" t="s">
        <v>598</v>
      </c>
      <c r="R117" s="2" t="s">
        <v>598</v>
      </c>
      <c r="S117" s="2" t="s">
        <v>598</v>
      </c>
      <c r="T117" s="2" t="s">
        <v>598</v>
      </c>
      <c r="U117" s="2" t="s">
        <v>598</v>
      </c>
      <c r="V117" s="2" t="s">
        <v>598</v>
      </c>
      <c r="W117" s="2" t="s">
        <v>598</v>
      </c>
      <c r="X117" s="2" t="s">
        <v>598</v>
      </c>
      <c r="Y117" s="2" t="s">
        <v>598</v>
      </c>
      <c r="Z117" s="2" t="s">
        <v>598</v>
      </c>
      <c r="AA117" s="2" t="s">
        <v>598</v>
      </c>
      <c r="AB117" s="2" t="s">
        <v>598</v>
      </c>
      <c r="AC117" s="2" t="s">
        <v>598</v>
      </c>
      <c r="AD117" s="2" t="s">
        <v>598</v>
      </c>
      <c r="AE117" s="2" t="s">
        <v>598</v>
      </c>
      <c r="AF117" s="2" t="s">
        <v>598</v>
      </c>
      <c r="AG117" s="2" t="s">
        <v>598</v>
      </c>
      <c r="AJ117" s="20">
        <f t="shared" si="5"/>
        <v>0</v>
      </c>
      <c r="AK117" s="20"/>
      <c r="AL117" s="20">
        <f t="shared" si="6"/>
        <v>0</v>
      </c>
      <c r="AM117" s="20" t="str">
        <f t="shared" si="7"/>
        <v/>
      </c>
      <c r="AN117" s="92" t="str">
        <f t="shared" si="8"/>
        <v/>
      </c>
      <c r="AQ117" s="2">
        <f t="shared" si="9"/>
        <v>0</v>
      </c>
    </row>
    <row r="118" spans="1:43" ht="15" customHeight="1" x14ac:dyDescent="0.25">
      <c r="A118" s="2" t="s">
        <v>165</v>
      </c>
      <c r="B118" s="2" t="s">
        <v>166</v>
      </c>
      <c r="C118" s="2">
        <v>2014</v>
      </c>
      <c r="D118" s="2">
        <v>169</v>
      </c>
      <c r="E118" s="2">
        <v>31</v>
      </c>
      <c r="F118" s="2" t="s">
        <v>598</v>
      </c>
      <c r="G118" s="2" t="s">
        <v>598</v>
      </c>
      <c r="H118" s="2" t="s">
        <v>598</v>
      </c>
      <c r="I118" s="2">
        <v>212.4</v>
      </c>
      <c r="J118" s="2" t="s">
        <v>598</v>
      </c>
      <c r="K118" s="2" t="s">
        <v>598</v>
      </c>
      <c r="L118" s="2" t="s">
        <v>598</v>
      </c>
      <c r="M118" s="2" t="s">
        <v>598</v>
      </c>
      <c r="N118" s="2" t="s">
        <v>598</v>
      </c>
      <c r="O118" s="2" t="s">
        <v>598</v>
      </c>
      <c r="P118" s="2" t="s">
        <v>598</v>
      </c>
      <c r="Q118" s="2" t="s">
        <v>598</v>
      </c>
      <c r="R118" s="2">
        <v>87.4</v>
      </c>
      <c r="S118" s="2">
        <v>4</v>
      </c>
      <c r="T118" s="2" t="s">
        <v>598</v>
      </c>
      <c r="U118" s="2" t="s">
        <v>598</v>
      </c>
      <c r="V118" s="2" t="s">
        <v>598</v>
      </c>
      <c r="W118" s="2" t="s">
        <v>598</v>
      </c>
      <c r="X118" s="2" t="s">
        <v>598</v>
      </c>
      <c r="Y118" s="2" t="s">
        <v>598</v>
      </c>
      <c r="Z118" s="2" t="s">
        <v>598</v>
      </c>
      <c r="AA118" s="2" t="s">
        <v>598</v>
      </c>
      <c r="AB118" s="2" t="s">
        <v>598</v>
      </c>
      <c r="AC118" s="2" t="s">
        <v>598</v>
      </c>
      <c r="AD118" s="2">
        <v>121</v>
      </c>
      <c r="AE118" s="2" t="s">
        <v>598</v>
      </c>
      <c r="AF118" s="2" t="s">
        <v>598</v>
      </c>
      <c r="AG118" s="2" t="s">
        <v>598</v>
      </c>
      <c r="AJ118" s="20">
        <f t="shared" si="5"/>
        <v>212.4</v>
      </c>
      <c r="AK118" s="20"/>
      <c r="AL118" s="20">
        <f t="shared" si="6"/>
        <v>169</v>
      </c>
      <c r="AM118" s="20">
        <f t="shared" si="7"/>
        <v>31</v>
      </c>
      <c r="AN118" s="92">
        <f t="shared" si="8"/>
        <v>0.94161958568738224</v>
      </c>
      <c r="AQ118" s="2">
        <f t="shared" si="9"/>
        <v>212.4</v>
      </c>
    </row>
    <row r="119" spans="1:43" ht="15" customHeight="1" x14ac:dyDescent="0.25">
      <c r="A119" s="2" t="s">
        <v>167</v>
      </c>
      <c r="B119" s="2" t="s">
        <v>168</v>
      </c>
      <c r="C119" s="2">
        <v>2014</v>
      </c>
      <c r="D119" s="2">
        <v>167</v>
      </c>
      <c r="E119" s="2">
        <v>56.7</v>
      </c>
      <c r="F119" s="2" t="s">
        <v>598</v>
      </c>
      <c r="G119" s="2" t="s">
        <v>598</v>
      </c>
      <c r="H119" s="2" t="s">
        <v>598</v>
      </c>
      <c r="I119" s="2">
        <v>466.63900000000001</v>
      </c>
      <c r="J119" s="2" t="s">
        <v>598</v>
      </c>
      <c r="K119" s="2">
        <v>0.89600000000000002</v>
      </c>
      <c r="L119" s="2" t="s">
        <v>598</v>
      </c>
      <c r="M119" s="2" t="s">
        <v>598</v>
      </c>
      <c r="N119" s="2" t="s">
        <v>598</v>
      </c>
      <c r="O119" s="2" t="s">
        <v>598</v>
      </c>
      <c r="P119" s="2">
        <v>28.893000000000001</v>
      </c>
      <c r="Q119" s="2">
        <v>141.25899999999999</v>
      </c>
      <c r="R119" s="2">
        <v>0</v>
      </c>
      <c r="S119" s="2" t="s">
        <v>598</v>
      </c>
      <c r="T119" s="2" t="s">
        <v>598</v>
      </c>
      <c r="U119" s="2">
        <v>5.67</v>
      </c>
      <c r="V119" s="2" t="s">
        <v>598</v>
      </c>
      <c r="W119" s="2" t="s">
        <v>598</v>
      </c>
      <c r="X119" s="2" t="s">
        <v>598</v>
      </c>
      <c r="Y119" s="2" t="s">
        <v>598</v>
      </c>
      <c r="Z119" s="2">
        <v>104.53</v>
      </c>
      <c r="AA119" s="2" t="s">
        <v>598</v>
      </c>
      <c r="AB119" s="2" t="s">
        <v>598</v>
      </c>
      <c r="AC119" s="2" t="s">
        <v>598</v>
      </c>
      <c r="AD119" s="2" t="s">
        <v>598</v>
      </c>
      <c r="AE119" s="2" t="s">
        <v>598</v>
      </c>
      <c r="AF119" s="2" t="s">
        <v>598</v>
      </c>
      <c r="AG119" s="2">
        <v>185.39099999999999</v>
      </c>
      <c r="AJ119" s="20">
        <f t="shared" si="5"/>
        <v>466.63900000000001</v>
      </c>
      <c r="AK119" s="20"/>
      <c r="AL119" s="20">
        <f t="shared" si="6"/>
        <v>167</v>
      </c>
      <c r="AM119" s="20">
        <f t="shared" si="7"/>
        <v>56.7</v>
      </c>
      <c r="AN119" s="92">
        <f t="shared" si="8"/>
        <v>0.47938556357269752</v>
      </c>
      <c r="AQ119" s="2">
        <f t="shared" si="9"/>
        <v>281.24800000000005</v>
      </c>
    </row>
    <row r="120" spans="1:43" ht="15" customHeight="1" x14ac:dyDescent="0.25">
      <c r="A120" s="2" t="s">
        <v>169</v>
      </c>
      <c r="B120" s="2" t="s">
        <v>170</v>
      </c>
      <c r="C120" s="2">
        <v>2014</v>
      </c>
      <c r="D120" s="2">
        <v>499.88</v>
      </c>
      <c r="E120" s="2">
        <v>268.66800000000001</v>
      </c>
      <c r="F120" s="2" t="s">
        <v>598</v>
      </c>
      <c r="G120" s="2" t="s">
        <v>598</v>
      </c>
      <c r="H120" s="2" t="s">
        <v>598</v>
      </c>
      <c r="I120" s="2">
        <v>919.16099999999994</v>
      </c>
      <c r="J120" s="2" t="s">
        <v>598</v>
      </c>
      <c r="K120" s="2">
        <v>0</v>
      </c>
      <c r="L120" s="2" t="s">
        <v>598</v>
      </c>
      <c r="M120" s="2" t="s">
        <v>598</v>
      </c>
      <c r="N120" s="2">
        <v>606.18700000000001</v>
      </c>
      <c r="O120" s="2" t="s">
        <v>598</v>
      </c>
      <c r="P120" s="2">
        <v>97.186999999999998</v>
      </c>
      <c r="Q120" s="2">
        <v>44.906999999999996</v>
      </c>
      <c r="R120" s="2">
        <v>85.793000000000006</v>
      </c>
      <c r="S120" s="2" t="s">
        <v>598</v>
      </c>
      <c r="T120" s="2" t="s">
        <v>598</v>
      </c>
      <c r="U120" s="2">
        <v>26.14</v>
      </c>
      <c r="V120" s="2" t="s">
        <v>8</v>
      </c>
      <c r="W120" s="2" t="s">
        <v>598</v>
      </c>
      <c r="X120" s="2" t="s">
        <v>598</v>
      </c>
      <c r="Y120" s="2" t="s">
        <v>598</v>
      </c>
      <c r="Z120" s="2" t="s">
        <v>598</v>
      </c>
      <c r="AA120" s="2" t="s">
        <v>598</v>
      </c>
      <c r="AB120" s="2">
        <v>0.85099999999999998</v>
      </c>
      <c r="AC120" s="2" t="s">
        <v>598</v>
      </c>
      <c r="AD120" s="2" t="s">
        <v>598</v>
      </c>
      <c r="AE120" s="2" t="s">
        <v>598</v>
      </c>
      <c r="AF120" s="2" t="s">
        <v>598</v>
      </c>
      <c r="AG120" s="2">
        <v>58.095999999999997</v>
      </c>
      <c r="AJ120" s="20">
        <f t="shared" si="5"/>
        <v>919.16100000000006</v>
      </c>
      <c r="AK120" s="20"/>
      <c r="AL120" s="20">
        <f t="shared" si="6"/>
        <v>499.88</v>
      </c>
      <c r="AM120" s="20">
        <f t="shared" si="7"/>
        <v>268.66800000000001</v>
      </c>
      <c r="AN120" s="92">
        <f t="shared" si="8"/>
        <v>0.83614078491145727</v>
      </c>
      <c r="AQ120" s="2">
        <f t="shared" si="9"/>
        <v>861.06500000000005</v>
      </c>
    </row>
    <row r="121" spans="1:43" ht="15" customHeight="1" x14ac:dyDescent="0.25">
      <c r="A121" s="2" t="s">
        <v>169</v>
      </c>
      <c r="B121" s="2" t="s">
        <v>171</v>
      </c>
      <c r="C121" s="2">
        <v>2014</v>
      </c>
      <c r="D121" s="2">
        <v>100.22199999999999</v>
      </c>
      <c r="E121" s="2">
        <v>13.382</v>
      </c>
      <c r="F121" s="2" t="s">
        <v>598</v>
      </c>
      <c r="G121" s="2" t="s">
        <v>598</v>
      </c>
      <c r="H121" s="2" t="s">
        <v>598</v>
      </c>
      <c r="I121" s="2">
        <v>155.84800000000001</v>
      </c>
      <c r="J121" s="2" t="s">
        <v>598</v>
      </c>
      <c r="K121" s="2" t="s">
        <v>598</v>
      </c>
      <c r="L121" s="2" t="s">
        <v>598</v>
      </c>
      <c r="M121" s="2" t="s">
        <v>598</v>
      </c>
      <c r="N121" s="2" t="s">
        <v>598</v>
      </c>
      <c r="O121" s="2" t="s">
        <v>598</v>
      </c>
      <c r="P121" s="2">
        <v>48.527000000000001</v>
      </c>
      <c r="Q121" s="2">
        <v>22.422999999999998</v>
      </c>
      <c r="R121" s="2">
        <v>42.838000000000001</v>
      </c>
      <c r="S121" s="2" t="s">
        <v>598</v>
      </c>
      <c r="T121" s="2" t="s">
        <v>598</v>
      </c>
      <c r="U121" s="2">
        <v>13.052</v>
      </c>
      <c r="V121" s="2" t="s">
        <v>8</v>
      </c>
      <c r="W121" s="2" t="s">
        <v>598</v>
      </c>
      <c r="X121" s="2" t="s">
        <v>598</v>
      </c>
      <c r="Y121" s="2" t="s">
        <v>598</v>
      </c>
      <c r="Z121" s="2" t="s">
        <v>598</v>
      </c>
      <c r="AA121" s="2" t="s">
        <v>598</v>
      </c>
      <c r="AB121" s="2" t="s">
        <v>598</v>
      </c>
      <c r="AC121" s="2" t="s">
        <v>598</v>
      </c>
      <c r="AD121" s="2" t="s">
        <v>598</v>
      </c>
      <c r="AE121" s="2" t="s">
        <v>598</v>
      </c>
      <c r="AF121" s="2" t="s">
        <v>598</v>
      </c>
      <c r="AG121" s="2">
        <v>29.007999999999999</v>
      </c>
      <c r="AJ121" s="20">
        <f t="shared" si="5"/>
        <v>155.84800000000001</v>
      </c>
      <c r="AK121" s="20"/>
      <c r="AL121" s="20">
        <f t="shared" si="6"/>
        <v>100.22199999999999</v>
      </c>
      <c r="AM121" s="20">
        <f t="shared" si="7"/>
        <v>13.382</v>
      </c>
      <c r="AN121" s="92">
        <f t="shared" si="8"/>
        <v>0.72894101945485335</v>
      </c>
      <c r="AQ121" s="2">
        <f t="shared" si="9"/>
        <v>126.84000000000002</v>
      </c>
    </row>
    <row r="122" spans="1:43" ht="15" customHeight="1" x14ac:dyDescent="0.25">
      <c r="A122" s="2" t="s">
        <v>172</v>
      </c>
      <c r="B122" s="2" t="s">
        <v>173</v>
      </c>
      <c r="C122" s="2">
        <v>2014</v>
      </c>
      <c r="D122" s="2" t="s">
        <v>598</v>
      </c>
      <c r="E122" s="2" t="s">
        <v>598</v>
      </c>
      <c r="F122" s="2" t="s">
        <v>598</v>
      </c>
      <c r="G122" s="2" t="s">
        <v>598</v>
      </c>
      <c r="H122" s="2" t="s">
        <v>598</v>
      </c>
      <c r="I122" s="2" t="s">
        <v>598</v>
      </c>
      <c r="J122" s="2" t="s">
        <v>598</v>
      </c>
      <c r="K122" s="2" t="s">
        <v>598</v>
      </c>
      <c r="L122" s="2" t="s">
        <v>598</v>
      </c>
      <c r="M122" s="2" t="s">
        <v>598</v>
      </c>
      <c r="N122" s="2" t="s">
        <v>598</v>
      </c>
      <c r="O122" s="2" t="s">
        <v>598</v>
      </c>
      <c r="P122" s="2" t="s">
        <v>598</v>
      </c>
      <c r="Q122" s="2" t="s">
        <v>598</v>
      </c>
      <c r="R122" s="2" t="s">
        <v>598</v>
      </c>
      <c r="S122" s="2" t="s">
        <v>598</v>
      </c>
      <c r="T122" s="2" t="s">
        <v>598</v>
      </c>
      <c r="U122" s="2" t="s">
        <v>598</v>
      </c>
      <c r="V122" s="2" t="s">
        <v>598</v>
      </c>
      <c r="W122" s="2" t="s">
        <v>598</v>
      </c>
      <c r="X122" s="2" t="s">
        <v>598</v>
      </c>
      <c r="Y122" s="2" t="s">
        <v>598</v>
      </c>
      <c r="Z122" s="2" t="s">
        <v>598</v>
      </c>
      <c r="AA122" s="2" t="s">
        <v>598</v>
      </c>
      <c r="AB122" s="2" t="s">
        <v>598</v>
      </c>
      <c r="AC122" s="2" t="s">
        <v>598</v>
      </c>
      <c r="AD122" s="2" t="s">
        <v>598</v>
      </c>
      <c r="AE122" s="2" t="s">
        <v>598</v>
      </c>
      <c r="AF122" s="2" t="s">
        <v>598</v>
      </c>
      <c r="AG122" s="2" t="s">
        <v>598</v>
      </c>
      <c r="AJ122" s="20">
        <f t="shared" si="5"/>
        <v>0</v>
      </c>
      <c r="AK122" s="20"/>
      <c r="AL122" s="20">
        <f t="shared" si="6"/>
        <v>0</v>
      </c>
      <c r="AM122" s="20" t="str">
        <f t="shared" si="7"/>
        <v/>
      </c>
      <c r="AN122" s="92" t="str">
        <f t="shared" si="8"/>
        <v/>
      </c>
      <c r="AQ122" s="2">
        <f t="shared" si="9"/>
        <v>0</v>
      </c>
    </row>
    <row r="123" spans="1:43" ht="15" customHeight="1" x14ac:dyDescent="0.25">
      <c r="A123" s="2" t="s">
        <v>172</v>
      </c>
      <c r="B123" s="2" t="s">
        <v>174</v>
      </c>
      <c r="C123" s="2">
        <v>2014</v>
      </c>
      <c r="D123" s="2" t="s">
        <v>598</v>
      </c>
      <c r="E123" s="2" t="s">
        <v>598</v>
      </c>
      <c r="F123" s="2" t="s">
        <v>598</v>
      </c>
      <c r="G123" s="2" t="s">
        <v>598</v>
      </c>
      <c r="H123" s="2" t="s">
        <v>598</v>
      </c>
      <c r="I123" s="2" t="s">
        <v>598</v>
      </c>
      <c r="J123" s="2" t="s">
        <v>598</v>
      </c>
      <c r="K123" s="2" t="s">
        <v>598</v>
      </c>
      <c r="L123" s="2" t="s">
        <v>598</v>
      </c>
      <c r="M123" s="2" t="s">
        <v>598</v>
      </c>
      <c r="N123" s="2" t="s">
        <v>598</v>
      </c>
      <c r="O123" s="2" t="s">
        <v>598</v>
      </c>
      <c r="P123" s="2" t="s">
        <v>598</v>
      </c>
      <c r="Q123" s="2" t="s">
        <v>598</v>
      </c>
      <c r="R123" s="2" t="s">
        <v>598</v>
      </c>
      <c r="S123" s="2" t="s">
        <v>598</v>
      </c>
      <c r="T123" s="2" t="s">
        <v>598</v>
      </c>
      <c r="U123" s="2" t="s">
        <v>598</v>
      </c>
      <c r="V123" s="2" t="s">
        <v>598</v>
      </c>
      <c r="W123" s="2" t="s">
        <v>598</v>
      </c>
      <c r="X123" s="2" t="s">
        <v>598</v>
      </c>
      <c r="Y123" s="2" t="s">
        <v>598</v>
      </c>
      <c r="Z123" s="2" t="s">
        <v>598</v>
      </c>
      <c r="AA123" s="2" t="s">
        <v>598</v>
      </c>
      <c r="AB123" s="2" t="s">
        <v>598</v>
      </c>
      <c r="AC123" s="2" t="s">
        <v>598</v>
      </c>
      <c r="AD123" s="2" t="s">
        <v>598</v>
      </c>
      <c r="AE123" s="2" t="s">
        <v>598</v>
      </c>
      <c r="AF123" s="2" t="s">
        <v>598</v>
      </c>
      <c r="AG123" s="2" t="s">
        <v>598</v>
      </c>
      <c r="AJ123" s="20">
        <f t="shared" si="5"/>
        <v>0</v>
      </c>
      <c r="AK123" s="20"/>
      <c r="AL123" s="20">
        <f t="shared" si="6"/>
        <v>0</v>
      </c>
      <c r="AM123" s="20" t="str">
        <f t="shared" si="7"/>
        <v/>
      </c>
      <c r="AN123" s="92" t="str">
        <f t="shared" si="8"/>
        <v/>
      </c>
      <c r="AQ123" s="2">
        <f t="shared" si="9"/>
        <v>0</v>
      </c>
    </row>
    <row r="124" spans="1:43" ht="15" customHeight="1" x14ac:dyDescent="0.25">
      <c r="A124" s="2" t="s">
        <v>175</v>
      </c>
      <c r="B124" s="2" t="s">
        <v>176</v>
      </c>
      <c r="C124" s="2">
        <v>2014</v>
      </c>
      <c r="D124" s="2" t="s">
        <v>598</v>
      </c>
      <c r="E124" s="2" t="s">
        <v>598</v>
      </c>
      <c r="F124" s="2" t="s">
        <v>598</v>
      </c>
      <c r="G124" s="2" t="s">
        <v>598</v>
      </c>
      <c r="H124" s="2" t="s">
        <v>598</v>
      </c>
      <c r="I124" s="2" t="s">
        <v>598</v>
      </c>
      <c r="J124" s="2" t="s">
        <v>598</v>
      </c>
      <c r="K124" s="2" t="s">
        <v>598</v>
      </c>
      <c r="L124" s="2" t="s">
        <v>598</v>
      </c>
      <c r="M124" s="2" t="s">
        <v>598</v>
      </c>
      <c r="N124" s="2" t="s">
        <v>598</v>
      </c>
      <c r="O124" s="2" t="s">
        <v>598</v>
      </c>
      <c r="P124" s="2" t="s">
        <v>598</v>
      </c>
      <c r="Q124" s="2" t="s">
        <v>598</v>
      </c>
      <c r="R124" s="2" t="s">
        <v>598</v>
      </c>
      <c r="S124" s="2" t="s">
        <v>598</v>
      </c>
      <c r="T124" s="2" t="s">
        <v>598</v>
      </c>
      <c r="U124" s="2" t="s">
        <v>598</v>
      </c>
      <c r="V124" s="2" t="s">
        <v>598</v>
      </c>
      <c r="W124" s="2" t="s">
        <v>598</v>
      </c>
      <c r="X124" s="2" t="s">
        <v>598</v>
      </c>
      <c r="Y124" s="2" t="s">
        <v>598</v>
      </c>
      <c r="Z124" s="2" t="s">
        <v>598</v>
      </c>
      <c r="AA124" s="2" t="s">
        <v>598</v>
      </c>
      <c r="AB124" s="2" t="s">
        <v>598</v>
      </c>
      <c r="AC124" s="2" t="s">
        <v>598</v>
      </c>
      <c r="AD124" s="2" t="s">
        <v>598</v>
      </c>
      <c r="AE124" s="2" t="s">
        <v>598</v>
      </c>
      <c r="AF124" s="2" t="s">
        <v>598</v>
      </c>
      <c r="AG124" s="2" t="s">
        <v>598</v>
      </c>
      <c r="AJ124" s="20">
        <f t="shared" si="5"/>
        <v>0</v>
      </c>
      <c r="AK124" s="20"/>
      <c r="AL124" s="20">
        <f t="shared" si="6"/>
        <v>0</v>
      </c>
      <c r="AM124" s="20" t="str">
        <f t="shared" si="7"/>
        <v/>
      </c>
      <c r="AN124" s="92" t="str">
        <f t="shared" si="8"/>
        <v/>
      </c>
      <c r="AQ124" s="2">
        <f t="shared" si="9"/>
        <v>0</v>
      </c>
    </row>
    <row r="125" spans="1:43" ht="15" customHeight="1" x14ac:dyDescent="0.25">
      <c r="A125" s="2" t="s">
        <v>177</v>
      </c>
      <c r="B125" s="2" t="s">
        <v>178</v>
      </c>
      <c r="C125" s="2">
        <v>2014</v>
      </c>
      <c r="D125" s="2" t="s">
        <v>598</v>
      </c>
      <c r="E125" s="2" t="s">
        <v>598</v>
      </c>
      <c r="F125" s="2" t="s">
        <v>598</v>
      </c>
      <c r="G125" s="2" t="s">
        <v>598</v>
      </c>
      <c r="H125" s="2" t="s">
        <v>598</v>
      </c>
      <c r="I125" s="2" t="s">
        <v>598</v>
      </c>
      <c r="J125" s="2" t="s">
        <v>598</v>
      </c>
      <c r="K125" s="2" t="s">
        <v>598</v>
      </c>
      <c r="L125" s="2" t="s">
        <v>598</v>
      </c>
      <c r="M125" s="2" t="s">
        <v>598</v>
      </c>
      <c r="N125" s="2" t="s">
        <v>598</v>
      </c>
      <c r="O125" s="2" t="s">
        <v>598</v>
      </c>
      <c r="P125" s="2" t="s">
        <v>598</v>
      </c>
      <c r="Q125" s="2" t="s">
        <v>598</v>
      </c>
      <c r="R125" s="2" t="s">
        <v>598</v>
      </c>
      <c r="S125" s="2" t="s">
        <v>598</v>
      </c>
      <c r="T125" s="2" t="s">
        <v>598</v>
      </c>
      <c r="U125" s="2" t="s">
        <v>598</v>
      </c>
      <c r="V125" s="2" t="s">
        <v>598</v>
      </c>
      <c r="W125" s="2" t="s">
        <v>598</v>
      </c>
      <c r="X125" s="2" t="s">
        <v>598</v>
      </c>
      <c r="Y125" s="2" t="s">
        <v>598</v>
      </c>
      <c r="Z125" s="2" t="s">
        <v>598</v>
      </c>
      <c r="AA125" s="2" t="s">
        <v>598</v>
      </c>
      <c r="AB125" s="2" t="s">
        <v>598</v>
      </c>
      <c r="AC125" s="2" t="s">
        <v>598</v>
      </c>
      <c r="AD125" s="2" t="s">
        <v>598</v>
      </c>
      <c r="AE125" s="2" t="s">
        <v>598</v>
      </c>
      <c r="AF125" s="2" t="s">
        <v>598</v>
      </c>
      <c r="AG125" s="2" t="s">
        <v>598</v>
      </c>
      <c r="AJ125" s="20">
        <f t="shared" si="5"/>
        <v>0</v>
      </c>
      <c r="AK125" s="20"/>
      <c r="AL125" s="20">
        <f t="shared" si="6"/>
        <v>0</v>
      </c>
      <c r="AM125" s="20" t="str">
        <f t="shared" si="7"/>
        <v/>
      </c>
      <c r="AN125" s="92" t="str">
        <f t="shared" si="8"/>
        <v/>
      </c>
      <c r="AQ125" s="2">
        <f t="shared" si="9"/>
        <v>0</v>
      </c>
    </row>
    <row r="126" spans="1:43" ht="15" customHeight="1" x14ac:dyDescent="0.25">
      <c r="A126" s="2" t="s">
        <v>177</v>
      </c>
      <c r="B126" s="2" t="s">
        <v>179</v>
      </c>
      <c r="C126" s="2">
        <v>2014</v>
      </c>
      <c r="D126" s="2" t="s">
        <v>598</v>
      </c>
      <c r="E126" s="2" t="s">
        <v>598</v>
      </c>
      <c r="F126" s="2" t="s">
        <v>598</v>
      </c>
      <c r="G126" s="2" t="s">
        <v>598</v>
      </c>
      <c r="H126" s="2" t="s">
        <v>598</v>
      </c>
      <c r="I126" s="2" t="s">
        <v>598</v>
      </c>
      <c r="J126" s="2" t="s">
        <v>598</v>
      </c>
      <c r="K126" s="2" t="s">
        <v>598</v>
      </c>
      <c r="L126" s="2" t="s">
        <v>598</v>
      </c>
      <c r="M126" s="2" t="s">
        <v>598</v>
      </c>
      <c r="N126" s="2" t="s">
        <v>598</v>
      </c>
      <c r="O126" s="2" t="s">
        <v>598</v>
      </c>
      <c r="P126" s="2" t="s">
        <v>598</v>
      </c>
      <c r="Q126" s="2" t="s">
        <v>598</v>
      </c>
      <c r="R126" s="2" t="s">
        <v>598</v>
      </c>
      <c r="S126" s="2" t="s">
        <v>598</v>
      </c>
      <c r="T126" s="2" t="s">
        <v>598</v>
      </c>
      <c r="U126" s="2" t="s">
        <v>598</v>
      </c>
      <c r="V126" s="2" t="s">
        <v>598</v>
      </c>
      <c r="W126" s="2" t="s">
        <v>598</v>
      </c>
      <c r="X126" s="2" t="s">
        <v>598</v>
      </c>
      <c r="Y126" s="2" t="s">
        <v>598</v>
      </c>
      <c r="Z126" s="2" t="s">
        <v>598</v>
      </c>
      <c r="AA126" s="2" t="s">
        <v>598</v>
      </c>
      <c r="AB126" s="2" t="s">
        <v>598</v>
      </c>
      <c r="AC126" s="2" t="s">
        <v>598</v>
      </c>
      <c r="AD126" s="2" t="s">
        <v>598</v>
      </c>
      <c r="AE126" s="2" t="s">
        <v>598</v>
      </c>
      <c r="AF126" s="2" t="s">
        <v>598</v>
      </c>
      <c r="AG126" s="2" t="s">
        <v>598</v>
      </c>
      <c r="AJ126" s="20">
        <f t="shared" si="5"/>
        <v>0</v>
      </c>
      <c r="AK126" s="20"/>
      <c r="AL126" s="20">
        <f t="shared" si="6"/>
        <v>0</v>
      </c>
      <c r="AM126" s="20" t="str">
        <f t="shared" si="7"/>
        <v/>
      </c>
      <c r="AN126" s="92" t="str">
        <f t="shared" si="8"/>
        <v/>
      </c>
      <c r="AQ126" s="2">
        <f t="shared" si="9"/>
        <v>0</v>
      </c>
    </row>
    <row r="127" spans="1:43" ht="15" customHeight="1" x14ac:dyDescent="0.25">
      <c r="A127" s="2" t="s">
        <v>177</v>
      </c>
      <c r="B127" s="2" t="s">
        <v>180</v>
      </c>
      <c r="C127" s="2">
        <v>2014</v>
      </c>
      <c r="D127" s="2" t="s">
        <v>598</v>
      </c>
      <c r="E127" s="2" t="s">
        <v>598</v>
      </c>
      <c r="F127" s="2" t="s">
        <v>598</v>
      </c>
      <c r="G127" s="2" t="s">
        <v>598</v>
      </c>
      <c r="H127" s="2" t="s">
        <v>598</v>
      </c>
      <c r="I127" s="2" t="s">
        <v>598</v>
      </c>
      <c r="J127" s="2" t="s">
        <v>598</v>
      </c>
      <c r="K127" s="2" t="s">
        <v>598</v>
      </c>
      <c r="L127" s="2" t="s">
        <v>598</v>
      </c>
      <c r="M127" s="2" t="s">
        <v>598</v>
      </c>
      <c r="N127" s="2" t="s">
        <v>598</v>
      </c>
      <c r="O127" s="2" t="s">
        <v>598</v>
      </c>
      <c r="P127" s="2" t="s">
        <v>598</v>
      </c>
      <c r="Q127" s="2" t="s">
        <v>598</v>
      </c>
      <c r="R127" s="2" t="s">
        <v>598</v>
      </c>
      <c r="S127" s="2" t="s">
        <v>598</v>
      </c>
      <c r="T127" s="2" t="s">
        <v>598</v>
      </c>
      <c r="U127" s="2" t="s">
        <v>598</v>
      </c>
      <c r="V127" s="2" t="s">
        <v>598</v>
      </c>
      <c r="W127" s="2" t="s">
        <v>598</v>
      </c>
      <c r="X127" s="2" t="s">
        <v>598</v>
      </c>
      <c r="Y127" s="2" t="s">
        <v>598</v>
      </c>
      <c r="Z127" s="2" t="s">
        <v>598</v>
      </c>
      <c r="AA127" s="2" t="s">
        <v>598</v>
      </c>
      <c r="AB127" s="2" t="s">
        <v>598</v>
      </c>
      <c r="AC127" s="2" t="s">
        <v>598</v>
      </c>
      <c r="AD127" s="2" t="s">
        <v>598</v>
      </c>
      <c r="AE127" s="2" t="s">
        <v>598</v>
      </c>
      <c r="AF127" s="2" t="s">
        <v>598</v>
      </c>
      <c r="AG127" s="2" t="s">
        <v>598</v>
      </c>
      <c r="AJ127" s="20">
        <f t="shared" si="5"/>
        <v>0</v>
      </c>
      <c r="AK127" s="20"/>
      <c r="AL127" s="20">
        <f t="shared" si="6"/>
        <v>0</v>
      </c>
      <c r="AM127" s="20" t="str">
        <f t="shared" si="7"/>
        <v/>
      </c>
      <c r="AN127" s="92" t="str">
        <f t="shared" si="8"/>
        <v/>
      </c>
      <c r="AQ127" s="2">
        <f t="shared" si="9"/>
        <v>0</v>
      </c>
    </row>
    <row r="128" spans="1:43" ht="15" customHeight="1" x14ac:dyDescent="0.25">
      <c r="A128" s="2" t="s">
        <v>181</v>
      </c>
      <c r="B128" s="2" t="s">
        <v>182</v>
      </c>
      <c r="C128" s="2">
        <v>2014</v>
      </c>
      <c r="D128" s="2">
        <v>319</v>
      </c>
      <c r="E128" s="2">
        <v>71.099999999999994</v>
      </c>
      <c r="F128" s="2">
        <v>0</v>
      </c>
      <c r="G128" s="2" t="s">
        <v>598</v>
      </c>
      <c r="H128" s="2" t="s">
        <v>598</v>
      </c>
      <c r="I128" s="2">
        <v>477.18900000000002</v>
      </c>
      <c r="J128" s="2">
        <v>0</v>
      </c>
      <c r="K128" s="2">
        <v>1.9890000000000001</v>
      </c>
      <c r="L128" s="2">
        <v>0</v>
      </c>
      <c r="M128" s="2">
        <v>0</v>
      </c>
      <c r="N128" s="2">
        <v>0</v>
      </c>
      <c r="O128" s="2">
        <v>0</v>
      </c>
      <c r="P128" s="2">
        <v>90.4</v>
      </c>
      <c r="Q128" s="2">
        <v>0</v>
      </c>
      <c r="R128" s="2">
        <v>0</v>
      </c>
      <c r="S128" s="2">
        <v>0</v>
      </c>
      <c r="T128" s="2">
        <v>0</v>
      </c>
      <c r="U128" s="2">
        <v>0</v>
      </c>
      <c r="V128" s="2" t="s">
        <v>8</v>
      </c>
      <c r="W128" s="2">
        <v>0</v>
      </c>
      <c r="X128" s="2">
        <v>0</v>
      </c>
      <c r="Y128" s="2">
        <v>0</v>
      </c>
      <c r="Z128" s="2">
        <v>0</v>
      </c>
      <c r="AA128" s="2">
        <v>0</v>
      </c>
      <c r="AB128" s="2">
        <v>0</v>
      </c>
      <c r="AC128" s="2">
        <v>0</v>
      </c>
      <c r="AD128" s="2">
        <v>0</v>
      </c>
      <c r="AE128" s="2">
        <v>332.8</v>
      </c>
      <c r="AF128" s="2">
        <v>0</v>
      </c>
      <c r="AG128" s="2">
        <v>52</v>
      </c>
      <c r="AJ128" s="20">
        <f t="shared" si="5"/>
        <v>477.18900000000002</v>
      </c>
      <c r="AK128" s="20"/>
      <c r="AL128" s="20">
        <f t="shared" si="6"/>
        <v>319</v>
      </c>
      <c r="AM128" s="20">
        <f t="shared" si="7"/>
        <v>71.099999999999994</v>
      </c>
      <c r="AN128" s="92">
        <f t="shared" si="8"/>
        <v>0.81749579307150833</v>
      </c>
      <c r="AQ128" s="2">
        <f t="shared" si="9"/>
        <v>425.18900000000002</v>
      </c>
    </row>
    <row r="129" spans="1:43" ht="15" customHeight="1" x14ac:dyDescent="0.25">
      <c r="A129" s="2" t="s">
        <v>183</v>
      </c>
      <c r="B129" s="2" t="s">
        <v>184</v>
      </c>
      <c r="C129" s="2">
        <v>2014</v>
      </c>
      <c r="D129" s="2" t="s">
        <v>598</v>
      </c>
      <c r="E129" s="2" t="s">
        <v>598</v>
      </c>
      <c r="F129" s="2" t="s">
        <v>598</v>
      </c>
      <c r="G129" s="2" t="s">
        <v>598</v>
      </c>
      <c r="H129" s="2" t="s">
        <v>598</v>
      </c>
      <c r="I129" s="2" t="s">
        <v>598</v>
      </c>
      <c r="J129" s="2" t="s">
        <v>598</v>
      </c>
      <c r="K129" s="2" t="s">
        <v>598</v>
      </c>
      <c r="L129" s="2" t="s">
        <v>598</v>
      </c>
      <c r="M129" s="2" t="s">
        <v>598</v>
      </c>
      <c r="N129" s="2" t="s">
        <v>598</v>
      </c>
      <c r="O129" s="2" t="s">
        <v>598</v>
      </c>
      <c r="P129" s="2" t="s">
        <v>598</v>
      </c>
      <c r="Q129" s="2" t="s">
        <v>598</v>
      </c>
      <c r="R129" s="2" t="s">
        <v>598</v>
      </c>
      <c r="S129" s="2" t="s">
        <v>598</v>
      </c>
      <c r="T129" s="2" t="s">
        <v>598</v>
      </c>
      <c r="U129" s="2" t="s">
        <v>598</v>
      </c>
      <c r="V129" s="2" t="s">
        <v>598</v>
      </c>
      <c r="W129" s="2" t="s">
        <v>598</v>
      </c>
      <c r="X129" s="2" t="s">
        <v>598</v>
      </c>
      <c r="Y129" s="2" t="s">
        <v>598</v>
      </c>
      <c r="Z129" s="2" t="s">
        <v>598</v>
      </c>
      <c r="AA129" s="2" t="s">
        <v>598</v>
      </c>
      <c r="AB129" s="2" t="s">
        <v>598</v>
      </c>
      <c r="AC129" s="2" t="s">
        <v>598</v>
      </c>
      <c r="AD129" s="2" t="s">
        <v>598</v>
      </c>
      <c r="AE129" s="2" t="s">
        <v>598</v>
      </c>
      <c r="AF129" s="2" t="s">
        <v>598</v>
      </c>
      <c r="AG129" s="2" t="s">
        <v>598</v>
      </c>
      <c r="AJ129" s="20">
        <f t="shared" si="5"/>
        <v>0</v>
      </c>
      <c r="AK129" s="20"/>
      <c r="AL129" s="20">
        <f t="shared" si="6"/>
        <v>0</v>
      </c>
      <c r="AM129" s="20" t="str">
        <f t="shared" si="7"/>
        <v/>
      </c>
      <c r="AN129" s="92" t="str">
        <f t="shared" si="8"/>
        <v/>
      </c>
      <c r="AQ129" s="2">
        <f t="shared" si="9"/>
        <v>0</v>
      </c>
    </row>
    <row r="130" spans="1:43" ht="15" customHeight="1" x14ac:dyDescent="0.25">
      <c r="A130" s="2" t="s">
        <v>185</v>
      </c>
      <c r="B130" s="2" t="s">
        <v>186</v>
      </c>
      <c r="C130" s="2">
        <v>2014</v>
      </c>
      <c r="D130" s="2">
        <v>39.9</v>
      </c>
      <c r="E130" s="2">
        <v>8.4</v>
      </c>
      <c r="F130" s="2" t="s">
        <v>598</v>
      </c>
      <c r="G130" s="2" t="s">
        <v>598</v>
      </c>
      <c r="H130" s="2" t="s">
        <v>598</v>
      </c>
      <c r="I130" s="2">
        <v>66.5</v>
      </c>
      <c r="J130" s="2" t="s">
        <v>598</v>
      </c>
      <c r="K130" s="2" t="s">
        <v>598</v>
      </c>
      <c r="L130" s="2" t="s">
        <v>598</v>
      </c>
      <c r="M130" s="2" t="s">
        <v>598</v>
      </c>
      <c r="N130" s="2" t="s">
        <v>598</v>
      </c>
      <c r="O130" s="2" t="s">
        <v>598</v>
      </c>
      <c r="P130" s="2">
        <v>12</v>
      </c>
      <c r="Q130" s="2">
        <v>12</v>
      </c>
      <c r="R130" s="2">
        <v>18.100000000000001</v>
      </c>
      <c r="S130" s="2">
        <v>18.100000000000001</v>
      </c>
      <c r="T130" s="2" t="s">
        <v>598</v>
      </c>
      <c r="U130" s="2" t="s">
        <v>598</v>
      </c>
      <c r="V130" s="2" t="s">
        <v>8</v>
      </c>
      <c r="W130" s="2" t="s">
        <v>598</v>
      </c>
      <c r="X130" s="2" t="s">
        <v>598</v>
      </c>
      <c r="Y130" s="2" t="s">
        <v>598</v>
      </c>
      <c r="Z130" s="2" t="s">
        <v>598</v>
      </c>
      <c r="AA130" s="2" t="s">
        <v>598</v>
      </c>
      <c r="AB130" s="2" t="s">
        <v>598</v>
      </c>
      <c r="AC130" s="2" t="s">
        <v>598</v>
      </c>
      <c r="AD130" s="2" t="s">
        <v>598</v>
      </c>
      <c r="AE130" s="2" t="s">
        <v>598</v>
      </c>
      <c r="AF130" s="2" t="s">
        <v>598</v>
      </c>
      <c r="AG130" s="2">
        <v>6.3</v>
      </c>
      <c r="AJ130" s="20">
        <f t="shared" si="5"/>
        <v>66.5</v>
      </c>
      <c r="AK130" s="20"/>
      <c r="AL130" s="20">
        <f t="shared" si="6"/>
        <v>39.9</v>
      </c>
      <c r="AM130" s="20">
        <f t="shared" si="7"/>
        <v>8.4</v>
      </c>
      <c r="AN130" s="92">
        <f t="shared" si="8"/>
        <v>0.72631578947368414</v>
      </c>
      <c r="AQ130" s="2">
        <f t="shared" si="9"/>
        <v>60.2</v>
      </c>
    </row>
    <row r="131" spans="1:43" ht="15" customHeight="1" x14ac:dyDescent="0.25">
      <c r="A131" s="2" t="s">
        <v>185</v>
      </c>
      <c r="B131" s="2" t="s">
        <v>187</v>
      </c>
      <c r="C131" s="2">
        <v>2014</v>
      </c>
      <c r="D131" s="2" t="s">
        <v>598</v>
      </c>
      <c r="E131" s="2" t="s">
        <v>598</v>
      </c>
      <c r="F131" s="2" t="s">
        <v>598</v>
      </c>
      <c r="G131" s="2" t="s">
        <v>598</v>
      </c>
      <c r="H131" s="2" t="s">
        <v>598</v>
      </c>
      <c r="I131" s="2" t="s">
        <v>598</v>
      </c>
      <c r="J131" s="2" t="s">
        <v>598</v>
      </c>
      <c r="K131" s="2" t="s">
        <v>598</v>
      </c>
      <c r="L131" s="2" t="s">
        <v>598</v>
      </c>
      <c r="M131" s="2" t="s">
        <v>598</v>
      </c>
      <c r="N131" s="2" t="s">
        <v>598</v>
      </c>
      <c r="O131" s="2" t="s">
        <v>598</v>
      </c>
      <c r="P131" s="2" t="s">
        <v>598</v>
      </c>
      <c r="Q131" s="2" t="s">
        <v>598</v>
      </c>
      <c r="R131" s="2" t="s">
        <v>598</v>
      </c>
      <c r="S131" s="2" t="s">
        <v>598</v>
      </c>
      <c r="T131" s="2" t="s">
        <v>598</v>
      </c>
      <c r="U131" s="2" t="s">
        <v>598</v>
      </c>
      <c r="V131" s="2" t="s">
        <v>598</v>
      </c>
      <c r="W131" s="2" t="s">
        <v>598</v>
      </c>
      <c r="X131" s="2" t="s">
        <v>598</v>
      </c>
      <c r="Y131" s="2" t="s">
        <v>598</v>
      </c>
      <c r="Z131" s="2" t="s">
        <v>598</v>
      </c>
      <c r="AA131" s="2" t="s">
        <v>598</v>
      </c>
      <c r="AB131" s="2" t="s">
        <v>598</v>
      </c>
      <c r="AC131" s="2" t="s">
        <v>598</v>
      </c>
      <c r="AD131" s="2" t="s">
        <v>598</v>
      </c>
      <c r="AE131" s="2" t="s">
        <v>598</v>
      </c>
      <c r="AF131" s="2" t="s">
        <v>598</v>
      </c>
      <c r="AG131" s="2" t="s">
        <v>598</v>
      </c>
      <c r="AJ131" s="20">
        <f t="shared" ref="AJ131:AJ194" si="10">SUMPRODUCT(J131:AG131)</f>
        <v>0</v>
      </c>
      <c r="AK131" s="20"/>
      <c r="AL131" s="20">
        <f t="shared" ref="AL131:AL194" si="11">IFERROR(D131/1,0)</f>
        <v>0</v>
      </c>
      <c r="AM131" s="20" t="str">
        <f t="shared" ref="AM131:AM194" si="12">IFERROR(E131/1,"")</f>
        <v/>
      </c>
      <c r="AN131" s="92" t="str">
        <f t="shared" ref="AN131:AN194" si="13">IFERROR((AL131+AM131)/AJ131,"")</f>
        <v/>
      </c>
      <c r="AQ131" s="2">
        <f t="shared" ref="AQ131:AQ194" si="14">AJ131-IFERROR(AG131/1,0)</f>
        <v>0</v>
      </c>
    </row>
    <row r="132" spans="1:43" ht="15" customHeight="1" x14ac:dyDescent="0.25">
      <c r="A132" s="2" t="s">
        <v>185</v>
      </c>
      <c r="B132" s="2" t="s">
        <v>188</v>
      </c>
      <c r="C132" s="2">
        <v>2014</v>
      </c>
      <c r="D132" s="2" t="s">
        <v>598</v>
      </c>
      <c r="E132" s="2" t="s">
        <v>598</v>
      </c>
      <c r="F132" s="2" t="s">
        <v>598</v>
      </c>
      <c r="G132" s="2" t="s">
        <v>598</v>
      </c>
      <c r="H132" s="2" t="s">
        <v>598</v>
      </c>
      <c r="I132" s="2" t="s">
        <v>598</v>
      </c>
      <c r="J132" s="2" t="s">
        <v>598</v>
      </c>
      <c r="K132" s="2" t="s">
        <v>598</v>
      </c>
      <c r="L132" s="2" t="s">
        <v>598</v>
      </c>
      <c r="M132" s="2" t="s">
        <v>598</v>
      </c>
      <c r="N132" s="2" t="s">
        <v>598</v>
      </c>
      <c r="O132" s="2" t="s">
        <v>598</v>
      </c>
      <c r="P132" s="2" t="s">
        <v>598</v>
      </c>
      <c r="Q132" s="2" t="s">
        <v>598</v>
      </c>
      <c r="R132" s="2" t="s">
        <v>598</v>
      </c>
      <c r="S132" s="2" t="s">
        <v>598</v>
      </c>
      <c r="T132" s="2" t="s">
        <v>598</v>
      </c>
      <c r="U132" s="2" t="s">
        <v>598</v>
      </c>
      <c r="V132" s="2" t="s">
        <v>598</v>
      </c>
      <c r="W132" s="2" t="s">
        <v>598</v>
      </c>
      <c r="X132" s="2" t="s">
        <v>598</v>
      </c>
      <c r="Y132" s="2" t="s">
        <v>598</v>
      </c>
      <c r="Z132" s="2" t="s">
        <v>598</v>
      </c>
      <c r="AA132" s="2" t="s">
        <v>598</v>
      </c>
      <c r="AB132" s="2" t="s">
        <v>598</v>
      </c>
      <c r="AC132" s="2" t="s">
        <v>598</v>
      </c>
      <c r="AD132" s="2" t="s">
        <v>598</v>
      </c>
      <c r="AE132" s="2" t="s">
        <v>598</v>
      </c>
      <c r="AF132" s="2" t="s">
        <v>598</v>
      </c>
      <c r="AG132" s="2" t="s">
        <v>598</v>
      </c>
      <c r="AJ132" s="20">
        <f t="shared" si="10"/>
        <v>0</v>
      </c>
      <c r="AK132" s="20"/>
      <c r="AL132" s="20">
        <f t="shared" si="11"/>
        <v>0</v>
      </c>
      <c r="AM132" s="20" t="str">
        <f t="shared" si="12"/>
        <v/>
      </c>
      <c r="AN132" s="92" t="str">
        <f t="shared" si="13"/>
        <v/>
      </c>
      <c r="AQ132" s="2">
        <f t="shared" si="14"/>
        <v>0</v>
      </c>
    </row>
    <row r="133" spans="1:43" ht="15" customHeight="1" x14ac:dyDescent="0.25">
      <c r="A133" s="2" t="s">
        <v>185</v>
      </c>
      <c r="B133" s="2" t="s">
        <v>189</v>
      </c>
      <c r="C133" s="2">
        <v>2014</v>
      </c>
      <c r="D133" s="2">
        <v>37.700000000000003</v>
      </c>
      <c r="E133" s="2">
        <v>7.1</v>
      </c>
      <c r="F133" s="2" t="s">
        <v>598</v>
      </c>
      <c r="G133" s="2" t="s">
        <v>598</v>
      </c>
      <c r="H133" s="2" t="s">
        <v>598</v>
      </c>
      <c r="I133" s="2">
        <v>44.6</v>
      </c>
      <c r="J133" s="2" t="s">
        <v>598</v>
      </c>
      <c r="K133" s="2" t="s">
        <v>598</v>
      </c>
      <c r="L133" s="2" t="s">
        <v>598</v>
      </c>
      <c r="M133" s="2" t="s">
        <v>598</v>
      </c>
      <c r="N133" s="2" t="s">
        <v>598</v>
      </c>
      <c r="O133" s="2" t="s">
        <v>598</v>
      </c>
      <c r="P133" s="2">
        <v>8.9</v>
      </c>
      <c r="Q133" s="2">
        <v>8.9</v>
      </c>
      <c r="R133" s="2">
        <v>13.4</v>
      </c>
      <c r="S133" s="2">
        <v>13.4</v>
      </c>
      <c r="T133" s="2" t="s">
        <v>598</v>
      </c>
      <c r="U133" s="2" t="s">
        <v>598</v>
      </c>
      <c r="V133" s="2" t="s">
        <v>8</v>
      </c>
      <c r="W133" s="2" t="s">
        <v>598</v>
      </c>
      <c r="X133" s="2" t="s">
        <v>598</v>
      </c>
      <c r="Y133" s="2" t="s">
        <v>598</v>
      </c>
      <c r="Z133" s="2" t="s">
        <v>598</v>
      </c>
      <c r="AA133" s="2" t="s">
        <v>598</v>
      </c>
      <c r="AB133" s="2" t="s">
        <v>598</v>
      </c>
      <c r="AC133" s="2" t="s">
        <v>598</v>
      </c>
      <c r="AD133" s="2" t="s">
        <v>598</v>
      </c>
      <c r="AE133" s="2" t="s">
        <v>598</v>
      </c>
      <c r="AF133" s="2" t="s">
        <v>598</v>
      </c>
      <c r="AG133" s="2" t="s">
        <v>598</v>
      </c>
      <c r="AJ133" s="20">
        <f t="shared" si="10"/>
        <v>44.6</v>
      </c>
      <c r="AK133" s="20"/>
      <c r="AL133" s="20">
        <f t="shared" si="11"/>
        <v>37.700000000000003</v>
      </c>
      <c r="AM133" s="20">
        <f t="shared" si="12"/>
        <v>7.1</v>
      </c>
      <c r="AN133" s="92">
        <f t="shared" si="13"/>
        <v>1.0044843049327354</v>
      </c>
      <c r="AQ133" s="2">
        <f t="shared" si="14"/>
        <v>44.6</v>
      </c>
    </row>
    <row r="134" spans="1:43" ht="15" customHeight="1" x14ac:dyDescent="0.25">
      <c r="A134" s="2" t="s">
        <v>190</v>
      </c>
      <c r="B134" s="2" t="s">
        <v>191</v>
      </c>
      <c r="C134" s="2">
        <v>2014</v>
      </c>
      <c r="D134" s="2" t="s">
        <v>598</v>
      </c>
      <c r="E134" s="2" t="s">
        <v>598</v>
      </c>
      <c r="F134" s="2" t="s">
        <v>598</v>
      </c>
      <c r="G134" s="2" t="s">
        <v>598</v>
      </c>
      <c r="H134" s="2" t="s">
        <v>598</v>
      </c>
      <c r="I134" s="2" t="s">
        <v>598</v>
      </c>
      <c r="J134" s="2" t="s">
        <v>598</v>
      </c>
      <c r="K134" s="2" t="s">
        <v>598</v>
      </c>
      <c r="L134" s="2" t="s">
        <v>598</v>
      </c>
      <c r="M134" s="2" t="s">
        <v>598</v>
      </c>
      <c r="N134" s="2" t="s">
        <v>598</v>
      </c>
      <c r="O134" s="2" t="s">
        <v>598</v>
      </c>
      <c r="P134" s="2" t="s">
        <v>598</v>
      </c>
      <c r="Q134" s="2" t="s">
        <v>598</v>
      </c>
      <c r="R134" s="2" t="s">
        <v>598</v>
      </c>
      <c r="S134" s="2" t="s">
        <v>598</v>
      </c>
      <c r="T134" s="2" t="s">
        <v>598</v>
      </c>
      <c r="U134" s="2" t="s">
        <v>598</v>
      </c>
      <c r="V134" s="2" t="s">
        <v>598</v>
      </c>
      <c r="W134" s="2" t="s">
        <v>598</v>
      </c>
      <c r="X134" s="2" t="s">
        <v>598</v>
      </c>
      <c r="Y134" s="2" t="s">
        <v>598</v>
      </c>
      <c r="Z134" s="2" t="s">
        <v>598</v>
      </c>
      <c r="AA134" s="2" t="s">
        <v>598</v>
      </c>
      <c r="AB134" s="2" t="s">
        <v>598</v>
      </c>
      <c r="AC134" s="2" t="s">
        <v>598</v>
      </c>
      <c r="AD134" s="2" t="s">
        <v>598</v>
      </c>
      <c r="AE134" s="2" t="s">
        <v>598</v>
      </c>
      <c r="AF134" s="2" t="s">
        <v>598</v>
      </c>
      <c r="AG134" s="2" t="s">
        <v>598</v>
      </c>
      <c r="AJ134" s="20">
        <f t="shared" si="10"/>
        <v>0</v>
      </c>
      <c r="AK134" s="20"/>
      <c r="AL134" s="20">
        <f t="shared" si="11"/>
        <v>0</v>
      </c>
      <c r="AM134" s="20" t="str">
        <f t="shared" si="12"/>
        <v/>
      </c>
      <c r="AN134" s="92" t="str">
        <f t="shared" si="13"/>
        <v/>
      </c>
      <c r="AQ134" s="2">
        <f t="shared" si="14"/>
        <v>0</v>
      </c>
    </row>
    <row r="135" spans="1:43" ht="15" customHeight="1" x14ac:dyDescent="0.25">
      <c r="A135" s="2" t="s">
        <v>192</v>
      </c>
      <c r="B135" s="2" t="s">
        <v>193</v>
      </c>
      <c r="C135" s="2">
        <v>2014</v>
      </c>
      <c r="D135" s="2">
        <v>133.9</v>
      </c>
      <c r="E135" s="2">
        <v>33.299999999999997</v>
      </c>
      <c r="F135" s="2" t="s">
        <v>598</v>
      </c>
      <c r="G135" s="2" t="s">
        <v>598</v>
      </c>
      <c r="H135" s="2" t="s">
        <v>598</v>
      </c>
      <c r="I135" s="2">
        <v>198.3</v>
      </c>
      <c r="J135" s="2" t="s">
        <v>598</v>
      </c>
      <c r="K135" s="2" t="s">
        <v>598</v>
      </c>
      <c r="L135" s="2" t="s">
        <v>598</v>
      </c>
      <c r="M135" s="2" t="s">
        <v>598</v>
      </c>
      <c r="N135" s="2" t="s">
        <v>598</v>
      </c>
      <c r="O135" s="2" t="s">
        <v>598</v>
      </c>
      <c r="P135" s="2">
        <v>48.9</v>
      </c>
      <c r="Q135" s="2">
        <v>44</v>
      </c>
      <c r="R135" s="2">
        <v>36.299999999999997</v>
      </c>
      <c r="S135" s="2">
        <v>18.600000000000001</v>
      </c>
      <c r="T135" s="2" t="s">
        <v>598</v>
      </c>
      <c r="U135" s="2">
        <v>0</v>
      </c>
      <c r="V135" s="2" t="s">
        <v>8</v>
      </c>
      <c r="W135" s="2" t="s">
        <v>598</v>
      </c>
      <c r="X135" s="2" t="s">
        <v>598</v>
      </c>
      <c r="Y135" s="2" t="s">
        <v>598</v>
      </c>
      <c r="Z135" s="2" t="s">
        <v>598</v>
      </c>
      <c r="AA135" s="2" t="s">
        <v>598</v>
      </c>
      <c r="AB135" s="2" t="s">
        <v>598</v>
      </c>
      <c r="AC135" s="2" t="s">
        <v>598</v>
      </c>
      <c r="AD135" s="2">
        <v>17.600000000000001</v>
      </c>
      <c r="AE135" s="2" t="s">
        <v>598</v>
      </c>
      <c r="AF135" s="2" t="s">
        <v>598</v>
      </c>
      <c r="AG135" s="2">
        <v>32.9</v>
      </c>
      <c r="AJ135" s="20">
        <f t="shared" si="10"/>
        <v>198.29999999999998</v>
      </c>
      <c r="AK135" s="20"/>
      <c r="AL135" s="20">
        <f t="shared" si="11"/>
        <v>133.9</v>
      </c>
      <c r="AM135" s="20">
        <f t="shared" si="12"/>
        <v>33.299999999999997</v>
      </c>
      <c r="AN135" s="92">
        <f t="shared" si="13"/>
        <v>0.84316691880988404</v>
      </c>
      <c r="AQ135" s="2">
        <f t="shared" si="14"/>
        <v>165.39999999999998</v>
      </c>
    </row>
    <row r="136" spans="1:43" ht="15" customHeight="1" x14ac:dyDescent="0.25">
      <c r="A136" s="2" t="s">
        <v>194</v>
      </c>
      <c r="B136" s="2" t="s">
        <v>195</v>
      </c>
      <c r="C136" s="2">
        <v>2014</v>
      </c>
      <c r="D136" s="2">
        <v>104.3</v>
      </c>
      <c r="E136" s="2">
        <v>9.1</v>
      </c>
      <c r="F136" s="2" t="s">
        <v>598</v>
      </c>
      <c r="G136" s="2" t="s">
        <v>634</v>
      </c>
      <c r="H136" s="2">
        <v>10.43</v>
      </c>
      <c r="I136" s="2">
        <v>141.38</v>
      </c>
      <c r="J136" s="2" t="s">
        <v>598</v>
      </c>
      <c r="K136" s="2">
        <v>0.68</v>
      </c>
      <c r="L136" s="2" t="s">
        <v>598</v>
      </c>
      <c r="M136" s="2" t="s">
        <v>598</v>
      </c>
      <c r="N136" s="2" t="s">
        <v>598</v>
      </c>
      <c r="O136" s="2" t="s">
        <v>598</v>
      </c>
      <c r="P136" s="2" t="s">
        <v>598</v>
      </c>
      <c r="Q136" s="2" t="s">
        <v>598</v>
      </c>
      <c r="R136" s="2" t="s">
        <v>598</v>
      </c>
      <c r="S136" s="2" t="s">
        <v>598</v>
      </c>
      <c r="T136" s="2" t="s">
        <v>598</v>
      </c>
      <c r="U136" s="2" t="s">
        <v>598</v>
      </c>
      <c r="V136" s="2" t="s">
        <v>598</v>
      </c>
      <c r="W136" s="2" t="s">
        <v>598</v>
      </c>
      <c r="X136" s="2" t="s">
        <v>598</v>
      </c>
      <c r="Y136" s="2" t="s">
        <v>598</v>
      </c>
      <c r="Z136" s="2" t="s">
        <v>598</v>
      </c>
      <c r="AA136" s="2" t="s">
        <v>598</v>
      </c>
      <c r="AB136" s="2" t="s">
        <v>598</v>
      </c>
      <c r="AC136" s="2" t="s">
        <v>598</v>
      </c>
      <c r="AD136" s="2" t="s">
        <v>598</v>
      </c>
      <c r="AE136" s="2">
        <v>140.69999999999999</v>
      </c>
      <c r="AF136" s="2" t="s">
        <v>598</v>
      </c>
      <c r="AG136" s="2" t="s">
        <v>598</v>
      </c>
      <c r="AJ136" s="20">
        <f t="shared" si="10"/>
        <v>141.38</v>
      </c>
      <c r="AK136" s="20"/>
      <c r="AL136" s="20">
        <f t="shared" si="11"/>
        <v>104.3</v>
      </c>
      <c r="AM136" s="20">
        <f t="shared" si="12"/>
        <v>9.1</v>
      </c>
      <c r="AN136" s="92">
        <f t="shared" si="13"/>
        <v>0.8020936483236667</v>
      </c>
      <c r="AQ136" s="2">
        <f t="shared" si="14"/>
        <v>141.38</v>
      </c>
    </row>
    <row r="137" spans="1:43" ht="15" customHeight="1" x14ac:dyDescent="0.25">
      <c r="A137" s="2" t="s">
        <v>194</v>
      </c>
      <c r="B137" s="2" t="s">
        <v>196</v>
      </c>
      <c r="C137" s="2">
        <v>2014</v>
      </c>
      <c r="D137" s="2" t="s">
        <v>598</v>
      </c>
      <c r="E137" s="2" t="s">
        <v>598</v>
      </c>
      <c r="F137" s="2" t="s">
        <v>598</v>
      </c>
      <c r="G137" s="2" t="s">
        <v>598</v>
      </c>
      <c r="H137" s="2" t="s">
        <v>598</v>
      </c>
      <c r="I137" s="2" t="s">
        <v>598</v>
      </c>
      <c r="J137" s="2" t="s">
        <v>598</v>
      </c>
      <c r="K137" s="2" t="s">
        <v>598</v>
      </c>
      <c r="L137" s="2" t="s">
        <v>598</v>
      </c>
      <c r="M137" s="2" t="s">
        <v>598</v>
      </c>
      <c r="N137" s="2" t="s">
        <v>598</v>
      </c>
      <c r="O137" s="2" t="s">
        <v>598</v>
      </c>
      <c r="P137" s="2" t="s">
        <v>598</v>
      </c>
      <c r="Q137" s="2" t="s">
        <v>598</v>
      </c>
      <c r="R137" s="2" t="s">
        <v>598</v>
      </c>
      <c r="S137" s="2" t="s">
        <v>598</v>
      </c>
      <c r="T137" s="2" t="s">
        <v>598</v>
      </c>
      <c r="U137" s="2" t="s">
        <v>598</v>
      </c>
      <c r="V137" s="2" t="s">
        <v>598</v>
      </c>
      <c r="W137" s="2" t="s">
        <v>598</v>
      </c>
      <c r="X137" s="2" t="s">
        <v>598</v>
      </c>
      <c r="Y137" s="2" t="s">
        <v>598</v>
      </c>
      <c r="Z137" s="2" t="s">
        <v>598</v>
      </c>
      <c r="AA137" s="2" t="s">
        <v>598</v>
      </c>
      <c r="AB137" s="2" t="s">
        <v>598</v>
      </c>
      <c r="AC137" s="2" t="s">
        <v>598</v>
      </c>
      <c r="AD137" s="2" t="s">
        <v>598</v>
      </c>
      <c r="AE137" s="2" t="s">
        <v>598</v>
      </c>
      <c r="AF137" s="2" t="s">
        <v>598</v>
      </c>
      <c r="AG137" s="2" t="s">
        <v>598</v>
      </c>
      <c r="AJ137" s="20">
        <f t="shared" si="10"/>
        <v>0</v>
      </c>
      <c r="AK137" s="20"/>
      <c r="AL137" s="20">
        <f t="shared" si="11"/>
        <v>0</v>
      </c>
      <c r="AM137" s="20" t="str">
        <f t="shared" si="12"/>
        <v/>
      </c>
      <c r="AN137" s="92" t="str">
        <f t="shared" si="13"/>
        <v/>
      </c>
      <c r="AQ137" s="2">
        <f t="shared" si="14"/>
        <v>0</v>
      </c>
    </row>
    <row r="138" spans="1:43" ht="15" customHeight="1" x14ac:dyDescent="0.25">
      <c r="A138" s="2" t="s">
        <v>197</v>
      </c>
      <c r="B138" s="2" t="s">
        <v>198</v>
      </c>
      <c r="C138" s="2">
        <v>2014</v>
      </c>
      <c r="D138" s="2" t="s">
        <v>598</v>
      </c>
      <c r="E138" s="2" t="s">
        <v>598</v>
      </c>
      <c r="F138" s="2" t="s">
        <v>598</v>
      </c>
      <c r="G138" s="2" t="s">
        <v>598</v>
      </c>
      <c r="H138" s="2" t="s">
        <v>598</v>
      </c>
      <c r="I138" s="2" t="s">
        <v>598</v>
      </c>
      <c r="J138" s="2" t="s">
        <v>598</v>
      </c>
      <c r="K138" s="2" t="s">
        <v>598</v>
      </c>
      <c r="L138" s="2" t="s">
        <v>598</v>
      </c>
      <c r="M138" s="2" t="s">
        <v>598</v>
      </c>
      <c r="N138" s="2" t="s">
        <v>598</v>
      </c>
      <c r="O138" s="2" t="s">
        <v>598</v>
      </c>
      <c r="P138" s="2" t="s">
        <v>598</v>
      </c>
      <c r="Q138" s="2" t="s">
        <v>598</v>
      </c>
      <c r="R138" s="2" t="s">
        <v>598</v>
      </c>
      <c r="S138" s="2" t="s">
        <v>598</v>
      </c>
      <c r="T138" s="2" t="s">
        <v>598</v>
      </c>
      <c r="U138" s="2" t="s">
        <v>598</v>
      </c>
      <c r="V138" s="2" t="s">
        <v>598</v>
      </c>
      <c r="W138" s="2" t="s">
        <v>598</v>
      </c>
      <c r="X138" s="2" t="s">
        <v>598</v>
      </c>
      <c r="Y138" s="2" t="s">
        <v>598</v>
      </c>
      <c r="Z138" s="2" t="s">
        <v>598</v>
      </c>
      <c r="AA138" s="2" t="s">
        <v>598</v>
      </c>
      <c r="AB138" s="2" t="s">
        <v>598</v>
      </c>
      <c r="AC138" s="2" t="s">
        <v>598</v>
      </c>
      <c r="AD138" s="2" t="s">
        <v>598</v>
      </c>
      <c r="AE138" s="2" t="s">
        <v>598</v>
      </c>
      <c r="AF138" s="2" t="s">
        <v>598</v>
      </c>
      <c r="AG138" s="2" t="s">
        <v>598</v>
      </c>
      <c r="AJ138" s="20">
        <f t="shared" si="10"/>
        <v>0</v>
      </c>
      <c r="AK138" s="20"/>
      <c r="AL138" s="20">
        <f t="shared" si="11"/>
        <v>0</v>
      </c>
      <c r="AM138" s="20" t="str">
        <f t="shared" si="12"/>
        <v/>
      </c>
      <c r="AN138" s="92" t="str">
        <f t="shared" si="13"/>
        <v/>
      </c>
      <c r="AQ138" s="2">
        <f t="shared" si="14"/>
        <v>0</v>
      </c>
    </row>
    <row r="139" spans="1:43" ht="15" customHeight="1" x14ac:dyDescent="0.25">
      <c r="A139" s="2" t="s">
        <v>199</v>
      </c>
      <c r="B139" s="2" t="s">
        <v>200</v>
      </c>
      <c r="C139" s="2">
        <v>2014</v>
      </c>
      <c r="D139" s="2" t="s">
        <v>598</v>
      </c>
      <c r="E139" s="2" t="s">
        <v>598</v>
      </c>
      <c r="F139" s="2" t="s">
        <v>598</v>
      </c>
      <c r="G139" s="2" t="s">
        <v>598</v>
      </c>
      <c r="H139" s="2" t="s">
        <v>598</v>
      </c>
      <c r="I139" s="2" t="s">
        <v>598</v>
      </c>
      <c r="J139" s="2" t="s">
        <v>598</v>
      </c>
      <c r="K139" s="2" t="s">
        <v>598</v>
      </c>
      <c r="L139" s="2" t="s">
        <v>598</v>
      </c>
      <c r="M139" s="2" t="s">
        <v>598</v>
      </c>
      <c r="N139" s="2" t="s">
        <v>598</v>
      </c>
      <c r="O139" s="2" t="s">
        <v>598</v>
      </c>
      <c r="P139" s="2" t="s">
        <v>598</v>
      </c>
      <c r="Q139" s="2" t="s">
        <v>598</v>
      </c>
      <c r="R139" s="2" t="s">
        <v>598</v>
      </c>
      <c r="S139" s="2" t="s">
        <v>598</v>
      </c>
      <c r="T139" s="2" t="s">
        <v>598</v>
      </c>
      <c r="U139" s="2" t="s">
        <v>598</v>
      </c>
      <c r="V139" s="2" t="s">
        <v>598</v>
      </c>
      <c r="W139" s="2" t="s">
        <v>598</v>
      </c>
      <c r="X139" s="2" t="s">
        <v>598</v>
      </c>
      <c r="Y139" s="2" t="s">
        <v>598</v>
      </c>
      <c r="Z139" s="2" t="s">
        <v>598</v>
      </c>
      <c r="AA139" s="2" t="s">
        <v>598</v>
      </c>
      <c r="AB139" s="2" t="s">
        <v>598</v>
      </c>
      <c r="AC139" s="2" t="s">
        <v>598</v>
      </c>
      <c r="AD139" s="2" t="s">
        <v>598</v>
      </c>
      <c r="AE139" s="2" t="s">
        <v>598</v>
      </c>
      <c r="AF139" s="2" t="s">
        <v>598</v>
      </c>
      <c r="AG139" s="2" t="s">
        <v>598</v>
      </c>
      <c r="AJ139" s="20">
        <f t="shared" si="10"/>
        <v>0</v>
      </c>
      <c r="AK139" s="20"/>
      <c r="AL139" s="20">
        <f t="shared" si="11"/>
        <v>0</v>
      </c>
      <c r="AM139" s="20" t="str">
        <f t="shared" si="12"/>
        <v/>
      </c>
      <c r="AN139" s="92" t="str">
        <f t="shared" si="13"/>
        <v/>
      </c>
      <c r="AQ139" s="2">
        <f t="shared" si="14"/>
        <v>0</v>
      </c>
    </row>
    <row r="140" spans="1:43" ht="15" customHeight="1" x14ac:dyDescent="0.25">
      <c r="A140" s="2" t="s">
        <v>201</v>
      </c>
      <c r="B140" s="2" t="s">
        <v>202</v>
      </c>
      <c r="C140" s="2">
        <v>2014</v>
      </c>
      <c r="D140" s="2" t="s">
        <v>598</v>
      </c>
      <c r="E140" s="2" t="s">
        <v>598</v>
      </c>
      <c r="F140" s="2" t="s">
        <v>598</v>
      </c>
      <c r="G140" s="2" t="s">
        <v>598</v>
      </c>
      <c r="H140" s="2" t="s">
        <v>598</v>
      </c>
      <c r="I140" s="2" t="s">
        <v>598</v>
      </c>
      <c r="J140" s="2" t="s">
        <v>598</v>
      </c>
      <c r="K140" s="2" t="s">
        <v>598</v>
      </c>
      <c r="L140" s="2" t="s">
        <v>598</v>
      </c>
      <c r="M140" s="2" t="s">
        <v>598</v>
      </c>
      <c r="N140" s="2" t="s">
        <v>598</v>
      </c>
      <c r="O140" s="2" t="s">
        <v>598</v>
      </c>
      <c r="P140" s="2" t="s">
        <v>598</v>
      </c>
      <c r="Q140" s="2" t="s">
        <v>598</v>
      </c>
      <c r="R140" s="2" t="s">
        <v>598</v>
      </c>
      <c r="S140" s="2" t="s">
        <v>598</v>
      </c>
      <c r="T140" s="2" t="s">
        <v>598</v>
      </c>
      <c r="U140" s="2" t="s">
        <v>598</v>
      </c>
      <c r="V140" s="2" t="s">
        <v>598</v>
      </c>
      <c r="W140" s="2" t="s">
        <v>598</v>
      </c>
      <c r="X140" s="2" t="s">
        <v>598</v>
      </c>
      <c r="Y140" s="2" t="s">
        <v>598</v>
      </c>
      <c r="Z140" s="2" t="s">
        <v>598</v>
      </c>
      <c r="AA140" s="2" t="s">
        <v>598</v>
      </c>
      <c r="AB140" s="2" t="s">
        <v>598</v>
      </c>
      <c r="AC140" s="2" t="s">
        <v>598</v>
      </c>
      <c r="AD140" s="2" t="s">
        <v>598</v>
      </c>
      <c r="AE140" s="2" t="s">
        <v>598</v>
      </c>
      <c r="AF140" s="2" t="s">
        <v>598</v>
      </c>
      <c r="AG140" s="2" t="s">
        <v>598</v>
      </c>
      <c r="AJ140" s="20">
        <f t="shared" si="10"/>
        <v>0</v>
      </c>
      <c r="AK140" s="20"/>
      <c r="AL140" s="20">
        <f t="shared" si="11"/>
        <v>0</v>
      </c>
      <c r="AM140" s="20" t="str">
        <f t="shared" si="12"/>
        <v/>
      </c>
      <c r="AN140" s="92" t="str">
        <f t="shared" si="13"/>
        <v/>
      </c>
      <c r="AQ140" s="2">
        <f t="shared" si="14"/>
        <v>0</v>
      </c>
    </row>
    <row r="141" spans="1:43" ht="15" customHeight="1" x14ac:dyDescent="0.25">
      <c r="A141" s="2" t="s">
        <v>201</v>
      </c>
      <c r="B141" s="2" t="s">
        <v>203</v>
      </c>
      <c r="C141" s="2">
        <v>2014</v>
      </c>
      <c r="D141" s="2" t="s">
        <v>598</v>
      </c>
      <c r="E141" s="2" t="s">
        <v>598</v>
      </c>
      <c r="F141" s="2" t="s">
        <v>598</v>
      </c>
      <c r="G141" s="2" t="s">
        <v>598</v>
      </c>
      <c r="H141" s="2" t="s">
        <v>598</v>
      </c>
      <c r="I141" s="2" t="s">
        <v>598</v>
      </c>
      <c r="J141" s="2" t="s">
        <v>598</v>
      </c>
      <c r="K141" s="2" t="s">
        <v>598</v>
      </c>
      <c r="L141" s="2" t="s">
        <v>598</v>
      </c>
      <c r="M141" s="2" t="s">
        <v>598</v>
      </c>
      <c r="N141" s="2" t="s">
        <v>598</v>
      </c>
      <c r="O141" s="2" t="s">
        <v>598</v>
      </c>
      <c r="P141" s="2" t="s">
        <v>598</v>
      </c>
      <c r="Q141" s="2" t="s">
        <v>598</v>
      </c>
      <c r="R141" s="2" t="s">
        <v>598</v>
      </c>
      <c r="S141" s="2" t="s">
        <v>598</v>
      </c>
      <c r="T141" s="2" t="s">
        <v>598</v>
      </c>
      <c r="U141" s="2" t="s">
        <v>598</v>
      </c>
      <c r="V141" s="2" t="s">
        <v>598</v>
      </c>
      <c r="W141" s="2" t="s">
        <v>598</v>
      </c>
      <c r="X141" s="2" t="s">
        <v>598</v>
      </c>
      <c r="Y141" s="2" t="s">
        <v>598</v>
      </c>
      <c r="Z141" s="2" t="s">
        <v>598</v>
      </c>
      <c r="AA141" s="2" t="s">
        <v>598</v>
      </c>
      <c r="AB141" s="2" t="s">
        <v>598</v>
      </c>
      <c r="AC141" s="2" t="s">
        <v>598</v>
      </c>
      <c r="AD141" s="2" t="s">
        <v>598</v>
      </c>
      <c r="AE141" s="2" t="s">
        <v>598</v>
      </c>
      <c r="AF141" s="2" t="s">
        <v>598</v>
      </c>
      <c r="AG141" s="2" t="s">
        <v>598</v>
      </c>
      <c r="AJ141" s="20">
        <f t="shared" si="10"/>
        <v>0</v>
      </c>
      <c r="AK141" s="20"/>
      <c r="AL141" s="20">
        <f t="shared" si="11"/>
        <v>0</v>
      </c>
      <c r="AM141" s="20" t="str">
        <f t="shared" si="12"/>
        <v/>
      </c>
      <c r="AN141" s="92" t="str">
        <f t="shared" si="13"/>
        <v/>
      </c>
      <c r="AQ141" s="2">
        <f t="shared" si="14"/>
        <v>0</v>
      </c>
    </row>
    <row r="142" spans="1:43" ht="15" customHeight="1" x14ac:dyDescent="0.25">
      <c r="A142" s="2" t="s">
        <v>201</v>
      </c>
      <c r="B142" s="2" t="s">
        <v>204</v>
      </c>
      <c r="C142" s="2">
        <v>2014</v>
      </c>
      <c r="D142" s="2" t="s">
        <v>598</v>
      </c>
      <c r="E142" s="2" t="s">
        <v>598</v>
      </c>
      <c r="F142" s="2" t="s">
        <v>598</v>
      </c>
      <c r="G142" s="2" t="s">
        <v>598</v>
      </c>
      <c r="H142" s="2" t="s">
        <v>598</v>
      </c>
      <c r="I142" s="2" t="s">
        <v>598</v>
      </c>
      <c r="J142" s="2" t="s">
        <v>598</v>
      </c>
      <c r="K142" s="2" t="s">
        <v>598</v>
      </c>
      <c r="L142" s="2" t="s">
        <v>598</v>
      </c>
      <c r="M142" s="2" t="s">
        <v>598</v>
      </c>
      <c r="N142" s="2" t="s">
        <v>598</v>
      </c>
      <c r="O142" s="2" t="s">
        <v>598</v>
      </c>
      <c r="P142" s="2" t="s">
        <v>598</v>
      </c>
      <c r="Q142" s="2" t="s">
        <v>598</v>
      </c>
      <c r="R142" s="2" t="s">
        <v>598</v>
      </c>
      <c r="S142" s="2" t="s">
        <v>598</v>
      </c>
      <c r="T142" s="2" t="s">
        <v>598</v>
      </c>
      <c r="U142" s="2" t="s">
        <v>598</v>
      </c>
      <c r="V142" s="2" t="s">
        <v>598</v>
      </c>
      <c r="W142" s="2" t="s">
        <v>598</v>
      </c>
      <c r="X142" s="2" t="s">
        <v>598</v>
      </c>
      <c r="Y142" s="2" t="s">
        <v>598</v>
      </c>
      <c r="Z142" s="2" t="s">
        <v>598</v>
      </c>
      <c r="AA142" s="2" t="s">
        <v>598</v>
      </c>
      <c r="AB142" s="2" t="s">
        <v>598</v>
      </c>
      <c r="AC142" s="2" t="s">
        <v>598</v>
      </c>
      <c r="AD142" s="2" t="s">
        <v>598</v>
      </c>
      <c r="AE142" s="2" t="s">
        <v>598</v>
      </c>
      <c r="AF142" s="2" t="s">
        <v>598</v>
      </c>
      <c r="AG142" s="2" t="s">
        <v>598</v>
      </c>
      <c r="AJ142" s="20">
        <f t="shared" si="10"/>
        <v>0</v>
      </c>
      <c r="AK142" s="20"/>
      <c r="AL142" s="20">
        <f t="shared" si="11"/>
        <v>0</v>
      </c>
      <c r="AM142" s="20" t="str">
        <f t="shared" si="12"/>
        <v/>
      </c>
      <c r="AN142" s="92" t="str">
        <f t="shared" si="13"/>
        <v/>
      </c>
      <c r="AQ142" s="2">
        <f t="shared" si="14"/>
        <v>0</v>
      </c>
    </row>
    <row r="143" spans="1:43" ht="15" customHeight="1" x14ac:dyDescent="0.25">
      <c r="A143" s="2" t="s">
        <v>201</v>
      </c>
      <c r="B143" s="2" t="s">
        <v>205</v>
      </c>
      <c r="C143" s="2">
        <v>2014</v>
      </c>
      <c r="D143" s="2">
        <v>412</v>
      </c>
      <c r="E143" s="2">
        <v>189</v>
      </c>
      <c r="F143" s="2" t="s">
        <v>598</v>
      </c>
      <c r="G143" s="2" t="s">
        <v>598</v>
      </c>
      <c r="H143" s="2" t="s">
        <v>598</v>
      </c>
      <c r="I143" s="2">
        <v>806</v>
      </c>
      <c r="J143" s="2" t="s">
        <v>598</v>
      </c>
      <c r="K143" s="2" t="s">
        <v>598</v>
      </c>
      <c r="L143" s="2" t="s">
        <v>598</v>
      </c>
      <c r="M143" s="2" t="s">
        <v>598</v>
      </c>
      <c r="N143" s="2" t="s">
        <v>598</v>
      </c>
      <c r="O143" s="2" t="s">
        <v>598</v>
      </c>
      <c r="P143" s="2">
        <v>51</v>
      </c>
      <c r="Q143" s="2">
        <v>93</v>
      </c>
      <c r="R143" s="2">
        <v>24</v>
      </c>
      <c r="S143" s="2">
        <v>72</v>
      </c>
      <c r="T143" s="2" t="s">
        <v>598</v>
      </c>
      <c r="U143" s="2">
        <v>283</v>
      </c>
      <c r="V143" s="2" t="s">
        <v>8</v>
      </c>
      <c r="W143" s="2">
        <v>0</v>
      </c>
      <c r="X143" s="2">
        <v>0</v>
      </c>
      <c r="Y143" s="2">
        <v>0</v>
      </c>
      <c r="Z143" s="2">
        <v>115</v>
      </c>
      <c r="AA143" s="2">
        <v>0</v>
      </c>
      <c r="AB143" s="2">
        <v>0</v>
      </c>
      <c r="AC143" s="2">
        <v>0</v>
      </c>
      <c r="AD143" s="2">
        <v>50</v>
      </c>
      <c r="AE143" s="2" t="s">
        <v>598</v>
      </c>
      <c r="AF143" s="2" t="s">
        <v>598</v>
      </c>
      <c r="AG143" s="2">
        <v>118</v>
      </c>
      <c r="AJ143" s="20">
        <f t="shared" si="10"/>
        <v>806</v>
      </c>
      <c r="AK143" s="20"/>
      <c r="AL143" s="20">
        <f t="shared" si="11"/>
        <v>412</v>
      </c>
      <c r="AM143" s="20">
        <f t="shared" si="12"/>
        <v>189</v>
      </c>
      <c r="AN143" s="92">
        <f t="shared" si="13"/>
        <v>0.74565756823821339</v>
      </c>
      <c r="AQ143" s="2">
        <f t="shared" si="14"/>
        <v>688</v>
      </c>
    </row>
    <row r="144" spans="1:43" ht="15" customHeight="1" x14ac:dyDescent="0.25">
      <c r="A144" s="2" t="s">
        <v>206</v>
      </c>
      <c r="B144" s="2" t="s">
        <v>207</v>
      </c>
      <c r="C144" s="2">
        <v>2014</v>
      </c>
      <c r="D144" s="2" t="s">
        <v>598</v>
      </c>
      <c r="E144" s="2" t="s">
        <v>598</v>
      </c>
      <c r="F144" s="2" t="s">
        <v>598</v>
      </c>
      <c r="G144" s="2" t="s">
        <v>598</v>
      </c>
      <c r="H144" s="2" t="s">
        <v>598</v>
      </c>
      <c r="I144" s="2" t="s">
        <v>598</v>
      </c>
      <c r="J144" s="2" t="s">
        <v>598</v>
      </c>
      <c r="K144" s="2" t="s">
        <v>598</v>
      </c>
      <c r="L144" s="2" t="s">
        <v>598</v>
      </c>
      <c r="M144" s="2" t="s">
        <v>598</v>
      </c>
      <c r="N144" s="2" t="s">
        <v>598</v>
      </c>
      <c r="O144" s="2" t="s">
        <v>598</v>
      </c>
      <c r="P144" s="2" t="s">
        <v>598</v>
      </c>
      <c r="Q144" s="2" t="s">
        <v>598</v>
      </c>
      <c r="R144" s="2" t="s">
        <v>598</v>
      </c>
      <c r="S144" s="2" t="s">
        <v>598</v>
      </c>
      <c r="T144" s="2" t="s">
        <v>598</v>
      </c>
      <c r="U144" s="2" t="s">
        <v>598</v>
      </c>
      <c r="V144" s="2" t="s">
        <v>598</v>
      </c>
      <c r="W144" s="2" t="s">
        <v>598</v>
      </c>
      <c r="X144" s="2" t="s">
        <v>598</v>
      </c>
      <c r="Y144" s="2" t="s">
        <v>598</v>
      </c>
      <c r="Z144" s="2" t="s">
        <v>598</v>
      </c>
      <c r="AA144" s="2" t="s">
        <v>598</v>
      </c>
      <c r="AB144" s="2" t="s">
        <v>598</v>
      </c>
      <c r="AC144" s="2" t="s">
        <v>598</v>
      </c>
      <c r="AD144" s="2" t="s">
        <v>598</v>
      </c>
      <c r="AE144" s="2" t="s">
        <v>598</v>
      </c>
      <c r="AF144" s="2" t="s">
        <v>598</v>
      </c>
      <c r="AG144" s="2" t="s">
        <v>598</v>
      </c>
      <c r="AJ144" s="20">
        <f t="shared" si="10"/>
        <v>0</v>
      </c>
      <c r="AK144" s="20"/>
      <c r="AL144" s="20">
        <f t="shared" si="11"/>
        <v>0</v>
      </c>
      <c r="AM144" s="20" t="str">
        <f t="shared" si="12"/>
        <v/>
      </c>
      <c r="AN144" s="92" t="str">
        <f t="shared" si="13"/>
        <v/>
      </c>
      <c r="AQ144" s="2">
        <f t="shared" si="14"/>
        <v>0</v>
      </c>
    </row>
    <row r="145" spans="1:43" ht="15" customHeight="1" x14ac:dyDescent="0.25">
      <c r="A145" s="2" t="s">
        <v>206</v>
      </c>
      <c r="B145" s="2" t="s">
        <v>208</v>
      </c>
      <c r="C145" s="2">
        <v>2014</v>
      </c>
      <c r="D145" s="2" t="s">
        <v>598</v>
      </c>
      <c r="E145" s="2" t="s">
        <v>598</v>
      </c>
      <c r="F145" s="2" t="s">
        <v>598</v>
      </c>
      <c r="G145" s="2" t="s">
        <v>598</v>
      </c>
      <c r="H145" s="2" t="s">
        <v>598</v>
      </c>
      <c r="I145" s="2" t="s">
        <v>598</v>
      </c>
      <c r="J145" s="2" t="s">
        <v>598</v>
      </c>
      <c r="K145" s="2" t="s">
        <v>598</v>
      </c>
      <c r="L145" s="2" t="s">
        <v>598</v>
      </c>
      <c r="M145" s="2" t="s">
        <v>598</v>
      </c>
      <c r="N145" s="2" t="s">
        <v>598</v>
      </c>
      <c r="O145" s="2" t="s">
        <v>598</v>
      </c>
      <c r="P145" s="2" t="s">
        <v>598</v>
      </c>
      <c r="Q145" s="2" t="s">
        <v>598</v>
      </c>
      <c r="R145" s="2" t="s">
        <v>598</v>
      </c>
      <c r="S145" s="2" t="s">
        <v>598</v>
      </c>
      <c r="T145" s="2" t="s">
        <v>598</v>
      </c>
      <c r="U145" s="2" t="s">
        <v>598</v>
      </c>
      <c r="V145" s="2" t="s">
        <v>598</v>
      </c>
      <c r="W145" s="2" t="s">
        <v>598</v>
      </c>
      <c r="X145" s="2" t="s">
        <v>598</v>
      </c>
      <c r="Y145" s="2" t="s">
        <v>598</v>
      </c>
      <c r="Z145" s="2" t="s">
        <v>598</v>
      </c>
      <c r="AA145" s="2" t="s">
        <v>598</v>
      </c>
      <c r="AB145" s="2" t="s">
        <v>598</v>
      </c>
      <c r="AC145" s="2" t="s">
        <v>598</v>
      </c>
      <c r="AD145" s="2" t="s">
        <v>598</v>
      </c>
      <c r="AE145" s="2" t="s">
        <v>598</v>
      </c>
      <c r="AF145" s="2" t="s">
        <v>598</v>
      </c>
      <c r="AG145" s="2" t="s">
        <v>598</v>
      </c>
      <c r="AJ145" s="20">
        <f t="shared" si="10"/>
        <v>0</v>
      </c>
      <c r="AK145" s="20"/>
      <c r="AL145" s="20">
        <f t="shared" si="11"/>
        <v>0</v>
      </c>
      <c r="AM145" s="20" t="str">
        <f t="shared" si="12"/>
        <v/>
      </c>
      <c r="AN145" s="92" t="str">
        <f t="shared" si="13"/>
        <v/>
      </c>
      <c r="AQ145" s="2">
        <f t="shared" si="14"/>
        <v>0</v>
      </c>
    </row>
    <row r="146" spans="1:43" ht="15" customHeight="1" x14ac:dyDescent="0.25">
      <c r="A146" s="2" t="s">
        <v>206</v>
      </c>
      <c r="B146" s="2" t="s">
        <v>209</v>
      </c>
      <c r="C146" s="2">
        <v>2014</v>
      </c>
      <c r="D146" s="2" t="s">
        <v>598</v>
      </c>
      <c r="E146" s="2" t="s">
        <v>598</v>
      </c>
      <c r="F146" s="2" t="s">
        <v>598</v>
      </c>
      <c r="G146" s="2" t="s">
        <v>598</v>
      </c>
      <c r="H146" s="2" t="s">
        <v>598</v>
      </c>
      <c r="I146" s="2" t="s">
        <v>598</v>
      </c>
      <c r="J146" s="2" t="s">
        <v>598</v>
      </c>
      <c r="K146" s="2" t="s">
        <v>598</v>
      </c>
      <c r="L146" s="2" t="s">
        <v>598</v>
      </c>
      <c r="M146" s="2" t="s">
        <v>598</v>
      </c>
      <c r="N146" s="2" t="s">
        <v>598</v>
      </c>
      <c r="O146" s="2" t="s">
        <v>598</v>
      </c>
      <c r="P146" s="2" t="s">
        <v>598</v>
      </c>
      <c r="Q146" s="2" t="s">
        <v>598</v>
      </c>
      <c r="R146" s="2" t="s">
        <v>598</v>
      </c>
      <c r="S146" s="2" t="s">
        <v>598</v>
      </c>
      <c r="T146" s="2" t="s">
        <v>598</v>
      </c>
      <c r="U146" s="2" t="s">
        <v>598</v>
      </c>
      <c r="V146" s="2" t="s">
        <v>598</v>
      </c>
      <c r="W146" s="2" t="s">
        <v>598</v>
      </c>
      <c r="X146" s="2" t="s">
        <v>598</v>
      </c>
      <c r="Y146" s="2" t="s">
        <v>598</v>
      </c>
      <c r="Z146" s="2" t="s">
        <v>598</v>
      </c>
      <c r="AA146" s="2" t="s">
        <v>598</v>
      </c>
      <c r="AB146" s="2" t="s">
        <v>598</v>
      </c>
      <c r="AC146" s="2" t="s">
        <v>598</v>
      </c>
      <c r="AD146" s="2" t="s">
        <v>598</v>
      </c>
      <c r="AE146" s="2" t="s">
        <v>598</v>
      </c>
      <c r="AF146" s="2" t="s">
        <v>598</v>
      </c>
      <c r="AG146" s="2" t="s">
        <v>598</v>
      </c>
      <c r="AJ146" s="20">
        <f t="shared" si="10"/>
        <v>0</v>
      </c>
      <c r="AK146" s="20"/>
      <c r="AL146" s="20">
        <f t="shared" si="11"/>
        <v>0</v>
      </c>
      <c r="AM146" s="20" t="str">
        <f t="shared" si="12"/>
        <v/>
      </c>
      <c r="AN146" s="92" t="str">
        <f t="shared" si="13"/>
        <v/>
      </c>
      <c r="AQ146" s="2">
        <f t="shared" si="14"/>
        <v>0</v>
      </c>
    </row>
    <row r="147" spans="1:43" ht="15" customHeight="1" x14ac:dyDescent="0.25">
      <c r="A147" s="2" t="s">
        <v>206</v>
      </c>
      <c r="B147" s="2" t="s">
        <v>210</v>
      </c>
      <c r="C147" s="2">
        <v>2014</v>
      </c>
      <c r="D147" s="2">
        <v>446.9</v>
      </c>
      <c r="E147" s="2">
        <v>114.9</v>
      </c>
      <c r="F147" s="2">
        <v>0</v>
      </c>
      <c r="G147" s="2" t="s">
        <v>634</v>
      </c>
      <c r="H147" s="2">
        <v>0</v>
      </c>
      <c r="I147" s="2">
        <v>739.95699999999999</v>
      </c>
      <c r="J147" s="2" t="s">
        <v>598</v>
      </c>
      <c r="K147" s="2">
        <v>4.6500000000000004</v>
      </c>
      <c r="L147" s="2" t="s">
        <v>598</v>
      </c>
      <c r="M147" s="2">
        <v>5.2</v>
      </c>
      <c r="N147" s="2" t="s">
        <v>598</v>
      </c>
      <c r="O147" s="2" t="s">
        <v>598</v>
      </c>
      <c r="P147" s="2">
        <v>62.63</v>
      </c>
      <c r="Q147" s="2">
        <v>3.48</v>
      </c>
      <c r="R147" s="2">
        <v>13.36</v>
      </c>
      <c r="S147" s="2">
        <v>0</v>
      </c>
      <c r="T147" s="2">
        <v>0</v>
      </c>
      <c r="U147" s="2">
        <v>0</v>
      </c>
      <c r="V147" s="2" t="s">
        <v>8</v>
      </c>
      <c r="W147" s="2">
        <v>0</v>
      </c>
      <c r="X147" s="2">
        <v>0</v>
      </c>
      <c r="Y147" s="2">
        <v>21.94</v>
      </c>
      <c r="Z147" s="2" t="s">
        <v>598</v>
      </c>
      <c r="AA147" s="2" t="s">
        <v>598</v>
      </c>
      <c r="AB147" s="2">
        <v>0</v>
      </c>
      <c r="AC147" s="2" t="s">
        <v>598</v>
      </c>
      <c r="AD147" s="2">
        <v>0</v>
      </c>
      <c r="AE147" s="2">
        <v>540.94000000000005</v>
      </c>
      <c r="AF147" s="2">
        <v>0</v>
      </c>
      <c r="AG147" s="2">
        <v>87.757000000000005</v>
      </c>
      <c r="AJ147" s="20">
        <f t="shared" si="10"/>
        <v>739.95700000000011</v>
      </c>
      <c r="AK147" s="20"/>
      <c r="AL147" s="20">
        <f t="shared" si="11"/>
        <v>446.9</v>
      </c>
      <c r="AM147" s="20">
        <f t="shared" si="12"/>
        <v>114.9</v>
      </c>
      <c r="AN147" s="92">
        <f t="shared" si="13"/>
        <v>0.7592333068002598</v>
      </c>
      <c r="AQ147" s="2">
        <f t="shared" si="14"/>
        <v>652.20000000000005</v>
      </c>
    </row>
    <row r="148" spans="1:43" ht="15" customHeight="1" x14ac:dyDescent="0.25">
      <c r="A148" s="2" t="s">
        <v>206</v>
      </c>
      <c r="B148" s="2" t="s">
        <v>211</v>
      </c>
      <c r="C148" s="2">
        <v>2014</v>
      </c>
      <c r="D148" s="2" t="s">
        <v>598</v>
      </c>
      <c r="E148" s="2" t="s">
        <v>598</v>
      </c>
      <c r="F148" s="2" t="s">
        <v>598</v>
      </c>
      <c r="G148" s="2" t="s">
        <v>598</v>
      </c>
      <c r="H148" s="2" t="s">
        <v>598</v>
      </c>
      <c r="I148" s="2" t="s">
        <v>598</v>
      </c>
      <c r="J148" s="2" t="s">
        <v>598</v>
      </c>
      <c r="K148" s="2" t="s">
        <v>598</v>
      </c>
      <c r="L148" s="2" t="s">
        <v>598</v>
      </c>
      <c r="M148" s="2" t="s">
        <v>598</v>
      </c>
      <c r="N148" s="2" t="s">
        <v>598</v>
      </c>
      <c r="O148" s="2" t="s">
        <v>598</v>
      </c>
      <c r="P148" s="2" t="s">
        <v>598</v>
      </c>
      <c r="Q148" s="2" t="s">
        <v>598</v>
      </c>
      <c r="R148" s="2" t="s">
        <v>598</v>
      </c>
      <c r="S148" s="2" t="s">
        <v>598</v>
      </c>
      <c r="T148" s="2" t="s">
        <v>598</v>
      </c>
      <c r="U148" s="2" t="s">
        <v>598</v>
      </c>
      <c r="V148" s="2" t="s">
        <v>598</v>
      </c>
      <c r="W148" s="2" t="s">
        <v>598</v>
      </c>
      <c r="X148" s="2" t="s">
        <v>598</v>
      </c>
      <c r="Y148" s="2" t="s">
        <v>598</v>
      </c>
      <c r="Z148" s="2" t="s">
        <v>598</v>
      </c>
      <c r="AA148" s="2" t="s">
        <v>598</v>
      </c>
      <c r="AB148" s="2" t="s">
        <v>598</v>
      </c>
      <c r="AC148" s="2" t="s">
        <v>598</v>
      </c>
      <c r="AD148" s="2" t="s">
        <v>598</v>
      </c>
      <c r="AE148" s="2" t="s">
        <v>598</v>
      </c>
      <c r="AF148" s="2" t="s">
        <v>598</v>
      </c>
      <c r="AG148" s="2" t="s">
        <v>598</v>
      </c>
      <c r="AJ148" s="20">
        <f t="shared" si="10"/>
        <v>0</v>
      </c>
      <c r="AK148" s="20"/>
      <c r="AL148" s="20">
        <f t="shared" si="11"/>
        <v>0</v>
      </c>
      <c r="AM148" s="20" t="str">
        <f t="shared" si="12"/>
        <v/>
      </c>
      <c r="AN148" s="92" t="str">
        <f t="shared" si="13"/>
        <v/>
      </c>
      <c r="AQ148" s="2">
        <f t="shared" si="14"/>
        <v>0</v>
      </c>
    </row>
    <row r="149" spans="1:43" ht="15" customHeight="1" x14ac:dyDescent="0.25">
      <c r="A149" s="2" t="s">
        <v>206</v>
      </c>
      <c r="B149" s="2" t="s">
        <v>212</v>
      </c>
      <c r="C149" s="2">
        <v>2014</v>
      </c>
      <c r="D149" s="2" t="s">
        <v>598</v>
      </c>
      <c r="E149" s="2" t="s">
        <v>598</v>
      </c>
      <c r="F149" s="2" t="s">
        <v>598</v>
      </c>
      <c r="G149" s="2" t="s">
        <v>598</v>
      </c>
      <c r="H149" s="2" t="s">
        <v>598</v>
      </c>
      <c r="I149" s="2" t="s">
        <v>598</v>
      </c>
      <c r="J149" s="2" t="s">
        <v>598</v>
      </c>
      <c r="K149" s="2" t="s">
        <v>598</v>
      </c>
      <c r="L149" s="2" t="s">
        <v>598</v>
      </c>
      <c r="M149" s="2" t="s">
        <v>598</v>
      </c>
      <c r="N149" s="2" t="s">
        <v>598</v>
      </c>
      <c r="O149" s="2" t="s">
        <v>598</v>
      </c>
      <c r="P149" s="2" t="s">
        <v>598</v>
      </c>
      <c r="Q149" s="2" t="s">
        <v>598</v>
      </c>
      <c r="R149" s="2" t="s">
        <v>598</v>
      </c>
      <c r="S149" s="2" t="s">
        <v>598</v>
      </c>
      <c r="T149" s="2" t="s">
        <v>598</v>
      </c>
      <c r="U149" s="2" t="s">
        <v>598</v>
      </c>
      <c r="V149" s="2" t="s">
        <v>598</v>
      </c>
      <c r="W149" s="2" t="s">
        <v>598</v>
      </c>
      <c r="X149" s="2" t="s">
        <v>598</v>
      </c>
      <c r="Y149" s="2" t="s">
        <v>598</v>
      </c>
      <c r="Z149" s="2" t="s">
        <v>598</v>
      </c>
      <c r="AA149" s="2" t="s">
        <v>598</v>
      </c>
      <c r="AB149" s="2" t="s">
        <v>598</v>
      </c>
      <c r="AC149" s="2" t="s">
        <v>598</v>
      </c>
      <c r="AD149" s="2" t="s">
        <v>598</v>
      </c>
      <c r="AE149" s="2" t="s">
        <v>598</v>
      </c>
      <c r="AF149" s="2" t="s">
        <v>598</v>
      </c>
      <c r="AG149" s="2" t="s">
        <v>598</v>
      </c>
      <c r="AJ149" s="20">
        <f t="shared" si="10"/>
        <v>0</v>
      </c>
      <c r="AK149" s="20"/>
      <c r="AL149" s="20">
        <f t="shared" si="11"/>
        <v>0</v>
      </c>
      <c r="AM149" s="20" t="str">
        <f t="shared" si="12"/>
        <v/>
      </c>
      <c r="AN149" s="92" t="str">
        <f t="shared" si="13"/>
        <v/>
      </c>
      <c r="AQ149" s="2">
        <f t="shared" si="14"/>
        <v>0</v>
      </c>
    </row>
    <row r="150" spans="1:43" ht="15" customHeight="1" x14ac:dyDescent="0.25">
      <c r="A150" s="2" t="s">
        <v>213</v>
      </c>
      <c r="B150" s="2" t="s">
        <v>214</v>
      </c>
      <c r="C150" s="2">
        <v>2014</v>
      </c>
      <c r="D150" s="2">
        <v>230.8</v>
      </c>
      <c r="E150" s="2">
        <v>110.1</v>
      </c>
      <c r="F150" s="2">
        <v>0</v>
      </c>
      <c r="G150" s="2" t="s">
        <v>598</v>
      </c>
      <c r="H150" s="2" t="s">
        <v>598</v>
      </c>
      <c r="I150" s="2">
        <v>513.6</v>
      </c>
      <c r="J150" s="2" t="s">
        <v>598</v>
      </c>
      <c r="K150" s="2" t="s">
        <v>598</v>
      </c>
      <c r="L150" s="2" t="s">
        <v>598</v>
      </c>
      <c r="M150" s="2" t="s">
        <v>598</v>
      </c>
      <c r="N150" s="2" t="s">
        <v>598</v>
      </c>
      <c r="O150" s="2" t="s">
        <v>598</v>
      </c>
      <c r="P150" s="2">
        <v>303</v>
      </c>
      <c r="Q150" s="2">
        <v>102.5</v>
      </c>
      <c r="R150" s="2">
        <v>4.9000000000000004</v>
      </c>
      <c r="S150" s="2">
        <v>17.8</v>
      </c>
      <c r="T150" s="2" t="s">
        <v>598</v>
      </c>
      <c r="U150" s="2" t="s">
        <v>598</v>
      </c>
      <c r="V150" s="2" t="s">
        <v>598</v>
      </c>
      <c r="W150" s="2" t="s">
        <v>598</v>
      </c>
      <c r="X150" s="2" t="s">
        <v>598</v>
      </c>
      <c r="Y150" s="2" t="s">
        <v>598</v>
      </c>
      <c r="Z150" s="2" t="s">
        <v>598</v>
      </c>
      <c r="AA150" s="2" t="s">
        <v>598</v>
      </c>
      <c r="AB150" s="2" t="s">
        <v>598</v>
      </c>
      <c r="AC150" s="2" t="s">
        <v>598</v>
      </c>
      <c r="AD150" s="2" t="s">
        <v>598</v>
      </c>
      <c r="AE150" s="2" t="s">
        <v>598</v>
      </c>
      <c r="AF150" s="2" t="s">
        <v>598</v>
      </c>
      <c r="AG150" s="2">
        <v>85.4</v>
      </c>
      <c r="AJ150" s="20">
        <f t="shared" si="10"/>
        <v>513.6</v>
      </c>
      <c r="AK150" s="20"/>
      <c r="AL150" s="20">
        <f t="shared" si="11"/>
        <v>230.8</v>
      </c>
      <c r="AM150" s="20">
        <f t="shared" si="12"/>
        <v>110.1</v>
      </c>
      <c r="AN150" s="92">
        <f t="shared" si="13"/>
        <v>0.66374610591900307</v>
      </c>
      <c r="AQ150" s="2">
        <f t="shared" si="14"/>
        <v>428.20000000000005</v>
      </c>
    </row>
    <row r="151" spans="1:43" ht="15" customHeight="1" x14ac:dyDescent="0.25">
      <c r="A151" s="2" t="s">
        <v>215</v>
      </c>
      <c r="B151" s="2" t="s">
        <v>216</v>
      </c>
      <c r="C151" s="2">
        <v>2014</v>
      </c>
      <c r="D151" s="2" t="s">
        <v>598</v>
      </c>
      <c r="E151" s="2" t="s">
        <v>598</v>
      </c>
      <c r="F151" s="2" t="s">
        <v>598</v>
      </c>
      <c r="G151" s="2" t="s">
        <v>598</v>
      </c>
      <c r="H151" s="2" t="s">
        <v>598</v>
      </c>
      <c r="I151" s="2" t="s">
        <v>598</v>
      </c>
      <c r="J151" s="2" t="s">
        <v>598</v>
      </c>
      <c r="K151" s="2" t="s">
        <v>598</v>
      </c>
      <c r="L151" s="2" t="s">
        <v>598</v>
      </c>
      <c r="M151" s="2" t="s">
        <v>598</v>
      </c>
      <c r="N151" s="2" t="s">
        <v>598</v>
      </c>
      <c r="O151" s="2" t="s">
        <v>598</v>
      </c>
      <c r="P151" s="2" t="s">
        <v>598</v>
      </c>
      <c r="Q151" s="2" t="s">
        <v>598</v>
      </c>
      <c r="R151" s="2" t="s">
        <v>598</v>
      </c>
      <c r="S151" s="2" t="s">
        <v>598</v>
      </c>
      <c r="T151" s="2" t="s">
        <v>598</v>
      </c>
      <c r="U151" s="2" t="s">
        <v>598</v>
      </c>
      <c r="V151" s="2" t="s">
        <v>598</v>
      </c>
      <c r="W151" s="2" t="s">
        <v>598</v>
      </c>
      <c r="X151" s="2" t="s">
        <v>598</v>
      </c>
      <c r="Y151" s="2" t="s">
        <v>598</v>
      </c>
      <c r="Z151" s="2" t="s">
        <v>598</v>
      </c>
      <c r="AA151" s="2" t="s">
        <v>598</v>
      </c>
      <c r="AB151" s="2" t="s">
        <v>598</v>
      </c>
      <c r="AC151" s="2" t="s">
        <v>598</v>
      </c>
      <c r="AD151" s="2" t="s">
        <v>598</v>
      </c>
      <c r="AE151" s="2" t="s">
        <v>598</v>
      </c>
      <c r="AF151" s="2" t="s">
        <v>598</v>
      </c>
      <c r="AG151" s="2" t="s">
        <v>598</v>
      </c>
      <c r="AJ151" s="20">
        <f t="shared" si="10"/>
        <v>0</v>
      </c>
      <c r="AK151" s="20"/>
      <c r="AL151" s="20">
        <f t="shared" si="11"/>
        <v>0</v>
      </c>
      <c r="AM151" s="20" t="str">
        <f t="shared" si="12"/>
        <v/>
      </c>
      <c r="AN151" s="92" t="str">
        <f t="shared" si="13"/>
        <v/>
      </c>
      <c r="AQ151" s="2">
        <f t="shared" si="14"/>
        <v>0</v>
      </c>
    </row>
    <row r="152" spans="1:43" ht="15" customHeight="1" x14ac:dyDescent="0.25">
      <c r="A152" s="2" t="s">
        <v>217</v>
      </c>
      <c r="B152" s="2" t="s">
        <v>218</v>
      </c>
      <c r="C152" s="2">
        <v>2014</v>
      </c>
      <c r="D152" s="2">
        <v>390.21100000000001</v>
      </c>
      <c r="E152" s="2">
        <v>66.242999999999995</v>
      </c>
      <c r="F152" s="2" t="s">
        <v>598</v>
      </c>
      <c r="G152" s="2" t="s">
        <v>598</v>
      </c>
      <c r="H152" s="2" t="s">
        <v>598</v>
      </c>
      <c r="I152" s="2">
        <v>539.27800000000002</v>
      </c>
      <c r="J152" s="2" t="s">
        <v>598</v>
      </c>
      <c r="K152" s="2">
        <v>3.6549999999999998</v>
      </c>
      <c r="L152" s="2" t="s">
        <v>598</v>
      </c>
      <c r="M152" s="2">
        <v>1.5629999999999999</v>
      </c>
      <c r="N152" s="2" t="s">
        <v>598</v>
      </c>
      <c r="O152" s="2" t="s">
        <v>598</v>
      </c>
      <c r="P152" s="2" t="s">
        <v>598</v>
      </c>
      <c r="Q152" s="2" t="s">
        <v>598</v>
      </c>
      <c r="R152" s="2" t="s">
        <v>598</v>
      </c>
      <c r="S152" s="2" t="s">
        <v>598</v>
      </c>
      <c r="T152" s="2" t="s">
        <v>598</v>
      </c>
      <c r="U152" s="2">
        <v>436.68799999999999</v>
      </c>
      <c r="V152" s="2" t="s">
        <v>8</v>
      </c>
      <c r="W152" s="2" t="s">
        <v>598</v>
      </c>
      <c r="X152" s="2" t="s">
        <v>598</v>
      </c>
      <c r="Y152" s="2" t="s">
        <v>598</v>
      </c>
      <c r="Z152" s="2" t="s">
        <v>598</v>
      </c>
      <c r="AA152" s="2" t="s">
        <v>598</v>
      </c>
      <c r="AB152" s="2" t="s">
        <v>598</v>
      </c>
      <c r="AC152" s="2" t="s">
        <v>598</v>
      </c>
      <c r="AD152" s="2" t="s">
        <v>598</v>
      </c>
      <c r="AE152" s="2" t="s">
        <v>598</v>
      </c>
      <c r="AF152" s="2" t="s">
        <v>598</v>
      </c>
      <c r="AG152" s="2">
        <v>97.372</v>
      </c>
      <c r="AJ152" s="20">
        <f t="shared" si="10"/>
        <v>539.27800000000002</v>
      </c>
      <c r="AK152" s="20"/>
      <c r="AL152" s="20">
        <f t="shared" si="11"/>
        <v>390.21100000000001</v>
      </c>
      <c r="AM152" s="20">
        <f t="shared" si="12"/>
        <v>66.242999999999995</v>
      </c>
      <c r="AN152" s="92">
        <f t="shared" si="13"/>
        <v>0.84641687589703263</v>
      </c>
      <c r="AQ152" s="2">
        <f t="shared" si="14"/>
        <v>441.90600000000001</v>
      </c>
    </row>
    <row r="153" spans="1:43"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T153" s="2" t="s">
        <v>599</v>
      </c>
      <c r="U153" s="2" t="s">
        <v>599</v>
      </c>
      <c r="V153" s="2" t="s">
        <v>599</v>
      </c>
      <c r="W153" s="2" t="s">
        <v>599</v>
      </c>
      <c r="X153" s="2" t="s">
        <v>599</v>
      </c>
      <c r="Y153" s="2" t="s">
        <v>599</v>
      </c>
      <c r="Z153" s="2" t="s">
        <v>599</v>
      </c>
      <c r="AA153" s="2" t="s">
        <v>599</v>
      </c>
      <c r="AB153" s="2" t="s">
        <v>599</v>
      </c>
      <c r="AC153" s="2" t="s">
        <v>599</v>
      </c>
      <c r="AD153" s="2" t="s">
        <v>599</v>
      </c>
      <c r="AE153" s="2" t="s">
        <v>599</v>
      </c>
      <c r="AF153" s="2" t="s">
        <v>599</v>
      </c>
      <c r="AG153" s="2" t="s">
        <v>599</v>
      </c>
      <c r="AJ153" s="20">
        <f t="shared" si="10"/>
        <v>0</v>
      </c>
      <c r="AK153" s="20"/>
      <c r="AL153" s="20">
        <f t="shared" si="11"/>
        <v>0</v>
      </c>
      <c r="AM153" s="20" t="str">
        <f t="shared" si="12"/>
        <v/>
      </c>
      <c r="AN153" s="92" t="str">
        <f t="shared" si="13"/>
        <v/>
      </c>
      <c r="AQ153" s="2">
        <f t="shared" si="14"/>
        <v>0</v>
      </c>
    </row>
    <row r="154" spans="1:43" ht="15" customHeight="1" x14ac:dyDescent="0.25">
      <c r="A154" s="2" t="s">
        <v>221</v>
      </c>
      <c r="B154" s="2" t="s">
        <v>222</v>
      </c>
      <c r="C154" s="2">
        <v>2014</v>
      </c>
      <c r="D154" s="2" t="s">
        <v>598</v>
      </c>
      <c r="E154" s="2" t="s">
        <v>598</v>
      </c>
      <c r="F154" s="2" t="s">
        <v>598</v>
      </c>
      <c r="G154" s="2" t="s">
        <v>598</v>
      </c>
      <c r="H154" s="2" t="s">
        <v>598</v>
      </c>
      <c r="I154" s="2" t="s">
        <v>598</v>
      </c>
      <c r="J154" s="2" t="s">
        <v>598</v>
      </c>
      <c r="K154" s="2" t="s">
        <v>598</v>
      </c>
      <c r="L154" s="2" t="s">
        <v>598</v>
      </c>
      <c r="M154" s="2" t="s">
        <v>598</v>
      </c>
      <c r="N154" s="2" t="s">
        <v>598</v>
      </c>
      <c r="O154" s="2" t="s">
        <v>598</v>
      </c>
      <c r="P154" s="2" t="s">
        <v>598</v>
      </c>
      <c r="Q154" s="2" t="s">
        <v>598</v>
      </c>
      <c r="R154" s="2" t="s">
        <v>598</v>
      </c>
      <c r="S154" s="2" t="s">
        <v>598</v>
      </c>
      <c r="T154" s="2" t="s">
        <v>598</v>
      </c>
      <c r="U154" s="2" t="s">
        <v>598</v>
      </c>
      <c r="V154" s="2" t="s">
        <v>598</v>
      </c>
      <c r="W154" s="2" t="s">
        <v>598</v>
      </c>
      <c r="X154" s="2" t="s">
        <v>598</v>
      </c>
      <c r="Y154" s="2" t="s">
        <v>598</v>
      </c>
      <c r="Z154" s="2" t="s">
        <v>598</v>
      </c>
      <c r="AA154" s="2" t="s">
        <v>598</v>
      </c>
      <c r="AB154" s="2" t="s">
        <v>598</v>
      </c>
      <c r="AC154" s="2" t="s">
        <v>598</v>
      </c>
      <c r="AD154" s="2" t="s">
        <v>598</v>
      </c>
      <c r="AE154" s="2" t="s">
        <v>598</v>
      </c>
      <c r="AF154" s="2" t="s">
        <v>598</v>
      </c>
      <c r="AG154" s="2" t="s">
        <v>598</v>
      </c>
      <c r="AJ154" s="20">
        <f t="shared" si="10"/>
        <v>0</v>
      </c>
      <c r="AK154" s="20"/>
      <c r="AL154" s="20">
        <f t="shared" si="11"/>
        <v>0</v>
      </c>
      <c r="AM154" s="20" t="str">
        <f t="shared" si="12"/>
        <v/>
      </c>
      <c r="AN154" s="92" t="str">
        <f t="shared" si="13"/>
        <v/>
      </c>
      <c r="AQ154" s="2">
        <f t="shared" si="14"/>
        <v>0</v>
      </c>
    </row>
    <row r="155" spans="1:43" ht="15" customHeight="1" x14ac:dyDescent="0.25">
      <c r="A155" s="2" t="s">
        <v>223</v>
      </c>
      <c r="B155" s="2" t="s">
        <v>224</v>
      </c>
      <c r="C155" s="2">
        <v>2014</v>
      </c>
      <c r="D155" s="2">
        <v>514.52</v>
      </c>
      <c r="E155" s="2">
        <v>122.715</v>
      </c>
      <c r="F155" s="2" t="s">
        <v>598</v>
      </c>
      <c r="G155" s="2" t="s">
        <v>598</v>
      </c>
      <c r="H155" s="2" t="s">
        <v>598</v>
      </c>
      <c r="I155" s="2">
        <v>695.05100000000004</v>
      </c>
      <c r="J155" s="2" t="s">
        <v>598</v>
      </c>
      <c r="K155" s="2" t="s">
        <v>598</v>
      </c>
      <c r="L155" s="2" t="s">
        <v>598</v>
      </c>
      <c r="M155" s="2" t="s">
        <v>598</v>
      </c>
      <c r="N155" s="2">
        <v>27.254000000000001</v>
      </c>
      <c r="O155" s="2" t="s">
        <v>598</v>
      </c>
      <c r="P155" s="2">
        <v>203.27799999999999</v>
      </c>
      <c r="Q155" s="2">
        <v>56.506999999999998</v>
      </c>
      <c r="R155" s="2">
        <v>71.745000000000005</v>
      </c>
      <c r="S155" s="2">
        <v>37.533999999999999</v>
      </c>
      <c r="T155" s="2" t="s">
        <v>598</v>
      </c>
      <c r="U155" s="2" t="s">
        <v>598</v>
      </c>
      <c r="V155" s="2" t="s">
        <v>8</v>
      </c>
      <c r="W155" s="2" t="s">
        <v>598</v>
      </c>
      <c r="X155" s="2" t="s">
        <v>598</v>
      </c>
      <c r="Y155" s="2" t="s">
        <v>598</v>
      </c>
      <c r="Z155" s="2">
        <v>181.36500000000001</v>
      </c>
      <c r="AA155" s="2" t="s">
        <v>598</v>
      </c>
      <c r="AB155" s="2" t="s">
        <v>598</v>
      </c>
      <c r="AC155" s="2" t="s">
        <v>598</v>
      </c>
      <c r="AD155" s="2">
        <v>42.768000000000001</v>
      </c>
      <c r="AE155" s="2" t="s">
        <v>598</v>
      </c>
      <c r="AF155" s="2" t="s">
        <v>598</v>
      </c>
      <c r="AG155" s="2">
        <v>74.599999999999994</v>
      </c>
      <c r="AJ155" s="20">
        <f t="shared" si="10"/>
        <v>695.05100000000004</v>
      </c>
      <c r="AK155" s="20"/>
      <c r="AL155" s="20">
        <f t="shared" si="11"/>
        <v>514.52</v>
      </c>
      <c r="AM155" s="20">
        <f t="shared" si="12"/>
        <v>122.715</v>
      </c>
      <c r="AN155" s="92">
        <f t="shared" si="13"/>
        <v>0.91681761482250934</v>
      </c>
      <c r="AQ155" s="2">
        <f t="shared" si="14"/>
        <v>620.45100000000002</v>
      </c>
    </row>
    <row r="156" spans="1:43" ht="15" customHeight="1" x14ac:dyDescent="0.25">
      <c r="A156" s="2" t="s">
        <v>223</v>
      </c>
      <c r="B156" s="2" t="s">
        <v>225</v>
      </c>
      <c r="C156" s="2">
        <v>2014</v>
      </c>
      <c r="D156" s="2" t="s">
        <v>598</v>
      </c>
      <c r="E156" s="2" t="s">
        <v>598</v>
      </c>
      <c r="F156" s="2" t="s">
        <v>598</v>
      </c>
      <c r="G156" s="2" t="s">
        <v>598</v>
      </c>
      <c r="H156" s="2" t="s">
        <v>598</v>
      </c>
      <c r="I156" s="2" t="s">
        <v>598</v>
      </c>
      <c r="J156" s="2" t="s">
        <v>598</v>
      </c>
      <c r="K156" s="2" t="s">
        <v>598</v>
      </c>
      <c r="L156" s="2" t="s">
        <v>598</v>
      </c>
      <c r="M156" s="2" t="s">
        <v>598</v>
      </c>
      <c r="N156" s="2" t="s">
        <v>598</v>
      </c>
      <c r="O156" s="2" t="s">
        <v>598</v>
      </c>
      <c r="P156" s="2" t="s">
        <v>598</v>
      </c>
      <c r="Q156" s="2" t="s">
        <v>598</v>
      </c>
      <c r="R156" s="2" t="s">
        <v>598</v>
      </c>
      <c r="S156" s="2" t="s">
        <v>598</v>
      </c>
      <c r="T156" s="2" t="s">
        <v>598</v>
      </c>
      <c r="U156" s="2" t="s">
        <v>598</v>
      </c>
      <c r="V156" s="2" t="s">
        <v>598</v>
      </c>
      <c r="W156" s="2" t="s">
        <v>598</v>
      </c>
      <c r="X156" s="2" t="s">
        <v>598</v>
      </c>
      <c r="Y156" s="2" t="s">
        <v>598</v>
      </c>
      <c r="Z156" s="2" t="s">
        <v>598</v>
      </c>
      <c r="AA156" s="2" t="s">
        <v>598</v>
      </c>
      <c r="AB156" s="2" t="s">
        <v>598</v>
      </c>
      <c r="AC156" s="2" t="s">
        <v>598</v>
      </c>
      <c r="AD156" s="2" t="s">
        <v>598</v>
      </c>
      <c r="AE156" s="2" t="s">
        <v>598</v>
      </c>
      <c r="AF156" s="2" t="s">
        <v>598</v>
      </c>
      <c r="AG156" s="2" t="s">
        <v>598</v>
      </c>
      <c r="AJ156" s="20">
        <f t="shared" si="10"/>
        <v>0</v>
      </c>
      <c r="AK156" s="20"/>
      <c r="AL156" s="20">
        <f t="shared" si="11"/>
        <v>0</v>
      </c>
      <c r="AM156" s="20" t="str">
        <f t="shared" si="12"/>
        <v/>
      </c>
      <c r="AN156" s="92" t="str">
        <f t="shared" si="13"/>
        <v/>
      </c>
      <c r="AQ156" s="2">
        <f t="shared" si="14"/>
        <v>0</v>
      </c>
    </row>
    <row r="157" spans="1:43" ht="15" customHeight="1" x14ac:dyDescent="0.25">
      <c r="A157" s="2" t="s">
        <v>226</v>
      </c>
      <c r="B157" s="2" t="s">
        <v>227</v>
      </c>
      <c r="C157" s="2">
        <v>2014</v>
      </c>
      <c r="D157" s="2" t="s">
        <v>598</v>
      </c>
      <c r="E157" s="2" t="s">
        <v>598</v>
      </c>
      <c r="F157" s="2" t="s">
        <v>598</v>
      </c>
      <c r="G157" s="2" t="s">
        <v>598</v>
      </c>
      <c r="H157" s="2" t="s">
        <v>598</v>
      </c>
      <c r="I157" s="2" t="s">
        <v>598</v>
      </c>
      <c r="J157" s="2" t="s">
        <v>598</v>
      </c>
      <c r="K157" s="2" t="s">
        <v>598</v>
      </c>
      <c r="L157" s="2" t="s">
        <v>598</v>
      </c>
      <c r="M157" s="2" t="s">
        <v>598</v>
      </c>
      <c r="N157" s="2" t="s">
        <v>598</v>
      </c>
      <c r="O157" s="2" t="s">
        <v>598</v>
      </c>
      <c r="P157" s="2" t="s">
        <v>598</v>
      </c>
      <c r="Q157" s="2" t="s">
        <v>598</v>
      </c>
      <c r="R157" s="2" t="s">
        <v>598</v>
      </c>
      <c r="S157" s="2" t="s">
        <v>598</v>
      </c>
      <c r="T157" s="2" t="s">
        <v>598</v>
      </c>
      <c r="U157" s="2" t="s">
        <v>598</v>
      </c>
      <c r="V157" s="2" t="s">
        <v>598</v>
      </c>
      <c r="W157" s="2" t="s">
        <v>598</v>
      </c>
      <c r="X157" s="2" t="s">
        <v>598</v>
      </c>
      <c r="Y157" s="2" t="s">
        <v>598</v>
      </c>
      <c r="Z157" s="2" t="s">
        <v>598</v>
      </c>
      <c r="AA157" s="2" t="s">
        <v>598</v>
      </c>
      <c r="AB157" s="2" t="s">
        <v>598</v>
      </c>
      <c r="AC157" s="2" t="s">
        <v>598</v>
      </c>
      <c r="AD157" s="2" t="s">
        <v>598</v>
      </c>
      <c r="AE157" s="2" t="s">
        <v>598</v>
      </c>
      <c r="AF157" s="2" t="s">
        <v>598</v>
      </c>
      <c r="AG157" s="2" t="s">
        <v>598</v>
      </c>
      <c r="AJ157" s="20">
        <f t="shared" si="10"/>
        <v>0</v>
      </c>
      <c r="AK157" s="20"/>
      <c r="AL157" s="20">
        <f t="shared" si="11"/>
        <v>0</v>
      </c>
      <c r="AM157" s="20" t="str">
        <f t="shared" si="12"/>
        <v/>
      </c>
      <c r="AN157" s="92" t="str">
        <f t="shared" si="13"/>
        <v/>
      </c>
      <c r="AQ157" s="2">
        <f t="shared" si="14"/>
        <v>0</v>
      </c>
    </row>
    <row r="158" spans="1:43" ht="15" customHeight="1" x14ac:dyDescent="0.25">
      <c r="A158" s="2" t="s">
        <v>228</v>
      </c>
      <c r="B158" s="2" t="s">
        <v>229</v>
      </c>
      <c r="C158" s="2">
        <v>2014</v>
      </c>
      <c r="D158" s="2" t="s">
        <v>598</v>
      </c>
      <c r="E158" s="2" t="s">
        <v>598</v>
      </c>
      <c r="F158" s="2" t="s">
        <v>598</v>
      </c>
      <c r="G158" s="2" t="s">
        <v>598</v>
      </c>
      <c r="H158" s="2" t="s">
        <v>598</v>
      </c>
      <c r="I158" s="2" t="s">
        <v>598</v>
      </c>
      <c r="J158" s="2" t="s">
        <v>598</v>
      </c>
      <c r="K158" s="2" t="s">
        <v>598</v>
      </c>
      <c r="L158" s="2" t="s">
        <v>598</v>
      </c>
      <c r="M158" s="2" t="s">
        <v>598</v>
      </c>
      <c r="N158" s="2" t="s">
        <v>598</v>
      </c>
      <c r="O158" s="2" t="s">
        <v>598</v>
      </c>
      <c r="P158" s="2" t="s">
        <v>598</v>
      </c>
      <c r="Q158" s="2" t="s">
        <v>598</v>
      </c>
      <c r="R158" s="2" t="s">
        <v>598</v>
      </c>
      <c r="S158" s="2" t="s">
        <v>598</v>
      </c>
      <c r="T158" s="2" t="s">
        <v>598</v>
      </c>
      <c r="U158" s="2" t="s">
        <v>598</v>
      </c>
      <c r="V158" s="2" t="s">
        <v>598</v>
      </c>
      <c r="W158" s="2" t="s">
        <v>598</v>
      </c>
      <c r="X158" s="2" t="s">
        <v>598</v>
      </c>
      <c r="Y158" s="2" t="s">
        <v>598</v>
      </c>
      <c r="Z158" s="2" t="s">
        <v>598</v>
      </c>
      <c r="AA158" s="2" t="s">
        <v>598</v>
      </c>
      <c r="AB158" s="2" t="s">
        <v>598</v>
      </c>
      <c r="AC158" s="2" t="s">
        <v>598</v>
      </c>
      <c r="AD158" s="2" t="s">
        <v>598</v>
      </c>
      <c r="AE158" s="2" t="s">
        <v>598</v>
      </c>
      <c r="AF158" s="2" t="s">
        <v>598</v>
      </c>
      <c r="AG158" s="2" t="s">
        <v>598</v>
      </c>
      <c r="AJ158" s="20">
        <f t="shared" si="10"/>
        <v>0</v>
      </c>
      <c r="AK158" s="20"/>
      <c r="AL158" s="20">
        <f t="shared" si="11"/>
        <v>0</v>
      </c>
      <c r="AM158" s="20" t="str">
        <f t="shared" si="12"/>
        <v/>
      </c>
      <c r="AN158" s="92" t="str">
        <f t="shared" si="13"/>
        <v/>
      </c>
      <c r="AQ158" s="2">
        <f t="shared" si="14"/>
        <v>0</v>
      </c>
    </row>
    <row r="159" spans="1:43" ht="15" customHeight="1" x14ac:dyDescent="0.25">
      <c r="A159" s="2" t="s">
        <v>228</v>
      </c>
      <c r="B159" s="2" t="s">
        <v>230</v>
      </c>
      <c r="C159" s="2">
        <v>2014</v>
      </c>
      <c r="D159" s="2" t="s">
        <v>598</v>
      </c>
      <c r="E159" s="2" t="s">
        <v>598</v>
      </c>
      <c r="F159" s="2" t="s">
        <v>598</v>
      </c>
      <c r="G159" s="2" t="s">
        <v>598</v>
      </c>
      <c r="H159" s="2" t="s">
        <v>598</v>
      </c>
      <c r="I159" s="2" t="s">
        <v>598</v>
      </c>
      <c r="J159" s="2" t="s">
        <v>598</v>
      </c>
      <c r="K159" s="2" t="s">
        <v>598</v>
      </c>
      <c r="L159" s="2" t="s">
        <v>598</v>
      </c>
      <c r="M159" s="2" t="s">
        <v>598</v>
      </c>
      <c r="N159" s="2" t="s">
        <v>598</v>
      </c>
      <c r="O159" s="2" t="s">
        <v>598</v>
      </c>
      <c r="P159" s="2" t="s">
        <v>598</v>
      </c>
      <c r="Q159" s="2" t="s">
        <v>598</v>
      </c>
      <c r="R159" s="2" t="s">
        <v>598</v>
      </c>
      <c r="S159" s="2" t="s">
        <v>598</v>
      </c>
      <c r="T159" s="2" t="s">
        <v>598</v>
      </c>
      <c r="U159" s="2" t="s">
        <v>598</v>
      </c>
      <c r="V159" s="2" t="s">
        <v>598</v>
      </c>
      <c r="W159" s="2" t="s">
        <v>598</v>
      </c>
      <c r="X159" s="2" t="s">
        <v>598</v>
      </c>
      <c r="Y159" s="2" t="s">
        <v>598</v>
      </c>
      <c r="Z159" s="2" t="s">
        <v>598</v>
      </c>
      <c r="AA159" s="2" t="s">
        <v>598</v>
      </c>
      <c r="AB159" s="2" t="s">
        <v>598</v>
      </c>
      <c r="AC159" s="2" t="s">
        <v>598</v>
      </c>
      <c r="AD159" s="2" t="s">
        <v>598</v>
      </c>
      <c r="AE159" s="2" t="s">
        <v>598</v>
      </c>
      <c r="AF159" s="2" t="s">
        <v>598</v>
      </c>
      <c r="AG159" s="2" t="s">
        <v>598</v>
      </c>
      <c r="AJ159" s="20">
        <f t="shared" si="10"/>
        <v>0</v>
      </c>
      <c r="AK159" s="20"/>
      <c r="AL159" s="20">
        <f t="shared" si="11"/>
        <v>0</v>
      </c>
      <c r="AM159" s="20" t="str">
        <f t="shared" si="12"/>
        <v/>
      </c>
      <c r="AN159" s="92" t="str">
        <f t="shared" si="13"/>
        <v/>
      </c>
      <c r="AQ159" s="2">
        <f t="shared" si="14"/>
        <v>0</v>
      </c>
    </row>
    <row r="160" spans="1:43" ht="15" customHeight="1" x14ac:dyDescent="0.25">
      <c r="A160" s="2" t="s">
        <v>228</v>
      </c>
      <c r="B160" s="2" t="s">
        <v>231</v>
      </c>
      <c r="C160" s="2">
        <v>2014</v>
      </c>
      <c r="D160" s="2" t="s">
        <v>598</v>
      </c>
      <c r="E160" s="2" t="s">
        <v>598</v>
      </c>
      <c r="F160" s="2" t="s">
        <v>598</v>
      </c>
      <c r="G160" s="2" t="s">
        <v>598</v>
      </c>
      <c r="H160" s="2" t="s">
        <v>598</v>
      </c>
      <c r="I160" s="2" t="s">
        <v>598</v>
      </c>
      <c r="J160" s="2" t="s">
        <v>598</v>
      </c>
      <c r="K160" s="2" t="s">
        <v>598</v>
      </c>
      <c r="L160" s="2" t="s">
        <v>598</v>
      </c>
      <c r="M160" s="2" t="s">
        <v>598</v>
      </c>
      <c r="N160" s="2" t="s">
        <v>598</v>
      </c>
      <c r="O160" s="2" t="s">
        <v>598</v>
      </c>
      <c r="P160" s="2" t="s">
        <v>598</v>
      </c>
      <c r="Q160" s="2" t="s">
        <v>598</v>
      </c>
      <c r="R160" s="2" t="s">
        <v>598</v>
      </c>
      <c r="S160" s="2" t="s">
        <v>598</v>
      </c>
      <c r="T160" s="2" t="s">
        <v>598</v>
      </c>
      <c r="U160" s="2" t="s">
        <v>598</v>
      </c>
      <c r="V160" s="2" t="s">
        <v>598</v>
      </c>
      <c r="W160" s="2" t="s">
        <v>598</v>
      </c>
      <c r="X160" s="2" t="s">
        <v>598</v>
      </c>
      <c r="Y160" s="2" t="s">
        <v>598</v>
      </c>
      <c r="Z160" s="2" t="s">
        <v>598</v>
      </c>
      <c r="AA160" s="2" t="s">
        <v>598</v>
      </c>
      <c r="AB160" s="2" t="s">
        <v>598</v>
      </c>
      <c r="AC160" s="2" t="s">
        <v>598</v>
      </c>
      <c r="AD160" s="2" t="s">
        <v>598</v>
      </c>
      <c r="AE160" s="2" t="s">
        <v>598</v>
      </c>
      <c r="AF160" s="2" t="s">
        <v>598</v>
      </c>
      <c r="AG160" s="2" t="s">
        <v>598</v>
      </c>
      <c r="AJ160" s="20">
        <f t="shared" si="10"/>
        <v>0</v>
      </c>
      <c r="AK160" s="20"/>
      <c r="AL160" s="20">
        <f t="shared" si="11"/>
        <v>0</v>
      </c>
      <c r="AM160" s="20" t="str">
        <f t="shared" si="12"/>
        <v/>
      </c>
      <c r="AN160" s="92" t="str">
        <f t="shared" si="13"/>
        <v/>
      </c>
      <c r="AQ160" s="2">
        <f t="shared" si="14"/>
        <v>0</v>
      </c>
    </row>
    <row r="161" spans="1:43" ht="15" customHeight="1" x14ac:dyDescent="0.25">
      <c r="A161" s="2" t="s">
        <v>228</v>
      </c>
      <c r="B161" s="2" t="s">
        <v>232</v>
      </c>
      <c r="C161" s="2">
        <v>2014</v>
      </c>
      <c r="D161" s="2">
        <v>66.099999999999994</v>
      </c>
      <c r="E161" s="2">
        <v>7.25</v>
      </c>
      <c r="F161" s="2" t="s">
        <v>598</v>
      </c>
      <c r="G161" s="2" t="s">
        <v>598</v>
      </c>
      <c r="H161" s="2" t="s">
        <v>598</v>
      </c>
      <c r="I161" s="2">
        <v>98.5</v>
      </c>
      <c r="J161" s="2" t="s">
        <v>598</v>
      </c>
      <c r="K161" s="2" t="s">
        <v>598</v>
      </c>
      <c r="L161" s="2" t="s">
        <v>598</v>
      </c>
      <c r="M161" s="2" t="s">
        <v>598</v>
      </c>
      <c r="N161" s="2" t="s">
        <v>598</v>
      </c>
      <c r="O161" s="2" t="s">
        <v>598</v>
      </c>
      <c r="P161" s="2">
        <v>49.2</v>
      </c>
      <c r="Q161" s="2">
        <v>29.5</v>
      </c>
      <c r="R161" s="2">
        <v>19.8</v>
      </c>
      <c r="S161" s="2" t="s">
        <v>598</v>
      </c>
      <c r="T161" s="2" t="s">
        <v>598</v>
      </c>
      <c r="U161" s="2" t="s">
        <v>598</v>
      </c>
      <c r="V161" s="2" t="s">
        <v>8</v>
      </c>
      <c r="W161" s="2" t="s">
        <v>598</v>
      </c>
      <c r="X161" s="2" t="s">
        <v>598</v>
      </c>
      <c r="Y161" s="2" t="s">
        <v>598</v>
      </c>
      <c r="Z161" s="2" t="s">
        <v>598</v>
      </c>
      <c r="AA161" s="2" t="s">
        <v>598</v>
      </c>
      <c r="AB161" s="2" t="s">
        <v>598</v>
      </c>
      <c r="AC161" s="2" t="s">
        <v>598</v>
      </c>
      <c r="AD161" s="2" t="s">
        <v>598</v>
      </c>
      <c r="AE161" s="2" t="s">
        <v>598</v>
      </c>
      <c r="AF161" s="2" t="s">
        <v>598</v>
      </c>
      <c r="AG161" s="2" t="s">
        <v>598</v>
      </c>
      <c r="AJ161" s="20">
        <f t="shared" si="10"/>
        <v>98.5</v>
      </c>
      <c r="AK161" s="20"/>
      <c r="AL161" s="20">
        <f t="shared" si="11"/>
        <v>66.099999999999994</v>
      </c>
      <c r="AM161" s="20">
        <f t="shared" si="12"/>
        <v>7.25</v>
      </c>
      <c r="AN161" s="92">
        <f t="shared" si="13"/>
        <v>0.74467005076142123</v>
      </c>
      <c r="AQ161" s="2">
        <f t="shared" si="14"/>
        <v>98.5</v>
      </c>
    </row>
    <row r="162" spans="1:43" ht="15" customHeight="1" x14ac:dyDescent="0.25">
      <c r="A162" s="2" t="s">
        <v>233</v>
      </c>
      <c r="B162" s="2" t="s">
        <v>234</v>
      </c>
      <c r="C162" s="2">
        <v>2014</v>
      </c>
      <c r="D162" s="2" t="s">
        <v>598</v>
      </c>
      <c r="E162" s="2" t="s">
        <v>598</v>
      </c>
      <c r="F162" s="2" t="s">
        <v>598</v>
      </c>
      <c r="G162" s="2" t="s">
        <v>598</v>
      </c>
      <c r="H162" s="2" t="s">
        <v>598</v>
      </c>
      <c r="I162" s="2" t="s">
        <v>598</v>
      </c>
      <c r="J162" s="2" t="s">
        <v>598</v>
      </c>
      <c r="K162" s="2" t="s">
        <v>598</v>
      </c>
      <c r="L162" s="2" t="s">
        <v>598</v>
      </c>
      <c r="M162" s="2" t="s">
        <v>598</v>
      </c>
      <c r="N162" s="2" t="s">
        <v>598</v>
      </c>
      <c r="O162" s="2" t="s">
        <v>598</v>
      </c>
      <c r="P162" s="2" t="s">
        <v>598</v>
      </c>
      <c r="Q162" s="2" t="s">
        <v>598</v>
      </c>
      <c r="R162" s="2" t="s">
        <v>598</v>
      </c>
      <c r="S162" s="2" t="s">
        <v>598</v>
      </c>
      <c r="T162" s="2" t="s">
        <v>598</v>
      </c>
      <c r="U162" s="2" t="s">
        <v>598</v>
      </c>
      <c r="V162" s="2" t="s">
        <v>598</v>
      </c>
      <c r="W162" s="2" t="s">
        <v>598</v>
      </c>
      <c r="X162" s="2" t="s">
        <v>598</v>
      </c>
      <c r="Y162" s="2" t="s">
        <v>598</v>
      </c>
      <c r="Z162" s="2" t="s">
        <v>598</v>
      </c>
      <c r="AA162" s="2" t="s">
        <v>598</v>
      </c>
      <c r="AB162" s="2" t="s">
        <v>598</v>
      </c>
      <c r="AC162" s="2" t="s">
        <v>598</v>
      </c>
      <c r="AD162" s="2" t="s">
        <v>598</v>
      </c>
      <c r="AE162" s="2" t="s">
        <v>598</v>
      </c>
      <c r="AF162" s="2" t="s">
        <v>598</v>
      </c>
      <c r="AG162" s="2" t="s">
        <v>598</v>
      </c>
      <c r="AJ162" s="20">
        <f t="shared" si="10"/>
        <v>0</v>
      </c>
      <c r="AK162" s="20"/>
      <c r="AL162" s="20">
        <f t="shared" si="11"/>
        <v>0</v>
      </c>
      <c r="AM162" s="20" t="str">
        <f t="shared" si="12"/>
        <v/>
      </c>
      <c r="AN162" s="92" t="str">
        <f t="shared" si="13"/>
        <v/>
      </c>
      <c r="AQ162" s="2">
        <f t="shared" si="14"/>
        <v>0</v>
      </c>
    </row>
    <row r="163" spans="1:43" ht="15" customHeight="1" x14ac:dyDescent="0.25">
      <c r="A163" s="2" t="s">
        <v>233</v>
      </c>
      <c r="B163" s="2" t="s">
        <v>235</v>
      </c>
      <c r="C163" s="2">
        <v>2014</v>
      </c>
      <c r="D163" s="2" t="s">
        <v>598</v>
      </c>
      <c r="E163" s="2" t="s">
        <v>598</v>
      </c>
      <c r="F163" s="2" t="s">
        <v>598</v>
      </c>
      <c r="G163" s="2" t="s">
        <v>598</v>
      </c>
      <c r="H163" s="2" t="s">
        <v>598</v>
      </c>
      <c r="I163" s="2" t="s">
        <v>598</v>
      </c>
      <c r="J163" s="2" t="s">
        <v>598</v>
      </c>
      <c r="K163" s="2" t="s">
        <v>598</v>
      </c>
      <c r="L163" s="2" t="s">
        <v>598</v>
      </c>
      <c r="M163" s="2" t="s">
        <v>598</v>
      </c>
      <c r="N163" s="2" t="s">
        <v>598</v>
      </c>
      <c r="O163" s="2" t="s">
        <v>598</v>
      </c>
      <c r="P163" s="2" t="s">
        <v>598</v>
      </c>
      <c r="Q163" s="2" t="s">
        <v>598</v>
      </c>
      <c r="R163" s="2" t="s">
        <v>598</v>
      </c>
      <c r="S163" s="2" t="s">
        <v>598</v>
      </c>
      <c r="T163" s="2" t="s">
        <v>598</v>
      </c>
      <c r="U163" s="2" t="s">
        <v>598</v>
      </c>
      <c r="V163" s="2" t="s">
        <v>598</v>
      </c>
      <c r="W163" s="2" t="s">
        <v>598</v>
      </c>
      <c r="X163" s="2" t="s">
        <v>598</v>
      </c>
      <c r="Y163" s="2" t="s">
        <v>598</v>
      </c>
      <c r="Z163" s="2" t="s">
        <v>598</v>
      </c>
      <c r="AA163" s="2" t="s">
        <v>598</v>
      </c>
      <c r="AB163" s="2" t="s">
        <v>598</v>
      </c>
      <c r="AC163" s="2" t="s">
        <v>598</v>
      </c>
      <c r="AD163" s="2" t="s">
        <v>598</v>
      </c>
      <c r="AE163" s="2" t="s">
        <v>598</v>
      </c>
      <c r="AF163" s="2" t="s">
        <v>598</v>
      </c>
      <c r="AG163" s="2" t="s">
        <v>598</v>
      </c>
      <c r="AJ163" s="20">
        <f t="shared" si="10"/>
        <v>0</v>
      </c>
      <c r="AK163" s="20"/>
      <c r="AL163" s="20">
        <f t="shared" si="11"/>
        <v>0</v>
      </c>
      <c r="AM163" s="20" t="str">
        <f t="shared" si="12"/>
        <v/>
      </c>
      <c r="AN163" s="92" t="str">
        <f t="shared" si="13"/>
        <v/>
      </c>
      <c r="AQ163" s="2">
        <f t="shared" si="14"/>
        <v>0</v>
      </c>
    </row>
    <row r="164" spans="1:43" ht="15" customHeight="1" x14ac:dyDescent="0.25">
      <c r="A164" s="2" t="s">
        <v>236</v>
      </c>
      <c r="B164" s="2" t="s">
        <v>237</v>
      </c>
      <c r="C164" s="2">
        <v>2014</v>
      </c>
      <c r="D164" s="2">
        <v>140.59200000000001</v>
      </c>
      <c r="E164" s="2">
        <v>42.389000000000003</v>
      </c>
      <c r="F164" s="2" t="s">
        <v>598</v>
      </c>
      <c r="G164" s="2" t="s">
        <v>598</v>
      </c>
      <c r="H164" s="2" t="s">
        <v>598</v>
      </c>
      <c r="I164" s="2">
        <v>243.73099999999999</v>
      </c>
      <c r="J164" s="2" t="s">
        <v>598</v>
      </c>
      <c r="K164" s="2">
        <v>0.75600000000000001</v>
      </c>
      <c r="L164" s="2" t="s">
        <v>598</v>
      </c>
      <c r="M164" s="2" t="s">
        <v>598</v>
      </c>
      <c r="N164" s="2" t="s">
        <v>598</v>
      </c>
      <c r="O164" s="2" t="s">
        <v>598</v>
      </c>
      <c r="P164" s="2" t="s">
        <v>598</v>
      </c>
      <c r="Q164" s="2" t="s">
        <v>598</v>
      </c>
      <c r="R164" s="2" t="s">
        <v>598</v>
      </c>
      <c r="S164" s="2" t="s">
        <v>598</v>
      </c>
      <c r="T164" s="2" t="s">
        <v>598</v>
      </c>
      <c r="U164" s="2" t="s">
        <v>598</v>
      </c>
      <c r="V164" s="2" t="s">
        <v>8</v>
      </c>
      <c r="W164" s="2" t="s">
        <v>598</v>
      </c>
      <c r="X164" s="2" t="s">
        <v>598</v>
      </c>
      <c r="Y164" s="2" t="s">
        <v>598</v>
      </c>
      <c r="Z164" s="2">
        <v>57.698</v>
      </c>
      <c r="AA164" s="2" t="s">
        <v>598</v>
      </c>
      <c r="AB164" s="2" t="s">
        <v>598</v>
      </c>
      <c r="AC164" s="2" t="s">
        <v>598</v>
      </c>
      <c r="AD164" s="2" t="s">
        <v>598</v>
      </c>
      <c r="AE164" s="2">
        <v>167.09700000000001</v>
      </c>
      <c r="AF164" s="2" t="s">
        <v>598</v>
      </c>
      <c r="AG164" s="2">
        <v>18.18</v>
      </c>
      <c r="AJ164" s="20">
        <f t="shared" si="10"/>
        <v>243.73100000000002</v>
      </c>
      <c r="AK164" s="20"/>
      <c r="AL164" s="20">
        <f t="shared" si="11"/>
        <v>140.59200000000001</v>
      </c>
      <c r="AM164" s="20">
        <f t="shared" si="12"/>
        <v>42.389000000000003</v>
      </c>
      <c r="AN164" s="92">
        <f t="shared" si="13"/>
        <v>0.75074980203585107</v>
      </c>
      <c r="AQ164" s="2">
        <f t="shared" si="14"/>
        <v>225.55100000000002</v>
      </c>
    </row>
    <row r="165" spans="1:43" ht="15" customHeight="1" x14ac:dyDescent="0.25">
      <c r="A165" s="2" t="s">
        <v>238</v>
      </c>
      <c r="B165" s="2" t="s">
        <v>239</v>
      </c>
      <c r="C165" s="2">
        <v>2014</v>
      </c>
      <c r="D165" s="2" t="s">
        <v>598</v>
      </c>
      <c r="E165" s="2" t="s">
        <v>598</v>
      </c>
      <c r="F165" s="2" t="s">
        <v>598</v>
      </c>
      <c r="G165" s="2" t="s">
        <v>598</v>
      </c>
      <c r="H165" s="2" t="s">
        <v>598</v>
      </c>
      <c r="I165" s="2" t="s">
        <v>598</v>
      </c>
      <c r="J165" s="2" t="s">
        <v>598</v>
      </c>
      <c r="K165" s="2" t="s">
        <v>598</v>
      </c>
      <c r="L165" s="2" t="s">
        <v>598</v>
      </c>
      <c r="M165" s="2" t="s">
        <v>598</v>
      </c>
      <c r="N165" s="2" t="s">
        <v>598</v>
      </c>
      <c r="O165" s="2" t="s">
        <v>598</v>
      </c>
      <c r="P165" s="2" t="s">
        <v>598</v>
      </c>
      <c r="Q165" s="2" t="s">
        <v>598</v>
      </c>
      <c r="R165" s="2" t="s">
        <v>598</v>
      </c>
      <c r="S165" s="2" t="s">
        <v>598</v>
      </c>
      <c r="T165" s="2" t="s">
        <v>598</v>
      </c>
      <c r="U165" s="2" t="s">
        <v>598</v>
      </c>
      <c r="V165" s="2" t="s">
        <v>598</v>
      </c>
      <c r="W165" s="2" t="s">
        <v>598</v>
      </c>
      <c r="X165" s="2" t="s">
        <v>598</v>
      </c>
      <c r="Y165" s="2" t="s">
        <v>598</v>
      </c>
      <c r="Z165" s="2" t="s">
        <v>598</v>
      </c>
      <c r="AA165" s="2" t="s">
        <v>598</v>
      </c>
      <c r="AB165" s="2" t="s">
        <v>598</v>
      </c>
      <c r="AC165" s="2" t="s">
        <v>598</v>
      </c>
      <c r="AD165" s="2" t="s">
        <v>598</v>
      </c>
      <c r="AE165" s="2" t="s">
        <v>598</v>
      </c>
      <c r="AF165" s="2" t="s">
        <v>598</v>
      </c>
      <c r="AG165" s="2" t="s">
        <v>598</v>
      </c>
      <c r="AJ165" s="20">
        <f t="shared" si="10"/>
        <v>0</v>
      </c>
      <c r="AK165" s="20"/>
      <c r="AL165" s="20">
        <f t="shared" si="11"/>
        <v>0</v>
      </c>
      <c r="AM165" s="20" t="str">
        <f t="shared" si="12"/>
        <v/>
      </c>
      <c r="AN165" s="92" t="str">
        <f t="shared" si="13"/>
        <v/>
      </c>
      <c r="AQ165" s="2">
        <f t="shared" si="14"/>
        <v>0</v>
      </c>
    </row>
    <row r="166" spans="1:43" ht="15" customHeight="1" x14ac:dyDescent="0.25">
      <c r="A166" s="2" t="s">
        <v>238</v>
      </c>
      <c r="B166" s="2" t="s">
        <v>240</v>
      </c>
      <c r="C166" s="2">
        <v>2014</v>
      </c>
      <c r="D166" s="2" t="s">
        <v>598</v>
      </c>
      <c r="E166" s="2" t="s">
        <v>598</v>
      </c>
      <c r="F166" s="2" t="s">
        <v>598</v>
      </c>
      <c r="G166" s="2" t="s">
        <v>598</v>
      </c>
      <c r="H166" s="2" t="s">
        <v>598</v>
      </c>
      <c r="I166" s="2" t="s">
        <v>598</v>
      </c>
      <c r="J166" s="2" t="s">
        <v>598</v>
      </c>
      <c r="K166" s="2" t="s">
        <v>598</v>
      </c>
      <c r="L166" s="2" t="s">
        <v>598</v>
      </c>
      <c r="M166" s="2" t="s">
        <v>598</v>
      </c>
      <c r="N166" s="2" t="s">
        <v>598</v>
      </c>
      <c r="O166" s="2" t="s">
        <v>598</v>
      </c>
      <c r="P166" s="2" t="s">
        <v>598</v>
      </c>
      <c r="Q166" s="2" t="s">
        <v>598</v>
      </c>
      <c r="R166" s="2" t="s">
        <v>598</v>
      </c>
      <c r="S166" s="2" t="s">
        <v>598</v>
      </c>
      <c r="T166" s="2" t="s">
        <v>598</v>
      </c>
      <c r="U166" s="2" t="s">
        <v>598</v>
      </c>
      <c r="V166" s="2" t="s">
        <v>598</v>
      </c>
      <c r="W166" s="2" t="s">
        <v>598</v>
      </c>
      <c r="X166" s="2" t="s">
        <v>598</v>
      </c>
      <c r="Y166" s="2" t="s">
        <v>598</v>
      </c>
      <c r="Z166" s="2" t="s">
        <v>598</v>
      </c>
      <c r="AA166" s="2" t="s">
        <v>598</v>
      </c>
      <c r="AB166" s="2" t="s">
        <v>598</v>
      </c>
      <c r="AC166" s="2" t="s">
        <v>598</v>
      </c>
      <c r="AD166" s="2" t="s">
        <v>598</v>
      </c>
      <c r="AE166" s="2" t="s">
        <v>598</v>
      </c>
      <c r="AF166" s="2" t="s">
        <v>598</v>
      </c>
      <c r="AG166" s="2" t="s">
        <v>598</v>
      </c>
      <c r="AJ166" s="20">
        <f t="shared" si="10"/>
        <v>0</v>
      </c>
      <c r="AK166" s="20"/>
      <c r="AL166" s="20">
        <f t="shared" si="11"/>
        <v>0</v>
      </c>
      <c r="AM166" s="20" t="str">
        <f t="shared" si="12"/>
        <v/>
      </c>
      <c r="AN166" s="92" t="str">
        <f t="shared" si="13"/>
        <v/>
      </c>
      <c r="AQ166" s="2">
        <f t="shared" si="14"/>
        <v>0</v>
      </c>
    </row>
    <row r="167" spans="1:43" ht="15" customHeight="1" x14ac:dyDescent="0.25">
      <c r="A167" s="2" t="s">
        <v>238</v>
      </c>
      <c r="B167" s="2" t="s">
        <v>241</v>
      </c>
      <c r="C167" s="2">
        <v>2014</v>
      </c>
      <c r="D167" s="2" t="s">
        <v>598</v>
      </c>
      <c r="E167" s="2" t="s">
        <v>598</v>
      </c>
      <c r="F167" s="2" t="s">
        <v>598</v>
      </c>
      <c r="G167" s="2" t="s">
        <v>598</v>
      </c>
      <c r="H167" s="2" t="s">
        <v>598</v>
      </c>
      <c r="I167" s="2" t="s">
        <v>598</v>
      </c>
      <c r="J167" s="2" t="s">
        <v>598</v>
      </c>
      <c r="K167" s="2" t="s">
        <v>598</v>
      </c>
      <c r="L167" s="2" t="s">
        <v>598</v>
      </c>
      <c r="M167" s="2" t="s">
        <v>598</v>
      </c>
      <c r="N167" s="2" t="s">
        <v>598</v>
      </c>
      <c r="O167" s="2" t="s">
        <v>598</v>
      </c>
      <c r="P167" s="2" t="s">
        <v>598</v>
      </c>
      <c r="Q167" s="2" t="s">
        <v>598</v>
      </c>
      <c r="R167" s="2" t="s">
        <v>598</v>
      </c>
      <c r="S167" s="2" t="s">
        <v>598</v>
      </c>
      <c r="T167" s="2" t="s">
        <v>598</v>
      </c>
      <c r="U167" s="2" t="s">
        <v>598</v>
      </c>
      <c r="V167" s="2" t="s">
        <v>598</v>
      </c>
      <c r="W167" s="2" t="s">
        <v>598</v>
      </c>
      <c r="X167" s="2" t="s">
        <v>598</v>
      </c>
      <c r="Y167" s="2" t="s">
        <v>598</v>
      </c>
      <c r="Z167" s="2" t="s">
        <v>598</v>
      </c>
      <c r="AA167" s="2" t="s">
        <v>598</v>
      </c>
      <c r="AB167" s="2" t="s">
        <v>598</v>
      </c>
      <c r="AC167" s="2" t="s">
        <v>598</v>
      </c>
      <c r="AD167" s="2" t="s">
        <v>598</v>
      </c>
      <c r="AE167" s="2" t="s">
        <v>598</v>
      </c>
      <c r="AF167" s="2" t="s">
        <v>598</v>
      </c>
      <c r="AG167" s="2" t="s">
        <v>598</v>
      </c>
      <c r="AJ167" s="20">
        <f t="shared" si="10"/>
        <v>0</v>
      </c>
      <c r="AK167" s="20"/>
      <c r="AL167" s="20">
        <f t="shared" si="11"/>
        <v>0</v>
      </c>
      <c r="AM167" s="20" t="str">
        <f t="shared" si="12"/>
        <v/>
      </c>
      <c r="AN167" s="92" t="str">
        <f t="shared" si="13"/>
        <v/>
      </c>
      <c r="AQ167" s="2">
        <f t="shared" si="14"/>
        <v>0</v>
      </c>
    </row>
    <row r="168" spans="1:43" ht="15" customHeight="1" x14ac:dyDescent="0.25">
      <c r="A168" s="2" t="s">
        <v>238</v>
      </c>
      <c r="B168" s="2" t="s">
        <v>242</v>
      </c>
      <c r="C168" s="2">
        <v>2014</v>
      </c>
      <c r="D168" s="2" t="s">
        <v>598</v>
      </c>
      <c r="E168" s="2" t="s">
        <v>598</v>
      </c>
      <c r="F168" s="2" t="s">
        <v>598</v>
      </c>
      <c r="G168" s="2" t="s">
        <v>598</v>
      </c>
      <c r="H168" s="2" t="s">
        <v>598</v>
      </c>
      <c r="I168" s="2" t="s">
        <v>598</v>
      </c>
      <c r="J168" s="2" t="s">
        <v>598</v>
      </c>
      <c r="K168" s="2" t="s">
        <v>598</v>
      </c>
      <c r="L168" s="2" t="s">
        <v>598</v>
      </c>
      <c r="M168" s="2" t="s">
        <v>598</v>
      </c>
      <c r="N168" s="2" t="s">
        <v>598</v>
      </c>
      <c r="O168" s="2" t="s">
        <v>598</v>
      </c>
      <c r="P168" s="2" t="s">
        <v>598</v>
      </c>
      <c r="Q168" s="2" t="s">
        <v>598</v>
      </c>
      <c r="R168" s="2" t="s">
        <v>598</v>
      </c>
      <c r="S168" s="2" t="s">
        <v>598</v>
      </c>
      <c r="T168" s="2" t="s">
        <v>598</v>
      </c>
      <c r="U168" s="2" t="s">
        <v>598</v>
      </c>
      <c r="V168" s="2" t="s">
        <v>598</v>
      </c>
      <c r="W168" s="2" t="s">
        <v>598</v>
      </c>
      <c r="X168" s="2" t="s">
        <v>598</v>
      </c>
      <c r="Y168" s="2" t="s">
        <v>598</v>
      </c>
      <c r="Z168" s="2" t="s">
        <v>598</v>
      </c>
      <c r="AA168" s="2" t="s">
        <v>598</v>
      </c>
      <c r="AB168" s="2" t="s">
        <v>598</v>
      </c>
      <c r="AC168" s="2" t="s">
        <v>598</v>
      </c>
      <c r="AD168" s="2" t="s">
        <v>598</v>
      </c>
      <c r="AE168" s="2" t="s">
        <v>598</v>
      </c>
      <c r="AF168" s="2" t="s">
        <v>598</v>
      </c>
      <c r="AG168" s="2" t="s">
        <v>598</v>
      </c>
      <c r="AJ168" s="20">
        <f t="shared" si="10"/>
        <v>0</v>
      </c>
      <c r="AK168" s="20"/>
      <c r="AL168" s="20">
        <f t="shared" si="11"/>
        <v>0</v>
      </c>
      <c r="AM168" s="20" t="str">
        <f t="shared" si="12"/>
        <v/>
      </c>
      <c r="AN168" s="92" t="str">
        <f t="shared" si="13"/>
        <v/>
      </c>
      <c r="AQ168" s="2">
        <f t="shared" si="14"/>
        <v>0</v>
      </c>
    </row>
    <row r="169" spans="1:43" ht="15" customHeight="1" x14ac:dyDescent="0.25">
      <c r="A169" s="2" t="s">
        <v>238</v>
      </c>
      <c r="B169" s="2" t="s">
        <v>243</v>
      </c>
      <c r="C169" s="2">
        <v>2014</v>
      </c>
      <c r="D169" s="2" t="s">
        <v>598</v>
      </c>
      <c r="E169" s="2" t="s">
        <v>598</v>
      </c>
      <c r="F169" s="2" t="s">
        <v>598</v>
      </c>
      <c r="G169" s="2" t="s">
        <v>598</v>
      </c>
      <c r="H169" s="2" t="s">
        <v>598</v>
      </c>
      <c r="I169" s="2" t="s">
        <v>598</v>
      </c>
      <c r="J169" s="2" t="s">
        <v>598</v>
      </c>
      <c r="K169" s="2" t="s">
        <v>598</v>
      </c>
      <c r="L169" s="2" t="s">
        <v>598</v>
      </c>
      <c r="M169" s="2" t="s">
        <v>598</v>
      </c>
      <c r="N169" s="2" t="s">
        <v>598</v>
      </c>
      <c r="O169" s="2" t="s">
        <v>598</v>
      </c>
      <c r="P169" s="2" t="s">
        <v>598</v>
      </c>
      <c r="Q169" s="2" t="s">
        <v>598</v>
      </c>
      <c r="R169" s="2" t="s">
        <v>598</v>
      </c>
      <c r="S169" s="2" t="s">
        <v>598</v>
      </c>
      <c r="T169" s="2" t="s">
        <v>598</v>
      </c>
      <c r="U169" s="2" t="s">
        <v>598</v>
      </c>
      <c r="V169" s="2" t="s">
        <v>598</v>
      </c>
      <c r="W169" s="2" t="s">
        <v>598</v>
      </c>
      <c r="X169" s="2" t="s">
        <v>598</v>
      </c>
      <c r="Y169" s="2" t="s">
        <v>598</v>
      </c>
      <c r="Z169" s="2" t="s">
        <v>598</v>
      </c>
      <c r="AA169" s="2" t="s">
        <v>598</v>
      </c>
      <c r="AB169" s="2" t="s">
        <v>598</v>
      </c>
      <c r="AC169" s="2" t="s">
        <v>598</v>
      </c>
      <c r="AD169" s="2" t="s">
        <v>598</v>
      </c>
      <c r="AE169" s="2" t="s">
        <v>598</v>
      </c>
      <c r="AF169" s="2" t="s">
        <v>598</v>
      </c>
      <c r="AG169" s="2" t="s">
        <v>598</v>
      </c>
      <c r="AJ169" s="20">
        <f t="shared" si="10"/>
        <v>0</v>
      </c>
      <c r="AK169" s="20"/>
      <c r="AL169" s="20">
        <f t="shared" si="11"/>
        <v>0</v>
      </c>
      <c r="AM169" s="20" t="str">
        <f t="shared" si="12"/>
        <v/>
      </c>
      <c r="AN169" s="92" t="str">
        <f t="shared" si="13"/>
        <v/>
      </c>
      <c r="AQ169" s="2">
        <f t="shared" si="14"/>
        <v>0</v>
      </c>
    </row>
    <row r="170" spans="1:43" ht="15" customHeight="1" x14ac:dyDescent="0.25">
      <c r="A170" s="2" t="s">
        <v>238</v>
      </c>
      <c r="B170" s="2" t="s">
        <v>244</v>
      </c>
      <c r="C170" s="2">
        <v>2014</v>
      </c>
      <c r="D170" s="2" t="s">
        <v>598</v>
      </c>
      <c r="E170" s="2" t="s">
        <v>598</v>
      </c>
      <c r="F170" s="2" t="s">
        <v>598</v>
      </c>
      <c r="G170" s="2" t="s">
        <v>598</v>
      </c>
      <c r="H170" s="2" t="s">
        <v>598</v>
      </c>
      <c r="I170" s="2" t="s">
        <v>598</v>
      </c>
      <c r="J170" s="2" t="s">
        <v>598</v>
      </c>
      <c r="K170" s="2" t="s">
        <v>598</v>
      </c>
      <c r="L170" s="2" t="s">
        <v>598</v>
      </c>
      <c r="M170" s="2" t="s">
        <v>598</v>
      </c>
      <c r="N170" s="2" t="s">
        <v>598</v>
      </c>
      <c r="O170" s="2" t="s">
        <v>598</v>
      </c>
      <c r="P170" s="2" t="s">
        <v>598</v>
      </c>
      <c r="Q170" s="2" t="s">
        <v>598</v>
      </c>
      <c r="R170" s="2" t="s">
        <v>598</v>
      </c>
      <c r="S170" s="2" t="s">
        <v>598</v>
      </c>
      <c r="T170" s="2" t="s">
        <v>598</v>
      </c>
      <c r="U170" s="2" t="s">
        <v>598</v>
      </c>
      <c r="V170" s="2" t="s">
        <v>598</v>
      </c>
      <c r="W170" s="2" t="s">
        <v>598</v>
      </c>
      <c r="X170" s="2" t="s">
        <v>598</v>
      </c>
      <c r="Y170" s="2" t="s">
        <v>598</v>
      </c>
      <c r="Z170" s="2" t="s">
        <v>598</v>
      </c>
      <c r="AA170" s="2" t="s">
        <v>598</v>
      </c>
      <c r="AB170" s="2" t="s">
        <v>598</v>
      </c>
      <c r="AC170" s="2" t="s">
        <v>598</v>
      </c>
      <c r="AD170" s="2" t="s">
        <v>598</v>
      </c>
      <c r="AE170" s="2" t="s">
        <v>598</v>
      </c>
      <c r="AF170" s="2" t="s">
        <v>598</v>
      </c>
      <c r="AG170" s="2" t="s">
        <v>598</v>
      </c>
      <c r="AJ170" s="20">
        <f t="shared" si="10"/>
        <v>0</v>
      </c>
      <c r="AK170" s="20"/>
      <c r="AL170" s="20">
        <f t="shared" si="11"/>
        <v>0</v>
      </c>
      <c r="AM170" s="20" t="str">
        <f t="shared" si="12"/>
        <v/>
      </c>
      <c r="AN170" s="92" t="str">
        <f t="shared" si="13"/>
        <v/>
      </c>
      <c r="AQ170" s="2">
        <f t="shared" si="14"/>
        <v>0</v>
      </c>
    </row>
    <row r="171" spans="1:43" ht="15" customHeight="1" x14ac:dyDescent="0.25">
      <c r="A171" s="2" t="s">
        <v>238</v>
      </c>
      <c r="B171" s="2" t="s">
        <v>245</v>
      </c>
      <c r="C171" s="2">
        <v>2014</v>
      </c>
      <c r="D171" s="2" t="s">
        <v>598</v>
      </c>
      <c r="E171" s="2" t="s">
        <v>598</v>
      </c>
      <c r="F171" s="2" t="s">
        <v>598</v>
      </c>
      <c r="G171" s="2" t="s">
        <v>598</v>
      </c>
      <c r="H171" s="2" t="s">
        <v>598</v>
      </c>
      <c r="I171" s="2" t="s">
        <v>598</v>
      </c>
      <c r="J171" s="2" t="s">
        <v>598</v>
      </c>
      <c r="K171" s="2" t="s">
        <v>598</v>
      </c>
      <c r="L171" s="2" t="s">
        <v>598</v>
      </c>
      <c r="M171" s="2" t="s">
        <v>598</v>
      </c>
      <c r="N171" s="2" t="s">
        <v>598</v>
      </c>
      <c r="O171" s="2" t="s">
        <v>598</v>
      </c>
      <c r="P171" s="2" t="s">
        <v>598</v>
      </c>
      <c r="Q171" s="2" t="s">
        <v>598</v>
      </c>
      <c r="R171" s="2" t="s">
        <v>598</v>
      </c>
      <c r="S171" s="2" t="s">
        <v>598</v>
      </c>
      <c r="T171" s="2" t="s">
        <v>598</v>
      </c>
      <c r="U171" s="2" t="s">
        <v>598</v>
      </c>
      <c r="V171" s="2" t="s">
        <v>598</v>
      </c>
      <c r="W171" s="2" t="s">
        <v>598</v>
      </c>
      <c r="X171" s="2" t="s">
        <v>598</v>
      </c>
      <c r="Y171" s="2" t="s">
        <v>598</v>
      </c>
      <c r="Z171" s="2" t="s">
        <v>598</v>
      </c>
      <c r="AA171" s="2" t="s">
        <v>598</v>
      </c>
      <c r="AB171" s="2" t="s">
        <v>598</v>
      </c>
      <c r="AC171" s="2" t="s">
        <v>598</v>
      </c>
      <c r="AD171" s="2" t="s">
        <v>598</v>
      </c>
      <c r="AE171" s="2" t="s">
        <v>598</v>
      </c>
      <c r="AF171" s="2" t="s">
        <v>598</v>
      </c>
      <c r="AG171" s="2" t="s">
        <v>598</v>
      </c>
      <c r="AJ171" s="20">
        <f t="shared" si="10"/>
        <v>0</v>
      </c>
      <c r="AK171" s="20"/>
      <c r="AL171" s="20">
        <f t="shared" si="11"/>
        <v>0</v>
      </c>
      <c r="AM171" s="20" t="str">
        <f t="shared" si="12"/>
        <v/>
      </c>
      <c r="AN171" s="92" t="str">
        <f t="shared" si="13"/>
        <v/>
      </c>
      <c r="AQ171" s="2">
        <f t="shared" si="14"/>
        <v>0</v>
      </c>
    </row>
    <row r="172" spans="1:43" ht="15" customHeight="1" x14ac:dyDescent="0.25">
      <c r="A172" s="2" t="s">
        <v>238</v>
      </c>
      <c r="B172" s="2" t="s">
        <v>246</v>
      </c>
      <c r="C172" s="2">
        <v>2014</v>
      </c>
      <c r="D172" s="2" t="s">
        <v>598</v>
      </c>
      <c r="E172" s="2" t="s">
        <v>598</v>
      </c>
      <c r="F172" s="2" t="s">
        <v>598</v>
      </c>
      <c r="G172" s="2" t="s">
        <v>598</v>
      </c>
      <c r="H172" s="2" t="s">
        <v>598</v>
      </c>
      <c r="I172" s="2" t="s">
        <v>598</v>
      </c>
      <c r="J172" s="2" t="s">
        <v>598</v>
      </c>
      <c r="K172" s="2" t="s">
        <v>598</v>
      </c>
      <c r="L172" s="2" t="s">
        <v>598</v>
      </c>
      <c r="M172" s="2" t="s">
        <v>598</v>
      </c>
      <c r="N172" s="2" t="s">
        <v>598</v>
      </c>
      <c r="O172" s="2" t="s">
        <v>598</v>
      </c>
      <c r="P172" s="2" t="s">
        <v>598</v>
      </c>
      <c r="Q172" s="2" t="s">
        <v>598</v>
      </c>
      <c r="R172" s="2" t="s">
        <v>598</v>
      </c>
      <c r="S172" s="2" t="s">
        <v>598</v>
      </c>
      <c r="T172" s="2" t="s">
        <v>598</v>
      </c>
      <c r="U172" s="2" t="s">
        <v>598</v>
      </c>
      <c r="V172" s="2" t="s">
        <v>598</v>
      </c>
      <c r="W172" s="2" t="s">
        <v>598</v>
      </c>
      <c r="X172" s="2" t="s">
        <v>598</v>
      </c>
      <c r="Y172" s="2" t="s">
        <v>598</v>
      </c>
      <c r="Z172" s="2" t="s">
        <v>598</v>
      </c>
      <c r="AA172" s="2" t="s">
        <v>598</v>
      </c>
      <c r="AB172" s="2" t="s">
        <v>598</v>
      </c>
      <c r="AC172" s="2" t="s">
        <v>598</v>
      </c>
      <c r="AD172" s="2" t="s">
        <v>598</v>
      </c>
      <c r="AE172" s="2" t="s">
        <v>598</v>
      </c>
      <c r="AF172" s="2" t="s">
        <v>598</v>
      </c>
      <c r="AG172" s="2" t="s">
        <v>598</v>
      </c>
      <c r="AJ172" s="20">
        <f t="shared" si="10"/>
        <v>0</v>
      </c>
      <c r="AK172" s="20"/>
      <c r="AL172" s="20">
        <f t="shared" si="11"/>
        <v>0</v>
      </c>
      <c r="AM172" s="20" t="str">
        <f t="shared" si="12"/>
        <v/>
      </c>
      <c r="AN172" s="92" t="str">
        <f t="shared" si="13"/>
        <v/>
      </c>
      <c r="AQ172" s="2">
        <f t="shared" si="14"/>
        <v>0</v>
      </c>
    </row>
    <row r="173" spans="1:43" ht="15" customHeight="1" x14ac:dyDescent="0.25">
      <c r="A173" s="2" t="s">
        <v>247</v>
      </c>
      <c r="B173" s="2" t="s">
        <v>248</v>
      </c>
      <c r="C173" s="2">
        <v>2014</v>
      </c>
      <c r="D173" s="2" t="s">
        <v>598</v>
      </c>
      <c r="E173" s="2" t="s">
        <v>598</v>
      </c>
      <c r="F173" s="2" t="s">
        <v>598</v>
      </c>
      <c r="G173" s="2" t="s">
        <v>598</v>
      </c>
      <c r="H173" s="2" t="s">
        <v>598</v>
      </c>
      <c r="I173" s="2" t="s">
        <v>598</v>
      </c>
      <c r="J173" s="2" t="s">
        <v>598</v>
      </c>
      <c r="K173" s="2" t="s">
        <v>598</v>
      </c>
      <c r="L173" s="2" t="s">
        <v>598</v>
      </c>
      <c r="M173" s="2" t="s">
        <v>598</v>
      </c>
      <c r="N173" s="2" t="s">
        <v>598</v>
      </c>
      <c r="O173" s="2" t="s">
        <v>598</v>
      </c>
      <c r="P173" s="2" t="s">
        <v>598</v>
      </c>
      <c r="Q173" s="2" t="s">
        <v>598</v>
      </c>
      <c r="R173" s="2" t="s">
        <v>598</v>
      </c>
      <c r="S173" s="2" t="s">
        <v>598</v>
      </c>
      <c r="T173" s="2" t="s">
        <v>598</v>
      </c>
      <c r="U173" s="2" t="s">
        <v>598</v>
      </c>
      <c r="V173" s="2" t="s">
        <v>598</v>
      </c>
      <c r="W173" s="2" t="s">
        <v>598</v>
      </c>
      <c r="X173" s="2" t="s">
        <v>598</v>
      </c>
      <c r="Y173" s="2" t="s">
        <v>598</v>
      </c>
      <c r="Z173" s="2" t="s">
        <v>598</v>
      </c>
      <c r="AA173" s="2" t="s">
        <v>598</v>
      </c>
      <c r="AB173" s="2" t="s">
        <v>598</v>
      </c>
      <c r="AC173" s="2" t="s">
        <v>598</v>
      </c>
      <c r="AD173" s="2" t="s">
        <v>598</v>
      </c>
      <c r="AE173" s="2" t="s">
        <v>598</v>
      </c>
      <c r="AF173" s="2" t="s">
        <v>598</v>
      </c>
      <c r="AG173" s="2" t="s">
        <v>598</v>
      </c>
      <c r="AJ173" s="20">
        <f t="shared" si="10"/>
        <v>0</v>
      </c>
      <c r="AK173" s="20"/>
      <c r="AL173" s="20">
        <f t="shared" si="11"/>
        <v>0</v>
      </c>
      <c r="AM173" s="20" t="str">
        <f t="shared" si="12"/>
        <v/>
      </c>
      <c r="AN173" s="92" t="str">
        <f t="shared" si="13"/>
        <v/>
      </c>
      <c r="AQ173" s="2">
        <f t="shared" si="14"/>
        <v>0</v>
      </c>
    </row>
    <row r="174" spans="1:43" ht="15" customHeight="1" x14ac:dyDescent="0.25">
      <c r="A174" s="2" t="s">
        <v>249</v>
      </c>
      <c r="B174" s="2" t="s">
        <v>150</v>
      </c>
      <c r="C174" s="2">
        <v>2014</v>
      </c>
      <c r="D174" s="2" t="s">
        <v>598</v>
      </c>
      <c r="E174" s="2" t="s">
        <v>598</v>
      </c>
      <c r="F174" s="2" t="s">
        <v>598</v>
      </c>
      <c r="G174" s="2" t="s">
        <v>598</v>
      </c>
      <c r="H174" s="2" t="s">
        <v>598</v>
      </c>
      <c r="I174" s="2" t="s">
        <v>598</v>
      </c>
      <c r="J174" s="2" t="s">
        <v>598</v>
      </c>
      <c r="K174" s="2" t="s">
        <v>598</v>
      </c>
      <c r="L174" s="2" t="s">
        <v>598</v>
      </c>
      <c r="M174" s="2" t="s">
        <v>598</v>
      </c>
      <c r="N174" s="2" t="s">
        <v>598</v>
      </c>
      <c r="O174" s="2" t="s">
        <v>598</v>
      </c>
      <c r="P174" s="2" t="s">
        <v>598</v>
      </c>
      <c r="Q174" s="2" t="s">
        <v>598</v>
      </c>
      <c r="R174" s="2" t="s">
        <v>598</v>
      </c>
      <c r="S174" s="2" t="s">
        <v>598</v>
      </c>
      <c r="T174" s="2" t="s">
        <v>598</v>
      </c>
      <c r="U174" s="2" t="s">
        <v>598</v>
      </c>
      <c r="V174" s="2" t="s">
        <v>598</v>
      </c>
      <c r="W174" s="2" t="s">
        <v>598</v>
      </c>
      <c r="X174" s="2" t="s">
        <v>598</v>
      </c>
      <c r="Y174" s="2" t="s">
        <v>598</v>
      </c>
      <c r="Z174" s="2" t="s">
        <v>598</v>
      </c>
      <c r="AA174" s="2" t="s">
        <v>598</v>
      </c>
      <c r="AB174" s="2" t="s">
        <v>598</v>
      </c>
      <c r="AC174" s="2" t="s">
        <v>598</v>
      </c>
      <c r="AD174" s="2" t="s">
        <v>598</v>
      </c>
      <c r="AE174" s="2" t="s">
        <v>598</v>
      </c>
      <c r="AF174" s="2" t="s">
        <v>598</v>
      </c>
      <c r="AG174" s="2" t="s">
        <v>598</v>
      </c>
      <c r="AJ174" s="20">
        <f t="shared" si="10"/>
        <v>0</v>
      </c>
      <c r="AK174" s="20"/>
      <c r="AL174" s="20">
        <f t="shared" si="11"/>
        <v>0</v>
      </c>
      <c r="AM174" s="20" t="str">
        <f t="shared" si="12"/>
        <v/>
      </c>
      <c r="AN174" s="92" t="str">
        <f t="shared" si="13"/>
        <v/>
      </c>
      <c r="AQ174" s="2">
        <f t="shared" si="14"/>
        <v>0</v>
      </c>
    </row>
    <row r="175" spans="1:43" ht="15" customHeight="1" x14ac:dyDescent="0.25">
      <c r="A175" s="2" t="s">
        <v>249</v>
      </c>
      <c r="B175" s="2" t="s">
        <v>250</v>
      </c>
      <c r="C175" s="2">
        <v>2014</v>
      </c>
      <c r="D175" s="2" t="s">
        <v>598</v>
      </c>
      <c r="E175" s="2" t="s">
        <v>598</v>
      </c>
      <c r="F175" s="2" t="s">
        <v>598</v>
      </c>
      <c r="G175" s="2" t="s">
        <v>598</v>
      </c>
      <c r="H175" s="2" t="s">
        <v>598</v>
      </c>
      <c r="I175" s="2" t="s">
        <v>598</v>
      </c>
      <c r="J175" s="2" t="s">
        <v>598</v>
      </c>
      <c r="K175" s="2" t="s">
        <v>598</v>
      </c>
      <c r="L175" s="2" t="s">
        <v>598</v>
      </c>
      <c r="M175" s="2" t="s">
        <v>598</v>
      </c>
      <c r="N175" s="2" t="s">
        <v>598</v>
      </c>
      <c r="O175" s="2" t="s">
        <v>598</v>
      </c>
      <c r="P175" s="2" t="s">
        <v>598</v>
      </c>
      <c r="Q175" s="2" t="s">
        <v>598</v>
      </c>
      <c r="R175" s="2" t="s">
        <v>598</v>
      </c>
      <c r="S175" s="2" t="s">
        <v>598</v>
      </c>
      <c r="T175" s="2" t="s">
        <v>598</v>
      </c>
      <c r="U175" s="2" t="s">
        <v>598</v>
      </c>
      <c r="V175" s="2" t="s">
        <v>598</v>
      </c>
      <c r="W175" s="2" t="s">
        <v>598</v>
      </c>
      <c r="X175" s="2" t="s">
        <v>598</v>
      </c>
      <c r="Y175" s="2" t="s">
        <v>598</v>
      </c>
      <c r="Z175" s="2" t="s">
        <v>598</v>
      </c>
      <c r="AA175" s="2" t="s">
        <v>598</v>
      </c>
      <c r="AB175" s="2" t="s">
        <v>598</v>
      </c>
      <c r="AC175" s="2" t="s">
        <v>598</v>
      </c>
      <c r="AD175" s="2" t="s">
        <v>598</v>
      </c>
      <c r="AE175" s="2" t="s">
        <v>598</v>
      </c>
      <c r="AF175" s="2" t="s">
        <v>598</v>
      </c>
      <c r="AG175" s="2" t="s">
        <v>598</v>
      </c>
      <c r="AJ175" s="20">
        <f t="shared" si="10"/>
        <v>0</v>
      </c>
      <c r="AK175" s="20"/>
      <c r="AL175" s="20">
        <f t="shared" si="11"/>
        <v>0</v>
      </c>
      <c r="AM175" s="20" t="str">
        <f t="shared" si="12"/>
        <v/>
      </c>
      <c r="AN175" s="92" t="str">
        <f t="shared" si="13"/>
        <v/>
      </c>
      <c r="AQ175" s="2">
        <f t="shared" si="14"/>
        <v>0</v>
      </c>
    </row>
    <row r="176" spans="1:43" ht="15" customHeight="1" x14ac:dyDescent="0.25">
      <c r="A176" s="2" t="s">
        <v>249</v>
      </c>
      <c r="B176" s="2" t="s">
        <v>251</v>
      </c>
      <c r="C176" s="2">
        <v>2014</v>
      </c>
      <c r="D176" s="2" t="s">
        <v>598</v>
      </c>
      <c r="E176" s="2" t="s">
        <v>598</v>
      </c>
      <c r="F176" s="2" t="s">
        <v>598</v>
      </c>
      <c r="G176" s="2" t="s">
        <v>598</v>
      </c>
      <c r="H176" s="2" t="s">
        <v>598</v>
      </c>
      <c r="I176" s="2" t="s">
        <v>598</v>
      </c>
      <c r="J176" s="2" t="s">
        <v>598</v>
      </c>
      <c r="K176" s="2" t="s">
        <v>598</v>
      </c>
      <c r="L176" s="2" t="s">
        <v>598</v>
      </c>
      <c r="M176" s="2" t="s">
        <v>598</v>
      </c>
      <c r="N176" s="2" t="s">
        <v>598</v>
      </c>
      <c r="O176" s="2" t="s">
        <v>598</v>
      </c>
      <c r="P176" s="2" t="s">
        <v>598</v>
      </c>
      <c r="Q176" s="2" t="s">
        <v>598</v>
      </c>
      <c r="R176" s="2" t="s">
        <v>598</v>
      </c>
      <c r="S176" s="2" t="s">
        <v>598</v>
      </c>
      <c r="T176" s="2" t="s">
        <v>598</v>
      </c>
      <c r="U176" s="2" t="s">
        <v>598</v>
      </c>
      <c r="V176" s="2" t="s">
        <v>598</v>
      </c>
      <c r="W176" s="2" t="s">
        <v>598</v>
      </c>
      <c r="X176" s="2" t="s">
        <v>598</v>
      </c>
      <c r="Y176" s="2" t="s">
        <v>598</v>
      </c>
      <c r="Z176" s="2" t="s">
        <v>598</v>
      </c>
      <c r="AA176" s="2" t="s">
        <v>598</v>
      </c>
      <c r="AB176" s="2" t="s">
        <v>598</v>
      </c>
      <c r="AC176" s="2" t="s">
        <v>598</v>
      </c>
      <c r="AD176" s="2" t="s">
        <v>598</v>
      </c>
      <c r="AE176" s="2" t="s">
        <v>598</v>
      </c>
      <c r="AF176" s="2" t="s">
        <v>598</v>
      </c>
      <c r="AG176" s="2" t="s">
        <v>598</v>
      </c>
      <c r="AJ176" s="20">
        <f t="shared" si="10"/>
        <v>0</v>
      </c>
      <c r="AK176" s="20"/>
      <c r="AL176" s="20">
        <f t="shared" si="11"/>
        <v>0</v>
      </c>
      <c r="AM176" s="20" t="str">
        <f t="shared" si="12"/>
        <v/>
      </c>
      <c r="AN176" s="92" t="str">
        <f t="shared" si="13"/>
        <v/>
      </c>
      <c r="AQ176" s="2">
        <f t="shared" si="14"/>
        <v>0</v>
      </c>
    </row>
    <row r="177" spans="1:43" ht="15" customHeight="1" x14ac:dyDescent="0.25">
      <c r="A177" s="2" t="s">
        <v>249</v>
      </c>
      <c r="B177" s="2" t="s">
        <v>252</v>
      </c>
      <c r="C177" s="2">
        <v>2014</v>
      </c>
      <c r="D177" s="2" t="s">
        <v>598</v>
      </c>
      <c r="E177" s="2" t="s">
        <v>598</v>
      </c>
      <c r="F177" s="2" t="s">
        <v>598</v>
      </c>
      <c r="G177" s="2" t="s">
        <v>598</v>
      </c>
      <c r="H177" s="2" t="s">
        <v>598</v>
      </c>
      <c r="I177" s="2" t="s">
        <v>598</v>
      </c>
      <c r="J177" s="2" t="s">
        <v>598</v>
      </c>
      <c r="K177" s="2" t="s">
        <v>598</v>
      </c>
      <c r="L177" s="2" t="s">
        <v>598</v>
      </c>
      <c r="M177" s="2" t="s">
        <v>598</v>
      </c>
      <c r="N177" s="2" t="s">
        <v>598</v>
      </c>
      <c r="O177" s="2" t="s">
        <v>598</v>
      </c>
      <c r="P177" s="2" t="s">
        <v>598</v>
      </c>
      <c r="Q177" s="2" t="s">
        <v>598</v>
      </c>
      <c r="R177" s="2" t="s">
        <v>598</v>
      </c>
      <c r="S177" s="2" t="s">
        <v>598</v>
      </c>
      <c r="T177" s="2" t="s">
        <v>598</v>
      </c>
      <c r="U177" s="2" t="s">
        <v>598</v>
      </c>
      <c r="V177" s="2" t="s">
        <v>598</v>
      </c>
      <c r="W177" s="2" t="s">
        <v>598</v>
      </c>
      <c r="X177" s="2" t="s">
        <v>598</v>
      </c>
      <c r="Y177" s="2" t="s">
        <v>598</v>
      </c>
      <c r="Z177" s="2" t="s">
        <v>598</v>
      </c>
      <c r="AA177" s="2" t="s">
        <v>598</v>
      </c>
      <c r="AB177" s="2" t="s">
        <v>598</v>
      </c>
      <c r="AC177" s="2" t="s">
        <v>598</v>
      </c>
      <c r="AD177" s="2" t="s">
        <v>598</v>
      </c>
      <c r="AE177" s="2" t="s">
        <v>598</v>
      </c>
      <c r="AF177" s="2" t="s">
        <v>598</v>
      </c>
      <c r="AG177" s="2" t="s">
        <v>598</v>
      </c>
      <c r="AJ177" s="20">
        <f t="shared" si="10"/>
        <v>0</v>
      </c>
      <c r="AK177" s="20"/>
      <c r="AL177" s="20">
        <f t="shared" si="11"/>
        <v>0</v>
      </c>
      <c r="AM177" s="20" t="str">
        <f t="shared" si="12"/>
        <v/>
      </c>
      <c r="AN177" s="92" t="str">
        <f t="shared" si="13"/>
        <v/>
      </c>
      <c r="AQ177" s="2">
        <f t="shared" si="14"/>
        <v>0</v>
      </c>
    </row>
    <row r="178" spans="1:43"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T178" s="2" t="s">
        <v>599</v>
      </c>
      <c r="U178" s="2" t="s">
        <v>599</v>
      </c>
      <c r="V178" s="2" t="s">
        <v>599</v>
      </c>
      <c r="W178" s="2" t="s">
        <v>599</v>
      </c>
      <c r="X178" s="2" t="s">
        <v>599</v>
      </c>
      <c r="Y178" s="2" t="s">
        <v>599</v>
      </c>
      <c r="Z178" s="2" t="s">
        <v>599</v>
      </c>
      <c r="AA178" s="2" t="s">
        <v>599</v>
      </c>
      <c r="AB178" s="2" t="s">
        <v>599</v>
      </c>
      <c r="AC178" s="2" t="s">
        <v>599</v>
      </c>
      <c r="AD178" s="2" t="s">
        <v>599</v>
      </c>
      <c r="AE178" s="2" t="s">
        <v>599</v>
      </c>
      <c r="AF178" s="2" t="s">
        <v>599</v>
      </c>
      <c r="AG178" s="2" t="s">
        <v>599</v>
      </c>
      <c r="AJ178" s="20">
        <f t="shared" si="10"/>
        <v>0</v>
      </c>
      <c r="AK178" s="20"/>
      <c r="AL178" s="20">
        <f t="shared" si="11"/>
        <v>0</v>
      </c>
      <c r="AM178" s="20" t="str">
        <f t="shared" si="12"/>
        <v/>
      </c>
      <c r="AN178" s="92" t="str">
        <f t="shared" si="13"/>
        <v/>
      </c>
      <c r="AQ178" s="2">
        <f t="shared" si="14"/>
        <v>0</v>
      </c>
    </row>
    <row r="179" spans="1:43" ht="15" customHeight="1" x14ac:dyDescent="0.25">
      <c r="A179" s="2" t="s">
        <v>255</v>
      </c>
      <c r="B179" s="2" t="s">
        <v>256</v>
      </c>
      <c r="C179" s="2">
        <v>2014</v>
      </c>
      <c r="D179" s="2" t="s">
        <v>598</v>
      </c>
      <c r="E179" s="2" t="s">
        <v>598</v>
      </c>
      <c r="F179" s="2" t="s">
        <v>598</v>
      </c>
      <c r="G179" s="2" t="s">
        <v>598</v>
      </c>
      <c r="H179" s="2" t="s">
        <v>598</v>
      </c>
      <c r="I179" s="2" t="s">
        <v>598</v>
      </c>
      <c r="J179" s="2" t="s">
        <v>598</v>
      </c>
      <c r="K179" s="2" t="s">
        <v>598</v>
      </c>
      <c r="L179" s="2" t="s">
        <v>598</v>
      </c>
      <c r="M179" s="2" t="s">
        <v>598</v>
      </c>
      <c r="N179" s="2" t="s">
        <v>598</v>
      </c>
      <c r="O179" s="2" t="s">
        <v>598</v>
      </c>
      <c r="P179" s="2" t="s">
        <v>598</v>
      </c>
      <c r="Q179" s="2" t="s">
        <v>598</v>
      </c>
      <c r="R179" s="2" t="s">
        <v>598</v>
      </c>
      <c r="S179" s="2" t="s">
        <v>598</v>
      </c>
      <c r="T179" s="2" t="s">
        <v>598</v>
      </c>
      <c r="U179" s="2" t="s">
        <v>598</v>
      </c>
      <c r="V179" s="2" t="s">
        <v>598</v>
      </c>
      <c r="W179" s="2" t="s">
        <v>598</v>
      </c>
      <c r="X179" s="2" t="s">
        <v>598</v>
      </c>
      <c r="Y179" s="2" t="s">
        <v>598</v>
      </c>
      <c r="Z179" s="2" t="s">
        <v>598</v>
      </c>
      <c r="AA179" s="2" t="s">
        <v>598</v>
      </c>
      <c r="AB179" s="2" t="s">
        <v>598</v>
      </c>
      <c r="AC179" s="2" t="s">
        <v>598</v>
      </c>
      <c r="AD179" s="2" t="s">
        <v>598</v>
      </c>
      <c r="AE179" s="2" t="s">
        <v>598</v>
      </c>
      <c r="AF179" s="2" t="s">
        <v>598</v>
      </c>
      <c r="AG179" s="2" t="s">
        <v>598</v>
      </c>
      <c r="AJ179" s="20">
        <f t="shared" si="10"/>
        <v>0</v>
      </c>
      <c r="AK179" s="20"/>
      <c r="AL179" s="20">
        <f t="shared" si="11"/>
        <v>0</v>
      </c>
      <c r="AM179" s="20" t="str">
        <f t="shared" si="12"/>
        <v/>
      </c>
      <c r="AN179" s="92" t="str">
        <f t="shared" si="13"/>
        <v/>
      </c>
      <c r="AQ179" s="2">
        <f t="shared" si="14"/>
        <v>0</v>
      </c>
    </row>
    <row r="180" spans="1:43" ht="15" customHeight="1" x14ac:dyDescent="0.25">
      <c r="A180" s="2" t="s">
        <v>257</v>
      </c>
      <c r="B180" s="2" t="s">
        <v>258</v>
      </c>
      <c r="C180" s="2">
        <v>2014</v>
      </c>
      <c r="D180" s="2">
        <v>106.849</v>
      </c>
      <c r="E180" s="2">
        <v>20.916</v>
      </c>
      <c r="F180" s="2">
        <v>5.5460000000000003</v>
      </c>
      <c r="G180" s="2" t="s">
        <v>634</v>
      </c>
      <c r="H180" s="2">
        <v>182.59399999999999</v>
      </c>
      <c r="I180" s="2">
        <v>182.59399999999999</v>
      </c>
      <c r="J180" s="2" t="s">
        <v>598</v>
      </c>
      <c r="K180" s="2" t="s">
        <v>598</v>
      </c>
      <c r="L180" s="2" t="s">
        <v>598</v>
      </c>
      <c r="M180" s="2" t="s">
        <v>598</v>
      </c>
      <c r="N180" s="2" t="s">
        <v>598</v>
      </c>
      <c r="O180" s="2" t="s">
        <v>598</v>
      </c>
      <c r="P180" s="2" t="s">
        <v>598</v>
      </c>
      <c r="Q180" s="2" t="s">
        <v>598</v>
      </c>
      <c r="R180" s="2" t="s">
        <v>598</v>
      </c>
      <c r="S180" s="2" t="s">
        <v>598</v>
      </c>
      <c r="T180" s="2" t="s">
        <v>598</v>
      </c>
      <c r="U180" s="2" t="s">
        <v>598</v>
      </c>
      <c r="V180" s="2" t="s">
        <v>598</v>
      </c>
      <c r="W180" s="2" t="s">
        <v>598</v>
      </c>
      <c r="X180" s="2" t="s">
        <v>598</v>
      </c>
      <c r="Y180" s="2" t="s">
        <v>598</v>
      </c>
      <c r="Z180" s="2" t="s">
        <v>598</v>
      </c>
      <c r="AA180" s="2" t="s">
        <v>598</v>
      </c>
      <c r="AB180" s="2" t="s">
        <v>598</v>
      </c>
      <c r="AC180" s="2" t="s">
        <v>598</v>
      </c>
      <c r="AD180" s="2" t="s">
        <v>598</v>
      </c>
      <c r="AE180" s="2">
        <v>182.59399999999999</v>
      </c>
      <c r="AF180" s="2" t="s">
        <v>598</v>
      </c>
      <c r="AG180" s="2" t="s">
        <v>598</v>
      </c>
      <c r="AJ180" s="20">
        <f t="shared" si="10"/>
        <v>182.59399999999999</v>
      </c>
      <c r="AK180" s="20"/>
      <c r="AL180" s="20">
        <f t="shared" si="11"/>
        <v>106.849</v>
      </c>
      <c r="AM180" s="20">
        <f t="shared" si="12"/>
        <v>20.916</v>
      </c>
      <c r="AN180" s="92">
        <f t="shared" si="13"/>
        <v>0.699721787134298</v>
      </c>
      <c r="AQ180" s="2">
        <f t="shared" si="14"/>
        <v>182.59399999999999</v>
      </c>
    </row>
    <row r="181" spans="1:43" ht="15" customHeight="1" x14ac:dyDescent="0.25">
      <c r="A181" s="2" t="s">
        <v>259</v>
      </c>
      <c r="B181" s="2" t="s">
        <v>260</v>
      </c>
      <c r="C181" s="2">
        <v>2014</v>
      </c>
      <c r="D181" s="2" t="s">
        <v>598</v>
      </c>
      <c r="E181" s="2" t="s">
        <v>598</v>
      </c>
      <c r="F181" s="2" t="s">
        <v>598</v>
      </c>
      <c r="G181" s="2" t="s">
        <v>598</v>
      </c>
      <c r="H181" s="2" t="s">
        <v>598</v>
      </c>
      <c r="I181" s="2" t="s">
        <v>598</v>
      </c>
      <c r="J181" s="2" t="s">
        <v>598</v>
      </c>
      <c r="K181" s="2" t="s">
        <v>598</v>
      </c>
      <c r="L181" s="2" t="s">
        <v>598</v>
      </c>
      <c r="M181" s="2" t="s">
        <v>598</v>
      </c>
      <c r="N181" s="2" t="s">
        <v>598</v>
      </c>
      <c r="O181" s="2" t="s">
        <v>598</v>
      </c>
      <c r="P181" s="2" t="s">
        <v>598</v>
      </c>
      <c r="Q181" s="2" t="s">
        <v>598</v>
      </c>
      <c r="R181" s="2" t="s">
        <v>598</v>
      </c>
      <c r="S181" s="2" t="s">
        <v>598</v>
      </c>
      <c r="T181" s="2" t="s">
        <v>598</v>
      </c>
      <c r="U181" s="2" t="s">
        <v>598</v>
      </c>
      <c r="V181" s="2" t="s">
        <v>598</v>
      </c>
      <c r="W181" s="2" t="s">
        <v>598</v>
      </c>
      <c r="X181" s="2" t="s">
        <v>598</v>
      </c>
      <c r="Y181" s="2" t="s">
        <v>598</v>
      </c>
      <c r="Z181" s="2" t="s">
        <v>598</v>
      </c>
      <c r="AA181" s="2" t="s">
        <v>598</v>
      </c>
      <c r="AB181" s="2" t="s">
        <v>598</v>
      </c>
      <c r="AC181" s="2" t="s">
        <v>598</v>
      </c>
      <c r="AD181" s="2" t="s">
        <v>598</v>
      </c>
      <c r="AE181" s="2" t="s">
        <v>598</v>
      </c>
      <c r="AF181" s="2" t="s">
        <v>598</v>
      </c>
      <c r="AG181" s="2" t="s">
        <v>598</v>
      </c>
      <c r="AJ181" s="20">
        <f t="shared" si="10"/>
        <v>0</v>
      </c>
      <c r="AK181" s="20"/>
      <c r="AL181" s="20">
        <f t="shared" si="11"/>
        <v>0</v>
      </c>
      <c r="AM181" s="20" t="str">
        <f t="shared" si="12"/>
        <v/>
      </c>
      <c r="AN181" s="92" t="str">
        <f t="shared" si="13"/>
        <v/>
      </c>
      <c r="AQ181" s="2">
        <f t="shared" si="14"/>
        <v>0</v>
      </c>
    </row>
    <row r="182" spans="1:43" ht="15" customHeight="1" x14ac:dyDescent="0.25">
      <c r="A182" s="2" t="s">
        <v>261</v>
      </c>
      <c r="B182" s="2" t="s">
        <v>262</v>
      </c>
      <c r="C182" s="2">
        <v>2014</v>
      </c>
      <c r="D182" s="2" t="s">
        <v>598</v>
      </c>
      <c r="E182" s="2" t="s">
        <v>598</v>
      </c>
      <c r="F182" s="2" t="s">
        <v>598</v>
      </c>
      <c r="G182" s="2" t="s">
        <v>598</v>
      </c>
      <c r="H182" s="2" t="s">
        <v>598</v>
      </c>
      <c r="I182" s="2" t="s">
        <v>598</v>
      </c>
      <c r="J182" s="2" t="s">
        <v>598</v>
      </c>
      <c r="K182" s="2" t="s">
        <v>598</v>
      </c>
      <c r="L182" s="2" t="s">
        <v>598</v>
      </c>
      <c r="M182" s="2" t="s">
        <v>598</v>
      </c>
      <c r="N182" s="2" t="s">
        <v>598</v>
      </c>
      <c r="O182" s="2" t="s">
        <v>598</v>
      </c>
      <c r="P182" s="2" t="s">
        <v>598</v>
      </c>
      <c r="Q182" s="2" t="s">
        <v>598</v>
      </c>
      <c r="R182" s="2" t="s">
        <v>598</v>
      </c>
      <c r="S182" s="2" t="s">
        <v>598</v>
      </c>
      <c r="T182" s="2" t="s">
        <v>598</v>
      </c>
      <c r="U182" s="2" t="s">
        <v>598</v>
      </c>
      <c r="V182" s="2" t="s">
        <v>598</v>
      </c>
      <c r="W182" s="2" t="s">
        <v>598</v>
      </c>
      <c r="X182" s="2" t="s">
        <v>598</v>
      </c>
      <c r="Y182" s="2" t="s">
        <v>598</v>
      </c>
      <c r="Z182" s="2" t="s">
        <v>598</v>
      </c>
      <c r="AA182" s="2" t="s">
        <v>598</v>
      </c>
      <c r="AB182" s="2" t="s">
        <v>598</v>
      </c>
      <c r="AC182" s="2" t="s">
        <v>598</v>
      </c>
      <c r="AD182" s="2" t="s">
        <v>598</v>
      </c>
      <c r="AE182" s="2" t="s">
        <v>598</v>
      </c>
      <c r="AF182" s="2" t="s">
        <v>598</v>
      </c>
      <c r="AG182" s="2" t="s">
        <v>598</v>
      </c>
      <c r="AJ182" s="20">
        <f t="shared" si="10"/>
        <v>0</v>
      </c>
      <c r="AK182" s="20"/>
      <c r="AL182" s="20">
        <f t="shared" si="11"/>
        <v>0</v>
      </c>
      <c r="AM182" s="20" t="str">
        <f t="shared" si="12"/>
        <v/>
      </c>
      <c r="AN182" s="92" t="str">
        <f t="shared" si="13"/>
        <v/>
      </c>
      <c r="AQ182" s="2">
        <f t="shared" si="14"/>
        <v>0</v>
      </c>
    </row>
    <row r="183" spans="1:43" ht="15" customHeight="1" x14ac:dyDescent="0.25">
      <c r="A183" s="2" t="s">
        <v>261</v>
      </c>
      <c r="B183" s="2" t="s">
        <v>263</v>
      </c>
      <c r="C183" s="2">
        <v>2014</v>
      </c>
      <c r="D183" s="2" t="s">
        <v>598</v>
      </c>
      <c r="E183" s="2" t="s">
        <v>598</v>
      </c>
      <c r="F183" s="2" t="s">
        <v>598</v>
      </c>
      <c r="G183" s="2" t="s">
        <v>598</v>
      </c>
      <c r="H183" s="2" t="s">
        <v>598</v>
      </c>
      <c r="I183" s="2" t="s">
        <v>598</v>
      </c>
      <c r="J183" s="2" t="s">
        <v>598</v>
      </c>
      <c r="K183" s="2" t="s">
        <v>598</v>
      </c>
      <c r="L183" s="2" t="s">
        <v>598</v>
      </c>
      <c r="M183" s="2" t="s">
        <v>598</v>
      </c>
      <c r="N183" s="2" t="s">
        <v>598</v>
      </c>
      <c r="O183" s="2" t="s">
        <v>598</v>
      </c>
      <c r="P183" s="2" t="s">
        <v>598</v>
      </c>
      <c r="Q183" s="2" t="s">
        <v>598</v>
      </c>
      <c r="R183" s="2" t="s">
        <v>598</v>
      </c>
      <c r="S183" s="2" t="s">
        <v>598</v>
      </c>
      <c r="T183" s="2" t="s">
        <v>598</v>
      </c>
      <c r="U183" s="2" t="s">
        <v>598</v>
      </c>
      <c r="V183" s="2" t="s">
        <v>598</v>
      </c>
      <c r="W183" s="2" t="s">
        <v>598</v>
      </c>
      <c r="X183" s="2" t="s">
        <v>598</v>
      </c>
      <c r="Y183" s="2" t="s">
        <v>598</v>
      </c>
      <c r="Z183" s="2" t="s">
        <v>598</v>
      </c>
      <c r="AA183" s="2" t="s">
        <v>598</v>
      </c>
      <c r="AB183" s="2" t="s">
        <v>598</v>
      </c>
      <c r="AC183" s="2" t="s">
        <v>598</v>
      </c>
      <c r="AD183" s="2" t="s">
        <v>598</v>
      </c>
      <c r="AE183" s="2" t="s">
        <v>598</v>
      </c>
      <c r="AF183" s="2" t="s">
        <v>598</v>
      </c>
      <c r="AG183" s="2" t="s">
        <v>598</v>
      </c>
      <c r="AJ183" s="20">
        <f t="shared" si="10"/>
        <v>0</v>
      </c>
      <c r="AK183" s="20"/>
      <c r="AL183" s="20">
        <f t="shared" si="11"/>
        <v>0</v>
      </c>
      <c r="AM183" s="20" t="str">
        <f t="shared" si="12"/>
        <v/>
      </c>
      <c r="AN183" s="92" t="str">
        <f t="shared" si="13"/>
        <v/>
      </c>
      <c r="AQ183" s="2">
        <f t="shared" si="14"/>
        <v>0</v>
      </c>
    </row>
    <row r="184" spans="1:43" ht="15" customHeight="1" x14ac:dyDescent="0.25">
      <c r="A184" s="2" t="s">
        <v>261</v>
      </c>
      <c r="B184" s="2" t="s">
        <v>264</v>
      </c>
      <c r="C184" s="2">
        <v>2014</v>
      </c>
      <c r="D184" s="2" t="s">
        <v>598</v>
      </c>
      <c r="E184" s="2" t="s">
        <v>598</v>
      </c>
      <c r="F184" s="2" t="s">
        <v>598</v>
      </c>
      <c r="G184" s="2" t="s">
        <v>598</v>
      </c>
      <c r="H184" s="2" t="s">
        <v>598</v>
      </c>
      <c r="I184" s="2" t="s">
        <v>598</v>
      </c>
      <c r="J184" s="2" t="s">
        <v>598</v>
      </c>
      <c r="K184" s="2" t="s">
        <v>598</v>
      </c>
      <c r="L184" s="2" t="s">
        <v>598</v>
      </c>
      <c r="M184" s="2" t="s">
        <v>598</v>
      </c>
      <c r="N184" s="2" t="s">
        <v>598</v>
      </c>
      <c r="O184" s="2" t="s">
        <v>598</v>
      </c>
      <c r="P184" s="2" t="s">
        <v>598</v>
      </c>
      <c r="Q184" s="2" t="s">
        <v>598</v>
      </c>
      <c r="R184" s="2" t="s">
        <v>598</v>
      </c>
      <c r="S184" s="2" t="s">
        <v>598</v>
      </c>
      <c r="T184" s="2" t="s">
        <v>598</v>
      </c>
      <c r="U184" s="2" t="s">
        <v>598</v>
      </c>
      <c r="V184" s="2" t="s">
        <v>598</v>
      </c>
      <c r="W184" s="2" t="s">
        <v>598</v>
      </c>
      <c r="X184" s="2" t="s">
        <v>598</v>
      </c>
      <c r="Y184" s="2" t="s">
        <v>598</v>
      </c>
      <c r="Z184" s="2" t="s">
        <v>598</v>
      </c>
      <c r="AA184" s="2" t="s">
        <v>598</v>
      </c>
      <c r="AB184" s="2" t="s">
        <v>598</v>
      </c>
      <c r="AC184" s="2" t="s">
        <v>598</v>
      </c>
      <c r="AD184" s="2" t="s">
        <v>598</v>
      </c>
      <c r="AE184" s="2" t="s">
        <v>598</v>
      </c>
      <c r="AF184" s="2" t="s">
        <v>598</v>
      </c>
      <c r="AG184" s="2" t="s">
        <v>598</v>
      </c>
      <c r="AJ184" s="20">
        <f t="shared" si="10"/>
        <v>0</v>
      </c>
      <c r="AK184" s="20"/>
      <c r="AL184" s="20">
        <f t="shared" si="11"/>
        <v>0</v>
      </c>
      <c r="AM184" s="20" t="str">
        <f t="shared" si="12"/>
        <v/>
      </c>
      <c r="AN184" s="92" t="str">
        <f t="shared" si="13"/>
        <v/>
      </c>
      <c r="AQ184" s="2">
        <f t="shared" si="14"/>
        <v>0</v>
      </c>
    </row>
    <row r="185" spans="1:43" ht="15" customHeight="1" x14ac:dyDescent="0.25">
      <c r="A185" s="2" t="s">
        <v>261</v>
      </c>
      <c r="B185" s="2" t="s">
        <v>265</v>
      </c>
      <c r="C185" s="2">
        <v>2014</v>
      </c>
      <c r="D185" s="2" t="s">
        <v>598</v>
      </c>
      <c r="E185" s="2" t="s">
        <v>598</v>
      </c>
      <c r="F185" s="2" t="s">
        <v>598</v>
      </c>
      <c r="G185" s="2" t="s">
        <v>598</v>
      </c>
      <c r="H185" s="2" t="s">
        <v>598</v>
      </c>
      <c r="I185" s="2" t="s">
        <v>598</v>
      </c>
      <c r="J185" s="2" t="s">
        <v>598</v>
      </c>
      <c r="K185" s="2" t="s">
        <v>598</v>
      </c>
      <c r="L185" s="2" t="s">
        <v>598</v>
      </c>
      <c r="M185" s="2" t="s">
        <v>598</v>
      </c>
      <c r="N185" s="2" t="s">
        <v>598</v>
      </c>
      <c r="O185" s="2" t="s">
        <v>598</v>
      </c>
      <c r="P185" s="2" t="s">
        <v>598</v>
      </c>
      <c r="Q185" s="2" t="s">
        <v>598</v>
      </c>
      <c r="R185" s="2" t="s">
        <v>598</v>
      </c>
      <c r="S185" s="2" t="s">
        <v>598</v>
      </c>
      <c r="T185" s="2" t="s">
        <v>598</v>
      </c>
      <c r="U185" s="2" t="s">
        <v>598</v>
      </c>
      <c r="V185" s="2" t="s">
        <v>598</v>
      </c>
      <c r="W185" s="2" t="s">
        <v>598</v>
      </c>
      <c r="X185" s="2" t="s">
        <v>598</v>
      </c>
      <c r="Y185" s="2" t="s">
        <v>598</v>
      </c>
      <c r="Z185" s="2" t="s">
        <v>598</v>
      </c>
      <c r="AA185" s="2" t="s">
        <v>598</v>
      </c>
      <c r="AB185" s="2" t="s">
        <v>598</v>
      </c>
      <c r="AC185" s="2" t="s">
        <v>598</v>
      </c>
      <c r="AD185" s="2" t="s">
        <v>598</v>
      </c>
      <c r="AE185" s="2" t="s">
        <v>598</v>
      </c>
      <c r="AF185" s="2" t="s">
        <v>598</v>
      </c>
      <c r="AG185" s="2" t="s">
        <v>598</v>
      </c>
      <c r="AJ185" s="20">
        <f t="shared" si="10"/>
        <v>0</v>
      </c>
      <c r="AK185" s="20"/>
      <c r="AL185" s="20">
        <f t="shared" si="11"/>
        <v>0</v>
      </c>
      <c r="AM185" s="20" t="str">
        <f t="shared" si="12"/>
        <v/>
      </c>
      <c r="AN185" s="92" t="str">
        <f t="shared" si="13"/>
        <v/>
      </c>
      <c r="AQ185" s="2">
        <f t="shared" si="14"/>
        <v>0</v>
      </c>
    </row>
    <row r="186" spans="1:43" ht="15" customHeight="1" x14ac:dyDescent="0.25">
      <c r="A186" s="2" t="s">
        <v>266</v>
      </c>
      <c r="B186" s="2" t="s">
        <v>267</v>
      </c>
      <c r="C186" s="2">
        <v>2014</v>
      </c>
      <c r="D186" s="2">
        <v>184.8</v>
      </c>
      <c r="E186" s="2">
        <v>18.768999999999998</v>
      </c>
      <c r="F186" s="2">
        <v>0</v>
      </c>
      <c r="G186" s="2" t="s">
        <v>598</v>
      </c>
      <c r="H186" s="2">
        <v>0</v>
      </c>
      <c r="I186" s="2">
        <v>199.04</v>
      </c>
      <c r="J186" s="2" t="s">
        <v>598</v>
      </c>
      <c r="K186" s="2">
        <v>0.14000000000000001</v>
      </c>
      <c r="L186" s="2" t="s">
        <v>598</v>
      </c>
      <c r="M186" s="2" t="s">
        <v>598</v>
      </c>
      <c r="N186" s="2" t="s">
        <v>598</v>
      </c>
      <c r="O186" s="2" t="s">
        <v>598</v>
      </c>
      <c r="P186" s="2" t="s">
        <v>598</v>
      </c>
      <c r="Q186" s="2" t="s">
        <v>598</v>
      </c>
      <c r="R186" s="2" t="s">
        <v>598</v>
      </c>
      <c r="S186" s="2" t="s">
        <v>598</v>
      </c>
      <c r="T186" s="2" t="s">
        <v>598</v>
      </c>
      <c r="U186" s="2" t="s">
        <v>598</v>
      </c>
      <c r="V186" s="2" t="s">
        <v>598</v>
      </c>
      <c r="W186" s="2" t="s">
        <v>598</v>
      </c>
      <c r="X186" s="2" t="s">
        <v>598</v>
      </c>
      <c r="Y186" s="2" t="s">
        <v>598</v>
      </c>
      <c r="Z186" s="2">
        <v>19.3</v>
      </c>
      <c r="AA186" s="2" t="s">
        <v>598</v>
      </c>
      <c r="AB186" s="2" t="s">
        <v>598</v>
      </c>
      <c r="AC186" s="2" t="s">
        <v>598</v>
      </c>
      <c r="AD186" s="2">
        <v>29.7</v>
      </c>
      <c r="AE186" s="2">
        <v>149.9</v>
      </c>
      <c r="AF186" s="2" t="s">
        <v>598</v>
      </c>
      <c r="AG186" s="2" t="s">
        <v>598</v>
      </c>
      <c r="AJ186" s="20">
        <f t="shared" si="10"/>
        <v>199.04000000000002</v>
      </c>
      <c r="AK186" s="20"/>
      <c r="AL186" s="20">
        <f t="shared" si="11"/>
        <v>184.8</v>
      </c>
      <c r="AM186" s="20">
        <f t="shared" si="12"/>
        <v>18.768999999999998</v>
      </c>
      <c r="AN186" s="92">
        <f t="shared" si="13"/>
        <v>1.0227542202572346</v>
      </c>
      <c r="AQ186" s="2">
        <f t="shared" si="14"/>
        <v>199.04000000000002</v>
      </c>
    </row>
    <row r="187" spans="1:43" ht="15" customHeight="1" x14ac:dyDescent="0.25">
      <c r="A187" s="2" t="s">
        <v>268</v>
      </c>
      <c r="B187" s="2" t="s">
        <v>269</v>
      </c>
      <c r="C187" s="2">
        <v>2014</v>
      </c>
      <c r="D187" s="2" t="s">
        <v>598</v>
      </c>
      <c r="E187" s="2" t="s">
        <v>598</v>
      </c>
      <c r="F187" s="2" t="s">
        <v>598</v>
      </c>
      <c r="G187" s="2" t="s">
        <v>598</v>
      </c>
      <c r="H187" s="2" t="s">
        <v>598</v>
      </c>
      <c r="I187" s="2" t="s">
        <v>598</v>
      </c>
      <c r="J187" s="2" t="s">
        <v>598</v>
      </c>
      <c r="K187" s="2" t="s">
        <v>598</v>
      </c>
      <c r="L187" s="2" t="s">
        <v>598</v>
      </c>
      <c r="M187" s="2" t="s">
        <v>598</v>
      </c>
      <c r="N187" s="2" t="s">
        <v>598</v>
      </c>
      <c r="O187" s="2" t="s">
        <v>598</v>
      </c>
      <c r="P187" s="2" t="s">
        <v>598</v>
      </c>
      <c r="Q187" s="2" t="s">
        <v>598</v>
      </c>
      <c r="R187" s="2" t="s">
        <v>598</v>
      </c>
      <c r="S187" s="2" t="s">
        <v>598</v>
      </c>
      <c r="T187" s="2" t="s">
        <v>598</v>
      </c>
      <c r="U187" s="2" t="s">
        <v>598</v>
      </c>
      <c r="V187" s="2" t="s">
        <v>598</v>
      </c>
      <c r="W187" s="2" t="s">
        <v>598</v>
      </c>
      <c r="X187" s="2" t="s">
        <v>598</v>
      </c>
      <c r="Y187" s="2" t="s">
        <v>598</v>
      </c>
      <c r="Z187" s="2" t="s">
        <v>598</v>
      </c>
      <c r="AA187" s="2" t="s">
        <v>598</v>
      </c>
      <c r="AB187" s="2" t="s">
        <v>598</v>
      </c>
      <c r="AC187" s="2" t="s">
        <v>598</v>
      </c>
      <c r="AD187" s="2" t="s">
        <v>598</v>
      </c>
      <c r="AE187" s="2" t="s">
        <v>598</v>
      </c>
      <c r="AF187" s="2" t="s">
        <v>598</v>
      </c>
      <c r="AG187" s="2" t="s">
        <v>598</v>
      </c>
      <c r="AJ187" s="20">
        <f t="shared" si="10"/>
        <v>0</v>
      </c>
      <c r="AK187" s="20"/>
      <c r="AL187" s="20">
        <f t="shared" si="11"/>
        <v>0</v>
      </c>
      <c r="AM187" s="20" t="str">
        <f t="shared" si="12"/>
        <v/>
      </c>
      <c r="AN187" s="92" t="str">
        <f t="shared" si="13"/>
        <v/>
      </c>
      <c r="AQ187" s="2">
        <f t="shared" si="14"/>
        <v>0</v>
      </c>
    </row>
    <row r="188" spans="1:43" ht="15" customHeight="1" x14ac:dyDescent="0.25">
      <c r="A188" s="2" t="s">
        <v>268</v>
      </c>
      <c r="B188" s="2" t="s">
        <v>270</v>
      </c>
      <c r="C188" s="2">
        <v>2014</v>
      </c>
      <c r="D188" s="2" t="s">
        <v>598</v>
      </c>
      <c r="E188" s="2" t="s">
        <v>598</v>
      </c>
      <c r="F188" s="2" t="s">
        <v>598</v>
      </c>
      <c r="G188" s="2" t="s">
        <v>598</v>
      </c>
      <c r="H188" s="2" t="s">
        <v>598</v>
      </c>
      <c r="I188" s="2" t="s">
        <v>598</v>
      </c>
      <c r="J188" s="2" t="s">
        <v>598</v>
      </c>
      <c r="K188" s="2" t="s">
        <v>598</v>
      </c>
      <c r="L188" s="2" t="s">
        <v>598</v>
      </c>
      <c r="M188" s="2" t="s">
        <v>598</v>
      </c>
      <c r="N188" s="2" t="s">
        <v>598</v>
      </c>
      <c r="O188" s="2" t="s">
        <v>598</v>
      </c>
      <c r="P188" s="2" t="s">
        <v>598</v>
      </c>
      <c r="Q188" s="2" t="s">
        <v>598</v>
      </c>
      <c r="R188" s="2" t="s">
        <v>598</v>
      </c>
      <c r="S188" s="2" t="s">
        <v>598</v>
      </c>
      <c r="T188" s="2" t="s">
        <v>598</v>
      </c>
      <c r="U188" s="2" t="s">
        <v>598</v>
      </c>
      <c r="V188" s="2" t="s">
        <v>598</v>
      </c>
      <c r="W188" s="2" t="s">
        <v>598</v>
      </c>
      <c r="X188" s="2" t="s">
        <v>598</v>
      </c>
      <c r="Y188" s="2" t="s">
        <v>598</v>
      </c>
      <c r="Z188" s="2" t="s">
        <v>598</v>
      </c>
      <c r="AA188" s="2" t="s">
        <v>598</v>
      </c>
      <c r="AB188" s="2" t="s">
        <v>598</v>
      </c>
      <c r="AC188" s="2" t="s">
        <v>598</v>
      </c>
      <c r="AD188" s="2" t="s">
        <v>598</v>
      </c>
      <c r="AE188" s="2" t="s">
        <v>598</v>
      </c>
      <c r="AF188" s="2" t="s">
        <v>598</v>
      </c>
      <c r="AG188" s="2" t="s">
        <v>598</v>
      </c>
      <c r="AJ188" s="20">
        <f t="shared" si="10"/>
        <v>0</v>
      </c>
      <c r="AK188" s="20"/>
      <c r="AL188" s="20">
        <f t="shared" si="11"/>
        <v>0</v>
      </c>
      <c r="AM188" s="20" t="str">
        <f t="shared" si="12"/>
        <v/>
      </c>
      <c r="AN188" s="92" t="str">
        <f t="shared" si="13"/>
        <v/>
      </c>
      <c r="AQ188" s="2">
        <f t="shared" si="14"/>
        <v>0</v>
      </c>
    </row>
    <row r="189" spans="1:43" ht="15" customHeight="1" x14ac:dyDescent="0.25">
      <c r="A189" s="2" t="s">
        <v>268</v>
      </c>
      <c r="B189" s="2" t="s">
        <v>271</v>
      </c>
      <c r="C189" s="2">
        <v>2014</v>
      </c>
      <c r="D189" s="2" t="s">
        <v>598</v>
      </c>
      <c r="E189" s="2" t="s">
        <v>598</v>
      </c>
      <c r="F189" s="2" t="s">
        <v>598</v>
      </c>
      <c r="G189" s="2" t="s">
        <v>598</v>
      </c>
      <c r="H189" s="2" t="s">
        <v>598</v>
      </c>
      <c r="I189" s="2" t="s">
        <v>598</v>
      </c>
      <c r="J189" s="2" t="s">
        <v>598</v>
      </c>
      <c r="K189" s="2" t="s">
        <v>598</v>
      </c>
      <c r="L189" s="2" t="s">
        <v>598</v>
      </c>
      <c r="M189" s="2" t="s">
        <v>598</v>
      </c>
      <c r="N189" s="2" t="s">
        <v>598</v>
      </c>
      <c r="O189" s="2" t="s">
        <v>598</v>
      </c>
      <c r="P189" s="2" t="s">
        <v>598</v>
      </c>
      <c r="Q189" s="2" t="s">
        <v>598</v>
      </c>
      <c r="R189" s="2" t="s">
        <v>598</v>
      </c>
      <c r="S189" s="2" t="s">
        <v>598</v>
      </c>
      <c r="T189" s="2" t="s">
        <v>598</v>
      </c>
      <c r="U189" s="2" t="s">
        <v>598</v>
      </c>
      <c r="V189" s="2" t="s">
        <v>598</v>
      </c>
      <c r="W189" s="2" t="s">
        <v>598</v>
      </c>
      <c r="X189" s="2" t="s">
        <v>598</v>
      </c>
      <c r="Y189" s="2" t="s">
        <v>598</v>
      </c>
      <c r="Z189" s="2" t="s">
        <v>598</v>
      </c>
      <c r="AA189" s="2" t="s">
        <v>598</v>
      </c>
      <c r="AB189" s="2" t="s">
        <v>598</v>
      </c>
      <c r="AC189" s="2" t="s">
        <v>598</v>
      </c>
      <c r="AD189" s="2" t="s">
        <v>598</v>
      </c>
      <c r="AE189" s="2" t="s">
        <v>598</v>
      </c>
      <c r="AF189" s="2" t="s">
        <v>598</v>
      </c>
      <c r="AG189" s="2" t="s">
        <v>598</v>
      </c>
      <c r="AJ189" s="20">
        <f t="shared" si="10"/>
        <v>0</v>
      </c>
      <c r="AK189" s="20"/>
      <c r="AL189" s="20">
        <f t="shared" si="11"/>
        <v>0</v>
      </c>
      <c r="AM189" s="20" t="str">
        <f t="shared" si="12"/>
        <v/>
      </c>
      <c r="AN189" s="92" t="str">
        <f t="shared" si="13"/>
        <v/>
      </c>
      <c r="AQ189" s="2">
        <f t="shared" si="14"/>
        <v>0</v>
      </c>
    </row>
    <row r="190" spans="1:43" ht="15" customHeight="1" x14ac:dyDescent="0.25">
      <c r="A190" s="2" t="s">
        <v>272</v>
      </c>
      <c r="B190" s="2" t="s">
        <v>273</v>
      </c>
      <c r="C190" s="2">
        <v>2014</v>
      </c>
      <c r="D190" s="2" t="s">
        <v>598</v>
      </c>
      <c r="E190" s="2" t="s">
        <v>598</v>
      </c>
      <c r="F190" s="2" t="s">
        <v>598</v>
      </c>
      <c r="G190" s="2" t="s">
        <v>598</v>
      </c>
      <c r="H190" s="2" t="s">
        <v>598</v>
      </c>
      <c r="I190" s="2" t="s">
        <v>598</v>
      </c>
      <c r="J190" s="2" t="s">
        <v>598</v>
      </c>
      <c r="K190" s="2" t="s">
        <v>598</v>
      </c>
      <c r="L190" s="2" t="s">
        <v>598</v>
      </c>
      <c r="M190" s="2" t="s">
        <v>598</v>
      </c>
      <c r="N190" s="2" t="s">
        <v>598</v>
      </c>
      <c r="O190" s="2" t="s">
        <v>598</v>
      </c>
      <c r="P190" s="2" t="s">
        <v>598</v>
      </c>
      <c r="Q190" s="2" t="s">
        <v>598</v>
      </c>
      <c r="R190" s="2" t="s">
        <v>598</v>
      </c>
      <c r="S190" s="2" t="s">
        <v>598</v>
      </c>
      <c r="T190" s="2" t="s">
        <v>598</v>
      </c>
      <c r="U190" s="2" t="s">
        <v>598</v>
      </c>
      <c r="V190" s="2" t="s">
        <v>598</v>
      </c>
      <c r="W190" s="2" t="s">
        <v>598</v>
      </c>
      <c r="X190" s="2" t="s">
        <v>598</v>
      </c>
      <c r="Y190" s="2" t="s">
        <v>598</v>
      </c>
      <c r="Z190" s="2" t="s">
        <v>598</v>
      </c>
      <c r="AA190" s="2" t="s">
        <v>598</v>
      </c>
      <c r="AB190" s="2" t="s">
        <v>598</v>
      </c>
      <c r="AC190" s="2" t="s">
        <v>598</v>
      </c>
      <c r="AD190" s="2" t="s">
        <v>598</v>
      </c>
      <c r="AE190" s="2" t="s">
        <v>598</v>
      </c>
      <c r="AF190" s="2" t="s">
        <v>598</v>
      </c>
      <c r="AG190" s="2" t="s">
        <v>598</v>
      </c>
      <c r="AJ190" s="20">
        <f t="shared" si="10"/>
        <v>0</v>
      </c>
      <c r="AK190" s="20"/>
      <c r="AL190" s="20">
        <f t="shared" si="11"/>
        <v>0</v>
      </c>
      <c r="AM190" s="20" t="str">
        <f t="shared" si="12"/>
        <v/>
      </c>
      <c r="AN190" s="92" t="str">
        <f t="shared" si="13"/>
        <v/>
      </c>
      <c r="AQ190" s="2">
        <f t="shared" si="14"/>
        <v>0</v>
      </c>
    </row>
    <row r="191" spans="1:43" ht="15" customHeight="1" x14ac:dyDescent="0.25">
      <c r="A191" s="2" t="s">
        <v>272</v>
      </c>
      <c r="B191" s="2" t="s">
        <v>274</v>
      </c>
      <c r="C191" s="2">
        <v>2014</v>
      </c>
      <c r="D191" s="2" t="s">
        <v>598</v>
      </c>
      <c r="E191" s="2" t="s">
        <v>598</v>
      </c>
      <c r="F191" s="2" t="s">
        <v>598</v>
      </c>
      <c r="G191" s="2" t="s">
        <v>598</v>
      </c>
      <c r="H191" s="2" t="s">
        <v>598</v>
      </c>
      <c r="I191" s="2" t="s">
        <v>598</v>
      </c>
      <c r="J191" s="2" t="s">
        <v>598</v>
      </c>
      <c r="K191" s="2" t="s">
        <v>598</v>
      </c>
      <c r="L191" s="2" t="s">
        <v>598</v>
      </c>
      <c r="M191" s="2" t="s">
        <v>598</v>
      </c>
      <c r="N191" s="2" t="s">
        <v>598</v>
      </c>
      <c r="O191" s="2" t="s">
        <v>598</v>
      </c>
      <c r="P191" s="2" t="s">
        <v>598</v>
      </c>
      <c r="Q191" s="2" t="s">
        <v>598</v>
      </c>
      <c r="R191" s="2" t="s">
        <v>598</v>
      </c>
      <c r="S191" s="2" t="s">
        <v>598</v>
      </c>
      <c r="T191" s="2" t="s">
        <v>598</v>
      </c>
      <c r="U191" s="2" t="s">
        <v>598</v>
      </c>
      <c r="V191" s="2" t="s">
        <v>598</v>
      </c>
      <c r="W191" s="2" t="s">
        <v>598</v>
      </c>
      <c r="X191" s="2" t="s">
        <v>598</v>
      </c>
      <c r="Y191" s="2" t="s">
        <v>598</v>
      </c>
      <c r="Z191" s="2" t="s">
        <v>598</v>
      </c>
      <c r="AA191" s="2" t="s">
        <v>598</v>
      </c>
      <c r="AB191" s="2" t="s">
        <v>598</v>
      </c>
      <c r="AC191" s="2" t="s">
        <v>598</v>
      </c>
      <c r="AD191" s="2" t="s">
        <v>598</v>
      </c>
      <c r="AE191" s="2" t="s">
        <v>598</v>
      </c>
      <c r="AF191" s="2" t="s">
        <v>598</v>
      </c>
      <c r="AG191" s="2" t="s">
        <v>598</v>
      </c>
      <c r="AJ191" s="20">
        <f t="shared" si="10"/>
        <v>0</v>
      </c>
      <c r="AK191" s="20"/>
      <c r="AL191" s="20">
        <f t="shared" si="11"/>
        <v>0</v>
      </c>
      <c r="AM191" s="20" t="str">
        <f t="shared" si="12"/>
        <v/>
      </c>
      <c r="AN191" s="92" t="str">
        <f t="shared" si="13"/>
        <v/>
      </c>
      <c r="AQ191" s="2">
        <f t="shared" si="14"/>
        <v>0</v>
      </c>
    </row>
    <row r="192" spans="1:43"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T192" s="2" t="s">
        <v>599</v>
      </c>
      <c r="U192" s="2" t="s">
        <v>599</v>
      </c>
      <c r="V192" s="2" t="s">
        <v>599</v>
      </c>
      <c r="W192" s="2" t="s">
        <v>599</v>
      </c>
      <c r="X192" s="2" t="s">
        <v>599</v>
      </c>
      <c r="Y192" s="2" t="s">
        <v>599</v>
      </c>
      <c r="Z192" s="2" t="s">
        <v>599</v>
      </c>
      <c r="AA192" s="2" t="s">
        <v>599</v>
      </c>
      <c r="AB192" s="2" t="s">
        <v>599</v>
      </c>
      <c r="AC192" s="2" t="s">
        <v>599</v>
      </c>
      <c r="AD192" s="2" t="s">
        <v>599</v>
      </c>
      <c r="AE192" s="2" t="s">
        <v>599</v>
      </c>
      <c r="AF192" s="2" t="s">
        <v>599</v>
      </c>
      <c r="AG192" s="2" t="s">
        <v>599</v>
      </c>
      <c r="AJ192" s="20">
        <f t="shared" si="10"/>
        <v>0</v>
      </c>
      <c r="AK192" s="20"/>
      <c r="AL192" s="20">
        <f t="shared" si="11"/>
        <v>0</v>
      </c>
      <c r="AM192" s="20" t="str">
        <f t="shared" si="12"/>
        <v/>
      </c>
      <c r="AN192" s="92" t="str">
        <f t="shared" si="13"/>
        <v/>
      </c>
      <c r="AQ192" s="2">
        <f t="shared" si="14"/>
        <v>0</v>
      </c>
    </row>
    <row r="193" spans="1:43" ht="15" customHeight="1" x14ac:dyDescent="0.25">
      <c r="A193" s="2" t="s">
        <v>277</v>
      </c>
      <c r="B193" s="2" t="s">
        <v>278</v>
      </c>
      <c r="C193" s="2">
        <v>2014</v>
      </c>
      <c r="D193" s="2" t="s">
        <v>598</v>
      </c>
      <c r="E193" s="2" t="s">
        <v>598</v>
      </c>
      <c r="F193" s="2" t="s">
        <v>598</v>
      </c>
      <c r="G193" s="2" t="s">
        <v>598</v>
      </c>
      <c r="H193" s="2" t="s">
        <v>598</v>
      </c>
      <c r="I193" s="2" t="s">
        <v>598</v>
      </c>
      <c r="J193" s="2" t="s">
        <v>598</v>
      </c>
      <c r="K193" s="2" t="s">
        <v>598</v>
      </c>
      <c r="L193" s="2" t="s">
        <v>598</v>
      </c>
      <c r="M193" s="2" t="s">
        <v>598</v>
      </c>
      <c r="N193" s="2" t="s">
        <v>598</v>
      </c>
      <c r="O193" s="2" t="s">
        <v>598</v>
      </c>
      <c r="P193" s="2" t="s">
        <v>598</v>
      </c>
      <c r="Q193" s="2" t="s">
        <v>598</v>
      </c>
      <c r="R193" s="2" t="s">
        <v>598</v>
      </c>
      <c r="S193" s="2" t="s">
        <v>598</v>
      </c>
      <c r="T193" s="2" t="s">
        <v>598</v>
      </c>
      <c r="U193" s="2" t="s">
        <v>598</v>
      </c>
      <c r="V193" s="2" t="s">
        <v>598</v>
      </c>
      <c r="W193" s="2" t="s">
        <v>598</v>
      </c>
      <c r="X193" s="2" t="s">
        <v>598</v>
      </c>
      <c r="Y193" s="2" t="s">
        <v>598</v>
      </c>
      <c r="Z193" s="2" t="s">
        <v>598</v>
      </c>
      <c r="AA193" s="2" t="s">
        <v>598</v>
      </c>
      <c r="AB193" s="2" t="s">
        <v>598</v>
      </c>
      <c r="AC193" s="2" t="s">
        <v>598</v>
      </c>
      <c r="AD193" s="2" t="s">
        <v>598</v>
      </c>
      <c r="AE193" s="2" t="s">
        <v>598</v>
      </c>
      <c r="AF193" s="2" t="s">
        <v>598</v>
      </c>
      <c r="AG193" s="2" t="s">
        <v>598</v>
      </c>
      <c r="AJ193" s="20">
        <f t="shared" si="10"/>
        <v>0</v>
      </c>
      <c r="AK193" s="20"/>
      <c r="AL193" s="20">
        <f t="shared" si="11"/>
        <v>0</v>
      </c>
      <c r="AM193" s="20" t="str">
        <f t="shared" si="12"/>
        <v/>
      </c>
      <c r="AN193" s="92" t="str">
        <f t="shared" si="13"/>
        <v/>
      </c>
      <c r="AQ193" s="2">
        <f t="shared" si="14"/>
        <v>0</v>
      </c>
    </row>
    <row r="194" spans="1:43" ht="15" customHeight="1" x14ac:dyDescent="0.25">
      <c r="A194" s="2" t="s">
        <v>279</v>
      </c>
      <c r="B194" s="2" t="s">
        <v>280</v>
      </c>
      <c r="C194" s="2">
        <v>2014</v>
      </c>
      <c r="D194" s="2">
        <v>67.8</v>
      </c>
      <c r="E194" s="2">
        <v>10.199999999999999</v>
      </c>
      <c r="F194" s="2" t="s">
        <v>598</v>
      </c>
      <c r="G194" s="2" t="s">
        <v>598</v>
      </c>
      <c r="H194" s="2" t="s">
        <v>598</v>
      </c>
      <c r="I194" s="2">
        <v>104.8</v>
      </c>
      <c r="J194" s="2" t="s">
        <v>598</v>
      </c>
      <c r="K194" s="2" t="s">
        <v>598</v>
      </c>
      <c r="L194" s="2" t="s">
        <v>598</v>
      </c>
      <c r="M194" s="2" t="s">
        <v>598</v>
      </c>
      <c r="N194" s="2" t="s">
        <v>598</v>
      </c>
      <c r="O194" s="2" t="s">
        <v>598</v>
      </c>
      <c r="P194" s="2">
        <v>50</v>
      </c>
      <c r="Q194" s="2">
        <v>14</v>
      </c>
      <c r="R194" s="2">
        <v>26</v>
      </c>
      <c r="S194" s="2" t="s">
        <v>598</v>
      </c>
      <c r="T194" s="2" t="s">
        <v>598</v>
      </c>
      <c r="U194" s="2" t="s">
        <v>598</v>
      </c>
      <c r="V194" s="2" t="s">
        <v>598</v>
      </c>
      <c r="W194" s="2" t="s">
        <v>598</v>
      </c>
      <c r="X194" s="2" t="s">
        <v>598</v>
      </c>
      <c r="Y194" s="2" t="s">
        <v>598</v>
      </c>
      <c r="Z194" s="2" t="s">
        <v>598</v>
      </c>
      <c r="AA194" s="2" t="s">
        <v>598</v>
      </c>
      <c r="AB194" s="2" t="s">
        <v>598</v>
      </c>
      <c r="AC194" s="2" t="s">
        <v>598</v>
      </c>
      <c r="AD194" s="2" t="s">
        <v>598</v>
      </c>
      <c r="AE194" s="2" t="s">
        <v>598</v>
      </c>
      <c r="AF194" s="2" t="s">
        <v>598</v>
      </c>
      <c r="AG194" s="2">
        <v>14.8</v>
      </c>
      <c r="AJ194" s="20">
        <f t="shared" si="10"/>
        <v>104.8</v>
      </c>
      <c r="AK194" s="20"/>
      <c r="AL194" s="20">
        <f t="shared" si="11"/>
        <v>67.8</v>
      </c>
      <c r="AM194" s="20">
        <f t="shared" si="12"/>
        <v>10.199999999999999</v>
      </c>
      <c r="AN194" s="92">
        <f t="shared" si="13"/>
        <v>0.74427480916030542</v>
      </c>
      <c r="AQ194" s="2">
        <f t="shared" si="14"/>
        <v>90</v>
      </c>
    </row>
    <row r="195" spans="1:43" ht="15" customHeight="1" x14ac:dyDescent="0.25">
      <c r="A195" s="2" t="s">
        <v>279</v>
      </c>
      <c r="B195" s="2" t="s">
        <v>281</v>
      </c>
      <c r="C195" s="2">
        <v>2014</v>
      </c>
      <c r="D195" s="2" t="s">
        <v>598</v>
      </c>
      <c r="E195" s="2" t="s">
        <v>598</v>
      </c>
      <c r="F195" s="2" t="s">
        <v>598</v>
      </c>
      <c r="G195" s="2" t="s">
        <v>598</v>
      </c>
      <c r="H195" s="2" t="s">
        <v>598</v>
      </c>
      <c r="I195" s="2" t="s">
        <v>598</v>
      </c>
      <c r="J195" s="2" t="s">
        <v>598</v>
      </c>
      <c r="K195" s="2" t="s">
        <v>598</v>
      </c>
      <c r="L195" s="2" t="s">
        <v>598</v>
      </c>
      <c r="M195" s="2" t="s">
        <v>598</v>
      </c>
      <c r="N195" s="2" t="s">
        <v>598</v>
      </c>
      <c r="O195" s="2" t="s">
        <v>598</v>
      </c>
      <c r="P195" s="2" t="s">
        <v>598</v>
      </c>
      <c r="Q195" s="2" t="s">
        <v>598</v>
      </c>
      <c r="R195" s="2" t="s">
        <v>598</v>
      </c>
      <c r="S195" s="2" t="s">
        <v>598</v>
      </c>
      <c r="T195" s="2" t="s">
        <v>598</v>
      </c>
      <c r="U195" s="2" t="s">
        <v>598</v>
      </c>
      <c r="V195" s="2" t="s">
        <v>598</v>
      </c>
      <c r="W195" s="2" t="s">
        <v>598</v>
      </c>
      <c r="X195" s="2" t="s">
        <v>598</v>
      </c>
      <c r="Y195" s="2" t="s">
        <v>598</v>
      </c>
      <c r="Z195" s="2" t="s">
        <v>598</v>
      </c>
      <c r="AA195" s="2" t="s">
        <v>598</v>
      </c>
      <c r="AB195" s="2" t="s">
        <v>598</v>
      </c>
      <c r="AC195" s="2" t="s">
        <v>598</v>
      </c>
      <c r="AD195" s="2" t="s">
        <v>598</v>
      </c>
      <c r="AE195" s="2" t="s">
        <v>598</v>
      </c>
      <c r="AF195" s="2" t="s">
        <v>598</v>
      </c>
      <c r="AG195" s="2" t="s">
        <v>598</v>
      </c>
      <c r="AJ195" s="20">
        <f t="shared" ref="AJ195:AJ258" si="15">SUMPRODUCT(J195:AG195)</f>
        <v>0</v>
      </c>
      <c r="AK195" s="20"/>
      <c r="AL195" s="20">
        <f t="shared" ref="AL195:AL258" si="16">IFERROR(D195/1,0)</f>
        <v>0</v>
      </c>
      <c r="AM195" s="20" t="str">
        <f t="shared" ref="AM195:AM258" si="17">IFERROR(E195/1,"")</f>
        <v/>
      </c>
      <c r="AN195" s="92" t="str">
        <f t="shared" ref="AN195:AN258" si="18">IFERROR((AL195+AM195)/AJ195,"")</f>
        <v/>
      </c>
      <c r="AQ195" s="2">
        <f t="shared" ref="AQ195:AQ258" si="19">AJ195-IFERROR(AG195/1,0)</f>
        <v>0</v>
      </c>
    </row>
    <row r="196" spans="1:43" ht="15" customHeight="1" x14ac:dyDescent="0.25">
      <c r="A196" s="2" t="s">
        <v>279</v>
      </c>
      <c r="B196" s="2" t="s">
        <v>282</v>
      </c>
      <c r="C196" s="2">
        <v>2014</v>
      </c>
      <c r="D196" s="2" t="s">
        <v>598</v>
      </c>
      <c r="E196" s="2" t="s">
        <v>598</v>
      </c>
      <c r="F196" s="2" t="s">
        <v>598</v>
      </c>
      <c r="G196" s="2" t="s">
        <v>598</v>
      </c>
      <c r="H196" s="2" t="s">
        <v>598</v>
      </c>
      <c r="I196" s="2" t="s">
        <v>598</v>
      </c>
      <c r="J196" s="2" t="s">
        <v>598</v>
      </c>
      <c r="K196" s="2" t="s">
        <v>598</v>
      </c>
      <c r="L196" s="2" t="s">
        <v>598</v>
      </c>
      <c r="M196" s="2" t="s">
        <v>598</v>
      </c>
      <c r="N196" s="2" t="s">
        <v>598</v>
      </c>
      <c r="O196" s="2" t="s">
        <v>598</v>
      </c>
      <c r="P196" s="2" t="s">
        <v>598</v>
      </c>
      <c r="Q196" s="2" t="s">
        <v>598</v>
      </c>
      <c r="R196" s="2" t="s">
        <v>598</v>
      </c>
      <c r="S196" s="2" t="s">
        <v>598</v>
      </c>
      <c r="T196" s="2" t="s">
        <v>598</v>
      </c>
      <c r="U196" s="2" t="s">
        <v>598</v>
      </c>
      <c r="V196" s="2" t="s">
        <v>598</v>
      </c>
      <c r="W196" s="2" t="s">
        <v>598</v>
      </c>
      <c r="X196" s="2" t="s">
        <v>598</v>
      </c>
      <c r="Y196" s="2" t="s">
        <v>598</v>
      </c>
      <c r="Z196" s="2" t="s">
        <v>598</v>
      </c>
      <c r="AA196" s="2" t="s">
        <v>598</v>
      </c>
      <c r="AB196" s="2" t="s">
        <v>598</v>
      </c>
      <c r="AC196" s="2" t="s">
        <v>598</v>
      </c>
      <c r="AD196" s="2" t="s">
        <v>598</v>
      </c>
      <c r="AE196" s="2" t="s">
        <v>598</v>
      </c>
      <c r="AF196" s="2" t="s">
        <v>598</v>
      </c>
      <c r="AG196" s="2" t="s">
        <v>598</v>
      </c>
      <c r="AJ196" s="20">
        <f t="shared" si="15"/>
        <v>0</v>
      </c>
      <c r="AK196" s="20"/>
      <c r="AL196" s="20">
        <f t="shared" si="16"/>
        <v>0</v>
      </c>
      <c r="AM196" s="20" t="str">
        <f t="shared" si="17"/>
        <v/>
      </c>
      <c r="AN196" s="92" t="str">
        <f t="shared" si="18"/>
        <v/>
      </c>
      <c r="AQ196" s="2">
        <f t="shared" si="19"/>
        <v>0</v>
      </c>
    </row>
    <row r="197" spans="1:43" ht="15" customHeight="1" x14ac:dyDescent="0.25">
      <c r="A197" s="2" t="s">
        <v>283</v>
      </c>
      <c r="B197" s="2" t="s">
        <v>284</v>
      </c>
      <c r="C197" s="2">
        <v>2014</v>
      </c>
      <c r="D197" s="2" t="s">
        <v>598</v>
      </c>
      <c r="E197" s="2" t="s">
        <v>598</v>
      </c>
      <c r="F197" s="2" t="s">
        <v>598</v>
      </c>
      <c r="G197" s="2" t="s">
        <v>598</v>
      </c>
      <c r="H197" s="2" t="s">
        <v>598</v>
      </c>
      <c r="I197" s="2" t="s">
        <v>598</v>
      </c>
      <c r="J197" s="2" t="s">
        <v>598</v>
      </c>
      <c r="K197" s="2" t="s">
        <v>598</v>
      </c>
      <c r="L197" s="2" t="s">
        <v>598</v>
      </c>
      <c r="M197" s="2" t="s">
        <v>598</v>
      </c>
      <c r="N197" s="2" t="s">
        <v>598</v>
      </c>
      <c r="O197" s="2" t="s">
        <v>598</v>
      </c>
      <c r="P197" s="2" t="s">
        <v>598</v>
      </c>
      <c r="Q197" s="2" t="s">
        <v>598</v>
      </c>
      <c r="R197" s="2" t="s">
        <v>598</v>
      </c>
      <c r="S197" s="2" t="s">
        <v>598</v>
      </c>
      <c r="T197" s="2" t="s">
        <v>598</v>
      </c>
      <c r="U197" s="2" t="s">
        <v>598</v>
      </c>
      <c r="V197" s="2" t="s">
        <v>598</v>
      </c>
      <c r="W197" s="2" t="s">
        <v>598</v>
      </c>
      <c r="X197" s="2" t="s">
        <v>598</v>
      </c>
      <c r="Y197" s="2" t="s">
        <v>598</v>
      </c>
      <c r="Z197" s="2" t="s">
        <v>598</v>
      </c>
      <c r="AA197" s="2" t="s">
        <v>598</v>
      </c>
      <c r="AB197" s="2" t="s">
        <v>598</v>
      </c>
      <c r="AC197" s="2" t="s">
        <v>598</v>
      </c>
      <c r="AD197" s="2" t="s">
        <v>598</v>
      </c>
      <c r="AE197" s="2" t="s">
        <v>598</v>
      </c>
      <c r="AF197" s="2" t="s">
        <v>598</v>
      </c>
      <c r="AG197" s="2" t="s">
        <v>598</v>
      </c>
      <c r="AJ197" s="20">
        <f t="shared" si="15"/>
        <v>0</v>
      </c>
      <c r="AK197" s="20"/>
      <c r="AL197" s="20">
        <f t="shared" si="16"/>
        <v>0</v>
      </c>
      <c r="AM197" s="20" t="str">
        <f t="shared" si="17"/>
        <v/>
      </c>
      <c r="AN197" s="92" t="str">
        <f t="shared" si="18"/>
        <v/>
      </c>
      <c r="AQ197" s="2">
        <f t="shared" si="19"/>
        <v>0</v>
      </c>
    </row>
    <row r="198" spans="1:43" ht="15" customHeight="1" x14ac:dyDescent="0.25">
      <c r="A198" s="2" t="s">
        <v>285</v>
      </c>
      <c r="B198" s="2" t="s">
        <v>286</v>
      </c>
      <c r="C198" s="2">
        <v>2014</v>
      </c>
      <c r="D198" s="2" t="s">
        <v>598</v>
      </c>
      <c r="E198" s="2" t="s">
        <v>598</v>
      </c>
      <c r="F198" s="2" t="s">
        <v>598</v>
      </c>
      <c r="G198" s="2" t="s">
        <v>598</v>
      </c>
      <c r="H198" s="2" t="s">
        <v>598</v>
      </c>
      <c r="I198" s="2" t="s">
        <v>598</v>
      </c>
      <c r="J198" s="2" t="s">
        <v>598</v>
      </c>
      <c r="K198" s="2" t="s">
        <v>598</v>
      </c>
      <c r="L198" s="2" t="s">
        <v>598</v>
      </c>
      <c r="M198" s="2" t="s">
        <v>598</v>
      </c>
      <c r="N198" s="2" t="s">
        <v>598</v>
      </c>
      <c r="O198" s="2" t="s">
        <v>598</v>
      </c>
      <c r="P198" s="2" t="s">
        <v>598</v>
      </c>
      <c r="Q198" s="2" t="s">
        <v>598</v>
      </c>
      <c r="R198" s="2" t="s">
        <v>598</v>
      </c>
      <c r="S198" s="2" t="s">
        <v>598</v>
      </c>
      <c r="T198" s="2" t="s">
        <v>598</v>
      </c>
      <c r="U198" s="2" t="s">
        <v>598</v>
      </c>
      <c r="V198" s="2" t="s">
        <v>598</v>
      </c>
      <c r="W198" s="2" t="s">
        <v>598</v>
      </c>
      <c r="X198" s="2" t="s">
        <v>598</v>
      </c>
      <c r="Y198" s="2" t="s">
        <v>598</v>
      </c>
      <c r="Z198" s="2" t="s">
        <v>598</v>
      </c>
      <c r="AA198" s="2" t="s">
        <v>598</v>
      </c>
      <c r="AB198" s="2" t="s">
        <v>598</v>
      </c>
      <c r="AC198" s="2" t="s">
        <v>598</v>
      </c>
      <c r="AD198" s="2" t="s">
        <v>598</v>
      </c>
      <c r="AE198" s="2" t="s">
        <v>598</v>
      </c>
      <c r="AF198" s="2" t="s">
        <v>598</v>
      </c>
      <c r="AG198" s="2" t="s">
        <v>598</v>
      </c>
      <c r="AJ198" s="20">
        <f t="shared" si="15"/>
        <v>0</v>
      </c>
      <c r="AK198" s="20"/>
      <c r="AL198" s="20">
        <f t="shared" si="16"/>
        <v>0</v>
      </c>
      <c r="AM198" s="20" t="str">
        <f t="shared" si="17"/>
        <v/>
      </c>
      <c r="AN198" s="92" t="str">
        <f t="shared" si="18"/>
        <v/>
      </c>
      <c r="AQ198" s="2">
        <f t="shared" si="19"/>
        <v>0</v>
      </c>
    </row>
    <row r="199" spans="1:43" ht="15" customHeight="1" x14ac:dyDescent="0.25">
      <c r="A199" s="2" t="s">
        <v>287</v>
      </c>
      <c r="B199" s="2" t="s">
        <v>288</v>
      </c>
      <c r="C199" s="2">
        <v>2014</v>
      </c>
      <c r="D199" s="2" t="s">
        <v>598</v>
      </c>
      <c r="E199" s="2" t="s">
        <v>598</v>
      </c>
      <c r="F199" s="2" t="s">
        <v>598</v>
      </c>
      <c r="G199" s="2" t="s">
        <v>598</v>
      </c>
      <c r="H199" s="2" t="s">
        <v>598</v>
      </c>
      <c r="I199" s="2" t="s">
        <v>598</v>
      </c>
      <c r="J199" s="2" t="s">
        <v>598</v>
      </c>
      <c r="K199" s="2" t="s">
        <v>598</v>
      </c>
      <c r="L199" s="2" t="s">
        <v>598</v>
      </c>
      <c r="M199" s="2" t="s">
        <v>598</v>
      </c>
      <c r="N199" s="2" t="s">
        <v>598</v>
      </c>
      <c r="O199" s="2" t="s">
        <v>598</v>
      </c>
      <c r="P199" s="2" t="s">
        <v>598</v>
      </c>
      <c r="Q199" s="2" t="s">
        <v>598</v>
      </c>
      <c r="R199" s="2" t="s">
        <v>598</v>
      </c>
      <c r="S199" s="2" t="s">
        <v>598</v>
      </c>
      <c r="T199" s="2" t="s">
        <v>598</v>
      </c>
      <c r="U199" s="2" t="s">
        <v>598</v>
      </c>
      <c r="V199" s="2" t="s">
        <v>598</v>
      </c>
      <c r="W199" s="2" t="s">
        <v>598</v>
      </c>
      <c r="X199" s="2" t="s">
        <v>598</v>
      </c>
      <c r="Y199" s="2" t="s">
        <v>598</v>
      </c>
      <c r="Z199" s="2" t="s">
        <v>598</v>
      </c>
      <c r="AA199" s="2" t="s">
        <v>598</v>
      </c>
      <c r="AB199" s="2" t="s">
        <v>598</v>
      </c>
      <c r="AC199" s="2" t="s">
        <v>598</v>
      </c>
      <c r="AD199" s="2" t="s">
        <v>598</v>
      </c>
      <c r="AE199" s="2" t="s">
        <v>598</v>
      </c>
      <c r="AF199" s="2" t="s">
        <v>598</v>
      </c>
      <c r="AG199" s="2" t="s">
        <v>598</v>
      </c>
      <c r="AJ199" s="20">
        <f t="shared" si="15"/>
        <v>0</v>
      </c>
      <c r="AK199" s="20"/>
      <c r="AL199" s="20">
        <f t="shared" si="16"/>
        <v>0</v>
      </c>
      <c r="AM199" s="20" t="str">
        <f t="shared" si="17"/>
        <v/>
      </c>
      <c r="AN199" s="92" t="str">
        <f t="shared" si="18"/>
        <v/>
      </c>
      <c r="AQ199" s="2">
        <f t="shared" si="19"/>
        <v>0</v>
      </c>
    </row>
    <row r="200" spans="1:43"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T200" s="2" t="s">
        <v>599</v>
      </c>
      <c r="U200" s="2" t="s">
        <v>599</v>
      </c>
      <c r="V200" s="2" t="s">
        <v>599</v>
      </c>
      <c r="W200" s="2" t="s">
        <v>599</v>
      </c>
      <c r="X200" s="2" t="s">
        <v>599</v>
      </c>
      <c r="Y200" s="2" t="s">
        <v>599</v>
      </c>
      <c r="Z200" s="2" t="s">
        <v>599</v>
      </c>
      <c r="AA200" s="2" t="s">
        <v>599</v>
      </c>
      <c r="AB200" s="2" t="s">
        <v>599</v>
      </c>
      <c r="AC200" s="2" t="s">
        <v>599</v>
      </c>
      <c r="AD200" s="2" t="s">
        <v>599</v>
      </c>
      <c r="AE200" s="2" t="s">
        <v>599</v>
      </c>
      <c r="AF200" s="2" t="s">
        <v>599</v>
      </c>
      <c r="AG200" s="2" t="s">
        <v>599</v>
      </c>
      <c r="AJ200" s="20">
        <f t="shared" si="15"/>
        <v>0</v>
      </c>
      <c r="AK200" s="20"/>
      <c r="AL200" s="20">
        <f t="shared" si="16"/>
        <v>0</v>
      </c>
      <c r="AM200" s="20" t="str">
        <f t="shared" si="17"/>
        <v/>
      </c>
      <c r="AN200" s="92" t="str">
        <f t="shared" si="18"/>
        <v/>
      </c>
      <c r="AQ200" s="2">
        <f t="shared" si="19"/>
        <v>0</v>
      </c>
    </row>
    <row r="201" spans="1:43" ht="15" customHeight="1" x14ac:dyDescent="0.25">
      <c r="A201" s="2" t="s">
        <v>291</v>
      </c>
      <c r="B201" s="2" t="s">
        <v>292</v>
      </c>
      <c r="C201" s="2">
        <v>2014</v>
      </c>
      <c r="D201" s="2" t="s">
        <v>598</v>
      </c>
      <c r="E201" s="2" t="s">
        <v>598</v>
      </c>
      <c r="F201" s="2" t="s">
        <v>598</v>
      </c>
      <c r="G201" s="2" t="s">
        <v>598</v>
      </c>
      <c r="H201" s="2" t="s">
        <v>598</v>
      </c>
      <c r="I201" s="2" t="s">
        <v>598</v>
      </c>
      <c r="J201" s="2" t="s">
        <v>598</v>
      </c>
      <c r="K201" s="2" t="s">
        <v>598</v>
      </c>
      <c r="L201" s="2" t="s">
        <v>598</v>
      </c>
      <c r="M201" s="2" t="s">
        <v>598</v>
      </c>
      <c r="N201" s="2" t="s">
        <v>598</v>
      </c>
      <c r="O201" s="2" t="s">
        <v>598</v>
      </c>
      <c r="P201" s="2" t="s">
        <v>598</v>
      </c>
      <c r="Q201" s="2" t="s">
        <v>598</v>
      </c>
      <c r="R201" s="2" t="s">
        <v>598</v>
      </c>
      <c r="S201" s="2" t="s">
        <v>598</v>
      </c>
      <c r="T201" s="2" t="s">
        <v>598</v>
      </c>
      <c r="U201" s="2" t="s">
        <v>598</v>
      </c>
      <c r="V201" s="2" t="s">
        <v>598</v>
      </c>
      <c r="W201" s="2" t="s">
        <v>598</v>
      </c>
      <c r="X201" s="2" t="s">
        <v>598</v>
      </c>
      <c r="Y201" s="2" t="s">
        <v>598</v>
      </c>
      <c r="Z201" s="2" t="s">
        <v>598</v>
      </c>
      <c r="AA201" s="2" t="s">
        <v>598</v>
      </c>
      <c r="AB201" s="2" t="s">
        <v>598</v>
      </c>
      <c r="AC201" s="2" t="s">
        <v>598</v>
      </c>
      <c r="AD201" s="2" t="s">
        <v>598</v>
      </c>
      <c r="AE201" s="2" t="s">
        <v>598</v>
      </c>
      <c r="AF201" s="2" t="s">
        <v>598</v>
      </c>
      <c r="AG201" s="2" t="s">
        <v>598</v>
      </c>
      <c r="AJ201" s="20">
        <f t="shared" si="15"/>
        <v>0</v>
      </c>
      <c r="AK201" s="20"/>
      <c r="AL201" s="20">
        <f t="shared" si="16"/>
        <v>0</v>
      </c>
      <c r="AM201" s="20" t="str">
        <f t="shared" si="17"/>
        <v/>
      </c>
      <c r="AN201" s="92" t="str">
        <f t="shared" si="18"/>
        <v/>
      </c>
      <c r="AQ201" s="2">
        <f t="shared" si="19"/>
        <v>0</v>
      </c>
    </row>
    <row r="202" spans="1:43" ht="15" customHeight="1" x14ac:dyDescent="0.25">
      <c r="A202" s="2" t="s">
        <v>291</v>
      </c>
      <c r="B202" s="2" t="s">
        <v>293</v>
      </c>
      <c r="C202" s="2">
        <v>2014</v>
      </c>
      <c r="D202" s="2" t="s">
        <v>598</v>
      </c>
      <c r="E202" s="2" t="s">
        <v>598</v>
      </c>
      <c r="F202" s="2" t="s">
        <v>598</v>
      </c>
      <c r="G202" s="2" t="s">
        <v>598</v>
      </c>
      <c r="H202" s="2" t="s">
        <v>598</v>
      </c>
      <c r="I202" s="2" t="s">
        <v>598</v>
      </c>
      <c r="J202" s="2" t="s">
        <v>598</v>
      </c>
      <c r="K202" s="2" t="s">
        <v>598</v>
      </c>
      <c r="L202" s="2" t="s">
        <v>598</v>
      </c>
      <c r="M202" s="2" t="s">
        <v>598</v>
      </c>
      <c r="N202" s="2" t="s">
        <v>598</v>
      </c>
      <c r="O202" s="2" t="s">
        <v>598</v>
      </c>
      <c r="P202" s="2" t="s">
        <v>598</v>
      </c>
      <c r="Q202" s="2" t="s">
        <v>598</v>
      </c>
      <c r="R202" s="2" t="s">
        <v>598</v>
      </c>
      <c r="S202" s="2" t="s">
        <v>598</v>
      </c>
      <c r="T202" s="2" t="s">
        <v>598</v>
      </c>
      <c r="U202" s="2" t="s">
        <v>598</v>
      </c>
      <c r="V202" s="2" t="s">
        <v>598</v>
      </c>
      <c r="W202" s="2" t="s">
        <v>598</v>
      </c>
      <c r="X202" s="2" t="s">
        <v>598</v>
      </c>
      <c r="Y202" s="2" t="s">
        <v>598</v>
      </c>
      <c r="Z202" s="2" t="s">
        <v>598</v>
      </c>
      <c r="AA202" s="2" t="s">
        <v>598</v>
      </c>
      <c r="AB202" s="2" t="s">
        <v>598</v>
      </c>
      <c r="AC202" s="2" t="s">
        <v>598</v>
      </c>
      <c r="AD202" s="2" t="s">
        <v>598</v>
      </c>
      <c r="AE202" s="2" t="s">
        <v>598</v>
      </c>
      <c r="AF202" s="2" t="s">
        <v>598</v>
      </c>
      <c r="AG202" s="2" t="s">
        <v>598</v>
      </c>
      <c r="AJ202" s="20">
        <f t="shared" si="15"/>
        <v>0</v>
      </c>
      <c r="AK202" s="20"/>
      <c r="AL202" s="20">
        <f t="shared" si="16"/>
        <v>0</v>
      </c>
      <c r="AM202" s="20" t="str">
        <f t="shared" si="17"/>
        <v/>
      </c>
      <c r="AN202" s="92" t="str">
        <f t="shared" si="18"/>
        <v/>
      </c>
      <c r="AQ202" s="2">
        <f t="shared" si="19"/>
        <v>0</v>
      </c>
    </row>
    <row r="203" spans="1:43" ht="15" customHeight="1" x14ac:dyDescent="0.25">
      <c r="A203" s="2" t="s">
        <v>291</v>
      </c>
      <c r="B203" s="2" t="s">
        <v>294</v>
      </c>
      <c r="C203" s="2">
        <v>2014</v>
      </c>
      <c r="D203" s="2" t="s">
        <v>598</v>
      </c>
      <c r="E203" s="2" t="s">
        <v>598</v>
      </c>
      <c r="F203" s="2" t="s">
        <v>598</v>
      </c>
      <c r="G203" s="2" t="s">
        <v>598</v>
      </c>
      <c r="H203" s="2" t="s">
        <v>598</v>
      </c>
      <c r="I203" s="2" t="s">
        <v>598</v>
      </c>
      <c r="J203" s="2" t="s">
        <v>598</v>
      </c>
      <c r="K203" s="2" t="s">
        <v>598</v>
      </c>
      <c r="L203" s="2" t="s">
        <v>598</v>
      </c>
      <c r="M203" s="2" t="s">
        <v>598</v>
      </c>
      <c r="N203" s="2" t="s">
        <v>598</v>
      </c>
      <c r="O203" s="2" t="s">
        <v>598</v>
      </c>
      <c r="P203" s="2" t="s">
        <v>598</v>
      </c>
      <c r="Q203" s="2" t="s">
        <v>598</v>
      </c>
      <c r="R203" s="2" t="s">
        <v>598</v>
      </c>
      <c r="S203" s="2" t="s">
        <v>598</v>
      </c>
      <c r="T203" s="2" t="s">
        <v>598</v>
      </c>
      <c r="U203" s="2" t="s">
        <v>598</v>
      </c>
      <c r="V203" s="2" t="s">
        <v>598</v>
      </c>
      <c r="W203" s="2" t="s">
        <v>598</v>
      </c>
      <c r="X203" s="2" t="s">
        <v>598</v>
      </c>
      <c r="Y203" s="2" t="s">
        <v>598</v>
      </c>
      <c r="Z203" s="2" t="s">
        <v>598</v>
      </c>
      <c r="AA203" s="2" t="s">
        <v>598</v>
      </c>
      <c r="AB203" s="2" t="s">
        <v>598</v>
      </c>
      <c r="AC203" s="2" t="s">
        <v>598</v>
      </c>
      <c r="AD203" s="2" t="s">
        <v>598</v>
      </c>
      <c r="AE203" s="2" t="s">
        <v>598</v>
      </c>
      <c r="AF203" s="2" t="s">
        <v>598</v>
      </c>
      <c r="AG203" s="2" t="s">
        <v>598</v>
      </c>
      <c r="AJ203" s="20">
        <f t="shared" si="15"/>
        <v>0</v>
      </c>
      <c r="AK203" s="20"/>
      <c r="AL203" s="20">
        <f t="shared" si="16"/>
        <v>0</v>
      </c>
      <c r="AM203" s="20" t="str">
        <f t="shared" si="17"/>
        <v/>
      </c>
      <c r="AN203" s="92" t="str">
        <f t="shared" si="18"/>
        <v/>
      </c>
      <c r="AQ203" s="2">
        <f t="shared" si="19"/>
        <v>0</v>
      </c>
    </row>
    <row r="204" spans="1:43" ht="15" customHeight="1" x14ac:dyDescent="0.25">
      <c r="A204" s="2" t="s">
        <v>291</v>
      </c>
      <c r="B204" s="2" t="s">
        <v>295</v>
      </c>
      <c r="C204" s="2">
        <v>2014</v>
      </c>
      <c r="D204" s="2">
        <v>545.63300000000004</v>
      </c>
      <c r="E204" s="2">
        <v>188.17699999999999</v>
      </c>
      <c r="F204" s="2">
        <v>5.0979999999999999</v>
      </c>
      <c r="G204" s="2" t="s">
        <v>633</v>
      </c>
      <c r="H204" s="2">
        <v>17.385999999999999</v>
      </c>
      <c r="I204" s="2">
        <v>849.38400000000001</v>
      </c>
      <c r="J204" s="2">
        <v>434.37299999999999</v>
      </c>
      <c r="K204" s="2">
        <v>2.3959999999999999</v>
      </c>
      <c r="L204" s="2" t="s">
        <v>598</v>
      </c>
      <c r="M204" s="2">
        <v>0</v>
      </c>
      <c r="N204" s="2" t="s">
        <v>598</v>
      </c>
      <c r="O204" s="2" t="s">
        <v>598</v>
      </c>
      <c r="P204" s="2">
        <v>46.543999999999997</v>
      </c>
      <c r="Q204" s="2">
        <v>15.598000000000001</v>
      </c>
      <c r="R204" s="2">
        <v>9.8689999999999998</v>
      </c>
      <c r="S204" s="2">
        <v>45.332999999999998</v>
      </c>
      <c r="T204" s="2">
        <v>1.9410000000000001</v>
      </c>
      <c r="U204" s="2">
        <v>10.589</v>
      </c>
      <c r="V204" s="2" t="s">
        <v>10</v>
      </c>
      <c r="W204" s="2" t="s">
        <v>598</v>
      </c>
      <c r="X204" s="2" t="s">
        <v>598</v>
      </c>
      <c r="Y204" s="2" t="s">
        <v>598</v>
      </c>
      <c r="Z204" s="2">
        <v>37.639000000000003</v>
      </c>
      <c r="AA204" s="2">
        <v>18.067</v>
      </c>
      <c r="AB204" s="2" t="s">
        <v>598</v>
      </c>
      <c r="AC204" s="2" t="s">
        <v>598</v>
      </c>
      <c r="AD204" s="2">
        <v>9.0039999999999996</v>
      </c>
      <c r="AE204" s="2">
        <v>218.03100000000001</v>
      </c>
      <c r="AF204" s="2" t="s">
        <v>598</v>
      </c>
      <c r="AG204" s="2" t="s">
        <v>598</v>
      </c>
      <c r="AJ204" s="20">
        <f t="shared" si="15"/>
        <v>849.38400000000001</v>
      </c>
      <c r="AK204" s="20"/>
      <c r="AL204" s="20">
        <f t="shared" si="16"/>
        <v>545.63300000000004</v>
      </c>
      <c r="AM204" s="20">
        <f t="shared" si="17"/>
        <v>188.17699999999999</v>
      </c>
      <c r="AN204" s="92">
        <f t="shared" si="18"/>
        <v>0.86393197894003193</v>
      </c>
      <c r="AQ204" s="2">
        <f t="shared" si="19"/>
        <v>849.38400000000001</v>
      </c>
    </row>
    <row r="205" spans="1:43" ht="15" customHeight="1" x14ac:dyDescent="0.25">
      <c r="A205" s="2" t="s">
        <v>291</v>
      </c>
      <c r="B205" s="2" t="s">
        <v>296</v>
      </c>
      <c r="C205" s="2">
        <v>2014</v>
      </c>
      <c r="D205" s="2">
        <v>0.1552</v>
      </c>
      <c r="E205" s="2">
        <v>3.9699999999999999E-2</v>
      </c>
      <c r="F205" s="2">
        <v>0</v>
      </c>
      <c r="G205" s="2" t="s">
        <v>598</v>
      </c>
      <c r="H205" s="2">
        <v>0</v>
      </c>
      <c r="I205" s="2">
        <v>0.2011</v>
      </c>
      <c r="J205" s="2">
        <v>2.4199999999999999E-2</v>
      </c>
      <c r="K205" s="2">
        <v>1.32E-3</v>
      </c>
      <c r="L205" s="2" t="s">
        <v>598</v>
      </c>
      <c r="M205" s="2">
        <v>0</v>
      </c>
      <c r="N205" s="2" t="s">
        <v>598</v>
      </c>
      <c r="O205" s="2" t="s">
        <v>598</v>
      </c>
      <c r="P205" s="2">
        <v>2.64E-2</v>
      </c>
      <c r="Q205" s="2">
        <v>8.8599999999999998E-3</v>
      </c>
      <c r="R205" s="2">
        <v>2.6429999999999999E-2</v>
      </c>
      <c r="S205" s="2">
        <v>2.5739999999999999E-2</v>
      </c>
      <c r="T205" s="2">
        <v>1.1000000000000001E-3</v>
      </c>
      <c r="U205" s="2">
        <v>6.0099999999999997E-3</v>
      </c>
      <c r="V205" s="2" t="s">
        <v>10</v>
      </c>
      <c r="W205" s="2" t="s">
        <v>598</v>
      </c>
      <c r="X205" s="2" t="s">
        <v>598</v>
      </c>
      <c r="Y205" s="2" t="s">
        <v>598</v>
      </c>
      <c r="Z205" s="2">
        <v>2.036E-2</v>
      </c>
      <c r="AA205" s="2">
        <v>4.1599999999999996E-3</v>
      </c>
      <c r="AB205" s="2" t="s">
        <v>598</v>
      </c>
      <c r="AC205" s="2" t="s">
        <v>598</v>
      </c>
      <c r="AD205" s="2">
        <v>3.9199999999999999E-3</v>
      </c>
      <c r="AE205" s="2">
        <v>5.2600000000000001E-2</v>
      </c>
      <c r="AF205" s="2" t="s">
        <v>598</v>
      </c>
      <c r="AG205" s="2" t="s">
        <v>598</v>
      </c>
      <c r="AJ205" s="20">
        <f t="shared" si="15"/>
        <v>0.2011</v>
      </c>
      <c r="AK205" s="20"/>
      <c r="AL205" s="20">
        <f t="shared" si="16"/>
        <v>0.1552</v>
      </c>
      <c r="AM205" s="20">
        <f t="shared" si="17"/>
        <v>3.9699999999999999E-2</v>
      </c>
      <c r="AN205" s="92">
        <f t="shared" si="18"/>
        <v>0.96916956737941329</v>
      </c>
      <c r="AQ205" s="2">
        <f t="shared" si="19"/>
        <v>0.2011</v>
      </c>
    </row>
    <row r="206" spans="1:43" ht="15" customHeight="1" x14ac:dyDescent="0.25">
      <c r="A206" s="2" t="s">
        <v>297</v>
      </c>
      <c r="B206" s="2" t="s">
        <v>298</v>
      </c>
      <c r="C206" s="2">
        <v>2014</v>
      </c>
      <c r="D206" s="2">
        <v>255.03800000000001</v>
      </c>
      <c r="E206" s="2">
        <v>116.664</v>
      </c>
      <c r="F206" s="2" t="s">
        <v>598</v>
      </c>
      <c r="G206" s="2" t="s">
        <v>598</v>
      </c>
      <c r="H206" s="2" t="s">
        <v>598</v>
      </c>
      <c r="I206" s="2">
        <v>558.69899999999996</v>
      </c>
      <c r="J206" s="2" t="s">
        <v>598</v>
      </c>
      <c r="K206" s="2">
        <v>0.5</v>
      </c>
      <c r="L206" s="2" t="s">
        <v>598</v>
      </c>
      <c r="M206" s="2" t="s">
        <v>598</v>
      </c>
      <c r="N206" s="2" t="s">
        <v>598</v>
      </c>
      <c r="O206" s="2" t="s">
        <v>598</v>
      </c>
      <c r="P206" s="2">
        <v>132.90700000000001</v>
      </c>
      <c r="Q206" s="2">
        <v>164.16399999999999</v>
      </c>
      <c r="R206" s="2">
        <v>21.31</v>
      </c>
      <c r="S206" s="2" t="s">
        <v>598</v>
      </c>
      <c r="T206" s="2" t="s">
        <v>598</v>
      </c>
      <c r="U206" s="2" t="s">
        <v>598</v>
      </c>
      <c r="V206" s="2" t="s">
        <v>598</v>
      </c>
      <c r="W206" s="2" t="s">
        <v>598</v>
      </c>
      <c r="X206" s="2">
        <v>54.78</v>
      </c>
      <c r="Y206" s="2" t="s">
        <v>598</v>
      </c>
      <c r="Z206" s="2">
        <v>73.89</v>
      </c>
      <c r="AA206" s="2" t="s">
        <v>598</v>
      </c>
      <c r="AB206" s="2" t="s">
        <v>598</v>
      </c>
      <c r="AC206" s="2" t="s">
        <v>598</v>
      </c>
      <c r="AD206" s="2" t="s">
        <v>598</v>
      </c>
      <c r="AE206" s="2" t="s">
        <v>598</v>
      </c>
      <c r="AF206" s="2" t="s">
        <v>598</v>
      </c>
      <c r="AG206" s="2">
        <v>111.148</v>
      </c>
      <c r="AJ206" s="20">
        <f t="shared" si="15"/>
        <v>558.69900000000007</v>
      </c>
      <c r="AK206" s="20"/>
      <c r="AL206" s="20">
        <f t="shared" si="16"/>
        <v>255.03800000000001</v>
      </c>
      <c r="AM206" s="20">
        <f t="shared" si="17"/>
        <v>116.664</v>
      </c>
      <c r="AN206" s="92">
        <f t="shared" si="18"/>
        <v>0.66529920404367993</v>
      </c>
      <c r="AQ206" s="2">
        <f t="shared" si="19"/>
        <v>447.55100000000004</v>
      </c>
    </row>
    <row r="207" spans="1:43" ht="15" customHeight="1" x14ac:dyDescent="0.25">
      <c r="A207" s="2" t="s">
        <v>297</v>
      </c>
      <c r="B207" s="2" t="s">
        <v>299</v>
      </c>
      <c r="C207" s="2">
        <v>2014</v>
      </c>
      <c r="D207" s="2">
        <v>9.8000000000000007</v>
      </c>
      <c r="E207" s="2">
        <v>4.5</v>
      </c>
      <c r="F207" s="2" t="s">
        <v>598</v>
      </c>
      <c r="G207" s="2" t="s">
        <v>598</v>
      </c>
      <c r="H207" s="2" t="s">
        <v>598</v>
      </c>
      <c r="I207" s="2">
        <v>21.48</v>
      </c>
      <c r="J207" s="2" t="s">
        <v>598</v>
      </c>
      <c r="K207" s="2" t="s">
        <v>598</v>
      </c>
      <c r="L207" s="2" t="s">
        <v>598</v>
      </c>
      <c r="M207" s="2" t="s">
        <v>598</v>
      </c>
      <c r="N207" s="2" t="s">
        <v>598</v>
      </c>
      <c r="O207" s="2" t="s">
        <v>598</v>
      </c>
      <c r="P207" s="2">
        <v>15.483000000000001</v>
      </c>
      <c r="Q207" s="2">
        <v>1.7170000000000001</v>
      </c>
      <c r="R207" s="2" t="s">
        <v>598</v>
      </c>
      <c r="S207" s="2" t="s">
        <v>598</v>
      </c>
      <c r="T207" s="2" t="s">
        <v>598</v>
      </c>
      <c r="U207" s="2" t="s">
        <v>598</v>
      </c>
      <c r="V207" s="2" t="s">
        <v>598</v>
      </c>
      <c r="W207" s="2" t="s">
        <v>598</v>
      </c>
      <c r="X207" s="2" t="s">
        <v>598</v>
      </c>
      <c r="Y207" s="2" t="s">
        <v>598</v>
      </c>
      <c r="Z207" s="2" t="s">
        <v>598</v>
      </c>
      <c r="AA207" s="2" t="s">
        <v>598</v>
      </c>
      <c r="AB207" s="2" t="s">
        <v>598</v>
      </c>
      <c r="AC207" s="2" t="s">
        <v>598</v>
      </c>
      <c r="AD207" s="2" t="s">
        <v>598</v>
      </c>
      <c r="AE207" s="2" t="s">
        <v>598</v>
      </c>
      <c r="AF207" s="2" t="s">
        <v>598</v>
      </c>
      <c r="AG207" s="2">
        <v>4.28</v>
      </c>
      <c r="AJ207" s="20">
        <f t="shared" si="15"/>
        <v>21.48</v>
      </c>
      <c r="AK207" s="20"/>
      <c r="AL207" s="20">
        <f t="shared" si="16"/>
        <v>9.8000000000000007</v>
      </c>
      <c r="AM207" s="20">
        <f t="shared" si="17"/>
        <v>4.5</v>
      </c>
      <c r="AN207" s="92">
        <f t="shared" si="18"/>
        <v>0.66573556797020483</v>
      </c>
      <c r="AQ207" s="2">
        <f t="shared" si="19"/>
        <v>17.2</v>
      </c>
    </row>
    <row r="208" spans="1:43" ht="15" customHeight="1" x14ac:dyDescent="0.25">
      <c r="A208" s="2" t="s">
        <v>300</v>
      </c>
      <c r="B208" s="2" t="s">
        <v>301</v>
      </c>
      <c r="C208" s="2">
        <v>2014</v>
      </c>
      <c r="D208" s="2" t="s">
        <v>598</v>
      </c>
      <c r="E208" s="2" t="s">
        <v>598</v>
      </c>
      <c r="F208" s="2" t="s">
        <v>598</v>
      </c>
      <c r="G208" s="2" t="s">
        <v>598</v>
      </c>
      <c r="H208" s="2" t="s">
        <v>598</v>
      </c>
      <c r="I208" s="2" t="s">
        <v>598</v>
      </c>
      <c r="J208" s="2" t="s">
        <v>598</v>
      </c>
      <c r="K208" s="2" t="s">
        <v>598</v>
      </c>
      <c r="L208" s="2" t="s">
        <v>598</v>
      </c>
      <c r="M208" s="2" t="s">
        <v>598</v>
      </c>
      <c r="N208" s="2" t="s">
        <v>598</v>
      </c>
      <c r="O208" s="2" t="s">
        <v>598</v>
      </c>
      <c r="P208" s="2" t="s">
        <v>598</v>
      </c>
      <c r="Q208" s="2" t="s">
        <v>598</v>
      </c>
      <c r="R208" s="2" t="s">
        <v>598</v>
      </c>
      <c r="S208" s="2" t="s">
        <v>598</v>
      </c>
      <c r="T208" s="2" t="s">
        <v>598</v>
      </c>
      <c r="U208" s="2" t="s">
        <v>598</v>
      </c>
      <c r="V208" s="2" t="s">
        <v>598</v>
      </c>
      <c r="W208" s="2" t="s">
        <v>598</v>
      </c>
      <c r="X208" s="2" t="s">
        <v>598</v>
      </c>
      <c r="Y208" s="2" t="s">
        <v>598</v>
      </c>
      <c r="Z208" s="2" t="s">
        <v>598</v>
      </c>
      <c r="AA208" s="2" t="s">
        <v>598</v>
      </c>
      <c r="AB208" s="2" t="s">
        <v>598</v>
      </c>
      <c r="AC208" s="2" t="s">
        <v>598</v>
      </c>
      <c r="AD208" s="2" t="s">
        <v>598</v>
      </c>
      <c r="AE208" s="2" t="s">
        <v>598</v>
      </c>
      <c r="AF208" s="2" t="s">
        <v>598</v>
      </c>
      <c r="AG208" s="2" t="s">
        <v>598</v>
      </c>
      <c r="AJ208" s="20">
        <f t="shared" si="15"/>
        <v>0</v>
      </c>
      <c r="AK208" s="20"/>
      <c r="AL208" s="20">
        <f t="shared" si="16"/>
        <v>0</v>
      </c>
      <c r="AM208" s="20" t="str">
        <f t="shared" si="17"/>
        <v/>
      </c>
      <c r="AN208" s="92" t="str">
        <f t="shared" si="18"/>
        <v/>
      </c>
      <c r="AQ208" s="2">
        <f t="shared" si="19"/>
        <v>0</v>
      </c>
    </row>
    <row r="209" spans="1:43" ht="15" customHeight="1" x14ac:dyDescent="0.25">
      <c r="A209" s="2" t="s">
        <v>302</v>
      </c>
      <c r="B209" s="2" t="s">
        <v>303</v>
      </c>
      <c r="C209" s="2">
        <v>2014</v>
      </c>
      <c r="D209" s="2" t="s">
        <v>598</v>
      </c>
      <c r="E209" s="2" t="s">
        <v>598</v>
      </c>
      <c r="F209" s="2" t="s">
        <v>598</v>
      </c>
      <c r="G209" s="2" t="s">
        <v>598</v>
      </c>
      <c r="H209" s="2" t="s">
        <v>598</v>
      </c>
      <c r="I209" s="2" t="s">
        <v>598</v>
      </c>
      <c r="J209" s="2" t="s">
        <v>598</v>
      </c>
      <c r="K209" s="2" t="s">
        <v>598</v>
      </c>
      <c r="L209" s="2" t="s">
        <v>598</v>
      </c>
      <c r="M209" s="2" t="s">
        <v>598</v>
      </c>
      <c r="N209" s="2" t="s">
        <v>598</v>
      </c>
      <c r="O209" s="2" t="s">
        <v>598</v>
      </c>
      <c r="P209" s="2" t="s">
        <v>598</v>
      </c>
      <c r="Q209" s="2" t="s">
        <v>598</v>
      </c>
      <c r="R209" s="2" t="s">
        <v>598</v>
      </c>
      <c r="S209" s="2" t="s">
        <v>598</v>
      </c>
      <c r="T209" s="2" t="s">
        <v>598</v>
      </c>
      <c r="U209" s="2" t="s">
        <v>598</v>
      </c>
      <c r="V209" s="2" t="s">
        <v>598</v>
      </c>
      <c r="W209" s="2" t="s">
        <v>598</v>
      </c>
      <c r="X209" s="2" t="s">
        <v>598</v>
      </c>
      <c r="Y209" s="2" t="s">
        <v>598</v>
      </c>
      <c r="Z209" s="2" t="s">
        <v>598</v>
      </c>
      <c r="AA209" s="2" t="s">
        <v>598</v>
      </c>
      <c r="AB209" s="2" t="s">
        <v>598</v>
      </c>
      <c r="AC209" s="2" t="s">
        <v>598</v>
      </c>
      <c r="AD209" s="2" t="s">
        <v>598</v>
      </c>
      <c r="AE209" s="2" t="s">
        <v>598</v>
      </c>
      <c r="AF209" s="2" t="s">
        <v>598</v>
      </c>
      <c r="AG209" s="2" t="s">
        <v>598</v>
      </c>
      <c r="AJ209" s="20">
        <f t="shared" si="15"/>
        <v>0</v>
      </c>
      <c r="AK209" s="20"/>
      <c r="AL209" s="20">
        <f t="shared" si="16"/>
        <v>0</v>
      </c>
      <c r="AM209" s="20" t="str">
        <f t="shared" si="17"/>
        <v/>
      </c>
      <c r="AN209" s="92" t="str">
        <f t="shared" si="18"/>
        <v/>
      </c>
      <c r="AQ209" s="2">
        <f t="shared" si="19"/>
        <v>0</v>
      </c>
    </row>
    <row r="210" spans="1:43" ht="15" customHeight="1" x14ac:dyDescent="0.25">
      <c r="A210" s="2" t="s">
        <v>302</v>
      </c>
      <c r="B210" s="2" t="s">
        <v>304</v>
      </c>
      <c r="C210" s="2">
        <v>2014</v>
      </c>
      <c r="D210" s="2">
        <v>88.257000000000005</v>
      </c>
      <c r="E210" s="2">
        <v>21.745999999999999</v>
      </c>
      <c r="F210" s="2">
        <v>0</v>
      </c>
      <c r="G210" s="2" t="s">
        <v>598</v>
      </c>
      <c r="H210" s="2">
        <v>0</v>
      </c>
      <c r="I210" s="2">
        <v>156.00399999999999</v>
      </c>
      <c r="J210" s="2" t="s">
        <v>598</v>
      </c>
      <c r="K210" s="2" t="s">
        <v>598</v>
      </c>
      <c r="L210" s="2" t="s">
        <v>598</v>
      </c>
      <c r="M210" s="2" t="s">
        <v>598</v>
      </c>
      <c r="N210" s="2" t="s">
        <v>598</v>
      </c>
      <c r="O210" s="2" t="s">
        <v>598</v>
      </c>
      <c r="P210" s="2">
        <v>84.616</v>
      </c>
      <c r="Q210" s="2">
        <v>5.774</v>
      </c>
      <c r="R210" s="2">
        <v>44.869</v>
      </c>
      <c r="S210" s="2">
        <v>0</v>
      </c>
      <c r="T210" s="2">
        <v>0</v>
      </c>
      <c r="U210" s="2">
        <v>0</v>
      </c>
      <c r="V210" s="2" t="s">
        <v>8</v>
      </c>
      <c r="W210" s="2" t="s">
        <v>598</v>
      </c>
      <c r="X210" s="2" t="s">
        <v>598</v>
      </c>
      <c r="Y210" s="2" t="s">
        <v>598</v>
      </c>
      <c r="Z210" s="2" t="s">
        <v>598</v>
      </c>
      <c r="AA210" s="2" t="s">
        <v>598</v>
      </c>
      <c r="AB210" s="2" t="s">
        <v>598</v>
      </c>
      <c r="AC210" s="2" t="s">
        <v>598</v>
      </c>
      <c r="AD210" s="2" t="s">
        <v>598</v>
      </c>
      <c r="AE210" s="2" t="s">
        <v>598</v>
      </c>
      <c r="AF210" s="2" t="s">
        <v>598</v>
      </c>
      <c r="AG210" s="2">
        <v>20.745000000000001</v>
      </c>
      <c r="AJ210" s="20">
        <f t="shared" si="15"/>
        <v>156.00400000000002</v>
      </c>
      <c r="AK210" s="20"/>
      <c r="AL210" s="20">
        <f t="shared" si="16"/>
        <v>88.257000000000005</v>
      </c>
      <c r="AM210" s="20">
        <f t="shared" si="17"/>
        <v>21.745999999999999</v>
      </c>
      <c r="AN210" s="92">
        <f t="shared" si="18"/>
        <v>0.7051293556575472</v>
      </c>
      <c r="AQ210" s="2">
        <f t="shared" si="19"/>
        <v>135.25900000000001</v>
      </c>
    </row>
    <row r="211" spans="1:43" ht="15" customHeight="1" x14ac:dyDescent="0.25">
      <c r="A211" s="2" t="s">
        <v>302</v>
      </c>
      <c r="B211" s="2" t="s">
        <v>305</v>
      </c>
      <c r="C211" s="2">
        <v>2014</v>
      </c>
      <c r="D211" s="2" t="s">
        <v>598</v>
      </c>
      <c r="E211" s="2" t="s">
        <v>598</v>
      </c>
      <c r="F211" s="2" t="s">
        <v>598</v>
      </c>
      <c r="G211" s="2" t="s">
        <v>598</v>
      </c>
      <c r="H211" s="2" t="s">
        <v>598</v>
      </c>
      <c r="I211" s="2" t="s">
        <v>598</v>
      </c>
      <c r="J211" s="2" t="s">
        <v>598</v>
      </c>
      <c r="K211" s="2" t="s">
        <v>598</v>
      </c>
      <c r="L211" s="2" t="s">
        <v>598</v>
      </c>
      <c r="M211" s="2" t="s">
        <v>598</v>
      </c>
      <c r="N211" s="2" t="s">
        <v>598</v>
      </c>
      <c r="O211" s="2" t="s">
        <v>598</v>
      </c>
      <c r="P211" s="2" t="s">
        <v>598</v>
      </c>
      <c r="Q211" s="2" t="s">
        <v>598</v>
      </c>
      <c r="R211" s="2" t="s">
        <v>598</v>
      </c>
      <c r="S211" s="2" t="s">
        <v>598</v>
      </c>
      <c r="T211" s="2" t="s">
        <v>598</v>
      </c>
      <c r="U211" s="2" t="s">
        <v>598</v>
      </c>
      <c r="V211" s="2" t="s">
        <v>598</v>
      </c>
      <c r="W211" s="2" t="s">
        <v>598</v>
      </c>
      <c r="X211" s="2" t="s">
        <v>598</v>
      </c>
      <c r="Y211" s="2" t="s">
        <v>598</v>
      </c>
      <c r="Z211" s="2" t="s">
        <v>598</v>
      </c>
      <c r="AA211" s="2" t="s">
        <v>598</v>
      </c>
      <c r="AB211" s="2" t="s">
        <v>598</v>
      </c>
      <c r="AC211" s="2" t="s">
        <v>598</v>
      </c>
      <c r="AD211" s="2" t="s">
        <v>598</v>
      </c>
      <c r="AE211" s="2" t="s">
        <v>598</v>
      </c>
      <c r="AF211" s="2" t="s">
        <v>598</v>
      </c>
      <c r="AG211" s="2" t="s">
        <v>598</v>
      </c>
      <c r="AJ211" s="20">
        <f t="shared" si="15"/>
        <v>0</v>
      </c>
      <c r="AK211" s="20"/>
      <c r="AL211" s="20">
        <f t="shared" si="16"/>
        <v>0</v>
      </c>
      <c r="AM211" s="20" t="str">
        <f t="shared" si="17"/>
        <v/>
      </c>
      <c r="AN211" s="92" t="str">
        <f t="shared" si="18"/>
        <v/>
      </c>
      <c r="AQ211" s="2">
        <f t="shared" si="19"/>
        <v>0</v>
      </c>
    </row>
    <row r="212" spans="1:43" ht="15" customHeight="1" x14ac:dyDescent="0.25">
      <c r="A212" s="2" t="s">
        <v>306</v>
      </c>
      <c r="B212" s="2" t="s">
        <v>307</v>
      </c>
      <c r="C212" s="2">
        <v>2014</v>
      </c>
      <c r="D212" s="2">
        <v>129.1</v>
      </c>
      <c r="E212" s="2">
        <v>10.199999999999999</v>
      </c>
      <c r="F212" s="2" t="s">
        <v>598</v>
      </c>
      <c r="G212" s="2" t="s">
        <v>598</v>
      </c>
      <c r="H212" s="2" t="s">
        <v>598</v>
      </c>
      <c r="I212" s="2">
        <v>173.62</v>
      </c>
      <c r="J212" s="2" t="s">
        <v>598</v>
      </c>
      <c r="K212" s="2">
        <v>1.3</v>
      </c>
      <c r="L212" s="2" t="s">
        <v>598</v>
      </c>
      <c r="M212" s="2" t="s">
        <v>598</v>
      </c>
      <c r="N212" s="2" t="s">
        <v>598</v>
      </c>
      <c r="O212" s="2" t="s">
        <v>598</v>
      </c>
      <c r="P212" s="2">
        <v>60.92</v>
      </c>
      <c r="Q212" s="2">
        <v>2.77</v>
      </c>
      <c r="R212" s="2">
        <v>12.75</v>
      </c>
      <c r="S212" s="2">
        <v>95.88</v>
      </c>
      <c r="T212" s="2">
        <v>0</v>
      </c>
      <c r="U212" s="2">
        <v>0</v>
      </c>
      <c r="V212" s="2" t="s">
        <v>8</v>
      </c>
      <c r="W212" s="2" t="s">
        <v>598</v>
      </c>
      <c r="X212" s="2" t="s">
        <v>598</v>
      </c>
      <c r="Y212" s="2" t="s">
        <v>598</v>
      </c>
      <c r="Z212" s="2" t="s">
        <v>598</v>
      </c>
      <c r="AA212" s="2" t="s">
        <v>598</v>
      </c>
      <c r="AB212" s="2" t="s">
        <v>598</v>
      </c>
      <c r="AC212" s="2" t="s">
        <v>598</v>
      </c>
      <c r="AD212" s="2" t="s">
        <v>598</v>
      </c>
      <c r="AE212" s="2" t="s">
        <v>598</v>
      </c>
      <c r="AF212" s="2" t="s">
        <v>598</v>
      </c>
      <c r="AG212" s="2" t="s">
        <v>598</v>
      </c>
      <c r="AJ212" s="20">
        <f t="shared" si="15"/>
        <v>173.62</v>
      </c>
      <c r="AK212" s="20"/>
      <c r="AL212" s="20">
        <f t="shared" si="16"/>
        <v>129.1</v>
      </c>
      <c r="AM212" s="20">
        <f t="shared" si="17"/>
        <v>10.199999999999999</v>
      </c>
      <c r="AN212" s="92">
        <f t="shared" si="18"/>
        <v>0.8023269208616518</v>
      </c>
      <c r="AQ212" s="2">
        <f t="shared" si="19"/>
        <v>173.62</v>
      </c>
    </row>
    <row r="213" spans="1:43" ht="15" customHeight="1" x14ac:dyDescent="0.25">
      <c r="A213" s="2" t="s">
        <v>308</v>
      </c>
      <c r="B213" s="2" t="s">
        <v>309</v>
      </c>
      <c r="C213" s="2">
        <v>2014</v>
      </c>
      <c r="D213" s="2" t="s">
        <v>598</v>
      </c>
      <c r="E213" s="2" t="s">
        <v>598</v>
      </c>
      <c r="F213" s="2" t="s">
        <v>598</v>
      </c>
      <c r="G213" s="2" t="s">
        <v>598</v>
      </c>
      <c r="H213" s="2" t="s">
        <v>598</v>
      </c>
      <c r="I213" s="2" t="s">
        <v>598</v>
      </c>
      <c r="J213" s="2" t="s">
        <v>598</v>
      </c>
      <c r="K213" s="2" t="s">
        <v>598</v>
      </c>
      <c r="L213" s="2" t="s">
        <v>598</v>
      </c>
      <c r="M213" s="2" t="s">
        <v>598</v>
      </c>
      <c r="N213" s="2" t="s">
        <v>598</v>
      </c>
      <c r="O213" s="2" t="s">
        <v>598</v>
      </c>
      <c r="P213" s="2" t="s">
        <v>598</v>
      </c>
      <c r="Q213" s="2" t="s">
        <v>598</v>
      </c>
      <c r="R213" s="2" t="s">
        <v>598</v>
      </c>
      <c r="S213" s="2" t="s">
        <v>598</v>
      </c>
      <c r="T213" s="2" t="s">
        <v>598</v>
      </c>
      <c r="U213" s="2" t="s">
        <v>598</v>
      </c>
      <c r="V213" s="2" t="s">
        <v>598</v>
      </c>
      <c r="W213" s="2" t="s">
        <v>598</v>
      </c>
      <c r="X213" s="2" t="s">
        <v>598</v>
      </c>
      <c r="Y213" s="2" t="s">
        <v>598</v>
      </c>
      <c r="Z213" s="2" t="s">
        <v>598</v>
      </c>
      <c r="AA213" s="2" t="s">
        <v>598</v>
      </c>
      <c r="AB213" s="2" t="s">
        <v>598</v>
      </c>
      <c r="AC213" s="2" t="s">
        <v>598</v>
      </c>
      <c r="AD213" s="2" t="s">
        <v>598</v>
      </c>
      <c r="AE213" s="2" t="s">
        <v>598</v>
      </c>
      <c r="AF213" s="2" t="s">
        <v>598</v>
      </c>
      <c r="AG213" s="2" t="s">
        <v>598</v>
      </c>
      <c r="AJ213" s="20">
        <f t="shared" si="15"/>
        <v>0</v>
      </c>
      <c r="AK213" s="20"/>
      <c r="AL213" s="20">
        <f t="shared" si="16"/>
        <v>0</v>
      </c>
      <c r="AM213" s="20" t="str">
        <f t="shared" si="17"/>
        <v/>
      </c>
      <c r="AN213" s="92" t="str">
        <f t="shared" si="18"/>
        <v/>
      </c>
      <c r="AQ213" s="2">
        <f t="shared" si="19"/>
        <v>0</v>
      </c>
    </row>
    <row r="214" spans="1:43" ht="15" customHeight="1" x14ac:dyDescent="0.25">
      <c r="A214" s="2" t="s">
        <v>308</v>
      </c>
      <c r="B214" s="2" t="s">
        <v>310</v>
      </c>
      <c r="C214" s="2">
        <v>2014</v>
      </c>
      <c r="D214" s="2" t="s">
        <v>598</v>
      </c>
      <c r="E214" s="2" t="s">
        <v>598</v>
      </c>
      <c r="F214" s="2" t="s">
        <v>598</v>
      </c>
      <c r="G214" s="2" t="s">
        <v>598</v>
      </c>
      <c r="H214" s="2" t="s">
        <v>598</v>
      </c>
      <c r="I214" s="2" t="s">
        <v>598</v>
      </c>
      <c r="J214" s="2" t="s">
        <v>598</v>
      </c>
      <c r="K214" s="2" t="s">
        <v>598</v>
      </c>
      <c r="L214" s="2" t="s">
        <v>598</v>
      </c>
      <c r="M214" s="2" t="s">
        <v>598</v>
      </c>
      <c r="N214" s="2" t="s">
        <v>598</v>
      </c>
      <c r="O214" s="2" t="s">
        <v>598</v>
      </c>
      <c r="P214" s="2" t="s">
        <v>598</v>
      </c>
      <c r="Q214" s="2" t="s">
        <v>598</v>
      </c>
      <c r="R214" s="2" t="s">
        <v>598</v>
      </c>
      <c r="S214" s="2" t="s">
        <v>598</v>
      </c>
      <c r="T214" s="2" t="s">
        <v>598</v>
      </c>
      <c r="U214" s="2" t="s">
        <v>598</v>
      </c>
      <c r="V214" s="2" t="s">
        <v>598</v>
      </c>
      <c r="W214" s="2" t="s">
        <v>598</v>
      </c>
      <c r="X214" s="2" t="s">
        <v>598</v>
      </c>
      <c r="Y214" s="2" t="s">
        <v>598</v>
      </c>
      <c r="Z214" s="2" t="s">
        <v>598</v>
      </c>
      <c r="AA214" s="2" t="s">
        <v>598</v>
      </c>
      <c r="AB214" s="2" t="s">
        <v>598</v>
      </c>
      <c r="AC214" s="2" t="s">
        <v>598</v>
      </c>
      <c r="AD214" s="2" t="s">
        <v>598</v>
      </c>
      <c r="AE214" s="2" t="s">
        <v>598</v>
      </c>
      <c r="AF214" s="2" t="s">
        <v>598</v>
      </c>
      <c r="AG214" s="2" t="s">
        <v>598</v>
      </c>
      <c r="AJ214" s="20">
        <f t="shared" si="15"/>
        <v>0</v>
      </c>
      <c r="AK214" s="20"/>
      <c r="AL214" s="20">
        <f t="shared" si="16"/>
        <v>0</v>
      </c>
      <c r="AM214" s="20" t="str">
        <f t="shared" si="17"/>
        <v/>
      </c>
      <c r="AN214" s="92" t="str">
        <f t="shared" si="18"/>
        <v/>
      </c>
      <c r="AQ214" s="2">
        <f t="shared" si="19"/>
        <v>0</v>
      </c>
    </row>
    <row r="215" spans="1:43" ht="15" customHeight="1" x14ac:dyDescent="0.25">
      <c r="A215" s="2" t="s">
        <v>308</v>
      </c>
      <c r="B215" s="2" t="s">
        <v>311</v>
      </c>
      <c r="C215" s="2">
        <v>2014</v>
      </c>
      <c r="D215" s="2">
        <v>97.7</v>
      </c>
      <c r="E215" s="2">
        <v>29.2</v>
      </c>
      <c r="F215" s="2" t="s">
        <v>598</v>
      </c>
      <c r="G215" s="2" t="s">
        <v>598</v>
      </c>
      <c r="H215" s="2" t="s">
        <v>598</v>
      </c>
      <c r="I215" s="2">
        <v>161.77000000000001</v>
      </c>
      <c r="J215" s="2" t="s">
        <v>598</v>
      </c>
      <c r="K215" s="2" t="s">
        <v>598</v>
      </c>
      <c r="L215" s="2" t="s">
        <v>598</v>
      </c>
      <c r="M215" s="2" t="s">
        <v>598</v>
      </c>
      <c r="N215" s="2" t="s">
        <v>598</v>
      </c>
      <c r="O215" s="2" t="s">
        <v>598</v>
      </c>
      <c r="P215" s="2">
        <v>143.19999999999999</v>
      </c>
      <c r="Q215" s="2" t="s">
        <v>598</v>
      </c>
      <c r="R215" s="2" t="s">
        <v>598</v>
      </c>
      <c r="S215" s="2" t="s">
        <v>598</v>
      </c>
      <c r="T215" s="2" t="s">
        <v>598</v>
      </c>
      <c r="U215" s="2" t="s">
        <v>598</v>
      </c>
      <c r="V215" s="2" t="s">
        <v>8</v>
      </c>
      <c r="W215" s="2" t="s">
        <v>598</v>
      </c>
      <c r="X215" s="2" t="s">
        <v>598</v>
      </c>
      <c r="Y215" s="2" t="s">
        <v>598</v>
      </c>
      <c r="Z215" s="2" t="s">
        <v>598</v>
      </c>
      <c r="AA215" s="2" t="s">
        <v>598</v>
      </c>
      <c r="AB215" s="2" t="s">
        <v>598</v>
      </c>
      <c r="AC215" s="2" t="s">
        <v>598</v>
      </c>
      <c r="AD215" s="2" t="s">
        <v>598</v>
      </c>
      <c r="AE215" s="2" t="s">
        <v>598</v>
      </c>
      <c r="AF215" s="2" t="s">
        <v>598</v>
      </c>
      <c r="AG215" s="2">
        <v>18.57</v>
      </c>
      <c r="AJ215" s="20">
        <f t="shared" si="15"/>
        <v>161.76999999999998</v>
      </c>
      <c r="AK215" s="20"/>
      <c r="AL215" s="20">
        <f t="shared" si="16"/>
        <v>97.7</v>
      </c>
      <c r="AM215" s="20">
        <f t="shared" si="17"/>
        <v>29.2</v>
      </c>
      <c r="AN215" s="92">
        <f t="shared" si="18"/>
        <v>0.78444705446003593</v>
      </c>
      <c r="AQ215" s="2">
        <f t="shared" si="19"/>
        <v>143.19999999999999</v>
      </c>
    </row>
    <row r="216" spans="1:43" ht="15" customHeight="1" x14ac:dyDescent="0.25">
      <c r="A216" s="2" t="s">
        <v>312</v>
      </c>
      <c r="B216" s="2" t="s">
        <v>313</v>
      </c>
      <c r="C216" s="2">
        <v>2014</v>
      </c>
      <c r="D216" s="2" t="s">
        <v>598</v>
      </c>
      <c r="E216" s="2" t="s">
        <v>598</v>
      </c>
      <c r="F216" s="2" t="s">
        <v>598</v>
      </c>
      <c r="G216" s="2" t="s">
        <v>598</v>
      </c>
      <c r="H216" s="2" t="s">
        <v>598</v>
      </c>
      <c r="I216" s="2" t="s">
        <v>598</v>
      </c>
      <c r="J216" s="2" t="s">
        <v>598</v>
      </c>
      <c r="K216" s="2" t="s">
        <v>598</v>
      </c>
      <c r="L216" s="2" t="s">
        <v>598</v>
      </c>
      <c r="M216" s="2" t="s">
        <v>598</v>
      </c>
      <c r="N216" s="2" t="s">
        <v>598</v>
      </c>
      <c r="O216" s="2" t="s">
        <v>598</v>
      </c>
      <c r="P216" s="2" t="s">
        <v>598</v>
      </c>
      <c r="Q216" s="2" t="s">
        <v>598</v>
      </c>
      <c r="R216" s="2" t="s">
        <v>598</v>
      </c>
      <c r="S216" s="2" t="s">
        <v>598</v>
      </c>
      <c r="T216" s="2" t="s">
        <v>598</v>
      </c>
      <c r="U216" s="2" t="s">
        <v>598</v>
      </c>
      <c r="V216" s="2" t="s">
        <v>598</v>
      </c>
      <c r="W216" s="2" t="s">
        <v>598</v>
      </c>
      <c r="X216" s="2" t="s">
        <v>598</v>
      </c>
      <c r="Y216" s="2" t="s">
        <v>598</v>
      </c>
      <c r="Z216" s="2" t="s">
        <v>598</v>
      </c>
      <c r="AA216" s="2" t="s">
        <v>598</v>
      </c>
      <c r="AB216" s="2" t="s">
        <v>598</v>
      </c>
      <c r="AC216" s="2" t="s">
        <v>598</v>
      </c>
      <c r="AD216" s="2" t="s">
        <v>598</v>
      </c>
      <c r="AE216" s="2" t="s">
        <v>598</v>
      </c>
      <c r="AF216" s="2" t="s">
        <v>598</v>
      </c>
      <c r="AG216" s="2" t="s">
        <v>598</v>
      </c>
      <c r="AJ216" s="20">
        <f t="shared" si="15"/>
        <v>0</v>
      </c>
      <c r="AK216" s="20"/>
      <c r="AL216" s="20">
        <f t="shared" si="16"/>
        <v>0</v>
      </c>
      <c r="AM216" s="20" t="str">
        <f t="shared" si="17"/>
        <v/>
      </c>
      <c r="AN216" s="92" t="str">
        <f t="shared" si="18"/>
        <v/>
      </c>
      <c r="AQ216" s="2">
        <f t="shared" si="19"/>
        <v>0</v>
      </c>
    </row>
    <row r="217" spans="1:43" ht="15" customHeight="1" x14ac:dyDescent="0.25">
      <c r="A217" s="2" t="s">
        <v>314</v>
      </c>
      <c r="B217" s="2" t="s">
        <v>315</v>
      </c>
      <c r="C217" s="2">
        <v>2014</v>
      </c>
      <c r="D217" s="2">
        <v>0</v>
      </c>
      <c r="E217" s="2">
        <v>0</v>
      </c>
      <c r="F217" s="2" t="s">
        <v>598</v>
      </c>
      <c r="G217" s="2" t="s">
        <v>598</v>
      </c>
      <c r="H217" s="2" t="s">
        <v>598</v>
      </c>
      <c r="I217" s="2">
        <v>0</v>
      </c>
      <c r="J217" s="2" t="s">
        <v>598</v>
      </c>
      <c r="K217" s="2">
        <v>0</v>
      </c>
      <c r="L217" s="2" t="s">
        <v>598</v>
      </c>
      <c r="M217" s="2" t="s">
        <v>598</v>
      </c>
      <c r="N217" s="2" t="s">
        <v>598</v>
      </c>
      <c r="O217" s="2" t="s">
        <v>598</v>
      </c>
      <c r="P217" s="2" t="s">
        <v>598</v>
      </c>
      <c r="Q217" s="2" t="s">
        <v>598</v>
      </c>
      <c r="R217" s="2" t="s">
        <v>598</v>
      </c>
      <c r="S217" s="2" t="s">
        <v>598</v>
      </c>
      <c r="T217" s="2" t="s">
        <v>598</v>
      </c>
      <c r="U217" s="2" t="s">
        <v>598</v>
      </c>
      <c r="V217" s="2" t="s">
        <v>598</v>
      </c>
      <c r="W217" s="2" t="s">
        <v>598</v>
      </c>
      <c r="X217" s="2" t="s">
        <v>598</v>
      </c>
      <c r="Y217" s="2" t="s">
        <v>598</v>
      </c>
      <c r="Z217" s="2" t="s">
        <v>598</v>
      </c>
      <c r="AA217" s="2" t="s">
        <v>598</v>
      </c>
      <c r="AB217" s="2" t="s">
        <v>598</v>
      </c>
      <c r="AC217" s="2" t="s">
        <v>598</v>
      </c>
      <c r="AD217" s="2" t="s">
        <v>598</v>
      </c>
      <c r="AE217" s="2" t="s">
        <v>598</v>
      </c>
      <c r="AF217" s="2" t="s">
        <v>598</v>
      </c>
      <c r="AG217" s="2" t="s">
        <v>598</v>
      </c>
      <c r="AJ217" s="20">
        <f t="shared" si="15"/>
        <v>0</v>
      </c>
      <c r="AK217" s="20"/>
      <c r="AL217" s="20">
        <f t="shared" si="16"/>
        <v>0</v>
      </c>
      <c r="AM217" s="20">
        <f t="shared" si="17"/>
        <v>0</v>
      </c>
      <c r="AN217" s="92" t="str">
        <f t="shared" si="18"/>
        <v/>
      </c>
      <c r="AQ217" s="2">
        <f t="shared" si="19"/>
        <v>0</v>
      </c>
    </row>
    <row r="218" spans="1:43" ht="15" customHeight="1" x14ac:dyDescent="0.25">
      <c r="A218" s="2" t="s">
        <v>316</v>
      </c>
      <c r="B218" s="2" t="s">
        <v>317</v>
      </c>
      <c r="C218" s="2">
        <v>2014</v>
      </c>
      <c r="D218" s="2" t="s">
        <v>598</v>
      </c>
      <c r="E218" s="2" t="s">
        <v>598</v>
      </c>
      <c r="F218" s="2" t="s">
        <v>598</v>
      </c>
      <c r="G218" s="2" t="s">
        <v>598</v>
      </c>
      <c r="H218" s="2" t="s">
        <v>598</v>
      </c>
      <c r="I218" s="2" t="s">
        <v>598</v>
      </c>
      <c r="J218" s="2" t="s">
        <v>598</v>
      </c>
      <c r="K218" s="2" t="s">
        <v>598</v>
      </c>
      <c r="L218" s="2" t="s">
        <v>598</v>
      </c>
      <c r="M218" s="2" t="s">
        <v>598</v>
      </c>
      <c r="N218" s="2" t="s">
        <v>598</v>
      </c>
      <c r="O218" s="2" t="s">
        <v>598</v>
      </c>
      <c r="P218" s="2" t="s">
        <v>598</v>
      </c>
      <c r="Q218" s="2" t="s">
        <v>598</v>
      </c>
      <c r="R218" s="2" t="s">
        <v>598</v>
      </c>
      <c r="S218" s="2" t="s">
        <v>598</v>
      </c>
      <c r="T218" s="2" t="s">
        <v>598</v>
      </c>
      <c r="U218" s="2" t="s">
        <v>598</v>
      </c>
      <c r="V218" s="2" t="s">
        <v>598</v>
      </c>
      <c r="W218" s="2" t="s">
        <v>598</v>
      </c>
      <c r="X218" s="2" t="s">
        <v>598</v>
      </c>
      <c r="Y218" s="2" t="s">
        <v>598</v>
      </c>
      <c r="Z218" s="2" t="s">
        <v>598</v>
      </c>
      <c r="AA218" s="2" t="s">
        <v>598</v>
      </c>
      <c r="AB218" s="2" t="s">
        <v>598</v>
      </c>
      <c r="AC218" s="2" t="s">
        <v>598</v>
      </c>
      <c r="AD218" s="2" t="s">
        <v>598</v>
      </c>
      <c r="AE218" s="2" t="s">
        <v>598</v>
      </c>
      <c r="AF218" s="2" t="s">
        <v>598</v>
      </c>
      <c r="AG218" s="2" t="s">
        <v>598</v>
      </c>
      <c r="AJ218" s="20">
        <f t="shared" si="15"/>
        <v>0</v>
      </c>
      <c r="AK218" s="20"/>
      <c r="AL218" s="20">
        <f t="shared" si="16"/>
        <v>0</v>
      </c>
      <c r="AM218" s="20" t="str">
        <f t="shared" si="17"/>
        <v/>
      </c>
      <c r="AN218" s="92" t="str">
        <f t="shared" si="18"/>
        <v/>
      </c>
      <c r="AQ218" s="2">
        <f t="shared" si="19"/>
        <v>0</v>
      </c>
    </row>
    <row r="219" spans="1:43"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T219" s="2" t="s">
        <v>599</v>
      </c>
      <c r="U219" s="2" t="s">
        <v>599</v>
      </c>
      <c r="V219" s="2" t="s">
        <v>599</v>
      </c>
      <c r="W219" s="2" t="s">
        <v>599</v>
      </c>
      <c r="X219" s="2" t="s">
        <v>599</v>
      </c>
      <c r="Y219" s="2" t="s">
        <v>599</v>
      </c>
      <c r="Z219" s="2" t="s">
        <v>599</v>
      </c>
      <c r="AA219" s="2" t="s">
        <v>599</v>
      </c>
      <c r="AB219" s="2" t="s">
        <v>599</v>
      </c>
      <c r="AC219" s="2" t="s">
        <v>599</v>
      </c>
      <c r="AD219" s="2" t="s">
        <v>599</v>
      </c>
      <c r="AE219" s="2" t="s">
        <v>599</v>
      </c>
      <c r="AF219" s="2" t="s">
        <v>599</v>
      </c>
      <c r="AG219" s="2" t="s">
        <v>599</v>
      </c>
      <c r="AJ219" s="20">
        <f t="shared" si="15"/>
        <v>0</v>
      </c>
      <c r="AK219" s="20"/>
      <c r="AL219" s="20">
        <f t="shared" si="16"/>
        <v>0</v>
      </c>
      <c r="AM219" s="20" t="str">
        <f t="shared" si="17"/>
        <v/>
      </c>
      <c r="AN219" s="92" t="str">
        <f t="shared" si="18"/>
        <v/>
      </c>
      <c r="AQ219" s="2">
        <f t="shared" si="19"/>
        <v>0</v>
      </c>
    </row>
    <row r="220" spans="1:43" ht="15" customHeight="1" x14ac:dyDescent="0.25">
      <c r="A220" s="2" t="s">
        <v>320</v>
      </c>
      <c r="B220" s="2" t="s">
        <v>321</v>
      </c>
      <c r="C220" s="2">
        <v>2014</v>
      </c>
      <c r="D220" s="2" t="s">
        <v>598</v>
      </c>
      <c r="E220" s="2" t="s">
        <v>598</v>
      </c>
      <c r="F220" s="2" t="s">
        <v>598</v>
      </c>
      <c r="G220" s="2" t="s">
        <v>598</v>
      </c>
      <c r="H220" s="2" t="s">
        <v>598</v>
      </c>
      <c r="I220" s="2" t="s">
        <v>598</v>
      </c>
      <c r="J220" s="2" t="s">
        <v>598</v>
      </c>
      <c r="K220" s="2" t="s">
        <v>598</v>
      </c>
      <c r="L220" s="2" t="s">
        <v>598</v>
      </c>
      <c r="M220" s="2" t="s">
        <v>598</v>
      </c>
      <c r="N220" s="2" t="s">
        <v>598</v>
      </c>
      <c r="O220" s="2" t="s">
        <v>598</v>
      </c>
      <c r="P220" s="2" t="s">
        <v>598</v>
      </c>
      <c r="Q220" s="2" t="s">
        <v>598</v>
      </c>
      <c r="R220" s="2" t="s">
        <v>598</v>
      </c>
      <c r="S220" s="2" t="s">
        <v>598</v>
      </c>
      <c r="T220" s="2" t="s">
        <v>598</v>
      </c>
      <c r="U220" s="2" t="s">
        <v>598</v>
      </c>
      <c r="V220" s="2" t="s">
        <v>598</v>
      </c>
      <c r="W220" s="2" t="s">
        <v>598</v>
      </c>
      <c r="X220" s="2" t="s">
        <v>598</v>
      </c>
      <c r="Y220" s="2" t="s">
        <v>598</v>
      </c>
      <c r="Z220" s="2" t="s">
        <v>598</v>
      </c>
      <c r="AA220" s="2" t="s">
        <v>598</v>
      </c>
      <c r="AB220" s="2" t="s">
        <v>598</v>
      </c>
      <c r="AC220" s="2" t="s">
        <v>598</v>
      </c>
      <c r="AD220" s="2" t="s">
        <v>598</v>
      </c>
      <c r="AE220" s="2" t="s">
        <v>598</v>
      </c>
      <c r="AF220" s="2" t="s">
        <v>598</v>
      </c>
      <c r="AG220" s="2" t="s">
        <v>598</v>
      </c>
      <c r="AJ220" s="20">
        <f t="shared" si="15"/>
        <v>0</v>
      </c>
      <c r="AK220" s="20"/>
      <c r="AL220" s="20">
        <f t="shared" si="16"/>
        <v>0</v>
      </c>
      <c r="AM220" s="20" t="str">
        <f t="shared" si="17"/>
        <v/>
      </c>
      <c r="AN220" s="92" t="str">
        <f t="shared" si="18"/>
        <v/>
      </c>
      <c r="AQ220" s="2">
        <f t="shared" si="19"/>
        <v>0</v>
      </c>
    </row>
    <row r="221" spans="1:43" ht="15" customHeight="1" x14ac:dyDescent="0.25">
      <c r="A221" s="2" t="s">
        <v>322</v>
      </c>
      <c r="B221" s="2" t="s">
        <v>323</v>
      </c>
      <c r="C221" s="2">
        <v>2014</v>
      </c>
      <c r="D221" s="2" t="s">
        <v>598</v>
      </c>
      <c r="E221" s="2" t="s">
        <v>598</v>
      </c>
      <c r="F221" s="2" t="s">
        <v>598</v>
      </c>
      <c r="G221" s="2" t="s">
        <v>598</v>
      </c>
      <c r="H221" s="2" t="s">
        <v>598</v>
      </c>
      <c r="I221" s="2" t="s">
        <v>598</v>
      </c>
      <c r="J221" s="2" t="s">
        <v>598</v>
      </c>
      <c r="K221" s="2" t="s">
        <v>598</v>
      </c>
      <c r="L221" s="2" t="s">
        <v>598</v>
      </c>
      <c r="M221" s="2" t="s">
        <v>598</v>
      </c>
      <c r="N221" s="2" t="s">
        <v>598</v>
      </c>
      <c r="O221" s="2" t="s">
        <v>598</v>
      </c>
      <c r="P221" s="2" t="s">
        <v>598</v>
      </c>
      <c r="Q221" s="2" t="s">
        <v>598</v>
      </c>
      <c r="R221" s="2" t="s">
        <v>598</v>
      </c>
      <c r="S221" s="2" t="s">
        <v>598</v>
      </c>
      <c r="T221" s="2" t="s">
        <v>598</v>
      </c>
      <c r="U221" s="2" t="s">
        <v>598</v>
      </c>
      <c r="V221" s="2" t="s">
        <v>598</v>
      </c>
      <c r="W221" s="2" t="s">
        <v>598</v>
      </c>
      <c r="X221" s="2" t="s">
        <v>598</v>
      </c>
      <c r="Y221" s="2" t="s">
        <v>598</v>
      </c>
      <c r="Z221" s="2" t="s">
        <v>598</v>
      </c>
      <c r="AA221" s="2" t="s">
        <v>598</v>
      </c>
      <c r="AB221" s="2" t="s">
        <v>598</v>
      </c>
      <c r="AC221" s="2" t="s">
        <v>598</v>
      </c>
      <c r="AD221" s="2" t="s">
        <v>598</v>
      </c>
      <c r="AE221" s="2" t="s">
        <v>598</v>
      </c>
      <c r="AF221" s="2" t="s">
        <v>598</v>
      </c>
      <c r="AG221" s="2" t="s">
        <v>598</v>
      </c>
      <c r="AJ221" s="20">
        <f t="shared" si="15"/>
        <v>0</v>
      </c>
      <c r="AK221" s="20"/>
      <c r="AL221" s="20">
        <f t="shared" si="16"/>
        <v>0</v>
      </c>
      <c r="AM221" s="20" t="str">
        <f t="shared" si="17"/>
        <v/>
      </c>
      <c r="AN221" s="92" t="str">
        <f t="shared" si="18"/>
        <v/>
      </c>
      <c r="AQ221" s="2">
        <f t="shared" si="19"/>
        <v>0</v>
      </c>
    </row>
    <row r="222" spans="1:43" ht="15" customHeight="1" x14ac:dyDescent="0.25">
      <c r="A222" s="2" t="s">
        <v>322</v>
      </c>
      <c r="B222" s="2" t="s">
        <v>324</v>
      </c>
      <c r="C222" s="2">
        <v>2014</v>
      </c>
      <c r="D222" s="2" t="s">
        <v>598</v>
      </c>
      <c r="E222" s="2" t="s">
        <v>598</v>
      </c>
      <c r="F222" s="2" t="s">
        <v>598</v>
      </c>
      <c r="G222" s="2" t="s">
        <v>598</v>
      </c>
      <c r="H222" s="2" t="s">
        <v>598</v>
      </c>
      <c r="I222" s="2" t="s">
        <v>598</v>
      </c>
      <c r="J222" s="2" t="s">
        <v>598</v>
      </c>
      <c r="K222" s="2" t="s">
        <v>598</v>
      </c>
      <c r="L222" s="2" t="s">
        <v>598</v>
      </c>
      <c r="M222" s="2" t="s">
        <v>598</v>
      </c>
      <c r="N222" s="2" t="s">
        <v>598</v>
      </c>
      <c r="O222" s="2" t="s">
        <v>598</v>
      </c>
      <c r="P222" s="2" t="s">
        <v>598</v>
      </c>
      <c r="Q222" s="2" t="s">
        <v>598</v>
      </c>
      <c r="R222" s="2" t="s">
        <v>598</v>
      </c>
      <c r="S222" s="2" t="s">
        <v>598</v>
      </c>
      <c r="T222" s="2" t="s">
        <v>598</v>
      </c>
      <c r="U222" s="2" t="s">
        <v>598</v>
      </c>
      <c r="V222" s="2" t="s">
        <v>598</v>
      </c>
      <c r="W222" s="2" t="s">
        <v>598</v>
      </c>
      <c r="X222" s="2" t="s">
        <v>598</v>
      </c>
      <c r="Y222" s="2" t="s">
        <v>598</v>
      </c>
      <c r="Z222" s="2" t="s">
        <v>598</v>
      </c>
      <c r="AA222" s="2" t="s">
        <v>598</v>
      </c>
      <c r="AB222" s="2" t="s">
        <v>598</v>
      </c>
      <c r="AC222" s="2" t="s">
        <v>598</v>
      </c>
      <c r="AD222" s="2" t="s">
        <v>598</v>
      </c>
      <c r="AE222" s="2" t="s">
        <v>598</v>
      </c>
      <c r="AF222" s="2" t="s">
        <v>598</v>
      </c>
      <c r="AG222" s="2" t="s">
        <v>598</v>
      </c>
      <c r="AJ222" s="20">
        <f t="shared" si="15"/>
        <v>0</v>
      </c>
      <c r="AK222" s="20"/>
      <c r="AL222" s="20">
        <f t="shared" si="16"/>
        <v>0</v>
      </c>
      <c r="AM222" s="20" t="str">
        <f t="shared" si="17"/>
        <v/>
      </c>
      <c r="AN222" s="92" t="str">
        <f t="shared" si="18"/>
        <v/>
      </c>
      <c r="AQ222" s="2">
        <f t="shared" si="19"/>
        <v>0</v>
      </c>
    </row>
    <row r="223" spans="1:43" ht="15" customHeight="1" x14ac:dyDescent="0.25">
      <c r="A223" s="2" t="s">
        <v>322</v>
      </c>
      <c r="B223" s="2" t="s">
        <v>325</v>
      </c>
      <c r="C223" s="2">
        <v>2014</v>
      </c>
      <c r="D223" s="2" t="s">
        <v>598</v>
      </c>
      <c r="E223" s="2" t="s">
        <v>598</v>
      </c>
      <c r="F223" s="2" t="s">
        <v>598</v>
      </c>
      <c r="G223" s="2" t="s">
        <v>598</v>
      </c>
      <c r="H223" s="2" t="s">
        <v>598</v>
      </c>
      <c r="I223" s="2" t="s">
        <v>598</v>
      </c>
      <c r="J223" s="2" t="s">
        <v>598</v>
      </c>
      <c r="K223" s="2" t="s">
        <v>598</v>
      </c>
      <c r="L223" s="2" t="s">
        <v>598</v>
      </c>
      <c r="M223" s="2" t="s">
        <v>598</v>
      </c>
      <c r="N223" s="2" t="s">
        <v>598</v>
      </c>
      <c r="O223" s="2" t="s">
        <v>598</v>
      </c>
      <c r="P223" s="2" t="s">
        <v>598</v>
      </c>
      <c r="Q223" s="2" t="s">
        <v>598</v>
      </c>
      <c r="R223" s="2" t="s">
        <v>598</v>
      </c>
      <c r="S223" s="2" t="s">
        <v>598</v>
      </c>
      <c r="T223" s="2" t="s">
        <v>598</v>
      </c>
      <c r="U223" s="2" t="s">
        <v>598</v>
      </c>
      <c r="V223" s="2" t="s">
        <v>598</v>
      </c>
      <c r="W223" s="2" t="s">
        <v>598</v>
      </c>
      <c r="X223" s="2" t="s">
        <v>598</v>
      </c>
      <c r="Y223" s="2" t="s">
        <v>598</v>
      </c>
      <c r="Z223" s="2" t="s">
        <v>598</v>
      </c>
      <c r="AA223" s="2" t="s">
        <v>598</v>
      </c>
      <c r="AB223" s="2" t="s">
        <v>598</v>
      </c>
      <c r="AC223" s="2" t="s">
        <v>598</v>
      </c>
      <c r="AD223" s="2" t="s">
        <v>598</v>
      </c>
      <c r="AE223" s="2" t="s">
        <v>598</v>
      </c>
      <c r="AF223" s="2" t="s">
        <v>598</v>
      </c>
      <c r="AG223" s="2" t="s">
        <v>598</v>
      </c>
      <c r="AJ223" s="20">
        <f t="shared" si="15"/>
        <v>0</v>
      </c>
      <c r="AK223" s="20"/>
      <c r="AL223" s="20">
        <f t="shared" si="16"/>
        <v>0</v>
      </c>
      <c r="AM223" s="20" t="str">
        <f t="shared" si="17"/>
        <v/>
      </c>
      <c r="AN223" s="92" t="str">
        <f t="shared" si="18"/>
        <v/>
      </c>
      <c r="AQ223" s="2">
        <f t="shared" si="19"/>
        <v>0</v>
      </c>
    </row>
    <row r="224" spans="1:43" ht="15" customHeight="1" x14ac:dyDescent="0.25">
      <c r="A224" s="2" t="s">
        <v>322</v>
      </c>
      <c r="B224" s="2" t="s">
        <v>326</v>
      </c>
      <c r="C224" s="2">
        <v>2014</v>
      </c>
      <c r="D224" s="2" t="s">
        <v>598</v>
      </c>
      <c r="E224" s="2" t="s">
        <v>598</v>
      </c>
      <c r="F224" s="2" t="s">
        <v>598</v>
      </c>
      <c r="G224" s="2" t="s">
        <v>598</v>
      </c>
      <c r="H224" s="2" t="s">
        <v>598</v>
      </c>
      <c r="I224" s="2" t="s">
        <v>598</v>
      </c>
      <c r="J224" s="2" t="s">
        <v>598</v>
      </c>
      <c r="K224" s="2" t="s">
        <v>598</v>
      </c>
      <c r="L224" s="2" t="s">
        <v>598</v>
      </c>
      <c r="M224" s="2" t="s">
        <v>598</v>
      </c>
      <c r="N224" s="2" t="s">
        <v>598</v>
      </c>
      <c r="O224" s="2" t="s">
        <v>598</v>
      </c>
      <c r="P224" s="2" t="s">
        <v>598</v>
      </c>
      <c r="Q224" s="2" t="s">
        <v>598</v>
      </c>
      <c r="R224" s="2" t="s">
        <v>598</v>
      </c>
      <c r="S224" s="2" t="s">
        <v>598</v>
      </c>
      <c r="T224" s="2" t="s">
        <v>598</v>
      </c>
      <c r="U224" s="2" t="s">
        <v>598</v>
      </c>
      <c r="V224" s="2" t="s">
        <v>598</v>
      </c>
      <c r="W224" s="2" t="s">
        <v>598</v>
      </c>
      <c r="X224" s="2" t="s">
        <v>598</v>
      </c>
      <c r="Y224" s="2" t="s">
        <v>598</v>
      </c>
      <c r="Z224" s="2" t="s">
        <v>598</v>
      </c>
      <c r="AA224" s="2" t="s">
        <v>598</v>
      </c>
      <c r="AB224" s="2" t="s">
        <v>598</v>
      </c>
      <c r="AC224" s="2" t="s">
        <v>598</v>
      </c>
      <c r="AD224" s="2" t="s">
        <v>598</v>
      </c>
      <c r="AE224" s="2" t="s">
        <v>598</v>
      </c>
      <c r="AF224" s="2" t="s">
        <v>598</v>
      </c>
      <c r="AG224" s="2" t="s">
        <v>598</v>
      </c>
      <c r="AJ224" s="20">
        <f t="shared" si="15"/>
        <v>0</v>
      </c>
      <c r="AK224" s="20"/>
      <c r="AL224" s="20">
        <f t="shared" si="16"/>
        <v>0</v>
      </c>
      <c r="AM224" s="20" t="str">
        <f t="shared" si="17"/>
        <v/>
      </c>
      <c r="AN224" s="92" t="str">
        <f t="shared" si="18"/>
        <v/>
      </c>
      <c r="AQ224" s="2">
        <f t="shared" si="19"/>
        <v>0</v>
      </c>
    </row>
    <row r="225" spans="1:43"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T225" s="2" t="s">
        <v>599</v>
      </c>
      <c r="U225" s="2" t="s">
        <v>599</v>
      </c>
      <c r="V225" s="2" t="s">
        <v>599</v>
      </c>
      <c r="W225" s="2" t="s">
        <v>599</v>
      </c>
      <c r="X225" s="2" t="s">
        <v>599</v>
      </c>
      <c r="Y225" s="2" t="s">
        <v>599</v>
      </c>
      <c r="Z225" s="2" t="s">
        <v>599</v>
      </c>
      <c r="AA225" s="2" t="s">
        <v>599</v>
      </c>
      <c r="AB225" s="2" t="s">
        <v>599</v>
      </c>
      <c r="AC225" s="2" t="s">
        <v>599</v>
      </c>
      <c r="AD225" s="2" t="s">
        <v>599</v>
      </c>
      <c r="AE225" s="2" t="s">
        <v>599</v>
      </c>
      <c r="AF225" s="2" t="s">
        <v>599</v>
      </c>
      <c r="AG225" s="2" t="s">
        <v>599</v>
      </c>
      <c r="AJ225" s="20">
        <f t="shared" si="15"/>
        <v>0</v>
      </c>
      <c r="AK225" s="20"/>
      <c r="AL225" s="20">
        <f t="shared" si="16"/>
        <v>0</v>
      </c>
      <c r="AM225" s="20" t="str">
        <f t="shared" si="17"/>
        <v/>
      </c>
      <c r="AN225" s="92" t="str">
        <f t="shared" si="18"/>
        <v/>
      </c>
      <c r="AQ225" s="2">
        <f t="shared" si="19"/>
        <v>0</v>
      </c>
    </row>
    <row r="226" spans="1:43"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T226" s="2" t="s">
        <v>599</v>
      </c>
      <c r="U226" s="2" t="s">
        <v>599</v>
      </c>
      <c r="V226" s="2" t="s">
        <v>599</v>
      </c>
      <c r="W226" s="2" t="s">
        <v>599</v>
      </c>
      <c r="X226" s="2" t="s">
        <v>599</v>
      </c>
      <c r="Y226" s="2" t="s">
        <v>599</v>
      </c>
      <c r="Z226" s="2" t="s">
        <v>599</v>
      </c>
      <c r="AA226" s="2" t="s">
        <v>599</v>
      </c>
      <c r="AB226" s="2" t="s">
        <v>599</v>
      </c>
      <c r="AC226" s="2" t="s">
        <v>599</v>
      </c>
      <c r="AD226" s="2" t="s">
        <v>599</v>
      </c>
      <c r="AE226" s="2" t="s">
        <v>599</v>
      </c>
      <c r="AF226" s="2" t="s">
        <v>599</v>
      </c>
      <c r="AG226" s="2" t="s">
        <v>599</v>
      </c>
      <c r="AJ226" s="20">
        <f t="shared" si="15"/>
        <v>0</v>
      </c>
      <c r="AK226" s="20"/>
      <c r="AL226" s="20">
        <f t="shared" si="16"/>
        <v>0</v>
      </c>
      <c r="AM226" s="20" t="str">
        <f t="shared" si="17"/>
        <v/>
      </c>
      <c r="AN226" s="92" t="str">
        <f t="shared" si="18"/>
        <v/>
      </c>
      <c r="AQ226" s="2">
        <f t="shared" si="19"/>
        <v>0</v>
      </c>
    </row>
    <row r="227" spans="1:43" ht="15" customHeight="1" x14ac:dyDescent="0.25">
      <c r="A227" s="2" t="s">
        <v>331</v>
      </c>
      <c r="B227" s="2" t="s">
        <v>332</v>
      </c>
      <c r="C227" s="2">
        <v>2014</v>
      </c>
      <c r="D227" s="2" t="s">
        <v>598</v>
      </c>
      <c r="E227" s="2" t="s">
        <v>598</v>
      </c>
      <c r="F227" s="2" t="s">
        <v>598</v>
      </c>
      <c r="G227" s="2" t="s">
        <v>598</v>
      </c>
      <c r="H227" s="2" t="s">
        <v>598</v>
      </c>
      <c r="I227" s="2" t="s">
        <v>598</v>
      </c>
      <c r="J227" s="2" t="s">
        <v>598</v>
      </c>
      <c r="K227" s="2" t="s">
        <v>598</v>
      </c>
      <c r="L227" s="2" t="s">
        <v>598</v>
      </c>
      <c r="M227" s="2" t="s">
        <v>598</v>
      </c>
      <c r="N227" s="2" t="s">
        <v>598</v>
      </c>
      <c r="O227" s="2" t="s">
        <v>598</v>
      </c>
      <c r="P227" s="2" t="s">
        <v>598</v>
      </c>
      <c r="Q227" s="2" t="s">
        <v>598</v>
      </c>
      <c r="R227" s="2" t="s">
        <v>598</v>
      </c>
      <c r="S227" s="2" t="s">
        <v>598</v>
      </c>
      <c r="T227" s="2" t="s">
        <v>598</v>
      </c>
      <c r="U227" s="2" t="s">
        <v>598</v>
      </c>
      <c r="V227" s="2" t="s">
        <v>598</v>
      </c>
      <c r="W227" s="2" t="s">
        <v>598</v>
      </c>
      <c r="X227" s="2" t="s">
        <v>598</v>
      </c>
      <c r="Y227" s="2" t="s">
        <v>598</v>
      </c>
      <c r="Z227" s="2" t="s">
        <v>598</v>
      </c>
      <c r="AA227" s="2" t="s">
        <v>598</v>
      </c>
      <c r="AB227" s="2" t="s">
        <v>598</v>
      </c>
      <c r="AC227" s="2" t="s">
        <v>598</v>
      </c>
      <c r="AD227" s="2" t="s">
        <v>598</v>
      </c>
      <c r="AE227" s="2" t="s">
        <v>598</v>
      </c>
      <c r="AF227" s="2" t="s">
        <v>598</v>
      </c>
      <c r="AG227" s="2" t="s">
        <v>598</v>
      </c>
      <c r="AJ227" s="20">
        <f t="shared" si="15"/>
        <v>0</v>
      </c>
      <c r="AK227" s="20"/>
      <c r="AL227" s="20">
        <f t="shared" si="16"/>
        <v>0</v>
      </c>
      <c r="AM227" s="20" t="str">
        <f t="shared" si="17"/>
        <v/>
      </c>
      <c r="AN227" s="92" t="str">
        <f t="shared" si="18"/>
        <v/>
      </c>
      <c r="AQ227" s="2">
        <f t="shared" si="19"/>
        <v>0</v>
      </c>
    </row>
    <row r="228" spans="1:43" ht="15" customHeight="1" x14ac:dyDescent="0.25">
      <c r="A228" s="2" t="s">
        <v>331</v>
      </c>
      <c r="B228" s="2" t="s">
        <v>333</v>
      </c>
      <c r="C228" s="2">
        <v>2014</v>
      </c>
      <c r="D228" s="2" t="s">
        <v>598</v>
      </c>
      <c r="E228" s="2" t="s">
        <v>598</v>
      </c>
      <c r="F228" s="2" t="s">
        <v>598</v>
      </c>
      <c r="G228" s="2" t="s">
        <v>598</v>
      </c>
      <c r="H228" s="2" t="s">
        <v>598</v>
      </c>
      <c r="I228" s="2" t="s">
        <v>598</v>
      </c>
      <c r="J228" s="2" t="s">
        <v>598</v>
      </c>
      <c r="K228" s="2" t="s">
        <v>598</v>
      </c>
      <c r="L228" s="2" t="s">
        <v>598</v>
      </c>
      <c r="M228" s="2" t="s">
        <v>598</v>
      </c>
      <c r="N228" s="2" t="s">
        <v>598</v>
      </c>
      <c r="O228" s="2" t="s">
        <v>598</v>
      </c>
      <c r="P228" s="2" t="s">
        <v>598</v>
      </c>
      <c r="Q228" s="2" t="s">
        <v>598</v>
      </c>
      <c r="R228" s="2" t="s">
        <v>598</v>
      </c>
      <c r="S228" s="2" t="s">
        <v>598</v>
      </c>
      <c r="T228" s="2" t="s">
        <v>598</v>
      </c>
      <c r="U228" s="2" t="s">
        <v>598</v>
      </c>
      <c r="V228" s="2" t="s">
        <v>598</v>
      </c>
      <c r="W228" s="2" t="s">
        <v>598</v>
      </c>
      <c r="X228" s="2" t="s">
        <v>598</v>
      </c>
      <c r="Y228" s="2" t="s">
        <v>598</v>
      </c>
      <c r="Z228" s="2" t="s">
        <v>598</v>
      </c>
      <c r="AA228" s="2" t="s">
        <v>598</v>
      </c>
      <c r="AB228" s="2" t="s">
        <v>598</v>
      </c>
      <c r="AC228" s="2" t="s">
        <v>598</v>
      </c>
      <c r="AD228" s="2" t="s">
        <v>598</v>
      </c>
      <c r="AE228" s="2" t="s">
        <v>598</v>
      </c>
      <c r="AF228" s="2" t="s">
        <v>598</v>
      </c>
      <c r="AG228" s="2" t="s">
        <v>598</v>
      </c>
      <c r="AJ228" s="20">
        <f t="shared" si="15"/>
        <v>0</v>
      </c>
      <c r="AK228" s="20"/>
      <c r="AL228" s="20">
        <f t="shared" si="16"/>
        <v>0</v>
      </c>
      <c r="AM228" s="20" t="str">
        <f t="shared" si="17"/>
        <v/>
      </c>
      <c r="AN228" s="92" t="str">
        <f t="shared" si="18"/>
        <v/>
      </c>
      <c r="AQ228" s="2">
        <f t="shared" si="19"/>
        <v>0</v>
      </c>
    </row>
    <row r="229" spans="1:43" ht="15" customHeight="1" x14ac:dyDescent="0.25">
      <c r="A229" s="2" t="s">
        <v>331</v>
      </c>
      <c r="B229" s="2" t="s">
        <v>334</v>
      </c>
      <c r="C229" s="2">
        <v>2014</v>
      </c>
      <c r="D229" s="2" t="s">
        <v>598</v>
      </c>
      <c r="E229" s="2" t="s">
        <v>598</v>
      </c>
      <c r="F229" s="2" t="s">
        <v>598</v>
      </c>
      <c r="G229" s="2" t="s">
        <v>598</v>
      </c>
      <c r="H229" s="2" t="s">
        <v>598</v>
      </c>
      <c r="I229" s="2" t="s">
        <v>598</v>
      </c>
      <c r="J229" s="2" t="s">
        <v>598</v>
      </c>
      <c r="K229" s="2" t="s">
        <v>598</v>
      </c>
      <c r="L229" s="2" t="s">
        <v>598</v>
      </c>
      <c r="M229" s="2" t="s">
        <v>598</v>
      </c>
      <c r="N229" s="2" t="s">
        <v>598</v>
      </c>
      <c r="O229" s="2" t="s">
        <v>598</v>
      </c>
      <c r="P229" s="2" t="s">
        <v>598</v>
      </c>
      <c r="Q229" s="2" t="s">
        <v>598</v>
      </c>
      <c r="R229" s="2" t="s">
        <v>598</v>
      </c>
      <c r="S229" s="2" t="s">
        <v>598</v>
      </c>
      <c r="T229" s="2" t="s">
        <v>598</v>
      </c>
      <c r="U229" s="2" t="s">
        <v>598</v>
      </c>
      <c r="V229" s="2" t="s">
        <v>598</v>
      </c>
      <c r="W229" s="2" t="s">
        <v>598</v>
      </c>
      <c r="X229" s="2" t="s">
        <v>598</v>
      </c>
      <c r="Y229" s="2" t="s">
        <v>598</v>
      </c>
      <c r="Z229" s="2" t="s">
        <v>598</v>
      </c>
      <c r="AA229" s="2" t="s">
        <v>598</v>
      </c>
      <c r="AB229" s="2" t="s">
        <v>598</v>
      </c>
      <c r="AC229" s="2" t="s">
        <v>598</v>
      </c>
      <c r="AD229" s="2" t="s">
        <v>598</v>
      </c>
      <c r="AE229" s="2" t="s">
        <v>598</v>
      </c>
      <c r="AF229" s="2" t="s">
        <v>598</v>
      </c>
      <c r="AG229" s="2" t="s">
        <v>598</v>
      </c>
      <c r="AJ229" s="20">
        <f t="shared" si="15"/>
        <v>0</v>
      </c>
      <c r="AK229" s="20"/>
      <c r="AL229" s="20">
        <f t="shared" si="16"/>
        <v>0</v>
      </c>
      <c r="AM229" s="20" t="str">
        <f t="shared" si="17"/>
        <v/>
      </c>
      <c r="AN229" s="92" t="str">
        <f t="shared" si="18"/>
        <v/>
      </c>
      <c r="AQ229" s="2">
        <f t="shared" si="19"/>
        <v>0</v>
      </c>
    </row>
    <row r="230" spans="1:43" ht="15" customHeight="1" x14ac:dyDescent="0.25">
      <c r="A230" s="2" t="s">
        <v>331</v>
      </c>
      <c r="B230" s="2" t="s">
        <v>335</v>
      </c>
      <c r="C230" s="2">
        <v>2014</v>
      </c>
      <c r="D230" s="2" t="s">
        <v>598</v>
      </c>
      <c r="E230" s="2" t="s">
        <v>598</v>
      </c>
      <c r="F230" s="2" t="s">
        <v>598</v>
      </c>
      <c r="G230" s="2" t="s">
        <v>598</v>
      </c>
      <c r="H230" s="2" t="s">
        <v>598</v>
      </c>
      <c r="I230" s="2" t="s">
        <v>598</v>
      </c>
      <c r="J230" s="2" t="s">
        <v>598</v>
      </c>
      <c r="K230" s="2" t="s">
        <v>598</v>
      </c>
      <c r="L230" s="2" t="s">
        <v>598</v>
      </c>
      <c r="M230" s="2" t="s">
        <v>598</v>
      </c>
      <c r="N230" s="2" t="s">
        <v>598</v>
      </c>
      <c r="O230" s="2" t="s">
        <v>598</v>
      </c>
      <c r="P230" s="2" t="s">
        <v>598</v>
      </c>
      <c r="Q230" s="2" t="s">
        <v>598</v>
      </c>
      <c r="R230" s="2" t="s">
        <v>598</v>
      </c>
      <c r="S230" s="2" t="s">
        <v>598</v>
      </c>
      <c r="T230" s="2" t="s">
        <v>598</v>
      </c>
      <c r="U230" s="2" t="s">
        <v>598</v>
      </c>
      <c r="V230" s="2" t="s">
        <v>598</v>
      </c>
      <c r="W230" s="2" t="s">
        <v>598</v>
      </c>
      <c r="X230" s="2" t="s">
        <v>598</v>
      </c>
      <c r="Y230" s="2" t="s">
        <v>598</v>
      </c>
      <c r="Z230" s="2" t="s">
        <v>598</v>
      </c>
      <c r="AA230" s="2" t="s">
        <v>598</v>
      </c>
      <c r="AB230" s="2" t="s">
        <v>598</v>
      </c>
      <c r="AC230" s="2" t="s">
        <v>598</v>
      </c>
      <c r="AD230" s="2" t="s">
        <v>598</v>
      </c>
      <c r="AE230" s="2" t="s">
        <v>598</v>
      </c>
      <c r="AF230" s="2" t="s">
        <v>598</v>
      </c>
      <c r="AG230" s="2" t="s">
        <v>598</v>
      </c>
      <c r="AJ230" s="20">
        <f t="shared" si="15"/>
        <v>0</v>
      </c>
      <c r="AK230" s="20"/>
      <c r="AL230" s="20">
        <f t="shared" si="16"/>
        <v>0</v>
      </c>
      <c r="AM230" s="20" t="str">
        <f t="shared" si="17"/>
        <v/>
      </c>
      <c r="AN230" s="92" t="str">
        <f t="shared" si="18"/>
        <v/>
      </c>
      <c r="AQ230" s="2">
        <f t="shared" si="19"/>
        <v>0</v>
      </c>
    </row>
    <row r="231" spans="1:43" ht="15" customHeight="1" x14ac:dyDescent="0.25">
      <c r="A231" s="2" t="s">
        <v>331</v>
      </c>
      <c r="B231" s="2" t="s">
        <v>336</v>
      </c>
      <c r="C231" s="2">
        <v>2014</v>
      </c>
      <c r="D231" s="2" t="s">
        <v>598</v>
      </c>
      <c r="E231" s="2" t="s">
        <v>598</v>
      </c>
      <c r="F231" s="2" t="s">
        <v>598</v>
      </c>
      <c r="G231" s="2" t="s">
        <v>598</v>
      </c>
      <c r="H231" s="2" t="s">
        <v>598</v>
      </c>
      <c r="I231" s="2" t="s">
        <v>598</v>
      </c>
      <c r="J231" s="2" t="s">
        <v>598</v>
      </c>
      <c r="K231" s="2" t="s">
        <v>598</v>
      </c>
      <c r="L231" s="2" t="s">
        <v>598</v>
      </c>
      <c r="M231" s="2" t="s">
        <v>598</v>
      </c>
      <c r="N231" s="2" t="s">
        <v>598</v>
      </c>
      <c r="O231" s="2" t="s">
        <v>598</v>
      </c>
      <c r="P231" s="2" t="s">
        <v>598</v>
      </c>
      <c r="Q231" s="2" t="s">
        <v>598</v>
      </c>
      <c r="R231" s="2" t="s">
        <v>598</v>
      </c>
      <c r="S231" s="2" t="s">
        <v>598</v>
      </c>
      <c r="T231" s="2" t="s">
        <v>598</v>
      </c>
      <c r="U231" s="2" t="s">
        <v>598</v>
      </c>
      <c r="V231" s="2" t="s">
        <v>598</v>
      </c>
      <c r="W231" s="2" t="s">
        <v>598</v>
      </c>
      <c r="X231" s="2" t="s">
        <v>598</v>
      </c>
      <c r="Y231" s="2" t="s">
        <v>598</v>
      </c>
      <c r="Z231" s="2" t="s">
        <v>598</v>
      </c>
      <c r="AA231" s="2" t="s">
        <v>598</v>
      </c>
      <c r="AB231" s="2" t="s">
        <v>598</v>
      </c>
      <c r="AC231" s="2" t="s">
        <v>598</v>
      </c>
      <c r="AD231" s="2" t="s">
        <v>598</v>
      </c>
      <c r="AE231" s="2" t="s">
        <v>598</v>
      </c>
      <c r="AF231" s="2" t="s">
        <v>598</v>
      </c>
      <c r="AG231" s="2" t="s">
        <v>598</v>
      </c>
      <c r="AJ231" s="20">
        <f t="shared" si="15"/>
        <v>0</v>
      </c>
      <c r="AK231" s="20"/>
      <c r="AL231" s="20">
        <f t="shared" si="16"/>
        <v>0</v>
      </c>
      <c r="AM231" s="20" t="str">
        <f t="shared" si="17"/>
        <v/>
      </c>
      <c r="AN231" s="92" t="str">
        <f t="shared" si="18"/>
        <v/>
      </c>
      <c r="AQ231" s="2">
        <f t="shared" si="19"/>
        <v>0</v>
      </c>
    </row>
    <row r="232" spans="1:43" ht="15" customHeight="1" x14ac:dyDescent="0.25">
      <c r="A232" s="2" t="s">
        <v>331</v>
      </c>
      <c r="B232" s="2" t="s">
        <v>337</v>
      </c>
      <c r="C232" s="2">
        <v>2014</v>
      </c>
      <c r="D232" s="2" t="s">
        <v>598</v>
      </c>
      <c r="E232" s="2" t="s">
        <v>598</v>
      </c>
      <c r="F232" s="2" t="s">
        <v>598</v>
      </c>
      <c r="G232" s="2" t="s">
        <v>598</v>
      </c>
      <c r="H232" s="2" t="s">
        <v>598</v>
      </c>
      <c r="I232" s="2" t="s">
        <v>598</v>
      </c>
      <c r="J232" s="2" t="s">
        <v>598</v>
      </c>
      <c r="K232" s="2" t="s">
        <v>598</v>
      </c>
      <c r="L232" s="2" t="s">
        <v>598</v>
      </c>
      <c r="M232" s="2" t="s">
        <v>598</v>
      </c>
      <c r="N232" s="2" t="s">
        <v>598</v>
      </c>
      <c r="O232" s="2" t="s">
        <v>598</v>
      </c>
      <c r="P232" s="2" t="s">
        <v>598</v>
      </c>
      <c r="Q232" s="2" t="s">
        <v>598</v>
      </c>
      <c r="R232" s="2" t="s">
        <v>598</v>
      </c>
      <c r="S232" s="2" t="s">
        <v>598</v>
      </c>
      <c r="T232" s="2" t="s">
        <v>598</v>
      </c>
      <c r="U232" s="2" t="s">
        <v>598</v>
      </c>
      <c r="V232" s="2" t="s">
        <v>598</v>
      </c>
      <c r="W232" s="2" t="s">
        <v>598</v>
      </c>
      <c r="X232" s="2" t="s">
        <v>598</v>
      </c>
      <c r="Y232" s="2" t="s">
        <v>598</v>
      </c>
      <c r="Z232" s="2" t="s">
        <v>598</v>
      </c>
      <c r="AA232" s="2" t="s">
        <v>598</v>
      </c>
      <c r="AB232" s="2" t="s">
        <v>598</v>
      </c>
      <c r="AC232" s="2" t="s">
        <v>598</v>
      </c>
      <c r="AD232" s="2" t="s">
        <v>598</v>
      </c>
      <c r="AE232" s="2" t="s">
        <v>598</v>
      </c>
      <c r="AF232" s="2" t="s">
        <v>598</v>
      </c>
      <c r="AG232" s="2" t="s">
        <v>598</v>
      </c>
      <c r="AJ232" s="20">
        <f t="shared" si="15"/>
        <v>0</v>
      </c>
      <c r="AK232" s="20"/>
      <c r="AL232" s="20">
        <f t="shared" si="16"/>
        <v>0</v>
      </c>
      <c r="AM232" s="20" t="str">
        <f t="shared" si="17"/>
        <v/>
      </c>
      <c r="AN232" s="92" t="str">
        <f t="shared" si="18"/>
        <v/>
      </c>
      <c r="AQ232" s="2">
        <f t="shared" si="19"/>
        <v>0</v>
      </c>
    </row>
    <row r="233" spans="1:43" ht="15" customHeight="1" x14ac:dyDescent="0.25">
      <c r="A233" s="2" t="s">
        <v>331</v>
      </c>
      <c r="B233" s="2" t="s">
        <v>338</v>
      </c>
      <c r="C233" s="2">
        <v>2014</v>
      </c>
      <c r="D233" s="2" t="s">
        <v>598</v>
      </c>
      <c r="E233" s="2" t="s">
        <v>598</v>
      </c>
      <c r="F233" s="2" t="s">
        <v>598</v>
      </c>
      <c r="G233" s="2" t="s">
        <v>598</v>
      </c>
      <c r="H233" s="2" t="s">
        <v>598</v>
      </c>
      <c r="I233" s="2" t="s">
        <v>598</v>
      </c>
      <c r="J233" s="2" t="s">
        <v>598</v>
      </c>
      <c r="K233" s="2" t="s">
        <v>598</v>
      </c>
      <c r="L233" s="2" t="s">
        <v>598</v>
      </c>
      <c r="M233" s="2" t="s">
        <v>598</v>
      </c>
      <c r="N233" s="2" t="s">
        <v>598</v>
      </c>
      <c r="O233" s="2" t="s">
        <v>598</v>
      </c>
      <c r="P233" s="2" t="s">
        <v>598</v>
      </c>
      <c r="Q233" s="2" t="s">
        <v>598</v>
      </c>
      <c r="R233" s="2" t="s">
        <v>598</v>
      </c>
      <c r="S233" s="2" t="s">
        <v>598</v>
      </c>
      <c r="T233" s="2" t="s">
        <v>598</v>
      </c>
      <c r="U233" s="2" t="s">
        <v>598</v>
      </c>
      <c r="V233" s="2" t="s">
        <v>598</v>
      </c>
      <c r="W233" s="2" t="s">
        <v>598</v>
      </c>
      <c r="X233" s="2" t="s">
        <v>598</v>
      </c>
      <c r="Y233" s="2" t="s">
        <v>598</v>
      </c>
      <c r="Z233" s="2" t="s">
        <v>598</v>
      </c>
      <c r="AA233" s="2" t="s">
        <v>598</v>
      </c>
      <c r="AB233" s="2" t="s">
        <v>598</v>
      </c>
      <c r="AC233" s="2" t="s">
        <v>598</v>
      </c>
      <c r="AD233" s="2" t="s">
        <v>598</v>
      </c>
      <c r="AE233" s="2" t="s">
        <v>598</v>
      </c>
      <c r="AF233" s="2" t="s">
        <v>598</v>
      </c>
      <c r="AG233" s="2" t="s">
        <v>598</v>
      </c>
      <c r="AJ233" s="20">
        <f t="shared" si="15"/>
        <v>0</v>
      </c>
      <c r="AK233" s="20"/>
      <c r="AL233" s="20">
        <f t="shared" si="16"/>
        <v>0</v>
      </c>
      <c r="AM233" s="20" t="str">
        <f t="shared" si="17"/>
        <v/>
      </c>
      <c r="AN233" s="92" t="str">
        <f t="shared" si="18"/>
        <v/>
      </c>
      <c r="AQ233" s="2">
        <f t="shared" si="19"/>
        <v>0</v>
      </c>
    </row>
    <row r="234" spans="1:43" ht="15" customHeight="1" x14ac:dyDescent="0.25">
      <c r="A234" s="2" t="s">
        <v>331</v>
      </c>
      <c r="B234" s="2" t="s">
        <v>339</v>
      </c>
      <c r="C234" s="2">
        <v>2014</v>
      </c>
      <c r="D234" s="2" t="s">
        <v>598</v>
      </c>
      <c r="E234" s="2" t="s">
        <v>598</v>
      </c>
      <c r="F234" s="2" t="s">
        <v>598</v>
      </c>
      <c r="G234" s="2" t="s">
        <v>598</v>
      </c>
      <c r="H234" s="2" t="s">
        <v>598</v>
      </c>
      <c r="I234" s="2" t="s">
        <v>598</v>
      </c>
      <c r="J234" s="2" t="s">
        <v>598</v>
      </c>
      <c r="K234" s="2" t="s">
        <v>598</v>
      </c>
      <c r="L234" s="2" t="s">
        <v>598</v>
      </c>
      <c r="M234" s="2" t="s">
        <v>598</v>
      </c>
      <c r="N234" s="2" t="s">
        <v>598</v>
      </c>
      <c r="O234" s="2" t="s">
        <v>598</v>
      </c>
      <c r="P234" s="2" t="s">
        <v>598</v>
      </c>
      <c r="Q234" s="2" t="s">
        <v>598</v>
      </c>
      <c r="R234" s="2" t="s">
        <v>598</v>
      </c>
      <c r="S234" s="2" t="s">
        <v>598</v>
      </c>
      <c r="T234" s="2" t="s">
        <v>598</v>
      </c>
      <c r="U234" s="2" t="s">
        <v>598</v>
      </c>
      <c r="V234" s="2" t="s">
        <v>598</v>
      </c>
      <c r="W234" s="2" t="s">
        <v>598</v>
      </c>
      <c r="X234" s="2" t="s">
        <v>598</v>
      </c>
      <c r="Y234" s="2" t="s">
        <v>598</v>
      </c>
      <c r="Z234" s="2" t="s">
        <v>598</v>
      </c>
      <c r="AA234" s="2" t="s">
        <v>598</v>
      </c>
      <c r="AB234" s="2" t="s">
        <v>598</v>
      </c>
      <c r="AC234" s="2" t="s">
        <v>598</v>
      </c>
      <c r="AD234" s="2" t="s">
        <v>598</v>
      </c>
      <c r="AE234" s="2" t="s">
        <v>598</v>
      </c>
      <c r="AF234" s="2" t="s">
        <v>598</v>
      </c>
      <c r="AG234" s="2" t="s">
        <v>598</v>
      </c>
      <c r="AJ234" s="20">
        <f t="shared" si="15"/>
        <v>0</v>
      </c>
      <c r="AK234" s="20"/>
      <c r="AL234" s="20">
        <f t="shared" si="16"/>
        <v>0</v>
      </c>
      <c r="AM234" s="20" t="str">
        <f t="shared" si="17"/>
        <v/>
      </c>
      <c r="AN234" s="92" t="str">
        <f t="shared" si="18"/>
        <v/>
      </c>
      <c r="AQ234" s="2">
        <f t="shared" si="19"/>
        <v>0</v>
      </c>
    </row>
    <row r="235" spans="1:43" ht="15" customHeight="1" x14ac:dyDescent="0.25">
      <c r="A235" s="2" t="s">
        <v>331</v>
      </c>
      <c r="B235" s="2" t="s">
        <v>340</v>
      </c>
      <c r="C235" s="2">
        <v>2014</v>
      </c>
      <c r="D235" s="2" t="s">
        <v>598</v>
      </c>
      <c r="E235" s="2" t="s">
        <v>598</v>
      </c>
      <c r="F235" s="2" t="s">
        <v>598</v>
      </c>
      <c r="G235" s="2" t="s">
        <v>598</v>
      </c>
      <c r="H235" s="2" t="s">
        <v>598</v>
      </c>
      <c r="I235" s="2" t="s">
        <v>598</v>
      </c>
      <c r="J235" s="2" t="s">
        <v>598</v>
      </c>
      <c r="K235" s="2" t="s">
        <v>598</v>
      </c>
      <c r="L235" s="2" t="s">
        <v>598</v>
      </c>
      <c r="M235" s="2" t="s">
        <v>598</v>
      </c>
      <c r="N235" s="2" t="s">
        <v>598</v>
      </c>
      <c r="O235" s="2" t="s">
        <v>598</v>
      </c>
      <c r="P235" s="2" t="s">
        <v>598</v>
      </c>
      <c r="Q235" s="2" t="s">
        <v>598</v>
      </c>
      <c r="R235" s="2" t="s">
        <v>598</v>
      </c>
      <c r="S235" s="2" t="s">
        <v>598</v>
      </c>
      <c r="T235" s="2" t="s">
        <v>598</v>
      </c>
      <c r="U235" s="2" t="s">
        <v>598</v>
      </c>
      <c r="V235" s="2" t="s">
        <v>598</v>
      </c>
      <c r="W235" s="2" t="s">
        <v>598</v>
      </c>
      <c r="X235" s="2" t="s">
        <v>598</v>
      </c>
      <c r="Y235" s="2" t="s">
        <v>598</v>
      </c>
      <c r="Z235" s="2" t="s">
        <v>598</v>
      </c>
      <c r="AA235" s="2" t="s">
        <v>598</v>
      </c>
      <c r="AB235" s="2" t="s">
        <v>598</v>
      </c>
      <c r="AC235" s="2" t="s">
        <v>598</v>
      </c>
      <c r="AD235" s="2" t="s">
        <v>598</v>
      </c>
      <c r="AE235" s="2" t="s">
        <v>598</v>
      </c>
      <c r="AF235" s="2" t="s">
        <v>598</v>
      </c>
      <c r="AG235" s="2" t="s">
        <v>598</v>
      </c>
      <c r="AJ235" s="20">
        <f t="shared" si="15"/>
        <v>0</v>
      </c>
      <c r="AK235" s="20"/>
      <c r="AL235" s="20">
        <f t="shared" si="16"/>
        <v>0</v>
      </c>
      <c r="AM235" s="20" t="str">
        <f t="shared" si="17"/>
        <v/>
      </c>
      <c r="AN235" s="92" t="str">
        <f t="shared" si="18"/>
        <v/>
      </c>
      <c r="AQ235" s="2">
        <f t="shared" si="19"/>
        <v>0</v>
      </c>
    </row>
    <row r="236" spans="1:43" ht="15" customHeight="1" x14ac:dyDescent="0.25">
      <c r="A236" s="2" t="s">
        <v>331</v>
      </c>
      <c r="B236" s="2" t="s">
        <v>341</v>
      </c>
      <c r="C236" s="2">
        <v>2014</v>
      </c>
      <c r="D236" s="2" t="s">
        <v>598</v>
      </c>
      <c r="E236" s="2" t="s">
        <v>598</v>
      </c>
      <c r="F236" s="2" t="s">
        <v>598</v>
      </c>
      <c r="G236" s="2" t="s">
        <v>598</v>
      </c>
      <c r="H236" s="2" t="s">
        <v>598</v>
      </c>
      <c r="I236" s="2" t="s">
        <v>598</v>
      </c>
      <c r="J236" s="2" t="s">
        <v>598</v>
      </c>
      <c r="K236" s="2" t="s">
        <v>598</v>
      </c>
      <c r="L236" s="2" t="s">
        <v>598</v>
      </c>
      <c r="M236" s="2" t="s">
        <v>598</v>
      </c>
      <c r="N236" s="2" t="s">
        <v>598</v>
      </c>
      <c r="O236" s="2" t="s">
        <v>598</v>
      </c>
      <c r="P236" s="2" t="s">
        <v>598</v>
      </c>
      <c r="Q236" s="2" t="s">
        <v>598</v>
      </c>
      <c r="R236" s="2" t="s">
        <v>598</v>
      </c>
      <c r="S236" s="2" t="s">
        <v>598</v>
      </c>
      <c r="T236" s="2" t="s">
        <v>598</v>
      </c>
      <c r="U236" s="2" t="s">
        <v>598</v>
      </c>
      <c r="V236" s="2" t="s">
        <v>598</v>
      </c>
      <c r="W236" s="2" t="s">
        <v>598</v>
      </c>
      <c r="X236" s="2" t="s">
        <v>598</v>
      </c>
      <c r="Y236" s="2" t="s">
        <v>598</v>
      </c>
      <c r="Z236" s="2" t="s">
        <v>598</v>
      </c>
      <c r="AA236" s="2" t="s">
        <v>598</v>
      </c>
      <c r="AB236" s="2" t="s">
        <v>598</v>
      </c>
      <c r="AC236" s="2" t="s">
        <v>598</v>
      </c>
      <c r="AD236" s="2" t="s">
        <v>598</v>
      </c>
      <c r="AE236" s="2" t="s">
        <v>598</v>
      </c>
      <c r="AF236" s="2" t="s">
        <v>598</v>
      </c>
      <c r="AG236" s="2" t="s">
        <v>598</v>
      </c>
      <c r="AJ236" s="20">
        <f t="shared" si="15"/>
        <v>0</v>
      </c>
      <c r="AK236" s="20"/>
      <c r="AL236" s="20">
        <f t="shared" si="16"/>
        <v>0</v>
      </c>
      <c r="AM236" s="20" t="str">
        <f t="shared" si="17"/>
        <v/>
      </c>
      <c r="AN236" s="92" t="str">
        <f t="shared" si="18"/>
        <v/>
      </c>
      <c r="AQ236" s="2">
        <f t="shared" si="19"/>
        <v>0</v>
      </c>
    </row>
    <row r="237" spans="1:43" ht="15" customHeight="1" x14ac:dyDescent="0.25">
      <c r="A237" s="2" t="s">
        <v>331</v>
      </c>
      <c r="B237" s="2" t="s">
        <v>342</v>
      </c>
      <c r="C237" s="2">
        <v>2014</v>
      </c>
      <c r="D237" s="2" t="s">
        <v>598</v>
      </c>
      <c r="E237" s="2" t="s">
        <v>598</v>
      </c>
      <c r="F237" s="2" t="s">
        <v>598</v>
      </c>
      <c r="G237" s="2" t="s">
        <v>598</v>
      </c>
      <c r="H237" s="2" t="s">
        <v>598</v>
      </c>
      <c r="I237" s="2" t="s">
        <v>598</v>
      </c>
      <c r="J237" s="2" t="s">
        <v>598</v>
      </c>
      <c r="K237" s="2" t="s">
        <v>598</v>
      </c>
      <c r="L237" s="2" t="s">
        <v>598</v>
      </c>
      <c r="M237" s="2" t="s">
        <v>598</v>
      </c>
      <c r="N237" s="2" t="s">
        <v>598</v>
      </c>
      <c r="O237" s="2" t="s">
        <v>598</v>
      </c>
      <c r="P237" s="2" t="s">
        <v>598</v>
      </c>
      <c r="Q237" s="2" t="s">
        <v>598</v>
      </c>
      <c r="R237" s="2" t="s">
        <v>598</v>
      </c>
      <c r="S237" s="2" t="s">
        <v>598</v>
      </c>
      <c r="T237" s="2" t="s">
        <v>598</v>
      </c>
      <c r="U237" s="2" t="s">
        <v>598</v>
      </c>
      <c r="V237" s="2" t="s">
        <v>598</v>
      </c>
      <c r="W237" s="2" t="s">
        <v>598</v>
      </c>
      <c r="X237" s="2" t="s">
        <v>598</v>
      </c>
      <c r="Y237" s="2" t="s">
        <v>598</v>
      </c>
      <c r="Z237" s="2" t="s">
        <v>598</v>
      </c>
      <c r="AA237" s="2" t="s">
        <v>598</v>
      </c>
      <c r="AB237" s="2" t="s">
        <v>598</v>
      </c>
      <c r="AC237" s="2" t="s">
        <v>598</v>
      </c>
      <c r="AD237" s="2" t="s">
        <v>598</v>
      </c>
      <c r="AE237" s="2" t="s">
        <v>598</v>
      </c>
      <c r="AF237" s="2" t="s">
        <v>598</v>
      </c>
      <c r="AG237" s="2" t="s">
        <v>598</v>
      </c>
      <c r="AJ237" s="20">
        <f t="shared" si="15"/>
        <v>0</v>
      </c>
      <c r="AK237" s="20"/>
      <c r="AL237" s="20">
        <f t="shared" si="16"/>
        <v>0</v>
      </c>
      <c r="AM237" s="20" t="str">
        <f t="shared" si="17"/>
        <v/>
      </c>
      <c r="AN237" s="92" t="str">
        <f t="shared" si="18"/>
        <v/>
      </c>
      <c r="AQ237" s="2">
        <f t="shared" si="19"/>
        <v>0</v>
      </c>
    </row>
    <row r="238" spans="1:43" ht="15" customHeight="1" x14ac:dyDescent="0.25">
      <c r="A238" s="2" t="s">
        <v>331</v>
      </c>
      <c r="B238" s="2" t="s">
        <v>343</v>
      </c>
      <c r="C238" s="2">
        <v>2014</v>
      </c>
      <c r="D238" s="2" t="s">
        <v>598</v>
      </c>
      <c r="E238" s="2" t="s">
        <v>598</v>
      </c>
      <c r="F238" s="2" t="s">
        <v>598</v>
      </c>
      <c r="G238" s="2" t="s">
        <v>598</v>
      </c>
      <c r="H238" s="2" t="s">
        <v>598</v>
      </c>
      <c r="I238" s="2" t="s">
        <v>598</v>
      </c>
      <c r="J238" s="2" t="s">
        <v>598</v>
      </c>
      <c r="K238" s="2" t="s">
        <v>598</v>
      </c>
      <c r="L238" s="2" t="s">
        <v>598</v>
      </c>
      <c r="M238" s="2" t="s">
        <v>598</v>
      </c>
      <c r="N238" s="2" t="s">
        <v>598</v>
      </c>
      <c r="O238" s="2" t="s">
        <v>598</v>
      </c>
      <c r="P238" s="2" t="s">
        <v>598</v>
      </c>
      <c r="Q238" s="2" t="s">
        <v>598</v>
      </c>
      <c r="R238" s="2" t="s">
        <v>598</v>
      </c>
      <c r="S238" s="2" t="s">
        <v>598</v>
      </c>
      <c r="T238" s="2" t="s">
        <v>598</v>
      </c>
      <c r="U238" s="2" t="s">
        <v>598</v>
      </c>
      <c r="V238" s="2" t="s">
        <v>598</v>
      </c>
      <c r="W238" s="2" t="s">
        <v>598</v>
      </c>
      <c r="X238" s="2" t="s">
        <v>598</v>
      </c>
      <c r="Y238" s="2" t="s">
        <v>598</v>
      </c>
      <c r="Z238" s="2" t="s">
        <v>598</v>
      </c>
      <c r="AA238" s="2" t="s">
        <v>598</v>
      </c>
      <c r="AB238" s="2" t="s">
        <v>598</v>
      </c>
      <c r="AC238" s="2" t="s">
        <v>598</v>
      </c>
      <c r="AD238" s="2" t="s">
        <v>598</v>
      </c>
      <c r="AE238" s="2" t="s">
        <v>598</v>
      </c>
      <c r="AF238" s="2" t="s">
        <v>598</v>
      </c>
      <c r="AG238" s="2" t="s">
        <v>598</v>
      </c>
      <c r="AJ238" s="20">
        <f t="shared" si="15"/>
        <v>0</v>
      </c>
      <c r="AK238" s="20"/>
      <c r="AL238" s="20">
        <f t="shared" si="16"/>
        <v>0</v>
      </c>
      <c r="AM238" s="20" t="str">
        <f t="shared" si="17"/>
        <v/>
      </c>
      <c r="AN238" s="92" t="str">
        <f t="shared" si="18"/>
        <v/>
      </c>
      <c r="AQ238" s="2">
        <f t="shared" si="19"/>
        <v>0</v>
      </c>
    </row>
    <row r="239" spans="1:43"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T239" s="2" t="s">
        <v>599</v>
      </c>
      <c r="U239" s="2" t="s">
        <v>599</v>
      </c>
      <c r="V239" s="2" t="s">
        <v>599</v>
      </c>
      <c r="W239" s="2" t="s">
        <v>599</v>
      </c>
      <c r="X239" s="2" t="s">
        <v>599</v>
      </c>
      <c r="Y239" s="2" t="s">
        <v>599</v>
      </c>
      <c r="Z239" s="2" t="s">
        <v>599</v>
      </c>
      <c r="AA239" s="2" t="s">
        <v>599</v>
      </c>
      <c r="AB239" s="2" t="s">
        <v>599</v>
      </c>
      <c r="AC239" s="2" t="s">
        <v>599</v>
      </c>
      <c r="AD239" s="2" t="s">
        <v>599</v>
      </c>
      <c r="AE239" s="2" t="s">
        <v>599</v>
      </c>
      <c r="AF239" s="2" t="s">
        <v>599</v>
      </c>
      <c r="AG239" s="2" t="s">
        <v>599</v>
      </c>
      <c r="AJ239" s="20">
        <f t="shared" si="15"/>
        <v>0</v>
      </c>
      <c r="AK239" s="20"/>
      <c r="AL239" s="20">
        <f t="shared" si="16"/>
        <v>0</v>
      </c>
      <c r="AM239" s="20" t="str">
        <f t="shared" si="17"/>
        <v/>
      </c>
      <c r="AN239" s="92" t="str">
        <f t="shared" si="18"/>
        <v/>
      </c>
      <c r="AQ239" s="2">
        <f t="shared" si="19"/>
        <v>0</v>
      </c>
    </row>
    <row r="240" spans="1:43"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T240" s="2" t="s">
        <v>599</v>
      </c>
      <c r="U240" s="2" t="s">
        <v>599</v>
      </c>
      <c r="V240" s="2" t="s">
        <v>599</v>
      </c>
      <c r="W240" s="2" t="s">
        <v>599</v>
      </c>
      <c r="X240" s="2" t="s">
        <v>599</v>
      </c>
      <c r="Y240" s="2" t="s">
        <v>599</v>
      </c>
      <c r="Z240" s="2" t="s">
        <v>599</v>
      </c>
      <c r="AA240" s="2" t="s">
        <v>599</v>
      </c>
      <c r="AB240" s="2" t="s">
        <v>599</v>
      </c>
      <c r="AC240" s="2" t="s">
        <v>599</v>
      </c>
      <c r="AD240" s="2" t="s">
        <v>599</v>
      </c>
      <c r="AE240" s="2" t="s">
        <v>599</v>
      </c>
      <c r="AF240" s="2" t="s">
        <v>599</v>
      </c>
      <c r="AG240" s="2" t="s">
        <v>599</v>
      </c>
      <c r="AJ240" s="20">
        <f t="shared" si="15"/>
        <v>0</v>
      </c>
      <c r="AK240" s="20"/>
      <c r="AL240" s="20">
        <f t="shared" si="16"/>
        <v>0</v>
      </c>
      <c r="AM240" s="20" t="str">
        <f t="shared" si="17"/>
        <v/>
      </c>
      <c r="AN240" s="92" t="str">
        <f t="shared" si="18"/>
        <v/>
      </c>
      <c r="AQ240" s="2">
        <f t="shared" si="19"/>
        <v>0</v>
      </c>
    </row>
    <row r="241" spans="1:43" ht="15" customHeight="1" x14ac:dyDescent="0.25">
      <c r="A241" s="2" t="s">
        <v>346</v>
      </c>
      <c r="B241" s="2" t="s">
        <v>347</v>
      </c>
      <c r="C241" s="2">
        <v>2014</v>
      </c>
      <c r="D241" s="2" t="s">
        <v>598</v>
      </c>
      <c r="E241" s="2" t="s">
        <v>598</v>
      </c>
      <c r="F241" s="2" t="s">
        <v>598</v>
      </c>
      <c r="G241" s="2" t="s">
        <v>598</v>
      </c>
      <c r="H241" s="2" t="s">
        <v>598</v>
      </c>
      <c r="I241" s="2" t="s">
        <v>598</v>
      </c>
      <c r="J241" s="2" t="s">
        <v>598</v>
      </c>
      <c r="K241" s="2" t="s">
        <v>598</v>
      </c>
      <c r="L241" s="2" t="s">
        <v>598</v>
      </c>
      <c r="M241" s="2" t="s">
        <v>598</v>
      </c>
      <c r="N241" s="2" t="s">
        <v>598</v>
      </c>
      <c r="O241" s="2" t="s">
        <v>598</v>
      </c>
      <c r="P241" s="2" t="s">
        <v>598</v>
      </c>
      <c r="Q241" s="2" t="s">
        <v>598</v>
      </c>
      <c r="R241" s="2" t="s">
        <v>598</v>
      </c>
      <c r="S241" s="2" t="s">
        <v>598</v>
      </c>
      <c r="T241" s="2" t="s">
        <v>598</v>
      </c>
      <c r="U241" s="2" t="s">
        <v>598</v>
      </c>
      <c r="V241" s="2" t="s">
        <v>598</v>
      </c>
      <c r="W241" s="2" t="s">
        <v>598</v>
      </c>
      <c r="X241" s="2" t="s">
        <v>598</v>
      </c>
      <c r="Y241" s="2" t="s">
        <v>598</v>
      </c>
      <c r="Z241" s="2" t="s">
        <v>598</v>
      </c>
      <c r="AA241" s="2" t="s">
        <v>598</v>
      </c>
      <c r="AB241" s="2" t="s">
        <v>598</v>
      </c>
      <c r="AC241" s="2" t="s">
        <v>598</v>
      </c>
      <c r="AD241" s="2" t="s">
        <v>598</v>
      </c>
      <c r="AE241" s="2" t="s">
        <v>598</v>
      </c>
      <c r="AF241" s="2" t="s">
        <v>598</v>
      </c>
      <c r="AG241" s="2" t="s">
        <v>598</v>
      </c>
      <c r="AJ241" s="20">
        <f t="shared" si="15"/>
        <v>0</v>
      </c>
      <c r="AK241" s="20"/>
      <c r="AL241" s="20">
        <f t="shared" si="16"/>
        <v>0</v>
      </c>
      <c r="AM241" s="20" t="str">
        <f t="shared" si="17"/>
        <v/>
      </c>
      <c r="AN241" s="92" t="str">
        <f t="shared" si="18"/>
        <v/>
      </c>
      <c r="AQ241" s="2">
        <f t="shared" si="19"/>
        <v>0</v>
      </c>
    </row>
    <row r="242" spans="1:43" ht="15" customHeight="1" x14ac:dyDescent="0.25">
      <c r="A242" s="2" t="s">
        <v>346</v>
      </c>
      <c r="B242" s="2" t="s">
        <v>348</v>
      </c>
      <c r="C242" s="2">
        <v>2014</v>
      </c>
      <c r="D242" s="2" t="s">
        <v>598</v>
      </c>
      <c r="E242" s="2" t="s">
        <v>598</v>
      </c>
      <c r="F242" s="2" t="s">
        <v>598</v>
      </c>
      <c r="G242" s="2" t="s">
        <v>598</v>
      </c>
      <c r="H242" s="2" t="s">
        <v>598</v>
      </c>
      <c r="I242" s="2" t="s">
        <v>598</v>
      </c>
      <c r="J242" s="2" t="s">
        <v>598</v>
      </c>
      <c r="K242" s="2" t="s">
        <v>598</v>
      </c>
      <c r="L242" s="2" t="s">
        <v>598</v>
      </c>
      <c r="M242" s="2" t="s">
        <v>598</v>
      </c>
      <c r="N242" s="2" t="s">
        <v>598</v>
      </c>
      <c r="O242" s="2" t="s">
        <v>598</v>
      </c>
      <c r="P242" s="2" t="s">
        <v>598</v>
      </c>
      <c r="Q242" s="2" t="s">
        <v>598</v>
      </c>
      <c r="R242" s="2" t="s">
        <v>598</v>
      </c>
      <c r="S242" s="2" t="s">
        <v>598</v>
      </c>
      <c r="T242" s="2" t="s">
        <v>598</v>
      </c>
      <c r="U242" s="2" t="s">
        <v>598</v>
      </c>
      <c r="V242" s="2" t="s">
        <v>598</v>
      </c>
      <c r="W242" s="2" t="s">
        <v>598</v>
      </c>
      <c r="X242" s="2" t="s">
        <v>598</v>
      </c>
      <c r="Y242" s="2" t="s">
        <v>598</v>
      </c>
      <c r="Z242" s="2" t="s">
        <v>598</v>
      </c>
      <c r="AA242" s="2" t="s">
        <v>598</v>
      </c>
      <c r="AB242" s="2" t="s">
        <v>598</v>
      </c>
      <c r="AC242" s="2" t="s">
        <v>598</v>
      </c>
      <c r="AD242" s="2" t="s">
        <v>598</v>
      </c>
      <c r="AE242" s="2" t="s">
        <v>598</v>
      </c>
      <c r="AF242" s="2" t="s">
        <v>598</v>
      </c>
      <c r="AG242" s="2" t="s">
        <v>598</v>
      </c>
      <c r="AJ242" s="20">
        <f t="shared" si="15"/>
        <v>0</v>
      </c>
      <c r="AK242" s="20"/>
      <c r="AL242" s="20">
        <f t="shared" si="16"/>
        <v>0</v>
      </c>
      <c r="AM242" s="20" t="str">
        <f t="shared" si="17"/>
        <v/>
      </c>
      <c r="AN242" s="92" t="str">
        <f t="shared" si="18"/>
        <v/>
      </c>
      <c r="AQ242" s="2">
        <f t="shared" si="19"/>
        <v>0</v>
      </c>
    </row>
    <row r="243" spans="1:43" ht="15" customHeight="1" x14ac:dyDescent="0.25">
      <c r="A243" s="2" t="s">
        <v>349</v>
      </c>
      <c r="B243" s="2" t="s">
        <v>350</v>
      </c>
      <c r="C243" s="2">
        <v>2014</v>
      </c>
      <c r="D243" s="2" t="s">
        <v>598</v>
      </c>
      <c r="E243" s="2" t="s">
        <v>598</v>
      </c>
      <c r="F243" s="2" t="s">
        <v>598</v>
      </c>
      <c r="G243" s="2" t="s">
        <v>598</v>
      </c>
      <c r="H243" s="2" t="s">
        <v>598</v>
      </c>
      <c r="I243" s="2" t="s">
        <v>598</v>
      </c>
      <c r="J243" s="2" t="s">
        <v>598</v>
      </c>
      <c r="K243" s="2" t="s">
        <v>598</v>
      </c>
      <c r="L243" s="2" t="s">
        <v>598</v>
      </c>
      <c r="M243" s="2" t="s">
        <v>598</v>
      </c>
      <c r="N243" s="2" t="s">
        <v>598</v>
      </c>
      <c r="O243" s="2" t="s">
        <v>598</v>
      </c>
      <c r="P243" s="2" t="s">
        <v>598</v>
      </c>
      <c r="Q243" s="2" t="s">
        <v>598</v>
      </c>
      <c r="R243" s="2" t="s">
        <v>598</v>
      </c>
      <c r="S243" s="2" t="s">
        <v>598</v>
      </c>
      <c r="T243" s="2" t="s">
        <v>598</v>
      </c>
      <c r="U243" s="2" t="s">
        <v>598</v>
      </c>
      <c r="V243" s="2" t="s">
        <v>598</v>
      </c>
      <c r="W243" s="2" t="s">
        <v>598</v>
      </c>
      <c r="X243" s="2" t="s">
        <v>598</v>
      </c>
      <c r="Y243" s="2" t="s">
        <v>598</v>
      </c>
      <c r="Z243" s="2" t="s">
        <v>598</v>
      </c>
      <c r="AA243" s="2" t="s">
        <v>598</v>
      </c>
      <c r="AB243" s="2" t="s">
        <v>598</v>
      </c>
      <c r="AC243" s="2" t="s">
        <v>598</v>
      </c>
      <c r="AD243" s="2" t="s">
        <v>598</v>
      </c>
      <c r="AE243" s="2" t="s">
        <v>598</v>
      </c>
      <c r="AF243" s="2" t="s">
        <v>598</v>
      </c>
      <c r="AG243" s="2" t="s">
        <v>598</v>
      </c>
      <c r="AJ243" s="20">
        <f t="shared" si="15"/>
        <v>0</v>
      </c>
      <c r="AK243" s="20"/>
      <c r="AL243" s="20">
        <f t="shared" si="16"/>
        <v>0</v>
      </c>
      <c r="AM243" s="20" t="str">
        <f t="shared" si="17"/>
        <v/>
      </c>
      <c r="AN243" s="92" t="str">
        <f t="shared" si="18"/>
        <v/>
      </c>
      <c r="AQ243" s="2">
        <f t="shared" si="19"/>
        <v>0</v>
      </c>
    </row>
    <row r="244" spans="1:43" ht="15" customHeight="1" x14ac:dyDescent="0.25">
      <c r="A244" s="2" t="s">
        <v>351</v>
      </c>
      <c r="B244" s="2" t="s">
        <v>352</v>
      </c>
      <c r="C244" s="2">
        <v>2014</v>
      </c>
      <c r="D244" s="2">
        <v>90.128</v>
      </c>
      <c r="E244" s="2">
        <v>27.76</v>
      </c>
      <c r="F244" s="2">
        <v>0</v>
      </c>
      <c r="G244" s="2" t="s">
        <v>633</v>
      </c>
      <c r="H244" s="2">
        <v>0</v>
      </c>
      <c r="I244" s="2">
        <v>135.63</v>
      </c>
      <c r="J244" s="2" t="s">
        <v>598</v>
      </c>
      <c r="K244" s="2" t="s">
        <v>598</v>
      </c>
      <c r="L244" s="2" t="s">
        <v>598</v>
      </c>
      <c r="M244" s="2" t="s">
        <v>598</v>
      </c>
      <c r="N244" s="2" t="s">
        <v>598</v>
      </c>
      <c r="O244" s="2" t="s">
        <v>598</v>
      </c>
      <c r="P244" s="2">
        <v>81</v>
      </c>
      <c r="Q244" s="2">
        <v>4.5</v>
      </c>
      <c r="R244" s="2">
        <v>38.6</v>
      </c>
      <c r="S244" s="2">
        <v>11.4</v>
      </c>
      <c r="T244" s="2" t="s">
        <v>598</v>
      </c>
      <c r="U244" s="2" t="s">
        <v>598</v>
      </c>
      <c r="V244" s="2" t="s">
        <v>8</v>
      </c>
      <c r="W244" s="2" t="s">
        <v>598</v>
      </c>
      <c r="X244" s="2" t="s">
        <v>598</v>
      </c>
      <c r="Y244" s="2" t="s">
        <v>598</v>
      </c>
      <c r="Z244" s="2" t="s">
        <v>598</v>
      </c>
      <c r="AA244" s="2" t="s">
        <v>598</v>
      </c>
      <c r="AB244" s="2">
        <v>0.13</v>
      </c>
      <c r="AC244" s="2" t="s">
        <v>598</v>
      </c>
      <c r="AD244" s="2" t="s">
        <v>598</v>
      </c>
      <c r="AE244" s="2" t="s">
        <v>598</v>
      </c>
      <c r="AF244" s="2" t="s">
        <v>598</v>
      </c>
      <c r="AG244" s="2" t="s">
        <v>598</v>
      </c>
      <c r="AJ244" s="20">
        <f t="shared" si="15"/>
        <v>135.63</v>
      </c>
      <c r="AK244" s="20"/>
      <c r="AL244" s="20">
        <f t="shared" si="16"/>
        <v>90.128</v>
      </c>
      <c r="AM244" s="20">
        <f t="shared" si="17"/>
        <v>27.76</v>
      </c>
      <c r="AN244" s="92">
        <f t="shared" si="18"/>
        <v>0.86918823269188239</v>
      </c>
      <c r="AQ244" s="2">
        <f t="shared" si="19"/>
        <v>135.63</v>
      </c>
    </row>
    <row r="245" spans="1:43" ht="15" customHeight="1" x14ac:dyDescent="0.25">
      <c r="A245" s="2" t="s">
        <v>353</v>
      </c>
      <c r="B245" s="2" t="s">
        <v>354</v>
      </c>
      <c r="C245" s="2">
        <v>2014</v>
      </c>
      <c r="D245" s="2">
        <v>142.61000000000001</v>
      </c>
      <c r="E245" s="2">
        <v>17.600000000000001</v>
      </c>
      <c r="F245" s="2" t="s">
        <v>598</v>
      </c>
      <c r="G245" s="2" t="s">
        <v>598</v>
      </c>
      <c r="H245" s="2" t="s">
        <v>598</v>
      </c>
      <c r="I245" s="2">
        <v>159.4</v>
      </c>
      <c r="J245" s="2" t="s">
        <v>598</v>
      </c>
      <c r="K245" s="2" t="s">
        <v>598</v>
      </c>
      <c r="L245" s="2" t="s">
        <v>598</v>
      </c>
      <c r="M245" s="2" t="s">
        <v>598</v>
      </c>
      <c r="N245" s="2" t="s">
        <v>598</v>
      </c>
      <c r="O245" s="2" t="s">
        <v>598</v>
      </c>
      <c r="P245" s="2">
        <v>20</v>
      </c>
      <c r="Q245" s="2">
        <v>3.1</v>
      </c>
      <c r="R245" s="2" t="s">
        <v>598</v>
      </c>
      <c r="S245" s="2">
        <v>47.9</v>
      </c>
      <c r="T245" s="2" t="s">
        <v>598</v>
      </c>
      <c r="U245" s="2" t="s">
        <v>598</v>
      </c>
      <c r="V245" s="2" t="s">
        <v>598</v>
      </c>
      <c r="W245" s="2" t="s">
        <v>598</v>
      </c>
      <c r="X245" s="2">
        <v>2.4</v>
      </c>
      <c r="Y245" s="2" t="s">
        <v>598</v>
      </c>
      <c r="Z245" s="2">
        <v>13.5</v>
      </c>
      <c r="AA245" s="2" t="s">
        <v>598</v>
      </c>
      <c r="AB245" s="2" t="s">
        <v>598</v>
      </c>
      <c r="AC245" s="2">
        <v>1.4</v>
      </c>
      <c r="AD245" s="2">
        <v>71.099999999999994</v>
      </c>
      <c r="AE245" s="2" t="s">
        <v>598</v>
      </c>
      <c r="AF245" s="2" t="s">
        <v>598</v>
      </c>
      <c r="AG245" s="2" t="s">
        <v>598</v>
      </c>
      <c r="AJ245" s="20">
        <f t="shared" si="15"/>
        <v>159.4</v>
      </c>
      <c r="AK245" s="20"/>
      <c r="AL245" s="20">
        <f t="shared" si="16"/>
        <v>142.61000000000001</v>
      </c>
      <c r="AM245" s="20">
        <f t="shared" si="17"/>
        <v>17.600000000000001</v>
      </c>
      <c r="AN245" s="92">
        <f t="shared" si="18"/>
        <v>1.0050815558343789</v>
      </c>
      <c r="AQ245" s="2">
        <f t="shared" si="19"/>
        <v>159.4</v>
      </c>
    </row>
    <row r="246" spans="1:43" ht="15" customHeight="1" x14ac:dyDescent="0.25">
      <c r="A246" s="2" t="s">
        <v>355</v>
      </c>
      <c r="B246" s="2" t="s">
        <v>356</v>
      </c>
      <c r="C246" s="2">
        <v>2014</v>
      </c>
      <c r="D246" s="2" t="s">
        <v>598</v>
      </c>
      <c r="E246" s="2" t="s">
        <v>598</v>
      </c>
      <c r="F246" s="2" t="s">
        <v>598</v>
      </c>
      <c r="G246" s="2" t="s">
        <v>598</v>
      </c>
      <c r="H246" s="2" t="s">
        <v>598</v>
      </c>
      <c r="I246" s="2" t="s">
        <v>598</v>
      </c>
      <c r="J246" s="2" t="s">
        <v>598</v>
      </c>
      <c r="K246" s="2" t="s">
        <v>598</v>
      </c>
      <c r="L246" s="2" t="s">
        <v>598</v>
      </c>
      <c r="M246" s="2" t="s">
        <v>598</v>
      </c>
      <c r="N246" s="2" t="s">
        <v>598</v>
      </c>
      <c r="O246" s="2" t="s">
        <v>598</v>
      </c>
      <c r="P246" s="2" t="s">
        <v>598</v>
      </c>
      <c r="Q246" s="2" t="s">
        <v>598</v>
      </c>
      <c r="R246" s="2" t="s">
        <v>598</v>
      </c>
      <c r="S246" s="2" t="s">
        <v>598</v>
      </c>
      <c r="T246" s="2" t="s">
        <v>598</v>
      </c>
      <c r="U246" s="2" t="s">
        <v>598</v>
      </c>
      <c r="V246" s="2" t="s">
        <v>598</v>
      </c>
      <c r="W246" s="2" t="s">
        <v>598</v>
      </c>
      <c r="X246" s="2" t="s">
        <v>598</v>
      </c>
      <c r="Y246" s="2" t="s">
        <v>598</v>
      </c>
      <c r="Z246" s="2" t="s">
        <v>598</v>
      </c>
      <c r="AA246" s="2" t="s">
        <v>598</v>
      </c>
      <c r="AB246" s="2" t="s">
        <v>598</v>
      </c>
      <c r="AC246" s="2" t="s">
        <v>598</v>
      </c>
      <c r="AD246" s="2" t="s">
        <v>598</v>
      </c>
      <c r="AE246" s="2" t="s">
        <v>598</v>
      </c>
      <c r="AF246" s="2" t="s">
        <v>598</v>
      </c>
      <c r="AG246" s="2" t="s">
        <v>598</v>
      </c>
      <c r="AJ246" s="20">
        <f t="shared" si="15"/>
        <v>0</v>
      </c>
      <c r="AK246" s="20"/>
      <c r="AL246" s="20">
        <f t="shared" si="16"/>
        <v>0</v>
      </c>
      <c r="AM246" s="20" t="str">
        <f t="shared" si="17"/>
        <v/>
      </c>
      <c r="AN246" s="92" t="str">
        <f t="shared" si="18"/>
        <v/>
      </c>
      <c r="AQ246" s="2">
        <f t="shared" si="19"/>
        <v>0</v>
      </c>
    </row>
    <row r="247" spans="1:43" ht="15" customHeight="1" x14ac:dyDescent="0.25">
      <c r="A247" s="2" t="s">
        <v>357</v>
      </c>
      <c r="B247" s="2" t="s">
        <v>358</v>
      </c>
      <c r="C247" s="2">
        <v>2014</v>
      </c>
      <c r="D247" s="2" t="s">
        <v>598</v>
      </c>
      <c r="E247" s="2" t="s">
        <v>598</v>
      </c>
      <c r="F247" s="2" t="s">
        <v>598</v>
      </c>
      <c r="G247" s="2" t="s">
        <v>598</v>
      </c>
      <c r="H247" s="2" t="s">
        <v>598</v>
      </c>
      <c r="I247" s="2" t="s">
        <v>598</v>
      </c>
      <c r="J247" s="2" t="s">
        <v>598</v>
      </c>
      <c r="K247" s="2" t="s">
        <v>598</v>
      </c>
      <c r="L247" s="2" t="s">
        <v>598</v>
      </c>
      <c r="M247" s="2" t="s">
        <v>598</v>
      </c>
      <c r="N247" s="2" t="s">
        <v>598</v>
      </c>
      <c r="O247" s="2" t="s">
        <v>598</v>
      </c>
      <c r="P247" s="2" t="s">
        <v>598</v>
      </c>
      <c r="Q247" s="2" t="s">
        <v>598</v>
      </c>
      <c r="R247" s="2" t="s">
        <v>598</v>
      </c>
      <c r="S247" s="2" t="s">
        <v>598</v>
      </c>
      <c r="T247" s="2" t="s">
        <v>598</v>
      </c>
      <c r="U247" s="2" t="s">
        <v>598</v>
      </c>
      <c r="V247" s="2" t="s">
        <v>598</v>
      </c>
      <c r="W247" s="2" t="s">
        <v>598</v>
      </c>
      <c r="X247" s="2" t="s">
        <v>598</v>
      </c>
      <c r="Y247" s="2" t="s">
        <v>598</v>
      </c>
      <c r="Z247" s="2" t="s">
        <v>598</v>
      </c>
      <c r="AA247" s="2" t="s">
        <v>598</v>
      </c>
      <c r="AB247" s="2" t="s">
        <v>598</v>
      </c>
      <c r="AC247" s="2" t="s">
        <v>598</v>
      </c>
      <c r="AD247" s="2" t="s">
        <v>598</v>
      </c>
      <c r="AE247" s="2" t="s">
        <v>598</v>
      </c>
      <c r="AF247" s="2" t="s">
        <v>598</v>
      </c>
      <c r="AG247" s="2" t="s">
        <v>598</v>
      </c>
      <c r="AJ247" s="20">
        <f t="shared" si="15"/>
        <v>0</v>
      </c>
      <c r="AK247" s="20"/>
      <c r="AL247" s="20">
        <f t="shared" si="16"/>
        <v>0</v>
      </c>
      <c r="AM247" s="20" t="str">
        <f t="shared" si="17"/>
        <v/>
      </c>
      <c r="AN247" s="92" t="str">
        <f t="shared" si="18"/>
        <v/>
      </c>
      <c r="AQ247" s="2">
        <f t="shared" si="19"/>
        <v>0</v>
      </c>
    </row>
    <row r="248" spans="1:43" ht="15" customHeight="1" x14ac:dyDescent="0.25">
      <c r="A248" s="2" t="s">
        <v>357</v>
      </c>
      <c r="B248" s="2" t="s">
        <v>359</v>
      </c>
      <c r="C248" s="2">
        <v>2014</v>
      </c>
      <c r="D248" s="2" t="s">
        <v>598</v>
      </c>
      <c r="E248" s="2" t="s">
        <v>598</v>
      </c>
      <c r="F248" s="2" t="s">
        <v>598</v>
      </c>
      <c r="G248" s="2" t="s">
        <v>598</v>
      </c>
      <c r="H248" s="2" t="s">
        <v>598</v>
      </c>
      <c r="I248" s="2" t="s">
        <v>598</v>
      </c>
      <c r="J248" s="2" t="s">
        <v>598</v>
      </c>
      <c r="K248" s="2" t="s">
        <v>598</v>
      </c>
      <c r="L248" s="2" t="s">
        <v>598</v>
      </c>
      <c r="M248" s="2" t="s">
        <v>598</v>
      </c>
      <c r="N248" s="2" t="s">
        <v>598</v>
      </c>
      <c r="O248" s="2" t="s">
        <v>598</v>
      </c>
      <c r="P248" s="2" t="s">
        <v>598</v>
      </c>
      <c r="Q248" s="2" t="s">
        <v>598</v>
      </c>
      <c r="R248" s="2" t="s">
        <v>598</v>
      </c>
      <c r="S248" s="2" t="s">
        <v>598</v>
      </c>
      <c r="T248" s="2" t="s">
        <v>598</v>
      </c>
      <c r="U248" s="2" t="s">
        <v>598</v>
      </c>
      <c r="V248" s="2" t="s">
        <v>598</v>
      </c>
      <c r="W248" s="2" t="s">
        <v>598</v>
      </c>
      <c r="X248" s="2" t="s">
        <v>598</v>
      </c>
      <c r="Y248" s="2" t="s">
        <v>598</v>
      </c>
      <c r="Z248" s="2" t="s">
        <v>598</v>
      </c>
      <c r="AA248" s="2" t="s">
        <v>598</v>
      </c>
      <c r="AB248" s="2" t="s">
        <v>598</v>
      </c>
      <c r="AC248" s="2" t="s">
        <v>598</v>
      </c>
      <c r="AD248" s="2" t="s">
        <v>598</v>
      </c>
      <c r="AE248" s="2" t="s">
        <v>598</v>
      </c>
      <c r="AF248" s="2" t="s">
        <v>598</v>
      </c>
      <c r="AG248" s="2" t="s">
        <v>598</v>
      </c>
      <c r="AJ248" s="20">
        <f t="shared" si="15"/>
        <v>0</v>
      </c>
      <c r="AK248" s="20"/>
      <c r="AL248" s="20">
        <f t="shared" si="16"/>
        <v>0</v>
      </c>
      <c r="AM248" s="20" t="str">
        <f t="shared" si="17"/>
        <v/>
      </c>
      <c r="AN248" s="92" t="str">
        <f t="shared" si="18"/>
        <v/>
      </c>
      <c r="AQ248" s="2">
        <f t="shared" si="19"/>
        <v>0</v>
      </c>
    </row>
    <row r="249" spans="1:43" ht="15" customHeight="1" x14ac:dyDescent="0.25">
      <c r="A249" s="2" t="s">
        <v>357</v>
      </c>
      <c r="B249" s="2" t="s">
        <v>360</v>
      </c>
      <c r="C249" s="2">
        <v>2014</v>
      </c>
      <c r="D249" s="2" t="s">
        <v>598</v>
      </c>
      <c r="E249" s="2" t="s">
        <v>598</v>
      </c>
      <c r="F249" s="2" t="s">
        <v>598</v>
      </c>
      <c r="G249" s="2" t="s">
        <v>598</v>
      </c>
      <c r="H249" s="2" t="s">
        <v>598</v>
      </c>
      <c r="I249" s="2" t="s">
        <v>598</v>
      </c>
      <c r="J249" s="2" t="s">
        <v>598</v>
      </c>
      <c r="K249" s="2" t="s">
        <v>598</v>
      </c>
      <c r="L249" s="2" t="s">
        <v>598</v>
      </c>
      <c r="M249" s="2" t="s">
        <v>598</v>
      </c>
      <c r="N249" s="2" t="s">
        <v>598</v>
      </c>
      <c r="O249" s="2" t="s">
        <v>598</v>
      </c>
      <c r="P249" s="2" t="s">
        <v>598</v>
      </c>
      <c r="Q249" s="2" t="s">
        <v>598</v>
      </c>
      <c r="R249" s="2" t="s">
        <v>598</v>
      </c>
      <c r="S249" s="2" t="s">
        <v>598</v>
      </c>
      <c r="T249" s="2" t="s">
        <v>598</v>
      </c>
      <c r="U249" s="2" t="s">
        <v>598</v>
      </c>
      <c r="V249" s="2" t="s">
        <v>598</v>
      </c>
      <c r="W249" s="2" t="s">
        <v>598</v>
      </c>
      <c r="X249" s="2" t="s">
        <v>598</v>
      </c>
      <c r="Y249" s="2" t="s">
        <v>598</v>
      </c>
      <c r="Z249" s="2" t="s">
        <v>598</v>
      </c>
      <c r="AA249" s="2" t="s">
        <v>598</v>
      </c>
      <c r="AB249" s="2" t="s">
        <v>598</v>
      </c>
      <c r="AC249" s="2" t="s">
        <v>598</v>
      </c>
      <c r="AD249" s="2" t="s">
        <v>598</v>
      </c>
      <c r="AE249" s="2" t="s">
        <v>598</v>
      </c>
      <c r="AF249" s="2" t="s">
        <v>598</v>
      </c>
      <c r="AG249" s="2" t="s">
        <v>598</v>
      </c>
      <c r="AJ249" s="20">
        <f t="shared" si="15"/>
        <v>0</v>
      </c>
      <c r="AK249" s="20"/>
      <c r="AL249" s="20">
        <f t="shared" si="16"/>
        <v>0</v>
      </c>
      <c r="AM249" s="20" t="str">
        <f t="shared" si="17"/>
        <v/>
      </c>
      <c r="AN249" s="92" t="str">
        <f t="shared" si="18"/>
        <v/>
      </c>
      <c r="AQ249" s="2">
        <f t="shared" si="19"/>
        <v>0</v>
      </c>
    </row>
    <row r="250" spans="1:43" ht="15" customHeight="1" x14ac:dyDescent="0.25">
      <c r="A250" s="2" t="s">
        <v>357</v>
      </c>
      <c r="B250" s="2" t="s">
        <v>361</v>
      </c>
      <c r="C250" s="2">
        <v>2014</v>
      </c>
      <c r="D250" s="2" t="s">
        <v>598</v>
      </c>
      <c r="E250" s="2" t="s">
        <v>598</v>
      </c>
      <c r="F250" s="2" t="s">
        <v>598</v>
      </c>
      <c r="G250" s="2" t="s">
        <v>598</v>
      </c>
      <c r="H250" s="2" t="s">
        <v>598</v>
      </c>
      <c r="I250" s="2" t="s">
        <v>598</v>
      </c>
      <c r="J250" s="2" t="s">
        <v>598</v>
      </c>
      <c r="K250" s="2" t="s">
        <v>598</v>
      </c>
      <c r="L250" s="2" t="s">
        <v>598</v>
      </c>
      <c r="M250" s="2" t="s">
        <v>598</v>
      </c>
      <c r="N250" s="2" t="s">
        <v>598</v>
      </c>
      <c r="O250" s="2" t="s">
        <v>598</v>
      </c>
      <c r="P250" s="2" t="s">
        <v>598</v>
      </c>
      <c r="Q250" s="2" t="s">
        <v>598</v>
      </c>
      <c r="R250" s="2" t="s">
        <v>598</v>
      </c>
      <c r="S250" s="2" t="s">
        <v>598</v>
      </c>
      <c r="T250" s="2" t="s">
        <v>598</v>
      </c>
      <c r="U250" s="2" t="s">
        <v>598</v>
      </c>
      <c r="V250" s="2" t="s">
        <v>598</v>
      </c>
      <c r="W250" s="2" t="s">
        <v>598</v>
      </c>
      <c r="X250" s="2" t="s">
        <v>598</v>
      </c>
      <c r="Y250" s="2" t="s">
        <v>598</v>
      </c>
      <c r="Z250" s="2" t="s">
        <v>598</v>
      </c>
      <c r="AA250" s="2" t="s">
        <v>598</v>
      </c>
      <c r="AB250" s="2" t="s">
        <v>598</v>
      </c>
      <c r="AC250" s="2" t="s">
        <v>598</v>
      </c>
      <c r="AD250" s="2" t="s">
        <v>598</v>
      </c>
      <c r="AE250" s="2" t="s">
        <v>598</v>
      </c>
      <c r="AF250" s="2" t="s">
        <v>598</v>
      </c>
      <c r="AG250" s="2" t="s">
        <v>598</v>
      </c>
      <c r="AJ250" s="20">
        <f t="shared" si="15"/>
        <v>0</v>
      </c>
      <c r="AK250" s="20"/>
      <c r="AL250" s="20">
        <f t="shared" si="16"/>
        <v>0</v>
      </c>
      <c r="AM250" s="20" t="str">
        <f t="shared" si="17"/>
        <v/>
      </c>
      <c r="AN250" s="92" t="str">
        <f t="shared" si="18"/>
        <v/>
      </c>
      <c r="AQ250" s="2">
        <f t="shared" si="19"/>
        <v>0</v>
      </c>
    </row>
    <row r="251" spans="1:43" ht="15" customHeight="1" x14ac:dyDescent="0.25">
      <c r="A251" s="2" t="s">
        <v>357</v>
      </c>
      <c r="B251" s="2" t="s">
        <v>362</v>
      </c>
      <c r="C251" s="2">
        <v>2014</v>
      </c>
      <c r="D251" s="2" t="s">
        <v>598</v>
      </c>
      <c r="E251" s="2" t="s">
        <v>598</v>
      </c>
      <c r="F251" s="2" t="s">
        <v>598</v>
      </c>
      <c r="G251" s="2" t="s">
        <v>598</v>
      </c>
      <c r="H251" s="2" t="s">
        <v>598</v>
      </c>
      <c r="I251" s="2" t="s">
        <v>598</v>
      </c>
      <c r="J251" s="2" t="s">
        <v>598</v>
      </c>
      <c r="K251" s="2" t="s">
        <v>598</v>
      </c>
      <c r="L251" s="2" t="s">
        <v>598</v>
      </c>
      <c r="M251" s="2" t="s">
        <v>598</v>
      </c>
      <c r="N251" s="2" t="s">
        <v>598</v>
      </c>
      <c r="O251" s="2" t="s">
        <v>598</v>
      </c>
      <c r="P251" s="2" t="s">
        <v>598</v>
      </c>
      <c r="Q251" s="2" t="s">
        <v>598</v>
      </c>
      <c r="R251" s="2" t="s">
        <v>598</v>
      </c>
      <c r="S251" s="2" t="s">
        <v>598</v>
      </c>
      <c r="T251" s="2" t="s">
        <v>598</v>
      </c>
      <c r="U251" s="2" t="s">
        <v>598</v>
      </c>
      <c r="V251" s="2" t="s">
        <v>598</v>
      </c>
      <c r="W251" s="2" t="s">
        <v>598</v>
      </c>
      <c r="X251" s="2" t="s">
        <v>598</v>
      </c>
      <c r="Y251" s="2" t="s">
        <v>598</v>
      </c>
      <c r="Z251" s="2" t="s">
        <v>598</v>
      </c>
      <c r="AA251" s="2" t="s">
        <v>598</v>
      </c>
      <c r="AB251" s="2" t="s">
        <v>598</v>
      </c>
      <c r="AC251" s="2" t="s">
        <v>598</v>
      </c>
      <c r="AD251" s="2" t="s">
        <v>598</v>
      </c>
      <c r="AE251" s="2" t="s">
        <v>598</v>
      </c>
      <c r="AF251" s="2" t="s">
        <v>598</v>
      </c>
      <c r="AG251" s="2" t="s">
        <v>598</v>
      </c>
      <c r="AJ251" s="20">
        <f t="shared" si="15"/>
        <v>0</v>
      </c>
      <c r="AK251" s="20"/>
      <c r="AL251" s="20">
        <f t="shared" si="16"/>
        <v>0</v>
      </c>
      <c r="AM251" s="20" t="str">
        <f t="shared" si="17"/>
        <v/>
      </c>
      <c r="AN251" s="92" t="str">
        <f t="shared" si="18"/>
        <v/>
      </c>
      <c r="AQ251" s="2">
        <f t="shared" si="19"/>
        <v>0</v>
      </c>
    </row>
    <row r="252" spans="1:43" ht="15" customHeight="1" x14ac:dyDescent="0.25">
      <c r="A252" s="2" t="s">
        <v>357</v>
      </c>
      <c r="B252" s="2" t="s">
        <v>363</v>
      </c>
      <c r="C252" s="2">
        <v>2014</v>
      </c>
      <c r="D252" s="2" t="s">
        <v>598</v>
      </c>
      <c r="E252" s="2" t="s">
        <v>598</v>
      </c>
      <c r="F252" s="2" t="s">
        <v>598</v>
      </c>
      <c r="G252" s="2" t="s">
        <v>598</v>
      </c>
      <c r="H252" s="2" t="s">
        <v>598</v>
      </c>
      <c r="I252" s="2" t="s">
        <v>598</v>
      </c>
      <c r="J252" s="2" t="s">
        <v>598</v>
      </c>
      <c r="K252" s="2" t="s">
        <v>598</v>
      </c>
      <c r="L252" s="2" t="s">
        <v>598</v>
      </c>
      <c r="M252" s="2" t="s">
        <v>598</v>
      </c>
      <c r="N252" s="2" t="s">
        <v>598</v>
      </c>
      <c r="O252" s="2" t="s">
        <v>598</v>
      </c>
      <c r="P252" s="2" t="s">
        <v>598</v>
      </c>
      <c r="Q252" s="2" t="s">
        <v>598</v>
      </c>
      <c r="R252" s="2" t="s">
        <v>598</v>
      </c>
      <c r="S252" s="2" t="s">
        <v>598</v>
      </c>
      <c r="T252" s="2" t="s">
        <v>598</v>
      </c>
      <c r="U252" s="2" t="s">
        <v>598</v>
      </c>
      <c r="V252" s="2" t="s">
        <v>598</v>
      </c>
      <c r="W252" s="2" t="s">
        <v>598</v>
      </c>
      <c r="X252" s="2" t="s">
        <v>598</v>
      </c>
      <c r="Y252" s="2" t="s">
        <v>598</v>
      </c>
      <c r="Z252" s="2" t="s">
        <v>598</v>
      </c>
      <c r="AA252" s="2" t="s">
        <v>598</v>
      </c>
      <c r="AB252" s="2" t="s">
        <v>598</v>
      </c>
      <c r="AC252" s="2" t="s">
        <v>598</v>
      </c>
      <c r="AD252" s="2" t="s">
        <v>598</v>
      </c>
      <c r="AE252" s="2" t="s">
        <v>598</v>
      </c>
      <c r="AF252" s="2" t="s">
        <v>598</v>
      </c>
      <c r="AG252" s="2" t="s">
        <v>598</v>
      </c>
      <c r="AJ252" s="20">
        <f t="shared" si="15"/>
        <v>0</v>
      </c>
      <c r="AK252" s="20"/>
      <c r="AL252" s="20">
        <f t="shared" si="16"/>
        <v>0</v>
      </c>
      <c r="AM252" s="20" t="str">
        <f t="shared" si="17"/>
        <v/>
      </c>
      <c r="AN252" s="92" t="str">
        <f t="shared" si="18"/>
        <v/>
      </c>
      <c r="AQ252" s="2">
        <f t="shared" si="19"/>
        <v>0</v>
      </c>
    </row>
    <row r="253" spans="1:43" ht="15" customHeight="1" x14ac:dyDescent="0.25">
      <c r="A253" s="2" t="s">
        <v>357</v>
      </c>
      <c r="B253" s="2" t="s">
        <v>364</v>
      </c>
      <c r="C253" s="2">
        <v>2014</v>
      </c>
      <c r="D253" s="2" t="s">
        <v>598</v>
      </c>
      <c r="E253" s="2" t="s">
        <v>598</v>
      </c>
      <c r="F253" s="2" t="s">
        <v>598</v>
      </c>
      <c r="G253" s="2" t="s">
        <v>598</v>
      </c>
      <c r="H253" s="2" t="s">
        <v>598</v>
      </c>
      <c r="I253" s="2" t="s">
        <v>598</v>
      </c>
      <c r="J253" s="2" t="s">
        <v>598</v>
      </c>
      <c r="K253" s="2" t="s">
        <v>598</v>
      </c>
      <c r="L253" s="2" t="s">
        <v>598</v>
      </c>
      <c r="M253" s="2" t="s">
        <v>598</v>
      </c>
      <c r="N253" s="2" t="s">
        <v>598</v>
      </c>
      <c r="O253" s="2" t="s">
        <v>598</v>
      </c>
      <c r="P253" s="2" t="s">
        <v>598</v>
      </c>
      <c r="Q253" s="2" t="s">
        <v>598</v>
      </c>
      <c r="R253" s="2" t="s">
        <v>598</v>
      </c>
      <c r="S253" s="2" t="s">
        <v>598</v>
      </c>
      <c r="T253" s="2" t="s">
        <v>598</v>
      </c>
      <c r="U253" s="2" t="s">
        <v>598</v>
      </c>
      <c r="V253" s="2" t="s">
        <v>598</v>
      </c>
      <c r="W253" s="2" t="s">
        <v>598</v>
      </c>
      <c r="X253" s="2" t="s">
        <v>598</v>
      </c>
      <c r="Y253" s="2" t="s">
        <v>598</v>
      </c>
      <c r="Z253" s="2" t="s">
        <v>598</v>
      </c>
      <c r="AA253" s="2" t="s">
        <v>598</v>
      </c>
      <c r="AB253" s="2" t="s">
        <v>598</v>
      </c>
      <c r="AC253" s="2" t="s">
        <v>598</v>
      </c>
      <c r="AD253" s="2" t="s">
        <v>598</v>
      </c>
      <c r="AE253" s="2" t="s">
        <v>598</v>
      </c>
      <c r="AF253" s="2" t="s">
        <v>598</v>
      </c>
      <c r="AG253" s="2" t="s">
        <v>598</v>
      </c>
      <c r="AJ253" s="20">
        <f t="shared" si="15"/>
        <v>0</v>
      </c>
      <c r="AK253" s="20"/>
      <c r="AL253" s="20">
        <f t="shared" si="16"/>
        <v>0</v>
      </c>
      <c r="AM253" s="20" t="str">
        <f t="shared" si="17"/>
        <v/>
      </c>
      <c r="AN253" s="92" t="str">
        <f t="shared" si="18"/>
        <v/>
      </c>
      <c r="AQ253" s="2">
        <f t="shared" si="19"/>
        <v>0</v>
      </c>
    </row>
    <row r="254" spans="1:43" ht="15" customHeight="1" x14ac:dyDescent="0.25">
      <c r="A254" s="2" t="s">
        <v>357</v>
      </c>
      <c r="B254" s="2" t="s">
        <v>365</v>
      </c>
      <c r="C254" s="2">
        <v>2014</v>
      </c>
      <c r="D254" s="2" t="s">
        <v>598</v>
      </c>
      <c r="E254" s="2" t="s">
        <v>598</v>
      </c>
      <c r="F254" s="2" t="s">
        <v>598</v>
      </c>
      <c r="G254" s="2" t="s">
        <v>598</v>
      </c>
      <c r="H254" s="2" t="s">
        <v>598</v>
      </c>
      <c r="I254" s="2" t="s">
        <v>598</v>
      </c>
      <c r="J254" s="2" t="s">
        <v>598</v>
      </c>
      <c r="K254" s="2" t="s">
        <v>598</v>
      </c>
      <c r="L254" s="2" t="s">
        <v>598</v>
      </c>
      <c r="M254" s="2" t="s">
        <v>598</v>
      </c>
      <c r="N254" s="2" t="s">
        <v>598</v>
      </c>
      <c r="O254" s="2" t="s">
        <v>598</v>
      </c>
      <c r="P254" s="2" t="s">
        <v>598</v>
      </c>
      <c r="Q254" s="2" t="s">
        <v>598</v>
      </c>
      <c r="R254" s="2" t="s">
        <v>598</v>
      </c>
      <c r="S254" s="2" t="s">
        <v>598</v>
      </c>
      <c r="T254" s="2" t="s">
        <v>598</v>
      </c>
      <c r="U254" s="2" t="s">
        <v>598</v>
      </c>
      <c r="V254" s="2" t="s">
        <v>598</v>
      </c>
      <c r="W254" s="2" t="s">
        <v>598</v>
      </c>
      <c r="X254" s="2" t="s">
        <v>598</v>
      </c>
      <c r="Y254" s="2" t="s">
        <v>598</v>
      </c>
      <c r="Z254" s="2" t="s">
        <v>598</v>
      </c>
      <c r="AA254" s="2" t="s">
        <v>598</v>
      </c>
      <c r="AB254" s="2" t="s">
        <v>598</v>
      </c>
      <c r="AC254" s="2" t="s">
        <v>598</v>
      </c>
      <c r="AD254" s="2" t="s">
        <v>598</v>
      </c>
      <c r="AE254" s="2" t="s">
        <v>598</v>
      </c>
      <c r="AF254" s="2" t="s">
        <v>598</v>
      </c>
      <c r="AG254" s="2" t="s">
        <v>598</v>
      </c>
      <c r="AJ254" s="20">
        <f t="shared" si="15"/>
        <v>0</v>
      </c>
      <c r="AK254" s="20"/>
      <c r="AL254" s="20">
        <f t="shared" si="16"/>
        <v>0</v>
      </c>
      <c r="AM254" s="20" t="str">
        <f t="shared" si="17"/>
        <v/>
      </c>
      <c r="AN254" s="92" t="str">
        <f t="shared" si="18"/>
        <v/>
      </c>
      <c r="AQ254" s="2">
        <f t="shared" si="19"/>
        <v>0</v>
      </c>
    </row>
    <row r="255" spans="1:43" ht="15" customHeight="1" x14ac:dyDescent="0.25">
      <c r="A255" s="2" t="s">
        <v>357</v>
      </c>
      <c r="B255" s="2" t="s">
        <v>366</v>
      </c>
      <c r="C255" s="2">
        <v>2014</v>
      </c>
      <c r="D255" s="2">
        <v>111.304</v>
      </c>
      <c r="E255" s="2">
        <v>43.427</v>
      </c>
      <c r="F255" s="2" t="s">
        <v>598</v>
      </c>
      <c r="G255" s="2" t="s">
        <v>598</v>
      </c>
      <c r="H255" s="2" t="s">
        <v>598</v>
      </c>
      <c r="I255" s="2">
        <v>157.446</v>
      </c>
      <c r="J255" s="2" t="s">
        <v>598</v>
      </c>
      <c r="K255" s="2">
        <v>0.16900000000000001</v>
      </c>
      <c r="L255" s="2" t="s">
        <v>598</v>
      </c>
      <c r="M255" s="2" t="s">
        <v>598</v>
      </c>
      <c r="N255" s="2" t="s">
        <v>598</v>
      </c>
      <c r="O255" s="2" t="s">
        <v>598</v>
      </c>
      <c r="P255" s="2">
        <v>60.320999999999998</v>
      </c>
      <c r="Q255" s="2">
        <v>22.367000000000001</v>
      </c>
      <c r="R255" s="2">
        <v>13.102</v>
      </c>
      <c r="S255" s="2">
        <v>22.629000000000001</v>
      </c>
      <c r="T255" s="2" t="s">
        <v>598</v>
      </c>
      <c r="U255" s="2" t="s">
        <v>598</v>
      </c>
      <c r="V255" s="2" t="s">
        <v>598</v>
      </c>
      <c r="W255" s="2">
        <v>0.14399999999999999</v>
      </c>
      <c r="X255" s="2" t="s">
        <v>598</v>
      </c>
      <c r="Y255" s="2" t="s">
        <v>598</v>
      </c>
      <c r="Z255" s="2" t="s">
        <v>598</v>
      </c>
      <c r="AA255" s="2" t="s">
        <v>598</v>
      </c>
      <c r="AB255" s="2" t="s">
        <v>598</v>
      </c>
      <c r="AC255" s="2" t="s">
        <v>598</v>
      </c>
      <c r="AD255" s="2">
        <v>38.713999999999999</v>
      </c>
      <c r="AE255" s="2" t="s">
        <v>598</v>
      </c>
      <c r="AF255" s="2" t="s">
        <v>598</v>
      </c>
      <c r="AG255" s="2" t="s">
        <v>598</v>
      </c>
      <c r="AJ255" s="20">
        <f t="shared" si="15"/>
        <v>157.44600000000003</v>
      </c>
      <c r="AK255" s="20"/>
      <c r="AL255" s="20">
        <f t="shared" si="16"/>
        <v>111.304</v>
      </c>
      <c r="AM255" s="20">
        <f t="shared" si="17"/>
        <v>43.427</v>
      </c>
      <c r="AN255" s="92">
        <f t="shared" si="18"/>
        <v>0.98275599253077228</v>
      </c>
      <c r="AQ255" s="2">
        <f t="shared" si="19"/>
        <v>157.44600000000003</v>
      </c>
    </row>
    <row r="256" spans="1:43" ht="15" customHeight="1" x14ac:dyDescent="0.25">
      <c r="A256" s="2" t="s">
        <v>357</v>
      </c>
      <c r="B256" s="2" t="s">
        <v>367</v>
      </c>
      <c r="C256" s="2">
        <v>2014</v>
      </c>
      <c r="D256" s="2" t="s">
        <v>598</v>
      </c>
      <c r="E256" s="2" t="s">
        <v>598</v>
      </c>
      <c r="F256" s="2" t="s">
        <v>598</v>
      </c>
      <c r="G256" s="2" t="s">
        <v>598</v>
      </c>
      <c r="H256" s="2" t="s">
        <v>598</v>
      </c>
      <c r="I256" s="2" t="s">
        <v>598</v>
      </c>
      <c r="J256" s="2" t="s">
        <v>598</v>
      </c>
      <c r="K256" s="2" t="s">
        <v>598</v>
      </c>
      <c r="L256" s="2" t="s">
        <v>598</v>
      </c>
      <c r="M256" s="2" t="s">
        <v>598</v>
      </c>
      <c r="N256" s="2" t="s">
        <v>598</v>
      </c>
      <c r="O256" s="2" t="s">
        <v>598</v>
      </c>
      <c r="P256" s="2" t="s">
        <v>598</v>
      </c>
      <c r="Q256" s="2" t="s">
        <v>598</v>
      </c>
      <c r="R256" s="2" t="s">
        <v>598</v>
      </c>
      <c r="S256" s="2" t="s">
        <v>598</v>
      </c>
      <c r="T256" s="2" t="s">
        <v>598</v>
      </c>
      <c r="U256" s="2" t="s">
        <v>598</v>
      </c>
      <c r="V256" s="2" t="s">
        <v>598</v>
      </c>
      <c r="W256" s="2" t="s">
        <v>598</v>
      </c>
      <c r="X256" s="2" t="s">
        <v>598</v>
      </c>
      <c r="Y256" s="2" t="s">
        <v>598</v>
      </c>
      <c r="Z256" s="2" t="s">
        <v>598</v>
      </c>
      <c r="AA256" s="2" t="s">
        <v>598</v>
      </c>
      <c r="AB256" s="2" t="s">
        <v>598</v>
      </c>
      <c r="AC256" s="2" t="s">
        <v>598</v>
      </c>
      <c r="AD256" s="2" t="s">
        <v>598</v>
      </c>
      <c r="AE256" s="2" t="s">
        <v>598</v>
      </c>
      <c r="AF256" s="2" t="s">
        <v>598</v>
      </c>
      <c r="AG256" s="2" t="s">
        <v>598</v>
      </c>
      <c r="AJ256" s="20">
        <f t="shared" si="15"/>
        <v>0</v>
      </c>
      <c r="AK256" s="20"/>
      <c r="AL256" s="20">
        <f t="shared" si="16"/>
        <v>0</v>
      </c>
      <c r="AM256" s="20" t="str">
        <f t="shared" si="17"/>
        <v/>
      </c>
      <c r="AN256" s="92" t="str">
        <f t="shared" si="18"/>
        <v/>
      </c>
      <c r="AQ256" s="2">
        <f t="shared" si="19"/>
        <v>0</v>
      </c>
    </row>
    <row r="257" spans="1:43" ht="15" customHeight="1" x14ac:dyDescent="0.25">
      <c r="A257" s="2" t="s">
        <v>357</v>
      </c>
      <c r="B257" s="2" t="s">
        <v>368</v>
      </c>
      <c r="C257" s="2">
        <v>2014</v>
      </c>
      <c r="D257" s="2">
        <v>70.900000000000006</v>
      </c>
      <c r="E257" s="2">
        <v>14.467000000000001</v>
      </c>
      <c r="F257" s="2" t="s">
        <v>598</v>
      </c>
      <c r="G257" s="2" t="s">
        <v>598</v>
      </c>
      <c r="H257" s="2" t="s">
        <v>598</v>
      </c>
      <c r="I257" s="2">
        <v>94.188000000000002</v>
      </c>
      <c r="J257" s="2" t="s">
        <v>598</v>
      </c>
      <c r="K257" s="2">
        <v>0.498</v>
      </c>
      <c r="L257" s="2" t="s">
        <v>598</v>
      </c>
      <c r="M257" s="2" t="s">
        <v>598</v>
      </c>
      <c r="N257" s="2" t="s">
        <v>598</v>
      </c>
      <c r="O257" s="2" t="s">
        <v>598</v>
      </c>
      <c r="P257" s="2" t="s">
        <v>598</v>
      </c>
      <c r="Q257" s="2">
        <v>58.067</v>
      </c>
      <c r="R257" s="2" t="s">
        <v>598</v>
      </c>
      <c r="S257" s="2">
        <v>31.266999999999999</v>
      </c>
      <c r="T257" s="2" t="s">
        <v>598</v>
      </c>
      <c r="U257" s="2" t="s">
        <v>598</v>
      </c>
      <c r="V257" s="2" t="s">
        <v>598</v>
      </c>
      <c r="W257" s="2">
        <v>4.3559999999999999</v>
      </c>
      <c r="X257" s="2" t="s">
        <v>598</v>
      </c>
      <c r="Y257" s="2" t="s">
        <v>598</v>
      </c>
      <c r="Z257" s="2" t="s">
        <v>598</v>
      </c>
      <c r="AA257" s="2" t="s">
        <v>598</v>
      </c>
      <c r="AB257" s="2" t="s">
        <v>598</v>
      </c>
      <c r="AC257" s="2" t="s">
        <v>598</v>
      </c>
      <c r="AD257" s="2" t="s">
        <v>598</v>
      </c>
      <c r="AE257" s="2" t="s">
        <v>598</v>
      </c>
      <c r="AF257" s="2" t="s">
        <v>598</v>
      </c>
      <c r="AG257" s="2" t="s">
        <v>598</v>
      </c>
      <c r="AJ257" s="20">
        <f t="shared" si="15"/>
        <v>94.187999999999988</v>
      </c>
      <c r="AK257" s="20"/>
      <c r="AL257" s="20">
        <f t="shared" si="16"/>
        <v>70.900000000000006</v>
      </c>
      <c r="AM257" s="20">
        <f t="shared" si="17"/>
        <v>14.467000000000001</v>
      </c>
      <c r="AN257" s="92">
        <f t="shared" si="18"/>
        <v>0.90634688070667191</v>
      </c>
      <c r="AQ257" s="2">
        <f t="shared" si="19"/>
        <v>94.187999999999988</v>
      </c>
    </row>
    <row r="258" spans="1:43" ht="15" customHeight="1" x14ac:dyDescent="0.25">
      <c r="A258" s="2" t="s">
        <v>357</v>
      </c>
      <c r="B258" s="2" t="s">
        <v>369</v>
      </c>
      <c r="C258" s="2">
        <v>2014</v>
      </c>
      <c r="D258" s="2" t="s">
        <v>598</v>
      </c>
      <c r="E258" s="2" t="s">
        <v>598</v>
      </c>
      <c r="F258" s="2" t="s">
        <v>598</v>
      </c>
      <c r="G258" s="2" t="s">
        <v>598</v>
      </c>
      <c r="H258" s="2" t="s">
        <v>598</v>
      </c>
      <c r="I258" s="2" t="s">
        <v>598</v>
      </c>
      <c r="J258" s="2" t="s">
        <v>598</v>
      </c>
      <c r="K258" s="2" t="s">
        <v>598</v>
      </c>
      <c r="L258" s="2" t="s">
        <v>598</v>
      </c>
      <c r="M258" s="2" t="s">
        <v>598</v>
      </c>
      <c r="N258" s="2" t="s">
        <v>598</v>
      </c>
      <c r="O258" s="2" t="s">
        <v>598</v>
      </c>
      <c r="P258" s="2" t="s">
        <v>598</v>
      </c>
      <c r="Q258" s="2" t="s">
        <v>598</v>
      </c>
      <c r="R258" s="2" t="s">
        <v>598</v>
      </c>
      <c r="S258" s="2" t="s">
        <v>598</v>
      </c>
      <c r="T258" s="2" t="s">
        <v>598</v>
      </c>
      <c r="U258" s="2" t="s">
        <v>598</v>
      </c>
      <c r="V258" s="2" t="s">
        <v>598</v>
      </c>
      <c r="W258" s="2" t="s">
        <v>598</v>
      </c>
      <c r="X258" s="2" t="s">
        <v>598</v>
      </c>
      <c r="Y258" s="2" t="s">
        <v>598</v>
      </c>
      <c r="Z258" s="2" t="s">
        <v>598</v>
      </c>
      <c r="AA258" s="2" t="s">
        <v>598</v>
      </c>
      <c r="AB258" s="2" t="s">
        <v>598</v>
      </c>
      <c r="AC258" s="2" t="s">
        <v>598</v>
      </c>
      <c r="AD258" s="2" t="s">
        <v>598</v>
      </c>
      <c r="AE258" s="2" t="s">
        <v>598</v>
      </c>
      <c r="AF258" s="2" t="s">
        <v>598</v>
      </c>
      <c r="AG258" s="2" t="s">
        <v>598</v>
      </c>
      <c r="AJ258" s="20">
        <f t="shared" si="15"/>
        <v>0</v>
      </c>
      <c r="AK258" s="20"/>
      <c r="AL258" s="20">
        <f t="shared" si="16"/>
        <v>0</v>
      </c>
      <c r="AM258" s="20" t="str">
        <f t="shared" si="17"/>
        <v/>
      </c>
      <c r="AN258" s="92" t="str">
        <f t="shared" si="18"/>
        <v/>
      </c>
      <c r="AQ258" s="2">
        <f t="shared" si="19"/>
        <v>0</v>
      </c>
    </row>
    <row r="259" spans="1:43" ht="15" customHeight="1" x14ac:dyDescent="0.25">
      <c r="A259" s="2" t="s">
        <v>357</v>
      </c>
      <c r="B259" s="2" t="s">
        <v>370</v>
      </c>
      <c r="C259" s="2">
        <v>2014</v>
      </c>
      <c r="D259" s="2" t="s">
        <v>598</v>
      </c>
      <c r="E259" s="2" t="s">
        <v>598</v>
      </c>
      <c r="F259" s="2" t="s">
        <v>598</v>
      </c>
      <c r="G259" s="2" t="s">
        <v>598</v>
      </c>
      <c r="H259" s="2" t="s">
        <v>598</v>
      </c>
      <c r="I259" s="2" t="s">
        <v>598</v>
      </c>
      <c r="J259" s="2" t="s">
        <v>598</v>
      </c>
      <c r="K259" s="2" t="s">
        <v>598</v>
      </c>
      <c r="L259" s="2" t="s">
        <v>598</v>
      </c>
      <c r="M259" s="2" t="s">
        <v>598</v>
      </c>
      <c r="N259" s="2" t="s">
        <v>598</v>
      </c>
      <c r="O259" s="2" t="s">
        <v>598</v>
      </c>
      <c r="P259" s="2" t="s">
        <v>598</v>
      </c>
      <c r="Q259" s="2" t="s">
        <v>598</v>
      </c>
      <c r="R259" s="2" t="s">
        <v>598</v>
      </c>
      <c r="S259" s="2" t="s">
        <v>598</v>
      </c>
      <c r="T259" s="2" t="s">
        <v>598</v>
      </c>
      <c r="U259" s="2" t="s">
        <v>598</v>
      </c>
      <c r="V259" s="2" t="s">
        <v>598</v>
      </c>
      <c r="W259" s="2" t="s">
        <v>598</v>
      </c>
      <c r="X259" s="2" t="s">
        <v>598</v>
      </c>
      <c r="Y259" s="2" t="s">
        <v>598</v>
      </c>
      <c r="Z259" s="2" t="s">
        <v>598</v>
      </c>
      <c r="AA259" s="2" t="s">
        <v>598</v>
      </c>
      <c r="AB259" s="2" t="s">
        <v>598</v>
      </c>
      <c r="AC259" s="2" t="s">
        <v>598</v>
      </c>
      <c r="AD259" s="2" t="s">
        <v>598</v>
      </c>
      <c r="AE259" s="2" t="s">
        <v>598</v>
      </c>
      <c r="AF259" s="2" t="s">
        <v>598</v>
      </c>
      <c r="AG259" s="2" t="s">
        <v>598</v>
      </c>
      <c r="AJ259" s="20">
        <f t="shared" ref="AJ259:AJ322" si="20">SUMPRODUCT(J259:AG259)</f>
        <v>0</v>
      </c>
      <c r="AK259" s="20"/>
      <c r="AL259" s="20">
        <f t="shared" ref="AL259:AL322" si="21">IFERROR(D259/1,0)</f>
        <v>0</v>
      </c>
      <c r="AM259" s="20" t="str">
        <f t="shared" ref="AM259:AM322" si="22">IFERROR(E259/1,"")</f>
        <v/>
      </c>
      <c r="AN259" s="92" t="str">
        <f t="shared" ref="AN259:AN322" si="23">IFERROR((AL259+AM259)/AJ259,"")</f>
        <v/>
      </c>
      <c r="AQ259" s="2">
        <f t="shared" ref="AQ259:AQ322" si="24">AJ259-IFERROR(AG259/1,0)</f>
        <v>0</v>
      </c>
    </row>
    <row r="260" spans="1:43" ht="15" customHeight="1" x14ac:dyDescent="0.25">
      <c r="A260" s="2" t="s">
        <v>357</v>
      </c>
      <c r="B260" s="2" t="s">
        <v>371</v>
      </c>
      <c r="C260" s="2">
        <v>2014</v>
      </c>
      <c r="D260" s="2">
        <v>293.99700000000001</v>
      </c>
      <c r="E260" s="2">
        <v>145.505</v>
      </c>
      <c r="F260" s="2" t="s">
        <v>598</v>
      </c>
      <c r="G260" s="2" t="s">
        <v>598</v>
      </c>
      <c r="H260" s="2" t="s">
        <v>598</v>
      </c>
      <c r="I260" s="2">
        <v>511.49299999999999</v>
      </c>
      <c r="J260" s="2" t="s">
        <v>598</v>
      </c>
      <c r="K260" s="2">
        <v>0</v>
      </c>
      <c r="L260" s="2">
        <v>0.497</v>
      </c>
      <c r="M260" s="2" t="s">
        <v>598</v>
      </c>
      <c r="N260" s="2" t="s">
        <v>598</v>
      </c>
      <c r="O260" s="2" t="s">
        <v>598</v>
      </c>
      <c r="P260" s="2">
        <v>84.664000000000001</v>
      </c>
      <c r="Q260" s="2">
        <v>110.59699999999999</v>
      </c>
      <c r="R260" s="2">
        <v>24.367000000000001</v>
      </c>
      <c r="S260" s="2">
        <v>69.224999999999994</v>
      </c>
      <c r="T260" s="2" t="s">
        <v>598</v>
      </c>
      <c r="U260" s="2">
        <v>116.714</v>
      </c>
      <c r="V260" s="2" t="s">
        <v>8</v>
      </c>
      <c r="W260" s="2">
        <v>0</v>
      </c>
      <c r="X260" s="2" t="s">
        <v>598</v>
      </c>
      <c r="Y260" s="2">
        <v>4.7140000000000004</v>
      </c>
      <c r="Z260" s="2" t="s">
        <v>598</v>
      </c>
      <c r="AA260" s="2" t="s">
        <v>598</v>
      </c>
      <c r="AB260" s="2" t="s">
        <v>598</v>
      </c>
      <c r="AC260" s="2" t="s">
        <v>598</v>
      </c>
      <c r="AD260" s="2">
        <v>100.715</v>
      </c>
      <c r="AE260" s="2" t="s">
        <v>598</v>
      </c>
      <c r="AF260" s="2" t="s">
        <v>598</v>
      </c>
      <c r="AG260" s="2" t="s">
        <v>598</v>
      </c>
      <c r="AJ260" s="20">
        <f t="shared" si="20"/>
        <v>511.49299999999994</v>
      </c>
      <c r="AK260" s="20"/>
      <c r="AL260" s="20">
        <f t="shared" si="21"/>
        <v>293.99700000000001</v>
      </c>
      <c r="AM260" s="20">
        <f t="shared" si="22"/>
        <v>145.505</v>
      </c>
      <c r="AN260" s="92">
        <f t="shared" si="23"/>
        <v>0.85925320581122333</v>
      </c>
      <c r="AQ260" s="2">
        <f t="shared" si="24"/>
        <v>511.49299999999994</v>
      </c>
    </row>
    <row r="261" spans="1:43" ht="15" customHeight="1" x14ac:dyDescent="0.25">
      <c r="A261" s="2" t="s">
        <v>357</v>
      </c>
      <c r="B261" s="2" t="s">
        <v>372</v>
      </c>
      <c r="C261" s="2">
        <v>2014</v>
      </c>
      <c r="D261" s="2">
        <v>8.4809999999999999</v>
      </c>
      <c r="E261" s="2">
        <v>0</v>
      </c>
      <c r="F261" s="2" t="s">
        <v>598</v>
      </c>
      <c r="G261" s="2" t="s">
        <v>598</v>
      </c>
      <c r="H261" s="2" t="s">
        <v>598</v>
      </c>
      <c r="I261" s="2">
        <v>11.938000000000001</v>
      </c>
      <c r="J261" s="2" t="s">
        <v>598</v>
      </c>
      <c r="K261" s="2">
        <v>0.91500000000000004</v>
      </c>
      <c r="L261" s="2" t="s">
        <v>598</v>
      </c>
      <c r="M261" s="2" t="s">
        <v>598</v>
      </c>
      <c r="N261" s="2" t="s">
        <v>598</v>
      </c>
      <c r="O261" s="2" t="s">
        <v>598</v>
      </c>
      <c r="P261" s="2" t="s">
        <v>598</v>
      </c>
      <c r="Q261" s="2" t="s">
        <v>598</v>
      </c>
      <c r="R261" s="2">
        <v>3.3069999999999999</v>
      </c>
      <c r="S261" s="2">
        <v>7.7160000000000002</v>
      </c>
      <c r="T261" s="2" t="s">
        <v>598</v>
      </c>
      <c r="U261" s="2" t="s">
        <v>598</v>
      </c>
      <c r="V261" s="2" t="s">
        <v>598</v>
      </c>
      <c r="W261" s="2" t="s">
        <v>598</v>
      </c>
      <c r="X261" s="2" t="s">
        <v>598</v>
      </c>
      <c r="Y261" s="2" t="s">
        <v>598</v>
      </c>
      <c r="Z261" s="2" t="s">
        <v>598</v>
      </c>
      <c r="AA261" s="2" t="s">
        <v>598</v>
      </c>
      <c r="AB261" s="2" t="s">
        <v>598</v>
      </c>
      <c r="AC261" s="2" t="s">
        <v>598</v>
      </c>
      <c r="AD261" s="2" t="s">
        <v>598</v>
      </c>
      <c r="AE261" s="2" t="s">
        <v>598</v>
      </c>
      <c r="AF261" s="2" t="s">
        <v>598</v>
      </c>
      <c r="AG261" s="2" t="s">
        <v>598</v>
      </c>
      <c r="AJ261" s="20">
        <f t="shared" si="20"/>
        <v>11.937999999999999</v>
      </c>
      <c r="AK261" s="20"/>
      <c r="AL261" s="20">
        <f t="shared" si="21"/>
        <v>8.4809999999999999</v>
      </c>
      <c r="AM261" s="20">
        <f t="shared" si="22"/>
        <v>0</v>
      </c>
      <c r="AN261" s="92">
        <f t="shared" si="23"/>
        <v>0.71042050594739492</v>
      </c>
      <c r="AQ261" s="2">
        <f t="shared" si="24"/>
        <v>11.937999999999999</v>
      </c>
    </row>
    <row r="262" spans="1:43" ht="15" customHeight="1" x14ac:dyDescent="0.25">
      <c r="A262" s="2" t="s">
        <v>357</v>
      </c>
      <c r="B262" s="2" t="s">
        <v>373</v>
      </c>
      <c r="C262" s="2">
        <v>2014</v>
      </c>
      <c r="D262" s="2" t="s">
        <v>598</v>
      </c>
      <c r="E262" s="2" t="s">
        <v>598</v>
      </c>
      <c r="F262" s="2" t="s">
        <v>598</v>
      </c>
      <c r="G262" s="2" t="s">
        <v>598</v>
      </c>
      <c r="H262" s="2" t="s">
        <v>598</v>
      </c>
      <c r="I262" s="2" t="s">
        <v>598</v>
      </c>
      <c r="J262" s="2" t="s">
        <v>598</v>
      </c>
      <c r="K262" s="2" t="s">
        <v>598</v>
      </c>
      <c r="L262" s="2" t="s">
        <v>598</v>
      </c>
      <c r="M262" s="2" t="s">
        <v>598</v>
      </c>
      <c r="N262" s="2" t="s">
        <v>598</v>
      </c>
      <c r="O262" s="2" t="s">
        <v>598</v>
      </c>
      <c r="P262" s="2" t="s">
        <v>598</v>
      </c>
      <c r="Q262" s="2" t="s">
        <v>598</v>
      </c>
      <c r="R262" s="2" t="s">
        <v>598</v>
      </c>
      <c r="S262" s="2" t="s">
        <v>598</v>
      </c>
      <c r="T262" s="2" t="s">
        <v>598</v>
      </c>
      <c r="U262" s="2" t="s">
        <v>598</v>
      </c>
      <c r="V262" s="2" t="s">
        <v>598</v>
      </c>
      <c r="W262" s="2" t="s">
        <v>598</v>
      </c>
      <c r="X262" s="2" t="s">
        <v>598</v>
      </c>
      <c r="Y262" s="2" t="s">
        <v>598</v>
      </c>
      <c r="Z262" s="2" t="s">
        <v>598</v>
      </c>
      <c r="AA262" s="2" t="s">
        <v>598</v>
      </c>
      <c r="AB262" s="2" t="s">
        <v>598</v>
      </c>
      <c r="AC262" s="2" t="s">
        <v>598</v>
      </c>
      <c r="AD262" s="2" t="s">
        <v>598</v>
      </c>
      <c r="AE262" s="2" t="s">
        <v>598</v>
      </c>
      <c r="AF262" s="2" t="s">
        <v>598</v>
      </c>
      <c r="AG262" s="2" t="s">
        <v>598</v>
      </c>
      <c r="AJ262" s="20">
        <f t="shared" si="20"/>
        <v>0</v>
      </c>
      <c r="AK262" s="20"/>
      <c r="AL262" s="20">
        <f t="shared" si="21"/>
        <v>0</v>
      </c>
      <c r="AM262" s="20" t="str">
        <f t="shared" si="22"/>
        <v/>
      </c>
      <c r="AN262" s="92" t="str">
        <f t="shared" si="23"/>
        <v/>
      </c>
      <c r="AQ262" s="2">
        <f t="shared" si="24"/>
        <v>0</v>
      </c>
    </row>
    <row r="263" spans="1:43" ht="15" customHeight="1" x14ac:dyDescent="0.25">
      <c r="A263" s="2" t="s">
        <v>357</v>
      </c>
      <c r="B263" s="2" t="s">
        <v>374</v>
      </c>
      <c r="C263" s="2">
        <v>2014</v>
      </c>
      <c r="D263" s="2" t="s">
        <v>598</v>
      </c>
      <c r="E263" s="2" t="s">
        <v>598</v>
      </c>
      <c r="F263" s="2" t="s">
        <v>598</v>
      </c>
      <c r="G263" s="2" t="s">
        <v>598</v>
      </c>
      <c r="H263" s="2" t="s">
        <v>598</v>
      </c>
      <c r="I263" s="2" t="s">
        <v>598</v>
      </c>
      <c r="J263" s="2" t="s">
        <v>598</v>
      </c>
      <c r="K263" s="2" t="s">
        <v>598</v>
      </c>
      <c r="L263" s="2" t="s">
        <v>598</v>
      </c>
      <c r="M263" s="2" t="s">
        <v>598</v>
      </c>
      <c r="N263" s="2" t="s">
        <v>598</v>
      </c>
      <c r="O263" s="2" t="s">
        <v>598</v>
      </c>
      <c r="P263" s="2" t="s">
        <v>598</v>
      </c>
      <c r="Q263" s="2" t="s">
        <v>598</v>
      </c>
      <c r="R263" s="2" t="s">
        <v>598</v>
      </c>
      <c r="S263" s="2" t="s">
        <v>598</v>
      </c>
      <c r="T263" s="2" t="s">
        <v>598</v>
      </c>
      <c r="U263" s="2" t="s">
        <v>598</v>
      </c>
      <c r="V263" s="2" t="s">
        <v>598</v>
      </c>
      <c r="W263" s="2" t="s">
        <v>598</v>
      </c>
      <c r="X263" s="2" t="s">
        <v>598</v>
      </c>
      <c r="Y263" s="2" t="s">
        <v>598</v>
      </c>
      <c r="Z263" s="2" t="s">
        <v>598</v>
      </c>
      <c r="AA263" s="2" t="s">
        <v>598</v>
      </c>
      <c r="AB263" s="2" t="s">
        <v>598</v>
      </c>
      <c r="AC263" s="2" t="s">
        <v>598</v>
      </c>
      <c r="AD263" s="2" t="s">
        <v>598</v>
      </c>
      <c r="AE263" s="2" t="s">
        <v>598</v>
      </c>
      <c r="AF263" s="2" t="s">
        <v>598</v>
      </c>
      <c r="AG263" s="2" t="s">
        <v>598</v>
      </c>
      <c r="AJ263" s="20">
        <f t="shared" si="20"/>
        <v>0</v>
      </c>
      <c r="AK263" s="20"/>
      <c r="AL263" s="20">
        <f t="shared" si="21"/>
        <v>0</v>
      </c>
      <c r="AM263" s="20" t="str">
        <f t="shared" si="22"/>
        <v/>
      </c>
      <c r="AN263" s="92" t="str">
        <f t="shared" si="23"/>
        <v/>
      </c>
      <c r="AQ263" s="2">
        <f t="shared" si="24"/>
        <v>0</v>
      </c>
    </row>
    <row r="264" spans="1:43" ht="15" customHeight="1" x14ac:dyDescent="0.25">
      <c r="A264" s="2" t="s">
        <v>357</v>
      </c>
      <c r="B264" s="2" t="s">
        <v>375</v>
      </c>
      <c r="C264" s="2">
        <v>2014</v>
      </c>
      <c r="D264" s="2" t="s">
        <v>598</v>
      </c>
      <c r="E264" s="2" t="s">
        <v>598</v>
      </c>
      <c r="F264" s="2" t="s">
        <v>598</v>
      </c>
      <c r="G264" s="2" t="s">
        <v>598</v>
      </c>
      <c r="H264" s="2" t="s">
        <v>598</v>
      </c>
      <c r="I264" s="2" t="s">
        <v>598</v>
      </c>
      <c r="J264" s="2" t="s">
        <v>598</v>
      </c>
      <c r="K264" s="2" t="s">
        <v>598</v>
      </c>
      <c r="L264" s="2" t="s">
        <v>598</v>
      </c>
      <c r="M264" s="2" t="s">
        <v>598</v>
      </c>
      <c r="N264" s="2" t="s">
        <v>598</v>
      </c>
      <c r="O264" s="2" t="s">
        <v>598</v>
      </c>
      <c r="P264" s="2" t="s">
        <v>598</v>
      </c>
      <c r="Q264" s="2" t="s">
        <v>598</v>
      </c>
      <c r="R264" s="2" t="s">
        <v>598</v>
      </c>
      <c r="S264" s="2" t="s">
        <v>598</v>
      </c>
      <c r="T264" s="2" t="s">
        <v>598</v>
      </c>
      <c r="U264" s="2" t="s">
        <v>598</v>
      </c>
      <c r="V264" s="2" t="s">
        <v>598</v>
      </c>
      <c r="W264" s="2" t="s">
        <v>598</v>
      </c>
      <c r="X264" s="2" t="s">
        <v>598</v>
      </c>
      <c r="Y264" s="2" t="s">
        <v>598</v>
      </c>
      <c r="Z264" s="2" t="s">
        <v>598</v>
      </c>
      <c r="AA264" s="2" t="s">
        <v>598</v>
      </c>
      <c r="AB264" s="2" t="s">
        <v>598</v>
      </c>
      <c r="AC264" s="2" t="s">
        <v>598</v>
      </c>
      <c r="AD264" s="2" t="s">
        <v>598</v>
      </c>
      <c r="AE264" s="2" t="s">
        <v>598</v>
      </c>
      <c r="AF264" s="2" t="s">
        <v>598</v>
      </c>
      <c r="AG264" s="2" t="s">
        <v>598</v>
      </c>
      <c r="AJ264" s="20">
        <f t="shared" si="20"/>
        <v>0</v>
      </c>
      <c r="AK264" s="20"/>
      <c r="AL264" s="20">
        <f t="shared" si="21"/>
        <v>0</v>
      </c>
      <c r="AM264" s="20" t="str">
        <f t="shared" si="22"/>
        <v/>
      </c>
      <c r="AN264" s="92" t="str">
        <f t="shared" si="23"/>
        <v/>
      </c>
      <c r="AQ264" s="2">
        <f t="shared" si="24"/>
        <v>0</v>
      </c>
    </row>
    <row r="265" spans="1:43" ht="15" customHeight="1" x14ac:dyDescent="0.25">
      <c r="A265" s="2" t="s">
        <v>376</v>
      </c>
      <c r="B265" s="2" t="s">
        <v>377</v>
      </c>
      <c r="C265" s="2">
        <v>2014</v>
      </c>
      <c r="D265" s="2" t="s">
        <v>598</v>
      </c>
      <c r="E265" s="2" t="s">
        <v>598</v>
      </c>
      <c r="F265" s="2" t="s">
        <v>598</v>
      </c>
      <c r="G265" s="2" t="s">
        <v>598</v>
      </c>
      <c r="H265" s="2" t="s">
        <v>598</v>
      </c>
      <c r="I265" s="2" t="s">
        <v>598</v>
      </c>
      <c r="J265" s="2" t="s">
        <v>598</v>
      </c>
      <c r="K265" s="2" t="s">
        <v>598</v>
      </c>
      <c r="L265" s="2" t="s">
        <v>598</v>
      </c>
      <c r="M265" s="2" t="s">
        <v>598</v>
      </c>
      <c r="N265" s="2" t="s">
        <v>598</v>
      </c>
      <c r="O265" s="2" t="s">
        <v>598</v>
      </c>
      <c r="P265" s="2" t="s">
        <v>598</v>
      </c>
      <c r="Q265" s="2" t="s">
        <v>598</v>
      </c>
      <c r="R265" s="2" t="s">
        <v>598</v>
      </c>
      <c r="S265" s="2" t="s">
        <v>598</v>
      </c>
      <c r="T265" s="2" t="s">
        <v>598</v>
      </c>
      <c r="U265" s="2" t="s">
        <v>598</v>
      </c>
      <c r="V265" s="2" t="s">
        <v>598</v>
      </c>
      <c r="W265" s="2" t="s">
        <v>598</v>
      </c>
      <c r="X265" s="2" t="s">
        <v>598</v>
      </c>
      <c r="Y265" s="2" t="s">
        <v>598</v>
      </c>
      <c r="Z265" s="2" t="s">
        <v>598</v>
      </c>
      <c r="AA265" s="2" t="s">
        <v>598</v>
      </c>
      <c r="AB265" s="2" t="s">
        <v>598</v>
      </c>
      <c r="AC265" s="2" t="s">
        <v>598</v>
      </c>
      <c r="AD265" s="2" t="s">
        <v>598</v>
      </c>
      <c r="AE265" s="2" t="s">
        <v>598</v>
      </c>
      <c r="AF265" s="2" t="s">
        <v>598</v>
      </c>
      <c r="AG265" s="2" t="s">
        <v>598</v>
      </c>
      <c r="AJ265" s="20">
        <f t="shared" si="20"/>
        <v>0</v>
      </c>
      <c r="AK265" s="20"/>
      <c r="AL265" s="20">
        <f t="shared" si="21"/>
        <v>0</v>
      </c>
      <c r="AM265" s="20" t="str">
        <f t="shared" si="22"/>
        <v/>
      </c>
      <c r="AN265" s="92" t="str">
        <f t="shared" si="23"/>
        <v/>
      </c>
      <c r="AQ265" s="2">
        <f t="shared" si="24"/>
        <v>0</v>
      </c>
    </row>
    <row r="266" spans="1:43" ht="15" customHeight="1" x14ac:dyDescent="0.25">
      <c r="A266" s="2" t="s">
        <v>376</v>
      </c>
      <c r="B266" s="2" t="s">
        <v>378</v>
      </c>
      <c r="C266" s="2">
        <v>2014</v>
      </c>
      <c r="D266" s="2">
        <v>158.1</v>
      </c>
      <c r="E266" s="2">
        <v>11.4</v>
      </c>
      <c r="F266" s="2" t="s">
        <v>598</v>
      </c>
      <c r="G266" s="2" t="s">
        <v>598</v>
      </c>
      <c r="H266" s="2" t="s">
        <v>598</v>
      </c>
      <c r="I266" s="2">
        <v>199.6</v>
      </c>
      <c r="J266" s="2" t="s">
        <v>598</v>
      </c>
      <c r="K266" s="2">
        <v>1.3</v>
      </c>
      <c r="L266" s="2" t="s">
        <v>598</v>
      </c>
      <c r="M266" s="2" t="s">
        <v>598</v>
      </c>
      <c r="N266" s="2" t="s">
        <v>598</v>
      </c>
      <c r="O266" s="2" t="s">
        <v>598</v>
      </c>
      <c r="P266" s="2" t="s">
        <v>598</v>
      </c>
      <c r="Q266" s="2" t="s">
        <v>598</v>
      </c>
      <c r="R266" s="2" t="s">
        <v>598</v>
      </c>
      <c r="S266" s="2" t="s">
        <v>598</v>
      </c>
      <c r="T266" s="2" t="s">
        <v>598</v>
      </c>
      <c r="U266" s="2" t="s">
        <v>598</v>
      </c>
      <c r="V266" s="2" t="s">
        <v>598</v>
      </c>
      <c r="W266" s="2" t="s">
        <v>598</v>
      </c>
      <c r="X266" s="2" t="s">
        <v>598</v>
      </c>
      <c r="Y266" s="2" t="s">
        <v>598</v>
      </c>
      <c r="Z266" s="2" t="s">
        <v>598</v>
      </c>
      <c r="AA266" s="2" t="s">
        <v>598</v>
      </c>
      <c r="AB266" s="2" t="s">
        <v>598</v>
      </c>
      <c r="AC266" s="2" t="s">
        <v>598</v>
      </c>
      <c r="AD266" s="2" t="s">
        <v>598</v>
      </c>
      <c r="AE266" s="2">
        <v>178</v>
      </c>
      <c r="AF266" s="2" t="s">
        <v>598</v>
      </c>
      <c r="AG266" s="2">
        <v>20.3</v>
      </c>
      <c r="AJ266" s="20">
        <f t="shared" si="20"/>
        <v>199.60000000000002</v>
      </c>
      <c r="AK266" s="20"/>
      <c r="AL266" s="20">
        <f t="shared" si="21"/>
        <v>158.1</v>
      </c>
      <c r="AM266" s="20">
        <f t="shared" si="22"/>
        <v>11.4</v>
      </c>
      <c r="AN266" s="92">
        <f t="shared" si="23"/>
        <v>0.84919839679358711</v>
      </c>
      <c r="AQ266" s="2">
        <f t="shared" si="24"/>
        <v>179.3</v>
      </c>
    </row>
    <row r="267" spans="1:43" ht="15" customHeight="1" x14ac:dyDescent="0.25">
      <c r="A267" s="2" t="s">
        <v>376</v>
      </c>
      <c r="B267" s="2" t="s">
        <v>379</v>
      </c>
      <c r="C267" s="2">
        <v>2014</v>
      </c>
      <c r="D267" s="2" t="s">
        <v>598</v>
      </c>
      <c r="E267" s="2" t="s">
        <v>598</v>
      </c>
      <c r="F267" s="2" t="s">
        <v>598</v>
      </c>
      <c r="G267" s="2" t="s">
        <v>598</v>
      </c>
      <c r="H267" s="2" t="s">
        <v>598</v>
      </c>
      <c r="I267" s="2" t="s">
        <v>598</v>
      </c>
      <c r="J267" s="2" t="s">
        <v>598</v>
      </c>
      <c r="K267" s="2" t="s">
        <v>598</v>
      </c>
      <c r="L267" s="2" t="s">
        <v>598</v>
      </c>
      <c r="M267" s="2" t="s">
        <v>598</v>
      </c>
      <c r="N267" s="2" t="s">
        <v>598</v>
      </c>
      <c r="O267" s="2" t="s">
        <v>598</v>
      </c>
      <c r="P267" s="2" t="s">
        <v>598</v>
      </c>
      <c r="Q267" s="2" t="s">
        <v>598</v>
      </c>
      <c r="R267" s="2" t="s">
        <v>598</v>
      </c>
      <c r="S267" s="2" t="s">
        <v>598</v>
      </c>
      <c r="T267" s="2" t="s">
        <v>598</v>
      </c>
      <c r="U267" s="2" t="s">
        <v>598</v>
      </c>
      <c r="V267" s="2" t="s">
        <v>598</v>
      </c>
      <c r="W267" s="2" t="s">
        <v>598</v>
      </c>
      <c r="X267" s="2" t="s">
        <v>598</v>
      </c>
      <c r="Y267" s="2" t="s">
        <v>598</v>
      </c>
      <c r="Z267" s="2" t="s">
        <v>598</v>
      </c>
      <c r="AA267" s="2" t="s">
        <v>598</v>
      </c>
      <c r="AB267" s="2" t="s">
        <v>598</v>
      </c>
      <c r="AC267" s="2" t="s">
        <v>598</v>
      </c>
      <c r="AD267" s="2" t="s">
        <v>598</v>
      </c>
      <c r="AE267" s="2" t="s">
        <v>598</v>
      </c>
      <c r="AF267" s="2" t="s">
        <v>598</v>
      </c>
      <c r="AG267" s="2" t="s">
        <v>598</v>
      </c>
      <c r="AJ267" s="20">
        <f t="shared" si="20"/>
        <v>0</v>
      </c>
      <c r="AK267" s="20"/>
      <c r="AL267" s="20">
        <f t="shared" si="21"/>
        <v>0</v>
      </c>
      <c r="AM267" s="20" t="str">
        <f t="shared" si="22"/>
        <v/>
      </c>
      <c r="AN267" s="92" t="str">
        <f t="shared" si="23"/>
        <v/>
      </c>
      <c r="AQ267" s="2">
        <f t="shared" si="24"/>
        <v>0</v>
      </c>
    </row>
    <row r="268" spans="1:43" ht="15" customHeight="1" x14ac:dyDescent="0.25">
      <c r="A268" s="2" t="s">
        <v>376</v>
      </c>
      <c r="B268" s="2" t="s">
        <v>380</v>
      </c>
      <c r="C268" s="2">
        <v>2014</v>
      </c>
      <c r="D268" s="2" t="s">
        <v>598</v>
      </c>
      <c r="E268" s="2" t="s">
        <v>598</v>
      </c>
      <c r="F268" s="2" t="s">
        <v>598</v>
      </c>
      <c r="G268" s="2" t="s">
        <v>598</v>
      </c>
      <c r="H268" s="2" t="s">
        <v>598</v>
      </c>
      <c r="I268" s="2" t="s">
        <v>598</v>
      </c>
      <c r="J268" s="2" t="s">
        <v>598</v>
      </c>
      <c r="K268" s="2" t="s">
        <v>598</v>
      </c>
      <c r="L268" s="2" t="s">
        <v>598</v>
      </c>
      <c r="M268" s="2" t="s">
        <v>598</v>
      </c>
      <c r="N268" s="2" t="s">
        <v>598</v>
      </c>
      <c r="O268" s="2" t="s">
        <v>598</v>
      </c>
      <c r="P268" s="2" t="s">
        <v>598</v>
      </c>
      <c r="Q268" s="2" t="s">
        <v>598</v>
      </c>
      <c r="R268" s="2" t="s">
        <v>598</v>
      </c>
      <c r="S268" s="2" t="s">
        <v>598</v>
      </c>
      <c r="T268" s="2" t="s">
        <v>598</v>
      </c>
      <c r="U268" s="2" t="s">
        <v>598</v>
      </c>
      <c r="V268" s="2" t="s">
        <v>598</v>
      </c>
      <c r="W268" s="2" t="s">
        <v>598</v>
      </c>
      <c r="X268" s="2" t="s">
        <v>598</v>
      </c>
      <c r="Y268" s="2" t="s">
        <v>598</v>
      </c>
      <c r="Z268" s="2" t="s">
        <v>598</v>
      </c>
      <c r="AA268" s="2" t="s">
        <v>598</v>
      </c>
      <c r="AB268" s="2" t="s">
        <v>598</v>
      </c>
      <c r="AC268" s="2" t="s">
        <v>598</v>
      </c>
      <c r="AD268" s="2" t="s">
        <v>598</v>
      </c>
      <c r="AE268" s="2" t="s">
        <v>598</v>
      </c>
      <c r="AF268" s="2" t="s">
        <v>598</v>
      </c>
      <c r="AG268" s="2" t="s">
        <v>598</v>
      </c>
      <c r="AJ268" s="20">
        <f t="shared" si="20"/>
        <v>0</v>
      </c>
      <c r="AK268" s="20"/>
      <c r="AL268" s="20">
        <f t="shared" si="21"/>
        <v>0</v>
      </c>
      <c r="AM268" s="20" t="str">
        <f t="shared" si="22"/>
        <v/>
      </c>
      <c r="AN268" s="92" t="str">
        <f t="shared" si="23"/>
        <v/>
      </c>
      <c r="AQ268" s="2">
        <f t="shared" si="24"/>
        <v>0</v>
      </c>
    </row>
    <row r="269" spans="1:43" ht="15" customHeight="1" x14ac:dyDescent="0.25">
      <c r="A269" s="2" t="s">
        <v>376</v>
      </c>
      <c r="B269" s="2" t="s">
        <v>381</v>
      </c>
      <c r="C269" s="2">
        <v>2014</v>
      </c>
      <c r="D269" s="2" t="s">
        <v>598</v>
      </c>
      <c r="E269" s="2" t="s">
        <v>598</v>
      </c>
      <c r="F269" s="2" t="s">
        <v>598</v>
      </c>
      <c r="G269" s="2" t="s">
        <v>598</v>
      </c>
      <c r="H269" s="2" t="s">
        <v>598</v>
      </c>
      <c r="I269" s="2" t="s">
        <v>598</v>
      </c>
      <c r="J269" s="2" t="s">
        <v>598</v>
      </c>
      <c r="K269" s="2" t="s">
        <v>598</v>
      </c>
      <c r="L269" s="2" t="s">
        <v>598</v>
      </c>
      <c r="M269" s="2" t="s">
        <v>598</v>
      </c>
      <c r="N269" s="2" t="s">
        <v>598</v>
      </c>
      <c r="O269" s="2" t="s">
        <v>598</v>
      </c>
      <c r="P269" s="2" t="s">
        <v>598</v>
      </c>
      <c r="Q269" s="2" t="s">
        <v>598</v>
      </c>
      <c r="R269" s="2" t="s">
        <v>598</v>
      </c>
      <c r="S269" s="2" t="s">
        <v>598</v>
      </c>
      <c r="T269" s="2" t="s">
        <v>598</v>
      </c>
      <c r="U269" s="2" t="s">
        <v>598</v>
      </c>
      <c r="V269" s="2" t="s">
        <v>598</v>
      </c>
      <c r="W269" s="2" t="s">
        <v>598</v>
      </c>
      <c r="X269" s="2" t="s">
        <v>598</v>
      </c>
      <c r="Y269" s="2" t="s">
        <v>598</v>
      </c>
      <c r="Z269" s="2" t="s">
        <v>598</v>
      </c>
      <c r="AA269" s="2" t="s">
        <v>598</v>
      </c>
      <c r="AB269" s="2" t="s">
        <v>598</v>
      </c>
      <c r="AC269" s="2" t="s">
        <v>598</v>
      </c>
      <c r="AD269" s="2" t="s">
        <v>598</v>
      </c>
      <c r="AE269" s="2" t="s">
        <v>598</v>
      </c>
      <c r="AF269" s="2" t="s">
        <v>598</v>
      </c>
      <c r="AG269" s="2" t="s">
        <v>598</v>
      </c>
      <c r="AJ269" s="20">
        <f t="shared" si="20"/>
        <v>0</v>
      </c>
      <c r="AK269" s="20"/>
      <c r="AL269" s="20">
        <f t="shared" si="21"/>
        <v>0</v>
      </c>
      <c r="AM269" s="20" t="str">
        <f t="shared" si="22"/>
        <v/>
      </c>
      <c r="AN269" s="92" t="str">
        <f t="shared" si="23"/>
        <v/>
      </c>
      <c r="AQ269" s="2">
        <f t="shared" si="24"/>
        <v>0</v>
      </c>
    </row>
    <row r="270" spans="1:43" ht="15" customHeight="1" x14ac:dyDescent="0.25">
      <c r="A270" s="2" t="s">
        <v>382</v>
      </c>
      <c r="B270" s="2" t="s">
        <v>383</v>
      </c>
      <c r="C270" s="2">
        <v>2014</v>
      </c>
      <c r="D270" s="2" t="s">
        <v>598</v>
      </c>
      <c r="E270" s="2" t="s">
        <v>598</v>
      </c>
      <c r="F270" s="2" t="s">
        <v>598</v>
      </c>
      <c r="G270" s="2" t="s">
        <v>598</v>
      </c>
      <c r="H270" s="2" t="s">
        <v>598</v>
      </c>
      <c r="I270" s="2" t="s">
        <v>598</v>
      </c>
      <c r="J270" s="2" t="s">
        <v>598</v>
      </c>
      <c r="K270" s="2" t="s">
        <v>598</v>
      </c>
      <c r="L270" s="2" t="s">
        <v>598</v>
      </c>
      <c r="M270" s="2" t="s">
        <v>598</v>
      </c>
      <c r="N270" s="2" t="s">
        <v>598</v>
      </c>
      <c r="O270" s="2" t="s">
        <v>598</v>
      </c>
      <c r="P270" s="2" t="s">
        <v>598</v>
      </c>
      <c r="Q270" s="2" t="s">
        <v>598</v>
      </c>
      <c r="R270" s="2" t="s">
        <v>598</v>
      </c>
      <c r="S270" s="2" t="s">
        <v>598</v>
      </c>
      <c r="T270" s="2" t="s">
        <v>598</v>
      </c>
      <c r="U270" s="2" t="s">
        <v>598</v>
      </c>
      <c r="V270" s="2" t="s">
        <v>598</v>
      </c>
      <c r="W270" s="2" t="s">
        <v>598</v>
      </c>
      <c r="X270" s="2" t="s">
        <v>598</v>
      </c>
      <c r="Y270" s="2" t="s">
        <v>598</v>
      </c>
      <c r="Z270" s="2" t="s">
        <v>598</v>
      </c>
      <c r="AA270" s="2" t="s">
        <v>598</v>
      </c>
      <c r="AB270" s="2" t="s">
        <v>598</v>
      </c>
      <c r="AC270" s="2" t="s">
        <v>598</v>
      </c>
      <c r="AD270" s="2" t="s">
        <v>598</v>
      </c>
      <c r="AE270" s="2" t="s">
        <v>598</v>
      </c>
      <c r="AF270" s="2" t="s">
        <v>598</v>
      </c>
      <c r="AG270" s="2" t="s">
        <v>598</v>
      </c>
      <c r="AJ270" s="20">
        <f t="shared" si="20"/>
        <v>0</v>
      </c>
      <c r="AK270" s="20"/>
      <c r="AL270" s="20">
        <f t="shared" si="21"/>
        <v>0</v>
      </c>
      <c r="AM270" s="20" t="str">
        <f t="shared" si="22"/>
        <v/>
      </c>
      <c r="AN270" s="92" t="str">
        <f t="shared" si="23"/>
        <v/>
      </c>
      <c r="AQ270" s="2">
        <f t="shared" si="24"/>
        <v>0</v>
      </c>
    </row>
    <row r="271" spans="1:43" ht="15" customHeight="1" x14ac:dyDescent="0.25">
      <c r="A271" s="2" t="s">
        <v>382</v>
      </c>
      <c r="B271" s="2" t="s">
        <v>384</v>
      </c>
      <c r="C271" s="2">
        <v>2014</v>
      </c>
      <c r="D271" s="2" t="s">
        <v>598</v>
      </c>
      <c r="E271" s="2" t="s">
        <v>598</v>
      </c>
      <c r="F271" s="2" t="s">
        <v>598</v>
      </c>
      <c r="G271" s="2" t="s">
        <v>598</v>
      </c>
      <c r="H271" s="2" t="s">
        <v>598</v>
      </c>
      <c r="I271" s="2" t="s">
        <v>598</v>
      </c>
      <c r="J271" s="2" t="s">
        <v>598</v>
      </c>
      <c r="K271" s="2" t="s">
        <v>598</v>
      </c>
      <c r="L271" s="2" t="s">
        <v>598</v>
      </c>
      <c r="M271" s="2" t="s">
        <v>598</v>
      </c>
      <c r="N271" s="2" t="s">
        <v>598</v>
      </c>
      <c r="O271" s="2" t="s">
        <v>598</v>
      </c>
      <c r="P271" s="2" t="s">
        <v>598</v>
      </c>
      <c r="Q271" s="2" t="s">
        <v>598</v>
      </c>
      <c r="R271" s="2" t="s">
        <v>598</v>
      </c>
      <c r="S271" s="2" t="s">
        <v>598</v>
      </c>
      <c r="T271" s="2" t="s">
        <v>598</v>
      </c>
      <c r="U271" s="2" t="s">
        <v>598</v>
      </c>
      <c r="V271" s="2" t="s">
        <v>598</v>
      </c>
      <c r="W271" s="2" t="s">
        <v>598</v>
      </c>
      <c r="X271" s="2" t="s">
        <v>598</v>
      </c>
      <c r="Y271" s="2" t="s">
        <v>598</v>
      </c>
      <c r="Z271" s="2" t="s">
        <v>598</v>
      </c>
      <c r="AA271" s="2" t="s">
        <v>598</v>
      </c>
      <c r="AB271" s="2" t="s">
        <v>598</v>
      </c>
      <c r="AC271" s="2" t="s">
        <v>598</v>
      </c>
      <c r="AD271" s="2" t="s">
        <v>598</v>
      </c>
      <c r="AE271" s="2" t="s">
        <v>598</v>
      </c>
      <c r="AF271" s="2" t="s">
        <v>598</v>
      </c>
      <c r="AG271" s="2" t="s">
        <v>598</v>
      </c>
      <c r="AJ271" s="20">
        <f t="shared" si="20"/>
        <v>0</v>
      </c>
      <c r="AK271" s="20"/>
      <c r="AL271" s="20">
        <f t="shared" si="21"/>
        <v>0</v>
      </c>
      <c r="AM271" s="20" t="str">
        <f t="shared" si="22"/>
        <v/>
      </c>
      <c r="AN271" s="92" t="str">
        <f t="shared" si="23"/>
        <v/>
      </c>
      <c r="AQ271" s="2">
        <f t="shared" si="24"/>
        <v>0</v>
      </c>
    </row>
    <row r="272" spans="1:43" ht="15" customHeight="1" x14ac:dyDescent="0.25">
      <c r="A272" s="2" t="s">
        <v>385</v>
      </c>
      <c r="B272" s="2" t="s">
        <v>386</v>
      </c>
      <c r="C272" s="2">
        <v>2014</v>
      </c>
      <c r="D272" s="2" t="s">
        <v>598</v>
      </c>
      <c r="E272" s="2" t="s">
        <v>598</v>
      </c>
      <c r="F272" s="2" t="s">
        <v>598</v>
      </c>
      <c r="G272" s="2" t="s">
        <v>598</v>
      </c>
      <c r="H272" s="2" t="s">
        <v>598</v>
      </c>
      <c r="I272" s="2" t="s">
        <v>598</v>
      </c>
      <c r="J272" s="2" t="s">
        <v>598</v>
      </c>
      <c r="K272" s="2" t="s">
        <v>598</v>
      </c>
      <c r="L272" s="2" t="s">
        <v>598</v>
      </c>
      <c r="M272" s="2" t="s">
        <v>598</v>
      </c>
      <c r="N272" s="2" t="s">
        <v>598</v>
      </c>
      <c r="O272" s="2" t="s">
        <v>598</v>
      </c>
      <c r="P272" s="2" t="s">
        <v>598</v>
      </c>
      <c r="Q272" s="2" t="s">
        <v>598</v>
      </c>
      <c r="R272" s="2" t="s">
        <v>598</v>
      </c>
      <c r="S272" s="2" t="s">
        <v>598</v>
      </c>
      <c r="T272" s="2" t="s">
        <v>598</v>
      </c>
      <c r="U272" s="2" t="s">
        <v>598</v>
      </c>
      <c r="V272" s="2" t="s">
        <v>598</v>
      </c>
      <c r="W272" s="2" t="s">
        <v>598</v>
      </c>
      <c r="X272" s="2" t="s">
        <v>598</v>
      </c>
      <c r="Y272" s="2" t="s">
        <v>598</v>
      </c>
      <c r="Z272" s="2" t="s">
        <v>598</v>
      </c>
      <c r="AA272" s="2" t="s">
        <v>598</v>
      </c>
      <c r="AB272" s="2" t="s">
        <v>598</v>
      </c>
      <c r="AC272" s="2" t="s">
        <v>598</v>
      </c>
      <c r="AD272" s="2" t="s">
        <v>598</v>
      </c>
      <c r="AE272" s="2" t="s">
        <v>598</v>
      </c>
      <c r="AF272" s="2" t="s">
        <v>598</v>
      </c>
      <c r="AG272" s="2" t="s">
        <v>598</v>
      </c>
      <c r="AJ272" s="20">
        <f t="shared" si="20"/>
        <v>0</v>
      </c>
      <c r="AK272" s="20"/>
      <c r="AL272" s="20">
        <f t="shared" si="21"/>
        <v>0</v>
      </c>
      <c r="AM272" s="20" t="str">
        <f t="shared" si="22"/>
        <v/>
      </c>
      <c r="AN272" s="92" t="str">
        <f t="shared" si="23"/>
        <v/>
      </c>
      <c r="AQ272" s="2">
        <f t="shared" si="24"/>
        <v>0</v>
      </c>
    </row>
    <row r="273" spans="1:43" ht="15" customHeight="1" x14ac:dyDescent="0.25">
      <c r="A273" s="2" t="s">
        <v>387</v>
      </c>
      <c r="B273" s="2" t="s">
        <v>388</v>
      </c>
      <c r="C273" s="2">
        <v>2014</v>
      </c>
      <c r="D273" s="2" t="s">
        <v>598</v>
      </c>
      <c r="E273" s="2" t="s">
        <v>598</v>
      </c>
      <c r="F273" s="2" t="s">
        <v>598</v>
      </c>
      <c r="G273" s="2" t="s">
        <v>598</v>
      </c>
      <c r="H273" s="2" t="s">
        <v>598</v>
      </c>
      <c r="I273" s="2" t="s">
        <v>598</v>
      </c>
      <c r="J273" s="2" t="s">
        <v>598</v>
      </c>
      <c r="K273" s="2" t="s">
        <v>598</v>
      </c>
      <c r="L273" s="2" t="s">
        <v>598</v>
      </c>
      <c r="M273" s="2" t="s">
        <v>598</v>
      </c>
      <c r="N273" s="2" t="s">
        <v>598</v>
      </c>
      <c r="O273" s="2" t="s">
        <v>598</v>
      </c>
      <c r="P273" s="2" t="s">
        <v>598</v>
      </c>
      <c r="Q273" s="2" t="s">
        <v>598</v>
      </c>
      <c r="R273" s="2" t="s">
        <v>598</v>
      </c>
      <c r="S273" s="2" t="s">
        <v>598</v>
      </c>
      <c r="T273" s="2" t="s">
        <v>598</v>
      </c>
      <c r="U273" s="2" t="s">
        <v>598</v>
      </c>
      <c r="V273" s="2" t="s">
        <v>598</v>
      </c>
      <c r="W273" s="2" t="s">
        <v>598</v>
      </c>
      <c r="X273" s="2" t="s">
        <v>598</v>
      </c>
      <c r="Y273" s="2" t="s">
        <v>598</v>
      </c>
      <c r="Z273" s="2" t="s">
        <v>598</v>
      </c>
      <c r="AA273" s="2" t="s">
        <v>598</v>
      </c>
      <c r="AB273" s="2" t="s">
        <v>598</v>
      </c>
      <c r="AC273" s="2" t="s">
        <v>598</v>
      </c>
      <c r="AD273" s="2" t="s">
        <v>598</v>
      </c>
      <c r="AE273" s="2" t="s">
        <v>598</v>
      </c>
      <c r="AF273" s="2" t="s">
        <v>598</v>
      </c>
      <c r="AG273" s="2" t="s">
        <v>598</v>
      </c>
      <c r="AJ273" s="20">
        <f t="shared" si="20"/>
        <v>0</v>
      </c>
      <c r="AK273" s="20"/>
      <c r="AL273" s="20">
        <f t="shared" si="21"/>
        <v>0</v>
      </c>
      <c r="AM273" s="20" t="str">
        <f t="shared" si="22"/>
        <v/>
      </c>
      <c r="AN273" s="92" t="str">
        <f t="shared" si="23"/>
        <v/>
      </c>
      <c r="AQ273" s="2">
        <f t="shared" si="24"/>
        <v>0</v>
      </c>
    </row>
    <row r="274" spans="1:43" ht="15" customHeight="1" x14ac:dyDescent="0.25">
      <c r="A274" s="2" t="s">
        <v>389</v>
      </c>
      <c r="B274" s="2" t="s">
        <v>390</v>
      </c>
      <c r="C274" s="2">
        <v>2014</v>
      </c>
      <c r="D274" s="2">
        <v>3.42</v>
      </c>
      <c r="E274" s="2">
        <v>0.16</v>
      </c>
      <c r="F274" s="2" t="s">
        <v>598</v>
      </c>
      <c r="G274" s="2" t="s">
        <v>598</v>
      </c>
      <c r="H274" s="2" t="s">
        <v>598</v>
      </c>
      <c r="I274" s="2">
        <v>4.6100000000000003</v>
      </c>
      <c r="J274" s="2">
        <v>0</v>
      </c>
      <c r="K274" s="2">
        <v>0</v>
      </c>
      <c r="L274" s="2">
        <v>0</v>
      </c>
      <c r="M274" s="2">
        <v>0</v>
      </c>
      <c r="N274" s="2">
        <v>0</v>
      </c>
      <c r="O274" s="2">
        <v>0</v>
      </c>
      <c r="P274" s="2">
        <v>0</v>
      </c>
      <c r="Q274" s="2">
        <v>0</v>
      </c>
      <c r="R274" s="2">
        <v>4.0199999999999996</v>
      </c>
      <c r="S274" s="2">
        <v>0</v>
      </c>
      <c r="T274" s="2">
        <v>0</v>
      </c>
      <c r="U274" s="2">
        <v>0</v>
      </c>
      <c r="V274" s="2" t="s">
        <v>8</v>
      </c>
      <c r="W274" s="2">
        <v>0</v>
      </c>
      <c r="X274" s="2">
        <v>0</v>
      </c>
      <c r="Y274" s="2">
        <v>0</v>
      </c>
      <c r="Z274" s="2">
        <v>0</v>
      </c>
      <c r="AA274" s="2">
        <v>0</v>
      </c>
      <c r="AB274" s="2">
        <v>0</v>
      </c>
      <c r="AC274" s="2">
        <v>0</v>
      </c>
      <c r="AD274" s="2">
        <v>0</v>
      </c>
      <c r="AE274" s="2">
        <v>0</v>
      </c>
      <c r="AF274" s="2">
        <v>0</v>
      </c>
      <c r="AG274" s="2">
        <v>0.59</v>
      </c>
      <c r="AJ274" s="20">
        <f t="shared" si="20"/>
        <v>4.6099999999999994</v>
      </c>
      <c r="AK274" s="20"/>
      <c r="AL274" s="20">
        <f t="shared" si="21"/>
        <v>3.42</v>
      </c>
      <c r="AM274" s="20">
        <f t="shared" si="22"/>
        <v>0.16</v>
      </c>
      <c r="AN274" s="92">
        <f t="shared" si="23"/>
        <v>0.77657266811279835</v>
      </c>
      <c r="AQ274" s="2">
        <f t="shared" si="24"/>
        <v>4.0199999999999996</v>
      </c>
    </row>
    <row r="275" spans="1:43" ht="15" customHeight="1" x14ac:dyDescent="0.25">
      <c r="A275" s="2" t="s">
        <v>389</v>
      </c>
      <c r="B275" s="2" t="s">
        <v>391</v>
      </c>
      <c r="C275" s="2">
        <v>2014</v>
      </c>
      <c r="D275" s="2" t="s">
        <v>598</v>
      </c>
      <c r="E275" s="2" t="s">
        <v>598</v>
      </c>
      <c r="F275" s="2" t="s">
        <v>598</v>
      </c>
      <c r="G275" s="2" t="s">
        <v>598</v>
      </c>
      <c r="H275" s="2" t="s">
        <v>598</v>
      </c>
      <c r="I275" s="2" t="s">
        <v>598</v>
      </c>
      <c r="J275" s="2" t="s">
        <v>598</v>
      </c>
      <c r="K275" s="2" t="s">
        <v>598</v>
      </c>
      <c r="L275" s="2" t="s">
        <v>598</v>
      </c>
      <c r="M275" s="2" t="s">
        <v>598</v>
      </c>
      <c r="N275" s="2" t="s">
        <v>598</v>
      </c>
      <c r="O275" s="2" t="s">
        <v>598</v>
      </c>
      <c r="P275" s="2" t="s">
        <v>598</v>
      </c>
      <c r="Q275" s="2" t="s">
        <v>598</v>
      </c>
      <c r="R275" s="2" t="s">
        <v>598</v>
      </c>
      <c r="S275" s="2" t="s">
        <v>598</v>
      </c>
      <c r="T275" s="2" t="s">
        <v>598</v>
      </c>
      <c r="U275" s="2" t="s">
        <v>598</v>
      </c>
      <c r="V275" s="2" t="s">
        <v>598</v>
      </c>
      <c r="W275" s="2" t="s">
        <v>598</v>
      </c>
      <c r="X275" s="2" t="s">
        <v>598</v>
      </c>
      <c r="Y275" s="2" t="s">
        <v>598</v>
      </c>
      <c r="Z275" s="2" t="s">
        <v>598</v>
      </c>
      <c r="AA275" s="2" t="s">
        <v>598</v>
      </c>
      <c r="AB275" s="2" t="s">
        <v>598</v>
      </c>
      <c r="AC275" s="2" t="s">
        <v>598</v>
      </c>
      <c r="AD275" s="2" t="s">
        <v>598</v>
      </c>
      <c r="AE275" s="2" t="s">
        <v>598</v>
      </c>
      <c r="AF275" s="2" t="s">
        <v>598</v>
      </c>
      <c r="AG275" s="2" t="s">
        <v>598</v>
      </c>
      <c r="AJ275" s="20">
        <f t="shared" si="20"/>
        <v>0</v>
      </c>
      <c r="AK275" s="20"/>
      <c r="AL275" s="20">
        <f t="shared" si="21"/>
        <v>0</v>
      </c>
      <c r="AM275" s="20" t="str">
        <f t="shared" si="22"/>
        <v/>
      </c>
      <c r="AN275" s="92" t="str">
        <f t="shared" si="23"/>
        <v/>
      </c>
      <c r="AQ275" s="2">
        <f t="shared" si="24"/>
        <v>0</v>
      </c>
    </row>
    <row r="276" spans="1:43" ht="15" customHeight="1" x14ac:dyDescent="0.25">
      <c r="A276" s="2" t="s">
        <v>389</v>
      </c>
      <c r="B276" s="2" t="s">
        <v>392</v>
      </c>
      <c r="C276" s="2">
        <v>2014</v>
      </c>
      <c r="D276" s="2" t="s">
        <v>598</v>
      </c>
      <c r="E276" s="2" t="s">
        <v>598</v>
      </c>
      <c r="F276" s="2" t="s">
        <v>598</v>
      </c>
      <c r="G276" s="2" t="s">
        <v>598</v>
      </c>
      <c r="H276" s="2" t="s">
        <v>598</v>
      </c>
      <c r="I276" s="2" t="s">
        <v>598</v>
      </c>
      <c r="J276" s="2" t="s">
        <v>598</v>
      </c>
      <c r="K276" s="2" t="s">
        <v>598</v>
      </c>
      <c r="L276" s="2" t="s">
        <v>598</v>
      </c>
      <c r="M276" s="2" t="s">
        <v>598</v>
      </c>
      <c r="N276" s="2" t="s">
        <v>598</v>
      </c>
      <c r="O276" s="2" t="s">
        <v>598</v>
      </c>
      <c r="P276" s="2" t="s">
        <v>598</v>
      </c>
      <c r="Q276" s="2" t="s">
        <v>598</v>
      </c>
      <c r="R276" s="2" t="s">
        <v>598</v>
      </c>
      <c r="S276" s="2" t="s">
        <v>598</v>
      </c>
      <c r="T276" s="2" t="s">
        <v>598</v>
      </c>
      <c r="U276" s="2" t="s">
        <v>598</v>
      </c>
      <c r="V276" s="2" t="s">
        <v>598</v>
      </c>
      <c r="W276" s="2" t="s">
        <v>598</v>
      </c>
      <c r="X276" s="2" t="s">
        <v>598</v>
      </c>
      <c r="Y276" s="2" t="s">
        <v>598</v>
      </c>
      <c r="Z276" s="2" t="s">
        <v>598</v>
      </c>
      <c r="AA276" s="2" t="s">
        <v>598</v>
      </c>
      <c r="AB276" s="2" t="s">
        <v>598</v>
      </c>
      <c r="AC276" s="2" t="s">
        <v>598</v>
      </c>
      <c r="AD276" s="2" t="s">
        <v>598</v>
      </c>
      <c r="AE276" s="2" t="s">
        <v>598</v>
      </c>
      <c r="AF276" s="2" t="s">
        <v>598</v>
      </c>
      <c r="AG276" s="2" t="s">
        <v>598</v>
      </c>
      <c r="AJ276" s="20">
        <f t="shared" si="20"/>
        <v>0</v>
      </c>
      <c r="AK276" s="20"/>
      <c r="AL276" s="20">
        <f t="shared" si="21"/>
        <v>0</v>
      </c>
      <c r="AM276" s="20" t="str">
        <f t="shared" si="22"/>
        <v/>
      </c>
      <c r="AN276" s="92" t="str">
        <f t="shared" si="23"/>
        <v/>
      </c>
      <c r="AQ276" s="2">
        <f t="shared" si="24"/>
        <v>0</v>
      </c>
    </row>
    <row r="277" spans="1:43" ht="15" customHeight="1" x14ac:dyDescent="0.25">
      <c r="A277" s="2" t="s">
        <v>389</v>
      </c>
      <c r="B277" s="2" t="s">
        <v>393</v>
      </c>
      <c r="C277" s="2">
        <v>2014</v>
      </c>
      <c r="D277" s="2" t="s">
        <v>598</v>
      </c>
      <c r="E277" s="2" t="s">
        <v>598</v>
      </c>
      <c r="F277" s="2" t="s">
        <v>598</v>
      </c>
      <c r="G277" s="2" t="s">
        <v>598</v>
      </c>
      <c r="H277" s="2" t="s">
        <v>598</v>
      </c>
      <c r="I277" s="2" t="s">
        <v>598</v>
      </c>
      <c r="J277" s="2" t="s">
        <v>598</v>
      </c>
      <c r="K277" s="2" t="s">
        <v>598</v>
      </c>
      <c r="L277" s="2" t="s">
        <v>598</v>
      </c>
      <c r="M277" s="2" t="s">
        <v>598</v>
      </c>
      <c r="N277" s="2" t="s">
        <v>598</v>
      </c>
      <c r="O277" s="2" t="s">
        <v>598</v>
      </c>
      <c r="P277" s="2" t="s">
        <v>598</v>
      </c>
      <c r="Q277" s="2" t="s">
        <v>598</v>
      </c>
      <c r="R277" s="2" t="s">
        <v>598</v>
      </c>
      <c r="S277" s="2" t="s">
        <v>598</v>
      </c>
      <c r="T277" s="2" t="s">
        <v>598</v>
      </c>
      <c r="U277" s="2" t="s">
        <v>598</v>
      </c>
      <c r="V277" s="2" t="s">
        <v>598</v>
      </c>
      <c r="W277" s="2" t="s">
        <v>598</v>
      </c>
      <c r="X277" s="2" t="s">
        <v>598</v>
      </c>
      <c r="Y277" s="2" t="s">
        <v>598</v>
      </c>
      <c r="Z277" s="2" t="s">
        <v>598</v>
      </c>
      <c r="AA277" s="2" t="s">
        <v>598</v>
      </c>
      <c r="AB277" s="2" t="s">
        <v>598</v>
      </c>
      <c r="AC277" s="2" t="s">
        <v>598</v>
      </c>
      <c r="AD277" s="2" t="s">
        <v>598</v>
      </c>
      <c r="AE277" s="2" t="s">
        <v>598</v>
      </c>
      <c r="AF277" s="2" t="s">
        <v>598</v>
      </c>
      <c r="AG277" s="2" t="s">
        <v>598</v>
      </c>
      <c r="AJ277" s="20">
        <f t="shared" si="20"/>
        <v>0</v>
      </c>
      <c r="AK277" s="20"/>
      <c r="AL277" s="20">
        <f t="shared" si="21"/>
        <v>0</v>
      </c>
      <c r="AM277" s="20" t="str">
        <f t="shared" si="22"/>
        <v/>
      </c>
      <c r="AN277" s="92" t="str">
        <f t="shared" si="23"/>
        <v/>
      </c>
      <c r="AQ277" s="2">
        <f t="shared" si="24"/>
        <v>0</v>
      </c>
    </row>
    <row r="278" spans="1:43" ht="15" customHeight="1" x14ac:dyDescent="0.25">
      <c r="A278" s="2" t="s">
        <v>394</v>
      </c>
      <c r="B278" s="2" t="s">
        <v>395</v>
      </c>
      <c r="C278" s="2">
        <v>2014</v>
      </c>
      <c r="D278" s="2" t="s">
        <v>598</v>
      </c>
      <c r="E278" s="2" t="s">
        <v>598</v>
      </c>
      <c r="F278" s="2" t="s">
        <v>598</v>
      </c>
      <c r="G278" s="2" t="s">
        <v>598</v>
      </c>
      <c r="H278" s="2" t="s">
        <v>598</v>
      </c>
      <c r="I278" s="2" t="s">
        <v>598</v>
      </c>
      <c r="J278" s="2" t="s">
        <v>598</v>
      </c>
      <c r="K278" s="2" t="s">
        <v>598</v>
      </c>
      <c r="L278" s="2" t="s">
        <v>598</v>
      </c>
      <c r="M278" s="2" t="s">
        <v>598</v>
      </c>
      <c r="N278" s="2" t="s">
        <v>598</v>
      </c>
      <c r="O278" s="2" t="s">
        <v>598</v>
      </c>
      <c r="P278" s="2" t="s">
        <v>598</v>
      </c>
      <c r="Q278" s="2" t="s">
        <v>598</v>
      </c>
      <c r="R278" s="2" t="s">
        <v>598</v>
      </c>
      <c r="S278" s="2" t="s">
        <v>598</v>
      </c>
      <c r="T278" s="2" t="s">
        <v>598</v>
      </c>
      <c r="U278" s="2" t="s">
        <v>598</v>
      </c>
      <c r="V278" s="2" t="s">
        <v>598</v>
      </c>
      <c r="W278" s="2" t="s">
        <v>598</v>
      </c>
      <c r="X278" s="2" t="s">
        <v>598</v>
      </c>
      <c r="Y278" s="2" t="s">
        <v>598</v>
      </c>
      <c r="Z278" s="2" t="s">
        <v>598</v>
      </c>
      <c r="AA278" s="2" t="s">
        <v>598</v>
      </c>
      <c r="AB278" s="2" t="s">
        <v>598</v>
      </c>
      <c r="AC278" s="2" t="s">
        <v>598</v>
      </c>
      <c r="AD278" s="2" t="s">
        <v>598</v>
      </c>
      <c r="AE278" s="2" t="s">
        <v>598</v>
      </c>
      <c r="AF278" s="2" t="s">
        <v>598</v>
      </c>
      <c r="AG278" s="2" t="s">
        <v>598</v>
      </c>
      <c r="AJ278" s="20">
        <f t="shared" si="20"/>
        <v>0</v>
      </c>
      <c r="AK278" s="20"/>
      <c r="AL278" s="20">
        <f t="shared" si="21"/>
        <v>0</v>
      </c>
      <c r="AM278" s="20" t="str">
        <f t="shared" si="22"/>
        <v/>
      </c>
      <c r="AN278" s="92" t="str">
        <f t="shared" si="23"/>
        <v/>
      </c>
      <c r="AQ278" s="2">
        <f t="shared" si="24"/>
        <v>0</v>
      </c>
    </row>
    <row r="279" spans="1:43" ht="15" customHeight="1" x14ac:dyDescent="0.25">
      <c r="A279" s="2" t="s">
        <v>394</v>
      </c>
      <c r="B279" s="2" t="s">
        <v>396</v>
      </c>
      <c r="C279" s="2">
        <v>2014</v>
      </c>
      <c r="D279" s="2" t="s">
        <v>598</v>
      </c>
      <c r="E279" s="2" t="s">
        <v>598</v>
      </c>
      <c r="F279" s="2" t="s">
        <v>598</v>
      </c>
      <c r="G279" s="2" t="s">
        <v>598</v>
      </c>
      <c r="H279" s="2" t="s">
        <v>598</v>
      </c>
      <c r="I279" s="2" t="s">
        <v>598</v>
      </c>
      <c r="J279" s="2" t="s">
        <v>598</v>
      </c>
      <c r="K279" s="2" t="s">
        <v>598</v>
      </c>
      <c r="L279" s="2" t="s">
        <v>598</v>
      </c>
      <c r="M279" s="2" t="s">
        <v>598</v>
      </c>
      <c r="N279" s="2" t="s">
        <v>598</v>
      </c>
      <c r="O279" s="2" t="s">
        <v>598</v>
      </c>
      <c r="P279" s="2" t="s">
        <v>598</v>
      </c>
      <c r="Q279" s="2" t="s">
        <v>598</v>
      </c>
      <c r="R279" s="2" t="s">
        <v>598</v>
      </c>
      <c r="S279" s="2" t="s">
        <v>598</v>
      </c>
      <c r="T279" s="2" t="s">
        <v>598</v>
      </c>
      <c r="U279" s="2" t="s">
        <v>598</v>
      </c>
      <c r="V279" s="2" t="s">
        <v>598</v>
      </c>
      <c r="W279" s="2" t="s">
        <v>598</v>
      </c>
      <c r="X279" s="2" t="s">
        <v>598</v>
      </c>
      <c r="Y279" s="2" t="s">
        <v>598</v>
      </c>
      <c r="Z279" s="2" t="s">
        <v>598</v>
      </c>
      <c r="AA279" s="2" t="s">
        <v>598</v>
      </c>
      <c r="AB279" s="2" t="s">
        <v>598</v>
      </c>
      <c r="AC279" s="2" t="s">
        <v>598</v>
      </c>
      <c r="AD279" s="2" t="s">
        <v>598</v>
      </c>
      <c r="AE279" s="2" t="s">
        <v>598</v>
      </c>
      <c r="AF279" s="2" t="s">
        <v>598</v>
      </c>
      <c r="AG279" s="2" t="s">
        <v>598</v>
      </c>
      <c r="AJ279" s="20">
        <f t="shared" si="20"/>
        <v>0</v>
      </c>
      <c r="AK279" s="20"/>
      <c r="AL279" s="20">
        <f t="shared" si="21"/>
        <v>0</v>
      </c>
      <c r="AM279" s="20" t="str">
        <f t="shared" si="22"/>
        <v/>
      </c>
      <c r="AN279" s="92" t="str">
        <f t="shared" si="23"/>
        <v/>
      </c>
      <c r="AQ279" s="2">
        <f t="shared" si="24"/>
        <v>0</v>
      </c>
    </row>
    <row r="280" spans="1:43" ht="15" customHeight="1" x14ac:dyDescent="0.25">
      <c r="A280" s="2" t="s">
        <v>397</v>
      </c>
      <c r="B280" s="2" t="s">
        <v>398</v>
      </c>
      <c r="C280" s="2">
        <v>2014</v>
      </c>
      <c r="D280" s="2">
        <v>129.251</v>
      </c>
      <c r="E280" s="2">
        <v>28.419</v>
      </c>
      <c r="F280" s="2" t="s">
        <v>598</v>
      </c>
      <c r="G280" s="2" t="s">
        <v>598</v>
      </c>
      <c r="H280" s="2" t="s">
        <v>598</v>
      </c>
      <c r="I280" s="2">
        <v>223.32</v>
      </c>
      <c r="J280" s="2" t="s">
        <v>598</v>
      </c>
      <c r="K280" s="2" t="s">
        <v>598</v>
      </c>
      <c r="L280" s="2" t="s">
        <v>598</v>
      </c>
      <c r="M280" s="2" t="s">
        <v>598</v>
      </c>
      <c r="N280" s="2" t="s">
        <v>598</v>
      </c>
      <c r="O280" s="2" t="s">
        <v>598</v>
      </c>
      <c r="P280" s="2">
        <v>16</v>
      </c>
      <c r="Q280" s="2">
        <v>0</v>
      </c>
      <c r="R280" s="2">
        <v>0</v>
      </c>
      <c r="S280" s="2">
        <v>0</v>
      </c>
      <c r="T280" s="2">
        <v>0</v>
      </c>
      <c r="U280" s="2">
        <v>1.7</v>
      </c>
      <c r="V280" s="2" t="s">
        <v>8</v>
      </c>
      <c r="W280" s="2">
        <v>0</v>
      </c>
      <c r="X280" s="2">
        <v>0</v>
      </c>
      <c r="Y280" s="2">
        <v>0</v>
      </c>
      <c r="Z280" s="2">
        <v>145.4</v>
      </c>
      <c r="AA280" s="2">
        <v>0</v>
      </c>
      <c r="AB280" s="2">
        <v>0</v>
      </c>
      <c r="AC280" s="2">
        <v>0</v>
      </c>
      <c r="AD280" s="2">
        <v>0.6</v>
      </c>
      <c r="AE280" s="2">
        <v>43.22</v>
      </c>
      <c r="AF280" s="2" t="s">
        <v>598</v>
      </c>
      <c r="AG280" s="2">
        <v>16.399999999999999</v>
      </c>
      <c r="AJ280" s="20">
        <f t="shared" si="20"/>
        <v>223.32</v>
      </c>
      <c r="AK280" s="20"/>
      <c r="AL280" s="20">
        <f t="shared" si="21"/>
        <v>129.251</v>
      </c>
      <c r="AM280" s="20">
        <f t="shared" si="22"/>
        <v>28.419</v>
      </c>
      <c r="AN280" s="92">
        <f t="shared" si="23"/>
        <v>0.7060272255060005</v>
      </c>
      <c r="AQ280" s="2">
        <f t="shared" si="24"/>
        <v>206.92</v>
      </c>
    </row>
    <row r="281" spans="1:43" ht="15" customHeight="1" x14ac:dyDescent="0.25">
      <c r="A281" s="2" t="s">
        <v>399</v>
      </c>
      <c r="B281" s="2" t="s">
        <v>400</v>
      </c>
      <c r="C281" s="2">
        <v>2014</v>
      </c>
      <c r="D281" s="2" t="s">
        <v>598</v>
      </c>
      <c r="E281" s="2" t="s">
        <v>598</v>
      </c>
      <c r="F281" s="2" t="s">
        <v>598</v>
      </c>
      <c r="G281" s="2" t="s">
        <v>598</v>
      </c>
      <c r="H281" s="2" t="s">
        <v>598</v>
      </c>
      <c r="I281" s="2" t="s">
        <v>598</v>
      </c>
      <c r="J281" s="2" t="s">
        <v>598</v>
      </c>
      <c r="K281" s="2" t="s">
        <v>598</v>
      </c>
      <c r="L281" s="2" t="s">
        <v>598</v>
      </c>
      <c r="M281" s="2" t="s">
        <v>598</v>
      </c>
      <c r="N281" s="2" t="s">
        <v>598</v>
      </c>
      <c r="O281" s="2" t="s">
        <v>598</v>
      </c>
      <c r="P281" s="2" t="s">
        <v>598</v>
      </c>
      <c r="Q281" s="2" t="s">
        <v>598</v>
      </c>
      <c r="R281" s="2" t="s">
        <v>598</v>
      </c>
      <c r="S281" s="2" t="s">
        <v>598</v>
      </c>
      <c r="T281" s="2" t="s">
        <v>598</v>
      </c>
      <c r="U281" s="2" t="s">
        <v>598</v>
      </c>
      <c r="V281" s="2" t="s">
        <v>598</v>
      </c>
      <c r="W281" s="2" t="s">
        <v>598</v>
      </c>
      <c r="X281" s="2" t="s">
        <v>598</v>
      </c>
      <c r="Y281" s="2" t="s">
        <v>598</v>
      </c>
      <c r="Z281" s="2" t="s">
        <v>598</v>
      </c>
      <c r="AA281" s="2" t="s">
        <v>598</v>
      </c>
      <c r="AB281" s="2" t="s">
        <v>598</v>
      </c>
      <c r="AC281" s="2" t="s">
        <v>598</v>
      </c>
      <c r="AD281" s="2" t="s">
        <v>598</v>
      </c>
      <c r="AE281" s="2" t="s">
        <v>598</v>
      </c>
      <c r="AF281" s="2" t="s">
        <v>598</v>
      </c>
      <c r="AG281" s="2" t="s">
        <v>598</v>
      </c>
      <c r="AJ281" s="20">
        <f t="shared" si="20"/>
        <v>0</v>
      </c>
      <c r="AK281" s="20"/>
      <c r="AL281" s="20">
        <f t="shared" si="21"/>
        <v>0</v>
      </c>
      <c r="AM281" s="20" t="str">
        <f t="shared" si="22"/>
        <v/>
      </c>
      <c r="AN281" s="92" t="str">
        <f t="shared" si="23"/>
        <v/>
      </c>
      <c r="AQ281" s="2">
        <f t="shared" si="24"/>
        <v>0</v>
      </c>
    </row>
    <row r="282" spans="1:43" ht="15" customHeight="1" x14ac:dyDescent="0.25">
      <c r="A282" s="2" t="s">
        <v>399</v>
      </c>
      <c r="B282" s="2" t="s">
        <v>401</v>
      </c>
      <c r="C282" s="2">
        <v>2014</v>
      </c>
      <c r="D282" s="2" t="s">
        <v>598</v>
      </c>
      <c r="E282" s="2" t="s">
        <v>598</v>
      </c>
      <c r="F282" s="2" t="s">
        <v>598</v>
      </c>
      <c r="G282" s="2" t="s">
        <v>598</v>
      </c>
      <c r="H282" s="2" t="s">
        <v>598</v>
      </c>
      <c r="I282" s="2" t="s">
        <v>598</v>
      </c>
      <c r="J282" s="2" t="s">
        <v>598</v>
      </c>
      <c r="K282" s="2" t="s">
        <v>598</v>
      </c>
      <c r="L282" s="2" t="s">
        <v>598</v>
      </c>
      <c r="M282" s="2" t="s">
        <v>598</v>
      </c>
      <c r="N282" s="2" t="s">
        <v>598</v>
      </c>
      <c r="O282" s="2" t="s">
        <v>598</v>
      </c>
      <c r="P282" s="2" t="s">
        <v>598</v>
      </c>
      <c r="Q282" s="2" t="s">
        <v>598</v>
      </c>
      <c r="R282" s="2" t="s">
        <v>598</v>
      </c>
      <c r="S282" s="2" t="s">
        <v>598</v>
      </c>
      <c r="T282" s="2" t="s">
        <v>598</v>
      </c>
      <c r="U282" s="2" t="s">
        <v>598</v>
      </c>
      <c r="V282" s="2" t="s">
        <v>598</v>
      </c>
      <c r="W282" s="2" t="s">
        <v>598</v>
      </c>
      <c r="X282" s="2" t="s">
        <v>598</v>
      </c>
      <c r="Y282" s="2" t="s">
        <v>598</v>
      </c>
      <c r="Z282" s="2" t="s">
        <v>598</v>
      </c>
      <c r="AA282" s="2" t="s">
        <v>598</v>
      </c>
      <c r="AB282" s="2" t="s">
        <v>598</v>
      </c>
      <c r="AC282" s="2" t="s">
        <v>598</v>
      </c>
      <c r="AD282" s="2" t="s">
        <v>598</v>
      </c>
      <c r="AE282" s="2" t="s">
        <v>598</v>
      </c>
      <c r="AF282" s="2" t="s">
        <v>598</v>
      </c>
      <c r="AG282" s="2" t="s">
        <v>598</v>
      </c>
      <c r="AJ282" s="20">
        <f t="shared" si="20"/>
        <v>0</v>
      </c>
      <c r="AK282" s="20"/>
      <c r="AL282" s="20">
        <f t="shared" si="21"/>
        <v>0</v>
      </c>
      <c r="AM282" s="20" t="str">
        <f t="shared" si="22"/>
        <v/>
      </c>
      <c r="AN282" s="92" t="str">
        <f t="shared" si="23"/>
        <v/>
      </c>
      <c r="AQ282" s="2">
        <f t="shared" si="24"/>
        <v>0</v>
      </c>
    </row>
    <row r="283" spans="1:43" ht="15" customHeight="1" x14ac:dyDescent="0.25">
      <c r="A283" s="2" t="s">
        <v>399</v>
      </c>
      <c r="B283" s="2" t="s">
        <v>402</v>
      </c>
      <c r="C283" s="2">
        <v>2014</v>
      </c>
      <c r="D283" s="2">
        <v>195.85</v>
      </c>
      <c r="E283" s="2">
        <v>54.98</v>
      </c>
      <c r="F283" s="2" t="s">
        <v>598</v>
      </c>
      <c r="G283" s="2" t="s">
        <v>598</v>
      </c>
      <c r="H283" s="2" t="s">
        <v>598</v>
      </c>
      <c r="I283" s="2">
        <v>349.52199999999999</v>
      </c>
      <c r="J283" s="2" t="s">
        <v>598</v>
      </c>
      <c r="K283" s="2">
        <v>0.88</v>
      </c>
      <c r="L283" s="2" t="s">
        <v>598</v>
      </c>
      <c r="M283" s="2">
        <v>10.512</v>
      </c>
      <c r="N283" s="2" t="s">
        <v>598</v>
      </c>
      <c r="O283" s="2" t="s">
        <v>598</v>
      </c>
      <c r="P283" s="2" t="s">
        <v>598</v>
      </c>
      <c r="Q283" s="2" t="s">
        <v>598</v>
      </c>
      <c r="R283" s="2" t="s">
        <v>598</v>
      </c>
      <c r="S283" s="2" t="s">
        <v>598</v>
      </c>
      <c r="T283" s="2" t="s">
        <v>598</v>
      </c>
      <c r="U283" s="2">
        <v>8.58</v>
      </c>
      <c r="V283" s="2" t="s">
        <v>8</v>
      </c>
      <c r="W283" s="2" t="s">
        <v>598</v>
      </c>
      <c r="X283" s="2" t="s">
        <v>598</v>
      </c>
      <c r="Y283" s="2" t="s">
        <v>598</v>
      </c>
      <c r="Z283" s="2" t="s">
        <v>598</v>
      </c>
      <c r="AA283" s="2" t="s">
        <v>598</v>
      </c>
      <c r="AB283" s="2" t="s">
        <v>598</v>
      </c>
      <c r="AC283" s="2" t="s">
        <v>598</v>
      </c>
      <c r="AD283" s="2" t="s">
        <v>598</v>
      </c>
      <c r="AE283" s="2">
        <v>280.10000000000002</v>
      </c>
      <c r="AF283" s="2" t="s">
        <v>598</v>
      </c>
      <c r="AG283" s="2">
        <v>49.45</v>
      </c>
      <c r="AJ283" s="20">
        <f t="shared" si="20"/>
        <v>349.52199999999999</v>
      </c>
      <c r="AK283" s="20"/>
      <c r="AL283" s="20">
        <f t="shared" si="21"/>
        <v>195.85</v>
      </c>
      <c r="AM283" s="20">
        <f t="shared" si="22"/>
        <v>54.98</v>
      </c>
      <c r="AN283" s="92">
        <f t="shared" si="23"/>
        <v>0.71763723027448911</v>
      </c>
      <c r="AQ283" s="2">
        <f t="shared" si="24"/>
        <v>300.072</v>
      </c>
    </row>
    <row r="284" spans="1:43" ht="15" customHeight="1" x14ac:dyDescent="0.25">
      <c r="A284" s="2" t="s">
        <v>399</v>
      </c>
      <c r="B284" s="2" t="s">
        <v>403</v>
      </c>
      <c r="C284" s="2">
        <v>2014</v>
      </c>
      <c r="D284" s="2" t="s">
        <v>598</v>
      </c>
      <c r="E284" s="2" t="s">
        <v>598</v>
      </c>
      <c r="F284" s="2" t="s">
        <v>598</v>
      </c>
      <c r="G284" s="2" t="s">
        <v>598</v>
      </c>
      <c r="H284" s="2" t="s">
        <v>598</v>
      </c>
      <c r="I284" s="2" t="s">
        <v>598</v>
      </c>
      <c r="J284" s="2" t="s">
        <v>598</v>
      </c>
      <c r="K284" s="2" t="s">
        <v>598</v>
      </c>
      <c r="L284" s="2" t="s">
        <v>598</v>
      </c>
      <c r="M284" s="2" t="s">
        <v>598</v>
      </c>
      <c r="N284" s="2" t="s">
        <v>598</v>
      </c>
      <c r="O284" s="2" t="s">
        <v>598</v>
      </c>
      <c r="P284" s="2" t="s">
        <v>598</v>
      </c>
      <c r="Q284" s="2" t="s">
        <v>598</v>
      </c>
      <c r="R284" s="2" t="s">
        <v>598</v>
      </c>
      <c r="S284" s="2" t="s">
        <v>598</v>
      </c>
      <c r="T284" s="2" t="s">
        <v>598</v>
      </c>
      <c r="U284" s="2" t="s">
        <v>598</v>
      </c>
      <c r="V284" s="2" t="s">
        <v>598</v>
      </c>
      <c r="W284" s="2" t="s">
        <v>598</v>
      </c>
      <c r="X284" s="2" t="s">
        <v>598</v>
      </c>
      <c r="Y284" s="2" t="s">
        <v>598</v>
      </c>
      <c r="Z284" s="2" t="s">
        <v>598</v>
      </c>
      <c r="AA284" s="2" t="s">
        <v>598</v>
      </c>
      <c r="AB284" s="2" t="s">
        <v>598</v>
      </c>
      <c r="AC284" s="2" t="s">
        <v>598</v>
      </c>
      <c r="AD284" s="2" t="s">
        <v>598</v>
      </c>
      <c r="AE284" s="2" t="s">
        <v>598</v>
      </c>
      <c r="AF284" s="2" t="s">
        <v>598</v>
      </c>
      <c r="AG284" s="2" t="s">
        <v>598</v>
      </c>
      <c r="AJ284" s="20">
        <f t="shared" si="20"/>
        <v>0</v>
      </c>
      <c r="AK284" s="20"/>
      <c r="AL284" s="20">
        <f t="shared" si="21"/>
        <v>0</v>
      </c>
      <c r="AM284" s="20" t="str">
        <f t="shared" si="22"/>
        <v/>
      </c>
      <c r="AN284" s="92" t="str">
        <f t="shared" si="23"/>
        <v/>
      </c>
      <c r="AQ284" s="2">
        <f t="shared" si="24"/>
        <v>0</v>
      </c>
    </row>
    <row r="285" spans="1:43" ht="15" customHeight="1" x14ac:dyDescent="0.25">
      <c r="A285" s="2" t="s">
        <v>399</v>
      </c>
      <c r="B285" s="2" t="s">
        <v>404</v>
      </c>
      <c r="C285" s="2">
        <v>2014</v>
      </c>
      <c r="D285" s="2" t="s">
        <v>598</v>
      </c>
      <c r="E285" s="2" t="s">
        <v>598</v>
      </c>
      <c r="F285" s="2" t="s">
        <v>598</v>
      </c>
      <c r="G285" s="2" t="s">
        <v>598</v>
      </c>
      <c r="H285" s="2" t="s">
        <v>598</v>
      </c>
      <c r="I285" s="2" t="s">
        <v>598</v>
      </c>
      <c r="J285" s="2" t="s">
        <v>598</v>
      </c>
      <c r="K285" s="2" t="s">
        <v>598</v>
      </c>
      <c r="L285" s="2" t="s">
        <v>598</v>
      </c>
      <c r="M285" s="2" t="s">
        <v>598</v>
      </c>
      <c r="N285" s="2" t="s">
        <v>598</v>
      </c>
      <c r="O285" s="2" t="s">
        <v>598</v>
      </c>
      <c r="P285" s="2" t="s">
        <v>598</v>
      </c>
      <c r="Q285" s="2" t="s">
        <v>598</v>
      </c>
      <c r="R285" s="2" t="s">
        <v>598</v>
      </c>
      <c r="S285" s="2" t="s">
        <v>598</v>
      </c>
      <c r="T285" s="2" t="s">
        <v>598</v>
      </c>
      <c r="U285" s="2" t="s">
        <v>598</v>
      </c>
      <c r="V285" s="2" t="s">
        <v>598</v>
      </c>
      <c r="W285" s="2" t="s">
        <v>598</v>
      </c>
      <c r="X285" s="2" t="s">
        <v>598</v>
      </c>
      <c r="Y285" s="2" t="s">
        <v>598</v>
      </c>
      <c r="Z285" s="2" t="s">
        <v>598</v>
      </c>
      <c r="AA285" s="2" t="s">
        <v>598</v>
      </c>
      <c r="AB285" s="2" t="s">
        <v>598</v>
      </c>
      <c r="AC285" s="2" t="s">
        <v>598</v>
      </c>
      <c r="AD285" s="2" t="s">
        <v>598</v>
      </c>
      <c r="AE285" s="2" t="s">
        <v>598</v>
      </c>
      <c r="AF285" s="2" t="s">
        <v>598</v>
      </c>
      <c r="AG285" s="2" t="s">
        <v>598</v>
      </c>
      <c r="AJ285" s="20">
        <f t="shared" si="20"/>
        <v>0</v>
      </c>
      <c r="AK285" s="20"/>
      <c r="AL285" s="20">
        <f t="shared" si="21"/>
        <v>0</v>
      </c>
      <c r="AM285" s="20" t="str">
        <f t="shared" si="22"/>
        <v/>
      </c>
      <c r="AN285" s="92" t="str">
        <f t="shared" si="23"/>
        <v/>
      </c>
      <c r="AQ285" s="2">
        <f t="shared" si="24"/>
        <v>0</v>
      </c>
    </row>
    <row r="286" spans="1:43"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T286" s="2" t="s">
        <v>599</v>
      </c>
      <c r="U286" s="2" t="s">
        <v>599</v>
      </c>
      <c r="V286" s="2" t="s">
        <v>599</v>
      </c>
      <c r="W286" s="2" t="s">
        <v>599</v>
      </c>
      <c r="X286" s="2" t="s">
        <v>599</v>
      </c>
      <c r="Y286" s="2" t="s">
        <v>599</v>
      </c>
      <c r="Z286" s="2" t="s">
        <v>599</v>
      </c>
      <c r="AA286" s="2" t="s">
        <v>599</v>
      </c>
      <c r="AB286" s="2" t="s">
        <v>599</v>
      </c>
      <c r="AC286" s="2" t="s">
        <v>599</v>
      </c>
      <c r="AD286" s="2" t="s">
        <v>599</v>
      </c>
      <c r="AE286" s="2" t="s">
        <v>599</v>
      </c>
      <c r="AF286" s="2" t="s">
        <v>599</v>
      </c>
      <c r="AG286" s="2" t="s">
        <v>599</v>
      </c>
      <c r="AJ286" s="20">
        <f t="shared" si="20"/>
        <v>0</v>
      </c>
      <c r="AK286" s="20"/>
      <c r="AL286" s="20">
        <f t="shared" si="21"/>
        <v>0</v>
      </c>
      <c r="AM286" s="20" t="str">
        <f t="shared" si="22"/>
        <v/>
      </c>
      <c r="AN286" s="92" t="str">
        <f t="shared" si="23"/>
        <v/>
      </c>
      <c r="AQ286" s="2">
        <f t="shared" si="24"/>
        <v>0</v>
      </c>
    </row>
    <row r="287" spans="1:43"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T287" s="2" t="s">
        <v>599</v>
      </c>
      <c r="U287" s="2" t="s">
        <v>599</v>
      </c>
      <c r="V287" s="2" t="s">
        <v>599</v>
      </c>
      <c r="W287" s="2" t="s">
        <v>599</v>
      </c>
      <c r="X287" s="2" t="s">
        <v>599</v>
      </c>
      <c r="Y287" s="2" t="s">
        <v>599</v>
      </c>
      <c r="Z287" s="2" t="s">
        <v>599</v>
      </c>
      <c r="AA287" s="2" t="s">
        <v>599</v>
      </c>
      <c r="AB287" s="2" t="s">
        <v>599</v>
      </c>
      <c r="AC287" s="2" t="s">
        <v>599</v>
      </c>
      <c r="AD287" s="2" t="s">
        <v>599</v>
      </c>
      <c r="AE287" s="2" t="s">
        <v>599</v>
      </c>
      <c r="AF287" s="2" t="s">
        <v>599</v>
      </c>
      <c r="AG287" s="2" t="s">
        <v>599</v>
      </c>
      <c r="AJ287" s="20">
        <f t="shared" si="20"/>
        <v>0</v>
      </c>
      <c r="AK287" s="20"/>
      <c r="AL287" s="20">
        <f t="shared" si="21"/>
        <v>0</v>
      </c>
      <c r="AM287" s="20" t="str">
        <f t="shared" si="22"/>
        <v/>
      </c>
      <c r="AN287" s="92" t="str">
        <f t="shared" si="23"/>
        <v/>
      </c>
      <c r="AQ287" s="2">
        <f t="shared" si="24"/>
        <v>0</v>
      </c>
    </row>
    <row r="288" spans="1:43"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T288" s="2" t="s">
        <v>599</v>
      </c>
      <c r="U288" s="2" t="s">
        <v>599</v>
      </c>
      <c r="V288" s="2" t="s">
        <v>599</v>
      </c>
      <c r="W288" s="2" t="s">
        <v>599</v>
      </c>
      <c r="X288" s="2" t="s">
        <v>599</v>
      </c>
      <c r="Y288" s="2" t="s">
        <v>599</v>
      </c>
      <c r="Z288" s="2" t="s">
        <v>599</v>
      </c>
      <c r="AA288" s="2" t="s">
        <v>599</v>
      </c>
      <c r="AB288" s="2" t="s">
        <v>599</v>
      </c>
      <c r="AC288" s="2" t="s">
        <v>599</v>
      </c>
      <c r="AD288" s="2" t="s">
        <v>599</v>
      </c>
      <c r="AE288" s="2" t="s">
        <v>599</v>
      </c>
      <c r="AF288" s="2" t="s">
        <v>599</v>
      </c>
      <c r="AG288" s="2" t="s">
        <v>599</v>
      </c>
      <c r="AJ288" s="20">
        <f t="shared" si="20"/>
        <v>0</v>
      </c>
      <c r="AK288" s="20"/>
      <c r="AL288" s="20">
        <f t="shared" si="21"/>
        <v>0</v>
      </c>
      <c r="AM288" s="20" t="str">
        <f t="shared" si="22"/>
        <v/>
      </c>
      <c r="AN288" s="92" t="str">
        <f t="shared" si="23"/>
        <v/>
      </c>
      <c r="AQ288" s="2">
        <f t="shared" si="24"/>
        <v>0</v>
      </c>
    </row>
    <row r="289" spans="1:43"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T289" s="2" t="s">
        <v>599</v>
      </c>
      <c r="U289" s="2" t="s">
        <v>599</v>
      </c>
      <c r="V289" s="2" t="s">
        <v>599</v>
      </c>
      <c r="W289" s="2" t="s">
        <v>599</v>
      </c>
      <c r="X289" s="2" t="s">
        <v>599</v>
      </c>
      <c r="Y289" s="2" t="s">
        <v>599</v>
      </c>
      <c r="Z289" s="2" t="s">
        <v>599</v>
      </c>
      <c r="AA289" s="2" t="s">
        <v>599</v>
      </c>
      <c r="AB289" s="2" t="s">
        <v>599</v>
      </c>
      <c r="AC289" s="2" t="s">
        <v>599</v>
      </c>
      <c r="AD289" s="2" t="s">
        <v>599</v>
      </c>
      <c r="AE289" s="2" t="s">
        <v>599</v>
      </c>
      <c r="AF289" s="2" t="s">
        <v>599</v>
      </c>
      <c r="AG289" s="2" t="s">
        <v>599</v>
      </c>
      <c r="AJ289" s="20">
        <f t="shared" si="20"/>
        <v>0</v>
      </c>
      <c r="AK289" s="20"/>
      <c r="AL289" s="20">
        <f t="shared" si="21"/>
        <v>0</v>
      </c>
      <c r="AM289" s="20" t="str">
        <f t="shared" si="22"/>
        <v/>
      </c>
      <c r="AN289" s="92" t="str">
        <f t="shared" si="23"/>
        <v/>
      </c>
      <c r="AQ289" s="2">
        <f t="shared" si="24"/>
        <v>0</v>
      </c>
    </row>
    <row r="290" spans="1:43" ht="15" customHeight="1" x14ac:dyDescent="0.25">
      <c r="A290" s="2" t="s">
        <v>410</v>
      </c>
      <c r="B290" s="2" t="s">
        <v>411</v>
      </c>
      <c r="C290" s="2">
        <v>2014</v>
      </c>
      <c r="D290" s="2" t="s">
        <v>598</v>
      </c>
      <c r="E290" s="2" t="s">
        <v>598</v>
      </c>
      <c r="F290" s="2" t="s">
        <v>598</v>
      </c>
      <c r="G290" s="2" t="s">
        <v>598</v>
      </c>
      <c r="H290" s="2" t="s">
        <v>598</v>
      </c>
      <c r="I290" s="2" t="s">
        <v>598</v>
      </c>
      <c r="J290" s="2" t="s">
        <v>598</v>
      </c>
      <c r="K290" s="2" t="s">
        <v>598</v>
      </c>
      <c r="L290" s="2" t="s">
        <v>598</v>
      </c>
      <c r="M290" s="2" t="s">
        <v>598</v>
      </c>
      <c r="N290" s="2" t="s">
        <v>598</v>
      </c>
      <c r="O290" s="2" t="s">
        <v>598</v>
      </c>
      <c r="P290" s="2" t="s">
        <v>598</v>
      </c>
      <c r="Q290" s="2" t="s">
        <v>598</v>
      </c>
      <c r="R290" s="2" t="s">
        <v>598</v>
      </c>
      <c r="S290" s="2" t="s">
        <v>598</v>
      </c>
      <c r="T290" s="2" t="s">
        <v>598</v>
      </c>
      <c r="U290" s="2" t="s">
        <v>598</v>
      </c>
      <c r="V290" s="2" t="s">
        <v>598</v>
      </c>
      <c r="W290" s="2" t="s">
        <v>598</v>
      </c>
      <c r="X290" s="2" t="s">
        <v>598</v>
      </c>
      <c r="Y290" s="2" t="s">
        <v>598</v>
      </c>
      <c r="Z290" s="2" t="s">
        <v>598</v>
      </c>
      <c r="AA290" s="2" t="s">
        <v>598</v>
      </c>
      <c r="AB290" s="2" t="s">
        <v>598</v>
      </c>
      <c r="AC290" s="2" t="s">
        <v>598</v>
      </c>
      <c r="AD290" s="2" t="s">
        <v>598</v>
      </c>
      <c r="AE290" s="2" t="s">
        <v>598</v>
      </c>
      <c r="AF290" s="2" t="s">
        <v>598</v>
      </c>
      <c r="AG290" s="2" t="s">
        <v>598</v>
      </c>
      <c r="AJ290" s="20">
        <f t="shared" si="20"/>
        <v>0</v>
      </c>
      <c r="AK290" s="20"/>
      <c r="AL290" s="20">
        <f t="shared" si="21"/>
        <v>0</v>
      </c>
      <c r="AM290" s="20" t="str">
        <f t="shared" si="22"/>
        <v/>
      </c>
      <c r="AN290" s="92" t="str">
        <f t="shared" si="23"/>
        <v/>
      </c>
      <c r="AQ290" s="2">
        <f t="shared" si="24"/>
        <v>0</v>
      </c>
    </row>
    <row r="291" spans="1:43" ht="15" customHeight="1" x14ac:dyDescent="0.25">
      <c r="A291" s="2" t="s">
        <v>410</v>
      </c>
      <c r="B291" s="2" t="s">
        <v>412</v>
      </c>
      <c r="C291" s="2">
        <v>2014</v>
      </c>
      <c r="D291" s="2" t="s">
        <v>598</v>
      </c>
      <c r="E291" s="2" t="s">
        <v>598</v>
      </c>
      <c r="F291" s="2" t="s">
        <v>598</v>
      </c>
      <c r="G291" s="2" t="s">
        <v>598</v>
      </c>
      <c r="H291" s="2" t="s">
        <v>598</v>
      </c>
      <c r="I291" s="2" t="s">
        <v>598</v>
      </c>
      <c r="J291" s="2" t="s">
        <v>598</v>
      </c>
      <c r="K291" s="2" t="s">
        <v>598</v>
      </c>
      <c r="L291" s="2" t="s">
        <v>598</v>
      </c>
      <c r="M291" s="2" t="s">
        <v>598</v>
      </c>
      <c r="N291" s="2" t="s">
        <v>598</v>
      </c>
      <c r="O291" s="2" t="s">
        <v>598</v>
      </c>
      <c r="P291" s="2" t="s">
        <v>598</v>
      </c>
      <c r="Q291" s="2" t="s">
        <v>598</v>
      </c>
      <c r="R291" s="2" t="s">
        <v>598</v>
      </c>
      <c r="S291" s="2" t="s">
        <v>598</v>
      </c>
      <c r="T291" s="2" t="s">
        <v>598</v>
      </c>
      <c r="U291" s="2" t="s">
        <v>598</v>
      </c>
      <c r="V291" s="2" t="s">
        <v>598</v>
      </c>
      <c r="W291" s="2" t="s">
        <v>598</v>
      </c>
      <c r="X291" s="2" t="s">
        <v>598</v>
      </c>
      <c r="Y291" s="2" t="s">
        <v>598</v>
      </c>
      <c r="Z291" s="2" t="s">
        <v>598</v>
      </c>
      <c r="AA291" s="2" t="s">
        <v>598</v>
      </c>
      <c r="AB291" s="2" t="s">
        <v>598</v>
      </c>
      <c r="AC291" s="2" t="s">
        <v>598</v>
      </c>
      <c r="AD291" s="2" t="s">
        <v>598</v>
      </c>
      <c r="AE291" s="2" t="s">
        <v>598</v>
      </c>
      <c r="AF291" s="2" t="s">
        <v>598</v>
      </c>
      <c r="AG291" s="2" t="s">
        <v>598</v>
      </c>
      <c r="AJ291" s="20">
        <f t="shared" si="20"/>
        <v>0</v>
      </c>
      <c r="AK291" s="20"/>
      <c r="AL291" s="20">
        <f t="shared" si="21"/>
        <v>0</v>
      </c>
      <c r="AM291" s="20" t="str">
        <f t="shared" si="22"/>
        <v/>
      </c>
      <c r="AN291" s="92" t="str">
        <f t="shared" si="23"/>
        <v/>
      </c>
      <c r="AQ291" s="2">
        <f t="shared" si="24"/>
        <v>0</v>
      </c>
    </row>
    <row r="292" spans="1:43" ht="15" customHeight="1" x14ac:dyDescent="0.25">
      <c r="A292" s="2" t="s">
        <v>413</v>
      </c>
      <c r="B292" s="2" t="s">
        <v>414</v>
      </c>
      <c r="C292" s="2">
        <v>2014</v>
      </c>
      <c r="D292" s="2">
        <v>1098.7</v>
      </c>
      <c r="E292" s="2">
        <v>570</v>
      </c>
      <c r="F292" s="2">
        <v>0</v>
      </c>
      <c r="G292" s="2" t="s">
        <v>598</v>
      </c>
      <c r="H292" s="2" t="s">
        <v>598</v>
      </c>
      <c r="I292" s="2">
        <v>2307.79</v>
      </c>
      <c r="J292" s="2">
        <v>0</v>
      </c>
      <c r="K292" s="2">
        <v>3.81</v>
      </c>
      <c r="L292" s="2" t="s">
        <v>598</v>
      </c>
      <c r="M292" s="2" t="s">
        <v>598</v>
      </c>
      <c r="N292" s="2" t="s">
        <v>598</v>
      </c>
      <c r="O292" s="2" t="s">
        <v>598</v>
      </c>
      <c r="P292" s="2">
        <v>290.56</v>
      </c>
      <c r="Q292" s="2">
        <v>219.76</v>
      </c>
      <c r="R292" s="2">
        <v>150.11000000000001</v>
      </c>
      <c r="S292" s="2">
        <v>370.57</v>
      </c>
      <c r="T292" s="2">
        <v>0</v>
      </c>
      <c r="U292" s="2" t="s">
        <v>598</v>
      </c>
      <c r="V292" s="2" t="s">
        <v>8</v>
      </c>
      <c r="W292" s="2" t="s">
        <v>598</v>
      </c>
      <c r="X292" s="2">
        <v>0.06</v>
      </c>
      <c r="Y292" s="2" t="s">
        <v>598</v>
      </c>
      <c r="Z292" s="2">
        <v>835.77</v>
      </c>
      <c r="AA292" s="2" t="s">
        <v>598</v>
      </c>
      <c r="AB292" s="2" t="s">
        <v>598</v>
      </c>
      <c r="AC292" s="2" t="s">
        <v>598</v>
      </c>
      <c r="AD292" s="2">
        <v>66</v>
      </c>
      <c r="AE292" s="2">
        <v>0</v>
      </c>
      <c r="AF292" s="2" t="s">
        <v>598</v>
      </c>
      <c r="AG292" s="2">
        <v>371.15</v>
      </c>
      <c r="AJ292" s="20">
        <f t="shared" si="20"/>
        <v>2307.79</v>
      </c>
      <c r="AK292" s="20"/>
      <c r="AL292" s="20">
        <f t="shared" si="21"/>
        <v>1098.7</v>
      </c>
      <c r="AM292" s="20">
        <f t="shared" si="22"/>
        <v>570</v>
      </c>
      <c r="AN292" s="92">
        <f t="shared" si="23"/>
        <v>0.72307272325471561</v>
      </c>
      <c r="AQ292" s="2">
        <f t="shared" si="24"/>
        <v>1936.6399999999999</v>
      </c>
    </row>
    <row r="293" spans="1:43" ht="15" customHeight="1" x14ac:dyDescent="0.25">
      <c r="A293" s="2" t="s">
        <v>415</v>
      </c>
      <c r="B293" s="2" t="s">
        <v>416</v>
      </c>
      <c r="C293" s="2">
        <v>2014</v>
      </c>
      <c r="D293" s="2" t="s">
        <v>598</v>
      </c>
      <c r="E293" s="2" t="s">
        <v>598</v>
      </c>
      <c r="F293" s="2" t="s">
        <v>598</v>
      </c>
      <c r="G293" s="2" t="s">
        <v>598</v>
      </c>
      <c r="H293" s="2" t="s">
        <v>598</v>
      </c>
      <c r="I293" s="2" t="s">
        <v>598</v>
      </c>
      <c r="J293" s="2" t="s">
        <v>598</v>
      </c>
      <c r="K293" s="2" t="s">
        <v>598</v>
      </c>
      <c r="L293" s="2" t="s">
        <v>598</v>
      </c>
      <c r="M293" s="2" t="s">
        <v>598</v>
      </c>
      <c r="N293" s="2" t="s">
        <v>598</v>
      </c>
      <c r="O293" s="2" t="s">
        <v>598</v>
      </c>
      <c r="P293" s="2" t="s">
        <v>598</v>
      </c>
      <c r="Q293" s="2" t="s">
        <v>598</v>
      </c>
      <c r="R293" s="2" t="s">
        <v>598</v>
      </c>
      <c r="S293" s="2" t="s">
        <v>598</v>
      </c>
      <c r="T293" s="2" t="s">
        <v>598</v>
      </c>
      <c r="U293" s="2" t="s">
        <v>598</v>
      </c>
      <c r="V293" s="2" t="s">
        <v>598</v>
      </c>
      <c r="W293" s="2" t="s">
        <v>598</v>
      </c>
      <c r="X293" s="2" t="s">
        <v>598</v>
      </c>
      <c r="Y293" s="2" t="s">
        <v>598</v>
      </c>
      <c r="Z293" s="2" t="s">
        <v>598</v>
      </c>
      <c r="AA293" s="2" t="s">
        <v>598</v>
      </c>
      <c r="AB293" s="2" t="s">
        <v>598</v>
      </c>
      <c r="AC293" s="2" t="s">
        <v>598</v>
      </c>
      <c r="AD293" s="2" t="s">
        <v>598</v>
      </c>
      <c r="AE293" s="2" t="s">
        <v>598</v>
      </c>
      <c r="AF293" s="2" t="s">
        <v>598</v>
      </c>
      <c r="AG293" s="2" t="s">
        <v>598</v>
      </c>
      <c r="AJ293" s="20">
        <f t="shared" si="20"/>
        <v>0</v>
      </c>
      <c r="AK293" s="20"/>
      <c r="AL293" s="20">
        <f t="shared" si="21"/>
        <v>0</v>
      </c>
      <c r="AM293" s="20" t="str">
        <f t="shared" si="22"/>
        <v/>
      </c>
      <c r="AN293" s="92" t="str">
        <f t="shared" si="23"/>
        <v/>
      </c>
      <c r="AQ293" s="2">
        <f t="shared" si="24"/>
        <v>0</v>
      </c>
    </row>
    <row r="294" spans="1:43" ht="15" customHeight="1" x14ac:dyDescent="0.25">
      <c r="A294" s="2" t="s">
        <v>415</v>
      </c>
      <c r="B294" s="2" t="s">
        <v>417</v>
      </c>
      <c r="C294" s="2">
        <v>2014</v>
      </c>
      <c r="D294" s="2" t="s">
        <v>598</v>
      </c>
      <c r="E294" s="2" t="s">
        <v>598</v>
      </c>
      <c r="F294" s="2" t="s">
        <v>598</v>
      </c>
      <c r="G294" s="2" t="s">
        <v>598</v>
      </c>
      <c r="H294" s="2" t="s">
        <v>598</v>
      </c>
      <c r="I294" s="2" t="s">
        <v>598</v>
      </c>
      <c r="J294" s="2" t="s">
        <v>598</v>
      </c>
      <c r="K294" s="2" t="s">
        <v>598</v>
      </c>
      <c r="L294" s="2" t="s">
        <v>598</v>
      </c>
      <c r="M294" s="2" t="s">
        <v>598</v>
      </c>
      <c r="N294" s="2" t="s">
        <v>598</v>
      </c>
      <c r="O294" s="2" t="s">
        <v>598</v>
      </c>
      <c r="P294" s="2" t="s">
        <v>598</v>
      </c>
      <c r="Q294" s="2" t="s">
        <v>598</v>
      </c>
      <c r="R294" s="2" t="s">
        <v>598</v>
      </c>
      <c r="S294" s="2" t="s">
        <v>598</v>
      </c>
      <c r="T294" s="2" t="s">
        <v>598</v>
      </c>
      <c r="U294" s="2" t="s">
        <v>598</v>
      </c>
      <c r="V294" s="2" t="s">
        <v>598</v>
      </c>
      <c r="W294" s="2" t="s">
        <v>598</v>
      </c>
      <c r="X294" s="2" t="s">
        <v>598</v>
      </c>
      <c r="Y294" s="2" t="s">
        <v>598</v>
      </c>
      <c r="Z294" s="2" t="s">
        <v>598</v>
      </c>
      <c r="AA294" s="2" t="s">
        <v>598</v>
      </c>
      <c r="AB294" s="2" t="s">
        <v>598</v>
      </c>
      <c r="AC294" s="2" t="s">
        <v>598</v>
      </c>
      <c r="AD294" s="2" t="s">
        <v>598</v>
      </c>
      <c r="AE294" s="2" t="s">
        <v>598</v>
      </c>
      <c r="AF294" s="2" t="s">
        <v>598</v>
      </c>
      <c r="AG294" s="2" t="s">
        <v>598</v>
      </c>
      <c r="AJ294" s="20">
        <f t="shared" si="20"/>
        <v>0</v>
      </c>
      <c r="AK294" s="20"/>
      <c r="AL294" s="20">
        <f t="shared" si="21"/>
        <v>0</v>
      </c>
      <c r="AM294" s="20" t="str">
        <f t="shared" si="22"/>
        <v/>
      </c>
      <c r="AN294" s="92" t="str">
        <f t="shared" si="23"/>
        <v/>
      </c>
      <c r="AQ294" s="2">
        <f t="shared" si="24"/>
        <v>0</v>
      </c>
    </row>
    <row r="295" spans="1:43" ht="15" customHeight="1" x14ac:dyDescent="0.25">
      <c r="A295" s="2" t="s">
        <v>415</v>
      </c>
      <c r="B295" s="2" t="s">
        <v>418</v>
      </c>
      <c r="C295" s="2">
        <v>2014</v>
      </c>
      <c r="D295" s="2" t="s">
        <v>598</v>
      </c>
      <c r="E295" s="2" t="s">
        <v>598</v>
      </c>
      <c r="F295" s="2" t="s">
        <v>598</v>
      </c>
      <c r="G295" s="2" t="s">
        <v>598</v>
      </c>
      <c r="H295" s="2" t="s">
        <v>598</v>
      </c>
      <c r="I295" s="2" t="s">
        <v>598</v>
      </c>
      <c r="J295" s="2" t="s">
        <v>598</v>
      </c>
      <c r="K295" s="2" t="s">
        <v>598</v>
      </c>
      <c r="L295" s="2" t="s">
        <v>598</v>
      </c>
      <c r="M295" s="2" t="s">
        <v>598</v>
      </c>
      <c r="N295" s="2" t="s">
        <v>598</v>
      </c>
      <c r="O295" s="2" t="s">
        <v>598</v>
      </c>
      <c r="P295" s="2" t="s">
        <v>598</v>
      </c>
      <c r="Q295" s="2" t="s">
        <v>598</v>
      </c>
      <c r="R295" s="2" t="s">
        <v>598</v>
      </c>
      <c r="S295" s="2" t="s">
        <v>598</v>
      </c>
      <c r="T295" s="2" t="s">
        <v>598</v>
      </c>
      <c r="U295" s="2" t="s">
        <v>598</v>
      </c>
      <c r="V295" s="2" t="s">
        <v>598</v>
      </c>
      <c r="W295" s="2" t="s">
        <v>598</v>
      </c>
      <c r="X295" s="2" t="s">
        <v>598</v>
      </c>
      <c r="Y295" s="2" t="s">
        <v>598</v>
      </c>
      <c r="Z295" s="2" t="s">
        <v>598</v>
      </c>
      <c r="AA295" s="2" t="s">
        <v>598</v>
      </c>
      <c r="AB295" s="2" t="s">
        <v>598</v>
      </c>
      <c r="AC295" s="2" t="s">
        <v>598</v>
      </c>
      <c r="AD295" s="2" t="s">
        <v>598</v>
      </c>
      <c r="AE295" s="2" t="s">
        <v>598</v>
      </c>
      <c r="AF295" s="2" t="s">
        <v>598</v>
      </c>
      <c r="AG295" s="2" t="s">
        <v>598</v>
      </c>
      <c r="AJ295" s="20">
        <f t="shared" si="20"/>
        <v>0</v>
      </c>
      <c r="AK295" s="20"/>
      <c r="AL295" s="20">
        <f t="shared" si="21"/>
        <v>0</v>
      </c>
      <c r="AM295" s="20" t="str">
        <f t="shared" si="22"/>
        <v/>
      </c>
      <c r="AN295" s="92" t="str">
        <f t="shared" si="23"/>
        <v/>
      </c>
      <c r="AQ295" s="2">
        <f t="shared" si="24"/>
        <v>0</v>
      </c>
    </row>
    <row r="296" spans="1:43" ht="15" customHeight="1" x14ac:dyDescent="0.25">
      <c r="A296" s="2" t="s">
        <v>415</v>
      </c>
      <c r="B296" s="2" t="s">
        <v>419</v>
      </c>
      <c r="C296" s="2">
        <v>2014</v>
      </c>
      <c r="D296" s="2">
        <v>121.886</v>
      </c>
      <c r="E296" s="2">
        <v>34.762</v>
      </c>
      <c r="F296" s="2" t="s">
        <v>598</v>
      </c>
      <c r="G296" s="2" t="s">
        <v>598</v>
      </c>
      <c r="H296" s="2" t="s">
        <v>598</v>
      </c>
      <c r="I296" s="2">
        <v>193.46100000000001</v>
      </c>
      <c r="J296" s="2" t="s">
        <v>598</v>
      </c>
      <c r="K296" s="2">
        <v>0.25900000000000001</v>
      </c>
      <c r="L296" s="2" t="s">
        <v>598</v>
      </c>
      <c r="M296" s="2" t="s">
        <v>598</v>
      </c>
      <c r="N296" s="2" t="s">
        <v>598</v>
      </c>
      <c r="O296" s="2" t="s">
        <v>598</v>
      </c>
      <c r="P296" s="2" t="s">
        <v>598</v>
      </c>
      <c r="Q296" s="2" t="s">
        <v>598</v>
      </c>
      <c r="R296" s="2" t="s">
        <v>598</v>
      </c>
      <c r="S296" s="2" t="s">
        <v>598</v>
      </c>
      <c r="T296" s="2" t="s">
        <v>598</v>
      </c>
      <c r="U296" s="2">
        <v>172.45099999999999</v>
      </c>
      <c r="V296" s="2" t="s">
        <v>598</v>
      </c>
      <c r="W296" s="2" t="s">
        <v>598</v>
      </c>
      <c r="X296" s="2" t="s">
        <v>598</v>
      </c>
      <c r="Y296" s="2" t="s">
        <v>598</v>
      </c>
      <c r="Z296" s="2" t="s">
        <v>598</v>
      </c>
      <c r="AA296" s="2" t="s">
        <v>598</v>
      </c>
      <c r="AB296" s="2" t="s">
        <v>598</v>
      </c>
      <c r="AC296" s="2" t="s">
        <v>598</v>
      </c>
      <c r="AD296" s="2" t="s">
        <v>598</v>
      </c>
      <c r="AE296" s="2" t="s">
        <v>598</v>
      </c>
      <c r="AF296" s="2" t="s">
        <v>598</v>
      </c>
      <c r="AG296" s="2">
        <v>20.751000000000001</v>
      </c>
      <c r="AJ296" s="20">
        <f t="shared" si="20"/>
        <v>193.46099999999998</v>
      </c>
      <c r="AK296" s="20"/>
      <c r="AL296" s="20">
        <f t="shared" si="21"/>
        <v>121.886</v>
      </c>
      <c r="AM296" s="20">
        <f t="shared" si="22"/>
        <v>34.762</v>
      </c>
      <c r="AN296" s="92">
        <f t="shared" si="23"/>
        <v>0.80971358568393637</v>
      </c>
      <c r="AQ296" s="2">
        <f t="shared" si="24"/>
        <v>172.70999999999998</v>
      </c>
    </row>
    <row r="297" spans="1:43" ht="15" customHeight="1" x14ac:dyDescent="0.25">
      <c r="A297" s="2" t="s">
        <v>420</v>
      </c>
      <c r="B297" s="2" t="s">
        <v>421</v>
      </c>
      <c r="C297" s="2">
        <v>2014</v>
      </c>
      <c r="D297" s="2" t="s">
        <v>598</v>
      </c>
      <c r="E297" s="2" t="s">
        <v>598</v>
      </c>
      <c r="F297" s="2" t="s">
        <v>598</v>
      </c>
      <c r="G297" s="2" t="s">
        <v>598</v>
      </c>
      <c r="H297" s="2" t="s">
        <v>598</v>
      </c>
      <c r="I297" s="2" t="s">
        <v>598</v>
      </c>
      <c r="J297" s="2" t="s">
        <v>598</v>
      </c>
      <c r="K297" s="2" t="s">
        <v>598</v>
      </c>
      <c r="L297" s="2" t="s">
        <v>598</v>
      </c>
      <c r="M297" s="2" t="s">
        <v>598</v>
      </c>
      <c r="N297" s="2" t="s">
        <v>598</v>
      </c>
      <c r="O297" s="2" t="s">
        <v>598</v>
      </c>
      <c r="P297" s="2" t="s">
        <v>598</v>
      </c>
      <c r="Q297" s="2" t="s">
        <v>598</v>
      </c>
      <c r="R297" s="2" t="s">
        <v>598</v>
      </c>
      <c r="S297" s="2" t="s">
        <v>598</v>
      </c>
      <c r="T297" s="2" t="s">
        <v>598</v>
      </c>
      <c r="U297" s="2" t="s">
        <v>598</v>
      </c>
      <c r="V297" s="2" t="s">
        <v>598</v>
      </c>
      <c r="W297" s="2" t="s">
        <v>598</v>
      </c>
      <c r="X297" s="2" t="s">
        <v>598</v>
      </c>
      <c r="Y297" s="2" t="s">
        <v>598</v>
      </c>
      <c r="Z297" s="2" t="s">
        <v>598</v>
      </c>
      <c r="AA297" s="2" t="s">
        <v>598</v>
      </c>
      <c r="AB297" s="2" t="s">
        <v>598</v>
      </c>
      <c r="AC297" s="2" t="s">
        <v>598</v>
      </c>
      <c r="AD297" s="2" t="s">
        <v>598</v>
      </c>
      <c r="AE297" s="2" t="s">
        <v>598</v>
      </c>
      <c r="AF297" s="2" t="s">
        <v>598</v>
      </c>
      <c r="AG297" s="2" t="s">
        <v>598</v>
      </c>
      <c r="AJ297" s="20">
        <f t="shared" si="20"/>
        <v>0</v>
      </c>
      <c r="AK297" s="20"/>
      <c r="AL297" s="20">
        <f t="shared" si="21"/>
        <v>0</v>
      </c>
      <c r="AM297" s="20" t="str">
        <f t="shared" si="22"/>
        <v/>
      </c>
      <c r="AN297" s="92" t="str">
        <f t="shared" si="23"/>
        <v/>
      </c>
      <c r="AQ297" s="2">
        <f t="shared" si="24"/>
        <v>0</v>
      </c>
    </row>
    <row r="298" spans="1:43" ht="15" customHeight="1" x14ac:dyDescent="0.25">
      <c r="A298" s="2" t="s">
        <v>422</v>
      </c>
      <c r="B298" s="2" t="s">
        <v>423</v>
      </c>
      <c r="C298" s="2">
        <v>2014</v>
      </c>
      <c r="D298" s="2">
        <v>146.613</v>
      </c>
      <c r="E298" s="2">
        <v>26.55</v>
      </c>
      <c r="F298" s="2" t="s">
        <v>598</v>
      </c>
      <c r="G298" s="2" t="s">
        <v>598</v>
      </c>
      <c r="H298" s="2" t="s">
        <v>598</v>
      </c>
      <c r="I298" s="2">
        <v>222.83</v>
      </c>
      <c r="J298" s="2" t="s">
        <v>598</v>
      </c>
      <c r="K298" s="2" t="s">
        <v>598</v>
      </c>
      <c r="L298" s="2" t="s">
        <v>598</v>
      </c>
      <c r="M298" s="2" t="s">
        <v>598</v>
      </c>
      <c r="N298" s="2" t="s">
        <v>598</v>
      </c>
      <c r="O298" s="2" t="s">
        <v>598</v>
      </c>
      <c r="P298" s="2" t="s">
        <v>598</v>
      </c>
      <c r="Q298" s="2" t="s">
        <v>598</v>
      </c>
      <c r="R298" s="2" t="s">
        <v>598</v>
      </c>
      <c r="S298" s="2" t="s">
        <v>598</v>
      </c>
      <c r="T298" s="2" t="s">
        <v>598</v>
      </c>
      <c r="U298" s="2" t="s">
        <v>598</v>
      </c>
      <c r="V298" s="2" t="s">
        <v>598</v>
      </c>
      <c r="W298" s="2" t="s">
        <v>598</v>
      </c>
      <c r="X298" s="2" t="s">
        <v>598</v>
      </c>
      <c r="Y298" s="2" t="s">
        <v>598</v>
      </c>
      <c r="Z298" s="2">
        <v>10.109</v>
      </c>
      <c r="AA298" s="2" t="s">
        <v>598</v>
      </c>
      <c r="AB298" s="2" t="s">
        <v>598</v>
      </c>
      <c r="AC298" s="2" t="s">
        <v>598</v>
      </c>
      <c r="AD298" s="2">
        <v>0.14799999999999999</v>
      </c>
      <c r="AE298" s="2">
        <v>191.154</v>
      </c>
      <c r="AF298" s="2" t="s">
        <v>598</v>
      </c>
      <c r="AG298" s="2">
        <v>21.419</v>
      </c>
      <c r="AJ298" s="20">
        <f t="shared" si="20"/>
        <v>222.83</v>
      </c>
      <c r="AK298" s="20"/>
      <c r="AL298" s="20">
        <f t="shared" si="21"/>
        <v>146.613</v>
      </c>
      <c r="AM298" s="20">
        <f t="shared" si="22"/>
        <v>26.55</v>
      </c>
      <c r="AN298" s="92">
        <f t="shared" si="23"/>
        <v>0.77710810932100705</v>
      </c>
      <c r="AQ298" s="2">
        <f t="shared" si="24"/>
        <v>201.411</v>
      </c>
    </row>
    <row r="299" spans="1:43" ht="15" customHeight="1" x14ac:dyDescent="0.25">
      <c r="A299" s="2" t="s">
        <v>422</v>
      </c>
      <c r="B299" s="2" t="s">
        <v>424</v>
      </c>
      <c r="C299" s="2">
        <v>2014</v>
      </c>
      <c r="D299" s="2" t="s">
        <v>598</v>
      </c>
      <c r="E299" s="2" t="s">
        <v>598</v>
      </c>
      <c r="F299" s="2" t="s">
        <v>598</v>
      </c>
      <c r="G299" s="2" t="s">
        <v>598</v>
      </c>
      <c r="H299" s="2" t="s">
        <v>598</v>
      </c>
      <c r="I299" s="2" t="s">
        <v>598</v>
      </c>
      <c r="J299" s="2" t="s">
        <v>598</v>
      </c>
      <c r="K299" s="2" t="s">
        <v>598</v>
      </c>
      <c r="L299" s="2" t="s">
        <v>598</v>
      </c>
      <c r="M299" s="2" t="s">
        <v>598</v>
      </c>
      <c r="N299" s="2" t="s">
        <v>598</v>
      </c>
      <c r="O299" s="2" t="s">
        <v>598</v>
      </c>
      <c r="P299" s="2" t="s">
        <v>598</v>
      </c>
      <c r="Q299" s="2" t="s">
        <v>598</v>
      </c>
      <c r="R299" s="2" t="s">
        <v>598</v>
      </c>
      <c r="S299" s="2" t="s">
        <v>598</v>
      </c>
      <c r="T299" s="2" t="s">
        <v>598</v>
      </c>
      <c r="U299" s="2" t="s">
        <v>598</v>
      </c>
      <c r="V299" s="2" t="s">
        <v>598</v>
      </c>
      <c r="W299" s="2" t="s">
        <v>598</v>
      </c>
      <c r="X299" s="2" t="s">
        <v>598</v>
      </c>
      <c r="Y299" s="2" t="s">
        <v>598</v>
      </c>
      <c r="Z299" s="2" t="s">
        <v>598</v>
      </c>
      <c r="AA299" s="2" t="s">
        <v>598</v>
      </c>
      <c r="AB299" s="2" t="s">
        <v>598</v>
      </c>
      <c r="AC299" s="2" t="s">
        <v>598</v>
      </c>
      <c r="AD299" s="2" t="s">
        <v>598</v>
      </c>
      <c r="AE299" s="2" t="s">
        <v>598</v>
      </c>
      <c r="AF299" s="2" t="s">
        <v>598</v>
      </c>
      <c r="AG299" s="2" t="s">
        <v>598</v>
      </c>
      <c r="AJ299" s="20">
        <f t="shared" si="20"/>
        <v>0</v>
      </c>
      <c r="AK299" s="20"/>
      <c r="AL299" s="20">
        <f t="shared" si="21"/>
        <v>0</v>
      </c>
      <c r="AM299" s="20" t="str">
        <f t="shared" si="22"/>
        <v/>
      </c>
      <c r="AN299" s="92" t="str">
        <f t="shared" si="23"/>
        <v/>
      </c>
      <c r="AQ299" s="2">
        <f t="shared" si="24"/>
        <v>0</v>
      </c>
    </row>
    <row r="300" spans="1:43" ht="15" customHeight="1" x14ac:dyDescent="0.25">
      <c r="A300" s="2" t="s">
        <v>425</v>
      </c>
      <c r="B300" s="2" t="s">
        <v>426</v>
      </c>
      <c r="C300" s="2">
        <v>2014</v>
      </c>
      <c r="D300" s="2" t="s">
        <v>598</v>
      </c>
      <c r="E300" s="2" t="s">
        <v>598</v>
      </c>
      <c r="F300" s="2" t="s">
        <v>598</v>
      </c>
      <c r="G300" s="2" t="s">
        <v>598</v>
      </c>
      <c r="H300" s="2" t="s">
        <v>598</v>
      </c>
      <c r="I300" s="2" t="s">
        <v>598</v>
      </c>
      <c r="J300" s="2" t="s">
        <v>598</v>
      </c>
      <c r="K300" s="2" t="s">
        <v>598</v>
      </c>
      <c r="L300" s="2" t="s">
        <v>598</v>
      </c>
      <c r="M300" s="2" t="s">
        <v>598</v>
      </c>
      <c r="N300" s="2" t="s">
        <v>598</v>
      </c>
      <c r="O300" s="2" t="s">
        <v>598</v>
      </c>
      <c r="P300" s="2" t="s">
        <v>598</v>
      </c>
      <c r="Q300" s="2" t="s">
        <v>598</v>
      </c>
      <c r="R300" s="2" t="s">
        <v>598</v>
      </c>
      <c r="S300" s="2" t="s">
        <v>598</v>
      </c>
      <c r="T300" s="2" t="s">
        <v>598</v>
      </c>
      <c r="U300" s="2" t="s">
        <v>598</v>
      </c>
      <c r="V300" s="2" t="s">
        <v>598</v>
      </c>
      <c r="W300" s="2" t="s">
        <v>598</v>
      </c>
      <c r="X300" s="2" t="s">
        <v>598</v>
      </c>
      <c r="Y300" s="2" t="s">
        <v>598</v>
      </c>
      <c r="Z300" s="2" t="s">
        <v>598</v>
      </c>
      <c r="AA300" s="2" t="s">
        <v>598</v>
      </c>
      <c r="AB300" s="2" t="s">
        <v>598</v>
      </c>
      <c r="AC300" s="2" t="s">
        <v>598</v>
      </c>
      <c r="AD300" s="2" t="s">
        <v>598</v>
      </c>
      <c r="AE300" s="2" t="s">
        <v>598</v>
      </c>
      <c r="AF300" s="2" t="s">
        <v>598</v>
      </c>
      <c r="AG300" s="2" t="s">
        <v>598</v>
      </c>
      <c r="AJ300" s="20">
        <f t="shared" si="20"/>
        <v>0</v>
      </c>
      <c r="AK300" s="20"/>
      <c r="AL300" s="20">
        <f t="shared" si="21"/>
        <v>0</v>
      </c>
      <c r="AM300" s="20" t="str">
        <f t="shared" si="22"/>
        <v/>
      </c>
      <c r="AN300" s="92" t="str">
        <f t="shared" si="23"/>
        <v/>
      </c>
      <c r="AQ300" s="2">
        <f t="shared" si="24"/>
        <v>0</v>
      </c>
    </row>
    <row r="301" spans="1:43" ht="15" customHeight="1" x14ac:dyDescent="0.25">
      <c r="A301" s="2" t="s">
        <v>425</v>
      </c>
      <c r="B301" s="2" t="s">
        <v>427</v>
      </c>
      <c r="C301" s="2">
        <v>2014</v>
      </c>
      <c r="D301" s="2">
        <v>108.2</v>
      </c>
      <c r="E301" s="2">
        <v>25.3</v>
      </c>
      <c r="F301" s="2" t="s">
        <v>598</v>
      </c>
      <c r="G301" s="2" t="s">
        <v>598</v>
      </c>
      <c r="H301" s="2" t="s">
        <v>598</v>
      </c>
      <c r="I301" s="2">
        <v>152.38999999999999</v>
      </c>
      <c r="J301" s="2" t="s">
        <v>598</v>
      </c>
      <c r="K301" s="2">
        <v>0.17</v>
      </c>
      <c r="L301" s="2" t="s">
        <v>598</v>
      </c>
      <c r="M301" s="2" t="s">
        <v>598</v>
      </c>
      <c r="N301" s="2" t="s">
        <v>598</v>
      </c>
      <c r="O301" s="2">
        <v>0.4</v>
      </c>
      <c r="P301" s="2">
        <v>4.33</v>
      </c>
      <c r="Q301" s="2" t="s">
        <v>598</v>
      </c>
      <c r="R301" s="2">
        <v>0.63</v>
      </c>
      <c r="S301" s="2" t="s">
        <v>598</v>
      </c>
      <c r="T301" s="2" t="s">
        <v>598</v>
      </c>
      <c r="U301" s="2">
        <v>0.16</v>
      </c>
      <c r="V301" s="2" t="s">
        <v>8</v>
      </c>
      <c r="W301" s="2" t="s">
        <v>598</v>
      </c>
      <c r="X301" s="2" t="s">
        <v>598</v>
      </c>
      <c r="Y301" s="2" t="s">
        <v>598</v>
      </c>
      <c r="Z301" s="2">
        <v>146.69999999999999</v>
      </c>
      <c r="AA301" s="2" t="s">
        <v>598</v>
      </c>
      <c r="AB301" s="2">
        <v>0</v>
      </c>
      <c r="AC301" s="2" t="s">
        <v>598</v>
      </c>
      <c r="AD301" s="2" t="s">
        <v>598</v>
      </c>
      <c r="AE301" s="2" t="s">
        <v>598</v>
      </c>
      <c r="AF301" s="2" t="s">
        <v>598</v>
      </c>
      <c r="AG301" s="2" t="s">
        <v>598</v>
      </c>
      <c r="AJ301" s="20">
        <f t="shared" si="20"/>
        <v>152.38999999999999</v>
      </c>
      <c r="AK301" s="20"/>
      <c r="AL301" s="20">
        <f t="shared" si="21"/>
        <v>108.2</v>
      </c>
      <c r="AM301" s="20">
        <f t="shared" si="22"/>
        <v>25.3</v>
      </c>
      <c r="AN301" s="92">
        <f t="shared" si="23"/>
        <v>0.87604173502198313</v>
      </c>
      <c r="AQ301" s="2">
        <f t="shared" si="24"/>
        <v>152.38999999999999</v>
      </c>
    </row>
    <row r="302" spans="1:43" ht="15" customHeight="1" x14ac:dyDescent="0.25">
      <c r="A302" s="2" t="s">
        <v>425</v>
      </c>
      <c r="B302" s="2" t="s">
        <v>428</v>
      </c>
      <c r="C302" s="2">
        <v>2014</v>
      </c>
      <c r="D302" s="2" t="s">
        <v>598</v>
      </c>
      <c r="E302" s="2" t="s">
        <v>598</v>
      </c>
      <c r="F302" s="2" t="s">
        <v>598</v>
      </c>
      <c r="G302" s="2" t="s">
        <v>598</v>
      </c>
      <c r="H302" s="2" t="s">
        <v>598</v>
      </c>
      <c r="I302" s="2" t="s">
        <v>598</v>
      </c>
      <c r="J302" s="2" t="s">
        <v>598</v>
      </c>
      <c r="K302" s="2" t="s">
        <v>598</v>
      </c>
      <c r="L302" s="2" t="s">
        <v>598</v>
      </c>
      <c r="M302" s="2" t="s">
        <v>598</v>
      </c>
      <c r="N302" s="2" t="s">
        <v>598</v>
      </c>
      <c r="O302" s="2" t="s">
        <v>598</v>
      </c>
      <c r="P302" s="2" t="s">
        <v>598</v>
      </c>
      <c r="Q302" s="2" t="s">
        <v>598</v>
      </c>
      <c r="R302" s="2" t="s">
        <v>598</v>
      </c>
      <c r="S302" s="2" t="s">
        <v>598</v>
      </c>
      <c r="T302" s="2" t="s">
        <v>598</v>
      </c>
      <c r="U302" s="2" t="s">
        <v>598</v>
      </c>
      <c r="V302" s="2" t="s">
        <v>598</v>
      </c>
      <c r="W302" s="2" t="s">
        <v>598</v>
      </c>
      <c r="X302" s="2" t="s">
        <v>598</v>
      </c>
      <c r="Y302" s="2" t="s">
        <v>598</v>
      </c>
      <c r="Z302" s="2" t="s">
        <v>598</v>
      </c>
      <c r="AA302" s="2" t="s">
        <v>598</v>
      </c>
      <c r="AB302" s="2" t="s">
        <v>598</v>
      </c>
      <c r="AC302" s="2" t="s">
        <v>598</v>
      </c>
      <c r="AD302" s="2" t="s">
        <v>598</v>
      </c>
      <c r="AE302" s="2" t="s">
        <v>598</v>
      </c>
      <c r="AF302" s="2" t="s">
        <v>598</v>
      </c>
      <c r="AG302" s="2" t="s">
        <v>598</v>
      </c>
      <c r="AJ302" s="20">
        <f t="shared" si="20"/>
        <v>0</v>
      </c>
      <c r="AK302" s="20"/>
      <c r="AL302" s="20">
        <f t="shared" si="21"/>
        <v>0</v>
      </c>
      <c r="AM302" s="20" t="str">
        <f t="shared" si="22"/>
        <v/>
      </c>
      <c r="AN302" s="92" t="str">
        <f t="shared" si="23"/>
        <v/>
      </c>
      <c r="AQ302" s="2">
        <f t="shared" si="24"/>
        <v>0</v>
      </c>
    </row>
    <row r="303" spans="1:43" ht="15" customHeight="1" x14ac:dyDescent="0.25">
      <c r="A303" s="2" t="s">
        <v>425</v>
      </c>
      <c r="B303" s="2" t="s">
        <v>429</v>
      </c>
      <c r="C303" s="2">
        <v>2014</v>
      </c>
      <c r="D303" s="2">
        <v>774.7</v>
      </c>
      <c r="E303" s="2">
        <v>199.1</v>
      </c>
      <c r="F303" s="2">
        <v>28.9</v>
      </c>
      <c r="G303" s="2" t="s">
        <v>635</v>
      </c>
      <c r="H303" s="2">
        <v>114.4</v>
      </c>
      <c r="I303" s="2">
        <v>1468.614</v>
      </c>
      <c r="J303" s="2">
        <v>127.2</v>
      </c>
      <c r="K303" s="2">
        <v>9.8000000000000007</v>
      </c>
      <c r="L303" s="2" t="s">
        <v>598</v>
      </c>
      <c r="M303" s="2">
        <v>31.6</v>
      </c>
      <c r="N303" s="2" t="s">
        <v>598</v>
      </c>
      <c r="O303" s="2">
        <v>92.5</v>
      </c>
      <c r="P303" s="2">
        <v>43.6</v>
      </c>
      <c r="Q303" s="2">
        <v>20.2</v>
      </c>
      <c r="R303" s="2">
        <v>0.114</v>
      </c>
      <c r="S303" s="2" t="s">
        <v>598</v>
      </c>
      <c r="T303" s="2" t="s">
        <v>598</v>
      </c>
      <c r="U303" s="2">
        <v>44.3</v>
      </c>
      <c r="V303" s="2" t="s">
        <v>8</v>
      </c>
      <c r="W303" s="2" t="s">
        <v>598</v>
      </c>
      <c r="X303" s="2" t="s">
        <v>598</v>
      </c>
      <c r="Y303" s="2" t="s">
        <v>598</v>
      </c>
      <c r="Z303" s="2">
        <v>285.5</v>
      </c>
      <c r="AA303" s="2">
        <v>0</v>
      </c>
      <c r="AB303" s="2">
        <v>0</v>
      </c>
      <c r="AC303" s="2">
        <v>0</v>
      </c>
      <c r="AD303" s="2" t="s">
        <v>598</v>
      </c>
      <c r="AE303" s="2">
        <v>555.4</v>
      </c>
      <c r="AF303" s="2" t="s">
        <v>598</v>
      </c>
      <c r="AG303" s="2">
        <v>258.39999999999998</v>
      </c>
      <c r="AJ303" s="20">
        <f t="shared" si="20"/>
        <v>1468.614</v>
      </c>
      <c r="AK303" s="20"/>
      <c r="AL303" s="20">
        <f t="shared" si="21"/>
        <v>774.7</v>
      </c>
      <c r="AM303" s="20">
        <f t="shared" si="22"/>
        <v>199.1</v>
      </c>
      <c r="AN303" s="92">
        <f t="shared" si="23"/>
        <v>0.66307416380342288</v>
      </c>
      <c r="AQ303" s="2">
        <f t="shared" si="24"/>
        <v>1210.2139999999999</v>
      </c>
    </row>
    <row r="304" spans="1:43" ht="15" customHeight="1" x14ac:dyDescent="0.25">
      <c r="A304" s="2" t="s">
        <v>425</v>
      </c>
      <c r="B304" s="2" t="s">
        <v>430</v>
      </c>
      <c r="C304" s="2">
        <v>2014</v>
      </c>
      <c r="D304" s="2" t="s">
        <v>598</v>
      </c>
      <c r="E304" s="2" t="s">
        <v>598</v>
      </c>
      <c r="F304" s="2" t="s">
        <v>598</v>
      </c>
      <c r="G304" s="2" t="s">
        <v>598</v>
      </c>
      <c r="H304" s="2" t="s">
        <v>598</v>
      </c>
      <c r="I304" s="2" t="s">
        <v>598</v>
      </c>
      <c r="J304" s="2" t="s">
        <v>598</v>
      </c>
      <c r="K304" s="2" t="s">
        <v>598</v>
      </c>
      <c r="L304" s="2" t="s">
        <v>598</v>
      </c>
      <c r="M304" s="2" t="s">
        <v>598</v>
      </c>
      <c r="N304" s="2" t="s">
        <v>598</v>
      </c>
      <c r="O304" s="2" t="s">
        <v>598</v>
      </c>
      <c r="P304" s="2" t="s">
        <v>598</v>
      </c>
      <c r="Q304" s="2" t="s">
        <v>598</v>
      </c>
      <c r="R304" s="2" t="s">
        <v>598</v>
      </c>
      <c r="S304" s="2" t="s">
        <v>598</v>
      </c>
      <c r="T304" s="2" t="s">
        <v>598</v>
      </c>
      <c r="U304" s="2" t="s">
        <v>598</v>
      </c>
      <c r="V304" s="2" t="s">
        <v>598</v>
      </c>
      <c r="W304" s="2" t="s">
        <v>598</v>
      </c>
      <c r="X304" s="2" t="s">
        <v>598</v>
      </c>
      <c r="Y304" s="2" t="s">
        <v>598</v>
      </c>
      <c r="Z304" s="2" t="s">
        <v>598</v>
      </c>
      <c r="AA304" s="2" t="s">
        <v>598</v>
      </c>
      <c r="AB304" s="2" t="s">
        <v>598</v>
      </c>
      <c r="AC304" s="2" t="s">
        <v>598</v>
      </c>
      <c r="AD304" s="2" t="s">
        <v>598</v>
      </c>
      <c r="AE304" s="2" t="s">
        <v>598</v>
      </c>
      <c r="AF304" s="2" t="s">
        <v>598</v>
      </c>
      <c r="AG304" s="2" t="s">
        <v>598</v>
      </c>
      <c r="AJ304" s="20">
        <f t="shared" si="20"/>
        <v>0</v>
      </c>
      <c r="AK304" s="20"/>
      <c r="AL304" s="20">
        <f t="shared" si="21"/>
        <v>0</v>
      </c>
      <c r="AM304" s="20" t="str">
        <f t="shared" si="22"/>
        <v/>
      </c>
      <c r="AN304" s="92" t="str">
        <f t="shared" si="23"/>
        <v/>
      </c>
      <c r="AQ304" s="2">
        <f t="shared" si="24"/>
        <v>0</v>
      </c>
    </row>
    <row r="305" spans="1:43" ht="15" customHeight="1" x14ac:dyDescent="0.25">
      <c r="A305" s="2" t="s">
        <v>425</v>
      </c>
      <c r="B305" s="2" t="s">
        <v>431</v>
      </c>
      <c r="C305" s="2">
        <v>2014</v>
      </c>
      <c r="D305" s="2" t="s">
        <v>598</v>
      </c>
      <c r="E305" s="2" t="s">
        <v>598</v>
      </c>
      <c r="F305" s="2" t="s">
        <v>598</v>
      </c>
      <c r="G305" s="2" t="s">
        <v>598</v>
      </c>
      <c r="H305" s="2" t="s">
        <v>598</v>
      </c>
      <c r="I305" s="2" t="s">
        <v>598</v>
      </c>
      <c r="J305" s="2" t="s">
        <v>598</v>
      </c>
      <c r="K305" s="2" t="s">
        <v>598</v>
      </c>
      <c r="L305" s="2" t="s">
        <v>598</v>
      </c>
      <c r="M305" s="2" t="s">
        <v>598</v>
      </c>
      <c r="N305" s="2" t="s">
        <v>598</v>
      </c>
      <c r="O305" s="2" t="s">
        <v>598</v>
      </c>
      <c r="P305" s="2" t="s">
        <v>598</v>
      </c>
      <c r="Q305" s="2" t="s">
        <v>598</v>
      </c>
      <c r="R305" s="2" t="s">
        <v>598</v>
      </c>
      <c r="S305" s="2" t="s">
        <v>598</v>
      </c>
      <c r="T305" s="2" t="s">
        <v>598</v>
      </c>
      <c r="U305" s="2" t="s">
        <v>598</v>
      </c>
      <c r="V305" s="2" t="s">
        <v>598</v>
      </c>
      <c r="W305" s="2" t="s">
        <v>598</v>
      </c>
      <c r="X305" s="2" t="s">
        <v>598</v>
      </c>
      <c r="Y305" s="2" t="s">
        <v>598</v>
      </c>
      <c r="Z305" s="2" t="s">
        <v>598</v>
      </c>
      <c r="AA305" s="2" t="s">
        <v>598</v>
      </c>
      <c r="AB305" s="2" t="s">
        <v>598</v>
      </c>
      <c r="AC305" s="2" t="s">
        <v>598</v>
      </c>
      <c r="AD305" s="2" t="s">
        <v>598</v>
      </c>
      <c r="AE305" s="2" t="s">
        <v>598</v>
      </c>
      <c r="AF305" s="2" t="s">
        <v>598</v>
      </c>
      <c r="AG305" s="2" t="s">
        <v>598</v>
      </c>
      <c r="AJ305" s="20">
        <f t="shared" si="20"/>
        <v>0</v>
      </c>
      <c r="AK305" s="20"/>
      <c r="AL305" s="20">
        <f t="shared" si="21"/>
        <v>0</v>
      </c>
      <c r="AM305" s="20" t="str">
        <f t="shared" si="22"/>
        <v/>
      </c>
      <c r="AN305" s="92" t="str">
        <f t="shared" si="23"/>
        <v/>
      </c>
      <c r="AQ305" s="2">
        <f t="shared" si="24"/>
        <v>0</v>
      </c>
    </row>
    <row r="306" spans="1:43"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T306" s="2" t="s">
        <v>599</v>
      </c>
      <c r="U306" s="2" t="s">
        <v>599</v>
      </c>
      <c r="V306" s="2" t="s">
        <v>599</v>
      </c>
      <c r="W306" s="2" t="s">
        <v>599</v>
      </c>
      <c r="X306" s="2" t="s">
        <v>599</v>
      </c>
      <c r="Y306" s="2" t="s">
        <v>599</v>
      </c>
      <c r="Z306" s="2" t="s">
        <v>599</v>
      </c>
      <c r="AA306" s="2" t="s">
        <v>599</v>
      </c>
      <c r="AB306" s="2" t="s">
        <v>599</v>
      </c>
      <c r="AC306" s="2" t="s">
        <v>599</v>
      </c>
      <c r="AD306" s="2" t="s">
        <v>599</v>
      </c>
      <c r="AE306" s="2" t="s">
        <v>599</v>
      </c>
      <c r="AF306" s="2" t="s">
        <v>599</v>
      </c>
      <c r="AG306" s="2" t="s">
        <v>599</v>
      </c>
      <c r="AJ306" s="20">
        <f t="shared" si="20"/>
        <v>0</v>
      </c>
      <c r="AK306" s="20"/>
      <c r="AL306" s="20">
        <f t="shared" si="21"/>
        <v>0</v>
      </c>
      <c r="AM306" s="20" t="str">
        <f t="shared" si="22"/>
        <v/>
      </c>
      <c r="AN306" s="92" t="str">
        <f t="shared" si="23"/>
        <v/>
      </c>
      <c r="AQ306" s="2">
        <f t="shared" si="24"/>
        <v>0</v>
      </c>
    </row>
    <row r="307" spans="1:43"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T307" s="2" t="s">
        <v>599</v>
      </c>
      <c r="U307" s="2" t="s">
        <v>599</v>
      </c>
      <c r="V307" s="2" t="s">
        <v>599</v>
      </c>
      <c r="W307" s="2" t="s">
        <v>599</v>
      </c>
      <c r="X307" s="2" t="s">
        <v>599</v>
      </c>
      <c r="Y307" s="2" t="s">
        <v>599</v>
      </c>
      <c r="Z307" s="2" t="s">
        <v>599</v>
      </c>
      <c r="AA307" s="2" t="s">
        <v>599</v>
      </c>
      <c r="AB307" s="2" t="s">
        <v>599</v>
      </c>
      <c r="AC307" s="2" t="s">
        <v>599</v>
      </c>
      <c r="AD307" s="2" t="s">
        <v>599</v>
      </c>
      <c r="AE307" s="2" t="s">
        <v>599</v>
      </c>
      <c r="AF307" s="2" t="s">
        <v>599</v>
      </c>
      <c r="AG307" s="2" t="s">
        <v>599</v>
      </c>
      <c r="AJ307" s="20">
        <f t="shared" si="20"/>
        <v>0</v>
      </c>
      <c r="AK307" s="20"/>
      <c r="AL307" s="20">
        <f t="shared" si="21"/>
        <v>0</v>
      </c>
      <c r="AM307" s="20" t="str">
        <f t="shared" si="22"/>
        <v/>
      </c>
      <c r="AN307" s="92" t="str">
        <f t="shared" si="23"/>
        <v/>
      </c>
      <c r="AQ307" s="2">
        <f t="shared" si="24"/>
        <v>0</v>
      </c>
    </row>
    <row r="308" spans="1:43" ht="15" customHeight="1" x14ac:dyDescent="0.25">
      <c r="A308" s="2" t="s">
        <v>432</v>
      </c>
      <c r="B308" s="2" t="s">
        <v>435</v>
      </c>
      <c r="C308" s="2">
        <v>2014</v>
      </c>
      <c r="D308" s="2" t="s">
        <v>598</v>
      </c>
      <c r="E308" s="2" t="s">
        <v>598</v>
      </c>
      <c r="F308" s="2" t="s">
        <v>598</v>
      </c>
      <c r="G308" s="2" t="s">
        <v>598</v>
      </c>
      <c r="H308" s="2" t="s">
        <v>598</v>
      </c>
      <c r="I308" s="2" t="s">
        <v>598</v>
      </c>
      <c r="J308" s="2" t="s">
        <v>598</v>
      </c>
      <c r="K308" s="2" t="s">
        <v>598</v>
      </c>
      <c r="L308" s="2" t="s">
        <v>598</v>
      </c>
      <c r="M308" s="2" t="s">
        <v>598</v>
      </c>
      <c r="N308" s="2" t="s">
        <v>598</v>
      </c>
      <c r="O308" s="2" t="s">
        <v>598</v>
      </c>
      <c r="P308" s="2" t="s">
        <v>598</v>
      </c>
      <c r="Q308" s="2" t="s">
        <v>598</v>
      </c>
      <c r="R308" s="2" t="s">
        <v>598</v>
      </c>
      <c r="S308" s="2" t="s">
        <v>598</v>
      </c>
      <c r="T308" s="2" t="s">
        <v>598</v>
      </c>
      <c r="U308" s="2" t="s">
        <v>598</v>
      </c>
      <c r="V308" s="2" t="s">
        <v>598</v>
      </c>
      <c r="W308" s="2" t="s">
        <v>598</v>
      </c>
      <c r="X308" s="2" t="s">
        <v>598</v>
      </c>
      <c r="Y308" s="2" t="s">
        <v>598</v>
      </c>
      <c r="Z308" s="2" t="s">
        <v>598</v>
      </c>
      <c r="AA308" s="2" t="s">
        <v>598</v>
      </c>
      <c r="AB308" s="2" t="s">
        <v>598</v>
      </c>
      <c r="AC308" s="2" t="s">
        <v>598</v>
      </c>
      <c r="AD308" s="2" t="s">
        <v>598</v>
      </c>
      <c r="AE308" s="2" t="s">
        <v>598</v>
      </c>
      <c r="AF308" s="2" t="s">
        <v>598</v>
      </c>
      <c r="AG308" s="2" t="s">
        <v>598</v>
      </c>
      <c r="AJ308" s="20">
        <f t="shared" si="20"/>
        <v>0</v>
      </c>
      <c r="AK308" s="20"/>
      <c r="AL308" s="20">
        <f t="shared" si="21"/>
        <v>0</v>
      </c>
      <c r="AM308" s="20" t="str">
        <f t="shared" si="22"/>
        <v/>
      </c>
      <c r="AN308" s="92" t="str">
        <f t="shared" si="23"/>
        <v/>
      </c>
      <c r="AQ308" s="2">
        <f t="shared" si="24"/>
        <v>0</v>
      </c>
    </row>
    <row r="309" spans="1:43" ht="15" customHeight="1" x14ac:dyDescent="0.25">
      <c r="A309" s="2" t="s">
        <v>436</v>
      </c>
      <c r="B309" s="2" t="s">
        <v>437</v>
      </c>
      <c r="C309" s="2">
        <v>2014</v>
      </c>
      <c r="D309" s="2">
        <v>55.27</v>
      </c>
      <c r="E309" s="2">
        <v>7.44</v>
      </c>
      <c r="F309" s="2" t="s">
        <v>598</v>
      </c>
      <c r="G309" s="2" t="s">
        <v>598</v>
      </c>
      <c r="H309" s="2" t="s">
        <v>598</v>
      </c>
      <c r="I309" s="2">
        <v>70.099999999999994</v>
      </c>
      <c r="J309" s="2" t="s">
        <v>598</v>
      </c>
      <c r="K309" s="2" t="s">
        <v>598</v>
      </c>
      <c r="L309" s="2" t="s">
        <v>598</v>
      </c>
      <c r="M309" s="2" t="s">
        <v>598</v>
      </c>
      <c r="N309" s="2" t="s">
        <v>598</v>
      </c>
      <c r="O309" s="2" t="s">
        <v>598</v>
      </c>
      <c r="P309" s="2">
        <v>2.2000000000000002</v>
      </c>
      <c r="Q309" s="2" t="s">
        <v>598</v>
      </c>
      <c r="R309" s="2" t="s">
        <v>598</v>
      </c>
      <c r="S309" s="2" t="s">
        <v>598</v>
      </c>
      <c r="T309" s="2" t="s">
        <v>598</v>
      </c>
      <c r="U309" s="2" t="s">
        <v>598</v>
      </c>
      <c r="V309" s="2" t="s">
        <v>8</v>
      </c>
      <c r="W309" s="2" t="s">
        <v>598</v>
      </c>
      <c r="X309" s="2" t="s">
        <v>598</v>
      </c>
      <c r="Y309" s="2" t="s">
        <v>598</v>
      </c>
      <c r="Z309" s="2">
        <v>12.4</v>
      </c>
      <c r="AA309" s="2" t="s">
        <v>598</v>
      </c>
      <c r="AB309" s="2" t="s">
        <v>598</v>
      </c>
      <c r="AC309" s="2">
        <v>24.2</v>
      </c>
      <c r="AD309" s="2" t="s">
        <v>598</v>
      </c>
      <c r="AE309" s="2">
        <v>31.3</v>
      </c>
      <c r="AF309" s="2" t="s">
        <v>598</v>
      </c>
      <c r="AG309" s="2" t="s">
        <v>598</v>
      </c>
      <c r="AJ309" s="20">
        <f t="shared" si="20"/>
        <v>70.099999999999994</v>
      </c>
      <c r="AK309" s="20"/>
      <c r="AL309" s="20">
        <f t="shared" si="21"/>
        <v>55.27</v>
      </c>
      <c r="AM309" s="20">
        <f t="shared" si="22"/>
        <v>7.44</v>
      </c>
      <c r="AN309" s="92">
        <f t="shared" si="23"/>
        <v>0.89457917261055642</v>
      </c>
      <c r="AQ309" s="2">
        <f t="shared" si="24"/>
        <v>70.099999999999994</v>
      </c>
    </row>
    <row r="310" spans="1:43" ht="15" customHeight="1" x14ac:dyDescent="0.25">
      <c r="A310" s="2" t="s">
        <v>438</v>
      </c>
      <c r="B310" s="2" t="s">
        <v>439</v>
      </c>
      <c r="C310" s="2">
        <v>2014</v>
      </c>
      <c r="D310" s="2" t="s">
        <v>598</v>
      </c>
      <c r="E310" s="2" t="s">
        <v>598</v>
      </c>
      <c r="F310" s="2" t="s">
        <v>598</v>
      </c>
      <c r="G310" s="2" t="s">
        <v>598</v>
      </c>
      <c r="H310" s="2" t="s">
        <v>598</v>
      </c>
      <c r="I310" s="2" t="s">
        <v>598</v>
      </c>
      <c r="J310" s="2" t="s">
        <v>598</v>
      </c>
      <c r="K310" s="2" t="s">
        <v>598</v>
      </c>
      <c r="L310" s="2" t="s">
        <v>598</v>
      </c>
      <c r="M310" s="2" t="s">
        <v>598</v>
      </c>
      <c r="N310" s="2" t="s">
        <v>598</v>
      </c>
      <c r="O310" s="2" t="s">
        <v>598</v>
      </c>
      <c r="P310" s="2" t="s">
        <v>598</v>
      </c>
      <c r="Q310" s="2" t="s">
        <v>598</v>
      </c>
      <c r="R310" s="2" t="s">
        <v>598</v>
      </c>
      <c r="S310" s="2" t="s">
        <v>598</v>
      </c>
      <c r="T310" s="2" t="s">
        <v>598</v>
      </c>
      <c r="U310" s="2" t="s">
        <v>598</v>
      </c>
      <c r="V310" s="2" t="s">
        <v>598</v>
      </c>
      <c r="W310" s="2" t="s">
        <v>598</v>
      </c>
      <c r="X310" s="2" t="s">
        <v>598</v>
      </c>
      <c r="Y310" s="2" t="s">
        <v>598</v>
      </c>
      <c r="Z310" s="2" t="s">
        <v>598</v>
      </c>
      <c r="AA310" s="2" t="s">
        <v>598</v>
      </c>
      <c r="AB310" s="2" t="s">
        <v>598</v>
      </c>
      <c r="AC310" s="2" t="s">
        <v>598</v>
      </c>
      <c r="AD310" s="2" t="s">
        <v>598</v>
      </c>
      <c r="AE310" s="2" t="s">
        <v>598</v>
      </c>
      <c r="AF310" s="2" t="s">
        <v>598</v>
      </c>
      <c r="AG310" s="2" t="s">
        <v>598</v>
      </c>
      <c r="AJ310" s="20">
        <f t="shared" si="20"/>
        <v>0</v>
      </c>
      <c r="AK310" s="20"/>
      <c r="AL310" s="20">
        <f t="shared" si="21"/>
        <v>0</v>
      </c>
      <c r="AM310" s="20" t="str">
        <f t="shared" si="22"/>
        <v/>
      </c>
      <c r="AN310" s="92" t="str">
        <f t="shared" si="23"/>
        <v/>
      </c>
      <c r="AQ310" s="2">
        <f t="shared" si="24"/>
        <v>0</v>
      </c>
    </row>
    <row r="311" spans="1:43" ht="15" customHeight="1" x14ac:dyDescent="0.25">
      <c r="A311" s="2" t="s">
        <v>438</v>
      </c>
      <c r="B311" s="2" t="s">
        <v>440</v>
      </c>
      <c r="C311" s="2">
        <v>2014</v>
      </c>
      <c r="D311" s="2" t="s">
        <v>598</v>
      </c>
      <c r="E311" s="2" t="s">
        <v>598</v>
      </c>
      <c r="F311" s="2" t="s">
        <v>598</v>
      </c>
      <c r="G311" s="2" t="s">
        <v>598</v>
      </c>
      <c r="H311" s="2" t="s">
        <v>598</v>
      </c>
      <c r="I311" s="2" t="s">
        <v>598</v>
      </c>
      <c r="J311" s="2" t="s">
        <v>598</v>
      </c>
      <c r="K311" s="2" t="s">
        <v>598</v>
      </c>
      <c r="L311" s="2" t="s">
        <v>598</v>
      </c>
      <c r="M311" s="2" t="s">
        <v>598</v>
      </c>
      <c r="N311" s="2" t="s">
        <v>598</v>
      </c>
      <c r="O311" s="2" t="s">
        <v>598</v>
      </c>
      <c r="P311" s="2" t="s">
        <v>598</v>
      </c>
      <c r="Q311" s="2" t="s">
        <v>598</v>
      </c>
      <c r="R311" s="2" t="s">
        <v>598</v>
      </c>
      <c r="S311" s="2" t="s">
        <v>598</v>
      </c>
      <c r="T311" s="2" t="s">
        <v>598</v>
      </c>
      <c r="U311" s="2" t="s">
        <v>598</v>
      </c>
      <c r="V311" s="2" t="s">
        <v>598</v>
      </c>
      <c r="W311" s="2" t="s">
        <v>598</v>
      </c>
      <c r="X311" s="2" t="s">
        <v>598</v>
      </c>
      <c r="Y311" s="2" t="s">
        <v>598</v>
      </c>
      <c r="Z311" s="2" t="s">
        <v>598</v>
      </c>
      <c r="AA311" s="2" t="s">
        <v>598</v>
      </c>
      <c r="AB311" s="2" t="s">
        <v>598</v>
      </c>
      <c r="AC311" s="2" t="s">
        <v>598</v>
      </c>
      <c r="AD311" s="2" t="s">
        <v>598</v>
      </c>
      <c r="AE311" s="2" t="s">
        <v>598</v>
      </c>
      <c r="AF311" s="2" t="s">
        <v>598</v>
      </c>
      <c r="AG311" s="2" t="s">
        <v>598</v>
      </c>
      <c r="AJ311" s="20">
        <f t="shared" si="20"/>
        <v>0</v>
      </c>
      <c r="AK311" s="20"/>
      <c r="AL311" s="20">
        <f t="shared" si="21"/>
        <v>0</v>
      </c>
      <c r="AM311" s="20" t="str">
        <f t="shared" si="22"/>
        <v/>
      </c>
      <c r="AN311" s="92" t="str">
        <f t="shared" si="23"/>
        <v/>
      </c>
      <c r="AQ311" s="2">
        <f t="shared" si="24"/>
        <v>0</v>
      </c>
    </row>
    <row r="312" spans="1:43"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T312" s="2" t="s">
        <v>599</v>
      </c>
      <c r="U312" s="2" t="s">
        <v>599</v>
      </c>
      <c r="V312" s="2" t="s">
        <v>599</v>
      </c>
      <c r="W312" s="2" t="s">
        <v>599</v>
      </c>
      <c r="X312" s="2" t="s">
        <v>599</v>
      </c>
      <c r="Y312" s="2" t="s">
        <v>599</v>
      </c>
      <c r="Z312" s="2" t="s">
        <v>599</v>
      </c>
      <c r="AA312" s="2" t="s">
        <v>599</v>
      </c>
      <c r="AB312" s="2" t="s">
        <v>599</v>
      </c>
      <c r="AC312" s="2" t="s">
        <v>599</v>
      </c>
      <c r="AD312" s="2" t="s">
        <v>599</v>
      </c>
      <c r="AE312" s="2" t="s">
        <v>599</v>
      </c>
      <c r="AF312" s="2" t="s">
        <v>599</v>
      </c>
      <c r="AG312" s="2" t="s">
        <v>599</v>
      </c>
      <c r="AJ312" s="20">
        <f t="shared" si="20"/>
        <v>0</v>
      </c>
      <c r="AK312" s="20"/>
      <c r="AL312" s="20">
        <f t="shared" si="21"/>
        <v>0</v>
      </c>
      <c r="AM312" s="20" t="str">
        <f t="shared" si="22"/>
        <v/>
      </c>
      <c r="AN312" s="92" t="str">
        <f t="shared" si="23"/>
        <v/>
      </c>
      <c r="AQ312" s="2">
        <f t="shared" si="24"/>
        <v>0</v>
      </c>
    </row>
    <row r="313" spans="1:43" ht="15" customHeight="1" x14ac:dyDescent="0.2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T313" s="2" t="s">
        <v>599</v>
      </c>
      <c r="U313" s="2" t="s">
        <v>599</v>
      </c>
      <c r="V313" s="2" t="s">
        <v>599</v>
      </c>
      <c r="W313" s="2" t="s">
        <v>599</v>
      </c>
      <c r="X313" s="2" t="s">
        <v>599</v>
      </c>
      <c r="Y313" s="2" t="s">
        <v>599</v>
      </c>
      <c r="Z313" s="2" t="s">
        <v>599</v>
      </c>
      <c r="AA313" s="2" t="s">
        <v>599</v>
      </c>
      <c r="AB313" s="2" t="s">
        <v>599</v>
      </c>
      <c r="AC313" s="2" t="s">
        <v>599</v>
      </c>
      <c r="AD313" s="2" t="s">
        <v>599</v>
      </c>
      <c r="AE313" s="2" t="s">
        <v>599</v>
      </c>
      <c r="AF313" s="2" t="s">
        <v>599</v>
      </c>
      <c r="AG313" s="2" t="s">
        <v>599</v>
      </c>
      <c r="AJ313" s="20">
        <f t="shared" si="20"/>
        <v>0</v>
      </c>
      <c r="AK313" s="20"/>
      <c r="AL313" s="20">
        <f t="shared" si="21"/>
        <v>0</v>
      </c>
      <c r="AM313" s="20" t="str">
        <f t="shared" si="22"/>
        <v/>
      </c>
      <c r="AN313" s="92" t="str">
        <f t="shared" si="23"/>
        <v/>
      </c>
      <c r="AQ313" s="2">
        <f t="shared" si="24"/>
        <v>0</v>
      </c>
    </row>
    <row r="314" spans="1:43" ht="15" customHeight="1" x14ac:dyDescent="0.25">
      <c r="A314" s="2" t="s">
        <v>443</v>
      </c>
      <c r="B314" s="2" t="s">
        <v>444</v>
      </c>
      <c r="C314" s="2">
        <v>2014</v>
      </c>
      <c r="D314" s="2">
        <v>83.1</v>
      </c>
      <c r="E314" s="2">
        <v>9.4</v>
      </c>
      <c r="F314" s="2" t="s">
        <v>598</v>
      </c>
      <c r="G314" s="2" t="s">
        <v>598</v>
      </c>
      <c r="H314" s="2" t="s">
        <v>598</v>
      </c>
      <c r="I314" s="2">
        <v>115.7</v>
      </c>
      <c r="J314" s="2" t="s">
        <v>598</v>
      </c>
      <c r="K314" s="2" t="s">
        <v>598</v>
      </c>
      <c r="L314" s="2" t="s">
        <v>598</v>
      </c>
      <c r="M314" s="2" t="s">
        <v>598</v>
      </c>
      <c r="N314" s="2" t="s">
        <v>598</v>
      </c>
      <c r="O314" s="2" t="s">
        <v>598</v>
      </c>
      <c r="P314" s="2">
        <v>86</v>
      </c>
      <c r="Q314" s="2">
        <v>2</v>
      </c>
      <c r="R314" s="2">
        <v>10.199999999999999</v>
      </c>
      <c r="S314" s="2">
        <v>2</v>
      </c>
      <c r="T314" s="2" t="s">
        <v>598</v>
      </c>
      <c r="U314" s="2" t="s">
        <v>598</v>
      </c>
      <c r="V314" s="2" t="s">
        <v>598</v>
      </c>
      <c r="W314" s="2" t="s">
        <v>598</v>
      </c>
      <c r="X314" s="2" t="s">
        <v>598</v>
      </c>
      <c r="Y314" s="2" t="s">
        <v>598</v>
      </c>
      <c r="Z314" s="2" t="s">
        <v>598</v>
      </c>
      <c r="AA314" s="2" t="s">
        <v>598</v>
      </c>
      <c r="AB314" s="2" t="s">
        <v>598</v>
      </c>
      <c r="AC314" s="2" t="s">
        <v>598</v>
      </c>
      <c r="AD314" s="2" t="s">
        <v>598</v>
      </c>
      <c r="AE314" s="2" t="s">
        <v>598</v>
      </c>
      <c r="AF314" s="2" t="s">
        <v>598</v>
      </c>
      <c r="AG314" s="2">
        <v>15.5</v>
      </c>
      <c r="AJ314" s="20">
        <f t="shared" si="20"/>
        <v>115.7</v>
      </c>
      <c r="AK314" s="20"/>
      <c r="AL314" s="20">
        <f t="shared" si="21"/>
        <v>83.1</v>
      </c>
      <c r="AM314" s="20">
        <f t="shared" si="22"/>
        <v>9.4</v>
      </c>
      <c r="AN314" s="92">
        <f t="shared" si="23"/>
        <v>0.79948141745894552</v>
      </c>
      <c r="AQ314" s="2">
        <f t="shared" si="24"/>
        <v>100.2</v>
      </c>
    </row>
    <row r="315" spans="1:43" ht="15" customHeight="1" x14ac:dyDescent="0.25">
      <c r="A315" s="2" t="s">
        <v>445</v>
      </c>
      <c r="B315" s="2" t="s">
        <v>446</v>
      </c>
      <c r="C315" s="2">
        <v>2014</v>
      </c>
      <c r="D315" s="2" t="s">
        <v>598</v>
      </c>
      <c r="E315" s="2" t="s">
        <v>598</v>
      </c>
      <c r="F315" s="2" t="s">
        <v>598</v>
      </c>
      <c r="G315" s="2" t="s">
        <v>598</v>
      </c>
      <c r="H315" s="2" t="s">
        <v>598</v>
      </c>
      <c r="I315" s="2" t="s">
        <v>598</v>
      </c>
      <c r="J315" s="2" t="s">
        <v>598</v>
      </c>
      <c r="K315" s="2" t="s">
        <v>598</v>
      </c>
      <c r="L315" s="2" t="s">
        <v>598</v>
      </c>
      <c r="M315" s="2" t="s">
        <v>598</v>
      </c>
      <c r="N315" s="2" t="s">
        <v>598</v>
      </c>
      <c r="O315" s="2" t="s">
        <v>598</v>
      </c>
      <c r="P315" s="2" t="s">
        <v>598</v>
      </c>
      <c r="Q315" s="2" t="s">
        <v>598</v>
      </c>
      <c r="R315" s="2" t="s">
        <v>598</v>
      </c>
      <c r="S315" s="2" t="s">
        <v>598</v>
      </c>
      <c r="T315" s="2" t="s">
        <v>598</v>
      </c>
      <c r="U315" s="2" t="s">
        <v>598</v>
      </c>
      <c r="V315" s="2" t="s">
        <v>598</v>
      </c>
      <c r="W315" s="2" t="s">
        <v>598</v>
      </c>
      <c r="X315" s="2" t="s">
        <v>598</v>
      </c>
      <c r="Y315" s="2" t="s">
        <v>598</v>
      </c>
      <c r="Z315" s="2" t="s">
        <v>598</v>
      </c>
      <c r="AA315" s="2" t="s">
        <v>598</v>
      </c>
      <c r="AB315" s="2" t="s">
        <v>598</v>
      </c>
      <c r="AC315" s="2" t="s">
        <v>598</v>
      </c>
      <c r="AD315" s="2" t="s">
        <v>598</v>
      </c>
      <c r="AE315" s="2" t="s">
        <v>598</v>
      </c>
      <c r="AF315" s="2" t="s">
        <v>598</v>
      </c>
      <c r="AG315" s="2" t="s">
        <v>598</v>
      </c>
      <c r="AJ315" s="20">
        <f t="shared" si="20"/>
        <v>0</v>
      </c>
      <c r="AK315" s="20"/>
      <c r="AL315" s="20">
        <f t="shared" si="21"/>
        <v>0</v>
      </c>
      <c r="AM315" s="20" t="str">
        <f t="shared" si="22"/>
        <v/>
      </c>
      <c r="AN315" s="92" t="str">
        <f t="shared" si="23"/>
        <v/>
      </c>
      <c r="AQ315" s="2">
        <f t="shared" si="24"/>
        <v>0</v>
      </c>
    </row>
    <row r="316" spans="1:43" ht="15" customHeight="1" x14ac:dyDescent="0.25">
      <c r="A316" s="2" t="s">
        <v>447</v>
      </c>
      <c r="B316" s="2" t="s">
        <v>448</v>
      </c>
      <c r="C316" s="2">
        <v>2014</v>
      </c>
      <c r="D316" s="2">
        <v>101.6</v>
      </c>
      <c r="E316" s="2">
        <v>21</v>
      </c>
      <c r="F316" s="2" t="s">
        <v>598</v>
      </c>
      <c r="G316" s="2" t="s">
        <v>598</v>
      </c>
      <c r="H316" s="2" t="s">
        <v>598</v>
      </c>
      <c r="I316" s="2">
        <v>170.7</v>
      </c>
      <c r="J316" s="2" t="s">
        <v>598</v>
      </c>
      <c r="K316" s="2" t="s">
        <v>598</v>
      </c>
      <c r="L316" s="2" t="s">
        <v>598</v>
      </c>
      <c r="M316" s="2" t="s">
        <v>598</v>
      </c>
      <c r="N316" s="2" t="s">
        <v>598</v>
      </c>
      <c r="O316" s="2" t="s">
        <v>598</v>
      </c>
      <c r="P316" s="2">
        <v>145.9</v>
      </c>
      <c r="Q316" s="2" t="s">
        <v>598</v>
      </c>
      <c r="R316" s="2" t="s">
        <v>598</v>
      </c>
      <c r="S316" s="2" t="s">
        <v>598</v>
      </c>
      <c r="T316" s="2" t="s">
        <v>598</v>
      </c>
      <c r="U316" s="2" t="s">
        <v>598</v>
      </c>
      <c r="V316" s="2" t="s">
        <v>8</v>
      </c>
      <c r="W316" s="2" t="s">
        <v>598</v>
      </c>
      <c r="X316" s="2" t="s">
        <v>598</v>
      </c>
      <c r="Y316" s="2" t="s">
        <v>598</v>
      </c>
      <c r="Z316" s="2" t="s">
        <v>598</v>
      </c>
      <c r="AA316" s="2" t="s">
        <v>598</v>
      </c>
      <c r="AB316" s="2" t="s">
        <v>598</v>
      </c>
      <c r="AC316" s="2" t="s">
        <v>598</v>
      </c>
      <c r="AD316" s="2" t="s">
        <v>598</v>
      </c>
      <c r="AE316" s="2" t="s">
        <v>598</v>
      </c>
      <c r="AF316" s="2" t="s">
        <v>598</v>
      </c>
      <c r="AG316" s="2">
        <v>24.8</v>
      </c>
      <c r="AJ316" s="20">
        <f t="shared" si="20"/>
        <v>170.70000000000002</v>
      </c>
      <c r="AK316" s="20"/>
      <c r="AL316" s="20">
        <f t="shared" si="21"/>
        <v>101.6</v>
      </c>
      <c r="AM316" s="20">
        <f t="shared" si="22"/>
        <v>21</v>
      </c>
      <c r="AN316" s="92">
        <f t="shared" si="23"/>
        <v>0.71821909783245452</v>
      </c>
      <c r="AQ316" s="2">
        <f t="shared" si="24"/>
        <v>145.9</v>
      </c>
    </row>
    <row r="317" spans="1:43"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T317" s="2" t="s">
        <v>599</v>
      </c>
      <c r="U317" s="2" t="s">
        <v>599</v>
      </c>
      <c r="V317" s="2" t="s">
        <v>599</v>
      </c>
      <c r="W317" s="2" t="s">
        <v>599</v>
      </c>
      <c r="X317" s="2" t="s">
        <v>599</v>
      </c>
      <c r="Y317" s="2" t="s">
        <v>599</v>
      </c>
      <c r="Z317" s="2" t="s">
        <v>599</v>
      </c>
      <c r="AA317" s="2" t="s">
        <v>599</v>
      </c>
      <c r="AB317" s="2" t="s">
        <v>599</v>
      </c>
      <c r="AC317" s="2" t="s">
        <v>599</v>
      </c>
      <c r="AD317" s="2" t="s">
        <v>599</v>
      </c>
      <c r="AE317" s="2" t="s">
        <v>599</v>
      </c>
      <c r="AF317" s="2" t="s">
        <v>599</v>
      </c>
      <c r="AG317" s="2" t="s">
        <v>599</v>
      </c>
      <c r="AJ317" s="20">
        <f t="shared" si="20"/>
        <v>0</v>
      </c>
      <c r="AK317" s="20"/>
      <c r="AL317" s="20">
        <f t="shared" si="21"/>
        <v>0</v>
      </c>
      <c r="AM317" s="20" t="str">
        <f t="shared" si="22"/>
        <v/>
      </c>
      <c r="AN317" s="92" t="str">
        <f t="shared" si="23"/>
        <v/>
      </c>
      <c r="AQ317" s="2">
        <f t="shared" si="24"/>
        <v>0</v>
      </c>
    </row>
    <row r="318" spans="1:43" ht="15" customHeight="1" x14ac:dyDescent="0.25">
      <c r="A318" s="2" t="s">
        <v>449</v>
      </c>
      <c r="B318" s="2" t="s">
        <v>450</v>
      </c>
      <c r="C318" s="2">
        <v>2014</v>
      </c>
      <c r="D318" s="2" t="s">
        <v>598</v>
      </c>
      <c r="E318" s="2" t="s">
        <v>598</v>
      </c>
      <c r="F318" s="2" t="s">
        <v>598</v>
      </c>
      <c r="G318" s="2" t="s">
        <v>598</v>
      </c>
      <c r="H318" s="2" t="s">
        <v>598</v>
      </c>
      <c r="I318" s="2" t="s">
        <v>598</v>
      </c>
      <c r="J318" s="2" t="s">
        <v>598</v>
      </c>
      <c r="K318" s="2" t="s">
        <v>598</v>
      </c>
      <c r="L318" s="2" t="s">
        <v>598</v>
      </c>
      <c r="M318" s="2" t="s">
        <v>598</v>
      </c>
      <c r="N318" s="2" t="s">
        <v>598</v>
      </c>
      <c r="O318" s="2" t="s">
        <v>598</v>
      </c>
      <c r="P318" s="2" t="s">
        <v>598</v>
      </c>
      <c r="Q318" s="2" t="s">
        <v>598</v>
      </c>
      <c r="R318" s="2" t="s">
        <v>598</v>
      </c>
      <c r="S318" s="2" t="s">
        <v>598</v>
      </c>
      <c r="T318" s="2" t="s">
        <v>598</v>
      </c>
      <c r="U318" s="2" t="s">
        <v>598</v>
      </c>
      <c r="V318" s="2" t="s">
        <v>598</v>
      </c>
      <c r="W318" s="2" t="s">
        <v>598</v>
      </c>
      <c r="X318" s="2" t="s">
        <v>598</v>
      </c>
      <c r="Y318" s="2" t="s">
        <v>598</v>
      </c>
      <c r="Z318" s="2" t="s">
        <v>598</v>
      </c>
      <c r="AA318" s="2" t="s">
        <v>598</v>
      </c>
      <c r="AB318" s="2" t="s">
        <v>598</v>
      </c>
      <c r="AC318" s="2" t="s">
        <v>598</v>
      </c>
      <c r="AD318" s="2" t="s">
        <v>598</v>
      </c>
      <c r="AE318" s="2" t="s">
        <v>598</v>
      </c>
      <c r="AF318" s="2" t="s">
        <v>598</v>
      </c>
      <c r="AG318" s="2" t="s">
        <v>598</v>
      </c>
      <c r="AJ318" s="20">
        <f t="shared" si="20"/>
        <v>0</v>
      </c>
      <c r="AK318" s="20"/>
      <c r="AL318" s="20">
        <f t="shared" si="21"/>
        <v>0</v>
      </c>
      <c r="AM318" s="20" t="str">
        <f t="shared" si="22"/>
        <v/>
      </c>
      <c r="AN318" s="92" t="str">
        <f t="shared" si="23"/>
        <v/>
      </c>
      <c r="AQ318" s="2">
        <f t="shared" si="24"/>
        <v>0</v>
      </c>
    </row>
    <row r="319" spans="1:43" ht="15" customHeight="1" x14ac:dyDescent="0.25">
      <c r="A319" s="2" t="s">
        <v>449</v>
      </c>
      <c r="B319" s="2" t="s">
        <v>451</v>
      </c>
      <c r="C319" s="2">
        <v>2014</v>
      </c>
      <c r="D319" s="2" t="s">
        <v>598</v>
      </c>
      <c r="E319" s="2" t="s">
        <v>598</v>
      </c>
      <c r="F319" s="2" t="s">
        <v>598</v>
      </c>
      <c r="G319" s="2" t="s">
        <v>598</v>
      </c>
      <c r="H319" s="2" t="s">
        <v>598</v>
      </c>
      <c r="I319" s="2" t="s">
        <v>598</v>
      </c>
      <c r="J319" s="2" t="s">
        <v>598</v>
      </c>
      <c r="K319" s="2" t="s">
        <v>598</v>
      </c>
      <c r="L319" s="2" t="s">
        <v>598</v>
      </c>
      <c r="M319" s="2" t="s">
        <v>598</v>
      </c>
      <c r="N319" s="2" t="s">
        <v>598</v>
      </c>
      <c r="O319" s="2" t="s">
        <v>598</v>
      </c>
      <c r="P319" s="2" t="s">
        <v>598</v>
      </c>
      <c r="Q319" s="2" t="s">
        <v>598</v>
      </c>
      <c r="R319" s="2" t="s">
        <v>598</v>
      </c>
      <c r="S319" s="2" t="s">
        <v>598</v>
      </c>
      <c r="T319" s="2" t="s">
        <v>598</v>
      </c>
      <c r="U319" s="2" t="s">
        <v>598</v>
      </c>
      <c r="V319" s="2" t="s">
        <v>598</v>
      </c>
      <c r="W319" s="2" t="s">
        <v>598</v>
      </c>
      <c r="X319" s="2" t="s">
        <v>598</v>
      </c>
      <c r="Y319" s="2" t="s">
        <v>598</v>
      </c>
      <c r="Z319" s="2" t="s">
        <v>598</v>
      </c>
      <c r="AA319" s="2" t="s">
        <v>598</v>
      </c>
      <c r="AB319" s="2" t="s">
        <v>598</v>
      </c>
      <c r="AC319" s="2" t="s">
        <v>598</v>
      </c>
      <c r="AD319" s="2" t="s">
        <v>598</v>
      </c>
      <c r="AE319" s="2" t="s">
        <v>598</v>
      </c>
      <c r="AF319" s="2" t="s">
        <v>598</v>
      </c>
      <c r="AG319" s="2" t="s">
        <v>598</v>
      </c>
      <c r="AJ319" s="20">
        <f t="shared" si="20"/>
        <v>0</v>
      </c>
      <c r="AK319" s="20"/>
      <c r="AL319" s="20">
        <f t="shared" si="21"/>
        <v>0</v>
      </c>
      <c r="AM319" s="20" t="str">
        <f t="shared" si="22"/>
        <v/>
      </c>
      <c r="AN319" s="92" t="str">
        <f t="shared" si="23"/>
        <v/>
      </c>
      <c r="AQ319" s="2">
        <f t="shared" si="24"/>
        <v>0</v>
      </c>
    </row>
    <row r="320" spans="1:43" ht="15" customHeight="1" x14ac:dyDescent="0.25">
      <c r="A320" s="2" t="s">
        <v>449</v>
      </c>
      <c r="B320" s="2" t="s">
        <v>452</v>
      </c>
      <c r="C320" s="2">
        <v>2014</v>
      </c>
      <c r="D320" s="2">
        <v>164.44300000000001</v>
      </c>
      <c r="E320" s="2">
        <v>59.01</v>
      </c>
      <c r="F320" s="2" t="s">
        <v>598</v>
      </c>
      <c r="G320" s="2" t="s">
        <v>598</v>
      </c>
      <c r="H320" s="2" t="s">
        <v>598</v>
      </c>
      <c r="I320" s="2">
        <v>374.00799999999998</v>
      </c>
      <c r="J320" s="2" t="s">
        <v>598</v>
      </c>
      <c r="K320" s="2" t="s">
        <v>598</v>
      </c>
      <c r="L320" s="2" t="s">
        <v>598</v>
      </c>
      <c r="M320" s="2" t="s">
        <v>598</v>
      </c>
      <c r="N320" s="2" t="s">
        <v>598</v>
      </c>
      <c r="O320" s="2" t="s">
        <v>598</v>
      </c>
      <c r="P320" s="2" t="s">
        <v>598</v>
      </c>
      <c r="Q320" s="2" t="s">
        <v>598</v>
      </c>
      <c r="R320" s="2" t="s">
        <v>598</v>
      </c>
      <c r="S320" s="2" t="s">
        <v>598</v>
      </c>
      <c r="T320" s="2" t="s">
        <v>598</v>
      </c>
      <c r="U320" s="2" t="s">
        <v>598</v>
      </c>
      <c r="V320" s="2" t="s">
        <v>598</v>
      </c>
      <c r="W320" s="2" t="s">
        <v>598</v>
      </c>
      <c r="X320" s="2" t="s">
        <v>598</v>
      </c>
      <c r="Y320" s="2" t="s">
        <v>598</v>
      </c>
      <c r="Z320" s="2">
        <v>14.5</v>
      </c>
      <c r="AA320" s="2" t="s">
        <v>598</v>
      </c>
      <c r="AB320" s="2" t="s">
        <v>598</v>
      </c>
      <c r="AC320" s="2">
        <v>1.97</v>
      </c>
      <c r="AD320" s="2" t="s">
        <v>598</v>
      </c>
      <c r="AE320" s="2">
        <v>324.93799999999999</v>
      </c>
      <c r="AF320" s="2" t="s">
        <v>598</v>
      </c>
      <c r="AG320" s="2">
        <v>32.6</v>
      </c>
      <c r="AJ320" s="20">
        <f t="shared" si="20"/>
        <v>374.00800000000004</v>
      </c>
      <c r="AK320" s="20"/>
      <c r="AL320" s="20">
        <f t="shared" si="21"/>
        <v>164.44300000000001</v>
      </c>
      <c r="AM320" s="20">
        <f t="shared" si="22"/>
        <v>59.01</v>
      </c>
      <c r="AN320" s="92">
        <f t="shared" si="23"/>
        <v>0.59745513464952615</v>
      </c>
      <c r="AQ320" s="2">
        <f t="shared" si="24"/>
        <v>341.40800000000002</v>
      </c>
    </row>
    <row r="321" spans="1:43" ht="15" customHeight="1" x14ac:dyDescent="0.25">
      <c r="A321" s="2" t="s">
        <v>453</v>
      </c>
      <c r="B321" s="2" t="s">
        <v>454</v>
      </c>
      <c r="C321" s="2">
        <v>2014</v>
      </c>
      <c r="D321" s="2" t="s">
        <v>598</v>
      </c>
      <c r="E321" s="2" t="s">
        <v>598</v>
      </c>
      <c r="F321" s="2" t="s">
        <v>598</v>
      </c>
      <c r="G321" s="2" t="s">
        <v>598</v>
      </c>
      <c r="H321" s="2" t="s">
        <v>598</v>
      </c>
      <c r="I321" s="2" t="s">
        <v>598</v>
      </c>
      <c r="J321" s="2" t="s">
        <v>598</v>
      </c>
      <c r="K321" s="2" t="s">
        <v>598</v>
      </c>
      <c r="L321" s="2" t="s">
        <v>598</v>
      </c>
      <c r="M321" s="2" t="s">
        <v>598</v>
      </c>
      <c r="N321" s="2" t="s">
        <v>598</v>
      </c>
      <c r="O321" s="2" t="s">
        <v>598</v>
      </c>
      <c r="P321" s="2" t="s">
        <v>598</v>
      </c>
      <c r="Q321" s="2" t="s">
        <v>598</v>
      </c>
      <c r="R321" s="2" t="s">
        <v>598</v>
      </c>
      <c r="S321" s="2" t="s">
        <v>598</v>
      </c>
      <c r="T321" s="2" t="s">
        <v>598</v>
      </c>
      <c r="U321" s="2" t="s">
        <v>598</v>
      </c>
      <c r="V321" s="2" t="s">
        <v>598</v>
      </c>
      <c r="W321" s="2" t="s">
        <v>598</v>
      </c>
      <c r="X321" s="2" t="s">
        <v>598</v>
      </c>
      <c r="Y321" s="2" t="s">
        <v>598</v>
      </c>
      <c r="Z321" s="2" t="s">
        <v>598</v>
      </c>
      <c r="AA321" s="2" t="s">
        <v>598</v>
      </c>
      <c r="AB321" s="2" t="s">
        <v>598</v>
      </c>
      <c r="AC321" s="2" t="s">
        <v>598</v>
      </c>
      <c r="AD321" s="2" t="s">
        <v>598</v>
      </c>
      <c r="AE321" s="2" t="s">
        <v>598</v>
      </c>
      <c r="AF321" s="2" t="s">
        <v>598</v>
      </c>
      <c r="AG321" s="2" t="s">
        <v>598</v>
      </c>
      <c r="AJ321" s="20">
        <f t="shared" si="20"/>
        <v>0</v>
      </c>
      <c r="AK321" s="20"/>
      <c r="AL321" s="20">
        <f t="shared" si="21"/>
        <v>0</v>
      </c>
      <c r="AM321" s="20" t="str">
        <f t="shared" si="22"/>
        <v/>
      </c>
      <c r="AN321" s="92" t="str">
        <f t="shared" si="23"/>
        <v/>
      </c>
      <c r="AQ321" s="2">
        <f t="shared" si="24"/>
        <v>0</v>
      </c>
    </row>
    <row r="322" spans="1:43" ht="15" customHeight="1" x14ac:dyDescent="0.25">
      <c r="A322" s="2" t="s">
        <v>453</v>
      </c>
      <c r="B322" s="2" t="s">
        <v>455</v>
      </c>
      <c r="C322" s="2">
        <v>2014</v>
      </c>
      <c r="D322" s="2" t="s">
        <v>598</v>
      </c>
      <c r="E322" s="2" t="s">
        <v>598</v>
      </c>
      <c r="F322" s="2" t="s">
        <v>598</v>
      </c>
      <c r="G322" s="2" t="s">
        <v>598</v>
      </c>
      <c r="H322" s="2" t="s">
        <v>598</v>
      </c>
      <c r="I322" s="2" t="s">
        <v>598</v>
      </c>
      <c r="J322" s="2" t="s">
        <v>598</v>
      </c>
      <c r="K322" s="2" t="s">
        <v>598</v>
      </c>
      <c r="L322" s="2" t="s">
        <v>598</v>
      </c>
      <c r="M322" s="2" t="s">
        <v>598</v>
      </c>
      <c r="N322" s="2" t="s">
        <v>598</v>
      </c>
      <c r="O322" s="2" t="s">
        <v>598</v>
      </c>
      <c r="P322" s="2" t="s">
        <v>598</v>
      </c>
      <c r="Q322" s="2" t="s">
        <v>598</v>
      </c>
      <c r="R322" s="2" t="s">
        <v>598</v>
      </c>
      <c r="S322" s="2" t="s">
        <v>598</v>
      </c>
      <c r="T322" s="2" t="s">
        <v>598</v>
      </c>
      <c r="U322" s="2" t="s">
        <v>598</v>
      </c>
      <c r="V322" s="2" t="s">
        <v>598</v>
      </c>
      <c r="W322" s="2" t="s">
        <v>598</v>
      </c>
      <c r="X322" s="2" t="s">
        <v>598</v>
      </c>
      <c r="Y322" s="2" t="s">
        <v>598</v>
      </c>
      <c r="Z322" s="2" t="s">
        <v>598</v>
      </c>
      <c r="AA322" s="2" t="s">
        <v>598</v>
      </c>
      <c r="AB322" s="2" t="s">
        <v>598</v>
      </c>
      <c r="AC322" s="2" t="s">
        <v>598</v>
      </c>
      <c r="AD322" s="2" t="s">
        <v>598</v>
      </c>
      <c r="AE322" s="2" t="s">
        <v>598</v>
      </c>
      <c r="AF322" s="2" t="s">
        <v>598</v>
      </c>
      <c r="AG322" s="2" t="s">
        <v>598</v>
      </c>
      <c r="AJ322" s="20">
        <f t="shared" si="20"/>
        <v>0</v>
      </c>
      <c r="AK322" s="20"/>
      <c r="AL322" s="20">
        <f t="shared" si="21"/>
        <v>0</v>
      </c>
      <c r="AM322" s="20" t="str">
        <f t="shared" si="22"/>
        <v/>
      </c>
      <c r="AN322" s="92" t="str">
        <f t="shared" si="23"/>
        <v/>
      </c>
      <c r="AQ322" s="2">
        <f t="shared" si="24"/>
        <v>0</v>
      </c>
    </row>
    <row r="323" spans="1:43" ht="15" customHeight="1" x14ac:dyDescent="0.25">
      <c r="A323" s="2" t="s">
        <v>453</v>
      </c>
      <c r="B323" s="2" t="s">
        <v>456</v>
      </c>
      <c r="C323" s="2">
        <v>2014</v>
      </c>
      <c r="D323" s="2" t="s">
        <v>598</v>
      </c>
      <c r="E323" s="2" t="s">
        <v>598</v>
      </c>
      <c r="F323" s="2" t="s">
        <v>598</v>
      </c>
      <c r="G323" s="2" t="s">
        <v>598</v>
      </c>
      <c r="H323" s="2" t="s">
        <v>598</v>
      </c>
      <c r="I323" s="2" t="s">
        <v>598</v>
      </c>
      <c r="J323" s="2" t="s">
        <v>598</v>
      </c>
      <c r="K323" s="2" t="s">
        <v>598</v>
      </c>
      <c r="L323" s="2" t="s">
        <v>598</v>
      </c>
      <c r="M323" s="2" t="s">
        <v>598</v>
      </c>
      <c r="N323" s="2" t="s">
        <v>598</v>
      </c>
      <c r="O323" s="2" t="s">
        <v>598</v>
      </c>
      <c r="P323" s="2" t="s">
        <v>598</v>
      </c>
      <c r="Q323" s="2" t="s">
        <v>598</v>
      </c>
      <c r="R323" s="2" t="s">
        <v>598</v>
      </c>
      <c r="S323" s="2" t="s">
        <v>598</v>
      </c>
      <c r="T323" s="2" t="s">
        <v>598</v>
      </c>
      <c r="U323" s="2" t="s">
        <v>598</v>
      </c>
      <c r="V323" s="2" t="s">
        <v>598</v>
      </c>
      <c r="W323" s="2" t="s">
        <v>598</v>
      </c>
      <c r="X323" s="2" t="s">
        <v>598</v>
      </c>
      <c r="Y323" s="2" t="s">
        <v>598</v>
      </c>
      <c r="Z323" s="2" t="s">
        <v>598</v>
      </c>
      <c r="AA323" s="2" t="s">
        <v>598</v>
      </c>
      <c r="AB323" s="2" t="s">
        <v>598</v>
      </c>
      <c r="AC323" s="2" t="s">
        <v>598</v>
      </c>
      <c r="AD323" s="2" t="s">
        <v>598</v>
      </c>
      <c r="AE323" s="2" t="s">
        <v>598</v>
      </c>
      <c r="AF323" s="2" t="s">
        <v>598</v>
      </c>
      <c r="AG323" s="2" t="s">
        <v>598</v>
      </c>
      <c r="AJ323" s="20">
        <f t="shared" ref="AJ323:AJ386" si="25">SUMPRODUCT(J323:AG323)</f>
        <v>0</v>
      </c>
      <c r="AK323" s="20"/>
      <c r="AL323" s="20">
        <f t="shared" ref="AL323:AL386" si="26">IFERROR(D323/1,0)</f>
        <v>0</v>
      </c>
      <c r="AM323" s="20" t="str">
        <f t="shared" ref="AM323:AM386" si="27">IFERROR(E323/1,"")</f>
        <v/>
      </c>
      <c r="AN323" s="92" t="str">
        <f t="shared" ref="AN323:AN386" si="28">IFERROR((AL323+AM323)/AJ323,"")</f>
        <v/>
      </c>
      <c r="AQ323" s="2">
        <f t="shared" ref="AQ323:AQ386" si="29">AJ323-IFERROR(AG323/1,0)</f>
        <v>0</v>
      </c>
    </row>
    <row r="324" spans="1:43" ht="15" customHeight="1" x14ac:dyDescent="0.25">
      <c r="A324" s="2" t="s">
        <v>457</v>
      </c>
      <c r="B324" s="2" t="s">
        <v>458</v>
      </c>
      <c r="C324" s="2">
        <v>2014</v>
      </c>
      <c r="D324" s="2" t="s">
        <v>598</v>
      </c>
      <c r="E324" s="2" t="s">
        <v>598</v>
      </c>
      <c r="F324" s="2" t="s">
        <v>598</v>
      </c>
      <c r="G324" s="2" t="s">
        <v>598</v>
      </c>
      <c r="H324" s="2" t="s">
        <v>598</v>
      </c>
      <c r="I324" s="2" t="s">
        <v>598</v>
      </c>
      <c r="J324" s="2" t="s">
        <v>598</v>
      </c>
      <c r="K324" s="2" t="s">
        <v>598</v>
      </c>
      <c r="L324" s="2" t="s">
        <v>598</v>
      </c>
      <c r="M324" s="2" t="s">
        <v>598</v>
      </c>
      <c r="N324" s="2" t="s">
        <v>598</v>
      </c>
      <c r="O324" s="2" t="s">
        <v>598</v>
      </c>
      <c r="P324" s="2" t="s">
        <v>598</v>
      </c>
      <c r="Q324" s="2" t="s">
        <v>598</v>
      </c>
      <c r="R324" s="2" t="s">
        <v>598</v>
      </c>
      <c r="S324" s="2" t="s">
        <v>598</v>
      </c>
      <c r="T324" s="2" t="s">
        <v>598</v>
      </c>
      <c r="U324" s="2" t="s">
        <v>598</v>
      </c>
      <c r="V324" s="2" t="s">
        <v>598</v>
      </c>
      <c r="W324" s="2" t="s">
        <v>598</v>
      </c>
      <c r="X324" s="2" t="s">
        <v>598</v>
      </c>
      <c r="Y324" s="2" t="s">
        <v>598</v>
      </c>
      <c r="Z324" s="2" t="s">
        <v>598</v>
      </c>
      <c r="AA324" s="2" t="s">
        <v>598</v>
      </c>
      <c r="AB324" s="2" t="s">
        <v>598</v>
      </c>
      <c r="AC324" s="2" t="s">
        <v>598</v>
      </c>
      <c r="AD324" s="2" t="s">
        <v>598</v>
      </c>
      <c r="AE324" s="2" t="s">
        <v>598</v>
      </c>
      <c r="AF324" s="2" t="s">
        <v>598</v>
      </c>
      <c r="AG324" s="2" t="s">
        <v>598</v>
      </c>
      <c r="AJ324" s="20">
        <f t="shared" si="25"/>
        <v>0</v>
      </c>
      <c r="AK324" s="20"/>
      <c r="AL324" s="20">
        <f t="shared" si="26"/>
        <v>0</v>
      </c>
      <c r="AM324" s="20" t="str">
        <f t="shared" si="27"/>
        <v/>
      </c>
      <c r="AN324" s="92" t="str">
        <f t="shared" si="28"/>
        <v/>
      </c>
      <c r="AQ324" s="2">
        <f t="shared" si="29"/>
        <v>0</v>
      </c>
    </row>
    <row r="325" spans="1:43" ht="15" customHeight="1" x14ac:dyDescent="0.25">
      <c r="A325" s="2" t="s">
        <v>457</v>
      </c>
      <c r="B325" s="2" t="s">
        <v>459</v>
      </c>
      <c r="C325" s="2">
        <v>2014</v>
      </c>
      <c r="D325" s="2" t="s">
        <v>598</v>
      </c>
      <c r="E325" s="2" t="s">
        <v>598</v>
      </c>
      <c r="F325" s="2" t="s">
        <v>598</v>
      </c>
      <c r="G325" s="2" t="s">
        <v>598</v>
      </c>
      <c r="H325" s="2" t="s">
        <v>598</v>
      </c>
      <c r="I325" s="2" t="s">
        <v>598</v>
      </c>
      <c r="J325" s="2" t="s">
        <v>598</v>
      </c>
      <c r="K325" s="2" t="s">
        <v>598</v>
      </c>
      <c r="L325" s="2" t="s">
        <v>598</v>
      </c>
      <c r="M325" s="2" t="s">
        <v>598</v>
      </c>
      <c r="N325" s="2" t="s">
        <v>598</v>
      </c>
      <c r="O325" s="2" t="s">
        <v>598</v>
      </c>
      <c r="P325" s="2" t="s">
        <v>598</v>
      </c>
      <c r="Q325" s="2" t="s">
        <v>598</v>
      </c>
      <c r="R325" s="2" t="s">
        <v>598</v>
      </c>
      <c r="S325" s="2" t="s">
        <v>598</v>
      </c>
      <c r="T325" s="2" t="s">
        <v>598</v>
      </c>
      <c r="U325" s="2" t="s">
        <v>598</v>
      </c>
      <c r="V325" s="2" t="s">
        <v>598</v>
      </c>
      <c r="W325" s="2" t="s">
        <v>598</v>
      </c>
      <c r="X325" s="2" t="s">
        <v>598</v>
      </c>
      <c r="Y325" s="2" t="s">
        <v>598</v>
      </c>
      <c r="Z325" s="2" t="s">
        <v>598</v>
      </c>
      <c r="AA325" s="2" t="s">
        <v>598</v>
      </c>
      <c r="AB325" s="2" t="s">
        <v>598</v>
      </c>
      <c r="AC325" s="2" t="s">
        <v>598</v>
      </c>
      <c r="AD325" s="2" t="s">
        <v>598</v>
      </c>
      <c r="AE325" s="2" t="s">
        <v>598</v>
      </c>
      <c r="AF325" s="2" t="s">
        <v>598</v>
      </c>
      <c r="AG325" s="2" t="s">
        <v>598</v>
      </c>
      <c r="AJ325" s="20">
        <f t="shared" si="25"/>
        <v>0</v>
      </c>
      <c r="AK325" s="20"/>
      <c r="AL325" s="20">
        <f t="shared" si="26"/>
        <v>0</v>
      </c>
      <c r="AM325" s="20" t="str">
        <f t="shared" si="27"/>
        <v/>
      </c>
      <c r="AN325" s="92" t="str">
        <f t="shared" si="28"/>
        <v/>
      </c>
      <c r="AQ325" s="2">
        <f t="shared" si="29"/>
        <v>0</v>
      </c>
    </row>
    <row r="326" spans="1:43" ht="15" customHeight="1" x14ac:dyDescent="0.25">
      <c r="A326" s="2" t="s">
        <v>457</v>
      </c>
      <c r="B326" s="2" t="s">
        <v>460</v>
      </c>
      <c r="C326" s="2">
        <v>2014</v>
      </c>
      <c r="D326" s="2" t="s">
        <v>598</v>
      </c>
      <c r="E326" s="2" t="s">
        <v>598</v>
      </c>
      <c r="F326" s="2" t="s">
        <v>598</v>
      </c>
      <c r="G326" s="2" t="s">
        <v>598</v>
      </c>
      <c r="H326" s="2" t="s">
        <v>598</v>
      </c>
      <c r="I326" s="2" t="s">
        <v>598</v>
      </c>
      <c r="J326" s="2" t="s">
        <v>598</v>
      </c>
      <c r="K326" s="2" t="s">
        <v>598</v>
      </c>
      <c r="L326" s="2" t="s">
        <v>598</v>
      </c>
      <c r="M326" s="2" t="s">
        <v>598</v>
      </c>
      <c r="N326" s="2" t="s">
        <v>598</v>
      </c>
      <c r="O326" s="2" t="s">
        <v>598</v>
      </c>
      <c r="P326" s="2" t="s">
        <v>598</v>
      </c>
      <c r="Q326" s="2" t="s">
        <v>598</v>
      </c>
      <c r="R326" s="2" t="s">
        <v>598</v>
      </c>
      <c r="S326" s="2" t="s">
        <v>598</v>
      </c>
      <c r="T326" s="2" t="s">
        <v>598</v>
      </c>
      <c r="U326" s="2" t="s">
        <v>598</v>
      </c>
      <c r="V326" s="2" t="s">
        <v>598</v>
      </c>
      <c r="W326" s="2" t="s">
        <v>598</v>
      </c>
      <c r="X326" s="2" t="s">
        <v>598</v>
      </c>
      <c r="Y326" s="2" t="s">
        <v>598</v>
      </c>
      <c r="Z326" s="2" t="s">
        <v>598</v>
      </c>
      <c r="AA326" s="2" t="s">
        <v>598</v>
      </c>
      <c r="AB326" s="2" t="s">
        <v>598</v>
      </c>
      <c r="AC326" s="2" t="s">
        <v>598</v>
      </c>
      <c r="AD326" s="2" t="s">
        <v>598</v>
      </c>
      <c r="AE326" s="2" t="s">
        <v>598</v>
      </c>
      <c r="AF326" s="2" t="s">
        <v>598</v>
      </c>
      <c r="AG326" s="2" t="s">
        <v>598</v>
      </c>
      <c r="AJ326" s="20">
        <f t="shared" si="25"/>
        <v>0</v>
      </c>
      <c r="AK326" s="20"/>
      <c r="AL326" s="20">
        <f t="shared" si="26"/>
        <v>0</v>
      </c>
      <c r="AM326" s="20" t="str">
        <f t="shared" si="27"/>
        <v/>
      </c>
      <c r="AN326" s="92" t="str">
        <f t="shared" si="28"/>
        <v/>
      </c>
      <c r="AQ326" s="2">
        <f t="shared" si="29"/>
        <v>0</v>
      </c>
    </row>
    <row r="327" spans="1:43" ht="15" customHeight="1" x14ac:dyDescent="0.25">
      <c r="A327" s="2" t="s">
        <v>457</v>
      </c>
      <c r="B327" s="2" t="s">
        <v>461</v>
      </c>
      <c r="C327" s="2">
        <v>2014</v>
      </c>
      <c r="D327" s="2">
        <v>623.20000000000005</v>
      </c>
      <c r="E327" s="2">
        <v>220</v>
      </c>
      <c r="F327" s="2" t="s">
        <v>598</v>
      </c>
      <c r="G327" s="2" t="s">
        <v>598</v>
      </c>
      <c r="H327" s="2" t="s">
        <v>598</v>
      </c>
      <c r="I327" s="2">
        <v>1223.9490000000001</v>
      </c>
      <c r="J327" s="2" t="s">
        <v>598</v>
      </c>
      <c r="K327" s="2">
        <v>11.048999999999999</v>
      </c>
      <c r="L327" s="2" t="s">
        <v>598</v>
      </c>
      <c r="M327" s="2" t="s">
        <v>598</v>
      </c>
      <c r="N327" s="2" t="s">
        <v>598</v>
      </c>
      <c r="O327" s="2" t="s">
        <v>598</v>
      </c>
      <c r="P327" s="2">
        <v>121.9</v>
      </c>
      <c r="Q327" s="2">
        <v>166.5</v>
      </c>
      <c r="R327" s="2">
        <v>64.099999999999994</v>
      </c>
      <c r="S327" s="2">
        <v>72.900000000000006</v>
      </c>
      <c r="T327" s="2" t="s">
        <v>598</v>
      </c>
      <c r="U327" s="2">
        <v>65.5</v>
      </c>
      <c r="V327" s="2" t="s">
        <v>598</v>
      </c>
      <c r="W327" s="2" t="s">
        <v>598</v>
      </c>
      <c r="X327" s="2">
        <v>0.6</v>
      </c>
      <c r="Y327" s="2" t="s">
        <v>598</v>
      </c>
      <c r="Z327" s="2">
        <v>10.1</v>
      </c>
      <c r="AA327" s="2" t="s">
        <v>598</v>
      </c>
      <c r="AB327" s="2" t="s">
        <v>598</v>
      </c>
      <c r="AC327" s="2" t="s">
        <v>598</v>
      </c>
      <c r="AD327" s="2">
        <v>39.1</v>
      </c>
      <c r="AE327" s="2">
        <v>477.8</v>
      </c>
      <c r="AF327" s="2" t="s">
        <v>598</v>
      </c>
      <c r="AG327" s="2">
        <v>194.4</v>
      </c>
      <c r="AJ327" s="20">
        <f t="shared" si="25"/>
        <v>1223.9490000000001</v>
      </c>
      <c r="AK327" s="20"/>
      <c r="AL327" s="20">
        <f t="shared" si="26"/>
        <v>623.20000000000005</v>
      </c>
      <c r="AM327" s="20">
        <f t="shared" si="27"/>
        <v>220</v>
      </c>
      <c r="AN327" s="92">
        <f t="shared" si="28"/>
        <v>0.68891759378863004</v>
      </c>
      <c r="AQ327" s="2">
        <f t="shared" si="29"/>
        <v>1029.549</v>
      </c>
    </row>
    <row r="328" spans="1:43"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T328" s="2" t="s">
        <v>599</v>
      </c>
      <c r="U328" s="2" t="s">
        <v>599</v>
      </c>
      <c r="V328" s="2" t="s">
        <v>599</v>
      </c>
      <c r="W328" s="2" t="s">
        <v>599</v>
      </c>
      <c r="X328" s="2" t="s">
        <v>599</v>
      </c>
      <c r="Y328" s="2" t="s">
        <v>599</v>
      </c>
      <c r="Z328" s="2" t="s">
        <v>599</v>
      </c>
      <c r="AA328" s="2" t="s">
        <v>599</v>
      </c>
      <c r="AB328" s="2" t="s">
        <v>599</v>
      </c>
      <c r="AC328" s="2" t="s">
        <v>599</v>
      </c>
      <c r="AD328" s="2" t="s">
        <v>599</v>
      </c>
      <c r="AE328" s="2" t="s">
        <v>599</v>
      </c>
      <c r="AF328" s="2" t="s">
        <v>599</v>
      </c>
      <c r="AG328" s="2" t="s">
        <v>599</v>
      </c>
      <c r="AJ328" s="20">
        <f t="shared" si="25"/>
        <v>0</v>
      </c>
      <c r="AK328" s="20"/>
      <c r="AL328" s="20">
        <f t="shared" si="26"/>
        <v>0</v>
      </c>
      <c r="AM328" s="20" t="str">
        <f t="shared" si="27"/>
        <v/>
      </c>
      <c r="AN328" s="92" t="str">
        <f t="shared" si="28"/>
        <v/>
      </c>
      <c r="AQ328" s="2">
        <f t="shared" si="29"/>
        <v>0</v>
      </c>
    </row>
    <row r="329" spans="1:43"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T329" s="2" t="s">
        <v>599</v>
      </c>
      <c r="U329" s="2" t="s">
        <v>599</v>
      </c>
      <c r="V329" s="2" t="s">
        <v>599</v>
      </c>
      <c r="W329" s="2" t="s">
        <v>599</v>
      </c>
      <c r="X329" s="2" t="s">
        <v>599</v>
      </c>
      <c r="Y329" s="2" t="s">
        <v>599</v>
      </c>
      <c r="Z329" s="2" t="s">
        <v>599</v>
      </c>
      <c r="AA329" s="2" t="s">
        <v>599</v>
      </c>
      <c r="AB329" s="2" t="s">
        <v>599</v>
      </c>
      <c r="AC329" s="2" t="s">
        <v>599</v>
      </c>
      <c r="AD329" s="2" t="s">
        <v>599</v>
      </c>
      <c r="AE329" s="2" t="s">
        <v>599</v>
      </c>
      <c r="AF329" s="2" t="s">
        <v>599</v>
      </c>
      <c r="AG329" s="2" t="s">
        <v>599</v>
      </c>
      <c r="AJ329" s="20">
        <f t="shared" si="25"/>
        <v>0</v>
      </c>
      <c r="AK329" s="20"/>
      <c r="AL329" s="20">
        <f t="shared" si="26"/>
        <v>0</v>
      </c>
      <c r="AM329" s="20" t="str">
        <f t="shared" si="27"/>
        <v/>
      </c>
      <c r="AN329" s="92" t="str">
        <f t="shared" si="28"/>
        <v/>
      </c>
      <c r="AQ329" s="2">
        <f t="shared" si="29"/>
        <v>0</v>
      </c>
    </row>
    <row r="330" spans="1:43" ht="15" customHeight="1" x14ac:dyDescent="0.25">
      <c r="A330" s="2" t="s">
        <v>465</v>
      </c>
      <c r="B330" s="2" t="s">
        <v>466</v>
      </c>
      <c r="C330" s="2">
        <v>2014</v>
      </c>
      <c r="D330" s="2" t="s">
        <v>598</v>
      </c>
      <c r="E330" s="2" t="s">
        <v>598</v>
      </c>
      <c r="F330" s="2" t="s">
        <v>598</v>
      </c>
      <c r="G330" s="2" t="s">
        <v>598</v>
      </c>
      <c r="H330" s="2" t="s">
        <v>598</v>
      </c>
      <c r="I330" s="2" t="s">
        <v>598</v>
      </c>
      <c r="J330" s="2" t="s">
        <v>598</v>
      </c>
      <c r="K330" s="2" t="s">
        <v>598</v>
      </c>
      <c r="L330" s="2" t="s">
        <v>598</v>
      </c>
      <c r="M330" s="2" t="s">
        <v>598</v>
      </c>
      <c r="N330" s="2" t="s">
        <v>598</v>
      </c>
      <c r="O330" s="2" t="s">
        <v>598</v>
      </c>
      <c r="P330" s="2" t="s">
        <v>598</v>
      </c>
      <c r="Q330" s="2" t="s">
        <v>598</v>
      </c>
      <c r="R330" s="2" t="s">
        <v>598</v>
      </c>
      <c r="S330" s="2" t="s">
        <v>598</v>
      </c>
      <c r="T330" s="2" t="s">
        <v>598</v>
      </c>
      <c r="U330" s="2" t="s">
        <v>598</v>
      </c>
      <c r="V330" s="2" t="s">
        <v>598</v>
      </c>
      <c r="W330" s="2" t="s">
        <v>598</v>
      </c>
      <c r="X330" s="2" t="s">
        <v>598</v>
      </c>
      <c r="Y330" s="2" t="s">
        <v>598</v>
      </c>
      <c r="Z330" s="2" t="s">
        <v>598</v>
      </c>
      <c r="AA330" s="2" t="s">
        <v>598</v>
      </c>
      <c r="AB330" s="2" t="s">
        <v>598</v>
      </c>
      <c r="AC330" s="2" t="s">
        <v>598</v>
      </c>
      <c r="AD330" s="2" t="s">
        <v>598</v>
      </c>
      <c r="AE330" s="2" t="s">
        <v>598</v>
      </c>
      <c r="AF330" s="2" t="s">
        <v>598</v>
      </c>
      <c r="AG330" s="2" t="s">
        <v>598</v>
      </c>
      <c r="AJ330" s="20">
        <f t="shared" si="25"/>
        <v>0</v>
      </c>
      <c r="AK330" s="20"/>
      <c r="AL330" s="20">
        <f t="shared" si="26"/>
        <v>0</v>
      </c>
      <c r="AM330" s="20" t="str">
        <f t="shared" si="27"/>
        <v/>
      </c>
      <c r="AN330" s="92" t="str">
        <f t="shared" si="28"/>
        <v/>
      </c>
      <c r="AQ330" s="2">
        <f t="shared" si="29"/>
        <v>0</v>
      </c>
    </row>
    <row r="331" spans="1:43" ht="15" customHeight="1" x14ac:dyDescent="0.25">
      <c r="A331" s="2" t="s">
        <v>467</v>
      </c>
      <c r="B331" s="2" t="s">
        <v>468</v>
      </c>
      <c r="C331" s="2">
        <v>2014</v>
      </c>
      <c r="D331" s="2" t="s">
        <v>598</v>
      </c>
      <c r="E331" s="2" t="s">
        <v>598</v>
      </c>
      <c r="F331" s="2" t="s">
        <v>598</v>
      </c>
      <c r="G331" s="2" t="s">
        <v>598</v>
      </c>
      <c r="H331" s="2" t="s">
        <v>598</v>
      </c>
      <c r="I331" s="2" t="s">
        <v>598</v>
      </c>
      <c r="J331" s="2" t="s">
        <v>598</v>
      </c>
      <c r="K331" s="2" t="s">
        <v>598</v>
      </c>
      <c r="L331" s="2" t="s">
        <v>598</v>
      </c>
      <c r="M331" s="2" t="s">
        <v>598</v>
      </c>
      <c r="N331" s="2" t="s">
        <v>598</v>
      </c>
      <c r="O331" s="2" t="s">
        <v>598</v>
      </c>
      <c r="P331" s="2" t="s">
        <v>598</v>
      </c>
      <c r="Q331" s="2" t="s">
        <v>598</v>
      </c>
      <c r="R331" s="2" t="s">
        <v>598</v>
      </c>
      <c r="S331" s="2" t="s">
        <v>598</v>
      </c>
      <c r="T331" s="2" t="s">
        <v>598</v>
      </c>
      <c r="U331" s="2" t="s">
        <v>598</v>
      </c>
      <c r="V331" s="2" t="s">
        <v>598</v>
      </c>
      <c r="W331" s="2" t="s">
        <v>598</v>
      </c>
      <c r="X331" s="2" t="s">
        <v>598</v>
      </c>
      <c r="Y331" s="2" t="s">
        <v>598</v>
      </c>
      <c r="Z331" s="2" t="s">
        <v>598</v>
      </c>
      <c r="AA331" s="2" t="s">
        <v>598</v>
      </c>
      <c r="AB331" s="2" t="s">
        <v>598</v>
      </c>
      <c r="AC331" s="2" t="s">
        <v>598</v>
      </c>
      <c r="AD331" s="2" t="s">
        <v>598</v>
      </c>
      <c r="AE331" s="2" t="s">
        <v>598</v>
      </c>
      <c r="AF331" s="2" t="s">
        <v>598</v>
      </c>
      <c r="AG331" s="2" t="s">
        <v>598</v>
      </c>
      <c r="AJ331" s="20">
        <f t="shared" si="25"/>
        <v>0</v>
      </c>
      <c r="AK331" s="20"/>
      <c r="AL331" s="20">
        <f t="shared" si="26"/>
        <v>0</v>
      </c>
      <c r="AM331" s="20" t="str">
        <f t="shared" si="27"/>
        <v/>
      </c>
      <c r="AN331" s="92" t="str">
        <f t="shared" si="28"/>
        <v/>
      </c>
      <c r="AQ331" s="2">
        <f t="shared" si="29"/>
        <v>0</v>
      </c>
    </row>
    <row r="332" spans="1:43" ht="15" customHeight="1" x14ac:dyDescent="0.25">
      <c r="A332" s="2" t="s">
        <v>467</v>
      </c>
      <c r="B332" s="2" t="s">
        <v>469</v>
      </c>
      <c r="C332" s="2">
        <v>2014</v>
      </c>
      <c r="D332" s="2" t="s">
        <v>598</v>
      </c>
      <c r="E332" s="2" t="s">
        <v>598</v>
      </c>
      <c r="F332" s="2" t="s">
        <v>598</v>
      </c>
      <c r="G332" s="2" t="s">
        <v>598</v>
      </c>
      <c r="H332" s="2" t="s">
        <v>598</v>
      </c>
      <c r="I332" s="2" t="s">
        <v>598</v>
      </c>
      <c r="J332" s="2" t="s">
        <v>598</v>
      </c>
      <c r="K332" s="2" t="s">
        <v>598</v>
      </c>
      <c r="L332" s="2" t="s">
        <v>598</v>
      </c>
      <c r="M332" s="2" t="s">
        <v>598</v>
      </c>
      <c r="N332" s="2" t="s">
        <v>598</v>
      </c>
      <c r="O332" s="2" t="s">
        <v>598</v>
      </c>
      <c r="P332" s="2" t="s">
        <v>598</v>
      </c>
      <c r="Q332" s="2" t="s">
        <v>598</v>
      </c>
      <c r="R332" s="2" t="s">
        <v>598</v>
      </c>
      <c r="S332" s="2" t="s">
        <v>598</v>
      </c>
      <c r="T332" s="2" t="s">
        <v>598</v>
      </c>
      <c r="U332" s="2" t="s">
        <v>598</v>
      </c>
      <c r="V332" s="2" t="s">
        <v>598</v>
      </c>
      <c r="W332" s="2" t="s">
        <v>598</v>
      </c>
      <c r="X332" s="2" t="s">
        <v>598</v>
      </c>
      <c r="Y332" s="2" t="s">
        <v>598</v>
      </c>
      <c r="Z332" s="2" t="s">
        <v>598</v>
      </c>
      <c r="AA332" s="2" t="s">
        <v>598</v>
      </c>
      <c r="AB332" s="2" t="s">
        <v>598</v>
      </c>
      <c r="AC332" s="2" t="s">
        <v>598</v>
      </c>
      <c r="AD332" s="2" t="s">
        <v>598</v>
      </c>
      <c r="AE332" s="2" t="s">
        <v>598</v>
      </c>
      <c r="AF332" s="2" t="s">
        <v>598</v>
      </c>
      <c r="AG332" s="2" t="s">
        <v>598</v>
      </c>
      <c r="AJ332" s="20">
        <f t="shared" si="25"/>
        <v>0</v>
      </c>
      <c r="AK332" s="20"/>
      <c r="AL332" s="20">
        <f t="shared" si="26"/>
        <v>0</v>
      </c>
      <c r="AM332" s="20" t="str">
        <f t="shared" si="27"/>
        <v/>
      </c>
      <c r="AN332" s="92" t="str">
        <f t="shared" si="28"/>
        <v/>
      </c>
      <c r="AQ332" s="2">
        <f t="shared" si="29"/>
        <v>0</v>
      </c>
    </row>
    <row r="333" spans="1:43" ht="15" customHeight="1" x14ac:dyDescent="0.25">
      <c r="A333" s="2" t="s">
        <v>467</v>
      </c>
      <c r="B333" s="2" t="s">
        <v>470</v>
      </c>
      <c r="C333" s="2">
        <v>2014</v>
      </c>
      <c r="D333" s="2" t="s">
        <v>598</v>
      </c>
      <c r="E333" s="2" t="s">
        <v>598</v>
      </c>
      <c r="F333" s="2" t="s">
        <v>598</v>
      </c>
      <c r="G333" s="2" t="s">
        <v>598</v>
      </c>
      <c r="H333" s="2" t="s">
        <v>598</v>
      </c>
      <c r="I333" s="2" t="s">
        <v>598</v>
      </c>
      <c r="J333" s="2" t="s">
        <v>598</v>
      </c>
      <c r="K333" s="2" t="s">
        <v>598</v>
      </c>
      <c r="L333" s="2" t="s">
        <v>598</v>
      </c>
      <c r="M333" s="2" t="s">
        <v>598</v>
      </c>
      <c r="N333" s="2" t="s">
        <v>598</v>
      </c>
      <c r="O333" s="2" t="s">
        <v>598</v>
      </c>
      <c r="P333" s="2" t="s">
        <v>598</v>
      </c>
      <c r="Q333" s="2" t="s">
        <v>598</v>
      </c>
      <c r="R333" s="2" t="s">
        <v>598</v>
      </c>
      <c r="S333" s="2" t="s">
        <v>598</v>
      </c>
      <c r="T333" s="2" t="s">
        <v>598</v>
      </c>
      <c r="U333" s="2" t="s">
        <v>598</v>
      </c>
      <c r="V333" s="2" t="s">
        <v>598</v>
      </c>
      <c r="W333" s="2" t="s">
        <v>598</v>
      </c>
      <c r="X333" s="2" t="s">
        <v>598</v>
      </c>
      <c r="Y333" s="2" t="s">
        <v>598</v>
      </c>
      <c r="Z333" s="2" t="s">
        <v>598</v>
      </c>
      <c r="AA333" s="2" t="s">
        <v>598</v>
      </c>
      <c r="AB333" s="2" t="s">
        <v>598</v>
      </c>
      <c r="AC333" s="2" t="s">
        <v>598</v>
      </c>
      <c r="AD333" s="2" t="s">
        <v>598</v>
      </c>
      <c r="AE333" s="2" t="s">
        <v>598</v>
      </c>
      <c r="AF333" s="2" t="s">
        <v>598</v>
      </c>
      <c r="AG333" s="2" t="s">
        <v>598</v>
      </c>
      <c r="AJ333" s="20">
        <f t="shared" si="25"/>
        <v>0</v>
      </c>
      <c r="AK333" s="20"/>
      <c r="AL333" s="20">
        <f t="shared" si="26"/>
        <v>0</v>
      </c>
      <c r="AM333" s="20" t="str">
        <f t="shared" si="27"/>
        <v/>
      </c>
      <c r="AN333" s="92" t="str">
        <f t="shared" si="28"/>
        <v/>
      </c>
      <c r="AQ333" s="2">
        <f t="shared" si="29"/>
        <v>0</v>
      </c>
    </row>
    <row r="334" spans="1:43" ht="15" customHeight="1" x14ac:dyDescent="0.25">
      <c r="A334" s="2" t="s">
        <v>467</v>
      </c>
      <c r="B334" s="2" t="s">
        <v>471</v>
      </c>
      <c r="C334" s="2">
        <v>2014</v>
      </c>
      <c r="D334" s="2" t="s">
        <v>598</v>
      </c>
      <c r="E334" s="2" t="s">
        <v>598</v>
      </c>
      <c r="F334" s="2" t="s">
        <v>598</v>
      </c>
      <c r="G334" s="2" t="s">
        <v>598</v>
      </c>
      <c r="H334" s="2" t="s">
        <v>598</v>
      </c>
      <c r="I334" s="2" t="s">
        <v>598</v>
      </c>
      <c r="J334" s="2" t="s">
        <v>598</v>
      </c>
      <c r="K334" s="2" t="s">
        <v>598</v>
      </c>
      <c r="L334" s="2" t="s">
        <v>598</v>
      </c>
      <c r="M334" s="2" t="s">
        <v>598</v>
      </c>
      <c r="N334" s="2" t="s">
        <v>598</v>
      </c>
      <c r="O334" s="2" t="s">
        <v>598</v>
      </c>
      <c r="P334" s="2" t="s">
        <v>598</v>
      </c>
      <c r="Q334" s="2" t="s">
        <v>598</v>
      </c>
      <c r="R334" s="2" t="s">
        <v>598</v>
      </c>
      <c r="S334" s="2" t="s">
        <v>598</v>
      </c>
      <c r="T334" s="2" t="s">
        <v>598</v>
      </c>
      <c r="U334" s="2" t="s">
        <v>598</v>
      </c>
      <c r="V334" s="2" t="s">
        <v>598</v>
      </c>
      <c r="W334" s="2" t="s">
        <v>598</v>
      </c>
      <c r="X334" s="2" t="s">
        <v>598</v>
      </c>
      <c r="Y334" s="2" t="s">
        <v>598</v>
      </c>
      <c r="Z334" s="2" t="s">
        <v>598</v>
      </c>
      <c r="AA334" s="2" t="s">
        <v>598</v>
      </c>
      <c r="AB334" s="2" t="s">
        <v>598</v>
      </c>
      <c r="AC334" s="2" t="s">
        <v>598</v>
      </c>
      <c r="AD334" s="2" t="s">
        <v>598</v>
      </c>
      <c r="AE334" s="2" t="s">
        <v>598</v>
      </c>
      <c r="AF334" s="2" t="s">
        <v>598</v>
      </c>
      <c r="AG334" s="2" t="s">
        <v>598</v>
      </c>
      <c r="AJ334" s="20">
        <f t="shared" si="25"/>
        <v>0</v>
      </c>
      <c r="AK334" s="20"/>
      <c r="AL334" s="20">
        <f t="shared" si="26"/>
        <v>0</v>
      </c>
      <c r="AM334" s="20" t="str">
        <f t="shared" si="27"/>
        <v/>
      </c>
      <c r="AN334" s="92" t="str">
        <f t="shared" si="28"/>
        <v/>
      </c>
      <c r="AQ334" s="2">
        <f t="shared" si="29"/>
        <v>0</v>
      </c>
    </row>
    <row r="335" spans="1:43" ht="15" customHeight="1" x14ac:dyDescent="0.25">
      <c r="A335" s="2" t="s">
        <v>472</v>
      </c>
      <c r="B335" s="2" t="s">
        <v>11</v>
      </c>
      <c r="C335" s="2">
        <v>2014</v>
      </c>
      <c r="D335" s="2" t="s">
        <v>598</v>
      </c>
      <c r="E335" s="2" t="s">
        <v>598</v>
      </c>
      <c r="F335" s="2" t="s">
        <v>598</v>
      </c>
      <c r="G335" s="2" t="s">
        <v>598</v>
      </c>
      <c r="H335" s="2" t="s">
        <v>598</v>
      </c>
      <c r="I335" s="2" t="s">
        <v>598</v>
      </c>
      <c r="J335" s="2" t="s">
        <v>598</v>
      </c>
      <c r="K335" s="2" t="s">
        <v>598</v>
      </c>
      <c r="L335" s="2" t="s">
        <v>598</v>
      </c>
      <c r="M335" s="2" t="s">
        <v>598</v>
      </c>
      <c r="N335" s="2" t="s">
        <v>598</v>
      </c>
      <c r="O335" s="2" t="s">
        <v>598</v>
      </c>
      <c r="P335" s="2" t="s">
        <v>598</v>
      </c>
      <c r="Q335" s="2" t="s">
        <v>598</v>
      </c>
      <c r="R335" s="2" t="s">
        <v>598</v>
      </c>
      <c r="S335" s="2" t="s">
        <v>598</v>
      </c>
      <c r="T335" s="2" t="s">
        <v>598</v>
      </c>
      <c r="U335" s="2" t="s">
        <v>598</v>
      </c>
      <c r="V335" s="2" t="s">
        <v>598</v>
      </c>
      <c r="W335" s="2" t="s">
        <v>598</v>
      </c>
      <c r="X335" s="2" t="s">
        <v>598</v>
      </c>
      <c r="Y335" s="2" t="s">
        <v>598</v>
      </c>
      <c r="Z335" s="2" t="s">
        <v>598</v>
      </c>
      <c r="AA335" s="2" t="s">
        <v>598</v>
      </c>
      <c r="AB335" s="2" t="s">
        <v>598</v>
      </c>
      <c r="AC335" s="2" t="s">
        <v>598</v>
      </c>
      <c r="AD335" s="2" t="s">
        <v>598</v>
      </c>
      <c r="AE335" s="2" t="s">
        <v>598</v>
      </c>
      <c r="AF335" s="2" t="s">
        <v>598</v>
      </c>
      <c r="AG335" s="2" t="s">
        <v>598</v>
      </c>
      <c r="AJ335" s="20">
        <f t="shared" si="25"/>
        <v>0</v>
      </c>
      <c r="AK335" s="20"/>
      <c r="AL335" s="20">
        <f t="shared" si="26"/>
        <v>0</v>
      </c>
      <c r="AM335" s="20" t="str">
        <f t="shared" si="27"/>
        <v/>
      </c>
      <c r="AN335" s="92" t="str">
        <f t="shared" si="28"/>
        <v/>
      </c>
      <c r="AQ335" s="2">
        <f t="shared" si="29"/>
        <v>0</v>
      </c>
    </row>
    <row r="336" spans="1:43"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T336" s="2" t="s">
        <v>599</v>
      </c>
      <c r="U336" s="2" t="s">
        <v>599</v>
      </c>
      <c r="V336" s="2" t="s">
        <v>599</v>
      </c>
      <c r="W336" s="2" t="s">
        <v>599</v>
      </c>
      <c r="X336" s="2" t="s">
        <v>599</v>
      </c>
      <c r="Y336" s="2" t="s">
        <v>599</v>
      </c>
      <c r="Z336" s="2" t="s">
        <v>599</v>
      </c>
      <c r="AA336" s="2" t="s">
        <v>599</v>
      </c>
      <c r="AB336" s="2" t="s">
        <v>599</v>
      </c>
      <c r="AC336" s="2" t="s">
        <v>599</v>
      </c>
      <c r="AD336" s="2" t="s">
        <v>599</v>
      </c>
      <c r="AE336" s="2" t="s">
        <v>599</v>
      </c>
      <c r="AF336" s="2" t="s">
        <v>599</v>
      </c>
      <c r="AG336" s="2" t="s">
        <v>599</v>
      </c>
      <c r="AJ336" s="20">
        <f t="shared" si="25"/>
        <v>0</v>
      </c>
      <c r="AK336" s="20"/>
      <c r="AL336" s="20">
        <f t="shared" si="26"/>
        <v>0</v>
      </c>
      <c r="AM336" s="20" t="str">
        <f t="shared" si="27"/>
        <v/>
      </c>
      <c r="AN336" s="92" t="str">
        <f t="shared" si="28"/>
        <v/>
      </c>
      <c r="AQ336" s="2">
        <f t="shared" si="29"/>
        <v>0</v>
      </c>
    </row>
    <row r="337" spans="1:43" ht="15" customHeight="1" x14ac:dyDescent="0.25">
      <c r="A337" s="2" t="s">
        <v>472</v>
      </c>
      <c r="B337" s="2" t="s">
        <v>276</v>
      </c>
      <c r="C337" s="2">
        <v>2014</v>
      </c>
      <c r="D337" s="2" t="s">
        <v>598</v>
      </c>
      <c r="E337" s="2" t="s">
        <v>598</v>
      </c>
      <c r="F337" s="2" t="s">
        <v>598</v>
      </c>
      <c r="G337" s="2" t="s">
        <v>598</v>
      </c>
      <c r="H337" s="2" t="s">
        <v>598</v>
      </c>
      <c r="I337" s="2" t="s">
        <v>598</v>
      </c>
      <c r="J337" s="2" t="s">
        <v>598</v>
      </c>
      <c r="K337" s="2" t="s">
        <v>598</v>
      </c>
      <c r="L337" s="2" t="s">
        <v>598</v>
      </c>
      <c r="M337" s="2" t="s">
        <v>598</v>
      </c>
      <c r="N337" s="2" t="s">
        <v>598</v>
      </c>
      <c r="O337" s="2" t="s">
        <v>598</v>
      </c>
      <c r="P337" s="2" t="s">
        <v>598</v>
      </c>
      <c r="Q337" s="2" t="s">
        <v>598</v>
      </c>
      <c r="R337" s="2" t="s">
        <v>598</v>
      </c>
      <c r="S337" s="2" t="s">
        <v>598</v>
      </c>
      <c r="T337" s="2" t="s">
        <v>598</v>
      </c>
      <c r="U337" s="2" t="s">
        <v>598</v>
      </c>
      <c r="V337" s="2" t="s">
        <v>598</v>
      </c>
      <c r="W337" s="2" t="s">
        <v>598</v>
      </c>
      <c r="X337" s="2" t="s">
        <v>598</v>
      </c>
      <c r="Y337" s="2" t="s">
        <v>598</v>
      </c>
      <c r="Z337" s="2" t="s">
        <v>598</v>
      </c>
      <c r="AA337" s="2" t="s">
        <v>598</v>
      </c>
      <c r="AB337" s="2" t="s">
        <v>598</v>
      </c>
      <c r="AC337" s="2" t="s">
        <v>598</v>
      </c>
      <c r="AD337" s="2" t="s">
        <v>598</v>
      </c>
      <c r="AE337" s="2" t="s">
        <v>598</v>
      </c>
      <c r="AF337" s="2" t="s">
        <v>598</v>
      </c>
      <c r="AG337" s="2" t="s">
        <v>598</v>
      </c>
      <c r="AJ337" s="20">
        <f t="shared" si="25"/>
        <v>0</v>
      </c>
      <c r="AK337" s="20"/>
      <c r="AL337" s="20">
        <f t="shared" si="26"/>
        <v>0</v>
      </c>
      <c r="AM337" s="20" t="str">
        <f t="shared" si="27"/>
        <v/>
      </c>
      <c r="AN337" s="92" t="str">
        <f t="shared" si="28"/>
        <v/>
      </c>
      <c r="AQ337" s="2">
        <f t="shared" si="29"/>
        <v>0</v>
      </c>
    </row>
    <row r="338" spans="1:43" ht="15" customHeight="1" x14ac:dyDescent="0.25">
      <c r="A338" s="2" t="s">
        <v>474</v>
      </c>
      <c r="B338" s="2" t="s">
        <v>475</v>
      </c>
      <c r="C338" s="2">
        <v>2014</v>
      </c>
      <c r="D338" s="2" t="s">
        <v>598</v>
      </c>
      <c r="E338" s="2" t="s">
        <v>598</v>
      </c>
      <c r="F338" s="2" t="s">
        <v>598</v>
      </c>
      <c r="G338" s="2" t="s">
        <v>598</v>
      </c>
      <c r="H338" s="2" t="s">
        <v>598</v>
      </c>
      <c r="I338" s="2" t="s">
        <v>598</v>
      </c>
      <c r="J338" s="2" t="s">
        <v>598</v>
      </c>
      <c r="K338" s="2" t="s">
        <v>598</v>
      </c>
      <c r="L338" s="2" t="s">
        <v>598</v>
      </c>
      <c r="M338" s="2" t="s">
        <v>598</v>
      </c>
      <c r="N338" s="2" t="s">
        <v>598</v>
      </c>
      <c r="O338" s="2" t="s">
        <v>598</v>
      </c>
      <c r="P338" s="2" t="s">
        <v>598</v>
      </c>
      <c r="Q338" s="2" t="s">
        <v>598</v>
      </c>
      <c r="R338" s="2" t="s">
        <v>598</v>
      </c>
      <c r="S338" s="2" t="s">
        <v>598</v>
      </c>
      <c r="T338" s="2" t="s">
        <v>598</v>
      </c>
      <c r="U338" s="2" t="s">
        <v>598</v>
      </c>
      <c r="V338" s="2" t="s">
        <v>598</v>
      </c>
      <c r="W338" s="2" t="s">
        <v>598</v>
      </c>
      <c r="X338" s="2" t="s">
        <v>598</v>
      </c>
      <c r="Y338" s="2" t="s">
        <v>598</v>
      </c>
      <c r="Z338" s="2" t="s">
        <v>598</v>
      </c>
      <c r="AA338" s="2" t="s">
        <v>598</v>
      </c>
      <c r="AB338" s="2" t="s">
        <v>598</v>
      </c>
      <c r="AC338" s="2" t="s">
        <v>598</v>
      </c>
      <c r="AD338" s="2" t="s">
        <v>598</v>
      </c>
      <c r="AE338" s="2" t="s">
        <v>598</v>
      </c>
      <c r="AF338" s="2" t="s">
        <v>598</v>
      </c>
      <c r="AG338" s="2" t="s">
        <v>598</v>
      </c>
      <c r="AJ338" s="20">
        <f t="shared" si="25"/>
        <v>0</v>
      </c>
      <c r="AK338" s="20"/>
      <c r="AL338" s="20">
        <f t="shared" si="26"/>
        <v>0</v>
      </c>
      <c r="AM338" s="20" t="str">
        <f t="shared" si="27"/>
        <v/>
      </c>
      <c r="AN338" s="92" t="str">
        <f t="shared" si="28"/>
        <v/>
      </c>
      <c r="AQ338" s="2">
        <f t="shared" si="29"/>
        <v>0</v>
      </c>
    </row>
    <row r="339" spans="1:43" ht="15" customHeight="1" x14ac:dyDescent="0.25">
      <c r="A339" s="2" t="s">
        <v>474</v>
      </c>
      <c r="B339" s="2" t="s">
        <v>476</v>
      </c>
      <c r="C339" s="2">
        <v>2014</v>
      </c>
      <c r="D339" s="2">
        <v>290.60000000000002</v>
      </c>
      <c r="E339" s="2">
        <v>113.22199999999999</v>
      </c>
      <c r="F339" s="2" t="s">
        <v>598</v>
      </c>
      <c r="G339" s="2" t="s">
        <v>598</v>
      </c>
      <c r="H339" s="2" t="s">
        <v>598</v>
      </c>
      <c r="I339" s="2">
        <v>498</v>
      </c>
      <c r="J339" s="2" t="s">
        <v>598</v>
      </c>
      <c r="K339" s="2" t="s">
        <v>598</v>
      </c>
      <c r="L339" s="2" t="s">
        <v>598</v>
      </c>
      <c r="M339" s="2" t="s">
        <v>598</v>
      </c>
      <c r="N339" s="2" t="s">
        <v>598</v>
      </c>
      <c r="O339" s="2" t="s">
        <v>598</v>
      </c>
      <c r="P339" s="2" t="s">
        <v>598</v>
      </c>
      <c r="Q339" s="2" t="s">
        <v>598</v>
      </c>
      <c r="R339" s="2">
        <v>4.4000000000000004</v>
      </c>
      <c r="S339" s="2" t="s">
        <v>598</v>
      </c>
      <c r="T339" s="2" t="s">
        <v>598</v>
      </c>
      <c r="U339" s="2" t="s">
        <v>598</v>
      </c>
      <c r="V339" s="2" t="s">
        <v>598</v>
      </c>
      <c r="W339" s="2" t="s">
        <v>598</v>
      </c>
      <c r="X339" s="2" t="s">
        <v>598</v>
      </c>
      <c r="Y339" s="2" t="s">
        <v>598</v>
      </c>
      <c r="Z339" s="2">
        <v>493.6</v>
      </c>
      <c r="AA339" s="2" t="s">
        <v>598</v>
      </c>
      <c r="AB339" s="2" t="s">
        <v>598</v>
      </c>
      <c r="AC339" s="2" t="s">
        <v>598</v>
      </c>
      <c r="AD339" s="2" t="s">
        <v>598</v>
      </c>
      <c r="AE339" s="2" t="s">
        <v>598</v>
      </c>
      <c r="AF339" s="2" t="s">
        <v>598</v>
      </c>
      <c r="AG339" s="2" t="s">
        <v>598</v>
      </c>
      <c r="AJ339" s="20">
        <f t="shared" si="25"/>
        <v>498</v>
      </c>
      <c r="AK339" s="20"/>
      <c r="AL339" s="20">
        <f t="shared" si="26"/>
        <v>290.60000000000002</v>
      </c>
      <c r="AM339" s="20">
        <f t="shared" si="27"/>
        <v>113.22199999999999</v>
      </c>
      <c r="AN339" s="92">
        <f t="shared" si="28"/>
        <v>0.81088755020080316</v>
      </c>
      <c r="AQ339" s="2">
        <f t="shared" si="29"/>
        <v>498</v>
      </c>
    </row>
    <row r="340" spans="1:43" ht="15" customHeight="1" x14ac:dyDescent="0.25">
      <c r="A340" s="2" t="s">
        <v>474</v>
      </c>
      <c r="B340" s="2" t="s">
        <v>477</v>
      </c>
      <c r="C340" s="2">
        <v>2014</v>
      </c>
      <c r="D340" s="2" t="s">
        <v>598</v>
      </c>
      <c r="E340" s="2" t="s">
        <v>598</v>
      </c>
      <c r="F340" s="2" t="s">
        <v>598</v>
      </c>
      <c r="G340" s="2" t="s">
        <v>598</v>
      </c>
      <c r="H340" s="2" t="s">
        <v>598</v>
      </c>
      <c r="I340" s="2" t="s">
        <v>598</v>
      </c>
      <c r="J340" s="2" t="s">
        <v>598</v>
      </c>
      <c r="K340" s="2" t="s">
        <v>598</v>
      </c>
      <c r="L340" s="2" t="s">
        <v>598</v>
      </c>
      <c r="M340" s="2" t="s">
        <v>598</v>
      </c>
      <c r="N340" s="2" t="s">
        <v>598</v>
      </c>
      <c r="O340" s="2" t="s">
        <v>598</v>
      </c>
      <c r="P340" s="2" t="s">
        <v>598</v>
      </c>
      <c r="Q340" s="2" t="s">
        <v>598</v>
      </c>
      <c r="R340" s="2" t="s">
        <v>598</v>
      </c>
      <c r="S340" s="2" t="s">
        <v>598</v>
      </c>
      <c r="T340" s="2" t="s">
        <v>598</v>
      </c>
      <c r="U340" s="2" t="s">
        <v>598</v>
      </c>
      <c r="V340" s="2" t="s">
        <v>598</v>
      </c>
      <c r="W340" s="2" t="s">
        <v>598</v>
      </c>
      <c r="X340" s="2" t="s">
        <v>598</v>
      </c>
      <c r="Y340" s="2" t="s">
        <v>598</v>
      </c>
      <c r="Z340" s="2" t="s">
        <v>598</v>
      </c>
      <c r="AA340" s="2" t="s">
        <v>598</v>
      </c>
      <c r="AB340" s="2" t="s">
        <v>598</v>
      </c>
      <c r="AC340" s="2" t="s">
        <v>598</v>
      </c>
      <c r="AD340" s="2" t="s">
        <v>598</v>
      </c>
      <c r="AE340" s="2" t="s">
        <v>598</v>
      </c>
      <c r="AF340" s="2" t="s">
        <v>598</v>
      </c>
      <c r="AG340" s="2" t="s">
        <v>598</v>
      </c>
      <c r="AJ340" s="20">
        <f t="shared" si="25"/>
        <v>0</v>
      </c>
      <c r="AK340" s="20"/>
      <c r="AL340" s="20">
        <f t="shared" si="26"/>
        <v>0</v>
      </c>
      <c r="AM340" s="20" t="str">
        <f t="shared" si="27"/>
        <v/>
      </c>
      <c r="AN340" s="92" t="str">
        <f t="shared" si="28"/>
        <v/>
      </c>
      <c r="AQ340" s="2">
        <f t="shared" si="29"/>
        <v>0</v>
      </c>
    </row>
    <row r="341" spans="1:43" ht="15" customHeight="1" x14ac:dyDescent="0.25">
      <c r="A341" s="2" t="s">
        <v>474</v>
      </c>
      <c r="B341" s="2" t="s">
        <v>478</v>
      </c>
      <c r="C341" s="2">
        <v>2014</v>
      </c>
      <c r="D341" s="2" t="s">
        <v>598</v>
      </c>
      <c r="E341" s="2" t="s">
        <v>598</v>
      </c>
      <c r="F341" s="2" t="s">
        <v>598</v>
      </c>
      <c r="G341" s="2" t="s">
        <v>598</v>
      </c>
      <c r="H341" s="2" t="s">
        <v>598</v>
      </c>
      <c r="I341" s="2" t="s">
        <v>598</v>
      </c>
      <c r="J341" s="2" t="s">
        <v>598</v>
      </c>
      <c r="K341" s="2" t="s">
        <v>598</v>
      </c>
      <c r="L341" s="2" t="s">
        <v>598</v>
      </c>
      <c r="M341" s="2" t="s">
        <v>598</v>
      </c>
      <c r="N341" s="2" t="s">
        <v>598</v>
      </c>
      <c r="O341" s="2" t="s">
        <v>598</v>
      </c>
      <c r="P341" s="2" t="s">
        <v>598</v>
      </c>
      <c r="Q341" s="2" t="s">
        <v>598</v>
      </c>
      <c r="R341" s="2" t="s">
        <v>598</v>
      </c>
      <c r="S341" s="2" t="s">
        <v>598</v>
      </c>
      <c r="T341" s="2" t="s">
        <v>598</v>
      </c>
      <c r="U341" s="2" t="s">
        <v>598</v>
      </c>
      <c r="V341" s="2" t="s">
        <v>598</v>
      </c>
      <c r="W341" s="2" t="s">
        <v>598</v>
      </c>
      <c r="X341" s="2" t="s">
        <v>598</v>
      </c>
      <c r="Y341" s="2" t="s">
        <v>598</v>
      </c>
      <c r="Z341" s="2" t="s">
        <v>598</v>
      </c>
      <c r="AA341" s="2" t="s">
        <v>598</v>
      </c>
      <c r="AB341" s="2" t="s">
        <v>598</v>
      </c>
      <c r="AC341" s="2" t="s">
        <v>598</v>
      </c>
      <c r="AD341" s="2" t="s">
        <v>598</v>
      </c>
      <c r="AE341" s="2" t="s">
        <v>598</v>
      </c>
      <c r="AF341" s="2" t="s">
        <v>598</v>
      </c>
      <c r="AG341" s="2" t="s">
        <v>598</v>
      </c>
      <c r="AJ341" s="20">
        <f t="shared" si="25"/>
        <v>0</v>
      </c>
      <c r="AK341" s="20"/>
      <c r="AL341" s="20">
        <f t="shared" si="26"/>
        <v>0</v>
      </c>
      <c r="AM341" s="20" t="str">
        <f t="shared" si="27"/>
        <v/>
      </c>
      <c r="AN341" s="92" t="str">
        <f t="shared" si="28"/>
        <v/>
      </c>
      <c r="AQ341" s="2">
        <f t="shared" si="29"/>
        <v>0</v>
      </c>
    </row>
    <row r="342" spans="1:43" ht="15" customHeight="1" x14ac:dyDescent="0.25">
      <c r="A342" s="2" t="s">
        <v>474</v>
      </c>
      <c r="B342" s="2" t="s">
        <v>479</v>
      </c>
      <c r="C342" s="2">
        <v>2014</v>
      </c>
      <c r="D342" s="2" t="s">
        <v>598</v>
      </c>
      <c r="E342" s="2" t="s">
        <v>598</v>
      </c>
      <c r="F342" s="2" t="s">
        <v>598</v>
      </c>
      <c r="G342" s="2" t="s">
        <v>598</v>
      </c>
      <c r="H342" s="2" t="s">
        <v>598</v>
      </c>
      <c r="I342" s="2" t="s">
        <v>598</v>
      </c>
      <c r="J342" s="2" t="s">
        <v>598</v>
      </c>
      <c r="K342" s="2" t="s">
        <v>598</v>
      </c>
      <c r="L342" s="2" t="s">
        <v>598</v>
      </c>
      <c r="M342" s="2" t="s">
        <v>598</v>
      </c>
      <c r="N342" s="2" t="s">
        <v>598</v>
      </c>
      <c r="O342" s="2" t="s">
        <v>598</v>
      </c>
      <c r="P342" s="2" t="s">
        <v>598</v>
      </c>
      <c r="Q342" s="2" t="s">
        <v>598</v>
      </c>
      <c r="R342" s="2" t="s">
        <v>598</v>
      </c>
      <c r="S342" s="2" t="s">
        <v>598</v>
      </c>
      <c r="T342" s="2" t="s">
        <v>598</v>
      </c>
      <c r="U342" s="2" t="s">
        <v>598</v>
      </c>
      <c r="V342" s="2" t="s">
        <v>598</v>
      </c>
      <c r="W342" s="2" t="s">
        <v>598</v>
      </c>
      <c r="X342" s="2" t="s">
        <v>598</v>
      </c>
      <c r="Y342" s="2" t="s">
        <v>598</v>
      </c>
      <c r="Z342" s="2" t="s">
        <v>598</v>
      </c>
      <c r="AA342" s="2" t="s">
        <v>598</v>
      </c>
      <c r="AB342" s="2" t="s">
        <v>598</v>
      </c>
      <c r="AC342" s="2" t="s">
        <v>598</v>
      </c>
      <c r="AD342" s="2" t="s">
        <v>598</v>
      </c>
      <c r="AE342" s="2" t="s">
        <v>598</v>
      </c>
      <c r="AF342" s="2" t="s">
        <v>598</v>
      </c>
      <c r="AG342" s="2" t="s">
        <v>598</v>
      </c>
      <c r="AJ342" s="20">
        <f t="shared" si="25"/>
        <v>0</v>
      </c>
      <c r="AK342" s="20"/>
      <c r="AL342" s="20">
        <f t="shared" si="26"/>
        <v>0</v>
      </c>
      <c r="AM342" s="20" t="str">
        <f t="shared" si="27"/>
        <v/>
      </c>
      <c r="AN342" s="92" t="str">
        <f t="shared" si="28"/>
        <v/>
      </c>
      <c r="AQ342" s="2">
        <f t="shared" si="29"/>
        <v>0</v>
      </c>
    </row>
    <row r="343" spans="1:43" ht="15" customHeight="1" x14ac:dyDescent="0.25">
      <c r="A343" s="2" t="s">
        <v>474</v>
      </c>
      <c r="B343" s="2" t="s">
        <v>480</v>
      </c>
      <c r="C343" s="2">
        <v>2014</v>
      </c>
      <c r="D343" s="2">
        <v>105.17</v>
      </c>
      <c r="E343" s="2">
        <v>20.023</v>
      </c>
      <c r="F343" s="2" t="s">
        <v>598</v>
      </c>
      <c r="G343" s="2" t="s">
        <v>598</v>
      </c>
      <c r="H343" s="2" t="s">
        <v>598</v>
      </c>
      <c r="I343" s="2">
        <v>146.27099999999999</v>
      </c>
      <c r="J343" s="2" t="s">
        <v>598</v>
      </c>
      <c r="K343" s="2" t="s">
        <v>598</v>
      </c>
      <c r="L343" s="2" t="s">
        <v>598</v>
      </c>
      <c r="M343" s="2" t="s">
        <v>598</v>
      </c>
      <c r="N343" s="2" t="s">
        <v>598</v>
      </c>
      <c r="O343" s="2" t="s">
        <v>598</v>
      </c>
      <c r="P343" s="2">
        <v>64.972999999999999</v>
      </c>
      <c r="Q343" s="2">
        <v>31.184999999999999</v>
      </c>
      <c r="R343" s="2">
        <v>9.9</v>
      </c>
      <c r="S343" s="2">
        <v>16.285</v>
      </c>
      <c r="T343" s="2" t="s">
        <v>598</v>
      </c>
      <c r="U343" s="2" t="s">
        <v>598</v>
      </c>
      <c r="V343" s="2" t="s">
        <v>8</v>
      </c>
      <c r="W343" s="2" t="s">
        <v>598</v>
      </c>
      <c r="X343" s="2" t="s">
        <v>598</v>
      </c>
      <c r="Y343" s="2" t="s">
        <v>598</v>
      </c>
      <c r="Z343" s="2" t="s">
        <v>598</v>
      </c>
      <c r="AA343" s="2" t="s">
        <v>598</v>
      </c>
      <c r="AB343" s="2" t="s">
        <v>598</v>
      </c>
      <c r="AC343" s="2" t="s">
        <v>598</v>
      </c>
      <c r="AD343" s="2" t="s">
        <v>598</v>
      </c>
      <c r="AE343" s="2" t="s">
        <v>598</v>
      </c>
      <c r="AF343" s="2" t="s">
        <v>598</v>
      </c>
      <c r="AG343" s="2">
        <v>23.928000000000001</v>
      </c>
      <c r="AJ343" s="20">
        <f t="shared" si="25"/>
        <v>146.27100000000002</v>
      </c>
      <c r="AK343" s="20"/>
      <c r="AL343" s="20">
        <f t="shared" si="26"/>
        <v>105.17</v>
      </c>
      <c r="AM343" s="20">
        <f t="shared" si="27"/>
        <v>20.023</v>
      </c>
      <c r="AN343" s="92">
        <f t="shared" si="28"/>
        <v>0.85589761470147863</v>
      </c>
      <c r="AQ343" s="2">
        <f t="shared" si="29"/>
        <v>122.34300000000002</v>
      </c>
    </row>
    <row r="344" spans="1:43" ht="15" customHeight="1" x14ac:dyDescent="0.25">
      <c r="A344" s="2" t="s">
        <v>474</v>
      </c>
      <c r="B344" s="2" t="s">
        <v>481</v>
      </c>
      <c r="C344" s="2">
        <v>2014</v>
      </c>
      <c r="D344" s="2">
        <v>247.994</v>
      </c>
      <c r="E344" s="2">
        <v>90.397000000000006</v>
      </c>
      <c r="F344" s="2" t="s">
        <v>598</v>
      </c>
      <c r="G344" s="2" t="s">
        <v>598</v>
      </c>
      <c r="H344" s="2" t="s">
        <v>598</v>
      </c>
      <c r="I344" s="2">
        <v>423.35</v>
      </c>
      <c r="J344" s="2">
        <v>0</v>
      </c>
      <c r="K344" s="2">
        <v>0</v>
      </c>
      <c r="L344" s="2">
        <v>0.46600000000000003</v>
      </c>
      <c r="M344" s="2" t="s">
        <v>598</v>
      </c>
      <c r="N344" s="2" t="s">
        <v>598</v>
      </c>
      <c r="O344" s="2" t="s">
        <v>598</v>
      </c>
      <c r="P344" s="2">
        <v>8.5879999999999992</v>
      </c>
      <c r="Q344" s="2" t="s">
        <v>598</v>
      </c>
      <c r="R344" s="2" t="s">
        <v>598</v>
      </c>
      <c r="S344" s="2" t="s">
        <v>598</v>
      </c>
      <c r="T344" s="2" t="s">
        <v>598</v>
      </c>
      <c r="U344" s="2" t="s">
        <v>598</v>
      </c>
      <c r="V344" s="2" t="s">
        <v>10</v>
      </c>
      <c r="W344" s="2" t="s">
        <v>598</v>
      </c>
      <c r="X344" s="2" t="s">
        <v>598</v>
      </c>
      <c r="Y344" s="2" t="s">
        <v>598</v>
      </c>
      <c r="Z344" s="2">
        <v>368.06</v>
      </c>
      <c r="AA344" s="2" t="s">
        <v>598</v>
      </c>
      <c r="AB344" s="2" t="s">
        <v>598</v>
      </c>
      <c r="AC344" s="2" t="s">
        <v>598</v>
      </c>
      <c r="AD344" s="2" t="s">
        <v>598</v>
      </c>
      <c r="AE344" s="2" t="s">
        <v>598</v>
      </c>
      <c r="AF344" s="2">
        <v>0</v>
      </c>
      <c r="AG344" s="2">
        <v>46.235999999999997</v>
      </c>
      <c r="AJ344" s="20">
        <f t="shared" si="25"/>
        <v>423.34999999999997</v>
      </c>
      <c r="AK344" s="20"/>
      <c r="AL344" s="20">
        <f t="shared" si="26"/>
        <v>247.994</v>
      </c>
      <c r="AM344" s="20">
        <f t="shared" si="27"/>
        <v>90.397000000000006</v>
      </c>
      <c r="AN344" s="92">
        <f t="shared" si="28"/>
        <v>0.79931734971064139</v>
      </c>
      <c r="AQ344" s="2">
        <f t="shared" si="29"/>
        <v>377.11399999999998</v>
      </c>
    </row>
    <row r="345" spans="1:43" ht="15" customHeight="1" x14ac:dyDescent="0.25">
      <c r="A345" s="2" t="s">
        <v>474</v>
      </c>
      <c r="B345" s="2" t="s">
        <v>482</v>
      </c>
      <c r="C345" s="2">
        <v>2014</v>
      </c>
      <c r="D345" s="2" t="s">
        <v>598</v>
      </c>
      <c r="E345" s="2" t="s">
        <v>598</v>
      </c>
      <c r="F345" s="2" t="s">
        <v>598</v>
      </c>
      <c r="G345" s="2" t="s">
        <v>598</v>
      </c>
      <c r="H345" s="2" t="s">
        <v>598</v>
      </c>
      <c r="I345" s="2" t="s">
        <v>598</v>
      </c>
      <c r="J345" s="2" t="s">
        <v>598</v>
      </c>
      <c r="K345" s="2" t="s">
        <v>598</v>
      </c>
      <c r="L345" s="2" t="s">
        <v>598</v>
      </c>
      <c r="M345" s="2" t="s">
        <v>598</v>
      </c>
      <c r="N345" s="2" t="s">
        <v>598</v>
      </c>
      <c r="O345" s="2" t="s">
        <v>598</v>
      </c>
      <c r="P345" s="2" t="s">
        <v>598</v>
      </c>
      <c r="Q345" s="2" t="s">
        <v>598</v>
      </c>
      <c r="R345" s="2" t="s">
        <v>598</v>
      </c>
      <c r="S345" s="2" t="s">
        <v>598</v>
      </c>
      <c r="T345" s="2" t="s">
        <v>598</v>
      </c>
      <c r="U345" s="2" t="s">
        <v>598</v>
      </c>
      <c r="V345" s="2" t="s">
        <v>598</v>
      </c>
      <c r="W345" s="2" t="s">
        <v>598</v>
      </c>
      <c r="X345" s="2" t="s">
        <v>598</v>
      </c>
      <c r="Y345" s="2" t="s">
        <v>598</v>
      </c>
      <c r="Z345" s="2" t="s">
        <v>598</v>
      </c>
      <c r="AA345" s="2" t="s">
        <v>598</v>
      </c>
      <c r="AB345" s="2" t="s">
        <v>598</v>
      </c>
      <c r="AC345" s="2" t="s">
        <v>598</v>
      </c>
      <c r="AD345" s="2" t="s">
        <v>598</v>
      </c>
      <c r="AE345" s="2" t="s">
        <v>598</v>
      </c>
      <c r="AF345" s="2" t="s">
        <v>598</v>
      </c>
      <c r="AG345" s="2" t="s">
        <v>598</v>
      </c>
      <c r="AJ345" s="20">
        <f t="shared" si="25"/>
        <v>0</v>
      </c>
      <c r="AK345" s="20"/>
      <c r="AL345" s="20">
        <f t="shared" si="26"/>
        <v>0</v>
      </c>
      <c r="AM345" s="20" t="str">
        <f t="shared" si="27"/>
        <v/>
      </c>
      <c r="AN345" s="92" t="str">
        <f t="shared" si="28"/>
        <v/>
      </c>
      <c r="AQ345" s="2">
        <f t="shared" si="29"/>
        <v>0</v>
      </c>
    </row>
    <row r="346" spans="1:43" ht="15" customHeight="1" x14ac:dyDescent="0.25">
      <c r="A346" s="2" t="s">
        <v>474</v>
      </c>
      <c r="B346" s="2" t="s">
        <v>483</v>
      </c>
      <c r="C346" s="2">
        <v>2014</v>
      </c>
      <c r="D346" s="2" t="s">
        <v>598</v>
      </c>
      <c r="E346" s="2" t="s">
        <v>598</v>
      </c>
      <c r="F346" s="2" t="s">
        <v>598</v>
      </c>
      <c r="G346" s="2" t="s">
        <v>598</v>
      </c>
      <c r="H346" s="2" t="s">
        <v>598</v>
      </c>
      <c r="I346" s="2" t="s">
        <v>598</v>
      </c>
      <c r="J346" s="2" t="s">
        <v>598</v>
      </c>
      <c r="K346" s="2" t="s">
        <v>598</v>
      </c>
      <c r="L346" s="2" t="s">
        <v>598</v>
      </c>
      <c r="M346" s="2" t="s">
        <v>598</v>
      </c>
      <c r="N346" s="2" t="s">
        <v>598</v>
      </c>
      <c r="O346" s="2" t="s">
        <v>598</v>
      </c>
      <c r="P346" s="2" t="s">
        <v>598</v>
      </c>
      <c r="Q346" s="2" t="s">
        <v>598</v>
      </c>
      <c r="R346" s="2" t="s">
        <v>598</v>
      </c>
      <c r="S346" s="2" t="s">
        <v>598</v>
      </c>
      <c r="T346" s="2" t="s">
        <v>598</v>
      </c>
      <c r="U346" s="2" t="s">
        <v>598</v>
      </c>
      <c r="V346" s="2" t="s">
        <v>598</v>
      </c>
      <c r="W346" s="2" t="s">
        <v>598</v>
      </c>
      <c r="X346" s="2" t="s">
        <v>598</v>
      </c>
      <c r="Y346" s="2" t="s">
        <v>598</v>
      </c>
      <c r="Z346" s="2" t="s">
        <v>598</v>
      </c>
      <c r="AA346" s="2" t="s">
        <v>598</v>
      </c>
      <c r="AB346" s="2" t="s">
        <v>598</v>
      </c>
      <c r="AC346" s="2" t="s">
        <v>598</v>
      </c>
      <c r="AD346" s="2" t="s">
        <v>598</v>
      </c>
      <c r="AE346" s="2" t="s">
        <v>598</v>
      </c>
      <c r="AF346" s="2" t="s">
        <v>598</v>
      </c>
      <c r="AG346" s="2" t="s">
        <v>598</v>
      </c>
      <c r="AJ346" s="20">
        <f t="shared" si="25"/>
        <v>0</v>
      </c>
      <c r="AK346" s="20"/>
      <c r="AL346" s="20">
        <f t="shared" si="26"/>
        <v>0</v>
      </c>
      <c r="AM346" s="20" t="str">
        <f t="shared" si="27"/>
        <v/>
      </c>
      <c r="AN346" s="92" t="str">
        <f t="shared" si="28"/>
        <v/>
      </c>
      <c r="AQ346" s="2">
        <f t="shared" si="29"/>
        <v>0</v>
      </c>
    </row>
    <row r="347" spans="1:43" ht="15" customHeight="1" x14ac:dyDescent="0.25">
      <c r="A347" s="2" t="s">
        <v>474</v>
      </c>
      <c r="B347" s="2" t="s">
        <v>484</v>
      </c>
      <c r="C347" s="2">
        <v>2014</v>
      </c>
      <c r="D347" s="2">
        <v>255.8</v>
      </c>
      <c r="E347" s="2">
        <v>87.2</v>
      </c>
      <c r="F347" s="2" t="s">
        <v>598</v>
      </c>
      <c r="G347" s="2" t="s">
        <v>598</v>
      </c>
      <c r="H347" s="2" t="s">
        <v>598</v>
      </c>
      <c r="I347" s="2">
        <v>411.6</v>
      </c>
      <c r="J347" s="2" t="s">
        <v>598</v>
      </c>
      <c r="K347" s="2">
        <v>7.3</v>
      </c>
      <c r="L347" s="2" t="s">
        <v>598</v>
      </c>
      <c r="M347" s="2">
        <v>8.1</v>
      </c>
      <c r="N347" s="2" t="s">
        <v>598</v>
      </c>
      <c r="O347" s="2" t="s">
        <v>598</v>
      </c>
      <c r="P347" s="2" t="s">
        <v>598</v>
      </c>
      <c r="Q347" s="2" t="s">
        <v>598</v>
      </c>
      <c r="R347" s="2" t="s">
        <v>598</v>
      </c>
      <c r="S347" s="2" t="s">
        <v>598</v>
      </c>
      <c r="T347" s="2" t="s">
        <v>598</v>
      </c>
      <c r="U347" s="2">
        <v>0.3</v>
      </c>
      <c r="V347" s="2" t="s">
        <v>8</v>
      </c>
      <c r="W347" s="2">
        <v>67.099999999999994</v>
      </c>
      <c r="X347" s="2" t="s">
        <v>598</v>
      </c>
      <c r="Y347" s="2" t="s">
        <v>598</v>
      </c>
      <c r="Z347" s="2" t="s">
        <v>598</v>
      </c>
      <c r="AA347" s="2" t="s">
        <v>598</v>
      </c>
      <c r="AB347" s="2" t="s">
        <v>598</v>
      </c>
      <c r="AC347" s="2" t="s">
        <v>598</v>
      </c>
      <c r="AD347" s="2">
        <v>230.3</v>
      </c>
      <c r="AE347" s="2">
        <v>98.5</v>
      </c>
      <c r="AF347" s="2" t="s">
        <v>598</v>
      </c>
      <c r="AG347" s="2" t="s">
        <v>598</v>
      </c>
      <c r="AJ347" s="20">
        <f t="shared" si="25"/>
        <v>411.6</v>
      </c>
      <c r="AK347" s="20"/>
      <c r="AL347" s="20">
        <f t="shared" si="26"/>
        <v>255.8</v>
      </c>
      <c r="AM347" s="20">
        <f t="shared" si="27"/>
        <v>87.2</v>
      </c>
      <c r="AN347" s="92">
        <f t="shared" si="28"/>
        <v>0.83333333333333326</v>
      </c>
      <c r="AQ347" s="2">
        <f t="shared" si="29"/>
        <v>411.6</v>
      </c>
    </row>
    <row r="348" spans="1:43" ht="15" customHeight="1" x14ac:dyDescent="0.25">
      <c r="A348" s="2" t="s">
        <v>474</v>
      </c>
      <c r="B348" s="2" t="s">
        <v>485</v>
      </c>
      <c r="C348" s="2">
        <v>2014</v>
      </c>
      <c r="D348" s="2" t="s">
        <v>598</v>
      </c>
      <c r="E348" s="2" t="s">
        <v>598</v>
      </c>
      <c r="F348" s="2" t="s">
        <v>598</v>
      </c>
      <c r="G348" s="2" t="s">
        <v>598</v>
      </c>
      <c r="H348" s="2" t="s">
        <v>598</v>
      </c>
      <c r="I348" s="2" t="s">
        <v>598</v>
      </c>
      <c r="J348" s="2" t="s">
        <v>598</v>
      </c>
      <c r="K348" s="2" t="s">
        <v>598</v>
      </c>
      <c r="L348" s="2" t="s">
        <v>598</v>
      </c>
      <c r="M348" s="2" t="s">
        <v>598</v>
      </c>
      <c r="N348" s="2" t="s">
        <v>598</v>
      </c>
      <c r="O348" s="2" t="s">
        <v>598</v>
      </c>
      <c r="P348" s="2" t="s">
        <v>598</v>
      </c>
      <c r="Q348" s="2" t="s">
        <v>598</v>
      </c>
      <c r="R348" s="2" t="s">
        <v>598</v>
      </c>
      <c r="S348" s="2" t="s">
        <v>598</v>
      </c>
      <c r="T348" s="2" t="s">
        <v>598</v>
      </c>
      <c r="U348" s="2" t="s">
        <v>598</v>
      </c>
      <c r="V348" s="2" t="s">
        <v>598</v>
      </c>
      <c r="W348" s="2" t="s">
        <v>598</v>
      </c>
      <c r="X348" s="2" t="s">
        <v>598</v>
      </c>
      <c r="Y348" s="2" t="s">
        <v>598</v>
      </c>
      <c r="Z348" s="2" t="s">
        <v>598</v>
      </c>
      <c r="AA348" s="2" t="s">
        <v>598</v>
      </c>
      <c r="AB348" s="2" t="s">
        <v>598</v>
      </c>
      <c r="AC348" s="2" t="s">
        <v>598</v>
      </c>
      <c r="AD348" s="2" t="s">
        <v>598</v>
      </c>
      <c r="AE348" s="2" t="s">
        <v>598</v>
      </c>
      <c r="AF348" s="2" t="s">
        <v>598</v>
      </c>
      <c r="AG348" s="2" t="s">
        <v>598</v>
      </c>
      <c r="AJ348" s="20">
        <f t="shared" si="25"/>
        <v>0</v>
      </c>
      <c r="AK348" s="20"/>
      <c r="AL348" s="20">
        <f t="shared" si="26"/>
        <v>0</v>
      </c>
      <c r="AM348" s="20" t="str">
        <f t="shared" si="27"/>
        <v/>
      </c>
      <c r="AN348" s="92" t="str">
        <f t="shared" si="28"/>
        <v/>
      </c>
      <c r="AQ348" s="2">
        <f t="shared" si="29"/>
        <v>0</v>
      </c>
    </row>
    <row r="349" spans="1:43" ht="15" customHeight="1" x14ac:dyDescent="0.25">
      <c r="A349" s="2" t="s">
        <v>474</v>
      </c>
      <c r="B349" s="2" t="s">
        <v>486</v>
      </c>
      <c r="C349" s="2">
        <v>2014</v>
      </c>
      <c r="D349" s="2" t="s">
        <v>598</v>
      </c>
      <c r="E349" s="2" t="s">
        <v>598</v>
      </c>
      <c r="F349" s="2" t="s">
        <v>598</v>
      </c>
      <c r="G349" s="2" t="s">
        <v>598</v>
      </c>
      <c r="H349" s="2" t="s">
        <v>598</v>
      </c>
      <c r="I349" s="2" t="s">
        <v>598</v>
      </c>
      <c r="J349" s="2" t="s">
        <v>598</v>
      </c>
      <c r="K349" s="2" t="s">
        <v>598</v>
      </c>
      <c r="L349" s="2" t="s">
        <v>598</v>
      </c>
      <c r="M349" s="2" t="s">
        <v>598</v>
      </c>
      <c r="N349" s="2" t="s">
        <v>598</v>
      </c>
      <c r="O349" s="2" t="s">
        <v>598</v>
      </c>
      <c r="P349" s="2" t="s">
        <v>598</v>
      </c>
      <c r="Q349" s="2" t="s">
        <v>598</v>
      </c>
      <c r="R349" s="2" t="s">
        <v>598</v>
      </c>
      <c r="S349" s="2" t="s">
        <v>598</v>
      </c>
      <c r="T349" s="2" t="s">
        <v>598</v>
      </c>
      <c r="U349" s="2" t="s">
        <v>598</v>
      </c>
      <c r="V349" s="2" t="s">
        <v>598</v>
      </c>
      <c r="W349" s="2" t="s">
        <v>598</v>
      </c>
      <c r="X349" s="2" t="s">
        <v>598</v>
      </c>
      <c r="Y349" s="2" t="s">
        <v>598</v>
      </c>
      <c r="Z349" s="2" t="s">
        <v>598</v>
      </c>
      <c r="AA349" s="2" t="s">
        <v>598</v>
      </c>
      <c r="AB349" s="2" t="s">
        <v>598</v>
      </c>
      <c r="AC349" s="2" t="s">
        <v>598</v>
      </c>
      <c r="AD349" s="2" t="s">
        <v>598</v>
      </c>
      <c r="AE349" s="2" t="s">
        <v>598</v>
      </c>
      <c r="AF349" s="2" t="s">
        <v>598</v>
      </c>
      <c r="AG349" s="2" t="s">
        <v>598</v>
      </c>
      <c r="AJ349" s="20">
        <f t="shared" si="25"/>
        <v>0</v>
      </c>
      <c r="AK349" s="20"/>
      <c r="AL349" s="20">
        <f t="shared" si="26"/>
        <v>0</v>
      </c>
      <c r="AM349" s="20" t="str">
        <f t="shared" si="27"/>
        <v/>
      </c>
      <c r="AN349" s="92" t="str">
        <f t="shared" si="28"/>
        <v/>
      </c>
      <c r="AQ349" s="2">
        <f t="shared" si="29"/>
        <v>0</v>
      </c>
    </row>
    <row r="350" spans="1:43" ht="15" customHeight="1" x14ac:dyDescent="0.25">
      <c r="A350" s="2" t="s">
        <v>487</v>
      </c>
      <c r="B350" s="2" t="s">
        <v>488</v>
      </c>
      <c r="C350" s="2">
        <v>2014</v>
      </c>
      <c r="D350" s="2" t="s">
        <v>598</v>
      </c>
      <c r="E350" s="2" t="s">
        <v>598</v>
      </c>
      <c r="F350" s="2" t="s">
        <v>598</v>
      </c>
      <c r="G350" s="2" t="s">
        <v>598</v>
      </c>
      <c r="H350" s="2" t="s">
        <v>598</v>
      </c>
      <c r="I350" s="2" t="s">
        <v>598</v>
      </c>
      <c r="J350" s="2" t="s">
        <v>598</v>
      </c>
      <c r="K350" s="2" t="s">
        <v>598</v>
      </c>
      <c r="L350" s="2" t="s">
        <v>598</v>
      </c>
      <c r="M350" s="2" t="s">
        <v>598</v>
      </c>
      <c r="N350" s="2" t="s">
        <v>598</v>
      </c>
      <c r="O350" s="2" t="s">
        <v>598</v>
      </c>
      <c r="P350" s="2" t="s">
        <v>598</v>
      </c>
      <c r="Q350" s="2" t="s">
        <v>598</v>
      </c>
      <c r="R350" s="2" t="s">
        <v>598</v>
      </c>
      <c r="S350" s="2" t="s">
        <v>598</v>
      </c>
      <c r="T350" s="2" t="s">
        <v>598</v>
      </c>
      <c r="U350" s="2" t="s">
        <v>598</v>
      </c>
      <c r="V350" s="2" t="s">
        <v>598</v>
      </c>
      <c r="W350" s="2" t="s">
        <v>598</v>
      </c>
      <c r="X350" s="2" t="s">
        <v>598</v>
      </c>
      <c r="Y350" s="2" t="s">
        <v>598</v>
      </c>
      <c r="Z350" s="2" t="s">
        <v>598</v>
      </c>
      <c r="AA350" s="2" t="s">
        <v>598</v>
      </c>
      <c r="AB350" s="2" t="s">
        <v>598</v>
      </c>
      <c r="AC350" s="2" t="s">
        <v>598</v>
      </c>
      <c r="AD350" s="2" t="s">
        <v>598</v>
      </c>
      <c r="AE350" s="2" t="s">
        <v>598</v>
      </c>
      <c r="AF350" s="2" t="s">
        <v>598</v>
      </c>
      <c r="AG350" s="2" t="s">
        <v>598</v>
      </c>
      <c r="AJ350" s="20">
        <f t="shared" si="25"/>
        <v>0</v>
      </c>
      <c r="AK350" s="20"/>
      <c r="AL350" s="20">
        <f t="shared" si="26"/>
        <v>0</v>
      </c>
      <c r="AM350" s="20" t="str">
        <f t="shared" si="27"/>
        <v/>
      </c>
      <c r="AN350" s="92" t="str">
        <f t="shared" si="28"/>
        <v/>
      </c>
      <c r="AQ350" s="2">
        <f t="shared" si="29"/>
        <v>0</v>
      </c>
    </row>
    <row r="351" spans="1:43" ht="15" customHeight="1" x14ac:dyDescent="0.25">
      <c r="A351" s="2" t="s">
        <v>487</v>
      </c>
      <c r="B351" s="2" t="s">
        <v>489</v>
      </c>
      <c r="C351" s="2">
        <v>2014</v>
      </c>
      <c r="D351" s="2" t="s">
        <v>598</v>
      </c>
      <c r="E351" s="2" t="s">
        <v>598</v>
      </c>
      <c r="F351" s="2" t="s">
        <v>598</v>
      </c>
      <c r="G351" s="2" t="s">
        <v>598</v>
      </c>
      <c r="H351" s="2" t="s">
        <v>598</v>
      </c>
      <c r="I351" s="2" t="s">
        <v>598</v>
      </c>
      <c r="J351" s="2" t="s">
        <v>598</v>
      </c>
      <c r="K351" s="2" t="s">
        <v>598</v>
      </c>
      <c r="L351" s="2" t="s">
        <v>598</v>
      </c>
      <c r="M351" s="2" t="s">
        <v>598</v>
      </c>
      <c r="N351" s="2" t="s">
        <v>598</v>
      </c>
      <c r="O351" s="2" t="s">
        <v>598</v>
      </c>
      <c r="P351" s="2" t="s">
        <v>598</v>
      </c>
      <c r="Q351" s="2" t="s">
        <v>598</v>
      </c>
      <c r="R351" s="2" t="s">
        <v>598</v>
      </c>
      <c r="S351" s="2" t="s">
        <v>598</v>
      </c>
      <c r="T351" s="2" t="s">
        <v>598</v>
      </c>
      <c r="U351" s="2" t="s">
        <v>598</v>
      </c>
      <c r="V351" s="2" t="s">
        <v>598</v>
      </c>
      <c r="W351" s="2" t="s">
        <v>598</v>
      </c>
      <c r="X351" s="2" t="s">
        <v>598</v>
      </c>
      <c r="Y351" s="2" t="s">
        <v>598</v>
      </c>
      <c r="Z351" s="2" t="s">
        <v>598</v>
      </c>
      <c r="AA351" s="2" t="s">
        <v>598</v>
      </c>
      <c r="AB351" s="2" t="s">
        <v>598</v>
      </c>
      <c r="AC351" s="2" t="s">
        <v>598</v>
      </c>
      <c r="AD351" s="2" t="s">
        <v>598</v>
      </c>
      <c r="AE351" s="2" t="s">
        <v>598</v>
      </c>
      <c r="AF351" s="2" t="s">
        <v>598</v>
      </c>
      <c r="AG351" s="2" t="s">
        <v>598</v>
      </c>
      <c r="AJ351" s="20">
        <f t="shared" si="25"/>
        <v>0</v>
      </c>
      <c r="AK351" s="20"/>
      <c r="AL351" s="20">
        <f t="shared" si="26"/>
        <v>0</v>
      </c>
      <c r="AM351" s="20" t="str">
        <f t="shared" si="27"/>
        <v/>
      </c>
      <c r="AN351" s="92" t="str">
        <f t="shared" si="28"/>
        <v/>
      </c>
      <c r="AQ351" s="2">
        <f t="shared" si="29"/>
        <v>0</v>
      </c>
    </row>
    <row r="352" spans="1:43" ht="15" customHeight="1" x14ac:dyDescent="0.25">
      <c r="A352" s="2" t="s">
        <v>487</v>
      </c>
      <c r="B352" s="2" t="s">
        <v>490</v>
      </c>
      <c r="C352" s="2">
        <v>2014</v>
      </c>
      <c r="D352" s="2">
        <v>94.4</v>
      </c>
      <c r="E352" s="2">
        <v>14.5</v>
      </c>
      <c r="F352" s="2" t="s">
        <v>598</v>
      </c>
      <c r="G352" s="2" t="s">
        <v>598</v>
      </c>
      <c r="H352" s="2" t="s">
        <v>598</v>
      </c>
      <c r="I352" s="2">
        <v>120.7</v>
      </c>
      <c r="J352" s="2" t="s">
        <v>598</v>
      </c>
      <c r="K352" s="2">
        <v>0.7</v>
      </c>
      <c r="L352" s="2" t="s">
        <v>598</v>
      </c>
      <c r="M352" s="2" t="s">
        <v>598</v>
      </c>
      <c r="N352" s="2" t="s">
        <v>598</v>
      </c>
      <c r="O352" s="2" t="s">
        <v>598</v>
      </c>
      <c r="P352" s="2">
        <v>1.8</v>
      </c>
      <c r="Q352" s="2">
        <v>1.6</v>
      </c>
      <c r="R352" s="2">
        <v>0.2</v>
      </c>
      <c r="S352" s="2" t="s">
        <v>598</v>
      </c>
      <c r="T352" s="2" t="s">
        <v>598</v>
      </c>
      <c r="U352" s="2" t="s">
        <v>598</v>
      </c>
      <c r="V352" s="2" t="s">
        <v>8</v>
      </c>
      <c r="W352" s="2" t="s">
        <v>598</v>
      </c>
      <c r="X352" s="2" t="s">
        <v>598</v>
      </c>
      <c r="Y352" s="2" t="s">
        <v>598</v>
      </c>
      <c r="Z352" s="2">
        <v>103</v>
      </c>
      <c r="AA352" s="2" t="s">
        <v>598</v>
      </c>
      <c r="AB352" s="2" t="s">
        <v>598</v>
      </c>
      <c r="AC352" s="2" t="s">
        <v>598</v>
      </c>
      <c r="AD352" s="2" t="s">
        <v>598</v>
      </c>
      <c r="AE352" s="2">
        <v>0.9</v>
      </c>
      <c r="AF352" s="2" t="s">
        <v>598</v>
      </c>
      <c r="AG352" s="2">
        <v>12.5</v>
      </c>
      <c r="AJ352" s="20">
        <f t="shared" si="25"/>
        <v>120.7</v>
      </c>
      <c r="AK352" s="20"/>
      <c r="AL352" s="20">
        <f t="shared" si="26"/>
        <v>94.4</v>
      </c>
      <c r="AM352" s="20">
        <f t="shared" si="27"/>
        <v>14.5</v>
      </c>
      <c r="AN352" s="92">
        <f t="shared" si="28"/>
        <v>0.90223695111847557</v>
      </c>
      <c r="AQ352" s="2">
        <f t="shared" si="29"/>
        <v>108.2</v>
      </c>
    </row>
    <row r="353" spans="1:43" ht="15" customHeight="1" x14ac:dyDescent="0.25">
      <c r="A353" s="2" t="s">
        <v>491</v>
      </c>
      <c r="B353" s="2" t="s">
        <v>492</v>
      </c>
      <c r="C353" s="2">
        <v>2014</v>
      </c>
      <c r="D353" s="2" t="s">
        <v>598</v>
      </c>
      <c r="E353" s="2" t="s">
        <v>598</v>
      </c>
      <c r="F353" s="2" t="s">
        <v>598</v>
      </c>
      <c r="G353" s="2" t="s">
        <v>598</v>
      </c>
      <c r="H353" s="2" t="s">
        <v>598</v>
      </c>
      <c r="I353" s="2" t="s">
        <v>598</v>
      </c>
      <c r="J353" s="2" t="s">
        <v>598</v>
      </c>
      <c r="K353" s="2" t="s">
        <v>598</v>
      </c>
      <c r="L353" s="2" t="s">
        <v>598</v>
      </c>
      <c r="M353" s="2" t="s">
        <v>598</v>
      </c>
      <c r="N353" s="2" t="s">
        <v>598</v>
      </c>
      <c r="O353" s="2" t="s">
        <v>598</v>
      </c>
      <c r="P353" s="2" t="s">
        <v>598</v>
      </c>
      <c r="Q353" s="2" t="s">
        <v>598</v>
      </c>
      <c r="R353" s="2" t="s">
        <v>598</v>
      </c>
      <c r="S353" s="2" t="s">
        <v>598</v>
      </c>
      <c r="T353" s="2" t="s">
        <v>598</v>
      </c>
      <c r="U353" s="2" t="s">
        <v>598</v>
      </c>
      <c r="V353" s="2" t="s">
        <v>598</v>
      </c>
      <c r="W353" s="2" t="s">
        <v>598</v>
      </c>
      <c r="X353" s="2" t="s">
        <v>598</v>
      </c>
      <c r="Y353" s="2" t="s">
        <v>598</v>
      </c>
      <c r="Z353" s="2" t="s">
        <v>598</v>
      </c>
      <c r="AA353" s="2" t="s">
        <v>598</v>
      </c>
      <c r="AB353" s="2" t="s">
        <v>598</v>
      </c>
      <c r="AC353" s="2" t="s">
        <v>598</v>
      </c>
      <c r="AD353" s="2" t="s">
        <v>598</v>
      </c>
      <c r="AE353" s="2" t="s">
        <v>598</v>
      </c>
      <c r="AF353" s="2" t="s">
        <v>598</v>
      </c>
      <c r="AG353" s="2" t="s">
        <v>598</v>
      </c>
      <c r="AJ353" s="20">
        <f t="shared" si="25"/>
        <v>0</v>
      </c>
      <c r="AK353" s="20"/>
      <c r="AL353" s="20">
        <f t="shared" si="26"/>
        <v>0</v>
      </c>
      <c r="AM353" s="20" t="str">
        <f t="shared" si="27"/>
        <v/>
      </c>
      <c r="AN353" s="92" t="str">
        <f t="shared" si="28"/>
        <v/>
      </c>
      <c r="AQ353" s="2">
        <f t="shared" si="29"/>
        <v>0</v>
      </c>
    </row>
    <row r="354" spans="1:43" ht="15" customHeight="1" x14ac:dyDescent="0.25">
      <c r="A354" s="2" t="s">
        <v>491</v>
      </c>
      <c r="B354" s="2" t="s">
        <v>493</v>
      </c>
      <c r="C354" s="2">
        <v>2014</v>
      </c>
      <c r="D354" s="2" t="s">
        <v>598</v>
      </c>
      <c r="E354" s="2" t="s">
        <v>598</v>
      </c>
      <c r="F354" s="2" t="s">
        <v>598</v>
      </c>
      <c r="G354" s="2" t="s">
        <v>598</v>
      </c>
      <c r="H354" s="2" t="s">
        <v>598</v>
      </c>
      <c r="I354" s="2" t="s">
        <v>598</v>
      </c>
      <c r="J354" s="2" t="s">
        <v>598</v>
      </c>
      <c r="K354" s="2" t="s">
        <v>598</v>
      </c>
      <c r="L354" s="2" t="s">
        <v>598</v>
      </c>
      <c r="M354" s="2" t="s">
        <v>598</v>
      </c>
      <c r="N354" s="2" t="s">
        <v>598</v>
      </c>
      <c r="O354" s="2" t="s">
        <v>598</v>
      </c>
      <c r="P354" s="2" t="s">
        <v>598</v>
      </c>
      <c r="Q354" s="2" t="s">
        <v>598</v>
      </c>
      <c r="R354" s="2" t="s">
        <v>598</v>
      </c>
      <c r="S354" s="2" t="s">
        <v>598</v>
      </c>
      <c r="T354" s="2" t="s">
        <v>598</v>
      </c>
      <c r="U354" s="2" t="s">
        <v>598</v>
      </c>
      <c r="V354" s="2" t="s">
        <v>598</v>
      </c>
      <c r="W354" s="2" t="s">
        <v>598</v>
      </c>
      <c r="X354" s="2" t="s">
        <v>598</v>
      </c>
      <c r="Y354" s="2" t="s">
        <v>598</v>
      </c>
      <c r="Z354" s="2" t="s">
        <v>598</v>
      </c>
      <c r="AA354" s="2" t="s">
        <v>598</v>
      </c>
      <c r="AB354" s="2" t="s">
        <v>598</v>
      </c>
      <c r="AC354" s="2" t="s">
        <v>598</v>
      </c>
      <c r="AD354" s="2" t="s">
        <v>598</v>
      </c>
      <c r="AE354" s="2" t="s">
        <v>598</v>
      </c>
      <c r="AF354" s="2" t="s">
        <v>598</v>
      </c>
      <c r="AG354" s="2" t="s">
        <v>598</v>
      </c>
      <c r="AJ354" s="20">
        <f t="shared" si="25"/>
        <v>0</v>
      </c>
      <c r="AK354" s="20"/>
      <c r="AL354" s="20">
        <f t="shared" si="26"/>
        <v>0</v>
      </c>
      <c r="AM354" s="20" t="str">
        <f t="shared" si="27"/>
        <v/>
      </c>
      <c r="AN354" s="92" t="str">
        <f t="shared" si="28"/>
        <v/>
      </c>
      <c r="AQ354" s="2">
        <f t="shared" si="29"/>
        <v>0</v>
      </c>
    </row>
    <row r="355" spans="1:43" ht="15" customHeight="1" x14ac:dyDescent="0.25">
      <c r="A355" s="2" t="s">
        <v>491</v>
      </c>
      <c r="B355" s="2" t="s">
        <v>494</v>
      </c>
      <c r="C355" s="2">
        <v>2014</v>
      </c>
      <c r="D355" s="2" t="s">
        <v>598</v>
      </c>
      <c r="E355" s="2" t="s">
        <v>598</v>
      </c>
      <c r="F355" s="2" t="s">
        <v>598</v>
      </c>
      <c r="G355" s="2" t="s">
        <v>598</v>
      </c>
      <c r="H355" s="2" t="s">
        <v>598</v>
      </c>
      <c r="I355" s="2" t="s">
        <v>598</v>
      </c>
      <c r="J355" s="2" t="s">
        <v>598</v>
      </c>
      <c r="K355" s="2" t="s">
        <v>598</v>
      </c>
      <c r="L355" s="2" t="s">
        <v>598</v>
      </c>
      <c r="M355" s="2" t="s">
        <v>598</v>
      </c>
      <c r="N355" s="2" t="s">
        <v>598</v>
      </c>
      <c r="O355" s="2" t="s">
        <v>598</v>
      </c>
      <c r="P355" s="2" t="s">
        <v>598</v>
      </c>
      <c r="Q355" s="2" t="s">
        <v>598</v>
      </c>
      <c r="R355" s="2" t="s">
        <v>598</v>
      </c>
      <c r="S355" s="2" t="s">
        <v>598</v>
      </c>
      <c r="T355" s="2" t="s">
        <v>598</v>
      </c>
      <c r="U355" s="2" t="s">
        <v>598</v>
      </c>
      <c r="V355" s="2" t="s">
        <v>598</v>
      </c>
      <c r="W355" s="2" t="s">
        <v>598</v>
      </c>
      <c r="X355" s="2" t="s">
        <v>598</v>
      </c>
      <c r="Y355" s="2" t="s">
        <v>598</v>
      </c>
      <c r="Z355" s="2" t="s">
        <v>598</v>
      </c>
      <c r="AA355" s="2" t="s">
        <v>598</v>
      </c>
      <c r="AB355" s="2" t="s">
        <v>598</v>
      </c>
      <c r="AC355" s="2" t="s">
        <v>598</v>
      </c>
      <c r="AD355" s="2" t="s">
        <v>598</v>
      </c>
      <c r="AE355" s="2" t="s">
        <v>598</v>
      </c>
      <c r="AF355" s="2" t="s">
        <v>598</v>
      </c>
      <c r="AG355" s="2" t="s">
        <v>598</v>
      </c>
      <c r="AJ355" s="20">
        <f t="shared" si="25"/>
        <v>0</v>
      </c>
      <c r="AK355" s="20"/>
      <c r="AL355" s="20">
        <f t="shared" si="26"/>
        <v>0</v>
      </c>
      <c r="AM355" s="20" t="str">
        <f t="shared" si="27"/>
        <v/>
      </c>
      <c r="AN355" s="92" t="str">
        <f t="shared" si="28"/>
        <v/>
      </c>
      <c r="AQ355" s="2">
        <f t="shared" si="29"/>
        <v>0</v>
      </c>
    </row>
    <row r="356" spans="1:43" ht="15" customHeight="1" x14ac:dyDescent="0.25">
      <c r="A356" s="2" t="s">
        <v>491</v>
      </c>
      <c r="B356" s="2" t="s">
        <v>495</v>
      </c>
      <c r="C356" s="2">
        <v>2014</v>
      </c>
      <c r="D356" s="2" t="s">
        <v>598</v>
      </c>
      <c r="E356" s="2" t="s">
        <v>598</v>
      </c>
      <c r="F356" s="2" t="s">
        <v>598</v>
      </c>
      <c r="G356" s="2" t="s">
        <v>598</v>
      </c>
      <c r="H356" s="2" t="s">
        <v>598</v>
      </c>
      <c r="I356" s="2" t="s">
        <v>598</v>
      </c>
      <c r="J356" s="2" t="s">
        <v>598</v>
      </c>
      <c r="K356" s="2" t="s">
        <v>598</v>
      </c>
      <c r="L356" s="2" t="s">
        <v>598</v>
      </c>
      <c r="M356" s="2" t="s">
        <v>598</v>
      </c>
      <c r="N356" s="2" t="s">
        <v>598</v>
      </c>
      <c r="O356" s="2" t="s">
        <v>598</v>
      </c>
      <c r="P356" s="2" t="s">
        <v>598</v>
      </c>
      <c r="Q356" s="2" t="s">
        <v>598</v>
      </c>
      <c r="R356" s="2" t="s">
        <v>598</v>
      </c>
      <c r="S356" s="2" t="s">
        <v>598</v>
      </c>
      <c r="T356" s="2" t="s">
        <v>598</v>
      </c>
      <c r="U356" s="2" t="s">
        <v>598</v>
      </c>
      <c r="V356" s="2" t="s">
        <v>598</v>
      </c>
      <c r="W356" s="2" t="s">
        <v>598</v>
      </c>
      <c r="X356" s="2" t="s">
        <v>598</v>
      </c>
      <c r="Y356" s="2" t="s">
        <v>598</v>
      </c>
      <c r="Z356" s="2" t="s">
        <v>598</v>
      </c>
      <c r="AA356" s="2" t="s">
        <v>598</v>
      </c>
      <c r="AB356" s="2" t="s">
        <v>598</v>
      </c>
      <c r="AC356" s="2" t="s">
        <v>598</v>
      </c>
      <c r="AD356" s="2" t="s">
        <v>598</v>
      </c>
      <c r="AE356" s="2" t="s">
        <v>598</v>
      </c>
      <c r="AF356" s="2" t="s">
        <v>598</v>
      </c>
      <c r="AG356" s="2" t="s">
        <v>598</v>
      </c>
      <c r="AJ356" s="20">
        <f t="shared" si="25"/>
        <v>0</v>
      </c>
      <c r="AK356" s="20"/>
      <c r="AL356" s="20">
        <f t="shared" si="26"/>
        <v>0</v>
      </c>
      <c r="AM356" s="20" t="str">
        <f t="shared" si="27"/>
        <v/>
      </c>
      <c r="AN356" s="92" t="str">
        <f t="shared" si="28"/>
        <v/>
      </c>
      <c r="AQ356" s="2">
        <f t="shared" si="29"/>
        <v>0</v>
      </c>
    </row>
    <row r="357" spans="1:43" ht="15" customHeight="1" x14ac:dyDescent="0.25">
      <c r="A357" s="2" t="s">
        <v>491</v>
      </c>
      <c r="B357" s="2" t="s">
        <v>496</v>
      </c>
      <c r="C357" s="2">
        <v>2014</v>
      </c>
      <c r="D357" s="2" t="s">
        <v>598</v>
      </c>
      <c r="E357" s="2" t="s">
        <v>598</v>
      </c>
      <c r="F357" s="2" t="s">
        <v>598</v>
      </c>
      <c r="G357" s="2" t="s">
        <v>598</v>
      </c>
      <c r="H357" s="2" t="s">
        <v>598</v>
      </c>
      <c r="I357" s="2" t="s">
        <v>598</v>
      </c>
      <c r="J357" s="2" t="s">
        <v>598</v>
      </c>
      <c r="K357" s="2" t="s">
        <v>598</v>
      </c>
      <c r="L357" s="2" t="s">
        <v>598</v>
      </c>
      <c r="M357" s="2" t="s">
        <v>598</v>
      </c>
      <c r="N357" s="2" t="s">
        <v>598</v>
      </c>
      <c r="O357" s="2" t="s">
        <v>598</v>
      </c>
      <c r="P357" s="2" t="s">
        <v>598</v>
      </c>
      <c r="Q357" s="2" t="s">
        <v>598</v>
      </c>
      <c r="R357" s="2" t="s">
        <v>598</v>
      </c>
      <c r="S357" s="2" t="s">
        <v>598</v>
      </c>
      <c r="T357" s="2" t="s">
        <v>598</v>
      </c>
      <c r="U357" s="2" t="s">
        <v>598</v>
      </c>
      <c r="V357" s="2" t="s">
        <v>598</v>
      </c>
      <c r="W357" s="2" t="s">
        <v>598</v>
      </c>
      <c r="X357" s="2" t="s">
        <v>598</v>
      </c>
      <c r="Y357" s="2" t="s">
        <v>598</v>
      </c>
      <c r="Z357" s="2" t="s">
        <v>598</v>
      </c>
      <c r="AA357" s="2" t="s">
        <v>598</v>
      </c>
      <c r="AB357" s="2" t="s">
        <v>598</v>
      </c>
      <c r="AC357" s="2" t="s">
        <v>598</v>
      </c>
      <c r="AD357" s="2" t="s">
        <v>598</v>
      </c>
      <c r="AE357" s="2" t="s">
        <v>598</v>
      </c>
      <c r="AF357" s="2" t="s">
        <v>598</v>
      </c>
      <c r="AG357" s="2" t="s">
        <v>598</v>
      </c>
      <c r="AJ357" s="20">
        <f t="shared" si="25"/>
        <v>0</v>
      </c>
      <c r="AK357" s="20"/>
      <c r="AL357" s="20">
        <f t="shared" si="26"/>
        <v>0</v>
      </c>
      <c r="AM357" s="20" t="str">
        <f t="shared" si="27"/>
        <v/>
      </c>
      <c r="AN357" s="92" t="str">
        <f t="shared" si="28"/>
        <v/>
      </c>
      <c r="AQ357" s="2">
        <f t="shared" si="29"/>
        <v>0</v>
      </c>
    </row>
    <row r="358" spans="1:43" ht="15" customHeight="1" x14ac:dyDescent="0.25">
      <c r="A358" s="2" t="s">
        <v>497</v>
      </c>
      <c r="B358" s="2" t="s">
        <v>498</v>
      </c>
      <c r="C358" s="2">
        <v>2014</v>
      </c>
      <c r="D358" s="2" t="s">
        <v>598</v>
      </c>
      <c r="E358" s="2" t="s">
        <v>598</v>
      </c>
      <c r="F358" s="2" t="s">
        <v>598</v>
      </c>
      <c r="G358" s="2" t="s">
        <v>598</v>
      </c>
      <c r="H358" s="2" t="s">
        <v>598</v>
      </c>
      <c r="I358" s="2" t="s">
        <v>598</v>
      </c>
      <c r="J358" s="2" t="s">
        <v>598</v>
      </c>
      <c r="K358" s="2" t="s">
        <v>598</v>
      </c>
      <c r="L358" s="2" t="s">
        <v>598</v>
      </c>
      <c r="M358" s="2" t="s">
        <v>598</v>
      </c>
      <c r="N358" s="2" t="s">
        <v>598</v>
      </c>
      <c r="O358" s="2" t="s">
        <v>598</v>
      </c>
      <c r="P358" s="2" t="s">
        <v>598</v>
      </c>
      <c r="Q358" s="2" t="s">
        <v>598</v>
      </c>
      <c r="R358" s="2" t="s">
        <v>598</v>
      </c>
      <c r="S358" s="2" t="s">
        <v>598</v>
      </c>
      <c r="T358" s="2" t="s">
        <v>598</v>
      </c>
      <c r="U358" s="2" t="s">
        <v>598</v>
      </c>
      <c r="V358" s="2" t="s">
        <v>598</v>
      </c>
      <c r="W358" s="2" t="s">
        <v>598</v>
      </c>
      <c r="X358" s="2" t="s">
        <v>598</v>
      </c>
      <c r="Y358" s="2" t="s">
        <v>598</v>
      </c>
      <c r="Z358" s="2" t="s">
        <v>598</v>
      </c>
      <c r="AA358" s="2" t="s">
        <v>598</v>
      </c>
      <c r="AB358" s="2" t="s">
        <v>598</v>
      </c>
      <c r="AC358" s="2" t="s">
        <v>598</v>
      </c>
      <c r="AD358" s="2" t="s">
        <v>598</v>
      </c>
      <c r="AE358" s="2" t="s">
        <v>598</v>
      </c>
      <c r="AF358" s="2" t="s">
        <v>598</v>
      </c>
      <c r="AG358" s="2" t="s">
        <v>598</v>
      </c>
      <c r="AJ358" s="20">
        <f t="shared" si="25"/>
        <v>0</v>
      </c>
      <c r="AK358" s="20"/>
      <c r="AL358" s="20">
        <f t="shared" si="26"/>
        <v>0</v>
      </c>
      <c r="AM358" s="20" t="str">
        <f t="shared" si="27"/>
        <v/>
      </c>
      <c r="AN358" s="92" t="str">
        <f t="shared" si="28"/>
        <v/>
      </c>
      <c r="AQ358" s="2">
        <f t="shared" si="29"/>
        <v>0</v>
      </c>
    </row>
    <row r="359" spans="1:43" ht="15" customHeight="1" x14ac:dyDescent="0.25">
      <c r="A359" s="2" t="s">
        <v>497</v>
      </c>
      <c r="B359" s="2" t="s">
        <v>499</v>
      </c>
      <c r="C359" s="2">
        <v>2014</v>
      </c>
      <c r="D359" s="2" t="s">
        <v>598</v>
      </c>
      <c r="E359" s="2" t="s">
        <v>598</v>
      </c>
      <c r="F359" s="2" t="s">
        <v>598</v>
      </c>
      <c r="G359" s="2" t="s">
        <v>598</v>
      </c>
      <c r="H359" s="2" t="s">
        <v>598</v>
      </c>
      <c r="I359" s="2" t="s">
        <v>598</v>
      </c>
      <c r="J359" s="2" t="s">
        <v>598</v>
      </c>
      <c r="K359" s="2" t="s">
        <v>598</v>
      </c>
      <c r="L359" s="2" t="s">
        <v>598</v>
      </c>
      <c r="M359" s="2" t="s">
        <v>598</v>
      </c>
      <c r="N359" s="2" t="s">
        <v>598</v>
      </c>
      <c r="O359" s="2" t="s">
        <v>598</v>
      </c>
      <c r="P359" s="2" t="s">
        <v>598</v>
      </c>
      <c r="Q359" s="2" t="s">
        <v>598</v>
      </c>
      <c r="R359" s="2" t="s">
        <v>598</v>
      </c>
      <c r="S359" s="2" t="s">
        <v>598</v>
      </c>
      <c r="T359" s="2" t="s">
        <v>598</v>
      </c>
      <c r="U359" s="2" t="s">
        <v>598</v>
      </c>
      <c r="V359" s="2" t="s">
        <v>598</v>
      </c>
      <c r="W359" s="2" t="s">
        <v>598</v>
      </c>
      <c r="X359" s="2" t="s">
        <v>598</v>
      </c>
      <c r="Y359" s="2" t="s">
        <v>598</v>
      </c>
      <c r="Z359" s="2" t="s">
        <v>598</v>
      </c>
      <c r="AA359" s="2" t="s">
        <v>598</v>
      </c>
      <c r="AB359" s="2" t="s">
        <v>598</v>
      </c>
      <c r="AC359" s="2" t="s">
        <v>598</v>
      </c>
      <c r="AD359" s="2" t="s">
        <v>598</v>
      </c>
      <c r="AE359" s="2" t="s">
        <v>598</v>
      </c>
      <c r="AF359" s="2" t="s">
        <v>598</v>
      </c>
      <c r="AG359" s="2" t="s">
        <v>598</v>
      </c>
      <c r="AJ359" s="20">
        <f t="shared" si="25"/>
        <v>0</v>
      </c>
      <c r="AK359" s="20"/>
      <c r="AL359" s="20">
        <f t="shared" si="26"/>
        <v>0</v>
      </c>
      <c r="AM359" s="20" t="str">
        <f t="shared" si="27"/>
        <v/>
      </c>
      <c r="AN359" s="92" t="str">
        <f t="shared" si="28"/>
        <v/>
      </c>
      <c r="AQ359" s="2">
        <f t="shared" si="29"/>
        <v>0</v>
      </c>
    </row>
    <row r="360" spans="1:43" ht="15" customHeight="1" x14ac:dyDescent="0.25">
      <c r="A360" s="2" t="s">
        <v>497</v>
      </c>
      <c r="B360" s="2" t="s">
        <v>500</v>
      </c>
      <c r="C360" s="2">
        <v>2014</v>
      </c>
      <c r="D360" s="2" t="s">
        <v>598</v>
      </c>
      <c r="E360" s="2" t="s">
        <v>598</v>
      </c>
      <c r="F360" s="2" t="s">
        <v>598</v>
      </c>
      <c r="G360" s="2" t="s">
        <v>598</v>
      </c>
      <c r="H360" s="2" t="s">
        <v>598</v>
      </c>
      <c r="I360" s="2" t="s">
        <v>598</v>
      </c>
      <c r="J360" s="2" t="s">
        <v>598</v>
      </c>
      <c r="K360" s="2" t="s">
        <v>598</v>
      </c>
      <c r="L360" s="2" t="s">
        <v>598</v>
      </c>
      <c r="M360" s="2" t="s">
        <v>598</v>
      </c>
      <c r="N360" s="2" t="s">
        <v>598</v>
      </c>
      <c r="O360" s="2" t="s">
        <v>598</v>
      </c>
      <c r="P360" s="2" t="s">
        <v>598</v>
      </c>
      <c r="Q360" s="2" t="s">
        <v>598</v>
      </c>
      <c r="R360" s="2" t="s">
        <v>598</v>
      </c>
      <c r="S360" s="2" t="s">
        <v>598</v>
      </c>
      <c r="T360" s="2" t="s">
        <v>598</v>
      </c>
      <c r="U360" s="2" t="s">
        <v>598</v>
      </c>
      <c r="V360" s="2" t="s">
        <v>598</v>
      </c>
      <c r="W360" s="2" t="s">
        <v>598</v>
      </c>
      <c r="X360" s="2" t="s">
        <v>598</v>
      </c>
      <c r="Y360" s="2" t="s">
        <v>598</v>
      </c>
      <c r="Z360" s="2" t="s">
        <v>598</v>
      </c>
      <c r="AA360" s="2" t="s">
        <v>598</v>
      </c>
      <c r="AB360" s="2" t="s">
        <v>598</v>
      </c>
      <c r="AC360" s="2" t="s">
        <v>598</v>
      </c>
      <c r="AD360" s="2" t="s">
        <v>598</v>
      </c>
      <c r="AE360" s="2" t="s">
        <v>598</v>
      </c>
      <c r="AF360" s="2" t="s">
        <v>598</v>
      </c>
      <c r="AG360" s="2" t="s">
        <v>598</v>
      </c>
      <c r="AJ360" s="20">
        <f t="shared" si="25"/>
        <v>0</v>
      </c>
      <c r="AK360" s="20"/>
      <c r="AL360" s="20">
        <f t="shared" si="26"/>
        <v>0</v>
      </c>
      <c r="AM360" s="20" t="str">
        <f t="shared" si="27"/>
        <v/>
      </c>
      <c r="AN360" s="92" t="str">
        <f t="shared" si="28"/>
        <v/>
      </c>
      <c r="AQ360" s="2">
        <f t="shared" si="29"/>
        <v>0</v>
      </c>
    </row>
    <row r="361" spans="1:43" ht="15" customHeight="1" x14ac:dyDescent="0.25">
      <c r="A361" s="2" t="s">
        <v>501</v>
      </c>
      <c r="B361" s="2" t="s">
        <v>502</v>
      </c>
      <c r="C361" s="2">
        <v>2014</v>
      </c>
      <c r="D361" s="2" t="s">
        <v>598</v>
      </c>
      <c r="E361" s="2" t="s">
        <v>598</v>
      </c>
      <c r="F361" s="2" t="s">
        <v>598</v>
      </c>
      <c r="G361" s="2" t="s">
        <v>598</v>
      </c>
      <c r="H361" s="2" t="s">
        <v>598</v>
      </c>
      <c r="I361" s="2" t="s">
        <v>598</v>
      </c>
      <c r="J361" s="2" t="s">
        <v>598</v>
      </c>
      <c r="K361" s="2" t="s">
        <v>598</v>
      </c>
      <c r="L361" s="2" t="s">
        <v>598</v>
      </c>
      <c r="M361" s="2" t="s">
        <v>598</v>
      </c>
      <c r="N361" s="2" t="s">
        <v>598</v>
      </c>
      <c r="O361" s="2" t="s">
        <v>598</v>
      </c>
      <c r="P361" s="2" t="s">
        <v>598</v>
      </c>
      <c r="Q361" s="2" t="s">
        <v>598</v>
      </c>
      <c r="R361" s="2" t="s">
        <v>598</v>
      </c>
      <c r="S361" s="2" t="s">
        <v>598</v>
      </c>
      <c r="T361" s="2" t="s">
        <v>598</v>
      </c>
      <c r="U361" s="2" t="s">
        <v>598</v>
      </c>
      <c r="V361" s="2" t="s">
        <v>598</v>
      </c>
      <c r="W361" s="2" t="s">
        <v>598</v>
      </c>
      <c r="X361" s="2" t="s">
        <v>598</v>
      </c>
      <c r="Y361" s="2" t="s">
        <v>598</v>
      </c>
      <c r="Z361" s="2" t="s">
        <v>598</v>
      </c>
      <c r="AA361" s="2" t="s">
        <v>598</v>
      </c>
      <c r="AB361" s="2" t="s">
        <v>598</v>
      </c>
      <c r="AC361" s="2" t="s">
        <v>598</v>
      </c>
      <c r="AD361" s="2" t="s">
        <v>598</v>
      </c>
      <c r="AE361" s="2" t="s">
        <v>598</v>
      </c>
      <c r="AF361" s="2" t="s">
        <v>598</v>
      </c>
      <c r="AG361" s="2" t="s">
        <v>598</v>
      </c>
      <c r="AJ361" s="20">
        <f t="shared" si="25"/>
        <v>0</v>
      </c>
      <c r="AK361" s="20"/>
      <c r="AL361" s="20">
        <f t="shared" si="26"/>
        <v>0</v>
      </c>
      <c r="AM361" s="20" t="str">
        <f t="shared" si="27"/>
        <v/>
      </c>
      <c r="AN361" s="92" t="str">
        <f t="shared" si="28"/>
        <v/>
      </c>
      <c r="AQ361" s="2">
        <f t="shared" si="29"/>
        <v>0</v>
      </c>
    </row>
    <row r="362" spans="1:43" ht="15" customHeight="1" x14ac:dyDescent="0.25">
      <c r="A362" s="2" t="s">
        <v>501</v>
      </c>
      <c r="B362" s="2" t="s">
        <v>503</v>
      </c>
      <c r="C362" s="2">
        <v>2014</v>
      </c>
      <c r="D362" s="2" t="s">
        <v>598</v>
      </c>
      <c r="E362" s="2" t="s">
        <v>598</v>
      </c>
      <c r="F362" s="2" t="s">
        <v>598</v>
      </c>
      <c r="G362" s="2" t="s">
        <v>598</v>
      </c>
      <c r="H362" s="2" t="s">
        <v>598</v>
      </c>
      <c r="I362" s="2" t="s">
        <v>598</v>
      </c>
      <c r="J362" s="2" t="s">
        <v>598</v>
      </c>
      <c r="K362" s="2" t="s">
        <v>598</v>
      </c>
      <c r="L362" s="2" t="s">
        <v>598</v>
      </c>
      <c r="M362" s="2" t="s">
        <v>598</v>
      </c>
      <c r="N362" s="2" t="s">
        <v>598</v>
      </c>
      <c r="O362" s="2" t="s">
        <v>598</v>
      </c>
      <c r="P362" s="2" t="s">
        <v>598</v>
      </c>
      <c r="Q362" s="2" t="s">
        <v>598</v>
      </c>
      <c r="R362" s="2" t="s">
        <v>598</v>
      </c>
      <c r="S362" s="2" t="s">
        <v>598</v>
      </c>
      <c r="T362" s="2" t="s">
        <v>598</v>
      </c>
      <c r="U362" s="2" t="s">
        <v>598</v>
      </c>
      <c r="V362" s="2" t="s">
        <v>598</v>
      </c>
      <c r="W362" s="2" t="s">
        <v>598</v>
      </c>
      <c r="X362" s="2" t="s">
        <v>598</v>
      </c>
      <c r="Y362" s="2" t="s">
        <v>598</v>
      </c>
      <c r="Z362" s="2" t="s">
        <v>598</v>
      </c>
      <c r="AA362" s="2" t="s">
        <v>598</v>
      </c>
      <c r="AB362" s="2" t="s">
        <v>598</v>
      </c>
      <c r="AC362" s="2" t="s">
        <v>598</v>
      </c>
      <c r="AD362" s="2" t="s">
        <v>598</v>
      </c>
      <c r="AE362" s="2" t="s">
        <v>598</v>
      </c>
      <c r="AF362" s="2" t="s">
        <v>598</v>
      </c>
      <c r="AG362" s="2" t="s">
        <v>598</v>
      </c>
      <c r="AJ362" s="20">
        <f t="shared" si="25"/>
        <v>0</v>
      </c>
      <c r="AK362" s="20"/>
      <c r="AL362" s="20">
        <f t="shared" si="26"/>
        <v>0</v>
      </c>
      <c r="AM362" s="20" t="str">
        <f t="shared" si="27"/>
        <v/>
      </c>
      <c r="AN362" s="92" t="str">
        <f t="shared" si="28"/>
        <v/>
      </c>
      <c r="AQ362" s="2">
        <f t="shared" si="29"/>
        <v>0</v>
      </c>
    </row>
    <row r="363" spans="1:43" ht="15" customHeight="1" x14ac:dyDescent="0.25">
      <c r="A363" s="2" t="s">
        <v>501</v>
      </c>
      <c r="B363" s="2" t="s">
        <v>504</v>
      </c>
      <c r="C363" s="2">
        <v>2014</v>
      </c>
      <c r="D363" s="2" t="s">
        <v>598</v>
      </c>
      <c r="E363" s="2" t="s">
        <v>598</v>
      </c>
      <c r="F363" s="2" t="s">
        <v>598</v>
      </c>
      <c r="G363" s="2" t="s">
        <v>598</v>
      </c>
      <c r="H363" s="2" t="s">
        <v>598</v>
      </c>
      <c r="I363" s="2" t="s">
        <v>598</v>
      </c>
      <c r="J363" s="2" t="s">
        <v>598</v>
      </c>
      <c r="K363" s="2" t="s">
        <v>598</v>
      </c>
      <c r="L363" s="2" t="s">
        <v>598</v>
      </c>
      <c r="M363" s="2" t="s">
        <v>598</v>
      </c>
      <c r="N363" s="2" t="s">
        <v>598</v>
      </c>
      <c r="O363" s="2" t="s">
        <v>598</v>
      </c>
      <c r="P363" s="2" t="s">
        <v>598</v>
      </c>
      <c r="Q363" s="2" t="s">
        <v>598</v>
      </c>
      <c r="R363" s="2" t="s">
        <v>598</v>
      </c>
      <c r="S363" s="2" t="s">
        <v>598</v>
      </c>
      <c r="T363" s="2" t="s">
        <v>598</v>
      </c>
      <c r="U363" s="2" t="s">
        <v>598</v>
      </c>
      <c r="V363" s="2" t="s">
        <v>598</v>
      </c>
      <c r="W363" s="2" t="s">
        <v>598</v>
      </c>
      <c r="X363" s="2" t="s">
        <v>598</v>
      </c>
      <c r="Y363" s="2" t="s">
        <v>598</v>
      </c>
      <c r="Z363" s="2" t="s">
        <v>598</v>
      </c>
      <c r="AA363" s="2" t="s">
        <v>598</v>
      </c>
      <c r="AB363" s="2" t="s">
        <v>598</v>
      </c>
      <c r="AC363" s="2" t="s">
        <v>598</v>
      </c>
      <c r="AD363" s="2" t="s">
        <v>598</v>
      </c>
      <c r="AE363" s="2" t="s">
        <v>598</v>
      </c>
      <c r="AF363" s="2" t="s">
        <v>598</v>
      </c>
      <c r="AG363" s="2" t="s">
        <v>598</v>
      </c>
      <c r="AJ363" s="20">
        <f t="shared" si="25"/>
        <v>0</v>
      </c>
      <c r="AK363" s="20"/>
      <c r="AL363" s="20">
        <f t="shared" si="26"/>
        <v>0</v>
      </c>
      <c r="AM363" s="20" t="str">
        <f t="shared" si="27"/>
        <v/>
      </c>
      <c r="AN363" s="92" t="str">
        <f t="shared" si="28"/>
        <v/>
      </c>
      <c r="AQ363" s="2">
        <f t="shared" si="29"/>
        <v>0</v>
      </c>
    </row>
    <row r="364" spans="1:43" ht="15" customHeight="1" x14ac:dyDescent="0.25">
      <c r="A364" s="2" t="s">
        <v>501</v>
      </c>
      <c r="B364" s="2" t="s">
        <v>505</v>
      </c>
      <c r="C364" s="2">
        <v>2014</v>
      </c>
      <c r="D364" s="2" t="s">
        <v>598</v>
      </c>
      <c r="E364" s="2" t="s">
        <v>598</v>
      </c>
      <c r="F364" s="2" t="s">
        <v>598</v>
      </c>
      <c r="G364" s="2" t="s">
        <v>598</v>
      </c>
      <c r="H364" s="2" t="s">
        <v>598</v>
      </c>
      <c r="I364" s="2" t="s">
        <v>598</v>
      </c>
      <c r="J364" s="2" t="s">
        <v>598</v>
      </c>
      <c r="K364" s="2" t="s">
        <v>598</v>
      </c>
      <c r="L364" s="2" t="s">
        <v>598</v>
      </c>
      <c r="M364" s="2" t="s">
        <v>598</v>
      </c>
      <c r="N364" s="2" t="s">
        <v>598</v>
      </c>
      <c r="O364" s="2" t="s">
        <v>598</v>
      </c>
      <c r="P364" s="2" t="s">
        <v>598</v>
      </c>
      <c r="Q364" s="2" t="s">
        <v>598</v>
      </c>
      <c r="R364" s="2" t="s">
        <v>598</v>
      </c>
      <c r="S364" s="2" t="s">
        <v>598</v>
      </c>
      <c r="T364" s="2" t="s">
        <v>598</v>
      </c>
      <c r="U364" s="2" t="s">
        <v>598</v>
      </c>
      <c r="V364" s="2" t="s">
        <v>598</v>
      </c>
      <c r="W364" s="2" t="s">
        <v>598</v>
      </c>
      <c r="X364" s="2" t="s">
        <v>598</v>
      </c>
      <c r="Y364" s="2" t="s">
        <v>598</v>
      </c>
      <c r="Z364" s="2" t="s">
        <v>598</v>
      </c>
      <c r="AA364" s="2" t="s">
        <v>598</v>
      </c>
      <c r="AB364" s="2" t="s">
        <v>598</v>
      </c>
      <c r="AC364" s="2" t="s">
        <v>598</v>
      </c>
      <c r="AD364" s="2" t="s">
        <v>598</v>
      </c>
      <c r="AE364" s="2" t="s">
        <v>598</v>
      </c>
      <c r="AF364" s="2" t="s">
        <v>598</v>
      </c>
      <c r="AG364" s="2" t="s">
        <v>598</v>
      </c>
      <c r="AJ364" s="20">
        <f t="shared" si="25"/>
        <v>0</v>
      </c>
      <c r="AK364" s="20"/>
      <c r="AL364" s="20">
        <f t="shared" si="26"/>
        <v>0</v>
      </c>
      <c r="AM364" s="20" t="str">
        <f t="shared" si="27"/>
        <v/>
      </c>
      <c r="AN364" s="92" t="str">
        <f t="shared" si="28"/>
        <v/>
      </c>
      <c r="AQ364" s="2">
        <f t="shared" si="29"/>
        <v>0</v>
      </c>
    </row>
    <row r="365" spans="1:43" ht="15" customHeight="1" x14ac:dyDescent="0.25">
      <c r="A365" s="2" t="s">
        <v>501</v>
      </c>
      <c r="B365" s="2" t="s">
        <v>506</v>
      </c>
      <c r="C365" s="2">
        <v>2014</v>
      </c>
      <c r="D365" s="2" t="s">
        <v>598</v>
      </c>
      <c r="E365" s="2" t="s">
        <v>598</v>
      </c>
      <c r="F365" s="2" t="s">
        <v>598</v>
      </c>
      <c r="G365" s="2" t="s">
        <v>598</v>
      </c>
      <c r="H365" s="2" t="s">
        <v>598</v>
      </c>
      <c r="I365" s="2" t="s">
        <v>598</v>
      </c>
      <c r="J365" s="2" t="s">
        <v>598</v>
      </c>
      <c r="K365" s="2" t="s">
        <v>598</v>
      </c>
      <c r="L365" s="2" t="s">
        <v>598</v>
      </c>
      <c r="M365" s="2" t="s">
        <v>598</v>
      </c>
      <c r="N365" s="2" t="s">
        <v>598</v>
      </c>
      <c r="O365" s="2" t="s">
        <v>598</v>
      </c>
      <c r="P365" s="2" t="s">
        <v>598</v>
      </c>
      <c r="Q365" s="2" t="s">
        <v>598</v>
      </c>
      <c r="R365" s="2" t="s">
        <v>598</v>
      </c>
      <c r="S365" s="2" t="s">
        <v>598</v>
      </c>
      <c r="T365" s="2" t="s">
        <v>598</v>
      </c>
      <c r="U365" s="2" t="s">
        <v>598</v>
      </c>
      <c r="V365" s="2" t="s">
        <v>598</v>
      </c>
      <c r="W365" s="2" t="s">
        <v>598</v>
      </c>
      <c r="X365" s="2" t="s">
        <v>598</v>
      </c>
      <c r="Y365" s="2" t="s">
        <v>598</v>
      </c>
      <c r="Z365" s="2" t="s">
        <v>598</v>
      </c>
      <c r="AA365" s="2" t="s">
        <v>598</v>
      </c>
      <c r="AB365" s="2" t="s">
        <v>598</v>
      </c>
      <c r="AC365" s="2" t="s">
        <v>598</v>
      </c>
      <c r="AD365" s="2" t="s">
        <v>598</v>
      </c>
      <c r="AE365" s="2" t="s">
        <v>598</v>
      </c>
      <c r="AF365" s="2" t="s">
        <v>598</v>
      </c>
      <c r="AG365" s="2" t="s">
        <v>598</v>
      </c>
      <c r="AJ365" s="20">
        <f t="shared" si="25"/>
        <v>0</v>
      </c>
      <c r="AK365" s="20"/>
      <c r="AL365" s="20">
        <f t="shared" si="26"/>
        <v>0</v>
      </c>
      <c r="AM365" s="20" t="str">
        <f t="shared" si="27"/>
        <v/>
      </c>
      <c r="AN365" s="92" t="str">
        <f t="shared" si="28"/>
        <v/>
      </c>
      <c r="AQ365" s="2">
        <f t="shared" si="29"/>
        <v>0</v>
      </c>
    </row>
    <row r="366" spans="1:43" ht="15" customHeight="1" x14ac:dyDescent="0.25">
      <c r="A366" s="2" t="s">
        <v>501</v>
      </c>
      <c r="B366" s="2" t="s">
        <v>507</v>
      </c>
      <c r="C366" s="2">
        <v>2014</v>
      </c>
      <c r="D366" s="2" t="s">
        <v>598</v>
      </c>
      <c r="E366" s="2" t="s">
        <v>598</v>
      </c>
      <c r="F366" s="2" t="s">
        <v>598</v>
      </c>
      <c r="G366" s="2" t="s">
        <v>598</v>
      </c>
      <c r="H366" s="2" t="s">
        <v>598</v>
      </c>
      <c r="I366" s="2" t="s">
        <v>598</v>
      </c>
      <c r="J366" s="2" t="s">
        <v>598</v>
      </c>
      <c r="K366" s="2" t="s">
        <v>598</v>
      </c>
      <c r="L366" s="2" t="s">
        <v>598</v>
      </c>
      <c r="M366" s="2" t="s">
        <v>598</v>
      </c>
      <c r="N366" s="2" t="s">
        <v>598</v>
      </c>
      <c r="O366" s="2" t="s">
        <v>598</v>
      </c>
      <c r="P366" s="2" t="s">
        <v>598</v>
      </c>
      <c r="Q366" s="2" t="s">
        <v>598</v>
      </c>
      <c r="R366" s="2" t="s">
        <v>598</v>
      </c>
      <c r="S366" s="2" t="s">
        <v>598</v>
      </c>
      <c r="T366" s="2" t="s">
        <v>598</v>
      </c>
      <c r="U366" s="2" t="s">
        <v>598</v>
      </c>
      <c r="V366" s="2" t="s">
        <v>598</v>
      </c>
      <c r="W366" s="2" t="s">
        <v>598</v>
      </c>
      <c r="X366" s="2" t="s">
        <v>598</v>
      </c>
      <c r="Y366" s="2" t="s">
        <v>598</v>
      </c>
      <c r="Z366" s="2" t="s">
        <v>598</v>
      </c>
      <c r="AA366" s="2" t="s">
        <v>598</v>
      </c>
      <c r="AB366" s="2" t="s">
        <v>598</v>
      </c>
      <c r="AC366" s="2" t="s">
        <v>598</v>
      </c>
      <c r="AD366" s="2" t="s">
        <v>598</v>
      </c>
      <c r="AE366" s="2" t="s">
        <v>598</v>
      </c>
      <c r="AF366" s="2" t="s">
        <v>598</v>
      </c>
      <c r="AG366" s="2" t="s">
        <v>598</v>
      </c>
      <c r="AJ366" s="20">
        <f t="shared" si="25"/>
        <v>0</v>
      </c>
      <c r="AK366" s="20"/>
      <c r="AL366" s="20">
        <f t="shared" si="26"/>
        <v>0</v>
      </c>
      <c r="AM366" s="20" t="str">
        <f t="shared" si="27"/>
        <v/>
      </c>
      <c r="AN366" s="92" t="str">
        <f t="shared" si="28"/>
        <v/>
      </c>
      <c r="AQ366" s="2">
        <f t="shared" si="29"/>
        <v>0</v>
      </c>
    </row>
    <row r="367" spans="1:43" ht="15" customHeight="1" x14ac:dyDescent="0.25">
      <c r="A367" s="2" t="s">
        <v>501</v>
      </c>
      <c r="B367" s="2" t="s">
        <v>508</v>
      </c>
      <c r="C367" s="2">
        <v>2014</v>
      </c>
      <c r="D367" s="2" t="s">
        <v>598</v>
      </c>
      <c r="E367" s="2" t="s">
        <v>598</v>
      </c>
      <c r="F367" s="2" t="s">
        <v>598</v>
      </c>
      <c r="G367" s="2" t="s">
        <v>598</v>
      </c>
      <c r="H367" s="2" t="s">
        <v>598</v>
      </c>
      <c r="I367" s="2" t="s">
        <v>598</v>
      </c>
      <c r="J367" s="2" t="s">
        <v>598</v>
      </c>
      <c r="K367" s="2" t="s">
        <v>598</v>
      </c>
      <c r="L367" s="2" t="s">
        <v>598</v>
      </c>
      <c r="M367" s="2" t="s">
        <v>598</v>
      </c>
      <c r="N367" s="2" t="s">
        <v>598</v>
      </c>
      <c r="O367" s="2" t="s">
        <v>598</v>
      </c>
      <c r="P367" s="2" t="s">
        <v>598</v>
      </c>
      <c r="Q367" s="2" t="s">
        <v>598</v>
      </c>
      <c r="R367" s="2" t="s">
        <v>598</v>
      </c>
      <c r="S367" s="2" t="s">
        <v>598</v>
      </c>
      <c r="T367" s="2" t="s">
        <v>598</v>
      </c>
      <c r="U367" s="2" t="s">
        <v>598</v>
      </c>
      <c r="V367" s="2" t="s">
        <v>598</v>
      </c>
      <c r="W367" s="2" t="s">
        <v>598</v>
      </c>
      <c r="X367" s="2" t="s">
        <v>598</v>
      </c>
      <c r="Y367" s="2" t="s">
        <v>598</v>
      </c>
      <c r="Z367" s="2" t="s">
        <v>598</v>
      </c>
      <c r="AA367" s="2" t="s">
        <v>598</v>
      </c>
      <c r="AB367" s="2" t="s">
        <v>598</v>
      </c>
      <c r="AC367" s="2" t="s">
        <v>598</v>
      </c>
      <c r="AD367" s="2" t="s">
        <v>598</v>
      </c>
      <c r="AE367" s="2" t="s">
        <v>598</v>
      </c>
      <c r="AF367" s="2" t="s">
        <v>598</v>
      </c>
      <c r="AG367" s="2" t="s">
        <v>598</v>
      </c>
      <c r="AJ367" s="20">
        <f t="shared" si="25"/>
        <v>0</v>
      </c>
      <c r="AK367" s="20"/>
      <c r="AL367" s="20">
        <f t="shared" si="26"/>
        <v>0</v>
      </c>
      <c r="AM367" s="20" t="str">
        <f t="shared" si="27"/>
        <v/>
      </c>
      <c r="AN367" s="92" t="str">
        <f t="shared" si="28"/>
        <v/>
      </c>
      <c r="AQ367" s="2">
        <f t="shared" si="29"/>
        <v>0</v>
      </c>
    </row>
    <row r="368" spans="1:43" ht="15" customHeight="1" x14ac:dyDescent="0.25">
      <c r="A368" s="2" t="s">
        <v>501</v>
      </c>
      <c r="B368" s="2" t="s">
        <v>509</v>
      </c>
      <c r="C368" s="2">
        <v>2014</v>
      </c>
      <c r="D368" s="2">
        <v>88.521000000000001</v>
      </c>
      <c r="E368" s="2">
        <v>25.532</v>
      </c>
      <c r="F368" s="2" t="s">
        <v>598</v>
      </c>
      <c r="G368" s="2" t="s">
        <v>598</v>
      </c>
      <c r="H368" s="2" t="s">
        <v>598</v>
      </c>
      <c r="I368" s="2">
        <v>135.96600000000001</v>
      </c>
      <c r="J368" s="2" t="s">
        <v>598</v>
      </c>
      <c r="K368" s="2" t="s">
        <v>598</v>
      </c>
      <c r="L368" s="2" t="s">
        <v>598</v>
      </c>
      <c r="M368" s="2" t="s">
        <v>598</v>
      </c>
      <c r="N368" s="2" t="s">
        <v>598</v>
      </c>
      <c r="O368" s="2" t="s">
        <v>598</v>
      </c>
      <c r="P368" s="2">
        <v>18.899999999999999</v>
      </c>
      <c r="Q368" s="2">
        <v>69.930000000000007</v>
      </c>
      <c r="R368" s="2" t="s">
        <v>598</v>
      </c>
      <c r="S368" s="2">
        <v>39.299999999999997</v>
      </c>
      <c r="T368" s="2" t="s">
        <v>598</v>
      </c>
      <c r="U368" s="2">
        <v>3.3</v>
      </c>
      <c r="V368" s="2" t="s">
        <v>8</v>
      </c>
      <c r="W368" s="2" t="s">
        <v>598</v>
      </c>
      <c r="X368" s="2" t="s">
        <v>598</v>
      </c>
      <c r="Y368" s="2" t="s">
        <v>598</v>
      </c>
      <c r="Z368" s="2" t="s">
        <v>598</v>
      </c>
      <c r="AA368" s="2" t="s">
        <v>598</v>
      </c>
      <c r="AB368" s="2" t="s">
        <v>598</v>
      </c>
      <c r="AC368" s="2" t="s">
        <v>598</v>
      </c>
      <c r="AD368" s="2" t="s">
        <v>598</v>
      </c>
      <c r="AE368" s="2" t="s">
        <v>598</v>
      </c>
      <c r="AF368" s="2">
        <v>4.5359999999999996</v>
      </c>
      <c r="AG368" s="2" t="s">
        <v>598</v>
      </c>
      <c r="AJ368" s="20">
        <f t="shared" si="25"/>
        <v>135.96600000000001</v>
      </c>
      <c r="AK368" s="20"/>
      <c r="AL368" s="20">
        <f t="shared" si="26"/>
        <v>88.521000000000001</v>
      </c>
      <c r="AM368" s="20">
        <f t="shared" si="27"/>
        <v>25.532</v>
      </c>
      <c r="AN368" s="92">
        <f t="shared" si="28"/>
        <v>0.83883470867716925</v>
      </c>
      <c r="AQ368" s="2">
        <f t="shared" si="29"/>
        <v>135.96600000000001</v>
      </c>
    </row>
    <row r="369" spans="1:43" ht="15" customHeight="1" x14ac:dyDescent="0.25">
      <c r="A369" s="2" t="s">
        <v>501</v>
      </c>
      <c r="B369" s="2" t="s">
        <v>510</v>
      </c>
      <c r="C369" s="2">
        <v>2014</v>
      </c>
      <c r="D369" s="2" t="s">
        <v>598</v>
      </c>
      <c r="E369" s="2" t="s">
        <v>598</v>
      </c>
      <c r="F369" s="2" t="s">
        <v>598</v>
      </c>
      <c r="G369" s="2" t="s">
        <v>598</v>
      </c>
      <c r="H369" s="2" t="s">
        <v>598</v>
      </c>
      <c r="I369" s="2" t="s">
        <v>598</v>
      </c>
      <c r="J369" s="2" t="s">
        <v>598</v>
      </c>
      <c r="K369" s="2" t="s">
        <v>598</v>
      </c>
      <c r="L369" s="2" t="s">
        <v>598</v>
      </c>
      <c r="M369" s="2" t="s">
        <v>598</v>
      </c>
      <c r="N369" s="2" t="s">
        <v>598</v>
      </c>
      <c r="O369" s="2" t="s">
        <v>598</v>
      </c>
      <c r="P369" s="2" t="s">
        <v>598</v>
      </c>
      <c r="Q369" s="2" t="s">
        <v>598</v>
      </c>
      <c r="R369" s="2" t="s">
        <v>598</v>
      </c>
      <c r="S369" s="2" t="s">
        <v>598</v>
      </c>
      <c r="T369" s="2" t="s">
        <v>598</v>
      </c>
      <c r="U369" s="2" t="s">
        <v>598</v>
      </c>
      <c r="V369" s="2" t="s">
        <v>598</v>
      </c>
      <c r="W369" s="2" t="s">
        <v>598</v>
      </c>
      <c r="X369" s="2" t="s">
        <v>598</v>
      </c>
      <c r="Y369" s="2" t="s">
        <v>598</v>
      </c>
      <c r="Z369" s="2" t="s">
        <v>598</v>
      </c>
      <c r="AA369" s="2" t="s">
        <v>598</v>
      </c>
      <c r="AB369" s="2" t="s">
        <v>598</v>
      </c>
      <c r="AC369" s="2" t="s">
        <v>598</v>
      </c>
      <c r="AD369" s="2" t="s">
        <v>598</v>
      </c>
      <c r="AE369" s="2" t="s">
        <v>598</v>
      </c>
      <c r="AF369" s="2" t="s">
        <v>598</v>
      </c>
      <c r="AG369" s="2" t="s">
        <v>598</v>
      </c>
      <c r="AJ369" s="20">
        <f t="shared" si="25"/>
        <v>0</v>
      </c>
      <c r="AK369" s="20"/>
      <c r="AL369" s="20">
        <f t="shared" si="26"/>
        <v>0</v>
      </c>
      <c r="AM369" s="20" t="str">
        <f t="shared" si="27"/>
        <v/>
      </c>
      <c r="AN369" s="92" t="str">
        <f t="shared" si="28"/>
        <v/>
      </c>
      <c r="AQ369" s="2">
        <f t="shared" si="29"/>
        <v>0</v>
      </c>
    </row>
    <row r="370" spans="1:43" ht="15" customHeight="1" x14ac:dyDescent="0.25">
      <c r="A370" s="2" t="s">
        <v>501</v>
      </c>
      <c r="B370" s="2" t="s">
        <v>511</v>
      </c>
      <c r="C370" s="2">
        <v>2014</v>
      </c>
      <c r="D370" s="2" t="s">
        <v>598</v>
      </c>
      <c r="E370" s="2" t="s">
        <v>598</v>
      </c>
      <c r="F370" s="2" t="s">
        <v>598</v>
      </c>
      <c r="G370" s="2" t="s">
        <v>598</v>
      </c>
      <c r="H370" s="2" t="s">
        <v>598</v>
      </c>
      <c r="I370" s="2" t="s">
        <v>598</v>
      </c>
      <c r="J370" s="2" t="s">
        <v>598</v>
      </c>
      <c r="K370" s="2" t="s">
        <v>598</v>
      </c>
      <c r="L370" s="2" t="s">
        <v>598</v>
      </c>
      <c r="M370" s="2" t="s">
        <v>598</v>
      </c>
      <c r="N370" s="2" t="s">
        <v>598</v>
      </c>
      <c r="O370" s="2" t="s">
        <v>598</v>
      </c>
      <c r="P370" s="2" t="s">
        <v>598</v>
      </c>
      <c r="Q370" s="2" t="s">
        <v>598</v>
      </c>
      <c r="R370" s="2" t="s">
        <v>598</v>
      </c>
      <c r="S370" s="2" t="s">
        <v>598</v>
      </c>
      <c r="T370" s="2" t="s">
        <v>598</v>
      </c>
      <c r="U370" s="2" t="s">
        <v>598</v>
      </c>
      <c r="V370" s="2" t="s">
        <v>598</v>
      </c>
      <c r="W370" s="2" t="s">
        <v>598</v>
      </c>
      <c r="X370" s="2" t="s">
        <v>598</v>
      </c>
      <c r="Y370" s="2" t="s">
        <v>598</v>
      </c>
      <c r="Z370" s="2" t="s">
        <v>598</v>
      </c>
      <c r="AA370" s="2" t="s">
        <v>598</v>
      </c>
      <c r="AB370" s="2" t="s">
        <v>598</v>
      </c>
      <c r="AC370" s="2" t="s">
        <v>598</v>
      </c>
      <c r="AD370" s="2" t="s">
        <v>598</v>
      </c>
      <c r="AE370" s="2" t="s">
        <v>598</v>
      </c>
      <c r="AF370" s="2" t="s">
        <v>598</v>
      </c>
      <c r="AG370" s="2" t="s">
        <v>598</v>
      </c>
      <c r="AJ370" s="20">
        <f t="shared" si="25"/>
        <v>0</v>
      </c>
      <c r="AK370" s="20"/>
      <c r="AL370" s="20">
        <f t="shared" si="26"/>
        <v>0</v>
      </c>
      <c r="AM370" s="20" t="str">
        <f t="shared" si="27"/>
        <v/>
      </c>
      <c r="AN370" s="92" t="str">
        <f t="shared" si="28"/>
        <v/>
      </c>
      <c r="AQ370" s="2">
        <f t="shared" si="29"/>
        <v>0</v>
      </c>
    </row>
    <row r="371" spans="1:43" ht="15" customHeight="1" x14ac:dyDescent="0.25">
      <c r="A371" s="2" t="s">
        <v>501</v>
      </c>
      <c r="B371" s="2" t="s">
        <v>512</v>
      </c>
      <c r="C371" s="2">
        <v>2014</v>
      </c>
      <c r="D371" s="2" t="s">
        <v>598</v>
      </c>
      <c r="E371" s="2" t="s">
        <v>598</v>
      </c>
      <c r="F371" s="2" t="s">
        <v>598</v>
      </c>
      <c r="G371" s="2" t="s">
        <v>598</v>
      </c>
      <c r="H371" s="2" t="s">
        <v>598</v>
      </c>
      <c r="I371" s="2" t="s">
        <v>598</v>
      </c>
      <c r="J371" s="2" t="s">
        <v>598</v>
      </c>
      <c r="K371" s="2" t="s">
        <v>598</v>
      </c>
      <c r="L371" s="2" t="s">
        <v>598</v>
      </c>
      <c r="M371" s="2" t="s">
        <v>598</v>
      </c>
      <c r="N371" s="2" t="s">
        <v>598</v>
      </c>
      <c r="O371" s="2" t="s">
        <v>598</v>
      </c>
      <c r="P371" s="2" t="s">
        <v>598</v>
      </c>
      <c r="Q371" s="2" t="s">
        <v>598</v>
      </c>
      <c r="R371" s="2" t="s">
        <v>598</v>
      </c>
      <c r="S371" s="2" t="s">
        <v>598</v>
      </c>
      <c r="T371" s="2" t="s">
        <v>598</v>
      </c>
      <c r="U371" s="2" t="s">
        <v>598</v>
      </c>
      <c r="V371" s="2" t="s">
        <v>598</v>
      </c>
      <c r="W371" s="2" t="s">
        <v>598</v>
      </c>
      <c r="X371" s="2" t="s">
        <v>598</v>
      </c>
      <c r="Y371" s="2" t="s">
        <v>598</v>
      </c>
      <c r="Z371" s="2" t="s">
        <v>598</v>
      </c>
      <c r="AA371" s="2" t="s">
        <v>598</v>
      </c>
      <c r="AB371" s="2" t="s">
        <v>598</v>
      </c>
      <c r="AC371" s="2" t="s">
        <v>598</v>
      </c>
      <c r="AD371" s="2" t="s">
        <v>598</v>
      </c>
      <c r="AE371" s="2" t="s">
        <v>598</v>
      </c>
      <c r="AF371" s="2" t="s">
        <v>598</v>
      </c>
      <c r="AG371" s="2" t="s">
        <v>598</v>
      </c>
      <c r="AJ371" s="20">
        <f t="shared" si="25"/>
        <v>0</v>
      </c>
      <c r="AK371" s="20"/>
      <c r="AL371" s="20">
        <f t="shared" si="26"/>
        <v>0</v>
      </c>
      <c r="AM371" s="20" t="str">
        <f t="shared" si="27"/>
        <v/>
      </c>
      <c r="AN371" s="92" t="str">
        <f t="shared" si="28"/>
        <v/>
      </c>
      <c r="AQ371" s="2">
        <f t="shared" si="29"/>
        <v>0</v>
      </c>
    </row>
    <row r="372" spans="1:43" ht="15" customHeight="1" x14ac:dyDescent="0.25">
      <c r="A372" s="2" t="s">
        <v>501</v>
      </c>
      <c r="B372" s="2" t="s">
        <v>513</v>
      </c>
      <c r="C372" s="2">
        <v>2014</v>
      </c>
      <c r="D372" s="2" t="s">
        <v>598</v>
      </c>
      <c r="E372" s="2" t="s">
        <v>598</v>
      </c>
      <c r="F372" s="2" t="s">
        <v>598</v>
      </c>
      <c r="G372" s="2" t="s">
        <v>598</v>
      </c>
      <c r="H372" s="2" t="s">
        <v>598</v>
      </c>
      <c r="I372" s="2" t="s">
        <v>598</v>
      </c>
      <c r="J372" s="2" t="s">
        <v>598</v>
      </c>
      <c r="K372" s="2" t="s">
        <v>598</v>
      </c>
      <c r="L372" s="2" t="s">
        <v>598</v>
      </c>
      <c r="M372" s="2" t="s">
        <v>598</v>
      </c>
      <c r="N372" s="2" t="s">
        <v>598</v>
      </c>
      <c r="O372" s="2" t="s">
        <v>598</v>
      </c>
      <c r="P372" s="2" t="s">
        <v>598</v>
      </c>
      <c r="Q372" s="2" t="s">
        <v>598</v>
      </c>
      <c r="R372" s="2" t="s">
        <v>598</v>
      </c>
      <c r="S372" s="2" t="s">
        <v>598</v>
      </c>
      <c r="T372" s="2" t="s">
        <v>598</v>
      </c>
      <c r="U372" s="2" t="s">
        <v>598</v>
      </c>
      <c r="V372" s="2" t="s">
        <v>598</v>
      </c>
      <c r="W372" s="2" t="s">
        <v>598</v>
      </c>
      <c r="X372" s="2" t="s">
        <v>598</v>
      </c>
      <c r="Y372" s="2" t="s">
        <v>598</v>
      </c>
      <c r="Z372" s="2" t="s">
        <v>598</v>
      </c>
      <c r="AA372" s="2" t="s">
        <v>598</v>
      </c>
      <c r="AB372" s="2" t="s">
        <v>598</v>
      </c>
      <c r="AC372" s="2" t="s">
        <v>598</v>
      </c>
      <c r="AD372" s="2" t="s">
        <v>598</v>
      </c>
      <c r="AE372" s="2" t="s">
        <v>598</v>
      </c>
      <c r="AF372" s="2" t="s">
        <v>598</v>
      </c>
      <c r="AG372" s="2" t="s">
        <v>598</v>
      </c>
      <c r="AJ372" s="20">
        <f t="shared" si="25"/>
        <v>0</v>
      </c>
      <c r="AK372" s="20"/>
      <c r="AL372" s="20">
        <f t="shared" si="26"/>
        <v>0</v>
      </c>
      <c r="AM372" s="20" t="str">
        <f t="shared" si="27"/>
        <v/>
      </c>
      <c r="AN372" s="92" t="str">
        <f t="shared" si="28"/>
        <v/>
      </c>
      <c r="AQ372" s="2">
        <f t="shared" si="29"/>
        <v>0</v>
      </c>
    </row>
    <row r="373" spans="1:43" ht="15" customHeight="1" x14ac:dyDescent="0.25">
      <c r="A373" s="2" t="s">
        <v>501</v>
      </c>
      <c r="B373" s="2" t="s">
        <v>514</v>
      </c>
      <c r="C373" s="2">
        <v>2014</v>
      </c>
      <c r="D373" s="2">
        <v>10.79</v>
      </c>
      <c r="E373" s="2">
        <v>0.495</v>
      </c>
      <c r="F373" s="2" t="s">
        <v>598</v>
      </c>
      <c r="G373" s="2" t="s">
        <v>598</v>
      </c>
      <c r="H373" s="2" t="s">
        <v>598</v>
      </c>
      <c r="I373" s="2">
        <v>12.065</v>
      </c>
      <c r="J373" s="2" t="s">
        <v>598</v>
      </c>
      <c r="K373" s="2">
        <v>8.7999999999999995E-2</v>
      </c>
      <c r="L373" s="2" t="s">
        <v>598</v>
      </c>
      <c r="M373" s="2">
        <v>0.46</v>
      </c>
      <c r="N373" s="2" t="s">
        <v>598</v>
      </c>
      <c r="O373" s="2" t="s">
        <v>598</v>
      </c>
      <c r="P373" s="2">
        <v>1.125</v>
      </c>
      <c r="Q373" s="2" t="s">
        <v>598</v>
      </c>
      <c r="R373" s="2" t="s">
        <v>598</v>
      </c>
      <c r="S373" s="2" t="s">
        <v>598</v>
      </c>
      <c r="T373" s="2" t="s">
        <v>598</v>
      </c>
      <c r="U373" s="2">
        <v>0.64600000000000002</v>
      </c>
      <c r="V373" s="2" t="s">
        <v>8</v>
      </c>
      <c r="W373" s="2" t="s">
        <v>598</v>
      </c>
      <c r="X373" s="2" t="s">
        <v>598</v>
      </c>
      <c r="Y373" s="2" t="s">
        <v>598</v>
      </c>
      <c r="Z373" s="2">
        <v>9.5299999999999994</v>
      </c>
      <c r="AA373" s="2" t="s">
        <v>598</v>
      </c>
      <c r="AB373" s="2" t="s">
        <v>598</v>
      </c>
      <c r="AC373" s="2" t="s">
        <v>598</v>
      </c>
      <c r="AD373" s="2" t="s">
        <v>598</v>
      </c>
      <c r="AE373" s="2">
        <v>0.216</v>
      </c>
      <c r="AF373" s="2" t="s">
        <v>598</v>
      </c>
      <c r="AG373" s="2" t="s">
        <v>598</v>
      </c>
      <c r="AJ373" s="20">
        <f t="shared" si="25"/>
        <v>12.065</v>
      </c>
      <c r="AK373" s="20"/>
      <c r="AL373" s="20">
        <f t="shared" si="26"/>
        <v>10.79</v>
      </c>
      <c r="AM373" s="20">
        <f t="shared" si="27"/>
        <v>0.495</v>
      </c>
      <c r="AN373" s="92">
        <f t="shared" si="28"/>
        <v>0.93535018648984658</v>
      </c>
      <c r="AQ373" s="2">
        <f t="shared" si="29"/>
        <v>12.065</v>
      </c>
    </row>
    <row r="374" spans="1:43" ht="15" customHeight="1" x14ac:dyDescent="0.25">
      <c r="A374" s="2" t="s">
        <v>501</v>
      </c>
      <c r="B374" s="2" t="s">
        <v>515</v>
      </c>
      <c r="C374" s="2">
        <v>2014</v>
      </c>
      <c r="D374" s="2" t="s">
        <v>598</v>
      </c>
      <c r="E374" s="2" t="s">
        <v>598</v>
      </c>
      <c r="F374" s="2" t="s">
        <v>598</v>
      </c>
      <c r="G374" s="2" t="s">
        <v>598</v>
      </c>
      <c r="H374" s="2" t="s">
        <v>598</v>
      </c>
      <c r="I374" s="2" t="s">
        <v>598</v>
      </c>
      <c r="J374" s="2" t="s">
        <v>598</v>
      </c>
      <c r="K374" s="2" t="s">
        <v>598</v>
      </c>
      <c r="L374" s="2" t="s">
        <v>598</v>
      </c>
      <c r="M374" s="2" t="s">
        <v>598</v>
      </c>
      <c r="N374" s="2" t="s">
        <v>598</v>
      </c>
      <c r="O374" s="2" t="s">
        <v>598</v>
      </c>
      <c r="P374" s="2" t="s">
        <v>598</v>
      </c>
      <c r="Q374" s="2" t="s">
        <v>598</v>
      </c>
      <c r="R374" s="2" t="s">
        <v>598</v>
      </c>
      <c r="S374" s="2" t="s">
        <v>598</v>
      </c>
      <c r="T374" s="2" t="s">
        <v>598</v>
      </c>
      <c r="U374" s="2" t="s">
        <v>598</v>
      </c>
      <c r="V374" s="2" t="s">
        <v>598</v>
      </c>
      <c r="W374" s="2" t="s">
        <v>598</v>
      </c>
      <c r="X374" s="2" t="s">
        <v>598</v>
      </c>
      <c r="Y374" s="2" t="s">
        <v>598</v>
      </c>
      <c r="Z374" s="2" t="s">
        <v>598</v>
      </c>
      <c r="AA374" s="2" t="s">
        <v>598</v>
      </c>
      <c r="AB374" s="2" t="s">
        <v>598</v>
      </c>
      <c r="AC374" s="2" t="s">
        <v>598</v>
      </c>
      <c r="AD374" s="2" t="s">
        <v>598</v>
      </c>
      <c r="AE374" s="2" t="s">
        <v>598</v>
      </c>
      <c r="AF374" s="2" t="s">
        <v>598</v>
      </c>
      <c r="AG374" s="2" t="s">
        <v>598</v>
      </c>
      <c r="AJ374" s="20">
        <f t="shared" si="25"/>
        <v>0</v>
      </c>
      <c r="AK374" s="20"/>
      <c r="AL374" s="20">
        <f t="shared" si="26"/>
        <v>0</v>
      </c>
      <c r="AM374" s="20" t="str">
        <f t="shared" si="27"/>
        <v/>
      </c>
      <c r="AN374" s="92" t="str">
        <f t="shared" si="28"/>
        <v/>
      </c>
      <c r="AQ374" s="2">
        <f t="shared" si="29"/>
        <v>0</v>
      </c>
    </row>
    <row r="375" spans="1:43" ht="15" customHeight="1" x14ac:dyDescent="0.25">
      <c r="A375" s="2" t="s">
        <v>501</v>
      </c>
      <c r="B375" s="2" t="s">
        <v>516</v>
      </c>
      <c r="C375" s="2">
        <v>2014</v>
      </c>
      <c r="D375" s="2" t="s">
        <v>598</v>
      </c>
      <c r="E375" s="2" t="s">
        <v>598</v>
      </c>
      <c r="F375" s="2" t="s">
        <v>598</v>
      </c>
      <c r="G375" s="2" t="s">
        <v>598</v>
      </c>
      <c r="H375" s="2" t="s">
        <v>598</v>
      </c>
      <c r="I375" s="2" t="s">
        <v>598</v>
      </c>
      <c r="J375" s="2" t="s">
        <v>598</v>
      </c>
      <c r="K375" s="2" t="s">
        <v>598</v>
      </c>
      <c r="L375" s="2" t="s">
        <v>598</v>
      </c>
      <c r="M375" s="2" t="s">
        <v>598</v>
      </c>
      <c r="N375" s="2" t="s">
        <v>598</v>
      </c>
      <c r="O375" s="2" t="s">
        <v>598</v>
      </c>
      <c r="P375" s="2" t="s">
        <v>598</v>
      </c>
      <c r="Q375" s="2" t="s">
        <v>598</v>
      </c>
      <c r="R375" s="2" t="s">
        <v>598</v>
      </c>
      <c r="S375" s="2" t="s">
        <v>598</v>
      </c>
      <c r="T375" s="2" t="s">
        <v>598</v>
      </c>
      <c r="U375" s="2" t="s">
        <v>598</v>
      </c>
      <c r="V375" s="2" t="s">
        <v>598</v>
      </c>
      <c r="W375" s="2" t="s">
        <v>598</v>
      </c>
      <c r="X375" s="2" t="s">
        <v>598</v>
      </c>
      <c r="Y375" s="2" t="s">
        <v>598</v>
      </c>
      <c r="Z375" s="2" t="s">
        <v>598</v>
      </c>
      <c r="AA375" s="2" t="s">
        <v>598</v>
      </c>
      <c r="AB375" s="2" t="s">
        <v>598</v>
      </c>
      <c r="AC375" s="2" t="s">
        <v>598</v>
      </c>
      <c r="AD375" s="2" t="s">
        <v>598</v>
      </c>
      <c r="AE375" s="2" t="s">
        <v>598</v>
      </c>
      <c r="AF375" s="2" t="s">
        <v>598</v>
      </c>
      <c r="AG375" s="2" t="s">
        <v>598</v>
      </c>
      <c r="AJ375" s="20">
        <f t="shared" si="25"/>
        <v>0</v>
      </c>
      <c r="AK375" s="20"/>
      <c r="AL375" s="20">
        <f t="shared" si="26"/>
        <v>0</v>
      </c>
      <c r="AM375" s="20" t="str">
        <f t="shared" si="27"/>
        <v/>
      </c>
      <c r="AN375" s="92" t="str">
        <f t="shared" si="28"/>
        <v/>
      </c>
      <c r="AQ375" s="2">
        <f t="shared" si="29"/>
        <v>0</v>
      </c>
    </row>
    <row r="376" spans="1:43" ht="15" customHeight="1" x14ac:dyDescent="0.25">
      <c r="A376" s="2" t="s">
        <v>501</v>
      </c>
      <c r="B376" s="2" t="s">
        <v>517</v>
      </c>
      <c r="C376" s="2">
        <v>2014</v>
      </c>
      <c r="D376" s="2" t="s">
        <v>598</v>
      </c>
      <c r="E376" s="2" t="s">
        <v>598</v>
      </c>
      <c r="F376" s="2" t="s">
        <v>598</v>
      </c>
      <c r="G376" s="2" t="s">
        <v>598</v>
      </c>
      <c r="H376" s="2" t="s">
        <v>598</v>
      </c>
      <c r="I376" s="2" t="s">
        <v>598</v>
      </c>
      <c r="J376" s="2" t="s">
        <v>598</v>
      </c>
      <c r="K376" s="2" t="s">
        <v>598</v>
      </c>
      <c r="L376" s="2" t="s">
        <v>598</v>
      </c>
      <c r="M376" s="2" t="s">
        <v>598</v>
      </c>
      <c r="N376" s="2" t="s">
        <v>598</v>
      </c>
      <c r="O376" s="2" t="s">
        <v>598</v>
      </c>
      <c r="P376" s="2" t="s">
        <v>598</v>
      </c>
      <c r="Q376" s="2" t="s">
        <v>598</v>
      </c>
      <c r="R376" s="2" t="s">
        <v>598</v>
      </c>
      <c r="S376" s="2" t="s">
        <v>598</v>
      </c>
      <c r="T376" s="2" t="s">
        <v>598</v>
      </c>
      <c r="U376" s="2" t="s">
        <v>598</v>
      </c>
      <c r="V376" s="2" t="s">
        <v>598</v>
      </c>
      <c r="W376" s="2" t="s">
        <v>598</v>
      </c>
      <c r="X376" s="2" t="s">
        <v>598</v>
      </c>
      <c r="Y376" s="2" t="s">
        <v>598</v>
      </c>
      <c r="Z376" s="2" t="s">
        <v>598</v>
      </c>
      <c r="AA376" s="2" t="s">
        <v>598</v>
      </c>
      <c r="AB376" s="2" t="s">
        <v>598</v>
      </c>
      <c r="AC376" s="2" t="s">
        <v>598</v>
      </c>
      <c r="AD376" s="2" t="s">
        <v>598</v>
      </c>
      <c r="AE376" s="2" t="s">
        <v>598</v>
      </c>
      <c r="AF376" s="2" t="s">
        <v>598</v>
      </c>
      <c r="AG376" s="2" t="s">
        <v>598</v>
      </c>
      <c r="AJ376" s="20">
        <f t="shared" si="25"/>
        <v>0</v>
      </c>
      <c r="AK376" s="20"/>
      <c r="AL376" s="20">
        <f t="shared" si="26"/>
        <v>0</v>
      </c>
      <c r="AM376" s="20" t="str">
        <f t="shared" si="27"/>
        <v/>
      </c>
      <c r="AN376" s="92" t="str">
        <f t="shared" si="28"/>
        <v/>
      </c>
      <c r="AQ376" s="2">
        <f t="shared" si="29"/>
        <v>0</v>
      </c>
    </row>
    <row r="377" spans="1:43" ht="15" customHeight="1" x14ac:dyDescent="0.25">
      <c r="A377" s="2" t="s">
        <v>501</v>
      </c>
      <c r="B377" s="2" t="s">
        <v>518</v>
      </c>
      <c r="C377" s="2">
        <v>2014</v>
      </c>
      <c r="D377" s="2" t="s">
        <v>598</v>
      </c>
      <c r="E377" s="2" t="s">
        <v>598</v>
      </c>
      <c r="F377" s="2" t="s">
        <v>598</v>
      </c>
      <c r="G377" s="2" t="s">
        <v>598</v>
      </c>
      <c r="H377" s="2" t="s">
        <v>598</v>
      </c>
      <c r="I377" s="2" t="s">
        <v>598</v>
      </c>
      <c r="J377" s="2" t="s">
        <v>598</v>
      </c>
      <c r="K377" s="2" t="s">
        <v>598</v>
      </c>
      <c r="L377" s="2" t="s">
        <v>598</v>
      </c>
      <c r="M377" s="2" t="s">
        <v>598</v>
      </c>
      <c r="N377" s="2" t="s">
        <v>598</v>
      </c>
      <c r="O377" s="2" t="s">
        <v>598</v>
      </c>
      <c r="P377" s="2" t="s">
        <v>598</v>
      </c>
      <c r="Q377" s="2" t="s">
        <v>598</v>
      </c>
      <c r="R377" s="2" t="s">
        <v>598</v>
      </c>
      <c r="S377" s="2" t="s">
        <v>598</v>
      </c>
      <c r="T377" s="2" t="s">
        <v>598</v>
      </c>
      <c r="U377" s="2" t="s">
        <v>598</v>
      </c>
      <c r="V377" s="2" t="s">
        <v>598</v>
      </c>
      <c r="W377" s="2" t="s">
        <v>598</v>
      </c>
      <c r="X377" s="2" t="s">
        <v>598</v>
      </c>
      <c r="Y377" s="2" t="s">
        <v>598</v>
      </c>
      <c r="Z377" s="2" t="s">
        <v>598</v>
      </c>
      <c r="AA377" s="2" t="s">
        <v>598</v>
      </c>
      <c r="AB377" s="2" t="s">
        <v>598</v>
      </c>
      <c r="AC377" s="2" t="s">
        <v>598</v>
      </c>
      <c r="AD377" s="2" t="s">
        <v>598</v>
      </c>
      <c r="AE377" s="2" t="s">
        <v>598</v>
      </c>
      <c r="AF377" s="2" t="s">
        <v>598</v>
      </c>
      <c r="AG377" s="2" t="s">
        <v>598</v>
      </c>
      <c r="AJ377" s="20">
        <f t="shared" si="25"/>
        <v>0</v>
      </c>
      <c r="AK377" s="20"/>
      <c r="AL377" s="20">
        <f t="shared" si="26"/>
        <v>0</v>
      </c>
      <c r="AM377" s="20" t="str">
        <f t="shared" si="27"/>
        <v/>
      </c>
      <c r="AN377" s="92" t="str">
        <f t="shared" si="28"/>
        <v/>
      </c>
      <c r="AQ377" s="2">
        <f t="shared" si="29"/>
        <v>0</v>
      </c>
    </row>
    <row r="378" spans="1:43" ht="15" customHeight="1" x14ac:dyDescent="0.25">
      <c r="A378" s="2" t="s">
        <v>501</v>
      </c>
      <c r="B378" s="2" t="s">
        <v>519</v>
      </c>
      <c r="C378" s="2">
        <v>2014</v>
      </c>
      <c r="D378" s="2" t="s">
        <v>598</v>
      </c>
      <c r="E378" s="2" t="s">
        <v>598</v>
      </c>
      <c r="F378" s="2" t="s">
        <v>598</v>
      </c>
      <c r="G378" s="2" t="s">
        <v>598</v>
      </c>
      <c r="H378" s="2" t="s">
        <v>598</v>
      </c>
      <c r="I378" s="2" t="s">
        <v>598</v>
      </c>
      <c r="J378" s="2" t="s">
        <v>598</v>
      </c>
      <c r="K378" s="2" t="s">
        <v>598</v>
      </c>
      <c r="L378" s="2" t="s">
        <v>598</v>
      </c>
      <c r="M378" s="2" t="s">
        <v>598</v>
      </c>
      <c r="N378" s="2" t="s">
        <v>598</v>
      </c>
      <c r="O378" s="2" t="s">
        <v>598</v>
      </c>
      <c r="P378" s="2" t="s">
        <v>598</v>
      </c>
      <c r="Q378" s="2" t="s">
        <v>598</v>
      </c>
      <c r="R378" s="2" t="s">
        <v>598</v>
      </c>
      <c r="S378" s="2" t="s">
        <v>598</v>
      </c>
      <c r="T378" s="2" t="s">
        <v>598</v>
      </c>
      <c r="U378" s="2" t="s">
        <v>598</v>
      </c>
      <c r="V378" s="2" t="s">
        <v>598</v>
      </c>
      <c r="W378" s="2" t="s">
        <v>598</v>
      </c>
      <c r="X378" s="2" t="s">
        <v>598</v>
      </c>
      <c r="Y378" s="2" t="s">
        <v>598</v>
      </c>
      <c r="Z378" s="2" t="s">
        <v>598</v>
      </c>
      <c r="AA378" s="2" t="s">
        <v>598</v>
      </c>
      <c r="AB378" s="2" t="s">
        <v>598</v>
      </c>
      <c r="AC378" s="2" t="s">
        <v>598</v>
      </c>
      <c r="AD378" s="2" t="s">
        <v>598</v>
      </c>
      <c r="AE378" s="2" t="s">
        <v>598</v>
      </c>
      <c r="AF378" s="2" t="s">
        <v>598</v>
      </c>
      <c r="AG378" s="2" t="s">
        <v>598</v>
      </c>
      <c r="AJ378" s="20">
        <f t="shared" si="25"/>
        <v>0</v>
      </c>
      <c r="AK378" s="20"/>
      <c r="AL378" s="20">
        <f t="shared" si="26"/>
        <v>0</v>
      </c>
      <c r="AM378" s="20" t="str">
        <f t="shared" si="27"/>
        <v/>
      </c>
      <c r="AN378" s="92" t="str">
        <f t="shared" si="28"/>
        <v/>
      </c>
      <c r="AQ378" s="2">
        <f t="shared" si="29"/>
        <v>0</v>
      </c>
    </row>
    <row r="379" spans="1:43" ht="15" customHeight="1" x14ac:dyDescent="0.25">
      <c r="A379" s="2" t="s">
        <v>501</v>
      </c>
      <c r="B379" s="2" t="s">
        <v>520</v>
      </c>
      <c r="C379" s="2">
        <v>2014</v>
      </c>
      <c r="D379" s="2" t="s">
        <v>598</v>
      </c>
      <c r="E379" s="2" t="s">
        <v>598</v>
      </c>
      <c r="F379" s="2" t="s">
        <v>598</v>
      </c>
      <c r="G379" s="2" t="s">
        <v>598</v>
      </c>
      <c r="H379" s="2" t="s">
        <v>598</v>
      </c>
      <c r="I379" s="2" t="s">
        <v>598</v>
      </c>
      <c r="J379" s="2" t="s">
        <v>598</v>
      </c>
      <c r="K379" s="2" t="s">
        <v>598</v>
      </c>
      <c r="L379" s="2" t="s">
        <v>598</v>
      </c>
      <c r="M379" s="2" t="s">
        <v>598</v>
      </c>
      <c r="N379" s="2" t="s">
        <v>598</v>
      </c>
      <c r="O379" s="2" t="s">
        <v>598</v>
      </c>
      <c r="P379" s="2" t="s">
        <v>598</v>
      </c>
      <c r="Q379" s="2" t="s">
        <v>598</v>
      </c>
      <c r="R379" s="2" t="s">
        <v>598</v>
      </c>
      <c r="S379" s="2" t="s">
        <v>598</v>
      </c>
      <c r="T379" s="2" t="s">
        <v>598</v>
      </c>
      <c r="U379" s="2" t="s">
        <v>598</v>
      </c>
      <c r="V379" s="2" t="s">
        <v>598</v>
      </c>
      <c r="W379" s="2" t="s">
        <v>598</v>
      </c>
      <c r="X379" s="2" t="s">
        <v>598</v>
      </c>
      <c r="Y379" s="2" t="s">
        <v>598</v>
      </c>
      <c r="Z379" s="2" t="s">
        <v>598</v>
      </c>
      <c r="AA379" s="2" t="s">
        <v>598</v>
      </c>
      <c r="AB379" s="2" t="s">
        <v>598</v>
      </c>
      <c r="AC379" s="2" t="s">
        <v>598</v>
      </c>
      <c r="AD379" s="2" t="s">
        <v>598</v>
      </c>
      <c r="AE379" s="2" t="s">
        <v>598</v>
      </c>
      <c r="AF379" s="2" t="s">
        <v>598</v>
      </c>
      <c r="AG379" s="2" t="s">
        <v>598</v>
      </c>
      <c r="AJ379" s="20">
        <f t="shared" si="25"/>
        <v>0</v>
      </c>
      <c r="AK379" s="20"/>
      <c r="AL379" s="20">
        <f t="shared" si="26"/>
        <v>0</v>
      </c>
      <c r="AM379" s="20" t="str">
        <f t="shared" si="27"/>
        <v/>
      </c>
      <c r="AN379" s="92" t="str">
        <f t="shared" si="28"/>
        <v/>
      </c>
      <c r="AQ379" s="2">
        <f t="shared" si="29"/>
        <v>0</v>
      </c>
    </row>
    <row r="380" spans="1:43" ht="15" customHeight="1" x14ac:dyDescent="0.25">
      <c r="A380" s="2" t="s">
        <v>501</v>
      </c>
      <c r="B380" s="2" t="s">
        <v>521</v>
      </c>
      <c r="C380" s="2">
        <v>2014</v>
      </c>
      <c r="D380" s="2" t="s">
        <v>598</v>
      </c>
      <c r="E380" s="2" t="s">
        <v>598</v>
      </c>
      <c r="F380" s="2" t="s">
        <v>598</v>
      </c>
      <c r="G380" s="2" t="s">
        <v>598</v>
      </c>
      <c r="H380" s="2" t="s">
        <v>598</v>
      </c>
      <c r="I380" s="2" t="s">
        <v>598</v>
      </c>
      <c r="J380" s="2" t="s">
        <v>598</v>
      </c>
      <c r="K380" s="2" t="s">
        <v>598</v>
      </c>
      <c r="L380" s="2" t="s">
        <v>598</v>
      </c>
      <c r="M380" s="2" t="s">
        <v>598</v>
      </c>
      <c r="N380" s="2" t="s">
        <v>598</v>
      </c>
      <c r="O380" s="2" t="s">
        <v>598</v>
      </c>
      <c r="P380" s="2" t="s">
        <v>598</v>
      </c>
      <c r="Q380" s="2" t="s">
        <v>598</v>
      </c>
      <c r="R380" s="2" t="s">
        <v>598</v>
      </c>
      <c r="S380" s="2" t="s">
        <v>598</v>
      </c>
      <c r="T380" s="2" t="s">
        <v>598</v>
      </c>
      <c r="U380" s="2" t="s">
        <v>598</v>
      </c>
      <c r="V380" s="2" t="s">
        <v>598</v>
      </c>
      <c r="W380" s="2" t="s">
        <v>598</v>
      </c>
      <c r="X380" s="2" t="s">
        <v>598</v>
      </c>
      <c r="Y380" s="2" t="s">
        <v>598</v>
      </c>
      <c r="Z380" s="2" t="s">
        <v>598</v>
      </c>
      <c r="AA380" s="2" t="s">
        <v>598</v>
      </c>
      <c r="AB380" s="2" t="s">
        <v>598</v>
      </c>
      <c r="AC380" s="2" t="s">
        <v>598</v>
      </c>
      <c r="AD380" s="2" t="s">
        <v>598</v>
      </c>
      <c r="AE380" s="2" t="s">
        <v>598</v>
      </c>
      <c r="AF380" s="2" t="s">
        <v>598</v>
      </c>
      <c r="AG380" s="2" t="s">
        <v>598</v>
      </c>
      <c r="AJ380" s="20">
        <f t="shared" si="25"/>
        <v>0</v>
      </c>
      <c r="AK380" s="20"/>
      <c r="AL380" s="20">
        <f t="shared" si="26"/>
        <v>0</v>
      </c>
      <c r="AM380" s="20" t="str">
        <f t="shared" si="27"/>
        <v/>
      </c>
      <c r="AN380" s="92" t="str">
        <f t="shared" si="28"/>
        <v/>
      </c>
      <c r="AQ380" s="2">
        <f t="shared" si="29"/>
        <v>0</v>
      </c>
    </row>
    <row r="381" spans="1:43" ht="15" customHeight="1" x14ac:dyDescent="0.25">
      <c r="A381" s="2" t="s">
        <v>522</v>
      </c>
      <c r="B381" s="2" t="s">
        <v>523</v>
      </c>
      <c r="C381" s="2">
        <v>2014</v>
      </c>
      <c r="D381" s="2" t="s">
        <v>598</v>
      </c>
      <c r="E381" s="2" t="s">
        <v>598</v>
      </c>
      <c r="F381" s="2" t="s">
        <v>598</v>
      </c>
      <c r="G381" s="2" t="s">
        <v>598</v>
      </c>
      <c r="H381" s="2" t="s">
        <v>598</v>
      </c>
      <c r="I381" s="2" t="s">
        <v>598</v>
      </c>
      <c r="J381" s="2" t="s">
        <v>598</v>
      </c>
      <c r="K381" s="2" t="s">
        <v>598</v>
      </c>
      <c r="L381" s="2" t="s">
        <v>598</v>
      </c>
      <c r="M381" s="2" t="s">
        <v>598</v>
      </c>
      <c r="N381" s="2" t="s">
        <v>598</v>
      </c>
      <c r="O381" s="2" t="s">
        <v>598</v>
      </c>
      <c r="P381" s="2" t="s">
        <v>598</v>
      </c>
      <c r="Q381" s="2" t="s">
        <v>598</v>
      </c>
      <c r="R381" s="2" t="s">
        <v>598</v>
      </c>
      <c r="S381" s="2" t="s">
        <v>598</v>
      </c>
      <c r="T381" s="2" t="s">
        <v>598</v>
      </c>
      <c r="U381" s="2" t="s">
        <v>598</v>
      </c>
      <c r="V381" s="2" t="s">
        <v>598</v>
      </c>
      <c r="W381" s="2" t="s">
        <v>598</v>
      </c>
      <c r="X381" s="2" t="s">
        <v>598</v>
      </c>
      <c r="Y381" s="2" t="s">
        <v>598</v>
      </c>
      <c r="Z381" s="2" t="s">
        <v>598</v>
      </c>
      <c r="AA381" s="2" t="s">
        <v>598</v>
      </c>
      <c r="AB381" s="2" t="s">
        <v>598</v>
      </c>
      <c r="AC381" s="2" t="s">
        <v>598</v>
      </c>
      <c r="AD381" s="2" t="s">
        <v>598</v>
      </c>
      <c r="AE381" s="2" t="s">
        <v>598</v>
      </c>
      <c r="AF381" s="2" t="s">
        <v>598</v>
      </c>
      <c r="AG381" s="2" t="s">
        <v>598</v>
      </c>
      <c r="AJ381" s="20">
        <f t="shared" si="25"/>
        <v>0</v>
      </c>
      <c r="AK381" s="20"/>
      <c r="AL381" s="20">
        <f t="shared" si="26"/>
        <v>0</v>
      </c>
      <c r="AM381" s="20" t="str">
        <f t="shared" si="27"/>
        <v/>
      </c>
      <c r="AN381" s="92" t="str">
        <f t="shared" si="28"/>
        <v/>
      </c>
      <c r="AQ381" s="2">
        <f t="shared" si="29"/>
        <v>0</v>
      </c>
    </row>
    <row r="382" spans="1:43" ht="15" customHeight="1" x14ac:dyDescent="0.25">
      <c r="A382" s="2" t="s">
        <v>522</v>
      </c>
      <c r="B382" s="2" t="s">
        <v>524</v>
      </c>
      <c r="C382" s="2">
        <v>2014</v>
      </c>
      <c r="D382" s="2">
        <v>28.585000000000001</v>
      </c>
      <c r="E382" s="2">
        <v>4.6909999999999998</v>
      </c>
      <c r="F382" s="2" t="s">
        <v>598</v>
      </c>
      <c r="G382" s="2" t="s">
        <v>633</v>
      </c>
      <c r="H382" s="2" t="s">
        <v>598</v>
      </c>
      <c r="I382" s="2">
        <v>36.591999999999999</v>
      </c>
      <c r="J382" s="2" t="s">
        <v>598</v>
      </c>
      <c r="K382" s="2" t="s">
        <v>598</v>
      </c>
      <c r="L382" s="2" t="s">
        <v>598</v>
      </c>
      <c r="M382" s="2" t="s">
        <v>598</v>
      </c>
      <c r="N382" s="2" t="s">
        <v>598</v>
      </c>
      <c r="O382" s="2" t="s">
        <v>598</v>
      </c>
      <c r="P382" s="2">
        <v>9.9440000000000008</v>
      </c>
      <c r="Q382" s="2">
        <v>9.6430000000000007</v>
      </c>
      <c r="R382" s="2">
        <v>10.547000000000001</v>
      </c>
      <c r="S382" s="2" t="s">
        <v>598</v>
      </c>
      <c r="T382" s="2" t="s">
        <v>598</v>
      </c>
      <c r="U382" s="2" t="s">
        <v>598</v>
      </c>
      <c r="V382" s="2" t="s">
        <v>8</v>
      </c>
      <c r="W382" s="2" t="s">
        <v>598</v>
      </c>
      <c r="X382" s="2" t="s">
        <v>598</v>
      </c>
      <c r="Y382" s="2" t="s">
        <v>598</v>
      </c>
      <c r="Z382" s="2" t="s">
        <v>598</v>
      </c>
      <c r="AA382" s="2" t="s">
        <v>598</v>
      </c>
      <c r="AB382" s="2" t="s">
        <v>598</v>
      </c>
      <c r="AC382" s="2" t="s">
        <v>598</v>
      </c>
      <c r="AD382" s="2">
        <v>0</v>
      </c>
      <c r="AE382" s="2">
        <v>0</v>
      </c>
      <c r="AF382" s="2">
        <v>0</v>
      </c>
      <c r="AG382" s="2">
        <v>6.4580000000000002</v>
      </c>
      <c r="AJ382" s="20">
        <f t="shared" si="25"/>
        <v>36.592000000000006</v>
      </c>
      <c r="AK382" s="20"/>
      <c r="AL382" s="20">
        <f t="shared" si="26"/>
        <v>28.585000000000001</v>
      </c>
      <c r="AM382" s="20">
        <f t="shared" si="27"/>
        <v>4.6909999999999998</v>
      </c>
      <c r="AN382" s="92">
        <f t="shared" si="28"/>
        <v>0.90937909925666804</v>
      </c>
      <c r="AQ382" s="2">
        <f t="shared" si="29"/>
        <v>30.134000000000007</v>
      </c>
    </row>
    <row r="383" spans="1:43" ht="15" customHeight="1" x14ac:dyDescent="0.25">
      <c r="A383" s="2" t="s">
        <v>525</v>
      </c>
      <c r="B383" s="2" t="s">
        <v>526</v>
      </c>
      <c r="C383" s="2">
        <v>2014</v>
      </c>
      <c r="D383" s="2" t="s">
        <v>598</v>
      </c>
      <c r="E383" s="2" t="s">
        <v>598</v>
      </c>
      <c r="F383" s="2" t="s">
        <v>598</v>
      </c>
      <c r="G383" s="2" t="s">
        <v>598</v>
      </c>
      <c r="H383" s="2" t="s">
        <v>598</v>
      </c>
      <c r="I383" s="2" t="s">
        <v>598</v>
      </c>
      <c r="J383" s="2" t="s">
        <v>598</v>
      </c>
      <c r="K383" s="2" t="s">
        <v>598</v>
      </c>
      <c r="L383" s="2" t="s">
        <v>598</v>
      </c>
      <c r="M383" s="2" t="s">
        <v>598</v>
      </c>
      <c r="N383" s="2" t="s">
        <v>598</v>
      </c>
      <c r="O383" s="2" t="s">
        <v>598</v>
      </c>
      <c r="P383" s="2" t="s">
        <v>598</v>
      </c>
      <c r="Q383" s="2" t="s">
        <v>598</v>
      </c>
      <c r="R383" s="2" t="s">
        <v>598</v>
      </c>
      <c r="S383" s="2" t="s">
        <v>598</v>
      </c>
      <c r="T383" s="2" t="s">
        <v>598</v>
      </c>
      <c r="U383" s="2" t="s">
        <v>598</v>
      </c>
      <c r="V383" s="2" t="s">
        <v>598</v>
      </c>
      <c r="W383" s="2" t="s">
        <v>598</v>
      </c>
      <c r="X383" s="2" t="s">
        <v>598</v>
      </c>
      <c r="Y383" s="2" t="s">
        <v>598</v>
      </c>
      <c r="Z383" s="2" t="s">
        <v>598</v>
      </c>
      <c r="AA383" s="2" t="s">
        <v>598</v>
      </c>
      <c r="AB383" s="2" t="s">
        <v>598</v>
      </c>
      <c r="AC383" s="2" t="s">
        <v>598</v>
      </c>
      <c r="AD383" s="2" t="s">
        <v>598</v>
      </c>
      <c r="AE383" s="2" t="s">
        <v>598</v>
      </c>
      <c r="AF383" s="2" t="s">
        <v>598</v>
      </c>
      <c r="AG383" s="2" t="s">
        <v>598</v>
      </c>
      <c r="AJ383" s="20">
        <f t="shared" si="25"/>
        <v>0</v>
      </c>
      <c r="AK383" s="20"/>
      <c r="AL383" s="20">
        <f t="shared" si="26"/>
        <v>0</v>
      </c>
      <c r="AM383" s="20" t="str">
        <f t="shared" si="27"/>
        <v/>
      </c>
      <c r="AN383" s="92" t="str">
        <f t="shared" si="28"/>
        <v/>
      </c>
      <c r="AQ383" s="2">
        <f t="shared" si="29"/>
        <v>0</v>
      </c>
    </row>
    <row r="384" spans="1:43" ht="15" customHeight="1" x14ac:dyDescent="0.25">
      <c r="A384" s="2" t="s">
        <v>525</v>
      </c>
      <c r="B384" s="2" t="s">
        <v>527</v>
      </c>
      <c r="C384" s="2">
        <v>2014</v>
      </c>
      <c r="D384" s="2" t="s">
        <v>598</v>
      </c>
      <c r="E384" s="2" t="s">
        <v>598</v>
      </c>
      <c r="F384" s="2" t="s">
        <v>598</v>
      </c>
      <c r="G384" s="2" t="s">
        <v>598</v>
      </c>
      <c r="H384" s="2" t="s">
        <v>598</v>
      </c>
      <c r="I384" s="2" t="s">
        <v>598</v>
      </c>
      <c r="J384" s="2" t="s">
        <v>598</v>
      </c>
      <c r="K384" s="2" t="s">
        <v>598</v>
      </c>
      <c r="L384" s="2" t="s">
        <v>598</v>
      </c>
      <c r="M384" s="2" t="s">
        <v>598</v>
      </c>
      <c r="N384" s="2" t="s">
        <v>598</v>
      </c>
      <c r="O384" s="2" t="s">
        <v>598</v>
      </c>
      <c r="P384" s="2" t="s">
        <v>598</v>
      </c>
      <c r="Q384" s="2" t="s">
        <v>598</v>
      </c>
      <c r="R384" s="2" t="s">
        <v>598</v>
      </c>
      <c r="S384" s="2" t="s">
        <v>598</v>
      </c>
      <c r="T384" s="2" t="s">
        <v>598</v>
      </c>
      <c r="U384" s="2" t="s">
        <v>598</v>
      </c>
      <c r="V384" s="2" t="s">
        <v>598</v>
      </c>
      <c r="W384" s="2" t="s">
        <v>598</v>
      </c>
      <c r="X384" s="2" t="s">
        <v>598</v>
      </c>
      <c r="Y384" s="2" t="s">
        <v>598</v>
      </c>
      <c r="Z384" s="2" t="s">
        <v>598</v>
      </c>
      <c r="AA384" s="2" t="s">
        <v>598</v>
      </c>
      <c r="AB384" s="2" t="s">
        <v>598</v>
      </c>
      <c r="AC384" s="2" t="s">
        <v>598</v>
      </c>
      <c r="AD384" s="2" t="s">
        <v>598</v>
      </c>
      <c r="AE384" s="2" t="s">
        <v>598</v>
      </c>
      <c r="AF384" s="2" t="s">
        <v>598</v>
      </c>
      <c r="AG384" s="2" t="s">
        <v>598</v>
      </c>
      <c r="AJ384" s="20">
        <f t="shared" si="25"/>
        <v>0</v>
      </c>
      <c r="AK384" s="20"/>
      <c r="AL384" s="20">
        <f t="shared" si="26"/>
        <v>0</v>
      </c>
      <c r="AM384" s="20" t="str">
        <f t="shared" si="27"/>
        <v/>
      </c>
      <c r="AN384" s="92" t="str">
        <f t="shared" si="28"/>
        <v/>
      </c>
      <c r="AQ384" s="2">
        <f t="shared" si="29"/>
        <v>0</v>
      </c>
    </row>
    <row r="385" spans="1:43" ht="15" customHeight="1" x14ac:dyDescent="0.25">
      <c r="A385" s="2" t="s">
        <v>525</v>
      </c>
      <c r="B385" s="2" t="s">
        <v>528</v>
      </c>
      <c r="C385" s="2">
        <v>2014</v>
      </c>
      <c r="D385" s="2" t="s">
        <v>598</v>
      </c>
      <c r="E385" s="2" t="s">
        <v>598</v>
      </c>
      <c r="F385" s="2" t="s">
        <v>598</v>
      </c>
      <c r="G385" s="2" t="s">
        <v>598</v>
      </c>
      <c r="H385" s="2" t="s">
        <v>598</v>
      </c>
      <c r="I385" s="2" t="s">
        <v>598</v>
      </c>
      <c r="J385" s="2" t="s">
        <v>598</v>
      </c>
      <c r="K385" s="2" t="s">
        <v>598</v>
      </c>
      <c r="L385" s="2" t="s">
        <v>598</v>
      </c>
      <c r="M385" s="2" t="s">
        <v>598</v>
      </c>
      <c r="N385" s="2" t="s">
        <v>598</v>
      </c>
      <c r="O385" s="2" t="s">
        <v>598</v>
      </c>
      <c r="P385" s="2" t="s">
        <v>598</v>
      </c>
      <c r="Q385" s="2" t="s">
        <v>598</v>
      </c>
      <c r="R385" s="2" t="s">
        <v>598</v>
      </c>
      <c r="S385" s="2" t="s">
        <v>598</v>
      </c>
      <c r="T385" s="2" t="s">
        <v>598</v>
      </c>
      <c r="U385" s="2" t="s">
        <v>598</v>
      </c>
      <c r="V385" s="2" t="s">
        <v>598</v>
      </c>
      <c r="W385" s="2" t="s">
        <v>598</v>
      </c>
      <c r="X385" s="2" t="s">
        <v>598</v>
      </c>
      <c r="Y385" s="2" t="s">
        <v>598</v>
      </c>
      <c r="Z385" s="2" t="s">
        <v>598</v>
      </c>
      <c r="AA385" s="2" t="s">
        <v>598</v>
      </c>
      <c r="AB385" s="2" t="s">
        <v>598</v>
      </c>
      <c r="AC385" s="2" t="s">
        <v>598</v>
      </c>
      <c r="AD385" s="2" t="s">
        <v>598</v>
      </c>
      <c r="AE385" s="2" t="s">
        <v>598</v>
      </c>
      <c r="AF385" s="2" t="s">
        <v>598</v>
      </c>
      <c r="AG385" s="2" t="s">
        <v>598</v>
      </c>
      <c r="AJ385" s="20">
        <f t="shared" si="25"/>
        <v>0</v>
      </c>
      <c r="AK385" s="20"/>
      <c r="AL385" s="20">
        <f t="shared" si="26"/>
        <v>0</v>
      </c>
      <c r="AM385" s="20" t="str">
        <f t="shared" si="27"/>
        <v/>
      </c>
      <c r="AN385" s="92" t="str">
        <f t="shared" si="28"/>
        <v/>
      </c>
      <c r="AQ385" s="2">
        <f t="shared" si="29"/>
        <v>0</v>
      </c>
    </row>
    <row r="386" spans="1:43" ht="15" customHeight="1" x14ac:dyDescent="0.25">
      <c r="A386" s="2" t="s">
        <v>525</v>
      </c>
      <c r="B386" s="2" t="s">
        <v>529</v>
      </c>
      <c r="C386" s="2">
        <v>2014</v>
      </c>
      <c r="D386" s="2" t="s">
        <v>598</v>
      </c>
      <c r="E386" s="2" t="s">
        <v>598</v>
      </c>
      <c r="F386" s="2" t="s">
        <v>598</v>
      </c>
      <c r="G386" s="2" t="s">
        <v>598</v>
      </c>
      <c r="H386" s="2" t="s">
        <v>598</v>
      </c>
      <c r="I386" s="2" t="s">
        <v>598</v>
      </c>
      <c r="J386" s="2" t="s">
        <v>598</v>
      </c>
      <c r="K386" s="2" t="s">
        <v>598</v>
      </c>
      <c r="L386" s="2" t="s">
        <v>598</v>
      </c>
      <c r="M386" s="2" t="s">
        <v>598</v>
      </c>
      <c r="N386" s="2" t="s">
        <v>598</v>
      </c>
      <c r="O386" s="2" t="s">
        <v>598</v>
      </c>
      <c r="P386" s="2" t="s">
        <v>598</v>
      </c>
      <c r="Q386" s="2" t="s">
        <v>598</v>
      </c>
      <c r="R386" s="2" t="s">
        <v>598</v>
      </c>
      <c r="S386" s="2" t="s">
        <v>598</v>
      </c>
      <c r="T386" s="2" t="s">
        <v>598</v>
      </c>
      <c r="U386" s="2" t="s">
        <v>598</v>
      </c>
      <c r="V386" s="2" t="s">
        <v>598</v>
      </c>
      <c r="W386" s="2" t="s">
        <v>598</v>
      </c>
      <c r="X386" s="2" t="s">
        <v>598</v>
      </c>
      <c r="Y386" s="2" t="s">
        <v>598</v>
      </c>
      <c r="Z386" s="2" t="s">
        <v>598</v>
      </c>
      <c r="AA386" s="2" t="s">
        <v>598</v>
      </c>
      <c r="AB386" s="2" t="s">
        <v>598</v>
      </c>
      <c r="AC386" s="2" t="s">
        <v>598</v>
      </c>
      <c r="AD386" s="2" t="s">
        <v>598</v>
      </c>
      <c r="AE386" s="2" t="s">
        <v>598</v>
      </c>
      <c r="AF386" s="2" t="s">
        <v>598</v>
      </c>
      <c r="AG386" s="2" t="s">
        <v>598</v>
      </c>
      <c r="AJ386" s="20">
        <f t="shared" si="25"/>
        <v>0</v>
      </c>
      <c r="AK386" s="20"/>
      <c r="AL386" s="20">
        <f t="shared" si="26"/>
        <v>0</v>
      </c>
      <c r="AM386" s="20" t="str">
        <f t="shared" si="27"/>
        <v/>
      </c>
      <c r="AN386" s="92" t="str">
        <f t="shared" si="28"/>
        <v/>
      </c>
      <c r="AQ386" s="2">
        <f t="shared" si="29"/>
        <v>0</v>
      </c>
    </row>
    <row r="387" spans="1:43" ht="15" customHeight="1" x14ac:dyDescent="0.25">
      <c r="A387" s="2" t="s">
        <v>530</v>
      </c>
      <c r="B387" s="2" t="s">
        <v>531</v>
      </c>
      <c r="C387" s="2">
        <v>2014</v>
      </c>
      <c r="D387" s="2" t="s">
        <v>598</v>
      </c>
      <c r="E387" s="2" t="s">
        <v>598</v>
      </c>
      <c r="F387" s="2" t="s">
        <v>598</v>
      </c>
      <c r="G387" s="2" t="s">
        <v>598</v>
      </c>
      <c r="H387" s="2" t="s">
        <v>598</v>
      </c>
      <c r="I387" s="2" t="s">
        <v>598</v>
      </c>
      <c r="J387" s="2" t="s">
        <v>598</v>
      </c>
      <c r="K387" s="2" t="s">
        <v>598</v>
      </c>
      <c r="L387" s="2" t="s">
        <v>598</v>
      </c>
      <c r="M387" s="2" t="s">
        <v>598</v>
      </c>
      <c r="N387" s="2" t="s">
        <v>598</v>
      </c>
      <c r="O387" s="2" t="s">
        <v>598</v>
      </c>
      <c r="P387" s="2" t="s">
        <v>598</v>
      </c>
      <c r="Q387" s="2" t="s">
        <v>598</v>
      </c>
      <c r="R387" s="2" t="s">
        <v>598</v>
      </c>
      <c r="S387" s="2" t="s">
        <v>598</v>
      </c>
      <c r="T387" s="2" t="s">
        <v>598</v>
      </c>
      <c r="U387" s="2" t="s">
        <v>598</v>
      </c>
      <c r="V387" s="2" t="s">
        <v>598</v>
      </c>
      <c r="W387" s="2" t="s">
        <v>598</v>
      </c>
      <c r="X387" s="2" t="s">
        <v>598</v>
      </c>
      <c r="Y387" s="2" t="s">
        <v>598</v>
      </c>
      <c r="Z387" s="2" t="s">
        <v>598</v>
      </c>
      <c r="AA387" s="2" t="s">
        <v>598</v>
      </c>
      <c r="AB387" s="2" t="s">
        <v>598</v>
      </c>
      <c r="AC387" s="2" t="s">
        <v>598</v>
      </c>
      <c r="AD387" s="2" t="s">
        <v>598</v>
      </c>
      <c r="AE387" s="2" t="s">
        <v>598</v>
      </c>
      <c r="AF387" s="2" t="s">
        <v>598</v>
      </c>
      <c r="AG387" s="2" t="s">
        <v>598</v>
      </c>
      <c r="AJ387" s="20">
        <f t="shared" ref="AJ387:AJ411" si="30">SUMPRODUCT(J387:AG387)</f>
        <v>0</v>
      </c>
      <c r="AK387" s="20"/>
      <c r="AL387" s="20">
        <f t="shared" ref="AL387:AL411" si="31">IFERROR(D387/1,0)</f>
        <v>0</v>
      </c>
      <c r="AM387" s="20" t="str">
        <f t="shared" ref="AM387:AM411" si="32">IFERROR(E387/1,"")</f>
        <v/>
      </c>
      <c r="AN387" s="92" t="str">
        <f t="shared" ref="AN387:AN411" si="33">IFERROR((AL387+AM387)/AJ387,"")</f>
        <v/>
      </c>
      <c r="AQ387" s="2">
        <f t="shared" ref="AQ387:AQ411" si="34">AJ387-IFERROR(AG387/1,0)</f>
        <v>0</v>
      </c>
    </row>
    <row r="388" spans="1:43" ht="15" customHeight="1" x14ac:dyDescent="0.25">
      <c r="A388" s="2" t="s">
        <v>530</v>
      </c>
      <c r="B388" s="2" t="s">
        <v>532</v>
      </c>
      <c r="C388" s="2">
        <v>2014</v>
      </c>
      <c r="D388" s="2" t="s">
        <v>598</v>
      </c>
      <c r="E388" s="2" t="s">
        <v>598</v>
      </c>
      <c r="F388" s="2" t="s">
        <v>598</v>
      </c>
      <c r="G388" s="2" t="s">
        <v>598</v>
      </c>
      <c r="H388" s="2" t="s">
        <v>598</v>
      </c>
      <c r="I388" s="2" t="s">
        <v>598</v>
      </c>
      <c r="J388" s="2" t="s">
        <v>598</v>
      </c>
      <c r="K388" s="2" t="s">
        <v>598</v>
      </c>
      <c r="L388" s="2" t="s">
        <v>598</v>
      </c>
      <c r="M388" s="2" t="s">
        <v>598</v>
      </c>
      <c r="N388" s="2" t="s">
        <v>598</v>
      </c>
      <c r="O388" s="2" t="s">
        <v>598</v>
      </c>
      <c r="P388" s="2" t="s">
        <v>598</v>
      </c>
      <c r="Q388" s="2" t="s">
        <v>598</v>
      </c>
      <c r="R388" s="2" t="s">
        <v>598</v>
      </c>
      <c r="S388" s="2" t="s">
        <v>598</v>
      </c>
      <c r="T388" s="2" t="s">
        <v>598</v>
      </c>
      <c r="U388" s="2" t="s">
        <v>598</v>
      </c>
      <c r="V388" s="2" t="s">
        <v>598</v>
      </c>
      <c r="W388" s="2" t="s">
        <v>598</v>
      </c>
      <c r="X388" s="2" t="s">
        <v>598</v>
      </c>
      <c r="Y388" s="2" t="s">
        <v>598</v>
      </c>
      <c r="Z388" s="2" t="s">
        <v>598</v>
      </c>
      <c r="AA388" s="2" t="s">
        <v>598</v>
      </c>
      <c r="AB388" s="2" t="s">
        <v>598</v>
      </c>
      <c r="AC388" s="2" t="s">
        <v>598</v>
      </c>
      <c r="AD388" s="2" t="s">
        <v>598</v>
      </c>
      <c r="AE388" s="2" t="s">
        <v>598</v>
      </c>
      <c r="AF388" s="2" t="s">
        <v>598</v>
      </c>
      <c r="AG388" s="2" t="s">
        <v>598</v>
      </c>
      <c r="AJ388" s="20">
        <f t="shared" si="30"/>
        <v>0</v>
      </c>
      <c r="AK388" s="20"/>
      <c r="AL388" s="20">
        <f t="shared" si="31"/>
        <v>0</v>
      </c>
      <c r="AM388" s="20" t="str">
        <f t="shared" si="32"/>
        <v/>
      </c>
      <c r="AN388" s="92" t="str">
        <f t="shared" si="33"/>
        <v/>
      </c>
      <c r="AQ388" s="2">
        <f t="shared" si="34"/>
        <v>0</v>
      </c>
    </row>
    <row r="389" spans="1:43" ht="15" customHeight="1" x14ac:dyDescent="0.25">
      <c r="A389" s="2" t="s">
        <v>530</v>
      </c>
      <c r="B389" s="2" t="s">
        <v>533</v>
      </c>
      <c r="C389" s="2">
        <v>2014</v>
      </c>
      <c r="D389" s="2">
        <v>139.45099999999999</v>
      </c>
      <c r="E389" s="2">
        <v>25.295999999999999</v>
      </c>
      <c r="F389" s="2">
        <v>25.295999999999999</v>
      </c>
      <c r="G389" s="2" t="s">
        <v>634</v>
      </c>
      <c r="H389" s="2">
        <v>29.427</v>
      </c>
      <c r="I389" s="2">
        <v>177.792</v>
      </c>
      <c r="J389" s="2" t="s">
        <v>598</v>
      </c>
      <c r="K389" s="2">
        <v>2.0609999999999999</v>
      </c>
      <c r="L389" s="2" t="s">
        <v>598</v>
      </c>
      <c r="M389" s="2" t="s">
        <v>598</v>
      </c>
      <c r="N389" s="2" t="s">
        <v>598</v>
      </c>
      <c r="O389" s="2" t="s">
        <v>598</v>
      </c>
      <c r="P389" s="2" t="s">
        <v>598</v>
      </c>
      <c r="Q389" s="2" t="s">
        <v>598</v>
      </c>
      <c r="R389" s="2" t="s">
        <v>598</v>
      </c>
      <c r="S389" s="2" t="s">
        <v>598</v>
      </c>
      <c r="T389" s="2" t="s">
        <v>598</v>
      </c>
      <c r="U389" s="2" t="s">
        <v>598</v>
      </c>
      <c r="V389" s="2" t="s">
        <v>598</v>
      </c>
      <c r="W389" s="2" t="s">
        <v>598</v>
      </c>
      <c r="X389" s="2" t="s">
        <v>598</v>
      </c>
      <c r="Y389" s="2" t="s">
        <v>598</v>
      </c>
      <c r="Z389" s="2">
        <v>3.62</v>
      </c>
      <c r="AA389" s="2" t="s">
        <v>598</v>
      </c>
      <c r="AB389" s="2" t="s">
        <v>598</v>
      </c>
      <c r="AC389" s="2" t="s">
        <v>598</v>
      </c>
      <c r="AD389" s="2" t="s">
        <v>598</v>
      </c>
      <c r="AE389" s="2">
        <v>161.47</v>
      </c>
      <c r="AF389" s="2" t="s">
        <v>598</v>
      </c>
      <c r="AG389" s="2">
        <v>10.641</v>
      </c>
      <c r="AJ389" s="20">
        <f t="shared" si="30"/>
        <v>177.792</v>
      </c>
      <c r="AK389" s="20"/>
      <c r="AL389" s="20">
        <f t="shared" si="31"/>
        <v>139.45099999999999</v>
      </c>
      <c r="AM389" s="20">
        <f t="shared" si="32"/>
        <v>25.295999999999999</v>
      </c>
      <c r="AN389" s="92">
        <f t="shared" si="33"/>
        <v>0.92662774478041743</v>
      </c>
      <c r="AQ389" s="2">
        <f t="shared" si="34"/>
        <v>167.15100000000001</v>
      </c>
    </row>
    <row r="390" spans="1:43" ht="15" customHeight="1" x14ac:dyDescent="0.25">
      <c r="A390" s="2" t="s">
        <v>534</v>
      </c>
      <c r="B390" s="2" t="s">
        <v>535</v>
      </c>
      <c r="C390" s="2">
        <v>2014</v>
      </c>
      <c r="D390" s="2" t="s">
        <v>598</v>
      </c>
      <c r="E390" s="2" t="s">
        <v>598</v>
      </c>
      <c r="F390" s="2" t="s">
        <v>598</v>
      </c>
      <c r="G390" s="2" t="s">
        <v>598</v>
      </c>
      <c r="H390" s="2" t="s">
        <v>598</v>
      </c>
      <c r="I390" s="2" t="s">
        <v>598</v>
      </c>
      <c r="J390" s="2" t="s">
        <v>598</v>
      </c>
      <c r="K390" s="2" t="s">
        <v>598</v>
      </c>
      <c r="L390" s="2" t="s">
        <v>598</v>
      </c>
      <c r="M390" s="2" t="s">
        <v>598</v>
      </c>
      <c r="N390" s="2" t="s">
        <v>598</v>
      </c>
      <c r="O390" s="2" t="s">
        <v>598</v>
      </c>
      <c r="P390" s="2" t="s">
        <v>598</v>
      </c>
      <c r="Q390" s="2" t="s">
        <v>598</v>
      </c>
      <c r="R390" s="2" t="s">
        <v>598</v>
      </c>
      <c r="S390" s="2" t="s">
        <v>598</v>
      </c>
      <c r="T390" s="2" t="s">
        <v>598</v>
      </c>
      <c r="U390" s="2" t="s">
        <v>598</v>
      </c>
      <c r="V390" s="2" t="s">
        <v>598</v>
      </c>
      <c r="W390" s="2" t="s">
        <v>598</v>
      </c>
      <c r="X390" s="2" t="s">
        <v>598</v>
      </c>
      <c r="Y390" s="2" t="s">
        <v>598</v>
      </c>
      <c r="Z390" s="2" t="s">
        <v>598</v>
      </c>
      <c r="AA390" s="2" t="s">
        <v>598</v>
      </c>
      <c r="AB390" s="2" t="s">
        <v>598</v>
      </c>
      <c r="AC390" s="2" t="s">
        <v>598</v>
      </c>
      <c r="AD390" s="2" t="s">
        <v>598</v>
      </c>
      <c r="AE390" s="2" t="s">
        <v>598</v>
      </c>
      <c r="AF390" s="2" t="s">
        <v>598</v>
      </c>
      <c r="AG390" s="2" t="s">
        <v>598</v>
      </c>
      <c r="AJ390" s="20">
        <f t="shared" si="30"/>
        <v>0</v>
      </c>
      <c r="AK390" s="20"/>
      <c r="AL390" s="20">
        <f t="shared" si="31"/>
        <v>0</v>
      </c>
      <c r="AM390" s="20" t="str">
        <f t="shared" si="32"/>
        <v/>
      </c>
      <c r="AN390" s="92" t="str">
        <f t="shared" si="33"/>
        <v/>
      </c>
      <c r="AQ390" s="2">
        <f t="shared" si="34"/>
        <v>0</v>
      </c>
    </row>
    <row r="391" spans="1:43" ht="15" customHeight="1" x14ac:dyDescent="0.25">
      <c r="A391" s="2" t="s">
        <v>534</v>
      </c>
      <c r="B391" s="2" t="s">
        <v>536</v>
      </c>
      <c r="C391" s="2">
        <v>2014</v>
      </c>
      <c r="D391" s="2" t="s">
        <v>598</v>
      </c>
      <c r="E391" s="2" t="s">
        <v>598</v>
      </c>
      <c r="F391" s="2" t="s">
        <v>598</v>
      </c>
      <c r="G391" s="2" t="s">
        <v>598</v>
      </c>
      <c r="H391" s="2" t="s">
        <v>598</v>
      </c>
      <c r="I391" s="2" t="s">
        <v>598</v>
      </c>
      <c r="J391" s="2" t="s">
        <v>598</v>
      </c>
      <c r="K391" s="2" t="s">
        <v>598</v>
      </c>
      <c r="L391" s="2" t="s">
        <v>598</v>
      </c>
      <c r="M391" s="2" t="s">
        <v>598</v>
      </c>
      <c r="N391" s="2" t="s">
        <v>598</v>
      </c>
      <c r="O391" s="2" t="s">
        <v>598</v>
      </c>
      <c r="P391" s="2" t="s">
        <v>598</v>
      </c>
      <c r="Q391" s="2" t="s">
        <v>598</v>
      </c>
      <c r="R391" s="2" t="s">
        <v>598</v>
      </c>
      <c r="S391" s="2" t="s">
        <v>598</v>
      </c>
      <c r="T391" s="2" t="s">
        <v>598</v>
      </c>
      <c r="U391" s="2" t="s">
        <v>598</v>
      </c>
      <c r="V391" s="2" t="s">
        <v>598</v>
      </c>
      <c r="W391" s="2" t="s">
        <v>598</v>
      </c>
      <c r="X391" s="2" t="s">
        <v>598</v>
      </c>
      <c r="Y391" s="2" t="s">
        <v>598</v>
      </c>
      <c r="Z391" s="2" t="s">
        <v>598</v>
      </c>
      <c r="AA391" s="2" t="s">
        <v>598</v>
      </c>
      <c r="AB391" s="2" t="s">
        <v>598</v>
      </c>
      <c r="AC391" s="2" t="s">
        <v>598</v>
      </c>
      <c r="AD391" s="2" t="s">
        <v>598</v>
      </c>
      <c r="AE391" s="2" t="s">
        <v>598</v>
      </c>
      <c r="AF391" s="2" t="s">
        <v>598</v>
      </c>
      <c r="AG391" s="2" t="s">
        <v>598</v>
      </c>
      <c r="AJ391" s="20">
        <f t="shared" si="30"/>
        <v>0</v>
      </c>
      <c r="AK391" s="20"/>
      <c r="AL391" s="20">
        <f t="shared" si="31"/>
        <v>0</v>
      </c>
      <c r="AM391" s="20" t="str">
        <f t="shared" si="32"/>
        <v/>
      </c>
      <c r="AN391" s="92" t="str">
        <f t="shared" si="33"/>
        <v/>
      </c>
      <c r="AQ391" s="2">
        <f t="shared" si="34"/>
        <v>0</v>
      </c>
    </row>
    <row r="392" spans="1:43" ht="15" customHeight="1" x14ac:dyDescent="0.25">
      <c r="A392" s="2" t="s">
        <v>534</v>
      </c>
      <c r="B392" s="2" t="s">
        <v>537</v>
      </c>
      <c r="C392" s="2">
        <v>2014</v>
      </c>
      <c r="D392" s="2" t="s">
        <v>598</v>
      </c>
      <c r="E392" s="2" t="s">
        <v>598</v>
      </c>
      <c r="F392" s="2" t="s">
        <v>598</v>
      </c>
      <c r="G392" s="2" t="s">
        <v>598</v>
      </c>
      <c r="H392" s="2" t="s">
        <v>598</v>
      </c>
      <c r="I392" s="2" t="s">
        <v>598</v>
      </c>
      <c r="J392" s="2" t="s">
        <v>598</v>
      </c>
      <c r="K392" s="2" t="s">
        <v>598</v>
      </c>
      <c r="L392" s="2" t="s">
        <v>598</v>
      </c>
      <c r="M392" s="2" t="s">
        <v>598</v>
      </c>
      <c r="N392" s="2" t="s">
        <v>598</v>
      </c>
      <c r="O392" s="2" t="s">
        <v>598</v>
      </c>
      <c r="P392" s="2" t="s">
        <v>598</v>
      </c>
      <c r="Q392" s="2" t="s">
        <v>598</v>
      </c>
      <c r="R392" s="2" t="s">
        <v>598</v>
      </c>
      <c r="S392" s="2" t="s">
        <v>598</v>
      </c>
      <c r="T392" s="2" t="s">
        <v>598</v>
      </c>
      <c r="U392" s="2" t="s">
        <v>598</v>
      </c>
      <c r="V392" s="2" t="s">
        <v>598</v>
      </c>
      <c r="W392" s="2" t="s">
        <v>598</v>
      </c>
      <c r="X392" s="2" t="s">
        <v>598</v>
      </c>
      <c r="Y392" s="2" t="s">
        <v>598</v>
      </c>
      <c r="Z392" s="2" t="s">
        <v>598</v>
      </c>
      <c r="AA392" s="2" t="s">
        <v>598</v>
      </c>
      <c r="AB392" s="2" t="s">
        <v>598</v>
      </c>
      <c r="AC392" s="2" t="s">
        <v>598</v>
      </c>
      <c r="AD392" s="2" t="s">
        <v>598</v>
      </c>
      <c r="AE392" s="2" t="s">
        <v>598</v>
      </c>
      <c r="AF392" s="2" t="s">
        <v>598</v>
      </c>
      <c r="AG392" s="2" t="s">
        <v>598</v>
      </c>
      <c r="AJ392" s="20">
        <f t="shared" si="30"/>
        <v>0</v>
      </c>
      <c r="AK392" s="20"/>
      <c r="AL392" s="20">
        <f t="shared" si="31"/>
        <v>0</v>
      </c>
      <c r="AM392" s="20" t="str">
        <f t="shared" si="32"/>
        <v/>
      </c>
      <c r="AN392" s="92" t="str">
        <f t="shared" si="33"/>
        <v/>
      </c>
      <c r="AQ392" s="2">
        <f t="shared" si="34"/>
        <v>0</v>
      </c>
    </row>
    <row r="393" spans="1:43" ht="15" customHeight="1" x14ac:dyDescent="0.25">
      <c r="A393" s="2" t="s">
        <v>534</v>
      </c>
      <c r="B393" s="2" t="s">
        <v>538</v>
      </c>
      <c r="C393" s="2">
        <v>2014</v>
      </c>
      <c r="D393" s="2">
        <v>460.76799999999997</v>
      </c>
      <c r="E393" s="2">
        <v>129.77799999999999</v>
      </c>
      <c r="F393" s="2" t="s">
        <v>598</v>
      </c>
      <c r="G393" s="2" t="s">
        <v>598</v>
      </c>
      <c r="H393" s="2" t="s">
        <v>598</v>
      </c>
      <c r="I393" s="2">
        <v>881.93399999999997</v>
      </c>
      <c r="J393" s="2" t="s">
        <v>598</v>
      </c>
      <c r="K393" s="2">
        <v>255.041</v>
      </c>
      <c r="L393" s="2" t="s">
        <v>598</v>
      </c>
      <c r="M393" s="2">
        <v>1.054</v>
      </c>
      <c r="N393" s="2" t="s">
        <v>598</v>
      </c>
      <c r="O393" s="2" t="s">
        <v>598</v>
      </c>
      <c r="P393" s="2">
        <v>413.81299999999999</v>
      </c>
      <c r="Q393" s="2">
        <v>82.355000000000004</v>
      </c>
      <c r="R393" s="2" t="s">
        <v>598</v>
      </c>
      <c r="S393" s="2">
        <v>62.3</v>
      </c>
      <c r="T393" s="2" t="s">
        <v>598</v>
      </c>
      <c r="U393" s="2" t="s">
        <v>598</v>
      </c>
      <c r="V393" s="2" t="s">
        <v>598</v>
      </c>
      <c r="W393" s="2" t="s">
        <v>598</v>
      </c>
      <c r="X393" s="2" t="s">
        <v>598</v>
      </c>
      <c r="Y393" s="2" t="s">
        <v>598</v>
      </c>
      <c r="Z393" s="2" t="s">
        <v>598</v>
      </c>
      <c r="AA393" s="2" t="s">
        <v>598</v>
      </c>
      <c r="AB393" s="2" t="s">
        <v>598</v>
      </c>
      <c r="AC393" s="2" t="s">
        <v>598</v>
      </c>
      <c r="AD393" s="2">
        <v>67.370999999999995</v>
      </c>
      <c r="AE393" s="2" t="s">
        <v>598</v>
      </c>
      <c r="AF393" s="2" t="s">
        <v>598</v>
      </c>
      <c r="AG393" s="2" t="s">
        <v>598</v>
      </c>
      <c r="AJ393" s="20">
        <f t="shared" si="30"/>
        <v>881.93399999999986</v>
      </c>
      <c r="AK393" s="20"/>
      <c r="AL393" s="20">
        <f t="shared" si="31"/>
        <v>460.76799999999997</v>
      </c>
      <c r="AM393" s="20">
        <f t="shared" si="32"/>
        <v>129.77799999999999</v>
      </c>
      <c r="AN393" s="92">
        <f t="shared" si="33"/>
        <v>0.66960339435830807</v>
      </c>
      <c r="AQ393" s="2">
        <f t="shared" si="34"/>
        <v>881.93399999999986</v>
      </c>
    </row>
    <row r="394" spans="1:43" ht="15" customHeight="1" x14ac:dyDescent="0.25">
      <c r="A394" s="2" t="s">
        <v>539</v>
      </c>
      <c r="B394" s="2" t="s">
        <v>540</v>
      </c>
      <c r="C394" s="2">
        <v>2014</v>
      </c>
      <c r="D394" s="2" t="s">
        <v>598</v>
      </c>
      <c r="E394" s="2" t="s">
        <v>598</v>
      </c>
      <c r="F394" s="2" t="s">
        <v>598</v>
      </c>
      <c r="G394" s="2" t="s">
        <v>598</v>
      </c>
      <c r="H394" s="2" t="s">
        <v>598</v>
      </c>
      <c r="I394" s="2" t="s">
        <v>598</v>
      </c>
      <c r="J394" s="2" t="s">
        <v>598</v>
      </c>
      <c r="K394" s="2" t="s">
        <v>598</v>
      </c>
      <c r="L394" s="2" t="s">
        <v>598</v>
      </c>
      <c r="M394" s="2" t="s">
        <v>598</v>
      </c>
      <c r="N394" s="2" t="s">
        <v>598</v>
      </c>
      <c r="O394" s="2" t="s">
        <v>598</v>
      </c>
      <c r="P394" s="2" t="s">
        <v>598</v>
      </c>
      <c r="Q394" s="2" t="s">
        <v>598</v>
      </c>
      <c r="R394" s="2" t="s">
        <v>598</v>
      </c>
      <c r="S394" s="2" t="s">
        <v>598</v>
      </c>
      <c r="T394" s="2" t="s">
        <v>598</v>
      </c>
      <c r="U394" s="2" t="s">
        <v>598</v>
      </c>
      <c r="V394" s="2" t="s">
        <v>598</v>
      </c>
      <c r="W394" s="2" t="s">
        <v>598</v>
      </c>
      <c r="X394" s="2" t="s">
        <v>598</v>
      </c>
      <c r="Y394" s="2" t="s">
        <v>598</v>
      </c>
      <c r="Z394" s="2" t="s">
        <v>598</v>
      </c>
      <c r="AA394" s="2" t="s">
        <v>598</v>
      </c>
      <c r="AB394" s="2" t="s">
        <v>598</v>
      </c>
      <c r="AC394" s="2" t="s">
        <v>598</v>
      </c>
      <c r="AD394" s="2" t="s">
        <v>598</v>
      </c>
      <c r="AE394" s="2" t="s">
        <v>598</v>
      </c>
      <c r="AF394" s="2" t="s">
        <v>598</v>
      </c>
      <c r="AG394" s="2" t="s">
        <v>598</v>
      </c>
      <c r="AJ394" s="20">
        <f t="shared" si="30"/>
        <v>0</v>
      </c>
      <c r="AK394" s="20"/>
      <c r="AL394" s="20">
        <f t="shared" si="31"/>
        <v>0</v>
      </c>
      <c r="AM394" s="20" t="str">
        <f t="shared" si="32"/>
        <v/>
      </c>
      <c r="AN394" s="92" t="str">
        <f t="shared" si="33"/>
        <v/>
      </c>
      <c r="AQ394" s="2">
        <f t="shared" si="34"/>
        <v>0</v>
      </c>
    </row>
    <row r="395" spans="1:43" ht="15" customHeight="1" x14ac:dyDescent="0.25">
      <c r="A395" s="2" t="s">
        <v>541</v>
      </c>
      <c r="B395" s="2" t="s">
        <v>542</v>
      </c>
      <c r="C395" s="2">
        <v>2014</v>
      </c>
      <c r="D395" s="2" t="s">
        <v>598</v>
      </c>
      <c r="E395" s="2" t="s">
        <v>598</v>
      </c>
      <c r="F395" s="2" t="s">
        <v>598</v>
      </c>
      <c r="G395" s="2" t="s">
        <v>598</v>
      </c>
      <c r="H395" s="2" t="s">
        <v>598</v>
      </c>
      <c r="I395" s="2" t="s">
        <v>598</v>
      </c>
      <c r="J395" s="2" t="s">
        <v>598</v>
      </c>
      <c r="K395" s="2" t="s">
        <v>598</v>
      </c>
      <c r="L395" s="2" t="s">
        <v>598</v>
      </c>
      <c r="M395" s="2" t="s">
        <v>598</v>
      </c>
      <c r="N395" s="2" t="s">
        <v>598</v>
      </c>
      <c r="O395" s="2" t="s">
        <v>598</v>
      </c>
      <c r="P395" s="2" t="s">
        <v>598</v>
      </c>
      <c r="Q395" s="2" t="s">
        <v>598</v>
      </c>
      <c r="R395" s="2" t="s">
        <v>598</v>
      </c>
      <c r="S395" s="2" t="s">
        <v>598</v>
      </c>
      <c r="T395" s="2" t="s">
        <v>598</v>
      </c>
      <c r="U395" s="2" t="s">
        <v>598</v>
      </c>
      <c r="V395" s="2" t="s">
        <v>598</v>
      </c>
      <c r="W395" s="2" t="s">
        <v>598</v>
      </c>
      <c r="X395" s="2" t="s">
        <v>598</v>
      </c>
      <c r="Y395" s="2" t="s">
        <v>598</v>
      </c>
      <c r="Z395" s="2" t="s">
        <v>598</v>
      </c>
      <c r="AA395" s="2" t="s">
        <v>598</v>
      </c>
      <c r="AB395" s="2" t="s">
        <v>598</v>
      </c>
      <c r="AC395" s="2" t="s">
        <v>598</v>
      </c>
      <c r="AD395" s="2" t="s">
        <v>598</v>
      </c>
      <c r="AE395" s="2" t="s">
        <v>598</v>
      </c>
      <c r="AF395" s="2" t="s">
        <v>598</v>
      </c>
      <c r="AG395" s="2" t="s">
        <v>598</v>
      </c>
      <c r="AJ395" s="20">
        <f t="shared" si="30"/>
        <v>0</v>
      </c>
      <c r="AK395" s="20"/>
      <c r="AL395" s="20">
        <f t="shared" si="31"/>
        <v>0</v>
      </c>
      <c r="AM395" s="20" t="str">
        <f t="shared" si="32"/>
        <v/>
      </c>
      <c r="AN395" s="92" t="str">
        <f t="shared" si="33"/>
        <v/>
      </c>
      <c r="AQ395" s="2">
        <f t="shared" si="34"/>
        <v>0</v>
      </c>
    </row>
    <row r="396" spans="1:43" ht="15" customHeight="1" x14ac:dyDescent="0.25">
      <c r="A396" s="2" t="s">
        <v>541</v>
      </c>
      <c r="B396" s="2" t="s">
        <v>543</v>
      </c>
      <c r="C396" s="2">
        <v>2014</v>
      </c>
      <c r="D396" s="2" t="s">
        <v>598</v>
      </c>
      <c r="E396" s="2" t="s">
        <v>598</v>
      </c>
      <c r="F396" s="2" t="s">
        <v>598</v>
      </c>
      <c r="G396" s="2" t="s">
        <v>598</v>
      </c>
      <c r="H396" s="2" t="s">
        <v>598</v>
      </c>
      <c r="I396" s="2" t="s">
        <v>598</v>
      </c>
      <c r="J396" s="2" t="s">
        <v>598</v>
      </c>
      <c r="K396" s="2" t="s">
        <v>598</v>
      </c>
      <c r="L396" s="2" t="s">
        <v>598</v>
      </c>
      <c r="M396" s="2" t="s">
        <v>598</v>
      </c>
      <c r="N396" s="2" t="s">
        <v>598</v>
      </c>
      <c r="O396" s="2" t="s">
        <v>598</v>
      </c>
      <c r="P396" s="2" t="s">
        <v>598</v>
      </c>
      <c r="Q396" s="2" t="s">
        <v>598</v>
      </c>
      <c r="R396" s="2" t="s">
        <v>598</v>
      </c>
      <c r="S396" s="2" t="s">
        <v>598</v>
      </c>
      <c r="T396" s="2" t="s">
        <v>598</v>
      </c>
      <c r="U396" s="2" t="s">
        <v>598</v>
      </c>
      <c r="V396" s="2" t="s">
        <v>598</v>
      </c>
      <c r="W396" s="2" t="s">
        <v>598</v>
      </c>
      <c r="X396" s="2" t="s">
        <v>598</v>
      </c>
      <c r="Y396" s="2" t="s">
        <v>598</v>
      </c>
      <c r="Z396" s="2" t="s">
        <v>598</v>
      </c>
      <c r="AA396" s="2" t="s">
        <v>598</v>
      </c>
      <c r="AB396" s="2" t="s">
        <v>598</v>
      </c>
      <c r="AC396" s="2" t="s">
        <v>598</v>
      </c>
      <c r="AD396" s="2" t="s">
        <v>598</v>
      </c>
      <c r="AE396" s="2" t="s">
        <v>598</v>
      </c>
      <c r="AF396" s="2" t="s">
        <v>598</v>
      </c>
      <c r="AG396" s="2" t="s">
        <v>598</v>
      </c>
      <c r="AJ396" s="20">
        <f t="shared" si="30"/>
        <v>0</v>
      </c>
      <c r="AK396" s="20"/>
      <c r="AL396" s="20">
        <f t="shared" si="31"/>
        <v>0</v>
      </c>
      <c r="AM396" s="20" t="str">
        <f t="shared" si="32"/>
        <v/>
      </c>
      <c r="AN396" s="92" t="str">
        <f t="shared" si="33"/>
        <v/>
      </c>
      <c r="AQ396" s="2">
        <f t="shared" si="34"/>
        <v>0</v>
      </c>
    </row>
    <row r="397" spans="1:43" ht="15" customHeight="1" x14ac:dyDescent="0.25">
      <c r="A397" s="2" t="s">
        <v>541</v>
      </c>
      <c r="B397" s="2" t="s">
        <v>544</v>
      </c>
      <c r="C397" s="2">
        <v>2014</v>
      </c>
      <c r="D397" s="2" t="s">
        <v>598</v>
      </c>
      <c r="E397" s="2" t="s">
        <v>598</v>
      </c>
      <c r="F397" s="2" t="s">
        <v>598</v>
      </c>
      <c r="G397" s="2" t="s">
        <v>598</v>
      </c>
      <c r="H397" s="2" t="s">
        <v>598</v>
      </c>
      <c r="I397" s="2" t="s">
        <v>598</v>
      </c>
      <c r="J397" s="2" t="s">
        <v>598</v>
      </c>
      <c r="K397" s="2" t="s">
        <v>598</v>
      </c>
      <c r="L397" s="2" t="s">
        <v>598</v>
      </c>
      <c r="M397" s="2" t="s">
        <v>598</v>
      </c>
      <c r="N397" s="2" t="s">
        <v>598</v>
      </c>
      <c r="O397" s="2" t="s">
        <v>598</v>
      </c>
      <c r="P397" s="2" t="s">
        <v>598</v>
      </c>
      <c r="Q397" s="2" t="s">
        <v>598</v>
      </c>
      <c r="R397" s="2" t="s">
        <v>598</v>
      </c>
      <c r="S397" s="2" t="s">
        <v>598</v>
      </c>
      <c r="T397" s="2" t="s">
        <v>598</v>
      </c>
      <c r="U397" s="2" t="s">
        <v>598</v>
      </c>
      <c r="V397" s="2" t="s">
        <v>598</v>
      </c>
      <c r="W397" s="2" t="s">
        <v>598</v>
      </c>
      <c r="X397" s="2" t="s">
        <v>598</v>
      </c>
      <c r="Y397" s="2" t="s">
        <v>598</v>
      </c>
      <c r="Z397" s="2" t="s">
        <v>598</v>
      </c>
      <c r="AA397" s="2" t="s">
        <v>598</v>
      </c>
      <c r="AB397" s="2" t="s">
        <v>598</v>
      </c>
      <c r="AC397" s="2" t="s">
        <v>598</v>
      </c>
      <c r="AD397" s="2" t="s">
        <v>598</v>
      </c>
      <c r="AE397" s="2" t="s">
        <v>598</v>
      </c>
      <c r="AF397" s="2" t="s">
        <v>598</v>
      </c>
      <c r="AG397" s="2" t="s">
        <v>598</v>
      </c>
      <c r="AJ397" s="20">
        <f t="shared" si="30"/>
        <v>0</v>
      </c>
      <c r="AK397" s="20"/>
      <c r="AL397" s="20">
        <f t="shared" si="31"/>
        <v>0</v>
      </c>
      <c r="AM397" s="20" t="str">
        <f t="shared" si="32"/>
        <v/>
      </c>
      <c r="AN397" s="92" t="str">
        <f t="shared" si="33"/>
        <v/>
      </c>
      <c r="AQ397" s="2">
        <f t="shared" si="34"/>
        <v>0</v>
      </c>
    </row>
    <row r="398" spans="1:43"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T398" s="2" t="s">
        <v>599</v>
      </c>
      <c r="U398" s="2" t="s">
        <v>599</v>
      </c>
      <c r="V398" s="2" t="s">
        <v>599</v>
      </c>
      <c r="W398" s="2" t="s">
        <v>599</v>
      </c>
      <c r="X398" s="2" t="s">
        <v>599</v>
      </c>
      <c r="Y398" s="2" t="s">
        <v>599</v>
      </c>
      <c r="Z398" s="2" t="s">
        <v>599</v>
      </c>
      <c r="AA398" s="2" t="s">
        <v>599</v>
      </c>
      <c r="AB398" s="2" t="s">
        <v>599</v>
      </c>
      <c r="AC398" s="2" t="s">
        <v>599</v>
      </c>
      <c r="AD398" s="2" t="s">
        <v>599</v>
      </c>
      <c r="AE398" s="2" t="s">
        <v>599</v>
      </c>
      <c r="AF398" s="2" t="s">
        <v>599</v>
      </c>
      <c r="AG398" s="2" t="s">
        <v>599</v>
      </c>
      <c r="AJ398" s="20">
        <f t="shared" si="30"/>
        <v>0</v>
      </c>
      <c r="AK398" s="20"/>
      <c r="AL398" s="20">
        <f t="shared" si="31"/>
        <v>0</v>
      </c>
      <c r="AM398" s="20" t="str">
        <f t="shared" si="32"/>
        <v/>
      </c>
      <c r="AN398" s="92" t="str">
        <f t="shared" si="33"/>
        <v/>
      </c>
      <c r="AQ398" s="2">
        <f t="shared" si="34"/>
        <v>0</v>
      </c>
    </row>
    <row r="399" spans="1:43" ht="15" customHeight="1" x14ac:dyDescent="0.25">
      <c r="A399" s="2" t="s">
        <v>547</v>
      </c>
      <c r="B399" s="2" t="s">
        <v>548</v>
      </c>
      <c r="C399" s="2">
        <v>2014</v>
      </c>
      <c r="D399" s="2">
        <v>500</v>
      </c>
      <c r="E399" s="2">
        <v>187</v>
      </c>
      <c r="F399" s="2" t="s">
        <v>598</v>
      </c>
      <c r="G399" s="2" t="s">
        <v>598</v>
      </c>
      <c r="H399" s="2" t="s">
        <v>598</v>
      </c>
      <c r="I399" s="2">
        <v>985.8</v>
      </c>
      <c r="J399" s="2" t="s">
        <v>598</v>
      </c>
      <c r="K399" s="2">
        <v>3</v>
      </c>
      <c r="L399" s="2" t="s">
        <v>598</v>
      </c>
      <c r="M399" s="2">
        <v>1.8</v>
      </c>
      <c r="N399" s="2" t="s">
        <v>598</v>
      </c>
      <c r="O399" s="2" t="s">
        <v>598</v>
      </c>
      <c r="P399" s="2">
        <v>38.9</v>
      </c>
      <c r="Q399" s="2" t="s">
        <v>598</v>
      </c>
      <c r="R399" s="2" t="s">
        <v>598</v>
      </c>
      <c r="S399" s="2" t="s">
        <v>598</v>
      </c>
      <c r="T399" s="2" t="s">
        <v>598</v>
      </c>
      <c r="U399" s="2" t="s">
        <v>598</v>
      </c>
      <c r="V399" s="2" t="s">
        <v>598</v>
      </c>
      <c r="W399" s="2">
        <v>344</v>
      </c>
      <c r="X399" s="2" t="s">
        <v>598</v>
      </c>
      <c r="Y399" s="2">
        <v>10.6</v>
      </c>
      <c r="Z399" s="2" t="s">
        <v>598</v>
      </c>
      <c r="AA399" s="2" t="s">
        <v>598</v>
      </c>
      <c r="AB399" s="2" t="s">
        <v>598</v>
      </c>
      <c r="AC399" s="2" t="s">
        <v>598</v>
      </c>
      <c r="AD399" s="2" t="s">
        <v>598</v>
      </c>
      <c r="AE399" s="2">
        <v>479.9</v>
      </c>
      <c r="AF399" s="2" t="s">
        <v>598</v>
      </c>
      <c r="AG399" s="2">
        <v>107.6</v>
      </c>
      <c r="AJ399" s="20">
        <f t="shared" si="30"/>
        <v>985.80000000000007</v>
      </c>
      <c r="AK399" s="20"/>
      <c r="AL399" s="20">
        <f t="shared" si="31"/>
        <v>500</v>
      </c>
      <c r="AM399" s="20">
        <f t="shared" si="32"/>
        <v>187</v>
      </c>
      <c r="AN399" s="92">
        <f t="shared" si="33"/>
        <v>0.69689592209373097</v>
      </c>
      <c r="AQ399" s="2">
        <f t="shared" si="34"/>
        <v>878.2</v>
      </c>
    </row>
    <row r="400" spans="1:43" ht="15" customHeight="1" x14ac:dyDescent="0.25">
      <c r="A400" s="2" t="s">
        <v>547</v>
      </c>
      <c r="B400" s="2" t="s">
        <v>549</v>
      </c>
      <c r="C400" s="2">
        <v>2014</v>
      </c>
      <c r="D400" s="2" t="s">
        <v>598</v>
      </c>
      <c r="E400" s="2" t="s">
        <v>598</v>
      </c>
      <c r="F400" s="2" t="s">
        <v>598</v>
      </c>
      <c r="G400" s="2" t="s">
        <v>598</v>
      </c>
      <c r="H400" s="2" t="s">
        <v>598</v>
      </c>
      <c r="I400" s="2" t="s">
        <v>598</v>
      </c>
      <c r="J400" s="2" t="s">
        <v>598</v>
      </c>
      <c r="K400" s="2" t="s">
        <v>598</v>
      </c>
      <c r="L400" s="2" t="s">
        <v>598</v>
      </c>
      <c r="M400" s="2" t="s">
        <v>598</v>
      </c>
      <c r="N400" s="2" t="s">
        <v>598</v>
      </c>
      <c r="O400" s="2" t="s">
        <v>598</v>
      </c>
      <c r="P400" s="2" t="s">
        <v>598</v>
      </c>
      <c r="Q400" s="2" t="s">
        <v>598</v>
      </c>
      <c r="R400" s="2" t="s">
        <v>598</v>
      </c>
      <c r="S400" s="2" t="s">
        <v>598</v>
      </c>
      <c r="T400" s="2" t="s">
        <v>598</v>
      </c>
      <c r="U400" s="2" t="s">
        <v>598</v>
      </c>
      <c r="V400" s="2" t="s">
        <v>598</v>
      </c>
      <c r="W400" s="2" t="s">
        <v>598</v>
      </c>
      <c r="X400" s="2" t="s">
        <v>598</v>
      </c>
      <c r="Y400" s="2" t="s">
        <v>598</v>
      </c>
      <c r="Z400" s="2" t="s">
        <v>598</v>
      </c>
      <c r="AA400" s="2" t="s">
        <v>598</v>
      </c>
      <c r="AB400" s="2" t="s">
        <v>598</v>
      </c>
      <c r="AC400" s="2" t="s">
        <v>598</v>
      </c>
      <c r="AD400" s="2" t="s">
        <v>598</v>
      </c>
      <c r="AE400" s="2" t="s">
        <v>598</v>
      </c>
      <c r="AF400" s="2" t="s">
        <v>598</v>
      </c>
      <c r="AG400" s="2" t="s">
        <v>598</v>
      </c>
      <c r="AJ400" s="20">
        <f t="shared" si="30"/>
        <v>0</v>
      </c>
      <c r="AK400" s="20"/>
      <c r="AL400" s="20">
        <f t="shared" si="31"/>
        <v>0</v>
      </c>
      <c r="AM400" s="20" t="str">
        <f t="shared" si="32"/>
        <v/>
      </c>
      <c r="AN400" s="92" t="str">
        <f t="shared" si="33"/>
        <v/>
      </c>
      <c r="AQ400" s="2">
        <f t="shared" si="34"/>
        <v>0</v>
      </c>
    </row>
    <row r="401" spans="1:43" ht="15" customHeight="1" x14ac:dyDescent="0.25">
      <c r="A401" s="2" t="s">
        <v>547</v>
      </c>
      <c r="B401" s="2" t="s">
        <v>550</v>
      </c>
      <c r="C401" s="2">
        <v>2014</v>
      </c>
      <c r="D401" s="2" t="s">
        <v>598</v>
      </c>
      <c r="E401" s="2" t="s">
        <v>598</v>
      </c>
      <c r="F401" s="2" t="s">
        <v>598</v>
      </c>
      <c r="G401" s="2" t="s">
        <v>598</v>
      </c>
      <c r="H401" s="2" t="s">
        <v>598</v>
      </c>
      <c r="I401" s="2" t="s">
        <v>598</v>
      </c>
      <c r="J401" s="2" t="s">
        <v>598</v>
      </c>
      <c r="K401" s="2" t="s">
        <v>598</v>
      </c>
      <c r="L401" s="2" t="s">
        <v>598</v>
      </c>
      <c r="M401" s="2" t="s">
        <v>598</v>
      </c>
      <c r="N401" s="2" t="s">
        <v>598</v>
      </c>
      <c r="O401" s="2" t="s">
        <v>598</v>
      </c>
      <c r="P401" s="2" t="s">
        <v>598</v>
      </c>
      <c r="Q401" s="2" t="s">
        <v>598</v>
      </c>
      <c r="R401" s="2" t="s">
        <v>598</v>
      </c>
      <c r="S401" s="2" t="s">
        <v>598</v>
      </c>
      <c r="T401" s="2" t="s">
        <v>598</v>
      </c>
      <c r="U401" s="2" t="s">
        <v>598</v>
      </c>
      <c r="V401" s="2" t="s">
        <v>598</v>
      </c>
      <c r="W401" s="2" t="s">
        <v>598</v>
      </c>
      <c r="X401" s="2" t="s">
        <v>598</v>
      </c>
      <c r="Y401" s="2" t="s">
        <v>598</v>
      </c>
      <c r="Z401" s="2" t="s">
        <v>598</v>
      </c>
      <c r="AA401" s="2" t="s">
        <v>598</v>
      </c>
      <c r="AB401" s="2" t="s">
        <v>598</v>
      </c>
      <c r="AC401" s="2" t="s">
        <v>598</v>
      </c>
      <c r="AD401" s="2" t="s">
        <v>598</v>
      </c>
      <c r="AE401" s="2" t="s">
        <v>598</v>
      </c>
      <c r="AF401" s="2" t="s">
        <v>598</v>
      </c>
      <c r="AG401" s="2" t="s">
        <v>598</v>
      </c>
      <c r="AJ401" s="20">
        <f t="shared" si="30"/>
        <v>0</v>
      </c>
      <c r="AK401" s="20"/>
      <c r="AL401" s="20">
        <f t="shared" si="31"/>
        <v>0</v>
      </c>
      <c r="AM401" s="20" t="str">
        <f t="shared" si="32"/>
        <v/>
      </c>
      <c r="AN401" s="92" t="str">
        <f t="shared" si="33"/>
        <v/>
      </c>
      <c r="AQ401" s="2">
        <f t="shared" si="34"/>
        <v>0</v>
      </c>
    </row>
    <row r="402" spans="1:43" ht="15" customHeight="1" x14ac:dyDescent="0.25">
      <c r="A402" s="2" t="s">
        <v>547</v>
      </c>
      <c r="B402" s="2" t="s">
        <v>551</v>
      </c>
      <c r="C402" s="2">
        <v>2014</v>
      </c>
      <c r="D402" s="2" t="s">
        <v>598</v>
      </c>
      <c r="E402" s="2" t="s">
        <v>598</v>
      </c>
      <c r="F402" s="2" t="s">
        <v>598</v>
      </c>
      <c r="G402" s="2" t="s">
        <v>598</v>
      </c>
      <c r="H402" s="2" t="s">
        <v>598</v>
      </c>
      <c r="I402" s="2" t="s">
        <v>598</v>
      </c>
      <c r="J402" s="2" t="s">
        <v>598</v>
      </c>
      <c r="K402" s="2" t="s">
        <v>598</v>
      </c>
      <c r="L402" s="2" t="s">
        <v>598</v>
      </c>
      <c r="M402" s="2" t="s">
        <v>598</v>
      </c>
      <c r="N402" s="2" t="s">
        <v>598</v>
      </c>
      <c r="O402" s="2" t="s">
        <v>598</v>
      </c>
      <c r="P402" s="2" t="s">
        <v>598</v>
      </c>
      <c r="Q402" s="2" t="s">
        <v>598</v>
      </c>
      <c r="R402" s="2" t="s">
        <v>598</v>
      </c>
      <c r="S402" s="2" t="s">
        <v>598</v>
      </c>
      <c r="T402" s="2" t="s">
        <v>598</v>
      </c>
      <c r="U402" s="2" t="s">
        <v>598</v>
      </c>
      <c r="V402" s="2" t="s">
        <v>598</v>
      </c>
      <c r="W402" s="2" t="s">
        <v>598</v>
      </c>
      <c r="X402" s="2" t="s">
        <v>598</v>
      </c>
      <c r="Y402" s="2" t="s">
        <v>598</v>
      </c>
      <c r="Z402" s="2" t="s">
        <v>598</v>
      </c>
      <c r="AA402" s="2" t="s">
        <v>598</v>
      </c>
      <c r="AB402" s="2" t="s">
        <v>598</v>
      </c>
      <c r="AC402" s="2" t="s">
        <v>598</v>
      </c>
      <c r="AD402" s="2" t="s">
        <v>598</v>
      </c>
      <c r="AE402" s="2" t="s">
        <v>598</v>
      </c>
      <c r="AF402" s="2" t="s">
        <v>598</v>
      </c>
      <c r="AG402" s="2" t="s">
        <v>598</v>
      </c>
      <c r="AJ402" s="20">
        <f t="shared" si="30"/>
        <v>0</v>
      </c>
      <c r="AK402" s="20"/>
      <c r="AL402" s="20">
        <f t="shared" si="31"/>
        <v>0</v>
      </c>
      <c r="AM402" s="20" t="str">
        <f t="shared" si="32"/>
        <v/>
      </c>
      <c r="AN402" s="92" t="str">
        <f t="shared" si="33"/>
        <v/>
      </c>
      <c r="AQ402" s="2">
        <f t="shared" si="34"/>
        <v>0</v>
      </c>
    </row>
    <row r="403" spans="1:43" ht="15" customHeight="1" x14ac:dyDescent="0.25">
      <c r="A403" s="2" t="s">
        <v>552</v>
      </c>
      <c r="B403" s="2" t="s">
        <v>553</v>
      </c>
      <c r="C403" s="2">
        <v>2014</v>
      </c>
      <c r="D403" s="2" t="s">
        <v>598</v>
      </c>
      <c r="E403" s="2" t="s">
        <v>598</v>
      </c>
      <c r="F403" s="2" t="s">
        <v>598</v>
      </c>
      <c r="G403" s="2" t="s">
        <v>598</v>
      </c>
      <c r="H403" s="2" t="s">
        <v>598</v>
      </c>
      <c r="I403" s="2" t="s">
        <v>598</v>
      </c>
      <c r="J403" s="2" t="s">
        <v>598</v>
      </c>
      <c r="K403" s="2" t="s">
        <v>598</v>
      </c>
      <c r="L403" s="2" t="s">
        <v>598</v>
      </c>
      <c r="M403" s="2" t="s">
        <v>598</v>
      </c>
      <c r="N403" s="2" t="s">
        <v>598</v>
      </c>
      <c r="O403" s="2" t="s">
        <v>598</v>
      </c>
      <c r="P403" s="2" t="s">
        <v>598</v>
      </c>
      <c r="Q403" s="2" t="s">
        <v>598</v>
      </c>
      <c r="R403" s="2" t="s">
        <v>598</v>
      </c>
      <c r="S403" s="2" t="s">
        <v>598</v>
      </c>
      <c r="T403" s="2" t="s">
        <v>598</v>
      </c>
      <c r="U403" s="2" t="s">
        <v>598</v>
      </c>
      <c r="V403" s="2" t="s">
        <v>598</v>
      </c>
      <c r="W403" s="2" t="s">
        <v>598</v>
      </c>
      <c r="X403" s="2" t="s">
        <v>598</v>
      </c>
      <c r="Y403" s="2" t="s">
        <v>598</v>
      </c>
      <c r="Z403" s="2" t="s">
        <v>598</v>
      </c>
      <c r="AA403" s="2" t="s">
        <v>598</v>
      </c>
      <c r="AB403" s="2" t="s">
        <v>598</v>
      </c>
      <c r="AC403" s="2" t="s">
        <v>598</v>
      </c>
      <c r="AD403" s="2" t="s">
        <v>598</v>
      </c>
      <c r="AE403" s="2" t="s">
        <v>598</v>
      </c>
      <c r="AF403" s="2" t="s">
        <v>598</v>
      </c>
      <c r="AG403" s="2" t="s">
        <v>598</v>
      </c>
      <c r="AJ403" s="20">
        <f t="shared" si="30"/>
        <v>0</v>
      </c>
      <c r="AK403" s="20"/>
      <c r="AL403" s="20">
        <f t="shared" si="31"/>
        <v>0</v>
      </c>
      <c r="AM403" s="20" t="str">
        <f t="shared" si="32"/>
        <v/>
      </c>
      <c r="AN403" s="92" t="str">
        <f t="shared" si="33"/>
        <v/>
      </c>
      <c r="AQ403" s="2">
        <f t="shared" si="34"/>
        <v>0</v>
      </c>
    </row>
    <row r="404" spans="1:43" ht="15" customHeight="1" x14ac:dyDescent="0.25">
      <c r="A404" s="2" t="s">
        <v>554</v>
      </c>
      <c r="B404" s="2" t="s">
        <v>555</v>
      </c>
      <c r="C404" s="2">
        <v>2014</v>
      </c>
      <c r="D404" s="2" t="s">
        <v>598</v>
      </c>
      <c r="E404" s="2" t="s">
        <v>598</v>
      </c>
      <c r="F404" s="2" t="s">
        <v>598</v>
      </c>
      <c r="G404" s="2" t="s">
        <v>598</v>
      </c>
      <c r="H404" s="2" t="s">
        <v>598</v>
      </c>
      <c r="I404" s="2" t="s">
        <v>598</v>
      </c>
      <c r="J404" s="2" t="s">
        <v>598</v>
      </c>
      <c r="K404" s="2" t="s">
        <v>598</v>
      </c>
      <c r="L404" s="2" t="s">
        <v>598</v>
      </c>
      <c r="M404" s="2" t="s">
        <v>598</v>
      </c>
      <c r="N404" s="2" t="s">
        <v>598</v>
      </c>
      <c r="O404" s="2" t="s">
        <v>598</v>
      </c>
      <c r="P404" s="2" t="s">
        <v>598</v>
      </c>
      <c r="Q404" s="2" t="s">
        <v>598</v>
      </c>
      <c r="R404" s="2" t="s">
        <v>598</v>
      </c>
      <c r="S404" s="2" t="s">
        <v>598</v>
      </c>
      <c r="T404" s="2" t="s">
        <v>598</v>
      </c>
      <c r="U404" s="2" t="s">
        <v>598</v>
      </c>
      <c r="V404" s="2" t="s">
        <v>598</v>
      </c>
      <c r="W404" s="2" t="s">
        <v>598</v>
      </c>
      <c r="X404" s="2" t="s">
        <v>598</v>
      </c>
      <c r="Y404" s="2" t="s">
        <v>598</v>
      </c>
      <c r="Z404" s="2" t="s">
        <v>598</v>
      </c>
      <c r="AA404" s="2" t="s">
        <v>598</v>
      </c>
      <c r="AB404" s="2" t="s">
        <v>598</v>
      </c>
      <c r="AC404" s="2" t="s">
        <v>598</v>
      </c>
      <c r="AD404" s="2" t="s">
        <v>598</v>
      </c>
      <c r="AE404" s="2" t="s">
        <v>598</v>
      </c>
      <c r="AF404" s="2" t="s">
        <v>598</v>
      </c>
      <c r="AG404" s="2" t="s">
        <v>598</v>
      </c>
      <c r="AJ404" s="20">
        <f t="shared" si="30"/>
        <v>0</v>
      </c>
      <c r="AK404" s="20"/>
      <c r="AL404" s="20">
        <f t="shared" si="31"/>
        <v>0</v>
      </c>
      <c r="AM404" s="20" t="str">
        <f t="shared" si="32"/>
        <v/>
      </c>
      <c r="AN404" s="92" t="str">
        <f t="shared" si="33"/>
        <v/>
      </c>
      <c r="AQ404" s="2">
        <f t="shared" si="34"/>
        <v>0</v>
      </c>
    </row>
    <row r="405" spans="1:43" ht="15" customHeight="1" x14ac:dyDescent="0.25">
      <c r="A405" s="2" t="s">
        <v>556</v>
      </c>
      <c r="B405" s="2" t="s">
        <v>557</v>
      </c>
      <c r="C405" s="2">
        <v>2014</v>
      </c>
      <c r="D405" s="2" t="s">
        <v>598</v>
      </c>
      <c r="E405" s="2" t="s">
        <v>598</v>
      </c>
      <c r="F405" s="2" t="s">
        <v>598</v>
      </c>
      <c r="G405" s="2" t="s">
        <v>598</v>
      </c>
      <c r="H405" s="2" t="s">
        <v>598</v>
      </c>
      <c r="I405" s="2" t="s">
        <v>598</v>
      </c>
      <c r="J405" s="2" t="s">
        <v>598</v>
      </c>
      <c r="K405" s="2" t="s">
        <v>598</v>
      </c>
      <c r="L405" s="2" t="s">
        <v>598</v>
      </c>
      <c r="M405" s="2" t="s">
        <v>598</v>
      </c>
      <c r="N405" s="2" t="s">
        <v>598</v>
      </c>
      <c r="O405" s="2" t="s">
        <v>598</v>
      </c>
      <c r="P405" s="2" t="s">
        <v>598</v>
      </c>
      <c r="Q405" s="2" t="s">
        <v>598</v>
      </c>
      <c r="R405" s="2" t="s">
        <v>598</v>
      </c>
      <c r="S405" s="2" t="s">
        <v>598</v>
      </c>
      <c r="T405" s="2" t="s">
        <v>598</v>
      </c>
      <c r="U405" s="2" t="s">
        <v>598</v>
      </c>
      <c r="V405" s="2" t="s">
        <v>598</v>
      </c>
      <c r="W405" s="2" t="s">
        <v>598</v>
      </c>
      <c r="X405" s="2" t="s">
        <v>598</v>
      </c>
      <c r="Y405" s="2" t="s">
        <v>598</v>
      </c>
      <c r="Z405" s="2" t="s">
        <v>598</v>
      </c>
      <c r="AA405" s="2" t="s">
        <v>598</v>
      </c>
      <c r="AB405" s="2" t="s">
        <v>598</v>
      </c>
      <c r="AC405" s="2" t="s">
        <v>598</v>
      </c>
      <c r="AD405" s="2" t="s">
        <v>598</v>
      </c>
      <c r="AE405" s="2" t="s">
        <v>598</v>
      </c>
      <c r="AF405" s="2" t="s">
        <v>598</v>
      </c>
      <c r="AG405" s="2" t="s">
        <v>598</v>
      </c>
      <c r="AJ405" s="20">
        <f t="shared" si="30"/>
        <v>0</v>
      </c>
      <c r="AK405" s="20"/>
      <c r="AL405" s="20">
        <f t="shared" si="31"/>
        <v>0</v>
      </c>
      <c r="AM405" s="20" t="str">
        <f t="shared" si="32"/>
        <v/>
      </c>
      <c r="AN405" s="92" t="str">
        <f t="shared" si="33"/>
        <v/>
      </c>
      <c r="AQ405" s="2">
        <f t="shared" si="34"/>
        <v>0</v>
      </c>
    </row>
    <row r="406" spans="1:43" ht="15" customHeight="1" x14ac:dyDescent="0.25">
      <c r="A406" s="2" t="s">
        <v>556</v>
      </c>
      <c r="B406" s="2" t="s">
        <v>558</v>
      </c>
      <c r="C406" s="2">
        <v>2014</v>
      </c>
      <c r="D406" s="2" t="s">
        <v>598</v>
      </c>
      <c r="E406" s="2" t="s">
        <v>598</v>
      </c>
      <c r="F406" s="2" t="s">
        <v>598</v>
      </c>
      <c r="G406" s="2" t="s">
        <v>598</v>
      </c>
      <c r="H406" s="2" t="s">
        <v>598</v>
      </c>
      <c r="I406" s="2" t="s">
        <v>598</v>
      </c>
      <c r="J406" s="2" t="s">
        <v>598</v>
      </c>
      <c r="K406" s="2" t="s">
        <v>598</v>
      </c>
      <c r="L406" s="2" t="s">
        <v>598</v>
      </c>
      <c r="M406" s="2" t="s">
        <v>598</v>
      </c>
      <c r="N406" s="2" t="s">
        <v>598</v>
      </c>
      <c r="O406" s="2" t="s">
        <v>598</v>
      </c>
      <c r="P406" s="2" t="s">
        <v>598</v>
      </c>
      <c r="Q406" s="2" t="s">
        <v>598</v>
      </c>
      <c r="R406" s="2" t="s">
        <v>598</v>
      </c>
      <c r="S406" s="2" t="s">
        <v>598</v>
      </c>
      <c r="T406" s="2" t="s">
        <v>598</v>
      </c>
      <c r="U406" s="2" t="s">
        <v>598</v>
      </c>
      <c r="V406" s="2" t="s">
        <v>598</v>
      </c>
      <c r="W406" s="2" t="s">
        <v>598</v>
      </c>
      <c r="X406" s="2" t="s">
        <v>598</v>
      </c>
      <c r="Y406" s="2" t="s">
        <v>598</v>
      </c>
      <c r="Z406" s="2" t="s">
        <v>598</v>
      </c>
      <c r="AA406" s="2" t="s">
        <v>598</v>
      </c>
      <c r="AB406" s="2" t="s">
        <v>598</v>
      </c>
      <c r="AC406" s="2" t="s">
        <v>598</v>
      </c>
      <c r="AD406" s="2" t="s">
        <v>598</v>
      </c>
      <c r="AE406" s="2" t="s">
        <v>598</v>
      </c>
      <c r="AF406" s="2" t="s">
        <v>598</v>
      </c>
      <c r="AG406" s="2" t="s">
        <v>598</v>
      </c>
      <c r="AJ406" s="20">
        <f t="shared" si="30"/>
        <v>0</v>
      </c>
      <c r="AK406" s="20"/>
      <c r="AL406" s="20">
        <f t="shared" si="31"/>
        <v>0</v>
      </c>
      <c r="AM406" s="20" t="str">
        <f t="shared" si="32"/>
        <v/>
      </c>
      <c r="AN406" s="92" t="str">
        <f t="shared" si="33"/>
        <v/>
      </c>
      <c r="AQ406" s="2">
        <f t="shared" si="34"/>
        <v>0</v>
      </c>
    </row>
    <row r="407" spans="1:43" ht="15" customHeight="1" x14ac:dyDescent="0.25">
      <c r="A407" s="2" t="s">
        <v>556</v>
      </c>
      <c r="B407" s="2" t="s">
        <v>559</v>
      </c>
      <c r="C407" s="2">
        <v>2014</v>
      </c>
      <c r="D407" s="2" t="s">
        <v>598</v>
      </c>
      <c r="E407" s="2" t="s">
        <v>598</v>
      </c>
      <c r="F407" s="2" t="s">
        <v>598</v>
      </c>
      <c r="G407" s="2" t="s">
        <v>598</v>
      </c>
      <c r="H407" s="2" t="s">
        <v>598</v>
      </c>
      <c r="I407" s="2" t="s">
        <v>598</v>
      </c>
      <c r="J407" s="2" t="s">
        <v>598</v>
      </c>
      <c r="K407" s="2" t="s">
        <v>598</v>
      </c>
      <c r="L407" s="2" t="s">
        <v>598</v>
      </c>
      <c r="M407" s="2" t="s">
        <v>598</v>
      </c>
      <c r="N407" s="2" t="s">
        <v>598</v>
      </c>
      <c r="O407" s="2" t="s">
        <v>598</v>
      </c>
      <c r="P407" s="2" t="s">
        <v>598</v>
      </c>
      <c r="Q407" s="2" t="s">
        <v>598</v>
      </c>
      <c r="R407" s="2" t="s">
        <v>598</v>
      </c>
      <c r="S407" s="2" t="s">
        <v>598</v>
      </c>
      <c r="T407" s="2" t="s">
        <v>598</v>
      </c>
      <c r="U407" s="2" t="s">
        <v>598</v>
      </c>
      <c r="V407" s="2" t="s">
        <v>598</v>
      </c>
      <c r="W407" s="2" t="s">
        <v>598</v>
      </c>
      <c r="X407" s="2" t="s">
        <v>598</v>
      </c>
      <c r="Y407" s="2" t="s">
        <v>598</v>
      </c>
      <c r="Z407" s="2" t="s">
        <v>598</v>
      </c>
      <c r="AA407" s="2" t="s">
        <v>598</v>
      </c>
      <c r="AB407" s="2" t="s">
        <v>598</v>
      </c>
      <c r="AC407" s="2" t="s">
        <v>598</v>
      </c>
      <c r="AD407" s="2" t="s">
        <v>598</v>
      </c>
      <c r="AE407" s="2" t="s">
        <v>598</v>
      </c>
      <c r="AF407" s="2" t="s">
        <v>598</v>
      </c>
      <c r="AG407" s="2" t="s">
        <v>598</v>
      </c>
      <c r="AJ407" s="20">
        <f t="shared" si="30"/>
        <v>0</v>
      </c>
      <c r="AK407" s="20"/>
      <c r="AL407" s="20">
        <f t="shared" si="31"/>
        <v>0</v>
      </c>
      <c r="AM407" s="20" t="str">
        <f t="shared" si="32"/>
        <v/>
      </c>
      <c r="AN407" s="92" t="str">
        <f t="shared" si="33"/>
        <v/>
      </c>
      <c r="AQ407" s="2">
        <f t="shared" si="34"/>
        <v>0</v>
      </c>
    </row>
    <row r="408" spans="1:43" ht="15" customHeight="1" x14ac:dyDescent="0.25">
      <c r="A408" s="2" t="s">
        <v>556</v>
      </c>
      <c r="B408" s="2" t="s">
        <v>560</v>
      </c>
      <c r="C408" s="2">
        <v>2014</v>
      </c>
      <c r="D408" s="2" t="s">
        <v>598</v>
      </c>
      <c r="E408" s="2" t="s">
        <v>598</v>
      </c>
      <c r="F408" s="2" t="s">
        <v>598</v>
      </c>
      <c r="G408" s="2" t="s">
        <v>598</v>
      </c>
      <c r="H408" s="2" t="s">
        <v>598</v>
      </c>
      <c r="I408" s="2" t="s">
        <v>598</v>
      </c>
      <c r="J408" s="2" t="s">
        <v>598</v>
      </c>
      <c r="K408" s="2" t="s">
        <v>598</v>
      </c>
      <c r="L408" s="2" t="s">
        <v>598</v>
      </c>
      <c r="M408" s="2" t="s">
        <v>598</v>
      </c>
      <c r="N408" s="2" t="s">
        <v>598</v>
      </c>
      <c r="O408" s="2" t="s">
        <v>598</v>
      </c>
      <c r="P408" s="2" t="s">
        <v>598</v>
      </c>
      <c r="Q408" s="2" t="s">
        <v>598</v>
      </c>
      <c r="R408" s="2" t="s">
        <v>598</v>
      </c>
      <c r="S408" s="2" t="s">
        <v>598</v>
      </c>
      <c r="T408" s="2" t="s">
        <v>598</v>
      </c>
      <c r="U408" s="2" t="s">
        <v>598</v>
      </c>
      <c r="V408" s="2" t="s">
        <v>598</v>
      </c>
      <c r="W408" s="2" t="s">
        <v>598</v>
      </c>
      <c r="X408" s="2" t="s">
        <v>598</v>
      </c>
      <c r="Y408" s="2" t="s">
        <v>598</v>
      </c>
      <c r="Z408" s="2" t="s">
        <v>598</v>
      </c>
      <c r="AA408" s="2" t="s">
        <v>598</v>
      </c>
      <c r="AB408" s="2" t="s">
        <v>598</v>
      </c>
      <c r="AC408" s="2" t="s">
        <v>598</v>
      </c>
      <c r="AD408" s="2" t="s">
        <v>598</v>
      </c>
      <c r="AE408" s="2" t="s">
        <v>598</v>
      </c>
      <c r="AF408" s="2" t="s">
        <v>598</v>
      </c>
      <c r="AG408" s="2" t="s">
        <v>598</v>
      </c>
      <c r="AJ408" s="20">
        <f t="shared" si="30"/>
        <v>0</v>
      </c>
      <c r="AK408" s="20"/>
      <c r="AL408" s="20">
        <f t="shared" si="31"/>
        <v>0</v>
      </c>
      <c r="AM408" s="20" t="str">
        <f t="shared" si="32"/>
        <v/>
      </c>
      <c r="AN408" s="92" t="str">
        <f t="shared" si="33"/>
        <v/>
      </c>
      <c r="AQ408" s="2">
        <f t="shared" si="34"/>
        <v>0</v>
      </c>
    </row>
    <row r="409" spans="1:43" ht="15" customHeight="1" x14ac:dyDescent="0.25">
      <c r="A409" s="2" t="s">
        <v>556</v>
      </c>
      <c r="B409" s="2" t="s">
        <v>561</v>
      </c>
      <c r="C409" s="2">
        <v>2014</v>
      </c>
      <c r="D409" s="2" t="s">
        <v>598</v>
      </c>
      <c r="E409" s="2" t="s">
        <v>598</v>
      </c>
      <c r="F409" s="2" t="s">
        <v>598</v>
      </c>
      <c r="G409" s="2" t="s">
        <v>598</v>
      </c>
      <c r="H409" s="2" t="s">
        <v>598</v>
      </c>
      <c r="I409" s="2" t="s">
        <v>598</v>
      </c>
      <c r="J409" s="2" t="s">
        <v>598</v>
      </c>
      <c r="K409" s="2" t="s">
        <v>598</v>
      </c>
      <c r="L409" s="2" t="s">
        <v>598</v>
      </c>
      <c r="M409" s="2" t="s">
        <v>598</v>
      </c>
      <c r="N409" s="2" t="s">
        <v>598</v>
      </c>
      <c r="O409" s="2" t="s">
        <v>598</v>
      </c>
      <c r="P409" s="2" t="s">
        <v>598</v>
      </c>
      <c r="Q409" s="2" t="s">
        <v>598</v>
      </c>
      <c r="R409" s="2" t="s">
        <v>598</v>
      </c>
      <c r="S409" s="2" t="s">
        <v>598</v>
      </c>
      <c r="T409" s="2" t="s">
        <v>598</v>
      </c>
      <c r="U409" s="2" t="s">
        <v>598</v>
      </c>
      <c r="V409" s="2" t="s">
        <v>598</v>
      </c>
      <c r="W409" s="2" t="s">
        <v>598</v>
      </c>
      <c r="X409" s="2" t="s">
        <v>598</v>
      </c>
      <c r="Y409" s="2" t="s">
        <v>598</v>
      </c>
      <c r="Z409" s="2" t="s">
        <v>598</v>
      </c>
      <c r="AA409" s="2" t="s">
        <v>598</v>
      </c>
      <c r="AB409" s="2" t="s">
        <v>598</v>
      </c>
      <c r="AC409" s="2" t="s">
        <v>598</v>
      </c>
      <c r="AD409" s="2" t="s">
        <v>598</v>
      </c>
      <c r="AE409" s="2" t="s">
        <v>598</v>
      </c>
      <c r="AF409" s="2" t="s">
        <v>598</v>
      </c>
      <c r="AG409" s="2" t="s">
        <v>598</v>
      </c>
      <c r="AJ409" s="20">
        <f t="shared" si="30"/>
        <v>0</v>
      </c>
      <c r="AK409" s="20"/>
      <c r="AL409" s="20">
        <f t="shared" si="31"/>
        <v>0</v>
      </c>
      <c r="AM409" s="20" t="str">
        <f t="shared" si="32"/>
        <v/>
      </c>
      <c r="AN409" s="92" t="str">
        <f t="shared" si="33"/>
        <v/>
      </c>
      <c r="AQ409" s="2">
        <f t="shared" si="34"/>
        <v>0</v>
      </c>
    </row>
    <row r="410" spans="1:43" ht="15" customHeight="1" x14ac:dyDescent="0.25">
      <c r="A410" s="2" t="s">
        <v>556</v>
      </c>
      <c r="B410" s="2" t="s">
        <v>562</v>
      </c>
      <c r="C410" s="2">
        <v>2014</v>
      </c>
      <c r="D410" s="2">
        <v>249.3</v>
      </c>
      <c r="E410" s="2">
        <v>93.537000000000006</v>
      </c>
      <c r="F410" s="2" t="s">
        <v>598</v>
      </c>
      <c r="G410" s="2" t="s">
        <v>598</v>
      </c>
      <c r="H410" s="2" t="s">
        <v>598</v>
      </c>
      <c r="I410" s="2">
        <v>424.16300000000001</v>
      </c>
      <c r="J410" s="2" t="s">
        <v>598</v>
      </c>
      <c r="K410" s="2" t="s">
        <v>598</v>
      </c>
      <c r="L410" s="2" t="s">
        <v>598</v>
      </c>
      <c r="M410" s="2">
        <v>10.885999999999999</v>
      </c>
      <c r="N410" s="2" t="s">
        <v>598</v>
      </c>
      <c r="O410" s="2" t="s">
        <v>598</v>
      </c>
      <c r="P410" s="2">
        <v>49.991999999999997</v>
      </c>
      <c r="Q410" s="2">
        <v>186.833</v>
      </c>
      <c r="R410" s="2">
        <v>31.745000000000001</v>
      </c>
      <c r="S410" s="2">
        <v>85.664000000000001</v>
      </c>
      <c r="T410" s="2" t="s">
        <v>598</v>
      </c>
      <c r="U410" s="2" t="s">
        <v>598</v>
      </c>
      <c r="V410" s="2" t="s">
        <v>8</v>
      </c>
      <c r="W410" s="2" t="s">
        <v>598</v>
      </c>
      <c r="X410" s="2" t="s">
        <v>598</v>
      </c>
      <c r="Y410" s="2" t="s">
        <v>598</v>
      </c>
      <c r="Z410" s="2" t="s">
        <v>598</v>
      </c>
      <c r="AA410" s="2" t="s">
        <v>598</v>
      </c>
      <c r="AB410" s="2">
        <v>0.06</v>
      </c>
      <c r="AC410" s="2" t="s">
        <v>598</v>
      </c>
      <c r="AD410" s="2">
        <v>39.895000000000003</v>
      </c>
      <c r="AE410" s="2" t="s">
        <v>598</v>
      </c>
      <c r="AF410" s="2">
        <v>19.088000000000001</v>
      </c>
      <c r="AG410" s="2" t="s">
        <v>598</v>
      </c>
      <c r="AJ410" s="20">
        <f t="shared" si="30"/>
        <v>424.16300000000001</v>
      </c>
      <c r="AK410" s="20"/>
      <c r="AL410" s="20">
        <f t="shared" si="31"/>
        <v>249.3</v>
      </c>
      <c r="AM410" s="20">
        <f t="shared" si="32"/>
        <v>93.537000000000006</v>
      </c>
      <c r="AN410" s="92">
        <f t="shared" si="33"/>
        <v>0.80826710486298892</v>
      </c>
      <c r="AQ410" s="2">
        <f t="shared" si="34"/>
        <v>424.16300000000001</v>
      </c>
    </row>
    <row r="411" spans="1:43" ht="15" customHeight="1" x14ac:dyDescent="0.25">
      <c r="A411" s="2" t="s">
        <v>556</v>
      </c>
      <c r="B411" s="2" t="s">
        <v>563</v>
      </c>
      <c r="C411" s="2">
        <v>2014</v>
      </c>
      <c r="D411" s="2">
        <v>177.89500000000001</v>
      </c>
      <c r="E411" s="2">
        <v>73.313000000000002</v>
      </c>
      <c r="F411" s="2">
        <v>4.91</v>
      </c>
      <c r="G411" s="2" t="s">
        <v>633</v>
      </c>
      <c r="H411" s="2">
        <v>5.7210000000000001</v>
      </c>
      <c r="I411" s="2">
        <v>358.60700000000003</v>
      </c>
      <c r="J411" s="2" t="s">
        <v>598</v>
      </c>
      <c r="K411" s="2" t="s">
        <v>598</v>
      </c>
      <c r="L411" s="2" t="s">
        <v>598</v>
      </c>
      <c r="M411" s="2">
        <v>2.431</v>
      </c>
      <c r="N411" s="2" t="s">
        <v>598</v>
      </c>
      <c r="O411" s="2" t="s">
        <v>598</v>
      </c>
      <c r="P411" s="2">
        <v>34.89</v>
      </c>
      <c r="Q411" s="2">
        <v>128.39400000000001</v>
      </c>
      <c r="R411" s="2">
        <v>23.045000000000002</v>
      </c>
      <c r="S411" s="2">
        <v>58.841999999999999</v>
      </c>
      <c r="T411" s="2" t="s">
        <v>598</v>
      </c>
      <c r="U411" s="2" t="s">
        <v>598</v>
      </c>
      <c r="V411" s="2" t="s">
        <v>8</v>
      </c>
      <c r="W411" s="2" t="s">
        <v>598</v>
      </c>
      <c r="X411" s="2" t="s">
        <v>598</v>
      </c>
      <c r="Y411" s="2" t="s">
        <v>598</v>
      </c>
      <c r="Z411" s="2" t="s">
        <v>598</v>
      </c>
      <c r="AA411" s="2" t="s">
        <v>598</v>
      </c>
      <c r="AB411" s="2">
        <v>7.4999999999999997E-2</v>
      </c>
      <c r="AC411" s="2" t="s">
        <v>598</v>
      </c>
      <c r="AD411" s="2">
        <v>33.469000000000001</v>
      </c>
      <c r="AE411" s="2" t="s">
        <v>598</v>
      </c>
      <c r="AF411" s="2">
        <v>9.6929999999999996</v>
      </c>
      <c r="AG411" s="2">
        <v>67.768000000000001</v>
      </c>
      <c r="AJ411" s="20">
        <f t="shared" si="30"/>
        <v>358.60699999999997</v>
      </c>
      <c r="AK411" s="20"/>
      <c r="AL411" s="20">
        <f t="shared" si="31"/>
        <v>177.89500000000001</v>
      </c>
      <c r="AM411" s="20">
        <f t="shared" si="32"/>
        <v>73.313000000000002</v>
      </c>
      <c r="AN411" s="92">
        <f t="shared" si="33"/>
        <v>0.70051058679836153</v>
      </c>
      <c r="AQ411" s="2">
        <f t="shared" si="34"/>
        <v>290.83899999999994</v>
      </c>
    </row>
  </sheetData>
  <autoFilter ref="A1:AQ411"/>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AE409"/>
  <sheetViews>
    <sheetView workbookViewId="0">
      <selection activeCell="Z26" sqref="Z26:AA26"/>
    </sheetView>
  </sheetViews>
  <sheetFormatPr defaultRowHeight="15" x14ac:dyDescent="0.25"/>
  <cols>
    <col min="1" max="1" width="25.28515625" customWidth="1"/>
    <col min="2" max="2" width="14" customWidth="1"/>
    <col min="3" max="3" width="14.5703125" customWidth="1"/>
  </cols>
  <sheetData>
    <row r="1" spans="1:31" s="79" customFormat="1" ht="60" x14ac:dyDescent="0.25">
      <c r="A1" s="79" t="s">
        <v>0</v>
      </c>
      <c r="B1" s="79" t="s">
        <v>1</v>
      </c>
      <c r="C1" s="79" t="s">
        <v>634</v>
      </c>
      <c r="D1" s="79" t="s">
        <v>947</v>
      </c>
      <c r="E1" s="79" t="s">
        <v>948</v>
      </c>
      <c r="F1" s="79" t="s">
        <v>949</v>
      </c>
      <c r="G1" s="79" t="s">
        <v>666</v>
      </c>
      <c r="H1" s="79" t="s">
        <v>951</v>
      </c>
      <c r="I1" s="79" t="s">
        <v>678</v>
      </c>
      <c r="J1" s="79" t="s">
        <v>952</v>
      </c>
      <c r="K1" s="79" t="s">
        <v>953</v>
      </c>
      <c r="L1" s="79" t="s">
        <v>954</v>
      </c>
      <c r="M1" s="79" t="s">
        <v>635</v>
      </c>
      <c r="N1" s="79" t="s">
        <v>956</v>
      </c>
      <c r="O1" s="79" t="s">
        <v>957</v>
      </c>
      <c r="P1" s="79" t="s">
        <v>958</v>
      </c>
      <c r="Q1" s="79" t="s">
        <v>959</v>
      </c>
      <c r="R1" s="79" t="s">
        <v>960</v>
      </c>
      <c r="S1" s="79" t="s">
        <v>961</v>
      </c>
      <c r="T1" s="79" t="s">
        <v>963</v>
      </c>
      <c r="U1" s="79" t="s">
        <v>964</v>
      </c>
      <c r="V1" s="79" t="s">
        <v>965</v>
      </c>
      <c r="W1" s="79" t="s">
        <v>968</v>
      </c>
      <c r="X1" s="79" t="s">
        <v>969</v>
      </c>
      <c r="Y1" s="79" t="s">
        <v>970</v>
      </c>
      <c r="Z1" s="79" t="s">
        <v>971</v>
      </c>
      <c r="AE1" t="s">
        <v>1062</v>
      </c>
    </row>
    <row r="2" spans="1:31" x14ac:dyDescent="0.25">
      <c r="A2" t="s">
        <v>12</v>
      </c>
      <c r="B2" t="s">
        <v>13</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E2" s="89">
        <f>SUM(C2:Z2)</f>
        <v>0</v>
      </c>
    </row>
    <row r="3" spans="1:31" x14ac:dyDescent="0.25">
      <c r="B3" t="s">
        <v>14</v>
      </c>
      <c r="C3">
        <v>0</v>
      </c>
      <c r="D3">
        <v>0</v>
      </c>
      <c r="E3">
        <v>0</v>
      </c>
      <c r="F3">
        <v>0</v>
      </c>
      <c r="G3">
        <v>0.138651</v>
      </c>
      <c r="H3">
        <v>0</v>
      </c>
      <c r="I3">
        <v>0</v>
      </c>
      <c r="J3">
        <v>140.887</v>
      </c>
      <c r="K3">
        <v>6.1090799999999996</v>
      </c>
      <c r="L3">
        <v>0</v>
      </c>
      <c r="M3">
        <v>0</v>
      </c>
      <c r="N3">
        <v>42.295999999999999</v>
      </c>
      <c r="O3">
        <v>0</v>
      </c>
      <c r="P3">
        <v>0</v>
      </c>
      <c r="Q3">
        <v>0</v>
      </c>
      <c r="R3">
        <v>0</v>
      </c>
      <c r="S3">
        <v>0</v>
      </c>
      <c r="T3">
        <v>0</v>
      </c>
      <c r="U3">
        <v>0</v>
      </c>
      <c r="V3">
        <v>0</v>
      </c>
      <c r="W3">
        <v>0</v>
      </c>
      <c r="X3">
        <v>0</v>
      </c>
      <c r="Y3">
        <v>0</v>
      </c>
      <c r="Z3">
        <v>0</v>
      </c>
      <c r="AE3">
        <f t="shared" ref="AE3:AE66" si="0">SUM(C3:Z3)</f>
        <v>189.43073100000001</v>
      </c>
    </row>
    <row r="4" spans="1:31" x14ac:dyDescent="0.25">
      <c r="B4" t="s">
        <v>15</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E4">
        <f t="shared" si="0"/>
        <v>0</v>
      </c>
    </row>
    <row r="5" spans="1:31" x14ac:dyDescent="0.25">
      <c r="B5" t="s">
        <v>16</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E5">
        <f t="shared" si="0"/>
        <v>0</v>
      </c>
    </row>
    <row r="6" spans="1:31" x14ac:dyDescent="0.25">
      <c r="A6" t="s">
        <v>17</v>
      </c>
      <c r="B6" t="s">
        <v>18</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E6">
        <f t="shared" si="0"/>
        <v>0</v>
      </c>
    </row>
    <row r="7" spans="1:31" x14ac:dyDescent="0.25">
      <c r="A7" t="s">
        <v>19</v>
      </c>
      <c r="B7" t="s">
        <v>20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E7">
        <f t="shared" si="0"/>
        <v>0</v>
      </c>
    </row>
    <row r="8" spans="1:31" x14ac:dyDescent="0.25">
      <c r="B8" t="s">
        <v>21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E8">
        <f t="shared" si="0"/>
        <v>0</v>
      </c>
    </row>
    <row r="9" spans="1:31" x14ac:dyDescent="0.25">
      <c r="B9" t="s">
        <v>22</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E9">
        <f t="shared" si="0"/>
        <v>0</v>
      </c>
    </row>
    <row r="10" spans="1:31" x14ac:dyDescent="0.25">
      <c r="A10" t="s">
        <v>973</v>
      </c>
      <c r="B10" s="80" t="s">
        <v>24</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E10">
        <f t="shared" si="0"/>
        <v>0</v>
      </c>
    </row>
    <row r="11" spans="1:31" x14ac:dyDescent="0.25">
      <c r="A11" t="s">
        <v>25</v>
      </c>
      <c r="B11" t="s">
        <v>26</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E11">
        <f t="shared" si="0"/>
        <v>0</v>
      </c>
    </row>
    <row r="12" spans="1:31" x14ac:dyDescent="0.25">
      <c r="A12" t="s">
        <v>27</v>
      </c>
      <c r="B12" t="s">
        <v>28</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E12">
        <f t="shared" si="0"/>
        <v>0</v>
      </c>
    </row>
    <row r="13" spans="1:31" x14ac:dyDescent="0.25">
      <c r="A13" t="s">
        <v>29</v>
      </c>
      <c r="B13" t="s">
        <v>30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E13">
        <f t="shared" si="0"/>
        <v>0</v>
      </c>
    </row>
    <row r="14" spans="1:31" x14ac:dyDescent="0.25">
      <c r="A14" t="s">
        <v>31</v>
      </c>
      <c r="B14" t="s">
        <v>32</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E14">
        <f t="shared" si="0"/>
        <v>0</v>
      </c>
    </row>
    <row r="15" spans="1:31" x14ac:dyDescent="0.25">
      <c r="A15" t="s">
        <v>33</v>
      </c>
      <c r="B15" t="s">
        <v>34</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E15">
        <f t="shared" si="0"/>
        <v>0</v>
      </c>
    </row>
    <row r="16" spans="1:31" x14ac:dyDescent="0.25">
      <c r="B16" t="s">
        <v>35</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E16">
        <f t="shared" si="0"/>
        <v>0</v>
      </c>
    </row>
    <row r="17" spans="1:31" x14ac:dyDescent="0.25">
      <c r="B17" t="s">
        <v>36</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E17">
        <f t="shared" si="0"/>
        <v>0</v>
      </c>
    </row>
    <row r="18" spans="1:31" x14ac:dyDescent="0.25">
      <c r="B18" t="s">
        <v>37</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E18">
        <f t="shared" si="0"/>
        <v>0</v>
      </c>
    </row>
    <row r="19" spans="1:31" x14ac:dyDescent="0.25">
      <c r="B19" t="s">
        <v>38</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E19">
        <f t="shared" si="0"/>
        <v>0</v>
      </c>
    </row>
    <row r="20" spans="1:31" x14ac:dyDescent="0.25">
      <c r="B20" t="s">
        <v>39</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E20">
        <f t="shared" si="0"/>
        <v>0</v>
      </c>
    </row>
    <row r="21" spans="1:31" x14ac:dyDescent="0.25">
      <c r="B21" t="s">
        <v>40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E21">
        <f t="shared" si="0"/>
        <v>0</v>
      </c>
    </row>
    <row r="22" spans="1:31" x14ac:dyDescent="0.25">
      <c r="B22" t="s">
        <v>41</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E22">
        <f t="shared" si="0"/>
        <v>0</v>
      </c>
    </row>
    <row r="23" spans="1:31" x14ac:dyDescent="0.25">
      <c r="B23" t="s">
        <v>42</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E23">
        <f t="shared" si="0"/>
        <v>0</v>
      </c>
    </row>
    <row r="24" spans="1:31" x14ac:dyDescent="0.25">
      <c r="B24" t="s">
        <v>43</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E24">
        <f t="shared" si="0"/>
        <v>0</v>
      </c>
    </row>
    <row r="25" spans="1:31" x14ac:dyDescent="0.25">
      <c r="A25" t="s">
        <v>44</v>
      </c>
      <c r="B25" t="s">
        <v>45</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E25">
        <f t="shared" si="0"/>
        <v>0</v>
      </c>
    </row>
    <row r="26" spans="1:31" x14ac:dyDescent="0.25">
      <c r="B26" t="s">
        <v>46</v>
      </c>
      <c r="C26">
        <v>78.936199999999999</v>
      </c>
      <c r="D26">
        <v>0</v>
      </c>
      <c r="E26">
        <v>0</v>
      </c>
      <c r="F26">
        <v>0</v>
      </c>
      <c r="G26">
        <v>0.76795400000000003</v>
      </c>
      <c r="H26">
        <v>0</v>
      </c>
      <c r="I26">
        <v>0</v>
      </c>
      <c r="J26">
        <v>0.402061</v>
      </c>
      <c r="K26">
        <v>3.9803500000000001</v>
      </c>
      <c r="L26">
        <v>0</v>
      </c>
      <c r="M26">
        <v>0.52031400000000005</v>
      </c>
      <c r="N26">
        <v>10.86</v>
      </c>
      <c r="O26">
        <v>0</v>
      </c>
      <c r="P26">
        <v>0</v>
      </c>
      <c r="Q26">
        <v>0</v>
      </c>
      <c r="R26">
        <v>0</v>
      </c>
      <c r="S26">
        <v>0</v>
      </c>
      <c r="T26">
        <v>0</v>
      </c>
      <c r="U26">
        <v>0</v>
      </c>
      <c r="V26">
        <v>0</v>
      </c>
      <c r="W26">
        <v>0</v>
      </c>
      <c r="X26">
        <v>0</v>
      </c>
      <c r="Y26">
        <v>0</v>
      </c>
      <c r="Z26">
        <v>0</v>
      </c>
      <c r="AE26">
        <f t="shared" si="0"/>
        <v>95.466879000000006</v>
      </c>
    </row>
    <row r="27" spans="1:31" x14ac:dyDescent="0.25">
      <c r="B27" t="s">
        <v>47</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E27">
        <f t="shared" si="0"/>
        <v>0</v>
      </c>
    </row>
    <row r="28" spans="1:31" x14ac:dyDescent="0.25">
      <c r="A28" t="s">
        <v>48</v>
      </c>
      <c r="B28" t="s">
        <v>49</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E28">
        <f t="shared" si="0"/>
        <v>0</v>
      </c>
    </row>
    <row r="29" spans="1:31" x14ac:dyDescent="0.25">
      <c r="B29" t="s">
        <v>50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E29">
        <f t="shared" si="0"/>
        <v>0</v>
      </c>
    </row>
    <row r="30" spans="1:31" x14ac:dyDescent="0.25">
      <c r="A30" t="s">
        <v>51</v>
      </c>
      <c r="B30" t="s">
        <v>52</v>
      </c>
      <c r="C30">
        <v>121.124</v>
      </c>
      <c r="D30">
        <v>0</v>
      </c>
      <c r="E30">
        <v>0</v>
      </c>
      <c r="F30">
        <v>0</v>
      </c>
      <c r="G30">
        <v>0.69486400000000004</v>
      </c>
      <c r="H30">
        <v>0</v>
      </c>
      <c r="I30">
        <v>0</v>
      </c>
      <c r="J30">
        <v>0</v>
      </c>
      <c r="K30">
        <v>3.6372900000000001</v>
      </c>
      <c r="L30">
        <v>0</v>
      </c>
      <c r="M30">
        <v>0</v>
      </c>
      <c r="N30">
        <v>0</v>
      </c>
      <c r="O30">
        <v>0</v>
      </c>
      <c r="P30">
        <v>0</v>
      </c>
      <c r="Q30">
        <v>0</v>
      </c>
      <c r="R30">
        <v>0</v>
      </c>
      <c r="S30">
        <v>0</v>
      </c>
      <c r="T30">
        <v>0</v>
      </c>
      <c r="U30">
        <v>0</v>
      </c>
      <c r="V30">
        <v>0</v>
      </c>
      <c r="W30">
        <v>0</v>
      </c>
      <c r="X30">
        <v>0</v>
      </c>
      <c r="Y30">
        <v>0</v>
      </c>
      <c r="Z30">
        <v>0</v>
      </c>
      <c r="AE30">
        <f t="shared" si="0"/>
        <v>125.456154</v>
      </c>
    </row>
    <row r="31" spans="1:31" x14ac:dyDescent="0.25">
      <c r="B31" t="s">
        <v>53</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E31">
        <f t="shared" si="0"/>
        <v>0</v>
      </c>
    </row>
    <row r="32" spans="1:31" x14ac:dyDescent="0.25">
      <c r="B32" t="s">
        <v>54</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E32">
        <f t="shared" si="0"/>
        <v>0</v>
      </c>
    </row>
    <row r="33" spans="1:31" x14ac:dyDescent="0.25">
      <c r="A33" t="s">
        <v>55</v>
      </c>
      <c r="B33" t="s">
        <v>56</v>
      </c>
      <c r="C33">
        <v>193.95699999999999</v>
      </c>
      <c r="D33">
        <v>0</v>
      </c>
      <c r="E33">
        <v>20.569900000000001</v>
      </c>
      <c r="F33">
        <v>0</v>
      </c>
      <c r="G33">
        <v>0</v>
      </c>
      <c r="H33">
        <v>5.8179299999999996</v>
      </c>
      <c r="I33">
        <v>0</v>
      </c>
      <c r="J33">
        <v>257.20499999999998</v>
      </c>
      <c r="K33">
        <v>22.396999999999998</v>
      </c>
      <c r="L33">
        <v>0</v>
      </c>
      <c r="M33">
        <v>0</v>
      </c>
      <c r="N33">
        <v>6.681</v>
      </c>
      <c r="O33">
        <v>0</v>
      </c>
      <c r="P33">
        <v>31.3919</v>
      </c>
      <c r="Q33">
        <v>0</v>
      </c>
      <c r="R33">
        <v>0</v>
      </c>
      <c r="S33">
        <v>0</v>
      </c>
      <c r="T33">
        <v>0</v>
      </c>
      <c r="U33">
        <v>0</v>
      </c>
      <c r="V33">
        <v>0</v>
      </c>
      <c r="W33">
        <v>0</v>
      </c>
      <c r="X33">
        <v>0</v>
      </c>
      <c r="Y33">
        <v>0</v>
      </c>
      <c r="Z33">
        <v>0</v>
      </c>
      <c r="AE33">
        <f t="shared" si="0"/>
        <v>538.01972999999987</v>
      </c>
    </row>
    <row r="34" spans="1:31" x14ac:dyDescent="0.25">
      <c r="B34" t="s">
        <v>57</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E34">
        <f t="shared" si="0"/>
        <v>0</v>
      </c>
    </row>
    <row r="35" spans="1:31" x14ac:dyDescent="0.25">
      <c r="A35" t="s">
        <v>58</v>
      </c>
      <c r="B35" t="s">
        <v>59</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E35">
        <f t="shared" si="0"/>
        <v>0</v>
      </c>
    </row>
    <row r="36" spans="1:31" x14ac:dyDescent="0.25">
      <c r="A36" t="s">
        <v>60</v>
      </c>
      <c r="B36" t="s">
        <v>61</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E36">
        <f t="shared" si="0"/>
        <v>0</v>
      </c>
    </row>
    <row r="37" spans="1:31" x14ac:dyDescent="0.25">
      <c r="B37" t="s">
        <v>62</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E37">
        <f t="shared" si="0"/>
        <v>0</v>
      </c>
    </row>
    <row r="38" spans="1:31" x14ac:dyDescent="0.25">
      <c r="A38" t="s">
        <v>63</v>
      </c>
      <c r="B38" t="s">
        <v>64</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E38">
        <f t="shared" si="0"/>
        <v>0</v>
      </c>
    </row>
    <row r="39" spans="1:31" x14ac:dyDescent="0.25">
      <c r="A39" t="s">
        <v>65</v>
      </c>
      <c r="B39" t="s">
        <v>66</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E39">
        <f t="shared" si="0"/>
        <v>0</v>
      </c>
    </row>
    <row r="40" spans="1:31" x14ac:dyDescent="0.25">
      <c r="B40" t="s">
        <v>67</v>
      </c>
      <c r="C40">
        <v>0</v>
      </c>
      <c r="D40">
        <v>0</v>
      </c>
      <c r="E40">
        <v>0</v>
      </c>
      <c r="F40">
        <v>0</v>
      </c>
      <c r="G40">
        <v>0.17038400000000001</v>
      </c>
      <c r="H40">
        <v>0</v>
      </c>
      <c r="I40">
        <v>0</v>
      </c>
      <c r="J40">
        <v>180.28899999999999</v>
      </c>
      <c r="K40">
        <v>9.2622900000000001</v>
      </c>
      <c r="L40">
        <v>0</v>
      </c>
      <c r="M40">
        <v>0</v>
      </c>
      <c r="N40">
        <v>60.265000000000001</v>
      </c>
      <c r="O40">
        <v>0</v>
      </c>
      <c r="P40">
        <v>48.387599999999999</v>
      </c>
      <c r="Q40">
        <v>0</v>
      </c>
      <c r="R40">
        <v>0</v>
      </c>
      <c r="S40">
        <v>0</v>
      </c>
      <c r="T40">
        <v>0</v>
      </c>
      <c r="U40">
        <v>0</v>
      </c>
      <c r="V40">
        <v>0</v>
      </c>
      <c r="W40">
        <v>0</v>
      </c>
      <c r="X40">
        <v>0</v>
      </c>
      <c r="Y40">
        <v>0</v>
      </c>
      <c r="Z40">
        <v>28.775600000000001</v>
      </c>
      <c r="AE40">
        <f t="shared" si="0"/>
        <v>327.14987400000001</v>
      </c>
    </row>
    <row r="41" spans="1:31" x14ac:dyDescent="0.25">
      <c r="A41" t="s">
        <v>68</v>
      </c>
      <c r="B41" t="s">
        <v>69</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E41">
        <f t="shared" si="0"/>
        <v>0</v>
      </c>
    </row>
    <row r="42" spans="1:31" x14ac:dyDescent="0.25">
      <c r="B42" t="s">
        <v>70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E42">
        <f t="shared" si="0"/>
        <v>0</v>
      </c>
    </row>
    <row r="43" spans="1:31" x14ac:dyDescent="0.25">
      <c r="A43" t="s">
        <v>71</v>
      </c>
      <c r="B43" t="s">
        <v>72</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E43">
        <f t="shared" si="0"/>
        <v>0</v>
      </c>
    </row>
    <row r="44" spans="1:31" x14ac:dyDescent="0.25">
      <c r="B44" t="s">
        <v>73</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E44">
        <f t="shared" si="0"/>
        <v>0</v>
      </c>
    </row>
    <row r="45" spans="1:31" x14ac:dyDescent="0.25">
      <c r="B45" t="s">
        <v>74</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E45">
        <f t="shared" si="0"/>
        <v>0</v>
      </c>
    </row>
    <row r="46" spans="1:31" x14ac:dyDescent="0.25">
      <c r="B46" t="s">
        <v>75</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E46">
        <f t="shared" si="0"/>
        <v>0</v>
      </c>
    </row>
    <row r="47" spans="1:31" x14ac:dyDescent="0.25">
      <c r="A47" t="s">
        <v>76</v>
      </c>
      <c r="B47" t="s">
        <v>77</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E47">
        <f t="shared" si="0"/>
        <v>0</v>
      </c>
    </row>
    <row r="48" spans="1:31" x14ac:dyDescent="0.25">
      <c r="B48" t="s">
        <v>78</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E48">
        <f t="shared" si="0"/>
        <v>0</v>
      </c>
    </row>
    <row r="49" spans="2:31" x14ac:dyDescent="0.25">
      <c r="B49" t="s">
        <v>79</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E49">
        <f t="shared" si="0"/>
        <v>0</v>
      </c>
    </row>
    <row r="50" spans="2:31" x14ac:dyDescent="0.25">
      <c r="B50" t="s">
        <v>80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E50">
        <f t="shared" si="0"/>
        <v>0</v>
      </c>
    </row>
    <row r="51" spans="2:31" x14ac:dyDescent="0.25">
      <c r="B51" t="s">
        <v>81</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E51">
        <f t="shared" si="0"/>
        <v>0</v>
      </c>
    </row>
    <row r="52" spans="2:31" x14ac:dyDescent="0.25">
      <c r="B52" t="s">
        <v>82</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E52">
        <f t="shared" si="0"/>
        <v>0</v>
      </c>
    </row>
    <row r="53" spans="2:31" x14ac:dyDescent="0.25">
      <c r="B53" t="s">
        <v>83</v>
      </c>
      <c r="C53">
        <v>0</v>
      </c>
      <c r="D53">
        <v>0</v>
      </c>
      <c r="E53">
        <v>59.398699999999998</v>
      </c>
      <c r="F53">
        <v>0</v>
      </c>
      <c r="G53">
        <v>0</v>
      </c>
      <c r="H53">
        <v>0</v>
      </c>
      <c r="I53">
        <v>22.2242</v>
      </c>
      <c r="J53">
        <v>112.858</v>
      </c>
      <c r="K53">
        <v>20.596599999999999</v>
      </c>
      <c r="L53">
        <v>0</v>
      </c>
      <c r="M53">
        <v>77.812299999999993</v>
      </c>
      <c r="N53">
        <v>133.821</v>
      </c>
      <c r="O53">
        <v>95.037899999999993</v>
      </c>
      <c r="P53">
        <v>100.97799999999999</v>
      </c>
      <c r="Q53">
        <v>4.1952699999999998</v>
      </c>
      <c r="R53">
        <v>0</v>
      </c>
      <c r="S53">
        <v>53</v>
      </c>
      <c r="T53">
        <v>0</v>
      </c>
      <c r="U53">
        <v>0</v>
      </c>
      <c r="V53">
        <v>0</v>
      </c>
      <c r="W53">
        <v>10.8736</v>
      </c>
      <c r="X53">
        <v>0</v>
      </c>
      <c r="Y53">
        <v>0</v>
      </c>
      <c r="Z53">
        <v>0</v>
      </c>
      <c r="AE53">
        <f t="shared" si="0"/>
        <v>690.79557000000011</v>
      </c>
    </row>
    <row r="54" spans="2:31" x14ac:dyDescent="0.25">
      <c r="B54" t="s">
        <v>84</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E54">
        <f t="shared" si="0"/>
        <v>0</v>
      </c>
    </row>
    <row r="55" spans="2:31" x14ac:dyDescent="0.25">
      <c r="B55" t="s">
        <v>85</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E55">
        <f t="shared" si="0"/>
        <v>0</v>
      </c>
    </row>
    <row r="56" spans="2:31" x14ac:dyDescent="0.25">
      <c r="B56" t="s">
        <v>86</v>
      </c>
      <c r="C56">
        <v>1129</v>
      </c>
      <c r="D56">
        <v>0</v>
      </c>
      <c r="E56">
        <v>0</v>
      </c>
      <c r="F56">
        <v>0</v>
      </c>
      <c r="G56">
        <v>0.127</v>
      </c>
      <c r="H56">
        <v>0</v>
      </c>
      <c r="I56">
        <v>0.52800000000000002</v>
      </c>
      <c r="J56">
        <v>0</v>
      </c>
      <c r="K56">
        <v>12.94</v>
      </c>
      <c r="L56">
        <v>511.2</v>
      </c>
      <c r="M56">
        <v>0</v>
      </c>
      <c r="N56">
        <v>21.734000000000002</v>
      </c>
      <c r="O56">
        <v>0</v>
      </c>
      <c r="P56">
        <v>0</v>
      </c>
      <c r="Q56">
        <v>0</v>
      </c>
      <c r="R56">
        <v>0</v>
      </c>
      <c r="S56">
        <v>0</v>
      </c>
      <c r="T56">
        <v>0</v>
      </c>
      <c r="U56">
        <v>0</v>
      </c>
      <c r="V56">
        <v>0</v>
      </c>
      <c r="W56">
        <v>0</v>
      </c>
      <c r="X56">
        <v>0</v>
      </c>
      <c r="Y56">
        <v>0</v>
      </c>
      <c r="Z56">
        <v>0</v>
      </c>
      <c r="AE56">
        <f t="shared" si="0"/>
        <v>1675.529</v>
      </c>
    </row>
    <row r="57" spans="2:31" x14ac:dyDescent="0.25">
      <c r="B57" t="s">
        <v>87</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E57">
        <f t="shared" si="0"/>
        <v>0</v>
      </c>
    </row>
    <row r="58" spans="2:31" x14ac:dyDescent="0.25">
      <c r="B58" t="s">
        <v>88</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E58">
        <f t="shared" si="0"/>
        <v>0</v>
      </c>
    </row>
    <row r="59" spans="2:31" x14ac:dyDescent="0.25">
      <c r="B59" t="s">
        <v>89</v>
      </c>
      <c r="C59">
        <v>411.51600000000002</v>
      </c>
      <c r="D59">
        <v>0</v>
      </c>
      <c r="E59">
        <v>0</v>
      </c>
      <c r="F59">
        <v>0</v>
      </c>
      <c r="G59">
        <v>11.94</v>
      </c>
      <c r="H59">
        <v>0</v>
      </c>
      <c r="I59">
        <v>0</v>
      </c>
      <c r="J59">
        <v>49.715499999999999</v>
      </c>
      <c r="K59">
        <v>34.6297</v>
      </c>
      <c r="L59">
        <v>0</v>
      </c>
      <c r="M59">
        <v>49.454099999999997</v>
      </c>
      <c r="N59">
        <v>55.1</v>
      </c>
      <c r="O59">
        <v>0</v>
      </c>
      <c r="P59">
        <v>0</v>
      </c>
      <c r="Q59">
        <v>41.867899999999999</v>
      </c>
      <c r="R59">
        <v>0</v>
      </c>
      <c r="S59">
        <v>0</v>
      </c>
      <c r="T59">
        <v>0</v>
      </c>
      <c r="U59">
        <v>0</v>
      </c>
      <c r="V59">
        <v>0</v>
      </c>
      <c r="W59">
        <v>0</v>
      </c>
      <c r="X59">
        <v>0</v>
      </c>
      <c r="Y59">
        <v>0</v>
      </c>
      <c r="Z59">
        <v>0</v>
      </c>
      <c r="AE59">
        <f t="shared" si="0"/>
        <v>654.22320000000002</v>
      </c>
    </row>
    <row r="60" spans="2:31" x14ac:dyDescent="0.25">
      <c r="B60" t="s">
        <v>90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E60">
        <f t="shared" si="0"/>
        <v>0</v>
      </c>
    </row>
    <row r="61" spans="2:31" x14ac:dyDescent="0.25">
      <c r="B61" t="s">
        <v>91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E61">
        <f t="shared" si="0"/>
        <v>0</v>
      </c>
    </row>
    <row r="62" spans="2:31" x14ac:dyDescent="0.25">
      <c r="B62" t="s">
        <v>92</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E62">
        <f t="shared" si="0"/>
        <v>0</v>
      </c>
    </row>
    <row r="63" spans="2:31" x14ac:dyDescent="0.25">
      <c r="B63" t="s">
        <v>93</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E63">
        <f t="shared" si="0"/>
        <v>0</v>
      </c>
    </row>
    <row r="64" spans="2:31" x14ac:dyDescent="0.25">
      <c r="B64" t="s">
        <v>94</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E64">
        <f t="shared" si="0"/>
        <v>0</v>
      </c>
    </row>
    <row r="65" spans="1:31" x14ac:dyDescent="0.25">
      <c r="B65" t="s">
        <v>95</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E65">
        <f t="shared" si="0"/>
        <v>0</v>
      </c>
    </row>
    <row r="66" spans="1:31" x14ac:dyDescent="0.25">
      <c r="B66" t="s">
        <v>96</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E66">
        <f t="shared" si="0"/>
        <v>0</v>
      </c>
    </row>
    <row r="67" spans="1:31" x14ac:dyDescent="0.25">
      <c r="B67" t="s">
        <v>97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E67">
        <f t="shared" ref="AE67:AE130" si="1">SUM(C67:Z67)</f>
        <v>0</v>
      </c>
    </row>
    <row r="68" spans="1:31" x14ac:dyDescent="0.25">
      <c r="B68" t="s">
        <v>98</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E68">
        <f t="shared" si="1"/>
        <v>0</v>
      </c>
    </row>
    <row r="69" spans="1:31" x14ac:dyDescent="0.25">
      <c r="B69" t="s">
        <v>99</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E69">
        <f t="shared" si="1"/>
        <v>0</v>
      </c>
    </row>
    <row r="70" spans="1:31" x14ac:dyDescent="0.25">
      <c r="A70" t="s">
        <v>100</v>
      </c>
      <c r="B70" t="s">
        <v>101</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E70">
        <f t="shared" si="1"/>
        <v>0</v>
      </c>
    </row>
    <row r="71" spans="1:31" x14ac:dyDescent="0.25">
      <c r="A71" t="s">
        <v>102</v>
      </c>
      <c r="B71" t="s">
        <v>103</v>
      </c>
      <c r="C71">
        <v>94.660200000000003</v>
      </c>
      <c r="D71">
        <v>0</v>
      </c>
      <c r="E71">
        <v>0</v>
      </c>
      <c r="F71">
        <v>0</v>
      </c>
      <c r="G71">
        <v>0.402613</v>
      </c>
      <c r="H71">
        <v>0</v>
      </c>
      <c r="I71">
        <v>0</v>
      </c>
      <c r="J71">
        <v>0</v>
      </c>
      <c r="K71">
        <v>0</v>
      </c>
      <c r="L71">
        <v>0</v>
      </c>
      <c r="M71">
        <v>0</v>
      </c>
      <c r="N71">
        <v>12</v>
      </c>
      <c r="O71">
        <v>0</v>
      </c>
      <c r="P71">
        <v>0</v>
      </c>
      <c r="Q71">
        <v>0</v>
      </c>
      <c r="R71">
        <v>0</v>
      </c>
      <c r="S71">
        <v>0</v>
      </c>
      <c r="T71">
        <v>0</v>
      </c>
      <c r="U71">
        <v>0</v>
      </c>
      <c r="V71">
        <v>0</v>
      </c>
      <c r="W71">
        <v>0</v>
      </c>
      <c r="X71">
        <v>0</v>
      </c>
      <c r="Y71">
        <v>0</v>
      </c>
      <c r="Z71">
        <v>0</v>
      </c>
      <c r="AE71">
        <f t="shared" si="1"/>
        <v>107.06281300000001</v>
      </c>
    </row>
    <row r="72" spans="1:31" x14ac:dyDescent="0.25">
      <c r="B72" t="s">
        <v>104</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E72">
        <f t="shared" si="1"/>
        <v>0</v>
      </c>
    </row>
    <row r="73" spans="1:31" x14ac:dyDescent="0.25">
      <c r="B73" t="s">
        <v>105</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E73">
        <f t="shared" si="1"/>
        <v>0</v>
      </c>
    </row>
    <row r="74" spans="1:31" x14ac:dyDescent="0.25">
      <c r="A74" t="s">
        <v>106</v>
      </c>
      <c r="B74" t="s">
        <v>107</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E74">
        <f t="shared" si="1"/>
        <v>0</v>
      </c>
    </row>
    <row r="75" spans="1:31" x14ac:dyDescent="0.25">
      <c r="A75" t="s">
        <v>108</v>
      </c>
      <c r="B75" t="s">
        <v>109</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E75">
        <f t="shared" si="1"/>
        <v>0</v>
      </c>
    </row>
    <row r="76" spans="1:31" x14ac:dyDescent="0.25">
      <c r="B76" t="s">
        <v>110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E76">
        <f t="shared" si="1"/>
        <v>0</v>
      </c>
    </row>
    <row r="77" spans="1:31" x14ac:dyDescent="0.25">
      <c r="A77" t="s">
        <v>111</v>
      </c>
      <c r="B77" t="s">
        <v>112</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E77">
        <f t="shared" si="1"/>
        <v>0</v>
      </c>
    </row>
    <row r="78" spans="1:31" x14ac:dyDescent="0.25">
      <c r="A78" t="s">
        <v>113</v>
      </c>
      <c r="B78" t="s">
        <v>114</v>
      </c>
      <c r="C78">
        <v>0</v>
      </c>
      <c r="D78">
        <v>0</v>
      </c>
      <c r="E78">
        <v>0</v>
      </c>
      <c r="F78">
        <v>0</v>
      </c>
      <c r="G78">
        <v>1.1736800000000001</v>
      </c>
      <c r="H78">
        <v>0</v>
      </c>
      <c r="I78">
        <v>0</v>
      </c>
      <c r="J78">
        <v>25.1693</v>
      </c>
      <c r="K78">
        <v>3.66859</v>
      </c>
      <c r="L78">
        <v>0</v>
      </c>
      <c r="M78">
        <v>104.872</v>
      </c>
      <c r="N78">
        <v>21</v>
      </c>
      <c r="O78">
        <v>0.52436099999999997</v>
      </c>
      <c r="P78">
        <v>3.6705299999999998</v>
      </c>
      <c r="Q78">
        <v>0</v>
      </c>
      <c r="R78">
        <v>0</v>
      </c>
      <c r="S78">
        <v>0</v>
      </c>
      <c r="T78">
        <v>0</v>
      </c>
      <c r="U78">
        <v>0</v>
      </c>
      <c r="V78">
        <v>0</v>
      </c>
      <c r="W78">
        <v>1.89232</v>
      </c>
      <c r="X78">
        <v>0</v>
      </c>
      <c r="Y78">
        <v>0</v>
      </c>
      <c r="Z78">
        <v>15.2065</v>
      </c>
      <c r="AE78">
        <f t="shared" si="1"/>
        <v>177.17728100000002</v>
      </c>
    </row>
    <row r="79" spans="1:31" x14ac:dyDescent="0.25">
      <c r="A79" t="s">
        <v>115</v>
      </c>
      <c r="B79" t="s">
        <v>116</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E79">
        <f t="shared" si="1"/>
        <v>0</v>
      </c>
    </row>
    <row r="80" spans="1:31" x14ac:dyDescent="0.25">
      <c r="B80" t="s">
        <v>117</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E80">
        <f t="shared" si="1"/>
        <v>0</v>
      </c>
    </row>
    <row r="81" spans="1:31" x14ac:dyDescent="0.25">
      <c r="B81" t="s">
        <v>118</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E81">
        <f t="shared" si="1"/>
        <v>0</v>
      </c>
    </row>
    <row r="82" spans="1:31" x14ac:dyDescent="0.25">
      <c r="B82" t="s">
        <v>119</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E82">
        <f t="shared" si="1"/>
        <v>0</v>
      </c>
    </row>
    <row r="83" spans="1:31" x14ac:dyDescent="0.25">
      <c r="B83" t="s">
        <v>120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E83">
        <f t="shared" si="1"/>
        <v>0</v>
      </c>
    </row>
    <row r="84" spans="1:31" x14ac:dyDescent="0.25">
      <c r="B84" t="s">
        <v>121</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E84">
        <f t="shared" si="1"/>
        <v>0</v>
      </c>
    </row>
    <row r="85" spans="1:31" x14ac:dyDescent="0.25">
      <c r="B85" t="s">
        <v>122</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E85">
        <f t="shared" si="1"/>
        <v>0</v>
      </c>
    </row>
    <row r="86" spans="1:31" x14ac:dyDescent="0.25">
      <c r="A86" t="s">
        <v>123</v>
      </c>
      <c r="B86" t="s">
        <v>124</v>
      </c>
      <c r="C86">
        <v>0</v>
      </c>
      <c r="D86">
        <v>2.1746099999999999</v>
      </c>
      <c r="E86">
        <v>82.837500000000006</v>
      </c>
      <c r="F86">
        <v>0</v>
      </c>
      <c r="G86">
        <v>0.688029</v>
      </c>
      <c r="H86">
        <v>0</v>
      </c>
      <c r="I86">
        <v>0</v>
      </c>
      <c r="J86">
        <v>271.15499999999997</v>
      </c>
      <c r="K86">
        <v>12.2057</v>
      </c>
      <c r="L86">
        <v>0</v>
      </c>
      <c r="M86">
        <v>0</v>
      </c>
      <c r="N86">
        <v>136</v>
      </c>
      <c r="O86">
        <v>0</v>
      </c>
      <c r="P86">
        <v>0</v>
      </c>
      <c r="Q86">
        <v>0</v>
      </c>
      <c r="R86">
        <v>0</v>
      </c>
      <c r="S86">
        <v>0</v>
      </c>
      <c r="T86">
        <v>0</v>
      </c>
      <c r="U86">
        <v>0</v>
      </c>
      <c r="V86">
        <v>0</v>
      </c>
      <c r="W86">
        <v>0</v>
      </c>
      <c r="X86">
        <v>0</v>
      </c>
      <c r="Y86">
        <v>0</v>
      </c>
      <c r="Z86">
        <v>0</v>
      </c>
      <c r="AE86">
        <f t="shared" si="1"/>
        <v>505.06083899999999</v>
      </c>
    </row>
    <row r="87" spans="1:31" x14ac:dyDescent="0.25">
      <c r="B87" t="s">
        <v>125</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E87">
        <f t="shared" si="1"/>
        <v>0</v>
      </c>
    </row>
    <row r="88" spans="1:31" x14ac:dyDescent="0.25">
      <c r="B88" t="s">
        <v>126</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E88">
        <f t="shared" si="1"/>
        <v>0</v>
      </c>
    </row>
    <row r="89" spans="1:31" x14ac:dyDescent="0.25">
      <c r="A89" t="s">
        <v>127</v>
      </c>
      <c r="B89" t="s">
        <v>128</v>
      </c>
      <c r="C89">
        <v>0</v>
      </c>
      <c r="D89">
        <v>0</v>
      </c>
      <c r="E89">
        <v>13.9886</v>
      </c>
      <c r="F89">
        <v>0.49526399999999998</v>
      </c>
      <c r="G89">
        <v>0</v>
      </c>
      <c r="H89">
        <v>0</v>
      </c>
      <c r="I89">
        <v>0</v>
      </c>
      <c r="J89">
        <v>89.590199999999996</v>
      </c>
      <c r="K89">
        <v>0</v>
      </c>
      <c r="L89">
        <v>0</v>
      </c>
      <c r="M89">
        <v>0</v>
      </c>
      <c r="N89">
        <v>0</v>
      </c>
      <c r="O89">
        <v>0</v>
      </c>
      <c r="P89">
        <v>0</v>
      </c>
      <c r="Q89">
        <v>0</v>
      </c>
      <c r="R89">
        <v>0</v>
      </c>
      <c r="S89">
        <v>0</v>
      </c>
      <c r="T89">
        <v>0</v>
      </c>
      <c r="U89">
        <v>0</v>
      </c>
      <c r="V89">
        <v>0</v>
      </c>
      <c r="W89">
        <v>0</v>
      </c>
      <c r="X89">
        <v>0</v>
      </c>
      <c r="Y89">
        <v>0</v>
      </c>
      <c r="Z89">
        <v>6.67997</v>
      </c>
      <c r="AE89">
        <f t="shared" si="1"/>
        <v>110.75403399999999</v>
      </c>
    </row>
    <row r="90" spans="1:31" x14ac:dyDescent="0.25">
      <c r="B90" t="s">
        <v>129</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E90">
        <f t="shared" si="1"/>
        <v>0</v>
      </c>
    </row>
    <row r="91" spans="1:31" x14ac:dyDescent="0.25">
      <c r="B91" t="s">
        <v>130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E91">
        <f t="shared" si="1"/>
        <v>0</v>
      </c>
    </row>
    <row r="92" spans="1:31" x14ac:dyDescent="0.25">
      <c r="A92" t="s">
        <v>131</v>
      </c>
      <c r="B92" t="s">
        <v>132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E92">
        <f t="shared" si="1"/>
        <v>0</v>
      </c>
    </row>
    <row r="93" spans="1:31" x14ac:dyDescent="0.25">
      <c r="B93" t="s">
        <v>133</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E93">
        <f t="shared" si="1"/>
        <v>0</v>
      </c>
    </row>
    <row r="94" spans="1:31" x14ac:dyDescent="0.25">
      <c r="B94" t="s">
        <v>134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E94">
        <f t="shared" si="1"/>
        <v>0</v>
      </c>
    </row>
    <row r="95" spans="1:31" x14ac:dyDescent="0.25">
      <c r="A95" t="s">
        <v>135</v>
      </c>
      <c r="B95" t="s">
        <v>136</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E95">
        <f t="shared" si="1"/>
        <v>0</v>
      </c>
    </row>
    <row r="96" spans="1:31" x14ac:dyDescent="0.25">
      <c r="B96" t="s">
        <v>137</v>
      </c>
      <c r="C96">
        <v>0</v>
      </c>
      <c r="D96">
        <v>0</v>
      </c>
      <c r="E96">
        <v>33.586599999999997</v>
      </c>
      <c r="F96">
        <v>0</v>
      </c>
      <c r="G96">
        <v>0.58610300000000004</v>
      </c>
      <c r="H96">
        <v>0</v>
      </c>
      <c r="I96">
        <v>0</v>
      </c>
      <c r="J96">
        <v>40.631399999999999</v>
      </c>
      <c r="K96">
        <v>8.4731799999999993</v>
      </c>
      <c r="L96">
        <v>0</v>
      </c>
      <c r="M96">
        <v>34.546500000000002</v>
      </c>
      <c r="N96">
        <v>81.593000000000004</v>
      </c>
      <c r="O96">
        <v>6.5784700000000003</v>
      </c>
      <c r="P96">
        <v>48.847700000000003</v>
      </c>
      <c r="Q96">
        <v>0</v>
      </c>
      <c r="R96">
        <v>0</v>
      </c>
      <c r="S96">
        <v>0</v>
      </c>
      <c r="T96">
        <v>0</v>
      </c>
      <c r="U96">
        <v>0</v>
      </c>
      <c r="V96">
        <v>0</v>
      </c>
      <c r="W96">
        <v>0</v>
      </c>
      <c r="X96">
        <v>0</v>
      </c>
      <c r="Y96">
        <v>0</v>
      </c>
      <c r="Z96">
        <v>37.990299999999998</v>
      </c>
      <c r="AE96">
        <f t="shared" si="1"/>
        <v>292.83325300000001</v>
      </c>
    </row>
    <row r="97" spans="1:31" x14ac:dyDescent="0.25">
      <c r="B97" t="s">
        <v>138</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E97">
        <f t="shared" si="1"/>
        <v>0</v>
      </c>
    </row>
    <row r="98" spans="1:31" x14ac:dyDescent="0.25">
      <c r="B98" t="s">
        <v>139</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E98">
        <f t="shared" si="1"/>
        <v>0</v>
      </c>
    </row>
    <row r="99" spans="1:31" x14ac:dyDescent="0.25">
      <c r="A99" t="s">
        <v>140</v>
      </c>
      <c r="B99" t="s">
        <v>141</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E99">
        <f t="shared" si="1"/>
        <v>0</v>
      </c>
    </row>
    <row r="100" spans="1:31" x14ac:dyDescent="0.25">
      <c r="A100" t="s">
        <v>142</v>
      </c>
      <c r="B100" t="s">
        <v>143</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E100">
        <f t="shared" si="1"/>
        <v>0</v>
      </c>
    </row>
    <row r="101" spans="1:31" x14ac:dyDescent="0.25">
      <c r="A101" t="s">
        <v>974</v>
      </c>
      <c r="B101" t="s">
        <v>145</v>
      </c>
      <c r="C101">
        <v>796.08699999999999</v>
      </c>
      <c r="D101">
        <v>0</v>
      </c>
      <c r="E101">
        <v>0</v>
      </c>
      <c r="F101">
        <v>0.38450099999999998</v>
      </c>
      <c r="G101">
        <v>30.650200000000002</v>
      </c>
      <c r="H101">
        <v>0</v>
      </c>
      <c r="I101">
        <v>22.740500000000001</v>
      </c>
      <c r="J101">
        <v>186.66300000000001</v>
      </c>
      <c r="K101">
        <v>145.94800000000001</v>
      </c>
      <c r="L101">
        <v>0</v>
      </c>
      <c r="M101">
        <v>0</v>
      </c>
      <c r="N101">
        <v>700.8</v>
      </c>
      <c r="O101">
        <v>0</v>
      </c>
      <c r="P101">
        <v>0</v>
      </c>
      <c r="Q101">
        <v>809.35299999999995</v>
      </c>
      <c r="R101">
        <v>0</v>
      </c>
      <c r="S101">
        <v>0</v>
      </c>
      <c r="T101">
        <v>0</v>
      </c>
      <c r="U101">
        <v>231.72499999999999</v>
      </c>
      <c r="V101">
        <v>0</v>
      </c>
      <c r="W101">
        <v>0</v>
      </c>
      <c r="X101">
        <v>0</v>
      </c>
      <c r="Y101">
        <v>0</v>
      </c>
      <c r="Z101">
        <v>17.742799999999999</v>
      </c>
      <c r="AE101">
        <f t="shared" si="1"/>
        <v>2942.0940009999999</v>
      </c>
    </row>
    <row r="102" spans="1:31" x14ac:dyDescent="0.25">
      <c r="B102" t="s">
        <v>146</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E102">
        <f t="shared" si="1"/>
        <v>0</v>
      </c>
    </row>
    <row r="103" spans="1:31" x14ac:dyDescent="0.25">
      <c r="A103" t="s">
        <v>147</v>
      </c>
      <c r="B103" t="s">
        <v>148</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E103">
        <f t="shared" si="1"/>
        <v>0</v>
      </c>
    </row>
    <row r="104" spans="1:31" x14ac:dyDescent="0.25">
      <c r="B104" t="s">
        <v>149</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E104">
        <f t="shared" si="1"/>
        <v>0</v>
      </c>
    </row>
    <row r="105" spans="1:31" x14ac:dyDescent="0.25">
      <c r="B105" s="11" t="s">
        <v>991</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E105">
        <f t="shared" si="1"/>
        <v>0</v>
      </c>
    </row>
    <row r="106" spans="1:31" x14ac:dyDescent="0.25">
      <c r="B106" t="s">
        <v>151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E106">
        <f t="shared" si="1"/>
        <v>0</v>
      </c>
    </row>
    <row r="107" spans="1:31" x14ac:dyDescent="0.25">
      <c r="B107" t="s">
        <v>152</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E107">
        <f t="shared" si="1"/>
        <v>0</v>
      </c>
    </row>
    <row r="108" spans="1:31" x14ac:dyDescent="0.25">
      <c r="B108" t="s">
        <v>153</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E108">
        <f t="shared" si="1"/>
        <v>0</v>
      </c>
    </row>
    <row r="109" spans="1:31" x14ac:dyDescent="0.25">
      <c r="B109" t="s">
        <v>154</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E109">
        <f t="shared" si="1"/>
        <v>0</v>
      </c>
    </row>
    <row r="110" spans="1:31" x14ac:dyDescent="0.25">
      <c r="B110" t="s">
        <v>155</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E110">
        <f t="shared" si="1"/>
        <v>0</v>
      </c>
    </row>
    <row r="111" spans="1:31" x14ac:dyDescent="0.25">
      <c r="A111" t="s">
        <v>156</v>
      </c>
      <c r="B111" t="s">
        <v>157</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E111">
        <f t="shared" si="1"/>
        <v>0</v>
      </c>
    </row>
    <row r="112" spans="1:31" x14ac:dyDescent="0.25">
      <c r="B112" t="s">
        <v>158</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E112">
        <f t="shared" si="1"/>
        <v>0</v>
      </c>
    </row>
    <row r="113" spans="1:31" x14ac:dyDescent="0.25">
      <c r="B113" t="s">
        <v>159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E113">
        <f t="shared" si="1"/>
        <v>0</v>
      </c>
    </row>
    <row r="114" spans="1:31" x14ac:dyDescent="0.25">
      <c r="A114" t="s">
        <v>160</v>
      </c>
      <c r="B114" t="s">
        <v>161</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E114">
        <f t="shared" si="1"/>
        <v>0</v>
      </c>
    </row>
    <row r="115" spans="1:31" x14ac:dyDescent="0.25">
      <c r="B115" t="s">
        <v>162</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E115">
        <f t="shared" si="1"/>
        <v>0</v>
      </c>
    </row>
    <row r="116" spans="1:31" x14ac:dyDescent="0.25">
      <c r="B116" t="s">
        <v>163</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E116">
        <f t="shared" si="1"/>
        <v>0</v>
      </c>
    </row>
    <row r="117" spans="1:31" x14ac:dyDescent="0.25">
      <c r="B117" t="s">
        <v>164</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E117">
        <f t="shared" si="1"/>
        <v>0</v>
      </c>
    </row>
    <row r="118" spans="1:31" x14ac:dyDescent="0.25">
      <c r="A118" t="s">
        <v>165</v>
      </c>
      <c r="B118" t="s">
        <v>166</v>
      </c>
      <c r="C118">
        <v>0</v>
      </c>
      <c r="D118">
        <v>0</v>
      </c>
      <c r="E118">
        <v>0</v>
      </c>
      <c r="F118">
        <v>0</v>
      </c>
      <c r="G118">
        <v>0</v>
      </c>
      <c r="H118">
        <v>0</v>
      </c>
      <c r="I118">
        <v>0</v>
      </c>
      <c r="J118">
        <v>0</v>
      </c>
      <c r="K118">
        <v>0.40411900000000001</v>
      </c>
      <c r="L118">
        <v>0</v>
      </c>
      <c r="M118">
        <v>0</v>
      </c>
      <c r="N118">
        <v>0</v>
      </c>
      <c r="O118">
        <v>2.7063000000000001</v>
      </c>
      <c r="P118">
        <v>59.132599999999996</v>
      </c>
      <c r="Q118">
        <v>0</v>
      </c>
      <c r="R118">
        <v>0</v>
      </c>
      <c r="S118">
        <v>86.152199999999993</v>
      </c>
      <c r="T118">
        <v>0</v>
      </c>
      <c r="U118">
        <v>0</v>
      </c>
      <c r="V118">
        <v>0</v>
      </c>
      <c r="W118">
        <v>0</v>
      </c>
      <c r="X118">
        <v>0</v>
      </c>
      <c r="Y118">
        <v>0</v>
      </c>
      <c r="Z118">
        <v>0</v>
      </c>
      <c r="AE118">
        <f t="shared" si="1"/>
        <v>148.395219</v>
      </c>
    </row>
    <row r="119" spans="1:31" x14ac:dyDescent="0.25">
      <c r="A119" t="s">
        <v>167</v>
      </c>
      <c r="B119" t="s">
        <v>168</v>
      </c>
      <c r="C119">
        <v>0</v>
      </c>
      <c r="D119">
        <v>0</v>
      </c>
      <c r="E119">
        <v>74.945899999999995</v>
      </c>
      <c r="F119">
        <v>0</v>
      </c>
      <c r="G119">
        <v>0.531196</v>
      </c>
      <c r="H119">
        <v>0</v>
      </c>
      <c r="I119">
        <v>0</v>
      </c>
      <c r="J119">
        <v>15.3294</v>
      </c>
      <c r="K119">
        <v>8.2893399999999993</v>
      </c>
      <c r="L119">
        <v>0</v>
      </c>
      <c r="M119">
        <v>55.459099999999999</v>
      </c>
      <c r="N119">
        <v>185.39099999999999</v>
      </c>
      <c r="O119">
        <v>0</v>
      </c>
      <c r="P119">
        <v>0</v>
      </c>
      <c r="Q119">
        <v>0</v>
      </c>
      <c r="R119">
        <v>0</v>
      </c>
      <c r="S119">
        <v>0</v>
      </c>
      <c r="T119">
        <v>0</v>
      </c>
      <c r="U119">
        <v>0</v>
      </c>
      <c r="V119">
        <v>0</v>
      </c>
      <c r="W119">
        <v>0</v>
      </c>
      <c r="X119">
        <v>0</v>
      </c>
      <c r="Y119">
        <v>0</v>
      </c>
      <c r="Z119">
        <v>3.0082599999999999</v>
      </c>
      <c r="AE119">
        <f t="shared" si="1"/>
        <v>342.95419599999997</v>
      </c>
    </row>
    <row r="120" spans="1:31" x14ac:dyDescent="0.25">
      <c r="A120" t="s">
        <v>169</v>
      </c>
      <c r="B120" t="s">
        <v>170</v>
      </c>
      <c r="C120">
        <v>0</v>
      </c>
      <c r="D120">
        <v>0</v>
      </c>
      <c r="E120">
        <v>18.706099999999999</v>
      </c>
      <c r="F120">
        <v>0.40773399999999999</v>
      </c>
      <c r="G120">
        <v>0</v>
      </c>
      <c r="H120">
        <v>0</v>
      </c>
      <c r="I120">
        <v>0</v>
      </c>
      <c r="J120">
        <v>40.4833</v>
      </c>
      <c r="K120">
        <v>4.3667699999999998</v>
      </c>
      <c r="L120">
        <v>316.93099999999998</v>
      </c>
      <c r="M120">
        <v>0</v>
      </c>
      <c r="N120">
        <v>58.095999999999997</v>
      </c>
      <c r="O120">
        <v>0</v>
      </c>
      <c r="P120">
        <v>35.737200000000001</v>
      </c>
      <c r="Q120">
        <v>0</v>
      </c>
      <c r="R120">
        <v>0</v>
      </c>
      <c r="S120">
        <v>0</v>
      </c>
      <c r="T120">
        <v>0</v>
      </c>
      <c r="U120">
        <v>0</v>
      </c>
      <c r="V120">
        <v>0</v>
      </c>
      <c r="W120">
        <v>0</v>
      </c>
      <c r="X120">
        <v>0</v>
      </c>
      <c r="Y120">
        <v>0</v>
      </c>
      <c r="Z120">
        <v>10.8886</v>
      </c>
      <c r="AE120">
        <f t="shared" si="1"/>
        <v>485.61670400000003</v>
      </c>
    </row>
    <row r="121" spans="1:31" x14ac:dyDescent="0.25">
      <c r="B121" t="s">
        <v>171</v>
      </c>
      <c r="C121">
        <v>0</v>
      </c>
      <c r="D121">
        <v>0</v>
      </c>
      <c r="E121">
        <v>16.634599999999999</v>
      </c>
      <c r="F121">
        <v>0</v>
      </c>
      <c r="G121">
        <v>0</v>
      </c>
      <c r="H121">
        <v>0</v>
      </c>
      <c r="I121">
        <v>0</v>
      </c>
      <c r="J121">
        <v>36</v>
      </c>
      <c r="K121">
        <v>0</v>
      </c>
      <c r="L121">
        <v>0</v>
      </c>
      <c r="M121">
        <v>0</v>
      </c>
      <c r="N121">
        <v>29.007999999999999</v>
      </c>
      <c r="O121">
        <v>0</v>
      </c>
      <c r="P121">
        <v>31.779599999999999</v>
      </c>
      <c r="Q121">
        <v>0</v>
      </c>
      <c r="R121">
        <v>0</v>
      </c>
      <c r="S121">
        <v>0</v>
      </c>
      <c r="T121">
        <v>0</v>
      </c>
      <c r="U121">
        <v>0</v>
      </c>
      <c r="V121">
        <v>0</v>
      </c>
      <c r="W121">
        <v>0</v>
      </c>
      <c r="X121">
        <v>0</v>
      </c>
      <c r="Y121">
        <v>0</v>
      </c>
      <c r="Z121">
        <v>9.6827000000000005</v>
      </c>
      <c r="AE121">
        <f t="shared" si="1"/>
        <v>123.1049</v>
      </c>
    </row>
    <row r="122" spans="1:31" x14ac:dyDescent="0.25">
      <c r="A122" t="s">
        <v>172</v>
      </c>
      <c r="B122" t="s">
        <v>173</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E122">
        <f t="shared" si="1"/>
        <v>0</v>
      </c>
    </row>
    <row r="123" spans="1:31" x14ac:dyDescent="0.25">
      <c r="B123" t="s">
        <v>174</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E123">
        <f t="shared" si="1"/>
        <v>0</v>
      </c>
    </row>
    <row r="124" spans="1:31" x14ac:dyDescent="0.25">
      <c r="A124" t="s">
        <v>175</v>
      </c>
      <c r="B124" t="s">
        <v>176</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E124">
        <f t="shared" si="1"/>
        <v>0</v>
      </c>
    </row>
    <row r="125" spans="1:31" x14ac:dyDescent="0.25">
      <c r="A125" t="s">
        <v>177</v>
      </c>
      <c r="B125" t="s">
        <v>178</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E125">
        <f t="shared" si="1"/>
        <v>0</v>
      </c>
    </row>
    <row r="126" spans="1:31" x14ac:dyDescent="0.25">
      <c r="B126" t="s">
        <v>179</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E126">
        <f t="shared" si="1"/>
        <v>0</v>
      </c>
    </row>
    <row r="127" spans="1:31" x14ac:dyDescent="0.25">
      <c r="B127" t="s">
        <v>180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E127">
        <f t="shared" si="1"/>
        <v>0</v>
      </c>
    </row>
    <row r="128" spans="1:31" x14ac:dyDescent="0.25">
      <c r="A128" t="s">
        <v>181</v>
      </c>
      <c r="B128" t="s">
        <v>182</v>
      </c>
      <c r="C128">
        <v>194.25299999999999</v>
      </c>
      <c r="D128">
        <v>0</v>
      </c>
      <c r="E128">
        <v>0</v>
      </c>
      <c r="F128">
        <v>0</v>
      </c>
      <c r="G128">
        <v>1.37094</v>
      </c>
      <c r="H128">
        <v>0</v>
      </c>
      <c r="I128">
        <v>0</v>
      </c>
      <c r="J128">
        <v>57.1845</v>
      </c>
      <c r="K128">
        <v>11.429600000000001</v>
      </c>
      <c r="L128">
        <v>0</v>
      </c>
      <c r="M128">
        <v>0</v>
      </c>
      <c r="N128">
        <v>52</v>
      </c>
      <c r="O128">
        <v>0</v>
      </c>
      <c r="P128">
        <v>0</v>
      </c>
      <c r="Q128">
        <v>0</v>
      </c>
      <c r="R128">
        <v>0</v>
      </c>
      <c r="S128">
        <v>0</v>
      </c>
      <c r="T128">
        <v>0</v>
      </c>
      <c r="U128">
        <v>0</v>
      </c>
      <c r="V128">
        <v>0</v>
      </c>
      <c r="W128">
        <v>0</v>
      </c>
      <c r="X128">
        <v>0</v>
      </c>
      <c r="Y128">
        <v>0</v>
      </c>
      <c r="Z128">
        <v>0</v>
      </c>
      <c r="AE128">
        <f t="shared" si="1"/>
        <v>316.23803999999996</v>
      </c>
    </row>
    <row r="129" spans="1:31" x14ac:dyDescent="0.25">
      <c r="A129" t="s">
        <v>183</v>
      </c>
      <c r="B129" t="s">
        <v>184</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E129">
        <f t="shared" si="1"/>
        <v>0</v>
      </c>
    </row>
    <row r="130" spans="1:31" x14ac:dyDescent="0.25">
      <c r="A130" t="s">
        <v>185</v>
      </c>
      <c r="B130" t="s">
        <v>186</v>
      </c>
      <c r="C130">
        <v>0</v>
      </c>
      <c r="D130">
        <v>0</v>
      </c>
      <c r="E130">
        <v>7.74871</v>
      </c>
      <c r="F130">
        <v>0</v>
      </c>
      <c r="G130">
        <v>0</v>
      </c>
      <c r="H130">
        <v>0</v>
      </c>
      <c r="I130">
        <v>0</v>
      </c>
      <c r="J130">
        <v>7.74871</v>
      </c>
      <c r="K130">
        <v>0</v>
      </c>
      <c r="L130">
        <v>0</v>
      </c>
      <c r="M130">
        <v>0</v>
      </c>
      <c r="N130">
        <v>6.3</v>
      </c>
      <c r="O130">
        <v>11.6876</v>
      </c>
      <c r="P130">
        <v>11.6876</v>
      </c>
      <c r="Q130">
        <v>0</v>
      </c>
      <c r="R130">
        <v>0</v>
      </c>
      <c r="S130">
        <v>0</v>
      </c>
      <c r="T130">
        <v>0</v>
      </c>
      <c r="U130">
        <v>0</v>
      </c>
      <c r="V130">
        <v>0</v>
      </c>
      <c r="W130">
        <v>0</v>
      </c>
      <c r="X130">
        <v>0</v>
      </c>
      <c r="Y130">
        <v>0</v>
      </c>
      <c r="Z130">
        <v>0</v>
      </c>
      <c r="AE130">
        <f t="shared" si="1"/>
        <v>45.172619999999995</v>
      </c>
    </row>
    <row r="131" spans="1:31" x14ac:dyDescent="0.25">
      <c r="B131" t="s">
        <v>187</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E131">
        <f t="shared" ref="AE131:AE194" si="2">SUM(C131:Z131)</f>
        <v>0</v>
      </c>
    </row>
    <row r="132" spans="1:31" x14ac:dyDescent="0.25">
      <c r="B132" t="s">
        <v>188</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E132">
        <f t="shared" si="2"/>
        <v>0</v>
      </c>
    </row>
    <row r="133" spans="1:31" x14ac:dyDescent="0.25">
      <c r="B133" t="s">
        <v>189</v>
      </c>
      <c r="C133">
        <v>0</v>
      </c>
      <c r="D133">
        <v>0</v>
      </c>
      <c r="E133">
        <v>5.9699600000000004</v>
      </c>
      <c r="F133">
        <v>0</v>
      </c>
      <c r="G133">
        <v>0</v>
      </c>
      <c r="H133">
        <v>0</v>
      </c>
      <c r="I133">
        <v>0</v>
      </c>
      <c r="J133">
        <v>5.9699600000000004</v>
      </c>
      <c r="K133">
        <v>0</v>
      </c>
      <c r="L133">
        <v>0</v>
      </c>
      <c r="M133">
        <v>0</v>
      </c>
      <c r="N133">
        <v>0</v>
      </c>
      <c r="O133">
        <v>8.9884799999999991</v>
      </c>
      <c r="P133">
        <v>8.9884799999999991</v>
      </c>
      <c r="Q133">
        <v>0</v>
      </c>
      <c r="R133">
        <v>0</v>
      </c>
      <c r="S133">
        <v>0</v>
      </c>
      <c r="T133">
        <v>0</v>
      </c>
      <c r="U133">
        <v>0</v>
      </c>
      <c r="V133">
        <v>0</v>
      </c>
      <c r="W133">
        <v>0</v>
      </c>
      <c r="X133">
        <v>0</v>
      </c>
      <c r="Y133">
        <v>0</v>
      </c>
      <c r="Z133">
        <v>0</v>
      </c>
      <c r="AE133">
        <f t="shared" si="2"/>
        <v>29.916879999999999</v>
      </c>
    </row>
    <row r="134" spans="1:31" x14ac:dyDescent="0.25">
      <c r="A134" t="s">
        <v>190</v>
      </c>
      <c r="B134" t="s">
        <v>191</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E134">
        <f t="shared" si="2"/>
        <v>0</v>
      </c>
    </row>
    <row r="135" spans="1:31" x14ac:dyDescent="0.25">
      <c r="A135" t="s">
        <v>192</v>
      </c>
      <c r="B135" t="s">
        <v>193</v>
      </c>
      <c r="C135">
        <v>0</v>
      </c>
      <c r="D135">
        <v>0</v>
      </c>
      <c r="E135">
        <v>26.697299999999998</v>
      </c>
      <c r="F135">
        <v>0</v>
      </c>
      <c r="G135">
        <v>0</v>
      </c>
      <c r="H135">
        <v>0</v>
      </c>
      <c r="I135">
        <v>0</v>
      </c>
      <c r="J135">
        <v>29.670400000000001</v>
      </c>
      <c r="K135">
        <v>3.7125300000000001</v>
      </c>
      <c r="L135">
        <v>0</v>
      </c>
      <c r="M135">
        <v>0</v>
      </c>
      <c r="N135">
        <v>32.9</v>
      </c>
      <c r="O135">
        <v>11.2857</v>
      </c>
      <c r="P135">
        <v>22.025200000000002</v>
      </c>
      <c r="Q135">
        <v>0</v>
      </c>
      <c r="R135">
        <v>0</v>
      </c>
      <c r="S135">
        <v>11.3666</v>
      </c>
      <c r="T135">
        <v>0</v>
      </c>
      <c r="U135">
        <v>0</v>
      </c>
      <c r="V135">
        <v>0</v>
      </c>
      <c r="W135">
        <v>0</v>
      </c>
      <c r="X135">
        <v>0</v>
      </c>
      <c r="Y135">
        <v>0</v>
      </c>
      <c r="Z135">
        <v>0</v>
      </c>
      <c r="AE135">
        <f t="shared" si="2"/>
        <v>137.65773000000002</v>
      </c>
    </row>
    <row r="136" spans="1:31" x14ac:dyDescent="0.25">
      <c r="A136" t="s">
        <v>194</v>
      </c>
      <c r="B136" t="s">
        <v>195</v>
      </c>
      <c r="C136">
        <v>109.991</v>
      </c>
      <c r="D136">
        <v>0</v>
      </c>
      <c r="E136">
        <v>0</v>
      </c>
      <c r="F136">
        <v>0</v>
      </c>
      <c r="G136">
        <v>0.57799599999999995</v>
      </c>
      <c r="H136">
        <v>0</v>
      </c>
      <c r="I136">
        <v>0</v>
      </c>
      <c r="J136">
        <v>0</v>
      </c>
      <c r="K136">
        <v>0</v>
      </c>
      <c r="L136">
        <v>0</v>
      </c>
      <c r="M136">
        <v>0</v>
      </c>
      <c r="N136">
        <v>0</v>
      </c>
      <c r="O136">
        <v>0</v>
      </c>
      <c r="P136">
        <v>0</v>
      </c>
      <c r="Q136">
        <v>0</v>
      </c>
      <c r="R136">
        <v>0</v>
      </c>
      <c r="S136">
        <v>0</v>
      </c>
      <c r="T136">
        <v>0</v>
      </c>
      <c r="U136">
        <v>0</v>
      </c>
      <c r="V136">
        <v>0</v>
      </c>
      <c r="W136">
        <v>0</v>
      </c>
      <c r="X136">
        <v>0</v>
      </c>
      <c r="Y136">
        <v>0</v>
      </c>
      <c r="Z136">
        <v>0</v>
      </c>
      <c r="AE136">
        <f t="shared" si="2"/>
        <v>110.568996</v>
      </c>
    </row>
    <row r="137" spans="1:31" x14ac:dyDescent="0.25">
      <c r="B137" t="s">
        <v>196</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E137">
        <f t="shared" si="2"/>
        <v>0</v>
      </c>
    </row>
    <row r="138" spans="1:31" x14ac:dyDescent="0.25">
      <c r="A138" t="s">
        <v>197</v>
      </c>
      <c r="B138" t="s">
        <v>198</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E138">
        <f t="shared" si="2"/>
        <v>0</v>
      </c>
    </row>
    <row r="139" spans="1:31" x14ac:dyDescent="0.25">
      <c r="A139" t="s">
        <v>199</v>
      </c>
      <c r="B139" t="s">
        <v>200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E139">
        <f t="shared" si="2"/>
        <v>0</v>
      </c>
    </row>
    <row r="140" spans="1:31" x14ac:dyDescent="0.25">
      <c r="A140" t="s">
        <v>201</v>
      </c>
      <c r="B140" t="s">
        <v>202</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E140">
        <f t="shared" si="2"/>
        <v>0</v>
      </c>
    </row>
    <row r="141" spans="1:31" x14ac:dyDescent="0.25">
      <c r="B141" t="s">
        <v>203</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E141">
        <f t="shared" si="2"/>
        <v>0</v>
      </c>
    </row>
    <row r="142" spans="1:31" x14ac:dyDescent="0.25">
      <c r="B142" t="s">
        <v>204</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E142">
        <f t="shared" si="2"/>
        <v>0</v>
      </c>
    </row>
    <row r="143" spans="1:31" x14ac:dyDescent="0.25">
      <c r="B143" t="s">
        <v>205</v>
      </c>
      <c r="C143">
        <v>0</v>
      </c>
      <c r="D143">
        <v>0</v>
      </c>
      <c r="E143">
        <v>42.359400000000001</v>
      </c>
      <c r="F143">
        <v>0</v>
      </c>
      <c r="G143">
        <v>0</v>
      </c>
      <c r="H143">
        <v>0</v>
      </c>
      <c r="I143">
        <v>0</v>
      </c>
      <c r="J143">
        <v>23.229299999999999</v>
      </c>
      <c r="K143">
        <v>0</v>
      </c>
      <c r="L143">
        <v>0</v>
      </c>
      <c r="M143">
        <v>52.379899999999999</v>
      </c>
      <c r="N143">
        <v>118</v>
      </c>
      <c r="O143">
        <v>32.794400000000003</v>
      </c>
      <c r="P143">
        <v>10.9315</v>
      </c>
      <c r="Q143">
        <v>0</v>
      </c>
      <c r="R143">
        <v>0</v>
      </c>
      <c r="S143">
        <v>24.856100000000001</v>
      </c>
      <c r="T143">
        <v>0</v>
      </c>
      <c r="U143">
        <v>0</v>
      </c>
      <c r="V143">
        <v>0</v>
      </c>
      <c r="W143">
        <v>0</v>
      </c>
      <c r="X143">
        <v>0</v>
      </c>
      <c r="Y143">
        <v>0</v>
      </c>
      <c r="Z143">
        <v>128.9</v>
      </c>
      <c r="AE143">
        <f t="shared" si="2"/>
        <v>433.45060000000012</v>
      </c>
    </row>
    <row r="144" spans="1:31" x14ac:dyDescent="0.25">
      <c r="A144" t="s">
        <v>206</v>
      </c>
      <c r="B144" t="s">
        <v>207</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E144">
        <f t="shared" si="2"/>
        <v>0</v>
      </c>
    </row>
    <row r="145" spans="1:31" x14ac:dyDescent="0.25">
      <c r="B145" t="s">
        <v>208</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E145">
        <f t="shared" si="2"/>
        <v>0</v>
      </c>
    </row>
    <row r="146" spans="1:31" x14ac:dyDescent="0.25">
      <c r="B146" t="s">
        <v>209</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E146">
        <f t="shared" si="2"/>
        <v>0</v>
      </c>
    </row>
    <row r="147" spans="1:31" x14ac:dyDescent="0.25">
      <c r="B147" t="s">
        <v>210</v>
      </c>
      <c r="C147">
        <v>296.774</v>
      </c>
      <c r="D147">
        <v>0</v>
      </c>
      <c r="E147">
        <v>2.0838000000000001</v>
      </c>
      <c r="F147">
        <v>0</v>
      </c>
      <c r="G147">
        <v>3.05911</v>
      </c>
      <c r="H147">
        <v>0</v>
      </c>
      <c r="I147">
        <v>3.4209299999999998</v>
      </c>
      <c r="J147">
        <v>37.502299999999998</v>
      </c>
      <c r="K147">
        <v>10.6593</v>
      </c>
      <c r="L147">
        <v>0</v>
      </c>
      <c r="M147">
        <v>0</v>
      </c>
      <c r="N147">
        <v>87.757000000000005</v>
      </c>
      <c r="O147">
        <v>0</v>
      </c>
      <c r="P147">
        <v>7.99986</v>
      </c>
      <c r="Q147">
        <v>0</v>
      </c>
      <c r="R147">
        <v>0</v>
      </c>
      <c r="S147">
        <v>0</v>
      </c>
      <c r="T147">
        <v>0</v>
      </c>
      <c r="U147">
        <v>0</v>
      </c>
      <c r="V147">
        <v>13.137499999999999</v>
      </c>
      <c r="W147">
        <v>0</v>
      </c>
      <c r="X147">
        <v>0</v>
      </c>
      <c r="Y147">
        <v>0</v>
      </c>
      <c r="Z147">
        <v>0</v>
      </c>
      <c r="AE147">
        <f t="shared" si="2"/>
        <v>462.39379999999994</v>
      </c>
    </row>
    <row r="148" spans="1:31" x14ac:dyDescent="0.25">
      <c r="B148" t="s">
        <v>211</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E148">
        <f t="shared" si="2"/>
        <v>0</v>
      </c>
    </row>
    <row r="149" spans="1:31" x14ac:dyDescent="0.25">
      <c r="B149" t="s">
        <v>212</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E149">
        <f t="shared" si="2"/>
        <v>0</v>
      </c>
    </row>
    <row r="150" spans="1:31" x14ac:dyDescent="0.25">
      <c r="A150" t="s">
        <v>213</v>
      </c>
      <c r="B150" t="s">
        <v>214</v>
      </c>
      <c r="C150">
        <v>0</v>
      </c>
      <c r="D150">
        <v>0</v>
      </c>
      <c r="E150">
        <v>45.693899999999999</v>
      </c>
      <c r="F150">
        <v>0</v>
      </c>
      <c r="G150">
        <v>0</v>
      </c>
      <c r="H150">
        <v>0</v>
      </c>
      <c r="I150">
        <v>0</v>
      </c>
      <c r="J150">
        <v>135.07599999999999</v>
      </c>
      <c r="K150">
        <v>7.2218799999999996</v>
      </c>
      <c r="L150">
        <v>0</v>
      </c>
      <c r="M150">
        <v>0</v>
      </c>
      <c r="N150">
        <v>85.4</v>
      </c>
      <c r="O150">
        <v>7.9351399999999996</v>
      </c>
      <c r="P150">
        <v>2.1843900000000001</v>
      </c>
      <c r="Q150">
        <v>0</v>
      </c>
      <c r="R150">
        <v>0</v>
      </c>
      <c r="S150">
        <v>0</v>
      </c>
      <c r="T150">
        <v>0</v>
      </c>
      <c r="U150">
        <v>0</v>
      </c>
      <c r="V150">
        <v>0</v>
      </c>
      <c r="W150">
        <v>0</v>
      </c>
      <c r="X150">
        <v>0</v>
      </c>
      <c r="Y150">
        <v>0</v>
      </c>
      <c r="Z150">
        <v>0</v>
      </c>
      <c r="AE150">
        <f t="shared" si="2"/>
        <v>283.51131000000004</v>
      </c>
    </row>
    <row r="151" spans="1:31" x14ac:dyDescent="0.25">
      <c r="A151" t="s">
        <v>215</v>
      </c>
      <c r="B151" t="s">
        <v>216</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E151">
        <f t="shared" si="2"/>
        <v>0</v>
      </c>
    </row>
    <row r="152" spans="1:31" x14ac:dyDescent="0.25">
      <c r="A152" t="s">
        <v>217</v>
      </c>
      <c r="B152" t="s">
        <v>218</v>
      </c>
      <c r="C152">
        <v>0</v>
      </c>
      <c r="D152">
        <v>0</v>
      </c>
      <c r="E152">
        <v>0</v>
      </c>
      <c r="F152">
        <v>0</v>
      </c>
      <c r="G152">
        <v>2.7207400000000002</v>
      </c>
      <c r="H152">
        <v>0</v>
      </c>
      <c r="I152">
        <v>1.1634800000000001</v>
      </c>
      <c r="J152">
        <v>0</v>
      </c>
      <c r="K152">
        <v>15.6069</v>
      </c>
      <c r="L152">
        <v>0</v>
      </c>
      <c r="M152">
        <v>0</v>
      </c>
      <c r="N152">
        <v>97.372</v>
      </c>
      <c r="O152">
        <v>0</v>
      </c>
      <c r="P152">
        <v>0</v>
      </c>
      <c r="Q152">
        <v>0</v>
      </c>
      <c r="R152">
        <v>0</v>
      </c>
      <c r="S152">
        <v>0</v>
      </c>
      <c r="T152">
        <v>0</v>
      </c>
      <c r="U152">
        <v>0</v>
      </c>
      <c r="V152">
        <v>0</v>
      </c>
      <c r="W152">
        <v>0</v>
      </c>
      <c r="X152">
        <v>0</v>
      </c>
      <c r="Y152">
        <v>0</v>
      </c>
      <c r="Z152">
        <v>302.74900000000002</v>
      </c>
      <c r="AE152">
        <f t="shared" si="2"/>
        <v>419.61212</v>
      </c>
    </row>
    <row r="153" spans="1:31" x14ac:dyDescent="0.25">
      <c r="A153" t="s">
        <v>219</v>
      </c>
      <c r="B153" t="s">
        <v>220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E153">
        <f t="shared" si="2"/>
        <v>0</v>
      </c>
    </row>
    <row r="154" spans="1:31" x14ac:dyDescent="0.25">
      <c r="A154" t="s">
        <v>221</v>
      </c>
      <c r="B154" t="s">
        <v>222</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E154">
        <f t="shared" si="2"/>
        <v>0</v>
      </c>
    </row>
    <row r="155" spans="1:31" x14ac:dyDescent="0.25">
      <c r="A155" t="s">
        <v>223</v>
      </c>
      <c r="B155" t="s">
        <v>224</v>
      </c>
      <c r="C155">
        <v>0</v>
      </c>
      <c r="D155">
        <v>0</v>
      </c>
      <c r="E155">
        <v>34.8474</v>
      </c>
      <c r="F155">
        <v>0</v>
      </c>
      <c r="G155">
        <v>0</v>
      </c>
      <c r="H155">
        <v>0</v>
      </c>
      <c r="I155">
        <v>0</v>
      </c>
      <c r="J155">
        <v>125.36</v>
      </c>
      <c r="K155">
        <v>0</v>
      </c>
      <c r="L155">
        <v>19.3978</v>
      </c>
      <c r="M155">
        <v>111.846</v>
      </c>
      <c r="N155">
        <v>74.599999999999994</v>
      </c>
      <c r="O155">
        <v>23.146899999999999</v>
      </c>
      <c r="P155">
        <v>44.244599999999998</v>
      </c>
      <c r="Q155">
        <v>0</v>
      </c>
      <c r="R155">
        <v>0</v>
      </c>
      <c r="S155">
        <v>28.0275</v>
      </c>
      <c r="T155">
        <v>0</v>
      </c>
      <c r="U155">
        <v>0</v>
      </c>
      <c r="V155">
        <v>0</v>
      </c>
      <c r="W155">
        <v>0</v>
      </c>
      <c r="X155">
        <v>0</v>
      </c>
      <c r="Y155">
        <v>0</v>
      </c>
      <c r="Z155">
        <v>0</v>
      </c>
      <c r="AE155">
        <f t="shared" si="2"/>
        <v>461.47019999999998</v>
      </c>
    </row>
    <row r="156" spans="1:31" x14ac:dyDescent="0.25">
      <c r="B156" t="s">
        <v>225</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E156">
        <f t="shared" si="2"/>
        <v>0</v>
      </c>
    </row>
    <row r="157" spans="1:31" x14ac:dyDescent="0.25">
      <c r="A157" t="s">
        <v>226</v>
      </c>
      <c r="B157" t="s">
        <v>227</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E157">
        <f t="shared" si="2"/>
        <v>0</v>
      </c>
    </row>
    <row r="158" spans="1:31" x14ac:dyDescent="0.25">
      <c r="A158" t="s">
        <v>228</v>
      </c>
      <c r="B158" t="s">
        <v>229</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E158">
        <f t="shared" si="2"/>
        <v>0</v>
      </c>
    </row>
    <row r="159" spans="1:31" x14ac:dyDescent="0.25">
      <c r="B159" t="s">
        <v>230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E159">
        <f t="shared" si="2"/>
        <v>0</v>
      </c>
    </row>
    <row r="160" spans="1:31" x14ac:dyDescent="0.25">
      <c r="B160" t="s">
        <v>231</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E160">
        <f t="shared" si="2"/>
        <v>0</v>
      </c>
    </row>
    <row r="161" spans="1:31" x14ac:dyDescent="0.25">
      <c r="B161" t="s">
        <v>232</v>
      </c>
      <c r="C161">
        <v>0</v>
      </c>
      <c r="D161">
        <v>0</v>
      </c>
      <c r="E161">
        <v>22.9422</v>
      </c>
      <c r="F161">
        <v>0</v>
      </c>
      <c r="G161">
        <v>0</v>
      </c>
      <c r="H161">
        <v>0</v>
      </c>
      <c r="I161">
        <v>0</v>
      </c>
      <c r="J161">
        <v>38.262999999999998</v>
      </c>
      <c r="K161">
        <v>3.24302</v>
      </c>
      <c r="L161">
        <v>0</v>
      </c>
      <c r="M161">
        <v>0</v>
      </c>
      <c r="N161">
        <v>0</v>
      </c>
      <c r="O161">
        <v>0</v>
      </c>
      <c r="P161">
        <v>15.3985</v>
      </c>
      <c r="Q161">
        <v>0</v>
      </c>
      <c r="R161">
        <v>0</v>
      </c>
      <c r="S161">
        <v>0</v>
      </c>
      <c r="T161">
        <v>0</v>
      </c>
      <c r="U161">
        <v>0</v>
      </c>
      <c r="V161">
        <v>0</v>
      </c>
      <c r="W161">
        <v>0</v>
      </c>
      <c r="X161">
        <v>0</v>
      </c>
      <c r="Y161">
        <v>0</v>
      </c>
      <c r="Z161">
        <v>0</v>
      </c>
      <c r="AE161">
        <f t="shared" si="2"/>
        <v>79.846719999999991</v>
      </c>
    </row>
    <row r="162" spans="1:31" x14ac:dyDescent="0.25">
      <c r="A162" t="s">
        <v>233</v>
      </c>
      <c r="B162" t="s">
        <v>234</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E162">
        <f t="shared" si="2"/>
        <v>0</v>
      </c>
    </row>
    <row r="163" spans="1:31" x14ac:dyDescent="0.25">
      <c r="B163" t="s">
        <v>235</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E163">
        <f t="shared" si="2"/>
        <v>0</v>
      </c>
    </row>
    <row r="164" spans="1:31" x14ac:dyDescent="0.25">
      <c r="A164" t="s">
        <v>236</v>
      </c>
      <c r="B164" t="s">
        <v>237</v>
      </c>
      <c r="C164">
        <v>85.044799999999995</v>
      </c>
      <c r="D164">
        <v>0</v>
      </c>
      <c r="E164">
        <v>0</v>
      </c>
      <c r="F164">
        <v>0</v>
      </c>
      <c r="G164">
        <v>0.46960600000000002</v>
      </c>
      <c r="H164">
        <v>0</v>
      </c>
      <c r="I164">
        <v>0</v>
      </c>
      <c r="J164">
        <v>0</v>
      </c>
      <c r="K164">
        <v>3.8959600000000001</v>
      </c>
      <c r="L164">
        <v>0</v>
      </c>
      <c r="M164">
        <v>32.310499999999998</v>
      </c>
      <c r="N164">
        <v>18.18</v>
      </c>
      <c r="O164">
        <v>0</v>
      </c>
      <c r="P164">
        <v>0</v>
      </c>
      <c r="Q164">
        <v>0</v>
      </c>
      <c r="R164">
        <v>0</v>
      </c>
      <c r="S164">
        <v>0</v>
      </c>
      <c r="T164">
        <v>0</v>
      </c>
      <c r="U164">
        <v>0</v>
      </c>
      <c r="V164">
        <v>0</v>
      </c>
      <c r="W164">
        <v>0</v>
      </c>
      <c r="X164">
        <v>0</v>
      </c>
      <c r="Y164">
        <v>0</v>
      </c>
      <c r="Z164">
        <v>0</v>
      </c>
      <c r="AE164">
        <f t="shared" si="2"/>
        <v>139.90086600000001</v>
      </c>
    </row>
    <row r="165" spans="1:31" x14ac:dyDescent="0.25">
      <c r="A165" t="s">
        <v>238</v>
      </c>
      <c r="B165" t="s">
        <v>239</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E165">
        <f t="shared" si="2"/>
        <v>0</v>
      </c>
    </row>
    <row r="166" spans="1:31" x14ac:dyDescent="0.25">
      <c r="B166" t="s">
        <v>240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E166">
        <f t="shared" si="2"/>
        <v>0</v>
      </c>
    </row>
    <row r="167" spans="1:31" x14ac:dyDescent="0.25">
      <c r="B167" t="s">
        <v>241</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E167">
        <f t="shared" si="2"/>
        <v>0</v>
      </c>
    </row>
    <row r="168" spans="1:31" x14ac:dyDescent="0.25">
      <c r="B168" t="s">
        <v>242</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E168">
        <f t="shared" si="2"/>
        <v>0</v>
      </c>
    </row>
    <row r="169" spans="1:31" x14ac:dyDescent="0.25">
      <c r="B169" t="s">
        <v>243</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E169">
        <f t="shared" si="2"/>
        <v>0</v>
      </c>
    </row>
    <row r="170" spans="1:31" x14ac:dyDescent="0.25">
      <c r="B170" t="s">
        <v>244</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E170">
        <f t="shared" si="2"/>
        <v>0</v>
      </c>
    </row>
    <row r="171" spans="1:31" x14ac:dyDescent="0.25">
      <c r="B171" t="s">
        <v>245</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E171">
        <f t="shared" si="2"/>
        <v>0</v>
      </c>
    </row>
    <row r="172" spans="1:31" x14ac:dyDescent="0.25">
      <c r="B172" t="s">
        <v>246</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E172">
        <f t="shared" si="2"/>
        <v>0</v>
      </c>
    </row>
    <row r="173" spans="1:31" x14ac:dyDescent="0.25">
      <c r="A173" t="s">
        <v>247</v>
      </c>
      <c r="B173" t="s">
        <v>248</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E173">
        <f t="shared" si="2"/>
        <v>0</v>
      </c>
    </row>
    <row r="174" spans="1:31" x14ac:dyDescent="0.25">
      <c r="A174" t="s">
        <v>249</v>
      </c>
      <c r="B174" t="s">
        <v>150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E174">
        <f t="shared" si="2"/>
        <v>0</v>
      </c>
    </row>
    <row r="175" spans="1:31" x14ac:dyDescent="0.25">
      <c r="B175" t="s">
        <v>250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E175">
        <f t="shared" si="2"/>
        <v>0</v>
      </c>
    </row>
    <row r="176" spans="1:31" x14ac:dyDescent="0.25">
      <c r="B176" t="s">
        <v>251</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E176">
        <f t="shared" si="2"/>
        <v>0</v>
      </c>
    </row>
    <row r="177" spans="1:31" x14ac:dyDescent="0.25">
      <c r="B177" t="s">
        <v>252</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E177">
        <f t="shared" si="2"/>
        <v>0</v>
      </c>
    </row>
    <row r="178" spans="1:31" x14ac:dyDescent="0.25">
      <c r="A178" t="s">
        <v>253</v>
      </c>
      <c r="B178" t="s">
        <v>254</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E178">
        <f t="shared" si="2"/>
        <v>0</v>
      </c>
    </row>
    <row r="179" spans="1:31" x14ac:dyDescent="0.25">
      <c r="A179" t="s">
        <v>255</v>
      </c>
      <c r="B179" t="s">
        <v>256</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E179">
        <f t="shared" si="2"/>
        <v>0</v>
      </c>
    </row>
    <row r="180" spans="1:31" x14ac:dyDescent="0.25">
      <c r="A180" t="s">
        <v>257</v>
      </c>
      <c r="B180" t="s">
        <v>258</v>
      </c>
      <c r="C180">
        <v>112.268</v>
      </c>
      <c r="D180">
        <v>0</v>
      </c>
      <c r="E180">
        <v>0</v>
      </c>
      <c r="F180">
        <v>0</v>
      </c>
      <c r="G180">
        <v>0</v>
      </c>
      <c r="H180">
        <v>0</v>
      </c>
      <c r="I180">
        <v>0</v>
      </c>
      <c r="J180">
        <v>0</v>
      </c>
      <c r="K180">
        <v>7.9395600000000002</v>
      </c>
      <c r="L180">
        <v>0</v>
      </c>
      <c r="M180">
        <v>0</v>
      </c>
      <c r="N180">
        <v>0</v>
      </c>
      <c r="O180">
        <v>0</v>
      </c>
      <c r="P180">
        <v>0</v>
      </c>
      <c r="Q180">
        <v>0</v>
      </c>
      <c r="R180">
        <v>0</v>
      </c>
      <c r="S180">
        <v>0</v>
      </c>
      <c r="T180">
        <v>0</v>
      </c>
      <c r="U180">
        <v>0</v>
      </c>
      <c r="V180">
        <v>0</v>
      </c>
      <c r="W180">
        <v>0</v>
      </c>
      <c r="X180">
        <v>0</v>
      </c>
      <c r="Y180">
        <v>0</v>
      </c>
      <c r="Z180">
        <v>0</v>
      </c>
      <c r="AE180">
        <f t="shared" si="2"/>
        <v>120.20756</v>
      </c>
    </row>
    <row r="181" spans="1:31" x14ac:dyDescent="0.25">
      <c r="A181" t="s">
        <v>259</v>
      </c>
      <c r="B181" t="s">
        <v>260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E181">
        <f t="shared" si="2"/>
        <v>0</v>
      </c>
    </row>
    <row r="182" spans="1:31" x14ac:dyDescent="0.25">
      <c r="A182" t="s">
        <v>261</v>
      </c>
      <c r="B182" t="s">
        <v>262</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E182">
        <f t="shared" si="2"/>
        <v>0</v>
      </c>
    </row>
    <row r="183" spans="1:31" x14ac:dyDescent="0.25">
      <c r="B183" t="s">
        <v>263</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E183">
        <f t="shared" si="2"/>
        <v>0</v>
      </c>
    </row>
    <row r="184" spans="1:31" x14ac:dyDescent="0.25">
      <c r="B184" t="s">
        <v>264</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E184">
        <f t="shared" si="2"/>
        <v>0</v>
      </c>
    </row>
    <row r="185" spans="1:31" x14ac:dyDescent="0.25">
      <c r="B185" t="s">
        <v>265</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E185">
        <f t="shared" si="2"/>
        <v>0</v>
      </c>
    </row>
    <row r="186" spans="1:31" x14ac:dyDescent="0.25">
      <c r="A186" t="s">
        <v>266</v>
      </c>
      <c r="B186" t="s">
        <v>267</v>
      </c>
      <c r="C186">
        <v>113.13200000000001</v>
      </c>
      <c r="D186">
        <v>0</v>
      </c>
      <c r="E186">
        <v>0</v>
      </c>
      <c r="F186">
        <v>0</v>
      </c>
      <c r="G186">
        <v>0.11614099999999999</v>
      </c>
      <c r="H186">
        <v>0</v>
      </c>
      <c r="I186">
        <v>0</v>
      </c>
      <c r="J186">
        <v>0</v>
      </c>
      <c r="K186">
        <v>4.60534</v>
      </c>
      <c r="L186">
        <v>0</v>
      </c>
      <c r="M186">
        <v>15.2608</v>
      </c>
      <c r="N186">
        <v>0</v>
      </c>
      <c r="O186">
        <v>0</v>
      </c>
      <c r="P186">
        <v>0</v>
      </c>
      <c r="Q186">
        <v>0</v>
      </c>
      <c r="R186">
        <v>0</v>
      </c>
      <c r="S186">
        <v>24.265499999999999</v>
      </c>
      <c r="T186">
        <v>0</v>
      </c>
      <c r="U186">
        <v>0</v>
      </c>
      <c r="V186">
        <v>0</v>
      </c>
      <c r="W186">
        <v>0</v>
      </c>
      <c r="X186">
        <v>0</v>
      </c>
      <c r="Y186">
        <v>0</v>
      </c>
      <c r="Z186">
        <v>0</v>
      </c>
      <c r="AE186">
        <f t="shared" si="2"/>
        <v>157.37978100000001</v>
      </c>
    </row>
    <row r="187" spans="1:31" x14ac:dyDescent="0.25">
      <c r="A187" t="s">
        <v>268</v>
      </c>
      <c r="B187" t="s">
        <v>269</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E187">
        <f t="shared" si="2"/>
        <v>0</v>
      </c>
    </row>
    <row r="188" spans="1:31" x14ac:dyDescent="0.25">
      <c r="B188" t="s">
        <v>270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E188">
        <f t="shared" si="2"/>
        <v>0</v>
      </c>
    </row>
    <row r="189" spans="1:31" x14ac:dyDescent="0.25">
      <c r="B189" t="s">
        <v>271</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E189">
        <f t="shared" si="2"/>
        <v>0</v>
      </c>
    </row>
    <row r="190" spans="1:31" x14ac:dyDescent="0.25">
      <c r="A190" t="s">
        <v>272</v>
      </c>
      <c r="B190" t="s">
        <v>273</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E190">
        <f t="shared" si="2"/>
        <v>0</v>
      </c>
    </row>
    <row r="191" spans="1:31" x14ac:dyDescent="0.25">
      <c r="B191" t="s">
        <v>274</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E191">
        <f t="shared" si="2"/>
        <v>0</v>
      </c>
    </row>
    <row r="192" spans="1:31" x14ac:dyDescent="0.25">
      <c r="A192" t="s">
        <v>275</v>
      </c>
      <c r="B192" s="14" t="s">
        <v>993</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E192">
        <f t="shared" si="2"/>
        <v>0</v>
      </c>
    </row>
    <row r="193" spans="1:31" x14ac:dyDescent="0.25">
      <c r="A193" t="s">
        <v>277</v>
      </c>
      <c r="B193" t="s">
        <v>278</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E193">
        <f t="shared" si="2"/>
        <v>0</v>
      </c>
    </row>
    <row r="194" spans="1:31" x14ac:dyDescent="0.25">
      <c r="A194" t="s">
        <v>279</v>
      </c>
      <c r="B194" t="s">
        <v>280</v>
      </c>
      <c r="C194">
        <v>0</v>
      </c>
      <c r="D194">
        <v>0</v>
      </c>
      <c r="E194">
        <v>10.057</v>
      </c>
      <c r="F194">
        <v>0</v>
      </c>
      <c r="G194">
        <v>0</v>
      </c>
      <c r="H194">
        <v>0</v>
      </c>
      <c r="I194">
        <v>0</v>
      </c>
      <c r="J194">
        <v>35.917900000000003</v>
      </c>
      <c r="K194">
        <v>1.93957</v>
      </c>
      <c r="L194">
        <v>0</v>
      </c>
      <c r="M194">
        <v>0</v>
      </c>
      <c r="N194">
        <v>14.8</v>
      </c>
      <c r="O194">
        <v>0</v>
      </c>
      <c r="P194">
        <v>18.677299999999999</v>
      </c>
      <c r="Q194">
        <v>0</v>
      </c>
      <c r="R194">
        <v>0</v>
      </c>
      <c r="S194">
        <v>0</v>
      </c>
      <c r="T194">
        <v>0</v>
      </c>
      <c r="U194">
        <v>0</v>
      </c>
      <c r="V194">
        <v>0</v>
      </c>
      <c r="W194">
        <v>0</v>
      </c>
      <c r="X194">
        <v>0</v>
      </c>
      <c r="Y194">
        <v>0</v>
      </c>
      <c r="Z194">
        <v>0</v>
      </c>
      <c r="AE194">
        <f t="shared" si="2"/>
        <v>81.391770000000008</v>
      </c>
    </row>
    <row r="195" spans="1:31" x14ac:dyDescent="0.25">
      <c r="B195" t="s">
        <v>281</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E195">
        <f t="shared" ref="AE195:AE258" si="3">SUM(C195:Z195)</f>
        <v>0</v>
      </c>
    </row>
    <row r="196" spans="1:31" x14ac:dyDescent="0.25">
      <c r="B196" t="s">
        <v>282</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E196">
        <f t="shared" si="3"/>
        <v>0</v>
      </c>
    </row>
    <row r="197" spans="1:31" x14ac:dyDescent="0.25">
      <c r="A197" t="s">
        <v>283</v>
      </c>
      <c r="B197" t="s">
        <v>284</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E197">
        <f t="shared" si="3"/>
        <v>0</v>
      </c>
    </row>
    <row r="198" spans="1:31" x14ac:dyDescent="0.25">
      <c r="A198" t="s">
        <v>285</v>
      </c>
      <c r="B198" t="s">
        <v>286</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E198">
        <f t="shared" si="3"/>
        <v>0</v>
      </c>
    </row>
    <row r="199" spans="1:31" x14ac:dyDescent="0.25">
      <c r="A199" t="s">
        <v>287</v>
      </c>
      <c r="B199" t="s">
        <v>288</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E199">
        <f t="shared" si="3"/>
        <v>0</v>
      </c>
    </row>
    <row r="200" spans="1:31" x14ac:dyDescent="0.25">
      <c r="A200" t="s">
        <v>289</v>
      </c>
      <c r="B200" t="s">
        <v>290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E200">
        <f t="shared" si="3"/>
        <v>0</v>
      </c>
    </row>
    <row r="201" spans="1:31" x14ac:dyDescent="0.25">
      <c r="A201" t="s">
        <v>291</v>
      </c>
      <c r="B201" t="s">
        <v>292</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E201">
        <f t="shared" si="3"/>
        <v>0</v>
      </c>
    </row>
    <row r="202" spans="1:31" x14ac:dyDescent="0.25">
      <c r="B202" t="s">
        <v>293</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E202">
        <f t="shared" si="3"/>
        <v>0</v>
      </c>
    </row>
    <row r="203" spans="1:31" x14ac:dyDescent="0.25">
      <c r="B203" t="s">
        <v>294</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E203">
        <f t="shared" si="3"/>
        <v>0</v>
      </c>
    </row>
    <row r="204" spans="1:31" x14ac:dyDescent="0.25">
      <c r="B204" t="s">
        <v>295</v>
      </c>
      <c r="C204">
        <v>103.646</v>
      </c>
      <c r="D204">
        <v>0</v>
      </c>
      <c r="E204">
        <v>8.2147799999999993</v>
      </c>
      <c r="F204">
        <v>0</v>
      </c>
      <c r="G204">
        <v>1.4114100000000001</v>
      </c>
      <c r="H204">
        <v>0</v>
      </c>
      <c r="I204">
        <v>0</v>
      </c>
      <c r="J204">
        <v>24.512699999999999</v>
      </c>
      <c r="K204">
        <v>46.880600000000001</v>
      </c>
      <c r="L204">
        <v>0</v>
      </c>
      <c r="M204">
        <v>19.822800000000001</v>
      </c>
      <c r="N204">
        <v>0</v>
      </c>
      <c r="O204">
        <v>23.8749</v>
      </c>
      <c r="P204">
        <v>5.1975600000000002</v>
      </c>
      <c r="Q204">
        <v>257.06200000000001</v>
      </c>
      <c r="R204">
        <v>10.6427</v>
      </c>
      <c r="S204">
        <v>5.1144499999999997</v>
      </c>
      <c r="T204">
        <v>0</v>
      </c>
      <c r="U204">
        <v>0</v>
      </c>
      <c r="V204">
        <v>0</v>
      </c>
      <c r="W204">
        <v>0.92269900000000005</v>
      </c>
      <c r="X204">
        <v>0</v>
      </c>
      <c r="Y204">
        <v>0</v>
      </c>
      <c r="Z204">
        <v>5.5767600000000002</v>
      </c>
      <c r="AE204">
        <f t="shared" si="3"/>
        <v>512.87935900000002</v>
      </c>
    </row>
    <row r="205" spans="1:31" x14ac:dyDescent="0.25">
      <c r="B205" t="s">
        <v>296</v>
      </c>
      <c r="C205">
        <v>2.8923999999999998E-2</v>
      </c>
      <c r="D205">
        <v>0</v>
      </c>
      <c r="E205">
        <v>5.3161199999999997E-3</v>
      </c>
      <c r="F205">
        <v>0</v>
      </c>
      <c r="G205">
        <v>8.6990199999999998E-4</v>
      </c>
      <c r="H205">
        <v>0</v>
      </c>
      <c r="I205">
        <v>0</v>
      </c>
      <c r="J205">
        <v>1.5840400000000001E-2</v>
      </c>
      <c r="K205">
        <v>4.3358900000000002E-3</v>
      </c>
      <c r="L205">
        <v>0</v>
      </c>
      <c r="M205">
        <v>1.2216299999999999E-2</v>
      </c>
      <c r="N205">
        <v>0</v>
      </c>
      <c r="O205">
        <v>1.54444E-2</v>
      </c>
      <c r="P205">
        <v>1.5858400000000002E-2</v>
      </c>
      <c r="Q205">
        <v>1.6009499999999999E-2</v>
      </c>
      <c r="R205">
        <v>2.74151E-3</v>
      </c>
      <c r="S205">
        <v>2.5062800000000001E-3</v>
      </c>
      <c r="T205">
        <v>0</v>
      </c>
      <c r="U205">
        <v>0</v>
      </c>
      <c r="V205">
        <v>0</v>
      </c>
      <c r="W205">
        <v>6.0487500000000005E-4</v>
      </c>
      <c r="X205">
        <v>0</v>
      </c>
      <c r="Y205">
        <v>0</v>
      </c>
      <c r="Z205">
        <v>3.6060799999999998E-3</v>
      </c>
      <c r="AE205">
        <f t="shared" si="3"/>
        <v>0.12427365699999998</v>
      </c>
    </row>
    <row r="206" spans="1:31" x14ac:dyDescent="0.25">
      <c r="A206" t="s">
        <v>297</v>
      </c>
      <c r="B206" t="s">
        <v>298</v>
      </c>
      <c r="C206">
        <v>0</v>
      </c>
      <c r="D206">
        <v>0</v>
      </c>
      <c r="E206">
        <v>74.888599999999997</v>
      </c>
      <c r="F206">
        <v>0</v>
      </c>
      <c r="G206">
        <v>0.25970399999999999</v>
      </c>
      <c r="H206">
        <v>0</v>
      </c>
      <c r="I206">
        <v>0</v>
      </c>
      <c r="J206">
        <v>60.6297</v>
      </c>
      <c r="K206">
        <v>7.9588599999999996</v>
      </c>
      <c r="L206">
        <v>0</v>
      </c>
      <c r="M206">
        <v>33.7072</v>
      </c>
      <c r="N206">
        <v>111.148</v>
      </c>
      <c r="O206">
        <v>0</v>
      </c>
      <c r="P206">
        <v>9.7212300000000003</v>
      </c>
      <c r="Q206">
        <v>0</v>
      </c>
      <c r="R206">
        <v>0</v>
      </c>
      <c r="S206">
        <v>0</v>
      </c>
      <c r="T206">
        <v>24.989599999999999</v>
      </c>
      <c r="U206">
        <v>0</v>
      </c>
      <c r="V206">
        <v>0</v>
      </c>
      <c r="W206">
        <v>0</v>
      </c>
      <c r="X206">
        <v>0</v>
      </c>
      <c r="Y206">
        <v>0</v>
      </c>
      <c r="Z206">
        <v>0</v>
      </c>
      <c r="AE206">
        <f t="shared" si="3"/>
        <v>323.30289399999998</v>
      </c>
    </row>
    <row r="207" spans="1:31" x14ac:dyDescent="0.25">
      <c r="B207" t="s">
        <v>299</v>
      </c>
      <c r="C207">
        <v>0</v>
      </c>
      <c r="D207">
        <v>0</v>
      </c>
      <c r="E207">
        <v>0.78164100000000003</v>
      </c>
      <c r="F207">
        <v>0</v>
      </c>
      <c r="G207">
        <v>0</v>
      </c>
      <c r="H207">
        <v>0</v>
      </c>
      <c r="I207">
        <v>0</v>
      </c>
      <c r="J207">
        <v>7.0484299999999998</v>
      </c>
      <c r="K207">
        <v>0.77390199999999998</v>
      </c>
      <c r="L207">
        <v>0</v>
      </c>
      <c r="M207">
        <v>0</v>
      </c>
      <c r="N207">
        <v>4.28</v>
      </c>
      <c r="O207">
        <v>0</v>
      </c>
      <c r="P207">
        <v>0</v>
      </c>
      <c r="Q207">
        <v>0</v>
      </c>
      <c r="R207">
        <v>0</v>
      </c>
      <c r="S207">
        <v>0</v>
      </c>
      <c r="T207">
        <v>0</v>
      </c>
      <c r="U207">
        <v>0</v>
      </c>
      <c r="V207">
        <v>0</v>
      </c>
      <c r="W207">
        <v>0</v>
      </c>
      <c r="X207">
        <v>0</v>
      </c>
      <c r="Y207">
        <v>0</v>
      </c>
      <c r="Z207">
        <v>0</v>
      </c>
      <c r="AE207">
        <f t="shared" si="3"/>
        <v>12.883973000000001</v>
      </c>
    </row>
    <row r="208" spans="1:31" x14ac:dyDescent="0.25">
      <c r="A208" t="s">
        <v>300</v>
      </c>
      <c r="B208" t="s">
        <v>301</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E208">
        <f t="shared" si="3"/>
        <v>0</v>
      </c>
    </row>
    <row r="209" spans="1:31" x14ac:dyDescent="0.25">
      <c r="A209" t="s">
        <v>302</v>
      </c>
      <c r="B209" t="s">
        <v>303</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E209">
        <f t="shared" si="3"/>
        <v>0</v>
      </c>
    </row>
    <row r="210" spans="1:31" x14ac:dyDescent="0.25">
      <c r="B210" t="s">
        <v>304</v>
      </c>
      <c r="C210">
        <v>0</v>
      </c>
      <c r="D210">
        <v>0</v>
      </c>
      <c r="E210">
        <v>3.5161899999999999</v>
      </c>
      <c r="F210">
        <v>0</v>
      </c>
      <c r="G210">
        <v>0</v>
      </c>
      <c r="H210">
        <v>0</v>
      </c>
      <c r="I210">
        <v>0</v>
      </c>
      <c r="J210">
        <v>51.528599999999997</v>
      </c>
      <c r="K210">
        <v>0.97313400000000005</v>
      </c>
      <c r="L210">
        <v>0</v>
      </c>
      <c r="M210">
        <v>0</v>
      </c>
      <c r="N210">
        <v>20.745000000000001</v>
      </c>
      <c r="O210">
        <v>0</v>
      </c>
      <c r="P210">
        <v>27.323899999999998</v>
      </c>
      <c r="Q210">
        <v>0</v>
      </c>
      <c r="R210">
        <v>0</v>
      </c>
      <c r="S210">
        <v>0</v>
      </c>
      <c r="T210">
        <v>0</v>
      </c>
      <c r="U210">
        <v>0</v>
      </c>
      <c r="V210">
        <v>0</v>
      </c>
      <c r="W210">
        <v>0</v>
      </c>
      <c r="X210">
        <v>0</v>
      </c>
      <c r="Y210">
        <v>0</v>
      </c>
      <c r="Z210">
        <v>0</v>
      </c>
      <c r="AE210">
        <f t="shared" si="3"/>
        <v>104.08682399999999</v>
      </c>
    </row>
    <row r="211" spans="1:31" x14ac:dyDescent="0.25">
      <c r="B211" t="s">
        <v>305</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E211">
        <f t="shared" si="3"/>
        <v>0</v>
      </c>
    </row>
    <row r="212" spans="1:31" x14ac:dyDescent="0.25">
      <c r="A212" t="s">
        <v>306</v>
      </c>
      <c r="B212" t="s">
        <v>307</v>
      </c>
      <c r="C212">
        <v>0</v>
      </c>
      <c r="D212">
        <v>0</v>
      </c>
      <c r="E212">
        <v>2.29704</v>
      </c>
      <c r="F212">
        <v>0</v>
      </c>
      <c r="G212">
        <v>1.12087</v>
      </c>
      <c r="H212">
        <v>0</v>
      </c>
      <c r="I212">
        <v>0</v>
      </c>
      <c r="J212">
        <v>50.5182</v>
      </c>
      <c r="K212">
        <v>3.3180100000000001</v>
      </c>
      <c r="L212">
        <v>0</v>
      </c>
      <c r="M212">
        <v>0</v>
      </c>
      <c r="N212">
        <v>0</v>
      </c>
      <c r="O212">
        <v>79.509</v>
      </c>
      <c r="P212">
        <v>10.573</v>
      </c>
      <c r="Q212">
        <v>0</v>
      </c>
      <c r="R212">
        <v>0</v>
      </c>
      <c r="S212">
        <v>0</v>
      </c>
      <c r="T212">
        <v>0</v>
      </c>
      <c r="U212">
        <v>0</v>
      </c>
      <c r="V212">
        <v>0</v>
      </c>
      <c r="W212">
        <v>0</v>
      </c>
      <c r="X212">
        <v>0</v>
      </c>
      <c r="Y212">
        <v>0</v>
      </c>
      <c r="Z212">
        <v>0</v>
      </c>
      <c r="AE212">
        <f t="shared" si="3"/>
        <v>147.33612000000002</v>
      </c>
    </row>
    <row r="213" spans="1:31" x14ac:dyDescent="0.25">
      <c r="A213" t="s">
        <v>308</v>
      </c>
      <c r="B213" t="s">
        <v>309</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E213">
        <f t="shared" si="3"/>
        <v>0</v>
      </c>
    </row>
    <row r="214" spans="1:31" x14ac:dyDescent="0.25">
      <c r="B214" t="s">
        <v>310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E214">
        <f t="shared" si="3"/>
        <v>0</v>
      </c>
    </row>
    <row r="215" spans="1:31" x14ac:dyDescent="0.25">
      <c r="B215" t="s">
        <v>311</v>
      </c>
      <c r="C215">
        <v>0</v>
      </c>
      <c r="D215">
        <v>0</v>
      </c>
      <c r="E215">
        <v>0</v>
      </c>
      <c r="F215">
        <v>0</v>
      </c>
      <c r="G215">
        <v>0</v>
      </c>
      <c r="H215">
        <v>0</v>
      </c>
      <c r="I215">
        <v>0</v>
      </c>
      <c r="J215">
        <v>80.499899999999997</v>
      </c>
      <c r="K215">
        <v>3.1986300000000001</v>
      </c>
      <c r="L215">
        <v>0</v>
      </c>
      <c r="M215">
        <v>0</v>
      </c>
      <c r="N215">
        <v>18.57</v>
      </c>
      <c r="O215">
        <v>0</v>
      </c>
      <c r="P215">
        <v>0</v>
      </c>
      <c r="Q215">
        <v>0</v>
      </c>
      <c r="R215">
        <v>0</v>
      </c>
      <c r="S215">
        <v>0</v>
      </c>
      <c r="T215">
        <v>0</v>
      </c>
      <c r="U215">
        <v>0</v>
      </c>
      <c r="V215">
        <v>0</v>
      </c>
      <c r="W215">
        <v>0</v>
      </c>
      <c r="X215">
        <v>0</v>
      </c>
      <c r="Y215">
        <v>0</v>
      </c>
      <c r="Z215">
        <v>0</v>
      </c>
      <c r="AE215">
        <f t="shared" si="3"/>
        <v>102.26853</v>
      </c>
    </row>
    <row r="216" spans="1:31" x14ac:dyDescent="0.25">
      <c r="A216" t="s">
        <v>312</v>
      </c>
      <c r="B216" t="s">
        <v>313</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E216">
        <f t="shared" si="3"/>
        <v>0</v>
      </c>
    </row>
    <row r="217" spans="1:31" x14ac:dyDescent="0.25">
      <c r="A217" t="s">
        <v>314</v>
      </c>
      <c r="B217" t="s">
        <v>315</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E217">
        <f t="shared" si="3"/>
        <v>0</v>
      </c>
    </row>
    <row r="218" spans="1:31" x14ac:dyDescent="0.25">
      <c r="A218" t="s">
        <v>316</v>
      </c>
      <c r="B218" t="s">
        <v>317</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E218">
        <f t="shared" si="3"/>
        <v>0</v>
      </c>
    </row>
    <row r="219" spans="1:31" x14ac:dyDescent="0.25">
      <c r="A219" t="s">
        <v>318</v>
      </c>
      <c r="B219" t="s">
        <v>319</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E219">
        <f t="shared" si="3"/>
        <v>0</v>
      </c>
    </row>
    <row r="220" spans="1:31" x14ac:dyDescent="0.25">
      <c r="A220" t="s">
        <v>320</v>
      </c>
      <c r="B220" t="s">
        <v>321</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E220">
        <f t="shared" si="3"/>
        <v>0</v>
      </c>
    </row>
    <row r="221" spans="1:31" x14ac:dyDescent="0.25">
      <c r="A221" t="s">
        <v>322</v>
      </c>
      <c r="B221" t="s">
        <v>323</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E221">
        <f t="shared" si="3"/>
        <v>0</v>
      </c>
    </row>
    <row r="222" spans="1:31" x14ac:dyDescent="0.25">
      <c r="B222" t="s">
        <v>324</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E222">
        <f t="shared" si="3"/>
        <v>0</v>
      </c>
    </row>
    <row r="223" spans="1:31" x14ac:dyDescent="0.25">
      <c r="B223" t="s">
        <v>325</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E223">
        <f t="shared" si="3"/>
        <v>0</v>
      </c>
    </row>
    <row r="224" spans="1:31" x14ac:dyDescent="0.25">
      <c r="B224" t="s">
        <v>326</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E224">
        <f t="shared" si="3"/>
        <v>0</v>
      </c>
    </row>
    <row r="225" spans="1:31" x14ac:dyDescent="0.25">
      <c r="A225" t="s">
        <v>327</v>
      </c>
      <c r="B225" s="11" t="s">
        <v>992</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E225">
        <f t="shared" si="3"/>
        <v>0</v>
      </c>
    </row>
    <row r="226" spans="1:31" x14ac:dyDescent="0.25">
      <c r="A226" t="s">
        <v>329</v>
      </c>
      <c r="B226" t="s">
        <v>330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E226">
        <f t="shared" si="3"/>
        <v>0</v>
      </c>
    </row>
    <row r="227" spans="1:31" x14ac:dyDescent="0.25">
      <c r="A227" t="s">
        <v>331</v>
      </c>
      <c r="B227" t="s">
        <v>332</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E227">
        <f t="shared" si="3"/>
        <v>0</v>
      </c>
    </row>
    <row r="228" spans="1:31" x14ac:dyDescent="0.25">
      <c r="B228" t="s">
        <v>333</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E228">
        <f t="shared" si="3"/>
        <v>0</v>
      </c>
    </row>
    <row r="229" spans="1:31" x14ac:dyDescent="0.25">
      <c r="B229" t="s">
        <v>334</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E229">
        <f t="shared" si="3"/>
        <v>0</v>
      </c>
    </row>
    <row r="230" spans="1:31" x14ac:dyDescent="0.25">
      <c r="B230" t="s">
        <v>335</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E230">
        <f t="shared" si="3"/>
        <v>0</v>
      </c>
    </row>
    <row r="231" spans="1:31" x14ac:dyDescent="0.25">
      <c r="B231" t="s">
        <v>336</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E231">
        <f t="shared" si="3"/>
        <v>0</v>
      </c>
    </row>
    <row r="232" spans="1:31" x14ac:dyDescent="0.25">
      <c r="B232" t="s">
        <v>337</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E232">
        <f t="shared" si="3"/>
        <v>0</v>
      </c>
    </row>
    <row r="233" spans="1:31" x14ac:dyDescent="0.25">
      <c r="B233" t="s">
        <v>338</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E233">
        <f t="shared" si="3"/>
        <v>0</v>
      </c>
    </row>
    <row r="234" spans="1:31" x14ac:dyDescent="0.25">
      <c r="B234" t="s">
        <v>339</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E234">
        <f t="shared" si="3"/>
        <v>0</v>
      </c>
    </row>
    <row r="235" spans="1:31" x14ac:dyDescent="0.25">
      <c r="B235" t="s">
        <v>340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E235">
        <f t="shared" si="3"/>
        <v>0</v>
      </c>
    </row>
    <row r="236" spans="1:31" x14ac:dyDescent="0.25">
      <c r="B236" t="s">
        <v>341</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E236">
        <f t="shared" si="3"/>
        <v>0</v>
      </c>
    </row>
    <row r="237" spans="1:31" x14ac:dyDescent="0.25">
      <c r="B237" t="s">
        <v>342</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E237">
        <f t="shared" si="3"/>
        <v>0</v>
      </c>
    </row>
    <row r="238" spans="1:31" x14ac:dyDescent="0.25">
      <c r="B238" t="s">
        <v>343</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E238">
        <f t="shared" si="3"/>
        <v>0</v>
      </c>
    </row>
    <row r="239" spans="1:31" x14ac:dyDescent="0.25">
      <c r="B239" t="s">
        <v>344</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E239">
        <f t="shared" si="3"/>
        <v>0</v>
      </c>
    </row>
    <row r="240" spans="1:31" x14ac:dyDescent="0.25">
      <c r="B240" t="s">
        <v>345</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E240">
        <f t="shared" si="3"/>
        <v>0</v>
      </c>
    </row>
    <row r="241" spans="1:31" x14ac:dyDescent="0.25">
      <c r="A241" t="s">
        <v>346</v>
      </c>
      <c r="B241" t="s">
        <v>347</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E241">
        <f t="shared" si="3"/>
        <v>0</v>
      </c>
    </row>
    <row r="242" spans="1:31" x14ac:dyDescent="0.25">
      <c r="B242" t="s">
        <v>348</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E242">
        <f t="shared" si="3"/>
        <v>0</v>
      </c>
    </row>
    <row r="243" spans="1:31" x14ac:dyDescent="0.25">
      <c r="A243" t="s">
        <v>349</v>
      </c>
      <c r="B243" t="s">
        <v>350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E243">
        <f t="shared" si="3"/>
        <v>0</v>
      </c>
    </row>
    <row r="244" spans="1:31" x14ac:dyDescent="0.25">
      <c r="A244" t="s">
        <v>351</v>
      </c>
      <c r="B244" t="s">
        <v>352</v>
      </c>
      <c r="C244">
        <v>0</v>
      </c>
      <c r="D244">
        <v>0</v>
      </c>
      <c r="E244">
        <v>2.4962800000000001</v>
      </c>
      <c r="F244">
        <v>8.00979E-2</v>
      </c>
      <c r="G244">
        <v>0</v>
      </c>
      <c r="H244">
        <v>0</v>
      </c>
      <c r="I244">
        <v>0</v>
      </c>
      <c r="J244">
        <v>44.933</v>
      </c>
      <c r="K244">
        <v>2.5993200000000001</v>
      </c>
      <c r="L244">
        <v>0</v>
      </c>
      <c r="M244">
        <v>0</v>
      </c>
      <c r="N244">
        <v>0</v>
      </c>
      <c r="O244">
        <v>6.3239099999999997</v>
      </c>
      <c r="P244">
        <v>21.412500000000001</v>
      </c>
      <c r="Q244">
        <v>0</v>
      </c>
      <c r="R244">
        <v>0</v>
      </c>
      <c r="S244">
        <v>0</v>
      </c>
      <c r="T244">
        <v>0</v>
      </c>
      <c r="U244">
        <v>0</v>
      </c>
      <c r="V244">
        <v>0</v>
      </c>
      <c r="W244">
        <v>0</v>
      </c>
      <c r="X244">
        <v>0</v>
      </c>
      <c r="Y244">
        <v>0</v>
      </c>
      <c r="Z244">
        <v>0</v>
      </c>
      <c r="AE244">
        <f t="shared" si="3"/>
        <v>77.845107899999988</v>
      </c>
    </row>
    <row r="245" spans="1:31" x14ac:dyDescent="0.25">
      <c r="A245" t="s">
        <v>353</v>
      </c>
      <c r="B245" t="s">
        <v>354</v>
      </c>
      <c r="C245">
        <v>0</v>
      </c>
      <c r="D245">
        <v>0</v>
      </c>
      <c r="E245">
        <v>2.3456000000000001</v>
      </c>
      <c r="F245">
        <v>0</v>
      </c>
      <c r="G245">
        <v>0</v>
      </c>
      <c r="H245">
        <v>0</v>
      </c>
      <c r="I245">
        <v>0</v>
      </c>
      <c r="J245">
        <v>15.132899999999999</v>
      </c>
      <c r="K245">
        <v>1.7704800000000001</v>
      </c>
      <c r="L245">
        <v>0</v>
      </c>
      <c r="M245">
        <v>10.214700000000001</v>
      </c>
      <c r="N245">
        <v>0</v>
      </c>
      <c r="O245">
        <v>36.243299999999998</v>
      </c>
      <c r="P245">
        <v>0</v>
      </c>
      <c r="Q245">
        <v>0</v>
      </c>
      <c r="R245">
        <v>0</v>
      </c>
      <c r="S245">
        <v>55.89</v>
      </c>
      <c r="T245">
        <v>1.81595</v>
      </c>
      <c r="U245">
        <v>0</v>
      </c>
      <c r="V245">
        <v>0</v>
      </c>
      <c r="W245">
        <v>0</v>
      </c>
      <c r="X245">
        <v>0</v>
      </c>
      <c r="Y245">
        <v>1.0592999999999999</v>
      </c>
      <c r="Z245">
        <v>0</v>
      </c>
      <c r="AE245">
        <f t="shared" si="3"/>
        <v>124.47223</v>
      </c>
    </row>
    <row r="246" spans="1:31" x14ac:dyDescent="0.25">
      <c r="A246" t="s">
        <v>355</v>
      </c>
      <c r="B246" t="s">
        <v>356</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E246">
        <f t="shared" si="3"/>
        <v>0</v>
      </c>
    </row>
    <row r="247" spans="1:31" x14ac:dyDescent="0.25">
      <c r="A247" t="s">
        <v>357</v>
      </c>
      <c r="B247" t="s">
        <v>358</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E247">
        <f t="shared" si="3"/>
        <v>0</v>
      </c>
    </row>
    <row r="248" spans="1:31" x14ac:dyDescent="0.25">
      <c r="B248" t="s">
        <v>359</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E248">
        <f t="shared" si="3"/>
        <v>0</v>
      </c>
    </row>
    <row r="249" spans="1:31" x14ac:dyDescent="0.25">
      <c r="B249" t="s">
        <v>360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E249">
        <f t="shared" si="3"/>
        <v>0</v>
      </c>
    </row>
    <row r="250" spans="1:31" x14ac:dyDescent="0.25">
      <c r="B250" t="s">
        <v>361</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E250">
        <f t="shared" si="3"/>
        <v>0</v>
      </c>
    </row>
    <row r="251" spans="1:31" x14ac:dyDescent="0.25">
      <c r="B251" t="s">
        <v>362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E251">
        <f t="shared" si="3"/>
        <v>0</v>
      </c>
    </row>
    <row r="252" spans="1:31" x14ac:dyDescent="0.25">
      <c r="B252" t="s">
        <v>363</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E252">
        <f t="shared" si="3"/>
        <v>0</v>
      </c>
    </row>
    <row r="253" spans="1:31" x14ac:dyDescent="0.25">
      <c r="B253" t="s">
        <v>364</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E253">
        <f t="shared" si="3"/>
        <v>0</v>
      </c>
    </row>
    <row r="254" spans="1:31" x14ac:dyDescent="0.25">
      <c r="B254" t="s">
        <v>365</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E254">
        <f t="shared" si="3"/>
        <v>0</v>
      </c>
    </row>
    <row r="255" spans="1:31" x14ac:dyDescent="0.25">
      <c r="B255" t="s">
        <v>366</v>
      </c>
      <c r="C255">
        <v>0</v>
      </c>
      <c r="D255">
        <v>0</v>
      </c>
      <c r="E255">
        <v>11.090400000000001</v>
      </c>
      <c r="F255">
        <v>0</v>
      </c>
      <c r="G255">
        <v>9.4455700000000004E-2</v>
      </c>
      <c r="H255">
        <v>0</v>
      </c>
      <c r="I255">
        <v>0</v>
      </c>
      <c r="J255">
        <v>29.909300000000002</v>
      </c>
      <c r="K255">
        <v>2.8673700000000002</v>
      </c>
      <c r="L255">
        <v>0</v>
      </c>
      <c r="M255">
        <v>0</v>
      </c>
      <c r="N255">
        <v>0</v>
      </c>
      <c r="O255">
        <v>11.2203</v>
      </c>
      <c r="P255">
        <v>6.4964399999999998</v>
      </c>
      <c r="Q255">
        <v>0</v>
      </c>
      <c r="R255">
        <v>0</v>
      </c>
      <c r="S255">
        <v>20.809899999999999</v>
      </c>
      <c r="T255">
        <v>0</v>
      </c>
      <c r="U255">
        <v>7.1400400000000003E-2</v>
      </c>
      <c r="V255">
        <v>0</v>
      </c>
      <c r="W255">
        <v>0</v>
      </c>
      <c r="X255">
        <v>0</v>
      </c>
      <c r="Y255">
        <v>0</v>
      </c>
      <c r="Z255">
        <v>0</v>
      </c>
      <c r="AE255">
        <f t="shared" si="3"/>
        <v>82.559566099999998</v>
      </c>
    </row>
    <row r="256" spans="1:31" x14ac:dyDescent="0.25">
      <c r="B256" t="s">
        <v>367</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E256">
        <f t="shared" si="3"/>
        <v>0</v>
      </c>
    </row>
    <row r="257" spans="1:31" x14ac:dyDescent="0.25">
      <c r="B257" t="s">
        <v>368</v>
      </c>
      <c r="C257">
        <v>0</v>
      </c>
      <c r="D257">
        <v>0</v>
      </c>
      <c r="E257">
        <v>37.9086</v>
      </c>
      <c r="F257">
        <v>0</v>
      </c>
      <c r="G257">
        <v>0.35250799999999999</v>
      </c>
      <c r="H257">
        <v>0</v>
      </c>
      <c r="I257">
        <v>0</v>
      </c>
      <c r="J257">
        <v>0</v>
      </c>
      <c r="K257">
        <v>1.9678899999999999</v>
      </c>
      <c r="L257">
        <v>0</v>
      </c>
      <c r="M257">
        <v>0</v>
      </c>
      <c r="N257">
        <v>0</v>
      </c>
      <c r="O257">
        <v>20.412400000000002</v>
      </c>
      <c r="P257">
        <v>0</v>
      </c>
      <c r="Q257">
        <v>0</v>
      </c>
      <c r="R257">
        <v>0</v>
      </c>
      <c r="S257">
        <v>0</v>
      </c>
      <c r="T257">
        <v>0</v>
      </c>
      <c r="U257">
        <v>2.8437899999999998</v>
      </c>
      <c r="V257">
        <v>0</v>
      </c>
      <c r="W257">
        <v>0</v>
      </c>
      <c r="X257">
        <v>0</v>
      </c>
      <c r="Y257">
        <v>0</v>
      </c>
      <c r="Z257">
        <v>0</v>
      </c>
      <c r="AE257">
        <f t="shared" si="3"/>
        <v>63.485187999999994</v>
      </c>
    </row>
    <row r="258" spans="1:31" x14ac:dyDescent="0.25">
      <c r="B258" t="s">
        <v>369</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E258">
        <f t="shared" si="3"/>
        <v>0</v>
      </c>
    </row>
    <row r="259" spans="1:31" x14ac:dyDescent="0.25">
      <c r="B259" t="s">
        <v>370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E259">
        <f t="shared" ref="AE259:AE322" si="4">SUM(C259:Z259)</f>
        <v>0</v>
      </c>
    </row>
    <row r="260" spans="1:31" x14ac:dyDescent="0.25">
      <c r="B260" t="s">
        <v>371</v>
      </c>
      <c r="C260">
        <v>0</v>
      </c>
      <c r="D260">
        <v>0</v>
      </c>
      <c r="E260">
        <v>48.3</v>
      </c>
      <c r="F260">
        <v>0</v>
      </c>
      <c r="G260">
        <v>0</v>
      </c>
      <c r="H260">
        <v>0.248365</v>
      </c>
      <c r="I260">
        <v>0</v>
      </c>
      <c r="J260">
        <v>36.974499999999999</v>
      </c>
      <c r="K260">
        <v>8.5028199999999998</v>
      </c>
      <c r="L260">
        <v>0</v>
      </c>
      <c r="M260">
        <v>0</v>
      </c>
      <c r="N260">
        <v>0</v>
      </c>
      <c r="O260">
        <v>30.231999999999999</v>
      </c>
      <c r="P260">
        <v>10.6416</v>
      </c>
      <c r="Q260">
        <v>0</v>
      </c>
      <c r="R260">
        <v>0</v>
      </c>
      <c r="S260">
        <v>48.157600000000002</v>
      </c>
      <c r="T260">
        <v>0</v>
      </c>
      <c r="U260">
        <v>0</v>
      </c>
      <c r="V260">
        <v>2.0587</v>
      </c>
      <c r="W260">
        <v>0</v>
      </c>
      <c r="X260">
        <v>0</v>
      </c>
      <c r="Y260">
        <v>0</v>
      </c>
      <c r="Z260">
        <v>50.971499999999999</v>
      </c>
      <c r="AE260">
        <f t="shared" si="4"/>
        <v>236.08708499999997</v>
      </c>
    </row>
    <row r="261" spans="1:31" x14ac:dyDescent="0.25">
      <c r="B261" t="s">
        <v>372</v>
      </c>
      <c r="C261">
        <v>0</v>
      </c>
      <c r="D261">
        <v>0</v>
      </c>
      <c r="E261">
        <v>0</v>
      </c>
      <c r="F261">
        <v>0</v>
      </c>
      <c r="G261">
        <v>0.91500000000000004</v>
      </c>
      <c r="H261">
        <v>0</v>
      </c>
      <c r="I261">
        <v>0</v>
      </c>
      <c r="J261">
        <v>0</v>
      </c>
      <c r="K261">
        <v>1.1950000000000001</v>
      </c>
      <c r="L261">
        <v>0</v>
      </c>
      <c r="M261">
        <v>0</v>
      </c>
      <c r="N261">
        <v>0</v>
      </c>
      <c r="O261">
        <v>7.7160000000000002</v>
      </c>
      <c r="P261">
        <v>3.3069999999999999</v>
      </c>
      <c r="Q261">
        <v>0</v>
      </c>
      <c r="R261">
        <v>0</v>
      </c>
      <c r="S261">
        <v>0</v>
      </c>
      <c r="T261">
        <v>0</v>
      </c>
      <c r="U261">
        <v>0</v>
      </c>
      <c r="V261">
        <v>0</v>
      </c>
      <c r="W261">
        <v>0</v>
      </c>
      <c r="X261">
        <v>0</v>
      </c>
      <c r="Y261">
        <v>0</v>
      </c>
      <c r="Z261">
        <v>0</v>
      </c>
      <c r="AE261">
        <f t="shared" si="4"/>
        <v>13.133000000000001</v>
      </c>
    </row>
    <row r="262" spans="1:31" x14ac:dyDescent="0.25">
      <c r="B262" t="s">
        <v>373</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E262">
        <f t="shared" si="4"/>
        <v>0</v>
      </c>
    </row>
    <row r="263" spans="1:31" x14ac:dyDescent="0.25">
      <c r="B263" t="s">
        <v>374</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E263">
        <f t="shared" si="4"/>
        <v>0</v>
      </c>
    </row>
    <row r="264" spans="1:31" x14ac:dyDescent="0.25">
      <c r="B264" t="s">
        <v>375</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E264">
        <f t="shared" si="4"/>
        <v>0</v>
      </c>
    </row>
    <row r="265" spans="1:31" x14ac:dyDescent="0.25">
      <c r="A265" t="s">
        <v>376</v>
      </c>
      <c r="B265" t="s">
        <v>377</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E265">
        <f t="shared" si="4"/>
        <v>0</v>
      </c>
    </row>
    <row r="266" spans="1:31" x14ac:dyDescent="0.25">
      <c r="B266" t="s">
        <v>378</v>
      </c>
      <c r="C266">
        <v>144.62799999999999</v>
      </c>
      <c r="D266">
        <v>0</v>
      </c>
      <c r="E266">
        <v>0</v>
      </c>
      <c r="F266">
        <v>0</v>
      </c>
      <c r="G266">
        <v>1.13453</v>
      </c>
      <c r="H266">
        <v>0</v>
      </c>
      <c r="I266">
        <v>0</v>
      </c>
      <c r="J266">
        <v>0</v>
      </c>
      <c r="K266">
        <v>4.6338299999999997</v>
      </c>
      <c r="L266">
        <v>0</v>
      </c>
      <c r="M266">
        <v>0</v>
      </c>
      <c r="N266">
        <v>20.3</v>
      </c>
      <c r="O266">
        <v>0</v>
      </c>
      <c r="P266">
        <v>0</v>
      </c>
      <c r="Q266">
        <v>0</v>
      </c>
      <c r="R266">
        <v>0</v>
      </c>
      <c r="S266">
        <v>0</v>
      </c>
      <c r="T266">
        <v>0</v>
      </c>
      <c r="U266">
        <v>0</v>
      </c>
      <c r="V266">
        <v>0</v>
      </c>
      <c r="W266">
        <v>0</v>
      </c>
      <c r="X266">
        <v>0</v>
      </c>
      <c r="Y266">
        <v>0</v>
      </c>
      <c r="Z266">
        <v>0</v>
      </c>
      <c r="AE266">
        <f t="shared" si="4"/>
        <v>170.69636</v>
      </c>
    </row>
    <row r="267" spans="1:31" x14ac:dyDescent="0.25">
      <c r="B267" t="s">
        <v>379</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E267">
        <f t="shared" si="4"/>
        <v>0</v>
      </c>
    </row>
    <row r="268" spans="1:31" x14ac:dyDescent="0.25">
      <c r="B268" t="s">
        <v>380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E268">
        <f t="shared" si="4"/>
        <v>0</v>
      </c>
    </row>
    <row r="269" spans="1:31" x14ac:dyDescent="0.25">
      <c r="B269" t="s">
        <v>381</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E269">
        <f t="shared" si="4"/>
        <v>0</v>
      </c>
    </row>
    <row r="270" spans="1:31" x14ac:dyDescent="0.25">
      <c r="A270" t="s">
        <v>382</v>
      </c>
      <c r="B270" t="s">
        <v>383</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E270">
        <f t="shared" si="4"/>
        <v>0</v>
      </c>
    </row>
    <row r="271" spans="1:31" x14ac:dyDescent="0.25">
      <c r="B271" t="s">
        <v>384</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E271">
        <f t="shared" si="4"/>
        <v>0</v>
      </c>
    </row>
    <row r="272" spans="1:31" x14ac:dyDescent="0.25">
      <c r="A272" t="s">
        <v>385</v>
      </c>
      <c r="B272" t="s">
        <v>386</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E272">
        <f t="shared" si="4"/>
        <v>0</v>
      </c>
    </row>
    <row r="273" spans="1:31" x14ac:dyDescent="0.25">
      <c r="A273" t="s">
        <v>387</v>
      </c>
      <c r="B273" t="s">
        <v>388</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E273">
        <f t="shared" si="4"/>
        <v>0</v>
      </c>
    </row>
    <row r="274" spans="1:31" x14ac:dyDescent="0.25">
      <c r="A274" t="s">
        <v>389</v>
      </c>
      <c r="B274" t="s">
        <v>390</v>
      </c>
      <c r="C274">
        <v>0</v>
      </c>
      <c r="D274">
        <v>0</v>
      </c>
      <c r="E274">
        <v>0</v>
      </c>
      <c r="F274">
        <v>0</v>
      </c>
      <c r="G274">
        <v>0</v>
      </c>
      <c r="H274">
        <v>0</v>
      </c>
      <c r="I274">
        <v>0</v>
      </c>
      <c r="J274">
        <v>0</v>
      </c>
      <c r="K274">
        <v>0.13369900000000001</v>
      </c>
      <c r="L274">
        <v>0</v>
      </c>
      <c r="M274">
        <v>0</v>
      </c>
      <c r="N274">
        <v>0.59</v>
      </c>
      <c r="O274">
        <v>0</v>
      </c>
      <c r="P274">
        <v>3.5831400000000002</v>
      </c>
      <c r="Q274">
        <v>0</v>
      </c>
      <c r="R274">
        <v>0</v>
      </c>
      <c r="S274">
        <v>0</v>
      </c>
      <c r="T274">
        <v>0</v>
      </c>
      <c r="U274">
        <v>0</v>
      </c>
      <c r="V274">
        <v>0</v>
      </c>
      <c r="W274">
        <v>0</v>
      </c>
      <c r="X274">
        <v>0</v>
      </c>
      <c r="Y274">
        <v>0</v>
      </c>
      <c r="Z274">
        <v>0</v>
      </c>
      <c r="AE274">
        <f t="shared" si="4"/>
        <v>4.3068390000000001</v>
      </c>
    </row>
    <row r="275" spans="1:31" x14ac:dyDescent="0.25">
      <c r="B275" t="s">
        <v>391</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E275">
        <f t="shared" si="4"/>
        <v>0</v>
      </c>
    </row>
    <row r="276" spans="1:31" x14ac:dyDescent="0.25">
      <c r="B276" t="s">
        <v>392</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E276">
        <f t="shared" si="4"/>
        <v>0</v>
      </c>
    </row>
    <row r="277" spans="1:31" x14ac:dyDescent="0.25">
      <c r="B277" t="s">
        <v>393</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E277">
        <f t="shared" si="4"/>
        <v>0</v>
      </c>
    </row>
    <row r="278" spans="1:31" x14ac:dyDescent="0.25">
      <c r="A278" t="s">
        <v>394</v>
      </c>
      <c r="B278" t="s">
        <v>395</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E278">
        <f t="shared" si="4"/>
        <v>0</v>
      </c>
    </row>
    <row r="279" spans="1:31" x14ac:dyDescent="0.25">
      <c r="B279" t="s">
        <v>396</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E279">
        <f t="shared" si="4"/>
        <v>0</v>
      </c>
    </row>
    <row r="280" spans="1:31" x14ac:dyDescent="0.25">
      <c r="A280" t="s">
        <v>397</v>
      </c>
      <c r="B280" t="s">
        <v>398</v>
      </c>
      <c r="C280">
        <v>25.369800000000001</v>
      </c>
      <c r="D280">
        <v>0</v>
      </c>
      <c r="E280">
        <v>0</v>
      </c>
      <c r="F280">
        <v>0</v>
      </c>
      <c r="G280">
        <v>0</v>
      </c>
      <c r="H280">
        <v>0</v>
      </c>
      <c r="I280">
        <v>0</v>
      </c>
      <c r="J280">
        <v>10.1716</v>
      </c>
      <c r="K280">
        <v>3.0031500000000002</v>
      </c>
      <c r="L280">
        <v>0</v>
      </c>
      <c r="M280">
        <v>92.4345</v>
      </c>
      <c r="N280">
        <v>16.399999999999999</v>
      </c>
      <c r="O280">
        <v>0</v>
      </c>
      <c r="P280">
        <v>0</v>
      </c>
      <c r="Q280">
        <v>0</v>
      </c>
      <c r="R280">
        <v>0</v>
      </c>
      <c r="S280">
        <v>0.40408100000000002</v>
      </c>
      <c r="T280">
        <v>0</v>
      </c>
      <c r="U280">
        <v>0</v>
      </c>
      <c r="V280">
        <v>0</v>
      </c>
      <c r="W280">
        <v>0</v>
      </c>
      <c r="X280">
        <v>0</v>
      </c>
      <c r="Y280">
        <v>0</v>
      </c>
      <c r="Z280">
        <v>1.08073</v>
      </c>
      <c r="AE280">
        <f t="shared" si="4"/>
        <v>148.86386099999999</v>
      </c>
    </row>
    <row r="281" spans="1:31" x14ac:dyDescent="0.25">
      <c r="A281" t="s">
        <v>399</v>
      </c>
      <c r="B281" t="s">
        <v>400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E281">
        <f t="shared" si="4"/>
        <v>0</v>
      </c>
    </row>
    <row r="282" spans="1:31" x14ac:dyDescent="0.25">
      <c r="B282" t="s">
        <v>401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E282">
        <f t="shared" si="4"/>
        <v>0</v>
      </c>
    </row>
    <row r="283" spans="1:31" x14ac:dyDescent="0.25">
      <c r="B283" t="s">
        <v>402</v>
      </c>
      <c r="C283">
        <v>147.55199999999999</v>
      </c>
      <c r="D283">
        <v>0</v>
      </c>
      <c r="E283">
        <v>0</v>
      </c>
      <c r="F283">
        <v>0</v>
      </c>
      <c r="G283">
        <v>0.56128500000000003</v>
      </c>
      <c r="H283">
        <v>0</v>
      </c>
      <c r="I283">
        <v>6.7048100000000002</v>
      </c>
      <c r="J283">
        <v>0</v>
      </c>
      <c r="K283">
        <v>7.5355699999999999</v>
      </c>
      <c r="L283">
        <v>0</v>
      </c>
      <c r="M283">
        <v>0</v>
      </c>
      <c r="N283">
        <v>49.45</v>
      </c>
      <c r="O283">
        <v>0</v>
      </c>
      <c r="P283">
        <v>0</v>
      </c>
      <c r="Q283">
        <v>0</v>
      </c>
      <c r="R283">
        <v>0</v>
      </c>
      <c r="S283">
        <v>0</v>
      </c>
      <c r="T283">
        <v>0</v>
      </c>
      <c r="U283">
        <v>0</v>
      </c>
      <c r="V283">
        <v>0</v>
      </c>
      <c r="W283">
        <v>0</v>
      </c>
      <c r="X283">
        <v>0</v>
      </c>
      <c r="Y283">
        <v>0</v>
      </c>
      <c r="Z283">
        <v>4.9549899999999996</v>
      </c>
      <c r="AE283">
        <f t="shared" si="4"/>
        <v>216.75865500000003</v>
      </c>
    </row>
    <row r="284" spans="1:31" x14ac:dyDescent="0.25">
      <c r="B284" t="s">
        <v>403</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E284">
        <f t="shared" si="4"/>
        <v>0</v>
      </c>
    </row>
    <row r="285" spans="1:31" x14ac:dyDescent="0.25">
      <c r="B285" t="s">
        <v>404</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E285">
        <f t="shared" si="4"/>
        <v>0</v>
      </c>
    </row>
    <row r="286" spans="1:31" x14ac:dyDescent="0.25">
      <c r="A286" t="s">
        <v>405</v>
      </c>
      <c r="B286" t="s">
        <v>406</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E286">
        <f t="shared" si="4"/>
        <v>0</v>
      </c>
    </row>
    <row r="287" spans="1:31" x14ac:dyDescent="0.25">
      <c r="B287" t="s">
        <v>407</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E287">
        <f t="shared" si="4"/>
        <v>0</v>
      </c>
    </row>
    <row r="288" spans="1:31" x14ac:dyDescent="0.25">
      <c r="B288" t="s">
        <v>408</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E288">
        <f t="shared" si="4"/>
        <v>0</v>
      </c>
    </row>
    <row r="289" spans="1:31" x14ac:dyDescent="0.25">
      <c r="B289" t="s">
        <v>409</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E289">
        <f t="shared" si="4"/>
        <v>0</v>
      </c>
    </row>
    <row r="290" spans="1:31" x14ac:dyDescent="0.25">
      <c r="A290" t="s">
        <v>410</v>
      </c>
      <c r="B290" t="s">
        <v>411</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E290">
        <f t="shared" si="4"/>
        <v>0</v>
      </c>
    </row>
    <row r="291" spans="1:31" x14ac:dyDescent="0.25">
      <c r="B291" t="s">
        <v>412</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E291">
        <f t="shared" si="4"/>
        <v>0</v>
      </c>
    </row>
    <row r="292" spans="1:31" x14ac:dyDescent="0.25">
      <c r="A292" t="s">
        <v>413</v>
      </c>
      <c r="B292" t="s">
        <v>414</v>
      </c>
      <c r="C292">
        <v>0</v>
      </c>
      <c r="D292">
        <v>0</v>
      </c>
      <c r="E292">
        <v>93.434899999999999</v>
      </c>
      <c r="F292">
        <v>0</v>
      </c>
      <c r="G292">
        <v>1.8591</v>
      </c>
      <c r="H292">
        <v>0</v>
      </c>
      <c r="I292">
        <v>0</v>
      </c>
      <c r="J292">
        <v>123.53700000000001</v>
      </c>
      <c r="K292">
        <v>26.241900000000001</v>
      </c>
      <c r="L292">
        <v>0</v>
      </c>
      <c r="M292">
        <v>355.34300000000002</v>
      </c>
      <c r="N292">
        <v>371.15</v>
      </c>
      <c r="O292">
        <v>157.55500000000001</v>
      </c>
      <c r="P292">
        <v>63.822000000000003</v>
      </c>
      <c r="Q292">
        <v>0</v>
      </c>
      <c r="R292">
        <v>0</v>
      </c>
      <c r="S292">
        <v>30.7834</v>
      </c>
      <c r="T292">
        <v>2.5510100000000001E-2</v>
      </c>
      <c r="U292">
        <v>0</v>
      </c>
      <c r="V292">
        <v>0</v>
      </c>
      <c r="W292">
        <v>0</v>
      </c>
      <c r="X292">
        <v>0</v>
      </c>
      <c r="Y292">
        <v>0</v>
      </c>
      <c r="Z292">
        <v>0</v>
      </c>
      <c r="AE292">
        <f t="shared" si="4"/>
        <v>1223.7518101000001</v>
      </c>
    </row>
    <row r="293" spans="1:31" x14ac:dyDescent="0.25">
      <c r="A293" t="s">
        <v>415</v>
      </c>
      <c r="B293" t="s">
        <v>416</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E293">
        <f t="shared" si="4"/>
        <v>0</v>
      </c>
    </row>
    <row r="294" spans="1:31" x14ac:dyDescent="0.25">
      <c r="B294" t="s">
        <v>417</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E294">
        <f t="shared" si="4"/>
        <v>0</v>
      </c>
    </row>
    <row r="295" spans="1:31" x14ac:dyDescent="0.25">
      <c r="B295" t="s">
        <v>418</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E295">
        <f t="shared" si="4"/>
        <v>0</v>
      </c>
    </row>
    <row r="296" spans="1:31" x14ac:dyDescent="0.25">
      <c r="B296" t="s">
        <v>419</v>
      </c>
      <c r="C296">
        <v>0</v>
      </c>
      <c r="D296">
        <v>0</v>
      </c>
      <c r="E296">
        <v>0</v>
      </c>
      <c r="F296">
        <v>0</v>
      </c>
      <c r="G296">
        <v>0.16424800000000001</v>
      </c>
      <c r="H296">
        <v>0</v>
      </c>
      <c r="I296">
        <v>0</v>
      </c>
      <c r="J296">
        <v>0</v>
      </c>
      <c r="K296">
        <v>3.1659299999999999</v>
      </c>
      <c r="L296">
        <v>0</v>
      </c>
      <c r="M296">
        <v>0</v>
      </c>
      <c r="N296">
        <v>20.751000000000001</v>
      </c>
      <c r="O296">
        <v>0</v>
      </c>
      <c r="P296">
        <v>0</v>
      </c>
      <c r="Q296">
        <v>0</v>
      </c>
      <c r="R296">
        <v>0</v>
      </c>
      <c r="S296">
        <v>0</v>
      </c>
      <c r="T296">
        <v>0</v>
      </c>
      <c r="U296">
        <v>0</v>
      </c>
      <c r="V296">
        <v>0</v>
      </c>
      <c r="W296">
        <v>0</v>
      </c>
      <c r="X296">
        <v>0</v>
      </c>
      <c r="Y296">
        <v>0</v>
      </c>
      <c r="Z296">
        <v>98.924899999999994</v>
      </c>
      <c r="AE296">
        <f t="shared" si="4"/>
        <v>123.006078</v>
      </c>
    </row>
    <row r="297" spans="1:31" x14ac:dyDescent="0.25">
      <c r="A297" t="s">
        <v>420</v>
      </c>
      <c r="B297" t="s">
        <v>421</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E297">
        <f t="shared" si="4"/>
        <v>0</v>
      </c>
    </row>
    <row r="298" spans="1:31" x14ac:dyDescent="0.25">
      <c r="A298" t="s">
        <v>422</v>
      </c>
      <c r="B298" t="s">
        <v>423</v>
      </c>
      <c r="C298">
        <v>121.023</v>
      </c>
      <c r="D298">
        <v>0</v>
      </c>
      <c r="E298">
        <v>0</v>
      </c>
      <c r="F298">
        <v>0</v>
      </c>
      <c r="G298">
        <v>0</v>
      </c>
      <c r="H298">
        <v>0</v>
      </c>
      <c r="I298">
        <v>0</v>
      </c>
      <c r="J298">
        <v>0</v>
      </c>
      <c r="K298">
        <v>3.5924800000000001</v>
      </c>
      <c r="L298">
        <v>0</v>
      </c>
      <c r="M298">
        <v>6.8678600000000003</v>
      </c>
      <c r="N298">
        <v>21.419</v>
      </c>
      <c r="O298">
        <v>0</v>
      </c>
      <c r="P298">
        <v>0</v>
      </c>
      <c r="Q298">
        <v>0</v>
      </c>
      <c r="R298">
        <v>0</v>
      </c>
      <c r="S298">
        <v>0.105765</v>
      </c>
      <c r="T298">
        <v>0</v>
      </c>
      <c r="U298">
        <v>0</v>
      </c>
      <c r="V298">
        <v>0</v>
      </c>
      <c r="W298">
        <v>0</v>
      </c>
      <c r="X298">
        <v>0</v>
      </c>
      <c r="Y298">
        <v>0</v>
      </c>
      <c r="Z298">
        <v>0</v>
      </c>
      <c r="AE298">
        <f t="shared" si="4"/>
        <v>153.008105</v>
      </c>
    </row>
    <row r="299" spans="1:31" x14ac:dyDescent="0.25">
      <c r="B299" t="s">
        <v>424</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E299">
        <f t="shared" si="4"/>
        <v>0</v>
      </c>
    </row>
    <row r="300" spans="1:31" x14ac:dyDescent="0.25">
      <c r="A300" t="s">
        <v>425</v>
      </c>
      <c r="B300" t="s">
        <v>426</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E300">
        <f t="shared" si="4"/>
        <v>0</v>
      </c>
    </row>
    <row r="301" spans="1:31" x14ac:dyDescent="0.25">
      <c r="B301" t="s">
        <v>427</v>
      </c>
      <c r="C301">
        <v>0</v>
      </c>
      <c r="D301">
        <v>0</v>
      </c>
      <c r="E301">
        <v>0</v>
      </c>
      <c r="F301">
        <v>0</v>
      </c>
      <c r="G301">
        <v>0.115413</v>
      </c>
      <c r="H301">
        <v>0</v>
      </c>
      <c r="I301">
        <v>0</v>
      </c>
      <c r="J301">
        <v>2.6905000000000001</v>
      </c>
      <c r="K301">
        <v>1.73291</v>
      </c>
      <c r="L301">
        <v>0</v>
      </c>
      <c r="M301">
        <v>91.153899999999993</v>
      </c>
      <c r="N301">
        <v>0</v>
      </c>
      <c r="O301">
        <v>0</v>
      </c>
      <c r="P301">
        <v>0.391459</v>
      </c>
      <c r="Q301">
        <v>0</v>
      </c>
      <c r="R301">
        <v>0</v>
      </c>
      <c r="S301">
        <v>0</v>
      </c>
      <c r="T301">
        <v>0</v>
      </c>
      <c r="U301">
        <v>0</v>
      </c>
      <c r="V301">
        <v>0</v>
      </c>
      <c r="W301">
        <v>0</v>
      </c>
      <c r="X301">
        <v>0.271561</v>
      </c>
      <c r="Y301">
        <v>0</v>
      </c>
      <c r="Z301">
        <v>9.9418099999999995E-2</v>
      </c>
      <c r="AE301">
        <f t="shared" si="4"/>
        <v>96.455161099999998</v>
      </c>
    </row>
    <row r="302" spans="1:31" x14ac:dyDescent="0.25">
      <c r="B302" t="s">
        <v>428</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E302">
        <f t="shared" si="4"/>
        <v>0</v>
      </c>
    </row>
    <row r="303" spans="1:31" x14ac:dyDescent="0.25">
      <c r="B303" t="s">
        <v>429</v>
      </c>
      <c r="C303">
        <v>304.76100000000002</v>
      </c>
      <c r="D303">
        <v>0</v>
      </c>
      <c r="E303">
        <v>12.0975</v>
      </c>
      <c r="F303">
        <v>0</v>
      </c>
      <c r="G303">
        <v>6.4480199999999996</v>
      </c>
      <c r="H303">
        <v>0</v>
      </c>
      <c r="I303">
        <v>20.791599999999999</v>
      </c>
      <c r="J303">
        <v>26.111499999999999</v>
      </c>
      <c r="K303">
        <v>36.226700000000001</v>
      </c>
      <c r="L303">
        <v>0</v>
      </c>
      <c r="M303">
        <v>170.982</v>
      </c>
      <c r="N303">
        <v>258.39999999999998</v>
      </c>
      <c r="O303">
        <v>0</v>
      </c>
      <c r="P303">
        <v>6.8273100000000003E-2</v>
      </c>
      <c r="Q303">
        <v>84.015600000000006</v>
      </c>
      <c r="R303">
        <v>0</v>
      </c>
      <c r="S303">
        <v>0</v>
      </c>
      <c r="T303">
        <v>0</v>
      </c>
      <c r="U303">
        <v>0</v>
      </c>
      <c r="V303">
        <v>0</v>
      </c>
      <c r="W303">
        <v>0</v>
      </c>
      <c r="X303">
        <v>60.861400000000003</v>
      </c>
      <c r="Y303">
        <v>0</v>
      </c>
      <c r="Z303">
        <v>26.5307</v>
      </c>
      <c r="AE303">
        <f t="shared" si="4"/>
        <v>1007.2942931</v>
      </c>
    </row>
    <row r="304" spans="1:31" x14ac:dyDescent="0.25">
      <c r="B304" t="s">
        <v>430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E304">
        <f t="shared" si="4"/>
        <v>0</v>
      </c>
    </row>
    <row r="305" spans="1:31" x14ac:dyDescent="0.25">
      <c r="B305" t="s">
        <v>431</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E305">
        <f t="shared" si="4"/>
        <v>0</v>
      </c>
    </row>
    <row r="306" spans="1:31" x14ac:dyDescent="0.25">
      <c r="A306" t="s">
        <v>432</v>
      </c>
      <c r="B306" t="s">
        <v>433</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E306">
        <f t="shared" si="4"/>
        <v>0</v>
      </c>
    </row>
    <row r="307" spans="1:31" x14ac:dyDescent="0.25">
      <c r="B307" t="s">
        <v>434</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E307">
        <f t="shared" si="4"/>
        <v>0</v>
      </c>
    </row>
    <row r="308" spans="1:31" x14ac:dyDescent="0.25">
      <c r="B308" t="s">
        <v>435</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E308">
        <f t="shared" si="4"/>
        <v>0</v>
      </c>
    </row>
    <row r="309" spans="1:31" x14ac:dyDescent="0.25">
      <c r="A309" t="s">
        <v>436</v>
      </c>
      <c r="B309" t="s">
        <v>437</v>
      </c>
      <c r="C309">
        <v>21.8765</v>
      </c>
      <c r="D309">
        <v>0</v>
      </c>
      <c r="E309">
        <v>0</v>
      </c>
      <c r="F309">
        <v>0</v>
      </c>
      <c r="G309">
        <v>0</v>
      </c>
      <c r="H309">
        <v>0</v>
      </c>
      <c r="I309">
        <v>0</v>
      </c>
      <c r="J309">
        <v>1.62866</v>
      </c>
      <c r="K309">
        <v>1.4436500000000001</v>
      </c>
      <c r="L309">
        <v>0</v>
      </c>
      <c r="M309">
        <v>9.1797000000000004</v>
      </c>
      <c r="N309">
        <v>0</v>
      </c>
      <c r="O309">
        <v>0</v>
      </c>
      <c r="P309">
        <v>0</v>
      </c>
      <c r="Q309">
        <v>0</v>
      </c>
      <c r="R309">
        <v>0</v>
      </c>
      <c r="S309">
        <v>0</v>
      </c>
      <c r="T309">
        <v>0</v>
      </c>
      <c r="U309">
        <v>0</v>
      </c>
      <c r="V309">
        <v>0</v>
      </c>
      <c r="W309">
        <v>0</v>
      </c>
      <c r="X309">
        <v>0</v>
      </c>
      <c r="Y309">
        <v>17.915199999999999</v>
      </c>
      <c r="Z309">
        <v>0</v>
      </c>
      <c r="AE309">
        <f t="shared" si="4"/>
        <v>52.043710000000004</v>
      </c>
    </row>
    <row r="310" spans="1:31" x14ac:dyDescent="0.25">
      <c r="A310" t="s">
        <v>438</v>
      </c>
      <c r="B310" t="s">
        <v>439</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E310">
        <f t="shared" si="4"/>
        <v>0</v>
      </c>
    </row>
    <row r="311" spans="1:31" x14ac:dyDescent="0.25">
      <c r="B311" t="s">
        <v>440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E311">
        <f t="shared" si="4"/>
        <v>0</v>
      </c>
    </row>
    <row r="312" spans="1:31" x14ac:dyDescent="0.25">
      <c r="A312" t="s">
        <v>441</v>
      </c>
      <c r="B312" t="s">
        <v>442</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E312">
        <f t="shared" si="4"/>
        <v>0</v>
      </c>
    </row>
    <row r="313" spans="1:31" x14ac:dyDescent="0.25">
      <c r="A313" t="s">
        <v>443</v>
      </c>
      <c r="B313" t="s">
        <v>444</v>
      </c>
      <c r="C313">
        <v>0</v>
      </c>
      <c r="D313">
        <v>0</v>
      </c>
      <c r="E313">
        <v>1.5446500000000001</v>
      </c>
      <c r="F313">
        <v>0</v>
      </c>
      <c r="G313">
        <v>0</v>
      </c>
      <c r="H313">
        <v>0</v>
      </c>
      <c r="I313">
        <v>0</v>
      </c>
      <c r="J313">
        <v>66.420100000000005</v>
      </c>
      <c r="K313">
        <v>0.11584899999999999</v>
      </c>
      <c r="L313">
        <v>0</v>
      </c>
      <c r="M313">
        <v>0</v>
      </c>
      <c r="N313">
        <v>15.5</v>
      </c>
      <c r="O313">
        <v>1.5446500000000001</v>
      </c>
      <c r="P313">
        <v>7.8777299999999997</v>
      </c>
      <c r="Q313">
        <v>0</v>
      </c>
      <c r="R313">
        <v>0</v>
      </c>
      <c r="S313">
        <v>0</v>
      </c>
      <c r="T313">
        <v>0</v>
      </c>
      <c r="U313">
        <v>0</v>
      </c>
      <c r="V313">
        <v>0</v>
      </c>
      <c r="W313">
        <v>0</v>
      </c>
      <c r="X313">
        <v>0</v>
      </c>
      <c r="Y313">
        <v>0</v>
      </c>
      <c r="Z313">
        <v>0</v>
      </c>
      <c r="AE313">
        <f t="shared" si="4"/>
        <v>93.002979000000011</v>
      </c>
    </row>
    <row r="314" spans="1:31" x14ac:dyDescent="0.25">
      <c r="A314" t="s">
        <v>445</v>
      </c>
      <c r="B314" t="s">
        <v>446</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E314">
        <f t="shared" si="4"/>
        <v>0</v>
      </c>
    </row>
    <row r="315" spans="1:31" x14ac:dyDescent="0.25">
      <c r="A315" t="s">
        <v>447</v>
      </c>
      <c r="B315" t="s">
        <v>448</v>
      </c>
      <c r="C315">
        <v>0</v>
      </c>
      <c r="D315">
        <v>0</v>
      </c>
      <c r="E315">
        <v>0</v>
      </c>
      <c r="F315">
        <v>0</v>
      </c>
      <c r="G315">
        <v>0</v>
      </c>
      <c r="H315">
        <v>0</v>
      </c>
      <c r="I315">
        <v>0</v>
      </c>
      <c r="J315">
        <v>94.823099999999997</v>
      </c>
      <c r="K315">
        <v>2.5996700000000001</v>
      </c>
      <c r="L315">
        <v>0</v>
      </c>
      <c r="M315">
        <v>0</v>
      </c>
      <c r="N315">
        <v>24.8</v>
      </c>
      <c r="O315">
        <v>0</v>
      </c>
      <c r="P315">
        <v>0</v>
      </c>
      <c r="Q315">
        <v>0</v>
      </c>
      <c r="R315">
        <v>0</v>
      </c>
      <c r="S315">
        <v>0</v>
      </c>
      <c r="T315">
        <v>0</v>
      </c>
      <c r="U315">
        <v>0</v>
      </c>
      <c r="V315">
        <v>0</v>
      </c>
      <c r="W315">
        <v>0</v>
      </c>
      <c r="X315">
        <v>0</v>
      </c>
      <c r="Y315">
        <v>0</v>
      </c>
      <c r="Z315">
        <v>0</v>
      </c>
      <c r="AE315">
        <f t="shared" si="4"/>
        <v>122.22277</v>
      </c>
    </row>
    <row r="316" spans="1:31" x14ac:dyDescent="0.25">
      <c r="A316" t="s">
        <v>449</v>
      </c>
      <c r="B316" t="s">
        <v>450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E316">
        <f t="shared" si="4"/>
        <v>0</v>
      </c>
    </row>
    <row r="317" spans="1:31" x14ac:dyDescent="0.25">
      <c r="B317" t="s">
        <v>451</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E317">
        <f t="shared" si="4"/>
        <v>0</v>
      </c>
    </row>
    <row r="318" spans="1:31" x14ac:dyDescent="0.25">
      <c r="B318" t="s">
        <v>452</v>
      </c>
      <c r="C318">
        <v>151.25299999999999</v>
      </c>
      <c r="D318">
        <v>0</v>
      </c>
      <c r="E318">
        <v>0</v>
      </c>
      <c r="F318">
        <v>0</v>
      </c>
      <c r="G318">
        <v>0</v>
      </c>
      <c r="H318">
        <v>0</v>
      </c>
      <c r="I318">
        <v>0</v>
      </c>
      <c r="J318">
        <v>0</v>
      </c>
      <c r="K318">
        <v>6.5981800000000002</v>
      </c>
      <c r="L318">
        <v>0</v>
      </c>
      <c r="M318">
        <v>7.4928499999999998</v>
      </c>
      <c r="N318">
        <v>32.6</v>
      </c>
      <c r="O318">
        <v>0</v>
      </c>
      <c r="P318">
        <v>0</v>
      </c>
      <c r="Q318">
        <v>0</v>
      </c>
      <c r="R318">
        <v>0</v>
      </c>
      <c r="S318">
        <v>0</v>
      </c>
      <c r="T318">
        <v>0</v>
      </c>
      <c r="U318">
        <v>0</v>
      </c>
      <c r="V318">
        <v>0</v>
      </c>
      <c r="W318">
        <v>0</v>
      </c>
      <c r="X318">
        <v>0</v>
      </c>
      <c r="Y318">
        <v>1.01799</v>
      </c>
      <c r="Z318">
        <v>0</v>
      </c>
      <c r="AE318">
        <f t="shared" si="4"/>
        <v>198.96202</v>
      </c>
    </row>
    <row r="319" spans="1:31" x14ac:dyDescent="0.25">
      <c r="A319" t="s">
        <v>453</v>
      </c>
      <c r="B319" t="s">
        <v>454</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E319">
        <f t="shared" si="4"/>
        <v>0</v>
      </c>
    </row>
    <row r="320" spans="1:31" x14ac:dyDescent="0.25">
      <c r="B320" t="s">
        <v>455</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E320">
        <f t="shared" si="4"/>
        <v>0</v>
      </c>
    </row>
    <row r="321" spans="1:31" x14ac:dyDescent="0.25">
      <c r="B321" t="s">
        <v>456</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E321">
        <f t="shared" si="4"/>
        <v>0</v>
      </c>
    </row>
    <row r="322" spans="1:31" x14ac:dyDescent="0.25">
      <c r="A322" t="s">
        <v>457</v>
      </c>
      <c r="B322" t="s">
        <v>458</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E322">
        <f t="shared" si="4"/>
        <v>0</v>
      </c>
    </row>
    <row r="323" spans="1:31" x14ac:dyDescent="0.25">
      <c r="B323" t="s">
        <v>459</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E323">
        <f t="shared" ref="AE323:AE386" si="5">SUM(C323:Z323)</f>
        <v>0</v>
      </c>
    </row>
    <row r="324" spans="1:31" x14ac:dyDescent="0.25">
      <c r="B324" t="s">
        <v>460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E324">
        <f t="shared" si="5"/>
        <v>0</v>
      </c>
    </row>
    <row r="325" spans="1:31" x14ac:dyDescent="0.25">
      <c r="B325" t="s">
        <v>461</v>
      </c>
      <c r="C325">
        <v>224.35599999999999</v>
      </c>
      <c r="D325">
        <v>0</v>
      </c>
      <c r="E325">
        <v>86.719499999999996</v>
      </c>
      <c r="F325">
        <v>0</v>
      </c>
      <c r="G325">
        <v>6.44611</v>
      </c>
      <c r="H325">
        <v>0</v>
      </c>
      <c r="I325">
        <v>0</v>
      </c>
      <c r="J325">
        <v>63.490099999999998</v>
      </c>
      <c r="K325">
        <v>21.697399999999998</v>
      </c>
      <c r="L325">
        <v>0</v>
      </c>
      <c r="M325">
        <v>5.2604600000000001</v>
      </c>
      <c r="N325">
        <v>194.4</v>
      </c>
      <c r="O325">
        <v>37.969099999999997</v>
      </c>
      <c r="P325">
        <v>33.3857</v>
      </c>
      <c r="Q325">
        <v>0</v>
      </c>
      <c r="R325">
        <v>0</v>
      </c>
      <c r="S325">
        <v>21.985499999999998</v>
      </c>
      <c r="T325">
        <v>0.31250299999999998</v>
      </c>
      <c r="U325">
        <v>0</v>
      </c>
      <c r="V325">
        <v>0</v>
      </c>
      <c r="W325">
        <v>0</v>
      </c>
      <c r="X325">
        <v>0</v>
      </c>
      <c r="Y325">
        <v>0</v>
      </c>
      <c r="Z325">
        <v>34.114899999999999</v>
      </c>
      <c r="AE325">
        <f t="shared" si="5"/>
        <v>730.13727300000005</v>
      </c>
    </row>
    <row r="326" spans="1:31" x14ac:dyDescent="0.25">
      <c r="A326" t="s">
        <v>462</v>
      </c>
      <c r="B326" t="s">
        <v>463</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E326">
        <f t="shared" si="5"/>
        <v>0</v>
      </c>
    </row>
    <row r="327" spans="1:31" x14ac:dyDescent="0.25">
      <c r="B327" t="s">
        <v>464</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E327">
        <f t="shared" si="5"/>
        <v>0</v>
      </c>
    </row>
    <row r="328" spans="1:31" x14ac:dyDescent="0.25">
      <c r="A328" t="s">
        <v>465</v>
      </c>
      <c r="B328" t="s">
        <v>466</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E328">
        <f t="shared" si="5"/>
        <v>0</v>
      </c>
    </row>
    <row r="329" spans="1:31" x14ac:dyDescent="0.25">
      <c r="A329" t="s">
        <v>467</v>
      </c>
      <c r="B329" t="s">
        <v>468</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E329">
        <f t="shared" si="5"/>
        <v>0</v>
      </c>
    </row>
    <row r="330" spans="1:31" x14ac:dyDescent="0.25">
      <c r="B330" t="s">
        <v>469</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E330">
        <f t="shared" si="5"/>
        <v>0</v>
      </c>
    </row>
    <row r="331" spans="1:31" x14ac:dyDescent="0.25">
      <c r="B331" t="s">
        <v>470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E331">
        <f t="shared" si="5"/>
        <v>0</v>
      </c>
    </row>
    <row r="332" spans="1:31" x14ac:dyDescent="0.25">
      <c r="B332" t="s">
        <v>471</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E332">
        <f t="shared" si="5"/>
        <v>0</v>
      </c>
    </row>
    <row r="333" spans="1:31" x14ac:dyDescent="0.25">
      <c r="A333" t="s">
        <v>472</v>
      </c>
      <c r="B333" t="s">
        <v>11</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E333">
        <f t="shared" si="5"/>
        <v>0</v>
      </c>
    </row>
    <row r="334" spans="1:31" x14ac:dyDescent="0.25">
      <c r="B334" t="s">
        <v>473</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E334">
        <f t="shared" si="5"/>
        <v>0</v>
      </c>
    </row>
    <row r="335" spans="1:31" x14ac:dyDescent="0.25">
      <c r="B335" t="s">
        <v>276</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E335">
        <f t="shared" si="5"/>
        <v>0</v>
      </c>
    </row>
    <row r="336" spans="1:31" x14ac:dyDescent="0.25">
      <c r="A336" t="s">
        <v>474</v>
      </c>
      <c r="B336" t="s">
        <v>475</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E336">
        <f t="shared" si="5"/>
        <v>0</v>
      </c>
    </row>
    <row r="337" spans="1:31" x14ac:dyDescent="0.25">
      <c r="B337" t="s">
        <v>476</v>
      </c>
      <c r="C337">
        <v>0</v>
      </c>
      <c r="D337">
        <v>0</v>
      </c>
      <c r="E337">
        <v>0</v>
      </c>
      <c r="F337">
        <v>0</v>
      </c>
      <c r="G337">
        <v>0</v>
      </c>
      <c r="H337">
        <v>0</v>
      </c>
      <c r="I337">
        <v>0</v>
      </c>
      <c r="J337">
        <v>0</v>
      </c>
      <c r="K337">
        <v>7.5157800000000003</v>
      </c>
      <c r="L337">
        <v>0</v>
      </c>
      <c r="M337">
        <v>244.91900000000001</v>
      </c>
      <c r="N337">
        <v>0</v>
      </c>
      <c r="O337">
        <v>0</v>
      </c>
      <c r="P337">
        <v>2.18323</v>
      </c>
      <c r="Q337">
        <v>0</v>
      </c>
      <c r="R337">
        <v>0</v>
      </c>
      <c r="S337">
        <v>0</v>
      </c>
      <c r="T337">
        <v>0</v>
      </c>
      <c r="U337">
        <v>0</v>
      </c>
      <c r="V337">
        <v>0</v>
      </c>
      <c r="W337">
        <v>0</v>
      </c>
      <c r="X337">
        <v>0</v>
      </c>
      <c r="Y337">
        <v>0</v>
      </c>
      <c r="Z337">
        <v>0</v>
      </c>
      <c r="AE337">
        <f t="shared" si="5"/>
        <v>254.61801000000003</v>
      </c>
    </row>
    <row r="338" spans="1:31" x14ac:dyDescent="0.25">
      <c r="B338" t="s">
        <v>477</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E338">
        <f t="shared" si="5"/>
        <v>0</v>
      </c>
    </row>
    <row r="339" spans="1:31" x14ac:dyDescent="0.25">
      <c r="B339" t="s">
        <v>478</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E339">
        <f t="shared" si="5"/>
        <v>0</v>
      </c>
    </row>
    <row r="340" spans="1:31" x14ac:dyDescent="0.25">
      <c r="B340" t="s">
        <v>479</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E340">
        <f t="shared" si="5"/>
        <v>0</v>
      </c>
    </row>
    <row r="341" spans="1:31" x14ac:dyDescent="0.25">
      <c r="B341" t="s">
        <v>480</v>
      </c>
      <c r="C341">
        <v>0</v>
      </c>
      <c r="D341">
        <v>0</v>
      </c>
      <c r="E341">
        <v>20.843399999999999</v>
      </c>
      <c r="F341">
        <v>0</v>
      </c>
      <c r="G341">
        <v>0</v>
      </c>
      <c r="H341">
        <v>0</v>
      </c>
      <c r="I341">
        <v>0</v>
      </c>
      <c r="J341">
        <v>43.426499999999997</v>
      </c>
      <c r="K341">
        <v>1.5947499999999999</v>
      </c>
      <c r="L341">
        <v>0</v>
      </c>
      <c r="M341">
        <v>0</v>
      </c>
      <c r="N341">
        <v>23.928000000000001</v>
      </c>
      <c r="O341">
        <v>10.884499999999999</v>
      </c>
      <c r="P341">
        <v>6.6169399999999996</v>
      </c>
      <c r="Q341">
        <v>0</v>
      </c>
      <c r="R341">
        <v>0</v>
      </c>
      <c r="S341">
        <v>0</v>
      </c>
      <c r="T341">
        <v>0</v>
      </c>
      <c r="U341">
        <v>0</v>
      </c>
      <c r="V341">
        <v>0</v>
      </c>
      <c r="W341">
        <v>0</v>
      </c>
      <c r="X341">
        <v>0</v>
      </c>
      <c r="Y341">
        <v>0</v>
      </c>
      <c r="Z341">
        <v>0</v>
      </c>
      <c r="AE341">
        <f t="shared" si="5"/>
        <v>107.29409</v>
      </c>
    </row>
    <row r="342" spans="1:31" x14ac:dyDescent="0.25">
      <c r="B342" t="s">
        <v>481</v>
      </c>
      <c r="C342">
        <v>0</v>
      </c>
      <c r="D342">
        <v>0</v>
      </c>
      <c r="E342">
        <v>0</v>
      </c>
      <c r="F342">
        <v>0</v>
      </c>
      <c r="G342">
        <v>0</v>
      </c>
      <c r="H342">
        <v>0.268231</v>
      </c>
      <c r="I342">
        <v>0</v>
      </c>
      <c r="J342">
        <v>4.4042300000000001</v>
      </c>
      <c r="K342">
        <v>8.4132999999999996</v>
      </c>
      <c r="L342">
        <v>0</v>
      </c>
      <c r="M342">
        <v>188.75399999999999</v>
      </c>
      <c r="N342">
        <v>46.235999999999997</v>
      </c>
      <c r="O342">
        <v>0</v>
      </c>
      <c r="P342">
        <v>0</v>
      </c>
      <c r="Q342">
        <v>0</v>
      </c>
      <c r="R342">
        <v>0</v>
      </c>
      <c r="S342">
        <v>0</v>
      </c>
      <c r="T342">
        <v>0</v>
      </c>
      <c r="U342">
        <v>0</v>
      </c>
      <c r="V342">
        <v>0</v>
      </c>
      <c r="W342">
        <v>0</v>
      </c>
      <c r="X342">
        <v>0</v>
      </c>
      <c r="Y342">
        <v>0</v>
      </c>
      <c r="Z342">
        <v>0</v>
      </c>
      <c r="AE342">
        <f t="shared" si="5"/>
        <v>248.07576099999997</v>
      </c>
    </row>
    <row r="343" spans="1:31" x14ac:dyDescent="0.25">
      <c r="B343" t="s">
        <v>482</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E343">
        <f t="shared" si="5"/>
        <v>0</v>
      </c>
    </row>
    <row r="344" spans="1:31" x14ac:dyDescent="0.25">
      <c r="B344" t="s">
        <v>483</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E344">
        <f t="shared" si="5"/>
        <v>0</v>
      </c>
    </row>
    <row r="345" spans="1:31" x14ac:dyDescent="0.25">
      <c r="B345" t="s">
        <v>484</v>
      </c>
      <c r="C345">
        <v>47.11</v>
      </c>
      <c r="D345">
        <v>0</v>
      </c>
      <c r="E345">
        <v>0</v>
      </c>
      <c r="F345">
        <v>0</v>
      </c>
      <c r="G345">
        <v>4.3207300000000002</v>
      </c>
      <c r="H345">
        <v>0</v>
      </c>
      <c r="I345">
        <v>4.7942299999999998</v>
      </c>
      <c r="J345">
        <v>0</v>
      </c>
      <c r="K345">
        <v>4.6132299999999997</v>
      </c>
      <c r="L345">
        <v>0</v>
      </c>
      <c r="M345">
        <v>0</v>
      </c>
      <c r="N345">
        <v>0</v>
      </c>
      <c r="O345">
        <v>0</v>
      </c>
      <c r="P345">
        <v>0</v>
      </c>
      <c r="Q345">
        <v>0</v>
      </c>
      <c r="R345">
        <v>0</v>
      </c>
      <c r="S345">
        <v>131.47200000000001</v>
      </c>
      <c r="T345">
        <v>0</v>
      </c>
      <c r="U345">
        <v>35.533000000000001</v>
      </c>
      <c r="V345">
        <v>0</v>
      </c>
      <c r="W345">
        <v>0</v>
      </c>
      <c r="X345">
        <v>0</v>
      </c>
      <c r="Y345">
        <v>0</v>
      </c>
      <c r="Z345">
        <v>0.15886600000000001</v>
      </c>
      <c r="AE345">
        <f t="shared" si="5"/>
        <v>228.00205599999998</v>
      </c>
    </row>
    <row r="346" spans="1:31" x14ac:dyDescent="0.25">
      <c r="B346" t="s">
        <v>485</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E346">
        <f t="shared" si="5"/>
        <v>0</v>
      </c>
    </row>
    <row r="347" spans="1:31" x14ac:dyDescent="0.25">
      <c r="B347" t="s">
        <v>486</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E347">
        <f t="shared" si="5"/>
        <v>0</v>
      </c>
    </row>
    <row r="348" spans="1:31" x14ac:dyDescent="0.25">
      <c r="A348" t="s">
        <v>487</v>
      </c>
      <c r="B348" t="s">
        <v>488</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E348">
        <f t="shared" si="5"/>
        <v>0</v>
      </c>
    </row>
    <row r="349" spans="1:31" x14ac:dyDescent="0.25">
      <c r="B349" t="s">
        <v>489</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E349">
        <f t="shared" si="5"/>
        <v>0</v>
      </c>
    </row>
    <row r="350" spans="1:31" x14ac:dyDescent="0.25">
      <c r="B350" t="s">
        <v>490</v>
      </c>
      <c r="C350">
        <v>0.60340899999999997</v>
      </c>
      <c r="D350">
        <v>0</v>
      </c>
      <c r="E350">
        <v>1.14262</v>
      </c>
      <c r="F350">
        <v>0</v>
      </c>
      <c r="G350">
        <v>0.53406799999999999</v>
      </c>
      <c r="H350">
        <v>0</v>
      </c>
      <c r="I350">
        <v>0</v>
      </c>
      <c r="J350">
        <v>1.2854399999999999</v>
      </c>
      <c r="K350">
        <v>2.8563499999999999</v>
      </c>
      <c r="L350">
        <v>0</v>
      </c>
      <c r="M350">
        <v>73.555899999999994</v>
      </c>
      <c r="N350">
        <v>12.5</v>
      </c>
      <c r="O350">
        <v>0</v>
      </c>
      <c r="P350">
        <v>0.14282700000000001</v>
      </c>
      <c r="Q350">
        <v>0</v>
      </c>
      <c r="R350">
        <v>0</v>
      </c>
      <c r="S350">
        <v>0</v>
      </c>
      <c r="T350">
        <v>0</v>
      </c>
      <c r="U350">
        <v>0</v>
      </c>
      <c r="V350">
        <v>0</v>
      </c>
      <c r="W350">
        <v>0</v>
      </c>
      <c r="X350">
        <v>0</v>
      </c>
      <c r="Y350">
        <v>0</v>
      </c>
      <c r="Z350">
        <v>0</v>
      </c>
      <c r="AE350">
        <f t="shared" si="5"/>
        <v>92.620613999999989</v>
      </c>
    </row>
    <row r="351" spans="1:31" x14ac:dyDescent="0.25">
      <c r="A351" t="s">
        <v>491</v>
      </c>
      <c r="B351" t="s">
        <v>492</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E351">
        <f t="shared" si="5"/>
        <v>0</v>
      </c>
    </row>
    <row r="352" spans="1:31" x14ac:dyDescent="0.25">
      <c r="B352" t="s">
        <v>493</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E352">
        <f t="shared" si="5"/>
        <v>0</v>
      </c>
    </row>
    <row r="353" spans="1:31" x14ac:dyDescent="0.25">
      <c r="B353" t="s">
        <v>494</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E353">
        <f t="shared" si="5"/>
        <v>0</v>
      </c>
    </row>
    <row r="354" spans="1:31" x14ac:dyDescent="0.25">
      <c r="B354" t="s">
        <v>495</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E354">
        <f t="shared" si="5"/>
        <v>0</v>
      </c>
    </row>
    <row r="355" spans="1:31" x14ac:dyDescent="0.25">
      <c r="B355" t="s">
        <v>496</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E355">
        <f t="shared" si="5"/>
        <v>0</v>
      </c>
    </row>
    <row r="356" spans="1:31" x14ac:dyDescent="0.25">
      <c r="A356" t="s">
        <v>497</v>
      </c>
      <c r="B356" t="s">
        <v>498</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E356">
        <f t="shared" si="5"/>
        <v>0</v>
      </c>
    </row>
    <row r="357" spans="1:31" x14ac:dyDescent="0.25">
      <c r="B357" t="s">
        <v>499</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E357">
        <f t="shared" si="5"/>
        <v>0</v>
      </c>
    </row>
    <row r="358" spans="1:31" x14ac:dyDescent="0.25">
      <c r="B358" t="s">
        <v>500</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E358">
        <f t="shared" si="5"/>
        <v>0</v>
      </c>
    </row>
    <row r="359" spans="1:31" x14ac:dyDescent="0.25">
      <c r="A359" t="s">
        <v>501</v>
      </c>
      <c r="B359" t="s">
        <v>502</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E359">
        <f t="shared" si="5"/>
        <v>0</v>
      </c>
    </row>
    <row r="360" spans="1:31" x14ac:dyDescent="0.25">
      <c r="B360" t="s">
        <v>503</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E360">
        <f t="shared" si="5"/>
        <v>0</v>
      </c>
    </row>
    <row r="361" spans="1:31" x14ac:dyDescent="0.25">
      <c r="B361" t="s">
        <v>504</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E361">
        <f t="shared" si="5"/>
        <v>0</v>
      </c>
    </row>
    <row r="362" spans="1:31" x14ac:dyDescent="0.25">
      <c r="B362" t="s">
        <v>505</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E362">
        <f t="shared" si="5"/>
        <v>0</v>
      </c>
    </row>
    <row r="363" spans="1:31" x14ac:dyDescent="0.25">
      <c r="B363" t="s">
        <v>506</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E363">
        <f t="shared" si="5"/>
        <v>0</v>
      </c>
    </row>
    <row r="364" spans="1:31" x14ac:dyDescent="0.25">
      <c r="B364" t="s">
        <v>507</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E364">
        <f t="shared" si="5"/>
        <v>0</v>
      </c>
    </row>
    <row r="365" spans="1:31" x14ac:dyDescent="0.25">
      <c r="B365" t="s">
        <v>508</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E365">
        <f t="shared" si="5"/>
        <v>0</v>
      </c>
    </row>
    <row r="366" spans="1:31" x14ac:dyDescent="0.25">
      <c r="B366" t="s">
        <v>509</v>
      </c>
      <c r="C366">
        <v>0</v>
      </c>
      <c r="D366">
        <v>2.7337400000000001</v>
      </c>
      <c r="E366">
        <v>39.9221</v>
      </c>
      <c r="F366">
        <v>0</v>
      </c>
      <c r="G366">
        <v>0</v>
      </c>
      <c r="H366">
        <v>0</v>
      </c>
      <c r="I366">
        <v>0</v>
      </c>
      <c r="J366">
        <v>10.7897</v>
      </c>
      <c r="K366">
        <v>2.88375</v>
      </c>
      <c r="L366">
        <v>0</v>
      </c>
      <c r="M366">
        <v>0</v>
      </c>
      <c r="N366">
        <v>0</v>
      </c>
      <c r="O366">
        <v>22.4358</v>
      </c>
      <c r="P366">
        <v>0</v>
      </c>
      <c r="Q366">
        <v>0</v>
      </c>
      <c r="R366">
        <v>0</v>
      </c>
      <c r="S366">
        <v>0</v>
      </c>
      <c r="T366">
        <v>0</v>
      </c>
      <c r="U366">
        <v>0</v>
      </c>
      <c r="V366">
        <v>0</v>
      </c>
      <c r="W366">
        <v>0</v>
      </c>
      <c r="X366">
        <v>0</v>
      </c>
      <c r="Y366">
        <v>0</v>
      </c>
      <c r="Z366">
        <v>1.88392</v>
      </c>
      <c r="AE366">
        <f t="shared" si="5"/>
        <v>80.64900999999999</v>
      </c>
    </row>
    <row r="367" spans="1:31" x14ac:dyDescent="0.25">
      <c r="B367" t="s">
        <v>510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E367">
        <f t="shared" si="5"/>
        <v>0</v>
      </c>
    </row>
    <row r="368" spans="1:31" x14ac:dyDescent="0.25">
      <c r="B368" t="s">
        <v>511</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E368">
        <f t="shared" si="5"/>
        <v>0</v>
      </c>
    </row>
    <row r="369" spans="1:31" x14ac:dyDescent="0.25">
      <c r="B369" t="s">
        <v>512</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E369">
        <f t="shared" si="5"/>
        <v>0</v>
      </c>
    </row>
    <row r="370" spans="1:31" x14ac:dyDescent="0.25">
      <c r="B370" t="s">
        <v>513</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E370">
        <f t="shared" si="5"/>
        <v>0</v>
      </c>
    </row>
    <row r="371" spans="1:31" x14ac:dyDescent="0.25">
      <c r="B371" t="s">
        <v>514</v>
      </c>
      <c r="C371">
        <v>0.18834999999999999</v>
      </c>
      <c r="D371">
        <v>0</v>
      </c>
      <c r="E371">
        <v>0</v>
      </c>
      <c r="F371">
        <v>0</v>
      </c>
      <c r="G371">
        <v>8.0527500000000002E-2</v>
      </c>
      <c r="H371">
        <v>0</v>
      </c>
      <c r="I371">
        <v>0.42093900000000001</v>
      </c>
      <c r="J371">
        <v>1.0048600000000001</v>
      </c>
      <c r="K371">
        <v>0.40669</v>
      </c>
      <c r="L371">
        <v>0</v>
      </c>
      <c r="M371">
        <v>8.5123099999999994</v>
      </c>
      <c r="N371">
        <v>0</v>
      </c>
      <c r="O371">
        <v>0</v>
      </c>
      <c r="P371">
        <v>0</v>
      </c>
      <c r="Q371">
        <v>0</v>
      </c>
      <c r="R371">
        <v>0</v>
      </c>
      <c r="S371">
        <v>0</v>
      </c>
      <c r="T371">
        <v>0</v>
      </c>
      <c r="U371">
        <v>0</v>
      </c>
      <c r="V371">
        <v>0</v>
      </c>
      <c r="W371">
        <v>0</v>
      </c>
      <c r="X371">
        <v>0</v>
      </c>
      <c r="Y371">
        <v>0</v>
      </c>
      <c r="Z371">
        <v>0.57701499999999994</v>
      </c>
      <c r="AE371">
        <f t="shared" si="5"/>
        <v>11.1906915</v>
      </c>
    </row>
    <row r="372" spans="1:31" x14ac:dyDescent="0.25">
      <c r="B372" t="s">
        <v>515</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E372">
        <f t="shared" si="5"/>
        <v>0</v>
      </c>
    </row>
    <row r="373" spans="1:31" x14ac:dyDescent="0.25">
      <c r="B373" t="s">
        <v>516</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E373">
        <f t="shared" si="5"/>
        <v>0</v>
      </c>
    </row>
    <row r="374" spans="1:31" x14ac:dyDescent="0.25">
      <c r="B374" s="80" t="s">
        <v>517</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E374">
        <f t="shared" si="5"/>
        <v>0</v>
      </c>
    </row>
    <row r="375" spans="1:31" x14ac:dyDescent="0.25">
      <c r="B375" t="s">
        <v>518</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E375">
        <f t="shared" si="5"/>
        <v>0</v>
      </c>
    </row>
    <row r="376" spans="1:31" x14ac:dyDescent="0.25">
      <c r="B376" t="s">
        <v>519</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E376">
        <f t="shared" si="5"/>
        <v>0</v>
      </c>
    </row>
    <row r="377" spans="1:31" x14ac:dyDescent="0.25">
      <c r="B377" t="s">
        <v>520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E377">
        <f t="shared" si="5"/>
        <v>0</v>
      </c>
    </row>
    <row r="378" spans="1:31" x14ac:dyDescent="0.25">
      <c r="B378" t="s">
        <v>521</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E378">
        <f t="shared" si="5"/>
        <v>0</v>
      </c>
    </row>
    <row r="379" spans="1:31" x14ac:dyDescent="0.25">
      <c r="A379" t="s">
        <v>522</v>
      </c>
      <c r="B379" t="s">
        <v>523</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E379">
        <f t="shared" si="5"/>
        <v>0</v>
      </c>
    </row>
    <row r="380" spans="1:31" x14ac:dyDescent="0.25">
      <c r="B380" t="s">
        <v>524</v>
      </c>
      <c r="C380">
        <v>0</v>
      </c>
      <c r="D380">
        <v>0</v>
      </c>
      <c r="E380">
        <v>6.7543499999999996</v>
      </c>
      <c r="F380">
        <v>0</v>
      </c>
      <c r="G380">
        <v>0</v>
      </c>
      <c r="H380">
        <v>0</v>
      </c>
      <c r="I380">
        <v>0</v>
      </c>
      <c r="J380">
        <v>6.9651800000000001</v>
      </c>
      <c r="K380">
        <v>0</v>
      </c>
      <c r="L380">
        <v>0</v>
      </c>
      <c r="M380">
        <v>0</v>
      </c>
      <c r="N380">
        <v>6.4580000000000002</v>
      </c>
      <c r="O380">
        <v>0</v>
      </c>
      <c r="P380">
        <v>7.3875500000000001</v>
      </c>
      <c r="Q380">
        <v>0</v>
      </c>
      <c r="R380">
        <v>0</v>
      </c>
      <c r="S380">
        <v>0</v>
      </c>
      <c r="T380">
        <v>0</v>
      </c>
      <c r="U380">
        <v>0</v>
      </c>
      <c r="V380">
        <v>0</v>
      </c>
      <c r="W380">
        <v>0</v>
      </c>
      <c r="X380">
        <v>0</v>
      </c>
      <c r="Y380">
        <v>0</v>
      </c>
      <c r="Z380">
        <v>0</v>
      </c>
      <c r="AE380">
        <f t="shared" si="5"/>
        <v>27.565079999999998</v>
      </c>
    </row>
    <row r="381" spans="1:31" x14ac:dyDescent="0.25">
      <c r="A381" t="s">
        <v>525</v>
      </c>
      <c r="B381" t="s">
        <v>526</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E381">
        <f t="shared" si="5"/>
        <v>0</v>
      </c>
    </row>
    <row r="382" spans="1:31" x14ac:dyDescent="0.25">
      <c r="B382" t="s">
        <v>527</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E382">
        <f t="shared" si="5"/>
        <v>0</v>
      </c>
    </row>
    <row r="383" spans="1:31" x14ac:dyDescent="0.25">
      <c r="B383" t="s">
        <v>528</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E383">
        <f t="shared" si="5"/>
        <v>0</v>
      </c>
    </row>
    <row r="384" spans="1:31" x14ac:dyDescent="0.25">
      <c r="B384" t="s">
        <v>529</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E384">
        <f t="shared" si="5"/>
        <v>0</v>
      </c>
    </row>
    <row r="385" spans="1:31" x14ac:dyDescent="0.25">
      <c r="A385" t="s">
        <v>530</v>
      </c>
      <c r="B385" t="s">
        <v>531</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E385">
        <f t="shared" si="5"/>
        <v>0</v>
      </c>
    </row>
    <row r="386" spans="1:31" x14ac:dyDescent="0.25">
      <c r="B386" t="s">
        <v>532</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E386">
        <f t="shared" si="5"/>
        <v>0</v>
      </c>
    </row>
    <row r="387" spans="1:31" x14ac:dyDescent="0.25">
      <c r="B387" t="s">
        <v>533</v>
      </c>
      <c r="C387">
        <v>102.166</v>
      </c>
      <c r="D387">
        <v>0</v>
      </c>
      <c r="E387">
        <v>0</v>
      </c>
      <c r="F387">
        <v>0</v>
      </c>
      <c r="G387">
        <v>1.5077700000000001</v>
      </c>
      <c r="H387">
        <v>0</v>
      </c>
      <c r="I387">
        <v>0</v>
      </c>
      <c r="J387">
        <v>0</v>
      </c>
      <c r="K387">
        <v>3.6058599999999998</v>
      </c>
      <c r="L387">
        <v>0</v>
      </c>
      <c r="M387">
        <v>2.4580199999999999</v>
      </c>
      <c r="N387">
        <v>10.641</v>
      </c>
      <c r="O387">
        <v>0</v>
      </c>
      <c r="P387">
        <v>0</v>
      </c>
      <c r="Q387">
        <v>0</v>
      </c>
      <c r="R387">
        <v>0</v>
      </c>
      <c r="S387">
        <v>0</v>
      </c>
      <c r="T387">
        <v>0</v>
      </c>
      <c r="U387">
        <v>0</v>
      </c>
      <c r="V387">
        <v>0</v>
      </c>
      <c r="W387">
        <v>0</v>
      </c>
      <c r="X387">
        <v>0</v>
      </c>
      <c r="Y387">
        <v>0</v>
      </c>
      <c r="Z387">
        <v>0</v>
      </c>
      <c r="AE387">
        <f t="shared" ref="AE387:AE409" si="6">SUM(C387:Z387)</f>
        <v>120.37865000000001</v>
      </c>
    </row>
    <row r="388" spans="1:31" x14ac:dyDescent="0.25">
      <c r="A388" t="s">
        <v>534</v>
      </c>
      <c r="B388" t="s">
        <v>535</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E388">
        <f t="shared" si="6"/>
        <v>0</v>
      </c>
    </row>
    <row r="389" spans="1:31" x14ac:dyDescent="0.25">
      <c r="B389" t="s">
        <v>536</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E389">
        <f t="shared" si="6"/>
        <v>0</v>
      </c>
    </row>
    <row r="390" spans="1:31" x14ac:dyDescent="0.25">
      <c r="B390" t="s">
        <v>537</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E390">
        <f t="shared" si="6"/>
        <v>0</v>
      </c>
    </row>
    <row r="391" spans="1:31" x14ac:dyDescent="0.25">
      <c r="B391" t="s">
        <v>538</v>
      </c>
      <c r="C391">
        <v>0</v>
      </c>
      <c r="D391">
        <v>0</v>
      </c>
      <c r="E391">
        <v>47.493899999999996</v>
      </c>
      <c r="F391">
        <v>0</v>
      </c>
      <c r="G391">
        <v>162.476</v>
      </c>
      <c r="H391">
        <v>0</v>
      </c>
      <c r="I391">
        <v>0.67145999999999995</v>
      </c>
      <c r="J391">
        <v>238.64500000000001</v>
      </c>
      <c r="K391">
        <v>12.985799999999999</v>
      </c>
      <c r="L391">
        <v>0</v>
      </c>
      <c r="M391">
        <v>0</v>
      </c>
      <c r="N391">
        <v>0</v>
      </c>
      <c r="O391">
        <v>35.928199999999997</v>
      </c>
      <c r="P391">
        <v>0</v>
      </c>
      <c r="Q391">
        <v>0</v>
      </c>
      <c r="R391">
        <v>0</v>
      </c>
      <c r="S391">
        <v>41.559100000000001</v>
      </c>
      <c r="T391">
        <v>0</v>
      </c>
      <c r="U391">
        <v>0</v>
      </c>
      <c r="V391">
        <v>0</v>
      </c>
      <c r="W391">
        <v>0</v>
      </c>
      <c r="X391">
        <v>0</v>
      </c>
      <c r="Y391">
        <v>0</v>
      </c>
      <c r="Z391">
        <v>0</v>
      </c>
      <c r="AE391">
        <f t="shared" si="6"/>
        <v>539.75945999999999</v>
      </c>
    </row>
    <row r="392" spans="1:31" x14ac:dyDescent="0.25">
      <c r="A392" t="s">
        <v>539</v>
      </c>
      <c r="B392" t="s">
        <v>540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E392">
        <f t="shared" si="6"/>
        <v>0</v>
      </c>
    </row>
    <row r="393" spans="1:31" x14ac:dyDescent="0.25">
      <c r="A393" t="s">
        <v>541</v>
      </c>
      <c r="B393" t="s">
        <v>542</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E393">
        <f t="shared" si="6"/>
        <v>0</v>
      </c>
    </row>
    <row r="394" spans="1:31" x14ac:dyDescent="0.25">
      <c r="B394" t="s">
        <v>543</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E394">
        <f t="shared" si="6"/>
        <v>0</v>
      </c>
    </row>
    <row r="395" spans="1:31" x14ac:dyDescent="0.25">
      <c r="B395" t="s">
        <v>544</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E395">
        <f t="shared" si="6"/>
        <v>0</v>
      </c>
    </row>
    <row r="396" spans="1:31" x14ac:dyDescent="0.25">
      <c r="A396" t="s">
        <v>545</v>
      </c>
      <c r="B396" t="s">
        <v>546</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E396">
        <f t="shared" si="6"/>
        <v>0</v>
      </c>
    </row>
    <row r="397" spans="1:31" x14ac:dyDescent="0.25">
      <c r="A397" t="s">
        <v>547</v>
      </c>
      <c r="B397" t="s">
        <v>548</v>
      </c>
      <c r="C397">
        <v>218.45400000000001</v>
      </c>
      <c r="D397">
        <v>0</v>
      </c>
      <c r="E397">
        <v>0</v>
      </c>
      <c r="F397">
        <v>0</v>
      </c>
      <c r="G397">
        <v>1.70794</v>
      </c>
      <c r="H397">
        <v>0</v>
      </c>
      <c r="I397">
        <v>1.02477</v>
      </c>
      <c r="J397">
        <v>19.6995</v>
      </c>
      <c r="K397">
        <v>14.309699999999999</v>
      </c>
      <c r="L397">
        <v>0</v>
      </c>
      <c r="M397">
        <v>0</v>
      </c>
      <c r="N397">
        <v>107.6</v>
      </c>
      <c r="O397">
        <v>0</v>
      </c>
      <c r="P397">
        <v>0</v>
      </c>
      <c r="Q397">
        <v>0</v>
      </c>
      <c r="R397">
        <v>0</v>
      </c>
      <c r="S397">
        <v>0</v>
      </c>
      <c r="T397">
        <v>0</v>
      </c>
      <c r="U397">
        <v>174.20699999999999</v>
      </c>
      <c r="V397">
        <v>5.3679899999999998</v>
      </c>
      <c r="W397">
        <v>0</v>
      </c>
      <c r="X397">
        <v>0</v>
      </c>
      <c r="Y397">
        <v>0</v>
      </c>
      <c r="Z397">
        <v>0</v>
      </c>
      <c r="AE397">
        <f t="shared" si="6"/>
        <v>542.37089999999989</v>
      </c>
    </row>
    <row r="398" spans="1:31" x14ac:dyDescent="0.25">
      <c r="B398" t="s">
        <v>549</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E398">
        <f t="shared" si="6"/>
        <v>0</v>
      </c>
    </row>
    <row r="399" spans="1:31" x14ac:dyDescent="0.25">
      <c r="B399" t="s">
        <v>550</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E399">
        <f t="shared" si="6"/>
        <v>0</v>
      </c>
    </row>
    <row r="400" spans="1:31" x14ac:dyDescent="0.25">
      <c r="B400" t="s">
        <v>551</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E400">
        <f t="shared" si="6"/>
        <v>0</v>
      </c>
    </row>
    <row r="401" spans="1:31" x14ac:dyDescent="0.25">
      <c r="A401" t="s">
        <v>552</v>
      </c>
      <c r="B401" t="s">
        <v>553</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E401">
        <f t="shared" si="6"/>
        <v>0</v>
      </c>
    </row>
    <row r="402" spans="1:31" x14ac:dyDescent="0.25">
      <c r="A402" t="s">
        <v>554</v>
      </c>
      <c r="B402" t="s">
        <v>555</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E402">
        <f t="shared" si="6"/>
        <v>0</v>
      </c>
    </row>
    <row r="403" spans="1:31" x14ac:dyDescent="0.25">
      <c r="A403" t="s">
        <v>556</v>
      </c>
      <c r="B403" t="s">
        <v>557</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E403">
        <f t="shared" si="6"/>
        <v>0</v>
      </c>
    </row>
    <row r="404" spans="1:31" x14ac:dyDescent="0.25">
      <c r="B404" t="s">
        <v>558</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E404">
        <f t="shared" si="6"/>
        <v>0</v>
      </c>
    </row>
    <row r="405" spans="1:31" x14ac:dyDescent="0.25">
      <c r="B405" t="s">
        <v>559</v>
      </c>
      <c r="C405">
        <v>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E405">
        <f t="shared" si="6"/>
        <v>0</v>
      </c>
    </row>
    <row r="406" spans="1:31" x14ac:dyDescent="0.25">
      <c r="B406" t="s">
        <v>560</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E406">
        <f t="shared" si="6"/>
        <v>0</v>
      </c>
    </row>
    <row r="407" spans="1:31" x14ac:dyDescent="0.25">
      <c r="B407" t="s">
        <v>561</v>
      </c>
      <c r="C407">
        <v>0</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E407">
        <f t="shared" si="6"/>
        <v>0</v>
      </c>
    </row>
    <row r="408" spans="1:31" x14ac:dyDescent="0.25">
      <c r="B408" t="s">
        <v>562</v>
      </c>
      <c r="C408">
        <v>0</v>
      </c>
      <c r="D408">
        <v>10.275600000000001</v>
      </c>
      <c r="E408">
        <v>94.465500000000006</v>
      </c>
      <c r="F408">
        <v>3.4111799999999998E-2</v>
      </c>
      <c r="G408">
        <v>0</v>
      </c>
      <c r="H408">
        <v>0</v>
      </c>
      <c r="I408">
        <v>6.1890099999999997</v>
      </c>
      <c r="J408">
        <v>25.276700000000002</v>
      </c>
      <c r="K408">
        <v>8.9852900000000009</v>
      </c>
      <c r="L408">
        <v>0</v>
      </c>
      <c r="M408">
        <v>0</v>
      </c>
      <c r="N408">
        <v>0</v>
      </c>
      <c r="O408">
        <v>43.313000000000002</v>
      </c>
      <c r="P408">
        <v>16.050699999999999</v>
      </c>
      <c r="Q408">
        <v>0</v>
      </c>
      <c r="R408">
        <v>0</v>
      </c>
      <c r="S408">
        <v>21.832000000000001</v>
      </c>
      <c r="T408">
        <v>0</v>
      </c>
      <c r="U408">
        <v>0</v>
      </c>
      <c r="V408">
        <v>0</v>
      </c>
      <c r="W408">
        <v>0</v>
      </c>
      <c r="X408">
        <v>0</v>
      </c>
      <c r="Y408">
        <v>0</v>
      </c>
      <c r="Z408">
        <v>0</v>
      </c>
      <c r="AE408">
        <f t="shared" si="6"/>
        <v>226.42191179999998</v>
      </c>
    </row>
    <row r="409" spans="1:31" x14ac:dyDescent="0.25">
      <c r="B409" t="s">
        <v>563</v>
      </c>
      <c r="C409">
        <v>0</v>
      </c>
      <c r="D409">
        <v>4.9913100000000004</v>
      </c>
      <c r="E409">
        <v>61.906599999999997</v>
      </c>
      <c r="F409">
        <v>4.0903299999999997E-2</v>
      </c>
      <c r="G409">
        <v>0</v>
      </c>
      <c r="H409">
        <v>0</v>
      </c>
      <c r="I409">
        <v>1.3258099999999999</v>
      </c>
      <c r="J409">
        <v>16.822600000000001</v>
      </c>
      <c r="K409">
        <v>5.8192399999999997</v>
      </c>
      <c r="L409">
        <v>0</v>
      </c>
      <c r="M409">
        <v>0</v>
      </c>
      <c r="N409">
        <v>67.768000000000001</v>
      </c>
      <c r="O409">
        <v>28.371300000000002</v>
      </c>
      <c r="P409">
        <v>11.1114</v>
      </c>
      <c r="Q409">
        <v>0</v>
      </c>
      <c r="R409">
        <v>0</v>
      </c>
      <c r="S409">
        <v>17.534400000000002</v>
      </c>
      <c r="T409">
        <v>0</v>
      </c>
      <c r="U409">
        <v>0</v>
      </c>
      <c r="V409">
        <v>0</v>
      </c>
      <c r="W409">
        <v>0</v>
      </c>
      <c r="X409">
        <v>0</v>
      </c>
      <c r="Y409">
        <v>0</v>
      </c>
      <c r="Z409">
        <v>0</v>
      </c>
      <c r="AE409">
        <f t="shared" si="6"/>
        <v>215.69156330000001</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E409"/>
  <sheetViews>
    <sheetView workbookViewId="0">
      <selection activeCell="Z26" sqref="Z26:AA26"/>
    </sheetView>
  </sheetViews>
  <sheetFormatPr defaultRowHeight="15" x14ac:dyDescent="0.25"/>
  <cols>
    <col min="1" max="1" width="30" customWidth="1"/>
    <col min="2" max="2" width="30.140625" customWidth="1"/>
  </cols>
  <sheetData>
    <row r="1" spans="1:31" s="79" customFormat="1" ht="60" x14ac:dyDescent="0.25">
      <c r="A1" s="79" t="s">
        <v>0</v>
      </c>
      <c r="B1" s="79" t="s">
        <v>1</v>
      </c>
      <c r="C1" s="79" t="s">
        <v>634</v>
      </c>
      <c r="D1" s="79" t="s">
        <v>947</v>
      </c>
      <c r="E1" s="79" t="s">
        <v>948</v>
      </c>
      <c r="F1" s="79" t="s">
        <v>949</v>
      </c>
      <c r="G1" s="79" t="s">
        <v>666</v>
      </c>
      <c r="H1" s="79" t="s">
        <v>951</v>
      </c>
      <c r="I1" s="79" t="s">
        <v>678</v>
      </c>
      <c r="J1" s="79" t="s">
        <v>952</v>
      </c>
      <c r="K1" s="79" t="s">
        <v>953</v>
      </c>
      <c r="L1" s="79" t="s">
        <v>954</v>
      </c>
      <c r="M1" s="79" t="s">
        <v>635</v>
      </c>
      <c r="N1" s="79" t="s">
        <v>956</v>
      </c>
      <c r="O1" s="79" t="s">
        <v>957</v>
      </c>
      <c r="P1" s="79" t="s">
        <v>958</v>
      </c>
      <c r="Q1" s="79" t="s">
        <v>959</v>
      </c>
      <c r="R1" s="79" t="s">
        <v>960</v>
      </c>
      <c r="S1" s="79" t="s">
        <v>961</v>
      </c>
      <c r="T1" s="79" t="s">
        <v>963</v>
      </c>
      <c r="U1" s="79" t="s">
        <v>964</v>
      </c>
      <c r="V1" s="79" t="s">
        <v>965</v>
      </c>
      <c r="W1" s="79" t="s">
        <v>968</v>
      </c>
      <c r="X1" s="79" t="s">
        <v>969</v>
      </c>
      <c r="Y1" s="79" t="s">
        <v>970</v>
      </c>
      <c r="Z1" s="79" t="s">
        <v>971</v>
      </c>
      <c r="AE1" t="s">
        <v>1050</v>
      </c>
    </row>
    <row r="2" spans="1:31" x14ac:dyDescent="0.25">
      <c r="A2" t="s">
        <v>12</v>
      </c>
      <c r="B2" t="s">
        <v>13</v>
      </c>
      <c r="AE2" s="89">
        <f>SUM(C2:Z2)</f>
        <v>0</v>
      </c>
    </row>
    <row r="3" spans="1:31" x14ac:dyDescent="0.25">
      <c r="B3" t="s">
        <v>14</v>
      </c>
      <c r="AE3">
        <f t="shared" ref="AE3:AE66" si="0">SUM(C3:Z3)</f>
        <v>0</v>
      </c>
    </row>
    <row r="4" spans="1:31" x14ac:dyDescent="0.25">
      <c r="B4" t="s">
        <v>15</v>
      </c>
      <c r="AE4" s="89">
        <f t="shared" si="0"/>
        <v>0</v>
      </c>
    </row>
    <row r="5" spans="1:31" x14ac:dyDescent="0.25">
      <c r="B5" t="s">
        <v>16</v>
      </c>
      <c r="AE5">
        <f t="shared" si="0"/>
        <v>0</v>
      </c>
    </row>
    <row r="6" spans="1:31" x14ac:dyDescent="0.25">
      <c r="A6" t="s">
        <v>17</v>
      </c>
      <c r="B6" t="s">
        <v>18</v>
      </c>
      <c r="AE6" s="89">
        <f t="shared" si="0"/>
        <v>0</v>
      </c>
    </row>
    <row r="7" spans="1:31" x14ac:dyDescent="0.25">
      <c r="A7" t="s">
        <v>19</v>
      </c>
      <c r="B7" t="s">
        <v>20</v>
      </c>
      <c r="AE7">
        <f t="shared" si="0"/>
        <v>0</v>
      </c>
    </row>
    <row r="8" spans="1:31" x14ac:dyDescent="0.25">
      <c r="B8" t="s">
        <v>21</v>
      </c>
      <c r="AE8" s="89">
        <f t="shared" si="0"/>
        <v>0</v>
      </c>
    </row>
    <row r="9" spans="1:31" x14ac:dyDescent="0.25">
      <c r="B9" t="s">
        <v>22</v>
      </c>
      <c r="AE9">
        <f t="shared" si="0"/>
        <v>0</v>
      </c>
    </row>
    <row r="10" spans="1:31" x14ac:dyDescent="0.25">
      <c r="A10" t="s">
        <v>973</v>
      </c>
      <c r="B10" s="80" t="s">
        <v>24</v>
      </c>
      <c r="AE10" s="89">
        <f t="shared" si="0"/>
        <v>0</v>
      </c>
    </row>
    <row r="11" spans="1:31" x14ac:dyDescent="0.25">
      <c r="A11" t="s">
        <v>25</v>
      </c>
      <c r="B11" t="s">
        <v>26</v>
      </c>
      <c r="AE11">
        <f t="shared" si="0"/>
        <v>0</v>
      </c>
    </row>
    <row r="12" spans="1:31" x14ac:dyDescent="0.25">
      <c r="A12" t="s">
        <v>27</v>
      </c>
      <c r="B12" t="s">
        <v>28</v>
      </c>
      <c r="AE12" s="89">
        <f t="shared" si="0"/>
        <v>0</v>
      </c>
    </row>
    <row r="13" spans="1:31" x14ac:dyDescent="0.25">
      <c r="A13" t="s">
        <v>29</v>
      </c>
      <c r="B13" t="s">
        <v>30</v>
      </c>
      <c r="AE13">
        <f t="shared" si="0"/>
        <v>0</v>
      </c>
    </row>
    <row r="14" spans="1:31" x14ac:dyDescent="0.25">
      <c r="A14" t="s">
        <v>31</v>
      </c>
      <c r="B14" t="s">
        <v>32</v>
      </c>
      <c r="AE14" s="89">
        <f t="shared" si="0"/>
        <v>0</v>
      </c>
    </row>
    <row r="15" spans="1:31" x14ac:dyDescent="0.25">
      <c r="A15" t="s">
        <v>33</v>
      </c>
      <c r="B15" t="s">
        <v>34</v>
      </c>
      <c r="AE15">
        <f t="shared" si="0"/>
        <v>0</v>
      </c>
    </row>
    <row r="16" spans="1:31" x14ac:dyDescent="0.25">
      <c r="B16" t="s">
        <v>35</v>
      </c>
      <c r="AE16" s="89">
        <f t="shared" si="0"/>
        <v>0</v>
      </c>
    </row>
    <row r="17" spans="1:31" x14ac:dyDescent="0.25">
      <c r="B17" t="s">
        <v>36</v>
      </c>
      <c r="AE17">
        <f t="shared" si="0"/>
        <v>0</v>
      </c>
    </row>
    <row r="18" spans="1:31" x14ac:dyDescent="0.25">
      <c r="B18" t="s">
        <v>37</v>
      </c>
      <c r="AE18" s="89">
        <f t="shared" si="0"/>
        <v>0</v>
      </c>
    </row>
    <row r="19" spans="1:31" x14ac:dyDescent="0.25">
      <c r="B19" t="s">
        <v>38</v>
      </c>
      <c r="AE19">
        <f t="shared" si="0"/>
        <v>0</v>
      </c>
    </row>
    <row r="20" spans="1:31" x14ac:dyDescent="0.25">
      <c r="B20" t="s">
        <v>39</v>
      </c>
      <c r="AE20" s="89">
        <f t="shared" si="0"/>
        <v>0</v>
      </c>
    </row>
    <row r="21" spans="1:31" x14ac:dyDescent="0.25">
      <c r="B21" t="s">
        <v>40</v>
      </c>
      <c r="AE21">
        <f t="shared" si="0"/>
        <v>0</v>
      </c>
    </row>
    <row r="22" spans="1:31" x14ac:dyDescent="0.25">
      <c r="B22" t="s">
        <v>41</v>
      </c>
      <c r="AE22" s="89">
        <f t="shared" si="0"/>
        <v>0</v>
      </c>
    </row>
    <row r="23" spans="1:31" x14ac:dyDescent="0.25">
      <c r="B23" t="s">
        <v>42</v>
      </c>
      <c r="AE23">
        <f t="shared" si="0"/>
        <v>0</v>
      </c>
    </row>
    <row r="24" spans="1:31" x14ac:dyDescent="0.25">
      <c r="B24" t="s">
        <v>43</v>
      </c>
      <c r="AE24" s="89">
        <f t="shared" si="0"/>
        <v>0</v>
      </c>
    </row>
    <row r="25" spans="1:31" x14ac:dyDescent="0.25">
      <c r="A25" t="s">
        <v>44</v>
      </c>
      <c r="B25" t="s">
        <v>45</v>
      </c>
      <c r="AE25">
        <f t="shared" si="0"/>
        <v>0</v>
      </c>
    </row>
    <row r="26" spans="1:31" x14ac:dyDescent="0.25">
      <c r="B26" t="s">
        <v>46</v>
      </c>
      <c r="AE26" s="89">
        <f t="shared" si="0"/>
        <v>0</v>
      </c>
    </row>
    <row r="27" spans="1:31" x14ac:dyDescent="0.25">
      <c r="B27" t="s">
        <v>47</v>
      </c>
      <c r="AE27">
        <f t="shared" si="0"/>
        <v>0</v>
      </c>
    </row>
    <row r="28" spans="1:31" x14ac:dyDescent="0.25">
      <c r="A28" t="s">
        <v>48</v>
      </c>
      <c r="B28" t="s">
        <v>49</v>
      </c>
      <c r="AE28" s="89">
        <f t="shared" si="0"/>
        <v>0</v>
      </c>
    </row>
    <row r="29" spans="1:31" x14ac:dyDescent="0.25">
      <c r="B29" t="s">
        <v>50</v>
      </c>
      <c r="AE29">
        <f t="shared" si="0"/>
        <v>0</v>
      </c>
    </row>
    <row r="30" spans="1:31" x14ac:dyDescent="0.25">
      <c r="A30" t="s">
        <v>51</v>
      </c>
      <c r="B30" t="s">
        <v>52</v>
      </c>
      <c r="AE30" s="89">
        <f t="shared" si="0"/>
        <v>0</v>
      </c>
    </row>
    <row r="31" spans="1:31" x14ac:dyDescent="0.25">
      <c r="B31" t="s">
        <v>53</v>
      </c>
      <c r="AE31">
        <f t="shared" si="0"/>
        <v>0</v>
      </c>
    </row>
    <row r="32" spans="1:31" x14ac:dyDescent="0.25">
      <c r="B32" t="s">
        <v>54</v>
      </c>
      <c r="AE32" s="89">
        <f t="shared" si="0"/>
        <v>0</v>
      </c>
    </row>
    <row r="33" spans="1:31" x14ac:dyDescent="0.25">
      <c r="A33" t="s">
        <v>55</v>
      </c>
      <c r="B33" t="s">
        <v>56</v>
      </c>
      <c r="AE33">
        <f t="shared" si="0"/>
        <v>0</v>
      </c>
    </row>
    <row r="34" spans="1:31" x14ac:dyDescent="0.25">
      <c r="B34" t="s">
        <v>57</v>
      </c>
      <c r="AE34" s="89">
        <f t="shared" si="0"/>
        <v>0</v>
      </c>
    </row>
    <row r="35" spans="1:31" x14ac:dyDescent="0.25">
      <c r="A35" t="s">
        <v>58</v>
      </c>
      <c r="B35" t="s">
        <v>59</v>
      </c>
      <c r="AE35">
        <f t="shared" si="0"/>
        <v>0</v>
      </c>
    </row>
    <row r="36" spans="1:31" x14ac:dyDescent="0.25">
      <c r="A36" t="s">
        <v>60</v>
      </c>
      <c r="B36" t="s">
        <v>61</v>
      </c>
      <c r="AE36" s="89">
        <f t="shared" si="0"/>
        <v>0</v>
      </c>
    </row>
    <row r="37" spans="1:31" x14ac:dyDescent="0.25">
      <c r="B37" t="s">
        <v>62</v>
      </c>
      <c r="AE37">
        <f t="shared" si="0"/>
        <v>0</v>
      </c>
    </row>
    <row r="38" spans="1:31" x14ac:dyDescent="0.25">
      <c r="A38" t="s">
        <v>63</v>
      </c>
      <c r="B38" t="s">
        <v>64</v>
      </c>
      <c r="AE38" s="89">
        <f t="shared" si="0"/>
        <v>0</v>
      </c>
    </row>
    <row r="39" spans="1:31" x14ac:dyDescent="0.25">
      <c r="A39" t="s">
        <v>65</v>
      </c>
      <c r="B39" t="s">
        <v>66</v>
      </c>
      <c r="AE39">
        <f t="shared" si="0"/>
        <v>0</v>
      </c>
    </row>
    <row r="40" spans="1:31" x14ac:dyDescent="0.25">
      <c r="B40" t="s">
        <v>67</v>
      </c>
      <c r="AE40" s="89">
        <f t="shared" si="0"/>
        <v>0</v>
      </c>
    </row>
    <row r="41" spans="1:31" x14ac:dyDescent="0.25">
      <c r="A41" t="s">
        <v>68</v>
      </c>
      <c r="B41" t="s">
        <v>69</v>
      </c>
      <c r="AE41">
        <f t="shared" si="0"/>
        <v>0</v>
      </c>
    </row>
    <row r="42" spans="1:31" x14ac:dyDescent="0.25">
      <c r="B42" t="s">
        <v>70</v>
      </c>
      <c r="AE42" s="89">
        <f t="shared" si="0"/>
        <v>0</v>
      </c>
    </row>
    <row r="43" spans="1:31" x14ac:dyDescent="0.25">
      <c r="A43" t="s">
        <v>71</v>
      </c>
      <c r="B43" t="s">
        <v>72</v>
      </c>
      <c r="AE43">
        <f t="shared" si="0"/>
        <v>0</v>
      </c>
    </row>
    <row r="44" spans="1:31" x14ac:dyDescent="0.25">
      <c r="B44" t="s">
        <v>73</v>
      </c>
      <c r="AE44" s="89">
        <f t="shared" si="0"/>
        <v>0</v>
      </c>
    </row>
    <row r="45" spans="1:31" x14ac:dyDescent="0.25">
      <c r="B45" t="s">
        <v>74</v>
      </c>
      <c r="AE45">
        <f t="shared" si="0"/>
        <v>0</v>
      </c>
    </row>
    <row r="46" spans="1:31" x14ac:dyDescent="0.25">
      <c r="B46" t="s">
        <v>75</v>
      </c>
      <c r="AE46" s="89">
        <f t="shared" si="0"/>
        <v>0</v>
      </c>
    </row>
    <row r="47" spans="1:31" x14ac:dyDescent="0.25">
      <c r="A47" t="s">
        <v>76</v>
      </c>
      <c r="B47" t="s">
        <v>77</v>
      </c>
      <c r="AE47">
        <f t="shared" si="0"/>
        <v>0</v>
      </c>
    </row>
    <row r="48" spans="1:31" x14ac:dyDescent="0.25">
      <c r="B48" t="s">
        <v>78</v>
      </c>
      <c r="AE48" s="89">
        <f t="shared" si="0"/>
        <v>0</v>
      </c>
    </row>
    <row r="49" spans="2:31" x14ac:dyDescent="0.25">
      <c r="B49" t="s">
        <v>79</v>
      </c>
      <c r="AE49">
        <f t="shared" si="0"/>
        <v>0</v>
      </c>
    </row>
    <row r="50" spans="2:31" x14ac:dyDescent="0.25">
      <c r="B50" t="s">
        <v>80</v>
      </c>
      <c r="AE50" s="89">
        <f t="shared" si="0"/>
        <v>0</v>
      </c>
    </row>
    <row r="51" spans="2:31" x14ac:dyDescent="0.25">
      <c r="B51" t="s">
        <v>81</v>
      </c>
      <c r="AE51">
        <f t="shared" si="0"/>
        <v>0</v>
      </c>
    </row>
    <row r="52" spans="2:31" x14ac:dyDescent="0.25">
      <c r="B52" t="s">
        <v>82</v>
      </c>
      <c r="AE52" s="89">
        <f t="shared" si="0"/>
        <v>0</v>
      </c>
    </row>
    <row r="53" spans="2:31" x14ac:dyDescent="0.25">
      <c r="B53" t="s">
        <v>83</v>
      </c>
      <c r="AE53">
        <f t="shared" si="0"/>
        <v>0</v>
      </c>
    </row>
    <row r="54" spans="2:31" x14ac:dyDescent="0.25">
      <c r="B54" t="s">
        <v>84</v>
      </c>
      <c r="AE54" s="89">
        <f t="shared" si="0"/>
        <v>0</v>
      </c>
    </row>
    <row r="55" spans="2:31" x14ac:dyDescent="0.25">
      <c r="B55" t="s">
        <v>85</v>
      </c>
      <c r="AE55">
        <f t="shared" si="0"/>
        <v>0</v>
      </c>
    </row>
    <row r="56" spans="2:31" x14ac:dyDescent="0.25">
      <c r="B56" t="s">
        <v>86</v>
      </c>
      <c r="AE56" s="89">
        <f t="shared" si="0"/>
        <v>0</v>
      </c>
    </row>
    <row r="57" spans="2:31" x14ac:dyDescent="0.25">
      <c r="B57" t="s">
        <v>87</v>
      </c>
      <c r="AE57">
        <f t="shared" si="0"/>
        <v>0</v>
      </c>
    </row>
    <row r="58" spans="2:31" x14ac:dyDescent="0.25">
      <c r="B58" t="s">
        <v>88</v>
      </c>
      <c r="AE58" s="89">
        <f t="shared" si="0"/>
        <v>0</v>
      </c>
    </row>
    <row r="59" spans="2:31" x14ac:dyDescent="0.25">
      <c r="B59" t="s">
        <v>89</v>
      </c>
      <c r="AE59">
        <f t="shared" si="0"/>
        <v>0</v>
      </c>
    </row>
    <row r="60" spans="2:31" x14ac:dyDescent="0.25">
      <c r="B60" t="s">
        <v>90</v>
      </c>
      <c r="AE60" s="89">
        <f t="shared" si="0"/>
        <v>0</v>
      </c>
    </row>
    <row r="61" spans="2:31" x14ac:dyDescent="0.25">
      <c r="B61" t="s">
        <v>91</v>
      </c>
      <c r="AE61">
        <f t="shared" si="0"/>
        <v>0</v>
      </c>
    </row>
    <row r="62" spans="2:31" x14ac:dyDescent="0.25">
      <c r="B62" t="s">
        <v>92</v>
      </c>
      <c r="AE62" s="89">
        <f t="shared" si="0"/>
        <v>0</v>
      </c>
    </row>
    <row r="63" spans="2:31" x14ac:dyDescent="0.25">
      <c r="B63" t="s">
        <v>93</v>
      </c>
      <c r="AE63">
        <f t="shared" si="0"/>
        <v>0</v>
      </c>
    </row>
    <row r="64" spans="2:31" x14ac:dyDescent="0.25">
      <c r="B64" t="s">
        <v>94</v>
      </c>
      <c r="AE64" s="89">
        <f t="shared" si="0"/>
        <v>0</v>
      </c>
    </row>
    <row r="65" spans="1:31" x14ac:dyDescent="0.25">
      <c r="B65" t="s">
        <v>95</v>
      </c>
      <c r="AE65">
        <f t="shared" si="0"/>
        <v>0</v>
      </c>
    </row>
    <row r="66" spans="1:31" x14ac:dyDescent="0.25">
      <c r="B66" t="s">
        <v>96</v>
      </c>
      <c r="AE66" s="89">
        <f t="shared" si="0"/>
        <v>0</v>
      </c>
    </row>
    <row r="67" spans="1:31" x14ac:dyDescent="0.25">
      <c r="B67" t="s">
        <v>97</v>
      </c>
      <c r="AE67">
        <f t="shared" ref="AE67:AE130" si="1">SUM(C67:Z67)</f>
        <v>0</v>
      </c>
    </row>
    <row r="68" spans="1:31" x14ac:dyDescent="0.25">
      <c r="B68" t="s">
        <v>98</v>
      </c>
      <c r="AE68" s="89">
        <f t="shared" si="1"/>
        <v>0</v>
      </c>
    </row>
    <row r="69" spans="1:31" x14ac:dyDescent="0.25">
      <c r="B69" t="s">
        <v>99</v>
      </c>
      <c r="AE69">
        <f t="shared" si="1"/>
        <v>0</v>
      </c>
    </row>
    <row r="70" spans="1:31" x14ac:dyDescent="0.25">
      <c r="A70" t="s">
        <v>100</v>
      </c>
      <c r="B70" t="s">
        <v>101</v>
      </c>
      <c r="AE70" s="89">
        <f t="shared" si="1"/>
        <v>0</v>
      </c>
    </row>
    <row r="71" spans="1:31" x14ac:dyDescent="0.25">
      <c r="A71" t="s">
        <v>102</v>
      </c>
      <c r="B71" t="s">
        <v>103</v>
      </c>
      <c r="AE71">
        <f t="shared" si="1"/>
        <v>0</v>
      </c>
    </row>
    <row r="72" spans="1:31" x14ac:dyDescent="0.25">
      <c r="B72" t="s">
        <v>104</v>
      </c>
      <c r="AE72" s="89">
        <f t="shared" si="1"/>
        <v>0</v>
      </c>
    </row>
    <row r="73" spans="1:31" x14ac:dyDescent="0.25">
      <c r="B73" t="s">
        <v>105</v>
      </c>
      <c r="AE73">
        <f t="shared" si="1"/>
        <v>0</v>
      </c>
    </row>
    <row r="74" spans="1:31" x14ac:dyDescent="0.25">
      <c r="A74" t="s">
        <v>106</v>
      </c>
      <c r="B74" t="s">
        <v>107</v>
      </c>
      <c r="AE74" s="89">
        <f t="shared" si="1"/>
        <v>0</v>
      </c>
    </row>
    <row r="75" spans="1:31" x14ac:dyDescent="0.25">
      <c r="A75" t="s">
        <v>108</v>
      </c>
      <c r="B75" t="s">
        <v>109</v>
      </c>
      <c r="AE75">
        <f t="shared" si="1"/>
        <v>0</v>
      </c>
    </row>
    <row r="76" spans="1:31" x14ac:dyDescent="0.25">
      <c r="B76" t="s">
        <v>110</v>
      </c>
      <c r="AE76" s="89">
        <f t="shared" si="1"/>
        <v>0</v>
      </c>
    </row>
    <row r="77" spans="1:31" x14ac:dyDescent="0.25">
      <c r="A77" t="s">
        <v>111</v>
      </c>
      <c r="B77" t="s">
        <v>112</v>
      </c>
      <c r="AE77">
        <f t="shared" si="1"/>
        <v>0</v>
      </c>
    </row>
    <row r="78" spans="1:31" x14ac:dyDescent="0.25">
      <c r="A78" t="s">
        <v>113</v>
      </c>
      <c r="B78" t="s">
        <v>114</v>
      </c>
      <c r="AE78" s="89">
        <f t="shared" si="1"/>
        <v>0</v>
      </c>
    </row>
    <row r="79" spans="1:31" x14ac:dyDescent="0.25">
      <c r="A79" t="s">
        <v>115</v>
      </c>
      <c r="B79" t="s">
        <v>116</v>
      </c>
      <c r="AE79">
        <f t="shared" si="1"/>
        <v>0</v>
      </c>
    </row>
    <row r="80" spans="1:31" x14ac:dyDescent="0.25">
      <c r="B80" t="s">
        <v>117</v>
      </c>
      <c r="AE80" s="89">
        <f t="shared" si="1"/>
        <v>0</v>
      </c>
    </row>
    <row r="81" spans="1:31" x14ac:dyDescent="0.25">
      <c r="B81" t="s">
        <v>118</v>
      </c>
      <c r="AE81">
        <f t="shared" si="1"/>
        <v>0</v>
      </c>
    </row>
    <row r="82" spans="1:31" x14ac:dyDescent="0.25">
      <c r="B82" t="s">
        <v>119</v>
      </c>
      <c r="AE82" s="89">
        <f t="shared" si="1"/>
        <v>0</v>
      </c>
    </row>
    <row r="83" spans="1:31" x14ac:dyDescent="0.25">
      <c r="B83" t="s">
        <v>120</v>
      </c>
      <c r="AE83">
        <f t="shared" si="1"/>
        <v>0</v>
      </c>
    </row>
    <row r="84" spans="1:31" x14ac:dyDescent="0.25">
      <c r="B84" t="s">
        <v>121</v>
      </c>
      <c r="AE84" s="89">
        <f t="shared" si="1"/>
        <v>0</v>
      </c>
    </row>
    <row r="85" spans="1:31" x14ac:dyDescent="0.25">
      <c r="B85" t="s">
        <v>122</v>
      </c>
      <c r="AE85">
        <f t="shared" si="1"/>
        <v>0</v>
      </c>
    </row>
    <row r="86" spans="1:31" x14ac:dyDescent="0.25">
      <c r="A86" t="s">
        <v>123</v>
      </c>
      <c r="B86" t="s">
        <v>124</v>
      </c>
      <c r="AE86" s="89">
        <f t="shared" si="1"/>
        <v>0</v>
      </c>
    </row>
    <row r="87" spans="1:31" x14ac:dyDescent="0.25">
      <c r="B87" t="s">
        <v>125</v>
      </c>
      <c r="AE87">
        <f t="shared" si="1"/>
        <v>0</v>
      </c>
    </row>
    <row r="88" spans="1:31" x14ac:dyDescent="0.25">
      <c r="B88" t="s">
        <v>126</v>
      </c>
      <c r="AE88" s="89">
        <f t="shared" si="1"/>
        <v>0</v>
      </c>
    </row>
    <row r="89" spans="1:31" x14ac:dyDescent="0.25">
      <c r="A89" t="s">
        <v>127</v>
      </c>
      <c r="B89" t="s">
        <v>128</v>
      </c>
      <c r="AE89">
        <f t="shared" si="1"/>
        <v>0</v>
      </c>
    </row>
    <row r="90" spans="1:31" x14ac:dyDescent="0.25">
      <c r="B90" t="s">
        <v>129</v>
      </c>
      <c r="AE90" s="89">
        <f t="shared" si="1"/>
        <v>0</v>
      </c>
    </row>
    <row r="91" spans="1:31" x14ac:dyDescent="0.25">
      <c r="B91" t="s">
        <v>130</v>
      </c>
      <c r="AE91">
        <f t="shared" si="1"/>
        <v>0</v>
      </c>
    </row>
    <row r="92" spans="1:31" x14ac:dyDescent="0.25">
      <c r="A92" t="s">
        <v>131</v>
      </c>
      <c r="B92" t="s">
        <v>132</v>
      </c>
      <c r="AE92" s="89">
        <f t="shared" si="1"/>
        <v>0</v>
      </c>
    </row>
    <row r="93" spans="1:31" x14ac:dyDescent="0.25">
      <c r="B93" t="s">
        <v>133</v>
      </c>
      <c r="AE93">
        <f t="shared" si="1"/>
        <v>0</v>
      </c>
    </row>
    <row r="94" spans="1:31" x14ac:dyDescent="0.25">
      <c r="B94" t="s">
        <v>134</v>
      </c>
      <c r="AE94" s="89">
        <f t="shared" si="1"/>
        <v>0</v>
      </c>
    </row>
    <row r="95" spans="1:31" x14ac:dyDescent="0.25">
      <c r="A95" t="s">
        <v>135</v>
      </c>
      <c r="B95" t="s">
        <v>136</v>
      </c>
      <c r="AE95">
        <f t="shared" si="1"/>
        <v>0</v>
      </c>
    </row>
    <row r="96" spans="1:31" x14ac:dyDescent="0.25">
      <c r="B96" t="s">
        <v>137</v>
      </c>
      <c r="AE96" s="89">
        <f t="shared" si="1"/>
        <v>0</v>
      </c>
    </row>
    <row r="97" spans="1:31" x14ac:dyDescent="0.25">
      <c r="B97" t="s">
        <v>138</v>
      </c>
      <c r="AE97">
        <f t="shared" si="1"/>
        <v>0</v>
      </c>
    </row>
    <row r="98" spans="1:31" x14ac:dyDescent="0.25">
      <c r="B98" t="s">
        <v>139</v>
      </c>
      <c r="AE98" s="89">
        <f t="shared" si="1"/>
        <v>0</v>
      </c>
    </row>
    <row r="99" spans="1:31" x14ac:dyDescent="0.25">
      <c r="A99" t="s">
        <v>140</v>
      </c>
      <c r="B99" t="s">
        <v>141</v>
      </c>
      <c r="AE99">
        <f t="shared" si="1"/>
        <v>0</v>
      </c>
    </row>
    <row r="100" spans="1:31" x14ac:dyDescent="0.25">
      <c r="A100" t="s">
        <v>142</v>
      </c>
      <c r="B100" t="s">
        <v>143</v>
      </c>
      <c r="AE100" s="89">
        <f t="shared" si="1"/>
        <v>0</v>
      </c>
    </row>
    <row r="101" spans="1:31" x14ac:dyDescent="0.25">
      <c r="A101" t="s">
        <v>974</v>
      </c>
      <c r="B101" t="s">
        <v>145</v>
      </c>
      <c r="C101">
        <v>910.7</v>
      </c>
      <c r="F101">
        <v>0.3</v>
      </c>
      <c r="G101">
        <v>27</v>
      </c>
      <c r="I101">
        <v>21.1</v>
      </c>
      <c r="J101">
        <v>159</v>
      </c>
      <c r="K101">
        <v>144.9</v>
      </c>
      <c r="Q101">
        <v>714.6</v>
      </c>
      <c r="U101">
        <v>267.2</v>
      </c>
      <c r="Z101">
        <v>17.8</v>
      </c>
      <c r="AE101">
        <f t="shared" si="1"/>
        <v>2262.6</v>
      </c>
    </row>
    <row r="102" spans="1:31" x14ac:dyDescent="0.25">
      <c r="B102" t="s">
        <v>146</v>
      </c>
      <c r="AE102" s="89">
        <f t="shared" si="1"/>
        <v>0</v>
      </c>
    </row>
    <row r="103" spans="1:31" x14ac:dyDescent="0.25">
      <c r="A103" t="s">
        <v>147</v>
      </c>
      <c r="B103" t="s">
        <v>148</v>
      </c>
      <c r="AE103">
        <f t="shared" si="1"/>
        <v>0</v>
      </c>
    </row>
    <row r="104" spans="1:31" x14ac:dyDescent="0.25">
      <c r="B104" t="s">
        <v>149</v>
      </c>
      <c r="AE104" s="89">
        <f t="shared" si="1"/>
        <v>0</v>
      </c>
    </row>
    <row r="105" spans="1:31" x14ac:dyDescent="0.25">
      <c r="B105" s="11" t="s">
        <v>991</v>
      </c>
      <c r="AE105">
        <f t="shared" si="1"/>
        <v>0</v>
      </c>
    </row>
    <row r="106" spans="1:31" x14ac:dyDescent="0.25">
      <c r="B106" t="s">
        <v>151</v>
      </c>
      <c r="AE106" s="89">
        <f t="shared" si="1"/>
        <v>0</v>
      </c>
    </row>
    <row r="107" spans="1:31" x14ac:dyDescent="0.25">
      <c r="B107" t="s">
        <v>152</v>
      </c>
      <c r="AE107">
        <f t="shared" si="1"/>
        <v>0</v>
      </c>
    </row>
    <row r="108" spans="1:31" x14ac:dyDescent="0.25">
      <c r="B108" t="s">
        <v>153</v>
      </c>
      <c r="AE108" s="89">
        <f t="shared" si="1"/>
        <v>0</v>
      </c>
    </row>
    <row r="109" spans="1:31" x14ac:dyDescent="0.25">
      <c r="B109" t="s">
        <v>154</v>
      </c>
      <c r="AE109">
        <f t="shared" si="1"/>
        <v>0</v>
      </c>
    </row>
    <row r="110" spans="1:31" x14ac:dyDescent="0.25">
      <c r="B110" t="s">
        <v>155</v>
      </c>
      <c r="AE110" s="89">
        <f t="shared" si="1"/>
        <v>0</v>
      </c>
    </row>
    <row r="111" spans="1:31" x14ac:dyDescent="0.25">
      <c r="A111" t="s">
        <v>156</v>
      </c>
      <c r="B111" t="s">
        <v>157</v>
      </c>
      <c r="AE111">
        <f t="shared" si="1"/>
        <v>0</v>
      </c>
    </row>
    <row r="112" spans="1:31" x14ac:dyDescent="0.25">
      <c r="B112" t="s">
        <v>158</v>
      </c>
      <c r="AE112" s="89">
        <f t="shared" si="1"/>
        <v>0</v>
      </c>
    </row>
    <row r="113" spans="1:31" x14ac:dyDescent="0.25">
      <c r="B113" t="s">
        <v>159</v>
      </c>
      <c r="AE113">
        <f t="shared" si="1"/>
        <v>0</v>
      </c>
    </row>
    <row r="114" spans="1:31" x14ac:dyDescent="0.25">
      <c r="A114" t="s">
        <v>160</v>
      </c>
      <c r="B114" t="s">
        <v>161</v>
      </c>
      <c r="AE114" s="89">
        <f t="shared" si="1"/>
        <v>0</v>
      </c>
    </row>
    <row r="115" spans="1:31" x14ac:dyDescent="0.25">
      <c r="B115" t="s">
        <v>162</v>
      </c>
      <c r="AE115">
        <f t="shared" si="1"/>
        <v>0</v>
      </c>
    </row>
    <row r="116" spans="1:31" x14ac:dyDescent="0.25">
      <c r="B116" t="s">
        <v>163</v>
      </c>
      <c r="AE116" s="89">
        <f t="shared" si="1"/>
        <v>0</v>
      </c>
    </row>
    <row r="117" spans="1:31" x14ac:dyDescent="0.25">
      <c r="B117" t="s">
        <v>164</v>
      </c>
      <c r="AE117">
        <f t="shared" si="1"/>
        <v>0</v>
      </c>
    </row>
    <row r="118" spans="1:31" x14ac:dyDescent="0.25">
      <c r="A118" t="s">
        <v>165</v>
      </c>
      <c r="B118" t="s">
        <v>166</v>
      </c>
      <c r="AE118" s="89">
        <f t="shared" si="1"/>
        <v>0</v>
      </c>
    </row>
    <row r="119" spans="1:31" x14ac:dyDescent="0.25">
      <c r="A119" t="s">
        <v>167</v>
      </c>
      <c r="B119" t="s">
        <v>168</v>
      </c>
      <c r="AE119">
        <f t="shared" si="1"/>
        <v>0</v>
      </c>
    </row>
    <row r="120" spans="1:31" x14ac:dyDescent="0.25">
      <c r="A120" t="s">
        <v>169</v>
      </c>
      <c r="B120" t="s">
        <v>170</v>
      </c>
      <c r="C120">
        <v>0</v>
      </c>
      <c r="E120">
        <v>33.314999999999998</v>
      </c>
      <c r="F120">
        <v>0.67</v>
      </c>
      <c r="G120">
        <v>0</v>
      </c>
      <c r="H120">
        <v>0</v>
      </c>
      <c r="I120">
        <v>0</v>
      </c>
      <c r="J120">
        <v>72.099000000000004</v>
      </c>
      <c r="K120">
        <v>3.5640000000000001</v>
      </c>
      <c r="L120">
        <v>255.38399999999999</v>
      </c>
      <c r="O120">
        <v>0</v>
      </c>
      <c r="P120">
        <v>63.646000000000001</v>
      </c>
      <c r="Q120">
        <v>0</v>
      </c>
      <c r="R120">
        <v>0</v>
      </c>
      <c r="S120">
        <v>0</v>
      </c>
      <c r="T120">
        <v>0</v>
      </c>
      <c r="U120">
        <v>0</v>
      </c>
      <c r="V120">
        <v>0</v>
      </c>
      <c r="W120">
        <v>0</v>
      </c>
      <c r="X120">
        <v>0</v>
      </c>
      <c r="Y120">
        <v>0</v>
      </c>
      <c r="Z120">
        <v>19.391999999999999</v>
      </c>
      <c r="AE120" s="89">
        <f t="shared" si="1"/>
        <v>448.07</v>
      </c>
    </row>
    <row r="121" spans="1:31" x14ac:dyDescent="0.25">
      <c r="B121" t="s">
        <v>171</v>
      </c>
      <c r="AE121">
        <f t="shared" si="1"/>
        <v>0</v>
      </c>
    </row>
    <row r="122" spans="1:31" x14ac:dyDescent="0.25">
      <c r="A122" t="s">
        <v>172</v>
      </c>
      <c r="B122" t="s">
        <v>173</v>
      </c>
      <c r="AE122" s="89">
        <f t="shared" si="1"/>
        <v>0</v>
      </c>
    </row>
    <row r="123" spans="1:31" x14ac:dyDescent="0.25">
      <c r="B123" t="s">
        <v>174</v>
      </c>
      <c r="AE123">
        <f t="shared" si="1"/>
        <v>0</v>
      </c>
    </row>
    <row r="124" spans="1:31" x14ac:dyDescent="0.25">
      <c r="A124" t="s">
        <v>175</v>
      </c>
      <c r="B124" t="s">
        <v>176</v>
      </c>
      <c r="G124">
        <v>0</v>
      </c>
      <c r="H124">
        <v>0</v>
      </c>
      <c r="Q124">
        <v>0</v>
      </c>
      <c r="AE124" s="89">
        <f t="shared" si="1"/>
        <v>0</v>
      </c>
    </row>
    <row r="125" spans="1:31" x14ac:dyDescent="0.25">
      <c r="A125" t="s">
        <v>177</v>
      </c>
      <c r="B125" t="s">
        <v>178</v>
      </c>
      <c r="AE125">
        <f t="shared" si="1"/>
        <v>0</v>
      </c>
    </row>
    <row r="126" spans="1:31" x14ac:dyDescent="0.25">
      <c r="B126" t="s">
        <v>179</v>
      </c>
      <c r="AE126" s="89">
        <f t="shared" si="1"/>
        <v>0</v>
      </c>
    </row>
    <row r="127" spans="1:31" x14ac:dyDescent="0.25">
      <c r="B127" t="s">
        <v>180</v>
      </c>
      <c r="AE127">
        <f t="shared" si="1"/>
        <v>0</v>
      </c>
    </row>
    <row r="128" spans="1:31" x14ac:dyDescent="0.25">
      <c r="A128" t="s">
        <v>181</v>
      </c>
      <c r="B128" t="s">
        <v>182</v>
      </c>
      <c r="AE128" s="89">
        <f t="shared" si="1"/>
        <v>0</v>
      </c>
    </row>
    <row r="129" spans="1:31" x14ac:dyDescent="0.25">
      <c r="A129" t="s">
        <v>183</v>
      </c>
      <c r="B129" t="s">
        <v>184</v>
      </c>
      <c r="AE129">
        <f t="shared" si="1"/>
        <v>0</v>
      </c>
    </row>
    <row r="130" spans="1:31" x14ac:dyDescent="0.25">
      <c r="A130" t="s">
        <v>185</v>
      </c>
      <c r="B130" t="s">
        <v>186</v>
      </c>
      <c r="AE130" s="89">
        <f t="shared" si="1"/>
        <v>0</v>
      </c>
    </row>
    <row r="131" spans="1:31" x14ac:dyDescent="0.25">
      <c r="B131" t="s">
        <v>187</v>
      </c>
      <c r="AE131">
        <f t="shared" ref="AE131:AE194" si="2">SUM(C131:Z131)</f>
        <v>0</v>
      </c>
    </row>
    <row r="132" spans="1:31" x14ac:dyDescent="0.25">
      <c r="B132" t="s">
        <v>188</v>
      </c>
      <c r="AE132" s="89">
        <f t="shared" si="2"/>
        <v>0</v>
      </c>
    </row>
    <row r="133" spans="1:31" x14ac:dyDescent="0.25">
      <c r="B133" t="s">
        <v>189</v>
      </c>
      <c r="AE133">
        <f t="shared" si="2"/>
        <v>0</v>
      </c>
    </row>
    <row r="134" spans="1:31" x14ac:dyDescent="0.25">
      <c r="A134" t="s">
        <v>190</v>
      </c>
      <c r="B134" t="s">
        <v>191</v>
      </c>
      <c r="AE134" s="89">
        <f t="shared" si="2"/>
        <v>0</v>
      </c>
    </row>
    <row r="135" spans="1:31" x14ac:dyDescent="0.25">
      <c r="A135" t="s">
        <v>192</v>
      </c>
      <c r="B135" t="s">
        <v>193</v>
      </c>
      <c r="AE135">
        <f t="shared" si="2"/>
        <v>0</v>
      </c>
    </row>
    <row r="136" spans="1:31" x14ac:dyDescent="0.25">
      <c r="A136" t="s">
        <v>194</v>
      </c>
      <c r="B136" t="s">
        <v>195</v>
      </c>
      <c r="AE136" s="89">
        <f t="shared" si="2"/>
        <v>0</v>
      </c>
    </row>
    <row r="137" spans="1:31" x14ac:dyDescent="0.25">
      <c r="B137" t="s">
        <v>196</v>
      </c>
      <c r="AE137">
        <f t="shared" si="2"/>
        <v>0</v>
      </c>
    </row>
    <row r="138" spans="1:31" x14ac:dyDescent="0.25">
      <c r="A138" t="s">
        <v>197</v>
      </c>
      <c r="B138" t="s">
        <v>198</v>
      </c>
      <c r="AE138" s="89">
        <f t="shared" si="2"/>
        <v>0</v>
      </c>
    </row>
    <row r="139" spans="1:31" x14ac:dyDescent="0.25">
      <c r="A139" t="s">
        <v>199</v>
      </c>
      <c r="B139" t="s">
        <v>200</v>
      </c>
      <c r="AE139">
        <f t="shared" si="2"/>
        <v>0</v>
      </c>
    </row>
    <row r="140" spans="1:31" x14ac:dyDescent="0.25">
      <c r="A140" t="s">
        <v>201</v>
      </c>
      <c r="B140" t="s">
        <v>202</v>
      </c>
      <c r="AE140" s="89">
        <f t="shared" si="2"/>
        <v>0</v>
      </c>
    </row>
    <row r="141" spans="1:31" x14ac:dyDescent="0.25">
      <c r="B141" t="s">
        <v>203</v>
      </c>
      <c r="AE141">
        <f t="shared" si="2"/>
        <v>0</v>
      </c>
    </row>
    <row r="142" spans="1:31" x14ac:dyDescent="0.25">
      <c r="B142" t="s">
        <v>204</v>
      </c>
      <c r="AE142" s="89">
        <f t="shared" si="2"/>
        <v>0</v>
      </c>
    </row>
    <row r="143" spans="1:31" x14ac:dyDescent="0.25">
      <c r="B143" t="s">
        <v>205</v>
      </c>
      <c r="AE143">
        <f t="shared" si="2"/>
        <v>0</v>
      </c>
    </row>
    <row r="144" spans="1:31" x14ac:dyDescent="0.25">
      <c r="A144" t="s">
        <v>206</v>
      </c>
      <c r="B144" t="s">
        <v>207</v>
      </c>
      <c r="AE144" s="89">
        <f t="shared" si="2"/>
        <v>0</v>
      </c>
    </row>
    <row r="145" spans="1:31" x14ac:dyDescent="0.25">
      <c r="B145" t="s">
        <v>208</v>
      </c>
      <c r="AE145">
        <f t="shared" si="2"/>
        <v>0</v>
      </c>
    </row>
    <row r="146" spans="1:31" x14ac:dyDescent="0.25">
      <c r="B146" t="s">
        <v>209</v>
      </c>
      <c r="AE146" s="89">
        <f t="shared" si="2"/>
        <v>0</v>
      </c>
    </row>
    <row r="147" spans="1:31" x14ac:dyDescent="0.25">
      <c r="B147" t="s">
        <v>210</v>
      </c>
      <c r="AE147">
        <f t="shared" si="2"/>
        <v>0</v>
      </c>
    </row>
    <row r="148" spans="1:31" x14ac:dyDescent="0.25">
      <c r="B148" t="s">
        <v>211</v>
      </c>
      <c r="AE148" s="89">
        <f t="shared" si="2"/>
        <v>0</v>
      </c>
    </row>
    <row r="149" spans="1:31" x14ac:dyDescent="0.25">
      <c r="B149" t="s">
        <v>212</v>
      </c>
      <c r="AE149">
        <f t="shared" si="2"/>
        <v>0</v>
      </c>
    </row>
    <row r="150" spans="1:31" x14ac:dyDescent="0.25">
      <c r="A150" t="s">
        <v>213</v>
      </c>
      <c r="B150" t="s">
        <v>214</v>
      </c>
      <c r="AE150" s="89">
        <f t="shared" si="2"/>
        <v>0</v>
      </c>
    </row>
    <row r="151" spans="1:31" x14ac:dyDescent="0.25">
      <c r="A151" t="s">
        <v>215</v>
      </c>
      <c r="B151" t="s">
        <v>216</v>
      </c>
      <c r="AE151">
        <f t="shared" si="2"/>
        <v>0</v>
      </c>
    </row>
    <row r="152" spans="1:31" x14ac:dyDescent="0.25">
      <c r="A152" t="s">
        <v>217</v>
      </c>
      <c r="B152" t="s">
        <v>218</v>
      </c>
      <c r="C152">
        <v>0</v>
      </c>
      <c r="F152">
        <v>0</v>
      </c>
      <c r="G152">
        <v>2.7210000000000001</v>
      </c>
      <c r="I152">
        <v>1.163</v>
      </c>
      <c r="Z152">
        <v>302.74900000000002</v>
      </c>
      <c r="AE152" s="89">
        <f t="shared" si="2"/>
        <v>306.63300000000004</v>
      </c>
    </row>
    <row r="153" spans="1:31" x14ac:dyDescent="0.25">
      <c r="A153" t="s">
        <v>219</v>
      </c>
      <c r="B153" t="s">
        <v>220</v>
      </c>
      <c r="AE153">
        <f t="shared" si="2"/>
        <v>0</v>
      </c>
    </row>
    <row r="154" spans="1:31" x14ac:dyDescent="0.25">
      <c r="A154" t="s">
        <v>221</v>
      </c>
      <c r="B154" t="s">
        <v>222</v>
      </c>
      <c r="AE154" s="89">
        <f t="shared" si="2"/>
        <v>0</v>
      </c>
    </row>
    <row r="155" spans="1:31" x14ac:dyDescent="0.25">
      <c r="A155" t="s">
        <v>223</v>
      </c>
      <c r="B155" t="s">
        <v>224</v>
      </c>
      <c r="J155">
        <v>110</v>
      </c>
      <c r="L155">
        <v>14.468</v>
      </c>
      <c r="S155">
        <v>23.427</v>
      </c>
      <c r="AE155">
        <f t="shared" si="2"/>
        <v>147.89500000000001</v>
      </c>
    </row>
    <row r="156" spans="1:31" x14ac:dyDescent="0.25">
      <c r="B156" t="s">
        <v>225</v>
      </c>
      <c r="AE156" s="89">
        <f t="shared" si="2"/>
        <v>0</v>
      </c>
    </row>
    <row r="157" spans="1:31" x14ac:dyDescent="0.25">
      <c r="A157" t="s">
        <v>226</v>
      </c>
      <c r="B157" t="s">
        <v>227</v>
      </c>
      <c r="AE157">
        <f t="shared" si="2"/>
        <v>0</v>
      </c>
    </row>
    <row r="158" spans="1:31" x14ac:dyDescent="0.25">
      <c r="A158" t="s">
        <v>228</v>
      </c>
      <c r="B158" t="s">
        <v>229</v>
      </c>
      <c r="AE158" s="89">
        <f t="shared" si="2"/>
        <v>0</v>
      </c>
    </row>
    <row r="159" spans="1:31" x14ac:dyDescent="0.25">
      <c r="B159" t="s">
        <v>230</v>
      </c>
      <c r="AE159">
        <f t="shared" si="2"/>
        <v>0</v>
      </c>
    </row>
    <row r="160" spans="1:31" x14ac:dyDescent="0.25">
      <c r="B160" t="s">
        <v>231</v>
      </c>
      <c r="AE160" s="89">
        <f t="shared" si="2"/>
        <v>0</v>
      </c>
    </row>
    <row r="161" spans="1:31" x14ac:dyDescent="0.25">
      <c r="B161" t="s">
        <v>232</v>
      </c>
      <c r="AE161">
        <f t="shared" si="2"/>
        <v>0</v>
      </c>
    </row>
    <row r="162" spans="1:31" x14ac:dyDescent="0.25">
      <c r="A162" t="s">
        <v>233</v>
      </c>
      <c r="B162" t="s">
        <v>234</v>
      </c>
      <c r="AE162" s="89">
        <f t="shared" si="2"/>
        <v>0</v>
      </c>
    </row>
    <row r="163" spans="1:31" x14ac:dyDescent="0.25">
      <c r="B163" t="s">
        <v>235</v>
      </c>
      <c r="AE163">
        <f t="shared" si="2"/>
        <v>0</v>
      </c>
    </row>
    <row r="164" spans="1:31" x14ac:dyDescent="0.25">
      <c r="A164" t="s">
        <v>236</v>
      </c>
      <c r="B164" t="s">
        <v>237</v>
      </c>
      <c r="AE164" s="89">
        <f t="shared" si="2"/>
        <v>0</v>
      </c>
    </row>
    <row r="165" spans="1:31" x14ac:dyDescent="0.25">
      <c r="A165" t="s">
        <v>238</v>
      </c>
      <c r="B165" t="s">
        <v>239</v>
      </c>
      <c r="AE165">
        <f t="shared" si="2"/>
        <v>0</v>
      </c>
    </row>
    <row r="166" spans="1:31" x14ac:dyDescent="0.25">
      <c r="B166" t="s">
        <v>240</v>
      </c>
      <c r="AE166" s="89">
        <f t="shared" si="2"/>
        <v>0</v>
      </c>
    </row>
    <row r="167" spans="1:31" x14ac:dyDescent="0.25">
      <c r="B167" t="s">
        <v>241</v>
      </c>
      <c r="AE167">
        <f t="shared" si="2"/>
        <v>0</v>
      </c>
    </row>
    <row r="168" spans="1:31" x14ac:dyDescent="0.25">
      <c r="B168" t="s">
        <v>242</v>
      </c>
      <c r="AE168" s="89">
        <f t="shared" si="2"/>
        <v>0</v>
      </c>
    </row>
    <row r="169" spans="1:31" x14ac:dyDescent="0.25">
      <c r="B169" t="s">
        <v>243</v>
      </c>
      <c r="AE169">
        <f t="shared" si="2"/>
        <v>0</v>
      </c>
    </row>
    <row r="170" spans="1:31" x14ac:dyDescent="0.25">
      <c r="B170" t="s">
        <v>244</v>
      </c>
      <c r="AE170" s="89">
        <f t="shared" si="2"/>
        <v>0</v>
      </c>
    </row>
    <row r="171" spans="1:31" x14ac:dyDescent="0.25">
      <c r="B171" t="s">
        <v>245</v>
      </c>
      <c r="AE171">
        <f t="shared" si="2"/>
        <v>0</v>
      </c>
    </row>
    <row r="172" spans="1:31" x14ac:dyDescent="0.25">
      <c r="B172" t="s">
        <v>246</v>
      </c>
      <c r="AE172" s="89">
        <f t="shared" si="2"/>
        <v>0</v>
      </c>
    </row>
    <row r="173" spans="1:31" x14ac:dyDescent="0.25">
      <c r="A173" t="s">
        <v>247</v>
      </c>
      <c r="B173" t="s">
        <v>248</v>
      </c>
      <c r="AE173">
        <f t="shared" si="2"/>
        <v>0</v>
      </c>
    </row>
    <row r="174" spans="1:31" x14ac:dyDescent="0.25">
      <c r="A174" t="s">
        <v>249</v>
      </c>
      <c r="B174" t="s">
        <v>150</v>
      </c>
      <c r="AE174" s="89">
        <f t="shared" si="2"/>
        <v>0</v>
      </c>
    </row>
    <row r="175" spans="1:31" x14ac:dyDescent="0.25">
      <c r="B175" t="s">
        <v>250</v>
      </c>
      <c r="AE175">
        <f t="shared" si="2"/>
        <v>0</v>
      </c>
    </row>
    <row r="176" spans="1:31" x14ac:dyDescent="0.25">
      <c r="B176" t="s">
        <v>251</v>
      </c>
      <c r="AE176" s="89">
        <f t="shared" si="2"/>
        <v>0</v>
      </c>
    </row>
    <row r="177" spans="1:31" x14ac:dyDescent="0.25">
      <c r="B177" t="s">
        <v>252</v>
      </c>
      <c r="AE177">
        <f t="shared" si="2"/>
        <v>0</v>
      </c>
    </row>
    <row r="178" spans="1:31" x14ac:dyDescent="0.25">
      <c r="A178" t="s">
        <v>253</v>
      </c>
      <c r="B178" t="s">
        <v>254</v>
      </c>
      <c r="AE178" s="89">
        <f t="shared" si="2"/>
        <v>0</v>
      </c>
    </row>
    <row r="179" spans="1:31" x14ac:dyDescent="0.25">
      <c r="A179" t="s">
        <v>255</v>
      </c>
      <c r="B179" t="s">
        <v>256</v>
      </c>
      <c r="AE179">
        <f t="shared" si="2"/>
        <v>0</v>
      </c>
    </row>
    <row r="180" spans="1:31" x14ac:dyDescent="0.25">
      <c r="A180" t="s">
        <v>257</v>
      </c>
      <c r="B180" t="s">
        <v>258</v>
      </c>
      <c r="AE180" s="89">
        <f t="shared" si="2"/>
        <v>0</v>
      </c>
    </row>
    <row r="181" spans="1:31" x14ac:dyDescent="0.25">
      <c r="A181" t="s">
        <v>259</v>
      </c>
      <c r="B181" t="s">
        <v>260</v>
      </c>
      <c r="AE181">
        <f t="shared" si="2"/>
        <v>0</v>
      </c>
    </row>
    <row r="182" spans="1:31" x14ac:dyDescent="0.25">
      <c r="A182" t="s">
        <v>261</v>
      </c>
      <c r="B182" t="s">
        <v>262</v>
      </c>
      <c r="AE182" s="89">
        <f t="shared" si="2"/>
        <v>0</v>
      </c>
    </row>
    <row r="183" spans="1:31" x14ac:dyDescent="0.25">
      <c r="B183" t="s">
        <v>263</v>
      </c>
      <c r="AE183">
        <f t="shared" si="2"/>
        <v>0</v>
      </c>
    </row>
    <row r="184" spans="1:31" x14ac:dyDescent="0.25">
      <c r="B184" t="s">
        <v>264</v>
      </c>
      <c r="AE184" s="89">
        <f t="shared" si="2"/>
        <v>0</v>
      </c>
    </row>
    <row r="185" spans="1:31" x14ac:dyDescent="0.25">
      <c r="B185" t="s">
        <v>265</v>
      </c>
      <c r="AE185">
        <f t="shared" si="2"/>
        <v>0</v>
      </c>
    </row>
    <row r="186" spans="1:31" x14ac:dyDescent="0.25">
      <c r="A186" t="s">
        <v>266</v>
      </c>
      <c r="B186" t="s">
        <v>267</v>
      </c>
      <c r="AE186" s="89">
        <f t="shared" si="2"/>
        <v>0</v>
      </c>
    </row>
    <row r="187" spans="1:31" x14ac:dyDescent="0.25">
      <c r="A187" t="s">
        <v>268</v>
      </c>
      <c r="B187" t="s">
        <v>269</v>
      </c>
      <c r="AE187">
        <f t="shared" si="2"/>
        <v>0</v>
      </c>
    </row>
    <row r="188" spans="1:31" x14ac:dyDescent="0.25">
      <c r="B188" t="s">
        <v>270</v>
      </c>
      <c r="AE188" s="89">
        <f t="shared" si="2"/>
        <v>0</v>
      </c>
    </row>
    <row r="189" spans="1:31" x14ac:dyDescent="0.25">
      <c r="B189" t="s">
        <v>271</v>
      </c>
      <c r="AE189">
        <f t="shared" si="2"/>
        <v>0</v>
      </c>
    </row>
    <row r="190" spans="1:31" x14ac:dyDescent="0.25">
      <c r="A190" t="s">
        <v>272</v>
      </c>
      <c r="B190" t="s">
        <v>273</v>
      </c>
      <c r="AE190" s="89">
        <f t="shared" si="2"/>
        <v>0</v>
      </c>
    </row>
    <row r="191" spans="1:31" x14ac:dyDescent="0.25">
      <c r="B191" t="s">
        <v>274</v>
      </c>
      <c r="AE191">
        <f t="shared" si="2"/>
        <v>0</v>
      </c>
    </row>
    <row r="192" spans="1:31" x14ac:dyDescent="0.25">
      <c r="A192" t="s">
        <v>275</v>
      </c>
      <c r="B192" s="14" t="s">
        <v>993</v>
      </c>
      <c r="AE192" s="89">
        <f t="shared" si="2"/>
        <v>0</v>
      </c>
    </row>
    <row r="193" spans="1:31" x14ac:dyDescent="0.25">
      <c r="A193" t="s">
        <v>277</v>
      </c>
      <c r="B193" t="s">
        <v>278</v>
      </c>
      <c r="AE193">
        <f t="shared" si="2"/>
        <v>0</v>
      </c>
    </row>
    <row r="194" spans="1:31" x14ac:dyDescent="0.25">
      <c r="A194" t="s">
        <v>279</v>
      </c>
      <c r="B194" t="s">
        <v>280</v>
      </c>
      <c r="AE194" s="89">
        <f t="shared" si="2"/>
        <v>0</v>
      </c>
    </row>
    <row r="195" spans="1:31" x14ac:dyDescent="0.25">
      <c r="B195" t="s">
        <v>281</v>
      </c>
      <c r="AE195">
        <f t="shared" ref="AE195:AE258" si="3">SUM(C195:Z195)</f>
        <v>0</v>
      </c>
    </row>
    <row r="196" spans="1:31" x14ac:dyDescent="0.25">
      <c r="B196" t="s">
        <v>282</v>
      </c>
      <c r="AE196" s="89">
        <f t="shared" si="3"/>
        <v>0</v>
      </c>
    </row>
    <row r="197" spans="1:31" x14ac:dyDescent="0.25">
      <c r="A197" t="s">
        <v>283</v>
      </c>
      <c r="B197" t="s">
        <v>284</v>
      </c>
      <c r="AE197">
        <f t="shared" si="3"/>
        <v>0</v>
      </c>
    </row>
    <row r="198" spans="1:31" x14ac:dyDescent="0.25">
      <c r="A198" t="s">
        <v>285</v>
      </c>
      <c r="B198" t="s">
        <v>286</v>
      </c>
      <c r="AE198" s="89">
        <f t="shared" si="3"/>
        <v>0</v>
      </c>
    </row>
    <row r="199" spans="1:31" x14ac:dyDescent="0.25">
      <c r="A199" t="s">
        <v>287</v>
      </c>
      <c r="B199" t="s">
        <v>288</v>
      </c>
      <c r="AE199">
        <f t="shared" si="3"/>
        <v>0</v>
      </c>
    </row>
    <row r="200" spans="1:31" x14ac:dyDescent="0.25">
      <c r="A200" t="s">
        <v>289</v>
      </c>
      <c r="B200" t="s">
        <v>290</v>
      </c>
      <c r="AE200" s="89">
        <f t="shared" si="3"/>
        <v>0</v>
      </c>
    </row>
    <row r="201" spans="1:31" x14ac:dyDescent="0.25">
      <c r="A201" t="s">
        <v>291</v>
      </c>
      <c r="B201" t="s">
        <v>292</v>
      </c>
      <c r="AE201">
        <f t="shared" si="3"/>
        <v>0</v>
      </c>
    </row>
    <row r="202" spans="1:31" x14ac:dyDescent="0.25">
      <c r="B202" t="s">
        <v>293</v>
      </c>
      <c r="AE202" s="89">
        <f t="shared" si="3"/>
        <v>0</v>
      </c>
    </row>
    <row r="203" spans="1:31" x14ac:dyDescent="0.25">
      <c r="B203" t="s">
        <v>294</v>
      </c>
      <c r="AE203">
        <f t="shared" si="3"/>
        <v>0</v>
      </c>
    </row>
    <row r="204" spans="1:31" x14ac:dyDescent="0.25">
      <c r="B204" t="s">
        <v>295</v>
      </c>
      <c r="AE204" s="89">
        <f t="shared" si="3"/>
        <v>0</v>
      </c>
    </row>
    <row r="205" spans="1:31" x14ac:dyDescent="0.25">
      <c r="B205" t="s">
        <v>296</v>
      </c>
      <c r="AE205">
        <f t="shared" si="3"/>
        <v>0</v>
      </c>
    </row>
    <row r="206" spans="1:31" x14ac:dyDescent="0.25">
      <c r="A206" t="s">
        <v>297</v>
      </c>
      <c r="B206" t="s">
        <v>298</v>
      </c>
      <c r="AE206" s="89">
        <f t="shared" si="3"/>
        <v>0</v>
      </c>
    </row>
    <row r="207" spans="1:31" x14ac:dyDescent="0.25">
      <c r="B207" t="s">
        <v>299</v>
      </c>
      <c r="AE207">
        <f t="shared" si="3"/>
        <v>0</v>
      </c>
    </row>
    <row r="208" spans="1:31" x14ac:dyDescent="0.25">
      <c r="A208" t="s">
        <v>300</v>
      </c>
      <c r="B208" t="s">
        <v>301</v>
      </c>
      <c r="AE208" s="89">
        <f t="shared" si="3"/>
        <v>0</v>
      </c>
    </row>
    <row r="209" spans="1:31" x14ac:dyDescent="0.25">
      <c r="A209" t="s">
        <v>302</v>
      </c>
      <c r="B209" t="s">
        <v>303</v>
      </c>
      <c r="AE209">
        <f t="shared" si="3"/>
        <v>0</v>
      </c>
    </row>
    <row r="210" spans="1:31" x14ac:dyDescent="0.25">
      <c r="B210" t="s">
        <v>304</v>
      </c>
      <c r="AE210" s="89">
        <f t="shared" si="3"/>
        <v>0</v>
      </c>
    </row>
    <row r="211" spans="1:31" x14ac:dyDescent="0.25">
      <c r="B211" t="s">
        <v>305</v>
      </c>
      <c r="AE211">
        <f t="shared" si="3"/>
        <v>0</v>
      </c>
    </row>
    <row r="212" spans="1:31" x14ac:dyDescent="0.25">
      <c r="A212" t="s">
        <v>306</v>
      </c>
      <c r="B212" t="s">
        <v>307</v>
      </c>
      <c r="AE212" s="89">
        <f t="shared" si="3"/>
        <v>0</v>
      </c>
    </row>
    <row r="213" spans="1:31" x14ac:dyDescent="0.25">
      <c r="A213" t="s">
        <v>308</v>
      </c>
      <c r="B213" t="s">
        <v>309</v>
      </c>
      <c r="AE213">
        <f t="shared" si="3"/>
        <v>0</v>
      </c>
    </row>
    <row r="214" spans="1:31" x14ac:dyDescent="0.25">
      <c r="B214" t="s">
        <v>310</v>
      </c>
      <c r="AE214" s="89">
        <f t="shared" si="3"/>
        <v>0</v>
      </c>
    </row>
    <row r="215" spans="1:31" x14ac:dyDescent="0.25">
      <c r="B215" t="s">
        <v>311</v>
      </c>
      <c r="AE215">
        <f t="shared" si="3"/>
        <v>0</v>
      </c>
    </row>
    <row r="216" spans="1:31" x14ac:dyDescent="0.25">
      <c r="A216" t="s">
        <v>312</v>
      </c>
      <c r="B216" t="s">
        <v>313</v>
      </c>
      <c r="AE216" s="89">
        <f t="shared" si="3"/>
        <v>0</v>
      </c>
    </row>
    <row r="217" spans="1:31" x14ac:dyDescent="0.25">
      <c r="A217" t="s">
        <v>314</v>
      </c>
      <c r="B217" t="s">
        <v>315</v>
      </c>
      <c r="AE217">
        <f t="shared" si="3"/>
        <v>0</v>
      </c>
    </row>
    <row r="218" spans="1:31" x14ac:dyDescent="0.25">
      <c r="A218" t="s">
        <v>316</v>
      </c>
      <c r="B218" t="s">
        <v>317</v>
      </c>
      <c r="AE218" s="89">
        <f t="shared" si="3"/>
        <v>0</v>
      </c>
    </row>
    <row r="219" spans="1:31" x14ac:dyDescent="0.25">
      <c r="A219" t="s">
        <v>318</v>
      </c>
      <c r="B219" t="s">
        <v>319</v>
      </c>
      <c r="AE219">
        <f t="shared" si="3"/>
        <v>0</v>
      </c>
    </row>
    <row r="220" spans="1:31" x14ac:dyDescent="0.25">
      <c r="A220" t="s">
        <v>320</v>
      </c>
      <c r="B220" t="s">
        <v>321</v>
      </c>
      <c r="AE220" s="89">
        <f t="shared" si="3"/>
        <v>0</v>
      </c>
    </row>
    <row r="221" spans="1:31" x14ac:dyDescent="0.25">
      <c r="A221" t="s">
        <v>322</v>
      </c>
      <c r="B221" t="s">
        <v>323</v>
      </c>
      <c r="AE221">
        <f t="shared" si="3"/>
        <v>0</v>
      </c>
    </row>
    <row r="222" spans="1:31" x14ac:dyDescent="0.25">
      <c r="B222" t="s">
        <v>324</v>
      </c>
      <c r="AE222" s="89">
        <f t="shared" si="3"/>
        <v>0</v>
      </c>
    </row>
    <row r="223" spans="1:31" x14ac:dyDescent="0.25">
      <c r="B223" t="s">
        <v>325</v>
      </c>
      <c r="AE223">
        <f t="shared" si="3"/>
        <v>0</v>
      </c>
    </row>
    <row r="224" spans="1:31" x14ac:dyDescent="0.25">
      <c r="B224" t="s">
        <v>326</v>
      </c>
      <c r="AE224" s="89">
        <f t="shared" si="3"/>
        <v>0</v>
      </c>
    </row>
    <row r="225" spans="1:31" x14ac:dyDescent="0.25">
      <c r="A225" t="s">
        <v>327</v>
      </c>
      <c r="B225" s="11" t="s">
        <v>992</v>
      </c>
      <c r="AE225">
        <f t="shared" si="3"/>
        <v>0</v>
      </c>
    </row>
    <row r="226" spans="1:31" x14ac:dyDescent="0.25">
      <c r="A226" t="s">
        <v>329</v>
      </c>
      <c r="B226" t="s">
        <v>330</v>
      </c>
      <c r="AE226" s="89">
        <f t="shared" si="3"/>
        <v>0</v>
      </c>
    </row>
    <row r="227" spans="1:31" x14ac:dyDescent="0.25">
      <c r="A227" t="s">
        <v>331</v>
      </c>
      <c r="B227" t="s">
        <v>332</v>
      </c>
      <c r="AE227">
        <f t="shared" si="3"/>
        <v>0</v>
      </c>
    </row>
    <row r="228" spans="1:31" x14ac:dyDescent="0.25">
      <c r="B228" t="s">
        <v>333</v>
      </c>
      <c r="AE228" s="89">
        <f t="shared" si="3"/>
        <v>0</v>
      </c>
    </row>
    <row r="229" spans="1:31" x14ac:dyDescent="0.25">
      <c r="B229" t="s">
        <v>334</v>
      </c>
      <c r="AE229">
        <f t="shared" si="3"/>
        <v>0</v>
      </c>
    </row>
    <row r="230" spans="1:31" x14ac:dyDescent="0.25">
      <c r="B230" t="s">
        <v>335</v>
      </c>
      <c r="AE230" s="89">
        <f t="shared" si="3"/>
        <v>0</v>
      </c>
    </row>
    <row r="231" spans="1:31" x14ac:dyDescent="0.25">
      <c r="B231" t="s">
        <v>336</v>
      </c>
      <c r="AE231">
        <f t="shared" si="3"/>
        <v>0</v>
      </c>
    </row>
    <row r="232" spans="1:31" x14ac:dyDescent="0.25">
      <c r="B232" t="s">
        <v>337</v>
      </c>
      <c r="AE232" s="89">
        <f t="shared" si="3"/>
        <v>0</v>
      </c>
    </row>
    <row r="233" spans="1:31" x14ac:dyDescent="0.25">
      <c r="B233" t="s">
        <v>338</v>
      </c>
      <c r="AE233">
        <f t="shared" si="3"/>
        <v>0</v>
      </c>
    </row>
    <row r="234" spans="1:31" x14ac:dyDescent="0.25">
      <c r="B234" t="s">
        <v>339</v>
      </c>
      <c r="AE234" s="89">
        <f t="shared" si="3"/>
        <v>0</v>
      </c>
    </row>
    <row r="235" spans="1:31" x14ac:dyDescent="0.25">
      <c r="B235" t="s">
        <v>340</v>
      </c>
      <c r="AE235">
        <f t="shared" si="3"/>
        <v>0</v>
      </c>
    </row>
    <row r="236" spans="1:31" x14ac:dyDescent="0.25">
      <c r="B236" t="s">
        <v>341</v>
      </c>
      <c r="AE236" s="89">
        <f t="shared" si="3"/>
        <v>0</v>
      </c>
    </row>
    <row r="237" spans="1:31" x14ac:dyDescent="0.25">
      <c r="B237" t="s">
        <v>342</v>
      </c>
      <c r="AE237">
        <f t="shared" si="3"/>
        <v>0</v>
      </c>
    </row>
    <row r="238" spans="1:31" x14ac:dyDescent="0.25">
      <c r="B238" t="s">
        <v>343</v>
      </c>
      <c r="AE238" s="89">
        <f t="shared" si="3"/>
        <v>0</v>
      </c>
    </row>
    <row r="239" spans="1:31" x14ac:dyDescent="0.25">
      <c r="B239" t="s">
        <v>344</v>
      </c>
      <c r="AE239">
        <f t="shared" si="3"/>
        <v>0</v>
      </c>
    </row>
    <row r="240" spans="1:31" x14ac:dyDescent="0.25">
      <c r="B240" t="s">
        <v>345</v>
      </c>
      <c r="AE240" s="89">
        <f t="shared" si="3"/>
        <v>0</v>
      </c>
    </row>
    <row r="241" spans="1:31" x14ac:dyDescent="0.25">
      <c r="A241" t="s">
        <v>346</v>
      </c>
      <c r="B241" t="s">
        <v>347</v>
      </c>
      <c r="AE241">
        <f t="shared" si="3"/>
        <v>0</v>
      </c>
    </row>
    <row r="242" spans="1:31" x14ac:dyDescent="0.25">
      <c r="B242" t="s">
        <v>348</v>
      </c>
      <c r="AE242" s="89">
        <f t="shared" si="3"/>
        <v>0</v>
      </c>
    </row>
    <row r="243" spans="1:31" x14ac:dyDescent="0.25">
      <c r="A243" t="s">
        <v>349</v>
      </c>
      <c r="B243" t="s">
        <v>350</v>
      </c>
      <c r="AE243">
        <f t="shared" si="3"/>
        <v>0</v>
      </c>
    </row>
    <row r="244" spans="1:31" x14ac:dyDescent="0.25">
      <c r="A244" t="s">
        <v>351</v>
      </c>
      <c r="B244" t="s">
        <v>352</v>
      </c>
      <c r="E244">
        <v>3.44</v>
      </c>
      <c r="F244">
        <v>0.1</v>
      </c>
      <c r="J244">
        <v>61.92</v>
      </c>
      <c r="O244">
        <v>8.7200000000000006</v>
      </c>
      <c r="P244">
        <v>29.51</v>
      </c>
      <c r="AE244" s="89">
        <f t="shared" si="3"/>
        <v>103.69000000000001</v>
      </c>
    </row>
    <row r="245" spans="1:31" x14ac:dyDescent="0.25">
      <c r="A245" t="s">
        <v>353</v>
      </c>
      <c r="B245" t="s">
        <v>354</v>
      </c>
      <c r="AE245">
        <f t="shared" si="3"/>
        <v>0</v>
      </c>
    </row>
    <row r="246" spans="1:31" x14ac:dyDescent="0.25">
      <c r="A246" t="s">
        <v>355</v>
      </c>
      <c r="B246" t="s">
        <v>356</v>
      </c>
      <c r="AE246" s="89">
        <f t="shared" si="3"/>
        <v>0</v>
      </c>
    </row>
    <row r="247" spans="1:31" x14ac:dyDescent="0.25">
      <c r="A247" t="s">
        <v>357</v>
      </c>
      <c r="B247" t="s">
        <v>358</v>
      </c>
      <c r="AE247">
        <f t="shared" si="3"/>
        <v>0</v>
      </c>
    </row>
    <row r="248" spans="1:31" x14ac:dyDescent="0.25">
      <c r="B248" t="s">
        <v>359</v>
      </c>
      <c r="AE248" s="89">
        <f t="shared" si="3"/>
        <v>0</v>
      </c>
    </row>
    <row r="249" spans="1:31" x14ac:dyDescent="0.25">
      <c r="B249" t="s">
        <v>360</v>
      </c>
      <c r="AE249">
        <f t="shared" si="3"/>
        <v>0</v>
      </c>
    </row>
    <row r="250" spans="1:31" x14ac:dyDescent="0.25">
      <c r="B250" t="s">
        <v>361</v>
      </c>
      <c r="AE250" s="89">
        <f t="shared" si="3"/>
        <v>0</v>
      </c>
    </row>
    <row r="251" spans="1:31" x14ac:dyDescent="0.25">
      <c r="B251" t="s">
        <v>362</v>
      </c>
      <c r="AE251">
        <f t="shared" si="3"/>
        <v>0</v>
      </c>
    </row>
    <row r="252" spans="1:31" x14ac:dyDescent="0.25">
      <c r="B252" t="s">
        <v>363</v>
      </c>
      <c r="AE252" s="89">
        <f t="shared" si="3"/>
        <v>0</v>
      </c>
    </row>
    <row r="253" spans="1:31" x14ac:dyDescent="0.25">
      <c r="B253" t="s">
        <v>364</v>
      </c>
      <c r="AE253">
        <f t="shared" si="3"/>
        <v>0</v>
      </c>
    </row>
    <row r="254" spans="1:31" x14ac:dyDescent="0.25">
      <c r="B254" t="s">
        <v>365</v>
      </c>
      <c r="AE254" s="89">
        <f t="shared" si="3"/>
        <v>0</v>
      </c>
    </row>
    <row r="255" spans="1:31" x14ac:dyDescent="0.25">
      <c r="B255" t="s">
        <v>366</v>
      </c>
      <c r="AE255">
        <f t="shared" si="3"/>
        <v>0</v>
      </c>
    </row>
    <row r="256" spans="1:31" x14ac:dyDescent="0.25">
      <c r="B256" t="s">
        <v>367</v>
      </c>
      <c r="AE256" s="89">
        <f t="shared" si="3"/>
        <v>0</v>
      </c>
    </row>
    <row r="257" spans="1:31" x14ac:dyDescent="0.25">
      <c r="B257" t="s">
        <v>368</v>
      </c>
      <c r="AE257">
        <f t="shared" si="3"/>
        <v>0</v>
      </c>
    </row>
    <row r="258" spans="1:31" x14ac:dyDescent="0.25">
      <c r="B258" t="s">
        <v>369</v>
      </c>
      <c r="AE258" s="89">
        <f t="shared" si="3"/>
        <v>0</v>
      </c>
    </row>
    <row r="259" spans="1:31" x14ac:dyDescent="0.25">
      <c r="B259" t="s">
        <v>370</v>
      </c>
      <c r="AE259">
        <f t="shared" ref="AE259:AE322" si="4">SUM(C259:Z259)</f>
        <v>0</v>
      </c>
    </row>
    <row r="260" spans="1:31" x14ac:dyDescent="0.25">
      <c r="B260" t="s">
        <v>371</v>
      </c>
      <c r="AE260" s="89">
        <f t="shared" si="4"/>
        <v>0</v>
      </c>
    </row>
    <row r="261" spans="1:31" x14ac:dyDescent="0.25">
      <c r="B261" t="s">
        <v>372</v>
      </c>
      <c r="AE261">
        <f t="shared" si="4"/>
        <v>0</v>
      </c>
    </row>
    <row r="262" spans="1:31" x14ac:dyDescent="0.25">
      <c r="B262" t="s">
        <v>373</v>
      </c>
      <c r="AE262" s="89">
        <f t="shared" si="4"/>
        <v>0</v>
      </c>
    </row>
    <row r="263" spans="1:31" x14ac:dyDescent="0.25">
      <c r="B263" t="s">
        <v>374</v>
      </c>
      <c r="AE263">
        <f t="shared" si="4"/>
        <v>0</v>
      </c>
    </row>
    <row r="264" spans="1:31" x14ac:dyDescent="0.25">
      <c r="B264" t="s">
        <v>375</v>
      </c>
      <c r="AE264" s="89">
        <f t="shared" si="4"/>
        <v>0</v>
      </c>
    </row>
    <row r="265" spans="1:31" x14ac:dyDescent="0.25">
      <c r="A265" t="s">
        <v>376</v>
      </c>
      <c r="B265" t="s">
        <v>377</v>
      </c>
      <c r="AE265">
        <f t="shared" si="4"/>
        <v>0</v>
      </c>
    </row>
    <row r="266" spans="1:31" x14ac:dyDescent="0.25">
      <c r="B266" t="s">
        <v>378</v>
      </c>
      <c r="AE266" s="89">
        <f t="shared" si="4"/>
        <v>0</v>
      </c>
    </row>
    <row r="267" spans="1:31" x14ac:dyDescent="0.25">
      <c r="B267" t="s">
        <v>379</v>
      </c>
      <c r="AE267">
        <f t="shared" si="4"/>
        <v>0</v>
      </c>
    </row>
    <row r="268" spans="1:31" x14ac:dyDescent="0.25">
      <c r="B268" t="s">
        <v>380</v>
      </c>
      <c r="AE268" s="89">
        <f t="shared" si="4"/>
        <v>0</v>
      </c>
    </row>
    <row r="269" spans="1:31" x14ac:dyDescent="0.25">
      <c r="B269" t="s">
        <v>381</v>
      </c>
      <c r="AE269">
        <f t="shared" si="4"/>
        <v>0</v>
      </c>
    </row>
    <row r="270" spans="1:31" x14ac:dyDescent="0.25">
      <c r="A270" t="s">
        <v>382</v>
      </c>
      <c r="B270" t="s">
        <v>383</v>
      </c>
      <c r="AE270" s="89">
        <f t="shared" si="4"/>
        <v>0</v>
      </c>
    </row>
    <row r="271" spans="1:31" x14ac:dyDescent="0.25">
      <c r="B271" t="s">
        <v>384</v>
      </c>
      <c r="AE271">
        <f t="shared" si="4"/>
        <v>0</v>
      </c>
    </row>
    <row r="272" spans="1:31" x14ac:dyDescent="0.25">
      <c r="A272" t="s">
        <v>385</v>
      </c>
      <c r="B272" t="s">
        <v>386</v>
      </c>
      <c r="AE272" s="89">
        <f t="shared" si="4"/>
        <v>0</v>
      </c>
    </row>
    <row r="273" spans="1:31" x14ac:dyDescent="0.25">
      <c r="A273" t="s">
        <v>387</v>
      </c>
      <c r="B273" t="s">
        <v>388</v>
      </c>
      <c r="AE273">
        <f t="shared" si="4"/>
        <v>0</v>
      </c>
    </row>
    <row r="274" spans="1:31" x14ac:dyDescent="0.25">
      <c r="A274" t="s">
        <v>389</v>
      </c>
      <c r="B274" t="s">
        <v>390</v>
      </c>
      <c r="AE274" s="89">
        <f t="shared" si="4"/>
        <v>0</v>
      </c>
    </row>
    <row r="275" spans="1:31" x14ac:dyDescent="0.25">
      <c r="B275" t="s">
        <v>391</v>
      </c>
      <c r="AE275">
        <f t="shared" si="4"/>
        <v>0</v>
      </c>
    </row>
    <row r="276" spans="1:31" x14ac:dyDescent="0.25">
      <c r="B276" t="s">
        <v>392</v>
      </c>
      <c r="AE276" s="89">
        <f t="shared" si="4"/>
        <v>0</v>
      </c>
    </row>
    <row r="277" spans="1:31" x14ac:dyDescent="0.25">
      <c r="B277" t="s">
        <v>393</v>
      </c>
      <c r="AE277">
        <f t="shared" si="4"/>
        <v>0</v>
      </c>
    </row>
    <row r="278" spans="1:31" x14ac:dyDescent="0.25">
      <c r="A278" t="s">
        <v>394</v>
      </c>
      <c r="B278" t="s">
        <v>395</v>
      </c>
      <c r="AE278" s="89">
        <f t="shared" si="4"/>
        <v>0</v>
      </c>
    </row>
    <row r="279" spans="1:31" x14ac:dyDescent="0.25">
      <c r="B279" t="s">
        <v>396</v>
      </c>
      <c r="AE279">
        <f t="shared" si="4"/>
        <v>0</v>
      </c>
    </row>
    <row r="280" spans="1:31" x14ac:dyDescent="0.25">
      <c r="A280" t="s">
        <v>397</v>
      </c>
      <c r="B280" t="s">
        <v>398</v>
      </c>
      <c r="AE280" s="89">
        <f t="shared" si="4"/>
        <v>0</v>
      </c>
    </row>
    <row r="281" spans="1:31" x14ac:dyDescent="0.25">
      <c r="A281" t="s">
        <v>399</v>
      </c>
      <c r="B281" t="s">
        <v>400</v>
      </c>
      <c r="AE281">
        <f t="shared" si="4"/>
        <v>0</v>
      </c>
    </row>
    <row r="282" spans="1:31" x14ac:dyDescent="0.25">
      <c r="B282" t="s">
        <v>401</v>
      </c>
      <c r="AE282" s="89">
        <f t="shared" si="4"/>
        <v>0</v>
      </c>
    </row>
    <row r="283" spans="1:31" x14ac:dyDescent="0.25">
      <c r="B283" t="s">
        <v>402</v>
      </c>
      <c r="C283">
        <v>146.6</v>
      </c>
      <c r="G283">
        <v>0.6</v>
      </c>
      <c r="I283">
        <v>7.5</v>
      </c>
      <c r="Z283">
        <v>4.9000000000000004</v>
      </c>
      <c r="AE283">
        <f t="shared" si="4"/>
        <v>159.6</v>
      </c>
    </row>
    <row r="284" spans="1:31" x14ac:dyDescent="0.25">
      <c r="B284" t="s">
        <v>403</v>
      </c>
      <c r="AE284" s="89">
        <f t="shared" si="4"/>
        <v>0</v>
      </c>
    </row>
    <row r="285" spans="1:31" x14ac:dyDescent="0.25">
      <c r="B285" t="s">
        <v>404</v>
      </c>
      <c r="AE285">
        <f t="shared" si="4"/>
        <v>0</v>
      </c>
    </row>
    <row r="286" spans="1:31" x14ac:dyDescent="0.25">
      <c r="A286" t="s">
        <v>405</v>
      </c>
      <c r="B286" t="s">
        <v>406</v>
      </c>
      <c r="AE286" s="89">
        <f t="shared" si="4"/>
        <v>0</v>
      </c>
    </row>
    <row r="287" spans="1:31" x14ac:dyDescent="0.25">
      <c r="B287" t="s">
        <v>407</v>
      </c>
      <c r="AE287">
        <f t="shared" si="4"/>
        <v>0</v>
      </c>
    </row>
    <row r="288" spans="1:31" x14ac:dyDescent="0.25">
      <c r="B288" t="s">
        <v>408</v>
      </c>
      <c r="AE288" s="89">
        <f t="shared" si="4"/>
        <v>0</v>
      </c>
    </row>
    <row r="289" spans="1:31" x14ac:dyDescent="0.25">
      <c r="B289" t="s">
        <v>409</v>
      </c>
      <c r="AE289">
        <f t="shared" si="4"/>
        <v>0</v>
      </c>
    </row>
    <row r="290" spans="1:31" x14ac:dyDescent="0.25">
      <c r="A290" t="s">
        <v>410</v>
      </c>
      <c r="B290" t="s">
        <v>411</v>
      </c>
      <c r="AE290" s="89">
        <f t="shared" si="4"/>
        <v>0</v>
      </c>
    </row>
    <row r="291" spans="1:31" x14ac:dyDescent="0.25">
      <c r="B291" t="s">
        <v>412</v>
      </c>
      <c r="AE291">
        <f t="shared" si="4"/>
        <v>0</v>
      </c>
    </row>
    <row r="292" spans="1:31" x14ac:dyDescent="0.25">
      <c r="A292" t="s">
        <v>413</v>
      </c>
      <c r="B292" t="s">
        <v>414</v>
      </c>
      <c r="AE292" s="89">
        <f t="shared" si="4"/>
        <v>0</v>
      </c>
    </row>
    <row r="293" spans="1:31" x14ac:dyDescent="0.25">
      <c r="A293" t="s">
        <v>415</v>
      </c>
      <c r="B293" t="s">
        <v>416</v>
      </c>
      <c r="AE293">
        <f t="shared" si="4"/>
        <v>0</v>
      </c>
    </row>
    <row r="294" spans="1:31" x14ac:dyDescent="0.25">
      <c r="B294" t="s">
        <v>417</v>
      </c>
      <c r="AE294" s="89">
        <f t="shared" si="4"/>
        <v>0</v>
      </c>
    </row>
    <row r="295" spans="1:31" x14ac:dyDescent="0.25">
      <c r="B295" t="s">
        <v>418</v>
      </c>
      <c r="AE295">
        <f t="shared" si="4"/>
        <v>0</v>
      </c>
    </row>
    <row r="296" spans="1:31" x14ac:dyDescent="0.25">
      <c r="B296" t="s">
        <v>419</v>
      </c>
      <c r="AE296" s="89">
        <f t="shared" si="4"/>
        <v>0</v>
      </c>
    </row>
    <row r="297" spans="1:31" x14ac:dyDescent="0.25">
      <c r="A297" t="s">
        <v>420</v>
      </c>
      <c r="B297" t="s">
        <v>421</v>
      </c>
      <c r="AE297">
        <f t="shared" si="4"/>
        <v>0</v>
      </c>
    </row>
    <row r="298" spans="1:31" x14ac:dyDescent="0.25">
      <c r="A298" t="s">
        <v>422</v>
      </c>
      <c r="B298" t="s">
        <v>423</v>
      </c>
      <c r="AE298" s="89">
        <f t="shared" si="4"/>
        <v>0</v>
      </c>
    </row>
    <row r="299" spans="1:31" x14ac:dyDescent="0.25">
      <c r="B299" t="s">
        <v>424</v>
      </c>
      <c r="AE299">
        <f t="shared" si="4"/>
        <v>0</v>
      </c>
    </row>
    <row r="300" spans="1:31" x14ac:dyDescent="0.25">
      <c r="A300" t="s">
        <v>425</v>
      </c>
      <c r="B300" t="s">
        <v>426</v>
      </c>
      <c r="AE300" s="89">
        <f t="shared" si="4"/>
        <v>0</v>
      </c>
    </row>
    <row r="301" spans="1:31" x14ac:dyDescent="0.25">
      <c r="B301" t="s">
        <v>427</v>
      </c>
      <c r="M301">
        <v>98</v>
      </c>
      <c r="AE301">
        <f t="shared" si="4"/>
        <v>98</v>
      </c>
    </row>
    <row r="302" spans="1:31" x14ac:dyDescent="0.25">
      <c r="B302" t="s">
        <v>428</v>
      </c>
      <c r="AE302" s="89">
        <f t="shared" si="4"/>
        <v>0</v>
      </c>
    </row>
    <row r="303" spans="1:31" x14ac:dyDescent="0.25">
      <c r="B303" t="s">
        <v>429</v>
      </c>
      <c r="C303">
        <v>315</v>
      </c>
      <c r="X303">
        <v>50</v>
      </c>
      <c r="AE303">
        <f t="shared" si="4"/>
        <v>365</v>
      </c>
    </row>
    <row r="304" spans="1:31" x14ac:dyDescent="0.25">
      <c r="B304" t="s">
        <v>430</v>
      </c>
      <c r="AE304" s="89">
        <f t="shared" si="4"/>
        <v>0</v>
      </c>
    </row>
    <row r="305" spans="1:31" x14ac:dyDescent="0.25">
      <c r="B305" t="s">
        <v>431</v>
      </c>
      <c r="AE305">
        <f t="shared" si="4"/>
        <v>0</v>
      </c>
    </row>
    <row r="306" spans="1:31" x14ac:dyDescent="0.25">
      <c r="A306" t="s">
        <v>432</v>
      </c>
      <c r="B306" t="s">
        <v>433</v>
      </c>
      <c r="AE306" s="89">
        <f t="shared" si="4"/>
        <v>0</v>
      </c>
    </row>
    <row r="307" spans="1:31" x14ac:dyDescent="0.25">
      <c r="B307" t="s">
        <v>434</v>
      </c>
      <c r="AE307">
        <f t="shared" si="4"/>
        <v>0</v>
      </c>
    </row>
    <row r="308" spans="1:31" x14ac:dyDescent="0.25">
      <c r="B308" t="s">
        <v>435</v>
      </c>
      <c r="AE308" s="89">
        <f t="shared" si="4"/>
        <v>0</v>
      </c>
    </row>
    <row r="309" spans="1:31" x14ac:dyDescent="0.25">
      <c r="A309" t="s">
        <v>436</v>
      </c>
      <c r="B309" t="s">
        <v>437</v>
      </c>
      <c r="AE309">
        <f t="shared" si="4"/>
        <v>0</v>
      </c>
    </row>
    <row r="310" spans="1:31" x14ac:dyDescent="0.25">
      <c r="A310" t="s">
        <v>438</v>
      </c>
      <c r="B310" t="s">
        <v>439</v>
      </c>
      <c r="AE310" s="89">
        <f t="shared" si="4"/>
        <v>0</v>
      </c>
    </row>
    <row r="311" spans="1:31" x14ac:dyDescent="0.25">
      <c r="B311" t="s">
        <v>440</v>
      </c>
      <c r="AE311">
        <f t="shared" si="4"/>
        <v>0</v>
      </c>
    </row>
    <row r="312" spans="1:31" x14ac:dyDescent="0.25">
      <c r="A312" t="s">
        <v>441</v>
      </c>
      <c r="B312" t="s">
        <v>442</v>
      </c>
      <c r="AE312" s="89">
        <f t="shared" si="4"/>
        <v>0</v>
      </c>
    </row>
    <row r="313" spans="1:31" x14ac:dyDescent="0.25">
      <c r="A313" t="s">
        <v>443</v>
      </c>
      <c r="B313" t="s">
        <v>444</v>
      </c>
      <c r="AE313">
        <f t="shared" si="4"/>
        <v>0</v>
      </c>
    </row>
    <row r="314" spans="1:31" x14ac:dyDescent="0.25">
      <c r="A314" t="s">
        <v>445</v>
      </c>
      <c r="B314" t="s">
        <v>446</v>
      </c>
      <c r="AE314" s="89">
        <f t="shared" si="4"/>
        <v>0</v>
      </c>
    </row>
    <row r="315" spans="1:31" x14ac:dyDescent="0.25">
      <c r="A315" t="s">
        <v>447</v>
      </c>
      <c r="B315" t="s">
        <v>448</v>
      </c>
      <c r="AE315">
        <f t="shared" si="4"/>
        <v>0</v>
      </c>
    </row>
    <row r="316" spans="1:31" x14ac:dyDescent="0.25">
      <c r="A316" t="s">
        <v>449</v>
      </c>
      <c r="B316" t="s">
        <v>450</v>
      </c>
      <c r="AE316" s="89">
        <f t="shared" si="4"/>
        <v>0</v>
      </c>
    </row>
    <row r="317" spans="1:31" x14ac:dyDescent="0.25">
      <c r="B317" t="s">
        <v>451</v>
      </c>
      <c r="AE317">
        <f t="shared" si="4"/>
        <v>0</v>
      </c>
    </row>
    <row r="318" spans="1:31" x14ac:dyDescent="0.25">
      <c r="B318" t="s">
        <v>452</v>
      </c>
      <c r="AE318" s="89">
        <f t="shared" si="4"/>
        <v>0</v>
      </c>
    </row>
    <row r="319" spans="1:31" x14ac:dyDescent="0.25">
      <c r="A319" t="s">
        <v>453</v>
      </c>
      <c r="B319" t="s">
        <v>454</v>
      </c>
      <c r="AE319">
        <f t="shared" si="4"/>
        <v>0</v>
      </c>
    </row>
    <row r="320" spans="1:31" x14ac:dyDescent="0.25">
      <c r="B320" t="s">
        <v>455</v>
      </c>
      <c r="AE320" s="89">
        <f t="shared" si="4"/>
        <v>0</v>
      </c>
    </row>
    <row r="321" spans="1:31" x14ac:dyDescent="0.25">
      <c r="B321" t="s">
        <v>456</v>
      </c>
      <c r="AE321">
        <f t="shared" si="4"/>
        <v>0</v>
      </c>
    </row>
    <row r="322" spans="1:31" x14ac:dyDescent="0.25">
      <c r="A322" t="s">
        <v>457</v>
      </c>
      <c r="B322" t="s">
        <v>458</v>
      </c>
      <c r="AE322" s="89">
        <f t="shared" si="4"/>
        <v>0</v>
      </c>
    </row>
    <row r="323" spans="1:31" x14ac:dyDescent="0.25">
      <c r="B323" t="s">
        <v>459</v>
      </c>
      <c r="AE323">
        <f t="shared" ref="AE323:AE386" si="5">SUM(C323:Z323)</f>
        <v>0</v>
      </c>
    </row>
    <row r="324" spans="1:31" x14ac:dyDescent="0.25">
      <c r="B324" t="s">
        <v>460</v>
      </c>
      <c r="AE324" s="89">
        <f t="shared" si="5"/>
        <v>0</v>
      </c>
    </row>
    <row r="325" spans="1:31" x14ac:dyDescent="0.25">
      <c r="B325" t="s">
        <v>461</v>
      </c>
      <c r="C325">
        <v>263.39999999999998</v>
      </c>
      <c r="E325">
        <v>76.3</v>
      </c>
      <c r="G325">
        <v>6.7</v>
      </c>
      <c r="J325">
        <v>55.9</v>
      </c>
      <c r="K325">
        <v>22.8</v>
      </c>
      <c r="M325">
        <v>4.5999999999999996</v>
      </c>
      <c r="O325">
        <v>33.4</v>
      </c>
      <c r="P325">
        <v>29.4</v>
      </c>
      <c r="S325">
        <v>19.5</v>
      </c>
      <c r="T325">
        <v>0.3</v>
      </c>
      <c r="Z325">
        <v>30</v>
      </c>
      <c r="AE325">
        <f t="shared" si="5"/>
        <v>542.29999999999995</v>
      </c>
    </row>
    <row r="326" spans="1:31" x14ac:dyDescent="0.25">
      <c r="A326" t="s">
        <v>462</v>
      </c>
      <c r="B326" t="s">
        <v>463</v>
      </c>
      <c r="AE326" s="89">
        <f t="shared" si="5"/>
        <v>0</v>
      </c>
    </row>
    <row r="327" spans="1:31" x14ac:dyDescent="0.25">
      <c r="B327" t="s">
        <v>464</v>
      </c>
      <c r="AE327">
        <f t="shared" si="5"/>
        <v>0</v>
      </c>
    </row>
    <row r="328" spans="1:31" x14ac:dyDescent="0.25">
      <c r="A328" t="s">
        <v>465</v>
      </c>
      <c r="B328" t="s">
        <v>466</v>
      </c>
      <c r="AE328" s="89">
        <f t="shared" si="5"/>
        <v>0</v>
      </c>
    </row>
    <row r="329" spans="1:31" x14ac:dyDescent="0.25">
      <c r="A329" t="s">
        <v>467</v>
      </c>
      <c r="B329" t="s">
        <v>468</v>
      </c>
      <c r="AE329">
        <f t="shared" si="5"/>
        <v>0</v>
      </c>
    </row>
    <row r="330" spans="1:31" x14ac:dyDescent="0.25">
      <c r="B330" t="s">
        <v>469</v>
      </c>
      <c r="AE330" s="89">
        <f t="shared" si="5"/>
        <v>0</v>
      </c>
    </row>
    <row r="331" spans="1:31" x14ac:dyDescent="0.25">
      <c r="B331" t="s">
        <v>470</v>
      </c>
      <c r="AE331">
        <f t="shared" si="5"/>
        <v>0</v>
      </c>
    </row>
    <row r="332" spans="1:31" x14ac:dyDescent="0.25">
      <c r="B332" t="s">
        <v>471</v>
      </c>
      <c r="AE332" s="89">
        <f t="shared" si="5"/>
        <v>0</v>
      </c>
    </row>
    <row r="333" spans="1:31" x14ac:dyDescent="0.25">
      <c r="A333" t="s">
        <v>472</v>
      </c>
      <c r="B333" t="s">
        <v>11</v>
      </c>
      <c r="AE333">
        <f t="shared" si="5"/>
        <v>0</v>
      </c>
    </row>
    <row r="334" spans="1:31" x14ac:dyDescent="0.25">
      <c r="B334" t="s">
        <v>473</v>
      </c>
      <c r="AE334" s="89">
        <f t="shared" si="5"/>
        <v>0</v>
      </c>
    </row>
    <row r="335" spans="1:31" x14ac:dyDescent="0.25">
      <c r="B335" t="s">
        <v>276</v>
      </c>
      <c r="AE335">
        <f t="shared" si="5"/>
        <v>0</v>
      </c>
    </row>
    <row r="336" spans="1:31" x14ac:dyDescent="0.25">
      <c r="A336" t="s">
        <v>474</v>
      </c>
      <c r="B336" t="s">
        <v>475</v>
      </c>
      <c r="AE336" s="89">
        <f t="shared" si="5"/>
        <v>0</v>
      </c>
    </row>
    <row r="337" spans="1:31" x14ac:dyDescent="0.25">
      <c r="B337" t="s">
        <v>476</v>
      </c>
      <c r="AE337">
        <f t="shared" si="5"/>
        <v>0</v>
      </c>
    </row>
    <row r="338" spans="1:31" x14ac:dyDescent="0.25">
      <c r="B338" t="s">
        <v>477</v>
      </c>
      <c r="AE338" s="89">
        <f t="shared" si="5"/>
        <v>0</v>
      </c>
    </row>
    <row r="339" spans="1:31" x14ac:dyDescent="0.25">
      <c r="B339" t="s">
        <v>478</v>
      </c>
      <c r="AE339">
        <f t="shared" si="5"/>
        <v>0</v>
      </c>
    </row>
    <row r="340" spans="1:31" x14ac:dyDescent="0.25">
      <c r="B340" t="s">
        <v>479</v>
      </c>
      <c r="AE340" s="89">
        <f t="shared" si="5"/>
        <v>0</v>
      </c>
    </row>
    <row r="341" spans="1:31" x14ac:dyDescent="0.25">
      <c r="B341" t="s">
        <v>480</v>
      </c>
      <c r="AE341">
        <f t="shared" si="5"/>
        <v>0</v>
      </c>
    </row>
    <row r="342" spans="1:31" x14ac:dyDescent="0.25">
      <c r="B342" t="s">
        <v>481</v>
      </c>
      <c r="AE342" s="89">
        <f t="shared" si="5"/>
        <v>0</v>
      </c>
    </row>
    <row r="343" spans="1:31" x14ac:dyDescent="0.25">
      <c r="B343" t="s">
        <v>482</v>
      </c>
      <c r="AE343">
        <f t="shared" si="5"/>
        <v>0</v>
      </c>
    </row>
    <row r="344" spans="1:31" x14ac:dyDescent="0.25">
      <c r="B344" t="s">
        <v>483</v>
      </c>
      <c r="AE344" s="89">
        <f t="shared" si="5"/>
        <v>0</v>
      </c>
    </row>
    <row r="345" spans="1:31" x14ac:dyDescent="0.25">
      <c r="B345" t="s">
        <v>484</v>
      </c>
      <c r="AE345">
        <f t="shared" si="5"/>
        <v>0</v>
      </c>
    </row>
    <row r="346" spans="1:31" x14ac:dyDescent="0.25">
      <c r="B346" t="s">
        <v>485</v>
      </c>
      <c r="AE346" s="89">
        <f t="shared" si="5"/>
        <v>0</v>
      </c>
    </row>
    <row r="347" spans="1:31" x14ac:dyDescent="0.25">
      <c r="B347" t="s">
        <v>486</v>
      </c>
      <c r="AE347">
        <f t="shared" si="5"/>
        <v>0</v>
      </c>
    </row>
    <row r="348" spans="1:31" x14ac:dyDescent="0.25">
      <c r="A348" t="s">
        <v>487</v>
      </c>
      <c r="B348" t="s">
        <v>488</v>
      </c>
      <c r="AE348" s="89">
        <f t="shared" si="5"/>
        <v>0</v>
      </c>
    </row>
    <row r="349" spans="1:31" x14ac:dyDescent="0.25">
      <c r="B349" t="s">
        <v>489</v>
      </c>
      <c r="AE349">
        <f t="shared" si="5"/>
        <v>0</v>
      </c>
    </row>
    <row r="350" spans="1:31" x14ac:dyDescent="0.25">
      <c r="B350" t="s">
        <v>490</v>
      </c>
      <c r="AE350" s="89">
        <f t="shared" si="5"/>
        <v>0</v>
      </c>
    </row>
    <row r="351" spans="1:31" x14ac:dyDescent="0.25">
      <c r="A351" t="s">
        <v>491</v>
      </c>
      <c r="B351" t="s">
        <v>492</v>
      </c>
      <c r="AE351">
        <f t="shared" si="5"/>
        <v>0</v>
      </c>
    </row>
    <row r="352" spans="1:31" x14ac:dyDescent="0.25">
      <c r="B352" t="s">
        <v>493</v>
      </c>
      <c r="AE352" s="89">
        <f t="shared" si="5"/>
        <v>0</v>
      </c>
    </row>
    <row r="353" spans="1:31" x14ac:dyDescent="0.25">
      <c r="B353" t="s">
        <v>494</v>
      </c>
      <c r="AE353">
        <f t="shared" si="5"/>
        <v>0</v>
      </c>
    </row>
    <row r="354" spans="1:31" x14ac:dyDescent="0.25">
      <c r="B354" t="s">
        <v>495</v>
      </c>
      <c r="AE354" s="89">
        <f t="shared" si="5"/>
        <v>0</v>
      </c>
    </row>
    <row r="355" spans="1:31" x14ac:dyDescent="0.25">
      <c r="B355" t="s">
        <v>496</v>
      </c>
      <c r="AE355">
        <f t="shared" si="5"/>
        <v>0</v>
      </c>
    </row>
    <row r="356" spans="1:31" x14ac:dyDescent="0.25">
      <c r="A356" t="s">
        <v>497</v>
      </c>
      <c r="B356" t="s">
        <v>498</v>
      </c>
      <c r="AE356" s="89">
        <f t="shared" si="5"/>
        <v>0</v>
      </c>
    </row>
    <row r="357" spans="1:31" x14ac:dyDescent="0.25">
      <c r="B357" t="s">
        <v>499</v>
      </c>
      <c r="AE357">
        <f t="shared" si="5"/>
        <v>0</v>
      </c>
    </row>
    <row r="358" spans="1:31" x14ac:dyDescent="0.25">
      <c r="B358" t="s">
        <v>500</v>
      </c>
      <c r="AE358" s="89">
        <f t="shared" si="5"/>
        <v>0</v>
      </c>
    </row>
    <row r="359" spans="1:31" x14ac:dyDescent="0.25">
      <c r="A359" t="s">
        <v>501</v>
      </c>
      <c r="B359" t="s">
        <v>502</v>
      </c>
      <c r="AE359">
        <f t="shared" si="5"/>
        <v>0</v>
      </c>
    </row>
    <row r="360" spans="1:31" x14ac:dyDescent="0.25">
      <c r="B360" t="s">
        <v>503</v>
      </c>
      <c r="AE360" s="89">
        <f t="shared" si="5"/>
        <v>0</v>
      </c>
    </row>
    <row r="361" spans="1:31" x14ac:dyDescent="0.25">
      <c r="B361" t="s">
        <v>504</v>
      </c>
      <c r="AE361">
        <f t="shared" si="5"/>
        <v>0</v>
      </c>
    </row>
    <row r="362" spans="1:31" x14ac:dyDescent="0.25">
      <c r="B362" t="s">
        <v>505</v>
      </c>
      <c r="AE362" s="89">
        <f t="shared" si="5"/>
        <v>0</v>
      </c>
    </row>
    <row r="363" spans="1:31" x14ac:dyDescent="0.25">
      <c r="B363" t="s">
        <v>506</v>
      </c>
      <c r="AE363">
        <f t="shared" si="5"/>
        <v>0</v>
      </c>
    </row>
    <row r="364" spans="1:31" x14ac:dyDescent="0.25">
      <c r="B364" t="s">
        <v>507</v>
      </c>
      <c r="AE364" s="89">
        <f t="shared" si="5"/>
        <v>0</v>
      </c>
    </row>
    <row r="365" spans="1:31" x14ac:dyDescent="0.25">
      <c r="B365" t="s">
        <v>508</v>
      </c>
      <c r="AE365">
        <f t="shared" si="5"/>
        <v>0</v>
      </c>
    </row>
    <row r="366" spans="1:31" x14ac:dyDescent="0.25">
      <c r="B366" t="s">
        <v>509</v>
      </c>
      <c r="AE366" s="89">
        <f t="shared" si="5"/>
        <v>0</v>
      </c>
    </row>
    <row r="367" spans="1:31" x14ac:dyDescent="0.25">
      <c r="B367" t="s">
        <v>510</v>
      </c>
      <c r="AE367">
        <f t="shared" si="5"/>
        <v>0</v>
      </c>
    </row>
    <row r="368" spans="1:31" x14ac:dyDescent="0.25">
      <c r="B368" t="s">
        <v>511</v>
      </c>
      <c r="AE368" s="89">
        <f t="shared" si="5"/>
        <v>0</v>
      </c>
    </row>
    <row r="369" spans="1:31" x14ac:dyDescent="0.25">
      <c r="B369" t="s">
        <v>512</v>
      </c>
      <c r="AE369">
        <f t="shared" si="5"/>
        <v>0</v>
      </c>
    </row>
    <row r="370" spans="1:31" x14ac:dyDescent="0.25">
      <c r="B370" t="s">
        <v>513</v>
      </c>
      <c r="AE370" s="89">
        <f t="shared" si="5"/>
        <v>0</v>
      </c>
    </row>
    <row r="371" spans="1:31" x14ac:dyDescent="0.25">
      <c r="B371" t="s">
        <v>514</v>
      </c>
      <c r="AE371">
        <f t="shared" si="5"/>
        <v>0</v>
      </c>
    </row>
    <row r="372" spans="1:31" x14ac:dyDescent="0.25">
      <c r="B372" t="s">
        <v>515</v>
      </c>
      <c r="AE372" s="89">
        <f t="shared" si="5"/>
        <v>0</v>
      </c>
    </row>
    <row r="373" spans="1:31" x14ac:dyDescent="0.25">
      <c r="B373" t="s">
        <v>516</v>
      </c>
      <c r="AE373">
        <f t="shared" si="5"/>
        <v>0</v>
      </c>
    </row>
    <row r="374" spans="1:31" x14ac:dyDescent="0.25">
      <c r="B374" s="80" t="s">
        <v>517</v>
      </c>
      <c r="AE374" s="89">
        <f t="shared" si="5"/>
        <v>0</v>
      </c>
    </row>
    <row r="375" spans="1:31" x14ac:dyDescent="0.25">
      <c r="B375" t="s">
        <v>518</v>
      </c>
      <c r="AE375">
        <f t="shared" si="5"/>
        <v>0</v>
      </c>
    </row>
    <row r="376" spans="1:31" x14ac:dyDescent="0.25">
      <c r="B376" t="s">
        <v>519</v>
      </c>
      <c r="AE376" s="89">
        <f t="shared" si="5"/>
        <v>0</v>
      </c>
    </row>
    <row r="377" spans="1:31" x14ac:dyDescent="0.25">
      <c r="B377" t="s">
        <v>520</v>
      </c>
      <c r="AE377">
        <f t="shared" si="5"/>
        <v>0</v>
      </c>
    </row>
    <row r="378" spans="1:31" x14ac:dyDescent="0.25">
      <c r="B378" t="s">
        <v>521</v>
      </c>
      <c r="AE378" s="89">
        <f t="shared" si="5"/>
        <v>0</v>
      </c>
    </row>
    <row r="379" spans="1:31" x14ac:dyDescent="0.25">
      <c r="A379" t="s">
        <v>522</v>
      </c>
      <c r="B379" t="s">
        <v>523</v>
      </c>
      <c r="AE379">
        <f t="shared" si="5"/>
        <v>0</v>
      </c>
    </row>
    <row r="380" spans="1:31" x14ac:dyDescent="0.25">
      <c r="B380" t="s">
        <v>524</v>
      </c>
      <c r="AE380" s="89">
        <f t="shared" si="5"/>
        <v>0</v>
      </c>
    </row>
    <row r="381" spans="1:31" x14ac:dyDescent="0.25">
      <c r="A381" t="s">
        <v>525</v>
      </c>
      <c r="B381" t="s">
        <v>526</v>
      </c>
      <c r="AE381">
        <f t="shared" si="5"/>
        <v>0</v>
      </c>
    </row>
    <row r="382" spans="1:31" x14ac:dyDescent="0.25">
      <c r="B382" t="s">
        <v>527</v>
      </c>
      <c r="AE382" s="89">
        <f t="shared" si="5"/>
        <v>0</v>
      </c>
    </row>
    <row r="383" spans="1:31" x14ac:dyDescent="0.25">
      <c r="B383" t="s">
        <v>528</v>
      </c>
      <c r="AE383">
        <f t="shared" si="5"/>
        <v>0</v>
      </c>
    </row>
    <row r="384" spans="1:31" x14ac:dyDescent="0.25">
      <c r="B384" t="s">
        <v>529</v>
      </c>
      <c r="AE384" s="89">
        <f t="shared" si="5"/>
        <v>0</v>
      </c>
    </row>
    <row r="385" spans="1:31" x14ac:dyDescent="0.25">
      <c r="A385" t="s">
        <v>530</v>
      </c>
      <c r="B385" t="s">
        <v>531</v>
      </c>
      <c r="AE385">
        <f t="shared" si="5"/>
        <v>0</v>
      </c>
    </row>
    <row r="386" spans="1:31" x14ac:dyDescent="0.25">
      <c r="B386" t="s">
        <v>532</v>
      </c>
      <c r="AE386" s="89">
        <f t="shared" si="5"/>
        <v>0</v>
      </c>
    </row>
    <row r="387" spans="1:31" x14ac:dyDescent="0.25">
      <c r="B387" t="s">
        <v>533</v>
      </c>
      <c r="AE387">
        <f t="shared" ref="AE387:AE409" si="6">SUM(C387:Z387)</f>
        <v>0</v>
      </c>
    </row>
    <row r="388" spans="1:31" x14ac:dyDescent="0.25">
      <c r="A388" t="s">
        <v>534</v>
      </c>
      <c r="B388" t="s">
        <v>535</v>
      </c>
      <c r="AE388" s="89">
        <f t="shared" si="6"/>
        <v>0</v>
      </c>
    </row>
    <row r="389" spans="1:31" x14ac:dyDescent="0.25">
      <c r="B389" t="s">
        <v>536</v>
      </c>
      <c r="AE389">
        <f t="shared" si="6"/>
        <v>0</v>
      </c>
    </row>
    <row r="390" spans="1:31" x14ac:dyDescent="0.25">
      <c r="B390" t="s">
        <v>537</v>
      </c>
      <c r="AE390" s="89">
        <f t="shared" si="6"/>
        <v>0</v>
      </c>
    </row>
    <row r="391" spans="1:31" x14ac:dyDescent="0.25">
      <c r="B391" t="s">
        <v>538</v>
      </c>
      <c r="AE391">
        <f t="shared" si="6"/>
        <v>0</v>
      </c>
    </row>
    <row r="392" spans="1:31" x14ac:dyDescent="0.25">
      <c r="A392" t="s">
        <v>539</v>
      </c>
      <c r="B392" t="s">
        <v>540</v>
      </c>
      <c r="AE392" s="89">
        <f t="shared" si="6"/>
        <v>0</v>
      </c>
    </row>
    <row r="393" spans="1:31" x14ac:dyDescent="0.25">
      <c r="A393" t="s">
        <v>541</v>
      </c>
      <c r="B393" t="s">
        <v>542</v>
      </c>
      <c r="AE393">
        <f t="shared" si="6"/>
        <v>0</v>
      </c>
    </row>
    <row r="394" spans="1:31" x14ac:dyDescent="0.25">
      <c r="B394" t="s">
        <v>543</v>
      </c>
      <c r="AE394" s="89">
        <f t="shared" si="6"/>
        <v>0</v>
      </c>
    </row>
    <row r="395" spans="1:31" x14ac:dyDescent="0.25">
      <c r="B395" t="s">
        <v>544</v>
      </c>
      <c r="AE395">
        <f t="shared" si="6"/>
        <v>0</v>
      </c>
    </row>
    <row r="396" spans="1:31" x14ac:dyDescent="0.25">
      <c r="A396" t="s">
        <v>545</v>
      </c>
      <c r="B396" t="s">
        <v>546</v>
      </c>
      <c r="AE396" s="89">
        <f t="shared" si="6"/>
        <v>0</v>
      </c>
    </row>
    <row r="397" spans="1:31" x14ac:dyDescent="0.25">
      <c r="A397" t="s">
        <v>547</v>
      </c>
      <c r="B397" t="s">
        <v>548</v>
      </c>
      <c r="C397">
        <v>192.9</v>
      </c>
      <c r="G397">
        <v>1.25</v>
      </c>
      <c r="I397">
        <v>0.95499999999999996</v>
      </c>
      <c r="J397">
        <v>20.3</v>
      </c>
      <c r="K397">
        <v>15.7</v>
      </c>
      <c r="U397">
        <v>165</v>
      </c>
      <c r="V397">
        <v>5.08</v>
      </c>
      <c r="AE397">
        <f t="shared" si="6"/>
        <v>401.185</v>
      </c>
    </row>
    <row r="398" spans="1:31" x14ac:dyDescent="0.25">
      <c r="B398" t="s">
        <v>549</v>
      </c>
      <c r="AE398" s="89">
        <f t="shared" si="6"/>
        <v>0</v>
      </c>
    </row>
    <row r="399" spans="1:31" x14ac:dyDescent="0.25">
      <c r="B399" t="s">
        <v>550</v>
      </c>
      <c r="AE399">
        <f t="shared" si="6"/>
        <v>0</v>
      </c>
    </row>
    <row r="400" spans="1:31" x14ac:dyDescent="0.25">
      <c r="B400" t="s">
        <v>551</v>
      </c>
      <c r="AE400" s="89">
        <f t="shared" si="6"/>
        <v>0</v>
      </c>
    </row>
    <row r="401" spans="1:31" x14ac:dyDescent="0.25">
      <c r="A401" t="s">
        <v>552</v>
      </c>
      <c r="B401" t="s">
        <v>553</v>
      </c>
      <c r="AE401">
        <f t="shared" si="6"/>
        <v>0</v>
      </c>
    </row>
    <row r="402" spans="1:31" x14ac:dyDescent="0.25">
      <c r="A402" t="s">
        <v>554</v>
      </c>
      <c r="B402" t="s">
        <v>555</v>
      </c>
      <c r="AE402" s="89">
        <f t="shared" si="6"/>
        <v>0</v>
      </c>
    </row>
    <row r="403" spans="1:31" x14ac:dyDescent="0.25">
      <c r="A403" t="s">
        <v>556</v>
      </c>
      <c r="B403" t="s">
        <v>557</v>
      </c>
      <c r="AE403">
        <f t="shared" si="6"/>
        <v>0</v>
      </c>
    </row>
    <row r="404" spans="1:31" x14ac:dyDescent="0.25">
      <c r="B404" t="s">
        <v>558</v>
      </c>
      <c r="AE404" s="89">
        <f t="shared" si="6"/>
        <v>0</v>
      </c>
    </row>
    <row r="405" spans="1:31" x14ac:dyDescent="0.25">
      <c r="B405" t="s">
        <v>559</v>
      </c>
      <c r="AE405">
        <f t="shared" si="6"/>
        <v>0</v>
      </c>
    </row>
    <row r="406" spans="1:31" x14ac:dyDescent="0.25">
      <c r="B406" t="s">
        <v>560</v>
      </c>
      <c r="AE406" s="89">
        <f t="shared" si="6"/>
        <v>0</v>
      </c>
    </row>
    <row r="407" spans="1:31" x14ac:dyDescent="0.25">
      <c r="B407" t="s">
        <v>561</v>
      </c>
      <c r="AE407">
        <f t="shared" si="6"/>
        <v>0</v>
      </c>
    </row>
    <row r="408" spans="1:31" x14ac:dyDescent="0.25">
      <c r="B408" t="s">
        <v>562</v>
      </c>
      <c r="AE408" s="89">
        <f t="shared" si="6"/>
        <v>0</v>
      </c>
    </row>
    <row r="409" spans="1:31" x14ac:dyDescent="0.25">
      <c r="B409" t="s">
        <v>563</v>
      </c>
      <c r="AE409">
        <f t="shared" si="6"/>
        <v>0</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AK411"/>
  <sheetViews>
    <sheetView workbookViewId="0">
      <pane xSplit="2" ySplit="1" topLeftCell="AD141" activePane="bottomRight" state="frozen"/>
      <selection activeCell="Z26" sqref="Z26:AA26"/>
      <selection pane="topRight" activeCell="Z26" sqref="Z26:AA26"/>
      <selection pane="bottomLeft" activeCell="Z26" sqref="Z26:AA26"/>
      <selection pane="bottomRight" activeCell="Z26" sqref="Z26:AA26"/>
    </sheetView>
  </sheetViews>
  <sheetFormatPr defaultRowHeight="15" x14ac:dyDescent="0.25"/>
  <cols>
    <col min="1" max="1" width="27.7109375" customWidth="1"/>
    <col min="2" max="2" width="16.7109375" customWidth="1"/>
    <col min="3" max="3" width="9.85546875" bestFit="1" customWidth="1"/>
  </cols>
  <sheetData>
    <row r="1" spans="1:37" ht="180" x14ac:dyDescent="0.25">
      <c r="C1" s="79" t="s">
        <v>634</v>
      </c>
      <c r="D1" s="79" t="s">
        <v>947</v>
      </c>
      <c r="E1" s="79" t="s">
        <v>948</v>
      </c>
      <c r="F1" s="79" t="s">
        <v>949</v>
      </c>
      <c r="G1" s="79" t="s">
        <v>666</v>
      </c>
      <c r="H1" s="79" t="s">
        <v>951</v>
      </c>
      <c r="I1" s="79" t="s">
        <v>678</v>
      </c>
      <c r="J1" s="79" t="s">
        <v>952</v>
      </c>
      <c r="K1" s="79" t="s">
        <v>953</v>
      </c>
      <c r="L1" s="79" t="s">
        <v>954</v>
      </c>
      <c r="M1" s="79" t="s">
        <v>635</v>
      </c>
      <c r="N1" s="79" t="s">
        <v>956</v>
      </c>
      <c r="O1" s="79" t="s">
        <v>957</v>
      </c>
      <c r="P1" s="79" t="s">
        <v>958</v>
      </c>
      <c r="Q1" s="79" t="s">
        <v>959</v>
      </c>
      <c r="R1" s="79" t="s">
        <v>960</v>
      </c>
      <c r="S1" s="79" t="s">
        <v>961</v>
      </c>
      <c r="T1" s="79" t="s">
        <v>963</v>
      </c>
      <c r="U1" s="79" t="s">
        <v>964</v>
      </c>
      <c r="V1" s="79" t="s">
        <v>965</v>
      </c>
      <c r="W1" s="79" t="s">
        <v>968</v>
      </c>
      <c r="X1" s="79" t="s">
        <v>969</v>
      </c>
      <c r="Y1" s="79" t="s">
        <v>970</v>
      </c>
      <c r="Z1" s="79" t="s">
        <v>971</v>
      </c>
      <c r="AE1" s="89" t="s">
        <v>1050</v>
      </c>
      <c r="AG1" s="89" t="s">
        <v>1051</v>
      </c>
      <c r="AH1" s="89" t="s">
        <v>1052</v>
      </c>
      <c r="AI1" s="90" t="s">
        <v>1053</v>
      </c>
      <c r="AK1" t="s">
        <v>1054</v>
      </c>
    </row>
    <row r="2" spans="1:37" x14ac:dyDescent="0.25">
      <c r="A2" s="2" t="s">
        <v>12</v>
      </c>
      <c r="B2" s="2" t="s">
        <v>13</v>
      </c>
      <c r="C2">
        <f>IF(ISERROR(1/VLOOKUP($B2,'Justerad allokering'!$B$1:$AG$461,MATCH(C$1,'Justerad allokering'!$B$1:$AF$1,0),FALSE)),VLOOKUP($B2,'Allokerad kvv'!$B$2:$AV$468,MATCH(C$1,'Allokerad kvv'!$B$1:$AV$1,0),FALSE),VLOOKUP($B2,'Justerad allokering'!$B$1:$AG$461,MATCH(C$1,'Justerad allokering'!$B$1:$AF$1,0),FALSE))</f>
        <v>0</v>
      </c>
      <c r="D2">
        <f>IF(ISERROR(1/VLOOKUP($B2,'Justerad allokering'!$B$1:$AG$461,MATCH(D$1,'Justerad allokering'!$B$1:$AF$1,0),FALSE)),VLOOKUP($B2,'Allokerad kvv'!$B$2:$AV$468,MATCH(D$1,'Allokerad kvv'!$B$1:$AV$1,0),FALSE),VLOOKUP($B2,'Justerad allokering'!$B$1:$AG$461,MATCH(D$1,'Justerad allokering'!$B$1:$AF$1,0),FALSE))</f>
        <v>0</v>
      </c>
      <c r="E2">
        <f>IF(ISERROR(1/VLOOKUP($B2,'Justerad allokering'!$B$1:$AG$461,MATCH(E$1,'Justerad allokering'!$B$1:$AF$1,0),FALSE)),VLOOKUP($B2,'Allokerad kvv'!$B$2:$AV$468,MATCH(E$1,'Allokerad kvv'!$B$1:$AV$1,0),FALSE),VLOOKUP($B2,'Justerad allokering'!$B$1:$AG$461,MATCH(E$1,'Justerad allokering'!$B$1:$AF$1,0),FALSE))</f>
        <v>0</v>
      </c>
      <c r="F2">
        <f>IF(ISERROR(1/VLOOKUP($B2,'Justerad allokering'!$B$1:$AG$461,MATCH(F$1,'Justerad allokering'!$B$1:$AF$1,0),FALSE)),VLOOKUP($B2,'Allokerad kvv'!$B$2:$AV$468,MATCH(F$1,'Allokerad kvv'!$B$1:$AV$1,0),FALSE),VLOOKUP($B2,'Justerad allokering'!$B$1:$AG$461,MATCH(F$1,'Justerad allokering'!$B$1:$AF$1,0),FALSE))</f>
        <v>0</v>
      </c>
      <c r="G2">
        <f>IF(ISERROR(1/VLOOKUP($B2,'Justerad allokering'!$B$1:$AG$461,MATCH(G$1,'Justerad allokering'!$B$1:$AF$1,0),FALSE)),VLOOKUP($B2,'Allokerad kvv'!$B$2:$AV$468,MATCH(G$1,'Allokerad kvv'!$B$1:$AV$1,0),FALSE),VLOOKUP($B2,'Justerad allokering'!$B$1:$AG$461,MATCH(G$1,'Justerad allokering'!$B$1:$AF$1,0),FALSE))</f>
        <v>0</v>
      </c>
      <c r="H2">
        <f>IF(ISERROR(1/VLOOKUP($B2,'Justerad allokering'!$B$1:$AG$461,MATCH(H$1,'Justerad allokering'!$B$1:$AF$1,0),FALSE)),VLOOKUP($B2,'Allokerad kvv'!$B$2:$AV$468,MATCH(H$1,'Allokerad kvv'!$B$1:$AV$1,0),FALSE),VLOOKUP($B2,'Justerad allokering'!$B$1:$AG$461,MATCH(H$1,'Justerad allokering'!$B$1:$AF$1,0),FALSE))</f>
        <v>0</v>
      </c>
      <c r="I2">
        <f>IF(ISERROR(1/VLOOKUP($B2,'Justerad allokering'!$B$1:$AG$461,MATCH(I$1,'Justerad allokering'!$B$1:$AF$1,0),FALSE)),VLOOKUP($B2,'Allokerad kvv'!$B$2:$AV$468,MATCH(I$1,'Allokerad kvv'!$B$1:$AV$1,0),FALSE),VLOOKUP($B2,'Justerad allokering'!$B$1:$AG$461,MATCH(I$1,'Justerad allokering'!$B$1:$AF$1,0),FALSE))</f>
        <v>0</v>
      </c>
      <c r="J2">
        <f>IF(ISERROR(1/VLOOKUP($B2,'Justerad allokering'!$B$1:$AG$461,MATCH(J$1,'Justerad allokering'!$B$1:$AF$1,0),FALSE)),VLOOKUP($B2,'Allokerad kvv'!$B$2:$AV$468,MATCH(J$1,'Allokerad kvv'!$B$1:$AV$1,0),FALSE),VLOOKUP($B2,'Justerad allokering'!$B$1:$AG$461,MATCH(J$1,'Justerad allokering'!$B$1:$AF$1,0),FALSE))</f>
        <v>0</v>
      </c>
      <c r="K2">
        <f>IF(ISERROR(1/VLOOKUP($B2,'Justerad allokering'!$B$1:$AG$461,MATCH(K$1,'Justerad allokering'!$B$1:$AF$1,0),FALSE)),VLOOKUP($B2,'Allokerad kvv'!$B$2:$AV$468,MATCH(K$1,'Allokerad kvv'!$B$1:$AV$1,0),FALSE),VLOOKUP($B2,'Justerad allokering'!$B$1:$AG$461,MATCH(K$1,'Justerad allokering'!$B$1:$AF$1,0),FALSE))</f>
        <v>0</v>
      </c>
      <c r="L2">
        <f>IF(ISERROR(1/VLOOKUP($B2,'Justerad allokering'!$B$1:$AG$461,MATCH(L$1,'Justerad allokering'!$B$1:$AF$1,0),FALSE)),VLOOKUP($B2,'Allokerad kvv'!$B$2:$AV$468,MATCH(L$1,'Allokerad kvv'!$B$1:$AV$1,0),FALSE),VLOOKUP($B2,'Justerad allokering'!$B$1:$AG$461,MATCH(L$1,'Justerad allokering'!$B$1:$AF$1,0),FALSE))</f>
        <v>0</v>
      </c>
      <c r="M2">
        <f>IF(ISERROR(1/VLOOKUP($B2,'Justerad allokering'!$B$1:$AG$461,MATCH(M$1,'Justerad allokering'!$B$1:$AF$1,0),FALSE)),VLOOKUP($B2,'Allokerad kvv'!$B$2:$AV$468,MATCH(M$1,'Allokerad kvv'!$B$1:$AV$1,0),FALSE),VLOOKUP($B2,'Justerad allokering'!$B$1:$AG$461,MATCH(M$1,'Justerad allokering'!$B$1:$AF$1,0),FALSE))</f>
        <v>0</v>
      </c>
      <c r="N2">
        <f>IF(ISERROR(1/VLOOKUP($B2,'Justerad allokering'!$B$1:$AG$461,MATCH(N$1,'Justerad allokering'!$B$1:$AF$1,0),FALSE)),VLOOKUP($B2,'Allokerad kvv'!$B$2:$AV$468,MATCH(N$1,'Allokerad kvv'!$B$1:$AV$1,0),FALSE),VLOOKUP($B2,'Justerad allokering'!$B$1:$AG$461,MATCH(N$1,'Justerad allokering'!$B$1:$AF$1,0),FALSE))</f>
        <v>0</v>
      </c>
      <c r="O2">
        <f>IF(ISERROR(1/VLOOKUP($B2,'Justerad allokering'!$B$1:$AG$461,MATCH(O$1,'Justerad allokering'!$B$1:$AF$1,0),FALSE)),VLOOKUP($B2,'Allokerad kvv'!$B$2:$AV$468,MATCH(O$1,'Allokerad kvv'!$B$1:$AV$1,0),FALSE),VLOOKUP($B2,'Justerad allokering'!$B$1:$AG$461,MATCH(O$1,'Justerad allokering'!$B$1:$AF$1,0),FALSE))</f>
        <v>0</v>
      </c>
      <c r="P2">
        <f>IF(ISERROR(1/VLOOKUP($B2,'Justerad allokering'!$B$1:$AG$461,MATCH(P$1,'Justerad allokering'!$B$1:$AF$1,0),FALSE)),VLOOKUP($B2,'Allokerad kvv'!$B$2:$AV$468,MATCH(P$1,'Allokerad kvv'!$B$1:$AV$1,0),FALSE),VLOOKUP($B2,'Justerad allokering'!$B$1:$AG$461,MATCH(P$1,'Justerad allokering'!$B$1:$AF$1,0),FALSE))</f>
        <v>0</v>
      </c>
      <c r="Q2">
        <f>IF(ISERROR(1/VLOOKUP($B2,'Justerad allokering'!$B$1:$AG$461,MATCH(Q$1,'Justerad allokering'!$B$1:$AF$1,0),FALSE)),VLOOKUP($B2,'Allokerad kvv'!$B$2:$AV$468,MATCH(Q$1,'Allokerad kvv'!$B$1:$AV$1,0),FALSE),VLOOKUP($B2,'Justerad allokering'!$B$1:$AG$461,MATCH(Q$1,'Justerad allokering'!$B$1:$AF$1,0),FALSE))</f>
        <v>0</v>
      </c>
      <c r="R2">
        <f>IF(ISERROR(1/VLOOKUP($B2,'Justerad allokering'!$B$1:$AG$461,MATCH(R$1,'Justerad allokering'!$B$1:$AF$1,0),FALSE)),VLOOKUP($B2,'Allokerad kvv'!$B$2:$AV$468,MATCH(R$1,'Allokerad kvv'!$B$1:$AV$1,0),FALSE),VLOOKUP($B2,'Justerad allokering'!$B$1:$AG$461,MATCH(R$1,'Justerad allokering'!$B$1:$AF$1,0),FALSE))</f>
        <v>0</v>
      </c>
      <c r="S2">
        <f>IF(ISERROR(1/VLOOKUP($B2,'Justerad allokering'!$B$1:$AG$461,MATCH(S$1,'Justerad allokering'!$B$1:$AF$1,0),FALSE)),VLOOKUP($B2,'Allokerad kvv'!$B$2:$AV$468,MATCH(S$1,'Allokerad kvv'!$B$1:$AV$1,0),FALSE),VLOOKUP($B2,'Justerad allokering'!$B$1:$AG$461,MATCH(S$1,'Justerad allokering'!$B$1:$AF$1,0),FALSE))</f>
        <v>0</v>
      </c>
      <c r="T2">
        <f>IF(ISERROR(1/VLOOKUP($B2,'Justerad allokering'!$B$1:$AG$461,MATCH(T$1,'Justerad allokering'!$B$1:$AF$1,0),FALSE)),VLOOKUP($B2,'Allokerad kvv'!$B$2:$AV$468,MATCH(T$1,'Allokerad kvv'!$B$1:$AV$1,0),FALSE),VLOOKUP($B2,'Justerad allokering'!$B$1:$AG$461,MATCH(T$1,'Justerad allokering'!$B$1:$AF$1,0),FALSE))</f>
        <v>0</v>
      </c>
      <c r="U2">
        <f>IF(ISERROR(1/VLOOKUP($B2,'Justerad allokering'!$B$1:$AG$461,MATCH(U$1,'Justerad allokering'!$B$1:$AF$1,0),FALSE)),VLOOKUP($B2,'Allokerad kvv'!$B$2:$AV$468,MATCH(U$1,'Allokerad kvv'!$B$1:$AV$1,0),FALSE),VLOOKUP($B2,'Justerad allokering'!$B$1:$AG$461,MATCH(U$1,'Justerad allokering'!$B$1:$AF$1,0),FALSE))</f>
        <v>0</v>
      </c>
      <c r="V2">
        <f>IF(ISERROR(1/VLOOKUP($B2,'Justerad allokering'!$B$1:$AG$461,MATCH(V$1,'Justerad allokering'!$B$1:$AF$1,0),FALSE)),VLOOKUP($B2,'Allokerad kvv'!$B$2:$AV$468,MATCH(V$1,'Allokerad kvv'!$B$1:$AV$1,0),FALSE),VLOOKUP($B2,'Justerad allokering'!$B$1:$AG$461,MATCH(V$1,'Justerad allokering'!$B$1:$AF$1,0),FALSE))</f>
        <v>0</v>
      </c>
      <c r="W2">
        <f>IF(ISERROR(1/VLOOKUP($B2,'Justerad allokering'!$B$1:$AG$461,MATCH(W$1,'Justerad allokering'!$B$1:$AF$1,0),FALSE)),VLOOKUP($B2,'Allokerad kvv'!$B$2:$AV$468,MATCH(W$1,'Allokerad kvv'!$B$1:$AV$1,0),FALSE),VLOOKUP($B2,'Justerad allokering'!$B$1:$AG$461,MATCH(W$1,'Justerad allokering'!$B$1:$AF$1,0),FALSE))</f>
        <v>0</v>
      </c>
      <c r="X2">
        <f>IF(ISERROR(1/VLOOKUP($B2,'Justerad allokering'!$B$1:$AG$461,MATCH(X$1,'Justerad allokering'!$B$1:$AF$1,0),FALSE)),VLOOKUP($B2,'Allokerad kvv'!$B$2:$AV$468,MATCH(X$1,'Allokerad kvv'!$B$1:$AV$1,0),FALSE),VLOOKUP($B2,'Justerad allokering'!$B$1:$AG$461,MATCH(X$1,'Justerad allokering'!$B$1:$AF$1,0),FALSE))</f>
        <v>0</v>
      </c>
      <c r="Y2">
        <f>IF(ISERROR(1/VLOOKUP($B2,'Justerad allokering'!$B$1:$AG$461,MATCH(Y$1,'Justerad allokering'!$B$1:$AF$1,0),FALSE)),VLOOKUP($B2,'Allokerad kvv'!$B$2:$AV$468,MATCH(Y$1,'Allokerad kvv'!$B$1:$AV$1,0),FALSE),VLOOKUP($B2,'Justerad allokering'!$B$1:$AG$461,MATCH(Y$1,'Justerad allokering'!$B$1:$AF$1,0),FALSE))</f>
        <v>0</v>
      </c>
      <c r="Z2">
        <f>IF(ISERROR(1/VLOOKUP($B2,'Justerad allokering'!$B$1:$AG$461,MATCH(Z$1,'Justerad allokering'!$B$1:$AF$1,0),FALSE)),VLOOKUP($B2,'Allokerad kvv'!$B$2:$AV$468,MATCH(Z$1,'Allokerad kvv'!$B$1:$AV$1,0),FALSE),VLOOKUP($B2,'Justerad allokering'!$B$1:$AG$461,MATCH(Z$1,'Justerad allokering'!$B$1:$AF$1,0),FALSE))</f>
        <v>0</v>
      </c>
      <c r="AE2" s="89">
        <f>SUM(C2:Z2)</f>
        <v>0</v>
      </c>
      <c r="AG2">
        <f>AE2-K2</f>
        <v>0</v>
      </c>
      <c r="AH2">
        <f>AG2-N2</f>
        <v>0</v>
      </c>
      <c r="AI2" t="str">
        <f>IF(AH2=0,"",AH2/VLOOKUP(B2,Kraftvärmeprod!$B$1:$BC$480,MATCH("Summa tillförd energi exklusive rökgaskondensering",Kraftvärmeprod!$B$1:$BC$1,0),FALSE))</f>
        <v/>
      </c>
      <c r="AK2">
        <f>E2+F2+J2+M2+O2+P2+R2+T2+U2+V2+W2+Y2+Z2</f>
        <v>0</v>
      </c>
    </row>
    <row r="3" spans="1:37" x14ac:dyDescent="0.25">
      <c r="A3" s="2" t="s">
        <v>12</v>
      </c>
      <c r="B3" s="2" t="s">
        <v>14</v>
      </c>
      <c r="C3">
        <f>IF(ISERROR(1/VLOOKUP($B3,'Justerad allokering'!$B$1:$AG$461,MATCH(C$1,'Justerad allokering'!$B$1:$AF$1,0),FALSE)),VLOOKUP($B3,'Allokerad kvv'!$B$2:$AV$468,MATCH(C$1,'Allokerad kvv'!$B$1:$AV$1,0),FALSE),VLOOKUP($B3,'Justerad allokering'!$B$1:$AG$461,MATCH(C$1,'Justerad allokering'!$B$1:$AF$1,0),FALSE))</f>
        <v>0</v>
      </c>
      <c r="D3">
        <f>IF(ISERROR(1/VLOOKUP($B3,'Justerad allokering'!$B$1:$AG$461,MATCH(D$1,'Justerad allokering'!$B$1:$AF$1,0),FALSE)),VLOOKUP($B3,'Allokerad kvv'!$B$2:$AV$468,MATCH(D$1,'Allokerad kvv'!$B$1:$AV$1,0),FALSE),VLOOKUP($B3,'Justerad allokering'!$B$1:$AG$461,MATCH(D$1,'Justerad allokering'!$B$1:$AF$1,0),FALSE))</f>
        <v>0</v>
      </c>
      <c r="E3">
        <f>IF(ISERROR(1/VLOOKUP($B3,'Justerad allokering'!$B$1:$AG$461,MATCH(E$1,'Justerad allokering'!$B$1:$AF$1,0),FALSE)),VLOOKUP($B3,'Allokerad kvv'!$B$2:$AV$468,MATCH(E$1,'Allokerad kvv'!$B$1:$AV$1,0),FALSE),VLOOKUP($B3,'Justerad allokering'!$B$1:$AG$461,MATCH(E$1,'Justerad allokering'!$B$1:$AF$1,0),FALSE))</f>
        <v>0</v>
      </c>
      <c r="F3">
        <f>IF(ISERROR(1/VLOOKUP($B3,'Justerad allokering'!$B$1:$AG$461,MATCH(F$1,'Justerad allokering'!$B$1:$AF$1,0),FALSE)),VLOOKUP($B3,'Allokerad kvv'!$B$2:$AV$468,MATCH(F$1,'Allokerad kvv'!$B$1:$AV$1,0),FALSE),VLOOKUP($B3,'Justerad allokering'!$B$1:$AG$461,MATCH(F$1,'Justerad allokering'!$B$1:$AF$1,0),FALSE))</f>
        <v>0</v>
      </c>
      <c r="G3">
        <f>IF(ISERROR(1/VLOOKUP($B3,'Justerad allokering'!$B$1:$AG$461,MATCH(G$1,'Justerad allokering'!$B$1:$AF$1,0),FALSE)),VLOOKUP($B3,'Allokerad kvv'!$B$2:$AV$468,MATCH(G$1,'Allokerad kvv'!$B$1:$AV$1,0),FALSE),VLOOKUP($B3,'Justerad allokering'!$B$1:$AG$461,MATCH(G$1,'Justerad allokering'!$B$1:$AF$1,0),FALSE))</f>
        <v>0.138651</v>
      </c>
      <c r="H3">
        <f>IF(ISERROR(1/VLOOKUP($B3,'Justerad allokering'!$B$1:$AG$461,MATCH(H$1,'Justerad allokering'!$B$1:$AF$1,0),FALSE)),VLOOKUP($B3,'Allokerad kvv'!$B$2:$AV$468,MATCH(H$1,'Allokerad kvv'!$B$1:$AV$1,0),FALSE),VLOOKUP($B3,'Justerad allokering'!$B$1:$AG$461,MATCH(H$1,'Justerad allokering'!$B$1:$AF$1,0),FALSE))</f>
        <v>0</v>
      </c>
      <c r="I3">
        <f>IF(ISERROR(1/VLOOKUP($B3,'Justerad allokering'!$B$1:$AG$461,MATCH(I$1,'Justerad allokering'!$B$1:$AF$1,0),FALSE)),VLOOKUP($B3,'Allokerad kvv'!$B$2:$AV$468,MATCH(I$1,'Allokerad kvv'!$B$1:$AV$1,0),FALSE),VLOOKUP($B3,'Justerad allokering'!$B$1:$AG$461,MATCH(I$1,'Justerad allokering'!$B$1:$AF$1,0),FALSE))</f>
        <v>0</v>
      </c>
      <c r="J3">
        <f>IF(ISERROR(1/VLOOKUP($B3,'Justerad allokering'!$B$1:$AG$461,MATCH(J$1,'Justerad allokering'!$B$1:$AF$1,0),FALSE)),VLOOKUP($B3,'Allokerad kvv'!$B$2:$AV$468,MATCH(J$1,'Allokerad kvv'!$B$1:$AV$1,0),FALSE),VLOOKUP($B3,'Justerad allokering'!$B$1:$AG$461,MATCH(J$1,'Justerad allokering'!$B$1:$AF$1,0),FALSE))</f>
        <v>140.887</v>
      </c>
      <c r="K3">
        <f>IF(ISERROR(1/VLOOKUP($B3,'Justerad allokering'!$B$1:$AG$461,MATCH(K$1,'Justerad allokering'!$B$1:$AF$1,0),FALSE)),VLOOKUP($B3,'Allokerad kvv'!$B$2:$AV$468,MATCH(K$1,'Allokerad kvv'!$B$1:$AV$1,0),FALSE),VLOOKUP($B3,'Justerad allokering'!$B$1:$AG$461,MATCH(K$1,'Justerad allokering'!$B$1:$AF$1,0),FALSE))</f>
        <v>6.1090799999999996</v>
      </c>
      <c r="L3">
        <f>IF(ISERROR(1/VLOOKUP($B3,'Justerad allokering'!$B$1:$AG$461,MATCH(L$1,'Justerad allokering'!$B$1:$AF$1,0),FALSE)),VLOOKUP($B3,'Allokerad kvv'!$B$2:$AV$468,MATCH(L$1,'Allokerad kvv'!$B$1:$AV$1,0),FALSE),VLOOKUP($B3,'Justerad allokering'!$B$1:$AG$461,MATCH(L$1,'Justerad allokering'!$B$1:$AF$1,0),FALSE))</f>
        <v>0</v>
      </c>
      <c r="M3">
        <f>IF(ISERROR(1/VLOOKUP($B3,'Justerad allokering'!$B$1:$AG$461,MATCH(M$1,'Justerad allokering'!$B$1:$AF$1,0),FALSE)),VLOOKUP($B3,'Allokerad kvv'!$B$2:$AV$468,MATCH(M$1,'Allokerad kvv'!$B$1:$AV$1,0),FALSE),VLOOKUP($B3,'Justerad allokering'!$B$1:$AG$461,MATCH(M$1,'Justerad allokering'!$B$1:$AF$1,0),FALSE))</f>
        <v>0</v>
      </c>
      <c r="N3">
        <f>IF(ISERROR(1/VLOOKUP($B3,'Justerad allokering'!$B$1:$AG$461,MATCH(N$1,'Justerad allokering'!$B$1:$AF$1,0),FALSE)),VLOOKUP($B3,'Allokerad kvv'!$B$2:$AV$468,MATCH(N$1,'Allokerad kvv'!$B$1:$AV$1,0),FALSE),VLOOKUP($B3,'Justerad allokering'!$B$1:$AG$461,MATCH(N$1,'Justerad allokering'!$B$1:$AF$1,0),FALSE))</f>
        <v>42.295999999999999</v>
      </c>
      <c r="O3">
        <f>IF(ISERROR(1/VLOOKUP($B3,'Justerad allokering'!$B$1:$AG$461,MATCH(O$1,'Justerad allokering'!$B$1:$AF$1,0),FALSE)),VLOOKUP($B3,'Allokerad kvv'!$B$2:$AV$468,MATCH(O$1,'Allokerad kvv'!$B$1:$AV$1,0),FALSE),VLOOKUP($B3,'Justerad allokering'!$B$1:$AG$461,MATCH(O$1,'Justerad allokering'!$B$1:$AF$1,0),FALSE))</f>
        <v>0</v>
      </c>
      <c r="P3">
        <f>IF(ISERROR(1/VLOOKUP($B3,'Justerad allokering'!$B$1:$AG$461,MATCH(P$1,'Justerad allokering'!$B$1:$AF$1,0),FALSE)),VLOOKUP($B3,'Allokerad kvv'!$B$2:$AV$468,MATCH(P$1,'Allokerad kvv'!$B$1:$AV$1,0),FALSE),VLOOKUP($B3,'Justerad allokering'!$B$1:$AG$461,MATCH(P$1,'Justerad allokering'!$B$1:$AF$1,0),FALSE))</f>
        <v>0</v>
      </c>
      <c r="Q3">
        <f>IF(ISERROR(1/VLOOKUP($B3,'Justerad allokering'!$B$1:$AG$461,MATCH(Q$1,'Justerad allokering'!$B$1:$AF$1,0),FALSE)),VLOOKUP($B3,'Allokerad kvv'!$B$2:$AV$468,MATCH(Q$1,'Allokerad kvv'!$B$1:$AV$1,0),FALSE),VLOOKUP($B3,'Justerad allokering'!$B$1:$AG$461,MATCH(Q$1,'Justerad allokering'!$B$1:$AF$1,0),FALSE))</f>
        <v>0</v>
      </c>
      <c r="R3">
        <f>IF(ISERROR(1/VLOOKUP($B3,'Justerad allokering'!$B$1:$AG$461,MATCH(R$1,'Justerad allokering'!$B$1:$AF$1,0),FALSE)),VLOOKUP($B3,'Allokerad kvv'!$B$2:$AV$468,MATCH(R$1,'Allokerad kvv'!$B$1:$AV$1,0),FALSE),VLOOKUP($B3,'Justerad allokering'!$B$1:$AG$461,MATCH(R$1,'Justerad allokering'!$B$1:$AF$1,0),FALSE))</f>
        <v>0</v>
      </c>
      <c r="S3">
        <f>IF(ISERROR(1/VLOOKUP($B3,'Justerad allokering'!$B$1:$AG$461,MATCH(S$1,'Justerad allokering'!$B$1:$AF$1,0),FALSE)),VLOOKUP($B3,'Allokerad kvv'!$B$2:$AV$468,MATCH(S$1,'Allokerad kvv'!$B$1:$AV$1,0),FALSE),VLOOKUP($B3,'Justerad allokering'!$B$1:$AG$461,MATCH(S$1,'Justerad allokering'!$B$1:$AF$1,0),FALSE))</f>
        <v>0</v>
      </c>
      <c r="T3">
        <f>IF(ISERROR(1/VLOOKUP($B3,'Justerad allokering'!$B$1:$AG$461,MATCH(T$1,'Justerad allokering'!$B$1:$AF$1,0),FALSE)),VLOOKUP($B3,'Allokerad kvv'!$B$2:$AV$468,MATCH(T$1,'Allokerad kvv'!$B$1:$AV$1,0),FALSE),VLOOKUP($B3,'Justerad allokering'!$B$1:$AG$461,MATCH(T$1,'Justerad allokering'!$B$1:$AF$1,0),FALSE))</f>
        <v>0</v>
      </c>
      <c r="U3">
        <f>IF(ISERROR(1/VLOOKUP($B3,'Justerad allokering'!$B$1:$AG$461,MATCH(U$1,'Justerad allokering'!$B$1:$AF$1,0),FALSE)),VLOOKUP($B3,'Allokerad kvv'!$B$2:$AV$468,MATCH(U$1,'Allokerad kvv'!$B$1:$AV$1,0),FALSE),VLOOKUP($B3,'Justerad allokering'!$B$1:$AG$461,MATCH(U$1,'Justerad allokering'!$B$1:$AF$1,0),FALSE))</f>
        <v>0</v>
      </c>
      <c r="V3">
        <f>IF(ISERROR(1/VLOOKUP($B3,'Justerad allokering'!$B$1:$AG$461,MATCH(V$1,'Justerad allokering'!$B$1:$AF$1,0),FALSE)),VLOOKUP($B3,'Allokerad kvv'!$B$2:$AV$468,MATCH(V$1,'Allokerad kvv'!$B$1:$AV$1,0),FALSE),VLOOKUP($B3,'Justerad allokering'!$B$1:$AG$461,MATCH(V$1,'Justerad allokering'!$B$1:$AF$1,0),FALSE))</f>
        <v>0</v>
      </c>
      <c r="W3">
        <f>IF(ISERROR(1/VLOOKUP($B3,'Justerad allokering'!$B$1:$AG$461,MATCH(W$1,'Justerad allokering'!$B$1:$AF$1,0),FALSE)),VLOOKUP($B3,'Allokerad kvv'!$B$2:$AV$468,MATCH(W$1,'Allokerad kvv'!$B$1:$AV$1,0),FALSE),VLOOKUP($B3,'Justerad allokering'!$B$1:$AG$461,MATCH(W$1,'Justerad allokering'!$B$1:$AF$1,0),FALSE))</f>
        <v>0</v>
      </c>
      <c r="X3">
        <f>IF(ISERROR(1/VLOOKUP($B3,'Justerad allokering'!$B$1:$AG$461,MATCH(X$1,'Justerad allokering'!$B$1:$AF$1,0),FALSE)),VLOOKUP($B3,'Allokerad kvv'!$B$2:$AV$468,MATCH(X$1,'Allokerad kvv'!$B$1:$AV$1,0),FALSE),VLOOKUP($B3,'Justerad allokering'!$B$1:$AG$461,MATCH(X$1,'Justerad allokering'!$B$1:$AF$1,0),FALSE))</f>
        <v>0</v>
      </c>
      <c r="Y3">
        <f>IF(ISERROR(1/VLOOKUP($B3,'Justerad allokering'!$B$1:$AG$461,MATCH(Y$1,'Justerad allokering'!$B$1:$AF$1,0),FALSE)),VLOOKUP($B3,'Allokerad kvv'!$B$2:$AV$468,MATCH(Y$1,'Allokerad kvv'!$B$1:$AV$1,0),FALSE),VLOOKUP($B3,'Justerad allokering'!$B$1:$AG$461,MATCH(Y$1,'Justerad allokering'!$B$1:$AF$1,0),FALSE))</f>
        <v>0</v>
      </c>
      <c r="Z3">
        <f>IF(ISERROR(1/VLOOKUP($B3,'Justerad allokering'!$B$1:$AG$461,MATCH(Z$1,'Justerad allokering'!$B$1:$AF$1,0),FALSE)),VLOOKUP($B3,'Allokerad kvv'!$B$2:$AV$468,MATCH(Z$1,'Allokerad kvv'!$B$1:$AV$1,0),FALSE),VLOOKUP($B3,'Justerad allokering'!$B$1:$AG$461,MATCH(Z$1,'Justerad allokering'!$B$1:$AF$1,0),FALSE))</f>
        <v>0</v>
      </c>
      <c r="AE3" s="89">
        <f t="shared" ref="AE3:AE66" si="0">SUM(C3:Z3)</f>
        <v>189.43073100000001</v>
      </c>
      <c r="AG3">
        <f t="shared" ref="AG3:AG66" si="1">AE3-K3</f>
        <v>183.321651</v>
      </c>
      <c r="AH3">
        <f t="shared" ref="AH3:AH66" si="2">AG3-N3</f>
        <v>141.02565100000001</v>
      </c>
      <c r="AI3">
        <f>IF(AH3=0,"",AH3/VLOOKUP(B3,Kraftvärmeprod!$B$1:$BC$480,MATCH("Summa tillförd energi exklusive rökgaskondensering",Kraftvärmeprod!$B$1:$BC$1,0),FALSE))</f>
        <v>0.58187300559074129</v>
      </c>
      <c r="AK3">
        <f t="shared" ref="AK3:AK66" si="3">E3+F3+J3+M3+O3+P3+R3+T3+U3+V3+W3+Y3+Z3</f>
        <v>140.887</v>
      </c>
    </row>
    <row r="4" spans="1:37" x14ac:dyDescent="0.25">
      <c r="A4" s="2" t="s">
        <v>12</v>
      </c>
      <c r="B4" s="2" t="s">
        <v>15</v>
      </c>
      <c r="C4">
        <f>IF(ISERROR(1/VLOOKUP($B4,'Justerad allokering'!$B$1:$AG$461,MATCH(C$1,'Justerad allokering'!$B$1:$AF$1,0),FALSE)),VLOOKUP($B4,'Allokerad kvv'!$B$2:$AV$468,MATCH(C$1,'Allokerad kvv'!$B$1:$AV$1,0),FALSE),VLOOKUP($B4,'Justerad allokering'!$B$1:$AG$461,MATCH(C$1,'Justerad allokering'!$B$1:$AF$1,0),FALSE))</f>
        <v>0</v>
      </c>
      <c r="D4">
        <f>IF(ISERROR(1/VLOOKUP($B4,'Justerad allokering'!$B$1:$AG$461,MATCH(D$1,'Justerad allokering'!$B$1:$AF$1,0),FALSE)),VLOOKUP($B4,'Allokerad kvv'!$B$2:$AV$468,MATCH(D$1,'Allokerad kvv'!$B$1:$AV$1,0),FALSE),VLOOKUP($B4,'Justerad allokering'!$B$1:$AG$461,MATCH(D$1,'Justerad allokering'!$B$1:$AF$1,0),FALSE))</f>
        <v>0</v>
      </c>
      <c r="E4">
        <f>IF(ISERROR(1/VLOOKUP($B4,'Justerad allokering'!$B$1:$AG$461,MATCH(E$1,'Justerad allokering'!$B$1:$AF$1,0),FALSE)),VLOOKUP($B4,'Allokerad kvv'!$B$2:$AV$468,MATCH(E$1,'Allokerad kvv'!$B$1:$AV$1,0),FALSE),VLOOKUP($B4,'Justerad allokering'!$B$1:$AG$461,MATCH(E$1,'Justerad allokering'!$B$1:$AF$1,0),FALSE))</f>
        <v>0</v>
      </c>
      <c r="F4">
        <f>IF(ISERROR(1/VLOOKUP($B4,'Justerad allokering'!$B$1:$AG$461,MATCH(F$1,'Justerad allokering'!$B$1:$AF$1,0),FALSE)),VLOOKUP($B4,'Allokerad kvv'!$B$2:$AV$468,MATCH(F$1,'Allokerad kvv'!$B$1:$AV$1,0),FALSE),VLOOKUP($B4,'Justerad allokering'!$B$1:$AG$461,MATCH(F$1,'Justerad allokering'!$B$1:$AF$1,0),FALSE))</f>
        <v>0</v>
      </c>
      <c r="G4">
        <f>IF(ISERROR(1/VLOOKUP($B4,'Justerad allokering'!$B$1:$AG$461,MATCH(G$1,'Justerad allokering'!$B$1:$AF$1,0),FALSE)),VLOOKUP($B4,'Allokerad kvv'!$B$2:$AV$468,MATCH(G$1,'Allokerad kvv'!$B$1:$AV$1,0),FALSE),VLOOKUP($B4,'Justerad allokering'!$B$1:$AG$461,MATCH(G$1,'Justerad allokering'!$B$1:$AF$1,0),FALSE))</f>
        <v>0</v>
      </c>
      <c r="H4">
        <f>IF(ISERROR(1/VLOOKUP($B4,'Justerad allokering'!$B$1:$AG$461,MATCH(H$1,'Justerad allokering'!$B$1:$AF$1,0),FALSE)),VLOOKUP($B4,'Allokerad kvv'!$B$2:$AV$468,MATCH(H$1,'Allokerad kvv'!$B$1:$AV$1,0),FALSE),VLOOKUP($B4,'Justerad allokering'!$B$1:$AG$461,MATCH(H$1,'Justerad allokering'!$B$1:$AF$1,0),FALSE))</f>
        <v>0</v>
      </c>
      <c r="I4">
        <f>IF(ISERROR(1/VLOOKUP($B4,'Justerad allokering'!$B$1:$AG$461,MATCH(I$1,'Justerad allokering'!$B$1:$AF$1,0),FALSE)),VLOOKUP($B4,'Allokerad kvv'!$B$2:$AV$468,MATCH(I$1,'Allokerad kvv'!$B$1:$AV$1,0),FALSE),VLOOKUP($B4,'Justerad allokering'!$B$1:$AG$461,MATCH(I$1,'Justerad allokering'!$B$1:$AF$1,0),FALSE))</f>
        <v>0</v>
      </c>
      <c r="J4">
        <f>IF(ISERROR(1/VLOOKUP($B4,'Justerad allokering'!$B$1:$AG$461,MATCH(J$1,'Justerad allokering'!$B$1:$AF$1,0),FALSE)),VLOOKUP($B4,'Allokerad kvv'!$B$2:$AV$468,MATCH(J$1,'Allokerad kvv'!$B$1:$AV$1,0),FALSE),VLOOKUP($B4,'Justerad allokering'!$B$1:$AG$461,MATCH(J$1,'Justerad allokering'!$B$1:$AF$1,0),FALSE))</f>
        <v>0</v>
      </c>
      <c r="K4">
        <f>IF(ISERROR(1/VLOOKUP($B4,'Justerad allokering'!$B$1:$AG$461,MATCH(K$1,'Justerad allokering'!$B$1:$AF$1,0),FALSE)),VLOOKUP($B4,'Allokerad kvv'!$B$2:$AV$468,MATCH(K$1,'Allokerad kvv'!$B$1:$AV$1,0),FALSE),VLOOKUP($B4,'Justerad allokering'!$B$1:$AG$461,MATCH(K$1,'Justerad allokering'!$B$1:$AF$1,0),FALSE))</f>
        <v>0</v>
      </c>
      <c r="L4">
        <f>IF(ISERROR(1/VLOOKUP($B4,'Justerad allokering'!$B$1:$AG$461,MATCH(L$1,'Justerad allokering'!$B$1:$AF$1,0),FALSE)),VLOOKUP($B4,'Allokerad kvv'!$B$2:$AV$468,MATCH(L$1,'Allokerad kvv'!$B$1:$AV$1,0),FALSE),VLOOKUP($B4,'Justerad allokering'!$B$1:$AG$461,MATCH(L$1,'Justerad allokering'!$B$1:$AF$1,0),FALSE))</f>
        <v>0</v>
      </c>
      <c r="M4">
        <f>IF(ISERROR(1/VLOOKUP($B4,'Justerad allokering'!$B$1:$AG$461,MATCH(M$1,'Justerad allokering'!$B$1:$AF$1,0),FALSE)),VLOOKUP($B4,'Allokerad kvv'!$B$2:$AV$468,MATCH(M$1,'Allokerad kvv'!$B$1:$AV$1,0),FALSE),VLOOKUP($B4,'Justerad allokering'!$B$1:$AG$461,MATCH(M$1,'Justerad allokering'!$B$1:$AF$1,0),FALSE))</f>
        <v>0</v>
      </c>
      <c r="N4">
        <f>IF(ISERROR(1/VLOOKUP($B4,'Justerad allokering'!$B$1:$AG$461,MATCH(N$1,'Justerad allokering'!$B$1:$AF$1,0),FALSE)),VLOOKUP($B4,'Allokerad kvv'!$B$2:$AV$468,MATCH(N$1,'Allokerad kvv'!$B$1:$AV$1,0),FALSE),VLOOKUP($B4,'Justerad allokering'!$B$1:$AG$461,MATCH(N$1,'Justerad allokering'!$B$1:$AF$1,0),FALSE))</f>
        <v>0</v>
      </c>
      <c r="O4">
        <f>IF(ISERROR(1/VLOOKUP($B4,'Justerad allokering'!$B$1:$AG$461,MATCH(O$1,'Justerad allokering'!$B$1:$AF$1,0),FALSE)),VLOOKUP($B4,'Allokerad kvv'!$B$2:$AV$468,MATCH(O$1,'Allokerad kvv'!$B$1:$AV$1,0),FALSE),VLOOKUP($B4,'Justerad allokering'!$B$1:$AG$461,MATCH(O$1,'Justerad allokering'!$B$1:$AF$1,0),FALSE))</f>
        <v>0</v>
      </c>
      <c r="P4">
        <f>IF(ISERROR(1/VLOOKUP($B4,'Justerad allokering'!$B$1:$AG$461,MATCH(P$1,'Justerad allokering'!$B$1:$AF$1,0),FALSE)),VLOOKUP($B4,'Allokerad kvv'!$B$2:$AV$468,MATCH(P$1,'Allokerad kvv'!$B$1:$AV$1,0),FALSE),VLOOKUP($B4,'Justerad allokering'!$B$1:$AG$461,MATCH(P$1,'Justerad allokering'!$B$1:$AF$1,0),FALSE))</f>
        <v>0</v>
      </c>
      <c r="Q4">
        <f>IF(ISERROR(1/VLOOKUP($B4,'Justerad allokering'!$B$1:$AG$461,MATCH(Q$1,'Justerad allokering'!$B$1:$AF$1,0),FALSE)),VLOOKUP($B4,'Allokerad kvv'!$B$2:$AV$468,MATCH(Q$1,'Allokerad kvv'!$B$1:$AV$1,0),FALSE),VLOOKUP($B4,'Justerad allokering'!$B$1:$AG$461,MATCH(Q$1,'Justerad allokering'!$B$1:$AF$1,0),FALSE))</f>
        <v>0</v>
      </c>
      <c r="R4">
        <f>IF(ISERROR(1/VLOOKUP($B4,'Justerad allokering'!$B$1:$AG$461,MATCH(R$1,'Justerad allokering'!$B$1:$AF$1,0),FALSE)),VLOOKUP($B4,'Allokerad kvv'!$B$2:$AV$468,MATCH(R$1,'Allokerad kvv'!$B$1:$AV$1,0),FALSE),VLOOKUP($B4,'Justerad allokering'!$B$1:$AG$461,MATCH(R$1,'Justerad allokering'!$B$1:$AF$1,0),FALSE))</f>
        <v>0</v>
      </c>
      <c r="S4">
        <f>IF(ISERROR(1/VLOOKUP($B4,'Justerad allokering'!$B$1:$AG$461,MATCH(S$1,'Justerad allokering'!$B$1:$AF$1,0),FALSE)),VLOOKUP($B4,'Allokerad kvv'!$B$2:$AV$468,MATCH(S$1,'Allokerad kvv'!$B$1:$AV$1,0),FALSE),VLOOKUP($B4,'Justerad allokering'!$B$1:$AG$461,MATCH(S$1,'Justerad allokering'!$B$1:$AF$1,0),FALSE))</f>
        <v>0</v>
      </c>
      <c r="T4">
        <f>IF(ISERROR(1/VLOOKUP($B4,'Justerad allokering'!$B$1:$AG$461,MATCH(T$1,'Justerad allokering'!$B$1:$AF$1,0),FALSE)),VLOOKUP($B4,'Allokerad kvv'!$B$2:$AV$468,MATCH(T$1,'Allokerad kvv'!$B$1:$AV$1,0),FALSE),VLOOKUP($B4,'Justerad allokering'!$B$1:$AG$461,MATCH(T$1,'Justerad allokering'!$B$1:$AF$1,0),FALSE))</f>
        <v>0</v>
      </c>
      <c r="U4">
        <f>IF(ISERROR(1/VLOOKUP($B4,'Justerad allokering'!$B$1:$AG$461,MATCH(U$1,'Justerad allokering'!$B$1:$AF$1,0),FALSE)),VLOOKUP($B4,'Allokerad kvv'!$B$2:$AV$468,MATCH(U$1,'Allokerad kvv'!$B$1:$AV$1,0),FALSE),VLOOKUP($B4,'Justerad allokering'!$B$1:$AG$461,MATCH(U$1,'Justerad allokering'!$B$1:$AF$1,0),FALSE))</f>
        <v>0</v>
      </c>
      <c r="V4">
        <f>IF(ISERROR(1/VLOOKUP($B4,'Justerad allokering'!$B$1:$AG$461,MATCH(V$1,'Justerad allokering'!$B$1:$AF$1,0),FALSE)),VLOOKUP($B4,'Allokerad kvv'!$B$2:$AV$468,MATCH(V$1,'Allokerad kvv'!$B$1:$AV$1,0),FALSE),VLOOKUP($B4,'Justerad allokering'!$B$1:$AG$461,MATCH(V$1,'Justerad allokering'!$B$1:$AF$1,0),FALSE))</f>
        <v>0</v>
      </c>
      <c r="W4">
        <f>IF(ISERROR(1/VLOOKUP($B4,'Justerad allokering'!$B$1:$AG$461,MATCH(W$1,'Justerad allokering'!$B$1:$AF$1,0),FALSE)),VLOOKUP($B4,'Allokerad kvv'!$B$2:$AV$468,MATCH(W$1,'Allokerad kvv'!$B$1:$AV$1,0),FALSE),VLOOKUP($B4,'Justerad allokering'!$B$1:$AG$461,MATCH(W$1,'Justerad allokering'!$B$1:$AF$1,0),FALSE))</f>
        <v>0</v>
      </c>
      <c r="X4">
        <f>IF(ISERROR(1/VLOOKUP($B4,'Justerad allokering'!$B$1:$AG$461,MATCH(X$1,'Justerad allokering'!$B$1:$AF$1,0),FALSE)),VLOOKUP($B4,'Allokerad kvv'!$B$2:$AV$468,MATCH(X$1,'Allokerad kvv'!$B$1:$AV$1,0),FALSE),VLOOKUP($B4,'Justerad allokering'!$B$1:$AG$461,MATCH(X$1,'Justerad allokering'!$B$1:$AF$1,0),FALSE))</f>
        <v>0</v>
      </c>
      <c r="Y4">
        <f>IF(ISERROR(1/VLOOKUP($B4,'Justerad allokering'!$B$1:$AG$461,MATCH(Y$1,'Justerad allokering'!$B$1:$AF$1,0),FALSE)),VLOOKUP($B4,'Allokerad kvv'!$B$2:$AV$468,MATCH(Y$1,'Allokerad kvv'!$B$1:$AV$1,0),FALSE),VLOOKUP($B4,'Justerad allokering'!$B$1:$AG$461,MATCH(Y$1,'Justerad allokering'!$B$1:$AF$1,0),FALSE))</f>
        <v>0</v>
      </c>
      <c r="Z4">
        <f>IF(ISERROR(1/VLOOKUP($B4,'Justerad allokering'!$B$1:$AG$461,MATCH(Z$1,'Justerad allokering'!$B$1:$AF$1,0),FALSE)),VLOOKUP($B4,'Allokerad kvv'!$B$2:$AV$468,MATCH(Z$1,'Allokerad kvv'!$B$1:$AV$1,0),FALSE),VLOOKUP($B4,'Justerad allokering'!$B$1:$AG$461,MATCH(Z$1,'Justerad allokering'!$B$1:$AF$1,0),FALSE))</f>
        <v>0</v>
      </c>
      <c r="AE4" s="89">
        <f t="shared" si="0"/>
        <v>0</v>
      </c>
      <c r="AG4">
        <f t="shared" si="1"/>
        <v>0</v>
      </c>
      <c r="AH4">
        <f t="shared" si="2"/>
        <v>0</v>
      </c>
      <c r="AI4" t="str">
        <f>IF(AH4=0,"",AH4/VLOOKUP(B4,Kraftvärmeprod!$B$1:$BC$480,MATCH("Summa tillförd energi exklusive rökgaskondensering",Kraftvärmeprod!$B$1:$BC$1,0),FALSE))</f>
        <v/>
      </c>
      <c r="AK4">
        <f t="shared" si="3"/>
        <v>0</v>
      </c>
    </row>
    <row r="5" spans="1:37" x14ac:dyDescent="0.25">
      <c r="A5" s="2" t="s">
        <v>12</v>
      </c>
      <c r="B5" s="2" t="s">
        <v>16</v>
      </c>
      <c r="C5">
        <f>IF(ISERROR(1/VLOOKUP($B5,'Justerad allokering'!$B$1:$AG$461,MATCH(C$1,'Justerad allokering'!$B$1:$AF$1,0),FALSE)),VLOOKUP($B5,'Allokerad kvv'!$B$2:$AV$468,MATCH(C$1,'Allokerad kvv'!$B$1:$AV$1,0),FALSE),VLOOKUP($B5,'Justerad allokering'!$B$1:$AG$461,MATCH(C$1,'Justerad allokering'!$B$1:$AF$1,0),FALSE))</f>
        <v>0</v>
      </c>
      <c r="D5">
        <f>IF(ISERROR(1/VLOOKUP($B5,'Justerad allokering'!$B$1:$AG$461,MATCH(D$1,'Justerad allokering'!$B$1:$AF$1,0),FALSE)),VLOOKUP($B5,'Allokerad kvv'!$B$2:$AV$468,MATCH(D$1,'Allokerad kvv'!$B$1:$AV$1,0),FALSE),VLOOKUP($B5,'Justerad allokering'!$B$1:$AG$461,MATCH(D$1,'Justerad allokering'!$B$1:$AF$1,0),FALSE))</f>
        <v>0</v>
      </c>
      <c r="E5">
        <f>IF(ISERROR(1/VLOOKUP($B5,'Justerad allokering'!$B$1:$AG$461,MATCH(E$1,'Justerad allokering'!$B$1:$AF$1,0),FALSE)),VLOOKUP($B5,'Allokerad kvv'!$B$2:$AV$468,MATCH(E$1,'Allokerad kvv'!$B$1:$AV$1,0),FALSE),VLOOKUP($B5,'Justerad allokering'!$B$1:$AG$461,MATCH(E$1,'Justerad allokering'!$B$1:$AF$1,0),FALSE))</f>
        <v>0</v>
      </c>
      <c r="F5">
        <f>IF(ISERROR(1/VLOOKUP($B5,'Justerad allokering'!$B$1:$AG$461,MATCH(F$1,'Justerad allokering'!$B$1:$AF$1,0),FALSE)),VLOOKUP($B5,'Allokerad kvv'!$B$2:$AV$468,MATCH(F$1,'Allokerad kvv'!$B$1:$AV$1,0),FALSE),VLOOKUP($B5,'Justerad allokering'!$B$1:$AG$461,MATCH(F$1,'Justerad allokering'!$B$1:$AF$1,0),FALSE))</f>
        <v>0</v>
      </c>
      <c r="G5">
        <f>IF(ISERROR(1/VLOOKUP($B5,'Justerad allokering'!$B$1:$AG$461,MATCH(G$1,'Justerad allokering'!$B$1:$AF$1,0),FALSE)),VLOOKUP($B5,'Allokerad kvv'!$B$2:$AV$468,MATCH(G$1,'Allokerad kvv'!$B$1:$AV$1,0),FALSE),VLOOKUP($B5,'Justerad allokering'!$B$1:$AG$461,MATCH(G$1,'Justerad allokering'!$B$1:$AF$1,0),FALSE))</f>
        <v>0</v>
      </c>
      <c r="H5">
        <f>IF(ISERROR(1/VLOOKUP($B5,'Justerad allokering'!$B$1:$AG$461,MATCH(H$1,'Justerad allokering'!$B$1:$AF$1,0),FALSE)),VLOOKUP($B5,'Allokerad kvv'!$B$2:$AV$468,MATCH(H$1,'Allokerad kvv'!$B$1:$AV$1,0),FALSE),VLOOKUP($B5,'Justerad allokering'!$B$1:$AG$461,MATCH(H$1,'Justerad allokering'!$B$1:$AF$1,0),FALSE))</f>
        <v>0</v>
      </c>
      <c r="I5">
        <f>IF(ISERROR(1/VLOOKUP($B5,'Justerad allokering'!$B$1:$AG$461,MATCH(I$1,'Justerad allokering'!$B$1:$AF$1,0),FALSE)),VLOOKUP($B5,'Allokerad kvv'!$B$2:$AV$468,MATCH(I$1,'Allokerad kvv'!$B$1:$AV$1,0),FALSE),VLOOKUP($B5,'Justerad allokering'!$B$1:$AG$461,MATCH(I$1,'Justerad allokering'!$B$1:$AF$1,0),FALSE))</f>
        <v>0</v>
      </c>
      <c r="J5">
        <f>IF(ISERROR(1/VLOOKUP($B5,'Justerad allokering'!$B$1:$AG$461,MATCH(J$1,'Justerad allokering'!$B$1:$AF$1,0),FALSE)),VLOOKUP($B5,'Allokerad kvv'!$B$2:$AV$468,MATCH(J$1,'Allokerad kvv'!$B$1:$AV$1,0),FALSE),VLOOKUP($B5,'Justerad allokering'!$B$1:$AG$461,MATCH(J$1,'Justerad allokering'!$B$1:$AF$1,0),FALSE))</f>
        <v>0</v>
      </c>
      <c r="K5">
        <f>IF(ISERROR(1/VLOOKUP($B5,'Justerad allokering'!$B$1:$AG$461,MATCH(K$1,'Justerad allokering'!$B$1:$AF$1,0),FALSE)),VLOOKUP($B5,'Allokerad kvv'!$B$2:$AV$468,MATCH(K$1,'Allokerad kvv'!$B$1:$AV$1,0),FALSE),VLOOKUP($B5,'Justerad allokering'!$B$1:$AG$461,MATCH(K$1,'Justerad allokering'!$B$1:$AF$1,0),FALSE))</f>
        <v>0</v>
      </c>
      <c r="L5">
        <f>IF(ISERROR(1/VLOOKUP($B5,'Justerad allokering'!$B$1:$AG$461,MATCH(L$1,'Justerad allokering'!$B$1:$AF$1,0),FALSE)),VLOOKUP($B5,'Allokerad kvv'!$B$2:$AV$468,MATCH(L$1,'Allokerad kvv'!$B$1:$AV$1,0),FALSE),VLOOKUP($B5,'Justerad allokering'!$B$1:$AG$461,MATCH(L$1,'Justerad allokering'!$B$1:$AF$1,0),FALSE))</f>
        <v>0</v>
      </c>
      <c r="M5">
        <f>IF(ISERROR(1/VLOOKUP($B5,'Justerad allokering'!$B$1:$AG$461,MATCH(M$1,'Justerad allokering'!$B$1:$AF$1,0),FALSE)),VLOOKUP($B5,'Allokerad kvv'!$B$2:$AV$468,MATCH(M$1,'Allokerad kvv'!$B$1:$AV$1,0),FALSE),VLOOKUP($B5,'Justerad allokering'!$B$1:$AG$461,MATCH(M$1,'Justerad allokering'!$B$1:$AF$1,0),FALSE))</f>
        <v>0</v>
      </c>
      <c r="N5">
        <f>IF(ISERROR(1/VLOOKUP($B5,'Justerad allokering'!$B$1:$AG$461,MATCH(N$1,'Justerad allokering'!$B$1:$AF$1,0),FALSE)),VLOOKUP($B5,'Allokerad kvv'!$B$2:$AV$468,MATCH(N$1,'Allokerad kvv'!$B$1:$AV$1,0),FALSE),VLOOKUP($B5,'Justerad allokering'!$B$1:$AG$461,MATCH(N$1,'Justerad allokering'!$B$1:$AF$1,0),FALSE))</f>
        <v>0</v>
      </c>
      <c r="O5">
        <f>IF(ISERROR(1/VLOOKUP($B5,'Justerad allokering'!$B$1:$AG$461,MATCH(O$1,'Justerad allokering'!$B$1:$AF$1,0),FALSE)),VLOOKUP($B5,'Allokerad kvv'!$B$2:$AV$468,MATCH(O$1,'Allokerad kvv'!$B$1:$AV$1,0),FALSE),VLOOKUP($B5,'Justerad allokering'!$B$1:$AG$461,MATCH(O$1,'Justerad allokering'!$B$1:$AF$1,0),FALSE))</f>
        <v>0</v>
      </c>
      <c r="P5">
        <f>IF(ISERROR(1/VLOOKUP($B5,'Justerad allokering'!$B$1:$AG$461,MATCH(P$1,'Justerad allokering'!$B$1:$AF$1,0),FALSE)),VLOOKUP($B5,'Allokerad kvv'!$B$2:$AV$468,MATCH(P$1,'Allokerad kvv'!$B$1:$AV$1,0),FALSE),VLOOKUP($B5,'Justerad allokering'!$B$1:$AG$461,MATCH(P$1,'Justerad allokering'!$B$1:$AF$1,0),FALSE))</f>
        <v>0</v>
      </c>
      <c r="Q5">
        <f>IF(ISERROR(1/VLOOKUP($B5,'Justerad allokering'!$B$1:$AG$461,MATCH(Q$1,'Justerad allokering'!$B$1:$AF$1,0),FALSE)),VLOOKUP($B5,'Allokerad kvv'!$B$2:$AV$468,MATCH(Q$1,'Allokerad kvv'!$B$1:$AV$1,0),FALSE),VLOOKUP($B5,'Justerad allokering'!$B$1:$AG$461,MATCH(Q$1,'Justerad allokering'!$B$1:$AF$1,0),FALSE))</f>
        <v>0</v>
      </c>
      <c r="R5">
        <f>IF(ISERROR(1/VLOOKUP($B5,'Justerad allokering'!$B$1:$AG$461,MATCH(R$1,'Justerad allokering'!$B$1:$AF$1,0),FALSE)),VLOOKUP($B5,'Allokerad kvv'!$B$2:$AV$468,MATCH(R$1,'Allokerad kvv'!$B$1:$AV$1,0),FALSE),VLOOKUP($B5,'Justerad allokering'!$B$1:$AG$461,MATCH(R$1,'Justerad allokering'!$B$1:$AF$1,0),FALSE))</f>
        <v>0</v>
      </c>
      <c r="S5">
        <f>IF(ISERROR(1/VLOOKUP($B5,'Justerad allokering'!$B$1:$AG$461,MATCH(S$1,'Justerad allokering'!$B$1:$AF$1,0),FALSE)),VLOOKUP($B5,'Allokerad kvv'!$B$2:$AV$468,MATCH(S$1,'Allokerad kvv'!$B$1:$AV$1,0),FALSE),VLOOKUP($B5,'Justerad allokering'!$B$1:$AG$461,MATCH(S$1,'Justerad allokering'!$B$1:$AF$1,0),FALSE))</f>
        <v>0</v>
      </c>
      <c r="T5">
        <f>IF(ISERROR(1/VLOOKUP($B5,'Justerad allokering'!$B$1:$AG$461,MATCH(T$1,'Justerad allokering'!$B$1:$AF$1,0),FALSE)),VLOOKUP($B5,'Allokerad kvv'!$B$2:$AV$468,MATCH(T$1,'Allokerad kvv'!$B$1:$AV$1,0),FALSE),VLOOKUP($B5,'Justerad allokering'!$B$1:$AG$461,MATCH(T$1,'Justerad allokering'!$B$1:$AF$1,0),FALSE))</f>
        <v>0</v>
      </c>
      <c r="U5">
        <f>IF(ISERROR(1/VLOOKUP($B5,'Justerad allokering'!$B$1:$AG$461,MATCH(U$1,'Justerad allokering'!$B$1:$AF$1,0),FALSE)),VLOOKUP($B5,'Allokerad kvv'!$B$2:$AV$468,MATCH(U$1,'Allokerad kvv'!$B$1:$AV$1,0),FALSE),VLOOKUP($B5,'Justerad allokering'!$B$1:$AG$461,MATCH(U$1,'Justerad allokering'!$B$1:$AF$1,0),FALSE))</f>
        <v>0</v>
      </c>
      <c r="V5">
        <f>IF(ISERROR(1/VLOOKUP($B5,'Justerad allokering'!$B$1:$AG$461,MATCH(V$1,'Justerad allokering'!$B$1:$AF$1,0),FALSE)),VLOOKUP($B5,'Allokerad kvv'!$B$2:$AV$468,MATCH(V$1,'Allokerad kvv'!$B$1:$AV$1,0),FALSE),VLOOKUP($B5,'Justerad allokering'!$B$1:$AG$461,MATCH(V$1,'Justerad allokering'!$B$1:$AF$1,0),FALSE))</f>
        <v>0</v>
      </c>
      <c r="W5">
        <f>IF(ISERROR(1/VLOOKUP($B5,'Justerad allokering'!$B$1:$AG$461,MATCH(W$1,'Justerad allokering'!$B$1:$AF$1,0),FALSE)),VLOOKUP($B5,'Allokerad kvv'!$B$2:$AV$468,MATCH(W$1,'Allokerad kvv'!$B$1:$AV$1,0),FALSE),VLOOKUP($B5,'Justerad allokering'!$B$1:$AG$461,MATCH(W$1,'Justerad allokering'!$B$1:$AF$1,0),FALSE))</f>
        <v>0</v>
      </c>
      <c r="X5">
        <f>IF(ISERROR(1/VLOOKUP($B5,'Justerad allokering'!$B$1:$AG$461,MATCH(X$1,'Justerad allokering'!$B$1:$AF$1,0),FALSE)),VLOOKUP($B5,'Allokerad kvv'!$B$2:$AV$468,MATCH(X$1,'Allokerad kvv'!$B$1:$AV$1,0),FALSE),VLOOKUP($B5,'Justerad allokering'!$B$1:$AG$461,MATCH(X$1,'Justerad allokering'!$B$1:$AF$1,0),FALSE))</f>
        <v>0</v>
      </c>
      <c r="Y5">
        <f>IF(ISERROR(1/VLOOKUP($B5,'Justerad allokering'!$B$1:$AG$461,MATCH(Y$1,'Justerad allokering'!$B$1:$AF$1,0),FALSE)),VLOOKUP($B5,'Allokerad kvv'!$B$2:$AV$468,MATCH(Y$1,'Allokerad kvv'!$B$1:$AV$1,0),FALSE),VLOOKUP($B5,'Justerad allokering'!$B$1:$AG$461,MATCH(Y$1,'Justerad allokering'!$B$1:$AF$1,0),FALSE))</f>
        <v>0</v>
      </c>
      <c r="Z5">
        <f>IF(ISERROR(1/VLOOKUP($B5,'Justerad allokering'!$B$1:$AG$461,MATCH(Z$1,'Justerad allokering'!$B$1:$AF$1,0),FALSE)),VLOOKUP($B5,'Allokerad kvv'!$B$2:$AV$468,MATCH(Z$1,'Allokerad kvv'!$B$1:$AV$1,0),FALSE),VLOOKUP($B5,'Justerad allokering'!$B$1:$AG$461,MATCH(Z$1,'Justerad allokering'!$B$1:$AF$1,0),FALSE))</f>
        <v>0</v>
      </c>
      <c r="AE5" s="89">
        <f t="shared" si="0"/>
        <v>0</v>
      </c>
      <c r="AG5">
        <f t="shared" si="1"/>
        <v>0</v>
      </c>
      <c r="AH5">
        <f t="shared" si="2"/>
        <v>0</v>
      </c>
      <c r="AI5" t="str">
        <f>IF(AH5=0,"",AH5/VLOOKUP(B5,Kraftvärmeprod!$B$1:$BC$480,MATCH("Summa tillförd energi exklusive rökgaskondensering",Kraftvärmeprod!$B$1:$BC$1,0),FALSE))</f>
        <v/>
      </c>
      <c r="AK5">
        <f t="shared" si="3"/>
        <v>0</v>
      </c>
    </row>
    <row r="6" spans="1:37" x14ac:dyDescent="0.25">
      <c r="A6" s="2" t="s">
        <v>17</v>
      </c>
      <c r="B6" s="2" t="s">
        <v>18</v>
      </c>
      <c r="C6">
        <f>IF(ISERROR(1/VLOOKUP($B6,'Justerad allokering'!$B$1:$AG$461,MATCH(C$1,'Justerad allokering'!$B$1:$AF$1,0),FALSE)),VLOOKUP($B6,'Allokerad kvv'!$B$2:$AV$468,MATCH(C$1,'Allokerad kvv'!$B$1:$AV$1,0),FALSE),VLOOKUP($B6,'Justerad allokering'!$B$1:$AG$461,MATCH(C$1,'Justerad allokering'!$B$1:$AF$1,0),FALSE))</f>
        <v>0</v>
      </c>
      <c r="D6">
        <f>IF(ISERROR(1/VLOOKUP($B6,'Justerad allokering'!$B$1:$AG$461,MATCH(D$1,'Justerad allokering'!$B$1:$AF$1,0),FALSE)),VLOOKUP($B6,'Allokerad kvv'!$B$2:$AV$468,MATCH(D$1,'Allokerad kvv'!$B$1:$AV$1,0),FALSE),VLOOKUP($B6,'Justerad allokering'!$B$1:$AG$461,MATCH(D$1,'Justerad allokering'!$B$1:$AF$1,0),FALSE))</f>
        <v>0</v>
      </c>
      <c r="E6">
        <f>IF(ISERROR(1/VLOOKUP($B6,'Justerad allokering'!$B$1:$AG$461,MATCH(E$1,'Justerad allokering'!$B$1:$AF$1,0),FALSE)),VLOOKUP($B6,'Allokerad kvv'!$B$2:$AV$468,MATCH(E$1,'Allokerad kvv'!$B$1:$AV$1,0),FALSE),VLOOKUP($B6,'Justerad allokering'!$B$1:$AG$461,MATCH(E$1,'Justerad allokering'!$B$1:$AF$1,0),FALSE))</f>
        <v>0</v>
      </c>
      <c r="F6">
        <f>IF(ISERROR(1/VLOOKUP($B6,'Justerad allokering'!$B$1:$AG$461,MATCH(F$1,'Justerad allokering'!$B$1:$AF$1,0),FALSE)),VLOOKUP($B6,'Allokerad kvv'!$B$2:$AV$468,MATCH(F$1,'Allokerad kvv'!$B$1:$AV$1,0),FALSE),VLOOKUP($B6,'Justerad allokering'!$B$1:$AG$461,MATCH(F$1,'Justerad allokering'!$B$1:$AF$1,0),FALSE))</f>
        <v>0</v>
      </c>
      <c r="G6">
        <f>IF(ISERROR(1/VLOOKUP($B6,'Justerad allokering'!$B$1:$AG$461,MATCH(G$1,'Justerad allokering'!$B$1:$AF$1,0),FALSE)),VLOOKUP($B6,'Allokerad kvv'!$B$2:$AV$468,MATCH(G$1,'Allokerad kvv'!$B$1:$AV$1,0),FALSE),VLOOKUP($B6,'Justerad allokering'!$B$1:$AG$461,MATCH(G$1,'Justerad allokering'!$B$1:$AF$1,0),FALSE))</f>
        <v>0</v>
      </c>
      <c r="H6">
        <f>IF(ISERROR(1/VLOOKUP($B6,'Justerad allokering'!$B$1:$AG$461,MATCH(H$1,'Justerad allokering'!$B$1:$AF$1,0),FALSE)),VLOOKUP($B6,'Allokerad kvv'!$B$2:$AV$468,MATCH(H$1,'Allokerad kvv'!$B$1:$AV$1,0),FALSE),VLOOKUP($B6,'Justerad allokering'!$B$1:$AG$461,MATCH(H$1,'Justerad allokering'!$B$1:$AF$1,0),FALSE))</f>
        <v>0</v>
      </c>
      <c r="I6">
        <f>IF(ISERROR(1/VLOOKUP($B6,'Justerad allokering'!$B$1:$AG$461,MATCH(I$1,'Justerad allokering'!$B$1:$AF$1,0),FALSE)),VLOOKUP($B6,'Allokerad kvv'!$B$2:$AV$468,MATCH(I$1,'Allokerad kvv'!$B$1:$AV$1,0),FALSE),VLOOKUP($B6,'Justerad allokering'!$B$1:$AG$461,MATCH(I$1,'Justerad allokering'!$B$1:$AF$1,0),FALSE))</f>
        <v>0</v>
      </c>
      <c r="J6">
        <f>IF(ISERROR(1/VLOOKUP($B6,'Justerad allokering'!$B$1:$AG$461,MATCH(J$1,'Justerad allokering'!$B$1:$AF$1,0),FALSE)),VLOOKUP($B6,'Allokerad kvv'!$B$2:$AV$468,MATCH(J$1,'Allokerad kvv'!$B$1:$AV$1,0),FALSE),VLOOKUP($B6,'Justerad allokering'!$B$1:$AG$461,MATCH(J$1,'Justerad allokering'!$B$1:$AF$1,0),FALSE))</f>
        <v>0</v>
      </c>
      <c r="K6">
        <f>IF(ISERROR(1/VLOOKUP($B6,'Justerad allokering'!$B$1:$AG$461,MATCH(K$1,'Justerad allokering'!$B$1:$AF$1,0),FALSE)),VLOOKUP($B6,'Allokerad kvv'!$B$2:$AV$468,MATCH(K$1,'Allokerad kvv'!$B$1:$AV$1,0),FALSE),VLOOKUP($B6,'Justerad allokering'!$B$1:$AG$461,MATCH(K$1,'Justerad allokering'!$B$1:$AF$1,0),FALSE))</f>
        <v>0</v>
      </c>
      <c r="L6">
        <f>IF(ISERROR(1/VLOOKUP($B6,'Justerad allokering'!$B$1:$AG$461,MATCH(L$1,'Justerad allokering'!$B$1:$AF$1,0),FALSE)),VLOOKUP($B6,'Allokerad kvv'!$B$2:$AV$468,MATCH(L$1,'Allokerad kvv'!$B$1:$AV$1,0),FALSE),VLOOKUP($B6,'Justerad allokering'!$B$1:$AG$461,MATCH(L$1,'Justerad allokering'!$B$1:$AF$1,0),FALSE))</f>
        <v>0</v>
      </c>
      <c r="M6">
        <f>IF(ISERROR(1/VLOOKUP($B6,'Justerad allokering'!$B$1:$AG$461,MATCH(M$1,'Justerad allokering'!$B$1:$AF$1,0),FALSE)),VLOOKUP($B6,'Allokerad kvv'!$B$2:$AV$468,MATCH(M$1,'Allokerad kvv'!$B$1:$AV$1,0),FALSE),VLOOKUP($B6,'Justerad allokering'!$B$1:$AG$461,MATCH(M$1,'Justerad allokering'!$B$1:$AF$1,0),FALSE))</f>
        <v>0</v>
      </c>
      <c r="N6">
        <f>IF(ISERROR(1/VLOOKUP($B6,'Justerad allokering'!$B$1:$AG$461,MATCH(N$1,'Justerad allokering'!$B$1:$AF$1,0),FALSE)),VLOOKUP($B6,'Allokerad kvv'!$B$2:$AV$468,MATCH(N$1,'Allokerad kvv'!$B$1:$AV$1,0),FALSE),VLOOKUP($B6,'Justerad allokering'!$B$1:$AG$461,MATCH(N$1,'Justerad allokering'!$B$1:$AF$1,0),FALSE))</f>
        <v>0</v>
      </c>
      <c r="O6">
        <f>IF(ISERROR(1/VLOOKUP($B6,'Justerad allokering'!$B$1:$AG$461,MATCH(O$1,'Justerad allokering'!$B$1:$AF$1,0),FALSE)),VLOOKUP($B6,'Allokerad kvv'!$B$2:$AV$468,MATCH(O$1,'Allokerad kvv'!$B$1:$AV$1,0),FALSE),VLOOKUP($B6,'Justerad allokering'!$B$1:$AG$461,MATCH(O$1,'Justerad allokering'!$B$1:$AF$1,0),FALSE))</f>
        <v>0</v>
      </c>
      <c r="P6">
        <f>IF(ISERROR(1/VLOOKUP($B6,'Justerad allokering'!$B$1:$AG$461,MATCH(P$1,'Justerad allokering'!$B$1:$AF$1,0),FALSE)),VLOOKUP($B6,'Allokerad kvv'!$B$2:$AV$468,MATCH(P$1,'Allokerad kvv'!$B$1:$AV$1,0),FALSE),VLOOKUP($B6,'Justerad allokering'!$B$1:$AG$461,MATCH(P$1,'Justerad allokering'!$B$1:$AF$1,0),FALSE))</f>
        <v>0</v>
      </c>
      <c r="Q6">
        <f>IF(ISERROR(1/VLOOKUP($B6,'Justerad allokering'!$B$1:$AG$461,MATCH(Q$1,'Justerad allokering'!$B$1:$AF$1,0),FALSE)),VLOOKUP($B6,'Allokerad kvv'!$B$2:$AV$468,MATCH(Q$1,'Allokerad kvv'!$B$1:$AV$1,0),FALSE),VLOOKUP($B6,'Justerad allokering'!$B$1:$AG$461,MATCH(Q$1,'Justerad allokering'!$B$1:$AF$1,0),FALSE))</f>
        <v>0</v>
      </c>
      <c r="R6">
        <f>IF(ISERROR(1/VLOOKUP($B6,'Justerad allokering'!$B$1:$AG$461,MATCH(R$1,'Justerad allokering'!$B$1:$AF$1,0),FALSE)),VLOOKUP($B6,'Allokerad kvv'!$B$2:$AV$468,MATCH(R$1,'Allokerad kvv'!$B$1:$AV$1,0),FALSE),VLOOKUP($B6,'Justerad allokering'!$B$1:$AG$461,MATCH(R$1,'Justerad allokering'!$B$1:$AF$1,0),FALSE))</f>
        <v>0</v>
      </c>
      <c r="S6">
        <f>IF(ISERROR(1/VLOOKUP($B6,'Justerad allokering'!$B$1:$AG$461,MATCH(S$1,'Justerad allokering'!$B$1:$AF$1,0),FALSE)),VLOOKUP($B6,'Allokerad kvv'!$B$2:$AV$468,MATCH(S$1,'Allokerad kvv'!$B$1:$AV$1,0),FALSE),VLOOKUP($B6,'Justerad allokering'!$B$1:$AG$461,MATCH(S$1,'Justerad allokering'!$B$1:$AF$1,0),FALSE))</f>
        <v>0</v>
      </c>
      <c r="T6">
        <f>IF(ISERROR(1/VLOOKUP($B6,'Justerad allokering'!$B$1:$AG$461,MATCH(T$1,'Justerad allokering'!$B$1:$AF$1,0),FALSE)),VLOOKUP($B6,'Allokerad kvv'!$B$2:$AV$468,MATCH(T$1,'Allokerad kvv'!$B$1:$AV$1,0),FALSE),VLOOKUP($B6,'Justerad allokering'!$B$1:$AG$461,MATCH(T$1,'Justerad allokering'!$B$1:$AF$1,0),FALSE))</f>
        <v>0</v>
      </c>
      <c r="U6">
        <f>IF(ISERROR(1/VLOOKUP($B6,'Justerad allokering'!$B$1:$AG$461,MATCH(U$1,'Justerad allokering'!$B$1:$AF$1,0),FALSE)),VLOOKUP($B6,'Allokerad kvv'!$B$2:$AV$468,MATCH(U$1,'Allokerad kvv'!$B$1:$AV$1,0),FALSE),VLOOKUP($B6,'Justerad allokering'!$B$1:$AG$461,MATCH(U$1,'Justerad allokering'!$B$1:$AF$1,0),FALSE))</f>
        <v>0</v>
      </c>
      <c r="V6">
        <f>IF(ISERROR(1/VLOOKUP($B6,'Justerad allokering'!$B$1:$AG$461,MATCH(V$1,'Justerad allokering'!$B$1:$AF$1,0),FALSE)),VLOOKUP($B6,'Allokerad kvv'!$B$2:$AV$468,MATCH(V$1,'Allokerad kvv'!$B$1:$AV$1,0),FALSE),VLOOKUP($B6,'Justerad allokering'!$B$1:$AG$461,MATCH(V$1,'Justerad allokering'!$B$1:$AF$1,0),FALSE))</f>
        <v>0</v>
      </c>
      <c r="W6">
        <f>IF(ISERROR(1/VLOOKUP($B6,'Justerad allokering'!$B$1:$AG$461,MATCH(W$1,'Justerad allokering'!$B$1:$AF$1,0),FALSE)),VLOOKUP($B6,'Allokerad kvv'!$B$2:$AV$468,MATCH(W$1,'Allokerad kvv'!$B$1:$AV$1,0),FALSE),VLOOKUP($B6,'Justerad allokering'!$B$1:$AG$461,MATCH(W$1,'Justerad allokering'!$B$1:$AF$1,0),FALSE))</f>
        <v>0</v>
      </c>
      <c r="X6">
        <f>IF(ISERROR(1/VLOOKUP($B6,'Justerad allokering'!$B$1:$AG$461,MATCH(X$1,'Justerad allokering'!$B$1:$AF$1,0),FALSE)),VLOOKUP($B6,'Allokerad kvv'!$B$2:$AV$468,MATCH(X$1,'Allokerad kvv'!$B$1:$AV$1,0),FALSE),VLOOKUP($B6,'Justerad allokering'!$B$1:$AG$461,MATCH(X$1,'Justerad allokering'!$B$1:$AF$1,0),FALSE))</f>
        <v>0</v>
      </c>
      <c r="Y6">
        <f>IF(ISERROR(1/VLOOKUP($B6,'Justerad allokering'!$B$1:$AG$461,MATCH(Y$1,'Justerad allokering'!$B$1:$AF$1,0),FALSE)),VLOOKUP($B6,'Allokerad kvv'!$B$2:$AV$468,MATCH(Y$1,'Allokerad kvv'!$B$1:$AV$1,0),FALSE),VLOOKUP($B6,'Justerad allokering'!$B$1:$AG$461,MATCH(Y$1,'Justerad allokering'!$B$1:$AF$1,0),FALSE))</f>
        <v>0</v>
      </c>
      <c r="Z6">
        <f>IF(ISERROR(1/VLOOKUP($B6,'Justerad allokering'!$B$1:$AG$461,MATCH(Z$1,'Justerad allokering'!$B$1:$AF$1,0),FALSE)),VLOOKUP($B6,'Allokerad kvv'!$B$2:$AV$468,MATCH(Z$1,'Allokerad kvv'!$B$1:$AV$1,0),FALSE),VLOOKUP($B6,'Justerad allokering'!$B$1:$AG$461,MATCH(Z$1,'Justerad allokering'!$B$1:$AF$1,0),FALSE))</f>
        <v>0</v>
      </c>
      <c r="AE6" s="89">
        <f t="shared" si="0"/>
        <v>0</v>
      </c>
      <c r="AG6">
        <f t="shared" si="1"/>
        <v>0</v>
      </c>
      <c r="AH6">
        <f t="shared" si="2"/>
        <v>0</v>
      </c>
      <c r="AI6" t="str">
        <f>IF(AH6=0,"",AH6/VLOOKUP(B6,Kraftvärmeprod!$B$1:$BC$480,MATCH("Summa tillförd energi exklusive rökgaskondensering",Kraftvärmeprod!$B$1:$BC$1,0),FALSE))</f>
        <v/>
      </c>
      <c r="AK6">
        <f t="shared" si="3"/>
        <v>0</v>
      </c>
    </row>
    <row r="7" spans="1:37" x14ac:dyDescent="0.25">
      <c r="A7" s="2" t="s">
        <v>19</v>
      </c>
      <c r="B7" s="2" t="s">
        <v>20</v>
      </c>
      <c r="C7">
        <f>IF(ISERROR(1/VLOOKUP($B7,'Justerad allokering'!$B$1:$AG$461,MATCH(C$1,'Justerad allokering'!$B$1:$AF$1,0),FALSE)),VLOOKUP($B7,'Allokerad kvv'!$B$2:$AV$468,MATCH(C$1,'Allokerad kvv'!$B$1:$AV$1,0),FALSE),VLOOKUP($B7,'Justerad allokering'!$B$1:$AG$461,MATCH(C$1,'Justerad allokering'!$B$1:$AF$1,0),FALSE))</f>
        <v>0</v>
      </c>
      <c r="D7">
        <f>IF(ISERROR(1/VLOOKUP($B7,'Justerad allokering'!$B$1:$AG$461,MATCH(D$1,'Justerad allokering'!$B$1:$AF$1,0),FALSE)),VLOOKUP($B7,'Allokerad kvv'!$B$2:$AV$468,MATCH(D$1,'Allokerad kvv'!$B$1:$AV$1,0),FALSE),VLOOKUP($B7,'Justerad allokering'!$B$1:$AG$461,MATCH(D$1,'Justerad allokering'!$B$1:$AF$1,0),FALSE))</f>
        <v>0</v>
      </c>
      <c r="E7">
        <f>IF(ISERROR(1/VLOOKUP($B7,'Justerad allokering'!$B$1:$AG$461,MATCH(E$1,'Justerad allokering'!$B$1:$AF$1,0),FALSE)),VLOOKUP($B7,'Allokerad kvv'!$B$2:$AV$468,MATCH(E$1,'Allokerad kvv'!$B$1:$AV$1,0),FALSE),VLOOKUP($B7,'Justerad allokering'!$B$1:$AG$461,MATCH(E$1,'Justerad allokering'!$B$1:$AF$1,0),FALSE))</f>
        <v>0</v>
      </c>
      <c r="F7">
        <f>IF(ISERROR(1/VLOOKUP($B7,'Justerad allokering'!$B$1:$AG$461,MATCH(F$1,'Justerad allokering'!$B$1:$AF$1,0),FALSE)),VLOOKUP($B7,'Allokerad kvv'!$B$2:$AV$468,MATCH(F$1,'Allokerad kvv'!$B$1:$AV$1,0),FALSE),VLOOKUP($B7,'Justerad allokering'!$B$1:$AG$461,MATCH(F$1,'Justerad allokering'!$B$1:$AF$1,0),FALSE))</f>
        <v>0</v>
      </c>
      <c r="G7">
        <f>IF(ISERROR(1/VLOOKUP($B7,'Justerad allokering'!$B$1:$AG$461,MATCH(G$1,'Justerad allokering'!$B$1:$AF$1,0),FALSE)),VLOOKUP($B7,'Allokerad kvv'!$B$2:$AV$468,MATCH(G$1,'Allokerad kvv'!$B$1:$AV$1,0),FALSE),VLOOKUP($B7,'Justerad allokering'!$B$1:$AG$461,MATCH(G$1,'Justerad allokering'!$B$1:$AF$1,0),FALSE))</f>
        <v>0</v>
      </c>
      <c r="H7">
        <f>IF(ISERROR(1/VLOOKUP($B7,'Justerad allokering'!$B$1:$AG$461,MATCH(H$1,'Justerad allokering'!$B$1:$AF$1,0),FALSE)),VLOOKUP($B7,'Allokerad kvv'!$B$2:$AV$468,MATCH(H$1,'Allokerad kvv'!$B$1:$AV$1,0),FALSE),VLOOKUP($B7,'Justerad allokering'!$B$1:$AG$461,MATCH(H$1,'Justerad allokering'!$B$1:$AF$1,0),FALSE))</f>
        <v>0</v>
      </c>
      <c r="I7">
        <f>IF(ISERROR(1/VLOOKUP($B7,'Justerad allokering'!$B$1:$AG$461,MATCH(I$1,'Justerad allokering'!$B$1:$AF$1,0),FALSE)),VLOOKUP($B7,'Allokerad kvv'!$B$2:$AV$468,MATCH(I$1,'Allokerad kvv'!$B$1:$AV$1,0),FALSE),VLOOKUP($B7,'Justerad allokering'!$B$1:$AG$461,MATCH(I$1,'Justerad allokering'!$B$1:$AF$1,0),FALSE))</f>
        <v>0</v>
      </c>
      <c r="J7">
        <f>IF(ISERROR(1/VLOOKUP($B7,'Justerad allokering'!$B$1:$AG$461,MATCH(J$1,'Justerad allokering'!$B$1:$AF$1,0),FALSE)),VLOOKUP($B7,'Allokerad kvv'!$B$2:$AV$468,MATCH(J$1,'Allokerad kvv'!$B$1:$AV$1,0),FALSE),VLOOKUP($B7,'Justerad allokering'!$B$1:$AG$461,MATCH(J$1,'Justerad allokering'!$B$1:$AF$1,0),FALSE))</f>
        <v>0</v>
      </c>
      <c r="K7">
        <f>IF(ISERROR(1/VLOOKUP($B7,'Justerad allokering'!$B$1:$AG$461,MATCH(K$1,'Justerad allokering'!$B$1:$AF$1,0),FALSE)),VLOOKUP($B7,'Allokerad kvv'!$B$2:$AV$468,MATCH(K$1,'Allokerad kvv'!$B$1:$AV$1,0),FALSE),VLOOKUP($B7,'Justerad allokering'!$B$1:$AG$461,MATCH(K$1,'Justerad allokering'!$B$1:$AF$1,0),FALSE))</f>
        <v>0</v>
      </c>
      <c r="L7">
        <f>IF(ISERROR(1/VLOOKUP($B7,'Justerad allokering'!$B$1:$AG$461,MATCH(L$1,'Justerad allokering'!$B$1:$AF$1,0),FALSE)),VLOOKUP($B7,'Allokerad kvv'!$B$2:$AV$468,MATCH(L$1,'Allokerad kvv'!$B$1:$AV$1,0),FALSE),VLOOKUP($B7,'Justerad allokering'!$B$1:$AG$461,MATCH(L$1,'Justerad allokering'!$B$1:$AF$1,0),FALSE))</f>
        <v>0</v>
      </c>
      <c r="M7">
        <f>IF(ISERROR(1/VLOOKUP($B7,'Justerad allokering'!$B$1:$AG$461,MATCH(M$1,'Justerad allokering'!$B$1:$AF$1,0),FALSE)),VLOOKUP($B7,'Allokerad kvv'!$B$2:$AV$468,MATCH(M$1,'Allokerad kvv'!$B$1:$AV$1,0),FALSE),VLOOKUP($B7,'Justerad allokering'!$B$1:$AG$461,MATCH(M$1,'Justerad allokering'!$B$1:$AF$1,0),FALSE))</f>
        <v>0</v>
      </c>
      <c r="N7">
        <f>IF(ISERROR(1/VLOOKUP($B7,'Justerad allokering'!$B$1:$AG$461,MATCH(N$1,'Justerad allokering'!$B$1:$AF$1,0),FALSE)),VLOOKUP($B7,'Allokerad kvv'!$B$2:$AV$468,MATCH(N$1,'Allokerad kvv'!$B$1:$AV$1,0),FALSE),VLOOKUP($B7,'Justerad allokering'!$B$1:$AG$461,MATCH(N$1,'Justerad allokering'!$B$1:$AF$1,0),FALSE))</f>
        <v>0</v>
      </c>
      <c r="O7">
        <f>IF(ISERROR(1/VLOOKUP($B7,'Justerad allokering'!$B$1:$AG$461,MATCH(O$1,'Justerad allokering'!$B$1:$AF$1,0),FALSE)),VLOOKUP($B7,'Allokerad kvv'!$B$2:$AV$468,MATCH(O$1,'Allokerad kvv'!$B$1:$AV$1,0),FALSE),VLOOKUP($B7,'Justerad allokering'!$B$1:$AG$461,MATCH(O$1,'Justerad allokering'!$B$1:$AF$1,0),FALSE))</f>
        <v>0</v>
      </c>
      <c r="P7">
        <f>IF(ISERROR(1/VLOOKUP($B7,'Justerad allokering'!$B$1:$AG$461,MATCH(P$1,'Justerad allokering'!$B$1:$AF$1,0),FALSE)),VLOOKUP($B7,'Allokerad kvv'!$B$2:$AV$468,MATCH(P$1,'Allokerad kvv'!$B$1:$AV$1,0),FALSE),VLOOKUP($B7,'Justerad allokering'!$B$1:$AG$461,MATCH(P$1,'Justerad allokering'!$B$1:$AF$1,0),FALSE))</f>
        <v>0</v>
      </c>
      <c r="Q7">
        <f>IF(ISERROR(1/VLOOKUP($B7,'Justerad allokering'!$B$1:$AG$461,MATCH(Q$1,'Justerad allokering'!$B$1:$AF$1,0),FALSE)),VLOOKUP($B7,'Allokerad kvv'!$B$2:$AV$468,MATCH(Q$1,'Allokerad kvv'!$B$1:$AV$1,0),FALSE),VLOOKUP($B7,'Justerad allokering'!$B$1:$AG$461,MATCH(Q$1,'Justerad allokering'!$B$1:$AF$1,0),FALSE))</f>
        <v>0</v>
      </c>
      <c r="R7">
        <f>IF(ISERROR(1/VLOOKUP($B7,'Justerad allokering'!$B$1:$AG$461,MATCH(R$1,'Justerad allokering'!$B$1:$AF$1,0),FALSE)),VLOOKUP($B7,'Allokerad kvv'!$B$2:$AV$468,MATCH(R$1,'Allokerad kvv'!$B$1:$AV$1,0),FALSE),VLOOKUP($B7,'Justerad allokering'!$B$1:$AG$461,MATCH(R$1,'Justerad allokering'!$B$1:$AF$1,0),FALSE))</f>
        <v>0</v>
      </c>
      <c r="S7">
        <f>IF(ISERROR(1/VLOOKUP($B7,'Justerad allokering'!$B$1:$AG$461,MATCH(S$1,'Justerad allokering'!$B$1:$AF$1,0),FALSE)),VLOOKUP($B7,'Allokerad kvv'!$B$2:$AV$468,MATCH(S$1,'Allokerad kvv'!$B$1:$AV$1,0),FALSE),VLOOKUP($B7,'Justerad allokering'!$B$1:$AG$461,MATCH(S$1,'Justerad allokering'!$B$1:$AF$1,0),FALSE))</f>
        <v>0</v>
      </c>
      <c r="T7">
        <f>IF(ISERROR(1/VLOOKUP($B7,'Justerad allokering'!$B$1:$AG$461,MATCH(T$1,'Justerad allokering'!$B$1:$AF$1,0),FALSE)),VLOOKUP($B7,'Allokerad kvv'!$B$2:$AV$468,MATCH(T$1,'Allokerad kvv'!$B$1:$AV$1,0),FALSE),VLOOKUP($B7,'Justerad allokering'!$B$1:$AG$461,MATCH(T$1,'Justerad allokering'!$B$1:$AF$1,0),FALSE))</f>
        <v>0</v>
      </c>
      <c r="U7">
        <f>IF(ISERROR(1/VLOOKUP($B7,'Justerad allokering'!$B$1:$AG$461,MATCH(U$1,'Justerad allokering'!$B$1:$AF$1,0),FALSE)),VLOOKUP($B7,'Allokerad kvv'!$B$2:$AV$468,MATCH(U$1,'Allokerad kvv'!$B$1:$AV$1,0),FALSE),VLOOKUP($B7,'Justerad allokering'!$B$1:$AG$461,MATCH(U$1,'Justerad allokering'!$B$1:$AF$1,0),FALSE))</f>
        <v>0</v>
      </c>
      <c r="V7">
        <f>IF(ISERROR(1/VLOOKUP($B7,'Justerad allokering'!$B$1:$AG$461,MATCH(V$1,'Justerad allokering'!$B$1:$AF$1,0),FALSE)),VLOOKUP($B7,'Allokerad kvv'!$B$2:$AV$468,MATCH(V$1,'Allokerad kvv'!$B$1:$AV$1,0),FALSE),VLOOKUP($B7,'Justerad allokering'!$B$1:$AG$461,MATCH(V$1,'Justerad allokering'!$B$1:$AF$1,0),FALSE))</f>
        <v>0</v>
      </c>
      <c r="W7">
        <f>IF(ISERROR(1/VLOOKUP($B7,'Justerad allokering'!$B$1:$AG$461,MATCH(W$1,'Justerad allokering'!$B$1:$AF$1,0),FALSE)),VLOOKUP($B7,'Allokerad kvv'!$B$2:$AV$468,MATCH(W$1,'Allokerad kvv'!$B$1:$AV$1,0),FALSE),VLOOKUP($B7,'Justerad allokering'!$B$1:$AG$461,MATCH(W$1,'Justerad allokering'!$B$1:$AF$1,0),FALSE))</f>
        <v>0</v>
      </c>
      <c r="X7">
        <f>IF(ISERROR(1/VLOOKUP($B7,'Justerad allokering'!$B$1:$AG$461,MATCH(X$1,'Justerad allokering'!$B$1:$AF$1,0),FALSE)),VLOOKUP($B7,'Allokerad kvv'!$B$2:$AV$468,MATCH(X$1,'Allokerad kvv'!$B$1:$AV$1,0),FALSE),VLOOKUP($B7,'Justerad allokering'!$B$1:$AG$461,MATCH(X$1,'Justerad allokering'!$B$1:$AF$1,0),FALSE))</f>
        <v>0</v>
      </c>
      <c r="Y7">
        <f>IF(ISERROR(1/VLOOKUP($B7,'Justerad allokering'!$B$1:$AG$461,MATCH(Y$1,'Justerad allokering'!$B$1:$AF$1,0),FALSE)),VLOOKUP($B7,'Allokerad kvv'!$B$2:$AV$468,MATCH(Y$1,'Allokerad kvv'!$B$1:$AV$1,0),FALSE),VLOOKUP($B7,'Justerad allokering'!$B$1:$AG$461,MATCH(Y$1,'Justerad allokering'!$B$1:$AF$1,0),FALSE))</f>
        <v>0</v>
      </c>
      <c r="Z7">
        <f>IF(ISERROR(1/VLOOKUP($B7,'Justerad allokering'!$B$1:$AG$461,MATCH(Z$1,'Justerad allokering'!$B$1:$AF$1,0),FALSE)),VLOOKUP($B7,'Allokerad kvv'!$B$2:$AV$468,MATCH(Z$1,'Allokerad kvv'!$B$1:$AV$1,0),FALSE),VLOOKUP($B7,'Justerad allokering'!$B$1:$AG$461,MATCH(Z$1,'Justerad allokering'!$B$1:$AF$1,0),FALSE))</f>
        <v>0</v>
      </c>
      <c r="AE7" s="89">
        <f t="shared" si="0"/>
        <v>0</v>
      </c>
      <c r="AG7">
        <f t="shared" si="1"/>
        <v>0</v>
      </c>
      <c r="AH7">
        <f t="shared" si="2"/>
        <v>0</v>
      </c>
      <c r="AI7" t="str">
        <f>IF(AH7=0,"",AH7/VLOOKUP(B7,Kraftvärmeprod!$B$1:$BC$480,MATCH("Summa tillförd energi exklusive rökgaskondensering",Kraftvärmeprod!$B$1:$BC$1,0),FALSE))</f>
        <v/>
      </c>
      <c r="AK7">
        <f t="shared" si="3"/>
        <v>0</v>
      </c>
    </row>
    <row r="8" spans="1:37" x14ac:dyDescent="0.25">
      <c r="A8" s="2" t="s">
        <v>19</v>
      </c>
      <c r="B8" s="2" t="s">
        <v>21</v>
      </c>
      <c r="C8">
        <f>IF(ISERROR(1/VLOOKUP($B8,'Justerad allokering'!$B$1:$AG$461,MATCH(C$1,'Justerad allokering'!$B$1:$AF$1,0),FALSE)),VLOOKUP($B8,'Allokerad kvv'!$B$2:$AV$468,MATCH(C$1,'Allokerad kvv'!$B$1:$AV$1,0),FALSE),VLOOKUP($B8,'Justerad allokering'!$B$1:$AG$461,MATCH(C$1,'Justerad allokering'!$B$1:$AF$1,0),FALSE))</f>
        <v>0</v>
      </c>
      <c r="D8">
        <f>IF(ISERROR(1/VLOOKUP($B8,'Justerad allokering'!$B$1:$AG$461,MATCH(D$1,'Justerad allokering'!$B$1:$AF$1,0),FALSE)),VLOOKUP($B8,'Allokerad kvv'!$B$2:$AV$468,MATCH(D$1,'Allokerad kvv'!$B$1:$AV$1,0),FALSE),VLOOKUP($B8,'Justerad allokering'!$B$1:$AG$461,MATCH(D$1,'Justerad allokering'!$B$1:$AF$1,0),FALSE))</f>
        <v>0</v>
      </c>
      <c r="E8">
        <f>IF(ISERROR(1/VLOOKUP($B8,'Justerad allokering'!$B$1:$AG$461,MATCH(E$1,'Justerad allokering'!$B$1:$AF$1,0),FALSE)),VLOOKUP($B8,'Allokerad kvv'!$B$2:$AV$468,MATCH(E$1,'Allokerad kvv'!$B$1:$AV$1,0),FALSE),VLOOKUP($B8,'Justerad allokering'!$B$1:$AG$461,MATCH(E$1,'Justerad allokering'!$B$1:$AF$1,0),FALSE))</f>
        <v>0</v>
      </c>
      <c r="F8">
        <f>IF(ISERROR(1/VLOOKUP($B8,'Justerad allokering'!$B$1:$AG$461,MATCH(F$1,'Justerad allokering'!$B$1:$AF$1,0),FALSE)),VLOOKUP($B8,'Allokerad kvv'!$B$2:$AV$468,MATCH(F$1,'Allokerad kvv'!$B$1:$AV$1,0),FALSE),VLOOKUP($B8,'Justerad allokering'!$B$1:$AG$461,MATCH(F$1,'Justerad allokering'!$B$1:$AF$1,0),FALSE))</f>
        <v>0</v>
      </c>
      <c r="G8">
        <f>IF(ISERROR(1/VLOOKUP($B8,'Justerad allokering'!$B$1:$AG$461,MATCH(G$1,'Justerad allokering'!$B$1:$AF$1,0),FALSE)),VLOOKUP($B8,'Allokerad kvv'!$B$2:$AV$468,MATCH(G$1,'Allokerad kvv'!$B$1:$AV$1,0),FALSE),VLOOKUP($B8,'Justerad allokering'!$B$1:$AG$461,MATCH(G$1,'Justerad allokering'!$B$1:$AF$1,0),FALSE))</f>
        <v>0</v>
      </c>
      <c r="H8">
        <f>IF(ISERROR(1/VLOOKUP($B8,'Justerad allokering'!$B$1:$AG$461,MATCH(H$1,'Justerad allokering'!$B$1:$AF$1,0),FALSE)),VLOOKUP($B8,'Allokerad kvv'!$B$2:$AV$468,MATCH(H$1,'Allokerad kvv'!$B$1:$AV$1,0),FALSE),VLOOKUP($B8,'Justerad allokering'!$B$1:$AG$461,MATCH(H$1,'Justerad allokering'!$B$1:$AF$1,0),FALSE))</f>
        <v>0</v>
      </c>
      <c r="I8">
        <f>IF(ISERROR(1/VLOOKUP($B8,'Justerad allokering'!$B$1:$AG$461,MATCH(I$1,'Justerad allokering'!$B$1:$AF$1,0),FALSE)),VLOOKUP($B8,'Allokerad kvv'!$B$2:$AV$468,MATCH(I$1,'Allokerad kvv'!$B$1:$AV$1,0),FALSE),VLOOKUP($B8,'Justerad allokering'!$B$1:$AG$461,MATCH(I$1,'Justerad allokering'!$B$1:$AF$1,0),FALSE))</f>
        <v>0</v>
      </c>
      <c r="J8">
        <f>IF(ISERROR(1/VLOOKUP($B8,'Justerad allokering'!$B$1:$AG$461,MATCH(J$1,'Justerad allokering'!$B$1:$AF$1,0),FALSE)),VLOOKUP($B8,'Allokerad kvv'!$B$2:$AV$468,MATCH(J$1,'Allokerad kvv'!$B$1:$AV$1,0),FALSE),VLOOKUP($B8,'Justerad allokering'!$B$1:$AG$461,MATCH(J$1,'Justerad allokering'!$B$1:$AF$1,0),FALSE))</f>
        <v>0</v>
      </c>
      <c r="K8">
        <f>IF(ISERROR(1/VLOOKUP($B8,'Justerad allokering'!$B$1:$AG$461,MATCH(K$1,'Justerad allokering'!$B$1:$AF$1,0),FALSE)),VLOOKUP($B8,'Allokerad kvv'!$B$2:$AV$468,MATCH(K$1,'Allokerad kvv'!$B$1:$AV$1,0),FALSE),VLOOKUP($B8,'Justerad allokering'!$B$1:$AG$461,MATCH(K$1,'Justerad allokering'!$B$1:$AF$1,0),FALSE))</f>
        <v>0</v>
      </c>
      <c r="L8">
        <f>IF(ISERROR(1/VLOOKUP($B8,'Justerad allokering'!$B$1:$AG$461,MATCH(L$1,'Justerad allokering'!$B$1:$AF$1,0),FALSE)),VLOOKUP($B8,'Allokerad kvv'!$B$2:$AV$468,MATCH(L$1,'Allokerad kvv'!$B$1:$AV$1,0),FALSE),VLOOKUP($B8,'Justerad allokering'!$B$1:$AG$461,MATCH(L$1,'Justerad allokering'!$B$1:$AF$1,0),FALSE))</f>
        <v>0</v>
      </c>
      <c r="M8">
        <f>IF(ISERROR(1/VLOOKUP($B8,'Justerad allokering'!$B$1:$AG$461,MATCH(M$1,'Justerad allokering'!$B$1:$AF$1,0),FALSE)),VLOOKUP($B8,'Allokerad kvv'!$B$2:$AV$468,MATCH(M$1,'Allokerad kvv'!$B$1:$AV$1,0),FALSE),VLOOKUP($B8,'Justerad allokering'!$B$1:$AG$461,MATCH(M$1,'Justerad allokering'!$B$1:$AF$1,0),FALSE))</f>
        <v>0</v>
      </c>
      <c r="N8">
        <f>IF(ISERROR(1/VLOOKUP($B8,'Justerad allokering'!$B$1:$AG$461,MATCH(N$1,'Justerad allokering'!$B$1:$AF$1,0),FALSE)),VLOOKUP($B8,'Allokerad kvv'!$B$2:$AV$468,MATCH(N$1,'Allokerad kvv'!$B$1:$AV$1,0),FALSE),VLOOKUP($B8,'Justerad allokering'!$B$1:$AG$461,MATCH(N$1,'Justerad allokering'!$B$1:$AF$1,0),FALSE))</f>
        <v>0</v>
      </c>
      <c r="O8">
        <f>IF(ISERROR(1/VLOOKUP($B8,'Justerad allokering'!$B$1:$AG$461,MATCH(O$1,'Justerad allokering'!$B$1:$AF$1,0),FALSE)),VLOOKUP($B8,'Allokerad kvv'!$B$2:$AV$468,MATCH(O$1,'Allokerad kvv'!$B$1:$AV$1,0),FALSE),VLOOKUP($B8,'Justerad allokering'!$B$1:$AG$461,MATCH(O$1,'Justerad allokering'!$B$1:$AF$1,0),FALSE))</f>
        <v>0</v>
      </c>
      <c r="P8">
        <f>IF(ISERROR(1/VLOOKUP($B8,'Justerad allokering'!$B$1:$AG$461,MATCH(P$1,'Justerad allokering'!$B$1:$AF$1,0),FALSE)),VLOOKUP($B8,'Allokerad kvv'!$B$2:$AV$468,MATCH(P$1,'Allokerad kvv'!$B$1:$AV$1,0),FALSE),VLOOKUP($B8,'Justerad allokering'!$B$1:$AG$461,MATCH(P$1,'Justerad allokering'!$B$1:$AF$1,0),FALSE))</f>
        <v>0</v>
      </c>
      <c r="Q8">
        <f>IF(ISERROR(1/VLOOKUP($B8,'Justerad allokering'!$B$1:$AG$461,MATCH(Q$1,'Justerad allokering'!$B$1:$AF$1,0),FALSE)),VLOOKUP($B8,'Allokerad kvv'!$B$2:$AV$468,MATCH(Q$1,'Allokerad kvv'!$B$1:$AV$1,0),FALSE),VLOOKUP($B8,'Justerad allokering'!$B$1:$AG$461,MATCH(Q$1,'Justerad allokering'!$B$1:$AF$1,0),FALSE))</f>
        <v>0</v>
      </c>
      <c r="R8">
        <f>IF(ISERROR(1/VLOOKUP($B8,'Justerad allokering'!$B$1:$AG$461,MATCH(R$1,'Justerad allokering'!$B$1:$AF$1,0),FALSE)),VLOOKUP($B8,'Allokerad kvv'!$B$2:$AV$468,MATCH(R$1,'Allokerad kvv'!$B$1:$AV$1,0),FALSE),VLOOKUP($B8,'Justerad allokering'!$B$1:$AG$461,MATCH(R$1,'Justerad allokering'!$B$1:$AF$1,0),FALSE))</f>
        <v>0</v>
      </c>
      <c r="S8">
        <f>IF(ISERROR(1/VLOOKUP($B8,'Justerad allokering'!$B$1:$AG$461,MATCH(S$1,'Justerad allokering'!$B$1:$AF$1,0),FALSE)),VLOOKUP($B8,'Allokerad kvv'!$B$2:$AV$468,MATCH(S$1,'Allokerad kvv'!$B$1:$AV$1,0),FALSE),VLOOKUP($B8,'Justerad allokering'!$B$1:$AG$461,MATCH(S$1,'Justerad allokering'!$B$1:$AF$1,0),FALSE))</f>
        <v>0</v>
      </c>
      <c r="T8">
        <f>IF(ISERROR(1/VLOOKUP($B8,'Justerad allokering'!$B$1:$AG$461,MATCH(T$1,'Justerad allokering'!$B$1:$AF$1,0),FALSE)),VLOOKUP($B8,'Allokerad kvv'!$B$2:$AV$468,MATCH(T$1,'Allokerad kvv'!$B$1:$AV$1,0),FALSE),VLOOKUP($B8,'Justerad allokering'!$B$1:$AG$461,MATCH(T$1,'Justerad allokering'!$B$1:$AF$1,0),FALSE))</f>
        <v>0</v>
      </c>
      <c r="U8">
        <f>IF(ISERROR(1/VLOOKUP($B8,'Justerad allokering'!$B$1:$AG$461,MATCH(U$1,'Justerad allokering'!$B$1:$AF$1,0),FALSE)),VLOOKUP($B8,'Allokerad kvv'!$B$2:$AV$468,MATCH(U$1,'Allokerad kvv'!$B$1:$AV$1,0),FALSE),VLOOKUP($B8,'Justerad allokering'!$B$1:$AG$461,MATCH(U$1,'Justerad allokering'!$B$1:$AF$1,0),FALSE))</f>
        <v>0</v>
      </c>
      <c r="V8">
        <f>IF(ISERROR(1/VLOOKUP($B8,'Justerad allokering'!$B$1:$AG$461,MATCH(V$1,'Justerad allokering'!$B$1:$AF$1,0),FALSE)),VLOOKUP($B8,'Allokerad kvv'!$B$2:$AV$468,MATCH(V$1,'Allokerad kvv'!$B$1:$AV$1,0),FALSE),VLOOKUP($B8,'Justerad allokering'!$B$1:$AG$461,MATCH(V$1,'Justerad allokering'!$B$1:$AF$1,0),FALSE))</f>
        <v>0</v>
      </c>
      <c r="W8">
        <f>IF(ISERROR(1/VLOOKUP($B8,'Justerad allokering'!$B$1:$AG$461,MATCH(W$1,'Justerad allokering'!$B$1:$AF$1,0),FALSE)),VLOOKUP($B8,'Allokerad kvv'!$B$2:$AV$468,MATCH(W$1,'Allokerad kvv'!$B$1:$AV$1,0),FALSE),VLOOKUP($B8,'Justerad allokering'!$B$1:$AG$461,MATCH(W$1,'Justerad allokering'!$B$1:$AF$1,0),FALSE))</f>
        <v>0</v>
      </c>
      <c r="X8">
        <f>IF(ISERROR(1/VLOOKUP($B8,'Justerad allokering'!$B$1:$AG$461,MATCH(X$1,'Justerad allokering'!$B$1:$AF$1,0),FALSE)),VLOOKUP($B8,'Allokerad kvv'!$B$2:$AV$468,MATCH(X$1,'Allokerad kvv'!$B$1:$AV$1,0),FALSE),VLOOKUP($B8,'Justerad allokering'!$B$1:$AG$461,MATCH(X$1,'Justerad allokering'!$B$1:$AF$1,0),FALSE))</f>
        <v>0</v>
      </c>
      <c r="Y8">
        <f>IF(ISERROR(1/VLOOKUP($B8,'Justerad allokering'!$B$1:$AG$461,MATCH(Y$1,'Justerad allokering'!$B$1:$AF$1,0),FALSE)),VLOOKUP($B8,'Allokerad kvv'!$B$2:$AV$468,MATCH(Y$1,'Allokerad kvv'!$B$1:$AV$1,0),FALSE),VLOOKUP($B8,'Justerad allokering'!$B$1:$AG$461,MATCH(Y$1,'Justerad allokering'!$B$1:$AF$1,0),FALSE))</f>
        <v>0</v>
      </c>
      <c r="Z8">
        <f>IF(ISERROR(1/VLOOKUP($B8,'Justerad allokering'!$B$1:$AG$461,MATCH(Z$1,'Justerad allokering'!$B$1:$AF$1,0),FALSE)),VLOOKUP($B8,'Allokerad kvv'!$B$2:$AV$468,MATCH(Z$1,'Allokerad kvv'!$B$1:$AV$1,0),FALSE),VLOOKUP($B8,'Justerad allokering'!$B$1:$AG$461,MATCH(Z$1,'Justerad allokering'!$B$1:$AF$1,0),FALSE))</f>
        <v>0</v>
      </c>
      <c r="AE8" s="89">
        <f t="shared" si="0"/>
        <v>0</v>
      </c>
      <c r="AG8">
        <f t="shared" si="1"/>
        <v>0</v>
      </c>
      <c r="AH8">
        <f t="shared" si="2"/>
        <v>0</v>
      </c>
      <c r="AI8" t="str">
        <f>IF(AH8=0,"",AH8/VLOOKUP(B8,Kraftvärmeprod!$B$1:$BC$480,MATCH("Summa tillförd energi exklusive rökgaskondensering",Kraftvärmeprod!$B$1:$BC$1,0),FALSE))</f>
        <v/>
      </c>
      <c r="AK8">
        <f t="shared" si="3"/>
        <v>0</v>
      </c>
    </row>
    <row r="9" spans="1:37" x14ac:dyDescent="0.25">
      <c r="A9" s="2" t="s">
        <v>19</v>
      </c>
      <c r="B9" s="2" t="s">
        <v>22</v>
      </c>
      <c r="C9">
        <f>IF(ISERROR(1/VLOOKUP($B9,'Justerad allokering'!$B$1:$AG$461,MATCH(C$1,'Justerad allokering'!$B$1:$AF$1,0),FALSE)),VLOOKUP($B9,'Allokerad kvv'!$B$2:$AV$468,MATCH(C$1,'Allokerad kvv'!$B$1:$AV$1,0),FALSE),VLOOKUP($B9,'Justerad allokering'!$B$1:$AG$461,MATCH(C$1,'Justerad allokering'!$B$1:$AF$1,0),FALSE))</f>
        <v>0</v>
      </c>
      <c r="D9">
        <f>IF(ISERROR(1/VLOOKUP($B9,'Justerad allokering'!$B$1:$AG$461,MATCH(D$1,'Justerad allokering'!$B$1:$AF$1,0),FALSE)),VLOOKUP($B9,'Allokerad kvv'!$B$2:$AV$468,MATCH(D$1,'Allokerad kvv'!$B$1:$AV$1,0),FALSE),VLOOKUP($B9,'Justerad allokering'!$B$1:$AG$461,MATCH(D$1,'Justerad allokering'!$B$1:$AF$1,0),FALSE))</f>
        <v>0</v>
      </c>
      <c r="E9">
        <f>IF(ISERROR(1/VLOOKUP($B9,'Justerad allokering'!$B$1:$AG$461,MATCH(E$1,'Justerad allokering'!$B$1:$AF$1,0),FALSE)),VLOOKUP($B9,'Allokerad kvv'!$B$2:$AV$468,MATCH(E$1,'Allokerad kvv'!$B$1:$AV$1,0),FALSE),VLOOKUP($B9,'Justerad allokering'!$B$1:$AG$461,MATCH(E$1,'Justerad allokering'!$B$1:$AF$1,0),FALSE))</f>
        <v>0</v>
      </c>
      <c r="F9">
        <f>IF(ISERROR(1/VLOOKUP($B9,'Justerad allokering'!$B$1:$AG$461,MATCH(F$1,'Justerad allokering'!$B$1:$AF$1,0),FALSE)),VLOOKUP($B9,'Allokerad kvv'!$B$2:$AV$468,MATCH(F$1,'Allokerad kvv'!$B$1:$AV$1,0),FALSE),VLOOKUP($B9,'Justerad allokering'!$B$1:$AG$461,MATCH(F$1,'Justerad allokering'!$B$1:$AF$1,0),FALSE))</f>
        <v>0</v>
      </c>
      <c r="G9">
        <f>IF(ISERROR(1/VLOOKUP($B9,'Justerad allokering'!$B$1:$AG$461,MATCH(G$1,'Justerad allokering'!$B$1:$AF$1,0),FALSE)),VLOOKUP($B9,'Allokerad kvv'!$B$2:$AV$468,MATCH(G$1,'Allokerad kvv'!$B$1:$AV$1,0),FALSE),VLOOKUP($B9,'Justerad allokering'!$B$1:$AG$461,MATCH(G$1,'Justerad allokering'!$B$1:$AF$1,0),FALSE))</f>
        <v>0</v>
      </c>
      <c r="H9">
        <f>IF(ISERROR(1/VLOOKUP($B9,'Justerad allokering'!$B$1:$AG$461,MATCH(H$1,'Justerad allokering'!$B$1:$AF$1,0),FALSE)),VLOOKUP($B9,'Allokerad kvv'!$B$2:$AV$468,MATCH(H$1,'Allokerad kvv'!$B$1:$AV$1,0),FALSE),VLOOKUP($B9,'Justerad allokering'!$B$1:$AG$461,MATCH(H$1,'Justerad allokering'!$B$1:$AF$1,0),FALSE))</f>
        <v>0</v>
      </c>
      <c r="I9">
        <f>IF(ISERROR(1/VLOOKUP($B9,'Justerad allokering'!$B$1:$AG$461,MATCH(I$1,'Justerad allokering'!$B$1:$AF$1,0),FALSE)),VLOOKUP($B9,'Allokerad kvv'!$B$2:$AV$468,MATCH(I$1,'Allokerad kvv'!$B$1:$AV$1,0),FALSE),VLOOKUP($B9,'Justerad allokering'!$B$1:$AG$461,MATCH(I$1,'Justerad allokering'!$B$1:$AF$1,0),FALSE))</f>
        <v>0</v>
      </c>
      <c r="J9">
        <f>IF(ISERROR(1/VLOOKUP($B9,'Justerad allokering'!$B$1:$AG$461,MATCH(J$1,'Justerad allokering'!$B$1:$AF$1,0),FALSE)),VLOOKUP($B9,'Allokerad kvv'!$B$2:$AV$468,MATCH(J$1,'Allokerad kvv'!$B$1:$AV$1,0),FALSE),VLOOKUP($B9,'Justerad allokering'!$B$1:$AG$461,MATCH(J$1,'Justerad allokering'!$B$1:$AF$1,0),FALSE))</f>
        <v>0</v>
      </c>
      <c r="K9">
        <f>IF(ISERROR(1/VLOOKUP($B9,'Justerad allokering'!$B$1:$AG$461,MATCH(K$1,'Justerad allokering'!$B$1:$AF$1,0),FALSE)),VLOOKUP($B9,'Allokerad kvv'!$B$2:$AV$468,MATCH(K$1,'Allokerad kvv'!$B$1:$AV$1,0),FALSE),VLOOKUP($B9,'Justerad allokering'!$B$1:$AG$461,MATCH(K$1,'Justerad allokering'!$B$1:$AF$1,0),FALSE))</f>
        <v>0</v>
      </c>
      <c r="L9">
        <f>IF(ISERROR(1/VLOOKUP($B9,'Justerad allokering'!$B$1:$AG$461,MATCH(L$1,'Justerad allokering'!$B$1:$AF$1,0),FALSE)),VLOOKUP($B9,'Allokerad kvv'!$B$2:$AV$468,MATCH(L$1,'Allokerad kvv'!$B$1:$AV$1,0),FALSE),VLOOKUP($B9,'Justerad allokering'!$B$1:$AG$461,MATCH(L$1,'Justerad allokering'!$B$1:$AF$1,0),FALSE))</f>
        <v>0</v>
      </c>
      <c r="M9">
        <f>IF(ISERROR(1/VLOOKUP($B9,'Justerad allokering'!$B$1:$AG$461,MATCH(M$1,'Justerad allokering'!$B$1:$AF$1,0),FALSE)),VLOOKUP($B9,'Allokerad kvv'!$B$2:$AV$468,MATCH(M$1,'Allokerad kvv'!$B$1:$AV$1,0),FALSE),VLOOKUP($B9,'Justerad allokering'!$B$1:$AG$461,MATCH(M$1,'Justerad allokering'!$B$1:$AF$1,0),FALSE))</f>
        <v>0</v>
      </c>
      <c r="N9">
        <f>IF(ISERROR(1/VLOOKUP($B9,'Justerad allokering'!$B$1:$AG$461,MATCH(N$1,'Justerad allokering'!$B$1:$AF$1,0),FALSE)),VLOOKUP($B9,'Allokerad kvv'!$B$2:$AV$468,MATCH(N$1,'Allokerad kvv'!$B$1:$AV$1,0),FALSE),VLOOKUP($B9,'Justerad allokering'!$B$1:$AG$461,MATCH(N$1,'Justerad allokering'!$B$1:$AF$1,0),FALSE))</f>
        <v>0</v>
      </c>
      <c r="O9">
        <f>IF(ISERROR(1/VLOOKUP($B9,'Justerad allokering'!$B$1:$AG$461,MATCH(O$1,'Justerad allokering'!$B$1:$AF$1,0),FALSE)),VLOOKUP($B9,'Allokerad kvv'!$B$2:$AV$468,MATCH(O$1,'Allokerad kvv'!$B$1:$AV$1,0),FALSE),VLOOKUP($B9,'Justerad allokering'!$B$1:$AG$461,MATCH(O$1,'Justerad allokering'!$B$1:$AF$1,0),FALSE))</f>
        <v>0</v>
      </c>
      <c r="P9">
        <f>IF(ISERROR(1/VLOOKUP($B9,'Justerad allokering'!$B$1:$AG$461,MATCH(P$1,'Justerad allokering'!$B$1:$AF$1,0),FALSE)),VLOOKUP($B9,'Allokerad kvv'!$B$2:$AV$468,MATCH(P$1,'Allokerad kvv'!$B$1:$AV$1,0),FALSE),VLOOKUP($B9,'Justerad allokering'!$B$1:$AG$461,MATCH(P$1,'Justerad allokering'!$B$1:$AF$1,0),FALSE))</f>
        <v>0</v>
      </c>
      <c r="Q9">
        <f>IF(ISERROR(1/VLOOKUP($B9,'Justerad allokering'!$B$1:$AG$461,MATCH(Q$1,'Justerad allokering'!$B$1:$AF$1,0),FALSE)),VLOOKUP($B9,'Allokerad kvv'!$B$2:$AV$468,MATCH(Q$1,'Allokerad kvv'!$B$1:$AV$1,0),FALSE),VLOOKUP($B9,'Justerad allokering'!$B$1:$AG$461,MATCH(Q$1,'Justerad allokering'!$B$1:$AF$1,0),FALSE))</f>
        <v>0</v>
      </c>
      <c r="R9">
        <f>IF(ISERROR(1/VLOOKUP($B9,'Justerad allokering'!$B$1:$AG$461,MATCH(R$1,'Justerad allokering'!$B$1:$AF$1,0),FALSE)),VLOOKUP($B9,'Allokerad kvv'!$B$2:$AV$468,MATCH(R$1,'Allokerad kvv'!$B$1:$AV$1,0),FALSE),VLOOKUP($B9,'Justerad allokering'!$B$1:$AG$461,MATCH(R$1,'Justerad allokering'!$B$1:$AF$1,0),FALSE))</f>
        <v>0</v>
      </c>
      <c r="S9">
        <f>IF(ISERROR(1/VLOOKUP($B9,'Justerad allokering'!$B$1:$AG$461,MATCH(S$1,'Justerad allokering'!$B$1:$AF$1,0),FALSE)),VLOOKUP($B9,'Allokerad kvv'!$B$2:$AV$468,MATCH(S$1,'Allokerad kvv'!$B$1:$AV$1,0),FALSE),VLOOKUP($B9,'Justerad allokering'!$B$1:$AG$461,MATCH(S$1,'Justerad allokering'!$B$1:$AF$1,0),FALSE))</f>
        <v>0</v>
      </c>
      <c r="T9">
        <f>IF(ISERROR(1/VLOOKUP($B9,'Justerad allokering'!$B$1:$AG$461,MATCH(T$1,'Justerad allokering'!$B$1:$AF$1,0),FALSE)),VLOOKUP($B9,'Allokerad kvv'!$B$2:$AV$468,MATCH(T$1,'Allokerad kvv'!$B$1:$AV$1,0),FALSE),VLOOKUP($B9,'Justerad allokering'!$B$1:$AG$461,MATCH(T$1,'Justerad allokering'!$B$1:$AF$1,0),FALSE))</f>
        <v>0</v>
      </c>
      <c r="U9">
        <f>IF(ISERROR(1/VLOOKUP($B9,'Justerad allokering'!$B$1:$AG$461,MATCH(U$1,'Justerad allokering'!$B$1:$AF$1,0),FALSE)),VLOOKUP($B9,'Allokerad kvv'!$B$2:$AV$468,MATCH(U$1,'Allokerad kvv'!$B$1:$AV$1,0),FALSE),VLOOKUP($B9,'Justerad allokering'!$B$1:$AG$461,MATCH(U$1,'Justerad allokering'!$B$1:$AF$1,0),FALSE))</f>
        <v>0</v>
      </c>
      <c r="V9">
        <f>IF(ISERROR(1/VLOOKUP($B9,'Justerad allokering'!$B$1:$AG$461,MATCH(V$1,'Justerad allokering'!$B$1:$AF$1,0),FALSE)),VLOOKUP($B9,'Allokerad kvv'!$B$2:$AV$468,MATCH(V$1,'Allokerad kvv'!$B$1:$AV$1,0),FALSE),VLOOKUP($B9,'Justerad allokering'!$B$1:$AG$461,MATCH(V$1,'Justerad allokering'!$B$1:$AF$1,0),FALSE))</f>
        <v>0</v>
      </c>
      <c r="W9">
        <f>IF(ISERROR(1/VLOOKUP($B9,'Justerad allokering'!$B$1:$AG$461,MATCH(W$1,'Justerad allokering'!$B$1:$AF$1,0),FALSE)),VLOOKUP($B9,'Allokerad kvv'!$B$2:$AV$468,MATCH(W$1,'Allokerad kvv'!$B$1:$AV$1,0),FALSE),VLOOKUP($B9,'Justerad allokering'!$B$1:$AG$461,MATCH(W$1,'Justerad allokering'!$B$1:$AF$1,0),FALSE))</f>
        <v>0</v>
      </c>
      <c r="X9">
        <f>IF(ISERROR(1/VLOOKUP($B9,'Justerad allokering'!$B$1:$AG$461,MATCH(X$1,'Justerad allokering'!$B$1:$AF$1,0),FALSE)),VLOOKUP($B9,'Allokerad kvv'!$B$2:$AV$468,MATCH(X$1,'Allokerad kvv'!$B$1:$AV$1,0),FALSE),VLOOKUP($B9,'Justerad allokering'!$B$1:$AG$461,MATCH(X$1,'Justerad allokering'!$B$1:$AF$1,0),FALSE))</f>
        <v>0</v>
      </c>
      <c r="Y9">
        <f>IF(ISERROR(1/VLOOKUP($B9,'Justerad allokering'!$B$1:$AG$461,MATCH(Y$1,'Justerad allokering'!$B$1:$AF$1,0),FALSE)),VLOOKUP($B9,'Allokerad kvv'!$B$2:$AV$468,MATCH(Y$1,'Allokerad kvv'!$B$1:$AV$1,0),FALSE),VLOOKUP($B9,'Justerad allokering'!$B$1:$AG$461,MATCH(Y$1,'Justerad allokering'!$B$1:$AF$1,0),FALSE))</f>
        <v>0</v>
      </c>
      <c r="Z9">
        <f>IF(ISERROR(1/VLOOKUP($B9,'Justerad allokering'!$B$1:$AG$461,MATCH(Z$1,'Justerad allokering'!$B$1:$AF$1,0),FALSE)),VLOOKUP($B9,'Allokerad kvv'!$B$2:$AV$468,MATCH(Z$1,'Allokerad kvv'!$B$1:$AV$1,0),FALSE),VLOOKUP($B9,'Justerad allokering'!$B$1:$AG$461,MATCH(Z$1,'Justerad allokering'!$B$1:$AF$1,0),FALSE))</f>
        <v>0</v>
      </c>
      <c r="AE9" s="89">
        <f t="shared" si="0"/>
        <v>0</v>
      </c>
      <c r="AG9">
        <f t="shared" si="1"/>
        <v>0</v>
      </c>
      <c r="AH9">
        <f t="shared" si="2"/>
        <v>0</v>
      </c>
      <c r="AI9" t="str">
        <f>IF(AH9=0,"",AH9/VLOOKUP(B9,Kraftvärmeprod!$B$1:$BC$480,MATCH("Summa tillförd energi exklusive rökgaskondensering",Kraftvärmeprod!$B$1:$BC$1,0),FALSE))</f>
        <v/>
      </c>
      <c r="AK9">
        <f t="shared" si="3"/>
        <v>0</v>
      </c>
    </row>
    <row r="10" spans="1:37" x14ac:dyDescent="0.25">
      <c r="A10" s="2" t="s">
        <v>23</v>
      </c>
      <c r="B10" s="2" t="s">
        <v>24</v>
      </c>
      <c r="C10">
        <f>IF(ISERROR(1/VLOOKUP($B10,'Justerad allokering'!$B$1:$AG$461,MATCH(C$1,'Justerad allokering'!$B$1:$AF$1,0),FALSE)),VLOOKUP($B10,'Allokerad kvv'!$B$2:$AV$468,MATCH(C$1,'Allokerad kvv'!$B$1:$AV$1,0),FALSE),VLOOKUP($B10,'Justerad allokering'!$B$1:$AG$461,MATCH(C$1,'Justerad allokering'!$B$1:$AF$1,0),FALSE))</f>
        <v>0</v>
      </c>
      <c r="D10">
        <f>IF(ISERROR(1/VLOOKUP($B10,'Justerad allokering'!$B$1:$AG$461,MATCH(D$1,'Justerad allokering'!$B$1:$AF$1,0),FALSE)),VLOOKUP($B10,'Allokerad kvv'!$B$2:$AV$468,MATCH(D$1,'Allokerad kvv'!$B$1:$AV$1,0),FALSE),VLOOKUP($B10,'Justerad allokering'!$B$1:$AG$461,MATCH(D$1,'Justerad allokering'!$B$1:$AF$1,0),FALSE))</f>
        <v>0</v>
      </c>
      <c r="E10">
        <f>IF(ISERROR(1/VLOOKUP($B10,'Justerad allokering'!$B$1:$AG$461,MATCH(E$1,'Justerad allokering'!$B$1:$AF$1,0),FALSE)),VLOOKUP($B10,'Allokerad kvv'!$B$2:$AV$468,MATCH(E$1,'Allokerad kvv'!$B$1:$AV$1,0),FALSE),VLOOKUP($B10,'Justerad allokering'!$B$1:$AG$461,MATCH(E$1,'Justerad allokering'!$B$1:$AF$1,0),FALSE))</f>
        <v>0</v>
      </c>
      <c r="F10">
        <f>IF(ISERROR(1/VLOOKUP($B10,'Justerad allokering'!$B$1:$AG$461,MATCH(F$1,'Justerad allokering'!$B$1:$AF$1,0),FALSE)),VLOOKUP($B10,'Allokerad kvv'!$B$2:$AV$468,MATCH(F$1,'Allokerad kvv'!$B$1:$AV$1,0),FALSE),VLOOKUP($B10,'Justerad allokering'!$B$1:$AG$461,MATCH(F$1,'Justerad allokering'!$B$1:$AF$1,0),FALSE))</f>
        <v>0</v>
      </c>
      <c r="G10">
        <f>IF(ISERROR(1/VLOOKUP($B10,'Justerad allokering'!$B$1:$AG$461,MATCH(G$1,'Justerad allokering'!$B$1:$AF$1,0),FALSE)),VLOOKUP($B10,'Allokerad kvv'!$B$2:$AV$468,MATCH(G$1,'Allokerad kvv'!$B$1:$AV$1,0),FALSE),VLOOKUP($B10,'Justerad allokering'!$B$1:$AG$461,MATCH(G$1,'Justerad allokering'!$B$1:$AF$1,0),FALSE))</f>
        <v>0</v>
      </c>
      <c r="H10">
        <f>IF(ISERROR(1/VLOOKUP($B10,'Justerad allokering'!$B$1:$AG$461,MATCH(H$1,'Justerad allokering'!$B$1:$AF$1,0),FALSE)),VLOOKUP($B10,'Allokerad kvv'!$B$2:$AV$468,MATCH(H$1,'Allokerad kvv'!$B$1:$AV$1,0),FALSE),VLOOKUP($B10,'Justerad allokering'!$B$1:$AG$461,MATCH(H$1,'Justerad allokering'!$B$1:$AF$1,0),FALSE))</f>
        <v>0</v>
      </c>
      <c r="I10">
        <f>IF(ISERROR(1/VLOOKUP($B10,'Justerad allokering'!$B$1:$AG$461,MATCH(I$1,'Justerad allokering'!$B$1:$AF$1,0),FALSE)),VLOOKUP($B10,'Allokerad kvv'!$B$2:$AV$468,MATCH(I$1,'Allokerad kvv'!$B$1:$AV$1,0),FALSE),VLOOKUP($B10,'Justerad allokering'!$B$1:$AG$461,MATCH(I$1,'Justerad allokering'!$B$1:$AF$1,0),FALSE))</f>
        <v>0</v>
      </c>
      <c r="J10">
        <f>IF(ISERROR(1/VLOOKUP($B10,'Justerad allokering'!$B$1:$AG$461,MATCH(J$1,'Justerad allokering'!$B$1:$AF$1,0),FALSE)),VLOOKUP($B10,'Allokerad kvv'!$B$2:$AV$468,MATCH(J$1,'Allokerad kvv'!$B$1:$AV$1,0),FALSE),VLOOKUP($B10,'Justerad allokering'!$B$1:$AG$461,MATCH(J$1,'Justerad allokering'!$B$1:$AF$1,0),FALSE))</f>
        <v>0</v>
      </c>
      <c r="K10">
        <f>IF(ISERROR(1/VLOOKUP($B10,'Justerad allokering'!$B$1:$AG$461,MATCH(K$1,'Justerad allokering'!$B$1:$AF$1,0),FALSE)),VLOOKUP($B10,'Allokerad kvv'!$B$2:$AV$468,MATCH(K$1,'Allokerad kvv'!$B$1:$AV$1,0),FALSE),VLOOKUP($B10,'Justerad allokering'!$B$1:$AG$461,MATCH(K$1,'Justerad allokering'!$B$1:$AF$1,0),FALSE))</f>
        <v>0</v>
      </c>
      <c r="L10">
        <f>IF(ISERROR(1/VLOOKUP($B10,'Justerad allokering'!$B$1:$AG$461,MATCH(L$1,'Justerad allokering'!$B$1:$AF$1,0),FALSE)),VLOOKUP($B10,'Allokerad kvv'!$B$2:$AV$468,MATCH(L$1,'Allokerad kvv'!$B$1:$AV$1,0),FALSE),VLOOKUP($B10,'Justerad allokering'!$B$1:$AG$461,MATCH(L$1,'Justerad allokering'!$B$1:$AF$1,0),FALSE))</f>
        <v>0</v>
      </c>
      <c r="M10">
        <f>IF(ISERROR(1/VLOOKUP($B10,'Justerad allokering'!$B$1:$AG$461,MATCH(M$1,'Justerad allokering'!$B$1:$AF$1,0),FALSE)),VLOOKUP($B10,'Allokerad kvv'!$B$2:$AV$468,MATCH(M$1,'Allokerad kvv'!$B$1:$AV$1,0),FALSE),VLOOKUP($B10,'Justerad allokering'!$B$1:$AG$461,MATCH(M$1,'Justerad allokering'!$B$1:$AF$1,0),FALSE))</f>
        <v>0</v>
      </c>
      <c r="N10">
        <f>IF(ISERROR(1/VLOOKUP($B10,'Justerad allokering'!$B$1:$AG$461,MATCH(N$1,'Justerad allokering'!$B$1:$AF$1,0),FALSE)),VLOOKUP($B10,'Allokerad kvv'!$B$2:$AV$468,MATCH(N$1,'Allokerad kvv'!$B$1:$AV$1,0),FALSE),VLOOKUP($B10,'Justerad allokering'!$B$1:$AG$461,MATCH(N$1,'Justerad allokering'!$B$1:$AF$1,0),FALSE))</f>
        <v>0</v>
      </c>
      <c r="O10">
        <f>IF(ISERROR(1/VLOOKUP($B10,'Justerad allokering'!$B$1:$AG$461,MATCH(O$1,'Justerad allokering'!$B$1:$AF$1,0),FALSE)),VLOOKUP($B10,'Allokerad kvv'!$B$2:$AV$468,MATCH(O$1,'Allokerad kvv'!$B$1:$AV$1,0),FALSE),VLOOKUP($B10,'Justerad allokering'!$B$1:$AG$461,MATCH(O$1,'Justerad allokering'!$B$1:$AF$1,0),FALSE))</f>
        <v>0</v>
      </c>
      <c r="P10">
        <f>IF(ISERROR(1/VLOOKUP($B10,'Justerad allokering'!$B$1:$AG$461,MATCH(P$1,'Justerad allokering'!$B$1:$AF$1,0),FALSE)),VLOOKUP($B10,'Allokerad kvv'!$B$2:$AV$468,MATCH(P$1,'Allokerad kvv'!$B$1:$AV$1,0),FALSE),VLOOKUP($B10,'Justerad allokering'!$B$1:$AG$461,MATCH(P$1,'Justerad allokering'!$B$1:$AF$1,0),FALSE))</f>
        <v>0</v>
      </c>
      <c r="Q10">
        <f>IF(ISERROR(1/VLOOKUP($B10,'Justerad allokering'!$B$1:$AG$461,MATCH(Q$1,'Justerad allokering'!$B$1:$AF$1,0),FALSE)),VLOOKUP($B10,'Allokerad kvv'!$B$2:$AV$468,MATCH(Q$1,'Allokerad kvv'!$B$1:$AV$1,0),FALSE),VLOOKUP($B10,'Justerad allokering'!$B$1:$AG$461,MATCH(Q$1,'Justerad allokering'!$B$1:$AF$1,0),FALSE))</f>
        <v>0</v>
      </c>
      <c r="R10">
        <f>IF(ISERROR(1/VLOOKUP($B10,'Justerad allokering'!$B$1:$AG$461,MATCH(R$1,'Justerad allokering'!$B$1:$AF$1,0),FALSE)),VLOOKUP($B10,'Allokerad kvv'!$B$2:$AV$468,MATCH(R$1,'Allokerad kvv'!$B$1:$AV$1,0),FALSE),VLOOKUP($B10,'Justerad allokering'!$B$1:$AG$461,MATCH(R$1,'Justerad allokering'!$B$1:$AF$1,0),FALSE))</f>
        <v>0</v>
      </c>
      <c r="S10">
        <f>IF(ISERROR(1/VLOOKUP($B10,'Justerad allokering'!$B$1:$AG$461,MATCH(S$1,'Justerad allokering'!$B$1:$AF$1,0),FALSE)),VLOOKUP($B10,'Allokerad kvv'!$B$2:$AV$468,MATCH(S$1,'Allokerad kvv'!$B$1:$AV$1,0),FALSE),VLOOKUP($B10,'Justerad allokering'!$B$1:$AG$461,MATCH(S$1,'Justerad allokering'!$B$1:$AF$1,0),FALSE))</f>
        <v>0</v>
      </c>
      <c r="T10">
        <f>IF(ISERROR(1/VLOOKUP($B10,'Justerad allokering'!$B$1:$AG$461,MATCH(T$1,'Justerad allokering'!$B$1:$AF$1,0),FALSE)),VLOOKUP($B10,'Allokerad kvv'!$B$2:$AV$468,MATCH(T$1,'Allokerad kvv'!$B$1:$AV$1,0),FALSE),VLOOKUP($B10,'Justerad allokering'!$B$1:$AG$461,MATCH(T$1,'Justerad allokering'!$B$1:$AF$1,0),FALSE))</f>
        <v>0</v>
      </c>
      <c r="U10">
        <f>IF(ISERROR(1/VLOOKUP($B10,'Justerad allokering'!$B$1:$AG$461,MATCH(U$1,'Justerad allokering'!$B$1:$AF$1,0),FALSE)),VLOOKUP($B10,'Allokerad kvv'!$B$2:$AV$468,MATCH(U$1,'Allokerad kvv'!$B$1:$AV$1,0),FALSE),VLOOKUP($B10,'Justerad allokering'!$B$1:$AG$461,MATCH(U$1,'Justerad allokering'!$B$1:$AF$1,0),FALSE))</f>
        <v>0</v>
      </c>
      <c r="V10">
        <f>IF(ISERROR(1/VLOOKUP($B10,'Justerad allokering'!$B$1:$AG$461,MATCH(V$1,'Justerad allokering'!$B$1:$AF$1,0),FALSE)),VLOOKUP($B10,'Allokerad kvv'!$B$2:$AV$468,MATCH(V$1,'Allokerad kvv'!$B$1:$AV$1,0),FALSE),VLOOKUP($B10,'Justerad allokering'!$B$1:$AG$461,MATCH(V$1,'Justerad allokering'!$B$1:$AF$1,0),FALSE))</f>
        <v>0</v>
      </c>
      <c r="W10">
        <f>IF(ISERROR(1/VLOOKUP($B10,'Justerad allokering'!$B$1:$AG$461,MATCH(W$1,'Justerad allokering'!$B$1:$AF$1,0),FALSE)),VLOOKUP($B10,'Allokerad kvv'!$B$2:$AV$468,MATCH(W$1,'Allokerad kvv'!$B$1:$AV$1,0),FALSE),VLOOKUP($B10,'Justerad allokering'!$B$1:$AG$461,MATCH(W$1,'Justerad allokering'!$B$1:$AF$1,0),FALSE))</f>
        <v>0</v>
      </c>
      <c r="X10">
        <f>IF(ISERROR(1/VLOOKUP($B10,'Justerad allokering'!$B$1:$AG$461,MATCH(X$1,'Justerad allokering'!$B$1:$AF$1,0),FALSE)),VLOOKUP($B10,'Allokerad kvv'!$B$2:$AV$468,MATCH(X$1,'Allokerad kvv'!$B$1:$AV$1,0),FALSE),VLOOKUP($B10,'Justerad allokering'!$B$1:$AG$461,MATCH(X$1,'Justerad allokering'!$B$1:$AF$1,0),FALSE))</f>
        <v>0</v>
      </c>
      <c r="Y10">
        <f>IF(ISERROR(1/VLOOKUP($B10,'Justerad allokering'!$B$1:$AG$461,MATCH(Y$1,'Justerad allokering'!$B$1:$AF$1,0),FALSE)),VLOOKUP($B10,'Allokerad kvv'!$B$2:$AV$468,MATCH(Y$1,'Allokerad kvv'!$B$1:$AV$1,0),FALSE),VLOOKUP($B10,'Justerad allokering'!$B$1:$AG$461,MATCH(Y$1,'Justerad allokering'!$B$1:$AF$1,0),FALSE))</f>
        <v>0</v>
      </c>
      <c r="Z10">
        <f>IF(ISERROR(1/VLOOKUP($B10,'Justerad allokering'!$B$1:$AG$461,MATCH(Z$1,'Justerad allokering'!$B$1:$AF$1,0),FALSE)),VLOOKUP($B10,'Allokerad kvv'!$B$2:$AV$468,MATCH(Z$1,'Allokerad kvv'!$B$1:$AV$1,0),FALSE),VLOOKUP($B10,'Justerad allokering'!$B$1:$AG$461,MATCH(Z$1,'Justerad allokering'!$B$1:$AF$1,0),FALSE))</f>
        <v>0</v>
      </c>
      <c r="AE10" s="89">
        <f t="shared" si="0"/>
        <v>0</v>
      </c>
      <c r="AG10">
        <f t="shared" si="1"/>
        <v>0</v>
      </c>
      <c r="AH10">
        <f t="shared" si="2"/>
        <v>0</v>
      </c>
      <c r="AI10" t="str">
        <f>IF(AH10=0,"",AH10/VLOOKUP(B10,Kraftvärmeprod!$B$1:$BC$480,MATCH("Summa tillförd energi exklusive rökgaskondensering",Kraftvärmeprod!$B$1:$BC$1,0),FALSE))</f>
        <v/>
      </c>
      <c r="AK10">
        <f t="shared" si="3"/>
        <v>0</v>
      </c>
    </row>
    <row r="11" spans="1:37" x14ac:dyDescent="0.25">
      <c r="A11" s="2" t="s">
        <v>25</v>
      </c>
      <c r="B11" s="2" t="s">
        <v>26</v>
      </c>
      <c r="C11">
        <f>IF(ISERROR(1/VLOOKUP($B11,'Justerad allokering'!$B$1:$AG$461,MATCH(C$1,'Justerad allokering'!$B$1:$AF$1,0),FALSE)),VLOOKUP($B11,'Allokerad kvv'!$B$2:$AV$468,MATCH(C$1,'Allokerad kvv'!$B$1:$AV$1,0),FALSE),VLOOKUP($B11,'Justerad allokering'!$B$1:$AG$461,MATCH(C$1,'Justerad allokering'!$B$1:$AF$1,0),FALSE))</f>
        <v>0</v>
      </c>
      <c r="D11">
        <f>IF(ISERROR(1/VLOOKUP($B11,'Justerad allokering'!$B$1:$AG$461,MATCH(D$1,'Justerad allokering'!$B$1:$AF$1,0),FALSE)),VLOOKUP($B11,'Allokerad kvv'!$B$2:$AV$468,MATCH(D$1,'Allokerad kvv'!$B$1:$AV$1,0),FALSE),VLOOKUP($B11,'Justerad allokering'!$B$1:$AG$461,MATCH(D$1,'Justerad allokering'!$B$1:$AF$1,0),FALSE))</f>
        <v>0</v>
      </c>
      <c r="E11">
        <f>IF(ISERROR(1/VLOOKUP($B11,'Justerad allokering'!$B$1:$AG$461,MATCH(E$1,'Justerad allokering'!$B$1:$AF$1,0),FALSE)),VLOOKUP($B11,'Allokerad kvv'!$B$2:$AV$468,MATCH(E$1,'Allokerad kvv'!$B$1:$AV$1,0),FALSE),VLOOKUP($B11,'Justerad allokering'!$B$1:$AG$461,MATCH(E$1,'Justerad allokering'!$B$1:$AF$1,0),FALSE))</f>
        <v>0</v>
      </c>
      <c r="F11">
        <f>IF(ISERROR(1/VLOOKUP($B11,'Justerad allokering'!$B$1:$AG$461,MATCH(F$1,'Justerad allokering'!$B$1:$AF$1,0),FALSE)),VLOOKUP($B11,'Allokerad kvv'!$B$2:$AV$468,MATCH(F$1,'Allokerad kvv'!$B$1:$AV$1,0),FALSE),VLOOKUP($B11,'Justerad allokering'!$B$1:$AG$461,MATCH(F$1,'Justerad allokering'!$B$1:$AF$1,0),FALSE))</f>
        <v>0</v>
      </c>
      <c r="G11">
        <f>IF(ISERROR(1/VLOOKUP($B11,'Justerad allokering'!$B$1:$AG$461,MATCH(G$1,'Justerad allokering'!$B$1:$AF$1,0),FALSE)),VLOOKUP($B11,'Allokerad kvv'!$B$2:$AV$468,MATCH(G$1,'Allokerad kvv'!$B$1:$AV$1,0),FALSE),VLOOKUP($B11,'Justerad allokering'!$B$1:$AG$461,MATCH(G$1,'Justerad allokering'!$B$1:$AF$1,0),FALSE))</f>
        <v>0</v>
      </c>
      <c r="H11">
        <f>IF(ISERROR(1/VLOOKUP($B11,'Justerad allokering'!$B$1:$AG$461,MATCH(H$1,'Justerad allokering'!$B$1:$AF$1,0),FALSE)),VLOOKUP($B11,'Allokerad kvv'!$B$2:$AV$468,MATCH(H$1,'Allokerad kvv'!$B$1:$AV$1,0),FALSE),VLOOKUP($B11,'Justerad allokering'!$B$1:$AG$461,MATCH(H$1,'Justerad allokering'!$B$1:$AF$1,0),FALSE))</f>
        <v>0</v>
      </c>
      <c r="I11">
        <f>IF(ISERROR(1/VLOOKUP($B11,'Justerad allokering'!$B$1:$AG$461,MATCH(I$1,'Justerad allokering'!$B$1:$AF$1,0),FALSE)),VLOOKUP($B11,'Allokerad kvv'!$B$2:$AV$468,MATCH(I$1,'Allokerad kvv'!$B$1:$AV$1,0),FALSE),VLOOKUP($B11,'Justerad allokering'!$B$1:$AG$461,MATCH(I$1,'Justerad allokering'!$B$1:$AF$1,0),FALSE))</f>
        <v>0</v>
      </c>
      <c r="J11">
        <f>IF(ISERROR(1/VLOOKUP($B11,'Justerad allokering'!$B$1:$AG$461,MATCH(J$1,'Justerad allokering'!$B$1:$AF$1,0),FALSE)),VLOOKUP($B11,'Allokerad kvv'!$B$2:$AV$468,MATCH(J$1,'Allokerad kvv'!$B$1:$AV$1,0),FALSE),VLOOKUP($B11,'Justerad allokering'!$B$1:$AG$461,MATCH(J$1,'Justerad allokering'!$B$1:$AF$1,0),FALSE))</f>
        <v>0</v>
      </c>
      <c r="K11">
        <f>IF(ISERROR(1/VLOOKUP($B11,'Justerad allokering'!$B$1:$AG$461,MATCH(K$1,'Justerad allokering'!$B$1:$AF$1,0),FALSE)),VLOOKUP($B11,'Allokerad kvv'!$B$2:$AV$468,MATCH(K$1,'Allokerad kvv'!$B$1:$AV$1,0),FALSE),VLOOKUP($B11,'Justerad allokering'!$B$1:$AG$461,MATCH(K$1,'Justerad allokering'!$B$1:$AF$1,0),FALSE))</f>
        <v>0</v>
      </c>
      <c r="L11">
        <f>IF(ISERROR(1/VLOOKUP($B11,'Justerad allokering'!$B$1:$AG$461,MATCH(L$1,'Justerad allokering'!$B$1:$AF$1,0),FALSE)),VLOOKUP($B11,'Allokerad kvv'!$B$2:$AV$468,MATCH(L$1,'Allokerad kvv'!$B$1:$AV$1,0),FALSE),VLOOKUP($B11,'Justerad allokering'!$B$1:$AG$461,MATCH(L$1,'Justerad allokering'!$B$1:$AF$1,0),FALSE))</f>
        <v>0</v>
      </c>
      <c r="M11">
        <f>IF(ISERROR(1/VLOOKUP($B11,'Justerad allokering'!$B$1:$AG$461,MATCH(M$1,'Justerad allokering'!$B$1:$AF$1,0),FALSE)),VLOOKUP($B11,'Allokerad kvv'!$B$2:$AV$468,MATCH(M$1,'Allokerad kvv'!$B$1:$AV$1,0),FALSE),VLOOKUP($B11,'Justerad allokering'!$B$1:$AG$461,MATCH(M$1,'Justerad allokering'!$B$1:$AF$1,0),FALSE))</f>
        <v>0</v>
      </c>
      <c r="N11">
        <f>IF(ISERROR(1/VLOOKUP($B11,'Justerad allokering'!$B$1:$AG$461,MATCH(N$1,'Justerad allokering'!$B$1:$AF$1,0),FALSE)),VLOOKUP($B11,'Allokerad kvv'!$B$2:$AV$468,MATCH(N$1,'Allokerad kvv'!$B$1:$AV$1,0),FALSE),VLOOKUP($B11,'Justerad allokering'!$B$1:$AG$461,MATCH(N$1,'Justerad allokering'!$B$1:$AF$1,0),FALSE))</f>
        <v>0</v>
      </c>
      <c r="O11">
        <f>IF(ISERROR(1/VLOOKUP($B11,'Justerad allokering'!$B$1:$AG$461,MATCH(O$1,'Justerad allokering'!$B$1:$AF$1,0),FALSE)),VLOOKUP($B11,'Allokerad kvv'!$B$2:$AV$468,MATCH(O$1,'Allokerad kvv'!$B$1:$AV$1,0),FALSE),VLOOKUP($B11,'Justerad allokering'!$B$1:$AG$461,MATCH(O$1,'Justerad allokering'!$B$1:$AF$1,0),FALSE))</f>
        <v>0</v>
      </c>
      <c r="P11">
        <f>IF(ISERROR(1/VLOOKUP($B11,'Justerad allokering'!$B$1:$AG$461,MATCH(P$1,'Justerad allokering'!$B$1:$AF$1,0),FALSE)),VLOOKUP($B11,'Allokerad kvv'!$B$2:$AV$468,MATCH(P$1,'Allokerad kvv'!$B$1:$AV$1,0),FALSE),VLOOKUP($B11,'Justerad allokering'!$B$1:$AG$461,MATCH(P$1,'Justerad allokering'!$B$1:$AF$1,0),FALSE))</f>
        <v>0</v>
      </c>
      <c r="Q11">
        <f>IF(ISERROR(1/VLOOKUP($B11,'Justerad allokering'!$B$1:$AG$461,MATCH(Q$1,'Justerad allokering'!$B$1:$AF$1,0),FALSE)),VLOOKUP($B11,'Allokerad kvv'!$B$2:$AV$468,MATCH(Q$1,'Allokerad kvv'!$B$1:$AV$1,0),FALSE),VLOOKUP($B11,'Justerad allokering'!$B$1:$AG$461,MATCH(Q$1,'Justerad allokering'!$B$1:$AF$1,0),FALSE))</f>
        <v>0</v>
      </c>
      <c r="R11">
        <f>IF(ISERROR(1/VLOOKUP($B11,'Justerad allokering'!$B$1:$AG$461,MATCH(R$1,'Justerad allokering'!$B$1:$AF$1,0),FALSE)),VLOOKUP($B11,'Allokerad kvv'!$B$2:$AV$468,MATCH(R$1,'Allokerad kvv'!$B$1:$AV$1,0),FALSE),VLOOKUP($B11,'Justerad allokering'!$B$1:$AG$461,MATCH(R$1,'Justerad allokering'!$B$1:$AF$1,0),FALSE))</f>
        <v>0</v>
      </c>
      <c r="S11">
        <f>IF(ISERROR(1/VLOOKUP($B11,'Justerad allokering'!$B$1:$AG$461,MATCH(S$1,'Justerad allokering'!$B$1:$AF$1,0),FALSE)),VLOOKUP($B11,'Allokerad kvv'!$B$2:$AV$468,MATCH(S$1,'Allokerad kvv'!$B$1:$AV$1,0),FALSE),VLOOKUP($B11,'Justerad allokering'!$B$1:$AG$461,MATCH(S$1,'Justerad allokering'!$B$1:$AF$1,0),FALSE))</f>
        <v>0</v>
      </c>
      <c r="T11">
        <f>IF(ISERROR(1/VLOOKUP($B11,'Justerad allokering'!$B$1:$AG$461,MATCH(T$1,'Justerad allokering'!$B$1:$AF$1,0),FALSE)),VLOOKUP($B11,'Allokerad kvv'!$B$2:$AV$468,MATCH(T$1,'Allokerad kvv'!$B$1:$AV$1,0),FALSE),VLOOKUP($B11,'Justerad allokering'!$B$1:$AG$461,MATCH(T$1,'Justerad allokering'!$B$1:$AF$1,0),FALSE))</f>
        <v>0</v>
      </c>
      <c r="U11">
        <f>IF(ISERROR(1/VLOOKUP($B11,'Justerad allokering'!$B$1:$AG$461,MATCH(U$1,'Justerad allokering'!$B$1:$AF$1,0),FALSE)),VLOOKUP($B11,'Allokerad kvv'!$B$2:$AV$468,MATCH(U$1,'Allokerad kvv'!$B$1:$AV$1,0),FALSE),VLOOKUP($B11,'Justerad allokering'!$B$1:$AG$461,MATCH(U$1,'Justerad allokering'!$B$1:$AF$1,0),FALSE))</f>
        <v>0</v>
      </c>
      <c r="V11">
        <f>IF(ISERROR(1/VLOOKUP($B11,'Justerad allokering'!$B$1:$AG$461,MATCH(V$1,'Justerad allokering'!$B$1:$AF$1,0),FALSE)),VLOOKUP($B11,'Allokerad kvv'!$B$2:$AV$468,MATCH(V$1,'Allokerad kvv'!$B$1:$AV$1,0),FALSE),VLOOKUP($B11,'Justerad allokering'!$B$1:$AG$461,MATCH(V$1,'Justerad allokering'!$B$1:$AF$1,0),FALSE))</f>
        <v>0</v>
      </c>
      <c r="W11">
        <f>IF(ISERROR(1/VLOOKUP($B11,'Justerad allokering'!$B$1:$AG$461,MATCH(W$1,'Justerad allokering'!$B$1:$AF$1,0),FALSE)),VLOOKUP($B11,'Allokerad kvv'!$B$2:$AV$468,MATCH(W$1,'Allokerad kvv'!$B$1:$AV$1,0),FALSE),VLOOKUP($B11,'Justerad allokering'!$B$1:$AG$461,MATCH(W$1,'Justerad allokering'!$B$1:$AF$1,0),FALSE))</f>
        <v>0</v>
      </c>
      <c r="X11">
        <f>IF(ISERROR(1/VLOOKUP($B11,'Justerad allokering'!$B$1:$AG$461,MATCH(X$1,'Justerad allokering'!$B$1:$AF$1,0),FALSE)),VLOOKUP($B11,'Allokerad kvv'!$B$2:$AV$468,MATCH(X$1,'Allokerad kvv'!$B$1:$AV$1,0),FALSE),VLOOKUP($B11,'Justerad allokering'!$B$1:$AG$461,MATCH(X$1,'Justerad allokering'!$B$1:$AF$1,0),FALSE))</f>
        <v>0</v>
      </c>
      <c r="Y11">
        <f>IF(ISERROR(1/VLOOKUP($B11,'Justerad allokering'!$B$1:$AG$461,MATCH(Y$1,'Justerad allokering'!$B$1:$AF$1,0),FALSE)),VLOOKUP($B11,'Allokerad kvv'!$B$2:$AV$468,MATCH(Y$1,'Allokerad kvv'!$B$1:$AV$1,0),FALSE),VLOOKUP($B11,'Justerad allokering'!$B$1:$AG$461,MATCH(Y$1,'Justerad allokering'!$B$1:$AF$1,0),FALSE))</f>
        <v>0</v>
      </c>
      <c r="Z11">
        <f>IF(ISERROR(1/VLOOKUP($B11,'Justerad allokering'!$B$1:$AG$461,MATCH(Z$1,'Justerad allokering'!$B$1:$AF$1,0),FALSE)),VLOOKUP($B11,'Allokerad kvv'!$B$2:$AV$468,MATCH(Z$1,'Allokerad kvv'!$B$1:$AV$1,0),FALSE),VLOOKUP($B11,'Justerad allokering'!$B$1:$AG$461,MATCH(Z$1,'Justerad allokering'!$B$1:$AF$1,0),FALSE))</f>
        <v>0</v>
      </c>
      <c r="AE11" s="89">
        <f t="shared" si="0"/>
        <v>0</v>
      </c>
      <c r="AG11">
        <f t="shared" si="1"/>
        <v>0</v>
      </c>
      <c r="AH11">
        <f t="shared" si="2"/>
        <v>0</v>
      </c>
      <c r="AI11" t="str">
        <f>IF(AH11=0,"",AH11/VLOOKUP(B11,Kraftvärmeprod!$B$1:$BC$480,MATCH("Summa tillförd energi exklusive rökgaskondensering",Kraftvärmeprod!$B$1:$BC$1,0),FALSE))</f>
        <v/>
      </c>
      <c r="AK11">
        <f t="shared" si="3"/>
        <v>0</v>
      </c>
    </row>
    <row r="12" spans="1:37" x14ac:dyDescent="0.25">
      <c r="A12" s="2" t="s">
        <v>27</v>
      </c>
      <c r="B12" s="2" t="s">
        <v>28</v>
      </c>
      <c r="C12">
        <f>IF(ISERROR(1/VLOOKUP($B12,'Justerad allokering'!$B$1:$AG$461,MATCH(C$1,'Justerad allokering'!$B$1:$AF$1,0),FALSE)),VLOOKUP($B12,'Allokerad kvv'!$B$2:$AV$468,MATCH(C$1,'Allokerad kvv'!$B$1:$AV$1,0),FALSE),VLOOKUP($B12,'Justerad allokering'!$B$1:$AG$461,MATCH(C$1,'Justerad allokering'!$B$1:$AF$1,0),FALSE))</f>
        <v>0</v>
      </c>
      <c r="D12">
        <f>IF(ISERROR(1/VLOOKUP($B12,'Justerad allokering'!$B$1:$AG$461,MATCH(D$1,'Justerad allokering'!$B$1:$AF$1,0),FALSE)),VLOOKUP($B12,'Allokerad kvv'!$B$2:$AV$468,MATCH(D$1,'Allokerad kvv'!$B$1:$AV$1,0),FALSE),VLOOKUP($B12,'Justerad allokering'!$B$1:$AG$461,MATCH(D$1,'Justerad allokering'!$B$1:$AF$1,0),FALSE))</f>
        <v>0</v>
      </c>
      <c r="E12">
        <f>IF(ISERROR(1/VLOOKUP($B12,'Justerad allokering'!$B$1:$AG$461,MATCH(E$1,'Justerad allokering'!$B$1:$AF$1,0),FALSE)),VLOOKUP($B12,'Allokerad kvv'!$B$2:$AV$468,MATCH(E$1,'Allokerad kvv'!$B$1:$AV$1,0),FALSE),VLOOKUP($B12,'Justerad allokering'!$B$1:$AG$461,MATCH(E$1,'Justerad allokering'!$B$1:$AF$1,0),FALSE))</f>
        <v>0</v>
      </c>
      <c r="F12">
        <f>IF(ISERROR(1/VLOOKUP($B12,'Justerad allokering'!$B$1:$AG$461,MATCH(F$1,'Justerad allokering'!$B$1:$AF$1,0),FALSE)),VLOOKUP($B12,'Allokerad kvv'!$B$2:$AV$468,MATCH(F$1,'Allokerad kvv'!$B$1:$AV$1,0),FALSE),VLOOKUP($B12,'Justerad allokering'!$B$1:$AG$461,MATCH(F$1,'Justerad allokering'!$B$1:$AF$1,0),FALSE))</f>
        <v>0</v>
      </c>
      <c r="G12">
        <f>IF(ISERROR(1/VLOOKUP($B12,'Justerad allokering'!$B$1:$AG$461,MATCH(G$1,'Justerad allokering'!$B$1:$AF$1,0),FALSE)),VLOOKUP($B12,'Allokerad kvv'!$B$2:$AV$468,MATCH(G$1,'Allokerad kvv'!$B$1:$AV$1,0),FALSE),VLOOKUP($B12,'Justerad allokering'!$B$1:$AG$461,MATCH(G$1,'Justerad allokering'!$B$1:$AF$1,0),FALSE))</f>
        <v>0</v>
      </c>
      <c r="H12">
        <f>IF(ISERROR(1/VLOOKUP($B12,'Justerad allokering'!$B$1:$AG$461,MATCH(H$1,'Justerad allokering'!$B$1:$AF$1,0),FALSE)),VLOOKUP($B12,'Allokerad kvv'!$B$2:$AV$468,MATCH(H$1,'Allokerad kvv'!$B$1:$AV$1,0),FALSE),VLOOKUP($B12,'Justerad allokering'!$B$1:$AG$461,MATCH(H$1,'Justerad allokering'!$B$1:$AF$1,0),FALSE))</f>
        <v>0</v>
      </c>
      <c r="I12">
        <f>IF(ISERROR(1/VLOOKUP($B12,'Justerad allokering'!$B$1:$AG$461,MATCH(I$1,'Justerad allokering'!$B$1:$AF$1,0),FALSE)),VLOOKUP($B12,'Allokerad kvv'!$B$2:$AV$468,MATCH(I$1,'Allokerad kvv'!$B$1:$AV$1,0),FALSE),VLOOKUP($B12,'Justerad allokering'!$B$1:$AG$461,MATCH(I$1,'Justerad allokering'!$B$1:$AF$1,0),FALSE))</f>
        <v>0</v>
      </c>
      <c r="J12">
        <f>IF(ISERROR(1/VLOOKUP($B12,'Justerad allokering'!$B$1:$AG$461,MATCH(J$1,'Justerad allokering'!$B$1:$AF$1,0),FALSE)),VLOOKUP($B12,'Allokerad kvv'!$B$2:$AV$468,MATCH(J$1,'Allokerad kvv'!$B$1:$AV$1,0),FALSE),VLOOKUP($B12,'Justerad allokering'!$B$1:$AG$461,MATCH(J$1,'Justerad allokering'!$B$1:$AF$1,0),FALSE))</f>
        <v>0</v>
      </c>
      <c r="K12">
        <f>IF(ISERROR(1/VLOOKUP($B12,'Justerad allokering'!$B$1:$AG$461,MATCH(K$1,'Justerad allokering'!$B$1:$AF$1,0),FALSE)),VLOOKUP($B12,'Allokerad kvv'!$B$2:$AV$468,MATCH(K$1,'Allokerad kvv'!$B$1:$AV$1,0),FALSE),VLOOKUP($B12,'Justerad allokering'!$B$1:$AG$461,MATCH(K$1,'Justerad allokering'!$B$1:$AF$1,0),FALSE))</f>
        <v>0</v>
      </c>
      <c r="L12">
        <f>IF(ISERROR(1/VLOOKUP($B12,'Justerad allokering'!$B$1:$AG$461,MATCH(L$1,'Justerad allokering'!$B$1:$AF$1,0),FALSE)),VLOOKUP($B12,'Allokerad kvv'!$B$2:$AV$468,MATCH(L$1,'Allokerad kvv'!$B$1:$AV$1,0),FALSE),VLOOKUP($B12,'Justerad allokering'!$B$1:$AG$461,MATCH(L$1,'Justerad allokering'!$B$1:$AF$1,0),FALSE))</f>
        <v>0</v>
      </c>
      <c r="M12">
        <f>IF(ISERROR(1/VLOOKUP($B12,'Justerad allokering'!$B$1:$AG$461,MATCH(M$1,'Justerad allokering'!$B$1:$AF$1,0),FALSE)),VLOOKUP($B12,'Allokerad kvv'!$B$2:$AV$468,MATCH(M$1,'Allokerad kvv'!$B$1:$AV$1,0),FALSE),VLOOKUP($B12,'Justerad allokering'!$B$1:$AG$461,MATCH(M$1,'Justerad allokering'!$B$1:$AF$1,0),FALSE))</f>
        <v>0</v>
      </c>
      <c r="N12">
        <f>IF(ISERROR(1/VLOOKUP($B12,'Justerad allokering'!$B$1:$AG$461,MATCH(N$1,'Justerad allokering'!$B$1:$AF$1,0),FALSE)),VLOOKUP($B12,'Allokerad kvv'!$B$2:$AV$468,MATCH(N$1,'Allokerad kvv'!$B$1:$AV$1,0),FALSE),VLOOKUP($B12,'Justerad allokering'!$B$1:$AG$461,MATCH(N$1,'Justerad allokering'!$B$1:$AF$1,0),FALSE))</f>
        <v>0</v>
      </c>
      <c r="O12">
        <f>IF(ISERROR(1/VLOOKUP($B12,'Justerad allokering'!$B$1:$AG$461,MATCH(O$1,'Justerad allokering'!$B$1:$AF$1,0),FALSE)),VLOOKUP($B12,'Allokerad kvv'!$B$2:$AV$468,MATCH(O$1,'Allokerad kvv'!$B$1:$AV$1,0),FALSE),VLOOKUP($B12,'Justerad allokering'!$B$1:$AG$461,MATCH(O$1,'Justerad allokering'!$B$1:$AF$1,0),FALSE))</f>
        <v>0</v>
      </c>
      <c r="P12">
        <f>IF(ISERROR(1/VLOOKUP($B12,'Justerad allokering'!$B$1:$AG$461,MATCH(P$1,'Justerad allokering'!$B$1:$AF$1,0),FALSE)),VLOOKUP($B12,'Allokerad kvv'!$B$2:$AV$468,MATCH(P$1,'Allokerad kvv'!$B$1:$AV$1,0),FALSE),VLOOKUP($B12,'Justerad allokering'!$B$1:$AG$461,MATCH(P$1,'Justerad allokering'!$B$1:$AF$1,0),FALSE))</f>
        <v>0</v>
      </c>
      <c r="Q12">
        <f>IF(ISERROR(1/VLOOKUP($B12,'Justerad allokering'!$B$1:$AG$461,MATCH(Q$1,'Justerad allokering'!$B$1:$AF$1,0),FALSE)),VLOOKUP($B12,'Allokerad kvv'!$B$2:$AV$468,MATCH(Q$1,'Allokerad kvv'!$B$1:$AV$1,0),FALSE),VLOOKUP($B12,'Justerad allokering'!$B$1:$AG$461,MATCH(Q$1,'Justerad allokering'!$B$1:$AF$1,0),FALSE))</f>
        <v>0</v>
      </c>
      <c r="R12">
        <f>IF(ISERROR(1/VLOOKUP($B12,'Justerad allokering'!$B$1:$AG$461,MATCH(R$1,'Justerad allokering'!$B$1:$AF$1,0),FALSE)),VLOOKUP($B12,'Allokerad kvv'!$B$2:$AV$468,MATCH(R$1,'Allokerad kvv'!$B$1:$AV$1,0),FALSE),VLOOKUP($B12,'Justerad allokering'!$B$1:$AG$461,MATCH(R$1,'Justerad allokering'!$B$1:$AF$1,0),FALSE))</f>
        <v>0</v>
      </c>
      <c r="S12">
        <f>IF(ISERROR(1/VLOOKUP($B12,'Justerad allokering'!$B$1:$AG$461,MATCH(S$1,'Justerad allokering'!$B$1:$AF$1,0),FALSE)),VLOOKUP($B12,'Allokerad kvv'!$B$2:$AV$468,MATCH(S$1,'Allokerad kvv'!$B$1:$AV$1,0),FALSE),VLOOKUP($B12,'Justerad allokering'!$B$1:$AG$461,MATCH(S$1,'Justerad allokering'!$B$1:$AF$1,0),FALSE))</f>
        <v>0</v>
      </c>
      <c r="T12">
        <f>IF(ISERROR(1/VLOOKUP($B12,'Justerad allokering'!$B$1:$AG$461,MATCH(T$1,'Justerad allokering'!$B$1:$AF$1,0),FALSE)),VLOOKUP($B12,'Allokerad kvv'!$B$2:$AV$468,MATCH(T$1,'Allokerad kvv'!$B$1:$AV$1,0),FALSE),VLOOKUP($B12,'Justerad allokering'!$B$1:$AG$461,MATCH(T$1,'Justerad allokering'!$B$1:$AF$1,0),FALSE))</f>
        <v>0</v>
      </c>
      <c r="U12">
        <f>IF(ISERROR(1/VLOOKUP($B12,'Justerad allokering'!$B$1:$AG$461,MATCH(U$1,'Justerad allokering'!$B$1:$AF$1,0),FALSE)),VLOOKUP($B12,'Allokerad kvv'!$B$2:$AV$468,MATCH(U$1,'Allokerad kvv'!$B$1:$AV$1,0),FALSE),VLOOKUP($B12,'Justerad allokering'!$B$1:$AG$461,MATCH(U$1,'Justerad allokering'!$B$1:$AF$1,0),FALSE))</f>
        <v>0</v>
      </c>
      <c r="V12">
        <f>IF(ISERROR(1/VLOOKUP($B12,'Justerad allokering'!$B$1:$AG$461,MATCH(V$1,'Justerad allokering'!$B$1:$AF$1,0),FALSE)),VLOOKUP($B12,'Allokerad kvv'!$B$2:$AV$468,MATCH(V$1,'Allokerad kvv'!$B$1:$AV$1,0),FALSE),VLOOKUP($B12,'Justerad allokering'!$B$1:$AG$461,MATCH(V$1,'Justerad allokering'!$B$1:$AF$1,0),FALSE))</f>
        <v>0</v>
      </c>
      <c r="W12">
        <f>IF(ISERROR(1/VLOOKUP($B12,'Justerad allokering'!$B$1:$AG$461,MATCH(W$1,'Justerad allokering'!$B$1:$AF$1,0),FALSE)),VLOOKUP($B12,'Allokerad kvv'!$B$2:$AV$468,MATCH(W$1,'Allokerad kvv'!$B$1:$AV$1,0),FALSE),VLOOKUP($B12,'Justerad allokering'!$B$1:$AG$461,MATCH(W$1,'Justerad allokering'!$B$1:$AF$1,0),FALSE))</f>
        <v>0</v>
      </c>
      <c r="X12">
        <f>IF(ISERROR(1/VLOOKUP($B12,'Justerad allokering'!$B$1:$AG$461,MATCH(X$1,'Justerad allokering'!$B$1:$AF$1,0),FALSE)),VLOOKUP($B12,'Allokerad kvv'!$B$2:$AV$468,MATCH(X$1,'Allokerad kvv'!$B$1:$AV$1,0),FALSE),VLOOKUP($B12,'Justerad allokering'!$B$1:$AG$461,MATCH(X$1,'Justerad allokering'!$B$1:$AF$1,0),FALSE))</f>
        <v>0</v>
      </c>
      <c r="Y12">
        <f>IF(ISERROR(1/VLOOKUP($B12,'Justerad allokering'!$B$1:$AG$461,MATCH(Y$1,'Justerad allokering'!$B$1:$AF$1,0),FALSE)),VLOOKUP($B12,'Allokerad kvv'!$B$2:$AV$468,MATCH(Y$1,'Allokerad kvv'!$B$1:$AV$1,0),FALSE),VLOOKUP($B12,'Justerad allokering'!$B$1:$AG$461,MATCH(Y$1,'Justerad allokering'!$B$1:$AF$1,0),FALSE))</f>
        <v>0</v>
      </c>
      <c r="Z12">
        <f>IF(ISERROR(1/VLOOKUP($B12,'Justerad allokering'!$B$1:$AG$461,MATCH(Z$1,'Justerad allokering'!$B$1:$AF$1,0),FALSE)),VLOOKUP($B12,'Allokerad kvv'!$B$2:$AV$468,MATCH(Z$1,'Allokerad kvv'!$B$1:$AV$1,0),FALSE),VLOOKUP($B12,'Justerad allokering'!$B$1:$AG$461,MATCH(Z$1,'Justerad allokering'!$B$1:$AF$1,0),FALSE))</f>
        <v>0</v>
      </c>
      <c r="AE12" s="89">
        <f t="shared" si="0"/>
        <v>0</v>
      </c>
      <c r="AG12">
        <f t="shared" si="1"/>
        <v>0</v>
      </c>
      <c r="AH12">
        <f t="shared" si="2"/>
        <v>0</v>
      </c>
      <c r="AI12" t="str">
        <f>IF(AH12=0,"",AH12/VLOOKUP(B12,Kraftvärmeprod!$B$1:$BC$480,MATCH("Summa tillförd energi exklusive rökgaskondensering",Kraftvärmeprod!$B$1:$BC$1,0),FALSE))</f>
        <v/>
      </c>
      <c r="AK12">
        <f t="shared" si="3"/>
        <v>0</v>
      </c>
    </row>
    <row r="13" spans="1:37" x14ac:dyDescent="0.25">
      <c r="A13" s="2" t="s">
        <v>29</v>
      </c>
      <c r="B13" s="2" t="s">
        <v>30</v>
      </c>
      <c r="C13">
        <f>IF(ISERROR(1/VLOOKUP($B13,'Justerad allokering'!$B$1:$AG$461,MATCH(C$1,'Justerad allokering'!$B$1:$AF$1,0),FALSE)),VLOOKUP($B13,'Allokerad kvv'!$B$2:$AV$468,MATCH(C$1,'Allokerad kvv'!$B$1:$AV$1,0),FALSE),VLOOKUP($B13,'Justerad allokering'!$B$1:$AG$461,MATCH(C$1,'Justerad allokering'!$B$1:$AF$1,0),FALSE))</f>
        <v>0</v>
      </c>
      <c r="D13">
        <f>IF(ISERROR(1/VLOOKUP($B13,'Justerad allokering'!$B$1:$AG$461,MATCH(D$1,'Justerad allokering'!$B$1:$AF$1,0),FALSE)),VLOOKUP($B13,'Allokerad kvv'!$B$2:$AV$468,MATCH(D$1,'Allokerad kvv'!$B$1:$AV$1,0),FALSE),VLOOKUP($B13,'Justerad allokering'!$B$1:$AG$461,MATCH(D$1,'Justerad allokering'!$B$1:$AF$1,0),FALSE))</f>
        <v>0</v>
      </c>
      <c r="E13">
        <f>IF(ISERROR(1/VLOOKUP($B13,'Justerad allokering'!$B$1:$AG$461,MATCH(E$1,'Justerad allokering'!$B$1:$AF$1,0),FALSE)),VLOOKUP($B13,'Allokerad kvv'!$B$2:$AV$468,MATCH(E$1,'Allokerad kvv'!$B$1:$AV$1,0),FALSE),VLOOKUP($B13,'Justerad allokering'!$B$1:$AG$461,MATCH(E$1,'Justerad allokering'!$B$1:$AF$1,0),FALSE))</f>
        <v>0</v>
      </c>
      <c r="F13">
        <f>IF(ISERROR(1/VLOOKUP($B13,'Justerad allokering'!$B$1:$AG$461,MATCH(F$1,'Justerad allokering'!$B$1:$AF$1,0),FALSE)),VLOOKUP($B13,'Allokerad kvv'!$B$2:$AV$468,MATCH(F$1,'Allokerad kvv'!$B$1:$AV$1,0),FALSE),VLOOKUP($B13,'Justerad allokering'!$B$1:$AG$461,MATCH(F$1,'Justerad allokering'!$B$1:$AF$1,0),FALSE))</f>
        <v>0</v>
      </c>
      <c r="G13">
        <f>IF(ISERROR(1/VLOOKUP($B13,'Justerad allokering'!$B$1:$AG$461,MATCH(G$1,'Justerad allokering'!$B$1:$AF$1,0),FALSE)),VLOOKUP($B13,'Allokerad kvv'!$B$2:$AV$468,MATCH(G$1,'Allokerad kvv'!$B$1:$AV$1,0),FALSE),VLOOKUP($B13,'Justerad allokering'!$B$1:$AG$461,MATCH(G$1,'Justerad allokering'!$B$1:$AF$1,0),FALSE))</f>
        <v>0</v>
      </c>
      <c r="H13">
        <f>IF(ISERROR(1/VLOOKUP($B13,'Justerad allokering'!$B$1:$AG$461,MATCH(H$1,'Justerad allokering'!$B$1:$AF$1,0),FALSE)),VLOOKUP($B13,'Allokerad kvv'!$B$2:$AV$468,MATCH(H$1,'Allokerad kvv'!$B$1:$AV$1,0),FALSE),VLOOKUP($B13,'Justerad allokering'!$B$1:$AG$461,MATCH(H$1,'Justerad allokering'!$B$1:$AF$1,0),FALSE))</f>
        <v>0</v>
      </c>
      <c r="I13">
        <f>IF(ISERROR(1/VLOOKUP($B13,'Justerad allokering'!$B$1:$AG$461,MATCH(I$1,'Justerad allokering'!$B$1:$AF$1,0),FALSE)),VLOOKUP($B13,'Allokerad kvv'!$B$2:$AV$468,MATCH(I$1,'Allokerad kvv'!$B$1:$AV$1,0),FALSE),VLOOKUP($B13,'Justerad allokering'!$B$1:$AG$461,MATCH(I$1,'Justerad allokering'!$B$1:$AF$1,0),FALSE))</f>
        <v>0</v>
      </c>
      <c r="J13">
        <f>IF(ISERROR(1/VLOOKUP($B13,'Justerad allokering'!$B$1:$AG$461,MATCH(J$1,'Justerad allokering'!$B$1:$AF$1,0),FALSE)),VLOOKUP($B13,'Allokerad kvv'!$B$2:$AV$468,MATCH(J$1,'Allokerad kvv'!$B$1:$AV$1,0),FALSE),VLOOKUP($B13,'Justerad allokering'!$B$1:$AG$461,MATCH(J$1,'Justerad allokering'!$B$1:$AF$1,0),FALSE))</f>
        <v>0</v>
      </c>
      <c r="K13">
        <f>IF(ISERROR(1/VLOOKUP($B13,'Justerad allokering'!$B$1:$AG$461,MATCH(K$1,'Justerad allokering'!$B$1:$AF$1,0),FALSE)),VLOOKUP($B13,'Allokerad kvv'!$B$2:$AV$468,MATCH(K$1,'Allokerad kvv'!$B$1:$AV$1,0),FALSE),VLOOKUP($B13,'Justerad allokering'!$B$1:$AG$461,MATCH(K$1,'Justerad allokering'!$B$1:$AF$1,0),FALSE))</f>
        <v>0</v>
      </c>
      <c r="L13">
        <f>IF(ISERROR(1/VLOOKUP($B13,'Justerad allokering'!$B$1:$AG$461,MATCH(L$1,'Justerad allokering'!$B$1:$AF$1,0),FALSE)),VLOOKUP($B13,'Allokerad kvv'!$B$2:$AV$468,MATCH(L$1,'Allokerad kvv'!$B$1:$AV$1,0),FALSE),VLOOKUP($B13,'Justerad allokering'!$B$1:$AG$461,MATCH(L$1,'Justerad allokering'!$B$1:$AF$1,0),FALSE))</f>
        <v>0</v>
      </c>
      <c r="M13">
        <f>IF(ISERROR(1/VLOOKUP($B13,'Justerad allokering'!$B$1:$AG$461,MATCH(M$1,'Justerad allokering'!$B$1:$AF$1,0),FALSE)),VLOOKUP($B13,'Allokerad kvv'!$B$2:$AV$468,MATCH(M$1,'Allokerad kvv'!$B$1:$AV$1,0),FALSE),VLOOKUP($B13,'Justerad allokering'!$B$1:$AG$461,MATCH(M$1,'Justerad allokering'!$B$1:$AF$1,0),FALSE))</f>
        <v>0</v>
      </c>
      <c r="N13">
        <f>IF(ISERROR(1/VLOOKUP($B13,'Justerad allokering'!$B$1:$AG$461,MATCH(N$1,'Justerad allokering'!$B$1:$AF$1,0),FALSE)),VLOOKUP($B13,'Allokerad kvv'!$B$2:$AV$468,MATCH(N$1,'Allokerad kvv'!$B$1:$AV$1,0),FALSE),VLOOKUP($B13,'Justerad allokering'!$B$1:$AG$461,MATCH(N$1,'Justerad allokering'!$B$1:$AF$1,0),FALSE))</f>
        <v>0</v>
      </c>
      <c r="O13">
        <f>IF(ISERROR(1/VLOOKUP($B13,'Justerad allokering'!$B$1:$AG$461,MATCH(O$1,'Justerad allokering'!$B$1:$AF$1,0),FALSE)),VLOOKUP($B13,'Allokerad kvv'!$B$2:$AV$468,MATCH(O$1,'Allokerad kvv'!$B$1:$AV$1,0),FALSE),VLOOKUP($B13,'Justerad allokering'!$B$1:$AG$461,MATCH(O$1,'Justerad allokering'!$B$1:$AF$1,0),FALSE))</f>
        <v>0</v>
      </c>
      <c r="P13">
        <f>IF(ISERROR(1/VLOOKUP($B13,'Justerad allokering'!$B$1:$AG$461,MATCH(P$1,'Justerad allokering'!$B$1:$AF$1,0),FALSE)),VLOOKUP($B13,'Allokerad kvv'!$B$2:$AV$468,MATCH(P$1,'Allokerad kvv'!$B$1:$AV$1,0),FALSE),VLOOKUP($B13,'Justerad allokering'!$B$1:$AG$461,MATCH(P$1,'Justerad allokering'!$B$1:$AF$1,0),FALSE))</f>
        <v>0</v>
      </c>
      <c r="Q13">
        <f>IF(ISERROR(1/VLOOKUP($B13,'Justerad allokering'!$B$1:$AG$461,MATCH(Q$1,'Justerad allokering'!$B$1:$AF$1,0),FALSE)),VLOOKUP($B13,'Allokerad kvv'!$B$2:$AV$468,MATCH(Q$1,'Allokerad kvv'!$B$1:$AV$1,0),FALSE),VLOOKUP($B13,'Justerad allokering'!$B$1:$AG$461,MATCH(Q$1,'Justerad allokering'!$B$1:$AF$1,0),FALSE))</f>
        <v>0</v>
      </c>
      <c r="R13">
        <f>IF(ISERROR(1/VLOOKUP($B13,'Justerad allokering'!$B$1:$AG$461,MATCH(R$1,'Justerad allokering'!$B$1:$AF$1,0),FALSE)),VLOOKUP($B13,'Allokerad kvv'!$B$2:$AV$468,MATCH(R$1,'Allokerad kvv'!$B$1:$AV$1,0),FALSE),VLOOKUP($B13,'Justerad allokering'!$B$1:$AG$461,MATCH(R$1,'Justerad allokering'!$B$1:$AF$1,0),FALSE))</f>
        <v>0</v>
      </c>
      <c r="S13">
        <f>IF(ISERROR(1/VLOOKUP($B13,'Justerad allokering'!$B$1:$AG$461,MATCH(S$1,'Justerad allokering'!$B$1:$AF$1,0),FALSE)),VLOOKUP($B13,'Allokerad kvv'!$B$2:$AV$468,MATCH(S$1,'Allokerad kvv'!$B$1:$AV$1,0),FALSE),VLOOKUP($B13,'Justerad allokering'!$B$1:$AG$461,MATCH(S$1,'Justerad allokering'!$B$1:$AF$1,0),FALSE))</f>
        <v>0</v>
      </c>
      <c r="T13">
        <f>IF(ISERROR(1/VLOOKUP($B13,'Justerad allokering'!$B$1:$AG$461,MATCH(T$1,'Justerad allokering'!$B$1:$AF$1,0),FALSE)),VLOOKUP($B13,'Allokerad kvv'!$B$2:$AV$468,MATCH(T$1,'Allokerad kvv'!$B$1:$AV$1,0),FALSE),VLOOKUP($B13,'Justerad allokering'!$B$1:$AG$461,MATCH(T$1,'Justerad allokering'!$B$1:$AF$1,0),FALSE))</f>
        <v>0</v>
      </c>
      <c r="U13">
        <f>IF(ISERROR(1/VLOOKUP($B13,'Justerad allokering'!$B$1:$AG$461,MATCH(U$1,'Justerad allokering'!$B$1:$AF$1,0),FALSE)),VLOOKUP($B13,'Allokerad kvv'!$B$2:$AV$468,MATCH(U$1,'Allokerad kvv'!$B$1:$AV$1,0),FALSE),VLOOKUP($B13,'Justerad allokering'!$B$1:$AG$461,MATCH(U$1,'Justerad allokering'!$B$1:$AF$1,0),FALSE))</f>
        <v>0</v>
      </c>
      <c r="V13">
        <f>IF(ISERROR(1/VLOOKUP($B13,'Justerad allokering'!$B$1:$AG$461,MATCH(V$1,'Justerad allokering'!$B$1:$AF$1,0),FALSE)),VLOOKUP($B13,'Allokerad kvv'!$B$2:$AV$468,MATCH(V$1,'Allokerad kvv'!$B$1:$AV$1,0),FALSE),VLOOKUP($B13,'Justerad allokering'!$B$1:$AG$461,MATCH(V$1,'Justerad allokering'!$B$1:$AF$1,0),FALSE))</f>
        <v>0</v>
      </c>
      <c r="W13">
        <f>IF(ISERROR(1/VLOOKUP($B13,'Justerad allokering'!$B$1:$AG$461,MATCH(W$1,'Justerad allokering'!$B$1:$AF$1,0),FALSE)),VLOOKUP($B13,'Allokerad kvv'!$B$2:$AV$468,MATCH(W$1,'Allokerad kvv'!$B$1:$AV$1,0),FALSE),VLOOKUP($B13,'Justerad allokering'!$B$1:$AG$461,MATCH(W$1,'Justerad allokering'!$B$1:$AF$1,0),FALSE))</f>
        <v>0</v>
      </c>
      <c r="X13">
        <f>IF(ISERROR(1/VLOOKUP($B13,'Justerad allokering'!$B$1:$AG$461,MATCH(X$1,'Justerad allokering'!$B$1:$AF$1,0),FALSE)),VLOOKUP($B13,'Allokerad kvv'!$B$2:$AV$468,MATCH(X$1,'Allokerad kvv'!$B$1:$AV$1,0),FALSE),VLOOKUP($B13,'Justerad allokering'!$B$1:$AG$461,MATCH(X$1,'Justerad allokering'!$B$1:$AF$1,0),FALSE))</f>
        <v>0</v>
      </c>
      <c r="Y13">
        <f>IF(ISERROR(1/VLOOKUP($B13,'Justerad allokering'!$B$1:$AG$461,MATCH(Y$1,'Justerad allokering'!$B$1:$AF$1,0),FALSE)),VLOOKUP($B13,'Allokerad kvv'!$B$2:$AV$468,MATCH(Y$1,'Allokerad kvv'!$B$1:$AV$1,0),FALSE),VLOOKUP($B13,'Justerad allokering'!$B$1:$AG$461,MATCH(Y$1,'Justerad allokering'!$B$1:$AF$1,0),FALSE))</f>
        <v>0</v>
      </c>
      <c r="Z13">
        <f>IF(ISERROR(1/VLOOKUP($B13,'Justerad allokering'!$B$1:$AG$461,MATCH(Z$1,'Justerad allokering'!$B$1:$AF$1,0),FALSE)),VLOOKUP($B13,'Allokerad kvv'!$B$2:$AV$468,MATCH(Z$1,'Allokerad kvv'!$B$1:$AV$1,0),FALSE),VLOOKUP($B13,'Justerad allokering'!$B$1:$AG$461,MATCH(Z$1,'Justerad allokering'!$B$1:$AF$1,0),FALSE))</f>
        <v>0</v>
      </c>
      <c r="AE13" s="89">
        <f t="shared" si="0"/>
        <v>0</v>
      </c>
      <c r="AG13">
        <f t="shared" si="1"/>
        <v>0</v>
      </c>
      <c r="AH13">
        <f t="shared" si="2"/>
        <v>0</v>
      </c>
      <c r="AI13" t="str">
        <f>IF(AH13=0,"",AH13/VLOOKUP(B13,Kraftvärmeprod!$B$1:$BC$480,MATCH("Summa tillförd energi exklusive rökgaskondensering",Kraftvärmeprod!$B$1:$BC$1,0),FALSE))</f>
        <v/>
      </c>
      <c r="AK13">
        <f t="shared" si="3"/>
        <v>0</v>
      </c>
    </row>
    <row r="14" spans="1:37" x14ac:dyDescent="0.25">
      <c r="A14" s="2" t="s">
        <v>31</v>
      </c>
      <c r="B14" s="2" t="s">
        <v>32</v>
      </c>
      <c r="C14">
        <f>IF(ISERROR(1/VLOOKUP($B14,'Justerad allokering'!$B$1:$AG$461,MATCH(C$1,'Justerad allokering'!$B$1:$AF$1,0),FALSE)),VLOOKUP($B14,'Allokerad kvv'!$B$2:$AV$468,MATCH(C$1,'Allokerad kvv'!$B$1:$AV$1,0),FALSE),VLOOKUP($B14,'Justerad allokering'!$B$1:$AG$461,MATCH(C$1,'Justerad allokering'!$B$1:$AF$1,0),FALSE))</f>
        <v>0</v>
      </c>
      <c r="D14">
        <f>IF(ISERROR(1/VLOOKUP($B14,'Justerad allokering'!$B$1:$AG$461,MATCH(D$1,'Justerad allokering'!$B$1:$AF$1,0),FALSE)),VLOOKUP($B14,'Allokerad kvv'!$B$2:$AV$468,MATCH(D$1,'Allokerad kvv'!$B$1:$AV$1,0),FALSE),VLOOKUP($B14,'Justerad allokering'!$B$1:$AG$461,MATCH(D$1,'Justerad allokering'!$B$1:$AF$1,0),FALSE))</f>
        <v>0</v>
      </c>
      <c r="E14">
        <f>IF(ISERROR(1/VLOOKUP($B14,'Justerad allokering'!$B$1:$AG$461,MATCH(E$1,'Justerad allokering'!$B$1:$AF$1,0),FALSE)),VLOOKUP($B14,'Allokerad kvv'!$B$2:$AV$468,MATCH(E$1,'Allokerad kvv'!$B$1:$AV$1,0),FALSE),VLOOKUP($B14,'Justerad allokering'!$B$1:$AG$461,MATCH(E$1,'Justerad allokering'!$B$1:$AF$1,0),FALSE))</f>
        <v>0</v>
      </c>
      <c r="F14">
        <f>IF(ISERROR(1/VLOOKUP($B14,'Justerad allokering'!$B$1:$AG$461,MATCH(F$1,'Justerad allokering'!$B$1:$AF$1,0),FALSE)),VLOOKUP($B14,'Allokerad kvv'!$B$2:$AV$468,MATCH(F$1,'Allokerad kvv'!$B$1:$AV$1,0),FALSE),VLOOKUP($B14,'Justerad allokering'!$B$1:$AG$461,MATCH(F$1,'Justerad allokering'!$B$1:$AF$1,0),FALSE))</f>
        <v>0</v>
      </c>
      <c r="G14">
        <f>IF(ISERROR(1/VLOOKUP($B14,'Justerad allokering'!$B$1:$AG$461,MATCH(G$1,'Justerad allokering'!$B$1:$AF$1,0),FALSE)),VLOOKUP($B14,'Allokerad kvv'!$B$2:$AV$468,MATCH(G$1,'Allokerad kvv'!$B$1:$AV$1,0),FALSE),VLOOKUP($B14,'Justerad allokering'!$B$1:$AG$461,MATCH(G$1,'Justerad allokering'!$B$1:$AF$1,0),FALSE))</f>
        <v>0</v>
      </c>
      <c r="H14">
        <f>IF(ISERROR(1/VLOOKUP($B14,'Justerad allokering'!$B$1:$AG$461,MATCH(H$1,'Justerad allokering'!$B$1:$AF$1,0),FALSE)),VLOOKUP($B14,'Allokerad kvv'!$B$2:$AV$468,MATCH(H$1,'Allokerad kvv'!$B$1:$AV$1,0),FALSE),VLOOKUP($B14,'Justerad allokering'!$B$1:$AG$461,MATCH(H$1,'Justerad allokering'!$B$1:$AF$1,0),FALSE))</f>
        <v>0</v>
      </c>
      <c r="I14">
        <f>IF(ISERROR(1/VLOOKUP($B14,'Justerad allokering'!$B$1:$AG$461,MATCH(I$1,'Justerad allokering'!$B$1:$AF$1,0),FALSE)),VLOOKUP($B14,'Allokerad kvv'!$B$2:$AV$468,MATCH(I$1,'Allokerad kvv'!$B$1:$AV$1,0),FALSE),VLOOKUP($B14,'Justerad allokering'!$B$1:$AG$461,MATCH(I$1,'Justerad allokering'!$B$1:$AF$1,0),FALSE))</f>
        <v>0</v>
      </c>
      <c r="J14">
        <f>IF(ISERROR(1/VLOOKUP($B14,'Justerad allokering'!$B$1:$AG$461,MATCH(J$1,'Justerad allokering'!$B$1:$AF$1,0),FALSE)),VLOOKUP($B14,'Allokerad kvv'!$B$2:$AV$468,MATCH(J$1,'Allokerad kvv'!$B$1:$AV$1,0),FALSE),VLOOKUP($B14,'Justerad allokering'!$B$1:$AG$461,MATCH(J$1,'Justerad allokering'!$B$1:$AF$1,0),FALSE))</f>
        <v>0</v>
      </c>
      <c r="K14">
        <f>IF(ISERROR(1/VLOOKUP($B14,'Justerad allokering'!$B$1:$AG$461,MATCH(K$1,'Justerad allokering'!$B$1:$AF$1,0),FALSE)),VLOOKUP($B14,'Allokerad kvv'!$B$2:$AV$468,MATCH(K$1,'Allokerad kvv'!$B$1:$AV$1,0),FALSE),VLOOKUP($B14,'Justerad allokering'!$B$1:$AG$461,MATCH(K$1,'Justerad allokering'!$B$1:$AF$1,0),FALSE))</f>
        <v>0</v>
      </c>
      <c r="L14">
        <f>IF(ISERROR(1/VLOOKUP($B14,'Justerad allokering'!$B$1:$AG$461,MATCH(L$1,'Justerad allokering'!$B$1:$AF$1,0),FALSE)),VLOOKUP($B14,'Allokerad kvv'!$B$2:$AV$468,MATCH(L$1,'Allokerad kvv'!$B$1:$AV$1,0),FALSE),VLOOKUP($B14,'Justerad allokering'!$B$1:$AG$461,MATCH(L$1,'Justerad allokering'!$B$1:$AF$1,0),FALSE))</f>
        <v>0</v>
      </c>
      <c r="M14">
        <f>IF(ISERROR(1/VLOOKUP($B14,'Justerad allokering'!$B$1:$AG$461,MATCH(M$1,'Justerad allokering'!$B$1:$AF$1,0),FALSE)),VLOOKUP($B14,'Allokerad kvv'!$B$2:$AV$468,MATCH(M$1,'Allokerad kvv'!$B$1:$AV$1,0),FALSE),VLOOKUP($B14,'Justerad allokering'!$B$1:$AG$461,MATCH(M$1,'Justerad allokering'!$B$1:$AF$1,0),FALSE))</f>
        <v>0</v>
      </c>
      <c r="N14">
        <f>IF(ISERROR(1/VLOOKUP($B14,'Justerad allokering'!$B$1:$AG$461,MATCH(N$1,'Justerad allokering'!$B$1:$AF$1,0),FALSE)),VLOOKUP($B14,'Allokerad kvv'!$B$2:$AV$468,MATCH(N$1,'Allokerad kvv'!$B$1:$AV$1,0),FALSE),VLOOKUP($B14,'Justerad allokering'!$B$1:$AG$461,MATCH(N$1,'Justerad allokering'!$B$1:$AF$1,0),FALSE))</f>
        <v>0</v>
      </c>
      <c r="O14">
        <f>IF(ISERROR(1/VLOOKUP($B14,'Justerad allokering'!$B$1:$AG$461,MATCH(O$1,'Justerad allokering'!$B$1:$AF$1,0),FALSE)),VLOOKUP($B14,'Allokerad kvv'!$B$2:$AV$468,MATCH(O$1,'Allokerad kvv'!$B$1:$AV$1,0),FALSE),VLOOKUP($B14,'Justerad allokering'!$B$1:$AG$461,MATCH(O$1,'Justerad allokering'!$B$1:$AF$1,0),FALSE))</f>
        <v>0</v>
      </c>
      <c r="P14">
        <f>IF(ISERROR(1/VLOOKUP($B14,'Justerad allokering'!$B$1:$AG$461,MATCH(P$1,'Justerad allokering'!$B$1:$AF$1,0),FALSE)),VLOOKUP($B14,'Allokerad kvv'!$B$2:$AV$468,MATCH(P$1,'Allokerad kvv'!$B$1:$AV$1,0),FALSE),VLOOKUP($B14,'Justerad allokering'!$B$1:$AG$461,MATCH(P$1,'Justerad allokering'!$B$1:$AF$1,0),FALSE))</f>
        <v>0</v>
      </c>
      <c r="Q14">
        <f>IF(ISERROR(1/VLOOKUP($B14,'Justerad allokering'!$B$1:$AG$461,MATCH(Q$1,'Justerad allokering'!$B$1:$AF$1,0),FALSE)),VLOOKUP($B14,'Allokerad kvv'!$B$2:$AV$468,MATCH(Q$1,'Allokerad kvv'!$B$1:$AV$1,0),FALSE),VLOOKUP($B14,'Justerad allokering'!$B$1:$AG$461,MATCH(Q$1,'Justerad allokering'!$B$1:$AF$1,0),FALSE))</f>
        <v>0</v>
      </c>
      <c r="R14">
        <f>IF(ISERROR(1/VLOOKUP($B14,'Justerad allokering'!$B$1:$AG$461,MATCH(R$1,'Justerad allokering'!$B$1:$AF$1,0),FALSE)),VLOOKUP($B14,'Allokerad kvv'!$B$2:$AV$468,MATCH(R$1,'Allokerad kvv'!$B$1:$AV$1,0),FALSE),VLOOKUP($B14,'Justerad allokering'!$B$1:$AG$461,MATCH(R$1,'Justerad allokering'!$B$1:$AF$1,0),FALSE))</f>
        <v>0</v>
      </c>
      <c r="S14">
        <f>IF(ISERROR(1/VLOOKUP($B14,'Justerad allokering'!$B$1:$AG$461,MATCH(S$1,'Justerad allokering'!$B$1:$AF$1,0),FALSE)),VLOOKUP($B14,'Allokerad kvv'!$B$2:$AV$468,MATCH(S$1,'Allokerad kvv'!$B$1:$AV$1,0),FALSE),VLOOKUP($B14,'Justerad allokering'!$B$1:$AG$461,MATCH(S$1,'Justerad allokering'!$B$1:$AF$1,0),FALSE))</f>
        <v>0</v>
      </c>
      <c r="T14">
        <f>IF(ISERROR(1/VLOOKUP($B14,'Justerad allokering'!$B$1:$AG$461,MATCH(T$1,'Justerad allokering'!$B$1:$AF$1,0),FALSE)),VLOOKUP($B14,'Allokerad kvv'!$B$2:$AV$468,MATCH(T$1,'Allokerad kvv'!$B$1:$AV$1,0),FALSE),VLOOKUP($B14,'Justerad allokering'!$B$1:$AG$461,MATCH(T$1,'Justerad allokering'!$B$1:$AF$1,0),FALSE))</f>
        <v>0</v>
      </c>
      <c r="U14">
        <f>IF(ISERROR(1/VLOOKUP($B14,'Justerad allokering'!$B$1:$AG$461,MATCH(U$1,'Justerad allokering'!$B$1:$AF$1,0),FALSE)),VLOOKUP($B14,'Allokerad kvv'!$B$2:$AV$468,MATCH(U$1,'Allokerad kvv'!$B$1:$AV$1,0),FALSE),VLOOKUP($B14,'Justerad allokering'!$B$1:$AG$461,MATCH(U$1,'Justerad allokering'!$B$1:$AF$1,0),FALSE))</f>
        <v>0</v>
      </c>
      <c r="V14">
        <f>IF(ISERROR(1/VLOOKUP($B14,'Justerad allokering'!$B$1:$AG$461,MATCH(V$1,'Justerad allokering'!$B$1:$AF$1,0),FALSE)),VLOOKUP($B14,'Allokerad kvv'!$B$2:$AV$468,MATCH(V$1,'Allokerad kvv'!$B$1:$AV$1,0),FALSE),VLOOKUP($B14,'Justerad allokering'!$B$1:$AG$461,MATCH(V$1,'Justerad allokering'!$B$1:$AF$1,0),FALSE))</f>
        <v>0</v>
      </c>
      <c r="W14">
        <f>IF(ISERROR(1/VLOOKUP($B14,'Justerad allokering'!$B$1:$AG$461,MATCH(W$1,'Justerad allokering'!$B$1:$AF$1,0),FALSE)),VLOOKUP($B14,'Allokerad kvv'!$B$2:$AV$468,MATCH(W$1,'Allokerad kvv'!$B$1:$AV$1,0),FALSE),VLOOKUP($B14,'Justerad allokering'!$B$1:$AG$461,MATCH(W$1,'Justerad allokering'!$B$1:$AF$1,0),FALSE))</f>
        <v>0</v>
      </c>
      <c r="X14">
        <f>IF(ISERROR(1/VLOOKUP($B14,'Justerad allokering'!$B$1:$AG$461,MATCH(X$1,'Justerad allokering'!$B$1:$AF$1,0),FALSE)),VLOOKUP($B14,'Allokerad kvv'!$B$2:$AV$468,MATCH(X$1,'Allokerad kvv'!$B$1:$AV$1,0),FALSE),VLOOKUP($B14,'Justerad allokering'!$B$1:$AG$461,MATCH(X$1,'Justerad allokering'!$B$1:$AF$1,0),FALSE))</f>
        <v>0</v>
      </c>
      <c r="Y14">
        <f>IF(ISERROR(1/VLOOKUP($B14,'Justerad allokering'!$B$1:$AG$461,MATCH(Y$1,'Justerad allokering'!$B$1:$AF$1,0),FALSE)),VLOOKUP($B14,'Allokerad kvv'!$B$2:$AV$468,MATCH(Y$1,'Allokerad kvv'!$B$1:$AV$1,0),FALSE),VLOOKUP($B14,'Justerad allokering'!$B$1:$AG$461,MATCH(Y$1,'Justerad allokering'!$B$1:$AF$1,0),FALSE))</f>
        <v>0</v>
      </c>
      <c r="Z14">
        <f>IF(ISERROR(1/VLOOKUP($B14,'Justerad allokering'!$B$1:$AG$461,MATCH(Z$1,'Justerad allokering'!$B$1:$AF$1,0),FALSE)),VLOOKUP($B14,'Allokerad kvv'!$B$2:$AV$468,MATCH(Z$1,'Allokerad kvv'!$B$1:$AV$1,0),FALSE),VLOOKUP($B14,'Justerad allokering'!$B$1:$AG$461,MATCH(Z$1,'Justerad allokering'!$B$1:$AF$1,0),FALSE))</f>
        <v>0</v>
      </c>
      <c r="AE14" s="89">
        <f t="shared" si="0"/>
        <v>0</v>
      </c>
      <c r="AG14">
        <f t="shared" si="1"/>
        <v>0</v>
      </c>
      <c r="AH14">
        <f t="shared" si="2"/>
        <v>0</v>
      </c>
      <c r="AI14" t="str">
        <f>IF(AH14=0,"",AH14/VLOOKUP(B14,Kraftvärmeprod!$B$1:$BC$480,MATCH("Summa tillförd energi exklusive rökgaskondensering",Kraftvärmeprod!$B$1:$BC$1,0),FALSE))</f>
        <v/>
      </c>
      <c r="AK14">
        <f t="shared" si="3"/>
        <v>0</v>
      </c>
    </row>
    <row r="15" spans="1:37" x14ac:dyDescent="0.25">
      <c r="A15" s="2" t="s">
        <v>33</v>
      </c>
      <c r="B15" s="2" t="s">
        <v>34</v>
      </c>
      <c r="C15">
        <f>IF(ISERROR(1/VLOOKUP($B15,'Justerad allokering'!$B$1:$AG$461,MATCH(C$1,'Justerad allokering'!$B$1:$AF$1,0),FALSE)),VLOOKUP($B15,'Allokerad kvv'!$B$2:$AV$468,MATCH(C$1,'Allokerad kvv'!$B$1:$AV$1,0),FALSE),VLOOKUP($B15,'Justerad allokering'!$B$1:$AG$461,MATCH(C$1,'Justerad allokering'!$B$1:$AF$1,0),FALSE))</f>
        <v>0</v>
      </c>
      <c r="D15">
        <f>IF(ISERROR(1/VLOOKUP($B15,'Justerad allokering'!$B$1:$AG$461,MATCH(D$1,'Justerad allokering'!$B$1:$AF$1,0),FALSE)),VLOOKUP($B15,'Allokerad kvv'!$B$2:$AV$468,MATCH(D$1,'Allokerad kvv'!$B$1:$AV$1,0),FALSE),VLOOKUP($B15,'Justerad allokering'!$B$1:$AG$461,MATCH(D$1,'Justerad allokering'!$B$1:$AF$1,0),FALSE))</f>
        <v>0</v>
      </c>
      <c r="E15">
        <f>IF(ISERROR(1/VLOOKUP($B15,'Justerad allokering'!$B$1:$AG$461,MATCH(E$1,'Justerad allokering'!$B$1:$AF$1,0),FALSE)),VLOOKUP($B15,'Allokerad kvv'!$B$2:$AV$468,MATCH(E$1,'Allokerad kvv'!$B$1:$AV$1,0),FALSE),VLOOKUP($B15,'Justerad allokering'!$B$1:$AG$461,MATCH(E$1,'Justerad allokering'!$B$1:$AF$1,0),FALSE))</f>
        <v>0</v>
      </c>
      <c r="F15">
        <f>IF(ISERROR(1/VLOOKUP($B15,'Justerad allokering'!$B$1:$AG$461,MATCH(F$1,'Justerad allokering'!$B$1:$AF$1,0),FALSE)),VLOOKUP($B15,'Allokerad kvv'!$B$2:$AV$468,MATCH(F$1,'Allokerad kvv'!$B$1:$AV$1,0),FALSE),VLOOKUP($B15,'Justerad allokering'!$B$1:$AG$461,MATCH(F$1,'Justerad allokering'!$B$1:$AF$1,0),FALSE))</f>
        <v>0</v>
      </c>
      <c r="G15">
        <f>IF(ISERROR(1/VLOOKUP($B15,'Justerad allokering'!$B$1:$AG$461,MATCH(G$1,'Justerad allokering'!$B$1:$AF$1,0),FALSE)),VLOOKUP($B15,'Allokerad kvv'!$B$2:$AV$468,MATCH(G$1,'Allokerad kvv'!$B$1:$AV$1,0),FALSE),VLOOKUP($B15,'Justerad allokering'!$B$1:$AG$461,MATCH(G$1,'Justerad allokering'!$B$1:$AF$1,0),FALSE))</f>
        <v>0</v>
      </c>
      <c r="H15">
        <f>IF(ISERROR(1/VLOOKUP($B15,'Justerad allokering'!$B$1:$AG$461,MATCH(H$1,'Justerad allokering'!$B$1:$AF$1,0),FALSE)),VLOOKUP($B15,'Allokerad kvv'!$B$2:$AV$468,MATCH(H$1,'Allokerad kvv'!$B$1:$AV$1,0),FALSE),VLOOKUP($B15,'Justerad allokering'!$B$1:$AG$461,MATCH(H$1,'Justerad allokering'!$B$1:$AF$1,0),FALSE))</f>
        <v>0</v>
      </c>
      <c r="I15">
        <f>IF(ISERROR(1/VLOOKUP($B15,'Justerad allokering'!$B$1:$AG$461,MATCH(I$1,'Justerad allokering'!$B$1:$AF$1,0),FALSE)),VLOOKUP($B15,'Allokerad kvv'!$B$2:$AV$468,MATCH(I$1,'Allokerad kvv'!$B$1:$AV$1,0),FALSE),VLOOKUP($B15,'Justerad allokering'!$B$1:$AG$461,MATCH(I$1,'Justerad allokering'!$B$1:$AF$1,0),FALSE))</f>
        <v>0</v>
      </c>
      <c r="J15">
        <f>IF(ISERROR(1/VLOOKUP($B15,'Justerad allokering'!$B$1:$AG$461,MATCH(J$1,'Justerad allokering'!$B$1:$AF$1,0),FALSE)),VLOOKUP($B15,'Allokerad kvv'!$B$2:$AV$468,MATCH(J$1,'Allokerad kvv'!$B$1:$AV$1,0),FALSE),VLOOKUP($B15,'Justerad allokering'!$B$1:$AG$461,MATCH(J$1,'Justerad allokering'!$B$1:$AF$1,0),FALSE))</f>
        <v>0</v>
      </c>
      <c r="K15">
        <f>IF(ISERROR(1/VLOOKUP($B15,'Justerad allokering'!$B$1:$AG$461,MATCH(K$1,'Justerad allokering'!$B$1:$AF$1,0),FALSE)),VLOOKUP($B15,'Allokerad kvv'!$B$2:$AV$468,MATCH(K$1,'Allokerad kvv'!$B$1:$AV$1,0),FALSE),VLOOKUP($B15,'Justerad allokering'!$B$1:$AG$461,MATCH(K$1,'Justerad allokering'!$B$1:$AF$1,0),FALSE))</f>
        <v>0</v>
      </c>
      <c r="L15">
        <f>IF(ISERROR(1/VLOOKUP($B15,'Justerad allokering'!$B$1:$AG$461,MATCH(L$1,'Justerad allokering'!$B$1:$AF$1,0),FALSE)),VLOOKUP($B15,'Allokerad kvv'!$B$2:$AV$468,MATCH(L$1,'Allokerad kvv'!$B$1:$AV$1,0),FALSE),VLOOKUP($B15,'Justerad allokering'!$B$1:$AG$461,MATCH(L$1,'Justerad allokering'!$B$1:$AF$1,0),FALSE))</f>
        <v>0</v>
      </c>
      <c r="M15">
        <f>IF(ISERROR(1/VLOOKUP($B15,'Justerad allokering'!$B$1:$AG$461,MATCH(M$1,'Justerad allokering'!$B$1:$AF$1,0),FALSE)),VLOOKUP($B15,'Allokerad kvv'!$B$2:$AV$468,MATCH(M$1,'Allokerad kvv'!$B$1:$AV$1,0),FALSE),VLOOKUP($B15,'Justerad allokering'!$B$1:$AG$461,MATCH(M$1,'Justerad allokering'!$B$1:$AF$1,0),FALSE))</f>
        <v>0</v>
      </c>
      <c r="N15">
        <f>IF(ISERROR(1/VLOOKUP($B15,'Justerad allokering'!$B$1:$AG$461,MATCH(N$1,'Justerad allokering'!$B$1:$AF$1,0),FALSE)),VLOOKUP($B15,'Allokerad kvv'!$B$2:$AV$468,MATCH(N$1,'Allokerad kvv'!$B$1:$AV$1,0),FALSE),VLOOKUP($B15,'Justerad allokering'!$B$1:$AG$461,MATCH(N$1,'Justerad allokering'!$B$1:$AF$1,0),FALSE))</f>
        <v>0</v>
      </c>
      <c r="O15">
        <f>IF(ISERROR(1/VLOOKUP($B15,'Justerad allokering'!$B$1:$AG$461,MATCH(O$1,'Justerad allokering'!$B$1:$AF$1,0),FALSE)),VLOOKUP($B15,'Allokerad kvv'!$B$2:$AV$468,MATCH(O$1,'Allokerad kvv'!$B$1:$AV$1,0),FALSE),VLOOKUP($B15,'Justerad allokering'!$B$1:$AG$461,MATCH(O$1,'Justerad allokering'!$B$1:$AF$1,0),FALSE))</f>
        <v>0</v>
      </c>
      <c r="P15">
        <f>IF(ISERROR(1/VLOOKUP($B15,'Justerad allokering'!$B$1:$AG$461,MATCH(P$1,'Justerad allokering'!$B$1:$AF$1,0),FALSE)),VLOOKUP($B15,'Allokerad kvv'!$B$2:$AV$468,MATCH(P$1,'Allokerad kvv'!$B$1:$AV$1,0),FALSE),VLOOKUP($B15,'Justerad allokering'!$B$1:$AG$461,MATCH(P$1,'Justerad allokering'!$B$1:$AF$1,0),FALSE))</f>
        <v>0</v>
      </c>
      <c r="Q15">
        <f>IF(ISERROR(1/VLOOKUP($B15,'Justerad allokering'!$B$1:$AG$461,MATCH(Q$1,'Justerad allokering'!$B$1:$AF$1,0),FALSE)),VLOOKUP($B15,'Allokerad kvv'!$B$2:$AV$468,MATCH(Q$1,'Allokerad kvv'!$B$1:$AV$1,0),FALSE),VLOOKUP($B15,'Justerad allokering'!$B$1:$AG$461,MATCH(Q$1,'Justerad allokering'!$B$1:$AF$1,0),FALSE))</f>
        <v>0</v>
      </c>
      <c r="R15">
        <f>IF(ISERROR(1/VLOOKUP($B15,'Justerad allokering'!$B$1:$AG$461,MATCH(R$1,'Justerad allokering'!$B$1:$AF$1,0),FALSE)),VLOOKUP($B15,'Allokerad kvv'!$B$2:$AV$468,MATCH(R$1,'Allokerad kvv'!$B$1:$AV$1,0),FALSE),VLOOKUP($B15,'Justerad allokering'!$B$1:$AG$461,MATCH(R$1,'Justerad allokering'!$B$1:$AF$1,0),FALSE))</f>
        <v>0</v>
      </c>
      <c r="S15">
        <f>IF(ISERROR(1/VLOOKUP($B15,'Justerad allokering'!$B$1:$AG$461,MATCH(S$1,'Justerad allokering'!$B$1:$AF$1,0),FALSE)),VLOOKUP($B15,'Allokerad kvv'!$B$2:$AV$468,MATCH(S$1,'Allokerad kvv'!$B$1:$AV$1,0),FALSE),VLOOKUP($B15,'Justerad allokering'!$B$1:$AG$461,MATCH(S$1,'Justerad allokering'!$B$1:$AF$1,0),FALSE))</f>
        <v>0</v>
      </c>
      <c r="T15">
        <f>IF(ISERROR(1/VLOOKUP($B15,'Justerad allokering'!$B$1:$AG$461,MATCH(T$1,'Justerad allokering'!$B$1:$AF$1,0),FALSE)),VLOOKUP($B15,'Allokerad kvv'!$B$2:$AV$468,MATCH(T$1,'Allokerad kvv'!$B$1:$AV$1,0),FALSE),VLOOKUP($B15,'Justerad allokering'!$B$1:$AG$461,MATCH(T$1,'Justerad allokering'!$B$1:$AF$1,0),FALSE))</f>
        <v>0</v>
      </c>
      <c r="U15">
        <f>IF(ISERROR(1/VLOOKUP($B15,'Justerad allokering'!$B$1:$AG$461,MATCH(U$1,'Justerad allokering'!$B$1:$AF$1,0),FALSE)),VLOOKUP($B15,'Allokerad kvv'!$B$2:$AV$468,MATCH(U$1,'Allokerad kvv'!$B$1:$AV$1,0),FALSE),VLOOKUP($B15,'Justerad allokering'!$B$1:$AG$461,MATCH(U$1,'Justerad allokering'!$B$1:$AF$1,0),FALSE))</f>
        <v>0</v>
      </c>
      <c r="V15">
        <f>IF(ISERROR(1/VLOOKUP($B15,'Justerad allokering'!$B$1:$AG$461,MATCH(V$1,'Justerad allokering'!$B$1:$AF$1,0),FALSE)),VLOOKUP($B15,'Allokerad kvv'!$B$2:$AV$468,MATCH(V$1,'Allokerad kvv'!$B$1:$AV$1,0),FALSE),VLOOKUP($B15,'Justerad allokering'!$B$1:$AG$461,MATCH(V$1,'Justerad allokering'!$B$1:$AF$1,0),FALSE))</f>
        <v>0</v>
      </c>
      <c r="W15">
        <f>IF(ISERROR(1/VLOOKUP($B15,'Justerad allokering'!$B$1:$AG$461,MATCH(W$1,'Justerad allokering'!$B$1:$AF$1,0),FALSE)),VLOOKUP($B15,'Allokerad kvv'!$B$2:$AV$468,MATCH(W$1,'Allokerad kvv'!$B$1:$AV$1,0),FALSE),VLOOKUP($B15,'Justerad allokering'!$B$1:$AG$461,MATCH(W$1,'Justerad allokering'!$B$1:$AF$1,0),FALSE))</f>
        <v>0</v>
      </c>
      <c r="X15">
        <f>IF(ISERROR(1/VLOOKUP($B15,'Justerad allokering'!$B$1:$AG$461,MATCH(X$1,'Justerad allokering'!$B$1:$AF$1,0),FALSE)),VLOOKUP($B15,'Allokerad kvv'!$B$2:$AV$468,MATCH(X$1,'Allokerad kvv'!$B$1:$AV$1,0),FALSE),VLOOKUP($B15,'Justerad allokering'!$B$1:$AG$461,MATCH(X$1,'Justerad allokering'!$B$1:$AF$1,0),FALSE))</f>
        <v>0</v>
      </c>
      <c r="Y15">
        <f>IF(ISERROR(1/VLOOKUP($B15,'Justerad allokering'!$B$1:$AG$461,MATCH(Y$1,'Justerad allokering'!$B$1:$AF$1,0),FALSE)),VLOOKUP($B15,'Allokerad kvv'!$B$2:$AV$468,MATCH(Y$1,'Allokerad kvv'!$B$1:$AV$1,0),FALSE),VLOOKUP($B15,'Justerad allokering'!$B$1:$AG$461,MATCH(Y$1,'Justerad allokering'!$B$1:$AF$1,0),FALSE))</f>
        <v>0</v>
      </c>
      <c r="Z15">
        <f>IF(ISERROR(1/VLOOKUP($B15,'Justerad allokering'!$B$1:$AG$461,MATCH(Z$1,'Justerad allokering'!$B$1:$AF$1,0),FALSE)),VLOOKUP($B15,'Allokerad kvv'!$B$2:$AV$468,MATCH(Z$1,'Allokerad kvv'!$B$1:$AV$1,0),FALSE),VLOOKUP($B15,'Justerad allokering'!$B$1:$AG$461,MATCH(Z$1,'Justerad allokering'!$B$1:$AF$1,0),FALSE))</f>
        <v>0</v>
      </c>
      <c r="AE15" s="89">
        <f t="shared" si="0"/>
        <v>0</v>
      </c>
      <c r="AG15">
        <f t="shared" si="1"/>
        <v>0</v>
      </c>
      <c r="AH15">
        <f t="shared" si="2"/>
        <v>0</v>
      </c>
      <c r="AI15" t="str">
        <f>IF(AH15=0,"",AH15/VLOOKUP(B15,Kraftvärmeprod!$B$1:$BC$480,MATCH("Summa tillförd energi exklusive rökgaskondensering",Kraftvärmeprod!$B$1:$BC$1,0),FALSE))</f>
        <v/>
      </c>
      <c r="AK15">
        <f t="shared" si="3"/>
        <v>0</v>
      </c>
    </row>
    <row r="16" spans="1:37" x14ac:dyDescent="0.25">
      <c r="A16" s="2" t="s">
        <v>33</v>
      </c>
      <c r="B16" s="2" t="s">
        <v>35</v>
      </c>
      <c r="C16">
        <f>IF(ISERROR(1/VLOOKUP($B16,'Justerad allokering'!$B$1:$AG$461,MATCH(C$1,'Justerad allokering'!$B$1:$AF$1,0),FALSE)),VLOOKUP($B16,'Allokerad kvv'!$B$2:$AV$468,MATCH(C$1,'Allokerad kvv'!$B$1:$AV$1,0),FALSE),VLOOKUP($B16,'Justerad allokering'!$B$1:$AG$461,MATCH(C$1,'Justerad allokering'!$B$1:$AF$1,0),FALSE))</f>
        <v>0</v>
      </c>
      <c r="D16">
        <f>IF(ISERROR(1/VLOOKUP($B16,'Justerad allokering'!$B$1:$AG$461,MATCH(D$1,'Justerad allokering'!$B$1:$AF$1,0),FALSE)),VLOOKUP($B16,'Allokerad kvv'!$B$2:$AV$468,MATCH(D$1,'Allokerad kvv'!$B$1:$AV$1,0),FALSE),VLOOKUP($B16,'Justerad allokering'!$B$1:$AG$461,MATCH(D$1,'Justerad allokering'!$B$1:$AF$1,0),FALSE))</f>
        <v>0</v>
      </c>
      <c r="E16">
        <f>IF(ISERROR(1/VLOOKUP($B16,'Justerad allokering'!$B$1:$AG$461,MATCH(E$1,'Justerad allokering'!$B$1:$AF$1,0),FALSE)),VLOOKUP($B16,'Allokerad kvv'!$B$2:$AV$468,MATCH(E$1,'Allokerad kvv'!$B$1:$AV$1,0),FALSE),VLOOKUP($B16,'Justerad allokering'!$B$1:$AG$461,MATCH(E$1,'Justerad allokering'!$B$1:$AF$1,0),FALSE))</f>
        <v>0</v>
      </c>
      <c r="F16">
        <f>IF(ISERROR(1/VLOOKUP($B16,'Justerad allokering'!$B$1:$AG$461,MATCH(F$1,'Justerad allokering'!$B$1:$AF$1,0),FALSE)),VLOOKUP($B16,'Allokerad kvv'!$B$2:$AV$468,MATCH(F$1,'Allokerad kvv'!$B$1:$AV$1,0),FALSE),VLOOKUP($B16,'Justerad allokering'!$B$1:$AG$461,MATCH(F$1,'Justerad allokering'!$B$1:$AF$1,0),FALSE))</f>
        <v>0</v>
      </c>
      <c r="G16">
        <f>IF(ISERROR(1/VLOOKUP($B16,'Justerad allokering'!$B$1:$AG$461,MATCH(G$1,'Justerad allokering'!$B$1:$AF$1,0),FALSE)),VLOOKUP($B16,'Allokerad kvv'!$B$2:$AV$468,MATCH(G$1,'Allokerad kvv'!$B$1:$AV$1,0),FALSE),VLOOKUP($B16,'Justerad allokering'!$B$1:$AG$461,MATCH(G$1,'Justerad allokering'!$B$1:$AF$1,0),FALSE))</f>
        <v>0</v>
      </c>
      <c r="H16">
        <f>IF(ISERROR(1/VLOOKUP($B16,'Justerad allokering'!$B$1:$AG$461,MATCH(H$1,'Justerad allokering'!$B$1:$AF$1,0),FALSE)),VLOOKUP($B16,'Allokerad kvv'!$B$2:$AV$468,MATCH(H$1,'Allokerad kvv'!$B$1:$AV$1,0),FALSE),VLOOKUP($B16,'Justerad allokering'!$B$1:$AG$461,MATCH(H$1,'Justerad allokering'!$B$1:$AF$1,0),FALSE))</f>
        <v>0</v>
      </c>
      <c r="I16">
        <f>IF(ISERROR(1/VLOOKUP($B16,'Justerad allokering'!$B$1:$AG$461,MATCH(I$1,'Justerad allokering'!$B$1:$AF$1,0),FALSE)),VLOOKUP($B16,'Allokerad kvv'!$B$2:$AV$468,MATCH(I$1,'Allokerad kvv'!$B$1:$AV$1,0),FALSE),VLOOKUP($B16,'Justerad allokering'!$B$1:$AG$461,MATCH(I$1,'Justerad allokering'!$B$1:$AF$1,0),FALSE))</f>
        <v>0</v>
      </c>
      <c r="J16">
        <f>IF(ISERROR(1/VLOOKUP($B16,'Justerad allokering'!$B$1:$AG$461,MATCH(J$1,'Justerad allokering'!$B$1:$AF$1,0),FALSE)),VLOOKUP($B16,'Allokerad kvv'!$B$2:$AV$468,MATCH(J$1,'Allokerad kvv'!$B$1:$AV$1,0),FALSE),VLOOKUP($B16,'Justerad allokering'!$B$1:$AG$461,MATCH(J$1,'Justerad allokering'!$B$1:$AF$1,0),FALSE))</f>
        <v>0</v>
      </c>
      <c r="K16">
        <f>IF(ISERROR(1/VLOOKUP($B16,'Justerad allokering'!$B$1:$AG$461,MATCH(K$1,'Justerad allokering'!$B$1:$AF$1,0),FALSE)),VLOOKUP($B16,'Allokerad kvv'!$B$2:$AV$468,MATCH(K$1,'Allokerad kvv'!$B$1:$AV$1,0),FALSE),VLOOKUP($B16,'Justerad allokering'!$B$1:$AG$461,MATCH(K$1,'Justerad allokering'!$B$1:$AF$1,0),FALSE))</f>
        <v>0</v>
      </c>
      <c r="L16">
        <f>IF(ISERROR(1/VLOOKUP($B16,'Justerad allokering'!$B$1:$AG$461,MATCH(L$1,'Justerad allokering'!$B$1:$AF$1,0),FALSE)),VLOOKUP($B16,'Allokerad kvv'!$B$2:$AV$468,MATCH(L$1,'Allokerad kvv'!$B$1:$AV$1,0),FALSE),VLOOKUP($B16,'Justerad allokering'!$B$1:$AG$461,MATCH(L$1,'Justerad allokering'!$B$1:$AF$1,0),FALSE))</f>
        <v>0</v>
      </c>
      <c r="M16">
        <f>IF(ISERROR(1/VLOOKUP($B16,'Justerad allokering'!$B$1:$AG$461,MATCH(M$1,'Justerad allokering'!$B$1:$AF$1,0),FALSE)),VLOOKUP($B16,'Allokerad kvv'!$B$2:$AV$468,MATCH(M$1,'Allokerad kvv'!$B$1:$AV$1,0),FALSE),VLOOKUP($B16,'Justerad allokering'!$B$1:$AG$461,MATCH(M$1,'Justerad allokering'!$B$1:$AF$1,0),FALSE))</f>
        <v>0</v>
      </c>
      <c r="N16">
        <f>IF(ISERROR(1/VLOOKUP($B16,'Justerad allokering'!$B$1:$AG$461,MATCH(N$1,'Justerad allokering'!$B$1:$AF$1,0),FALSE)),VLOOKUP($B16,'Allokerad kvv'!$B$2:$AV$468,MATCH(N$1,'Allokerad kvv'!$B$1:$AV$1,0),FALSE),VLOOKUP($B16,'Justerad allokering'!$B$1:$AG$461,MATCH(N$1,'Justerad allokering'!$B$1:$AF$1,0),FALSE))</f>
        <v>0</v>
      </c>
      <c r="O16">
        <f>IF(ISERROR(1/VLOOKUP($B16,'Justerad allokering'!$B$1:$AG$461,MATCH(O$1,'Justerad allokering'!$B$1:$AF$1,0),FALSE)),VLOOKUP($B16,'Allokerad kvv'!$B$2:$AV$468,MATCH(O$1,'Allokerad kvv'!$B$1:$AV$1,0),FALSE),VLOOKUP($B16,'Justerad allokering'!$B$1:$AG$461,MATCH(O$1,'Justerad allokering'!$B$1:$AF$1,0),FALSE))</f>
        <v>0</v>
      </c>
      <c r="P16">
        <f>IF(ISERROR(1/VLOOKUP($B16,'Justerad allokering'!$B$1:$AG$461,MATCH(P$1,'Justerad allokering'!$B$1:$AF$1,0),FALSE)),VLOOKUP($B16,'Allokerad kvv'!$B$2:$AV$468,MATCH(P$1,'Allokerad kvv'!$B$1:$AV$1,0),FALSE),VLOOKUP($B16,'Justerad allokering'!$B$1:$AG$461,MATCH(P$1,'Justerad allokering'!$B$1:$AF$1,0),FALSE))</f>
        <v>0</v>
      </c>
      <c r="Q16">
        <f>IF(ISERROR(1/VLOOKUP($B16,'Justerad allokering'!$B$1:$AG$461,MATCH(Q$1,'Justerad allokering'!$B$1:$AF$1,0),FALSE)),VLOOKUP($B16,'Allokerad kvv'!$B$2:$AV$468,MATCH(Q$1,'Allokerad kvv'!$B$1:$AV$1,0),FALSE),VLOOKUP($B16,'Justerad allokering'!$B$1:$AG$461,MATCH(Q$1,'Justerad allokering'!$B$1:$AF$1,0),FALSE))</f>
        <v>0</v>
      </c>
      <c r="R16">
        <f>IF(ISERROR(1/VLOOKUP($B16,'Justerad allokering'!$B$1:$AG$461,MATCH(R$1,'Justerad allokering'!$B$1:$AF$1,0),FALSE)),VLOOKUP($B16,'Allokerad kvv'!$B$2:$AV$468,MATCH(R$1,'Allokerad kvv'!$B$1:$AV$1,0),FALSE),VLOOKUP($B16,'Justerad allokering'!$B$1:$AG$461,MATCH(R$1,'Justerad allokering'!$B$1:$AF$1,0),FALSE))</f>
        <v>0</v>
      </c>
      <c r="S16">
        <f>IF(ISERROR(1/VLOOKUP($B16,'Justerad allokering'!$B$1:$AG$461,MATCH(S$1,'Justerad allokering'!$B$1:$AF$1,0),FALSE)),VLOOKUP($B16,'Allokerad kvv'!$B$2:$AV$468,MATCH(S$1,'Allokerad kvv'!$B$1:$AV$1,0),FALSE),VLOOKUP($B16,'Justerad allokering'!$B$1:$AG$461,MATCH(S$1,'Justerad allokering'!$B$1:$AF$1,0),FALSE))</f>
        <v>0</v>
      </c>
      <c r="T16">
        <f>IF(ISERROR(1/VLOOKUP($B16,'Justerad allokering'!$B$1:$AG$461,MATCH(T$1,'Justerad allokering'!$B$1:$AF$1,0),FALSE)),VLOOKUP($B16,'Allokerad kvv'!$B$2:$AV$468,MATCH(T$1,'Allokerad kvv'!$B$1:$AV$1,0),FALSE),VLOOKUP($B16,'Justerad allokering'!$B$1:$AG$461,MATCH(T$1,'Justerad allokering'!$B$1:$AF$1,0),FALSE))</f>
        <v>0</v>
      </c>
      <c r="U16">
        <f>IF(ISERROR(1/VLOOKUP($B16,'Justerad allokering'!$B$1:$AG$461,MATCH(U$1,'Justerad allokering'!$B$1:$AF$1,0),FALSE)),VLOOKUP($B16,'Allokerad kvv'!$B$2:$AV$468,MATCH(U$1,'Allokerad kvv'!$B$1:$AV$1,0),FALSE),VLOOKUP($B16,'Justerad allokering'!$B$1:$AG$461,MATCH(U$1,'Justerad allokering'!$B$1:$AF$1,0),FALSE))</f>
        <v>0</v>
      </c>
      <c r="V16">
        <f>IF(ISERROR(1/VLOOKUP($B16,'Justerad allokering'!$B$1:$AG$461,MATCH(V$1,'Justerad allokering'!$B$1:$AF$1,0),FALSE)),VLOOKUP($B16,'Allokerad kvv'!$B$2:$AV$468,MATCH(V$1,'Allokerad kvv'!$B$1:$AV$1,0),FALSE),VLOOKUP($B16,'Justerad allokering'!$B$1:$AG$461,MATCH(V$1,'Justerad allokering'!$B$1:$AF$1,0),FALSE))</f>
        <v>0</v>
      </c>
      <c r="W16">
        <f>IF(ISERROR(1/VLOOKUP($B16,'Justerad allokering'!$B$1:$AG$461,MATCH(W$1,'Justerad allokering'!$B$1:$AF$1,0),FALSE)),VLOOKUP($B16,'Allokerad kvv'!$B$2:$AV$468,MATCH(W$1,'Allokerad kvv'!$B$1:$AV$1,0),FALSE),VLOOKUP($B16,'Justerad allokering'!$B$1:$AG$461,MATCH(W$1,'Justerad allokering'!$B$1:$AF$1,0),FALSE))</f>
        <v>0</v>
      </c>
      <c r="X16">
        <f>IF(ISERROR(1/VLOOKUP($B16,'Justerad allokering'!$B$1:$AG$461,MATCH(X$1,'Justerad allokering'!$B$1:$AF$1,0),FALSE)),VLOOKUP($B16,'Allokerad kvv'!$B$2:$AV$468,MATCH(X$1,'Allokerad kvv'!$B$1:$AV$1,0),FALSE),VLOOKUP($B16,'Justerad allokering'!$B$1:$AG$461,MATCH(X$1,'Justerad allokering'!$B$1:$AF$1,0),FALSE))</f>
        <v>0</v>
      </c>
      <c r="Y16">
        <f>IF(ISERROR(1/VLOOKUP($B16,'Justerad allokering'!$B$1:$AG$461,MATCH(Y$1,'Justerad allokering'!$B$1:$AF$1,0),FALSE)),VLOOKUP($B16,'Allokerad kvv'!$B$2:$AV$468,MATCH(Y$1,'Allokerad kvv'!$B$1:$AV$1,0),FALSE),VLOOKUP($B16,'Justerad allokering'!$B$1:$AG$461,MATCH(Y$1,'Justerad allokering'!$B$1:$AF$1,0),FALSE))</f>
        <v>0</v>
      </c>
      <c r="Z16">
        <f>IF(ISERROR(1/VLOOKUP($B16,'Justerad allokering'!$B$1:$AG$461,MATCH(Z$1,'Justerad allokering'!$B$1:$AF$1,0),FALSE)),VLOOKUP($B16,'Allokerad kvv'!$B$2:$AV$468,MATCH(Z$1,'Allokerad kvv'!$B$1:$AV$1,0),FALSE),VLOOKUP($B16,'Justerad allokering'!$B$1:$AG$461,MATCH(Z$1,'Justerad allokering'!$B$1:$AF$1,0),FALSE))</f>
        <v>0</v>
      </c>
      <c r="AE16" s="89">
        <f t="shared" si="0"/>
        <v>0</v>
      </c>
      <c r="AG16">
        <f t="shared" si="1"/>
        <v>0</v>
      </c>
      <c r="AH16">
        <f t="shared" si="2"/>
        <v>0</v>
      </c>
      <c r="AI16" t="str">
        <f>IF(AH16=0,"",AH16/VLOOKUP(B16,Kraftvärmeprod!$B$1:$BC$480,MATCH("Summa tillförd energi exklusive rökgaskondensering",Kraftvärmeprod!$B$1:$BC$1,0),FALSE))</f>
        <v/>
      </c>
      <c r="AK16">
        <f t="shared" si="3"/>
        <v>0</v>
      </c>
    </row>
    <row r="17" spans="1:37" x14ac:dyDescent="0.25">
      <c r="A17" s="2" t="s">
        <v>33</v>
      </c>
      <c r="B17" s="2" t="s">
        <v>36</v>
      </c>
      <c r="C17">
        <f>IF(ISERROR(1/VLOOKUP($B17,'Justerad allokering'!$B$1:$AG$461,MATCH(C$1,'Justerad allokering'!$B$1:$AF$1,0),FALSE)),VLOOKUP($B17,'Allokerad kvv'!$B$2:$AV$468,MATCH(C$1,'Allokerad kvv'!$B$1:$AV$1,0),FALSE),VLOOKUP($B17,'Justerad allokering'!$B$1:$AG$461,MATCH(C$1,'Justerad allokering'!$B$1:$AF$1,0),FALSE))</f>
        <v>0</v>
      </c>
      <c r="D17">
        <f>IF(ISERROR(1/VLOOKUP($B17,'Justerad allokering'!$B$1:$AG$461,MATCH(D$1,'Justerad allokering'!$B$1:$AF$1,0),FALSE)),VLOOKUP($B17,'Allokerad kvv'!$B$2:$AV$468,MATCH(D$1,'Allokerad kvv'!$B$1:$AV$1,0),FALSE),VLOOKUP($B17,'Justerad allokering'!$B$1:$AG$461,MATCH(D$1,'Justerad allokering'!$B$1:$AF$1,0),FALSE))</f>
        <v>0</v>
      </c>
      <c r="E17">
        <f>IF(ISERROR(1/VLOOKUP($B17,'Justerad allokering'!$B$1:$AG$461,MATCH(E$1,'Justerad allokering'!$B$1:$AF$1,0),FALSE)),VLOOKUP($B17,'Allokerad kvv'!$B$2:$AV$468,MATCH(E$1,'Allokerad kvv'!$B$1:$AV$1,0),FALSE),VLOOKUP($B17,'Justerad allokering'!$B$1:$AG$461,MATCH(E$1,'Justerad allokering'!$B$1:$AF$1,0),FALSE))</f>
        <v>0</v>
      </c>
      <c r="F17">
        <f>IF(ISERROR(1/VLOOKUP($B17,'Justerad allokering'!$B$1:$AG$461,MATCH(F$1,'Justerad allokering'!$B$1:$AF$1,0),FALSE)),VLOOKUP($B17,'Allokerad kvv'!$B$2:$AV$468,MATCH(F$1,'Allokerad kvv'!$B$1:$AV$1,0),FALSE),VLOOKUP($B17,'Justerad allokering'!$B$1:$AG$461,MATCH(F$1,'Justerad allokering'!$B$1:$AF$1,0),FALSE))</f>
        <v>0</v>
      </c>
      <c r="G17">
        <f>IF(ISERROR(1/VLOOKUP($B17,'Justerad allokering'!$B$1:$AG$461,MATCH(G$1,'Justerad allokering'!$B$1:$AF$1,0),FALSE)),VLOOKUP($B17,'Allokerad kvv'!$B$2:$AV$468,MATCH(G$1,'Allokerad kvv'!$B$1:$AV$1,0),FALSE),VLOOKUP($B17,'Justerad allokering'!$B$1:$AG$461,MATCH(G$1,'Justerad allokering'!$B$1:$AF$1,0),FALSE))</f>
        <v>0</v>
      </c>
      <c r="H17">
        <f>IF(ISERROR(1/VLOOKUP($B17,'Justerad allokering'!$B$1:$AG$461,MATCH(H$1,'Justerad allokering'!$B$1:$AF$1,0),FALSE)),VLOOKUP($B17,'Allokerad kvv'!$B$2:$AV$468,MATCH(H$1,'Allokerad kvv'!$B$1:$AV$1,0),FALSE),VLOOKUP($B17,'Justerad allokering'!$B$1:$AG$461,MATCH(H$1,'Justerad allokering'!$B$1:$AF$1,0),FALSE))</f>
        <v>0</v>
      </c>
      <c r="I17">
        <f>IF(ISERROR(1/VLOOKUP($B17,'Justerad allokering'!$B$1:$AG$461,MATCH(I$1,'Justerad allokering'!$B$1:$AF$1,0),FALSE)),VLOOKUP($B17,'Allokerad kvv'!$B$2:$AV$468,MATCH(I$1,'Allokerad kvv'!$B$1:$AV$1,0),FALSE),VLOOKUP($B17,'Justerad allokering'!$B$1:$AG$461,MATCH(I$1,'Justerad allokering'!$B$1:$AF$1,0),FALSE))</f>
        <v>0</v>
      </c>
      <c r="J17">
        <f>IF(ISERROR(1/VLOOKUP($B17,'Justerad allokering'!$B$1:$AG$461,MATCH(J$1,'Justerad allokering'!$B$1:$AF$1,0),FALSE)),VLOOKUP($B17,'Allokerad kvv'!$B$2:$AV$468,MATCH(J$1,'Allokerad kvv'!$B$1:$AV$1,0),FALSE),VLOOKUP($B17,'Justerad allokering'!$B$1:$AG$461,MATCH(J$1,'Justerad allokering'!$B$1:$AF$1,0),FALSE))</f>
        <v>0</v>
      </c>
      <c r="K17">
        <f>IF(ISERROR(1/VLOOKUP($B17,'Justerad allokering'!$B$1:$AG$461,MATCH(K$1,'Justerad allokering'!$B$1:$AF$1,0),FALSE)),VLOOKUP($B17,'Allokerad kvv'!$B$2:$AV$468,MATCH(K$1,'Allokerad kvv'!$B$1:$AV$1,0),FALSE),VLOOKUP($B17,'Justerad allokering'!$B$1:$AG$461,MATCH(K$1,'Justerad allokering'!$B$1:$AF$1,0),FALSE))</f>
        <v>0</v>
      </c>
      <c r="L17">
        <f>IF(ISERROR(1/VLOOKUP($B17,'Justerad allokering'!$B$1:$AG$461,MATCH(L$1,'Justerad allokering'!$B$1:$AF$1,0),FALSE)),VLOOKUP($B17,'Allokerad kvv'!$B$2:$AV$468,MATCH(L$1,'Allokerad kvv'!$B$1:$AV$1,0),FALSE),VLOOKUP($B17,'Justerad allokering'!$B$1:$AG$461,MATCH(L$1,'Justerad allokering'!$B$1:$AF$1,0),FALSE))</f>
        <v>0</v>
      </c>
      <c r="M17">
        <f>IF(ISERROR(1/VLOOKUP($B17,'Justerad allokering'!$B$1:$AG$461,MATCH(M$1,'Justerad allokering'!$B$1:$AF$1,0),FALSE)),VLOOKUP($B17,'Allokerad kvv'!$B$2:$AV$468,MATCH(M$1,'Allokerad kvv'!$B$1:$AV$1,0),FALSE),VLOOKUP($B17,'Justerad allokering'!$B$1:$AG$461,MATCH(M$1,'Justerad allokering'!$B$1:$AF$1,0),FALSE))</f>
        <v>0</v>
      </c>
      <c r="N17">
        <f>IF(ISERROR(1/VLOOKUP($B17,'Justerad allokering'!$B$1:$AG$461,MATCH(N$1,'Justerad allokering'!$B$1:$AF$1,0),FALSE)),VLOOKUP($B17,'Allokerad kvv'!$B$2:$AV$468,MATCH(N$1,'Allokerad kvv'!$B$1:$AV$1,0),FALSE),VLOOKUP($B17,'Justerad allokering'!$B$1:$AG$461,MATCH(N$1,'Justerad allokering'!$B$1:$AF$1,0),FALSE))</f>
        <v>0</v>
      </c>
      <c r="O17">
        <f>IF(ISERROR(1/VLOOKUP($B17,'Justerad allokering'!$B$1:$AG$461,MATCH(O$1,'Justerad allokering'!$B$1:$AF$1,0),FALSE)),VLOOKUP($B17,'Allokerad kvv'!$B$2:$AV$468,MATCH(O$1,'Allokerad kvv'!$B$1:$AV$1,0),FALSE),VLOOKUP($B17,'Justerad allokering'!$B$1:$AG$461,MATCH(O$1,'Justerad allokering'!$B$1:$AF$1,0),FALSE))</f>
        <v>0</v>
      </c>
      <c r="P17">
        <f>IF(ISERROR(1/VLOOKUP($B17,'Justerad allokering'!$B$1:$AG$461,MATCH(P$1,'Justerad allokering'!$B$1:$AF$1,0),FALSE)),VLOOKUP($B17,'Allokerad kvv'!$B$2:$AV$468,MATCH(P$1,'Allokerad kvv'!$B$1:$AV$1,0),FALSE),VLOOKUP($B17,'Justerad allokering'!$B$1:$AG$461,MATCH(P$1,'Justerad allokering'!$B$1:$AF$1,0),FALSE))</f>
        <v>0</v>
      </c>
      <c r="Q17">
        <f>IF(ISERROR(1/VLOOKUP($B17,'Justerad allokering'!$B$1:$AG$461,MATCH(Q$1,'Justerad allokering'!$B$1:$AF$1,0),FALSE)),VLOOKUP($B17,'Allokerad kvv'!$B$2:$AV$468,MATCH(Q$1,'Allokerad kvv'!$B$1:$AV$1,0),FALSE),VLOOKUP($B17,'Justerad allokering'!$B$1:$AG$461,MATCH(Q$1,'Justerad allokering'!$B$1:$AF$1,0),FALSE))</f>
        <v>0</v>
      </c>
      <c r="R17">
        <f>IF(ISERROR(1/VLOOKUP($B17,'Justerad allokering'!$B$1:$AG$461,MATCH(R$1,'Justerad allokering'!$B$1:$AF$1,0),FALSE)),VLOOKUP($B17,'Allokerad kvv'!$B$2:$AV$468,MATCH(R$1,'Allokerad kvv'!$B$1:$AV$1,0),FALSE),VLOOKUP($B17,'Justerad allokering'!$B$1:$AG$461,MATCH(R$1,'Justerad allokering'!$B$1:$AF$1,0),FALSE))</f>
        <v>0</v>
      </c>
      <c r="S17">
        <f>IF(ISERROR(1/VLOOKUP($B17,'Justerad allokering'!$B$1:$AG$461,MATCH(S$1,'Justerad allokering'!$B$1:$AF$1,0),FALSE)),VLOOKUP($B17,'Allokerad kvv'!$B$2:$AV$468,MATCH(S$1,'Allokerad kvv'!$B$1:$AV$1,0),FALSE),VLOOKUP($B17,'Justerad allokering'!$B$1:$AG$461,MATCH(S$1,'Justerad allokering'!$B$1:$AF$1,0),FALSE))</f>
        <v>0</v>
      </c>
      <c r="T17">
        <f>IF(ISERROR(1/VLOOKUP($B17,'Justerad allokering'!$B$1:$AG$461,MATCH(T$1,'Justerad allokering'!$B$1:$AF$1,0),FALSE)),VLOOKUP($B17,'Allokerad kvv'!$B$2:$AV$468,MATCH(T$1,'Allokerad kvv'!$B$1:$AV$1,0),FALSE),VLOOKUP($B17,'Justerad allokering'!$B$1:$AG$461,MATCH(T$1,'Justerad allokering'!$B$1:$AF$1,0),FALSE))</f>
        <v>0</v>
      </c>
      <c r="U17">
        <f>IF(ISERROR(1/VLOOKUP($B17,'Justerad allokering'!$B$1:$AG$461,MATCH(U$1,'Justerad allokering'!$B$1:$AF$1,0),FALSE)),VLOOKUP($B17,'Allokerad kvv'!$B$2:$AV$468,MATCH(U$1,'Allokerad kvv'!$B$1:$AV$1,0),FALSE),VLOOKUP($B17,'Justerad allokering'!$B$1:$AG$461,MATCH(U$1,'Justerad allokering'!$B$1:$AF$1,0),FALSE))</f>
        <v>0</v>
      </c>
      <c r="V17">
        <f>IF(ISERROR(1/VLOOKUP($B17,'Justerad allokering'!$B$1:$AG$461,MATCH(V$1,'Justerad allokering'!$B$1:$AF$1,0),FALSE)),VLOOKUP($B17,'Allokerad kvv'!$B$2:$AV$468,MATCH(V$1,'Allokerad kvv'!$B$1:$AV$1,0),FALSE),VLOOKUP($B17,'Justerad allokering'!$B$1:$AG$461,MATCH(V$1,'Justerad allokering'!$B$1:$AF$1,0),FALSE))</f>
        <v>0</v>
      </c>
      <c r="W17">
        <f>IF(ISERROR(1/VLOOKUP($B17,'Justerad allokering'!$B$1:$AG$461,MATCH(W$1,'Justerad allokering'!$B$1:$AF$1,0),FALSE)),VLOOKUP($B17,'Allokerad kvv'!$B$2:$AV$468,MATCH(W$1,'Allokerad kvv'!$B$1:$AV$1,0),FALSE),VLOOKUP($B17,'Justerad allokering'!$B$1:$AG$461,MATCH(W$1,'Justerad allokering'!$B$1:$AF$1,0),FALSE))</f>
        <v>0</v>
      </c>
      <c r="X17">
        <f>IF(ISERROR(1/VLOOKUP($B17,'Justerad allokering'!$B$1:$AG$461,MATCH(X$1,'Justerad allokering'!$B$1:$AF$1,0),FALSE)),VLOOKUP($B17,'Allokerad kvv'!$B$2:$AV$468,MATCH(X$1,'Allokerad kvv'!$B$1:$AV$1,0),FALSE),VLOOKUP($B17,'Justerad allokering'!$B$1:$AG$461,MATCH(X$1,'Justerad allokering'!$B$1:$AF$1,0),FALSE))</f>
        <v>0</v>
      </c>
      <c r="Y17">
        <f>IF(ISERROR(1/VLOOKUP($B17,'Justerad allokering'!$B$1:$AG$461,MATCH(Y$1,'Justerad allokering'!$B$1:$AF$1,0),FALSE)),VLOOKUP($B17,'Allokerad kvv'!$B$2:$AV$468,MATCH(Y$1,'Allokerad kvv'!$B$1:$AV$1,0),FALSE),VLOOKUP($B17,'Justerad allokering'!$B$1:$AG$461,MATCH(Y$1,'Justerad allokering'!$B$1:$AF$1,0),FALSE))</f>
        <v>0</v>
      </c>
      <c r="Z17">
        <f>IF(ISERROR(1/VLOOKUP($B17,'Justerad allokering'!$B$1:$AG$461,MATCH(Z$1,'Justerad allokering'!$B$1:$AF$1,0),FALSE)),VLOOKUP($B17,'Allokerad kvv'!$B$2:$AV$468,MATCH(Z$1,'Allokerad kvv'!$B$1:$AV$1,0),FALSE),VLOOKUP($B17,'Justerad allokering'!$B$1:$AG$461,MATCH(Z$1,'Justerad allokering'!$B$1:$AF$1,0),FALSE))</f>
        <v>0</v>
      </c>
      <c r="AE17" s="89">
        <f t="shared" si="0"/>
        <v>0</v>
      </c>
      <c r="AG17">
        <f t="shared" si="1"/>
        <v>0</v>
      </c>
      <c r="AH17">
        <f t="shared" si="2"/>
        <v>0</v>
      </c>
      <c r="AI17" t="str">
        <f>IF(AH17=0,"",AH17/VLOOKUP(B17,Kraftvärmeprod!$B$1:$BC$480,MATCH("Summa tillförd energi exklusive rökgaskondensering",Kraftvärmeprod!$B$1:$BC$1,0),FALSE))</f>
        <v/>
      </c>
      <c r="AK17">
        <f t="shared" si="3"/>
        <v>0</v>
      </c>
    </row>
    <row r="18" spans="1:37" x14ac:dyDescent="0.25">
      <c r="A18" s="2" t="s">
        <v>33</v>
      </c>
      <c r="B18" s="2" t="s">
        <v>37</v>
      </c>
      <c r="C18">
        <f>IF(ISERROR(1/VLOOKUP($B18,'Justerad allokering'!$B$1:$AG$461,MATCH(C$1,'Justerad allokering'!$B$1:$AF$1,0),FALSE)),VLOOKUP($B18,'Allokerad kvv'!$B$2:$AV$468,MATCH(C$1,'Allokerad kvv'!$B$1:$AV$1,0),FALSE),VLOOKUP($B18,'Justerad allokering'!$B$1:$AG$461,MATCH(C$1,'Justerad allokering'!$B$1:$AF$1,0),FALSE))</f>
        <v>0</v>
      </c>
      <c r="D18">
        <f>IF(ISERROR(1/VLOOKUP($B18,'Justerad allokering'!$B$1:$AG$461,MATCH(D$1,'Justerad allokering'!$B$1:$AF$1,0),FALSE)),VLOOKUP($B18,'Allokerad kvv'!$B$2:$AV$468,MATCH(D$1,'Allokerad kvv'!$B$1:$AV$1,0),FALSE),VLOOKUP($B18,'Justerad allokering'!$B$1:$AG$461,MATCH(D$1,'Justerad allokering'!$B$1:$AF$1,0),FALSE))</f>
        <v>0</v>
      </c>
      <c r="E18">
        <f>IF(ISERROR(1/VLOOKUP($B18,'Justerad allokering'!$B$1:$AG$461,MATCH(E$1,'Justerad allokering'!$B$1:$AF$1,0),FALSE)),VLOOKUP($B18,'Allokerad kvv'!$B$2:$AV$468,MATCH(E$1,'Allokerad kvv'!$B$1:$AV$1,0),FALSE),VLOOKUP($B18,'Justerad allokering'!$B$1:$AG$461,MATCH(E$1,'Justerad allokering'!$B$1:$AF$1,0),FALSE))</f>
        <v>0</v>
      </c>
      <c r="F18">
        <f>IF(ISERROR(1/VLOOKUP($B18,'Justerad allokering'!$B$1:$AG$461,MATCH(F$1,'Justerad allokering'!$B$1:$AF$1,0),FALSE)),VLOOKUP($B18,'Allokerad kvv'!$B$2:$AV$468,MATCH(F$1,'Allokerad kvv'!$B$1:$AV$1,0),FALSE),VLOOKUP($B18,'Justerad allokering'!$B$1:$AG$461,MATCH(F$1,'Justerad allokering'!$B$1:$AF$1,0),FALSE))</f>
        <v>0</v>
      </c>
      <c r="G18">
        <f>IF(ISERROR(1/VLOOKUP($B18,'Justerad allokering'!$B$1:$AG$461,MATCH(G$1,'Justerad allokering'!$B$1:$AF$1,0),FALSE)),VLOOKUP($B18,'Allokerad kvv'!$B$2:$AV$468,MATCH(G$1,'Allokerad kvv'!$B$1:$AV$1,0),FALSE),VLOOKUP($B18,'Justerad allokering'!$B$1:$AG$461,MATCH(G$1,'Justerad allokering'!$B$1:$AF$1,0),FALSE))</f>
        <v>0</v>
      </c>
      <c r="H18">
        <f>IF(ISERROR(1/VLOOKUP($B18,'Justerad allokering'!$B$1:$AG$461,MATCH(H$1,'Justerad allokering'!$B$1:$AF$1,0),FALSE)),VLOOKUP($B18,'Allokerad kvv'!$B$2:$AV$468,MATCH(H$1,'Allokerad kvv'!$B$1:$AV$1,0),FALSE),VLOOKUP($B18,'Justerad allokering'!$B$1:$AG$461,MATCH(H$1,'Justerad allokering'!$B$1:$AF$1,0),FALSE))</f>
        <v>0</v>
      </c>
      <c r="I18">
        <f>IF(ISERROR(1/VLOOKUP($B18,'Justerad allokering'!$B$1:$AG$461,MATCH(I$1,'Justerad allokering'!$B$1:$AF$1,0),FALSE)),VLOOKUP($B18,'Allokerad kvv'!$B$2:$AV$468,MATCH(I$1,'Allokerad kvv'!$B$1:$AV$1,0),FALSE),VLOOKUP($B18,'Justerad allokering'!$B$1:$AG$461,MATCH(I$1,'Justerad allokering'!$B$1:$AF$1,0),FALSE))</f>
        <v>0</v>
      </c>
      <c r="J18">
        <f>IF(ISERROR(1/VLOOKUP($B18,'Justerad allokering'!$B$1:$AG$461,MATCH(J$1,'Justerad allokering'!$B$1:$AF$1,0),FALSE)),VLOOKUP($B18,'Allokerad kvv'!$B$2:$AV$468,MATCH(J$1,'Allokerad kvv'!$B$1:$AV$1,0),FALSE),VLOOKUP($B18,'Justerad allokering'!$B$1:$AG$461,MATCH(J$1,'Justerad allokering'!$B$1:$AF$1,0),FALSE))</f>
        <v>0</v>
      </c>
      <c r="K18">
        <f>IF(ISERROR(1/VLOOKUP($B18,'Justerad allokering'!$B$1:$AG$461,MATCH(K$1,'Justerad allokering'!$B$1:$AF$1,0),FALSE)),VLOOKUP($B18,'Allokerad kvv'!$B$2:$AV$468,MATCH(K$1,'Allokerad kvv'!$B$1:$AV$1,0),FALSE),VLOOKUP($B18,'Justerad allokering'!$B$1:$AG$461,MATCH(K$1,'Justerad allokering'!$B$1:$AF$1,0),FALSE))</f>
        <v>0</v>
      </c>
      <c r="L18">
        <f>IF(ISERROR(1/VLOOKUP($B18,'Justerad allokering'!$B$1:$AG$461,MATCH(L$1,'Justerad allokering'!$B$1:$AF$1,0),FALSE)),VLOOKUP($B18,'Allokerad kvv'!$B$2:$AV$468,MATCH(L$1,'Allokerad kvv'!$B$1:$AV$1,0),FALSE),VLOOKUP($B18,'Justerad allokering'!$B$1:$AG$461,MATCH(L$1,'Justerad allokering'!$B$1:$AF$1,0),FALSE))</f>
        <v>0</v>
      </c>
      <c r="M18">
        <f>IF(ISERROR(1/VLOOKUP($B18,'Justerad allokering'!$B$1:$AG$461,MATCH(M$1,'Justerad allokering'!$B$1:$AF$1,0),FALSE)),VLOOKUP($B18,'Allokerad kvv'!$B$2:$AV$468,MATCH(M$1,'Allokerad kvv'!$B$1:$AV$1,0),FALSE),VLOOKUP($B18,'Justerad allokering'!$B$1:$AG$461,MATCH(M$1,'Justerad allokering'!$B$1:$AF$1,0),FALSE))</f>
        <v>0</v>
      </c>
      <c r="N18">
        <f>IF(ISERROR(1/VLOOKUP($B18,'Justerad allokering'!$B$1:$AG$461,MATCH(N$1,'Justerad allokering'!$B$1:$AF$1,0),FALSE)),VLOOKUP($B18,'Allokerad kvv'!$B$2:$AV$468,MATCH(N$1,'Allokerad kvv'!$B$1:$AV$1,0),FALSE),VLOOKUP($B18,'Justerad allokering'!$B$1:$AG$461,MATCH(N$1,'Justerad allokering'!$B$1:$AF$1,0),FALSE))</f>
        <v>0</v>
      </c>
      <c r="O18">
        <f>IF(ISERROR(1/VLOOKUP($B18,'Justerad allokering'!$B$1:$AG$461,MATCH(O$1,'Justerad allokering'!$B$1:$AF$1,0),FALSE)),VLOOKUP($B18,'Allokerad kvv'!$B$2:$AV$468,MATCH(O$1,'Allokerad kvv'!$B$1:$AV$1,0),FALSE),VLOOKUP($B18,'Justerad allokering'!$B$1:$AG$461,MATCH(O$1,'Justerad allokering'!$B$1:$AF$1,0),FALSE))</f>
        <v>0</v>
      </c>
      <c r="P18">
        <f>IF(ISERROR(1/VLOOKUP($B18,'Justerad allokering'!$B$1:$AG$461,MATCH(P$1,'Justerad allokering'!$B$1:$AF$1,0),FALSE)),VLOOKUP($B18,'Allokerad kvv'!$B$2:$AV$468,MATCH(P$1,'Allokerad kvv'!$B$1:$AV$1,0),FALSE),VLOOKUP($B18,'Justerad allokering'!$B$1:$AG$461,MATCH(P$1,'Justerad allokering'!$B$1:$AF$1,0),FALSE))</f>
        <v>0</v>
      </c>
      <c r="Q18">
        <f>IF(ISERROR(1/VLOOKUP($B18,'Justerad allokering'!$B$1:$AG$461,MATCH(Q$1,'Justerad allokering'!$B$1:$AF$1,0),FALSE)),VLOOKUP($B18,'Allokerad kvv'!$B$2:$AV$468,MATCH(Q$1,'Allokerad kvv'!$B$1:$AV$1,0),FALSE),VLOOKUP($B18,'Justerad allokering'!$B$1:$AG$461,MATCH(Q$1,'Justerad allokering'!$B$1:$AF$1,0),FALSE))</f>
        <v>0</v>
      </c>
      <c r="R18">
        <f>IF(ISERROR(1/VLOOKUP($B18,'Justerad allokering'!$B$1:$AG$461,MATCH(R$1,'Justerad allokering'!$B$1:$AF$1,0),FALSE)),VLOOKUP($B18,'Allokerad kvv'!$B$2:$AV$468,MATCH(R$1,'Allokerad kvv'!$B$1:$AV$1,0),FALSE),VLOOKUP($B18,'Justerad allokering'!$B$1:$AG$461,MATCH(R$1,'Justerad allokering'!$B$1:$AF$1,0),FALSE))</f>
        <v>0</v>
      </c>
      <c r="S18">
        <f>IF(ISERROR(1/VLOOKUP($B18,'Justerad allokering'!$B$1:$AG$461,MATCH(S$1,'Justerad allokering'!$B$1:$AF$1,0),FALSE)),VLOOKUP($B18,'Allokerad kvv'!$B$2:$AV$468,MATCH(S$1,'Allokerad kvv'!$B$1:$AV$1,0),FALSE),VLOOKUP($B18,'Justerad allokering'!$B$1:$AG$461,MATCH(S$1,'Justerad allokering'!$B$1:$AF$1,0),FALSE))</f>
        <v>0</v>
      </c>
      <c r="T18">
        <f>IF(ISERROR(1/VLOOKUP($B18,'Justerad allokering'!$B$1:$AG$461,MATCH(T$1,'Justerad allokering'!$B$1:$AF$1,0),FALSE)),VLOOKUP($B18,'Allokerad kvv'!$B$2:$AV$468,MATCH(T$1,'Allokerad kvv'!$B$1:$AV$1,0),FALSE),VLOOKUP($B18,'Justerad allokering'!$B$1:$AG$461,MATCH(T$1,'Justerad allokering'!$B$1:$AF$1,0),FALSE))</f>
        <v>0</v>
      </c>
      <c r="U18">
        <f>IF(ISERROR(1/VLOOKUP($B18,'Justerad allokering'!$B$1:$AG$461,MATCH(U$1,'Justerad allokering'!$B$1:$AF$1,0),FALSE)),VLOOKUP($B18,'Allokerad kvv'!$B$2:$AV$468,MATCH(U$1,'Allokerad kvv'!$B$1:$AV$1,0),FALSE),VLOOKUP($B18,'Justerad allokering'!$B$1:$AG$461,MATCH(U$1,'Justerad allokering'!$B$1:$AF$1,0),FALSE))</f>
        <v>0</v>
      </c>
      <c r="V18">
        <f>IF(ISERROR(1/VLOOKUP($B18,'Justerad allokering'!$B$1:$AG$461,MATCH(V$1,'Justerad allokering'!$B$1:$AF$1,0),FALSE)),VLOOKUP($B18,'Allokerad kvv'!$B$2:$AV$468,MATCH(V$1,'Allokerad kvv'!$B$1:$AV$1,0),FALSE),VLOOKUP($B18,'Justerad allokering'!$B$1:$AG$461,MATCH(V$1,'Justerad allokering'!$B$1:$AF$1,0),FALSE))</f>
        <v>0</v>
      </c>
      <c r="W18">
        <f>IF(ISERROR(1/VLOOKUP($B18,'Justerad allokering'!$B$1:$AG$461,MATCH(W$1,'Justerad allokering'!$B$1:$AF$1,0),FALSE)),VLOOKUP($B18,'Allokerad kvv'!$B$2:$AV$468,MATCH(W$1,'Allokerad kvv'!$B$1:$AV$1,0),FALSE),VLOOKUP($B18,'Justerad allokering'!$B$1:$AG$461,MATCH(W$1,'Justerad allokering'!$B$1:$AF$1,0),FALSE))</f>
        <v>0</v>
      </c>
      <c r="X18">
        <f>IF(ISERROR(1/VLOOKUP($B18,'Justerad allokering'!$B$1:$AG$461,MATCH(X$1,'Justerad allokering'!$B$1:$AF$1,0),FALSE)),VLOOKUP($B18,'Allokerad kvv'!$B$2:$AV$468,MATCH(X$1,'Allokerad kvv'!$B$1:$AV$1,0),FALSE),VLOOKUP($B18,'Justerad allokering'!$B$1:$AG$461,MATCH(X$1,'Justerad allokering'!$B$1:$AF$1,0),FALSE))</f>
        <v>0</v>
      </c>
      <c r="Y18">
        <f>IF(ISERROR(1/VLOOKUP($B18,'Justerad allokering'!$B$1:$AG$461,MATCH(Y$1,'Justerad allokering'!$B$1:$AF$1,0),FALSE)),VLOOKUP($B18,'Allokerad kvv'!$B$2:$AV$468,MATCH(Y$1,'Allokerad kvv'!$B$1:$AV$1,0),FALSE),VLOOKUP($B18,'Justerad allokering'!$B$1:$AG$461,MATCH(Y$1,'Justerad allokering'!$B$1:$AF$1,0),FALSE))</f>
        <v>0</v>
      </c>
      <c r="Z18">
        <f>IF(ISERROR(1/VLOOKUP($B18,'Justerad allokering'!$B$1:$AG$461,MATCH(Z$1,'Justerad allokering'!$B$1:$AF$1,0),FALSE)),VLOOKUP($B18,'Allokerad kvv'!$B$2:$AV$468,MATCH(Z$1,'Allokerad kvv'!$B$1:$AV$1,0),FALSE),VLOOKUP($B18,'Justerad allokering'!$B$1:$AG$461,MATCH(Z$1,'Justerad allokering'!$B$1:$AF$1,0),FALSE))</f>
        <v>0</v>
      </c>
      <c r="AE18" s="89">
        <f t="shared" si="0"/>
        <v>0</v>
      </c>
      <c r="AG18">
        <f t="shared" si="1"/>
        <v>0</v>
      </c>
      <c r="AH18">
        <f t="shared" si="2"/>
        <v>0</v>
      </c>
      <c r="AI18" t="str">
        <f>IF(AH18=0,"",AH18/VLOOKUP(B18,Kraftvärmeprod!$B$1:$BC$480,MATCH("Summa tillförd energi exklusive rökgaskondensering",Kraftvärmeprod!$B$1:$BC$1,0),FALSE))</f>
        <v/>
      </c>
      <c r="AK18">
        <f t="shared" si="3"/>
        <v>0</v>
      </c>
    </row>
    <row r="19" spans="1:37" x14ac:dyDescent="0.25">
      <c r="A19" s="2" t="s">
        <v>33</v>
      </c>
      <c r="B19" s="2" t="s">
        <v>38</v>
      </c>
      <c r="C19">
        <f>IF(ISERROR(1/VLOOKUP($B19,'Justerad allokering'!$B$1:$AG$461,MATCH(C$1,'Justerad allokering'!$B$1:$AF$1,0),FALSE)),VLOOKUP($B19,'Allokerad kvv'!$B$2:$AV$468,MATCH(C$1,'Allokerad kvv'!$B$1:$AV$1,0),FALSE),VLOOKUP($B19,'Justerad allokering'!$B$1:$AG$461,MATCH(C$1,'Justerad allokering'!$B$1:$AF$1,0),FALSE))</f>
        <v>0</v>
      </c>
      <c r="D19">
        <f>IF(ISERROR(1/VLOOKUP($B19,'Justerad allokering'!$B$1:$AG$461,MATCH(D$1,'Justerad allokering'!$B$1:$AF$1,0),FALSE)),VLOOKUP($B19,'Allokerad kvv'!$B$2:$AV$468,MATCH(D$1,'Allokerad kvv'!$B$1:$AV$1,0),FALSE),VLOOKUP($B19,'Justerad allokering'!$B$1:$AG$461,MATCH(D$1,'Justerad allokering'!$B$1:$AF$1,0),FALSE))</f>
        <v>0</v>
      </c>
      <c r="E19">
        <f>IF(ISERROR(1/VLOOKUP($B19,'Justerad allokering'!$B$1:$AG$461,MATCH(E$1,'Justerad allokering'!$B$1:$AF$1,0),FALSE)),VLOOKUP($B19,'Allokerad kvv'!$B$2:$AV$468,MATCH(E$1,'Allokerad kvv'!$B$1:$AV$1,0),FALSE),VLOOKUP($B19,'Justerad allokering'!$B$1:$AG$461,MATCH(E$1,'Justerad allokering'!$B$1:$AF$1,0),FALSE))</f>
        <v>0</v>
      </c>
      <c r="F19">
        <f>IF(ISERROR(1/VLOOKUP($B19,'Justerad allokering'!$B$1:$AG$461,MATCH(F$1,'Justerad allokering'!$B$1:$AF$1,0),FALSE)),VLOOKUP($B19,'Allokerad kvv'!$B$2:$AV$468,MATCH(F$1,'Allokerad kvv'!$B$1:$AV$1,0),FALSE),VLOOKUP($B19,'Justerad allokering'!$B$1:$AG$461,MATCH(F$1,'Justerad allokering'!$B$1:$AF$1,0),FALSE))</f>
        <v>0</v>
      </c>
      <c r="G19">
        <f>IF(ISERROR(1/VLOOKUP($B19,'Justerad allokering'!$B$1:$AG$461,MATCH(G$1,'Justerad allokering'!$B$1:$AF$1,0),FALSE)),VLOOKUP($B19,'Allokerad kvv'!$B$2:$AV$468,MATCH(G$1,'Allokerad kvv'!$B$1:$AV$1,0),FALSE),VLOOKUP($B19,'Justerad allokering'!$B$1:$AG$461,MATCH(G$1,'Justerad allokering'!$B$1:$AF$1,0),FALSE))</f>
        <v>0</v>
      </c>
      <c r="H19">
        <f>IF(ISERROR(1/VLOOKUP($B19,'Justerad allokering'!$B$1:$AG$461,MATCH(H$1,'Justerad allokering'!$B$1:$AF$1,0),FALSE)),VLOOKUP($B19,'Allokerad kvv'!$B$2:$AV$468,MATCH(H$1,'Allokerad kvv'!$B$1:$AV$1,0),FALSE),VLOOKUP($B19,'Justerad allokering'!$B$1:$AG$461,MATCH(H$1,'Justerad allokering'!$B$1:$AF$1,0),FALSE))</f>
        <v>0</v>
      </c>
      <c r="I19">
        <f>IF(ISERROR(1/VLOOKUP($B19,'Justerad allokering'!$B$1:$AG$461,MATCH(I$1,'Justerad allokering'!$B$1:$AF$1,0),FALSE)),VLOOKUP($B19,'Allokerad kvv'!$B$2:$AV$468,MATCH(I$1,'Allokerad kvv'!$B$1:$AV$1,0),FALSE),VLOOKUP($B19,'Justerad allokering'!$B$1:$AG$461,MATCH(I$1,'Justerad allokering'!$B$1:$AF$1,0),FALSE))</f>
        <v>0</v>
      </c>
      <c r="J19">
        <f>IF(ISERROR(1/VLOOKUP($B19,'Justerad allokering'!$B$1:$AG$461,MATCH(J$1,'Justerad allokering'!$B$1:$AF$1,0),FALSE)),VLOOKUP($B19,'Allokerad kvv'!$B$2:$AV$468,MATCH(J$1,'Allokerad kvv'!$B$1:$AV$1,0),FALSE),VLOOKUP($B19,'Justerad allokering'!$B$1:$AG$461,MATCH(J$1,'Justerad allokering'!$B$1:$AF$1,0),FALSE))</f>
        <v>0</v>
      </c>
      <c r="K19">
        <f>IF(ISERROR(1/VLOOKUP($B19,'Justerad allokering'!$B$1:$AG$461,MATCH(K$1,'Justerad allokering'!$B$1:$AF$1,0),FALSE)),VLOOKUP($B19,'Allokerad kvv'!$B$2:$AV$468,MATCH(K$1,'Allokerad kvv'!$B$1:$AV$1,0),FALSE),VLOOKUP($B19,'Justerad allokering'!$B$1:$AG$461,MATCH(K$1,'Justerad allokering'!$B$1:$AF$1,0),FALSE))</f>
        <v>0</v>
      </c>
      <c r="L19">
        <f>IF(ISERROR(1/VLOOKUP($B19,'Justerad allokering'!$B$1:$AG$461,MATCH(L$1,'Justerad allokering'!$B$1:$AF$1,0),FALSE)),VLOOKUP($B19,'Allokerad kvv'!$B$2:$AV$468,MATCH(L$1,'Allokerad kvv'!$B$1:$AV$1,0),FALSE),VLOOKUP($B19,'Justerad allokering'!$B$1:$AG$461,MATCH(L$1,'Justerad allokering'!$B$1:$AF$1,0),FALSE))</f>
        <v>0</v>
      </c>
      <c r="M19">
        <f>IF(ISERROR(1/VLOOKUP($B19,'Justerad allokering'!$B$1:$AG$461,MATCH(M$1,'Justerad allokering'!$B$1:$AF$1,0),FALSE)),VLOOKUP($B19,'Allokerad kvv'!$B$2:$AV$468,MATCH(M$1,'Allokerad kvv'!$B$1:$AV$1,0),FALSE),VLOOKUP($B19,'Justerad allokering'!$B$1:$AG$461,MATCH(M$1,'Justerad allokering'!$B$1:$AF$1,0),FALSE))</f>
        <v>0</v>
      </c>
      <c r="N19">
        <f>IF(ISERROR(1/VLOOKUP($B19,'Justerad allokering'!$B$1:$AG$461,MATCH(N$1,'Justerad allokering'!$B$1:$AF$1,0),FALSE)),VLOOKUP($B19,'Allokerad kvv'!$B$2:$AV$468,MATCH(N$1,'Allokerad kvv'!$B$1:$AV$1,0),FALSE),VLOOKUP($B19,'Justerad allokering'!$B$1:$AG$461,MATCH(N$1,'Justerad allokering'!$B$1:$AF$1,0),FALSE))</f>
        <v>0</v>
      </c>
      <c r="O19">
        <f>IF(ISERROR(1/VLOOKUP($B19,'Justerad allokering'!$B$1:$AG$461,MATCH(O$1,'Justerad allokering'!$B$1:$AF$1,0),FALSE)),VLOOKUP($B19,'Allokerad kvv'!$B$2:$AV$468,MATCH(O$1,'Allokerad kvv'!$B$1:$AV$1,0),FALSE),VLOOKUP($B19,'Justerad allokering'!$B$1:$AG$461,MATCH(O$1,'Justerad allokering'!$B$1:$AF$1,0),FALSE))</f>
        <v>0</v>
      </c>
      <c r="P19">
        <f>IF(ISERROR(1/VLOOKUP($B19,'Justerad allokering'!$B$1:$AG$461,MATCH(P$1,'Justerad allokering'!$B$1:$AF$1,0),FALSE)),VLOOKUP($B19,'Allokerad kvv'!$B$2:$AV$468,MATCH(P$1,'Allokerad kvv'!$B$1:$AV$1,0),FALSE),VLOOKUP($B19,'Justerad allokering'!$B$1:$AG$461,MATCH(P$1,'Justerad allokering'!$B$1:$AF$1,0),FALSE))</f>
        <v>0</v>
      </c>
      <c r="Q19">
        <f>IF(ISERROR(1/VLOOKUP($B19,'Justerad allokering'!$B$1:$AG$461,MATCH(Q$1,'Justerad allokering'!$B$1:$AF$1,0),FALSE)),VLOOKUP($B19,'Allokerad kvv'!$B$2:$AV$468,MATCH(Q$1,'Allokerad kvv'!$B$1:$AV$1,0),FALSE),VLOOKUP($B19,'Justerad allokering'!$B$1:$AG$461,MATCH(Q$1,'Justerad allokering'!$B$1:$AF$1,0),FALSE))</f>
        <v>0</v>
      </c>
      <c r="R19">
        <f>IF(ISERROR(1/VLOOKUP($B19,'Justerad allokering'!$B$1:$AG$461,MATCH(R$1,'Justerad allokering'!$B$1:$AF$1,0),FALSE)),VLOOKUP($B19,'Allokerad kvv'!$B$2:$AV$468,MATCH(R$1,'Allokerad kvv'!$B$1:$AV$1,0),FALSE),VLOOKUP($B19,'Justerad allokering'!$B$1:$AG$461,MATCH(R$1,'Justerad allokering'!$B$1:$AF$1,0),FALSE))</f>
        <v>0</v>
      </c>
      <c r="S19">
        <f>IF(ISERROR(1/VLOOKUP($B19,'Justerad allokering'!$B$1:$AG$461,MATCH(S$1,'Justerad allokering'!$B$1:$AF$1,0),FALSE)),VLOOKUP($B19,'Allokerad kvv'!$B$2:$AV$468,MATCH(S$1,'Allokerad kvv'!$B$1:$AV$1,0),FALSE),VLOOKUP($B19,'Justerad allokering'!$B$1:$AG$461,MATCH(S$1,'Justerad allokering'!$B$1:$AF$1,0),FALSE))</f>
        <v>0</v>
      </c>
      <c r="T19">
        <f>IF(ISERROR(1/VLOOKUP($B19,'Justerad allokering'!$B$1:$AG$461,MATCH(T$1,'Justerad allokering'!$B$1:$AF$1,0),FALSE)),VLOOKUP($B19,'Allokerad kvv'!$B$2:$AV$468,MATCH(T$1,'Allokerad kvv'!$B$1:$AV$1,0),FALSE),VLOOKUP($B19,'Justerad allokering'!$B$1:$AG$461,MATCH(T$1,'Justerad allokering'!$B$1:$AF$1,0),FALSE))</f>
        <v>0</v>
      </c>
      <c r="U19">
        <f>IF(ISERROR(1/VLOOKUP($B19,'Justerad allokering'!$B$1:$AG$461,MATCH(U$1,'Justerad allokering'!$B$1:$AF$1,0),FALSE)),VLOOKUP($B19,'Allokerad kvv'!$B$2:$AV$468,MATCH(U$1,'Allokerad kvv'!$B$1:$AV$1,0),FALSE),VLOOKUP($B19,'Justerad allokering'!$B$1:$AG$461,MATCH(U$1,'Justerad allokering'!$B$1:$AF$1,0),FALSE))</f>
        <v>0</v>
      </c>
      <c r="V19">
        <f>IF(ISERROR(1/VLOOKUP($B19,'Justerad allokering'!$B$1:$AG$461,MATCH(V$1,'Justerad allokering'!$B$1:$AF$1,0),FALSE)),VLOOKUP($B19,'Allokerad kvv'!$B$2:$AV$468,MATCH(V$1,'Allokerad kvv'!$B$1:$AV$1,0),FALSE),VLOOKUP($B19,'Justerad allokering'!$B$1:$AG$461,MATCH(V$1,'Justerad allokering'!$B$1:$AF$1,0),FALSE))</f>
        <v>0</v>
      </c>
      <c r="W19">
        <f>IF(ISERROR(1/VLOOKUP($B19,'Justerad allokering'!$B$1:$AG$461,MATCH(W$1,'Justerad allokering'!$B$1:$AF$1,0),FALSE)),VLOOKUP($B19,'Allokerad kvv'!$B$2:$AV$468,MATCH(W$1,'Allokerad kvv'!$B$1:$AV$1,0),FALSE),VLOOKUP($B19,'Justerad allokering'!$B$1:$AG$461,MATCH(W$1,'Justerad allokering'!$B$1:$AF$1,0),FALSE))</f>
        <v>0</v>
      </c>
      <c r="X19">
        <f>IF(ISERROR(1/VLOOKUP($B19,'Justerad allokering'!$B$1:$AG$461,MATCH(X$1,'Justerad allokering'!$B$1:$AF$1,0),FALSE)),VLOOKUP($B19,'Allokerad kvv'!$B$2:$AV$468,MATCH(X$1,'Allokerad kvv'!$B$1:$AV$1,0),FALSE),VLOOKUP($B19,'Justerad allokering'!$B$1:$AG$461,MATCH(X$1,'Justerad allokering'!$B$1:$AF$1,0),FALSE))</f>
        <v>0</v>
      </c>
      <c r="Y19">
        <f>IF(ISERROR(1/VLOOKUP($B19,'Justerad allokering'!$B$1:$AG$461,MATCH(Y$1,'Justerad allokering'!$B$1:$AF$1,0),FALSE)),VLOOKUP($B19,'Allokerad kvv'!$B$2:$AV$468,MATCH(Y$1,'Allokerad kvv'!$B$1:$AV$1,0),FALSE),VLOOKUP($B19,'Justerad allokering'!$B$1:$AG$461,MATCH(Y$1,'Justerad allokering'!$B$1:$AF$1,0),FALSE))</f>
        <v>0</v>
      </c>
      <c r="Z19">
        <f>IF(ISERROR(1/VLOOKUP($B19,'Justerad allokering'!$B$1:$AG$461,MATCH(Z$1,'Justerad allokering'!$B$1:$AF$1,0),FALSE)),VLOOKUP($B19,'Allokerad kvv'!$B$2:$AV$468,MATCH(Z$1,'Allokerad kvv'!$B$1:$AV$1,0),FALSE),VLOOKUP($B19,'Justerad allokering'!$B$1:$AG$461,MATCH(Z$1,'Justerad allokering'!$B$1:$AF$1,0),FALSE))</f>
        <v>0</v>
      </c>
      <c r="AE19" s="89">
        <f t="shared" si="0"/>
        <v>0</v>
      </c>
      <c r="AG19">
        <f t="shared" si="1"/>
        <v>0</v>
      </c>
      <c r="AH19">
        <f t="shared" si="2"/>
        <v>0</v>
      </c>
      <c r="AI19" t="str">
        <f>IF(AH19=0,"",AH19/VLOOKUP(B19,Kraftvärmeprod!$B$1:$BC$480,MATCH("Summa tillförd energi exklusive rökgaskondensering",Kraftvärmeprod!$B$1:$BC$1,0),FALSE))</f>
        <v/>
      </c>
      <c r="AK19">
        <f t="shared" si="3"/>
        <v>0</v>
      </c>
    </row>
    <row r="20" spans="1:37" x14ac:dyDescent="0.25">
      <c r="A20" s="2" t="s">
        <v>33</v>
      </c>
      <c r="B20" s="2" t="s">
        <v>39</v>
      </c>
      <c r="C20">
        <f>IF(ISERROR(1/VLOOKUP($B20,'Justerad allokering'!$B$1:$AG$461,MATCH(C$1,'Justerad allokering'!$B$1:$AF$1,0),FALSE)),VLOOKUP($B20,'Allokerad kvv'!$B$2:$AV$468,MATCH(C$1,'Allokerad kvv'!$B$1:$AV$1,0),FALSE),VLOOKUP($B20,'Justerad allokering'!$B$1:$AG$461,MATCH(C$1,'Justerad allokering'!$B$1:$AF$1,0),FALSE))</f>
        <v>0</v>
      </c>
      <c r="D20">
        <f>IF(ISERROR(1/VLOOKUP($B20,'Justerad allokering'!$B$1:$AG$461,MATCH(D$1,'Justerad allokering'!$B$1:$AF$1,0),FALSE)),VLOOKUP($B20,'Allokerad kvv'!$B$2:$AV$468,MATCH(D$1,'Allokerad kvv'!$B$1:$AV$1,0),FALSE),VLOOKUP($B20,'Justerad allokering'!$B$1:$AG$461,MATCH(D$1,'Justerad allokering'!$B$1:$AF$1,0),FALSE))</f>
        <v>0</v>
      </c>
      <c r="E20">
        <f>IF(ISERROR(1/VLOOKUP($B20,'Justerad allokering'!$B$1:$AG$461,MATCH(E$1,'Justerad allokering'!$B$1:$AF$1,0),FALSE)),VLOOKUP($B20,'Allokerad kvv'!$B$2:$AV$468,MATCH(E$1,'Allokerad kvv'!$B$1:$AV$1,0),FALSE),VLOOKUP($B20,'Justerad allokering'!$B$1:$AG$461,MATCH(E$1,'Justerad allokering'!$B$1:$AF$1,0),FALSE))</f>
        <v>0</v>
      </c>
      <c r="F20">
        <f>IF(ISERROR(1/VLOOKUP($B20,'Justerad allokering'!$B$1:$AG$461,MATCH(F$1,'Justerad allokering'!$B$1:$AF$1,0),FALSE)),VLOOKUP($B20,'Allokerad kvv'!$B$2:$AV$468,MATCH(F$1,'Allokerad kvv'!$B$1:$AV$1,0),FALSE),VLOOKUP($B20,'Justerad allokering'!$B$1:$AG$461,MATCH(F$1,'Justerad allokering'!$B$1:$AF$1,0),FALSE))</f>
        <v>0</v>
      </c>
      <c r="G20">
        <f>IF(ISERROR(1/VLOOKUP($B20,'Justerad allokering'!$B$1:$AG$461,MATCH(G$1,'Justerad allokering'!$B$1:$AF$1,0),FALSE)),VLOOKUP($B20,'Allokerad kvv'!$B$2:$AV$468,MATCH(G$1,'Allokerad kvv'!$B$1:$AV$1,0),FALSE),VLOOKUP($B20,'Justerad allokering'!$B$1:$AG$461,MATCH(G$1,'Justerad allokering'!$B$1:$AF$1,0),FALSE))</f>
        <v>0</v>
      </c>
      <c r="H20">
        <f>IF(ISERROR(1/VLOOKUP($B20,'Justerad allokering'!$B$1:$AG$461,MATCH(H$1,'Justerad allokering'!$B$1:$AF$1,0),FALSE)),VLOOKUP($B20,'Allokerad kvv'!$B$2:$AV$468,MATCH(H$1,'Allokerad kvv'!$B$1:$AV$1,0),FALSE),VLOOKUP($B20,'Justerad allokering'!$B$1:$AG$461,MATCH(H$1,'Justerad allokering'!$B$1:$AF$1,0),FALSE))</f>
        <v>0</v>
      </c>
      <c r="I20">
        <f>IF(ISERROR(1/VLOOKUP($B20,'Justerad allokering'!$B$1:$AG$461,MATCH(I$1,'Justerad allokering'!$B$1:$AF$1,0),FALSE)),VLOOKUP($B20,'Allokerad kvv'!$B$2:$AV$468,MATCH(I$1,'Allokerad kvv'!$B$1:$AV$1,0),FALSE),VLOOKUP($B20,'Justerad allokering'!$B$1:$AG$461,MATCH(I$1,'Justerad allokering'!$B$1:$AF$1,0),FALSE))</f>
        <v>0</v>
      </c>
      <c r="J20">
        <f>IF(ISERROR(1/VLOOKUP($B20,'Justerad allokering'!$B$1:$AG$461,MATCH(J$1,'Justerad allokering'!$B$1:$AF$1,0),FALSE)),VLOOKUP($B20,'Allokerad kvv'!$B$2:$AV$468,MATCH(J$1,'Allokerad kvv'!$B$1:$AV$1,0),FALSE),VLOOKUP($B20,'Justerad allokering'!$B$1:$AG$461,MATCH(J$1,'Justerad allokering'!$B$1:$AF$1,0),FALSE))</f>
        <v>0</v>
      </c>
      <c r="K20">
        <f>IF(ISERROR(1/VLOOKUP($B20,'Justerad allokering'!$B$1:$AG$461,MATCH(K$1,'Justerad allokering'!$B$1:$AF$1,0),FALSE)),VLOOKUP($B20,'Allokerad kvv'!$B$2:$AV$468,MATCH(K$1,'Allokerad kvv'!$B$1:$AV$1,0),FALSE),VLOOKUP($B20,'Justerad allokering'!$B$1:$AG$461,MATCH(K$1,'Justerad allokering'!$B$1:$AF$1,0),FALSE))</f>
        <v>0</v>
      </c>
      <c r="L20">
        <f>IF(ISERROR(1/VLOOKUP($B20,'Justerad allokering'!$B$1:$AG$461,MATCH(L$1,'Justerad allokering'!$B$1:$AF$1,0),FALSE)),VLOOKUP($B20,'Allokerad kvv'!$B$2:$AV$468,MATCH(L$1,'Allokerad kvv'!$B$1:$AV$1,0),FALSE),VLOOKUP($B20,'Justerad allokering'!$B$1:$AG$461,MATCH(L$1,'Justerad allokering'!$B$1:$AF$1,0),FALSE))</f>
        <v>0</v>
      </c>
      <c r="M20">
        <f>IF(ISERROR(1/VLOOKUP($B20,'Justerad allokering'!$B$1:$AG$461,MATCH(M$1,'Justerad allokering'!$B$1:$AF$1,0),FALSE)),VLOOKUP($B20,'Allokerad kvv'!$B$2:$AV$468,MATCH(M$1,'Allokerad kvv'!$B$1:$AV$1,0),FALSE),VLOOKUP($B20,'Justerad allokering'!$B$1:$AG$461,MATCH(M$1,'Justerad allokering'!$B$1:$AF$1,0),FALSE))</f>
        <v>0</v>
      </c>
      <c r="N20">
        <f>IF(ISERROR(1/VLOOKUP($B20,'Justerad allokering'!$B$1:$AG$461,MATCH(N$1,'Justerad allokering'!$B$1:$AF$1,0),FALSE)),VLOOKUP($B20,'Allokerad kvv'!$B$2:$AV$468,MATCH(N$1,'Allokerad kvv'!$B$1:$AV$1,0),FALSE),VLOOKUP($B20,'Justerad allokering'!$B$1:$AG$461,MATCH(N$1,'Justerad allokering'!$B$1:$AF$1,0),FALSE))</f>
        <v>0</v>
      </c>
      <c r="O20">
        <f>IF(ISERROR(1/VLOOKUP($B20,'Justerad allokering'!$B$1:$AG$461,MATCH(O$1,'Justerad allokering'!$B$1:$AF$1,0),FALSE)),VLOOKUP($B20,'Allokerad kvv'!$B$2:$AV$468,MATCH(O$1,'Allokerad kvv'!$B$1:$AV$1,0),FALSE),VLOOKUP($B20,'Justerad allokering'!$B$1:$AG$461,MATCH(O$1,'Justerad allokering'!$B$1:$AF$1,0),FALSE))</f>
        <v>0</v>
      </c>
      <c r="P20">
        <f>IF(ISERROR(1/VLOOKUP($B20,'Justerad allokering'!$B$1:$AG$461,MATCH(P$1,'Justerad allokering'!$B$1:$AF$1,0),FALSE)),VLOOKUP($B20,'Allokerad kvv'!$B$2:$AV$468,MATCH(P$1,'Allokerad kvv'!$B$1:$AV$1,0),FALSE),VLOOKUP($B20,'Justerad allokering'!$B$1:$AG$461,MATCH(P$1,'Justerad allokering'!$B$1:$AF$1,0),FALSE))</f>
        <v>0</v>
      </c>
      <c r="Q20">
        <f>IF(ISERROR(1/VLOOKUP($B20,'Justerad allokering'!$B$1:$AG$461,MATCH(Q$1,'Justerad allokering'!$B$1:$AF$1,0),FALSE)),VLOOKUP($B20,'Allokerad kvv'!$B$2:$AV$468,MATCH(Q$1,'Allokerad kvv'!$B$1:$AV$1,0),FALSE),VLOOKUP($B20,'Justerad allokering'!$B$1:$AG$461,MATCH(Q$1,'Justerad allokering'!$B$1:$AF$1,0),FALSE))</f>
        <v>0</v>
      </c>
      <c r="R20">
        <f>IF(ISERROR(1/VLOOKUP($B20,'Justerad allokering'!$B$1:$AG$461,MATCH(R$1,'Justerad allokering'!$B$1:$AF$1,0),FALSE)),VLOOKUP($B20,'Allokerad kvv'!$B$2:$AV$468,MATCH(R$1,'Allokerad kvv'!$B$1:$AV$1,0),FALSE),VLOOKUP($B20,'Justerad allokering'!$B$1:$AG$461,MATCH(R$1,'Justerad allokering'!$B$1:$AF$1,0),FALSE))</f>
        <v>0</v>
      </c>
      <c r="S20">
        <f>IF(ISERROR(1/VLOOKUP($B20,'Justerad allokering'!$B$1:$AG$461,MATCH(S$1,'Justerad allokering'!$B$1:$AF$1,0),FALSE)),VLOOKUP($B20,'Allokerad kvv'!$B$2:$AV$468,MATCH(S$1,'Allokerad kvv'!$B$1:$AV$1,0),FALSE),VLOOKUP($B20,'Justerad allokering'!$B$1:$AG$461,MATCH(S$1,'Justerad allokering'!$B$1:$AF$1,0),FALSE))</f>
        <v>0</v>
      </c>
      <c r="T20">
        <f>IF(ISERROR(1/VLOOKUP($B20,'Justerad allokering'!$B$1:$AG$461,MATCH(T$1,'Justerad allokering'!$B$1:$AF$1,0),FALSE)),VLOOKUP($B20,'Allokerad kvv'!$B$2:$AV$468,MATCH(T$1,'Allokerad kvv'!$B$1:$AV$1,0),FALSE),VLOOKUP($B20,'Justerad allokering'!$B$1:$AG$461,MATCH(T$1,'Justerad allokering'!$B$1:$AF$1,0),FALSE))</f>
        <v>0</v>
      </c>
      <c r="U20">
        <f>IF(ISERROR(1/VLOOKUP($B20,'Justerad allokering'!$B$1:$AG$461,MATCH(U$1,'Justerad allokering'!$B$1:$AF$1,0),FALSE)),VLOOKUP($B20,'Allokerad kvv'!$B$2:$AV$468,MATCH(U$1,'Allokerad kvv'!$B$1:$AV$1,0),FALSE),VLOOKUP($B20,'Justerad allokering'!$B$1:$AG$461,MATCH(U$1,'Justerad allokering'!$B$1:$AF$1,0),FALSE))</f>
        <v>0</v>
      </c>
      <c r="V20">
        <f>IF(ISERROR(1/VLOOKUP($B20,'Justerad allokering'!$B$1:$AG$461,MATCH(V$1,'Justerad allokering'!$B$1:$AF$1,0),FALSE)),VLOOKUP($B20,'Allokerad kvv'!$B$2:$AV$468,MATCH(V$1,'Allokerad kvv'!$B$1:$AV$1,0),FALSE),VLOOKUP($B20,'Justerad allokering'!$B$1:$AG$461,MATCH(V$1,'Justerad allokering'!$B$1:$AF$1,0),FALSE))</f>
        <v>0</v>
      </c>
      <c r="W20">
        <f>IF(ISERROR(1/VLOOKUP($B20,'Justerad allokering'!$B$1:$AG$461,MATCH(W$1,'Justerad allokering'!$B$1:$AF$1,0),FALSE)),VLOOKUP($B20,'Allokerad kvv'!$B$2:$AV$468,MATCH(W$1,'Allokerad kvv'!$B$1:$AV$1,0),FALSE),VLOOKUP($B20,'Justerad allokering'!$B$1:$AG$461,MATCH(W$1,'Justerad allokering'!$B$1:$AF$1,0),FALSE))</f>
        <v>0</v>
      </c>
      <c r="X20">
        <f>IF(ISERROR(1/VLOOKUP($B20,'Justerad allokering'!$B$1:$AG$461,MATCH(X$1,'Justerad allokering'!$B$1:$AF$1,0),FALSE)),VLOOKUP($B20,'Allokerad kvv'!$B$2:$AV$468,MATCH(X$1,'Allokerad kvv'!$B$1:$AV$1,0),FALSE),VLOOKUP($B20,'Justerad allokering'!$B$1:$AG$461,MATCH(X$1,'Justerad allokering'!$B$1:$AF$1,0),FALSE))</f>
        <v>0</v>
      </c>
      <c r="Y20">
        <f>IF(ISERROR(1/VLOOKUP($B20,'Justerad allokering'!$B$1:$AG$461,MATCH(Y$1,'Justerad allokering'!$B$1:$AF$1,0),FALSE)),VLOOKUP($B20,'Allokerad kvv'!$B$2:$AV$468,MATCH(Y$1,'Allokerad kvv'!$B$1:$AV$1,0),FALSE),VLOOKUP($B20,'Justerad allokering'!$B$1:$AG$461,MATCH(Y$1,'Justerad allokering'!$B$1:$AF$1,0),FALSE))</f>
        <v>0</v>
      </c>
      <c r="Z20">
        <f>IF(ISERROR(1/VLOOKUP($B20,'Justerad allokering'!$B$1:$AG$461,MATCH(Z$1,'Justerad allokering'!$B$1:$AF$1,0),FALSE)),VLOOKUP($B20,'Allokerad kvv'!$B$2:$AV$468,MATCH(Z$1,'Allokerad kvv'!$B$1:$AV$1,0),FALSE),VLOOKUP($B20,'Justerad allokering'!$B$1:$AG$461,MATCH(Z$1,'Justerad allokering'!$B$1:$AF$1,0),FALSE))</f>
        <v>0</v>
      </c>
      <c r="AE20" s="89">
        <f t="shared" si="0"/>
        <v>0</v>
      </c>
      <c r="AG20">
        <f t="shared" si="1"/>
        <v>0</v>
      </c>
      <c r="AH20">
        <f t="shared" si="2"/>
        <v>0</v>
      </c>
      <c r="AI20" t="str">
        <f>IF(AH20=0,"",AH20/VLOOKUP(B20,Kraftvärmeprod!$B$1:$BC$480,MATCH("Summa tillförd energi exklusive rökgaskondensering",Kraftvärmeprod!$B$1:$BC$1,0),FALSE))</f>
        <v/>
      </c>
      <c r="AK20">
        <f t="shared" si="3"/>
        <v>0</v>
      </c>
    </row>
    <row r="21" spans="1:37" x14ac:dyDescent="0.25">
      <c r="A21" s="2" t="s">
        <v>33</v>
      </c>
      <c r="B21" s="2" t="s">
        <v>40</v>
      </c>
      <c r="C21">
        <f>IF(ISERROR(1/VLOOKUP($B21,'Justerad allokering'!$B$1:$AG$461,MATCH(C$1,'Justerad allokering'!$B$1:$AF$1,0),FALSE)),VLOOKUP($B21,'Allokerad kvv'!$B$2:$AV$468,MATCH(C$1,'Allokerad kvv'!$B$1:$AV$1,0),FALSE),VLOOKUP($B21,'Justerad allokering'!$B$1:$AG$461,MATCH(C$1,'Justerad allokering'!$B$1:$AF$1,0),FALSE))</f>
        <v>0</v>
      </c>
      <c r="D21">
        <f>IF(ISERROR(1/VLOOKUP($B21,'Justerad allokering'!$B$1:$AG$461,MATCH(D$1,'Justerad allokering'!$B$1:$AF$1,0),FALSE)),VLOOKUP($B21,'Allokerad kvv'!$B$2:$AV$468,MATCH(D$1,'Allokerad kvv'!$B$1:$AV$1,0),FALSE),VLOOKUP($B21,'Justerad allokering'!$B$1:$AG$461,MATCH(D$1,'Justerad allokering'!$B$1:$AF$1,0),FALSE))</f>
        <v>0</v>
      </c>
      <c r="E21">
        <f>IF(ISERROR(1/VLOOKUP($B21,'Justerad allokering'!$B$1:$AG$461,MATCH(E$1,'Justerad allokering'!$B$1:$AF$1,0),FALSE)),VLOOKUP($B21,'Allokerad kvv'!$B$2:$AV$468,MATCH(E$1,'Allokerad kvv'!$B$1:$AV$1,0),FALSE),VLOOKUP($B21,'Justerad allokering'!$B$1:$AG$461,MATCH(E$1,'Justerad allokering'!$B$1:$AF$1,0),FALSE))</f>
        <v>0</v>
      </c>
      <c r="F21">
        <f>IF(ISERROR(1/VLOOKUP($B21,'Justerad allokering'!$B$1:$AG$461,MATCH(F$1,'Justerad allokering'!$B$1:$AF$1,0),FALSE)),VLOOKUP($B21,'Allokerad kvv'!$B$2:$AV$468,MATCH(F$1,'Allokerad kvv'!$B$1:$AV$1,0),FALSE),VLOOKUP($B21,'Justerad allokering'!$B$1:$AG$461,MATCH(F$1,'Justerad allokering'!$B$1:$AF$1,0),FALSE))</f>
        <v>0</v>
      </c>
      <c r="G21">
        <f>IF(ISERROR(1/VLOOKUP($B21,'Justerad allokering'!$B$1:$AG$461,MATCH(G$1,'Justerad allokering'!$B$1:$AF$1,0),FALSE)),VLOOKUP($B21,'Allokerad kvv'!$B$2:$AV$468,MATCH(G$1,'Allokerad kvv'!$B$1:$AV$1,0),FALSE),VLOOKUP($B21,'Justerad allokering'!$B$1:$AG$461,MATCH(G$1,'Justerad allokering'!$B$1:$AF$1,0),FALSE))</f>
        <v>0</v>
      </c>
      <c r="H21">
        <f>IF(ISERROR(1/VLOOKUP($B21,'Justerad allokering'!$B$1:$AG$461,MATCH(H$1,'Justerad allokering'!$B$1:$AF$1,0),FALSE)),VLOOKUP($B21,'Allokerad kvv'!$B$2:$AV$468,MATCH(H$1,'Allokerad kvv'!$B$1:$AV$1,0),FALSE),VLOOKUP($B21,'Justerad allokering'!$B$1:$AG$461,MATCH(H$1,'Justerad allokering'!$B$1:$AF$1,0),FALSE))</f>
        <v>0</v>
      </c>
      <c r="I21">
        <f>IF(ISERROR(1/VLOOKUP($B21,'Justerad allokering'!$B$1:$AG$461,MATCH(I$1,'Justerad allokering'!$B$1:$AF$1,0),FALSE)),VLOOKUP($B21,'Allokerad kvv'!$B$2:$AV$468,MATCH(I$1,'Allokerad kvv'!$B$1:$AV$1,0),FALSE),VLOOKUP($B21,'Justerad allokering'!$B$1:$AG$461,MATCH(I$1,'Justerad allokering'!$B$1:$AF$1,0),FALSE))</f>
        <v>0</v>
      </c>
      <c r="J21">
        <f>IF(ISERROR(1/VLOOKUP($B21,'Justerad allokering'!$B$1:$AG$461,MATCH(J$1,'Justerad allokering'!$B$1:$AF$1,0),FALSE)),VLOOKUP($B21,'Allokerad kvv'!$B$2:$AV$468,MATCH(J$1,'Allokerad kvv'!$B$1:$AV$1,0),FALSE),VLOOKUP($B21,'Justerad allokering'!$B$1:$AG$461,MATCH(J$1,'Justerad allokering'!$B$1:$AF$1,0),FALSE))</f>
        <v>0</v>
      </c>
      <c r="K21">
        <f>IF(ISERROR(1/VLOOKUP($B21,'Justerad allokering'!$B$1:$AG$461,MATCH(K$1,'Justerad allokering'!$B$1:$AF$1,0),FALSE)),VLOOKUP($B21,'Allokerad kvv'!$B$2:$AV$468,MATCH(K$1,'Allokerad kvv'!$B$1:$AV$1,0),FALSE),VLOOKUP($B21,'Justerad allokering'!$B$1:$AG$461,MATCH(K$1,'Justerad allokering'!$B$1:$AF$1,0),FALSE))</f>
        <v>0</v>
      </c>
      <c r="L21">
        <f>IF(ISERROR(1/VLOOKUP($B21,'Justerad allokering'!$B$1:$AG$461,MATCH(L$1,'Justerad allokering'!$B$1:$AF$1,0),FALSE)),VLOOKUP($B21,'Allokerad kvv'!$B$2:$AV$468,MATCH(L$1,'Allokerad kvv'!$B$1:$AV$1,0),FALSE),VLOOKUP($B21,'Justerad allokering'!$B$1:$AG$461,MATCH(L$1,'Justerad allokering'!$B$1:$AF$1,0),FALSE))</f>
        <v>0</v>
      </c>
      <c r="M21">
        <f>IF(ISERROR(1/VLOOKUP($B21,'Justerad allokering'!$B$1:$AG$461,MATCH(M$1,'Justerad allokering'!$B$1:$AF$1,0),FALSE)),VLOOKUP($B21,'Allokerad kvv'!$B$2:$AV$468,MATCH(M$1,'Allokerad kvv'!$B$1:$AV$1,0),FALSE),VLOOKUP($B21,'Justerad allokering'!$B$1:$AG$461,MATCH(M$1,'Justerad allokering'!$B$1:$AF$1,0),FALSE))</f>
        <v>0</v>
      </c>
      <c r="N21">
        <f>IF(ISERROR(1/VLOOKUP($B21,'Justerad allokering'!$B$1:$AG$461,MATCH(N$1,'Justerad allokering'!$B$1:$AF$1,0),FALSE)),VLOOKUP($B21,'Allokerad kvv'!$B$2:$AV$468,MATCH(N$1,'Allokerad kvv'!$B$1:$AV$1,0),FALSE),VLOOKUP($B21,'Justerad allokering'!$B$1:$AG$461,MATCH(N$1,'Justerad allokering'!$B$1:$AF$1,0),FALSE))</f>
        <v>0</v>
      </c>
      <c r="O21">
        <f>IF(ISERROR(1/VLOOKUP($B21,'Justerad allokering'!$B$1:$AG$461,MATCH(O$1,'Justerad allokering'!$B$1:$AF$1,0),FALSE)),VLOOKUP($B21,'Allokerad kvv'!$B$2:$AV$468,MATCH(O$1,'Allokerad kvv'!$B$1:$AV$1,0),FALSE),VLOOKUP($B21,'Justerad allokering'!$B$1:$AG$461,MATCH(O$1,'Justerad allokering'!$B$1:$AF$1,0),FALSE))</f>
        <v>0</v>
      </c>
      <c r="P21">
        <f>IF(ISERROR(1/VLOOKUP($B21,'Justerad allokering'!$B$1:$AG$461,MATCH(P$1,'Justerad allokering'!$B$1:$AF$1,0),FALSE)),VLOOKUP($B21,'Allokerad kvv'!$B$2:$AV$468,MATCH(P$1,'Allokerad kvv'!$B$1:$AV$1,0),FALSE),VLOOKUP($B21,'Justerad allokering'!$B$1:$AG$461,MATCH(P$1,'Justerad allokering'!$B$1:$AF$1,0),FALSE))</f>
        <v>0</v>
      </c>
      <c r="Q21">
        <f>IF(ISERROR(1/VLOOKUP($B21,'Justerad allokering'!$B$1:$AG$461,MATCH(Q$1,'Justerad allokering'!$B$1:$AF$1,0),FALSE)),VLOOKUP($B21,'Allokerad kvv'!$B$2:$AV$468,MATCH(Q$1,'Allokerad kvv'!$B$1:$AV$1,0),FALSE),VLOOKUP($B21,'Justerad allokering'!$B$1:$AG$461,MATCH(Q$1,'Justerad allokering'!$B$1:$AF$1,0),FALSE))</f>
        <v>0</v>
      </c>
      <c r="R21">
        <f>IF(ISERROR(1/VLOOKUP($B21,'Justerad allokering'!$B$1:$AG$461,MATCH(R$1,'Justerad allokering'!$B$1:$AF$1,0),FALSE)),VLOOKUP($B21,'Allokerad kvv'!$B$2:$AV$468,MATCH(R$1,'Allokerad kvv'!$B$1:$AV$1,0),FALSE),VLOOKUP($B21,'Justerad allokering'!$B$1:$AG$461,MATCH(R$1,'Justerad allokering'!$B$1:$AF$1,0),FALSE))</f>
        <v>0</v>
      </c>
      <c r="S21">
        <f>IF(ISERROR(1/VLOOKUP($B21,'Justerad allokering'!$B$1:$AG$461,MATCH(S$1,'Justerad allokering'!$B$1:$AF$1,0),FALSE)),VLOOKUP($B21,'Allokerad kvv'!$B$2:$AV$468,MATCH(S$1,'Allokerad kvv'!$B$1:$AV$1,0),FALSE),VLOOKUP($B21,'Justerad allokering'!$B$1:$AG$461,MATCH(S$1,'Justerad allokering'!$B$1:$AF$1,0),FALSE))</f>
        <v>0</v>
      </c>
      <c r="T21">
        <f>IF(ISERROR(1/VLOOKUP($B21,'Justerad allokering'!$B$1:$AG$461,MATCH(T$1,'Justerad allokering'!$B$1:$AF$1,0),FALSE)),VLOOKUP($B21,'Allokerad kvv'!$B$2:$AV$468,MATCH(T$1,'Allokerad kvv'!$B$1:$AV$1,0),FALSE),VLOOKUP($B21,'Justerad allokering'!$B$1:$AG$461,MATCH(T$1,'Justerad allokering'!$B$1:$AF$1,0),FALSE))</f>
        <v>0</v>
      </c>
      <c r="U21">
        <f>IF(ISERROR(1/VLOOKUP($B21,'Justerad allokering'!$B$1:$AG$461,MATCH(U$1,'Justerad allokering'!$B$1:$AF$1,0),FALSE)),VLOOKUP($B21,'Allokerad kvv'!$B$2:$AV$468,MATCH(U$1,'Allokerad kvv'!$B$1:$AV$1,0),FALSE),VLOOKUP($B21,'Justerad allokering'!$B$1:$AG$461,MATCH(U$1,'Justerad allokering'!$B$1:$AF$1,0),FALSE))</f>
        <v>0</v>
      </c>
      <c r="V21">
        <f>IF(ISERROR(1/VLOOKUP($B21,'Justerad allokering'!$B$1:$AG$461,MATCH(V$1,'Justerad allokering'!$B$1:$AF$1,0),FALSE)),VLOOKUP($B21,'Allokerad kvv'!$B$2:$AV$468,MATCH(V$1,'Allokerad kvv'!$B$1:$AV$1,0),FALSE),VLOOKUP($B21,'Justerad allokering'!$B$1:$AG$461,MATCH(V$1,'Justerad allokering'!$B$1:$AF$1,0),FALSE))</f>
        <v>0</v>
      </c>
      <c r="W21">
        <f>IF(ISERROR(1/VLOOKUP($B21,'Justerad allokering'!$B$1:$AG$461,MATCH(W$1,'Justerad allokering'!$B$1:$AF$1,0),FALSE)),VLOOKUP($B21,'Allokerad kvv'!$B$2:$AV$468,MATCH(W$1,'Allokerad kvv'!$B$1:$AV$1,0),FALSE),VLOOKUP($B21,'Justerad allokering'!$B$1:$AG$461,MATCH(W$1,'Justerad allokering'!$B$1:$AF$1,0),FALSE))</f>
        <v>0</v>
      </c>
      <c r="X21">
        <f>IF(ISERROR(1/VLOOKUP($B21,'Justerad allokering'!$B$1:$AG$461,MATCH(X$1,'Justerad allokering'!$B$1:$AF$1,0),FALSE)),VLOOKUP($B21,'Allokerad kvv'!$B$2:$AV$468,MATCH(X$1,'Allokerad kvv'!$B$1:$AV$1,0),FALSE),VLOOKUP($B21,'Justerad allokering'!$B$1:$AG$461,MATCH(X$1,'Justerad allokering'!$B$1:$AF$1,0),FALSE))</f>
        <v>0</v>
      </c>
      <c r="Y21">
        <f>IF(ISERROR(1/VLOOKUP($B21,'Justerad allokering'!$B$1:$AG$461,MATCH(Y$1,'Justerad allokering'!$B$1:$AF$1,0),FALSE)),VLOOKUP($B21,'Allokerad kvv'!$B$2:$AV$468,MATCH(Y$1,'Allokerad kvv'!$B$1:$AV$1,0),FALSE),VLOOKUP($B21,'Justerad allokering'!$B$1:$AG$461,MATCH(Y$1,'Justerad allokering'!$B$1:$AF$1,0),FALSE))</f>
        <v>0</v>
      </c>
      <c r="Z21">
        <f>IF(ISERROR(1/VLOOKUP($B21,'Justerad allokering'!$B$1:$AG$461,MATCH(Z$1,'Justerad allokering'!$B$1:$AF$1,0),FALSE)),VLOOKUP($B21,'Allokerad kvv'!$B$2:$AV$468,MATCH(Z$1,'Allokerad kvv'!$B$1:$AV$1,0),FALSE),VLOOKUP($B21,'Justerad allokering'!$B$1:$AG$461,MATCH(Z$1,'Justerad allokering'!$B$1:$AF$1,0),FALSE))</f>
        <v>0</v>
      </c>
      <c r="AE21" s="89">
        <f t="shared" si="0"/>
        <v>0</v>
      </c>
      <c r="AG21">
        <f t="shared" si="1"/>
        <v>0</v>
      </c>
      <c r="AH21">
        <f t="shared" si="2"/>
        <v>0</v>
      </c>
      <c r="AI21" t="str">
        <f>IF(AH21=0,"",AH21/VLOOKUP(B21,Kraftvärmeprod!$B$1:$BC$480,MATCH("Summa tillförd energi exklusive rökgaskondensering",Kraftvärmeprod!$B$1:$BC$1,0),FALSE))</f>
        <v/>
      </c>
      <c r="AK21">
        <f t="shared" si="3"/>
        <v>0</v>
      </c>
    </row>
    <row r="22" spans="1:37" x14ac:dyDescent="0.25">
      <c r="A22" s="2" t="s">
        <v>33</v>
      </c>
      <c r="B22" s="2" t="s">
        <v>41</v>
      </c>
      <c r="C22">
        <f>IF(ISERROR(1/VLOOKUP($B22,'Justerad allokering'!$B$1:$AG$461,MATCH(C$1,'Justerad allokering'!$B$1:$AF$1,0),FALSE)),VLOOKUP($B22,'Allokerad kvv'!$B$2:$AV$468,MATCH(C$1,'Allokerad kvv'!$B$1:$AV$1,0),FALSE),VLOOKUP($B22,'Justerad allokering'!$B$1:$AG$461,MATCH(C$1,'Justerad allokering'!$B$1:$AF$1,0),FALSE))</f>
        <v>0</v>
      </c>
      <c r="D22">
        <f>IF(ISERROR(1/VLOOKUP($B22,'Justerad allokering'!$B$1:$AG$461,MATCH(D$1,'Justerad allokering'!$B$1:$AF$1,0),FALSE)),VLOOKUP($B22,'Allokerad kvv'!$B$2:$AV$468,MATCH(D$1,'Allokerad kvv'!$B$1:$AV$1,0),FALSE),VLOOKUP($B22,'Justerad allokering'!$B$1:$AG$461,MATCH(D$1,'Justerad allokering'!$B$1:$AF$1,0),FALSE))</f>
        <v>0</v>
      </c>
      <c r="E22">
        <f>IF(ISERROR(1/VLOOKUP($B22,'Justerad allokering'!$B$1:$AG$461,MATCH(E$1,'Justerad allokering'!$B$1:$AF$1,0),FALSE)),VLOOKUP($B22,'Allokerad kvv'!$B$2:$AV$468,MATCH(E$1,'Allokerad kvv'!$B$1:$AV$1,0),FALSE),VLOOKUP($B22,'Justerad allokering'!$B$1:$AG$461,MATCH(E$1,'Justerad allokering'!$B$1:$AF$1,0),FALSE))</f>
        <v>0</v>
      </c>
      <c r="F22">
        <f>IF(ISERROR(1/VLOOKUP($B22,'Justerad allokering'!$B$1:$AG$461,MATCH(F$1,'Justerad allokering'!$B$1:$AF$1,0),FALSE)),VLOOKUP($B22,'Allokerad kvv'!$B$2:$AV$468,MATCH(F$1,'Allokerad kvv'!$B$1:$AV$1,0),FALSE),VLOOKUP($B22,'Justerad allokering'!$B$1:$AG$461,MATCH(F$1,'Justerad allokering'!$B$1:$AF$1,0),FALSE))</f>
        <v>0</v>
      </c>
      <c r="G22">
        <f>IF(ISERROR(1/VLOOKUP($B22,'Justerad allokering'!$B$1:$AG$461,MATCH(G$1,'Justerad allokering'!$B$1:$AF$1,0),FALSE)),VLOOKUP($B22,'Allokerad kvv'!$B$2:$AV$468,MATCH(G$1,'Allokerad kvv'!$B$1:$AV$1,0),FALSE),VLOOKUP($B22,'Justerad allokering'!$B$1:$AG$461,MATCH(G$1,'Justerad allokering'!$B$1:$AF$1,0),FALSE))</f>
        <v>0</v>
      </c>
      <c r="H22">
        <f>IF(ISERROR(1/VLOOKUP($B22,'Justerad allokering'!$B$1:$AG$461,MATCH(H$1,'Justerad allokering'!$B$1:$AF$1,0),FALSE)),VLOOKUP($B22,'Allokerad kvv'!$B$2:$AV$468,MATCH(H$1,'Allokerad kvv'!$B$1:$AV$1,0),FALSE),VLOOKUP($B22,'Justerad allokering'!$B$1:$AG$461,MATCH(H$1,'Justerad allokering'!$B$1:$AF$1,0),FALSE))</f>
        <v>0</v>
      </c>
      <c r="I22">
        <f>IF(ISERROR(1/VLOOKUP($B22,'Justerad allokering'!$B$1:$AG$461,MATCH(I$1,'Justerad allokering'!$B$1:$AF$1,0),FALSE)),VLOOKUP($B22,'Allokerad kvv'!$B$2:$AV$468,MATCH(I$1,'Allokerad kvv'!$B$1:$AV$1,0),FALSE),VLOOKUP($B22,'Justerad allokering'!$B$1:$AG$461,MATCH(I$1,'Justerad allokering'!$B$1:$AF$1,0),FALSE))</f>
        <v>0</v>
      </c>
      <c r="J22">
        <f>IF(ISERROR(1/VLOOKUP($B22,'Justerad allokering'!$B$1:$AG$461,MATCH(J$1,'Justerad allokering'!$B$1:$AF$1,0),FALSE)),VLOOKUP($B22,'Allokerad kvv'!$B$2:$AV$468,MATCH(J$1,'Allokerad kvv'!$B$1:$AV$1,0),FALSE),VLOOKUP($B22,'Justerad allokering'!$B$1:$AG$461,MATCH(J$1,'Justerad allokering'!$B$1:$AF$1,0),FALSE))</f>
        <v>0</v>
      </c>
      <c r="K22">
        <f>IF(ISERROR(1/VLOOKUP($B22,'Justerad allokering'!$B$1:$AG$461,MATCH(K$1,'Justerad allokering'!$B$1:$AF$1,0),FALSE)),VLOOKUP($B22,'Allokerad kvv'!$B$2:$AV$468,MATCH(K$1,'Allokerad kvv'!$B$1:$AV$1,0),FALSE),VLOOKUP($B22,'Justerad allokering'!$B$1:$AG$461,MATCH(K$1,'Justerad allokering'!$B$1:$AF$1,0),FALSE))</f>
        <v>0</v>
      </c>
      <c r="L22">
        <f>IF(ISERROR(1/VLOOKUP($B22,'Justerad allokering'!$B$1:$AG$461,MATCH(L$1,'Justerad allokering'!$B$1:$AF$1,0),FALSE)),VLOOKUP($B22,'Allokerad kvv'!$B$2:$AV$468,MATCH(L$1,'Allokerad kvv'!$B$1:$AV$1,0),FALSE),VLOOKUP($B22,'Justerad allokering'!$B$1:$AG$461,MATCH(L$1,'Justerad allokering'!$B$1:$AF$1,0),FALSE))</f>
        <v>0</v>
      </c>
      <c r="M22">
        <f>IF(ISERROR(1/VLOOKUP($B22,'Justerad allokering'!$B$1:$AG$461,MATCH(M$1,'Justerad allokering'!$B$1:$AF$1,0),FALSE)),VLOOKUP($B22,'Allokerad kvv'!$B$2:$AV$468,MATCH(M$1,'Allokerad kvv'!$B$1:$AV$1,0),FALSE),VLOOKUP($B22,'Justerad allokering'!$B$1:$AG$461,MATCH(M$1,'Justerad allokering'!$B$1:$AF$1,0),FALSE))</f>
        <v>0</v>
      </c>
      <c r="N22">
        <f>IF(ISERROR(1/VLOOKUP($B22,'Justerad allokering'!$B$1:$AG$461,MATCH(N$1,'Justerad allokering'!$B$1:$AF$1,0),FALSE)),VLOOKUP($B22,'Allokerad kvv'!$B$2:$AV$468,MATCH(N$1,'Allokerad kvv'!$B$1:$AV$1,0),FALSE),VLOOKUP($B22,'Justerad allokering'!$B$1:$AG$461,MATCH(N$1,'Justerad allokering'!$B$1:$AF$1,0),FALSE))</f>
        <v>0</v>
      </c>
      <c r="O22">
        <f>IF(ISERROR(1/VLOOKUP($B22,'Justerad allokering'!$B$1:$AG$461,MATCH(O$1,'Justerad allokering'!$B$1:$AF$1,0),FALSE)),VLOOKUP($B22,'Allokerad kvv'!$B$2:$AV$468,MATCH(O$1,'Allokerad kvv'!$B$1:$AV$1,0),FALSE),VLOOKUP($B22,'Justerad allokering'!$B$1:$AG$461,MATCH(O$1,'Justerad allokering'!$B$1:$AF$1,0),FALSE))</f>
        <v>0</v>
      </c>
      <c r="P22">
        <f>IF(ISERROR(1/VLOOKUP($B22,'Justerad allokering'!$B$1:$AG$461,MATCH(P$1,'Justerad allokering'!$B$1:$AF$1,0),FALSE)),VLOOKUP($B22,'Allokerad kvv'!$B$2:$AV$468,MATCH(P$1,'Allokerad kvv'!$B$1:$AV$1,0),FALSE),VLOOKUP($B22,'Justerad allokering'!$B$1:$AG$461,MATCH(P$1,'Justerad allokering'!$B$1:$AF$1,0),FALSE))</f>
        <v>0</v>
      </c>
      <c r="Q22">
        <f>IF(ISERROR(1/VLOOKUP($B22,'Justerad allokering'!$B$1:$AG$461,MATCH(Q$1,'Justerad allokering'!$B$1:$AF$1,0),FALSE)),VLOOKUP($B22,'Allokerad kvv'!$B$2:$AV$468,MATCH(Q$1,'Allokerad kvv'!$B$1:$AV$1,0),FALSE),VLOOKUP($B22,'Justerad allokering'!$B$1:$AG$461,MATCH(Q$1,'Justerad allokering'!$B$1:$AF$1,0),FALSE))</f>
        <v>0</v>
      </c>
      <c r="R22">
        <f>IF(ISERROR(1/VLOOKUP($B22,'Justerad allokering'!$B$1:$AG$461,MATCH(R$1,'Justerad allokering'!$B$1:$AF$1,0),FALSE)),VLOOKUP($B22,'Allokerad kvv'!$B$2:$AV$468,MATCH(R$1,'Allokerad kvv'!$B$1:$AV$1,0),FALSE),VLOOKUP($B22,'Justerad allokering'!$B$1:$AG$461,MATCH(R$1,'Justerad allokering'!$B$1:$AF$1,0),FALSE))</f>
        <v>0</v>
      </c>
      <c r="S22">
        <f>IF(ISERROR(1/VLOOKUP($B22,'Justerad allokering'!$B$1:$AG$461,MATCH(S$1,'Justerad allokering'!$B$1:$AF$1,0),FALSE)),VLOOKUP($B22,'Allokerad kvv'!$B$2:$AV$468,MATCH(S$1,'Allokerad kvv'!$B$1:$AV$1,0),FALSE),VLOOKUP($B22,'Justerad allokering'!$B$1:$AG$461,MATCH(S$1,'Justerad allokering'!$B$1:$AF$1,0),FALSE))</f>
        <v>0</v>
      </c>
      <c r="T22">
        <f>IF(ISERROR(1/VLOOKUP($B22,'Justerad allokering'!$B$1:$AG$461,MATCH(T$1,'Justerad allokering'!$B$1:$AF$1,0),FALSE)),VLOOKUP($B22,'Allokerad kvv'!$B$2:$AV$468,MATCH(T$1,'Allokerad kvv'!$B$1:$AV$1,0),FALSE),VLOOKUP($B22,'Justerad allokering'!$B$1:$AG$461,MATCH(T$1,'Justerad allokering'!$B$1:$AF$1,0),FALSE))</f>
        <v>0</v>
      </c>
      <c r="U22">
        <f>IF(ISERROR(1/VLOOKUP($B22,'Justerad allokering'!$B$1:$AG$461,MATCH(U$1,'Justerad allokering'!$B$1:$AF$1,0),FALSE)),VLOOKUP($B22,'Allokerad kvv'!$B$2:$AV$468,MATCH(U$1,'Allokerad kvv'!$B$1:$AV$1,0),FALSE),VLOOKUP($B22,'Justerad allokering'!$B$1:$AG$461,MATCH(U$1,'Justerad allokering'!$B$1:$AF$1,0),FALSE))</f>
        <v>0</v>
      </c>
      <c r="V22">
        <f>IF(ISERROR(1/VLOOKUP($B22,'Justerad allokering'!$B$1:$AG$461,MATCH(V$1,'Justerad allokering'!$B$1:$AF$1,0),FALSE)),VLOOKUP($B22,'Allokerad kvv'!$B$2:$AV$468,MATCH(V$1,'Allokerad kvv'!$B$1:$AV$1,0),FALSE),VLOOKUP($B22,'Justerad allokering'!$B$1:$AG$461,MATCH(V$1,'Justerad allokering'!$B$1:$AF$1,0),FALSE))</f>
        <v>0</v>
      </c>
      <c r="W22">
        <f>IF(ISERROR(1/VLOOKUP($B22,'Justerad allokering'!$B$1:$AG$461,MATCH(W$1,'Justerad allokering'!$B$1:$AF$1,0),FALSE)),VLOOKUP($B22,'Allokerad kvv'!$B$2:$AV$468,MATCH(W$1,'Allokerad kvv'!$B$1:$AV$1,0),FALSE),VLOOKUP($B22,'Justerad allokering'!$B$1:$AG$461,MATCH(W$1,'Justerad allokering'!$B$1:$AF$1,0),FALSE))</f>
        <v>0</v>
      </c>
      <c r="X22">
        <f>IF(ISERROR(1/VLOOKUP($B22,'Justerad allokering'!$B$1:$AG$461,MATCH(X$1,'Justerad allokering'!$B$1:$AF$1,0),FALSE)),VLOOKUP($B22,'Allokerad kvv'!$B$2:$AV$468,MATCH(X$1,'Allokerad kvv'!$B$1:$AV$1,0),FALSE),VLOOKUP($B22,'Justerad allokering'!$B$1:$AG$461,MATCH(X$1,'Justerad allokering'!$B$1:$AF$1,0),FALSE))</f>
        <v>0</v>
      </c>
      <c r="Y22">
        <f>IF(ISERROR(1/VLOOKUP($B22,'Justerad allokering'!$B$1:$AG$461,MATCH(Y$1,'Justerad allokering'!$B$1:$AF$1,0),FALSE)),VLOOKUP($B22,'Allokerad kvv'!$B$2:$AV$468,MATCH(Y$1,'Allokerad kvv'!$B$1:$AV$1,0),FALSE),VLOOKUP($B22,'Justerad allokering'!$B$1:$AG$461,MATCH(Y$1,'Justerad allokering'!$B$1:$AF$1,0),FALSE))</f>
        <v>0</v>
      </c>
      <c r="Z22">
        <f>IF(ISERROR(1/VLOOKUP($B22,'Justerad allokering'!$B$1:$AG$461,MATCH(Z$1,'Justerad allokering'!$B$1:$AF$1,0),FALSE)),VLOOKUP($B22,'Allokerad kvv'!$B$2:$AV$468,MATCH(Z$1,'Allokerad kvv'!$B$1:$AV$1,0),FALSE),VLOOKUP($B22,'Justerad allokering'!$B$1:$AG$461,MATCH(Z$1,'Justerad allokering'!$B$1:$AF$1,0),FALSE))</f>
        <v>0</v>
      </c>
      <c r="AE22" s="89">
        <f t="shared" si="0"/>
        <v>0</v>
      </c>
      <c r="AG22">
        <f t="shared" si="1"/>
        <v>0</v>
      </c>
      <c r="AH22">
        <f t="shared" si="2"/>
        <v>0</v>
      </c>
      <c r="AI22" t="str">
        <f>IF(AH22=0,"",AH22/VLOOKUP(B22,Kraftvärmeprod!$B$1:$BC$480,MATCH("Summa tillförd energi exklusive rökgaskondensering",Kraftvärmeprod!$B$1:$BC$1,0),FALSE))</f>
        <v/>
      </c>
      <c r="AK22">
        <f t="shared" si="3"/>
        <v>0</v>
      </c>
    </row>
    <row r="23" spans="1:37" x14ac:dyDescent="0.25">
      <c r="A23" s="2" t="s">
        <v>33</v>
      </c>
      <c r="B23" s="2" t="s">
        <v>42</v>
      </c>
      <c r="C23">
        <f>IF(ISERROR(1/VLOOKUP($B23,'Justerad allokering'!$B$1:$AG$461,MATCH(C$1,'Justerad allokering'!$B$1:$AF$1,0),FALSE)),VLOOKUP($B23,'Allokerad kvv'!$B$2:$AV$468,MATCH(C$1,'Allokerad kvv'!$B$1:$AV$1,0),FALSE),VLOOKUP($B23,'Justerad allokering'!$B$1:$AG$461,MATCH(C$1,'Justerad allokering'!$B$1:$AF$1,0),FALSE))</f>
        <v>0</v>
      </c>
      <c r="D23">
        <f>IF(ISERROR(1/VLOOKUP($B23,'Justerad allokering'!$B$1:$AG$461,MATCH(D$1,'Justerad allokering'!$B$1:$AF$1,0),FALSE)),VLOOKUP($B23,'Allokerad kvv'!$B$2:$AV$468,MATCH(D$1,'Allokerad kvv'!$B$1:$AV$1,0),FALSE),VLOOKUP($B23,'Justerad allokering'!$B$1:$AG$461,MATCH(D$1,'Justerad allokering'!$B$1:$AF$1,0),FALSE))</f>
        <v>0</v>
      </c>
      <c r="E23">
        <f>IF(ISERROR(1/VLOOKUP($B23,'Justerad allokering'!$B$1:$AG$461,MATCH(E$1,'Justerad allokering'!$B$1:$AF$1,0),FALSE)),VLOOKUP($B23,'Allokerad kvv'!$B$2:$AV$468,MATCH(E$1,'Allokerad kvv'!$B$1:$AV$1,0),FALSE),VLOOKUP($B23,'Justerad allokering'!$B$1:$AG$461,MATCH(E$1,'Justerad allokering'!$B$1:$AF$1,0),FALSE))</f>
        <v>0</v>
      </c>
      <c r="F23">
        <f>IF(ISERROR(1/VLOOKUP($B23,'Justerad allokering'!$B$1:$AG$461,MATCH(F$1,'Justerad allokering'!$B$1:$AF$1,0),FALSE)),VLOOKUP($B23,'Allokerad kvv'!$B$2:$AV$468,MATCH(F$1,'Allokerad kvv'!$B$1:$AV$1,0),FALSE),VLOOKUP($B23,'Justerad allokering'!$B$1:$AG$461,MATCH(F$1,'Justerad allokering'!$B$1:$AF$1,0),FALSE))</f>
        <v>0</v>
      </c>
      <c r="G23">
        <f>IF(ISERROR(1/VLOOKUP($B23,'Justerad allokering'!$B$1:$AG$461,MATCH(G$1,'Justerad allokering'!$B$1:$AF$1,0),FALSE)),VLOOKUP($B23,'Allokerad kvv'!$B$2:$AV$468,MATCH(G$1,'Allokerad kvv'!$B$1:$AV$1,0),FALSE),VLOOKUP($B23,'Justerad allokering'!$B$1:$AG$461,MATCH(G$1,'Justerad allokering'!$B$1:$AF$1,0),FALSE))</f>
        <v>0</v>
      </c>
      <c r="H23">
        <f>IF(ISERROR(1/VLOOKUP($B23,'Justerad allokering'!$B$1:$AG$461,MATCH(H$1,'Justerad allokering'!$B$1:$AF$1,0),FALSE)),VLOOKUP($B23,'Allokerad kvv'!$B$2:$AV$468,MATCH(H$1,'Allokerad kvv'!$B$1:$AV$1,0),FALSE),VLOOKUP($B23,'Justerad allokering'!$B$1:$AG$461,MATCH(H$1,'Justerad allokering'!$B$1:$AF$1,0),FALSE))</f>
        <v>0</v>
      </c>
      <c r="I23">
        <f>IF(ISERROR(1/VLOOKUP($B23,'Justerad allokering'!$B$1:$AG$461,MATCH(I$1,'Justerad allokering'!$B$1:$AF$1,0),FALSE)),VLOOKUP($B23,'Allokerad kvv'!$B$2:$AV$468,MATCH(I$1,'Allokerad kvv'!$B$1:$AV$1,0),FALSE),VLOOKUP($B23,'Justerad allokering'!$B$1:$AG$461,MATCH(I$1,'Justerad allokering'!$B$1:$AF$1,0),FALSE))</f>
        <v>0</v>
      </c>
      <c r="J23">
        <f>IF(ISERROR(1/VLOOKUP($B23,'Justerad allokering'!$B$1:$AG$461,MATCH(J$1,'Justerad allokering'!$B$1:$AF$1,0),FALSE)),VLOOKUP($B23,'Allokerad kvv'!$B$2:$AV$468,MATCH(J$1,'Allokerad kvv'!$B$1:$AV$1,0),FALSE),VLOOKUP($B23,'Justerad allokering'!$B$1:$AG$461,MATCH(J$1,'Justerad allokering'!$B$1:$AF$1,0),FALSE))</f>
        <v>0</v>
      </c>
      <c r="K23">
        <f>IF(ISERROR(1/VLOOKUP($B23,'Justerad allokering'!$B$1:$AG$461,MATCH(K$1,'Justerad allokering'!$B$1:$AF$1,0),FALSE)),VLOOKUP($B23,'Allokerad kvv'!$B$2:$AV$468,MATCH(K$1,'Allokerad kvv'!$B$1:$AV$1,0),FALSE),VLOOKUP($B23,'Justerad allokering'!$B$1:$AG$461,MATCH(K$1,'Justerad allokering'!$B$1:$AF$1,0),FALSE))</f>
        <v>0</v>
      </c>
      <c r="L23">
        <f>IF(ISERROR(1/VLOOKUP($B23,'Justerad allokering'!$B$1:$AG$461,MATCH(L$1,'Justerad allokering'!$B$1:$AF$1,0),FALSE)),VLOOKUP($B23,'Allokerad kvv'!$B$2:$AV$468,MATCH(L$1,'Allokerad kvv'!$B$1:$AV$1,0),FALSE),VLOOKUP($B23,'Justerad allokering'!$B$1:$AG$461,MATCH(L$1,'Justerad allokering'!$B$1:$AF$1,0),FALSE))</f>
        <v>0</v>
      </c>
      <c r="M23">
        <f>IF(ISERROR(1/VLOOKUP($B23,'Justerad allokering'!$B$1:$AG$461,MATCH(M$1,'Justerad allokering'!$B$1:$AF$1,0),FALSE)),VLOOKUP($B23,'Allokerad kvv'!$B$2:$AV$468,MATCH(M$1,'Allokerad kvv'!$B$1:$AV$1,0),FALSE),VLOOKUP($B23,'Justerad allokering'!$B$1:$AG$461,MATCH(M$1,'Justerad allokering'!$B$1:$AF$1,0),FALSE))</f>
        <v>0</v>
      </c>
      <c r="N23">
        <f>IF(ISERROR(1/VLOOKUP($B23,'Justerad allokering'!$B$1:$AG$461,MATCH(N$1,'Justerad allokering'!$B$1:$AF$1,0),FALSE)),VLOOKUP($B23,'Allokerad kvv'!$B$2:$AV$468,MATCH(N$1,'Allokerad kvv'!$B$1:$AV$1,0),FALSE),VLOOKUP($B23,'Justerad allokering'!$B$1:$AG$461,MATCH(N$1,'Justerad allokering'!$B$1:$AF$1,0),FALSE))</f>
        <v>0</v>
      </c>
      <c r="O23">
        <f>IF(ISERROR(1/VLOOKUP($B23,'Justerad allokering'!$B$1:$AG$461,MATCH(O$1,'Justerad allokering'!$B$1:$AF$1,0),FALSE)),VLOOKUP($B23,'Allokerad kvv'!$B$2:$AV$468,MATCH(O$1,'Allokerad kvv'!$B$1:$AV$1,0),FALSE),VLOOKUP($B23,'Justerad allokering'!$B$1:$AG$461,MATCH(O$1,'Justerad allokering'!$B$1:$AF$1,0),FALSE))</f>
        <v>0</v>
      </c>
      <c r="P23">
        <f>IF(ISERROR(1/VLOOKUP($B23,'Justerad allokering'!$B$1:$AG$461,MATCH(P$1,'Justerad allokering'!$B$1:$AF$1,0),FALSE)),VLOOKUP($B23,'Allokerad kvv'!$B$2:$AV$468,MATCH(P$1,'Allokerad kvv'!$B$1:$AV$1,0),FALSE),VLOOKUP($B23,'Justerad allokering'!$B$1:$AG$461,MATCH(P$1,'Justerad allokering'!$B$1:$AF$1,0),FALSE))</f>
        <v>0</v>
      </c>
      <c r="Q23">
        <f>IF(ISERROR(1/VLOOKUP($B23,'Justerad allokering'!$B$1:$AG$461,MATCH(Q$1,'Justerad allokering'!$B$1:$AF$1,0),FALSE)),VLOOKUP($B23,'Allokerad kvv'!$B$2:$AV$468,MATCH(Q$1,'Allokerad kvv'!$B$1:$AV$1,0),FALSE),VLOOKUP($B23,'Justerad allokering'!$B$1:$AG$461,MATCH(Q$1,'Justerad allokering'!$B$1:$AF$1,0),FALSE))</f>
        <v>0</v>
      </c>
      <c r="R23">
        <f>IF(ISERROR(1/VLOOKUP($B23,'Justerad allokering'!$B$1:$AG$461,MATCH(R$1,'Justerad allokering'!$B$1:$AF$1,0),FALSE)),VLOOKUP($B23,'Allokerad kvv'!$B$2:$AV$468,MATCH(R$1,'Allokerad kvv'!$B$1:$AV$1,0),FALSE),VLOOKUP($B23,'Justerad allokering'!$B$1:$AG$461,MATCH(R$1,'Justerad allokering'!$B$1:$AF$1,0),FALSE))</f>
        <v>0</v>
      </c>
      <c r="S23">
        <f>IF(ISERROR(1/VLOOKUP($B23,'Justerad allokering'!$B$1:$AG$461,MATCH(S$1,'Justerad allokering'!$B$1:$AF$1,0),FALSE)),VLOOKUP($B23,'Allokerad kvv'!$B$2:$AV$468,MATCH(S$1,'Allokerad kvv'!$B$1:$AV$1,0),FALSE),VLOOKUP($B23,'Justerad allokering'!$B$1:$AG$461,MATCH(S$1,'Justerad allokering'!$B$1:$AF$1,0),FALSE))</f>
        <v>0</v>
      </c>
      <c r="T23">
        <f>IF(ISERROR(1/VLOOKUP($B23,'Justerad allokering'!$B$1:$AG$461,MATCH(T$1,'Justerad allokering'!$B$1:$AF$1,0),FALSE)),VLOOKUP($B23,'Allokerad kvv'!$B$2:$AV$468,MATCH(T$1,'Allokerad kvv'!$B$1:$AV$1,0),FALSE),VLOOKUP($B23,'Justerad allokering'!$B$1:$AG$461,MATCH(T$1,'Justerad allokering'!$B$1:$AF$1,0),FALSE))</f>
        <v>0</v>
      </c>
      <c r="U23">
        <f>IF(ISERROR(1/VLOOKUP($B23,'Justerad allokering'!$B$1:$AG$461,MATCH(U$1,'Justerad allokering'!$B$1:$AF$1,0),FALSE)),VLOOKUP($B23,'Allokerad kvv'!$B$2:$AV$468,MATCH(U$1,'Allokerad kvv'!$B$1:$AV$1,0),FALSE),VLOOKUP($B23,'Justerad allokering'!$B$1:$AG$461,MATCH(U$1,'Justerad allokering'!$B$1:$AF$1,0),FALSE))</f>
        <v>0</v>
      </c>
      <c r="V23">
        <f>IF(ISERROR(1/VLOOKUP($B23,'Justerad allokering'!$B$1:$AG$461,MATCH(V$1,'Justerad allokering'!$B$1:$AF$1,0),FALSE)),VLOOKUP($B23,'Allokerad kvv'!$B$2:$AV$468,MATCH(V$1,'Allokerad kvv'!$B$1:$AV$1,0),FALSE),VLOOKUP($B23,'Justerad allokering'!$B$1:$AG$461,MATCH(V$1,'Justerad allokering'!$B$1:$AF$1,0),FALSE))</f>
        <v>0</v>
      </c>
      <c r="W23">
        <f>IF(ISERROR(1/VLOOKUP($B23,'Justerad allokering'!$B$1:$AG$461,MATCH(W$1,'Justerad allokering'!$B$1:$AF$1,0),FALSE)),VLOOKUP($B23,'Allokerad kvv'!$B$2:$AV$468,MATCH(W$1,'Allokerad kvv'!$B$1:$AV$1,0),FALSE),VLOOKUP($B23,'Justerad allokering'!$B$1:$AG$461,MATCH(W$1,'Justerad allokering'!$B$1:$AF$1,0),FALSE))</f>
        <v>0</v>
      </c>
      <c r="X23">
        <f>IF(ISERROR(1/VLOOKUP($B23,'Justerad allokering'!$B$1:$AG$461,MATCH(X$1,'Justerad allokering'!$B$1:$AF$1,0),FALSE)),VLOOKUP($B23,'Allokerad kvv'!$B$2:$AV$468,MATCH(X$1,'Allokerad kvv'!$B$1:$AV$1,0),FALSE),VLOOKUP($B23,'Justerad allokering'!$B$1:$AG$461,MATCH(X$1,'Justerad allokering'!$B$1:$AF$1,0),FALSE))</f>
        <v>0</v>
      </c>
      <c r="Y23">
        <f>IF(ISERROR(1/VLOOKUP($B23,'Justerad allokering'!$B$1:$AG$461,MATCH(Y$1,'Justerad allokering'!$B$1:$AF$1,0),FALSE)),VLOOKUP($B23,'Allokerad kvv'!$B$2:$AV$468,MATCH(Y$1,'Allokerad kvv'!$B$1:$AV$1,0),FALSE),VLOOKUP($B23,'Justerad allokering'!$B$1:$AG$461,MATCH(Y$1,'Justerad allokering'!$B$1:$AF$1,0),FALSE))</f>
        <v>0</v>
      </c>
      <c r="Z23">
        <f>IF(ISERROR(1/VLOOKUP($B23,'Justerad allokering'!$B$1:$AG$461,MATCH(Z$1,'Justerad allokering'!$B$1:$AF$1,0),FALSE)),VLOOKUP($B23,'Allokerad kvv'!$B$2:$AV$468,MATCH(Z$1,'Allokerad kvv'!$B$1:$AV$1,0),FALSE),VLOOKUP($B23,'Justerad allokering'!$B$1:$AG$461,MATCH(Z$1,'Justerad allokering'!$B$1:$AF$1,0),FALSE))</f>
        <v>0</v>
      </c>
      <c r="AE23" s="89">
        <f t="shared" si="0"/>
        <v>0</v>
      </c>
      <c r="AG23">
        <f t="shared" si="1"/>
        <v>0</v>
      </c>
      <c r="AH23">
        <f t="shared" si="2"/>
        <v>0</v>
      </c>
      <c r="AI23" t="str">
        <f>IF(AH23=0,"",AH23/VLOOKUP(B23,Kraftvärmeprod!$B$1:$BC$480,MATCH("Summa tillförd energi exklusive rökgaskondensering",Kraftvärmeprod!$B$1:$BC$1,0),FALSE))</f>
        <v/>
      </c>
      <c r="AK23">
        <f t="shared" si="3"/>
        <v>0</v>
      </c>
    </row>
    <row r="24" spans="1:37" x14ac:dyDescent="0.25">
      <c r="A24" s="2" t="s">
        <v>33</v>
      </c>
      <c r="B24" s="2" t="s">
        <v>43</v>
      </c>
      <c r="C24">
        <f>IF(ISERROR(1/VLOOKUP($B24,'Justerad allokering'!$B$1:$AG$461,MATCH(C$1,'Justerad allokering'!$B$1:$AF$1,0),FALSE)),VLOOKUP($B24,'Allokerad kvv'!$B$2:$AV$468,MATCH(C$1,'Allokerad kvv'!$B$1:$AV$1,0),FALSE),VLOOKUP($B24,'Justerad allokering'!$B$1:$AG$461,MATCH(C$1,'Justerad allokering'!$B$1:$AF$1,0),FALSE))</f>
        <v>0</v>
      </c>
      <c r="D24">
        <f>IF(ISERROR(1/VLOOKUP($B24,'Justerad allokering'!$B$1:$AG$461,MATCH(D$1,'Justerad allokering'!$B$1:$AF$1,0),FALSE)),VLOOKUP($B24,'Allokerad kvv'!$B$2:$AV$468,MATCH(D$1,'Allokerad kvv'!$B$1:$AV$1,0),FALSE),VLOOKUP($B24,'Justerad allokering'!$B$1:$AG$461,MATCH(D$1,'Justerad allokering'!$B$1:$AF$1,0),FALSE))</f>
        <v>0</v>
      </c>
      <c r="E24">
        <f>IF(ISERROR(1/VLOOKUP($B24,'Justerad allokering'!$B$1:$AG$461,MATCH(E$1,'Justerad allokering'!$B$1:$AF$1,0),FALSE)),VLOOKUP($B24,'Allokerad kvv'!$B$2:$AV$468,MATCH(E$1,'Allokerad kvv'!$B$1:$AV$1,0),FALSE),VLOOKUP($B24,'Justerad allokering'!$B$1:$AG$461,MATCH(E$1,'Justerad allokering'!$B$1:$AF$1,0),FALSE))</f>
        <v>0</v>
      </c>
      <c r="F24">
        <f>IF(ISERROR(1/VLOOKUP($B24,'Justerad allokering'!$B$1:$AG$461,MATCH(F$1,'Justerad allokering'!$B$1:$AF$1,0),FALSE)),VLOOKUP($B24,'Allokerad kvv'!$B$2:$AV$468,MATCH(F$1,'Allokerad kvv'!$B$1:$AV$1,0),FALSE),VLOOKUP($B24,'Justerad allokering'!$B$1:$AG$461,MATCH(F$1,'Justerad allokering'!$B$1:$AF$1,0),FALSE))</f>
        <v>0</v>
      </c>
      <c r="G24">
        <f>IF(ISERROR(1/VLOOKUP($B24,'Justerad allokering'!$B$1:$AG$461,MATCH(G$1,'Justerad allokering'!$B$1:$AF$1,0),FALSE)),VLOOKUP($B24,'Allokerad kvv'!$B$2:$AV$468,MATCH(G$1,'Allokerad kvv'!$B$1:$AV$1,0),FALSE),VLOOKUP($B24,'Justerad allokering'!$B$1:$AG$461,MATCH(G$1,'Justerad allokering'!$B$1:$AF$1,0),FALSE))</f>
        <v>0</v>
      </c>
      <c r="H24">
        <f>IF(ISERROR(1/VLOOKUP($B24,'Justerad allokering'!$B$1:$AG$461,MATCH(H$1,'Justerad allokering'!$B$1:$AF$1,0),FALSE)),VLOOKUP($B24,'Allokerad kvv'!$B$2:$AV$468,MATCH(H$1,'Allokerad kvv'!$B$1:$AV$1,0),FALSE),VLOOKUP($B24,'Justerad allokering'!$B$1:$AG$461,MATCH(H$1,'Justerad allokering'!$B$1:$AF$1,0),FALSE))</f>
        <v>0</v>
      </c>
      <c r="I24">
        <f>IF(ISERROR(1/VLOOKUP($B24,'Justerad allokering'!$B$1:$AG$461,MATCH(I$1,'Justerad allokering'!$B$1:$AF$1,0),FALSE)),VLOOKUP($B24,'Allokerad kvv'!$B$2:$AV$468,MATCH(I$1,'Allokerad kvv'!$B$1:$AV$1,0),FALSE),VLOOKUP($B24,'Justerad allokering'!$B$1:$AG$461,MATCH(I$1,'Justerad allokering'!$B$1:$AF$1,0),FALSE))</f>
        <v>0</v>
      </c>
      <c r="J24">
        <f>IF(ISERROR(1/VLOOKUP($B24,'Justerad allokering'!$B$1:$AG$461,MATCH(J$1,'Justerad allokering'!$B$1:$AF$1,0),FALSE)),VLOOKUP($B24,'Allokerad kvv'!$B$2:$AV$468,MATCH(J$1,'Allokerad kvv'!$B$1:$AV$1,0),FALSE),VLOOKUP($B24,'Justerad allokering'!$B$1:$AG$461,MATCH(J$1,'Justerad allokering'!$B$1:$AF$1,0),FALSE))</f>
        <v>0</v>
      </c>
      <c r="K24">
        <f>IF(ISERROR(1/VLOOKUP($B24,'Justerad allokering'!$B$1:$AG$461,MATCH(K$1,'Justerad allokering'!$B$1:$AF$1,0),FALSE)),VLOOKUP($B24,'Allokerad kvv'!$B$2:$AV$468,MATCH(K$1,'Allokerad kvv'!$B$1:$AV$1,0),FALSE),VLOOKUP($B24,'Justerad allokering'!$B$1:$AG$461,MATCH(K$1,'Justerad allokering'!$B$1:$AF$1,0),FALSE))</f>
        <v>0</v>
      </c>
      <c r="L24">
        <f>IF(ISERROR(1/VLOOKUP($B24,'Justerad allokering'!$B$1:$AG$461,MATCH(L$1,'Justerad allokering'!$B$1:$AF$1,0),FALSE)),VLOOKUP($B24,'Allokerad kvv'!$B$2:$AV$468,MATCH(L$1,'Allokerad kvv'!$B$1:$AV$1,0),FALSE),VLOOKUP($B24,'Justerad allokering'!$B$1:$AG$461,MATCH(L$1,'Justerad allokering'!$B$1:$AF$1,0),FALSE))</f>
        <v>0</v>
      </c>
      <c r="M24">
        <f>IF(ISERROR(1/VLOOKUP($B24,'Justerad allokering'!$B$1:$AG$461,MATCH(M$1,'Justerad allokering'!$B$1:$AF$1,0),FALSE)),VLOOKUP($B24,'Allokerad kvv'!$B$2:$AV$468,MATCH(M$1,'Allokerad kvv'!$B$1:$AV$1,0),FALSE),VLOOKUP($B24,'Justerad allokering'!$B$1:$AG$461,MATCH(M$1,'Justerad allokering'!$B$1:$AF$1,0),FALSE))</f>
        <v>0</v>
      </c>
      <c r="N24">
        <f>IF(ISERROR(1/VLOOKUP($B24,'Justerad allokering'!$B$1:$AG$461,MATCH(N$1,'Justerad allokering'!$B$1:$AF$1,0),FALSE)),VLOOKUP($B24,'Allokerad kvv'!$B$2:$AV$468,MATCH(N$1,'Allokerad kvv'!$B$1:$AV$1,0),FALSE),VLOOKUP($B24,'Justerad allokering'!$B$1:$AG$461,MATCH(N$1,'Justerad allokering'!$B$1:$AF$1,0),FALSE))</f>
        <v>0</v>
      </c>
      <c r="O24">
        <f>IF(ISERROR(1/VLOOKUP($B24,'Justerad allokering'!$B$1:$AG$461,MATCH(O$1,'Justerad allokering'!$B$1:$AF$1,0),FALSE)),VLOOKUP($B24,'Allokerad kvv'!$B$2:$AV$468,MATCH(O$1,'Allokerad kvv'!$B$1:$AV$1,0),FALSE),VLOOKUP($B24,'Justerad allokering'!$B$1:$AG$461,MATCH(O$1,'Justerad allokering'!$B$1:$AF$1,0),FALSE))</f>
        <v>0</v>
      </c>
      <c r="P24">
        <f>IF(ISERROR(1/VLOOKUP($B24,'Justerad allokering'!$B$1:$AG$461,MATCH(P$1,'Justerad allokering'!$B$1:$AF$1,0),FALSE)),VLOOKUP($B24,'Allokerad kvv'!$B$2:$AV$468,MATCH(P$1,'Allokerad kvv'!$B$1:$AV$1,0),FALSE),VLOOKUP($B24,'Justerad allokering'!$B$1:$AG$461,MATCH(P$1,'Justerad allokering'!$B$1:$AF$1,0),FALSE))</f>
        <v>0</v>
      </c>
      <c r="Q24">
        <f>IF(ISERROR(1/VLOOKUP($B24,'Justerad allokering'!$B$1:$AG$461,MATCH(Q$1,'Justerad allokering'!$B$1:$AF$1,0),FALSE)),VLOOKUP($B24,'Allokerad kvv'!$B$2:$AV$468,MATCH(Q$1,'Allokerad kvv'!$B$1:$AV$1,0),FALSE),VLOOKUP($B24,'Justerad allokering'!$B$1:$AG$461,MATCH(Q$1,'Justerad allokering'!$B$1:$AF$1,0),FALSE))</f>
        <v>0</v>
      </c>
      <c r="R24">
        <f>IF(ISERROR(1/VLOOKUP($B24,'Justerad allokering'!$B$1:$AG$461,MATCH(R$1,'Justerad allokering'!$B$1:$AF$1,0),FALSE)),VLOOKUP($B24,'Allokerad kvv'!$B$2:$AV$468,MATCH(R$1,'Allokerad kvv'!$B$1:$AV$1,0),FALSE),VLOOKUP($B24,'Justerad allokering'!$B$1:$AG$461,MATCH(R$1,'Justerad allokering'!$B$1:$AF$1,0),FALSE))</f>
        <v>0</v>
      </c>
      <c r="S24">
        <f>IF(ISERROR(1/VLOOKUP($B24,'Justerad allokering'!$B$1:$AG$461,MATCH(S$1,'Justerad allokering'!$B$1:$AF$1,0),FALSE)),VLOOKUP($B24,'Allokerad kvv'!$B$2:$AV$468,MATCH(S$1,'Allokerad kvv'!$B$1:$AV$1,0),FALSE),VLOOKUP($B24,'Justerad allokering'!$B$1:$AG$461,MATCH(S$1,'Justerad allokering'!$B$1:$AF$1,0),FALSE))</f>
        <v>0</v>
      </c>
      <c r="T24">
        <f>IF(ISERROR(1/VLOOKUP($B24,'Justerad allokering'!$B$1:$AG$461,MATCH(T$1,'Justerad allokering'!$B$1:$AF$1,0),FALSE)),VLOOKUP($B24,'Allokerad kvv'!$B$2:$AV$468,MATCH(T$1,'Allokerad kvv'!$B$1:$AV$1,0),FALSE),VLOOKUP($B24,'Justerad allokering'!$B$1:$AG$461,MATCH(T$1,'Justerad allokering'!$B$1:$AF$1,0),FALSE))</f>
        <v>0</v>
      </c>
      <c r="U24">
        <f>IF(ISERROR(1/VLOOKUP($B24,'Justerad allokering'!$B$1:$AG$461,MATCH(U$1,'Justerad allokering'!$B$1:$AF$1,0),FALSE)),VLOOKUP($B24,'Allokerad kvv'!$B$2:$AV$468,MATCH(U$1,'Allokerad kvv'!$B$1:$AV$1,0),FALSE),VLOOKUP($B24,'Justerad allokering'!$B$1:$AG$461,MATCH(U$1,'Justerad allokering'!$B$1:$AF$1,0),FALSE))</f>
        <v>0</v>
      </c>
      <c r="V24">
        <f>IF(ISERROR(1/VLOOKUP($B24,'Justerad allokering'!$B$1:$AG$461,MATCH(V$1,'Justerad allokering'!$B$1:$AF$1,0),FALSE)),VLOOKUP($B24,'Allokerad kvv'!$B$2:$AV$468,MATCH(V$1,'Allokerad kvv'!$B$1:$AV$1,0),FALSE),VLOOKUP($B24,'Justerad allokering'!$B$1:$AG$461,MATCH(V$1,'Justerad allokering'!$B$1:$AF$1,0),FALSE))</f>
        <v>0</v>
      </c>
      <c r="W24">
        <f>IF(ISERROR(1/VLOOKUP($B24,'Justerad allokering'!$B$1:$AG$461,MATCH(W$1,'Justerad allokering'!$B$1:$AF$1,0),FALSE)),VLOOKUP($B24,'Allokerad kvv'!$B$2:$AV$468,MATCH(W$1,'Allokerad kvv'!$B$1:$AV$1,0),FALSE),VLOOKUP($B24,'Justerad allokering'!$B$1:$AG$461,MATCH(W$1,'Justerad allokering'!$B$1:$AF$1,0),FALSE))</f>
        <v>0</v>
      </c>
      <c r="X24">
        <f>IF(ISERROR(1/VLOOKUP($B24,'Justerad allokering'!$B$1:$AG$461,MATCH(X$1,'Justerad allokering'!$B$1:$AF$1,0),FALSE)),VLOOKUP($B24,'Allokerad kvv'!$B$2:$AV$468,MATCH(X$1,'Allokerad kvv'!$B$1:$AV$1,0),FALSE),VLOOKUP($B24,'Justerad allokering'!$B$1:$AG$461,MATCH(X$1,'Justerad allokering'!$B$1:$AF$1,0),FALSE))</f>
        <v>0</v>
      </c>
      <c r="Y24">
        <f>IF(ISERROR(1/VLOOKUP($B24,'Justerad allokering'!$B$1:$AG$461,MATCH(Y$1,'Justerad allokering'!$B$1:$AF$1,0),FALSE)),VLOOKUP($B24,'Allokerad kvv'!$B$2:$AV$468,MATCH(Y$1,'Allokerad kvv'!$B$1:$AV$1,0),FALSE),VLOOKUP($B24,'Justerad allokering'!$B$1:$AG$461,MATCH(Y$1,'Justerad allokering'!$B$1:$AF$1,0),FALSE))</f>
        <v>0</v>
      </c>
      <c r="Z24">
        <f>IF(ISERROR(1/VLOOKUP($B24,'Justerad allokering'!$B$1:$AG$461,MATCH(Z$1,'Justerad allokering'!$B$1:$AF$1,0),FALSE)),VLOOKUP($B24,'Allokerad kvv'!$B$2:$AV$468,MATCH(Z$1,'Allokerad kvv'!$B$1:$AV$1,0),FALSE),VLOOKUP($B24,'Justerad allokering'!$B$1:$AG$461,MATCH(Z$1,'Justerad allokering'!$B$1:$AF$1,0),FALSE))</f>
        <v>0</v>
      </c>
      <c r="AE24" s="89">
        <f t="shared" si="0"/>
        <v>0</v>
      </c>
      <c r="AG24">
        <f t="shared" si="1"/>
        <v>0</v>
      </c>
      <c r="AH24">
        <f t="shared" si="2"/>
        <v>0</v>
      </c>
      <c r="AI24" t="str">
        <f>IF(AH24=0,"",AH24/VLOOKUP(B24,Kraftvärmeprod!$B$1:$BC$480,MATCH("Summa tillförd energi exklusive rökgaskondensering",Kraftvärmeprod!$B$1:$BC$1,0),FALSE))</f>
        <v/>
      </c>
      <c r="AK24">
        <f t="shared" si="3"/>
        <v>0</v>
      </c>
    </row>
    <row r="25" spans="1:37" x14ac:dyDescent="0.25">
      <c r="A25" s="2" t="s">
        <v>44</v>
      </c>
      <c r="B25" s="2" t="s">
        <v>45</v>
      </c>
      <c r="C25">
        <f>IF(ISERROR(1/VLOOKUP($B25,'Justerad allokering'!$B$1:$AG$461,MATCH(C$1,'Justerad allokering'!$B$1:$AF$1,0),FALSE)),VLOOKUP($B25,'Allokerad kvv'!$B$2:$AV$468,MATCH(C$1,'Allokerad kvv'!$B$1:$AV$1,0),FALSE),VLOOKUP($B25,'Justerad allokering'!$B$1:$AG$461,MATCH(C$1,'Justerad allokering'!$B$1:$AF$1,0),FALSE))</f>
        <v>0</v>
      </c>
      <c r="D25">
        <f>IF(ISERROR(1/VLOOKUP($B25,'Justerad allokering'!$B$1:$AG$461,MATCH(D$1,'Justerad allokering'!$B$1:$AF$1,0),FALSE)),VLOOKUP($B25,'Allokerad kvv'!$B$2:$AV$468,MATCH(D$1,'Allokerad kvv'!$B$1:$AV$1,0),FALSE),VLOOKUP($B25,'Justerad allokering'!$B$1:$AG$461,MATCH(D$1,'Justerad allokering'!$B$1:$AF$1,0),FALSE))</f>
        <v>0</v>
      </c>
      <c r="E25">
        <f>IF(ISERROR(1/VLOOKUP($B25,'Justerad allokering'!$B$1:$AG$461,MATCH(E$1,'Justerad allokering'!$B$1:$AF$1,0),FALSE)),VLOOKUP($B25,'Allokerad kvv'!$B$2:$AV$468,MATCH(E$1,'Allokerad kvv'!$B$1:$AV$1,0),FALSE),VLOOKUP($B25,'Justerad allokering'!$B$1:$AG$461,MATCH(E$1,'Justerad allokering'!$B$1:$AF$1,0),FALSE))</f>
        <v>0</v>
      </c>
      <c r="F25">
        <f>IF(ISERROR(1/VLOOKUP($B25,'Justerad allokering'!$B$1:$AG$461,MATCH(F$1,'Justerad allokering'!$B$1:$AF$1,0),FALSE)),VLOOKUP($B25,'Allokerad kvv'!$B$2:$AV$468,MATCH(F$1,'Allokerad kvv'!$B$1:$AV$1,0),FALSE),VLOOKUP($B25,'Justerad allokering'!$B$1:$AG$461,MATCH(F$1,'Justerad allokering'!$B$1:$AF$1,0),FALSE))</f>
        <v>0</v>
      </c>
      <c r="G25">
        <f>IF(ISERROR(1/VLOOKUP($B25,'Justerad allokering'!$B$1:$AG$461,MATCH(G$1,'Justerad allokering'!$B$1:$AF$1,0),FALSE)),VLOOKUP($B25,'Allokerad kvv'!$B$2:$AV$468,MATCH(G$1,'Allokerad kvv'!$B$1:$AV$1,0),FALSE),VLOOKUP($B25,'Justerad allokering'!$B$1:$AG$461,MATCH(G$1,'Justerad allokering'!$B$1:$AF$1,0),FALSE))</f>
        <v>0</v>
      </c>
      <c r="H25">
        <f>IF(ISERROR(1/VLOOKUP($B25,'Justerad allokering'!$B$1:$AG$461,MATCH(H$1,'Justerad allokering'!$B$1:$AF$1,0),FALSE)),VLOOKUP($B25,'Allokerad kvv'!$B$2:$AV$468,MATCH(H$1,'Allokerad kvv'!$B$1:$AV$1,0),FALSE),VLOOKUP($B25,'Justerad allokering'!$B$1:$AG$461,MATCH(H$1,'Justerad allokering'!$B$1:$AF$1,0),FALSE))</f>
        <v>0</v>
      </c>
      <c r="I25">
        <f>IF(ISERROR(1/VLOOKUP($B25,'Justerad allokering'!$B$1:$AG$461,MATCH(I$1,'Justerad allokering'!$B$1:$AF$1,0),FALSE)),VLOOKUP($B25,'Allokerad kvv'!$B$2:$AV$468,MATCH(I$1,'Allokerad kvv'!$B$1:$AV$1,0),FALSE),VLOOKUP($B25,'Justerad allokering'!$B$1:$AG$461,MATCH(I$1,'Justerad allokering'!$B$1:$AF$1,0),FALSE))</f>
        <v>0</v>
      </c>
      <c r="J25">
        <f>IF(ISERROR(1/VLOOKUP($B25,'Justerad allokering'!$B$1:$AG$461,MATCH(J$1,'Justerad allokering'!$B$1:$AF$1,0),FALSE)),VLOOKUP($B25,'Allokerad kvv'!$B$2:$AV$468,MATCH(J$1,'Allokerad kvv'!$B$1:$AV$1,0),FALSE),VLOOKUP($B25,'Justerad allokering'!$B$1:$AG$461,MATCH(J$1,'Justerad allokering'!$B$1:$AF$1,0),FALSE))</f>
        <v>0</v>
      </c>
      <c r="K25">
        <f>IF(ISERROR(1/VLOOKUP($B25,'Justerad allokering'!$B$1:$AG$461,MATCH(K$1,'Justerad allokering'!$B$1:$AF$1,0),FALSE)),VLOOKUP($B25,'Allokerad kvv'!$B$2:$AV$468,MATCH(K$1,'Allokerad kvv'!$B$1:$AV$1,0),FALSE),VLOOKUP($B25,'Justerad allokering'!$B$1:$AG$461,MATCH(K$1,'Justerad allokering'!$B$1:$AF$1,0),FALSE))</f>
        <v>0</v>
      </c>
      <c r="L25">
        <f>IF(ISERROR(1/VLOOKUP($B25,'Justerad allokering'!$B$1:$AG$461,MATCH(L$1,'Justerad allokering'!$B$1:$AF$1,0),FALSE)),VLOOKUP($B25,'Allokerad kvv'!$B$2:$AV$468,MATCH(L$1,'Allokerad kvv'!$B$1:$AV$1,0),FALSE),VLOOKUP($B25,'Justerad allokering'!$B$1:$AG$461,MATCH(L$1,'Justerad allokering'!$B$1:$AF$1,0),FALSE))</f>
        <v>0</v>
      </c>
      <c r="M25">
        <f>IF(ISERROR(1/VLOOKUP($B25,'Justerad allokering'!$B$1:$AG$461,MATCH(M$1,'Justerad allokering'!$B$1:$AF$1,0),FALSE)),VLOOKUP($B25,'Allokerad kvv'!$B$2:$AV$468,MATCH(M$1,'Allokerad kvv'!$B$1:$AV$1,0),FALSE),VLOOKUP($B25,'Justerad allokering'!$B$1:$AG$461,MATCH(M$1,'Justerad allokering'!$B$1:$AF$1,0),FALSE))</f>
        <v>0</v>
      </c>
      <c r="N25">
        <f>IF(ISERROR(1/VLOOKUP($B25,'Justerad allokering'!$B$1:$AG$461,MATCH(N$1,'Justerad allokering'!$B$1:$AF$1,0),FALSE)),VLOOKUP($B25,'Allokerad kvv'!$B$2:$AV$468,MATCH(N$1,'Allokerad kvv'!$B$1:$AV$1,0),FALSE),VLOOKUP($B25,'Justerad allokering'!$B$1:$AG$461,MATCH(N$1,'Justerad allokering'!$B$1:$AF$1,0),FALSE))</f>
        <v>0</v>
      </c>
      <c r="O25">
        <f>IF(ISERROR(1/VLOOKUP($B25,'Justerad allokering'!$B$1:$AG$461,MATCH(O$1,'Justerad allokering'!$B$1:$AF$1,0),FALSE)),VLOOKUP($B25,'Allokerad kvv'!$B$2:$AV$468,MATCH(O$1,'Allokerad kvv'!$B$1:$AV$1,0),FALSE),VLOOKUP($B25,'Justerad allokering'!$B$1:$AG$461,MATCH(O$1,'Justerad allokering'!$B$1:$AF$1,0),FALSE))</f>
        <v>0</v>
      </c>
      <c r="P25">
        <f>IF(ISERROR(1/VLOOKUP($B25,'Justerad allokering'!$B$1:$AG$461,MATCH(P$1,'Justerad allokering'!$B$1:$AF$1,0),FALSE)),VLOOKUP($B25,'Allokerad kvv'!$B$2:$AV$468,MATCH(P$1,'Allokerad kvv'!$B$1:$AV$1,0),FALSE),VLOOKUP($B25,'Justerad allokering'!$B$1:$AG$461,MATCH(P$1,'Justerad allokering'!$B$1:$AF$1,0),FALSE))</f>
        <v>0</v>
      </c>
      <c r="Q25">
        <f>IF(ISERROR(1/VLOOKUP($B25,'Justerad allokering'!$B$1:$AG$461,MATCH(Q$1,'Justerad allokering'!$B$1:$AF$1,0),FALSE)),VLOOKUP($B25,'Allokerad kvv'!$B$2:$AV$468,MATCH(Q$1,'Allokerad kvv'!$B$1:$AV$1,0),FALSE),VLOOKUP($B25,'Justerad allokering'!$B$1:$AG$461,MATCH(Q$1,'Justerad allokering'!$B$1:$AF$1,0),FALSE))</f>
        <v>0</v>
      </c>
      <c r="R25">
        <f>IF(ISERROR(1/VLOOKUP($B25,'Justerad allokering'!$B$1:$AG$461,MATCH(R$1,'Justerad allokering'!$B$1:$AF$1,0),FALSE)),VLOOKUP($B25,'Allokerad kvv'!$B$2:$AV$468,MATCH(R$1,'Allokerad kvv'!$B$1:$AV$1,0),FALSE),VLOOKUP($B25,'Justerad allokering'!$B$1:$AG$461,MATCH(R$1,'Justerad allokering'!$B$1:$AF$1,0),FALSE))</f>
        <v>0</v>
      </c>
      <c r="S25">
        <f>IF(ISERROR(1/VLOOKUP($B25,'Justerad allokering'!$B$1:$AG$461,MATCH(S$1,'Justerad allokering'!$B$1:$AF$1,0),FALSE)),VLOOKUP($B25,'Allokerad kvv'!$B$2:$AV$468,MATCH(S$1,'Allokerad kvv'!$B$1:$AV$1,0),FALSE),VLOOKUP($B25,'Justerad allokering'!$B$1:$AG$461,MATCH(S$1,'Justerad allokering'!$B$1:$AF$1,0),FALSE))</f>
        <v>0</v>
      </c>
      <c r="T25">
        <f>IF(ISERROR(1/VLOOKUP($B25,'Justerad allokering'!$B$1:$AG$461,MATCH(T$1,'Justerad allokering'!$B$1:$AF$1,0),FALSE)),VLOOKUP($B25,'Allokerad kvv'!$B$2:$AV$468,MATCH(T$1,'Allokerad kvv'!$B$1:$AV$1,0),FALSE),VLOOKUP($B25,'Justerad allokering'!$B$1:$AG$461,MATCH(T$1,'Justerad allokering'!$B$1:$AF$1,0),FALSE))</f>
        <v>0</v>
      </c>
      <c r="U25">
        <f>IF(ISERROR(1/VLOOKUP($B25,'Justerad allokering'!$B$1:$AG$461,MATCH(U$1,'Justerad allokering'!$B$1:$AF$1,0),FALSE)),VLOOKUP($B25,'Allokerad kvv'!$B$2:$AV$468,MATCH(U$1,'Allokerad kvv'!$B$1:$AV$1,0),FALSE),VLOOKUP($B25,'Justerad allokering'!$B$1:$AG$461,MATCH(U$1,'Justerad allokering'!$B$1:$AF$1,0),FALSE))</f>
        <v>0</v>
      </c>
      <c r="V25">
        <f>IF(ISERROR(1/VLOOKUP($B25,'Justerad allokering'!$B$1:$AG$461,MATCH(V$1,'Justerad allokering'!$B$1:$AF$1,0),FALSE)),VLOOKUP($B25,'Allokerad kvv'!$B$2:$AV$468,MATCH(V$1,'Allokerad kvv'!$B$1:$AV$1,0),FALSE),VLOOKUP($B25,'Justerad allokering'!$B$1:$AG$461,MATCH(V$1,'Justerad allokering'!$B$1:$AF$1,0),FALSE))</f>
        <v>0</v>
      </c>
      <c r="W25">
        <f>IF(ISERROR(1/VLOOKUP($B25,'Justerad allokering'!$B$1:$AG$461,MATCH(W$1,'Justerad allokering'!$B$1:$AF$1,0),FALSE)),VLOOKUP($B25,'Allokerad kvv'!$B$2:$AV$468,MATCH(W$1,'Allokerad kvv'!$B$1:$AV$1,0),FALSE),VLOOKUP($B25,'Justerad allokering'!$B$1:$AG$461,MATCH(W$1,'Justerad allokering'!$B$1:$AF$1,0),FALSE))</f>
        <v>0</v>
      </c>
      <c r="X25">
        <f>IF(ISERROR(1/VLOOKUP($B25,'Justerad allokering'!$B$1:$AG$461,MATCH(X$1,'Justerad allokering'!$B$1:$AF$1,0),FALSE)),VLOOKUP($B25,'Allokerad kvv'!$B$2:$AV$468,MATCH(X$1,'Allokerad kvv'!$B$1:$AV$1,0),FALSE),VLOOKUP($B25,'Justerad allokering'!$B$1:$AG$461,MATCH(X$1,'Justerad allokering'!$B$1:$AF$1,0),FALSE))</f>
        <v>0</v>
      </c>
      <c r="Y25">
        <f>IF(ISERROR(1/VLOOKUP($B25,'Justerad allokering'!$B$1:$AG$461,MATCH(Y$1,'Justerad allokering'!$B$1:$AF$1,0),FALSE)),VLOOKUP($B25,'Allokerad kvv'!$B$2:$AV$468,MATCH(Y$1,'Allokerad kvv'!$B$1:$AV$1,0),FALSE),VLOOKUP($B25,'Justerad allokering'!$B$1:$AG$461,MATCH(Y$1,'Justerad allokering'!$B$1:$AF$1,0),FALSE))</f>
        <v>0</v>
      </c>
      <c r="Z25">
        <f>IF(ISERROR(1/VLOOKUP($B25,'Justerad allokering'!$B$1:$AG$461,MATCH(Z$1,'Justerad allokering'!$B$1:$AF$1,0),FALSE)),VLOOKUP($B25,'Allokerad kvv'!$B$2:$AV$468,MATCH(Z$1,'Allokerad kvv'!$B$1:$AV$1,0),FALSE),VLOOKUP($B25,'Justerad allokering'!$B$1:$AG$461,MATCH(Z$1,'Justerad allokering'!$B$1:$AF$1,0),FALSE))</f>
        <v>0</v>
      </c>
      <c r="AE25" s="89">
        <f t="shared" si="0"/>
        <v>0</v>
      </c>
      <c r="AG25">
        <f t="shared" si="1"/>
        <v>0</v>
      </c>
      <c r="AH25">
        <f t="shared" si="2"/>
        <v>0</v>
      </c>
      <c r="AI25" t="str">
        <f>IF(AH25=0,"",AH25/VLOOKUP(B25,Kraftvärmeprod!$B$1:$BC$480,MATCH("Summa tillförd energi exklusive rökgaskondensering",Kraftvärmeprod!$B$1:$BC$1,0),FALSE))</f>
        <v/>
      </c>
      <c r="AK25">
        <f t="shared" si="3"/>
        <v>0</v>
      </c>
    </row>
    <row r="26" spans="1:37" x14ac:dyDescent="0.25">
      <c r="A26" s="2" t="s">
        <v>44</v>
      </c>
      <c r="B26" s="2" t="s">
        <v>46</v>
      </c>
      <c r="C26">
        <f>IF(ISERROR(1/VLOOKUP($B26,'Justerad allokering'!$B$1:$AG$461,MATCH(C$1,'Justerad allokering'!$B$1:$AF$1,0),FALSE)),VLOOKUP($B26,'Allokerad kvv'!$B$2:$AV$468,MATCH(C$1,'Allokerad kvv'!$B$1:$AV$1,0),FALSE),VLOOKUP($B26,'Justerad allokering'!$B$1:$AG$461,MATCH(C$1,'Justerad allokering'!$B$1:$AF$1,0),FALSE))</f>
        <v>78.936199999999999</v>
      </c>
      <c r="D26">
        <f>IF(ISERROR(1/VLOOKUP($B26,'Justerad allokering'!$B$1:$AG$461,MATCH(D$1,'Justerad allokering'!$B$1:$AF$1,0),FALSE)),VLOOKUP($B26,'Allokerad kvv'!$B$2:$AV$468,MATCH(D$1,'Allokerad kvv'!$B$1:$AV$1,0),FALSE),VLOOKUP($B26,'Justerad allokering'!$B$1:$AG$461,MATCH(D$1,'Justerad allokering'!$B$1:$AF$1,0),FALSE))</f>
        <v>0</v>
      </c>
      <c r="E26">
        <f>IF(ISERROR(1/VLOOKUP($B26,'Justerad allokering'!$B$1:$AG$461,MATCH(E$1,'Justerad allokering'!$B$1:$AF$1,0),FALSE)),VLOOKUP($B26,'Allokerad kvv'!$B$2:$AV$468,MATCH(E$1,'Allokerad kvv'!$B$1:$AV$1,0),FALSE),VLOOKUP($B26,'Justerad allokering'!$B$1:$AG$461,MATCH(E$1,'Justerad allokering'!$B$1:$AF$1,0),FALSE))</f>
        <v>0</v>
      </c>
      <c r="F26">
        <f>IF(ISERROR(1/VLOOKUP($B26,'Justerad allokering'!$B$1:$AG$461,MATCH(F$1,'Justerad allokering'!$B$1:$AF$1,0),FALSE)),VLOOKUP($B26,'Allokerad kvv'!$B$2:$AV$468,MATCH(F$1,'Allokerad kvv'!$B$1:$AV$1,0),FALSE),VLOOKUP($B26,'Justerad allokering'!$B$1:$AG$461,MATCH(F$1,'Justerad allokering'!$B$1:$AF$1,0),FALSE))</f>
        <v>0</v>
      </c>
      <c r="G26">
        <f>IF(ISERROR(1/VLOOKUP($B26,'Justerad allokering'!$B$1:$AG$461,MATCH(G$1,'Justerad allokering'!$B$1:$AF$1,0),FALSE)),VLOOKUP($B26,'Allokerad kvv'!$B$2:$AV$468,MATCH(G$1,'Allokerad kvv'!$B$1:$AV$1,0),FALSE),VLOOKUP($B26,'Justerad allokering'!$B$1:$AG$461,MATCH(G$1,'Justerad allokering'!$B$1:$AF$1,0),FALSE))</f>
        <v>0.76795400000000003</v>
      </c>
      <c r="H26">
        <f>IF(ISERROR(1/VLOOKUP($B26,'Justerad allokering'!$B$1:$AG$461,MATCH(H$1,'Justerad allokering'!$B$1:$AF$1,0),FALSE)),VLOOKUP($B26,'Allokerad kvv'!$B$2:$AV$468,MATCH(H$1,'Allokerad kvv'!$B$1:$AV$1,0),FALSE),VLOOKUP($B26,'Justerad allokering'!$B$1:$AG$461,MATCH(H$1,'Justerad allokering'!$B$1:$AF$1,0),FALSE))</f>
        <v>0</v>
      </c>
      <c r="I26">
        <f>IF(ISERROR(1/VLOOKUP($B26,'Justerad allokering'!$B$1:$AG$461,MATCH(I$1,'Justerad allokering'!$B$1:$AF$1,0),FALSE)),VLOOKUP($B26,'Allokerad kvv'!$B$2:$AV$468,MATCH(I$1,'Allokerad kvv'!$B$1:$AV$1,0),FALSE),VLOOKUP($B26,'Justerad allokering'!$B$1:$AG$461,MATCH(I$1,'Justerad allokering'!$B$1:$AF$1,0),FALSE))</f>
        <v>0</v>
      </c>
      <c r="J26">
        <f>IF(ISERROR(1/VLOOKUP($B26,'Justerad allokering'!$B$1:$AG$461,MATCH(J$1,'Justerad allokering'!$B$1:$AF$1,0),FALSE)),VLOOKUP($B26,'Allokerad kvv'!$B$2:$AV$468,MATCH(J$1,'Allokerad kvv'!$B$1:$AV$1,0),FALSE),VLOOKUP($B26,'Justerad allokering'!$B$1:$AG$461,MATCH(J$1,'Justerad allokering'!$B$1:$AF$1,0),FALSE))</f>
        <v>0.402061</v>
      </c>
      <c r="K26">
        <f>IF(ISERROR(1/VLOOKUP($B26,'Justerad allokering'!$B$1:$AG$461,MATCH(K$1,'Justerad allokering'!$B$1:$AF$1,0),FALSE)),VLOOKUP($B26,'Allokerad kvv'!$B$2:$AV$468,MATCH(K$1,'Allokerad kvv'!$B$1:$AV$1,0),FALSE),VLOOKUP($B26,'Justerad allokering'!$B$1:$AG$461,MATCH(K$1,'Justerad allokering'!$B$1:$AF$1,0),FALSE))</f>
        <v>3.9803500000000001</v>
      </c>
      <c r="L26">
        <f>IF(ISERROR(1/VLOOKUP($B26,'Justerad allokering'!$B$1:$AG$461,MATCH(L$1,'Justerad allokering'!$B$1:$AF$1,0),FALSE)),VLOOKUP($B26,'Allokerad kvv'!$B$2:$AV$468,MATCH(L$1,'Allokerad kvv'!$B$1:$AV$1,0),FALSE),VLOOKUP($B26,'Justerad allokering'!$B$1:$AG$461,MATCH(L$1,'Justerad allokering'!$B$1:$AF$1,0),FALSE))</f>
        <v>0</v>
      </c>
      <c r="M26">
        <f>IF(ISERROR(1/VLOOKUP($B26,'Justerad allokering'!$B$1:$AG$461,MATCH(M$1,'Justerad allokering'!$B$1:$AF$1,0),FALSE)),VLOOKUP($B26,'Allokerad kvv'!$B$2:$AV$468,MATCH(M$1,'Allokerad kvv'!$B$1:$AV$1,0),FALSE),VLOOKUP($B26,'Justerad allokering'!$B$1:$AG$461,MATCH(M$1,'Justerad allokering'!$B$1:$AF$1,0),FALSE))</f>
        <v>0.52031400000000005</v>
      </c>
      <c r="N26">
        <f>IF(ISERROR(1/VLOOKUP($B26,'Justerad allokering'!$B$1:$AG$461,MATCH(N$1,'Justerad allokering'!$B$1:$AF$1,0),FALSE)),VLOOKUP($B26,'Allokerad kvv'!$B$2:$AV$468,MATCH(N$1,'Allokerad kvv'!$B$1:$AV$1,0),FALSE),VLOOKUP($B26,'Justerad allokering'!$B$1:$AG$461,MATCH(N$1,'Justerad allokering'!$B$1:$AF$1,0),FALSE))</f>
        <v>10.86</v>
      </c>
      <c r="O26">
        <f>IF(ISERROR(1/VLOOKUP($B26,'Justerad allokering'!$B$1:$AG$461,MATCH(O$1,'Justerad allokering'!$B$1:$AF$1,0),FALSE)),VLOOKUP($B26,'Allokerad kvv'!$B$2:$AV$468,MATCH(O$1,'Allokerad kvv'!$B$1:$AV$1,0),FALSE),VLOOKUP($B26,'Justerad allokering'!$B$1:$AG$461,MATCH(O$1,'Justerad allokering'!$B$1:$AF$1,0),FALSE))</f>
        <v>0</v>
      </c>
      <c r="P26">
        <f>IF(ISERROR(1/VLOOKUP($B26,'Justerad allokering'!$B$1:$AG$461,MATCH(P$1,'Justerad allokering'!$B$1:$AF$1,0),FALSE)),VLOOKUP($B26,'Allokerad kvv'!$B$2:$AV$468,MATCH(P$1,'Allokerad kvv'!$B$1:$AV$1,0),FALSE),VLOOKUP($B26,'Justerad allokering'!$B$1:$AG$461,MATCH(P$1,'Justerad allokering'!$B$1:$AF$1,0),FALSE))</f>
        <v>0</v>
      </c>
      <c r="Q26">
        <f>IF(ISERROR(1/VLOOKUP($B26,'Justerad allokering'!$B$1:$AG$461,MATCH(Q$1,'Justerad allokering'!$B$1:$AF$1,0),FALSE)),VLOOKUP($B26,'Allokerad kvv'!$B$2:$AV$468,MATCH(Q$1,'Allokerad kvv'!$B$1:$AV$1,0),FALSE),VLOOKUP($B26,'Justerad allokering'!$B$1:$AG$461,MATCH(Q$1,'Justerad allokering'!$B$1:$AF$1,0),FALSE))</f>
        <v>0</v>
      </c>
      <c r="R26">
        <f>IF(ISERROR(1/VLOOKUP($B26,'Justerad allokering'!$B$1:$AG$461,MATCH(R$1,'Justerad allokering'!$B$1:$AF$1,0),FALSE)),VLOOKUP($B26,'Allokerad kvv'!$B$2:$AV$468,MATCH(R$1,'Allokerad kvv'!$B$1:$AV$1,0),FALSE),VLOOKUP($B26,'Justerad allokering'!$B$1:$AG$461,MATCH(R$1,'Justerad allokering'!$B$1:$AF$1,0),FALSE))</f>
        <v>0</v>
      </c>
      <c r="S26">
        <f>IF(ISERROR(1/VLOOKUP($B26,'Justerad allokering'!$B$1:$AG$461,MATCH(S$1,'Justerad allokering'!$B$1:$AF$1,0),FALSE)),VLOOKUP($B26,'Allokerad kvv'!$B$2:$AV$468,MATCH(S$1,'Allokerad kvv'!$B$1:$AV$1,0),FALSE),VLOOKUP($B26,'Justerad allokering'!$B$1:$AG$461,MATCH(S$1,'Justerad allokering'!$B$1:$AF$1,0),FALSE))</f>
        <v>0</v>
      </c>
      <c r="T26">
        <f>IF(ISERROR(1/VLOOKUP($B26,'Justerad allokering'!$B$1:$AG$461,MATCH(T$1,'Justerad allokering'!$B$1:$AF$1,0),FALSE)),VLOOKUP($B26,'Allokerad kvv'!$B$2:$AV$468,MATCH(T$1,'Allokerad kvv'!$B$1:$AV$1,0),FALSE),VLOOKUP($B26,'Justerad allokering'!$B$1:$AG$461,MATCH(T$1,'Justerad allokering'!$B$1:$AF$1,0),FALSE))</f>
        <v>0</v>
      </c>
      <c r="U26">
        <f>IF(ISERROR(1/VLOOKUP($B26,'Justerad allokering'!$B$1:$AG$461,MATCH(U$1,'Justerad allokering'!$B$1:$AF$1,0),FALSE)),VLOOKUP($B26,'Allokerad kvv'!$B$2:$AV$468,MATCH(U$1,'Allokerad kvv'!$B$1:$AV$1,0),FALSE),VLOOKUP($B26,'Justerad allokering'!$B$1:$AG$461,MATCH(U$1,'Justerad allokering'!$B$1:$AF$1,0),FALSE))</f>
        <v>0</v>
      </c>
      <c r="V26">
        <f>IF(ISERROR(1/VLOOKUP($B26,'Justerad allokering'!$B$1:$AG$461,MATCH(V$1,'Justerad allokering'!$B$1:$AF$1,0),FALSE)),VLOOKUP($B26,'Allokerad kvv'!$B$2:$AV$468,MATCH(V$1,'Allokerad kvv'!$B$1:$AV$1,0),FALSE),VLOOKUP($B26,'Justerad allokering'!$B$1:$AG$461,MATCH(V$1,'Justerad allokering'!$B$1:$AF$1,0),FALSE))</f>
        <v>0</v>
      </c>
      <c r="W26">
        <f>IF(ISERROR(1/VLOOKUP($B26,'Justerad allokering'!$B$1:$AG$461,MATCH(W$1,'Justerad allokering'!$B$1:$AF$1,0),FALSE)),VLOOKUP($B26,'Allokerad kvv'!$B$2:$AV$468,MATCH(W$1,'Allokerad kvv'!$B$1:$AV$1,0),FALSE),VLOOKUP($B26,'Justerad allokering'!$B$1:$AG$461,MATCH(W$1,'Justerad allokering'!$B$1:$AF$1,0),FALSE))</f>
        <v>0</v>
      </c>
      <c r="X26">
        <f>IF(ISERROR(1/VLOOKUP($B26,'Justerad allokering'!$B$1:$AG$461,MATCH(X$1,'Justerad allokering'!$B$1:$AF$1,0),FALSE)),VLOOKUP($B26,'Allokerad kvv'!$B$2:$AV$468,MATCH(X$1,'Allokerad kvv'!$B$1:$AV$1,0),FALSE),VLOOKUP($B26,'Justerad allokering'!$B$1:$AG$461,MATCH(X$1,'Justerad allokering'!$B$1:$AF$1,0),FALSE))</f>
        <v>0</v>
      </c>
      <c r="Y26">
        <f>IF(ISERROR(1/VLOOKUP($B26,'Justerad allokering'!$B$1:$AG$461,MATCH(Y$1,'Justerad allokering'!$B$1:$AF$1,0),FALSE)),VLOOKUP($B26,'Allokerad kvv'!$B$2:$AV$468,MATCH(Y$1,'Allokerad kvv'!$B$1:$AV$1,0),FALSE),VLOOKUP($B26,'Justerad allokering'!$B$1:$AG$461,MATCH(Y$1,'Justerad allokering'!$B$1:$AF$1,0),FALSE))</f>
        <v>0</v>
      </c>
      <c r="Z26">
        <f>IF(ISERROR(1/VLOOKUP($B26,'Justerad allokering'!$B$1:$AG$461,MATCH(Z$1,'Justerad allokering'!$B$1:$AF$1,0),FALSE)),VLOOKUP($B26,'Allokerad kvv'!$B$2:$AV$468,MATCH(Z$1,'Allokerad kvv'!$B$1:$AV$1,0),FALSE),VLOOKUP($B26,'Justerad allokering'!$B$1:$AG$461,MATCH(Z$1,'Justerad allokering'!$B$1:$AF$1,0),FALSE))</f>
        <v>0</v>
      </c>
      <c r="AE26" s="89">
        <f t="shared" si="0"/>
        <v>95.466879000000006</v>
      </c>
      <c r="AG26">
        <f t="shared" si="1"/>
        <v>91.486529000000004</v>
      </c>
      <c r="AH26">
        <f t="shared" si="2"/>
        <v>80.626529000000005</v>
      </c>
      <c r="AI26">
        <f>IF(AH26=0,"",AH26/VLOOKUP(B26,Kraftvärmeprod!$B$1:$BC$480,MATCH("Summa tillförd energi exklusive rökgaskondensering",Kraftvärmeprod!$B$1:$BC$1,0),FALSE))</f>
        <v>0.54228227737422652</v>
      </c>
      <c r="AK26">
        <f t="shared" si="3"/>
        <v>0.92237500000000006</v>
      </c>
    </row>
    <row r="27" spans="1:37" x14ac:dyDescent="0.25">
      <c r="A27" s="2" t="s">
        <v>44</v>
      </c>
      <c r="B27" s="2" t="s">
        <v>47</v>
      </c>
      <c r="C27">
        <f>IF(ISERROR(1/VLOOKUP($B27,'Justerad allokering'!$B$1:$AG$461,MATCH(C$1,'Justerad allokering'!$B$1:$AF$1,0),FALSE)),VLOOKUP($B27,'Allokerad kvv'!$B$2:$AV$468,MATCH(C$1,'Allokerad kvv'!$B$1:$AV$1,0),FALSE),VLOOKUP($B27,'Justerad allokering'!$B$1:$AG$461,MATCH(C$1,'Justerad allokering'!$B$1:$AF$1,0),FALSE))</f>
        <v>0</v>
      </c>
      <c r="D27">
        <f>IF(ISERROR(1/VLOOKUP($B27,'Justerad allokering'!$B$1:$AG$461,MATCH(D$1,'Justerad allokering'!$B$1:$AF$1,0),FALSE)),VLOOKUP($B27,'Allokerad kvv'!$B$2:$AV$468,MATCH(D$1,'Allokerad kvv'!$B$1:$AV$1,0),FALSE),VLOOKUP($B27,'Justerad allokering'!$B$1:$AG$461,MATCH(D$1,'Justerad allokering'!$B$1:$AF$1,0),FALSE))</f>
        <v>0</v>
      </c>
      <c r="E27">
        <f>IF(ISERROR(1/VLOOKUP($B27,'Justerad allokering'!$B$1:$AG$461,MATCH(E$1,'Justerad allokering'!$B$1:$AF$1,0),FALSE)),VLOOKUP($B27,'Allokerad kvv'!$B$2:$AV$468,MATCH(E$1,'Allokerad kvv'!$B$1:$AV$1,0),FALSE),VLOOKUP($B27,'Justerad allokering'!$B$1:$AG$461,MATCH(E$1,'Justerad allokering'!$B$1:$AF$1,0),FALSE))</f>
        <v>0</v>
      </c>
      <c r="F27">
        <f>IF(ISERROR(1/VLOOKUP($B27,'Justerad allokering'!$B$1:$AG$461,MATCH(F$1,'Justerad allokering'!$B$1:$AF$1,0),FALSE)),VLOOKUP($B27,'Allokerad kvv'!$B$2:$AV$468,MATCH(F$1,'Allokerad kvv'!$B$1:$AV$1,0),FALSE),VLOOKUP($B27,'Justerad allokering'!$B$1:$AG$461,MATCH(F$1,'Justerad allokering'!$B$1:$AF$1,0),FALSE))</f>
        <v>0</v>
      </c>
      <c r="G27">
        <f>IF(ISERROR(1/VLOOKUP($B27,'Justerad allokering'!$B$1:$AG$461,MATCH(G$1,'Justerad allokering'!$B$1:$AF$1,0),FALSE)),VLOOKUP($B27,'Allokerad kvv'!$B$2:$AV$468,MATCH(G$1,'Allokerad kvv'!$B$1:$AV$1,0),FALSE),VLOOKUP($B27,'Justerad allokering'!$B$1:$AG$461,MATCH(G$1,'Justerad allokering'!$B$1:$AF$1,0),FALSE))</f>
        <v>0</v>
      </c>
      <c r="H27">
        <f>IF(ISERROR(1/VLOOKUP($B27,'Justerad allokering'!$B$1:$AG$461,MATCH(H$1,'Justerad allokering'!$B$1:$AF$1,0),FALSE)),VLOOKUP($B27,'Allokerad kvv'!$B$2:$AV$468,MATCH(H$1,'Allokerad kvv'!$B$1:$AV$1,0),FALSE),VLOOKUP($B27,'Justerad allokering'!$B$1:$AG$461,MATCH(H$1,'Justerad allokering'!$B$1:$AF$1,0),FALSE))</f>
        <v>0</v>
      </c>
      <c r="I27">
        <f>IF(ISERROR(1/VLOOKUP($B27,'Justerad allokering'!$B$1:$AG$461,MATCH(I$1,'Justerad allokering'!$B$1:$AF$1,0),FALSE)),VLOOKUP($B27,'Allokerad kvv'!$B$2:$AV$468,MATCH(I$1,'Allokerad kvv'!$B$1:$AV$1,0),FALSE),VLOOKUP($B27,'Justerad allokering'!$B$1:$AG$461,MATCH(I$1,'Justerad allokering'!$B$1:$AF$1,0),FALSE))</f>
        <v>0</v>
      </c>
      <c r="J27">
        <f>IF(ISERROR(1/VLOOKUP($B27,'Justerad allokering'!$B$1:$AG$461,MATCH(J$1,'Justerad allokering'!$B$1:$AF$1,0),FALSE)),VLOOKUP($B27,'Allokerad kvv'!$B$2:$AV$468,MATCH(J$1,'Allokerad kvv'!$B$1:$AV$1,0),FALSE),VLOOKUP($B27,'Justerad allokering'!$B$1:$AG$461,MATCH(J$1,'Justerad allokering'!$B$1:$AF$1,0),FALSE))</f>
        <v>0</v>
      </c>
      <c r="K27">
        <f>IF(ISERROR(1/VLOOKUP($B27,'Justerad allokering'!$B$1:$AG$461,MATCH(K$1,'Justerad allokering'!$B$1:$AF$1,0),FALSE)),VLOOKUP($B27,'Allokerad kvv'!$B$2:$AV$468,MATCH(K$1,'Allokerad kvv'!$B$1:$AV$1,0),FALSE),VLOOKUP($B27,'Justerad allokering'!$B$1:$AG$461,MATCH(K$1,'Justerad allokering'!$B$1:$AF$1,0),FALSE))</f>
        <v>0</v>
      </c>
      <c r="L27">
        <f>IF(ISERROR(1/VLOOKUP($B27,'Justerad allokering'!$B$1:$AG$461,MATCH(L$1,'Justerad allokering'!$B$1:$AF$1,0),FALSE)),VLOOKUP($B27,'Allokerad kvv'!$B$2:$AV$468,MATCH(L$1,'Allokerad kvv'!$B$1:$AV$1,0),FALSE),VLOOKUP($B27,'Justerad allokering'!$B$1:$AG$461,MATCH(L$1,'Justerad allokering'!$B$1:$AF$1,0),FALSE))</f>
        <v>0</v>
      </c>
      <c r="M27">
        <f>IF(ISERROR(1/VLOOKUP($B27,'Justerad allokering'!$B$1:$AG$461,MATCH(M$1,'Justerad allokering'!$B$1:$AF$1,0),FALSE)),VLOOKUP($B27,'Allokerad kvv'!$B$2:$AV$468,MATCH(M$1,'Allokerad kvv'!$B$1:$AV$1,0),FALSE),VLOOKUP($B27,'Justerad allokering'!$B$1:$AG$461,MATCH(M$1,'Justerad allokering'!$B$1:$AF$1,0),FALSE))</f>
        <v>0</v>
      </c>
      <c r="N27">
        <f>IF(ISERROR(1/VLOOKUP($B27,'Justerad allokering'!$B$1:$AG$461,MATCH(N$1,'Justerad allokering'!$B$1:$AF$1,0),FALSE)),VLOOKUP($B27,'Allokerad kvv'!$B$2:$AV$468,MATCH(N$1,'Allokerad kvv'!$B$1:$AV$1,0),FALSE),VLOOKUP($B27,'Justerad allokering'!$B$1:$AG$461,MATCH(N$1,'Justerad allokering'!$B$1:$AF$1,0),FALSE))</f>
        <v>0</v>
      </c>
      <c r="O27">
        <f>IF(ISERROR(1/VLOOKUP($B27,'Justerad allokering'!$B$1:$AG$461,MATCH(O$1,'Justerad allokering'!$B$1:$AF$1,0),FALSE)),VLOOKUP($B27,'Allokerad kvv'!$B$2:$AV$468,MATCH(O$1,'Allokerad kvv'!$B$1:$AV$1,0),FALSE),VLOOKUP($B27,'Justerad allokering'!$B$1:$AG$461,MATCH(O$1,'Justerad allokering'!$B$1:$AF$1,0),FALSE))</f>
        <v>0</v>
      </c>
      <c r="P27">
        <f>IF(ISERROR(1/VLOOKUP($B27,'Justerad allokering'!$B$1:$AG$461,MATCH(P$1,'Justerad allokering'!$B$1:$AF$1,0),FALSE)),VLOOKUP($B27,'Allokerad kvv'!$B$2:$AV$468,MATCH(P$1,'Allokerad kvv'!$B$1:$AV$1,0),FALSE),VLOOKUP($B27,'Justerad allokering'!$B$1:$AG$461,MATCH(P$1,'Justerad allokering'!$B$1:$AF$1,0),FALSE))</f>
        <v>0</v>
      </c>
      <c r="Q27">
        <f>IF(ISERROR(1/VLOOKUP($B27,'Justerad allokering'!$B$1:$AG$461,MATCH(Q$1,'Justerad allokering'!$B$1:$AF$1,0),FALSE)),VLOOKUP($B27,'Allokerad kvv'!$B$2:$AV$468,MATCH(Q$1,'Allokerad kvv'!$B$1:$AV$1,0),FALSE),VLOOKUP($B27,'Justerad allokering'!$B$1:$AG$461,MATCH(Q$1,'Justerad allokering'!$B$1:$AF$1,0),FALSE))</f>
        <v>0</v>
      </c>
      <c r="R27">
        <f>IF(ISERROR(1/VLOOKUP($B27,'Justerad allokering'!$B$1:$AG$461,MATCH(R$1,'Justerad allokering'!$B$1:$AF$1,0),FALSE)),VLOOKUP($B27,'Allokerad kvv'!$B$2:$AV$468,MATCH(R$1,'Allokerad kvv'!$B$1:$AV$1,0),FALSE),VLOOKUP($B27,'Justerad allokering'!$B$1:$AG$461,MATCH(R$1,'Justerad allokering'!$B$1:$AF$1,0),FALSE))</f>
        <v>0</v>
      </c>
      <c r="S27">
        <f>IF(ISERROR(1/VLOOKUP($B27,'Justerad allokering'!$B$1:$AG$461,MATCH(S$1,'Justerad allokering'!$B$1:$AF$1,0),FALSE)),VLOOKUP($B27,'Allokerad kvv'!$B$2:$AV$468,MATCH(S$1,'Allokerad kvv'!$B$1:$AV$1,0),FALSE),VLOOKUP($B27,'Justerad allokering'!$B$1:$AG$461,MATCH(S$1,'Justerad allokering'!$B$1:$AF$1,0),FALSE))</f>
        <v>0</v>
      </c>
      <c r="T27">
        <f>IF(ISERROR(1/VLOOKUP($B27,'Justerad allokering'!$B$1:$AG$461,MATCH(T$1,'Justerad allokering'!$B$1:$AF$1,0),FALSE)),VLOOKUP($B27,'Allokerad kvv'!$B$2:$AV$468,MATCH(T$1,'Allokerad kvv'!$B$1:$AV$1,0),FALSE),VLOOKUP($B27,'Justerad allokering'!$B$1:$AG$461,MATCH(T$1,'Justerad allokering'!$B$1:$AF$1,0),FALSE))</f>
        <v>0</v>
      </c>
      <c r="U27">
        <f>IF(ISERROR(1/VLOOKUP($B27,'Justerad allokering'!$B$1:$AG$461,MATCH(U$1,'Justerad allokering'!$B$1:$AF$1,0),FALSE)),VLOOKUP($B27,'Allokerad kvv'!$B$2:$AV$468,MATCH(U$1,'Allokerad kvv'!$B$1:$AV$1,0),FALSE),VLOOKUP($B27,'Justerad allokering'!$B$1:$AG$461,MATCH(U$1,'Justerad allokering'!$B$1:$AF$1,0),FALSE))</f>
        <v>0</v>
      </c>
      <c r="V27">
        <f>IF(ISERROR(1/VLOOKUP($B27,'Justerad allokering'!$B$1:$AG$461,MATCH(V$1,'Justerad allokering'!$B$1:$AF$1,0),FALSE)),VLOOKUP($B27,'Allokerad kvv'!$B$2:$AV$468,MATCH(V$1,'Allokerad kvv'!$B$1:$AV$1,0),FALSE),VLOOKUP($B27,'Justerad allokering'!$B$1:$AG$461,MATCH(V$1,'Justerad allokering'!$B$1:$AF$1,0),FALSE))</f>
        <v>0</v>
      </c>
      <c r="W27">
        <f>IF(ISERROR(1/VLOOKUP($B27,'Justerad allokering'!$B$1:$AG$461,MATCH(W$1,'Justerad allokering'!$B$1:$AF$1,0),FALSE)),VLOOKUP($B27,'Allokerad kvv'!$B$2:$AV$468,MATCH(W$1,'Allokerad kvv'!$B$1:$AV$1,0),FALSE),VLOOKUP($B27,'Justerad allokering'!$B$1:$AG$461,MATCH(W$1,'Justerad allokering'!$B$1:$AF$1,0),FALSE))</f>
        <v>0</v>
      </c>
      <c r="X27">
        <f>IF(ISERROR(1/VLOOKUP($B27,'Justerad allokering'!$B$1:$AG$461,MATCH(X$1,'Justerad allokering'!$B$1:$AF$1,0),FALSE)),VLOOKUP($B27,'Allokerad kvv'!$B$2:$AV$468,MATCH(X$1,'Allokerad kvv'!$B$1:$AV$1,0),FALSE),VLOOKUP($B27,'Justerad allokering'!$B$1:$AG$461,MATCH(X$1,'Justerad allokering'!$B$1:$AF$1,0),FALSE))</f>
        <v>0</v>
      </c>
      <c r="Y27">
        <f>IF(ISERROR(1/VLOOKUP($B27,'Justerad allokering'!$B$1:$AG$461,MATCH(Y$1,'Justerad allokering'!$B$1:$AF$1,0),FALSE)),VLOOKUP($B27,'Allokerad kvv'!$B$2:$AV$468,MATCH(Y$1,'Allokerad kvv'!$B$1:$AV$1,0),FALSE),VLOOKUP($B27,'Justerad allokering'!$B$1:$AG$461,MATCH(Y$1,'Justerad allokering'!$B$1:$AF$1,0),FALSE))</f>
        <v>0</v>
      </c>
      <c r="Z27">
        <f>IF(ISERROR(1/VLOOKUP($B27,'Justerad allokering'!$B$1:$AG$461,MATCH(Z$1,'Justerad allokering'!$B$1:$AF$1,0),FALSE)),VLOOKUP($B27,'Allokerad kvv'!$B$2:$AV$468,MATCH(Z$1,'Allokerad kvv'!$B$1:$AV$1,0),FALSE),VLOOKUP($B27,'Justerad allokering'!$B$1:$AG$461,MATCH(Z$1,'Justerad allokering'!$B$1:$AF$1,0),FALSE))</f>
        <v>0</v>
      </c>
      <c r="AE27" s="89">
        <f t="shared" si="0"/>
        <v>0</v>
      </c>
      <c r="AG27">
        <f t="shared" si="1"/>
        <v>0</v>
      </c>
      <c r="AH27">
        <f t="shared" si="2"/>
        <v>0</v>
      </c>
      <c r="AI27" t="str">
        <f>IF(AH27=0,"",AH27/VLOOKUP(B27,Kraftvärmeprod!$B$1:$BC$480,MATCH("Summa tillförd energi exklusive rökgaskondensering",Kraftvärmeprod!$B$1:$BC$1,0),FALSE))</f>
        <v/>
      </c>
      <c r="AK27">
        <f t="shared" si="3"/>
        <v>0</v>
      </c>
    </row>
    <row r="28" spans="1:37" x14ac:dyDescent="0.25">
      <c r="A28" s="2" t="s">
        <v>48</v>
      </c>
      <c r="B28" s="2" t="s">
        <v>49</v>
      </c>
      <c r="C28">
        <f>IF(ISERROR(1/VLOOKUP($B28,'Justerad allokering'!$B$1:$AG$461,MATCH(C$1,'Justerad allokering'!$B$1:$AF$1,0),FALSE)),VLOOKUP($B28,'Allokerad kvv'!$B$2:$AV$468,MATCH(C$1,'Allokerad kvv'!$B$1:$AV$1,0),FALSE),VLOOKUP($B28,'Justerad allokering'!$B$1:$AG$461,MATCH(C$1,'Justerad allokering'!$B$1:$AF$1,0),FALSE))</f>
        <v>0</v>
      </c>
      <c r="D28">
        <f>IF(ISERROR(1/VLOOKUP($B28,'Justerad allokering'!$B$1:$AG$461,MATCH(D$1,'Justerad allokering'!$B$1:$AF$1,0),FALSE)),VLOOKUP($B28,'Allokerad kvv'!$B$2:$AV$468,MATCH(D$1,'Allokerad kvv'!$B$1:$AV$1,0),FALSE),VLOOKUP($B28,'Justerad allokering'!$B$1:$AG$461,MATCH(D$1,'Justerad allokering'!$B$1:$AF$1,0),FALSE))</f>
        <v>0</v>
      </c>
      <c r="E28">
        <f>IF(ISERROR(1/VLOOKUP($B28,'Justerad allokering'!$B$1:$AG$461,MATCH(E$1,'Justerad allokering'!$B$1:$AF$1,0),FALSE)),VLOOKUP($B28,'Allokerad kvv'!$B$2:$AV$468,MATCH(E$1,'Allokerad kvv'!$B$1:$AV$1,0),FALSE),VLOOKUP($B28,'Justerad allokering'!$B$1:$AG$461,MATCH(E$1,'Justerad allokering'!$B$1:$AF$1,0),FALSE))</f>
        <v>0</v>
      </c>
      <c r="F28">
        <f>IF(ISERROR(1/VLOOKUP($B28,'Justerad allokering'!$B$1:$AG$461,MATCH(F$1,'Justerad allokering'!$B$1:$AF$1,0),FALSE)),VLOOKUP($B28,'Allokerad kvv'!$B$2:$AV$468,MATCH(F$1,'Allokerad kvv'!$B$1:$AV$1,0),FALSE),VLOOKUP($B28,'Justerad allokering'!$B$1:$AG$461,MATCH(F$1,'Justerad allokering'!$B$1:$AF$1,0),FALSE))</f>
        <v>0</v>
      </c>
      <c r="G28">
        <f>IF(ISERROR(1/VLOOKUP($B28,'Justerad allokering'!$B$1:$AG$461,MATCH(G$1,'Justerad allokering'!$B$1:$AF$1,0),FALSE)),VLOOKUP($B28,'Allokerad kvv'!$B$2:$AV$468,MATCH(G$1,'Allokerad kvv'!$B$1:$AV$1,0),FALSE),VLOOKUP($B28,'Justerad allokering'!$B$1:$AG$461,MATCH(G$1,'Justerad allokering'!$B$1:$AF$1,0),FALSE))</f>
        <v>0</v>
      </c>
      <c r="H28">
        <f>IF(ISERROR(1/VLOOKUP($B28,'Justerad allokering'!$B$1:$AG$461,MATCH(H$1,'Justerad allokering'!$B$1:$AF$1,0),FALSE)),VLOOKUP($B28,'Allokerad kvv'!$B$2:$AV$468,MATCH(H$1,'Allokerad kvv'!$B$1:$AV$1,0),FALSE),VLOOKUP($B28,'Justerad allokering'!$B$1:$AG$461,MATCH(H$1,'Justerad allokering'!$B$1:$AF$1,0),FALSE))</f>
        <v>0</v>
      </c>
      <c r="I28">
        <f>IF(ISERROR(1/VLOOKUP($B28,'Justerad allokering'!$B$1:$AG$461,MATCH(I$1,'Justerad allokering'!$B$1:$AF$1,0),FALSE)),VLOOKUP($B28,'Allokerad kvv'!$B$2:$AV$468,MATCH(I$1,'Allokerad kvv'!$B$1:$AV$1,0),FALSE),VLOOKUP($B28,'Justerad allokering'!$B$1:$AG$461,MATCH(I$1,'Justerad allokering'!$B$1:$AF$1,0),FALSE))</f>
        <v>0</v>
      </c>
      <c r="J28">
        <f>IF(ISERROR(1/VLOOKUP($B28,'Justerad allokering'!$B$1:$AG$461,MATCH(J$1,'Justerad allokering'!$B$1:$AF$1,0),FALSE)),VLOOKUP($B28,'Allokerad kvv'!$B$2:$AV$468,MATCH(J$1,'Allokerad kvv'!$B$1:$AV$1,0),FALSE),VLOOKUP($B28,'Justerad allokering'!$B$1:$AG$461,MATCH(J$1,'Justerad allokering'!$B$1:$AF$1,0),FALSE))</f>
        <v>0</v>
      </c>
      <c r="K28">
        <f>IF(ISERROR(1/VLOOKUP($B28,'Justerad allokering'!$B$1:$AG$461,MATCH(K$1,'Justerad allokering'!$B$1:$AF$1,0),FALSE)),VLOOKUP($B28,'Allokerad kvv'!$B$2:$AV$468,MATCH(K$1,'Allokerad kvv'!$B$1:$AV$1,0),FALSE),VLOOKUP($B28,'Justerad allokering'!$B$1:$AG$461,MATCH(K$1,'Justerad allokering'!$B$1:$AF$1,0),FALSE))</f>
        <v>0</v>
      </c>
      <c r="L28">
        <f>IF(ISERROR(1/VLOOKUP($B28,'Justerad allokering'!$B$1:$AG$461,MATCH(L$1,'Justerad allokering'!$B$1:$AF$1,0),FALSE)),VLOOKUP($B28,'Allokerad kvv'!$B$2:$AV$468,MATCH(L$1,'Allokerad kvv'!$B$1:$AV$1,0),FALSE),VLOOKUP($B28,'Justerad allokering'!$B$1:$AG$461,MATCH(L$1,'Justerad allokering'!$B$1:$AF$1,0),FALSE))</f>
        <v>0</v>
      </c>
      <c r="M28">
        <f>IF(ISERROR(1/VLOOKUP($B28,'Justerad allokering'!$B$1:$AG$461,MATCH(M$1,'Justerad allokering'!$B$1:$AF$1,0),FALSE)),VLOOKUP($B28,'Allokerad kvv'!$B$2:$AV$468,MATCH(M$1,'Allokerad kvv'!$B$1:$AV$1,0),FALSE),VLOOKUP($B28,'Justerad allokering'!$B$1:$AG$461,MATCH(M$1,'Justerad allokering'!$B$1:$AF$1,0),FALSE))</f>
        <v>0</v>
      </c>
      <c r="N28">
        <f>IF(ISERROR(1/VLOOKUP($B28,'Justerad allokering'!$B$1:$AG$461,MATCH(N$1,'Justerad allokering'!$B$1:$AF$1,0),FALSE)),VLOOKUP($B28,'Allokerad kvv'!$B$2:$AV$468,MATCH(N$1,'Allokerad kvv'!$B$1:$AV$1,0),FALSE),VLOOKUP($B28,'Justerad allokering'!$B$1:$AG$461,MATCH(N$1,'Justerad allokering'!$B$1:$AF$1,0),FALSE))</f>
        <v>0</v>
      </c>
      <c r="O28">
        <f>IF(ISERROR(1/VLOOKUP($B28,'Justerad allokering'!$B$1:$AG$461,MATCH(O$1,'Justerad allokering'!$B$1:$AF$1,0),FALSE)),VLOOKUP($B28,'Allokerad kvv'!$B$2:$AV$468,MATCH(O$1,'Allokerad kvv'!$B$1:$AV$1,0),FALSE),VLOOKUP($B28,'Justerad allokering'!$B$1:$AG$461,MATCH(O$1,'Justerad allokering'!$B$1:$AF$1,0),FALSE))</f>
        <v>0</v>
      </c>
      <c r="P28">
        <f>IF(ISERROR(1/VLOOKUP($B28,'Justerad allokering'!$B$1:$AG$461,MATCH(P$1,'Justerad allokering'!$B$1:$AF$1,0),FALSE)),VLOOKUP($B28,'Allokerad kvv'!$B$2:$AV$468,MATCH(P$1,'Allokerad kvv'!$B$1:$AV$1,0),FALSE),VLOOKUP($B28,'Justerad allokering'!$B$1:$AG$461,MATCH(P$1,'Justerad allokering'!$B$1:$AF$1,0),FALSE))</f>
        <v>0</v>
      </c>
      <c r="Q28">
        <f>IF(ISERROR(1/VLOOKUP($B28,'Justerad allokering'!$B$1:$AG$461,MATCH(Q$1,'Justerad allokering'!$B$1:$AF$1,0),FALSE)),VLOOKUP($B28,'Allokerad kvv'!$B$2:$AV$468,MATCH(Q$1,'Allokerad kvv'!$B$1:$AV$1,0),FALSE),VLOOKUP($B28,'Justerad allokering'!$B$1:$AG$461,MATCH(Q$1,'Justerad allokering'!$B$1:$AF$1,0),FALSE))</f>
        <v>0</v>
      </c>
      <c r="R28">
        <f>IF(ISERROR(1/VLOOKUP($B28,'Justerad allokering'!$B$1:$AG$461,MATCH(R$1,'Justerad allokering'!$B$1:$AF$1,0),FALSE)),VLOOKUP($B28,'Allokerad kvv'!$B$2:$AV$468,MATCH(R$1,'Allokerad kvv'!$B$1:$AV$1,0),FALSE),VLOOKUP($B28,'Justerad allokering'!$B$1:$AG$461,MATCH(R$1,'Justerad allokering'!$B$1:$AF$1,0),FALSE))</f>
        <v>0</v>
      </c>
      <c r="S28">
        <f>IF(ISERROR(1/VLOOKUP($B28,'Justerad allokering'!$B$1:$AG$461,MATCH(S$1,'Justerad allokering'!$B$1:$AF$1,0),FALSE)),VLOOKUP($B28,'Allokerad kvv'!$B$2:$AV$468,MATCH(S$1,'Allokerad kvv'!$B$1:$AV$1,0),FALSE),VLOOKUP($B28,'Justerad allokering'!$B$1:$AG$461,MATCH(S$1,'Justerad allokering'!$B$1:$AF$1,0),FALSE))</f>
        <v>0</v>
      </c>
      <c r="T28">
        <f>IF(ISERROR(1/VLOOKUP($B28,'Justerad allokering'!$B$1:$AG$461,MATCH(T$1,'Justerad allokering'!$B$1:$AF$1,0),FALSE)),VLOOKUP($B28,'Allokerad kvv'!$B$2:$AV$468,MATCH(T$1,'Allokerad kvv'!$B$1:$AV$1,0),FALSE),VLOOKUP($B28,'Justerad allokering'!$B$1:$AG$461,MATCH(T$1,'Justerad allokering'!$B$1:$AF$1,0),FALSE))</f>
        <v>0</v>
      </c>
      <c r="U28">
        <f>IF(ISERROR(1/VLOOKUP($B28,'Justerad allokering'!$B$1:$AG$461,MATCH(U$1,'Justerad allokering'!$B$1:$AF$1,0),FALSE)),VLOOKUP($B28,'Allokerad kvv'!$B$2:$AV$468,MATCH(U$1,'Allokerad kvv'!$B$1:$AV$1,0),FALSE),VLOOKUP($B28,'Justerad allokering'!$B$1:$AG$461,MATCH(U$1,'Justerad allokering'!$B$1:$AF$1,0),FALSE))</f>
        <v>0</v>
      </c>
      <c r="V28">
        <f>IF(ISERROR(1/VLOOKUP($B28,'Justerad allokering'!$B$1:$AG$461,MATCH(V$1,'Justerad allokering'!$B$1:$AF$1,0),FALSE)),VLOOKUP($B28,'Allokerad kvv'!$B$2:$AV$468,MATCH(V$1,'Allokerad kvv'!$B$1:$AV$1,0),FALSE),VLOOKUP($B28,'Justerad allokering'!$B$1:$AG$461,MATCH(V$1,'Justerad allokering'!$B$1:$AF$1,0),FALSE))</f>
        <v>0</v>
      </c>
      <c r="W28">
        <f>IF(ISERROR(1/VLOOKUP($B28,'Justerad allokering'!$B$1:$AG$461,MATCH(W$1,'Justerad allokering'!$B$1:$AF$1,0),FALSE)),VLOOKUP($B28,'Allokerad kvv'!$B$2:$AV$468,MATCH(W$1,'Allokerad kvv'!$B$1:$AV$1,0),FALSE),VLOOKUP($B28,'Justerad allokering'!$B$1:$AG$461,MATCH(W$1,'Justerad allokering'!$B$1:$AF$1,0),FALSE))</f>
        <v>0</v>
      </c>
      <c r="X28">
        <f>IF(ISERROR(1/VLOOKUP($B28,'Justerad allokering'!$B$1:$AG$461,MATCH(X$1,'Justerad allokering'!$B$1:$AF$1,0),FALSE)),VLOOKUP($B28,'Allokerad kvv'!$B$2:$AV$468,MATCH(X$1,'Allokerad kvv'!$B$1:$AV$1,0),FALSE),VLOOKUP($B28,'Justerad allokering'!$B$1:$AG$461,MATCH(X$1,'Justerad allokering'!$B$1:$AF$1,0),FALSE))</f>
        <v>0</v>
      </c>
      <c r="Y28">
        <f>IF(ISERROR(1/VLOOKUP($B28,'Justerad allokering'!$B$1:$AG$461,MATCH(Y$1,'Justerad allokering'!$B$1:$AF$1,0),FALSE)),VLOOKUP($B28,'Allokerad kvv'!$B$2:$AV$468,MATCH(Y$1,'Allokerad kvv'!$B$1:$AV$1,0),FALSE),VLOOKUP($B28,'Justerad allokering'!$B$1:$AG$461,MATCH(Y$1,'Justerad allokering'!$B$1:$AF$1,0),FALSE))</f>
        <v>0</v>
      </c>
      <c r="Z28">
        <f>IF(ISERROR(1/VLOOKUP($B28,'Justerad allokering'!$B$1:$AG$461,MATCH(Z$1,'Justerad allokering'!$B$1:$AF$1,0),FALSE)),VLOOKUP($B28,'Allokerad kvv'!$B$2:$AV$468,MATCH(Z$1,'Allokerad kvv'!$B$1:$AV$1,0),FALSE),VLOOKUP($B28,'Justerad allokering'!$B$1:$AG$461,MATCH(Z$1,'Justerad allokering'!$B$1:$AF$1,0),FALSE))</f>
        <v>0</v>
      </c>
      <c r="AE28" s="89">
        <f t="shared" si="0"/>
        <v>0</v>
      </c>
      <c r="AG28">
        <f t="shared" si="1"/>
        <v>0</v>
      </c>
      <c r="AH28">
        <f t="shared" si="2"/>
        <v>0</v>
      </c>
      <c r="AI28" t="str">
        <f>IF(AH28=0,"",AH28/VLOOKUP(B28,Kraftvärmeprod!$B$1:$BC$480,MATCH("Summa tillförd energi exklusive rökgaskondensering",Kraftvärmeprod!$B$1:$BC$1,0),FALSE))</f>
        <v/>
      </c>
      <c r="AK28">
        <f t="shared" si="3"/>
        <v>0</v>
      </c>
    </row>
    <row r="29" spans="1:37" x14ac:dyDescent="0.25">
      <c r="A29" s="2" t="s">
        <v>48</v>
      </c>
      <c r="B29" s="2" t="s">
        <v>50</v>
      </c>
      <c r="C29">
        <f>IF(ISERROR(1/VLOOKUP($B29,'Justerad allokering'!$B$1:$AG$461,MATCH(C$1,'Justerad allokering'!$B$1:$AF$1,0),FALSE)),VLOOKUP($B29,'Allokerad kvv'!$B$2:$AV$468,MATCH(C$1,'Allokerad kvv'!$B$1:$AV$1,0),FALSE),VLOOKUP($B29,'Justerad allokering'!$B$1:$AG$461,MATCH(C$1,'Justerad allokering'!$B$1:$AF$1,0),FALSE))</f>
        <v>0</v>
      </c>
      <c r="D29">
        <f>IF(ISERROR(1/VLOOKUP($B29,'Justerad allokering'!$B$1:$AG$461,MATCH(D$1,'Justerad allokering'!$B$1:$AF$1,0),FALSE)),VLOOKUP($B29,'Allokerad kvv'!$B$2:$AV$468,MATCH(D$1,'Allokerad kvv'!$B$1:$AV$1,0),FALSE),VLOOKUP($B29,'Justerad allokering'!$B$1:$AG$461,MATCH(D$1,'Justerad allokering'!$B$1:$AF$1,0),FALSE))</f>
        <v>0</v>
      </c>
      <c r="E29">
        <f>IF(ISERROR(1/VLOOKUP($B29,'Justerad allokering'!$B$1:$AG$461,MATCH(E$1,'Justerad allokering'!$B$1:$AF$1,0),FALSE)),VLOOKUP($B29,'Allokerad kvv'!$B$2:$AV$468,MATCH(E$1,'Allokerad kvv'!$B$1:$AV$1,0),FALSE),VLOOKUP($B29,'Justerad allokering'!$B$1:$AG$461,MATCH(E$1,'Justerad allokering'!$B$1:$AF$1,0),FALSE))</f>
        <v>0</v>
      </c>
      <c r="F29">
        <f>IF(ISERROR(1/VLOOKUP($B29,'Justerad allokering'!$B$1:$AG$461,MATCH(F$1,'Justerad allokering'!$B$1:$AF$1,0),FALSE)),VLOOKUP($B29,'Allokerad kvv'!$B$2:$AV$468,MATCH(F$1,'Allokerad kvv'!$B$1:$AV$1,0),FALSE),VLOOKUP($B29,'Justerad allokering'!$B$1:$AG$461,MATCH(F$1,'Justerad allokering'!$B$1:$AF$1,0),FALSE))</f>
        <v>0</v>
      </c>
      <c r="G29">
        <f>IF(ISERROR(1/VLOOKUP($B29,'Justerad allokering'!$B$1:$AG$461,MATCH(G$1,'Justerad allokering'!$B$1:$AF$1,0),FALSE)),VLOOKUP($B29,'Allokerad kvv'!$B$2:$AV$468,MATCH(G$1,'Allokerad kvv'!$B$1:$AV$1,0),FALSE),VLOOKUP($B29,'Justerad allokering'!$B$1:$AG$461,MATCH(G$1,'Justerad allokering'!$B$1:$AF$1,0),FALSE))</f>
        <v>0</v>
      </c>
      <c r="H29">
        <f>IF(ISERROR(1/VLOOKUP($B29,'Justerad allokering'!$B$1:$AG$461,MATCH(H$1,'Justerad allokering'!$B$1:$AF$1,0),FALSE)),VLOOKUP($B29,'Allokerad kvv'!$B$2:$AV$468,MATCH(H$1,'Allokerad kvv'!$B$1:$AV$1,0),FALSE),VLOOKUP($B29,'Justerad allokering'!$B$1:$AG$461,MATCH(H$1,'Justerad allokering'!$B$1:$AF$1,0),FALSE))</f>
        <v>0</v>
      </c>
      <c r="I29">
        <f>IF(ISERROR(1/VLOOKUP($B29,'Justerad allokering'!$B$1:$AG$461,MATCH(I$1,'Justerad allokering'!$B$1:$AF$1,0),FALSE)),VLOOKUP($B29,'Allokerad kvv'!$B$2:$AV$468,MATCH(I$1,'Allokerad kvv'!$B$1:$AV$1,0),FALSE),VLOOKUP($B29,'Justerad allokering'!$B$1:$AG$461,MATCH(I$1,'Justerad allokering'!$B$1:$AF$1,0),FALSE))</f>
        <v>0</v>
      </c>
      <c r="J29">
        <f>IF(ISERROR(1/VLOOKUP($B29,'Justerad allokering'!$B$1:$AG$461,MATCH(J$1,'Justerad allokering'!$B$1:$AF$1,0),FALSE)),VLOOKUP($B29,'Allokerad kvv'!$B$2:$AV$468,MATCH(J$1,'Allokerad kvv'!$B$1:$AV$1,0),FALSE),VLOOKUP($B29,'Justerad allokering'!$B$1:$AG$461,MATCH(J$1,'Justerad allokering'!$B$1:$AF$1,0),FALSE))</f>
        <v>0</v>
      </c>
      <c r="K29">
        <f>IF(ISERROR(1/VLOOKUP($B29,'Justerad allokering'!$B$1:$AG$461,MATCH(K$1,'Justerad allokering'!$B$1:$AF$1,0),FALSE)),VLOOKUP($B29,'Allokerad kvv'!$B$2:$AV$468,MATCH(K$1,'Allokerad kvv'!$B$1:$AV$1,0),FALSE),VLOOKUP($B29,'Justerad allokering'!$B$1:$AG$461,MATCH(K$1,'Justerad allokering'!$B$1:$AF$1,0),FALSE))</f>
        <v>0</v>
      </c>
      <c r="L29">
        <f>IF(ISERROR(1/VLOOKUP($B29,'Justerad allokering'!$B$1:$AG$461,MATCH(L$1,'Justerad allokering'!$B$1:$AF$1,0),FALSE)),VLOOKUP($B29,'Allokerad kvv'!$B$2:$AV$468,MATCH(L$1,'Allokerad kvv'!$B$1:$AV$1,0),FALSE),VLOOKUP($B29,'Justerad allokering'!$B$1:$AG$461,MATCH(L$1,'Justerad allokering'!$B$1:$AF$1,0),FALSE))</f>
        <v>0</v>
      </c>
      <c r="M29">
        <f>IF(ISERROR(1/VLOOKUP($B29,'Justerad allokering'!$B$1:$AG$461,MATCH(M$1,'Justerad allokering'!$B$1:$AF$1,0),FALSE)),VLOOKUP($B29,'Allokerad kvv'!$B$2:$AV$468,MATCH(M$1,'Allokerad kvv'!$B$1:$AV$1,0),FALSE),VLOOKUP($B29,'Justerad allokering'!$B$1:$AG$461,MATCH(M$1,'Justerad allokering'!$B$1:$AF$1,0),FALSE))</f>
        <v>0</v>
      </c>
      <c r="N29">
        <f>IF(ISERROR(1/VLOOKUP($B29,'Justerad allokering'!$B$1:$AG$461,MATCH(N$1,'Justerad allokering'!$B$1:$AF$1,0),FALSE)),VLOOKUP($B29,'Allokerad kvv'!$B$2:$AV$468,MATCH(N$1,'Allokerad kvv'!$B$1:$AV$1,0),FALSE),VLOOKUP($B29,'Justerad allokering'!$B$1:$AG$461,MATCH(N$1,'Justerad allokering'!$B$1:$AF$1,0),FALSE))</f>
        <v>0</v>
      </c>
      <c r="O29">
        <f>IF(ISERROR(1/VLOOKUP($B29,'Justerad allokering'!$B$1:$AG$461,MATCH(O$1,'Justerad allokering'!$B$1:$AF$1,0),FALSE)),VLOOKUP($B29,'Allokerad kvv'!$B$2:$AV$468,MATCH(O$1,'Allokerad kvv'!$B$1:$AV$1,0),FALSE),VLOOKUP($B29,'Justerad allokering'!$B$1:$AG$461,MATCH(O$1,'Justerad allokering'!$B$1:$AF$1,0),FALSE))</f>
        <v>0</v>
      </c>
      <c r="P29">
        <f>IF(ISERROR(1/VLOOKUP($B29,'Justerad allokering'!$B$1:$AG$461,MATCH(P$1,'Justerad allokering'!$B$1:$AF$1,0),FALSE)),VLOOKUP($B29,'Allokerad kvv'!$B$2:$AV$468,MATCH(P$1,'Allokerad kvv'!$B$1:$AV$1,0),FALSE),VLOOKUP($B29,'Justerad allokering'!$B$1:$AG$461,MATCH(P$1,'Justerad allokering'!$B$1:$AF$1,0),FALSE))</f>
        <v>0</v>
      </c>
      <c r="Q29">
        <f>IF(ISERROR(1/VLOOKUP($B29,'Justerad allokering'!$B$1:$AG$461,MATCH(Q$1,'Justerad allokering'!$B$1:$AF$1,0),FALSE)),VLOOKUP($B29,'Allokerad kvv'!$B$2:$AV$468,MATCH(Q$1,'Allokerad kvv'!$B$1:$AV$1,0),FALSE),VLOOKUP($B29,'Justerad allokering'!$B$1:$AG$461,MATCH(Q$1,'Justerad allokering'!$B$1:$AF$1,0),FALSE))</f>
        <v>0</v>
      </c>
      <c r="R29">
        <f>IF(ISERROR(1/VLOOKUP($B29,'Justerad allokering'!$B$1:$AG$461,MATCH(R$1,'Justerad allokering'!$B$1:$AF$1,0),FALSE)),VLOOKUP($B29,'Allokerad kvv'!$B$2:$AV$468,MATCH(R$1,'Allokerad kvv'!$B$1:$AV$1,0),FALSE),VLOOKUP($B29,'Justerad allokering'!$B$1:$AG$461,MATCH(R$1,'Justerad allokering'!$B$1:$AF$1,0),FALSE))</f>
        <v>0</v>
      </c>
      <c r="S29">
        <f>IF(ISERROR(1/VLOOKUP($B29,'Justerad allokering'!$B$1:$AG$461,MATCH(S$1,'Justerad allokering'!$B$1:$AF$1,0),FALSE)),VLOOKUP($B29,'Allokerad kvv'!$B$2:$AV$468,MATCH(S$1,'Allokerad kvv'!$B$1:$AV$1,0),FALSE),VLOOKUP($B29,'Justerad allokering'!$B$1:$AG$461,MATCH(S$1,'Justerad allokering'!$B$1:$AF$1,0),FALSE))</f>
        <v>0</v>
      </c>
      <c r="T29">
        <f>IF(ISERROR(1/VLOOKUP($B29,'Justerad allokering'!$B$1:$AG$461,MATCH(T$1,'Justerad allokering'!$B$1:$AF$1,0),FALSE)),VLOOKUP($B29,'Allokerad kvv'!$B$2:$AV$468,MATCH(T$1,'Allokerad kvv'!$B$1:$AV$1,0),FALSE),VLOOKUP($B29,'Justerad allokering'!$B$1:$AG$461,MATCH(T$1,'Justerad allokering'!$B$1:$AF$1,0),FALSE))</f>
        <v>0</v>
      </c>
      <c r="U29">
        <f>IF(ISERROR(1/VLOOKUP($B29,'Justerad allokering'!$B$1:$AG$461,MATCH(U$1,'Justerad allokering'!$B$1:$AF$1,0),FALSE)),VLOOKUP($B29,'Allokerad kvv'!$B$2:$AV$468,MATCH(U$1,'Allokerad kvv'!$B$1:$AV$1,0),FALSE),VLOOKUP($B29,'Justerad allokering'!$B$1:$AG$461,MATCH(U$1,'Justerad allokering'!$B$1:$AF$1,0),FALSE))</f>
        <v>0</v>
      </c>
      <c r="V29">
        <f>IF(ISERROR(1/VLOOKUP($B29,'Justerad allokering'!$B$1:$AG$461,MATCH(V$1,'Justerad allokering'!$B$1:$AF$1,0),FALSE)),VLOOKUP($B29,'Allokerad kvv'!$B$2:$AV$468,MATCH(V$1,'Allokerad kvv'!$B$1:$AV$1,0),FALSE),VLOOKUP($B29,'Justerad allokering'!$B$1:$AG$461,MATCH(V$1,'Justerad allokering'!$B$1:$AF$1,0),FALSE))</f>
        <v>0</v>
      </c>
      <c r="W29">
        <f>IF(ISERROR(1/VLOOKUP($B29,'Justerad allokering'!$B$1:$AG$461,MATCH(W$1,'Justerad allokering'!$B$1:$AF$1,0),FALSE)),VLOOKUP($B29,'Allokerad kvv'!$B$2:$AV$468,MATCH(W$1,'Allokerad kvv'!$B$1:$AV$1,0),FALSE),VLOOKUP($B29,'Justerad allokering'!$B$1:$AG$461,MATCH(W$1,'Justerad allokering'!$B$1:$AF$1,0),FALSE))</f>
        <v>0</v>
      </c>
      <c r="X29">
        <f>IF(ISERROR(1/VLOOKUP($B29,'Justerad allokering'!$B$1:$AG$461,MATCH(X$1,'Justerad allokering'!$B$1:$AF$1,0),FALSE)),VLOOKUP($B29,'Allokerad kvv'!$B$2:$AV$468,MATCH(X$1,'Allokerad kvv'!$B$1:$AV$1,0),FALSE),VLOOKUP($B29,'Justerad allokering'!$B$1:$AG$461,MATCH(X$1,'Justerad allokering'!$B$1:$AF$1,0),FALSE))</f>
        <v>0</v>
      </c>
      <c r="Y29">
        <f>IF(ISERROR(1/VLOOKUP($B29,'Justerad allokering'!$B$1:$AG$461,MATCH(Y$1,'Justerad allokering'!$B$1:$AF$1,0),FALSE)),VLOOKUP($B29,'Allokerad kvv'!$B$2:$AV$468,MATCH(Y$1,'Allokerad kvv'!$B$1:$AV$1,0),FALSE),VLOOKUP($B29,'Justerad allokering'!$B$1:$AG$461,MATCH(Y$1,'Justerad allokering'!$B$1:$AF$1,0),FALSE))</f>
        <v>0</v>
      </c>
      <c r="Z29">
        <f>IF(ISERROR(1/VLOOKUP($B29,'Justerad allokering'!$B$1:$AG$461,MATCH(Z$1,'Justerad allokering'!$B$1:$AF$1,0),FALSE)),VLOOKUP($B29,'Allokerad kvv'!$B$2:$AV$468,MATCH(Z$1,'Allokerad kvv'!$B$1:$AV$1,0),FALSE),VLOOKUP($B29,'Justerad allokering'!$B$1:$AG$461,MATCH(Z$1,'Justerad allokering'!$B$1:$AF$1,0),FALSE))</f>
        <v>0</v>
      </c>
      <c r="AE29" s="89">
        <f t="shared" si="0"/>
        <v>0</v>
      </c>
      <c r="AG29">
        <f t="shared" si="1"/>
        <v>0</v>
      </c>
      <c r="AH29">
        <f t="shared" si="2"/>
        <v>0</v>
      </c>
      <c r="AI29" t="str">
        <f>IF(AH29=0,"",AH29/VLOOKUP(B29,Kraftvärmeprod!$B$1:$BC$480,MATCH("Summa tillförd energi exklusive rökgaskondensering",Kraftvärmeprod!$B$1:$BC$1,0),FALSE))</f>
        <v/>
      </c>
      <c r="AK29">
        <f t="shared" si="3"/>
        <v>0</v>
      </c>
    </row>
    <row r="30" spans="1:37" x14ac:dyDescent="0.25">
      <c r="A30" s="2" t="s">
        <v>51</v>
      </c>
      <c r="B30" s="2" t="s">
        <v>52</v>
      </c>
      <c r="C30">
        <f>IF(ISERROR(1/VLOOKUP($B30,'Justerad allokering'!$B$1:$AG$461,MATCH(C$1,'Justerad allokering'!$B$1:$AF$1,0),FALSE)),VLOOKUP($B30,'Allokerad kvv'!$B$2:$AV$468,MATCH(C$1,'Allokerad kvv'!$B$1:$AV$1,0),FALSE),VLOOKUP($B30,'Justerad allokering'!$B$1:$AG$461,MATCH(C$1,'Justerad allokering'!$B$1:$AF$1,0),FALSE))</f>
        <v>121.124</v>
      </c>
      <c r="D30">
        <f>IF(ISERROR(1/VLOOKUP($B30,'Justerad allokering'!$B$1:$AG$461,MATCH(D$1,'Justerad allokering'!$B$1:$AF$1,0),FALSE)),VLOOKUP($B30,'Allokerad kvv'!$B$2:$AV$468,MATCH(D$1,'Allokerad kvv'!$B$1:$AV$1,0),FALSE),VLOOKUP($B30,'Justerad allokering'!$B$1:$AG$461,MATCH(D$1,'Justerad allokering'!$B$1:$AF$1,0),FALSE))</f>
        <v>0</v>
      </c>
      <c r="E30">
        <f>IF(ISERROR(1/VLOOKUP($B30,'Justerad allokering'!$B$1:$AG$461,MATCH(E$1,'Justerad allokering'!$B$1:$AF$1,0),FALSE)),VLOOKUP($B30,'Allokerad kvv'!$B$2:$AV$468,MATCH(E$1,'Allokerad kvv'!$B$1:$AV$1,0),FALSE),VLOOKUP($B30,'Justerad allokering'!$B$1:$AG$461,MATCH(E$1,'Justerad allokering'!$B$1:$AF$1,0),FALSE))</f>
        <v>0</v>
      </c>
      <c r="F30">
        <f>IF(ISERROR(1/VLOOKUP($B30,'Justerad allokering'!$B$1:$AG$461,MATCH(F$1,'Justerad allokering'!$B$1:$AF$1,0),FALSE)),VLOOKUP($B30,'Allokerad kvv'!$B$2:$AV$468,MATCH(F$1,'Allokerad kvv'!$B$1:$AV$1,0),FALSE),VLOOKUP($B30,'Justerad allokering'!$B$1:$AG$461,MATCH(F$1,'Justerad allokering'!$B$1:$AF$1,0),FALSE))</f>
        <v>0</v>
      </c>
      <c r="G30">
        <f>IF(ISERROR(1/VLOOKUP($B30,'Justerad allokering'!$B$1:$AG$461,MATCH(G$1,'Justerad allokering'!$B$1:$AF$1,0),FALSE)),VLOOKUP($B30,'Allokerad kvv'!$B$2:$AV$468,MATCH(G$1,'Allokerad kvv'!$B$1:$AV$1,0),FALSE),VLOOKUP($B30,'Justerad allokering'!$B$1:$AG$461,MATCH(G$1,'Justerad allokering'!$B$1:$AF$1,0),FALSE))</f>
        <v>0.69486400000000004</v>
      </c>
      <c r="H30">
        <f>IF(ISERROR(1/VLOOKUP($B30,'Justerad allokering'!$B$1:$AG$461,MATCH(H$1,'Justerad allokering'!$B$1:$AF$1,0),FALSE)),VLOOKUP($B30,'Allokerad kvv'!$B$2:$AV$468,MATCH(H$1,'Allokerad kvv'!$B$1:$AV$1,0),FALSE),VLOOKUP($B30,'Justerad allokering'!$B$1:$AG$461,MATCH(H$1,'Justerad allokering'!$B$1:$AF$1,0),FALSE))</f>
        <v>0</v>
      </c>
      <c r="I30">
        <f>IF(ISERROR(1/VLOOKUP($B30,'Justerad allokering'!$B$1:$AG$461,MATCH(I$1,'Justerad allokering'!$B$1:$AF$1,0),FALSE)),VLOOKUP($B30,'Allokerad kvv'!$B$2:$AV$468,MATCH(I$1,'Allokerad kvv'!$B$1:$AV$1,0),FALSE),VLOOKUP($B30,'Justerad allokering'!$B$1:$AG$461,MATCH(I$1,'Justerad allokering'!$B$1:$AF$1,0),FALSE))</f>
        <v>0</v>
      </c>
      <c r="J30">
        <f>IF(ISERROR(1/VLOOKUP($B30,'Justerad allokering'!$B$1:$AG$461,MATCH(J$1,'Justerad allokering'!$B$1:$AF$1,0),FALSE)),VLOOKUP($B30,'Allokerad kvv'!$B$2:$AV$468,MATCH(J$1,'Allokerad kvv'!$B$1:$AV$1,0),FALSE),VLOOKUP($B30,'Justerad allokering'!$B$1:$AG$461,MATCH(J$1,'Justerad allokering'!$B$1:$AF$1,0),FALSE))</f>
        <v>0</v>
      </c>
      <c r="K30">
        <f>IF(ISERROR(1/VLOOKUP($B30,'Justerad allokering'!$B$1:$AG$461,MATCH(K$1,'Justerad allokering'!$B$1:$AF$1,0),FALSE)),VLOOKUP($B30,'Allokerad kvv'!$B$2:$AV$468,MATCH(K$1,'Allokerad kvv'!$B$1:$AV$1,0),FALSE),VLOOKUP($B30,'Justerad allokering'!$B$1:$AG$461,MATCH(K$1,'Justerad allokering'!$B$1:$AF$1,0),FALSE))</f>
        <v>3.6372900000000001</v>
      </c>
      <c r="L30">
        <f>IF(ISERROR(1/VLOOKUP($B30,'Justerad allokering'!$B$1:$AG$461,MATCH(L$1,'Justerad allokering'!$B$1:$AF$1,0),FALSE)),VLOOKUP($B30,'Allokerad kvv'!$B$2:$AV$468,MATCH(L$1,'Allokerad kvv'!$B$1:$AV$1,0),FALSE),VLOOKUP($B30,'Justerad allokering'!$B$1:$AG$461,MATCH(L$1,'Justerad allokering'!$B$1:$AF$1,0),FALSE))</f>
        <v>0</v>
      </c>
      <c r="M30">
        <f>IF(ISERROR(1/VLOOKUP($B30,'Justerad allokering'!$B$1:$AG$461,MATCH(M$1,'Justerad allokering'!$B$1:$AF$1,0),FALSE)),VLOOKUP($B30,'Allokerad kvv'!$B$2:$AV$468,MATCH(M$1,'Allokerad kvv'!$B$1:$AV$1,0),FALSE),VLOOKUP($B30,'Justerad allokering'!$B$1:$AG$461,MATCH(M$1,'Justerad allokering'!$B$1:$AF$1,0),FALSE))</f>
        <v>0</v>
      </c>
      <c r="N30">
        <f>IF(ISERROR(1/VLOOKUP($B30,'Justerad allokering'!$B$1:$AG$461,MATCH(N$1,'Justerad allokering'!$B$1:$AF$1,0),FALSE)),VLOOKUP($B30,'Allokerad kvv'!$B$2:$AV$468,MATCH(N$1,'Allokerad kvv'!$B$1:$AV$1,0),FALSE),VLOOKUP($B30,'Justerad allokering'!$B$1:$AG$461,MATCH(N$1,'Justerad allokering'!$B$1:$AF$1,0),FALSE))</f>
        <v>0</v>
      </c>
      <c r="O30">
        <f>IF(ISERROR(1/VLOOKUP($B30,'Justerad allokering'!$B$1:$AG$461,MATCH(O$1,'Justerad allokering'!$B$1:$AF$1,0),FALSE)),VLOOKUP($B30,'Allokerad kvv'!$B$2:$AV$468,MATCH(O$1,'Allokerad kvv'!$B$1:$AV$1,0),FALSE),VLOOKUP($B30,'Justerad allokering'!$B$1:$AG$461,MATCH(O$1,'Justerad allokering'!$B$1:$AF$1,0),FALSE))</f>
        <v>0</v>
      </c>
      <c r="P30">
        <f>IF(ISERROR(1/VLOOKUP($B30,'Justerad allokering'!$B$1:$AG$461,MATCH(P$1,'Justerad allokering'!$B$1:$AF$1,0),FALSE)),VLOOKUP($B30,'Allokerad kvv'!$B$2:$AV$468,MATCH(P$1,'Allokerad kvv'!$B$1:$AV$1,0),FALSE),VLOOKUP($B30,'Justerad allokering'!$B$1:$AG$461,MATCH(P$1,'Justerad allokering'!$B$1:$AF$1,0),FALSE))</f>
        <v>0</v>
      </c>
      <c r="Q30">
        <f>IF(ISERROR(1/VLOOKUP($B30,'Justerad allokering'!$B$1:$AG$461,MATCH(Q$1,'Justerad allokering'!$B$1:$AF$1,0),FALSE)),VLOOKUP($B30,'Allokerad kvv'!$B$2:$AV$468,MATCH(Q$1,'Allokerad kvv'!$B$1:$AV$1,0),FALSE),VLOOKUP($B30,'Justerad allokering'!$B$1:$AG$461,MATCH(Q$1,'Justerad allokering'!$B$1:$AF$1,0),FALSE))</f>
        <v>0</v>
      </c>
      <c r="R30">
        <f>IF(ISERROR(1/VLOOKUP($B30,'Justerad allokering'!$B$1:$AG$461,MATCH(R$1,'Justerad allokering'!$B$1:$AF$1,0),FALSE)),VLOOKUP($B30,'Allokerad kvv'!$B$2:$AV$468,MATCH(R$1,'Allokerad kvv'!$B$1:$AV$1,0),FALSE),VLOOKUP($B30,'Justerad allokering'!$B$1:$AG$461,MATCH(R$1,'Justerad allokering'!$B$1:$AF$1,0),FALSE))</f>
        <v>0</v>
      </c>
      <c r="S30">
        <f>IF(ISERROR(1/VLOOKUP($B30,'Justerad allokering'!$B$1:$AG$461,MATCH(S$1,'Justerad allokering'!$B$1:$AF$1,0),FALSE)),VLOOKUP($B30,'Allokerad kvv'!$B$2:$AV$468,MATCH(S$1,'Allokerad kvv'!$B$1:$AV$1,0),FALSE),VLOOKUP($B30,'Justerad allokering'!$B$1:$AG$461,MATCH(S$1,'Justerad allokering'!$B$1:$AF$1,0),FALSE))</f>
        <v>0</v>
      </c>
      <c r="T30">
        <f>IF(ISERROR(1/VLOOKUP($B30,'Justerad allokering'!$B$1:$AG$461,MATCH(T$1,'Justerad allokering'!$B$1:$AF$1,0),FALSE)),VLOOKUP($B30,'Allokerad kvv'!$B$2:$AV$468,MATCH(T$1,'Allokerad kvv'!$B$1:$AV$1,0),FALSE),VLOOKUP($B30,'Justerad allokering'!$B$1:$AG$461,MATCH(T$1,'Justerad allokering'!$B$1:$AF$1,0),FALSE))</f>
        <v>0</v>
      </c>
      <c r="U30">
        <f>IF(ISERROR(1/VLOOKUP($B30,'Justerad allokering'!$B$1:$AG$461,MATCH(U$1,'Justerad allokering'!$B$1:$AF$1,0),FALSE)),VLOOKUP($B30,'Allokerad kvv'!$B$2:$AV$468,MATCH(U$1,'Allokerad kvv'!$B$1:$AV$1,0),FALSE),VLOOKUP($B30,'Justerad allokering'!$B$1:$AG$461,MATCH(U$1,'Justerad allokering'!$B$1:$AF$1,0),FALSE))</f>
        <v>0</v>
      </c>
      <c r="V30">
        <f>IF(ISERROR(1/VLOOKUP($B30,'Justerad allokering'!$B$1:$AG$461,MATCH(V$1,'Justerad allokering'!$B$1:$AF$1,0),FALSE)),VLOOKUP($B30,'Allokerad kvv'!$B$2:$AV$468,MATCH(V$1,'Allokerad kvv'!$B$1:$AV$1,0),FALSE),VLOOKUP($B30,'Justerad allokering'!$B$1:$AG$461,MATCH(V$1,'Justerad allokering'!$B$1:$AF$1,0),FALSE))</f>
        <v>0</v>
      </c>
      <c r="W30">
        <f>IF(ISERROR(1/VLOOKUP($B30,'Justerad allokering'!$B$1:$AG$461,MATCH(W$1,'Justerad allokering'!$B$1:$AF$1,0),FALSE)),VLOOKUP($B30,'Allokerad kvv'!$B$2:$AV$468,MATCH(W$1,'Allokerad kvv'!$B$1:$AV$1,0),FALSE),VLOOKUP($B30,'Justerad allokering'!$B$1:$AG$461,MATCH(W$1,'Justerad allokering'!$B$1:$AF$1,0),FALSE))</f>
        <v>0</v>
      </c>
      <c r="X30">
        <f>IF(ISERROR(1/VLOOKUP($B30,'Justerad allokering'!$B$1:$AG$461,MATCH(X$1,'Justerad allokering'!$B$1:$AF$1,0),FALSE)),VLOOKUP($B30,'Allokerad kvv'!$B$2:$AV$468,MATCH(X$1,'Allokerad kvv'!$B$1:$AV$1,0),FALSE),VLOOKUP($B30,'Justerad allokering'!$B$1:$AG$461,MATCH(X$1,'Justerad allokering'!$B$1:$AF$1,0),FALSE))</f>
        <v>0</v>
      </c>
      <c r="Y30">
        <f>IF(ISERROR(1/VLOOKUP($B30,'Justerad allokering'!$B$1:$AG$461,MATCH(Y$1,'Justerad allokering'!$B$1:$AF$1,0),FALSE)),VLOOKUP($B30,'Allokerad kvv'!$B$2:$AV$468,MATCH(Y$1,'Allokerad kvv'!$B$1:$AV$1,0),FALSE),VLOOKUP($B30,'Justerad allokering'!$B$1:$AG$461,MATCH(Y$1,'Justerad allokering'!$B$1:$AF$1,0),FALSE))</f>
        <v>0</v>
      </c>
      <c r="Z30">
        <f>IF(ISERROR(1/VLOOKUP($B30,'Justerad allokering'!$B$1:$AG$461,MATCH(Z$1,'Justerad allokering'!$B$1:$AF$1,0),FALSE)),VLOOKUP($B30,'Allokerad kvv'!$B$2:$AV$468,MATCH(Z$1,'Allokerad kvv'!$B$1:$AV$1,0),FALSE),VLOOKUP($B30,'Justerad allokering'!$B$1:$AG$461,MATCH(Z$1,'Justerad allokering'!$B$1:$AF$1,0),FALSE))</f>
        <v>0</v>
      </c>
      <c r="AE30" s="89">
        <f t="shared" si="0"/>
        <v>125.456154</v>
      </c>
      <c r="AG30">
        <f t="shared" si="1"/>
        <v>121.81886399999999</v>
      </c>
      <c r="AH30">
        <f t="shared" si="2"/>
        <v>121.81886399999999</v>
      </c>
      <c r="AI30">
        <f>IF(AH30=0,"",AH30/VLOOKUP(B30,Kraftvärmeprod!$B$1:$BC$480,MATCH("Summa tillförd energi exklusive rökgaskondensering",Kraftvärmeprod!$B$1:$BC$1,0),FALSE))</f>
        <v>0.5699288120368291</v>
      </c>
      <c r="AK30">
        <f t="shared" si="3"/>
        <v>0</v>
      </c>
    </row>
    <row r="31" spans="1:37" x14ac:dyDescent="0.25">
      <c r="A31" s="2" t="s">
        <v>51</v>
      </c>
      <c r="B31" s="2" t="s">
        <v>53</v>
      </c>
      <c r="C31">
        <f>IF(ISERROR(1/VLOOKUP($B31,'Justerad allokering'!$B$1:$AG$461,MATCH(C$1,'Justerad allokering'!$B$1:$AF$1,0),FALSE)),VLOOKUP($B31,'Allokerad kvv'!$B$2:$AV$468,MATCH(C$1,'Allokerad kvv'!$B$1:$AV$1,0),FALSE),VLOOKUP($B31,'Justerad allokering'!$B$1:$AG$461,MATCH(C$1,'Justerad allokering'!$B$1:$AF$1,0),FALSE))</f>
        <v>0</v>
      </c>
      <c r="D31">
        <f>IF(ISERROR(1/VLOOKUP($B31,'Justerad allokering'!$B$1:$AG$461,MATCH(D$1,'Justerad allokering'!$B$1:$AF$1,0),FALSE)),VLOOKUP($B31,'Allokerad kvv'!$B$2:$AV$468,MATCH(D$1,'Allokerad kvv'!$B$1:$AV$1,0),FALSE),VLOOKUP($B31,'Justerad allokering'!$B$1:$AG$461,MATCH(D$1,'Justerad allokering'!$B$1:$AF$1,0),FALSE))</f>
        <v>0</v>
      </c>
      <c r="E31">
        <f>IF(ISERROR(1/VLOOKUP($B31,'Justerad allokering'!$B$1:$AG$461,MATCH(E$1,'Justerad allokering'!$B$1:$AF$1,0),FALSE)),VLOOKUP($B31,'Allokerad kvv'!$B$2:$AV$468,MATCH(E$1,'Allokerad kvv'!$B$1:$AV$1,0),FALSE),VLOOKUP($B31,'Justerad allokering'!$B$1:$AG$461,MATCH(E$1,'Justerad allokering'!$B$1:$AF$1,0),FALSE))</f>
        <v>0</v>
      </c>
      <c r="F31">
        <f>IF(ISERROR(1/VLOOKUP($B31,'Justerad allokering'!$B$1:$AG$461,MATCH(F$1,'Justerad allokering'!$B$1:$AF$1,0),FALSE)),VLOOKUP($B31,'Allokerad kvv'!$B$2:$AV$468,MATCH(F$1,'Allokerad kvv'!$B$1:$AV$1,0),FALSE),VLOOKUP($B31,'Justerad allokering'!$B$1:$AG$461,MATCH(F$1,'Justerad allokering'!$B$1:$AF$1,0),FALSE))</f>
        <v>0</v>
      </c>
      <c r="G31">
        <f>IF(ISERROR(1/VLOOKUP($B31,'Justerad allokering'!$B$1:$AG$461,MATCH(G$1,'Justerad allokering'!$B$1:$AF$1,0),FALSE)),VLOOKUP($B31,'Allokerad kvv'!$B$2:$AV$468,MATCH(G$1,'Allokerad kvv'!$B$1:$AV$1,0),FALSE),VLOOKUP($B31,'Justerad allokering'!$B$1:$AG$461,MATCH(G$1,'Justerad allokering'!$B$1:$AF$1,0),FALSE))</f>
        <v>0</v>
      </c>
      <c r="H31">
        <f>IF(ISERROR(1/VLOOKUP($B31,'Justerad allokering'!$B$1:$AG$461,MATCH(H$1,'Justerad allokering'!$B$1:$AF$1,0),FALSE)),VLOOKUP($B31,'Allokerad kvv'!$B$2:$AV$468,MATCH(H$1,'Allokerad kvv'!$B$1:$AV$1,0),FALSE),VLOOKUP($B31,'Justerad allokering'!$B$1:$AG$461,MATCH(H$1,'Justerad allokering'!$B$1:$AF$1,0),FALSE))</f>
        <v>0</v>
      </c>
      <c r="I31">
        <f>IF(ISERROR(1/VLOOKUP($B31,'Justerad allokering'!$B$1:$AG$461,MATCH(I$1,'Justerad allokering'!$B$1:$AF$1,0),FALSE)),VLOOKUP($B31,'Allokerad kvv'!$B$2:$AV$468,MATCH(I$1,'Allokerad kvv'!$B$1:$AV$1,0),FALSE),VLOOKUP($B31,'Justerad allokering'!$B$1:$AG$461,MATCH(I$1,'Justerad allokering'!$B$1:$AF$1,0),FALSE))</f>
        <v>0</v>
      </c>
      <c r="J31">
        <f>IF(ISERROR(1/VLOOKUP($B31,'Justerad allokering'!$B$1:$AG$461,MATCH(J$1,'Justerad allokering'!$B$1:$AF$1,0),FALSE)),VLOOKUP($B31,'Allokerad kvv'!$B$2:$AV$468,MATCH(J$1,'Allokerad kvv'!$B$1:$AV$1,0),FALSE),VLOOKUP($B31,'Justerad allokering'!$B$1:$AG$461,MATCH(J$1,'Justerad allokering'!$B$1:$AF$1,0),FALSE))</f>
        <v>0</v>
      </c>
      <c r="K31">
        <f>IF(ISERROR(1/VLOOKUP($B31,'Justerad allokering'!$B$1:$AG$461,MATCH(K$1,'Justerad allokering'!$B$1:$AF$1,0),FALSE)),VLOOKUP($B31,'Allokerad kvv'!$B$2:$AV$468,MATCH(K$1,'Allokerad kvv'!$B$1:$AV$1,0),FALSE),VLOOKUP($B31,'Justerad allokering'!$B$1:$AG$461,MATCH(K$1,'Justerad allokering'!$B$1:$AF$1,0),FALSE))</f>
        <v>0</v>
      </c>
      <c r="L31">
        <f>IF(ISERROR(1/VLOOKUP($B31,'Justerad allokering'!$B$1:$AG$461,MATCH(L$1,'Justerad allokering'!$B$1:$AF$1,0),FALSE)),VLOOKUP($B31,'Allokerad kvv'!$B$2:$AV$468,MATCH(L$1,'Allokerad kvv'!$B$1:$AV$1,0),FALSE),VLOOKUP($B31,'Justerad allokering'!$B$1:$AG$461,MATCH(L$1,'Justerad allokering'!$B$1:$AF$1,0),FALSE))</f>
        <v>0</v>
      </c>
      <c r="M31">
        <f>IF(ISERROR(1/VLOOKUP($B31,'Justerad allokering'!$B$1:$AG$461,MATCH(M$1,'Justerad allokering'!$B$1:$AF$1,0),FALSE)),VLOOKUP($B31,'Allokerad kvv'!$B$2:$AV$468,MATCH(M$1,'Allokerad kvv'!$B$1:$AV$1,0),FALSE),VLOOKUP($B31,'Justerad allokering'!$B$1:$AG$461,MATCH(M$1,'Justerad allokering'!$B$1:$AF$1,0),FALSE))</f>
        <v>0</v>
      </c>
      <c r="N31">
        <f>IF(ISERROR(1/VLOOKUP($B31,'Justerad allokering'!$B$1:$AG$461,MATCH(N$1,'Justerad allokering'!$B$1:$AF$1,0),FALSE)),VLOOKUP($B31,'Allokerad kvv'!$B$2:$AV$468,MATCH(N$1,'Allokerad kvv'!$B$1:$AV$1,0),FALSE),VLOOKUP($B31,'Justerad allokering'!$B$1:$AG$461,MATCH(N$1,'Justerad allokering'!$B$1:$AF$1,0),FALSE))</f>
        <v>0</v>
      </c>
      <c r="O31">
        <f>IF(ISERROR(1/VLOOKUP($B31,'Justerad allokering'!$B$1:$AG$461,MATCH(O$1,'Justerad allokering'!$B$1:$AF$1,0),FALSE)),VLOOKUP($B31,'Allokerad kvv'!$B$2:$AV$468,MATCH(O$1,'Allokerad kvv'!$B$1:$AV$1,0),FALSE),VLOOKUP($B31,'Justerad allokering'!$B$1:$AG$461,MATCH(O$1,'Justerad allokering'!$B$1:$AF$1,0),FALSE))</f>
        <v>0</v>
      </c>
      <c r="P31">
        <f>IF(ISERROR(1/VLOOKUP($B31,'Justerad allokering'!$B$1:$AG$461,MATCH(P$1,'Justerad allokering'!$B$1:$AF$1,0),FALSE)),VLOOKUP($B31,'Allokerad kvv'!$B$2:$AV$468,MATCH(P$1,'Allokerad kvv'!$B$1:$AV$1,0),FALSE),VLOOKUP($B31,'Justerad allokering'!$B$1:$AG$461,MATCH(P$1,'Justerad allokering'!$B$1:$AF$1,0),FALSE))</f>
        <v>0</v>
      </c>
      <c r="Q31">
        <f>IF(ISERROR(1/VLOOKUP($B31,'Justerad allokering'!$B$1:$AG$461,MATCH(Q$1,'Justerad allokering'!$B$1:$AF$1,0),FALSE)),VLOOKUP($B31,'Allokerad kvv'!$B$2:$AV$468,MATCH(Q$1,'Allokerad kvv'!$B$1:$AV$1,0),FALSE),VLOOKUP($B31,'Justerad allokering'!$B$1:$AG$461,MATCH(Q$1,'Justerad allokering'!$B$1:$AF$1,0),FALSE))</f>
        <v>0</v>
      </c>
      <c r="R31">
        <f>IF(ISERROR(1/VLOOKUP($B31,'Justerad allokering'!$B$1:$AG$461,MATCH(R$1,'Justerad allokering'!$B$1:$AF$1,0),FALSE)),VLOOKUP($B31,'Allokerad kvv'!$B$2:$AV$468,MATCH(R$1,'Allokerad kvv'!$B$1:$AV$1,0),FALSE),VLOOKUP($B31,'Justerad allokering'!$B$1:$AG$461,MATCH(R$1,'Justerad allokering'!$B$1:$AF$1,0),FALSE))</f>
        <v>0</v>
      </c>
      <c r="S31">
        <f>IF(ISERROR(1/VLOOKUP($B31,'Justerad allokering'!$B$1:$AG$461,MATCH(S$1,'Justerad allokering'!$B$1:$AF$1,0),FALSE)),VLOOKUP($B31,'Allokerad kvv'!$B$2:$AV$468,MATCH(S$1,'Allokerad kvv'!$B$1:$AV$1,0),FALSE),VLOOKUP($B31,'Justerad allokering'!$B$1:$AG$461,MATCH(S$1,'Justerad allokering'!$B$1:$AF$1,0),FALSE))</f>
        <v>0</v>
      </c>
      <c r="T31">
        <f>IF(ISERROR(1/VLOOKUP($B31,'Justerad allokering'!$B$1:$AG$461,MATCH(T$1,'Justerad allokering'!$B$1:$AF$1,0),FALSE)),VLOOKUP($B31,'Allokerad kvv'!$B$2:$AV$468,MATCH(T$1,'Allokerad kvv'!$B$1:$AV$1,0),FALSE),VLOOKUP($B31,'Justerad allokering'!$B$1:$AG$461,MATCH(T$1,'Justerad allokering'!$B$1:$AF$1,0),FALSE))</f>
        <v>0</v>
      </c>
      <c r="U31">
        <f>IF(ISERROR(1/VLOOKUP($B31,'Justerad allokering'!$B$1:$AG$461,MATCH(U$1,'Justerad allokering'!$B$1:$AF$1,0),FALSE)),VLOOKUP($B31,'Allokerad kvv'!$B$2:$AV$468,MATCH(U$1,'Allokerad kvv'!$B$1:$AV$1,0),FALSE),VLOOKUP($B31,'Justerad allokering'!$B$1:$AG$461,MATCH(U$1,'Justerad allokering'!$B$1:$AF$1,0),FALSE))</f>
        <v>0</v>
      </c>
      <c r="V31">
        <f>IF(ISERROR(1/VLOOKUP($B31,'Justerad allokering'!$B$1:$AG$461,MATCH(V$1,'Justerad allokering'!$B$1:$AF$1,0),FALSE)),VLOOKUP($B31,'Allokerad kvv'!$B$2:$AV$468,MATCH(V$1,'Allokerad kvv'!$B$1:$AV$1,0),FALSE),VLOOKUP($B31,'Justerad allokering'!$B$1:$AG$461,MATCH(V$1,'Justerad allokering'!$B$1:$AF$1,0),FALSE))</f>
        <v>0</v>
      </c>
      <c r="W31">
        <f>IF(ISERROR(1/VLOOKUP($B31,'Justerad allokering'!$B$1:$AG$461,MATCH(W$1,'Justerad allokering'!$B$1:$AF$1,0),FALSE)),VLOOKUP($B31,'Allokerad kvv'!$B$2:$AV$468,MATCH(W$1,'Allokerad kvv'!$B$1:$AV$1,0),FALSE),VLOOKUP($B31,'Justerad allokering'!$B$1:$AG$461,MATCH(W$1,'Justerad allokering'!$B$1:$AF$1,0),FALSE))</f>
        <v>0</v>
      </c>
      <c r="X31">
        <f>IF(ISERROR(1/VLOOKUP($B31,'Justerad allokering'!$B$1:$AG$461,MATCH(X$1,'Justerad allokering'!$B$1:$AF$1,0),FALSE)),VLOOKUP($B31,'Allokerad kvv'!$B$2:$AV$468,MATCH(X$1,'Allokerad kvv'!$B$1:$AV$1,0),FALSE),VLOOKUP($B31,'Justerad allokering'!$B$1:$AG$461,MATCH(X$1,'Justerad allokering'!$B$1:$AF$1,0),FALSE))</f>
        <v>0</v>
      </c>
      <c r="Y31">
        <f>IF(ISERROR(1/VLOOKUP($B31,'Justerad allokering'!$B$1:$AG$461,MATCH(Y$1,'Justerad allokering'!$B$1:$AF$1,0),FALSE)),VLOOKUP($B31,'Allokerad kvv'!$B$2:$AV$468,MATCH(Y$1,'Allokerad kvv'!$B$1:$AV$1,0),FALSE),VLOOKUP($B31,'Justerad allokering'!$B$1:$AG$461,MATCH(Y$1,'Justerad allokering'!$B$1:$AF$1,0),FALSE))</f>
        <v>0</v>
      </c>
      <c r="Z31">
        <f>IF(ISERROR(1/VLOOKUP($B31,'Justerad allokering'!$B$1:$AG$461,MATCH(Z$1,'Justerad allokering'!$B$1:$AF$1,0),FALSE)),VLOOKUP($B31,'Allokerad kvv'!$B$2:$AV$468,MATCH(Z$1,'Allokerad kvv'!$B$1:$AV$1,0),FALSE),VLOOKUP($B31,'Justerad allokering'!$B$1:$AG$461,MATCH(Z$1,'Justerad allokering'!$B$1:$AF$1,0),FALSE))</f>
        <v>0</v>
      </c>
      <c r="AE31" s="89">
        <f t="shared" si="0"/>
        <v>0</v>
      </c>
      <c r="AG31">
        <f t="shared" si="1"/>
        <v>0</v>
      </c>
      <c r="AH31">
        <f t="shared" si="2"/>
        <v>0</v>
      </c>
      <c r="AI31" t="str">
        <f>IF(AH31=0,"",AH31/VLOOKUP(B31,Kraftvärmeprod!$B$1:$BC$480,MATCH("Summa tillförd energi exklusive rökgaskondensering",Kraftvärmeprod!$B$1:$BC$1,0),FALSE))</f>
        <v/>
      </c>
      <c r="AK31">
        <f t="shared" si="3"/>
        <v>0</v>
      </c>
    </row>
    <row r="32" spans="1:37" x14ac:dyDescent="0.25">
      <c r="A32" s="2" t="s">
        <v>51</v>
      </c>
      <c r="B32" s="2" t="s">
        <v>54</v>
      </c>
      <c r="C32">
        <f>IF(ISERROR(1/VLOOKUP($B32,'Justerad allokering'!$B$1:$AG$461,MATCH(C$1,'Justerad allokering'!$B$1:$AF$1,0),FALSE)),VLOOKUP($B32,'Allokerad kvv'!$B$2:$AV$468,MATCH(C$1,'Allokerad kvv'!$B$1:$AV$1,0),FALSE),VLOOKUP($B32,'Justerad allokering'!$B$1:$AG$461,MATCH(C$1,'Justerad allokering'!$B$1:$AF$1,0),FALSE))</f>
        <v>0</v>
      </c>
      <c r="D32">
        <f>IF(ISERROR(1/VLOOKUP($B32,'Justerad allokering'!$B$1:$AG$461,MATCH(D$1,'Justerad allokering'!$B$1:$AF$1,0),FALSE)),VLOOKUP($B32,'Allokerad kvv'!$B$2:$AV$468,MATCH(D$1,'Allokerad kvv'!$B$1:$AV$1,0),FALSE),VLOOKUP($B32,'Justerad allokering'!$B$1:$AG$461,MATCH(D$1,'Justerad allokering'!$B$1:$AF$1,0),FALSE))</f>
        <v>0</v>
      </c>
      <c r="E32">
        <f>IF(ISERROR(1/VLOOKUP($B32,'Justerad allokering'!$B$1:$AG$461,MATCH(E$1,'Justerad allokering'!$B$1:$AF$1,0),FALSE)),VLOOKUP($B32,'Allokerad kvv'!$B$2:$AV$468,MATCH(E$1,'Allokerad kvv'!$B$1:$AV$1,0),FALSE),VLOOKUP($B32,'Justerad allokering'!$B$1:$AG$461,MATCH(E$1,'Justerad allokering'!$B$1:$AF$1,0),FALSE))</f>
        <v>0</v>
      </c>
      <c r="F32">
        <f>IF(ISERROR(1/VLOOKUP($B32,'Justerad allokering'!$B$1:$AG$461,MATCH(F$1,'Justerad allokering'!$B$1:$AF$1,0),FALSE)),VLOOKUP($B32,'Allokerad kvv'!$B$2:$AV$468,MATCH(F$1,'Allokerad kvv'!$B$1:$AV$1,0),FALSE),VLOOKUP($B32,'Justerad allokering'!$B$1:$AG$461,MATCH(F$1,'Justerad allokering'!$B$1:$AF$1,0),FALSE))</f>
        <v>0</v>
      </c>
      <c r="G32">
        <f>IF(ISERROR(1/VLOOKUP($B32,'Justerad allokering'!$B$1:$AG$461,MATCH(G$1,'Justerad allokering'!$B$1:$AF$1,0),FALSE)),VLOOKUP($B32,'Allokerad kvv'!$B$2:$AV$468,MATCH(G$1,'Allokerad kvv'!$B$1:$AV$1,0),FALSE),VLOOKUP($B32,'Justerad allokering'!$B$1:$AG$461,MATCH(G$1,'Justerad allokering'!$B$1:$AF$1,0),FALSE))</f>
        <v>0</v>
      </c>
      <c r="H32">
        <f>IF(ISERROR(1/VLOOKUP($B32,'Justerad allokering'!$B$1:$AG$461,MATCH(H$1,'Justerad allokering'!$B$1:$AF$1,0),FALSE)),VLOOKUP($B32,'Allokerad kvv'!$B$2:$AV$468,MATCH(H$1,'Allokerad kvv'!$B$1:$AV$1,0),FALSE),VLOOKUP($B32,'Justerad allokering'!$B$1:$AG$461,MATCH(H$1,'Justerad allokering'!$B$1:$AF$1,0),FALSE))</f>
        <v>0</v>
      </c>
      <c r="I32">
        <f>IF(ISERROR(1/VLOOKUP($B32,'Justerad allokering'!$B$1:$AG$461,MATCH(I$1,'Justerad allokering'!$B$1:$AF$1,0),FALSE)),VLOOKUP($B32,'Allokerad kvv'!$B$2:$AV$468,MATCH(I$1,'Allokerad kvv'!$B$1:$AV$1,0),FALSE),VLOOKUP($B32,'Justerad allokering'!$B$1:$AG$461,MATCH(I$1,'Justerad allokering'!$B$1:$AF$1,0),FALSE))</f>
        <v>0</v>
      </c>
      <c r="J32">
        <f>IF(ISERROR(1/VLOOKUP($B32,'Justerad allokering'!$B$1:$AG$461,MATCH(J$1,'Justerad allokering'!$B$1:$AF$1,0),FALSE)),VLOOKUP($B32,'Allokerad kvv'!$B$2:$AV$468,MATCH(J$1,'Allokerad kvv'!$B$1:$AV$1,0),FALSE),VLOOKUP($B32,'Justerad allokering'!$B$1:$AG$461,MATCH(J$1,'Justerad allokering'!$B$1:$AF$1,0),FALSE))</f>
        <v>0</v>
      </c>
      <c r="K32">
        <f>IF(ISERROR(1/VLOOKUP($B32,'Justerad allokering'!$B$1:$AG$461,MATCH(K$1,'Justerad allokering'!$B$1:$AF$1,0),FALSE)),VLOOKUP($B32,'Allokerad kvv'!$B$2:$AV$468,MATCH(K$1,'Allokerad kvv'!$B$1:$AV$1,0),FALSE),VLOOKUP($B32,'Justerad allokering'!$B$1:$AG$461,MATCH(K$1,'Justerad allokering'!$B$1:$AF$1,0),FALSE))</f>
        <v>0</v>
      </c>
      <c r="L32">
        <f>IF(ISERROR(1/VLOOKUP($B32,'Justerad allokering'!$B$1:$AG$461,MATCH(L$1,'Justerad allokering'!$B$1:$AF$1,0),FALSE)),VLOOKUP($B32,'Allokerad kvv'!$B$2:$AV$468,MATCH(L$1,'Allokerad kvv'!$B$1:$AV$1,0),FALSE),VLOOKUP($B32,'Justerad allokering'!$B$1:$AG$461,MATCH(L$1,'Justerad allokering'!$B$1:$AF$1,0),FALSE))</f>
        <v>0</v>
      </c>
      <c r="M32">
        <f>IF(ISERROR(1/VLOOKUP($B32,'Justerad allokering'!$B$1:$AG$461,MATCH(M$1,'Justerad allokering'!$B$1:$AF$1,0),FALSE)),VLOOKUP($B32,'Allokerad kvv'!$B$2:$AV$468,MATCH(M$1,'Allokerad kvv'!$B$1:$AV$1,0),FALSE),VLOOKUP($B32,'Justerad allokering'!$B$1:$AG$461,MATCH(M$1,'Justerad allokering'!$B$1:$AF$1,0),FALSE))</f>
        <v>0</v>
      </c>
      <c r="N32">
        <f>IF(ISERROR(1/VLOOKUP($B32,'Justerad allokering'!$B$1:$AG$461,MATCH(N$1,'Justerad allokering'!$B$1:$AF$1,0),FALSE)),VLOOKUP($B32,'Allokerad kvv'!$B$2:$AV$468,MATCH(N$1,'Allokerad kvv'!$B$1:$AV$1,0),FALSE),VLOOKUP($B32,'Justerad allokering'!$B$1:$AG$461,MATCH(N$1,'Justerad allokering'!$B$1:$AF$1,0),FALSE))</f>
        <v>0</v>
      </c>
      <c r="O32">
        <f>IF(ISERROR(1/VLOOKUP($B32,'Justerad allokering'!$B$1:$AG$461,MATCH(O$1,'Justerad allokering'!$B$1:$AF$1,0),FALSE)),VLOOKUP($B32,'Allokerad kvv'!$B$2:$AV$468,MATCH(O$1,'Allokerad kvv'!$B$1:$AV$1,0),FALSE),VLOOKUP($B32,'Justerad allokering'!$B$1:$AG$461,MATCH(O$1,'Justerad allokering'!$B$1:$AF$1,0),FALSE))</f>
        <v>0</v>
      </c>
      <c r="P32">
        <f>IF(ISERROR(1/VLOOKUP($B32,'Justerad allokering'!$B$1:$AG$461,MATCH(P$1,'Justerad allokering'!$B$1:$AF$1,0),FALSE)),VLOOKUP($B32,'Allokerad kvv'!$B$2:$AV$468,MATCH(P$1,'Allokerad kvv'!$B$1:$AV$1,0),FALSE),VLOOKUP($B32,'Justerad allokering'!$B$1:$AG$461,MATCH(P$1,'Justerad allokering'!$B$1:$AF$1,0),FALSE))</f>
        <v>0</v>
      </c>
      <c r="Q32">
        <f>IF(ISERROR(1/VLOOKUP($B32,'Justerad allokering'!$B$1:$AG$461,MATCH(Q$1,'Justerad allokering'!$B$1:$AF$1,0),FALSE)),VLOOKUP($B32,'Allokerad kvv'!$B$2:$AV$468,MATCH(Q$1,'Allokerad kvv'!$B$1:$AV$1,0),FALSE),VLOOKUP($B32,'Justerad allokering'!$B$1:$AG$461,MATCH(Q$1,'Justerad allokering'!$B$1:$AF$1,0),FALSE))</f>
        <v>0</v>
      </c>
      <c r="R32">
        <f>IF(ISERROR(1/VLOOKUP($B32,'Justerad allokering'!$B$1:$AG$461,MATCH(R$1,'Justerad allokering'!$B$1:$AF$1,0),FALSE)),VLOOKUP($B32,'Allokerad kvv'!$B$2:$AV$468,MATCH(R$1,'Allokerad kvv'!$B$1:$AV$1,0),FALSE),VLOOKUP($B32,'Justerad allokering'!$B$1:$AG$461,MATCH(R$1,'Justerad allokering'!$B$1:$AF$1,0),FALSE))</f>
        <v>0</v>
      </c>
      <c r="S32">
        <f>IF(ISERROR(1/VLOOKUP($B32,'Justerad allokering'!$B$1:$AG$461,MATCH(S$1,'Justerad allokering'!$B$1:$AF$1,0),FALSE)),VLOOKUP($B32,'Allokerad kvv'!$B$2:$AV$468,MATCH(S$1,'Allokerad kvv'!$B$1:$AV$1,0),FALSE),VLOOKUP($B32,'Justerad allokering'!$B$1:$AG$461,MATCH(S$1,'Justerad allokering'!$B$1:$AF$1,0),FALSE))</f>
        <v>0</v>
      </c>
      <c r="T32">
        <f>IF(ISERROR(1/VLOOKUP($B32,'Justerad allokering'!$B$1:$AG$461,MATCH(T$1,'Justerad allokering'!$B$1:$AF$1,0),FALSE)),VLOOKUP($B32,'Allokerad kvv'!$B$2:$AV$468,MATCH(T$1,'Allokerad kvv'!$B$1:$AV$1,0),FALSE),VLOOKUP($B32,'Justerad allokering'!$B$1:$AG$461,MATCH(T$1,'Justerad allokering'!$B$1:$AF$1,0),FALSE))</f>
        <v>0</v>
      </c>
      <c r="U32">
        <f>IF(ISERROR(1/VLOOKUP($B32,'Justerad allokering'!$B$1:$AG$461,MATCH(U$1,'Justerad allokering'!$B$1:$AF$1,0),FALSE)),VLOOKUP($B32,'Allokerad kvv'!$B$2:$AV$468,MATCH(U$1,'Allokerad kvv'!$B$1:$AV$1,0),FALSE),VLOOKUP($B32,'Justerad allokering'!$B$1:$AG$461,MATCH(U$1,'Justerad allokering'!$B$1:$AF$1,0),FALSE))</f>
        <v>0</v>
      </c>
      <c r="V32">
        <f>IF(ISERROR(1/VLOOKUP($B32,'Justerad allokering'!$B$1:$AG$461,MATCH(V$1,'Justerad allokering'!$B$1:$AF$1,0),FALSE)),VLOOKUP($B32,'Allokerad kvv'!$B$2:$AV$468,MATCH(V$1,'Allokerad kvv'!$B$1:$AV$1,0),FALSE),VLOOKUP($B32,'Justerad allokering'!$B$1:$AG$461,MATCH(V$1,'Justerad allokering'!$B$1:$AF$1,0),FALSE))</f>
        <v>0</v>
      </c>
      <c r="W32">
        <f>IF(ISERROR(1/VLOOKUP($B32,'Justerad allokering'!$B$1:$AG$461,MATCH(W$1,'Justerad allokering'!$B$1:$AF$1,0),FALSE)),VLOOKUP($B32,'Allokerad kvv'!$B$2:$AV$468,MATCH(W$1,'Allokerad kvv'!$B$1:$AV$1,0),FALSE),VLOOKUP($B32,'Justerad allokering'!$B$1:$AG$461,MATCH(W$1,'Justerad allokering'!$B$1:$AF$1,0),FALSE))</f>
        <v>0</v>
      </c>
      <c r="X32">
        <f>IF(ISERROR(1/VLOOKUP($B32,'Justerad allokering'!$B$1:$AG$461,MATCH(X$1,'Justerad allokering'!$B$1:$AF$1,0),FALSE)),VLOOKUP($B32,'Allokerad kvv'!$B$2:$AV$468,MATCH(X$1,'Allokerad kvv'!$B$1:$AV$1,0),FALSE),VLOOKUP($B32,'Justerad allokering'!$B$1:$AG$461,MATCH(X$1,'Justerad allokering'!$B$1:$AF$1,0),FALSE))</f>
        <v>0</v>
      </c>
      <c r="Y32">
        <f>IF(ISERROR(1/VLOOKUP($B32,'Justerad allokering'!$B$1:$AG$461,MATCH(Y$1,'Justerad allokering'!$B$1:$AF$1,0),FALSE)),VLOOKUP($B32,'Allokerad kvv'!$B$2:$AV$468,MATCH(Y$1,'Allokerad kvv'!$B$1:$AV$1,0),FALSE),VLOOKUP($B32,'Justerad allokering'!$B$1:$AG$461,MATCH(Y$1,'Justerad allokering'!$B$1:$AF$1,0),FALSE))</f>
        <v>0</v>
      </c>
      <c r="Z32">
        <f>IF(ISERROR(1/VLOOKUP($B32,'Justerad allokering'!$B$1:$AG$461,MATCH(Z$1,'Justerad allokering'!$B$1:$AF$1,0),FALSE)),VLOOKUP($B32,'Allokerad kvv'!$B$2:$AV$468,MATCH(Z$1,'Allokerad kvv'!$B$1:$AV$1,0),FALSE),VLOOKUP($B32,'Justerad allokering'!$B$1:$AG$461,MATCH(Z$1,'Justerad allokering'!$B$1:$AF$1,0),FALSE))</f>
        <v>0</v>
      </c>
      <c r="AE32" s="89">
        <f t="shared" si="0"/>
        <v>0</v>
      </c>
      <c r="AG32">
        <f t="shared" si="1"/>
        <v>0</v>
      </c>
      <c r="AH32">
        <f t="shared" si="2"/>
        <v>0</v>
      </c>
      <c r="AI32" t="str">
        <f>IF(AH32=0,"",AH32/VLOOKUP(B32,Kraftvärmeprod!$B$1:$BC$480,MATCH("Summa tillförd energi exklusive rökgaskondensering",Kraftvärmeprod!$B$1:$BC$1,0),FALSE))</f>
        <v/>
      </c>
      <c r="AK32">
        <f t="shared" si="3"/>
        <v>0</v>
      </c>
    </row>
    <row r="33" spans="1:37" x14ac:dyDescent="0.25">
      <c r="A33" s="2" t="s">
        <v>55</v>
      </c>
      <c r="B33" s="2" t="s">
        <v>56</v>
      </c>
      <c r="C33">
        <f>IF(ISERROR(1/VLOOKUP($B33,'Justerad allokering'!$B$1:$AG$461,MATCH(C$1,'Justerad allokering'!$B$1:$AF$1,0),FALSE)),VLOOKUP($B33,'Allokerad kvv'!$B$2:$AV$468,MATCH(C$1,'Allokerad kvv'!$B$1:$AV$1,0),FALSE),VLOOKUP($B33,'Justerad allokering'!$B$1:$AG$461,MATCH(C$1,'Justerad allokering'!$B$1:$AF$1,0),FALSE))</f>
        <v>193.95699999999999</v>
      </c>
      <c r="D33">
        <f>IF(ISERROR(1/VLOOKUP($B33,'Justerad allokering'!$B$1:$AG$461,MATCH(D$1,'Justerad allokering'!$B$1:$AF$1,0),FALSE)),VLOOKUP($B33,'Allokerad kvv'!$B$2:$AV$468,MATCH(D$1,'Allokerad kvv'!$B$1:$AV$1,0),FALSE),VLOOKUP($B33,'Justerad allokering'!$B$1:$AG$461,MATCH(D$1,'Justerad allokering'!$B$1:$AF$1,0),FALSE))</f>
        <v>0</v>
      </c>
      <c r="E33">
        <f>IF(ISERROR(1/VLOOKUP($B33,'Justerad allokering'!$B$1:$AG$461,MATCH(E$1,'Justerad allokering'!$B$1:$AF$1,0),FALSE)),VLOOKUP($B33,'Allokerad kvv'!$B$2:$AV$468,MATCH(E$1,'Allokerad kvv'!$B$1:$AV$1,0),FALSE),VLOOKUP($B33,'Justerad allokering'!$B$1:$AG$461,MATCH(E$1,'Justerad allokering'!$B$1:$AF$1,0),FALSE))</f>
        <v>20.569900000000001</v>
      </c>
      <c r="F33">
        <f>IF(ISERROR(1/VLOOKUP($B33,'Justerad allokering'!$B$1:$AG$461,MATCH(F$1,'Justerad allokering'!$B$1:$AF$1,0),FALSE)),VLOOKUP($B33,'Allokerad kvv'!$B$2:$AV$468,MATCH(F$1,'Allokerad kvv'!$B$1:$AV$1,0),FALSE),VLOOKUP($B33,'Justerad allokering'!$B$1:$AG$461,MATCH(F$1,'Justerad allokering'!$B$1:$AF$1,0),FALSE))</f>
        <v>0</v>
      </c>
      <c r="G33">
        <f>IF(ISERROR(1/VLOOKUP($B33,'Justerad allokering'!$B$1:$AG$461,MATCH(G$1,'Justerad allokering'!$B$1:$AF$1,0),FALSE)),VLOOKUP($B33,'Allokerad kvv'!$B$2:$AV$468,MATCH(G$1,'Allokerad kvv'!$B$1:$AV$1,0),FALSE),VLOOKUP($B33,'Justerad allokering'!$B$1:$AG$461,MATCH(G$1,'Justerad allokering'!$B$1:$AF$1,0),FALSE))</f>
        <v>0</v>
      </c>
      <c r="H33">
        <f>IF(ISERROR(1/VLOOKUP($B33,'Justerad allokering'!$B$1:$AG$461,MATCH(H$1,'Justerad allokering'!$B$1:$AF$1,0),FALSE)),VLOOKUP($B33,'Allokerad kvv'!$B$2:$AV$468,MATCH(H$1,'Allokerad kvv'!$B$1:$AV$1,0),FALSE),VLOOKUP($B33,'Justerad allokering'!$B$1:$AG$461,MATCH(H$1,'Justerad allokering'!$B$1:$AF$1,0),FALSE))</f>
        <v>5.8179299999999996</v>
      </c>
      <c r="I33">
        <f>IF(ISERROR(1/VLOOKUP($B33,'Justerad allokering'!$B$1:$AG$461,MATCH(I$1,'Justerad allokering'!$B$1:$AF$1,0),FALSE)),VLOOKUP($B33,'Allokerad kvv'!$B$2:$AV$468,MATCH(I$1,'Allokerad kvv'!$B$1:$AV$1,0),FALSE),VLOOKUP($B33,'Justerad allokering'!$B$1:$AG$461,MATCH(I$1,'Justerad allokering'!$B$1:$AF$1,0),FALSE))</f>
        <v>0</v>
      </c>
      <c r="J33">
        <f>IF(ISERROR(1/VLOOKUP($B33,'Justerad allokering'!$B$1:$AG$461,MATCH(J$1,'Justerad allokering'!$B$1:$AF$1,0),FALSE)),VLOOKUP($B33,'Allokerad kvv'!$B$2:$AV$468,MATCH(J$1,'Allokerad kvv'!$B$1:$AV$1,0),FALSE),VLOOKUP($B33,'Justerad allokering'!$B$1:$AG$461,MATCH(J$1,'Justerad allokering'!$B$1:$AF$1,0),FALSE))</f>
        <v>257.20499999999998</v>
      </c>
      <c r="K33">
        <f>IF(ISERROR(1/VLOOKUP($B33,'Justerad allokering'!$B$1:$AG$461,MATCH(K$1,'Justerad allokering'!$B$1:$AF$1,0),FALSE)),VLOOKUP($B33,'Allokerad kvv'!$B$2:$AV$468,MATCH(K$1,'Allokerad kvv'!$B$1:$AV$1,0),FALSE),VLOOKUP($B33,'Justerad allokering'!$B$1:$AG$461,MATCH(K$1,'Justerad allokering'!$B$1:$AF$1,0),FALSE))</f>
        <v>22.396999999999998</v>
      </c>
      <c r="L33">
        <f>IF(ISERROR(1/VLOOKUP($B33,'Justerad allokering'!$B$1:$AG$461,MATCH(L$1,'Justerad allokering'!$B$1:$AF$1,0),FALSE)),VLOOKUP($B33,'Allokerad kvv'!$B$2:$AV$468,MATCH(L$1,'Allokerad kvv'!$B$1:$AV$1,0),FALSE),VLOOKUP($B33,'Justerad allokering'!$B$1:$AG$461,MATCH(L$1,'Justerad allokering'!$B$1:$AF$1,0),FALSE))</f>
        <v>0</v>
      </c>
      <c r="M33">
        <f>IF(ISERROR(1/VLOOKUP($B33,'Justerad allokering'!$B$1:$AG$461,MATCH(M$1,'Justerad allokering'!$B$1:$AF$1,0),FALSE)),VLOOKUP($B33,'Allokerad kvv'!$B$2:$AV$468,MATCH(M$1,'Allokerad kvv'!$B$1:$AV$1,0),FALSE),VLOOKUP($B33,'Justerad allokering'!$B$1:$AG$461,MATCH(M$1,'Justerad allokering'!$B$1:$AF$1,0),FALSE))</f>
        <v>0</v>
      </c>
      <c r="N33">
        <f>IF(ISERROR(1/VLOOKUP($B33,'Justerad allokering'!$B$1:$AG$461,MATCH(N$1,'Justerad allokering'!$B$1:$AF$1,0),FALSE)),VLOOKUP($B33,'Allokerad kvv'!$B$2:$AV$468,MATCH(N$1,'Allokerad kvv'!$B$1:$AV$1,0),FALSE),VLOOKUP($B33,'Justerad allokering'!$B$1:$AG$461,MATCH(N$1,'Justerad allokering'!$B$1:$AF$1,0),FALSE))</f>
        <v>6.681</v>
      </c>
      <c r="O33">
        <f>IF(ISERROR(1/VLOOKUP($B33,'Justerad allokering'!$B$1:$AG$461,MATCH(O$1,'Justerad allokering'!$B$1:$AF$1,0),FALSE)),VLOOKUP($B33,'Allokerad kvv'!$B$2:$AV$468,MATCH(O$1,'Allokerad kvv'!$B$1:$AV$1,0),FALSE),VLOOKUP($B33,'Justerad allokering'!$B$1:$AG$461,MATCH(O$1,'Justerad allokering'!$B$1:$AF$1,0),FALSE))</f>
        <v>0</v>
      </c>
      <c r="P33">
        <f>IF(ISERROR(1/VLOOKUP($B33,'Justerad allokering'!$B$1:$AG$461,MATCH(P$1,'Justerad allokering'!$B$1:$AF$1,0),FALSE)),VLOOKUP($B33,'Allokerad kvv'!$B$2:$AV$468,MATCH(P$1,'Allokerad kvv'!$B$1:$AV$1,0),FALSE),VLOOKUP($B33,'Justerad allokering'!$B$1:$AG$461,MATCH(P$1,'Justerad allokering'!$B$1:$AF$1,0),FALSE))</f>
        <v>31.3919</v>
      </c>
      <c r="Q33">
        <f>IF(ISERROR(1/VLOOKUP($B33,'Justerad allokering'!$B$1:$AG$461,MATCH(Q$1,'Justerad allokering'!$B$1:$AF$1,0),FALSE)),VLOOKUP($B33,'Allokerad kvv'!$B$2:$AV$468,MATCH(Q$1,'Allokerad kvv'!$B$1:$AV$1,0),FALSE),VLOOKUP($B33,'Justerad allokering'!$B$1:$AG$461,MATCH(Q$1,'Justerad allokering'!$B$1:$AF$1,0),FALSE))</f>
        <v>0</v>
      </c>
      <c r="R33">
        <f>IF(ISERROR(1/VLOOKUP($B33,'Justerad allokering'!$B$1:$AG$461,MATCH(R$1,'Justerad allokering'!$B$1:$AF$1,0),FALSE)),VLOOKUP($B33,'Allokerad kvv'!$B$2:$AV$468,MATCH(R$1,'Allokerad kvv'!$B$1:$AV$1,0),FALSE),VLOOKUP($B33,'Justerad allokering'!$B$1:$AG$461,MATCH(R$1,'Justerad allokering'!$B$1:$AF$1,0),FALSE))</f>
        <v>0</v>
      </c>
      <c r="S33">
        <f>IF(ISERROR(1/VLOOKUP($B33,'Justerad allokering'!$B$1:$AG$461,MATCH(S$1,'Justerad allokering'!$B$1:$AF$1,0),FALSE)),VLOOKUP($B33,'Allokerad kvv'!$B$2:$AV$468,MATCH(S$1,'Allokerad kvv'!$B$1:$AV$1,0),FALSE),VLOOKUP($B33,'Justerad allokering'!$B$1:$AG$461,MATCH(S$1,'Justerad allokering'!$B$1:$AF$1,0),FALSE))</f>
        <v>0</v>
      </c>
      <c r="T33">
        <f>IF(ISERROR(1/VLOOKUP($B33,'Justerad allokering'!$B$1:$AG$461,MATCH(T$1,'Justerad allokering'!$B$1:$AF$1,0),FALSE)),VLOOKUP($B33,'Allokerad kvv'!$B$2:$AV$468,MATCH(T$1,'Allokerad kvv'!$B$1:$AV$1,0),FALSE),VLOOKUP($B33,'Justerad allokering'!$B$1:$AG$461,MATCH(T$1,'Justerad allokering'!$B$1:$AF$1,0),FALSE))</f>
        <v>0</v>
      </c>
      <c r="U33">
        <f>IF(ISERROR(1/VLOOKUP($B33,'Justerad allokering'!$B$1:$AG$461,MATCH(U$1,'Justerad allokering'!$B$1:$AF$1,0),FALSE)),VLOOKUP($B33,'Allokerad kvv'!$B$2:$AV$468,MATCH(U$1,'Allokerad kvv'!$B$1:$AV$1,0),FALSE),VLOOKUP($B33,'Justerad allokering'!$B$1:$AG$461,MATCH(U$1,'Justerad allokering'!$B$1:$AF$1,0),FALSE))</f>
        <v>0</v>
      </c>
      <c r="V33">
        <f>IF(ISERROR(1/VLOOKUP($B33,'Justerad allokering'!$B$1:$AG$461,MATCH(V$1,'Justerad allokering'!$B$1:$AF$1,0),FALSE)),VLOOKUP($B33,'Allokerad kvv'!$B$2:$AV$468,MATCH(V$1,'Allokerad kvv'!$B$1:$AV$1,0),FALSE),VLOOKUP($B33,'Justerad allokering'!$B$1:$AG$461,MATCH(V$1,'Justerad allokering'!$B$1:$AF$1,0),FALSE))</f>
        <v>0</v>
      </c>
      <c r="W33">
        <f>IF(ISERROR(1/VLOOKUP($B33,'Justerad allokering'!$B$1:$AG$461,MATCH(W$1,'Justerad allokering'!$B$1:$AF$1,0),FALSE)),VLOOKUP($B33,'Allokerad kvv'!$B$2:$AV$468,MATCH(W$1,'Allokerad kvv'!$B$1:$AV$1,0),FALSE),VLOOKUP($B33,'Justerad allokering'!$B$1:$AG$461,MATCH(W$1,'Justerad allokering'!$B$1:$AF$1,0),FALSE))</f>
        <v>0</v>
      </c>
      <c r="X33">
        <f>IF(ISERROR(1/VLOOKUP($B33,'Justerad allokering'!$B$1:$AG$461,MATCH(X$1,'Justerad allokering'!$B$1:$AF$1,0),FALSE)),VLOOKUP($B33,'Allokerad kvv'!$B$2:$AV$468,MATCH(X$1,'Allokerad kvv'!$B$1:$AV$1,0),FALSE),VLOOKUP($B33,'Justerad allokering'!$B$1:$AG$461,MATCH(X$1,'Justerad allokering'!$B$1:$AF$1,0),FALSE))</f>
        <v>0</v>
      </c>
      <c r="Y33">
        <f>IF(ISERROR(1/VLOOKUP($B33,'Justerad allokering'!$B$1:$AG$461,MATCH(Y$1,'Justerad allokering'!$B$1:$AF$1,0),FALSE)),VLOOKUP($B33,'Allokerad kvv'!$B$2:$AV$468,MATCH(Y$1,'Allokerad kvv'!$B$1:$AV$1,0),FALSE),VLOOKUP($B33,'Justerad allokering'!$B$1:$AG$461,MATCH(Y$1,'Justerad allokering'!$B$1:$AF$1,0),FALSE))</f>
        <v>0</v>
      </c>
      <c r="Z33">
        <f>IF(ISERROR(1/VLOOKUP($B33,'Justerad allokering'!$B$1:$AG$461,MATCH(Z$1,'Justerad allokering'!$B$1:$AF$1,0),FALSE)),VLOOKUP($B33,'Allokerad kvv'!$B$2:$AV$468,MATCH(Z$1,'Allokerad kvv'!$B$1:$AV$1,0),FALSE),VLOOKUP($B33,'Justerad allokering'!$B$1:$AG$461,MATCH(Z$1,'Justerad allokering'!$B$1:$AF$1,0),FALSE))</f>
        <v>0</v>
      </c>
      <c r="AE33" s="89">
        <f t="shared" si="0"/>
        <v>538.01972999999987</v>
      </c>
      <c r="AG33">
        <f t="shared" si="1"/>
        <v>515.62272999999982</v>
      </c>
      <c r="AH33">
        <f t="shared" si="2"/>
        <v>508.94172999999984</v>
      </c>
      <c r="AI33">
        <f>IF(AH33=0,"",AH33/VLOOKUP(B33,Kraftvärmeprod!$B$1:$BC$480,MATCH("Summa tillförd energi exklusive rökgaskondensering",Kraftvärmeprod!$B$1:$BC$1,0),FALSE))</f>
        <v>0.6473133800622457</v>
      </c>
      <c r="AK33">
        <f t="shared" si="3"/>
        <v>309.16680000000002</v>
      </c>
    </row>
    <row r="34" spans="1:37" x14ac:dyDescent="0.25">
      <c r="A34" s="2" t="s">
        <v>55</v>
      </c>
      <c r="B34" s="2" t="s">
        <v>57</v>
      </c>
      <c r="C34">
        <f>IF(ISERROR(1/VLOOKUP($B34,'Justerad allokering'!$B$1:$AG$461,MATCH(C$1,'Justerad allokering'!$B$1:$AF$1,0),FALSE)),VLOOKUP($B34,'Allokerad kvv'!$B$2:$AV$468,MATCH(C$1,'Allokerad kvv'!$B$1:$AV$1,0),FALSE),VLOOKUP($B34,'Justerad allokering'!$B$1:$AG$461,MATCH(C$1,'Justerad allokering'!$B$1:$AF$1,0),FALSE))</f>
        <v>0</v>
      </c>
      <c r="D34">
        <f>IF(ISERROR(1/VLOOKUP($B34,'Justerad allokering'!$B$1:$AG$461,MATCH(D$1,'Justerad allokering'!$B$1:$AF$1,0),FALSE)),VLOOKUP($B34,'Allokerad kvv'!$B$2:$AV$468,MATCH(D$1,'Allokerad kvv'!$B$1:$AV$1,0),FALSE),VLOOKUP($B34,'Justerad allokering'!$B$1:$AG$461,MATCH(D$1,'Justerad allokering'!$B$1:$AF$1,0),FALSE))</f>
        <v>0</v>
      </c>
      <c r="E34">
        <f>IF(ISERROR(1/VLOOKUP($B34,'Justerad allokering'!$B$1:$AG$461,MATCH(E$1,'Justerad allokering'!$B$1:$AF$1,0),FALSE)),VLOOKUP($B34,'Allokerad kvv'!$B$2:$AV$468,MATCH(E$1,'Allokerad kvv'!$B$1:$AV$1,0),FALSE),VLOOKUP($B34,'Justerad allokering'!$B$1:$AG$461,MATCH(E$1,'Justerad allokering'!$B$1:$AF$1,0),FALSE))</f>
        <v>0</v>
      </c>
      <c r="F34">
        <f>IF(ISERROR(1/VLOOKUP($B34,'Justerad allokering'!$B$1:$AG$461,MATCH(F$1,'Justerad allokering'!$B$1:$AF$1,0),FALSE)),VLOOKUP($B34,'Allokerad kvv'!$B$2:$AV$468,MATCH(F$1,'Allokerad kvv'!$B$1:$AV$1,0),FALSE),VLOOKUP($B34,'Justerad allokering'!$B$1:$AG$461,MATCH(F$1,'Justerad allokering'!$B$1:$AF$1,0),FALSE))</f>
        <v>0</v>
      </c>
      <c r="G34">
        <f>IF(ISERROR(1/VLOOKUP($B34,'Justerad allokering'!$B$1:$AG$461,MATCH(G$1,'Justerad allokering'!$B$1:$AF$1,0),FALSE)),VLOOKUP($B34,'Allokerad kvv'!$B$2:$AV$468,MATCH(G$1,'Allokerad kvv'!$B$1:$AV$1,0),FALSE),VLOOKUP($B34,'Justerad allokering'!$B$1:$AG$461,MATCH(G$1,'Justerad allokering'!$B$1:$AF$1,0),FALSE))</f>
        <v>0</v>
      </c>
      <c r="H34">
        <f>IF(ISERROR(1/VLOOKUP($B34,'Justerad allokering'!$B$1:$AG$461,MATCH(H$1,'Justerad allokering'!$B$1:$AF$1,0),FALSE)),VLOOKUP($B34,'Allokerad kvv'!$B$2:$AV$468,MATCH(H$1,'Allokerad kvv'!$B$1:$AV$1,0),FALSE),VLOOKUP($B34,'Justerad allokering'!$B$1:$AG$461,MATCH(H$1,'Justerad allokering'!$B$1:$AF$1,0),FALSE))</f>
        <v>0</v>
      </c>
      <c r="I34">
        <f>IF(ISERROR(1/VLOOKUP($B34,'Justerad allokering'!$B$1:$AG$461,MATCH(I$1,'Justerad allokering'!$B$1:$AF$1,0),FALSE)),VLOOKUP($B34,'Allokerad kvv'!$B$2:$AV$468,MATCH(I$1,'Allokerad kvv'!$B$1:$AV$1,0),FALSE),VLOOKUP($B34,'Justerad allokering'!$B$1:$AG$461,MATCH(I$1,'Justerad allokering'!$B$1:$AF$1,0),FALSE))</f>
        <v>0</v>
      </c>
      <c r="J34">
        <f>IF(ISERROR(1/VLOOKUP($B34,'Justerad allokering'!$B$1:$AG$461,MATCH(J$1,'Justerad allokering'!$B$1:$AF$1,0),FALSE)),VLOOKUP($B34,'Allokerad kvv'!$B$2:$AV$468,MATCH(J$1,'Allokerad kvv'!$B$1:$AV$1,0),FALSE),VLOOKUP($B34,'Justerad allokering'!$B$1:$AG$461,MATCH(J$1,'Justerad allokering'!$B$1:$AF$1,0),FALSE))</f>
        <v>0</v>
      </c>
      <c r="K34">
        <f>IF(ISERROR(1/VLOOKUP($B34,'Justerad allokering'!$B$1:$AG$461,MATCH(K$1,'Justerad allokering'!$B$1:$AF$1,0),FALSE)),VLOOKUP($B34,'Allokerad kvv'!$B$2:$AV$468,MATCH(K$1,'Allokerad kvv'!$B$1:$AV$1,0),FALSE),VLOOKUP($B34,'Justerad allokering'!$B$1:$AG$461,MATCH(K$1,'Justerad allokering'!$B$1:$AF$1,0),FALSE))</f>
        <v>0</v>
      </c>
      <c r="L34">
        <f>IF(ISERROR(1/VLOOKUP($B34,'Justerad allokering'!$B$1:$AG$461,MATCH(L$1,'Justerad allokering'!$B$1:$AF$1,0),FALSE)),VLOOKUP($B34,'Allokerad kvv'!$B$2:$AV$468,MATCH(L$1,'Allokerad kvv'!$B$1:$AV$1,0),FALSE),VLOOKUP($B34,'Justerad allokering'!$B$1:$AG$461,MATCH(L$1,'Justerad allokering'!$B$1:$AF$1,0),FALSE))</f>
        <v>0</v>
      </c>
      <c r="M34">
        <f>IF(ISERROR(1/VLOOKUP($B34,'Justerad allokering'!$B$1:$AG$461,MATCH(M$1,'Justerad allokering'!$B$1:$AF$1,0),FALSE)),VLOOKUP($B34,'Allokerad kvv'!$B$2:$AV$468,MATCH(M$1,'Allokerad kvv'!$B$1:$AV$1,0),FALSE),VLOOKUP($B34,'Justerad allokering'!$B$1:$AG$461,MATCH(M$1,'Justerad allokering'!$B$1:$AF$1,0),FALSE))</f>
        <v>0</v>
      </c>
      <c r="N34">
        <f>IF(ISERROR(1/VLOOKUP($B34,'Justerad allokering'!$B$1:$AG$461,MATCH(N$1,'Justerad allokering'!$B$1:$AF$1,0),FALSE)),VLOOKUP($B34,'Allokerad kvv'!$B$2:$AV$468,MATCH(N$1,'Allokerad kvv'!$B$1:$AV$1,0),FALSE),VLOOKUP($B34,'Justerad allokering'!$B$1:$AG$461,MATCH(N$1,'Justerad allokering'!$B$1:$AF$1,0),FALSE))</f>
        <v>0</v>
      </c>
      <c r="O34">
        <f>IF(ISERROR(1/VLOOKUP($B34,'Justerad allokering'!$B$1:$AG$461,MATCH(O$1,'Justerad allokering'!$B$1:$AF$1,0),FALSE)),VLOOKUP($B34,'Allokerad kvv'!$B$2:$AV$468,MATCH(O$1,'Allokerad kvv'!$B$1:$AV$1,0),FALSE),VLOOKUP($B34,'Justerad allokering'!$B$1:$AG$461,MATCH(O$1,'Justerad allokering'!$B$1:$AF$1,0),FALSE))</f>
        <v>0</v>
      </c>
      <c r="P34">
        <f>IF(ISERROR(1/VLOOKUP($B34,'Justerad allokering'!$B$1:$AG$461,MATCH(P$1,'Justerad allokering'!$B$1:$AF$1,0),FALSE)),VLOOKUP($B34,'Allokerad kvv'!$B$2:$AV$468,MATCH(P$1,'Allokerad kvv'!$B$1:$AV$1,0),FALSE),VLOOKUP($B34,'Justerad allokering'!$B$1:$AG$461,MATCH(P$1,'Justerad allokering'!$B$1:$AF$1,0),FALSE))</f>
        <v>0</v>
      </c>
      <c r="Q34">
        <f>IF(ISERROR(1/VLOOKUP($B34,'Justerad allokering'!$B$1:$AG$461,MATCH(Q$1,'Justerad allokering'!$B$1:$AF$1,0),FALSE)),VLOOKUP($B34,'Allokerad kvv'!$B$2:$AV$468,MATCH(Q$1,'Allokerad kvv'!$B$1:$AV$1,0),FALSE),VLOOKUP($B34,'Justerad allokering'!$B$1:$AG$461,MATCH(Q$1,'Justerad allokering'!$B$1:$AF$1,0),FALSE))</f>
        <v>0</v>
      </c>
      <c r="R34">
        <f>IF(ISERROR(1/VLOOKUP($B34,'Justerad allokering'!$B$1:$AG$461,MATCH(R$1,'Justerad allokering'!$B$1:$AF$1,0),FALSE)),VLOOKUP($B34,'Allokerad kvv'!$B$2:$AV$468,MATCH(R$1,'Allokerad kvv'!$B$1:$AV$1,0),FALSE),VLOOKUP($B34,'Justerad allokering'!$B$1:$AG$461,MATCH(R$1,'Justerad allokering'!$B$1:$AF$1,0),FALSE))</f>
        <v>0</v>
      </c>
      <c r="S34">
        <f>IF(ISERROR(1/VLOOKUP($B34,'Justerad allokering'!$B$1:$AG$461,MATCH(S$1,'Justerad allokering'!$B$1:$AF$1,0),FALSE)),VLOOKUP($B34,'Allokerad kvv'!$B$2:$AV$468,MATCH(S$1,'Allokerad kvv'!$B$1:$AV$1,0),FALSE),VLOOKUP($B34,'Justerad allokering'!$B$1:$AG$461,MATCH(S$1,'Justerad allokering'!$B$1:$AF$1,0),FALSE))</f>
        <v>0</v>
      </c>
      <c r="T34">
        <f>IF(ISERROR(1/VLOOKUP($B34,'Justerad allokering'!$B$1:$AG$461,MATCH(T$1,'Justerad allokering'!$B$1:$AF$1,0),FALSE)),VLOOKUP($B34,'Allokerad kvv'!$B$2:$AV$468,MATCH(T$1,'Allokerad kvv'!$B$1:$AV$1,0),FALSE),VLOOKUP($B34,'Justerad allokering'!$B$1:$AG$461,MATCH(T$1,'Justerad allokering'!$B$1:$AF$1,0),FALSE))</f>
        <v>0</v>
      </c>
      <c r="U34">
        <f>IF(ISERROR(1/VLOOKUP($B34,'Justerad allokering'!$B$1:$AG$461,MATCH(U$1,'Justerad allokering'!$B$1:$AF$1,0),FALSE)),VLOOKUP($B34,'Allokerad kvv'!$B$2:$AV$468,MATCH(U$1,'Allokerad kvv'!$B$1:$AV$1,0),FALSE),VLOOKUP($B34,'Justerad allokering'!$B$1:$AG$461,MATCH(U$1,'Justerad allokering'!$B$1:$AF$1,0),FALSE))</f>
        <v>0</v>
      </c>
      <c r="V34">
        <f>IF(ISERROR(1/VLOOKUP($B34,'Justerad allokering'!$B$1:$AG$461,MATCH(V$1,'Justerad allokering'!$B$1:$AF$1,0),FALSE)),VLOOKUP($B34,'Allokerad kvv'!$B$2:$AV$468,MATCH(V$1,'Allokerad kvv'!$B$1:$AV$1,0),FALSE),VLOOKUP($B34,'Justerad allokering'!$B$1:$AG$461,MATCH(V$1,'Justerad allokering'!$B$1:$AF$1,0),FALSE))</f>
        <v>0</v>
      </c>
      <c r="W34">
        <f>IF(ISERROR(1/VLOOKUP($B34,'Justerad allokering'!$B$1:$AG$461,MATCH(W$1,'Justerad allokering'!$B$1:$AF$1,0),FALSE)),VLOOKUP($B34,'Allokerad kvv'!$B$2:$AV$468,MATCH(W$1,'Allokerad kvv'!$B$1:$AV$1,0),FALSE),VLOOKUP($B34,'Justerad allokering'!$B$1:$AG$461,MATCH(W$1,'Justerad allokering'!$B$1:$AF$1,0),FALSE))</f>
        <v>0</v>
      </c>
      <c r="X34">
        <f>IF(ISERROR(1/VLOOKUP($B34,'Justerad allokering'!$B$1:$AG$461,MATCH(X$1,'Justerad allokering'!$B$1:$AF$1,0),FALSE)),VLOOKUP($B34,'Allokerad kvv'!$B$2:$AV$468,MATCH(X$1,'Allokerad kvv'!$B$1:$AV$1,0),FALSE),VLOOKUP($B34,'Justerad allokering'!$B$1:$AG$461,MATCH(X$1,'Justerad allokering'!$B$1:$AF$1,0),FALSE))</f>
        <v>0</v>
      </c>
      <c r="Y34">
        <f>IF(ISERROR(1/VLOOKUP($B34,'Justerad allokering'!$B$1:$AG$461,MATCH(Y$1,'Justerad allokering'!$B$1:$AF$1,0),FALSE)),VLOOKUP($B34,'Allokerad kvv'!$B$2:$AV$468,MATCH(Y$1,'Allokerad kvv'!$B$1:$AV$1,0),FALSE),VLOOKUP($B34,'Justerad allokering'!$B$1:$AG$461,MATCH(Y$1,'Justerad allokering'!$B$1:$AF$1,0),FALSE))</f>
        <v>0</v>
      </c>
      <c r="Z34">
        <f>IF(ISERROR(1/VLOOKUP($B34,'Justerad allokering'!$B$1:$AG$461,MATCH(Z$1,'Justerad allokering'!$B$1:$AF$1,0),FALSE)),VLOOKUP($B34,'Allokerad kvv'!$B$2:$AV$468,MATCH(Z$1,'Allokerad kvv'!$B$1:$AV$1,0),FALSE),VLOOKUP($B34,'Justerad allokering'!$B$1:$AG$461,MATCH(Z$1,'Justerad allokering'!$B$1:$AF$1,0),FALSE))</f>
        <v>0</v>
      </c>
      <c r="AE34" s="89">
        <f t="shared" si="0"/>
        <v>0</v>
      </c>
      <c r="AG34">
        <f t="shared" si="1"/>
        <v>0</v>
      </c>
      <c r="AH34">
        <f t="shared" si="2"/>
        <v>0</v>
      </c>
      <c r="AI34" t="str">
        <f>IF(AH34=0,"",AH34/VLOOKUP(B34,Kraftvärmeprod!$B$1:$BC$480,MATCH("Summa tillförd energi exklusive rökgaskondensering",Kraftvärmeprod!$B$1:$BC$1,0),FALSE))</f>
        <v/>
      </c>
      <c r="AK34">
        <f t="shared" si="3"/>
        <v>0</v>
      </c>
    </row>
    <row r="35" spans="1:37" x14ac:dyDescent="0.25">
      <c r="A35" s="2" t="s">
        <v>58</v>
      </c>
      <c r="B35" s="2" t="s">
        <v>59</v>
      </c>
      <c r="C35">
        <f>IF(ISERROR(1/VLOOKUP($B35,'Justerad allokering'!$B$1:$AG$461,MATCH(C$1,'Justerad allokering'!$B$1:$AF$1,0),FALSE)),VLOOKUP($B35,'Allokerad kvv'!$B$2:$AV$468,MATCH(C$1,'Allokerad kvv'!$B$1:$AV$1,0),FALSE),VLOOKUP($B35,'Justerad allokering'!$B$1:$AG$461,MATCH(C$1,'Justerad allokering'!$B$1:$AF$1,0),FALSE))</f>
        <v>0</v>
      </c>
      <c r="D35">
        <f>IF(ISERROR(1/VLOOKUP($B35,'Justerad allokering'!$B$1:$AG$461,MATCH(D$1,'Justerad allokering'!$B$1:$AF$1,0),FALSE)),VLOOKUP($B35,'Allokerad kvv'!$B$2:$AV$468,MATCH(D$1,'Allokerad kvv'!$B$1:$AV$1,0),FALSE),VLOOKUP($B35,'Justerad allokering'!$B$1:$AG$461,MATCH(D$1,'Justerad allokering'!$B$1:$AF$1,0),FALSE))</f>
        <v>0</v>
      </c>
      <c r="E35">
        <f>IF(ISERROR(1/VLOOKUP($B35,'Justerad allokering'!$B$1:$AG$461,MATCH(E$1,'Justerad allokering'!$B$1:$AF$1,0),FALSE)),VLOOKUP($B35,'Allokerad kvv'!$B$2:$AV$468,MATCH(E$1,'Allokerad kvv'!$B$1:$AV$1,0),FALSE),VLOOKUP($B35,'Justerad allokering'!$B$1:$AG$461,MATCH(E$1,'Justerad allokering'!$B$1:$AF$1,0),FALSE))</f>
        <v>0</v>
      </c>
      <c r="F35">
        <f>IF(ISERROR(1/VLOOKUP($B35,'Justerad allokering'!$B$1:$AG$461,MATCH(F$1,'Justerad allokering'!$B$1:$AF$1,0),FALSE)),VLOOKUP($B35,'Allokerad kvv'!$B$2:$AV$468,MATCH(F$1,'Allokerad kvv'!$B$1:$AV$1,0),FALSE),VLOOKUP($B35,'Justerad allokering'!$B$1:$AG$461,MATCH(F$1,'Justerad allokering'!$B$1:$AF$1,0),FALSE))</f>
        <v>0</v>
      </c>
      <c r="G35">
        <f>IF(ISERROR(1/VLOOKUP($B35,'Justerad allokering'!$B$1:$AG$461,MATCH(G$1,'Justerad allokering'!$B$1:$AF$1,0),FALSE)),VLOOKUP($B35,'Allokerad kvv'!$B$2:$AV$468,MATCH(G$1,'Allokerad kvv'!$B$1:$AV$1,0),FALSE),VLOOKUP($B35,'Justerad allokering'!$B$1:$AG$461,MATCH(G$1,'Justerad allokering'!$B$1:$AF$1,0),FALSE))</f>
        <v>0</v>
      </c>
      <c r="H35">
        <f>IF(ISERROR(1/VLOOKUP($B35,'Justerad allokering'!$B$1:$AG$461,MATCH(H$1,'Justerad allokering'!$B$1:$AF$1,0),FALSE)),VLOOKUP($B35,'Allokerad kvv'!$B$2:$AV$468,MATCH(H$1,'Allokerad kvv'!$B$1:$AV$1,0),FALSE),VLOOKUP($B35,'Justerad allokering'!$B$1:$AG$461,MATCH(H$1,'Justerad allokering'!$B$1:$AF$1,0),FALSE))</f>
        <v>0</v>
      </c>
      <c r="I35">
        <f>IF(ISERROR(1/VLOOKUP($B35,'Justerad allokering'!$B$1:$AG$461,MATCH(I$1,'Justerad allokering'!$B$1:$AF$1,0),FALSE)),VLOOKUP($B35,'Allokerad kvv'!$B$2:$AV$468,MATCH(I$1,'Allokerad kvv'!$B$1:$AV$1,0),FALSE),VLOOKUP($B35,'Justerad allokering'!$B$1:$AG$461,MATCH(I$1,'Justerad allokering'!$B$1:$AF$1,0),FALSE))</f>
        <v>0</v>
      </c>
      <c r="J35">
        <f>IF(ISERROR(1/VLOOKUP($B35,'Justerad allokering'!$B$1:$AG$461,MATCH(J$1,'Justerad allokering'!$B$1:$AF$1,0),FALSE)),VLOOKUP($B35,'Allokerad kvv'!$B$2:$AV$468,MATCH(J$1,'Allokerad kvv'!$B$1:$AV$1,0),FALSE),VLOOKUP($B35,'Justerad allokering'!$B$1:$AG$461,MATCH(J$1,'Justerad allokering'!$B$1:$AF$1,0),FALSE))</f>
        <v>0</v>
      </c>
      <c r="K35">
        <f>IF(ISERROR(1/VLOOKUP($B35,'Justerad allokering'!$B$1:$AG$461,MATCH(K$1,'Justerad allokering'!$B$1:$AF$1,0),FALSE)),VLOOKUP($B35,'Allokerad kvv'!$B$2:$AV$468,MATCH(K$1,'Allokerad kvv'!$B$1:$AV$1,0),FALSE),VLOOKUP($B35,'Justerad allokering'!$B$1:$AG$461,MATCH(K$1,'Justerad allokering'!$B$1:$AF$1,0),FALSE))</f>
        <v>0</v>
      </c>
      <c r="L35">
        <f>IF(ISERROR(1/VLOOKUP($B35,'Justerad allokering'!$B$1:$AG$461,MATCH(L$1,'Justerad allokering'!$B$1:$AF$1,0),FALSE)),VLOOKUP($B35,'Allokerad kvv'!$B$2:$AV$468,MATCH(L$1,'Allokerad kvv'!$B$1:$AV$1,0),FALSE),VLOOKUP($B35,'Justerad allokering'!$B$1:$AG$461,MATCH(L$1,'Justerad allokering'!$B$1:$AF$1,0),FALSE))</f>
        <v>0</v>
      </c>
      <c r="M35">
        <f>IF(ISERROR(1/VLOOKUP($B35,'Justerad allokering'!$B$1:$AG$461,MATCH(M$1,'Justerad allokering'!$B$1:$AF$1,0),FALSE)),VLOOKUP($B35,'Allokerad kvv'!$B$2:$AV$468,MATCH(M$1,'Allokerad kvv'!$B$1:$AV$1,0),FALSE),VLOOKUP($B35,'Justerad allokering'!$B$1:$AG$461,MATCH(M$1,'Justerad allokering'!$B$1:$AF$1,0),FALSE))</f>
        <v>0</v>
      </c>
      <c r="N35">
        <f>IF(ISERROR(1/VLOOKUP($B35,'Justerad allokering'!$B$1:$AG$461,MATCH(N$1,'Justerad allokering'!$B$1:$AF$1,0),FALSE)),VLOOKUP($B35,'Allokerad kvv'!$B$2:$AV$468,MATCH(N$1,'Allokerad kvv'!$B$1:$AV$1,0),FALSE),VLOOKUP($B35,'Justerad allokering'!$B$1:$AG$461,MATCH(N$1,'Justerad allokering'!$B$1:$AF$1,0),FALSE))</f>
        <v>0</v>
      </c>
      <c r="O35">
        <f>IF(ISERROR(1/VLOOKUP($B35,'Justerad allokering'!$B$1:$AG$461,MATCH(O$1,'Justerad allokering'!$B$1:$AF$1,0),FALSE)),VLOOKUP($B35,'Allokerad kvv'!$B$2:$AV$468,MATCH(O$1,'Allokerad kvv'!$B$1:$AV$1,0),FALSE),VLOOKUP($B35,'Justerad allokering'!$B$1:$AG$461,MATCH(O$1,'Justerad allokering'!$B$1:$AF$1,0),FALSE))</f>
        <v>0</v>
      </c>
      <c r="P35">
        <f>IF(ISERROR(1/VLOOKUP($B35,'Justerad allokering'!$B$1:$AG$461,MATCH(P$1,'Justerad allokering'!$B$1:$AF$1,0),FALSE)),VLOOKUP($B35,'Allokerad kvv'!$B$2:$AV$468,MATCH(P$1,'Allokerad kvv'!$B$1:$AV$1,0),FALSE),VLOOKUP($B35,'Justerad allokering'!$B$1:$AG$461,MATCH(P$1,'Justerad allokering'!$B$1:$AF$1,0),FALSE))</f>
        <v>0</v>
      </c>
      <c r="Q35">
        <f>IF(ISERROR(1/VLOOKUP($B35,'Justerad allokering'!$B$1:$AG$461,MATCH(Q$1,'Justerad allokering'!$B$1:$AF$1,0),FALSE)),VLOOKUP($B35,'Allokerad kvv'!$B$2:$AV$468,MATCH(Q$1,'Allokerad kvv'!$B$1:$AV$1,0),FALSE),VLOOKUP($B35,'Justerad allokering'!$B$1:$AG$461,MATCH(Q$1,'Justerad allokering'!$B$1:$AF$1,0),FALSE))</f>
        <v>0</v>
      </c>
      <c r="R35">
        <f>IF(ISERROR(1/VLOOKUP($B35,'Justerad allokering'!$B$1:$AG$461,MATCH(R$1,'Justerad allokering'!$B$1:$AF$1,0),FALSE)),VLOOKUP($B35,'Allokerad kvv'!$B$2:$AV$468,MATCH(R$1,'Allokerad kvv'!$B$1:$AV$1,0),FALSE),VLOOKUP($B35,'Justerad allokering'!$B$1:$AG$461,MATCH(R$1,'Justerad allokering'!$B$1:$AF$1,0),FALSE))</f>
        <v>0</v>
      </c>
      <c r="S35">
        <f>IF(ISERROR(1/VLOOKUP($B35,'Justerad allokering'!$B$1:$AG$461,MATCH(S$1,'Justerad allokering'!$B$1:$AF$1,0),FALSE)),VLOOKUP($B35,'Allokerad kvv'!$B$2:$AV$468,MATCH(S$1,'Allokerad kvv'!$B$1:$AV$1,0),FALSE),VLOOKUP($B35,'Justerad allokering'!$B$1:$AG$461,MATCH(S$1,'Justerad allokering'!$B$1:$AF$1,0),FALSE))</f>
        <v>0</v>
      </c>
      <c r="T35">
        <f>IF(ISERROR(1/VLOOKUP($B35,'Justerad allokering'!$B$1:$AG$461,MATCH(T$1,'Justerad allokering'!$B$1:$AF$1,0),FALSE)),VLOOKUP($B35,'Allokerad kvv'!$B$2:$AV$468,MATCH(T$1,'Allokerad kvv'!$B$1:$AV$1,0),FALSE),VLOOKUP($B35,'Justerad allokering'!$B$1:$AG$461,MATCH(T$1,'Justerad allokering'!$B$1:$AF$1,0),FALSE))</f>
        <v>0</v>
      </c>
      <c r="U35">
        <f>IF(ISERROR(1/VLOOKUP($B35,'Justerad allokering'!$B$1:$AG$461,MATCH(U$1,'Justerad allokering'!$B$1:$AF$1,0),FALSE)),VLOOKUP($B35,'Allokerad kvv'!$B$2:$AV$468,MATCH(U$1,'Allokerad kvv'!$B$1:$AV$1,0),FALSE),VLOOKUP($B35,'Justerad allokering'!$B$1:$AG$461,MATCH(U$1,'Justerad allokering'!$B$1:$AF$1,0),FALSE))</f>
        <v>0</v>
      </c>
      <c r="V35">
        <f>IF(ISERROR(1/VLOOKUP($B35,'Justerad allokering'!$B$1:$AG$461,MATCH(V$1,'Justerad allokering'!$B$1:$AF$1,0),FALSE)),VLOOKUP($B35,'Allokerad kvv'!$B$2:$AV$468,MATCH(V$1,'Allokerad kvv'!$B$1:$AV$1,0),FALSE),VLOOKUP($B35,'Justerad allokering'!$B$1:$AG$461,MATCH(V$1,'Justerad allokering'!$B$1:$AF$1,0),FALSE))</f>
        <v>0</v>
      </c>
      <c r="W35">
        <f>IF(ISERROR(1/VLOOKUP($B35,'Justerad allokering'!$B$1:$AG$461,MATCH(W$1,'Justerad allokering'!$B$1:$AF$1,0),FALSE)),VLOOKUP($B35,'Allokerad kvv'!$B$2:$AV$468,MATCH(W$1,'Allokerad kvv'!$B$1:$AV$1,0),FALSE),VLOOKUP($B35,'Justerad allokering'!$B$1:$AG$461,MATCH(W$1,'Justerad allokering'!$B$1:$AF$1,0),FALSE))</f>
        <v>0</v>
      </c>
      <c r="X35">
        <f>IF(ISERROR(1/VLOOKUP($B35,'Justerad allokering'!$B$1:$AG$461,MATCH(X$1,'Justerad allokering'!$B$1:$AF$1,0),FALSE)),VLOOKUP($B35,'Allokerad kvv'!$B$2:$AV$468,MATCH(X$1,'Allokerad kvv'!$B$1:$AV$1,0),FALSE),VLOOKUP($B35,'Justerad allokering'!$B$1:$AG$461,MATCH(X$1,'Justerad allokering'!$B$1:$AF$1,0),FALSE))</f>
        <v>0</v>
      </c>
      <c r="Y35">
        <f>IF(ISERROR(1/VLOOKUP($B35,'Justerad allokering'!$B$1:$AG$461,MATCH(Y$1,'Justerad allokering'!$B$1:$AF$1,0),FALSE)),VLOOKUP($B35,'Allokerad kvv'!$B$2:$AV$468,MATCH(Y$1,'Allokerad kvv'!$B$1:$AV$1,0),FALSE),VLOOKUP($B35,'Justerad allokering'!$B$1:$AG$461,MATCH(Y$1,'Justerad allokering'!$B$1:$AF$1,0),FALSE))</f>
        <v>0</v>
      </c>
      <c r="Z35">
        <f>IF(ISERROR(1/VLOOKUP($B35,'Justerad allokering'!$B$1:$AG$461,MATCH(Z$1,'Justerad allokering'!$B$1:$AF$1,0),FALSE)),VLOOKUP($B35,'Allokerad kvv'!$B$2:$AV$468,MATCH(Z$1,'Allokerad kvv'!$B$1:$AV$1,0),FALSE),VLOOKUP($B35,'Justerad allokering'!$B$1:$AG$461,MATCH(Z$1,'Justerad allokering'!$B$1:$AF$1,0),FALSE))</f>
        <v>0</v>
      </c>
      <c r="AE35" s="89">
        <f t="shared" si="0"/>
        <v>0</v>
      </c>
      <c r="AG35">
        <f t="shared" si="1"/>
        <v>0</v>
      </c>
      <c r="AH35">
        <f t="shared" si="2"/>
        <v>0</v>
      </c>
      <c r="AI35" t="str">
        <f>IF(AH35=0,"",AH35/VLOOKUP(B35,Kraftvärmeprod!$B$1:$BC$480,MATCH("Summa tillförd energi exklusive rökgaskondensering",Kraftvärmeprod!$B$1:$BC$1,0),FALSE))</f>
        <v/>
      </c>
      <c r="AK35">
        <f t="shared" si="3"/>
        <v>0</v>
      </c>
    </row>
    <row r="36" spans="1:37" x14ac:dyDescent="0.25">
      <c r="A36" s="2" t="s">
        <v>60</v>
      </c>
      <c r="B36" s="2" t="s">
        <v>61</v>
      </c>
      <c r="C36">
        <f>IF(ISERROR(1/VLOOKUP($B36,'Justerad allokering'!$B$1:$AG$461,MATCH(C$1,'Justerad allokering'!$B$1:$AF$1,0),FALSE)),VLOOKUP($B36,'Allokerad kvv'!$B$2:$AV$468,MATCH(C$1,'Allokerad kvv'!$B$1:$AV$1,0),FALSE),VLOOKUP($B36,'Justerad allokering'!$B$1:$AG$461,MATCH(C$1,'Justerad allokering'!$B$1:$AF$1,0),FALSE))</f>
        <v>0</v>
      </c>
      <c r="D36">
        <f>IF(ISERROR(1/VLOOKUP($B36,'Justerad allokering'!$B$1:$AG$461,MATCH(D$1,'Justerad allokering'!$B$1:$AF$1,0),FALSE)),VLOOKUP($B36,'Allokerad kvv'!$B$2:$AV$468,MATCH(D$1,'Allokerad kvv'!$B$1:$AV$1,0),FALSE),VLOOKUP($B36,'Justerad allokering'!$B$1:$AG$461,MATCH(D$1,'Justerad allokering'!$B$1:$AF$1,0),FALSE))</f>
        <v>0</v>
      </c>
      <c r="E36">
        <f>IF(ISERROR(1/VLOOKUP($B36,'Justerad allokering'!$B$1:$AG$461,MATCH(E$1,'Justerad allokering'!$B$1:$AF$1,0),FALSE)),VLOOKUP($B36,'Allokerad kvv'!$B$2:$AV$468,MATCH(E$1,'Allokerad kvv'!$B$1:$AV$1,0),FALSE),VLOOKUP($B36,'Justerad allokering'!$B$1:$AG$461,MATCH(E$1,'Justerad allokering'!$B$1:$AF$1,0),FALSE))</f>
        <v>0</v>
      </c>
      <c r="F36">
        <f>IF(ISERROR(1/VLOOKUP($B36,'Justerad allokering'!$B$1:$AG$461,MATCH(F$1,'Justerad allokering'!$B$1:$AF$1,0),FALSE)),VLOOKUP($B36,'Allokerad kvv'!$B$2:$AV$468,MATCH(F$1,'Allokerad kvv'!$B$1:$AV$1,0),FALSE),VLOOKUP($B36,'Justerad allokering'!$B$1:$AG$461,MATCH(F$1,'Justerad allokering'!$B$1:$AF$1,0),FALSE))</f>
        <v>0</v>
      </c>
      <c r="G36">
        <f>IF(ISERROR(1/VLOOKUP($B36,'Justerad allokering'!$B$1:$AG$461,MATCH(G$1,'Justerad allokering'!$B$1:$AF$1,0),FALSE)),VLOOKUP($B36,'Allokerad kvv'!$B$2:$AV$468,MATCH(G$1,'Allokerad kvv'!$B$1:$AV$1,0),FALSE),VLOOKUP($B36,'Justerad allokering'!$B$1:$AG$461,MATCH(G$1,'Justerad allokering'!$B$1:$AF$1,0),FALSE))</f>
        <v>0</v>
      </c>
      <c r="H36">
        <f>IF(ISERROR(1/VLOOKUP($B36,'Justerad allokering'!$B$1:$AG$461,MATCH(H$1,'Justerad allokering'!$B$1:$AF$1,0),FALSE)),VLOOKUP($B36,'Allokerad kvv'!$B$2:$AV$468,MATCH(H$1,'Allokerad kvv'!$B$1:$AV$1,0),FALSE),VLOOKUP($B36,'Justerad allokering'!$B$1:$AG$461,MATCH(H$1,'Justerad allokering'!$B$1:$AF$1,0),FALSE))</f>
        <v>0</v>
      </c>
      <c r="I36">
        <f>IF(ISERROR(1/VLOOKUP($B36,'Justerad allokering'!$B$1:$AG$461,MATCH(I$1,'Justerad allokering'!$B$1:$AF$1,0),FALSE)),VLOOKUP($B36,'Allokerad kvv'!$B$2:$AV$468,MATCH(I$1,'Allokerad kvv'!$B$1:$AV$1,0),FALSE),VLOOKUP($B36,'Justerad allokering'!$B$1:$AG$461,MATCH(I$1,'Justerad allokering'!$B$1:$AF$1,0),FALSE))</f>
        <v>0</v>
      </c>
      <c r="J36">
        <f>IF(ISERROR(1/VLOOKUP($B36,'Justerad allokering'!$B$1:$AG$461,MATCH(J$1,'Justerad allokering'!$B$1:$AF$1,0),FALSE)),VLOOKUP($B36,'Allokerad kvv'!$B$2:$AV$468,MATCH(J$1,'Allokerad kvv'!$B$1:$AV$1,0),FALSE),VLOOKUP($B36,'Justerad allokering'!$B$1:$AG$461,MATCH(J$1,'Justerad allokering'!$B$1:$AF$1,0),FALSE))</f>
        <v>0</v>
      </c>
      <c r="K36">
        <f>IF(ISERROR(1/VLOOKUP($B36,'Justerad allokering'!$B$1:$AG$461,MATCH(K$1,'Justerad allokering'!$B$1:$AF$1,0),FALSE)),VLOOKUP($B36,'Allokerad kvv'!$B$2:$AV$468,MATCH(K$1,'Allokerad kvv'!$B$1:$AV$1,0),FALSE),VLOOKUP($B36,'Justerad allokering'!$B$1:$AG$461,MATCH(K$1,'Justerad allokering'!$B$1:$AF$1,0),FALSE))</f>
        <v>0</v>
      </c>
      <c r="L36">
        <f>IF(ISERROR(1/VLOOKUP($B36,'Justerad allokering'!$B$1:$AG$461,MATCH(L$1,'Justerad allokering'!$B$1:$AF$1,0),FALSE)),VLOOKUP($B36,'Allokerad kvv'!$B$2:$AV$468,MATCH(L$1,'Allokerad kvv'!$B$1:$AV$1,0),FALSE),VLOOKUP($B36,'Justerad allokering'!$B$1:$AG$461,MATCH(L$1,'Justerad allokering'!$B$1:$AF$1,0),FALSE))</f>
        <v>0</v>
      </c>
      <c r="M36">
        <f>IF(ISERROR(1/VLOOKUP($B36,'Justerad allokering'!$B$1:$AG$461,MATCH(M$1,'Justerad allokering'!$B$1:$AF$1,0),FALSE)),VLOOKUP($B36,'Allokerad kvv'!$B$2:$AV$468,MATCH(M$1,'Allokerad kvv'!$B$1:$AV$1,0),FALSE),VLOOKUP($B36,'Justerad allokering'!$B$1:$AG$461,MATCH(M$1,'Justerad allokering'!$B$1:$AF$1,0),FALSE))</f>
        <v>0</v>
      </c>
      <c r="N36">
        <f>IF(ISERROR(1/VLOOKUP($B36,'Justerad allokering'!$B$1:$AG$461,MATCH(N$1,'Justerad allokering'!$B$1:$AF$1,0),FALSE)),VLOOKUP($B36,'Allokerad kvv'!$B$2:$AV$468,MATCH(N$1,'Allokerad kvv'!$B$1:$AV$1,0),FALSE),VLOOKUP($B36,'Justerad allokering'!$B$1:$AG$461,MATCH(N$1,'Justerad allokering'!$B$1:$AF$1,0),FALSE))</f>
        <v>0</v>
      </c>
      <c r="O36">
        <f>IF(ISERROR(1/VLOOKUP($B36,'Justerad allokering'!$B$1:$AG$461,MATCH(O$1,'Justerad allokering'!$B$1:$AF$1,0),FALSE)),VLOOKUP($B36,'Allokerad kvv'!$B$2:$AV$468,MATCH(O$1,'Allokerad kvv'!$B$1:$AV$1,0),FALSE),VLOOKUP($B36,'Justerad allokering'!$B$1:$AG$461,MATCH(O$1,'Justerad allokering'!$B$1:$AF$1,0),FALSE))</f>
        <v>0</v>
      </c>
      <c r="P36">
        <f>IF(ISERROR(1/VLOOKUP($B36,'Justerad allokering'!$B$1:$AG$461,MATCH(P$1,'Justerad allokering'!$B$1:$AF$1,0),FALSE)),VLOOKUP($B36,'Allokerad kvv'!$B$2:$AV$468,MATCH(P$1,'Allokerad kvv'!$B$1:$AV$1,0),FALSE),VLOOKUP($B36,'Justerad allokering'!$B$1:$AG$461,MATCH(P$1,'Justerad allokering'!$B$1:$AF$1,0),FALSE))</f>
        <v>0</v>
      </c>
      <c r="Q36">
        <f>IF(ISERROR(1/VLOOKUP($B36,'Justerad allokering'!$B$1:$AG$461,MATCH(Q$1,'Justerad allokering'!$B$1:$AF$1,0),FALSE)),VLOOKUP($B36,'Allokerad kvv'!$B$2:$AV$468,MATCH(Q$1,'Allokerad kvv'!$B$1:$AV$1,0),FALSE),VLOOKUP($B36,'Justerad allokering'!$B$1:$AG$461,MATCH(Q$1,'Justerad allokering'!$B$1:$AF$1,0),FALSE))</f>
        <v>0</v>
      </c>
      <c r="R36">
        <f>IF(ISERROR(1/VLOOKUP($B36,'Justerad allokering'!$B$1:$AG$461,MATCH(R$1,'Justerad allokering'!$B$1:$AF$1,0),FALSE)),VLOOKUP($B36,'Allokerad kvv'!$B$2:$AV$468,MATCH(R$1,'Allokerad kvv'!$B$1:$AV$1,0),FALSE),VLOOKUP($B36,'Justerad allokering'!$B$1:$AG$461,MATCH(R$1,'Justerad allokering'!$B$1:$AF$1,0),FALSE))</f>
        <v>0</v>
      </c>
      <c r="S36">
        <f>IF(ISERROR(1/VLOOKUP($B36,'Justerad allokering'!$B$1:$AG$461,MATCH(S$1,'Justerad allokering'!$B$1:$AF$1,0),FALSE)),VLOOKUP($B36,'Allokerad kvv'!$B$2:$AV$468,MATCH(S$1,'Allokerad kvv'!$B$1:$AV$1,0),FALSE),VLOOKUP($B36,'Justerad allokering'!$B$1:$AG$461,MATCH(S$1,'Justerad allokering'!$B$1:$AF$1,0),FALSE))</f>
        <v>0</v>
      </c>
      <c r="T36">
        <f>IF(ISERROR(1/VLOOKUP($B36,'Justerad allokering'!$B$1:$AG$461,MATCH(T$1,'Justerad allokering'!$B$1:$AF$1,0),FALSE)),VLOOKUP($B36,'Allokerad kvv'!$B$2:$AV$468,MATCH(T$1,'Allokerad kvv'!$B$1:$AV$1,0),FALSE),VLOOKUP($B36,'Justerad allokering'!$B$1:$AG$461,MATCH(T$1,'Justerad allokering'!$B$1:$AF$1,0),FALSE))</f>
        <v>0</v>
      </c>
      <c r="U36">
        <f>IF(ISERROR(1/VLOOKUP($B36,'Justerad allokering'!$B$1:$AG$461,MATCH(U$1,'Justerad allokering'!$B$1:$AF$1,0),FALSE)),VLOOKUP($B36,'Allokerad kvv'!$B$2:$AV$468,MATCH(U$1,'Allokerad kvv'!$B$1:$AV$1,0),FALSE),VLOOKUP($B36,'Justerad allokering'!$B$1:$AG$461,MATCH(U$1,'Justerad allokering'!$B$1:$AF$1,0),FALSE))</f>
        <v>0</v>
      </c>
      <c r="V36">
        <f>IF(ISERROR(1/VLOOKUP($B36,'Justerad allokering'!$B$1:$AG$461,MATCH(V$1,'Justerad allokering'!$B$1:$AF$1,0),FALSE)),VLOOKUP($B36,'Allokerad kvv'!$B$2:$AV$468,MATCH(V$1,'Allokerad kvv'!$B$1:$AV$1,0),FALSE),VLOOKUP($B36,'Justerad allokering'!$B$1:$AG$461,MATCH(V$1,'Justerad allokering'!$B$1:$AF$1,0),FALSE))</f>
        <v>0</v>
      </c>
      <c r="W36">
        <f>IF(ISERROR(1/VLOOKUP($B36,'Justerad allokering'!$B$1:$AG$461,MATCH(W$1,'Justerad allokering'!$B$1:$AF$1,0),FALSE)),VLOOKUP($B36,'Allokerad kvv'!$B$2:$AV$468,MATCH(W$1,'Allokerad kvv'!$B$1:$AV$1,0),FALSE),VLOOKUP($B36,'Justerad allokering'!$B$1:$AG$461,MATCH(W$1,'Justerad allokering'!$B$1:$AF$1,0),FALSE))</f>
        <v>0</v>
      </c>
      <c r="X36">
        <f>IF(ISERROR(1/VLOOKUP($B36,'Justerad allokering'!$B$1:$AG$461,MATCH(X$1,'Justerad allokering'!$B$1:$AF$1,0),FALSE)),VLOOKUP($B36,'Allokerad kvv'!$B$2:$AV$468,MATCH(X$1,'Allokerad kvv'!$B$1:$AV$1,0),FALSE),VLOOKUP($B36,'Justerad allokering'!$B$1:$AG$461,MATCH(X$1,'Justerad allokering'!$B$1:$AF$1,0),FALSE))</f>
        <v>0</v>
      </c>
      <c r="Y36">
        <f>IF(ISERROR(1/VLOOKUP($B36,'Justerad allokering'!$B$1:$AG$461,MATCH(Y$1,'Justerad allokering'!$B$1:$AF$1,0),FALSE)),VLOOKUP($B36,'Allokerad kvv'!$B$2:$AV$468,MATCH(Y$1,'Allokerad kvv'!$B$1:$AV$1,0),FALSE),VLOOKUP($B36,'Justerad allokering'!$B$1:$AG$461,MATCH(Y$1,'Justerad allokering'!$B$1:$AF$1,0),FALSE))</f>
        <v>0</v>
      </c>
      <c r="Z36">
        <f>IF(ISERROR(1/VLOOKUP($B36,'Justerad allokering'!$B$1:$AG$461,MATCH(Z$1,'Justerad allokering'!$B$1:$AF$1,0),FALSE)),VLOOKUP($B36,'Allokerad kvv'!$B$2:$AV$468,MATCH(Z$1,'Allokerad kvv'!$B$1:$AV$1,0),FALSE),VLOOKUP($B36,'Justerad allokering'!$B$1:$AG$461,MATCH(Z$1,'Justerad allokering'!$B$1:$AF$1,0),FALSE))</f>
        <v>0</v>
      </c>
      <c r="AE36" s="89">
        <f t="shared" si="0"/>
        <v>0</v>
      </c>
      <c r="AG36">
        <f t="shared" si="1"/>
        <v>0</v>
      </c>
      <c r="AH36">
        <f t="shared" si="2"/>
        <v>0</v>
      </c>
      <c r="AI36" t="str">
        <f>IF(AH36=0,"",AH36/VLOOKUP(B36,Kraftvärmeprod!$B$1:$BC$480,MATCH("Summa tillförd energi exklusive rökgaskondensering",Kraftvärmeprod!$B$1:$BC$1,0),FALSE))</f>
        <v/>
      </c>
      <c r="AK36">
        <f t="shared" si="3"/>
        <v>0</v>
      </c>
    </row>
    <row r="37" spans="1:37" x14ac:dyDescent="0.25">
      <c r="A37" s="2" t="s">
        <v>60</v>
      </c>
      <c r="B37" s="2" t="s">
        <v>62</v>
      </c>
      <c r="C37">
        <f>IF(ISERROR(1/VLOOKUP($B37,'Justerad allokering'!$B$1:$AG$461,MATCH(C$1,'Justerad allokering'!$B$1:$AF$1,0),FALSE)),VLOOKUP($B37,'Allokerad kvv'!$B$2:$AV$468,MATCH(C$1,'Allokerad kvv'!$B$1:$AV$1,0),FALSE),VLOOKUP($B37,'Justerad allokering'!$B$1:$AG$461,MATCH(C$1,'Justerad allokering'!$B$1:$AF$1,0),FALSE))</f>
        <v>0</v>
      </c>
      <c r="D37">
        <f>IF(ISERROR(1/VLOOKUP($B37,'Justerad allokering'!$B$1:$AG$461,MATCH(D$1,'Justerad allokering'!$B$1:$AF$1,0),FALSE)),VLOOKUP($B37,'Allokerad kvv'!$B$2:$AV$468,MATCH(D$1,'Allokerad kvv'!$B$1:$AV$1,0),FALSE),VLOOKUP($B37,'Justerad allokering'!$B$1:$AG$461,MATCH(D$1,'Justerad allokering'!$B$1:$AF$1,0),FALSE))</f>
        <v>0</v>
      </c>
      <c r="E37">
        <f>IF(ISERROR(1/VLOOKUP($B37,'Justerad allokering'!$B$1:$AG$461,MATCH(E$1,'Justerad allokering'!$B$1:$AF$1,0),FALSE)),VLOOKUP($B37,'Allokerad kvv'!$B$2:$AV$468,MATCH(E$1,'Allokerad kvv'!$B$1:$AV$1,0),FALSE),VLOOKUP($B37,'Justerad allokering'!$B$1:$AG$461,MATCH(E$1,'Justerad allokering'!$B$1:$AF$1,0),FALSE))</f>
        <v>0</v>
      </c>
      <c r="F37">
        <f>IF(ISERROR(1/VLOOKUP($B37,'Justerad allokering'!$B$1:$AG$461,MATCH(F$1,'Justerad allokering'!$B$1:$AF$1,0),FALSE)),VLOOKUP($B37,'Allokerad kvv'!$B$2:$AV$468,MATCH(F$1,'Allokerad kvv'!$B$1:$AV$1,0),FALSE),VLOOKUP($B37,'Justerad allokering'!$B$1:$AG$461,MATCH(F$1,'Justerad allokering'!$B$1:$AF$1,0),FALSE))</f>
        <v>0</v>
      </c>
      <c r="G37">
        <f>IF(ISERROR(1/VLOOKUP($B37,'Justerad allokering'!$B$1:$AG$461,MATCH(G$1,'Justerad allokering'!$B$1:$AF$1,0),FALSE)),VLOOKUP($B37,'Allokerad kvv'!$B$2:$AV$468,MATCH(G$1,'Allokerad kvv'!$B$1:$AV$1,0),FALSE),VLOOKUP($B37,'Justerad allokering'!$B$1:$AG$461,MATCH(G$1,'Justerad allokering'!$B$1:$AF$1,0),FALSE))</f>
        <v>0</v>
      </c>
      <c r="H37">
        <f>IF(ISERROR(1/VLOOKUP($B37,'Justerad allokering'!$B$1:$AG$461,MATCH(H$1,'Justerad allokering'!$B$1:$AF$1,0),FALSE)),VLOOKUP($B37,'Allokerad kvv'!$B$2:$AV$468,MATCH(H$1,'Allokerad kvv'!$B$1:$AV$1,0),FALSE),VLOOKUP($B37,'Justerad allokering'!$B$1:$AG$461,MATCH(H$1,'Justerad allokering'!$B$1:$AF$1,0),FALSE))</f>
        <v>0</v>
      </c>
      <c r="I37">
        <f>IF(ISERROR(1/VLOOKUP($B37,'Justerad allokering'!$B$1:$AG$461,MATCH(I$1,'Justerad allokering'!$B$1:$AF$1,0),FALSE)),VLOOKUP($B37,'Allokerad kvv'!$B$2:$AV$468,MATCH(I$1,'Allokerad kvv'!$B$1:$AV$1,0),FALSE),VLOOKUP($B37,'Justerad allokering'!$B$1:$AG$461,MATCH(I$1,'Justerad allokering'!$B$1:$AF$1,0),FALSE))</f>
        <v>0</v>
      </c>
      <c r="J37">
        <f>IF(ISERROR(1/VLOOKUP($B37,'Justerad allokering'!$B$1:$AG$461,MATCH(J$1,'Justerad allokering'!$B$1:$AF$1,0),FALSE)),VLOOKUP($B37,'Allokerad kvv'!$B$2:$AV$468,MATCH(J$1,'Allokerad kvv'!$B$1:$AV$1,0),FALSE),VLOOKUP($B37,'Justerad allokering'!$B$1:$AG$461,MATCH(J$1,'Justerad allokering'!$B$1:$AF$1,0),FALSE))</f>
        <v>0</v>
      </c>
      <c r="K37">
        <f>IF(ISERROR(1/VLOOKUP($B37,'Justerad allokering'!$B$1:$AG$461,MATCH(K$1,'Justerad allokering'!$B$1:$AF$1,0),FALSE)),VLOOKUP($B37,'Allokerad kvv'!$B$2:$AV$468,MATCH(K$1,'Allokerad kvv'!$B$1:$AV$1,0),FALSE),VLOOKUP($B37,'Justerad allokering'!$B$1:$AG$461,MATCH(K$1,'Justerad allokering'!$B$1:$AF$1,0),FALSE))</f>
        <v>0</v>
      </c>
      <c r="L37">
        <f>IF(ISERROR(1/VLOOKUP($B37,'Justerad allokering'!$B$1:$AG$461,MATCH(L$1,'Justerad allokering'!$B$1:$AF$1,0),FALSE)),VLOOKUP($B37,'Allokerad kvv'!$B$2:$AV$468,MATCH(L$1,'Allokerad kvv'!$B$1:$AV$1,0),FALSE),VLOOKUP($B37,'Justerad allokering'!$B$1:$AG$461,MATCH(L$1,'Justerad allokering'!$B$1:$AF$1,0),FALSE))</f>
        <v>0</v>
      </c>
      <c r="M37">
        <f>IF(ISERROR(1/VLOOKUP($B37,'Justerad allokering'!$B$1:$AG$461,MATCH(M$1,'Justerad allokering'!$B$1:$AF$1,0),FALSE)),VLOOKUP($B37,'Allokerad kvv'!$B$2:$AV$468,MATCH(M$1,'Allokerad kvv'!$B$1:$AV$1,0),FALSE),VLOOKUP($B37,'Justerad allokering'!$B$1:$AG$461,MATCH(M$1,'Justerad allokering'!$B$1:$AF$1,0),FALSE))</f>
        <v>0</v>
      </c>
      <c r="N37">
        <f>IF(ISERROR(1/VLOOKUP($B37,'Justerad allokering'!$B$1:$AG$461,MATCH(N$1,'Justerad allokering'!$B$1:$AF$1,0),FALSE)),VLOOKUP($B37,'Allokerad kvv'!$B$2:$AV$468,MATCH(N$1,'Allokerad kvv'!$B$1:$AV$1,0),FALSE),VLOOKUP($B37,'Justerad allokering'!$B$1:$AG$461,MATCH(N$1,'Justerad allokering'!$B$1:$AF$1,0),FALSE))</f>
        <v>0</v>
      </c>
      <c r="O37">
        <f>IF(ISERROR(1/VLOOKUP($B37,'Justerad allokering'!$B$1:$AG$461,MATCH(O$1,'Justerad allokering'!$B$1:$AF$1,0),FALSE)),VLOOKUP($B37,'Allokerad kvv'!$B$2:$AV$468,MATCH(O$1,'Allokerad kvv'!$B$1:$AV$1,0),FALSE),VLOOKUP($B37,'Justerad allokering'!$B$1:$AG$461,MATCH(O$1,'Justerad allokering'!$B$1:$AF$1,0),FALSE))</f>
        <v>0</v>
      </c>
      <c r="P37">
        <f>IF(ISERROR(1/VLOOKUP($B37,'Justerad allokering'!$B$1:$AG$461,MATCH(P$1,'Justerad allokering'!$B$1:$AF$1,0),FALSE)),VLOOKUP($B37,'Allokerad kvv'!$B$2:$AV$468,MATCH(P$1,'Allokerad kvv'!$B$1:$AV$1,0),FALSE),VLOOKUP($B37,'Justerad allokering'!$B$1:$AG$461,MATCH(P$1,'Justerad allokering'!$B$1:$AF$1,0),FALSE))</f>
        <v>0</v>
      </c>
      <c r="Q37">
        <f>IF(ISERROR(1/VLOOKUP($B37,'Justerad allokering'!$B$1:$AG$461,MATCH(Q$1,'Justerad allokering'!$B$1:$AF$1,0),FALSE)),VLOOKUP($B37,'Allokerad kvv'!$B$2:$AV$468,MATCH(Q$1,'Allokerad kvv'!$B$1:$AV$1,0),FALSE),VLOOKUP($B37,'Justerad allokering'!$B$1:$AG$461,MATCH(Q$1,'Justerad allokering'!$B$1:$AF$1,0),FALSE))</f>
        <v>0</v>
      </c>
      <c r="R37">
        <f>IF(ISERROR(1/VLOOKUP($B37,'Justerad allokering'!$B$1:$AG$461,MATCH(R$1,'Justerad allokering'!$B$1:$AF$1,0),FALSE)),VLOOKUP($B37,'Allokerad kvv'!$B$2:$AV$468,MATCH(R$1,'Allokerad kvv'!$B$1:$AV$1,0),FALSE),VLOOKUP($B37,'Justerad allokering'!$B$1:$AG$461,MATCH(R$1,'Justerad allokering'!$B$1:$AF$1,0),FALSE))</f>
        <v>0</v>
      </c>
      <c r="S37">
        <f>IF(ISERROR(1/VLOOKUP($B37,'Justerad allokering'!$B$1:$AG$461,MATCH(S$1,'Justerad allokering'!$B$1:$AF$1,0),FALSE)),VLOOKUP($B37,'Allokerad kvv'!$B$2:$AV$468,MATCH(S$1,'Allokerad kvv'!$B$1:$AV$1,0),FALSE),VLOOKUP($B37,'Justerad allokering'!$B$1:$AG$461,MATCH(S$1,'Justerad allokering'!$B$1:$AF$1,0),FALSE))</f>
        <v>0</v>
      </c>
      <c r="T37">
        <f>IF(ISERROR(1/VLOOKUP($B37,'Justerad allokering'!$B$1:$AG$461,MATCH(T$1,'Justerad allokering'!$B$1:$AF$1,0),FALSE)),VLOOKUP($B37,'Allokerad kvv'!$B$2:$AV$468,MATCH(T$1,'Allokerad kvv'!$B$1:$AV$1,0),FALSE),VLOOKUP($B37,'Justerad allokering'!$B$1:$AG$461,MATCH(T$1,'Justerad allokering'!$B$1:$AF$1,0),FALSE))</f>
        <v>0</v>
      </c>
      <c r="U37">
        <f>IF(ISERROR(1/VLOOKUP($B37,'Justerad allokering'!$B$1:$AG$461,MATCH(U$1,'Justerad allokering'!$B$1:$AF$1,0),FALSE)),VLOOKUP($B37,'Allokerad kvv'!$B$2:$AV$468,MATCH(U$1,'Allokerad kvv'!$B$1:$AV$1,0),FALSE),VLOOKUP($B37,'Justerad allokering'!$B$1:$AG$461,MATCH(U$1,'Justerad allokering'!$B$1:$AF$1,0),FALSE))</f>
        <v>0</v>
      </c>
      <c r="V37">
        <f>IF(ISERROR(1/VLOOKUP($B37,'Justerad allokering'!$B$1:$AG$461,MATCH(V$1,'Justerad allokering'!$B$1:$AF$1,0),FALSE)),VLOOKUP($B37,'Allokerad kvv'!$B$2:$AV$468,MATCH(V$1,'Allokerad kvv'!$B$1:$AV$1,0),FALSE),VLOOKUP($B37,'Justerad allokering'!$B$1:$AG$461,MATCH(V$1,'Justerad allokering'!$B$1:$AF$1,0),FALSE))</f>
        <v>0</v>
      </c>
      <c r="W37">
        <f>IF(ISERROR(1/VLOOKUP($B37,'Justerad allokering'!$B$1:$AG$461,MATCH(W$1,'Justerad allokering'!$B$1:$AF$1,0),FALSE)),VLOOKUP($B37,'Allokerad kvv'!$B$2:$AV$468,MATCH(W$1,'Allokerad kvv'!$B$1:$AV$1,0),FALSE),VLOOKUP($B37,'Justerad allokering'!$B$1:$AG$461,MATCH(W$1,'Justerad allokering'!$B$1:$AF$1,0),FALSE))</f>
        <v>0</v>
      </c>
      <c r="X37">
        <f>IF(ISERROR(1/VLOOKUP($B37,'Justerad allokering'!$B$1:$AG$461,MATCH(X$1,'Justerad allokering'!$B$1:$AF$1,0),FALSE)),VLOOKUP($B37,'Allokerad kvv'!$B$2:$AV$468,MATCH(X$1,'Allokerad kvv'!$B$1:$AV$1,0),FALSE),VLOOKUP($B37,'Justerad allokering'!$B$1:$AG$461,MATCH(X$1,'Justerad allokering'!$B$1:$AF$1,0),FALSE))</f>
        <v>0</v>
      </c>
      <c r="Y37">
        <f>IF(ISERROR(1/VLOOKUP($B37,'Justerad allokering'!$B$1:$AG$461,MATCH(Y$1,'Justerad allokering'!$B$1:$AF$1,0),FALSE)),VLOOKUP($B37,'Allokerad kvv'!$B$2:$AV$468,MATCH(Y$1,'Allokerad kvv'!$B$1:$AV$1,0),FALSE),VLOOKUP($B37,'Justerad allokering'!$B$1:$AG$461,MATCH(Y$1,'Justerad allokering'!$B$1:$AF$1,0),FALSE))</f>
        <v>0</v>
      </c>
      <c r="Z37">
        <f>IF(ISERROR(1/VLOOKUP($B37,'Justerad allokering'!$B$1:$AG$461,MATCH(Z$1,'Justerad allokering'!$B$1:$AF$1,0),FALSE)),VLOOKUP($B37,'Allokerad kvv'!$B$2:$AV$468,MATCH(Z$1,'Allokerad kvv'!$B$1:$AV$1,0),FALSE),VLOOKUP($B37,'Justerad allokering'!$B$1:$AG$461,MATCH(Z$1,'Justerad allokering'!$B$1:$AF$1,0),FALSE))</f>
        <v>0</v>
      </c>
      <c r="AE37" s="89">
        <f t="shared" si="0"/>
        <v>0</v>
      </c>
      <c r="AG37">
        <f t="shared" si="1"/>
        <v>0</v>
      </c>
      <c r="AH37">
        <f t="shared" si="2"/>
        <v>0</v>
      </c>
      <c r="AI37" t="str">
        <f>IF(AH37=0,"",AH37/VLOOKUP(B37,Kraftvärmeprod!$B$1:$BC$480,MATCH("Summa tillförd energi exklusive rökgaskondensering",Kraftvärmeprod!$B$1:$BC$1,0),FALSE))</f>
        <v/>
      </c>
      <c r="AK37">
        <f t="shared" si="3"/>
        <v>0</v>
      </c>
    </row>
    <row r="38" spans="1:37" x14ac:dyDescent="0.25">
      <c r="A38" s="2" t="s">
        <v>63</v>
      </c>
      <c r="B38" s="2" t="s">
        <v>64</v>
      </c>
      <c r="C38">
        <f>IF(ISERROR(1/VLOOKUP($B38,'Justerad allokering'!$B$1:$AG$461,MATCH(C$1,'Justerad allokering'!$B$1:$AF$1,0),FALSE)),VLOOKUP($B38,'Allokerad kvv'!$B$2:$AV$468,MATCH(C$1,'Allokerad kvv'!$B$1:$AV$1,0),FALSE),VLOOKUP($B38,'Justerad allokering'!$B$1:$AG$461,MATCH(C$1,'Justerad allokering'!$B$1:$AF$1,0),FALSE))</f>
        <v>0</v>
      </c>
      <c r="D38">
        <f>IF(ISERROR(1/VLOOKUP($B38,'Justerad allokering'!$B$1:$AG$461,MATCH(D$1,'Justerad allokering'!$B$1:$AF$1,0),FALSE)),VLOOKUP($B38,'Allokerad kvv'!$B$2:$AV$468,MATCH(D$1,'Allokerad kvv'!$B$1:$AV$1,0),FALSE),VLOOKUP($B38,'Justerad allokering'!$B$1:$AG$461,MATCH(D$1,'Justerad allokering'!$B$1:$AF$1,0),FALSE))</f>
        <v>0</v>
      </c>
      <c r="E38">
        <f>IF(ISERROR(1/VLOOKUP($B38,'Justerad allokering'!$B$1:$AG$461,MATCH(E$1,'Justerad allokering'!$B$1:$AF$1,0),FALSE)),VLOOKUP($B38,'Allokerad kvv'!$B$2:$AV$468,MATCH(E$1,'Allokerad kvv'!$B$1:$AV$1,0),FALSE),VLOOKUP($B38,'Justerad allokering'!$B$1:$AG$461,MATCH(E$1,'Justerad allokering'!$B$1:$AF$1,0),FALSE))</f>
        <v>0</v>
      </c>
      <c r="F38">
        <f>IF(ISERROR(1/VLOOKUP($B38,'Justerad allokering'!$B$1:$AG$461,MATCH(F$1,'Justerad allokering'!$B$1:$AF$1,0),FALSE)),VLOOKUP($B38,'Allokerad kvv'!$B$2:$AV$468,MATCH(F$1,'Allokerad kvv'!$B$1:$AV$1,0),FALSE),VLOOKUP($B38,'Justerad allokering'!$B$1:$AG$461,MATCH(F$1,'Justerad allokering'!$B$1:$AF$1,0),FALSE))</f>
        <v>0</v>
      </c>
      <c r="G38">
        <f>IF(ISERROR(1/VLOOKUP($B38,'Justerad allokering'!$B$1:$AG$461,MATCH(G$1,'Justerad allokering'!$B$1:$AF$1,0),FALSE)),VLOOKUP($B38,'Allokerad kvv'!$B$2:$AV$468,MATCH(G$1,'Allokerad kvv'!$B$1:$AV$1,0),FALSE),VLOOKUP($B38,'Justerad allokering'!$B$1:$AG$461,MATCH(G$1,'Justerad allokering'!$B$1:$AF$1,0),FALSE))</f>
        <v>0</v>
      </c>
      <c r="H38">
        <f>IF(ISERROR(1/VLOOKUP($B38,'Justerad allokering'!$B$1:$AG$461,MATCH(H$1,'Justerad allokering'!$B$1:$AF$1,0),FALSE)),VLOOKUP($B38,'Allokerad kvv'!$B$2:$AV$468,MATCH(H$1,'Allokerad kvv'!$B$1:$AV$1,0),FALSE),VLOOKUP($B38,'Justerad allokering'!$B$1:$AG$461,MATCH(H$1,'Justerad allokering'!$B$1:$AF$1,0),FALSE))</f>
        <v>0</v>
      </c>
      <c r="I38">
        <f>IF(ISERROR(1/VLOOKUP($B38,'Justerad allokering'!$B$1:$AG$461,MATCH(I$1,'Justerad allokering'!$B$1:$AF$1,0),FALSE)),VLOOKUP($B38,'Allokerad kvv'!$B$2:$AV$468,MATCH(I$1,'Allokerad kvv'!$B$1:$AV$1,0),FALSE),VLOOKUP($B38,'Justerad allokering'!$B$1:$AG$461,MATCH(I$1,'Justerad allokering'!$B$1:$AF$1,0),FALSE))</f>
        <v>0</v>
      </c>
      <c r="J38">
        <f>IF(ISERROR(1/VLOOKUP($B38,'Justerad allokering'!$B$1:$AG$461,MATCH(J$1,'Justerad allokering'!$B$1:$AF$1,0),FALSE)),VLOOKUP($B38,'Allokerad kvv'!$B$2:$AV$468,MATCH(J$1,'Allokerad kvv'!$B$1:$AV$1,0),FALSE),VLOOKUP($B38,'Justerad allokering'!$B$1:$AG$461,MATCH(J$1,'Justerad allokering'!$B$1:$AF$1,0),FALSE))</f>
        <v>0</v>
      </c>
      <c r="K38">
        <f>IF(ISERROR(1/VLOOKUP($B38,'Justerad allokering'!$B$1:$AG$461,MATCH(K$1,'Justerad allokering'!$B$1:$AF$1,0),FALSE)),VLOOKUP($B38,'Allokerad kvv'!$B$2:$AV$468,MATCH(K$1,'Allokerad kvv'!$B$1:$AV$1,0),FALSE),VLOOKUP($B38,'Justerad allokering'!$B$1:$AG$461,MATCH(K$1,'Justerad allokering'!$B$1:$AF$1,0),FALSE))</f>
        <v>0</v>
      </c>
      <c r="L38">
        <f>IF(ISERROR(1/VLOOKUP($B38,'Justerad allokering'!$B$1:$AG$461,MATCH(L$1,'Justerad allokering'!$B$1:$AF$1,0),FALSE)),VLOOKUP($B38,'Allokerad kvv'!$B$2:$AV$468,MATCH(L$1,'Allokerad kvv'!$B$1:$AV$1,0),FALSE),VLOOKUP($B38,'Justerad allokering'!$B$1:$AG$461,MATCH(L$1,'Justerad allokering'!$B$1:$AF$1,0),FALSE))</f>
        <v>0</v>
      </c>
      <c r="M38">
        <f>IF(ISERROR(1/VLOOKUP($B38,'Justerad allokering'!$B$1:$AG$461,MATCH(M$1,'Justerad allokering'!$B$1:$AF$1,0),FALSE)),VLOOKUP($B38,'Allokerad kvv'!$B$2:$AV$468,MATCH(M$1,'Allokerad kvv'!$B$1:$AV$1,0),FALSE),VLOOKUP($B38,'Justerad allokering'!$B$1:$AG$461,MATCH(M$1,'Justerad allokering'!$B$1:$AF$1,0),FALSE))</f>
        <v>0</v>
      </c>
      <c r="N38">
        <f>IF(ISERROR(1/VLOOKUP($B38,'Justerad allokering'!$B$1:$AG$461,MATCH(N$1,'Justerad allokering'!$B$1:$AF$1,0),FALSE)),VLOOKUP($B38,'Allokerad kvv'!$B$2:$AV$468,MATCH(N$1,'Allokerad kvv'!$B$1:$AV$1,0),FALSE),VLOOKUP($B38,'Justerad allokering'!$B$1:$AG$461,MATCH(N$1,'Justerad allokering'!$B$1:$AF$1,0),FALSE))</f>
        <v>0</v>
      </c>
      <c r="O38">
        <f>IF(ISERROR(1/VLOOKUP($B38,'Justerad allokering'!$B$1:$AG$461,MATCH(O$1,'Justerad allokering'!$B$1:$AF$1,0),FALSE)),VLOOKUP($B38,'Allokerad kvv'!$B$2:$AV$468,MATCH(O$1,'Allokerad kvv'!$B$1:$AV$1,0),FALSE),VLOOKUP($B38,'Justerad allokering'!$B$1:$AG$461,MATCH(O$1,'Justerad allokering'!$B$1:$AF$1,0),FALSE))</f>
        <v>0</v>
      </c>
      <c r="P38">
        <f>IF(ISERROR(1/VLOOKUP($B38,'Justerad allokering'!$B$1:$AG$461,MATCH(P$1,'Justerad allokering'!$B$1:$AF$1,0),FALSE)),VLOOKUP($B38,'Allokerad kvv'!$B$2:$AV$468,MATCH(P$1,'Allokerad kvv'!$B$1:$AV$1,0),FALSE),VLOOKUP($B38,'Justerad allokering'!$B$1:$AG$461,MATCH(P$1,'Justerad allokering'!$B$1:$AF$1,0),FALSE))</f>
        <v>0</v>
      </c>
      <c r="Q38">
        <f>IF(ISERROR(1/VLOOKUP($B38,'Justerad allokering'!$B$1:$AG$461,MATCH(Q$1,'Justerad allokering'!$B$1:$AF$1,0),FALSE)),VLOOKUP($B38,'Allokerad kvv'!$B$2:$AV$468,MATCH(Q$1,'Allokerad kvv'!$B$1:$AV$1,0),FALSE),VLOOKUP($B38,'Justerad allokering'!$B$1:$AG$461,MATCH(Q$1,'Justerad allokering'!$B$1:$AF$1,0),FALSE))</f>
        <v>0</v>
      </c>
      <c r="R38">
        <f>IF(ISERROR(1/VLOOKUP($B38,'Justerad allokering'!$B$1:$AG$461,MATCH(R$1,'Justerad allokering'!$B$1:$AF$1,0),FALSE)),VLOOKUP($B38,'Allokerad kvv'!$B$2:$AV$468,MATCH(R$1,'Allokerad kvv'!$B$1:$AV$1,0),FALSE),VLOOKUP($B38,'Justerad allokering'!$B$1:$AG$461,MATCH(R$1,'Justerad allokering'!$B$1:$AF$1,0),FALSE))</f>
        <v>0</v>
      </c>
      <c r="S38">
        <f>IF(ISERROR(1/VLOOKUP($B38,'Justerad allokering'!$B$1:$AG$461,MATCH(S$1,'Justerad allokering'!$B$1:$AF$1,0),FALSE)),VLOOKUP($B38,'Allokerad kvv'!$B$2:$AV$468,MATCH(S$1,'Allokerad kvv'!$B$1:$AV$1,0),FALSE),VLOOKUP($B38,'Justerad allokering'!$B$1:$AG$461,MATCH(S$1,'Justerad allokering'!$B$1:$AF$1,0),FALSE))</f>
        <v>0</v>
      </c>
      <c r="T38">
        <f>IF(ISERROR(1/VLOOKUP($B38,'Justerad allokering'!$B$1:$AG$461,MATCH(T$1,'Justerad allokering'!$B$1:$AF$1,0),FALSE)),VLOOKUP($B38,'Allokerad kvv'!$B$2:$AV$468,MATCH(T$1,'Allokerad kvv'!$B$1:$AV$1,0),FALSE),VLOOKUP($B38,'Justerad allokering'!$B$1:$AG$461,MATCH(T$1,'Justerad allokering'!$B$1:$AF$1,0),FALSE))</f>
        <v>0</v>
      </c>
      <c r="U38">
        <f>IF(ISERROR(1/VLOOKUP($B38,'Justerad allokering'!$B$1:$AG$461,MATCH(U$1,'Justerad allokering'!$B$1:$AF$1,0),FALSE)),VLOOKUP($B38,'Allokerad kvv'!$B$2:$AV$468,MATCH(U$1,'Allokerad kvv'!$B$1:$AV$1,0),FALSE),VLOOKUP($B38,'Justerad allokering'!$B$1:$AG$461,MATCH(U$1,'Justerad allokering'!$B$1:$AF$1,0),FALSE))</f>
        <v>0</v>
      </c>
      <c r="V38">
        <f>IF(ISERROR(1/VLOOKUP($B38,'Justerad allokering'!$B$1:$AG$461,MATCH(V$1,'Justerad allokering'!$B$1:$AF$1,0),FALSE)),VLOOKUP($B38,'Allokerad kvv'!$B$2:$AV$468,MATCH(V$1,'Allokerad kvv'!$B$1:$AV$1,0),FALSE),VLOOKUP($B38,'Justerad allokering'!$B$1:$AG$461,MATCH(V$1,'Justerad allokering'!$B$1:$AF$1,0),FALSE))</f>
        <v>0</v>
      </c>
      <c r="W38">
        <f>IF(ISERROR(1/VLOOKUP($B38,'Justerad allokering'!$B$1:$AG$461,MATCH(W$1,'Justerad allokering'!$B$1:$AF$1,0),FALSE)),VLOOKUP($B38,'Allokerad kvv'!$B$2:$AV$468,MATCH(W$1,'Allokerad kvv'!$B$1:$AV$1,0),FALSE),VLOOKUP($B38,'Justerad allokering'!$B$1:$AG$461,MATCH(W$1,'Justerad allokering'!$B$1:$AF$1,0),FALSE))</f>
        <v>0</v>
      </c>
      <c r="X38">
        <f>IF(ISERROR(1/VLOOKUP($B38,'Justerad allokering'!$B$1:$AG$461,MATCH(X$1,'Justerad allokering'!$B$1:$AF$1,0),FALSE)),VLOOKUP($B38,'Allokerad kvv'!$B$2:$AV$468,MATCH(X$1,'Allokerad kvv'!$B$1:$AV$1,0),FALSE),VLOOKUP($B38,'Justerad allokering'!$B$1:$AG$461,MATCH(X$1,'Justerad allokering'!$B$1:$AF$1,0),FALSE))</f>
        <v>0</v>
      </c>
      <c r="Y38">
        <f>IF(ISERROR(1/VLOOKUP($B38,'Justerad allokering'!$B$1:$AG$461,MATCH(Y$1,'Justerad allokering'!$B$1:$AF$1,0),FALSE)),VLOOKUP($B38,'Allokerad kvv'!$B$2:$AV$468,MATCH(Y$1,'Allokerad kvv'!$B$1:$AV$1,0),FALSE),VLOOKUP($B38,'Justerad allokering'!$B$1:$AG$461,MATCH(Y$1,'Justerad allokering'!$B$1:$AF$1,0),FALSE))</f>
        <v>0</v>
      </c>
      <c r="Z38">
        <f>IF(ISERROR(1/VLOOKUP($B38,'Justerad allokering'!$B$1:$AG$461,MATCH(Z$1,'Justerad allokering'!$B$1:$AF$1,0),FALSE)),VLOOKUP($B38,'Allokerad kvv'!$B$2:$AV$468,MATCH(Z$1,'Allokerad kvv'!$B$1:$AV$1,0),FALSE),VLOOKUP($B38,'Justerad allokering'!$B$1:$AG$461,MATCH(Z$1,'Justerad allokering'!$B$1:$AF$1,0),FALSE))</f>
        <v>0</v>
      </c>
      <c r="AE38" s="89">
        <f t="shared" si="0"/>
        <v>0</v>
      </c>
      <c r="AG38">
        <f t="shared" si="1"/>
        <v>0</v>
      </c>
      <c r="AH38">
        <f t="shared" si="2"/>
        <v>0</v>
      </c>
      <c r="AI38" t="str">
        <f>IF(AH38=0,"",AH38/VLOOKUP(B38,Kraftvärmeprod!$B$1:$BC$480,MATCH("Summa tillförd energi exklusive rökgaskondensering",Kraftvärmeprod!$B$1:$BC$1,0),FALSE))</f>
        <v/>
      </c>
      <c r="AK38">
        <f t="shared" si="3"/>
        <v>0</v>
      </c>
    </row>
    <row r="39" spans="1:37" x14ac:dyDescent="0.25">
      <c r="A39" s="2" t="s">
        <v>65</v>
      </c>
      <c r="B39" s="2" t="s">
        <v>66</v>
      </c>
      <c r="C39">
        <f>IF(ISERROR(1/VLOOKUP($B39,'Justerad allokering'!$B$1:$AG$461,MATCH(C$1,'Justerad allokering'!$B$1:$AF$1,0),FALSE)),VLOOKUP($B39,'Allokerad kvv'!$B$2:$AV$468,MATCH(C$1,'Allokerad kvv'!$B$1:$AV$1,0),FALSE),VLOOKUP($B39,'Justerad allokering'!$B$1:$AG$461,MATCH(C$1,'Justerad allokering'!$B$1:$AF$1,0),FALSE))</f>
        <v>0</v>
      </c>
      <c r="D39">
        <f>IF(ISERROR(1/VLOOKUP($B39,'Justerad allokering'!$B$1:$AG$461,MATCH(D$1,'Justerad allokering'!$B$1:$AF$1,0),FALSE)),VLOOKUP($B39,'Allokerad kvv'!$B$2:$AV$468,MATCH(D$1,'Allokerad kvv'!$B$1:$AV$1,0),FALSE),VLOOKUP($B39,'Justerad allokering'!$B$1:$AG$461,MATCH(D$1,'Justerad allokering'!$B$1:$AF$1,0),FALSE))</f>
        <v>0</v>
      </c>
      <c r="E39">
        <f>IF(ISERROR(1/VLOOKUP($B39,'Justerad allokering'!$B$1:$AG$461,MATCH(E$1,'Justerad allokering'!$B$1:$AF$1,0),FALSE)),VLOOKUP($B39,'Allokerad kvv'!$B$2:$AV$468,MATCH(E$1,'Allokerad kvv'!$B$1:$AV$1,0),FALSE),VLOOKUP($B39,'Justerad allokering'!$B$1:$AG$461,MATCH(E$1,'Justerad allokering'!$B$1:$AF$1,0),FALSE))</f>
        <v>0</v>
      </c>
      <c r="F39">
        <f>IF(ISERROR(1/VLOOKUP($B39,'Justerad allokering'!$B$1:$AG$461,MATCH(F$1,'Justerad allokering'!$B$1:$AF$1,0),FALSE)),VLOOKUP($B39,'Allokerad kvv'!$B$2:$AV$468,MATCH(F$1,'Allokerad kvv'!$B$1:$AV$1,0),FALSE),VLOOKUP($B39,'Justerad allokering'!$B$1:$AG$461,MATCH(F$1,'Justerad allokering'!$B$1:$AF$1,0),FALSE))</f>
        <v>0</v>
      </c>
      <c r="G39">
        <f>IF(ISERROR(1/VLOOKUP($B39,'Justerad allokering'!$B$1:$AG$461,MATCH(G$1,'Justerad allokering'!$B$1:$AF$1,0),FALSE)),VLOOKUP($B39,'Allokerad kvv'!$B$2:$AV$468,MATCH(G$1,'Allokerad kvv'!$B$1:$AV$1,0),FALSE),VLOOKUP($B39,'Justerad allokering'!$B$1:$AG$461,MATCH(G$1,'Justerad allokering'!$B$1:$AF$1,0),FALSE))</f>
        <v>0</v>
      </c>
      <c r="H39">
        <f>IF(ISERROR(1/VLOOKUP($B39,'Justerad allokering'!$B$1:$AG$461,MATCH(H$1,'Justerad allokering'!$B$1:$AF$1,0),FALSE)),VLOOKUP($B39,'Allokerad kvv'!$B$2:$AV$468,MATCH(H$1,'Allokerad kvv'!$B$1:$AV$1,0),FALSE),VLOOKUP($B39,'Justerad allokering'!$B$1:$AG$461,MATCH(H$1,'Justerad allokering'!$B$1:$AF$1,0),FALSE))</f>
        <v>0</v>
      </c>
      <c r="I39">
        <f>IF(ISERROR(1/VLOOKUP($B39,'Justerad allokering'!$B$1:$AG$461,MATCH(I$1,'Justerad allokering'!$B$1:$AF$1,0),FALSE)),VLOOKUP($B39,'Allokerad kvv'!$B$2:$AV$468,MATCH(I$1,'Allokerad kvv'!$B$1:$AV$1,0),FALSE),VLOOKUP($B39,'Justerad allokering'!$B$1:$AG$461,MATCH(I$1,'Justerad allokering'!$B$1:$AF$1,0),FALSE))</f>
        <v>0</v>
      </c>
      <c r="J39">
        <f>IF(ISERROR(1/VLOOKUP($B39,'Justerad allokering'!$B$1:$AG$461,MATCH(J$1,'Justerad allokering'!$B$1:$AF$1,0),FALSE)),VLOOKUP($B39,'Allokerad kvv'!$B$2:$AV$468,MATCH(J$1,'Allokerad kvv'!$B$1:$AV$1,0),FALSE),VLOOKUP($B39,'Justerad allokering'!$B$1:$AG$461,MATCH(J$1,'Justerad allokering'!$B$1:$AF$1,0),FALSE))</f>
        <v>0</v>
      </c>
      <c r="K39">
        <f>IF(ISERROR(1/VLOOKUP($B39,'Justerad allokering'!$B$1:$AG$461,MATCH(K$1,'Justerad allokering'!$B$1:$AF$1,0),FALSE)),VLOOKUP($B39,'Allokerad kvv'!$B$2:$AV$468,MATCH(K$1,'Allokerad kvv'!$B$1:$AV$1,0),FALSE),VLOOKUP($B39,'Justerad allokering'!$B$1:$AG$461,MATCH(K$1,'Justerad allokering'!$B$1:$AF$1,0),FALSE))</f>
        <v>0</v>
      </c>
      <c r="L39">
        <f>IF(ISERROR(1/VLOOKUP($B39,'Justerad allokering'!$B$1:$AG$461,MATCH(L$1,'Justerad allokering'!$B$1:$AF$1,0),FALSE)),VLOOKUP($B39,'Allokerad kvv'!$B$2:$AV$468,MATCH(L$1,'Allokerad kvv'!$B$1:$AV$1,0),FALSE),VLOOKUP($B39,'Justerad allokering'!$B$1:$AG$461,MATCH(L$1,'Justerad allokering'!$B$1:$AF$1,0),FALSE))</f>
        <v>0</v>
      </c>
      <c r="M39">
        <f>IF(ISERROR(1/VLOOKUP($B39,'Justerad allokering'!$B$1:$AG$461,MATCH(M$1,'Justerad allokering'!$B$1:$AF$1,0),FALSE)),VLOOKUP($B39,'Allokerad kvv'!$B$2:$AV$468,MATCH(M$1,'Allokerad kvv'!$B$1:$AV$1,0),FALSE),VLOOKUP($B39,'Justerad allokering'!$B$1:$AG$461,MATCH(M$1,'Justerad allokering'!$B$1:$AF$1,0),FALSE))</f>
        <v>0</v>
      </c>
      <c r="N39">
        <f>IF(ISERROR(1/VLOOKUP($B39,'Justerad allokering'!$B$1:$AG$461,MATCH(N$1,'Justerad allokering'!$B$1:$AF$1,0),FALSE)),VLOOKUP($B39,'Allokerad kvv'!$B$2:$AV$468,MATCH(N$1,'Allokerad kvv'!$B$1:$AV$1,0),FALSE),VLOOKUP($B39,'Justerad allokering'!$B$1:$AG$461,MATCH(N$1,'Justerad allokering'!$B$1:$AF$1,0),FALSE))</f>
        <v>0</v>
      </c>
      <c r="O39">
        <f>IF(ISERROR(1/VLOOKUP($B39,'Justerad allokering'!$B$1:$AG$461,MATCH(O$1,'Justerad allokering'!$B$1:$AF$1,0),FALSE)),VLOOKUP($B39,'Allokerad kvv'!$B$2:$AV$468,MATCH(O$1,'Allokerad kvv'!$B$1:$AV$1,0),FALSE),VLOOKUP($B39,'Justerad allokering'!$B$1:$AG$461,MATCH(O$1,'Justerad allokering'!$B$1:$AF$1,0),FALSE))</f>
        <v>0</v>
      </c>
      <c r="P39">
        <f>IF(ISERROR(1/VLOOKUP($B39,'Justerad allokering'!$B$1:$AG$461,MATCH(P$1,'Justerad allokering'!$B$1:$AF$1,0),FALSE)),VLOOKUP($B39,'Allokerad kvv'!$B$2:$AV$468,MATCH(P$1,'Allokerad kvv'!$B$1:$AV$1,0),FALSE),VLOOKUP($B39,'Justerad allokering'!$B$1:$AG$461,MATCH(P$1,'Justerad allokering'!$B$1:$AF$1,0),FALSE))</f>
        <v>0</v>
      </c>
      <c r="Q39">
        <f>IF(ISERROR(1/VLOOKUP($B39,'Justerad allokering'!$B$1:$AG$461,MATCH(Q$1,'Justerad allokering'!$B$1:$AF$1,0),FALSE)),VLOOKUP($B39,'Allokerad kvv'!$B$2:$AV$468,MATCH(Q$1,'Allokerad kvv'!$B$1:$AV$1,0),FALSE),VLOOKUP($B39,'Justerad allokering'!$B$1:$AG$461,MATCH(Q$1,'Justerad allokering'!$B$1:$AF$1,0),FALSE))</f>
        <v>0</v>
      </c>
      <c r="R39">
        <f>IF(ISERROR(1/VLOOKUP($B39,'Justerad allokering'!$B$1:$AG$461,MATCH(R$1,'Justerad allokering'!$B$1:$AF$1,0),FALSE)),VLOOKUP($B39,'Allokerad kvv'!$B$2:$AV$468,MATCH(R$1,'Allokerad kvv'!$B$1:$AV$1,0),FALSE),VLOOKUP($B39,'Justerad allokering'!$B$1:$AG$461,MATCH(R$1,'Justerad allokering'!$B$1:$AF$1,0),FALSE))</f>
        <v>0</v>
      </c>
      <c r="S39">
        <f>IF(ISERROR(1/VLOOKUP($B39,'Justerad allokering'!$B$1:$AG$461,MATCH(S$1,'Justerad allokering'!$B$1:$AF$1,0),FALSE)),VLOOKUP($B39,'Allokerad kvv'!$B$2:$AV$468,MATCH(S$1,'Allokerad kvv'!$B$1:$AV$1,0),FALSE),VLOOKUP($B39,'Justerad allokering'!$B$1:$AG$461,MATCH(S$1,'Justerad allokering'!$B$1:$AF$1,0),FALSE))</f>
        <v>0</v>
      </c>
      <c r="T39">
        <f>IF(ISERROR(1/VLOOKUP($B39,'Justerad allokering'!$B$1:$AG$461,MATCH(T$1,'Justerad allokering'!$B$1:$AF$1,0),FALSE)),VLOOKUP($B39,'Allokerad kvv'!$B$2:$AV$468,MATCH(T$1,'Allokerad kvv'!$B$1:$AV$1,0),FALSE),VLOOKUP($B39,'Justerad allokering'!$B$1:$AG$461,MATCH(T$1,'Justerad allokering'!$B$1:$AF$1,0),FALSE))</f>
        <v>0</v>
      </c>
      <c r="U39">
        <f>IF(ISERROR(1/VLOOKUP($B39,'Justerad allokering'!$B$1:$AG$461,MATCH(U$1,'Justerad allokering'!$B$1:$AF$1,0),FALSE)),VLOOKUP($B39,'Allokerad kvv'!$B$2:$AV$468,MATCH(U$1,'Allokerad kvv'!$B$1:$AV$1,0),FALSE),VLOOKUP($B39,'Justerad allokering'!$B$1:$AG$461,MATCH(U$1,'Justerad allokering'!$B$1:$AF$1,0),FALSE))</f>
        <v>0</v>
      </c>
      <c r="V39">
        <f>IF(ISERROR(1/VLOOKUP($B39,'Justerad allokering'!$B$1:$AG$461,MATCH(V$1,'Justerad allokering'!$B$1:$AF$1,0),FALSE)),VLOOKUP($B39,'Allokerad kvv'!$B$2:$AV$468,MATCH(V$1,'Allokerad kvv'!$B$1:$AV$1,0),FALSE),VLOOKUP($B39,'Justerad allokering'!$B$1:$AG$461,MATCH(V$1,'Justerad allokering'!$B$1:$AF$1,0),FALSE))</f>
        <v>0</v>
      </c>
      <c r="W39">
        <f>IF(ISERROR(1/VLOOKUP($B39,'Justerad allokering'!$B$1:$AG$461,MATCH(W$1,'Justerad allokering'!$B$1:$AF$1,0),FALSE)),VLOOKUP($B39,'Allokerad kvv'!$B$2:$AV$468,MATCH(W$1,'Allokerad kvv'!$B$1:$AV$1,0),FALSE),VLOOKUP($B39,'Justerad allokering'!$B$1:$AG$461,MATCH(W$1,'Justerad allokering'!$B$1:$AF$1,0),FALSE))</f>
        <v>0</v>
      </c>
      <c r="X39">
        <f>IF(ISERROR(1/VLOOKUP($B39,'Justerad allokering'!$B$1:$AG$461,MATCH(X$1,'Justerad allokering'!$B$1:$AF$1,0),FALSE)),VLOOKUP($B39,'Allokerad kvv'!$B$2:$AV$468,MATCH(X$1,'Allokerad kvv'!$B$1:$AV$1,0),FALSE),VLOOKUP($B39,'Justerad allokering'!$B$1:$AG$461,MATCH(X$1,'Justerad allokering'!$B$1:$AF$1,0),FALSE))</f>
        <v>0</v>
      </c>
      <c r="Y39">
        <f>IF(ISERROR(1/VLOOKUP($B39,'Justerad allokering'!$B$1:$AG$461,MATCH(Y$1,'Justerad allokering'!$B$1:$AF$1,0),FALSE)),VLOOKUP($B39,'Allokerad kvv'!$B$2:$AV$468,MATCH(Y$1,'Allokerad kvv'!$B$1:$AV$1,0),FALSE),VLOOKUP($B39,'Justerad allokering'!$B$1:$AG$461,MATCH(Y$1,'Justerad allokering'!$B$1:$AF$1,0),FALSE))</f>
        <v>0</v>
      </c>
      <c r="Z39">
        <f>IF(ISERROR(1/VLOOKUP($B39,'Justerad allokering'!$B$1:$AG$461,MATCH(Z$1,'Justerad allokering'!$B$1:$AF$1,0),FALSE)),VLOOKUP($B39,'Allokerad kvv'!$B$2:$AV$468,MATCH(Z$1,'Allokerad kvv'!$B$1:$AV$1,0),FALSE),VLOOKUP($B39,'Justerad allokering'!$B$1:$AG$461,MATCH(Z$1,'Justerad allokering'!$B$1:$AF$1,0),FALSE))</f>
        <v>0</v>
      </c>
      <c r="AE39" s="89">
        <f t="shared" si="0"/>
        <v>0</v>
      </c>
      <c r="AG39">
        <f t="shared" si="1"/>
        <v>0</v>
      </c>
      <c r="AH39">
        <f t="shared" si="2"/>
        <v>0</v>
      </c>
      <c r="AI39" t="str">
        <f>IF(AH39=0,"",AH39/VLOOKUP(B39,Kraftvärmeprod!$B$1:$BC$480,MATCH("Summa tillförd energi exklusive rökgaskondensering",Kraftvärmeprod!$B$1:$BC$1,0),FALSE))</f>
        <v/>
      </c>
      <c r="AK39">
        <f t="shared" si="3"/>
        <v>0</v>
      </c>
    </row>
    <row r="40" spans="1:37" x14ac:dyDescent="0.25">
      <c r="A40" s="2" t="s">
        <v>65</v>
      </c>
      <c r="B40" s="2" t="s">
        <v>67</v>
      </c>
      <c r="C40">
        <f>IF(ISERROR(1/VLOOKUP($B40,'Justerad allokering'!$B$1:$AG$461,MATCH(C$1,'Justerad allokering'!$B$1:$AF$1,0),FALSE)),VLOOKUP($B40,'Allokerad kvv'!$B$2:$AV$468,MATCH(C$1,'Allokerad kvv'!$B$1:$AV$1,0),FALSE),VLOOKUP($B40,'Justerad allokering'!$B$1:$AG$461,MATCH(C$1,'Justerad allokering'!$B$1:$AF$1,0),FALSE))</f>
        <v>0</v>
      </c>
      <c r="D40">
        <f>IF(ISERROR(1/VLOOKUP($B40,'Justerad allokering'!$B$1:$AG$461,MATCH(D$1,'Justerad allokering'!$B$1:$AF$1,0),FALSE)),VLOOKUP($B40,'Allokerad kvv'!$B$2:$AV$468,MATCH(D$1,'Allokerad kvv'!$B$1:$AV$1,0),FALSE),VLOOKUP($B40,'Justerad allokering'!$B$1:$AG$461,MATCH(D$1,'Justerad allokering'!$B$1:$AF$1,0),FALSE))</f>
        <v>0</v>
      </c>
      <c r="E40">
        <f>IF(ISERROR(1/VLOOKUP($B40,'Justerad allokering'!$B$1:$AG$461,MATCH(E$1,'Justerad allokering'!$B$1:$AF$1,0),FALSE)),VLOOKUP($B40,'Allokerad kvv'!$B$2:$AV$468,MATCH(E$1,'Allokerad kvv'!$B$1:$AV$1,0),FALSE),VLOOKUP($B40,'Justerad allokering'!$B$1:$AG$461,MATCH(E$1,'Justerad allokering'!$B$1:$AF$1,0),FALSE))</f>
        <v>0</v>
      </c>
      <c r="F40">
        <f>IF(ISERROR(1/VLOOKUP($B40,'Justerad allokering'!$B$1:$AG$461,MATCH(F$1,'Justerad allokering'!$B$1:$AF$1,0),FALSE)),VLOOKUP($B40,'Allokerad kvv'!$B$2:$AV$468,MATCH(F$1,'Allokerad kvv'!$B$1:$AV$1,0),FALSE),VLOOKUP($B40,'Justerad allokering'!$B$1:$AG$461,MATCH(F$1,'Justerad allokering'!$B$1:$AF$1,0),FALSE))</f>
        <v>0</v>
      </c>
      <c r="G40">
        <f>IF(ISERROR(1/VLOOKUP($B40,'Justerad allokering'!$B$1:$AG$461,MATCH(G$1,'Justerad allokering'!$B$1:$AF$1,0),FALSE)),VLOOKUP($B40,'Allokerad kvv'!$B$2:$AV$468,MATCH(G$1,'Allokerad kvv'!$B$1:$AV$1,0),FALSE),VLOOKUP($B40,'Justerad allokering'!$B$1:$AG$461,MATCH(G$1,'Justerad allokering'!$B$1:$AF$1,0),FALSE))</f>
        <v>0.17038400000000001</v>
      </c>
      <c r="H40">
        <f>IF(ISERROR(1/VLOOKUP($B40,'Justerad allokering'!$B$1:$AG$461,MATCH(H$1,'Justerad allokering'!$B$1:$AF$1,0),FALSE)),VLOOKUP($B40,'Allokerad kvv'!$B$2:$AV$468,MATCH(H$1,'Allokerad kvv'!$B$1:$AV$1,0),FALSE),VLOOKUP($B40,'Justerad allokering'!$B$1:$AG$461,MATCH(H$1,'Justerad allokering'!$B$1:$AF$1,0),FALSE))</f>
        <v>0</v>
      </c>
      <c r="I40">
        <f>IF(ISERROR(1/VLOOKUP($B40,'Justerad allokering'!$B$1:$AG$461,MATCH(I$1,'Justerad allokering'!$B$1:$AF$1,0),FALSE)),VLOOKUP($B40,'Allokerad kvv'!$B$2:$AV$468,MATCH(I$1,'Allokerad kvv'!$B$1:$AV$1,0),FALSE),VLOOKUP($B40,'Justerad allokering'!$B$1:$AG$461,MATCH(I$1,'Justerad allokering'!$B$1:$AF$1,0),FALSE))</f>
        <v>0</v>
      </c>
      <c r="J40">
        <f>IF(ISERROR(1/VLOOKUP($B40,'Justerad allokering'!$B$1:$AG$461,MATCH(J$1,'Justerad allokering'!$B$1:$AF$1,0),FALSE)),VLOOKUP($B40,'Allokerad kvv'!$B$2:$AV$468,MATCH(J$1,'Allokerad kvv'!$B$1:$AV$1,0),FALSE),VLOOKUP($B40,'Justerad allokering'!$B$1:$AG$461,MATCH(J$1,'Justerad allokering'!$B$1:$AF$1,0),FALSE))</f>
        <v>180.28899999999999</v>
      </c>
      <c r="K40">
        <f>IF(ISERROR(1/VLOOKUP($B40,'Justerad allokering'!$B$1:$AG$461,MATCH(K$1,'Justerad allokering'!$B$1:$AF$1,0),FALSE)),VLOOKUP($B40,'Allokerad kvv'!$B$2:$AV$468,MATCH(K$1,'Allokerad kvv'!$B$1:$AV$1,0),FALSE),VLOOKUP($B40,'Justerad allokering'!$B$1:$AG$461,MATCH(K$1,'Justerad allokering'!$B$1:$AF$1,0),FALSE))</f>
        <v>9.2622900000000001</v>
      </c>
      <c r="L40">
        <f>IF(ISERROR(1/VLOOKUP($B40,'Justerad allokering'!$B$1:$AG$461,MATCH(L$1,'Justerad allokering'!$B$1:$AF$1,0),FALSE)),VLOOKUP($B40,'Allokerad kvv'!$B$2:$AV$468,MATCH(L$1,'Allokerad kvv'!$B$1:$AV$1,0),FALSE),VLOOKUP($B40,'Justerad allokering'!$B$1:$AG$461,MATCH(L$1,'Justerad allokering'!$B$1:$AF$1,0),FALSE))</f>
        <v>0</v>
      </c>
      <c r="M40">
        <f>IF(ISERROR(1/VLOOKUP($B40,'Justerad allokering'!$B$1:$AG$461,MATCH(M$1,'Justerad allokering'!$B$1:$AF$1,0),FALSE)),VLOOKUP($B40,'Allokerad kvv'!$B$2:$AV$468,MATCH(M$1,'Allokerad kvv'!$B$1:$AV$1,0),FALSE),VLOOKUP($B40,'Justerad allokering'!$B$1:$AG$461,MATCH(M$1,'Justerad allokering'!$B$1:$AF$1,0),FALSE))</f>
        <v>0</v>
      </c>
      <c r="N40">
        <f>IF(ISERROR(1/VLOOKUP($B40,'Justerad allokering'!$B$1:$AG$461,MATCH(N$1,'Justerad allokering'!$B$1:$AF$1,0),FALSE)),VLOOKUP($B40,'Allokerad kvv'!$B$2:$AV$468,MATCH(N$1,'Allokerad kvv'!$B$1:$AV$1,0),FALSE),VLOOKUP($B40,'Justerad allokering'!$B$1:$AG$461,MATCH(N$1,'Justerad allokering'!$B$1:$AF$1,0),FALSE))</f>
        <v>60.265000000000001</v>
      </c>
      <c r="O40">
        <f>IF(ISERROR(1/VLOOKUP($B40,'Justerad allokering'!$B$1:$AG$461,MATCH(O$1,'Justerad allokering'!$B$1:$AF$1,0),FALSE)),VLOOKUP($B40,'Allokerad kvv'!$B$2:$AV$468,MATCH(O$1,'Allokerad kvv'!$B$1:$AV$1,0),FALSE),VLOOKUP($B40,'Justerad allokering'!$B$1:$AG$461,MATCH(O$1,'Justerad allokering'!$B$1:$AF$1,0),FALSE))</f>
        <v>0</v>
      </c>
      <c r="P40">
        <f>IF(ISERROR(1/VLOOKUP($B40,'Justerad allokering'!$B$1:$AG$461,MATCH(P$1,'Justerad allokering'!$B$1:$AF$1,0),FALSE)),VLOOKUP($B40,'Allokerad kvv'!$B$2:$AV$468,MATCH(P$1,'Allokerad kvv'!$B$1:$AV$1,0),FALSE),VLOOKUP($B40,'Justerad allokering'!$B$1:$AG$461,MATCH(P$1,'Justerad allokering'!$B$1:$AF$1,0),FALSE))</f>
        <v>48.387599999999999</v>
      </c>
      <c r="Q40">
        <f>IF(ISERROR(1/VLOOKUP($B40,'Justerad allokering'!$B$1:$AG$461,MATCH(Q$1,'Justerad allokering'!$B$1:$AF$1,0),FALSE)),VLOOKUP($B40,'Allokerad kvv'!$B$2:$AV$468,MATCH(Q$1,'Allokerad kvv'!$B$1:$AV$1,0),FALSE),VLOOKUP($B40,'Justerad allokering'!$B$1:$AG$461,MATCH(Q$1,'Justerad allokering'!$B$1:$AF$1,0),FALSE))</f>
        <v>0</v>
      </c>
      <c r="R40">
        <f>IF(ISERROR(1/VLOOKUP($B40,'Justerad allokering'!$B$1:$AG$461,MATCH(R$1,'Justerad allokering'!$B$1:$AF$1,0),FALSE)),VLOOKUP($B40,'Allokerad kvv'!$B$2:$AV$468,MATCH(R$1,'Allokerad kvv'!$B$1:$AV$1,0),FALSE),VLOOKUP($B40,'Justerad allokering'!$B$1:$AG$461,MATCH(R$1,'Justerad allokering'!$B$1:$AF$1,0),FALSE))</f>
        <v>0</v>
      </c>
      <c r="S40">
        <f>IF(ISERROR(1/VLOOKUP($B40,'Justerad allokering'!$B$1:$AG$461,MATCH(S$1,'Justerad allokering'!$B$1:$AF$1,0),FALSE)),VLOOKUP($B40,'Allokerad kvv'!$B$2:$AV$468,MATCH(S$1,'Allokerad kvv'!$B$1:$AV$1,0),FALSE),VLOOKUP($B40,'Justerad allokering'!$B$1:$AG$461,MATCH(S$1,'Justerad allokering'!$B$1:$AF$1,0),FALSE))</f>
        <v>0</v>
      </c>
      <c r="T40">
        <f>IF(ISERROR(1/VLOOKUP($B40,'Justerad allokering'!$B$1:$AG$461,MATCH(T$1,'Justerad allokering'!$B$1:$AF$1,0),FALSE)),VLOOKUP($B40,'Allokerad kvv'!$B$2:$AV$468,MATCH(T$1,'Allokerad kvv'!$B$1:$AV$1,0),FALSE),VLOOKUP($B40,'Justerad allokering'!$B$1:$AG$461,MATCH(T$1,'Justerad allokering'!$B$1:$AF$1,0),FALSE))</f>
        <v>0</v>
      </c>
      <c r="U40">
        <f>IF(ISERROR(1/VLOOKUP($B40,'Justerad allokering'!$B$1:$AG$461,MATCH(U$1,'Justerad allokering'!$B$1:$AF$1,0),FALSE)),VLOOKUP($B40,'Allokerad kvv'!$B$2:$AV$468,MATCH(U$1,'Allokerad kvv'!$B$1:$AV$1,0),FALSE),VLOOKUP($B40,'Justerad allokering'!$B$1:$AG$461,MATCH(U$1,'Justerad allokering'!$B$1:$AF$1,0),FALSE))</f>
        <v>0</v>
      </c>
      <c r="V40">
        <f>IF(ISERROR(1/VLOOKUP($B40,'Justerad allokering'!$B$1:$AG$461,MATCH(V$1,'Justerad allokering'!$B$1:$AF$1,0),FALSE)),VLOOKUP($B40,'Allokerad kvv'!$B$2:$AV$468,MATCH(V$1,'Allokerad kvv'!$B$1:$AV$1,0),FALSE),VLOOKUP($B40,'Justerad allokering'!$B$1:$AG$461,MATCH(V$1,'Justerad allokering'!$B$1:$AF$1,0),FALSE))</f>
        <v>0</v>
      </c>
      <c r="W40">
        <f>IF(ISERROR(1/VLOOKUP($B40,'Justerad allokering'!$B$1:$AG$461,MATCH(W$1,'Justerad allokering'!$B$1:$AF$1,0),FALSE)),VLOOKUP($B40,'Allokerad kvv'!$B$2:$AV$468,MATCH(W$1,'Allokerad kvv'!$B$1:$AV$1,0),FALSE),VLOOKUP($B40,'Justerad allokering'!$B$1:$AG$461,MATCH(W$1,'Justerad allokering'!$B$1:$AF$1,0),FALSE))</f>
        <v>0</v>
      </c>
      <c r="X40">
        <f>IF(ISERROR(1/VLOOKUP($B40,'Justerad allokering'!$B$1:$AG$461,MATCH(X$1,'Justerad allokering'!$B$1:$AF$1,0),FALSE)),VLOOKUP($B40,'Allokerad kvv'!$B$2:$AV$468,MATCH(X$1,'Allokerad kvv'!$B$1:$AV$1,0),FALSE),VLOOKUP($B40,'Justerad allokering'!$B$1:$AG$461,MATCH(X$1,'Justerad allokering'!$B$1:$AF$1,0),FALSE))</f>
        <v>0</v>
      </c>
      <c r="Y40">
        <f>IF(ISERROR(1/VLOOKUP($B40,'Justerad allokering'!$B$1:$AG$461,MATCH(Y$1,'Justerad allokering'!$B$1:$AF$1,0),FALSE)),VLOOKUP($B40,'Allokerad kvv'!$B$2:$AV$468,MATCH(Y$1,'Allokerad kvv'!$B$1:$AV$1,0),FALSE),VLOOKUP($B40,'Justerad allokering'!$B$1:$AG$461,MATCH(Y$1,'Justerad allokering'!$B$1:$AF$1,0),FALSE))</f>
        <v>0</v>
      </c>
      <c r="Z40">
        <f>IF(ISERROR(1/VLOOKUP($B40,'Justerad allokering'!$B$1:$AG$461,MATCH(Z$1,'Justerad allokering'!$B$1:$AF$1,0),FALSE)),VLOOKUP($B40,'Allokerad kvv'!$B$2:$AV$468,MATCH(Z$1,'Allokerad kvv'!$B$1:$AV$1,0),FALSE),VLOOKUP($B40,'Justerad allokering'!$B$1:$AG$461,MATCH(Z$1,'Justerad allokering'!$B$1:$AF$1,0),FALSE))</f>
        <v>28.775600000000001</v>
      </c>
      <c r="AE40" s="89">
        <f t="shared" si="0"/>
        <v>327.14987400000001</v>
      </c>
      <c r="AG40">
        <f t="shared" si="1"/>
        <v>317.887584</v>
      </c>
      <c r="AH40">
        <f t="shared" si="2"/>
        <v>257.62258400000002</v>
      </c>
      <c r="AI40">
        <f>IF(AH40=0,"",AH40/VLOOKUP(B40,Kraftvärmeprod!$B$1:$BC$480,MATCH("Summa tillförd energi exklusive rökgaskondensering",Kraftvärmeprod!$B$1:$BC$1,0),FALSE))</f>
        <v>0.5881565875297079</v>
      </c>
      <c r="AK40">
        <f t="shared" si="3"/>
        <v>257.4522</v>
      </c>
    </row>
    <row r="41" spans="1:37" x14ac:dyDescent="0.25">
      <c r="A41" s="2" t="s">
        <v>68</v>
      </c>
      <c r="B41" s="2" t="s">
        <v>69</v>
      </c>
      <c r="C41">
        <f>IF(ISERROR(1/VLOOKUP($B41,'Justerad allokering'!$B$1:$AG$461,MATCH(C$1,'Justerad allokering'!$B$1:$AF$1,0),FALSE)),VLOOKUP($B41,'Allokerad kvv'!$B$2:$AV$468,MATCH(C$1,'Allokerad kvv'!$B$1:$AV$1,0),FALSE),VLOOKUP($B41,'Justerad allokering'!$B$1:$AG$461,MATCH(C$1,'Justerad allokering'!$B$1:$AF$1,0),FALSE))</f>
        <v>0</v>
      </c>
      <c r="D41">
        <f>IF(ISERROR(1/VLOOKUP($B41,'Justerad allokering'!$B$1:$AG$461,MATCH(D$1,'Justerad allokering'!$B$1:$AF$1,0),FALSE)),VLOOKUP($B41,'Allokerad kvv'!$B$2:$AV$468,MATCH(D$1,'Allokerad kvv'!$B$1:$AV$1,0),FALSE),VLOOKUP($B41,'Justerad allokering'!$B$1:$AG$461,MATCH(D$1,'Justerad allokering'!$B$1:$AF$1,0),FALSE))</f>
        <v>0</v>
      </c>
      <c r="E41">
        <f>IF(ISERROR(1/VLOOKUP($B41,'Justerad allokering'!$B$1:$AG$461,MATCH(E$1,'Justerad allokering'!$B$1:$AF$1,0),FALSE)),VLOOKUP($B41,'Allokerad kvv'!$B$2:$AV$468,MATCH(E$1,'Allokerad kvv'!$B$1:$AV$1,0),FALSE),VLOOKUP($B41,'Justerad allokering'!$B$1:$AG$461,MATCH(E$1,'Justerad allokering'!$B$1:$AF$1,0),FALSE))</f>
        <v>0</v>
      </c>
      <c r="F41">
        <f>IF(ISERROR(1/VLOOKUP($B41,'Justerad allokering'!$B$1:$AG$461,MATCH(F$1,'Justerad allokering'!$B$1:$AF$1,0),FALSE)),VLOOKUP($B41,'Allokerad kvv'!$B$2:$AV$468,MATCH(F$1,'Allokerad kvv'!$B$1:$AV$1,0),FALSE),VLOOKUP($B41,'Justerad allokering'!$B$1:$AG$461,MATCH(F$1,'Justerad allokering'!$B$1:$AF$1,0),FALSE))</f>
        <v>0</v>
      </c>
      <c r="G41">
        <f>IF(ISERROR(1/VLOOKUP($B41,'Justerad allokering'!$B$1:$AG$461,MATCH(G$1,'Justerad allokering'!$B$1:$AF$1,0),FALSE)),VLOOKUP($B41,'Allokerad kvv'!$B$2:$AV$468,MATCH(G$1,'Allokerad kvv'!$B$1:$AV$1,0),FALSE),VLOOKUP($B41,'Justerad allokering'!$B$1:$AG$461,MATCH(G$1,'Justerad allokering'!$B$1:$AF$1,0),FALSE))</f>
        <v>0</v>
      </c>
      <c r="H41">
        <f>IF(ISERROR(1/VLOOKUP($B41,'Justerad allokering'!$B$1:$AG$461,MATCH(H$1,'Justerad allokering'!$B$1:$AF$1,0),FALSE)),VLOOKUP($B41,'Allokerad kvv'!$B$2:$AV$468,MATCH(H$1,'Allokerad kvv'!$B$1:$AV$1,0),FALSE),VLOOKUP($B41,'Justerad allokering'!$B$1:$AG$461,MATCH(H$1,'Justerad allokering'!$B$1:$AF$1,0),FALSE))</f>
        <v>0</v>
      </c>
      <c r="I41">
        <f>IF(ISERROR(1/VLOOKUP($B41,'Justerad allokering'!$B$1:$AG$461,MATCH(I$1,'Justerad allokering'!$B$1:$AF$1,0),FALSE)),VLOOKUP($B41,'Allokerad kvv'!$B$2:$AV$468,MATCH(I$1,'Allokerad kvv'!$B$1:$AV$1,0),FALSE),VLOOKUP($B41,'Justerad allokering'!$B$1:$AG$461,MATCH(I$1,'Justerad allokering'!$B$1:$AF$1,0),FALSE))</f>
        <v>0</v>
      </c>
      <c r="J41">
        <f>IF(ISERROR(1/VLOOKUP($B41,'Justerad allokering'!$B$1:$AG$461,MATCH(J$1,'Justerad allokering'!$B$1:$AF$1,0),FALSE)),VLOOKUP($B41,'Allokerad kvv'!$B$2:$AV$468,MATCH(J$1,'Allokerad kvv'!$B$1:$AV$1,0),FALSE),VLOOKUP($B41,'Justerad allokering'!$B$1:$AG$461,MATCH(J$1,'Justerad allokering'!$B$1:$AF$1,0),FALSE))</f>
        <v>0</v>
      </c>
      <c r="K41">
        <f>IF(ISERROR(1/VLOOKUP($B41,'Justerad allokering'!$B$1:$AG$461,MATCH(K$1,'Justerad allokering'!$B$1:$AF$1,0),FALSE)),VLOOKUP($B41,'Allokerad kvv'!$B$2:$AV$468,MATCH(K$1,'Allokerad kvv'!$B$1:$AV$1,0),FALSE),VLOOKUP($B41,'Justerad allokering'!$B$1:$AG$461,MATCH(K$1,'Justerad allokering'!$B$1:$AF$1,0),FALSE))</f>
        <v>0</v>
      </c>
      <c r="L41">
        <f>IF(ISERROR(1/VLOOKUP($B41,'Justerad allokering'!$B$1:$AG$461,MATCH(L$1,'Justerad allokering'!$B$1:$AF$1,0),FALSE)),VLOOKUP($B41,'Allokerad kvv'!$B$2:$AV$468,MATCH(L$1,'Allokerad kvv'!$B$1:$AV$1,0),FALSE),VLOOKUP($B41,'Justerad allokering'!$B$1:$AG$461,MATCH(L$1,'Justerad allokering'!$B$1:$AF$1,0),FALSE))</f>
        <v>0</v>
      </c>
      <c r="M41">
        <f>IF(ISERROR(1/VLOOKUP($B41,'Justerad allokering'!$B$1:$AG$461,MATCH(M$1,'Justerad allokering'!$B$1:$AF$1,0),FALSE)),VLOOKUP($B41,'Allokerad kvv'!$B$2:$AV$468,MATCH(M$1,'Allokerad kvv'!$B$1:$AV$1,0),FALSE),VLOOKUP($B41,'Justerad allokering'!$B$1:$AG$461,MATCH(M$1,'Justerad allokering'!$B$1:$AF$1,0),FALSE))</f>
        <v>0</v>
      </c>
      <c r="N41">
        <f>IF(ISERROR(1/VLOOKUP($B41,'Justerad allokering'!$B$1:$AG$461,MATCH(N$1,'Justerad allokering'!$B$1:$AF$1,0),FALSE)),VLOOKUP($B41,'Allokerad kvv'!$B$2:$AV$468,MATCH(N$1,'Allokerad kvv'!$B$1:$AV$1,0),FALSE),VLOOKUP($B41,'Justerad allokering'!$B$1:$AG$461,MATCH(N$1,'Justerad allokering'!$B$1:$AF$1,0),FALSE))</f>
        <v>0</v>
      </c>
      <c r="O41">
        <f>IF(ISERROR(1/VLOOKUP($B41,'Justerad allokering'!$B$1:$AG$461,MATCH(O$1,'Justerad allokering'!$B$1:$AF$1,0),FALSE)),VLOOKUP($B41,'Allokerad kvv'!$B$2:$AV$468,MATCH(O$1,'Allokerad kvv'!$B$1:$AV$1,0),FALSE),VLOOKUP($B41,'Justerad allokering'!$B$1:$AG$461,MATCH(O$1,'Justerad allokering'!$B$1:$AF$1,0),FALSE))</f>
        <v>0</v>
      </c>
      <c r="P41">
        <f>IF(ISERROR(1/VLOOKUP($B41,'Justerad allokering'!$B$1:$AG$461,MATCH(P$1,'Justerad allokering'!$B$1:$AF$1,0),FALSE)),VLOOKUP($B41,'Allokerad kvv'!$B$2:$AV$468,MATCH(P$1,'Allokerad kvv'!$B$1:$AV$1,0),FALSE),VLOOKUP($B41,'Justerad allokering'!$B$1:$AG$461,MATCH(P$1,'Justerad allokering'!$B$1:$AF$1,0),FALSE))</f>
        <v>0</v>
      </c>
      <c r="Q41">
        <f>IF(ISERROR(1/VLOOKUP($B41,'Justerad allokering'!$B$1:$AG$461,MATCH(Q$1,'Justerad allokering'!$B$1:$AF$1,0),FALSE)),VLOOKUP($B41,'Allokerad kvv'!$B$2:$AV$468,MATCH(Q$1,'Allokerad kvv'!$B$1:$AV$1,0),FALSE),VLOOKUP($B41,'Justerad allokering'!$B$1:$AG$461,MATCH(Q$1,'Justerad allokering'!$B$1:$AF$1,0),FALSE))</f>
        <v>0</v>
      </c>
      <c r="R41">
        <f>IF(ISERROR(1/VLOOKUP($B41,'Justerad allokering'!$B$1:$AG$461,MATCH(R$1,'Justerad allokering'!$B$1:$AF$1,0),FALSE)),VLOOKUP($B41,'Allokerad kvv'!$B$2:$AV$468,MATCH(R$1,'Allokerad kvv'!$B$1:$AV$1,0),FALSE),VLOOKUP($B41,'Justerad allokering'!$B$1:$AG$461,MATCH(R$1,'Justerad allokering'!$B$1:$AF$1,0),FALSE))</f>
        <v>0</v>
      </c>
      <c r="S41">
        <f>IF(ISERROR(1/VLOOKUP($B41,'Justerad allokering'!$B$1:$AG$461,MATCH(S$1,'Justerad allokering'!$B$1:$AF$1,0),FALSE)),VLOOKUP($B41,'Allokerad kvv'!$B$2:$AV$468,MATCH(S$1,'Allokerad kvv'!$B$1:$AV$1,0),FALSE),VLOOKUP($B41,'Justerad allokering'!$B$1:$AG$461,MATCH(S$1,'Justerad allokering'!$B$1:$AF$1,0),FALSE))</f>
        <v>0</v>
      </c>
      <c r="T41">
        <f>IF(ISERROR(1/VLOOKUP($B41,'Justerad allokering'!$B$1:$AG$461,MATCH(T$1,'Justerad allokering'!$B$1:$AF$1,0),FALSE)),VLOOKUP($B41,'Allokerad kvv'!$B$2:$AV$468,MATCH(T$1,'Allokerad kvv'!$B$1:$AV$1,0),FALSE),VLOOKUP($B41,'Justerad allokering'!$B$1:$AG$461,MATCH(T$1,'Justerad allokering'!$B$1:$AF$1,0),FALSE))</f>
        <v>0</v>
      </c>
      <c r="U41">
        <f>IF(ISERROR(1/VLOOKUP($B41,'Justerad allokering'!$B$1:$AG$461,MATCH(U$1,'Justerad allokering'!$B$1:$AF$1,0),FALSE)),VLOOKUP($B41,'Allokerad kvv'!$B$2:$AV$468,MATCH(U$1,'Allokerad kvv'!$B$1:$AV$1,0),FALSE),VLOOKUP($B41,'Justerad allokering'!$B$1:$AG$461,MATCH(U$1,'Justerad allokering'!$B$1:$AF$1,0),FALSE))</f>
        <v>0</v>
      </c>
      <c r="V41">
        <f>IF(ISERROR(1/VLOOKUP($B41,'Justerad allokering'!$B$1:$AG$461,MATCH(V$1,'Justerad allokering'!$B$1:$AF$1,0),FALSE)),VLOOKUP($B41,'Allokerad kvv'!$B$2:$AV$468,MATCH(V$1,'Allokerad kvv'!$B$1:$AV$1,0),FALSE),VLOOKUP($B41,'Justerad allokering'!$B$1:$AG$461,MATCH(V$1,'Justerad allokering'!$B$1:$AF$1,0),FALSE))</f>
        <v>0</v>
      </c>
      <c r="W41">
        <f>IF(ISERROR(1/VLOOKUP($B41,'Justerad allokering'!$B$1:$AG$461,MATCH(W$1,'Justerad allokering'!$B$1:$AF$1,0),FALSE)),VLOOKUP($B41,'Allokerad kvv'!$B$2:$AV$468,MATCH(W$1,'Allokerad kvv'!$B$1:$AV$1,0),FALSE),VLOOKUP($B41,'Justerad allokering'!$B$1:$AG$461,MATCH(W$1,'Justerad allokering'!$B$1:$AF$1,0),FALSE))</f>
        <v>0</v>
      </c>
      <c r="X41">
        <f>IF(ISERROR(1/VLOOKUP($B41,'Justerad allokering'!$B$1:$AG$461,MATCH(X$1,'Justerad allokering'!$B$1:$AF$1,0),FALSE)),VLOOKUP($B41,'Allokerad kvv'!$B$2:$AV$468,MATCH(X$1,'Allokerad kvv'!$B$1:$AV$1,0),FALSE),VLOOKUP($B41,'Justerad allokering'!$B$1:$AG$461,MATCH(X$1,'Justerad allokering'!$B$1:$AF$1,0),FALSE))</f>
        <v>0</v>
      </c>
      <c r="Y41">
        <f>IF(ISERROR(1/VLOOKUP($B41,'Justerad allokering'!$B$1:$AG$461,MATCH(Y$1,'Justerad allokering'!$B$1:$AF$1,0),FALSE)),VLOOKUP($B41,'Allokerad kvv'!$B$2:$AV$468,MATCH(Y$1,'Allokerad kvv'!$B$1:$AV$1,0),FALSE),VLOOKUP($B41,'Justerad allokering'!$B$1:$AG$461,MATCH(Y$1,'Justerad allokering'!$B$1:$AF$1,0),FALSE))</f>
        <v>0</v>
      </c>
      <c r="Z41">
        <f>IF(ISERROR(1/VLOOKUP($B41,'Justerad allokering'!$B$1:$AG$461,MATCH(Z$1,'Justerad allokering'!$B$1:$AF$1,0),FALSE)),VLOOKUP($B41,'Allokerad kvv'!$B$2:$AV$468,MATCH(Z$1,'Allokerad kvv'!$B$1:$AV$1,0),FALSE),VLOOKUP($B41,'Justerad allokering'!$B$1:$AG$461,MATCH(Z$1,'Justerad allokering'!$B$1:$AF$1,0),FALSE))</f>
        <v>0</v>
      </c>
      <c r="AE41" s="89">
        <f t="shared" si="0"/>
        <v>0</v>
      </c>
      <c r="AG41">
        <f t="shared" si="1"/>
        <v>0</v>
      </c>
      <c r="AH41">
        <f t="shared" si="2"/>
        <v>0</v>
      </c>
      <c r="AI41" t="str">
        <f>IF(AH41=0,"",AH41/VLOOKUP(B41,Kraftvärmeprod!$B$1:$BC$480,MATCH("Summa tillförd energi exklusive rökgaskondensering",Kraftvärmeprod!$B$1:$BC$1,0),FALSE))</f>
        <v/>
      </c>
      <c r="AK41">
        <f t="shared" si="3"/>
        <v>0</v>
      </c>
    </row>
    <row r="42" spans="1:37" x14ac:dyDescent="0.25">
      <c r="A42" s="2" t="s">
        <v>68</v>
      </c>
      <c r="B42" s="2" t="s">
        <v>70</v>
      </c>
      <c r="C42">
        <f>IF(ISERROR(1/VLOOKUP($B42,'Justerad allokering'!$B$1:$AG$461,MATCH(C$1,'Justerad allokering'!$B$1:$AF$1,0),FALSE)),VLOOKUP($B42,'Allokerad kvv'!$B$2:$AV$468,MATCH(C$1,'Allokerad kvv'!$B$1:$AV$1,0),FALSE),VLOOKUP($B42,'Justerad allokering'!$B$1:$AG$461,MATCH(C$1,'Justerad allokering'!$B$1:$AF$1,0),FALSE))</f>
        <v>0</v>
      </c>
      <c r="D42">
        <f>IF(ISERROR(1/VLOOKUP($B42,'Justerad allokering'!$B$1:$AG$461,MATCH(D$1,'Justerad allokering'!$B$1:$AF$1,0),FALSE)),VLOOKUP($B42,'Allokerad kvv'!$B$2:$AV$468,MATCH(D$1,'Allokerad kvv'!$B$1:$AV$1,0),FALSE),VLOOKUP($B42,'Justerad allokering'!$B$1:$AG$461,MATCH(D$1,'Justerad allokering'!$B$1:$AF$1,0),FALSE))</f>
        <v>0</v>
      </c>
      <c r="E42">
        <f>IF(ISERROR(1/VLOOKUP($B42,'Justerad allokering'!$B$1:$AG$461,MATCH(E$1,'Justerad allokering'!$B$1:$AF$1,0),FALSE)),VLOOKUP($B42,'Allokerad kvv'!$B$2:$AV$468,MATCH(E$1,'Allokerad kvv'!$B$1:$AV$1,0),FALSE),VLOOKUP($B42,'Justerad allokering'!$B$1:$AG$461,MATCH(E$1,'Justerad allokering'!$B$1:$AF$1,0),FALSE))</f>
        <v>0</v>
      </c>
      <c r="F42">
        <f>IF(ISERROR(1/VLOOKUP($B42,'Justerad allokering'!$B$1:$AG$461,MATCH(F$1,'Justerad allokering'!$B$1:$AF$1,0),FALSE)),VLOOKUP($B42,'Allokerad kvv'!$B$2:$AV$468,MATCH(F$1,'Allokerad kvv'!$B$1:$AV$1,0),FALSE),VLOOKUP($B42,'Justerad allokering'!$B$1:$AG$461,MATCH(F$1,'Justerad allokering'!$B$1:$AF$1,0),FALSE))</f>
        <v>0</v>
      </c>
      <c r="G42">
        <f>IF(ISERROR(1/VLOOKUP($B42,'Justerad allokering'!$B$1:$AG$461,MATCH(G$1,'Justerad allokering'!$B$1:$AF$1,0),FALSE)),VLOOKUP($B42,'Allokerad kvv'!$B$2:$AV$468,MATCH(G$1,'Allokerad kvv'!$B$1:$AV$1,0),FALSE),VLOOKUP($B42,'Justerad allokering'!$B$1:$AG$461,MATCH(G$1,'Justerad allokering'!$B$1:$AF$1,0),FALSE))</f>
        <v>0</v>
      </c>
      <c r="H42">
        <f>IF(ISERROR(1/VLOOKUP($B42,'Justerad allokering'!$B$1:$AG$461,MATCH(H$1,'Justerad allokering'!$B$1:$AF$1,0),FALSE)),VLOOKUP($B42,'Allokerad kvv'!$B$2:$AV$468,MATCH(H$1,'Allokerad kvv'!$B$1:$AV$1,0),FALSE),VLOOKUP($B42,'Justerad allokering'!$B$1:$AG$461,MATCH(H$1,'Justerad allokering'!$B$1:$AF$1,0),FALSE))</f>
        <v>0</v>
      </c>
      <c r="I42">
        <f>IF(ISERROR(1/VLOOKUP($B42,'Justerad allokering'!$B$1:$AG$461,MATCH(I$1,'Justerad allokering'!$B$1:$AF$1,0),FALSE)),VLOOKUP($B42,'Allokerad kvv'!$B$2:$AV$468,MATCH(I$1,'Allokerad kvv'!$B$1:$AV$1,0),FALSE),VLOOKUP($B42,'Justerad allokering'!$B$1:$AG$461,MATCH(I$1,'Justerad allokering'!$B$1:$AF$1,0),FALSE))</f>
        <v>0</v>
      </c>
      <c r="J42">
        <f>IF(ISERROR(1/VLOOKUP($B42,'Justerad allokering'!$B$1:$AG$461,MATCH(J$1,'Justerad allokering'!$B$1:$AF$1,0),FALSE)),VLOOKUP($B42,'Allokerad kvv'!$B$2:$AV$468,MATCH(J$1,'Allokerad kvv'!$B$1:$AV$1,0),FALSE),VLOOKUP($B42,'Justerad allokering'!$B$1:$AG$461,MATCH(J$1,'Justerad allokering'!$B$1:$AF$1,0),FALSE))</f>
        <v>0</v>
      </c>
      <c r="K42">
        <f>IF(ISERROR(1/VLOOKUP($B42,'Justerad allokering'!$B$1:$AG$461,MATCH(K$1,'Justerad allokering'!$B$1:$AF$1,0),FALSE)),VLOOKUP($B42,'Allokerad kvv'!$B$2:$AV$468,MATCH(K$1,'Allokerad kvv'!$B$1:$AV$1,0),FALSE),VLOOKUP($B42,'Justerad allokering'!$B$1:$AG$461,MATCH(K$1,'Justerad allokering'!$B$1:$AF$1,0),FALSE))</f>
        <v>0</v>
      </c>
      <c r="L42">
        <f>IF(ISERROR(1/VLOOKUP($B42,'Justerad allokering'!$B$1:$AG$461,MATCH(L$1,'Justerad allokering'!$B$1:$AF$1,0),FALSE)),VLOOKUP($B42,'Allokerad kvv'!$B$2:$AV$468,MATCH(L$1,'Allokerad kvv'!$B$1:$AV$1,0),FALSE),VLOOKUP($B42,'Justerad allokering'!$B$1:$AG$461,MATCH(L$1,'Justerad allokering'!$B$1:$AF$1,0),FALSE))</f>
        <v>0</v>
      </c>
      <c r="M42">
        <f>IF(ISERROR(1/VLOOKUP($B42,'Justerad allokering'!$B$1:$AG$461,MATCH(M$1,'Justerad allokering'!$B$1:$AF$1,0),FALSE)),VLOOKUP($B42,'Allokerad kvv'!$B$2:$AV$468,MATCH(M$1,'Allokerad kvv'!$B$1:$AV$1,0),FALSE),VLOOKUP($B42,'Justerad allokering'!$B$1:$AG$461,MATCH(M$1,'Justerad allokering'!$B$1:$AF$1,0),FALSE))</f>
        <v>0</v>
      </c>
      <c r="N42">
        <f>IF(ISERROR(1/VLOOKUP($B42,'Justerad allokering'!$B$1:$AG$461,MATCH(N$1,'Justerad allokering'!$B$1:$AF$1,0),FALSE)),VLOOKUP($B42,'Allokerad kvv'!$B$2:$AV$468,MATCH(N$1,'Allokerad kvv'!$B$1:$AV$1,0),FALSE),VLOOKUP($B42,'Justerad allokering'!$B$1:$AG$461,MATCH(N$1,'Justerad allokering'!$B$1:$AF$1,0),FALSE))</f>
        <v>0</v>
      </c>
      <c r="O42">
        <f>IF(ISERROR(1/VLOOKUP($B42,'Justerad allokering'!$B$1:$AG$461,MATCH(O$1,'Justerad allokering'!$B$1:$AF$1,0),FALSE)),VLOOKUP($B42,'Allokerad kvv'!$B$2:$AV$468,MATCH(O$1,'Allokerad kvv'!$B$1:$AV$1,0),FALSE),VLOOKUP($B42,'Justerad allokering'!$B$1:$AG$461,MATCH(O$1,'Justerad allokering'!$B$1:$AF$1,0),FALSE))</f>
        <v>0</v>
      </c>
      <c r="P42">
        <f>IF(ISERROR(1/VLOOKUP($B42,'Justerad allokering'!$B$1:$AG$461,MATCH(P$1,'Justerad allokering'!$B$1:$AF$1,0),FALSE)),VLOOKUP($B42,'Allokerad kvv'!$B$2:$AV$468,MATCH(P$1,'Allokerad kvv'!$B$1:$AV$1,0),FALSE),VLOOKUP($B42,'Justerad allokering'!$B$1:$AG$461,MATCH(P$1,'Justerad allokering'!$B$1:$AF$1,0),FALSE))</f>
        <v>0</v>
      </c>
      <c r="Q42">
        <f>IF(ISERROR(1/VLOOKUP($B42,'Justerad allokering'!$B$1:$AG$461,MATCH(Q$1,'Justerad allokering'!$B$1:$AF$1,0),FALSE)),VLOOKUP($B42,'Allokerad kvv'!$B$2:$AV$468,MATCH(Q$1,'Allokerad kvv'!$B$1:$AV$1,0),FALSE),VLOOKUP($B42,'Justerad allokering'!$B$1:$AG$461,MATCH(Q$1,'Justerad allokering'!$B$1:$AF$1,0),FALSE))</f>
        <v>0</v>
      </c>
      <c r="R42">
        <f>IF(ISERROR(1/VLOOKUP($B42,'Justerad allokering'!$B$1:$AG$461,MATCH(R$1,'Justerad allokering'!$B$1:$AF$1,0),FALSE)),VLOOKUP($B42,'Allokerad kvv'!$B$2:$AV$468,MATCH(R$1,'Allokerad kvv'!$B$1:$AV$1,0),FALSE),VLOOKUP($B42,'Justerad allokering'!$B$1:$AG$461,MATCH(R$1,'Justerad allokering'!$B$1:$AF$1,0),FALSE))</f>
        <v>0</v>
      </c>
      <c r="S42">
        <f>IF(ISERROR(1/VLOOKUP($B42,'Justerad allokering'!$B$1:$AG$461,MATCH(S$1,'Justerad allokering'!$B$1:$AF$1,0),FALSE)),VLOOKUP($B42,'Allokerad kvv'!$B$2:$AV$468,MATCH(S$1,'Allokerad kvv'!$B$1:$AV$1,0),FALSE),VLOOKUP($B42,'Justerad allokering'!$B$1:$AG$461,MATCH(S$1,'Justerad allokering'!$B$1:$AF$1,0),FALSE))</f>
        <v>0</v>
      </c>
      <c r="T42">
        <f>IF(ISERROR(1/VLOOKUP($B42,'Justerad allokering'!$B$1:$AG$461,MATCH(T$1,'Justerad allokering'!$B$1:$AF$1,0),FALSE)),VLOOKUP($B42,'Allokerad kvv'!$B$2:$AV$468,MATCH(T$1,'Allokerad kvv'!$B$1:$AV$1,0),FALSE),VLOOKUP($B42,'Justerad allokering'!$B$1:$AG$461,MATCH(T$1,'Justerad allokering'!$B$1:$AF$1,0),FALSE))</f>
        <v>0</v>
      </c>
      <c r="U42">
        <f>IF(ISERROR(1/VLOOKUP($B42,'Justerad allokering'!$B$1:$AG$461,MATCH(U$1,'Justerad allokering'!$B$1:$AF$1,0),FALSE)),VLOOKUP($B42,'Allokerad kvv'!$B$2:$AV$468,MATCH(U$1,'Allokerad kvv'!$B$1:$AV$1,0),FALSE),VLOOKUP($B42,'Justerad allokering'!$B$1:$AG$461,MATCH(U$1,'Justerad allokering'!$B$1:$AF$1,0),FALSE))</f>
        <v>0</v>
      </c>
      <c r="V42">
        <f>IF(ISERROR(1/VLOOKUP($B42,'Justerad allokering'!$B$1:$AG$461,MATCH(V$1,'Justerad allokering'!$B$1:$AF$1,0),FALSE)),VLOOKUP($B42,'Allokerad kvv'!$B$2:$AV$468,MATCH(V$1,'Allokerad kvv'!$B$1:$AV$1,0),FALSE),VLOOKUP($B42,'Justerad allokering'!$B$1:$AG$461,MATCH(V$1,'Justerad allokering'!$B$1:$AF$1,0),FALSE))</f>
        <v>0</v>
      </c>
      <c r="W42">
        <f>IF(ISERROR(1/VLOOKUP($B42,'Justerad allokering'!$B$1:$AG$461,MATCH(W$1,'Justerad allokering'!$B$1:$AF$1,0),FALSE)),VLOOKUP($B42,'Allokerad kvv'!$B$2:$AV$468,MATCH(W$1,'Allokerad kvv'!$B$1:$AV$1,0),FALSE),VLOOKUP($B42,'Justerad allokering'!$B$1:$AG$461,MATCH(W$1,'Justerad allokering'!$B$1:$AF$1,0),FALSE))</f>
        <v>0</v>
      </c>
      <c r="X42">
        <f>IF(ISERROR(1/VLOOKUP($B42,'Justerad allokering'!$B$1:$AG$461,MATCH(X$1,'Justerad allokering'!$B$1:$AF$1,0),FALSE)),VLOOKUP($B42,'Allokerad kvv'!$B$2:$AV$468,MATCH(X$1,'Allokerad kvv'!$B$1:$AV$1,0),FALSE),VLOOKUP($B42,'Justerad allokering'!$B$1:$AG$461,MATCH(X$1,'Justerad allokering'!$B$1:$AF$1,0),FALSE))</f>
        <v>0</v>
      </c>
      <c r="Y42">
        <f>IF(ISERROR(1/VLOOKUP($B42,'Justerad allokering'!$B$1:$AG$461,MATCH(Y$1,'Justerad allokering'!$B$1:$AF$1,0),FALSE)),VLOOKUP($B42,'Allokerad kvv'!$B$2:$AV$468,MATCH(Y$1,'Allokerad kvv'!$B$1:$AV$1,0),FALSE),VLOOKUP($B42,'Justerad allokering'!$B$1:$AG$461,MATCH(Y$1,'Justerad allokering'!$B$1:$AF$1,0),FALSE))</f>
        <v>0</v>
      </c>
      <c r="Z42">
        <f>IF(ISERROR(1/VLOOKUP($B42,'Justerad allokering'!$B$1:$AG$461,MATCH(Z$1,'Justerad allokering'!$B$1:$AF$1,0),FALSE)),VLOOKUP($B42,'Allokerad kvv'!$B$2:$AV$468,MATCH(Z$1,'Allokerad kvv'!$B$1:$AV$1,0),FALSE),VLOOKUP($B42,'Justerad allokering'!$B$1:$AG$461,MATCH(Z$1,'Justerad allokering'!$B$1:$AF$1,0),FALSE))</f>
        <v>0</v>
      </c>
      <c r="AE42" s="89">
        <f t="shared" si="0"/>
        <v>0</v>
      </c>
      <c r="AG42">
        <f t="shared" si="1"/>
        <v>0</v>
      </c>
      <c r="AH42">
        <f t="shared" si="2"/>
        <v>0</v>
      </c>
      <c r="AI42" t="str">
        <f>IF(AH42=0,"",AH42/VLOOKUP(B42,Kraftvärmeprod!$B$1:$BC$480,MATCH("Summa tillförd energi exklusive rökgaskondensering",Kraftvärmeprod!$B$1:$BC$1,0),FALSE))</f>
        <v/>
      </c>
      <c r="AK42">
        <f t="shared" si="3"/>
        <v>0</v>
      </c>
    </row>
    <row r="43" spans="1:37" x14ac:dyDescent="0.25">
      <c r="A43" s="2" t="s">
        <v>71</v>
      </c>
      <c r="B43" s="2" t="s">
        <v>72</v>
      </c>
      <c r="C43">
        <f>IF(ISERROR(1/VLOOKUP($B43,'Justerad allokering'!$B$1:$AG$461,MATCH(C$1,'Justerad allokering'!$B$1:$AF$1,0),FALSE)),VLOOKUP($B43,'Allokerad kvv'!$B$2:$AV$468,MATCH(C$1,'Allokerad kvv'!$B$1:$AV$1,0),FALSE),VLOOKUP($B43,'Justerad allokering'!$B$1:$AG$461,MATCH(C$1,'Justerad allokering'!$B$1:$AF$1,0),FALSE))</f>
        <v>0</v>
      </c>
      <c r="D43">
        <f>IF(ISERROR(1/VLOOKUP($B43,'Justerad allokering'!$B$1:$AG$461,MATCH(D$1,'Justerad allokering'!$B$1:$AF$1,0),FALSE)),VLOOKUP($B43,'Allokerad kvv'!$B$2:$AV$468,MATCH(D$1,'Allokerad kvv'!$B$1:$AV$1,0),FALSE),VLOOKUP($B43,'Justerad allokering'!$B$1:$AG$461,MATCH(D$1,'Justerad allokering'!$B$1:$AF$1,0),FALSE))</f>
        <v>0</v>
      </c>
      <c r="E43">
        <f>IF(ISERROR(1/VLOOKUP($B43,'Justerad allokering'!$B$1:$AG$461,MATCH(E$1,'Justerad allokering'!$B$1:$AF$1,0),FALSE)),VLOOKUP($B43,'Allokerad kvv'!$B$2:$AV$468,MATCH(E$1,'Allokerad kvv'!$B$1:$AV$1,0),FALSE),VLOOKUP($B43,'Justerad allokering'!$B$1:$AG$461,MATCH(E$1,'Justerad allokering'!$B$1:$AF$1,0),FALSE))</f>
        <v>0</v>
      </c>
      <c r="F43">
        <f>IF(ISERROR(1/VLOOKUP($B43,'Justerad allokering'!$B$1:$AG$461,MATCH(F$1,'Justerad allokering'!$B$1:$AF$1,0),FALSE)),VLOOKUP($B43,'Allokerad kvv'!$B$2:$AV$468,MATCH(F$1,'Allokerad kvv'!$B$1:$AV$1,0),FALSE),VLOOKUP($B43,'Justerad allokering'!$B$1:$AG$461,MATCH(F$1,'Justerad allokering'!$B$1:$AF$1,0),FALSE))</f>
        <v>0</v>
      </c>
      <c r="G43">
        <f>IF(ISERROR(1/VLOOKUP($B43,'Justerad allokering'!$B$1:$AG$461,MATCH(G$1,'Justerad allokering'!$B$1:$AF$1,0),FALSE)),VLOOKUP($B43,'Allokerad kvv'!$B$2:$AV$468,MATCH(G$1,'Allokerad kvv'!$B$1:$AV$1,0),FALSE),VLOOKUP($B43,'Justerad allokering'!$B$1:$AG$461,MATCH(G$1,'Justerad allokering'!$B$1:$AF$1,0),FALSE))</f>
        <v>0</v>
      </c>
      <c r="H43">
        <f>IF(ISERROR(1/VLOOKUP($B43,'Justerad allokering'!$B$1:$AG$461,MATCH(H$1,'Justerad allokering'!$B$1:$AF$1,0),FALSE)),VLOOKUP($B43,'Allokerad kvv'!$B$2:$AV$468,MATCH(H$1,'Allokerad kvv'!$B$1:$AV$1,0),FALSE),VLOOKUP($B43,'Justerad allokering'!$B$1:$AG$461,MATCH(H$1,'Justerad allokering'!$B$1:$AF$1,0),FALSE))</f>
        <v>0</v>
      </c>
      <c r="I43">
        <f>IF(ISERROR(1/VLOOKUP($B43,'Justerad allokering'!$B$1:$AG$461,MATCH(I$1,'Justerad allokering'!$B$1:$AF$1,0),FALSE)),VLOOKUP($B43,'Allokerad kvv'!$B$2:$AV$468,MATCH(I$1,'Allokerad kvv'!$B$1:$AV$1,0),FALSE),VLOOKUP($B43,'Justerad allokering'!$B$1:$AG$461,MATCH(I$1,'Justerad allokering'!$B$1:$AF$1,0),FALSE))</f>
        <v>0</v>
      </c>
      <c r="J43">
        <f>IF(ISERROR(1/VLOOKUP($B43,'Justerad allokering'!$B$1:$AG$461,MATCH(J$1,'Justerad allokering'!$B$1:$AF$1,0),FALSE)),VLOOKUP($B43,'Allokerad kvv'!$B$2:$AV$468,MATCH(J$1,'Allokerad kvv'!$B$1:$AV$1,0),FALSE),VLOOKUP($B43,'Justerad allokering'!$B$1:$AG$461,MATCH(J$1,'Justerad allokering'!$B$1:$AF$1,0),FALSE))</f>
        <v>0</v>
      </c>
      <c r="K43">
        <f>IF(ISERROR(1/VLOOKUP($B43,'Justerad allokering'!$B$1:$AG$461,MATCH(K$1,'Justerad allokering'!$B$1:$AF$1,0),FALSE)),VLOOKUP($B43,'Allokerad kvv'!$B$2:$AV$468,MATCH(K$1,'Allokerad kvv'!$B$1:$AV$1,0),FALSE),VLOOKUP($B43,'Justerad allokering'!$B$1:$AG$461,MATCH(K$1,'Justerad allokering'!$B$1:$AF$1,0),FALSE))</f>
        <v>0</v>
      </c>
      <c r="L43">
        <f>IF(ISERROR(1/VLOOKUP($B43,'Justerad allokering'!$B$1:$AG$461,MATCH(L$1,'Justerad allokering'!$B$1:$AF$1,0),FALSE)),VLOOKUP($B43,'Allokerad kvv'!$B$2:$AV$468,MATCH(L$1,'Allokerad kvv'!$B$1:$AV$1,0),FALSE),VLOOKUP($B43,'Justerad allokering'!$B$1:$AG$461,MATCH(L$1,'Justerad allokering'!$B$1:$AF$1,0),FALSE))</f>
        <v>0</v>
      </c>
      <c r="M43">
        <f>IF(ISERROR(1/VLOOKUP($B43,'Justerad allokering'!$B$1:$AG$461,MATCH(M$1,'Justerad allokering'!$B$1:$AF$1,0),FALSE)),VLOOKUP($B43,'Allokerad kvv'!$B$2:$AV$468,MATCH(M$1,'Allokerad kvv'!$B$1:$AV$1,0),FALSE),VLOOKUP($B43,'Justerad allokering'!$B$1:$AG$461,MATCH(M$1,'Justerad allokering'!$B$1:$AF$1,0),FALSE))</f>
        <v>0</v>
      </c>
      <c r="N43">
        <f>IF(ISERROR(1/VLOOKUP($B43,'Justerad allokering'!$B$1:$AG$461,MATCH(N$1,'Justerad allokering'!$B$1:$AF$1,0),FALSE)),VLOOKUP($B43,'Allokerad kvv'!$B$2:$AV$468,MATCH(N$1,'Allokerad kvv'!$B$1:$AV$1,0),FALSE),VLOOKUP($B43,'Justerad allokering'!$B$1:$AG$461,MATCH(N$1,'Justerad allokering'!$B$1:$AF$1,0),FALSE))</f>
        <v>0</v>
      </c>
      <c r="O43">
        <f>IF(ISERROR(1/VLOOKUP($B43,'Justerad allokering'!$B$1:$AG$461,MATCH(O$1,'Justerad allokering'!$B$1:$AF$1,0),FALSE)),VLOOKUP($B43,'Allokerad kvv'!$B$2:$AV$468,MATCH(O$1,'Allokerad kvv'!$B$1:$AV$1,0),FALSE),VLOOKUP($B43,'Justerad allokering'!$B$1:$AG$461,MATCH(O$1,'Justerad allokering'!$B$1:$AF$1,0),FALSE))</f>
        <v>0</v>
      </c>
      <c r="P43">
        <f>IF(ISERROR(1/VLOOKUP($B43,'Justerad allokering'!$B$1:$AG$461,MATCH(P$1,'Justerad allokering'!$B$1:$AF$1,0),FALSE)),VLOOKUP($B43,'Allokerad kvv'!$B$2:$AV$468,MATCH(P$1,'Allokerad kvv'!$B$1:$AV$1,0),FALSE),VLOOKUP($B43,'Justerad allokering'!$B$1:$AG$461,MATCH(P$1,'Justerad allokering'!$B$1:$AF$1,0),FALSE))</f>
        <v>0</v>
      </c>
      <c r="Q43">
        <f>IF(ISERROR(1/VLOOKUP($B43,'Justerad allokering'!$B$1:$AG$461,MATCH(Q$1,'Justerad allokering'!$B$1:$AF$1,0),FALSE)),VLOOKUP($B43,'Allokerad kvv'!$B$2:$AV$468,MATCH(Q$1,'Allokerad kvv'!$B$1:$AV$1,0),FALSE),VLOOKUP($B43,'Justerad allokering'!$B$1:$AG$461,MATCH(Q$1,'Justerad allokering'!$B$1:$AF$1,0),FALSE))</f>
        <v>0</v>
      </c>
      <c r="R43">
        <f>IF(ISERROR(1/VLOOKUP($B43,'Justerad allokering'!$B$1:$AG$461,MATCH(R$1,'Justerad allokering'!$B$1:$AF$1,0),FALSE)),VLOOKUP($B43,'Allokerad kvv'!$B$2:$AV$468,MATCH(R$1,'Allokerad kvv'!$B$1:$AV$1,0),FALSE),VLOOKUP($B43,'Justerad allokering'!$B$1:$AG$461,MATCH(R$1,'Justerad allokering'!$B$1:$AF$1,0),FALSE))</f>
        <v>0</v>
      </c>
      <c r="S43">
        <f>IF(ISERROR(1/VLOOKUP($B43,'Justerad allokering'!$B$1:$AG$461,MATCH(S$1,'Justerad allokering'!$B$1:$AF$1,0),FALSE)),VLOOKUP($B43,'Allokerad kvv'!$B$2:$AV$468,MATCH(S$1,'Allokerad kvv'!$B$1:$AV$1,0),FALSE),VLOOKUP($B43,'Justerad allokering'!$B$1:$AG$461,MATCH(S$1,'Justerad allokering'!$B$1:$AF$1,0),FALSE))</f>
        <v>0</v>
      </c>
      <c r="T43">
        <f>IF(ISERROR(1/VLOOKUP($B43,'Justerad allokering'!$B$1:$AG$461,MATCH(T$1,'Justerad allokering'!$B$1:$AF$1,0),FALSE)),VLOOKUP($B43,'Allokerad kvv'!$B$2:$AV$468,MATCH(T$1,'Allokerad kvv'!$B$1:$AV$1,0),FALSE),VLOOKUP($B43,'Justerad allokering'!$B$1:$AG$461,MATCH(T$1,'Justerad allokering'!$B$1:$AF$1,0),FALSE))</f>
        <v>0</v>
      </c>
      <c r="U43">
        <f>IF(ISERROR(1/VLOOKUP($B43,'Justerad allokering'!$B$1:$AG$461,MATCH(U$1,'Justerad allokering'!$B$1:$AF$1,0),FALSE)),VLOOKUP($B43,'Allokerad kvv'!$B$2:$AV$468,MATCH(U$1,'Allokerad kvv'!$B$1:$AV$1,0),FALSE),VLOOKUP($B43,'Justerad allokering'!$B$1:$AG$461,MATCH(U$1,'Justerad allokering'!$B$1:$AF$1,0),FALSE))</f>
        <v>0</v>
      </c>
      <c r="V43">
        <f>IF(ISERROR(1/VLOOKUP($B43,'Justerad allokering'!$B$1:$AG$461,MATCH(V$1,'Justerad allokering'!$B$1:$AF$1,0),FALSE)),VLOOKUP($B43,'Allokerad kvv'!$B$2:$AV$468,MATCH(V$1,'Allokerad kvv'!$B$1:$AV$1,0),FALSE),VLOOKUP($B43,'Justerad allokering'!$B$1:$AG$461,MATCH(V$1,'Justerad allokering'!$B$1:$AF$1,0),FALSE))</f>
        <v>0</v>
      </c>
      <c r="W43">
        <f>IF(ISERROR(1/VLOOKUP($B43,'Justerad allokering'!$B$1:$AG$461,MATCH(W$1,'Justerad allokering'!$B$1:$AF$1,0),FALSE)),VLOOKUP($B43,'Allokerad kvv'!$B$2:$AV$468,MATCH(W$1,'Allokerad kvv'!$B$1:$AV$1,0),FALSE),VLOOKUP($B43,'Justerad allokering'!$B$1:$AG$461,MATCH(W$1,'Justerad allokering'!$B$1:$AF$1,0),FALSE))</f>
        <v>0</v>
      </c>
      <c r="X43">
        <f>IF(ISERROR(1/VLOOKUP($B43,'Justerad allokering'!$B$1:$AG$461,MATCH(X$1,'Justerad allokering'!$B$1:$AF$1,0),FALSE)),VLOOKUP($B43,'Allokerad kvv'!$B$2:$AV$468,MATCH(X$1,'Allokerad kvv'!$B$1:$AV$1,0),FALSE),VLOOKUP($B43,'Justerad allokering'!$B$1:$AG$461,MATCH(X$1,'Justerad allokering'!$B$1:$AF$1,0),FALSE))</f>
        <v>0</v>
      </c>
      <c r="Y43">
        <f>IF(ISERROR(1/VLOOKUP($B43,'Justerad allokering'!$B$1:$AG$461,MATCH(Y$1,'Justerad allokering'!$B$1:$AF$1,0),FALSE)),VLOOKUP($B43,'Allokerad kvv'!$B$2:$AV$468,MATCH(Y$1,'Allokerad kvv'!$B$1:$AV$1,0),FALSE),VLOOKUP($B43,'Justerad allokering'!$B$1:$AG$461,MATCH(Y$1,'Justerad allokering'!$B$1:$AF$1,0),FALSE))</f>
        <v>0</v>
      </c>
      <c r="Z43">
        <f>IF(ISERROR(1/VLOOKUP($B43,'Justerad allokering'!$B$1:$AG$461,MATCH(Z$1,'Justerad allokering'!$B$1:$AF$1,0),FALSE)),VLOOKUP($B43,'Allokerad kvv'!$B$2:$AV$468,MATCH(Z$1,'Allokerad kvv'!$B$1:$AV$1,0),FALSE),VLOOKUP($B43,'Justerad allokering'!$B$1:$AG$461,MATCH(Z$1,'Justerad allokering'!$B$1:$AF$1,0),FALSE))</f>
        <v>0</v>
      </c>
      <c r="AE43" s="89">
        <f t="shared" si="0"/>
        <v>0</v>
      </c>
      <c r="AG43">
        <f t="shared" si="1"/>
        <v>0</v>
      </c>
      <c r="AH43">
        <f t="shared" si="2"/>
        <v>0</v>
      </c>
      <c r="AI43" t="str">
        <f>IF(AH43=0,"",AH43/VLOOKUP(B43,Kraftvärmeprod!$B$1:$BC$480,MATCH("Summa tillförd energi exklusive rökgaskondensering",Kraftvärmeprod!$B$1:$BC$1,0),FALSE))</f>
        <v/>
      </c>
      <c r="AK43">
        <f t="shared" si="3"/>
        <v>0</v>
      </c>
    </row>
    <row r="44" spans="1:37" x14ac:dyDescent="0.25">
      <c r="A44" s="2" t="s">
        <v>71</v>
      </c>
      <c r="B44" s="2" t="s">
        <v>73</v>
      </c>
      <c r="C44">
        <f>IF(ISERROR(1/VLOOKUP($B44,'Justerad allokering'!$B$1:$AG$461,MATCH(C$1,'Justerad allokering'!$B$1:$AF$1,0),FALSE)),VLOOKUP($B44,'Allokerad kvv'!$B$2:$AV$468,MATCH(C$1,'Allokerad kvv'!$B$1:$AV$1,0),FALSE),VLOOKUP($B44,'Justerad allokering'!$B$1:$AG$461,MATCH(C$1,'Justerad allokering'!$B$1:$AF$1,0),FALSE))</f>
        <v>0</v>
      </c>
      <c r="D44">
        <f>IF(ISERROR(1/VLOOKUP($B44,'Justerad allokering'!$B$1:$AG$461,MATCH(D$1,'Justerad allokering'!$B$1:$AF$1,0),FALSE)),VLOOKUP($B44,'Allokerad kvv'!$B$2:$AV$468,MATCH(D$1,'Allokerad kvv'!$B$1:$AV$1,0),FALSE),VLOOKUP($B44,'Justerad allokering'!$B$1:$AG$461,MATCH(D$1,'Justerad allokering'!$B$1:$AF$1,0),FALSE))</f>
        <v>0</v>
      </c>
      <c r="E44">
        <f>IF(ISERROR(1/VLOOKUP($B44,'Justerad allokering'!$B$1:$AG$461,MATCH(E$1,'Justerad allokering'!$B$1:$AF$1,0),FALSE)),VLOOKUP($B44,'Allokerad kvv'!$B$2:$AV$468,MATCH(E$1,'Allokerad kvv'!$B$1:$AV$1,0),FALSE),VLOOKUP($B44,'Justerad allokering'!$B$1:$AG$461,MATCH(E$1,'Justerad allokering'!$B$1:$AF$1,0),FALSE))</f>
        <v>0</v>
      </c>
      <c r="F44">
        <f>IF(ISERROR(1/VLOOKUP($B44,'Justerad allokering'!$B$1:$AG$461,MATCH(F$1,'Justerad allokering'!$B$1:$AF$1,0),FALSE)),VLOOKUP($B44,'Allokerad kvv'!$B$2:$AV$468,MATCH(F$1,'Allokerad kvv'!$B$1:$AV$1,0),FALSE),VLOOKUP($B44,'Justerad allokering'!$B$1:$AG$461,MATCH(F$1,'Justerad allokering'!$B$1:$AF$1,0),FALSE))</f>
        <v>0</v>
      </c>
      <c r="G44">
        <f>IF(ISERROR(1/VLOOKUP($B44,'Justerad allokering'!$B$1:$AG$461,MATCH(G$1,'Justerad allokering'!$B$1:$AF$1,0),FALSE)),VLOOKUP($B44,'Allokerad kvv'!$B$2:$AV$468,MATCH(G$1,'Allokerad kvv'!$B$1:$AV$1,0),FALSE),VLOOKUP($B44,'Justerad allokering'!$B$1:$AG$461,MATCH(G$1,'Justerad allokering'!$B$1:$AF$1,0),FALSE))</f>
        <v>0</v>
      </c>
      <c r="H44">
        <f>IF(ISERROR(1/VLOOKUP($B44,'Justerad allokering'!$B$1:$AG$461,MATCH(H$1,'Justerad allokering'!$B$1:$AF$1,0),FALSE)),VLOOKUP($B44,'Allokerad kvv'!$B$2:$AV$468,MATCH(H$1,'Allokerad kvv'!$B$1:$AV$1,0),FALSE),VLOOKUP($B44,'Justerad allokering'!$B$1:$AG$461,MATCH(H$1,'Justerad allokering'!$B$1:$AF$1,0),FALSE))</f>
        <v>0</v>
      </c>
      <c r="I44">
        <f>IF(ISERROR(1/VLOOKUP($B44,'Justerad allokering'!$B$1:$AG$461,MATCH(I$1,'Justerad allokering'!$B$1:$AF$1,0),FALSE)),VLOOKUP($B44,'Allokerad kvv'!$B$2:$AV$468,MATCH(I$1,'Allokerad kvv'!$B$1:$AV$1,0),FALSE),VLOOKUP($B44,'Justerad allokering'!$B$1:$AG$461,MATCH(I$1,'Justerad allokering'!$B$1:$AF$1,0),FALSE))</f>
        <v>0</v>
      </c>
      <c r="J44">
        <f>IF(ISERROR(1/VLOOKUP($B44,'Justerad allokering'!$B$1:$AG$461,MATCH(J$1,'Justerad allokering'!$B$1:$AF$1,0),FALSE)),VLOOKUP($B44,'Allokerad kvv'!$B$2:$AV$468,MATCH(J$1,'Allokerad kvv'!$B$1:$AV$1,0),FALSE),VLOOKUP($B44,'Justerad allokering'!$B$1:$AG$461,MATCH(J$1,'Justerad allokering'!$B$1:$AF$1,0),FALSE))</f>
        <v>0</v>
      </c>
      <c r="K44">
        <f>IF(ISERROR(1/VLOOKUP($B44,'Justerad allokering'!$B$1:$AG$461,MATCH(K$1,'Justerad allokering'!$B$1:$AF$1,0),FALSE)),VLOOKUP($B44,'Allokerad kvv'!$B$2:$AV$468,MATCH(K$1,'Allokerad kvv'!$B$1:$AV$1,0),FALSE),VLOOKUP($B44,'Justerad allokering'!$B$1:$AG$461,MATCH(K$1,'Justerad allokering'!$B$1:$AF$1,0),FALSE))</f>
        <v>0</v>
      </c>
      <c r="L44">
        <f>IF(ISERROR(1/VLOOKUP($B44,'Justerad allokering'!$B$1:$AG$461,MATCH(L$1,'Justerad allokering'!$B$1:$AF$1,0),FALSE)),VLOOKUP($B44,'Allokerad kvv'!$B$2:$AV$468,MATCH(L$1,'Allokerad kvv'!$B$1:$AV$1,0),FALSE),VLOOKUP($B44,'Justerad allokering'!$B$1:$AG$461,MATCH(L$1,'Justerad allokering'!$B$1:$AF$1,0),FALSE))</f>
        <v>0</v>
      </c>
      <c r="M44">
        <f>IF(ISERROR(1/VLOOKUP($B44,'Justerad allokering'!$B$1:$AG$461,MATCH(M$1,'Justerad allokering'!$B$1:$AF$1,0),FALSE)),VLOOKUP($B44,'Allokerad kvv'!$B$2:$AV$468,MATCH(M$1,'Allokerad kvv'!$B$1:$AV$1,0),FALSE),VLOOKUP($B44,'Justerad allokering'!$B$1:$AG$461,MATCH(M$1,'Justerad allokering'!$B$1:$AF$1,0),FALSE))</f>
        <v>0</v>
      </c>
      <c r="N44">
        <f>IF(ISERROR(1/VLOOKUP($B44,'Justerad allokering'!$B$1:$AG$461,MATCH(N$1,'Justerad allokering'!$B$1:$AF$1,0),FALSE)),VLOOKUP($B44,'Allokerad kvv'!$B$2:$AV$468,MATCH(N$1,'Allokerad kvv'!$B$1:$AV$1,0),FALSE),VLOOKUP($B44,'Justerad allokering'!$B$1:$AG$461,MATCH(N$1,'Justerad allokering'!$B$1:$AF$1,0),FALSE))</f>
        <v>0</v>
      </c>
      <c r="O44">
        <f>IF(ISERROR(1/VLOOKUP($B44,'Justerad allokering'!$B$1:$AG$461,MATCH(O$1,'Justerad allokering'!$B$1:$AF$1,0),FALSE)),VLOOKUP($B44,'Allokerad kvv'!$B$2:$AV$468,MATCH(O$1,'Allokerad kvv'!$B$1:$AV$1,0),FALSE),VLOOKUP($B44,'Justerad allokering'!$B$1:$AG$461,MATCH(O$1,'Justerad allokering'!$B$1:$AF$1,0),FALSE))</f>
        <v>0</v>
      </c>
      <c r="P44">
        <f>IF(ISERROR(1/VLOOKUP($B44,'Justerad allokering'!$B$1:$AG$461,MATCH(P$1,'Justerad allokering'!$B$1:$AF$1,0),FALSE)),VLOOKUP($B44,'Allokerad kvv'!$B$2:$AV$468,MATCH(P$1,'Allokerad kvv'!$B$1:$AV$1,0),FALSE),VLOOKUP($B44,'Justerad allokering'!$B$1:$AG$461,MATCH(P$1,'Justerad allokering'!$B$1:$AF$1,0),FALSE))</f>
        <v>0</v>
      </c>
      <c r="Q44">
        <f>IF(ISERROR(1/VLOOKUP($B44,'Justerad allokering'!$B$1:$AG$461,MATCH(Q$1,'Justerad allokering'!$B$1:$AF$1,0),FALSE)),VLOOKUP($B44,'Allokerad kvv'!$B$2:$AV$468,MATCH(Q$1,'Allokerad kvv'!$B$1:$AV$1,0),FALSE),VLOOKUP($B44,'Justerad allokering'!$B$1:$AG$461,MATCH(Q$1,'Justerad allokering'!$B$1:$AF$1,0),FALSE))</f>
        <v>0</v>
      </c>
      <c r="R44">
        <f>IF(ISERROR(1/VLOOKUP($B44,'Justerad allokering'!$B$1:$AG$461,MATCH(R$1,'Justerad allokering'!$B$1:$AF$1,0),FALSE)),VLOOKUP($B44,'Allokerad kvv'!$B$2:$AV$468,MATCH(R$1,'Allokerad kvv'!$B$1:$AV$1,0),FALSE),VLOOKUP($B44,'Justerad allokering'!$B$1:$AG$461,MATCH(R$1,'Justerad allokering'!$B$1:$AF$1,0),FALSE))</f>
        <v>0</v>
      </c>
      <c r="S44">
        <f>IF(ISERROR(1/VLOOKUP($B44,'Justerad allokering'!$B$1:$AG$461,MATCH(S$1,'Justerad allokering'!$B$1:$AF$1,0),FALSE)),VLOOKUP($B44,'Allokerad kvv'!$B$2:$AV$468,MATCH(S$1,'Allokerad kvv'!$B$1:$AV$1,0),FALSE),VLOOKUP($B44,'Justerad allokering'!$B$1:$AG$461,MATCH(S$1,'Justerad allokering'!$B$1:$AF$1,0),FALSE))</f>
        <v>0</v>
      </c>
      <c r="T44">
        <f>IF(ISERROR(1/VLOOKUP($B44,'Justerad allokering'!$B$1:$AG$461,MATCH(T$1,'Justerad allokering'!$B$1:$AF$1,0),FALSE)),VLOOKUP($B44,'Allokerad kvv'!$B$2:$AV$468,MATCH(T$1,'Allokerad kvv'!$B$1:$AV$1,0),FALSE),VLOOKUP($B44,'Justerad allokering'!$B$1:$AG$461,MATCH(T$1,'Justerad allokering'!$B$1:$AF$1,0),FALSE))</f>
        <v>0</v>
      </c>
      <c r="U44">
        <f>IF(ISERROR(1/VLOOKUP($B44,'Justerad allokering'!$B$1:$AG$461,MATCH(U$1,'Justerad allokering'!$B$1:$AF$1,0),FALSE)),VLOOKUP($B44,'Allokerad kvv'!$B$2:$AV$468,MATCH(U$1,'Allokerad kvv'!$B$1:$AV$1,0),FALSE),VLOOKUP($B44,'Justerad allokering'!$B$1:$AG$461,MATCH(U$1,'Justerad allokering'!$B$1:$AF$1,0),FALSE))</f>
        <v>0</v>
      </c>
      <c r="V44">
        <f>IF(ISERROR(1/VLOOKUP($B44,'Justerad allokering'!$B$1:$AG$461,MATCH(V$1,'Justerad allokering'!$B$1:$AF$1,0),FALSE)),VLOOKUP($B44,'Allokerad kvv'!$B$2:$AV$468,MATCH(V$1,'Allokerad kvv'!$B$1:$AV$1,0),FALSE),VLOOKUP($B44,'Justerad allokering'!$B$1:$AG$461,MATCH(V$1,'Justerad allokering'!$B$1:$AF$1,0),FALSE))</f>
        <v>0</v>
      </c>
      <c r="W44">
        <f>IF(ISERROR(1/VLOOKUP($B44,'Justerad allokering'!$B$1:$AG$461,MATCH(W$1,'Justerad allokering'!$B$1:$AF$1,0),FALSE)),VLOOKUP($B44,'Allokerad kvv'!$B$2:$AV$468,MATCH(W$1,'Allokerad kvv'!$B$1:$AV$1,0),FALSE),VLOOKUP($B44,'Justerad allokering'!$B$1:$AG$461,MATCH(W$1,'Justerad allokering'!$B$1:$AF$1,0),FALSE))</f>
        <v>0</v>
      </c>
      <c r="X44">
        <f>IF(ISERROR(1/VLOOKUP($B44,'Justerad allokering'!$B$1:$AG$461,MATCH(X$1,'Justerad allokering'!$B$1:$AF$1,0),FALSE)),VLOOKUP($B44,'Allokerad kvv'!$B$2:$AV$468,MATCH(X$1,'Allokerad kvv'!$B$1:$AV$1,0),FALSE),VLOOKUP($B44,'Justerad allokering'!$B$1:$AG$461,MATCH(X$1,'Justerad allokering'!$B$1:$AF$1,0),FALSE))</f>
        <v>0</v>
      </c>
      <c r="Y44">
        <f>IF(ISERROR(1/VLOOKUP($B44,'Justerad allokering'!$B$1:$AG$461,MATCH(Y$1,'Justerad allokering'!$B$1:$AF$1,0),FALSE)),VLOOKUP($B44,'Allokerad kvv'!$B$2:$AV$468,MATCH(Y$1,'Allokerad kvv'!$B$1:$AV$1,0),FALSE),VLOOKUP($B44,'Justerad allokering'!$B$1:$AG$461,MATCH(Y$1,'Justerad allokering'!$B$1:$AF$1,0),FALSE))</f>
        <v>0</v>
      </c>
      <c r="Z44">
        <f>IF(ISERROR(1/VLOOKUP($B44,'Justerad allokering'!$B$1:$AG$461,MATCH(Z$1,'Justerad allokering'!$B$1:$AF$1,0),FALSE)),VLOOKUP($B44,'Allokerad kvv'!$B$2:$AV$468,MATCH(Z$1,'Allokerad kvv'!$B$1:$AV$1,0),FALSE),VLOOKUP($B44,'Justerad allokering'!$B$1:$AG$461,MATCH(Z$1,'Justerad allokering'!$B$1:$AF$1,0),FALSE))</f>
        <v>0</v>
      </c>
      <c r="AE44" s="89">
        <f t="shared" si="0"/>
        <v>0</v>
      </c>
      <c r="AG44">
        <f t="shared" si="1"/>
        <v>0</v>
      </c>
      <c r="AH44">
        <f t="shared" si="2"/>
        <v>0</v>
      </c>
      <c r="AI44" t="str">
        <f>IF(AH44=0,"",AH44/VLOOKUP(B44,Kraftvärmeprod!$B$1:$BC$480,MATCH("Summa tillförd energi exklusive rökgaskondensering",Kraftvärmeprod!$B$1:$BC$1,0),FALSE))</f>
        <v/>
      </c>
      <c r="AK44">
        <f t="shared" si="3"/>
        <v>0</v>
      </c>
    </row>
    <row r="45" spans="1:37" x14ac:dyDescent="0.25">
      <c r="A45" s="2" t="s">
        <v>71</v>
      </c>
      <c r="B45" s="2" t="s">
        <v>74</v>
      </c>
      <c r="C45">
        <f>IF(ISERROR(1/VLOOKUP($B45,'Justerad allokering'!$B$1:$AG$461,MATCH(C$1,'Justerad allokering'!$B$1:$AF$1,0),FALSE)),VLOOKUP($B45,'Allokerad kvv'!$B$2:$AV$468,MATCH(C$1,'Allokerad kvv'!$B$1:$AV$1,0),FALSE),VLOOKUP($B45,'Justerad allokering'!$B$1:$AG$461,MATCH(C$1,'Justerad allokering'!$B$1:$AF$1,0),FALSE))</f>
        <v>0</v>
      </c>
      <c r="D45">
        <f>IF(ISERROR(1/VLOOKUP($B45,'Justerad allokering'!$B$1:$AG$461,MATCH(D$1,'Justerad allokering'!$B$1:$AF$1,0),FALSE)),VLOOKUP($B45,'Allokerad kvv'!$B$2:$AV$468,MATCH(D$1,'Allokerad kvv'!$B$1:$AV$1,0),FALSE),VLOOKUP($B45,'Justerad allokering'!$B$1:$AG$461,MATCH(D$1,'Justerad allokering'!$B$1:$AF$1,0),FALSE))</f>
        <v>0</v>
      </c>
      <c r="E45">
        <f>IF(ISERROR(1/VLOOKUP($B45,'Justerad allokering'!$B$1:$AG$461,MATCH(E$1,'Justerad allokering'!$B$1:$AF$1,0),FALSE)),VLOOKUP($B45,'Allokerad kvv'!$B$2:$AV$468,MATCH(E$1,'Allokerad kvv'!$B$1:$AV$1,0),FALSE),VLOOKUP($B45,'Justerad allokering'!$B$1:$AG$461,MATCH(E$1,'Justerad allokering'!$B$1:$AF$1,0),FALSE))</f>
        <v>0</v>
      </c>
      <c r="F45">
        <f>IF(ISERROR(1/VLOOKUP($B45,'Justerad allokering'!$B$1:$AG$461,MATCH(F$1,'Justerad allokering'!$B$1:$AF$1,0),FALSE)),VLOOKUP($B45,'Allokerad kvv'!$B$2:$AV$468,MATCH(F$1,'Allokerad kvv'!$B$1:$AV$1,0),FALSE),VLOOKUP($B45,'Justerad allokering'!$B$1:$AG$461,MATCH(F$1,'Justerad allokering'!$B$1:$AF$1,0),FALSE))</f>
        <v>0</v>
      </c>
      <c r="G45">
        <f>IF(ISERROR(1/VLOOKUP($B45,'Justerad allokering'!$B$1:$AG$461,MATCH(G$1,'Justerad allokering'!$B$1:$AF$1,0),FALSE)),VLOOKUP($B45,'Allokerad kvv'!$B$2:$AV$468,MATCH(G$1,'Allokerad kvv'!$B$1:$AV$1,0),FALSE),VLOOKUP($B45,'Justerad allokering'!$B$1:$AG$461,MATCH(G$1,'Justerad allokering'!$B$1:$AF$1,0),FALSE))</f>
        <v>0</v>
      </c>
      <c r="H45">
        <f>IF(ISERROR(1/VLOOKUP($B45,'Justerad allokering'!$B$1:$AG$461,MATCH(H$1,'Justerad allokering'!$B$1:$AF$1,0),FALSE)),VLOOKUP($B45,'Allokerad kvv'!$B$2:$AV$468,MATCH(H$1,'Allokerad kvv'!$B$1:$AV$1,0),FALSE),VLOOKUP($B45,'Justerad allokering'!$B$1:$AG$461,MATCH(H$1,'Justerad allokering'!$B$1:$AF$1,0),FALSE))</f>
        <v>0</v>
      </c>
      <c r="I45">
        <f>IF(ISERROR(1/VLOOKUP($B45,'Justerad allokering'!$B$1:$AG$461,MATCH(I$1,'Justerad allokering'!$B$1:$AF$1,0),FALSE)),VLOOKUP($B45,'Allokerad kvv'!$B$2:$AV$468,MATCH(I$1,'Allokerad kvv'!$B$1:$AV$1,0),FALSE),VLOOKUP($B45,'Justerad allokering'!$B$1:$AG$461,MATCH(I$1,'Justerad allokering'!$B$1:$AF$1,0),FALSE))</f>
        <v>0</v>
      </c>
      <c r="J45">
        <f>IF(ISERROR(1/VLOOKUP($B45,'Justerad allokering'!$B$1:$AG$461,MATCH(J$1,'Justerad allokering'!$B$1:$AF$1,0),FALSE)),VLOOKUP($B45,'Allokerad kvv'!$B$2:$AV$468,MATCH(J$1,'Allokerad kvv'!$B$1:$AV$1,0),FALSE),VLOOKUP($B45,'Justerad allokering'!$B$1:$AG$461,MATCH(J$1,'Justerad allokering'!$B$1:$AF$1,0),FALSE))</f>
        <v>0</v>
      </c>
      <c r="K45">
        <f>IF(ISERROR(1/VLOOKUP($B45,'Justerad allokering'!$B$1:$AG$461,MATCH(K$1,'Justerad allokering'!$B$1:$AF$1,0),FALSE)),VLOOKUP($B45,'Allokerad kvv'!$B$2:$AV$468,MATCH(K$1,'Allokerad kvv'!$B$1:$AV$1,0),FALSE),VLOOKUP($B45,'Justerad allokering'!$B$1:$AG$461,MATCH(K$1,'Justerad allokering'!$B$1:$AF$1,0),FALSE))</f>
        <v>0</v>
      </c>
      <c r="L45">
        <f>IF(ISERROR(1/VLOOKUP($B45,'Justerad allokering'!$B$1:$AG$461,MATCH(L$1,'Justerad allokering'!$B$1:$AF$1,0),FALSE)),VLOOKUP($B45,'Allokerad kvv'!$B$2:$AV$468,MATCH(L$1,'Allokerad kvv'!$B$1:$AV$1,0),FALSE),VLOOKUP($B45,'Justerad allokering'!$B$1:$AG$461,MATCH(L$1,'Justerad allokering'!$B$1:$AF$1,0),FALSE))</f>
        <v>0</v>
      </c>
      <c r="M45">
        <f>IF(ISERROR(1/VLOOKUP($B45,'Justerad allokering'!$B$1:$AG$461,MATCH(M$1,'Justerad allokering'!$B$1:$AF$1,0),FALSE)),VLOOKUP($B45,'Allokerad kvv'!$B$2:$AV$468,MATCH(M$1,'Allokerad kvv'!$B$1:$AV$1,0),FALSE),VLOOKUP($B45,'Justerad allokering'!$B$1:$AG$461,MATCH(M$1,'Justerad allokering'!$B$1:$AF$1,0),FALSE))</f>
        <v>0</v>
      </c>
      <c r="N45">
        <f>IF(ISERROR(1/VLOOKUP($B45,'Justerad allokering'!$B$1:$AG$461,MATCH(N$1,'Justerad allokering'!$B$1:$AF$1,0),FALSE)),VLOOKUP($B45,'Allokerad kvv'!$B$2:$AV$468,MATCH(N$1,'Allokerad kvv'!$B$1:$AV$1,0),FALSE),VLOOKUP($B45,'Justerad allokering'!$B$1:$AG$461,MATCH(N$1,'Justerad allokering'!$B$1:$AF$1,0),FALSE))</f>
        <v>0</v>
      </c>
      <c r="O45">
        <f>IF(ISERROR(1/VLOOKUP($B45,'Justerad allokering'!$B$1:$AG$461,MATCH(O$1,'Justerad allokering'!$B$1:$AF$1,0),FALSE)),VLOOKUP($B45,'Allokerad kvv'!$B$2:$AV$468,MATCH(O$1,'Allokerad kvv'!$B$1:$AV$1,0),FALSE),VLOOKUP($B45,'Justerad allokering'!$B$1:$AG$461,MATCH(O$1,'Justerad allokering'!$B$1:$AF$1,0),FALSE))</f>
        <v>0</v>
      </c>
      <c r="P45">
        <f>IF(ISERROR(1/VLOOKUP($B45,'Justerad allokering'!$B$1:$AG$461,MATCH(P$1,'Justerad allokering'!$B$1:$AF$1,0),FALSE)),VLOOKUP($B45,'Allokerad kvv'!$B$2:$AV$468,MATCH(P$1,'Allokerad kvv'!$B$1:$AV$1,0),FALSE),VLOOKUP($B45,'Justerad allokering'!$B$1:$AG$461,MATCH(P$1,'Justerad allokering'!$B$1:$AF$1,0),FALSE))</f>
        <v>0</v>
      </c>
      <c r="Q45">
        <f>IF(ISERROR(1/VLOOKUP($B45,'Justerad allokering'!$B$1:$AG$461,MATCH(Q$1,'Justerad allokering'!$B$1:$AF$1,0),FALSE)),VLOOKUP($B45,'Allokerad kvv'!$B$2:$AV$468,MATCH(Q$1,'Allokerad kvv'!$B$1:$AV$1,0),FALSE),VLOOKUP($B45,'Justerad allokering'!$B$1:$AG$461,MATCH(Q$1,'Justerad allokering'!$B$1:$AF$1,0),FALSE))</f>
        <v>0</v>
      </c>
      <c r="R45">
        <f>IF(ISERROR(1/VLOOKUP($B45,'Justerad allokering'!$B$1:$AG$461,MATCH(R$1,'Justerad allokering'!$B$1:$AF$1,0),FALSE)),VLOOKUP($B45,'Allokerad kvv'!$B$2:$AV$468,MATCH(R$1,'Allokerad kvv'!$B$1:$AV$1,0),FALSE),VLOOKUP($B45,'Justerad allokering'!$B$1:$AG$461,MATCH(R$1,'Justerad allokering'!$B$1:$AF$1,0),FALSE))</f>
        <v>0</v>
      </c>
      <c r="S45">
        <f>IF(ISERROR(1/VLOOKUP($B45,'Justerad allokering'!$B$1:$AG$461,MATCH(S$1,'Justerad allokering'!$B$1:$AF$1,0),FALSE)),VLOOKUP($B45,'Allokerad kvv'!$B$2:$AV$468,MATCH(S$1,'Allokerad kvv'!$B$1:$AV$1,0),FALSE),VLOOKUP($B45,'Justerad allokering'!$B$1:$AG$461,MATCH(S$1,'Justerad allokering'!$B$1:$AF$1,0),FALSE))</f>
        <v>0</v>
      </c>
      <c r="T45">
        <f>IF(ISERROR(1/VLOOKUP($B45,'Justerad allokering'!$B$1:$AG$461,MATCH(T$1,'Justerad allokering'!$B$1:$AF$1,0),FALSE)),VLOOKUP($B45,'Allokerad kvv'!$B$2:$AV$468,MATCH(T$1,'Allokerad kvv'!$B$1:$AV$1,0),FALSE),VLOOKUP($B45,'Justerad allokering'!$B$1:$AG$461,MATCH(T$1,'Justerad allokering'!$B$1:$AF$1,0),FALSE))</f>
        <v>0</v>
      </c>
      <c r="U45">
        <f>IF(ISERROR(1/VLOOKUP($B45,'Justerad allokering'!$B$1:$AG$461,MATCH(U$1,'Justerad allokering'!$B$1:$AF$1,0),FALSE)),VLOOKUP($B45,'Allokerad kvv'!$B$2:$AV$468,MATCH(U$1,'Allokerad kvv'!$B$1:$AV$1,0),FALSE),VLOOKUP($B45,'Justerad allokering'!$B$1:$AG$461,MATCH(U$1,'Justerad allokering'!$B$1:$AF$1,0),FALSE))</f>
        <v>0</v>
      </c>
      <c r="V45">
        <f>IF(ISERROR(1/VLOOKUP($B45,'Justerad allokering'!$B$1:$AG$461,MATCH(V$1,'Justerad allokering'!$B$1:$AF$1,0),FALSE)),VLOOKUP($B45,'Allokerad kvv'!$B$2:$AV$468,MATCH(V$1,'Allokerad kvv'!$B$1:$AV$1,0),FALSE),VLOOKUP($B45,'Justerad allokering'!$B$1:$AG$461,MATCH(V$1,'Justerad allokering'!$B$1:$AF$1,0),FALSE))</f>
        <v>0</v>
      </c>
      <c r="W45">
        <f>IF(ISERROR(1/VLOOKUP($B45,'Justerad allokering'!$B$1:$AG$461,MATCH(W$1,'Justerad allokering'!$B$1:$AF$1,0),FALSE)),VLOOKUP($B45,'Allokerad kvv'!$B$2:$AV$468,MATCH(W$1,'Allokerad kvv'!$B$1:$AV$1,0),FALSE),VLOOKUP($B45,'Justerad allokering'!$B$1:$AG$461,MATCH(W$1,'Justerad allokering'!$B$1:$AF$1,0),FALSE))</f>
        <v>0</v>
      </c>
      <c r="X45">
        <f>IF(ISERROR(1/VLOOKUP($B45,'Justerad allokering'!$B$1:$AG$461,MATCH(X$1,'Justerad allokering'!$B$1:$AF$1,0),FALSE)),VLOOKUP($B45,'Allokerad kvv'!$B$2:$AV$468,MATCH(X$1,'Allokerad kvv'!$B$1:$AV$1,0),FALSE),VLOOKUP($B45,'Justerad allokering'!$B$1:$AG$461,MATCH(X$1,'Justerad allokering'!$B$1:$AF$1,0),FALSE))</f>
        <v>0</v>
      </c>
      <c r="Y45">
        <f>IF(ISERROR(1/VLOOKUP($B45,'Justerad allokering'!$B$1:$AG$461,MATCH(Y$1,'Justerad allokering'!$B$1:$AF$1,0),FALSE)),VLOOKUP($B45,'Allokerad kvv'!$B$2:$AV$468,MATCH(Y$1,'Allokerad kvv'!$B$1:$AV$1,0),FALSE),VLOOKUP($B45,'Justerad allokering'!$B$1:$AG$461,MATCH(Y$1,'Justerad allokering'!$B$1:$AF$1,0),FALSE))</f>
        <v>0</v>
      </c>
      <c r="Z45">
        <f>IF(ISERROR(1/VLOOKUP($B45,'Justerad allokering'!$B$1:$AG$461,MATCH(Z$1,'Justerad allokering'!$B$1:$AF$1,0),FALSE)),VLOOKUP($B45,'Allokerad kvv'!$B$2:$AV$468,MATCH(Z$1,'Allokerad kvv'!$B$1:$AV$1,0),FALSE),VLOOKUP($B45,'Justerad allokering'!$B$1:$AG$461,MATCH(Z$1,'Justerad allokering'!$B$1:$AF$1,0),FALSE))</f>
        <v>0</v>
      </c>
      <c r="AE45" s="89">
        <f t="shared" si="0"/>
        <v>0</v>
      </c>
      <c r="AG45">
        <f t="shared" si="1"/>
        <v>0</v>
      </c>
      <c r="AH45">
        <f t="shared" si="2"/>
        <v>0</v>
      </c>
      <c r="AI45" t="str">
        <f>IF(AH45=0,"",AH45/VLOOKUP(B45,Kraftvärmeprod!$B$1:$BC$480,MATCH("Summa tillförd energi exklusive rökgaskondensering",Kraftvärmeprod!$B$1:$BC$1,0),FALSE))</f>
        <v/>
      </c>
      <c r="AK45">
        <f t="shared" si="3"/>
        <v>0</v>
      </c>
    </row>
    <row r="46" spans="1:37" x14ac:dyDescent="0.25">
      <c r="A46" s="2" t="s">
        <v>71</v>
      </c>
      <c r="B46" s="2" t="s">
        <v>75</v>
      </c>
      <c r="C46">
        <f>IF(ISERROR(1/VLOOKUP($B46,'Justerad allokering'!$B$1:$AG$461,MATCH(C$1,'Justerad allokering'!$B$1:$AF$1,0),FALSE)),VLOOKUP($B46,'Allokerad kvv'!$B$2:$AV$468,MATCH(C$1,'Allokerad kvv'!$B$1:$AV$1,0),FALSE),VLOOKUP($B46,'Justerad allokering'!$B$1:$AG$461,MATCH(C$1,'Justerad allokering'!$B$1:$AF$1,0),FALSE))</f>
        <v>0</v>
      </c>
      <c r="D46">
        <f>IF(ISERROR(1/VLOOKUP($B46,'Justerad allokering'!$B$1:$AG$461,MATCH(D$1,'Justerad allokering'!$B$1:$AF$1,0),FALSE)),VLOOKUP($B46,'Allokerad kvv'!$B$2:$AV$468,MATCH(D$1,'Allokerad kvv'!$B$1:$AV$1,0),FALSE),VLOOKUP($B46,'Justerad allokering'!$B$1:$AG$461,MATCH(D$1,'Justerad allokering'!$B$1:$AF$1,0),FALSE))</f>
        <v>0</v>
      </c>
      <c r="E46">
        <f>IF(ISERROR(1/VLOOKUP($B46,'Justerad allokering'!$B$1:$AG$461,MATCH(E$1,'Justerad allokering'!$B$1:$AF$1,0),FALSE)),VLOOKUP($B46,'Allokerad kvv'!$B$2:$AV$468,MATCH(E$1,'Allokerad kvv'!$B$1:$AV$1,0),FALSE),VLOOKUP($B46,'Justerad allokering'!$B$1:$AG$461,MATCH(E$1,'Justerad allokering'!$B$1:$AF$1,0),FALSE))</f>
        <v>0</v>
      </c>
      <c r="F46">
        <f>IF(ISERROR(1/VLOOKUP($B46,'Justerad allokering'!$B$1:$AG$461,MATCH(F$1,'Justerad allokering'!$B$1:$AF$1,0),FALSE)),VLOOKUP($B46,'Allokerad kvv'!$B$2:$AV$468,MATCH(F$1,'Allokerad kvv'!$B$1:$AV$1,0),FALSE),VLOOKUP($B46,'Justerad allokering'!$B$1:$AG$461,MATCH(F$1,'Justerad allokering'!$B$1:$AF$1,0),FALSE))</f>
        <v>0</v>
      </c>
      <c r="G46">
        <f>IF(ISERROR(1/VLOOKUP($B46,'Justerad allokering'!$B$1:$AG$461,MATCH(G$1,'Justerad allokering'!$B$1:$AF$1,0),FALSE)),VLOOKUP($B46,'Allokerad kvv'!$B$2:$AV$468,MATCH(G$1,'Allokerad kvv'!$B$1:$AV$1,0),FALSE),VLOOKUP($B46,'Justerad allokering'!$B$1:$AG$461,MATCH(G$1,'Justerad allokering'!$B$1:$AF$1,0),FALSE))</f>
        <v>0</v>
      </c>
      <c r="H46">
        <f>IF(ISERROR(1/VLOOKUP($B46,'Justerad allokering'!$B$1:$AG$461,MATCH(H$1,'Justerad allokering'!$B$1:$AF$1,0),FALSE)),VLOOKUP($B46,'Allokerad kvv'!$B$2:$AV$468,MATCH(H$1,'Allokerad kvv'!$B$1:$AV$1,0),FALSE),VLOOKUP($B46,'Justerad allokering'!$B$1:$AG$461,MATCH(H$1,'Justerad allokering'!$B$1:$AF$1,0),FALSE))</f>
        <v>0</v>
      </c>
      <c r="I46">
        <f>IF(ISERROR(1/VLOOKUP($B46,'Justerad allokering'!$B$1:$AG$461,MATCH(I$1,'Justerad allokering'!$B$1:$AF$1,0),FALSE)),VLOOKUP($B46,'Allokerad kvv'!$B$2:$AV$468,MATCH(I$1,'Allokerad kvv'!$B$1:$AV$1,0),FALSE),VLOOKUP($B46,'Justerad allokering'!$B$1:$AG$461,MATCH(I$1,'Justerad allokering'!$B$1:$AF$1,0),FALSE))</f>
        <v>0</v>
      </c>
      <c r="J46">
        <f>IF(ISERROR(1/VLOOKUP($B46,'Justerad allokering'!$B$1:$AG$461,MATCH(J$1,'Justerad allokering'!$B$1:$AF$1,0),FALSE)),VLOOKUP($B46,'Allokerad kvv'!$B$2:$AV$468,MATCH(J$1,'Allokerad kvv'!$B$1:$AV$1,0),FALSE),VLOOKUP($B46,'Justerad allokering'!$B$1:$AG$461,MATCH(J$1,'Justerad allokering'!$B$1:$AF$1,0),FALSE))</f>
        <v>0</v>
      </c>
      <c r="K46">
        <f>IF(ISERROR(1/VLOOKUP($B46,'Justerad allokering'!$B$1:$AG$461,MATCH(K$1,'Justerad allokering'!$B$1:$AF$1,0),FALSE)),VLOOKUP($B46,'Allokerad kvv'!$B$2:$AV$468,MATCH(K$1,'Allokerad kvv'!$B$1:$AV$1,0),FALSE),VLOOKUP($B46,'Justerad allokering'!$B$1:$AG$461,MATCH(K$1,'Justerad allokering'!$B$1:$AF$1,0),FALSE))</f>
        <v>0</v>
      </c>
      <c r="L46">
        <f>IF(ISERROR(1/VLOOKUP($B46,'Justerad allokering'!$B$1:$AG$461,MATCH(L$1,'Justerad allokering'!$B$1:$AF$1,0),FALSE)),VLOOKUP($B46,'Allokerad kvv'!$B$2:$AV$468,MATCH(L$1,'Allokerad kvv'!$B$1:$AV$1,0),FALSE),VLOOKUP($B46,'Justerad allokering'!$B$1:$AG$461,MATCH(L$1,'Justerad allokering'!$B$1:$AF$1,0),FALSE))</f>
        <v>0</v>
      </c>
      <c r="M46">
        <f>IF(ISERROR(1/VLOOKUP($B46,'Justerad allokering'!$B$1:$AG$461,MATCH(M$1,'Justerad allokering'!$B$1:$AF$1,0),FALSE)),VLOOKUP($B46,'Allokerad kvv'!$B$2:$AV$468,MATCH(M$1,'Allokerad kvv'!$B$1:$AV$1,0),FALSE),VLOOKUP($B46,'Justerad allokering'!$B$1:$AG$461,MATCH(M$1,'Justerad allokering'!$B$1:$AF$1,0),FALSE))</f>
        <v>0</v>
      </c>
      <c r="N46">
        <f>IF(ISERROR(1/VLOOKUP($B46,'Justerad allokering'!$B$1:$AG$461,MATCH(N$1,'Justerad allokering'!$B$1:$AF$1,0),FALSE)),VLOOKUP($B46,'Allokerad kvv'!$B$2:$AV$468,MATCH(N$1,'Allokerad kvv'!$B$1:$AV$1,0),FALSE),VLOOKUP($B46,'Justerad allokering'!$B$1:$AG$461,MATCH(N$1,'Justerad allokering'!$B$1:$AF$1,0),FALSE))</f>
        <v>0</v>
      </c>
      <c r="O46">
        <f>IF(ISERROR(1/VLOOKUP($B46,'Justerad allokering'!$B$1:$AG$461,MATCH(O$1,'Justerad allokering'!$B$1:$AF$1,0),FALSE)),VLOOKUP($B46,'Allokerad kvv'!$B$2:$AV$468,MATCH(O$1,'Allokerad kvv'!$B$1:$AV$1,0),FALSE),VLOOKUP($B46,'Justerad allokering'!$B$1:$AG$461,MATCH(O$1,'Justerad allokering'!$B$1:$AF$1,0),FALSE))</f>
        <v>0</v>
      </c>
      <c r="P46">
        <f>IF(ISERROR(1/VLOOKUP($B46,'Justerad allokering'!$B$1:$AG$461,MATCH(P$1,'Justerad allokering'!$B$1:$AF$1,0),FALSE)),VLOOKUP($B46,'Allokerad kvv'!$B$2:$AV$468,MATCH(P$1,'Allokerad kvv'!$B$1:$AV$1,0),FALSE),VLOOKUP($B46,'Justerad allokering'!$B$1:$AG$461,MATCH(P$1,'Justerad allokering'!$B$1:$AF$1,0),FALSE))</f>
        <v>0</v>
      </c>
      <c r="Q46">
        <f>IF(ISERROR(1/VLOOKUP($B46,'Justerad allokering'!$B$1:$AG$461,MATCH(Q$1,'Justerad allokering'!$B$1:$AF$1,0),FALSE)),VLOOKUP($B46,'Allokerad kvv'!$B$2:$AV$468,MATCH(Q$1,'Allokerad kvv'!$B$1:$AV$1,0),FALSE),VLOOKUP($B46,'Justerad allokering'!$B$1:$AG$461,MATCH(Q$1,'Justerad allokering'!$B$1:$AF$1,0),FALSE))</f>
        <v>0</v>
      </c>
      <c r="R46">
        <f>IF(ISERROR(1/VLOOKUP($B46,'Justerad allokering'!$B$1:$AG$461,MATCH(R$1,'Justerad allokering'!$B$1:$AF$1,0),FALSE)),VLOOKUP($B46,'Allokerad kvv'!$B$2:$AV$468,MATCH(R$1,'Allokerad kvv'!$B$1:$AV$1,0),FALSE),VLOOKUP($B46,'Justerad allokering'!$B$1:$AG$461,MATCH(R$1,'Justerad allokering'!$B$1:$AF$1,0),FALSE))</f>
        <v>0</v>
      </c>
      <c r="S46">
        <f>IF(ISERROR(1/VLOOKUP($B46,'Justerad allokering'!$B$1:$AG$461,MATCH(S$1,'Justerad allokering'!$B$1:$AF$1,0),FALSE)),VLOOKUP($B46,'Allokerad kvv'!$B$2:$AV$468,MATCH(S$1,'Allokerad kvv'!$B$1:$AV$1,0),FALSE),VLOOKUP($B46,'Justerad allokering'!$B$1:$AG$461,MATCH(S$1,'Justerad allokering'!$B$1:$AF$1,0),FALSE))</f>
        <v>0</v>
      </c>
      <c r="T46">
        <f>IF(ISERROR(1/VLOOKUP($B46,'Justerad allokering'!$B$1:$AG$461,MATCH(T$1,'Justerad allokering'!$B$1:$AF$1,0),FALSE)),VLOOKUP($B46,'Allokerad kvv'!$B$2:$AV$468,MATCH(T$1,'Allokerad kvv'!$B$1:$AV$1,0),FALSE),VLOOKUP($B46,'Justerad allokering'!$B$1:$AG$461,MATCH(T$1,'Justerad allokering'!$B$1:$AF$1,0),FALSE))</f>
        <v>0</v>
      </c>
      <c r="U46">
        <f>IF(ISERROR(1/VLOOKUP($B46,'Justerad allokering'!$B$1:$AG$461,MATCH(U$1,'Justerad allokering'!$B$1:$AF$1,0),FALSE)),VLOOKUP($B46,'Allokerad kvv'!$B$2:$AV$468,MATCH(U$1,'Allokerad kvv'!$B$1:$AV$1,0),FALSE),VLOOKUP($B46,'Justerad allokering'!$B$1:$AG$461,MATCH(U$1,'Justerad allokering'!$B$1:$AF$1,0),FALSE))</f>
        <v>0</v>
      </c>
      <c r="V46">
        <f>IF(ISERROR(1/VLOOKUP($B46,'Justerad allokering'!$B$1:$AG$461,MATCH(V$1,'Justerad allokering'!$B$1:$AF$1,0),FALSE)),VLOOKUP($B46,'Allokerad kvv'!$B$2:$AV$468,MATCH(V$1,'Allokerad kvv'!$B$1:$AV$1,0),FALSE),VLOOKUP($B46,'Justerad allokering'!$B$1:$AG$461,MATCH(V$1,'Justerad allokering'!$B$1:$AF$1,0),FALSE))</f>
        <v>0</v>
      </c>
      <c r="W46">
        <f>IF(ISERROR(1/VLOOKUP($B46,'Justerad allokering'!$B$1:$AG$461,MATCH(W$1,'Justerad allokering'!$B$1:$AF$1,0),FALSE)),VLOOKUP($B46,'Allokerad kvv'!$B$2:$AV$468,MATCH(W$1,'Allokerad kvv'!$B$1:$AV$1,0),FALSE),VLOOKUP($B46,'Justerad allokering'!$B$1:$AG$461,MATCH(W$1,'Justerad allokering'!$B$1:$AF$1,0),FALSE))</f>
        <v>0</v>
      </c>
      <c r="X46">
        <f>IF(ISERROR(1/VLOOKUP($B46,'Justerad allokering'!$B$1:$AG$461,MATCH(X$1,'Justerad allokering'!$B$1:$AF$1,0),FALSE)),VLOOKUP($B46,'Allokerad kvv'!$B$2:$AV$468,MATCH(X$1,'Allokerad kvv'!$B$1:$AV$1,0),FALSE),VLOOKUP($B46,'Justerad allokering'!$B$1:$AG$461,MATCH(X$1,'Justerad allokering'!$B$1:$AF$1,0),FALSE))</f>
        <v>0</v>
      </c>
      <c r="Y46">
        <f>IF(ISERROR(1/VLOOKUP($B46,'Justerad allokering'!$B$1:$AG$461,MATCH(Y$1,'Justerad allokering'!$B$1:$AF$1,0),FALSE)),VLOOKUP($B46,'Allokerad kvv'!$B$2:$AV$468,MATCH(Y$1,'Allokerad kvv'!$B$1:$AV$1,0),FALSE),VLOOKUP($B46,'Justerad allokering'!$B$1:$AG$461,MATCH(Y$1,'Justerad allokering'!$B$1:$AF$1,0),FALSE))</f>
        <v>0</v>
      </c>
      <c r="Z46">
        <f>IF(ISERROR(1/VLOOKUP($B46,'Justerad allokering'!$B$1:$AG$461,MATCH(Z$1,'Justerad allokering'!$B$1:$AF$1,0),FALSE)),VLOOKUP($B46,'Allokerad kvv'!$B$2:$AV$468,MATCH(Z$1,'Allokerad kvv'!$B$1:$AV$1,0),FALSE),VLOOKUP($B46,'Justerad allokering'!$B$1:$AG$461,MATCH(Z$1,'Justerad allokering'!$B$1:$AF$1,0),FALSE))</f>
        <v>0</v>
      </c>
      <c r="AE46" s="89">
        <f t="shared" si="0"/>
        <v>0</v>
      </c>
      <c r="AG46">
        <f t="shared" si="1"/>
        <v>0</v>
      </c>
      <c r="AH46">
        <f t="shared" si="2"/>
        <v>0</v>
      </c>
      <c r="AI46" t="str">
        <f>IF(AH46=0,"",AH46/VLOOKUP(B46,Kraftvärmeprod!$B$1:$BC$480,MATCH("Summa tillförd energi exklusive rökgaskondensering",Kraftvärmeprod!$B$1:$BC$1,0),FALSE))</f>
        <v/>
      </c>
      <c r="AK46">
        <f t="shared" si="3"/>
        <v>0</v>
      </c>
    </row>
    <row r="47" spans="1:37" x14ac:dyDescent="0.25">
      <c r="A47" s="2" t="s">
        <v>76</v>
      </c>
      <c r="B47" s="2" t="s">
        <v>77</v>
      </c>
      <c r="C47">
        <f>IF(ISERROR(1/VLOOKUP($B47,'Justerad allokering'!$B$1:$AG$461,MATCH(C$1,'Justerad allokering'!$B$1:$AF$1,0),FALSE)),VLOOKUP($B47,'Allokerad kvv'!$B$2:$AV$468,MATCH(C$1,'Allokerad kvv'!$B$1:$AV$1,0),FALSE),VLOOKUP($B47,'Justerad allokering'!$B$1:$AG$461,MATCH(C$1,'Justerad allokering'!$B$1:$AF$1,0),FALSE))</f>
        <v>0</v>
      </c>
      <c r="D47">
        <f>IF(ISERROR(1/VLOOKUP($B47,'Justerad allokering'!$B$1:$AG$461,MATCH(D$1,'Justerad allokering'!$B$1:$AF$1,0),FALSE)),VLOOKUP($B47,'Allokerad kvv'!$B$2:$AV$468,MATCH(D$1,'Allokerad kvv'!$B$1:$AV$1,0),FALSE),VLOOKUP($B47,'Justerad allokering'!$B$1:$AG$461,MATCH(D$1,'Justerad allokering'!$B$1:$AF$1,0),FALSE))</f>
        <v>0</v>
      </c>
      <c r="E47">
        <f>IF(ISERROR(1/VLOOKUP($B47,'Justerad allokering'!$B$1:$AG$461,MATCH(E$1,'Justerad allokering'!$B$1:$AF$1,0),FALSE)),VLOOKUP($B47,'Allokerad kvv'!$B$2:$AV$468,MATCH(E$1,'Allokerad kvv'!$B$1:$AV$1,0),FALSE),VLOOKUP($B47,'Justerad allokering'!$B$1:$AG$461,MATCH(E$1,'Justerad allokering'!$B$1:$AF$1,0),FALSE))</f>
        <v>0</v>
      </c>
      <c r="F47">
        <f>IF(ISERROR(1/VLOOKUP($B47,'Justerad allokering'!$B$1:$AG$461,MATCH(F$1,'Justerad allokering'!$B$1:$AF$1,0),FALSE)),VLOOKUP($B47,'Allokerad kvv'!$B$2:$AV$468,MATCH(F$1,'Allokerad kvv'!$B$1:$AV$1,0),FALSE),VLOOKUP($B47,'Justerad allokering'!$B$1:$AG$461,MATCH(F$1,'Justerad allokering'!$B$1:$AF$1,0),FALSE))</f>
        <v>0</v>
      </c>
      <c r="G47">
        <f>IF(ISERROR(1/VLOOKUP($B47,'Justerad allokering'!$B$1:$AG$461,MATCH(G$1,'Justerad allokering'!$B$1:$AF$1,0),FALSE)),VLOOKUP($B47,'Allokerad kvv'!$B$2:$AV$468,MATCH(G$1,'Allokerad kvv'!$B$1:$AV$1,0),FALSE),VLOOKUP($B47,'Justerad allokering'!$B$1:$AG$461,MATCH(G$1,'Justerad allokering'!$B$1:$AF$1,0),FALSE))</f>
        <v>0</v>
      </c>
      <c r="H47">
        <f>IF(ISERROR(1/VLOOKUP($B47,'Justerad allokering'!$B$1:$AG$461,MATCH(H$1,'Justerad allokering'!$B$1:$AF$1,0),FALSE)),VLOOKUP($B47,'Allokerad kvv'!$B$2:$AV$468,MATCH(H$1,'Allokerad kvv'!$B$1:$AV$1,0),FALSE),VLOOKUP($B47,'Justerad allokering'!$B$1:$AG$461,MATCH(H$1,'Justerad allokering'!$B$1:$AF$1,0),FALSE))</f>
        <v>0</v>
      </c>
      <c r="I47">
        <f>IF(ISERROR(1/VLOOKUP($B47,'Justerad allokering'!$B$1:$AG$461,MATCH(I$1,'Justerad allokering'!$B$1:$AF$1,0),FALSE)),VLOOKUP($B47,'Allokerad kvv'!$B$2:$AV$468,MATCH(I$1,'Allokerad kvv'!$B$1:$AV$1,0),FALSE),VLOOKUP($B47,'Justerad allokering'!$B$1:$AG$461,MATCH(I$1,'Justerad allokering'!$B$1:$AF$1,0),FALSE))</f>
        <v>0</v>
      </c>
      <c r="J47">
        <f>IF(ISERROR(1/VLOOKUP($B47,'Justerad allokering'!$B$1:$AG$461,MATCH(J$1,'Justerad allokering'!$B$1:$AF$1,0),FALSE)),VLOOKUP($B47,'Allokerad kvv'!$B$2:$AV$468,MATCH(J$1,'Allokerad kvv'!$B$1:$AV$1,0),FALSE),VLOOKUP($B47,'Justerad allokering'!$B$1:$AG$461,MATCH(J$1,'Justerad allokering'!$B$1:$AF$1,0),FALSE))</f>
        <v>0</v>
      </c>
      <c r="K47">
        <f>IF(ISERROR(1/VLOOKUP($B47,'Justerad allokering'!$B$1:$AG$461,MATCH(K$1,'Justerad allokering'!$B$1:$AF$1,0),FALSE)),VLOOKUP($B47,'Allokerad kvv'!$B$2:$AV$468,MATCH(K$1,'Allokerad kvv'!$B$1:$AV$1,0),FALSE),VLOOKUP($B47,'Justerad allokering'!$B$1:$AG$461,MATCH(K$1,'Justerad allokering'!$B$1:$AF$1,0),FALSE))</f>
        <v>0</v>
      </c>
      <c r="L47">
        <f>IF(ISERROR(1/VLOOKUP($B47,'Justerad allokering'!$B$1:$AG$461,MATCH(L$1,'Justerad allokering'!$B$1:$AF$1,0),FALSE)),VLOOKUP($B47,'Allokerad kvv'!$B$2:$AV$468,MATCH(L$1,'Allokerad kvv'!$B$1:$AV$1,0),FALSE),VLOOKUP($B47,'Justerad allokering'!$B$1:$AG$461,MATCH(L$1,'Justerad allokering'!$B$1:$AF$1,0),FALSE))</f>
        <v>0</v>
      </c>
      <c r="M47">
        <f>IF(ISERROR(1/VLOOKUP($B47,'Justerad allokering'!$B$1:$AG$461,MATCH(M$1,'Justerad allokering'!$B$1:$AF$1,0),FALSE)),VLOOKUP($B47,'Allokerad kvv'!$B$2:$AV$468,MATCH(M$1,'Allokerad kvv'!$B$1:$AV$1,0),FALSE),VLOOKUP($B47,'Justerad allokering'!$B$1:$AG$461,MATCH(M$1,'Justerad allokering'!$B$1:$AF$1,0),FALSE))</f>
        <v>0</v>
      </c>
      <c r="N47">
        <f>IF(ISERROR(1/VLOOKUP($B47,'Justerad allokering'!$B$1:$AG$461,MATCH(N$1,'Justerad allokering'!$B$1:$AF$1,0),FALSE)),VLOOKUP($B47,'Allokerad kvv'!$B$2:$AV$468,MATCH(N$1,'Allokerad kvv'!$B$1:$AV$1,0),FALSE),VLOOKUP($B47,'Justerad allokering'!$B$1:$AG$461,MATCH(N$1,'Justerad allokering'!$B$1:$AF$1,0),FALSE))</f>
        <v>0</v>
      </c>
      <c r="O47">
        <f>IF(ISERROR(1/VLOOKUP($B47,'Justerad allokering'!$B$1:$AG$461,MATCH(O$1,'Justerad allokering'!$B$1:$AF$1,0),FALSE)),VLOOKUP($B47,'Allokerad kvv'!$B$2:$AV$468,MATCH(O$1,'Allokerad kvv'!$B$1:$AV$1,0),FALSE),VLOOKUP($B47,'Justerad allokering'!$B$1:$AG$461,MATCH(O$1,'Justerad allokering'!$B$1:$AF$1,0),FALSE))</f>
        <v>0</v>
      </c>
      <c r="P47">
        <f>IF(ISERROR(1/VLOOKUP($B47,'Justerad allokering'!$B$1:$AG$461,MATCH(P$1,'Justerad allokering'!$B$1:$AF$1,0),FALSE)),VLOOKUP($B47,'Allokerad kvv'!$B$2:$AV$468,MATCH(P$1,'Allokerad kvv'!$B$1:$AV$1,0),FALSE),VLOOKUP($B47,'Justerad allokering'!$B$1:$AG$461,MATCH(P$1,'Justerad allokering'!$B$1:$AF$1,0),FALSE))</f>
        <v>0</v>
      </c>
      <c r="Q47">
        <f>IF(ISERROR(1/VLOOKUP($B47,'Justerad allokering'!$B$1:$AG$461,MATCH(Q$1,'Justerad allokering'!$B$1:$AF$1,0),FALSE)),VLOOKUP($B47,'Allokerad kvv'!$B$2:$AV$468,MATCH(Q$1,'Allokerad kvv'!$B$1:$AV$1,0),FALSE),VLOOKUP($B47,'Justerad allokering'!$B$1:$AG$461,MATCH(Q$1,'Justerad allokering'!$B$1:$AF$1,0),FALSE))</f>
        <v>0</v>
      </c>
      <c r="R47">
        <f>IF(ISERROR(1/VLOOKUP($B47,'Justerad allokering'!$B$1:$AG$461,MATCH(R$1,'Justerad allokering'!$B$1:$AF$1,0),FALSE)),VLOOKUP($B47,'Allokerad kvv'!$B$2:$AV$468,MATCH(R$1,'Allokerad kvv'!$B$1:$AV$1,0),FALSE),VLOOKUP($B47,'Justerad allokering'!$B$1:$AG$461,MATCH(R$1,'Justerad allokering'!$B$1:$AF$1,0),FALSE))</f>
        <v>0</v>
      </c>
      <c r="S47">
        <f>IF(ISERROR(1/VLOOKUP($B47,'Justerad allokering'!$B$1:$AG$461,MATCH(S$1,'Justerad allokering'!$B$1:$AF$1,0),FALSE)),VLOOKUP($B47,'Allokerad kvv'!$B$2:$AV$468,MATCH(S$1,'Allokerad kvv'!$B$1:$AV$1,0),FALSE),VLOOKUP($B47,'Justerad allokering'!$B$1:$AG$461,MATCH(S$1,'Justerad allokering'!$B$1:$AF$1,0),FALSE))</f>
        <v>0</v>
      </c>
      <c r="T47">
        <f>IF(ISERROR(1/VLOOKUP($B47,'Justerad allokering'!$B$1:$AG$461,MATCH(T$1,'Justerad allokering'!$B$1:$AF$1,0),FALSE)),VLOOKUP($B47,'Allokerad kvv'!$B$2:$AV$468,MATCH(T$1,'Allokerad kvv'!$B$1:$AV$1,0),FALSE),VLOOKUP($B47,'Justerad allokering'!$B$1:$AG$461,MATCH(T$1,'Justerad allokering'!$B$1:$AF$1,0),FALSE))</f>
        <v>0</v>
      </c>
      <c r="U47">
        <f>IF(ISERROR(1/VLOOKUP($B47,'Justerad allokering'!$B$1:$AG$461,MATCH(U$1,'Justerad allokering'!$B$1:$AF$1,0),FALSE)),VLOOKUP($B47,'Allokerad kvv'!$B$2:$AV$468,MATCH(U$1,'Allokerad kvv'!$B$1:$AV$1,0),FALSE),VLOOKUP($B47,'Justerad allokering'!$B$1:$AG$461,MATCH(U$1,'Justerad allokering'!$B$1:$AF$1,0),FALSE))</f>
        <v>0</v>
      </c>
      <c r="V47">
        <f>IF(ISERROR(1/VLOOKUP($B47,'Justerad allokering'!$B$1:$AG$461,MATCH(V$1,'Justerad allokering'!$B$1:$AF$1,0),FALSE)),VLOOKUP($B47,'Allokerad kvv'!$B$2:$AV$468,MATCH(V$1,'Allokerad kvv'!$B$1:$AV$1,0),FALSE),VLOOKUP($B47,'Justerad allokering'!$B$1:$AG$461,MATCH(V$1,'Justerad allokering'!$B$1:$AF$1,0),FALSE))</f>
        <v>0</v>
      </c>
      <c r="W47">
        <f>IF(ISERROR(1/VLOOKUP($B47,'Justerad allokering'!$B$1:$AG$461,MATCH(W$1,'Justerad allokering'!$B$1:$AF$1,0),FALSE)),VLOOKUP($B47,'Allokerad kvv'!$B$2:$AV$468,MATCH(W$1,'Allokerad kvv'!$B$1:$AV$1,0),FALSE),VLOOKUP($B47,'Justerad allokering'!$B$1:$AG$461,MATCH(W$1,'Justerad allokering'!$B$1:$AF$1,0),FALSE))</f>
        <v>0</v>
      </c>
      <c r="X47">
        <f>IF(ISERROR(1/VLOOKUP($B47,'Justerad allokering'!$B$1:$AG$461,MATCH(X$1,'Justerad allokering'!$B$1:$AF$1,0),FALSE)),VLOOKUP($B47,'Allokerad kvv'!$B$2:$AV$468,MATCH(X$1,'Allokerad kvv'!$B$1:$AV$1,0),FALSE),VLOOKUP($B47,'Justerad allokering'!$B$1:$AG$461,MATCH(X$1,'Justerad allokering'!$B$1:$AF$1,0),FALSE))</f>
        <v>0</v>
      </c>
      <c r="Y47">
        <f>IF(ISERROR(1/VLOOKUP($B47,'Justerad allokering'!$B$1:$AG$461,MATCH(Y$1,'Justerad allokering'!$B$1:$AF$1,0),FALSE)),VLOOKUP($B47,'Allokerad kvv'!$B$2:$AV$468,MATCH(Y$1,'Allokerad kvv'!$B$1:$AV$1,0),FALSE),VLOOKUP($B47,'Justerad allokering'!$B$1:$AG$461,MATCH(Y$1,'Justerad allokering'!$B$1:$AF$1,0),FALSE))</f>
        <v>0</v>
      </c>
      <c r="Z47">
        <f>IF(ISERROR(1/VLOOKUP($B47,'Justerad allokering'!$B$1:$AG$461,MATCH(Z$1,'Justerad allokering'!$B$1:$AF$1,0),FALSE)),VLOOKUP($B47,'Allokerad kvv'!$B$2:$AV$468,MATCH(Z$1,'Allokerad kvv'!$B$1:$AV$1,0),FALSE),VLOOKUP($B47,'Justerad allokering'!$B$1:$AG$461,MATCH(Z$1,'Justerad allokering'!$B$1:$AF$1,0),FALSE))</f>
        <v>0</v>
      </c>
      <c r="AE47" s="89">
        <f t="shared" si="0"/>
        <v>0</v>
      </c>
      <c r="AG47">
        <f t="shared" si="1"/>
        <v>0</v>
      </c>
      <c r="AH47">
        <f t="shared" si="2"/>
        <v>0</v>
      </c>
      <c r="AI47" t="str">
        <f>IF(AH47=0,"",AH47/VLOOKUP(B47,Kraftvärmeprod!$B$1:$BC$480,MATCH("Summa tillförd energi exklusive rökgaskondensering",Kraftvärmeprod!$B$1:$BC$1,0),FALSE))</f>
        <v/>
      </c>
      <c r="AK47">
        <f t="shared" si="3"/>
        <v>0</v>
      </c>
    </row>
    <row r="48" spans="1:37" x14ac:dyDescent="0.25">
      <c r="A48" s="2" t="s">
        <v>76</v>
      </c>
      <c r="B48" s="2" t="s">
        <v>78</v>
      </c>
      <c r="C48">
        <f>IF(ISERROR(1/VLOOKUP($B48,'Justerad allokering'!$B$1:$AG$461,MATCH(C$1,'Justerad allokering'!$B$1:$AF$1,0),FALSE)),VLOOKUP($B48,'Allokerad kvv'!$B$2:$AV$468,MATCH(C$1,'Allokerad kvv'!$B$1:$AV$1,0),FALSE),VLOOKUP($B48,'Justerad allokering'!$B$1:$AG$461,MATCH(C$1,'Justerad allokering'!$B$1:$AF$1,0),FALSE))</f>
        <v>0</v>
      </c>
      <c r="D48">
        <f>IF(ISERROR(1/VLOOKUP($B48,'Justerad allokering'!$B$1:$AG$461,MATCH(D$1,'Justerad allokering'!$B$1:$AF$1,0),FALSE)),VLOOKUP($B48,'Allokerad kvv'!$B$2:$AV$468,MATCH(D$1,'Allokerad kvv'!$B$1:$AV$1,0),FALSE),VLOOKUP($B48,'Justerad allokering'!$B$1:$AG$461,MATCH(D$1,'Justerad allokering'!$B$1:$AF$1,0),FALSE))</f>
        <v>0</v>
      </c>
      <c r="E48">
        <f>IF(ISERROR(1/VLOOKUP($B48,'Justerad allokering'!$B$1:$AG$461,MATCH(E$1,'Justerad allokering'!$B$1:$AF$1,0),FALSE)),VLOOKUP($B48,'Allokerad kvv'!$B$2:$AV$468,MATCH(E$1,'Allokerad kvv'!$B$1:$AV$1,0),FALSE),VLOOKUP($B48,'Justerad allokering'!$B$1:$AG$461,MATCH(E$1,'Justerad allokering'!$B$1:$AF$1,0),FALSE))</f>
        <v>0</v>
      </c>
      <c r="F48">
        <f>IF(ISERROR(1/VLOOKUP($B48,'Justerad allokering'!$B$1:$AG$461,MATCH(F$1,'Justerad allokering'!$B$1:$AF$1,0),FALSE)),VLOOKUP($B48,'Allokerad kvv'!$B$2:$AV$468,MATCH(F$1,'Allokerad kvv'!$B$1:$AV$1,0),FALSE),VLOOKUP($B48,'Justerad allokering'!$B$1:$AG$461,MATCH(F$1,'Justerad allokering'!$B$1:$AF$1,0),FALSE))</f>
        <v>0</v>
      </c>
      <c r="G48">
        <f>IF(ISERROR(1/VLOOKUP($B48,'Justerad allokering'!$B$1:$AG$461,MATCH(G$1,'Justerad allokering'!$B$1:$AF$1,0),FALSE)),VLOOKUP($B48,'Allokerad kvv'!$B$2:$AV$468,MATCH(G$1,'Allokerad kvv'!$B$1:$AV$1,0),FALSE),VLOOKUP($B48,'Justerad allokering'!$B$1:$AG$461,MATCH(G$1,'Justerad allokering'!$B$1:$AF$1,0),FALSE))</f>
        <v>0</v>
      </c>
      <c r="H48">
        <f>IF(ISERROR(1/VLOOKUP($B48,'Justerad allokering'!$B$1:$AG$461,MATCH(H$1,'Justerad allokering'!$B$1:$AF$1,0),FALSE)),VLOOKUP($B48,'Allokerad kvv'!$B$2:$AV$468,MATCH(H$1,'Allokerad kvv'!$B$1:$AV$1,0),FALSE),VLOOKUP($B48,'Justerad allokering'!$B$1:$AG$461,MATCH(H$1,'Justerad allokering'!$B$1:$AF$1,0),FALSE))</f>
        <v>0</v>
      </c>
      <c r="I48">
        <f>IF(ISERROR(1/VLOOKUP($B48,'Justerad allokering'!$B$1:$AG$461,MATCH(I$1,'Justerad allokering'!$B$1:$AF$1,0),FALSE)),VLOOKUP($B48,'Allokerad kvv'!$B$2:$AV$468,MATCH(I$1,'Allokerad kvv'!$B$1:$AV$1,0),FALSE),VLOOKUP($B48,'Justerad allokering'!$B$1:$AG$461,MATCH(I$1,'Justerad allokering'!$B$1:$AF$1,0),FALSE))</f>
        <v>0</v>
      </c>
      <c r="J48">
        <f>IF(ISERROR(1/VLOOKUP($B48,'Justerad allokering'!$B$1:$AG$461,MATCH(J$1,'Justerad allokering'!$B$1:$AF$1,0),FALSE)),VLOOKUP($B48,'Allokerad kvv'!$B$2:$AV$468,MATCH(J$1,'Allokerad kvv'!$B$1:$AV$1,0),FALSE),VLOOKUP($B48,'Justerad allokering'!$B$1:$AG$461,MATCH(J$1,'Justerad allokering'!$B$1:$AF$1,0),FALSE))</f>
        <v>0</v>
      </c>
      <c r="K48">
        <f>IF(ISERROR(1/VLOOKUP($B48,'Justerad allokering'!$B$1:$AG$461,MATCH(K$1,'Justerad allokering'!$B$1:$AF$1,0),FALSE)),VLOOKUP($B48,'Allokerad kvv'!$B$2:$AV$468,MATCH(K$1,'Allokerad kvv'!$B$1:$AV$1,0),FALSE),VLOOKUP($B48,'Justerad allokering'!$B$1:$AG$461,MATCH(K$1,'Justerad allokering'!$B$1:$AF$1,0),FALSE))</f>
        <v>0</v>
      </c>
      <c r="L48">
        <f>IF(ISERROR(1/VLOOKUP($B48,'Justerad allokering'!$B$1:$AG$461,MATCH(L$1,'Justerad allokering'!$B$1:$AF$1,0),FALSE)),VLOOKUP($B48,'Allokerad kvv'!$B$2:$AV$468,MATCH(L$1,'Allokerad kvv'!$B$1:$AV$1,0),FALSE),VLOOKUP($B48,'Justerad allokering'!$B$1:$AG$461,MATCH(L$1,'Justerad allokering'!$B$1:$AF$1,0),FALSE))</f>
        <v>0</v>
      </c>
      <c r="M48">
        <f>IF(ISERROR(1/VLOOKUP($B48,'Justerad allokering'!$B$1:$AG$461,MATCH(M$1,'Justerad allokering'!$B$1:$AF$1,0),FALSE)),VLOOKUP($B48,'Allokerad kvv'!$B$2:$AV$468,MATCH(M$1,'Allokerad kvv'!$B$1:$AV$1,0),FALSE),VLOOKUP($B48,'Justerad allokering'!$B$1:$AG$461,MATCH(M$1,'Justerad allokering'!$B$1:$AF$1,0),FALSE))</f>
        <v>0</v>
      </c>
      <c r="N48">
        <f>IF(ISERROR(1/VLOOKUP($B48,'Justerad allokering'!$B$1:$AG$461,MATCH(N$1,'Justerad allokering'!$B$1:$AF$1,0),FALSE)),VLOOKUP($B48,'Allokerad kvv'!$B$2:$AV$468,MATCH(N$1,'Allokerad kvv'!$B$1:$AV$1,0),FALSE),VLOOKUP($B48,'Justerad allokering'!$B$1:$AG$461,MATCH(N$1,'Justerad allokering'!$B$1:$AF$1,0),FALSE))</f>
        <v>0</v>
      </c>
      <c r="O48">
        <f>IF(ISERROR(1/VLOOKUP($B48,'Justerad allokering'!$B$1:$AG$461,MATCH(O$1,'Justerad allokering'!$B$1:$AF$1,0),FALSE)),VLOOKUP($B48,'Allokerad kvv'!$B$2:$AV$468,MATCH(O$1,'Allokerad kvv'!$B$1:$AV$1,0),FALSE),VLOOKUP($B48,'Justerad allokering'!$B$1:$AG$461,MATCH(O$1,'Justerad allokering'!$B$1:$AF$1,0),FALSE))</f>
        <v>0</v>
      </c>
      <c r="P48">
        <f>IF(ISERROR(1/VLOOKUP($B48,'Justerad allokering'!$B$1:$AG$461,MATCH(P$1,'Justerad allokering'!$B$1:$AF$1,0),FALSE)),VLOOKUP($B48,'Allokerad kvv'!$B$2:$AV$468,MATCH(P$1,'Allokerad kvv'!$B$1:$AV$1,0),FALSE),VLOOKUP($B48,'Justerad allokering'!$B$1:$AG$461,MATCH(P$1,'Justerad allokering'!$B$1:$AF$1,0),FALSE))</f>
        <v>0</v>
      </c>
      <c r="Q48">
        <f>IF(ISERROR(1/VLOOKUP($B48,'Justerad allokering'!$B$1:$AG$461,MATCH(Q$1,'Justerad allokering'!$B$1:$AF$1,0),FALSE)),VLOOKUP($B48,'Allokerad kvv'!$B$2:$AV$468,MATCH(Q$1,'Allokerad kvv'!$B$1:$AV$1,0),FALSE),VLOOKUP($B48,'Justerad allokering'!$B$1:$AG$461,MATCH(Q$1,'Justerad allokering'!$B$1:$AF$1,0),FALSE))</f>
        <v>0</v>
      </c>
      <c r="R48">
        <f>IF(ISERROR(1/VLOOKUP($B48,'Justerad allokering'!$B$1:$AG$461,MATCH(R$1,'Justerad allokering'!$B$1:$AF$1,0),FALSE)),VLOOKUP($B48,'Allokerad kvv'!$B$2:$AV$468,MATCH(R$1,'Allokerad kvv'!$B$1:$AV$1,0),FALSE),VLOOKUP($B48,'Justerad allokering'!$B$1:$AG$461,MATCH(R$1,'Justerad allokering'!$B$1:$AF$1,0),FALSE))</f>
        <v>0</v>
      </c>
      <c r="S48">
        <f>IF(ISERROR(1/VLOOKUP($B48,'Justerad allokering'!$B$1:$AG$461,MATCH(S$1,'Justerad allokering'!$B$1:$AF$1,0),FALSE)),VLOOKUP($B48,'Allokerad kvv'!$B$2:$AV$468,MATCH(S$1,'Allokerad kvv'!$B$1:$AV$1,0),FALSE),VLOOKUP($B48,'Justerad allokering'!$B$1:$AG$461,MATCH(S$1,'Justerad allokering'!$B$1:$AF$1,0),FALSE))</f>
        <v>0</v>
      </c>
      <c r="T48">
        <f>IF(ISERROR(1/VLOOKUP($B48,'Justerad allokering'!$B$1:$AG$461,MATCH(T$1,'Justerad allokering'!$B$1:$AF$1,0),FALSE)),VLOOKUP($B48,'Allokerad kvv'!$B$2:$AV$468,MATCH(T$1,'Allokerad kvv'!$B$1:$AV$1,0),FALSE),VLOOKUP($B48,'Justerad allokering'!$B$1:$AG$461,MATCH(T$1,'Justerad allokering'!$B$1:$AF$1,0),FALSE))</f>
        <v>0</v>
      </c>
      <c r="U48">
        <f>IF(ISERROR(1/VLOOKUP($B48,'Justerad allokering'!$B$1:$AG$461,MATCH(U$1,'Justerad allokering'!$B$1:$AF$1,0),FALSE)),VLOOKUP($B48,'Allokerad kvv'!$B$2:$AV$468,MATCH(U$1,'Allokerad kvv'!$B$1:$AV$1,0),FALSE),VLOOKUP($B48,'Justerad allokering'!$B$1:$AG$461,MATCH(U$1,'Justerad allokering'!$B$1:$AF$1,0),FALSE))</f>
        <v>0</v>
      </c>
      <c r="V48">
        <f>IF(ISERROR(1/VLOOKUP($B48,'Justerad allokering'!$B$1:$AG$461,MATCH(V$1,'Justerad allokering'!$B$1:$AF$1,0),FALSE)),VLOOKUP($B48,'Allokerad kvv'!$B$2:$AV$468,MATCH(V$1,'Allokerad kvv'!$B$1:$AV$1,0),FALSE),VLOOKUP($B48,'Justerad allokering'!$B$1:$AG$461,MATCH(V$1,'Justerad allokering'!$B$1:$AF$1,0),FALSE))</f>
        <v>0</v>
      </c>
      <c r="W48">
        <f>IF(ISERROR(1/VLOOKUP($B48,'Justerad allokering'!$B$1:$AG$461,MATCH(W$1,'Justerad allokering'!$B$1:$AF$1,0),FALSE)),VLOOKUP($B48,'Allokerad kvv'!$B$2:$AV$468,MATCH(W$1,'Allokerad kvv'!$B$1:$AV$1,0),FALSE),VLOOKUP($B48,'Justerad allokering'!$B$1:$AG$461,MATCH(W$1,'Justerad allokering'!$B$1:$AF$1,0),FALSE))</f>
        <v>0</v>
      </c>
      <c r="X48">
        <f>IF(ISERROR(1/VLOOKUP($B48,'Justerad allokering'!$B$1:$AG$461,MATCH(X$1,'Justerad allokering'!$B$1:$AF$1,0),FALSE)),VLOOKUP($B48,'Allokerad kvv'!$B$2:$AV$468,MATCH(X$1,'Allokerad kvv'!$B$1:$AV$1,0),FALSE),VLOOKUP($B48,'Justerad allokering'!$B$1:$AG$461,MATCH(X$1,'Justerad allokering'!$B$1:$AF$1,0),FALSE))</f>
        <v>0</v>
      </c>
      <c r="Y48">
        <f>IF(ISERROR(1/VLOOKUP($B48,'Justerad allokering'!$B$1:$AG$461,MATCH(Y$1,'Justerad allokering'!$B$1:$AF$1,0),FALSE)),VLOOKUP($B48,'Allokerad kvv'!$B$2:$AV$468,MATCH(Y$1,'Allokerad kvv'!$B$1:$AV$1,0),FALSE),VLOOKUP($B48,'Justerad allokering'!$B$1:$AG$461,MATCH(Y$1,'Justerad allokering'!$B$1:$AF$1,0),FALSE))</f>
        <v>0</v>
      </c>
      <c r="Z48">
        <f>IF(ISERROR(1/VLOOKUP($B48,'Justerad allokering'!$B$1:$AG$461,MATCH(Z$1,'Justerad allokering'!$B$1:$AF$1,0),FALSE)),VLOOKUP($B48,'Allokerad kvv'!$B$2:$AV$468,MATCH(Z$1,'Allokerad kvv'!$B$1:$AV$1,0),FALSE),VLOOKUP($B48,'Justerad allokering'!$B$1:$AG$461,MATCH(Z$1,'Justerad allokering'!$B$1:$AF$1,0),FALSE))</f>
        <v>0</v>
      </c>
      <c r="AE48" s="89">
        <f t="shared" si="0"/>
        <v>0</v>
      </c>
      <c r="AG48">
        <f t="shared" si="1"/>
        <v>0</v>
      </c>
      <c r="AH48">
        <f t="shared" si="2"/>
        <v>0</v>
      </c>
      <c r="AI48" t="str">
        <f>IF(AH48=0,"",AH48/VLOOKUP(B48,Kraftvärmeprod!$B$1:$BC$480,MATCH("Summa tillförd energi exklusive rökgaskondensering",Kraftvärmeprod!$B$1:$BC$1,0),FALSE))</f>
        <v/>
      </c>
      <c r="AK48">
        <f t="shared" si="3"/>
        <v>0</v>
      </c>
    </row>
    <row r="49" spans="1:37" x14ac:dyDescent="0.25">
      <c r="A49" s="2" t="s">
        <v>76</v>
      </c>
      <c r="B49" s="2" t="s">
        <v>79</v>
      </c>
      <c r="C49">
        <f>IF(ISERROR(1/VLOOKUP($B49,'Justerad allokering'!$B$1:$AG$461,MATCH(C$1,'Justerad allokering'!$B$1:$AF$1,0),FALSE)),VLOOKUP($B49,'Allokerad kvv'!$B$2:$AV$468,MATCH(C$1,'Allokerad kvv'!$B$1:$AV$1,0),FALSE),VLOOKUP($B49,'Justerad allokering'!$B$1:$AG$461,MATCH(C$1,'Justerad allokering'!$B$1:$AF$1,0),FALSE))</f>
        <v>0</v>
      </c>
      <c r="D49">
        <f>IF(ISERROR(1/VLOOKUP($B49,'Justerad allokering'!$B$1:$AG$461,MATCH(D$1,'Justerad allokering'!$B$1:$AF$1,0),FALSE)),VLOOKUP($B49,'Allokerad kvv'!$B$2:$AV$468,MATCH(D$1,'Allokerad kvv'!$B$1:$AV$1,0),FALSE),VLOOKUP($B49,'Justerad allokering'!$B$1:$AG$461,MATCH(D$1,'Justerad allokering'!$B$1:$AF$1,0),FALSE))</f>
        <v>0</v>
      </c>
      <c r="E49">
        <f>IF(ISERROR(1/VLOOKUP($B49,'Justerad allokering'!$B$1:$AG$461,MATCH(E$1,'Justerad allokering'!$B$1:$AF$1,0),FALSE)),VLOOKUP($B49,'Allokerad kvv'!$B$2:$AV$468,MATCH(E$1,'Allokerad kvv'!$B$1:$AV$1,0),FALSE),VLOOKUP($B49,'Justerad allokering'!$B$1:$AG$461,MATCH(E$1,'Justerad allokering'!$B$1:$AF$1,0),FALSE))</f>
        <v>0</v>
      </c>
      <c r="F49">
        <f>IF(ISERROR(1/VLOOKUP($B49,'Justerad allokering'!$B$1:$AG$461,MATCH(F$1,'Justerad allokering'!$B$1:$AF$1,0),FALSE)),VLOOKUP($B49,'Allokerad kvv'!$B$2:$AV$468,MATCH(F$1,'Allokerad kvv'!$B$1:$AV$1,0),FALSE),VLOOKUP($B49,'Justerad allokering'!$B$1:$AG$461,MATCH(F$1,'Justerad allokering'!$B$1:$AF$1,0),FALSE))</f>
        <v>0</v>
      </c>
      <c r="G49">
        <f>IF(ISERROR(1/VLOOKUP($B49,'Justerad allokering'!$B$1:$AG$461,MATCH(G$1,'Justerad allokering'!$B$1:$AF$1,0),FALSE)),VLOOKUP($B49,'Allokerad kvv'!$B$2:$AV$468,MATCH(G$1,'Allokerad kvv'!$B$1:$AV$1,0),FALSE),VLOOKUP($B49,'Justerad allokering'!$B$1:$AG$461,MATCH(G$1,'Justerad allokering'!$B$1:$AF$1,0),FALSE))</f>
        <v>0</v>
      </c>
      <c r="H49">
        <f>IF(ISERROR(1/VLOOKUP($B49,'Justerad allokering'!$B$1:$AG$461,MATCH(H$1,'Justerad allokering'!$B$1:$AF$1,0),FALSE)),VLOOKUP($B49,'Allokerad kvv'!$B$2:$AV$468,MATCH(H$1,'Allokerad kvv'!$B$1:$AV$1,0),FALSE),VLOOKUP($B49,'Justerad allokering'!$B$1:$AG$461,MATCH(H$1,'Justerad allokering'!$B$1:$AF$1,0),FALSE))</f>
        <v>0</v>
      </c>
      <c r="I49">
        <f>IF(ISERROR(1/VLOOKUP($B49,'Justerad allokering'!$B$1:$AG$461,MATCH(I$1,'Justerad allokering'!$B$1:$AF$1,0),FALSE)),VLOOKUP($B49,'Allokerad kvv'!$B$2:$AV$468,MATCH(I$1,'Allokerad kvv'!$B$1:$AV$1,0),FALSE),VLOOKUP($B49,'Justerad allokering'!$B$1:$AG$461,MATCH(I$1,'Justerad allokering'!$B$1:$AF$1,0),FALSE))</f>
        <v>0</v>
      </c>
      <c r="J49">
        <f>IF(ISERROR(1/VLOOKUP($B49,'Justerad allokering'!$B$1:$AG$461,MATCH(J$1,'Justerad allokering'!$B$1:$AF$1,0),FALSE)),VLOOKUP($B49,'Allokerad kvv'!$B$2:$AV$468,MATCH(J$1,'Allokerad kvv'!$B$1:$AV$1,0),FALSE),VLOOKUP($B49,'Justerad allokering'!$B$1:$AG$461,MATCH(J$1,'Justerad allokering'!$B$1:$AF$1,0),FALSE))</f>
        <v>0</v>
      </c>
      <c r="K49">
        <f>IF(ISERROR(1/VLOOKUP($B49,'Justerad allokering'!$B$1:$AG$461,MATCH(K$1,'Justerad allokering'!$B$1:$AF$1,0),FALSE)),VLOOKUP($B49,'Allokerad kvv'!$B$2:$AV$468,MATCH(K$1,'Allokerad kvv'!$B$1:$AV$1,0),FALSE),VLOOKUP($B49,'Justerad allokering'!$B$1:$AG$461,MATCH(K$1,'Justerad allokering'!$B$1:$AF$1,0),FALSE))</f>
        <v>0</v>
      </c>
      <c r="L49">
        <f>IF(ISERROR(1/VLOOKUP($B49,'Justerad allokering'!$B$1:$AG$461,MATCH(L$1,'Justerad allokering'!$B$1:$AF$1,0),FALSE)),VLOOKUP($B49,'Allokerad kvv'!$B$2:$AV$468,MATCH(L$1,'Allokerad kvv'!$B$1:$AV$1,0),FALSE),VLOOKUP($B49,'Justerad allokering'!$B$1:$AG$461,MATCH(L$1,'Justerad allokering'!$B$1:$AF$1,0),FALSE))</f>
        <v>0</v>
      </c>
      <c r="M49">
        <f>IF(ISERROR(1/VLOOKUP($B49,'Justerad allokering'!$B$1:$AG$461,MATCH(M$1,'Justerad allokering'!$B$1:$AF$1,0),FALSE)),VLOOKUP($B49,'Allokerad kvv'!$B$2:$AV$468,MATCH(M$1,'Allokerad kvv'!$B$1:$AV$1,0),FALSE),VLOOKUP($B49,'Justerad allokering'!$B$1:$AG$461,MATCH(M$1,'Justerad allokering'!$B$1:$AF$1,0),FALSE))</f>
        <v>0</v>
      </c>
      <c r="N49">
        <f>IF(ISERROR(1/VLOOKUP($B49,'Justerad allokering'!$B$1:$AG$461,MATCH(N$1,'Justerad allokering'!$B$1:$AF$1,0),FALSE)),VLOOKUP($B49,'Allokerad kvv'!$B$2:$AV$468,MATCH(N$1,'Allokerad kvv'!$B$1:$AV$1,0),FALSE),VLOOKUP($B49,'Justerad allokering'!$B$1:$AG$461,MATCH(N$1,'Justerad allokering'!$B$1:$AF$1,0),FALSE))</f>
        <v>0</v>
      </c>
      <c r="O49">
        <f>IF(ISERROR(1/VLOOKUP($B49,'Justerad allokering'!$B$1:$AG$461,MATCH(O$1,'Justerad allokering'!$B$1:$AF$1,0),FALSE)),VLOOKUP($B49,'Allokerad kvv'!$B$2:$AV$468,MATCH(O$1,'Allokerad kvv'!$B$1:$AV$1,0),FALSE),VLOOKUP($B49,'Justerad allokering'!$B$1:$AG$461,MATCH(O$1,'Justerad allokering'!$B$1:$AF$1,0),FALSE))</f>
        <v>0</v>
      </c>
      <c r="P49">
        <f>IF(ISERROR(1/VLOOKUP($B49,'Justerad allokering'!$B$1:$AG$461,MATCH(P$1,'Justerad allokering'!$B$1:$AF$1,0),FALSE)),VLOOKUP($B49,'Allokerad kvv'!$B$2:$AV$468,MATCH(P$1,'Allokerad kvv'!$B$1:$AV$1,0),FALSE),VLOOKUP($B49,'Justerad allokering'!$B$1:$AG$461,MATCH(P$1,'Justerad allokering'!$B$1:$AF$1,0),FALSE))</f>
        <v>0</v>
      </c>
      <c r="Q49">
        <f>IF(ISERROR(1/VLOOKUP($B49,'Justerad allokering'!$B$1:$AG$461,MATCH(Q$1,'Justerad allokering'!$B$1:$AF$1,0),FALSE)),VLOOKUP($B49,'Allokerad kvv'!$B$2:$AV$468,MATCH(Q$1,'Allokerad kvv'!$B$1:$AV$1,0),FALSE),VLOOKUP($B49,'Justerad allokering'!$B$1:$AG$461,MATCH(Q$1,'Justerad allokering'!$B$1:$AF$1,0),FALSE))</f>
        <v>0</v>
      </c>
      <c r="R49">
        <f>IF(ISERROR(1/VLOOKUP($B49,'Justerad allokering'!$B$1:$AG$461,MATCH(R$1,'Justerad allokering'!$B$1:$AF$1,0),FALSE)),VLOOKUP($B49,'Allokerad kvv'!$B$2:$AV$468,MATCH(R$1,'Allokerad kvv'!$B$1:$AV$1,0),FALSE),VLOOKUP($B49,'Justerad allokering'!$B$1:$AG$461,MATCH(R$1,'Justerad allokering'!$B$1:$AF$1,0),FALSE))</f>
        <v>0</v>
      </c>
      <c r="S49">
        <f>IF(ISERROR(1/VLOOKUP($B49,'Justerad allokering'!$B$1:$AG$461,MATCH(S$1,'Justerad allokering'!$B$1:$AF$1,0),FALSE)),VLOOKUP($B49,'Allokerad kvv'!$B$2:$AV$468,MATCH(S$1,'Allokerad kvv'!$B$1:$AV$1,0),FALSE),VLOOKUP($B49,'Justerad allokering'!$B$1:$AG$461,MATCH(S$1,'Justerad allokering'!$B$1:$AF$1,0),FALSE))</f>
        <v>0</v>
      </c>
      <c r="T49">
        <f>IF(ISERROR(1/VLOOKUP($B49,'Justerad allokering'!$B$1:$AG$461,MATCH(T$1,'Justerad allokering'!$B$1:$AF$1,0),FALSE)),VLOOKUP($B49,'Allokerad kvv'!$B$2:$AV$468,MATCH(T$1,'Allokerad kvv'!$B$1:$AV$1,0),FALSE),VLOOKUP($B49,'Justerad allokering'!$B$1:$AG$461,MATCH(T$1,'Justerad allokering'!$B$1:$AF$1,0),FALSE))</f>
        <v>0</v>
      </c>
      <c r="U49">
        <f>IF(ISERROR(1/VLOOKUP($B49,'Justerad allokering'!$B$1:$AG$461,MATCH(U$1,'Justerad allokering'!$B$1:$AF$1,0),FALSE)),VLOOKUP($B49,'Allokerad kvv'!$B$2:$AV$468,MATCH(U$1,'Allokerad kvv'!$B$1:$AV$1,0),FALSE),VLOOKUP($B49,'Justerad allokering'!$B$1:$AG$461,MATCH(U$1,'Justerad allokering'!$B$1:$AF$1,0),FALSE))</f>
        <v>0</v>
      </c>
      <c r="V49">
        <f>IF(ISERROR(1/VLOOKUP($B49,'Justerad allokering'!$B$1:$AG$461,MATCH(V$1,'Justerad allokering'!$B$1:$AF$1,0),FALSE)),VLOOKUP($B49,'Allokerad kvv'!$B$2:$AV$468,MATCH(V$1,'Allokerad kvv'!$B$1:$AV$1,0),FALSE),VLOOKUP($B49,'Justerad allokering'!$B$1:$AG$461,MATCH(V$1,'Justerad allokering'!$B$1:$AF$1,0),FALSE))</f>
        <v>0</v>
      </c>
      <c r="W49">
        <f>IF(ISERROR(1/VLOOKUP($B49,'Justerad allokering'!$B$1:$AG$461,MATCH(W$1,'Justerad allokering'!$B$1:$AF$1,0),FALSE)),VLOOKUP($B49,'Allokerad kvv'!$B$2:$AV$468,MATCH(W$1,'Allokerad kvv'!$B$1:$AV$1,0),FALSE),VLOOKUP($B49,'Justerad allokering'!$B$1:$AG$461,MATCH(W$1,'Justerad allokering'!$B$1:$AF$1,0),FALSE))</f>
        <v>0</v>
      </c>
      <c r="X49">
        <f>IF(ISERROR(1/VLOOKUP($B49,'Justerad allokering'!$B$1:$AG$461,MATCH(X$1,'Justerad allokering'!$B$1:$AF$1,0),FALSE)),VLOOKUP($B49,'Allokerad kvv'!$B$2:$AV$468,MATCH(X$1,'Allokerad kvv'!$B$1:$AV$1,0),FALSE),VLOOKUP($B49,'Justerad allokering'!$B$1:$AG$461,MATCH(X$1,'Justerad allokering'!$B$1:$AF$1,0),FALSE))</f>
        <v>0</v>
      </c>
      <c r="Y49">
        <f>IF(ISERROR(1/VLOOKUP($B49,'Justerad allokering'!$B$1:$AG$461,MATCH(Y$1,'Justerad allokering'!$B$1:$AF$1,0),FALSE)),VLOOKUP($B49,'Allokerad kvv'!$B$2:$AV$468,MATCH(Y$1,'Allokerad kvv'!$B$1:$AV$1,0),FALSE),VLOOKUP($B49,'Justerad allokering'!$B$1:$AG$461,MATCH(Y$1,'Justerad allokering'!$B$1:$AF$1,0),FALSE))</f>
        <v>0</v>
      </c>
      <c r="Z49">
        <f>IF(ISERROR(1/VLOOKUP($B49,'Justerad allokering'!$B$1:$AG$461,MATCH(Z$1,'Justerad allokering'!$B$1:$AF$1,0),FALSE)),VLOOKUP($B49,'Allokerad kvv'!$B$2:$AV$468,MATCH(Z$1,'Allokerad kvv'!$B$1:$AV$1,0),FALSE),VLOOKUP($B49,'Justerad allokering'!$B$1:$AG$461,MATCH(Z$1,'Justerad allokering'!$B$1:$AF$1,0),FALSE))</f>
        <v>0</v>
      </c>
      <c r="AE49" s="89">
        <f t="shared" si="0"/>
        <v>0</v>
      </c>
      <c r="AG49">
        <f t="shared" si="1"/>
        <v>0</v>
      </c>
      <c r="AH49">
        <f t="shared" si="2"/>
        <v>0</v>
      </c>
      <c r="AI49" t="str">
        <f>IF(AH49=0,"",AH49/VLOOKUP(B49,Kraftvärmeprod!$B$1:$BC$480,MATCH("Summa tillförd energi exklusive rökgaskondensering",Kraftvärmeprod!$B$1:$BC$1,0),FALSE))</f>
        <v/>
      </c>
      <c r="AK49">
        <f t="shared" si="3"/>
        <v>0</v>
      </c>
    </row>
    <row r="50" spans="1:37" x14ac:dyDescent="0.25">
      <c r="A50" s="2" t="s">
        <v>76</v>
      </c>
      <c r="B50" s="2" t="s">
        <v>80</v>
      </c>
      <c r="C50">
        <f>IF(ISERROR(1/VLOOKUP($B50,'Justerad allokering'!$B$1:$AG$461,MATCH(C$1,'Justerad allokering'!$B$1:$AF$1,0),FALSE)),VLOOKUP($B50,'Allokerad kvv'!$B$2:$AV$468,MATCH(C$1,'Allokerad kvv'!$B$1:$AV$1,0),FALSE),VLOOKUP($B50,'Justerad allokering'!$B$1:$AG$461,MATCH(C$1,'Justerad allokering'!$B$1:$AF$1,0),FALSE))</f>
        <v>0</v>
      </c>
      <c r="D50">
        <f>IF(ISERROR(1/VLOOKUP($B50,'Justerad allokering'!$B$1:$AG$461,MATCH(D$1,'Justerad allokering'!$B$1:$AF$1,0),FALSE)),VLOOKUP($B50,'Allokerad kvv'!$B$2:$AV$468,MATCH(D$1,'Allokerad kvv'!$B$1:$AV$1,0),FALSE),VLOOKUP($B50,'Justerad allokering'!$B$1:$AG$461,MATCH(D$1,'Justerad allokering'!$B$1:$AF$1,0),FALSE))</f>
        <v>0</v>
      </c>
      <c r="E50">
        <f>IF(ISERROR(1/VLOOKUP($B50,'Justerad allokering'!$B$1:$AG$461,MATCH(E$1,'Justerad allokering'!$B$1:$AF$1,0),FALSE)),VLOOKUP($B50,'Allokerad kvv'!$B$2:$AV$468,MATCH(E$1,'Allokerad kvv'!$B$1:$AV$1,0),FALSE),VLOOKUP($B50,'Justerad allokering'!$B$1:$AG$461,MATCH(E$1,'Justerad allokering'!$B$1:$AF$1,0),FALSE))</f>
        <v>0</v>
      </c>
      <c r="F50">
        <f>IF(ISERROR(1/VLOOKUP($B50,'Justerad allokering'!$B$1:$AG$461,MATCH(F$1,'Justerad allokering'!$B$1:$AF$1,0),FALSE)),VLOOKUP($B50,'Allokerad kvv'!$B$2:$AV$468,MATCH(F$1,'Allokerad kvv'!$B$1:$AV$1,0),FALSE),VLOOKUP($B50,'Justerad allokering'!$B$1:$AG$461,MATCH(F$1,'Justerad allokering'!$B$1:$AF$1,0),FALSE))</f>
        <v>0</v>
      </c>
      <c r="G50">
        <f>IF(ISERROR(1/VLOOKUP($B50,'Justerad allokering'!$B$1:$AG$461,MATCH(G$1,'Justerad allokering'!$B$1:$AF$1,0),FALSE)),VLOOKUP($B50,'Allokerad kvv'!$B$2:$AV$468,MATCH(G$1,'Allokerad kvv'!$B$1:$AV$1,0),FALSE),VLOOKUP($B50,'Justerad allokering'!$B$1:$AG$461,MATCH(G$1,'Justerad allokering'!$B$1:$AF$1,0),FALSE))</f>
        <v>0</v>
      </c>
      <c r="H50">
        <f>IF(ISERROR(1/VLOOKUP($B50,'Justerad allokering'!$B$1:$AG$461,MATCH(H$1,'Justerad allokering'!$B$1:$AF$1,0),FALSE)),VLOOKUP($B50,'Allokerad kvv'!$B$2:$AV$468,MATCH(H$1,'Allokerad kvv'!$B$1:$AV$1,0),FALSE),VLOOKUP($B50,'Justerad allokering'!$B$1:$AG$461,MATCH(H$1,'Justerad allokering'!$B$1:$AF$1,0),FALSE))</f>
        <v>0</v>
      </c>
      <c r="I50">
        <f>IF(ISERROR(1/VLOOKUP($B50,'Justerad allokering'!$B$1:$AG$461,MATCH(I$1,'Justerad allokering'!$B$1:$AF$1,0),FALSE)),VLOOKUP($B50,'Allokerad kvv'!$B$2:$AV$468,MATCH(I$1,'Allokerad kvv'!$B$1:$AV$1,0),FALSE),VLOOKUP($B50,'Justerad allokering'!$B$1:$AG$461,MATCH(I$1,'Justerad allokering'!$B$1:$AF$1,0),FALSE))</f>
        <v>0</v>
      </c>
      <c r="J50">
        <f>IF(ISERROR(1/VLOOKUP($B50,'Justerad allokering'!$B$1:$AG$461,MATCH(J$1,'Justerad allokering'!$B$1:$AF$1,0),FALSE)),VLOOKUP($B50,'Allokerad kvv'!$B$2:$AV$468,MATCH(J$1,'Allokerad kvv'!$B$1:$AV$1,0),FALSE),VLOOKUP($B50,'Justerad allokering'!$B$1:$AG$461,MATCH(J$1,'Justerad allokering'!$B$1:$AF$1,0),FALSE))</f>
        <v>0</v>
      </c>
      <c r="K50">
        <f>IF(ISERROR(1/VLOOKUP($B50,'Justerad allokering'!$B$1:$AG$461,MATCH(K$1,'Justerad allokering'!$B$1:$AF$1,0),FALSE)),VLOOKUP($B50,'Allokerad kvv'!$B$2:$AV$468,MATCH(K$1,'Allokerad kvv'!$B$1:$AV$1,0),FALSE),VLOOKUP($B50,'Justerad allokering'!$B$1:$AG$461,MATCH(K$1,'Justerad allokering'!$B$1:$AF$1,0),FALSE))</f>
        <v>0</v>
      </c>
      <c r="L50">
        <f>IF(ISERROR(1/VLOOKUP($B50,'Justerad allokering'!$B$1:$AG$461,MATCH(L$1,'Justerad allokering'!$B$1:$AF$1,0),FALSE)),VLOOKUP($B50,'Allokerad kvv'!$B$2:$AV$468,MATCH(L$1,'Allokerad kvv'!$B$1:$AV$1,0),FALSE),VLOOKUP($B50,'Justerad allokering'!$B$1:$AG$461,MATCH(L$1,'Justerad allokering'!$B$1:$AF$1,0),FALSE))</f>
        <v>0</v>
      </c>
      <c r="M50">
        <f>IF(ISERROR(1/VLOOKUP($B50,'Justerad allokering'!$B$1:$AG$461,MATCH(M$1,'Justerad allokering'!$B$1:$AF$1,0),FALSE)),VLOOKUP($B50,'Allokerad kvv'!$B$2:$AV$468,MATCH(M$1,'Allokerad kvv'!$B$1:$AV$1,0),FALSE),VLOOKUP($B50,'Justerad allokering'!$B$1:$AG$461,MATCH(M$1,'Justerad allokering'!$B$1:$AF$1,0),FALSE))</f>
        <v>0</v>
      </c>
      <c r="N50">
        <f>IF(ISERROR(1/VLOOKUP($B50,'Justerad allokering'!$B$1:$AG$461,MATCH(N$1,'Justerad allokering'!$B$1:$AF$1,0),FALSE)),VLOOKUP($B50,'Allokerad kvv'!$B$2:$AV$468,MATCH(N$1,'Allokerad kvv'!$B$1:$AV$1,0),FALSE),VLOOKUP($B50,'Justerad allokering'!$B$1:$AG$461,MATCH(N$1,'Justerad allokering'!$B$1:$AF$1,0),FALSE))</f>
        <v>0</v>
      </c>
      <c r="O50">
        <f>IF(ISERROR(1/VLOOKUP($B50,'Justerad allokering'!$B$1:$AG$461,MATCH(O$1,'Justerad allokering'!$B$1:$AF$1,0),FALSE)),VLOOKUP($B50,'Allokerad kvv'!$B$2:$AV$468,MATCH(O$1,'Allokerad kvv'!$B$1:$AV$1,0),FALSE),VLOOKUP($B50,'Justerad allokering'!$B$1:$AG$461,MATCH(O$1,'Justerad allokering'!$B$1:$AF$1,0),FALSE))</f>
        <v>0</v>
      </c>
      <c r="P50">
        <f>IF(ISERROR(1/VLOOKUP($B50,'Justerad allokering'!$B$1:$AG$461,MATCH(P$1,'Justerad allokering'!$B$1:$AF$1,0),FALSE)),VLOOKUP($B50,'Allokerad kvv'!$B$2:$AV$468,MATCH(P$1,'Allokerad kvv'!$B$1:$AV$1,0),FALSE),VLOOKUP($B50,'Justerad allokering'!$B$1:$AG$461,MATCH(P$1,'Justerad allokering'!$B$1:$AF$1,0),FALSE))</f>
        <v>0</v>
      </c>
      <c r="Q50">
        <f>IF(ISERROR(1/VLOOKUP($B50,'Justerad allokering'!$B$1:$AG$461,MATCH(Q$1,'Justerad allokering'!$B$1:$AF$1,0),FALSE)),VLOOKUP($B50,'Allokerad kvv'!$B$2:$AV$468,MATCH(Q$1,'Allokerad kvv'!$B$1:$AV$1,0),FALSE),VLOOKUP($B50,'Justerad allokering'!$B$1:$AG$461,MATCH(Q$1,'Justerad allokering'!$B$1:$AF$1,0),FALSE))</f>
        <v>0</v>
      </c>
      <c r="R50">
        <f>IF(ISERROR(1/VLOOKUP($B50,'Justerad allokering'!$B$1:$AG$461,MATCH(R$1,'Justerad allokering'!$B$1:$AF$1,0),FALSE)),VLOOKUP($B50,'Allokerad kvv'!$B$2:$AV$468,MATCH(R$1,'Allokerad kvv'!$B$1:$AV$1,0),FALSE),VLOOKUP($B50,'Justerad allokering'!$B$1:$AG$461,MATCH(R$1,'Justerad allokering'!$B$1:$AF$1,0),FALSE))</f>
        <v>0</v>
      </c>
      <c r="S50">
        <f>IF(ISERROR(1/VLOOKUP($B50,'Justerad allokering'!$B$1:$AG$461,MATCH(S$1,'Justerad allokering'!$B$1:$AF$1,0),FALSE)),VLOOKUP($B50,'Allokerad kvv'!$B$2:$AV$468,MATCH(S$1,'Allokerad kvv'!$B$1:$AV$1,0),FALSE),VLOOKUP($B50,'Justerad allokering'!$B$1:$AG$461,MATCH(S$1,'Justerad allokering'!$B$1:$AF$1,0),FALSE))</f>
        <v>0</v>
      </c>
      <c r="T50">
        <f>IF(ISERROR(1/VLOOKUP($B50,'Justerad allokering'!$B$1:$AG$461,MATCH(T$1,'Justerad allokering'!$B$1:$AF$1,0),FALSE)),VLOOKUP($B50,'Allokerad kvv'!$B$2:$AV$468,MATCH(T$1,'Allokerad kvv'!$B$1:$AV$1,0),FALSE),VLOOKUP($B50,'Justerad allokering'!$B$1:$AG$461,MATCH(T$1,'Justerad allokering'!$B$1:$AF$1,0),FALSE))</f>
        <v>0</v>
      </c>
      <c r="U50">
        <f>IF(ISERROR(1/VLOOKUP($B50,'Justerad allokering'!$B$1:$AG$461,MATCH(U$1,'Justerad allokering'!$B$1:$AF$1,0),FALSE)),VLOOKUP($B50,'Allokerad kvv'!$B$2:$AV$468,MATCH(U$1,'Allokerad kvv'!$B$1:$AV$1,0),FALSE),VLOOKUP($B50,'Justerad allokering'!$B$1:$AG$461,MATCH(U$1,'Justerad allokering'!$B$1:$AF$1,0),FALSE))</f>
        <v>0</v>
      </c>
      <c r="V50">
        <f>IF(ISERROR(1/VLOOKUP($B50,'Justerad allokering'!$B$1:$AG$461,MATCH(V$1,'Justerad allokering'!$B$1:$AF$1,0),FALSE)),VLOOKUP($B50,'Allokerad kvv'!$B$2:$AV$468,MATCH(V$1,'Allokerad kvv'!$B$1:$AV$1,0),FALSE),VLOOKUP($B50,'Justerad allokering'!$B$1:$AG$461,MATCH(V$1,'Justerad allokering'!$B$1:$AF$1,0),FALSE))</f>
        <v>0</v>
      </c>
      <c r="W50">
        <f>IF(ISERROR(1/VLOOKUP($B50,'Justerad allokering'!$B$1:$AG$461,MATCH(W$1,'Justerad allokering'!$B$1:$AF$1,0),FALSE)),VLOOKUP($B50,'Allokerad kvv'!$B$2:$AV$468,MATCH(W$1,'Allokerad kvv'!$B$1:$AV$1,0),FALSE),VLOOKUP($B50,'Justerad allokering'!$B$1:$AG$461,MATCH(W$1,'Justerad allokering'!$B$1:$AF$1,0),FALSE))</f>
        <v>0</v>
      </c>
      <c r="X50">
        <f>IF(ISERROR(1/VLOOKUP($B50,'Justerad allokering'!$B$1:$AG$461,MATCH(X$1,'Justerad allokering'!$B$1:$AF$1,0),FALSE)),VLOOKUP($B50,'Allokerad kvv'!$B$2:$AV$468,MATCH(X$1,'Allokerad kvv'!$B$1:$AV$1,0),FALSE),VLOOKUP($B50,'Justerad allokering'!$B$1:$AG$461,MATCH(X$1,'Justerad allokering'!$B$1:$AF$1,0),FALSE))</f>
        <v>0</v>
      </c>
      <c r="Y50">
        <f>IF(ISERROR(1/VLOOKUP($B50,'Justerad allokering'!$B$1:$AG$461,MATCH(Y$1,'Justerad allokering'!$B$1:$AF$1,0),FALSE)),VLOOKUP($B50,'Allokerad kvv'!$B$2:$AV$468,MATCH(Y$1,'Allokerad kvv'!$B$1:$AV$1,0),FALSE),VLOOKUP($B50,'Justerad allokering'!$B$1:$AG$461,MATCH(Y$1,'Justerad allokering'!$B$1:$AF$1,0),FALSE))</f>
        <v>0</v>
      </c>
      <c r="Z50">
        <f>IF(ISERROR(1/VLOOKUP($B50,'Justerad allokering'!$B$1:$AG$461,MATCH(Z$1,'Justerad allokering'!$B$1:$AF$1,0),FALSE)),VLOOKUP($B50,'Allokerad kvv'!$B$2:$AV$468,MATCH(Z$1,'Allokerad kvv'!$B$1:$AV$1,0),FALSE),VLOOKUP($B50,'Justerad allokering'!$B$1:$AG$461,MATCH(Z$1,'Justerad allokering'!$B$1:$AF$1,0),FALSE))</f>
        <v>0</v>
      </c>
      <c r="AE50" s="89">
        <f t="shared" si="0"/>
        <v>0</v>
      </c>
      <c r="AG50">
        <f t="shared" si="1"/>
        <v>0</v>
      </c>
      <c r="AH50">
        <f t="shared" si="2"/>
        <v>0</v>
      </c>
      <c r="AI50" t="str">
        <f>IF(AH50=0,"",AH50/VLOOKUP(B50,Kraftvärmeprod!$B$1:$BC$480,MATCH("Summa tillförd energi exklusive rökgaskondensering",Kraftvärmeprod!$B$1:$BC$1,0),FALSE))</f>
        <v/>
      </c>
      <c r="AK50">
        <f t="shared" si="3"/>
        <v>0</v>
      </c>
    </row>
    <row r="51" spans="1:37" x14ac:dyDescent="0.25">
      <c r="A51" s="2" t="s">
        <v>76</v>
      </c>
      <c r="B51" s="2" t="s">
        <v>81</v>
      </c>
      <c r="C51">
        <f>IF(ISERROR(1/VLOOKUP($B51,'Justerad allokering'!$B$1:$AG$461,MATCH(C$1,'Justerad allokering'!$B$1:$AF$1,0),FALSE)),VLOOKUP($B51,'Allokerad kvv'!$B$2:$AV$468,MATCH(C$1,'Allokerad kvv'!$B$1:$AV$1,0),FALSE),VLOOKUP($B51,'Justerad allokering'!$B$1:$AG$461,MATCH(C$1,'Justerad allokering'!$B$1:$AF$1,0),FALSE))</f>
        <v>0</v>
      </c>
      <c r="D51">
        <f>IF(ISERROR(1/VLOOKUP($B51,'Justerad allokering'!$B$1:$AG$461,MATCH(D$1,'Justerad allokering'!$B$1:$AF$1,0),FALSE)),VLOOKUP($B51,'Allokerad kvv'!$B$2:$AV$468,MATCH(D$1,'Allokerad kvv'!$B$1:$AV$1,0),FALSE),VLOOKUP($B51,'Justerad allokering'!$B$1:$AG$461,MATCH(D$1,'Justerad allokering'!$B$1:$AF$1,0),FALSE))</f>
        <v>0</v>
      </c>
      <c r="E51">
        <f>IF(ISERROR(1/VLOOKUP($B51,'Justerad allokering'!$B$1:$AG$461,MATCH(E$1,'Justerad allokering'!$B$1:$AF$1,0),FALSE)),VLOOKUP($B51,'Allokerad kvv'!$B$2:$AV$468,MATCH(E$1,'Allokerad kvv'!$B$1:$AV$1,0),FALSE),VLOOKUP($B51,'Justerad allokering'!$B$1:$AG$461,MATCH(E$1,'Justerad allokering'!$B$1:$AF$1,0),FALSE))</f>
        <v>0</v>
      </c>
      <c r="F51">
        <f>IF(ISERROR(1/VLOOKUP($B51,'Justerad allokering'!$B$1:$AG$461,MATCH(F$1,'Justerad allokering'!$B$1:$AF$1,0),FALSE)),VLOOKUP($B51,'Allokerad kvv'!$B$2:$AV$468,MATCH(F$1,'Allokerad kvv'!$B$1:$AV$1,0),FALSE),VLOOKUP($B51,'Justerad allokering'!$B$1:$AG$461,MATCH(F$1,'Justerad allokering'!$B$1:$AF$1,0),FALSE))</f>
        <v>0</v>
      </c>
      <c r="G51">
        <f>IF(ISERROR(1/VLOOKUP($B51,'Justerad allokering'!$B$1:$AG$461,MATCH(G$1,'Justerad allokering'!$B$1:$AF$1,0),FALSE)),VLOOKUP($B51,'Allokerad kvv'!$B$2:$AV$468,MATCH(G$1,'Allokerad kvv'!$B$1:$AV$1,0),FALSE),VLOOKUP($B51,'Justerad allokering'!$B$1:$AG$461,MATCH(G$1,'Justerad allokering'!$B$1:$AF$1,0),FALSE))</f>
        <v>0</v>
      </c>
      <c r="H51">
        <f>IF(ISERROR(1/VLOOKUP($B51,'Justerad allokering'!$B$1:$AG$461,MATCH(H$1,'Justerad allokering'!$B$1:$AF$1,0),FALSE)),VLOOKUP($B51,'Allokerad kvv'!$B$2:$AV$468,MATCH(H$1,'Allokerad kvv'!$B$1:$AV$1,0),FALSE),VLOOKUP($B51,'Justerad allokering'!$B$1:$AG$461,MATCH(H$1,'Justerad allokering'!$B$1:$AF$1,0),FALSE))</f>
        <v>0</v>
      </c>
      <c r="I51">
        <f>IF(ISERROR(1/VLOOKUP($B51,'Justerad allokering'!$B$1:$AG$461,MATCH(I$1,'Justerad allokering'!$B$1:$AF$1,0),FALSE)),VLOOKUP($B51,'Allokerad kvv'!$B$2:$AV$468,MATCH(I$1,'Allokerad kvv'!$B$1:$AV$1,0),FALSE),VLOOKUP($B51,'Justerad allokering'!$B$1:$AG$461,MATCH(I$1,'Justerad allokering'!$B$1:$AF$1,0),FALSE))</f>
        <v>0</v>
      </c>
      <c r="J51">
        <f>IF(ISERROR(1/VLOOKUP($B51,'Justerad allokering'!$B$1:$AG$461,MATCH(J$1,'Justerad allokering'!$B$1:$AF$1,0),FALSE)),VLOOKUP($B51,'Allokerad kvv'!$B$2:$AV$468,MATCH(J$1,'Allokerad kvv'!$B$1:$AV$1,0),FALSE),VLOOKUP($B51,'Justerad allokering'!$B$1:$AG$461,MATCH(J$1,'Justerad allokering'!$B$1:$AF$1,0),FALSE))</f>
        <v>0</v>
      </c>
      <c r="K51">
        <f>IF(ISERROR(1/VLOOKUP($B51,'Justerad allokering'!$B$1:$AG$461,MATCH(K$1,'Justerad allokering'!$B$1:$AF$1,0),FALSE)),VLOOKUP($B51,'Allokerad kvv'!$B$2:$AV$468,MATCH(K$1,'Allokerad kvv'!$B$1:$AV$1,0),FALSE),VLOOKUP($B51,'Justerad allokering'!$B$1:$AG$461,MATCH(K$1,'Justerad allokering'!$B$1:$AF$1,0),FALSE))</f>
        <v>0</v>
      </c>
      <c r="L51">
        <f>IF(ISERROR(1/VLOOKUP($B51,'Justerad allokering'!$B$1:$AG$461,MATCH(L$1,'Justerad allokering'!$B$1:$AF$1,0),FALSE)),VLOOKUP($B51,'Allokerad kvv'!$B$2:$AV$468,MATCH(L$1,'Allokerad kvv'!$B$1:$AV$1,0),FALSE),VLOOKUP($B51,'Justerad allokering'!$B$1:$AG$461,MATCH(L$1,'Justerad allokering'!$B$1:$AF$1,0),FALSE))</f>
        <v>0</v>
      </c>
      <c r="M51">
        <f>IF(ISERROR(1/VLOOKUP($B51,'Justerad allokering'!$B$1:$AG$461,MATCH(M$1,'Justerad allokering'!$B$1:$AF$1,0),FALSE)),VLOOKUP($B51,'Allokerad kvv'!$B$2:$AV$468,MATCH(M$1,'Allokerad kvv'!$B$1:$AV$1,0),FALSE),VLOOKUP($B51,'Justerad allokering'!$B$1:$AG$461,MATCH(M$1,'Justerad allokering'!$B$1:$AF$1,0),FALSE))</f>
        <v>0</v>
      </c>
      <c r="N51">
        <f>IF(ISERROR(1/VLOOKUP($B51,'Justerad allokering'!$B$1:$AG$461,MATCH(N$1,'Justerad allokering'!$B$1:$AF$1,0),FALSE)),VLOOKUP($B51,'Allokerad kvv'!$B$2:$AV$468,MATCH(N$1,'Allokerad kvv'!$B$1:$AV$1,0),FALSE),VLOOKUP($B51,'Justerad allokering'!$B$1:$AG$461,MATCH(N$1,'Justerad allokering'!$B$1:$AF$1,0),FALSE))</f>
        <v>0</v>
      </c>
      <c r="O51">
        <f>IF(ISERROR(1/VLOOKUP($B51,'Justerad allokering'!$B$1:$AG$461,MATCH(O$1,'Justerad allokering'!$B$1:$AF$1,0),FALSE)),VLOOKUP($B51,'Allokerad kvv'!$B$2:$AV$468,MATCH(O$1,'Allokerad kvv'!$B$1:$AV$1,0),FALSE),VLOOKUP($B51,'Justerad allokering'!$B$1:$AG$461,MATCH(O$1,'Justerad allokering'!$B$1:$AF$1,0),FALSE))</f>
        <v>0</v>
      </c>
      <c r="P51">
        <f>IF(ISERROR(1/VLOOKUP($B51,'Justerad allokering'!$B$1:$AG$461,MATCH(P$1,'Justerad allokering'!$B$1:$AF$1,0),FALSE)),VLOOKUP($B51,'Allokerad kvv'!$B$2:$AV$468,MATCH(P$1,'Allokerad kvv'!$B$1:$AV$1,0),FALSE),VLOOKUP($B51,'Justerad allokering'!$B$1:$AG$461,MATCH(P$1,'Justerad allokering'!$B$1:$AF$1,0),FALSE))</f>
        <v>0</v>
      </c>
      <c r="Q51">
        <f>IF(ISERROR(1/VLOOKUP($B51,'Justerad allokering'!$B$1:$AG$461,MATCH(Q$1,'Justerad allokering'!$B$1:$AF$1,0),FALSE)),VLOOKUP($B51,'Allokerad kvv'!$B$2:$AV$468,MATCH(Q$1,'Allokerad kvv'!$B$1:$AV$1,0),FALSE),VLOOKUP($B51,'Justerad allokering'!$B$1:$AG$461,MATCH(Q$1,'Justerad allokering'!$B$1:$AF$1,0),FALSE))</f>
        <v>0</v>
      </c>
      <c r="R51">
        <f>IF(ISERROR(1/VLOOKUP($B51,'Justerad allokering'!$B$1:$AG$461,MATCH(R$1,'Justerad allokering'!$B$1:$AF$1,0),FALSE)),VLOOKUP($B51,'Allokerad kvv'!$B$2:$AV$468,MATCH(R$1,'Allokerad kvv'!$B$1:$AV$1,0),FALSE),VLOOKUP($B51,'Justerad allokering'!$B$1:$AG$461,MATCH(R$1,'Justerad allokering'!$B$1:$AF$1,0),FALSE))</f>
        <v>0</v>
      </c>
      <c r="S51">
        <f>IF(ISERROR(1/VLOOKUP($B51,'Justerad allokering'!$B$1:$AG$461,MATCH(S$1,'Justerad allokering'!$B$1:$AF$1,0),FALSE)),VLOOKUP($B51,'Allokerad kvv'!$B$2:$AV$468,MATCH(S$1,'Allokerad kvv'!$B$1:$AV$1,0),FALSE),VLOOKUP($B51,'Justerad allokering'!$B$1:$AG$461,MATCH(S$1,'Justerad allokering'!$B$1:$AF$1,0),FALSE))</f>
        <v>0</v>
      </c>
      <c r="T51">
        <f>IF(ISERROR(1/VLOOKUP($B51,'Justerad allokering'!$B$1:$AG$461,MATCH(T$1,'Justerad allokering'!$B$1:$AF$1,0),FALSE)),VLOOKUP($B51,'Allokerad kvv'!$B$2:$AV$468,MATCH(T$1,'Allokerad kvv'!$B$1:$AV$1,0),FALSE),VLOOKUP($B51,'Justerad allokering'!$B$1:$AG$461,MATCH(T$1,'Justerad allokering'!$B$1:$AF$1,0),FALSE))</f>
        <v>0</v>
      </c>
      <c r="U51">
        <f>IF(ISERROR(1/VLOOKUP($B51,'Justerad allokering'!$B$1:$AG$461,MATCH(U$1,'Justerad allokering'!$B$1:$AF$1,0),FALSE)),VLOOKUP($B51,'Allokerad kvv'!$B$2:$AV$468,MATCH(U$1,'Allokerad kvv'!$B$1:$AV$1,0),FALSE),VLOOKUP($B51,'Justerad allokering'!$B$1:$AG$461,MATCH(U$1,'Justerad allokering'!$B$1:$AF$1,0),FALSE))</f>
        <v>0</v>
      </c>
      <c r="V51">
        <f>IF(ISERROR(1/VLOOKUP($B51,'Justerad allokering'!$B$1:$AG$461,MATCH(V$1,'Justerad allokering'!$B$1:$AF$1,0),FALSE)),VLOOKUP($B51,'Allokerad kvv'!$B$2:$AV$468,MATCH(V$1,'Allokerad kvv'!$B$1:$AV$1,0),FALSE),VLOOKUP($B51,'Justerad allokering'!$B$1:$AG$461,MATCH(V$1,'Justerad allokering'!$B$1:$AF$1,0),FALSE))</f>
        <v>0</v>
      </c>
      <c r="W51">
        <f>IF(ISERROR(1/VLOOKUP($B51,'Justerad allokering'!$B$1:$AG$461,MATCH(W$1,'Justerad allokering'!$B$1:$AF$1,0),FALSE)),VLOOKUP($B51,'Allokerad kvv'!$B$2:$AV$468,MATCH(W$1,'Allokerad kvv'!$B$1:$AV$1,0),FALSE),VLOOKUP($B51,'Justerad allokering'!$B$1:$AG$461,MATCH(W$1,'Justerad allokering'!$B$1:$AF$1,0),FALSE))</f>
        <v>0</v>
      </c>
      <c r="X51">
        <f>IF(ISERROR(1/VLOOKUP($B51,'Justerad allokering'!$B$1:$AG$461,MATCH(X$1,'Justerad allokering'!$B$1:$AF$1,0),FALSE)),VLOOKUP($B51,'Allokerad kvv'!$B$2:$AV$468,MATCH(X$1,'Allokerad kvv'!$B$1:$AV$1,0),FALSE),VLOOKUP($B51,'Justerad allokering'!$B$1:$AG$461,MATCH(X$1,'Justerad allokering'!$B$1:$AF$1,0),FALSE))</f>
        <v>0</v>
      </c>
      <c r="Y51">
        <f>IF(ISERROR(1/VLOOKUP($B51,'Justerad allokering'!$B$1:$AG$461,MATCH(Y$1,'Justerad allokering'!$B$1:$AF$1,0),FALSE)),VLOOKUP($B51,'Allokerad kvv'!$B$2:$AV$468,MATCH(Y$1,'Allokerad kvv'!$B$1:$AV$1,0),FALSE),VLOOKUP($B51,'Justerad allokering'!$B$1:$AG$461,MATCH(Y$1,'Justerad allokering'!$B$1:$AF$1,0),FALSE))</f>
        <v>0</v>
      </c>
      <c r="Z51">
        <f>IF(ISERROR(1/VLOOKUP($B51,'Justerad allokering'!$B$1:$AG$461,MATCH(Z$1,'Justerad allokering'!$B$1:$AF$1,0),FALSE)),VLOOKUP($B51,'Allokerad kvv'!$B$2:$AV$468,MATCH(Z$1,'Allokerad kvv'!$B$1:$AV$1,0),FALSE),VLOOKUP($B51,'Justerad allokering'!$B$1:$AG$461,MATCH(Z$1,'Justerad allokering'!$B$1:$AF$1,0),FALSE))</f>
        <v>0</v>
      </c>
      <c r="AE51" s="89">
        <f t="shared" si="0"/>
        <v>0</v>
      </c>
      <c r="AG51">
        <f t="shared" si="1"/>
        <v>0</v>
      </c>
      <c r="AH51">
        <f t="shared" si="2"/>
        <v>0</v>
      </c>
      <c r="AI51" t="str">
        <f>IF(AH51=0,"",AH51/VLOOKUP(B51,Kraftvärmeprod!$B$1:$BC$480,MATCH("Summa tillförd energi exklusive rökgaskondensering",Kraftvärmeprod!$B$1:$BC$1,0),FALSE))</f>
        <v/>
      </c>
      <c r="AK51">
        <f t="shared" si="3"/>
        <v>0</v>
      </c>
    </row>
    <row r="52" spans="1:37" x14ac:dyDescent="0.25">
      <c r="A52" s="2" t="s">
        <v>76</v>
      </c>
      <c r="B52" s="2" t="s">
        <v>82</v>
      </c>
      <c r="C52">
        <f>IF(ISERROR(1/VLOOKUP($B52,'Justerad allokering'!$B$1:$AG$461,MATCH(C$1,'Justerad allokering'!$B$1:$AF$1,0),FALSE)),VLOOKUP($B52,'Allokerad kvv'!$B$2:$AV$468,MATCH(C$1,'Allokerad kvv'!$B$1:$AV$1,0),FALSE),VLOOKUP($B52,'Justerad allokering'!$B$1:$AG$461,MATCH(C$1,'Justerad allokering'!$B$1:$AF$1,0),FALSE))</f>
        <v>0</v>
      </c>
      <c r="D52">
        <f>IF(ISERROR(1/VLOOKUP($B52,'Justerad allokering'!$B$1:$AG$461,MATCH(D$1,'Justerad allokering'!$B$1:$AF$1,0),FALSE)),VLOOKUP($B52,'Allokerad kvv'!$B$2:$AV$468,MATCH(D$1,'Allokerad kvv'!$B$1:$AV$1,0),FALSE),VLOOKUP($B52,'Justerad allokering'!$B$1:$AG$461,MATCH(D$1,'Justerad allokering'!$B$1:$AF$1,0),FALSE))</f>
        <v>0</v>
      </c>
      <c r="E52">
        <f>IF(ISERROR(1/VLOOKUP($B52,'Justerad allokering'!$B$1:$AG$461,MATCH(E$1,'Justerad allokering'!$B$1:$AF$1,0),FALSE)),VLOOKUP($B52,'Allokerad kvv'!$B$2:$AV$468,MATCH(E$1,'Allokerad kvv'!$B$1:$AV$1,0),FALSE),VLOOKUP($B52,'Justerad allokering'!$B$1:$AG$461,MATCH(E$1,'Justerad allokering'!$B$1:$AF$1,0),FALSE))</f>
        <v>0</v>
      </c>
      <c r="F52">
        <f>IF(ISERROR(1/VLOOKUP($B52,'Justerad allokering'!$B$1:$AG$461,MATCH(F$1,'Justerad allokering'!$B$1:$AF$1,0),FALSE)),VLOOKUP($B52,'Allokerad kvv'!$B$2:$AV$468,MATCH(F$1,'Allokerad kvv'!$B$1:$AV$1,0),FALSE),VLOOKUP($B52,'Justerad allokering'!$B$1:$AG$461,MATCH(F$1,'Justerad allokering'!$B$1:$AF$1,0),FALSE))</f>
        <v>0</v>
      </c>
      <c r="G52">
        <f>IF(ISERROR(1/VLOOKUP($B52,'Justerad allokering'!$B$1:$AG$461,MATCH(G$1,'Justerad allokering'!$B$1:$AF$1,0),FALSE)),VLOOKUP($B52,'Allokerad kvv'!$B$2:$AV$468,MATCH(G$1,'Allokerad kvv'!$B$1:$AV$1,0),FALSE),VLOOKUP($B52,'Justerad allokering'!$B$1:$AG$461,MATCH(G$1,'Justerad allokering'!$B$1:$AF$1,0),FALSE))</f>
        <v>0</v>
      </c>
      <c r="H52">
        <f>IF(ISERROR(1/VLOOKUP($B52,'Justerad allokering'!$B$1:$AG$461,MATCH(H$1,'Justerad allokering'!$B$1:$AF$1,0),FALSE)),VLOOKUP($B52,'Allokerad kvv'!$B$2:$AV$468,MATCH(H$1,'Allokerad kvv'!$B$1:$AV$1,0),FALSE),VLOOKUP($B52,'Justerad allokering'!$B$1:$AG$461,MATCH(H$1,'Justerad allokering'!$B$1:$AF$1,0),FALSE))</f>
        <v>0</v>
      </c>
      <c r="I52">
        <f>IF(ISERROR(1/VLOOKUP($B52,'Justerad allokering'!$B$1:$AG$461,MATCH(I$1,'Justerad allokering'!$B$1:$AF$1,0),FALSE)),VLOOKUP($B52,'Allokerad kvv'!$B$2:$AV$468,MATCH(I$1,'Allokerad kvv'!$B$1:$AV$1,0),FALSE),VLOOKUP($B52,'Justerad allokering'!$B$1:$AG$461,MATCH(I$1,'Justerad allokering'!$B$1:$AF$1,0),FALSE))</f>
        <v>0</v>
      </c>
      <c r="J52">
        <f>IF(ISERROR(1/VLOOKUP($B52,'Justerad allokering'!$B$1:$AG$461,MATCH(J$1,'Justerad allokering'!$B$1:$AF$1,0),FALSE)),VLOOKUP($B52,'Allokerad kvv'!$B$2:$AV$468,MATCH(J$1,'Allokerad kvv'!$B$1:$AV$1,0),FALSE),VLOOKUP($B52,'Justerad allokering'!$B$1:$AG$461,MATCH(J$1,'Justerad allokering'!$B$1:$AF$1,0),FALSE))</f>
        <v>0</v>
      </c>
      <c r="K52">
        <f>IF(ISERROR(1/VLOOKUP($B52,'Justerad allokering'!$B$1:$AG$461,MATCH(K$1,'Justerad allokering'!$B$1:$AF$1,0),FALSE)),VLOOKUP($B52,'Allokerad kvv'!$B$2:$AV$468,MATCH(K$1,'Allokerad kvv'!$B$1:$AV$1,0),FALSE),VLOOKUP($B52,'Justerad allokering'!$B$1:$AG$461,MATCH(K$1,'Justerad allokering'!$B$1:$AF$1,0),FALSE))</f>
        <v>0</v>
      </c>
      <c r="L52">
        <f>IF(ISERROR(1/VLOOKUP($B52,'Justerad allokering'!$B$1:$AG$461,MATCH(L$1,'Justerad allokering'!$B$1:$AF$1,0),FALSE)),VLOOKUP($B52,'Allokerad kvv'!$B$2:$AV$468,MATCH(L$1,'Allokerad kvv'!$B$1:$AV$1,0),FALSE),VLOOKUP($B52,'Justerad allokering'!$B$1:$AG$461,MATCH(L$1,'Justerad allokering'!$B$1:$AF$1,0),FALSE))</f>
        <v>0</v>
      </c>
      <c r="M52">
        <f>IF(ISERROR(1/VLOOKUP($B52,'Justerad allokering'!$B$1:$AG$461,MATCH(M$1,'Justerad allokering'!$B$1:$AF$1,0),FALSE)),VLOOKUP($B52,'Allokerad kvv'!$B$2:$AV$468,MATCH(M$1,'Allokerad kvv'!$B$1:$AV$1,0),FALSE),VLOOKUP($B52,'Justerad allokering'!$B$1:$AG$461,MATCH(M$1,'Justerad allokering'!$B$1:$AF$1,0),FALSE))</f>
        <v>0</v>
      </c>
      <c r="N52">
        <f>IF(ISERROR(1/VLOOKUP($B52,'Justerad allokering'!$B$1:$AG$461,MATCH(N$1,'Justerad allokering'!$B$1:$AF$1,0),FALSE)),VLOOKUP($B52,'Allokerad kvv'!$B$2:$AV$468,MATCH(N$1,'Allokerad kvv'!$B$1:$AV$1,0),FALSE),VLOOKUP($B52,'Justerad allokering'!$B$1:$AG$461,MATCH(N$1,'Justerad allokering'!$B$1:$AF$1,0),FALSE))</f>
        <v>0</v>
      </c>
      <c r="O52">
        <f>IF(ISERROR(1/VLOOKUP($B52,'Justerad allokering'!$B$1:$AG$461,MATCH(O$1,'Justerad allokering'!$B$1:$AF$1,0),FALSE)),VLOOKUP($B52,'Allokerad kvv'!$B$2:$AV$468,MATCH(O$1,'Allokerad kvv'!$B$1:$AV$1,0),FALSE),VLOOKUP($B52,'Justerad allokering'!$B$1:$AG$461,MATCH(O$1,'Justerad allokering'!$B$1:$AF$1,0),FALSE))</f>
        <v>0</v>
      </c>
      <c r="P52">
        <f>IF(ISERROR(1/VLOOKUP($B52,'Justerad allokering'!$B$1:$AG$461,MATCH(P$1,'Justerad allokering'!$B$1:$AF$1,0),FALSE)),VLOOKUP($B52,'Allokerad kvv'!$B$2:$AV$468,MATCH(P$1,'Allokerad kvv'!$B$1:$AV$1,0),FALSE),VLOOKUP($B52,'Justerad allokering'!$B$1:$AG$461,MATCH(P$1,'Justerad allokering'!$B$1:$AF$1,0),FALSE))</f>
        <v>0</v>
      </c>
      <c r="Q52">
        <f>IF(ISERROR(1/VLOOKUP($B52,'Justerad allokering'!$B$1:$AG$461,MATCH(Q$1,'Justerad allokering'!$B$1:$AF$1,0),FALSE)),VLOOKUP($B52,'Allokerad kvv'!$B$2:$AV$468,MATCH(Q$1,'Allokerad kvv'!$B$1:$AV$1,0),FALSE),VLOOKUP($B52,'Justerad allokering'!$B$1:$AG$461,MATCH(Q$1,'Justerad allokering'!$B$1:$AF$1,0),FALSE))</f>
        <v>0</v>
      </c>
      <c r="R52">
        <f>IF(ISERROR(1/VLOOKUP($B52,'Justerad allokering'!$B$1:$AG$461,MATCH(R$1,'Justerad allokering'!$B$1:$AF$1,0),FALSE)),VLOOKUP($B52,'Allokerad kvv'!$B$2:$AV$468,MATCH(R$1,'Allokerad kvv'!$B$1:$AV$1,0),FALSE),VLOOKUP($B52,'Justerad allokering'!$B$1:$AG$461,MATCH(R$1,'Justerad allokering'!$B$1:$AF$1,0),FALSE))</f>
        <v>0</v>
      </c>
      <c r="S52">
        <f>IF(ISERROR(1/VLOOKUP($B52,'Justerad allokering'!$B$1:$AG$461,MATCH(S$1,'Justerad allokering'!$B$1:$AF$1,0),FALSE)),VLOOKUP($B52,'Allokerad kvv'!$B$2:$AV$468,MATCH(S$1,'Allokerad kvv'!$B$1:$AV$1,0),FALSE),VLOOKUP($B52,'Justerad allokering'!$B$1:$AG$461,MATCH(S$1,'Justerad allokering'!$B$1:$AF$1,0),FALSE))</f>
        <v>0</v>
      </c>
      <c r="T52">
        <f>IF(ISERROR(1/VLOOKUP($B52,'Justerad allokering'!$B$1:$AG$461,MATCH(T$1,'Justerad allokering'!$B$1:$AF$1,0),FALSE)),VLOOKUP($B52,'Allokerad kvv'!$B$2:$AV$468,MATCH(T$1,'Allokerad kvv'!$B$1:$AV$1,0),FALSE),VLOOKUP($B52,'Justerad allokering'!$B$1:$AG$461,MATCH(T$1,'Justerad allokering'!$B$1:$AF$1,0),FALSE))</f>
        <v>0</v>
      </c>
      <c r="U52">
        <f>IF(ISERROR(1/VLOOKUP($B52,'Justerad allokering'!$B$1:$AG$461,MATCH(U$1,'Justerad allokering'!$B$1:$AF$1,0),FALSE)),VLOOKUP($B52,'Allokerad kvv'!$B$2:$AV$468,MATCH(U$1,'Allokerad kvv'!$B$1:$AV$1,0),FALSE),VLOOKUP($B52,'Justerad allokering'!$B$1:$AG$461,MATCH(U$1,'Justerad allokering'!$B$1:$AF$1,0),FALSE))</f>
        <v>0</v>
      </c>
      <c r="V52">
        <f>IF(ISERROR(1/VLOOKUP($B52,'Justerad allokering'!$B$1:$AG$461,MATCH(V$1,'Justerad allokering'!$B$1:$AF$1,0),FALSE)),VLOOKUP($B52,'Allokerad kvv'!$B$2:$AV$468,MATCH(V$1,'Allokerad kvv'!$B$1:$AV$1,0),FALSE),VLOOKUP($B52,'Justerad allokering'!$B$1:$AG$461,MATCH(V$1,'Justerad allokering'!$B$1:$AF$1,0),FALSE))</f>
        <v>0</v>
      </c>
      <c r="W52">
        <f>IF(ISERROR(1/VLOOKUP($B52,'Justerad allokering'!$B$1:$AG$461,MATCH(W$1,'Justerad allokering'!$B$1:$AF$1,0),FALSE)),VLOOKUP($B52,'Allokerad kvv'!$B$2:$AV$468,MATCH(W$1,'Allokerad kvv'!$B$1:$AV$1,0),FALSE),VLOOKUP($B52,'Justerad allokering'!$B$1:$AG$461,MATCH(W$1,'Justerad allokering'!$B$1:$AF$1,0),FALSE))</f>
        <v>0</v>
      </c>
      <c r="X52">
        <f>IF(ISERROR(1/VLOOKUP($B52,'Justerad allokering'!$B$1:$AG$461,MATCH(X$1,'Justerad allokering'!$B$1:$AF$1,0),FALSE)),VLOOKUP($B52,'Allokerad kvv'!$B$2:$AV$468,MATCH(X$1,'Allokerad kvv'!$B$1:$AV$1,0),FALSE),VLOOKUP($B52,'Justerad allokering'!$B$1:$AG$461,MATCH(X$1,'Justerad allokering'!$B$1:$AF$1,0),FALSE))</f>
        <v>0</v>
      </c>
      <c r="Y52">
        <f>IF(ISERROR(1/VLOOKUP($B52,'Justerad allokering'!$B$1:$AG$461,MATCH(Y$1,'Justerad allokering'!$B$1:$AF$1,0),FALSE)),VLOOKUP($B52,'Allokerad kvv'!$B$2:$AV$468,MATCH(Y$1,'Allokerad kvv'!$B$1:$AV$1,0),FALSE),VLOOKUP($B52,'Justerad allokering'!$B$1:$AG$461,MATCH(Y$1,'Justerad allokering'!$B$1:$AF$1,0),FALSE))</f>
        <v>0</v>
      </c>
      <c r="Z52">
        <f>IF(ISERROR(1/VLOOKUP($B52,'Justerad allokering'!$B$1:$AG$461,MATCH(Z$1,'Justerad allokering'!$B$1:$AF$1,0),FALSE)),VLOOKUP($B52,'Allokerad kvv'!$B$2:$AV$468,MATCH(Z$1,'Allokerad kvv'!$B$1:$AV$1,0),FALSE),VLOOKUP($B52,'Justerad allokering'!$B$1:$AG$461,MATCH(Z$1,'Justerad allokering'!$B$1:$AF$1,0),FALSE))</f>
        <v>0</v>
      </c>
      <c r="AE52" s="89">
        <f t="shared" si="0"/>
        <v>0</v>
      </c>
      <c r="AG52">
        <f t="shared" si="1"/>
        <v>0</v>
      </c>
      <c r="AH52">
        <f t="shared" si="2"/>
        <v>0</v>
      </c>
      <c r="AI52" t="str">
        <f>IF(AH52=0,"",AH52/VLOOKUP(B52,Kraftvärmeprod!$B$1:$BC$480,MATCH("Summa tillförd energi exklusive rökgaskondensering",Kraftvärmeprod!$B$1:$BC$1,0),FALSE))</f>
        <v/>
      </c>
      <c r="AK52">
        <f t="shared" si="3"/>
        <v>0</v>
      </c>
    </row>
    <row r="53" spans="1:37" x14ac:dyDescent="0.25">
      <c r="A53" s="2" t="s">
        <v>76</v>
      </c>
      <c r="B53" s="2" t="s">
        <v>83</v>
      </c>
      <c r="C53">
        <f>IF(ISERROR(1/VLOOKUP($B53,'Justerad allokering'!$B$1:$AG$461,MATCH(C$1,'Justerad allokering'!$B$1:$AF$1,0),FALSE)),VLOOKUP($B53,'Allokerad kvv'!$B$2:$AV$468,MATCH(C$1,'Allokerad kvv'!$B$1:$AV$1,0),FALSE),VLOOKUP($B53,'Justerad allokering'!$B$1:$AG$461,MATCH(C$1,'Justerad allokering'!$B$1:$AF$1,0),FALSE))</f>
        <v>0</v>
      </c>
      <c r="D53">
        <f>IF(ISERROR(1/VLOOKUP($B53,'Justerad allokering'!$B$1:$AG$461,MATCH(D$1,'Justerad allokering'!$B$1:$AF$1,0),FALSE)),VLOOKUP($B53,'Allokerad kvv'!$B$2:$AV$468,MATCH(D$1,'Allokerad kvv'!$B$1:$AV$1,0),FALSE),VLOOKUP($B53,'Justerad allokering'!$B$1:$AG$461,MATCH(D$1,'Justerad allokering'!$B$1:$AF$1,0),FALSE))</f>
        <v>0</v>
      </c>
      <c r="E53">
        <f>IF(ISERROR(1/VLOOKUP($B53,'Justerad allokering'!$B$1:$AG$461,MATCH(E$1,'Justerad allokering'!$B$1:$AF$1,0),FALSE)),VLOOKUP($B53,'Allokerad kvv'!$B$2:$AV$468,MATCH(E$1,'Allokerad kvv'!$B$1:$AV$1,0),FALSE),VLOOKUP($B53,'Justerad allokering'!$B$1:$AG$461,MATCH(E$1,'Justerad allokering'!$B$1:$AF$1,0),FALSE))</f>
        <v>59.398699999999998</v>
      </c>
      <c r="F53">
        <f>IF(ISERROR(1/VLOOKUP($B53,'Justerad allokering'!$B$1:$AG$461,MATCH(F$1,'Justerad allokering'!$B$1:$AF$1,0),FALSE)),VLOOKUP($B53,'Allokerad kvv'!$B$2:$AV$468,MATCH(F$1,'Allokerad kvv'!$B$1:$AV$1,0),FALSE),VLOOKUP($B53,'Justerad allokering'!$B$1:$AG$461,MATCH(F$1,'Justerad allokering'!$B$1:$AF$1,0),FALSE))</f>
        <v>0</v>
      </c>
      <c r="G53">
        <f>IF(ISERROR(1/VLOOKUP($B53,'Justerad allokering'!$B$1:$AG$461,MATCH(G$1,'Justerad allokering'!$B$1:$AF$1,0),FALSE)),VLOOKUP($B53,'Allokerad kvv'!$B$2:$AV$468,MATCH(G$1,'Allokerad kvv'!$B$1:$AV$1,0),FALSE),VLOOKUP($B53,'Justerad allokering'!$B$1:$AG$461,MATCH(G$1,'Justerad allokering'!$B$1:$AF$1,0),FALSE))</f>
        <v>0</v>
      </c>
      <c r="H53">
        <f>IF(ISERROR(1/VLOOKUP($B53,'Justerad allokering'!$B$1:$AG$461,MATCH(H$1,'Justerad allokering'!$B$1:$AF$1,0),FALSE)),VLOOKUP($B53,'Allokerad kvv'!$B$2:$AV$468,MATCH(H$1,'Allokerad kvv'!$B$1:$AV$1,0),FALSE),VLOOKUP($B53,'Justerad allokering'!$B$1:$AG$461,MATCH(H$1,'Justerad allokering'!$B$1:$AF$1,0),FALSE))</f>
        <v>0</v>
      </c>
      <c r="I53">
        <f>IF(ISERROR(1/VLOOKUP($B53,'Justerad allokering'!$B$1:$AG$461,MATCH(I$1,'Justerad allokering'!$B$1:$AF$1,0),FALSE)),VLOOKUP($B53,'Allokerad kvv'!$B$2:$AV$468,MATCH(I$1,'Allokerad kvv'!$B$1:$AV$1,0),FALSE),VLOOKUP($B53,'Justerad allokering'!$B$1:$AG$461,MATCH(I$1,'Justerad allokering'!$B$1:$AF$1,0),FALSE))</f>
        <v>22.2242</v>
      </c>
      <c r="J53">
        <f>IF(ISERROR(1/VLOOKUP($B53,'Justerad allokering'!$B$1:$AG$461,MATCH(J$1,'Justerad allokering'!$B$1:$AF$1,0),FALSE)),VLOOKUP($B53,'Allokerad kvv'!$B$2:$AV$468,MATCH(J$1,'Allokerad kvv'!$B$1:$AV$1,0),FALSE),VLOOKUP($B53,'Justerad allokering'!$B$1:$AG$461,MATCH(J$1,'Justerad allokering'!$B$1:$AF$1,0),FALSE))</f>
        <v>112.858</v>
      </c>
      <c r="K53">
        <f>IF(ISERROR(1/VLOOKUP($B53,'Justerad allokering'!$B$1:$AG$461,MATCH(K$1,'Justerad allokering'!$B$1:$AF$1,0),FALSE)),VLOOKUP($B53,'Allokerad kvv'!$B$2:$AV$468,MATCH(K$1,'Allokerad kvv'!$B$1:$AV$1,0),FALSE),VLOOKUP($B53,'Justerad allokering'!$B$1:$AG$461,MATCH(K$1,'Justerad allokering'!$B$1:$AF$1,0),FALSE))</f>
        <v>20.596599999999999</v>
      </c>
      <c r="L53">
        <f>IF(ISERROR(1/VLOOKUP($B53,'Justerad allokering'!$B$1:$AG$461,MATCH(L$1,'Justerad allokering'!$B$1:$AF$1,0),FALSE)),VLOOKUP($B53,'Allokerad kvv'!$B$2:$AV$468,MATCH(L$1,'Allokerad kvv'!$B$1:$AV$1,0),FALSE),VLOOKUP($B53,'Justerad allokering'!$B$1:$AG$461,MATCH(L$1,'Justerad allokering'!$B$1:$AF$1,0),FALSE))</f>
        <v>0</v>
      </c>
      <c r="M53">
        <f>IF(ISERROR(1/VLOOKUP($B53,'Justerad allokering'!$B$1:$AG$461,MATCH(M$1,'Justerad allokering'!$B$1:$AF$1,0),FALSE)),VLOOKUP($B53,'Allokerad kvv'!$B$2:$AV$468,MATCH(M$1,'Allokerad kvv'!$B$1:$AV$1,0),FALSE),VLOOKUP($B53,'Justerad allokering'!$B$1:$AG$461,MATCH(M$1,'Justerad allokering'!$B$1:$AF$1,0),FALSE))</f>
        <v>77.812299999999993</v>
      </c>
      <c r="N53">
        <f>IF(ISERROR(1/VLOOKUP($B53,'Justerad allokering'!$B$1:$AG$461,MATCH(N$1,'Justerad allokering'!$B$1:$AF$1,0),FALSE)),VLOOKUP($B53,'Allokerad kvv'!$B$2:$AV$468,MATCH(N$1,'Allokerad kvv'!$B$1:$AV$1,0),FALSE),VLOOKUP($B53,'Justerad allokering'!$B$1:$AG$461,MATCH(N$1,'Justerad allokering'!$B$1:$AF$1,0),FALSE))</f>
        <v>133.821</v>
      </c>
      <c r="O53">
        <f>IF(ISERROR(1/VLOOKUP($B53,'Justerad allokering'!$B$1:$AG$461,MATCH(O$1,'Justerad allokering'!$B$1:$AF$1,0),FALSE)),VLOOKUP($B53,'Allokerad kvv'!$B$2:$AV$468,MATCH(O$1,'Allokerad kvv'!$B$1:$AV$1,0),FALSE),VLOOKUP($B53,'Justerad allokering'!$B$1:$AG$461,MATCH(O$1,'Justerad allokering'!$B$1:$AF$1,0),FALSE))</f>
        <v>95.037899999999993</v>
      </c>
      <c r="P53">
        <f>IF(ISERROR(1/VLOOKUP($B53,'Justerad allokering'!$B$1:$AG$461,MATCH(P$1,'Justerad allokering'!$B$1:$AF$1,0),FALSE)),VLOOKUP($B53,'Allokerad kvv'!$B$2:$AV$468,MATCH(P$1,'Allokerad kvv'!$B$1:$AV$1,0),FALSE),VLOOKUP($B53,'Justerad allokering'!$B$1:$AG$461,MATCH(P$1,'Justerad allokering'!$B$1:$AF$1,0),FALSE))</f>
        <v>100.97799999999999</v>
      </c>
      <c r="Q53">
        <f>IF(ISERROR(1/VLOOKUP($B53,'Justerad allokering'!$B$1:$AG$461,MATCH(Q$1,'Justerad allokering'!$B$1:$AF$1,0),FALSE)),VLOOKUP($B53,'Allokerad kvv'!$B$2:$AV$468,MATCH(Q$1,'Allokerad kvv'!$B$1:$AV$1,0),FALSE),VLOOKUP($B53,'Justerad allokering'!$B$1:$AG$461,MATCH(Q$1,'Justerad allokering'!$B$1:$AF$1,0),FALSE))</f>
        <v>4.1952699999999998</v>
      </c>
      <c r="R53">
        <f>IF(ISERROR(1/VLOOKUP($B53,'Justerad allokering'!$B$1:$AG$461,MATCH(R$1,'Justerad allokering'!$B$1:$AF$1,0),FALSE)),VLOOKUP($B53,'Allokerad kvv'!$B$2:$AV$468,MATCH(R$1,'Allokerad kvv'!$B$1:$AV$1,0),FALSE),VLOOKUP($B53,'Justerad allokering'!$B$1:$AG$461,MATCH(R$1,'Justerad allokering'!$B$1:$AF$1,0),FALSE))</f>
        <v>0</v>
      </c>
      <c r="S53">
        <f>IF(ISERROR(1/VLOOKUP($B53,'Justerad allokering'!$B$1:$AG$461,MATCH(S$1,'Justerad allokering'!$B$1:$AF$1,0),FALSE)),VLOOKUP($B53,'Allokerad kvv'!$B$2:$AV$468,MATCH(S$1,'Allokerad kvv'!$B$1:$AV$1,0),FALSE),VLOOKUP($B53,'Justerad allokering'!$B$1:$AG$461,MATCH(S$1,'Justerad allokering'!$B$1:$AF$1,0),FALSE))</f>
        <v>53</v>
      </c>
      <c r="T53">
        <f>IF(ISERROR(1/VLOOKUP($B53,'Justerad allokering'!$B$1:$AG$461,MATCH(T$1,'Justerad allokering'!$B$1:$AF$1,0),FALSE)),VLOOKUP($B53,'Allokerad kvv'!$B$2:$AV$468,MATCH(T$1,'Allokerad kvv'!$B$1:$AV$1,0),FALSE),VLOOKUP($B53,'Justerad allokering'!$B$1:$AG$461,MATCH(T$1,'Justerad allokering'!$B$1:$AF$1,0),FALSE))</f>
        <v>0</v>
      </c>
      <c r="U53">
        <f>IF(ISERROR(1/VLOOKUP($B53,'Justerad allokering'!$B$1:$AG$461,MATCH(U$1,'Justerad allokering'!$B$1:$AF$1,0),FALSE)),VLOOKUP($B53,'Allokerad kvv'!$B$2:$AV$468,MATCH(U$1,'Allokerad kvv'!$B$1:$AV$1,0),FALSE),VLOOKUP($B53,'Justerad allokering'!$B$1:$AG$461,MATCH(U$1,'Justerad allokering'!$B$1:$AF$1,0),FALSE))</f>
        <v>0</v>
      </c>
      <c r="V53">
        <f>IF(ISERROR(1/VLOOKUP($B53,'Justerad allokering'!$B$1:$AG$461,MATCH(V$1,'Justerad allokering'!$B$1:$AF$1,0),FALSE)),VLOOKUP($B53,'Allokerad kvv'!$B$2:$AV$468,MATCH(V$1,'Allokerad kvv'!$B$1:$AV$1,0),FALSE),VLOOKUP($B53,'Justerad allokering'!$B$1:$AG$461,MATCH(V$1,'Justerad allokering'!$B$1:$AF$1,0),FALSE))</f>
        <v>0</v>
      </c>
      <c r="W53">
        <f>IF(ISERROR(1/VLOOKUP($B53,'Justerad allokering'!$B$1:$AG$461,MATCH(W$1,'Justerad allokering'!$B$1:$AF$1,0),FALSE)),VLOOKUP($B53,'Allokerad kvv'!$B$2:$AV$468,MATCH(W$1,'Allokerad kvv'!$B$1:$AV$1,0),FALSE),VLOOKUP($B53,'Justerad allokering'!$B$1:$AG$461,MATCH(W$1,'Justerad allokering'!$B$1:$AF$1,0),FALSE))</f>
        <v>10.8736</v>
      </c>
      <c r="X53">
        <f>IF(ISERROR(1/VLOOKUP($B53,'Justerad allokering'!$B$1:$AG$461,MATCH(X$1,'Justerad allokering'!$B$1:$AF$1,0),FALSE)),VLOOKUP($B53,'Allokerad kvv'!$B$2:$AV$468,MATCH(X$1,'Allokerad kvv'!$B$1:$AV$1,0),FALSE),VLOOKUP($B53,'Justerad allokering'!$B$1:$AG$461,MATCH(X$1,'Justerad allokering'!$B$1:$AF$1,0),FALSE))</f>
        <v>0</v>
      </c>
      <c r="Y53">
        <f>IF(ISERROR(1/VLOOKUP($B53,'Justerad allokering'!$B$1:$AG$461,MATCH(Y$1,'Justerad allokering'!$B$1:$AF$1,0),FALSE)),VLOOKUP($B53,'Allokerad kvv'!$B$2:$AV$468,MATCH(Y$1,'Allokerad kvv'!$B$1:$AV$1,0),FALSE),VLOOKUP($B53,'Justerad allokering'!$B$1:$AG$461,MATCH(Y$1,'Justerad allokering'!$B$1:$AF$1,0),FALSE))</f>
        <v>0</v>
      </c>
      <c r="Z53">
        <f>IF(ISERROR(1/VLOOKUP($B53,'Justerad allokering'!$B$1:$AG$461,MATCH(Z$1,'Justerad allokering'!$B$1:$AF$1,0),FALSE)),VLOOKUP($B53,'Allokerad kvv'!$B$2:$AV$468,MATCH(Z$1,'Allokerad kvv'!$B$1:$AV$1,0),FALSE),VLOOKUP($B53,'Justerad allokering'!$B$1:$AG$461,MATCH(Z$1,'Justerad allokering'!$B$1:$AF$1,0),FALSE))</f>
        <v>0</v>
      </c>
      <c r="AE53" s="89">
        <f t="shared" si="0"/>
        <v>690.79557000000011</v>
      </c>
      <c r="AG53">
        <f t="shared" si="1"/>
        <v>670.19897000000014</v>
      </c>
      <c r="AH53">
        <f t="shared" si="2"/>
        <v>536.37797000000012</v>
      </c>
      <c r="AI53">
        <f>IF(AH53=0,"",AH53/VLOOKUP(B53,Kraftvärmeprod!$B$1:$BC$480,MATCH("Summa tillförd energi exklusive rökgaskondensering",Kraftvärmeprod!$B$1:$BC$1,0),FALSE))</f>
        <v>0.59926147263047957</v>
      </c>
      <c r="AK53">
        <f t="shared" si="3"/>
        <v>456.95850000000002</v>
      </c>
    </row>
    <row r="54" spans="1:37" x14ac:dyDescent="0.25">
      <c r="A54" s="2" t="s">
        <v>76</v>
      </c>
      <c r="B54" s="2" t="s">
        <v>84</v>
      </c>
      <c r="C54">
        <f>IF(ISERROR(1/VLOOKUP($B54,'Justerad allokering'!$B$1:$AG$461,MATCH(C$1,'Justerad allokering'!$B$1:$AF$1,0),FALSE)),VLOOKUP($B54,'Allokerad kvv'!$B$2:$AV$468,MATCH(C$1,'Allokerad kvv'!$B$1:$AV$1,0),FALSE),VLOOKUP($B54,'Justerad allokering'!$B$1:$AG$461,MATCH(C$1,'Justerad allokering'!$B$1:$AF$1,0),FALSE))</f>
        <v>0</v>
      </c>
      <c r="D54">
        <f>IF(ISERROR(1/VLOOKUP($B54,'Justerad allokering'!$B$1:$AG$461,MATCH(D$1,'Justerad allokering'!$B$1:$AF$1,0),FALSE)),VLOOKUP($B54,'Allokerad kvv'!$B$2:$AV$468,MATCH(D$1,'Allokerad kvv'!$B$1:$AV$1,0),FALSE),VLOOKUP($B54,'Justerad allokering'!$B$1:$AG$461,MATCH(D$1,'Justerad allokering'!$B$1:$AF$1,0),FALSE))</f>
        <v>0</v>
      </c>
      <c r="E54">
        <f>IF(ISERROR(1/VLOOKUP($B54,'Justerad allokering'!$B$1:$AG$461,MATCH(E$1,'Justerad allokering'!$B$1:$AF$1,0),FALSE)),VLOOKUP($B54,'Allokerad kvv'!$B$2:$AV$468,MATCH(E$1,'Allokerad kvv'!$B$1:$AV$1,0),FALSE),VLOOKUP($B54,'Justerad allokering'!$B$1:$AG$461,MATCH(E$1,'Justerad allokering'!$B$1:$AF$1,0),FALSE))</f>
        <v>0</v>
      </c>
      <c r="F54">
        <f>IF(ISERROR(1/VLOOKUP($B54,'Justerad allokering'!$B$1:$AG$461,MATCH(F$1,'Justerad allokering'!$B$1:$AF$1,0),FALSE)),VLOOKUP($B54,'Allokerad kvv'!$B$2:$AV$468,MATCH(F$1,'Allokerad kvv'!$B$1:$AV$1,0),FALSE),VLOOKUP($B54,'Justerad allokering'!$B$1:$AG$461,MATCH(F$1,'Justerad allokering'!$B$1:$AF$1,0),FALSE))</f>
        <v>0</v>
      </c>
      <c r="G54">
        <f>IF(ISERROR(1/VLOOKUP($B54,'Justerad allokering'!$B$1:$AG$461,MATCH(G$1,'Justerad allokering'!$B$1:$AF$1,0),FALSE)),VLOOKUP($B54,'Allokerad kvv'!$B$2:$AV$468,MATCH(G$1,'Allokerad kvv'!$B$1:$AV$1,0),FALSE),VLOOKUP($B54,'Justerad allokering'!$B$1:$AG$461,MATCH(G$1,'Justerad allokering'!$B$1:$AF$1,0),FALSE))</f>
        <v>0</v>
      </c>
      <c r="H54">
        <f>IF(ISERROR(1/VLOOKUP($B54,'Justerad allokering'!$B$1:$AG$461,MATCH(H$1,'Justerad allokering'!$B$1:$AF$1,0),FALSE)),VLOOKUP($B54,'Allokerad kvv'!$B$2:$AV$468,MATCH(H$1,'Allokerad kvv'!$B$1:$AV$1,0),FALSE),VLOOKUP($B54,'Justerad allokering'!$B$1:$AG$461,MATCH(H$1,'Justerad allokering'!$B$1:$AF$1,0),FALSE))</f>
        <v>0</v>
      </c>
      <c r="I54">
        <f>IF(ISERROR(1/VLOOKUP($B54,'Justerad allokering'!$B$1:$AG$461,MATCH(I$1,'Justerad allokering'!$B$1:$AF$1,0),FALSE)),VLOOKUP($B54,'Allokerad kvv'!$B$2:$AV$468,MATCH(I$1,'Allokerad kvv'!$B$1:$AV$1,0),FALSE),VLOOKUP($B54,'Justerad allokering'!$B$1:$AG$461,MATCH(I$1,'Justerad allokering'!$B$1:$AF$1,0),FALSE))</f>
        <v>0</v>
      </c>
      <c r="J54">
        <f>IF(ISERROR(1/VLOOKUP($B54,'Justerad allokering'!$B$1:$AG$461,MATCH(J$1,'Justerad allokering'!$B$1:$AF$1,0),FALSE)),VLOOKUP($B54,'Allokerad kvv'!$B$2:$AV$468,MATCH(J$1,'Allokerad kvv'!$B$1:$AV$1,0),FALSE),VLOOKUP($B54,'Justerad allokering'!$B$1:$AG$461,MATCH(J$1,'Justerad allokering'!$B$1:$AF$1,0),FALSE))</f>
        <v>0</v>
      </c>
      <c r="K54">
        <f>IF(ISERROR(1/VLOOKUP($B54,'Justerad allokering'!$B$1:$AG$461,MATCH(K$1,'Justerad allokering'!$B$1:$AF$1,0),FALSE)),VLOOKUP($B54,'Allokerad kvv'!$B$2:$AV$468,MATCH(K$1,'Allokerad kvv'!$B$1:$AV$1,0),FALSE),VLOOKUP($B54,'Justerad allokering'!$B$1:$AG$461,MATCH(K$1,'Justerad allokering'!$B$1:$AF$1,0),FALSE))</f>
        <v>0</v>
      </c>
      <c r="L54">
        <f>IF(ISERROR(1/VLOOKUP($B54,'Justerad allokering'!$B$1:$AG$461,MATCH(L$1,'Justerad allokering'!$B$1:$AF$1,0),FALSE)),VLOOKUP($B54,'Allokerad kvv'!$B$2:$AV$468,MATCH(L$1,'Allokerad kvv'!$B$1:$AV$1,0),FALSE),VLOOKUP($B54,'Justerad allokering'!$B$1:$AG$461,MATCH(L$1,'Justerad allokering'!$B$1:$AF$1,0),FALSE))</f>
        <v>0</v>
      </c>
      <c r="M54">
        <f>IF(ISERROR(1/VLOOKUP($B54,'Justerad allokering'!$B$1:$AG$461,MATCH(M$1,'Justerad allokering'!$B$1:$AF$1,0),FALSE)),VLOOKUP($B54,'Allokerad kvv'!$B$2:$AV$468,MATCH(M$1,'Allokerad kvv'!$B$1:$AV$1,0),FALSE),VLOOKUP($B54,'Justerad allokering'!$B$1:$AG$461,MATCH(M$1,'Justerad allokering'!$B$1:$AF$1,0),FALSE))</f>
        <v>0</v>
      </c>
      <c r="N54">
        <f>IF(ISERROR(1/VLOOKUP($B54,'Justerad allokering'!$B$1:$AG$461,MATCH(N$1,'Justerad allokering'!$B$1:$AF$1,0),FALSE)),VLOOKUP($B54,'Allokerad kvv'!$B$2:$AV$468,MATCH(N$1,'Allokerad kvv'!$B$1:$AV$1,0),FALSE),VLOOKUP($B54,'Justerad allokering'!$B$1:$AG$461,MATCH(N$1,'Justerad allokering'!$B$1:$AF$1,0),FALSE))</f>
        <v>0</v>
      </c>
      <c r="O54">
        <f>IF(ISERROR(1/VLOOKUP($B54,'Justerad allokering'!$B$1:$AG$461,MATCH(O$1,'Justerad allokering'!$B$1:$AF$1,0),FALSE)),VLOOKUP($B54,'Allokerad kvv'!$B$2:$AV$468,MATCH(O$1,'Allokerad kvv'!$B$1:$AV$1,0),FALSE),VLOOKUP($B54,'Justerad allokering'!$B$1:$AG$461,MATCH(O$1,'Justerad allokering'!$B$1:$AF$1,0),FALSE))</f>
        <v>0</v>
      </c>
      <c r="P54">
        <f>IF(ISERROR(1/VLOOKUP($B54,'Justerad allokering'!$B$1:$AG$461,MATCH(P$1,'Justerad allokering'!$B$1:$AF$1,0),FALSE)),VLOOKUP($B54,'Allokerad kvv'!$B$2:$AV$468,MATCH(P$1,'Allokerad kvv'!$B$1:$AV$1,0),FALSE),VLOOKUP($B54,'Justerad allokering'!$B$1:$AG$461,MATCH(P$1,'Justerad allokering'!$B$1:$AF$1,0),FALSE))</f>
        <v>0</v>
      </c>
      <c r="Q54">
        <f>IF(ISERROR(1/VLOOKUP($B54,'Justerad allokering'!$B$1:$AG$461,MATCH(Q$1,'Justerad allokering'!$B$1:$AF$1,0),FALSE)),VLOOKUP($B54,'Allokerad kvv'!$B$2:$AV$468,MATCH(Q$1,'Allokerad kvv'!$B$1:$AV$1,0),FALSE),VLOOKUP($B54,'Justerad allokering'!$B$1:$AG$461,MATCH(Q$1,'Justerad allokering'!$B$1:$AF$1,0),FALSE))</f>
        <v>0</v>
      </c>
      <c r="R54">
        <f>IF(ISERROR(1/VLOOKUP($B54,'Justerad allokering'!$B$1:$AG$461,MATCH(R$1,'Justerad allokering'!$B$1:$AF$1,0),FALSE)),VLOOKUP($B54,'Allokerad kvv'!$B$2:$AV$468,MATCH(R$1,'Allokerad kvv'!$B$1:$AV$1,0),FALSE),VLOOKUP($B54,'Justerad allokering'!$B$1:$AG$461,MATCH(R$1,'Justerad allokering'!$B$1:$AF$1,0),FALSE))</f>
        <v>0</v>
      </c>
      <c r="S54">
        <f>IF(ISERROR(1/VLOOKUP($B54,'Justerad allokering'!$B$1:$AG$461,MATCH(S$1,'Justerad allokering'!$B$1:$AF$1,0),FALSE)),VLOOKUP($B54,'Allokerad kvv'!$B$2:$AV$468,MATCH(S$1,'Allokerad kvv'!$B$1:$AV$1,0),FALSE),VLOOKUP($B54,'Justerad allokering'!$B$1:$AG$461,MATCH(S$1,'Justerad allokering'!$B$1:$AF$1,0),FALSE))</f>
        <v>0</v>
      </c>
      <c r="T54">
        <f>IF(ISERROR(1/VLOOKUP($B54,'Justerad allokering'!$B$1:$AG$461,MATCH(T$1,'Justerad allokering'!$B$1:$AF$1,0),FALSE)),VLOOKUP($B54,'Allokerad kvv'!$B$2:$AV$468,MATCH(T$1,'Allokerad kvv'!$B$1:$AV$1,0),FALSE),VLOOKUP($B54,'Justerad allokering'!$B$1:$AG$461,MATCH(T$1,'Justerad allokering'!$B$1:$AF$1,0),FALSE))</f>
        <v>0</v>
      </c>
      <c r="U54">
        <f>IF(ISERROR(1/VLOOKUP($B54,'Justerad allokering'!$B$1:$AG$461,MATCH(U$1,'Justerad allokering'!$B$1:$AF$1,0),FALSE)),VLOOKUP($B54,'Allokerad kvv'!$B$2:$AV$468,MATCH(U$1,'Allokerad kvv'!$B$1:$AV$1,0),FALSE),VLOOKUP($B54,'Justerad allokering'!$B$1:$AG$461,MATCH(U$1,'Justerad allokering'!$B$1:$AF$1,0),FALSE))</f>
        <v>0</v>
      </c>
      <c r="V54">
        <f>IF(ISERROR(1/VLOOKUP($B54,'Justerad allokering'!$B$1:$AG$461,MATCH(V$1,'Justerad allokering'!$B$1:$AF$1,0),FALSE)),VLOOKUP($B54,'Allokerad kvv'!$B$2:$AV$468,MATCH(V$1,'Allokerad kvv'!$B$1:$AV$1,0),FALSE),VLOOKUP($B54,'Justerad allokering'!$B$1:$AG$461,MATCH(V$1,'Justerad allokering'!$B$1:$AF$1,0),FALSE))</f>
        <v>0</v>
      </c>
      <c r="W54">
        <f>IF(ISERROR(1/VLOOKUP($B54,'Justerad allokering'!$B$1:$AG$461,MATCH(W$1,'Justerad allokering'!$B$1:$AF$1,0),FALSE)),VLOOKUP($B54,'Allokerad kvv'!$B$2:$AV$468,MATCH(W$1,'Allokerad kvv'!$B$1:$AV$1,0),FALSE),VLOOKUP($B54,'Justerad allokering'!$B$1:$AG$461,MATCH(W$1,'Justerad allokering'!$B$1:$AF$1,0),FALSE))</f>
        <v>0</v>
      </c>
      <c r="X54">
        <f>IF(ISERROR(1/VLOOKUP($B54,'Justerad allokering'!$B$1:$AG$461,MATCH(X$1,'Justerad allokering'!$B$1:$AF$1,0),FALSE)),VLOOKUP($B54,'Allokerad kvv'!$B$2:$AV$468,MATCH(X$1,'Allokerad kvv'!$B$1:$AV$1,0),FALSE),VLOOKUP($B54,'Justerad allokering'!$B$1:$AG$461,MATCH(X$1,'Justerad allokering'!$B$1:$AF$1,0),FALSE))</f>
        <v>0</v>
      </c>
      <c r="Y54">
        <f>IF(ISERROR(1/VLOOKUP($B54,'Justerad allokering'!$B$1:$AG$461,MATCH(Y$1,'Justerad allokering'!$B$1:$AF$1,0),FALSE)),VLOOKUP($B54,'Allokerad kvv'!$B$2:$AV$468,MATCH(Y$1,'Allokerad kvv'!$B$1:$AV$1,0),FALSE),VLOOKUP($B54,'Justerad allokering'!$B$1:$AG$461,MATCH(Y$1,'Justerad allokering'!$B$1:$AF$1,0),FALSE))</f>
        <v>0</v>
      </c>
      <c r="Z54">
        <f>IF(ISERROR(1/VLOOKUP($B54,'Justerad allokering'!$B$1:$AG$461,MATCH(Z$1,'Justerad allokering'!$B$1:$AF$1,0),FALSE)),VLOOKUP($B54,'Allokerad kvv'!$B$2:$AV$468,MATCH(Z$1,'Allokerad kvv'!$B$1:$AV$1,0),FALSE),VLOOKUP($B54,'Justerad allokering'!$B$1:$AG$461,MATCH(Z$1,'Justerad allokering'!$B$1:$AF$1,0),FALSE))</f>
        <v>0</v>
      </c>
      <c r="AE54" s="89">
        <f t="shared" si="0"/>
        <v>0</v>
      </c>
      <c r="AG54">
        <f t="shared" si="1"/>
        <v>0</v>
      </c>
      <c r="AH54">
        <f t="shared" si="2"/>
        <v>0</v>
      </c>
      <c r="AI54" t="str">
        <f>IF(AH54=0,"",AH54/VLOOKUP(B54,Kraftvärmeprod!$B$1:$BC$480,MATCH("Summa tillförd energi exklusive rökgaskondensering",Kraftvärmeprod!$B$1:$BC$1,0),FALSE))</f>
        <v/>
      </c>
      <c r="AK54">
        <f t="shared" si="3"/>
        <v>0</v>
      </c>
    </row>
    <row r="55" spans="1:37" x14ac:dyDescent="0.25">
      <c r="A55" s="2" t="s">
        <v>76</v>
      </c>
      <c r="B55" s="2" t="s">
        <v>85</v>
      </c>
      <c r="C55">
        <f>IF(ISERROR(1/VLOOKUP($B55,'Justerad allokering'!$B$1:$AG$461,MATCH(C$1,'Justerad allokering'!$B$1:$AF$1,0),FALSE)),VLOOKUP($B55,'Allokerad kvv'!$B$2:$AV$468,MATCH(C$1,'Allokerad kvv'!$B$1:$AV$1,0),FALSE),VLOOKUP($B55,'Justerad allokering'!$B$1:$AG$461,MATCH(C$1,'Justerad allokering'!$B$1:$AF$1,0),FALSE))</f>
        <v>0</v>
      </c>
      <c r="D55">
        <f>IF(ISERROR(1/VLOOKUP($B55,'Justerad allokering'!$B$1:$AG$461,MATCH(D$1,'Justerad allokering'!$B$1:$AF$1,0),FALSE)),VLOOKUP($B55,'Allokerad kvv'!$B$2:$AV$468,MATCH(D$1,'Allokerad kvv'!$B$1:$AV$1,0),FALSE),VLOOKUP($B55,'Justerad allokering'!$B$1:$AG$461,MATCH(D$1,'Justerad allokering'!$B$1:$AF$1,0),FALSE))</f>
        <v>0</v>
      </c>
      <c r="E55">
        <f>IF(ISERROR(1/VLOOKUP($B55,'Justerad allokering'!$B$1:$AG$461,MATCH(E$1,'Justerad allokering'!$B$1:$AF$1,0),FALSE)),VLOOKUP($B55,'Allokerad kvv'!$B$2:$AV$468,MATCH(E$1,'Allokerad kvv'!$B$1:$AV$1,0),FALSE),VLOOKUP($B55,'Justerad allokering'!$B$1:$AG$461,MATCH(E$1,'Justerad allokering'!$B$1:$AF$1,0),FALSE))</f>
        <v>0</v>
      </c>
      <c r="F55">
        <f>IF(ISERROR(1/VLOOKUP($B55,'Justerad allokering'!$B$1:$AG$461,MATCH(F$1,'Justerad allokering'!$B$1:$AF$1,0),FALSE)),VLOOKUP($B55,'Allokerad kvv'!$B$2:$AV$468,MATCH(F$1,'Allokerad kvv'!$B$1:$AV$1,0),FALSE),VLOOKUP($B55,'Justerad allokering'!$B$1:$AG$461,MATCH(F$1,'Justerad allokering'!$B$1:$AF$1,0),FALSE))</f>
        <v>0</v>
      </c>
      <c r="G55">
        <f>IF(ISERROR(1/VLOOKUP($B55,'Justerad allokering'!$B$1:$AG$461,MATCH(G$1,'Justerad allokering'!$B$1:$AF$1,0),FALSE)),VLOOKUP($B55,'Allokerad kvv'!$B$2:$AV$468,MATCH(G$1,'Allokerad kvv'!$B$1:$AV$1,0),FALSE),VLOOKUP($B55,'Justerad allokering'!$B$1:$AG$461,MATCH(G$1,'Justerad allokering'!$B$1:$AF$1,0),FALSE))</f>
        <v>0</v>
      </c>
      <c r="H55">
        <f>IF(ISERROR(1/VLOOKUP($B55,'Justerad allokering'!$B$1:$AG$461,MATCH(H$1,'Justerad allokering'!$B$1:$AF$1,0),FALSE)),VLOOKUP($B55,'Allokerad kvv'!$B$2:$AV$468,MATCH(H$1,'Allokerad kvv'!$B$1:$AV$1,0),FALSE),VLOOKUP($B55,'Justerad allokering'!$B$1:$AG$461,MATCH(H$1,'Justerad allokering'!$B$1:$AF$1,0),FALSE))</f>
        <v>0</v>
      </c>
      <c r="I55">
        <f>IF(ISERROR(1/VLOOKUP($B55,'Justerad allokering'!$B$1:$AG$461,MATCH(I$1,'Justerad allokering'!$B$1:$AF$1,0),FALSE)),VLOOKUP($B55,'Allokerad kvv'!$B$2:$AV$468,MATCH(I$1,'Allokerad kvv'!$B$1:$AV$1,0),FALSE),VLOOKUP($B55,'Justerad allokering'!$B$1:$AG$461,MATCH(I$1,'Justerad allokering'!$B$1:$AF$1,0),FALSE))</f>
        <v>0</v>
      </c>
      <c r="J55">
        <f>IF(ISERROR(1/VLOOKUP($B55,'Justerad allokering'!$B$1:$AG$461,MATCH(J$1,'Justerad allokering'!$B$1:$AF$1,0),FALSE)),VLOOKUP($B55,'Allokerad kvv'!$B$2:$AV$468,MATCH(J$1,'Allokerad kvv'!$B$1:$AV$1,0),FALSE),VLOOKUP($B55,'Justerad allokering'!$B$1:$AG$461,MATCH(J$1,'Justerad allokering'!$B$1:$AF$1,0),FALSE))</f>
        <v>0</v>
      </c>
      <c r="K55">
        <f>IF(ISERROR(1/VLOOKUP($B55,'Justerad allokering'!$B$1:$AG$461,MATCH(K$1,'Justerad allokering'!$B$1:$AF$1,0),FALSE)),VLOOKUP($B55,'Allokerad kvv'!$B$2:$AV$468,MATCH(K$1,'Allokerad kvv'!$B$1:$AV$1,0),FALSE),VLOOKUP($B55,'Justerad allokering'!$B$1:$AG$461,MATCH(K$1,'Justerad allokering'!$B$1:$AF$1,0),FALSE))</f>
        <v>0</v>
      </c>
      <c r="L55">
        <f>IF(ISERROR(1/VLOOKUP($B55,'Justerad allokering'!$B$1:$AG$461,MATCH(L$1,'Justerad allokering'!$B$1:$AF$1,0),FALSE)),VLOOKUP($B55,'Allokerad kvv'!$B$2:$AV$468,MATCH(L$1,'Allokerad kvv'!$B$1:$AV$1,0),FALSE),VLOOKUP($B55,'Justerad allokering'!$B$1:$AG$461,MATCH(L$1,'Justerad allokering'!$B$1:$AF$1,0),FALSE))</f>
        <v>0</v>
      </c>
      <c r="M55">
        <f>IF(ISERROR(1/VLOOKUP($B55,'Justerad allokering'!$B$1:$AG$461,MATCH(M$1,'Justerad allokering'!$B$1:$AF$1,0),FALSE)),VLOOKUP($B55,'Allokerad kvv'!$B$2:$AV$468,MATCH(M$1,'Allokerad kvv'!$B$1:$AV$1,0),FALSE),VLOOKUP($B55,'Justerad allokering'!$B$1:$AG$461,MATCH(M$1,'Justerad allokering'!$B$1:$AF$1,0),FALSE))</f>
        <v>0</v>
      </c>
      <c r="N55">
        <f>IF(ISERROR(1/VLOOKUP($B55,'Justerad allokering'!$B$1:$AG$461,MATCH(N$1,'Justerad allokering'!$B$1:$AF$1,0),FALSE)),VLOOKUP($B55,'Allokerad kvv'!$B$2:$AV$468,MATCH(N$1,'Allokerad kvv'!$B$1:$AV$1,0),FALSE),VLOOKUP($B55,'Justerad allokering'!$B$1:$AG$461,MATCH(N$1,'Justerad allokering'!$B$1:$AF$1,0),FALSE))</f>
        <v>0</v>
      </c>
      <c r="O55">
        <f>IF(ISERROR(1/VLOOKUP($B55,'Justerad allokering'!$B$1:$AG$461,MATCH(O$1,'Justerad allokering'!$B$1:$AF$1,0),FALSE)),VLOOKUP($B55,'Allokerad kvv'!$B$2:$AV$468,MATCH(O$1,'Allokerad kvv'!$B$1:$AV$1,0),FALSE),VLOOKUP($B55,'Justerad allokering'!$B$1:$AG$461,MATCH(O$1,'Justerad allokering'!$B$1:$AF$1,0),FALSE))</f>
        <v>0</v>
      </c>
      <c r="P55">
        <f>IF(ISERROR(1/VLOOKUP($B55,'Justerad allokering'!$B$1:$AG$461,MATCH(P$1,'Justerad allokering'!$B$1:$AF$1,0),FALSE)),VLOOKUP($B55,'Allokerad kvv'!$B$2:$AV$468,MATCH(P$1,'Allokerad kvv'!$B$1:$AV$1,0),FALSE),VLOOKUP($B55,'Justerad allokering'!$B$1:$AG$461,MATCH(P$1,'Justerad allokering'!$B$1:$AF$1,0),FALSE))</f>
        <v>0</v>
      </c>
      <c r="Q55">
        <f>IF(ISERROR(1/VLOOKUP($B55,'Justerad allokering'!$B$1:$AG$461,MATCH(Q$1,'Justerad allokering'!$B$1:$AF$1,0),FALSE)),VLOOKUP($B55,'Allokerad kvv'!$B$2:$AV$468,MATCH(Q$1,'Allokerad kvv'!$B$1:$AV$1,0),FALSE),VLOOKUP($B55,'Justerad allokering'!$B$1:$AG$461,MATCH(Q$1,'Justerad allokering'!$B$1:$AF$1,0),FALSE))</f>
        <v>0</v>
      </c>
      <c r="R55">
        <f>IF(ISERROR(1/VLOOKUP($B55,'Justerad allokering'!$B$1:$AG$461,MATCH(R$1,'Justerad allokering'!$B$1:$AF$1,0),FALSE)),VLOOKUP($B55,'Allokerad kvv'!$B$2:$AV$468,MATCH(R$1,'Allokerad kvv'!$B$1:$AV$1,0),FALSE),VLOOKUP($B55,'Justerad allokering'!$B$1:$AG$461,MATCH(R$1,'Justerad allokering'!$B$1:$AF$1,0),FALSE))</f>
        <v>0</v>
      </c>
      <c r="S55">
        <f>IF(ISERROR(1/VLOOKUP($B55,'Justerad allokering'!$B$1:$AG$461,MATCH(S$1,'Justerad allokering'!$B$1:$AF$1,0),FALSE)),VLOOKUP($B55,'Allokerad kvv'!$B$2:$AV$468,MATCH(S$1,'Allokerad kvv'!$B$1:$AV$1,0),FALSE),VLOOKUP($B55,'Justerad allokering'!$B$1:$AG$461,MATCH(S$1,'Justerad allokering'!$B$1:$AF$1,0),FALSE))</f>
        <v>0</v>
      </c>
      <c r="T55">
        <f>IF(ISERROR(1/VLOOKUP($B55,'Justerad allokering'!$B$1:$AG$461,MATCH(T$1,'Justerad allokering'!$B$1:$AF$1,0),FALSE)),VLOOKUP($B55,'Allokerad kvv'!$B$2:$AV$468,MATCH(T$1,'Allokerad kvv'!$B$1:$AV$1,0),FALSE),VLOOKUP($B55,'Justerad allokering'!$B$1:$AG$461,MATCH(T$1,'Justerad allokering'!$B$1:$AF$1,0),FALSE))</f>
        <v>0</v>
      </c>
      <c r="U55">
        <f>IF(ISERROR(1/VLOOKUP($B55,'Justerad allokering'!$B$1:$AG$461,MATCH(U$1,'Justerad allokering'!$B$1:$AF$1,0),FALSE)),VLOOKUP($B55,'Allokerad kvv'!$B$2:$AV$468,MATCH(U$1,'Allokerad kvv'!$B$1:$AV$1,0),FALSE),VLOOKUP($B55,'Justerad allokering'!$B$1:$AG$461,MATCH(U$1,'Justerad allokering'!$B$1:$AF$1,0),FALSE))</f>
        <v>0</v>
      </c>
      <c r="V55">
        <f>IF(ISERROR(1/VLOOKUP($B55,'Justerad allokering'!$B$1:$AG$461,MATCH(V$1,'Justerad allokering'!$B$1:$AF$1,0),FALSE)),VLOOKUP($B55,'Allokerad kvv'!$B$2:$AV$468,MATCH(V$1,'Allokerad kvv'!$B$1:$AV$1,0),FALSE),VLOOKUP($B55,'Justerad allokering'!$B$1:$AG$461,MATCH(V$1,'Justerad allokering'!$B$1:$AF$1,0),FALSE))</f>
        <v>0</v>
      </c>
      <c r="W55">
        <f>IF(ISERROR(1/VLOOKUP($B55,'Justerad allokering'!$B$1:$AG$461,MATCH(W$1,'Justerad allokering'!$B$1:$AF$1,0),FALSE)),VLOOKUP($B55,'Allokerad kvv'!$B$2:$AV$468,MATCH(W$1,'Allokerad kvv'!$B$1:$AV$1,0),FALSE),VLOOKUP($B55,'Justerad allokering'!$B$1:$AG$461,MATCH(W$1,'Justerad allokering'!$B$1:$AF$1,0),FALSE))</f>
        <v>0</v>
      </c>
      <c r="X55">
        <f>IF(ISERROR(1/VLOOKUP($B55,'Justerad allokering'!$B$1:$AG$461,MATCH(X$1,'Justerad allokering'!$B$1:$AF$1,0),FALSE)),VLOOKUP($B55,'Allokerad kvv'!$B$2:$AV$468,MATCH(X$1,'Allokerad kvv'!$B$1:$AV$1,0),FALSE),VLOOKUP($B55,'Justerad allokering'!$B$1:$AG$461,MATCH(X$1,'Justerad allokering'!$B$1:$AF$1,0),FALSE))</f>
        <v>0</v>
      </c>
      <c r="Y55">
        <f>IF(ISERROR(1/VLOOKUP($B55,'Justerad allokering'!$B$1:$AG$461,MATCH(Y$1,'Justerad allokering'!$B$1:$AF$1,0),FALSE)),VLOOKUP($B55,'Allokerad kvv'!$B$2:$AV$468,MATCH(Y$1,'Allokerad kvv'!$B$1:$AV$1,0),FALSE),VLOOKUP($B55,'Justerad allokering'!$B$1:$AG$461,MATCH(Y$1,'Justerad allokering'!$B$1:$AF$1,0),FALSE))</f>
        <v>0</v>
      </c>
      <c r="Z55">
        <f>IF(ISERROR(1/VLOOKUP($B55,'Justerad allokering'!$B$1:$AG$461,MATCH(Z$1,'Justerad allokering'!$B$1:$AF$1,0),FALSE)),VLOOKUP($B55,'Allokerad kvv'!$B$2:$AV$468,MATCH(Z$1,'Allokerad kvv'!$B$1:$AV$1,0),FALSE),VLOOKUP($B55,'Justerad allokering'!$B$1:$AG$461,MATCH(Z$1,'Justerad allokering'!$B$1:$AF$1,0),FALSE))</f>
        <v>0</v>
      </c>
      <c r="AE55" s="89">
        <f t="shared" si="0"/>
        <v>0</v>
      </c>
      <c r="AG55">
        <f t="shared" si="1"/>
        <v>0</v>
      </c>
      <c r="AH55">
        <f t="shared" si="2"/>
        <v>0</v>
      </c>
      <c r="AI55" t="str">
        <f>IF(AH55=0,"",AH55/VLOOKUP(B55,Kraftvärmeprod!$B$1:$BC$480,MATCH("Summa tillförd energi exklusive rökgaskondensering",Kraftvärmeprod!$B$1:$BC$1,0),FALSE))</f>
        <v/>
      </c>
      <c r="AK55">
        <f t="shared" si="3"/>
        <v>0</v>
      </c>
    </row>
    <row r="56" spans="1:37" x14ac:dyDescent="0.25">
      <c r="A56" s="2" t="s">
        <v>76</v>
      </c>
      <c r="B56" s="2" t="s">
        <v>86</v>
      </c>
      <c r="C56">
        <f>IF(ISERROR(1/VLOOKUP($B56,'Justerad allokering'!$B$1:$AG$461,MATCH(C$1,'Justerad allokering'!$B$1:$AF$1,0),FALSE)),VLOOKUP($B56,'Allokerad kvv'!$B$2:$AV$468,MATCH(C$1,'Allokerad kvv'!$B$1:$AV$1,0),FALSE),VLOOKUP($B56,'Justerad allokering'!$B$1:$AG$461,MATCH(C$1,'Justerad allokering'!$B$1:$AF$1,0),FALSE))</f>
        <v>1129</v>
      </c>
      <c r="D56">
        <f>IF(ISERROR(1/VLOOKUP($B56,'Justerad allokering'!$B$1:$AG$461,MATCH(D$1,'Justerad allokering'!$B$1:$AF$1,0),FALSE)),VLOOKUP($B56,'Allokerad kvv'!$B$2:$AV$468,MATCH(D$1,'Allokerad kvv'!$B$1:$AV$1,0),FALSE),VLOOKUP($B56,'Justerad allokering'!$B$1:$AG$461,MATCH(D$1,'Justerad allokering'!$B$1:$AF$1,0),FALSE))</f>
        <v>0</v>
      </c>
      <c r="E56">
        <f>IF(ISERROR(1/VLOOKUP($B56,'Justerad allokering'!$B$1:$AG$461,MATCH(E$1,'Justerad allokering'!$B$1:$AF$1,0),FALSE)),VLOOKUP($B56,'Allokerad kvv'!$B$2:$AV$468,MATCH(E$1,'Allokerad kvv'!$B$1:$AV$1,0),FALSE),VLOOKUP($B56,'Justerad allokering'!$B$1:$AG$461,MATCH(E$1,'Justerad allokering'!$B$1:$AF$1,0),FALSE))</f>
        <v>0</v>
      </c>
      <c r="F56">
        <f>IF(ISERROR(1/VLOOKUP($B56,'Justerad allokering'!$B$1:$AG$461,MATCH(F$1,'Justerad allokering'!$B$1:$AF$1,0),FALSE)),VLOOKUP($B56,'Allokerad kvv'!$B$2:$AV$468,MATCH(F$1,'Allokerad kvv'!$B$1:$AV$1,0),FALSE),VLOOKUP($B56,'Justerad allokering'!$B$1:$AG$461,MATCH(F$1,'Justerad allokering'!$B$1:$AF$1,0),FALSE))</f>
        <v>0</v>
      </c>
      <c r="G56">
        <f>IF(ISERROR(1/VLOOKUP($B56,'Justerad allokering'!$B$1:$AG$461,MATCH(G$1,'Justerad allokering'!$B$1:$AF$1,0),FALSE)),VLOOKUP($B56,'Allokerad kvv'!$B$2:$AV$468,MATCH(G$1,'Allokerad kvv'!$B$1:$AV$1,0),FALSE),VLOOKUP($B56,'Justerad allokering'!$B$1:$AG$461,MATCH(G$1,'Justerad allokering'!$B$1:$AF$1,0),FALSE))</f>
        <v>0.127</v>
      </c>
      <c r="H56">
        <f>IF(ISERROR(1/VLOOKUP($B56,'Justerad allokering'!$B$1:$AG$461,MATCH(H$1,'Justerad allokering'!$B$1:$AF$1,0),FALSE)),VLOOKUP($B56,'Allokerad kvv'!$B$2:$AV$468,MATCH(H$1,'Allokerad kvv'!$B$1:$AV$1,0),FALSE),VLOOKUP($B56,'Justerad allokering'!$B$1:$AG$461,MATCH(H$1,'Justerad allokering'!$B$1:$AF$1,0),FALSE))</f>
        <v>0</v>
      </c>
      <c r="I56">
        <f>IF(ISERROR(1/VLOOKUP($B56,'Justerad allokering'!$B$1:$AG$461,MATCH(I$1,'Justerad allokering'!$B$1:$AF$1,0),FALSE)),VLOOKUP($B56,'Allokerad kvv'!$B$2:$AV$468,MATCH(I$1,'Allokerad kvv'!$B$1:$AV$1,0),FALSE),VLOOKUP($B56,'Justerad allokering'!$B$1:$AG$461,MATCH(I$1,'Justerad allokering'!$B$1:$AF$1,0),FALSE))</f>
        <v>0.52800000000000002</v>
      </c>
      <c r="J56">
        <f>IF(ISERROR(1/VLOOKUP($B56,'Justerad allokering'!$B$1:$AG$461,MATCH(J$1,'Justerad allokering'!$B$1:$AF$1,0),FALSE)),VLOOKUP($B56,'Allokerad kvv'!$B$2:$AV$468,MATCH(J$1,'Allokerad kvv'!$B$1:$AV$1,0),FALSE),VLOOKUP($B56,'Justerad allokering'!$B$1:$AG$461,MATCH(J$1,'Justerad allokering'!$B$1:$AF$1,0),FALSE))</f>
        <v>0</v>
      </c>
      <c r="K56">
        <f>IF(ISERROR(1/VLOOKUP($B56,'Justerad allokering'!$B$1:$AG$461,MATCH(K$1,'Justerad allokering'!$B$1:$AF$1,0),FALSE)),VLOOKUP($B56,'Allokerad kvv'!$B$2:$AV$468,MATCH(K$1,'Allokerad kvv'!$B$1:$AV$1,0),FALSE),VLOOKUP($B56,'Justerad allokering'!$B$1:$AG$461,MATCH(K$1,'Justerad allokering'!$B$1:$AF$1,0),FALSE))</f>
        <v>12.94</v>
      </c>
      <c r="L56">
        <f>IF(ISERROR(1/VLOOKUP($B56,'Justerad allokering'!$B$1:$AG$461,MATCH(L$1,'Justerad allokering'!$B$1:$AF$1,0),FALSE)),VLOOKUP($B56,'Allokerad kvv'!$B$2:$AV$468,MATCH(L$1,'Allokerad kvv'!$B$1:$AV$1,0),FALSE),VLOOKUP($B56,'Justerad allokering'!$B$1:$AG$461,MATCH(L$1,'Justerad allokering'!$B$1:$AF$1,0),FALSE))</f>
        <v>511.2</v>
      </c>
      <c r="M56">
        <f>IF(ISERROR(1/VLOOKUP($B56,'Justerad allokering'!$B$1:$AG$461,MATCH(M$1,'Justerad allokering'!$B$1:$AF$1,0),FALSE)),VLOOKUP($B56,'Allokerad kvv'!$B$2:$AV$468,MATCH(M$1,'Allokerad kvv'!$B$1:$AV$1,0),FALSE),VLOOKUP($B56,'Justerad allokering'!$B$1:$AG$461,MATCH(M$1,'Justerad allokering'!$B$1:$AF$1,0),FALSE))</f>
        <v>0</v>
      </c>
      <c r="N56">
        <f>IF(ISERROR(1/VLOOKUP($B56,'Justerad allokering'!$B$1:$AG$461,MATCH(N$1,'Justerad allokering'!$B$1:$AF$1,0),FALSE)),VLOOKUP($B56,'Allokerad kvv'!$B$2:$AV$468,MATCH(N$1,'Allokerad kvv'!$B$1:$AV$1,0),FALSE),VLOOKUP($B56,'Justerad allokering'!$B$1:$AG$461,MATCH(N$1,'Justerad allokering'!$B$1:$AF$1,0),FALSE))</f>
        <v>21.734000000000002</v>
      </c>
      <c r="O56">
        <f>IF(ISERROR(1/VLOOKUP($B56,'Justerad allokering'!$B$1:$AG$461,MATCH(O$1,'Justerad allokering'!$B$1:$AF$1,0),FALSE)),VLOOKUP($B56,'Allokerad kvv'!$B$2:$AV$468,MATCH(O$1,'Allokerad kvv'!$B$1:$AV$1,0),FALSE),VLOOKUP($B56,'Justerad allokering'!$B$1:$AG$461,MATCH(O$1,'Justerad allokering'!$B$1:$AF$1,0),FALSE))</f>
        <v>0</v>
      </c>
      <c r="P56">
        <f>IF(ISERROR(1/VLOOKUP($B56,'Justerad allokering'!$B$1:$AG$461,MATCH(P$1,'Justerad allokering'!$B$1:$AF$1,0),FALSE)),VLOOKUP($B56,'Allokerad kvv'!$B$2:$AV$468,MATCH(P$1,'Allokerad kvv'!$B$1:$AV$1,0),FALSE),VLOOKUP($B56,'Justerad allokering'!$B$1:$AG$461,MATCH(P$1,'Justerad allokering'!$B$1:$AF$1,0),FALSE))</f>
        <v>0</v>
      </c>
      <c r="Q56">
        <f>IF(ISERROR(1/VLOOKUP($B56,'Justerad allokering'!$B$1:$AG$461,MATCH(Q$1,'Justerad allokering'!$B$1:$AF$1,0),FALSE)),VLOOKUP($B56,'Allokerad kvv'!$B$2:$AV$468,MATCH(Q$1,'Allokerad kvv'!$B$1:$AV$1,0),FALSE),VLOOKUP($B56,'Justerad allokering'!$B$1:$AG$461,MATCH(Q$1,'Justerad allokering'!$B$1:$AF$1,0),FALSE))</f>
        <v>0</v>
      </c>
      <c r="R56">
        <f>IF(ISERROR(1/VLOOKUP($B56,'Justerad allokering'!$B$1:$AG$461,MATCH(R$1,'Justerad allokering'!$B$1:$AF$1,0),FALSE)),VLOOKUP($B56,'Allokerad kvv'!$B$2:$AV$468,MATCH(R$1,'Allokerad kvv'!$B$1:$AV$1,0),FALSE),VLOOKUP($B56,'Justerad allokering'!$B$1:$AG$461,MATCH(R$1,'Justerad allokering'!$B$1:$AF$1,0),FALSE))</f>
        <v>0</v>
      </c>
      <c r="S56">
        <f>IF(ISERROR(1/VLOOKUP($B56,'Justerad allokering'!$B$1:$AG$461,MATCH(S$1,'Justerad allokering'!$B$1:$AF$1,0),FALSE)),VLOOKUP($B56,'Allokerad kvv'!$B$2:$AV$468,MATCH(S$1,'Allokerad kvv'!$B$1:$AV$1,0),FALSE),VLOOKUP($B56,'Justerad allokering'!$B$1:$AG$461,MATCH(S$1,'Justerad allokering'!$B$1:$AF$1,0),FALSE))</f>
        <v>0</v>
      </c>
      <c r="T56">
        <f>IF(ISERROR(1/VLOOKUP($B56,'Justerad allokering'!$B$1:$AG$461,MATCH(T$1,'Justerad allokering'!$B$1:$AF$1,0),FALSE)),VLOOKUP($B56,'Allokerad kvv'!$B$2:$AV$468,MATCH(T$1,'Allokerad kvv'!$B$1:$AV$1,0),FALSE),VLOOKUP($B56,'Justerad allokering'!$B$1:$AG$461,MATCH(T$1,'Justerad allokering'!$B$1:$AF$1,0),FALSE))</f>
        <v>0</v>
      </c>
      <c r="U56">
        <f>IF(ISERROR(1/VLOOKUP($B56,'Justerad allokering'!$B$1:$AG$461,MATCH(U$1,'Justerad allokering'!$B$1:$AF$1,0),FALSE)),VLOOKUP($B56,'Allokerad kvv'!$B$2:$AV$468,MATCH(U$1,'Allokerad kvv'!$B$1:$AV$1,0),FALSE),VLOOKUP($B56,'Justerad allokering'!$B$1:$AG$461,MATCH(U$1,'Justerad allokering'!$B$1:$AF$1,0),FALSE))</f>
        <v>0</v>
      </c>
      <c r="V56">
        <f>IF(ISERROR(1/VLOOKUP($B56,'Justerad allokering'!$B$1:$AG$461,MATCH(V$1,'Justerad allokering'!$B$1:$AF$1,0),FALSE)),VLOOKUP($B56,'Allokerad kvv'!$B$2:$AV$468,MATCH(V$1,'Allokerad kvv'!$B$1:$AV$1,0),FALSE),VLOOKUP($B56,'Justerad allokering'!$B$1:$AG$461,MATCH(V$1,'Justerad allokering'!$B$1:$AF$1,0),FALSE))</f>
        <v>0</v>
      </c>
      <c r="W56">
        <f>IF(ISERROR(1/VLOOKUP($B56,'Justerad allokering'!$B$1:$AG$461,MATCH(W$1,'Justerad allokering'!$B$1:$AF$1,0),FALSE)),VLOOKUP($B56,'Allokerad kvv'!$B$2:$AV$468,MATCH(W$1,'Allokerad kvv'!$B$1:$AV$1,0),FALSE),VLOOKUP($B56,'Justerad allokering'!$B$1:$AG$461,MATCH(W$1,'Justerad allokering'!$B$1:$AF$1,0),FALSE))</f>
        <v>0</v>
      </c>
      <c r="X56">
        <f>IF(ISERROR(1/VLOOKUP($B56,'Justerad allokering'!$B$1:$AG$461,MATCH(X$1,'Justerad allokering'!$B$1:$AF$1,0),FALSE)),VLOOKUP($B56,'Allokerad kvv'!$B$2:$AV$468,MATCH(X$1,'Allokerad kvv'!$B$1:$AV$1,0),FALSE),VLOOKUP($B56,'Justerad allokering'!$B$1:$AG$461,MATCH(X$1,'Justerad allokering'!$B$1:$AF$1,0),FALSE))</f>
        <v>0</v>
      </c>
      <c r="Y56">
        <f>IF(ISERROR(1/VLOOKUP($B56,'Justerad allokering'!$B$1:$AG$461,MATCH(Y$1,'Justerad allokering'!$B$1:$AF$1,0),FALSE)),VLOOKUP($B56,'Allokerad kvv'!$B$2:$AV$468,MATCH(Y$1,'Allokerad kvv'!$B$1:$AV$1,0),FALSE),VLOOKUP($B56,'Justerad allokering'!$B$1:$AG$461,MATCH(Y$1,'Justerad allokering'!$B$1:$AF$1,0),FALSE))</f>
        <v>0</v>
      </c>
      <c r="Z56">
        <f>IF(ISERROR(1/VLOOKUP($B56,'Justerad allokering'!$B$1:$AG$461,MATCH(Z$1,'Justerad allokering'!$B$1:$AF$1,0),FALSE)),VLOOKUP($B56,'Allokerad kvv'!$B$2:$AV$468,MATCH(Z$1,'Allokerad kvv'!$B$1:$AV$1,0),FALSE),VLOOKUP($B56,'Justerad allokering'!$B$1:$AG$461,MATCH(Z$1,'Justerad allokering'!$B$1:$AF$1,0),FALSE))</f>
        <v>0</v>
      </c>
      <c r="AE56" s="89">
        <f t="shared" si="0"/>
        <v>1675.529</v>
      </c>
      <c r="AG56">
        <f t="shared" si="1"/>
        <v>1662.5889999999999</v>
      </c>
      <c r="AH56">
        <f t="shared" si="2"/>
        <v>1640.855</v>
      </c>
      <c r="AI56">
        <f>IF(AH56=0,"",AH56/VLOOKUP(B56,Kraftvärmeprod!$B$1:$BC$480,MATCH("Summa tillförd energi exklusive rökgaskondensering",Kraftvärmeprod!$B$1:$BC$1,0),FALSE))</f>
        <v>1</v>
      </c>
      <c r="AK56">
        <f t="shared" si="3"/>
        <v>0</v>
      </c>
    </row>
    <row r="57" spans="1:37" x14ac:dyDescent="0.25">
      <c r="A57" s="2" t="s">
        <v>76</v>
      </c>
      <c r="B57" s="2" t="s">
        <v>87</v>
      </c>
      <c r="C57">
        <f>IF(ISERROR(1/VLOOKUP($B57,'Justerad allokering'!$B$1:$AG$461,MATCH(C$1,'Justerad allokering'!$B$1:$AF$1,0),FALSE)),VLOOKUP($B57,'Allokerad kvv'!$B$2:$AV$468,MATCH(C$1,'Allokerad kvv'!$B$1:$AV$1,0),FALSE),VLOOKUP($B57,'Justerad allokering'!$B$1:$AG$461,MATCH(C$1,'Justerad allokering'!$B$1:$AF$1,0),FALSE))</f>
        <v>0</v>
      </c>
      <c r="D57">
        <f>IF(ISERROR(1/VLOOKUP($B57,'Justerad allokering'!$B$1:$AG$461,MATCH(D$1,'Justerad allokering'!$B$1:$AF$1,0),FALSE)),VLOOKUP($B57,'Allokerad kvv'!$B$2:$AV$468,MATCH(D$1,'Allokerad kvv'!$B$1:$AV$1,0),FALSE),VLOOKUP($B57,'Justerad allokering'!$B$1:$AG$461,MATCH(D$1,'Justerad allokering'!$B$1:$AF$1,0),FALSE))</f>
        <v>0</v>
      </c>
      <c r="E57">
        <f>IF(ISERROR(1/VLOOKUP($B57,'Justerad allokering'!$B$1:$AG$461,MATCH(E$1,'Justerad allokering'!$B$1:$AF$1,0),FALSE)),VLOOKUP($B57,'Allokerad kvv'!$B$2:$AV$468,MATCH(E$1,'Allokerad kvv'!$B$1:$AV$1,0),FALSE),VLOOKUP($B57,'Justerad allokering'!$B$1:$AG$461,MATCH(E$1,'Justerad allokering'!$B$1:$AF$1,0),FALSE))</f>
        <v>0</v>
      </c>
      <c r="F57">
        <f>IF(ISERROR(1/VLOOKUP($B57,'Justerad allokering'!$B$1:$AG$461,MATCH(F$1,'Justerad allokering'!$B$1:$AF$1,0),FALSE)),VLOOKUP($B57,'Allokerad kvv'!$B$2:$AV$468,MATCH(F$1,'Allokerad kvv'!$B$1:$AV$1,0),FALSE),VLOOKUP($B57,'Justerad allokering'!$B$1:$AG$461,MATCH(F$1,'Justerad allokering'!$B$1:$AF$1,0),FALSE))</f>
        <v>0</v>
      </c>
      <c r="G57">
        <f>IF(ISERROR(1/VLOOKUP($B57,'Justerad allokering'!$B$1:$AG$461,MATCH(G$1,'Justerad allokering'!$B$1:$AF$1,0),FALSE)),VLOOKUP($B57,'Allokerad kvv'!$B$2:$AV$468,MATCH(G$1,'Allokerad kvv'!$B$1:$AV$1,0),FALSE),VLOOKUP($B57,'Justerad allokering'!$B$1:$AG$461,MATCH(G$1,'Justerad allokering'!$B$1:$AF$1,0),FALSE))</f>
        <v>0</v>
      </c>
      <c r="H57">
        <f>IF(ISERROR(1/VLOOKUP($B57,'Justerad allokering'!$B$1:$AG$461,MATCH(H$1,'Justerad allokering'!$B$1:$AF$1,0),FALSE)),VLOOKUP($B57,'Allokerad kvv'!$B$2:$AV$468,MATCH(H$1,'Allokerad kvv'!$B$1:$AV$1,0),FALSE),VLOOKUP($B57,'Justerad allokering'!$B$1:$AG$461,MATCH(H$1,'Justerad allokering'!$B$1:$AF$1,0),FALSE))</f>
        <v>0</v>
      </c>
      <c r="I57">
        <f>IF(ISERROR(1/VLOOKUP($B57,'Justerad allokering'!$B$1:$AG$461,MATCH(I$1,'Justerad allokering'!$B$1:$AF$1,0),FALSE)),VLOOKUP($B57,'Allokerad kvv'!$B$2:$AV$468,MATCH(I$1,'Allokerad kvv'!$B$1:$AV$1,0),FALSE),VLOOKUP($B57,'Justerad allokering'!$B$1:$AG$461,MATCH(I$1,'Justerad allokering'!$B$1:$AF$1,0),FALSE))</f>
        <v>0</v>
      </c>
      <c r="J57">
        <f>IF(ISERROR(1/VLOOKUP($B57,'Justerad allokering'!$B$1:$AG$461,MATCH(J$1,'Justerad allokering'!$B$1:$AF$1,0),FALSE)),VLOOKUP($B57,'Allokerad kvv'!$B$2:$AV$468,MATCH(J$1,'Allokerad kvv'!$B$1:$AV$1,0),FALSE),VLOOKUP($B57,'Justerad allokering'!$B$1:$AG$461,MATCH(J$1,'Justerad allokering'!$B$1:$AF$1,0),FALSE))</f>
        <v>0</v>
      </c>
      <c r="K57">
        <f>IF(ISERROR(1/VLOOKUP($B57,'Justerad allokering'!$B$1:$AG$461,MATCH(K$1,'Justerad allokering'!$B$1:$AF$1,0),FALSE)),VLOOKUP($B57,'Allokerad kvv'!$B$2:$AV$468,MATCH(K$1,'Allokerad kvv'!$B$1:$AV$1,0),FALSE),VLOOKUP($B57,'Justerad allokering'!$B$1:$AG$461,MATCH(K$1,'Justerad allokering'!$B$1:$AF$1,0),FALSE))</f>
        <v>0</v>
      </c>
      <c r="L57">
        <f>IF(ISERROR(1/VLOOKUP($B57,'Justerad allokering'!$B$1:$AG$461,MATCH(L$1,'Justerad allokering'!$B$1:$AF$1,0),FALSE)),VLOOKUP($B57,'Allokerad kvv'!$B$2:$AV$468,MATCH(L$1,'Allokerad kvv'!$B$1:$AV$1,0),FALSE),VLOOKUP($B57,'Justerad allokering'!$B$1:$AG$461,MATCH(L$1,'Justerad allokering'!$B$1:$AF$1,0),FALSE))</f>
        <v>0</v>
      </c>
      <c r="M57">
        <f>IF(ISERROR(1/VLOOKUP($B57,'Justerad allokering'!$B$1:$AG$461,MATCH(M$1,'Justerad allokering'!$B$1:$AF$1,0),FALSE)),VLOOKUP($B57,'Allokerad kvv'!$B$2:$AV$468,MATCH(M$1,'Allokerad kvv'!$B$1:$AV$1,0),FALSE),VLOOKUP($B57,'Justerad allokering'!$B$1:$AG$461,MATCH(M$1,'Justerad allokering'!$B$1:$AF$1,0),FALSE))</f>
        <v>0</v>
      </c>
      <c r="N57">
        <f>IF(ISERROR(1/VLOOKUP($B57,'Justerad allokering'!$B$1:$AG$461,MATCH(N$1,'Justerad allokering'!$B$1:$AF$1,0),FALSE)),VLOOKUP($B57,'Allokerad kvv'!$B$2:$AV$468,MATCH(N$1,'Allokerad kvv'!$B$1:$AV$1,0),FALSE),VLOOKUP($B57,'Justerad allokering'!$B$1:$AG$461,MATCH(N$1,'Justerad allokering'!$B$1:$AF$1,0),FALSE))</f>
        <v>0</v>
      </c>
      <c r="O57">
        <f>IF(ISERROR(1/VLOOKUP($B57,'Justerad allokering'!$B$1:$AG$461,MATCH(O$1,'Justerad allokering'!$B$1:$AF$1,0),FALSE)),VLOOKUP($B57,'Allokerad kvv'!$B$2:$AV$468,MATCH(O$1,'Allokerad kvv'!$B$1:$AV$1,0),FALSE),VLOOKUP($B57,'Justerad allokering'!$B$1:$AG$461,MATCH(O$1,'Justerad allokering'!$B$1:$AF$1,0),FALSE))</f>
        <v>0</v>
      </c>
      <c r="P57">
        <f>IF(ISERROR(1/VLOOKUP($B57,'Justerad allokering'!$B$1:$AG$461,MATCH(P$1,'Justerad allokering'!$B$1:$AF$1,0),FALSE)),VLOOKUP($B57,'Allokerad kvv'!$B$2:$AV$468,MATCH(P$1,'Allokerad kvv'!$B$1:$AV$1,0),FALSE),VLOOKUP($B57,'Justerad allokering'!$B$1:$AG$461,MATCH(P$1,'Justerad allokering'!$B$1:$AF$1,0),FALSE))</f>
        <v>0</v>
      </c>
      <c r="Q57">
        <f>IF(ISERROR(1/VLOOKUP($B57,'Justerad allokering'!$B$1:$AG$461,MATCH(Q$1,'Justerad allokering'!$B$1:$AF$1,0),FALSE)),VLOOKUP($B57,'Allokerad kvv'!$B$2:$AV$468,MATCH(Q$1,'Allokerad kvv'!$B$1:$AV$1,0),FALSE),VLOOKUP($B57,'Justerad allokering'!$B$1:$AG$461,MATCH(Q$1,'Justerad allokering'!$B$1:$AF$1,0),FALSE))</f>
        <v>0</v>
      </c>
      <c r="R57">
        <f>IF(ISERROR(1/VLOOKUP($B57,'Justerad allokering'!$B$1:$AG$461,MATCH(R$1,'Justerad allokering'!$B$1:$AF$1,0),FALSE)),VLOOKUP($B57,'Allokerad kvv'!$B$2:$AV$468,MATCH(R$1,'Allokerad kvv'!$B$1:$AV$1,0),FALSE),VLOOKUP($B57,'Justerad allokering'!$B$1:$AG$461,MATCH(R$1,'Justerad allokering'!$B$1:$AF$1,0),FALSE))</f>
        <v>0</v>
      </c>
      <c r="S57">
        <f>IF(ISERROR(1/VLOOKUP($B57,'Justerad allokering'!$B$1:$AG$461,MATCH(S$1,'Justerad allokering'!$B$1:$AF$1,0),FALSE)),VLOOKUP($B57,'Allokerad kvv'!$B$2:$AV$468,MATCH(S$1,'Allokerad kvv'!$B$1:$AV$1,0),FALSE),VLOOKUP($B57,'Justerad allokering'!$B$1:$AG$461,MATCH(S$1,'Justerad allokering'!$B$1:$AF$1,0),FALSE))</f>
        <v>0</v>
      </c>
      <c r="T57">
        <f>IF(ISERROR(1/VLOOKUP($B57,'Justerad allokering'!$B$1:$AG$461,MATCH(T$1,'Justerad allokering'!$B$1:$AF$1,0),FALSE)),VLOOKUP($B57,'Allokerad kvv'!$B$2:$AV$468,MATCH(T$1,'Allokerad kvv'!$B$1:$AV$1,0),FALSE),VLOOKUP($B57,'Justerad allokering'!$B$1:$AG$461,MATCH(T$1,'Justerad allokering'!$B$1:$AF$1,0),FALSE))</f>
        <v>0</v>
      </c>
      <c r="U57">
        <f>IF(ISERROR(1/VLOOKUP($B57,'Justerad allokering'!$B$1:$AG$461,MATCH(U$1,'Justerad allokering'!$B$1:$AF$1,0),FALSE)),VLOOKUP($B57,'Allokerad kvv'!$B$2:$AV$468,MATCH(U$1,'Allokerad kvv'!$B$1:$AV$1,0),FALSE),VLOOKUP($B57,'Justerad allokering'!$B$1:$AG$461,MATCH(U$1,'Justerad allokering'!$B$1:$AF$1,0),FALSE))</f>
        <v>0</v>
      </c>
      <c r="V57">
        <f>IF(ISERROR(1/VLOOKUP($B57,'Justerad allokering'!$B$1:$AG$461,MATCH(V$1,'Justerad allokering'!$B$1:$AF$1,0),FALSE)),VLOOKUP($B57,'Allokerad kvv'!$B$2:$AV$468,MATCH(V$1,'Allokerad kvv'!$B$1:$AV$1,0),FALSE),VLOOKUP($B57,'Justerad allokering'!$B$1:$AG$461,MATCH(V$1,'Justerad allokering'!$B$1:$AF$1,0),FALSE))</f>
        <v>0</v>
      </c>
      <c r="W57">
        <f>IF(ISERROR(1/VLOOKUP($B57,'Justerad allokering'!$B$1:$AG$461,MATCH(W$1,'Justerad allokering'!$B$1:$AF$1,0),FALSE)),VLOOKUP($B57,'Allokerad kvv'!$B$2:$AV$468,MATCH(W$1,'Allokerad kvv'!$B$1:$AV$1,0),FALSE),VLOOKUP($B57,'Justerad allokering'!$B$1:$AG$461,MATCH(W$1,'Justerad allokering'!$B$1:$AF$1,0),FALSE))</f>
        <v>0</v>
      </c>
      <c r="X57">
        <f>IF(ISERROR(1/VLOOKUP($B57,'Justerad allokering'!$B$1:$AG$461,MATCH(X$1,'Justerad allokering'!$B$1:$AF$1,0),FALSE)),VLOOKUP($B57,'Allokerad kvv'!$B$2:$AV$468,MATCH(X$1,'Allokerad kvv'!$B$1:$AV$1,0),FALSE),VLOOKUP($B57,'Justerad allokering'!$B$1:$AG$461,MATCH(X$1,'Justerad allokering'!$B$1:$AF$1,0),FALSE))</f>
        <v>0</v>
      </c>
      <c r="Y57">
        <f>IF(ISERROR(1/VLOOKUP($B57,'Justerad allokering'!$B$1:$AG$461,MATCH(Y$1,'Justerad allokering'!$B$1:$AF$1,0),FALSE)),VLOOKUP($B57,'Allokerad kvv'!$B$2:$AV$468,MATCH(Y$1,'Allokerad kvv'!$B$1:$AV$1,0),FALSE),VLOOKUP($B57,'Justerad allokering'!$B$1:$AG$461,MATCH(Y$1,'Justerad allokering'!$B$1:$AF$1,0),FALSE))</f>
        <v>0</v>
      </c>
      <c r="Z57">
        <f>IF(ISERROR(1/VLOOKUP($B57,'Justerad allokering'!$B$1:$AG$461,MATCH(Z$1,'Justerad allokering'!$B$1:$AF$1,0),FALSE)),VLOOKUP($B57,'Allokerad kvv'!$B$2:$AV$468,MATCH(Z$1,'Allokerad kvv'!$B$1:$AV$1,0),FALSE),VLOOKUP($B57,'Justerad allokering'!$B$1:$AG$461,MATCH(Z$1,'Justerad allokering'!$B$1:$AF$1,0),FALSE))</f>
        <v>0</v>
      </c>
      <c r="AE57" s="89">
        <f t="shared" si="0"/>
        <v>0</v>
      </c>
      <c r="AG57">
        <f t="shared" si="1"/>
        <v>0</v>
      </c>
      <c r="AH57">
        <f t="shared" si="2"/>
        <v>0</v>
      </c>
      <c r="AI57" t="str">
        <f>IF(AH57=0,"",AH57/VLOOKUP(B57,Kraftvärmeprod!$B$1:$BC$480,MATCH("Summa tillförd energi exklusive rökgaskondensering",Kraftvärmeprod!$B$1:$BC$1,0),FALSE))</f>
        <v/>
      </c>
      <c r="AK57">
        <f t="shared" si="3"/>
        <v>0</v>
      </c>
    </row>
    <row r="58" spans="1:37" x14ac:dyDescent="0.25">
      <c r="A58" s="2" t="s">
        <v>76</v>
      </c>
      <c r="B58" s="2" t="s">
        <v>88</v>
      </c>
      <c r="C58">
        <f>IF(ISERROR(1/VLOOKUP($B58,'Justerad allokering'!$B$1:$AG$461,MATCH(C$1,'Justerad allokering'!$B$1:$AF$1,0),FALSE)),VLOOKUP($B58,'Allokerad kvv'!$B$2:$AV$468,MATCH(C$1,'Allokerad kvv'!$B$1:$AV$1,0),FALSE),VLOOKUP($B58,'Justerad allokering'!$B$1:$AG$461,MATCH(C$1,'Justerad allokering'!$B$1:$AF$1,0),FALSE))</f>
        <v>0</v>
      </c>
      <c r="D58">
        <f>IF(ISERROR(1/VLOOKUP($B58,'Justerad allokering'!$B$1:$AG$461,MATCH(D$1,'Justerad allokering'!$B$1:$AF$1,0),FALSE)),VLOOKUP($B58,'Allokerad kvv'!$B$2:$AV$468,MATCH(D$1,'Allokerad kvv'!$B$1:$AV$1,0),FALSE),VLOOKUP($B58,'Justerad allokering'!$B$1:$AG$461,MATCH(D$1,'Justerad allokering'!$B$1:$AF$1,0),FALSE))</f>
        <v>0</v>
      </c>
      <c r="E58">
        <f>IF(ISERROR(1/VLOOKUP($B58,'Justerad allokering'!$B$1:$AG$461,MATCH(E$1,'Justerad allokering'!$B$1:$AF$1,0),FALSE)),VLOOKUP($B58,'Allokerad kvv'!$B$2:$AV$468,MATCH(E$1,'Allokerad kvv'!$B$1:$AV$1,0),FALSE),VLOOKUP($B58,'Justerad allokering'!$B$1:$AG$461,MATCH(E$1,'Justerad allokering'!$B$1:$AF$1,0),FALSE))</f>
        <v>0</v>
      </c>
      <c r="F58">
        <f>IF(ISERROR(1/VLOOKUP($B58,'Justerad allokering'!$B$1:$AG$461,MATCH(F$1,'Justerad allokering'!$B$1:$AF$1,0),FALSE)),VLOOKUP($B58,'Allokerad kvv'!$B$2:$AV$468,MATCH(F$1,'Allokerad kvv'!$B$1:$AV$1,0),FALSE),VLOOKUP($B58,'Justerad allokering'!$B$1:$AG$461,MATCH(F$1,'Justerad allokering'!$B$1:$AF$1,0),FALSE))</f>
        <v>0</v>
      </c>
      <c r="G58">
        <f>IF(ISERROR(1/VLOOKUP($B58,'Justerad allokering'!$B$1:$AG$461,MATCH(G$1,'Justerad allokering'!$B$1:$AF$1,0),FALSE)),VLOOKUP($B58,'Allokerad kvv'!$B$2:$AV$468,MATCH(G$1,'Allokerad kvv'!$B$1:$AV$1,0),FALSE),VLOOKUP($B58,'Justerad allokering'!$B$1:$AG$461,MATCH(G$1,'Justerad allokering'!$B$1:$AF$1,0),FALSE))</f>
        <v>0</v>
      </c>
      <c r="H58">
        <f>IF(ISERROR(1/VLOOKUP($B58,'Justerad allokering'!$B$1:$AG$461,MATCH(H$1,'Justerad allokering'!$B$1:$AF$1,0),FALSE)),VLOOKUP($B58,'Allokerad kvv'!$B$2:$AV$468,MATCH(H$1,'Allokerad kvv'!$B$1:$AV$1,0),FALSE),VLOOKUP($B58,'Justerad allokering'!$B$1:$AG$461,MATCH(H$1,'Justerad allokering'!$B$1:$AF$1,0),FALSE))</f>
        <v>0</v>
      </c>
      <c r="I58">
        <f>IF(ISERROR(1/VLOOKUP($B58,'Justerad allokering'!$B$1:$AG$461,MATCH(I$1,'Justerad allokering'!$B$1:$AF$1,0),FALSE)),VLOOKUP($B58,'Allokerad kvv'!$B$2:$AV$468,MATCH(I$1,'Allokerad kvv'!$B$1:$AV$1,0),FALSE),VLOOKUP($B58,'Justerad allokering'!$B$1:$AG$461,MATCH(I$1,'Justerad allokering'!$B$1:$AF$1,0),FALSE))</f>
        <v>0</v>
      </c>
      <c r="J58">
        <f>IF(ISERROR(1/VLOOKUP($B58,'Justerad allokering'!$B$1:$AG$461,MATCH(J$1,'Justerad allokering'!$B$1:$AF$1,0),FALSE)),VLOOKUP($B58,'Allokerad kvv'!$B$2:$AV$468,MATCH(J$1,'Allokerad kvv'!$B$1:$AV$1,0),FALSE),VLOOKUP($B58,'Justerad allokering'!$B$1:$AG$461,MATCH(J$1,'Justerad allokering'!$B$1:$AF$1,0),FALSE))</f>
        <v>0</v>
      </c>
      <c r="K58">
        <f>IF(ISERROR(1/VLOOKUP($B58,'Justerad allokering'!$B$1:$AG$461,MATCH(K$1,'Justerad allokering'!$B$1:$AF$1,0),FALSE)),VLOOKUP($B58,'Allokerad kvv'!$B$2:$AV$468,MATCH(K$1,'Allokerad kvv'!$B$1:$AV$1,0),FALSE),VLOOKUP($B58,'Justerad allokering'!$B$1:$AG$461,MATCH(K$1,'Justerad allokering'!$B$1:$AF$1,0),FALSE))</f>
        <v>0</v>
      </c>
      <c r="L58">
        <f>IF(ISERROR(1/VLOOKUP($B58,'Justerad allokering'!$B$1:$AG$461,MATCH(L$1,'Justerad allokering'!$B$1:$AF$1,0),FALSE)),VLOOKUP($B58,'Allokerad kvv'!$B$2:$AV$468,MATCH(L$1,'Allokerad kvv'!$B$1:$AV$1,0),FALSE),VLOOKUP($B58,'Justerad allokering'!$B$1:$AG$461,MATCH(L$1,'Justerad allokering'!$B$1:$AF$1,0),FALSE))</f>
        <v>0</v>
      </c>
      <c r="M58">
        <f>IF(ISERROR(1/VLOOKUP($B58,'Justerad allokering'!$B$1:$AG$461,MATCH(M$1,'Justerad allokering'!$B$1:$AF$1,0),FALSE)),VLOOKUP($B58,'Allokerad kvv'!$B$2:$AV$468,MATCH(M$1,'Allokerad kvv'!$B$1:$AV$1,0),FALSE),VLOOKUP($B58,'Justerad allokering'!$B$1:$AG$461,MATCH(M$1,'Justerad allokering'!$B$1:$AF$1,0),FALSE))</f>
        <v>0</v>
      </c>
      <c r="N58">
        <f>IF(ISERROR(1/VLOOKUP($B58,'Justerad allokering'!$B$1:$AG$461,MATCH(N$1,'Justerad allokering'!$B$1:$AF$1,0),FALSE)),VLOOKUP($B58,'Allokerad kvv'!$B$2:$AV$468,MATCH(N$1,'Allokerad kvv'!$B$1:$AV$1,0),FALSE),VLOOKUP($B58,'Justerad allokering'!$B$1:$AG$461,MATCH(N$1,'Justerad allokering'!$B$1:$AF$1,0),FALSE))</f>
        <v>0</v>
      </c>
      <c r="O58">
        <f>IF(ISERROR(1/VLOOKUP($B58,'Justerad allokering'!$B$1:$AG$461,MATCH(O$1,'Justerad allokering'!$B$1:$AF$1,0),FALSE)),VLOOKUP($B58,'Allokerad kvv'!$B$2:$AV$468,MATCH(O$1,'Allokerad kvv'!$B$1:$AV$1,0),FALSE),VLOOKUP($B58,'Justerad allokering'!$B$1:$AG$461,MATCH(O$1,'Justerad allokering'!$B$1:$AF$1,0),FALSE))</f>
        <v>0</v>
      </c>
      <c r="P58">
        <f>IF(ISERROR(1/VLOOKUP($B58,'Justerad allokering'!$B$1:$AG$461,MATCH(P$1,'Justerad allokering'!$B$1:$AF$1,0),FALSE)),VLOOKUP($B58,'Allokerad kvv'!$B$2:$AV$468,MATCH(P$1,'Allokerad kvv'!$B$1:$AV$1,0),FALSE),VLOOKUP($B58,'Justerad allokering'!$B$1:$AG$461,MATCH(P$1,'Justerad allokering'!$B$1:$AF$1,0),FALSE))</f>
        <v>0</v>
      </c>
      <c r="Q58">
        <f>IF(ISERROR(1/VLOOKUP($B58,'Justerad allokering'!$B$1:$AG$461,MATCH(Q$1,'Justerad allokering'!$B$1:$AF$1,0),FALSE)),VLOOKUP($B58,'Allokerad kvv'!$B$2:$AV$468,MATCH(Q$1,'Allokerad kvv'!$B$1:$AV$1,0),FALSE),VLOOKUP($B58,'Justerad allokering'!$B$1:$AG$461,MATCH(Q$1,'Justerad allokering'!$B$1:$AF$1,0),FALSE))</f>
        <v>0</v>
      </c>
      <c r="R58">
        <f>IF(ISERROR(1/VLOOKUP($B58,'Justerad allokering'!$B$1:$AG$461,MATCH(R$1,'Justerad allokering'!$B$1:$AF$1,0),FALSE)),VLOOKUP($B58,'Allokerad kvv'!$B$2:$AV$468,MATCH(R$1,'Allokerad kvv'!$B$1:$AV$1,0),FALSE),VLOOKUP($B58,'Justerad allokering'!$B$1:$AG$461,MATCH(R$1,'Justerad allokering'!$B$1:$AF$1,0),FALSE))</f>
        <v>0</v>
      </c>
      <c r="S58">
        <f>IF(ISERROR(1/VLOOKUP($B58,'Justerad allokering'!$B$1:$AG$461,MATCH(S$1,'Justerad allokering'!$B$1:$AF$1,0),FALSE)),VLOOKUP($B58,'Allokerad kvv'!$B$2:$AV$468,MATCH(S$1,'Allokerad kvv'!$B$1:$AV$1,0),FALSE),VLOOKUP($B58,'Justerad allokering'!$B$1:$AG$461,MATCH(S$1,'Justerad allokering'!$B$1:$AF$1,0),FALSE))</f>
        <v>0</v>
      </c>
      <c r="T58">
        <f>IF(ISERROR(1/VLOOKUP($B58,'Justerad allokering'!$B$1:$AG$461,MATCH(T$1,'Justerad allokering'!$B$1:$AF$1,0),FALSE)),VLOOKUP($B58,'Allokerad kvv'!$B$2:$AV$468,MATCH(T$1,'Allokerad kvv'!$B$1:$AV$1,0),FALSE),VLOOKUP($B58,'Justerad allokering'!$B$1:$AG$461,MATCH(T$1,'Justerad allokering'!$B$1:$AF$1,0),FALSE))</f>
        <v>0</v>
      </c>
      <c r="U58">
        <f>IF(ISERROR(1/VLOOKUP($B58,'Justerad allokering'!$B$1:$AG$461,MATCH(U$1,'Justerad allokering'!$B$1:$AF$1,0),FALSE)),VLOOKUP($B58,'Allokerad kvv'!$B$2:$AV$468,MATCH(U$1,'Allokerad kvv'!$B$1:$AV$1,0),FALSE),VLOOKUP($B58,'Justerad allokering'!$B$1:$AG$461,MATCH(U$1,'Justerad allokering'!$B$1:$AF$1,0),FALSE))</f>
        <v>0</v>
      </c>
      <c r="V58">
        <f>IF(ISERROR(1/VLOOKUP($B58,'Justerad allokering'!$B$1:$AG$461,MATCH(V$1,'Justerad allokering'!$B$1:$AF$1,0),FALSE)),VLOOKUP($B58,'Allokerad kvv'!$B$2:$AV$468,MATCH(V$1,'Allokerad kvv'!$B$1:$AV$1,0),FALSE),VLOOKUP($B58,'Justerad allokering'!$B$1:$AG$461,MATCH(V$1,'Justerad allokering'!$B$1:$AF$1,0),FALSE))</f>
        <v>0</v>
      </c>
      <c r="W58">
        <f>IF(ISERROR(1/VLOOKUP($B58,'Justerad allokering'!$B$1:$AG$461,MATCH(W$1,'Justerad allokering'!$B$1:$AF$1,0),FALSE)),VLOOKUP($B58,'Allokerad kvv'!$B$2:$AV$468,MATCH(W$1,'Allokerad kvv'!$B$1:$AV$1,0),FALSE),VLOOKUP($B58,'Justerad allokering'!$B$1:$AG$461,MATCH(W$1,'Justerad allokering'!$B$1:$AF$1,0),FALSE))</f>
        <v>0</v>
      </c>
      <c r="X58">
        <f>IF(ISERROR(1/VLOOKUP($B58,'Justerad allokering'!$B$1:$AG$461,MATCH(X$1,'Justerad allokering'!$B$1:$AF$1,0),FALSE)),VLOOKUP($B58,'Allokerad kvv'!$B$2:$AV$468,MATCH(X$1,'Allokerad kvv'!$B$1:$AV$1,0),FALSE),VLOOKUP($B58,'Justerad allokering'!$B$1:$AG$461,MATCH(X$1,'Justerad allokering'!$B$1:$AF$1,0),FALSE))</f>
        <v>0</v>
      </c>
      <c r="Y58">
        <f>IF(ISERROR(1/VLOOKUP($B58,'Justerad allokering'!$B$1:$AG$461,MATCH(Y$1,'Justerad allokering'!$B$1:$AF$1,0),FALSE)),VLOOKUP($B58,'Allokerad kvv'!$B$2:$AV$468,MATCH(Y$1,'Allokerad kvv'!$B$1:$AV$1,0),FALSE),VLOOKUP($B58,'Justerad allokering'!$B$1:$AG$461,MATCH(Y$1,'Justerad allokering'!$B$1:$AF$1,0),FALSE))</f>
        <v>0</v>
      </c>
      <c r="Z58">
        <f>IF(ISERROR(1/VLOOKUP($B58,'Justerad allokering'!$B$1:$AG$461,MATCH(Z$1,'Justerad allokering'!$B$1:$AF$1,0),FALSE)),VLOOKUP($B58,'Allokerad kvv'!$B$2:$AV$468,MATCH(Z$1,'Allokerad kvv'!$B$1:$AV$1,0),FALSE),VLOOKUP($B58,'Justerad allokering'!$B$1:$AG$461,MATCH(Z$1,'Justerad allokering'!$B$1:$AF$1,0),FALSE))</f>
        <v>0</v>
      </c>
      <c r="AE58" s="89">
        <f t="shared" si="0"/>
        <v>0</v>
      </c>
      <c r="AG58">
        <f t="shared" si="1"/>
        <v>0</v>
      </c>
      <c r="AH58">
        <f t="shared" si="2"/>
        <v>0</v>
      </c>
      <c r="AI58" t="str">
        <f>IF(AH58=0,"",AH58/VLOOKUP(B58,Kraftvärmeprod!$B$1:$BC$480,MATCH("Summa tillförd energi exklusive rökgaskondensering",Kraftvärmeprod!$B$1:$BC$1,0),FALSE))</f>
        <v/>
      </c>
      <c r="AK58">
        <f t="shared" si="3"/>
        <v>0</v>
      </c>
    </row>
    <row r="59" spans="1:37" x14ac:dyDescent="0.25">
      <c r="A59" s="2" t="s">
        <v>76</v>
      </c>
      <c r="B59" s="2" t="s">
        <v>89</v>
      </c>
      <c r="C59">
        <f>IF(ISERROR(1/VLOOKUP($B59,'Justerad allokering'!$B$1:$AG$461,MATCH(C$1,'Justerad allokering'!$B$1:$AF$1,0),FALSE)),VLOOKUP($B59,'Allokerad kvv'!$B$2:$AV$468,MATCH(C$1,'Allokerad kvv'!$B$1:$AV$1,0),FALSE),VLOOKUP($B59,'Justerad allokering'!$B$1:$AG$461,MATCH(C$1,'Justerad allokering'!$B$1:$AF$1,0),FALSE))</f>
        <v>411.51600000000002</v>
      </c>
      <c r="D59">
        <f>IF(ISERROR(1/VLOOKUP($B59,'Justerad allokering'!$B$1:$AG$461,MATCH(D$1,'Justerad allokering'!$B$1:$AF$1,0),FALSE)),VLOOKUP($B59,'Allokerad kvv'!$B$2:$AV$468,MATCH(D$1,'Allokerad kvv'!$B$1:$AV$1,0),FALSE),VLOOKUP($B59,'Justerad allokering'!$B$1:$AG$461,MATCH(D$1,'Justerad allokering'!$B$1:$AF$1,0),FALSE))</f>
        <v>0</v>
      </c>
      <c r="E59">
        <f>IF(ISERROR(1/VLOOKUP($B59,'Justerad allokering'!$B$1:$AG$461,MATCH(E$1,'Justerad allokering'!$B$1:$AF$1,0),FALSE)),VLOOKUP($B59,'Allokerad kvv'!$B$2:$AV$468,MATCH(E$1,'Allokerad kvv'!$B$1:$AV$1,0),FALSE),VLOOKUP($B59,'Justerad allokering'!$B$1:$AG$461,MATCH(E$1,'Justerad allokering'!$B$1:$AF$1,0),FALSE))</f>
        <v>0</v>
      </c>
      <c r="F59">
        <f>IF(ISERROR(1/VLOOKUP($B59,'Justerad allokering'!$B$1:$AG$461,MATCH(F$1,'Justerad allokering'!$B$1:$AF$1,0),FALSE)),VLOOKUP($B59,'Allokerad kvv'!$B$2:$AV$468,MATCH(F$1,'Allokerad kvv'!$B$1:$AV$1,0),FALSE),VLOOKUP($B59,'Justerad allokering'!$B$1:$AG$461,MATCH(F$1,'Justerad allokering'!$B$1:$AF$1,0),FALSE))</f>
        <v>0</v>
      </c>
      <c r="G59">
        <f>IF(ISERROR(1/VLOOKUP($B59,'Justerad allokering'!$B$1:$AG$461,MATCH(G$1,'Justerad allokering'!$B$1:$AF$1,0),FALSE)),VLOOKUP($B59,'Allokerad kvv'!$B$2:$AV$468,MATCH(G$1,'Allokerad kvv'!$B$1:$AV$1,0),FALSE),VLOOKUP($B59,'Justerad allokering'!$B$1:$AG$461,MATCH(G$1,'Justerad allokering'!$B$1:$AF$1,0),FALSE))</f>
        <v>11.94</v>
      </c>
      <c r="H59">
        <f>IF(ISERROR(1/VLOOKUP($B59,'Justerad allokering'!$B$1:$AG$461,MATCH(H$1,'Justerad allokering'!$B$1:$AF$1,0),FALSE)),VLOOKUP($B59,'Allokerad kvv'!$B$2:$AV$468,MATCH(H$1,'Allokerad kvv'!$B$1:$AV$1,0),FALSE),VLOOKUP($B59,'Justerad allokering'!$B$1:$AG$461,MATCH(H$1,'Justerad allokering'!$B$1:$AF$1,0),FALSE))</f>
        <v>0</v>
      </c>
      <c r="I59">
        <f>IF(ISERROR(1/VLOOKUP($B59,'Justerad allokering'!$B$1:$AG$461,MATCH(I$1,'Justerad allokering'!$B$1:$AF$1,0),FALSE)),VLOOKUP($B59,'Allokerad kvv'!$B$2:$AV$468,MATCH(I$1,'Allokerad kvv'!$B$1:$AV$1,0),FALSE),VLOOKUP($B59,'Justerad allokering'!$B$1:$AG$461,MATCH(I$1,'Justerad allokering'!$B$1:$AF$1,0),FALSE))</f>
        <v>0</v>
      </c>
      <c r="J59">
        <f>IF(ISERROR(1/VLOOKUP($B59,'Justerad allokering'!$B$1:$AG$461,MATCH(J$1,'Justerad allokering'!$B$1:$AF$1,0),FALSE)),VLOOKUP($B59,'Allokerad kvv'!$B$2:$AV$468,MATCH(J$1,'Allokerad kvv'!$B$1:$AV$1,0),FALSE),VLOOKUP($B59,'Justerad allokering'!$B$1:$AG$461,MATCH(J$1,'Justerad allokering'!$B$1:$AF$1,0),FALSE))</f>
        <v>49.715499999999999</v>
      </c>
      <c r="K59">
        <f>IF(ISERROR(1/VLOOKUP($B59,'Justerad allokering'!$B$1:$AG$461,MATCH(K$1,'Justerad allokering'!$B$1:$AF$1,0),FALSE)),VLOOKUP($B59,'Allokerad kvv'!$B$2:$AV$468,MATCH(K$1,'Allokerad kvv'!$B$1:$AV$1,0),FALSE),VLOOKUP($B59,'Justerad allokering'!$B$1:$AG$461,MATCH(K$1,'Justerad allokering'!$B$1:$AF$1,0),FALSE))</f>
        <v>34.6297</v>
      </c>
      <c r="L59">
        <f>IF(ISERROR(1/VLOOKUP($B59,'Justerad allokering'!$B$1:$AG$461,MATCH(L$1,'Justerad allokering'!$B$1:$AF$1,0),FALSE)),VLOOKUP($B59,'Allokerad kvv'!$B$2:$AV$468,MATCH(L$1,'Allokerad kvv'!$B$1:$AV$1,0),FALSE),VLOOKUP($B59,'Justerad allokering'!$B$1:$AG$461,MATCH(L$1,'Justerad allokering'!$B$1:$AF$1,0),FALSE))</f>
        <v>0</v>
      </c>
      <c r="M59">
        <f>IF(ISERROR(1/VLOOKUP($B59,'Justerad allokering'!$B$1:$AG$461,MATCH(M$1,'Justerad allokering'!$B$1:$AF$1,0),FALSE)),VLOOKUP($B59,'Allokerad kvv'!$B$2:$AV$468,MATCH(M$1,'Allokerad kvv'!$B$1:$AV$1,0),FALSE),VLOOKUP($B59,'Justerad allokering'!$B$1:$AG$461,MATCH(M$1,'Justerad allokering'!$B$1:$AF$1,0),FALSE))</f>
        <v>49.454099999999997</v>
      </c>
      <c r="N59">
        <f>IF(ISERROR(1/VLOOKUP($B59,'Justerad allokering'!$B$1:$AG$461,MATCH(N$1,'Justerad allokering'!$B$1:$AF$1,0),FALSE)),VLOOKUP($B59,'Allokerad kvv'!$B$2:$AV$468,MATCH(N$1,'Allokerad kvv'!$B$1:$AV$1,0),FALSE),VLOOKUP($B59,'Justerad allokering'!$B$1:$AG$461,MATCH(N$1,'Justerad allokering'!$B$1:$AF$1,0),FALSE))</f>
        <v>55.1</v>
      </c>
      <c r="O59">
        <f>IF(ISERROR(1/VLOOKUP($B59,'Justerad allokering'!$B$1:$AG$461,MATCH(O$1,'Justerad allokering'!$B$1:$AF$1,0),FALSE)),VLOOKUP($B59,'Allokerad kvv'!$B$2:$AV$468,MATCH(O$1,'Allokerad kvv'!$B$1:$AV$1,0),FALSE),VLOOKUP($B59,'Justerad allokering'!$B$1:$AG$461,MATCH(O$1,'Justerad allokering'!$B$1:$AF$1,0),FALSE))</f>
        <v>0</v>
      </c>
      <c r="P59">
        <f>IF(ISERROR(1/VLOOKUP($B59,'Justerad allokering'!$B$1:$AG$461,MATCH(P$1,'Justerad allokering'!$B$1:$AF$1,0),FALSE)),VLOOKUP($B59,'Allokerad kvv'!$B$2:$AV$468,MATCH(P$1,'Allokerad kvv'!$B$1:$AV$1,0),FALSE),VLOOKUP($B59,'Justerad allokering'!$B$1:$AG$461,MATCH(P$1,'Justerad allokering'!$B$1:$AF$1,0),FALSE))</f>
        <v>0</v>
      </c>
      <c r="Q59">
        <f>IF(ISERROR(1/VLOOKUP($B59,'Justerad allokering'!$B$1:$AG$461,MATCH(Q$1,'Justerad allokering'!$B$1:$AF$1,0),FALSE)),VLOOKUP($B59,'Allokerad kvv'!$B$2:$AV$468,MATCH(Q$1,'Allokerad kvv'!$B$1:$AV$1,0),FALSE),VLOOKUP($B59,'Justerad allokering'!$B$1:$AG$461,MATCH(Q$1,'Justerad allokering'!$B$1:$AF$1,0),FALSE))</f>
        <v>41.867899999999999</v>
      </c>
      <c r="R59">
        <f>IF(ISERROR(1/VLOOKUP($B59,'Justerad allokering'!$B$1:$AG$461,MATCH(R$1,'Justerad allokering'!$B$1:$AF$1,0),FALSE)),VLOOKUP($B59,'Allokerad kvv'!$B$2:$AV$468,MATCH(R$1,'Allokerad kvv'!$B$1:$AV$1,0),FALSE),VLOOKUP($B59,'Justerad allokering'!$B$1:$AG$461,MATCH(R$1,'Justerad allokering'!$B$1:$AF$1,0),FALSE))</f>
        <v>0</v>
      </c>
      <c r="S59">
        <f>IF(ISERROR(1/VLOOKUP($B59,'Justerad allokering'!$B$1:$AG$461,MATCH(S$1,'Justerad allokering'!$B$1:$AF$1,0),FALSE)),VLOOKUP($B59,'Allokerad kvv'!$B$2:$AV$468,MATCH(S$1,'Allokerad kvv'!$B$1:$AV$1,0),FALSE),VLOOKUP($B59,'Justerad allokering'!$B$1:$AG$461,MATCH(S$1,'Justerad allokering'!$B$1:$AF$1,0),FALSE))</f>
        <v>0</v>
      </c>
      <c r="T59">
        <f>IF(ISERROR(1/VLOOKUP($B59,'Justerad allokering'!$B$1:$AG$461,MATCH(T$1,'Justerad allokering'!$B$1:$AF$1,0),FALSE)),VLOOKUP($B59,'Allokerad kvv'!$B$2:$AV$468,MATCH(T$1,'Allokerad kvv'!$B$1:$AV$1,0),FALSE),VLOOKUP($B59,'Justerad allokering'!$B$1:$AG$461,MATCH(T$1,'Justerad allokering'!$B$1:$AF$1,0),FALSE))</f>
        <v>0</v>
      </c>
      <c r="U59">
        <f>IF(ISERROR(1/VLOOKUP($B59,'Justerad allokering'!$B$1:$AG$461,MATCH(U$1,'Justerad allokering'!$B$1:$AF$1,0),FALSE)),VLOOKUP($B59,'Allokerad kvv'!$B$2:$AV$468,MATCH(U$1,'Allokerad kvv'!$B$1:$AV$1,0),FALSE),VLOOKUP($B59,'Justerad allokering'!$B$1:$AG$461,MATCH(U$1,'Justerad allokering'!$B$1:$AF$1,0),FALSE))</f>
        <v>0</v>
      </c>
      <c r="V59">
        <f>IF(ISERROR(1/VLOOKUP($B59,'Justerad allokering'!$B$1:$AG$461,MATCH(V$1,'Justerad allokering'!$B$1:$AF$1,0),FALSE)),VLOOKUP($B59,'Allokerad kvv'!$B$2:$AV$468,MATCH(V$1,'Allokerad kvv'!$B$1:$AV$1,0),FALSE),VLOOKUP($B59,'Justerad allokering'!$B$1:$AG$461,MATCH(V$1,'Justerad allokering'!$B$1:$AF$1,0),FALSE))</f>
        <v>0</v>
      </c>
      <c r="W59">
        <f>IF(ISERROR(1/VLOOKUP($B59,'Justerad allokering'!$B$1:$AG$461,MATCH(W$1,'Justerad allokering'!$B$1:$AF$1,0),FALSE)),VLOOKUP($B59,'Allokerad kvv'!$B$2:$AV$468,MATCH(W$1,'Allokerad kvv'!$B$1:$AV$1,0),FALSE),VLOOKUP($B59,'Justerad allokering'!$B$1:$AG$461,MATCH(W$1,'Justerad allokering'!$B$1:$AF$1,0),FALSE))</f>
        <v>0</v>
      </c>
      <c r="X59">
        <f>IF(ISERROR(1/VLOOKUP($B59,'Justerad allokering'!$B$1:$AG$461,MATCH(X$1,'Justerad allokering'!$B$1:$AF$1,0),FALSE)),VLOOKUP($B59,'Allokerad kvv'!$B$2:$AV$468,MATCH(X$1,'Allokerad kvv'!$B$1:$AV$1,0),FALSE),VLOOKUP($B59,'Justerad allokering'!$B$1:$AG$461,MATCH(X$1,'Justerad allokering'!$B$1:$AF$1,0),FALSE))</f>
        <v>0</v>
      </c>
      <c r="Y59">
        <f>IF(ISERROR(1/VLOOKUP($B59,'Justerad allokering'!$B$1:$AG$461,MATCH(Y$1,'Justerad allokering'!$B$1:$AF$1,0),FALSE)),VLOOKUP($B59,'Allokerad kvv'!$B$2:$AV$468,MATCH(Y$1,'Allokerad kvv'!$B$1:$AV$1,0),FALSE),VLOOKUP($B59,'Justerad allokering'!$B$1:$AG$461,MATCH(Y$1,'Justerad allokering'!$B$1:$AF$1,0),FALSE))</f>
        <v>0</v>
      </c>
      <c r="Z59">
        <f>IF(ISERROR(1/VLOOKUP($B59,'Justerad allokering'!$B$1:$AG$461,MATCH(Z$1,'Justerad allokering'!$B$1:$AF$1,0),FALSE)),VLOOKUP($B59,'Allokerad kvv'!$B$2:$AV$468,MATCH(Z$1,'Allokerad kvv'!$B$1:$AV$1,0),FALSE),VLOOKUP($B59,'Justerad allokering'!$B$1:$AG$461,MATCH(Z$1,'Justerad allokering'!$B$1:$AF$1,0),FALSE))</f>
        <v>0</v>
      </c>
      <c r="AE59" s="89">
        <f t="shared" si="0"/>
        <v>654.22320000000002</v>
      </c>
      <c r="AG59">
        <f t="shared" si="1"/>
        <v>619.59350000000006</v>
      </c>
      <c r="AH59">
        <f t="shared" si="2"/>
        <v>564.49350000000004</v>
      </c>
      <c r="AI59">
        <f>IF(AH59=0,"",AH59/VLOOKUP(B59,Kraftvärmeprod!$B$1:$BC$480,MATCH("Summa tillförd energi exklusive rökgaskondensering",Kraftvärmeprod!$B$1:$BC$1,0),FALSE))</f>
        <v>0.48912009357941261</v>
      </c>
      <c r="AK59">
        <f t="shared" si="3"/>
        <v>99.169600000000003</v>
      </c>
    </row>
    <row r="60" spans="1:37" x14ac:dyDescent="0.25">
      <c r="A60" s="2" t="s">
        <v>76</v>
      </c>
      <c r="B60" s="2" t="s">
        <v>90</v>
      </c>
      <c r="C60">
        <f>IF(ISERROR(1/VLOOKUP($B60,'Justerad allokering'!$B$1:$AG$461,MATCH(C$1,'Justerad allokering'!$B$1:$AF$1,0),FALSE)),VLOOKUP($B60,'Allokerad kvv'!$B$2:$AV$468,MATCH(C$1,'Allokerad kvv'!$B$1:$AV$1,0),FALSE),VLOOKUP($B60,'Justerad allokering'!$B$1:$AG$461,MATCH(C$1,'Justerad allokering'!$B$1:$AF$1,0),FALSE))</f>
        <v>0</v>
      </c>
      <c r="D60">
        <f>IF(ISERROR(1/VLOOKUP($B60,'Justerad allokering'!$B$1:$AG$461,MATCH(D$1,'Justerad allokering'!$B$1:$AF$1,0),FALSE)),VLOOKUP($B60,'Allokerad kvv'!$B$2:$AV$468,MATCH(D$1,'Allokerad kvv'!$B$1:$AV$1,0),FALSE),VLOOKUP($B60,'Justerad allokering'!$B$1:$AG$461,MATCH(D$1,'Justerad allokering'!$B$1:$AF$1,0),FALSE))</f>
        <v>0</v>
      </c>
      <c r="E60">
        <f>IF(ISERROR(1/VLOOKUP($B60,'Justerad allokering'!$B$1:$AG$461,MATCH(E$1,'Justerad allokering'!$B$1:$AF$1,0),FALSE)),VLOOKUP($B60,'Allokerad kvv'!$B$2:$AV$468,MATCH(E$1,'Allokerad kvv'!$B$1:$AV$1,0),FALSE),VLOOKUP($B60,'Justerad allokering'!$B$1:$AG$461,MATCH(E$1,'Justerad allokering'!$B$1:$AF$1,0),FALSE))</f>
        <v>0</v>
      </c>
      <c r="F60">
        <f>IF(ISERROR(1/VLOOKUP($B60,'Justerad allokering'!$B$1:$AG$461,MATCH(F$1,'Justerad allokering'!$B$1:$AF$1,0),FALSE)),VLOOKUP($B60,'Allokerad kvv'!$B$2:$AV$468,MATCH(F$1,'Allokerad kvv'!$B$1:$AV$1,0),FALSE),VLOOKUP($B60,'Justerad allokering'!$B$1:$AG$461,MATCH(F$1,'Justerad allokering'!$B$1:$AF$1,0),FALSE))</f>
        <v>0</v>
      </c>
      <c r="G60">
        <f>IF(ISERROR(1/VLOOKUP($B60,'Justerad allokering'!$B$1:$AG$461,MATCH(G$1,'Justerad allokering'!$B$1:$AF$1,0),FALSE)),VLOOKUP($B60,'Allokerad kvv'!$B$2:$AV$468,MATCH(G$1,'Allokerad kvv'!$B$1:$AV$1,0),FALSE),VLOOKUP($B60,'Justerad allokering'!$B$1:$AG$461,MATCH(G$1,'Justerad allokering'!$B$1:$AF$1,0),FALSE))</f>
        <v>0</v>
      </c>
      <c r="H60">
        <f>IF(ISERROR(1/VLOOKUP($B60,'Justerad allokering'!$B$1:$AG$461,MATCH(H$1,'Justerad allokering'!$B$1:$AF$1,0),FALSE)),VLOOKUP($B60,'Allokerad kvv'!$B$2:$AV$468,MATCH(H$1,'Allokerad kvv'!$B$1:$AV$1,0),FALSE),VLOOKUP($B60,'Justerad allokering'!$B$1:$AG$461,MATCH(H$1,'Justerad allokering'!$B$1:$AF$1,0),FALSE))</f>
        <v>0</v>
      </c>
      <c r="I60">
        <f>IF(ISERROR(1/VLOOKUP($B60,'Justerad allokering'!$B$1:$AG$461,MATCH(I$1,'Justerad allokering'!$B$1:$AF$1,0),FALSE)),VLOOKUP($B60,'Allokerad kvv'!$B$2:$AV$468,MATCH(I$1,'Allokerad kvv'!$B$1:$AV$1,0),FALSE),VLOOKUP($B60,'Justerad allokering'!$B$1:$AG$461,MATCH(I$1,'Justerad allokering'!$B$1:$AF$1,0),FALSE))</f>
        <v>0</v>
      </c>
      <c r="J60">
        <f>IF(ISERROR(1/VLOOKUP($B60,'Justerad allokering'!$B$1:$AG$461,MATCH(J$1,'Justerad allokering'!$B$1:$AF$1,0),FALSE)),VLOOKUP($B60,'Allokerad kvv'!$B$2:$AV$468,MATCH(J$1,'Allokerad kvv'!$B$1:$AV$1,0),FALSE),VLOOKUP($B60,'Justerad allokering'!$B$1:$AG$461,MATCH(J$1,'Justerad allokering'!$B$1:$AF$1,0),FALSE))</f>
        <v>0</v>
      </c>
      <c r="K60">
        <f>IF(ISERROR(1/VLOOKUP($B60,'Justerad allokering'!$B$1:$AG$461,MATCH(K$1,'Justerad allokering'!$B$1:$AF$1,0),FALSE)),VLOOKUP($B60,'Allokerad kvv'!$B$2:$AV$468,MATCH(K$1,'Allokerad kvv'!$B$1:$AV$1,0),FALSE),VLOOKUP($B60,'Justerad allokering'!$B$1:$AG$461,MATCH(K$1,'Justerad allokering'!$B$1:$AF$1,0),FALSE))</f>
        <v>0</v>
      </c>
      <c r="L60">
        <f>IF(ISERROR(1/VLOOKUP($B60,'Justerad allokering'!$B$1:$AG$461,MATCH(L$1,'Justerad allokering'!$B$1:$AF$1,0),FALSE)),VLOOKUP($B60,'Allokerad kvv'!$B$2:$AV$468,MATCH(L$1,'Allokerad kvv'!$B$1:$AV$1,0),FALSE),VLOOKUP($B60,'Justerad allokering'!$B$1:$AG$461,MATCH(L$1,'Justerad allokering'!$B$1:$AF$1,0),FALSE))</f>
        <v>0</v>
      </c>
      <c r="M60">
        <f>IF(ISERROR(1/VLOOKUP($B60,'Justerad allokering'!$B$1:$AG$461,MATCH(M$1,'Justerad allokering'!$B$1:$AF$1,0),FALSE)),VLOOKUP($B60,'Allokerad kvv'!$B$2:$AV$468,MATCH(M$1,'Allokerad kvv'!$B$1:$AV$1,0),FALSE),VLOOKUP($B60,'Justerad allokering'!$B$1:$AG$461,MATCH(M$1,'Justerad allokering'!$B$1:$AF$1,0),FALSE))</f>
        <v>0</v>
      </c>
      <c r="N60">
        <f>IF(ISERROR(1/VLOOKUP($B60,'Justerad allokering'!$B$1:$AG$461,MATCH(N$1,'Justerad allokering'!$B$1:$AF$1,0),FALSE)),VLOOKUP($B60,'Allokerad kvv'!$B$2:$AV$468,MATCH(N$1,'Allokerad kvv'!$B$1:$AV$1,0),FALSE),VLOOKUP($B60,'Justerad allokering'!$B$1:$AG$461,MATCH(N$1,'Justerad allokering'!$B$1:$AF$1,0),FALSE))</f>
        <v>0</v>
      </c>
      <c r="O60">
        <f>IF(ISERROR(1/VLOOKUP($B60,'Justerad allokering'!$B$1:$AG$461,MATCH(O$1,'Justerad allokering'!$B$1:$AF$1,0),FALSE)),VLOOKUP($B60,'Allokerad kvv'!$B$2:$AV$468,MATCH(O$1,'Allokerad kvv'!$B$1:$AV$1,0),FALSE),VLOOKUP($B60,'Justerad allokering'!$B$1:$AG$461,MATCH(O$1,'Justerad allokering'!$B$1:$AF$1,0),FALSE))</f>
        <v>0</v>
      </c>
      <c r="P60">
        <f>IF(ISERROR(1/VLOOKUP($B60,'Justerad allokering'!$B$1:$AG$461,MATCH(P$1,'Justerad allokering'!$B$1:$AF$1,0),FALSE)),VLOOKUP($B60,'Allokerad kvv'!$B$2:$AV$468,MATCH(P$1,'Allokerad kvv'!$B$1:$AV$1,0),FALSE),VLOOKUP($B60,'Justerad allokering'!$B$1:$AG$461,MATCH(P$1,'Justerad allokering'!$B$1:$AF$1,0),FALSE))</f>
        <v>0</v>
      </c>
      <c r="Q60">
        <f>IF(ISERROR(1/VLOOKUP($B60,'Justerad allokering'!$B$1:$AG$461,MATCH(Q$1,'Justerad allokering'!$B$1:$AF$1,0),FALSE)),VLOOKUP($B60,'Allokerad kvv'!$B$2:$AV$468,MATCH(Q$1,'Allokerad kvv'!$B$1:$AV$1,0),FALSE),VLOOKUP($B60,'Justerad allokering'!$B$1:$AG$461,MATCH(Q$1,'Justerad allokering'!$B$1:$AF$1,0),FALSE))</f>
        <v>0</v>
      </c>
      <c r="R60">
        <f>IF(ISERROR(1/VLOOKUP($B60,'Justerad allokering'!$B$1:$AG$461,MATCH(R$1,'Justerad allokering'!$B$1:$AF$1,0),FALSE)),VLOOKUP($B60,'Allokerad kvv'!$B$2:$AV$468,MATCH(R$1,'Allokerad kvv'!$B$1:$AV$1,0),FALSE),VLOOKUP($B60,'Justerad allokering'!$B$1:$AG$461,MATCH(R$1,'Justerad allokering'!$B$1:$AF$1,0),FALSE))</f>
        <v>0</v>
      </c>
      <c r="S60">
        <f>IF(ISERROR(1/VLOOKUP($B60,'Justerad allokering'!$B$1:$AG$461,MATCH(S$1,'Justerad allokering'!$B$1:$AF$1,0),FALSE)),VLOOKUP($B60,'Allokerad kvv'!$B$2:$AV$468,MATCH(S$1,'Allokerad kvv'!$B$1:$AV$1,0),FALSE),VLOOKUP($B60,'Justerad allokering'!$B$1:$AG$461,MATCH(S$1,'Justerad allokering'!$B$1:$AF$1,0),FALSE))</f>
        <v>0</v>
      </c>
      <c r="T60">
        <f>IF(ISERROR(1/VLOOKUP($B60,'Justerad allokering'!$B$1:$AG$461,MATCH(T$1,'Justerad allokering'!$B$1:$AF$1,0),FALSE)),VLOOKUP($B60,'Allokerad kvv'!$B$2:$AV$468,MATCH(T$1,'Allokerad kvv'!$B$1:$AV$1,0),FALSE),VLOOKUP($B60,'Justerad allokering'!$B$1:$AG$461,MATCH(T$1,'Justerad allokering'!$B$1:$AF$1,0),FALSE))</f>
        <v>0</v>
      </c>
      <c r="U60">
        <f>IF(ISERROR(1/VLOOKUP($B60,'Justerad allokering'!$B$1:$AG$461,MATCH(U$1,'Justerad allokering'!$B$1:$AF$1,0),FALSE)),VLOOKUP($B60,'Allokerad kvv'!$B$2:$AV$468,MATCH(U$1,'Allokerad kvv'!$B$1:$AV$1,0),FALSE),VLOOKUP($B60,'Justerad allokering'!$B$1:$AG$461,MATCH(U$1,'Justerad allokering'!$B$1:$AF$1,0),FALSE))</f>
        <v>0</v>
      </c>
      <c r="V60">
        <f>IF(ISERROR(1/VLOOKUP($B60,'Justerad allokering'!$B$1:$AG$461,MATCH(V$1,'Justerad allokering'!$B$1:$AF$1,0),FALSE)),VLOOKUP($B60,'Allokerad kvv'!$B$2:$AV$468,MATCH(V$1,'Allokerad kvv'!$B$1:$AV$1,0),FALSE),VLOOKUP($B60,'Justerad allokering'!$B$1:$AG$461,MATCH(V$1,'Justerad allokering'!$B$1:$AF$1,0),FALSE))</f>
        <v>0</v>
      </c>
      <c r="W60">
        <f>IF(ISERROR(1/VLOOKUP($B60,'Justerad allokering'!$B$1:$AG$461,MATCH(W$1,'Justerad allokering'!$B$1:$AF$1,0),FALSE)),VLOOKUP($B60,'Allokerad kvv'!$B$2:$AV$468,MATCH(W$1,'Allokerad kvv'!$B$1:$AV$1,0),FALSE),VLOOKUP($B60,'Justerad allokering'!$B$1:$AG$461,MATCH(W$1,'Justerad allokering'!$B$1:$AF$1,0),FALSE))</f>
        <v>0</v>
      </c>
      <c r="X60">
        <f>IF(ISERROR(1/VLOOKUP($B60,'Justerad allokering'!$B$1:$AG$461,MATCH(X$1,'Justerad allokering'!$B$1:$AF$1,0),FALSE)),VLOOKUP($B60,'Allokerad kvv'!$B$2:$AV$468,MATCH(X$1,'Allokerad kvv'!$B$1:$AV$1,0),FALSE),VLOOKUP($B60,'Justerad allokering'!$B$1:$AG$461,MATCH(X$1,'Justerad allokering'!$B$1:$AF$1,0),FALSE))</f>
        <v>0</v>
      </c>
      <c r="Y60">
        <f>IF(ISERROR(1/VLOOKUP($B60,'Justerad allokering'!$B$1:$AG$461,MATCH(Y$1,'Justerad allokering'!$B$1:$AF$1,0),FALSE)),VLOOKUP($B60,'Allokerad kvv'!$B$2:$AV$468,MATCH(Y$1,'Allokerad kvv'!$B$1:$AV$1,0),FALSE),VLOOKUP($B60,'Justerad allokering'!$B$1:$AG$461,MATCH(Y$1,'Justerad allokering'!$B$1:$AF$1,0),FALSE))</f>
        <v>0</v>
      </c>
      <c r="Z60">
        <f>IF(ISERROR(1/VLOOKUP($B60,'Justerad allokering'!$B$1:$AG$461,MATCH(Z$1,'Justerad allokering'!$B$1:$AF$1,0),FALSE)),VLOOKUP($B60,'Allokerad kvv'!$B$2:$AV$468,MATCH(Z$1,'Allokerad kvv'!$B$1:$AV$1,0),FALSE),VLOOKUP($B60,'Justerad allokering'!$B$1:$AG$461,MATCH(Z$1,'Justerad allokering'!$B$1:$AF$1,0),FALSE))</f>
        <v>0</v>
      </c>
      <c r="AE60" s="89">
        <f t="shared" si="0"/>
        <v>0</v>
      </c>
      <c r="AG60">
        <f t="shared" si="1"/>
        <v>0</v>
      </c>
      <c r="AH60">
        <f t="shared" si="2"/>
        <v>0</v>
      </c>
      <c r="AI60" t="str">
        <f>IF(AH60=0,"",AH60/VLOOKUP(B60,Kraftvärmeprod!$B$1:$BC$480,MATCH("Summa tillförd energi exklusive rökgaskondensering",Kraftvärmeprod!$B$1:$BC$1,0),FALSE))</f>
        <v/>
      </c>
      <c r="AK60">
        <f t="shared" si="3"/>
        <v>0</v>
      </c>
    </row>
    <row r="61" spans="1:37" x14ac:dyDescent="0.25">
      <c r="A61" s="2" t="s">
        <v>76</v>
      </c>
      <c r="B61" s="2" t="s">
        <v>91</v>
      </c>
      <c r="C61">
        <f>IF(ISERROR(1/VLOOKUP($B61,'Justerad allokering'!$B$1:$AG$461,MATCH(C$1,'Justerad allokering'!$B$1:$AF$1,0),FALSE)),VLOOKUP($B61,'Allokerad kvv'!$B$2:$AV$468,MATCH(C$1,'Allokerad kvv'!$B$1:$AV$1,0),FALSE),VLOOKUP($B61,'Justerad allokering'!$B$1:$AG$461,MATCH(C$1,'Justerad allokering'!$B$1:$AF$1,0),FALSE))</f>
        <v>0</v>
      </c>
      <c r="D61">
        <f>IF(ISERROR(1/VLOOKUP($B61,'Justerad allokering'!$B$1:$AG$461,MATCH(D$1,'Justerad allokering'!$B$1:$AF$1,0),FALSE)),VLOOKUP($B61,'Allokerad kvv'!$B$2:$AV$468,MATCH(D$1,'Allokerad kvv'!$B$1:$AV$1,0),FALSE),VLOOKUP($B61,'Justerad allokering'!$B$1:$AG$461,MATCH(D$1,'Justerad allokering'!$B$1:$AF$1,0),FALSE))</f>
        <v>0</v>
      </c>
      <c r="E61">
        <f>IF(ISERROR(1/VLOOKUP($B61,'Justerad allokering'!$B$1:$AG$461,MATCH(E$1,'Justerad allokering'!$B$1:$AF$1,0),FALSE)),VLOOKUP($B61,'Allokerad kvv'!$B$2:$AV$468,MATCH(E$1,'Allokerad kvv'!$B$1:$AV$1,0),FALSE),VLOOKUP($B61,'Justerad allokering'!$B$1:$AG$461,MATCH(E$1,'Justerad allokering'!$B$1:$AF$1,0),FALSE))</f>
        <v>0</v>
      </c>
      <c r="F61">
        <f>IF(ISERROR(1/VLOOKUP($B61,'Justerad allokering'!$B$1:$AG$461,MATCH(F$1,'Justerad allokering'!$B$1:$AF$1,0),FALSE)),VLOOKUP($B61,'Allokerad kvv'!$B$2:$AV$468,MATCH(F$1,'Allokerad kvv'!$B$1:$AV$1,0),FALSE),VLOOKUP($B61,'Justerad allokering'!$B$1:$AG$461,MATCH(F$1,'Justerad allokering'!$B$1:$AF$1,0),FALSE))</f>
        <v>0</v>
      </c>
      <c r="G61">
        <f>IF(ISERROR(1/VLOOKUP($B61,'Justerad allokering'!$B$1:$AG$461,MATCH(G$1,'Justerad allokering'!$B$1:$AF$1,0),FALSE)),VLOOKUP($B61,'Allokerad kvv'!$B$2:$AV$468,MATCH(G$1,'Allokerad kvv'!$B$1:$AV$1,0),FALSE),VLOOKUP($B61,'Justerad allokering'!$B$1:$AG$461,MATCH(G$1,'Justerad allokering'!$B$1:$AF$1,0),FALSE))</f>
        <v>0</v>
      </c>
      <c r="H61">
        <f>IF(ISERROR(1/VLOOKUP($B61,'Justerad allokering'!$B$1:$AG$461,MATCH(H$1,'Justerad allokering'!$B$1:$AF$1,0),FALSE)),VLOOKUP($B61,'Allokerad kvv'!$B$2:$AV$468,MATCH(H$1,'Allokerad kvv'!$B$1:$AV$1,0),FALSE),VLOOKUP($B61,'Justerad allokering'!$B$1:$AG$461,MATCH(H$1,'Justerad allokering'!$B$1:$AF$1,0),FALSE))</f>
        <v>0</v>
      </c>
      <c r="I61">
        <f>IF(ISERROR(1/VLOOKUP($B61,'Justerad allokering'!$B$1:$AG$461,MATCH(I$1,'Justerad allokering'!$B$1:$AF$1,0),FALSE)),VLOOKUP($B61,'Allokerad kvv'!$B$2:$AV$468,MATCH(I$1,'Allokerad kvv'!$B$1:$AV$1,0),FALSE),VLOOKUP($B61,'Justerad allokering'!$B$1:$AG$461,MATCH(I$1,'Justerad allokering'!$B$1:$AF$1,0),FALSE))</f>
        <v>0</v>
      </c>
      <c r="J61">
        <f>IF(ISERROR(1/VLOOKUP($B61,'Justerad allokering'!$B$1:$AG$461,MATCH(J$1,'Justerad allokering'!$B$1:$AF$1,0),FALSE)),VLOOKUP($B61,'Allokerad kvv'!$B$2:$AV$468,MATCH(J$1,'Allokerad kvv'!$B$1:$AV$1,0),FALSE),VLOOKUP($B61,'Justerad allokering'!$B$1:$AG$461,MATCH(J$1,'Justerad allokering'!$B$1:$AF$1,0),FALSE))</f>
        <v>0</v>
      </c>
      <c r="K61">
        <f>IF(ISERROR(1/VLOOKUP($B61,'Justerad allokering'!$B$1:$AG$461,MATCH(K$1,'Justerad allokering'!$B$1:$AF$1,0),FALSE)),VLOOKUP($B61,'Allokerad kvv'!$B$2:$AV$468,MATCH(K$1,'Allokerad kvv'!$B$1:$AV$1,0),FALSE),VLOOKUP($B61,'Justerad allokering'!$B$1:$AG$461,MATCH(K$1,'Justerad allokering'!$B$1:$AF$1,0),FALSE))</f>
        <v>0</v>
      </c>
      <c r="L61">
        <f>IF(ISERROR(1/VLOOKUP($B61,'Justerad allokering'!$B$1:$AG$461,MATCH(L$1,'Justerad allokering'!$B$1:$AF$1,0),FALSE)),VLOOKUP($B61,'Allokerad kvv'!$B$2:$AV$468,MATCH(L$1,'Allokerad kvv'!$B$1:$AV$1,0),FALSE),VLOOKUP($B61,'Justerad allokering'!$B$1:$AG$461,MATCH(L$1,'Justerad allokering'!$B$1:$AF$1,0),FALSE))</f>
        <v>0</v>
      </c>
      <c r="M61">
        <f>IF(ISERROR(1/VLOOKUP($B61,'Justerad allokering'!$B$1:$AG$461,MATCH(M$1,'Justerad allokering'!$B$1:$AF$1,0),FALSE)),VLOOKUP($B61,'Allokerad kvv'!$B$2:$AV$468,MATCH(M$1,'Allokerad kvv'!$B$1:$AV$1,0),FALSE),VLOOKUP($B61,'Justerad allokering'!$B$1:$AG$461,MATCH(M$1,'Justerad allokering'!$B$1:$AF$1,0),FALSE))</f>
        <v>0</v>
      </c>
      <c r="N61">
        <f>IF(ISERROR(1/VLOOKUP($B61,'Justerad allokering'!$B$1:$AG$461,MATCH(N$1,'Justerad allokering'!$B$1:$AF$1,0),FALSE)),VLOOKUP($B61,'Allokerad kvv'!$B$2:$AV$468,MATCH(N$1,'Allokerad kvv'!$B$1:$AV$1,0),FALSE),VLOOKUP($B61,'Justerad allokering'!$B$1:$AG$461,MATCH(N$1,'Justerad allokering'!$B$1:$AF$1,0),FALSE))</f>
        <v>0</v>
      </c>
      <c r="O61">
        <f>IF(ISERROR(1/VLOOKUP($B61,'Justerad allokering'!$B$1:$AG$461,MATCH(O$1,'Justerad allokering'!$B$1:$AF$1,0),FALSE)),VLOOKUP($B61,'Allokerad kvv'!$B$2:$AV$468,MATCH(O$1,'Allokerad kvv'!$B$1:$AV$1,0),FALSE),VLOOKUP($B61,'Justerad allokering'!$B$1:$AG$461,MATCH(O$1,'Justerad allokering'!$B$1:$AF$1,0),FALSE))</f>
        <v>0</v>
      </c>
      <c r="P61">
        <f>IF(ISERROR(1/VLOOKUP($B61,'Justerad allokering'!$B$1:$AG$461,MATCH(P$1,'Justerad allokering'!$B$1:$AF$1,0),FALSE)),VLOOKUP($B61,'Allokerad kvv'!$B$2:$AV$468,MATCH(P$1,'Allokerad kvv'!$B$1:$AV$1,0),FALSE),VLOOKUP($B61,'Justerad allokering'!$B$1:$AG$461,MATCH(P$1,'Justerad allokering'!$B$1:$AF$1,0),FALSE))</f>
        <v>0</v>
      </c>
      <c r="Q61">
        <f>IF(ISERROR(1/VLOOKUP($B61,'Justerad allokering'!$B$1:$AG$461,MATCH(Q$1,'Justerad allokering'!$B$1:$AF$1,0),FALSE)),VLOOKUP($B61,'Allokerad kvv'!$B$2:$AV$468,MATCH(Q$1,'Allokerad kvv'!$B$1:$AV$1,0),FALSE),VLOOKUP($B61,'Justerad allokering'!$B$1:$AG$461,MATCH(Q$1,'Justerad allokering'!$B$1:$AF$1,0),FALSE))</f>
        <v>0</v>
      </c>
      <c r="R61">
        <f>IF(ISERROR(1/VLOOKUP($B61,'Justerad allokering'!$B$1:$AG$461,MATCH(R$1,'Justerad allokering'!$B$1:$AF$1,0),FALSE)),VLOOKUP($B61,'Allokerad kvv'!$B$2:$AV$468,MATCH(R$1,'Allokerad kvv'!$B$1:$AV$1,0),FALSE),VLOOKUP($B61,'Justerad allokering'!$B$1:$AG$461,MATCH(R$1,'Justerad allokering'!$B$1:$AF$1,0),FALSE))</f>
        <v>0</v>
      </c>
      <c r="S61">
        <f>IF(ISERROR(1/VLOOKUP($B61,'Justerad allokering'!$B$1:$AG$461,MATCH(S$1,'Justerad allokering'!$B$1:$AF$1,0),FALSE)),VLOOKUP($B61,'Allokerad kvv'!$B$2:$AV$468,MATCH(S$1,'Allokerad kvv'!$B$1:$AV$1,0),FALSE),VLOOKUP($B61,'Justerad allokering'!$B$1:$AG$461,MATCH(S$1,'Justerad allokering'!$B$1:$AF$1,0),FALSE))</f>
        <v>0</v>
      </c>
      <c r="T61">
        <f>IF(ISERROR(1/VLOOKUP($B61,'Justerad allokering'!$B$1:$AG$461,MATCH(T$1,'Justerad allokering'!$B$1:$AF$1,0),FALSE)),VLOOKUP($B61,'Allokerad kvv'!$B$2:$AV$468,MATCH(T$1,'Allokerad kvv'!$B$1:$AV$1,0),FALSE),VLOOKUP($B61,'Justerad allokering'!$B$1:$AG$461,MATCH(T$1,'Justerad allokering'!$B$1:$AF$1,0),FALSE))</f>
        <v>0</v>
      </c>
      <c r="U61">
        <f>IF(ISERROR(1/VLOOKUP($B61,'Justerad allokering'!$B$1:$AG$461,MATCH(U$1,'Justerad allokering'!$B$1:$AF$1,0),FALSE)),VLOOKUP($B61,'Allokerad kvv'!$B$2:$AV$468,MATCH(U$1,'Allokerad kvv'!$B$1:$AV$1,0),FALSE),VLOOKUP($B61,'Justerad allokering'!$B$1:$AG$461,MATCH(U$1,'Justerad allokering'!$B$1:$AF$1,0),FALSE))</f>
        <v>0</v>
      </c>
      <c r="V61">
        <f>IF(ISERROR(1/VLOOKUP($B61,'Justerad allokering'!$B$1:$AG$461,MATCH(V$1,'Justerad allokering'!$B$1:$AF$1,0),FALSE)),VLOOKUP($B61,'Allokerad kvv'!$B$2:$AV$468,MATCH(V$1,'Allokerad kvv'!$B$1:$AV$1,0),FALSE),VLOOKUP($B61,'Justerad allokering'!$B$1:$AG$461,MATCH(V$1,'Justerad allokering'!$B$1:$AF$1,0),FALSE))</f>
        <v>0</v>
      </c>
      <c r="W61">
        <f>IF(ISERROR(1/VLOOKUP($B61,'Justerad allokering'!$B$1:$AG$461,MATCH(W$1,'Justerad allokering'!$B$1:$AF$1,0),FALSE)),VLOOKUP($B61,'Allokerad kvv'!$B$2:$AV$468,MATCH(W$1,'Allokerad kvv'!$B$1:$AV$1,0),FALSE),VLOOKUP($B61,'Justerad allokering'!$B$1:$AG$461,MATCH(W$1,'Justerad allokering'!$B$1:$AF$1,0),FALSE))</f>
        <v>0</v>
      </c>
      <c r="X61">
        <f>IF(ISERROR(1/VLOOKUP($B61,'Justerad allokering'!$B$1:$AG$461,MATCH(X$1,'Justerad allokering'!$B$1:$AF$1,0),FALSE)),VLOOKUP($B61,'Allokerad kvv'!$B$2:$AV$468,MATCH(X$1,'Allokerad kvv'!$B$1:$AV$1,0),FALSE),VLOOKUP($B61,'Justerad allokering'!$B$1:$AG$461,MATCH(X$1,'Justerad allokering'!$B$1:$AF$1,0),FALSE))</f>
        <v>0</v>
      </c>
      <c r="Y61">
        <f>IF(ISERROR(1/VLOOKUP($B61,'Justerad allokering'!$B$1:$AG$461,MATCH(Y$1,'Justerad allokering'!$B$1:$AF$1,0),FALSE)),VLOOKUP($B61,'Allokerad kvv'!$B$2:$AV$468,MATCH(Y$1,'Allokerad kvv'!$B$1:$AV$1,0),FALSE),VLOOKUP($B61,'Justerad allokering'!$B$1:$AG$461,MATCH(Y$1,'Justerad allokering'!$B$1:$AF$1,0),FALSE))</f>
        <v>0</v>
      </c>
      <c r="Z61">
        <f>IF(ISERROR(1/VLOOKUP($B61,'Justerad allokering'!$B$1:$AG$461,MATCH(Z$1,'Justerad allokering'!$B$1:$AF$1,0),FALSE)),VLOOKUP($B61,'Allokerad kvv'!$B$2:$AV$468,MATCH(Z$1,'Allokerad kvv'!$B$1:$AV$1,0),FALSE),VLOOKUP($B61,'Justerad allokering'!$B$1:$AG$461,MATCH(Z$1,'Justerad allokering'!$B$1:$AF$1,0),FALSE))</f>
        <v>0</v>
      </c>
      <c r="AE61" s="89">
        <f t="shared" si="0"/>
        <v>0</v>
      </c>
      <c r="AG61">
        <f t="shared" si="1"/>
        <v>0</v>
      </c>
      <c r="AH61">
        <f t="shared" si="2"/>
        <v>0</v>
      </c>
      <c r="AI61" t="str">
        <f>IF(AH61=0,"",AH61/VLOOKUP(B61,Kraftvärmeprod!$B$1:$BC$480,MATCH("Summa tillförd energi exklusive rökgaskondensering",Kraftvärmeprod!$B$1:$BC$1,0),FALSE))</f>
        <v/>
      </c>
      <c r="AK61">
        <f t="shared" si="3"/>
        <v>0</v>
      </c>
    </row>
    <row r="62" spans="1:37" x14ac:dyDescent="0.25">
      <c r="A62" s="2" t="s">
        <v>76</v>
      </c>
      <c r="B62" s="2" t="s">
        <v>92</v>
      </c>
      <c r="C62">
        <f>IF(ISERROR(1/VLOOKUP($B62,'Justerad allokering'!$B$1:$AG$461,MATCH(C$1,'Justerad allokering'!$B$1:$AF$1,0),FALSE)),VLOOKUP($B62,'Allokerad kvv'!$B$2:$AV$468,MATCH(C$1,'Allokerad kvv'!$B$1:$AV$1,0),FALSE),VLOOKUP($B62,'Justerad allokering'!$B$1:$AG$461,MATCH(C$1,'Justerad allokering'!$B$1:$AF$1,0),FALSE))</f>
        <v>0</v>
      </c>
      <c r="D62">
        <f>IF(ISERROR(1/VLOOKUP($B62,'Justerad allokering'!$B$1:$AG$461,MATCH(D$1,'Justerad allokering'!$B$1:$AF$1,0),FALSE)),VLOOKUP($B62,'Allokerad kvv'!$B$2:$AV$468,MATCH(D$1,'Allokerad kvv'!$B$1:$AV$1,0),FALSE),VLOOKUP($B62,'Justerad allokering'!$B$1:$AG$461,MATCH(D$1,'Justerad allokering'!$B$1:$AF$1,0),FALSE))</f>
        <v>0</v>
      </c>
      <c r="E62">
        <f>IF(ISERROR(1/VLOOKUP($B62,'Justerad allokering'!$B$1:$AG$461,MATCH(E$1,'Justerad allokering'!$B$1:$AF$1,0),FALSE)),VLOOKUP($B62,'Allokerad kvv'!$B$2:$AV$468,MATCH(E$1,'Allokerad kvv'!$B$1:$AV$1,0),FALSE),VLOOKUP($B62,'Justerad allokering'!$B$1:$AG$461,MATCH(E$1,'Justerad allokering'!$B$1:$AF$1,0),FALSE))</f>
        <v>0</v>
      </c>
      <c r="F62">
        <f>IF(ISERROR(1/VLOOKUP($B62,'Justerad allokering'!$B$1:$AG$461,MATCH(F$1,'Justerad allokering'!$B$1:$AF$1,0),FALSE)),VLOOKUP($B62,'Allokerad kvv'!$B$2:$AV$468,MATCH(F$1,'Allokerad kvv'!$B$1:$AV$1,0),FALSE),VLOOKUP($B62,'Justerad allokering'!$B$1:$AG$461,MATCH(F$1,'Justerad allokering'!$B$1:$AF$1,0),FALSE))</f>
        <v>0</v>
      </c>
      <c r="G62">
        <f>IF(ISERROR(1/VLOOKUP($B62,'Justerad allokering'!$B$1:$AG$461,MATCH(G$1,'Justerad allokering'!$B$1:$AF$1,0),FALSE)),VLOOKUP($B62,'Allokerad kvv'!$B$2:$AV$468,MATCH(G$1,'Allokerad kvv'!$B$1:$AV$1,0),FALSE),VLOOKUP($B62,'Justerad allokering'!$B$1:$AG$461,MATCH(G$1,'Justerad allokering'!$B$1:$AF$1,0),FALSE))</f>
        <v>0</v>
      </c>
      <c r="H62">
        <f>IF(ISERROR(1/VLOOKUP($B62,'Justerad allokering'!$B$1:$AG$461,MATCH(H$1,'Justerad allokering'!$B$1:$AF$1,0),FALSE)),VLOOKUP($B62,'Allokerad kvv'!$B$2:$AV$468,MATCH(H$1,'Allokerad kvv'!$B$1:$AV$1,0),FALSE),VLOOKUP($B62,'Justerad allokering'!$B$1:$AG$461,MATCH(H$1,'Justerad allokering'!$B$1:$AF$1,0),FALSE))</f>
        <v>0</v>
      </c>
      <c r="I62">
        <f>IF(ISERROR(1/VLOOKUP($B62,'Justerad allokering'!$B$1:$AG$461,MATCH(I$1,'Justerad allokering'!$B$1:$AF$1,0),FALSE)),VLOOKUP($B62,'Allokerad kvv'!$B$2:$AV$468,MATCH(I$1,'Allokerad kvv'!$B$1:$AV$1,0),FALSE),VLOOKUP($B62,'Justerad allokering'!$B$1:$AG$461,MATCH(I$1,'Justerad allokering'!$B$1:$AF$1,0),FALSE))</f>
        <v>0</v>
      </c>
      <c r="J62">
        <f>IF(ISERROR(1/VLOOKUP($B62,'Justerad allokering'!$B$1:$AG$461,MATCH(J$1,'Justerad allokering'!$B$1:$AF$1,0),FALSE)),VLOOKUP($B62,'Allokerad kvv'!$B$2:$AV$468,MATCH(J$1,'Allokerad kvv'!$B$1:$AV$1,0),FALSE),VLOOKUP($B62,'Justerad allokering'!$B$1:$AG$461,MATCH(J$1,'Justerad allokering'!$B$1:$AF$1,0),FALSE))</f>
        <v>0</v>
      </c>
      <c r="K62">
        <f>IF(ISERROR(1/VLOOKUP($B62,'Justerad allokering'!$B$1:$AG$461,MATCH(K$1,'Justerad allokering'!$B$1:$AF$1,0),FALSE)),VLOOKUP($B62,'Allokerad kvv'!$B$2:$AV$468,MATCH(K$1,'Allokerad kvv'!$B$1:$AV$1,0),FALSE),VLOOKUP($B62,'Justerad allokering'!$B$1:$AG$461,MATCH(K$1,'Justerad allokering'!$B$1:$AF$1,0),FALSE))</f>
        <v>0</v>
      </c>
      <c r="L62">
        <f>IF(ISERROR(1/VLOOKUP($B62,'Justerad allokering'!$B$1:$AG$461,MATCH(L$1,'Justerad allokering'!$B$1:$AF$1,0),FALSE)),VLOOKUP($B62,'Allokerad kvv'!$B$2:$AV$468,MATCH(L$1,'Allokerad kvv'!$B$1:$AV$1,0),FALSE),VLOOKUP($B62,'Justerad allokering'!$B$1:$AG$461,MATCH(L$1,'Justerad allokering'!$B$1:$AF$1,0),FALSE))</f>
        <v>0</v>
      </c>
      <c r="M62">
        <f>IF(ISERROR(1/VLOOKUP($B62,'Justerad allokering'!$B$1:$AG$461,MATCH(M$1,'Justerad allokering'!$B$1:$AF$1,0),FALSE)),VLOOKUP($B62,'Allokerad kvv'!$B$2:$AV$468,MATCH(M$1,'Allokerad kvv'!$B$1:$AV$1,0),FALSE),VLOOKUP($B62,'Justerad allokering'!$B$1:$AG$461,MATCH(M$1,'Justerad allokering'!$B$1:$AF$1,0),FALSE))</f>
        <v>0</v>
      </c>
      <c r="N62">
        <f>IF(ISERROR(1/VLOOKUP($B62,'Justerad allokering'!$B$1:$AG$461,MATCH(N$1,'Justerad allokering'!$B$1:$AF$1,0),FALSE)),VLOOKUP($B62,'Allokerad kvv'!$B$2:$AV$468,MATCH(N$1,'Allokerad kvv'!$B$1:$AV$1,0),FALSE),VLOOKUP($B62,'Justerad allokering'!$B$1:$AG$461,MATCH(N$1,'Justerad allokering'!$B$1:$AF$1,0),FALSE))</f>
        <v>0</v>
      </c>
      <c r="O62">
        <f>IF(ISERROR(1/VLOOKUP($B62,'Justerad allokering'!$B$1:$AG$461,MATCH(O$1,'Justerad allokering'!$B$1:$AF$1,0),FALSE)),VLOOKUP($B62,'Allokerad kvv'!$B$2:$AV$468,MATCH(O$1,'Allokerad kvv'!$B$1:$AV$1,0),FALSE),VLOOKUP($B62,'Justerad allokering'!$B$1:$AG$461,MATCH(O$1,'Justerad allokering'!$B$1:$AF$1,0),FALSE))</f>
        <v>0</v>
      </c>
      <c r="P62">
        <f>IF(ISERROR(1/VLOOKUP($B62,'Justerad allokering'!$B$1:$AG$461,MATCH(P$1,'Justerad allokering'!$B$1:$AF$1,0),FALSE)),VLOOKUP($B62,'Allokerad kvv'!$B$2:$AV$468,MATCH(P$1,'Allokerad kvv'!$B$1:$AV$1,0),FALSE),VLOOKUP($B62,'Justerad allokering'!$B$1:$AG$461,MATCH(P$1,'Justerad allokering'!$B$1:$AF$1,0),FALSE))</f>
        <v>0</v>
      </c>
      <c r="Q62">
        <f>IF(ISERROR(1/VLOOKUP($B62,'Justerad allokering'!$B$1:$AG$461,MATCH(Q$1,'Justerad allokering'!$B$1:$AF$1,0),FALSE)),VLOOKUP($B62,'Allokerad kvv'!$B$2:$AV$468,MATCH(Q$1,'Allokerad kvv'!$B$1:$AV$1,0),FALSE),VLOOKUP($B62,'Justerad allokering'!$B$1:$AG$461,MATCH(Q$1,'Justerad allokering'!$B$1:$AF$1,0),FALSE))</f>
        <v>0</v>
      </c>
      <c r="R62">
        <f>IF(ISERROR(1/VLOOKUP($B62,'Justerad allokering'!$B$1:$AG$461,MATCH(R$1,'Justerad allokering'!$B$1:$AF$1,0),FALSE)),VLOOKUP($B62,'Allokerad kvv'!$B$2:$AV$468,MATCH(R$1,'Allokerad kvv'!$B$1:$AV$1,0),FALSE),VLOOKUP($B62,'Justerad allokering'!$B$1:$AG$461,MATCH(R$1,'Justerad allokering'!$B$1:$AF$1,0),FALSE))</f>
        <v>0</v>
      </c>
      <c r="S62">
        <f>IF(ISERROR(1/VLOOKUP($B62,'Justerad allokering'!$B$1:$AG$461,MATCH(S$1,'Justerad allokering'!$B$1:$AF$1,0),FALSE)),VLOOKUP($B62,'Allokerad kvv'!$B$2:$AV$468,MATCH(S$1,'Allokerad kvv'!$B$1:$AV$1,0),FALSE),VLOOKUP($B62,'Justerad allokering'!$B$1:$AG$461,MATCH(S$1,'Justerad allokering'!$B$1:$AF$1,0),FALSE))</f>
        <v>0</v>
      </c>
      <c r="T62">
        <f>IF(ISERROR(1/VLOOKUP($B62,'Justerad allokering'!$B$1:$AG$461,MATCH(T$1,'Justerad allokering'!$B$1:$AF$1,0),FALSE)),VLOOKUP($B62,'Allokerad kvv'!$B$2:$AV$468,MATCH(T$1,'Allokerad kvv'!$B$1:$AV$1,0),FALSE),VLOOKUP($B62,'Justerad allokering'!$B$1:$AG$461,MATCH(T$1,'Justerad allokering'!$B$1:$AF$1,0),FALSE))</f>
        <v>0</v>
      </c>
      <c r="U62">
        <f>IF(ISERROR(1/VLOOKUP($B62,'Justerad allokering'!$B$1:$AG$461,MATCH(U$1,'Justerad allokering'!$B$1:$AF$1,0),FALSE)),VLOOKUP($B62,'Allokerad kvv'!$B$2:$AV$468,MATCH(U$1,'Allokerad kvv'!$B$1:$AV$1,0),FALSE),VLOOKUP($B62,'Justerad allokering'!$B$1:$AG$461,MATCH(U$1,'Justerad allokering'!$B$1:$AF$1,0),FALSE))</f>
        <v>0</v>
      </c>
      <c r="V62">
        <f>IF(ISERROR(1/VLOOKUP($B62,'Justerad allokering'!$B$1:$AG$461,MATCH(V$1,'Justerad allokering'!$B$1:$AF$1,0),FALSE)),VLOOKUP($B62,'Allokerad kvv'!$B$2:$AV$468,MATCH(V$1,'Allokerad kvv'!$B$1:$AV$1,0),FALSE),VLOOKUP($B62,'Justerad allokering'!$B$1:$AG$461,MATCH(V$1,'Justerad allokering'!$B$1:$AF$1,0),FALSE))</f>
        <v>0</v>
      </c>
      <c r="W62">
        <f>IF(ISERROR(1/VLOOKUP($B62,'Justerad allokering'!$B$1:$AG$461,MATCH(W$1,'Justerad allokering'!$B$1:$AF$1,0),FALSE)),VLOOKUP($B62,'Allokerad kvv'!$B$2:$AV$468,MATCH(W$1,'Allokerad kvv'!$B$1:$AV$1,0),FALSE),VLOOKUP($B62,'Justerad allokering'!$B$1:$AG$461,MATCH(W$1,'Justerad allokering'!$B$1:$AF$1,0),FALSE))</f>
        <v>0</v>
      </c>
      <c r="X62">
        <f>IF(ISERROR(1/VLOOKUP($B62,'Justerad allokering'!$B$1:$AG$461,MATCH(X$1,'Justerad allokering'!$B$1:$AF$1,0),FALSE)),VLOOKUP($B62,'Allokerad kvv'!$B$2:$AV$468,MATCH(X$1,'Allokerad kvv'!$B$1:$AV$1,0),FALSE),VLOOKUP($B62,'Justerad allokering'!$B$1:$AG$461,MATCH(X$1,'Justerad allokering'!$B$1:$AF$1,0),FALSE))</f>
        <v>0</v>
      </c>
      <c r="Y62">
        <f>IF(ISERROR(1/VLOOKUP($B62,'Justerad allokering'!$B$1:$AG$461,MATCH(Y$1,'Justerad allokering'!$B$1:$AF$1,0),FALSE)),VLOOKUP($B62,'Allokerad kvv'!$B$2:$AV$468,MATCH(Y$1,'Allokerad kvv'!$B$1:$AV$1,0),FALSE),VLOOKUP($B62,'Justerad allokering'!$B$1:$AG$461,MATCH(Y$1,'Justerad allokering'!$B$1:$AF$1,0),FALSE))</f>
        <v>0</v>
      </c>
      <c r="Z62">
        <f>IF(ISERROR(1/VLOOKUP($B62,'Justerad allokering'!$B$1:$AG$461,MATCH(Z$1,'Justerad allokering'!$B$1:$AF$1,0),FALSE)),VLOOKUP($B62,'Allokerad kvv'!$B$2:$AV$468,MATCH(Z$1,'Allokerad kvv'!$B$1:$AV$1,0),FALSE),VLOOKUP($B62,'Justerad allokering'!$B$1:$AG$461,MATCH(Z$1,'Justerad allokering'!$B$1:$AF$1,0),FALSE))</f>
        <v>0</v>
      </c>
      <c r="AE62" s="89">
        <f t="shared" si="0"/>
        <v>0</v>
      </c>
      <c r="AG62">
        <f t="shared" si="1"/>
        <v>0</v>
      </c>
      <c r="AH62">
        <f t="shared" si="2"/>
        <v>0</v>
      </c>
      <c r="AI62" t="str">
        <f>IF(AH62=0,"",AH62/VLOOKUP(B62,Kraftvärmeprod!$B$1:$BC$480,MATCH("Summa tillförd energi exklusive rökgaskondensering",Kraftvärmeprod!$B$1:$BC$1,0),FALSE))</f>
        <v/>
      </c>
      <c r="AK62">
        <f t="shared" si="3"/>
        <v>0</v>
      </c>
    </row>
    <row r="63" spans="1:37" x14ac:dyDescent="0.25">
      <c r="A63" s="2" t="s">
        <v>76</v>
      </c>
      <c r="B63" s="2" t="s">
        <v>93</v>
      </c>
      <c r="C63">
        <f>IF(ISERROR(1/VLOOKUP($B63,'Justerad allokering'!$B$1:$AG$461,MATCH(C$1,'Justerad allokering'!$B$1:$AF$1,0),FALSE)),VLOOKUP($B63,'Allokerad kvv'!$B$2:$AV$468,MATCH(C$1,'Allokerad kvv'!$B$1:$AV$1,0),FALSE),VLOOKUP($B63,'Justerad allokering'!$B$1:$AG$461,MATCH(C$1,'Justerad allokering'!$B$1:$AF$1,0),FALSE))</f>
        <v>0</v>
      </c>
      <c r="D63">
        <f>IF(ISERROR(1/VLOOKUP($B63,'Justerad allokering'!$B$1:$AG$461,MATCH(D$1,'Justerad allokering'!$B$1:$AF$1,0),FALSE)),VLOOKUP($B63,'Allokerad kvv'!$B$2:$AV$468,MATCH(D$1,'Allokerad kvv'!$B$1:$AV$1,0),FALSE),VLOOKUP($B63,'Justerad allokering'!$B$1:$AG$461,MATCH(D$1,'Justerad allokering'!$B$1:$AF$1,0),FALSE))</f>
        <v>0</v>
      </c>
      <c r="E63">
        <f>IF(ISERROR(1/VLOOKUP($B63,'Justerad allokering'!$B$1:$AG$461,MATCH(E$1,'Justerad allokering'!$B$1:$AF$1,0),FALSE)),VLOOKUP($B63,'Allokerad kvv'!$B$2:$AV$468,MATCH(E$1,'Allokerad kvv'!$B$1:$AV$1,0),FALSE),VLOOKUP($B63,'Justerad allokering'!$B$1:$AG$461,MATCH(E$1,'Justerad allokering'!$B$1:$AF$1,0),FALSE))</f>
        <v>0</v>
      </c>
      <c r="F63">
        <f>IF(ISERROR(1/VLOOKUP($B63,'Justerad allokering'!$B$1:$AG$461,MATCH(F$1,'Justerad allokering'!$B$1:$AF$1,0),FALSE)),VLOOKUP($B63,'Allokerad kvv'!$B$2:$AV$468,MATCH(F$1,'Allokerad kvv'!$B$1:$AV$1,0),FALSE),VLOOKUP($B63,'Justerad allokering'!$B$1:$AG$461,MATCH(F$1,'Justerad allokering'!$B$1:$AF$1,0),FALSE))</f>
        <v>0</v>
      </c>
      <c r="G63">
        <f>IF(ISERROR(1/VLOOKUP($B63,'Justerad allokering'!$B$1:$AG$461,MATCH(G$1,'Justerad allokering'!$B$1:$AF$1,0),FALSE)),VLOOKUP($B63,'Allokerad kvv'!$B$2:$AV$468,MATCH(G$1,'Allokerad kvv'!$B$1:$AV$1,0),FALSE),VLOOKUP($B63,'Justerad allokering'!$B$1:$AG$461,MATCH(G$1,'Justerad allokering'!$B$1:$AF$1,0),FALSE))</f>
        <v>0</v>
      </c>
      <c r="H63">
        <f>IF(ISERROR(1/VLOOKUP($B63,'Justerad allokering'!$B$1:$AG$461,MATCH(H$1,'Justerad allokering'!$B$1:$AF$1,0),FALSE)),VLOOKUP($B63,'Allokerad kvv'!$B$2:$AV$468,MATCH(H$1,'Allokerad kvv'!$B$1:$AV$1,0),FALSE),VLOOKUP($B63,'Justerad allokering'!$B$1:$AG$461,MATCH(H$1,'Justerad allokering'!$B$1:$AF$1,0),FALSE))</f>
        <v>0</v>
      </c>
      <c r="I63">
        <f>IF(ISERROR(1/VLOOKUP($B63,'Justerad allokering'!$B$1:$AG$461,MATCH(I$1,'Justerad allokering'!$B$1:$AF$1,0),FALSE)),VLOOKUP($B63,'Allokerad kvv'!$B$2:$AV$468,MATCH(I$1,'Allokerad kvv'!$B$1:$AV$1,0),FALSE),VLOOKUP($B63,'Justerad allokering'!$B$1:$AG$461,MATCH(I$1,'Justerad allokering'!$B$1:$AF$1,0),FALSE))</f>
        <v>0</v>
      </c>
      <c r="J63">
        <f>IF(ISERROR(1/VLOOKUP($B63,'Justerad allokering'!$B$1:$AG$461,MATCH(J$1,'Justerad allokering'!$B$1:$AF$1,0),FALSE)),VLOOKUP($B63,'Allokerad kvv'!$B$2:$AV$468,MATCH(J$1,'Allokerad kvv'!$B$1:$AV$1,0),FALSE),VLOOKUP($B63,'Justerad allokering'!$B$1:$AG$461,MATCH(J$1,'Justerad allokering'!$B$1:$AF$1,0),FALSE))</f>
        <v>0</v>
      </c>
      <c r="K63">
        <f>IF(ISERROR(1/VLOOKUP($B63,'Justerad allokering'!$B$1:$AG$461,MATCH(K$1,'Justerad allokering'!$B$1:$AF$1,0),FALSE)),VLOOKUP($B63,'Allokerad kvv'!$B$2:$AV$468,MATCH(K$1,'Allokerad kvv'!$B$1:$AV$1,0),FALSE),VLOOKUP($B63,'Justerad allokering'!$B$1:$AG$461,MATCH(K$1,'Justerad allokering'!$B$1:$AF$1,0),FALSE))</f>
        <v>0</v>
      </c>
      <c r="L63">
        <f>IF(ISERROR(1/VLOOKUP($B63,'Justerad allokering'!$B$1:$AG$461,MATCH(L$1,'Justerad allokering'!$B$1:$AF$1,0),FALSE)),VLOOKUP($B63,'Allokerad kvv'!$B$2:$AV$468,MATCH(L$1,'Allokerad kvv'!$B$1:$AV$1,0),FALSE),VLOOKUP($B63,'Justerad allokering'!$B$1:$AG$461,MATCH(L$1,'Justerad allokering'!$B$1:$AF$1,0),FALSE))</f>
        <v>0</v>
      </c>
      <c r="M63">
        <f>IF(ISERROR(1/VLOOKUP($B63,'Justerad allokering'!$B$1:$AG$461,MATCH(M$1,'Justerad allokering'!$B$1:$AF$1,0),FALSE)),VLOOKUP($B63,'Allokerad kvv'!$B$2:$AV$468,MATCH(M$1,'Allokerad kvv'!$B$1:$AV$1,0),FALSE),VLOOKUP($B63,'Justerad allokering'!$B$1:$AG$461,MATCH(M$1,'Justerad allokering'!$B$1:$AF$1,0),FALSE))</f>
        <v>0</v>
      </c>
      <c r="N63">
        <f>IF(ISERROR(1/VLOOKUP($B63,'Justerad allokering'!$B$1:$AG$461,MATCH(N$1,'Justerad allokering'!$B$1:$AF$1,0),FALSE)),VLOOKUP($B63,'Allokerad kvv'!$B$2:$AV$468,MATCH(N$1,'Allokerad kvv'!$B$1:$AV$1,0),FALSE),VLOOKUP($B63,'Justerad allokering'!$B$1:$AG$461,MATCH(N$1,'Justerad allokering'!$B$1:$AF$1,0),FALSE))</f>
        <v>0</v>
      </c>
      <c r="O63">
        <f>IF(ISERROR(1/VLOOKUP($B63,'Justerad allokering'!$B$1:$AG$461,MATCH(O$1,'Justerad allokering'!$B$1:$AF$1,0),FALSE)),VLOOKUP($B63,'Allokerad kvv'!$B$2:$AV$468,MATCH(O$1,'Allokerad kvv'!$B$1:$AV$1,0),FALSE),VLOOKUP($B63,'Justerad allokering'!$B$1:$AG$461,MATCH(O$1,'Justerad allokering'!$B$1:$AF$1,0),FALSE))</f>
        <v>0</v>
      </c>
      <c r="P63">
        <f>IF(ISERROR(1/VLOOKUP($B63,'Justerad allokering'!$B$1:$AG$461,MATCH(P$1,'Justerad allokering'!$B$1:$AF$1,0),FALSE)),VLOOKUP($B63,'Allokerad kvv'!$B$2:$AV$468,MATCH(P$1,'Allokerad kvv'!$B$1:$AV$1,0),FALSE),VLOOKUP($B63,'Justerad allokering'!$B$1:$AG$461,MATCH(P$1,'Justerad allokering'!$B$1:$AF$1,0),FALSE))</f>
        <v>0</v>
      </c>
      <c r="Q63">
        <f>IF(ISERROR(1/VLOOKUP($B63,'Justerad allokering'!$B$1:$AG$461,MATCH(Q$1,'Justerad allokering'!$B$1:$AF$1,0),FALSE)),VLOOKUP($B63,'Allokerad kvv'!$B$2:$AV$468,MATCH(Q$1,'Allokerad kvv'!$B$1:$AV$1,0),FALSE),VLOOKUP($B63,'Justerad allokering'!$B$1:$AG$461,MATCH(Q$1,'Justerad allokering'!$B$1:$AF$1,0),FALSE))</f>
        <v>0</v>
      </c>
      <c r="R63">
        <f>IF(ISERROR(1/VLOOKUP($B63,'Justerad allokering'!$B$1:$AG$461,MATCH(R$1,'Justerad allokering'!$B$1:$AF$1,0),FALSE)),VLOOKUP($B63,'Allokerad kvv'!$B$2:$AV$468,MATCH(R$1,'Allokerad kvv'!$B$1:$AV$1,0),FALSE),VLOOKUP($B63,'Justerad allokering'!$B$1:$AG$461,MATCH(R$1,'Justerad allokering'!$B$1:$AF$1,0),FALSE))</f>
        <v>0</v>
      </c>
      <c r="S63">
        <f>IF(ISERROR(1/VLOOKUP($B63,'Justerad allokering'!$B$1:$AG$461,MATCH(S$1,'Justerad allokering'!$B$1:$AF$1,0),FALSE)),VLOOKUP($B63,'Allokerad kvv'!$B$2:$AV$468,MATCH(S$1,'Allokerad kvv'!$B$1:$AV$1,0),FALSE),VLOOKUP($B63,'Justerad allokering'!$B$1:$AG$461,MATCH(S$1,'Justerad allokering'!$B$1:$AF$1,0),FALSE))</f>
        <v>0</v>
      </c>
      <c r="T63">
        <f>IF(ISERROR(1/VLOOKUP($B63,'Justerad allokering'!$B$1:$AG$461,MATCH(T$1,'Justerad allokering'!$B$1:$AF$1,0),FALSE)),VLOOKUP($B63,'Allokerad kvv'!$B$2:$AV$468,MATCH(T$1,'Allokerad kvv'!$B$1:$AV$1,0),FALSE),VLOOKUP($B63,'Justerad allokering'!$B$1:$AG$461,MATCH(T$1,'Justerad allokering'!$B$1:$AF$1,0),FALSE))</f>
        <v>0</v>
      </c>
      <c r="U63">
        <f>IF(ISERROR(1/VLOOKUP($B63,'Justerad allokering'!$B$1:$AG$461,MATCH(U$1,'Justerad allokering'!$B$1:$AF$1,0),FALSE)),VLOOKUP($B63,'Allokerad kvv'!$B$2:$AV$468,MATCH(U$1,'Allokerad kvv'!$B$1:$AV$1,0),FALSE),VLOOKUP($B63,'Justerad allokering'!$B$1:$AG$461,MATCH(U$1,'Justerad allokering'!$B$1:$AF$1,0),FALSE))</f>
        <v>0</v>
      </c>
      <c r="V63">
        <f>IF(ISERROR(1/VLOOKUP($B63,'Justerad allokering'!$B$1:$AG$461,MATCH(V$1,'Justerad allokering'!$B$1:$AF$1,0),FALSE)),VLOOKUP($B63,'Allokerad kvv'!$B$2:$AV$468,MATCH(V$1,'Allokerad kvv'!$B$1:$AV$1,0),FALSE),VLOOKUP($B63,'Justerad allokering'!$B$1:$AG$461,MATCH(V$1,'Justerad allokering'!$B$1:$AF$1,0),FALSE))</f>
        <v>0</v>
      </c>
      <c r="W63">
        <f>IF(ISERROR(1/VLOOKUP($B63,'Justerad allokering'!$B$1:$AG$461,MATCH(W$1,'Justerad allokering'!$B$1:$AF$1,0),FALSE)),VLOOKUP($B63,'Allokerad kvv'!$B$2:$AV$468,MATCH(W$1,'Allokerad kvv'!$B$1:$AV$1,0),FALSE),VLOOKUP($B63,'Justerad allokering'!$B$1:$AG$461,MATCH(W$1,'Justerad allokering'!$B$1:$AF$1,0),FALSE))</f>
        <v>0</v>
      </c>
      <c r="X63">
        <f>IF(ISERROR(1/VLOOKUP($B63,'Justerad allokering'!$B$1:$AG$461,MATCH(X$1,'Justerad allokering'!$B$1:$AF$1,0),FALSE)),VLOOKUP($B63,'Allokerad kvv'!$B$2:$AV$468,MATCH(X$1,'Allokerad kvv'!$B$1:$AV$1,0),FALSE),VLOOKUP($B63,'Justerad allokering'!$B$1:$AG$461,MATCH(X$1,'Justerad allokering'!$B$1:$AF$1,0),FALSE))</f>
        <v>0</v>
      </c>
      <c r="Y63">
        <f>IF(ISERROR(1/VLOOKUP($B63,'Justerad allokering'!$B$1:$AG$461,MATCH(Y$1,'Justerad allokering'!$B$1:$AF$1,0),FALSE)),VLOOKUP($B63,'Allokerad kvv'!$B$2:$AV$468,MATCH(Y$1,'Allokerad kvv'!$B$1:$AV$1,0),FALSE),VLOOKUP($B63,'Justerad allokering'!$B$1:$AG$461,MATCH(Y$1,'Justerad allokering'!$B$1:$AF$1,0),FALSE))</f>
        <v>0</v>
      </c>
      <c r="Z63">
        <f>IF(ISERROR(1/VLOOKUP($B63,'Justerad allokering'!$B$1:$AG$461,MATCH(Z$1,'Justerad allokering'!$B$1:$AF$1,0),FALSE)),VLOOKUP($B63,'Allokerad kvv'!$B$2:$AV$468,MATCH(Z$1,'Allokerad kvv'!$B$1:$AV$1,0),FALSE),VLOOKUP($B63,'Justerad allokering'!$B$1:$AG$461,MATCH(Z$1,'Justerad allokering'!$B$1:$AF$1,0),FALSE))</f>
        <v>0</v>
      </c>
      <c r="AE63" s="89">
        <f t="shared" si="0"/>
        <v>0</v>
      </c>
      <c r="AG63">
        <f t="shared" si="1"/>
        <v>0</v>
      </c>
      <c r="AH63">
        <f t="shared" si="2"/>
        <v>0</v>
      </c>
      <c r="AI63" t="str">
        <f>IF(AH63=0,"",AH63/VLOOKUP(B63,Kraftvärmeprod!$B$1:$BC$480,MATCH("Summa tillförd energi exklusive rökgaskondensering",Kraftvärmeprod!$B$1:$BC$1,0),FALSE))</f>
        <v/>
      </c>
      <c r="AK63">
        <f t="shared" si="3"/>
        <v>0</v>
      </c>
    </row>
    <row r="64" spans="1:37" x14ac:dyDescent="0.25">
      <c r="A64" s="2" t="s">
        <v>76</v>
      </c>
      <c r="B64" s="2" t="s">
        <v>94</v>
      </c>
      <c r="C64">
        <f>IF(ISERROR(1/VLOOKUP($B64,'Justerad allokering'!$B$1:$AG$461,MATCH(C$1,'Justerad allokering'!$B$1:$AF$1,0),FALSE)),VLOOKUP($B64,'Allokerad kvv'!$B$2:$AV$468,MATCH(C$1,'Allokerad kvv'!$B$1:$AV$1,0),FALSE),VLOOKUP($B64,'Justerad allokering'!$B$1:$AG$461,MATCH(C$1,'Justerad allokering'!$B$1:$AF$1,0),FALSE))</f>
        <v>0</v>
      </c>
      <c r="D64">
        <f>IF(ISERROR(1/VLOOKUP($B64,'Justerad allokering'!$B$1:$AG$461,MATCH(D$1,'Justerad allokering'!$B$1:$AF$1,0),FALSE)),VLOOKUP($B64,'Allokerad kvv'!$B$2:$AV$468,MATCH(D$1,'Allokerad kvv'!$B$1:$AV$1,0),FALSE),VLOOKUP($B64,'Justerad allokering'!$B$1:$AG$461,MATCH(D$1,'Justerad allokering'!$B$1:$AF$1,0),FALSE))</f>
        <v>0</v>
      </c>
      <c r="E64">
        <f>IF(ISERROR(1/VLOOKUP($B64,'Justerad allokering'!$B$1:$AG$461,MATCH(E$1,'Justerad allokering'!$B$1:$AF$1,0),FALSE)),VLOOKUP($B64,'Allokerad kvv'!$B$2:$AV$468,MATCH(E$1,'Allokerad kvv'!$B$1:$AV$1,0),FALSE),VLOOKUP($B64,'Justerad allokering'!$B$1:$AG$461,MATCH(E$1,'Justerad allokering'!$B$1:$AF$1,0),FALSE))</f>
        <v>0</v>
      </c>
      <c r="F64">
        <f>IF(ISERROR(1/VLOOKUP($B64,'Justerad allokering'!$B$1:$AG$461,MATCH(F$1,'Justerad allokering'!$B$1:$AF$1,0),FALSE)),VLOOKUP($B64,'Allokerad kvv'!$B$2:$AV$468,MATCH(F$1,'Allokerad kvv'!$B$1:$AV$1,0),FALSE),VLOOKUP($B64,'Justerad allokering'!$B$1:$AG$461,MATCH(F$1,'Justerad allokering'!$B$1:$AF$1,0),FALSE))</f>
        <v>0</v>
      </c>
      <c r="G64">
        <f>IF(ISERROR(1/VLOOKUP($B64,'Justerad allokering'!$B$1:$AG$461,MATCH(G$1,'Justerad allokering'!$B$1:$AF$1,0),FALSE)),VLOOKUP($B64,'Allokerad kvv'!$B$2:$AV$468,MATCH(G$1,'Allokerad kvv'!$B$1:$AV$1,0),FALSE),VLOOKUP($B64,'Justerad allokering'!$B$1:$AG$461,MATCH(G$1,'Justerad allokering'!$B$1:$AF$1,0),FALSE))</f>
        <v>0</v>
      </c>
      <c r="H64">
        <f>IF(ISERROR(1/VLOOKUP($B64,'Justerad allokering'!$B$1:$AG$461,MATCH(H$1,'Justerad allokering'!$B$1:$AF$1,0),FALSE)),VLOOKUP($B64,'Allokerad kvv'!$B$2:$AV$468,MATCH(H$1,'Allokerad kvv'!$B$1:$AV$1,0),FALSE),VLOOKUP($B64,'Justerad allokering'!$B$1:$AG$461,MATCH(H$1,'Justerad allokering'!$B$1:$AF$1,0),FALSE))</f>
        <v>0</v>
      </c>
      <c r="I64">
        <f>IF(ISERROR(1/VLOOKUP($B64,'Justerad allokering'!$B$1:$AG$461,MATCH(I$1,'Justerad allokering'!$B$1:$AF$1,0),FALSE)),VLOOKUP($B64,'Allokerad kvv'!$B$2:$AV$468,MATCH(I$1,'Allokerad kvv'!$B$1:$AV$1,0),FALSE),VLOOKUP($B64,'Justerad allokering'!$B$1:$AG$461,MATCH(I$1,'Justerad allokering'!$B$1:$AF$1,0),FALSE))</f>
        <v>0</v>
      </c>
      <c r="J64">
        <f>IF(ISERROR(1/VLOOKUP($B64,'Justerad allokering'!$B$1:$AG$461,MATCH(J$1,'Justerad allokering'!$B$1:$AF$1,0),FALSE)),VLOOKUP($B64,'Allokerad kvv'!$B$2:$AV$468,MATCH(J$1,'Allokerad kvv'!$B$1:$AV$1,0),FALSE),VLOOKUP($B64,'Justerad allokering'!$B$1:$AG$461,MATCH(J$1,'Justerad allokering'!$B$1:$AF$1,0),FALSE))</f>
        <v>0</v>
      </c>
      <c r="K64">
        <f>IF(ISERROR(1/VLOOKUP($B64,'Justerad allokering'!$B$1:$AG$461,MATCH(K$1,'Justerad allokering'!$B$1:$AF$1,0),FALSE)),VLOOKUP($B64,'Allokerad kvv'!$B$2:$AV$468,MATCH(K$1,'Allokerad kvv'!$B$1:$AV$1,0),FALSE),VLOOKUP($B64,'Justerad allokering'!$B$1:$AG$461,MATCH(K$1,'Justerad allokering'!$B$1:$AF$1,0),FALSE))</f>
        <v>0</v>
      </c>
      <c r="L64">
        <f>IF(ISERROR(1/VLOOKUP($B64,'Justerad allokering'!$B$1:$AG$461,MATCH(L$1,'Justerad allokering'!$B$1:$AF$1,0),FALSE)),VLOOKUP($B64,'Allokerad kvv'!$B$2:$AV$468,MATCH(L$1,'Allokerad kvv'!$B$1:$AV$1,0),FALSE),VLOOKUP($B64,'Justerad allokering'!$B$1:$AG$461,MATCH(L$1,'Justerad allokering'!$B$1:$AF$1,0),FALSE))</f>
        <v>0</v>
      </c>
      <c r="M64">
        <f>IF(ISERROR(1/VLOOKUP($B64,'Justerad allokering'!$B$1:$AG$461,MATCH(M$1,'Justerad allokering'!$B$1:$AF$1,0),FALSE)),VLOOKUP($B64,'Allokerad kvv'!$B$2:$AV$468,MATCH(M$1,'Allokerad kvv'!$B$1:$AV$1,0),FALSE),VLOOKUP($B64,'Justerad allokering'!$B$1:$AG$461,MATCH(M$1,'Justerad allokering'!$B$1:$AF$1,0),FALSE))</f>
        <v>0</v>
      </c>
      <c r="N64">
        <f>IF(ISERROR(1/VLOOKUP($B64,'Justerad allokering'!$B$1:$AG$461,MATCH(N$1,'Justerad allokering'!$B$1:$AF$1,0),FALSE)),VLOOKUP($B64,'Allokerad kvv'!$B$2:$AV$468,MATCH(N$1,'Allokerad kvv'!$B$1:$AV$1,0),FALSE),VLOOKUP($B64,'Justerad allokering'!$B$1:$AG$461,MATCH(N$1,'Justerad allokering'!$B$1:$AF$1,0),FALSE))</f>
        <v>0</v>
      </c>
      <c r="O64">
        <f>IF(ISERROR(1/VLOOKUP($B64,'Justerad allokering'!$B$1:$AG$461,MATCH(O$1,'Justerad allokering'!$B$1:$AF$1,0),FALSE)),VLOOKUP($B64,'Allokerad kvv'!$B$2:$AV$468,MATCH(O$1,'Allokerad kvv'!$B$1:$AV$1,0),FALSE),VLOOKUP($B64,'Justerad allokering'!$B$1:$AG$461,MATCH(O$1,'Justerad allokering'!$B$1:$AF$1,0),FALSE))</f>
        <v>0</v>
      </c>
      <c r="P64">
        <f>IF(ISERROR(1/VLOOKUP($B64,'Justerad allokering'!$B$1:$AG$461,MATCH(P$1,'Justerad allokering'!$B$1:$AF$1,0),FALSE)),VLOOKUP($B64,'Allokerad kvv'!$B$2:$AV$468,MATCH(P$1,'Allokerad kvv'!$B$1:$AV$1,0),FALSE),VLOOKUP($B64,'Justerad allokering'!$B$1:$AG$461,MATCH(P$1,'Justerad allokering'!$B$1:$AF$1,0),FALSE))</f>
        <v>0</v>
      </c>
      <c r="Q64">
        <f>IF(ISERROR(1/VLOOKUP($B64,'Justerad allokering'!$B$1:$AG$461,MATCH(Q$1,'Justerad allokering'!$B$1:$AF$1,0),FALSE)),VLOOKUP($B64,'Allokerad kvv'!$B$2:$AV$468,MATCH(Q$1,'Allokerad kvv'!$B$1:$AV$1,0),FALSE),VLOOKUP($B64,'Justerad allokering'!$B$1:$AG$461,MATCH(Q$1,'Justerad allokering'!$B$1:$AF$1,0),FALSE))</f>
        <v>0</v>
      </c>
      <c r="R64">
        <f>IF(ISERROR(1/VLOOKUP($B64,'Justerad allokering'!$B$1:$AG$461,MATCH(R$1,'Justerad allokering'!$B$1:$AF$1,0),FALSE)),VLOOKUP($B64,'Allokerad kvv'!$B$2:$AV$468,MATCH(R$1,'Allokerad kvv'!$B$1:$AV$1,0),FALSE),VLOOKUP($B64,'Justerad allokering'!$B$1:$AG$461,MATCH(R$1,'Justerad allokering'!$B$1:$AF$1,0),FALSE))</f>
        <v>0</v>
      </c>
      <c r="S64">
        <f>IF(ISERROR(1/VLOOKUP($B64,'Justerad allokering'!$B$1:$AG$461,MATCH(S$1,'Justerad allokering'!$B$1:$AF$1,0),FALSE)),VLOOKUP($B64,'Allokerad kvv'!$B$2:$AV$468,MATCH(S$1,'Allokerad kvv'!$B$1:$AV$1,0),FALSE),VLOOKUP($B64,'Justerad allokering'!$B$1:$AG$461,MATCH(S$1,'Justerad allokering'!$B$1:$AF$1,0),FALSE))</f>
        <v>0</v>
      </c>
      <c r="T64">
        <f>IF(ISERROR(1/VLOOKUP($B64,'Justerad allokering'!$B$1:$AG$461,MATCH(T$1,'Justerad allokering'!$B$1:$AF$1,0),FALSE)),VLOOKUP($B64,'Allokerad kvv'!$B$2:$AV$468,MATCH(T$1,'Allokerad kvv'!$B$1:$AV$1,0),FALSE),VLOOKUP($B64,'Justerad allokering'!$B$1:$AG$461,MATCH(T$1,'Justerad allokering'!$B$1:$AF$1,0),FALSE))</f>
        <v>0</v>
      </c>
      <c r="U64">
        <f>IF(ISERROR(1/VLOOKUP($B64,'Justerad allokering'!$B$1:$AG$461,MATCH(U$1,'Justerad allokering'!$B$1:$AF$1,0),FALSE)),VLOOKUP($B64,'Allokerad kvv'!$B$2:$AV$468,MATCH(U$1,'Allokerad kvv'!$B$1:$AV$1,0),FALSE),VLOOKUP($B64,'Justerad allokering'!$B$1:$AG$461,MATCH(U$1,'Justerad allokering'!$B$1:$AF$1,0),FALSE))</f>
        <v>0</v>
      </c>
      <c r="V64">
        <f>IF(ISERROR(1/VLOOKUP($B64,'Justerad allokering'!$B$1:$AG$461,MATCH(V$1,'Justerad allokering'!$B$1:$AF$1,0),FALSE)),VLOOKUP($B64,'Allokerad kvv'!$B$2:$AV$468,MATCH(V$1,'Allokerad kvv'!$B$1:$AV$1,0),FALSE),VLOOKUP($B64,'Justerad allokering'!$B$1:$AG$461,MATCH(V$1,'Justerad allokering'!$B$1:$AF$1,0),FALSE))</f>
        <v>0</v>
      </c>
      <c r="W64">
        <f>IF(ISERROR(1/VLOOKUP($B64,'Justerad allokering'!$B$1:$AG$461,MATCH(W$1,'Justerad allokering'!$B$1:$AF$1,0),FALSE)),VLOOKUP($B64,'Allokerad kvv'!$B$2:$AV$468,MATCH(W$1,'Allokerad kvv'!$B$1:$AV$1,0),FALSE),VLOOKUP($B64,'Justerad allokering'!$B$1:$AG$461,MATCH(W$1,'Justerad allokering'!$B$1:$AF$1,0),FALSE))</f>
        <v>0</v>
      </c>
      <c r="X64">
        <f>IF(ISERROR(1/VLOOKUP($B64,'Justerad allokering'!$B$1:$AG$461,MATCH(X$1,'Justerad allokering'!$B$1:$AF$1,0),FALSE)),VLOOKUP($B64,'Allokerad kvv'!$B$2:$AV$468,MATCH(X$1,'Allokerad kvv'!$B$1:$AV$1,0),FALSE),VLOOKUP($B64,'Justerad allokering'!$B$1:$AG$461,MATCH(X$1,'Justerad allokering'!$B$1:$AF$1,0),FALSE))</f>
        <v>0</v>
      </c>
      <c r="Y64">
        <f>IF(ISERROR(1/VLOOKUP($B64,'Justerad allokering'!$B$1:$AG$461,MATCH(Y$1,'Justerad allokering'!$B$1:$AF$1,0),FALSE)),VLOOKUP($B64,'Allokerad kvv'!$B$2:$AV$468,MATCH(Y$1,'Allokerad kvv'!$B$1:$AV$1,0),FALSE),VLOOKUP($B64,'Justerad allokering'!$B$1:$AG$461,MATCH(Y$1,'Justerad allokering'!$B$1:$AF$1,0),FALSE))</f>
        <v>0</v>
      </c>
      <c r="Z64">
        <f>IF(ISERROR(1/VLOOKUP($B64,'Justerad allokering'!$B$1:$AG$461,MATCH(Z$1,'Justerad allokering'!$B$1:$AF$1,0),FALSE)),VLOOKUP($B64,'Allokerad kvv'!$B$2:$AV$468,MATCH(Z$1,'Allokerad kvv'!$B$1:$AV$1,0),FALSE),VLOOKUP($B64,'Justerad allokering'!$B$1:$AG$461,MATCH(Z$1,'Justerad allokering'!$B$1:$AF$1,0),FALSE))</f>
        <v>0</v>
      </c>
      <c r="AE64" s="89">
        <f t="shared" si="0"/>
        <v>0</v>
      </c>
      <c r="AG64">
        <f t="shared" si="1"/>
        <v>0</v>
      </c>
      <c r="AH64">
        <f t="shared" si="2"/>
        <v>0</v>
      </c>
      <c r="AI64" t="str">
        <f>IF(AH64=0,"",AH64/VLOOKUP(B64,Kraftvärmeprod!$B$1:$BC$480,MATCH("Summa tillförd energi exklusive rökgaskondensering",Kraftvärmeprod!$B$1:$BC$1,0),FALSE))</f>
        <v/>
      </c>
      <c r="AK64">
        <f t="shared" si="3"/>
        <v>0</v>
      </c>
    </row>
    <row r="65" spans="1:37" x14ac:dyDescent="0.25">
      <c r="A65" s="2" t="s">
        <v>76</v>
      </c>
      <c r="B65" s="2" t="s">
        <v>95</v>
      </c>
      <c r="C65">
        <f>IF(ISERROR(1/VLOOKUP($B65,'Justerad allokering'!$B$1:$AG$461,MATCH(C$1,'Justerad allokering'!$B$1:$AF$1,0),FALSE)),VLOOKUP($B65,'Allokerad kvv'!$B$2:$AV$468,MATCH(C$1,'Allokerad kvv'!$B$1:$AV$1,0),FALSE),VLOOKUP($B65,'Justerad allokering'!$B$1:$AG$461,MATCH(C$1,'Justerad allokering'!$B$1:$AF$1,0),FALSE))</f>
        <v>0</v>
      </c>
      <c r="D65">
        <f>IF(ISERROR(1/VLOOKUP($B65,'Justerad allokering'!$B$1:$AG$461,MATCH(D$1,'Justerad allokering'!$B$1:$AF$1,0),FALSE)),VLOOKUP($B65,'Allokerad kvv'!$B$2:$AV$468,MATCH(D$1,'Allokerad kvv'!$B$1:$AV$1,0),FALSE),VLOOKUP($B65,'Justerad allokering'!$B$1:$AG$461,MATCH(D$1,'Justerad allokering'!$B$1:$AF$1,0),FALSE))</f>
        <v>0</v>
      </c>
      <c r="E65">
        <f>IF(ISERROR(1/VLOOKUP($B65,'Justerad allokering'!$B$1:$AG$461,MATCH(E$1,'Justerad allokering'!$B$1:$AF$1,0),FALSE)),VLOOKUP($B65,'Allokerad kvv'!$B$2:$AV$468,MATCH(E$1,'Allokerad kvv'!$B$1:$AV$1,0),FALSE),VLOOKUP($B65,'Justerad allokering'!$B$1:$AG$461,MATCH(E$1,'Justerad allokering'!$B$1:$AF$1,0),FALSE))</f>
        <v>0</v>
      </c>
      <c r="F65">
        <f>IF(ISERROR(1/VLOOKUP($B65,'Justerad allokering'!$B$1:$AG$461,MATCH(F$1,'Justerad allokering'!$B$1:$AF$1,0),FALSE)),VLOOKUP($B65,'Allokerad kvv'!$B$2:$AV$468,MATCH(F$1,'Allokerad kvv'!$B$1:$AV$1,0),FALSE),VLOOKUP($B65,'Justerad allokering'!$B$1:$AG$461,MATCH(F$1,'Justerad allokering'!$B$1:$AF$1,0),FALSE))</f>
        <v>0</v>
      </c>
      <c r="G65">
        <f>IF(ISERROR(1/VLOOKUP($B65,'Justerad allokering'!$B$1:$AG$461,MATCH(G$1,'Justerad allokering'!$B$1:$AF$1,0),FALSE)),VLOOKUP($B65,'Allokerad kvv'!$B$2:$AV$468,MATCH(G$1,'Allokerad kvv'!$B$1:$AV$1,0),FALSE),VLOOKUP($B65,'Justerad allokering'!$B$1:$AG$461,MATCH(G$1,'Justerad allokering'!$B$1:$AF$1,0),FALSE))</f>
        <v>0</v>
      </c>
      <c r="H65">
        <f>IF(ISERROR(1/VLOOKUP($B65,'Justerad allokering'!$B$1:$AG$461,MATCH(H$1,'Justerad allokering'!$B$1:$AF$1,0),FALSE)),VLOOKUP($B65,'Allokerad kvv'!$B$2:$AV$468,MATCH(H$1,'Allokerad kvv'!$B$1:$AV$1,0),FALSE),VLOOKUP($B65,'Justerad allokering'!$B$1:$AG$461,MATCH(H$1,'Justerad allokering'!$B$1:$AF$1,0),FALSE))</f>
        <v>0</v>
      </c>
      <c r="I65">
        <f>IF(ISERROR(1/VLOOKUP($B65,'Justerad allokering'!$B$1:$AG$461,MATCH(I$1,'Justerad allokering'!$B$1:$AF$1,0),FALSE)),VLOOKUP($B65,'Allokerad kvv'!$B$2:$AV$468,MATCH(I$1,'Allokerad kvv'!$B$1:$AV$1,0),FALSE),VLOOKUP($B65,'Justerad allokering'!$B$1:$AG$461,MATCH(I$1,'Justerad allokering'!$B$1:$AF$1,0),FALSE))</f>
        <v>0</v>
      </c>
      <c r="J65">
        <f>IF(ISERROR(1/VLOOKUP($B65,'Justerad allokering'!$B$1:$AG$461,MATCH(J$1,'Justerad allokering'!$B$1:$AF$1,0),FALSE)),VLOOKUP($B65,'Allokerad kvv'!$B$2:$AV$468,MATCH(J$1,'Allokerad kvv'!$B$1:$AV$1,0),FALSE),VLOOKUP($B65,'Justerad allokering'!$B$1:$AG$461,MATCH(J$1,'Justerad allokering'!$B$1:$AF$1,0),FALSE))</f>
        <v>0</v>
      </c>
      <c r="K65">
        <f>IF(ISERROR(1/VLOOKUP($B65,'Justerad allokering'!$B$1:$AG$461,MATCH(K$1,'Justerad allokering'!$B$1:$AF$1,0),FALSE)),VLOOKUP($B65,'Allokerad kvv'!$B$2:$AV$468,MATCH(K$1,'Allokerad kvv'!$B$1:$AV$1,0),FALSE),VLOOKUP($B65,'Justerad allokering'!$B$1:$AG$461,MATCH(K$1,'Justerad allokering'!$B$1:$AF$1,0),FALSE))</f>
        <v>0</v>
      </c>
      <c r="L65">
        <f>IF(ISERROR(1/VLOOKUP($B65,'Justerad allokering'!$B$1:$AG$461,MATCH(L$1,'Justerad allokering'!$B$1:$AF$1,0),FALSE)),VLOOKUP($B65,'Allokerad kvv'!$B$2:$AV$468,MATCH(L$1,'Allokerad kvv'!$B$1:$AV$1,0),FALSE),VLOOKUP($B65,'Justerad allokering'!$B$1:$AG$461,MATCH(L$1,'Justerad allokering'!$B$1:$AF$1,0),FALSE))</f>
        <v>0</v>
      </c>
      <c r="M65">
        <f>IF(ISERROR(1/VLOOKUP($B65,'Justerad allokering'!$B$1:$AG$461,MATCH(M$1,'Justerad allokering'!$B$1:$AF$1,0),FALSE)),VLOOKUP($B65,'Allokerad kvv'!$B$2:$AV$468,MATCH(M$1,'Allokerad kvv'!$B$1:$AV$1,0),FALSE),VLOOKUP($B65,'Justerad allokering'!$B$1:$AG$461,MATCH(M$1,'Justerad allokering'!$B$1:$AF$1,0),FALSE))</f>
        <v>0</v>
      </c>
      <c r="N65">
        <f>IF(ISERROR(1/VLOOKUP($B65,'Justerad allokering'!$B$1:$AG$461,MATCH(N$1,'Justerad allokering'!$B$1:$AF$1,0),FALSE)),VLOOKUP($B65,'Allokerad kvv'!$B$2:$AV$468,MATCH(N$1,'Allokerad kvv'!$B$1:$AV$1,0),FALSE),VLOOKUP($B65,'Justerad allokering'!$B$1:$AG$461,MATCH(N$1,'Justerad allokering'!$B$1:$AF$1,0),FALSE))</f>
        <v>0</v>
      </c>
      <c r="O65">
        <f>IF(ISERROR(1/VLOOKUP($B65,'Justerad allokering'!$B$1:$AG$461,MATCH(O$1,'Justerad allokering'!$B$1:$AF$1,0),FALSE)),VLOOKUP($B65,'Allokerad kvv'!$B$2:$AV$468,MATCH(O$1,'Allokerad kvv'!$B$1:$AV$1,0),FALSE),VLOOKUP($B65,'Justerad allokering'!$B$1:$AG$461,MATCH(O$1,'Justerad allokering'!$B$1:$AF$1,0),FALSE))</f>
        <v>0</v>
      </c>
      <c r="P65">
        <f>IF(ISERROR(1/VLOOKUP($B65,'Justerad allokering'!$B$1:$AG$461,MATCH(P$1,'Justerad allokering'!$B$1:$AF$1,0),FALSE)),VLOOKUP($B65,'Allokerad kvv'!$B$2:$AV$468,MATCH(P$1,'Allokerad kvv'!$B$1:$AV$1,0),FALSE),VLOOKUP($B65,'Justerad allokering'!$B$1:$AG$461,MATCH(P$1,'Justerad allokering'!$B$1:$AF$1,0),FALSE))</f>
        <v>0</v>
      </c>
      <c r="Q65">
        <f>IF(ISERROR(1/VLOOKUP($B65,'Justerad allokering'!$B$1:$AG$461,MATCH(Q$1,'Justerad allokering'!$B$1:$AF$1,0),FALSE)),VLOOKUP($B65,'Allokerad kvv'!$B$2:$AV$468,MATCH(Q$1,'Allokerad kvv'!$B$1:$AV$1,0),FALSE),VLOOKUP($B65,'Justerad allokering'!$B$1:$AG$461,MATCH(Q$1,'Justerad allokering'!$B$1:$AF$1,0),FALSE))</f>
        <v>0</v>
      </c>
      <c r="R65">
        <f>IF(ISERROR(1/VLOOKUP($B65,'Justerad allokering'!$B$1:$AG$461,MATCH(R$1,'Justerad allokering'!$B$1:$AF$1,0),FALSE)),VLOOKUP($B65,'Allokerad kvv'!$B$2:$AV$468,MATCH(R$1,'Allokerad kvv'!$B$1:$AV$1,0),FALSE),VLOOKUP($B65,'Justerad allokering'!$B$1:$AG$461,MATCH(R$1,'Justerad allokering'!$B$1:$AF$1,0),FALSE))</f>
        <v>0</v>
      </c>
      <c r="S65">
        <f>IF(ISERROR(1/VLOOKUP($B65,'Justerad allokering'!$B$1:$AG$461,MATCH(S$1,'Justerad allokering'!$B$1:$AF$1,0),FALSE)),VLOOKUP($B65,'Allokerad kvv'!$B$2:$AV$468,MATCH(S$1,'Allokerad kvv'!$B$1:$AV$1,0),FALSE),VLOOKUP($B65,'Justerad allokering'!$B$1:$AG$461,MATCH(S$1,'Justerad allokering'!$B$1:$AF$1,0),FALSE))</f>
        <v>0</v>
      </c>
      <c r="T65">
        <f>IF(ISERROR(1/VLOOKUP($B65,'Justerad allokering'!$B$1:$AG$461,MATCH(T$1,'Justerad allokering'!$B$1:$AF$1,0),FALSE)),VLOOKUP($B65,'Allokerad kvv'!$B$2:$AV$468,MATCH(T$1,'Allokerad kvv'!$B$1:$AV$1,0),FALSE),VLOOKUP($B65,'Justerad allokering'!$B$1:$AG$461,MATCH(T$1,'Justerad allokering'!$B$1:$AF$1,0),FALSE))</f>
        <v>0</v>
      </c>
      <c r="U65">
        <f>IF(ISERROR(1/VLOOKUP($B65,'Justerad allokering'!$B$1:$AG$461,MATCH(U$1,'Justerad allokering'!$B$1:$AF$1,0),FALSE)),VLOOKUP($B65,'Allokerad kvv'!$B$2:$AV$468,MATCH(U$1,'Allokerad kvv'!$B$1:$AV$1,0),FALSE),VLOOKUP($B65,'Justerad allokering'!$B$1:$AG$461,MATCH(U$1,'Justerad allokering'!$B$1:$AF$1,0),FALSE))</f>
        <v>0</v>
      </c>
      <c r="V65">
        <f>IF(ISERROR(1/VLOOKUP($B65,'Justerad allokering'!$B$1:$AG$461,MATCH(V$1,'Justerad allokering'!$B$1:$AF$1,0),FALSE)),VLOOKUP($B65,'Allokerad kvv'!$B$2:$AV$468,MATCH(V$1,'Allokerad kvv'!$B$1:$AV$1,0),FALSE),VLOOKUP($B65,'Justerad allokering'!$B$1:$AG$461,MATCH(V$1,'Justerad allokering'!$B$1:$AF$1,0),FALSE))</f>
        <v>0</v>
      </c>
      <c r="W65">
        <f>IF(ISERROR(1/VLOOKUP($B65,'Justerad allokering'!$B$1:$AG$461,MATCH(W$1,'Justerad allokering'!$B$1:$AF$1,0),FALSE)),VLOOKUP($B65,'Allokerad kvv'!$B$2:$AV$468,MATCH(W$1,'Allokerad kvv'!$B$1:$AV$1,0),FALSE),VLOOKUP($B65,'Justerad allokering'!$B$1:$AG$461,MATCH(W$1,'Justerad allokering'!$B$1:$AF$1,0),FALSE))</f>
        <v>0</v>
      </c>
      <c r="X65">
        <f>IF(ISERROR(1/VLOOKUP($B65,'Justerad allokering'!$B$1:$AG$461,MATCH(X$1,'Justerad allokering'!$B$1:$AF$1,0),FALSE)),VLOOKUP($B65,'Allokerad kvv'!$B$2:$AV$468,MATCH(X$1,'Allokerad kvv'!$B$1:$AV$1,0),FALSE),VLOOKUP($B65,'Justerad allokering'!$B$1:$AG$461,MATCH(X$1,'Justerad allokering'!$B$1:$AF$1,0),FALSE))</f>
        <v>0</v>
      </c>
      <c r="Y65">
        <f>IF(ISERROR(1/VLOOKUP($B65,'Justerad allokering'!$B$1:$AG$461,MATCH(Y$1,'Justerad allokering'!$B$1:$AF$1,0),FALSE)),VLOOKUP($B65,'Allokerad kvv'!$B$2:$AV$468,MATCH(Y$1,'Allokerad kvv'!$B$1:$AV$1,0),FALSE),VLOOKUP($B65,'Justerad allokering'!$B$1:$AG$461,MATCH(Y$1,'Justerad allokering'!$B$1:$AF$1,0),FALSE))</f>
        <v>0</v>
      </c>
      <c r="Z65">
        <f>IF(ISERROR(1/VLOOKUP($B65,'Justerad allokering'!$B$1:$AG$461,MATCH(Z$1,'Justerad allokering'!$B$1:$AF$1,0),FALSE)),VLOOKUP($B65,'Allokerad kvv'!$B$2:$AV$468,MATCH(Z$1,'Allokerad kvv'!$B$1:$AV$1,0),FALSE),VLOOKUP($B65,'Justerad allokering'!$B$1:$AG$461,MATCH(Z$1,'Justerad allokering'!$B$1:$AF$1,0),FALSE))</f>
        <v>0</v>
      </c>
      <c r="AE65" s="89">
        <f t="shared" si="0"/>
        <v>0</v>
      </c>
      <c r="AG65">
        <f t="shared" si="1"/>
        <v>0</v>
      </c>
      <c r="AH65">
        <f t="shared" si="2"/>
        <v>0</v>
      </c>
      <c r="AI65" t="str">
        <f>IF(AH65=0,"",AH65/VLOOKUP(B65,Kraftvärmeprod!$B$1:$BC$480,MATCH("Summa tillförd energi exklusive rökgaskondensering",Kraftvärmeprod!$B$1:$BC$1,0),FALSE))</f>
        <v/>
      </c>
      <c r="AK65">
        <f t="shared" si="3"/>
        <v>0</v>
      </c>
    </row>
    <row r="66" spans="1:37" x14ac:dyDescent="0.25">
      <c r="A66" s="2" t="s">
        <v>76</v>
      </c>
      <c r="B66" s="2" t="s">
        <v>96</v>
      </c>
      <c r="C66">
        <f>IF(ISERROR(1/VLOOKUP($B66,'Justerad allokering'!$B$1:$AG$461,MATCH(C$1,'Justerad allokering'!$B$1:$AF$1,0),FALSE)),VLOOKUP($B66,'Allokerad kvv'!$B$2:$AV$468,MATCH(C$1,'Allokerad kvv'!$B$1:$AV$1,0),FALSE),VLOOKUP($B66,'Justerad allokering'!$B$1:$AG$461,MATCH(C$1,'Justerad allokering'!$B$1:$AF$1,0),FALSE))</f>
        <v>0</v>
      </c>
      <c r="D66">
        <f>IF(ISERROR(1/VLOOKUP($B66,'Justerad allokering'!$B$1:$AG$461,MATCH(D$1,'Justerad allokering'!$B$1:$AF$1,0),FALSE)),VLOOKUP($B66,'Allokerad kvv'!$B$2:$AV$468,MATCH(D$1,'Allokerad kvv'!$B$1:$AV$1,0),FALSE),VLOOKUP($B66,'Justerad allokering'!$B$1:$AG$461,MATCH(D$1,'Justerad allokering'!$B$1:$AF$1,0),FALSE))</f>
        <v>0</v>
      </c>
      <c r="E66">
        <f>IF(ISERROR(1/VLOOKUP($B66,'Justerad allokering'!$B$1:$AG$461,MATCH(E$1,'Justerad allokering'!$B$1:$AF$1,0),FALSE)),VLOOKUP($B66,'Allokerad kvv'!$B$2:$AV$468,MATCH(E$1,'Allokerad kvv'!$B$1:$AV$1,0),FALSE),VLOOKUP($B66,'Justerad allokering'!$B$1:$AG$461,MATCH(E$1,'Justerad allokering'!$B$1:$AF$1,0),FALSE))</f>
        <v>0</v>
      </c>
      <c r="F66">
        <f>IF(ISERROR(1/VLOOKUP($B66,'Justerad allokering'!$B$1:$AG$461,MATCH(F$1,'Justerad allokering'!$B$1:$AF$1,0),FALSE)),VLOOKUP($B66,'Allokerad kvv'!$B$2:$AV$468,MATCH(F$1,'Allokerad kvv'!$B$1:$AV$1,0),FALSE),VLOOKUP($B66,'Justerad allokering'!$B$1:$AG$461,MATCH(F$1,'Justerad allokering'!$B$1:$AF$1,0),FALSE))</f>
        <v>0</v>
      </c>
      <c r="G66">
        <f>IF(ISERROR(1/VLOOKUP($B66,'Justerad allokering'!$B$1:$AG$461,MATCH(G$1,'Justerad allokering'!$B$1:$AF$1,0),FALSE)),VLOOKUP($B66,'Allokerad kvv'!$B$2:$AV$468,MATCH(G$1,'Allokerad kvv'!$B$1:$AV$1,0),FALSE),VLOOKUP($B66,'Justerad allokering'!$B$1:$AG$461,MATCH(G$1,'Justerad allokering'!$B$1:$AF$1,0),FALSE))</f>
        <v>0</v>
      </c>
      <c r="H66">
        <f>IF(ISERROR(1/VLOOKUP($B66,'Justerad allokering'!$B$1:$AG$461,MATCH(H$1,'Justerad allokering'!$B$1:$AF$1,0),FALSE)),VLOOKUP($B66,'Allokerad kvv'!$B$2:$AV$468,MATCH(H$1,'Allokerad kvv'!$B$1:$AV$1,0),FALSE),VLOOKUP($B66,'Justerad allokering'!$B$1:$AG$461,MATCH(H$1,'Justerad allokering'!$B$1:$AF$1,0),FALSE))</f>
        <v>0</v>
      </c>
      <c r="I66">
        <f>IF(ISERROR(1/VLOOKUP($B66,'Justerad allokering'!$B$1:$AG$461,MATCH(I$1,'Justerad allokering'!$B$1:$AF$1,0),FALSE)),VLOOKUP($B66,'Allokerad kvv'!$B$2:$AV$468,MATCH(I$1,'Allokerad kvv'!$B$1:$AV$1,0),FALSE),VLOOKUP($B66,'Justerad allokering'!$B$1:$AG$461,MATCH(I$1,'Justerad allokering'!$B$1:$AF$1,0),FALSE))</f>
        <v>0</v>
      </c>
      <c r="J66">
        <f>IF(ISERROR(1/VLOOKUP($B66,'Justerad allokering'!$B$1:$AG$461,MATCH(J$1,'Justerad allokering'!$B$1:$AF$1,0),FALSE)),VLOOKUP($B66,'Allokerad kvv'!$B$2:$AV$468,MATCH(J$1,'Allokerad kvv'!$B$1:$AV$1,0),FALSE),VLOOKUP($B66,'Justerad allokering'!$B$1:$AG$461,MATCH(J$1,'Justerad allokering'!$B$1:$AF$1,0),FALSE))</f>
        <v>0</v>
      </c>
      <c r="K66">
        <f>IF(ISERROR(1/VLOOKUP($B66,'Justerad allokering'!$B$1:$AG$461,MATCH(K$1,'Justerad allokering'!$B$1:$AF$1,0),FALSE)),VLOOKUP($B66,'Allokerad kvv'!$B$2:$AV$468,MATCH(K$1,'Allokerad kvv'!$B$1:$AV$1,0),FALSE),VLOOKUP($B66,'Justerad allokering'!$B$1:$AG$461,MATCH(K$1,'Justerad allokering'!$B$1:$AF$1,0),FALSE))</f>
        <v>0</v>
      </c>
      <c r="L66">
        <f>IF(ISERROR(1/VLOOKUP($B66,'Justerad allokering'!$B$1:$AG$461,MATCH(L$1,'Justerad allokering'!$B$1:$AF$1,0),FALSE)),VLOOKUP($B66,'Allokerad kvv'!$B$2:$AV$468,MATCH(L$1,'Allokerad kvv'!$B$1:$AV$1,0),FALSE),VLOOKUP($B66,'Justerad allokering'!$B$1:$AG$461,MATCH(L$1,'Justerad allokering'!$B$1:$AF$1,0),FALSE))</f>
        <v>0</v>
      </c>
      <c r="M66">
        <f>IF(ISERROR(1/VLOOKUP($B66,'Justerad allokering'!$B$1:$AG$461,MATCH(M$1,'Justerad allokering'!$B$1:$AF$1,0),FALSE)),VLOOKUP($B66,'Allokerad kvv'!$B$2:$AV$468,MATCH(M$1,'Allokerad kvv'!$B$1:$AV$1,0),FALSE),VLOOKUP($B66,'Justerad allokering'!$B$1:$AG$461,MATCH(M$1,'Justerad allokering'!$B$1:$AF$1,0),FALSE))</f>
        <v>0</v>
      </c>
      <c r="N66">
        <f>IF(ISERROR(1/VLOOKUP($B66,'Justerad allokering'!$B$1:$AG$461,MATCH(N$1,'Justerad allokering'!$B$1:$AF$1,0),FALSE)),VLOOKUP($B66,'Allokerad kvv'!$B$2:$AV$468,MATCH(N$1,'Allokerad kvv'!$B$1:$AV$1,0),FALSE),VLOOKUP($B66,'Justerad allokering'!$B$1:$AG$461,MATCH(N$1,'Justerad allokering'!$B$1:$AF$1,0),FALSE))</f>
        <v>0</v>
      </c>
      <c r="O66">
        <f>IF(ISERROR(1/VLOOKUP($B66,'Justerad allokering'!$B$1:$AG$461,MATCH(O$1,'Justerad allokering'!$B$1:$AF$1,0),FALSE)),VLOOKUP($B66,'Allokerad kvv'!$B$2:$AV$468,MATCH(O$1,'Allokerad kvv'!$B$1:$AV$1,0),FALSE),VLOOKUP($B66,'Justerad allokering'!$B$1:$AG$461,MATCH(O$1,'Justerad allokering'!$B$1:$AF$1,0),FALSE))</f>
        <v>0</v>
      </c>
      <c r="P66">
        <f>IF(ISERROR(1/VLOOKUP($B66,'Justerad allokering'!$B$1:$AG$461,MATCH(P$1,'Justerad allokering'!$B$1:$AF$1,0),FALSE)),VLOOKUP($B66,'Allokerad kvv'!$B$2:$AV$468,MATCH(P$1,'Allokerad kvv'!$B$1:$AV$1,0),FALSE),VLOOKUP($B66,'Justerad allokering'!$B$1:$AG$461,MATCH(P$1,'Justerad allokering'!$B$1:$AF$1,0),FALSE))</f>
        <v>0</v>
      </c>
      <c r="Q66">
        <f>IF(ISERROR(1/VLOOKUP($B66,'Justerad allokering'!$B$1:$AG$461,MATCH(Q$1,'Justerad allokering'!$B$1:$AF$1,0),FALSE)),VLOOKUP($B66,'Allokerad kvv'!$B$2:$AV$468,MATCH(Q$1,'Allokerad kvv'!$B$1:$AV$1,0),FALSE),VLOOKUP($B66,'Justerad allokering'!$B$1:$AG$461,MATCH(Q$1,'Justerad allokering'!$B$1:$AF$1,0),FALSE))</f>
        <v>0</v>
      </c>
      <c r="R66">
        <f>IF(ISERROR(1/VLOOKUP($B66,'Justerad allokering'!$B$1:$AG$461,MATCH(R$1,'Justerad allokering'!$B$1:$AF$1,0),FALSE)),VLOOKUP($B66,'Allokerad kvv'!$B$2:$AV$468,MATCH(R$1,'Allokerad kvv'!$B$1:$AV$1,0),FALSE),VLOOKUP($B66,'Justerad allokering'!$B$1:$AG$461,MATCH(R$1,'Justerad allokering'!$B$1:$AF$1,0),FALSE))</f>
        <v>0</v>
      </c>
      <c r="S66">
        <f>IF(ISERROR(1/VLOOKUP($B66,'Justerad allokering'!$B$1:$AG$461,MATCH(S$1,'Justerad allokering'!$B$1:$AF$1,0),FALSE)),VLOOKUP($B66,'Allokerad kvv'!$B$2:$AV$468,MATCH(S$1,'Allokerad kvv'!$B$1:$AV$1,0),FALSE),VLOOKUP($B66,'Justerad allokering'!$B$1:$AG$461,MATCH(S$1,'Justerad allokering'!$B$1:$AF$1,0),FALSE))</f>
        <v>0</v>
      </c>
      <c r="T66">
        <f>IF(ISERROR(1/VLOOKUP($B66,'Justerad allokering'!$B$1:$AG$461,MATCH(T$1,'Justerad allokering'!$B$1:$AF$1,0),FALSE)),VLOOKUP($B66,'Allokerad kvv'!$B$2:$AV$468,MATCH(T$1,'Allokerad kvv'!$B$1:$AV$1,0),FALSE),VLOOKUP($B66,'Justerad allokering'!$B$1:$AG$461,MATCH(T$1,'Justerad allokering'!$B$1:$AF$1,0),FALSE))</f>
        <v>0</v>
      </c>
      <c r="U66">
        <f>IF(ISERROR(1/VLOOKUP($B66,'Justerad allokering'!$B$1:$AG$461,MATCH(U$1,'Justerad allokering'!$B$1:$AF$1,0),FALSE)),VLOOKUP($B66,'Allokerad kvv'!$B$2:$AV$468,MATCH(U$1,'Allokerad kvv'!$B$1:$AV$1,0),FALSE),VLOOKUP($B66,'Justerad allokering'!$B$1:$AG$461,MATCH(U$1,'Justerad allokering'!$B$1:$AF$1,0),FALSE))</f>
        <v>0</v>
      </c>
      <c r="V66">
        <f>IF(ISERROR(1/VLOOKUP($B66,'Justerad allokering'!$B$1:$AG$461,MATCH(V$1,'Justerad allokering'!$B$1:$AF$1,0),FALSE)),VLOOKUP($B66,'Allokerad kvv'!$B$2:$AV$468,MATCH(V$1,'Allokerad kvv'!$B$1:$AV$1,0),FALSE),VLOOKUP($B66,'Justerad allokering'!$B$1:$AG$461,MATCH(V$1,'Justerad allokering'!$B$1:$AF$1,0),FALSE))</f>
        <v>0</v>
      </c>
      <c r="W66">
        <f>IF(ISERROR(1/VLOOKUP($B66,'Justerad allokering'!$B$1:$AG$461,MATCH(W$1,'Justerad allokering'!$B$1:$AF$1,0),FALSE)),VLOOKUP($B66,'Allokerad kvv'!$B$2:$AV$468,MATCH(W$1,'Allokerad kvv'!$B$1:$AV$1,0),FALSE),VLOOKUP($B66,'Justerad allokering'!$B$1:$AG$461,MATCH(W$1,'Justerad allokering'!$B$1:$AF$1,0),FALSE))</f>
        <v>0</v>
      </c>
      <c r="X66">
        <f>IF(ISERROR(1/VLOOKUP($B66,'Justerad allokering'!$B$1:$AG$461,MATCH(X$1,'Justerad allokering'!$B$1:$AF$1,0),FALSE)),VLOOKUP($B66,'Allokerad kvv'!$B$2:$AV$468,MATCH(X$1,'Allokerad kvv'!$B$1:$AV$1,0),FALSE),VLOOKUP($B66,'Justerad allokering'!$B$1:$AG$461,MATCH(X$1,'Justerad allokering'!$B$1:$AF$1,0),FALSE))</f>
        <v>0</v>
      </c>
      <c r="Y66">
        <f>IF(ISERROR(1/VLOOKUP($B66,'Justerad allokering'!$B$1:$AG$461,MATCH(Y$1,'Justerad allokering'!$B$1:$AF$1,0),FALSE)),VLOOKUP($B66,'Allokerad kvv'!$B$2:$AV$468,MATCH(Y$1,'Allokerad kvv'!$B$1:$AV$1,0),FALSE),VLOOKUP($B66,'Justerad allokering'!$B$1:$AG$461,MATCH(Y$1,'Justerad allokering'!$B$1:$AF$1,0),FALSE))</f>
        <v>0</v>
      </c>
      <c r="Z66">
        <f>IF(ISERROR(1/VLOOKUP($B66,'Justerad allokering'!$B$1:$AG$461,MATCH(Z$1,'Justerad allokering'!$B$1:$AF$1,0),FALSE)),VLOOKUP($B66,'Allokerad kvv'!$B$2:$AV$468,MATCH(Z$1,'Allokerad kvv'!$B$1:$AV$1,0),FALSE),VLOOKUP($B66,'Justerad allokering'!$B$1:$AG$461,MATCH(Z$1,'Justerad allokering'!$B$1:$AF$1,0),FALSE))</f>
        <v>0</v>
      </c>
      <c r="AE66" s="89">
        <f t="shared" si="0"/>
        <v>0</v>
      </c>
      <c r="AG66">
        <f t="shared" si="1"/>
        <v>0</v>
      </c>
      <c r="AH66">
        <f t="shared" si="2"/>
        <v>0</v>
      </c>
      <c r="AI66" t="str">
        <f>IF(AH66=0,"",AH66/VLOOKUP(B66,Kraftvärmeprod!$B$1:$BC$480,MATCH("Summa tillförd energi exklusive rökgaskondensering",Kraftvärmeprod!$B$1:$BC$1,0),FALSE))</f>
        <v/>
      </c>
      <c r="AK66">
        <f t="shared" si="3"/>
        <v>0</v>
      </c>
    </row>
    <row r="67" spans="1:37" x14ac:dyDescent="0.25">
      <c r="A67" s="2" t="s">
        <v>76</v>
      </c>
      <c r="B67" s="2" t="s">
        <v>97</v>
      </c>
      <c r="C67">
        <f>IF(ISERROR(1/VLOOKUP($B67,'Justerad allokering'!$B$1:$AG$461,MATCH(C$1,'Justerad allokering'!$B$1:$AF$1,0),FALSE)),VLOOKUP($B67,'Allokerad kvv'!$B$2:$AV$468,MATCH(C$1,'Allokerad kvv'!$B$1:$AV$1,0),FALSE),VLOOKUP($B67,'Justerad allokering'!$B$1:$AG$461,MATCH(C$1,'Justerad allokering'!$B$1:$AF$1,0),FALSE))</f>
        <v>0</v>
      </c>
      <c r="D67">
        <f>IF(ISERROR(1/VLOOKUP($B67,'Justerad allokering'!$B$1:$AG$461,MATCH(D$1,'Justerad allokering'!$B$1:$AF$1,0),FALSE)),VLOOKUP($B67,'Allokerad kvv'!$B$2:$AV$468,MATCH(D$1,'Allokerad kvv'!$B$1:$AV$1,0),FALSE),VLOOKUP($B67,'Justerad allokering'!$B$1:$AG$461,MATCH(D$1,'Justerad allokering'!$B$1:$AF$1,0),FALSE))</f>
        <v>0</v>
      </c>
      <c r="E67">
        <f>IF(ISERROR(1/VLOOKUP($B67,'Justerad allokering'!$B$1:$AG$461,MATCH(E$1,'Justerad allokering'!$B$1:$AF$1,0),FALSE)),VLOOKUP($B67,'Allokerad kvv'!$B$2:$AV$468,MATCH(E$1,'Allokerad kvv'!$B$1:$AV$1,0),FALSE),VLOOKUP($B67,'Justerad allokering'!$B$1:$AG$461,MATCH(E$1,'Justerad allokering'!$B$1:$AF$1,0),FALSE))</f>
        <v>0</v>
      </c>
      <c r="F67">
        <f>IF(ISERROR(1/VLOOKUP($B67,'Justerad allokering'!$B$1:$AG$461,MATCH(F$1,'Justerad allokering'!$B$1:$AF$1,0),FALSE)),VLOOKUP($B67,'Allokerad kvv'!$B$2:$AV$468,MATCH(F$1,'Allokerad kvv'!$B$1:$AV$1,0),FALSE),VLOOKUP($B67,'Justerad allokering'!$B$1:$AG$461,MATCH(F$1,'Justerad allokering'!$B$1:$AF$1,0),FALSE))</f>
        <v>0</v>
      </c>
      <c r="G67">
        <f>IF(ISERROR(1/VLOOKUP($B67,'Justerad allokering'!$B$1:$AG$461,MATCH(G$1,'Justerad allokering'!$B$1:$AF$1,0),FALSE)),VLOOKUP($B67,'Allokerad kvv'!$B$2:$AV$468,MATCH(G$1,'Allokerad kvv'!$B$1:$AV$1,0),FALSE),VLOOKUP($B67,'Justerad allokering'!$B$1:$AG$461,MATCH(G$1,'Justerad allokering'!$B$1:$AF$1,0),FALSE))</f>
        <v>0</v>
      </c>
      <c r="H67">
        <f>IF(ISERROR(1/VLOOKUP($B67,'Justerad allokering'!$B$1:$AG$461,MATCH(H$1,'Justerad allokering'!$B$1:$AF$1,0),FALSE)),VLOOKUP($B67,'Allokerad kvv'!$B$2:$AV$468,MATCH(H$1,'Allokerad kvv'!$B$1:$AV$1,0),FALSE),VLOOKUP($B67,'Justerad allokering'!$B$1:$AG$461,MATCH(H$1,'Justerad allokering'!$B$1:$AF$1,0),FALSE))</f>
        <v>0</v>
      </c>
      <c r="I67">
        <f>IF(ISERROR(1/VLOOKUP($B67,'Justerad allokering'!$B$1:$AG$461,MATCH(I$1,'Justerad allokering'!$B$1:$AF$1,0),FALSE)),VLOOKUP($B67,'Allokerad kvv'!$B$2:$AV$468,MATCH(I$1,'Allokerad kvv'!$B$1:$AV$1,0),FALSE),VLOOKUP($B67,'Justerad allokering'!$B$1:$AG$461,MATCH(I$1,'Justerad allokering'!$B$1:$AF$1,0),FALSE))</f>
        <v>0</v>
      </c>
      <c r="J67">
        <f>IF(ISERROR(1/VLOOKUP($B67,'Justerad allokering'!$B$1:$AG$461,MATCH(J$1,'Justerad allokering'!$B$1:$AF$1,0),FALSE)),VLOOKUP($B67,'Allokerad kvv'!$B$2:$AV$468,MATCH(J$1,'Allokerad kvv'!$B$1:$AV$1,0),FALSE),VLOOKUP($B67,'Justerad allokering'!$B$1:$AG$461,MATCH(J$1,'Justerad allokering'!$B$1:$AF$1,0),FALSE))</f>
        <v>0</v>
      </c>
      <c r="K67">
        <f>IF(ISERROR(1/VLOOKUP($B67,'Justerad allokering'!$B$1:$AG$461,MATCH(K$1,'Justerad allokering'!$B$1:$AF$1,0),FALSE)),VLOOKUP($B67,'Allokerad kvv'!$B$2:$AV$468,MATCH(K$1,'Allokerad kvv'!$B$1:$AV$1,0),FALSE),VLOOKUP($B67,'Justerad allokering'!$B$1:$AG$461,MATCH(K$1,'Justerad allokering'!$B$1:$AF$1,0),FALSE))</f>
        <v>0</v>
      </c>
      <c r="L67">
        <f>IF(ISERROR(1/VLOOKUP($B67,'Justerad allokering'!$B$1:$AG$461,MATCH(L$1,'Justerad allokering'!$B$1:$AF$1,0),FALSE)),VLOOKUP($B67,'Allokerad kvv'!$B$2:$AV$468,MATCH(L$1,'Allokerad kvv'!$B$1:$AV$1,0),FALSE),VLOOKUP($B67,'Justerad allokering'!$B$1:$AG$461,MATCH(L$1,'Justerad allokering'!$B$1:$AF$1,0),FALSE))</f>
        <v>0</v>
      </c>
      <c r="M67">
        <f>IF(ISERROR(1/VLOOKUP($B67,'Justerad allokering'!$B$1:$AG$461,MATCH(M$1,'Justerad allokering'!$B$1:$AF$1,0),FALSE)),VLOOKUP($B67,'Allokerad kvv'!$B$2:$AV$468,MATCH(M$1,'Allokerad kvv'!$B$1:$AV$1,0),FALSE),VLOOKUP($B67,'Justerad allokering'!$B$1:$AG$461,MATCH(M$1,'Justerad allokering'!$B$1:$AF$1,0),FALSE))</f>
        <v>0</v>
      </c>
      <c r="N67">
        <f>IF(ISERROR(1/VLOOKUP($B67,'Justerad allokering'!$B$1:$AG$461,MATCH(N$1,'Justerad allokering'!$B$1:$AF$1,0),FALSE)),VLOOKUP($B67,'Allokerad kvv'!$B$2:$AV$468,MATCH(N$1,'Allokerad kvv'!$B$1:$AV$1,0),FALSE),VLOOKUP($B67,'Justerad allokering'!$B$1:$AG$461,MATCH(N$1,'Justerad allokering'!$B$1:$AF$1,0),FALSE))</f>
        <v>0</v>
      </c>
      <c r="O67">
        <f>IF(ISERROR(1/VLOOKUP($B67,'Justerad allokering'!$B$1:$AG$461,MATCH(O$1,'Justerad allokering'!$B$1:$AF$1,0),FALSE)),VLOOKUP($B67,'Allokerad kvv'!$B$2:$AV$468,MATCH(O$1,'Allokerad kvv'!$B$1:$AV$1,0),FALSE),VLOOKUP($B67,'Justerad allokering'!$B$1:$AG$461,MATCH(O$1,'Justerad allokering'!$B$1:$AF$1,0),FALSE))</f>
        <v>0</v>
      </c>
      <c r="P67">
        <f>IF(ISERROR(1/VLOOKUP($B67,'Justerad allokering'!$B$1:$AG$461,MATCH(P$1,'Justerad allokering'!$B$1:$AF$1,0),FALSE)),VLOOKUP($B67,'Allokerad kvv'!$B$2:$AV$468,MATCH(P$1,'Allokerad kvv'!$B$1:$AV$1,0),FALSE),VLOOKUP($B67,'Justerad allokering'!$B$1:$AG$461,MATCH(P$1,'Justerad allokering'!$B$1:$AF$1,0),FALSE))</f>
        <v>0</v>
      </c>
      <c r="Q67">
        <f>IF(ISERROR(1/VLOOKUP($B67,'Justerad allokering'!$B$1:$AG$461,MATCH(Q$1,'Justerad allokering'!$B$1:$AF$1,0),FALSE)),VLOOKUP($B67,'Allokerad kvv'!$B$2:$AV$468,MATCH(Q$1,'Allokerad kvv'!$B$1:$AV$1,0),FALSE),VLOOKUP($B67,'Justerad allokering'!$B$1:$AG$461,MATCH(Q$1,'Justerad allokering'!$B$1:$AF$1,0),FALSE))</f>
        <v>0</v>
      </c>
      <c r="R67">
        <f>IF(ISERROR(1/VLOOKUP($B67,'Justerad allokering'!$B$1:$AG$461,MATCH(R$1,'Justerad allokering'!$B$1:$AF$1,0),FALSE)),VLOOKUP($B67,'Allokerad kvv'!$B$2:$AV$468,MATCH(R$1,'Allokerad kvv'!$B$1:$AV$1,0),FALSE),VLOOKUP($B67,'Justerad allokering'!$B$1:$AG$461,MATCH(R$1,'Justerad allokering'!$B$1:$AF$1,0),FALSE))</f>
        <v>0</v>
      </c>
      <c r="S67">
        <f>IF(ISERROR(1/VLOOKUP($B67,'Justerad allokering'!$B$1:$AG$461,MATCH(S$1,'Justerad allokering'!$B$1:$AF$1,0),FALSE)),VLOOKUP($B67,'Allokerad kvv'!$B$2:$AV$468,MATCH(S$1,'Allokerad kvv'!$B$1:$AV$1,0),FALSE),VLOOKUP($B67,'Justerad allokering'!$B$1:$AG$461,MATCH(S$1,'Justerad allokering'!$B$1:$AF$1,0),FALSE))</f>
        <v>0</v>
      </c>
      <c r="T67">
        <f>IF(ISERROR(1/VLOOKUP($B67,'Justerad allokering'!$B$1:$AG$461,MATCH(T$1,'Justerad allokering'!$B$1:$AF$1,0),FALSE)),VLOOKUP($B67,'Allokerad kvv'!$B$2:$AV$468,MATCH(T$1,'Allokerad kvv'!$B$1:$AV$1,0),FALSE),VLOOKUP($B67,'Justerad allokering'!$B$1:$AG$461,MATCH(T$1,'Justerad allokering'!$B$1:$AF$1,0),FALSE))</f>
        <v>0</v>
      </c>
      <c r="U67">
        <f>IF(ISERROR(1/VLOOKUP($B67,'Justerad allokering'!$B$1:$AG$461,MATCH(U$1,'Justerad allokering'!$B$1:$AF$1,0),FALSE)),VLOOKUP($B67,'Allokerad kvv'!$B$2:$AV$468,MATCH(U$1,'Allokerad kvv'!$B$1:$AV$1,0),FALSE),VLOOKUP($B67,'Justerad allokering'!$B$1:$AG$461,MATCH(U$1,'Justerad allokering'!$B$1:$AF$1,0),FALSE))</f>
        <v>0</v>
      </c>
      <c r="V67">
        <f>IF(ISERROR(1/VLOOKUP($B67,'Justerad allokering'!$B$1:$AG$461,MATCH(V$1,'Justerad allokering'!$B$1:$AF$1,0),FALSE)),VLOOKUP($B67,'Allokerad kvv'!$B$2:$AV$468,MATCH(V$1,'Allokerad kvv'!$B$1:$AV$1,0),FALSE),VLOOKUP($B67,'Justerad allokering'!$B$1:$AG$461,MATCH(V$1,'Justerad allokering'!$B$1:$AF$1,0),FALSE))</f>
        <v>0</v>
      </c>
      <c r="W67">
        <f>IF(ISERROR(1/VLOOKUP($B67,'Justerad allokering'!$B$1:$AG$461,MATCH(W$1,'Justerad allokering'!$B$1:$AF$1,0),FALSE)),VLOOKUP($B67,'Allokerad kvv'!$B$2:$AV$468,MATCH(W$1,'Allokerad kvv'!$B$1:$AV$1,0),FALSE),VLOOKUP($B67,'Justerad allokering'!$B$1:$AG$461,MATCH(W$1,'Justerad allokering'!$B$1:$AF$1,0),FALSE))</f>
        <v>0</v>
      </c>
      <c r="X67">
        <f>IF(ISERROR(1/VLOOKUP($B67,'Justerad allokering'!$B$1:$AG$461,MATCH(X$1,'Justerad allokering'!$B$1:$AF$1,0),FALSE)),VLOOKUP($B67,'Allokerad kvv'!$B$2:$AV$468,MATCH(X$1,'Allokerad kvv'!$B$1:$AV$1,0),FALSE),VLOOKUP($B67,'Justerad allokering'!$B$1:$AG$461,MATCH(X$1,'Justerad allokering'!$B$1:$AF$1,0),FALSE))</f>
        <v>0</v>
      </c>
      <c r="Y67">
        <f>IF(ISERROR(1/VLOOKUP($B67,'Justerad allokering'!$B$1:$AG$461,MATCH(Y$1,'Justerad allokering'!$B$1:$AF$1,0),FALSE)),VLOOKUP($B67,'Allokerad kvv'!$B$2:$AV$468,MATCH(Y$1,'Allokerad kvv'!$B$1:$AV$1,0),FALSE),VLOOKUP($B67,'Justerad allokering'!$B$1:$AG$461,MATCH(Y$1,'Justerad allokering'!$B$1:$AF$1,0),FALSE))</f>
        <v>0</v>
      </c>
      <c r="Z67">
        <f>IF(ISERROR(1/VLOOKUP($B67,'Justerad allokering'!$B$1:$AG$461,MATCH(Z$1,'Justerad allokering'!$B$1:$AF$1,0),FALSE)),VLOOKUP($B67,'Allokerad kvv'!$B$2:$AV$468,MATCH(Z$1,'Allokerad kvv'!$B$1:$AV$1,0),FALSE),VLOOKUP($B67,'Justerad allokering'!$B$1:$AG$461,MATCH(Z$1,'Justerad allokering'!$B$1:$AF$1,0),FALSE))</f>
        <v>0</v>
      </c>
      <c r="AE67" s="89">
        <f t="shared" ref="AE67:AE130" si="4">SUM(C67:Z67)</f>
        <v>0</v>
      </c>
      <c r="AG67">
        <f t="shared" ref="AG67:AG130" si="5">AE67-K67</f>
        <v>0</v>
      </c>
      <c r="AH67">
        <f t="shared" ref="AH67:AH130" si="6">AG67-N67</f>
        <v>0</v>
      </c>
      <c r="AI67" t="str">
        <f>IF(AH67=0,"",AH67/VLOOKUP(B67,Kraftvärmeprod!$B$1:$BC$480,MATCH("Summa tillförd energi exklusive rökgaskondensering",Kraftvärmeprod!$B$1:$BC$1,0),FALSE))</f>
        <v/>
      </c>
      <c r="AK67">
        <f t="shared" ref="AK67:AK130" si="7">E67+F67+J67+M67+O67+P67+R67+T67+U67+V67+W67+Y67+Z67</f>
        <v>0</v>
      </c>
    </row>
    <row r="68" spans="1:37" x14ac:dyDescent="0.25">
      <c r="A68" s="2" t="s">
        <v>76</v>
      </c>
      <c r="B68" s="2" t="s">
        <v>98</v>
      </c>
      <c r="C68">
        <f>IF(ISERROR(1/VLOOKUP($B68,'Justerad allokering'!$B$1:$AG$461,MATCH(C$1,'Justerad allokering'!$B$1:$AF$1,0),FALSE)),VLOOKUP($B68,'Allokerad kvv'!$B$2:$AV$468,MATCH(C$1,'Allokerad kvv'!$B$1:$AV$1,0),FALSE),VLOOKUP($B68,'Justerad allokering'!$B$1:$AG$461,MATCH(C$1,'Justerad allokering'!$B$1:$AF$1,0),FALSE))</f>
        <v>0</v>
      </c>
      <c r="D68">
        <f>IF(ISERROR(1/VLOOKUP($B68,'Justerad allokering'!$B$1:$AG$461,MATCH(D$1,'Justerad allokering'!$B$1:$AF$1,0),FALSE)),VLOOKUP($B68,'Allokerad kvv'!$B$2:$AV$468,MATCH(D$1,'Allokerad kvv'!$B$1:$AV$1,0),FALSE),VLOOKUP($B68,'Justerad allokering'!$B$1:$AG$461,MATCH(D$1,'Justerad allokering'!$B$1:$AF$1,0),FALSE))</f>
        <v>0</v>
      </c>
      <c r="E68">
        <f>IF(ISERROR(1/VLOOKUP($B68,'Justerad allokering'!$B$1:$AG$461,MATCH(E$1,'Justerad allokering'!$B$1:$AF$1,0),FALSE)),VLOOKUP($B68,'Allokerad kvv'!$B$2:$AV$468,MATCH(E$1,'Allokerad kvv'!$B$1:$AV$1,0),FALSE),VLOOKUP($B68,'Justerad allokering'!$B$1:$AG$461,MATCH(E$1,'Justerad allokering'!$B$1:$AF$1,0),FALSE))</f>
        <v>0</v>
      </c>
      <c r="F68">
        <f>IF(ISERROR(1/VLOOKUP($B68,'Justerad allokering'!$B$1:$AG$461,MATCH(F$1,'Justerad allokering'!$B$1:$AF$1,0),FALSE)),VLOOKUP($B68,'Allokerad kvv'!$B$2:$AV$468,MATCH(F$1,'Allokerad kvv'!$B$1:$AV$1,0),FALSE),VLOOKUP($B68,'Justerad allokering'!$B$1:$AG$461,MATCH(F$1,'Justerad allokering'!$B$1:$AF$1,0),FALSE))</f>
        <v>0</v>
      </c>
      <c r="G68">
        <f>IF(ISERROR(1/VLOOKUP($B68,'Justerad allokering'!$B$1:$AG$461,MATCH(G$1,'Justerad allokering'!$B$1:$AF$1,0),FALSE)),VLOOKUP($B68,'Allokerad kvv'!$B$2:$AV$468,MATCH(G$1,'Allokerad kvv'!$B$1:$AV$1,0),FALSE),VLOOKUP($B68,'Justerad allokering'!$B$1:$AG$461,MATCH(G$1,'Justerad allokering'!$B$1:$AF$1,0),FALSE))</f>
        <v>0</v>
      </c>
      <c r="H68">
        <f>IF(ISERROR(1/VLOOKUP($B68,'Justerad allokering'!$B$1:$AG$461,MATCH(H$1,'Justerad allokering'!$B$1:$AF$1,0),FALSE)),VLOOKUP($B68,'Allokerad kvv'!$B$2:$AV$468,MATCH(H$1,'Allokerad kvv'!$B$1:$AV$1,0),FALSE),VLOOKUP($B68,'Justerad allokering'!$B$1:$AG$461,MATCH(H$1,'Justerad allokering'!$B$1:$AF$1,0),FALSE))</f>
        <v>0</v>
      </c>
      <c r="I68">
        <f>IF(ISERROR(1/VLOOKUP($B68,'Justerad allokering'!$B$1:$AG$461,MATCH(I$1,'Justerad allokering'!$B$1:$AF$1,0),FALSE)),VLOOKUP($B68,'Allokerad kvv'!$B$2:$AV$468,MATCH(I$1,'Allokerad kvv'!$B$1:$AV$1,0),FALSE),VLOOKUP($B68,'Justerad allokering'!$B$1:$AG$461,MATCH(I$1,'Justerad allokering'!$B$1:$AF$1,0),FALSE))</f>
        <v>0</v>
      </c>
      <c r="J68">
        <f>IF(ISERROR(1/VLOOKUP($B68,'Justerad allokering'!$B$1:$AG$461,MATCH(J$1,'Justerad allokering'!$B$1:$AF$1,0),FALSE)),VLOOKUP($B68,'Allokerad kvv'!$B$2:$AV$468,MATCH(J$1,'Allokerad kvv'!$B$1:$AV$1,0),FALSE),VLOOKUP($B68,'Justerad allokering'!$B$1:$AG$461,MATCH(J$1,'Justerad allokering'!$B$1:$AF$1,0),FALSE))</f>
        <v>0</v>
      </c>
      <c r="K68">
        <f>IF(ISERROR(1/VLOOKUP($B68,'Justerad allokering'!$B$1:$AG$461,MATCH(K$1,'Justerad allokering'!$B$1:$AF$1,0),FALSE)),VLOOKUP($B68,'Allokerad kvv'!$B$2:$AV$468,MATCH(K$1,'Allokerad kvv'!$B$1:$AV$1,0),FALSE),VLOOKUP($B68,'Justerad allokering'!$B$1:$AG$461,MATCH(K$1,'Justerad allokering'!$B$1:$AF$1,0),FALSE))</f>
        <v>0</v>
      </c>
      <c r="L68">
        <f>IF(ISERROR(1/VLOOKUP($B68,'Justerad allokering'!$B$1:$AG$461,MATCH(L$1,'Justerad allokering'!$B$1:$AF$1,0),FALSE)),VLOOKUP($B68,'Allokerad kvv'!$B$2:$AV$468,MATCH(L$1,'Allokerad kvv'!$B$1:$AV$1,0),FALSE),VLOOKUP($B68,'Justerad allokering'!$B$1:$AG$461,MATCH(L$1,'Justerad allokering'!$B$1:$AF$1,0),FALSE))</f>
        <v>0</v>
      </c>
      <c r="M68">
        <f>IF(ISERROR(1/VLOOKUP($B68,'Justerad allokering'!$B$1:$AG$461,MATCH(M$1,'Justerad allokering'!$B$1:$AF$1,0),FALSE)),VLOOKUP($B68,'Allokerad kvv'!$B$2:$AV$468,MATCH(M$1,'Allokerad kvv'!$B$1:$AV$1,0),FALSE),VLOOKUP($B68,'Justerad allokering'!$B$1:$AG$461,MATCH(M$1,'Justerad allokering'!$B$1:$AF$1,0),FALSE))</f>
        <v>0</v>
      </c>
      <c r="N68">
        <f>IF(ISERROR(1/VLOOKUP($B68,'Justerad allokering'!$B$1:$AG$461,MATCH(N$1,'Justerad allokering'!$B$1:$AF$1,0),FALSE)),VLOOKUP($B68,'Allokerad kvv'!$B$2:$AV$468,MATCH(N$1,'Allokerad kvv'!$B$1:$AV$1,0),FALSE),VLOOKUP($B68,'Justerad allokering'!$B$1:$AG$461,MATCH(N$1,'Justerad allokering'!$B$1:$AF$1,0),FALSE))</f>
        <v>0</v>
      </c>
      <c r="O68">
        <f>IF(ISERROR(1/VLOOKUP($B68,'Justerad allokering'!$B$1:$AG$461,MATCH(O$1,'Justerad allokering'!$B$1:$AF$1,0),FALSE)),VLOOKUP($B68,'Allokerad kvv'!$B$2:$AV$468,MATCH(O$1,'Allokerad kvv'!$B$1:$AV$1,0),FALSE),VLOOKUP($B68,'Justerad allokering'!$B$1:$AG$461,MATCH(O$1,'Justerad allokering'!$B$1:$AF$1,0),FALSE))</f>
        <v>0</v>
      </c>
      <c r="P68">
        <f>IF(ISERROR(1/VLOOKUP($B68,'Justerad allokering'!$B$1:$AG$461,MATCH(P$1,'Justerad allokering'!$B$1:$AF$1,0),FALSE)),VLOOKUP($B68,'Allokerad kvv'!$B$2:$AV$468,MATCH(P$1,'Allokerad kvv'!$B$1:$AV$1,0),FALSE),VLOOKUP($B68,'Justerad allokering'!$B$1:$AG$461,MATCH(P$1,'Justerad allokering'!$B$1:$AF$1,0),FALSE))</f>
        <v>0</v>
      </c>
      <c r="Q68">
        <f>IF(ISERROR(1/VLOOKUP($B68,'Justerad allokering'!$B$1:$AG$461,MATCH(Q$1,'Justerad allokering'!$B$1:$AF$1,0),FALSE)),VLOOKUP($B68,'Allokerad kvv'!$B$2:$AV$468,MATCH(Q$1,'Allokerad kvv'!$B$1:$AV$1,0),FALSE),VLOOKUP($B68,'Justerad allokering'!$B$1:$AG$461,MATCH(Q$1,'Justerad allokering'!$B$1:$AF$1,0),FALSE))</f>
        <v>0</v>
      </c>
      <c r="R68">
        <f>IF(ISERROR(1/VLOOKUP($B68,'Justerad allokering'!$B$1:$AG$461,MATCH(R$1,'Justerad allokering'!$B$1:$AF$1,0),FALSE)),VLOOKUP($B68,'Allokerad kvv'!$B$2:$AV$468,MATCH(R$1,'Allokerad kvv'!$B$1:$AV$1,0),FALSE),VLOOKUP($B68,'Justerad allokering'!$B$1:$AG$461,MATCH(R$1,'Justerad allokering'!$B$1:$AF$1,0),FALSE))</f>
        <v>0</v>
      </c>
      <c r="S68">
        <f>IF(ISERROR(1/VLOOKUP($B68,'Justerad allokering'!$B$1:$AG$461,MATCH(S$1,'Justerad allokering'!$B$1:$AF$1,0),FALSE)),VLOOKUP($B68,'Allokerad kvv'!$B$2:$AV$468,MATCH(S$1,'Allokerad kvv'!$B$1:$AV$1,0),FALSE),VLOOKUP($B68,'Justerad allokering'!$B$1:$AG$461,MATCH(S$1,'Justerad allokering'!$B$1:$AF$1,0),FALSE))</f>
        <v>0</v>
      </c>
      <c r="T68">
        <f>IF(ISERROR(1/VLOOKUP($B68,'Justerad allokering'!$B$1:$AG$461,MATCH(T$1,'Justerad allokering'!$B$1:$AF$1,0),FALSE)),VLOOKUP($B68,'Allokerad kvv'!$B$2:$AV$468,MATCH(T$1,'Allokerad kvv'!$B$1:$AV$1,0),FALSE),VLOOKUP($B68,'Justerad allokering'!$B$1:$AG$461,MATCH(T$1,'Justerad allokering'!$B$1:$AF$1,0),FALSE))</f>
        <v>0</v>
      </c>
      <c r="U68">
        <f>IF(ISERROR(1/VLOOKUP($B68,'Justerad allokering'!$B$1:$AG$461,MATCH(U$1,'Justerad allokering'!$B$1:$AF$1,0),FALSE)),VLOOKUP($B68,'Allokerad kvv'!$B$2:$AV$468,MATCH(U$1,'Allokerad kvv'!$B$1:$AV$1,0),FALSE),VLOOKUP($B68,'Justerad allokering'!$B$1:$AG$461,MATCH(U$1,'Justerad allokering'!$B$1:$AF$1,0),FALSE))</f>
        <v>0</v>
      </c>
      <c r="V68">
        <f>IF(ISERROR(1/VLOOKUP($B68,'Justerad allokering'!$B$1:$AG$461,MATCH(V$1,'Justerad allokering'!$B$1:$AF$1,0),FALSE)),VLOOKUP($B68,'Allokerad kvv'!$B$2:$AV$468,MATCH(V$1,'Allokerad kvv'!$B$1:$AV$1,0),FALSE),VLOOKUP($B68,'Justerad allokering'!$B$1:$AG$461,MATCH(V$1,'Justerad allokering'!$B$1:$AF$1,0),FALSE))</f>
        <v>0</v>
      </c>
      <c r="W68">
        <f>IF(ISERROR(1/VLOOKUP($B68,'Justerad allokering'!$B$1:$AG$461,MATCH(W$1,'Justerad allokering'!$B$1:$AF$1,0),FALSE)),VLOOKUP($B68,'Allokerad kvv'!$B$2:$AV$468,MATCH(W$1,'Allokerad kvv'!$B$1:$AV$1,0),FALSE),VLOOKUP($B68,'Justerad allokering'!$B$1:$AG$461,MATCH(W$1,'Justerad allokering'!$B$1:$AF$1,0),FALSE))</f>
        <v>0</v>
      </c>
      <c r="X68">
        <f>IF(ISERROR(1/VLOOKUP($B68,'Justerad allokering'!$B$1:$AG$461,MATCH(X$1,'Justerad allokering'!$B$1:$AF$1,0),FALSE)),VLOOKUP($B68,'Allokerad kvv'!$B$2:$AV$468,MATCH(X$1,'Allokerad kvv'!$B$1:$AV$1,0),FALSE),VLOOKUP($B68,'Justerad allokering'!$B$1:$AG$461,MATCH(X$1,'Justerad allokering'!$B$1:$AF$1,0),FALSE))</f>
        <v>0</v>
      </c>
      <c r="Y68">
        <f>IF(ISERROR(1/VLOOKUP($B68,'Justerad allokering'!$B$1:$AG$461,MATCH(Y$1,'Justerad allokering'!$B$1:$AF$1,0),FALSE)),VLOOKUP($B68,'Allokerad kvv'!$B$2:$AV$468,MATCH(Y$1,'Allokerad kvv'!$B$1:$AV$1,0),FALSE),VLOOKUP($B68,'Justerad allokering'!$B$1:$AG$461,MATCH(Y$1,'Justerad allokering'!$B$1:$AF$1,0),FALSE))</f>
        <v>0</v>
      </c>
      <c r="Z68">
        <f>IF(ISERROR(1/VLOOKUP($B68,'Justerad allokering'!$B$1:$AG$461,MATCH(Z$1,'Justerad allokering'!$B$1:$AF$1,0),FALSE)),VLOOKUP($B68,'Allokerad kvv'!$B$2:$AV$468,MATCH(Z$1,'Allokerad kvv'!$B$1:$AV$1,0),FALSE),VLOOKUP($B68,'Justerad allokering'!$B$1:$AG$461,MATCH(Z$1,'Justerad allokering'!$B$1:$AF$1,0),FALSE))</f>
        <v>0</v>
      </c>
      <c r="AE68" s="89">
        <f t="shared" si="4"/>
        <v>0</v>
      </c>
      <c r="AG68">
        <f t="shared" si="5"/>
        <v>0</v>
      </c>
      <c r="AH68">
        <f t="shared" si="6"/>
        <v>0</v>
      </c>
      <c r="AI68" t="str">
        <f>IF(AH68=0,"",AH68/VLOOKUP(B68,Kraftvärmeprod!$B$1:$BC$480,MATCH("Summa tillförd energi exklusive rökgaskondensering",Kraftvärmeprod!$B$1:$BC$1,0),FALSE))</f>
        <v/>
      </c>
      <c r="AK68">
        <f t="shared" si="7"/>
        <v>0</v>
      </c>
    </row>
    <row r="69" spans="1:37" x14ac:dyDescent="0.25">
      <c r="A69" s="2" t="s">
        <v>76</v>
      </c>
      <c r="B69" s="2" t="s">
        <v>99</v>
      </c>
      <c r="C69">
        <f>IF(ISERROR(1/VLOOKUP($B69,'Justerad allokering'!$B$1:$AG$461,MATCH(C$1,'Justerad allokering'!$B$1:$AF$1,0),FALSE)),VLOOKUP($B69,'Allokerad kvv'!$B$2:$AV$468,MATCH(C$1,'Allokerad kvv'!$B$1:$AV$1,0),FALSE),VLOOKUP($B69,'Justerad allokering'!$B$1:$AG$461,MATCH(C$1,'Justerad allokering'!$B$1:$AF$1,0),FALSE))</f>
        <v>0</v>
      </c>
      <c r="D69">
        <f>IF(ISERROR(1/VLOOKUP($B69,'Justerad allokering'!$B$1:$AG$461,MATCH(D$1,'Justerad allokering'!$B$1:$AF$1,0),FALSE)),VLOOKUP($B69,'Allokerad kvv'!$B$2:$AV$468,MATCH(D$1,'Allokerad kvv'!$B$1:$AV$1,0),FALSE),VLOOKUP($B69,'Justerad allokering'!$B$1:$AG$461,MATCH(D$1,'Justerad allokering'!$B$1:$AF$1,0),FALSE))</f>
        <v>0</v>
      </c>
      <c r="E69">
        <f>IF(ISERROR(1/VLOOKUP($B69,'Justerad allokering'!$B$1:$AG$461,MATCH(E$1,'Justerad allokering'!$B$1:$AF$1,0),FALSE)),VLOOKUP($B69,'Allokerad kvv'!$B$2:$AV$468,MATCH(E$1,'Allokerad kvv'!$B$1:$AV$1,0),FALSE),VLOOKUP($B69,'Justerad allokering'!$B$1:$AG$461,MATCH(E$1,'Justerad allokering'!$B$1:$AF$1,0),FALSE))</f>
        <v>0</v>
      </c>
      <c r="F69">
        <f>IF(ISERROR(1/VLOOKUP($B69,'Justerad allokering'!$B$1:$AG$461,MATCH(F$1,'Justerad allokering'!$B$1:$AF$1,0),FALSE)),VLOOKUP($B69,'Allokerad kvv'!$B$2:$AV$468,MATCH(F$1,'Allokerad kvv'!$B$1:$AV$1,0),FALSE),VLOOKUP($B69,'Justerad allokering'!$B$1:$AG$461,MATCH(F$1,'Justerad allokering'!$B$1:$AF$1,0),FALSE))</f>
        <v>0</v>
      </c>
      <c r="G69">
        <f>IF(ISERROR(1/VLOOKUP($B69,'Justerad allokering'!$B$1:$AG$461,MATCH(G$1,'Justerad allokering'!$B$1:$AF$1,0),FALSE)),VLOOKUP($B69,'Allokerad kvv'!$B$2:$AV$468,MATCH(G$1,'Allokerad kvv'!$B$1:$AV$1,0),FALSE),VLOOKUP($B69,'Justerad allokering'!$B$1:$AG$461,MATCH(G$1,'Justerad allokering'!$B$1:$AF$1,0),FALSE))</f>
        <v>0</v>
      </c>
      <c r="H69">
        <f>IF(ISERROR(1/VLOOKUP($B69,'Justerad allokering'!$B$1:$AG$461,MATCH(H$1,'Justerad allokering'!$B$1:$AF$1,0),FALSE)),VLOOKUP($B69,'Allokerad kvv'!$B$2:$AV$468,MATCH(H$1,'Allokerad kvv'!$B$1:$AV$1,0),FALSE),VLOOKUP($B69,'Justerad allokering'!$B$1:$AG$461,MATCH(H$1,'Justerad allokering'!$B$1:$AF$1,0),FALSE))</f>
        <v>0</v>
      </c>
      <c r="I69">
        <f>IF(ISERROR(1/VLOOKUP($B69,'Justerad allokering'!$B$1:$AG$461,MATCH(I$1,'Justerad allokering'!$B$1:$AF$1,0),FALSE)),VLOOKUP($B69,'Allokerad kvv'!$B$2:$AV$468,MATCH(I$1,'Allokerad kvv'!$B$1:$AV$1,0),FALSE),VLOOKUP($B69,'Justerad allokering'!$B$1:$AG$461,MATCH(I$1,'Justerad allokering'!$B$1:$AF$1,0),FALSE))</f>
        <v>0</v>
      </c>
      <c r="J69">
        <f>IF(ISERROR(1/VLOOKUP($B69,'Justerad allokering'!$B$1:$AG$461,MATCH(J$1,'Justerad allokering'!$B$1:$AF$1,0),FALSE)),VLOOKUP($B69,'Allokerad kvv'!$B$2:$AV$468,MATCH(J$1,'Allokerad kvv'!$B$1:$AV$1,0),FALSE),VLOOKUP($B69,'Justerad allokering'!$B$1:$AG$461,MATCH(J$1,'Justerad allokering'!$B$1:$AF$1,0),FALSE))</f>
        <v>0</v>
      </c>
      <c r="K69">
        <f>IF(ISERROR(1/VLOOKUP($B69,'Justerad allokering'!$B$1:$AG$461,MATCH(K$1,'Justerad allokering'!$B$1:$AF$1,0),FALSE)),VLOOKUP($B69,'Allokerad kvv'!$B$2:$AV$468,MATCH(K$1,'Allokerad kvv'!$B$1:$AV$1,0),FALSE),VLOOKUP($B69,'Justerad allokering'!$B$1:$AG$461,MATCH(K$1,'Justerad allokering'!$B$1:$AF$1,0),FALSE))</f>
        <v>0</v>
      </c>
      <c r="L69">
        <f>IF(ISERROR(1/VLOOKUP($B69,'Justerad allokering'!$B$1:$AG$461,MATCH(L$1,'Justerad allokering'!$B$1:$AF$1,0),FALSE)),VLOOKUP($B69,'Allokerad kvv'!$B$2:$AV$468,MATCH(L$1,'Allokerad kvv'!$B$1:$AV$1,0),FALSE),VLOOKUP($B69,'Justerad allokering'!$B$1:$AG$461,MATCH(L$1,'Justerad allokering'!$B$1:$AF$1,0),FALSE))</f>
        <v>0</v>
      </c>
      <c r="M69">
        <f>IF(ISERROR(1/VLOOKUP($B69,'Justerad allokering'!$B$1:$AG$461,MATCH(M$1,'Justerad allokering'!$B$1:$AF$1,0),FALSE)),VLOOKUP($B69,'Allokerad kvv'!$B$2:$AV$468,MATCH(M$1,'Allokerad kvv'!$B$1:$AV$1,0),FALSE),VLOOKUP($B69,'Justerad allokering'!$B$1:$AG$461,MATCH(M$1,'Justerad allokering'!$B$1:$AF$1,0),FALSE))</f>
        <v>0</v>
      </c>
      <c r="N69">
        <f>IF(ISERROR(1/VLOOKUP($B69,'Justerad allokering'!$B$1:$AG$461,MATCH(N$1,'Justerad allokering'!$B$1:$AF$1,0),FALSE)),VLOOKUP($B69,'Allokerad kvv'!$B$2:$AV$468,MATCH(N$1,'Allokerad kvv'!$B$1:$AV$1,0),FALSE),VLOOKUP($B69,'Justerad allokering'!$B$1:$AG$461,MATCH(N$1,'Justerad allokering'!$B$1:$AF$1,0),FALSE))</f>
        <v>0</v>
      </c>
      <c r="O69">
        <f>IF(ISERROR(1/VLOOKUP($B69,'Justerad allokering'!$B$1:$AG$461,MATCH(O$1,'Justerad allokering'!$B$1:$AF$1,0),FALSE)),VLOOKUP($B69,'Allokerad kvv'!$B$2:$AV$468,MATCH(O$1,'Allokerad kvv'!$B$1:$AV$1,0),FALSE),VLOOKUP($B69,'Justerad allokering'!$B$1:$AG$461,MATCH(O$1,'Justerad allokering'!$B$1:$AF$1,0),FALSE))</f>
        <v>0</v>
      </c>
      <c r="P69">
        <f>IF(ISERROR(1/VLOOKUP($B69,'Justerad allokering'!$B$1:$AG$461,MATCH(P$1,'Justerad allokering'!$B$1:$AF$1,0),FALSE)),VLOOKUP($B69,'Allokerad kvv'!$B$2:$AV$468,MATCH(P$1,'Allokerad kvv'!$B$1:$AV$1,0),FALSE),VLOOKUP($B69,'Justerad allokering'!$B$1:$AG$461,MATCH(P$1,'Justerad allokering'!$B$1:$AF$1,0),FALSE))</f>
        <v>0</v>
      </c>
      <c r="Q69">
        <f>IF(ISERROR(1/VLOOKUP($B69,'Justerad allokering'!$B$1:$AG$461,MATCH(Q$1,'Justerad allokering'!$B$1:$AF$1,0),FALSE)),VLOOKUP($B69,'Allokerad kvv'!$B$2:$AV$468,MATCH(Q$1,'Allokerad kvv'!$B$1:$AV$1,0),FALSE),VLOOKUP($B69,'Justerad allokering'!$B$1:$AG$461,MATCH(Q$1,'Justerad allokering'!$B$1:$AF$1,0),FALSE))</f>
        <v>0</v>
      </c>
      <c r="R69">
        <f>IF(ISERROR(1/VLOOKUP($B69,'Justerad allokering'!$B$1:$AG$461,MATCH(R$1,'Justerad allokering'!$B$1:$AF$1,0),FALSE)),VLOOKUP($B69,'Allokerad kvv'!$B$2:$AV$468,MATCH(R$1,'Allokerad kvv'!$B$1:$AV$1,0),FALSE),VLOOKUP($B69,'Justerad allokering'!$B$1:$AG$461,MATCH(R$1,'Justerad allokering'!$B$1:$AF$1,0),FALSE))</f>
        <v>0</v>
      </c>
      <c r="S69">
        <f>IF(ISERROR(1/VLOOKUP($B69,'Justerad allokering'!$B$1:$AG$461,MATCH(S$1,'Justerad allokering'!$B$1:$AF$1,0),FALSE)),VLOOKUP($B69,'Allokerad kvv'!$B$2:$AV$468,MATCH(S$1,'Allokerad kvv'!$B$1:$AV$1,0),FALSE),VLOOKUP($B69,'Justerad allokering'!$B$1:$AG$461,MATCH(S$1,'Justerad allokering'!$B$1:$AF$1,0),FALSE))</f>
        <v>0</v>
      </c>
      <c r="T69">
        <f>IF(ISERROR(1/VLOOKUP($B69,'Justerad allokering'!$B$1:$AG$461,MATCH(T$1,'Justerad allokering'!$B$1:$AF$1,0),FALSE)),VLOOKUP($B69,'Allokerad kvv'!$B$2:$AV$468,MATCH(T$1,'Allokerad kvv'!$B$1:$AV$1,0),FALSE),VLOOKUP($B69,'Justerad allokering'!$B$1:$AG$461,MATCH(T$1,'Justerad allokering'!$B$1:$AF$1,0),FALSE))</f>
        <v>0</v>
      </c>
      <c r="U69">
        <f>IF(ISERROR(1/VLOOKUP($B69,'Justerad allokering'!$B$1:$AG$461,MATCH(U$1,'Justerad allokering'!$B$1:$AF$1,0),FALSE)),VLOOKUP($B69,'Allokerad kvv'!$B$2:$AV$468,MATCH(U$1,'Allokerad kvv'!$B$1:$AV$1,0),FALSE),VLOOKUP($B69,'Justerad allokering'!$B$1:$AG$461,MATCH(U$1,'Justerad allokering'!$B$1:$AF$1,0),FALSE))</f>
        <v>0</v>
      </c>
      <c r="V69">
        <f>IF(ISERROR(1/VLOOKUP($B69,'Justerad allokering'!$B$1:$AG$461,MATCH(V$1,'Justerad allokering'!$B$1:$AF$1,0),FALSE)),VLOOKUP($B69,'Allokerad kvv'!$B$2:$AV$468,MATCH(V$1,'Allokerad kvv'!$B$1:$AV$1,0),FALSE),VLOOKUP($B69,'Justerad allokering'!$B$1:$AG$461,MATCH(V$1,'Justerad allokering'!$B$1:$AF$1,0),FALSE))</f>
        <v>0</v>
      </c>
      <c r="W69">
        <f>IF(ISERROR(1/VLOOKUP($B69,'Justerad allokering'!$B$1:$AG$461,MATCH(W$1,'Justerad allokering'!$B$1:$AF$1,0),FALSE)),VLOOKUP($B69,'Allokerad kvv'!$B$2:$AV$468,MATCH(W$1,'Allokerad kvv'!$B$1:$AV$1,0),FALSE),VLOOKUP($B69,'Justerad allokering'!$B$1:$AG$461,MATCH(W$1,'Justerad allokering'!$B$1:$AF$1,0),FALSE))</f>
        <v>0</v>
      </c>
      <c r="X69">
        <f>IF(ISERROR(1/VLOOKUP($B69,'Justerad allokering'!$B$1:$AG$461,MATCH(X$1,'Justerad allokering'!$B$1:$AF$1,0),FALSE)),VLOOKUP($B69,'Allokerad kvv'!$B$2:$AV$468,MATCH(X$1,'Allokerad kvv'!$B$1:$AV$1,0),FALSE),VLOOKUP($B69,'Justerad allokering'!$B$1:$AG$461,MATCH(X$1,'Justerad allokering'!$B$1:$AF$1,0),FALSE))</f>
        <v>0</v>
      </c>
      <c r="Y69">
        <f>IF(ISERROR(1/VLOOKUP($B69,'Justerad allokering'!$B$1:$AG$461,MATCH(Y$1,'Justerad allokering'!$B$1:$AF$1,0),FALSE)),VLOOKUP($B69,'Allokerad kvv'!$B$2:$AV$468,MATCH(Y$1,'Allokerad kvv'!$B$1:$AV$1,0),FALSE),VLOOKUP($B69,'Justerad allokering'!$B$1:$AG$461,MATCH(Y$1,'Justerad allokering'!$B$1:$AF$1,0),FALSE))</f>
        <v>0</v>
      </c>
      <c r="Z69">
        <f>IF(ISERROR(1/VLOOKUP($B69,'Justerad allokering'!$B$1:$AG$461,MATCH(Z$1,'Justerad allokering'!$B$1:$AF$1,0),FALSE)),VLOOKUP($B69,'Allokerad kvv'!$B$2:$AV$468,MATCH(Z$1,'Allokerad kvv'!$B$1:$AV$1,0),FALSE),VLOOKUP($B69,'Justerad allokering'!$B$1:$AG$461,MATCH(Z$1,'Justerad allokering'!$B$1:$AF$1,0),FALSE))</f>
        <v>0</v>
      </c>
      <c r="AE69" s="89">
        <f t="shared" si="4"/>
        <v>0</v>
      </c>
      <c r="AG69">
        <f t="shared" si="5"/>
        <v>0</v>
      </c>
      <c r="AH69">
        <f t="shared" si="6"/>
        <v>0</v>
      </c>
      <c r="AI69" t="str">
        <f>IF(AH69=0,"",AH69/VLOOKUP(B69,Kraftvärmeprod!$B$1:$BC$480,MATCH("Summa tillförd energi exklusive rökgaskondensering",Kraftvärmeprod!$B$1:$BC$1,0),FALSE))</f>
        <v/>
      </c>
      <c r="AK69">
        <f t="shared" si="7"/>
        <v>0</v>
      </c>
    </row>
    <row r="70" spans="1:37" x14ac:dyDescent="0.25">
      <c r="A70" s="2" t="s">
        <v>100</v>
      </c>
      <c r="B70" s="2" t="s">
        <v>101</v>
      </c>
      <c r="C70">
        <f>IF(ISERROR(1/VLOOKUP($B70,'Justerad allokering'!$B$1:$AG$461,MATCH(C$1,'Justerad allokering'!$B$1:$AF$1,0),FALSE)),VLOOKUP($B70,'Allokerad kvv'!$B$2:$AV$468,MATCH(C$1,'Allokerad kvv'!$B$1:$AV$1,0),FALSE),VLOOKUP($B70,'Justerad allokering'!$B$1:$AG$461,MATCH(C$1,'Justerad allokering'!$B$1:$AF$1,0),FALSE))</f>
        <v>0</v>
      </c>
      <c r="D70">
        <f>IF(ISERROR(1/VLOOKUP($B70,'Justerad allokering'!$B$1:$AG$461,MATCH(D$1,'Justerad allokering'!$B$1:$AF$1,0),FALSE)),VLOOKUP($B70,'Allokerad kvv'!$B$2:$AV$468,MATCH(D$1,'Allokerad kvv'!$B$1:$AV$1,0),FALSE),VLOOKUP($B70,'Justerad allokering'!$B$1:$AG$461,MATCH(D$1,'Justerad allokering'!$B$1:$AF$1,0),FALSE))</f>
        <v>0</v>
      </c>
      <c r="E70">
        <f>IF(ISERROR(1/VLOOKUP($B70,'Justerad allokering'!$B$1:$AG$461,MATCH(E$1,'Justerad allokering'!$B$1:$AF$1,0),FALSE)),VLOOKUP($B70,'Allokerad kvv'!$B$2:$AV$468,MATCH(E$1,'Allokerad kvv'!$B$1:$AV$1,0),FALSE),VLOOKUP($B70,'Justerad allokering'!$B$1:$AG$461,MATCH(E$1,'Justerad allokering'!$B$1:$AF$1,0),FALSE))</f>
        <v>0</v>
      </c>
      <c r="F70">
        <f>IF(ISERROR(1/VLOOKUP($B70,'Justerad allokering'!$B$1:$AG$461,MATCH(F$1,'Justerad allokering'!$B$1:$AF$1,0),FALSE)),VLOOKUP($B70,'Allokerad kvv'!$B$2:$AV$468,MATCH(F$1,'Allokerad kvv'!$B$1:$AV$1,0),FALSE),VLOOKUP($B70,'Justerad allokering'!$B$1:$AG$461,MATCH(F$1,'Justerad allokering'!$B$1:$AF$1,0),FALSE))</f>
        <v>0</v>
      </c>
      <c r="G70">
        <f>IF(ISERROR(1/VLOOKUP($B70,'Justerad allokering'!$B$1:$AG$461,MATCH(G$1,'Justerad allokering'!$B$1:$AF$1,0),FALSE)),VLOOKUP($B70,'Allokerad kvv'!$B$2:$AV$468,MATCH(G$1,'Allokerad kvv'!$B$1:$AV$1,0),FALSE),VLOOKUP($B70,'Justerad allokering'!$B$1:$AG$461,MATCH(G$1,'Justerad allokering'!$B$1:$AF$1,0),FALSE))</f>
        <v>0</v>
      </c>
      <c r="H70">
        <f>IF(ISERROR(1/VLOOKUP($B70,'Justerad allokering'!$B$1:$AG$461,MATCH(H$1,'Justerad allokering'!$B$1:$AF$1,0),FALSE)),VLOOKUP($B70,'Allokerad kvv'!$B$2:$AV$468,MATCH(H$1,'Allokerad kvv'!$B$1:$AV$1,0),FALSE),VLOOKUP($B70,'Justerad allokering'!$B$1:$AG$461,MATCH(H$1,'Justerad allokering'!$B$1:$AF$1,0),FALSE))</f>
        <v>0</v>
      </c>
      <c r="I70">
        <f>IF(ISERROR(1/VLOOKUP($B70,'Justerad allokering'!$B$1:$AG$461,MATCH(I$1,'Justerad allokering'!$B$1:$AF$1,0),FALSE)),VLOOKUP($B70,'Allokerad kvv'!$B$2:$AV$468,MATCH(I$1,'Allokerad kvv'!$B$1:$AV$1,0),FALSE),VLOOKUP($B70,'Justerad allokering'!$B$1:$AG$461,MATCH(I$1,'Justerad allokering'!$B$1:$AF$1,0),FALSE))</f>
        <v>0</v>
      </c>
      <c r="J70">
        <f>IF(ISERROR(1/VLOOKUP($B70,'Justerad allokering'!$B$1:$AG$461,MATCH(J$1,'Justerad allokering'!$B$1:$AF$1,0),FALSE)),VLOOKUP($B70,'Allokerad kvv'!$B$2:$AV$468,MATCH(J$1,'Allokerad kvv'!$B$1:$AV$1,0),FALSE),VLOOKUP($B70,'Justerad allokering'!$B$1:$AG$461,MATCH(J$1,'Justerad allokering'!$B$1:$AF$1,0),FALSE))</f>
        <v>0</v>
      </c>
      <c r="K70">
        <f>IF(ISERROR(1/VLOOKUP($B70,'Justerad allokering'!$B$1:$AG$461,MATCH(K$1,'Justerad allokering'!$B$1:$AF$1,0),FALSE)),VLOOKUP($B70,'Allokerad kvv'!$B$2:$AV$468,MATCH(K$1,'Allokerad kvv'!$B$1:$AV$1,0),FALSE),VLOOKUP($B70,'Justerad allokering'!$B$1:$AG$461,MATCH(K$1,'Justerad allokering'!$B$1:$AF$1,0),FALSE))</f>
        <v>0</v>
      </c>
      <c r="L70">
        <f>IF(ISERROR(1/VLOOKUP($B70,'Justerad allokering'!$B$1:$AG$461,MATCH(L$1,'Justerad allokering'!$B$1:$AF$1,0),FALSE)),VLOOKUP($B70,'Allokerad kvv'!$B$2:$AV$468,MATCH(L$1,'Allokerad kvv'!$B$1:$AV$1,0),FALSE),VLOOKUP($B70,'Justerad allokering'!$B$1:$AG$461,MATCH(L$1,'Justerad allokering'!$B$1:$AF$1,0),FALSE))</f>
        <v>0</v>
      </c>
      <c r="M70">
        <f>IF(ISERROR(1/VLOOKUP($B70,'Justerad allokering'!$B$1:$AG$461,MATCH(M$1,'Justerad allokering'!$B$1:$AF$1,0),FALSE)),VLOOKUP($B70,'Allokerad kvv'!$B$2:$AV$468,MATCH(M$1,'Allokerad kvv'!$B$1:$AV$1,0),FALSE),VLOOKUP($B70,'Justerad allokering'!$B$1:$AG$461,MATCH(M$1,'Justerad allokering'!$B$1:$AF$1,0),FALSE))</f>
        <v>0</v>
      </c>
      <c r="N70">
        <f>IF(ISERROR(1/VLOOKUP($B70,'Justerad allokering'!$B$1:$AG$461,MATCH(N$1,'Justerad allokering'!$B$1:$AF$1,0),FALSE)),VLOOKUP($B70,'Allokerad kvv'!$B$2:$AV$468,MATCH(N$1,'Allokerad kvv'!$B$1:$AV$1,0),FALSE),VLOOKUP($B70,'Justerad allokering'!$B$1:$AG$461,MATCH(N$1,'Justerad allokering'!$B$1:$AF$1,0),FALSE))</f>
        <v>0</v>
      </c>
      <c r="O70">
        <f>IF(ISERROR(1/VLOOKUP($B70,'Justerad allokering'!$B$1:$AG$461,MATCH(O$1,'Justerad allokering'!$B$1:$AF$1,0),FALSE)),VLOOKUP($B70,'Allokerad kvv'!$B$2:$AV$468,MATCH(O$1,'Allokerad kvv'!$B$1:$AV$1,0),FALSE),VLOOKUP($B70,'Justerad allokering'!$B$1:$AG$461,MATCH(O$1,'Justerad allokering'!$B$1:$AF$1,0),FALSE))</f>
        <v>0</v>
      </c>
      <c r="P70">
        <f>IF(ISERROR(1/VLOOKUP($B70,'Justerad allokering'!$B$1:$AG$461,MATCH(P$1,'Justerad allokering'!$B$1:$AF$1,0),FALSE)),VLOOKUP($B70,'Allokerad kvv'!$B$2:$AV$468,MATCH(P$1,'Allokerad kvv'!$B$1:$AV$1,0),FALSE),VLOOKUP($B70,'Justerad allokering'!$B$1:$AG$461,MATCH(P$1,'Justerad allokering'!$B$1:$AF$1,0),FALSE))</f>
        <v>0</v>
      </c>
      <c r="Q70">
        <f>IF(ISERROR(1/VLOOKUP($B70,'Justerad allokering'!$B$1:$AG$461,MATCH(Q$1,'Justerad allokering'!$B$1:$AF$1,0),FALSE)),VLOOKUP($B70,'Allokerad kvv'!$B$2:$AV$468,MATCH(Q$1,'Allokerad kvv'!$B$1:$AV$1,0),FALSE),VLOOKUP($B70,'Justerad allokering'!$B$1:$AG$461,MATCH(Q$1,'Justerad allokering'!$B$1:$AF$1,0),FALSE))</f>
        <v>0</v>
      </c>
      <c r="R70">
        <f>IF(ISERROR(1/VLOOKUP($B70,'Justerad allokering'!$B$1:$AG$461,MATCH(R$1,'Justerad allokering'!$B$1:$AF$1,0),FALSE)),VLOOKUP($B70,'Allokerad kvv'!$B$2:$AV$468,MATCH(R$1,'Allokerad kvv'!$B$1:$AV$1,0),FALSE),VLOOKUP($B70,'Justerad allokering'!$B$1:$AG$461,MATCH(R$1,'Justerad allokering'!$B$1:$AF$1,0),FALSE))</f>
        <v>0</v>
      </c>
      <c r="S70">
        <f>IF(ISERROR(1/VLOOKUP($B70,'Justerad allokering'!$B$1:$AG$461,MATCH(S$1,'Justerad allokering'!$B$1:$AF$1,0),FALSE)),VLOOKUP($B70,'Allokerad kvv'!$B$2:$AV$468,MATCH(S$1,'Allokerad kvv'!$B$1:$AV$1,0),FALSE),VLOOKUP($B70,'Justerad allokering'!$B$1:$AG$461,MATCH(S$1,'Justerad allokering'!$B$1:$AF$1,0),FALSE))</f>
        <v>0</v>
      </c>
      <c r="T70">
        <f>IF(ISERROR(1/VLOOKUP($B70,'Justerad allokering'!$B$1:$AG$461,MATCH(T$1,'Justerad allokering'!$B$1:$AF$1,0),FALSE)),VLOOKUP($B70,'Allokerad kvv'!$B$2:$AV$468,MATCH(T$1,'Allokerad kvv'!$B$1:$AV$1,0),FALSE),VLOOKUP($B70,'Justerad allokering'!$B$1:$AG$461,MATCH(T$1,'Justerad allokering'!$B$1:$AF$1,0),FALSE))</f>
        <v>0</v>
      </c>
      <c r="U70">
        <f>IF(ISERROR(1/VLOOKUP($B70,'Justerad allokering'!$B$1:$AG$461,MATCH(U$1,'Justerad allokering'!$B$1:$AF$1,0),FALSE)),VLOOKUP($B70,'Allokerad kvv'!$B$2:$AV$468,MATCH(U$1,'Allokerad kvv'!$B$1:$AV$1,0),FALSE),VLOOKUP($B70,'Justerad allokering'!$B$1:$AG$461,MATCH(U$1,'Justerad allokering'!$B$1:$AF$1,0),FALSE))</f>
        <v>0</v>
      </c>
      <c r="V70">
        <f>IF(ISERROR(1/VLOOKUP($B70,'Justerad allokering'!$B$1:$AG$461,MATCH(V$1,'Justerad allokering'!$B$1:$AF$1,0),FALSE)),VLOOKUP($B70,'Allokerad kvv'!$B$2:$AV$468,MATCH(V$1,'Allokerad kvv'!$B$1:$AV$1,0),FALSE),VLOOKUP($B70,'Justerad allokering'!$B$1:$AG$461,MATCH(V$1,'Justerad allokering'!$B$1:$AF$1,0),FALSE))</f>
        <v>0</v>
      </c>
      <c r="W70">
        <f>IF(ISERROR(1/VLOOKUP($B70,'Justerad allokering'!$B$1:$AG$461,MATCH(W$1,'Justerad allokering'!$B$1:$AF$1,0),FALSE)),VLOOKUP($B70,'Allokerad kvv'!$B$2:$AV$468,MATCH(W$1,'Allokerad kvv'!$B$1:$AV$1,0),FALSE),VLOOKUP($B70,'Justerad allokering'!$B$1:$AG$461,MATCH(W$1,'Justerad allokering'!$B$1:$AF$1,0),FALSE))</f>
        <v>0</v>
      </c>
      <c r="X70">
        <f>IF(ISERROR(1/VLOOKUP($B70,'Justerad allokering'!$B$1:$AG$461,MATCH(X$1,'Justerad allokering'!$B$1:$AF$1,0),FALSE)),VLOOKUP($B70,'Allokerad kvv'!$B$2:$AV$468,MATCH(X$1,'Allokerad kvv'!$B$1:$AV$1,0),FALSE),VLOOKUP($B70,'Justerad allokering'!$B$1:$AG$461,MATCH(X$1,'Justerad allokering'!$B$1:$AF$1,0),FALSE))</f>
        <v>0</v>
      </c>
      <c r="Y70">
        <f>IF(ISERROR(1/VLOOKUP($B70,'Justerad allokering'!$B$1:$AG$461,MATCH(Y$1,'Justerad allokering'!$B$1:$AF$1,0),FALSE)),VLOOKUP($B70,'Allokerad kvv'!$B$2:$AV$468,MATCH(Y$1,'Allokerad kvv'!$B$1:$AV$1,0),FALSE),VLOOKUP($B70,'Justerad allokering'!$B$1:$AG$461,MATCH(Y$1,'Justerad allokering'!$B$1:$AF$1,0),FALSE))</f>
        <v>0</v>
      </c>
      <c r="Z70">
        <f>IF(ISERROR(1/VLOOKUP($B70,'Justerad allokering'!$B$1:$AG$461,MATCH(Z$1,'Justerad allokering'!$B$1:$AF$1,0),FALSE)),VLOOKUP($B70,'Allokerad kvv'!$B$2:$AV$468,MATCH(Z$1,'Allokerad kvv'!$B$1:$AV$1,0),FALSE),VLOOKUP($B70,'Justerad allokering'!$B$1:$AG$461,MATCH(Z$1,'Justerad allokering'!$B$1:$AF$1,0),FALSE))</f>
        <v>0</v>
      </c>
      <c r="AE70" s="89">
        <f t="shared" si="4"/>
        <v>0</v>
      </c>
      <c r="AG70">
        <f t="shared" si="5"/>
        <v>0</v>
      </c>
      <c r="AH70">
        <f t="shared" si="6"/>
        <v>0</v>
      </c>
      <c r="AI70" t="str">
        <f>IF(AH70=0,"",AH70/VLOOKUP(B70,Kraftvärmeprod!$B$1:$BC$480,MATCH("Summa tillförd energi exklusive rökgaskondensering",Kraftvärmeprod!$B$1:$BC$1,0),FALSE))</f>
        <v/>
      </c>
      <c r="AK70">
        <f t="shared" si="7"/>
        <v>0</v>
      </c>
    </row>
    <row r="71" spans="1:37" x14ac:dyDescent="0.25">
      <c r="A71" s="2" t="s">
        <v>102</v>
      </c>
      <c r="B71" s="2" t="s">
        <v>103</v>
      </c>
      <c r="C71">
        <f>IF(ISERROR(1/VLOOKUP($B71,'Justerad allokering'!$B$1:$AG$461,MATCH(C$1,'Justerad allokering'!$B$1:$AF$1,0),FALSE)),VLOOKUP($B71,'Allokerad kvv'!$B$2:$AV$468,MATCH(C$1,'Allokerad kvv'!$B$1:$AV$1,0),FALSE),VLOOKUP($B71,'Justerad allokering'!$B$1:$AG$461,MATCH(C$1,'Justerad allokering'!$B$1:$AF$1,0),FALSE))</f>
        <v>94.660200000000003</v>
      </c>
      <c r="D71">
        <f>IF(ISERROR(1/VLOOKUP($B71,'Justerad allokering'!$B$1:$AG$461,MATCH(D$1,'Justerad allokering'!$B$1:$AF$1,0),FALSE)),VLOOKUP($B71,'Allokerad kvv'!$B$2:$AV$468,MATCH(D$1,'Allokerad kvv'!$B$1:$AV$1,0),FALSE),VLOOKUP($B71,'Justerad allokering'!$B$1:$AG$461,MATCH(D$1,'Justerad allokering'!$B$1:$AF$1,0),FALSE))</f>
        <v>0</v>
      </c>
      <c r="E71">
        <f>IF(ISERROR(1/VLOOKUP($B71,'Justerad allokering'!$B$1:$AG$461,MATCH(E$1,'Justerad allokering'!$B$1:$AF$1,0),FALSE)),VLOOKUP($B71,'Allokerad kvv'!$B$2:$AV$468,MATCH(E$1,'Allokerad kvv'!$B$1:$AV$1,0),FALSE),VLOOKUP($B71,'Justerad allokering'!$B$1:$AG$461,MATCH(E$1,'Justerad allokering'!$B$1:$AF$1,0),FALSE))</f>
        <v>0</v>
      </c>
      <c r="F71">
        <f>IF(ISERROR(1/VLOOKUP($B71,'Justerad allokering'!$B$1:$AG$461,MATCH(F$1,'Justerad allokering'!$B$1:$AF$1,0),FALSE)),VLOOKUP($B71,'Allokerad kvv'!$B$2:$AV$468,MATCH(F$1,'Allokerad kvv'!$B$1:$AV$1,0),FALSE),VLOOKUP($B71,'Justerad allokering'!$B$1:$AG$461,MATCH(F$1,'Justerad allokering'!$B$1:$AF$1,0),FALSE))</f>
        <v>0</v>
      </c>
      <c r="G71">
        <f>IF(ISERROR(1/VLOOKUP($B71,'Justerad allokering'!$B$1:$AG$461,MATCH(G$1,'Justerad allokering'!$B$1:$AF$1,0),FALSE)),VLOOKUP($B71,'Allokerad kvv'!$B$2:$AV$468,MATCH(G$1,'Allokerad kvv'!$B$1:$AV$1,0),FALSE),VLOOKUP($B71,'Justerad allokering'!$B$1:$AG$461,MATCH(G$1,'Justerad allokering'!$B$1:$AF$1,0),FALSE))</f>
        <v>0.402613</v>
      </c>
      <c r="H71">
        <f>IF(ISERROR(1/VLOOKUP($B71,'Justerad allokering'!$B$1:$AG$461,MATCH(H$1,'Justerad allokering'!$B$1:$AF$1,0),FALSE)),VLOOKUP($B71,'Allokerad kvv'!$B$2:$AV$468,MATCH(H$1,'Allokerad kvv'!$B$1:$AV$1,0),FALSE),VLOOKUP($B71,'Justerad allokering'!$B$1:$AG$461,MATCH(H$1,'Justerad allokering'!$B$1:$AF$1,0),FALSE))</f>
        <v>0</v>
      </c>
      <c r="I71">
        <f>IF(ISERROR(1/VLOOKUP($B71,'Justerad allokering'!$B$1:$AG$461,MATCH(I$1,'Justerad allokering'!$B$1:$AF$1,0),FALSE)),VLOOKUP($B71,'Allokerad kvv'!$B$2:$AV$468,MATCH(I$1,'Allokerad kvv'!$B$1:$AV$1,0),FALSE),VLOOKUP($B71,'Justerad allokering'!$B$1:$AG$461,MATCH(I$1,'Justerad allokering'!$B$1:$AF$1,0),FALSE))</f>
        <v>0</v>
      </c>
      <c r="J71">
        <f>IF(ISERROR(1/VLOOKUP($B71,'Justerad allokering'!$B$1:$AG$461,MATCH(J$1,'Justerad allokering'!$B$1:$AF$1,0),FALSE)),VLOOKUP($B71,'Allokerad kvv'!$B$2:$AV$468,MATCH(J$1,'Allokerad kvv'!$B$1:$AV$1,0),FALSE),VLOOKUP($B71,'Justerad allokering'!$B$1:$AG$461,MATCH(J$1,'Justerad allokering'!$B$1:$AF$1,0),FALSE))</f>
        <v>0</v>
      </c>
      <c r="K71">
        <f>IF(ISERROR(1/VLOOKUP($B71,'Justerad allokering'!$B$1:$AG$461,MATCH(K$1,'Justerad allokering'!$B$1:$AF$1,0),FALSE)),VLOOKUP($B71,'Allokerad kvv'!$B$2:$AV$468,MATCH(K$1,'Allokerad kvv'!$B$1:$AV$1,0),FALSE),VLOOKUP($B71,'Justerad allokering'!$B$1:$AG$461,MATCH(K$1,'Justerad allokering'!$B$1:$AF$1,0),FALSE))</f>
        <v>0</v>
      </c>
      <c r="L71">
        <f>IF(ISERROR(1/VLOOKUP($B71,'Justerad allokering'!$B$1:$AG$461,MATCH(L$1,'Justerad allokering'!$B$1:$AF$1,0),FALSE)),VLOOKUP($B71,'Allokerad kvv'!$B$2:$AV$468,MATCH(L$1,'Allokerad kvv'!$B$1:$AV$1,0),FALSE),VLOOKUP($B71,'Justerad allokering'!$B$1:$AG$461,MATCH(L$1,'Justerad allokering'!$B$1:$AF$1,0),FALSE))</f>
        <v>0</v>
      </c>
      <c r="M71">
        <f>IF(ISERROR(1/VLOOKUP($B71,'Justerad allokering'!$B$1:$AG$461,MATCH(M$1,'Justerad allokering'!$B$1:$AF$1,0),FALSE)),VLOOKUP($B71,'Allokerad kvv'!$B$2:$AV$468,MATCH(M$1,'Allokerad kvv'!$B$1:$AV$1,0),FALSE),VLOOKUP($B71,'Justerad allokering'!$B$1:$AG$461,MATCH(M$1,'Justerad allokering'!$B$1:$AF$1,0),FALSE))</f>
        <v>0</v>
      </c>
      <c r="N71">
        <f>IF(ISERROR(1/VLOOKUP($B71,'Justerad allokering'!$B$1:$AG$461,MATCH(N$1,'Justerad allokering'!$B$1:$AF$1,0),FALSE)),VLOOKUP($B71,'Allokerad kvv'!$B$2:$AV$468,MATCH(N$1,'Allokerad kvv'!$B$1:$AV$1,0),FALSE),VLOOKUP($B71,'Justerad allokering'!$B$1:$AG$461,MATCH(N$1,'Justerad allokering'!$B$1:$AF$1,0),FALSE))</f>
        <v>12</v>
      </c>
      <c r="O71">
        <f>IF(ISERROR(1/VLOOKUP($B71,'Justerad allokering'!$B$1:$AG$461,MATCH(O$1,'Justerad allokering'!$B$1:$AF$1,0),FALSE)),VLOOKUP($B71,'Allokerad kvv'!$B$2:$AV$468,MATCH(O$1,'Allokerad kvv'!$B$1:$AV$1,0),FALSE),VLOOKUP($B71,'Justerad allokering'!$B$1:$AG$461,MATCH(O$1,'Justerad allokering'!$B$1:$AF$1,0),FALSE))</f>
        <v>0</v>
      </c>
      <c r="P71">
        <f>IF(ISERROR(1/VLOOKUP($B71,'Justerad allokering'!$B$1:$AG$461,MATCH(P$1,'Justerad allokering'!$B$1:$AF$1,0),FALSE)),VLOOKUP($B71,'Allokerad kvv'!$B$2:$AV$468,MATCH(P$1,'Allokerad kvv'!$B$1:$AV$1,0),FALSE),VLOOKUP($B71,'Justerad allokering'!$B$1:$AG$461,MATCH(P$1,'Justerad allokering'!$B$1:$AF$1,0),FALSE))</f>
        <v>0</v>
      </c>
      <c r="Q71">
        <f>IF(ISERROR(1/VLOOKUP($B71,'Justerad allokering'!$B$1:$AG$461,MATCH(Q$1,'Justerad allokering'!$B$1:$AF$1,0),FALSE)),VLOOKUP($B71,'Allokerad kvv'!$B$2:$AV$468,MATCH(Q$1,'Allokerad kvv'!$B$1:$AV$1,0),FALSE),VLOOKUP($B71,'Justerad allokering'!$B$1:$AG$461,MATCH(Q$1,'Justerad allokering'!$B$1:$AF$1,0),FALSE))</f>
        <v>0</v>
      </c>
      <c r="R71">
        <f>IF(ISERROR(1/VLOOKUP($B71,'Justerad allokering'!$B$1:$AG$461,MATCH(R$1,'Justerad allokering'!$B$1:$AF$1,0),FALSE)),VLOOKUP($B71,'Allokerad kvv'!$B$2:$AV$468,MATCH(R$1,'Allokerad kvv'!$B$1:$AV$1,0),FALSE),VLOOKUP($B71,'Justerad allokering'!$B$1:$AG$461,MATCH(R$1,'Justerad allokering'!$B$1:$AF$1,0),FALSE))</f>
        <v>0</v>
      </c>
      <c r="S71">
        <f>IF(ISERROR(1/VLOOKUP($B71,'Justerad allokering'!$B$1:$AG$461,MATCH(S$1,'Justerad allokering'!$B$1:$AF$1,0),FALSE)),VLOOKUP($B71,'Allokerad kvv'!$B$2:$AV$468,MATCH(S$1,'Allokerad kvv'!$B$1:$AV$1,0),FALSE),VLOOKUP($B71,'Justerad allokering'!$B$1:$AG$461,MATCH(S$1,'Justerad allokering'!$B$1:$AF$1,0),FALSE))</f>
        <v>0</v>
      </c>
      <c r="T71">
        <f>IF(ISERROR(1/VLOOKUP($B71,'Justerad allokering'!$B$1:$AG$461,MATCH(T$1,'Justerad allokering'!$B$1:$AF$1,0),FALSE)),VLOOKUP($B71,'Allokerad kvv'!$B$2:$AV$468,MATCH(T$1,'Allokerad kvv'!$B$1:$AV$1,0),FALSE),VLOOKUP($B71,'Justerad allokering'!$B$1:$AG$461,MATCH(T$1,'Justerad allokering'!$B$1:$AF$1,0),FALSE))</f>
        <v>0</v>
      </c>
      <c r="U71">
        <f>IF(ISERROR(1/VLOOKUP($B71,'Justerad allokering'!$B$1:$AG$461,MATCH(U$1,'Justerad allokering'!$B$1:$AF$1,0),FALSE)),VLOOKUP($B71,'Allokerad kvv'!$B$2:$AV$468,MATCH(U$1,'Allokerad kvv'!$B$1:$AV$1,0),FALSE),VLOOKUP($B71,'Justerad allokering'!$B$1:$AG$461,MATCH(U$1,'Justerad allokering'!$B$1:$AF$1,0),FALSE))</f>
        <v>0</v>
      </c>
      <c r="V71">
        <f>IF(ISERROR(1/VLOOKUP($B71,'Justerad allokering'!$B$1:$AG$461,MATCH(V$1,'Justerad allokering'!$B$1:$AF$1,0),FALSE)),VLOOKUP($B71,'Allokerad kvv'!$B$2:$AV$468,MATCH(V$1,'Allokerad kvv'!$B$1:$AV$1,0),FALSE),VLOOKUP($B71,'Justerad allokering'!$B$1:$AG$461,MATCH(V$1,'Justerad allokering'!$B$1:$AF$1,0),FALSE))</f>
        <v>0</v>
      </c>
      <c r="W71">
        <f>IF(ISERROR(1/VLOOKUP($B71,'Justerad allokering'!$B$1:$AG$461,MATCH(W$1,'Justerad allokering'!$B$1:$AF$1,0),FALSE)),VLOOKUP($B71,'Allokerad kvv'!$B$2:$AV$468,MATCH(W$1,'Allokerad kvv'!$B$1:$AV$1,0),FALSE),VLOOKUP($B71,'Justerad allokering'!$B$1:$AG$461,MATCH(W$1,'Justerad allokering'!$B$1:$AF$1,0),FALSE))</f>
        <v>0</v>
      </c>
      <c r="X71">
        <f>IF(ISERROR(1/VLOOKUP($B71,'Justerad allokering'!$B$1:$AG$461,MATCH(X$1,'Justerad allokering'!$B$1:$AF$1,0),FALSE)),VLOOKUP($B71,'Allokerad kvv'!$B$2:$AV$468,MATCH(X$1,'Allokerad kvv'!$B$1:$AV$1,0),FALSE),VLOOKUP($B71,'Justerad allokering'!$B$1:$AG$461,MATCH(X$1,'Justerad allokering'!$B$1:$AF$1,0),FALSE))</f>
        <v>0</v>
      </c>
      <c r="Y71">
        <f>IF(ISERROR(1/VLOOKUP($B71,'Justerad allokering'!$B$1:$AG$461,MATCH(Y$1,'Justerad allokering'!$B$1:$AF$1,0),FALSE)),VLOOKUP($B71,'Allokerad kvv'!$B$2:$AV$468,MATCH(Y$1,'Allokerad kvv'!$B$1:$AV$1,0),FALSE),VLOOKUP($B71,'Justerad allokering'!$B$1:$AG$461,MATCH(Y$1,'Justerad allokering'!$B$1:$AF$1,0),FALSE))</f>
        <v>0</v>
      </c>
      <c r="Z71">
        <f>IF(ISERROR(1/VLOOKUP($B71,'Justerad allokering'!$B$1:$AG$461,MATCH(Z$1,'Justerad allokering'!$B$1:$AF$1,0),FALSE)),VLOOKUP($B71,'Allokerad kvv'!$B$2:$AV$468,MATCH(Z$1,'Allokerad kvv'!$B$1:$AV$1,0),FALSE),VLOOKUP($B71,'Justerad allokering'!$B$1:$AG$461,MATCH(Z$1,'Justerad allokering'!$B$1:$AF$1,0),FALSE))</f>
        <v>0</v>
      </c>
      <c r="AE71" s="89">
        <f t="shared" si="4"/>
        <v>107.06281300000001</v>
      </c>
      <c r="AG71">
        <f t="shared" si="5"/>
        <v>107.06281300000001</v>
      </c>
      <c r="AH71">
        <f t="shared" si="6"/>
        <v>95.062813000000006</v>
      </c>
      <c r="AI71">
        <f>IF(AH71=0,"",AH71/VLOOKUP(B71,Kraftvärmeprod!$B$1:$BC$480,MATCH("Summa tillförd energi exklusive rökgaskondensering",Kraftvärmeprod!$B$1:$BC$1,0),FALSE))</f>
        <v>0.72354938957559534</v>
      </c>
      <c r="AK71">
        <f t="shared" si="7"/>
        <v>0</v>
      </c>
    </row>
    <row r="72" spans="1:37" x14ac:dyDescent="0.25">
      <c r="A72" s="2" t="s">
        <v>102</v>
      </c>
      <c r="B72" s="2" t="s">
        <v>104</v>
      </c>
      <c r="C72">
        <f>IF(ISERROR(1/VLOOKUP($B72,'Justerad allokering'!$B$1:$AG$461,MATCH(C$1,'Justerad allokering'!$B$1:$AF$1,0),FALSE)),VLOOKUP($B72,'Allokerad kvv'!$B$2:$AV$468,MATCH(C$1,'Allokerad kvv'!$B$1:$AV$1,0),FALSE),VLOOKUP($B72,'Justerad allokering'!$B$1:$AG$461,MATCH(C$1,'Justerad allokering'!$B$1:$AF$1,0),FALSE))</f>
        <v>0</v>
      </c>
      <c r="D72">
        <f>IF(ISERROR(1/VLOOKUP($B72,'Justerad allokering'!$B$1:$AG$461,MATCH(D$1,'Justerad allokering'!$B$1:$AF$1,0),FALSE)),VLOOKUP($B72,'Allokerad kvv'!$B$2:$AV$468,MATCH(D$1,'Allokerad kvv'!$B$1:$AV$1,0),FALSE),VLOOKUP($B72,'Justerad allokering'!$B$1:$AG$461,MATCH(D$1,'Justerad allokering'!$B$1:$AF$1,0),FALSE))</f>
        <v>0</v>
      </c>
      <c r="E72">
        <f>IF(ISERROR(1/VLOOKUP($B72,'Justerad allokering'!$B$1:$AG$461,MATCH(E$1,'Justerad allokering'!$B$1:$AF$1,0),FALSE)),VLOOKUP($B72,'Allokerad kvv'!$B$2:$AV$468,MATCH(E$1,'Allokerad kvv'!$B$1:$AV$1,0),FALSE),VLOOKUP($B72,'Justerad allokering'!$B$1:$AG$461,MATCH(E$1,'Justerad allokering'!$B$1:$AF$1,0),FALSE))</f>
        <v>0</v>
      </c>
      <c r="F72">
        <f>IF(ISERROR(1/VLOOKUP($B72,'Justerad allokering'!$B$1:$AG$461,MATCH(F$1,'Justerad allokering'!$B$1:$AF$1,0),FALSE)),VLOOKUP($B72,'Allokerad kvv'!$B$2:$AV$468,MATCH(F$1,'Allokerad kvv'!$B$1:$AV$1,0),FALSE),VLOOKUP($B72,'Justerad allokering'!$B$1:$AG$461,MATCH(F$1,'Justerad allokering'!$B$1:$AF$1,0),FALSE))</f>
        <v>0</v>
      </c>
      <c r="G72">
        <f>IF(ISERROR(1/VLOOKUP($B72,'Justerad allokering'!$B$1:$AG$461,MATCH(G$1,'Justerad allokering'!$B$1:$AF$1,0),FALSE)),VLOOKUP($B72,'Allokerad kvv'!$B$2:$AV$468,MATCH(G$1,'Allokerad kvv'!$B$1:$AV$1,0),FALSE),VLOOKUP($B72,'Justerad allokering'!$B$1:$AG$461,MATCH(G$1,'Justerad allokering'!$B$1:$AF$1,0),FALSE))</f>
        <v>0</v>
      </c>
      <c r="H72">
        <f>IF(ISERROR(1/VLOOKUP($B72,'Justerad allokering'!$B$1:$AG$461,MATCH(H$1,'Justerad allokering'!$B$1:$AF$1,0),FALSE)),VLOOKUP($B72,'Allokerad kvv'!$B$2:$AV$468,MATCH(H$1,'Allokerad kvv'!$B$1:$AV$1,0),FALSE),VLOOKUP($B72,'Justerad allokering'!$B$1:$AG$461,MATCH(H$1,'Justerad allokering'!$B$1:$AF$1,0),FALSE))</f>
        <v>0</v>
      </c>
      <c r="I72">
        <f>IF(ISERROR(1/VLOOKUP($B72,'Justerad allokering'!$B$1:$AG$461,MATCH(I$1,'Justerad allokering'!$B$1:$AF$1,0),FALSE)),VLOOKUP($B72,'Allokerad kvv'!$B$2:$AV$468,MATCH(I$1,'Allokerad kvv'!$B$1:$AV$1,0),FALSE),VLOOKUP($B72,'Justerad allokering'!$B$1:$AG$461,MATCH(I$1,'Justerad allokering'!$B$1:$AF$1,0),FALSE))</f>
        <v>0</v>
      </c>
      <c r="J72">
        <f>IF(ISERROR(1/VLOOKUP($B72,'Justerad allokering'!$B$1:$AG$461,MATCH(J$1,'Justerad allokering'!$B$1:$AF$1,0),FALSE)),VLOOKUP($B72,'Allokerad kvv'!$B$2:$AV$468,MATCH(J$1,'Allokerad kvv'!$B$1:$AV$1,0),FALSE),VLOOKUP($B72,'Justerad allokering'!$B$1:$AG$461,MATCH(J$1,'Justerad allokering'!$B$1:$AF$1,0),FALSE))</f>
        <v>0</v>
      </c>
      <c r="K72">
        <f>IF(ISERROR(1/VLOOKUP($B72,'Justerad allokering'!$B$1:$AG$461,MATCH(K$1,'Justerad allokering'!$B$1:$AF$1,0),FALSE)),VLOOKUP($B72,'Allokerad kvv'!$B$2:$AV$468,MATCH(K$1,'Allokerad kvv'!$B$1:$AV$1,0),FALSE),VLOOKUP($B72,'Justerad allokering'!$B$1:$AG$461,MATCH(K$1,'Justerad allokering'!$B$1:$AF$1,0),FALSE))</f>
        <v>0</v>
      </c>
      <c r="L72">
        <f>IF(ISERROR(1/VLOOKUP($B72,'Justerad allokering'!$B$1:$AG$461,MATCH(L$1,'Justerad allokering'!$B$1:$AF$1,0),FALSE)),VLOOKUP($B72,'Allokerad kvv'!$B$2:$AV$468,MATCH(L$1,'Allokerad kvv'!$B$1:$AV$1,0),FALSE),VLOOKUP($B72,'Justerad allokering'!$B$1:$AG$461,MATCH(L$1,'Justerad allokering'!$B$1:$AF$1,0),FALSE))</f>
        <v>0</v>
      </c>
      <c r="M72">
        <f>IF(ISERROR(1/VLOOKUP($B72,'Justerad allokering'!$B$1:$AG$461,MATCH(M$1,'Justerad allokering'!$B$1:$AF$1,0),FALSE)),VLOOKUP($B72,'Allokerad kvv'!$B$2:$AV$468,MATCH(M$1,'Allokerad kvv'!$B$1:$AV$1,0),FALSE),VLOOKUP($B72,'Justerad allokering'!$B$1:$AG$461,MATCH(M$1,'Justerad allokering'!$B$1:$AF$1,0),FALSE))</f>
        <v>0</v>
      </c>
      <c r="N72">
        <f>IF(ISERROR(1/VLOOKUP($B72,'Justerad allokering'!$B$1:$AG$461,MATCH(N$1,'Justerad allokering'!$B$1:$AF$1,0),FALSE)),VLOOKUP($B72,'Allokerad kvv'!$B$2:$AV$468,MATCH(N$1,'Allokerad kvv'!$B$1:$AV$1,0),FALSE),VLOOKUP($B72,'Justerad allokering'!$B$1:$AG$461,MATCH(N$1,'Justerad allokering'!$B$1:$AF$1,0),FALSE))</f>
        <v>0</v>
      </c>
      <c r="O72">
        <f>IF(ISERROR(1/VLOOKUP($B72,'Justerad allokering'!$B$1:$AG$461,MATCH(O$1,'Justerad allokering'!$B$1:$AF$1,0),FALSE)),VLOOKUP($B72,'Allokerad kvv'!$B$2:$AV$468,MATCH(O$1,'Allokerad kvv'!$B$1:$AV$1,0),FALSE),VLOOKUP($B72,'Justerad allokering'!$B$1:$AG$461,MATCH(O$1,'Justerad allokering'!$B$1:$AF$1,0),FALSE))</f>
        <v>0</v>
      </c>
      <c r="P72">
        <f>IF(ISERROR(1/VLOOKUP($B72,'Justerad allokering'!$B$1:$AG$461,MATCH(P$1,'Justerad allokering'!$B$1:$AF$1,0),FALSE)),VLOOKUP($B72,'Allokerad kvv'!$B$2:$AV$468,MATCH(P$1,'Allokerad kvv'!$B$1:$AV$1,0),FALSE),VLOOKUP($B72,'Justerad allokering'!$B$1:$AG$461,MATCH(P$1,'Justerad allokering'!$B$1:$AF$1,0),FALSE))</f>
        <v>0</v>
      </c>
      <c r="Q72">
        <f>IF(ISERROR(1/VLOOKUP($B72,'Justerad allokering'!$B$1:$AG$461,MATCH(Q$1,'Justerad allokering'!$B$1:$AF$1,0),FALSE)),VLOOKUP($B72,'Allokerad kvv'!$B$2:$AV$468,MATCH(Q$1,'Allokerad kvv'!$B$1:$AV$1,0),FALSE),VLOOKUP($B72,'Justerad allokering'!$B$1:$AG$461,MATCH(Q$1,'Justerad allokering'!$B$1:$AF$1,0),FALSE))</f>
        <v>0</v>
      </c>
      <c r="R72">
        <f>IF(ISERROR(1/VLOOKUP($B72,'Justerad allokering'!$B$1:$AG$461,MATCH(R$1,'Justerad allokering'!$B$1:$AF$1,0),FALSE)),VLOOKUP($B72,'Allokerad kvv'!$B$2:$AV$468,MATCH(R$1,'Allokerad kvv'!$B$1:$AV$1,0),FALSE),VLOOKUP($B72,'Justerad allokering'!$B$1:$AG$461,MATCH(R$1,'Justerad allokering'!$B$1:$AF$1,0),FALSE))</f>
        <v>0</v>
      </c>
      <c r="S72">
        <f>IF(ISERROR(1/VLOOKUP($B72,'Justerad allokering'!$B$1:$AG$461,MATCH(S$1,'Justerad allokering'!$B$1:$AF$1,0),FALSE)),VLOOKUP($B72,'Allokerad kvv'!$B$2:$AV$468,MATCH(S$1,'Allokerad kvv'!$B$1:$AV$1,0),FALSE),VLOOKUP($B72,'Justerad allokering'!$B$1:$AG$461,MATCH(S$1,'Justerad allokering'!$B$1:$AF$1,0),FALSE))</f>
        <v>0</v>
      </c>
      <c r="T72">
        <f>IF(ISERROR(1/VLOOKUP($B72,'Justerad allokering'!$B$1:$AG$461,MATCH(T$1,'Justerad allokering'!$B$1:$AF$1,0),FALSE)),VLOOKUP($B72,'Allokerad kvv'!$B$2:$AV$468,MATCH(T$1,'Allokerad kvv'!$B$1:$AV$1,0),FALSE),VLOOKUP($B72,'Justerad allokering'!$B$1:$AG$461,MATCH(T$1,'Justerad allokering'!$B$1:$AF$1,0),FALSE))</f>
        <v>0</v>
      </c>
      <c r="U72">
        <f>IF(ISERROR(1/VLOOKUP($B72,'Justerad allokering'!$B$1:$AG$461,MATCH(U$1,'Justerad allokering'!$B$1:$AF$1,0),FALSE)),VLOOKUP($B72,'Allokerad kvv'!$B$2:$AV$468,MATCH(U$1,'Allokerad kvv'!$B$1:$AV$1,0),FALSE),VLOOKUP($B72,'Justerad allokering'!$B$1:$AG$461,MATCH(U$1,'Justerad allokering'!$B$1:$AF$1,0),FALSE))</f>
        <v>0</v>
      </c>
      <c r="V72">
        <f>IF(ISERROR(1/VLOOKUP($B72,'Justerad allokering'!$B$1:$AG$461,MATCH(V$1,'Justerad allokering'!$B$1:$AF$1,0),FALSE)),VLOOKUP($B72,'Allokerad kvv'!$B$2:$AV$468,MATCH(V$1,'Allokerad kvv'!$B$1:$AV$1,0),FALSE),VLOOKUP($B72,'Justerad allokering'!$B$1:$AG$461,MATCH(V$1,'Justerad allokering'!$B$1:$AF$1,0),FALSE))</f>
        <v>0</v>
      </c>
      <c r="W72">
        <f>IF(ISERROR(1/VLOOKUP($B72,'Justerad allokering'!$B$1:$AG$461,MATCH(W$1,'Justerad allokering'!$B$1:$AF$1,0),FALSE)),VLOOKUP($B72,'Allokerad kvv'!$B$2:$AV$468,MATCH(W$1,'Allokerad kvv'!$B$1:$AV$1,0),FALSE),VLOOKUP($B72,'Justerad allokering'!$B$1:$AG$461,MATCH(W$1,'Justerad allokering'!$B$1:$AF$1,0),FALSE))</f>
        <v>0</v>
      </c>
      <c r="X72">
        <f>IF(ISERROR(1/VLOOKUP($B72,'Justerad allokering'!$B$1:$AG$461,MATCH(X$1,'Justerad allokering'!$B$1:$AF$1,0),FALSE)),VLOOKUP($B72,'Allokerad kvv'!$B$2:$AV$468,MATCH(X$1,'Allokerad kvv'!$B$1:$AV$1,0),FALSE),VLOOKUP($B72,'Justerad allokering'!$B$1:$AG$461,MATCH(X$1,'Justerad allokering'!$B$1:$AF$1,0),FALSE))</f>
        <v>0</v>
      </c>
      <c r="Y72">
        <f>IF(ISERROR(1/VLOOKUP($B72,'Justerad allokering'!$B$1:$AG$461,MATCH(Y$1,'Justerad allokering'!$B$1:$AF$1,0),FALSE)),VLOOKUP($B72,'Allokerad kvv'!$B$2:$AV$468,MATCH(Y$1,'Allokerad kvv'!$B$1:$AV$1,0),FALSE),VLOOKUP($B72,'Justerad allokering'!$B$1:$AG$461,MATCH(Y$1,'Justerad allokering'!$B$1:$AF$1,0),FALSE))</f>
        <v>0</v>
      </c>
      <c r="Z72">
        <f>IF(ISERROR(1/VLOOKUP($B72,'Justerad allokering'!$B$1:$AG$461,MATCH(Z$1,'Justerad allokering'!$B$1:$AF$1,0),FALSE)),VLOOKUP($B72,'Allokerad kvv'!$B$2:$AV$468,MATCH(Z$1,'Allokerad kvv'!$B$1:$AV$1,0),FALSE),VLOOKUP($B72,'Justerad allokering'!$B$1:$AG$461,MATCH(Z$1,'Justerad allokering'!$B$1:$AF$1,0),FALSE))</f>
        <v>0</v>
      </c>
      <c r="AE72" s="89">
        <f t="shared" si="4"/>
        <v>0</v>
      </c>
      <c r="AG72">
        <f t="shared" si="5"/>
        <v>0</v>
      </c>
      <c r="AH72">
        <f t="shared" si="6"/>
        <v>0</v>
      </c>
      <c r="AI72" t="str">
        <f>IF(AH72=0,"",AH72/VLOOKUP(B72,Kraftvärmeprod!$B$1:$BC$480,MATCH("Summa tillförd energi exklusive rökgaskondensering",Kraftvärmeprod!$B$1:$BC$1,0),FALSE))</f>
        <v/>
      </c>
      <c r="AK72">
        <f t="shared" si="7"/>
        <v>0</v>
      </c>
    </row>
    <row r="73" spans="1:37" x14ac:dyDescent="0.25">
      <c r="A73" s="2" t="s">
        <v>102</v>
      </c>
      <c r="B73" s="2" t="s">
        <v>105</v>
      </c>
      <c r="C73">
        <f>IF(ISERROR(1/VLOOKUP($B73,'Justerad allokering'!$B$1:$AG$461,MATCH(C$1,'Justerad allokering'!$B$1:$AF$1,0),FALSE)),VLOOKUP($B73,'Allokerad kvv'!$B$2:$AV$468,MATCH(C$1,'Allokerad kvv'!$B$1:$AV$1,0),FALSE),VLOOKUP($B73,'Justerad allokering'!$B$1:$AG$461,MATCH(C$1,'Justerad allokering'!$B$1:$AF$1,0),FALSE))</f>
        <v>0</v>
      </c>
      <c r="D73">
        <f>IF(ISERROR(1/VLOOKUP($B73,'Justerad allokering'!$B$1:$AG$461,MATCH(D$1,'Justerad allokering'!$B$1:$AF$1,0),FALSE)),VLOOKUP($B73,'Allokerad kvv'!$B$2:$AV$468,MATCH(D$1,'Allokerad kvv'!$B$1:$AV$1,0),FALSE),VLOOKUP($B73,'Justerad allokering'!$B$1:$AG$461,MATCH(D$1,'Justerad allokering'!$B$1:$AF$1,0),FALSE))</f>
        <v>0</v>
      </c>
      <c r="E73">
        <f>IF(ISERROR(1/VLOOKUP($B73,'Justerad allokering'!$B$1:$AG$461,MATCH(E$1,'Justerad allokering'!$B$1:$AF$1,0),FALSE)),VLOOKUP($B73,'Allokerad kvv'!$B$2:$AV$468,MATCH(E$1,'Allokerad kvv'!$B$1:$AV$1,0),FALSE),VLOOKUP($B73,'Justerad allokering'!$B$1:$AG$461,MATCH(E$1,'Justerad allokering'!$B$1:$AF$1,0),FALSE))</f>
        <v>0</v>
      </c>
      <c r="F73">
        <f>IF(ISERROR(1/VLOOKUP($B73,'Justerad allokering'!$B$1:$AG$461,MATCH(F$1,'Justerad allokering'!$B$1:$AF$1,0),FALSE)),VLOOKUP($B73,'Allokerad kvv'!$B$2:$AV$468,MATCH(F$1,'Allokerad kvv'!$B$1:$AV$1,0),FALSE),VLOOKUP($B73,'Justerad allokering'!$B$1:$AG$461,MATCH(F$1,'Justerad allokering'!$B$1:$AF$1,0),FALSE))</f>
        <v>0</v>
      </c>
      <c r="G73">
        <f>IF(ISERROR(1/VLOOKUP($B73,'Justerad allokering'!$B$1:$AG$461,MATCH(G$1,'Justerad allokering'!$B$1:$AF$1,0),FALSE)),VLOOKUP($B73,'Allokerad kvv'!$B$2:$AV$468,MATCH(G$1,'Allokerad kvv'!$B$1:$AV$1,0),FALSE),VLOOKUP($B73,'Justerad allokering'!$B$1:$AG$461,MATCH(G$1,'Justerad allokering'!$B$1:$AF$1,0),FALSE))</f>
        <v>0</v>
      </c>
      <c r="H73">
        <f>IF(ISERROR(1/VLOOKUP($B73,'Justerad allokering'!$B$1:$AG$461,MATCH(H$1,'Justerad allokering'!$B$1:$AF$1,0),FALSE)),VLOOKUP($B73,'Allokerad kvv'!$B$2:$AV$468,MATCH(H$1,'Allokerad kvv'!$B$1:$AV$1,0),FALSE),VLOOKUP($B73,'Justerad allokering'!$B$1:$AG$461,MATCH(H$1,'Justerad allokering'!$B$1:$AF$1,0),FALSE))</f>
        <v>0</v>
      </c>
      <c r="I73">
        <f>IF(ISERROR(1/VLOOKUP($B73,'Justerad allokering'!$B$1:$AG$461,MATCH(I$1,'Justerad allokering'!$B$1:$AF$1,0),FALSE)),VLOOKUP($B73,'Allokerad kvv'!$B$2:$AV$468,MATCH(I$1,'Allokerad kvv'!$B$1:$AV$1,0),FALSE),VLOOKUP($B73,'Justerad allokering'!$B$1:$AG$461,MATCH(I$1,'Justerad allokering'!$B$1:$AF$1,0),FALSE))</f>
        <v>0</v>
      </c>
      <c r="J73">
        <f>IF(ISERROR(1/VLOOKUP($B73,'Justerad allokering'!$B$1:$AG$461,MATCH(J$1,'Justerad allokering'!$B$1:$AF$1,0),FALSE)),VLOOKUP($B73,'Allokerad kvv'!$B$2:$AV$468,MATCH(J$1,'Allokerad kvv'!$B$1:$AV$1,0),FALSE),VLOOKUP($B73,'Justerad allokering'!$B$1:$AG$461,MATCH(J$1,'Justerad allokering'!$B$1:$AF$1,0),FALSE))</f>
        <v>0</v>
      </c>
      <c r="K73">
        <f>IF(ISERROR(1/VLOOKUP($B73,'Justerad allokering'!$B$1:$AG$461,MATCH(K$1,'Justerad allokering'!$B$1:$AF$1,0),FALSE)),VLOOKUP($B73,'Allokerad kvv'!$B$2:$AV$468,MATCH(K$1,'Allokerad kvv'!$B$1:$AV$1,0),FALSE),VLOOKUP($B73,'Justerad allokering'!$B$1:$AG$461,MATCH(K$1,'Justerad allokering'!$B$1:$AF$1,0),FALSE))</f>
        <v>0</v>
      </c>
      <c r="L73">
        <f>IF(ISERROR(1/VLOOKUP($B73,'Justerad allokering'!$B$1:$AG$461,MATCH(L$1,'Justerad allokering'!$B$1:$AF$1,0),FALSE)),VLOOKUP($B73,'Allokerad kvv'!$B$2:$AV$468,MATCH(L$1,'Allokerad kvv'!$B$1:$AV$1,0),FALSE),VLOOKUP($B73,'Justerad allokering'!$B$1:$AG$461,MATCH(L$1,'Justerad allokering'!$B$1:$AF$1,0),FALSE))</f>
        <v>0</v>
      </c>
      <c r="M73">
        <f>IF(ISERROR(1/VLOOKUP($B73,'Justerad allokering'!$B$1:$AG$461,MATCH(M$1,'Justerad allokering'!$B$1:$AF$1,0),FALSE)),VLOOKUP($B73,'Allokerad kvv'!$B$2:$AV$468,MATCH(M$1,'Allokerad kvv'!$B$1:$AV$1,0),FALSE),VLOOKUP($B73,'Justerad allokering'!$B$1:$AG$461,MATCH(M$1,'Justerad allokering'!$B$1:$AF$1,0),FALSE))</f>
        <v>0</v>
      </c>
      <c r="N73">
        <f>IF(ISERROR(1/VLOOKUP($B73,'Justerad allokering'!$B$1:$AG$461,MATCH(N$1,'Justerad allokering'!$B$1:$AF$1,0),FALSE)),VLOOKUP($B73,'Allokerad kvv'!$B$2:$AV$468,MATCH(N$1,'Allokerad kvv'!$B$1:$AV$1,0),FALSE),VLOOKUP($B73,'Justerad allokering'!$B$1:$AG$461,MATCH(N$1,'Justerad allokering'!$B$1:$AF$1,0),FALSE))</f>
        <v>0</v>
      </c>
      <c r="O73">
        <f>IF(ISERROR(1/VLOOKUP($B73,'Justerad allokering'!$B$1:$AG$461,MATCH(O$1,'Justerad allokering'!$B$1:$AF$1,0),FALSE)),VLOOKUP($B73,'Allokerad kvv'!$B$2:$AV$468,MATCH(O$1,'Allokerad kvv'!$B$1:$AV$1,0),FALSE),VLOOKUP($B73,'Justerad allokering'!$B$1:$AG$461,MATCH(O$1,'Justerad allokering'!$B$1:$AF$1,0),FALSE))</f>
        <v>0</v>
      </c>
      <c r="P73">
        <f>IF(ISERROR(1/VLOOKUP($B73,'Justerad allokering'!$B$1:$AG$461,MATCH(P$1,'Justerad allokering'!$B$1:$AF$1,0),FALSE)),VLOOKUP($B73,'Allokerad kvv'!$B$2:$AV$468,MATCH(P$1,'Allokerad kvv'!$B$1:$AV$1,0),FALSE),VLOOKUP($B73,'Justerad allokering'!$B$1:$AG$461,MATCH(P$1,'Justerad allokering'!$B$1:$AF$1,0),FALSE))</f>
        <v>0</v>
      </c>
      <c r="Q73">
        <f>IF(ISERROR(1/VLOOKUP($B73,'Justerad allokering'!$B$1:$AG$461,MATCH(Q$1,'Justerad allokering'!$B$1:$AF$1,0),FALSE)),VLOOKUP($B73,'Allokerad kvv'!$B$2:$AV$468,MATCH(Q$1,'Allokerad kvv'!$B$1:$AV$1,0),FALSE),VLOOKUP($B73,'Justerad allokering'!$B$1:$AG$461,MATCH(Q$1,'Justerad allokering'!$B$1:$AF$1,0),FALSE))</f>
        <v>0</v>
      </c>
      <c r="R73">
        <f>IF(ISERROR(1/VLOOKUP($B73,'Justerad allokering'!$B$1:$AG$461,MATCH(R$1,'Justerad allokering'!$B$1:$AF$1,0),FALSE)),VLOOKUP($B73,'Allokerad kvv'!$B$2:$AV$468,MATCH(R$1,'Allokerad kvv'!$B$1:$AV$1,0),FALSE),VLOOKUP($B73,'Justerad allokering'!$B$1:$AG$461,MATCH(R$1,'Justerad allokering'!$B$1:$AF$1,0),FALSE))</f>
        <v>0</v>
      </c>
      <c r="S73">
        <f>IF(ISERROR(1/VLOOKUP($B73,'Justerad allokering'!$B$1:$AG$461,MATCH(S$1,'Justerad allokering'!$B$1:$AF$1,0),FALSE)),VLOOKUP($B73,'Allokerad kvv'!$B$2:$AV$468,MATCH(S$1,'Allokerad kvv'!$B$1:$AV$1,0),FALSE),VLOOKUP($B73,'Justerad allokering'!$B$1:$AG$461,MATCH(S$1,'Justerad allokering'!$B$1:$AF$1,0),FALSE))</f>
        <v>0</v>
      </c>
      <c r="T73">
        <f>IF(ISERROR(1/VLOOKUP($B73,'Justerad allokering'!$B$1:$AG$461,MATCH(T$1,'Justerad allokering'!$B$1:$AF$1,0),FALSE)),VLOOKUP($B73,'Allokerad kvv'!$B$2:$AV$468,MATCH(T$1,'Allokerad kvv'!$B$1:$AV$1,0),FALSE),VLOOKUP($B73,'Justerad allokering'!$B$1:$AG$461,MATCH(T$1,'Justerad allokering'!$B$1:$AF$1,0),FALSE))</f>
        <v>0</v>
      </c>
      <c r="U73">
        <f>IF(ISERROR(1/VLOOKUP($B73,'Justerad allokering'!$B$1:$AG$461,MATCH(U$1,'Justerad allokering'!$B$1:$AF$1,0),FALSE)),VLOOKUP($B73,'Allokerad kvv'!$B$2:$AV$468,MATCH(U$1,'Allokerad kvv'!$B$1:$AV$1,0),FALSE),VLOOKUP($B73,'Justerad allokering'!$B$1:$AG$461,MATCH(U$1,'Justerad allokering'!$B$1:$AF$1,0),FALSE))</f>
        <v>0</v>
      </c>
      <c r="V73">
        <f>IF(ISERROR(1/VLOOKUP($B73,'Justerad allokering'!$B$1:$AG$461,MATCH(V$1,'Justerad allokering'!$B$1:$AF$1,0),FALSE)),VLOOKUP($B73,'Allokerad kvv'!$B$2:$AV$468,MATCH(V$1,'Allokerad kvv'!$B$1:$AV$1,0),FALSE),VLOOKUP($B73,'Justerad allokering'!$B$1:$AG$461,MATCH(V$1,'Justerad allokering'!$B$1:$AF$1,0),FALSE))</f>
        <v>0</v>
      </c>
      <c r="W73">
        <f>IF(ISERROR(1/VLOOKUP($B73,'Justerad allokering'!$B$1:$AG$461,MATCH(W$1,'Justerad allokering'!$B$1:$AF$1,0),FALSE)),VLOOKUP($B73,'Allokerad kvv'!$B$2:$AV$468,MATCH(W$1,'Allokerad kvv'!$B$1:$AV$1,0),FALSE),VLOOKUP($B73,'Justerad allokering'!$B$1:$AG$461,MATCH(W$1,'Justerad allokering'!$B$1:$AF$1,0),FALSE))</f>
        <v>0</v>
      </c>
      <c r="X73">
        <f>IF(ISERROR(1/VLOOKUP($B73,'Justerad allokering'!$B$1:$AG$461,MATCH(X$1,'Justerad allokering'!$B$1:$AF$1,0),FALSE)),VLOOKUP($B73,'Allokerad kvv'!$B$2:$AV$468,MATCH(X$1,'Allokerad kvv'!$B$1:$AV$1,0),FALSE),VLOOKUP($B73,'Justerad allokering'!$B$1:$AG$461,MATCH(X$1,'Justerad allokering'!$B$1:$AF$1,0),FALSE))</f>
        <v>0</v>
      </c>
      <c r="Y73">
        <f>IF(ISERROR(1/VLOOKUP($B73,'Justerad allokering'!$B$1:$AG$461,MATCH(Y$1,'Justerad allokering'!$B$1:$AF$1,0),FALSE)),VLOOKUP($B73,'Allokerad kvv'!$B$2:$AV$468,MATCH(Y$1,'Allokerad kvv'!$B$1:$AV$1,0),FALSE),VLOOKUP($B73,'Justerad allokering'!$B$1:$AG$461,MATCH(Y$1,'Justerad allokering'!$B$1:$AF$1,0),FALSE))</f>
        <v>0</v>
      </c>
      <c r="Z73">
        <f>IF(ISERROR(1/VLOOKUP($B73,'Justerad allokering'!$B$1:$AG$461,MATCH(Z$1,'Justerad allokering'!$B$1:$AF$1,0),FALSE)),VLOOKUP($B73,'Allokerad kvv'!$B$2:$AV$468,MATCH(Z$1,'Allokerad kvv'!$B$1:$AV$1,0),FALSE),VLOOKUP($B73,'Justerad allokering'!$B$1:$AG$461,MATCH(Z$1,'Justerad allokering'!$B$1:$AF$1,0),FALSE))</f>
        <v>0</v>
      </c>
      <c r="AE73" s="89">
        <f t="shared" si="4"/>
        <v>0</v>
      </c>
      <c r="AG73">
        <f t="shared" si="5"/>
        <v>0</v>
      </c>
      <c r="AH73">
        <f t="shared" si="6"/>
        <v>0</v>
      </c>
      <c r="AI73" t="str">
        <f>IF(AH73=0,"",AH73/VLOOKUP(B73,Kraftvärmeprod!$B$1:$BC$480,MATCH("Summa tillförd energi exklusive rökgaskondensering",Kraftvärmeprod!$B$1:$BC$1,0),FALSE))</f>
        <v/>
      </c>
      <c r="AK73">
        <f t="shared" si="7"/>
        <v>0</v>
      </c>
    </row>
    <row r="74" spans="1:37" x14ac:dyDescent="0.25">
      <c r="A74" s="2" t="s">
        <v>106</v>
      </c>
      <c r="B74" s="2" t="s">
        <v>107</v>
      </c>
      <c r="C74">
        <f>IF(ISERROR(1/VLOOKUP($B74,'Justerad allokering'!$B$1:$AG$461,MATCH(C$1,'Justerad allokering'!$B$1:$AF$1,0),FALSE)),VLOOKUP($B74,'Allokerad kvv'!$B$2:$AV$468,MATCH(C$1,'Allokerad kvv'!$B$1:$AV$1,0),FALSE),VLOOKUP($B74,'Justerad allokering'!$B$1:$AG$461,MATCH(C$1,'Justerad allokering'!$B$1:$AF$1,0),FALSE))</f>
        <v>0</v>
      </c>
      <c r="D74">
        <f>IF(ISERROR(1/VLOOKUP($B74,'Justerad allokering'!$B$1:$AG$461,MATCH(D$1,'Justerad allokering'!$B$1:$AF$1,0),FALSE)),VLOOKUP($B74,'Allokerad kvv'!$B$2:$AV$468,MATCH(D$1,'Allokerad kvv'!$B$1:$AV$1,0),FALSE),VLOOKUP($B74,'Justerad allokering'!$B$1:$AG$461,MATCH(D$1,'Justerad allokering'!$B$1:$AF$1,0),FALSE))</f>
        <v>0</v>
      </c>
      <c r="E74">
        <f>IF(ISERROR(1/VLOOKUP($B74,'Justerad allokering'!$B$1:$AG$461,MATCH(E$1,'Justerad allokering'!$B$1:$AF$1,0),FALSE)),VLOOKUP($B74,'Allokerad kvv'!$B$2:$AV$468,MATCH(E$1,'Allokerad kvv'!$B$1:$AV$1,0),FALSE),VLOOKUP($B74,'Justerad allokering'!$B$1:$AG$461,MATCH(E$1,'Justerad allokering'!$B$1:$AF$1,0),FALSE))</f>
        <v>0</v>
      </c>
      <c r="F74">
        <f>IF(ISERROR(1/VLOOKUP($B74,'Justerad allokering'!$B$1:$AG$461,MATCH(F$1,'Justerad allokering'!$B$1:$AF$1,0),FALSE)),VLOOKUP($B74,'Allokerad kvv'!$B$2:$AV$468,MATCH(F$1,'Allokerad kvv'!$B$1:$AV$1,0),FALSE),VLOOKUP($B74,'Justerad allokering'!$B$1:$AG$461,MATCH(F$1,'Justerad allokering'!$B$1:$AF$1,0),FALSE))</f>
        <v>0</v>
      </c>
      <c r="G74">
        <f>IF(ISERROR(1/VLOOKUP($B74,'Justerad allokering'!$B$1:$AG$461,MATCH(G$1,'Justerad allokering'!$B$1:$AF$1,0),FALSE)),VLOOKUP($B74,'Allokerad kvv'!$B$2:$AV$468,MATCH(G$1,'Allokerad kvv'!$B$1:$AV$1,0),FALSE),VLOOKUP($B74,'Justerad allokering'!$B$1:$AG$461,MATCH(G$1,'Justerad allokering'!$B$1:$AF$1,0),FALSE))</f>
        <v>0</v>
      </c>
      <c r="H74">
        <f>IF(ISERROR(1/VLOOKUP($B74,'Justerad allokering'!$B$1:$AG$461,MATCH(H$1,'Justerad allokering'!$B$1:$AF$1,0),FALSE)),VLOOKUP($B74,'Allokerad kvv'!$B$2:$AV$468,MATCH(H$1,'Allokerad kvv'!$B$1:$AV$1,0),FALSE),VLOOKUP($B74,'Justerad allokering'!$B$1:$AG$461,MATCH(H$1,'Justerad allokering'!$B$1:$AF$1,0),FALSE))</f>
        <v>0</v>
      </c>
      <c r="I74">
        <f>IF(ISERROR(1/VLOOKUP($B74,'Justerad allokering'!$B$1:$AG$461,MATCH(I$1,'Justerad allokering'!$B$1:$AF$1,0),FALSE)),VLOOKUP($B74,'Allokerad kvv'!$B$2:$AV$468,MATCH(I$1,'Allokerad kvv'!$B$1:$AV$1,0),FALSE),VLOOKUP($B74,'Justerad allokering'!$B$1:$AG$461,MATCH(I$1,'Justerad allokering'!$B$1:$AF$1,0),FALSE))</f>
        <v>0</v>
      </c>
      <c r="J74">
        <f>IF(ISERROR(1/VLOOKUP($B74,'Justerad allokering'!$B$1:$AG$461,MATCH(J$1,'Justerad allokering'!$B$1:$AF$1,0),FALSE)),VLOOKUP($B74,'Allokerad kvv'!$B$2:$AV$468,MATCH(J$1,'Allokerad kvv'!$B$1:$AV$1,0),FALSE),VLOOKUP($B74,'Justerad allokering'!$B$1:$AG$461,MATCH(J$1,'Justerad allokering'!$B$1:$AF$1,0),FALSE))</f>
        <v>0</v>
      </c>
      <c r="K74">
        <f>IF(ISERROR(1/VLOOKUP($B74,'Justerad allokering'!$B$1:$AG$461,MATCH(K$1,'Justerad allokering'!$B$1:$AF$1,0),FALSE)),VLOOKUP($B74,'Allokerad kvv'!$B$2:$AV$468,MATCH(K$1,'Allokerad kvv'!$B$1:$AV$1,0),FALSE),VLOOKUP($B74,'Justerad allokering'!$B$1:$AG$461,MATCH(K$1,'Justerad allokering'!$B$1:$AF$1,0),FALSE))</f>
        <v>0</v>
      </c>
      <c r="L74">
        <f>IF(ISERROR(1/VLOOKUP($B74,'Justerad allokering'!$B$1:$AG$461,MATCH(L$1,'Justerad allokering'!$B$1:$AF$1,0),FALSE)),VLOOKUP($B74,'Allokerad kvv'!$B$2:$AV$468,MATCH(L$1,'Allokerad kvv'!$B$1:$AV$1,0),FALSE),VLOOKUP($B74,'Justerad allokering'!$B$1:$AG$461,MATCH(L$1,'Justerad allokering'!$B$1:$AF$1,0),FALSE))</f>
        <v>0</v>
      </c>
      <c r="M74">
        <f>IF(ISERROR(1/VLOOKUP($B74,'Justerad allokering'!$B$1:$AG$461,MATCH(M$1,'Justerad allokering'!$B$1:$AF$1,0),FALSE)),VLOOKUP($B74,'Allokerad kvv'!$B$2:$AV$468,MATCH(M$1,'Allokerad kvv'!$B$1:$AV$1,0),FALSE),VLOOKUP($B74,'Justerad allokering'!$B$1:$AG$461,MATCH(M$1,'Justerad allokering'!$B$1:$AF$1,0),FALSE))</f>
        <v>0</v>
      </c>
      <c r="N74">
        <f>IF(ISERROR(1/VLOOKUP($B74,'Justerad allokering'!$B$1:$AG$461,MATCH(N$1,'Justerad allokering'!$B$1:$AF$1,0),FALSE)),VLOOKUP($B74,'Allokerad kvv'!$B$2:$AV$468,MATCH(N$1,'Allokerad kvv'!$B$1:$AV$1,0),FALSE),VLOOKUP($B74,'Justerad allokering'!$B$1:$AG$461,MATCH(N$1,'Justerad allokering'!$B$1:$AF$1,0),FALSE))</f>
        <v>0</v>
      </c>
      <c r="O74">
        <f>IF(ISERROR(1/VLOOKUP($B74,'Justerad allokering'!$B$1:$AG$461,MATCH(O$1,'Justerad allokering'!$B$1:$AF$1,0),FALSE)),VLOOKUP($B74,'Allokerad kvv'!$B$2:$AV$468,MATCH(O$1,'Allokerad kvv'!$B$1:$AV$1,0),FALSE),VLOOKUP($B74,'Justerad allokering'!$B$1:$AG$461,MATCH(O$1,'Justerad allokering'!$B$1:$AF$1,0),FALSE))</f>
        <v>0</v>
      </c>
      <c r="P74">
        <f>IF(ISERROR(1/VLOOKUP($B74,'Justerad allokering'!$B$1:$AG$461,MATCH(P$1,'Justerad allokering'!$B$1:$AF$1,0),FALSE)),VLOOKUP($B74,'Allokerad kvv'!$B$2:$AV$468,MATCH(P$1,'Allokerad kvv'!$B$1:$AV$1,0),FALSE),VLOOKUP($B74,'Justerad allokering'!$B$1:$AG$461,MATCH(P$1,'Justerad allokering'!$B$1:$AF$1,0),FALSE))</f>
        <v>0</v>
      </c>
      <c r="Q74">
        <f>IF(ISERROR(1/VLOOKUP($B74,'Justerad allokering'!$B$1:$AG$461,MATCH(Q$1,'Justerad allokering'!$B$1:$AF$1,0),FALSE)),VLOOKUP($B74,'Allokerad kvv'!$B$2:$AV$468,MATCH(Q$1,'Allokerad kvv'!$B$1:$AV$1,0),FALSE),VLOOKUP($B74,'Justerad allokering'!$B$1:$AG$461,MATCH(Q$1,'Justerad allokering'!$B$1:$AF$1,0),FALSE))</f>
        <v>0</v>
      </c>
      <c r="R74">
        <f>IF(ISERROR(1/VLOOKUP($B74,'Justerad allokering'!$B$1:$AG$461,MATCH(R$1,'Justerad allokering'!$B$1:$AF$1,0),FALSE)),VLOOKUP($B74,'Allokerad kvv'!$B$2:$AV$468,MATCH(R$1,'Allokerad kvv'!$B$1:$AV$1,0),FALSE),VLOOKUP($B74,'Justerad allokering'!$B$1:$AG$461,MATCH(R$1,'Justerad allokering'!$B$1:$AF$1,0),FALSE))</f>
        <v>0</v>
      </c>
      <c r="S74">
        <f>IF(ISERROR(1/VLOOKUP($B74,'Justerad allokering'!$B$1:$AG$461,MATCH(S$1,'Justerad allokering'!$B$1:$AF$1,0),FALSE)),VLOOKUP($B74,'Allokerad kvv'!$B$2:$AV$468,MATCH(S$1,'Allokerad kvv'!$B$1:$AV$1,0),FALSE),VLOOKUP($B74,'Justerad allokering'!$B$1:$AG$461,MATCH(S$1,'Justerad allokering'!$B$1:$AF$1,0),FALSE))</f>
        <v>0</v>
      </c>
      <c r="T74">
        <f>IF(ISERROR(1/VLOOKUP($B74,'Justerad allokering'!$B$1:$AG$461,MATCH(T$1,'Justerad allokering'!$B$1:$AF$1,0),FALSE)),VLOOKUP($B74,'Allokerad kvv'!$B$2:$AV$468,MATCH(T$1,'Allokerad kvv'!$B$1:$AV$1,0),FALSE),VLOOKUP($B74,'Justerad allokering'!$B$1:$AG$461,MATCH(T$1,'Justerad allokering'!$B$1:$AF$1,0),FALSE))</f>
        <v>0</v>
      </c>
      <c r="U74">
        <f>IF(ISERROR(1/VLOOKUP($B74,'Justerad allokering'!$B$1:$AG$461,MATCH(U$1,'Justerad allokering'!$B$1:$AF$1,0),FALSE)),VLOOKUP($B74,'Allokerad kvv'!$B$2:$AV$468,MATCH(U$1,'Allokerad kvv'!$B$1:$AV$1,0),FALSE),VLOOKUP($B74,'Justerad allokering'!$B$1:$AG$461,MATCH(U$1,'Justerad allokering'!$B$1:$AF$1,0),FALSE))</f>
        <v>0</v>
      </c>
      <c r="V74">
        <f>IF(ISERROR(1/VLOOKUP($B74,'Justerad allokering'!$B$1:$AG$461,MATCH(V$1,'Justerad allokering'!$B$1:$AF$1,0),FALSE)),VLOOKUP($B74,'Allokerad kvv'!$B$2:$AV$468,MATCH(V$1,'Allokerad kvv'!$B$1:$AV$1,0),FALSE),VLOOKUP($B74,'Justerad allokering'!$B$1:$AG$461,MATCH(V$1,'Justerad allokering'!$B$1:$AF$1,0),FALSE))</f>
        <v>0</v>
      </c>
      <c r="W74">
        <f>IF(ISERROR(1/VLOOKUP($B74,'Justerad allokering'!$B$1:$AG$461,MATCH(W$1,'Justerad allokering'!$B$1:$AF$1,0),FALSE)),VLOOKUP($B74,'Allokerad kvv'!$B$2:$AV$468,MATCH(W$1,'Allokerad kvv'!$B$1:$AV$1,0),FALSE),VLOOKUP($B74,'Justerad allokering'!$B$1:$AG$461,MATCH(W$1,'Justerad allokering'!$B$1:$AF$1,0),FALSE))</f>
        <v>0</v>
      </c>
      <c r="X74">
        <f>IF(ISERROR(1/VLOOKUP($B74,'Justerad allokering'!$B$1:$AG$461,MATCH(X$1,'Justerad allokering'!$B$1:$AF$1,0),FALSE)),VLOOKUP($B74,'Allokerad kvv'!$B$2:$AV$468,MATCH(X$1,'Allokerad kvv'!$B$1:$AV$1,0),FALSE),VLOOKUP($B74,'Justerad allokering'!$B$1:$AG$461,MATCH(X$1,'Justerad allokering'!$B$1:$AF$1,0),FALSE))</f>
        <v>0</v>
      </c>
      <c r="Y74">
        <f>IF(ISERROR(1/VLOOKUP($B74,'Justerad allokering'!$B$1:$AG$461,MATCH(Y$1,'Justerad allokering'!$B$1:$AF$1,0),FALSE)),VLOOKUP($B74,'Allokerad kvv'!$B$2:$AV$468,MATCH(Y$1,'Allokerad kvv'!$B$1:$AV$1,0),FALSE),VLOOKUP($B74,'Justerad allokering'!$B$1:$AG$461,MATCH(Y$1,'Justerad allokering'!$B$1:$AF$1,0),FALSE))</f>
        <v>0</v>
      </c>
      <c r="Z74">
        <f>IF(ISERROR(1/VLOOKUP($B74,'Justerad allokering'!$B$1:$AG$461,MATCH(Z$1,'Justerad allokering'!$B$1:$AF$1,0),FALSE)),VLOOKUP($B74,'Allokerad kvv'!$B$2:$AV$468,MATCH(Z$1,'Allokerad kvv'!$B$1:$AV$1,0),FALSE),VLOOKUP($B74,'Justerad allokering'!$B$1:$AG$461,MATCH(Z$1,'Justerad allokering'!$B$1:$AF$1,0),FALSE))</f>
        <v>0</v>
      </c>
      <c r="AE74" s="89">
        <f t="shared" si="4"/>
        <v>0</v>
      </c>
      <c r="AG74">
        <f t="shared" si="5"/>
        <v>0</v>
      </c>
      <c r="AH74">
        <f t="shared" si="6"/>
        <v>0</v>
      </c>
      <c r="AI74" t="str">
        <f>IF(AH74=0,"",AH74/VLOOKUP(B74,Kraftvärmeprod!$B$1:$BC$480,MATCH("Summa tillförd energi exklusive rökgaskondensering",Kraftvärmeprod!$B$1:$BC$1,0),FALSE))</f>
        <v/>
      </c>
      <c r="AK74">
        <f t="shared" si="7"/>
        <v>0</v>
      </c>
    </row>
    <row r="75" spans="1:37" x14ac:dyDescent="0.25">
      <c r="A75" s="2" t="s">
        <v>108</v>
      </c>
      <c r="B75" s="2" t="s">
        <v>109</v>
      </c>
      <c r="C75">
        <f>IF(ISERROR(1/VLOOKUP($B75,'Justerad allokering'!$B$1:$AG$461,MATCH(C$1,'Justerad allokering'!$B$1:$AF$1,0),FALSE)),VLOOKUP($B75,'Allokerad kvv'!$B$2:$AV$468,MATCH(C$1,'Allokerad kvv'!$B$1:$AV$1,0),FALSE),VLOOKUP($B75,'Justerad allokering'!$B$1:$AG$461,MATCH(C$1,'Justerad allokering'!$B$1:$AF$1,0),FALSE))</f>
        <v>0</v>
      </c>
      <c r="D75">
        <f>IF(ISERROR(1/VLOOKUP($B75,'Justerad allokering'!$B$1:$AG$461,MATCH(D$1,'Justerad allokering'!$B$1:$AF$1,0),FALSE)),VLOOKUP($B75,'Allokerad kvv'!$B$2:$AV$468,MATCH(D$1,'Allokerad kvv'!$B$1:$AV$1,0),FALSE),VLOOKUP($B75,'Justerad allokering'!$B$1:$AG$461,MATCH(D$1,'Justerad allokering'!$B$1:$AF$1,0),FALSE))</f>
        <v>0</v>
      </c>
      <c r="E75">
        <f>IF(ISERROR(1/VLOOKUP($B75,'Justerad allokering'!$B$1:$AG$461,MATCH(E$1,'Justerad allokering'!$B$1:$AF$1,0),FALSE)),VLOOKUP($B75,'Allokerad kvv'!$B$2:$AV$468,MATCH(E$1,'Allokerad kvv'!$B$1:$AV$1,0),FALSE),VLOOKUP($B75,'Justerad allokering'!$B$1:$AG$461,MATCH(E$1,'Justerad allokering'!$B$1:$AF$1,0),FALSE))</f>
        <v>0</v>
      </c>
      <c r="F75">
        <f>IF(ISERROR(1/VLOOKUP($B75,'Justerad allokering'!$B$1:$AG$461,MATCH(F$1,'Justerad allokering'!$B$1:$AF$1,0),FALSE)),VLOOKUP($B75,'Allokerad kvv'!$B$2:$AV$468,MATCH(F$1,'Allokerad kvv'!$B$1:$AV$1,0),FALSE),VLOOKUP($B75,'Justerad allokering'!$B$1:$AG$461,MATCH(F$1,'Justerad allokering'!$B$1:$AF$1,0),FALSE))</f>
        <v>0</v>
      </c>
      <c r="G75">
        <f>IF(ISERROR(1/VLOOKUP($B75,'Justerad allokering'!$B$1:$AG$461,MATCH(G$1,'Justerad allokering'!$B$1:$AF$1,0),FALSE)),VLOOKUP($B75,'Allokerad kvv'!$B$2:$AV$468,MATCH(G$1,'Allokerad kvv'!$B$1:$AV$1,0),FALSE),VLOOKUP($B75,'Justerad allokering'!$B$1:$AG$461,MATCH(G$1,'Justerad allokering'!$B$1:$AF$1,0),FALSE))</f>
        <v>0</v>
      </c>
      <c r="H75">
        <f>IF(ISERROR(1/VLOOKUP($B75,'Justerad allokering'!$B$1:$AG$461,MATCH(H$1,'Justerad allokering'!$B$1:$AF$1,0),FALSE)),VLOOKUP($B75,'Allokerad kvv'!$B$2:$AV$468,MATCH(H$1,'Allokerad kvv'!$B$1:$AV$1,0),FALSE),VLOOKUP($B75,'Justerad allokering'!$B$1:$AG$461,MATCH(H$1,'Justerad allokering'!$B$1:$AF$1,0),FALSE))</f>
        <v>0</v>
      </c>
      <c r="I75">
        <f>IF(ISERROR(1/VLOOKUP($B75,'Justerad allokering'!$B$1:$AG$461,MATCH(I$1,'Justerad allokering'!$B$1:$AF$1,0),FALSE)),VLOOKUP($B75,'Allokerad kvv'!$B$2:$AV$468,MATCH(I$1,'Allokerad kvv'!$B$1:$AV$1,0),FALSE),VLOOKUP($B75,'Justerad allokering'!$B$1:$AG$461,MATCH(I$1,'Justerad allokering'!$B$1:$AF$1,0),FALSE))</f>
        <v>0</v>
      </c>
      <c r="J75">
        <f>IF(ISERROR(1/VLOOKUP($B75,'Justerad allokering'!$B$1:$AG$461,MATCH(J$1,'Justerad allokering'!$B$1:$AF$1,0),FALSE)),VLOOKUP($B75,'Allokerad kvv'!$B$2:$AV$468,MATCH(J$1,'Allokerad kvv'!$B$1:$AV$1,0),FALSE),VLOOKUP($B75,'Justerad allokering'!$B$1:$AG$461,MATCH(J$1,'Justerad allokering'!$B$1:$AF$1,0),FALSE))</f>
        <v>0</v>
      </c>
      <c r="K75">
        <f>IF(ISERROR(1/VLOOKUP($B75,'Justerad allokering'!$B$1:$AG$461,MATCH(K$1,'Justerad allokering'!$B$1:$AF$1,0),FALSE)),VLOOKUP($B75,'Allokerad kvv'!$B$2:$AV$468,MATCH(K$1,'Allokerad kvv'!$B$1:$AV$1,0),FALSE),VLOOKUP($B75,'Justerad allokering'!$B$1:$AG$461,MATCH(K$1,'Justerad allokering'!$B$1:$AF$1,0),FALSE))</f>
        <v>0</v>
      </c>
      <c r="L75">
        <f>IF(ISERROR(1/VLOOKUP($B75,'Justerad allokering'!$B$1:$AG$461,MATCH(L$1,'Justerad allokering'!$B$1:$AF$1,0),FALSE)),VLOOKUP($B75,'Allokerad kvv'!$B$2:$AV$468,MATCH(L$1,'Allokerad kvv'!$B$1:$AV$1,0),FALSE),VLOOKUP($B75,'Justerad allokering'!$B$1:$AG$461,MATCH(L$1,'Justerad allokering'!$B$1:$AF$1,0),FALSE))</f>
        <v>0</v>
      </c>
      <c r="M75">
        <f>IF(ISERROR(1/VLOOKUP($B75,'Justerad allokering'!$B$1:$AG$461,MATCH(M$1,'Justerad allokering'!$B$1:$AF$1,0),FALSE)),VLOOKUP($B75,'Allokerad kvv'!$B$2:$AV$468,MATCH(M$1,'Allokerad kvv'!$B$1:$AV$1,0),FALSE),VLOOKUP($B75,'Justerad allokering'!$B$1:$AG$461,MATCH(M$1,'Justerad allokering'!$B$1:$AF$1,0),FALSE))</f>
        <v>0</v>
      </c>
      <c r="N75">
        <f>IF(ISERROR(1/VLOOKUP($B75,'Justerad allokering'!$B$1:$AG$461,MATCH(N$1,'Justerad allokering'!$B$1:$AF$1,0),FALSE)),VLOOKUP($B75,'Allokerad kvv'!$B$2:$AV$468,MATCH(N$1,'Allokerad kvv'!$B$1:$AV$1,0),FALSE),VLOOKUP($B75,'Justerad allokering'!$B$1:$AG$461,MATCH(N$1,'Justerad allokering'!$B$1:$AF$1,0),FALSE))</f>
        <v>0</v>
      </c>
      <c r="O75">
        <f>IF(ISERROR(1/VLOOKUP($B75,'Justerad allokering'!$B$1:$AG$461,MATCH(O$1,'Justerad allokering'!$B$1:$AF$1,0),FALSE)),VLOOKUP($B75,'Allokerad kvv'!$B$2:$AV$468,MATCH(O$1,'Allokerad kvv'!$B$1:$AV$1,0),FALSE),VLOOKUP($B75,'Justerad allokering'!$B$1:$AG$461,MATCH(O$1,'Justerad allokering'!$B$1:$AF$1,0),FALSE))</f>
        <v>0</v>
      </c>
      <c r="P75">
        <f>IF(ISERROR(1/VLOOKUP($B75,'Justerad allokering'!$B$1:$AG$461,MATCH(P$1,'Justerad allokering'!$B$1:$AF$1,0),FALSE)),VLOOKUP($B75,'Allokerad kvv'!$B$2:$AV$468,MATCH(P$1,'Allokerad kvv'!$B$1:$AV$1,0),FALSE),VLOOKUP($B75,'Justerad allokering'!$B$1:$AG$461,MATCH(P$1,'Justerad allokering'!$B$1:$AF$1,0),FALSE))</f>
        <v>0</v>
      </c>
      <c r="Q75">
        <f>IF(ISERROR(1/VLOOKUP($B75,'Justerad allokering'!$B$1:$AG$461,MATCH(Q$1,'Justerad allokering'!$B$1:$AF$1,0),FALSE)),VLOOKUP($B75,'Allokerad kvv'!$B$2:$AV$468,MATCH(Q$1,'Allokerad kvv'!$B$1:$AV$1,0),FALSE),VLOOKUP($B75,'Justerad allokering'!$B$1:$AG$461,MATCH(Q$1,'Justerad allokering'!$B$1:$AF$1,0),FALSE))</f>
        <v>0</v>
      </c>
      <c r="R75">
        <f>IF(ISERROR(1/VLOOKUP($B75,'Justerad allokering'!$B$1:$AG$461,MATCH(R$1,'Justerad allokering'!$B$1:$AF$1,0),FALSE)),VLOOKUP($B75,'Allokerad kvv'!$B$2:$AV$468,MATCH(R$1,'Allokerad kvv'!$B$1:$AV$1,0),FALSE),VLOOKUP($B75,'Justerad allokering'!$B$1:$AG$461,MATCH(R$1,'Justerad allokering'!$B$1:$AF$1,0),FALSE))</f>
        <v>0</v>
      </c>
      <c r="S75">
        <f>IF(ISERROR(1/VLOOKUP($B75,'Justerad allokering'!$B$1:$AG$461,MATCH(S$1,'Justerad allokering'!$B$1:$AF$1,0),FALSE)),VLOOKUP($B75,'Allokerad kvv'!$B$2:$AV$468,MATCH(S$1,'Allokerad kvv'!$B$1:$AV$1,0),FALSE),VLOOKUP($B75,'Justerad allokering'!$B$1:$AG$461,MATCH(S$1,'Justerad allokering'!$B$1:$AF$1,0),FALSE))</f>
        <v>0</v>
      </c>
      <c r="T75">
        <f>IF(ISERROR(1/VLOOKUP($B75,'Justerad allokering'!$B$1:$AG$461,MATCH(T$1,'Justerad allokering'!$B$1:$AF$1,0),FALSE)),VLOOKUP($B75,'Allokerad kvv'!$B$2:$AV$468,MATCH(T$1,'Allokerad kvv'!$B$1:$AV$1,0),FALSE),VLOOKUP($B75,'Justerad allokering'!$B$1:$AG$461,MATCH(T$1,'Justerad allokering'!$B$1:$AF$1,0),FALSE))</f>
        <v>0</v>
      </c>
      <c r="U75">
        <f>IF(ISERROR(1/VLOOKUP($B75,'Justerad allokering'!$B$1:$AG$461,MATCH(U$1,'Justerad allokering'!$B$1:$AF$1,0),FALSE)),VLOOKUP($B75,'Allokerad kvv'!$B$2:$AV$468,MATCH(U$1,'Allokerad kvv'!$B$1:$AV$1,0),FALSE),VLOOKUP($B75,'Justerad allokering'!$B$1:$AG$461,MATCH(U$1,'Justerad allokering'!$B$1:$AF$1,0),FALSE))</f>
        <v>0</v>
      </c>
      <c r="V75">
        <f>IF(ISERROR(1/VLOOKUP($B75,'Justerad allokering'!$B$1:$AG$461,MATCH(V$1,'Justerad allokering'!$B$1:$AF$1,0),FALSE)),VLOOKUP($B75,'Allokerad kvv'!$B$2:$AV$468,MATCH(V$1,'Allokerad kvv'!$B$1:$AV$1,0),FALSE),VLOOKUP($B75,'Justerad allokering'!$B$1:$AG$461,MATCH(V$1,'Justerad allokering'!$B$1:$AF$1,0),FALSE))</f>
        <v>0</v>
      </c>
      <c r="W75">
        <f>IF(ISERROR(1/VLOOKUP($B75,'Justerad allokering'!$B$1:$AG$461,MATCH(W$1,'Justerad allokering'!$B$1:$AF$1,0),FALSE)),VLOOKUP($B75,'Allokerad kvv'!$B$2:$AV$468,MATCH(W$1,'Allokerad kvv'!$B$1:$AV$1,0),FALSE),VLOOKUP($B75,'Justerad allokering'!$B$1:$AG$461,MATCH(W$1,'Justerad allokering'!$B$1:$AF$1,0),FALSE))</f>
        <v>0</v>
      </c>
      <c r="X75">
        <f>IF(ISERROR(1/VLOOKUP($B75,'Justerad allokering'!$B$1:$AG$461,MATCH(X$1,'Justerad allokering'!$B$1:$AF$1,0),FALSE)),VLOOKUP($B75,'Allokerad kvv'!$B$2:$AV$468,MATCH(X$1,'Allokerad kvv'!$B$1:$AV$1,0),FALSE),VLOOKUP($B75,'Justerad allokering'!$B$1:$AG$461,MATCH(X$1,'Justerad allokering'!$B$1:$AF$1,0),FALSE))</f>
        <v>0</v>
      </c>
      <c r="Y75">
        <f>IF(ISERROR(1/VLOOKUP($B75,'Justerad allokering'!$B$1:$AG$461,MATCH(Y$1,'Justerad allokering'!$B$1:$AF$1,0),FALSE)),VLOOKUP($B75,'Allokerad kvv'!$B$2:$AV$468,MATCH(Y$1,'Allokerad kvv'!$B$1:$AV$1,0),FALSE),VLOOKUP($B75,'Justerad allokering'!$B$1:$AG$461,MATCH(Y$1,'Justerad allokering'!$B$1:$AF$1,0),FALSE))</f>
        <v>0</v>
      </c>
      <c r="Z75">
        <f>IF(ISERROR(1/VLOOKUP($B75,'Justerad allokering'!$B$1:$AG$461,MATCH(Z$1,'Justerad allokering'!$B$1:$AF$1,0),FALSE)),VLOOKUP($B75,'Allokerad kvv'!$B$2:$AV$468,MATCH(Z$1,'Allokerad kvv'!$B$1:$AV$1,0),FALSE),VLOOKUP($B75,'Justerad allokering'!$B$1:$AG$461,MATCH(Z$1,'Justerad allokering'!$B$1:$AF$1,0),FALSE))</f>
        <v>0</v>
      </c>
      <c r="AE75" s="89">
        <f t="shared" si="4"/>
        <v>0</v>
      </c>
      <c r="AG75">
        <f t="shared" si="5"/>
        <v>0</v>
      </c>
      <c r="AH75">
        <f t="shared" si="6"/>
        <v>0</v>
      </c>
      <c r="AI75" t="str">
        <f>IF(AH75=0,"",AH75/VLOOKUP(B75,Kraftvärmeprod!$B$1:$BC$480,MATCH("Summa tillförd energi exklusive rökgaskondensering",Kraftvärmeprod!$B$1:$BC$1,0),FALSE))</f>
        <v/>
      </c>
      <c r="AK75">
        <f t="shared" si="7"/>
        <v>0</v>
      </c>
    </row>
    <row r="76" spans="1:37" x14ac:dyDescent="0.25">
      <c r="A76" s="2" t="s">
        <v>108</v>
      </c>
      <c r="B76" s="2" t="s">
        <v>110</v>
      </c>
      <c r="C76">
        <f>IF(ISERROR(1/VLOOKUP($B76,'Justerad allokering'!$B$1:$AG$461,MATCH(C$1,'Justerad allokering'!$B$1:$AF$1,0),FALSE)),VLOOKUP($B76,'Allokerad kvv'!$B$2:$AV$468,MATCH(C$1,'Allokerad kvv'!$B$1:$AV$1,0),FALSE),VLOOKUP($B76,'Justerad allokering'!$B$1:$AG$461,MATCH(C$1,'Justerad allokering'!$B$1:$AF$1,0),FALSE))</f>
        <v>0</v>
      </c>
      <c r="D76">
        <f>IF(ISERROR(1/VLOOKUP($B76,'Justerad allokering'!$B$1:$AG$461,MATCH(D$1,'Justerad allokering'!$B$1:$AF$1,0),FALSE)),VLOOKUP($B76,'Allokerad kvv'!$B$2:$AV$468,MATCH(D$1,'Allokerad kvv'!$B$1:$AV$1,0),FALSE),VLOOKUP($B76,'Justerad allokering'!$B$1:$AG$461,MATCH(D$1,'Justerad allokering'!$B$1:$AF$1,0),FALSE))</f>
        <v>0</v>
      </c>
      <c r="E76">
        <f>IF(ISERROR(1/VLOOKUP($B76,'Justerad allokering'!$B$1:$AG$461,MATCH(E$1,'Justerad allokering'!$B$1:$AF$1,0),FALSE)),VLOOKUP($B76,'Allokerad kvv'!$B$2:$AV$468,MATCH(E$1,'Allokerad kvv'!$B$1:$AV$1,0),FALSE),VLOOKUP($B76,'Justerad allokering'!$B$1:$AG$461,MATCH(E$1,'Justerad allokering'!$B$1:$AF$1,0),FALSE))</f>
        <v>0</v>
      </c>
      <c r="F76">
        <f>IF(ISERROR(1/VLOOKUP($B76,'Justerad allokering'!$B$1:$AG$461,MATCH(F$1,'Justerad allokering'!$B$1:$AF$1,0),FALSE)),VLOOKUP($B76,'Allokerad kvv'!$B$2:$AV$468,MATCH(F$1,'Allokerad kvv'!$B$1:$AV$1,0),FALSE),VLOOKUP($B76,'Justerad allokering'!$B$1:$AG$461,MATCH(F$1,'Justerad allokering'!$B$1:$AF$1,0),FALSE))</f>
        <v>0</v>
      </c>
      <c r="G76">
        <f>IF(ISERROR(1/VLOOKUP($B76,'Justerad allokering'!$B$1:$AG$461,MATCH(G$1,'Justerad allokering'!$B$1:$AF$1,0),FALSE)),VLOOKUP($B76,'Allokerad kvv'!$B$2:$AV$468,MATCH(G$1,'Allokerad kvv'!$B$1:$AV$1,0),FALSE),VLOOKUP($B76,'Justerad allokering'!$B$1:$AG$461,MATCH(G$1,'Justerad allokering'!$B$1:$AF$1,0),FALSE))</f>
        <v>0</v>
      </c>
      <c r="H76">
        <f>IF(ISERROR(1/VLOOKUP($B76,'Justerad allokering'!$B$1:$AG$461,MATCH(H$1,'Justerad allokering'!$B$1:$AF$1,0),FALSE)),VLOOKUP($B76,'Allokerad kvv'!$B$2:$AV$468,MATCH(H$1,'Allokerad kvv'!$B$1:$AV$1,0),FALSE),VLOOKUP($B76,'Justerad allokering'!$B$1:$AG$461,MATCH(H$1,'Justerad allokering'!$B$1:$AF$1,0),FALSE))</f>
        <v>0</v>
      </c>
      <c r="I76">
        <f>IF(ISERROR(1/VLOOKUP($B76,'Justerad allokering'!$B$1:$AG$461,MATCH(I$1,'Justerad allokering'!$B$1:$AF$1,0),FALSE)),VLOOKUP($B76,'Allokerad kvv'!$B$2:$AV$468,MATCH(I$1,'Allokerad kvv'!$B$1:$AV$1,0),FALSE),VLOOKUP($B76,'Justerad allokering'!$B$1:$AG$461,MATCH(I$1,'Justerad allokering'!$B$1:$AF$1,0),FALSE))</f>
        <v>0</v>
      </c>
      <c r="J76">
        <f>IF(ISERROR(1/VLOOKUP($B76,'Justerad allokering'!$B$1:$AG$461,MATCH(J$1,'Justerad allokering'!$B$1:$AF$1,0),FALSE)),VLOOKUP($B76,'Allokerad kvv'!$B$2:$AV$468,MATCH(J$1,'Allokerad kvv'!$B$1:$AV$1,0),FALSE),VLOOKUP($B76,'Justerad allokering'!$B$1:$AG$461,MATCH(J$1,'Justerad allokering'!$B$1:$AF$1,0),FALSE))</f>
        <v>0</v>
      </c>
      <c r="K76">
        <f>IF(ISERROR(1/VLOOKUP($B76,'Justerad allokering'!$B$1:$AG$461,MATCH(K$1,'Justerad allokering'!$B$1:$AF$1,0),FALSE)),VLOOKUP($B76,'Allokerad kvv'!$B$2:$AV$468,MATCH(K$1,'Allokerad kvv'!$B$1:$AV$1,0),FALSE),VLOOKUP($B76,'Justerad allokering'!$B$1:$AG$461,MATCH(K$1,'Justerad allokering'!$B$1:$AF$1,0),FALSE))</f>
        <v>0</v>
      </c>
      <c r="L76">
        <f>IF(ISERROR(1/VLOOKUP($B76,'Justerad allokering'!$B$1:$AG$461,MATCH(L$1,'Justerad allokering'!$B$1:$AF$1,0),FALSE)),VLOOKUP($B76,'Allokerad kvv'!$B$2:$AV$468,MATCH(L$1,'Allokerad kvv'!$B$1:$AV$1,0),FALSE),VLOOKUP($B76,'Justerad allokering'!$B$1:$AG$461,MATCH(L$1,'Justerad allokering'!$B$1:$AF$1,0),FALSE))</f>
        <v>0</v>
      </c>
      <c r="M76">
        <f>IF(ISERROR(1/VLOOKUP($B76,'Justerad allokering'!$B$1:$AG$461,MATCH(M$1,'Justerad allokering'!$B$1:$AF$1,0),FALSE)),VLOOKUP($B76,'Allokerad kvv'!$B$2:$AV$468,MATCH(M$1,'Allokerad kvv'!$B$1:$AV$1,0),FALSE),VLOOKUP($B76,'Justerad allokering'!$B$1:$AG$461,MATCH(M$1,'Justerad allokering'!$B$1:$AF$1,0),FALSE))</f>
        <v>0</v>
      </c>
      <c r="N76">
        <f>IF(ISERROR(1/VLOOKUP($B76,'Justerad allokering'!$B$1:$AG$461,MATCH(N$1,'Justerad allokering'!$B$1:$AF$1,0),FALSE)),VLOOKUP($B76,'Allokerad kvv'!$B$2:$AV$468,MATCH(N$1,'Allokerad kvv'!$B$1:$AV$1,0),FALSE),VLOOKUP($B76,'Justerad allokering'!$B$1:$AG$461,MATCH(N$1,'Justerad allokering'!$B$1:$AF$1,0),FALSE))</f>
        <v>0</v>
      </c>
      <c r="O76">
        <f>IF(ISERROR(1/VLOOKUP($B76,'Justerad allokering'!$B$1:$AG$461,MATCH(O$1,'Justerad allokering'!$B$1:$AF$1,0),FALSE)),VLOOKUP($B76,'Allokerad kvv'!$B$2:$AV$468,MATCH(O$1,'Allokerad kvv'!$B$1:$AV$1,0),FALSE),VLOOKUP($B76,'Justerad allokering'!$B$1:$AG$461,MATCH(O$1,'Justerad allokering'!$B$1:$AF$1,0),FALSE))</f>
        <v>0</v>
      </c>
      <c r="P76">
        <f>IF(ISERROR(1/VLOOKUP($B76,'Justerad allokering'!$B$1:$AG$461,MATCH(P$1,'Justerad allokering'!$B$1:$AF$1,0),FALSE)),VLOOKUP($B76,'Allokerad kvv'!$B$2:$AV$468,MATCH(P$1,'Allokerad kvv'!$B$1:$AV$1,0),FALSE),VLOOKUP($B76,'Justerad allokering'!$B$1:$AG$461,MATCH(P$1,'Justerad allokering'!$B$1:$AF$1,0),FALSE))</f>
        <v>0</v>
      </c>
      <c r="Q76">
        <f>IF(ISERROR(1/VLOOKUP($B76,'Justerad allokering'!$B$1:$AG$461,MATCH(Q$1,'Justerad allokering'!$B$1:$AF$1,0),FALSE)),VLOOKUP($B76,'Allokerad kvv'!$B$2:$AV$468,MATCH(Q$1,'Allokerad kvv'!$B$1:$AV$1,0),FALSE),VLOOKUP($B76,'Justerad allokering'!$B$1:$AG$461,MATCH(Q$1,'Justerad allokering'!$B$1:$AF$1,0),FALSE))</f>
        <v>0</v>
      </c>
      <c r="R76">
        <f>IF(ISERROR(1/VLOOKUP($B76,'Justerad allokering'!$B$1:$AG$461,MATCH(R$1,'Justerad allokering'!$B$1:$AF$1,0),FALSE)),VLOOKUP($B76,'Allokerad kvv'!$B$2:$AV$468,MATCH(R$1,'Allokerad kvv'!$B$1:$AV$1,0),FALSE),VLOOKUP($B76,'Justerad allokering'!$B$1:$AG$461,MATCH(R$1,'Justerad allokering'!$B$1:$AF$1,0),FALSE))</f>
        <v>0</v>
      </c>
      <c r="S76">
        <f>IF(ISERROR(1/VLOOKUP($B76,'Justerad allokering'!$B$1:$AG$461,MATCH(S$1,'Justerad allokering'!$B$1:$AF$1,0),FALSE)),VLOOKUP($B76,'Allokerad kvv'!$B$2:$AV$468,MATCH(S$1,'Allokerad kvv'!$B$1:$AV$1,0),FALSE),VLOOKUP($B76,'Justerad allokering'!$B$1:$AG$461,MATCH(S$1,'Justerad allokering'!$B$1:$AF$1,0),FALSE))</f>
        <v>0</v>
      </c>
      <c r="T76">
        <f>IF(ISERROR(1/VLOOKUP($B76,'Justerad allokering'!$B$1:$AG$461,MATCH(T$1,'Justerad allokering'!$B$1:$AF$1,0),FALSE)),VLOOKUP($B76,'Allokerad kvv'!$B$2:$AV$468,MATCH(T$1,'Allokerad kvv'!$B$1:$AV$1,0),FALSE),VLOOKUP($B76,'Justerad allokering'!$B$1:$AG$461,MATCH(T$1,'Justerad allokering'!$B$1:$AF$1,0),FALSE))</f>
        <v>0</v>
      </c>
      <c r="U76">
        <f>IF(ISERROR(1/VLOOKUP($B76,'Justerad allokering'!$B$1:$AG$461,MATCH(U$1,'Justerad allokering'!$B$1:$AF$1,0),FALSE)),VLOOKUP($B76,'Allokerad kvv'!$B$2:$AV$468,MATCH(U$1,'Allokerad kvv'!$B$1:$AV$1,0),FALSE),VLOOKUP($B76,'Justerad allokering'!$B$1:$AG$461,MATCH(U$1,'Justerad allokering'!$B$1:$AF$1,0),FALSE))</f>
        <v>0</v>
      </c>
      <c r="V76">
        <f>IF(ISERROR(1/VLOOKUP($B76,'Justerad allokering'!$B$1:$AG$461,MATCH(V$1,'Justerad allokering'!$B$1:$AF$1,0),FALSE)),VLOOKUP($B76,'Allokerad kvv'!$B$2:$AV$468,MATCH(V$1,'Allokerad kvv'!$B$1:$AV$1,0),FALSE),VLOOKUP($B76,'Justerad allokering'!$B$1:$AG$461,MATCH(V$1,'Justerad allokering'!$B$1:$AF$1,0),FALSE))</f>
        <v>0</v>
      </c>
      <c r="W76">
        <f>IF(ISERROR(1/VLOOKUP($B76,'Justerad allokering'!$B$1:$AG$461,MATCH(W$1,'Justerad allokering'!$B$1:$AF$1,0),FALSE)),VLOOKUP($B76,'Allokerad kvv'!$B$2:$AV$468,MATCH(W$1,'Allokerad kvv'!$B$1:$AV$1,0),FALSE),VLOOKUP($B76,'Justerad allokering'!$B$1:$AG$461,MATCH(W$1,'Justerad allokering'!$B$1:$AF$1,0),FALSE))</f>
        <v>0</v>
      </c>
      <c r="X76">
        <f>IF(ISERROR(1/VLOOKUP($B76,'Justerad allokering'!$B$1:$AG$461,MATCH(X$1,'Justerad allokering'!$B$1:$AF$1,0),FALSE)),VLOOKUP($B76,'Allokerad kvv'!$B$2:$AV$468,MATCH(X$1,'Allokerad kvv'!$B$1:$AV$1,0),FALSE),VLOOKUP($B76,'Justerad allokering'!$B$1:$AG$461,MATCH(X$1,'Justerad allokering'!$B$1:$AF$1,0),FALSE))</f>
        <v>0</v>
      </c>
      <c r="Y76">
        <f>IF(ISERROR(1/VLOOKUP($B76,'Justerad allokering'!$B$1:$AG$461,MATCH(Y$1,'Justerad allokering'!$B$1:$AF$1,0),FALSE)),VLOOKUP($B76,'Allokerad kvv'!$B$2:$AV$468,MATCH(Y$1,'Allokerad kvv'!$B$1:$AV$1,0),FALSE),VLOOKUP($B76,'Justerad allokering'!$B$1:$AG$461,MATCH(Y$1,'Justerad allokering'!$B$1:$AF$1,0),FALSE))</f>
        <v>0</v>
      </c>
      <c r="Z76">
        <f>IF(ISERROR(1/VLOOKUP($B76,'Justerad allokering'!$B$1:$AG$461,MATCH(Z$1,'Justerad allokering'!$B$1:$AF$1,0),FALSE)),VLOOKUP($B76,'Allokerad kvv'!$B$2:$AV$468,MATCH(Z$1,'Allokerad kvv'!$B$1:$AV$1,0),FALSE),VLOOKUP($B76,'Justerad allokering'!$B$1:$AG$461,MATCH(Z$1,'Justerad allokering'!$B$1:$AF$1,0),FALSE))</f>
        <v>0</v>
      </c>
      <c r="AE76" s="89">
        <f t="shared" si="4"/>
        <v>0</v>
      </c>
      <c r="AG76">
        <f t="shared" si="5"/>
        <v>0</v>
      </c>
      <c r="AH76">
        <f t="shared" si="6"/>
        <v>0</v>
      </c>
      <c r="AI76" t="str">
        <f>IF(AH76=0,"",AH76/VLOOKUP(B76,Kraftvärmeprod!$B$1:$BC$480,MATCH("Summa tillförd energi exklusive rökgaskondensering",Kraftvärmeprod!$B$1:$BC$1,0),FALSE))</f>
        <v/>
      </c>
      <c r="AK76">
        <f t="shared" si="7"/>
        <v>0</v>
      </c>
    </row>
    <row r="77" spans="1:37" x14ac:dyDescent="0.25">
      <c r="A77" s="2" t="s">
        <v>111</v>
      </c>
      <c r="B77" s="2" t="s">
        <v>112</v>
      </c>
      <c r="C77">
        <f>IF(ISERROR(1/VLOOKUP($B77,'Justerad allokering'!$B$1:$AG$461,MATCH(C$1,'Justerad allokering'!$B$1:$AF$1,0),FALSE)),VLOOKUP($B77,'Allokerad kvv'!$B$2:$AV$468,MATCH(C$1,'Allokerad kvv'!$B$1:$AV$1,0),FALSE),VLOOKUP($B77,'Justerad allokering'!$B$1:$AG$461,MATCH(C$1,'Justerad allokering'!$B$1:$AF$1,0),FALSE))</f>
        <v>0</v>
      </c>
      <c r="D77">
        <f>IF(ISERROR(1/VLOOKUP($B77,'Justerad allokering'!$B$1:$AG$461,MATCH(D$1,'Justerad allokering'!$B$1:$AF$1,0),FALSE)),VLOOKUP($B77,'Allokerad kvv'!$B$2:$AV$468,MATCH(D$1,'Allokerad kvv'!$B$1:$AV$1,0),FALSE),VLOOKUP($B77,'Justerad allokering'!$B$1:$AG$461,MATCH(D$1,'Justerad allokering'!$B$1:$AF$1,0),FALSE))</f>
        <v>0</v>
      </c>
      <c r="E77">
        <f>IF(ISERROR(1/VLOOKUP($B77,'Justerad allokering'!$B$1:$AG$461,MATCH(E$1,'Justerad allokering'!$B$1:$AF$1,0),FALSE)),VLOOKUP($B77,'Allokerad kvv'!$B$2:$AV$468,MATCH(E$1,'Allokerad kvv'!$B$1:$AV$1,0),FALSE),VLOOKUP($B77,'Justerad allokering'!$B$1:$AG$461,MATCH(E$1,'Justerad allokering'!$B$1:$AF$1,0),FALSE))</f>
        <v>0</v>
      </c>
      <c r="F77">
        <f>IF(ISERROR(1/VLOOKUP($B77,'Justerad allokering'!$B$1:$AG$461,MATCH(F$1,'Justerad allokering'!$B$1:$AF$1,0),FALSE)),VLOOKUP($B77,'Allokerad kvv'!$B$2:$AV$468,MATCH(F$1,'Allokerad kvv'!$B$1:$AV$1,0),FALSE),VLOOKUP($B77,'Justerad allokering'!$B$1:$AG$461,MATCH(F$1,'Justerad allokering'!$B$1:$AF$1,0),FALSE))</f>
        <v>0</v>
      </c>
      <c r="G77">
        <f>IF(ISERROR(1/VLOOKUP($B77,'Justerad allokering'!$B$1:$AG$461,MATCH(G$1,'Justerad allokering'!$B$1:$AF$1,0),FALSE)),VLOOKUP($B77,'Allokerad kvv'!$B$2:$AV$468,MATCH(G$1,'Allokerad kvv'!$B$1:$AV$1,0),FALSE),VLOOKUP($B77,'Justerad allokering'!$B$1:$AG$461,MATCH(G$1,'Justerad allokering'!$B$1:$AF$1,0),FALSE))</f>
        <v>0</v>
      </c>
      <c r="H77">
        <f>IF(ISERROR(1/VLOOKUP($B77,'Justerad allokering'!$B$1:$AG$461,MATCH(H$1,'Justerad allokering'!$B$1:$AF$1,0),FALSE)),VLOOKUP($B77,'Allokerad kvv'!$B$2:$AV$468,MATCH(H$1,'Allokerad kvv'!$B$1:$AV$1,0),FALSE),VLOOKUP($B77,'Justerad allokering'!$B$1:$AG$461,MATCH(H$1,'Justerad allokering'!$B$1:$AF$1,0),FALSE))</f>
        <v>0</v>
      </c>
      <c r="I77">
        <f>IF(ISERROR(1/VLOOKUP($B77,'Justerad allokering'!$B$1:$AG$461,MATCH(I$1,'Justerad allokering'!$B$1:$AF$1,0),FALSE)),VLOOKUP($B77,'Allokerad kvv'!$B$2:$AV$468,MATCH(I$1,'Allokerad kvv'!$B$1:$AV$1,0),FALSE),VLOOKUP($B77,'Justerad allokering'!$B$1:$AG$461,MATCH(I$1,'Justerad allokering'!$B$1:$AF$1,0),FALSE))</f>
        <v>0</v>
      </c>
      <c r="J77">
        <f>IF(ISERROR(1/VLOOKUP($B77,'Justerad allokering'!$B$1:$AG$461,MATCH(J$1,'Justerad allokering'!$B$1:$AF$1,0),FALSE)),VLOOKUP($B77,'Allokerad kvv'!$B$2:$AV$468,MATCH(J$1,'Allokerad kvv'!$B$1:$AV$1,0),FALSE),VLOOKUP($B77,'Justerad allokering'!$B$1:$AG$461,MATCH(J$1,'Justerad allokering'!$B$1:$AF$1,0),FALSE))</f>
        <v>0</v>
      </c>
      <c r="K77">
        <f>IF(ISERROR(1/VLOOKUP($B77,'Justerad allokering'!$B$1:$AG$461,MATCH(K$1,'Justerad allokering'!$B$1:$AF$1,0),FALSE)),VLOOKUP($B77,'Allokerad kvv'!$B$2:$AV$468,MATCH(K$1,'Allokerad kvv'!$B$1:$AV$1,0),FALSE),VLOOKUP($B77,'Justerad allokering'!$B$1:$AG$461,MATCH(K$1,'Justerad allokering'!$B$1:$AF$1,0),FALSE))</f>
        <v>0</v>
      </c>
      <c r="L77">
        <f>IF(ISERROR(1/VLOOKUP($B77,'Justerad allokering'!$B$1:$AG$461,MATCH(L$1,'Justerad allokering'!$B$1:$AF$1,0),FALSE)),VLOOKUP($B77,'Allokerad kvv'!$B$2:$AV$468,MATCH(L$1,'Allokerad kvv'!$B$1:$AV$1,0),FALSE),VLOOKUP($B77,'Justerad allokering'!$B$1:$AG$461,MATCH(L$1,'Justerad allokering'!$B$1:$AF$1,0),FALSE))</f>
        <v>0</v>
      </c>
      <c r="M77">
        <f>IF(ISERROR(1/VLOOKUP($B77,'Justerad allokering'!$B$1:$AG$461,MATCH(M$1,'Justerad allokering'!$B$1:$AF$1,0),FALSE)),VLOOKUP($B77,'Allokerad kvv'!$B$2:$AV$468,MATCH(M$1,'Allokerad kvv'!$B$1:$AV$1,0),FALSE),VLOOKUP($B77,'Justerad allokering'!$B$1:$AG$461,MATCH(M$1,'Justerad allokering'!$B$1:$AF$1,0),FALSE))</f>
        <v>0</v>
      </c>
      <c r="N77">
        <f>IF(ISERROR(1/VLOOKUP($B77,'Justerad allokering'!$B$1:$AG$461,MATCH(N$1,'Justerad allokering'!$B$1:$AF$1,0),FALSE)),VLOOKUP($B77,'Allokerad kvv'!$B$2:$AV$468,MATCH(N$1,'Allokerad kvv'!$B$1:$AV$1,0),FALSE),VLOOKUP($B77,'Justerad allokering'!$B$1:$AG$461,MATCH(N$1,'Justerad allokering'!$B$1:$AF$1,0),FALSE))</f>
        <v>0</v>
      </c>
      <c r="O77">
        <f>IF(ISERROR(1/VLOOKUP($B77,'Justerad allokering'!$B$1:$AG$461,MATCH(O$1,'Justerad allokering'!$B$1:$AF$1,0),FALSE)),VLOOKUP($B77,'Allokerad kvv'!$B$2:$AV$468,MATCH(O$1,'Allokerad kvv'!$B$1:$AV$1,0),FALSE),VLOOKUP($B77,'Justerad allokering'!$B$1:$AG$461,MATCH(O$1,'Justerad allokering'!$B$1:$AF$1,0),FALSE))</f>
        <v>0</v>
      </c>
      <c r="P77">
        <f>IF(ISERROR(1/VLOOKUP($B77,'Justerad allokering'!$B$1:$AG$461,MATCH(P$1,'Justerad allokering'!$B$1:$AF$1,0),FALSE)),VLOOKUP($B77,'Allokerad kvv'!$B$2:$AV$468,MATCH(P$1,'Allokerad kvv'!$B$1:$AV$1,0),FALSE),VLOOKUP($B77,'Justerad allokering'!$B$1:$AG$461,MATCH(P$1,'Justerad allokering'!$B$1:$AF$1,0),FALSE))</f>
        <v>0</v>
      </c>
      <c r="Q77">
        <f>IF(ISERROR(1/VLOOKUP($B77,'Justerad allokering'!$B$1:$AG$461,MATCH(Q$1,'Justerad allokering'!$B$1:$AF$1,0),FALSE)),VLOOKUP($B77,'Allokerad kvv'!$B$2:$AV$468,MATCH(Q$1,'Allokerad kvv'!$B$1:$AV$1,0),FALSE),VLOOKUP($B77,'Justerad allokering'!$B$1:$AG$461,MATCH(Q$1,'Justerad allokering'!$B$1:$AF$1,0),FALSE))</f>
        <v>0</v>
      </c>
      <c r="R77">
        <f>IF(ISERROR(1/VLOOKUP($B77,'Justerad allokering'!$B$1:$AG$461,MATCH(R$1,'Justerad allokering'!$B$1:$AF$1,0),FALSE)),VLOOKUP($B77,'Allokerad kvv'!$B$2:$AV$468,MATCH(R$1,'Allokerad kvv'!$B$1:$AV$1,0),FALSE),VLOOKUP($B77,'Justerad allokering'!$B$1:$AG$461,MATCH(R$1,'Justerad allokering'!$B$1:$AF$1,0),FALSE))</f>
        <v>0</v>
      </c>
      <c r="S77">
        <f>IF(ISERROR(1/VLOOKUP($B77,'Justerad allokering'!$B$1:$AG$461,MATCH(S$1,'Justerad allokering'!$B$1:$AF$1,0),FALSE)),VLOOKUP($B77,'Allokerad kvv'!$B$2:$AV$468,MATCH(S$1,'Allokerad kvv'!$B$1:$AV$1,0),FALSE),VLOOKUP($B77,'Justerad allokering'!$B$1:$AG$461,MATCH(S$1,'Justerad allokering'!$B$1:$AF$1,0),FALSE))</f>
        <v>0</v>
      </c>
      <c r="T77">
        <f>IF(ISERROR(1/VLOOKUP($B77,'Justerad allokering'!$B$1:$AG$461,MATCH(T$1,'Justerad allokering'!$B$1:$AF$1,0),FALSE)),VLOOKUP($B77,'Allokerad kvv'!$B$2:$AV$468,MATCH(T$1,'Allokerad kvv'!$B$1:$AV$1,0),FALSE),VLOOKUP($B77,'Justerad allokering'!$B$1:$AG$461,MATCH(T$1,'Justerad allokering'!$B$1:$AF$1,0),FALSE))</f>
        <v>0</v>
      </c>
      <c r="U77">
        <f>IF(ISERROR(1/VLOOKUP($B77,'Justerad allokering'!$B$1:$AG$461,MATCH(U$1,'Justerad allokering'!$B$1:$AF$1,0),FALSE)),VLOOKUP($B77,'Allokerad kvv'!$B$2:$AV$468,MATCH(U$1,'Allokerad kvv'!$B$1:$AV$1,0),FALSE),VLOOKUP($B77,'Justerad allokering'!$B$1:$AG$461,MATCH(U$1,'Justerad allokering'!$B$1:$AF$1,0),FALSE))</f>
        <v>0</v>
      </c>
      <c r="V77">
        <f>IF(ISERROR(1/VLOOKUP($B77,'Justerad allokering'!$B$1:$AG$461,MATCH(V$1,'Justerad allokering'!$B$1:$AF$1,0),FALSE)),VLOOKUP($B77,'Allokerad kvv'!$B$2:$AV$468,MATCH(V$1,'Allokerad kvv'!$B$1:$AV$1,0),FALSE),VLOOKUP($B77,'Justerad allokering'!$B$1:$AG$461,MATCH(V$1,'Justerad allokering'!$B$1:$AF$1,0),FALSE))</f>
        <v>0</v>
      </c>
      <c r="W77">
        <f>IF(ISERROR(1/VLOOKUP($B77,'Justerad allokering'!$B$1:$AG$461,MATCH(W$1,'Justerad allokering'!$B$1:$AF$1,0),FALSE)),VLOOKUP($B77,'Allokerad kvv'!$B$2:$AV$468,MATCH(W$1,'Allokerad kvv'!$B$1:$AV$1,0),FALSE),VLOOKUP($B77,'Justerad allokering'!$B$1:$AG$461,MATCH(W$1,'Justerad allokering'!$B$1:$AF$1,0),FALSE))</f>
        <v>0</v>
      </c>
      <c r="X77">
        <f>IF(ISERROR(1/VLOOKUP($B77,'Justerad allokering'!$B$1:$AG$461,MATCH(X$1,'Justerad allokering'!$B$1:$AF$1,0),FALSE)),VLOOKUP($B77,'Allokerad kvv'!$B$2:$AV$468,MATCH(X$1,'Allokerad kvv'!$B$1:$AV$1,0),FALSE),VLOOKUP($B77,'Justerad allokering'!$B$1:$AG$461,MATCH(X$1,'Justerad allokering'!$B$1:$AF$1,0),FALSE))</f>
        <v>0</v>
      </c>
      <c r="Y77">
        <f>IF(ISERROR(1/VLOOKUP($B77,'Justerad allokering'!$B$1:$AG$461,MATCH(Y$1,'Justerad allokering'!$B$1:$AF$1,0),FALSE)),VLOOKUP($B77,'Allokerad kvv'!$B$2:$AV$468,MATCH(Y$1,'Allokerad kvv'!$B$1:$AV$1,0),FALSE),VLOOKUP($B77,'Justerad allokering'!$B$1:$AG$461,MATCH(Y$1,'Justerad allokering'!$B$1:$AF$1,0),FALSE))</f>
        <v>0</v>
      </c>
      <c r="Z77">
        <f>IF(ISERROR(1/VLOOKUP($B77,'Justerad allokering'!$B$1:$AG$461,MATCH(Z$1,'Justerad allokering'!$B$1:$AF$1,0),FALSE)),VLOOKUP($B77,'Allokerad kvv'!$B$2:$AV$468,MATCH(Z$1,'Allokerad kvv'!$B$1:$AV$1,0),FALSE),VLOOKUP($B77,'Justerad allokering'!$B$1:$AG$461,MATCH(Z$1,'Justerad allokering'!$B$1:$AF$1,0),FALSE))</f>
        <v>0</v>
      </c>
      <c r="AE77" s="89">
        <f t="shared" si="4"/>
        <v>0</v>
      </c>
      <c r="AG77">
        <f t="shared" si="5"/>
        <v>0</v>
      </c>
      <c r="AH77">
        <f t="shared" si="6"/>
        <v>0</v>
      </c>
      <c r="AI77" t="str">
        <f>IF(AH77=0,"",AH77/VLOOKUP(B77,Kraftvärmeprod!$B$1:$BC$480,MATCH("Summa tillförd energi exklusive rökgaskondensering",Kraftvärmeprod!$B$1:$BC$1,0),FALSE))</f>
        <v/>
      </c>
      <c r="AK77">
        <f t="shared" si="7"/>
        <v>0</v>
      </c>
    </row>
    <row r="78" spans="1:37" x14ac:dyDescent="0.25">
      <c r="A78" s="2" t="s">
        <v>113</v>
      </c>
      <c r="B78" s="2" t="s">
        <v>114</v>
      </c>
      <c r="C78">
        <f>IF(ISERROR(1/VLOOKUP($B78,'Justerad allokering'!$B$1:$AG$461,MATCH(C$1,'Justerad allokering'!$B$1:$AF$1,0),FALSE)),VLOOKUP($B78,'Allokerad kvv'!$B$2:$AV$468,MATCH(C$1,'Allokerad kvv'!$B$1:$AV$1,0),FALSE),VLOOKUP($B78,'Justerad allokering'!$B$1:$AG$461,MATCH(C$1,'Justerad allokering'!$B$1:$AF$1,0),FALSE))</f>
        <v>0</v>
      </c>
      <c r="D78">
        <f>IF(ISERROR(1/VLOOKUP($B78,'Justerad allokering'!$B$1:$AG$461,MATCH(D$1,'Justerad allokering'!$B$1:$AF$1,0),FALSE)),VLOOKUP($B78,'Allokerad kvv'!$B$2:$AV$468,MATCH(D$1,'Allokerad kvv'!$B$1:$AV$1,0),FALSE),VLOOKUP($B78,'Justerad allokering'!$B$1:$AG$461,MATCH(D$1,'Justerad allokering'!$B$1:$AF$1,0),FALSE))</f>
        <v>0</v>
      </c>
      <c r="E78">
        <f>IF(ISERROR(1/VLOOKUP($B78,'Justerad allokering'!$B$1:$AG$461,MATCH(E$1,'Justerad allokering'!$B$1:$AF$1,0),FALSE)),VLOOKUP($B78,'Allokerad kvv'!$B$2:$AV$468,MATCH(E$1,'Allokerad kvv'!$B$1:$AV$1,0),FALSE),VLOOKUP($B78,'Justerad allokering'!$B$1:$AG$461,MATCH(E$1,'Justerad allokering'!$B$1:$AF$1,0),FALSE))</f>
        <v>0</v>
      </c>
      <c r="F78">
        <f>IF(ISERROR(1/VLOOKUP($B78,'Justerad allokering'!$B$1:$AG$461,MATCH(F$1,'Justerad allokering'!$B$1:$AF$1,0),FALSE)),VLOOKUP($B78,'Allokerad kvv'!$B$2:$AV$468,MATCH(F$1,'Allokerad kvv'!$B$1:$AV$1,0),FALSE),VLOOKUP($B78,'Justerad allokering'!$B$1:$AG$461,MATCH(F$1,'Justerad allokering'!$B$1:$AF$1,0),FALSE))</f>
        <v>0</v>
      </c>
      <c r="G78">
        <f>IF(ISERROR(1/VLOOKUP($B78,'Justerad allokering'!$B$1:$AG$461,MATCH(G$1,'Justerad allokering'!$B$1:$AF$1,0),FALSE)),VLOOKUP($B78,'Allokerad kvv'!$B$2:$AV$468,MATCH(G$1,'Allokerad kvv'!$B$1:$AV$1,0),FALSE),VLOOKUP($B78,'Justerad allokering'!$B$1:$AG$461,MATCH(G$1,'Justerad allokering'!$B$1:$AF$1,0),FALSE))</f>
        <v>1.1736800000000001</v>
      </c>
      <c r="H78">
        <f>IF(ISERROR(1/VLOOKUP($B78,'Justerad allokering'!$B$1:$AG$461,MATCH(H$1,'Justerad allokering'!$B$1:$AF$1,0),FALSE)),VLOOKUP($B78,'Allokerad kvv'!$B$2:$AV$468,MATCH(H$1,'Allokerad kvv'!$B$1:$AV$1,0),FALSE),VLOOKUP($B78,'Justerad allokering'!$B$1:$AG$461,MATCH(H$1,'Justerad allokering'!$B$1:$AF$1,0),FALSE))</f>
        <v>0</v>
      </c>
      <c r="I78">
        <f>IF(ISERROR(1/VLOOKUP($B78,'Justerad allokering'!$B$1:$AG$461,MATCH(I$1,'Justerad allokering'!$B$1:$AF$1,0),FALSE)),VLOOKUP($B78,'Allokerad kvv'!$B$2:$AV$468,MATCH(I$1,'Allokerad kvv'!$B$1:$AV$1,0),FALSE),VLOOKUP($B78,'Justerad allokering'!$B$1:$AG$461,MATCH(I$1,'Justerad allokering'!$B$1:$AF$1,0),FALSE))</f>
        <v>0</v>
      </c>
      <c r="J78">
        <f>IF(ISERROR(1/VLOOKUP($B78,'Justerad allokering'!$B$1:$AG$461,MATCH(J$1,'Justerad allokering'!$B$1:$AF$1,0),FALSE)),VLOOKUP($B78,'Allokerad kvv'!$B$2:$AV$468,MATCH(J$1,'Allokerad kvv'!$B$1:$AV$1,0),FALSE),VLOOKUP($B78,'Justerad allokering'!$B$1:$AG$461,MATCH(J$1,'Justerad allokering'!$B$1:$AF$1,0),FALSE))</f>
        <v>25.1693</v>
      </c>
      <c r="K78">
        <f>IF(ISERROR(1/VLOOKUP($B78,'Justerad allokering'!$B$1:$AG$461,MATCH(K$1,'Justerad allokering'!$B$1:$AF$1,0),FALSE)),VLOOKUP($B78,'Allokerad kvv'!$B$2:$AV$468,MATCH(K$1,'Allokerad kvv'!$B$1:$AV$1,0),FALSE),VLOOKUP($B78,'Justerad allokering'!$B$1:$AG$461,MATCH(K$1,'Justerad allokering'!$B$1:$AF$1,0),FALSE))</f>
        <v>3.66859</v>
      </c>
      <c r="L78">
        <f>IF(ISERROR(1/VLOOKUP($B78,'Justerad allokering'!$B$1:$AG$461,MATCH(L$1,'Justerad allokering'!$B$1:$AF$1,0),FALSE)),VLOOKUP($B78,'Allokerad kvv'!$B$2:$AV$468,MATCH(L$1,'Allokerad kvv'!$B$1:$AV$1,0),FALSE),VLOOKUP($B78,'Justerad allokering'!$B$1:$AG$461,MATCH(L$1,'Justerad allokering'!$B$1:$AF$1,0),FALSE))</f>
        <v>0</v>
      </c>
      <c r="M78">
        <f>IF(ISERROR(1/VLOOKUP($B78,'Justerad allokering'!$B$1:$AG$461,MATCH(M$1,'Justerad allokering'!$B$1:$AF$1,0),FALSE)),VLOOKUP($B78,'Allokerad kvv'!$B$2:$AV$468,MATCH(M$1,'Allokerad kvv'!$B$1:$AV$1,0),FALSE),VLOOKUP($B78,'Justerad allokering'!$B$1:$AG$461,MATCH(M$1,'Justerad allokering'!$B$1:$AF$1,0),FALSE))</f>
        <v>104.872</v>
      </c>
      <c r="N78">
        <f>IF(ISERROR(1/VLOOKUP($B78,'Justerad allokering'!$B$1:$AG$461,MATCH(N$1,'Justerad allokering'!$B$1:$AF$1,0),FALSE)),VLOOKUP($B78,'Allokerad kvv'!$B$2:$AV$468,MATCH(N$1,'Allokerad kvv'!$B$1:$AV$1,0),FALSE),VLOOKUP($B78,'Justerad allokering'!$B$1:$AG$461,MATCH(N$1,'Justerad allokering'!$B$1:$AF$1,0),FALSE))</f>
        <v>21</v>
      </c>
      <c r="O78">
        <f>IF(ISERROR(1/VLOOKUP($B78,'Justerad allokering'!$B$1:$AG$461,MATCH(O$1,'Justerad allokering'!$B$1:$AF$1,0),FALSE)),VLOOKUP($B78,'Allokerad kvv'!$B$2:$AV$468,MATCH(O$1,'Allokerad kvv'!$B$1:$AV$1,0),FALSE),VLOOKUP($B78,'Justerad allokering'!$B$1:$AG$461,MATCH(O$1,'Justerad allokering'!$B$1:$AF$1,0),FALSE))</f>
        <v>0.52436099999999997</v>
      </c>
      <c r="P78">
        <f>IF(ISERROR(1/VLOOKUP($B78,'Justerad allokering'!$B$1:$AG$461,MATCH(P$1,'Justerad allokering'!$B$1:$AF$1,0),FALSE)),VLOOKUP($B78,'Allokerad kvv'!$B$2:$AV$468,MATCH(P$1,'Allokerad kvv'!$B$1:$AV$1,0),FALSE),VLOOKUP($B78,'Justerad allokering'!$B$1:$AG$461,MATCH(P$1,'Justerad allokering'!$B$1:$AF$1,0),FALSE))</f>
        <v>3.6705299999999998</v>
      </c>
      <c r="Q78">
        <f>IF(ISERROR(1/VLOOKUP($B78,'Justerad allokering'!$B$1:$AG$461,MATCH(Q$1,'Justerad allokering'!$B$1:$AF$1,0),FALSE)),VLOOKUP($B78,'Allokerad kvv'!$B$2:$AV$468,MATCH(Q$1,'Allokerad kvv'!$B$1:$AV$1,0),FALSE),VLOOKUP($B78,'Justerad allokering'!$B$1:$AG$461,MATCH(Q$1,'Justerad allokering'!$B$1:$AF$1,0),FALSE))</f>
        <v>0</v>
      </c>
      <c r="R78">
        <f>IF(ISERROR(1/VLOOKUP($B78,'Justerad allokering'!$B$1:$AG$461,MATCH(R$1,'Justerad allokering'!$B$1:$AF$1,0),FALSE)),VLOOKUP($B78,'Allokerad kvv'!$B$2:$AV$468,MATCH(R$1,'Allokerad kvv'!$B$1:$AV$1,0),FALSE),VLOOKUP($B78,'Justerad allokering'!$B$1:$AG$461,MATCH(R$1,'Justerad allokering'!$B$1:$AF$1,0),FALSE))</f>
        <v>0</v>
      </c>
      <c r="S78">
        <f>IF(ISERROR(1/VLOOKUP($B78,'Justerad allokering'!$B$1:$AG$461,MATCH(S$1,'Justerad allokering'!$B$1:$AF$1,0),FALSE)),VLOOKUP($B78,'Allokerad kvv'!$B$2:$AV$468,MATCH(S$1,'Allokerad kvv'!$B$1:$AV$1,0),FALSE),VLOOKUP($B78,'Justerad allokering'!$B$1:$AG$461,MATCH(S$1,'Justerad allokering'!$B$1:$AF$1,0),FALSE))</f>
        <v>0</v>
      </c>
      <c r="T78">
        <f>IF(ISERROR(1/VLOOKUP($B78,'Justerad allokering'!$B$1:$AG$461,MATCH(T$1,'Justerad allokering'!$B$1:$AF$1,0),FALSE)),VLOOKUP($B78,'Allokerad kvv'!$B$2:$AV$468,MATCH(T$1,'Allokerad kvv'!$B$1:$AV$1,0),FALSE),VLOOKUP($B78,'Justerad allokering'!$B$1:$AG$461,MATCH(T$1,'Justerad allokering'!$B$1:$AF$1,0),FALSE))</f>
        <v>0</v>
      </c>
      <c r="U78">
        <f>IF(ISERROR(1/VLOOKUP($B78,'Justerad allokering'!$B$1:$AG$461,MATCH(U$1,'Justerad allokering'!$B$1:$AF$1,0),FALSE)),VLOOKUP($B78,'Allokerad kvv'!$B$2:$AV$468,MATCH(U$1,'Allokerad kvv'!$B$1:$AV$1,0),FALSE),VLOOKUP($B78,'Justerad allokering'!$B$1:$AG$461,MATCH(U$1,'Justerad allokering'!$B$1:$AF$1,0),FALSE))</f>
        <v>0</v>
      </c>
      <c r="V78">
        <f>IF(ISERROR(1/VLOOKUP($B78,'Justerad allokering'!$B$1:$AG$461,MATCH(V$1,'Justerad allokering'!$B$1:$AF$1,0),FALSE)),VLOOKUP($B78,'Allokerad kvv'!$B$2:$AV$468,MATCH(V$1,'Allokerad kvv'!$B$1:$AV$1,0),FALSE),VLOOKUP($B78,'Justerad allokering'!$B$1:$AG$461,MATCH(V$1,'Justerad allokering'!$B$1:$AF$1,0),FALSE))</f>
        <v>0</v>
      </c>
      <c r="W78">
        <f>IF(ISERROR(1/VLOOKUP($B78,'Justerad allokering'!$B$1:$AG$461,MATCH(W$1,'Justerad allokering'!$B$1:$AF$1,0),FALSE)),VLOOKUP($B78,'Allokerad kvv'!$B$2:$AV$468,MATCH(W$1,'Allokerad kvv'!$B$1:$AV$1,0),FALSE),VLOOKUP($B78,'Justerad allokering'!$B$1:$AG$461,MATCH(W$1,'Justerad allokering'!$B$1:$AF$1,0),FALSE))</f>
        <v>1.89232</v>
      </c>
      <c r="X78">
        <f>IF(ISERROR(1/VLOOKUP($B78,'Justerad allokering'!$B$1:$AG$461,MATCH(X$1,'Justerad allokering'!$B$1:$AF$1,0),FALSE)),VLOOKUP($B78,'Allokerad kvv'!$B$2:$AV$468,MATCH(X$1,'Allokerad kvv'!$B$1:$AV$1,0),FALSE),VLOOKUP($B78,'Justerad allokering'!$B$1:$AG$461,MATCH(X$1,'Justerad allokering'!$B$1:$AF$1,0),FALSE))</f>
        <v>0</v>
      </c>
      <c r="Y78">
        <f>IF(ISERROR(1/VLOOKUP($B78,'Justerad allokering'!$B$1:$AG$461,MATCH(Y$1,'Justerad allokering'!$B$1:$AF$1,0),FALSE)),VLOOKUP($B78,'Allokerad kvv'!$B$2:$AV$468,MATCH(Y$1,'Allokerad kvv'!$B$1:$AV$1,0),FALSE),VLOOKUP($B78,'Justerad allokering'!$B$1:$AG$461,MATCH(Y$1,'Justerad allokering'!$B$1:$AF$1,0),FALSE))</f>
        <v>0</v>
      </c>
      <c r="Z78">
        <f>IF(ISERROR(1/VLOOKUP($B78,'Justerad allokering'!$B$1:$AG$461,MATCH(Z$1,'Justerad allokering'!$B$1:$AF$1,0),FALSE)),VLOOKUP($B78,'Allokerad kvv'!$B$2:$AV$468,MATCH(Z$1,'Allokerad kvv'!$B$1:$AV$1,0),FALSE),VLOOKUP($B78,'Justerad allokering'!$B$1:$AG$461,MATCH(Z$1,'Justerad allokering'!$B$1:$AF$1,0),FALSE))</f>
        <v>15.2065</v>
      </c>
      <c r="AE78" s="89">
        <f t="shared" si="4"/>
        <v>177.17728100000002</v>
      </c>
      <c r="AG78">
        <f t="shared" si="5"/>
        <v>173.50869100000003</v>
      </c>
      <c r="AH78">
        <f t="shared" si="6"/>
        <v>152.50869100000003</v>
      </c>
      <c r="AI78">
        <f>IF(AH78=0,"",AH78/VLOOKUP(B78,Kraftvärmeprod!$B$1:$BC$480,MATCH("Summa tillförd energi exklusive rökgaskondensering",Kraftvärmeprod!$B$1:$BC$1,0),FALSE))</f>
        <v>0.52408484879725092</v>
      </c>
      <c r="AK78">
        <f t="shared" si="7"/>
        <v>151.33501100000004</v>
      </c>
    </row>
    <row r="79" spans="1:37" x14ac:dyDescent="0.25">
      <c r="A79" s="2" t="s">
        <v>115</v>
      </c>
      <c r="B79" s="2" t="s">
        <v>116</v>
      </c>
      <c r="C79">
        <f>IF(ISERROR(1/VLOOKUP($B79,'Justerad allokering'!$B$1:$AG$461,MATCH(C$1,'Justerad allokering'!$B$1:$AF$1,0),FALSE)),VLOOKUP($B79,'Allokerad kvv'!$B$2:$AV$468,MATCH(C$1,'Allokerad kvv'!$B$1:$AV$1,0),FALSE),VLOOKUP($B79,'Justerad allokering'!$B$1:$AG$461,MATCH(C$1,'Justerad allokering'!$B$1:$AF$1,0),FALSE))</f>
        <v>0</v>
      </c>
      <c r="D79">
        <f>IF(ISERROR(1/VLOOKUP($B79,'Justerad allokering'!$B$1:$AG$461,MATCH(D$1,'Justerad allokering'!$B$1:$AF$1,0),FALSE)),VLOOKUP($B79,'Allokerad kvv'!$B$2:$AV$468,MATCH(D$1,'Allokerad kvv'!$B$1:$AV$1,0),FALSE),VLOOKUP($B79,'Justerad allokering'!$B$1:$AG$461,MATCH(D$1,'Justerad allokering'!$B$1:$AF$1,0),FALSE))</f>
        <v>0</v>
      </c>
      <c r="E79">
        <f>IF(ISERROR(1/VLOOKUP($B79,'Justerad allokering'!$B$1:$AG$461,MATCH(E$1,'Justerad allokering'!$B$1:$AF$1,0),FALSE)),VLOOKUP($B79,'Allokerad kvv'!$B$2:$AV$468,MATCH(E$1,'Allokerad kvv'!$B$1:$AV$1,0),FALSE),VLOOKUP($B79,'Justerad allokering'!$B$1:$AG$461,MATCH(E$1,'Justerad allokering'!$B$1:$AF$1,0),FALSE))</f>
        <v>0</v>
      </c>
      <c r="F79">
        <f>IF(ISERROR(1/VLOOKUP($B79,'Justerad allokering'!$B$1:$AG$461,MATCH(F$1,'Justerad allokering'!$B$1:$AF$1,0),FALSE)),VLOOKUP($B79,'Allokerad kvv'!$B$2:$AV$468,MATCH(F$1,'Allokerad kvv'!$B$1:$AV$1,0),FALSE),VLOOKUP($B79,'Justerad allokering'!$B$1:$AG$461,MATCH(F$1,'Justerad allokering'!$B$1:$AF$1,0),FALSE))</f>
        <v>0</v>
      </c>
      <c r="G79">
        <f>IF(ISERROR(1/VLOOKUP($B79,'Justerad allokering'!$B$1:$AG$461,MATCH(G$1,'Justerad allokering'!$B$1:$AF$1,0),FALSE)),VLOOKUP($B79,'Allokerad kvv'!$B$2:$AV$468,MATCH(G$1,'Allokerad kvv'!$B$1:$AV$1,0),FALSE),VLOOKUP($B79,'Justerad allokering'!$B$1:$AG$461,MATCH(G$1,'Justerad allokering'!$B$1:$AF$1,0),FALSE))</f>
        <v>0</v>
      </c>
      <c r="H79">
        <f>IF(ISERROR(1/VLOOKUP($B79,'Justerad allokering'!$B$1:$AG$461,MATCH(H$1,'Justerad allokering'!$B$1:$AF$1,0),FALSE)),VLOOKUP($B79,'Allokerad kvv'!$B$2:$AV$468,MATCH(H$1,'Allokerad kvv'!$B$1:$AV$1,0),FALSE),VLOOKUP($B79,'Justerad allokering'!$B$1:$AG$461,MATCH(H$1,'Justerad allokering'!$B$1:$AF$1,0),FALSE))</f>
        <v>0</v>
      </c>
      <c r="I79">
        <f>IF(ISERROR(1/VLOOKUP($B79,'Justerad allokering'!$B$1:$AG$461,MATCH(I$1,'Justerad allokering'!$B$1:$AF$1,0),FALSE)),VLOOKUP($B79,'Allokerad kvv'!$B$2:$AV$468,MATCH(I$1,'Allokerad kvv'!$B$1:$AV$1,0),FALSE),VLOOKUP($B79,'Justerad allokering'!$B$1:$AG$461,MATCH(I$1,'Justerad allokering'!$B$1:$AF$1,0),FALSE))</f>
        <v>0</v>
      </c>
      <c r="J79">
        <f>IF(ISERROR(1/VLOOKUP($B79,'Justerad allokering'!$B$1:$AG$461,MATCH(J$1,'Justerad allokering'!$B$1:$AF$1,0),FALSE)),VLOOKUP($B79,'Allokerad kvv'!$B$2:$AV$468,MATCH(J$1,'Allokerad kvv'!$B$1:$AV$1,0),FALSE),VLOOKUP($B79,'Justerad allokering'!$B$1:$AG$461,MATCH(J$1,'Justerad allokering'!$B$1:$AF$1,0),FALSE))</f>
        <v>0</v>
      </c>
      <c r="K79">
        <f>IF(ISERROR(1/VLOOKUP($B79,'Justerad allokering'!$B$1:$AG$461,MATCH(K$1,'Justerad allokering'!$B$1:$AF$1,0),FALSE)),VLOOKUP($B79,'Allokerad kvv'!$B$2:$AV$468,MATCH(K$1,'Allokerad kvv'!$B$1:$AV$1,0),FALSE),VLOOKUP($B79,'Justerad allokering'!$B$1:$AG$461,MATCH(K$1,'Justerad allokering'!$B$1:$AF$1,0),FALSE))</f>
        <v>0</v>
      </c>
      <c r="L79">
        <f>IF(ISERROR(1/VLOOKUP($B79,'Justerad allokering'!$B$1:$AG$461,MATCH(L$1,'Justerad allokering'!$B$1:$AF$1,0),FALSE)),VLOOKUP($B79,'Allokerad kvv'!$B$2:$AV$468,MATCH(L$1,'Allokerad kvv'!$B$1:$AV$1,0),FALSE),VLOOKUP($B79,'Justerad allokering'!$B$1:$AG$461,MATCH(L$1,'Justerad allokering'!$B$1:$AF$1,0),FALSE))</f>
        <v>0</v>
      </c>
      <c r="M79">
        <f>IF(ISERROR(1/VLOOKUP($B79,'Justerad allokering'!$B$1:$AG$461,MATCH(M$1,'Justerad allokering'!$B$1:$AF$1,0),FALSE)),VLOOKUP($B79,'Allokerad kvv'!$B$2:$AV$468,MATCH(M$1,'Allokerad kvv'!$B$1:$AV$1,0),FALSE),VLOOKUP($B79,'Justerad allokering'!$B$1:$AG$461,MATCH(M$1,'Justerad allokering'!$B$1:$AF$1,0),FALSE))</f>
        <v>0</v>
      </c>
      <c r="N79">
        <f>IF(ISERROR(1/VLOOKUP($B79,'Justerad allokering'!$B$1:$AG$461,MATCH(N$1,'Justerad allokering'!$B$1:$AF$1,0),FALSE)),VLOOKUP($B79,'Allokerad kvv'!$B$2:$AV$468,MATCH(N$1,'Allokerad kvv'!$B$1:$AV$1,0),FALSE),VLOOKUP($B79,'Justerad allokering'!$B$1:$AG$461,MATCH(N$1,'Justerad allokering'!$B$1:$AF$1,0),FALSE))</f>
        <v>0</v>
      </c>
      <c r="O79">
        <f>IF(ISERROR(1/VLOOKUP($B79,'Justerad allokering'!$B$1:$AG$461,MATCH(O$1,'Justerad allokering'!$B$1:$AF$1,0),FALSE)),VLOOKUP($B79,'Allokerad kvv'!$B$2:$AV$468,MATCH(O$1,'Allokerad kvv'!$B$1:$AV$1,0),FALSE),VLOOKUP($B79,'Justerad allokering'!$B$1:$AG$461,MATCH(O$1,'Justerad allokering'!$B$1:$AF$1,0),FALSE))</f>
        <v>0</v>
      </c>
      <c r="P79">
        <f>IF(ISERROR(1/VLOOKUP($B79,'Justerad allokering'!$B$1:$AG$461,MATCH(P$1,'Justerad allokering'!$B$1:$AF$1,0),FALSE)),VLOOKUP($B79,'Allokerad kvv'!$B$2:$AV$468,MATCH(P$1,'Allokerad kvv'!$B$1:$AV$1,0),FALSE),VLOOKUP($B79,'Justerad allokering'!$B$1:$AG$461,MATCH(P$1,'Justerad allokering'!$B$1:$AF$1,0),FALSE))</f>
        <v>0</v>
      </c>
      <c r="Q79">
        <f>IF(ISERROR(1/VLOOKUP($B79,'Justerad allokering'!$B$1:$AG$461,MATCH(Q$1,'Justerad allokering'!$B$1:$AF$1,0),FALSE)),VLOOKUP($B79,'Allokerad kvv'!$B$2:$AV$468,MATCH(Q$1,'Allokerad kvv'!$B$1:$AV$1,0),FALSE),VLOOKUP($B79,'Justerad allokering'!$B$1:$AG$461,MATCH(Q$1,'Justerad allokering'!$B$1:$AF$1,0),FALSE))</f>
        <v>0</v>
      </c>
      <c r="R79">
        <f>IF(ISERROR(1/VLOOKUP($B79,'Justerad allokering'!$B$1:$AG$461,MATCH(R$1,'Justerad allokering'!$B$1:$AF$1,0),FALSE)),VLOOKUP($B79,'Allokerad kvv'!$B$2:$AV$468,MATCH(R$1,'Allokerad kvv'!$B$1:$AV$1,0),FALSE),VLOOKUP($B79,'Justerad allokering'!$B$1:$AG$461,MATCH(R$1,'Justerad allokering'!$B$1:$AF$1,0),FALSE))</f>
        <v>0</v>
      </c>
      <c r="S79">
        <f>IF(ISERROR(1/VLOOKUP($B79,'Justerad allokering'!$B$1:$AG$461,MATCH(S$1,'Justerad allokering'!$B$1:$AF$1,0),FALSE)),VLOOKUP($B79,'Allokerad kvv'!$B$2:$AV$468,MATCH(S$1,'Allokerad kvv'!$B$1:$AV$1,0),FALSE),VLOOKUP($B79,'Justerad allokering'!$B$1:$AG$461,MATCH(S$1,'Justerad allokering'!$B$1:$AF$1,0),FALSE))</f>
        <v>0</v>
      </c>
      <c r="T79">
        <f>IF(ISERROR(1/VLOOKUP($B79,'Justerad allokering'!$B$1:$AG$461,MATCH(T$1,'Justerad allokering'!$B$1:$AF$1,0),FALSE)),VLOOKUP($B79,'Allokerad kvv'!$B$2:$AV$468,MATCH(T$1,'Allokerad kvv'!$B$1:$AV$1,0),FALSE),VLOOKUP($B79,'Justerad allokering'!$B$1:$AG$461,MATCH(T$1,'Justerad allokering'!$B$1:$AF$1,0),FALSE))</f>
        <v>0</v>
      </c>
      <c r="U79">
        <f>IF(ISERROR(1/VLOOKUP($B79,'Justerad allokering'!$B$1:$AG$461,MATCH(U$1,'Justerad allokering'!$B$1:$AF$1,0),FALSE)),VLOOKUP($B79,'Allokerad kvv'!$B$2:$AV$468,MATCH(U$1,'Allokerad kvv'!$B$1:$AV$1,0),FALSE),VLOOKUP($B79,'Justerad allokering'!$B$1:$AG$461,MATCH(U$1,'Justerad allokering'!$B$1:$AF$1,0),FALSE))</f>
        <v>0</v>
      </c>
      <c r="V79">
        <f>IF(ISERROR(1/VLOOKUP($B79,'Justerad allokering'!$B$1:$AG$461,MATCH(V$1,'Justerad allokering'!$B$1:$AF$1,0),FALSE)),VLOOKUP($B79,'Allokerad kvv'!$B$2:$AV$468,MATCH(V$1,'Allokerad kvv'!$B$1:$AV$1,0),FALSE),VLOOKUP($B79,'Justerad allokering'!$B$1:$AG$461,MATCH(V$1,'Justerad allokering'!$B$1:$AF$1,0),FALSE))</f>
        <v>0</v>
      </c>
      <c r="W79">
        <f>IF(ISERROR(1/VLOOKUP($B79,'Justerad allokering'!$B$1:$AG$461,MATCH(W$1,'Justerad allokering'!$B$1:$AF$1,0),FALSE)),VLOOKUP($B79,'Allokerad kvv'!$B$2:$AV$468,MATCH(W$1,'Allokerad kvv'!$B$1:$AV$1,0),FALSE),VLOOKUP($B79,'Justerad allokering'!$B$1:$AG$461,MATCH(W$1,'Justerad allokering'!$B$1:$AF$1,0),FALSE))</f>
        <v>0</v>
      </c>
      <c r="X79">
        <f>IF(ISERROR(1/VLOOKUP($B79,'Justerad allokering'!$B$1:$AG$461,MATCH(X$1,'Justerad allokering'!$B$1:$AF$1,0),FALSE)),VLOOKUP($B79,'Allokerad kvv'!$B$2:$AV$468,MATCH(X$1,'Allokerad kvv'!$B$1:$AV$1,0),FALSE),VLOOKUP($B79,'Justerad allokering'!$B$1:$AG$461,MATCH(X$1,'Justerad allokering'!$B$1:$AF$1,0),FALSE))</f>
        <v>0</v>
      </c>
      <c r="Y79">
        <f>IF(ISERROR(1/VLOOKUP($B79,'Justerad allokering'!$B$1:$AG$461,MATCH(Y$1,'Justerad allokering'!$B$1:$AF$1,0),FALSE)),VLOOKUP($B79,'Allokerad kvv'!$B$2:$AV$468,MATCH(Y$1,'Allokerad kvv'!$B$1:$AV$1,0),FALSE),VLOOKUP($B79,'Justerad allokering'!$B$1:$AG$461,MATCH(Y$1,'Justerad allokering'!$B$1:$AF$1,0),FALSE))</f>
        <v>0</v>
      </c>
      <c r="Z79">
        <f>IF(ISERROR(1/VLOOKUP($B79,'Justerad allokering'!$B$1:$AG$461,MATCH(Z$1,'Justerad allokering'!$B$1:$AF$1,0),FALSE)),VLOOKUP($B79,'Allokerad kvv'!$B$2:$AV$468,MATCH(Z$1,'Allokerad kvv'!$B$1:$AV$1,0),FALSE),VLOOKUP($B79,'Justerad allokering'!$B$1:$AG$461,MATCH(Z$1,'Justerad allokering'!$B$1:$AF$1,0),FALSE))</f>
        <v>0</v>
      </c>
      <c r="AE79" s="89">
        <f t="shared" si="4"/>
        <v>0</v>
      </c>
      <c r="AG79">
        <f t="shared" si="5"/>
        <v>0</v>
      </c>
      <c r="AH79">
        <f t="shared" si="6"/>
        <v>0</v>
      </c>
      <c r="AI79" t="str">
        <f>IF(AH79=0,"",AH79/VLOOKUP(B79,Kraftvärmeprod!$B$1:$BC$480,MATCH("Summa tillförd energi exklusive rökgaskondensering",Kraftvärmeprod!$B$1:$BC$1,0),FALSE))</f>
        <v/>
      </c>
      <c r="AK79">
        <f t="shared" si="7"/>
        <v>0</v>
      </c>
    </row>
    <row r="80" spans="1:37" x14ac:dyDescent="0.25">
      <c r="A80" s="2" t="s">
        <v>115</v>
      </c>
      <c r="B80" s="2" t="s">
        <v>117</v>
      </c>
      <c r="C80">
        <f>IF(ISERROR(1/VLOOKUP($B80,'Justerad allokering'!$B$1:$AG$461,MATCH(C$1,'Justerad allokering'!$B$1:$AF$1,0),FALSE)),VLOOKUP($B80,'Allokerad kvv'!$B$2:$AV$468,MATCH(C$1,'Allokerad kvv'!$B$1:$AV$1,0),FALSE),VLOOKUP($B80,'Justerad allokering'!$B$1:$AG$461,MATCH(C$1,'Justerad allokering'!$B$1:$AF$1,0),FALSE))</f>
        <v>0</v>
      </c>
      <c r="D80">
        <f>IF(ISERROR(1/VLOOKUP($B80,'Justerad allokering'!$B$1:$AG$461,MATCH(D$1,'Justerad allokering'!$B$1:$AF$1,0),FALSE)),VLOOKUP($B80,'Allokerad kvv'!$B$2:$AV$468,MATCH(D$1,'Allokerad kvv'!$B$1:$AV$1,0),FALSE),VLOOKUP($B80,'Justerad allokering'!$B$1:$AG$461,MATCH(D$1,'Justerad allokering'!$B$1:$AF$1,0),FALSE))</f>
        <v>0</v>
      </c>
      <c r="E80">
        <f>IF(ISERROR(1/VLOOKUP($B80,'Justerad allokering'!$B$1:$AG$461,MATCH(E$1,'Justerad allokering'!$B$1:$AF$1,0),FALSE)),VLOOKUP($B80,'Allokerad kvv'!$B$2:$AV$468,MATCH(E$1,'Allokerad kvv'!$B$1:$AV$1,0),FALSE),VLOOKUP($B80,'Justerad allokering'!$B$1:$AG$461,MATCH(E$1,'Justerad allokering'!$B$1:$AF$1,0),FALSE))</f>
        <v>0</v>
      </c>
      <c r="F80">
        <f>IF(ISERROR(1/VLOOKUP($B80,'Justerad allokering'!$B$1:$AG$461,MATCH(F$1,'Justerad allokering'!$B$1:$AF$1,0),FALSE)),VLOOKUP($B80,'Allokerad kvv'!$B$2:$AV$468,MATCH(F$1,'Allokerad kvv'!$B$1:$AV$1,0),FALSE),VLOOKUP($B80,'Justerad allokering'!$B$1:$AG$461,MATCH(F$1,'Justerad allokering'!$B$1:$AF$1,0),FALSE))</f>
        <v>0</v>
      </c>
      <c r="G80">
        <f>IF(ISERROR(1/VLOOKUP($B80,'Justerad allokering'!$B$1:$AG$461,MATCH(G$1,'Justerad allokering'!$B$1:$AF$1,0),FALSE)),VLOOKUP($B80,'Allokerad kvv'!$B$2:$AV$468,MATCH(G$1,'Allokerad kvv'!$B$1:$AV$1,0),FALSE),VLOOKUP($B80,'Justerad allokering'!$B$1:$AG$461,MATCH(G$1,'Justerad allokering'!$B$1:$AF$1,0),FALSE))</f>
        <v>0</v>
      </c>
      <c r="H80">
        <f>IF(ISERROR(1/VLOOKUP($B80,'Justerad allokering'!$B$1:$AG$461,MATCH(H$1,'Justerad allokering'!$B$1:$AF$1,0),FALSE)),VLOOKUP($B80,'Allokerad kvv'!$B$2:$AV$468,MATCH(H$1,'Allokerad kvv'!$B$1:$AV$1,0),FALSE),VLOOKUP($B80,'Justerad allokering'!$B$1:$AG$461,MATCH(H$1,'Justerad allokering'!$B$1:$AF$1,0),FALSE))</f>
        <v>0</v>
      </c>
      <c r="I80">
        <f>IF(ISERROR(1/VLOOKUP($B80,'Justerad allokering'!$B$1:$AG$461,MATCH(I$1,'Justerad allokering'!$B$1:$AF$1,0),FALSE)),VLOOKUP($B80,'Allokerad kvv'!$B$2:$AV$468,MATCH(I$1,'Allokerad kvv'!$B$1:$AV$1,0),FALSE),VLOOKUP($B80,'Justerad allokering'!$B$1:$AG$461,MATCH(I$1,'Justerad allokering'!$B$1:$AF$1,0),FALSE))</f>
        <v>0</v>
      </c>
      <c r="J80">
        <f>IF(ISERROR(1/VLOOKUP($B80,'Justerad allokering'!$B$1:$AG$461,MATCH(J$1,'Justerad allokering'!$B$1:$AF$1,0),FALSE)),VLOOKUP($B80,'Allokerad kvv'!$B$2:$AV$468,MATCH(J$1,'Allokerad kvv'!$B$1:$AV$1,0),FALSE),VLOOKUP($B80,'Justerad allokering'!$B$1:$AG$461,MATCH(J$1,'Justerad allokering'!$B$1:$AF$1,0),FALSE))</f>
        <v>0</v>
      </c>
      <c r="K80">
        <f>IF(ISERROR(1/VLOOKUP($B80,'Justerad allokering'!$B$1:$AG$461,MATCH(K$1,'Justerad allokering'!$B$1:$AF$1,0),FALSE)),VLOOKUP($B80,'Allokerad kvv'!$B$2:$AV$468,MATCH(K$1,'Allokerad kvv'!$B$1:$AV$1,0),FALSE),VLOOKUP($B80,'Justerad allokering'!$B$1:$AG$461,MATCH(K$1,'Justerad allokering'!$B$1:$AF$1,0),FALSE))</f>
        <v>0</v>
      </c>
      <c r="L80">
        <f>IF(ISERROR(1/VLOOKUP($B80,'Justerad allokering'!$B$1:$AG$461,MATCH(L$1,'Justerad allokering'!$B$1:$AF$1,0),FALSE)),VLOOKUP($B80,'Allokerad kvv'!$B$2:$AV$468,MATCH(L$1,'Allokerad kvv'!$B$1:$AV$1,0),FALSE),VLOOKUP($B80,'Justerad allokering'!$B$1:$AG$461,MATCH(L$1,'Justerad allokering'!$B$1:$AF$1,0),FALSE))</f>
        <v>0</v>
      </c>
      <c r="M80">
        <f>IF(ISERROR(1/VLOOKUP($B80,'Justerad allokering'!$B$1:$AG$461,MATCH(M$1,'Justerad allokering'!$B$1:$AF$1,0),FALSE)),VLOOKUP($B80,'Allokerad kvv'!$B$2:$AV$468,MATCH(M$1,'Allokerad kvv'!$B$1:$AV$1,0),FALSE),VLOOKUP($B80,'Justerad allokering'!$B$1:$AG$461,MATCH(M$1,'Justerad allokering'!$B$1:$AF$1,0),FALSE))</f>
        <v>0</v>
      </c>
      <c r="N80">
        <f>IF(ISERROR(1/VLOOKUP($B80,'Justerad allokering'!$B$1:$AG$461,MATCH(N$1,'Justerad allokering'!$B$1:$AF$1,0),FALSE)),VLOOKUP($B80,'Allokerad kvv'!$B$2:$AV$468,MATCH(N$1,'Allokerad kvv'!$B$1:$AV$1,0),FALSE),VLOOKUP($B80,'Justerad allokering'!$B$1:$AG$461,MATCH(N$1,'Justerad allokering'!$B$1:$AF$1,0),FALSE))</f>
        <v>0</v>
      </c>
      <c r="O80">
        <f>IF(ISERROR(1/VLOOKUP($B80,'Justerad allokering'!$B$1:$AG$461,MATCH(O$1,'Justerad allokering'!$B$1:$AF$1,0),FALSE)),VLOOKUP($B80,'Allokerad kvv'!$B$2:$AV$468,MATCH(O$1,'Allokerad kvv'!$B$1:$AV$1,0),FALSE),VLOOKUP($B80,'Justerad allokering'!$B$1:$AG$461,MATCH(O$1,'Justerad allokering'!$B$1:$AF$1,0),FALSE))</f>
        <v>0</v>
      </c>
      <c r="P80">
        <f>IF(ISERROR(1/VLOOKUP($B80,'Justerad allokering'!$B$1:$AG$461,MATCH(P$1,'Justerad allokering'!$B$1:$AF$1,0),FALSE)),VLOOKUP($B80,'Allokerad kvv'!$B$2:$AV$468,MATCH(P$1,'Allokerad kvv'!$B$1:$AV$1,0),FALSE),VLOOKUP($B80,'Justerad allokering'!$B$1:$AG$461,MATCH(P$1,'Justerad allokering'!$B$1:$AF$1,0),FALSE))</f>
        <v>0</v>
      </c>
      <c r="Q80">
        <f>IF(ISERROR(1/VLOOKUP($B80,'Justerad allokering'!$B$1:$AG$461,MATCH(Q$1,'Justerad allokering'!$B$1:$AF$1,0),FALSE)),VLOOKUP($B80,'Allokerad kvv'!$B$2:$AV$468,MATCH(Q$1,'Allokerad kvv'!$B$1:$AV$1,0),FALSE),VLOOKUP($B80,'Justerad allokering'!$B$1:$AG$461,MATCH(Q$1,'Justerad allokering'!$B$1:$AF$1,0),FALSE))</f>
        <v>0</v>
      </c>
      <c r="R80">
        <f>IF(ISERROR(1/VLOOKUP($B80,'Justerad allokering'!$B$1:$AG$461,MATCH(R$1,'Justerad allokering'!$B$1:$AF$1,0),FALSE)),VLOOKUP($B80,'Allokerad kvv'!$B$2:$AV$468,MATCH(R$1,'Allokerad kvv'!$B$1:$AV$1,0),FALSE),VLOOKUP($B80,'Justerad allokering'!$B$1:$AG$461,MATCH(R$1,'Justerad allokering'!$B$1:$AF$1,0),FALSE))</f>
        <v>0</v>
      </c>
      <c r="S80">
        <f>IF(ISERROR(1/VLOOKUP($B80,'Justerad allokering'!$B$1:$AG$461,MATCH(S$1,'Justerad allokering'!$B$1:$AF$1,0),FALSE)),VLOOKUP($B80,'Allokerad kvv'!$B$2:$AV$468,MATCH(S$1,'Allokerad kvv'!$B$1:$AV$1,0),FALSE),VLOOKUP($B80,'Justerad allokering'!$B$1:$AG$461,MATCH(S$1,'Justerad allokering'!$B$1:$AF$1,0),FALSE))</f>
        <v>0</v>
      </c>
      <c r="T80">
        <f>IF(ISERROR(1/VLOOKUP($B80,'Justerad allokering'!$B$1:$AG$461,MATCH(T$1,'Justerad allokering'!$B$1:$AF$1,0),FALSE)),VLOOKUP($B80,'Allokerad kvv'!$B$2:$AV$468,MATCH(T$1,'Allokerad kvv'!$B$1:$AV$1,0),FALSE),VLOOKUP($B80,'Justerad allokering'!$B$1:$AG$461,MATCH(T$1,'Justerad allokering'!$B$1:$AF$1,0),FALSE))</f>
        <v>0</v>
      </c>
      <c r="U80">
        <f>IF(ISERROR(1/VLOOKUP($B80,'Justerad allokering'!$B$1:$AG$461,MATCH(U$1,'Justerad allokering'!$B$1:$AF$1,0),FALSE)),VLOOKUP($B80,'Allokerad kvv'!$B$2:$AV$468,MATCH(U$1,'Allokerad kvv'!$B$1:$AV$1,0),FALSE),VLOOKUP($B80,'Justerad allokering'!$B$1:$AG$461,MATCH(U$1,'Justerad allokering'!$B$1:$AF$1,0),FALSE))</f>
        <v>0</v>
      </c>
      <c r="V80">
        <f>IF(ISERROR(1/VLOOKUP($B80,'Justerad allokering'!$B$1:$AG$461,MATCH(V$1,'Justerad allokering'!$B$1:$AF$1,0),FALSE)),VLOOKUP($B80,'Allokerad kvv'!$B$2:$AV$468,MATCH(V$1,'Allokerad kvv'!$B$1:$AV$1,0),FALSE),VLOOKUP($B80,'Justerad allokering'!$B$1:$AG$461,MATCH(V$1,'Justerad allokering'!$B$1:$AF$1,0),FALSE))</f>
        <v>0</v>
      </c>
      <c r="W80">
        <f>IF(ISERROR(1/VLOOKUP($B80,'Justerad allokering'!$B$1:$AG$461,MATCH(W$1,'Justerad allokering'!$B$1:$AF$1,0),FALSE)),VLOOKUP($B80,'Allokerad kvv'!$B$2:$AV$468,MATCH(W$1,'Allokerad kvv'!$B$1:$AV$1,0),FALSE),VLOOKUP($B80,'Justerad allokering'!$B$1:$AG$461,MATCH(W$1,'Justerad allokering'!$B$1:$AF$1,0),FALSE))</f>
        <v>0</v>
      </c>
      <c r="X80">
        <f>IF(ISERROR(1/VLOOKUP($B80,'Justerad allokering'!$B$1:$AG$461,MATCH(X$1,'Justerad allokering'!$B$1:$AF$1,0),FALSE)),VLOOKUP($B80,'Allokerad kvv'!$B$2:$AV$468,MATCH(X$1,'Allokerad kvv'!$B$1:$AV$1,0),FALSE),VLOOKUP($B80,'Justerad allokering'!$B$1:$AG$461,MATCH(X$1,'Justerad allokering'!$B$1:$AF$1,0),FALSE))</f>
        <v>0</v>
      </c>
      <c r="Y80">
        <f>IF(ISERROR(1/VLOOKUP($B80,'Justerad allokering'!$B$1:$AG$461,MATCH(Y$1,'Justerad allokering'!$B$1:$AF$1,0),FALSE)),VLOOKUP($B80,'Allokerad kvv'!$B$2:$AV$468,MATCH(Y$1,'Allokerad kvv'!$B$1:$AV$1,0),FALSE),VLOOKUP($B80,'Justerad allokering'!$B$1:$AG$461,MATCH(Y$1,'Justerad allokering'!$B$1:$AF$1,0),FALSE))</f>
        <v>0</v>
      </c>
      <c r="Z80">
        <f>IF(ISERROR(1/VLOOKUP($B80,'Justerad allokering'!$B$1:$AG$461,MATCH(Z$1,'Justerad allokering'!$B$1:$AF$1,0),FALSE)),VLOOKUP($B80,'Allokerad kvv'!$B$2:$AV$468,MATCH(Z$1,'Allokerad kvv'!$B$1:$AV$1,0),FALSE),VLOOKUP($B80,'Justerad allokering'!$B$1:$AG$461,MATCH(Z$1,'Justerad allokering'!$B$1:$AF$1,0),FALSE))</f>
        <v>0</v>
      </c>
      <c r="AE80" s="89">
        <f t="shared" si="4"/>
        <v>0</v>
      </c>
      <c r="AG80">
        <f t="shared" si="5"/>
        <v>0</v>
      </c>
      <c r="AH80">
        <f t="shared" si="6"/>
        <v>0</v>
      </c>
      <c r="AI80" t="str">
        <f>IF(AH80=0,"",AH80/VLOOKUP(B80,Kraftvärmeprod!$B$1:$BC$480,MATCH("Summa tillförd energi exklusive rökgaskondensering",Kraftvärmeprod!$B$1:$BC$1,0),FALSE))</f>
        <v/>
      </c>
      <c r="AK80">
        <f t="shared" si="7"/>
        <v>0</v>
      </c>
    </row>
    <row r="81" spans="1:37" x14ac:dyDescent="0.25">
      <c r="A81" s="2" t="s">
        <v>115</v>
      </c>
      <c r="B81" s="2" t="s">
        <v>118</v>
      </c>
      <c r="C81">
        <f>IF(ISERROR(1/VLOOKUP($B81,'Justerad allokering'!$B$1:$AG$461,MATCH(C$1,'Justerad allokering'!$B$1:$AF$1,0),FALSE)),VLOOKUP($B81,'Allokerad kvv'!$B$2:$AV$468,MATCH(C$1,'Allokerad kvv'!$B$1:$AV$1,0),FALSE),VLOOKUP($B81,'Justerad allokering'!$B$1:$AG$461,MATCH(C$1,'Justerad allokering'!$B$1:$AF$1,0),FALSE))</f>
        <v>0</v>
      </c>
      <c r="D81">
        <f>IF(ISERROR(1/VLOOKUP($B81,'Justerad allokering'!$B$1:$AG$461,MATCH(D$1,'Justerad allokering'!$B$1:$AF$1,0),FALSE)),VLOOKUP($B81,'Allokerad kvv'!$B$2:$AV$468,MATCH(D$1,'Allokerad kvv'!$B$1:$AV$1,0),FALSE),VLOOKUP($B81,'Justerad allokering'!$B$1:$AG$461,MATCH(D$1,'Justerad allokering'!$B$1:$AF$1,0),FALSE))</f>
        <v>0</v>
      </c>
      <c r="E81">
        <f>IF(ISERROR(1/VLOOKUP($B81,'Justerad allokering'!$B$1:$AG$461,MATCH(E$1,'Justerad allokering'!$B$1:$AF$1,0),FALSE)),VLOOKUP($B81,'Allokerad kvv'!$B$2:$AV$468,MATCH(E$1,'Allokerad kvv'!$B$1:$AV$1,0),FALSE),VLOOKUP($B81,'Justerad allokering'!$B$1:$AG$461,MATCH(E$1,'Justerad allokering'!$B$1:$AF$1,0),FALSE))</f>
        <v>0</v>
      </c>
      <c r="F81">
        <f>IF(ISERROR(1/VLOOKUP($B81,'Justerad allokering'!$B$1:$AG$461,MATCH(F$1,'Justerad allokering'!$B$1:$AF$1,0),FALSE)),VLOOKUP($B81,'Allokerad kvv'!$B$2:$AV$468,MATCH(F$1,'Allokerad kvv'!$B$1:$AV$1,0),FALSE),VLOOKUP($B81,'Justerad allokering'!$B$1:$AG$461,MATCH(F$1,'Justerad allokering'!$B$1:$AF$1,0),FALSE))</f>
        <v>0</v>
      </c>
      <c r="G81">
        <f>IF(ISERROR(1/VLOOKUP($B81,'Justerad allokering'!$B$1:$AG$461,MATCH(G$1,'Justerad allokering'!$B$1:$AF$1,0),FALSE)),VLOOKUP($B81,'Allokerad kvv'!$B$2:$AV$468,MATCH(G$1,'Allokerad kvv'!$B$1:$AV$1,0),FALSE),VLOOKUP($B81,'Justerad allokering'!$B$1:$AG$461,MATCH(G$1,'Justerad allokering'!$B$1:$AF$1,0),FALSE))</f>
        <v>0</v>
      </c>
      <c r="H81">
        <f>IF(ISERROR(1/VLOOKUP($B81,'Justerad allokering'!$B$1:$AG$461,MATCH(H$1,'Justerad allokering'!$B$1:$AF$1,0),FALSE)),VLOOKUP($B81,'Allokerad kvv'!$B$2:$AV$468,MATCH(H$1,'Allokerad kvv'!$B$1:$AV$1,0),FALSE),VLOOKUP($B81,'Justerad allokering'!$B$1:$AG$461,MATCH(H$1,'Justerad allokering'!$B$1:$AF$1,0),FALSE))</f>
        <v>0</v>
      </c>
      <c r="I81">
        <f>IF(ISERROR(1/VLOOKUP($B81,'Justerad allokering'!$B$1:$AG$461,MATCH(I$1,'Justerad allokering'!$B$1:$AF$1,0),FALSE)),VLOOKUP($B81,'Allokerad kvv'!$B$2:$AV$468,MATCH(I$1,'Allokerad kvv'!$B$1:$AV$1,0),FALSE),VLOOKUP($B81,'Justerad allokering'!$B$1:$AG$461,MATCH(I$1,'Justerad allokering'!$B$1:$AF$1,0),FALSE))</f>
        <v>0</v>
      </c>
      <c r="J81">
        <f>IF(ISERROR(1/VLOOKUP($B81,'Justerad allokering'!$B$1:$AG$461,MATCH(J$1,'Justerad allokering'!$B$1:$AF$1,0),FALSE)),VLOOKUP($B81,'Allokerad kvv'!$B$2:$AV$468,MATCH(J$1,'Allokerad kvv'!$B$1:$AV$1,0),FALSE),VLOOKUP($B81,'Justerad allokering'!$B$1:$AG$461,MATCH(J$1,'Justerad allokering'!$B$1:$AF$1,0),FALSE))</f>
        <v>0</v>
      </c>
      <c r="K81">
        <f>IF(ISERROR(1/VLOOKUP($B81,'Justerad allokering'!$B$1:$AG$461,MATCH(K$1,'Justerad allokering'!$B$1:$AF$1,0),FALSE)),VLOOKUP($B81,'Allokerad kvv'!$B$2:$AV$468,MATCH(K$1,'Allokerad kvv'!$B$1:$AV$1,0),FALSE),VLOOKUP($B81,'Justerad allokering'!$B$1:$AG$461,MATCH(K$1,'Justerad allokering'!$B$1:$AF$1,0),FALSE))</f>
        <v>0</v>
      </c>
      <c r="L81">
        <f>IF(ISERROR(1/VLOOKUP($B81,'Justerad allokering'!$B$1:$AG$461,MATCH(L$1,'Justerad allokering'!$B$1:$AF$1,0),FALSE)),VLOOKUP($B81,'Allokerad kvv'!$B$2:$AV$468,MATCH(L$1,'Allokerad kvv'!$B$1:$AV$1,0),FALSE),VLOOKUP($B81,'Justerad allokering'!$B$1:$AG$461,MATCH(L$1,'Justerad allokering'!$B$1:$AF$1,0),FALSE))</f>
        <v>0</v>
      </c>
      <c r="M81">
        <f>IF(ISERROR(1/VLOOKUP($B81,'Justerad allokering'!$B$1:$AG$461,MATCH(M$1,'Justerad allokering'!$B$1:$AF$1,0),FALSE)),VLOOKUP($B81,'Allokerad kvv'!$B$2:$AV$468,MATCH(M$1,'Allokerad kvv'!$B$1:$AV$1,0),FALSE),VLOOKUP($B81,'Justerad allokering'!$B$1:$AG$461,MATCH(M$1,'Justerad allokering'!$B$1:$AF$1,0),FALSE))</f>
        <v>0</v>
      </c>
      <c r="N81">
        <f>IF(ISERROR(1/VLOOKUP($B81,'Justerad allokering'!$B$1:$AG$461,MATCH(N$1,'Justerad allokering'!$B$1:$AF$1,0),FALSE)),VLOOKUP($B81,'Allokerad kvv'!$B$2:$AV$468,MATCH(N$1,'Allokerad kvv'!$B$1:$AV$1,0),FALSE),VLOOKUP($B81,'Justerad allokering'!$B$1:$AG$461,MATCH(N$1,'Justerad allokering'!$B$1:$AF$1,0),FALSE))</f>
        <v>0</v>
      </c>
      <c r="O81">
        <f>IF(ISERROR(1/VLOOKUP($B81,'Justerad allokering'!$B$1:$AG$461,MATCH(O$1,'Justerad allokering'!$B$1:$AF$1,0),FALSE)),VLOOKUP($B81,'Allokerad kvv'!$B$2:$AV$468,MATCH(O$1,'Allokerad kvv'!$B$1:$AV$1,0),FALSE),VLOOKUP($B81,'Justerad allokering'!$B$1:$AG$461,MATCH(O$1,'Justerad allokering'!$B$1:$AF$1,0),FALSE))</f>
        <v>0</v>
      </c>
      <c r="P81">
        <f>IF(ISERROR(1/VLOOKUP($B81,'Justerad allokering'!$B$1:$AG$461,MATCH(P$1,'Justerad allokering'!$B$1:$AF$1,0),FALSE)),VLOOKUP($B81,'Allokerad kvv'!$B$2:$AV$468,MATCH(P$1,'Allokerad kvv'!$B$1:$AV$1,0),FALSE),VLOOKUP($B81,'Justerad allokering'!$B$1:$AG$461,MATCH(P$1,'Justerad allokering'!$B$1:$AF$1,0),FALSE))</f>
        <v>0</v>
      </c>
      <c r="Q81">
        <f>IF(ISERROR(1/VLOOKUP($B81,'Justerad allokering'!$B$1:$AG$461,MATCH(Q$1,'Justerad allokering'!$B$1:$AF$1,0),FALSE)),VLOOKUP($B81,'Allokerad kvv'!$B$2:$AV$468,MATCH(Q$1,'Allokerad kvv'!$B$1:$AV$1,0),FALSE),VLOOKUP($B81,'Justerad allokering'!$B$1:$AG$461,MATCH(Q$1,'Justerad allokering'!$B$1:$AF$1,0),FALSE))</f>
        <v>0</v>
      </c>
      <c r="R81">
        <f>IF(ISERROR(1/VLOOKUP($B81,'Justerad allokering'!$B$1:$AG$461,MATCH(R$1,'Justerad allokering'!$B$1:$AF$1,0),FALSE)),VLOOKUP($B81,'Allokerad kvv'!$B$2:$AV$468,MATCH(R$1,'Allokerad kvv'!$B$1:$AV$1,0),FALSE),VLOOKUP($B81,'Justerad allokering'!$B$1:$AG$461,MATCH(R$1,'Justerad allokering'!$B$1:$AF$1,0),FALSE))</f>
        <v>0</v>
      </c>
      <c r="S81">
        <f>IF(ISERROR(1/VLOOKUP($B81,'Justerad allokering'!$B$1:$AG$461,MATCH(S$1,'Justerad allokering'!$B$1:$AF$1,0),FALSE)),VLOOKUP($B81,'Allokerad kvv'!$B$2:$AV$468,MATCH(S$1,'Allokerad kvv'!$B$1:$AV$1,0),FALSE),VLOOKUP($B81,'Justerad allokering'!$B$1:$AG$461,MATCH(S$1,'Justerad allokering'!$B$1:$AF$1,0),FALSE))</f>
        <v>0</v>
      </c>
      <c r="T81">
        <f>IF(ISERROR(1/VLOOKUP($B81,'Justerad allokering'!$B$1:$AG$461,MATCH(T$1,'Justerad allokering'!$B$1:$AF$1,0),FALSE)),VLOOKUP($B81,'Allokerad kvv'!$B$2:$AV$468,MATCH(T$1,'Allokerad kvv'!$B$1:$AV$1,0),FALSE),VLOOKUP($B81,'Justerad allokering'!$B$1:$AG$461,MATCH(T$1,'Justerad allokering'!$B$1:$AF$1,0),FALSE))</f>
        <v>0</v>
      </c>
      <c r="U81">
        <f>IF(ISERROR(1/VLOOKUP($B81,'Justerad allokering'!$B$1:$AG$461,MATCH(U$1,'Justerad allokering'!$B$1:$AF$1,0),FALSE)),VLOOKUP($B81,'Allokerad kvv'!$B$2:$AV$468,MATCH(U$1,'Allokerad kvv'!$B$1:$AV$1,0),FALSE),VLOOKUP($B81,'Justerad allokering'!$B$1:$AG$461,MATCH(U$1,'Justerad allokering'!$B$1:$AF$1,0),FALSE))</f>
        <v>0</v>
      </c>
      <c r="V81">
        <f>IF(ISERROR(1/VLOOKUP($B81,'Justerad allokering'!$B$1:$AG$461,MATCH(V$1,'Justerad allokering'!$B$1:$AF$1,0),FALSE)),VLOOKUP($B81,'Allokerad kvv'!$B$2:$AV$468,MATCH(V$1,'Allokerad kvv'!$B$1:$AV$1,0),FALSE),VLOOKUP($B81,'Justerad allokering'!$B$1:$AG$461,MATCH(V$1,'Justerad allokering'!$B$1:$AF$1,0),FALSE))</f>
        <v>0</v>
      </c>
      <c r="W81">
        <f>IF(ISERROR(1/VLOOKUP($B81,'Justerad allokering'!$B$1:$AG$461,MATCH(W$1,'Justerad allokering'!$B$1:$AF$1,0),FALSE)),VLOOKUP($B81,'Allokerad kvv'!$B$2:$AV$468,MATCH(W$1,'Allokerad kvv'!$B$1:$AV$1,0),FALSE),VLOOKUP($B81,'Justerad allokering'!$B$1:$AG$461,MATCH(W$1,'Justerad allokering'!$B$1:$AF$1,0),FALSE))</f>
        <v>0</v>
      </c>
      <c r="X81">
        <f>IF(ISERROR(1/VLOOKUP($B81,'Justerad allokering'!$B$1:$AG$461,MATCH(X$1,'Justerad allokering'!$B$1:$AF$1,0),FALSE)),VLOOKUP($B81,'Allokerad kvv'!$B$2:$AV$468,MATCH(X$1,'Allokerad kvv'!$B$1:$AV$1,0),FALSE),VLOOKUP($B81,'Justerad allokering'!$B$1:$AG$461,MATCH(X$1,'Justerad allokering'!$B$1:$AF$1,0),FALSE))</f>
        <v>0</v>
      </c>
      <c r="Y81">
        <f>IF(ISERROR(1/VLOOKUP($B81,'Justerad allokering'!$B$1:$AG$461,MATCH(Y$1,'Justerad allokering'!$B$1:$AF$1,0),FALSE)),VLOOKUP($B81,'Allokerad kvv'!$B$2:$AV$468,MATCH(Y$1,'Allokerad kvv'!$B$1:$AV$1,0),FALSE),VLOOKUP($B81,'Justerad allokering'!$B$1:$AG$461,MATCH(Y$1,'Justerad allokering'!$B$1:$AF$1,0),FALSE))</f>
        <v>0</v>
      </c>
      <c r="Z81">
        <f>IF(ISERROR(1/VLOOKUP($B81,'Justerad allokering'!$B$1:$AG$461,MATCH(Z$1,'Justerad allokering'!$B$1:$AF$1,0),FALSE)),VLOOKUP($B81,'Allokerad kvv'!$B$2:$AV$468,MATCH(Z$1,'Allokerad kvv'!$B$1:$AV$1,0),FALSE),VLOOKUP($B81,'Justerad allokering'!$B$1:$AG$461,MATCH(Z$1,'Justerad allokering'!$B$1:$AF$1,0),FALSE))</f>
        <v>0</v>
      </c>
      <c r="AE81" s="89">
        <f t="shared" si="4"/>
        <v>0</v>
      </c>
      <c r="AG81">
        <f t="shared" si="5"/>
        <v>0</v>
      </c>
      <c r="AH81">
        <f t="shared" si="6"/>
        <v>0</v>
      </c>
      <c r="AI81" t="str">
        <f>IF(AH81=0,"",AH81/VLOOKUP(B81,Kraftvärmeprod!$B$1:$BC$480,MATCH("Summa tillförd energi exklusive rökgaskondensering",Kraftvärmeprod!$B$1:$BC$1,0),FALSE))</f>
        <v/>
      </c>
      <c r="AK81">
        <f t="shared" si="7"/>
        <v>0</v>
      </c>
    </row>
    <row r="82" spans="1:37" x14ac:dyDescent="0.25">
      <c r="A82" s="2" t="s">
        <v>115</v>
      </c>
      <c r="B82" s="2" t="s">
        <v>119</v>
      </c>
      <c r="C82">
        <f>IF(ISERROR(1/VLOOKUP($B82,'Justerad allokering'!$B$1:$AG$461,MATCH(C$1,'Justerad allokering'!$B$1:$AF$1,0),FALSE)),VLOOKUP($B82,'Allokerad kvv'!$B$2:$AV$468,MATCH(C$1,'Allokerad kvv'!$B$1:$AV$1,0),FALSE),VLOOKUP($B82,'Justerad allokering'!$B$1:$AG$461,MATCH(C$1,'Justerad allokering'!$B$1:$AF$1,0),FALSE))</f>
        <v>0</v>
      </c>
      <c r="D82">
        <f>IF(ISERROR(1/VLOOKUP($B82,'Justerad allokering'!$B$1:$AG$461,MATCH(D$1,'Justerad allokering'!$B$1:$AF$1,0),FALSE)),VLOOKUP($B82,'Allokerad kvv'!$B$2:$AV$468,MATCH(D$1,'Allokerad kvv'!$B$1:$AV$1,0),FALSE),VLOOKUP($B82,'Justerad allokering'!$B$1:$AG$461,MATCH(D$1,'Justerad allokering'!$B$1:$AF$1,0),FALSE))</f>
        <v>0</v>
      </c>
      <c r="E82">
        <f>IF(ISERROR(1/VLOOKUP($B82,'Justerad allokering'!$B$1:$AG$461,MATCH(E$1,'Justerad allokering'!$B$1:$AF$1,0),FALSE)),VLOOKUP($B82,'Allokerad kvv'!$B$2:$AV$468,MATCH(E$1,'Allokerad kvv'!$B$1:$AV$1,0),FALSE),VLOOKUP($B82,'Justerad allokering'!$B$1:$AG$461,MATCH(E$1,'Justerad allokering'!$B$1:$AF$1,0),FALSE))</f>
        <v>0</v>
      </c>
      <c r="F82">
        <f>IF(ISERROR(1/VLOOKUP($B82,'Justerad allokering'!$B$1:$AG$461,MATCH(F$1,'Justerad allokering'!$B$1:$AF$1,0),FALSE)),VLOOKUP($B82,'Allokerad kvv'!$B$2:$AV$468,MATCH(F$1,'Allokerad kvv'!$B$1:$AV$1,0),FALSE),VLOOKUP($B82,'Justerad allokering'!$B$1:$AG$461,MATCH(F$1,'Justerad allokering'!$B$1:$AF$1,0),FALSE))</f>
        <v>0</v>
      </c>
      <c r="G82">
        <f>IF(ISERROR(1/VLOOKUP($B82,'Justerad allokering'!$B$1:$AG$461,MATCH(G$1,'Justerad allokering'!$B$1:$AF$1,0),FALSE)),VLOOKUP($B82,'Allokerad kvv'!$B$2:$AV$468,MATCH(G$1,'Allokerad kvv'!$B$1:$AV$1,0),FALSE),VLOOKUP($B82,'Justerad allokering'!$B$1:$AG$461,MATCH(G$1,'Justerad allokering'!$B$1:$AF$1,0),FALSE))</f>
        <v>0</v>
      </c>
      <c r="H82">
        <f>IF(ISERROR(1/VLOOKUP($B82,'Justerad allokering'!$B$1:$AG$461,MATCH(H$1,'Justerad allokering'!$B$1:$AF$1,0),FALSE)),VLOOKUP($B82,'Allokerad kvv'!$B$2:$AV$468,MATCH(H$1,'Allokerad kvv'!$B$1:$AV$1,0),FALSE),VLOOKUP($B82,'Justerad allokering'!$B$1:$AG$461,MATCH(H$1,'Justerad allokering'!$B$1:$AF$1,0),FALSE))</f>
        <v>0</v>
      </c>
      <c r="I82">
        <f>IF(ISERROR(1/VLOOKUP($B82,'Justerad allokering'!$B$1:$AG$461,MATCH(I$1,'Justerad allokering'!$B$1:$AF$1,0),FALSE)),VLOOKUP($B82,'Allokerad kvv'!$B$2:$AV$468,MATCH(I$1,'Allokerad kvv'!$B$1:$AV$1,0),FALSE),VLOOKUP($B82,'Justerad allokering'!$B$1:$AG$461,MATCH(I$1,'Justerad allokering'!$B$1:$AF$1,0),FALSE))</f>
        <v>0</v>
      </c>
      <c r="J82">
        <f>IF(ISERROR(1/VLOOKUP($B82,'Justerad allokering'!$B$1:$AG$461,MATCH(J$1,'Justerad allokering'!$B$1:$AF$1,0),FALSE)),VLOOKUP($B82,'Allokerad kvv'!$B$2:$AV$468,MATCH(J$1,'Allokerad kvv'!$B$1:$AV$1,0),FALSE),VLOOKUP($B82,'Justerad allokering'!$B$1:$AG$461,MATCH(J$1,'Justerad allokering'!$B$1:$AF$1,0),FALSE))</f>
        <v>0</v>
      </c>
      <c r="K82">
        <f>IF(ISERROR(1/VLOOKUP($B82,'Justerad allokering'!$B$1:$AG$461,MATCH(K$1,'Justerad allokering'!$B$1:$AF$1,0),FALSE)),VLOOKUP($B82,'Allokerad kvv'!$B$2:$AV$468,MATCH(K$1,'Allokerad kvv'!$B$1:$AV$1,0),FALSE),VLOOKUP($B82,'Justerad allokering'!$B$1:$AG$461,MATCH(K$1,'Justerad allokering'!$B$1:$AF$1,0),FALSE))</f>
        <v>0</v>
      </c>
      <c r="L82">
        <f>IF(ISERROR(1/VLOOKUP($B82,'Justerad allokering'!$B$1:$AG$461,MATCH(L$1,'Justerad allokering'!$B$1:$AF$1,0),FALSE)),VLOOKUP($B82,'Allokerad kvv'!$B$2:$AV$468,MATCH(L$1,'Allokerad kvv'!$B$1:$AV$1,0),FALSE),VLOOKUP($B82,'Justerad allokering'!$B$1:$AG$461,MATCH(L$1,'Justerad allokering'!$B$1:$AF$1,0),FALSE))</f>
        <v>0</v>
      </c>
      <c r="M82">
        <f>IF(ISERROR(1/VLOOKUP($B82,'Justerad allokering'!$B$1:$AG$461,MATCH(M$1,'Justerad allokering'!$B$1:$AF$1,0),FALSE)),VLOOKUP($B82,'Allokerad kvv'!$B$2:$AV$468,MATCH(M$1,'Allokerad kvv'!$B$1:$AV$1,0),FALSE),VLOOKUP($B82,'Justerad allokering'!$B$1:$AG$461,MATCH(M$1,'Justerad allokering'!$B$1:$AF$1,0),FALSE))</f>
        <v>0</v>
      </c>
      <c r="N82">
        <f>IF(ISERROR(1/VLOOKUP($B82,'Justerad allokering'!$B$1:$AG$461,MATCH(N$1,'Justerad allokering'!$B$1:$AF$1,0),FALSE)),VLOOKUP($B82,'Allokerad kvv'!$B$2:$AV$468,MATCH(N$1,'Allokerad kvv'!$B$1:$AV$1,0),FALSE),VLOOKUP($B82,'Justerad allokering'!$B$1:$AG$461,MATCH(N$1,'Justerad allokering'!$B$1:$AF$1,0),FALSE))</f>
        <v>0</v>
      </c>
      <c r="O82">
        <f>IF(ISERROR(1/VLOOKUP($B82,'Justerad allokering'!$B$1:$AG$461,MATCH(O$1,'Justerad allokering'!$B$1:$AF$1,0),FALSE)),VLOOKUP($B82,'Allokerad kvv'!$B$2:$AV$468,MATCH(O$1,'Allokerad kvv'!$B$1:$AV$1,0),FALSE),VLOOKUP($B82,'Justerad allokering'!$B$1:$AG$461,MATCH(O$1,'Justerad allokering'!$B$1:$AF$1,0),FALSE))</f>
        <v>0</v>
      </c>
      <c r="P82">
        <f>IF(ISERROR(1/VLOOKUP($B82,'Justerad allokering'!$B$1:$AG$461,MATCH(P$1,'Justerad allokering'!$B$1:$AF$1,0),FALSE)),VLOOKUP($B82,'Allokerad kvv'!$B$2:$AV$468,MATCH(P$1,'Allokerad kvv'!$B$1:$AV$1,0),FALSE),VLOOKUP($B82,'Justerad allokering'!$B$1:$AG$461,MATCH(P$1,'Justerad allokering'!$B$1:$AF$1,0),FALSE))</f>
        <v>0</v>
      </c>
      <c r="Q82">
        <f>IF(ISERROR(1/VLOOKUP($B82,'Justerad allokering'!$B$1:$AG$461,MATCH(Q$1,'Justerad allokering'!$B$1:$AF$1,0),FALSE)),VLOOKUP($B82,'Allokerad kvv'!$B$2:$AV$468,MATCH(Q$1,'Allokerad kvv'!$B$1:$AV$1,0),FALSE),VLOOKUP($B82,'Justerad allokering'!$B$1:$AG$461,MATCH(Q$1,'Justerad allokering'!$B$1:$AF$1,0),FALSE))</f>
        <v>0</v>
      </c>
      <c r="R82">
        <f>IF(ISERROR(1/VLOOKUP($B82,'Justerad allokering'!$B$1:$AG$461,MATCH(R$1,'Justerad allokering'!$B$1:$AF$1,0),FALSE)),VLOOKUP($B82,'Allokerad kvv'!$B$2:$AV$468,MATCH(R$1,'Allokerad kvv'!$B$1:$AV$1,0),FALSE),VLOOKUP($B82,'Justerad allokering'!$B$1:$AG$461,MATCH(R$1,'Justerad allokering'!$B$1:$AF$1,0),FALSE))</f>
        <v>0</v>
      </c>
      <c r="S82">
        <f>IF(ISERROR(1/VLOOKUP($B82,'Justerad allokering'!$B$1:$AG$461,MATCH(S$1,'Justerad allokering'!$B$1:$AF$1,0),FALSE)),VLOOKUP($B82,'Allokerad kvv'!$B$2:$AV$468,MATCH(S$1,'Allokerad kvv'!$B$1:$AV$1,0),FALSE),VLOOKUP($B82,'Justerad allokering'!$B$1:$AG$461,MATCH(S$1,'Justerad allokering'!$B$1:$AF$1,0),FALSE))</f>
        <v>0</v>
      </c>
      <c r="T82">
        <f>IF(ISERROR(1/VLOOKUP($B82,'Justerad allokering'!$B$1:$AG$461,MATCH(T$1,'Justerad allokering'!$B$1:$AF$1,0),FALSE)),VLOOKUP($B82,'Allokerad kvv'!$B$2:$AV$468,MATCH(T$1,'Allokerad kvv'!$B$1:$AV$1,0),FALSE),VLOOKUP($B82,'Justerad allokering'!$B$1:$AG$461,MATCH(T$1,'Justerad allokering'!$B$1:$AF$1,0),FALSE))</f>
        <v>0</v>
      </c>
      <c r="U82">
        <f>IF(ISERROR(1/VLOOKUP($B82,'Justerad allokering'!$B$1:$AG$461,MATCH(U$1,'Justerad allokering'!$B$1:$AF$1,0),FALSE)),VLOOKUP($B82,'Allokerad kvv'!$B$2:$AV$468,MATCH(U$1,'Allokerad kvv'!$B$1:$AV$1,0),FALSE),VLOOKUP($B82,'Justerad allokering'!$B$1:$AG$461,MATCH(U$1,'Justerad allokering'!$B$1:$AF$1,0),FALSE))</f>
        <v>0</v>
      </c>
      <c r="V82">
        <f>IF(ISERROR(1/VLOOKUP($B82,'Justerad allokering'!$B$1:$AG$461,MATCH(V$1,'Justerad allokering'!$B$1:$AF$1,0),FALSE)),VLOOKUP($B82,'Allokerad kvv'!$B$2:$AV$468,MATCH(V$1,'Allokerad kvv'!$B$1:$AV$1,0),FALSE),VLOOKUP($B82,'Justerad allokering'!$B$1:$AG$461,MATCH(V$1,'Justerad allokering'!$B$1:$AF$1,0),FALSE))</f>
        <v>0</v>
      </c>
      <c r="W82">
        <f>IF(ISERROR(1/VLOOKUP($B82,'Justerad allokering'!$B$1:$AG$461,MATCH(W$1,'Justerad allokering'!$B$1:$AF$1,0),FALSE)),VLOOKUP($B82,'Allokerad kvv'!$B$2:$AV$468,MATCH(W$1,'Allokerad kvv'!$B$1:$AV$1,0),FALSE),VLOOKUP($B82,'Justerad allokering'!$B$1:$AG$461,MATCH(W$1,'Justerad allokering'!$B$1:$AF$1,0),FALSE))</f>
        <v>0</v>
      </c>
      <c r="X82">
        <f>IF(ISERROR(1/VLOOKUP($B82,'Justerad allokering'!$B$1:$AG$461,MATCH(X$1,'Justerad allokering'!$B$1:$AF$1,0),FALSE)),VLOOKUP($B82,'Allokerad kvv'!$B$2:$AV$468,MATCH(X$1,'Allokerad kvv'!$B$1:$AV$1,0),FALSE),VLOOKUP($B82,'Justerad allokering'!$B$1:$AG$461,MATCH(X$1,'Justerad allokering'!$B$1:$AF$1,0),FALSE))</f>
        <v>0</v>
      </c>
      <c r="Y82">
        <f>IF(ISERROR(1/VLOOKUP($B82,'Justerad allokering'!$B$1:$AG$461,MATCH(Y$1,'Justerad allokering'!$B$1:$AF$1,0),FALSE)),VLOOKUP($B82,'Allokerad kvv'!$B$2:$AV$468,MATCH(Y$1,'Allokerad kvv'!$B$1:$AV$1,0),FALSE),VLOOKUP($B82,'Justerad allokering'!$B$1:$AG$461,MATCH(Y$1,'Justerad allokering'!$B$1:$AF$1,0),FALSE))</f>
        <v>0</v>
      </c>
      <c r="Z82">
        <f>IF(ISERROR(1/VLOOKUP($B82,'Justerad allokering'!$B$1:$AG$461,MATCH(Z$1,'Justerad allokering'!$B$1:$AF$1,0),FALSE)),VLOOKUP($B82,'Allokerad kvv'!$B$2:$AV$468,MATCH(Z$1,'Allokerad kvv'!$B$1:$AV$1,0),FALSE),VLOOKUP($B82,'Justerad allokering'!$B$1:$AG$461,MATCH(Z$1,'Justerad allokering'!$B$1:$AF$1,0),FALSE))</f>
        <v>0</v>
      </c>
      <c r="AE82" s="89">
        <f t="shared" si="4"/>
        <v>0</v>
      </c>
      <c r="AG82">
        <f t="shared" si="5"/>
        <v>0</v>
      </c>
      <c r="AH82">
        <f t="shared" si="6"/>
        <v>0</v>
      </c>
      <c r="AI82" t="str">
        <f>IF(AH82=0,"",AH82/VLOOKUP(B82,Kraftvärmeprod!$B$1:$BC$480,MATCH("Summa tillförd energi exklusive rökgaskondensering",Kraftvärmeprod!$B$1:$BC$1,0),FALSE))</f>
        <v/>
      </c>
      <c r="AK82">
        <f t="shared" si="7"/>
        <v>0</v>
      </c>
    </row>
    <row r="83" spans="1:37" x14ac:dyDescent="0.25">
      <c r="A83" s="2" t="s">
        <v>115</v>
      </c>
      <c r="B83" s="2" t="s">
        <v>120</v>
      </c>
      <c r="C83">
        <f>IF(ISERROR(1/VLOOKUP($B83,'Justerad allokering'!$B$1:$AG$461,MATCH(C$1,'Justerad allokering'!$B$1:$AF$1,0),FALSE)),VLOOKUP($B83,'Allokerad kvv'!$B$2:$AV$468,MATCH(C$1,'Allokerad kvv'!$B$1:$AV$1,0),FALSE),VLOOKUP($B83,'Justerad allokering'!$B$1:$AG$461,MATCH(C$1,'Justerad allokering'!$B$1:$AF$1,0),FALSE))</f>
        <v>0</v>
      </c>
      <c r="D83">
        <f>IF(ISERROR(1/VLOOKUP($B83,'Justerad allokering'!$B$1:$AG$461,MATCH(D$1,'Justerad allokering'!$B$1:$AF$1,0),FALSE)),VLOOKUP($B83,'Allokerad kvv'!$B$2:$AV$468,MATCH(D$1,'Allokerad kvv'!$B$1:$AV$1,0),FALSE),VLOOKUP($B83,'Justerad allokering'!$B$1:$AG$461,MATCH(D$1,'Justerad allokering'!$B$1:$AF$1,0),FALSE))</f>
        <v>0</v>
      </c>
      <c r="E83">
        <f>IF(ISERROR(1/VLOOKUP($B83,'Justerad allokering'!$B$1:$AG$461,MATCH(E$1,'Justerad allokering'!$B$1:$AF$1,0),FALSE)),VLOOKUP($B83,'Allokerad kvv'!$B$2:$AV$468,MATCH(E$1,'Allokerad kvv'!$B$1:$AV$1,0),FALSE),VLOOKUP($B83,'Justerad allokering'!$B$1:$AG$461,MATCH(E$1,'Justerad allokering'!$B$1:$AF$1,0),FALSE))</f>
        <v>0</v>
      </c>
      <c r="F83">
        <f>IF(ISERROR(1/VLOOKUP($B83,'Justerad allokering'!$B$1:$AG$461,MATCH(F$1,'Justerad allokering'!$B$1:$AF$1,0),FALSE)),VLOOKUP($B83,'Allokerad kvv'!$B$2:$AV$468,MATCH(F$1,'Allokerad kvv'!$B$1:$AV$1,0),FALSE),VLOOKUP($B83,'Justerad allokering'!$B$1:$AG$461,MATCH(F$1,'Justerad allokering'!$B$1:$AF$1,0),FALSE))</f>
        <v>0</v>
      </c>
      <c r="G83">
        <f>IF(ISERROR(1/VLOOKUP($B83,'Justerad allokering'!$B$1:$AG$461,MATCH(G$1,'Justerad allokering'!$B$1:$AF$1,0),FALSE)),VLOOKUP($B83,'Allokerad kvv'!$B$2:$AV$468,MATCH(G$1,'Allokerad kvv'!$B$1:$AV$1,0),FALSE),VLOOKUP($B83,'Justerad allokering'!$B$1:$AG$461,MATCH(G$1,'Justerad allokering'!$B$1:$AF$1,0),FALSE))</f>
        <v>0</v>
      </c>
      <c r="H83">
        <f>IF(ISERROR(1/VLOOKUP($B83,'Justerad allokering'!$B$1:$AG$461,MATCH(H$1,'Justerad allokering'!$B$1:$AF$1,0),FALSE)),VLOOKUP($B83,'Allokerad kvv'!$B$2:$AV$468,MATCH(H$1,'Allokerad kvv'!$B$1:$AV$1,0),FALSE),VLOOKUP($B83,'Justerad allokering'!$B$1:$AG$461,MATCH(H$1,'Justerad allokering'!$B$1:$AF$1,0),FALSE))</f>
        <v>0</v>
      </c>
      <c r="I83">
        <f>IF(ISERROR(1/VLOOKUP($B83,'Justerad allokering'!$B$1:$AG$461,MATCH(I$1,'Justerad allokering'!$B$1:$AF$1,0),FALSE)),VLOOKUP($B83,'Allokerad kvv'!$B$2:$AV$468,MATCH(I$1,'Allokerad kvv'!$B$1:$AV$1,0),FALSE),VLOOKUP($B83,'Justerad allokering'!$B$1:$AG$461,MATCH(I$1,'Justerad allokering'!$B$1:$AF$1,0),FALSE))</f>
        <v>0</v>
      </c>
      <c r="J83">
        <f>IF(ISERROR(1/VLOOKUP($B83,'Justerad allokering'!$B$1:$AG$461,MATCH(J$1,'Justerad allokering'!$B$1:$AF$1,0),FALSE)),VLOOKUP($B83,'Allokerad kvv'!$B$2:$AV$468,MATCH(J$1,'Allokerad kvv'!$B$1:$AV$1,0),FALSE),VLOOKUP($B83,'Justerad allokering'!$B$1:$AG$461,MATCH(J$1,'Justerad allokering'!$B$1:$AF$1,0),FALSE))</f>
        <v>0</v>
      </c>
      <c r="K83">
        <f>IF(ISERROR(1/VLOOKUP($B83,'Justerad allokering'!$B$1:$AG$461,MATCH(K$1,'Justerad allokering'!$B$1:$AF$1,0),FALSE)),VLOOKUP($B83,'Allokerad kvv'!$B$2:$AV$468,MATCH(K$1,'Allokerad kvv'!$B$1:$AV$1,0),FALSE),VLOOKUP($B83,'Justerad allokering'!$B$1:$AG$461,MATCH(K$1,'Justerad allokering'!$B$1:$AF$1,0),FALSE))</f>
        <v>0</v>
      </c>
      <c r="L83">
        <f>IF(ISERROR(1/VLOOKUP($B83,'Justerad allokering'!$B$1:$AG$461,MATCH(L$1,'Justerad allokering'!$B$1:$AF$1,0),FALSE)),VLOOKUP($B83,'Allokerad kvv'!$B$2:$AV$468,MATCH(L$1,'Allokerad kvv'!$B$1:$AV$1,0),FALSE),VLOOKUP($B83,'Justerad allokering'!$B$1:$AG$461,MATCH(L$1,'Justerad allokering'!$B$1:$AF$1,0),FALSE))</f>
        <v>0</v>
      </c>
      <c r="M83">
        <f>IF(ISERROR(1/VLOOKUP($B83,'Justerad allokering'!$B$1:$AG$461,MATCH(M$1,'Justerad allokering'!$B$1:$AF$1,0),FALSE)),VLOOKUP($B83,'Allokerad kvv'!$B$2:$AV$468,MATCH(M$1,'Allokerad kvv'!$B$1:$AV$1,0),FALSE),VLOOKUP($B83,'Justerad allokering'!$B$1:$AG$461,MATCH(M$1,'Justerad allokering'!$B$1:$AF$1,0),FALSE))</f>
        <v>0</v>
      </c>
      <c r="N83">
        <f>IF(ISERROR(1/VLOOKUP($B83,'Justerad allokering'!$B$1:$AG$461,MATCH(N$1,'Justerad allokering'!$B$1:$AF$1,0),FALSE)),VLOOKUP($B83,'Allokerad kvv'!$B$2:$AV$468,MATCH(N$1,'Allokerad kvv'!$B$1:$AV$1,0),FALSE),VLOOKUP($B83,'Justerad allokering'!$B$1:$AG$461,MATCH(N$1,'Justerad allokering'!$B$1:$AF$1,0),FALSE))</f>
        <v>0</v>
      </c>
      <c r="O83">
        <f>IF(ISERROR(1/VLOOKUP($B83,'Justerad allokering'!$B$1:$AG$461,MATCH(O$1,'Justerad allokering'!$B$1:$AF$1,0),FALSE)),VLOOKUP($B83,'Allokerad kvv'!$B$2:$AV$468,MATCH(O$1,'Allokerad kvv'!$B$1:$AV$1,0),FALSE),VLOOKUP($B83,'Justerad allokering'!$B$1:$AG$461,MATCH(O$1,'Justerad allokering'!$B$1:$AF$1,0),FALSE))</f>
        <v>0</v>
      </c>
      <c r="P83">
        <f>IF(ISERROR(1/VLOOKUP($B83,'Justerad allokering'!$B$1:$AG$461,MATCH(P$1,'Justerad allokering'!$B$1:$AF$1,0),FALSE)),VLOOKUP($B83,'Allokerad kvv'!$B$2:$AV$468,MATCH(P$1,'Allokerad kvv'!$B$1:$AV$1,0),FALSE),VLOOKUP($B83,'Justerad allokering'!$B$1:$AG$461,MATCH(P$1,'Justerad allokering'!$B$1:$AF$1,0),FALSE))</f>
        <v>0</v>
      </c>
      <c r="Q83">
        <f>IF(ISERROR(1/VLOOKUP($B83,'Justerad allokering'!$B$1:$AG$461,MATCH(Q$1,'Justerad allokering'!$B$1:$AF$1,0),FALSE)),VLOOKUP($B83,'Allokerad kvv'!$B$2:$AV$468,MATCH(Q$1,'Allokerad kvv'!$B$1:$AV$1,0),FALSE),VLOOKUP($B83,'Justerad allokering'!$B$1:$AG$461,MATCH(Q$1,'Justerad allokering'!$B$1:$AF$1,0),FALSE))</f>
        <v>0</v>
      </c>
      <c r="R83">
        <f>IF(ISERROR(1/VLOOKUP($B83,'Justerad allokering'!$B$1:$AG$461,MATCH(R$1,'Justerad allokering'!$B$1:$AF$1,0),FALSE)),VLOOKUP($B83,'Allokerad kvv'!$B$2:$AV$468,MATCH(R$1,'Allokerad kvv'!$B$1:$AV$1,0),FALSE),VLOOKUP($B83,'Justerad allokering'!$B$1:$AG$461,MATCH(R$1,'Justerad allokering'!$B$1:$AF$1,0),FALSE))</f>
        <v>0</v>
      </c>
      <c r="S83">
        <f>IF(ISERROR(1/VLOOKUP($B83,'Justerad allokering'!$B$1:$AG$461,MATCH(S$1,'Justerad allokering'!$B$1:$AF$1,0),FALSE)),VLOOKUP($B83,'Allokerad kvv'!$B$2:$AV$468,MATCH(S$1,'Allokerad kvv'!$B$1:$AV$1,0),FALSE),VLOOKUP($B83,'Justerad allokering'!$B$1:$AG$461,MATCH(S$1,'Justerad allokering'!$B$1:$AF$1,0),FALSE))</f>
        <v>0</v>
      </c>
      <c r="T83">
        <f>IF(ISERROR(1/VLOOKUP($B83,'Justerad allokering'!$B$1:$AG$461,MATCH(T$1,'Justerad allokering'!$B$1:$AF$1,0),FALSE)),VLOOKUP($B83,'Allokerad kvv'!$B$2:$AV$468,MATCH(T$1,'Allokerad kvv'!$B$1:$AV$1,0),FALSE),VLOOKUP($B83,'Justerad allokering'!$B$1:$AG$461,MATCH(T$1,'Justerad allokering'!$B$1:$AF$1,0),FALSE))</f>
        <v>0</v>
      </c>
      <c r="U83">
        <f>IF(ISERROR(1/VLOOKUP($B83,'Justerad allokering'!$B$1:$AG$461,MATCH(U$1,'Justerad allokering'!$B$1:$AF$1,0),FALSE)),VLOOKUP($B83,'Allokerad kvv'!$B$2:$AV$468,MATCH(U$1,'Allokerad kvv'!$B$1:$AV$1,0),FALSE),VLOOKUP($B83,'Justerad allokering'!$B$1:$AG$461,MATCH(U$1,'Justerad allokering'!$B$1:$AF$1,0),FALSE))</f>
        <v>0</v>
      </c>
      <c r="V83">
        <f>IF(ISERROR(1/VLOOKUP($B83,'Justerad allokering'!$B$1:$AG$461,MATCH(V$1,'Justerad allokering'!$B$1:$AF$1,0),FALSE)),VLOOKUP($B83,'Allokerad kvv'!$B$2:$AV$468,MATCH(V$1,'Allokerad kvv'!$B$1:$AV$1,0),FALSE),VLOOKUP($B83,'Justerad allokering'!$B$1:$AG$461,MATCH(V$1,'Justerad allokering'!$B$1:$AF$1,0),FALSE))</f>
        <v>0</v>
      </c>
      <c r="W83">
        <f>IF(ISERROR(1/VLOOKUP($B83,'Justerad allokering'!$B$1:$AG$461,MATCH(W$1,'Justerad allokering'!$B$1:$AF$1,0),FALSE)),VLOOKUP($B83,'Allokerad kvv'!$B$2:$AV$468,MATCH(W$1,'Allokerad kvv'!$B$1:$AV$1,0),FALSE),VLOOKUP($B83,'Justerad allokering'!$B$1:$AG$461,MATCH(W$1,'Justerad allokering'!$B$1:$AF$1,0),FALSE))</f>
        <v>0</v>
      </c>
      <c r="X83">
        <f>IF(ISERROR(1/VLOOKUP($B83,'Justerad allokering'!$B$1:$AG$461,MATCH(X$1,'Justerad allokering'!$B$1:$AF$1,0),FALSE)),VLOOKUP($B83,'Allokerad kvv'!$B$2:$AV$468,MATCH(X$1,'Allokerad kvv'!$B$1:$AV$1,0),FALSE),VLOOKUP($B83,'Justerad allokering'!$B$1:$AG$461,MATCH(X$1,'Justerad allokering'!$B$1:$AF$1,0),FALSE))</f>
        <v>0</v>
      </c>
      <c r="Y83">
        <f>IF(ISERROR(1/VLOOKUP($B83,'Justerad allokering'!$B$1:$AG$461,MATCH(Y$1,'Justerad allokering'!$B$1:$AF$1,0),FALSE)),VLOOKUP($B83,'Allokerad kvv'!$B$2:$AV$468,MATCH(Y$1,'Allokerad kvv'!$B$1:$AV$1,0),FALSE),VLOOKUP($B83,'Justerad allokering'!$B$1:$AG$461,MATCH(Y$1,'Justerad allokering'!$B$1:$AF$1,0),FALSE))</f>
        <v>0</v>
      </c>
      <c r="Z83">
        <f>IF(ISERROR(1/VLOOKUP($B83,'Justerad allokering'!$B$1:$AG$461,MATCH(Z$1,'Justerad allokering'!$B$1:$AF$1,0),FALSE)),VLOOKUP($B83,'Allokerad kvv'!$B$2:$AV$468,MATCH(Z$1,'Allokerad kvv'!$B$1:$AV$1,0),FALSE),VLOOKUP($B83,'Justerad allokering'!$B$1:$AG$461,MATCH(Z$1,'Justerad allokering'!$B$1:$AF$1,0),FALSE))</f>
        <v>0</v>
      </c>
      <c r="AE83" s="89">
        <f t="shared" si="4"/>
        <v>0</v>
      </c>
      <c r="AG83">
        <f t="shared" si="5"/>
        <v>0</v>
      </c>
      <c r="AH83">
        <f t="shared" si="6"/>
        <v>0</v>
      </c>
      <c r="AI83" t="str">
        <f>IF(AH83=0,"",AH83/VLOOKUP(B83,Kraftvärmeprod!$B$1:$BC$480,MATCH("Summa tillförd energi exklusive rökgaskondensering",Kraftvärmeprod!$B$1:$BC$1,0),FALSE))</f>
        <v/>
      </c>
      <c r="AK83">
        <f t="shared" si="7"/>
        <v>0</v>
      </c>
    </row>
    <row r="84" spans="1:37" x14ac:dyDescent="0.25">
      <c r="A84" s="2" t="s">
        <v>115</v>
      </c>
      <c r="B84" s="2" t="s">
        <v>121</v>
      </c>
      <c r="C84">
        <f>IF(ISERROR(1/VLOOKUP($B84,'Justerad allokering'!$B$1:$AG$461,MATCH(C$1,'Justerad allokering'!$B$1:$AF$1,0),FALSE)),VLOOKUP($B84,'Allokerad kvv'!$B$2:$AV$468,MATCH(C$1,'Allokerad kvv'!$B$1:$AV$1,0),FALSE),VLOOKUP($B84,'Justerad allokering'!$B$1:$AG$461,MATCH(C$1,'Justerad allokering'!$B$1:$AF$1,0),FALSE))</f>
        <v>0</v>
      </c>
      <c r="D84">
        <f>IF(ISERROR(1/VLOOKUP($B84,'Justerad allokering'!$B$1:$AG$461,MATCH(D$1,'Justerad allokering'!$B$1:$AF$1,0),FALSE)),VLOOKUP($B84,'Allokerad kvv'!$B$2:$AV$468,MATCH(D$1,'Allokerad kvv'!$B$1:$AV$1,0),FALSE),VLOOKUP($B84,'Justerad allokering'!$B$1:$AG$461,MATCH(D$1,'Justerad allokering'!$B$1:$AF$1,0),FALSE))</f>
        <v>0</v>
      </c>
      <c r="E84">
        <f>IF(ISERROR(1/VLOOKUP($B84,'Justerad allokering'!$B$1:$AG$461,MATCH(E$1,'Justerad allokering'!$B$1:$AF$1,0),FALSE)),VLOOKUP($B84,'Allokerad kvv'!$B$2:$AV$468,MATCH(E$1,'Allokerad kvv'!$B$1:$AV$1,0),FALSE),VLOOKUP($B84,'Justerad allokering'!$B$1:$AG$461,MATCH(E$1,'Justerad allokering'!$B$1:$AF$1,0),FALSE))</f>
        <v>0</v>
      </c>
      <c r="F84">
        <f>IF(ISERROR(1/VLOOKUP($B84,'Justerad allokering'!$B$1:$AG$461,MATCH(F$1,'Justerad allokering'!$B$1:$AF$1,0),FALSE)),VLOOKUP($B84,'Allokerad kvv'!$B$2:$AV$468,MATCH(F$1,'Allokerad kvv'!$B$1:$AV$1,0),FALSE),VLOOKUP($B84,'Justerad allokering'!$B$1:$AG$461,MATCH(F$1,'Justerad allokering'!$B$1:$AF$1,0),FALSE))</f>
        <v>0</v>
      </c>
      <c r="G84">
        <f>IF(ISERROR(1/VLOOKUP($B84,'Justerad allokering'!$B$1:$AG$461,MATCH(G$1,'Justerad allokering'!$B$1:$AF$1,0),FALSE)),VLOOKUP($B84,'Allokerad kvv'!$B$2:$AV$468,MATCH(G$1,'Allokerad kvv'!$B$1:$AV$1,0),FALSE),VLOOKUP($B84,'Justerad allokering'!$B$1:$AG$461,MATCH(G$1,'Justerad allokering'!$B$1:$AF$1,0),FALSE))</f>
        <v>0</v>
      </c>
      <c r="H84">
        <f>IF(ISERROR(1/VLOOKUP($B84,'Justerad allokering'!$B$1:$AG$461,MATCH(H$1,'Justerad allokering'!$B$1:$AF$1,0),FALSE)),VLOOKUP($B84,'Allokerad kvv'!$B$2:$AV$468,MATCH(H$1,'Allokerad kvv'!$B$1:$AV$1,0),FALSE),VLOOKUP($B84,'Justerad allokering'!$B$1:$AG$461,MATCH(H$1,'Justerad allokering'!$B$1:$AF$1,0),FALSE))</f>
        <v>0</v>
      </c>
      <c r="I84">
        <f>IF(ISERROR(1/VLOOKUP($B84,'Justerad allokering'!$B$1:$AG$461,MATCH(I$1,'Justerad allokering'!$B$1:$AF$1,0),FALSE)),VLOOKUP($B84,'Allokerad kvv'!$B$2:$AV$468,MATCH(I$1,'Allokerad kvv'!$B$1:$AV$1,0),FALSE),VLOOKUP($B84,'Justerad allokering'!$B$1:$AG$461,MATCH(I$1,'Justerad allokering'!$B$1:$AF$1,0),FALSE))</f>
        <v>0</v>
      </c>
      <c r="J84">
        <f>IF(ISERROR(1/VLOOKUP($B84,'Justerad allokering'!$B$1:$AG$461,MATCH(J$1,'Justerad allokering'!$B$1:$AF$1,0),FALSE)),VLOOKUP($B84,'Allokerad kvv'!$B$2:$AV$468,MATCH(J$1,'Allokerad kvv'!$B$1:$AV$1,0),FALSE),VLOOKUP($B84,'Justerad allokering'!$B$1:$AG$461,MATCH(J$1,'Justerad allokering'!$B$1:$AF$1,0),FALSE))</f>
        <v>0</v>
      </c>
      <c r="K84">
        <f>IF(ISERROR(1/VLOOKUP($B84,'Justerad allokering'!$B$1:$AG$461,MATCH(K$1,'Justerad allokering'!$B$1:$AF$1,0),FALSE)),VLOOKUP($B84,'Allokerad kvv'!$B$2:$AV$468,MATCH(K$1,'Allokerad kvv'!$B$1:$AV$1,0),FALSE),VLOOKUP($B84,'Justerad allokering'!$B$1:$AG$461,MATCH(K$1,'Justerad allokering'!$B$1:$AF$1,0),FALSE))</f>
        <v>0</v>
      </c>
      <c r="L84">
        <f>IF(ISERROR(1/VLOOKUP($B84,'Justerad allokering'!$B$1:$AG$461,MATCH(L$1,'Justerad allokering'!$B$1:$AF$1,0),FALSE)),VLOOKUP($B84,'Allokerad kvv'!$B$2:$AV$468,MATCH(L$1,'Allokerad kvv'!$B$1:$AV$1,0),FALSE),VLOOKUP($B84,'Justerad allokering'!$B$1:$AG$461,MATCH(L$1,'Justerad allokering'!$B$1:$AF$1,0),FALSE))</f>
        <v>0</v>
      </c>
      <c r="M84">
        <f>IF(ISERROR(1/VLOOKUP($B84,'Justerad allokering'!$B$1:$AG$461,MATCH(M$1,'Justerad allokering'!$B$1:$AF$1,0),FALSE)),VLOOKUP($B84,'Allokerad kvv'!$B$2:$AV$468,MATCH(M$1,'Allokerad kvv'!$B$1:$AV$1,0),FALSE),VLOOKUP($B84,'Justerad allokering'!$B$1:$AG$461,MATCH(M$1,'Justerad allokering'!$B$1:$AF$1,0),FALSE))</f>
        <v>0</v>
      </c>
      <c r="N84">
        <f>IF(ISERROR(1/VLOOKUP($B84,'Justerad allokering'!$B$1:$AG$461,MATCH(N$1,'Justerad allokering'!$B$1:$AF$1,0),FALSE)),VLOOKUP($B84,'Allokerad kvv'!$B$2:$AV$468,MATCH(N$1,'Allokerad kvv'!$B$1:$AV$1,0),FALSE),VLOOKUP($B84,'Justerad allokering'!$B$1:$AG$461,MATCH(N$1,'Justerad allokering'!$B$1:$AF$1,0),FALSE))</f>
        <v>0</v>
      </c>
      <c r="O84">
        <f>IF(ISERROR(1/VLOOKUP($B84,'Justerad allokering'!$B$1:$AG$461,MATCH(O$1,'Justerad allokering'!$B$1:$AF$1,0),FALSE)),VLOOKUP($B84,'Allokerad kvv'!$B$2:$AV$468,MATCH(O$1,'Allokerad kvv'!$B$1:$AV$1,0),FALSE),VLOOKUP($B84,'Justerad allokering'!$B$1:$AG$461,MATCH(O$1,'Justerad allokering'!$B$1:$AF$1,0),FALSE))</f>
        <v>0</v>
      </c>
      <c r="P84">
        <f>IF(ISERROR(1/VLOOKUP($B84,'Justerad allokering'!$B$1:$AG$461,MATCH(P$1,'Justerad allokering'!$B$1:$AF$1,0),FALSE)),VLOOKUP($B84,'Allokerad kvv'!$B$2:$AV$468,MATCH(P$1,'Allokerad kvv'!$B$1:$AV$1,0),FALSE),VLOOKUP($B84,'Justerad allokering'!$B$1:$AG$461,MATCH(P$1,'Justerad allokering'!$B$1:$AF$1,0),FALSE))</f>
        <v>0</v>
      </c>
      <c r="Q84">
        <f>IF(ISERROR(1/VLOOKUP($B84,'Justerad allokering'!$B$1:$AG$461,MATCH(Q$1,'Justerad allokering'!$B$1:$AF$1,0),FALSE)),VLOOKUP($B84,'Allokerad kvv'!$B$2:$AV$468,MATCH(Q$1,'Allokerad kvv'!$B$1:$AV$1,0),FALSE),VLOOKUP($B84,'Justerad allokering'!$B$1:$AG$461,MATCH(Q$1,'Justerad allokering'!$B$1:$AF$1,0),FALSE))</f>
        <v>0</v>
      </c>
      <c r="R84">
        <f>IF(ISERROR(1/VLOOKUP($B84,'Justerad allokering'!$B$1:$AG$461,MATCH(R$1,'Justerad allokering'!$B$1:$AF$1,0),FALSE)),VLOOKUP($B84,'Allokerad kvv'!$B$2:$AV$468,MATCH(R$1,'Allokerad kvv'!$B$1:$AV$1,0),FALSE),VLOOKUP($B84,'Justerad allokering'!$B$1:$AG$461,MATCH(R$1,'Justerad allokering'!$B$1:$AF$1,0),FALSE))</f>
        <v>0</v>
      </c>
      <c r="S84">
        <f>IF(ISERROR(1/VLOOKUP($B84,'Justerad allokering'!$B$1:$AG$461,MATCH(S$1,'Justerad allokering'!$B$1:$AF$1,0),FALSE)),VLOOKUP($B84,'Allokerad kvv'!$B$2:$AV$468,MATCH(S$1,'Allokerad kvv'!$B$1:$AV$1,0),FALSE),VLOOKUP($B84,'Justerad allokering'!$B$1:$AG$461,MATCH(S$1,'Justerad allokering'!$B$1:$AF$1,0),FALSE))</f>
        <v>0</v>
      </c>
      <c r="T84">
        <f>IF(ISERROR(1/VLOOKUP($B84,'Justerad allokering'!$B$1:$AG$461,MATCH(T$1,'Justerad allokering'!$B$1:$AF$1,0),FALSE)),VLOOKUP($B84,'Allokerad kvv'!$B$2:$AV$468,MATCH(T$1,'Allokerad kvv'!$B$1:$AV$1,0),FALSE),VLOOKUP($B84,'Justerad allokering'!$B$1:$AG$461,MATCH(T$1,'Justerad allokering'!$B$1:$AF$1,0),FALSE))</f>
        <v>0</v>
      </c>
      <c r="U84">
        <f>IF(ISERROR(1/VLOOKUP($B84,'Justerad allokering'!$B$1:$AG$461,MATCH(U$1,'Justerad allokering'!$B$1:$AF$1,0),FALSE)),VLOOKUP($B84,'Allokerad kvv'!$B$2:$AV$468,MATCH(U$1,'Allokerad kvv'!$B$1:$AV$1,0),FALSE),VLOOKUP($B84,'Justerad allokering'!$B$1:$AG$461,MATCH(U$1,'Justerad allokering'!$B$1:$AF$1,0),FALSE))</f>
        <v>0</v>
      </c>
      <c r="V84">
        <f>IF(ISERROR(1/VLOOKUP($B84,'Justerad allokering'!$B$1:$AG$461,MATCH(V$1,'Justerad allokering'!$B$1:$AF$1,0),FALSE)),VLOOKUP($B84,'Allokerad kvv'!$B$2:$AV$468,MATCH(V$1,'Allokerad kvv'!$B$1:$AV$1,0),FALSE),VLOOKUP($B84,'Justerad allokering'!$B$1:$AG$461,MATCH(V$1,'Justerad allokering'!$B$1:$AF$1,0),FALSE))</f>
        <v>0</v>
      </c>
      <c r="W84">
        <f>IF(ISERROR(1/VLOOKUP($B84,'Justerad allokering'!$B$1:$AG$461,MATCH(W$1,'Justerad allokering'!$B$1:$AF$1,0),FALSE)),VLOOKUP($B84,'Allokerad kvv'!$B$2:$AV$468,MATCH(W$1,'Allokerad kvv'!$B$1:$AV$1,0),FALSE),VLOOKUP($B84,'Justerad allokering'!$B$1:$AG$461,MATCH(W$1,'Justerad allokering'!$B$1:$AF$1,0),FALSE))</f>
        <v>0</v>
      </c>
      <c r="X84">
        <f>IF(ISERROR(1/VLOOKUP($B84,'Justerad allokering'!$B$1:$AG$461,MATCH(X$1,'Justerad allokering'!$B$1:$AF$1,0),FALSE)),VLOOKUP($B84,'Allokerad kvv'!$B$2:$AV$468,MATCH(X$1,'Allokerad kvv'!$B$1:$AV$1,0),FALSE),VLOOKUP($B84,'Justerad allokering'!$B$1:$AG$461,MATCH(X$1,'Justerad allokering'!$B$1:$AF$1,0),FALSE))</f>
        <v>0</v>
      </c>
      <c r="Y84">
        <f>IF(ISERROR(1/VLOOKUP($B84,'Justerad allokering'!$B$1:$AG$461,MATCH(Y$1,'Justerad allokering'!$B$1:$AF$1,0),FALSE)),VLOOKUP($B84,'Allokerad kvv'!$B$2:$AV$468,MATCH(Y$1,'Allokerad kvv'!$B$1:$AV$1,0),FALSE),VLOOKUP($B84,'Justerad allokering'!$B$1:$AG$461,MATCH(Y$1,'Justerad allokering'!$B$1:$AF$1,0),FALSE))</f>
        <v>0</v>
      </c>
      <c r="Z84">
        <f>IF(ISERROR(1/VLOOKUP($B84,'Justerad allokering'!$B$1:$AG$461,MATCH(Z$1,'Justerad allokering'!$B$1:$AF$1,0),FALSE)),VLOOKUP($B84,'Allokerad kvv'!$B$2:$AV$468,MATCH(Z$1,'Allokerad kvv'!$B$1:$AV$1,0),FALSE),VLOOKUP($B84,'Justerad allokering'!$B$1:$AG$461,MATCH(Z$1,'Justerad allokering'!$B$1:$AF$1,0),FALSE))</f>
        <v>0</v>
      </c>
      <c r="AE84" s="89">
        <f t="shared" si="4"/>
        <v>0</v>
      </c>
      <c r="AG84">
        <f t="shared" si="5"/>
        <v>0</v>
      </c>
      <c r="AH84">
        <f t="shared" si="6"/>
        <v>0</v>
      </c>
      <c r="AI84" t="str">
        <f>IF(AH84=0,"",AH84/VLOOKUP(B84,Kraftvärmeprod!$B$1:$BC$480,MATCH("Summa tillförd energi exklusive rökgaskondensering",Kraftvärmeprod!$B$1:$BC$1,0),FALSE))</f>
        <v/>
      </c>
      <c r="AK84">
        <f t="shared" si="7"/>
        <v>0</v>
      </c>
    </row>
    <row r="85" spans="1:37" x14ac:dyDescent="0.25">
      <c r="A85" s="2" t="s">
        <v>115</v>
      </c>
      <c r="B85" s="2" t="s">
        <v>122</v>
      </c>
      <c r="C85">
        <f>IF(ISERROR(1/VLOOKUP($B85,'Justerad allokering'!$B$1:$AG$461,MATCH(C$1,'Justerad allokering'!$B$1:$AF$1,0),FALSE)),VLOOKUP($B85,'Allokerad kvv'!$B$2:$AV$468,MATCH(C$1,'Allokerad kvv'!$B$1:$AV$1,0),FALSE),VLOOKUP($B85,'Justerad allokering'!$B$1:$AG$461,MATCH(C$1,'Justerad allokering'!$B$1:$AF$1,0),FALSE))</f>
        <v>0</v>
      </c>
      <c r="D85">
        <f>IF(ISERROR(1/VLOOKUP($B85,'Justerad allokering'!$B$1:$AG$461,MATCH(D$1,'Justerad allokering'!$B$1:$AF$1,0),FALSE)),VLOOKUP($B85,'Allokerad kvv'!$B$2:$AV$468,MATCH(D$1,'Allokerad kvv'!$B$1:$AV$1,0),FALSE),VLOOKUP($B85,'Justerad allokering'!$B$1:$AG$461,MATCH(D$1,'Justerad allokering'!$B$1:$AF$1,0),FALSE))</f>
        <v>0</v>
      </c>
      <c r="E85">
        <f>IF(ISERROR(1/VLOOKUP($B85,'Justerad allokering'!$B$1:$AG$461,MATCH(E$1,'Justerad allokering'!$B$1:$AF$1,0),FALSE)),VLOOKUP($B85,'Allokerad kvv'!$B$2:$AV$468,MATCH(E$1,'Allokerad kvv'!$B$1:$AV$1,0),FALSE),VLOOKUP($B85,'Justerad allokering'!$B$1:$AG$461,MATCH(E$1,'Justerad allokering'!$B$1:$AF$1,0),FALSE))</f>
        <v>0</v>
      </c>
      <c r="F85">
        <f>IF(ISERROR(1/VLOOKUP($B85,'Justerad allokering'!$B$1:$AG$461,MATCH(F$1,'Justerad allokering'!$B$1:$AF$1,0),FALSE)),VLOOKUP($B85,'Allokerad kvv'!$B$2:$AV$468,MATCH(F$1,'Allokerad kvv'!$B$1:$AV$1,0),FALSE),VLOOKUP($B85,'Justerad allokering'!$B$1:$AG$461,MATCH(F$1,'Justerad allokering'!$B$1:$AF$1,0),FALSE))</f>
        <v>0</v>
      </c>
      <c r="G85">
        <f>IF(ISERROR(1/VLOOKUP($B85,'Justerad allokering'!$B$1:$AG$461,MATCH(G$1,'Justerad allokering'!$B$1:$AF$1,0),FALSE)),VLOOKUP($B85,'Allokerad kvv'!$B$2:$AV$468,MATCH(G$1,'Allokerad kvv'!$B$1:$AV$1,0),FALSE),VLOOKUP($B85,'Justerad allokering'!$B$1:$AG$461,MATCH(G$1,'Justerad allokering'!$B$1:$AF$1,0),FALSE))</f>
        <v>0</v>
      </c>
      <c r="H85">
        <f>IF(ISERROR(1/VLOOKUP($B85,'Justerad allokering'!$B$1:$AG$461,MATCH(H$1,'Justerad allokering'!$B$1:$AF$1,0),FALSE)),VLOOKUP($B85,'Allokerad kvv'!$B$2:$AV$468,MATCH(H$1,'Allokerad kvv'!$B$1:$AV$1,0),FALSE),VLOOKUP($B85,'Justerad allokering'!$B$1:$AG$461,MATCH(H$1,'Justerad allokering'!$B$1:$AF$1,0),FALSE))</f>
        <v>0</v>
      </c>
      <c r="I85">
        <f>IF(ISERROR(1/VLOOKUP($B85,'Justerad allokering'!$B$1:$AG$461,MATCH(I$1,'Justerad allokering'!$B$1:$AF$1,0),FALSE)),VLOOKUP($B85,'Allokerad kvv'!$B$2:$AV$468,MATCH(I$1,'Allokerad kvv'!$B$1:$AV$1,0),FALSE),VLOOKUP($B85,'Justerad allokering'!$B$1:$AG$461,MATCH(I$1,'Justerad allokering'!$B$1:$AF$1,0),FALSE))</f>
        <v>0</v>
      </c>
      <c r="J85">
        <f>IF(ISERROR(1/VLOOKUP($B85,'Justerad allokering'!$B$1:$AG$461,MATCH(J$1,'Justerad allokering'!$B$1:$AF$1,0),FALSE)),VLOOKUP($B85,'Allokerad kvv'!$B$2:$AV$468,MATCH(J$1,'Allokerad kvv'!$B$1:$AV$1,0),FALSE),VLOOKUP($B85,'Justerad allokering'!$B$1:$AG$461,MATCH(J$1,'Justerad allokering'!$B$1:$AF$1,0),FALSE))</f>
        <v>0</v>
      </c>
      <c r="K85">
        <f>IF(ISERROR(1/VLOOKUP($B85,'Justerad allokering'!$B$1:$AG$461,MATCH(K$1,'Justerad allokering'!$B$1:$AF$1,0),FALSE)),VLOOKUP($B85,'Allokerad kvv'!$B$2:$AV$468,MATCH(K$1,'Allokerad kvv'!$B$1:$AV$1,0),FALSE),VLOOKUP($B85,'Justerad allokering'!$B$1:$AG$461,MATCH(K$1,'Justerad allokering'!$B$1:$AF$1,0),FALSE))</f>
        <v>0</v>
      </c>
      <c r="L85">
        <f>IF(ISERROR(1/VLOOKUP($B85,'Justerad allokering'!$B$1:$AG$461,MATCH(L$1,'Justerad allokering'!$B$1:$AF$1,0),FALSE)),VLOOKUP($B85,'Allokerad kvv'!$B$2:$AV$468,MATCH(L$1,'Allokerad kvv'!$B$1:$AV$1,0),FALSE),VLOOKUP($B85,'Justerad allokering'!$B$1:$AG$461,MATCH(L$1,'Justerad allokering'!$B$1:$AF$1,0),FALSE))</f>
        <v>0</v>
      </c>
      <c r="M85">
        <f>IF(ISERROR(1/VLOOKUP($B85,'Justerad allokering'!$B$1:$AG$461,MATCH(M$1,'Justerad allokering'!$B$1:$AF$1,0),FALSE)),VLOOKUP($B85,'Allokerad kvv'!$B$2:$AV$468,MATCH(M$1,'Allokerad kvv'!$B$1:$AV$1,0),FALSE),VLOOKUP($B85,'Justerad allokering'!$B$1:$AG$461,MATCH(M$1,'Justerad allokering'!$B$1:$AF$1,0),FALSE))</f>
        <v>0</v>
      </c>
      <c r="N85">
        <f>IF(ISERROR(1/VLOOKUP($B85,'Justerad allokering'!$B$1:$AG$461,MATCH(N$1,'Justerad allokering'!$B$1:$AF$1,0),FALSE)),VLOOKUP($B85,'Allokerad kvv'!$B$2:$AV$468,MATCH(N$1,'Allokerad kvv'!$B$1:$AV$1,0),FALSE),VLOOKUP($B85,'Justerad allokering'!$B$1:$AG$461,MATCH(N$1,'Justerad allokering'!$B$1:$AF$1,0),FALSE))</f>
        <v>0</v>
      </c>
      <c r="O85">
        <f>IF(ISERROR(1/VLOOKUP($B85,'Justerad allokering'!$B$1:$AG$461,MATCH(O$1,'Justerad allokering'!$B$1:$AF$1,0),FALSE)),VLOOKUP($B85,'Allokerad kvv'!$B$2:$AV$468,MATCH(O$1,'Allokerad kvv'!$B$1:$AV$1,0),FALSE),VLOOKUP($B85,'Justerad allokering'!$B$1:$AG$461,MATCH(O$1,'Justerad allokering'!$B$1:$AF$1,0),FALSE))</f>
        <v>0</v>
      </c>
      <c r="P85">
        <f>IF(ISERROR(1/VLOOKUP($B85,'Justerad allokering'!$B$1:$AG$461,MATCH(P$1,'Justerad allokering'!$B$1:$AF$1,0),FALSE)),VLOOKUP($B85,'Allokerad kvv'!$B$2:$AV$468,MATCH(P$1,'Allokerad kvv'!$B$1:$AV$1,0),FALSE),VLOOKUP($B85,'Justerad allokering'!$B$1:$AG$461,MATCH(P$1,'Justerad allokering'!$B$1:$AF$1,0),FALSE))</f>
        <v>0</v>
      </c>
      <c r="Q85">
        <f>IF(ISERROR(1/VLOOKUP($B85,'Justerad allokering'!$B$1:$AG$461,MATCH(Q$1,'Justerad allokering'!$B$1:$AF$1,0),FALSE)),VLOOKUP($B85,'Allokerad kvv'!$B$2:$AV$468,MATCH(Q$1,'Allokerad kvv'!$B$1:$AV$1,0),FALSE),VLOOKUP($B85,'Justerad allokering'!$B$1:$AG$461,MATCH(Q$1,'Justerad allokering'!$B$1:$AF$1,0),FALSE))</f>
        <v>0</v>
      </c>
      <c r="R85">
        <f>IF(ISERROR(1/VLOOKUP($B85,'Justerad allokering'!$B$1:$AG$461,MATCH(R$1,'Justerad allokering'!$B$1:$AF$1,0),FALSE)),VLOOKUP($B85,'Allokerad kvv'!$B$2:$AV$468,MATCH(R$1,'Allokerad kvv'!$B$1:$AV$1,0),FALSE),VLOOKUP($B85,'Justerad allokering'!$B$1:$AG$461,MATCH(R$1,'Justerad allokering'!$B$1:$AF$1,0),FALSE))</f>
        <v>0</v>
      </c>
      <c r="S85">
        <f>IF(ISERROR(1/VLOOKUP($B85,'Justerad allokering'!$B$1:$AG$461,MATCH(S$1,'Justerad allokering'!$B$1:$AF$1,0),FALSE)),VLOOKUP($B85,'Allokerad kvv'!$B$2:$AV$468,MATCH(S$1,'Allokerad kvv'!$B$1:$AV$1,0),FALSE),VLOOKUP($B85,'Justerad allokering'!$B$1:$AG$461,MATCH(S$1,'Justerad allokering'!$B$1:$AF$1,0),FALSE))</f>
        <v>0</v>
      </c>
      <c r="T85">
        <f>IF(ISERROR(1/VLOOKUP($B85,'Justerad allokering'!$B$1:$AG$461,MATCH(T$1,'Justerad allokering'!$B$1:$AF$1,0),FALSE)),VLOOKUP($B85,'Allokerad kvv'!$B$2:$AV$468,MATCH(T$1,'Allokerad kvv'!$B$1:$AV$1,0),FALSE),VLOOKUP($B85,'Justerad allokering'!$B$1:$AG$461,MATCH(T$1,'Justerad allokering'!$B$1:$AF$1,0),FALSE))</f>
        <v>0</v>
      </c>
      <c r="U85">
        <f>IF(ISERROR(1/VLOOKUP($B85,'Justerad allokering'!$B$1:$AG$461,MATCH(U$1,'Justerad allokering'!$B$1:$AF$1,0),FALSE)),VLOOKUP($B85,'Allokerad kvv'!$B$2:$AV$468,MATCH(U$1,'Allokerad kvv'!$B$1:$AV$1,0),FALSE),VLOOKUP($B85,'Justerad allokering'!$B$1:$AG$461,MATCH(U$1,'Justerad allokering'!$B$1:$AF$1,0),FALSE))</f>
        <v>0</v>
      </c>
      <c r="V85">
        <f>IF(ISERROR(1/VLOOKUP($B85,'Justerad allokering'!$B$1:$AG$461,MATCH(V$1,'Justerad allokering'!$B$1:$AF$1,0),FALSE)),VLOOKUP($B85,'Allokerad kvv'!$B$2:$AV$468,MATCH(V$1,'Allokerad kvv'!$B$1:$AV$1,0),FALSE),VLOOKUP($B85,'Justerad allokering'!$B$1:$AG$461,MATCH(V$1,'Justerad allokering'!$B$1:$AF$1,0),FALSE))</f>
        <v>0</v>
      </c>
      <c r="W85">
        <f>IF(ISERROR(1/VLOOKUP($B85,'Justerad allokering'!$B$1:$AG$461,MATCH(W$1,'Justerad allokering'!$B$1:$AF$1,0),FALSE)),VLOOKUP($B85,'Allokerad kvv'!$B$2:$AV$468,MATCH(W$1,'Allokerad kvv'!$B$1:$AV$1,0),FALSE),VLOOKUP($B85,'Justerad allokering'!$B$1:$AG$461,MATCH(W$1,'Justerad allokering'!$B$1:$AF$1,0),FALSE))</f>
        <v>0</v>
      </c>
      <c r="X85">
        <f>IF(ISERROR(1/VLOOKUP($B85,'Justerad allokering'!$B$1:$AG$461,MATCH(X$1,'Justerad allokering'!$B$1:$AF$1,0),FALSE)),VLOOKUP($B85,'Allokerad kvv'!$B$2:$AV$468,MATCH(X$1,'Allokerad kvv'!$B$1:$AV$1,0),FALSE),VLOOKUP($B85,'Justerad allokering'!$B$1:$AG$461,MATCH(X$1,'Justerad allokering'!$B$1:$AF$1,0),FALSE))</f>
        <v>0</v>
      </c>
      <c r="Y85">
        <f>IF(ISERROR(1/VLOOKUP($B85,'Justerad allokering'!$B$1:$AG$461,MATCH(Y$1,'Justerad allokering'!$B$1:$AF$1,0),FALSE)),VLOOKUP($B85,'Allokerad kvv'!$B$2:$AV$468,MATCH(Y$1,'Allokerad kvv'!$B$1:$AV$1,0),FALSE),VLOOKUP($B85,'Justerad allokering'!$B$1:$AG$461,MATCH(Y$1,'Justerad allokering'!$B$1:$AF$1,0),FALSE))</f>
        <v>0</v>
      </c>
      <c r="Z85">
        <f>IF(ISERROR(1/VLOOKUP($B85,'Justerad allokering'!$B$1:$AG$461,MATCH(Z$1,'Justerad allokering'!$B$1:$AF$1,0),FALSE)),VLOOKUP($B85,'Allokerad kvv'!$B$2:$AV$468,MATCH(Z$1,'Allokerad kvv'!$B$1:$AV$1,0),FALSE),VLOOKUP($B85,'Justerad allokering'!$B$1:$AG$461,MATCH(Z$1,'Justerad allokering'!$B$1:$AF$1,0),FALSE))</f>
        <v>0</v>
      </c>
      <c r="AE85" s="89">
        <f t="shared" si="4"/>
        <v>0</v>
      </c>
      <c r="AG85">
        <f t="shared" si="5"/>
        <v>0</v>
      </c>
      <c r="AH85">
        <f t="shared" si="6"/>
        <v>0</v>
      </c>
      <c r="AI85" t="str">
        <f>IF(AH85=0,"",AH85/VLOOKUP(B85,Kraftvärmeprod!$B$1:$BC$480,MATCH("Summa tillförd energi exklusive rökgaskondensering",Kraftvärmeprod!$B$1:$BC$1,0),FALSE))</f>
        <v/>
      </c>
      <c r="AK85">
        <f t="shared" si="7"/>
        <v>0</v>
      </c>
    </row>
    <row r="86" spans="1:37" x14ac:dyDescent="0.25">
      <c r="A86" s="2" t="s">
        <v>123</v>
      </c>
      <c r="B86" s="2" t="s">
        <v>124</v>
      </c>
      <c r="C86">
        <f>IF(ISERROR(1/VLOOKUP($B86,'Justerad allokering'!$B$1:$AG$461,MATCH(C$1,'Justerad allokering'!$B$1:$AF$1,0),FALSE)),VLOOKUP($B86,'Allokerad kvv'!$B$2:$AV$468,MATCH(C$1,'Allokerad kvv'!$B$1:$AV$1,0),FALSE),VLOOKUP($B86,'Justerad allokering'!$B$1:$AG$461,MATCH(C$1,'Justerad allokering'!$B$1:$AF$1,0),FALSE))</f>
        <v>0</v>
      </c>
      <c r="D86">
        <f>IF(ISERROR(1/VLOOKUP($B86,'Justerad allokering'!$B$1:$AG$461,MATCH(D$1,'Justerad allokering'!$B$1:$AF$1,0),FALSE)),VLOOKUP($B86,'Allokerad kvv'!$B$2:$AV$468,MATCH(D$1,'Allokerad kvv'!$B$1:$AV$1,0),FALSE),VLOOKUP($B86,'Justerad allokering'!$B$1:$AG$461,MATCH(D$1,'Justerad allokering'!$B$1:$AF$1,0),FALSE))</f>
        <v>2.1746099999999999</v>
      </c>
      <c r="E86">
        <f>IF(ISERROR(1/VLOOKUP($B86,'Justerad allokering'!$B$1:$AG$461,MATCH(E$1,'Justerad allokering'!$B$1:$AF$1,0),FALSE)),VLOOKUP($B86,'Allokerad kvv'!$B$2:$AV$468,MATCH(E$1,'Allokerad kvv'!$B$1:$AV$1,0),FALSE),VLOOKUP($B86,'Justerad allokering'!$B$1:$AG$461,MATCH(E$1,'Justerad allokering'!$B$1:$AF$1,0),FALSE))</f>
        <v>82.837500000000006</v>
      </c>
      <c r="F86">
        <f>IF(ISERROR(1/VLOOKUP($B86,'Justerad allokering'!$B$1:$AG$461,MATCH(F$1,'Justerad allokering'!$B$1:$AF$1,0),FALSE)),VLOOKUP($B86,'Allokerad kvv'!$B$2:$AV$468,MATCH(F$1,'Allokerad kvv'!$B$1:$AV$1,0),FALSE),VLOOKUP($B86,'Justerad allokering'!$B$1:$AG$461,MATCH(F$1,'Justerad allokering'!$B$1:$AF$1,0),FALSE))</f>
        <v>0</v>
      </c>
      <c r="G86">
        <f>IF(ISERROR(1/VLOOKUP($B86,'Justerad allokering'!$B$1:$AG$461,MATCH(G$1,'Justerad allokering'!$B$1:$AF$1,0),FALSE)),VLOOKUP($B86,'Allokerad kvv'!$B$2:$AV$468,MATCH(G$1,'Allokerad kvv'!$B$1:$AV$1,0),FALSE),VLOOKUP($B86,'Justerad allokering'!$B$1:$AG$461,MATCH(G$1,'Justerad allokering'!$B$1:$AF$1,0),FALSE))</f>
        <v>0.688029</v>
      </c>
      <c r="H86">
        <f>IF(ISERROR(1/VLOOKUP($B86,'Justerad allokering'!$B$1:$AG$461,MATCH(H$1,'Justerad allokering'!$B$1:$AF$1,0),FALSE)),VLOOKUP($B86,'Allokerad kvv'!$B$2:$AV$468,MATCH(H$1,'Allokerad kvv'!$B$1:$AV$1,0),FALSE),VLOOKUP($B86,'Justerad allokering'!$B$1:$AG$461,MATCH(H$1,'Justerad allokering'!$B$1:$AF$1,0),FALSE))</f>
        <v>0</v>
      </c>
      <c r="I86">
        <f>IF(ISERROR(1/VLOOKUP($B86,'Justerad allokering'!$B$1:$AG$461,MATCH(I$1,'Justerad allokering'!$B$1:$AF$1,0),FALSE)),VLOOKUP($B86,'Allokerad kvv'!$B$2:$AV$468,MATCH(I$1,'Allokerad kvv'!$B$1:$AV$1,0),FALSE),VLOOKUP($B86,'Justerad allokering'!$B$1:$AG$461,MATCH(I$1,'Justerad allokering'!$B$1:$AF$1,0),FALSE))</f>
        <v>0</v>
      </c>
      <c r="J86">
        <f>IF(ISERROR(1/VLOOKUP($B86,'Justerad allokering'!$B$1:$AG$461,MATCH(J$1,'Justerad allokering'!$B$1:$AF$1,0),FALSE)),VLOOKUP($B86,'Allokerad kvv'!$B$2:$AV$468,MATCH(J$1,'Allokerad kvv'!$B$1:$AV$1,0),FALSE),VLOOKUP($B86,'Justerad allokering'!$B$1:$AG$461,MATCH(J$1,'Justerad allokering'!$B$1:$AF$1,0),FALSE))</f>
        <v>271.15499999999997</v>
      </c>
      <c r="K86">
        <f>IF(ISERROR(1/VLOOKUP($B86,'Justerad allokering'!$B$1:$AG$461,MATCH(K$1,'Justerad allokering'!$B$1:$AF$1,0),FALSE)),VLOOKUP($B86,'Allokerad kvv'!$B$2:$AV$468,MATCH(K$1,'Allokerad kvv'!$B$1:$AV$1,0),FALSE),VLOOKUP($B86,'Justerad allokering'!$B$1:$AG$461,MATCH(K$1,'Justerad allokering'!$B$1:$AF$1,0),FALSE))</f>
        <v>12.2057</v>
      </c>
      <c r="L86">
        <f>IF(ISERROR(1/VLOOKUP($B86,'Justerad allokering'!$B$1:$AG$461,MATCH(L$1,'Justerad allokering'!$B$1:$AF$1,0),FALSE)),VLOOKUP($B86,'Allokerad kvv'!$B$2:$AV$468,MATCH(L$1,'Allokerad kvv'!$B$1:$AV$1,0),FALSE),VLOOKUP($B86,'Justerad allokering'!$B$1:$AG$461,MATCH(L$1,'Justerad allokering'!$B$1:$AF$1,0),FALSE))</f>
        <v>0</v>
      </c>
      <c r="M86">
        <f>IF(ISERROR(1/VLOOKUP($B86,'Justerad allokering'!$B$1:$AG$461,MATCH(M$1,'Justerad allokering'!$B$1:$AF$1,0),FALSE)),VLOOKUP($B86,'Allokerad kvv'!$B$2:$AV$468,MATCH(M$1,'Allokerad kvv'!$B$1:$AV$1,0),FALSE),VLOOKUP($B86,'Justerad allokering'!$B$1:$AG$461,MATCH(M$1,'Justerad allokering'!$B$1:$AF$1,0),FALSE))</f>
        <v>0</v>
      </c>
      <c r="N86">
        <f>IF(ISERROR(1/VLOOKUP($B86,'Justerad allokering'!$B$1:$AG$461,MATCH(N$1,'Justerad allokering'!$B$1:$AF$1,0),FALSE)),VLOOKUP($B86,'Allokerad kvv'!$B$2:$AV$468,MATCH(N$1,'Allokerad kvv'!$B$1:$AV$1,0),FALSE),VLOOKUP($B86,'Justerad allokering'!$B$1:$AG$461,MATCH(N$1,'Justerad allokering'!$B$1:$AF$1,0),FALSE))</f>
        <v>136</v>
      </c>
      <c r="O86">
        <f>IF(ISERROR(1/VLOOKUP($B86,'Justerad allokering'!$B$1:$AG$461,MATCH(O$1,'Justerad allokering'!$B$1:$AF$1,0),FALSE)),VLOOKUP($B86,'Allokerad kvv'!$B$2:$AV$468,MATCH(O$1,'Allokerad kvv'!$B$1:$AV$1,0),FALSE),VLOOKUP($B86,'Justerad allokering'!$B$1:$AG$461,MATCH(O$1,'Justerad allokering'!$B$1:$AF$1,0),FALSE))</f>
        <v>0</v>
      </c>
      <c r="P86">
        <f>IF(ISERROR(1/VLOOKUP($B86,'Justerad allokering'!$B$1:$AG$461,MATCH(P$1,'Justerad allokering'!$B$1:$AF$1,0),FALSE)),VLOOKUP($B86,'Allokerad kvv'!$B$2:$AV$468,MATCH(P$1,'Allokerad kvv'!$B$1:$AV$1,0),FALSE),VLOOKUP($B86,'Justerad allokering'!$B$1:$AG$461,MATCH(P$1,'Justerad allokering'!$B$1:$AF$1,0),FALSE))</f>
        <v>0</v>
      </c>
      <c r="Q86">
        <f>IF(ISERROR(1/VLOOKUP($B86,'Justerad allokering'!$B$1:$AG$461,MATCH(Q$1,'Justerad allokering'!$B$1:$AF$1,0),FALSE)),VLOOKUP($B86,'Allokerad kvv'!$B$2:$AV$468,MATCH(Q$1,'Allokerad kvv'!$B$1:$AV$1,0),FALSE),VLOOKUP($B86,'Justerad allokering'!$B$1:$AG$461,MATCH(Q$1,'Justerad allokering'!$B$1:$AF$1,0),FALSE))</f>
        <v>0</v>
      </c>
      <c r="R86">
        <f>IF(ISERROR(1/VLOOKUP($B86,'Justerad allokering'!$B$1:$AG$461,MATCH(R$1,'Justerad allokering'!$B$1:$AF$1,0),FALSE)),VLOOKUP($B86,'Allokerad kvv'!$B$2:$AV$468,MATCH(R$1,'Allokerad kvv'!$B$1:$AV$1,0),FALSE),VLOOKUP($B86,'Justerad allokering'!$B$1:$AG$461,MATCH(R$1,'Justerad allokering'!$B$1:$AF$1,0),FALSE))</f>
        <v>0</v>
      </c>
      <c r="S86">
        <f>IF(ISERROR(1/VLOOKUP($B86,'Justerad allokering'!$B$1:$AG$461,MATCH(S$1,'Justerad allokering'!$B$1:$AF$1,0),FALSE)),VLOOKUP($B86,'Allokerad kvv'!$B$2:$AV$468,MATCH(S$1,'Allokerad kvv'!$B$1:$AV$1,0),FALSE),VLOOKUP($B86,'Justerad allokering'!$B$1:$AG$461,MATCH(S$1,'Justerad allokering'!$B$1:$AF$1,0),FALSE))</f>
        <v>0</v>
      </c>
      <c r="T86">
        <f>IF(ISERROR(1/VLOOKUP($B86,'Justerad allokering'!$B$1:$AG$461,MATCH(T$1,'Justerad allokering'!$B$1:$AF$1,0),FALSE)),VLOOKUP($B86,'Allokerad kvv'!$B$2:$AV$468,MATCH(T$1,'Allokerad kvv'!$B$1:$AV$1,0),FALSE),VLOOKUP($B86,'Justerad allokering'!$B$1:$AG$461,MATCH(T$1,'Justerad allokering'!$B$1:$AF$1,0),FALSE))</f>
        <v>0</v>
      </c>
      <c r="U86">
        <f>IF(ISERROR(1/VLOOKUP($B86,'Justerad allokering'!$B$1:$AG$461,MATCH(U$1,'Justerad allokering'!$B$1:$AF$1,0),FALSE)),VLOOKUP($B86,'Allokerad kvv'!$B$2:$AV$468,MATCH(U$1,'Allokerad kvv'!$B$1:$AV$1,0),FALSE),VLOOKUP($B86,'Justerad allokering'!$B$1:$AG$461,MATCH(U$1,'Justerad allokering'!$B$1:$AF$1,0),FALSE))</f>
        <v>0</v>
      </c>
      <c r="V86">
        <f>IF(ISERROR(1/VLOOKUP($B86,'Justerad allokering'!$B$1:$AG$461,MATCH(V$1,'Justerad allokering'!$B$1:$AF$1,0),FALSE)),VLOOKUP($B86,'Allokerad kvv'!$B$2:$AV$468,MATCH(V$1,'Allokerad kvv'!$B$1:$AV$1,0),FALSE),VLOOKUP($B86,'Justerad allokering'!$B$1:$AG$461,MATCH(V$1,'Justerad allokering'!$B$1:$AF$1,0),FALSE))</f>
        <v>0</v>
      </c>
      <c r="W86">
        <f>IF(ISERROR(1/VLOOKUP($B86,'Justerad allokering'!$B$1:$AG$461,MATCH(W$1,'Justerad allokering'!$B$1:$AF$1,0),FALSE)),VLOOKUP($B86,'Allokerad kvv'!$B$2:$AV$468,MATCH(W$1,'Allokerad kvv'!$B$1:$AV$1,0),FALSE),VLOOKUP($B86,'Justerad allokering'!$B$1:$AG$461,MATCH(W$1,'Justerad allokering'!$B$1:$AF$1,0),FALSE))</f>
        <v>0</v>
      </c>
      <c r="X86">
        <f>IF(ISERROR(1/VLOOKUP($B86,'Justerad allokering'!$B$1:$AG$461,MATCH(X$1,'Justerad allokering'!$B$1:$AF$1,0),FALSE)),VLOOKUP($B86,'Allokerad kvv'!$B$2:$AV$468,MATCH(X$1,'Allokerad kvv'!$B$1:$AV$1,0),FALSE),VLOOKUP($B86,'Justerad allokering'!$B$1:$AG$461,MATCH(X$1,'Justerad allokering'!$B$1:$AF$1,0),FALSE))</f>
        <v>0</v>
      </c>
      <c r="Y86">
        <f>IF(ISERROR(1/VLOOKUP($B86,'Justerad allokering'!$B$1:$AG$461,MATCH(Y$1,'Justerad allokering'!$B$1:$AF$1,0),FALSE)),VLOOKUP($B86,'Allokerad kvv'!$B$2:$AV$468,MATCH(Y$1,'Allokerad kvv'!$B$1:$AV$1,0),FALSE),VLOOKUP($B86,'Justerad allokering'!$B$1:$AG$461,MATCH(Y$1,'Justerad allokering'!$B$1:$AF$1,0),FALSE))</f>
        <v>0</v>
      </c>
      <c r="Z86">
        <f>IF(ISERROR(1/VLOOKUP($B86,'Justerad allokering'!$B$1:$AG$461,MATCH(Z$1,'Justerad allokering'!$B$1:$AF$1,0),FALSE)),VLOOKUP($B86,'Allokerad kvv'!$B$2:$AV$468,MATCH(Z$1,'Allokerad kvv'!$B$1:$AV$1,0),FALSE),VLOOKUP($B86,'Justerad allokering'!$B$1:$AG$461,MATCH(Z$1,'Justerad allokering'!$B$1:$AF$1,0),FALSE))</f>
        <v>0</v>
      </c>
      <c r="AE86" s="89">
        <f t="shared" si="4"/>
        <v>505.06083899999999</v>
      </c>
      <c r="AG86">
        <f t="shared" si="5"/>
        <v>492.85513900000001</v>
      </c>
      <c r="AH86">
        <f t="shared" si="6"/>
        <v>356.85513900000001</v>
      </c>
      <c r="AI86">
        <f>IF(AH86=0,"",AH86/VLOOKUP(B86,Kraftvärmeprod!$B$1:$BC$480,MATCH("Summa tillförd energi exklusive rökgaskondensering",Kraftvärmeprod!$B$1:$BC$1,0),FALSE))</f>
        <v>0.55254247788158717</v>
      </c>
      <c r="AK86">
        <f t="shared" si="7"/>
        <v>353.99249999999995</v>
      </c>
    </row>
    <row r="87" spans="1:37" x14ac:dyDescent="0.25">
      <c r="A87" s="2" t="s">
        <v>123</v>
      </c>
      <c r="B87" s="2" t="s">
        <v>125</v>
      </c>
      <c r="C87">
        <f>IF(ISERROR(1/VLOOKUP($B87,'Justerad allokering'!$B$1:$AG$461,MATCH(C$1,'Justerad allokering'!$B$1:$AF$1,0),FALSE)),VLOOKUP($B87,'Allokerad kvv'!$B$2:$AV$468,MATCH(C$1,'Allokerad kvv'!$B$1:$AV$1,0),FALSE),VLOOKUP($B87,'Justerad allokering'!$B$1:$AG$461,MATCH(C$1,'Justerad allokering'!$B$1:$AF$1,0),FALSE))</f>
        <v>0</v>
      </c>
      <c r="D87">
        <f>IF(ISERROR(1/VLOOKUP($B87,'Justerad allokering'!$B$1:$AG$461,MATCH(D$1,'Justerad allokering'!$B$1:$AF$1,0),FALSE)),VLOOKUP($B87,'Allokerad kvv'!$B$2:$AV$468,MATCH(D$1,'Allokerad kvv'!$B$1:$AV$1,0),FALSE),VLOOKUP($B87,'Justerad allokering'!$B$1:$AG$461,MATCH(D$1,'Justerad allokering'!$B$1:$AF$1,0),FALSE))</f>
        <v>0</v>
      </c>
      <c r="E87">
        <f>IF(ISERROR(1/VLOOKUP($B87,'Justerad allokering'!$B$1:$AG$461,MATCH(E$1,'Justerad allokering'!$B$1:$AF$1,0),FALSE)),VLOOKUP($B87,'Allokerad kvv'!$B$2:$AV$468,MATCH(E$1,'Allokerad kvv'!$B$1:$AV$1,0),FALSE),VLOOKUP($B87,'Justerad allokering'!$B$1:$AG$461,MATCH(E$1,'Justerad allokering'!$B$1:$AF$1,0),FALSE))</f>
        <v>0</v>
      </c>
      <c r="F87">
        <f>IF(ISERROR(1/VLOOKUP($B87,'Justerad allokering'!$B$1:$AG$461,MATCH(F$1,'Justerad allokering'!$B$1:$AF$1,0),FALSE)),VLOOKUP($B87,'Allokerad kvv'!$B$2:$AV$468,MATCH(F$1,'Allokerad kvv'!$B$1:$AV$1,0),FALSE),VLOOKUP($B87,'Justerad allokering'!$B$1:$AG$461,MATCH(F$1,'Justerad allokering'!$B$1:$AF$1,0),FALSE))</f>
        <v>0</v>
      </c>
      <c r="G87">
        <f>IF(ISERROR(1/VLOOKUP($B87,'Justerad allokering'!$B$1:$AG$461,MATCH(G$1,'Justerad allokering'!$B$1:$AF$1,0),FALSE)),VLOOKUP($B87,'Allokerad kvv'!$B$2:$AV$468,MATCH(G$1,'Allokerad kvv'!$B$1:$AV$1,0),FALSE),VLOOKUP($B87,'Justerad allokering'!$B$1:$AG$461,MATCH(G$1,'Justerad allokering'!$B$1:$AF$1,0),FALSE))</f>
        <v>0</v>
      </c>
      <c r="H87">
        <f>IF(ISERROR(1/VLOOKUP($B87,'Justerad allokering'!$B$1:$AG$461,MATCH(H$1,'Justerad allokering'!$B$1:$AF$1,0),FALSE)),VLOOKUP($B87,'Allokerad kvv'!$B$2:$AV$468,MATCH(H$1,'Allokerad kvv'!$B$1:$AV$1,0),FALSE),VLOOKUP($B87,'Justerad allokering'!$B$1:$AG$461,MATCH(H$1,'Justerad allokering'!$B$1:$AF$1,0),FALSE))</f>
        <v>0</v>
      </c>
      <c r="I87">
        <f>IF(ISERROR(1/VLOOKUP($B87,'Justerad allokering'!$B$1:$AG$461,MATCH(I$1,'Justerad allokering'!$B$1:$AF$1,0),FALSE)),VLOOKUP($B87,'Allokerad kvv'!$B$2:$AV$468,MATCH(I$1,'Allokerad kvv'!$B$1:$AV$1,0),FALSE),VLOOKUP($B87,'Justerad allokering'!$B$1:$AG$461,MATCH(I$1,'Justerad allokering'!$B$1:$AF$1,0),FALSE))</f>
        <v>0</v>
      </c>
      <c r="J87">
        <f>IF(ISERROR(1/VLOOKUP($B87,'Justerad allokering'!$B$1:$AG$461,MATCH(J$1,'Justerad allokering'!$B$1:$AF$1,0),FALSE)),VLOOKUP($B87,'Allokerad kvv'!$B$2:$AV$468,MATCH(J$1,'Allokerad kvv'!$B$1:$AV$1,0),FALSE),VLOOKUP($B87,'Justerad allokering'!$B$1:$AG$461,MATCH(J$1,'Justerad allokering'!$B$1:$AF$1,0),FALSE))</f>
        <v>0</v>
      </c>
      <c r="K87">
        <f>IF(ISERROR(1/VLOOKUP($B87,'Justerad allokering'!$B$1:$AG$461,MATCH(K$1,'Justerad allokering'!$B$1:$AF$1,0),FALSE)),VLOOKUP($B87,'Allokerad kvv'!$B$2:$AV$468,MATCH(K$1,'Allokerad kvv'!$B$1:$AV$1,0),FALSE),VLOOKUP($B87,'Justerad allokering'!$B$1:$AG$461,MATCH(K$1,'Justerad allokering'!$B$1:$AF$1,0),FALSE))</f>
        <v>0</v>
      </c>
      <c r="L87">
        <f>IF(ISERROR(1/VLOOKUP($B87,'Justerad allokering'!$B$1:$AG$461,MATCH(L$1,'Justerad allokering'!$B$1:$AF$1,0),FALSE)),VLOOKUP($B87,'Allokerad kvv'!$B$2:$AV$468,MATCH(L$1,'Allokerad kvv'!$B$1:$AV$1,0),FALSE),VLOOKUP($B87,'Justerad allokering'!$B$1:$AG$461,MATCH(L$1,'Justerad allokering'!$B$1:$AF$1,0),FALSE))</f>
        <v>0</v>
      </c>
      <c r="M87">
        <f>IF(ISERROR(1/VLOOKUP($B87,'Justerad allokering'!$B$1:$AG$461,MATCH(M$1,'Justerad allokering'!$B$1:$AF$1,0),FALSE)),VLOOKUP($B87,'Allokerad kvv'!$B$2:$AV$468,MATCH(M$1,'Allokerad kvv'!$B$1:$AV$1,0),FALSE),VLOOKUP($B87,'Justerad allokering'!$B$1:$AG$461,MATCH(M$1,'Justerad allokering'!$B$1:$AF$1,0),FALSE))</f>
        <v>0</v>
      </c>
      <c r="N87">
        <f>IF(ISERROR(1/VLOOKUP($B87,'Justerad allokering'!$B$1:$AG$461,MATCH(N$1,'Justerad allokering'!$B$1:$AF$1,0),FALSE)),VLOOKUP($B87,'Allokerad kvv'!$B$2:$AV$468,MATCH(N$1,'Allokerad kvv'!$B$1:$AV$1,0),FALSE),VLOOKUP($B87,'Justerad allokering'!$B$1:$AG$461,MATCH(N$1,'Justerad allokering'!$B$1:$AF$1,0),FALSE))</f>
        <v>0</v>
      </c>
      <c r="O87">
        <f>IF(ISERROR(1/VLOOKUP($B87,'Justerad allokering'!$B$1:$AG$461,MATCH(O$1,'Justerad allokering'!$B$1:$AF$1,0),FALSE)),VLOOKUP($B87,'Allokerad kvv'!$B$2:$AV$468,MATCH(O$1,'Allokerad kvv'!$B$1:$AV$1,0),FALSE),VLOOKUP($B87,'Justerad allokering'!$B$1:$AG$461,MATCH(O$1,'Justerad allokering'!$B$1:$AF$1,0),FALSE))</f>
        <v>0</v>
      </c>
      <c r="P87">
        <f>IF(ISERROR(1/VLOOKUP($B87,'Justerad allokering'!$B$1:$AG$461,MATCH(P$1,'Justerad allokering'!$B$1:$AF$1,0),FALSE)),VLOOKUP($B87,'Allokerad kvv'!$B$2:$AV$468,MATCH(P$1,'Allokerad kvv'!$B$1:$AV$1,0),FALSE),VLOOKUP($B87,'Justerad allokering'!$B$1:$AG$461,MATCH(P$1,'Justerad allokering'!$B$1:$AF$1,0),FALSE))</f>
        <v>0</v>
      </c>
      <c r="Q87">
        <f>IF(ISERROR(1/VLOOKUP($B87,'Justerad allokering'!$B$1:$AG$461,MATCH(Q$1,'Justerad allokering'!$B$1:$AF$1,0),FALSE)),VLOOKUP($B87,'Allokerad kvv'!$B$2:$AV$468,MATCH(Q$1,'Allokerad kvv'!$B$1:$AV$1,0),FALSE),VLOOKUP($B87,'Justerad allokering'!$B$1:$AG$461,MATCH(Q$1,'Justerad allokering'!$B$1:$AF$1,0),FALSE))</f>
        <v>0</v>
      </c>
      <c r="R87">
        <f>IF(ISERROR(1/VLOOKUP($B87,'Justerad allokering'!$B$1:$AG$461,MATCH(R$1,'Justerad allokering'!$B$1:$AF$1,0),FALSE)),VLOOKUP($B87,'Allokerad kvv'!$B$2:$AV$468,MATCH(R$1,'Allokerad kvv'!$B$1:$AV$1,0),FALSE),VLOOKUP($B87,'Justerad allokering'!$B$1:$AG$461,MATCH(R$1,'Justerad allokering'!$B$1:$AF$1,0),FALSE))</f>
        <v>0</v>
      </c>
      <c r="S87">
        <f>IF(ISERROR(1/VLOOKUP($B87,'Justerad allokering'!$B$1:$AG$461,MATCH(S$1,'Justerad allokering'!$B$1:$AF$1,0),FALSE)),VLOOKUP($B87,'Allokerad kvv'!$B$2:$AV$468,MATCH(S$1,'Allokerad kvv'!$B$1:$AV$1,0),FALSE),VLOOKUP($B87,'Justerad allokering'!$B$1:$AG$461,MATCH(S$1,'Justerad allokering'!$B$1:$AF$1,0),FALSE))</f>
        <v>0</v>
      </c>
      <c r="T87">
        <f>IF(ISERROR(1/VLOOKUP($B87,'Justerad allokering'!$B$1:$AG$461,MATCH(T$1,'Justerad allokering'!$B$1:$AF$1,0),FALSE)),VLOOKUP($B87,'Allokerad kvv'!$B$2:$AV$468,MATCH(T$1,'Allokerad kvv'!$B$1:$AV$1,0),FALSE),VLOOKUP($B87,'Justerad allokering'!$B$1:$AG$461,MATCH(T$1,'Justerad allokering'!$B$1:$AF$1,0),FALSE))</f>
        <v>0</v>
      </c>
      <c r="U87">
        <f>IF(ISERROR(1/VLOOKUP($B87,'Justerad allokering'!$B$1:$AG$461,MATCH(U$1,'Justerad allokering'!$B$1:$AF$1,0),FALSE)),VLOOKUP($B87,'Allokerad kvv'!$B$2:$AV$468,MATCH(U$1,'Allokerad kvv'!$B$1:$AV$1,0),FALSE),VLOOKUP($B87,'Justerad allokering'!$B$1:$AG$461,MATCH(U$1,'Justerad allokering'!$B$1:$AF$1,0),FALSE))</f>
        <v>0</v>
      </c>
      <c r="V87">
        <f>IF(ISERROR(1/VLOOKUP($B87,'Justerad allokering'!$B$1:$AG$461,MATCH(V$1,'Justerad allokering'!$B$1:$AF$1,0),FALSE)),VLOOKUP($B87,'Allokerad kvv'!$B$2:$AV$468,MATCH(V$1,'Allokerad kvv'!$B$1:$AV$1,0),FALSE),VLOOKUP($B87,'Justerad allokering'!$B$1:$AG$461,MATCH(V$1,'Justerad allokering'!$B$1:$AF$1,0),FALSE))</f>
        <v>0</v>
      </c>
      <c r="W87">
        <f>IF(ISERROR(1/VLOOKUP($B87,'Justerad allokering'!$B$1:$AG$461,MATCH(W$1,'Justerad allokering'!$B$1:$AF$1,0),FALSE)),VLOOKUP($B87,'Allokerad kvv'!$B$2:$AV$468,MATCH(W$1,'Allokerad kvv'!$B$1:$AV$1,0),FALSE),VLOOKUP($B87,'Justerad allokering'!$B$1:$AG$461,MATCH(W$1,'Justerad allokering'!$B$1:$AF$1,0),FALSE))</f>
        <v>0</v>
      </c>
      <c r="X87">
        <f>IF(ISERROR(1/VLOOKUP($B87,'Justerad allokering'!$B$1:$AG$461,MATCH(X$1,'Justerad allokering'!$B$1:$AF$1,0),FALSE)),VLOOKUP($B87,'Allokerad kvv'!$B$2:$AV$468,MATCH(X$1,'Allokerad kvv'!$B$1:$AV$1,0),FALSE),VLOOKUP($B87,'Justerad allokering'!$B$1:$AG$461,MATCH(X$1,'Justerad allokering'!$B$1:$AF$1,0),FALSE))</f>
        <v>0</v>
      </c>
      <c r="Y87">
        <f>IF(ISERROR(1/VLOOKUP($B87,'Justerad allokering'!$B$1:$AG$461,MATCH(Y$1,'Justerad allokering'!$B$1:$AF$1,0),FALSE)),VLOOKUP($B87,'Allokerad kvv'!$B$2:$AV$468,MATCH(Y$1,'Allokerad kvv'!$B$1:$AV$1,0),FALSE),VLOOKUP($B87,'Justerad allokering'!$B$1:$AG$461,MATCH(Y$1,'Justerad allokering'!$B$1:$AF$1,0),FALSE))</f>
        <v>0</v>
      </c>
      <c r="Z87">
        <f>IF(ISERROR(1/VLOOKUP($B87,'Justerad allokering'!$B$1:$AG$461,MATCH(Z$1,'Justerad allokering'!$B$1:$AF$1,0),FALSE)),VLOOKUP($B87,'Allokerad kvv'!$B$2:$AV$468,MATCH(Z$1,'Allokerad kvv'!$B$1:$AV$1,0),FALSE),VLOOKUP($B87,'Justerad allokering'!$B$1:$AG$461,MATCH(Z$1,'Justerad allokering'!$B$1:$AF$1,0),FALSE))</f>
        <v>0</v>
      </c>
      <c r="AE87" s="89">
        <f t="shared" si="4"/>
        <v>0</v>
      </c>
      <c r="AG87">
        <f t="shared" si="5"/>
        <v>0</v>
      </c>
      <c r="AH87">
        <f t="shared" si="6"/>
        <v>0</v>
      </c>
      <c r="AI87" t="str">
        <f>IF(AH87=0,"",AH87/VLOOKUP(B87,Kraftvärmeprod!$B$1:$BC$480,MATCH("Summa tillförd energi exklusive rökgaskondensering",Kraftvärmeprod!$B$1:$BC$1,0),FALSE))</f>
        <v/>
      </c>
      <c r="AK87">
        <f t="shared" si="7"/>
        <v>0</v>
      </c>
    </row>
    <row r="88" spans="1:37" x14ac:dyDescent="0.25">
      <c r="A88" s="2" t="s">
        <v>123</v>
      </c>
      <c r="B88" s="2" t="s">
        <v>126</v>
      </c>
      <c r="C88">
        <f>IF(ISERROR(1/VLOOKUP($B88,'Justerad allokering'!$B$1:$AG$461,MATCH(C$1,'Justerad allokering'!$B$1:$AF$1,0),FALSE)),VLOOKUP($B88,'Allokerad kvv'!$B$2:$AV$468,MATCH(C$1,'Allokerad kvv'!$B$1:$AV$1,0),FALSE),VLOOKUP($B88,'Justerad allokering'!$B$1:$AG$461,MATCH(C$1,'Justerad allokering'!$B$1:$AF$1,0),FALSE))</f>
        <v>0</v>
      </c>
      <c r="D88">
        <f>IF(ISERROR(1/VLOOKUP($B88,'Justerad allokering'!$B$1:$AG$461,MATCH(D$1,'Justerad allokering'!$B$1:$AF$1,0),FALSE)),VLOOKUP($B88,'Allokerad kvv'!$B$2:$AV$468,MATCH(D$1,'Allokerad kvv'!$B$1:$AV$1,0),FALSE),VLOOKUP($B88,'Justerad allokering'!$B$1:$AG$461,MATCH(D$1,'Justerad allokering'!$B$1:$AF$1,0),FALSE))</f>
        <v>0</v>
      </c>
      <c r="E88">
        <f>IF(ISERROR(1/VLOOKUP($B88,'Justerad allokering'!$B$1:$AG$461,MATCH(E$1,'Justerad allokering'!$B$1:$AF$1,0),FALSE)),VLOOKUP($B88,'Allokerad kvv'!$B$2:$AV$468,MATCH(E$1,'Allokerad kvv'!$B$1:$AV$1,0),FALSE),VLOOKUP($B88,'Justerad allokering'!$B$1:$AG$461,MATCH(E$1,'Justerad allokering'!$B$1:$AF$1,0),FALSE))</f>
        <v>0</v>
      </c>
      <c r="F88">
        <f>IF(ISERROR(1/VLOOKUP($B88,'Justerad allokering'!$B$1:$AG$461,MATCH(F$1,'Justerad allokering'!$B$1:$AF$1,0),FALSE)),VLOOKUP($B88,'Allokerad kvv'!$B$2:$AV$468,MATCH(F$1,'Allokerad kvv'!$B$1:$AV$1,0),FALSE),VLOOKUP($B88,'Justerad allokering'!$B$1:$AG$461,MATCH(F$1,'Justerad allokering'!$B$1:$AF$1,0),FALSE))</f>
        <v>0</v>
      </c>
      <c r="G88">
        <f>IF(ISERROR(1/VLOOKUP($B88,'Justerad allokering'!$B$1:$AG$461,MATCH(G$1,'Justerad allokering'!$B$1:$AF$1,0),FALSE)),VLOOKUP($B88,'Allokerad kvv'!$B$2:$AV$468,MATCH(G$1,'Allokerad kvv'!$B$1:$AV$1,0),FALSE),VLOOKUP($B88,'Justerad allokering'!$B$1:$AG$461,MATCH(G$1,'Justerad allokering'!$B$1:$AF$1,0),FALSE))</f>
        <v>0</v>
      </c>
      <c r="H88">
        <f>IF(ISERROR(1/VLOOKUP($B88,'Justerad allokering'!$B$1:$AG$461,MATCH(H$1,'Justerad allokering'!$B$1:$AF$1,0),FALSE)),VLOOKUP($B88,'Allokerad kvv'!$B$2:$AV$468,MATCH(H$1,'Allokerad kvv'!$B$1:$AV$1,0),FALSE),VLOOKUP($B88,'Justerad allokering'!$B$1:$AG$461,MATCH(H$1,'Justerad allokering'!$B$1:$AF$1,0),FALSE))</f>
        <v>0</v>
      </c>
      <c r="I88">
        <f>IF(ISERROR(1/VLOOKUP($B88,'Justerad allokering'!$B$1:$AG$461,MATCH(I$1,'Justerad allokering'!$B$1:$AF$1,0),FALSE)),VLOOKUP($B88,'Allokerad kvv'!$B$2:$AV$468,MATCH(I$1,'Allokerad kvv'!$B$1:$AV$1,0),FALSE),VLOOKUP($B88,'Justerad allokering'!$B$1:$AG$461,MATCH(I$1,'Justerad allokering'!$B$1:$AF$1,0),FALSE))</f>
        <v>0</v>
      </c>
      <c r="J88">
        <f>IF(ISERROR(1/VLOOKUP($B88,'Justerad allokering'!$B$1:$AG$461,MATCH(J$1,'Justerad allokering'!$B$1:$AF$1,0),FALSE)),VLOOKUP($B88,'Allokerad kvv'!$B$2:$AV$468,MATCH(J$1,'Allokerad kvv'!$B$1:$AV$1,0),FALSE),VLOOKUP($B88,'Justerad allokering'!$B$1:$AG$461,MATCH(J$1,'Justerad allokering'!$B$1:$AF$1,0),FALSE))</f>
        <v>0</v>
      </c>
      <c r="K88">
        <f>IF(ISERROR(1/VLOOKUP($B88,'Justerad allokering'!$B$1:$AG$461,MATCH(K$1,'Justerad allokering'!$B$1:$AF$1,0),FALSE)),VLOOKUP($B88,'Allokerad kvv'!$B$2:$AV$468,MATCH(K$1,'Allokerad kvv'!$B$1:$AV$1,0),FALSE),VLOOKUP($B88,'Justerad allokering'!$B$1:$AG$461,MATCH(K$1,'Justerad allokering'!$B$1:$AF$1,0),FALSE))</f>
        <v>0</v>
      </c>
      <c r="L88">
        <f>IF(ISERROR(1/VLOOKUP($B88,'Justerad allokering'!$B$1:$AG$461,MATCH(L$1,'Justerad allokering'!$B$1:$AF$1,0),FALSE)),VLOOKUP($B88,'Allokerad kvv'!$B$2:$AV$468,MATCH(L$1,'Allokerad kvv'!$B$1:$AV$1,0),FALSE),VLOOKUP($B88,'Justerad allokering'!$B$1:$AG$461,MATCH(L$1,'Justerad allokering'!$B$1:$AF$1,0),FALSE))</f>
        <v>0</v>
      </c>
      <c r="M88">
        <f>IF(ISERROR(1/VLOOKUP($B88,'Justerad allokering'!$B$1:$AG$461,MATCH(M$1,'Justerad allokering'!$B$1:$AF$1,0),FALSE)),VLOOKUP($B88,'Allokerad kvv'!$B$2:$AV$468,MATCH(M$1,'Allokerad kvv'!$B$1:$AV$1,0),FALSE),VLOOKUP($B88,'Justerad allokering'!$B$1:$AG$461,MATCH(M$1,'Justerad allokering'!$B$1:$AF$1,0),FALSE))</f>
        <v>0</v>
      </c>
      <c r="N88">
        <f>IF(ISERROR(1/VLOOKUP($B88,'Justerad allokering'!$B$1:$AG$461,MATCH(N$1,'Justerad allokering'!$B$1:$AF$1,0),FALSE)),VLOOKUP($B88,'Allokerad kvv'!$B$2:$AV$468,MATCH(N$1,'Allokerad kvv'!$B$1:$AV$1,0),FALSE),VLOOKUP($B88,'Justerad allokering'!$B$1:$AG$461,MATCH(N$1,'Justerad allokering'!$B$1:$AF$1,0),FALSE))</f>
        <v>0</v>
      </c>
      <c r="O88">
        <f>IF(ISERROR(1/VLOOKUP($B88,'Justerad allokering'!$B$1:$AG$461,MATCH(O$1,'Justerad allokering'!$B$1:$AF$1,0),FALSE)),VLOOKUP($B88,'Allokerad kvv'!$B$2:$AV$468,MATCH(O$1,'Allokerad kvv'!$B$1:$AV$1,0),FALSE),VLOOKUP($B88,'Justerad allokering'!$B$1:$AG$461,MATCH(O$1,'Justerad allokering'!$B$1:$AF$1,0),FALSE))</f>
        <v>0</v>
      </c>
      <c r="P88">
        <f>IF(ISERROR(1/VLOOKUP($B88,'Justerad allokering'!$B$1:$AG$461,MATCH(P$1,'Justerad allokering'!$B$1:$AF$1,0),FALSE)),VLOOKUP($B88,'Allokerad kvv'!$B$2:$AV$468,MATCH(P$1,'Allokerad kvv'!$B$1:$AV$1,0),FALSE),VLOOKUP($B88,'Justerad allokering'!$B$1:$AG$461,MATCH(P$1,'Justerad allokering'!$B$1:$AF$1,0),FALSE))</f>
        <v>0</v>
      </c>
      <c r="Q88">
        <f>IF(ISERROR(1/VLOOKUP($B88,'Justerad allokering'!$B$1:$AG$461,MATCH(Q$1,'Justerad allokering'!$B$1:$AF$1,0),FALSE)),VLOOKUP($B88,'Allokerad kvv'!$B$2:$AV$468,MATCH(Q$1,'Allokerad kvv'!$B$1:$AV$1,0),FALSE),VLOOKUP($B88,'Justerad allokering'!$B$1:$AG$461,MATCH(Q$1,'Justerad allokering'!$B$1:$AF$1,0),FALSE))</f>
        <v>0</v>
      </c>
      <c r="R88">
        <f>IF(ISERROR(1/VLOOKUP($B88,'Justerad allokering'!$B$1:$AG$461,MATCH(R$1,'Justerad allokering'!$B$1:$AF$1,0),FALSE)),VLOOKUP($B88,'Allokerad kvv'!$B$2:$AV$468,MATCH(R$1,'Allokerad kvv'!$B$1:$AV$1,0),FALSE),VLOOKUP($B88,'Justerad allokering'!$B$1:$AG$461,MATCH(R$1,'Justerad allokering'!$B$1:$AF$1,0),FALSE))</f>
        <v>0</v>
      </c>
      <c r="S88">
        <f>IF(ISERROR(1/VLOOKUP($B88,'Justerad allokering'!$B$1:$AG$461,MATCH(S$1,'Justerad allokering'!$B$1:$AF$1,0),FALSE)),VLOOKUP($B88,'Allokerad kvv'!$B$2:$AV$468,MATCH(S$1,'Allokerad kvv'!$B$1:$AV$1,0),FALSE),VLOOKUP($B88,'Justerad allokering'!$B$1:$AG$461,MATCH(S$1,'Justerad allokering'!$B$1:$AF$1,0),FALSE))</f>
        <v>0</v>
      </c>
      <c r="T88">
        <f>IF(ISERROR(1/VLOOKUP($B88,'Justerad allokering'!$B$1:$AG$461,MATCH(T$1,'Justerad allokering'!$B$1:$AF$1,0),FALSE)),VLOOKUP($B88,'Allokerad kvv'!$B$2:$AV$468,MATCH(T$1,'Allokerad kvv'!$B$1:$AV$1,0),FALSE),VLOOKUP($B88,'Justerad allokering'!$B$1:$AG$461,MATCH(T$1,'Justerad allokering'!$B$1:$AF$1,0),FALSE))</f>
        <v>0</v>
      </c>
      <c r="U88">
        <f>IF(ISERROR(1/VLOOKUP($B88,'Justerad allokering'!$B$1:$AG$461,MATCH(U$1,'Justerad allokering'!$B$1:$AF$1,0),FALSE)),VLOOKUP($B88,'Allokerad kvv'!$B$2:$AV$468,MATCH(U$1,'Allokerad kvv'!$B$1:$AV$1,0),FALSE),VLOOKUP($B88,'Justerad allokering'!$B$1:$AG$461,MATCH(U$1,'Justerad allokering'!$B$1:$AF$1,0),FALSE))</f>
        <v>0</v>
      </c>
      <c r="V88">
        <f>IF(ISERROR(1/VLOOKUP($B88,'Justerad allokering'!$B$1:$AG$461,MATCH(V$1,'Justerad allokering'!$B$1:$AF$1,0),FALSE)),VLOOKUP($B88,'Allokerad kvv'!$B$2:$AV$468,MATCH(V$1,'Allokerad kvv'!$B$1:$AV$1,0),FALSE),VLOOKUP($B88,'Justerad allokering'!$B$1:$AG$461,MATCH(V$1,'Justerad allokering'!$B$1:$AF$1,0),FALSE))</f>
        <v>0</v>
      </c>
      <c r="W88">
        <f>IF(ISERROR(1/VLOOKUP($B88,'Justerad allokering'!$B$1:$AG$461,MATCH(W$1,'Justerad allokering'!$B$1:$AF$1,0),FALSE)),VLOOKUP($B88,'Allokerad kvv'!$B$2:$AV$468,MATCH(W$1,'Allokerad kvv'!$B$1:$AV$1,0),FALSE),VLOOKUP($B88,'Justerad allokering'!$B$1:$AG$461,MATCH(W$1,'Justerad allokering'!$B$1:$AF$1,0),FALSE))</f>
        <v>0</v>
      </c>
      <c r="X88">
        <f>IF(ISERROR(1/VLOOKUP($B88,'Justerad allokering'!$B$1:$AG$461,MATCH(X$1,'Justerad allokering'!$B$1:$AF$1,0),FALSE)),VLOOKUP($B88,'Allokerad kvv'!$B$2:$AV$468,MATCH(X$1,'Allokerad kvv'!$B$1:$AV$1,0),FALSE),VLOOKUP($B88,'Justerad allokering'!$B$1:$AG$461,MATCH(X$1,'Justerad allokering'!$B$1:$AF$1,0),FALSE))</f>
        <v>0</v>
      </c>
      <c r="Y88">
        <f>IF(ISERROR(1/VLOOKUP($B88,'Justerad allokering'!$B$1:$AG$461,MATCH(Y$1,'Justerad allokering'!$B$1:$AF$1,0),FALSE)),VLOOKUP($B88,'Allokerad kvv'!$B$2:$AV$468,MATCH(Y$1,'Allokerad kvv'!$B$1:$AV$1,0),FALSE),VLOOKUP($B88,'Justerad allokering'!$B$1:$AG$461,MATCH(Y$1,'Justerad allokering'!$B$1:$AF$1,0),FALSE))</f>
        <v>0</v>
      </c>
      <c r="Z88">
        <f>IF(ISERROR(1/VLOOKUP($B88,'Justerad allokering'!$B$1:$AG$461,MATCH(Z$1,'Justerad allokering'!$B$1:$AF$1,0),FALSE)),VLOOKUP($B88,'Allokerad kvv'!$B$2:$AV$468,MATCH(Z$1,'Allokerad kvv'!$B$1:$AV$1,0),FALSE),VLOOKUP($B88,'Justerad allokering'!$B$1:$AG$461,MATCH(Z$1,'Justerad allokering'!$B$1:$AF$1,0),FALSE))</f>
        <v>0</v>
      </c>
      <c r="AE88" s="89">
        <f t="shared" si="4"/>
        <v>0</v>
      </c>
      <c r="AG88">
        <f t="shared" si="5"/>
        <v>0</v>
      </c>
      <c r="AH88">
        <f t="shared" si="6"/>
        <v>0</v>
      </c>
      <c r="AI88" t="str">
        <f>IF(AH88=0,"",AH88/VLOOKUP(B88,Kraftvärmeprod!$B$1:$BC$480,MATCH("Summa tillförd energi exklusive rökgaskondensering",Kraftvärmeprod!$B$1:$BC$1,0),FALSE))</f>
        <v/>
      </c>
      <c r="AK88">
        <f t="shared" si="7"/>
        <v>0</v>
      </c>
    </row>
    <row r="89" spans="1:37" x14ac:dyDescent="0.25">
      <c r="A89" s="2" t="s">
        <v>127</v>
      </c>
      <c r="B89" s="2" t="s">
        <v>128</v>
      </c>
      <c r="C89">
        <f>IF(ISERROR(1/VLOOKUP($B89,'Justerad allokering'!$B$1:$AG$461,MATCH(C$1,'Justerad allokering'!$B$1:$AF$1,0),FALSE)),VLOOKUP($B89,'Allokerad kvv'!$B$2:$AV$468,MATCH(C$1,'Allokerad kvv'!$B$1:$AV$1,0),FALSE),VLOOKUP($B89,'Justerad allokering'!$B$1:$AG$461,MATCH(C$1,'Justerad allokering'!$B$1:$AF$1,0),FALSE))</f>
        <v>0</v>
      </c>
      <c r="D89">
        <f>IF(ISERROR(1/VLOOKUP($B89,'Justerad allokering'!$B$1:$AG$461,MATCH(D$1,'Justerad allokering'!$B$1:$AF$1,0),FALSE)),VLOOKUP($B89,'Allokerad kvv'!$B$2:$AV$468,MATCH(D$1,'Allokerad kvv'!$B$1:$AV$1,0),FALSE),VLOOKUP($B89,'Justerad allokering'!$B$1:$AG$461,MATCH(D$1,'Justerad allokering'!$B$1:$AF$1,0),FALSE))</f>
        <v>0</v>
      </c>
      <c r="E89">
        <f>IF(ISERROR(1/VLOOKUP($B89,'Justerad allokering'!$B$1:$AG$461,MATCH(E$1,'Justerad allokering'!$B$1:$AF$1,0),FALSE)),VLOOKUP($B89,'Allokerad kvv'!$B$2:$AV$468,MATCH(E$1,'Allokerad kvv'!$B$1:$AV$1,0),FALSE),VLOOKUP($B89,'Justerad allokering'!$B$1:$AG$461,MATCH(E$1,'Justerad allokering'!$B$1:$AF$1,0),FALSE))</f>
        <v>13.9886</v>
      </c>
      <c r="F89">
        <f>IF(ISERROR(1/VLOOKUP($B89,'Justerad allokering'!$B$1:$AG$461,MATCH(F$1,'Justerad allokering'!$B$1:$AF$1,0),FALSE)),VLOOKUP($B89,'Allokerad kvv'!$B$2:$AV$468,MATCH(F$1,'Allokerad kvv'!$B$1:$AV$1,0),FALSE),VLOOKUP($B89,'Justerad allokering'!$B$1:$AG$461,MATCH(F$1,'Justerad allokering'!$B$1:$AF$1,0),FALSE))</f>
        <v>0.49526399999999998</v>
      </c>
      <c r="G89">
        <f>IF(ISERROR(1/VLOOKUP($B89,'Justerad allokering'!$B$1:$AG$461,MATCH(G$1,'Justerad allokering'!$B$1:$AF$1,0),FALSE)),VLOOKUP($B89,'Allokerad kvv'!$B$2:$AV$468,MATCH(G$1,'Allokerad kvv'!$B$1:$AV$1,0),FALSE),VLOOKUP($B89,'Justerad allokering'!$B$1:$AG$461,MATCH(G$1,'Justerad allokering'!$B$1:$AF$1,0),FALSE))</f>
        <v>0</v>
      </c>
      <c r="H89">
        <f>IF(ISERROR(1/VLOOKUP($B89,'Justerad allokering'!$B$1:$AG$461,MATCH(H$1,'Justerad allokering'!$B$1:$AF$1,0),FALSE)),VLOOKUP($B89,'Allokerad kvv'!$B$2:$AV$468,MATCH(H$1,'Allokerad kvv'!$B$1:$AV$1,0),FALSE),VLOOKUP($B89,'Justerad allokering'!$B$1:$AG$461,MATCH(H$1,'Justerad allokering'!$B$1:$AF$1,0),FALSE))</f>
        <v>0</v>
      </c>
      <c r="I89">
        <f>IF(ISERROR(1/VLOOKUP($B89,'Justerad allokering'!$B$1:$AG$461,MATCH(I$1,'Justerad allokering'!$B$1:$AF$1,0),FALSE)),VLOOKUP($B89,'Allokerad kvv'!$B$2:$AV$468,MATCH(I$1,'Allokerad kvv'!$B$1:$AV$1,0),FALSE),VLOOKUP($B89,'Justerad allokering'!$B$1:$AG$461,MATCH(I$1,'Justerad allokering'!$B$1:$AF$1,0),FALSE))</f>
        <v>0</v>
      </c>
      <c r="J89">
        <f>IF(ISERROR(1/VLOOKUP($B89,'Justerad allokering'!$B$1:$AG$461,MATCH(J$1,'Justerad allokering'!$B$1:$AF$1,0),FALSE)),VLOOKUP($B89,'Allokerad kvv'!$B$2:$AV$468,MATCH(J$1,'Allokerad kvv'!$B$1:$AV$1,0),FALSE),VLOOKUP($B89,'Justerad allokering'!$B$1:$AG$461,MATCH(J$1,'Justerad allokering'!$B$1:$AF$1,0),FALSE))</f>
        <v>89.590199999999996</v>
      </c>
      <c r="K89">
        <f>IF(ISERROR(1/VLOOKUP($B89,'Justerad allokering'!$B$1:$AG$461,MATCH(K$1,'Justerad allokering'!$B$1:$AF$1,0),FALSE)),VLOOKUP($B89,'Allokerad kvv'!$B$2:$AV$468,MATCH(K$1,'Allokerad kvv'!$B$1:$AV$1,0),FALSE),VLOOKUP($B89,'Justerad allokering'!$B$1:$AG$461,MATCH(K$1,'Justerad allokering'!$B$1:$AF$1,0),FALSE))</f>
        <v>0</v>
      </c>
      <c r="L89">
        <f>IF(ISERROR(1/VLOOKUP($B89,'Justerad allokering'!$B$1:$AG$461,MATCH(L$1,'Justerad allokering'!$B$1:$AF$1,0),FALSE)),VLOOKUP($B89,'Allokerad kvv'!$B$2:$AV$468,MATCH(L$1,'Allokerad kvv'!$B$1:$AV$1,0),FALSE),VLOOKUP($B89,'Justerad allokering'!$B$1:$AG$461,MATCH(L$1,'Justerad allokering'!$B$1:$AF$1,0),FALSE))</f>
        <v>0</v>
      </c>
      <c r="M89">
        <f>IF(ISERROR(1/VLOOKUP($B89,'Justerad allokering'!$B$1:$AG$461,MATCH(M$1,'Justerad allokering'!$B$1:$AF$1,0),FALSE)),VLOOKUP($B89,'Allokerad kvv'!$B$2:$AV$468,MATCH(M$1,'Allokerad kvv'!$B$1:$AV$1,0),FALSE),VLOOKUP($B89,'Justerad allokering'!$B$1:$AG$461,MATCH(M$1,'Justerad allokering'!$B$1:$AF$1,0),FALSE))</f>
        <v>0</v>
      </c>
      <c r="N89">
        <f>IF(ISERROR(1/VLOOKUP($B89,'Justerad allokering'!$B$1:$AG$461,MATCH(N$1,'Justerad allokering'!$B$1:$AF$1,0),FALSE)),VLOOKUP($B89,'Allokerad kvv'!$B$2:$AV$468,MATCH(N$1,'Allokerad kvv'!$B$1:$AV$1,0),FALSE),VLOOKUP($B89,'Justerad allokering'!$B$1:$AG$461,MATCH(N$1,'Justerad allokering'!$B$1:$AF$1,0),FALSE))</f>
        <v>0</v>
      </c>
      <c r="O89">
        <f>IF(ISERROR(1/VLOOKUP($B89,'Justerad allokering'!$B$1:$AG$461,MATCH(O$1,'Justerad allokering'!$B$1:$AF$1,0),FALSE)),VLOOKUP($B89,'Allokerad kvv'!$B$2:$AV$468,MATCH(O$1,'Allokerad kvv'!$B$1:$AV$1,0),FALSE),VLOOKUP($B89,'Justerad allokering'!$B$1:$AG$461,MATCH(O$1,'Justerad allokering'!$B$1:$AF$1,0),FALSE))</f>
        <v>0</v>
      </c>
      <c r="P89">
        <f>IF(ISERROR(1/VLOOKUP($B89,'Justerad allokering'!$B$1:$AG$461,MATCH(P$1,'Justerad allokering'!$B$1:$AF$1,0),FALSE)),VLOOKUP($B89,'Allokerad kvv'!$B$2:$AV$468,MATCH(P$1,'Allokerad kvv'!$B$1:$AV$1,0),FALSE),VLOOKUP($B89,'Justerad allokering'!$B$1:$AG$461,MATCH(P$1,'Justerad allokering'!$B$1:$AF$1,0),FALSE))</f>
        <v>0</v>
      </c>
      <c r="Q89">
        <f>IF(ISERROR(1/VLOOKUP($B89,'Justerad allokering'!$B$1:$AG$461,MATCH(Q$1,'Justerad allokering'!$B$1:$AF$1,0),FALSE)),VLOOKUP($B89,'Allokerad kvv'!$B$2:$AV$468,MATCH(Q$1,'Allokerad kvv'!$B$1:$AV$1,0),FALSE),VLOOKUP($B89,'Justerad allokering'!$B$1:$AG$461,MATCH(Q$1,'Justerad allokering'!$B$1:$AF$1,0),FALSE))</f>
        <v>0</v>
      </c>
      <c r="R89">
        <f>IF(ISERROR(1/VLOOKUP($B89,'Justerad allokering'!$B$1:$AG$461,MATCH(R$1,'Justerad allokering'!$B$1:$AF$1,0),FALSE)),VLOOKUP($B89,'Allokerad kvv'!$B$2:$AV$468,MATCH(R$1,'Allokerad kvv'!$B$1:$AV$1,0),FALSE),VLOOKUP($B89,'Justerad allokering'!$B$1:$AG$461,MATCH(R$1,'Justerad allokering'!$B$1:$AF$1,0),FALSE))</f>
        <v>0</v>
      </c>
      <c r="S89">
        <f>IF(ISERROR(1/VLOOKUP($B89,'Justerad allokering'!$B$1:$AG$461,MATCH(S$1,'Justerad allokering'!$B$1:$AF$1,0),FALSE)),VLOOKUP($B89,'Allokerad kvv'!$B$2:$AV$468,MATCH(S$1,'Allokerad kvv'!$B$1:$AV$1,0),FALSE),VLOOKUP($B89,'Justerad allokering'!$B$1:$AG$461,MATCH(S$1,'Justerad allokering'!$B$1:$AF$1,0),FALSE))</f>
        <v>0</v>
      </c>
      <c r="T89">
        <f>IF(ISERROR(1/VLOOKUP($B89,'Justerad allokering'!$B$1:$AG$461,MATCH(T$1,'Justerad allokering'!$B$1:$AF$1,0),FALSE)),VLOOKUP($B89,'Allokerad kvv'!$B$2:$AV$468,MATCH(T$1,'Allokerad kvv'!$B$1:$AV$1,0),FALSE),VLOOKUP($B89,'Justerad allokering'!$B$1:$AG$461,MATCH(T$1,'Justerad allokering'!$B$1:$AF$1,0),FALSE))</f>
        <v>0</v>
      </c>
      <c r="U89">
        <f>IF(ISERROR(1/VLOOKUP($B89,'Justerad allokering'!$B$1:$AG$461,MATCH(U$1,'Justerad allokering'!$B$1:$AF$1,0),FALSE)),VLOOKUP($B89,'Allokerad kvv'!$B$2:$AV$468,MATCH(U$1,'Allokerad kvv'!$B$1:$AV$1,0),FALSE),VLOOKUP($B89,'Justerad allokering'!$B$1:$AG$461,MATCH(U$1,'Justerad allokering'!$B$1:$AF$1,0),FALSE))</f>
        <v>0</v>
      </c>
      <c r="V89">
        <f>IF(ISERROR(1/VLOOKUP($B89,'Justerad allokering'!$B$1:$AG$461,MATCH(V$1,'Justerad allokering'!$B$1:$AF$1,0),FALSE)),VLOOKUP($B89,'Allokerad kvv'!$B$2:$AV$468,MATCH(V$1,'Allokerad kvv'!$B$1:$AV$1,0),FALSE),VLOOKUP($B89,'Justerad allokering'!$B$1:$AG$461,MATCH(V$1,'Justerad allokering'!$B$1:$AF$1,0),FALSE))</f>
        <v>0</v>
      </c>
      <c r="W89">
        <f>IF(ISERROR(1/VLOOKUP($B89,'Justerad allokering'!$B$1:$AG$461,MATCH(W$1,'Justerad allokering'!$B$1:$AF$1,0),FALSE)),VLOOKUP($B89,'Allokerad kvv'!$B$2:$AV$468,MATCH(W$1,'Allokerad kvv'!$B$1:$AV$1,0),FALSE),VLOOKUP($B89,'Justerad allokering'!$B$1:$AG$461,MATCH(W$1,'Justerad allokering'!$B$1:$AF$1,0),FALSE))</f>
        <v>0</v>
      </c>
      <c r="X89">
        <f>IF(ISERROR(1/VLOOKUP($B89,'Justerad allokering'!$B$1:$AG$461,MATCH(X$1,'Justerad allokering'!$B$1:$AF$1,0),FALSE)),VLOOKUP($B89,'Allokerad kvv'!$B$2:$AV$468,MATCH(X$1,'Allokerad kvv'!$B$1:$AV$1,0),FALSE),VLOOKUP($B89,'Justerad allokering'!$B$1:$AG$461,MATCH(X$1,'Justerad allokering'!$B$1:$AF$1,0),FALSE))</f>
        <v>0</v>
      </c>
      <c r="Y89">
        <f>IF(ISERROR(1/VLOOKUP($B89,'Justerad allokering'!$B$1:$AG$461,MATCH(Y$1,'Justerad allokering'!$B$1:$AF$1,0),FALSE)),VLOOKUP($B89,'Allokerad kvv'!$B$2:$AV$468,MATCH(Y$1,'Allokerad kvv'!$B$1:$AV$1,0),FALSE),VLOOKUP($B89,'Justerad allokering'!$B$1:$AG$461,MATCH(Y$1,'Justerad allokering'!$B$1:$AF$1,0),FALSE))</f>
        <v>0</v>
      </c>
      <c r="Z89">
        <f>IF(ISERROR(1/VLOOKUP($B89,'Justerad allokering'!$B$1:$AG$461,MATCH(Z$1,'Justerad allokering'!$B$1:$AF$1,0),FALSE)),VLOOKUP($B89,'Allokerad kvv'!$B$2:$AV$468,MATCH(Z$1,'Allokerad kvv'!$B$1:$AV$1,0),FALSE),VLOOKUP($B89,'Justerad allokering'!$B$1:$AG$461,MATCH(Z$1,'Justerad allokering'!$B$1:$AF$1,0),FALSE))</f>
        <v>6.67997</v>
      </c>
      <c r="AE89" s="89">
        <f t="shared" si="4"/>
        <v>110.75403399999999</v>
      </c>
      <c r="AG89">
        <f t="shared" si="5"/>
        <v>110.75403399999999</v>
      </c>
      <c r="AH89">
        <f t="shared" si="6"/>
        <v>110.75403399999999</v>
      </c>
      <c r="AI89">
        <f>IF(AH89=0,"",AH89/VLOOKUP(B89,Kraftvärmeprod!$B$1:$BC$480,MATCH("Summa tillförd energi exklusive rökgaskondensering",Kraftvärmeprod!$B$1:$BC$1,0),FALSE))</f>
        <v>0.78604708303761528</v>
      </c>
      <c r="AK89">
        <f t="shared" si="7"/>
        <v>110.75403399999999</v>
      </c>
    </row>
    <row r="90" spans="1:37" x14ac:dyDescent="0.25">
      <c r="A90" s="2" t="s">
        <v>127</v>
      </c>
      <c r="B90" s="2" t="s">
        <v>129</v>
      </c>
      <c r="C90">
        <f>IF(ISERROR(1/VLOOKUP($B90,'Justerad allokering'!$B$1:$AG$461,MATCH(C$1,'Justerad allokering'!$B$1:$AF$1,0),FALSE)),VLOOKUP($B90,'Allokerad kvv'!$B$2:$AV$468,MATCH(C$1,'Allokerad kvv'!$B$1:$AV$1,0),FALSE),VLOOKUP($B90,'Justerad allokering'!$B$1:$AG$461,MATCH(C$1,'Justerad allokering'!$B$1:$AF$1,0),FALSE))</f>
        <v>0</v>
      </c>
      <c r="D90">
        <f>IF(ISERROR(1/VLOOKUP($B90,'Justerad allokering'!$B$1:$AG$461,MATCH(D$1,'Justerad allokering'!$B$1:$AF$1,0),FALSE)),VLOOKUP($B90,'Allokerad kvv'!$B$2:$AV$468,MATCH(D$1,'Allokerad kvv'!$B$1:$AV$1,0),FALSE),VLOOKUP($B90,'Justerad allokering'!$B$1:$AG$461,MATCH(D$1,'Justerad allokering'!$B$1:$AF$1,0),FALSE))</f>
        <v>0</v>
      </c>
      <c r="E90">
        <f>IF(ISERROR(1/VLOOKUP($B90,'Justerad allokering'!$B$1:$AG$461,MATCH(E$1,'Justerad allokering'!$B$1:$AF$1,0),FALSE)),VLOOKUP($B90,'Allokerad kvv'!$B$2:$AV$468,MATCH(E$1,'Allokerad kvv'!$B$1:$AV$1,0),FALSE),VLOOKUP($B90,'Justerad allokering'!$B$1:$AG$461,MATCH(E$1,'Justerad allokering'!$B$1:$AF$1,0),FALSE))</f>
        <v>0</v>
      </c>
      <c r="F90">
        <f>IF(ISERROR(1/VLOOKUP($B90,'Justerad allokering'!$B$1:$AG$461,MATCH(F$1,'Justerad allokering'!$B$1:$AF$1,0),FALSE)),VLOOKUP($B90,'Allokerad kvv'!$B$2:$AV$468,MATCH(F$1,'Allokerad kvv'!$B$1:$AV$1,0),FALSE),VLOOKUP($B90,'Justerad allokering'!$B$1:$AG$461,MATCH(F$1,'Justerad allokering'!$B$1:$AF$1,0),FALSE))</f>
        <v>0</v>
      </c>
      <c r="G90">
        <f>IF(ISERROR(1/VLOOKUP($B90,'Justerad allokering'!$B$1:$AG$461,MATCH(G$1,'Justerad allokering'!$B$1:$AF$1,0),FALSE)),VLOOKUP($B90,'Allokerad kvv'!$B$2:$AV$468,MATCH(G$1,'Allokerad kvv'!$B$1:$AV$1,0),FALSE),VLOOKUP($B90,'Justerad allokering'!$B$1:$AG$461,MATCH(G$1,'Justerad allokering'!$B$1:$AF$1,0),FALSE))</f>
        <v>0</v>
      </c>
      <c r="H90">
        <f>IF(ISERROR(1/VLOOKUP($B90,'Justerad allokering'!$B$1:$AG$461,MATCH(H$1,'Justerad allokering'!$B$1:$AF$1,0),FALSE)),VLOOKUP($B90,'Allokerad kvv'!$B$2:$AV$468,MATCH(H$1,'Allokerad kvv'!$B$1:$AV$1,0),FALSE),VLOOKUP($B90,'Justerad allokering'!$B$1:$AG$461,MATCH(H$1,'Justerad allokering'!$B$1:$AF$1,0),FALSE))</f>
        <v>0</v>
      </c>
      <c r="I90">
        <f>IF(ISERROR(1/VLOOKUP($B90,'Justerad allokering'!$B$1:$AG$461,MATCH(I$1,'Justerad allokering'!$B$1:$AF$1,0),FALSE)),VLOOKUP($B90,'Allokerad kvv'!$B$2:$AV$468,MATCH(I$1,'Allokerad kvv'!$B$1:$AV$1,0),FALSE),VLOOKUP($B90,'Justerad allokering'!$B$1:$AG$461,MATCH(I$1,'Justerad allokering'!$B$1:$AF$1,0),FALSE))</f>
        <v>0</v>
      </c>
      <c r="J90">
        <f>IF(ISERROR(1/VLOOKUP($B90,'Justerad allokering'!$B$1:$AG$461,MATCH(J$1,'Justerad allokering'!$B$1:$AF$1,0),FALSE)),VLOOKUP($B90,'Allokerad kvv'!$B$2:$AV$468,MATCH(J$1,'Allokerad kvv'!$B$1:$AV$1,0),FALSE),VLOOKUP($B90,'Justerad allokering'!$B$1:$AG$461,MATCH(J$1,'Justerad allokering'!$B$1:$AF$1,0),FALSE))</f>
        <v>0</v>
      </c>
      <c r="K90">
        <f>IF(ISERROR(1/VLOOKUP($B90,'Justerad allokering'!$B$1:$AG$461,MATCH(K$1,'Justerad allokering'!$B$1:$AF$1,0),FALSE)),VLOOKUP($B90,'Allokerad kvv'!$B$2:$AV$468,MATCH(K$1,'Allokerad kvv'!$B$1:$AV$1,0),FALSE),VLOOKUP($B90,'Justerad allokering'!$B$1:$AG$461,MATCH(K$1,'Justerad allokering'!$B$1:$AF$1,0),FALSE))</f>
        <v>0</v>
      </c>
      <c r="L90">
        <f>IF(ISERROR(1/VLOOKUP($B90,'Justerad allokering'!$B$1:$AG$461,MATCH(L$1,'Justerad allokering'!$B$1:$AF$1,0),FALSE)),VLOOKUP($B90,'Allokerad kvv'!$B$2:$AV$468,MATCH(L$1,'Allokerad kvv'!$B$1:$AV$1,0),FALSE),VLOOKUP($B90,'Justerad allokering'!$B$1:$AG$461,MATCH(L$1,'Justerad allokering'!$B$1:$AF$1,0),FALSE))</f>
        <v>0</v>
      </c>
      <c r="M90">
        <f>IF(ISERROR(1/VLOOKUP($B90,'Justerad allokering'!$B$1:$AG$461,MATCH(M$1,'Justerad allokering'!$B$1:$AF$1,0),FALSE)),VLOOKUP($B90,'Allokerad kvv'!$B$2:$AV$468,MATCH(M$1,'Allokerad kvv'!$B$1:$AV$1,0),FALSE),VLOOKUP($B90,'Justerad allokering'!$B$1:$AG$461,MATCH(M$1,'Justerad allokering'!$B$1:$AF$1,0),FALSE))</f>
        <v>0</v>
      </c>
      <c r="N90">
        <f>IF(ISERROR(1/VLOOKUP($B90,'Justerad allokering'!$B$1:$AG$461,MATCH(N$1,'Justerad allokering'!$B$1:$AF$1,0),FALSE)),VLOOKUP($B90,'Allokerad kvv'!$B$2:$AV$468,MATCH(N$1,'Allokerad kvv'!$B$1:$AV$1,0),FALSE),VLOOKUP($B90,'Justerad allokering'!$B$1:$AG$461,MATCH(N$1,'Justerad allokering'!$B$1:$AF$1,0),FALSE))</f>
        <v>0</v>
      </c>
      <c r="O90">
        <f>IF(ISERROR(1/VLOOKUP($B90,'Justerad allokering'!$B$1:$AG$461,MATCH(O$1,'Justerad allokering'!$B$1:$AF$1,0),FALSE)),VLOOKUP($B90,'Allokerad kvv'!$B$2:$AV$468,MATCH(O$1,'Allokerad kvv'!$B$1:$AV$1,0),FALSE),VLOOKUP($B90,'Justerad allokering'!$B$1:$AG$461,MATCH(O$1,'Justerad allokering'!$B$1:$AF$1,0),FALSE))</f>
        <v>0</v>
      </c>
      <c r="P90">
        <f>IF(ISERROR(1/VLOOKUP($B90,'Justerad allokering'!$B$1:$AG$461,MATCH(P$1,'Justerad allokering'!$B$1:$AF$1,0),FALSE)),VLOOKUP($B90,'Allokerad kvv'!$B$2:$AV$468,MATCH(P$1,'Allokerad kvv'!$B$1:$AV$1,0),FALSE),VLOOKUP($B90,'Justerad allokering'!$B$1:$AG$461,MATCH(P$1,'Justerad allokering'!$B$1:$AF$1,0),FALSE))</f>
        <v>0</v>
      </c>
      <c r="Q90">
        <f>IF(ISERROR(1/VLOOKUP($B90,'Justerad allokering'!$B$1:$AG$461,MATCH(Q$1,'Justerad allokering'!$B$1:$AF$1,0),FALSE)),VLOOKUP($B90,'Allokerad kvv'!$B$2:$AV$468,MATCH(Q$1,'Allokerad kvv'!$B$1:$AV$1,0),FALSE),VLOOKUP($B90,'Justerad allokering'!$B$1:$AG$461,MATCH(Q$1,'Justerad allokering'!$B$1:$AF$1,0),FALSE))</f>
        <v>0</v>
      </c>
      <c r="R90">
        <f>IF(ISERROR(1/VLOOKUP($B90,'Justerad allokering'!$B$1:$AG$461,MATCH(R$1,'Justerad allokering'!$B$1:$AF$1,0),FALSE)),VLOOKUP($B90,'Allokerad kvv'!$B$2:$AV$468,MATCH(R$1,'Allokerad kvv'!$B$1:$AV$1,0),FALSE),VLOOKUP($B90,'Justerad allokering'!$B$1:$AG$461,MATCH(R$1,'Justerad allokering'!$B$1:$AF$1,0),FALSE))</f>
        <v>0</v>
      </c>
      <c r="S90">
        <f>IF(ISERROR(1/VLOOKUP($B90,'Justerad allokering'!$B$1:$AG$461,MATCH(S$1,'Justerad allokering'!$B$1:$AF$1,0),FALSE)),VLOOKUP($B90,'Allokerad kvv'!$B$2:$AV$468,MATCH(S$1,'Allokerad kvv'!$B$1:$AV$1,0),FALSE),VLOOKUP($B90,'Justerad allokering'!$B$1:$AG$461,MATCH(S$1,'Justerad allokering'!$B$1:$AF$1,0),FALSE))</f>
        <v>0</v>
      </c>
      <c r="T90">
        <f>IF(ISERROR(1/VLOOKUP($B90,'Justerad allokering'!$B$1:$AG$461,MATCH(T$1,'Justerad allokering'!$B$1:$AF$1,0),FALSE)),VLOOKUP($B90,'Allokerad kvv'!$B$2:$AV$468,MATCH(T$1,'Allokerad kvv'!$B$1:$AV$1,0),FALSE),VLOOKUP($B90,'Justerad allokering'!$B$1:$AG$461,MATCH(T$1,'Justerad allokering'!$B$1:$AF$1,0),FALSE))</f>
        <v>0</v>
      </c>
      <c r="U90">
        <f>IF(ISERROR(1/VLOOKUP($B90,'Justerad allokering'!$B$1:$AG$461,MATCH(U$1,'Justerad allokering'!$B$1:$AF$1,0),FALSE)),VLOOKUP($B90,'Allokerad kvv'!$B$2:$AV$468,MATCH(U$1,'Allokerad kvv'!$B$1:$AV$1,0),FALSE),VLOOKUP($B90,'Justerad allokering'!$B$1:$AG$461,MATCH(U$1,'Justerad allokering'!$B$1:$AF$1,0),FALSE))</f>
        <v>0</v>
      </c>
      <c r="V90">
        <f>IF(ISERROR(1/VLOOKUP($B90,'Justerad allokering'!$B$1:$AG$461,MATCH(V$1,'Justerad allokering'!$B$1:$AF$1,0),FALSE)),VLOOKUP($B90,'Allokerad kvv'!$B$2:$AV$468,MATCH(V$1,'Allokerad kvv'!$B$1:$AV$1,0),FALSE),VLOOKUP($B90,'Justerad allokering'!$B$1:$AG$461,MATCH(V$1,'Justerad allokering'!$B$1:$AF$1,0),FALSE))</f>
        <v>0</v>
      </c>
      <c r="W90">
        <f>IF(ISERROR(1/VLOOKUP($B90,'Justerad allokering'!$B$1:$AG$461,MATCH(W$1,'Justerad allokering'!$B$1:$AF$1,0),FALSE)),VLOOKUP($B90,'Allokerad kvv'!$B$2:$AV$468,MATCH(W$1,'Allokerad kvv'!$B$1:$AV$1,0),FALSE),VLOOKUP($B90,'Justerad allokering'!$B$1:$AG$461,MATCH(W$1,'Justerad allokering'!$B$1:$AF$1,0),FALSE))</f>
        <v>0</v>
      </c>
      <c r="X90">
        <f>IF(ISERROR(1/VLOOKUP($B90,'Justerad allokering'!$B$1:$AG$461,MATCH(X$1,'Justerad allokering'!$B$1:$AF$1,0),FALSE)),VLOOKUP($B90,'Allokerad kvv'!$B$2:$AV$468,MATCH(X$1,'Allokerad kvv'!$B$1:$AV$1,0),FALSE),VLOOKUP($B90,'Justerad allokering'!$B$1:$AG$461,MATCH(X$1,'Justerad allokering'!$B$1:$AF$1,0),FALSE))</f>
        <v>0</v>
      </c>
      <c r="Y90">
        <f>IF(ISERROR(1/VLOOKUP($B90,'Justerad allokering'!$B$1:$AG$461,MATCH(Y$1,'Justerad allokering'!$B$1:$AF$1,0),FALSE)),VLOOKUP($B90,'Allokerad kvv'!$B$2:$AV$468,MATCH(Y$1,'Allokerad kvv'!$B$1:$AV$1,0),FALSE),VLOOKUP($B90,'Justerad allokering'!$B$1:$AG$461,MATCH(Y$1,'Justerad allokering'!$B$1:$AF$1,0),FALSE))</f>
        <v>0</v>
      </c>
      <c r="Z90">
        <f>IF(ISERROR(1/VLOOKUP($B90,'Justerad allokering'!$B$1:$AG$461,MATCH(Z$1,'Justerad allokering'!$B$1:$AF$1,0),FALSE)),VLOOKUP($B90,'Allokerad kvv'!$B$2:$AV$468,MATCH(Z$1,'Allokerad kvv'!$B$1:$AV$1,0),FALSE),VLOOKUP($B90,'Justerad allokering'!$B$1:$AG$461,MATCH(Z$1,'Justerad allokering'!$B$1:$AF$1,0),FALSE))</f>
        <v>0</v>
      </c>
      <c r="AE90" s="89">
        <f t="shared" si="4"/>
        <v>0</v>
      </c>
      <c r="AG90">
        <f t="shared" si="5"/>
        <v>0</v>
      </c>
      <c r="AH90">
        <f t="shared" si="6"/>
        <v>0</v>
      </c>
      <c r="AI90" t="str">
        <f>IF(AH90=0,"",AH90/VLOOKUP(B90,Kraftvärmeprod!$B$1:$BC$480,MATCH("Summa tillförd energi exklusive rökgaskondensering",Kraftvärmeprod!$B$1:$BC$1,0),FALSE))</f>
        <v/>
      </c>
      <c r="AK90">
        <f t="shared" si="7"/>
        <v>0</v>
      </c>
    </row>
    <row r="91" spans="1:37" x14ac:dyDescent="0.25">
      <c r="A91" s="2" t="s">
        <v>127</v>
      </c>
      <c r="B91" s="2" t="s">
        <v>130</v>
      </c>
      <c r="C91">
        <f>IF(ISERROR(1/VLOOKUP($B91,'Justerad allokering'!$B$1:$AG$461,MATCH(C$1,'Justerad allokering'!$B$1:$AF$1,0),FALSE)),VLOOKUP($B91,'Allokerad kvv'!$B$2:$AV$468,MATCH(C$1,'Allokerad kvv'!$B$1:$AV$1,0),FALSE),VLOOKUP($B91,'Justerad allokering'!$B$1:$AG$461,MATCH(C$1,'Justerad allokering'!$B$1:$AF$1,0),FALSE))</f>
        <v>0</v>
      </c>
      <c r="D91">
        <f>IF(ISERROR(1/VLOOKUP($B91,'Justerad allokering'!$B$1:$AG$461,MATCH(D$1,'Justerad allokering'!$B$1:$AF$1,0),FALSE)),VLOOKUP($B91,'Allokerad kvv'!$B$2:$AV$468,MATCH(D$1,'Allokerad kvv'!$B$1:$AV$1,0),FALSE),VLOOKUP($B91,'Justerad allokering'!$B$1:$AG$461,MATCH(D$1,'Justerad allokering'!$B$1:$AF$1,0),FALSE))</f>
        <v>0</v>
      </c>
      <c r="E91">
        <f>IF(ISERROR(1/VLOOKUP($B91,'Justerad allokering'!$B$1:$AG$461,MATCH(E$1,'Justerad allokering'!$B$1:$AF$1,0),FALSE)),VLOOKUP($B91,'Allokerad kvv'!$B$2:$AV$468,MATCH(E$1,'Allokerad kvv'!$B$1:$AV$1,0),FALSE),VLOOKUP($B91,'Justerad allokering'!$B$1:$AG$461,MATCH(E$1,'Justerad allokering'!$B$1:$AF$1,0),FALSE))</f>
        <v>0</v>
      </c>
      <c r="F91">
        <f>IF(ISERROR(1/VLOOKUP($B91,'Justerad allokering'!$B$1:$AG$461,MATCH(F$1,'Justerad allokering'!$B$1:$AF$1,0),FALSE)),VLOOKUP($B91,'Allokerad kvv'!$B$2:$AV$468,MATCH(F$1,'Allokerad kvv'!$B$1:$AV$1,0),FALSE),VLOOKUP($B91,'Justerad allokering'!$B$1:$AG$461,MATCH(F$1,'Justerad allokering'!$B$1:$AF$1,0),FALSE))</f>
        <v>0</v>
      </c>
      <c r="G91">
        <f>IF(ISERROR(1/VLOOKUP($B91,'Justerad allokering'!$B$1:$AG$461,MATCH(G$1,'Justerad allokering'!$B$1:$AF$1,0),FALSE)),VLOOKUP($B91,'Allokerad kvv'!$B$2:$AV$468,MATCH(G$1,'Allokerad kvv'!$B$1:$AV$1,0),FALSE),VLOOKUP($B91,'Justerad allokering'!$B$1:$AG$461,MATCH(G$1,'Justerad allokering'!$B$1:$AF$1,0),FALSE))</f>
        <v>0</v>
      </c>
      <c r="H91">
        <f>IF(ISERROR(1/VLOOKUP($B91,'Justerad allokering'!$B$1:$AG$461,MATCH(H$1,'Justerad allokering'!$B$1:$AF$1,0),FALSE)),VLOOKUP($B91,'Allokerad kvv'!$B$2:$AV$468,MATCH(H$1,'Allokerad kvv'!$B$1:$AV$1,0),FALSE),VLOOKUP($B91,'Justerad allokering'!$B$1:$AG$461,MATCH(H$1,'Justerad allokering'!$B$1:$AF$1,0),FALSE))</f>
        <v>0</v>
      </c>
      <c r="I91">
        <f>IF(ISERROR(1/VLOOKUP($B91,'Justerad allokering'!$B$1:$AG$461,MATCH(I$1,'Justerad allokering'!$B$1:$AF$1,0),FALSE)),VLOOKUP($B91,'Allokerad kvv'!$B$2:$AV$468,MATCH(I$1,'Allokerad kvv'!$B$1:$AV$1,0),FALSE),VLOOKUP($B91,'Justerad allokering'!$B$1:$AG$461,MATCH(I$1,'Justerad allokering'!$B$1:$AF$1,0),FALSE))</f>
        <v>0</v>
      </c>
      <c r="J91">
        <f>IF(ISERROR(1/VLOOKUP($B91,'Justerad allokering'!$B$1:$AG$461,MATCH(J$1,'Justerad allokering'!$B$1:$AF$1,0),FALSE)),VLOOKUP($B91,'Allokerad kvv'!$B$2:$AV$468,MATCH(J$1,'Allokerad kvv'!$B$1:$AV$1,0),FALSE),VLOOKUP($B91,'Justerad allokering'!$B$1:$AG$461,MATCH(J$1,'Justerad allokering'!$B$1:$AF$1,0),FALSE))</f>
        <v>0</v>
      </c>
      <c r="K91">
        <f>IF(ISERROR(1/VLOOKUP($B91,'Justerad allokering'!$B$1:$AG$461,MATCH(K$1,'Justerad allokering'!$B$1:$AF$1,0),FALSE)),VLOOKUP($B91,'Allokerad kvv'!$B$2:$AV$468,MATCH(K$1,'Allokerad kvv'!$B$1:$AV$1,0),FALSE),VLOOKUP($B91,'Justerad allokering'!$B$1:$AG$461,MATCH(K$1,'Justerad allokering'!$B$1:$AF$1,0),FALSE))</f>
        <v>0</v>
      </c>
      <c r="L91">
        <f>IF(ISERROR(1/VLOOKUP($B91,'Justerad allokering'!$B$1:$AG$461,MATCH(L$1,'Justerad allokering'!$B$1:$AF$1,0),FALSE)),VLOOKUP($B91,'Allokerad kvv'!$B$2:$AV$468,MATCH(L$1,'Allokerad kvv'!$B$1:$AV$1,0),FALSE),VLOOKUP($B91,'Justerad allokering'!$B$1:$AG$461,MATCH(L$1,'Justerad allokering'!$B$1:$AF$1,0),FALSE))</f>
        <v>0</v>
      </c>
      <c r="M91">
        <f>IF(ISERROR(1/VLOOKUP($B91,'Justerad allokering'!$B$1:$AG$461,MATCH(M$1,'Justerad allokering'!$B$1:$AF$1,0),FALSE)),VLOOKUP($B91,'Allokerad kvv'!$B$2:$AV$468,MATCH(M$1,'Allokerad kvv'!$B$1:$AV$1,0),FALSE),VLOOKUP($B91,'Justerad allokering'!$B$1:$AG$461,MATCH(M$1,'Justerad allokering'!$B$1:$AF$1,0),FALSE))</f>
        <v>0</v>
      </c>
      <c r="N91">
        <f>IF(ISERROR(1/VLOOKUP($B91,'Justerad allokering'!$B$1:$AG$461,MATCH(N$1,'Justerad allokering'!$B$1:$AF$1,0),FALSE)),VLOOKUP($B91,'Allokerad kvv'!$B$2:$AV$468,MATCH(N$1,'Allokerad kvv'!$B$1:$AV$1,0),FALSE),VLOOKUP($B91,'Justerad allokering'!$B$1:$AG$461,MATCH(N$1,'Justerad allokering'!$B$1:$AF$1,0),FALSE))</f>
        <v>0</v>
      </c>
      <c r="O91">
        <f>IF(ISERROR(1/VLOOKUP($B91,'Justerad allokering'!$B$1:$AG$461,MATCH(O$1,'Justerad allokering'!$B$1:$AF$1,0),FALSE)),VLOOKUP($B91,'Allokerad kvv'!$B$2:$AV$468,MATCH(O$1,'Allokerad kvv'!$B$1:$AV$1,0),FALSE),VLOOKUP($B91,'Justerad allokering'!$B$1:$AG$461,MATCH(O$1,'Justerad allokering'!$B$1:$AF$1,0),FALSE))</f>
        <v>0</v>
      </c>
      <c r="P91">
        <f>IF(ISERROR(1/VLOOKUP($B91,'Justerad allokering'!$B$1:$AG$461,MATCH(P$1,'Justerad allokering'!$B$1:$AF$1,0),FALSE)),VLOOKUP($B91,'Allokerad kvv'!$B$2:$AV$468,MATCH(P$1,'Allokerad kvv'!$B$1:$AV$1,0),FALSE),VLOOKUP($B91,'Justerad allokering'!$B$1:$AG$461,MATCH(P$1,'Justerad allokering'!$B$1:$AF$1,0),FALSE))</f>
        <v>0</v>
      </c>
      <c r="Q91">
        <f>IF(ISERROR(1/VLOOKUP($B91,'Justerad allokering'!$B$1:$AG$461,MATCH(Q$1,'Justerad allokering'!$B$1:$AF$1,0),FALSE)),VLOOKUP($B91,'Allokerad kvv'!$B$2:$AV$468,MATCH(Q$1,'Allokerad kvv'!$B$1:$AV$1,0),FALSE),VLOOKUP($B91,'Justerad allokering'!$B$1:$AG$461,MATCH(Q$1,'Justerad allokering'!$B$1:$AF$1,0),FALSE))</f>
        <v>0</v>
      </c>
      <c r="R91">
        <f>IF(ISERROR(1/VLOOKUP($B91,'Justerad allokering'!$B$1:$AG$461,MATCH(R$1,'Justerad allokering'!$B$1:$AF$1,0),FALSE)),VLOOKUP($B91,'Allokerad kvv'!$B$2:$AV$468,MATCH(R$1,'Allokerad kvv'!$B$1:$AV$1,0),FALSE),VLOOKUP($B91,'Justerad allokering'!$B$1:$AG$461,MATCH(R$1,'Justerad allokering'!$B$1:$AF$1,0),FALSE))</f>
        <v>0</v>
      </c>
      <c r="S91">
        <f>IF(ISERROR(1/VLOOKUP($B91,'Justerad allokering'!$B$1:$AG$461,MATCH(S$1,'Justerad allokering'!$B$1:$AF$1,0),FALSE)),VLOOKUP($B91,'Allokerad kvv'!$B$2:$AV$468,MATCH(S$1,'Allokerad kvv'!$B$1:$AV$1,0),FALSE),VLOOKUP($B91,'Justerad allokering'!$B$1:$AG$461,MATCH(S$1,'Justerad allokering'!$B$1:$AF$1,0),FALSE))</f>
        <v>0</v>
      </c>
      <c r="T91">
        <f>IF(ISERROR(1/VLOOKUP($B91,'Justerad allokering'!$B$1:$AG$461,MATCH(T$1,'Justerad allokering'!$B$1:$AF$1,0),FALSE)),VLOOKUP($B91,'Allokerad kvv'!$B$2:$AV$468,MATCH(T$1,'Allokerad kvv'!$B$1:$AV$1,0),FALSE),VLOOKUP($B91,'Justerad allokering'!$B$1:$AG$461,MATCH(T$1,'Justerad allokering'!$B$1:$AF$1,0),FALSE))</f>
        <v>0</v>
      </c>
      <c r="U91">
        <f>IF(ISERROR(1/VLOOKUP($B91,'Justerad allokering'!$B$1:$AG$461,MATCH(U$1,'Justerad allokering'!$B$1:$AF$1,0),FALSE)),VLOOKUP($B91,'Allokerad kvv'!$B$2:$AV$468,MATCH(U$1,'Allokerad kvv'!$B$1:$AV$1,0),FALSE),VLOOKUP($B91,'Justerad allokering'!$B$1:$AG$461,MATCH(U$1,'Justerad allokering'!$B$1:$AF$1,0),FALSE))</f>
        <v>0</v>
      </c>
      <c r="V91">
        <f>IF(ISERROR(1/VLOOKUP($B91,'Justerad allokering'!$B$1:$AG$461,MATCH(V$1,'Justerad allokering'!$B$1:$AF$1,0),FALSE)),VLOOKUP($B91,'Allokerad kvv'!$B$2:$AV$468,MATCH(V$1,'Allokerad kvv'!$B$1:$AV$1,0),FALSE),VLOOKUP($B91,'Justerad allokering'!$B$1:$AG$461,MATCH(V$1,'Justerad allokering'!$B$1:$AF$1,0),FALSE))</f>
        <v>0</v>
      </c>
      <c r="W91">
        <f>IF(ISERROR(1/VLOOKUP($B91,'Justerad allokering'!$B$1:$AG$461,MATCH(W$1,'Justerad allokering'!$B$1:$AF$1,0),FALSE)),VLOOKUP($B91,'Allokerad kvv'!$B$2:$AV$468,MATCH(W$1,'Allokerad kvv'!$B$1:$AV$1,0),FALSE),VLOOKUP($B91,'Justerad allokering'!$B$1:$AG$461,MATCH(W$1,'Justerad allokering'!$B$1:$AF$1,0),FALSE))</f>
        <v>0</v>
      </c>
      <c r="X91">
        <f>IF(ISERROR(1/VLOOKUP($B91,'Justerad allokering'!$B$1:$AG$461,MATCH(X$1,'Justerad allokering'!$B$1:$AF$1,0),FALSE)),VLOOKUP($B91,'Allokerad kvv'!$B$2:$AV$468,MATCH(X$1,'Allokerad kvv'!$B$1:$AV$1,0),FALSE),VLOOKUP($B91,'Justerad allokering'!$B$1:$AG$461,MATCH(X$1,'Justerad allokering'!$B$1:$AF$1,0),FALSE))</f>
        <v>0</v>
      </c>
      <c r="Y91">
        <f>IF(ISERROR(1/VLOOKUP($B91,'Justerad allokering'!$B$1:$AG$461,MATCH(Y$1,'Justerad allokering'!$B$1:$AF$1,0),FALSE)),VLOOKUP($B91,'Allokerad kvv'!$B$2:$AV$468,MATCH(Y$1,'Allokerad kvv'!$B$1:$AV$1,0),FALSE),VLOOKUP($B91,'Justerad allokering'!$B$1:$AG$461,MATCH(Y$1,'Justerad allokering'!$B$1:$AF$1,0),FALSE))</f>
        <v>0</v>
      </c>
      <c r="Z91">
        <f>IF(ISERROR(1/VLOOKUP($B91,'Justerad allokering'!$B$1:$AG$461,MATCH(Z$1,'Justerad allokering'!$B$1:$AF$1,0),FALSE)),VLOOKUP($B91,'Allokerad kvv'!$B$2:$AV$468,MATCH(Z$1,'Allokerad kvv'!$B$1:$AV$1,0),FALSE),VLOOKUP($B91,'Justerad allokering'!$B$1:$AG$461,MATCH(Z$1,'Justerad allokering'!$B$1:$AF$1,0),FALSE))</f>
        <v>0</v>
      </c>
      <c r="AE91" s="89">
        <f t="shared" si="4"/>
        <v>0</v>
      </c>
      <c r="AG91">
        <f t="shared" si="5"/>
        <v>0</v>
      </c>
      <c r="AH91">
        <f t="shared" si="6"/>
        <v>0</v>
      </c>
      <c r="AI91" t="str">
        <f>IF(AH91=0,"",AH91/VLOOKUP(B91,Kraftvärmeprod!$B$1:$BC$480,MATCH("Summa tillförd energi exklusive rökgaskondensering",Kraftvärmeprod!$B$1:$BC$1,0),FALSE))</f>
        <v/>
      </c>
      <c r="AK91">
        <f t="shared" si="7"/>
        <v>0</v>
      </c>
    </row>
    <row r="92" spans="1:37" x14ac:dyDescent="0.25">
      <c r="A92" s="2" t="s">
        <v>131</v>
      </c>
      <c r="B92" s="2" t="s">
        <v>132</v>
      </c>
      <c r="C92">
        <f>IF(ISERROR(1/VLOOKUP($B92,'Justerad allokering'!$B$1:$AG$461,MATCH(C$1,'Justerad allokering'!$B$1:$AF$1,0),FALSE)),VLOOKUP($B92,'Allokerad kvv'!$B$2:$AV$468,MATCH(C$1,'Allokerad kvv'!$B$1:$AV$1,0),FALSE),VLOOKUP($B92,'Justerad allokering'!$B$1:$AG$461,MATCH(C$1,'Justerad allokering'!$B$1:$AF$1,0),FALSE))</f>
        <v>0</v>
      </c>
      <c r="D92">
        <f>IF(ISERROR(1/VLOOKUP($B92,'Justerad allokering'!$B$1:$AG$461,MATCH(D$1,'Justerad allokering'!$B$1:$AF$1,0),FALSE)),VLOOKUP($B92,'Allokerad kvv'!$B$2:$AV$468,MATCH(D$1,'Allokerad kvv'!$B$1:$AV$1,0),FALSE),VLOOKUP($B92,'Justerad allokering'!$B$1:$AG$461,MATCH(D$1,'Justerad allokering'!$B$1:$AF$1,0),FALSE))</f>
        <v>0</v>
      </c>
      <c r="E92">
        <f>IF(ISERROR(1/VLOOKUP($B92,'Justerad allokering'!$B$1:$AG$461,MATCH(E$1,'Justerad allokering'!$B$1:$AF$1,0),FALSE)),VLOOKUP($B92,'Allokerad kvv'!$B$2:$AV$468,MATCH(E$1,'Allokerad kvv'!$B$1:$AV$1,0),FALSE),VLOOKUP($B92,'Justerad allokering'!$B$1:$AG$461,MATCH(E$1,'Justerad allokering'!$B$1:$AF$1,0),FALSE))</f>
        <v>0</v>
      </c>
      <c r="F92">
        <f>IF(ISERROR(1/VLOOKUP($B92,'Justerad allokering'!$B$1:$AG$461,MATCH(F$1,'Justerad allokering'!$B$1:$AF$1,0),FALSE)),VLOOKUP($B92,'Allokerad kvv'!$B$2:$AV$468,MATCH(F$1,'Allokerad kvv'!$B$1:$AV$1,0),FALSE),VLOOKUP($B92,'Justerad allokering'!$B$1:$AG$461,MATCH(F$1,'Justerad allokering'!$B$1:$AF$1,0),FALSE))</f>
        <v>0</v>
      </c>
      <c r="G92">
        <f>IF(ISERROR(1/VLOOKUP($B92,'Justerad allokering'!$B$1:$AG$461,MATCH(G$1,'Justerad allokering'!$B$1:$AF$1,0),FALSE)),VLOOKUP($B92,'Allokerad kvv'!$B$2:$AV$468,MATCH(G$1,'Allokerad kvv'!$B$1:$AV$1,0),FALSE),VLOOKUP($B92,'Justerad allokering'!$B$1:$AG$461,MATCH(G$1,'Justerad allokering'!$B$1:$AF$1,0),FALSE))</f>
        <v>0</v>
      </c>
      <c r="H92">
        <f>IF(ISERROR(1/VLOOKUP($B92,'Justerad allokering'!$B$1:$AG$461,MATCH(H$1,'Justerad allokering'!$B$1:$AF$1,0),FALSE)),VLOOKUP($B92,'Allokerad kvv'!$B$2:$AV$468,MATCH(H$1,'Allokerad kvv'!$B$1:$AV$1,0),FALSE),VLOOKUP($B92,'Justerad allokering'!$B$1:$AG$461,MATCH(H$1,'Justerad allokering'!$B$1:$AF$1,0),FALSE))</f>
        <v>0</v>
      </c>
      <c r="I92">
        <f>IF(ISERROR(1/VLOOKUP($B92,'Justerad allokering'!$B$1:$AG$461,MATCH(I$1,'Justerad allokering'!$B$1:$AF$1,0),FALSE)),VLOOKUP($B92,'Allokerad kvv'!$B$2:$AV$468,MATCH(I$1,'Allokerad kvv'!$B$1:$AV$1,0),FALSE),VLOOKUP($B92,'Justerad allokering'!$B$1:$AG$461,MATCH(I$1,'Justerad allokering'!$B$1:$AF$1,0),FALSE))</f>
        <v>0</v>
      </c>
      <c r="J92">
        <f>IF(ISERROR(1/VLOOKUP($B92,'Justerad allokering'!$B$1:$AG$461,MATCH(J$1,'Justerad allokering'!$B$1:$AF$1,0),FALSE)),VLOOKUP($B92,'Allokerad kvv'!$B$2:$AV$468,MATCH(J$1,'Allokerad kvv'!$B$1:$AV$1,0),FALSE),VLOOKUP($B92,'Justerad allokering'!$B$1:$AG$461,MATCH(J$1,'Justerad allokering'!$B$1:$AF$1,0),FALSE))</f>
        <v>0</v>
      </c>
      <c r="K92">
        <f>IF(ISERROR(1/VLOOKUP($B92,'Justerad allokering'!$B$1:$AG$461,MATCH(K$1,'Justerad allokering'!$B$1:$AF$1,0),FALSE)),VLOOKUP($B92,'Allokerad kvv'!$B$2:$AV$468,MATCH(K$1,'Allokerad kvv'!$B$1:$AV$1,0),FALSE),VLOOKUP($B92,'Justerad allokering'!$B$1:$AG$461,MATCH(K$1,'Justerad allokering'!$B$1:$AF$1,0),FALSE))</f>
        <v>0</v>
      </c>
      <c r="L92">
        <f>IF(ISERROR(1/VLOOKUP($B92,'Justerad allokering'!$B$1:$AG$461,MATCH(L$1,'Justerad allokering'!$B$1:$AF$1,0),FALSE)),VLOOKUP($B92,'Allokerad kvv'!$B$2:$AV$468,MATCH(L$1,'Allokerad kvv'!$B$1:$AV$1,0),FALSE),VLOOKUP($B92,'Justerad allokering'!$B$1:$AG$461,MATCH(L$1,'Justerad allokering'!$B$1:$AF$1,0),FALSE))</f>
        <v>0</v>
      </c>
      <c r="M92">
        <f>IF(ISERROR(1/VLOOKUP($B92,'Justerad allokering'!$B$1:$AG$461,MATCH(M$1,'Justerad allokering'!$B$1:$AF$1,0),FALSE)),VLOOKUP($B92,'Allokerad kvv'!$B$2:$AV$468,MATCH(M$1,'Allokerad kvv'!$B$1:$AV$1,0),FALSE),VLOOKUP($B92,'Justerad allokering'!$B$1:$AG$461,MATCH(M$1,'Justerad allokering'!$B$1:$AF$1,0),FALSE))</f>
        <v>0</v>
      </c>
      <c r="N92">
        <f>IF(ISERROR(1/VLOOKUP($B92,'Justerad allokering'!$B$1:$AG$461,MATCH(N$1,'Justerad allokering'!$B$1:$AF$1,0),FALSE)),VLOOKUP($B92,'Allokerad kvv'!$B$2:$AV$468,MATCH(N$1,'Allokerad kvv'!$B$1:$AV$1,0),FALSE),VLOOKUP($B92,'Justerad allokering'!$B$1:$AG$461,MATCH(N$1,'Justerad allokering'!$B$1:$AF$1,0),FALSE))</f>
        <v>0</v>
      </c>
      <c r="O92">
        <f>IF(ISERROR(1/VLOOKUP($B92,'Justerad allokering'!$B$1:$AG$461,MATCH(O$1,'Justerad allokering'!$B$1:$AF$1,0),FALSE)),VLOOKUP($B92,'Allokerad kvv'!$B$2:$AV$468,MATCH(O$1,'Allokerad kvv'!$B$1:$AV$1,0),FALSE),VLOOKUP($B92,'Justerad allokering'!$B$1:$AG$461,MATCH(O$1,'Justerad allokering'!$B$1:$AF$1,0),FALSE))</f>
        <v>0</v>
      </c>
      <c r="P92">
        <f>IF(ISERROR(1/VLOOKUP($B92,'Justerad allokering'!$B$1:$AG$461,MATCH(P$1,'Justerad allokering'!$B$1:$AF$1,0),FALSE)),VLOOKUP($B92,'Allokerad kvv'!$B$2:$AV$468,MATCH(P$1,'Allokerad kvv'!$B$1:$AV$1,0),FALSE),VLOOKUP($B92,'Justerad allokering'!$B$1:$AG$461,MATCH(P$1,'Justerad allokering'!$B$1:$AF$1,0),FALSE))</f>
        <v>0</v>
      </c>
      <c r="Q92">
        <f>IF(ISERROR(1/VLOOKUP($B92,'Justerad allokering'!$B$1:$AG$461,MATCH(Q$1,'Justerad allokering'!$B$1:$AF$1,0),FALSE)),VLOOKUP($B92,'Allokerad kvv'!$B$2:$AV$468,MATCH(Q$1,'Allokerad kvv'!$B$1:$AV$1,0),FALSE),VLOOKUP($B92,'Justerad allokering'!$B$1:$AG$461,MATCH(Q$1,'Justerad allokering'!$B$1:$AF$1,0),FALSE))</f>
        <v>0</v>
      </c>
      <c r="R92">
        <f>IF(ISERROR(1/VLOOKUP($B92,'Justerad allokering'!$B$1:$AG$461,MATCH(R$1,'Justerad allokering'!$B$1:$AF$1,0),FALSE)),VLOOKUP($B92,'Allokerad kvv'!$B$2:$AV$468,MATCH(R$1,'Allokerad kvv'!$B$1:$AV$1,0),FALSE),VLOOKUP($B92,'Justerad allokering'!$B$1:$AG$461,MATCH(R$1,'Justerad allokering'!$B$1:$AF$1,0),FALSE))</f>
        <v>0</v>
      </c>
      <c r="S92">
        <f>IF(ISERROR(1/VLOOKUP($B92,'Justerad allokering'!$B$1:$AG$461,MATCH(S$1,'Justerad allokering'!$B$1:$AF$1,0),FALSE)),VLOOKUP($B92,'Allokerad kvv'!$B$2:$AV$468,MATCH(S$1,'Allokerad kvv'!$B$1:$AV$1,0),FALSE),VLOOKUP($B92,'Justerad allokering'!$B$1:$AG$461,MATCH(S$1,'Justerad allokering'!$B$1:$AF$1,0),FALSE))</f>
        <v>0</v>
      </c>
      <c r="T92">
        <f>IF(ISERROR(1/VLOOKUP($B92,'Justerad allokering'!$B$1:$AG$461,MATCH(T$1,'Justerad allokering'!$B$1:$AF$1,0),FALSE)),VLOOKUP($B92,'Allokerad kvv'!$B$2:$AV$468,MATCH(T$1,'Allokerad kvv'!$B$1:$AV$1,0),FALSE),VLOOKUP($B92,'Justerad allokering'!$B$1:$AG$461,MATCH(T$1,'Justerad allokering'!$B$1:$AF$1,0),FALSE))</f>
        <v>0</v>
      </c>
      <c r="U92">
        <f>IF(ISERROR(1/VLOOKUP($B92,'Justerad allokering'!$B$1:$AG$461,MATCH(U$1,'Justerad allokering'!$B$1:$AF$1,0),FALSE)),VLOOKUP($B92,'Allokerad kvv'!$B$2:$AV$468,MATCH(U$1,'Allokerad kvv'!$B$1:$AV$1,0),FALSE),VLOOKUP($B92,'Justerad allokering'!$B$1:$AG$461,MATCH(U$1,'Justerad allokering'!$B$1:$AF$1,0),FALSE))</f>
        <v>0</v>
      </c>
      <c r="V92">
        <f>IF(ISERROR(1/VLOOKUP($B92,'Justerad allokering'!$B$1:$AG$461,MATCH(V$1,'Justerad allokering'!$B$1:$AF$1,0),FALSE)),VLOOKUP($B92,'Allokerad kvv'!$B$2:$AV$468,MATCH(V$1,'Allokerad kvv'!$B$1:$AV$1,0),FALSE),VLOOKUP($B92,'Justerad allokering'!$B$1:$AG$461,MATCH(V$1,'Justerad allokering'!$B$1:$AF$1,0),FALSE))</f>
        <v>0</v>
      </c>
      <c r="W92">
        <f>IF(ISERROR(1/VLOOKUP($B92,'Justerad allokering'!$B$1:$AG$461,MATCH(W$1,'Justerad allokering'!$B$1:$AF$1,0),FALSE)),VLOOKUP($B92,'Allokerad kvv'!$B$2:$AV$468,MATCH(W$1,'Allokerad kvv'!$B$1:$AV$1,0),FALSE),VLOOKUP($B92,'Justerad allokering'!$B$1:$AG$461,MATCH(W$1,'Justerad allokering'!$B$1:$AF$1,0),FALSE))</f>
        <v>0</v>
      </c>
      <c r="X92">
        <f>IF(ISERROR(1/VLOOKUP($B92,'Justerad allokering'!$B$1:$AG$461,MATCH(X$1,'Justerad allokering'!$B$1:$AF$1,0),FALSE)),VLOOKUP($B92,'Allokerad kvv'!$B$2:$AV$468,MATCH(X$1,'Allokerad kvv'!$B$1:$AV$1,0),FALSE),VLOOKUP($B92,'Justerad allokering'!$B$1:$AG$461,MATCH(X$1,'Justerad allokering'!$B$1:$AF$1,0),FALSE))</f>
        <v>0</v>
      </c>
      <c r="Y92">
        <f>IF(ISERROR(1/VLOOKUP($B92,'Justerad allokering'!$B$1:$AG$461,MATCH(Y$1,'Justerad allokering'!$B$1:$AF$1,0),FALSE)),VLOOKUP($B92,'Allokerad kvv'!$B$2:$AV$468,MATCH(Y$1,'Allokerad kvv'!$B$1:$AV$1,0),FALSE),VLOOKUP($B92,'Justerad allokering'!$B$1:$AG$461,MATCH(Y$1,'Justerad allokering'!$B$1:$AF$1,0),FALSE))</f>
        <v>0</v>
      </c>
      <c r="Z92">
        <f>IF(ISERROR(1/VLOOKUP($B92,'Justerad allokering'!$B$1:$AG$461,MATCH(Z$1,'Justerad allokering'!$B$1:$AF$1,0),FALSE)),VLOOKUP($B92,'Allokerad kvv'!$B$2:$AV$468,MATCH(Z$1,'Allokerad kvv'!$B$1:$AV$1,0),FALSE),VLOOKUP($B92,'Justerad allokering'!$B$1:$AG$461,MATCH(Z$1,'Justerad allokering'!$B$1:$AF$1,0),FALSE))</f>
        <v>0</v>
      </c>
      <c r="AE92" s="89">
        <f t="shared" si="4"/>
        <v>0</v>
      </c>
      <c r="AG92">
        <f t="shared" si="5"/>
        <v>0</v>
      </c>
      <c r="AH92">
        <f t="shared" si="6"/>
        <v>0</v>
      </c>
      <c r="AI92" t="str">
        <f>IF(AH92=0,"",AH92/VLOOKUP(B92,Kraftvärmeprod!$B$1:$BC$480,MATCH("Summa tillförd energi exklusive rökgaskondensering",Kraftvärmeprod!$B$1:$BC$1,0),FALSE))</f>
        <v/>
      </c>
      <c r="AK92">
        <f t="shared" si="7"/>
        <v>0</v>
      </c>
    </row>
    <row r="93" spans="1:37" x14ac:dyDescent="0.25">
      <c r="A93" s="2" t="s">
        <v>131</v>
      </c>
      <c r="B93" s="2" t="s">
        <v>133</v>
      </c>
      <c r="C93">
        <f>IF(ISERROR(1/VLOOKUP($B93,'Justerad allokering'!$B$1:$AG$461,MATCH(C$1,'Justerad allokering'!$B$1:$AF$1,0),FALSE)),VLOOKUP($B93,'Allokerad kvv'!$B$2:$AV$468,MATCH(C$1,'Allokerad kvv'!$B$1:$AV$1,0),FALSE),VLOOKUP($B93,'Justerad allokering'!$B$1:$AG$461,MATCH(C$1,'Justerad allokering'!$B$1:$AF$1,0),FALSE))</f>
        <v>0</v>
      </c>
      <c r="D93">
        <f>IF(ISERROR(1/VLOOKUP($B93,'Justerad allokering'!$B$1:$AG$461,MATCH(D$1,'Justerad allokering'!$B$1:$AF$1,0),FALSE)),VLOOKUP($B93,'Allokerad kvv'!$B$2:$AV$468,MATCH(D$1,'Allokerad kvv'!$B$1:$AV$1,0),FALSE),VLOOKUP($B93,'Justerad allokering'!$B$1:$AG$461,MATCH(D$1,'Justerad allokering'!$B$1:$AF$1,0),FALSE))</f>
        <v>0</v>
      </c>
      <c r="E93">
        <f>IF(ISERROR(1/VLOOKUP($B93,'Justerad allokering'!$B$1:$AG$461,MATCH(E$1,'Justerad allokering'!$B$1:$AF$1,0),FALSE)),VLOOKUP($B93,'Allokerad kvv'!$B$2:$AV$468,MATCH(E$1,'Allokerad kvv'!$B$1:$AV$1,0),FALSE),VLOOKUP($B93,'Justerad allokering'!$B$1:$AG$461,MATCH(E$1,'Justerad allokering'!$B$1:$AF$1,0),FALSE))</f>
        <v>0</v>
      </c>
      <c r="F93">
        <f>IF(ISERROR(1/VLOOKUP($B93,'Justerad allokering'!$B$1:$AG$461,MATCH(F$1,'Justerad allokering'!$B$1:$AF$1,0),FALSE)),VLOOKUP($B93,'Allokerad kvv'!$B$2:$AV$468,MATCH(F$1,'Allokerad kvv'!$B$1:$AV$1,0),FALSE),VLOOKUP($B93,'Justerad allokering'!$B$1:$AG$461,MATCH(F$1,'Justerad allokering'!$B$1:$AF$1,0),FALSE))</f>
        <v>0</v>
      </c>
      <c r="G93">
        <f>IF(ISERROR(1/VLOOKUP($B93,'Justerad allokering'!$B$1:$AG$461,MATCH(G$1,'Justerad allokering'!$B$1:$AF$1,0),FALSE)),VLOOKUP($B93,'Allokerad kvv'!$B$2:$AV$468,MATCH(G$1,'Allokerad kvv'!$B$1:$AV$1,0),FALSE),VLOOKUP($B93,'Justerad allokering'!$B$1:$AG$461,MATCH(G$1,'Justerad allokering'!$B$1:$AF$1,0),FALSE))</f>
        <v>0</v>
      </c>
      <c r="H93">
        <f>IF(ISERROR(1/VLOOKUP($B93,'Justerad allokering'!$B$1:$AG$461,MATCH(H$1,'Justerad allokering'!$B$1:$AF$1,0),FALSE)),VLOOKUP($B93,'Allokerad kvv'!$B$2:$AV$468,MATCH(H$1,'Allokerad kvv'!$B$1:$AV$1,0),FALSE),VLOOKUP($B93,'Justerad allokering'!$B$1:$AG$461,MATCH(H$1,'Justerad allokering'!$B$1:$AF$1,0),FALSE))</f>
        <v>0</v>
      </c>
      <c r="I93">
        <f>IF(ISERROR(1/VLOOKUP($B93,'Justerad allokering'!$B$1:$AG$461,MATCH(I$1,'Justerad allokering'!$B$1:$AF$1,0),FALSE)),VLOOKUP($B93,'Allokerad kvv'!$B$2:$AV$468,MATCH(I$1,'Allokerad kvv'!$B$1:$AV$1,0),FALSE),VLOOKUP($B93,'Justerad allokering'!$B$1:$AG$461,MATCH(I$1,'Justerad allokering'!$B$1:$AF$1,0),FALSE))</f>
        <v>0</v>
      </c>
      <c r="J93">
        <f>IF(ISERROR(1/VLOOKUP($B93,'Justerad allokering'!$B$1:$AG$461,MATCH(J$1,'Justerad allokering'!$B$1:$AF$1,0),FALSE)),VLOOKUP($B93,'Allokerad kvv'!$B$2:$AV$468,MATCH(J$1,'Allokerad kvv'!$B$1:$AV$1,0),FALSE),VLOOKUP($B93,'Justerad allokering'!$B$1:$AG$461,MATCH(J$1,'Justerad allokering'!$B$1:$AF$1,0),FALSE))</f>
        <v>0</v>
      </c>
      <c r="K93">
        <f>IF(ISERROR(1/VLOOKUP($B93,'Justerad allokering'!$B$1:$AG$461,MATCH(K$1,'Justerad allokering'!$B$1:$AF$1,0),FALSE)),VLOOKUP($B93,'Allokerad kvv'!$B$2:$AV$468,MATCH(K$1,'Allokerad kvv'!$B$1:$AV$1,0),FALSE),VLOOKUP($B93,'Justerad allokering'!$B$1:$AG$461,MATCH(K$1,'Justerad allokering'!$B$1:$AF$1,0),FALSE))</f>
        <v>0</v>
      </c>
      <c r="L93">
        <f>IF(ISERROR(1/VLOOKUP($B93,'Justerad allokering'!$B$1:$AG$461,MATCH(L$1,'Justerad allokering'!$B$1:$AF$1,0),FALSE)),VLOOKUP($B93,'Allokerad kvv'!$B$2:$AV$468,MATCH(L$1,'Allokerad kvv'!$B$1:$AV$1,0),FALSE),VLOOKUP($B93,'Justerad allokering'!$B$1:$AG$461,MATCH(L$1,'Justerad allokering'!$B$1:$AF$1,0),FALSE))</f>
        <v>0</v>
      </c>
      <c r="M93">
        <f>IF(ISERROR(1/VLOOKUP($B93,'Justerad allokering'!$B$1:$AG$461,MATCH(M$1,'Justerad allokering'!$B$1:$AF$1,0),FALSE)),VLOOKUP($B93,'Allokerad kvv'!$B$2:$AV$468,MATCH(M$1,'Allokerad kvv'!$B$1:$AV$1,0),FALSE),VLOOKUP($B93,'Justerad allokering'!$B$1:$AG$461,MATCH(M$1,'Justerad allokering'!$B$1:$AF$1,0),FALSE))</f>
        <v>0</v>
      </c>
      <c r="N93">
        <f>IF(ISERROR(1/VLOOKUP($B93,'Justerad allokering'!$B$1:$AG$461,MATCH(N$1,'Justerad allokering'!$B$1:$AF$1,0),FALSE)),VLOOKUP($B93,'Allokerad kvv'!$B$2:$AV$468,MATCH(N$1,'Allokerad kvv'!$B$1:$AV$1,0),FALSE),VLOOKUP($B93,'Justerad allokering'!$B$1:$AG$461,MATCH(N$1,'Justerad allokering'!$B$1:$AF$1,0),FALSE))</f>
        <v>0</v>
      </c>
      <c r="O93">
        <f>IF(ISERROR(1/VLOOKUP($B93,'Justerad allokering'!$B$1:$AG$461,MATCH(O$1,'Justerad allokering'!$B$1:$AF$1,0),FALSE)),VLOOKUP($B93,'Allokerad kvv'!$B$2:$AV$468,MATCH(O$1,'Allokerad kvv'!$B$1:$AV$1,0),FALSE),VLOOKUP($B93,'Justerad allokering'!$B$1:$AG$461,MATCH(O$1,'Justerad allokering'!$B$1:$AF$1,0),FALSE))</f>
        <v>0</v>
      </c>
      <c r="P93">
        <f>IF(ISERROR(1/VLOOKUP($B93,'Justerad allokering'!$B$1:$AG$461,MATCH(P$1,'Justerad allokering'!$B$1:$AF$1,0),FALSE)),VLOOKUP($B93,'Allokerad kvv'!$B$2:$AV$468,MATCH(P$1,'Allokerad kvv'!$B$1:$AV$1,0),FALSE),VLOOKUP($B93,'Justerad allokering'!$B$1:$AG$461,MATCH(P$1,'Justerad allokering'!$B$1:$AF$1,0),FALSE))</f>
        <v>0</v>
      </c>
      <c r="Q93">
        <f>IF(ISERROR(1/VLOOKUP($B93,'Justerad allokering'!$B$1:$AG$461,MATCH(Q$1,'Justerad allokering'!$B$1:$AF$1,0),FALSE)),VLOOKUP($B93,'Allokerad kvv'!$B$2:$AV$468,MATCH(Q$1,'Allokerad kvv'!$B$1:$AV$1,0),FALSE),VLOOKUP($B93,'Justerad allokering'!$B$1:$AG$461,MATCH(Q$1,'Justerad allokering'!$B$1:$AF$1,0),FALSE))</f>
        <v>0</v>
      </c>
      <c r="R93">
        <f>IF(ISERROR(1/VLOOKUP($B93,'Justerad allokering'!$B$1:$AG$461,MATCH(R$1,'Justerad allokering'!$B$1:$AF$1,0),FALSE)),VLOOKUP($B93,'Allokerad kvv'!$B$2:$AV$468,MATCH(R$1,'Allokerad kvv'!$B$1:$AV$1,0),FALSE),VLOOKUP($B93,'Justerad allokering'!$B$1:$AG$461,MATCH(R$1,'Justerad allokering'!$B$1:$AF$1,0),FALSE))</f>
        <v>0</v>
      </c>
      <c r="S93">
        <f>IF(ISERROR(1/VLOOKUP($B93,'Justerad allokering'!$B$1:$AG$461,MATCH(S$1,'Justerad allokering'!$B$1:$AF$1,0),FALSE)),VLOOKUP($B93,'Allokerad kvv'!$B$2:$AV$468,MATCH(S$1,'Allokerad kvv'!$B$1:$AV$1,0),FALSE),VLOOKUP($B93,'Justerad allokering'!$B$1:$AG$461,MATCH(S$1,'Justerad allokering'!$B$1:$AF$1,0),FALSE))</f>
        <v>0</v>
      </c>
      <c r="T93">
        <f>IF(ISERROR(1/VLOOKUP($B93,'Justerad allokering'!$B$1:$AG$461,MATCH(T$1,'Justerad allokering'!$B$1:$AF$1,0),FALSE)),VLOOKUP($B93,'Allokerad kvv'!$B$2:$AV$468,MATCH(T$1,'Allokerad kvv'!$B$1:$AV$1,0),FALSE),VLOOKUP($B93,'Justerad allokering'!$B$1:$AG$461,MATCH(T$1,'Justerad allokering'!$B$1:$AF$1,0),FALSE))</f>
        <v>0</v>
      </c>
      <c r="U93">
        <f>IF(ISERROR(1/VLOOKUP($B93,'Justerad allokering'!$B$1:$AG$461,MATCH(U$1,'Justerad allokering'!$B$1:$AF$1,0),FALSE)),VLOOKUP($B93,'Allokerad kvv'!$B$2:$AV$468,MATCH(U$1,'Allokerad kvv'!$B$1:$AV$1,0),FALSE),VLOOKUP($B93,'Justerad allokering'!$B$1:$AG$461,MATCH(U$1,'Justerad allokering'!$B$1:$AF$1,0),FALSE))</f>
        <v>0</v>
      </c>
      <c r="V93">
        <f>IF(ISERROR(1/VLOOKUP($B93,'Justerad allokering'!$B$1:$AG$461,MATCH(V$1,'Justerad allokering'!$B$1:$AF$1,0),FALSE)),VLOOKUP($B93,'Allokerad kvv'!$B$2:$AV$468,MATCH(V$1,'Allokerad kvv'!$B$1:$AV$1,0),FALSE),VLOOKUP($B93,'Justerad allokering'!$B$1:$AG$461,MATCH(V$1,'Justerad allokering'!$B$1:$AF$1,0),FALSE))</f>
        <v>0</v>
      </c>
      <c r="W93">
        <f>IF(ISERROR(1/VLOOKUP($B93,'Justerad allokering'!$B$1:$AG$461,MATCH(W$1,'Justerad allokering'!$B$1:$AF$1,0),FALSE)),VLOOKUP($B93,'Allokerad kvv'!$B$2:$AV$468,MATCH(W$1,'Allokerad kvv'!$B$1:$AV$1,0),FALSE),VLOOKUP($B93,'Justerad allokering'!$B$1:$AG$461,MATCH(W$1,'Justerad allokering'!$B$1:$AF$1,0),FALSE))</f>
        <v>0</v>
      </c>
      <c r="X93">
        <f>IF(ISERROR(1/VLOOKUP($B93,'Justerad allokering'!$B$1:$AG$461,MATCH(X$1,'Justerad allokering'!$B$1:$AF$1,0),FALSE)),VLOOKUP($B93,'Allokerad kvv'!$B$2:$AV$468,MATCH(X$1,'Allokerad kvv'!$B$1:$AV$1,0),FALSE),VLOOKUP($B93,'Justerad allokering'!$B$1:$AG$461,MATCH(X$1,'Justerad allokering'!$B$1:$AF$1,0),FALSE))</f>
        <v>0</v>
      </c>
      <c r="Y93">
        <f>IF(ISERROR(1/VLOOKUP($B93,'Justerad allokering'!$B$1:$AG$461,MATCH(Y$1,'Justerad allokering'!$B$1:$AF$1,0),FALSE)),VLOOKUP($B93,'Allokerad kvv'!$B$2:$AV$468,MATCH(Y$1,'Allokerad kvv'!$B$1:$AV$1,0),FALSE),VLOOKUP($B93,'Justerad allokering'!$B$1:$AG$461,MATCH(Y$1,'Justerad allokering'!$B$1:$AF$1,0),FALSE))</f>
        <v>0</v>
      </c>
      <c r="Z93">
        <f>IF(ISERROR(1/VLOOKUP($B93,'Justerad allokering'!$B$1:$AG$461,MATCH(Z$1,'Justerad allokering'!$B$1:$AF$1,0),FALSE)),VLOOKUP($B93,'Allokerad kvv'!$B$2:$AV$468,MATCH(Z$1,'Allokerad kvv'!$B$1:$AV$1,0),FALSE),VLOOKUP($B93,'Justerad allokering'!$B$1:$AG$461,MATCH(Z$1,'Justerad allokering'!$B$1:$AF$1,0),FALSE))</f>
        <v>0</v>
      </c>
      <c r="AE93" s="89">
        <f t="shared" si="4"/>
        <v>0</v>
      </c>
      <c r="AG93">
        <f t="shared" si="5"/>
        <v>0</v>
      </c>
      <c r="AH93">
        <f t="shared" si="6"/>
        <v>0</v>
      </c>
      <c r="AI93" t="str">
        <f>IF(AH93=0,"",AH93/VLOOKUP(B93,Kraftvärmeprod!$B$1:$BC$480,MATCH("Summa tillförd energi exklusive rökgaskondensering",Kraftvärmeprod!$B$1:$BC$1,0),FALSE))</f>
        <v/>
      </c>
      <c r="AK93">
        <f t="shared" si="7"/>
        <v>0</v>
      </c>
    </row>
    <row r="94" spans="1:37" x14ac:dyDescent="0.25">
      <c r="A94" s="2" t="s">
        <v>131</v>
      </c>
      <c r="B94" s="2" t="s">
        <v>134</v>
      </c>
      <c r="C94">
        <f>IF(ISERROR(1/VLOOKUP($B94,'Justerad allokering'!$B$1:$AG$461,MATCH(C$1,'Justerad allokering'!$B$1:$AF$1,0),FALSE)),VLOOKUP($B94,'Allokerad kvv'!$B$2:$AV$468,MATCH(C$1,'Allokerad kvv'!$B$1:$AV$1,0),FALSE),VLOOKUP($B94,'Justerad allokering'!$B$1:$AG$461,MATCH(C$1,'Justerad allokering'!$B$1:$AF$1,0),FALSE))</f>
        <v>0</v>
      </c>
      <c r="D94">
        <f>IF(ISERROR(1/VLOOKUP($B94,'Justerad allokering'!$B$1:$AG$461,MATCH(D$1,'Justerad allokering'!$B$1:$AF$1,0),FALSE)),VLOOKUP($B94,'Allokerad kvv'!$B$2:$AV$468,MATCH(D$1,'Allokerad kvv'!$B$1:$AV$1,0),FALSE),VLOOKUP($B94,'Justerad allokering'!$B$1:$AG$461,MATCH(D$1,'Justerad allokering'!$B$1:$AF$1,0),FALSE))</f>
        <v>0</v>
      </c>
      <c r="E94">
        <f>IF(ISERROR(1/VLOOKUP($B94,'Justerad allokering'!$B$1:$AG$461,MATCH(E$1,'Justerad allokering'!$B$1:$AF$1,0),FALSE)),VLOOKUP($B94,'Allokerad kvv'!$B$2:$AV$468,MATCH(E$1,'Allokerad kvv'!$B$1:$AV$1,0),FALSE),VLOOKUP($B94,'Justerad allokering'!$B$1:$AG$461,MATCH(E$1,'Justerad allokering'!$B$1:$AF$1,0),FALSE))</f>
        <v>0</v>
      </c>
      <c r="F94">
        <f>IF(ISERROR(1/VLOOKUP($B94,'Justerad allokering'!$B$1:$AG$461,MATCH(F$1,'Justerad allokering'!$B$1:$AF$1,0),FALSE)),VLOOKUP($B94,'Allokerad kvv'!$B$2:$AV$468,MATCH(F$1,'Allokerad kvv'!$B$1:$AV$1,0),FALSE),VLOOKUP($B94,'Justerad allokering'!$B$1:$AG$461,MATCH(F$1,'Justerad allokering'!$B$1:$AF$1,0),FALSE))</f>
        <v>0</v>
      </c>
      <c r="G94">
        <f>IF(ISERROR(1/VLOOKUP($B94,'Justerad allokering'!$B$1:$AG$461,MATCH(G$1,'Justerad allokering'!$B$1:$AF$1,0),FALSE)),VLOOKUP($B94,'Allokerad kvv'!$B$2:$AV$468,MATCH(G$1,'Allokerad kvv'!$B$1:$AV$1,0),FALSE),VLOOKUP($B94,'Justerad allokering'!$B$1:$AG$461,MATCH(G$1,'Justerad allokering'!$B$1:$AF$1,0),FALSE))</f>
        <v>0</v>
      </c>
      <c r="H94">
        <f>IF(ISERROR(1/VLOOKUP($B94,'Justerad allokering'!$B$1:$AG$461,MATCH(H$1,'Justerad allokering'!$B$1:$AF$1,0),FALSE)),VLOOKUP($B94,'Allokerad kvv'!$B$2:$AV$468,MATCH(H$1,'Allokerad kvv'!$B$1:$AV$1,0),FALSE),VLOOKUP($B94,'Justerad allokering'!$B$1:$AG$461,MATCH(H$1,'Justerad allokering'!$B$1:$AF$1,0),FALSE))</f>
        <v>0</v>
      </c>
      <c r="I94">
        <f>IF(ISERROR(1/VLOOKUP($B94,'Justerad allokering'!$B$1:$AG$461,MATCH(I$1,'Justerad allokering'!$B$1:$AF$1,0),FALSE)),VLOOKUP($B94,'Allokerad kvv'!$B$2:$AV$468,MATCH(I$1,'Allokerad kvv'!$B$1:$AV$1,0),FALSE),VLOOKUP($B94,'Justerad allokering'!$B$1:$AG$461,MATCH(I$1,'Justerad allokering'!$B$1:$AF$1,0),FALSE))</f>
        <v>0</v>
      </c>
      <c r="J94">
        <f>IF(ISERROR(1/VLOOKUP($B94,'Justerad allokering'!$B$1:$AG$461,MATCH(J$1,'Justerad allokering'!$B$1:$AF$1,0),FALSE)),VLOOKUP($B94,'Allokerad kvv'!$B$2:$AV$468,MATCH(J$1,'Allokerad kvv'!$B$1:$AV$1,0),FALSE),VLOOKUP($B94,'Justerad allokering'!$B$1:$AG$461,MATCH(J$1,'Justerad allokering'!$B$1:$AF$1,0),FALSE))</f>
        <v>0</v>
      </c>
      <c r="K94">
        <f>IF(ISERROR(1/VLOOKUP($B94,'Justerad allokering'!$B$1:$AG$461,MATCH(K$1,'Justerad allokering'!$B$1:$AF$1,0),FALSE)),VLOOKUP($B94,'Allokerad kvv'!$B$2:$AV$468,MATCH(K$1,'Allokerad kvv'!$B$1:$AV$1,0),FALSE),VLOOKUP($B94,'Justerad allokering'!$B$1:$AG$461,MATCH(K$1,'Justerad allokering'!$B$1:$AF$1,0),FALSE))</f>
        <v>0</v>
      </c>
      <c r="L94">
        <f>IF(ISERROR(1/VLOOKUP($B94,'Justerad allokering'!$B$1:$AG$461,MATCH(L$1,'Justerad allokering'!$B$1:$AF$1,0),FALSE)),VLOOKUP($B94,'Allokerad kvv'!$B$2:$AV$468,MATCH(L$1,'Allokerad kvv'!$B$1:$AV$1,0),FALSE),VLOOKUP($B94,'Justerad allokering'!$B$1:$AG$461,MATCH(L$1,'Justerad allokering'!$B$1:$AF$1,0),FALSE))</f>
        <v>0</v>
      </c>
      <c r="M94">
        <f>IF(ISERROR(1/VLOOKUP($B94,'Justerad allokering'!$B$1:$AG$461,MATCH(M$1,'Justerad allokering'!$B$1:$AF$1,0),FALSE)),VLOOKUP($B94,'Allokerad kvv'!$B$2:$AV$468,MATCH(M$1,'Allokerad kvv'!$B$1:$AV$1,0),FALSE),VLOOKUP($B94,'Justerad allokering'!$B$1:$AG$461,MATCH(M$1,'Justerad allokering'!$B$1:$AF$1,0),FALSE))</f>
        <v>0</v>
      </c>
      <c r="N94">
        <f>IF(ISERROR(1/VLOOKUP($B94,'Justerad allokering'!$B$1:$AG$461,MATCH(N$1,'Justerad allokering'!$B$1:$AF$1,0),FALSE)),VLOOKUP($B94,'Allokerad kvv'!$B$2:$AV$468,MATCH(N$1,'Allokerad kvv'!$B$1:$AV$1,0),FALSE),VLOOKUP($B94,'Justerad allokering'!$B$1:$AG$461,MATCH(N$1,'Justerad allokering'!$B$1:$AF$1,0),FALSE))</f>
        <v>0</v>
      </c>
      <c r="O94">
        <f>IF(ISERROR(1/VLOOKUP($B94,'Justerad allokering'!$B$1:$AG$461,MATCH(O$1,'Justerad allokering'!$B$1:$AF$1,0),FALSE)),VLOOKUP($B94,'Allokerad kvv'!$B$2:$AV$468,MATCH(O$1,'Allokerad kvv'!$B$1:$AV$1,0),FALSE),VLOOKUP($B94,'Justerad allokering'!$B$1:$AG$461,MATCH(O$1,'Justerad allokering'!$B$1:$AF$1,0),FALSE))</f>
        <v>0</v>
      </c>
      <c r="P94">
        <f>IF(ISERROR(1/VLOOKUP($B94,'Justerad allokering'!$B$1:$AG$461,MATCH(P$1,'Justerad allokering'!$B$1:$AF$1,0),FALSE)),VLOOKUP($B94,'Allokerad kvv'!$B$2:$AV$468,MATCH(P$1,'Allokerad kvv'!$B$1:$AV$1,0),FALSE),VLOOKUP($B94,'Justerad allokering'!$B$1:$AG$461,MATCH(P$1,'Justerad allokering'!$B$1:$AF$1,0),FALSE))</f>
        <v>0</v>
      </c>
      <c r="Q94">
        <f>IF(ISERROR(1/VLOOKUP($B94,'Justerad allokering'!$B$1:$AG$461,MATCH(Q$1,'Justerad allokering'!$B$1:$AF$1,0),FALSE)),VLOOKUP($B94,'Allokerad kvv'!$B$2:$AV$468,MATCH(Q$1,'Allokerad kvv'!$B$1:$AV$1,0),FALSE),VLOOKUP($B94,'Justerad allokering'!$B$1:$AG$461,MATCH(Q$1,'Justerad allokering'!$B$1:$AF$1,0),FALSE))</f>
        <v>0</v>
      </c>
      <c r="R94">
        <f>IF(ISERROR(1/VLOOKUP($B94,'Justerad allokering'!$B$1:$AG$461,MATCH(R$1,'Justerad allokering'!$B$1:$AF$1,0),FALSE)),VLOOKUP($B94,'Allokerad kvv'!$B$2:$AV$468,MATCH(R$1,'Allokerad kvv'!$B$1:$AV$1,0),FALSE),VLOOKUP($B94,'Justerad allokering'!$B$1:$AG$461,MATCH(R$1,'Justerad allokering'!$B$1:$AF$1,0),FALSE))</f>
        <v>0</v>
      </c>
      <c r="S94">
        <f>IF(ISERROR(1/VLOOKUP($B94,'Justerad allokering'!$B$1:$AG$461,MATCH(S$1,'Justerad allokering'!$B$1:$AF$1,0),FALSE)),VLOOKUP($B94,'Allokerad kvv'!$B$2:$AV$468,MATCH(S$1,'Allokerad kvv'!$B$1:$AV$1,0),FALSE),VLOOKUP($B94,'Justerad allokering'!$B$1:$AG$461,MATCH(S$1,'Justerad allokering'!$B$1:$AF$1,0),FALSE))</f>
        <v>0</v>
      </c>
      <c r="T94">
        <f>IF(ISERROR(1/VLOOKUP($B94,'Justerad allokering'!$B$1:$AG$461,MATCH(T$1,'Justerad allokering'!$B$1:$AF$1,0),FALSE)),VLOOKUP($B94,'Allokerad kvv'!$B$2:$AV$468,MATCH(T$1,'Allokerad kvv'!$B$1:$AV$1,0),FALSE),VLOOKUP($B94,'Justerad allokering'!$B$1:$AG$461,MATCH(T$1,'Justerad allokering'!$B$1:$AF$1,0),FALSE))</f>
        <v>0</v>
      </c>
      <c r="U94">
        <f>IF(ISERROR(1/VLOOKUP($B94,'Justerad allokering'!$B$1:$AG$461,MATCH(U$1,'Justerad allokering'!$B$1:$AF$1,0),FALSE)),VLOOKUP($B94,'Allokerad kvv'!$B$2:$AV$468,MATCH(U$1,'Allokerad kvv'!$B$1:$AV$1,0),FALSE),VLOOKUP($B94,'Justerad allokering'!$B$1:$AG$461,MATCH(U$1,'Justerad allokering'!$B$1:$AF$1,0),FALSE))</f>
        <v>0</v>
      </c>
      <c r="V94">
        <f>IF(ISERROR(1/VLOOKUP($B94,'Justerad allokering'!$B$1:$AG$461,MATCH(V$1,'Justerad allokering'!$B$1:$AF$1,0),FALSE)),VLOOKUP($B94,'Allokerad kvv'!$B$2:$AV$468,MATCH(V$1,'Allokerad kvv'!$B$1:$AV$1,0),FALSE),VLOOKUP($B94,'Justerad allokering'!$B$1:$AG$461,MATCH(V$1,'Justerad allokering'!$B$1:$AF$1,0),FALSE))</f>
        <v>0</v>
      </c>
      <c r="W94">
        <f>IF(ISERROR(1/VLOOKUP($B94,'Justerad allokering'!$B$1:$AG$461,MATCH(W$1,'Justerad allokering'!$B$1:$AF$1,0),FALSE)),VLOOKUP($B94,'Allokerad kvv'!$B$2:$AV$468,MATCH(W$1,'Allokerad kvv'!$B$1:$AV$1,0),FALSE),VLOOKUP($B94,'Justerad allokering'!$B$1:$AG$461,MATCH(W$1,'Justerad allokering'!$B$1:$AF$1,0),FALSE))</f>
        <v>0</v>
      </c>
      <c r="X94">
        <f>IF(ISERROR(1/VLOOKUP($B94,'Justerad allokering'!$B$1:$AG$461,MATCH(X$1,'Justerad allokering'!$B$1:$AF$1,0),FALSE)),VLOOKUP($B94,'Allokerad kvv'!$B$2:$AV$468,MATCH(X$1,'Allokerad kvv'!$B$1:$AV$1,0),FALSE),VLOOKUP($B94,'Justerad allokering'!$B$1:$AG$461,MATCH(X$1,'Justerad allokering'!$B$1:$AF$1,0),FALSE))</f>
        <v>0</v>
      </c>
      <c r="Y94">
        <f>IF(ISERROR(1/VLOOKUP($B94,'Justerad allokering'!$B$1:$AG$461,MATCH(Y$1,'Justerad allokering'!$B$1:$AF$1,0),FALSE)),VLOOKUP($B94,'Allokerad kvv'!$B$2:$AV$468,MATCH(Y$1,'Allokerad kvv'!$B$1:$AV$1,0),FALSE),VLOOKUP($B94,'Justerad allokering'!$B$1:$AG$461,MATCH(Y$1,'Justerad allokering'!$B$1:$AF$1,0),FALSE))</f>
        <v>0</v>
      </c>
      <c r="Z94">
        <f>IF(ISERROR(1/VLOOKUP($B94,'Justerad allokering'!$B$1:$AG$461,MATCH(Z$1,'Justerad allokering'!$B$1:$AF$1,0),FALSE)),VLOOKUP($B94,'Allokerad kvv'!$B$2:$AV$468,MATCH(Z$1,'Allokerad kvv'!$B$1:$AV$1,0),FALSE),VLOOKUP($B94,'Justerad allokering'!$B$1:$AG$461,MATCH(Z$1,'Justerad allokering'!$B$1:$AF$1,0),FALSE))</f>
        <v>0</v>
      </c>
      <c r="AE94" s="89">
        <f t="shared" si="4"/>
        <v>0</v>
      </c>
      <c r="AG94">
        <f t="shared" si="5"/>
        <v>0</v>
      </c>
      <c r="AH94">
        <f t="shared" si="6"/>
        <v>0</v>
      </c>
      <c r="AI94" t="str">
        <f>IF(AH94=0,"",AH94/VLOOKUP(B94,Kraftvärmeprod!$B$1:$BC$480,MATCH("Summa tillförd energi exklusive rökgaskondensering",Kraftvärmeprod!$B$1:$BC$1,0),FALSE))</f>
        <v/>
      </c>
      <c r="AK94">
        <f t="shared" si="7"/>
        <v>0</v>
      </c>
    </row>
    <row r="95" spans="1:37" x14ac:dyDescent="0.25">
      <c r="A95" s="2" t="s">
        <v>135</v>
      </c>
      <c r="B95" s="2" t="s">
        <v>136</v>
      </c>
      <c r="C95">
        <f>IF(ISERROR(1/VLOOKUP($B95,'Justerad allokering'!$B$1:$AG$461,MATCH(C$1,'Justerad allokering'!$B$1:$AF$1,0),FALSE)),VLOOKUP($B95,'Allokerad kvv'!$B$2:$AV$468,MATCH(C$1,'Allokerad kvv'!$B$1:$AV$1,0),FALSE),VLOOKUP($B95,'Justerad allokering'!$B$1:$AG$461,MATCH(C$1,'Justerad allokering'!$B$1:$AF$1,0),FALSE))</f>
        <v>0</v>
      </c>
      <c r="D95">
        <f>IF(ISERROR(1/VLOOKUP($B95,'Justerad allokering'!$B$1:$AG$461,MATCH(D$1,'Justerad allokering'!$B$1:$AF$1,0),FALSE)),VLOOKUP($B95,'Allokerad kvv'!$B$2:$AV$468,MATCH(D$1,'Allokerad kvv'!$B$1:$AV$1,0),FALSE),VLOOKUP($B95,'Justerad allokering'!$B$1:$AG$461,MATCH(D$1,'Justerad allokering'!$B$1:$AF$1,0),FALSE))</f>
        <v>0</v>
      </c>
      <c r="E95">
        <f>IF(ISERROR(1/VLOOKUP($B95,'Justerad allokering'!$B$1:$AG$461,MATCH(E$1,'Justerad allokering'!$B$1:$AF$1,0),FALSE)),VLOOKUP($B95,'Allokerad kvv'!$B$2:$AV$468,MATCH(E$1,'Allokerad kvv'!$B$1:$AV$1,0),FALSE),VLOOKUP($B95,'Justerad allokering'!$B$1:$AG$461,MATCH(E$1,'Justerad allokering'!$B$1:$AF$1,0),FALSE))</f>
        <v>0</v>
      </c>
      <c r="F95">
        <f>IF(ISERROR(1/VLOOKUP($B95,'Justerad allokering'!$B$1:$AG$461,MATCH(F$1,'Justerad allokering'!$B$1:$AF$1,0),FALSE)),VLOOKUP($B95,'Allokerad kvv'!$B$2:$AV$468,MATCH(F$1,'Allokerad kvv'!$B$1:$AV$1,0),FALSE),VLOOKUP($B95,'Justerad allokering'!$B$1:$AG$461,MATCH(F$1,'Justerad allokering'!$B$1:$AF$1,0),FALSE))</f>
        <v>0</v>
      </c>
      <c r="G95">
        <f>IF(ISERROR(1/VLOOKUP($B95,'Justerad allokering'!$B$1:$AG$461,MATCH(G$1,'Justerad allokering'!$B$1:$AF$1,0),FALSE)),VLOOKUP($B95,'Allokerad kvv'!$B$2:$AV$468,MATCH(G$1,'Allokerad kvv'!$B$1:$AV$1,0),FALSE),VLOOKUP($B95,'Justerad allokering'!$B$1:$AG$461,MATCH(G$1,'Justerad allokering'!$B$1:$AF$1,0),FALSE))</f>
        <v>0</v>
      </c>
      <c r="H95">
        <f>IF(ISERROR(1/VLOOKUP($B95,'Justerad allokering'!$B$1:$AG$461,MATCH(H$1,'Justerad allokering'!$B$1:$AF$1,0),FALSE)),VLOOKUP($B95,'Allokerad kvv'!$B$2:$AV$468,MATCH(H$1,'Allokerad kvv'!$B$1:$AV$1,0),FALSE),VLOOKUP($B95,'Justerad allokering'!$B$1:$AG$461,MATCH(H$1,'Justerad allokering'!$B$1:$AF$1,0),FALSE))</f>
        <v>0</v>
      </c>
      <c r="I95">
        <f>IF(ISERROR(1/VLOOKUP($B95,'Justerad allokering'!$B$1:$AG$461,MATCH(I$1,'Justerad allokering'!$B$1:$AF$1,0),FALSE)),VLOOKUP($B95,'Allokerad kvv'!$B$2:$AV$468,MATCH(I$1,'Allokerad kvv'!$B$1:$AV$1,0),FALSE),VLOOKUP($B95,'Justerad allokering'!$B$1:$AG$461,MATCH(I$1,'Justerad allokering'!$B$1:$AF$1,0),FALSE))</f>
        <v>0</v>
      </c>
      <c r="J95">
        <f>IF(ISERROR(1/VLOOKUP($B95,'Justerad allokering'!$B$1:$AG$461,MATCH(J$1,'Justerad allokering'!$B$1:$AF$1,0),FALSE)),VLOOKUP($B95,'Allokerad kvv'!$B$2:$AV$468,MATCH(J$1,'Allokerad kvv'!$B$1:$AV$1,0),FALSE),VLOOKUP($B95,'Justerad allokering'!$B$1:$AG$461,MATCH(J$1,'Justerad allokering'!$B$1:$AF$1,0),FALSE))</f>
        <v>0</v>
      </c>
      <c r="K95">
        <f>IF(ISERROR(1/VLOOKUP($B95,'Justerad allokering'!$B$1:$AG$461,MATCH(K$1,'Justerad allokering'!$B$1:$AF$1,0),FALSE)),VLOOKUP($B95,'Allokerad kvv'!$B$2:$AV$468,MATCH(K$1,'Allokerad kvv'!$B$1:$AV$1,0),FALSE),VLOOKUP($B95,'Justerad allokering'!$B$1:$AG$461,MATCH(K$1,'Justerad allokering'!$B$1:$AF$1,0),FALSE))</f>
        <v>0</v>
      </c>
      <c r="L95">
        <f>IF(ISERROR(1/VLOOKUP($B95,'Justerad allokering'!$B$1:$AG$461,MATCH(L$1,'Justerad allokering'!$B$1:$AF$1,0),FALSE)),VLOOKUP($B95,'Allokerad kvv'!$B$2:$AV$468,MATCH(L$1,'Allokerad kvv'!$B$1:$AV$1,0),FALSE),VLOOKUP($B95,'Justerad allokering'!$B$1:$AG$461,MATCH(L$1,'Justerad allokering'!$B$1:$AF$1,0),FALSE))</f>
        <v>0</v>
      </c>
      <c r="M95">
        <f>IF(ISERROR(1/VLOOKUP($B95,'Justerad allokering'!$B$1:$AG$461,MATCH(M$1,'Justerad allokering'!$B$1:$AF$1,0),FALSE)),VLOOKUP($B95,'Allokerad kvv'!$B$2:$AV$468,MATCH(M$1,'Allokerad kvv'!$B$1:$AV$1,0),FALSE),VLOOKUP($B95,'Justerad allokering'!$B$1:$AG$461,MATCH(M$1,'Justerad allokering'!$B$1:$AF$1,0),FALSE))</f>
        <v>0</v>
      </c>
      <c r="N95">
        <f>IF(ISERROR(1/VLOOKUP($B95,'Justerad allokering'!$B$1:$AG$461,MATCH(N$1,'Justerad allokering'!$B$1:$AF$1,0),FALSE)),VLOOKUP($B95,'Allokerad kvv'!$B$2:$AV$468,MATCH(N$1,'Allokerad kvv'!$B$1:$AV$1,0),FALSE),VLOOKUP($B95,'Justerad allokering'!$B$1:$AG$461,MATCH(N$1,'Justerad allokering'!$B$1:$AF$1,0),FALSE))</f>
        <v>0</v>
      </c>
      <c r="O95">
        <f>IF(ISERROR(1/VLOOKUP($B95,'Justerad allokering'!$B$1:$AG$461,MATCH(O$1,'Justerad allokering'!$B$1:$AF$1,0),FALSE)),VLOOKUP($B95,'Allokerad kvv'!$B$2:$AV$468,MATCH(O$1,'Allokerad kvv'!$B$1:$AV$1,0),FALSE),VLOOKUP($B95,'Justerad allokering'!$B$1:$AG$461,MATCH(O$1,'Justerad allokering'!$B$1:$AF$1,0),FALSE))</f>
        <v>0</v>
      </c>
      <c r="P95">
        <f>IF(ISERROR(1/VLOOKUP($B95,'Justerad allokering'!$B$1:$AG$461,MATCH(P$1,'Justerad allokering'!$B$1:$AF$1,0),FALSE)),VLOOKUP($B95,'Allokerad kvv'!$B$2:$AV$468,MATCH(P$1,'Allokerad kvv'!$B$1:$AV$1,0),FALSE),VLOOKUP($B95,'Justerad allokering'!$B$1:$AG$461,MATCH(P$1,'Justerad allokering'!$B$1:$AF$1,0),FALSE))</f>
        <v>0</v>
      </c>
      <c r="Q95">
        <f>IF(ISERROR(1/VLOOKUP($B95,'Justerad allokering'!$B$1:$AG$461,MATCH(Q$1,'Justerad allokering'!$B$1:$AF$1,0),FALSE)),VLOOKUP($B95,'Allokerad kvv'!$B$2:$AV$468,MATCH(Q$1,'Allokerad kvv'!$B$1:$AV$1,0),FALSE),VLOOKUP($B95,'Justerad allokering'!$B$1:$AG$461,MATCH(Q$1,'Justerad allokering'!$B$1:$AF$1,0),FALSE))</f>
        <v>0</v>
      </c>
      <c r="R95">
        <f>IF(ISERROR(1/VLOOKUP($B95,'Justerad allokering'!$B$1:$AG$461,MATCH(R$1,'Justerad allokering'!$B$1:$AF$1,0),FALSE)),VLOOKUP($B95,'Allokerad kvv'!$B$2:$AV$468,MATCH(R$1,'Allokerad kvv'!$B$1:$AV$1,0),FALSE),VLOOKUP($B95,'Justerad allokering'!$B$1:$AG$461,MATCH(R$1,'Justerad allokering'!$B$1:$AF$1,0),FALSE))</f>
        <v>0</v>
      </c>
      <c r="S95">
        <f>IF(ISERROR(1/VLOOKUP($B95,'Justerad allokering'!$B$1:$AG$461,MATCH(S$1,'Justerad allokering'!$B$1:$AF$1,0),FALSE)),VLOOKUP($B95,'Allokerad kvv'!$B$2:$AV$468,MATCH(S$1,'Allokerad kvv'!$B$1:$AV$1,0),FALSE),VLOOKUP($B95,'Justerad allokering'!$B$1:$AG$461,MATCH(S$1,'Justerad allokering'!$B$1:$AF$1,0),FALSE))</f>
        <v>0</v>
      </c>
      <c r="T95">
        <f>IF(ISERROR(1/VLOOKUP($B95,'Justerad allokering'!$B$1:$AG$461,MATCH(T$1,'Justerad allokering'!$B$1:$AF$1,0),FALSE)),VLOOKUP($B95,'Allokerad kvv'!$B$2:$AV$468,MATCH(T$1,'Allokerad kvv'!$B$1:$AV$1,0),FALSE),VLOOKUP($B95,'Justerad allokering'!$B$1:$AG$461,MATCH(T$1,'Justerad allokering'!$B$1:$AF$1,0),FALSE))</f>
        <v>0</v>
      </c>
      <c r="U95">
        <f>IF(ISERROR(1/VLOOKUP($B95,'Justerad allokering'!$B$1:$AG$461,MATCH(U$1,'Justerad allokering'!$B$1:$AF$1,0),FALSE)),VLOOKUP($B95,'Allokerad kvv'!$B$2:$AV$468,MATCH(U$1,'Allokerad kvv'!$B$1:$AV$1,0),FALSE),VLOOKUP($B95,'Justerad allokering'!$B$1:$AG$461,MATCH(U$1,'Justerad allokering'!$B$1:$AF$1,0),FALSE))</f>
        <v>0</v>
      </c>
      <c r="V95">
        <f>IF(ISERROR(1/VLOOKUP($B95,'Justerad allokering'!$B$1:$AG$461,MATCH(V$1,'Justerad allokering'!$B$1:$AF$1,0),FALSE)),VLOOKUP($B95,'Allokerad kvv'!$B$2:$AV$468,MATCH(V$1,'Allokerad kvv'!$B$1:$AV$1,0),FALSE),VLOOKUP($B95,'Justerad allokering'!$B$1:$AG$461,MATCH(V$1,'Justerad allokering'!$B$1:$AF$1,0),FALSE))</f>
        <v>0</v>
      </c>
      <c r="W95">
        <f>IF(ISERROR(1/VLOOKUP($B95,'Justerad allokering'!$B$1:$AG$461,MATCH(W$1,'Justerad allokering'!$B$1:$AF$1,0),FALSE)),VLOOKUP($B95,'Allokerad kvv'!$B$2:$AV$468,MATCH(W$1,'Allokerad kvv'!$B$1:$AV$1,0),FALSE),VLOOKUP($B95,'Justerad allokering'!$B$1:$AG$461,MATCH(W$1,'Justerad allokering'!$B$1:$AF$1,0),FALSE))</f>
        <v>0</v>
      </c>
      <c r="X95">
        <f>IF(ISERROR(1/VLOOKUP($B95,'Justerad allokering'!$B$1:$AG$461,MATCH(X$1,'Justerad allokering'!$B$1:$AF$1,0),FALSE)),VLOOKUP($B95,'Allokerad kvv'!$B$2:$AV$468,MATCH(X$1,'Allokerad kvv'!$B$1:$AV$1,0),FALSE),VLOOKUP($B95,'Justerad allokering'!$B$1:$AG$461,MATCH(X$1,'Justerad allokering'!$B$1:$AF$1,0),FALSE))</f>
        <v>0</v>
      </c>
      <c r="Y95">
        <f>IF(ISERROR(1/VLOOKUP($B95,'Justerad allokering'!$B$1:$AG$461,MATCH(Y$1,'Justerad allokering'!$B$1:$AF$1,0),FALSE)),VLOOKUP($B95,'Allokerad kvv'!$B$2:$AV$468,MATCH(Y$1,'Allokerad kvv'!$B$1:$AV$1,0),FALSE),VLOOKUP($B95,'Justerad allokering'!$B$1:$AG$461,MATCH(Y$1,'Justerad allokering'!$B$1:$AF$1,0),FALSE))</f>
        <v>0</v>
      </c>
      <c r="Z95">
        <f>IF(ISERROR(1/VLOOKUP($B95,'Justerad allokering'!$B$1:$AG$461,MATCH(Z$1,'Justerad allokering'!$B$1:$AF$1,0),FALSE)),VLOOKUP($B95,'Allokerad kvv'!$B$2:$AV$468,MATCH(Z$1,'Allokerad kvv'!$B$1:$AV$1,0),FALSE),VLOOKUP($B95,'Justerad allokering'!$B$1:$AG$461,MATCH(Z$1,'Justerad allokering'!$B$1:$AF$1,0),FALSE))</f>
        <v>0</v>
      </c>
      <c r="AE95" s="89">
        <f t="shared" si="4"/>
        <v>0</v>
      </c>
      <c r="AG95">
        <f t="shared" si="5"/>
        <v>0</v>
      </c>
      <c r="AH95">
        <f t="shared" si="6"/>
        <v>0</v>
      </c>
      <c r="AI95" t="str">
        <f>IF(AH95=0,"",AH95/VLOOKUP(B95,Kraftvärmeprod!$B$1:$BC$480,MATCH("Summa tillförd energi exklusive rökgaskondensering",Kraftvärmeprod!$B$1:$BC$1,0),FALSE))</f>
        <v/>
      </c>
      <c r="AK95">
        <f t="shared" si="7"/>
        <v>0</v>
      </c>
    </row>
    <row r="96" spans="1:37" x14ac:dyDescent="0.25">
      <c r="A96" s="2" t="s">
        <v>135</v>
      </c>
      <c r="B96" s="2" t="s">
        <v>137</v>
      </c>
      <c r="C96">
        <f>IF(ISERROR(1/VLOOKUP($B96,'Justerad allokering'!$B$1:$AG$461,MATCH(C$1,'Justerad allokering'!$B$1:$AF$1,0),FALSE)),VLOOKUP($B96,'Allokerad kvv'!$B$2:$AV$468,MATCH(C$1,'Allokerad kvv'!$B$1:$AV$1,0),FALSE),VLOOKUP($B96,'Justerad allokering'!$B$1:$AG$461,MATCH(C$1,'Justerad allokering'!$B$1:$AF$1,0),FALSE))</f>
        <v>0</v>
      </c>
      <c r="D96">
        <f>IF(ISERROR(1/VLOOKUP($B96,'Justerad allokering'!$B$1:$AG$461,MATCH(D$1,'Justerad allokering'!$B$1:$AF$1,0),FALSE)),VLOOKUP($B96,'Allokerad kvv'!$B$2:$AV$468,MATCH(D$1,'Allokerad kvv'!$B$1:$AV$1,0),FALSE),VLOOKUP($B96,'Justerad allokering'!$B$1:$AG$461,MATCH(D$1,'Justerad allokering'!$B$1:$AF$1,0),FALSE))</f>
        <v>0</v>
      </c>
      <c r="E96">
        <f>IF(ISERROR(1/VLOOKUP($B96,'Justerad allokering'!$B$1:$AG$461,MATCH(E$1,'Justerad allokering'!$B$1:$AF$1,0),FALSE)),VLOOKUP($B96,'Allokerad kvv'!$B$2:$AV$468,MATCH(E$1,'Allokerad kvv'!$B$1:$AV$1,0),FALSE),VLOOKUP($B96,'Justerad allokering'!$B$1:$AG$461,MATCH(E$1,'Justerad allokering'!$B$1:$AF$1,0),FALSE))</f>
        <v>33.586599999999997</v>
      </c>
      <c r="F96">
        <f>IF(ISERROR(1/VLOOKUP($B96,'Justerad allokering'!$B$1:$AG$461,MATCH(F$1,'Justerad allokering'!$B$1:$AF$1,0),FALSE)),VLOOKUP($B96,'Allokerad kvv'!$B$2:$AV$468,MATCH(F$1,'Allokerad kvv'!$B$1:$AV$1,0),FALSE),VLOOKUP($B96,'Justerad allokering'!$B$1:$AG$461,MATCH(F$1,'Justerad allokering'!$B$1:$AF$1,0),FALSE))</f>
        <v>0</v>
      </c>
      <c r="G96">
        <f>IF(ISERROR(1/VLOOKUP($B96,'Justerad allokering'!$B$1:$AG$461,MATCH(G$1,'Justerad allokering'!$B$1:$AF$1,0),FALSE)),VLOOKUP($B96,'Allokerad kvv'!$B$2:$AV$468,MATCH(G$1,'Allokerad kvv'!$B$1:$AV$1,0),FALSE),VLOOKUP($B96,'Justerad allokering'!$B$1:$AG$461,MATCH(G$1,'Justerad allokering'!$B$1:$AF$1,0),FALSE))</f>
        <v>0.58610300000000004</v>
      </c>
      <c r="H96">
        <f>IF(ISERROR(1/VLOOKUP($B96,'Justerad allokering'!$B$1:$AG$461,MATCH(H$1,'Justerad allokering'!$B$1:$AF$1,0),FALSE)),VLOOKUP($B96,'Allokerad kvv'!$B$2:$AV$468,MATCH(H$1,'Allokerad kvv'!$B$1:$AV$1,0),FALSE),VLOOKUP($B96,'Justerad allokering'!$B$1:$AG$461,MATCH(H$1,'Justerad allokering'!$B$1:$AF$1,0),FALSE))</f>
        <v>0</v>
      </c>
      <c r="I96">
        <f>IF(ISERROR(1/VLOOKUP($B96,'Justerad allokering'!$B$1:$AG$461,MATCH(I$1,'Justerad allokering'!$B$1:$AF$1,0),FALSE)),VLOOKUP($B96,'Allokerad kvv'!$B$2:$AV$468,MATCH(I$1,'Allokerad kvv'!$B$1:$AV$1,0),FALSE),VLOOKUP($B96,'Justerad allokering'!$B$1:$AG$461,MATCH(I$1,'Justerad allokering'!$B$1:$AF$1,0),FALSE))</f>
        <v>0</v>
      </c>
      <c r="J96">
        <f>IF(ISERROR(1/VLOOKUP($B96,'Justerad allokering'!$B$1:$AG$461,MATCH(J$1,'Justerad allokering'!$B$1:$AF$1,0),FALSE)),VLOOKUP($B96,'Allokerad kvv'!$B$2:$AV$468,MATCH(J$1,'Allokerad kvv'!$B$1:$AV$1,0),FALSE),VLOOKUP($B96,'Justerad allokering'!$B$1:$AG$461,MATCH(J$1,'Justerad allokering'!$B$1:$AF$1,0),FALSE))</f>
        <v>40.631399999999999</v>
      </c>
      <c r="K96">
        <f>IF(ISERROR(1/VLOOKUP($B96,'Justerad allokering'!$B$1:$AG$461,MATCH(K$1,'Justerad allokering'!$B$1:$AF$1,0),FALSE)),VLOOKUP($B96,'Allokerad kvv'!$B$2:$AV$468,MATCH(K$1,'Allokerad kvv'!$B$1:$AV$1,0),FALSE),VLOOKUP($B96,'Justerad allokering'!$B$1:$AG$461,MATCH(K$1,'Justerad allokering'!$B$1:$AF$1,0),FALSE))</f>
        <v>8.4731799999999993</v>
      </c>
      <c r="L96">
        <f>IF(ISERROR(1/VLOOKUP($B96,'Justerad allokering'!$B$1:$AG$461,MATCH(L$1,'Justerad allokering'!$B$1:$AF$1,0),FALSE)),VLOOKUP($B96,'Allokerad kvv'!$B$2:$AV$468,MATCH(L$1,'Allokerad kvv'!$B$1:$AV$1,0),FALSE),VLOOKUP($B96,'Justerad allokering'!$B$1:$AG$461,MATCH(L$1,'Justerad allokering'!$B$1:$AF$1,0),FALSE))</f>
        <v>0</v>
      </c>
      <c r="M96">
        <f>IF(ISERROR(1/VLOOKUP($B96,'Justerad allokering'!$B$1:$AG$461,MATCH(M$1,'Justerad allokering'!$B$1:$AF$1,0),FALSE)),VLOOKUP($B96,'Allokerad kvv'!$B$2:$AV$468,MATCH(M$1,'Allokerad kvv'!$B$1:$AV$1,0),FALSE),VLOOKUP($B96,'Justerad allokering'!$B$1:$AG$461,MATCH(M$1,'Justerad allokering'!$B$1:$AF$1,0),FALSE))</f>
        <v>34.546500000000002</v>
      </c>
      <c r="N96">
        <f>IF(ISERROR(1/VLOOKUP($B96,'Justerad allokering'!$B$1:$AG$461,MATCH(N$1,'Justerad allokering'!$B$1:$AF$1,0),FALSE)),VLOOKUP($B96,'Allokerad kvv'!$B$2:$AV$468,MATCH(N$1,'Allokerad kvv'!$B$1:$AV$1,0),FALSE),VLOOKUP($B96,'Justerad allokering'!$B$1:$AG$461,MATCH(N$1,'Justerad allokering'!$B$1:$AF$1,0),FALSE))</f>
        <v>81.593000000000004</v>
      </c>
      <c r="O96">
        <f>IF(ISERROR(1/VLOOKUP($B96,'Justerad allokering'!$B$1:$AG$461,MATCH(O$1,'Justerad allokering'!$B$1:$AF$1,0),FALSE)),VLOOKUP($B96,'Allokerad kvv'!$B$2:$AV$468,MATCH(O$1,'Allokerad kvv'!$B$1:$AV$1,0),FALSE),VLOOKUP($B96,'Justerad allokering'!$B$1:$AG$461,MATCH(O$1,'Justerad allokering'!$B$1:$AF$1,0),FALSE))</f>
        <v>6.5784700000000003</v>
      </c>
      <c r="P96">
        <f>IF(ISERROR(1/VLOOKUP($B96,'Justerad allokering'!$B$1:$AG$461,MATCH(P$1,'Justerad allokering'!$B$1:$AF$1,0),FALSE)),VLOOKUP($B96,'Allokerad kvv'!$B$2:$AV$468,MATCH(P$1,'Allokerad kvv'!$B$1:$AV$1,0),FALSE),VLOOKUP($B96,'Justerad allokering'!$B$1:$AG$461,MATCH(P$1,'Justerad allokering'!$B$1:$AF$1,0),FALSE))</f>
        <v>48.847700000000003</v>
      </c>
      <c r="Q96">
        <f>IF(ISERROR(1/VLOOKUP($B96,'Justerad allokering'!$B$1:$AG$461,MATCH(Q$1,'Justerad allokering'!$B$1:$AF$1,0),FALSE)),VLOOKUP($B96,'Allokerad kvv'!$B$2:$AV$468,MATCH(Q$1,'Allokerad kvv'!$B$1:$AV$1,0),FALSE),VLOOKUP($B96,'Justerad allokering'!$B$1:$AG$461,MATCH(Q$1,'Justerad allokering'!$B$1:$AF$1,0),FALSE))</f>
        <v>0</v>
      </c>
      <c r="R96">
        <f>IF(ISERROR(1/VLOOKUP($B96,'Justerad allokering'!$B$1:$AG$461,MATCH(R$1,'Justerad allokering'!$B$1:$AF$1,0),FALSE)),VLOOKUP($B96,'Allokerad kvv'!$B$2:$AV$468,MATCH(R$1,'Allokerad kvv'!$B$1:$AV$1,0),FALSE),VLOOKUP($B96,'Justerad allokering'!$B$1:$AG$461,MATCH(R$1,'Justerad allokering'!$B$1:$AF$1,0),FALSE))</f>
        <v>0</v>
      </c>
      <c r="S96">
        <f>IF(ISERROR(1/VLOOKUP($B96,'Justerad allokering'!$B$1:$AG$461,MATCH(S$1,'Justerad allokering'!$B$1:$AF$1,0),FALSE)),VLOOKUP($B96,'Allokerad kvv'!$B$2:$AV$468,MATCH(S$1,'Allokerad kvv'!$B$1:$AV$1,0),FALSE),VLOOKUP($B96,'Justerad allokering'!$B$1:$AG$461,MATCH(S$1,'Justerad allokering'!$B$1:$AF$1,0),FALSE))</f>
        <v>0</v>
      </c>
      <c r="T96">
        <f>IF(ISERROR(1/VLOOKUP($B96,'Justerad allokering'!$B$1:$AG$461,MATCH(T$1,'Justerad allokering'!$B$1:$AF$1,0),FALSE)),VLOOKUP($B96,'Allokerad kvv'!$B$2:$AV$468,MATCH(T$1,'Allokerad kvv'!$B$1:$AV$1,0),FALSE),VLOOKUP($B96,'Justerad allokering'!$B$1:$AG$461,MATCH(T$1,'Justerad allokering'!$B$1:$AF$1,0),FALSE))</f>
        <v>0</v>
      </c>
      <c r="U96">
        <f>IF(ISERROR(1/VLOOKUP($B96,'Justerad allokering'!$B$1:$AG$461,MATCH(U$1,'Justerad allokering'!$B$1:$AF$1,0),FALSE)),VLOOKUP($B96,'Allokerad kvv'!$B$2:$AV$468,MATCH(U$1,'Allokerad kvv'!$B$1:$AV$1,0),FALSE),VLOOKUP($B96,'Justerad allokering'!$B$1:$AG$461,MATCH(U$1,'Justerad allokering'!$B$1:$AF$1,0),FALSE))</f>
        <v>0</v>
      </c>
      <c r="V96">
        <f>IF(ISERROR(1/VLOOKUP($B96,'Justerad allokering'!$B$1:$AG$461,MATCH(V$1,'Justerad allokering'!$B$1:$AF$1,0),FALSE)),VLOOKUP($B96,'Allokerad kvv'!$B$2:$AV$468,MATCH(V$1,'Allokerad kvv'!$B$1:$AV$1,0),FALSE),VLOOKUP($B96,'Justerad allokering'!$B$1:$AG$461,MATCH(V$1,'Justerad allokering'!$B$1:$AF$1,0),FALSE))</f>
        <v>0</v>
      </c>
      <c r="W96">
        <f>IF(ISERROR(1/VLOOKUP($B96,'Justerad allokering'!$B$1:$AG$461,MATCH(W$1,'Justerad allokering'!$B$1:$AF$1,0),FALSE)),VLOOKUP($B96,'Allokerad kvv'!$B$2:$AV$468,MATCH(W$1,'Allokerad kvv'!$B$1:$AV$1,0),FALSE),VLOOKUP($B96,'Justerad allokering'!$B$1:$AG$461,MATCH(W$1,'Justerad allokering'!$B$1:$AF$1,0),FALSE))</f>
        <v>0</v>
      </c>
      <c r="X96">
        <f>IF(ISERROR(1/VLOOKUP($B96,'Justerad allokering'!$B$1:$AG$461,MATCH(X$1,'Justerad allokering'!$B$1:$AF$1,0),FALSE)),VLOOKUP($B96,'Allokerad kvv'!$B$2:$AV$468,MATCH(X$1,'Allokerad kvv'!$B$1:$AV$1,0),FALSE),VLOOKUP($B96,'Justerad allokering'!$B$1:$AG$461,MATCH(X$1,'Justerad allokering'!$B$1:$AF$1,0),FALSE))</f>
        <v>0</v>
      </c>
      <c r="Y96">
        <f>IF(ISERROR(1/VLOOKUP($B96,'Justerad allokering'!$B$1:$AG$461,MATCH(Y$1,'Justerad allokering'!$B$1:$AF$1,0),FALSE)),VLOOKUP($B96,'Allokerad kvv'!$B$2:$AV$468,MATCH(Y$1,'Allokerad kvv'!$B$1:$AV$1,0),FALSE),VLOOKUP($B96,'Justerad allokering'!$B$1:$AG$461,MATCH(Y$1,'Justerad allokering'!$B$1:$AF$1,0),FALSE))</f>
        <v>0</v>
      </c>
      <c r="Z96">
        <f>IF(ISERROR(1/VLOOKUP($B96,'Justerad allokering'!$B$1:$AG$461,MATCH(Z$1,'Justerad allokering'!$B$1:$AF$1,0),FALSE)),VLOOKUP($B96,'Allokerad kvv'!$B$2:$AV$468,MATCH(Z$1,'Allokerad kvv'!$B$1:$AV$1,0),FALSE),VLOOKUP($B96,'Justerad allokering'!$B$1:$AG$461,MATCH(Z$1,'Justerad allokering'!$B$1:$AF$1,0),FALSE))</f>
        <v>37.990299999999998</v>
      </c>
      <c r="AE96" s="89">
        <f t="shared" si="4"/>
        <v>292.83325300000001</v>
      </c>
      <c r="AG96">
        <f t="shared" si="5"/>
        <v>284.360073</v>
      </c>
      <c r="AH96">
        <f t="shared" si="6"/>
        <v>202.76707299999998</v>
      </c>
      <c r="AI96">
        <f>IF(AH96=0,"",AH96/VLOOKUP(B96,Kraftvärmeprod!$B$1:$BC$480,MATCH("Summa tillförd energi exklusive rökgaskondensering",Kraftvärmeprod!$B$1:$BC$1,0),FALSE))</f>
        <v>0.54249156700644774</v>
      </c>
      <c r="AK96">
        <f t="shared" si="7"/>
        <v>202.18097</v>
      </c>
    </row>
    <row r="97" spans="1:37" x14ac:dyDescent="0.25">
      <c r="A97" s="2" t="s">
        <v>135</v>
      </c>
      <c r="B97" s="2" t="s">
        <v>138</v>
      </c>
      <c r="C97">
        <f>IF(ISERROR(1/VLOOKUP($B97,'Justerad allokering'!$B$1:$AG$461,MATCH(C$1,'Justerad allokering'!$B$1:$AF$1,0),FALSE)),VLOOKUP($B97,'Allokerad kvv'!$B$2:$AV$468,MATCH(C$1,'Allokerad kvv'!$B$1:$AV$1,0),FALSE),VLOOKUP($B97,'Justerad allokering'!$B$1:$AG$461,MATCH(C$1,'Justerad allokering'!$B$1:$AF$1,0),FALSE))</f>
        <v>0</v>
      </c>
      <c r="D97">
        <f>IF(ISERROR(1/VLOOKUP($B97,'Justerad allokering'!$B$1:$AG$461,MATCH(D$1,'Justerad allokering'!$B$1:$AF$1,0),FALSE)),VLOOKUP($B97,'Allokerad kvv'!$B$2:$AV$468,MATCH(D$1,'Allokerad kvv'!$B$1:$AV$1,0),FALSE),VLOOKUP($B97,'Justerad allokering'!$B$1:$AG$461,MATCH(D$1,'Justerad allokering'!$B$1:$AF$1,0),FALSE))</f>
        <v>0</v>
      </c>
      <c r="E97">
        <f>IF(ISERROR(1/VLOOKUP($B97,'Justerad allokering'!$B$1:$AG$461,MATCH(E$1,'Justerad allokering'!$B$1:$AF$1,0),FALSE)),VLOOKUP($B97,'Allokerad kvv'!$B$2:$AV$468,MATCH(E$1,'Allokerad kvv'!$B$1:$AV$1,0),FALSE),VLOOKUP($B97,'Justerad allokering'!$B$1:$AG$461,MATCH(E$1,'Justerad allokering'!$B$1:$AF$1,0),FALSE))</f>
        <v>0</v>
      </c>
      <c r="F97">
        <f>IF(ISERROR(1/VLOOKUP($B97,'Justerad allokering'!$B$1:$AG$461,MATCH(F$1,'Justerad allokering'!$B$1:$AF$1,0),FALSE)),VLOOKUP($B97,'Allokerad kvv'!$B$2:$AV$468,MATCH(F$1,'Allokerad kvv'!$B$1:$AV$1,0),FALSE),VLOOKUP($B97,'Justerad allokering'!$B$1:$AG$461,MATCH(F$1,'Justerad allokering'!$B$1:$AF$1,0),FALSE))</f>
        <v>0</v>
      </c>
      <c r="G97">
        <f>IF(ISERROR(1/VLOOKUP($B97,'Justerad allokering'!$B$1:$AG$461,MATCH(G$1,'Justerad allokering'!$B$1:$AF$1,0),FALSE)),VLOOKUP($B97,'Allokerad kvv'!$B$2:$AV$468,MATCH(G$1,'Allokerad kvv'!$B$1:$AV$1,0),FALSE),VLOOKUP($B97,'Justerad allokering'!$B$1:$AG$461,MATCH(G$1,'Justerad allokering'!$B$1:$AF$1,0),FALSE))</f>
        <v>0</v>
      </c>
      <c r="H97">
        <f>IF(ISERROR(1/VLOOKUP($B97,'Justerad allokering'!$B$1:$AG$461,MATCH(H$1,'Justerad allokering'!$B$1:$AF$1,0),FALSE)),VLOOKUP($B97,'Allokerad kvv'!$B$2:$AV$468,MATCH(H$1,'Allokerad kvv'!$B$1:$AV$1,0),FALSE),VLOOKUP($B97,'Justerad allokering'!$B$1:$AG$461,MATCH(H$1,'Justerad allokering'!$B$1:$AF$1,0),FALSE))</f>
        <v>0</v>
      </c>
      <c r="I97">
        <f>IF(ISERROR(1/VLOOKUP($B97,'Justerad allokering'!$B$1:$AG$461,MATCH(I$1,'Justerad allokering'!$B$1:$AF$1,0),FALSE)),VLOOKUP($B97,'Allokerad kvv'!$B$2:$AV$468,MATCH(I$1,'Allokerad kvv'!$B$1:$AV$1,0),FALSE),VLOOKUP($B97,'Justerad allokering'!$B$1:$AG$461,MATCH(I$1,'Justerad allokering'!$B$1:$AF$1,0),FALSE))</f>
        <v>0</v>
      </c>
      <c r="J97">
        <f>IF(ISERROR(1/VLOOKUP($B97,'Justerad allokering'!$B$1:$AG$461,MATCH(J$1,'Justerad allokering'!$B$1:$AF$1,0),FALSE)),VLOOKUP($B97,'Allokerad kvv'!$B$2:$AV$468,MATCH(J$1,'Allokerad kvv'!$B$1:$AV$1,0),FALSE),VLOOKUP($B97,'Justerad allokering'!$B$1:$AG$461,MATCH(J$1,'Justerad allokering'!$B$1:$AF$1,0),FALSE))</f>
        <v>0</v>
      </c>
      <c r="K97">
        <f>IF(ISERROR(1/VLOOKUP($B97,'Justerad allokering'!$B$1:$AG$461,MATCH(K$1,'Justerad allokering'!$B$1:$AF$1,0),FALSE)),VLOOKUP($B97,'Allokerad kvv'!$B$2:$AV$468,MATCH(K$1,'Allokerad kvv'!$B$1:$AV$1,0),FALSE),VLOOKUP($B97,'Justerad allokering'!$B$1:$AG$461,MATCH(K$1,'Justerad allokering'!$B$1:$AF$1,0),FALSE))</f>
        <v>0</v>
      </c>
      <c r="L97">
        <f>IF(ISERROR(1/VLOOKUP($B97,'Justerad allokering'!$B$1:$AG$461,MATCH(L$1,'Justerad allokering'!$B$1:$AF$1,0),FALSE)),VLOOKUP($B97,'Allokerad kvv'!$B$2:$AV$468,MATCH(L$1,'Allokerad kvv'!$B$1:$AV$1,0),FALSE),VLOOKUP($B97,'Justerad allokering'!$B$1:$AG$461,MATCH(L$1,'Justerad allokering'!$B$1:$AF$1,0),FALSE))</f>
        <v>0</v>
      </c>
      <c r="M97">
        <f>IF(ISERROR(1/VLOOKUP($B97,'Justerad allokering'!$B$1:$AG$461,MATCH(M$1,'Justerad allokering'!$B$1:$AF$1,0),FALSE)),VLOOKUP($B97,'Allokerad kvv'!$B$2:$AV$468,MATCH(M$1,'Allokerad kvv'!$B$1:$AV$1,0),FALSE),VLOOKUP($B97,'Justerad allokering'!$B$1:$AG$461,MATCH(M$1,'Justerad allokering'!$B$1:$AF$1,0),FALSE))</f>
        <v>0</v>
      </c>
      <c r="N97">
        <f>IF(ISERROR(1/VLOOKUP($B97,'Justerad allokering'!$B$1:$AG$461,MATCH(N$1,'Justerad allokering'!$B$1:$AF$1,0),FALSE)),VLOOKUP($B97,'Allokerad kvv'!$B$2:$AV$468,MATCH(N$1,'Allokerad kvv'!$B$1:$AV$1,0),FALSE),VLOOKUP($B97,'Justerad allokering'!$B$1:$AG$461,MATCH(N$1,'Justerad allokering'!$B$1:$AF$1,0),FALSE))</f>
        <v>0</v>
      </c>
      <c r="O97">
        <f>IF(ISERROR(1/VLOOKUP($B97,'Justerad allokering'!$B$1:$AG$461,MATCH(O$1,'Justerad allokering'!$B$1:$AF$1,0),FALSE)),VLOOKUP($B97,'Allokerad kvv'!$B$2:$AV$468,MATCH(O$1,'Allokerad kvv'!$B$1:$AV$1,0),FALSE),VLOOKUP($B97,'Justerad allokering'!$B$1:$AG$461,MATCH(O$1,'Justerad allokering'!$B$1:$AF$1,0),FALSE))</f>
        <v>0</v>
      </c>
      <c r="P97">
        <f>IF(ISERROR(1/VLOOKUP($B97,'Justerad allokering'!$B$1:$AG$461,MATCH(P$1,'Justerad allokering'!$B$1:$AF$1,0),FALSE)),VLOOKUP($B97,'Allokerad kvv'!$B$2:$AV$468,MATCH(P$1,'Allokerad kvv'!$B$1:$AV$1,0),FALSE),VLOOKUP($B97,'Justerad allokering'!$B$1:$AG$461,MATCH(P$1,'Justerad allokering'!$B$1:$AF$1,0),FALSE))</f>
        <v>0</v>
      </c>
      <c r="Q97">
        <f>IF(ISERROR(1/VLOOKUP($B97,'Justerad allokering'!$B$1:$AG$461,MATCH(Q$1,'Justerad allokering'!$B$1:$AF$1,0),FALSE)),VLOOKUP($B97,'Allokerad kvv'!$B$2:$AV$468,MATCH(Q$1,'Allokerad kvv'!$B$1:$AV$1,0),FALSE),VLOOKUP($B97,'Justerad allokering'!$B$1:$AG$461,MATCH(Q$1,'Justerad allokering'!$B$1:$AF$1,0),FALSE))</f>
        <v>0</v>
      </c>
      <c r="R97">
        <f>IF(ISERROR(1/VLOOKUP($B97,'Justerad allokering'!$B$1:$AG$461,MATCH(R$1,'Justerad allokering'!$B$1:$AF$1,0),FALSE)),VLOOKUP($B97,'Allokerad kvv'!$B$2:$AV$468,MATCH(R$1,'Allokerad kvv'!$B$1:$AV$1,0),FALSE),VLOOKUP($B97,'Justerad allokering'!$B$1:$AG$461,MATCH(R$1,'Justerad allokering'!$B$1:$AF$1,0),FALSE))</f>
        <v>0</v>
      </c>
      <c r="S97">
        <f>IF(ISERROR(1/VLOOKUP($B97,'Justerad allokering'!$B$1:$AG$461,MATCH(S$1,'Justerad allokering'!$B$1:$AF$1,0),FALSE)),VLOOKUP($B97,'Allokerad kvv'!$B$2:$AV$468,MATCH(S$1,'Allokerad kvv'!$B$1:$AV$1,0),FALSE),VLOOKUP($B97,'Justerad allokering'!$B$1:$AG$461,MATCH(S$1,'Justerad allokering'!$B$1:$AF$1,0),FALSE))</f>
        <v>0</v>
      </c>
      <c r="T97">
        <f>IF(ISERROR(1/VLOOKUP($B97,'Justerad allokering'!$B$1:$AG$461,MATCH(T$1,'Justerad allokering'!$B$1:$AF$1,0),FALSE)),VLOOKUP($B97,'Allokerad kvv'!$B$2:$AV$468,MATCH(T$1,'Allokerad kvv'!$B$1:$AV$1,0),FALSE),VLOOKUP($B97,'Justerad allokering'!$B$1:$AG$461,MATCH(T$1,'Justerad allokering'!$B$1:$AF$1,0),FALSE))</f>
        <v>0</v>
      </c>
      <c r="U97">
        <f>IF(ISERROR(1/VLOOKUP($B97,'Justerad allokering'!$B$1:$AG$461,MATCH(U$1,'Justerad allokering'!$B$1:$AF$1,0),FALSE)),VLOOKUP($B97,'Allokerad kvv'!$B$2:$AV$468,MATCH(U$1,'Allokerad kvv'!$B$1:$AV$1,0),FALSE),VLOOKUP($B97,'Justerad allokering'!$B$1:$AG$461,MATCH(U$1,'Justerad allokering'!$B$1:$AF$1,0),FALSE))</f>
        <v>0</v>
      </c>
      <c r="V97">
        <f>IF(ISERROR(1/VLOOKUP($B97,'Justerad allokering'!$B$1:$AG$461,MATCH(V$1,'Justerad allokering'!$B$1:$AF$1,0),FALSE)),VLOOKUP($B97,'Allokerad kvv'!$B$2:$AV$468,MATCH(V$1,'Allokerad kvv'!$B$1:$AV$1,0),FALSE),VLOOKUP($B97,'Justerad allokering'!$B$1:$AG$461,MATCH(V$1,'Justerad allokering'!$B$1:$AF$1,0),FALSE))</f>
        <v>0</v>
      </c>
      <c r="W97">
        <f>IF(ISERROR(1/VLOOKUP($B97,'Justerad allokering'!$B$1:$AG$461,MATCH(W$1,'Justerad allokering'!$B$1:$AF$1,0),FALSE)),VLOOKUP($B97,'Allokerad kvv'!$B$2:$AV$468,MATCH(W$1,'Allokerad kvv'!$B$1:$AV$1,0),FALSE),VLOOKUP($B97,'Justerad allokering'!$B$1:$AG$461,MATCH(W$1,'Justerad allokering'!$B$1:$AF$1,0),FALSE))</f>
        <v>0</v>
      </c>
      <c r="X97">
        <f>IF(ISERROR(1/VLOOKUP($B97,'Justerad allokering'!$B$1:$AG$461,MATCH(X$1,'Justerad allokering'!$B$1:$AF$1,0),FALSE)),VLOOKUP($B97,'Allokerad kvv'!$B$2:$AV$468,MATCH(X$1,'Allokerad kvv'!$B$1:$AV$1,0),FALSE),VLOOKUP($B97,'Justerad allokering'!$B$1:$AG$461,MATCH(X$1,'Justerad allokering'!$B$1:$AF$1,0),FALSE))</f>
        <v>0</v>
      </c>
      <c r="Y97">
        <f>IF(ISERROR(1/VLOOKUP($B97,'Justerad allokering'!$B$1:$AG$461,MATCH(Y$1,'Justerad allokering'!$B$1:$AF$1,0),FALSE)),VLOOKUP($B97,'Allokerad kvv'!$B$2:$AV$468,MATCH(Y$1,'Allokerad kvv'!$B$1:$AV$1,0),FALSE),VLOOKUP($B97,'Justerad allokering'!$B$1:$AG$461,MATCH(Y$1,'Justerad allokering'!$B$1:$AF$1,0),FALSE))</f>
        <v>0</v>
      </c>
      <c r="Z97">
        <f>IF(ISERROR(1/VLOOKUP($B97,'Justerad allokering'!$B$1:$AG$461,MATCH(Z$1,'Justerad allokering'!$B$1:$AF$1,0),FALSE)),VLOOKUP($B97,'Allokerad kvv'!$B$2:$AV$468,MATCH(Z$1,'Allokerad kvv'!$B$1:$AV$1,0),FALSE),VLOOKUP($B97,'Justerad allokering'!$B$1:$AG$461,MATCH(Z$1,'Justerad allokering'!$B$1:$AF$1,0),FALSE))</f>
        <v>0</v>
      </c>
      <c r="AE97" s="89">
        <f t="shared" si="4"/>
        <v>0</v>
      </c>
      <c r="AG97">
        <f t="shared" si="5"/>
        <v>0</v>
      </c>
      <c r="AH97">
        <f t="shared" si="6"/>
        <v>0</v>
      </c>
      <c r="AI97" t="str">
        <f>IF(AH97=0,"",AH97/VLOOKUP(B97,Kraftvärmeprod!$B$1:$BC$480,MATCH("Summa tillförd energi exklusive rökgaskondensering",Kraftvärmeprod!$B$1:$BC$1,0),FALSE))</f>
        <v/>
      </c>
      <c r="AK97">
        <f t="shared" si="7"/>
        <v>0</v>
      </c>
    </row>
    <row r="98" spans="1:37" x14ac:dyDescent="0.25">
      <c r="A98" s="2" t="s">
        <v>135</v>
      </c>
      <c r="B98" s="2" t="s">
        <v>139</v>
      </c>
      <c r="C98">
        <f>IF(ISERROR(1/VLOOKUP($B98,'Justerad allokering'!$B$1:$AG$461,MATCH(C$1,'Justerad allokering'!$B$1:$AF$1,0),FALSE)),VLOOKUP($B98,'Allokerad kvv'!$B$2:$AV$468,MATCH(C$1,'Allokerad kvv'!$B$1:$AV$1,0),FALSE),VLOOKUP($B98,'Justerad allokering'!$B$1:$AG$461,MATCH(C$1,'Justerad allokering'!$B$1:$AF$1,0),FALSE))</f>
        <v>0</v>
      </c>
      <c r="D98">
        <f>IF(ISERROR(1/VLOOKUP($B98,'Justerad allokering'!$B$1:$AG$461,MATCH(D$1,'Justerad allokering'!$B$1:$AF$1,0),FALSE)),VLOOKUP($B98,'Allokerad kvv'!$B$2:$AV$468,MATCH(D$1,'Allokerad kvv'!$B$1:$AV$1,0),FALSE),VLOOKUP($B98,'Justerad allokering'!$B$1:$AG$461,MATCH(D$1,'Justerad allokering'!$B$1:$AF$1,0),FALSE))</f>
        <v>0</v>
      </c>
      <c r="E98">
        <f>IF(ISERROR(1/VLOOKUP($B98,'Justerad allokering'!$B$1:$AG$461,MATCH(E$1,'Justerad allokering'!$B$1:$AF$1,0),FALSE)),VLOOKUP($B98,'Allokerad kvv'!$B$2:$AV$468,MATCH(E$1,'Allokerad kvv'!$B$1:$AV$1,0),FALSE),VLOOKUP($B98,'Justerad allokering'!$B$1:$AG$461,MATCH(E$1,'Justerad allokering'!$B$1:$AF$1,0),FALSE))</f>
        <v>0</v>
      </c>
      <c r="F98">
        <f>IF(ISERROR(1/VLOOKUP($B98,'Justerad allokering'!$B$1:$AG$461,MATCH(F$1,'Justerad allokering'!$B$1:$AF$1,0),FALSE)),VLOOKUP($B98,'Allokerad kvv'!$B$2:$AV$468,MATCH(F$1,'Allokerad kvv'!$B$1:$AV$1,0),FALSE),VLOOKUP($B98,'Justerad allokering'!$B$1:$AG$461,MATCH(F$1,'Justerad allokering'!$B$1:$AF$1,0),FALSE))</f>
        <v>0</v>
      </c>
      <c r="G98">
        <f>IF(ISERROR(1/VLOOKUP($B98,'Justerad allokering'!$B$1:$AG$461,MATCH(G$1,'Justerad allokering'!$B$1:$AF$1,0),FALSE)),VLOOKUP($B98,'Allokerad kvv'!$B$2:$AV$468,MATCH(G$1,'Allokerad kvv'!$B$1:$AV$1,0),FALSE),VLOOKUP($B98,'Justerad allokering'!$B$1:$AG$461,MATCH(G$1,'Justerad allokering'!$B$1:$AF$1,0),FALSE))</f>
        <v>0</v>
      </c>
      <c r="H98">
        <f>IF(ISERROR(1/VLOOKUP($B98,'Justerad allokering'!$B$1:$AG$461,MATCH(H$1,'Justerad allokering'!$B$1:$AF$1,0),FALSE)),VLOOKUP($B98,'Allokerad kvv'!$B$2:$AV$468,MATCH(H$1,'Allokerad kvv'!$B$1:$AV$1,0),FALSE),VLOOKUP($B98,'Justerad allokering'!$B$1:$AG$461,MATCH(H$1,'Justerad allokering'!$B$1:$AF$1,0),FALSE))</f>
        <v>0</v>
      </c>
      <c r="I98">
        <f>IF(ISERROR(1/VLOOKUP($B98,'Justerad allokering'!$B$1:$AG$461,MATCH(I$1,'Justerad allokering'!$B$1:$AF$1,0),FALSE)),VLOOKUP($B98,'Allokerad kvv'!$B$2:$AV$468,MATCH(I$1,'Allokerad kvv'!$B$1:$AV$1,0),FALSE),VLOOKUP($B98,'Justerad allokering'!$B$1:$AG$461,MATCH(I$1,'Justerad allokering'!$B$1:$AF$1,0),FALSE))</f>
        <v>0</v>
      </c>
      <c r="J98">
        <f>IF(ISERROR(1/VLOOKUP($B98,'Justerad allokering'!$B$1:$AG$461,MATCH(J$1,'Justerad allokering'!$B$1:$AF$1,0),FALSE)),VLOOKUP($B98,'Allokerad kvv'!$B$2:$AV$468,MATCH(J$1,'Allokerad kvv'!$B$1:$AV$1,0),FALSE),VLOOKUP($B98,'Justerad allokering'!$B$1:$AG$461,MATCH(J$1,'Justerad allokering'!$B$1:$AF$1,0),FALSE))</f>
        <v>0</v>
      </c>
      <c r="K98">
        <f>IF(ISERROR(1/VLOOKUP($B98,'Justerad allokering'!$B$1:$AG$461,MATCH(K$1,'Justerad allokering'!$B$1:$AF$1,0),FALSE)),VLOOKUP($B98,'Allokerad kvv'!$B$2:$AV$468,MATCH(K$1,'Allokerad kvv'!$B$1:$AV$1,0),FALSE),VLOOKUP($B98,'Justerad allokering'!$B$1:$AG$461,MATCH(K$1,'Justerad allokering'!$B$1:$AF$1,0),FALSE))</f>
        <v>0</v>
      </c>
      <c r="L98">
        <f>IF(ISERROR(1/VLOOKUP($B98,'Justerad allokering'!$B$1:$AG$461,MATCH(L$1,'Justerad allokering'!$B$1:$AF$1,0),FALSE)),VLOOKUP($B98,'Allokerad kvv'!$B$2:$AV$468,MATCH(L$1,'Allokerad kvv'!$B$1:$AV$1,0),FALSE),VLOOKUP($B98,'Justerad allokering'!$B$1:$AG$461,MATCH(L$1,'Justerad allokering'!$B$1:$AF$1,0),FALSE))</f>
        <v>0</v>
      </c>
      <c r="M98">
        <f>IF(ISERROR(1/VLOOKUP($B98,'Justerad allokering'!$B$1:$AG$461,MATCH(M$1,'Justerad allokering'!$B$1:$AF$1,0),FALSE)),VLOOKUP($B98,'Allokerad kvv'!$B$2:$AV$468,MATCH(M$1,'Allokerad kvv'!$B$1:$AV$1,0),FALSE),VLOOKUP($B98,'Justerad allokering'!$B$1:$AG$461,MATCH(M$1,'Justerad allokering'!$B$1:$AF$1,0),FALSE))</f>
        <v>0</v>
      </c>
      <c r="N98">
        <f>IF(ISERROR(1/VLOOKUP($B98,'Justerad allokering'!$B$1:$AG$461,MATCH(N$1,'Justerad allokering'!$B$1:$AF$1,0),FALSE)),VLOOKUP($B98,'Allokerad kvv'!$B$2:$AV$468,MATCH(N$1,'Allokerad kvv'!$B$1:$AV$1,0),FALSE),VLOOKUP($B98,'Justerad allokering'!$B$1:$AG$461,MATCH(N$1,'Justerad allokering'!$B$1:$AF$1,0),FALSE))</f>
        <v>0</v>
      </c>
      <c r="O98">
        <f>IF(ISERROR(1/VLOOKUP($B98,'Justerad allokering'!$B$1:$AG$461,MATCH(O$1,'Justerad allokering'!$B$1:$AF$1,0),FALSE)),VLOOKUP($B98,'Allokerad kvv'!$B$2:$AV$468,MATCH(O$1,'Allokerad kvv'!$B$1:$AV$1,0),FALSE),VLOOKUP($B98,'Justerad allokering'!$B$1:$AG$461,MATCH(O$1,'Justerad allokering'!$B$1:$AF$1,0),FALSE))</f>
        <v>0</v>
      </c>
      <c r="P98">
        <f>IF(ISERROR(1/VLOOKUP($B98,'Justerad allokering'!$B$1:$AG$461,MATCH(P$1,'Justerad allokering'!$B$1:$AF$1,0),FALSE)),VLOOKUP($B98,'Allokerad kvv'!$B$2:$AV$468,MATCH(P$1,'Allokerad kvv'!$B$1:$AV$1,0),FALSE),VLOOKUP($B98,'Justerad allokering'!$B$1:$AG$461,MATCH(P$1,'Justerad allokering'!$B$1:$AF$1,0),FALSE))</f>
        <v>0</v>
      </c>
      <c r="Q98">
        <f>IF(ISERROR(1/VLOOKUP($B98,'Justerad allokering'!$B$1:$AG$461,MATCH(Q$1,'Justerad allokering'!$B$1:$AF$1,0),FALSE)),VLOOKUP($B98,'Allokerad kvv'!$B$2:$AV$468,MATCH(Q$1,'Allokerad kvv'!$B$1:$AV$1,0),FALSE),VLOOKUP($B98,'Justerad allokering'!$B$1:$AG$461,MATCH(Q$1,'Justerad allokering'!$B$1:$AF$1,0),FALSE))</f>
        <v>0</v>
      </c>
      <c r="R98">
        <f>IF(ISERROR(1/VLOOKUP($B98,'Justerad allokering'!$B$1:$AG$461,MATCH(R$1,'Justerad allokering'!$B$1:$AF$1,0),FALSE)),VLOOKUP($B98,'Allokerad kvv'!$B$2:$AV$468,MATCH(R$1,'Allokerad kvv'!$B$1:$AV$1,0),FALSE),VLOOKUP($B98,'Justerad allokering'!$B$1:$AG$461,MATCH(R$1,'Justerad allokering'!$B$1:$AF$1,0),FALSE))</f>
        <v>0</v>
      </c>
      <c r="S98">
        <f>IF(ISERROR(1/VLOOKUP($B98,'Justerad allokering'!$B$1:$AG$461,MATCH(S$1,'Justerad allokering'!$B$1:$AF$1,0),FALSE)),VLOOKUP($B98,'Allokerad kvv'!$B$2:$AV$468,MATCH(S$1,'Allokerad kvv'!$B$1:$AV$1,0),FALSE),VLOOKUP($B98,'Justerad allokering'!$B$1:$AG$461,MATCH(S$1,'Justerad allokering'!$B$1:$AF$1,0),FALSE))</f>
        <v>0</v>
      </c>
      <c r="T98">
        <f>IF(ISERROR(1/VLOOKUP($B98,'Justerad allokering'!$B$1:$AG$461,MATCH(T$1,'Justerad allokering'!$B$1:$AF$1,0),FALSE)),VLOOKUP($B98,'Allokerad kvv'!$B$2:$AV$468,MATCH(T$1,'Allokerad kvv'!$B$1:$AV$1,0),FALSE),VLOOKUP($B98,'Justerad allokering'!$B$1:$AG$461,MATCH(T$1,'Justerad allokering'!$B$1:$AF$1,0),FALSE))</f>
        <v>0</v>
      </c>
      <c r="U98">
        <f>IF(ISERROR(1/VLOOKUP($B98,'Justerad allokering'!$B$1:$AG$461,MATCH(U$1,'Justerad allokering'!$B$1:$AF$1,0),FALSE)),VLOOKUP($B98,'Allokerad kvv'!$B$2:$AV$468,MATCH(U$1,'Allokerad kvv'!$B$1:$AV$1,0),FALSE),VLOOKUP($B98,'Justerad allokering'!$B$1:$AG$461,MATCH(U$1,'Justerad allokering'!$B$1:$AF$1,0),FALSE))</f>
        <v>0</v>
      </c>
      <c r="V98">
        <f>IF(ISERROR(1/VLOOKUP($B98,'Justerad allokering'!$B$1:$AG$461,MATCH(V$1,'Justerad allokering'!$B$1:$AF$1,0),FALSE)),VLOOKUP($B98,'Allokerad kvv'!$B$2:$AV$468,MATCH(V$1,'Allokerad kvv'!$B$1:$AV$1,0),FALSE),VLOOKUP($B98,'Justerad allokering'!$B$1:$AG$461,MATCH(V$1,'Justerad allokering'!$B$1:$AF$1,0),FALSE))</f>
        <v>0</v>
      </c>
      <c r="W98">
        <f>IF(ISERROR(1/VLOOKUP($B98,'Justerad allokering'!$B$1:$AG$461,MATCH(W$1,'Justerad allokering'!$B$1:$AF$1,0),FALSE)),VLOOKUP($B98,'Allokerad kvv'!$B$2:$AV$468,MATCH(W$1,'Allokerad kvv'!$B$1:$AV$1,0),FALSE),VLOOKUP($B98,'Justerad allokering'!$B$1:$AG$461,MATCH(W$1,'Justerad allokering'!$B$1:$AF$1,0),FALSE))</f>
        <v>0</v>
      </c>
      <c r="X98">
        <f>IF(ISERROR(1/VLOOKUP($B98,'Justerad allokering'!$B$1:$AG$461,MATCH(X$1,'Justerad allokering'!$B$1:$AF$1,0),FALSE)),VLOOKUP($B98,'Allokerad kvv'!$B$2:$AV$468,MATCH(X$1,'Allokerad kvv'!$B$1:$AV$1,0),FALSE),VLOOKUP($B98,'Justerad allokering'!$B$1:$AG$461,MATCH(X$1,'Justerad allokering'!$B$1:$AF$1,0),FALSE))</f>
        <v>0</v>
      </c>
      <c r="Y98">
        <f>IF(ISERROR(1/VLOOKUP($B98,'Justerad allokering'!$B$1:$AG$461,MATCH(Y$1,'Justerad allokering'!$B$1:$AF$1,0),FALSE)),VLOOKUP($B98,'Allokerad kvv'!$B$2:$AV$468,MATCH(Y$1,'Allokerad kvv'!$B$1:$AV$1,0),FALSE),VLOOKUP($B98,'Justerad allokering'!$B$1:$AG$461,MATCH(Y$1,'Justerad allokering'!$B$1:$AF$1,0),FALSE))</f>
        <v>0</v>
      </c>
      <c r="Z98">
        <f>IF(ISERROR(1/VLOOKUP($B98,'Justerad allokering'!$B$1:$AG$461,MATCH(Z$1,'Justerad allokering'!$B$1:$AF$1,0),FALSE)),VLOOKUP($B98,'Allokerad kvv'!$B$2:$AV$468,MATCH(Z$1,'Allokerad kvv'!$B$1:$AV$1,0),FALSE),VLOOKUP($B98,'Justerad allokering'!$B$1:$AG$461,MATCH(Z$1,'Justerad allokering'!$B$1:$AF$1,0),FALSE))</f>
        <v>0</v>
      </c>
      <c r="AE98" s="89">
        <f t="shared" si="4"/>
        <v>0</v>
      </c>
      <c r="AG98">
        <f t="shared" si="5"/>
        <v>0</v>
      </c>
      <c r="AH98">
        <f t="shared" si="6"/>
        <v>0</v>
      </c>
      <c r="AI98" t="str">
        <f>IF(AH98=0,"",AH98/VLOOKUP(B98,Kraftvärmeprod!$B$1:$BC$480,MATCH("Summa tillförd energi exklusive rökgaskondensering",Kraftvärmeprod!$B$1:$BC$1,0),FALSE))</f>
        <v/>
      </c>
      <c r="AK98">
        <f t="shared" si="7"/>
        <v>0</v>
      </c>
    </row>
    <row r="99" spans="1:37" x14ac:dyDescent="0.25">
      <c r="A99" s="2" t="s">
        <v>140</v>
      </c>
      <c r="B99" s="2" t="s">
        <v>141</v>
      </c>
      <c r="C99">
        <f>IF(ISERROR(1/VLOOKUP($B99,'Justerad allokering'!$B$1:$AG$461,MATCH(C$1,'Justerad allokering'!$B$1:$AF$1,0),FALSE)),VLOOKUP($B99,'Allokerad kvv'!$B$2:$AV$468,MATCH(C$1,'Allokerad kvv'!$B$1:$AV$1,0),FALSE),VLOOKUP($B99,'Justerad allokering'!$B$1:$AG$461,MATCH(C$1,'Justerad allokering'!$B$1:$AF$1,0),FALSE))</f>
        <v>0</v>
      </c>
      <c r="D99">
        <f>IF(ISERROR(1/VLOOKUP($B99,'Justerad allokering'!$B$1:$AG$461,MATCH(D$1,'Justerad allokering'!$B$1:$AF$1,0),FALSE)),VLOOKUP($B99,'Allokerad kvv'!$B$2:$AV$468,MATCH(D$1,'Allokerad kvv'!$B$1:$AV$1,0),FALSE),VLOOKUP($B99,'Justerad allokering'!$B$1:$AG$461,MATCH(D$1,'Justerad allokering'!$B$1:$AF$1,0),FALSE))</f>
        <v>0</v>
      </c>
      <c r="E99">
        <f>IF(ISERROR(1/VLOOKUP($B99,'Justerad allokering'!$B$1:$AG$461,MATCH(E$1,'Justerad allokering'!$B$1:$AF$1,0),FALSE)),VLOOKUP($B99,'Allokerad kvv'!$B$2:$AV$468,MATCH(E$1,'Allokerad kvv'!$B$1:$AV$1,0),FALSE),VLOOKUP($B99,'Justerad allokering'!$B$1:$AG$461,MATCH(E$1,'Justerad allokering'!$B$1:$AF$1,0),FALSE))</f>
        <v>0</v>
      </c>
      <c r="F99">
        <f>IF(ISERROR(1/VLOOKUP($B99,'Justerad allokering'!$B$1:$AG$461,MATCH(F$1,'Justerad allokering'!$B$1:$AF$1,0),FALSE)),VLOOKUP($B99,'Allokerad kvv'!$B$2:$AV$468,MATCH(F$1,'Allokerad kvv'!$B$1:$AV$1,0),FALSE),VLOOKUP($B99,'Justerad allokering'!$B$1:$AG$461,MATCH(F$1,'Justerad allokering'!$B$1:$AF$1,0),FALSE))</f>
        <v>0</v>
      </c>
      <c r="G99">
        <f>IF(ISERROR(1/VLOOKUP($B99,'Justerad allokering'!$B$1:$AG$461,MATCH(G$1,'Justerad allokering'!$B$1:$AF$1,0),FALSE)),VLOOKUP($B99,'Allokerad kvv'!$B$2:$AV$468,MATCH(G$1,'Allokerad kvv'!$B$1:$AV$1,0),FALSE),VLOOKUP($B99,'Justerad allokering'!$B$1:$AG$461,MATCH(G$1,'Justerad allokering'!$B$1:$AF$1,0),FALSE))</f>
        <v>0</v>
      </c>
      <c r="H99">
        <f>IF(ISERROR(1/VLOOKUP($B99,'Justerad allokering'!$B$1:$AG$461,MATCH(H$1,'Justerad allokering'!$B$1:$AF$1,0),FALSE)),VLOOKUP($B99,'Allokerad kvv'!$B$2:$AV$468,MATCH(H$1,'Allokerad kvv'!$B$1:$AV$1,0),FALSE),VLOOKUP($B99,'Justerad allokering'!$B$1:$AG$461,MATCH(H$1,'Justerad allokering'!$B$1:$AF$1,0),FALSE))</f>
        <v>0</v>
      </c>
      <c r="I99">
        <f>IF(ISERROR(1/VLOOKUP($B99,'Justerad allokering'!$B$1:$AG$461,MATCH(I$1,'Justerad allokering'!$B$1:$AF$1,0),FALSE)),VLOOKUP($B99,'Allokerad kvv'!$B$2:$AV$468,MATCH(I$1,'Allokerad kvv'!$B$1:$AV$1,0),FALSE),VLOOKUP($B99,'Justerad allokering'!$B$1:$AG$461,MATCH(I$1,'Justerad allokering'!$B$1:$AF$1,0),FALSE))</f>
        <v>0</v>
      </c>
      <c r="J99">
        <f>IF(ISERROR(1/VLOOKUP($B99,'Justerad allokering'!$B$1:$AG$461,MATCH(J$1,'Justerad allokering'!$B$1:$AF$1,0),FALSE)),VLOOKUP($B99,'Allokerad kvv'!$B$2:$AV$468,MATCH(J$1,'Allokerad kvv'!$B$1:$AV$1,0),FALSE),VLOOKUP($B99,'Justerad allokering'!$B$1:$AG$461,MATCH(J$1,'Justerad allokering'!$B$1:$AF$1,0),FALSE))</f>
        <v>0</v>
      </c>
      <c r="K99">
        <f>IF(ISERROR(1/VLOOKUP($B99,'Justerad allokering'!$B$1:$AG$461,MATCH(K$1,'Justerad allokering'!$B$1:$AF$1,0),FALSE)),VLOOKUP($B99,'Allokerad kvv'!$B$2:$AV$468,MATCH(K$1,'Allokerad kvv'!$B$1:$AV$1,0),FALSE),VLOOKUP($B99,'Justerad allokering'!$B$1:$AG$461,MATCH(K$1,'Justerad allokering'!$B$1:$AF$1,0),FALSE))</f>
        <v>0</v>
      </c>
      <c r="L99">
        <f>IF(ISERROR(1/VLOOKUP($B99,'Justerad allokering'!$B$1:$AG$461,MATCH(L$1,'Justerad allokering'!$B$1:$AF$1,0),FALSE)),VLOOKUP($B99,'Allokerad kvv'!$B$2:$AV$468,MATCH(L$1,'Allokerad kvv'!$B$1:$AV$1,0),FALSE),VLOOKUP($B99,'Justerad allokering'!$B$1:$AG$461,MATCH(L$1,'Justerad allokering'!$B$1:$AF$1,0),FALSE))</f>
        <v>0</v>
      </c>
      <c r="M99">
        <f>IF(ISERROR(1/VLOOKUP($B99,'Justerad allokering'!$B$1:$AG$461,MATCH(M$1,'Justerad allokering'!$B$1:$AF$1,0),FALSE)),VLOOKUP($B99,'Allokerad kvv'!$B$2:$AV$468,MATCH(M$1,'Allokerad kvv'!$B$1:$AV$1,0),FALSE),VLOOKUP($B99,'Justerad allokering'!$B$1:$AG$461,MATCH(M$1,'Justerad allokering'!$B$1:$AF$1,0),FALSE))</f>
        <v>0</v>
      </c>
      <c r="N99">
        <f>IF(ISERROR(1/VLOOKUP($B99,'Justerad allokering'!$B$1:$AG$461,MATCH(N$1,'Justerad allokering'!$B$1:$AF$1,0),FALSE)),VLOOKUP($B99,'Allokerad kvv'!$B$2:$AV$468,MATCH(N$1,'Allokerad kvv'!$B$1:$AV$1,0),FALSE),VLOOKUP($B99,'Justerad allokering'!$B$1:$AG$461,MATCH(N$1,'Justerad allokering'!$B$1:$AF$1,0),FALSE))</f>
        <v>0</v>
      </c>
      <c r="O99">
        <f>IF(ISERROR(1/VLOOKUP($B99,'Justerad allokering'!$B$1:$AG$461,MATCH(O$1,'Justerad allokering'!$B$1:$AF$1,0),FALSE)),VLOOKUP($B99,'Allokerad kvv'!$B$2:$AV$468,MATCH(O$1,'Allokerad kvv'!$B$1:$AV$1,0),FALSE),VLOOKUP($B99,'Justerad allokering'!$B$1:$AG$461,MATCH(O$1,'Justerad allokering'!$B$1:$AF$1,0),FALSE))</f>
        <v>0</v>
      </c>
      <c r="P99">
        <f>IF(ISERROR(1/VLOOKUP($B99,'Justerad allokering'!$B$1:$AG$461,MATCH(P$1,'Justerad allokering'!$B$1:$AF$1,0),FALSE)),VLOOKUP($B99,'Allokerad kvv'!$B$2:$AV$468,MATCH(P$1,'Allokerad kvv'!$B$1:$AV$1,0),FALSE),VLOOKUP($B99,'Justerad allokering'!$B$1:$AG$461,MATCH(P$1,'Justerad allokering'!$B$1:$AF$1,0),FALSE))</f>
        <v>0</v>
      </c>
      <c r="Q99">
        <f>IF(ISERROR(1/VLOOKUP($B99,'Justerad allokering'!$B$1:$AG$461,MATCH(Q$1,'Justerad allokering'!$B$1:$AF$1,0),FALSE)),VLOOKUP($B99,'Allokerad kvv'!$B$2:$AV$468,MATCH(Q$1,'Allokerad kvv'!$B$1:$AV$1,0),FALSE),VLOOKUP($B99,'Justerad allokering'!$B$1:$AG$461,MATCH(Q$1,'Justerad allokering'!$B$1:$AF$1,0),FALSE))</f>
        <v>0</v>
      </c>
      <c r="R99">
        <f>IF(ISERROR(1/VLOOKUP($B99,'Justerad allokering'!$B$1:$AG$461,MATCH(R$1,'Justerad allokering'!$B$1:$AF$1,0),FALSE)),VLOOKUP($B99,'Allokerad kvv'!$B$2:$AV$468,MATCH(R$1,'Allokerad kvv'!$B$1:$AV$1,0),FALSE),VLOOKUP($B99,'Justerad allokering'!$B$1:$AG$461,MATCH(R$1,'Justerad allokering'!$B$1:$AF$1,0),FALSE))</f>
        <v>0</v>
      </c>
      <c r="S99">
        <f>IF(ISERROR(1/VLOOKUP($B99,'Justerad allokering'!$B$1:$AG$461,MATCH(S$1,'Justerad allokering'!$B$1:$AF$1,0),FALSE)),VLOOKUP($B99,'Allokerad kvv'!$B$2:$AV$468,MATCH(S$1,'Allokerad kvv'!$B$1:$AV$1,0),FALSE),VLOOKUP($B99,'Justerad allokering'!$B$1:$AG$461,MATCH(S$1,'Justerad allokering'!$B$1:$AF$1,0),FALSE))</f>
        <v>0</v>
      </c>
      <c r="T99">
        <f>IF(ISERROR(1/VLOOKUP($B99,'Justerad allokering'!$B$1:$AG$461,MATCH(T$1,'Justerad allokering'!$B$1:$AF$1,0),FALSE)),VLOOKUP($B99,'Allokerad kvv'!$B$2:$AV$468,MATCH(T$1,'Allokerad kvv'!$B$1:$AV$1,0),FALSE),VLOOKUP($B99,'Justerad allokering'!$B$1:$AG$461,MATCH(T$1,'Justerad allokering'!$B$1:$AF$1,0),FALSE))</f>
        <v>0</v>
      </c>
      <c r="U99">
        <f>IF(ISERROR(1/VLOOKUP($B99,'Justerad allokering'!$B$1:$AG$461,MATCH(U$1,'Justerad allokering'!$B$1:$AF$1,0),FALSE)),VLOOKUP($B99,'Allokerad kvv'!$B$2:$AV$468,MATCH(U$1,'Allokerad kvv'!$B$1:$AV$1,0),FALSE),VLOOKUP($B99,'Justerad allokering'!$B$1:$AG$461,MATCH(U$1,'Justerad allokering'!$B$1:$AF$1,0),FALSE))</f>
        <v>0</v>
      </c>
      <c r="V99">
        <f>IF(ISERROR(1/VLOOKUP($B99,'Justerad allokering'!$B$1:$AG$461,MATCH(V$1,'Justerad allokering'!$B$1:$AF$1,0),FALSE)),VLOOKUP($B99,'Allokerad kvv'!$B$2:$AV$468,MATCH(V$1,'Allokerad kvv'!$B$1:$AV$1,0),FALSE),VLOOKUP($B99,'Justerad allokering'!$B$1:$AG$461,MATCH(V$1,'Justerad allokering'!$B$1:$AF$1,0),FALSE))</f>
        <v>0</v>
      </c>
      <c r="W99">
        <f>IF(ISERROR(1/VLOOKUP($B99,'Justerad allokering'!$B$1:$AG$461,MATCH(W$1,'Justerad allokering'!$B$1:$AF$1,0),FALSE)),VLOOKUP($B99,'Allokerad kvv'!$B$2:$AV$468,MATCH(W$1,'Allokerad kvv'!$B$1:$AV$1,0),FALSE),VLOOKUP($B99,'Justerad allokering'!$B$1:$AG$461,MATCH(W$1,'Justerad allokering'!$B$1:$AF$1,0),FALSE))</f>
        <v>0</v>
      </c>
      <c r="X99">
        <f>IF(ISERROR(1/VLOOKUP($B99,'Justerad allokering'!$B$1:$AG$461,MATCH(X$1,'Justerad allokering'!$B$1:$AF$1,0),FALSE)),VLOOKUP($B99,'Allokerad kvv'!$B$2:$AV$468,MATCH(X$1,'Allokerad kvv'!$B$1:$AV$1,0),FALSE),VLOOKUP($B99,'Justerad allokering'!$B$1:$AG$461,MATCH(X$1,'Justerad allokering'!$B$1:$AF$1,0),FALSE))</f>
        <v>0</v>
      </c>
      <c r="Y99">
        <f>IF(ISERROR(1/VLOOKUP($B99,'Justerad allokering'!$B$1:$AG$461,MATCH(Y$1,'Justerad allokering'!$B$1:$AF$1,0),FALSE)),VLOOKUP($B99,'Allokerad kvv'!$B$2:$AV$468,MATCH(Y$1,'Allokerad kvv'!$B$1:$AV$1,0),FALSE),VLOOKUP($B99,'Justerad allokering'!$B$1:$AG$461,MATCH(Y$1,'Justerad allokering'!$B$1:$AF$1,0),FALSE))</f>
        <v>0</v>
      </c>
      <c r="Z99">
        <f>IF(ISERROR(1/VLOOKUP($B99,'Justerad allokering'!$B$1:$AG$461,MATCH(Z$1,'Justerad allokering'!$B$1:$AF$1,0),FALSE)),VLOOKUP($B99,'Allokerad kvv'!$B$2:$AV$468,MATCH(Z$1,'Allokerad kvv'!$B$1:$AV$1,0),FALSE),VLOOKUP($B99,'Justerad allokering'!$B$1:$AG$461,MATCH(Z$1,'Justerad allokering'!$B$1:$AF$1,0),FALSE))</f>
        <v>0</v>
      </c>
      <c r="AE99" s="89">
        <f t="shared" si="4"/>
        <v>0</v>
      </c>
      <c r="AG99">
        <f t="shared" si="5"/>
        <v>0</v>
      </c>
      <c r="AH99">
        <f t="shared" si="6"/>
        <v>0</v>
      </c>
      <c r="AI99" t="str">
        <f>IF(AH99=0,"",AH99/VLOOKUP(B99,Kraftvärmeprod!$B$1:$BC$480,MATCH("Summa tillförd energi exklusive rökgaskondensering",Kraftvärmeprod!$B$1:$BC$1,0),FALSE))</f>
        <v/>
      </c>
      <c r="AK99">
        <f t="shared" si="7"/>
        <v>0</v>
      </c>
    </row>
    <row r="100" spans="1:37" x14ac:dyDescent="0.25">
      <c r="A100" s="2" t="s">
        <v>142</v>
      </c>
      <c r="B100" s="2" t="s">
        <v>143</v>
      </c>
      <c r="C100">
        <f>IF(ISERROR(1/VLOOKUP($B100,'Justerad allokering'!$B$1:$AG$461,MATCH(C$1,'Justerad allokering'!$B$1:$AF$1,0),FALSE)),VLOOKUP($B100,'Allokerad kvv'!$B$2:$AV$468,MATCH(C$1,'Allokerad kvv'!$B$1:$AV$1,0),FALSE),VLOOKUP($B100,'Justerad allokering'!$B$1:$AG$461,MATCH(C$1,'Justerad allokering'!$B$1:$AF$1,0),FALSE))</f>
        <v>0</v>
      </c>
      <c r="D100">
        <f>IF(ISERROR(1/VLOOKUP($B100,'Justerad allokering'!$B$1:$AG$461,MATCH(D$1,'Justerad allokering'!$B$1:$AF$1,0),FALSE)),VLOOKUP($B100,'Allokerad kvv'!$B$2:$AV$468,MATCH(D$1,'Allokerad kvv'!$B$1:$AV$1,0),FALSE),VLOOKUP($B100,'Justerad allokering'!$B$1:$AG$461,MATCH(D$1,'Justerad allokering'!$B$1:$AF$1,0),FALSE))</f>
        <v>0</v>
      </c>
      <c r="E100">
        <f>IF(ISERROR(1/VLOOKUP($B100,'Justerad allokering'!$B$1:$AG$461,MATCH(E$1,'Justerad allokering'!$B$1:$AF$1,0),FALSE)),VLOOKUP($B100,'Allokerad kvv'!$B$2:$AV$468,MATCH(E$1,'Allokerad kvv'!$B$1:$AV$1,0),FALSE),VLOOKUP($B100,'Justerad allokering'!$B$1:$AG$461,MATCH(E$1,'Justerad allokering'!$B$1:$AF$1,0),FALSE))</f>
        <v>0</v>
      </c>
      <c r="F100">
        <f>IF(ISERROR(1/VLOOKUP($B100,'Justerad allokering'!$B$1:$AG$461,MATCH(F$1,'Justerad allokering'!$B$1:$AF$1,0),FALSE)),VLOOKUP($B100,'Allokerad kvv'!$B$2:$AV$468,MATCH(F$1,'Allokerad kvv'!$B$1:$AV$1,0),FALSE),VLOOKUP($B100,'Justerad allokering'!$B$1:$AG$461,MATCH(F$1,'Justerad allokering'!$B$1:$AF$1,0),FALSE))</f>
        <v>0</v>
      </c>
      <c r="G100">
        <f>IF(ISERROR(1/VLOOKUP($B100,'Justerad allokering'!$B$1:$AG$461,MATCH(G$1,'Justerad allokering'!$B$1:$AF$1,0),FALSE)),VLOOKUP($B100,'Allokerad kvv'!$B$2:$AV$468,MATCH(G$1,'Allokerad kvv'!$B$1:$AV$1,0),FALSE),VLOOKUP($B100,'Justerad allokering'!$B$1:$AG$461,MATCH(G$1,'Justerad allokering'!$B$1:$AF$1,0),FALSE))</f>
        <v>0</v>
      </c>
      <c r="H100">
        <f>IF(ISERROR(1/VLOOKUP($B100,'Justerad allokering'!$B$1:$AG$461,MATCH(H$1,'Justerad allokering'!$B$1:$AF$1,0),FALSE)),VLOOKUP($B100,'Allokerad kvv'!$B$2:$AV$468,MATCH(H$1,'Allokerad kvv'!$B$1:$AV$1,0),FALSE),VLOOKUP($B100,'Justerad allokering'!$B$1:$AG$461,MATCH(H$1,'Justerad allokering'!$B$1:$AF$1,0),FALSE))</f>
        <v>0</v>
      </c>
      <c r="I100">
        <f>IF(ISERROR(1/VLOOKUP($B100,'Justerad allokering'!$B$1:$AG$461,MATCH(I$1,'Justerad allokering'!$B$1:$AF$1,0),FALSE)),VLOOKUP($B100,'Allokerad kvv'!$B$2:$AV$468,MATCH(I$1,'Allokerad kvv'!$B$1:$AV$1,0),FALSE),VLOOKUP($B100,'Justerad allokering'!$B$1:$AG$461,MATCH(I$1,'Justerad allokering'!$B$1:$AF$1,0),FALSE))</f>
        <v>0</v>
      </c>
      <c r="J100">
        <f>IF(ISERROR(1/VLOOKUP($B100,'Justerad allokering'!$B$1:$AG$461,MATCH(J$1,'Justerad allokering'!$B$1:$AF$1,0),FALSE)),VLOOKUP($B100,'Allokerad kvv'!$B$2:$AV$468,MATCH(J$1,'Allokerad kvv'!$B$1:$AV$1,0),FALSE),VLOOKUP($B100,'Justerad allokering'!$B$1:$AG$461,MATCH(J$1,'Justerad allokering'!$B$1:$AF$1,0),FALSE))</f>
        <v>0</v>
      </c>
      <c r="K100">
        <f>IF(ISERROR(1/VLOOKUP($B100,'Justerad allokering'!$B$1:$AG$461,MATCH(K$1,'Justerad allokering'!$B$1:$AF$1,0),FALSE)),VLOOKUP($B100,'Allokerad kvv'!$B$2:$AV$468,MATCH(K$1,'Allokerad kvv'!$B$1:$AV$1,0),FALSE),VLOOKUP($B100,'Justerad allokering'!$B$1:$AG$461,MATCH(K$1,'Justerad allokering'!$B$1:$AF$1,0),FALSE))</f>
        <v>0</v>
      </c>
      <c r="L100">
        <f>IF(ISERROR(1/VLOOKUP($B100,'Justerad allokering'!$B$1:$AG$461,MATCH(L$1,'Justerad allokering'!$B$1:$AF$1,0),FALSE)),VLOOKUP($B100,'Allokerad kvv'!$B$2:$AV$468,MATCH(L$1,'Allokerad kvv'!$B$1:$AV$1,0),FALSE),VLOOKUP($B100,'Justerad allokering'!$B$1:$AG$461,MATCH(L$1,'Justerad allokering'!$B$1:$AF$1,0),FALSE))</f>
        <v>0</v>
      </c>
      <c r="M100">
        <f>IF(ISERROR(1/VLOOKUP($B100,'Justerad allokering'!$B$1:$AG$461,MATCH(M$1,'Justerad allokering'!$B$1:$AF$1,0),FALSE)),VLOOKUP($B100,'Allokerad kvv'!$B$2:$AV$468,MATCH(M$1,'Allokerad kvv'!$B$1:$AV$1,0),FALSE),VLOOKUP($B100,'Justerad allokering'!$B$1:$AG$461,MATCH(M$1,'Justerad allokering'!$B$1:$AF$1,0),FALSE))</f>
        <v>0</v>
      </c>
      <c r="N100">
        <f>IF(ISERROR(1/VLOOKUP($B100,'Justerad allokering'!$B$1:$AG$461,MATCH(N$1,'Justerad allokering'!$B$1:$AF$1,0),FALSE)),VLOOKUP($B100,'Allokerad kvv'!$B$2:$AV$468,MATCH(N$1,'Allokerad kvv'!$B$1:$AV$1,0),FALSE),VLOOKUP($B100,'Justerad allokering'!$B$1:$AG$461,MATCH(N$1,'Justerad allokering'!$B$1:$AF$1,0),FALSE))</f>
        <v>0</v>
      </c>
      <c r="O100">
        <f>IF(ISERROR(1/VLOOKUP($B100,'Justerad allokering'!$B$1:$AG$461,MATCH(O$1,'Justerad allokering'!$B$1:$AF$1,0),FALSE)),VLOOKUP($B100,'Allokerad kvv'!$B$2:$AV$468,MATCH(O$1,'Allokerad kvv'!$B$1:$AV$1,0),FALSE),VLOOKUP($B100,'Justerad allokering'!$B$1:$AG$461,MATCH(O$1,'Justerad allokering'!$B$1:$AF$1,0),FALSE))</f>
        <v>0</v>
      </c>
      <c r="P100">
        <f>IF(ISERROR(1/VLOOKUP($B100,'Justerad allokering'!$B$1:$AG$461,MATCH(P$1,'Justerad allokering'!$B$1:$AF$1,0),FALSE)),VLOOKUP($B100,'Allokerad kvv'!$B$2:$AV$468,MATCH(P$1,'Allokerad kvv'!$B$1:$AV$1,0),FALSE),VLOOKUP($B100,'Justerad allokering'!$B$1:$AG$461,MATCH(P$1,'Justerad allokering'!$B$1:$AF$1,0),FALSE))</f>
        <v>0</v>
      </c>
      <c r="Q100">
        <f>IF(ISERROR(1/VLOOKUP($B100,'Justerad allokering'!$B$1:$AG$461,MATCH(Q$1,'Justerad allokering'!$B$1:$AF$1,0),FALSE)),VLOOKUP($B100,'Allokerad kvv'!$B$2:$AV$468,MATCH(Q$1,'Allokerad kvv'!$B$1:$AV$1,0),FALSE),VLOOKUP($B100,'Justerad allokering'!$B$1:$AG$461,MATCH(Q$1,'Justerad allokering'!$B$1:$AF$1,0),FALSE))</f>
        <v>0</v>
      </c>
      <c r="R100">
        <f>IF(ISERROR(1/VLOOKUP($B100,'Justerad allokering'!$B$1:$AG$461,MATCH(R$1,'Justerad allokering'!$B$1:$AF$1,0),FALSE)),VLOOKUP($B100,'Allokerad kvv'!$B$2:$AV$468,MATCH(R$1,'Allokerad kvv'!$B$1:$AV$1,0),FALSE),VLOOKUP($B100,'Justerad allokering'!$B$1:$AG$461,MATCH(R$1,'Justerad allokering'!$B$1:$AF$1,0),FALSE))</f>
        <v>0</v>
      </c>
      <c r="S100">
        <f>IF(ISERROR(1/VLOOKUP($B100,'Justerad allokering'!$B$1:$AG$461,MATCH(S$1,'Justerad allokering'!$B$1:$AF$1,0),FALSE)),VLOOKUP($B100,'Allokerad kvv'!$B$2:$AV$468,MATCH(S$1,'Allokerad kvv'!$B$1:$AV$1,0),FALSE),VLOOKUP($B100,'Justerad allokering'!$B$1:$AG$461,MATCH(S$1,'Justerad allokering'!$B$1:$AF$1,0),FALSE))</f>
        <v>0</v>
      </c>
      <c r="T100">
        <f>IF(ISERROR(1/VLOOKUP($B100,'Justerad allokering'!$B$1:$AG$461,MATCH(T$1,'Justerad allokering'!$B$1:$AF$1,0),FALSE)),VLOOKUP($B100,'Allokerad kvv'!$B$2:$AV$468,MATCH(T$1,'Allokerad kvv'!$B$1:$AV$1,0),FALSE),VLOOKUP($B100,'Justerad allokering'!$B$1:$AG$461,MATCH(T$1,'Justerad allokering'!$B$1:$AF$1,0),FALSE))</f>
        <v>0</v>
      </c>
      <c r="U100">
        <f>IF(ISERROR(1/VLOOKUP($B100,'Justerad allokering'!$B$1:$AG$461,MATCH(U$1,'Justerad allokering'!$B$1:$AF$1,0),FALSE)),VLOOKUP($B100,'Allokerad kvv'!$B$2:$AV$468,MATCH(U$1,'Allokerad kvv'!$B$1:$AV$1,0),FALSE),VLOOKUP($B100,'Justerad allokering'!$B$1:$AG$461,MATCH(U$1,'Justerad allokering'!$B$1:$AF$1,0),FALSE))</f>
        <v>0</v>
      </c>
      <c r="V100">
        <f>IF(ISERROR(1/VLOOKUP($B100,'Justerad allokering'!$B$1:$AG$461,MATCH(V$1,'Justerad allokering'!$B$1:$AF$1,0),FALSE)),VLOOKUP($B100,'Allokerad kvv'!$B$2:$AV$468,MATCH(V$1,'Allokerad kvv'!$B$1:$AV$1,0),FALSE),VLOOKUP($B100,'Justerad allokering'!$B$1:$AG$461,MATCH(V$1,'Justerad allokering'!$B$1:$AF$1,0),FALSE))</f>
        <v>0</v>
      </c>
      <c r="W100">
        <f>IF(ISERROR(1/VLOOKUP($B100,'Justerad allokering'!$B$1:$AG$461,MATCH(W$1,'Justerad allokering'!$B$1:$AF$1,0),FALSE)),VLOOKUP($B100,'Allokerad kvv'!$B$2:$AV$468,MATCH(W$1,'Allokerad kvv'!$B$1:$AV$1,0),FALSE),VLOOKUP($B100,'Justerad allokering'!$B$1:$AG$461,MATCH(W$1,'Justerad allokering'!$B$1:$AF$1,0),FALSE))</f>
        <v>0</v>
      </c>
      <c r="X100">
        <f>IF(ISERROR(1/VLOOKUP($B100,'Justerad allokering'!$B$1:$AG$461,MATCH(X$1,'Justerad allokering'!$B$1:$AF$1,0),FALSE)),VLOOKUP($B100,'Allokerad kvv'!$B$2:$AV$468,MATCH(X$1,'Allokerad kvv'!$B$1:$AV$1,0),FALSE),VLOOKUP($B100,'Justerad allokering'!$B$1:$AG$461,MATCH(X$1,'Justerad allokering'!$B$1:$AF$1,0),FALSE))</f>
        <v>0</v>
      </c>
      <c r="Y100">
        <f>IF(ISERROR(1/VLOOKUP($B100,'Justerad allokering'!$B$1:$AG$461,MATCH(Y$1,'Justerad allokering'!$B$1:$AF$1,0),FALSE)),VLOOKUP($B100,'Allokerad kvv'!$B$2:$AV$468,MATCH(Y$1,'Allokerad kvv'!$B$1:$AV$1,0),FALSE),VLOOKUP($B100,'Justerad allokering'!$B$1:$AG$461,MATCH(Y$1,'Justerad allokering'!$B$1:$AF$1,0),FALSE))</f>
        <v>0</v>
      </c>
      <c r="Z100">
        <f>IF(ISERROR(1/VLOOKUP($B100,'Justerad allokering'!$B$1:$AG$461,MATCH(Z$1,'Justerad allokering'!$B$1:$AF$1,0),FALSE)),VLOOKUP($B100,'Allokerad kvv'!$B$2:$AV$468,MATCH(Z$1,'Allokerad kvv'!$B$1:$AV$1,0),FALSE),VLOOKUP($B100,'Justerad allokering'!$B$1:$AG$461,MATCH(Z$1,'Justerad allokering'!$B$1:$AF$1,0),FALSE))</f>
        <v>0</v>
      </c>
      <c r="AE100" s="89">
        <f t="shared" si="4"/>
        <v>0</v>
      </c>
      <c r="AG100">
        <f t="shared" si="5"/>
        <v>0</v>
      </c>
      <c r="AH100">
        <f t="shared" si="6"/>
        <v>0</v>
      </c>
      <c r="AI100" t="str">
        <f>IF(AH100=0,"",AH100/VLOOKUP(B100,Kraftvärmeprod!$B$1:$BC$480,MATCH("Summa tillförd energi exklusive rökgaskondensering",Kraftvärmeprod!$B$1:$BC$1,0),FALSE))</f>
        <v/>
      </c>
      <c r="AK100">
        <f t="shared" si="7"/>
        <v>0</v>
      </c>
    </row>
    <row r="101" spans="1:37" x14ac:dyDescent="0.25">
      <c r="A101" s="2" t="s">
        <v>144</v>
      </c>
      <c r="B101" s="2" t="s">
        <v>145</v>
      </c>
      <c r="C101">
        <f>IF(ISERROR(1/VLOOKUP($B101,'Justerad allokering'!$B$1:$AG$461,MATCH(C$1,'Justerad allokering'!$B$1:$AF$1,0),FALSE)),VLOOKUP($B101,'Allokerad kvv'!$B$2:$AV$468,MATCH(C$1,'Allokerad kvv'!$B$1:$AV$1,0),FALSE),VLOOKUP($B101,'Justerad allokering'!$B$1:$AG$461,MATCH(C$1,'Justerad allokering'!$B$1:$AF$1,0),FALSE))</f>
        <v>910.7</v>
      </c>
      <c r="D101">
        <f>IF(ISERROR(1/VLOOKUP($B101,'Justerad allokering'!$B$1:$AG$461,MATCH(D$1,'Justerad allokering'!$B$1:$AF$1,0),FALSE)),VLOOKUP($B101,'Allokerad kvv'!$B$2:$AV$468,MATCH(D$1,'Allokerad kvv'!$B$1:$AV$1,0),FALSE),VLOOKUP($B101,'Justerad allokering'!$B$1:$AG$461,MATCH(D$1,'Justerad allokering'!$B$1:$AF$1,0),FALSE))</f>
        <v>0</v>
      </c>
      <c r="E101">
        <f>IF(ISERROR(1/VLOOKUP($B101,'Justerad allokering'!$B$1:$AG$461,MATCH(E$1,'Justerad allokering'!$B$1:$AF$1,0),FALSE)),VLOOKUP($B101,'Allokerad kvv'!$B$2:$AV$468,MATCH(E$1,'Allokerad kvv'!$B$1:$AV$1,0),FALSE),VLOOKUP($B101,'Justerad allokering'!$B$1:$AG$461,MATCH(E$1,'Justerad allokering'!$B$1:$AF$1,0),FALSE))</f>
        <v>0</v>
      </c>
      <c r="F101">
        <f>IF(ISERROR(1/VLOOKUP($B101,'Justerad allokering'!$B$1:$AG$461,MATCH(F$1,'Justerad allokering'!$B$1:$AF$1,0),FALSE)),VLOOKUP($B101,'Allokerad kvv'!$B$2:$AV$468,MATCH(F$1,'Allokerad kvv'!$B$1:$AV$1,0),FALSE),VLOOKUP($B101,'Justerad allokering'!$B$1:$AG$461,MATCH(F$1,'Justerad allokering'!$B$1:$AF$1,0),FALSE))</f>
        <v>0.3</v>
      </c>
      <c r="G101">
        <f>IF(ISERROR(1/VLOOKUP($B101,'Justerad allokering'!$B$1:$AG$461,MATCH(G$1,'Justerad allokering'!$B$1:$AF$1,0),FALSE)),VLOOKUP($B101,'Allokerad kvv'!$B$2:$AV$468,MATCH(G$1,'Allokerad kvv'!$B$1:$AV$1,0),FALSE),VLOOKUP($B101,'Justerad allokering'!$B$1:$AG$461,MATCH(G$1,'Justerad allokering'!$B$1:$AF$1,0),FALSE))</f>
        <v>27</v>
      </c>
      <c r="H101">
        <f>IF(ISERROR(1/VLOOKUP($B101,'Justerad allokering'!$B$1:$AG$461,MATCH(H$1,'Justerad allokering'!$B$1:$AF$1,0),FALSE)),VLOOKUP($B101,'Allokerad kvv'!$B$2:$AV$468,MATCH(H$1,'Allokerad kvv'!$B$1:$AV$1,0),FALSE),VLOOKUP($B101,'Justerad allokering'!$B$1:$AG$461,MATCH(H$1,'Justerad allokering'!$B$1:$AF$1,0),FALSE))</f>
        <v>0</v>
      </c>
      <c r="I101">
        <f>IF(ISERROR(1/VLOOKUP($B101,'Justerad allokering'!$B$1:$AG$461,MATCH(I$1,'Justerad allokering'!$B$1:$AF$1,0),FALSE)),VLOOKUP($B101,'Allokerad kvv'!$B$2:$AV$468,MATCH(I$1,'Allokerad kvv'!$B$1:$AV$1,0),FALSE),VLOOKUP($B101,'Justerad allokering'!$B$1:$AG$461,MATCH(I$1,'Justerad allokering'!$B$1:$AF$1,0),FALSE))</f>
        <v>21.1</v>
      </c>
      <c r="J101">
        <f>IF(ISERROR(1/VLOOKUP($B101,'Justerad allokering'!$B$1:$AG$461,MATCH(J$1,'Justerad allokering'!$B$1:$AF$1,0),FALSE)),VLOOKUP($B101,'Allokerad kvv'!$B$2:$AV$468,MATCH(J$1,'Allokerad kvv'!$B$1:$AV$1,0),FALSE),VLOOKUP($B101,'Justerad allokering'!$B$1:$AG$461,MATCH(J$1,'Justerad allokering'!$B$1:$AF$1,0),FALSE))</f>
        <v>159</v>
      </c>
      <c r="K101">
        <f>IF(ISERROR(1/VLOOKUP($B101,'Justerad allokering'!$B$1:$AG$461,MATCH(K$1,'Justerad allokering'!$B$1:$AF$1,0),FALSE)),VLOOKUP($B101,'Allokerad kvv'!$B$2:$AV$468,MATCH(K$1,'Allokerad kvv'!$B$1:$AV$1,0),FALSE),VLOOKUP($B101,'Justerad allokering'!$B$1:$AG$461,MATCH(K$1,'Justerad allokering'!$B$1:$AF$1,0),FALSE))</f>
        <v>144.9</v>
      </c>
      <c r="L101">
        <f>IF(ISERROR(1/VLOOKUP($B101,'Justerad allokering'!$B$1:$AG$461,MATCH(L$1,'Justerad allokering'!$B$1:$AF$1,0),FALSE)),VLOOKUP($B101,'Allokerad kvv'!$B$2:$AV$468,MATCH(L$1,'Allokerad kvv'!$B$1:$AV$1,0),FALSE),VLOOKUP($B101,'Justerad allokering'!$B$1:$AG$461,MATCH(L$1,'Justerad allokering'!$B$1:$AF$1,0),FALSE))</f>
        <v>0</v>
      </c>
      <c r="M101">
        <f>IF(ISERROR(1/VLOOKUP($B101,'Justerad allokering'!$B$1:$AG$461,MATCH(M$1,'Justerad allokering'!$B$1:$AF$1,0),FALSE)),VLOOKUP($B101,'Allokerad kvv'!$B$2:$AV$468,MATCH(M$1,'Allokerad kvv'!$B$1:$AV$1,0),FALSE),VLOOKUP($B101,'Justerad allokering'!$B$1:$AG$461,MATCH(M$1,'Justerad allokering'!$B$1:$AF$1,0),FALSE))</f>
        <v>0</v>
      </c>
      <c r="N101">
        <f>IF(ISERROR(1/VLOOKUP($B101,'Justerad allokering'!$B$1:$AG$461,MATCH(N$1,'Justerad allokering'!$B$1:$AF$1,0),FALSE)),VLOOKUP($B101,'Allokerad kvv'!$B$2:$AV$468,MATCH(N$1,'Allokerad kvv'!$B$1:$AV$1,0),FALSE),VLOOKUP($B101,'Justerad allokering'!$B$1:$AG$461,MATCH(N$1,'Justerad allokering'!$B$1:$AF$1,0),FALSE))</f>
        <v>700.8</v>
      </c>
      <c r="O101">
        <f>IF(ISERROR(1/VLOOKUP($B101,'Justerad allokering'!$B$1:$AG$461,MATCH(O$1,'Justerad allokering'!$B$1:$AF$1,0),FALSE)),VLOOKUP($B101,'Allokerad kvv'!$B$2:$AV$468,MATCH(O$1,'Allokerad kvv'!$B$1:$AV$1,0),FALSE),VLOOKUP($B101,'Justerad allokering'!$B$1:$AG$461,MATCH(O$1,'Justerad allokering'!$B$1:$AF$1,0),FALSE))</f>
        <v>0</v>
      </c>
      <c r="P101">
        <f>IF(ISERROR(1/VLOOKUP($B101,'Justerad allokering'!$B$1:$AG$461,MATCH(P$1,'Justerad allokering'!$B$1:$AF$1,0),FALSE)),VLOOKUP($B101,'Allokerad kvv'!$B$2:$AV$468,MATCH(P$1,'Allokerad kvv'!$B$1:$AV$1,0),FALSE),VLOOKUP($B101,'Justerad allokering'!$B$1:$AG$461,MATCH(P$1,'Justerad allokering'!$B$1:$AF$1,0),FALSE))</f>
        <v>0</v>
      </c>
      <c r="Q101">
        <f>IF(ISERROR(1/VLOOKUP($B101,'Justerad allokering'!$B$1:$AG$461,MATCH(Q$1,'Justerad allokering'!$B$1:$AF$1,0),FALSE)),VLOOKUP($B101,'Allokerad kvv'!$B$2:$AV$468,MATCH(Q$1,'Allokerad kvv'!$B$1:$AV$1,0),FALSE),VLOOKUP($B101,'Justerad allokering'!$B$1:$AG$461,MATCH(Q$1,'Justerad allokering'!$B$1:$AF$1,0),FALSE))</f>
        <v>714.6</v>
      </c>
      <c r="R101">
        <f>IF(ISERROR(1/VLOOKUP($B101,'Justerad allokering'!$B$1:$AG$461,MATCH(R$1,'Justerad allokering'!$B$1:$AF$1,0),FALSE)),VLOOKUP($B101,'Allokerad kvv'!$B$2:$AV$468,MATCH(R$1,'Allokerad kvv'!$B$1:$AV$1,0),FALSE),VLOOKUP($B101,'Justerad allokering'!$B$1:$AG$461,MATCH(R$1,'Justerad allokering'!$B$1:$AF$1,0),FALSE))</f>
        <v>0</v>
      </c>
      <c r="S101">
        <f>IF(ISERROR(1/VLOOKUP($B101,'Justerad allokering'!$B$1:$AG$461,MATCH(S$1,'Justerad allokering'!$B$1:$AF$1,0),FALSE)),VLOOKUP($B101,'Allokerad kvv'!$B$2:$AV$468,MATCH(S$1,'Allokerad kvv'!$B$1:$AV$1,0),FALSE),VLOOKUP($B101,'Justerad allokering'!$B$1:$AG$461,MATCH(S$1,'Justerad allokering'!$B$1:$AF$1,0),FALSE))</f>
        <v>0</v>
      </c>
      <c r="T101">
        <f>IF(ISERROR(1/VLOOKUP($B101,'Justerad allokering'!$B$1:$AG$461,MATCH(T$1,'Justerad allokering'!$B$1:$AF$1,0),FALSE)),VLOOKUP($B101,'Allokerad kvv'!$B$2:$AV$468,MATCH(T$1,'Allokerad kvv'!$B$1:$AV$1,0),FALSE),VLOOKUP($B101,'Justerad allokering'!$B$1:$AG$461,MATCH(T$1,'Justerad allokering'!$B$1:$AF$1,0),FALSE))</f>
        <v>0</v>
      </c>
      <c r="U101">
        <f>IF(ISERROR(1/VLOOKUP($B101,'Justerad allokering'!$B$1:$AG$461,MATCH(U$1,'Justerad allokering'!$B$1:$AF$1,0),FALSE)),VLOOKUP($B101,'Allokerad kvv'!$B$2:$AV$468,MATCH(U$1,'Allokerad kvv'!$B$1:$AV$1,0),FALSE),VLOOKUP($B101,'Justerad allokering'!$B$1:$AG$461,MATCH(U$1,'Justerad allokering'!$B$1:$AF$1,0),FALSE))</f>
        <v>267.2</v>
      </c>
      <c r="V101">
        <f>IF(ISERROR(1/VLOOKUP($B101,'Justerad allokering'!$B$1:$AG$461,MATCH(V$1,'Justerad allokering'!$B$1:$AF$1,0),FALSE)),VLOOKUP($B101,'Allokerad kvv'!$B$2:$AV$468,MATCH(V$1,'Allokerad kvv'!$B$1:$AV$1,0),FALSE),VLOOKUP($B101,'Justerad allokering'!$B$1:$AG$461,MATCH(V$1,'Justerad allokering'!$B$1:$AF$1,0),FALSE))</f>
        <v>0</v>
      </c>
      <c r="W101">
        <f>IF(ISERROR(1/VLOOKUP($B101,'Justerad allokering'!$B$1:$AG$461,MATCH(W$1,'Justerad allokering'!$B$1:$AF$1,0),FALSE)),VLOOKUP($B101,'Allokerad kvv'!$B$2:$AV$468,MATCH(W$1,'Allokerad kvv'!$B$1:$AV$1,0),FALSE),VLOOKUP($B101,'Justerad allokering'!$B$1:$AG$461,MATCH(W$1,'Justerad allokering'!$B$1:$AF$1,0),FALSE))</f>
        <v>0</v>
      </c>
      <c r="X101">
        <f>IF(ISERROR(1/VLOOKUP($B101,'Justerad allokering'!$B$1:$AG$461,MATCH(X$1,'Justerad allokering'!$B$1:$AF$1,0),FALSE)),VLOOKUP($B101,'Allokerad kvv'!$B$2:$AV$468,MATCH(X$1,'Allokerad kvv'!$B$1:$AV$1,0),FALSE),VLOOKUP($B101,'Justerad allokering'!$B$1:$AG$461,MATCH(X$1,'Justerad allokering'!$B$1:$AF$1,0),FALSE))</f>
        <v>0</v>
      </c>
      <c r="Y101">
        <f>IF(ISERROR(1/VLOOKUP($B101,'Justerad allokering'!$B$1:$AG$461,MATCH(Y$1,'Justerad allokering'!$B$1:$AF$1,0),FALSE)),VLOOKUP($B101,'Allokerad kvv'!$B$2:$AV$468,MATCH(Y$1,'Allokerad kvv'!$B$1:$AV$1,0),FALSE),VLOOKUP($B101,'Justerad allokering'!$B$1:$AG$461,MATCH(Y$1,'Justerad allokering'!$B$1:$AF$1,0),FALSE))</f>
        <v>0</v>
      </c>
      <c r="Z101">
        <f>IF(ISERROR(1/VLOOKUP($B101,'Justerad allokering'!$B$1:$AG$461,MATCH(Z$1,'Justerad allokering'!$B$1:$AF$1,0),FALSE)),VLOOKUP($B101,'Allokerad kvv'!$B$2:$AV$468,MATCH(Z$1,'Allokerad kvv'!$B$1:$AV$1,0),FALSE),VLOOKUP($B101,'Justerad allokering'!$B$1:$AG$461,MATCH(Z$1,'Justerad allokering'!$B$1:$AF$1,0),FALSE))</f>
        <v>17.8</v>
      </c>
      <c r="AE101" s="89">
        <f t="shared" si="4"/>
        <v>2963.4</v>
      </c>
      <c r="AG101">
        <f t="shared" si="5"/>
        <v>2818.5</v>
      </c>
      <c r="AH101">
        <f t="shared" si="6"/>
        <v>2117.6999999999998</v>
      </c>
      <c r="AI101">
        <f>IF(AH101=0,"",AH101/VLOOKUP(B101,Kraftvärmeprod!$B$1:$BC$480,MATCH("Summa tillförd energi exklusive rökgaskondensering",Kraftvärmeprod!$B$1:$BC$1,0),FALSE))</f>
        <v>0.49356733324010621</v>
      </c>
      <c r="AK101">
        <f t="shared" si="7"/>
        <v>444.3</v>
      </c>
    </row>
    <row r="102" spans="1:37" x14ac:dyDescent="0.25">
      <c r="A102" s="2" t="s">
        <v>144</v>
      </c>
      <c r="B102" s="2" t="s">
        <v>146</v>
      </c>
      <c r="C102">
        <f>IF(ISERROR(1/VLOOKUP($B102,'Justerad allokering'!$B$1:$AG$461,MATCH(C$1,'Justerad allokering'!$B$1:$AF$1,0),FALSE)),VLOOKUP($B102,'Allokerad kvv'!$B$2:$AV$468,MATCH(C$1,'Allokerad kvv'!$B$1:$AV$1,0),FALSE),VLOOKUP($B102,'Justerad allokering'!$B$1:$AG$461,MATCH(C$1,'Justerad allokering'!$B$1:$AF$1,0),FALSE))</f>
        <v>0</v>
      </c>
      <c r="D102">
        <f>IF(ISERROR(1/VLOOKUP($B102,'Justerad allokering'!$B$1:$AG$461,MATCH(D$1,'Justerad allokering'!$B$1:$AF$1,0),FALSE)),VLOOKUP($B102,'Allokerad kvv'!$B$2:$AV$468,MATCH(D$1,'Allokerad kvv'!$B$1:$AV$1,0),FALSE),VLOOKUP($B102,'Justerad allokering'!$B$1:$AG$461,MATCH(D$1,'Justerad allokering'!$B$1:$AF$1,0),FALSE))</f>
        <v>0</v>
      </c>
      <c r="E102">
        <f>IF(ISERROR(1/VLOOKUP($B102,'Justerad allokering'!$B$1:$AG$461,MATCH(E$1,'Justerad allokering'!$B$1:$AF$1,0),FALSE)),VLOOKUP($B102,'Allokerad kvv'!$B$2:$AV$468,MATCH(E$1,'Allokerad kvv'!$B$1:$AV$1,0),FALSE),VLOOKUP($B102,'Justerad allokering'!$B$1:$AG$461,MATCH(E$1,'Justerad allokering'!$B$1:$AF$1,0),FALSE))</f>
        <v>0</v>
      </c>
      <c r="F102">
        <f>IF(ISERROR(1/VLOOKUP($B102,'Justerad allokering'!$B$1:$AG$461,MATCH(F$1,'Justerad allokering'!$B$1:$AF$1,0),FALSE)),VLOOKUP($B102,'Allokerad kvv'!$B$2:$AV$468,MATCH(F$1,'Allokerad kvv'!$B$1:$AV$1,0),FALSE),VLOOKUP($B102,'Justerad allokering'!$B$1:$AG$461,MATCH(F$1,'Justerad allokering'!$B$1:$AF$1,0),FALSE))</f>
        <v>0</v>
      </c>
      <c r="G102">
        <f>IF(ISERROR(1/VLOOKUP($B102,'Justerad allokering'!$B$1:$AG$461,MATCH(G$1,'Justerad allokering'!$B$1:$AF$1,0),FALSE)),VLOOKUP($B102,'Allokerad kvv'!$B$2:$AV$468,MATCH(G$1,'Allokerad kvv'!$B$1:$AV$1,0),FALSE),VLOOKUP($B102,'Justerad allokering'!$B$1:$AG$461,MATCH(G$1,'Justerad allokering'!$B$1:$AF$1,0),FALSE))</f>
        <v>0</v>
      </c>
      <c r="H102">
        <f>IF(ISERROR(1/VLOOKUP($B102,'Justerad allokering'!$B$1:$AG$461,MATCH(H$1,'Justerad allokering'!$B$1:$AF$1,0),FALSE)),VLOOKUP($B102,'Allokerad kvv'!$B$2:$AV$468,MATCH(H$1,'Allokerad kvv'!$B$1:$AV$1,0),FALSE),VLOOKUP($B102,'Justerad allokering'!$B$1:$AG$461,MATCH(H$1,'Justerad allokering'!$B$1:$AF$1,0),FALSE))</f>
        <v>0</v>
      </c>
      <c r="I102">
        <f>IF(ISERROR(1/VLOOKUP($B102,'Justerad allokering'!$B$1:$AG$461,MATCH(I$1,'Justerad allokering'!$B$1:$AF$1,0),FALSE)),VLOOKUP($B102,'Allokerad kvv'!$B$2:$AV$468,MATCH(I$1,'Allokerad kvv'!$B$1:$AV$1,0),FALSE),VLOOKUP($B102,'Justerad allokering'!$B$1:$AG$461,MATCH(I$1,'Justerad allokering'!$B$1:$AF$1,0),FALSE))</f>
        <v>0</v>
      </c>
      <c r="J102">
        <f>IF(ISERROR(1/VLOOKUP($B102,'Justerad allokering'!$B$1:$AG$461,MATCH(J$1,'Justerad allokering'!$B$1:$AF$1,0),FALSE)),VLOOKUP($B102,'Allokerad kvv'!$B$2:$AV$468,MATCH(J$1,'Allokerad kvv'!$B$1:$AV$1,0),FALSE),VLOOKUP($B102,'Justerad allokering'!$B$1:$AG$461,MATCH(J$1,'Justerad allokering'!$B$1:$AF$1,0),FALSE))</f>
        <v>0</v>
      </c>
      <c r="K102">
        <f>IF(ISERROR(1/VLOOKUP($B102,'Justerad allokering'!$B$1:$AG$461,MATCH(K$1,'Justerad allokering'!$B$1:$AF$1,0),FALSE)),VLOOKUP($B102,'Allokerad kvv'!$B$2:$AV$468,MATCH(K$1,'Allokerad kvv'!$B$1:$AV$1,0),FALSE),VLOOKUP($B102,'Justerad allokering'!$B$1:$AG$461,MATCH(K$1,'Justerad allokering'!$B$1:$AF$1,0),FALSE))</f>
        <v>0</v>
      </c>
      <c r="L102">
        <f>IF(ISERROR(1/VLOOKUP($B102,'Justerad allokering'!$B$1:$AG$461,MATCH(L$1,'Justerad allokering'!$B$1:$AF$1,0),FALSE)),VLOOKUP($B102,'Allokerad kvv'!$B$2:$AV$468,MATCH(L$1,'Allokerad kvv'!$B$1:$AV$1,0),FALSE),VLOOKUP($B102,'Justerad allokering'!$B$1:$AG$461,MATCH(L$1,'Justerad allokering'!$B$1:$AF$1,0),FALSE))</f>
        <v>0</v>
      </c>
      <c r="M102">
        <f>IF(ISERROR(1/VLOOKUP($B102,'Justerad allokering'!$B$1:$AG$461,MATCH(M$1,'Justerad allokering'!$B$1:$AF$1,0),FALSE)),VLOOKUP($B102,'Allokerad kvv'!$B$2:$AV$468,MATCH(M$1,'Allokerad kvv'!$B$1:$AV$1,0),FALSE),VLOOKUP($B102,'Justerad allokering'!$B$1:$AG$461,MATCH(M$1,'Justerad allokering'!$B$1:$AF$1,0),FALSE))</f>
        <v>0</v>
      </c>
      <c r="N102">
        <f>IF(ISERROR(1/VLOOKUP($B102,'Justerad allokering'!$B$1:$AG$461,MATCH(N$1,'Justerad allokering'!$B$1:$AF$1,0),FALSE)),VLOOKUP($B102,'Allokerad kvv'!$B$2:$AV$468,MATCH(N$1,'Allokerad kvv'!$B$1:$AV$1,0),FALSE),VLOOKUP($B102,'Justerad allokering'!$B$1:$AG$461,MATCH(N$1,'Justerad allokering'!$B$1:$AF$1,0),FALSE))</f>
        <v>0</v>
      </c>
      <c r="O102">
        <f>IF(ISERROR(1/VLOOKUP($B102,'Justerad allokering'!$B$1:$AG$461,MATCH(O$1,'Justerad allokering'!$B$1:$AF$1,0),FALSE)),VLOOKUP($B102,'Allokerad kvv'!$B$2:$AV$468,MATCH(O$1,'Allokerad kvv'!$B$1:$AV$1,0),FALSE),VLOOKUP($B102,'Justerad allokering'!$B$1:$AG$461,MATCH(O$1,'Justerad allokering'!$B$1:$AF$1,0),FALSE))</f>
        <v>0</v>
      </c>
      <c r="P102">
        <f>IF(ISERROR(1/VLOOKUP($B102,'Justerad allokering'!$B$1:$AG$461,MATCH(P$1,'Justerad allokering'!$B$1:$AF$1,0),FALSE)),VLOOKUP($B102,'Allokerad kvv'!$B$2:$AV$468,MATCH(P$1,'Allokerad kvv'!$B$1:$AV$1,0),FALSE),VLOOKUP($B102,'Justerad allokering'!$B$1:$AG$461,MATCH(P$1,'Justerad allokering'!$B$1:$AF$1,0),FALSE))</f>
        <v>0</v>
      </c>
      <c r="Q102">
        <f>IF(ISERROR(1/VLOOKUP($B102,'Justerad allokering'!$B$1:$AG$461,MATCH(Q$1,'Justerad allokering'!$B$1:$AF$1,0),FALSE)),VLOOKUP($B102,'Allokerad kvv'!$B$2:$AV$468,MATCH(Q$1,'Allokerad kvv'!$B$1:$AV$1,0),FALSE),VLOOKUP($B102,'Justerad allokering'!$B$1:$AG$461,MATCH(Q$1,'Justerad allokering'!$B$1:$AF$1,0),FALSE))</f>
        <v>0</v>
      </c>
      <c r="R102">
        <f>IF(ISERROR(1/VLOOKUP($B102,'Justerad allokering'!$B$1:$AG$461,MATCH(R$1,'Justerad allokering'!$B$1:$AF$1,0),FALSE)),VLOOKUP($B102,'Allokerad kvv'!$B$2:$AV$468,MATCH(R$1,'Allokerad kvv'!$B$1:$AV$1,0),FALSE),VLOOKUP($B102,'Justerad allokering'!$B$1:$AG$461,MATCH(R$1,'Justerad allokering'!$B$1:$AF$1,0),FALSE))</f>
        <v>0</v>
      </c>
      <c r="S102">
        <f>IF(ISERROR(1/VLOOKUP($B102,'Justerad allokering'!$B$1:$AG$461,MATCH(S$1,'Justerad allokering'!$B$1:$AF$1,0),FALSE)),VLOOKUP($B102,'Allokerad kvv'!$B$2:$AV$468,MATCH(S$1,'Allokerad kvv'!$B$1:$AV$1,0),FALSE),VLOOKUP($B102,'Justerad allokering'!$B$1:$AG$461,MATCH(S$1,'Justerad allokering'!$B$1:$AF$1,0),FALSE))</f>
        <v>0</v>
      </c>
      <c r="T102">
        <f>IF(ISERROR(1/VLOOKUP($B102,'Justerad allokering'!$B$1:$AG$461,MATCH(T$1,'Justerad allokering'!$B$1:$AF$1,0),FALSE)),VLOOKUP($B102,'Allokerad kvv'!$B$2:$AV$468,MATCH(T$1,'Allokerad kvv'!$B$1:$AV$1,0),FALSE),VLOOKUP($B102,'Justerad allokering'!$B$1:$AG$461,MATCH(T$1,'Justerad allokering'!$B$1:$AF$1,0),FALSE))</f>
        <v>0</v>
      </c>
      <c r="U102">
        <f>IF(ISERROR(1/VLOOKUP($B102,'Justerad allokering'!$B$1:$AG$461,MATCH(U$1,'Justerad allokering'!$B$1:$AF$1,0),FALSE)),VLOOKUP($B102,'Allokerad kvv'!$B$2:$AV$468,MATCH(U$1,'Allokerad kvv'!$B$1:$AV$1,0),FALSE),VLOOKUP($B102,'Justerad allokering'!$B$1:$AG$461,MATCH(U$1,'Justerad allokering'!$B$1:$AF$1,0),FALSE))</f>
        <v>0</v>
      </c>
      <c r="V102">
        <f>IF(ISERROR(1/VLOOKUP($B102,'Justerad allokering'!$B$1:$AG$461,MATCH(V$1,'Justerad allokering'!$B$1:$AF$1,0),FALSE)),VLOOKUP($B102,'Allokerad kvv'!$B$2:$AV$468,MATCH(V$1,'Allokerad kvv'!$B$1:$AV$1,0),FALSE),VLOOKUP($B102,'Justerad allokering'!$B$1:$AG$461,MATCH(V$1,'Justerad allokering'!$B$1:$AF$1,0),FALSE))</f>
        <v>0</v>
      </c>
      <c r="W102">
        <f>IF(ISERROR(1/VLOOKUP($B102,'Justerad allokering'!$B$1:$AG$461,MATCH(W$1,'Justerad allokering'!$B$1:$AF$1,0),FALSE)),VLOOKUP($B102,'Allokerad kvv'!$B$2:$AV$468,MATCH(W$1,'Allokerad kvv'!$B$1:$AV$1,0),FALSE),VLOOKUP($B102,'Justerad allokering'!$B$1:$AG$461,MATCH(W$1,'Justerad allokering'!$B$1:$AF$1,0),FALSE))</f>
        <v>0</v>
      </c>
      <c r="X102">
        <f>IF(ISERROR(1/VLOOKUP($B102,'Justerad allokering'!$B$1:$AG$461,MATCH(X$1,'Justerad allokering'!$B$1:$AF$1,0),FALSE)),VLOOKUP($B102,'Allokerad kvv'!$B$2:$AV$468,MATCH(X$1,'Allokerad kvv'!$B$1:$AV$1,0),FALSE),VLOOKUP($B102,'Justerad allokering'!$B$1:$AG$461,MATCH(X$1,'Justerad allokering'!$B$1:$AF$1,0),FALSE))</f>
        <v>0</v>
      </c>
      <c r="Y102">
        <f>IF(ISERROR(1/VLOOKUP($B102,'Justerad allokering'!$B$1:$AG$461,MATCH(Y$1,'Justerad allokering'!$B$1:$AF$1,0),FALSE)),VLOOKUP($B102,'Allokerad kvv'!$B$2:$AV$468,MATCH(Y$1,'Allokerad kvv'!$B$1:$AV$1,0),FALSE),VLOOKUP($B102,'Justerad allokering'!$B$1:$AG$461,MATCH(Y$1,'Justerad allokering'!$B$1:$AF$1,0),FALSE))</f>
        <v>0</v>
      </c>
      <c r="Z102">
        <f>IF(ISERROR(1/VLOOKUP($B102,'Justerad allokering'!$B$1:$AG$461,MATCH(Z$1,'Justerad allokering'!$B$1:$AF$1,0),FALSE)),VLOOKUP($B102,'Allokerad kvv'!$B$2:$AV$468,MATCH(Z$1,'Allokerad kvv'!$B$1:$AV$1,0),FALSE),VLOOKUP($B102,'Justerad allokering'!$B$1:$AG$461,MATCH(Z$1,'Justerad allokering'!$B$1:$AF$1,0),FALSE))</f>
        <v>0</v>
      </c>
      <c r="AE102" s="89">
        <f t="shared" si="4"/>
        <v>0</v>
      </c>
      <c r="AG102">
        <f t="shared" si="5"/>
        <v>0</v>
      </c>
      <c r="AH102">
        <f t="shared" si="6"/>
        <v>0</v>
      </c>
      <c r="AI102" t="str">
        <f>IF(AH102=0,"",AH102/VLOOKUP(B102,Kraftvärmeprod!$B$1:$BC$480,MATCH("Summa tillförd energi exklusive rökgaskondensering",Kraftvärmeprod!$B$1:$BC$1,0),FALSE))</f>
        <v/>
      </c>
      <c r="AK102">
        <f t="shared" si="7"/>
        <v>0</v>
      </c>
    </row>
    <row r="103" spans="1:37" x14ac:dyDescent="0.25">
      <c r="A103" s="2" t="s">
        <v>147</v>
      </c>
      <c r="B103" s="2" t="s">
        <v>148</v>
      </c>
      <c r="C103">
        <f>IF(ISERROR(1/VLOOKUP($B103,'Justerad allokering'!$B$1:$AG$461,MATCH(C$1,'Justerad allokering'!$B$1:$AF$1,0),FALSE)),VLOOKUP($B103,'Allokerad kvv'!$B$2:$AV$468,MATCH(C$1,'Allokerad kvv'!$B$1:$AV$1,0),FALSE),VLOOKUP($B103,'Justerad allokering'!$B$1:$AG$461,MATCH(C$1,'Justerad allokering'!$B$1:$AF$1,0),FALSE))</f>
        <v>0</v>
      </c>
      <c r="D103">
        <f>IF(ISERROR(1/VLOOKUP($B103,'Justerad allokering'!$B$1:$AG$461,MATCH(D$1,'Justerad allokering'!$B$1:$AF$1,0),FALSE)),VLOOKUP($B103,'Allokerad kvv'!$B$2:$AV$468,MATCH(D$1,'Allokerad kvv'!$B$1:$AV$1,0),FALSE),VLOOKUP($B103,'Justerad allokering'!$B$1:$AG$461,MATCH(D$1,'Justerad allokering'!$B$1:$AF$1,0),FALSE))</f>
        <v>0</v>
      </c>
      <c r="E103">
        <f>IF(ISERROR(1/VLOOKUP($B103,'Justerad allokering'!$B$1:$AG$461,MATCH(E$1,'Justerad allokering'!$B$1:$AF$1,0),FALSE)),VLOOKUP($B103,'Allokerad kvv'!$B$2:$AV$468,MATCH(E$1,'Allokerad kvv'!$B$1:$AV$1,0),FALSE),VLOOKUP($B103,'Justerad allokering'!$B$1:$AG$461,MATCH(E$1,'Justerad allokering'!$B$1:$AF$1,0),FALSE))</f>
        <v>0</v>
      </c>
      <c r="F103">
        <f>IF(ISERROR(1/VLOOKUP($B103,'Justerad allokering'!$B$1:$AG$461,MATCH(F$1,'Justerad allokering'!$B$1:$AF$1,0),FALSE)),VLOOKUP($B103,'Allokerad kvv'!$B$2:$AV$468,MATCH(F$1,'Allokerad kvv'!$B$1:$AV$1,0),FALSE),VLOOKUP($B103,'Justerad allokering'!$B$1:$AG$461,MATCH(F$1,'Justerad allokering'!$B$1:$AF$1,0),FALSE))</f>
        <v>0</v>
      </c>
      <c r="G103">
        <f>IF(ISERROR(1/VLOOKUP($B103,'Justerad allokering'!$B$1:$AG$461,MATCH(G$1,'Justerad allokering'!$B$1:$AF$1,0),FALSE)),VLOOKUP($B103,'Allokerad kvv'!$B$2:$AV$468,MATCH(G$1,'Allokerad kvv'!$B$1:$AV$1,0),FALSE),VLOOKUP($B103,'Justerad allokering'!$B$1:$AG$461,MATCH(G$1,'Justerad allokering'!$B$1:$AF$1,0),FALSE))</f>
        <v>0</v>
      </c>
      <c r="H103">
        <f>IF(ISERROR(1/VLOOKUP($B103,'Justerad allokering'!$B$1:$AG$461,MATCH(H$1,'Justerad allokering'!$B$1:$AF$1,0),FALSE)),VLOOKUP($B103,'Allokerad kvv'!$B$2:$AV$468,MATCH(H$1,'Allokerad kvv'!$B$1:$AV$1,0),FALSE),VLOOKUP($B103,'Justerad allokering'!$B$1:$AG$461,MATCH(H$1,'Justerad allokering'!$B$1:$AF$1,0),FALSE))</f>
        <v>0</v>
      </c>
      <c r="I103">
        <f>IF(ISERROR(1/VLOOKUP($B103,'Justerad allokering'!$B$1:$AG$461,MATCH(I$1,'Justerad allokering'!$B$1:$AF$1,0),FALSE)),VLOOKUP($B103,'Allokerad kvv'!$B$2:$AV$468,MATCH(I$1,'Allokerad kvv'!$B$1:$AV$1,0),FALSE),VLOOKUP($B103,'Justerad allokering'!$B$1:$AG$461,MATCH(I$1,'Justerad allokering'!$B$1:$AF$1,0),FALSE))</f>
        <v>0</v>
      </c>
      <c r="J103">
        <f>IF(ISERROR(1/VLOOKUP($B103,'Justerad allokering'!$B$1:$AG$461,MATCH(J$1,'Justerad allokering'!$B$1:$AF$1,0),FALSE)),VLOOKUP($B103,'Allokerad kvv'!$B$2:$AV$468,MATCH(J$1,'Allokerad kvv'!$B$1:$AV$1,0),FALSE),VLOOKUP($B103,'Justerad allokering'!$B$1:$AG$461,MATCH(J$1,'Justerad allokering'!$B$1:$AF$1,0),FALSE))</f>
        <v>0</v>
      </c>
      <c r="K103">
        <f>IF(ISERROR(1/VLOOKUP($B103,'Justerad allokering'!$B$1:$AG$461,MATCH(K$1,'Justerad allokering'!$B$1:$AF$1,0),FALSE)),VLOOKUP($B103,'Allokerad kvv'!$B$2:$AV$468,MATCH(K$1,'Allokerad kvv'!$B$1:$AV$1,0),FALSE),VLOOKUP($B103,'Justerad allokering'!$B$1:$AG$461,MATCH(K$1,'Justerad allokering'!$B$1:$AF$1,0),FALSE))</f>
        <v>0</v>
      </c>
      <c r="L103">
        <f>IF(ISERROR(1/VLOOKUP($B103,'Justerad allokering'!$B$1:$AG$461,MATCH(L$1,'Justerad allokering'!$B$1:$AF$1,0),FALSE)),VLOOKUP($B103,'Allokerad kvv'!$B$2:$AV$468,MATCH(L$1,'Allokerad kvv'!$B$1:$AV$1,0),FALSE),VLOOKUP($B103,'Justerad allokering'!$B$1:$AG$461,MATCH(L$1,'Justerad allokering'!$B$1:$AF$1,0),FALSE))</f>
        <v>0</v>
      </c>
      <c r="M103">
        <f>IF(ISERROR(1/VLOOKUP($B103,'Justerad allokering'!$B$1:$AG$461,MATCH(M$1,'Justerad allokering'!$B$1:$AF$1,0),FALSE)),VLOOKUP($B103,'Allokerad kvv'!$B$2:$AV$468,MATCH(M$1,'Allokerad kvv'!$B$1:$AV$1,0),FALSE),VLOOKUP($B103,'Justerad allokering'!$B$1:$AG$461,MATCH(M$1,'Justerad allokering'!$B$1:$AF$1,0),FALSE))</f>
        <v>0</v>
      </c>
      <c r="N103">
        <f>IF(ISERROR(1/VLOOKUP($B103,'Justerad allokering'!$B$1:$AG$461,MATCH(N$1,'Justerad allokering'!$B$1:$AF$1,0),FALSE)),VLOOKUP($B103,'Allokerad kvv'!$B$2:$AV$468,MATCH(N$1,'Allokerad kvv'!$B$1:$AV$1,0),FALSE),VLOOKUP($B103,'Justerad allokering'!$B$1:$AG$461,MATCH(N$1,'Justerad allokering'!$B$1:$AF$1,0),FALSE))</f>
        <v>0</v>
      </c>
      <c r="O103">
        <f>IF(ISERROR(1/VLOOKUP($B103,'Justerad allokering'!$B$1:$AG$461,MATCH(O$1,'Justerad allokering'!$B$1:$AF$1,0),FALSE)),VLOOKUP($B103,'Allokerad kvv'!$B$2:$AV$468,MATCH(O$1,'Allokerad kvv'!$B$1:$AV$1,0),FALSE),VLOOKUP($B103,'Justerad allokering'!$B$1:$AG$461,MATCH(O$1,'Justerad allokering'!$B$1:$AF$1,0),FALSE))</f>
        <v>0</v>
      </c>
      <c r="P103">
        <f>IF(ISERROR(1/VLOOKUP($B103,'Justerad allokering'!$B$1:$AG$461,MATCH(P$1,'Justerad allokering'!$B$1:$AF$1,0),FALSE)),VLOOKUP($B103,'Allokerad kvv'!$B$2:$AV$468,MATCH(P$1,'Allokerad kvv'!$B$1:$AV$1,0),FALSE),VLOOKUP($B103,'Justerad allokering'!$B$1:$AG$461,MATCH(P$1,'Justerad allokering'!$B$1:$AF$1,0),FALSE))</f>
        <v>0</v>
      </c>
      <c r="Q103">
        <f>IF(ISERROR(1/VLOOKUP($B103,'Justerad allokering'!$B$1:$AG$461,MATCH(Q$1,'Justerad allokering'!$B$1:$AF$1,0),FALSE)),VLOOKUP($B103,'Allokerad kvv'!$B$2:$AV$468,MATCH(Q$1,'Allokerad kvv'!$B$1:$AV$1,0),FALSE),VLOOKUP($B103,'Justerad allokering'!$B$1:$AG$461,MATCH(Q$1,'Justerad allokering'!$B$1:$AF$1,0),FALSE))</f>
        <v>0</v>
      </c>
      <c r="R103">
        <f>IF(ISERROR(1/VLOOKUP($B103,'Justerad allokering'!$B$1:$AG$461,MATCH(R$1,'Justerad allokering'!$B$1:$AF$1,0),FALSE)),VLOOKUP($B103,'Allokerad kvv'!$B$2:$AV$468,MATCH(R$1,'Allokerad kvv'!$B$1:$AV$1,0),FALSE),VLOOKUP($B103,'Justerad allokering'!$B$1:$AG$461,MATCH(R$1,'Justerad allokering'!$B$1:$AF$1,0),FALSE))</f>
        <v>0</v>
      </c>
      <c r="S103">
        <f>IF(ISERROR(1/VLOOKUP($B103,'Justerad allokering'!$B$1:$AG$461,MATCH(S$1,'Justerad allokering'!$B$1:$AF$1,0),FALSE)),VLOOKUP($B103,'Allokerad kvv'!$B$2:$AV$468,MATCH(S$1,'Allokerad kvv'!$B$1:$AV$1,0),FALSE),VLOOKUP($B103,'Justerad allokering'!$B$1:$AG$461,MATCH(S$1,'Justerad allokering'!$B$1:$AF$1,0),FALSE))</f>
        <v>0</v>
      </c>
      <c r="T103">
        <f>IF(ISERROR(1/VLOOKUP($B103,'Justerad allokering'!$B$1:$AG$461,MATCH(T$1,'Justerad allokering'!$B$1:$AF$1,0),FALSE)),VLOOKUP($B103,'Allokerad kvv'!$B$2:$AV$468,MATCH(T$1,'Allokerad kvv'!$B$1:$AV$1,0),FALSE),VLOOKUP($B103,'Justerad allokering'!$B$1:$AG$461,MATCH(T$1,'Justerad allokering'!$B$1:$AF$1,0),FALSE))</f>
        <v>0</v>
      </c>
      <c r="U103">
        <f>IF(ISERROR(1/VLOOKUP($B103,'Justerad allokering'!$B$1:$AG$461,MATCH(U$1,'Justerad allokering'!$B$1:$AF$1,0),FALSE)),VLOOKUP($B103,'Allokerad kvv'!$B$2:$AV$468,MATCH(U$1,'Allokerad kvv'!$B$1:$AV$1,0),FALSE),VLOOKUP($B103,'Justerad allokering'!$B$1:$AG$461,MATCH(U$1,'Justerad allokering'!$B$1:$AF$1,0),FALSE))</f>
        <v>0</v>
      </c>
      <c r="V103">
        <f>IF(ISERROR(1/VLOOKUP($B103,'Justerad allokering'!$B$1:$AG$461,MATCH(V$1,'Justerad allokering'!$B$1:$AF$1,0),FALSE)),VLOOKUP($B103,'Allokerad kvv'!$B$2:$AV$468,MATCH(V$1,'Allokerad kvv'!$B$1:$AV$1,0),FALSE),VLOOKUP($B103,'Justerad allokering'!$B$1:$AG$461,MATCH(V$1,'Justerad allokering'!$B$1:$AF$1,0),FALSE))</f>
        <v>0</v>
      </c>
      <c r="W103">
        <f>IF(ISERROR(1/VLOOKUP($B103,'Justerad allokering'!$B$1:$AG$461,MATCH(W$1,'Justerad allokering'!$B$1:$AF$1,0),FALSE)),VLOOKUP($B103,'Allokerad kvv'!$B$2:$AV$468,MATCH(W$1,'Allokerad kvv'!$B$1:$AV$1,0),FALSE),VLOOKUP($B103,'Justerad allokering'!$B$1:$AG$461,MATCH(W$1,'Justerad allokering'!$B$1:$AF$1,0),FALSE))</f>
        <v>0</v>
      </c>
      <c r="X103">
        <f>IF(ISERROR(1/VLOOKUP($B103,'Justerad allokering'!$B$1:$AG$461,MATCH(X$1,'Justerad allokering'!$B$1:$AF$1,0),FALSE)),VLOOKUP($B103,'Allokerad kvv'!$B$2:$AV$468,MATCH(X$1,'Allokerad kvv'!$B$1:$AV$1,0),FALSE),VLOOKUP($B103,'Justerad allokering'!$B$1:$AG$461,MATCH(X$1,'Justerad allokering'!$B$1:$AF$1,0),FALSE))</f>
        <v>0</v>
      </c>
      <c r="Y103">
        <f>IF(ISERROR(1/VLOOKUP($B103,'Justerad allokering'!$B$1:$AG$461,MATCH(Y$1,'Justerad allokering'!$B$1:$AF$1,0),FALSE)),VLOOKUP($B103,'Allokerad kvv'!$B$2:$AV$468,MATCH(Y$1,'Allokerad kvv'!$B$1:$AV$1,0),FALSE),VLOOKUP($B103,'Justerad allokering'!$B$1:$AG$461,MATCH(Y$1,'Justerad allokering'!$B$1:$AF$1,0),FALSE))</f>
        <v>0</v>
      </c>
      <c r="Z103">
        <f>IF(ISERROR(1/VLOOKUP($B103,'Justerad allokering'!$B$1:$AG$461,MATCH(Z$1,'Justerad allokering'!$B$1:$AF$1,0),FALSE)),VLOOKUP($B103,'Allokerad kvv'!$B$2:$AV$468,MATCH(Z$1,'Allokerad kvv'!$B$1:$AV$1,0),FALSE),VLOOKUP($B103,'Justerad allokering'!$B$1:$AG$461,MATCH(Z$1,'Justerad allokering'!$B$1:$AF$1,0),FALSE))</f>
        <v>0</v>
      </c>
      <c r="AE103" s="89">
        <f t="shared" si="4"/>
        <v>0</v>
      </c>
      <c r="AG103">
        <f t="shared" si="5"/>
        <v>0</v>
      </c>
      <c r="AH103">
        <f t="shared" si="6"/>
        <v>0</v>
      </c>
      <c r="AI103" t="str">
        <f>IF(AH103=0,"",AH103/VLOOKUP(B103,Kraftvärmeprod!$B$1:$BC$480,MATCH("Summa tillförd energi exklusive rökgaskondensering",Kraftvärmeprod!$B$1:$BC$1,0),FALSE))</f>
        <v/>
      </c>
      <c r="AK103">
        <f t="shared" si="7"/>
        <v>0</v>
      </c>
    </row>
    <row r="104" spans="1:37" x14ac:dyDescent="0.25">
      <c r="A104" s="2" t="s">
        <v>147</v>
      </c>
      <c r="B104" s="2" t="s">
        <v>149</v>
      </c>
      <c r="C104">
        <f>IF(ISERROR(1/VLOOKUP($B104,'Justerad allokering'!$B$1:$AG$461,MATCH(C$1,'Justerad allokering'!$B$1:$AF$1,0),FALSE)),VLOOKUP($B104,'Allokerad kvv'!$B$2:$AV$468,MATCH(C$1,'Allokerad kvv'!$B$1:$AV$1,0),FALSE),VLOOKUP($B104,'Justerad allokering'!$B$1:$AG$461,MATCH(C$1,'Justerad allokering'!$B$1:$AF$1,0),FALSE))</f>
        <v>0</v>
      </c>
      <c r="D104">
        <f>IF(ISERROR(1/VLOOKUP($B104,'Justerad allokering'!$B$1:$AG$461,MATCH(D$1,'Justerad allokering'!$B$1:$AF$1,0),FALSE)),VLOOKUP($B104,'Allokerad kvv'!$B$2:$AV$468,MATCH(D$1,'Allokerad kvv'!$B$1:$AV$1,0),FALSE),VLOOKUP($B104,'Justerad allokering'!$B$1:$AG$461,MATCH(D$1,'Justerad allokering'!$B$1:$AF$1,0),FALSE))</f>
        <v>0</v>
      </c>
      <c r="E104">
        <f>IF(ISERROR(1/VLOOKUP($B104,'Justerad allokering'!$B$1:$AG$461,MATCH(E$1,'Justerad allokering'!$B$1:$AF$1,0),FALSE)),VLOOKUP($B104,'Allokerad kvv'!$B$2:$AV$468,MATCH(E$1,'Allokerad kvv'!$B$1:$AV$1,0),FALSE),VLOOKUP($B104,'Justerad allokering'!$B$1:$AG$461,MATCH(E$1,'Justerad allokering'!$B$1:$AF$1,0),FALSE))</f>
        <v>0</v>
      </c>
      <c r="F104">
        <f>IF(ISERROR(1/VLOOKUP($B104,'Justerad allokering'!$B$1:$AG$461,MATCH(F$1,'Justerad allokering'!$B$1:$AF$1,0),FALSE)),VLOOKUP($B104,'Allokerad kvv'!$B$2:$AV$468,MATCH(F$1,'Allokerad kvv'!$B$1:$AV$1,0),FALSE),VLOOKUP($B104,'Justerad allokering'!$B$1:$AG$461,MATCH(F$1,'Justerad allokering'!$B$1:$AF$1,0),FALSE))</f>
        <v>0</v>
      </c>
      <c r="G104">
        <f>IF(ISERROR(1/VLOOKUP($B104,'Justerad allokering'!$B$1:$AG$461,MATCH(G$1,'Justerad allokering'!$B$1:$AF$1,0),FALSE)),VLOOKUP($B104,'Allokerad kvv'!$B$2:$AV$468,MATCH(G$1,'Allokerad kvv'!$B$1:$AV$1,0),FALSE),VLOOKUP($B104,'Justerad allokering'!$B$1:$AG$461,MATCH(G$1,'Justerad allokering'!$B$1:$AF$1,0),FALSE))</f>
        <v>0</v>
      </c>
      <c r="H104">
        <f>IF(ISERROR(1/VLOOKUP($B104,'Justerad allokering'!$B$1:$AG$461,MATCH(H$1,'Justerad allokering'!$B$1:$AF$1,0),FALSE)),VLOOKUP($B104,'Allokerad kvv'!$B$2:$AV$468,MATCH(H$1,'Allokerad kvv'!$B$1:$AV$1,0),FALSE),VLOOKUP($B104,'Justerad allokering'!$B$1:$AG$461,MATCH(H$1,'Justerad allokering'!$B$1:$AF$1,0),FALSE))</f>
        <v>0</v>
      </c>
      <c r="I104">
        <f>IF(ISERROR(1/VLOOKUP($B104,'Justerad allokering'!$B$1:$AG$461,MATCH(I$1,'Justerad allokering'!$B$1:$AF$1,0),FALSE)),VLOOKUP($B104,'Allokerad kvv'!$B$2:$AV$468,MATCH(I$1,'Allokerad kvv'!$B$1:$AV$1,0),FALSE),VLOOKUP($B104,'Justerad allokering'!$B$1:$AG$461,MATCH(I$1,'Justerad allokering'!$B$1:$AF$1,0),FALSE))</f>
        <v>0</v>
      </c>
      <c r="J104">
        <f>IF(ISERROR(1/VLOOKUP($B104,'Justerad allokering'!$B$1:$AG$461,MATCH(J$1,'Justerad allokering'!$B$1:$AF$1,0),FALSE)),VLOOKUP($B104,'Allokerad kvv'!$B$2:$AV$468,MATCH(J$1,'Allokerad kvv'!$B$1:$AV$1,0),FALSE),VLOOKUP($B104,'Justerad allokering'!$B$1:$AG$461,MATCH(J$1,'Justerad allokering'!$B$1:$AF$1,0),FALSE))</f>
        <v>0</v>
      </c>
      <c r="K104">
        <f>IF(ISERROR(1/VLOOKUP($B104,'Justerad allokering'!$B$1:$AG$461,MATCH(K$1,'Justerad allokering'!$B$1:$AF$1,0),FALSE)),VLOOKUP($B104,'Allokerad kvv'!$B$2:$AV$468,MATCH(K$1,'Allokerad kvv'!$B$1:$AV$1,0),FALSE),VLOOKUP($B104,'Justerad allokering'!$B$1:$AG$461,MATCH(K$1,'Justerad allokering'!$B$1:$AF$1,0),FALSE))</f>
        <v>0</v>
      </c>
      <c r="L104">
        <f>IF(ISERROR(1/VLOOKUP($B104,'Justerad allokering'!$B$1:$AG$461,MATCH(L$1,'Justerad allokering'!$B$1:$AF$1,0),FALSE)),VLOOKUP($B104,'Allokerad kvv'!$B$2:$AV$468,MATCH(L$1,'Allokerad kvv'!$B$1:$AV$1,0),FALSE),VLOOKUP($B104,'Justerad allokering'!$B$1:$AG$461,MATCH(L$1,'Justerad allokering'!$B$1:$AF$1,0),FALSE))</f>
        <v>0</v>
      </c>
      <c r="M104">
        <f>IF(ISERROR(1/VLOOKUP($B104,'Justerad allokering'!$B$1:$AG$461,MATCH(M$1,'Justerad allokering'!$B$1:$AF$1,0),FALSE)),VLOOKUP($B104,'Allokerad kvv'!$B$2:$AV$468,MATCH(M$1,'Allokerad kvv'!$B$1:$AV$1,0),FALSE),VLOOKUP($B104,'Justerad allokering'!$B$1:$AG$461,MATCH(M$1,'Justerad allokering'!$B$1:$AF$1,0),FALSE))</f>
        <v>0</v>
      </c>
      <c r="N104">
        <f>IF(ISERROR(1/VLOOKUP($B104,'Justerad allokering'!$B$1:$AG$461,MATCH(N$1,'Justerad allokering'!$B$1:$AF$1,0),FALSE)),VLOOKUP($B104,'Allokerad kvv'!$B$2:$AV$468,MATCH(N$1,'Allokerad kvv'!$B$1:$AV$1,0),FALSE),VLOOKUP($B104,'Justerad allokering'!$B$1:$AG$461,MATCH(N$1,'Justerad allokering'!$B$1:$AF$1,0),FALSE))</f>
        <v>0</v>
      </c>
      <c r="O104">
        <f>IF(ISERROR(1/VLOOKUP($B104,'Justerad allokering'!$B$1:$AG$461,MATCH(O$1,'Justerad allokering'!$B$1:$AF$1,0),FALSE)),VLOOKUP($B104,'Allokerad kvv'!$B$2:$AV$468,MATCH(O$1,'Allokerad kvv'!$B$1:$AV$1,0),FALSE),VLOOKUP($B104,'Justerad allokering'!$B$1:$AG$461,MATCH(O$1,'Justerad allokering'!$B$1:$AF$1,0),FALSE))</f>
        <v>0</v>
      </c>
      <c r="P104">
        <f>IF(ISERROR(1/VLOOKUP($B104,'Justerad allokering'!$B$1:$AG$461,MATCH(P$1,'Justerad allokering'!$B$1:$AF$1,0),FALSE)),VLOOKUP($B104,'Allokerad kvv'!$B$2:$AV$468,MATCH(P$1,'Allokerad kvv'!$B$1:$AV$1,0),FALSE),VLOOKUP($B104,'Justerad allokering'!$B$1:$AG$461,MATCH(P$1,'Justerad allokering'!$B$1:$AF$1,0),FALSE))</f>
        <v>0</v>
      </c>
      <c r="Q104">
        <f>IF(ISERROR(1/VLOOKUP($B104,'Justerad allokering'!$B$1:$AG$461,MATCH(Q$1,'Justerad allokering'!$B$1:$AF$1,0),FALSE)),VLOOKUP($B104,'Allokerad kvv'!$B$2:$AV$468,MATCH(Q$1,'Allokerad kvv'!$B$1:$AV$1,0),FALSE),VLOOKUP($B104,'Justerad allokering'!$B$1:$AG$461,MATCH(Q$1,'Justerad allokering'!$B$1:$AF$1,0),FALSE))</f>
        <v>0</v>
      </c>
      <c r="R104">
        <f>IF(ISERROR(1/VLOOKUP($B104,'Justerad allokering'!$B$1:$AG$461,MATCH(R$1,'Justerad allokering'!$B$1:$AF$1,0),FALSE)),VLOOKUP($B104,'Allokerad kvv'!$B$2:$AV$468,MATCH(R$1,'Allokerad kvv'!$B$1:$AV$1,0),FALSE),VLOOKUP($B104,'Justerad allokering'!$B$1:$AG$461,MATCH(R$1,'Justerad allokering'!$B$1:$AF$1,0),FALSE))</f>
        <v>0</v>
      </c>
      <c r="S104">
        <f>IF(ISERROR(1/VLOOKUP($B104,'Justerad allokering'!$B$1:$AG$461,MATCH(S$1,'Justerad allokering'!$B$1:$AF$1,0),FALSE)),VLOOKUP($B104,'Allokerad kvv'!$B$2:$AV$468,MATCH(S$1,'Allokerad kvv'!$B$1:$AV$1,0),FALSE),VLOOKUP($B104,'Justerad allokering'!$B$1:$AG$461,MATCH(S$1,'Justerad allokering'!$B$1:$AF$1,0),FALSE))</f>
        <v>0</v>
      </c>
      <c r="T104">
        <f>IF(ISERROR(1/VLOOKUP($B104,'Justerad allokering'!$B$1:$AG$461,MATCH(T$1,'Justerad allokering'!$B$1:$AF$1,0),FALSE)),VLOOKUP($B104,'Allokerad kvv'!$B$2:$AV$468,MATCH(T$1,'Allokerad kvv'!$B$1:$AV$1,0),FALSE),VLOOKUP($B104,'Justerad allokering'!$B$1:$AG$461,MATCH(T$1,'Justerad allokering'!$B$1:$AF$1,0),FALSE))</f>
        <v>0</v>
      </c>
      <c r="U104">
        <f>IF(ISERROR(1/VLOOKUP($B104,'Justerad allokering'!$B$1:$AG$461,MATCH(U$1,'Justerad allokering'!$B$1:$AF$1,0),FALSE)),VLOOKUP($B104,'Allokerad kvv'!$B$2:$AV$468,MATCH(U$1,'Allokerad kvv'!$B$1:$AV$1,0),FALSE),VLOOKUP($B104,'Justerad allokering'!$B$1:$AG$461,MATCH(U$1,'Justerad allokering'!$B$1:$AF$1,0),FALSE))</f>
        <v>0</v>
      </c>
      <c r="V104">
        <f>IF(ISERROR(1/VLOOKUP($B104,'Justerad allokering'!$B$1:$AG$461,MATCH(V$1,'Justerad allokering'!$B$1:$AF$1,0),FALSE)),VLOOKUP($B104,'Allokerad kvv'!$B$2:$AV$468,MATCH(V$1,'Allokerad kvv'!$B$1:$AV$1,0),FALSE),VLOOKUP($B104,'Justerad allokering'!$B$1:$AG$461,MATCH(V$1,'Justerad allokering'!$B$1:$AF$1,0),FALSE))</f>
        <v>0</v>
      </c>
      <c r="W104">
        <f>IF(ISERROR(1/VLOOKUP($B104,'Justerad allokering'!$B$1:$AG$461,MATCH(W$1,'Justerad allokering'!$B$1:$AF$1,0),FALSE)),VLOOKUP($B104,'Allokerad kvv'!$B$2:$AV$468,MATCH(W$1,'Allokerad kvv'!$B$1:$AV$1,0),FALSE),VLOOKUP($B104,'Justerad allokering'!$B$1:$AG$461,MATCH(W$1,'Justerad allokering'!$B$1:$AF$1,0),FALSE))</f>
        <v>0</v>
      </c>
      <c r="X104">
        <f>IF(ISERROR(1/VLOOKUP($B104,'Justerad allokering'!$B$1:$AG$461,MATCH(X$1,'Justerad allokering'!$B$1:$AF$1,0),FALSE)),VLOOKUP($B104,'Allokerad kvv'!$B$2:$AV$468,MATCH(X$1,'Allokerad kvv'!$B$1:$AV$1,0),FALSE),VLOOKUP($B104,'Justerad allokering'!$B$1:$AG$461,MATCH(X$1,'Justerad allokering'!$B$1:$AF$1,0),FALSE))</f>
        <v>0</v>
      </c>
      <c r="Y104">
        <f>IF(ISERROR(1/VLOOKUP($B104,'Justerad allokering'!$B$1:$AG$461,MATCH(Y$1,'Justerad allokering'!$B$1:$AF$1,0),FALSE)),VLOOKUP($B104,'Allokerad kvv'!$B$2:$AV$468,MATCH(Y$1,'Allokerad kvv'!$B$1:$AV$1,0),FALSE),VLOOKUP($B104,'Justerad allokering'!$B$1:$AG$461,MATCH(Y$1,'Justerad allokering'!$B$1:$AF$1,0),FALSE))</f>
        <v>0</v>
      </c>
      <c r="Z104">
        <f>IF(ISERROR(1/VLOOKUP($B104,'Justerad allokering'!$B$1:$AG$461,MATCH(Z$1,'Justerad allokering'!$B$1:$AF$1,0),FALSE)),VLOOKUP($B104,'Allokerad kvv'!$B$2:$AV$468,MATCH(Z$1,'Allokerad kvv'!$B$1:$AV$1,0),FALSE),VLOOKUP($B104,'Justerad allokering'!$B$1:$AG$461,MATCH(Z$1,'Justerad allokering'!$B$1:$AF$1,0),FALSE))</f>
        <v>0</v>
      </c>
      <c r="AE104" s="89">
        <f t="shared" si="4"/>
        <v>0</v>
      </c>
      <c r="AG104">
        <f t="shared" si="5"/>
        <v>0</v>
      </c>
      <c r="AH104">
        <f t="shared" si="6"/>
        <v>0</v>
      </c>
      <c r="AI104" t="str">
        <f>IF(AH104=0,"",AH104/VLOOKUP(B104,Kraftvärmeprod!$B$1:$BC$480,MATCH("Summa tillförd energi exklusive rökgaskondensering",Kraftvärmeprod!$B$1:$BC$1,0),FALSE))</f>
        <v/>
      </c>
      <c r="AK104">
        <f t="shared" si="7"/>
        <v>0</v>
      </c>
    </row>
    <row r="105" spans="1:37" x14ac:dyDescent="0.25">
      <c r="A105" s="2" t="s">
        <v>147</v>
      </c>
      <c r="B105" s="11" t="s">
        <v>991</v>
      </c>
      <c r="C105">
        <f>IF(ISERROR(1/VLOOKUP($B105,'Justerad allokering'!$B$1:$AG$461,MATCH(C$1,'Justerad allokering'!$B$1:$AF$1,0),FALSE)),VLOOKUP($B105,'Allokerad kvv'!$B$2:$AV$468,MATCH(C$1,'Allokerad kvv'!$B$1:$AV$1,0),FALSE),VLOOKUP($B105,'Justerad allokering'!$B$1:$AG$461,MATCH(C$1,'Justerad allokering'!$B$1:$AF$1,0),FALSE))</f>
        <v>0</v>
      </c>
      <c r="D105">
        <f>IF(ISERROR(1/VLOOKUP($B105,'Justerad allokering'!$B$1:$AG$461,MATCH(D$1,'Justerad allokering'!$B$1:$AF$1,0),FALSE)),VLOOKUP($B105,'Allokerad kvv'!$B$2:$AV$468,MATCH(D$1,'Allokerad kvv'!$B$1:$AV$1,0),FALSE),VLOOKUP($B105,'Justerad allokering'!$B$1:$AG$461,MATCH(D$1,'Justerad allokering'!$B$1:$AF$1,0),FALSE))</f>
        <v>0</v>
      </c>
      <c r="E105">
        <f>IF(ISERROR(1/VLOOKUP($B105,'Justerad allokering'!$B$1:$AG$461,MATCH(E$1,'Justerad allokering'!$B$1:$AF$1,0),FALSE)),VLOOKUP($B105,'Allokerad kvv'!$B$2:$AV$468,MATCH(E$1,'Allokerad kvv'!$B$1:$AV$1,0),FALSE),VLOOKUP($B105,'Justerad allokering'!$B$1:$AG$461,MATCH(E$1,'Justerad allokering'!$B$1:$AF$1,0),FALSE))</f>
        <v>0</v>
      </c>
      <c r="F105">
        <f>IF(ISERROR(1/VLOOKUP($B105,'Justerad allokering'!$B$1:$AG$461,MATCH(F$1,'Justerad allokering'!$B$1:$AF$1,0),FALSE)),VLOOKUP($B105,'Allokerad kvv'!$B$2:$AV$468,MATCH(F$1,'Allokerad kvv'!$B$1:$AV$1,0),FALSE),VLOOKUP($B105,'Justerad allokering'!$B$1:$AG$461,MATCH(F$1,'Justerad allokering'!$B$1:$AF$1,0),FALSE))</f>
        <v>0</v>
      </c>
      <c r="G105">
        <f>IF(ISERROR(1/VLOOKUP($B105,'Justerad allokering'!$B$1:$AG$461,MATCH(G$1,'Justerad allokering'!$B$1:$AF$1,0),FALSE)),VLOOKUP($B105,'Allokerad kvv'!$B$2:$AV$468,MATCH(G$1,'Allokerad kvv'!$B$1:$AV$1,0),FALSE),VLOOKUP($B105,'Justerad allokering'!$B$1:$AG$461,MATCH(G$1,'Justerad allokering'!$B$1:$AF$1,0),FALSE))</f>
        <v>0</v>
      </c>
      <c r="H105">
        <f>IF(ISERROR(1/VLOOKUP($B105,'Justerad allokering'!$B$1:$AG$461,MATCH(H$1,'Justerad allokering'!$B$1:$AF$1,0),FALSE)),VLOOKUP($B105,'Allokerad kvv'!$B$2:$AV$468,MATCH(H$1,'Allokerad kvv'!$B$1:$AV$1,0),FALSE),VLOOKUP($B105,'Justerad allokering'!$B$1:$AG$461,MATCH(H$1,'Justerad allokering'!$B$1:$AF$1,0),FALSE))</f>
        <v>0</v>
      </c>
      <c r="I105">
        <f>IF(ISERROR(1/VLOOKUP($B105,'Justerad allokering'!$B$1:$AG$461,MATCH(I$1,'Justerad allokering'!$B$1:$AF$1,0),FALSE)),VLOOKUP($B105,'Allokerad kvv'!$B$2:$AV$468,MATCH(I$1,'Allokerad kvv'!$B$1:$AV$1,0),FALSE),VLOOKUP($B105,'Justerad allokering'!$B$1:$AG$461,MATCH(I$1,'Justerad allokering'!$B$1:$AF$1,0),FALSE))</f>
        <v>0</v>
      </c>
      <c r="J105">
        <f>IF(ISERROR(1/VLOOKUP($B105,'Justerad allokering'!$B$1:$AG$461,MATCH(J$1,'Justerad allokering'!$B$1:$AF$1,0),FALSE)),VLOOKUP($B105,'Allokerad kvv'!$B$2:$AV$468,MATCH(J$1,'Allokerad kvv'!$B$1:$AV$1,0),FALSE),VLOOKUP($B105,'Justerad allokering'!$B$1:$AG$461,MATCH(J$1,'Justerad allokering'!$B$1:$AF$1,0),FALSE))</f>
        <v>0</v>
      </c>
      <c r="K105">
        <f>IF(ISERROR(1/VLOOKUP($B105,'Justerad allokering'!$B$1:$AG$461,MATCH(K$1,'Justerad allokering'!$B$1:$AF$1,0),FALSE)),VLOOKUP($B105,'Allokerad kvv'!$B$2:$AV$468,MATCH(K$1,'Allokerad kvv'!$B$1:$AV$1,0),FALSE),VLOOKUP($B105,'Justerad allokering'!$B$1:$AG$461,MATCH(K$1,'Justerad allokering'!$B$1:$AF$1,0),FALSE))</f>
        <v>0</v>
      </c>
      <c r="L105">
        <f>IF(ISERROR(1/VLOOKUP($B105,'Justerad allokering'!$B$1:$AG$461,MATCH(L$1,'Justerad allokering'!$B$1:$AF$1,0),FALSE)),VLOOKUP($B105,'Allokerad kvv'!$B$2:$AV$468,MATCH(L$1,'Allokerad kvv'!$B$1:$AV$1,0),FALSE),VLOOKUP($B105,'Justerad allokering'!$B$1:$AG$461,MATCH(L$1,'Justerad allokering'!$B$1:$AF$1,0),FALSE))</f>
        <v>0</v>
      </c>
      <c r="M105">
        <f>IF(ISERROR(1/VLOOKUP($B105,'Justerad allokering'!$B$1:$AG$461,MATCH(M$1,'Justerad allokering'!$B$1:$AF$1,0),FALSE)),VLOOKUP($B105,'Allokerad kvv'!$B$2:$AV$468,MATCH(M$1,'Allokerad kvv'!$B$1:$AV$1,0),FALSE),VLOOKUP($B105,'Justerad allokering'!$B$1:$AG$461,MATCH(M$1,'Justerad allokering'!$B$1:$AF$1,0),FALSE))</f>
        <v>0</v>
      </c>
      <c r="N105">
        <f>IF(ISERROR(1/VLOOKUP($B105,'Justerad allokering'!$B$1:$AG$461,MATCH(N$1,'Justerad allokering'!$B$1:$AF$1,0),FALSE)),VLOOKUP($B105,'Allokerad kvv'!$B$2:$AV$468,MATCH(N$1,'Allokerad kvv'!$B$1:$AV$1,0),FALSE),VLOOKUP($B105,'Justerad allokering'!$B$1:$AG$461,MATCH(N$1,'Justerad allokering'!$B$1:$AF$1,0),FALSE))</f>
        <v>0</v>
      </c>
      <c r="O105">
        <f>IF(ISERROR(1/VLOOKUP($B105,'Justerad allokering'!$B$1:$AG$461,MATCH(O$1,'Justerad allokering'!$B$1:$AF$1,0),FALSE)),VLOOKUP($B105,'Allokerad kvv'!$B$2:$AV$468,MATCH(O$1,'Allokerad kvv'!$B$1:$AV$1,0),FALSE),VLOOKUP($B105,'Justerad allokering'!$B$1:$AG$461,MATCH(O$1,'Justerad allokering'!$B$1:$AF$1,0),FALSE))</f>
        <v>0</v>
      </c>
      <c r="P105">
        <f>IF(ISERROR(1/VLOOKUP($B105,'Justerad allokering'!$B$1:$AG$461,MATCH(P$1,'Justerad allokering'!$B$1:$AF$1,0),FALSE)),VLOOKUP($B105,'Allokerad kvv'!$B$2:$AV$468,MATCH(P$1,'Allokerad kvv'!$B$1:$AV$1,0),FALSE),VLOOKUP($B105,'Justerad allokering'!$B$1:$AG$461,MATCH(P$1,'Justerad allokering'!$B$1:$AF$1,0),FALSE))</f>
        <v>0</v>
      </c>
      <c r="Q105">
        <f>IF(ISERROR(1/VLOOKUP($B105,'Justerad allokering'!$B$1:$AG$461,MATCH(Q$1,'Justerad allokering'!$B$1:$AF$1,0),FALSE)),VLOOKUP($B105,'Allokerad kvv'!$B$2:$AV$468,MATCH(Q$1,'Allokerad kvv'!$B$1:$AV$1,0),FALSE),VLOOKUP($B105,'Justerad allokering'!$B$1:$AG$461,MATCH(Q$1,'Justerad allokering'!$B$1:$AF$1,0),FALSE))</f>
        <v>0</v>
      </c>
      <c r="R105">
        <f>IF(ISERROR(1/VLOOKUP($B105,'Justerad allokering'!$B$1:$AG$461,MATCH(R$1,'Justerad allokering'!$B$1:$AF$1,0),FALSE)),VLOOKUP($B105,'Allokerad kvv'!$B$2:$AV$468,MATCH(R$1,'Allokerad kvv'!$B$1:$AV$1,0),FALSE),VLOOKUP($B105,'Justerad allokering'!$B$1:$AG$461,MATCH(R$1,'Justerad allokering'!$B$1:$AF$1,0),FALSE))</f>
        <v>0</v>
      </c>
      <c r="S105">
        <f>IF(ISERROR(1/VLOOKUP($B105,'Justerad allokering'!$B$1:$AG$461,MATCH(S$1,'Justerad allokering'!$B$1:$AF$1,0),FALSE)),VLOOKUP($B105,'Allokerad kvv'!$B$2:$AV$468,MATCH(S$1,'Allokerad kvv'!$B$1:$AV$1,0),FALSE),VLOOKUP($B105,'Justerad allokering'!$B$1:$AG$461,MATCH(S$1,'Justerad allokering'!$B$1:$AF$1,0),FALSE))</f>
        <v>0</v>
      </c>
      <c r="T105">
        <f>IF(ISERROR(1/VLOOKUP($B105,'Justerad allokering'!$B$1:$AG$461,MATCH(T$1,'Justerad allokering'!$B$1:$AF$1,0),FALSE)),VLOOKUP($B105,'Allokerad kvv'!$B$2:$AV$468,MATCH(T$1,'Allokerad kvv'!$B$1:$AV$1,0),FALSE),VLOOKUP($B105,'Justerad allokering'!$B$1:$AG$461,MATCH(T$1,'Justerad allokering'!$B$1:$AF$1,0),FALSE))</f>
        <v>0</v>
      </c>
      <c r="U105">
        <f>IF(ISERROR(1/VLOOKUP($B105,'Justerad allokering'!$B$1:$AG$461,MATCH(U$1,'Justerad allokering'!$B$1:$AF$1,0),FALSE)),VLOOKUP($B105,'Allokerad kvv'!$B$2:$AV$468,MATCH(U$1,'Allokerad kvv'!$B$1:$AV$1,0),FALSE),VLOOKUP($B105,'Justerad allokering'!$B$1:$AG$461,MATCH(U$1,'Justerad allokering'!$B$1:$AF$1,0),FALSE))</f>
        <v>0</v>
      </c>
      <c r="V105">
        <f>IF(ISERROR(1/VLOOKUP($B105,'Justerad allokering'!$B$1:$AG$461,MATCH(V$1,'Justerad allokering'!$B$1:$AF$1,0),FALSE)),VLOOKUP($B105,'Allokerad kvv'!$B$2:$AV$468,MATCH(V$1,'Allokerad kvv'!$B$1:$AV$1,0),FALSE),VLOOKUP($B105,'Justerad allokering'!$B$1:$AG$461,MATCH(V$1,'Justerad allokering'!$B$1:$AF$1,0),FALSE))</f>
        <v>0</v>
      </c>
      <c r="W105">
        <f>IF(ISERROR(1/VLOOKUP($B105,'Justerad allokering'!$B$1:$AG$461,MATCH(W$1,'Justerad allokering'!$B$1:$AF$1,0),FALSE)),VLOOKUP($B105,'Allokerad kvv'!$B$2:$AV$468,MATCH(W$1,'Allokerad kvv'!$B$1:$AV$1,0),FALSE),VLOOKUP($B105,'Justerad allokering'!$B$1:$AG$461,MATCH(W$1,'Justerad allokering'!$B$1:$AF$1,0),FALSE))</f>
        <v>0</v>
      </c>
      <c r="X105">
        <f>IF(ISERROR(1/VLOOKUP($B105,'Justerad allokering'!$B$1:$AG$461,MATCH(X$1,'Justerad allokering'!$B$1:$AF$1,0),FALSE)),VLOOKUP($B105,'Allokerad kvv'!$B$2:$AV$468,MATCH(X$1,'Allokerad kvv'!$B$1:$AV$1,0),FALSE),VLOOKUP($B105,'Justerad allokering'!$B$1:$AG$461,MATCH(X$1,'Justerad allokering'!$B$1:$AF$1,0),FALSE))</f>
        <v>0</v>
      </c>
      <c r="Y105">
        <f>IF(ISERROR(1/VLOOKUP($B105,'Justerad allokering'!$B$1:$AG$461,MATCH(Y$1,'Justerad allokering'!$B$1:$AF$1,0),FALSE)),VLOOKUP($B105,'Allokerad kvv'!$B$2:$AV$468,MATCH(Y$1,'Allokerad kvv'!$B$1:$AV$1,0),FALSE),VLOOKUP($B105,'Justerad allokering'!$B$1:$AG$461,MATCH(Y$1,'Justerad allokering'!$B$1:$AF$1,0),FALSE))</f>
        <v>0</v>
      </c>
      <c r="Z105">
        <f>IF(ISERROR(1/VLOOKUP($B105,'Justerad allokering'!$B$1:$AG$461,MATCH(Z$1,'Justerad allokering'!$B$1:$AF$1,0),FALSE)),VLOOKUP($B105,'Allokerad kvv'!$B$2:$AV$468,MATCH(Z$1,'Allokerad kvv'!$B$1:$AV$1,0),FALSE),VLOOKUP($B105,'Justerad allokering'!$B$1:$AG$461,MATCH(Z$1,'Justerad allokering'!$B$1:$AF$1,0),FALSE))</f>
        <v>0</v>
      </c>
      <c r="AE105" s="89">
        <f t="shared" si="4"/>
        <v>0</v>
      </c>
      <c r="AG105">
        <f t="shared" si="5"/>
        <v>0</v>
      </c>
      <c r="AH105">
        <f t="shared" si="6"/>
        <v>0</v>
      </c>
      <c r="AI105" t="str">
        <f>IF(AH105=0,"",AH105/VLOOKUP(B105,Kraftvärmeprod!$B$1:$BC$480,MATCH("Summa tillförd energi exklusive rökgaskondensering",Kraftvärmeprod!$B$1:$BC$1,0),FALSE))</f>
        <v/>
      </c>
      <c r="AK105">
        <f t="shared" si="7"/>
        <v>0</v>
      </c>
    </row>
    <row r="106" spans="1:37" x14ac:dyDescent="0.25">
      <c r="A106" s="2" t="s">
        <v>147</v>
      </c>
      <c r="B106" s="2" t="s">
        <v>151</v>
      </c>
      <c r="C106">
        <f>IF(ISERROR(1/VLOOKUP($B106,'Justerad allokering'!$B$1:$AG$461,MATCH(C$1,'Justerad allokering'!$B$1:$AF$1,0),FALSE)),VLOOKUP($B106,'Allokerad kvv'!$B$2:$AV$468,MATCH(C$1,'Allokerad kvv'!$B$1:$AV$1,0),FALSE),VLOOKUP($B106,'Justerad allokering'!$B$1:$AG$461,MATCH(C$1,'Justerad allokering'!$B$1:$AF$1,0),FALSE))</f>
        <v>0</v>
      </c>
      <c r="D106">
        <f>IF(ISERROR(1/VLOOKUP($B106,'Justerad allokering'!$B$1:$AG$461,MATCH(D$1,'Justerad allokering'!$B$1:$AF$1,0),FALSE)),VLOOKUP($B106,'Allokerad kvv'!$B$2:$AV$468,MATCH(D$1,'Allokerad kvv'!$B$1:$AV$1,0),FALSE),VLOOKUP($B106,'Justerad allokering'!$B$1:$AG$461,MATCH(D$1,'Justerad allokering'!$B$1:$AF$1,0),FALSE))</f>
        <v>0</v>
      </c>
      <c r="E106">
        <f>IF(ISERROR(1/VLOOKUP($B106,'Justerad allokering'!$B$1:$AG$461,MATCH(E$1,'Justerad allokering'!$B$1:$AF$1,0),FALSE)),VLOOKUP($B106,'Allokerad kvv'!$B$2:$AV$468,MATCH(E$1,'Allokerad kvv'!$B$1:$AV$1,0),FALSE),VLOOKUP($B106,'Justerad allokering'!$B$1:$AG$461,MATCH(E$1,'Justerad allokering'!$B$1:$AF$1,0),FALSE))</f>
        <v>0</v>
      </c>
      <c r="F106">
        <f>IF(ISERROR(1/VLOOKUP($B106,'Justerad allokering'!$B$1:$AG$461,MATCH(F$1,'Justerad allokering'!$B$1:$AF$1,0),FALSE)),VLOOKUP($B106,'Allokerad kvv'!$B$2:$AV$468,MATCH(F$1,'Allokerad kvv'!$B$1:$AV$1,0),FALSE),VLOOKUP($B106,'Justerad allokering'!$B$1:$AG$461,MATCH(F$1,'Justerad allokering'!$B$1:$AF$1,0),FALSE))</f>
        <v>0</v>
      </c>
      <c r="G106">
        <f>IF(ISERROR(1/VLOOKUP($B106,'Justerad allokering'!$B$1:$AG$461,MATCH(G$1,'Justerad allokering'!$B$1:$AF$1,0),FALSE)),VLOOKUP($B106,'Allokerad kvv'!$B$2:$AV$468,MATCH(G$1,'Allokerad kvv'!$B$1:$AV$1,0),FALSE),VLOOKUP($B106,'Justerad allokering'!$B$1:$AG$461,MATCH(G$1,'Justerad allokering'!$B$1:$AF$1,0),FALSE))</f>
        <v>0</v>
      </c>
      <c r="H106">
        <f>IF(ISERROR(1/VLOOKUP($B106,'Justerad allokering'!$B$1:$AG$461,MATCH(H$1,'Justerad allokering'!$B$1:$AF$1,0),FALSE)),VLOOKUP($B106,'Allokerad kvv'!$B$2:$AV$468,MATCH(H$1,'Allokerad kvv'!$B$1:$AV$1,0),FALSE),VLOOKUP($B106,'Justerad allokering'!$B$1:$AG$461,MATCH(H$1,'Justerad allokering'!$B$1:$AF$1,0),FALSE))</f>
        <v>0</v>
      </c>
      <c r="I106">
        <f>IF(ISERROR(1/VLOOKUP($B106,'Justerad allokering'!$B$1:$AG$461,MATCH(I$1,'Justerad allokering'!$B$1:$AF$1,0),FALSE)),VLOOKUP($B106,'Allokerad kvv'!$B$2:$AV$468,MATCH(I$1,'Allokerad kvv'!$B$1:$AV$1,0),FALSE),VLOOKUP($B106,'Justerad allokering'!$B$1:$AG$461,MATCH(I$1,'Justerad allokering'!$B$1:$AF$1,0),FALSE))</f>
        <v>0</v>
      </c>
      <c r="J106">
        <f>IF(ISERROR(1/VLOOKUP($B106,'Justerad allokering'!$B$1:$AG$461,MATCH(J$1,'Justerad allokering'!$B$1:$AF$1,0),FALSE)),VLOOKUP($B106,'Allokerad kvv'!$B$2:$AV$468,MATCH(J$1,'Allokerad kvv'!$B$1:$AV$1,0),FALSE),VLOOKUP($B106,'Justerad allokering'!$B$1:$AG$461,MATCH(J$1,'Justerad allokering'!$B$1:$AF$1,0),FALSE))</f>
        <v>0</v>
      </c>
      <c r="K106">
        <f>IF(ISERROR(1/VLOOKUP($B106,'Justerad allokering'!$B$1:$AG$461,MATCH(K$1,'Justerad allokering'!$B$1:$AF$1,0),FALSE)),VLOOKUP($B106,'Allokerad kvv'!$B$2:$AV$468,MATCH(K$1,'Allokerad kvv'!$B$1:$AV$1,0),FALSE),VLOOKUP($B106,'Justerad allokering'!$B$1:$AG$461,MATCH(K$1,'Justerad allokering'!$B$1:$AF$1,0),FALSE))</f>
        <v>0</v>
      </c>
      <c r="L106">
        <f>IF(ISERROR(1/VLOOKUP($B106,'Justerad allokering'!$B$1:$AG$461,MATCH(L$1,'Justerad allokering'!$B$1:$AF$1,0),FALSE)),VLOOKUP($B106,'Allokerad kvv'!$B$2:$AV$468,MATCH(L$1,'Allokerad kvv'!$B$1:$AV$1,0),FALSE),VLOOKUP($B106,'Justerad allokering'!$B$1:$AG$461,MATCH(L$1,'Justerad allokering'!$B$1:$AF$1,0),FALSE))</f>
        <v>0</v>
      </c>
      <c r="M106">
        <f>IF(ISERROR(1/VLOOKUP($B106,'Justerad allokering'!$B$1:$AG$461,MATCH(M$1,'Justerad allokering'!$B$1:$AF$1,0),FALSE)),VLOOKUP($B106,'Allokerad kvv'!$B$2:$AV$468,MATCH(M$1,'Allokerad kvv'!$B$1:$AV$1,0),FALSE),VLOOKUP($B106,'Justerad allokering'!$B$1:$AG$461,MATCH(M$1,'Justerad allokering'!$B$1:$AF$1,0),FALSE))</f>
        <v>0</v>
      </c>
      <c r="N106">
        <f>IF(ISERROR(1/VLOOKUP($B106,'Justerad allokering'!$B$1:$AG$461,MATCH(N$1,'Justerad allokering'!$B$1:$AF$1,0),FALSE)),VLOOKUP($B106,'Allokerad kvv'!$B$2:$AV$468,MATCH(N$1,'Allokerad kvv'!$B$1:$AV$1,0),FALSE),VLOOKUP($B106,'Justerad allokering'!$B$1:$AG$461,MATCH(N$1,'Justerad allokering'!$B$1:$AF$1,0),FALSE))</f>
        <v>0</v>
      </c>
      <c r="O106">
        <f>IF(ISERROR(1/VLOOKUP($B106,'Justerad allokering'!$B$1:$AG$461,MATCH(O$1,'Justerad allokering'!$B$1:$AF$1,0),FALSE)),VLOOKUP($B106,'Allokerad kvv'!$B$2:$AV$468,MATCH(O$1,'Allokerad kvv'!$B$1:$AV$1,0),FALSE),VLOOKUP($B106,'Justerad allokering'!$B$1:$AG$461,MATCH(O$1,'Justerad allokering'!$B$1:$AF$1,0),FALSE))</f>
        <v>0</v>
      </c>
      <c r="P106">
        <f>IF(ISERROR(1/VLOOKUP($B106,'Justerad allokering'!$B$1:$AG$461,MATCH(P$1,'Justerad allokering'!$B$1:$AF$1,0),FALSE)),VLOOKUP($B106,'Allokerad kvv'!$B$2:$AV$468,MATCH(P$1,'Allokerad kvv'!$B$1:$AV$1,0),FALSE),VLOOKUP($B106,'Justerad allokering'!$B$1:$AG$461,MATCH(P$1,'Justerad allokering'!$B$1:$AF$1,0),FALSE))</f>
        <v>0</v>
      </c>
      <c r="Q106">
        <f>IF(ISERROR(1/VLOOKUP($B106,'Justerad allokering'!$B$1:$AG$461,MATCH(Q$1,'Justerad allokering'!$B$1:$AF$1,0),FALSE)),VLOOKUP($B106,'Allokerad kvv'!$B$2:$AV$468,MATCH(Q$1,'Allokerad kvv'!$B$1:$AV$1,0),FALSE),VLOOKUP($B106,'Justerad allokering'!$B$1:$AG$461,MATCH(Q$1,'Justerad allokering'!$B$1:$AF$1,0),FALSE))</f>
        <v>0</v>
      </c>
      <c r="R106">
        <f>IF(ISERROR(1/VLOOKUP($B106,'Justerad allokering'!$B$1:$AG$461,MATCH(R$1,'Justerad allokering'!$B$1:$AF$1,0),FALSE)),VLOOKUP($B106,'Allokerad kvv'!$B$2:$AV$468,MATCH(R$1,'Allokerad kvv'!$B$1:$AV$1,0),FALSE),VLOOKUP($B106,'Justerad allokering'!$B$1:$AG$461,MATCH(R$1,'Justerad allokering'!$B$1:$AF$1,0),FALSE))</f>
        <v>0</v>
      </c>
      <c r="S106">
        <f>IF(ISERROR(1/VLOOKUP($B106,'Justerad allokering'!$B$1:$AG$461,MATCH(S$1,'Justerad allokering'!$B$1:$AF$1,0),FALSE)),VLOOKUP($B106,'Allokerad kvv'!$B$2:$AV$468,MATCH(S$1,'Allokerad kvv'!$B$1:$AV$1,0),FALSE),VLOOKUP($B106,'Justerad allokering'!$B$1:$AG$461,MATCH(S$1,'Justerad allokering'!$B$1:$AF$1,0),FALSE))</f>
        <v>0</v>
      </c>
      <c r="T106">
        <f>IF(ISERROR(1/VLOOKUP($B106,'Justerad allokering'!$B$1:$AG$461,MATCH(T$1,'Justerad allokering'!$B$1:$AF$1,0),FALSE)),VLOOKUP($B106,'Allokerad kvv'!$B$2:$AV$468,MATCH(T$1,'Allokerad kvv'!$B$1:$AV$1,0),FALSE),VLOOKUP($B106,'Justerad allokering'!$B$1:$AG$461,MATCH(T$1,'Justerad allokering'!$B$1:$AF$1,0),FALSE))</f>
        <v>0</v>
      </c>
      <c r="U106">
        <f>IF(ISERROR(1/VLOOKUP($B106,'Justerad allokering'!$B$1:$AG$461,MATCH(U$1,'Justerad allokering'!$B$1:$AF$1,0),FALSE)),VLOOKUP($B106,'Allokerad kvv'!$B$2:$AV$468,MATCH(U$1,'Allokerad kvv'!$B$1:$AV$1,0),FALSE),VLOOKUP($B106,'Justerad allokering'!$B$1:$AG$461,MATCH(U$1,'Justerad allokering'!$B$1:$AF$1,0),FALSE))</f>
        <v>0</v>
      </c>
      <c r="V106">
        <f>IF(ISERROR(1/VLOOKUP($B106,'Justerad allokering'!$B$1:$AG$461,MATCH(V$1,'Justerad allokering'!$B$1:$AF$1,0),FALSE)),VLOOKUP($B106,'Allokerad kvv'!$B$2:$AV$468,MATCH(V$1,'Allokerad kvv'!$B$1:$AV$1,0),FALSE),VLOOKUP($B106,'Justerad allokering'!$B$1:$AG$461,MATCH(V$1,'Justerad allokering'!$B$1:$AF$1,0),FALSE))</f>
        <v>0</v>
      </c>
      <c r="W106">
        <f>IF(ISERROR(1/VLOOKUP($B106,'Justerad allokering'!$B$1:$AG$461,MATCH(W$1,'Justerad allokering'!$B$1:$AF$1,0),FALSE)),VLOOKUP($B106,'Allokerad kvv'!$B$2:$AV$468,MATCH(W$1,'Allokerad kvv'!$B$1:$AV$1,0),FALSE),VLOOKUP($B106,'Justerad allokering'!$B$1:$AG$461,MATCH(W$1,'Justerad allokering'!$B$1:$AF$1,0),FALSE))</f>
        <v>0</v>
      </c>
      <c r="X106">
        <f>IF(ISERROR(1/VLOOKUP($B106,'Justerad allokering'!$B$1:$AG$461,MATCH(X$1,'Justerad allokering'!$B$1:$AF$1,0),FALSE)),VLOOKUP($B106,'Allokerad kvv'!$B$2:$AV$468,MATCH(X$1,'Allokerad kvv'!$B$1:$AV$1,0),FALSE),VLOOKUP($B106,'Justerad allokering'!$B$1:$AG$461,MATCH(X$1,'Justerad allokering'!$B$1:$AF$1,0),FALSE))</f>
        <v>0</v>
      </c>
      <c r="Y106">
        <f>IF(ISERROR(1/VLOOKUP($B106,'Justerad allokering'!$B$1:$AG$461,MATCH(Y$1,'Justerad allokering'!$B$1:$AF$1,0),FALSE)),VLOOKUP($B106,'Allokerad kvv'!$B$2:$AV$468,MATCH(Y$1,'Allokerad kvv'!$B$1:$AV$1,0),FALSE),VLOOKUP($B106,'Justerad allokering'!$B$1:$AG$461,MATCH(Y$1,'Justerad allokering'!$B$1:$AF$1,0),FALSE))</f>
        <v>0</v>
      </c>
      <c r="Z106">
        <f>IF(ISERROR(1/VLOOKUP($B106,'Justerad allokering'!$B$1:$AG$461,MATCH(Z$1,'Justerad allokering'!$B$1:$AF$1,0),FALSE)),VLOOKUP($B106,'Allokerad kvv'!$B$2:$AV$468,MATCH(Z$1,'Allokerad kvv'!$B$1:$AV$1,0),FALSE),VLOOKUP($B106,'Justerad allokering'!$B$1:$AG$461,MATCH(Z$1,'Justerad allokering'!$B$1:$AF$1,0),FALSE))</f>
        <v>0</v>
      </c>
      <c r="AE106" s="89">
        <f t="shared" si="4"/>
        <v>0</v>
      </c>
      <c r="AG106">
        <f t="shared" si="5"/>
        <v>0</v>
      </c>
      <c r="AH106">
        <f t="shared" si="6"/>
        <v>0</v>
      </c>
      <c r="AI106" t="str">
        <f>IF(AH106=0,"",AH106/VLOOKUP(B106,Kraftvärmeprod!$B$1:$BC$480,MATCH("Summa tillförd energi exklusive rökgaskondensering",Kraftvärmeprod!$B$1:$BC$1,0),FALSE))</f>
        <v/>
      </c>
      <c r="AK106">
        <f t="shared" si="7"/>
        <v>0</v>
      </c>
    </row>
    <row r="107" spans="1:37" x14ac:dyDescent="0.25">
      <c r="A107" s="2" t="s">
        <v>147</v>
      </c>
      <c r="B107" s="2" t="s">
        <v>152</v>
      </c>
      <c r="C107">
        <f>IF(ISERROR(1/VLOOKUP($B107,'Justerad allokering'!$B$1:$AG$461,MATCH(C$1,'Justerad allokering'!$B$1:$AF$1,0),FALSE)),VLOOKUP($B107,'Allokerad kvv'!$B$2:$AV$468,MATCH(C$1,'Allokerad kvv'!$B$1:$AV$1,0),FALSE),VLOOKUP($B107,'Justerad allokering'!$B$1:$AG$461,MATCH(C$1,'Justerad allokering'!$B$1:$AF$1,0),FALSE))</f>
        <v>0</v>
      </c>
      <c r="D107">
        <f>IF(ISERROR(1/VLOOKUP($B107,'Justerad allokering'!$B$1:$AG$461,MATCH(D$1,'Justerad allokering'!$B$1:$AF$1,0),FALSE)),VLOOKUP($B107,'Allokerad kvv'!$B$2:$AV$468,MATCH(D$1,'Allokerad kvv'!$B$1:$AV$1,0),FALSE),VLOOKUP($B107,'Justerad allokering'!$B$1:$AG$461,MATCH(D$1,'Justerad allokering'!$B$1:$AF$1,0),FALSE))</f>
        <v>0</v>
      </c>
      <c r="E107">
        <f>IF(ISERROR(1/VLOOKUP($B107,'Justerad allokering'!$B$1:$AG$461,MATCH(E$1,'Justerad allokering'!$B$1:$AF$1,0),FALSE)),VLOOKUP($B107,'Allokerad kvv'!$B$2:$AV$468,MATCH(E$1,'Allokerad kvv'!$B$1:$AV$1,0),FALSE),VLOOKUP($B107,'Justerad allokering'!$B$1:$AG$461,MATCH(E$1,'Justerad allokering'!$B$1:$AF$1,0),FALSE))</f>
        <v>0</v>
      </c>
      <c r="F107">
        <f>IF(ISERROR(1/VLOOKUP($B107,'Justerad allokering'!$B$1:$AG$461,MATCH(F$1,'Justerad allokering'!$B$1:$AF$1,0),FALSE)),VLOOKUP($B107,'Allokerad kvv'!$B$2:$AV$468,MATCH(F$1,'Allokerad kvv'!$B$1:$AV$1,0),FALSE),VLOOKUP($B107,'Justerad allokering'!$B$1:$AG$461,MATCH(F$1,'Justerad allokering'!$B$1:$AF$1,0),FALSE))</f>
        <v>0</v>
      </c>
      <c r="G107">
        <f>IF(ISERROR(1/VLOOKUP($B107,'Justerad allokering'!$B$1:$AG$461,MATCH(G$1,'Justerad allokering'!$B$1:$AF$1,0),FALSE)),VLOOKUP($B107,'Allokerad kvv'!$B$2:$AV$468,MATCH(G$1,'Allokerad kvv'!$B$1:$AV$1,0),FALSE),VLOOKUP($B107,'Justerad allokering'!$B$1:$AG$461,MATCH(G$1,'Justerad allokering'!$B$1:$AF$1,0),FALSE))</f>
        <v>0</v>
      </c>
      <c r="H107">
        <f>IF(ISERROR(1/VLOOKUP($B107,'Justerad allokering'!$B$1:$AG$461,MATCH(H$1,'Justerad allokering'!$B$1:$AF$1,0),FALSE)),VLOOKUP($B107,'Allokerad kvv'!$B$2:$AV$468,MATCH(H$1,'Allokerad kvv'!$B$1:$AV$1,0),FALSE),VLOOKUP($B107,'Justerad allokering'!$B$1:$AG$461,MATCH(H$1,'Justerad allokering'!$B$1:$AF$1,0),FALSE))</f>
        <v>0</v>
      </c>
      <c r="I107">
        <f>IF(ISERROR(1/VLOOKUP($B107,'Justerad allokering'!$B$1:$AG$461,MATCH(I$1,'Justerad allokering'!$B$1:$AF$1,0),FALSE)),VLOOKUP($B107,'Allokerad kvv'!$B$2:$AV$468,MATCH(I$1,'Allokerad kvv'!$B$1:$AV$1,0),FALSE),VLOOKUP($B107,'Justerad allokering'!$B$1:$AG$461,MATCH(I$1,'Justerad allokering'!$B$1:$AF$1,0),FALSE))</f>
        <v>0</v>
      </c>
      <c r="J107">
        <f>IF(ISERROR(1/VLOOKUP($B107,'Justerad allokering'!$B$1:$AG$461,MATCH(J$1,'Justerad allokering'!$B$1:$AF$1,0),FALSE)),VLOOKUP($B107,'Allokerad kvv'!$B$2:$AV$468,MATCH(J$1,'Allokerad kvv'!$B$1:$AV$1,0),FALSE),VLOOKUP($B107,'Justerad allokering'!$B$1:$AG$461,MATCH(J$1,'Justerad allokering'!$B$1:$AF$1,0),FALSE))</f>
        <v>0</v>
      </c>
      <c r="K107">
        <f>IF(ISERROR(1/VLOOKUP($B107,'Justerad allokering'!$B$1:$AG$461,MATCH(K$1,'Justerad allokering'!$B$1:$AF$1,0),FALSE)),VLOOKUP($B107,'Allokerad kvv'!$B$2:$AV$468,MATCH(K$1,'Allokerad kvv'!$B$1:$AV$1,0),FALSE),VLOOKUP($B107,'Justerad allokering'!$B$1:$AG$461,MATCH(K$1,'Justerad allokering'!$B$1:$AF$1,0),FALSE))</f>
        <v>0</v>
      </c>
      <c r="L107">
        <f>IF(ISERROR(1/VLOOKUP($B107,'Justerad allokering'!$B$1:$AG$461,MATCH(L$1,'Justerad allokering'!$B$1:$AF$1,0),FALSE)),VLOOKUP($B107,'Allokerad kvv'!$B$2:$AV$468,MATCH(L$1,'Allokerad kvv'!$B$1:$AV$1,0),FALSE),VLOOKUP($B107,'Justerad allokering'!$B$1:$AG$461,MATCH(L$1,'Justerad allokering'!$B$1:$AF$1,0),FALSE))</f>
        <v>0</v>
      </c>
      <c r="M107">
        <f>IF(ISERROR(1/VLOOKUP($B107,'Justerad allokering'!$B$1:$AG$461,MATCH(M$1,'Justerad allokering'!$B$1:$AF$1,0),FALSE)),VLOOKUP($B107,'Allokerad kvv'!$B$2:$AV$468,MATCH(M$1,'Allokerad kvv'!$B$1:$AV$1,0),FALSE),VLOOKUP($B107,'Justerad allokering'!$B$1:$AG$461,MATCH(M$1,'Justerad allokering'!$B$1:$AF$1,0),FALSE))</f>
        <v>0</v>
      </c>
      <c r="N107">
        <f>IF(ISERROR(1/VLOOKUP($B107,'Justerad allokering'!$B$1:$AG$461,MATCH(N$1,'Justerad allokering'!$B$1:$AF$1,0),FALSE)),VLOOKUP($B107,'Allokerad kvv'!$B$2:$AV$468,MATCH(N$1,'Allokerad kvv'!$B$1:$AV$1,0),FALSE),VLOOKUP($B107,'Justerad allokering'!$B$1:$AG$461,MATCH(N$1,'Justerad allokering'!$B$1:$AF$1,0),FALSE))</f>
        <v>0</v>
      </c>
      <c r="O107">
        <f>IF(ISERROR(1/VLOOKUP($B107,'Justerad allokering'!$B$1:$AG$461,MATCH(O$1,'Justerad allokering'!$B$1:$AF$1,0),FALSE)),VLOOKUP($B107,'Allokerad kvv'!$B$2:$AV$468,MATCH(O$1,'Allokerad kvv'!$B$1:$AV$1,0),FALSE),VLOOKUP($B107,'Justerad allokering'!$B$1:$AG$461,MATCH(O$1,'Justerad allokering'!$B$1:$AF$1,0),FALSE))</f>
        <v>0</v>
      </c>
      <c r="P107">
        <f>IF(ISERROR(1/VLOOKUP($B107,'Justerad allokering'!$B$1:$AG$461,MATCH(P$1,'Justerad allokering'!$B$1:$AF$1,0),FALSE)),VLOOKUP($B107,'Allokerad kvv'!$B$2:$AV$468,MATCH(P$1,'Allokerad kvv'!$B$1:$AV$1,0),FALSE),VLOOKUP($B107,'Justerad allokering'!$B$1:$AG$461,MATCH(P$1,'Justerad allokering'!$B$1:$AF$1,0),FALSE))</f>
        <v>0</v>
      </c>
      <c r="Q107">
        <f>IF(ISERROR(1/VLOOKUP($B107,'Justerad allokering'!$B$1:$AG$461,MATCH(Q$1,'Justerad allokering'!$B$1:$AF$1,0),FALSE)),VLOOKUP($B107,'Allokerad kvv'!$B$2:$AV$468,MATCH(Q$1,'Allokerad kvv'!$B$1:$AV$1,0),FALSE),VLOOKUP($B107,'Justerad allokering'!$B$1:$AG$461,MATCH(Q$1,'Justerad allokering'!$B$1:$AF$1,0),FALSE))</f>
        <v>0</v>
      </c>
      <c r="R107">
        <f>IF(ISERROR(1/VLOOKUP($B107,'Justerad allokering'!$B$1:$AG$461,MATCH(R$1,'Justerad allokering'!$B$1:$AF$1,0),FALSE)),VLOOKUP($B107,'Allokerad kvv'!$B$2:$AV$468,MATCH(R$1,'Allokerad kvv'!$B$1:$AV$1,0),FALSE),VLOOKUP($B107,'Justerad allokering'!$B$1:$AG$461,MATCH(R$1,'Justerad allokering'!$B$1:$AF$1,0),FALSE))</f>
        <v>0</v>
      </c>
      <c r="S107">
        <f>IF(ISERROR(1/VLOOKUP($B107,'Justerad allokering'!$B$1:$AG$461,MATCH(S$1,'Justerad allokering'!$B$1:$AF$1,0),FALSE)),VLOOKUP($B107,'Allokerad kvv'!$B$2:$AV$468,MATCH(S$1,'Allokerad kvv'!$B$1:$AV$1,0),FALSE),VLOOKUP($B107,'Justerad allokering'!$B$1:$AG$461,MATCH(S$1,'Justerad allokering'!$B$1:$AF$1,0),FALSE))</f>
        <v>0</v>
      </c>
      <c r="T107">
        <f>IF(ISERROR(1/VLOOKUP($B107,'Justerad allokering'!$B$1:$AG$461,MATCH(T$1,'Justerad allokering'!$B$1:$AF$1,0),FALSE)),VLOOKUP($B107,'Allokerad kvv'!$B$2:$AV$468,MATCH(T$1,'Allokerad kvv'!$B$1:$AV$1,0),FALSE),VLOOKUP($B107,'Justerad allokering'!$B$1:$AG$461,MATCH(T$1,'Justerad allokering'!$B$1:$AF$1,0),FALSE))</f>
        <v>0</v>
      </c>
      <c r="U107">
        <f>IF(ISERROR(1/VLOOKUP($B107,'Justerad allokering'!$B$1:$AG$461,MATCH(U$1,'Justerad allokering'!$B$1:$AF$1,0),FALSE)),VLOOKUP($B107,'Allokerad kvv'!$B$2:$AV$468,MATCH(U$1,'Allokerad kvv'!$B$1:$AV$1,0),FALSE),VLOOKUP($B107,'Justerad allokering'!$B$1:$AG$461,MATCH(U$1,'Justerad allokering'!$B$1:$AF$1,0),FALSE))</f>
        <v>0</v>
      </c>
      <c r="V107">
        <f>IF(ISERROR(1/VLOOKUP($B107,'Justerad allokering'!$B$1:$AG$461,MATCH(V$1,'Justerad allokering'!$B$1:$AF$1,0),FALSE)),VLOOKUP($B107,'Allokerad kvv'!$B$2:$AV$468,MATCH(V$1,'Allokerad kvv'!$B$1:$AV$1,0),FALSE),VLOOKUP($B107,'Justerad allokering'!$B$1:$AG$461,MATCH(V$1,'Justerad allokering'!$B$1:$AF$1,0),FALSE))</f>
        <v>0</v>
      </c>
      <c r="W107">
        <f>IF(ISERROR(1/VLOOKUP($B107,'Justerad allokering'!$B$1:$AG$461,MATCH(W$1,'Justerad allokering'!$B$1:$AF$1,0),FALSE)),VLOOKUP($B107,'Allokerad kvv'!$B$2:$AV$468,MATCH(W$1,'Allokerad kvv'!$B$1:$AV$1,0),FALSE),VLOOKUP($B107,'Justerad allokering'!$B$1:$AG$461,MATCH(W$1,'Justerad allokering'!$B$1:$AF$1,0),FALSE))</f>
        <v>0</v>
      </c>
      <c r="X107">
        <f>IF(ISERROR(1/VLOOKUP($B107,'Justerad allokering'!$B$1:$AG$461,MATCH(X$1,'Justerad allokering'!$B$1:$AF$1,0),FALSE)),VLOOKUP($B107,'Allokerad kvv'!$B$2:$AV$468,MATCH(X$1,'Allokerad kvv'!$B$1:$AV$1,0),FALSE),VLOOKUP($B107,'Justerad allokering'!$B$1:$AG$461,MATCH(X$1,'Justerad allokering'!$B$1:$AF$1,0),FALSE))</f>
        <v>0</v>
      </c>
      <c r="Y107">
        <f>IF(ISERROR(1/VLOOKUP($B107,'Justerad allokering'!$B$1:$AG$461,MATCH(Y$1,'Justerad allokering'!$B$1:$AF$1,0),FALSE)),VLOOKUP($B107,'Allokerad kvv'!$B$2:$AV$468,MATCH(Y$1,'Allokerad kvv'!$B$1:$AV$1,0),FALSE),VLOOKUP($B107,'Justerad allokering'!$B$1:$AG$461,MATCH(Y$1,'Justerad allokering'!$B$1:$AF$1,0),FALSE))</f>
        <v>0</v>
      </c>
      <c r="Z107">
        <f>IF(ISERROR(1/VLOOKUP($B107,'Justerad allokering'!$B$1:$AG$461,MATCH(Z$1,'Justerad allokering'!$B$1:$AF$1,0),FALSE)),VLOOKUP($B107,'Allokerad kvv'!$B$2:$AV$468,MATCH(Z$1,'Allokerad kvv'!$B$1:$AV$1,0),FALSE),VLOOKUP($B107,'Justerad allokering'!$B$1:$AG$461,MATCH(Z$1,'Justerad allokering'!$B$1:$AF$1,0),FALSE))</f>
        <v>0</v>
      </c>
      <c r="AE107" s="89">
        <f t="shared" si="4"/>
        <v>0</v>
      </c>
      <c r="AG107">
        <f t="shared" si="5"/>
        <v>0</v>
      </c>
      <c r="AH107">
        <f t="shared" si="6"/>
        <v>0</v>
      </c>
      <c r="AI107" t="str">
        <f>IF(AH107=0,"",AH107/VLOOKUP(B107,Kraftvärmeprod!$B$1:$BC$480,MATCH("Summa tillförd energi exklusive rökgaskondensering",Kraftvärmeprod!$B$1:$BC$1,0),FALSE))</f>
        <v/>
      </c>
      <c r="AK107">
        <f t="shared" si="7"/>
        <v>0</v>
      </c>
    </row>
    <row r="108" spans="1:37" x14ac:dyDescent="0.25">
      <c r="A108" s="2" t="s">
        <v>147</v>
      </c>
      <c r="B108" s="2" t="s">
        <v>153</v>
      </c>
      <c r="C108">
        <f>IF(ISERROR(1/VLOOKUP($B108,'Justerad allokering'!$B$1:$AG$461,MATCH(C$1,'Justerad allokering'!$B$1:$AF$1,0),FALSE)),VLOOKUP($B108,'Allokerad kvv'!$B$2:$AV$468,MATCH(C$1,'Allokerad kvv'!$B$1:$AV$1,0),FALSE),VLOOKUP($B108,'Justerad allokering'!$B$1:$AG$461,MATCH(C$1,'Justerad allokering'!$B$1:$AF$1,0),FALSE))</f>
        <v>0</v>
      </c>
      <c r="D108">
        <f>IF(ISERROR(1/VLOOKUP($B108,'Justerad allokering'!$B$1:$AG$461,MATCH(D$1,'Justerad allokering'!$B$1:$AF$1,0),FALSE)),VLOOKUP($B108,'Allokerad kvv'!$B$2:$AV$468,MATCH(D$1,'Allokerad kvv'!$B$1:$AV$1,0),FALSE),VLOOKUP($B108,'Justerad allokering'!$B$1:$AG$461,MATCH(D$1,'Justerad allokering'!$B$1:$AF$1,0),FALSE))</f>
        <v>0</v>
      </c>
      <c r="E108">
        <f>IF(ISERROR(1/VLOOKUP($B108,'Justerad allokering'!$B$1:$AG$461,MATCH(E$1,'Justerad allokering'!$B$1:$AF$1,0),FALSE)),VLOOKUP($B108,'Allokerad kvv'!$B$2:$AV$468,MATCH(E$1,'Allokerad kvv'!$B$1:$AV$1,0),FALSE),VLOOKUP($B108,'Justerad allokering'!$B$1:$AG$461,MATCH(E$1,'Justerad allokering'!$B$1:$AF$1,0),FALSE))</f>
        <v>0</v>
      </c>
      <c r="F108">
        <f>IF(ISERROR(1/VLOOKUP($B108,'Justerad allokering'!$B$1:$AG$461,MATCH(F$1,'Justerad allokering'!$B$1:$AF$1,0),FALSE)),VLOOKUP($B108,'Allokerad kvv'!$B$2:$AV$468,MATCH(F$1,'Allokerad kvv'!$B$1:$AV$1,0),FALSE),VLOOKUP($B108,'Justerad allokering'!$B$1:$AG$461,MATCH(F$1,'Justerad allokering'!$B$1:$AF$1,0),FALSE))</f>
        <v>0</v>
      </c>
      <c r="G108">
        <f>IF(ISERROR(1/VLOOKUP($B108,'Justerad allokering'!$B$1:$AG$461,MATCH(G$1,'Justerad allokering'!$B$1:$AF$1,0),FALSE)),VLOOKUP($B108,'Allokerad kvv'!$B$2:$AV$468,MATCH(G$1,'Allokerad kvv'!$B$1:$AV$1,0),FALSE),VLOOKUP($B108,'Justerad allokering'!$B$1:$AG$461,MATCH(G$1,'Justerad allokering'!$B$1:$AF$1,0),FALSE))</f>
        <v>0</v>
      </c>
      <c r="H108">
        <f>IF(ISERROR(1/VLOOKUP($B108,'Justerad allokering'!$B$1:$AG$461,MATCH(H$1,'Justerad allokering'!$B$1:$AF$1,0),FALSE)),VLOOKUP($B108,'Allokerad kvv'!$B$2:$AV$468,MATCH(H$1,'Allokerad kvv'!$B$1:$AV$1,0),FALSE),VLOOKUP($B108,'Justerad allokering'!$B$1:$AG$461,MATCH(H$1,'Justerad allokering'!$B$1:$AF$1,0),FALSE))</f>
        <v>0</v>
      </c>
      <c r="I108">
        <f>IF(ISERROR(1/VLOOKUP($B108,'Justerad allokering'!$B$1:$AG$461,MATCH(I$1,'Justerad allokering'!$B$1:$AF$1,0),FALSE)),VLOOKUP($B108,'Allokerad kvv'!$B$2:$AV$468,MATCH(I$1,'Allokerad kvv'!$B$1:$AV$1,0),FALSE),VLOOKUP($B108,'Justerad allokering'!$B$1:$AG$461,MATCH(I$1,'Justerad allokering'!$B$1:$AF$1,0),FALSE))</f>
        <v>0</v>
      </c>
      <c r="J108">
        <f>IF(ISERROR(1/VLOOKUP($B108,'Justerad allokering'!$B$1:$AG$461,MATCH(J$1,'Justerad allokering'!$B$1:$AF$1,0),FALSE)),VLOOKUP($B108,'Allokerad kvv'!$B$2:$AV$468,MATCH(J$1,'Allokerad kvv'!$B$1:$AV$1,0),FALSE),VLOOKUP($B108,'Justerad allokering'!$B$1:$AG$461,MATCH(J$1,'Justerad allokering'!$B$1:$AF$1,0),FALSE))</f>
        <v>0</v>
      </c>
      <c r="K108">
        <f>IF(ISERROR(1/VLOOKUP($B108,'Justerad allokering'!$B$1:$AG$461,MATCH(K$1,'Justerad allokering'!$B$1:$AF$1,0),FALSE)),VLOOKUP($B108,'Allokerad kvv'!$B$2:$AV$468,MATCH(K$1,'Allokerad kvv'!$B$1:$AV$1,0),FALSE),VLOOKUP($B108,'Justerad allokering'!$B$1:$AG$461,MATCH(K$1,'Justerad allokering'!$B$1:$AF$1,0),FALSE))</f>
        <v>0</v>
      </c>
      <c r="L108">
        <f>IF(ISERROR(1/VLOOKUP($B108,'Justerad allokering'!$B$1:$AG$461,MATCH(L$1,'Justerad allokering'!$B$1:$AF$1,0),FALSE)),VLOOKUP($B108,'Allokerad kvv'!$B$2:$AV$468,MATCH(L$1,'Allokerad kvv'!$B$1:$AV$1,0),FALSE),VLOOKUP($B108,'Justerad allokering'!$B$1:$AG$461,MATCH(L$1,'Justerad allokering'!$B$1:$AF$1,0),FALSE))</f>
        <v>0</v>
      </c>
      <c r="M108">
        <f>IF(ISERROR(1/VLOOKUP($B108,'Justerad allokering'!$B$1:$AG$461,MATCH(M$1,'Justerad allokering'!$B$1:$AF$1,0),FALSE)),VLOOKUP($B108,'Allokerad kvv'!$B$2:$AV$468,MATCH(M$1,'Allokerad kvv'!$B$1:$AV$1,0),FALSE),VLOOKUP($B108,'Justerad allokering'!$B$1:$AG$461,MATCH(M$1,'Justerad allokering'!$B$1:$AF$1,0),FALSE))</f>
        <v>0</v>
      </c>
      <c r="N108">
        <f>IF(ISERROR(1/VLOOKUP($B108,'Justerad allokering'!$B$1:$AG$461,MATCH(N$1,'Justerad allokering'!$B$1:$AF$1,0),FALSE)),VLOOKUP($B108,'Allokerad kvv'!$B$2:$AV$468,MATCH(N$1,'Allokerad kvv'!$B$1:$AV$1,0),FALSE),VLOOKUP($B108,'Justerad allokering'!$B$1:$AG$461,MATCH(N$1,'Justerad allokering'!$B$1:$AF$1,0),FALSE))</f>
        <v>0</v>
      </c>
      <c r="O108">
        <f>IF(ISERROR(1/VLOOKUP($B108,'Justerad allokering'!$B$1:$AG$461,MATCH(O$1,'Justerad allokering'!$B$1:$AF$1,0),FALSE)),VLOOKUP($B108,'Allokerad kvv'!$B$2:$AV$468,MATCH(O$1,'Allokerad kvv'!$B$1:$AV$1,0),FALSE),VLOOKUP($B108,'Justerad allokering'!$B$1:$AG$461,MATCH(O$1,'Justerad allokering'!$B$1:$AF$1,0),FALSE))</f>
        <v>0</v>
      </c>
      <c r="P108">
        <f>IF(ISERROR(1/VLOOKUP($B108,'Justerad allokering'!$B$1:$AG$461,MATCH(P$1,'Justerad allokering'!$B$1:$AF$1,0),FALSE)),VLOOKUP($B108,'Allokerad kvv'!$B$2:$AV$468,MATCH(P$1,'Allokerad kvv'!$B$1:$AV$1,0),FALSE),VLOOKUP($B108,'Justerad allokering'!$B$1:$AG$461,MATCH(P$1,'Justerad allokering'!$B$1:$AF$1,0),FALSE))</f>
        <v>0</v>
      </c>
      <c r="Q108">
        <f>IF(ISERROR(1/VLOOKUP($B108,'Justerad allokering'!$B$1:$AG$461,MATCH(Q$1,'Justerad allokering'!$B$1:$AF$1,0),FALSE)),VLOOKUP($B108,'Allokerad kvv'!$B$2:$AV$468,MATCH(Q$1,'Allokerad kvv'!$B$1:$AV$1,0),FALSE),VLOOKUP($B108,'Justerad allokering'!$B$1:$AG$461,MATCH(Q$1,'Justerad allokering'!$B$1:$AF$1,0),FALSE))</f>
        <v>0</v>
      </c>
      <c r="R108">
        <f>IF(ISERROR(1/VLOOKUP($B108,'Justerad allokering'!$B$1:$AG$461,MATCH(R$1,'Justerad allokering'!$B$1:$AF$1,0),FALSE)),VLOOKUP($B108,'Allokerad kvv'!$B$2:$AV$468,MATCH(R$1,'Allokerad kvv'!$B$1:$AV$1,0),FALSE),VLOOKUP($B108,'Justerad allokering'!$B$1:$AG$461,MATCH(R$1,'Justerad allokering'!$B$1:$AF$1,0),FALSE))</f>
        <v>0</v>
      </c>
      <c r="S108">
        <f>IF(ISERROR(1/VLOOKUP($B108,'Justerad allokering'!$B$1:$AG$461,MATCH(S$1,'Justerad allokering'!$B$1:$AF$1,0),FALSE)),VLOOKUP($B108,'Allokerad kvv'!$B$2:$AV$468,MATCH(S$1,'Allokerad kvv'!$B$1:$AV$1,0),FALSE),VLOOKUP($B108,'Justerad allokering'!$B$1:$AG$461,MATCH(S$1,'Justerad allokering'!$B$1:$AF$1,0),FALSE))</f>
        <v>0</v>
      </c>
      <c r="T108">
        <f>IF(ISERROR(1/VLOOKUP($B108,'Justerad allokering'!$B$1:$AG$461,MATCH(T$1,'Justerad allokering'!$B$1:$AF$1,0),FALSE)),VLOOKUP($B108,'Allokerad kvv'!$B$2:$AV$468,MATCH(T$1,'Allokerad kvv'!$B$1:$AV$1,0),FALSE),VLOOKUP($B108,'Justerad allokering'!$B$1:$AG$461,MATCH(T$1,'Justerad allokering'!$B$1:$AF$1,0),FALSE))</f>
        <v>0</v>
      </c>
      <c r="U108">
        <f>IF(ISERROR(1/VLOOKUP($B108,'Justerad allokering'!$B$1:$AG$461,MATCH(U$1,'Justerad allokering'!$B$1:$AF$1,0),FALSE)),VLOOKUP($B108,'Allokerad kvv'!$B$2:$AV$468,MATCH(U$1,'Allokerad kvv'!$B$1:$AV$1,0),FALSE),VLOOKUP($B108,'Justerad allokering'!$B$1:$AG$461,MATCH(U$1,'Justerad allokering'!$B$1:$AF$1,0),FALSE))</f>
        <v>0</v>
      </c>
      <c r="V108">
        <f>IF(ISERROR(1/VLOOKUP($B108,'Justerad allokering'!$B$1:$AG$461,MATCH(V$1,'Justerad allokering'!$B$1:$AF$1,0),FALSE)),VLOOKUP($B108,'Allokerad kvv'!$B$2:$AV$468,MATCH(V$1,'Allokerad kvv'!$B$1:$AV$1,0),FALSE),VLOOKUP($B108,'Justerad allokering'!$B$1:$AG$461,MATCH(V$1,'Justerad allokering'!$B$1:$AF$1,0),FALSE))</f>
        <v>0</v>
      </c>
      <c r="W108">
        <f>IF(ISERROR(1/VLOOKUP($B108,'Justerad allokering'!$B$1:$AG$461,MATCH(W$1,'Justerad allokering'!$B$1:$AF$1,0),FALSE)),VLOOKUP($B108,'Allokerad kvv'!$B$2:$AV$468,MATCH(W$1,'Allokerad kvv'!$B$1:$AV$1,0),FALSE),VLOOKUP($B108,'Justerad allokering'!$B$1:$AG$461,MATCH(W$1,'Justerad allokering'!$B$1:$AF$1,0),FALSE))</f>
        <v>0</v>
      </c>
      <c r="X108">
        <f>IF(ISERROR(1/VLOOKUP($B108,'Justerad allokering'!$B$1:$AG$461,MATCH(X$1,'Justerad allokering'!$B$1:$AF$1,0),FALSE)),VLOOKUP($B108,'Allokerad kvv'!$B$2:$AV$468,MATCH(X$1,'Allokerad kvv'!$B$1:$AV$1,0),FALSE),VLOOKUP($B108,'Justerad allokering'!$B$1:$AG$461,MATCH(X$1,'Justerad allokering'!$B$1:$AF$1,0),FALSE))</f>
        <v>0</v>
      </c>
      <c r="Y108">
        <f>IF(ISERROR(1/VLOOKUP($B108,'Justerad allokering'!$B$1:$AG$461,MATCH(Y$1,'Justerad allokering'!$B$1:$AF$1,0),FALSE)),VLOOKUP($B108,'Allokerad kvv'!$B$2:$AV$468,MATCH(Y$1,'Allokerad kvv'!$B$1:$AV$1,0),FALSE),VLOOKUP($B108,'Justerad allokering'!$B$1:$AG$461,MATCH(Y$1,'Justerad allokering'!$B$1:$AF$1,0),FALSE))</f>
        <v>0</v>
      </c>
      <c r="Z108">
        <f>IF(ISERROR(1/VLOOKUP($B108,'Justerad allokering'!$B$1:$AG$461,MATCH(Z$1,'Justerad allokering'!$B$1:$AF$1,0),FALSE)),VLOOKUP($B108,'Allokerad kvv'!$B$2:$AV$468,MATCH(Z$1,'Allokerad kvv'!$B$1:$AV$1,0),FALSE),VLOOKUP($B108,'Justerad allokering'!$B$1:$AG$461,MATCH(Z$1,'Justerad allokering'!$B$1:$AF$1,0),FALSE))</f>
        <v>0</v>
      </c>
      <c r="AE108" s="89">
        <f t="shared" si="4"/>
        <v>0</v>
      </c>
      <c r="AG108">
        <f t="shared" si="5"/>
        <v>0</v>
      </c>
      <c r="AH108">
        <f t="shared" si="6"/>
        <v>0</v>
      </c>
      <c r="AI108" t="str">
        <f>IF(AH108=0,"",AH108/VLOOKUP(B108,Kraftvärmeprod!$B$1:$BC$480,MATCH("Summa tillförd energi exklusive rökgaskondensering",Kraftvärmeprod!$B$1:$BC$1,0),FALSE))</f>
        <v/>
      </c>
      <c r="AK108">
        <f t="shared" si="7"/>
        <v>0</v>
      </c>
    </row>
    <row r="109" spans="1:37" x14ac:dyDescent="0.25">
      <c r="A109" s="2" t="s">
        <v>147</v>
      </c>
      <c r="B109" s="2" t="s">
        <v>154</v>
      </c>
      <c r="C109">
        <f>IF(ISERROR(1/VLOOKUP($B109,'Justerad allokering'!$B$1:$AG$461,MATCH(C$1,'Justerad allokering'!$B$1:$AF$1,0),FALSE)),VLOOKUP($B109,'Allokerad kvv'!$B$2:$AV$468,MATCH(C$1,'Allokerad kvv'!$B$1:$AV$1,0),FALSE),VLOOKUP($B109,'Justerad allokering'!$B$1:$AG$461,MATCH(C$1,'Justerad allokering'!$B$1:$AF$1,0),FALSE))</f>
        <v>0</v>
      </c>
      <c r="D109">
        <f>IF(ISERROR(1/VLOOKUP($B109,'Justerad allokering'!$B$1:$AG$461,MATCH(D$1,'Justerad allokering'!$B$1:$AF$1,0),FALSE)),VLOOKUP($B109,'Allokerad kvv'!$B$2:$AV$468,MATCH(D$1,'Allokerad kvv'!$B$1:$AV$1,0),FALSE),VLOOKUP($B109,'Justerad allokering'!$B$1:$AG$461,MATCH(D$1,'Justerad allokering'!$B$1:$AF$1,0),FALSE))</f>
        <v>0</v>
      </c>
      <c r="E109">
        <f>IF(ISERROR(1/VLOOKUP($B109,'Justerad allokering'!$B$1:$AG$461,MATCH(E$1,'Justerad allokering'!$B$1:$AF$1,0),FALSE)),VLOOKUP($B109,'Allokerad kvv'!$B$2:$AV$468,MATCH(E$1,'Allokerad kvv'!$B$1:$AV$1,0),FALSE),VLOOKUP($B109,'Justerad allokering'!$B$1:$AG$461,MATCH(E$1,'Justerad allokering'!$B$1:$AF$1,0),FALSE))</f>
        <v>0</v>
      </c>
      <c r="F109">
        <f>IF(ISERROR(1/VLOOKUP($B109,'Justerad allokering'!$B$1:$AG$461,MATCH(F$1,'Justerad allokering'!$B$1:$AF$1,0),FALSE)),VLOOKUP($B109,'Allokerad kvv'!$B$2:$AV$468,MATCH(F$1,'Allokerad kvv'!$B$1:$AV$1,0),FALSE),VLOOKUP($B109,'Justerad allokering'!$B$1:$AG$461,MATCH(F$1,'Justerad allokering'!$B$1:$AF$1,0),FALSE))</f>
        <v>0</v>
      </c>
      <c r="G109">
        <f>IF(ISERROR(1/VLOOKUP($B109,'Justerad allokering'!$B$1:$AG$461,MATCH(G$1,'Justerad allokering'!$B$1:$AF$1,0),FALSE)),VLOOKUP($B109,'Allokerad kvv'!$B$2:$AV$468,MATCH(G$1,'Allokerad kvv'!$B$1:$AV$1,0),FALSE),VLOOKUP($B109,'Justerad allokering'!$B$1:$AG$461,MATCH(G$1,'Justerad allokering'!$B$1:$AF$1,0),FALSE))</f>
        <v>0</v>
      </c>
      <c r="H109">
        <f>IF(ISERROR(1/VLOOKUP($B109,'Justerad allokering'!$B$1:$AG$461,MATCH(H$1,'Justerad allokering'!$B$1:$AF$1,0),FALSE)),VLOOKUP($B109,'Allokerad kvv'!$B$2:$AV$468,MATCH(H$1,'Allokerad kvv'!$B$1:$AV$1,0),FALSE),VLOOKUP($B109,'Justerad allokering'!$B$1:$AG$461,MATCH(H$1,'Justerad allokering'!$B$1:$AF$1,0),FALSE))</f>
        <v>0</v>
      </c>
      <c r="I109">
        <f>IF(ISERROR(1/VLOOKUP($B109,'Justerad allokering'!$B$1:$AG$461,MATCH(I$1,'Justerad allokering'!$B$1:$AF$1,0),FALSE)),VLOOKUP($B109,'Allokerad kvv'!$B$2:$AV$468,MATCH(I$1,'Allokerad kvv'!$B$1:$AV$1,0),FALSE),VLOOKUP($B109,'Justerad allokering'!$B$1:$AG$461,MATCH(I$1,'Justerad allokering'!$B$1:$AF$1,0),FALSE))</f>
        <v>0</v>
      </c>
      <c r="J109">
        <f>IF(ISERROR(1/VLOOKUP($B109,'Justerad allokering'!$B$1:$AG$461,MATCH(J$1,'Justerad allokering'!$B$1:$AF$1,0),FALSE)),VLOOKUP($B109,'Allokerad kvv'!$B$2:$AV$468,MATCH(J$1,'Allokerad kvv'!$B$1:$AV$1,0),FALSE),VLOOKUP($B109,'Justerad allokering'!$B$1:$AG$461,MATCH(J$1,'Justerad allokering'!$B$1:$AF$1,0),FALSE))</f>
        <v>0</v>
      </c>
      <c r="K109">
        <f>IF(ISERROR(1/VLOOKUP($B109,'Justerad allokering'!$B$1:$AG$461,MATCH(K$1,'Justerad allokering'!$B$1:$AF$1,0),FALSE)),VLOOKUP($B109,'Allokerad kvv'!$B$2:$AV$468,MATCH(K$1,'Allokerad kvv'!$B$1:$AV$1,0),FALSE),VLOOKUP($B109,'Justerad allokering'!$B$1:$AG$461,MATCH(K$1,'Justerad allokering'!$B$1:$AF$1,0),FALSE))</f>
        <v>0</v>
      </c>
      <c r="L109">
        <f>IF(ISERROR(1/VLOOKUP($B109,'Justerad allokering'!$B$1:$AG$461,MATCH(L$1,'Justerad allokering'!$B$1:$AF$1,0),FALSE)),VLOOKUP($B109,'Allokerad kvv'!$B$2:$AV$468,MATCH(L$1,'Allokerad kvv'!$B$1:$AV$1,0),FALSE),VLOOKUP($B109,'Justerad allokering'!$B$1:$AG$461,MATCH(L$1,'Justerad allokering'!$B$1:$AF$1,0),FALSE))</f>
        <v>0</v>
      </c>
      <c r="M109">
        <f>IF(ISERROR(1/VLOOKUP($B109,'Justerad allokering'!$B$1:$AG$461,MATCH(M$1,'Justerad allokering'!$B$1:$AF$1,0),FALSE)),VLOOKUP($B109,'Allokerad kvv'!$B$2:$AV$468,MATCH(M$1,'Allokerad kvv'!$B$1:$AV$1,0),FALSE),VLOOKUP($B109,'Justerad allokering'!$B$1:$AG$461,MATCH(M$1,'Justerad allokering'!$B$1:$AF$1,0),FALSE))</f>
        <v>0</v>
      </c>
      <c r="N109">
        <f>IF(ISERROR(1/VLOOKUP($B109,'Justerad allokering'!$B$1:$AG$461,MATCH(N$1,'Justerad allokering'!$B$1:$AF$1,0),FALSE)),VLOOKUP($B109,'Allokerad kvv'!$B$2:$AV$468,MATCH(N$1,'Allokerad kvv'!$B$1:$AV$1,0),FALSE),VLOOKUP($B109,'Justerad allokering'!$B$1:$AG$461,MATCH(N$1,'Justerad allokering'!$B$1:$AF$1,0),FALSE))</f>
        <v>0</v>
      </c>
      <c r="O109">
        <f>IF(ISERROR(1/VLOOKUP($B109,'Justerad allokering'!$B$1:$AG$461,MATCH(O$1,'Justerad allokering'!$B$1:$AF$1,0),FALSE)),VLOOKUP($B109,'Allokerad kvv'!$B$2:$AV$468,MATCH(O$1,'Allokerad kvv'!$B$1:$AV$1,0),FALSE),VLOOKUP($B109,'Justerad allokering'!$B$1:$AG$461,MATCH(O$1,'Justerad allokering'!$B$1:$AF$1,0),FALSE))</f>
        <v>0</v>
      </c>
      <c r="P109">
        <f>IF(ISERROR(1/VLOOKUP($B109,'Justerad allokering'!$B$1:$AG$461,MATCH(P$1,'Justerad allokering'!$B$1:$AF$1,0),FALSE)),VLOOKUP($B109,'Allokerad kvv'!$B$2:$AV$468,MATCH(P$1,'Allokerad kvv'!$B$1:$AV$1,0),FALSE),VLOOKUP($B109,'Justerad allokering'!$B$1:$AG$461,MATCH(P$1,'Justerad allokering'!$B$1:$AF$1,0),FALSE))</f>
        <v>0</v>
      </c>
      <c r="Q109">
        <f>IF(ISERROR(1/VLOOKUP($B109,'Justerad allokering'!$B$1:$AG$461,MATCH(Q$1,'Justerad allokering'!$B$1:$AF$1,0),FALSE)),VLOOKUP($B109,'Allokerad kvv'!$B$2:$AV$468,MATCH(Q$1,'Allokerad kvv'!$B$1:$AV$1,0),FALSE),VLOOKUP($B109,'Justerad allokering'!$B$1:$AG$461,MATCH(Q$1,'Justerad allokering'!$B$1:$AF$1,0),FALSE))</f>
        <v>0</v>
      </c>
      <c r="R109">
        <f>IF(ISERROR(1/VLOOKUP($B109,'Justerad allokering'!$B$1:$AG$461,MATCH(R$1,'Justerad allokering'!$B$1:$AF$1,0),FALSE)),VLOOKUP($B109,'Allokerad kvv'!$B$2:$AV$468,MATCH(R$1,'Allokerad kvv'!$B$1:$AV$1,0),FALSE),VLOOKUP($B109,'Justerad allokering'!$B$1:$AG$461,MATCH(R$1,'Justerad allokering'!$B$1:$AF$1,0),FALSE))</f>
        <v>0</v>
      </c>
      <c r="S109">
        <f>IF(ISERROR(1/VLOOKUP($B109,'Justerad allokering'!$B$1:$AG$461,MATCH(S$1,'Justerad allokering'!$B$1:$AF$1,0),FALSE)),VLOOKUP($B109,'Allokerad kvv'!$B$2:$AV$468,MATCH(S$1,'Allokerad kvv'!$B$1:$AV$1,0),FALSE),VLOOKUP($B109,'Justerad allokering'!$B$1:$AG$461,MATCH(S$1,'Justerad allokering'!$B$1:$AF$1,0),FALSE))</f>
        <v>0</v>
      </c>
      <c r="T109">
        <f>IF(ISERROR(1/VLOOKUP($B109,'Justerad allokering'!$B$1:$AG$461,MATCH(T$1,'Justerad allokering'!$B$1:$AF$1,0),FALSE)),VLOOKUP($B109,'Allokerad kvv'!$B$2:$AV$468,MATCH(T$1,'Allokerad kvv'!$B$1:$AV$1,0),FALSE),VLOOKUP($B109,'Justerad allokering'!$B$1:$AG$461,MATCH(T$1,'Justerad allokering'!$B$1:$AF$1,0),FALSE))</f>
        <v>0</v>
      </c>
      <c r="U109">
        <f>IF(ISERROR(1/VLOOKUP($B109,'Justerad allokering'!$B$1:$AG$461,MATCH(U$1,'Justerad allokering'!$B$1:$AF$1,0),FALSE)),VLOOKUP($B109,'Allokerad kvv'!$B$2:$AV$468,MATCH(U$1,'Allokerad kvv'!$B$1:$AV$1,0),FALSE),VLOOKUP($B109,'Justerad allokering'!$B$1:$AG$461,MATCH(U$1,'Justerad allokering'!$B$1:$AF$1,0),FALSE))</f>
        <v>0</v>
      </c>
      <c r="V109">
        <f>IF(ISERROR(1/VLOOKUP($B109,'Justerad allokering'!$B$1:$AG$461,MATCH(V$1,'Justerad allokering'!$B$1:$AF$1,0),FALSE)),VLOOKUP($B109,'Allokerad kvv'!$B$2:$AV$468,MATCH(V$1,'Allokerad kvv'!$B$1:$AV$1,0),FALSE),VLOOKUP($B109,'Justerad allokering'!$B$1:$AG$461,MATCH(V$1,'Justerad allokering'!$B$1:$AF$1,0),FALSE))</f>
        <v>0</v>
      </c>
      <c r="W109">
        <f>IF(ISERROR(1/VLOOKUP($B109,'Justerad allokering'!$B$1:$AG$461,MATCH(W$1,'Justerad allokering'!$B$1:$AF$1,0),FALSE)),VLOOKUP($B109,'Allokerad kvv'!$B$2:$AV$468,MATCH(W$1,'Allokerad kvv'!$B$1:$AV$1,0),FALSE),VLOOKUP($B109,'Justerad allokering'!$B$1:$AG$461,MATCH(W$1,'Justerad allokering'!$B$1:$AF$1,0),FALSE))</f>
        <v>0</v>
      </c>
      <c r="X109">
        <f>IF(ISERROR(1/VLOOKUP($B109,'Justerad allokering'!$B$1:$AG$461,MATCH(X$1,'Justerad allokering'!$B$1:$AF$1,0),FALSE)),VLOOKUP($B109,'Allokerad kvv'!$B$2:$AV$468,MATCH(X$1,'Allokerad kvv'!$B$1:$AV$1,0),FALSE),VLOOKUP($B109,'Justerad allokering'!$B$1:$AG$461,MATCH(X$1,'Justerad allokering'!$B$1:$AF$1,0),FALSE))</f>
        <v>0</v>
      </c>
      <c r="Y109">
        <f>IF(ISERROR(1/VLOOKUP($B109,'Justerad allokering'!$B$1:$AG$461,MATCH(Y$1,'Justerad allokering'!$B$1:$AF$1,0),FALSE)),VLOOKUP($B109,'Allokerad kvv'!$B$2:$AV$468,MATCH(Y$1,'Allokerad kvv'!$B$1:$AV$1,0),FALSE),VLOOKUP($B109,'Justerad allokering'!$B$1:$AG$461,MATCH(Y$1,'Justerad allokering'!$B$1:$AF$1,0),FALSE))</f>
        <v>0</v>
      </c>
      <c r="Z109">
        <f>IF(ISERROR(1/VLOOKUP($B109,'Justerad allokering'!$B$1:$AG$461,MATCH(Z$1,'Justerad allokering'!$B$1:$AF$1,0),FALSE)),VLOOKUP($B109,'Allokerad kvv'!$B$2:$AV$468,MATCH(Z$1,'Allokerad kvv'!$B$1:$AV$1,0),FALSE),VLOOKUP($B109,'Justerad allokering'!$B$1:$AG$461,MATCH(Z$1,'Justerad allokering'!$B$1:$AF$1,0),FALSE))</f>
        <v>0</v>
      </c>
      <c r="AE109" s="89">
        <f t="shared" si="4"/>
        <v>0</v>
      </c>
      <c r="AG109">
        <f t="shared" si="5"/>
        <v>0</v>
      </c>
      <c r="AH109">
        <f t="shared" si="6"/>
        <v>0</v>
      </c>
      <c r="AI109" t="str">
        <f>IF(AH109=0,"",AH109/VLOOKUP(B109,Kraftvärmeprod!$B$1:$BC$480,MATCH("Summa tillförd energi exklusive rökgaskondensering",Kraftvärmeprod!$B$1:$BC$1,0),FALSE))</f>
        <v/>
      </c>
      <c r="AK109">
        <f t="shared" si="7"/>
        <v>0</v>
      </c>
    </row>
    <row r="110" spans="1:37" x14ac:dyDescent="0.25">
      <c r="A110" s="2" t="s">
        <v>147</v>
      </c>
      <c r="B110" s="2" t="s">
        <v>155</v>
      </c>
      <c r="C110">
        <f>IF(ISERROR(1/VLOOKUP($B110,'Justerad allokering'!$B$1:$AG$461,MATCH(C$1,'Justerad allokering'!$B$1:$AF$1,0),FALSE)),VLOOKUP($B110,'Allokerad kvv'!$B$2:$AV$468,MATCH(C$1,'Allokerad kvv'!$B$1:$AV$1,0),FALSE),VLOOKUP($B110,'Justerad allokering'!$B$1:$AG$461,MATCH(C$1,'Justerad allokering'!$B$1:$AF$1,0),FALSE))</f>
        <v>0</v>
      </c>
      <c r="D110">
        <f>IF(ISERROR(1/VLOOKUP($B110,'Justerad allokering'!$B$1:$AG$461,MATCH(D$1,'Justerad allokering'!$B$1:$AF$1,0),FALSE)),VLOOKUP($B110,'Allokerad kvv'!$B$2:$AV$468,MATCH(D$1,'Allokerad kvv'!$B$1:$AV$1,0),FALSE),VLOOKUP($B110,'Justerad allokering'!$B$1:$AG$461,MATCH(D$1,'Justerad allokering'!$B$1:$AF$1,0),FALSE))</f>
        <v>0</v>
      </c>
      <c r="E110">
        <f>IF(ISERROR(1/VLOOKUP($B110,'Justerad allokering'!$B$1:$AG$461,MATCH(E$1,'Justerad allokering'!$B$1:$AF$1,0),FALSE)),VLOOKUP($B110,'Allokerad kvv'!$B$2:$AV$468,MATCH(E$1,'Allokerad kvv'!$B$1:$AV$1,0),FALSE),VLOOKUP($B110,'Justerad allokering'!$B$1:$AG$461,MATCH(E$1,'Justerad allokering'!$B$1:$AF$1,0),FALSE))</f>
        <v>0</v>
      </c>
      <c r="F110">
        <f>IF(ISERROR(1/VLOOKUP($B110,'Justerad allokering'!$B$1:$AG$461,MATCH(F$1,'Justerad allokering'!$B$1:$AF$1,0),FALSE)),VLOOKUP($B110,'Allokerad kvv'!$B$2:$AV$468,MATCH(F$1,'Allokerad kvv'!$B$1:$AV$1,0),FALSE),VLOOKUP($B110,'Justerad allokering'!$B$1:$AG$461,MATCH(F$1,'Justerad allokering'!$B$1:$AF$1,0),FALSE))</f>
        <v>0</v>
      </c>
      <c r="G110">
        <f>IF(ISERROR(1/VLOOKUP($B110,'Justerad allokering'!$B$1:$AG$461,MATCH(G$1,'Justerad allokering'!$B$1:$AF$1,0),FALSE)),VLOOKUP($B110,'Allokerad kvv'!$B$2:$AV$468,MATCH(G$1,'Allokerad kvv'!$B$1:$AV$1,0),FALSE),VLOOKUP($B110,'Justerad allokering'!$B$1:$AG$461,MATCH(G$1,'Justerad allokering'!$B$1:$AF$1,0),FALSE))</f>
        <v>0</v>
      </c>
      <c r="H110">
        <f>IF(ISERROR(1/VLOOKUP($B110,'Justerad allokering'!$B$1:$AG$461,MATCH(H$1,'Justerad allokering'!$B$1:$AF$1,0),FALSE)),VLOOKUP($B110,'Allokerad kvv'!$B$2:$AV$468,MATCH(H$1,'Allokerad kvv'!$B$1:$AV$1,0),FALSE),VLOOKUP($B110,'Justerad allokering'!$B$1:$AG$461,MATCH(H$1,'Justerad allokering'!$B$1:$AF$1,0),FALSE))</f>
        <v>0</v>
      </c>
      <c r="I110">
        <f>IF(ISERROR(1/VLOOKUP($B110,'Justerad allokering'!$B$1:$AG$461,MATCH(I$1,'Justerad allokering'!$B$1:$AF$1,0),FALSE)),VLOOKUP($B110,'Allokerad kvv'!$B$2:$AV$468,MATCH(I$1,'Allokerad kvv'!$B$1:$AV$1,0),FALSE),VLOOKUP($B110,'Justerad allokering'!$B$1:$AG$461,MATCH(I$1,'Justerad allokering'!$B$1:$AF$1,0),FALSE))</f>
        <v>0</v>
      </c>
      <c r="J110">
        <f>IF(ISERROR(1/VLOOKUP($B110,'Justerad allokering'!$B$1:$AG$461,MATCH(J$1,'Justerad allokering'!$B$1:$AF$1,0),FALSE)),VLOOKUP($B110,'Allokerad kvv'!$B$2:$AV$468,MATCH(J$1,'Allokerad kvv'!$B$1:$AV$1,0),FALSE),VLOOKUP($B110,'Justerad allokering'!$B$1:$AG$461,MATCH(J$1,'Justerad allokering'!$B$1:$AF$1,0),FALSE))</f>
        <v>0</v>
      </c>
      <c r="K110">
        <f>IF(ISERROR(1/VLOOKUP($B110,'Justerad allokering'!$B$1:$AG$461,MATCH(K$1,'Justerad allokering'!$B$1:$AF$1,0),FALSE)),VLOOKUP($B110,'Allokerad kvv'!$B$2:$AV$468,MATCH(K$1,'Allokerad kvv'!$B$1:$AV$1,0),FALSE),VLOOKUP($B110,'Justerad allokering'!$B$1:$AG$461,MATCH(K$1,'Justerad allokering'!$B$1:$AF$1,0),FALSE))</f>
        <v>0</v>
      </c>
      <c r="L110">
        <f>IF(ISERROR(1/VLOOKUP($B110,'Justerad allokering'!$B$1:$AG$461,MATCH(L$1,'Justerad allokering'!$B$1:$AF$1,0),FALSE)),VLOOKUP($B110,'Allokerad kvv'!$B$2:$AV$468,MATCH(L$1,'Allokerad kvv'!$B$1:$AV$1,0),FALSE),VLOOKUP($B110,'Justerad allokering'!$B$1:$AG$461,MATCH(L$1,'Justerad allokering'!$B$1:$AF$1,0),FALSE))</f>
        <v>0</v>
      </c>
      <c r="M110">
        <f>IF(ISERROR(1/VLOOKUP($B110,'Justerad allokering'!$B$1:$AG$461,MATCH(M$1,'Justerad allokering'!$B$1:$AF$1,0),FALSE)),VLOOKUP($B110,'Allokerad kvv'!$B$2:$AV$468,MATCH(M$1,'Allokerad kvv'!$B$1:$AV$1,0),FALSE),VLOOKUP($B110,'Justerad allokering'!$B$1:$AG$461,MATCH(M$1,'Justerad allokering'!$B$1:$AF$1,0),FALSE))</f>
        <v>0</v>
      </c>
      <c r="N110">
        <f>IF(ISERROR(1/VLOOKUP($B110,'Justerad allokering'!$B$1:$AG$461,MATCH(N$1,'Justerad allokering'!$B$1:$AF$1,0),FALSE)),VLOOKUP($B110,'Allokerad kvv'!$B$2:$AV$468,MATCH(N$1,'Allokerad kvv'!$B$1:$AV$1,0),FALSE),VLOOKUP($B110,'Justerad allokering'!$B$1:$AG$461,MATCH(N$1,'Justerad allokering'!$B$1:$AF$1,0),FALSE))</f>
        <v>0</v>
      </c>
      <c r="O110">
        <f>IF(ISERROR(1/VLOOKUP($B110,'Justerad allokering'!$B$1:$AG$461,MATCH(O$1,'Justerad allokering'!$B$1:$AF$1,0),FALSE)),VLOOKUP($B110,'Allokerad kvv'!$B$2:$AV$468,MATCH(O$1,'Allokerad kvv'!$B$1:$AV$1,0),FALSE),VLOOKUP($B110,'Justerad allokering'!$B$1:$AG$461,MATCH(O$1,'Justerad allokering'!$B$1:$AF$1,0),FALSE))</f>
        <v>0</v>
      </c>
      <c r="P110">
        <f>IF(ISERROR(1/VLOOKUP($B110,'Justerad allokering'!$B$1:$AG$461,MATCH(P$1,'Justerad allokering'!$B$1:$AF$1,0),FALSE)),VLOOKUP($B110,'Allokerad kvv'!$B$2:$AV$468,MATCH(P$1,'Allokerad kvv'!$B$1:$AV$1,0),FALSE),VLOOKUP($B110,'Justerad allokering'!$B$1:$AG$461,MATCH(P$1,'Justerad allokering'!$B$1:$AF$1,0),FALSE))</f>
        <v>0</v>
      </c>
      <c r="Q110">
        <f>IF(ISERROR(1/VLOOKUP($B110,'Justerad allokering'!$B$1:$AG$461,MATCH(Q$1,'Justerad allokering'!$B$1:$AF$1,0),FALSE)),VLOOKUP($B110,'Allokerad kvv'!$B$2:$AV$468,MATCH(Q$1,'Allokerad kvv'!$B$1:$AV$1,0),FALSE),VLOOKUP($B110,'Justerad allokering'!$B$1:$AG$461,MATCH(Q$1,'Justerad allokering'!$B$1:$AF$1,0),FALSE))</f>
        <v>0</v>
      </c>
      <c r="R110">
        <f>IF(ISERROR(1/VLOOKUP($B110,'Justerad allokering'!$B$1:$AG$461,MATCH(R$1,'Justerad allokering'!$B$1:$AF$1,0),FALSE)),VLOOKUP($B110,'Allokerad kvv'!$B$2:$AV$468,MATCH(R$1,'Allokerad kvv'!$B$1:$AV$1,0),FALSE),VLOOKUP($B110,'Justerad allokering'!$B$1:$AG$461,MATCH(R$1,'Justerad allokering'!$B$1:$AF$1,0),FALSE))</f>
        <v>0</v>
      </c>
      <c r="S110">
        <f>IF(ISERROR(1/VLOOKUP($B110,'Justerad allokering'!$B$1:$AG$461,MATCH(S$1,'Justerad allokering'!$B$1:$AF$1,0),FALSE)),VLOOKUP($B110,'Allokerad kvv'!$B$2:$AV$468,MATCH(S$1,'Allokerad kvv'!$B$1:$AV$1,0),FALSE),VLOOKUP($B110,'Justerad allokering'!$B$1:$AG$461,MATCH(S$1,'Justerad allokering'!$B$1:$AF$1,0),FALSE))</f>
        <v>0</v>
      </c>
      <c r="T110">
        <f>IF(ISERROR(1/VLOOKUP($B110,'Justerad allokering'!$B$1:$AG$461,MATCH(T$1,'Justerad allokering'!$B$1:$AF$1,0),FALSE)),VLOOKUP($B110,'Allokerad kvv'!$B$2:$AV$468,MATCH(T$1,'Allokerad kvv'!$B$1:$AV$1,0),FALSE),VLOOKUP($B110,'Justerad allokering'!$B$1:$AG$461,MATCH(T$1,'Justerad allokering'!$B$1:$AF$1,0),FALSE))</f>
        <v>0</v>
      </c>
      <c r="U110">
        <f>IF(ISERROR(1/VLOOKUP($B110,'Justerad allokering'!$B$1:$AG$461,MATCH(U$1,'Justerad allokering'!$B$1:$AF$1,0),FALSE)),VLOOKUP($B110,'Allokerad kvv'!$B$2:$AV$468,MATCH(U$1,'Allokerad kvv'!$B$1:$AV$1,0),FALSE),VLOOKUP($B110,'Justerad allokering'!$B$1:$AG$461,MATCH(U$1,'Justerad allokering'!$B$1:$AF$1,0),FALSE))</f>
        <v>0</v>
      </c>
      <c r="V110">
        <f>IF(ISERROR(1/VLOOKUP($B110,'Justerad allokering'!$B$1:$AG$461,MATCH(V$1,'Justerad allokering'!$B$1:$AF$1,0),FALSE)),VLOOKUP($B110,'Allokerad kvv'!$B$2:$AV$468,MATCH(V$1,'Allokerad kvv'!$B$1:$AV$1,0),FALSE),VLOOKUP($B110,'Justerad allokering'!$B$1:$AG$461,MATCH(V$1,'Justerad allokering'!$B$1:$AF$1,0),FALSE))</f>
        <v>0</v>
      </c>
      <c r="W110">
        <f>IF(ISERROR(1/VLOOKUP($B110,'Justerad allokering'!$B$1:$AG$461,MATCH(W$1,'Justerad allokering'!$B$1:$AF$1,0),FALSE)),VLOOKUP($B110,'Allokerad kvv'!$B$2:$AV$468,MATCH(W$1,'Allokerad kvv'!$B$1:$AV$1,0),FALSE),VLOOKUP($B110,'Justerad allokering'!$B$1:$AG$461,MATCH(W$1,'Justerad allokering'!$B$1:$AF$1,0),FALSE))</f>
        <v>0</v>
      </c>
      <c r="X110">
        <f>IF(ISERROR(1/VLOOKUP($B110,'Justerad allokering'!$B$1:$AG$461,MATCH(X$1,'Justerad allokering'!$B$1:$AF$1,0),FALSE)),VLOOKUP($B110,'Allokerad kvv'!$B$2:$AV$468,MATCH(X$1,'Allokerad kvv'!$B$1:$AV$1,0),FALSE),VLOOKUP($B110,'Justerad allokering'!$B$1:$AG$461,MATCH(X$1,'Justerad allokering'!$B$1:$AF$1,0),FALSE))</f>
        <v>0</v>
      </c>
      <c r="Y110">
        <f>IF(ISERROR(1/VLOOKUP($B110,'Justerad allokering'!$B$1:$AG$461,MATCH(Y$1,'Justerad allokering'!$B$1:$AF$1,0),FALSE)),VLOOKUP($B110,'Allokerad kvv'!$B$2:$AV$468,MATCH(Y$1,'Allokerad kvv'!$B$1:$AV$1,0),FALSE),VLOOKUP($B110,'Justerad allokering'!$B$1:$AG$461,MATCH(Y$1,'Justerad allokering'!$B$1:$AF$1,0),FALSE))</f>
        <v>0</v>
      </c>
      <c r="Z110">
        <f>IF(ISERROR(1/VLOOKUP($B110,'Justerad allokering'!$B$1:$AG$461,MATCH(Z$1,'Justerad allokering'!$B$1:$AF$1,0),FALSE)),VLOOKUP($B110,'Allokerad kvv'!$B$2:$AV$468,MATCH(Z$1,'Allokerad kvv'!$B$1:$AV$1,0),FALSE),VLOOKUP($B110,'Justerad allokering'!$B$1:$AG$461,MATCH(Z$1,'Justerad allokering'!$B$1:$AF$1,0),FALSE))</f>
        <v>0</v>
      </c>
      <c r="AE110" s="89">
        <f t="shared" si="4"/>
        <v>0</v>
      </c>
      <c r="AG110">
        <f t="shared" si="5"/>
        <v>0</v>
      </c>
      <c r="AH110">
        <f t="shared" si="6"/>
        <v>0</v>
      </c>
      <c r="AI110" t="str">
        <f>IF(AH110=0,"",AH110/VLOOKUP(B110,Kraftvärmeprod!$B$1:$BC$480,MATCH("Summa tillförd energi exklusive rökgaskondensering",Kraftvärmeprod!$B$1:$BC$1,0),FALSE))</f>
        <v/>
      </c>
      <c r="AK110">
        <f t="shared" si="7"/>
        <v>0</v>
      </c>
    </row>
    <row r="111" spans="1:37" x14ac:dyDescent="0.25">
      <c r="A111" s="2" t="s">
        <v>156</v>
      </c>
      <c r="B111" s="2" t="s">
        <v>157</v>
      </c>
      <c r="C111">
        <f>IF(ISERROR(1/VLOOKUP($B111,'Justerad allokering'!$B$1:$AG$461,MATCH(C$1,'Justerad allokering'!$B$1:$AF$1,0),FALSE)),VLOOKUP($B111,'Allokerad kvv'!$B$2:$AV$468,MATCH(C$1,'Allokerad kvv'!$B$1:$AV$1,0),FALSE),VLOOKUP($B111,'Justerad allokering'!$B$1:$AG$461,MATCH(C$1,'Justerad allokering'!$B$1:$AF$1,0),FALSE))</f>
        <v>0</v>
      </c>
      <c r="D111">
        <f>IF(ISERROR(1/VLOOKUP($B111,'Justerad allokering'!$B$1:$AG$461,MATCH(D$1,'Justerad allokering'!$B$1:$AF$1,0),FALSE)),VLOOKUP($B111,'Allokerad kvv'!$B$2:$AV$468,MATCH(D$1,'Allokerad kvv'!$B$1:$AV$1,0),FALSE),VLOOKUP($B111,'Justerad allokering'!$B$1:$AG$461,MATCH(D$1,'Justerad allokering'!$B$1:$AF$1,0),FALSE))</f>
        <v>0</v>
      </c>
      <c r="E111">
        <f>IF(ISERROR(1/VLOOKUP($B111,'Justerad allokering'!$B$1:$AG$461,MATCH(E$1,'Justerad allokering'!$B$1:$AF$1,0),FALSE)),VLOOKUP($B111,'Allokerad kvv'!$B$2:$AV$468,MATCH(E$1,'Allokerad kvv'!$B$1:$AV$1,0),FALSE),VLOOKUP($B111,'Justerad allokering'!$B$1:$AG$461,MATCH(E$1,'Justerad allokering'!$B$1:$AF$1,0),FALSE))</f>
        <v>0</v>
      </c>
      <c r="F111">
        <f>IF(ISERROR(1/VLOOKUP($B111,'Justerad allokering'!$B$1:$AG$461,MATCH(F$1,'Justerad allokering'!$B$1:$AF$1,0),FALSE)),VLOOKUP($B111,'Allokerad kvv'!$B$2:$AV$468,MATCH(F$1,'Allokerad kvv'!$B$1:$AV$1,0),FALSE),VLOOKUP($B111,'Justerad allokering'!$B$1:$AG$461,MATCH(F$1,'Justerad allokering'!$B$1:$AF$1,0),FALSE))</f>
        <v>0</v>
      </c>
      <c r="G111">
        <f>IF(ISERROR(1/VLOOKUP($B111,'Justerad allokering'!$B$1:$AG$461,MATCH(G$1,'Justerad allokering'!$B$1:$AF$1,0),FALSE)),VLOOKUP($B111,'Allokerad kvv'!$B$2:$AV$468,MATCH(G$1,'Allokerad kvv'!$B$1:$AV$1,0),FALSE),VLOOKUP($B111,'Justerad allokering'!$B$1:$AG$461,MATCH(G$1,'Justerad allokering'!$B$1:$AF$1,0),FALSE))</f>
        <v>0</v>
      </c>
      <c r="H111">
        <f>IF(ISERROR(1/VLOOKUP($B111,'Justerad allokering'!$B$1:$AG$461,MATCH(H$1,'Justerad allokering'!$B$1:$AF$1,0),FALSE)),VLOOKUP($B111,'Allokerad kvv'!$B$2:$AV$468,MATCH(H$1,'Allokerad kvv'!$B$1:$AV$1,0),FALSE),VLOOKUP($B111,'Justerad allokering'!$B$1:$AG$461,MATCH(H$1,'Justerad allokering'!$B$1:$AF$1,0),FALSE))</f>
        <v>0</v>
      </c>
      <c r="I111">
        <f>IF(ISERROR(1/VLOOKUP($B111,'Justerad allokering'!$B$1:$AG$461,MATCH(I$1,'Justerad allokering'!$B$1:$AF$1,0),FALSE)),VLOOKUP($B111,'Allokerad kvv'!$B$2:$AV$468,MATCH(I$1,'Allokerad kvv'!$B$1:$AV$1,0),FALSE),VLOOKUP($B111,'Justerad allokering'!$B$1:$AG$461,MATCH(I$1,'Justerad allokering'!$B$1:$AF$1,0),FALSE))</f>
        <v>0</v>
      </c>
      <c r="J111">
        <f>IF(ISERROR(1/VLOOKUP($B111,'Justerad allokering'!$B$1:$AG$461,MATCH(J$1,'Justerad allokering'!$B$1:$AF$1,0),FALSE)),VLOOKUP($B111,'Allokerad kvv'!$B$2:$AV$468,MATCH(J$1,'Allokerad kvv'!$B$1:$AV$1,0),FALSE),VLOOKUP($B111,'Justerad allokering'!$B$1:$AG$461,MATCH(J$1,'Justerad allokering'!$B$1:$AF$1,0),FALSE))</f>
        <v>0</v>
      </c>
      <c r="K111">
        <f>IF(ISERROR(1/VLOOKUP($B111,'Justerad allokering'!$B$1:$AG$461,MATCH(K$1,'Justerad allokering'!$B$1:$AF$1,0),FALSE)),VLOOKUP($B111,'Allokerad kvv'!$B$2:$AV$468,MATCH(K$1,'Allokerad kvv'!$B$1:$AV$1,0),FALSE),VLOOKUP($B111,'Justerad allokering'!$B$1:$AG$461,MATCH(K$1,'Justerad allokering'!$B$1:$AF$1,0),FALSE))</f>
        <v>0</v>
      </c>
      <c r="L111">
        <f>IF(ISERROR(1/VLOOKUP($B111,'Justerad allokering'!$B$1:$AG$461,MATCH(L$1,'Justerad allokering'!$B$1:$AF$1,0),FALSE)),VLOOKUP($B111,'Allokerad kvv'!$B$2:$AV$468,MATCH(L$1,'Allokerad kvv'!$B$1:$AV$1,0),FALSE),VLOOKUP($B111,'Justerad allokering'!$B$1:$AG$461,MATCH(L$1,'Justerad allokering'!$B$1:$AF$1,0),FALSE))</f>
        <v>0</v>
      </c>
      <c r="M111">
        <f>IF(ISERROR(1/VLOOKUP($B111,'Justerad allokering'!$B$1:$AG$461,MATCH(M$1,'Justerad allokering'!$B$1:$AF$1,0),FALSE)),VLOOKUP($B111,'Allokerad kvv'!$B$2:$AV$468,MATCH(M$1,'Allokerad kvv'!$B$1:$AV$1,0),FALSE),VLOOKUP($B111,'Justerad allokering'!$B$1:$AG$461,MATCH(M$1,'Justerad allokering'!$B$1:$AF$1,0),FALSE))</f>
        <v>0</v>
      </c>
      <c r="N111">
        <f>IF(ISERROR(1/VLOOKUP($B111,'Justerad allokering'!$B$1:$AG$461,MATCH(N$1,'Justerad allokering'!$B$1:$AF$1,0),FALSE)),VLOOKUP($B111,'Allokerad kvv'!$B$2:$AV$468,MATCH(N$1,'Allokerad kvv'!$B$1:$AV$1,0),FALSE),VLOOKUP($B111,'Justerad allokering'!$B$1:$AG$461,MATCH(N$1,'Justerad allokering'!$B$1:$AF$1,0),FALSE))</f>
        <v>0</v>
      </c>
      <c r="O111">
        <f>IF(ISERROR(1/VLOOKUP($B111,'Justerad allokering'!$B$1:$AG$461,MATCH(O$1,'Justerad allokering'!$B$1:$AF$1,0),FALSE)),VLOOKUP($B111,'Allokerad kvv'!$B$2:$AV$468,MATCH(O$1,'Allokerad kvv'!$B$1:$AV$1,0),FALSE),VLOOKUP($B111,'Justerad allokering'!$B$1:$AG$461,MATCH(O$1,'Justerad allokering'!$B$1:$AF$1,0),FALSE))</f>
        <v>0</v>
      </c>
      <c r="P111">
        <f>IF(ISERROR(1/VLOOKUP($B111,'Justerad allokering'!$B$1:$AG$461,MATCH(P$1,'Justerad allokering'!$B$1:$AF$1,0),FALSE)),VLOOKUP($B111,'Allokerad kvv'!$B$2:$AV$468,MATCH(P$1,'Allokerad kvv'!$B$1:$AV$1,0),FALSE),VLOOKUP($B111,'Justerad allokering'!$B$1:$AG$461,MATCH(P$1,'Justerad allokering'!$B$1:$AF$1,0),FALSE))</f>
        <v>0</v>
      </c>
      <c r="Q111">
        <f>IF(ISERROR(1/VLOOKUP($B111,'Justerad allokering'!$B$1:$AG$461,MATCH(Q$1,'Justerad allokering'!$B$1:$AF$1,0),FALSE)),VLOOKUP($B111,'Allokerad kvv'!$B$2:$AV$468,MATCH(Q$1,'Allokerad kvv'!$B$1:$AV$1,0),FALSE),VLOOKUP($B111,'Justerad allokering'!$B$1:$AG$461,MATCH(Q$1,'Justerad allokering'!$B$1:$AF$1,0),FALSE))</f>
        <v>0</v>
      </c>
      <c r="R111">
        <f>IF(ISERROR(1/VLOOKUP($B111,'Justerad allokering'!$B$1:$AG$461,MATCH(R$1,'Justerad allokering'!$B$1:$AF$1,0),FALSE)),VLOOKUP($B111,'Allokerad kvv'!$B$2:$AV$468,MATCH(R$1,'Allokerad kvv'!$B$1:$AV$1,0),FALSE),VLOOKUP($B111,'Justerad allokering'!$B$1:$AG$461,MATCH(R$1,'Justerad allokering'!$B$1:$AF$1,0),FALSE))</f>
        <v>0</v>
      </c>
      <c r="S111">
        <f>IF(ISERROR(1/VLOOKUP($B111,'Justerad allokering'!$B$1:$AG$461,MATCH(S$1,'Justerad allokering'!$B$1:$AF$1,0),FALSE)),VLOOKUP($B111,'Allokerad kvv'!$B$2:$AV$468,MATCH(S$1,'Allokerad kvv'!$B$1:$AV$1,0),FALSE),VLOOKUP($B111,'Justerad allokering'!$B$1:$AG$461,MATCH(S$1,'Justerad allokering'!$B$1:$AF$1,0),FALSE))</f>
        <v>0</v>
      </c>
      <c r="T111">
        <f>IF(ISERROR(1/VLOOKUP($B111,'Justerad allokering'!$B$1:$AG$461,MATCH(T$1,'Justerad allokering'!$B$1:$AF$1,0),FALSE)),VLOOKUP($B111,'Allokerad kvv'!$B$2:$AV$468,MATCH(T$1,'Allokerad kvv'!$B$1:$AV$1,0),FALSE),VLOOKUP($B111,'Justerad allokering'!$B$1:$AG$461,MATCH(T$1,'Justerad allokering'!$B$1:$AF$1,0),FALSE))</f>
        <v>0</v>
      </c>
      <c r="U111">
        <f>IF(ISERROR(1/VLOOKUP($B111,'Justerad allokering'!$B$1:$AG$461,MATCH(U$1,'Justerad allokering'!$B$1:$AF$1,0),FALSE)),VLOOKUP($B111,'Allokerad kvv'!$B$2:$AV$468,MATCH(U$1,'Allokerad kvv'!$B$1:$AV$1,0),FALSE),VLOOKUP($B111,'Justerad allokering'!$B$1:$AG$461,MATCH(U$1,'Justerad allokering'!$B$1:$AF$1,0),FALSE))</f>
        <v>0</v>
      </c>
      <c r="V111">
        <f>IF(ISERROR(1/VLOOKUP($B111,'Justerad allokering'!$B$1:$AG$461,MATCH(V$1,'Justerad allokering'!$B$1:$AF$1,0),FALSE)),VLOOKUP($B111,'Allokerad kvv'!$B$2:$AV$468,MATCH(V$1,'Allokerad kvv'!$B$1:$AV$1,0),FALSE),VLOOKUP($B111,'Justerad allokering'!$B$1:$AG$461,MATCH(V$1,'Justerad allokering'!$B$1:$AF$1,0),FALSE))</f>
        <v>0</v>
      </c>
      <c r="W111">
        <f>IF(ISERROR(1/VLOOKUP($B111,'Justerad allokering'!$B$1:$AG$461,MATCH(W$1,'Justerad allokering'!$B$1:$AF$1,0),FALSE)),VLOOKUP($B111,'Allokerad kvv'!$B$2:$AV$468,MATCH(W$1,'Allokerad kvv'!$B$1:$AV$1,0),FALSE),VLOOKUP($B111,'Justerad allokering'!$B$1:$AG$461,MATCH(W$1,'Justerad allokering'!$B$1:$AF$1,0),FALSE))</f>
        <v>0</v>
      </c>
      <c r="X111">
        <f>IF(ISERROR(1/VLOOKUP($B111,'Justerad allokering'!$B$1:$AG$461,MATCH(X$1,'Justerad allokering'!$B$1:$AF$1,0),FALSE)),VLOOKUP($B111,'Allokerad kvv'!$B$2:$AV$468,MATCH(X$1,'Allokerad kvv'!$B$1:$AV$1,0),FALSE),VLOOKUP($B111,'Justerad allokering'!$B$1:$AG$461,MATCH(X$1,'Justerad allokering'!$B$1:$AF$1,0),FALSE))</f>
        <v>0</v>
      </c>
      <c r="Y111">
        <f>IF(ISERROR(1/VLOOKUP($B111,'Justerad allokering'!$B$1:$AG$461,MATCH(Y$1,'Justerad allokering'!$B$1:$AF$1,0),FALSE)),VLOOKUP($B111,'Allokerad kvv'!$B$2:$AV$468,MATCH(Y$1,'Allokerad kvv'!$B$1:$AV$1,0),FALSE),VLOOKUP($B111,'Justerad allokering'!$B$1:$AG$461,MATCH(Y$1,'Justerad allokering'!$B$1:$AF$1,0),FALSE))</f>
        <v>0</v>
      </c>
      <c r="Z111">
        <f>IF(ISERROR(1/VLOOKUP($B111,'Justerad allokering'!$B$1:$AG$461,MATCH(Z$1,'Justerad allokering'!$B$1:$AF$1,0),FALSE)),VLOOKUP($B111,'Allokerad kvv'!$B$2:$AV$468,MATCH(Z$1,'Allokerad kvv'!$B$1:$AV$1,0),FALSE),VLOOKUP($B111,'Justerad allokering'!$B$1:$AG$461,MATCH(Z$1,'Justerad allokering'!$B$1:$AF$1,0),FALSE))</f>
        <v>0</v>
      </c>
      <c r="AE111" s="89">
        <f t="shared" si="4"/>
        <v>0</v>
      </c>
      <c r="AG111">
        <f t="shared" si="5"/>
        <v>0</v>
      </c>
      <c r="AH111">
        <f t="shared" si="6"/>
        <v>0</v>
      </c>
      <c r="AI111" t="str">
        <f>IF(AH111=0,"",AH111/VLOOKUP(B111,Kraftvärmeprod!$B$1:$BC$480,MATCH("Summa tillförd energi exklusive rökgaskondensering",Kraftvärmeprod!$B$1:$BC$1,0),FALSE))</f>
        <v/>
      </c>
      <c r="AK111">
        <f t="shared" si="7"/>
        <v>0</v>
      </c>
    </row>
    <row r="112" spans="1:37" x14ac:dyDescent="0.25">
      <c r="A112" s="2" t="s">
        <v>156</v>
      </c>
      <c r="B112" s="2" t="s">
        <v>158</v>
      </c>
      <c r="C112">
        <f>IF(ISERROR(1/VLOOKUP($B112,'Justerad allokering'!$B$1:$AG$461,MATCH(C$1,'Justerad allokering'!$B$1:$AF$1,0),FALSE)),VLOOKUP($B112,'Allokerad kvv'!$B$2:$AV$468,MATCH(C$1,'Allokerad kvv'!$B$1:$AV$1,0),FALSE),VLOOKUP($B112,'Justerad allokering'!$B$1:$AG$461,MATCH(C$1,'Justerad allokering'!$B$1:$AF$1,0),FALSE))</f>
        <v>0</v>
      </c>
      <c r="D112">
        <f>IF(ISERROR(1/VLOOKUP($B112,'Justerad allokering'!$B$1:$AG$461,MATCH(D$1,'Justerad allokering'!$B$1:$AF$1,0),FALSE)),VLOOKUP($B112,'Allokerad kvv'!$B$2:$AV$468,MATCH(D$1,'Allokerad kvv'!$B$1:$AV$1,0),FALSE),VLOOKUP($B112,'Justerad allokering'!$B$1:$AG$461,MATCH(D$1,'Justerad allokering'!$B$1:$AF$1,0),FALSE))</f>
        <v>0</v>
      </c>
      <c r="E112">
        <f>IF(ISERROR(1/VLOOKUP($B112,'Justerad allokering'!$B$1:$AG$461,MATCH(E$1,'Justerad allokering'!$B$1:$AF$1,0),FALSE)),VLOOKUP($B112,'Allokerad kvv'!$B$2:$AV$468,MATCH(E$1,'Allokerad kvv'!$B$1:$AV$1,0),FALSE),VLOOKUP($B112,'Justerad allokering'!$B$1:$AG$461,MATCH(E$1,'Justerad allokering'!$B$1:$AF$1,0),FALSE))</f>
        <v>0</v>
      </c>
      <c r="F112">
        <f>IF(ISERROR(1/VLOOKUP($B112,'Justerad allokering'!$B$1:$AG$461,MATCH(F$1,'Justerad allokering'!$B$1:$AF$1,0),FALSE)),VLOOKUP($B112,'Allokerad kvv'!$B$2:$AV$468,MATCH(F$1,'Allokerad kvv'!$B$1:$AV$1,0),FALSE),VLOOKUP($B112,'Justerad allokering'!$B$1:$AG$461,MATCH(F$1,'Justerad allokering'!$B$1:$AF$1,0),FALSE))</f>
        <v>0</v>
      </c>
      <c r="G112">
        <f>IF(ISERROR(1/VLOOKUP($B112,'Justerad allokering'!$B$1:$AG$461,MATCH(G$1,'Justerad allokering'!$B$1:$AF$1,0),FALSE)),VLOOKUP($B112,'Allokerad kvv'!$B$2:$AV$468,MATCH(G$1,'Allokerad kvv'!$B$1:$AV$1,0),FALSE),VLOOKUP($B112,'Justerad allokering'!$B$1:$AG$461,MATCH(G$1,'Justerad allokering'!$B$1:$AF$1,0),FALSE))</f>
        <v>0</v>
      </c>
      <c r="H112">
        <f>IF(ISERROR(1/VLOOKUP($B112,'Justerad allokering'!$B$1:$AG$461,MATCH(H$1,'Justerad allokering'!$B$1:$AF$1,0),FALSE)),VLOOKUP($B112,'Allokerad kvv'!$B$2:$AV$468,MATCH(H$1,'Allokerad kvv'!$B$1:$AV$1,0),FALSE),VLOOKUP($B112,'Justerad allokering'!$B$1:$AG$461,MATCH(H$1,'Justerad allokering'!$B$1:$AF$1,0),FALSE))</f>
        <v>0</v>
      </c>
      <c r="I112">
        <f>IF(ISERROR(1/VLOOKUP($B112,'Justerad allokering'!$B$1:$AG$461,MATCH(I$1,'Justerad allokering'!$B$1:$AF$1,0),FALSE)),VLOOKUP($B112,'Allokerad kvv'!$B$2:$AV$468,MATCH(I$1,'Allokerad kvv'!$B$1:$AV$1,0),FALSE),VLOOKUP($B112,'Justerad allokering'!$B$1:$AG$461,MATCH(I$1,'Justerad allokering'!$B$1:$AF$1,0),FALSE))</f>
        <v>0</v>
      </c>
      <c r="J112">
        <f>IF(ISERROR(1/VLOOKUP($B112,'Justerad allokering'!$B$1:$AG$461,MATCH(J$1,'Justerad allokering'!$B$1:$AF$1,0),FALSE)),VLOOKUP($B112,'Allokerad kvv'!$B$2:$AV$468,MATCH(J$1,'Allokerad kvv'!$B$1:$AV$1,0),FALSE),VLOOKUP($B112,'Justerad allokering'!$B$1:$AG$461,MATCH(J$1,'Justerad allokering'!$B$1:$AF$1,0),FALSE))</f>
        <v>0</v>
      </c>
      <c r="K112">
        <f>IF(ISERROR(1/VLOOKUP($B112,'Justerad allokering'!$B$1:$AG$461,MATCH(K$1,'Justerad allokering'!$B$1:$AF$1,0),FALSE)),VLOOKUP($B112,'Allokerad kvv'!$B$2:$AV$468,MATCH(K$1,'Allokerad kvv'!$B$1:$AV$1,0),FALSE),VLOOKUP($B112,'Justerad allokering'!$B$1:$AG$461,MATCH(K$1,'Justerad allokering'!$B$1:$AF$1,0),FALSE))</f>
        <v>0</v>
      </c>
      <c r="L112">
        <f>IF(ISERROR(1/VLOOKUP($B112,'Justerad allokering'!$B$1:$AG$461,MATCH(L$1,'Justerad allokering'!$B$1:$AF$1,0),FALSE)),VLOOKUP($B112,'Allokerad kvv'!$B$2:$AV$468,MATCH(L$1,'Allokerad kvv'!$B$1:$AV$1,0),FALSE),VLOOKUP($B112,'Justerad allokering'!$B$1:$AG$461,MATCH(L$1,'Justerad allokering'!$B$1:$AF$1,0),FALSE))</f>
        <v>0</v>
      </c>
      <c r="M112">
        <f>IF(ISERROR(1/VLOOKUP($B112,'Justerad allokering'!$B$1:$AG$461,MATCH(M$1,'Justerad allokering'!$B$1:$AF$1,0),FALSE)),VLOOKUP($B112,'Allokerad kvv'!$B$2:$AV$468,MATCH(M$1,'Allokerad kvv'!$B$1:$AV$1,0),FALSE),VLOOKUP($B112,'Justerad allokering'!$B$1:$AG$461,MATCH(M$1,'Justerad allokering'!$B$1:$AF$1,0),FALSE))</f>
        <v>0</v>
      </c>
      <c r="N112">
        <f>IF(ISERROR(1/VLOOKUP($B112,'Justerad allokering'!$B$1:$AG$461,MATCH(N$1,'Justerad allokering'!$B$1:$AF$1,0),FALSE)),VLOOKUP($B112,'Allokerad kvv'!$B$2:$AV$468,MATCH(N$1,'Allokerad kvv'!$B$1:$AV$1,0),FALSE),VLOOKUP($B112,'Justerad allokering'!$B$1:$AG$461,MATCH(N$1,'Justerad allokering'!$B$1:$AF$1,0),FALSE))</f>
        <v>0</v>
      </c>
      <c r="O112">
        <f>IF(ISERROR(1/VLOOKUP($B112,'Justerad allokering'!$B$1:$AG$461,MATCH(O$1,'Justerad allokering'!$B$1:$AF$1,0),FALSE)),VLOOKUP($B112,'Allokerad kvv'!$B$2:$AV$468,MATCH(O$1,'Allokerad kvv'!$B$1:$AV$1,0),FALSE),VLOOKUP($B112,'Justerad allokering'!$B$1:$AG$461,MATCH(O$1,'Justerad allokering'!$B$1:$AF$1,0),FALSE))</f>
        <v>0</v>
      </c>
      <c r="P112">
        <f>IF(ISERROR(1/VLOOKUP($B112,'Justerad allokering'!$B$1:$AG$461,MATCH(P$1,'Justerad allokering'!$B$1:$AF$1,0),FALSE)),VLOOKUP($B112,'Allokerad kvv'!$B$2:$AV$468,MATCH(P$1,'Allokerad kvv'!$B$1:$AV$1,0),FALSE),VLOOKUP($B112,'Justerad allokering'!$B$1:$AG$461,MATCH(P$1,'Justerad allokering'!$B$1:$AF$1,0),FALSE))</f>
        <v>0</v>
      </c>
      <c r="Q112">
        <f>IF(ISERROR(1/VLOOKUP($B112,'Justerad allokering'!$B$1:$AG$461,MATCH(Q$1,'Justerad allokering'!$B$1:$AF$1,0),FALSE)),VLOOKUP($B112,'Allokerad kvv'!$B$2:$AV$468,MATCH(Q$1,'Allokerad kvv'!$B$1:$AV$1,0),FALSE),VLOOKUP($B112,'Justerad allokering'!$B$1:$AG$461,MATCH(Q$1,'Justerad allokering'!$B$1:$AF$1,0),FALSE))</f>
        <v>0</v>
      </c>
      <c r="R112">
        <f>IF(ISERROR(1/VLOOKUP($B112,'Justerad allokering'!$B$1:$AG$461,MATCH(R$1,'Justerad allokering'!$B$1:$AF$1,0),FALSE)),VLOOKUP($B112,'Allokerad kvv'!$B$2:$AV$468,MATCH(R$1,'Allokerad kvv'!$B$1:$AV$1,0),FALSE),VLOOKUP($B112,'Justerad allokering'!$B$1:$AG$461,MATCH(R$1,'Justerad allokering'!$B$1:$AF$1,0),FALSE))</f>
        <v>0</v>
      </c>
      <c r="S112">
        <f>IF(ISERROR(1/VLOOKUP($B112,'Justerad allokering'!$B$1:$AG$461,MATCH(S$1,'Justerad allokering'!$B$1:$AF$1,0),FALSE)),VLOOKUP($B112,'Allokerad kvv'!$B$2:$AV$468,MATCH(S$1,'Allokerad kvv'!$B$1:$AV$1,0),FALSE),VLOOKUP($B112,'Justerad allokering'!$B$1:$AG$461,MATCH(S$1,'Justerad allokering'!$B$1:$AF$1,0),FALSE))</f>
        <v>0</v>
      </c>
      <c r="T112">
        <f>IF(ISERROR(1/VLOOKUP($B112,'Justerad allokering'!$B$1:$AG$461,MATCH(T$1,'Justerad allokering'!$B$1:$AF$1,0),FALSE)),VLOOKUP($B112,'Allokerad kvv'!$B$2:$AV$468,MATCH(T$1,'Allokerad kvv'!$B$1:$AV$1,0),FALSE),VLOOKUP($B112,'Justerad allokering'!$B$1:$AG$461,MATCH(T$1,'Justerad allokering'!$B$1:$AF$1,0),FALSE))</f>
        <v>0</v>
      </c>
      <c r="U112">
        <f>IF(ISERROR(1/VLOOKUP($B112,'Justerad allokering'!$B$1:$AG$461,MATCH(U$1,'Justerad allokering'!$B$1:$AF$1,0),FALSE)),VLOOKUP($B112,'Allokerad kvv'!$B$2:$AV$468,MATCH(U$1,'Allokerad kvv'!$B$1:$AV$1,0),FALSE),VLOOKUP($B112,'Justerad allokering'!$B$1:$AG$461,MATCH(U$1,'Justerad allokering'!$B$1:$AF$1,0),FALSE))</f>
        <v>0</v>
      </c>
      <c r="V112">
        <f>IF(ISERROR(1/VLOOKUP($B112,'Justerad allokering'!$B$1:$AG$461,MATCH(V$1,'Justerad allokering'!$B$1:$AF$1,0),FALSE)),VLOOKUP($B112,'Allokerad kvv'!$B$2:$AV$468,MATCH(V$1,'Allokerad kvv'!$B$1:$AV$1,0),FALSE),VLOOKUP($B112,'Justerad allokering'!$B$1:$AG$461,MATCH(V$1,'Justerad allokering'!$B$1:$AF$1,0),FALSE))</f>
        <v>0</v>
      </c>
      <c r="W112">
        <f>IF(ISERROR(1/VLOOKUP($B112,'Justerad allokering'!$B$1:$AG$461,MATCH(W$1,'Justerad allokering'!$B$1:$AF$1,0),FALSE)),VLOOKUP($B112,'Allokerad kvv'!$B$2:$AV$468,MATCH(W$1,'Allokerad kvv'!$B$1:$AV$1,0),FALSE),VLOOKUP($B112,'Justerad allokering'!$B$1:$AG$461,MATCH(W$1,'Justerad allokering'!$B$1:$AF$1,0),FALSE))</f>
        <v>0</v>
      </c>
      <c r="X112">
        <f>IF(ISERROR(1/VLOOKUP($B112,'Justerad allokering'!$B$1:$AG$461,MATCH(X$1,'Justerad allokering'!$B$1:$AF$1,0),FALSE)),VLOOKUP($B112,'Allokerad kvv'!$B$2:$AV$468,MATCH(X$1,'Allokerad kvv'!$B$1:$AV$1,0),FALSE),VLOOKUP($B112,'Justerad allokering'!$B$1:$AG$461,MATCH(X$1,'Justerad allokering'!$B$1:$AF$1,0),FALSE))</f>
        <v>0</v>
      </c>
      <c r="Y112">
        <f>IF(ISERROR(1/VLOOKUP($B112,'Justerad allokering'!$B$1:$AG$461,MATCH(Y$1,'Justerad allokering'!$B$1:$AF$1,0),FALSE)),VLOOKUP($B112,'Allokerad kvv'!$B$2:$AV$468,MATCH(Y$1,'Allokerad kvv'!$B$1:$AV$1,0),FALSE),VLOOKUP($B112,'Justerad allokering'!$B$1:$AG$461,MATCH(Y$1,'Justerad allokering'!$B$1:$AF$1,0),FALSE))</f>
        <v>0</v>
      </c>
      <c r="Z112">
        <f>IF(ISERROR(1/VLOOKUP($B112,'Justerad allokering'!$B$1:$AG$461,MATCH(Z$1,'Justerad allokering'!$B$1:$AF$1,0),FALSE)),VLOOKUP($B112,'Allokerad kvv'!$B$2:$AV$468,MATCH(Z$1,'Allokerad kvv'!$B$1:$AV$1,0),FALSE),VLOOKUP($B112,'Justerad allokering'!$B$1:$AG$461,MATCH(Z$1,'Justerad allokering'!$B$1:$AF$1,0),FALSE))</f>
        <v>0</v>
      </c>
      <c r="AE112" s="89">
        <f t="shared" si="4"/>
        <v>0</v>
      </c>
      <c r="AG112">
        <f t="shared" si="5"/>
        <v>0</v>
      </c>
      <c r="AH112">
        <f t="shared" si="6"/>
        <v>0</v>
      </c>
      <c r="AI112" t="str">
        <f>IF(AH112=0,"",AH112/VLOOKUP(B112,Kraftvärmeprod!$B$1:$BC$480,MATCH("Summa tillförd energi exklusive rökgaskondensering",Kraftvärmeprod!$B$1:$BC$1,0),FALSE))</f>
        <v/>
      </c>
      <c r="AK112">
        <f t="shared" si="7"/>
        <v>0</v>
      </c>
    </row>
    <row r="113" spans="1:37" x14ac:dyDescent="0.25">
      <c r="A113" s="2" t="s">
        <v>156</v>
      </c>
      <c r="B113" s="2" t="s">
        <v>159</v>
      </c>
      <c r="C113">
        <f>IF(ISERROR(1/VLOOKUP($B113,'Justerad allokering'!$B$1:$AG$461,MATCH(C$1,'Justerad allokering'!$B$1:$AF$1,0),FALSE)),VLOOKUP($B113,'Allokerad kvv'!$B$2:$AV$468,MATCH(C$1,'Allokerad kvv'!$B$1:$AV$1,0),FALSE),VLOOKUP($B113,'Justerad allokering'!$B$1:$AG$461,MATCH(C$1,'Justerad allokering'!$B$1:$AF$1,0),FALSE))</f>
        <v>0</v>
      </c>
      <c r="D113">
        <f>IF(ISERROR(1/VLOOKUP($B113,'Justerad allokering'!$B$1:$AG$461,MATCH(D$1,'Justerad allokering'!$B$1:$AF$1,0),FALSE)),VLOOKUP($B113,'Allokerad kvv'!$B$2:$AV$468,MATCH(D$1,'Allokerad kvv'!$B$1:$AV$1,0),FALSE),VLOOKUP($B113,'Justerad allokering'!$B$1:$AG$461,MATCH(D$1,'Justerad allokering'!$B$1:$AF$1,0),FALSE))</f>
        <v>0</v>
      </c>
      <c r="E113">
        <f>IF(ISERROR(1/VLOOKUP($B113,'Justerad allokering'!$B$1:$AG$461,MATCH(E$1,'Justerad allokering'!$B$1:$AF$1,0),FALSE)),VLOOKUP($B113,'Allokerad kvv'!$B$2:$AV$468,MATCH(E$1,'Allokerad kvv'!$B$1:$AV$1,0),FALSE),VLOOKUP($B113,'Justerad allokering'!$B$1:$AG$461,MATCH(E$1,'Justerad allokering'!$B$1:$AF$1,0),FALSE))</f>
        <v>0</v>
      </c>
      <c r="F113">
        <f>IF(ISERROR(1/VLOOKUP($B113,'Justerad allokering'!$B$1:$AG$461,MATCH(F$1,'Justerad allokering'!$B$1:$AF$1,0),FALSE)),VLOOKUP($B113,'Allokerad kvv'!$B$2:$AV$468,MATCH(F$1,'Allokerad kvv'!$B$1:$AV$1,0),FALSE),VLOOKUP($B113,'Justerad allokering'!$B$1:$AG$461,MATCH(F$1,'Justerad allokering'!$B$1:$AF$1,0),FALSE))</f>
        <v>0</v>
      </c>
      <c r="G113">
        <f>IF(ISERROR(1/VLOOKUP($B113,'Justerad allokering'!$B$1:$AG$461,MATCH(G$1,'Justerad allokering'!$B$1:$AF$1,0),FALSE)),VLOOKUP($B113,'Allokerad kvv'!$B$2:$AV$468,MATCH(G$1,'Allokerad kvv'!$B$1:$AV$1,0),FALSE),VLOOKUP($B113,'Justerad allokering'!$B$1:$AG$461,MATCH(G$1,'Justerad allokering'!$B$1:$AF$1,0),FALSE))</f>
        <v>0</v>
      </c>
      <c r="H113">
        <f>IF(ISERROR(1/VLOOKUP($B113,'Justerad allokering'!$B$1:$AG$461,MATCH(H$1,'Justerad allokering'!$B$1:$AF$1,0),FALSE)),VLOOKUP($B113,'Allokerad kvv'!$B$2:$AV$468,MATCH(H$1,'Allokerad kvv'!$B$1:$AV$1,0),FALSE),VLOOKUP($B113,'Justerad allokering'!$B$1:$AG$461,MATCH(H$1,'Justerad allokering'!$B$1:$AF$1,0),FALSE))</f>
        <v>0</v>
      </c>
      <c r="I113">
        <f>IF(ISERROR(1/VLOOKUP($B113,'Justerad allokering'!$B$1:$AG$461,MATCH(I$1,'Justerad allokering'!$B$1:$AF$1,0),FALSE)),VLOOKUP($B113,'Allokerad kvv'!$B$2:$AV$468,MATCH(I$1,'Allokerad kvv'!$B$1:$AV$1,0),FALSE),VLOOKUP($B113,'Justerad allokering'!$B$1:$AG$461,MATCH(I$1,'Justerad allokering'!$B$1:$AF$1,0),FALSE))</f>
        <v>0</v>
      </c>
      <c r="J113">
        <f>IF(ISERROR(1/VLOOKUP($B113,'Justerad allokering'!$B$1:$AG$461,MATCH(J$1,'Justerad allokering'!$B$1:$AF$1,0),FALSE)),VLOOKUP($B113,'Allokerad kvv'!$B$2:$AV$468,MATCH(J$1,'Allokerad kvv'!$B$1:$AV$1,0),FALSE),VLOOKUP($B113,'Justerad allokering'!$B$1:$AG$461,MATCH(J$1,'Justerad allokering'!$B$1:$AF$1,0),FALSE))</f>
        <v>0</v>
      </c>
      <c r="K113">
        <f>IF(ISERROR(1/VLOOKUP($B113,'Justerad allokering'!$B$1:$AG$461,MATCH(K$1,'Justerad allokering'!$B$1:$AF$1,0),FALSE)),VLOOKUP($B113,'Allokerad kvv'!$B$2:$AV$468,MATCH(K$1,'Allokerad kvv'!$B$1:$AV$1,0),FALSE),VLOOKUP($B113,'Justerad allokering'!$B$1:$AG$461,MATCH(K$1,'Justerad allokering'!$B$1:$AF$1,0),FALSE))</f>
        <v>0</v>
      </c>
      <c r="L113">
        <f>IF(ISERROR(1/VLOOKUP($B113,'Justerad allokering'!$B$1:$AG$461,MATCH(L$1,'Justerad allokering'!$B$1:$AF$1,0),FALSE)),VLOOKUP($B113,'Allokerad kvv'!$B$2:$AV$468,MATCH(L$1,'Allokerad kvv'!$B$1:$AV$1,0),FALSE),VLOOKUP($B113,'Justerad allokering'!$B$1:$AG$461,MATCH(L$1,'Justerad allokering'!$B$1:$AF$1,0),FALSE))</f>
        <v>0</v>
      </c>
      <c r="M113">
        <f>IF(ISERROR(1/VLOOKUP($B113,'Justerad allokering'!$B$1:$AG$461,MATCH(M$1,'Justerad allokering'!$B$1:$AF$1,0),FALSE)),VLOOKUP($B113,'Allokerad kvv'!$B$2:$AV$468,MATCH(M$1,'Allokerad kvv'!$B$1:$AV$1,0),FALSE),VLOOKUP($B113,'Justerad allokering'!$B$1:$AG$461,MATCH(M$1,'Justerad allokering'!$B$1:$AF$1,0),FALSE))</f>
        <v>0</v>
      </c>
      <c r="N113">
        <f>IF(ISERROR(1/VLOOKUP($B113,'Justerad allokering'!$B$1:$AG$461,MATCH(N$1,'Justerad allokering'!$B$1:$AF$1,0),FALSE)),VLOOKUP($B113,'Allokerad kvv'!$B$2:$AV$468,MATCH(N$1,'Allokerad kvv'!$B$1:$AV$1,0),FALSE),VLOOKUP($B113,'Justerad allokering'!$B$1:$AG$461,MATCH(N$1,'Justerad allokering'!$B$1:$AF$1,0),FALSE))</f>
        <v>0</v>
      </c>
      <c r="O113">
        <f>IF(ISERROR(1/VLOOKUP($B113,'Justerad allokering'!$B$1:$AG$461,MATCH(O$1,'Justerad allokering'!$B$1:$AF$1,0),FALSE)),VLOOKUP($B113,'Allokerad kvv'!$B$2:$AV$468,MATCH(O$1,'Allokerad kvv'!$B$1:$AV$1,0),FALSE),VLOOKUP($B113,'Justerad allokering'!$B$1:$AG$461,MATCH(O$1,'Justerad allokering'!$B$1:$AF$1,0),FALSE))</f>
        <v>0</v>
      </c>
      <c r="P113">
        <f>IF(ISERROR(1/VLOOKUP($B113,'Justerad allokering'!$B$1:$AG$461,MATCH(P$1,'Justerad allokering'!$B$1:$AF$1,0),FALSE)),VLOOKUP($B113,'Allokerad kvv'!$B$2:$AV$468,MATCH(P$1,'Allokerad kvv'!$B$1:$AV$1,0),FALSE),VLOOKUP($B113,'Justerad allokering'!$B$1:$AG$461,MATCH(P$1,'Justerad allokering'!$B$1:$AF$1,0),FALSE))</f>
        <v>0</v>
      </c>
      <c r="Q113">
        <f>IF(ISERROR(1/VLOOKUP($B113,'Justerad allokering'!$B$1:$AG$461,MATCH(Q$1,'Justerad allokering'!$B$1:$AF$1,0),FALSE)),VLOOKUP($B113,'Allokerad kvv'!$B$2:$AV$468,MATCH(Q$1,'Allokerad kvv'!$B$1:$AV$1,0),FALSE),VLOOKUP($B113,'Justerad allokering'!$B$1:$AG$461,MATCH(Q$1,'Justerad allokering'!$B$1:$AF$1,0),FALSE))</f>
        <v>0</v>
      </c>
      <c r="R113">
        <f>IF(ISERROR(1/VLOOKUP($B113,'Justerad allokering'!$B$1:$AG$461,MATCH(R$1,'Justerad allokering'!$B$1:$AF$1,0),FALSE)),VLOOKUP($B113,'Allokerad kvv'!$B$2:$AV$468,MATCH(R$1,'Allokerad kvv'!$B$1:$AV$1,0),FALSE),VLOOKUP($B113,'Justerad allokering'!$B$1:$AG$461,MATCH(R$1,'Justerad allokering'!$B$1:$AF$1,0),FALSE))</f>
        <v>0</v>
      </c>
      <c r="S113">
        <f>IF(ISERROR(1/VLOOKUP($B113,'Justerad allokering'!$B$1:$AG$461,MATCH(S$1,'Justerad allokering'!$B$1:$AF$1,0),FALSE)),VLOOKUP($B113,'Allokerad kvv'!$B$2:$AV$468,MATCH(S$1,'Allokerad kvv'!$B$1:$AV$1,0),FALSE),VLOOKUP($B113,'Justerad allokering'!$B$1:$AG$461,MATCH(S$1,'Justerad allokering'!$B$1:$AF$1,0),FALSE))</f>
        <v>0</v>
      </c>
      <c r="T113">
        <f>IF(ISERROR(1/VLOOKUP($B113,'Justerad allokering'!$B$1:$AG$461,MATCH(T$1,'Justerad allokering'!$B$1:$AF$1,0),FALSE)),VLOOKUP($B113,'Allokerad kvv'!$B$2:$AV$468,MATCH(T$1,'Allokerad kvv'!$B$1:$AV$1,0),FALSE),VLOOKUP($B113,'Justerad allokering'!$B$1:$AG$461,MATCH(T$1,'Justerad allokering'!$B$1:$AF$1,0),FALSE))</f>
        <v>0</v>
      </c>
      <c r="U113">
        <f>IF(ISERROR(1/VLOOKUP($B113,'Justerad allokering'!$B$1:$AG$461,MATCH(U$1,'Justerad allokering'!$B$1:$AF$1,0),FALSE)),VLOOKUP($B113,'Allokerad kvv'!$B$2:$AV$468,MATCH(U$1,'Allokerad kvv'!$B$1:$AV$1,0),FALSE),VLOOKUP($B113,'Justerad allokering'!$B$1:$AG$461,MATCH(U$1,'Justerad allokering'!$B$1:$AF$1,0),FALSE))</f>
        <v>0</v>
      </c>
      <c r="V113">
        <f>IF(ISERROR(1/VLOOKUP($B113,'Justerad allokering'!$B$1:$AG$461,MATCH(V$1,'Justerad allokering'!$B$1:$AF$1,0),FALSE)),VLOOKUP($B113,'Allokerad kvv'!$B$2:$AV$468,MATCH(V$1,'Allokerad kvv'!$B$1:$AV$1,0),FALSE),VLOOKUP($B113,'Justerad allokering'!$B$1:$AG$461,MATCH(V$1,'Justerad allokering'!$B$1:$AF$1,0),FALSE))</f>
        <v>0</v>
      </c>
      <c r="W113">
        <f>IF(ISERROR(1/VLOOKUP($B113,'Justerad allokering'!$B$1:$AG$461,MATCH(W$1,'Justerad allokering'!$B$1:$AF$1,0),FALSE)),VLOOKUP($B113,'Allokerad kvv'!$B$2:$AV$468,MATCH(W$1,'Allokerad kvv'!$B$1:$AV$1,0),FALSE),VLOOKUP($B113,'Justerad allokering'!$B$1:$AG$461,MATCH(W$1,'Justerad allokering'!$B$1:$AF$1,0),FALSE))</f>
        <v>0</v>
      </c>
      <c r="X113">
        <f>IF(ISERROR(1/VLOOKUP($B113,'Justerad allokering'!$B$1:$AG$461,MATCH(X$1,'Justerad allokering'!$B$1:$AF$1,0),FALSE)),VLOOKUP($B113,'Allokerad kvv'!$B$2:$AV$468,MATCH(X$1,'Allokerad kvv'!$B$1:$AV$1,0),FALSE),VLOOKUP($B113,'Justerad allokering'!$B$1:$AG$461,MATCH(X$1,'Justerad allokering'!$B$1:$AF$1,0),FALSE))</f>
        <v>0</v>
      </c>
      <c r="Y113">
        <f>IF(ISERROR(1/VLOOKUP($B113,'Justerad allokering'!$B$1:$AG$461,MATCH(Y$1,'Justerad allokering'!$B$1:$AF$1,0),FALSE)),VLOOKUP($B113,'Allokerad kvv'!$B$2:$AV$468,MATCH(Y$1,'Allokerad kvv'!$B$1:$AV$1,0),FALSE),VLOOKUP($B113,'Justerad allokering'!$B$1:$AG$461,MATCH(Y$1,'Justerad allokering'!$B$1:$AF$1,0),FALSE))</f>
        <v>0</v>
      </c>
      <c r="Z113">
        <f>IF(ISERROR(1/VLOOKUP($B113,'Justerad allokering'!$B$1:$AG$461,MATCH(Z$1,'Justerad allokering'!$B$1:$AF$1,0),FALSE)),VLOOKUP($B113,'Allokerad kvv'!$B$2:$AV$468,MATCH(Z$1,'Allokerad kvv'!$B$1:$AV$1,0),FALSE),VLOOKUP($B113,'Justerad allokering'!$B$1:$AG$461,MATCH(Z$1,'Justerad allokering'!$B$1:$AF$1,0),FALSE))</f>
        <v>0</v>
      </c>
      <c r="AE113" s="89">
        <f t="shared" si="4"/>
        <v>0</v>
      </c>
      <c r="AG113">
        <f t="shared" si="5"/>
        <v>0</v>
      </c>
      <c r="AH113">
        <f t="shared" si="6"/>
        <v>0</v>
      </c>
      <c r="AI113" t="str">
        <f>IF(AH113=0,"",AH113/VLOOKUP(B113,Kraftvärmeprod!$B$1:$BC$480,MATCH("Summa tillförd energi exklusive rökgaskondensering",Kraftvärmeprod!$B$1:$BC$1,0),FALSE))</f>
        <v/>
      </c>
      <c r="AK113">
        <f t="shared" si="7"/>
        <v>0</v>
      </c>
    </row>
    <row r="114" spans="1:37" x14ac:dyDescent="0.25">
      <c r="A114" s="2" t="s">
        <v>160</v>
      </c>
      <c r="B114" s="2" t="s">
        <v>161</v>
      </c>
      <c r="C114">
        <f>IF(ISERROR(1/VLOOKUP($B114,'Justerad allokering'!$B$1:$AG$461,MATCH(C$1,'Justerad allokering'!$B$1:$AF$1,0),FALSE)),VLOOKUP($B114,'Allokerad kvv'!$B$2:$AV$468,MATCH(C$1,'Allokerad kvv'!$B$1:$AV$1,0),FALSE),VLOOKUP($B114,'Justerad allokering'!$B$1:$AG$461,MATCH(C$1,'Justerad allokering'!$B$1:$AF$1,0),FALSE))</f>
        <v>0</v>
      </c>
      <c r="D114">
        <f>IF(ISERROR(1/VLOOKUP($B114,'Justerad allokering'!$B$1:$AG$461,MATCH(D$1,'Justerad allokering'!$B$1:$AF$1,0),FALSE)),VLOOKUP($B114,'Allokerad kvv'!$B$2:$AV$468,MATCH(D$1,'Allokerad kvv'!$B$1:$AV$1,0),FALSE),VLOOKUP($B114,'Justerad allokering'!$B$1:$AG$461,MATCH(D$1,'Justerad allokering'!$B$1:$AF$1,0),FALSE))</f>
        <v>0</v>
      </c>
      <c r="E114">
        <f>IF(ISERROR(1/VLOOKUP($B114,'Justerad allokering'!$B$1:$AG$461,MATCH(E$1,'Justerad allokering'!$B$1:$AF$1,0),FALSE)),VLOOKUP($B114,'Allokerad kvv'!$B$2:$AV$468,MATCH(E$1,'Allokerad kvv'!$B$1:$AV$1,0),FALSE),VLOOKUP($B114,'Justerad allokering'!$B$1:$AG$461,MATCH(E$1,'Justerad allokering'!$B$1:$AF$1,0),FALSE))</f>
        <v>0</v>
      </c>
      <c r="F114">
        <f>IF(ISERROR(1/VLOOKUP($B114,'Justerad allokering'!$B$1:$AG$461,MATCH(F$1,'Justerad allokering'!$B$1:$AF$1,0),FALSE)),VLOOKUP($B114,'Allokerad kvv'!$B$2:$AV$468,MATCH(F$1,'Allokerad kvv'!$B$1:$AV$1,0),FALSE),VLOOKUP($B114,'Justerad allokering'!$B$1:$AG$461,MATCH(F$1,'Justerad allokering'!$B$1:$AF$1,0),FALSE))</f>
        <v>0</v>
      </c>
      <c r="G114">
        <f>IF(ISERROR(1/VLOOKUP($B114,'Justerad allokering'!$B$1:$AG$461,MATCH(G$1,'Justerad allokering'!$B$1:$AF$1,0),FALSE)),VLOOKUP($B114,'Allokerad kvv'!$B$2:$AV$468,MATCH(G$1,'Allokerad kvv'!$B$1:$AV$1,0),FALSE),VLOOKUP($B114,'Justerad allokering'!$B$1:$AG$461,MATCH(G$1,'Justerad allokering'!$B$1:$AF$1,0),FALSE))</f>
        <v>0</v>
      </c>
      <c r="H114">
        <f>IF(ISERROR(1/VLOOKUP($B114,'Justerad allokering'!$B$1:$AG$461,MATCH(H$1,'Justerad allokering'!$B$1:$AF$1,0),FALSE)),VLOOKUP($B114,'Allokerad kvv'!$B$2:$AV$468,MATCH(H$1,'Allokerad kvv'!$B$1:$AV$1,0),FALSE),VLOOKUP($B114,'Justerad allokering'!$B$1:$AG$461,MATCH(H$1,'Justerad allokering'!$B$1:$AF$1,0),FALSE))</f>
        <v>0</v>
      </c>
      <c r="I114">
        <f>IF(ISERROR(1/VLOOKUP($B114,'Justerad allokering'!$B$1:$AG$461,MATCH(I$1,'Justerad allokering'!$B$1:$AF$1,0),FALSE)),VLOOKUP($B114,'Allokerad kvv'!$B$2:$AV$468,MATCH(I$1,'Allokerad kvv'!$B$1:$AV$1,0),FALSE),VLOOKUP($B114,'Justerad allokering'!$B$1:$AG$461,MATCH(I$1,'Justerad allokering'!$B$1:$AF$1,0),FALSE))</f>
        <v>0</v>
      </c>
      <c r="J114">
        <f>IF(ISERROR(1/VLOOKUP($B114,'Justerad allokering'!$B$1:$AG$461,MATCH(J$1,'Justerad allokering'!$B$1:$AF$1,0),FALSE)),VLOOKUP($B114,'Allokerad kvv'!$B$2:$AV$468,MATCH(J$1,'Allokerad kvv'!$B$1:$AV$1,0),FALSE),VLOOKUP($B114,'Justerad allokering'!$B$1:$AG$461,MATCH(J$1,'Justerad allokering'!$B$1:$AF$1,0),FALSE))</f>
        <v>0</v>
      </c>
      <c r="K114">
        <f>IF(ISERROR(1/VLOOKUP($B114,'Justerad allokering'!$B$1:$AG$461,MATCH(K$1,'Justerad allokering'!$B$1:$AF$1,0),FALSE)),VLOOKUP($B114,'Allokerad kvv'!$B$2:$AV$468,MATCH(K$1,'Allokerad kvv'!$B$1:$AV$1,0),FALSE),VLOOKUP($B114,'Justerad allokering'!$B$1:$AG$461,MATCH(K$1,'Justerad allokering'!$B$1:$AF$1,0),FALSE))</f>
        <v>0</v>
      </c>
      <c r="L114">
        <f>IF(ISERROR(1/VLOOKUP($B114,'Justerad allokering'!$B$1:$AG$461,MATCH(L$1,'Justerad allokering'!$B$1:$AF$1,0),FALSE)),VLOOKUP($B114,'Allokerad kvv'!$B$2:$AV$468,MATCH(L$1,'Allokerad kvv'!$B$1:$AV$1,0),FALSE),VLOOKUP($B114,'Justerad allokering'!$B$1:$AG$461,MATCH(L$1,'Justerad allokering'!$B$1:$AF$1,0),FALSE))</f>
        <v>0</v>
      </c>
      <c r="M114">
        <f>IF(ISERROR(1/VLOOKUP($B114,'Justerad allokering'!$B$1:$AG$461,MATCH(M$1,'Justerad allokering'!$B$1:$AF$1,0),FALSE)),VLOOKUP($B114,'Allokerad kvv'!$B$2:$AV$468,MATCH(M$1,'Allokerad kvv'!$B$1:$AV$1,0),FALSE),VLOOKUP($B114,'Justerad allokering'!$B$1:$AG$461,MATCH(M$1,'Justerad allokering'!$B$1:$AF$1,0),FALSE))</f>
        <v>0</v>
      </c>
      <c r="N114">
        <f>IF(ISERROR(1/VLOOKUP($B114,'Justerad allokering'!$B$1:$AG$461,MATCH(N$1,'Justerad allokering'!$B$1:$AF$1,0),FALSE)),VLOOKUP($B114,'Allokerad kvv'!$B$2:$AV$468,MATCH(N$1,'Allokerad kvv'!$B$1:$AV$1,0),FALSE),VLOOKUP($B114,'Justerad allokering'!$B$1:$AG$461,MATCH(N$1,'Justerad allokering'!$B$1:$AF$1,0),FALSE))</f>
        <v>0</v>
      </c>
      <c r="O114">
        <f>IF(ISERROR(1/VLOOKUP($B114,'Justerad allokering'!$B$1:$AG$461,MATCH(O$1,'Justerad allokering'!$B$1:$AF$1,0),FALSE)),VLOOKUP($B114,'Allokerad kvv'!$B$2:$AV$468,MATCH(O$1,'Allokerad kvv'!$B$1:$AV$1,0),FALSE),VLOOKUP($B114,'Justerad allokering'!$B$1:$AG$461,MATCH(O$1,'Justerad allokering'!$B$1:$AF$1,0),FALSE))</f>
        <v>0</v>
      </c>
      <c r="P114">
        <f>IF(ISERROR(1/VLOOKUP($B114,'Justerad allokering'!$B$1:$AG$461,MATCH(P$1,'Justerad allokering'!$B$1:$AF$1,0),FALSE)),VLOOKUP($B114,'Allokerad kvv'!$B$2:$AV$468,MATCH(P$1,'Allokerad kvv'!$B$1:$AV$1,0),FALSE),VLOOKUP($B114,'Justerad allokering'!$B$1:$AG$461,MATCH(P$1,'Justerad allokering'!$B$1:$AF$1,0),FALSE))</f>
        <v>0</v>
      </c>
      <c r="Q114">
        <f>IF(ISERROR(1/VLOOKUP($B114,'Justerad allokering'!$B$1:$AG$461,MATCH(Q$1,'Justerad allokering'!$B$1:$AF$1,0),FALSE)),VLOOKUP($B114,'Allokerad kvv'!$B$2:$AV$468,MATCH(Q$1,'Allokerad kvv'!$B$1:$AV$1,0),FALSE),VLOOKUP($B114,'Justerad allokering'!$B$1:$AG$461,MATCH(Q$1,'Justerad allokering'!$B$1:$AF$1,0),FALSE))</f>
        <v>0</v>
      </c>
      <c r="R114">
        <f>IF(ISERROR(1/VLOOKUP($B114,'Justerad allokering'!$B$1:$AG$461,MATCH(R$1,'Justerad allokering'!$B$1:$AF$1,0),FALSE)),VLOOKUP($B114,'Allokerad kvv'!$B$2:$AV$468,MATCH(R$1,'Allokerad kvv'!$B$1:$AV$1,0),FALSE),VLOOKUP($B114,'Justerad allokering'!$B$1:$AG$461,MATCH(R$1,'Justerad allokering'!$B$1:$AF$1,0),FALSE))</f>
        <v>0</v>
      </c>
      <c r="S114">
        <f>IF(ISERROR(1/VLOOKUP($B114,'Justerad allokering'!$B$1:$AG$461,MATCH(S$1,'Justerad allokering'!$B$1:$AF$1,0),FALSE)),VLOOKUP($B114,'Allokerad kvv'!$B$2:$AV$468,MATCH(S$1,'Allokerad kvv'!$B$1:$AV$1,0),FALSE),VLOOKUP($B114,'Justerad allokering'!$B$1:$AG$461,MATCH(S$1,'Justerad allokering'!$B$1:$AF$1,0),FALSE))</f>
        <v>0</v>
      </c>
      <c r="T114">
        <f>IF(ISERROR(1/VLOOKUP($B114,'Justerad allokering'!$B$1:$AG$461,MATCH(T$1,'Justerad allokering'!$B$1:$AF$1,0),FALSE)),VLOOKUP($B114,'Allokerad kvv'!$B$2:$AV$468,MATCH(T$1,'Allokerad kvv'!$B$1:$AV$1,0),FALSE),VLOOKUP($B114,'Justerad allokering'!$B$1:$AG$461,MATCH(T$1,'Justerad allokering'!$B$1:$AF$1,0),FALSE))</f>
        <v>0</v>
      </c>
      <c r="U114">
        <f>IF(ISERROR(1/VLOOKUP($B114,'Justerad allokering'!$B$1:$AG$461,MATCH(U$1,'Justerad allokering'!$B$1:$AF$1,0),FALSE)),VLOOKUP($B114,'Allokerad kvv'!$B$2:$AV$468,MATCH(U$1,'Allokerad kvv'!$B$1:$AV$1,0),FALSE),VLOOKUP($B114,'Justerad allokering'!$B$1:$AG$461,MATCH(U$1,'Justerad allokering'!$B$1:$AF$1,0),FALSE))</f>
        <v>0</v>
      </c>
      <c r="V114">
        <f>IF(ISERROR(1/VLOOKUP($B114,'Justerad allokering'!$B$1:$AG$461,MATCH(V$1,'Justerad allokering'!$B$1:$AF$1,0),FALSE)),VLOOKUP($B114,'Allokerad kvv'!$B$2:$AV$468,MATCH(V$1,'Allokerad kvv'!$B$1:$AV$1,0),FALSE),VLOOKUP($B114,'Justerad allokering'!$B$1:$AG$461,MATCH(V$1,'Justerad allokering'!$B$1:$AF$1,0),FALSE))</f>
        <v>0</v>
      </c>
      <c r="W114">
        <f>IF(ISERROR(1/VLOOKUP($B114,'Justerad allokering'!$B$1:$AG$461,MATCH(W$1,'Justerad allokering'!$B$1:$AF$1,0),FALSE)),VLOOKUP($B114,'Allokerad kvv'!$B$2:$AV$468,MATCH(W$1,'Allokerad kvv'!$B$1:$AV$1,0),FALSE),VLOOKUP($B114,'Justerad allokering'!$B$1:$AG$461,MATCH(W$1,'Justerad allokering'!$B$1:$AF$1,0),FALSE))</f>
        <v>0</v>
      </c>
      <c r="X114">
        <f>IF(ISERROR(1/VLOOKUP($B114,'Justerad allokering'!$B$1:$AG$461,MATCH(X$1,'Justerad allokering'!$B$1:$AF$1,0),FALSE)),VLOOKUP($B114,'Allokerad kvv'!$B$2:$AV$468,MATCH(X$1,'Allokerad kvv'!$B$1:$AV$1,0),FALSE),VLOOKUP($B114,'Justerad allokering'!$B$1:$AG$461,MATCH(X$1,'Justerad allokering'!$B$1:$AF$1,0),FALSE))</f>
        <v>0</v>
      </c>
      <c r="Y114">
        <f>IF(ISERROR(1/VLOOKUP($B114,'Justerad allokering'!$B$1:$AG$461,MATCH(Y$1,'Justerad allokering'!$B$1:$AF$1,0),FALSE)),VLOOKUP($B114,'Allokerad kvv'!$B$2:$AV$468,MATCH(Y$1,'Allokerad kvv'!$B$1:$AV$1,0),FALSE),VLOOKUP($B114,'Justerad allokering'!$B$1:$AG$461,MATCH(Y$1,'Justerad allokering'!$B$1:$AF$1,0),FALSE))</f>
        <v>0</v>
      </c>
      <c r="Z114">
        <f>IF(ISERROR(1/VLOOKUP($B114,'Justerad allokering'!$B$1:$AG$461,MATCH(Z$1,'Justerad allokering'!$B$1:$AF$1,0),FALSE)),VLOOKUP($B114,'Allokerad kvv'!$B$2:$AV$468,MATCH(Z$1,'Allokerad kvv'!$B$1:$AV$1,0),FALSE),VLOOKUP($B114,'Justerad allokering'!$B$1:$AG$461,MATCH(Z$1,'Justerad allokering'!$B$1:$AF$1,0),FALSE))</f>
        <v>0</v>
      </c>
      <c r="AE114" s="89">
        <f t="shared" si="4"/>
        <v>0</v>
      </c>
      <c r="AG114">
        <f t="shared" si="5"/>
        <v>0</v>
      </c>
      <c r="AH114">
        <f t="shared" si="6"/>
        <v>0</v>
      </c>
      <c r="AI114" t="str">
        <f>IF(AH114=0,"",AH114/VLOOKUP(B114,Kraftvärmeprod!$B$1:$BC$480,MATCH("Summa tillförd energi exklusive rökgaskondensering",Kraftvärmeprod!$B$1:$BC$1,0),FALSE))</f>
        <v/>
      </c>
      <c r="AK114">
        <f t="shared" si="7"/>
        <v>0</v>
      </c>
    </row>
    <row r="115" spans="1:37" x14ac:dyDescent="0.25">
      <c r="A115" s="2" t="s">
        <v>160</v>
      </c>
      <c r="B115" s="2" t="s">
        <v>162</v>
      </c>
      <c r="C115">
        <f>IF(ISERROR(1/VLOOKUP($B115,'Justerad allokering'!$B$1:$AG$461,MATCH(C$1,'Justerad allokering'!$B$1:$AF$1,0),FALSE)),VLOOKUP($B115,'Allokerad kvv'!$B$2:$AV$468,MATCH(C$1,'Allokerad kvv'!$B$1:$AV$1,0),FALSE),VLOOKUP($B115,'Justerad allokering'!$B$1:$AG$461,MATCH(C$1,'Justerad allokering'!$B$1:$AF$1,0),FALSE))</f>
        <v>0</v>
      </c>
      <c r="D115">
        <f>IF(ISERROR(1/VLOOKUP($B115,'Justerad allokering'!$B$1:$AG$461,MATCH(D$1,'Justerad allokering'!$B$1:$AF$1,0),FALSE)),VLOOKUP($B115,'Allokerad kvv'!$B$2:$AV$468,MATCH(D$1,'Allokerad kvv'!$B$1:$AV$1,0),FALSE),VLOOKUP($B115,'Justerad allokering'!$B$1:$AG$461,MATCH(D$1,'Justerad allokering'!$B$1:$AF$1,0),FALSE))</f>
        <v>0</v>
      </c>
      <c r="E115">
        <f>IF(ISERROR(1/VLOOKUP($B115,'Justerad allokering'!$B$1:$AG$461,MATCH(E$1,'Justerad allokering'!$B$1:$AF$1,0),FALSE)),VLOOKUP($B115,'Allokerad kvv'!$B$2:$AV$468,MATCH(E$1,'Allokerad kvv'!$B$1:$AV$1,0),FALSE),VLOOKUP($B115,'Justerad allokering'!$B$1:$AG$461,MATCH(E$1,'Justerad allokering'!$B$1:$AF$1,0),FALSE))</f>
        <v>0</v>
      </c>
      <c r="F115">
        <f>IF(ISERROR(1/VLOOKUP($B115,'Justerad allokering'!$B$1:$AG$461,MATCH(F$1,'Justerad allokering'!$B$1:$AF$1,0),FALSE)),VLOOKUP($B115,'Allokerad kvv'!$B$2:$AV$468,MATCH(F$1,'Allokerad kvv'!$B$1:$AV$1,0),FALSE),VLOOKUP($B115,'Justerad allokering'!$B$1:$AG$461,MATCH(F$1,'Justerad allokering'!$B$1:$AF$1,0),FALSE))</f>
        <v>0</v>
      </c>
      <c r="G115">
        <f>IF(ISERROR(1/VLOOKUP($B115,'Justerad allokering'!$B$1:$AG$461,MATCH(G$1,'Justerad allokering'!$B$1:$AF$1,0),FALSE)),VLOOKUP($B115,'Allokerad kvv'!$B$2:$AV$468,MATCH(G$1,'Allokerad kvv'!$B$1:$AV$1,0),FALSE),VLOOKUP($B115,'Justerad allokering'!$B$1:$AG$461,MATCH(G$1,'Justerad allokering'!$B$1:$AF$1,0),FALSE))</f>
        <v>0</v>
      </c>
      <c r="H115">
        <f>IF(ISERROR(1/VLOOKUP($B115,'Justerad allokering'!$B$1:$AG$461,MATCH(H$1,'Justerad allokering'!$B$1:$AF$1,0),FALSE)),VLOOKUP($B115,'Allokerad kvv'!$B$2:$AV$468,MATCH(H$1,'Allokerad kvv'!$B$1:$AV$1,0),FALSE),VLOOKUP($B115,'Justerad allokering'!$B$1:$AG$461,MATCH(H$1,'Justerad allokering'!$B$1:$AF$1,0),FALSE))</f>
        <v>0</v>
      </c>
      <c r="I115">
        <f>IF(ISERROR(1/VLOOKUP($B115,'Justerad allokering'!$B$1:$AG$461,MATCH(I$1,'Justerad allokering'!$B$1:$AF$1,0),FALSE)),VLOOKUP($B115,'Allokerad kvv'!$B$2:$AV$468,MATCH(I$1,'Allokerad kvv'!$B$1:$AV$1,0),FALSE),VLOOKUP($B115,'Justerad allokering'!$B$1:$AG$461,MATCH(I$1,'Justerad allokering'!$B$1:$AF$1,0),FALSE))</f>
        <v>0</v>
      </c>
      <c r="J115">
        <f>IF(ISERROR(1/VLOOKUP($B115,'Justerad allokering'!$B$1:$AG$461,MATCH(J$1,'Justerad allokering'!$B$1:$AF$1,0),FALSE)),VLOOKUP($B115,'Allokerad kvv'!$B$2:$AV$468,MATCH(J$1,'Allokerad kvv'!$B$1:$AV$1,0),FALSE),VLOOKUP($B115,'Justerad allokering'!$B$1:$AG$461,MATCH(J$1,'Justerad allokering'!$B$1:$AF$1,0),FALSE))</f>
        <v>0</v>
      </c>
      <c r="K115">
        <f>IF(ISERROR(1/VLOOKUP($B115,'Justerad allokering'!$B$1:$AG$461,MATCH(K$1,'Justerad allokering'!$B$1:$AF$1,0),FALSE)),VLOOKUP($B115,'Allokerad kvv'!$B$2:$AV$468,MATCH(K$1,'Allokerad kvv'!$B$1:$AV$1,0),FALSE),VLOOKUP($B115,'Justerad allokering'!$B$1:$AG$461,MATCH(K$1,'Justerad allokering'!$B$1:$AF$1,0),FALSE))</f>
        <v>0</v>
      </c>
      <c r="L115">
        <f>IF(ISERROR(1/VLOOKUP($B115,'Justerad allokering'!$B$1:$AG$461,MATCH(L$1,'Justerad allokering'!$B$1:$AF$1,0),FALSE)),VLOOKUP($B115,'Allokerad kvv'!$B$2:$AV$468,MATCH(L$1,'Allokerad kvv'!$B$1:$AV$1,0),FALSE),VLOOKUP($B115,'Justerad allokering'!$B$1:$AG$461,MATCH(L$1,'Justerad allokering'!$B$1:$AF$1,0),FALSE))</f>
        <v>0</v>
      </c>
      <c r="M115">
        <f>IF(ISERROR(1/VLOOKUP($B115,'Justerad allokering'!$B$1:$AG$461,MATCH(M$1,'Justerad allokering'!$B$1:$AF$1,0),FALSE)),VLOOKUP($B115,'Allokerad kvv'!$B$2:$AV$468,MATCH(M$1,'Allokerad kvv'!$B$1:$AV$1,0),FALSE),VLOOKUP($B115,'Justerad allokering'!$B$1:$AG$461,MATCH(M$1,'Justerad allokering'!$B$1:$AF$1,0),FALSE))</f>
        <v>0</v>
      </c>
      <c r="N115">
        <f>IF(ISERROR(1/VLOOKUP($B115,'Justerad allokering'!$B$1:$AG$461,MATCH(N$1,'Justerad allokering'!$B$1:$AF$1,0),FALSE)),VLOOKUP($B115,'Allokerad kvv'!$B$2:$AV$468,MATCH(N$1,'Allokerad kvv'!$B$1:$AV$1,0),FALSE),VLOOKUP($B115,'Justerad allokering'!$B$1:$AG$461,MATCH(N$1,'Justerad allokering'!$B$1:$AF$1,0),FALSE))</f>
        <v>0</v>
      </c>
      <c r="O115">
        <f>IF(ISERROR(1/VLOOKUP($B115,'Justerad allokering'!$B$1:$AG$461,MATCH(O$1,'Justerad allokering'!$B$1:$AF$1,0),FALSE)),VLOOKUP($B115,'Allokerad kvv'!$B$2:$AV$468,MATCH(O$1,'Allokerad kvv'!$B$1:$AV$1,0),FALSE),VLOOKUP($B115,'Justerad allokering'!$B$1:$AG$461,MATCH(O$1,'Justerad allokering'!$B$1:$AF$1,0),FALSE))</f>
        <v>0</v>
      </c>
      <c r="P115">
        <f>IF(ISERROR(1/VLOOKUP($B115,'Justerad allokering'!$B$1:$AG$461,MATCH(P$1,'Justerad allokering'!$B$1:$AF$1,0),FALSE)),VLOOKUP($B115,'Allokerad kvv'!$B$2:$AV$468,MATCH(P$1,'Allokerad kvv'!$B$1:$AV$1,0),FALSE),VLOOKUP($B115,'Justerad allokering'!$B$1:$AG$461,MATCH(P$1,'Justerad allokering'!$B$1:$AF$1,0),FALSE))</f>
        <v>0</v>
      </c>
      <c r="Q115">
        <f>IF(ISERROR(1/VLOOKUP($B115,'Justerad allokering'!$B$1:$AG$461,MATCH(Q$1,'Justerad allokering'!$B$1:$AF$1,0),FALSE)),VLOOKUP($B115,'Allokerad kvv'!$B$2:$AV$468,MATCH(Q$1,'Allokerad kvv'!$B$1:$AV$1,0),FALSE),VLOOKUP($B115,'Justerad allokering'!$B$1:$AG$461,MATCH(Q$1,'Justerad allokering'!$B$1:$AF$1,0),FALSE))</f>
        <v>0</v>
      </c>
      <c r="R115">
        <f>IF(ISERROR(1/VLOOKUP($B115,'Justerad allokering'!$B$1:$AG$461,MATCH(R$1,'Justerad allokering'!$B$1:$AF$1,0),FALSE)),VLOOKUP($B115,'Allokerad kvv'!$B$2:$AV$468,MATCH(R$1,'Allokerad kvv'!$B$1:$AV$1,0),FALSE),VLOOKUP($B115,'Justerad allokering'!$B$1:$AG$461,MATCH(R$1,'Justerad allokering'!$B$1:$AF$1,0),FALSE))</f>
        <v>0</v>
      </c>
      <c r="S115">
        <f>IF(ISERROR(1/VLOOKUP($B115,'Justerad allokering'!$B$1:$AG$461,MATCH(S$1,'Justerad allokering'!$B$1:$AF$1,0),FALSE)),VLOOKUP($B115,'Allokerad kvv'!$B$2:$AV$468,MATCH(S$1,'Allokerad kvv'!$B$1:$AV$1,0),FALSE),VLOOKUP($B115,'Justerad allokering'!$B$1:$AG$461,MATCH(S$1,'Justerad allokering'!$B$1:$AF$1,0),FALSE))</f>
        <v>0</v>
      </c>
      <c r="T115">
        <f>IF(ISERROR(1/VLOOKUP($B115,'Justerad allokering'!$B$1:$AG$461,MATCH(T$1,'Justerad allokering'!$B$1:$AF$1,0),FALSE)),VLOOKUP($B115,'Allokerad kvv'!$B$2:$AV$468,MATCH(T$1,'Allokerad kvv'!$B$1:$AV$1,0),FALSE),VLOOKUP($B115,'Justerad allokering'!$B$1:$AG$461,MATCH(T$1,'Justerad allokering'!$B$1:$AF$1,0),FALSE))</f>
        <v>0</v>
      </c>
      <c r="U115">
        <f>IF(ISERROR(1/VLOOKUP($B115,'Justerad allokering'!$B$1:$AG$461,MATCH(U$1,'Justerad allokering'!$B$1:$AF$1,0),FALSE)),VLOOKUP($B115,'Allokerad kvv'!$B$2:$AV$468,MATCH(U$1,'Allokerad kvv'!$B$1:$AV$1,0),FALSE),VLOOKUP($B115,'Justerad allokering'!$B$1:$AG$461,MATCH(U$1,'Justerad allokering'!$B$1:$AF$1,0),FALSE))</f>
        <v>0</v>
      </c>
      <c r="V115">
        <f>IF(ISERROR(1/VLOOKUP($B115,'Justerad allokering'!$B$1:$AG$461,MATCH(V$1,'Justerad allokering'!$B$1:$AF$1,0),FALSE)),VLOOKUP($B115,'Allokerad kvv'!$B$2:$AV$468,MATCH(V$1,'Allokerad kvv'!$B$1:$AV$1,0),FALSE),VLOOKUP($B115,'Justerad allokering'!$B$1:$AG$461,MATCH(V$1,'Justerad allokering'!$B$1:$AF$1,0),FALSE))</f>
        <v>0</v>
      </c>
      <c r="W115">
        <f>IF(ISERROR(1/VLOOKUP($B115,'Justerad allokering'!$B$1:$AG$461,MATCH(W$1,'Justerad allokering'!$B$1:$AF$1,0),FALSE)),VLOOKUP($B115,'Allokerad kvv'!$B$2:$AV$468,MATCH(W$1,'Allokerad kvv'!$B$1:$AV$1,0),FALSE),VLOOKUP($B115,'Justerad allokering'!$B$1:$AG$461,MATCH(W$1,'Justerad allokering'!$B$1:$AF$1,0),FALSE))</f>
        <v>0</v>
      </c>
      <c r="X115">
        <f>IF(ISERROR(1/VLOOKUP($B115,'Justerad allokering'!$B$1:$AG$461,MATCH(X$1,'Justerad allokering'!$B$1:$AF$1,0),FALSE)),VLOOKUP($B115,'Allokerad kvv'!$B$2:$AV$468,MATCH(X$1,'Allokerad kvv'!$B$1:$AV$1,0),FALSE),VLOOKUP($B115,'Justerad allokering'!$B$1:$AG$461,MATCH(X$1,'Justerad allokering'!$B$1:$AF$1,0),FALSE))</f>
        <v>0</v>
      </c>
      <c r="Y115">
        <f>IF(ISERROR(1/VLOOKUP($B115,'Justerad allokering'!$B$1:$AG$461,MATCH(Y$1,'Justerad allokering'!$B$1:$AF$1,0),FALSE)),VLOOKUP($B115,'Allokerad kvv'!$B$2:$AV$468,MATCH(Y$1,'Allokerad kvv'!$B$1:$AV$1,0),FALSE),VLOOKUP($B115,'Justerad allokering'!$B$1:$AG$461,MATCH(Y$1,'Justerad allokering'!$B$1:$AF$1,0),FALSE))</f>
        <v>0</v>
      </c>
      <c r="Z115">
        <f>IF(ISERROR(1/VLOOKUP($B115,'Justerad allokering'!$B$1:$AG$461,MATCH(Z$1,'Justerad allokering'!$B$1:$AF$1,0),FALSE)),VLOOKUP($B115,'Allokerad kvv'!$B$2:$AV$468,MATCH(Z$1,'Allokerad kvv'!$B$1:$AV$1,0),FALSE),VLOOKUP($B115,'Justerad allokering'!$B$1:$AG$461,MATCH(Z$1,'Justerad allokering'!$B$1:$AF$1,0),FALSE))</f>
        <v>0</v>
      </c>
      <c r="AE115" s="89">
        <f t="shared" si="4"/>
        <v>0</v>
      </c>
      <c r="AG115">
        <f t="shared" si="5"/>
        <v>0</v>
      </c>
      <c r="AH115">
        <f t="shared" si="6"/>
        <v>0</v>
      </c>
      <c r="AI115" t="str">
        <f>IF(AH115=0,"",AH115/VLOOKUP(B115,Kraftvärmeprod!$B$1:$BC$480,MATCH("Summa tillförd energi exklusive rökgaskondensering",Kraftvärmeprod!$B$1:$BC$1,0),FALSE))</f>
        <v/>
      </c>
      <c r="AK115">
        <f t="shared" si="7"/>
        <v>0</v>
      </c>
    </row>
    <row r="116" spans="1:37" x14ac:dyDescent="0.25">
      <c r="A116" s="2" t="s">
        <v>160</v>
      </c>
      <c r="B116" s="2" t="s">
        <v>163</v>
      </c>
      <c r="C116">
        <f>IF(ISERROR(1/VLOOKUP($B116,'Justerad allokering'!$B$1:$AG$461,MATCH(C$1,'Justerad allokering'!$B$1:$AF$1,0),FALSE)),VLOOKUP($B116,'Allokerad kvv'!$B$2:$AV$468,MATCH(C$1,'Allokerad kvv'!$B$1:$AV$1,0),FALSE),VLOOKUP($B116,'Justerad allokering'!$B$1:$AG$461,MATCH(C$1,'Justerad allokering'!$B$1:$AF$1,0),FALSE))</f>
        <v>0</v>
      </c>
      <c r="D116">
        <f>IF(ISERROR(1/VLOOKUP($B116,'Justerad allokering'!$B$1:$AG$461,MATCH(D$1,'Justerad allokering'!$B$1:$AF$1,0),FALSE)),VLOOKUP($B116,'Allokerad kvv'!$B$2:$AV$468,MATCH(D$1,'Allokerad kvv'!$B$1:$AV$1,0),FALSE),VLOOKUP($B116,'Justerad allokering'!$B$1:$AG$461,MATCH(D$1,'Justerad allokering'!$B$1:$AF$1,0),FALSE))</f>
        <v>0</v>
      </c>
      <c r="E116">
        <f>IF(ISERROR(1/VLOOKUP($B116,'Justerad allokering'!$B$1:$AG$461,MATCH(E$1,'Justerad allokering'!$B$1:$AF$1,0),FALSE)),VLOOKUP($B116,'Allokerad kvv'!$B$2:$AV$468,MATCH(E$1,'Allokerad kvv'!$B$1:$AV$1,0),FALSE),VLOOKUP($B116,'Justerad allokering'!$B$1:$AG$461,MATCH(E$1,'Justerad allokering'!$B$1:$AF$1,0),FALSE))</f>
        <v>0</v>
      </c>
      <c r="F116">
        <f>IF(ISERROR(1/VLOOKUP($B116,'Justerad allokering'!$B$1:$AG$461,MATCH(F$1,'Justerad allokering'!$B$1:$AF$1,0),FALSE)),VLOOKUP($B116,'Allokerad kvv'!$B$2:$AV$468,MATCH(F$1,'Allokerad kvv'!$B$1:$AV$1,0),FALSE),VLOOKUP($B116,'Justerad allokering'!$B$1:$AG$461,MATCH(F$1,'Justerad allokering'!$B$1:$AF$1,0),FALSE))</f>
        <v>0</v>
      </c>
      <c r="G116">
        <f>IF(ISERROR(1/VLOOKUP($B116,'Justerad allokering'!$B$1:$AG$461,MATCH(G$1,'Justerad allokering'!$B$1:$AF$1,0),FALSE)),VLOOKUP($B116,'Allokerad kvv'!$B$2:$AV$468,MATCH(G$1,'Allokerad kvv'!$B$1:$AV$1,0),FALSE),VLOOKUP($B116,'Justerad allokering'!$B$1:$AG$461,MATCH(G$1,'Justerad allokering'!$B$1:$AF$1,0),FALSE))</f>
        <v>0</v>
      </c>
      <c r="H116">
        <f>IF(ISERROR(1/VLOOKUP($B116,'Justerad allokering'!$B$1:$AG$461,MATCH(H$1,'Justerad allokering'!$B$1:$AF$1,0),FALSE)),VLOOKUP($B116,'Allokerad kvv'!$B$2:$AV$468,MATCH(H$1,'Allokerad kvv'!$B$1:$AV$1,0),FALSE),VLOOKUP($B116,'Justerad allokering'!$B$1:$AG$461,MATCH(H$1,'Justerad allokering'!$B$1:$AF$1,0),FALSE))</f>
        <v>0</v>
      </c>
      <c r="I116">
        <f>IF(ISERROR(1/VLOOKUP($B116,'Justerad allokering'!$B$1:$AG$461,MATCH(I$1,'Justerad allokering'!$B$1:$AF$1,0),FALSE)),VLOOKUP($B116,'Allokerad kvv'!$B$2:$AV$468,MATCH(I$1,'Allokerad kvv'!$B$1:$AV$1,0),FALSE),VLOOKUP($B116,'Justerad allokering'!$B$1:$AG$461,MATCH(I$1,'Justerad allokering'!$B$1:$AF$1,0),FALSE))</f>
        <v>0</v>
      </c>
      <c r="J116">
        <f>IF(ISERROR(1/VLOOKUP($B116,'Justerad allokering'!$B$1:$AG$461,MATCH(J$1,'Justerad allokering'!$B$1:$AF$1,0),FALSE)),VLOOKUP($B116,'Allokerad kvv'!$B$2:$AV$468,MATCH(J$1,'Allokerad kvv'!$B$1:$AV$1,0),FALSE),VLOOKUP($B116,'Justerad allokering'!$B$1:$AG$461,MATCH(J$1,'Justerad allokering'!$B$1:$AF$1,0),FALSE))</f>
        <v>0</v>
      </c>
      <c r="K116">
        <f>IF(ISERROR(1/VLOOKUP($B116,'Justerad allokering'!$B$1:$AG$461,MATCH(K$1,'Justerad allokering'!$B$1:$AF$1,0),FALSE)),VLOOKUP($B116,'Allokerad kvv'!$B$2:$AV$468,MATCH(K$1,'Allokerad kvv'!$B$1:$AV$1,0),FALSE),VLOOKUP($B116,'Justerad allokering'!$B$1:$AG$461,MATCH(K$1,'Justerad allokering'!$B$1:$AF$1,0),FALSE))</f>
        <v>0</v>
      </c>
      <c r="L116">
        <f>IF(ISERROR(1/VLOOKUP($B116,'Justerad allokering'!$B$1:$AG$461,MATCH(L$1,'Justerad allokering'!$B$1:$AF$1,0),FALSE)),VLOOKUP($B116,'Allokerad kvv'!$B$2:$AV$468,MATCH(L$1,'Allokerad kvv'!$B$1:$AV$1,0),FALSE),VLOOKUP($B116,'Justerad allokering'!$B$1:$AG$461,MATCH(L$1,'Justerad allokering'!$B$1:$AF$1,0),FALSE))</f>
        <v>0</v>
      </c>
      <c r="M116">
        <f>IF(ISERROR(1/VLOOKUP($B116,'Justerad allokering'!$B$1:$AG$461,MATCH(M$1,'Justerad allokering'!$B$1:$AF$1,0),FALSE)),VLOOKUP($B116,'Allokerad kvv'!$B$2:$AV$468,MATCH(M$1,'Allokerad kvv'!$B$1:$AV$1,0),FALSE),VLOOKUP($B116,'Justerad allokering'!$B$1:$AG$461,MATCH(M$1,'Justerad allokering'!$B$1:$AF$1,0),FALSE))</f>
        <v>0</v>
      </c>
      <c r="N116">
        <f>IF(ISERROR(1/VLOOKUP($B116,'Justerad allokering'!$B$1:$AG$461,MATCH(N$1,'Justerad allokering'!$B$1:$AF$1,0),FALSE)),VLOOKUP($B116,'Allokerad kvv'!$B$2:$AV$468,MATCH(N$1,'Allokerad kvv'!$B$1:$AV$1,0),FALSE),VLOOKUP($B116,'Justerad allokering'!$B$1:$AG$461,MATCH(N$1,'Justerad allokering'!$B$1:$AF$1,0),FALSE))</f>
        <v>0</v>
      </c>
      <c r="O116">
        <f>IF(ISERROR(1/VLOOKUP($B116,'Justerad allokering'!$B$1:$AG$461,MATCH(O$1,'Justerad allokering'!$B$1:$AF$1,0),FALSE)),VLOOKUP($B116,'Allokerad kvv'!$B$2:$AV$468,MATCH(O$1,'Allokerad kvv'!$B$1:$AV$1,0),FALSE),VLOOKUP($B116,'Justerad allokering'!$B$1:$AG$461,MATCH(O$1,'Justerad allokering'!$B$1:$AF$1,0),FALSE))</f>
        <v>0</v>
      </c>
      <c r="P116">
        <f>IF(ISERROR(1/VLOOKUP($B116,'Justerad allokering'!$B$1:$AG$461,MATCH(P$1,'Justerad allokering'!$B$1:$AF$1,0),FALSE)),VLOOKUP($B116,'Allokerad kvv'!$B$2:$AV$468,MATCH(P$1,'Allokerad kvv'!$B$1:$AV$1,0),FALSE),VLOOKUP($B116,'Justerad allokering'!$B$1:$AG$461,MATCH(P$1,'Justerad allokering'!$B$1:$AF$1,0),FALSE))</f>
        <v>0</v>
      </c>
      <c r="Q116">
        <f>IF(ISERROR(1/VLOOKUP($B116,'Justerad allokering'!$B$1:$AG$461,MATCH(Q$1,'Justerad allokering'!$B$1:$AF$1,0),FALSE)),VLOOKUP($B116,'Allokerad kvv'!$B$2:$AV$468,MATCH(Q$1,'Allokerad kvv'!$B$1:$AV$1,0),FALSE),VLOOKUP($B116,'Justerad allokering'!$B$1:$AG$461,MATCH(Q$1,'Justerad allokering'!$B$1:$AF$1,0),FALSE))</f>
        <v>0</v>
      </c>
      <c r="R116">
        <f>IF(ISERROR(1/VLOOKUP($B116,'Justerad allokering'!$B$1:$AG$461,MATCH(R$1,'Justerad allokering'!$B$1:$AF$1,0),FALSE)),VLOOKUP($B116,'Allokerad kvv'!$B$2:$AV$468,MATCH(R$1,'Allokerad kvv'!$B$1:$AV$1,0),FALSE),VLOOKUP($B116,'Justerad allokering'!$B$1:$AG$461,MATCH(R$1,'Justerad allokering'!$B$1:$AF$1,0),FALSE))</f>
        <v>0</v>
      </c>
      <c r="S116">
        <f>IF(ISERROR(1/VLOOKUP($B116,'Justerad allokering'!$B$1:$AG$461,MATCH(S$1,'Justerad allokering'!$B$1:$AF$1,0),FALSE)),VLOOKUP($B116,'Allokerad kvv'!$B$2:$AV$468,MATCH(S$1,'Allokerad kvv'!$B$1:$AV$1,0),FALSE),VLOOKUP($B116,'Justerad allokering'!$B$1:$AG$461,MATCH(S$1,'Justerad allokering'!$B$1:$AF$1,0),FALSE))</f>
        <v>0</v>
      </c>
      <c r="T116">
        <f>IF(ISERROR(1/VLOOKUP($B116,'Justerad allokering'!$B$1:$AG$461,MATCH(T$1,'Justerad allokering'!$B$1:$AF$1,0),FALSE)),VLOOKUP($B116,'Allokerad kvv'!$B$2:$AV$468,MATCH(T$1,'Allokerad kvv'!$B$1:$AV$1,0),FALSE),VLOOKUP($B116,'Justerad allokering'!$B$1:$AG$461,MATCH(T$1,'Justerad allokering'!$B$1:$AF$1,0),FALSE))</f>
        <v>0</v>
      </c>
      <c r="U116">
        <f>IF(ISERROR(1/VLOOKUP($B116,'Justerad allokering'!$B$1:$AG$461,MATCH(U$1,'Justerad allokering'!$B$1:$AF$1,0),FALSE)),VLOOKUP($B116,'Allokerad kvv'!$B$2:$AV$468,MATCH(U$1,'Allokerad kvv'!$B$1:$AV$1,0),FALSE),VLOOKUP($B116,'Justerad allokering'!$B$1:$AG$461,MATCH(U$1,'Justerad allokering'!$B$1:$AF$1,0),FALSE))</f>
        <v>0</v>
      </c>
      <c r="V116">
        <f>IF(ISERROR(1/VLOOKUP($B116,'Justerad allokering'!$B$1:$AG$461,MATCH(V$1,'Justerad allokering'!$B$1:$AF$1,0),FALSE)),VLOOKUP($B116,'Allokerad kvv'!$B$2:$AV$468,MATCH(V$1,'Allokerad kvv'!$B$1:$AV$1,0),FALSE),VLOOKUP($B116,'Justerad allokering'!$B$1:$AG$461,MATCH(V$1,'Justerad allokering'!$B$1:$AF$1,0),FALSE))</f>
        <v>0</v>
      </c>
      <c r="W116">
        <f>IF(ISERROR(1/VLOOKUP($B116,'Justerad allokering'!$B$1:$AG$461,MATCH(W$1,'Justerad allokering'!$B$1:$AF$1,0),FALSE)),VLOOKUP($B116,'Allokerad kvv'!$B$2:$AV$468,MATCH(W$1,'Allokerad kvv'!$B$1:$AV$1,0),FALSE),VLOOKUP($B116,'Justerad allokering'!$B$1:$AG$461,MATCH(W$1,'Justerad allokering'!$B$1:$AF$1,0),FALSE))</f>
        <v>0</v>
      </c>
      <c r="X116">
        <f>IF(ISERROR(1/VLOOKUP($B116,'Justerad allokering'!$B$1:$AG$461,MATCH(X$1,'Justerad allokering'!$B$1:$AF$1,0),FALSE)),VLOOKUP($B116,'Allokerad kvv'!$B$2:$AV$468,MATCH(X$1,'Allokerad kvv'!$B$1:$AV$1,0),FALSE),VLOOKUP($B116,'Justerad allokering'!$B$1:$AG$461,MATCH(X$1,'Justerad allokering'!$B$1:$AF$1,0),FALSE))</f>
        <v>0</v>
      </c>
      <c r="Y116">
        <f>IF(ISERROR(1/VLOOKUP($B116,'Justerad allokering'!$B$1:$AG$461,MATCH(Y$1,'Justerad allokering'!$B$1:$AF$1,0),FALSE)),VLOOKUP($B116,'Allokerad kvv'!$B$2:$AV$468,MATCH(Y$1,'Allokerad kvv'!$B$1:$AV$1,0),FALSE),VLOOKUP($B116,'Justerad allokering'!$B$1:$AG$461,MATCH(Y$1,'Justerad allokering'!$B$1:$AF$1,0),FALSE))</f>
        <v>0</v>
      </c>
      <c r="Z116">
        <f>IF(ISERROR(1/VLOOKUP($B116,'Justerad allokering'!$B$1:$AG$461,MATCH(Z$1,'Justerad allokering'!$B$1:$AF$1,0),FALSE)),VLOOKUP($B116,'Allokerad kvv'!$B$2:$AV$468,MATCH(Z$1,'Allokerad kvv'!$B$1:$AV$1,0),FALSE),VLOOKUP($B116,'Justerad allokering'!$B$1:$AG$461,MATCH(Z$1,'Justerad allokering'!$B$1:$AF$1,0),FALSE))</f>
        <v>0</v>
      </c>
      <c r="AE116" s="89">
        <f t="shared" si="4"/>
        <v>0</v>
      </c>
      <c r="AG116">
        <f t="shared" si="5"/>
        <v>0</v>
      </c>
      <c r="AH116">
        <f t="shared" si="6"/>
        <v>0</v>
      </c>
      <c r="AI116" t="str">
        <f>IF(AH116=0,"",AH116/VLOOKUP(B116,Kraftvärmeprod!$B$1:$BC$480,MATCH("Summa tillförd energi exklusive rökgaskondensering",Kraftvärmeprod!$B$1:$BC$1,0),FALSE))</f>
        <v/>
      </c>
      <c r="AK116">
        <f t="shared" si="7"/>
        <v>0</v>
      </c>
    </row>
    <row r="117" spans="1:37" x14ac:dyDescent="0.25">
      <c r="A117" s="2" t="s">
        <v>160</v>
      </c>
      <c r="B117" s="2" t="s">
        <v>164</v>
      </c>
      <c r="C117">
        <f>IF(ISERROR(1/VLOOKUP($B117,'Justerad allokering'!$B$1:$AG$461,MATCH(C$1,'Justerad allokering'!$B$1:$AF$1,0),FALSE)),VLOOKUP($B117,'Allokerad kvv'!$B$2:$AV$468,MATCH(C$1,'Allokerad kvv'!$B$1:$AV$1,0),FALSE),VLOOKUP($B117,'Justerad allokering'!$B$1:$AG$461,MATCH(C$1,'Justerad allokering'!$B$1:$AF$1,0),FALSE))</f>
        <v>0</v>
      </c>
      <c r="D117">
        <f>IF(ISERROR(1/VLOOKUP($B117,'Justerad allokering'!$B$1:$AG$461,MATCH(D$1,'Justerad allokering'!$B$1:$AF$1,0),FALSE)),VLOOKUP($B117,'Allokerad kvv'!$B$2:$AV$468,MATCH(D$1,'Allokerad kvv'!$B$1:$AV$1,0),FALSE),VLOOKUP($B117,'Justerad allokering'!$B$1:$AG$461,MATCH(D$1,'Justerad allokering'!$B$1:$AF$1,0),FALSE))</f>
        <v>0</v>
      </c>
      <c r="E117">
        <f>IF(ISERROR(1/VLOOKUP($B117,'Justerad allokering'!$B$1:$AG$461,MATCH(E$1,'Justerad allokering'!$B$1:$AF$1,0),FALSE)),VLOOKUP($B117,'Allokerad kvv'!$B$2:$AV$468,MATCH(E$1,'Allokerad kvv'!$B$1:$AV$1,0),FALSE),VLOOKUP($B117,'Justerad allokering'!$B$1:$AG$461,MATCH(E$1,'Justerad allokering'!$B$1:$AF$1,0),FALSE))</f>
        <v>0</v>
      </c>
      <c r="F117">
        <f>IF(ISERROR(1/VLOOKUP($B117,'Justerad allokering'!$B$1:$AG$461,MATCH(F$1,'Justerad allokering'!$B$1:$AF$1,0),FALSE)),VLOOKUP($B117,'Allokerad kvv'!$B$2:$AV$468,MATCH(F$1,'Allokerad kvv'!$B$1:$AV$1,0),FALSE),VLOOKUP($B117,'Justerad allokering'!$B$1:$AG$461,MATCH(F$1,'Justerad allokering'!$B$1:$AF$1,0),FALSE))</f>
        <v>0</v>
      </c>
      <c r="G117">
        <f>IF(ISERROR(1/VLOOKUP($B117,'Justerad allokering'!$B$1:$AG$461,MATCH(G$1,'Justerad allokering'!$B$1:$AF$1,0),FALSE)),VLOOKUP($B117,'Allokerad kvv'!$B$2:$AV$468,MATCH(G$1,'Allokerad kvv'!$B$1:$AV$1,0),FALSE),VLOOKUP($B117,'Justerad allokering'!$B$1:$AG$461,MATCH(G$1,'Justerad allokering'!$B$1:$AF$1,0),FALSE))</f>
        <v>0</v>
      </c>
      <c r="H117">
        <f>IF(ISERROR(1/VLOOKUP($B117,'Justerad allokering'!$B$1:$AG$461,MATCH(H$1,'Justerad allokering'!$B$1:$AF$1,0),FALSE)),VLOOKUP($B117,'Allokerad kvv'!$B$2:$AV$468,MATCH(H$1,'Allokerad kvv'!$B$1:$AV$1,0),FALSE),VLOOKUP($B117,'Justerad allokering'!$B$1:$AG$461,MATCH(H$1,'Justerad allokering'!$B$1:$AF$1,0),FALSE))</f>
        <v>0</v>
      </c>
      <c r="I117">
        <f>IF(ISERROR(1/VLOOKUP($B117,'Justerad allokering'!$B$1:$AG$461,MATCH(I$1,'Justerad allokering'!$B$1:$AF$1,0),FALSE)),VLOOKUP($B117,'Allokerad kvv'!$B$2:$AV$468,MATCH(I$1,'Allokerad kvv'!$B$1:$AV$1,0),FALSE),VLOOKUP($B117,'Justerad allokering'!$B$1:$AG$461,MATCH(I$1,'Justerad allokering'!$B$1:$AF$1,0),FALSE))</f>
        <v>0</v>
      </c>
      <c r="J117">
        <f>IF(ISERROR(1/VLOOKUP($B117,'Justerad allokering'!$B$1:$AG$461,MATCH(J$1,'Justerad allokering'!$B$1:$AF$1,0),FALSE)),VLOOKUP($B117,'Allokerad kvv'!$B$2:$AV$468,MATCH(J$1,'Allokerad kvv'!$B$1:$AV$1,0),FALSE),VLOOKUP($B117,'Justerad allokering'!$B$1:$AG$461,MATCH(J$1,'Justerad allokering'!$B$1:$AF$1,0),FALSE))</f>
        <v>0</v>
      </c>
      <c r="K117">
        <f>IF(ISERROR(1/VLOOKUP($B117,'Justerad allokering'!$B$1:$AG$461,MATCH(K$1,'Justerad allokering'!$B$1:$AF$1,0),FALSE)),VLOOKUP($B117,'Allokerad kvv'!$B$2:$AV$468,MATCH(K$1,'Allokerad kvv'!$B$1:$AV$1,0),FALSE),VLOOKUP($B117,'Justerad allokering'!$B$1:$AG$461,MATCH(K$1,'Justerad allokering'!$B$1:$AF$1,0),FALSE))</f>
        <v>0</v>
      </c>
      <c r="L117">
        <f>IF(ISERROR(1/VLOOKUP($B117,'Justerad allokering'!$B$1:$AG$461,MATCH(L$1,'Justerad allokering'!$B$1:$AF$1,0),FALSE)),VLOOKUP($B117,'Allokerad kvv'!$B$2:$AV$468,MATCH(L$1,'Allokerad kvv'!$B$1:$AV$1,0),FALSE),VLOOKUP($B117,'Justerad allokering'!$B$1:$AG$461,MATCH(L$1,'Justerad allokering'!$B$1:$AF$1,0),FALSE))</f>
        <v>0</v>
      </c>
      <c r="M117">
        <f>IF(ISERROR(1/VLOOKUP($B117,'Justerad allokering'!$B$1:$AG$461,MATCH(M$1,'Justerad allokering'!$B$1:$AF$1,0),FALSE)),VLOOKUP($B117,'Allokerad kvv'!$B$2:$AV$468,MATCH(M$1,'Allokerad kvv'!$B$1:$AV$1,0),FALSE),VLOOKUP($B117,'Justerad allokering'!$B$1:$AG$461,MATCH(M$1,'Justerad allokering'!$B$1:$AF$1,0),FALSE))</f>
        <v>0</v>
      </c>
      <c r="N117">
        <f>IF(ISERROR(1/VLOOKUP($B117,'Justerad allokering'!$B$1:$AG$461,MATCH(N$1,'Justerad allokering'!$B$1:$AF$1,0),FALSE)),VLOOKUP($B117,'Allokerad kvv'!$B$2:$AV$468,MATCH(N$1,'Allokerad kvv'!$B$1:$AV$1,0),FALSE),VLOOKUP($B117,'Justerad allokering'!$B$1:$AG$461,MATCH(N$1,'Justerad allokering'!$B$1:$AF$1,0),FALSE))</f>
        <v>0</v>
      </c>
      <c r="O117">
        <f>IF(ISERROR(1/VLOOKUP($B117,'Justerad allokering'!$B$1:$AG$461,MATCH(O$1,'Justerad allokering'!$B$1:$AF$1,0),FALSE)),VLOOKUP($B117,'Allokerad kvv'!$B$2:$AV$468,MATCH(O$1,'Allokerad kvv'!$B$1:$AV$1,0),FALSE),VLOOKUP($B117,'Justerad allokering'!$B$1:$AG$461,MATCH(O$1,'Justerad allokering'!$B$1:$AF$1,0),FALSE))</f>
        <v>0</v>
      </c>
      <c r="P117">
        <f>IF(ISERROR(1/VLOOKUP($B117,'Justerad allokering'!$B$1:$AG$461,MATCH(P$1,'Justerad allokering'!$B$1:$AF$1,0),FALSE)),VLOOKUP($B117,'Allokerad kvv'!$B$2:$AV$468,MATCH(P$1,'Allokerad kvv'!$B$1:$AV$1,0),FALSE),VLOOKUP($B117,'Justerad allokering'!$B$1:$AG$461,MATCH(P$1,'Justerad allokering'!$B$1:$AF$1,0),FALSE))</f>
        <v>0</v>
      </c>
      <c r="Q117">
        <f>IF(ISERROR(1/VLOOKUP($B117,'Justerad allokering'!$B$1:$AG$461,MATCH(Q$1,'Justerad allokering'!$B$1:$AF$1,0),FALSE)),VLOOKUP($B117,'Allokerad kvv'!$B$2:$AV$468,MATCH(Q$1,'Allokerad kvv'!$B$1:$AV$1,0),FALSE),VLOOKUP($B117,'Justerad allokering'!$B$1:$AG$461,MATCH(Q$1,'Justerad allokering'!$B$1:$AF$1,0),FALSE))</f>
        <v>0</v>
      </c>
      <c r="R117">
        <f>IF(ISERROR(1/VLOOKUP($B117,'Justerad allokering'!$B$1:$AG$461,MATCH(R$1,'Justerad allokering'!$B$1:$AF$1,0),FALSE)),VLOOKUP($B117,'Allokerad kvv'!$B$2:$AV$468,MATCH(R$1,'Allokerad kvv'!$B$1:$AV$1,0),FALSE),VLOOKUP($B117,'Justerad allokering'!$B$1:$AG$461,MATCH(R$1,'Justerad allokering'!$B$1:$AF$1,0),FALSE))</f>
        <v>0</v>
      </c>
      <c r="S117">
        <f>IF(ISERROR(1/VLOOKUP($B117,'Justerad allokering'!$B$1:$AG$461,MATCH(S$1,'Justerad allokering'!$B$1:$AF$1,0),FALSE)),VLOOKUP($B117,'Allokerad kvv'!$B$2:$AV$468,MATCH(S$1,'Allokerad kvv'!$B$1:$AV$1,0),FALSE),VLOOKUP($B117,'Justerad allokering'!$B$1:$AG$461,MATCH(S$1,'Justerad allokering'!$B$1:$AF$1,0),FALSE))</f>
        <v>0</v>
      </c>
      <c r="T117">
        <f>IF(ISERROR(1/VLOOKUP($B117,'Justerad allokering'!$B$1:$AG$461,MATCH(T$1,'Justerad allokering'!$B$1:$AF$1,0),FALSE)),VLOOKUP($B117,'Allokerad kvv'!$B$2:$AV$468,MATCH(T$1,'Allokerad kvv'!$B$1:$AV$1,0),FALSE),VLOOKUP($B117,'Justerad allokering'!$B$1:$AG$461,MATCH(T$1,'Justerad allokering'!$B$1:$AF$1,0),FALSE))</f>
        <v>0</v>
      </c>
      <c r="U117">
        <f>IF(ISERROR(1/VLOOKUP($B117,'Justerad allokering'!$B$1:$AG$461,MATCH(U$1,'Justerad allokering'!$B$1:$AF$1,0),FALSE)),VLOOKUP($B117,'Allokerad kvv'!$B$2:$AV$468,MATCH(U$1,'Allokerad kvv'!$B$1:$AV$1,0),FALSE),VLOOKUP($B117,'Justerad allokering'!$B$1:$AG$461,MATCH(U$1,'Justerad allokering'!$B$1:$AF$1,0),FALSE))</f>
        <v>0</v>
      </c>
      <c r="V117">
        <f>IF(ISERROR(1/VLOOKUP($B117,'Justerad allokering'!$B$1:$AG$461,MATCH(V$1,'Justerad allokering'!$B$1:$AF$1,0),FALSE)),VLOOKUP($B117,'Allokerad kvv'!$B$2:$AV$468,MATCH(V$1,'Allokerad kvv'!$B$1:$AV$1,0),FALSE),VLOOKUP($B117,'Justerad allokering'!$B$1:$AG$461,MATCH(V$1,'Justerad allokering'!$B$1:$AF$1,0),FALSE))</f>
        <v>0</v>
      </c>
      <c r="W117">
        <f>IF(ISERROR(1/VLOOKUP($B117,'Justerad allokering'!$B$1:$AG$461,MATCH(W$1,'Justerad allokering'!$B$1:$AF$1,0),FALSE)),VLOOKUP($B117,'Allokerad kvv'!$B$2:$AV$468,MATCH(W$1,'Allokerad kvv'!$B$1:$AV$1,0),FALSE),VLOOKUP($B117,'Justerad allokering'!$B$1:$AG$461,MATCH(W$1,'Justerad allokering'!$B$1:$AF$1,0),FALSE))</f>
        <v>0</v>
      </c>
      <c r="X117">
        <f>IF(ISERROR(1/VLOOKUP($B117,'Justerad allokering'!$B$1:$AG$461,MATCH(X$1,'Justerad allokering'!$B$1:$AF$1,0),FALSE)),VLOOKUP($B117,'Allokerad kvv'!$B$2:$AV$468,MATCH(X$1,'Allokerad kvv'!$B$1:$AV$1,0),FALSE),VLOOKUP($B117,'Justerad allokering'!$B$1:$AG$461,MATCH(X$1,'Justerad allokering'!$B$1:$AF$1,0),FALSE))</f>
        <v>0</v>
      </c>
      <c r="Y117">
        <f>IF(ISERROR(1/VLOOKUP($B117,'Justerad allokering'!$B$1:$AG$461,MATCH(Y$1,'Justerad allokering'!$B$1:$AF$1,0),FALSE)),VLOOKUP($B117,'Allokerad kvv'!$B$2:$AV$468,MATCH(Y$1,'Allokerad kvv'!$B$1:$AV$1,0),FALSE),VLOOKUP($B117,'Justerad allokering'!$B$1:$AG$461,MATCH(Y$1,'Justerad allokering'!$B$1:$AF$1,0),FALSE))</f>
        <v>0</v>
      </c>
      <c r="Z117">
        <f>IF(ISERROR(1/VLOOKUP($B117,'Justerad allokering'!$B$1:$AG$461,MATCH(Z$1,'Justerad allokering'!$B$1:$AF$1,0),FALSE)),VLOOKUP($B117,'Allokerad kvv'!$B$2:$AV$468,MATCH(Z$1,'Allokerad kvv'!$B$1:$AV$1,0),FALSE),VLOOKUP($B117,'Justerad allokering'!$B$1:$AG$461,MATCH(Z$1,'Justerad allokering'!$B$1:$AF$1,0),FALSE))</f>
        <v>0</v>
      </c>
      <c r="AE117" s="89">
        <f t="shared" si="4"/>
        <v>0</v>
      </c>
      <c r="AG117">
        <f t="shared" si="5"/>
        <v>0</v>
      </c>
      <c r="AH117">
        <f t="shared" si="6"/>
        <v>0</v>
      </c>
      <c r="AI117" t="str">
        <f>IF(AH117=0,"",AH117/VLOOKUP(B117,Kraftvärmeprod!$B$1:$BC$480,MATCH("Summa tillförd energi exklusive rökgaskondensering",Kraftvärmeprod!$B$1:$BC$1,0),FALSE))</f>
        <v/>
      </c>
      <c r="AK117">
        <f t="shared" si="7"/>
        <v>0</v>
      </c>
    </row>
    <row r="118" spans="1:37" x14ac:dyDescent="0.25">
      <c r="A118" s="2" t="s">
        <v>165</v>
      </c>
      <c r="B118" s="2" t="s">
        <v>166</v>
      </c>
      <c r="C118">
        <f>IF(ISERROR(1/VLOOKUP($B118,'Justerad allokering'!$B$1:$AG$461,MATCH(C$1,'Justerad allokering'!$B$1:$AF$1,0),FALSE)),VLOOKUP($B118,'Allokerad kvv'!$B$2:$AV$468,MATCH(C$1,'Allokerad kvv'!$B$1:$AV$1,0),FALSE),VLOOKUP($B118,'Justerad allokering'!$B$1:$AG$461,MATCH(C$1,'Justerad allokering'!$B$1:$AF$1,0),FALSE))</f>
        <v>0</v>
      </c>
      <c r="D118">
        <f>IF(ISERROR(1/VLOOKUP($B118,'Justerad allokering'!$B$1:$AG$461,MATCH(D$1,'Justerad allokering'!$B$1:$AF$1,0),FALSE)),VLOOKUP($B118,'Allokerad kvv'!$B$2:$AV$468,MATCH(D$1,'Allokerad kvv'!$B$1:$AV$1,0),FALSE),VLOOKUP($B118,'Justerad allokering'!$B$1:$AG$461,MATCH(D$1,'Justerad allokering'!$B$1:$AF$1,0),FALSE))</f>
        <v>0</v>
      </c>
      <c r="E118">
        <f>IF(ISERROR(1/VLOOKUP($B118,'Justerad allokering'!$B$1:$AG$461,MATCH(E$1,'Justerad allokering'!$B$1:$AF$1,0),FALSE)),VLOOKUP($B118,'Allokerad kvv'!$B$2:$AV$468,MATCH(E$1,'Allokerad kvv'!$B$1:$AV$1,0),FALSE),VLOOKUP($B118,'Justerad allokering'!$B$1:$AG$461,MATCH(E$1,'Justerad allokering'!$B$1:$AF$1,0),FALSE))</f>
        <v>0</v>
      </c>
      <c r="F118">
        <f>IF(ISERROR(1/VLOOKUP($B118,'Justerad allokering'!$B$1:$AG$461,MATCH(F$1,'Justerad allokering'!$B$1:$AF$1,0),FALSE)),VLOOKUP($B118,'Allokerad kvv'!$B$2:$AV$468,MATCH(F$1,'Allokerad kvv'!$B$1:$AV$1,0),FALSE),VLOOKUP($B118,'Justerad allokering'!$B$1:$AG$461,MATCH(F$1,'Justerad allokering'!$B$1:$AF$1,0),FALSE))</f>
        <v>0</v>
      </c>
      <c r="G118">
        <f>IF(ISERROR(1/VLOOKUP($B118,'Justerad allokering'!$B$1:$AG$461,MATCH(G$1,'Justerad allokering'!$B$1:$AF$1,0),FALSE)),VLOOKUP($B118,'Allokerad kvv'!$B$2:$AV$468,MATCH(G$1,'Allokerad kvv'!$B$1:$AV$1,0),FALSE),VLOOKUP($B118,'Justerad allokering'!$B$1:$AG$461,MATCH(G$1,'Justerad allokering'!$B$1:$AF$1,0),FALSE))</f>
        <v>0</v>
      </c>
      <c r="H118">
        <f>IF(ISERROR(1/VLOOKUP($B118,'Justerad allokering'!$B$1:$AG$461,MATCH(H$1,'Justerad allokering'!$B$1:$AF$1,0),FALSE)),VLOOKUP($B118,'Allokerad kvv'!$B$2:$AV$468,MATCH(H$1,'Allokerad kvv'!$B$1:$AV$1,0),FALSE),VLOOKUP($B118,'Justerad allokering'!$B$1:$AG$461,MATCH(H$1,'Justerad allokering'!$B$1:$AF$1,0),FALSE))</f>
        <v>0</v>
      </c>
      <c r="I118">
        <f>IF(ISERROR(1/VLOOKUP($B118,'Justerad allokering'!$B$1:$AG$461,MATCH(I$1,'Justerad allokering'!$B$1:$AF$1,0),FALSE)),VLOOKUP($B118,'Allokerad kvv'!$B$2:$AV$468,MATCH(I$1,'Allokerad kvv'!$B$1:$AV$1,0),FALSE),VLOOKUP($B118,'Justerad allokering'!$B$1:$AG$461,MATCH(I$1,'Justerad allokering'!$B$1:$AF$1,0),FALSE))</f>
        <v>0</v>
      </c>
      <c r="J118">
        <f>IF(ISERROR(1/VLOOKUP($B118,'Justerad allokering'!$B$1:$AG$461,MATCH(J$1,'Justerad allokering'!$B$1:$AF$1,0),FALSE)),VLOOKUP($B118,'Allokerad kvv'!$B$2:$AV$468,MATCH(J$1,'Allokerad kvv'!$B$1:$AV$1,0),FALSE),VLOOKUP($B118,'Justerad allokering'!$B$1:$AG$461,MATCH(J$1,'Justerad allokering'!$B$1:$AF$1,0),FALSE))</f>
        <v>0</v>
      </c>
      <c r="K118">
        <f>IF(ISERROR(1/VLOOKUP($B118,'Justerad allokering'!$B$1:$AG$461,MATCH(K$1,'Justerad allokering'!$B$1:$AF$1,0),FALSE)),VLOOKUP($B118,'Allokerad kvv'!$B$2:$AV$468,MATCH(K$1,'Allokerad kvv'!$B$1:$AV$1,0),FALSE),VLOOKUP($B118,'Justerad allokering'!$B$1:$AG$461,MATCH(K$1,'Justerad allokering'!$B$1:$AF$1,0),FALSE))</f>
        <v>0.40411900000000001</v>
      </c>
      <c r="L118">
        <f>IF(ISERROR(1/VLOOKUP($B118,'Justerad allokering'!$B$1:$AG$461,MATCH(L$1,'Justerad allokering'!$B$1:$AF$1,0),FALSE)),VLOOKUP($B118,'Allokerad kvv'!$B$2:$AV$468,MATCH(L$1,'Allokerad kvv'!$B$1:$AV$1,0),FALSE),VLOOKUP($B118,'Justerad allokering'!$B$1:$AG$461,MATCH(L$1,'Justerad allokering'!$B$1:$AF$1,0),FALSE))</f>
        <v>0</v>
      </c>
      <c r="M118">
        <f>IF(ISERROR(1/VLOOKUP($B118,'Justerad allokering'!$B$1:$AG$461,MATCH(M$1,'Justerad allokering'!$B$1:$AF$1,0),FALSE)),VLOOKUP($B118,'Allokerad kvv'!$B$2:$AV$468,MATCH(M$1,'Allokerad kvv'!$B$1:$AV$1,0),FALSE),VLOOKUP($B118,'Justerad allokering'!$B$1:$AG$461,MATCH(M$1,'Justerad allokering'!$B$1:$AF$1,0),FALSE))</f>
        <v>0</v>
      </c>
      <c r="N118">
        <f>IF(ISERROR(1/VLOOKUP($B118,'Justerad allokering'!$B$1:$AG$461,MATCH(N$1,'Justerad allokering'!$B$1:$AF$1,0),FALSE)),VLOOKUP($B118,'Allokerad kvv'!$B$2:$AV$468,MATCH(N$1,'Allokerad kvv'!$B$1:$AV$1,0),FALSE),VLOOKUP($B118,'Justerad allokering'!$B$1:$AG$461,MATCH(N$1,'Justerad allokering'!$B$1:$AF$1,0),FALSE))</f>
        <v>0</v>
      </c>
      <c r="O118">
        <f>IF(ISERROR(1/VLOOKUP($B118,'Justerad allokering'!$B$1:$AG$461,MATCH(O$1,'Justerad allokering'!$B$1:$AF$1,0),FALSE)),VLOOKUP($B118,'Allokerad kvv'!$B$2:$AV$468,MATCH(O$1,'Allokerad kvv'!$B$1:$AV$1,0),FALSE),VLOOKUP($B118,'Justerad allokering'!$B$1:$AG$461,MATCH(O$1,'Justerad allokering'!$B$1:$AF$1,0),FALSE))</f>
        <v>2.7063000000000001</v>
      </c>
      <c r="P118">
        <f>IF(ISERROR(1/VLOOKUP($B118,'Justerad allokering'!$B$1:$AG$461,MATCH(P$1,'Justerad allokering'!$B$1:$AF$1,0),FALSE)),VLOOKUP($B118,'Allokerad kvv'!$B$2:$AV$468,MATCH(P$1,'Allokerad kvv'!$B$1:$AV$1,0),FALSE),VLOOKUP($B118,'Justerad allokering'!$B$1:$AG$461,MATCH(P$1,'Justerad allokering'!$B$1:$AF$1,0),FALSE))</f>
        <v>59.132599999999996</v>
      </c>
      <c r="Q118">
        <f>IF(ISERROR(1/VLOOKUP($B118,'Justerad allokering'!$B$1:$AG$461,MATCH(Q$1,'Justerad allokering'!$B$1:$AF$1,0),FALSE)),VLOOKUP($B118,'Allokerad kvv'!$B$2:$AV$468,MATCH(Q$1,'Allokerad kvv'!$B$1:$AV$1,0),FALSE),VLOOKUP($B118,'Justerad allokering'!$B$1:$AG$461,MATCH(Q$1,'Justerad allokering'!$B$1:$AF$1,0),FALSE))</f>
        <v>0</v>
      </c>
      <c r="R118">
        <f>IF(ISERROR(1/VLOOKUP($B118,'Justerad allokering'!$B$1:$AG$461,MATCH(R$1,'Justerad allokering'!$B$1:$AF$1,0),FALSE)),VLOOKUP($B118,'Allokerad kvv'!$B$2:$AV$468,MATCH(R$1,'Allokerad kvv'!$B$1:$AV$1,0),FALSE),VLOOKUP($B118,'Justerad allokering'!$B$1:$AG$461,MATCH(R$1,'Justerad allokering'!$B$1:$AF$1,0),FALSE))</f>
        <v>0</v>
      </c>
      <c r="S118">
        <f>IF(ISERROR(1/VLOOKUP($B118,'Justerad allokering'!$B$1:$AG$461,MATCH(S$1,'Justerad allokering'!$B$1:$AF$1,0),FALSE)),VLOOKUP($B118,'Allokerad kvv'!$B$2:$AV$468,MATCH(S$1,'Allokerad kvv'!$B$1:$AV$1,0),FALSE),VLOOKUP($B118,'Justerad allokering'!$B$1:$AG$461,MATCH(S$1,'Justerad allokering'!$B$1:$AF$1,0),FALSE))</f>
        <v>86.152199999999993</v>
      </c>
      <c r="T118">
        <f>IF(ISERROR(1/VLOOKUP($B118,'Justerad allokering'!$B$1:$AG$461,MATCH(T$1,'Justerad allokering'!$B$1:$AF$1,0),FALSE)),VLOOKUP($B118,'Allokerad kvv'!$B$2:$AV$468,MATCH(T$1,'Allokerad kvv'!$B$1:$AV$1,0),FALSE),VLOOKUP($B118,'Justerad allokering'!$B$1:$AG$461,MATCH(T$1,'Justerad allokering'!$B$1:$AF$1,0),FALSE))</f>
        <v>0</v>
      </c>
      <c r="U118">
        <f>IF(ISERROR(1/VLOOKUP($B118,'Justerad allokering'!$B$1:$AG$461,MATCH(U$1,'Justerad allokering'!$B$1:$AF$1,0),FALSE)),VLOOKUP($B118,'Allokerad kvv'!$B$2:$AV$468,MATCH(U$1,'Allokerad kvv'!$B$1:$AV$1,0),FALSE),VLOOKUP($B118,'Justerad allokering'!$B$1:$AG$461,MATCH(U$1,'Justerad allokering'!$B$1:$AF$1,0),FALSE))</f>
        <v>0</v>
      </c>
      <c r="V118">
        <f>IF(ISERROR(1/VLOOKUP($B118,'Justerad allokering'!$B$1:$AG$461,MATCH(V$1,'Justerad allokering'!$B$1:$AF$1,0),FALSE)),VLOOKUP($B118,'Allokerad kvv'!$B$2:$AV$468,MATCH(V$1,'Allokerad kvv'!$B$1:$AV$1,0),FALSE),VLOOKUP($B118,'Justerad allokering'!$B$1:$AG$461,MATCH(V$1,'Justerad allokering'!$B$1:$AF$1,0),FALSE))</f>
        <v>0</v>
      </c>
      <c r="W118">
        <f>IF(ISERROR(1/VLOOKUP($B118,'Justerad allokering'!$B$1:$AG$461,MATCH(W$1,'Justerad allokering'!$B$1:$AF$1,0),FALSE)),VLOOKUP($B118,'Allokerad kvv'!$B$2:$AV$468,MATCH(W$1,'Allokerad kvv'!$B$1:$AV$1,0),FALSE),VLOOKUP($B118,'Justerad allokering'!$B$1:$AG$461,MATCH(W$1,'Justerad allokering'!$B$1:$AF$1,0),FALSE))</f>
        <v>0</v>
      </c>
      <c r="X118">
        <f>IF(ISERROR(1/VLOOKUP($B118,'Justerad allokering'!$B$1:$AG$461,MATCH(X$1,'Justerad allokering'!$B$1:$AF$1,0),FALSE)),VLOOKUP($B118,'Allokerad kvv'!$B$2:$AV$468,MATCH(X$1,'Allokerad kvv'!$B$1:$AV$1,0),FALSE),VLOOKUP($B118,'Justerad allokering'!$B$1:$AG$461,MATCH(X$1,'Justerad allokering'!$B$1:$AF$1,0),FALSE))</f>
        <v>0</v>
      </c>
      <c r="Y118">
        <f>IF(ISERROR(1/VLOOKUP($B118,'Justerad allokering'!$B$1:$AG$461,MATCH(Y$1,'Justerad allokering'!$B$1:$AF$1,0),FALSE)),VLOOKUP($B118,'Allokerad kvv'!$B$2:$AV$468,MATCH(Y$1,'Allokerad kvv'!$B$1:$AV$1,0),FALSE),VLOOKUP($B118,'Justerad allokering'!$B$1:$AG$461,MATCH(Y$1,'Justerad allokering'!$B$1:$AF$1,0),FALSE))</f>
        <v>0</v>
      </c>
      <c r="Z118">
        <f>IF(ISERROR(1/VLOOKUP($B118,'Justerad allokering'!$B$1:$AG$461,MATCH(Z$1,'Justerad allokering'!$B$1:$AF$1,0),FALSE)),VLOOKUP($B118,'Allokerad kvv'!$B$2:$AV$468,MATCH(Z$1,'Allokerad kvv'!$B$1:$AV$1,0),FALSE),VLOOKUP($B118,'Justerad allokering'!$B$1:$AG$461,MATCH(Z$1,'Justerad allokering'!$B$1:$AF$1,0),FALSE))</f>
        <v>0</v>
      </c>
      <c r="AE118" s="89">
        <f t="shared" si="4"/>
        <v>148.395219</v>
      </c>
      <c r="AG118">
        <f t="shared" si="5"/>
        <v>147.99109999999999</v>
      </c>
      <c r="AH118">
        <f t="shared" si="6"/>
        <v>147.99109999999999</v>
      </c>
      <c r="AI118">
        <f>IF(AH118=0,"",AH118/VLOOKUP(B118,Kraftvärmeprod!$B$1:$BC$480,MATCH("Summa tillförd energi exklusive rökgaskondensering",Kraftvärmeprod!$B$1:$BC$1,0),FALSE))</f>
        <v>0.69675659133709977</v>
      </c>
      <c r="AK118">
        <f t="shared" si="7"/>
        <v>61.838899999999995</v>
      </c>
    </row>
    <row r="119" spans="1:37" x14ac:dyDescent="0.25">
      <c r="A119" s="2" t="s">
        <v>167</v>
      </c>
      <c r="B119" s="2" t="s">
        <v>168</v>
      </c>
      <c r="C119">
        <f>IF(ISERROR(1/VLOOKUP($B119,'Justerad allokering'!$B$1:$AG$461,MATCH(C$1,'Justerad allokering'!$B$1:$AF$1,0),FALSE)),VLOOKUP($B119,'Allokerad kvv'!$B$2:$AV$468,MATCH(C$1,'Allokerad kvv'!$B$1:$AV$1,0),FALSE),VLOOKUP($B119,'Justerad allokering'!$B$1:$AG$461,MATCH(C$1,'Justerad allokering'!$B$1:$AF$1,0),FALSE))</f>
        <v>0</v>
      </c>
      <c r="D119">
        <f>IF(ISERROR(1/VLOOKUP($B119,'Justerad allokering'!$B$1:$AG$461,MATCH(D$1,'Justerad allokering'!$B$1:$AF$1,0),FALSE)),VLOOKUP($B119,'Allokerad kvv'!$B$2:$AV$468,MATCH(D$1,'Allokerad kvv'!$B$1:$AV$1,0),FALSE),VLOOKUP($B119,'Justerad allokering'!$B$1:$AG$461,MATCH(D$1,'Justerad allokering'!$B$1:$AF$1,0),FALSE))</f>
        <v>0</v>
      </c>
      <c r="E119">
        <f>IF(ISERROR(1/VLOOKUP($B119,'Justerad allokering'!$B$1:$AG$461,MATCH(E$1,'Justerad allokering'!$B$1:$AF$1,0),FALSE)),VLOOKUP($B119,'Allokerad kvv'!$B$2:$AV$468,MATCH(E$1,'Allokerad kvv'!$B$1:$AV$1,0),FALSE),VLOOKUP($B119,'Justerad allokering'!$B$1:$AG$461,MATCH(E$1,'Justerad allokering'!$B$1:$AF$1,0),FALSE))</f>
        <v>74.945899999999995</v>
      </c>
      <c r="F119">
        <f>IF(ISERROR(1/VLOOKUP($B119,'Justerad allokering'!$B$1:$AG$461,MATCH(F$1,'Justerad allokering'!$B$1:$AF$1,0),FALSE)),VLOOKUP($B119,'Allokerad kvv'!$B$2:$AV$468,MATCH(F$1,'Allokerad kvv'!$B$1:$AV$1,0),FALSE),VLOOKUP($B119,'Justerad allokering'!$B$1:$AG$461,MATCH(F$1,'Justerad allokering'!$B$1:$AF$1,0),FALSE))</f>
        <v>0</v>
      </c>
      <c r="G119">
        <f>IF(ISERROR(1/VLOOKUP($B119,'Justerad allokering'!$B$1:$AG$461,MATCH(G$1,'Justerad allokering'!$B$1:$AF$1,0),FALSE)),VLOOKUP($B119,'Allokerad kvv'!$B$2:$AV$468,MATCH(G$1,'Allokerad kvv'!$B$1:$AV$1,0),FALSE),VLOOKUP($B119,'Justerad allokering'!$B$1:$AG$461,MATCH(G$1,'Justerad allokering'!$B$1:$AF$1,0),FALSE))</f>
        <v>0.531196</v>
      </c>
      <c r="H119">
        <f>IF(ISERROR(1/VLOOKUP($B119,'Justerad allokering'!$B$1:$AG$461,MATCH(H$1,'Justerad allokering'!$B$1:$AF$1,0),FALSE)),VLOOKUP($B119,'Allokerad kvv'!$B$2:$AV$468,MATCH(H$1,'Allokerad kvv'!$B$1:$AV$1,0),FALSE),VLOOKUP($B119,'Justerad allokering'!$B$1:$AG$461,MATCH(H$1,'Justerad allokering'!$B$1:$AF$1,0),FALSE))</f>
        <v>0</v>
      </c>
      <c r="I119">
        <f>IF(ISERROR(1/VLOOKUP($B119,'Justerad allokering'!$B$1:$AG$461,MATCH(I$1,'Justerad allokering'!$B$1:$AF$1,0),FALSE)),VLOOKUP($B119,'Allokerad kvv'!$B$2:$AV$468,MATCH(I$1,'Allokerad kvv'!$B$1:$AV$1,0),FALSE),VLOOKUP($B119,'Justerad allokering'!$B$1:$AG$461,MATCH(I$1,'Justerad allokering'!$B$1:$AF$1,0),FALSE))</f>
        <v>0</v>
      </c>
      <c r="J119">
        <f>IF(ISERROR(1/VLOOKUP($B119,'Justerad allokering'!$B$1:$AG$461,MATCH(J$1,'Justerad allokering'!$B$1:$AF$1,0),FALSE)),VLOOKUP($B119,'Allokerad kvv'!$B$2:$AV$468,MATCH(J$1,'Allokerad kvv'!$B$1:$AV$1,0),FALSE),VLOOKUP($B119,'Justerad allokering'!$B$1:$AG$461,MATCH(J$1,'Justerad allokering'!$B$1:$AF$1,0),FALSE))</f>
        <v>15.3294</v>
      </c>
      <c r="K119">
        <f>IF(ISERROR(1/VLOOKUP($B119,'Justerad allokering'!$B$1:$AG$461,MATCH(K$1,'Justerad allokering'!$B$1:$AF$1,0),FALSE)),VLOOKUP($B119,'Allokerad kvv'!$B$2:$AV$468,MATCH(K$1,'Allokerad kvv'!$B$1:$AV$1,0),FALSE),VLOOKUP($B119,'Justerad allokering'!$B$1:$AG$461,MATCH(K$1,'Justerad allokering'!$B$1:$AF$1,0),FALSE))</f>
        <v>8.2893399999999993</v>
      </c>
      <c r="L119">
        <f>IF(ISERROR(1/VLOOKUP($B119,'Justerad allokering'!$B$1:$AG$461,MATCH(L$1,'Justerad allokering'!$B$1:$AF$1,0),FALSE)),VLOOKUP($B119,'Allokerad kvv'!$B$2:$AV$468,MATCH(L$1,'Allokerad kvv'!$B$1:$AV$1,0),FALSE),VLOOKUP($B119,'Justerad allokering'!$B$1:$AG$461,MATCH(L$1,'Justerad allokering'!$B$1:$AF$1,0),FALSE))</f>
        <v>0</v>
      </c>
      <c r="M119">
        <f>IF(ISERROR(1/VLOOKUP($B119,'Justerad allokering'!$B$1:$AG$461,MATCH(M$1,'Justerad allokering'!$B$1:$AF$1,0),FALSE)),VLOOKUP($B119,'Allokerad kvv'!$B$2:$AV$468,MATCH(M$1,'Allokerad kvv'!$B$1:$AV$1,0),FALSE),VLOOKUP($B119,'Justerad allokering'!$B$1:$AG$461,MATCH(M$1,'Justerad allokering'!$B$1:$AF$1,0),FALSE))</f>
        <v>55.459099999999999</v>
      </c>
      <c r="N119">
        <f>IF(ISERROR(1/VLOOKUP($B119,'Justerad allokering'!$B$1:$AG$461,MATCH(N$1,'Justerad allokering'!$B$1:$AF$1,0),FALSE)),VLOOKUP($B119,'Allokerad kvv'!$B$2:$AV$468,MATCH(N$1,'Allokerad kvv'!$B$1:$AV$1,0),FALSE),VLOOKUP($B119,'Justerad allokering'!$B$1:$AG$461,MATCH(N$1,'Justerad allokering'!$B$1:$AF$1,0),FALSE))</f>
        <v>185.39099999999999</v>
      </c>
      <c r="O119">
        <f>IF(ISERROR(1/VLOOKUP($B119,'Justerad allokering'!$B$1:$AG$461,MATCH(O$1,'Justerad allokering'!$B$1:$AF$1,0),FALSE)),VLOOKUP($B119,'Allokerad kvv'!$B$2:$AV$468,MATCH(O$1,'Allokerad kvv'!$B$1:$AV$1,0),FALSE),VLOOKUP($B119,'Justerad allokering'!$B$1:$AG$461,MATCH(O$1,'Justerad allokering'!$B$1:$AF$1,0),FALSE))</f>
        <v>0</v>
      </c>
      <c r="P119">
        <f>IF(ISERROR(1/VLOOKUP($B119,'Justerad allokering'!$B$1:$AG$461,MATCH(P$1,'Justerad allokering'!$B$1:$AF$1,0),FALSE)),VLOOKUP($B119,'Allokerad kvv'!$B$2:$AV$468,MATCH(P$1,'Allokerad kvv'!$B$1:$AV$1,0),FALSE),VLOOKUP($B119,'Justerad allokering'!$B$1:$AG$461,MATCH(P$1,'Justerad allokering'!$B$1:$AF$1,0),FALSE))</f>
        <v>0</v>
      </c>
      <c r="Q119">
        <f>IF(ISERROR(1/VLOOKUP($B119,'Justerad allokering'!$B$1:$AG$461,MATCH(Q$1,'Justerad allokering'!$B$1:$AF$1,0),FALSE)),VLOOKUP($B119,'Allokerad kvv'!$B$2:$AV$468,MATCH(Q$1,'Allokerad kvv'!$B$1:$AV$1,0),FALSE),VLOOKUP($B119,'Justerad allokering'!$B$1:$AG$461,MATCH(Q$1,'Justerad allokering'!$B$1:$AF$1,0),FALSE))</f>
        <v>0</v>
      </c>
      <c r="R119">
        <f>IF(ISERROR(1/VLOOKUP($B119,'Justerad allokering'!$B$1:$AG$461,MATCH(R$1,'Justerad allokering'!$B$1:$AF$1,0),FALSE)),VLOOKUP($B119,'Allokerad kvv'!$B$2:$AV$468,MATCH(R$1,'Allokerad kvv'!$B$1:$AV$1,0),FALSE),VLOOKUP($B119,'Justerad allokering'!$B$1:$AG$461,MATCH(R$1,'Justerad allokering'!$B$1:$AF$1,0),FALSE))</f>
        <v>0</v>
      </c>
      <c r="S119">
        <f>IF(ISERROR(1/VLOOKUP($B119,'Justerad allokering'!$B$1:$AG$461,MATCH(S$1,'Justerad allokering'!$B$1:$AF$1,0),FALSE)),VLOOKUP($B119,'Allokerad kvv'!$B$2:$AV$468,MATCH(S$1,'Allokerad kvv'!$B$1:$AV$1,0),FALSE),VLOOKUP($B119,'Justerad allokering'!$B$1:$AG$461,MATCH(S$1,'Justerad allokering'!$B$1:$AF$1,0),FALSE))</f>
        <v>0</v>
      </c>
      <c r="T119">
        <f>IF(ISERROR(1/VLOOKUP($B119,'Justerad allokering'!$B$1:$AG$461,MATCH(T$1,'Justerad allokering'!$B$1:$AF$1,0),FALSE)),VLOOKUP($B119,'Allokerad kvv'!$B$2:$AV$468,MATCH(T$1,'Allokerad kvv'!$B$1:$AV$1,0),FALSE),VLOOKUP($B119,'Justerad allokering'!$B$1:$AG$461,MATCH(T$1,'Justerad allokering'!$B$1:$AF$1,0),FALSE))</f>
        <v>0</v>
      </c>
      <c r="U119">
        <f>IF(ISERROR(1/VLOOKUP($B119,'Justerad allokering'!$B$1:$AG$461,MATCH(U$1,'Justerad allokering'!$B$1:$AF$1,0),FALSE)),VLOOKUP($B119,'Allokerad kvv'!$B$2:$AV$468,MATCH(U$1,'Allokerad kvv'!$B$1:$AV$1,0),FALSE),VLOOKUP($B119,'Justerad allokering'!$B$1:$AG$461,MATCH(U$1,'Justerad allokering'!$B$1:$AF$1,0),FALSE))</f>
        <v>0</v>
      </c>
      <c r="V119">
        <f>IF(ISERROR(1/VLOOKUP($B119,'Justerad allokering'!$B$1:$AG$461,MATCH(V$1,'Justerad allokering'!$B$1:$AF$1,0),FALSE)),VLOOKUP($B119,'Allokerad kvv'!$B$2:$AV$468,MATCH(V$1,'Allokerad kvv'!$B$1:$AV$1,0),FALSE),VLOOKUP($B119,'Justerad allokering'!$B$1:$AG$461,MATCH(V$1,'Justerad allokering'!$B$1:$AF$1,0),FALSE))</f>
        <v>0</v>
      </c>
      <c r="W119">
        <f>IF(ISERROR(1/VLOOKUP($B119,'Justerad allokering'!$B$1:$AG$461,MATCH(W$1,'Justerad allokering'!$B$1:$AF$1,0),FALSE)),VLOOKUP($B119,'Allokerad kvv'!$B$2:$AV$468,MATCH(W$1,'Allokerad kvv'!$B$1:$AV$1,0),FALSE),VLOOKUP($B119,'Justerad allokering'!$B$1:$AG$461,MATCH(W$1,'Justerad allokering'!$B$1:$AF$1,0),FALSE))</f>
        <v>0</v>
      </c>
      <c r="X119">
        <f>IF(ISERROR(1/VLOOKUP($B119,'Justerad allokering'!$B$1:$AG$461,MATCH(X$1,'Justerad allokering'!$B$1:$AF$1,0),FALSE)),VLOOKUP($B119,'Allokerad kvv'!$B$2:$AV$468,MATCH(X$1,'Allokerad kvv'!$B$1:$AV$1,0),FALSE),VLOOKUP($B119,'Justerad allokering'!$B$1:$AG$461,MATCH(X$1,'Justerad allokering'!$B$1:$AF$1,0),FALSE))</f>
        <v>0</v>
      </c>
      <c r="Y119">
        <f>IF(ISERROR(1/VLOOKUP($B119,'Justerad allokering'!$B$1:$AG$461,MATCH(Y$1,'Justerad allokering'!$B$1:$AF$1,0),FALSE)),VLOOKUP($B119,'Allokerad kvv'!$B$2:$AV$468,MATCH(Y$1,'Allokerad kvv'!$B$1:$AV$1,0),FALSE),VLOOKUP($B119,'Justerad allokering'!$B$1:$AG$461,MATCH(Y$1,'Justerad allokering'!$B$1:$AF$1,0),FALSE))</f>
        <v>0</v>
      </c>
      <c r="Z119">
        <f>IF(ISERROR(1/VLOOKUP($B119,'Justerad allokering'!$B$1:$AG$461,MATCH(Z$1,'Justerad allokering'!$B$1:$AF$1,0),FALSE)),VLOOKUP($B119,'Allokerad kvv'!$B$2:$AV$468,MATCH(Z$1,'Allokerad kvv'!$B$1:$AV$1,0),FALSE),VLOOKUP($B119,'Justerad allokering'!$B$1:$AG$461,MATCH(Z$1,'Justerad allokering'!$B$1:$AF$1,0),FALSE))</f>
        <v>3.0082599999999999</v>
      </c>
      <c r="AE119" s="89">
        <f t="shared" si="4"/>
        <v>342.95419599999997</v>
      </c>
      <c r="AG119">
        <f t="shared" si="5"/>
        <v>334.66485599999999</v>
      </c>
      <c r="AH119">
        <f t="shared" si="6"/>
        <v>149.27385599999999</v>
      </c>
      <c r="AI119">
        <f>IF(AH119=0,"",AH119/VLOOKUP(B119,Kraftvärmeprod!$B$1:$BC$480,MATCH("Summa tillförd energi exklusive rökgaskondensering",Kraftvärmeprod!$B$1:$BC$1,0),FALSE))</f>
        <v>0.53075526225964265</v>
      </c>
      <c r="AK119">
        <f t="shared" si="7"/>
        <v>148.74266</v>
      </c>
    </row>
    <row r="120" spans="1:37" x14ac:dyDescent="0.25">
      <c r="A120" s="2" t="s">
        <v>169</v>
      </c>
      <c r="B120" s="2" t="s">
        <v>170</v>
      </c>
      <c r="C120">
        <f>IF(ISERROR(1/VLOOKUP($B120,'Justerad allokering'!$B$1:$AG$461,MATCH(C$1,'Justerad allokering'!$B$1:$AF$1,0),FALSE)),VLOOKUP($B120,'Allokerad kvv'!$B$2:$AV$468,MATCH(C$1,'Allokerad kvv'!$B$1:$AV$1,0),FALSE),VLOOKUP($B120,'Justerad allokering'!$B$1:$AG$461,MATCH(C$1,'Justerad allokering'!$B$1:$AF$1,0),FALSE))</f>
        <v>0</v>
      </c>
      <c r="D120">
        <f>IF(ISERROR(1/VLOOKUP($B120,'Justerad allokering'!$B$1:$AG$461,MATCH(D$1,'Justerad allokering'!$B$1:$AF$1,0),FALSE)),VLOOKUP($B120,'Allokerad kvv'!$B$2:$AV$468,MATCH(D$1,'Allokerad kvv'!$B$1:$AV$1,0),FALSE),VLOOKUP($B120,'Justerad allokering'!$B$1:$AG$461,MATCH(D$1,'Justerad allokering'!$B$1:$AF$1,0),FALSE))</f>
        <v>0</v>
      </c>
      <c r="E120">
        <f>IF(ISERROR(1/VLOOKUP($B120,'Justerad allokering'!$B$1:$AG$461,MATCH(E$1,'Justerad allokering'!$B$1:$AF$1,0),FALSE)),VLOOKUP($B120,'Allokerad kvv'!$B$2:$AV$468,MATCH(E$1,'Allokerad kvv'!$B$1:$AV$1,0),FALSE),VLOOKUP($B120,'Justerad allokering'!$B$1:$AG$461,MATCH(E$1,'Justerad allokering'!$B$1:$AF$1,0),FALSE))</f>
        <v>33.314999999999998</v>
      </c>
      <c r="F120">
        <f>IF(ISERROR(1/VLOOKUP($B120,'Justerad allokering'!$B$1:$AG$461,MATCH(F$1,'Justerad allokering'!$B$1:$AF$1,0),FALSE)),VLOOKUP($B120,'Allokerad kvv'!$B$2:$AV$468,MATCH(F$1,'Allokerad kvv'!$B$1:$AV$1,0),FALSE),VLOOKUP($B120,'Justerad allokering'!$B$1:$AG$461,MATCH(F$1,'Justerad allokering'!$B$1:$AF$1,0),FALSE))</f>
        <v>0.67</v>
      </c>
      <c r="G120">
        <f>IF(ISERROR(1/VLOOKUP($B120,'Justerad allokering'!$B$1:$AG$461,MATCH(G$1,'Justerad allokering'!$B$1:$AF$1,0),FALSE)),VLOOKUP($B120,'Allokerad kvv'!$B$2:$AV$468,MATCH(G$1,'Allokerad kvv'!$B$1:$AV$1,0),FALSE),VLOOKUP($B120,'Justerad allokering'!$B$1:$AG$461,MATCH(G$1,'Justerad allokering'!$B$1:$AF$1,0),FALSE))</f>
        <v>0</v>
      </c>
      <c r="H120">
        <f>IF(ISERROR(1/VLOOKUP($B120,'Justerad allokering'!$B$1:$AG$461,MATCH(H$1,'Justerad allokering'!$B$1:$AF$1,0),FALSE)),VLOOKUP($B120,'Allokerad kvv'!$B$2:$AV$468,MATCH(H$1,'Allokerad kvv'!$B$1:$AV$1,0),FALSE),VLOOKUP($B120,'Justerad allokering'!$B$1:$AG$461,MATCH(H$1,'Justerad allokering'!$B$1:$AF$1,0),FALSE))</f>
        <v>0</v>
      </c>
      <c r="I120">
        <f>IF(ISERROR(1/VLOOKUP($B120,'Justerad allokering'!$B$1:$AG$461,MATCH(I$1,'Justerad allokering'!$B$1:$AF$1,0),FALSE)),VLOOKUP($B120,'Allokerad kvv'!$B$2:$AV$468,MATCH(I$1,'Allokerad kvv'!$B$1:$AV$1,0),FALSE),VLOOKUP($B120,'Justerad allokering'!$B$1:$AG$461,MATCH(I$1,'Justerad allokering'!$B$1:$AF$1,0),FALSE))</f>
        <v>0</v>
      </c>
      <c r="J120">
        <f>IF(ISERROR(1/VLOOKUP($B120,'Justerad allokering'!$B$1:$AG$461,MATCH(J$1,'Justerad allokering'!$B$1:$AF$1,0),FALSE)),VLOOKUP($B120,'Allokerad kvv'!$B$2:$AV$468,MATCH(J$1,'Allokerad kvv'!$B$1:$AV$1,0),FALSE),VLOOKUP($B120,'Justerad allokering'!$B$1:$AG$461,MATCH(J$1,'Justerad allokering'!$B$1:$AF$1,0),FALSE))</f>
        <v>72.099000000000004</v>
      </c>
      <c r="K120">
        <f>IF(ISERROR(1/VLOOKUP($B120,'Justerad allokering'!$B$1:$AG$461,MATCH(K$1,'Justerad allokering'!$B$1:$AF$1,0),FALSE)),VLOOKUP($B120,'Allokerad kvv'!$B$2:$AV$468,MATCH(K$1,'Allokerad kvv'!$B$1:$AV$1,0),FALSE),VLOOKUP($B120,'Justerad allokering'!$B$1:$AG$461,MATCH(K$1,'Justerad allokering'!$B$1:$AF$1,0),FALSE))</f>
        <v>3.5640000000000001</v>
      </c>
      <c r="L120">
        <f>IF(ISERROR(1/VLOOKUP($B120,'Justerad allokering'!$B$1:$AG$461,MATCH(L$1,'Justerad allokering'!$B$1:$AF$1,0),FALSE)),VLOOKUP($B120,'Allokerad kvv'!$B$2:$AV$468,MATCH(L$1,'Allokerad kvv'!$B$1:$AV$1,0),FALSE),VLOOKUP($B120,'Justerad allokering'!$B$1:$AG$461,MATCH(L$1,'Justerad allokering'!$B$1:$AF$1,0),FALSE))</f>
        <v>255.38399999999999</v>
      </c>
      <c r="M120">
        <f>IF(ISERROR(1/VLOOKUP($B120,'Justerad allokering'!$B$1:$AG$461,MATCH(M$1,'Justerad allokering'!$B$1:$AF$1,0),FALSE)),VLOOKUP($B120,'Allokerad kvv'!$B$2:$AV$468,MATCH(M$1,'Allokerad kvv'!$B$1:$AV$1,0),FALSE),VLOOKUP($B120,'Justerad allokering'!$B$1:$AG$461,MATCH(M$1,'Justerad allokering'!$B$1:$AF$1,0),FALSE))</f>
        <v>0</v>
      </c>
      <c r="N120">
        <f>IF(ISERROR(1/VLOOKUP($B120,'Justerad allokering'!$B$1:$AG$461,MATCH(N$1,'Justerad allokering'!$B$1:$AF$1,0),FALSE)),VLOOKUP($B120,'Allokerad kvv'!$B$2:$AV$468,MATCH(N$1,'Allokerad kvv'!$B$1:$AV$1,0),FALSE),VLOOKUP($B120,'Justerad allokering'!$B$1:$AG$461,MATCH(N$1,'Justerad allokering'!$B$1:$AF$1,0),FALSE))</f>
        <v>58.095999999999997</v>
      </c>
      <c r="O120">
        <f>IF(ISERROR(1/VLOOKUP($B120,'Justerad allokering'!$B$1:$AG$461,MATCH(O$1,'Justerad allokering'!$B$1:$AF$1,0),FALSE)),VLOOKUP($B120,'Allokerad kvv'!$B$2:$AV$468,MATCH(O$1,'Allokerad kvv'!$B$1:$AV$1,0),FALSE),VLOOKUP($B120,'Justerad allokering'!$B$1:$AG$461,MATCH(O$1,'Justerad allokering'!$B$1:$AF$1,0),FALSE))</f>
        <v>0</v>
      </c>
      <c r="P120">
        <f>IF(ISERROR(1/VLOOKUP($B120,'Justerad allokering'!$B$1:$AG$461,MATCH(P$1,'Justerad allokering'!$B$1:$AF$1,0),FALSE)),VLOOKUP($B120,'Allokerad kvv'!$B$2:$AV$468,MATCH(P$1,'Allokerad kvv'!$B$1:$AV$1,0),FALSE),VLOOKUP($B120,'Justerad allokering'!$B$1:$AG$461,MATCH(P$1,'Justerad allokering'!$B$1:$AF$1,0),FALSE))</f>
        <v>63.646000000000001</v>
      </c>
      <c r="Q120">
        <f>IF(ISERROR(1/VLOOKUP($B120,'Justerad allokering'!$B$1:$AG$461,MATCH(Q$1,'Justerad allokering'!$B$1:$AF$1,0),FALSE)),VLOOKUP($B120,'Allokerad kvv'!$B$2:$AV$468,MATCH(Q$1,'Allokerad kvv'!$B$1:$AV$1,0),FALSE),VLOOKUP($B120,'Justerad allokering'!$B$1:$AG$461,MATCH(Q$1,'Justerad allokering'!$B$1:$AF$1,0),FALSE))</f>
        <v>0</v>
      </c>
      <c r="R120">
        <f>IF(ISERROR(1/VLOOKUP($B120,'Justerad allokering'!$B$1:$AG$461,MATCH(R$1,'Justerad allokering'!$B$1:$AF$1,0),FALSE)),VLOOKUP($B120,'Allokerad kvv'!$B$2:$AV$468,MATCH(R$1,'Allokerad kvv'!$B$1:$AV$1,0),FALSE),VLOOKUP($B120,'Justerad allokering'!$B$1:$AG$461,MATCH(R$1,'Justerad allokering'!$B$1:$AF$1,0),FALSE))</f>
        <v>0</v>
      </c>
      <c r="S120">
        <f>IF(ISERROR(1/VLOOKUP($B120,'Justerad allokering'!$B$1:$AG$461,MATCH(S$1,'Justerad allokering'!$B$1:$AF$1,0),FALSE)),VLOOKUP($B120,'Allokerad kvv'!$B$2:$AV$468,MATCH(S$1,'Allokerad kvv'!$B$1:$AV$1,0),FALSE),VLOOKUP($B120,'Justerad allokering'!$B$1:$AG$461,MATCH(S$1,'Justerad allokering'!$B$1:$AF$1,0),FALSE))</f>
        <v>0</v>
      </c>
      <c r="T120">
        <f>IF(ISERROR(1/VLOOKUP($B120,'Justerad allokering'!$B$1:$AG$461,MATCH(T$1,'Justerad allokering'!$B$1:$AF$1,0),FALSE)),VLOOKUP($B120,'Allokerad kvv'!$B$2:$AV$468,MATCH(T$1,'Allokerad kvv'!$B$1:$AV$1,0),FALSE),VLOOKUP($B120,'Justerad allokering'!$B$1:$AG$461,MATCH(T$1,'Justerad allokering'!$B$1:$AF$1,0),FALSE))</f>
        <v>0</v>
      </c>
      <c r="U120">
        <f>IF(ISERROR(1/VLOOKUP($B120,'Justerad allokering'!$B$1:$AG$461,MATCH(U$1,'Justerad allokering'!$B$1:$AF$1,0),FALSE)),VLOOKUP($B120,'Allokerad kvv'!$B$2:$AV$468,MATCH(U$1,'Allokerad kvv'!$B$1:$AV$1,0),FALSE),VLOOKUP($B120,'Justerad allokering'!$B$1:$AG$461,MATCH(U$1,'Justerad allokering'!$B$1:$AF$1,0),FALSE))</f>
        <v>0</v>
      </c>
      <c r="V120">
        <f>IF(ISERROR(1/VLOOKUP($B120,'Justerad allokering'!$B$1:$AG$461,MATCH(V$1,'Justerad allokering'!$B$1:$AF$1,0),FALSE)),VLOOKUP($B120,'Allokerad kvv'!$B$2:$AV$468,MATCH(V$1,'Allokerad kvv'!$B$1:$AV$1,0),FALSE),VLOOKUP($B120,'Justerad allokering'!$B$1:$AG$461,MATCH(V$1,'Justerad allokering'!$B$1:$AF$1,0),FALSE))</f>
        <v>0</v>
      </c>
      <c r="W120">
        <f>IF(ISERROR(1/VLOOKUP($B120,'Justerad allokering'!$B$1:$AG$461,MATCH(W$1,'Justerad allokering'!$B$1:$AF$1,0),FALSE)),VLOOKUP($B120,'Allokerad kvv'!$B$2:$AV$468,MATCH(W$1,'Allokerad kvv'!$B$1:$AV$1,0),FALSE),VLOOKUP($B120,'Justerad allokering'!$B$1:$AG$461,MATCH(W$1,'Justerad allokering'!$B$1:$AF$1,0),FALSE))</f>
        <v>0</v>
      </c>
      <c r="X120">
        <f>IF(ISERROR(1/VLOOKUP($B120,'Justerad allokering'!$B$1:$AG$461,MATCH(X$1,'Justerad allokering'!$B$1:$AF$1,0),FALSE)),VLOOKUP($B120,'Allokerad kvv'!$B$2:$AV$468,MATCH(X$1,'Allokerad kvv'!$B$1:$AV$1,0),FALSE),VLOOKUP($B120,'Justerad allokering'!$B$1:$AG$461,MATCH(X$1,'Justerad allokering'!$B$1:$AF$1,0),FALSE))</f>
        <v>0</v>
      </c>
      <c r="Y120">
        <f>IF(ISERROR(1/VLOOKUP($B120,'Justerad allokering'!$B$1:$AG$461,MATCH(Y$1,'Justerad allokering'!$B$1:$AF$1,0),FALSE)),VLOOKUP($B120,'Allokerad kvv'!$B$2:$AV$468,MATCH(Y$1,'Allokerad kvv'!$B$1:$AV$1,0),FALSE),VLOOKUP($B120,'Justerad allokering'!$B$1:$AG$461,MATCH(Y$1,'Justerad allokering'!$B$1:$AF$1,0),FALSE))</f>
        <v>0</v>
      </c>
      <c r="Z120">
        <f>IF(ISERROR(1/VLOOKUP($B120,'Justerad allokering'!$B$1:$AG$461,MATCH(Z$1,'Justerad allokering'!$B$1:$AF$1,0),FALSE)),VLOOKUP($B120,'Allokerad kvv'!$B$2:$AV$468,MATCH(Z$1,'Allokerad kvv'!$B$1:$AV$1,0),FALSE),VLOOKUP($B120,'Justerad allokering'!$B$1:$AG$461,MATCH(Z$1,'Justerad allokering'!$B$1:$AF$1,0),FALSE))</f>
        <v>19.391999999999999</v>
      </c>
      <c r="AE120" s="89">
        <f t="shared" si="4"/>
        <v>506.166</v>
      </c>
      <c r="AG120">
        <f t="shared" si="5"/>
        <v>502.60199999999998</v>
      </c>
      <c r="AH120">
        <f t="shared" si="6"/>
        <v>444.50599999999997</v>
      </c>
      <c r="AI120">
        <f>IF(AH120=0,"",AH120/VLOOKUP(B120,Kraftvärmeprod!$B$1:$BC$480,MATCH("Summa tillförd energi exklusive rökgaskondensering",Kraftvärmeprod!$B$1:$BC$1,0),FALSE))</f>
        <v>0.51622815931433741</v>
      </c>
      <c r="AK120">
        <f t="shared" si="7"/>
        <v>189.12200000000001</v>
      </c>
    </row>
    <row r="121" spans="1:37" x14ac:dyDescent="0.25">
      <c r="A121" s="2" t="s">
        <v>169</v>
      </c>
      <c r="B121" s="2" t="s">
        <v>171</v>
      </c>
      <c r="C121">
        <f>IF(ISERROR(1/VLOOKUP($B121,'Justerad allokering'!$B$1:$AG$461,MATCH(C$1,'Justerad allokering'!$B$1:$AF$1,0),FALSE)),VLOOKUP($B121,'Allokerad kvv'!$B$2:$AV$468,MATCH(C$1,'Allokerad kvv'!$B$1:$AV$1,0),FALSE),VLOOKUP($B121,'Justerad allokering'!$B$1:$AG$461,MATCH(C$1,'Justerad allokering'!$B$1:$AF$1,0),FALSE))</f>
        <v>0</v>
      </c>
      <c r="D121">
        <f>IF(ISERROR(1/VLOOKUP($B121,'Justerad allokering'!$B$1:$AG$461,MATCH(D$1,'Justerad allokering'!$B$1:$AF$1,0),FALSE)),VLOOKUP($B121,'Allokerad kvv'!$B$2:$AV$468,MATCH(D$1,'Allokerad kvv'!$B$1:$AV$1,0),FALSE),VLOOKUP($B121,'Justerad allokering'!$B$1:$AG$461,MATCH(D$1,'Justerad allokering'!$B$1:$AF$1,0),FALSE))</f>
        <v>0</v>
      </c>
      <c r="E121">
        <f>IF(ISERROR(1/VLOOKUP($B121,'Justerad allokering'!$B$1:$AG$461,MATCH(E$1,'Justerad allokering'!$B$1:$AF$1,0),FALSE)),VLOOKUP($B121,'Allokerad kvv'!$B$2:$AV$468,MATCH(E$1,'Allokerad kvv'!$B$1:$AV$1,0),FALSE),VLOOKUP($B121,'Justerad allokering'!$B$1:$AG$461,MATCH(E$1,'Justerad allokering'!$B$1:$AF$1,0),FALSE))</f>
        <v>16.634599999999999</v>
      </c>
      <c r="F121">
        <f>IF(ISERROR(1/VLOOKUP($B121,'Justerad allokering'!$B$1:$AG$461,MATCH(F$1,'Justerad allokering'!$B$1:$AF$1,0),FALSE)),VLOOKUP($B121,'Allokerad kvv'!$B$2:$AV$468,MATCH(F$1,'Allokerad kvv'!$B$1:$AV$1,0),FALSE),VLOOKUP($B121,'Justerad allokering'!$B$1:$AG$461,MATCH(F$1,'Justerad allokering'!$B$1:$AF$1,0),FALSE))</f>
        <v>0</v>
      </c>
      <c r="G121">
        <f>IF(ISERROR(1/VLOOKUP($B121,'Justerad allokering'!$B$1:$AG$461,MATCH(G$1,'Justerad allokering'!$B$1:$AF$1,0),FALSE)),VLOOKUP($B121,'Allokerad kvv'!$B$2:$AV$468,MATCH(G$1,'Allokerad kvv'!$B$1:$AV$1,0),FALSE),VLOOKUP($B121,'Justerad allokering'!$B$1:$AG$461,MATCH(G$1,'Justerad allokering'!$B$1:$AF$1,0),FALSE))</f>
        <v>0</v>
      </c>
      <c r="H121">
        <f>IF(ISERROR(1/VLOOKUP($B121,'Justerad allokering'!$B$1:$AG$461,MATCH(H$1,'Justerad allokering'!$B$1:$AF$1,0),FALSE)),VLOOKUP($B121,'Allokerad kvv'!$B$2:$AV$468,MATCH(H$1,'Allokerad kvv'!$B$1:$AV$1,0),FALSE),VLOOKUP($B121,'Justerad allokering'!$B$1:$AG$461,MATCH(H$1,'Justerad allokering'!$B$1:$AF$1,0),FALSE))</f>
        <v>0</v>
      </c>
      <c r="I121">
        <f>IF(ISERROR(1/VLOOKUP($B121,'Justerad allokering'!$B$1:$AG$461,MATCH(I$1,'Justerad allokering'!$B$1:$AF$1,0),FALSE)),VLOOKUP($B121,'Allokerad kvv'!$B$2:$AV$468,MATCH(I$1,'Allokerad kvv'!$B$1:$AV$1,0),FALSE),VLOOKUP($B121,'Justerad allokering'!$B$1:$AG$461,MATCH(I$1,'Justerad allokering'!$B$1:$AF$1,0),FALSE))</f>
        <v>0</v>
      </c>
      <c r="J121">
        <f>IF(ISERROR(1/VLOOKUP($B121,'Justerad allokering'!$B$1:$AG$461,MATCH(J$1,'Justerad allokering'!$B$1:$AF$1,0),FALSE)),VLOOKUP($B121,'Allokerad kvv'!$B$2:$AV$468,MATCH(J$1,'Allokerad kvv'!$B$1:$AV$1,0),FALSE),VLOOKUP($B121,'Justerad allokering'!$B$1:$AG$461,MATCH(J$1,'Justerad allokering'!$B$1:$AF$1,0),FALSE))</f>
        <v>36</v>
      </c>
      <c r="K121">
        <f>IF(ISERROR(1/VLOOKUP($B121,'Justerad allokering'!$B$1:$AG$461,MATCH(K$1,'Justerad allokering'!$B$1:$AF$1,0),FALSE)),VLOOKUP($B121,'Allokerad kvv'!$B$2:$AV$468,MATCH(K$1,'Allokerad kvv'!$B$1:$AV$1,0),FALSE),VLOOKUP($B121,'Justerad allokering'!$B$1:$AG$461,MATCH(K$1,'Justerad allokering'!$B$1:$AF$1,0),FALSE))</f>
        <v>0</v>
      </c>
      <c r="L121">
        <f>IF(ISERROR(1/VLOOKUP($B121,'Justerad allokering'!$B$1:$AG$461,MATCH(L$1,'Justerad allokering'!$B$1:$AF$1,0),FALSE)),VLOOKUP($B121,'Allokerad kvv'!$B$2:$AV$468,MATCH(L$1,'Allokerad kvv'!$B$1:$AV$1,0),FALSE),VLOOKUP($B121,'Justerad allokering'!$B$1:$AG$461,MATCH(L$1,'Justerad allokering'!$B$1:$AF$1,0),FALSE))</f>
        <v>0</v>
      </c>
      <c r="M121">
        <f>IF(ISERROR(1/VLOOKUP($B121,'Justerad allokering'!$B$1:$AG$461,MATCH(M$1,'Justerad allokering'!$B$1:$AF$1,0),FALSE)),VLOOKUP($B121,'Allokerad kvv'!$B$2:$AV$468,MATCH(M$1,'Allokerad kvv'!$B$1:$AV$1,0),FALSE),VLOOKUP($B121,'Justerad allokering'!$B$1:$AG$461,MATCH(M$1,'Justerad allokering'!$B$1:$AF$1,0),FALSE))</f>
        <v>0</v>
      </c>
      <c r="N121">
        <f>IF(ISERROR(1/VLOOKUP($B121,'Justerad allokering'!$B$1:$AG$461,MATCH(N$1,'Justerad allokering'!$B$1:$AF$1,0),FALSE)),VLOOKUP($B121,'Allokerad kvv'!$B$2:$AV$468,MATCH(N$1,'Allokerad kvv'!$B$1:$AV$1,0),FALSE),VLOOKUP($B121,'Justerad allokering'!$B$1:$AG$461,MATCH(N$1,'Justerad allokering'!$B$1:$AF$1,0),FALSE))</f>
        <v>29.007999999999999</v>
      </c>
      <c r="O121">
        <f>IF(ISERROR(1/VLOOKUP($B121,'Justerad allokering'!$B$1:$AG$461,MATCH(O$1,'Justerad allokering'!$B$1:$AF$1,0),FALSE)),VLOOKUP($B121,'Allokerad kvv'!$B$2:$AV$468,MATCH(O$1,'Allokerad kvv'!$B$1:$AV$1,0),FALSE),VLOOKUP($B121,'Justerad allokering'!$B$1:$AG$461,MATCH(O$1,'Justerad allokering'!$B$1:$AF$1,0),FALSE))</f>
        <v>0</v>
      </c>
      <c r="P121">
        <f>IF(ISERROR(1/VLOOKUP($B121,'Justerad allokering'!$B$1:$AG$461,MATCH(P$1,'Justerad allokering'!$B$1:$AF$1,0),FALSE)),VLOOKUP($B121,'Allokerad kvv'!$B$2:$AV$468,MATCH(P$1,'Allokerad kvv'!$B$1:$AV$1,0),FALSE),VLOOKUP($B121,'Justerad allokering'!$B$1:$AG$461,MATCH(P$1,'Justerad allokering'!$B$1:$AF$1,0),FALSE))</f>
        <v>31.779599999999999</v>
      </c>
      <c r="Q121">
        <f>IF(ISERROR(1/VLOOKUP($B121,'Justerad allokering'!$B$1:$AG$461,MATCH(Q$1,'Justerad allokering'!$B$1:$AF$1,0),FALSE)),VLOOKUP($B121,'Allokerad kvv'!$B$2:$AV$468,MATCH(Q$1,'Allokerad kvv'!$B$1:$AV$1,0),FALSE),VLOOKUP($B121,'Justerad allokering'!$B$1:$AG$461,MATCH(Q$1,'Justerad allokering'!$B$1:$AF$1,0),FALSE))</f>
        <v>0</v>
      </c>
      <c r="R121">
        <f>IF(ISERROR(1/VLOOKUP($B121,'Justerad allokering'!$B$1:$AG$461,MATCH(R$1,'Justerad allokering'!$B$1:$AF$1,0),FALSE)),VLOOKUP($B121,'Allokerad kvv'!$B$2:$AV$468,MATCH(R$1,'Allokerad kvv'!$B$1:$AV$1,0),FALSE),VLOOKUP($B121,'Justerad allokering'!$B$1:$AG$461,MATCH(R$1,'Justerad allokering'!$B$1:$AF$1,0),FALSE))</f>
        <v>0</v>
      </c>
      <c r="S121">
        <f>IF(ISERROR(1/VLOOKUP($B121,'Justerad allokering'!$B$1:$AG$461,MATCH(S$1,'Justerad allokering'!$B$1:$AF$1,0),FALSE)),VLOOKUP($B121,'Allokerad kvv'!$B$2:$AV$468,MATCH(S$1,'Allokerad kvv'!$B$1:$AV$1,0),FALSE),VLOOKUP($B121,'Justerad allokering'!$B$1:$AG$461,MATCH(S$1,'Justerad allokering'!$B$1:$AF$1,0),FALSE))</f>
        <v>0</v>
      </c>
      <c r="T121">
        <f>IF(ISERROR(1/VLOOKUP($B121,'Justerad allokering'!$B$1:$AG$461,MATCH(T$1,'Justerad allokering'!$B$1:$AF$1,0),FALSE)),VLOOKUP($B121,'Allokerad kvv'!$B$2:$AV$468,MATCH(T$1,'Allokerad kvv'!$B$1:$AV$1,0),FALSE),VLOOKUP($B121,'Justerad allokering'!$B$1:$AG$461,MATCH(T$1,'Justerad allokering'!$B$1:$AF$1,0),FALSE))</f>
        <v>0</v>
      </c>
      <c r="U121">
        <f>IF(ISERROR(1/VLOOKUP($B121,'Justerad allokering'!$B$1:$AG$461,MATCH(U$1,'Justerad allokering'!$B$1:$AF$1,0),FALSE)),VLOOKUP($B121,'Allokerad kvv'!$B$2:$AV$468,MATCH(U$1,'Allokerad kvv'!$B$1:$AV$1,0),FALSE),VLOOKUP($B121,'Justerad allokering'!$B$1:$AG$461,MATCH(U$1,'Justerad allokering'!$B$1:$AF$1,0),FALSE))</f>
        <v>0</v>
      </c>
      <c r="V121">
        <f>IF(ISERROR(1/VLOOKUP($B121,'Justerad allokering'!$B$1:$AG$461,MATCH(V$1,'Justerad allokering'!$B$1:$AF$1,0),FALSE)),VLOOKUP($B121,'Allokerad kvv'!$B$2:$AV$468,MATCH(V$1,'Allokerad kvv'!$B$1:$AV$1,0),FALSE),VLOOKUP($B121,'Justerad allokering'!$B$1:$AG$461,MATCH(V$1,'Justerad allokering'!$B$1:$AF$1,0),FALSE))</f>
        <v>0</v>
      </c>
      <c r="W121">
        <f>IF(ISERROR(1/VLOOKUP($B121,'Justerad allokering'!$B$1:$AG$461,MATCH(W$1,'Justerad allokering'!$B$1:$AF$1,0),FALSE)),VLOOKUP($B121,'Allokerad kvv'!$B$2:$AV$468,MATCH(W$1,'Allokerad kvv'!$B$1:$AV$1,0),FALSE),VLOOKUP($B121,'Justerad allokering'!$B$1:$AG$461,MATCH(W$1,'Justerad allokering'!$B$1:$AF$1,0),FALSE))</f>
        <v>0</v>
      </c>
      <c r="X121">
        <f>IF(ISERROR(1/VLOOKUP($B121,'Justerad allokering'!$B$1:$AG$461,MATCH(X$1,'Justerad allokering'!$B$1:$AF$1,0),FALSE)),VLOOKUP($B121,'Allokerad kvv'!$B$2:$AV$468,MATCH(X$1,'Allokerad kvv'!$B$1:$AV$1,0),FALSE),VLOOKUP($B121,'Justerad allokering'!$B$1:$AG$461,MATCH(X$1,'Justerad allokering'!$B$1:$AF$1,0),FALSE))</f>
        <v>0</v>
      </c>
      <c r="Y121">
        <f>IF(ISERROR(1/VLOOKUP($B121,'Justerad allokering'!$B$1:$AG$461,MATCH(Y$1,'Justerad allokering'!$B$1:$AF$1,0),FALSE)),VLOOKUP($B121,'Allokerad kvv'!$B$2:$AV$468,MATCH(Y$1,'Allokerad kvv'!$B$1:$AV$1,0),FALSE),VLOOKUP($B121,'Justerad allokering'!$B$1:$AG$461,MATCH(Y$1,'Justerad allokering'!$B$1:$AF$1,0),FALSE))</f>
        <v>0</v>
      </c>
      <c r="Z121">
        <f>IF(ISERROR(1/VLOOKUP($B121,'Justerad allokering'!$B$1:$AG$461,MATCH(Z$1,'Justerad allokering'!$B$1:$AF$1,0),FALSE)),VLOOKUP($B121,'Allokerad kvv'!$B$2:$AV$468,MATCH(Z$1,'Allokerad kvv'!$B$1:$AV$1,0),FALSE),VLOOKUP($B121,'Justerad allokering'!$B$1:$AG$461,MATCH(Z$1,'Justerad allokering'!$B$1:$AF$1,0),FALSE))</f>
        <v>9.6827000000000005</v>
      </c>
      <c r="AE121" s="89">
        <f t="shared" si="4"/>
        <v>123.1049</v>
      </c>
      <c r="AG121">
        <f t="shared" si="5"/>
        <v>123.1049</v>
      </c>
      <c r="AH121">
        <f t="shared" si="6"/>
        <v>94.096900000000005</v>
      </c>
      <c r="AI121">
        <f>IF(AH121=0,"",AH121/VLOOKUP(B121,Kraftvärmeprod!$B$1:$BC$480,MATCH("Summa tillförd energi exklusive rökgaskondensering",Kraftvärmeprod!$B$1:$BC$1,0),FALSE))</f>
        <v>0.74185509303058961</v>
      </c>
      <c r="AK121">
        <f t="shared" si="7"/>
        <v>94.096899999999991</v>
      </c>
    </row>
    <row r="122" spans="1:37" x14ac:dyDescent="0.25">
      <c r="A122" s="2" t="s">
        <v>172</v>
      </c>
      <c r="B122" s="2" t="s">
        <v>173</v>
      </c>
      <c r="C122">
        <f>IF(ISERROR(1/VLOOKUP($B122,'Justerad allokering'!$B$1:$AG$461,MATCH(C$1,'Justerad allokering'!$B$1:$AF$1,0),FALSE)),VLOOKUP($B122,'Allokerad kvv'!$B$2:$AV$468,MATCH(C$1,'Allokerad kvv'!$B$1:$AV$1,0),FALSE),VLOOKUP($B122,'Justerad allokering'!$B$1:$AG$461,MATCH(C$1,'Justerad allokering'!$B$1:$AF$1,0),FALSE))</f>
        <v>0</v>
      </c>
      <c r="D122">
        <f>IF(ISERROR(1/VLOOKUP($B122,'Justerad allokering'!$B$1:$AG$461,MATCH(D$1,'Justerad allokering'!$B$1:$AF$1,0),FALSE)),VLOOKUP($B122,'Allokerad kvv'!$B$2:$AV$468,MATCH(D$1,'Allokerad kvv'!$B$1:$AV$1,0),FALSE),VLOOKUP($B122,'Justerad allokering'!$B$1:$AG$461,MATCH(D$1,'Justerad allokering'!$B$1:$AF$1,0),FALSE))</f>
        <v>0</v>
      </c>
      <c r="E122">
        <f>IF(ISERROR(1/VLOOKUP($B122,'Justerad allokering'!$B$1:$AG$461,MATCH(E$1,'Justerad allokering'!$B$1:$AF$1,0),FALSE)),VLOOKUP($B122,'Allokerad kvv'!$B$2:$AV$468,MATCH(E$1,'Allokerad kvv'!$B$1:$AV$1,0),FALSE),VLOOKUP($B122,'Justerad allokering'!$B$1:$AG$461,MATCH(E$1,'Justerad allokering'!$B$1:$AF$1,0),FALSE))</f>
        <v>0</v>
      </c>
      <c r="F122">
        <f>IF(ISERROR(1/VLOOKUP($B122,'Justerad allokering'!$B$1:$AG$461,MATCH(F$1,'Justerad allokering'!$B$1:$AF$1,0),FALSE)),VLOOKUP($B122,'Allokerad kvv'!$B$2:$AV$468,MATCH(F$1,'Allokerad kvv'!$B$1:$AV$1,0),FALSE),VLOOKUP($B122,'Justerad allokering'!$B$1:$AG$461,MATCH(F$1,'Justerad allokering'!$B$1:$AF$1,0),FALSE))</f>
        <v>0</v>
      </c>
      <c r="G122">
        <f>IF(ISERROR(1/VLOOKUP($B122,'Justerad allokering'!$B$1:$AG$461,MATCH(G$1,'Justerad allokering'!$B$1:$AF$1,0),FALSE)),VLOOKUP($B122,'Allokerad kvv'!$B$2:$AV$468,MATCH(G$1,'Allokerad kvv'!$B$1:$AV$1,0),FALSE),VLOOKUP($B122,'Justerad allokering'!$B$1:$AG$461,MATCH(G$1,'Justerad allokering'!$B$1:$AF$1,0),FALSE))</f>
        <v>0</v>
      </c>
      <c r="H122">
        <f>IF(ISERROR(1/VLOOKUP($B122,'Justerad allokering'!$B$1:$AG$461,MATCH(H$1,'Justerad allokering'!$B$1:$AF$1,0),FALSE)),VLOOKUP($B122,'Allokerad kvv'!$B$2:$AV$468,MATCH(H$1,'Allokerad kvv'!$B$1:$AV$1,0),FALSE),VLOOKUP($B122,'Justerad allokering'!$B$1:$AG$461,MATCH(H$1,'Justerad allokering'!$B$1:$AF$1,0),FALSE))</f>
        <v>0</v>
      </c>
      <c r="I122">
        <f>IF(ISERROR(1/VLOOKUP($B122,'Justerad allokering'!$B$1:$AG$461,MATCH(I$1,'Justerad allokering'!$B$1:$AF$1,0),FALSE)),VLOOKUP($B122,'Allokerad kvv'!$B$2:$AV$468,MATCH(I$1,'Allokerad kvv'!$B$1:$AV$1,0),FALSE),VLOOKUP($B122,'Justerad allokering'!$B$1:$AG$461,MATCH(I$1,'Justerad allokering'!$B$1:$AF$1,0),FALSE))</f>
        <v>0</v>
      </c>
      <c r="J122">
        <f>IF(ISERROR(1/VLOOKUP($B122,'Justerad allokering'!$B$1:$AG$461,MATCH(J$1,'Justerad allokering'!$B$1:$AF$1,0),FALSE)),VLOOKUP($B122,'Allokerad kvv'!$B$2:$AV$468,MATCH(J$1,'Allokerad kvv'!$B$1:$AV$1,0),FALSE),VLOOKUP($B122,'Justerad allokering'!$B$1:$AG$461,MATCH(J$1,'Justerad allokering'!$B$1:$AF$1,0),FALSE))</f>
        <v>0</v>
      </c>
      <c r="K122">
        <f>IF(ISERROR(1/VLOOKUP($B122,'Justerad allokering'!$B$1:$AG$461,MATCH(K$1,'Justerad allokering'!$B$1:$AF$1,0),FALSE)),VLOOKUP($B122,'Allokerad kvv'!$B$2:$AV$468,MATCH(K$1,'Allokerad kvv'!$B$1:$AV$1,0),FALSE),VLOOKUP($B122,'Justerad allokering'!$B$1:$AG$461,MATCH(K$1,'Justerad allokering'!$B$1:$AF$1,0),FALSE))</f>
        <v>0</v>
      </c>
      <c r="L122">
        <f>IF(ISERROR(1/VLOOKUP($B122,'Justerad allokering'!$B$1:$AG$461,MATCH(L$1,'Justerad allokering'!$B$1:$AF$1,0),FALSE)),VLOOKUP($B122,'Allokerad kvv'!$B$2:$AV$468,MATCH(L$1,'Allokerad kvv'!$B$1:$AV$1,0),FALSE),VLOOKUP($B122,'Justerad allokering'!$B$1:$AG$461,MATCH(L$1,'Justerad allokering'!$B$1:$AF$1,0),FALSE))</f>
        <v>0</v>
      </c>
      <c r="M122">
        <f>IF(ISERROR(1/VLOOKUP($B122,'Justerad allokering'!$B$1:$AG$461,MATCH(M$1,'Justerad allokering'!$B$1:$AF$1,0),FALSE)),VLOOKUP($B122,'Allokerad kvv'!$B$2:$AV$468,MATCH(M$1,'Allokerad kvv'!$B$1:$AV$1,0),FALSE),VLOOKUP($B122,'Justerad allokering'!$B$1:$AG$461,MATCH(M$1,'Justerad allokering'!$B$1:$AF$1,0),FALSE))</f>
        <v>0</v>
      </c>
      <c r="N122">
        <f>IF(ISERROR(1/VLOOKUP($B122,'Justerad allokering'!$B$1:$AG$461,MATCH(N$1,'Justerad allokering'!$B$1:$AF$1,0),FALSE)),VLOOKUP($B122,'Allokerad kvv'!$B$2:$AV$468,MATCH(N$1,'Allokerad kvv'!$B$1:$AV$1,0),FALSE),VLOOKUP($B122,'Justerad allokering'!$B$1:$AG$461,MATCH(N$1,'Justerad allokering'!$B$1:$AF$1,0),FALSE))</f>
        <v>0</v>
      </c>
      <c r="O122">
        <f>IF(ISERROR(1/VLOOKUP($B122,'Justerad allokering'!$B$1:$AG$461,MATCH(O$1,'Justerad allokering'!$B$1:$AF$1,0),FALSE)),VLOOKUP($B122,'Allokerad kvv'!$B$2:$AV$468,MATCH(O$1,'Allokerad kvv'!$B$1:$AV$1,0),FALSE),VLOOKUP($B122,'Justerad allokering'!$B$1:$AG$461,MATCH(O$1,'Justerad allokering'!$B$1:$AF$1,0),FALSE))</f>
        <v>0</v>
      </c>
      <c r="P122">
        <f>IF(ISERROR(1/VLOOKUP($B122,'Justerad allokering'!$B$1:$AG$461,MATCH(P$1,'Justerad allokering'!$B$1:$AF$1,0),FALSE)),VLOOKUP($B122,'Allokerad kvv'!$B$2:$AV$468,MATCH(P$1,'Allokerad kvv'!$B$1:$AV$1,0),FALSE),VLOOKUP($B122,'Justerad allokering'!$B$1:$AG$461,MATCH(P$1,'Justerad allokering'!$B$1:$AF$1,0),FALSE))</f>
        <v>0</v>
      </c>
      <c r="Q122">
        <f>IF(ISERROR(1/VLOOKUP($B122,'Justerad allokering'!$B$1:$AG$461,MATCH(Q$1,'Justerad allokering'!$B$1:$AF$1,0),FALSE)),VLOOKUP($B122,'Allokerad kvv'!$B$2:$AV$468,MATCH(Q$1,'Allokerad kvv'!$B$1:$AV$1,0),FALSE),VLOOKUP($B122,'Justerad allokering'!$B$1:$AG$461,MATCH(Q$1,'Justerad allokering'!$B$1:$AF$1,0),FALSE))</f>
        <v>0</v>
      </c>
      <c r="R122">
        <f>IF(ISERROR(1/VLOOKUP($B122,'Justerad allokering'!$B$1:$AG$461,MATCH(R$1,'Justerad allokering'!$B$1:$AF$1,0),FALSE)),VLOOKUP($B122,'Allokerad kvv'!$B$2:$AV$468,MATCH(R$1,'Allokerad kvv'!$B$1:$AV$1,0),FALSE),VLOOKUP($B122,'Justerad allokering'!$B$1:$AG$461,MATCH(R$1,'Justerad allokering'!$B$1:$AF$1,0),FALSE))</f>
        <v>0</v>
      </c>
      <c r="S122">
        <f>IF(ISERROR(1/VLOOKUP($B122,'Justerad allokering'!$B$1:$AG$461,MATCH(S$1,'Justerad allokering'!$B$1:$AF$1,0),FALSE)),VLOOKUP($B122,'Allokerad kvv'!$B$2:$AV$468,MATCH(S$1,'Allokerad kvv'!$B$1:$AV$1,0),FALSE),VLOOKUP($B122,'Justerad allokering'!$B$1:$AG$461,MATCH(S$1,'Justerad allokering'!$B$1:$AF$1,0),FALSE))</f>
        <v>0</v>
      </c>
      <c r="T122">
        <f>IF(ISERROR(1/VLOOKUP($B122,'Justerad allokering'!$B$1:$AG$461,MATCH(T$1,'Justerad allokering'!$B$1:$AF$1,0),FALSE)),VLOOKUP($B122,'Allokerad kvv'!$B$2:$AV$468,MATCH(T$1,'Allokerad kvv'!$B$1:$AV$1,0),FALSE),VLOOKUP($B122,'Justerad allokering'!$B$1:$AG$461,MATCH(T$1,'Justerad allokering'!$B$1:$AF$1,0),FALSE))</f>
        <v>0</v>
      </c>
      <c r="U122">
        <f>IF(ISERROR(1/VLOOKUP($B122,'Justerad allokering'!$B$1:$AG$461,MATCH(U$1,'Justerad allokering'!$B$1:$AF$1,0),FALSE)),VLOOKUP($B122,'Allokerad kvv'!$B$2:$AV$468,MATCH(U$1,'Allokerad kvv'!$B$1:$AV$1,0),FALSE),VLOOKUP($B122,'Justerad allokering'!$B$1:$AG$461,MATCH(U$1,'Justerad allokering'!$B$1:$AF$1,0),FALSE))</f>
        <v>0</v>
      </c>
      <c r="V122">
        <f>IF(ISERROR(1/VLOOKUP($B122,'Justerad allokering'!$B$1:$AG$461,MATCH(V$1,'Justerad allokering'!$B$1:$AF$1,0),FALSE)),VLOOKUP($B122,'Allokerad kvv'!$B$2:$AV$468,MATCH(V$1,'Allokerad kvv'!$B$1:$AV$1,0),FALSE),VLOOKUP($B122,'Justerad allokering'!$B$1:$AG$461,MATCH(V$1,'Justerad allokering'!$B$1:$AF$1,0),FALSE))</f>
        <v>0</v>
      </c>
      <c r="W122">
        <f>IF(ISERROR(1/VLOOKUP($B122,'Justerad allokering'!$B$1:$AG$461,MATCH(W$1,'Justerad allokering'!$B$1:$AF$1,0),FALSE)),VLOOKUP($B122,'Allokerad kvv'!$B$2:$AV$468,MATCH(W$1,'Allokerad kvv'!$B$1:$AV$1,0),FALSE),VLOOKUP($B122,'Justerad allokering'!$B$1:$AG$461,MATCH(W$1,'Justerad allokering'!$B$1:$AF$1,0),FALSE))</f>
        <v>0</v>
      </c>
      <c r="X122">
        <f>IF(ISERROR(1/VLOOKUP($B122,'Justerad allokering'!$B$1:$AG$461,MATCH(X$1,'Justerad allokering'!$B$1:$AF$1,0),FALSE)),VLOOKUP($B122,'Allokerad kvv'!$B$2:$AV$468,MATCH(X$1,'Allokerad kvv'!$B$1:$AV$1,0),FALSE),VLOOKUP($B122,'Justerad allokering'!$B$1:$AG$461,MATCH(X$1,'Justerad allokering'!$B$1:$AF$1,0),FALSE))</f>
        <v>0</v>
      </c>
      <c r="Y122">
        <f>IF(ISERROR(1/VLOOKUP($B122,'Justerad allokering'!$B$1:$AG$461,MATCH(Y$1,'Justerad allokering'!$B$1:$AF$1,0),FALSE)),VLOOKUP($B122,'Allokerad kvv'!$B$2:$AV$468,MATCH(Y$1,'Allokerad kvv'!$B$1:$AV$1,0),FALSE),VLOOKUP($B122,'Justerad allokering'!$B$1:$AG$461,MATCH(Y$1,'Justerad allokering'!$B$1:$AF$1,0),FALSE))</f>
        <v>0</v>
      </c>
      <c r="Z122">
        <f>IF(ISERROR(1/VLOOKUP($B122,'Justerad allokering'!$B$1:$AG$461,MATCH(Z$1,'Justerad allokering'!$B$1:$AF$1,0),FALSE)),VLOOKUP($B122,'Allokerad kvv'!$B$2:$AV$468,MATCH(Z$1,'Allokerad kvv'!$B$1:$AV$1,0),FALSE),VLOOKUP($B122,'Justerad allokering'!$B$1:$AG$461,MATCH(Z$1,'Justerad allokering'!$B$1:$AF$1,0),FALSE))</f>
        <v>0</v>
      </c>
      <c r="AE122" s="89">
        <f t="shared" si="4"/>
        <v>0</v>
      </c>
      <c r="AG122">
        <f t="shared" si="5"/>
        <v>0</v>
      </c>
      <c r="AH122">
        <f t="shared" si="6"/>
        <v>0</v>
      </c>
      <c r="AI122" t="str">
        <f>IF(AH122=0,"",AH122/VLOOKUP(B122,Kraftvärmeprod!$B$1:$BC$480,MATCH("Summa tillförd energi exklusive rökgaskondensering",Kraftvärmeprod!$B$1:$BC$1,0),FALSE))</f>
        <v/>
      </c>
      <c r="AK122">
        <f t="shared" si="7"/>
        <v>0</v>
      </c>
    </row>
    <row r="123" spans="1:37" x14ac:dyDescent="0.25">
      <c r="A123" s="2" t="s">
        <v>172</v>
      </c>
      <c r="B123" s="2" t="s">
        <v>174</v>
      </c>
      <c r="C123">
        <f>IF(ISERROR(1/VLOOKUP($B123,'Justerad allokering'!$B$1:$AG$461,MATCH(C$1,'Justerad allokering'!$B$1:$AF$1,0),FALSE)),VLOOKUP($B123,'Allokerad kvv'!$B$2:$AV$468,MATCH(C$1,'Allokerad kvv'!$B$1:$AV$1,0),FALSE),VLOOKUP($B123,'Justerad allokering'!$B$1:$AG$461,MATCH(C$1,'Justerad allokering'!$B$1:$AF$1,0),FALSE))</f>
        <v>0</v>
      </c>
      <c r="D123">
        <f>IF(ISERROR(1/VLOOKUP($B123,'Justerad allokering'!$B$1:$AG$461,MATCH(D$1,'Justerad allokering'!$B$1:$AF$1,0),FALSE)),VLOOKUP($B123,'Allokerad kvv'!$B$2:$AV$468,MATCH(D$1,'Allokerad kvv'!$B$1:$AV$1,0),FALSE),VLOOKUP($B123,'Justerad allokering'!$B$1:$AG$461,MATCH(D$1,'Justerad allokering'!$B$1:$AF$1,0),FALSE))</f>
        <v>0</v>
      </c>
      <c r="E123">
        <f>IF(ISERROR(1/VLOOKUP($B123,'Justerad allokering'!$B$1:$AG$461,MATCH(E$1,'Justerad allokering'!$B$1:$AF$1,0),FALSE)),VLOOKUP($B123,'Allokerad kvv'!$B$2:$AV$468,MATCH(E$1,'Allokerad kvv'!$B$1:$AV$1,0),FALSE),VLOOKUP($B123,'Justerad allokering'!$B$1:$AG$461,MATCH(E$1,'Justerad allokering'!$B$1:$AF$1,0),FALSE))</f>
        <v>0</v>
      </c>
      <c r="F123">
        <f>IF(ISERROR(1/VLOOKUP($B123,'Justerad allokering'!$B$1:$AG$461,MATCH(F$1,'Justerad allokering'!$B$1:$AF$1,0),FALSE)),VLOOKUP($B123,'Allokerad kvv'!$B$2:$AV$468,MATCH(F$1,'Allokerad kvv'!$B$1:$AV$1,0),FALSE),VLOOKUP($B123,'Justerad allokering'!$B$1:$AG$461,MATCH(F$1,'Justerad allokering'!$B$1:$AF$1,0),FALSE))</f>
        <v>0</v>
      </c>
      <c r="G123">
        <f>IF(ISERROR(1/VLOOKUP($B123,'Justerad allokering'!$B$1:$AG$461,MATCH(G$1,'Justerad allokering'!$B$1:$AF$1,0),FALSE)),VLOOKUP($B123,'Allokerad kvv'!$B$2:$AV$468,MATCH(G$1,'Allokerad kvv'!$B$1:$AV$1,0),FALSE),VLOOKUP($B123,'Justerad allokering'!$B$1:$AG$461,MATCH(G$1,'Justerad allokering'!$B$1:$AF$1,0),FALSE))</f>
        <v>0</v>
      </c>
      <c r="H123">
        <f>IF(ISERROR(1/VLOOKUP($B123,'Justerad allokering'!$B$1:$AG$461,MATCH(H$1,'Justerad allokering'!$B$1:$AF$1,0),FALSE)),VLOOKUP($B123,'Allokerad kvv'!$B$2:$AV$468,MATCH(H$1,'Allokerad kvv'!$B$1:$AV$1,0),FALSE),VLOOKUP($B123,'Justerad allokering'!$B$1:$AG$461,MATCH(H$1,'Justerad allokering'!$B$1:$AF$1,0),FALSE))</f>
        <v>0</v>
      </c>
      <c r="I123">
        <f>IF(ISERROR(1/VLOOKUP($B123,'Justerad allokering'!$B$1:$AG$461,MATCH(I$1,'Justerad allokering'!$B$1:$AF$1,0),FALSE)),VLOOKUP($B123,'Allokerad kvv'!$B$2:$AV$468,MATCH(I$1,'Allokerad kvv'!$B$1:$AV$1,0),FALSE),VLOOKUP($B123,'Justerad allokering'!$B$1:$AG$461,MATCH(I$1,'Justerad allokering'!$B$1:$AF$1,0),FALSE))</f>
        <v>0</v>
      </c>
      <c r="J123">
        <f>IF(ISERROR(1/VLOOKUP($B123,'Justerad allokering'!$B$1:$AG$461,MATCH(J$1,'Justerad allokering'!$B$1:$AF$1,0),FALSE)),VLOOKUP($B123,'Allokerad kvv'!$B$2:$AV$468,MATCH(J$1,'Allokerad kvv'!$B$1:$AV$1,0),FALSE),VLOOKUP($B123,'Justerad allokering'!$B$1:$AG$461,MATCH(J$1,'Justerad allokering'!$B$1:$AF$1,0),FALSE))</f>
        <v>0</v>
      </c>
      <c r="K123">
        <f>IF(ISERROR(1/VLOOKUP($B123,'Justerad allokering'!$B$1:$AG$461,MATCH(K$1,'Justerad allokering'!$B$1:$AF$1,0),FALSE)),VLOOKUP($B123,'Allokerad kvv'!$B$2:$AV$468,MATCH(K$1,'Allokerad kvv'!$B$1:$AV$1,0),FALSE),VLOOKUP($B123,'Justerad allokering'!$B$1:$AG$461,MATCH(K$1,'Justerad allokering'!$B$1:$AF$1,0),FALSE))</f>
        <v>0</v>
      </c>
      <c r="L123">
        <f>IF(ISERROR(1/VLOOKUP($B123,'Justerad allokering'!$B$1:$AG$461,MATCH(L$1,'Justerad allokering'!$B$1:$AF$1,0),FALSE)),VLOOKUP($B123,'Allokerad kvv'!$B$2:$AV$468,MATCH(L$1,'Allokerad kvv'!$B$1:$AV$1,0),FALSE),VLOOKUP($B123,'Justerad allokering'!$B$1:$AG$461,MATCH(L$1,'Justerad allokering'!$B$1:$AF$1,0),FALSE))</f>
        <v>0</v>
      </c>
      <c r="M123">
        <f>IF(ISERROR(1/VLOOKUP($B123,'Justerad allokering'!$B$1:$AG$461,MATCH(M$1,'Justerad allokering'!$B$1:$AF$1,0),FALSE)),VLOOKUP($B123,'Allokerad kvv'!$B$2:$AV$468,MATCH(M$1,'Allokerad kvv'!$B$1:$AV$1,0),FALSE),VLOOKUP($B123,'Justerad allokering'!$B$1:$AG$461,MATCH(M$1,'Justerad allokering'!$B$1:$AF$1,0),FALSE))</f>
        <v>0</v>
      </c>
      <c r="N123">
        <f>IF(ISERROR(1/VLOOKUP($B123,'Justerad allokering'!$B$1:$AG$461,MATCH(N$1,'Justerad allokering'!$B$1:$AF$1,0),FALSE)),VLOOKUP($B123,'Allokerad kvv'!$B$2:$AV$468,MATCH(N$1,'Allokerad kvv'!$B$1:$AV$1,0),FALSE),VLOOKUP($B123,'Justerad allokering'!$B$1:$AG$461,MATCH(N$1,'Justerad allokering'!$B$1:$AF$1,0),FALSE))</f>
        <v>0</v>
      </c>
      <c r="O123">
        <f>IF(ISERROR(1/VLOOKUP($B123,'Justerad allokering'!$B$1:$AG$461,MATCH(O$1,'Justerad allokering'!$B$1:$AF$1,0),FALSE)),VLOOKUP($B123,'Allokerad kvv'!$B$2:$AV$468,MATCH(O$1,'Allokerad kvv'!$B$1:$AV$1,0),FALSE),VLOOKUP($B123,'Justerad allokering'!$B$1:$AG$461,MATCH(O$1,'Justerad allokering'!$B$1:$AF$1,0),FALSE))</f>
        <v>0</v>
      </c>
      <c r="P123">
        <f>IF(ISERROR(1/VLOOKUP($B123,'Justerad allokering'!$B$1:$AG$461,MATCH(P$1,'Justerad allokering'!$B$1:$AF$1,0),FALSE)),VLOOKUP($B123,'Allokerad kvv'!$B$2:$AV$468,MATCH(P$1,'Allokerad kvv'!$B$1:$AV$1,0),FALSE),VLOOKUP($B123,'Justerad allokering'!$B$1:$AG$461,MATCH(P$1,'Justerad allokering'!$B$1:$AF$1,0),FALSE))</f>
        <v>0</v>
      </c>
      <c r="Q123">
        <f>IF(ISERROR(1/VLOOKUP($B123,'Justerad allokering'!$B$1:$AG$461,MATCH(Q$1,'Justerad allokering'!$B$1:$AF$1,0),FALSE)),VLOOKUP($B123,'Allokerad kvv'!$B$2:$AV$468,MATCH(Q$1,'Allokerad kvv'!$B$1:$AV$1,0),FALSE),VLOOKUP($B123,'Justerad allokering'!$B$1:$AG$461,MATCH(Q$1,'Justerad allokering'!$B$1:$AF$1,0),FALSE))</f>
        <v>0</v>
      </c>
      <c r="R123">
        <f>IF(ISERROR(1/VLOOKUP($B123,'Justerad allokering'!$B$1:$AG$461,MATCH(R$1,'Justerad allokering'!$B$1:$AF$1,0),FALSE)),VLOOKUP($B123,'Allokerad kvv'!$B$2:$AV$468,MATCH(R$1,'Allokerad kvv'!$B$1:$AV$1,0),FALSE),VLOOKUP($B123,'Justerad allokering'!$B$1:$AG$461,MATCH(R$1,'Justerad allokering'!$B$1:$AF$1,0),FALSE))</f>
        <v>0</v>
      </c>
      <c r="S123">
        <f>IF(ISERROR(1/VLOOKUP($B123,'Justerad allokering'!$B$1:$AG$461,MATCH(S$1,'Justerad allokering'!$B$1:$AF$1,0),FALSE)),VLOOKUP($B123,'Allokerad kvv'!$B$2:$AV$468,MATCH(S$1,'Allokerad kvv'!$B$1:$AV$1,0),FALSE),VLOOKUP($B123,'Justerad allokering'!$B$1:$AG$461,MATCH(S$1,'Justerad allokering'!$B$1:$AF$1,0),FALSE))</f>
        <v>0</v>
      </c>
      <c r="T123">
        <f>IF(ISERROR(1/VLOOKUP($B123,'Justerad allokering'!$B$1:$AG$461,MATCH(T$1,'Justerad allokering'!$B$1:$AF$1,0),FALSE)),VLOOKUP($B123,'Allokerad kvv'!$B$2:$AV$468,MATCH(T$1,'Allokerad kvv'!$B$1:$AV$1,0),FALSE),VLOOKUP($B123,'Justerad allokering'!$B$1:$AG$461,MATCH(T$1,'Justerad allokering'!$B$1:$AF$1,0),FALSE))</f>
        <v>0</v>
      </c>
      <c r="U123">
        <f>IF(ISERROR(1/VLOOKUP($B123,'Justerad allokering'!$B$1:$AG$461,MATCH(U$1,'Justerad allokering'!$B$1:$AF$1,0),FALSE)),VLOOKUP($B123,'Allokerad kvv'!$B$2:$AV$468,MATCH(U$1,'Allokerad kvv'!$B$1:$AV$1,0),FALSE),VLOOKUP($B123,'Justerad allokering'!$B$1:$AG$461,MATCH(U$1,'Justerad allokering'!$B$1:$AF$1,0),FALSE))</f>
        <v>0</v>
      </c>
      <c r="V123">
        <f>IF(ISERROR(1/VLOOKUP($B123,'Justerad allokering'!$B$1:$AG$461,MATCH(V$1,'Justerad allokering'!$B$1:$AF$1,0),FALSE)),VLOOKUP($B123,'Allokerad kvv'!$B$2:$AV$468,MATCH(V$1,'Allokerad kvv'!$B$1:$AV$1,0),FALSE),VLOOKUP($B123,'Justerad allokering'!$B$1:$AG$461,MATCH(V$1,'Justerad allokering'!$B$1:$AF$1,0),FALSE))</f>
        <v>0</v>
      </c>
      <c r="W123">
        <f>IF(ISERROR(1/VLOOKUP($B123,'Justerad allokering'!$B$1:$AG$461,MATCH(W$1,'Justerad allokering'!$B$1:$AF$1,0),FALSE)),VLOOKUP($B123,'Allokerad kvv'!$B$2:$AV$468,MATCH(W$1,'Allokerad kvv'!$B$1:$AV$1,0),FALSE),VLOOKUP($B123,'Justerad allokering'!$B$1:$AG$461,MATCH(W$1,'Justerad allokering'!$B$1:$AF$1,0),FALSE))</f>
        <v>0</v>
      </c>
      <c r="X123">
        <f>IF(ISERROR(1/VLOOKUP($B123,'Justerad allokering'!$B$1:$AG$461,MATCH(X$1,'Justerad allokering'!$B$1:$AF$1,0),FALSE)),VLOOKUP($B123,'Allokerad kvv'!$B$2:$AV$468,MATCH(X$1,'Allokerad kvv'!$B$1:$AV$1,0),FALSE),VLOOKUP($B123,'Justerad allokering'!$B$1:$AG$461,MATCH(X$1,'Justerad allokering'!$B$1:$AF$1,0),FALSE))</f>
        <v>0</v>
      </c>
      <c r="Y123">
        <f>IF(ISERROR(1/VLOOKUP($B123,'Justerad allokering'!$B$1:$AG$461,MATCH(Y$1,'Justerad allokering'!$B$1:$AF$1,0),FALSE)),VLOOKUP($B123,'Allokerad kvv'!$B$2:$AV$468,MATCH(Y$1,'Allokerad kvv'!$B$1:$AV$1,0),FALSE),VLOOKUP($B123,'Justerad allokering'!$B$1:$AG$461,MATCH(Y$1,'Justerad allokering'!$B$1:$AF$1,0),FALSE))</f>
        <v>0</v>
      </c>
      <c r="Z123">
        <f>IF(ISERROR(1/VLOOKUP($B123,'Justerad allokering'!$B$1:$AG$461,MATCH(Z$1,'Justerad allokering'!$B$1:$AF$1,0),FALSE)),VLOOKUP($B123,'Allokerad kvv'!$B$2:$AV$468,MATCH(Z$1,'Allokerad kvv'!$B$1:$AV$1,0),FALSE),VLOOKUP($B123,'Justerad allokering'!$B$1:$AG$461,MATCH(Z$1,'Justerad allokering'!$B$1:$AF$1,0),FALSE))</f>
        <v>0</v>
      </c>
      <c r="AE123" s="89">
        <f t="shared" si="4"/>
        <v>0</v>
      </c>
      <c r="AG123">
        <f t="shared" si="5"/>
        <v>0</v>
      </c>
      <c r="AH123">
        <f t="shared" si="6"/>
        <v>0</v>
      </c>
      <c r="AI123" t="str">
        <f>IF(AH123=0,"",AH123/VLOOKUP(B123,Kraftvärmeprod!$B$1:$BC$480,MATCH("Summa tillförd energi exklusive rökgaskondensering",Kraftvärmeprod!$B$1:$BC$1,0),FALSE))</f>
        <v/>
      </c>
      <c r="AK123">
        <f t="shared" si="7"/>
        <v>0</v>
      </c>
    </row>
    <row r="124" spans="1:37" x14ac:dyDescent="0.25">
      <c r="A124" s="2" t="s">
        <v>175</v>
      </c>
      <c r="B124" s="2" t="s">
        <v>176</v>
      </c>
      <c r="C124">
        <f>IF(ISERROR(1/VLOOKUP($B124,'Justerad allokering'!$B$1:$AG$461,MATCH(C$1,'Justerad allokering'!$B$1:$AF$1,0),FALSE)),VLOOKUP($B124,'Allokerad kvv'!$B$2:$AV$468,MATCH(C$1,'Allokerad kvv'!$B$1:$AV$1,0),FALSE),VLOOKUP($B124,'Justerad allokering'!$B$1:$AG$461,MATCH(C$1,'Justerad allokering'!$B$1:$AF$1,0),FALSE))</f>
        <v>0</v>
      </c>
      <c r="D124">
        <f>IF(ISERROR(1/VLOOKUP($B124,'Justerad allokering'!$B$1:$AG$461,MATCH(D$1,'Justerad allokering'!$B$1:$AF$1,0),FALSE)),VLOOKUP($B124,'Allokerad kvv'!$B$2:$AV$468,MATCH(D$1,'Allokerad kvv'!$B$1:$AV$1,0),FALSE),VLOOKUP($B124,'Justerad allokering'!$B$1:$AG$461,MATCH(D$1,'Justerad allokering'!$B$1:$AF$1,0),FALSE))</f>
        <v>0</v>
      </c>
      <c r="E124">
        <f>IF(ISERROR(1/VLOOKUP($B124,'Justerad allokering'!$B$1:$AG$461,MATCH(E$1,'Justerad allokering'!$B$1:$AF$1,0),FALSE)),VLOOKUP($B124,'Allokerad kvv'!$B$2:$AV$468,MATCH(E$1,'Allokerad kvv'!$B$1:$AV$1,0),FALSE),VLOOKUP($B124,'Justerad allokering'!$B$1:$AG$461,MATCH(E$1,'Justerad allokering'!$B$1:$AF$1,0),FALSE))</f>
        <v>0</v>
      </c>
      <c r="F124">
        <f>IF(ISERROR(1/VLOOKUP($B124,'Justerad allokering'!$B$1:$AG$461,MATCH(F$1,'Justerad allokering'!$B$1:$AF$1,0),FALSE)),VLOOKUP($B124,'Allokerad kvv'!$B$2:$AV$468,MATCH(F$1,'Allokerad kvv'!$B$1:$AV$1,0),FALSE),VLOOKUP($B124,'Justerad allokering'!$B$1:$AG$461,MATCH(F$1,'Justerad allokering'!$B$1:$AF$1,0),FALSE))</f>
        <v>0</v>
      </c>
      <c r="G124">
        <f>IF(ISERROR(1/VLOOKUP($B124,'Justerad allokering'!$B$1:$AG$461,MATCH(G$1,'Justerad allokering'!$B$1:$AF$1,0),FALSE)),VLOOKUP($B124,'Allokerad kvv'!$B$2:$AV$468,MATCH(G$1,'Allokerad kvv'!$B$1:$AV$1,0),FALSE),VLOOKUP($B124,'Justerad allokering'!$B$1:$AG$461,MATCH(G$1,'Justerad allokering'!$B$1:$AF$1,0),FALSE))</f>
        <v>0</v>
      </c>
      <c r="H124">
        <f>IF(ISERROR(1/VLOOKUP($B124,'Justerad allokering'!$B$1:$AG$461,MATCH(H$1,'Justerad allokering'!$B$1:$AF$1,0),FALSE)),VLOOKUP($B124,'Allokerad kvv'!$B$2:$AV$468,MATCH(H$1,'Allokerad kvv'!$B$1:$AV$1,0),FALSE),VLOOKUP($B124,'Justerad allokering'!$B$1:$AG$461,MATCH(H$1,'Justerad allokering'!$B$1:$AF$1,0),FALSE))</f>
        <v>0</v>
      </c>
      <c r="I124">
        <f>IF(ISERROR(1/VLOOKUP($B124,'Justerad allokering'!$B$1:$AG$461,MATCH(I$1,'Justerad allokering'!$B$1:$AF$1,0),FALSE)),VLOOKUP($B124,'Allokerad kvv'!$B$2:$AV$468,MATCH(I$1,'Allokerad kvv'!$B$1:$AV$1,0),FALSE),VLOOKUP($B124,'Justerad allokering'!$B$1:$AG$461,MATCH(I$1,'Justerad allokering'!$B$1:$AF$1,0),FALSE))</f>
        <v>0</v>
      </c>
      <c r="J124">
        <f>IF(ISERROR(1/VLOOKUP($B124,'Justerad allokering'!$B$1:$AG$461,MATCH(J$1,'Justerad allokering'!$B$1:$AF$1,0),FALSE)),VLOOKUP($B124,'Allokerad kvv'!$B$2:$AV$468,MATCH(J$1,'Allokerad kvv'!$B$1:$AV$1,0),FALSE),VLOOKUP($B124,'Justerad allokering'!$B$1:$AG$461,MATCH(J$1,'Justerad allokering'!$B$1:$AF$1,0),FALSE))</f>
        <v>0</v>
      </c>
      <c r="K124">
        <f>IF(ISERROR(1/VLOOKUP($B124,'Justerad allokering'!$B$1:$AG$461,MATCH(K$1,'Justerad allokering'!$B$1:$AF$1,0),FALSE)),VLOOKUP($B124,'Allokerad kvv'!$B$2:$AV$468,MATCH(K$1,'Allokerad kvv'!$B$1:$AV$1,0),FALSE),VLOOKUP($B124,'Justerad allokering'!$B$1:$AG$461,MATCH(K$1,'Justerad allokering'!$B$1:$AF$1,0),FALSE))</f>
        <v>0</v>
      </c>
      <c r="L124">
        <f>IF(ISERROR(1/VLOOKUP($B124,'Justerad allokering'!$B$1:$AG$461,MATCH(L$1,'Justerad allokering'!$B$1:$AF$1,0),FALSE)),VLOOKUP($B124,'Allokerad kvv'!$B$2:$AV$468,MATCH(L$1,'Allokerad kvv'!$B$1:$AV$1,0),FALSE),VLOOKUP($B124,'Justerad allokering'!$B$1:$AG$461,MATCH(L$1,'Justerad allokering'!$B$1:$AF$1,0),FALSE))</f>
        <v>0</v>
      </c>
      <c r="M124">
        <f>IF(ISERROR(1/VLOOKUP($B124,'Justerad allokering'!$B$1:$AG$461,MATCH(M$1,'Justerad allokering'!$B$1:$AF$1,0),FALSE)),VLOOKUP($B124,'Allokerad kvv'!$B$2:$AV$468,MATCH(M$1,'Allokerad kvv'!$B$1:$AV$1,0),FALSE),VLOOKUP($B124,'Justerad allokering'!$B$1:$AG$461,MATCH(M$1,'Justerad allokering'!$B$1:$AF$1,0),FALSE))</f>
        <v>0</v>
      </c>
      <c r="N124">
        <f>IF(ISERROR(1/VLOOKUP($B124,'Justerad allokering'!$B$1:$AG$461,MATCH(N$1,'Justerad allokering'!$B$1:$AF$1,0),FALSE)),VLOOKUP($B124,'Allokerad kvv'!$B$2:$AV$468,MATCH(N$1,'Allokerad kvv'!$B$1:$AV$1,0),FALSE),VLOOKUP($B124,'Justerad allokering'!$B$1:$AG$461,MATCH(N$1,'Justerad allokering'!$B$1:$AF$1,0),FALSE))</f>
        <v>0</v>
      </c>
      <c r="O124">
        <f>IF(ISERROR(1/VLOOKUP($B124,'Justerad allokering'!$B$1:$AG$461,MATCH(O$1,'Justerad allokering'!$B$1:$AF$1,0),FALSE)),VLOOKUP($B124,'Allokerad kvv'!$B$2:$AV$468,MATCH(O$1,'Allokerad kvv'!$B$1:$AV$1,0),FALSE),VLOOKUP($B124,'Justerad allokering'!$B$1:$AG$461,MATCH(O$1,'Justerad allokering'!$B$1:$AF$1,0),FALSE))</f>
        <v>0</v>
      </c>
      <c r="P124">
        <f>IF(ISERROR(1/VLOOKUP($B124,'Justerad allokering'!$B$1:$AG$461,MATCH(P$1,'Justerad allokering'!$B$1:$AF$1,0),FALSE)),VLOOKUP($B124,'Allokerad kvv'!$B$2:$AV$468,MATCH(P$1,'Allokerad kvv'!$B$1:$AV$1,0),FALSE),VLOOKUP($B124,'Justerad allokering'!$B$1:$AG$461,MATCH(P$1,'Justerad allokering'!$B$1:$AF$1,0),FALSE))</f>
        <v>0</v>
      </c>
      <c r="Q124">
        <f>IF(ISERROR(1/VLOOKUP($B124,'Justerad allokering'!$B$1:$AG$461,MATCH(Q$1,'Justerad allokering'!$B$1:$AF$1,0),FALSE)),VLOOKUP($B124,'Allokerad kvv'!$B$2:$AV$468,MATCH(Q$1,'Allokerad kvv'!$B$1:$AV$1,0),FALSE),VLOOKUP($B124,'Justerad allokering'!$B$1:$AG$461,MATCH(Q$1,'Justerad allokering'!$B$1:$AF$1,0),FALSE))</f>
        <v>0</v>
      </c>
      <c r="R124">
        <f>IF(ISERROR(1/VLOOKUP($B124,'Justerad allokering'!$B$1:$AG$461,MATCH(R$1,'Justerad allokering'!$B$1:$AF$1,0),FALSE)),VLOOKUP($B124,'Allokerad kvv'!$B$2:$AV$468,MATCH(R$1,'Allokerad kvv'!$B$1:$AV$1,0),FALSE),VLOOKUP($B124,'Justerad allokering'!$B$1:$AG$461,MATCH(R$1,'Justerad allokering'!$B$1:$AF$1,0),FALSE))</f>
        <v>0</v>
      </c>
      <c r="S124">
        <f>IF(ISERROR(1/VLOOKUP($B124,'Justerad allokering'!$B$1:$AG$461,MATCH(S$1,'Justerad allokering'!$B$1:$AF$1,0),FALSE)),VLOOKUP($B124,'Allokerad kvv'!$B$2:$AV$468,MATCH(S$1,'Allokerad kvv'!$B$1:$AV$1,0),FALSE),VLOOKUP($B124,'Justerad allokering'!$B$1:$AG$461,MATCH(S$1,'Justerad allokering'!$B$1:$AF$1,0),FALSE))</f>
        <v>0</v>
      </c>
      <c r="T124">
        <f>IF(ISERROR(1/VLOOKUP($B124,'Justerad allokering'!$B$1:$AG$461,MATCH(T$1,'Justerad allokering'!$B$1:$AF$1,0),FALSE)),VLOOKUP($B124,'Allokerad kvv'!$B$2:$AV$468,MATCH(T$1,'Allokerad kvv'!$B$1:$AV$1,0),FALSE),VLOOKUP($B124,'Justerad allokering'!$B$1:$AG$461,MATCH(T$1,'Justerad allokering'!$B$1:$AF$1,0),FALSE))</f>
        <v>0</v>
      </c>
      <c r="U124">
        <f>IF(ISERROR(1/VLOOKUP($B124,'Justerad allokering'!$B$1:$AG$461,MATCH(U$1,'Justerad allokering'!$B$1:$AF$1,0),FALSE)),VLOOKUP($B124,'Allokerad kvv'!$B$2:$AV$468,MATCH(U$1,'Allokerad kvv'!$B$1:$AV$1,0),FALSE),VLOOKUP($B124,'Justerad allokering'!$B$1:$AG$461,MATCH(U$1,'Justerad allokering'!$B$1:$AF$1,0),FALSE))</f>
        <v>0</v>
      </c>
      <c r="V124">
        <f>IF(ISERROR(1/VLOOKUP($B124,'Justerad allokering'!$B$1:$AG$461,MATCH(V$1,'Justerad allokering'!$B$1:$AF$1,0),FALSE)),VLOOKUP($B124,'Allokerad kvv'!$B$2:$AV$468,MATCH(V$1,'Allokerad kvv'!$B$1:$AV$1,0),FALSE),VLOOKUP($B124,'Justerad allokering'!$B$1:$AG$461,MATCH(V$1,'Justerad allokering'!$B$1:$AF$1,0),FALSE))</f>
        <v>0</v>
      </c>
      <c r="W124">
        <f>IF(ISERROR(1/VLOOKUP($B124,'Justerad allokering'!$B$1:$AG$461,MATCH(W$1,'Justerad allokering'!$B$1:$AF$1,0),FALSE)),VLOOKUP($B124,'Allokerad kvv'!$B$2:$AV$468,MATCH(W$1,'Allokerad kvv'!$B$1:$AV$1,0),FALSE),VLOOKUP($B124,'Justerad allokering'!$B$1:$AG$461,MATCH(W$1,'Justerad allokering'!$B$1:$AF$1,0),FALSE))</f>
        <v>0</v>
      </c>
      <c r="X124">
        <f>IF(ISERROR(1/VLOOKUP($B124,'Justerad allokering'!$B$1:$AG$461,MATCH(X$1,'Justerad allokering'!$B$1:$AF$1,0),FALSE)),VLOOKUP($B124,'Allokerad kvv'!$B$2:$AV$468,MATCH(X$1,'Allokerad kvv'!$B$1:$AV$1,0),FALSE),VLOOKUP($B124,'Justerad allokering'!$B$1:$AG$461,MATCH(X$1,'Justerad allokering'!$B$1:$AF$1,0),FALSE))</f>
        <v>0</v>
      </c>
      <c r="Y124">
        <f>IF(ISERROR(1/VLOOKUP($B124,'Justerad allokering'!$B$1:$AG$461,MATCH(Y$1,'Justerad allokering'!$B$1:$AF$1,0),FALSE)),VLOOKUP($B124,'Allokerad kvv'!$B$2:$AV$468,MATCH(Y$1,'Allokerad kvv'!$B$1:$AV$1,0),FALSE),VLOOKUP($B124,'Justerad allokering'!$B$1:$AG$461,MATCH(Y$1,'Justerad allokering'!$B$1:$AF$1,0),FALSE))</f>
        <v>0</v>
      </c>
      <c r="Z124">
        <f>IF(ISERROR(1/VLOOKUP($B124,'Justerad allokering'!$B$1:$AG$461,MATCH(Z$1,'Justerad allokering'!$B$1:$AF$1,0),FALSE)),VLOOKUP($B124,'Allokerad kvv'!$B$2:$AV$468,MATCH(Z$1,'Allokerad kvv'!$B$1:$AV$1,0),FALSE),VLOOKUP($B124,'Justerad allokering'!$B$1:$AG$461,MATCH(Z$1,'Justerad allokering'!$B$1:$AF$1,0),FALSE))</f>
        <v>0</v>
      </c>
      <c r="AE124" s="89">
        <f t="shared" si="4"/>
        <v>0</v>
      </c>
      <c r="AG124">
        <f t="shared" si="5"/>
        <v>0</v>
      </c>
      <c r="AH124">
        <f t="shared" si="6"/>
        <v>0</v>
      </c>
      <c r="AI124" t="str">
        <f>IF(AH124=0,"",AH124/VLOOKUP(B124,Kraftvärmeprod!$B$1:$BC$480,MATCH("Summa tillförd energi exklusive rökgaskondensering",Kraftvärmeprod!$B$1:$BC$1,0),FALSE))</f>
        <v/>
      </c>
      <c r="AK124">
        <f t="shared" si="7"/>
        <v>0</v>
      </c>
    </row>
    <row r="125" spans="1:37" x14ac:dyDescent="0.25">
      <c r="A125" s="2" t="s">
        <v>177</v>
      </c>
      <c r="B125" s="2" t="s">
        <v>178</v>
      </c>
      <c r="C125">
        <f>IF(ISERROR(1/VLOOKUP($B125,'Justerad allokering'!$B$1:$AG$461,MATCH(C$1,'Justerad allokering'!$B$1:$AF$1,0),FALSE)),VLOOKUP($B125,'Allokerad kvv'!$B$2:$AV$468,MATCH(C$1,'Allokerad kvv'!$B$1:$AV$1,0),FALSE),VLOOKUP($B125,'Justerad allokering'!$B$1:$AG$461,MATCH(C$1,'Justerad allokering'!$B$1:$AF$1,0),FALSE))</f>
        <v>0</v>
      </c>
      <c r="D125">
        <f>IF(ISERROR(1/VLOOKUP($B125,'Justerad allokering'!$B$1:$AG$461,MATCH(D$1,'Justerad allokering'!$B$1:$AF$1,0),FALSE)),VLOOKUP($B125,'Allokerad kvv'!$B$2:$AV$468,MATCH(D$1,'Allokerad kvv'!$B$1:$AV$1,0),FALSE),VLOOKUP($B125,'Justerad allokering'!$B$1:$AG$461,MATCH(D$1,'Justerad allokering'!$B$1:$AF$1,0),FALSE))</f>
        <v>0</v>
      </c>
      <c r="E125">
        <f>IF(ISERROR(1/VLOOKUP($B125,'Justerad allokering'!$B$1:$AG$461,MATCH(E$1,'Justerad allokering'!$B$1:$AF$1,0),FALSE)),VLOOKUP($B125,'Allokerad kvv'!$B$2:$AV$468,MATCH(E$1,'Allokerad kvv'!$B$1:$AV$1,0),FALSE),VLOOKUP($B125,'Justerad allokering'!$B$1:$AG$461,MATCH(E$1,'Justerad allokering'!$B$1:$AF$1,0),FALSE))</f>
        <v>0</v>
      </c>
      <c r="F125">
        <f>IF(ISERROR(1/VLOOKUP($B125,'Justerad allokering'!$B$1:$AG$461,MATCH(F$1,'Justerad allokering'!$B$1:$AF$1,0),FALSE)),VLOOKUP($B125,'Allokerad kvv'!$B$2:$AV$468,MATCH(F$1,'Allokerad kvv'!$B$1:$AV$1,0),FALSE),VLOOKUP($B125,'Justerad allokering'!$B$1:$AG$461,MATCH(F$1,'Justerad allokering'!$B$1:$AF$1,0),FALSE))</f>
        <v>0</v>
      </c>
      <c r="G125">
        <f>IF(ISERROR(1/VLOOKUP($B125,'Justerad allokering'!$B$1:$AG$461,MATCH(G$1,'Justerad allokering'!$B$1:$AF$1,0),FALSE)),VLOOKUP($B125,'Allokerad kvv'!$B$2:$AV$468,MATCH(G$1,'Allokerad kvv'!$B$1:$AV$1,0),FALSE),VLOOKUP($B125,'Justerad allokering'!$B$1:$AG$461,MATCH(G$1,'Justerad allokering'!$B$1:$AF$1,0),FALSE))</f>
        <v>0</v>
      </c>
      <c r="H125">
        <f>IF(ISERROR(1/VLOOKUP($B125,'Justerad allokering'!$B$1:$AG$461,MATCH(H$1,'Justerad allokering'!$B$1:$AF$1,0),FALSE)),VLOOKUP($B125,'Allokerad kvv'!$B$2:$AV$468,MATCH(H$1,'Allokerad kvv'!$B$1:$AV$1,0),FALSE),VLOOKUP($B125,'Justerad allokering'!$B$1:$AG$461,MATCH(H$1,'Justerad allokering'!$B$1:$AF$1,0),FALSE))</f>
        <v>0</v>
      </c>
      <c r="I125">
        <f>IF(ISERROR(1/VLOOKUP($B125,'Justerad allokering'!$B$1:$AG$461,MATCH(I$1,'Justerad allokering'!$B$1:$AF$1,0),FALSE)),VLOOKUP($B125,'Allokerad kvv'!$B$2:$AV$468,MATCH(I$1,'Allokerad kvv'!$B$1:$AV$1,0),FALSE),VLOOKUP($B125,'Justerad allokering'!$B$1:$AG$461,MATCH(I$1,'Justerad allokering'!$B$1:$AF$1,0),FALSE))</f>
        <v>0</v>
      </c>
      <c r="J125">
        <f>IF(ISERROR(1/VLOOKUP($B125,'Justerad allokering'!$B$1:$AG$461,MATCH(J$1,'Justerad allokering'!$B$1:$AF$1,0),FALSE)),VLOOKUP($B125,'Allokerad kvv'!$B$2:$AV$468,MATCH(J$1,'Allokerad kvv'!$B$1:$AV$1,0),FALSE),VLOOKUP($B125,'Justerad allokering'!$B$1:$AG$461,MATCH(J$1,'Justerad allokering'!$B$1:$AF$1,0),FALSE))</f>
        <v>0</v>
      </c>
      <c r="K125">
        <f>IF(ISERROR(1/VLOOKUP($B125,'Justerad allokering'!$B$1:$AG$461,MATCH(K$1,'Justerad allokering'!$B$1:$AF$1,0),FALSE)),VLOOKUP($B125,'Allokerad kvv'!$B$2:$AV$468,MATCH(K$1,'Allokerad kvv'!$B$1:$AV$1,0),FALSE),VLOOKUP($B125,'Justerad allokering'!$B$1:$AG$461,MATCH(K$1,'Justerad allokering'!$B$1:$AF$1,0),FALSE))</f>
        <v>0</v>
      </c>
      <c r="L125">
        <f>IF(ISERROR(1/VLOOKUP($B125,'Justerad allokering'!$B$1:$AG$461,MATCH(L$1,'Justerad allokering'!$B$1:$AF$1,0),FALSE)),VLOOKUP($B125,'Allokerad kvv'!$B$2:$AV$468,MATCH(L$1,'Allokerad kvv'!$B$1:$AV$1,0),FALSE),VLOOKUP($B125,'Justerad allokering'!$B$1:$AG$461,MATCH(L$1,'Justerad allokering'!$B$1:$AF$1,0),FALSE))</f>
        <v>0</v>
      </c>
      <c r="M125">
        <f>IF(ISERROR(1/VLOOKUP($B125,'Justerad allokering'!$B$1:$AG$461,MATCH(M$1,'Justerad allokering'!$B$1:$AF$1,0),FALSE)),VLOOKUP($B125,'Allokerad kvv'!$B$2:$AV$468,MATCH(M$1,'Allokerad kvv'!$B$1:$AV$1,0),FALSE),VLOOKUP($B125,'Justerad allokering'!$B$1:$AG$461,MATCH(M$1,'Justerad allokering'!$B$1:$AF$1,0),FALSE))</f>
        <v>0</v>
      </c>
      <c r="N125">
        <f>IF(ISERROR(1/VLOOKUP($B125,'Justerad allokering'!$B$1:$AG$461,MATCH(N$1,'Justerad allokering'!$B$1:$AF$1,0),FALSE)),VLOOKUP($B125,'Allokerad kvv'!$B$2:$AV$468,MATCH(N$1,'Allokerad kvv'!$B$1:$AV$1,0),FALSE),VLOOKUP($B125,'Justerad allokering'!$B$1:$AG$461,MATCH(N$1,'Justerad allokering'!$B$1:$AF$1,0),FALSE))</f>
        <v>0</v>
      </c>
      <c r="O125">
        <f>IF(ISERROR(1/VLOOKUP($B125,'Justerad allokering'!$B$1:$AG$461,MATCH(O$1,'Justerad allokering'!$B$1:$AF$1,0),FALSE)),VLOOKUP($B125,'Allokerad kvv'!$B$2:$AV$468,MATCH(O$1,'Allokerad kvv'!$B$1:$AV$1,0),FALSE),VLOOKUP($B125,'Justerad allokering'!$B$1:$AG$461,MATCH(O$1,'Justerad allokering'!$B$1:$AF$1,0),FALSE))</f>
        <v>0</v>
      </c>
      <c r="P125">
        <f>IF(ISERROR(1/VLOOKUP($B125,'Justerad allokering'!$B$1:$AG$461,MATCH(P$1,'Justerad allokering'!$B$1:$AF$1,0),FALSE)),VLOOKUP($B125,'Allokerad kvv'!$B$2:$AV$468,MATCH(P$1,'Allokerad kvv'!$B$1:$AV$1,0),FALSE),VLOOKUP($B125,'Justerad allokering'!$B$1:$AG$461,MATCH(P$1,'Justerad allokering'!$B$1:$AF$1,0),FALSE))</f>
        <v>0</v>
      </c>
      <c r="Q125">
        <f>IF(ISERROR(1/VLOOKUP($B125,'Justerad allokering'!$B$1:$AG$461,MATCH(Q$1,'Justerad allokering'!$B$1:$AF$1,0),FALSE)),VLOOKUP($B125,'Allokerad kvv'!$B$2:$AV$468,MATCH(Q$1,'Allokerad kvv'!$B$1:$AV$1,0),FALSE),VLOOKUP($B125,'Justerad allokering'!$B$1:$AG$461,MATCH(Q$1,'Justerad allokering'!$B$1:$AF$1,0),FALSE))</f>
        <v>0</v>
      </c>
      <c r="R125">
        <f>IF(ISERROR(1/VLOOKUP($B125,'Justerad allokering'!$B$1:$AG$461,MATCH(R$1,'Justerad allokering'!$B$1:$AF$1,0),FALSE)),VLOOKUP($B125,'Allokerad kvv'!$B$2:$AV$468,MATCH(R$1,'Allokerad kvv'!$B$1:$AV$1,0),FALSE),VLOOKUP($B125,'Justerad allokering'!$B$1:$AG$461,MATCH(R$1,'Justerad allokering'!$B$1:$AF$1,0),FALSE))</f>
        <v>0</v>
      </c>
      <c r="S125">
        <f>IF(ISERROR(1/VLOOKUP($B125,'Justerad allokering'!$B$1:$AG$461,MATCH(S$1,'Justerad allokering'!$B$1:$AF$1,0),FALSE)),VLOOKUP($B125,'Allokerad kvv'!$B$2:$AV$468,MATCH(S$1,'Allokerad kvv'!$B$1:$AV$1,0),FALSE),VLOOKUP($B125,'Justerad allokering'!$B$1:$AG$461,MATCH(S$1,'Justerad allokering'!$B$1:$AF$1,0),FALSE))</f>
        <v>0</v>
      </c>
      <c r="T125">
        <f>IF(ISERROR(1/VLOOKUP($B125,'Justerad allokering'!$B$1:$AG$461,MATCH(T$1,'Justerad allokering'!$B$1:$AF$1,0),FALSE)),VLOOKUP($B125,'Allokerad kvv'!$B$2:$AV$468,MATCH(T$1,'Allokerad kvv'!$B$1:$AV$1,0),FALSE),VLOOKUP($B125,'Justerad allokering'!$B$1:$AG$461,MATCH(T$1,'Justerad allokering'!$B$1:$AF$1,0),FALSE))</f>
        <v>0</v>
      </c>
      <c r="U125">
        <f>IF(ISERROR(1/VLOOKUP($B125,'Justerad allokering'!$B$1:$AG$461,MATCH(U$1,'Justerad allokering'!$B$1:$AF$1,0),FALSE)),VLOOKUP($B125,'Allokerad kvv'!$B$2:$AV$468,MATCH(U$1,'Allokerad kvv'!$B$1:$AV$1,0),FALSE),VLOOKUP($B125,'Justerad allokering'!$B$1:$AG$461,MATCH(U$1,'Justerad allokering'!$B$1:$AF$1,0),FALSE))</f>
        <v>0</v>
      </c>
      <c r="V125">
        <f>IF(ISERROR(1/VLOOKUP($B125,'Justerad allokering'!$B$1:$AG$461,MATCH(V$1,'Justerad allokering'!$B$1:$AF$1,0),FALSE)),VLOOKUP($B125,'Allokerad kvv'!$B$2:$AV$468,MATCH(V$1,'Allokerad kvv'!$B$1:$AV$1,0),FALSE),VLOOKUP($B125,'Justerad allokering'!$B$1:$AG$461,MATCH(V$1,'Justerad allokering'!$B$1:$AF$1,0),FALSE))</f>
        <v>0</v>
      </c>
      <c r="W125">
        <f>IF(ISERROR(1/VLOOKUP($B125,'Justerad allokering'!$B$1:$AG$461,MATCH(W$1,'Justerad allokering'!$B$1:$AF$1,0),FALSE)),VLOOKUP($B125,'Allokerad kvv'!$B$2:$AV$468,MATCH(W$1,'Allokerad kvv'!$B$1:$AV$1,0),FALSE),VLOOKUP($B125,'Justerad allokering'!$B$1:$AG$461,MATCH(W$1,'Justerad allokering'!$B$1:$AF$1,0),FALSE))</f>
        <v>0</v>
      </c>
      <c r="X125">
        <f>IF(ISERROR(1/VLOOKUP($B125,'Justerad allokering'!$B$1:$AG$461,MATCH(X$1,'Justerad allokering'!$B$1:$AF$1,0),FALSE)),VLOOKUP($B125,'Allokerad kvv'!$B$2:$AV$468,MATCH(X$1,'Allokerad kvv'!$B$1:$AV$1,0),FALSE),VLOOKUP($B125,'Justerad allokering'!$B$1:$AG$461,MATCH(X$1,'Justerad allokering'!$B$1:$AF$1,0),FALSE))</f>
        <v>0</v>
      </c>
      <c r="Y125">
        <f>IF(ISERROR(1/VLOOKUP($B125,'Justerad allokering'!$B$1:$AG$461,MATCH(Y$1,'Justerad allokering'!$B$1:$AF$1,0),FALSE)),VLOOKUP($B125,'Allokerad kvv'!$B$2:$AV$468,MATCH(Y$1,'Allokerad kvv'!$B$1:$AV$1,0),FALSE),VLOOKUP($B125,'Justerad allokering'!$B$1:$AG$461,MATCH(Y$1,'Justerad allokering'!$B$1:$AF$1,0),FALSE))</f>
        <v>0</v>
      </c>
      <c r="Z125">
        <f>IF(ISERROR(1/VLOOKUP($B125,'Justerad allokering'!$B$1:$AG$461,MATCH(Z$1,'Justerad allokering'!$B$1:$AF$1,0),FALSE)),VLOOKUP($B125,'Allokerad kvv'!$B$2:$AV$468,MATCH(Z$1,'Allokerad kvv'!$B$1:$AV$1,0),FALSE),VLOOKUP($B125,'Justerad allokering'!$B$1:$AG$461,MATCH(Z$1,'Justerad allokering'!$B$1:$AF$1,0),FALSE))</f>
        <v>0</v>
      </c>
      <c r="AE125" s="89">
        <f t="shared" si="4"/>
        <v>0</v>
      </c>
      <c r="AG125">
        <f t="shared" si="5"/>
        <v>0</v>
      </c>
      <c r="AH125">
        <f t="shared" si="6"/>
        <v>0</v>
      </c>
      <c r="AI125" t="str">
        <f>IF(AH125=0,"",AH125/VLOOKUP(B125,Kraftvärmeprod!$B$1:$BC$480,MATCH("Summa tillförd energi exklusive rökgaskondensering",Kraftvärmeprod!$B$1:$BC$1,0),FALSE))</f>
        <v/>
      </c>
      <c r="AK125">
        <f t="shared" si="7"/>
        <v>0</v>
      </c>
    </row>
    <row r="126" spans="1:37" x14ac:dyDescent="0.25">
      <c r="A126" s="2" t="s">
        <v>177</v>
      </c>
      <c r="B126" s="2" t="s">
        <v>179</v>
      </c>
      <c r="C126">
        <f>IF(ISERROR(1/VLOOKUP($B126,'Justerad allokering'!$B$1:$AG$461,MATCH(C$1,'Justerad allokering'!$B$1:$AF$1,0),FALSE)),VLOOKUP($B126,'Allokerad kvv'!$B$2:$AV$468,MATCH(C$1,'Allokerad kvv'!$B$1:$AV$1,0),FALSE),VLOOKUP($B126,'Justerad allokering'!$B$1:$AG$461,MATCH(C$1,'Justerad allokering'!$B$1:$AF$1,0),FALSE))</f>
        <v>0</v>
      </c>
      <c r="D126">
        <f>IF(ISERROR(1/VLOOKUP($B126,'Justerad allokering'!$B$1:$AG$461,MATCH(D$1,'Justerad allokering'!$B$1:$AF$1,0),FALSE)),VLOOKUP($B126,'Allokerad kvv'!$B$2:$AV$468,MATCH(D$1,'Allokerad kvv'!$B$1:$AV$1,0),FALSE),VLOOKUP($B126,'Justerad allokering'!$B$1:$AG$461,MATCH(D$1,'Justerad allokering'!$B$1:$AF$1,0),FALSE))</f>
        <v>0</v>
      </c>
      <c r="E126">
        <f>IF(ISERROR(1/VLOOKUP($B126,'Justerad allokering'!$B$1:$AG$461,MATCH(E$1,'Justerad allokering'!$B$1:$AF$1,0),FALSE)),VLOOKUP($B126,'Allokerad kvv'!$B$2:$AV$468,MATCH(E$1,'Allokerad kvv'!$B$1:$AV$1,0),FALSE),VLOOKUP($B126,'Justerad allokering'!$B$1:$AG$461,MATCH(E$1,'Justerad allokering'!$B$1:$AF$1,0),FALSE))</f>
        <v>0</v>
      </c>
      <c r="F126">
        <f>IF(ISERROR(1/VLOOKUP($B126,'Justerad allokering'!$B$1:$AG$461,MATCH(F$1,'Justerad allokering'!$B$1:$AF$1,0),FALSE)),VLOOKUP($B126,'Allokerad kvv'!$B$2:$AV$468,MATCH(F$1,'Allokerad kvv'!$B$1:$AV$1,0),FALSE),VLOOKUP($B126,'Justerad allokering'!$B$1:$AG$461,MATCH(F$1,'Justerad allokering'!$B$1:$AF$1,0),FALSE))</f>
        <v>0</v>
      </c>
      <c r="G126">
        <f>IF(ISERROR(1/VLOOKUP($B126,'Justerad allokering'!$B$1:$AG$461,MATCH(G$1,'Justerad allokering'!$B$1:$AF$1,0),FALSE)),VLOOKUP($B126,'Allokerad kvv'!$B$2:$AV$468,MATCH(G$1,'Allokerad kvv'!$B$1:$AV$1,0),FALSE),VLOOKUP($B126,'Justerad allokering'!$B$1:$AG$461,MATCH(G$1,'Justerad allokering'!$B$1:$AF$1,0),FALSE))</f>
        <v>0</v>
      </c>
      <c r="H126">
        <f>IF(ISERROR(1/VLOOKUP($B126,'Justerad allokering'!$B$1:$AG$461,MATCH(H$1,'Justerad allokering'!$B$1:$AF$1,0),FALSE)),VLOOKUP($B126,'Allokerad kvv'!$B$2:$AV$468,MATCH(H$1,'Allokerad kvv'!$B$1:$AV$1,0),FALSE),VLOOKUP($B126,'Justerad allokering'!$B$1:$AG$461,MATCH(H$1,'Justerad allokering'!$B$1:$AF$1,0),FALSE))</f>
        <v>0</v>
      </c>
      <c r="I126">
        <f>IF(ISERROR(1/VLOOKUP($B126,'Justerad allokering'!$B$1:$AG$461,MATCH(I$1,'Justerad allokering'!$B$1:$AF$1,0),FALSE)),VLOOKUP($B126,'Allokerad kvv'!$B$2:$AV$468,MATCH(I$1,'Allokerad kvv'!$B$1:$AV$1,0),FALSE),VLOOKUP($B126,'Justerad allokering'!$B$1:$AG$461,MATCH(I$1,'Justerad allokering'!$B$1:$AF$1,0),FALSE))</f>
        <v>0</v>
      </c>
      <c r="J126">
        <f>IF(ISERROR(1/VLOOKUP($B126,'Justerad allokering'!$B$1:$AG$461,MATCH(J$1,'Justerad allokering'!$B$1:$AF$1,0),FALSE)),VLOOKUP($B126,'Allokerad kvv'!$B$2:$AV$468,MATCH(J$1,'Allokerad kvv'!$B$1:$AV$1,0),FALSE),VLOOKUP($B126,'Justerad allokering'!$B$1:$AG$461,MATCH(J$1,'Justerad allokering'!$B$1:$AF$1,0),FALSE))</f>
        <v>0</v>
      </c>
      <c r="K126">
        <f>IF(ISERROR(1/VLOOKUP($B126,'Justerad allokering'!$B$1:$AG$461,MATCH(K$1,'Justerad allokering'!$B$1:$AF$1,0),FALSE)),VLOOKUP($B126,'Allokerad kvv'!$B$2:$AV$468,MATCH(K$1,'Allokerad kvv'!$B$1:$AV$1,0),FALSE),VLOOKUP($B126,'Justerad allokering'!$B$1:$AG$461,MATCH(K$1,'Justerad allokering'!$B$1:$AF$1,0),FALSE))</f>
        <v>0</v>
      </c>
      <c r="L126">
        <f>IF(ISERROR(1/VLOOKUP($B126,'Justerad allokering'!$B$1:$AG$461,MATCH(L$1,'Justerad allokering'!$B$1:$AF$1,0),FALSE)),VLOOKUP($B126,'Allokerad kvv'!$B$2:$AV$468,MATCH(L$1,'Allokerad kvv'!$B$1:$AV$1,0),FALSE),VLOOKUP($B126,'Justerad allokering'!$B$1:$AG$461,MATCH(L$1,'Justerad allokering'!$B$1:$AF$1,0),FALSE))</f>
        <v>0</v>
      </c>
      <c r="M126">
        <f>IF(ISERROR(1/VLOOKUP($B126,'Justerad allokering'!$B$1:$AG$461,MATCH(M$1,'Justerad allokering'!$B$1:$AF$1,0),FALSE)),VLOOKUP($B126,'Allokerad kvv'!$B$2:$AV$468,MATCH(M$1,'Allokerad kvv'!$B$1:$AV$1,0),FALSE),VLOOKUP($B126,'Justerad allokering'!$B$1:$AG$461,MATCH(M$1,'Justerad allokering'!$B$1:$AF$1,0),FALSE))</f>
        <v>0</v>
      </c>
      <c r="N126">
        <f>IF(ISERROR(1/VLOOKUP($B126,'Justerad allokering'!$B$1:$AG$461,MATCH(N$1,'Justerad allokering'!$B$1:$AF$1,0),FALSE)),VLOOKUP($B126,'Allokerad kvv'!$B$2:$AV$468,MATCH(N$1,'Allokerad kvv'!$B$1:$AV$1,0),FALSE),VLOOKUP($B126,'Justerad allokering'!$B$1:$AG$461,MATCH(N$1,'Justerad allokering'!$B$1:$AF$1,0),FALSE))</f>
        <v>0</v>
      </c>
      <c r="O126">
        <f>IF(ISERROR(1/VLOOKUP($B126,'Justerad allokering'!$B$1:$AG$461,MATCH(O$1,'Justerad allokering'!$B$1:$AF$1,0),FALSE)),VLOOKUP($B126,'Allokerad kvv'!$B$2:$AV$468,MATCH(O$1,'Allokerad kvv'!$B$1:$AV$1,0),FALSE),VLOOKUP($B126,'Justerad allokering'!$B$1:$AG$461,MATCH(O$1,'Justerad allokering'!$B$1:$AF$1,0),FALSE))</f>
        <v>0</v>
      </c>
      <c r="P126">
        <f>IF(ISERROR(1/VLOOKUP($B126,'Justerad allokering'!$B$1:$AG$461,MATCH(P$1,'Justerad allokering'!$B$1:$AF$1,0),FALSE)),VLOOKUP($B126,'Allokerad kvv'!$B$2:$AV$468,MATCH(P$1,'Allokerad kvv'!$B$1:$AV$1,0),FALSE),VLOOKUP($B126,'Justerad allokering'!$B$1:$AG$461,MATCH(P$1,'Justerad allokering'!$B$1:$AF$1,0),FALSE))</f>
        <v>0</v>
      </c>
      <c r="Q126">
        <f>IF(ISERROR(1/VLOOKUP($B126,'Justerad allokering'!$B$1:$AG$461,MATCH(Q$1,'Justerad allokering'!$B$1:$AF$1,0),FALSE)),VLOOKUP($B126,'Allokerad kvv'!$B$2:$AV$468,MATCH(Q$1,'Allokerad kvv'!$B$1:$AV$1,0),FALSE),VLOOKUP($B126,'Justerad allokering'!$B$1:$AG$461,MATCH(Q$1,'Justerad allokering'!$B$1:$AF$1,0),FALSE))</f>
        <v>0</v>
      </c>
      <c r="R126">
        <f>IF(ISERROR(1/VLOOKUP($B126,'Justerad allokering'!$B$1:$AG$461,MATCH(R$1,'Justerad allokering'!$B$1:$AF$1,0),FALSE)),VLOOKUP($B126,'Allokerad kvv'!$B$2:$AV$468,MATCH(R$1,'Allokerad kvv'!$B$1:$AV$1,0),FALSE),VLOOKUP($B126,'Justerad allokering'!$B$1:$AG$461,MATCH(R$1,'Justerad allokering'!$B$1:$AF$1,0),FALSE))</f>
        <v>0</v>
      </c>
      <c r="S126">
        <f>IF(ISERROR(1/VLOOKUP($B126,'Justerad allokering'!$B$1:$AG$461,MATCH(S$1,'Justerad allokering'!$B$1:$AF$1,0),FALSE)),VLOOKUP($B126,'Allokerad kvv'!$B$2:$AV$468,MATCH(S$1,'Allokerad kvv'!$B$1:$AV$1,0),FALSE),VLOOKUP($B126,'Justerad allokering'!$B$1:$AG$461,MATCH(S$1,'Justerad allokering'!$B$1:$AF$1,0),FALSE))</f>
        <v>0</v>
      </c>
      <c r="T126">
        <f>IF(ISERROR(1/VLOOKUP($B126,'Justerad allokering'!$B$1:$AG$461,MATCH(T$1,'Justerad allokering'!$B$1:$AF$1,0),FALSE)),VLOOKUP($B126,'Allokerad kvv'!$B$2:$AV$468,MATCH(T$1,'Allokerad kvv'!$B$1:$AV$1,0),FALSE),VLOOKUP($B126,'Justerad allokering'!$B$1:$AG$461,MATCH(T$1,'Justerad allokering'!$B$1:$AF$1,0),FALSE))</f>
        <v>0</v>
      </c>
      <c r="U126">
        <f>IF(ISERROR(1/VLOOKUP($B126,'Justerad allokering'!$B$1:$AG$461,MATCH(U$1,'Justerad allokering'!$B$1:$AF$1,0),FALSE)),VLOOKUP($B126,'Allokerad kvv'!$B$2:$AV$468,MATCH(U$1,'Allokerad kvv'!$B$1:$AV$1,0),FALSE),VLOOKUP($B126,'Justerad allokering'!$B$1:$AG$461,MATCH(U$1,'Justerad allokering'!$B$1:$AF$1,0),FALSE))</f>
        <v>0</v>
      </c>
      <c r="V126">
        <f>IF(ISERROR(1/VLOOKUP($B126,'Justerad allokering'!$B$1:$AG$461,MATCH(V$1,'Justerad allokering'!$B$1:$AF$1,0),FALSE)),VLOOKUP($B126,'Allokerad kvv'!$B$2:$AV$468,MATCH(V$1,'Allokerad kvv'!$B$1:$AV$1,0),FALSE),VLOOKUP($B126,'Justerad allokering'!$B$1:$AG$461,MATCH(V$1,'Justerad allokering'!$B$1:$AF$1,0),FALSE))</f>
        <v>0</v>
      </c>
      <c r="W126">
        <f>IF(ISERROR(1/VLOOKUP($B126,'Justerad allokering'!$B$1:$AG$461,MATCH(W$1,'Justerad allokering'!$B$1:$AF$1,0),FALSE)),VLOOKUP($B126,'Allokerad kvv'!$B$2:$AV$468,MATCH(W$1,'Allokerad kvv'!$B$1:$AV$1,0),FALSE),VLOOKUP($B126,'Justerad allokering'!$B$1:$AG$461,MATCH(W$1,'Justerad allokering'!$B$1:$AF$1,0),FALSE))</f>
        <v>0</v>
      </c>
      <c r="X126">
        <f>IF(ISERROR(1/VLOOKUP($B126,'Justerad allokering'!$B$1:$AG$461,MATCH(X$1,'Justerad allokering'!$B$1:$AF$1,0),FALSE)),VLOOKUP($B126,'Allokerad kvv'!$B$2:$AV$468,MATCH(X$1,'Allokerad kvv'!$B$1:$AV$1,0),FALSE),VLOOKUP($B126,'Justerad allokering'!$B$1:$AG$461,MATCH(X$1,'Justerad allokering'!$B$1:$AF$1,0),FALSE))</f>
        <v>0</v>
      </c>
      <c r="Y126">
        <f>IF(ISERROR(1/VLOOKUP($B126,'Justerad allokering'!$B$1:$AG$461,MATCH(Y$1,'Justerad allokering'!$B$1:$AF$1,0),FALSE)),VLOOKUP($B126,'Allokerad kvv'!$B$2:$AV$468,MATCH(Y$1,'Allokerad kvv'!$B$1:$AV$1,0),FALSE),VLOOKUP($B126,'Justerad allokering'!$B$1:$AG$461,MATCH(Y$1,'Justerad allokering'!$B$1:$AF$1,0),FALSE))</f>
        <v>0</v>
      </c>
      <c r="Z126">
        <f>IF(ISERROR(1/VLOOKUP($B126,'Justerad allokering'!$B$1:$AG$461,MATCH(Z$1,'Justerad allokering'!$B$1:$AF$1,0),FALSE)),VLOOKUP($B126,'Allokerad kvv'!$B$2:$AV$468,MATCH(Z$1,'Allokerad kvv'!$B$1:$AV$1,0),FALSE),VLOOKUP($B126,'Justerad allokering'!$B$1:$AG$461,MATCH(Z$1,'Justerad allokering'!$B$1:$AF$1,0),FALSE))</f>
        <v>0</v>
      </c>
      <c r="AE126" s="89">
        <f t="shared" si="4"/>
        <v>0</v>
      </c>
      <c r="AG126">
        <f t="shared" si="5"/>
        <v>0</v>
      </c>
      <c r="AH126">
        <f t="shared" si="6"/>
        <v>0</v>
      </c>
      <c r="AI126" t="str">
        <f>IF(AH126=0,"",AH126/VLOOKUP(B126,Kraftvärmeprod!$B$1:$BC$480,MATCH("Summa tillförd energi exklusive rökgaskondensering",Kraftvärmeprod!$B$1:$BC$1,0),FALSE))</f>
        <v/>
      </c>
      <c r="AK126">
        <f t="shared" si="7"/>
        <v>0</v>
      </c>
    </row>
    <row r="127" spans="1:37" x14ac:dyDescent="0.25">
      <c r="A127" s="2" t="s">
        <v>177</v>
      </c>
      <c r="B127" s="2" t="s">
        <v>180</v>
      </c>
      <c r="C127">
        <f>IF(ISERROR(1/VLOOKUP($B127,'Justerad allokering'!$B$1:$AG$461,MATCH(C$1,'Justerad allokering'!$B$1:$AF$1,0),FALSE)),VLOOKUP($B127,'Allokerad kvv'!$B$2:$AV$468,MATCH(C$1,'Allokerad kvv'!$B$1:$AV$1,0),FALSE),VLOOKUP($B127,'Justerad allokering'!$B$1:$AG$461,MATCH(C$1,'Justerad allokering'!$B$1:$AF$1,0),FALSE))</f>
        <v>0</v>
      </c>
      <c r="D127">
        <f>IF(ISERROR(1/VLOOKUP($B127,'Justerad allokering'!$B$1:$AG$461,MATCH(D$1,'Justerad allokering'!$B$1:$AF$1,0),FALSE)),VLOOKUP($B127,'Allokerad kvv'!$B$2:$AV$468,MATCH(D$1,'Allokerad kvv'!$B$1:$AV$1,0),FALSE),VLOOKUP($B127,'Justerad allokering'!$B$1:$AG$461,MATCH(D$1,'Justerad allokering'!$B$1:$AF$1,0),FALSE))</f>
        <v>0</v>
      </c>
      <c r="E127">
        <f>IF(ISERROR(1/VLOOKUP($B127,'Justerad allokering'!$B$1:$AG$461,MATCH(E$1,'Justerad allokering'!$B$1:$AF$1,0),FALSE)),VLOOKUP($B127,'Allokerad kvv'!$B$2:$AV$468,MATCH(E$1,'Allokerad kvv'!$B$1:$AV$1,0),FALSE),VLOOKUP($B127,'Justerad allokering'!$B$1:$AG$461,MATCH(E$1,'Justerad allokering'!$B$1:$AF$1,0),FALSE))</f>
        <v>0</v>
      </c>
      <c r="F127">
        <f>IF(ISERROR(1/VLOOKUP($B127,'Justerad allokering'!$B$1:$AG$461,MATCH(F$1,'Justerad allokering'!$B$1:$AF$1,0),FALSE)),VLOOKUP($B127,'Allokerad kvv'!$B$2:$AV$468,MATCH(F$1,'Allokerad kvv'!$B$1:$AV$1,0),FALSE),VLOOKUP($B127,'Justerad allokering'!$B$1:$AG$461,MATCH(F$1,'Justerad allokering'!$B$1:$AF$1,0),FALSE))</f>
        <v>0</v>
      </c>
      <c r="G127">
        <f>IF(ISERROR(1/VLOOKUP($B127,'Justerad allokering'!$B$1:$AG$461,MATCH(G$1,'Justerad allokering'!$B$1:$AF$1,0),FALSE)),VLOOKUP($B127,'Allokerad kvv'!$B$2:$AV$468,MATCH(G$1,'Allokerad kvv'!$B$1:$AV$1,0),FALSE),VLOOKUP($B127,'Justerad allokering'!$B$1:$AG$461,MATCH(G$1,'Justerad allokering'!$B$1:$AF$1,0),FALSE))</f>
        <v>0</v>
      </c>
      <c r="H127">
        <f>IF(ISERROR(1/VLOOKUP($B127,'Justerad allokering'!$B$1:$AG$461,MATCH(H$1,'Justerad allokering'!$B$1:$AF$1,0),FALSE)),VLOOKUP($B127,'Allokerad kvv'!$B$2:$AV$468,MATCH(H$1,'Allokerad kvv'!$B$1:$AV$1,0),FALSE),VLOOKUP($B127,'Justerad allokering'!$B$1:$AG$461,MATCH(H$1,'Justerad allokering'!$B$1:$AF$1,0),FALSE))</f>
        <v>0</v>
      </c>
      <c r="I127">
        <f>IF(ISERROR(1/VLOOKUP($B127,'Justerad allokering'!$B$1:$AG$461,MATCH(I$1,'Justerad allokering'!$B$1:$AF$1,0),FALSE)),VLOOKUP($B127,'Allokerad kvv'!$B$2:$AV$468,MATCH(I$1,'Allokerad kvv'!$B$1:$AV$1,0),FALSE),VLOOKUP($B127,'Justerad allokering'!$B$1:$AG$461,MATCH(I$1,'Justerad allokering'!$B$1:$AF$1,0),FALSE))</f>
        <v>0</v>
      </c>
      <c r="J127">
        <f>IF(ISERROR(1/VLOOKUP($B127,'Justerad allokering'!$B$1:$AG$461,MATCH(J$1,'Justerad allokering'!$B$1:$AF$1,0),FALSE)),VLOOKUP($B127,'Allokerad kvv'!$B$2:$AV$468,MATCH(J$1,'Allokerad kvv'!$B$1:$AV$1,0),FALSE),VLOOKUP($B127,'Justerad allokering'!$B$1:$AG$461,MATCH(J$1,'Justerad allokering'!$B$1:$AF$1,0),FALSE))</f>
        <v>0</v>
      </c>
      <c r="K127">
        <f>IF(ISERROR(1/VLOOKUP($B127,'Justerad allokering'!$B$1:$AG$461,MATCH(K$1,'Justerad allokering'!$B$1:$AF$1,0),FALSE)),VLOOKUP($B127,'Allokerad kvv'!$B$2:$AV$468,MATCH(K$1,'Allokerad kvv'!$B$1:$AV$1,0),FALSE),VLOOKUP($B127,'Justerad allokering'!$B$1:$AG$461,MATCH(K$1,'Justerad allokering'!$B$1:$AF$1,0),FALSE))</f>
        <v>0</v>
      </c>
      <c r="L127">
        <f>IF(ISERROR(1/VLOOKUP($B127,'Justerad allokering'!$B$1:$AG$461,MATCH(L$1,'Justerad allokering'!$B$1:$AF$1,0),FALSE)),VLOOKUP($B127,'Allokerad kvv'!$B$2:$AV$468,MATCH(L$1,'Allokerad kvv'!$B$1:$AV$1,0),FALSE),VLOOKUP($B127,'Justerad allokering'!$B$1:$AG$461,MATCH(L$1,'Justerad allokering'!$B$1:$AF$1,0),FALSE))</f>
        <v>0</v>
      </c>
      <c r="M127">
        <f>IF(ISERROR(1/VLOOKUP($B127,'Justerad allokering'!$B$1:$AG$461,MATCH(M$1,'Justerad allokering'!$B$1:$AF$1,0),FALSE)),VLOOKUP($B127,'Allokerad kvv'!$B$2:$AV$468,MATCH(M$1,'Allokerad kvv'!$B$1:$AV$1,0),FALSE),VLOOKUP($B127,'Justerad allokering'!$B$1:$AG$461,MATCH(M$1,'Justerad allokering'!$B$1:$AF$1,0),FALSE))</f>
        <v>0</v>
      </c>
      <c r="N127">
        <f>IF(ISERROR(1/VLOOKUP($B127,'Justerad allokering'!$B$1:$AG$461,MATCH(N$1,'Justerad allokering'!$B$1:$AF$1,0),FALSE)),VLOOKUP($B127,'Allokerad kvv'!$B$2:$AV$468,MATCH(N$1,'Allokerad kvv'!$B$1:$AV$1,0),FALSE),VLOOKUP($B127,'Justerad allokering'!$B$1:$AG$461,MATCH(N$1,'Justerad allokering'!$B$1:$AF$1,0),FALSE))</f>
        <v>0</v>
      </c>
      <c r="O127">
        <f>IF(ISERROR(1/VLOOKUP($B127,'Justerad allokering'!$B$1:$AG$461,MATCH(O$1,'Justerad allokering'!$B$1:$AF$1,0),FALSE)),VLOOKUP($B127,'Allokerad kvv'!$B$2:$AV$468,MATCH(O$1,'Allokerad kvv'!$B$1:$AV$1,0),FALSE),VLOOKUP($B127,'Justerad allokering'!$B$1:$AG$461,MATCH(O$1,'Justerad allokering'!$B$1:$AF$1,0),FALSE))</f>
        <v>0</v>
      </c>
      <c r="P127">
        <f>IF(ISERROR(1/VLOOKUP($B127,'Justerad allokering'!$B$1:$AG$461,MATCH(P$1,'Justerad allokering'!$B$1:$AF$1,0),FALSE)),VLOOKUP($B127,'Allokerad kvv'!$B$2:$AV$468,MATCH(P$1,'Allokerad kvv'!$B$1:$AV$1,0),FALSE),VLOOKUP($B127,'Justerad allokering'!$B$1:$AG$461,MATCH(P$1,'Justerad allokering'!$B$1:$AF$1,0),FALSE))</f>
        <v>0</v>
      </c>
      <c r="Q127">
        <f>IF(ISERROR(1/VLOOKUP($B127,'Justerad allokering'!$B$1:$AG$461,MATCH(Q$1,'Justerad allokering'!$B$1:$AF$1,0),FALSE)),VLOOKUP($B127,'Allokerad kvv'!$B$2:$AV$468,MATCH(Q$1,'Allokerad kvv'!$B$1:$AV$1,0),FALSE),VLOOKUP($B127,'Justerad allokering'!$B$1:$AG$461,MATCH(Q$1,'Justerad allokering'!$B$1:$AF$1,0),FALSE))</f>
        <v>0</v>
      </c>
      <c r="R127">
        <f>IF(ISERROR(1/VLOOKUP($B127,'Justerad allokering'!$B$1:$AG$461,MATCH(R$1,'Justerad allokering'!$B$1:$AF$1,0),FALSE)),VLOOKUP($B127,'Allokerad kvv'!$B$2:$AV$468,MATCH(R$1,'Allokerad kvv'!$B$1:$AV$1,0),FALSE),VLOOKUP($B127,'Justerad allokering'!$B$1:$AG$461,MATCH(R$1,'Justerad allokering'!$B$1:$AF$1,0),FALSE))</f>
        <v>0</v>
      </c>
      <c r="S127">
        <f>IF(ISERROR(1/VLOOKUP($B127,'Justerad allokering'!$B$1:$AG$461,MATCH(S$1,'Justerad allokering'!$B$1:$AF$1,0),FALSE)),VLOOKUP($B127,'Allokerad kvv'!$B$2:$AV$468,MATCH(S$1,'Allokerad kvv'!$B$1:$AV$1,0),FALSE),VLOOKUP($B127,'Justerad allokering'!$B$1:$AG$461,MATCH(S$1,'Justerad allokering'!$B$1:$AF$1,0),FALSE))</f>
        <v>0</v>
      </c>
      <c r="T127">
        <f>IF(ISERROR(1/VLOOKUP($B127,'Justerad allokering'!$B$1:$AG$461,MATCH(T$1,'Justerad allokering'!$B$1:$AF$1,0),FALSE)),VLOOKUP($B127,'Allokerad kvv'!$B$2:$AV$468,MATCH(T$1,'Allokerad kvv'!$B$1:$AV$1,0),FALSE),VLOOKUP($B127,'Justerad allokering'!$B$1:$AG$461,MATCH(T$1,'Justerad allokering'!$B$1:$AF$1,0),FALSE))</f>
        <v>0</v>
      </c>
      <c r="U127">
        <f>IF(ISERROR(1/VLOOKUP($B127,'Justerad allokering'!$B$1:$AG$461,MATCH(U$1,'Justerad allokering'!$B$1:$AF$1,0),FALSE)),VLOOKUP($B127,'Allokerad kvv'!$B$2:$AV$468,MATCH(U$1,'Allokerad kvv'!$B$1:$AV$1,0),FALSE),VLOOKUP($B127,'Justerad allokering'!$B$1:$AG$461,MATCH(U$1,'Justerad allokering'!$B$1:$AF$1,0),FALSE))</f>
        <v>0</v>
      </c>
      <c r="V127">
        <f>IF(ISERROR(1/VLOOKUP($B127,'Justerad allokering'!$B$1:$AG$461,MATCH(V$1,'Justerad allokering'!$B$1:$AF$1,0),FALSE)),VLOOKUP($B127,'Allokerad kvv'!$B$2:$AV$468,MATCH(V$1,'Allokerad kvv'!$B$1:$AV$1,0),FALSE),VLOOKUP($B127,'Justerad allokering'!$B$1:$AG$461,MATCH(V$1,'Justerad allokering'!$B$1:$AF$1,0),FALSE))</f>
        <v>0</v>
      </c>
      <c r="W127">
        <f>IF(ISERROR(1/VLOOKUP($B127,'Justerad allokering'!$B$1:$AG$461,MATCH(W$1,'Justerad allokering'!$B$1:$AF$1,0),FALSE)),VLOOKUP($B127,'Allokerad kvv'!$B$2:$AV$468,MATCH(W$1,'Allokerad kvv'!$B$1:$AV$1,0),FALSE),VLOOKUP($B127,'Justerad allokering'!$B$1:$AG$461,MATCH(W$1,'Justerad allokering'!$B$1:$AF$1,0),FALSE))</f>
        <v>0</v>
      </c>
      <c r="X127">
        <f>IF(ISERROR(1/VLOOKUP($B127,'Justerad allokering'!$B$1:$AG$461,MATCH(X$1,'Justerad allokering'!$B$1:$AF$1,0),FALSE)),VLOOKUP($B127,'Allokerad kvv'!$B$2:$AV$468,MATCH(X$1,'Allokerad kvv'!$B$1:$AV$1,0),FALSE),VLOOKUP($B127,'Justerad allokering'!$B$1:$AG$461,MATCH(X$1,'Justerad allokering'!$B$1:$AF$1,0),FALSE))</f>
        <v>0</v>
      </c>
      <c r="Y127">
        <f>IF(ISERROR(1/VLOOKUP($B127,'Justerad allokering'!$B$1:$AG$461,MATCH(Y$1,'Justerad allokering'!$B$1:$AF$1,0),FALSE)),VLOOKUP($B127,'Allokerad kvv'!$B$2:$AV$468,MATCH(Y$1,'Allokerad kvv'!$B$1:$AV$1,0),FALSE),VLOOKUP($B127,'Justerad allokering'!$B$1:$AG$461,MATCH(Y$1,'Justerad allokering'!$B$1:$AF$1,0),FALSE))</f>
        <v>0</v>
      </c>
      <c r="Z127">
        <f>IF(ISERROR(1/VLOOKUP($B127,'Justerad allokering'!$B$1:$AG$461,MATCH(Z$1,'Justerad allokering'!$B$1:$AF$1,0),FALSE)),VLOOKUP($B127,'Allokerad kvv'!$B$2:$AV$468,MATCH(Z$1,'Allokerad kvv'!$B$1:$AV$1,0),FALSE),VLOOKUP($B127,'Justerad allokering'!$B$1:$AG$461,MATCH(Z$1,'Justerad allokering'!$B$1:$AF$1,0),FALSE))</f>
        <v>0</v>
      </c>
      <c r="AE127" s="89">
        <f t="shared" si="4"/>
        <v>0</v>
      </c>
      <c r="AG127">
        <f t="shared" si="5"/>
        <v>0</v>
      </c>
      <c r="AH127">
        <f t="shared" si="6"/>
        <v>0</v>
      </c>
      <c r="AI127" t="str">
        <f>IF(AH127=0,"",AH127/VLOOKUP(B127,Kraftvärmeprod!$B$1:$BC$480,MATCH("Summa tillförd energi exklusive rökgaskondensering",Kraftvärmeprod!$B$1:$BC$1,0),FALSE))</f>
        <v/>
      </c>
      <c r="AK127">
        <f t="shared" si="7"/>
        <v>0</v>
      </c>
    </row>
    <row r="128" spans="1:37" x14ac:dyDescent="0.25">
      <c r="A128" s="2" t="s">
        <v>181</v>
      </c>
      <c r="B128" s="2" t="s">
        <v>182</v>
      </c>
      <c r="C128">
        <f>IF(ISERROR(1/VLOOKUP($B128,'Justerad allokering'!$B$1:$AG$461,MATCH(C$1,'Justerad allokering'!$B$1:$AF$1,0),FALSE)),VLOOKUP($B128,'Allokerad kvv'!$B$2:$AV$468,MATCH(C$1,'Allokerad kvv'!$B$1:$AV$1,0),FALSE),VLOOKUP($B128,'Justerad allokering'!$B$1:$AG$461,MATCH(C$1,'Justerad allokering'!$B$1:$AF$1,0),FALSE))</f>
        <v>194.25299999999999</v>
      </c>
      <c r="D128">
        <f>IF(ISERROR(1/VLOOKUP($B128,'Justerad allokering'!$B$1:$AG$461,MATCH(D$1,'Justerad allokering'!$B$1:$AF$1,0),FALSE)),VLOOKUP($B128,'Allokerad kvv'!$B$2:$AV$468,MATCH(D$1,'Allokerad kvv'!$B$1:$AV$1,0),FALSE),VLOOKUP($B128,'Justerad allokering'!$B$1:$AG$461,MATCH(D$1,'Justerad allokering'!$B$1:$AF$1,0),FALSE))</f>
        <v>0</v>
      </c>
      <c r="E128">
        <f>IF(ISERROR(1/VLOOKUP($B128,'Justerad allokering'!$B$1:$AG$461,MATCH(E$1,'Justerad allokering'!$B$1:$AF$1,0),FALSE)),VLOOKUP($B128,'Allokerad kvv'!$B$2:$AV$468,MATCH(E$1,'Allokerad kvv'!$B$1:$AV$1,0),FALSE),VLOOKUP($B128,'Justerad allokering'!$B$1:$AG$461,MATCH(E$1,'Justerad allokering'!$B$1:$AF$1,0),FALSE))</f>
        <v>0</v>
      </c>
      <c r="F128">
        <f>IF(ISERROR(1/VLOOKUP($B128,'Justerad allokering'!$B$1:$AG$461,MATCH(F$1,'Justerad allokering'!$B$1:$AF$1,0),FALSE)),VLOOKUP($B128,'Allokerad kvv'!$B$2:$AV$468,MATCH(F$1,'Allokerad kvv'!$B$1:$AV$1,0),FALSE),VLOOKUP($B128,'Justerad allokering'!$B$1:$AG$461,MATCH(F$1,'Justerad allokering'!$B$1:$AF$1,0),FALSE))</f>
        <v>0</v>
      </c>
      <c r="G128">
        <f>IF(ISERROR(1/VLOOKUP($B128,'Justerad allokering'!$B$1:$AG$461,MATCH(G$1,'Justerad allokering'!$B$1:$AF$1,0),FALSE)),VLOOKUP($B128,'Allokerad kvv'!$B$2:$AV$468,MATCH(G$1,'Allokerad kvv'!$B$1:$AV$1,0),FALSE),VLOOKUP($B128,'Justerad allokering'!$B$1:$AG$461,MATCH(G$1,'Justerad allokering'!$B$1:$AF$1,0),FALSE))</f>
        <v>1.37094</v>
      </c>
      <c r="H128">
        <f>IF(ISERROR(1/VLOOKUP($B128,'Justerad allokering'!$B$1:$AG$461,MATCH(H$1,'Justerad allokering'!$B$1:$AF$1,0),FALSE)),VLOOKUP($B128,'Allokerad kvv'!$B$2:$AV$468,MATCH(H$1,'Allokerad kvv'!$B$1:$AV$1,0),FALSE),VLOOKUP($B128,'Justerad allokering'!$B$1:$AG$461,MATCH(H$1,'Justerad allokering'!$B$1:$AF$1,0),FALSE))</f>
        <v>0</v>
      </c>
      <c r="I128">
        <f>IF(ISERROR(1/VLOOKUP($B128,'Justerad allokering'!$B$1:$AG$461,MATCH(I$1,'Justerad allokering'!$B$1:$AF$1,0),FALSE)),VLOOKUP($B128,'Allokerad kvv'!$B$2:$AV$468,MATCH(I$1,'Allokerad kvv'!$B$1:$AV$1,0),FALSE),VLOOKUP($B128,'Justerad allokering'!$B$1:$AG$461,MATCH(I$1,'Justerad allokering'!$B$1:$AF$1,0),FALSE))</f>
        <v>0</v>
      </c>
      <c r="J128">
        <f>IF(ISERROR(1/VLOOKUP($B128,'Justerad allokering'!$B$1:$AG$461,MATCH(J$1,'Justerad allokering'!$B$1:$AF$1,0),FALSE)),VLOOKUP($B128,'Allokerad kvv'!$B$2:$AV$468,MATCH(J$1,'Allokerad kvv'!$B$1:$AV$1,0),FALSE),VLOOKUP($B128,'Justerad allokering'!$B$1:$AG$461,MATCH(J$1,'Justerad allokering'!$B$1:$AF$1,0),FALSE))</f>
        <v>57.1845</v>
      </c>
      <c r="K128">
        <f>IF(ISERROR(1/VLOOKUP($B128,'Justerad allokering'!$B$1:$AG$461,MATCH(K$1,'Justerad allokering'!$B$1:$AF$1,0),FALSE)),VLOOKUP($B128,'Allokerad kvv'!$B$2:$AV$468,MATCH(K$1,'Allokerad kvv'!$B$1:$AV$1,0),FALSE),VLOOKUP($B128,'Justerad allokering'!$B$1:$AG$461,MATCH(K$1,'Justerad allokering'!$B$1:$AF$1,0),FALSE))</f>
        <v>11.429600000000001</v>
      </c>
      <c r="L128">
        <f>IF(ISERROR(1/VLOOKUP($B128,'Justerad allokering'!$B$1:$AG$461,MATCH(L$1,'Justerad allokering'!$B$1:$AF$1,0),FALSE)),VLOOKUP($B128,'Allokerad kvv'!$B$2:$AV$468,MATCH(L$1,'Allokerad kvv'!$B$1:$AV$1,0),FALSE),VLOOKUP($B128,'Justerad allokering'!$B$1:$AG$461,MATCH(L$1,'Justerad allokering'!$B$1:$AF$1,0),FALSE))</f>
        <v>0</v>
      </c>
      <c r="M128">
        <f>IF(ISERROR(1/VLOOKUP($B128,'Justerad allokering'!$B$1:$AG$461,MATCH(M$1,'Justerad allokering'!$B$1:$AF$1,0),FALSE)),VLOOKUP($B128,'Allokerad kvv'!$B$2:$AV$468,MATCH(M$1,'Allokerad kvv'!$B$1:$AV$1,0),FALSE),VLOOKUP($B128,'Justerad allokering'!$B$1:$AG$461,MATCH(M$1,'Justerad allokering'!$B$1:$AF$1,0),FALSE))</f>
        <v>0</v>
      </c>
      <c r="N128">
        <f>IF(ISERROR(1/VLOOKUP($B128,'Justerad allokering'!$B$1:$AG$461,MATCH(N$1,'Justerad allokering'!$B$1:$AF$1,0),FALSE)),VLOOKUP($B128,'Allokerad kvv'!$B$2:$AV$468,MATCH(N$1,'Allokerad kvv'!$B$1:$AV$1,0),FALSE),VLOOKUP($B128,'Justerad allokering'!$B$1:$AG$461,MATCH(N$1,'Justerad allokering'!$B$1:$AF$1,0),FALSE))</f>
        <v>52</v>
      </c>
      <c r="O128">
        <f>IF(ISERROR(1/VLOOKUP($B128,'Justerad allokering'!$B$1:$AG$461,MATCH(O$1,'Justerad allokering'!$B$1:$AF$1,0),FALSE)),VLOOKUP($B128,'Allokerad kvv'!$B$2:$AV$468,MATCH(O$1,'Allokerad kvv'!$B$1:$AV$1,0),FALSE),VLOOKUP($B128,'Justerad allokering'!$B$1:$AG$461,MATCH(O$1,'Justerad allokering'!$B$1:$AF$1,0),FALSE))</f>
        <v>0</v>
      </c>
      <c r="P128">
        <f>IF(ISERROR(1/VLOOKUP($B128,'Justerad allokering'!$B$1:$AG$461,MATCH(P$1,'Justerad allokering'!$B$1:$AF$1,0),FALSE)),VLOOKUP($B128,'Allokerad kvv'!$B$2:$AV$468,MATCH(P$1,'Allokerad kvv'!$B$1:$AV$1,0),FALSE),VLOOKUP($B128,'Justerad allokering'!$B$1:$AG$461,MATCH(P$1,'Justerad allokering'!$B$1:$AF$1,0),FALSE))</f>
        <v>0</v>
      </c>
      <c r="Q128">
        <f>IF(ISERROR(1/VLOOKUP($B128,'Justerad allokering'!$B$1:$AG$461,MATCH(Q$1,'Justerad allokering'!$B$1:$AF$1,0),FALSE)),VLOOKUP($B128,'Allokerad kvv'!$B$2:$AV$468,MATCH(Q$1,'Allokerad kvv'!$B$1:$AV$1,0),FALSE),VLOOKUP($B128,'Justerad allokering'!$B$1:$AG$461,MATCH(Q$1,'Justerad allokering'!$B$1:$AF$1,0),FALSE))</f>
        <v>0</v>
      </c>
      <c r="R128">
        <f>IF(ISERROR(1/VLOOKUP($B128,'Justerad allokering'!$B$1:$AG$461,MATCH(R$1,'Justerad allokering'!$B$1:$AF$1,0),FALSE)),VLOOKUP($B128,'Allokerad kvv'!$B$2:$AV$468,MATCH(R$1,'Allokerad kvv'!$B$1:$AV$1,0),FALSE),VLOOKUP($B128,'Justerad allokering'!$B$1:$AG$461,MATCH(R$1,'Justerad allokering'!$B$1:$AF$1,0),FALSE))</f>
        <v>0</v>
      </c>
      <c r="S128">
        <f>IF(ISERROR(1/VLOOKUP($B128,'Justerad allokering'!$B$1:$AG$461,MATCH(S$1,'Justerad allokering'!$B$1:$AF$1,0),FALSE)),VLOOKUP($B128,'Allokerad kvv'!$B$2:$AV$468,MATCH(S$1,'Allokerad kvv'!$B$1:$AV$1,0),FALSE),VLOOKUP($B128,'Justerad allokering'!$B$1:$AG$461,MATCH(S$1,'Justerad allokering'!$B$1:$AF$1,0),FALSE))</f>
        <v>0</v>
      </c>
      <c r="T128">
        <f>IF(ISERROR(1/VLOOKUP($B128,'Justerad allokering'!$B$1:$AG$461,MATCH(T$1,'Justerad allokering'!$B$1:$AF$1,0),FALSE)),VLOOKUP($B128,'Allokerad kvv'!$B$2:$AV$468,MATCH(T$1,'Allokerad kvv'!$B$1:$AV$1,0),FALSE),VLOOKUP($B128,'Justerad allokering'!$B$1:$AG$461,MATCH(T$1,'Justerad allokering'!$B$1:$AF$1,0),FALSE))</f>
        <v>0</v>
      </c>
      <c r="U128">
        <f>IF(ISERROR(1/VLOOKUP($B128,'Justerad allokering'!$B$1:$AG$461,MATCH(U$1,'Justerad allokering'!$B$1:$AF$1,0),FALSE)),VLOOKUP($B128,'Allokerad kvv'!$B$2:$AV$468,MATCH(U$1,'Allokerad kvv'!$B$1:$AV$1,0),FALSE),VLOOKUP($B128,'Justerad allokering'!$B$1:$AG$461,MATCH(U$1,'Justerad allokering'!$B$1:$AF$1,0),FALSE))</f>
        <v>0</v>
      </c>
      <c r="V128">
        <f>IF(ISERROR(1/VLOOKUP($B128,'Justerad allokering'!$B$1:$AG$461,MATCH(V$1,'Justerad allokering'!$B$1:$AF$1,0),FALSE)),VLOOKUP($B128,'Allokerad kvv'!$B$2:$AV$468,MATCH(V$1,'Allokerad kvv'!$B$1:$AV$1,0),FALSE),VLOOKUP($B128,'Justerad allokering'!$B$1:$AG$461,MATCH(V$1,'Justerad allokering'!$B$1:$AF$1,0),FALSE))</f>
        <v>0</v>
      </c>
      <c r="W128">
        <f>IF(ISERROR(1/VLOOKUP($B128,'Justerad allokering'!$B$1:$AG$461,MATCH(W$1,'Justerad allokering'!$B$1:$AF$1,0),FALSE)),VLOOKUP($B128,'Allokerad kvv'!$B$2:$AV$468,MATCH(W$1,'Allokerad kvv'!$B$1:$AV$1,0),FALSE),VLOOKUP($B128,'Justerad allokering'!$B$1:$AG$461,MATCH(W$1,'Justerad allokering'!$B$1:$AF$1,0),FALSE))</f>
        <v>0</v>
      </c>
      <c r="X128">
        <f>IF(ISERROR(1/VLOOKUP($B128,'Justerad allokering'!$B$1:$AG$461,MATCH(X$1,'Justerad allokering'!$B$1:$AF$1,0),FALSE)),VLOOKUP($B128,'Allokerad kvv'!$B$2:$AV$468,MATCH(X$1,'Allokerad kvv'!$B$1:$AV$1,0),FALSE),VLOOKUP($B128,'Justerad allokering'!$B$1:$AG$461,MATCH(X$1,'Justerad allokering'!$B$1:$AF$1,0),FALSE))</f>
        <v>0</v>
      </c>
      <c r="Y128">
        <f>IF(ISERROR(1/VLOOKUP($B128,'Justerad allokering'!$B$1:$AG$461,MATCH(Y$1,'Justerad allokering'!$B$1:$AF$1,0),FALSE)),VLOOKUP($B128,'Allokerad kvv'!$B$2:$AV$468,MATCH(Y$1,'Allokerad kvv'!$B$1:$AV$1,0),FALSE),VLOOKUP($B128,'Justerad allokering'!$B$1:$AG$461,MATCH(Y$1,'Justerad allokering'!$B$1:$AF$1,0),FALSE))</f>
        <v>0</v>
      </c>
      <c r="Z128">
        <f>IF(ISERROR(1/VLOOKUP($B128,'Justerad allokering'!$B$1:$AG$461,MATCH(Z$1,'Justerad allokering'!$B$1:$AF$1,0),FALSE)),VLOOKUP($B128,'Allokerad kvv'!$B$2:$AV$468,MATCH(Z$1,'Allokerad kvv'!$B$1:$AV$1,0),FALSE),VLOOKUP($B128,'Justerad allokering'!$B$1:$AG$461,MATCH(Z$1,'Justerad allokering'!$B$1:$AF$1,0),FALSE))</f>
        <v>0</v>
      </c>
      <c r="AE128" s="89">
        <f t="shared" si="4"/>
        <v>316.23803999999996</v>
      </c>
      <c r="AG128">
        <f t="shared" si="5"/>
        <v>304.80843999999996</v>
      </c>
      <c r="AH128">
        <f t="shared" si="6"/>
        <v>252.80843999999996</v>
      </c>
      <c r="AI128">
        <f>IF(AH128=0,"",AH128/VLOOKUP(B128,Kraftvärmeprod!$B$1:$BC$480,MATCH("Summa tillförd energi exklusive rökgaskondensering",Kraftvärmeprod!$B$1:$BC$1,0),FALSE))</f>
        <v>0.59457897546738026</v>
      </c>
      <c r="AK128">
        <f t="shared" si="7"/>
        <v>57.1845</v>
      </c>
    </row>
    <row r="129" spans="1:37" x14ac:dyDescent="0.25">
      <c r="A129" s="2" t="s">
        <v>183</v>
      </c>
      <c r="B129" s="2" t="s">
        <v>184</v>
      </c>
      <c r="C129">
        <f>IF(ISERROR(1/VLOOKUP($B129,'Justerad allokering'!$B$1:$AG$461,MATCH(C$1,'Justerad allokering'!$B$1:$AF$1,0),FALSE)),VLOOKUP($B129,'Allokerad kvv'!$B$2:$AV$468,MATCH(C$1,'Allokerad kvv'!$B$1:$AV$1,0),FALSE),VLOOKUP($B129,'Justerad allokering'!$B$1:$AG$461,MATCH(C$1,'Justerad allokering'!$B$1:$AF$1,0),FALSE))</f>
        <v>0</v>
      </c>
      <c r="D129">
        <f>IF(ISERROR(1/VLOOKUP($B129,'Justerad allokering'!$B$1:$AG$461,MATCH(D$1,'Justerad allokering'!$B$1:$AF$1,0),FALSE)),VLOOKUP($B129,'Allokerad kvv'!$B$2:$AV$468,MATCH(D$1,'Allokerad kvv'!$B$1:$AV$1,0),FALSE),VLOOKUP($B129,'Justerad allokering'!$B$1:$AG$461,MATCH(D$1,'Justerad allokering'!$B$1:$AF$1,0),FALSE))</f>
        <v>0</v>
      </c>
      <c r="E129">
        <f>IF(ISERROR(1/VLOOKUP($B129,'Justerad allokering'!$B$1:$AG$461,MATCH(E$1,'Justerad allokering'!$B$1:$AF$1,0),FALSE)),VLOOKUP($B129,'Allokerad kvv'!$B$2:$AV$468,MATCH(E$1,'Allokerad kvv'!$B$1:$AV$1,0),FALSE),VLOOKUP($B129,'Justerad allokering'!$B$1:$AG$461,MATCH(E$1,'Justerad allokering'!$B$1:$AF$1,0),FALSE))</f>
        <v>0</v>
      </c>
      <c r="F129">
        <f>IF(ISERROR(1/VLOOKUP($B129,'Justerad allokering'!$B$1:$AG$461,MATCH(F$1,'Justerad allokering'!$B$1:$AF$1,0),FALSE)),VLOOKUP($B129,'Allokerad kvv'!$B$2:$AV$468,MATCH(F$1,'Allokerad kvv'!$B$1:$AV$1,0),FALSE),VLOOKUP($B129,'Justerad allokering'!$B$1:$AG$461,MATCH(F$1,'Justerad allokering'!$B$1:$AF$1,0),FALSE))</f>
        <v>0</v>
      </c>
      <c r="G129">
        <f>IF(ISERROR(1/VLOOKUP($B129,'Justerad allokering'!$B$1:$AG$461,MATCH(G$1,'Justerad allokering'!$B$1:$AF$1,0),FALSE)),VLOOKUP($B129,'Allokerad kvv'!$B$2:$AV$468,MATCH(G$1,'Allokerad kvv'!$B$1:$AV$1,0),FALSE),VLOOKUP($B129,'Justerad allokering'!$B$1:$AG$461,MATCH(G$1,'Justerad allokering'!$B$1:$AF$1,0),FALSE))</f>
        <v>0</v>
      </c>
      <c r="H129">
        <f>IF(ISERROR(1/VLOOKUP($B129,'Justerad allokering'!$B$1:$AG$461,MATCH(H$1,'Justerad allokering'!$B$1:$AF$1,0),FALSE)),VLOOKUP($B129,'Allokerad kvv'!$B$2:$AV$468,MATCH(H$1,'Allokerad kvv'!$B$1:$AV$1,0),FALSE),VLOOKUP($B129,'Justerad allokering'!$B$1:$AG$461,MATCH(H$1,'Justerad allokering'!$B$1:$AF$1,0),FALSE))</f>
        <v>0</v>
      </c>
      <c r="I129">
        <f>IF(ISERROR(1/VLOOKUP($B129,'Justerad allokering'!$B$1:$AG$461,MATCH(I$1,'Justerad allokering'!$B$1:$AF$1,0),FALSE)),VLOOKUP($B129,'Allokerad kvv'!$B$2:$AV$468,MATCH(I$1,'Allokerad kvv'!$B$1:$AV$1,0),FALSE),VLOOKUP($B129,'Justerad allokering'!$B$1:$AG$461,MATCH(I$1,'Justerad allokering'!$B$1:$AF$1,0),FALSE))</f>
        <v>0</v>
      </c>
      <c r="J129">
        <f>IF(ISERROR(1/VLOOKUP($B129,'Justerad allokering'!$B$1:$AG$461,MATCH(J$1,'Justerad allokering'!$B$1:$AF$1,0),FALSE)),VLOOKUP($B129,'Allokerad kvv'!$B$2:$AV$468,MATCH(J$1,'Allokerad kvv'!$B$1:$AV$1,0),FALSE),VLOOKUP($B129,'Justerad allokering'!$B$1:$AG$461,MATCH(J$1,'Justerad allokering'!$B$1:$AF$1,0),FALSE))</f>
        <v>0</v>
      </c>
      <c r="K129">
        <f>IF(ISERROR(1/VLOOKUP($B129,'Justerad allokering'!$B$1:$AG$461,MATCH(K$1,'Justerad allokering'!$B$1:$AF$1,0),FALSE)),VLOOKUP($B129,'Allokerad kvv'!$B$2:$AV$468,MATCH(K$1,'Allokerad kvv'!$B$1:$AV$1,0),FALSE),VLOOKUP($B129,'Justerad allokering'!$B$1:$AG$461,MATCH(K$1,'Justerad allokering'!$B$1:$AF$1,0),FALSE))</f>
        <v>0</v>
      </c>
      <c r="L129">
        <f>IF(ISERROR(1/VLOOKUP($B129,'Justerad allokering'!$B$1:$AG$461,MATCH(L$1,'Justerad allokering'!$B$1:$AF$1,0),FALSE)),VLOOKUP($B129,'Allokerad kvv'!$B$2:$AV$468,MATCH(L$1,'Allokerad kvv'!$B$1:$AV$1,0),FALSE),VLOOKUP($B129,'Justerad allokering'!$B$1:$AG$461,MATCH(L$1,'Justerad allokering'!$B$1:$AF$1,0),FALSE))</f>
        <v>0</v>
      </c>
      <c r="M129">
        <f>IF(ISERROR(1/VLOOKUP($B129,'Justerad allokering'!$B$1:$AG$461,MATCH(M$1,'Justerad allokering'!$B$1:$AF$1,0),FALSE)),VLOOKUP($B129,'Allokerad kvv'!$B$2:$AV$468,MATCH(M$1,'Allokerad kvv'!$B$1:$AV$1,0),FALSE),VLOOKUP($B129,'Justerad allokering'!$B$1:$AG$461,MATCH(M$1,'Justerad allokering'!$B$1:$AF$1,0),FALSE))</f>
        <v>0</v>
      </c>
      <c r="N129">
        <f>IF(ISERROR(1/VLOOKUP($B129,'Justerad allokering'!$B$1:$AG$461,MATCH(N$1,'Justerad allokering'!$B$1:$AF$1,0),FALSE)),VLOOKUP($B129,'Allokerad kvv'!$B$2:$AV$468,MATCH(N$1,'Allokerad kvv'!$B$1:$AV$1,0),FALSE),VLOOKUP($B129,'Justerad allokering'!$B$1:$AG$461,MATCH(N$1,'Justerad allokering'!$B$1:$AF$1,0),FALSE))</f>
        <v>0</v>
      </c>
      <c r="O129">
        <f>IF(ISERROR(1/VLOOKUP($B129,'Justerad allokering'!$B$1:$AG$461,MATCH(O$1,'Justerad allokering'!$B$1:$AF$1,0),FALSE)),VLOOKUP($B129,'Allokerad kvv'!$B$2:$AV$468,MATCH(O$1,'Allokerad kvv'!$B$1:$AV$1,0),FALSE),VLOOKUP($B129,'Justerad allokering'!$B$1:$AG$461,MATCH(O$1,'Justerad allokering'!$B$1:$AF$1,0),FALSE))</f>
        <v>0</v>
      </c>
      <c r="P129">
        <f>IF(ISERROR(1/VLOOKUP($B129,'Justerad allokering'!$B$1:$AG$461,MATCH(P$1,'Justerad allokering'!$B$1:$AF$1,0),FALSE)),VLOOKUP($B129,'Allokerad kvv'!$B$2:$AV$468,MATCH(P$1,'Allokerad kvv'!$B$1:$AV$1,0),FALSE),VLOOKUP($B129,'Justerad allokering'!$B$1:$AG$461,MATCH(P$1,'Justerad allokering'!$B$1:$AF$1,0),FALSE))</f>
        <v>0</v>
      </c>
      <c r="Q129">
        <f>IF(ISERROR(1/VLOOKUP($B129,'Justerad allokering'!$B$1:$AG$461,MATCH(Q$1,'Justerad allokering'!$B$1:$AF$1,0),FALSE)),VLOOKUP($B129,'Allokerad kvv'!$B$2:$AV$468,MATCH(Q$1,'Allokerad kvv'!$B$1:$AV$1,0),FALSE),VLOOKUP($B129,'Justerad allokering'!$B$1:$AG$461,MATCH(Q$1,'Justerad allokering'!$B$1:$AF$1,0),FALSE))</f>
        <v>0</v>
      </c>
      <c r="R129">
        <f>IF(ISERROR(1/VLOOKUP($B129,'Justerad allokering'!$B$1:$AG$461,MATCH(R$1,'Justerad allokering'!$B$1:$AF$1,0),FALSE)),VLOOKUP($B129,'Allokerad kvv'!$B$2:$AV$468,MATCH(R$1,'Allokerad kvv'!$B$1:$AV$1,0),FALSE),VLOOKUP($B129,'Justerad allokering'!$B$1:$AG$461,MATCH(R$1,'Justerad allokering'!$B$1:$AF$1,0),FALSE))</f>
        <v>0</v>
      </c>
      <c r="S129">
        <f>IF(ISERROR(1/VLOOKUP($B129,'Justerad allokering'!$B$1:$AG$461,MATCH(S$1,'Justerad allokering'!$B$1:$AF$1,0),FALSE)),VLOOKUP($B129,'Allokerad kvv'!$B$2:$AV$468,MATCH(S$1,'Allokerad kvv'!$B$1:$AV$1,0),FALSE),VLOOKUP($B129,'Justerad allokering'!$B$1:$AG$461,MATCH(S$1,'Justerad allokering'!$B$1:$AF$1,0),FALSE))</f>
        <v>0</v>
      </c>
      <c r="T129">
        <f>IF(ISERROR(1/VLOOKUP($B129,'Justerad allokering'!$B$1:$AG$461,MATCH(T$1,'Justerad allokering'!$B$1:$AF$1,0),FALSE)),VLOOKUP($B129,'Allokerad kvv'!$B$2:$AV$468,MATCH(T$1,'Allokerad kvv'!$B$1:$AV$1,0),FALSE),VLOOKUP($B129,'Justerad allokering'!$B$1:$AG$461,MATCH(T$1,'Justerad allokering'!$B$1:$AF$1,0),FALSE))</f>
        <v>0</v>
      </c>
      <c r="U129">
        <f>IF(ISERROR(1/VLOOKUP($B129,'Justerad allokering'!$B$1:$AG$461,MATCH(U$1,'Justerad allokering'!$B$1:$AF$1,0),FALSE)),VLOOKUP($B129,'Allokerad kvv'!$B$2:$AV$468,MATCH(U$1,'Allokerad kvv'!$B$1:$AV$1,0),FALSE),VLOOKUP($B129,'Justerad allokering'!$B$1:$AG$461,MATCH(U$1,'Justerad allokering'!$B$1:$AF$1,0),FALSE))</f>
        <v>0</v>
      </c>
      <c r="V129">
        <f>IF(ISERROR(1/VLOOKUP($B129,'Justerad allokering'!$B$1:$AG$461,MATCH(V$1,'Justerad allokering'!$B$1:$AF$1,0),FALSE)),VLOOKUP($B129,'Allokerad kvv'!$B$2:$AV$468,MATCH(V$1,'Allokerad kvv'!$B$1:$AV$1,0),FALSE),VLOOKUP($B129,'Justerad allokering'!$B$1:$AG$461,MATCH(V$1,'Justerad allokering'!$B$1:$AF$1,0),FALSE))</f>
        <v>0</v>
      </c>
      <c r="W129">
        <f>IF(ISERROR(1/VLOOKUP($B129,'Justerad allokering'!$B$1:$AG$461,MATCH(W$1,'Justerad allokering'!$B$1:$AF$1,0),FALSE)),VLOOKUP($B129,'Allokerad kvv'!$B$2:$AV$468,MATCH(W$1,'Allokerad kvv'!$B$1:$AV$1,0),FALSE),VLOOKUP($B129,'Justerad allokering'!$B$1:$AG$461,MATCH(W$1,'Justerad allokering'!$B$1:$AF$1,0),FALSE))</f>
        <v>0</v>
      </c>
      <c r="X129">
        <f>IF(ISERROR(1/VLOOKUP($B129,'Justerad allokering'!$B$1:$AG$461,MATCH(X$1,'Justerad allokering'!$B$1:$AF$1,0),FALSE)),VLOOKUP($B129,'Allokerad kvv'!$B$2:$AV$468,MATCH(X$1,'Allokerad kvv'!$B$1:$AV$1,0),FALSE),VLOOKUP($B129,'Justerad allokering'!$B$1:$AG$461,MATCH(X$1,'Justerad allokering'!$B$1:$AF$1,0),FALSE))</f>
        <v>0</v>
      </c>
      <c r="Y129">
        <f>IF(ISERROR(1/VLOOKUP($B129,'Justerad allokering'!$B$1:$AG$461,MATCH(Y$1,'Justerad allokering'!$B$1:$AF$1,0),FALSE)),VLOOKUP($B129,'Allokerad kvv'!$B$2:$AV$468,MATCH(Y$1,'Allokerad kvv'!$B$1:$AV$1,0),FALSE),VLOOKUP($B129,'Justerad allokering'!$B$1:$AG$461,MATCH(Y$1,'Justerad allokering'!$B$1:$AF$1,0),FALSE))</f>
        <v>0</v>
      </c>
      <c r="Z129">
        <f>IF(ISERROR(1/VLOOKUP($B129,'Justerad allokering'!$B$1:$AG$461,MATCH(Z$1,'Justerad allokering'!$B$1:$AF$1,0),FALSE)),VLOOKUP($B129,'Allokerad kvv'!$B$2:$AV$468,MATCH(Z$1,'Allokerad kvv'!$B$1:$AV$1,0),FALSE),VLOOKUP($B129,'Justerad allokering'!$B$1:$AG$461,MATCH(Z$1,'Justerad allokering'!$B$1:$AF$1,0),FALSE))</f>
        <v>0</v>
      </c>
      <c r="AE129" s="89">
        <f t="shared" si="4"/>
        <v>0</v>
      </c>
      <c r="AG129">
        <f t="shared" si="5"/>
        <v>0</v>
      </c>
      <c r="AH129">
        <f t="shared" si="6"/>
        <v>0</v>
      </c>
      <c r="AI129" t="str">
        <f>IF(AH129=0,"",AH129/VLOOKUP(B129,Kraftvärmeprod!$B$1:$BC$480,MATCH("Summa tillförd energi exklusive rökgaskondensering",Kraftvärmeprod!$B$1:$BC$1,0),FALSE))</f>
        <v/>
      </c>
      <c r="AK129">
        <f t="shared" si="7"/>
        <v>0</v>
      </c>
    </row>
    <row r="130" spans="1:37" x14ac:dyDescent="0.25">
      <c r="A130" s="2" t="s">
        <v>185</v>
      </c>
      <c r="B130" s="2" t="s">
        <v>186</v>
      </c>
      <c r="C130">
        <f>IF(ISERROR(1/VLOOKUP($B130,'Justerad allokering'!$B$1:$AG$461,MATCH(C$1,'Justerad allokering'!$B$1:$AF$1,0),FALSE)),VLOOKUP($B130,'Allokerad kvv'!$B$2:$AV$468,MATCH(C$1,'Allokerad kvv'!$B$1:$AV$1,0),FALSE),VLOOKUP($B130,'Justerad allokering'!$B$1:$AG$461,MATCH(C$1,'Justerad allokering'!$B$1:$AF$1,0),FALSE))</f>
        <v>0</v>
      </c>
      <c r="D130">
        <f>IF(ISERROR(1/VLOOKUP($B130,'Justerad allokering'!$B$1:$AG$461,MATCH(D$1,'Justerad allokering'!$B$1:$AF$1,0),FALSE)),VLOOKUP($B130,'Allokerad kvv'!$B$2:$AV$468,MATCH(D$1,'Allokerad kvv'!$B$1:$AV$1,0),FALSE),VLOOKUP($B130,'Justerad allokering'!$B$1:$AG$461,MATCH(D$1,'Justerad allokering'!$B$1:$AF$1,0),FALSE))</f>
        <v>0</v>
      </c>
      <c r="E130">
        <f>IF(ISERROR(1/VLOOKUP($B130,'Justerad allokering'!$B$1:$AG$461,MATCH(E$1,'Justerad allokering'!$B$1:$AF$1,0),FALSE)),VLOOKUP($B130,'Allokerad kvv'!$B$2:$AV$468,MATCH(E$1,'Allokerad kvv'!$B$1:$AV$1,0),FALSE),VLOOKUP($B130,'Justerad allokering'!$B$1:$AG$461,MATCH(E$1,'Justerad allokering'!$B$1:$AF$1,0),FALSE))</f>
        <v>7.74871</v>
      </c>
      <c r="F130">
        <f>IF(ISERROR(1/VLOOKUP($B130,'Justerad allokering'!$B$1:$AG$461,MATCH(F$1,'Justerad allokering'!$B$1:$AF$1,0),FALSE)),VLOOKUP($B130,'Allokerad kvv'!$B$2:$AV$468,MATCH(F$1,'Allokerad kvv'!$B$1:$AV$1,0),FALSE),VLOOKUP($B130,'Justerad allokering'!$B$1:$AG$461,MATCH(F$1,'Justerad allokering'!$B$1:$AF$1,0),FALSE))</f>
        <v>0</v>
      </c>
      <c r="G130">
        <f>IF(ISERROR(1/VLOOKUP($B130,'Justerad allokering'!$B$1:$AG$461,MATCH(G$1,'Justerad allokering'!$B$1:$AF$1,0),FALSE)),VLOOKUP($B130,'Allokerad kvv'!$B$2:$AV$468,MATCH(G$1,'Allokerad kvv'!$B$1:$AV$1,0),FALSE),VLOOKUP($B130,'Justerad allokering'!$B$1:$AG$461,MATCH(G$1,'Justerad allokering'!$B$1:$AF$1,0),FALSE))</f>
        <v>0</v>
      </c>
      <c r="H130">
        <f>IF(ISERROR(1/VLOOKUP($B130,'Justerad allokering'!$B$1:$AG$461,MATCH(H$1,'Justerad allokering'!$B$1:$AF$1,0),FALSE)),VLOOKUP($B130,'Allokerad kvv'!$B$2:$AV$468,MATCH(H$1,'Allokerad kvv'!$B$1:$AV$1,0),FALSE),VLOOKUP($B130,'Justerad allokering'!$B$1:$AG$461,MATCH(H$1,'Justerad allokering'!$B$1:$AF$1,0),FALSE))</f>
        <v>0</v>
      </c>
      <c r="I130">
        <f>IF(ISERROR(1/VLOOKUP($B130,'Justerad allokering'!$B$1:$AG$461,MATCH(I$1,'Justerad allokering'!$B$1:$AF$1,0),FALSE)),VLOOKUP($B130,'Allokerad kvv'!$B$2:$AV$468,MATCH(I$1,'Allokerad kvv'!$B$1:$AV$1,0),FALSE),VLOOKUP($B130,'Justerad allokering'!$B$1:$AG$461,MATCH(I$1,'Justerad allokering'!$B$1:$AF$1,0),FALSE))</f>
        <v>0</v>
      </c>
      <c r="J130">
        <f>IF(ISERROR(1/VLOOKUP($B130,'Justerad allokering'!$B$1:$AG$461,MATCH(J$1,'Justerad allokering'!$B$1:$AF$1,0),FALSE)),VLOOKUP($B130,'Allokerad kvv'!$B$2:$AV$468,MATCH(J$1,'Allokerad kvv'!$B$1:$AV$1,0),FALSE),VLOOKUP($B130,'Justerad allokering'!$B$1:$AG$461,MATCH(J$1,'Justerad allokering'!$B$1:$AF$1,0),FALSE))</f>
        <v>7.74871</v>
      </c>
      <c r="K130">
        <f>IF(ISERROR(1/VLOOKUP($B130,'Justerad allokering'!$B$1:$AG$461,MATCH(K$1,'Justerad allokering'!$B$1:$AF$1,0),FALSE)),VLOOKUP($B130,'Allokerad kvv'!$B$2:$AV$468,MATCH(K$1,'Allokerad kvv'!$B$1:$AV$1,0),FALSE),VLOOKUP($B130,'Justerad allokering'!$B$1:$AG$461,MATCH(K$1,'Justerad allokering'!$B$1:$AF$1,0),FALSE))</f>
        <v>0</v>
      </c>
      <c r="L130">
        <f>IF(ISERROR(1/VLOOKUP($B130,'Justerad allokering'!$B$1:$AG$461,MATCH(L$1,'Justerad allokering'!$B$1:$AF$1,0),FALSE)),VLOOKUP($B130,'Allokerad kvv'!$B$2:$AV$468,MATCH(L$1,'Allokerad kvv'!$B$1:$AV$1,0),FALSE),VLOOKUP($B130,'Justerad allokering'!$B$1:$AG$461,MATCH(L$1,'Justerad allokering'!$B$1:$AF$1,0),FALSE))</f>
        <v>0</v>
      </c>
      <c r="M130">
        <f>IF(ISERROR(1/VLOOKUP($B130,'Justerad allokering'!$B$1:$AG$461,MATCH(M$1,'Justerad allokering'!$B$1:$AF$1,0),FALSE)),VLOOKUP($B130,'Allokerad kvv'!$B$2:$AV$468,MATCH(M$1,'Allokerad kvv'!$B$1:$AV$1,0),FALSE),VLOOKUP($B130,'Justerad allokering'!$B$1:$AG$461,MATCH(M$1,'Justerad allokering'!$B$1:$AF$1,0),FALSE))</f>
        <v>0</v>
      </c>
      <c r="N130">
        <f>IF(ISERROR(1/VLOOKUP($B130,'Justerad allokering'!$B$1:$AG$461,MATCH(N$1,'Justerad allokering'!$B$1:$AF$1,0),FALSE)),VLOOKUP($B130,'Allokerad kvv'!$B$2:$AV$468,MATCH(N$1,'Allokerad kvv'!$B$1:$AV$1,0),FALSE),VLOOKUP($B130,'Justerad allokering'!$B$1:$AG$461,MATCH(N$1,'Justerad allokering'!$B$1:$AF$1,0),FALSE))</f>
        <v>6.3</v>
      </c>
      <c r="O130">
        <f>IF(ISERROR(1/VLOOKUP($B130,'Justerad allokering'!$B$1:$AG$461,MATCH(O$1,'Justerad allokering'!$B$1:$AF$1,0),FALSE)),VLOOKUP($B130,'Allokerad kvv'!$B$2:$AV$468,MATCH(O$1,'Allokerad kvv'!$B$1:$AV$1,0),FALSE),VLOOKUP($B130,'Justerad allokering'!$B$1:$AG$461,MATCH(O$1,'Justerad allokering'!$B$1:$AF$1,0),FALSE))</f>
        <v>11.6876</v>
      </c>
      <c r="P130">
        <f>IF(ISERROR(1/VLOOKUP($B130,'Justerad allokering'!$B$1:$AG$461,MATCH(P$1,'Justerad allokering'!$B$1:$AF$1,0),FALSE)),VLOOKUP($B130,'Allokerad kvv'!$B$2:$AV$468,MATCH(P$1,'Allokerad kvv'!$B$1:$AV$1,0),FALSE),VLOOKUP($B130,'Justerad allokering'!$B$1:$AG$461,MATCH(P$1,'Justerad allokering'!$B$1:$AF$1,0),FALSE))</f>
        <v>11.6876</v>
      </c>
      <c r="Q130">
        <f>IF(ISERROR(1/VLOOKUP($B130,'Justerad allokering'!$B$1:$AG$461,MATCH(Q$1,'Justerad allokering'!$B$1:$AF$1,0),FALSE)),VLOOKUP($B130,'Allokerad kvv'!$B$2:$AV$468,MATCH(Q$1,'Allokerad kvv'!$B$1:$AV$1,0),FALSE),VLOOKUP($B130,'Justerad allokering'!$B$1:$AG$461,MATCH(Q$1,'Justerad allokering'!$B$1:$AF$1,0),FALSE))</f>
        <v>0</v>
      </c>
      <c r="R130">
        <f>IF(ISERROR(1/VLOOKUP($B130,'Justerad allokering'!$B$1:$AG$461,MATCH(R$1,'Justerad allokering'!$B$1:$AF$1,0),FALSE)),VLOOKUP($B130,'Allokerad kvv'!$B$2:$AV$468,MATCH(R$1,'Allokerad kvv'!$B$1:$AV$1,0),FALSE),VLOOKUP($B130,'Justerad allokering'!$B$1:$AG$461,MATCH(R$1,'Justerad allokering'!$B$1:$AF$1,0),FALSE))</f>
        <v>0</v>
      </c>
      <c r="S130">
        <f>IF(ISERROR(1/VLOOKUP($B130,'Justerad allokering'!$B$1:$AG$461,MATCH(S$1,'Justerad allokering'!$B$1:$AF$1,0),FALSE)),VLOOKUP($B130,'Allokerad kvv'!$B$2:$AV$468,MATCH(S$1,'Allokerad kvv'!$B$1:$AV$1,0),FALSE),VLOOKUP($B130,'Justerad allokering'!$B$1:$AG$461,MATCH(S$1,'Justerad allokering'!$B$1:$AF$1,0),FALSE))</f>
        <v>0</v>
      </c>
      <c r="T130">
        <f>IF(ISERROR(1/VLOOKUP($B130,'Justerad allokering'!$B$1:$AG$461,MATCH(T$1,'Justerad allokering'!$B$1:$AF$1,0),FALSE)),VLOOKUP($B130,'Allokerad kvv'!$B$2:$AV$468,MATCH(T$1,'Allokerad kvv'!$B$1:$AV$1,0),FALSE),VLOOKUP($B130,'Justerad allokering'!$B$1:$AG$461,MATCH(T$1,'Justerad allokering'!$B$1:$AF$1,0),FALSE))</f>
        <v>0</v>
      </c>
      <c r="U130">
        <f>IF(ISERROR(1/VLOOKUP($B130,'Justerad allokering'!$B$1:$AG$461,MATCH(U$1,'Justerad allokering'!$B$1:$AF$1,0),FALSE)),VLOOKUP($B130,'Allokerad kvv'!$B$2:$AV$468,MATCH(U$1,'Allokerad kvv'!$B$1:$AV$1,0),FALSE),VLOOKUP($B130,'Justerad allokering'!$B$1:$AG$461,MATCH(U$1,'Justerad allokering'!$B$1:$AF$1,0),FALSE))</f>
        <v>0</v>
      </c>
      <c r="V130">
        <f>IF(ISERROR(1/VLOOKUP($B130,'Justerad allokering'!$B$1:$AG$461,MATCH(V$1,'Justerad allokering'!$B$1:$AF$1,0),FALSE)),VLOOKUP($B130,'Allokerad kvv'!$B$2:$AV$468,MATCH(V$1,'Allokerad kvv'!$B$1:$AV$1,0),FALSE),VLOOKUP($B130,'Justerad allokering'!$B$1:$AG$461,MATCH(V$1,'Justerad allokering'!$B$1:$AF$1,0),FALSE))</f>
        <v>0</v>
      </c>
      <c r="W130">
        <f>IF(ISERROR(1/VLOOKUP($B130,'Justerad allokering'!$B$1:$AG$461,MATCH(W$1,'Justerad allokering'!$B$1:$AF$1,0),FALSE)),VLOOKUP($B130,'Allokerad kvv'!$B$2:$AV$468,MATCH(W$1,'Allokerad kvv'!$B$1:$AV$1,0),FALSE),VLOOKUP($B130,'Justerad allokering'!$B$1:$AG$461,MATCH(W$1,'Justerad allokering'!$B$1:$AF$1,0),FALSE))</f>
        <v>0</v>
      </c>
      <c r="X130">
        <f>IF(ISERROR(1/VLOOKUP($B130,'Justerad allokering'!$B$1:$AG$461,MATCH(X$1,'Justerad allokering'!$B$1:$AF$1,0),FALSE)),VLOOKUP($B130,'Allokerad kvv'!$B$2:$AV$468,MATCH(X$1,'Allokerad kvv'!$B$1:$AV$1,0),FALSE),VLOOKUP($B130,'Justerad allokering'!$B$1:$AG$461,MATCH(X$1,'Justerad allokering'!$B$1:$AF$1,0),FALSE))</f>
        <v>0</v>
      </c>
      <c r="Y130">
        <f>IF(ISERROR(1/VLOOKUP($B130,'Justerad allokering'!$B$1:$AG$461,MATCH(Y$1,'Justerad allokering'!$B$1:$AF$1,0),FALSE)),VLOOKUP($B130,'Allokerad kvv'!$B$2:$AV$468,MATCH(Y$1,'Allokerad kvv'!$B$1:$AV$1,0),FALSE),VLOOKUP($B130,'Justerad allokering'!$B$1:$AG$461,MATCH(Y$1,'Justerad allokering'!$B$1:$AF$1,0),FALSE))</f>
        <v>0</v>
      </c>
      <c r="Z130">
        <f>IF(ISERROR(1/VLOOKUP($B130,'Justerad allokering'!$B$1:$AG$461,MATCH(Z$1,'Justerad allokering'!$B$1:$AF$1,0),FALSE)),VLOOKUP($B130,'Allokerad kvv'!$B$2:$AV$468,MATCH(Z$1,'Allokerad kvv'!$B$1:$AV$1,0),FALSE),VLOOKUP($B130,'Justerad allokering'!$B$1:$AG$461,MATCH(Z$1,'Justerad allokering'!$B$1:$AF$1,0),FALSE))</f>
        <v>0</v>
      </c>
      <c r="AE130" s="89">
        <f t="shared" si="4"/>
        <v>45.172619999999995</v>
      </c>
      <c r="AG130">
        <f t="shared" si="5"/>
        <v>45.172619999999995</v>
      </c>
      <c r="AH130">
        <f t="shared" si="6"/>
        <v>38.872619999999998</v>
      </c>
      <c r="AI130">
        <f>IF(AH130=0,"",AH130/VLOOKUP(B130,Kraftvärmeprod!$B$1:$BC$480,MATCH("Summa tillförd energi exklusive rökgaskondensering",Kraftvärmeprod!$B$1:$BC$1,0),FALSE))</f>
        <v>0.64572458471760785</v>
      </c>
      <c r="AK130">
        <f t="shared" si="7"/>
        <v>38.872619999999998</v>
      </c>
    </row>
    <row r="131" spans="1:37" x14ac:dyDescent="0.25">
      <c r="A131" s="2" t="s">
        <v>185</v>
      </c>
      <c r="B131" s="2" t="s">
        <v>187</v>
      </c>
      <c r="C131">
        <f>IF(ISERROR(1/VLOOKUP($B131,'Justerad allokering'!$B$1:$AG$461,MATCH(C$1,'Justerad allokering'!$B$1:$AF$1,0),FALSE)),VLOOKUP($B131,'Allokerad kvv'!$B$2:$AV$468,MATCH(C$1,'Allokerad kvv'!$B$1:$AV$1,0),FALSE),VLOOKUP($B131,'Justerad allokering'!$B$1:$AG$461,MATCH(C$1,'Justerad allokering'!$B$1:$AF$1,0),FALSE))</f>
        <v>0</v>
      </c>
      <c r="D131">
        <f>IF(ISERROR(1/VLOOKUP($B131,'Justerad allokering'!$B$1:$AG$461,MATCH(D$1,'Justerad allokering'!$B$1:$AF$1,0),FALSE)),VLOOKUP($B131,'Allokerad kvv'!$B$2:$AV$468,MATCH(D$1,'Allokerad kvv'!$B$1:$AV$1,0),FALSE),VLOOKUP($B131,'Justerad allokering'!$B$1:$AG$461,MATCH(D$1,'Justerad allokering'!$B$1:$AF$1,0),FALSE))</f>
        <v>0</v>
      </c>
      <c r="E131">
        <f>IF(ISERROR(1/VLOOKUP($B131,'Justerad allokering'!$B$1:$AG$461,MATCH(E$1,'Justerad allokering'!$B$1:$AF$1,0),FALSE)),VLOOKUP($B131,'Allokerad kvv'!$B$2:$AV$468,MATCH(E$1,'Allokerad kvv'!$B$1:$AV$1,0),FALSE),VLOOKUP($B131,'Justerad allokering'!$B$1:$AG$461,MATCH(E$1,'Justerad allokering'!$B$1:$AF$1,0),FALSE))</f>
        <v>0</v>
      </c>
      <c r="F131">
        <f>IF(ISERROR(1/VLOOKUP($B131,'Justerad allokering'!$B$1:$AG$461,MATCH(F$1,'Justerad allokering'!$B$1:$AF$1,0),FALSE)),VLOOKUP($B131,'Allokerad kvv'!$B$2:$AV$468,MATCH(F$1,'Allokerad kvv'!$B$1:$AV$1,0),FALSE),VLOOKUP($B131,'Justerad allokering'!$B$1:$AG$461,MATCH(F$1,'Justerad allokering'!$B$1:$AF$1,0),FALSE))</f>
        <v>0</v>
      </c>
      <c r="G131">
        <f>IF(ISERROR(1/VLOOKUP($B131,'Justerad allokering'!$B$1:$AG$461,MATCH(G$1,'Justerad allokering'!$B$1:$AF$1,0),FALSE)),VLOOKUP($B131,'Allokerad kvv'!$B$2:$AV$468,MATCH(G$1,'Allokerad kvv'!$B$1:$AV$1,0),FALSE),VLOOKUP($B131,'Justerad allokering'!$B$1:$AG$461,MATCH(G$1,'Justerad allokering'!$B$1:$AF$1,0),FALSE))</f>
        <v>0</v>
      </c>
      <c r="H131">
        <f>IF(ISERROR(1/VLOOKUP($B131,'Justerad allokering'!$B$1:$AG$461,MATCH(H$1,'Justerad allokering'!$B$1:$AF$1,0),FALSE)),VLOOKUP($B131,'Allokerad kvv'!$B$2:$AV$468,MATCH(H$1,'Allokerad kvv'!$B$1:$AV$1,0),FALSE),VLOOKUP($B131,'Justerad allokering'!$B$1:$AG$461,MATCH(H$1,'Justerad allokering'!$B$1:$AF$1,0),FALSE))</f>
        <v>0</v>
      </c>
      <c r="I131">
        <f>IF(ISERROR(1/VLOOKUP($B131,'Justerad allokering'!$B$1:$AG$461,MATCH(I$1,'Justerad allokering'!$B$1:$AF$1,0),FALSE)),VLOOKUP($B131,'Allokerad kvv'!$B$2:$AV$468,MATCH(I$1,'Allokerad kvv'!$B$1:$AV$1,0),FALSE),VLOOKUP($B131,'Justerad allokering'!$B$1:$AG$461,MATCH(I$1,'Justerad allokering'!$B$1:$AF$1,0),FALSE))</f>
        <v>0</v>
      </c>
      <c r="J131">
        <f>IF(ISERROR(1/VLOOKUP($B131,'Justerad allokering'!$B$1:$AG$461,MATCH(J$1,'Justerad allokering'!$B$1:$AF$1,0),FALSE)),VLOOKUP($B131,'Allokerad kvv'!$B$2:$AV$468,MATCH(J$1,'Allokerad kvv'!$B$1:$AV$1,0),FALSE),VLOOKUP($B131,'Justerad allokering'!$B$1:$AG$461,MATCH(J$1,'Justerad allokering'!$B$1:$AF$1,0),FALSE))</f>
        <v>0</v>
      </c>
      <c r="K131">
        <f>IF(ISERROR(1/VLOOKUP($B131,'Justerad allokering'!$B$1:$AG$461,MATCH(K$1,'Justerad allokering'!$B$1:$AF$1,0),FALSE)),VLOOKUP($B131,'Allokerad kvv'!$B$2:$AV$468,MATCH(K$1,'Allokerad kvv'!$B$1:$AV$1,0),FALSE),VLOOKUP($B131,'Justerad allokering'!$B$1:$AG$461,MATCH(K$1,'Justerad allokering'!$B$1:$AF$1,0),FALSE))</f>
        <v>0</v>
      </c>
      <c r="L131">
        <f>IF(ISERROR(1/VLOOKUP($B131,'Justerad allokering'!$B$1:$AG$461,MATCH(L$1,'Justerad allokering'!$B$1:$AF$1,0),FALSE)),VLOOKUP($B131,'Allokerad kvv'!$B$2:$AV$468,MATCH(L$1,'Allokerad kvv'!$B$1:$AV$1,0),FALSE),VLOOKUP($B131,'Justerad allokering'!$B$1:$AG$461,MATCH(L$1,'Justerad allokering'!$B$1:$AF$1,0),FALSE))</f>
        <v>0</v>
      </c>
      <c r="M131">
        <f>IF(ISERROR(1/VLOOKUP($B131,'Justerad allokering'!$B$1:$AG$461,MATCH(M$1,'Justerad allokering'!$B$1:$AF$1,0),FALSE)),VLOOKUP($B131,'Allokerad kvv'!$B$2:$AV$468,MATCH(M$1,'Allokerad kvv'!$B$1:$AV$1,0),FALSE),VLOOKUP($B131,'Justerad allokering'!$B$1:$AG$461,MATCH(M$1,'Justerad allokering'!$B$1:$AF$1,0),FALSE))</f>
        <v>0</v>
      </c>
      <c r="N131">
        <f>IF(ISERROR(1/VLOOKUP($B131,'Justerad allokering'!$B$1:$AG$461,MATCH(N$1,'Justerad allokering'!$B$1:$AF$1,0),FALSE)),VLOOKUP($B131,'Allokerad kvv'!$B$2:$AV$468,MATCH(N$1,'Allokerad kvv'!$B$1:$AV$1,0),FALSE),VLOOKUP($B131,'Justerad allokering'!$B$1:$AG$461,MATCH(N$1,'Justerad allokering'!$B$1:$AF$1,0),FALSE))</f>
        <v>0</v>
      </c>
      <c r="O131">
        <f>IF(ISERROR(1/VLOOKUP($B131,'Justerad allokering'!$B$1:$AG$461,MATCH(O$1,'Justerad allokering'!$B$1:$AF$1,0),FALSE)),VLOOKUP($B131,'Allokerad kvv'!$B$2:$AV$468,MATCH(O$1,'Allokerad kvv'!$B$1:$AV$1,0),FALSE),VLOOKUP($B131,'Justerad allokering'!$B$1:$AG$461,MATCH(O$1,'Justerad allokering'!$B$1:$AF$1,0),FALSE))</f>
        <v>0</v>
      </c>
      <c r="P131">
        <f>IF(ISERROR(1/VLOOKUP($B131,'Justerad allokering'!$B$1:$AG$461,MATCH(P$1,'Justerad allokering'!$B$1:$AF$1,0),FALSE)),VLOOKUP($B131,'Allokerad kvv'!$B$2:$AV$468,MATCH(P$1,'Allokerad kvv'!$B$1:$AV$1,0),FALSE),VLOOKUP($B131,'Justerad allokering'!$B$1:$AG$461,MATCH(P$1,'Justerad allokering'!$B$1:$AF$1,0),FALSE))</f>
        <v>0</v>
      </c>
      <c r="Q131">
        <f>IF(ISERROR(1/VLOOKUP($B131,'Justerad allokering'!$B$1:$AG$461,MATCH(Q$1,'Justerad allokering'!$B$1:$AF$1,0),FALSE)),VLOOKUP($B131,'Allokerad kvv'!$B$2:$AV$468,MATCH(Q$1,'Allokerad kvv'!$B$1:$AV$1,0),FALSE),VLOOKUP($B131,'Justerad allokering'!$B$1:$AG$461,MATCH(Q$1,'Justerad allokering'!$B$1:$AF$1,0),FALSE))</f>
        <v>0</v>
      </c>
      <c r="R131">
        <f>IF(ISERROR(1/VLOOKUP($B131,'Justerad allokering'!$B$1:$AG$461,MATCH(R$1,'Justerad allokering'!$B$1:$AF$1,0),FALSE)),VLOOKUP($B131,'Allokerad kvv'!$B$2:$AV$468,MATCH(R$1,'Allokerad kvv'!$B$1:$AV$1,0),FALSE),VLOOKUP($B131,'Justerad allokering'!$B$1:$AG$461,MATCH(R$1,'Justerad allokering'!$B$1:$AF$1,0),FALSE))</f>
        <v>0</v>
      </c>
      <c r="S131">
        <f>IF(ISERROR(1/VLOOKUP($B131,'Justerad allokering'!$B$1:$AG$461,MATCH(S$1,'Justerad allokering'!$B$1:$AF$1,0),FALSE)),VLOOKUP($B131,'Allokerad kvv'!$B$2:$AV$468,MATCH(S$1,'Allokerad kvv'!$B$1:$AV$1,0),FALSE),VLOOKUP($B131,'Justerad allokering'!$B$1:$AG$461,MATCH(S$1,'Justerad allokering'!$B$1:$AF$1,0),FALSE))</f>
        <v>0</v>
      </c>
      <c r="T131">
        <f>IF(ISERROR(1/VLOOKUP($B131,'Justerad allokering'!$B$1:$AG$461,MATCH(T$1,'Justerad allokering'!$B$1:$AF$1,0),FALSE)),VLOOKUP($B131,'Allokerad kvv'!$B$2:$AV$468,MATCH(T$1,'Allokerad kvv'!$B$1:$AV$1,0),FALSE),VLOOKUP($B131,'Justerad allokering'!$B$1:$AG$461,MATCH(T$1,'Justerad allokering'!$B$1:$AF$1,0),FALSE))</f>
        <v>0</v>
      </c>
      <c r="U131">
        <f>IF(ISERROR(1/VLOOKUP($B131,'Justerad allokering'!$B$1:$AG$461,MATCH(U$1,'Justerad allokering'!$B$1:$AF$1,0),FALSE)),VLOOKUP($B131,'Allokerad kvv'!$B$2:$AV$468,MATCH(U$1,'Allokerad kvv'!$B$1:$AV$1,0),FALSE),VLOOKUP($B131,'Justerad allokering'!$B$1:$AG$461,MATCH(U$1,'Justerad allokering'!$B$1:$AF$1,0),FALSE))</f>
        <v>0</v>
      </c>
      <c r="V131">
        <f>IF(ISERROR(1/VLOOKUP($B131,'Justerad allokering'!$B$1:$AG$461,MATCH(V$1,'Justerad allokering'!$B$1:$AF$1,0),FALSE)),VLOOKUP($B131,'Allokerad kvv'!$B$2:$AV$468,MATCH(V$1,'Allokerad kvv'!$B$1:$AV$1,0),FALSE),VLOOKUP($B131,'Justerad allokering'!$B$1:$AG$461,MATCH(V$1,'Justerad allokering'!$B$1:$AF$1,0),FALSE))</f>
        <v>0</v>
      </c>
      <c r="W131">
        <f>IF(ISERROR(1/VLOOKUP($B131,'Justerad allokering'!$B$1:$AG$461,MATCH(W$1,'Justerad allokering'!$B$1:$AF$1,0),FALSE)),VLOOKUP($B131,'Allokerad kvv'!$B$2:$AV$468,MATCH(W$1,'Allokerad kvv'!$B$1:$AV$1,0),FALSE),VLOOKUP($B131,'Justerad allokering'!$B$1:$AG$461,MATCH(W$1,'Justerad allokering'!$B$1:$AF$1,0),FALSE))</f>
        <v>0</v>
      </c>
      <c r="X131">
        <f>IF(ISERROR(1/VLOOKUP($B131,'Justerad allokering'!$B$1:$AG$461,MATCH(X$1,'Justerad allokering'!$B$1:$AF$1,0),FALSE)),VLOOKUP($B131,'Allokerad kvv'!$B$2:$AV$468,MATCH(X$1,'Allokerad kvv'!$B$1:$AV$1,0),FALSE),VLOOKUP($B131,'Justerad allokering'!$B$1:$AG$461,MATCH(X$1,'Justerad allokering'!$B$1:$AF$1,0),FALSE))</f>
        <v>0</v>
      </c>
      <c r="Y131">
        <f>IF(ISERROR(1/VLOOKUP($B131,'Justerad allokering'!$B$1:$AG$461,MATCH(Y$1,'Justerad allokering'!$B$1:$AF$1,0),FALSE)),VLOOKUP($B131,'Allokerad kvv'!$B$2:$AV$468,MATCH(Y$1,'Allokerad kvv'!$B$1:$AV$1,0),FALSE),VLOOKUP($B131,'Justerad allokering'!$B$1:$AG$461,MATCH(Y$1,'Justerad allokering'!$B$1:$AF$1,0),FALSE))</f>
        <v>0</v>
      </c>
      <c r="Z131">
        <f>IF(ISERROR(1/VLOOKUP($B131,'Justerad allokering'!$B$1:$AG$461,MATCH(Z$1,'Justerad allokering'!$B$1:$AF$1,0),FALSE)),VLOOKUP($B131,'Allokerad kvv'!$B$2:$AV$468,MATCH(Z$1,'Allokerad kvv'!$B$1:$AV$1,0),FALSE),VLOOKUP($B131,'Justerad allokering'!$B$1:$AG$461,MATCH(Z$1,'Justerad allokering'!$B$1:$AF$1,0),FALSE))</f>
        <v>0</v>
      </c>
      <c r="AE131" s="89">
        <f t="shared" ref="AE131:AE194" si="8">SUM(C131:Z131)</f>
        <v>0</v>
      </c>
      <c r="AG131">
        <f t="shared" ref="AG131:AG194" si="9">AE131-K131</f>
        <v>0</v>
      </c>
      <c r="AH131">
        <f t="shared" ref="AH131:AH194" si="10">AG131-N131</f>
        <v>0</v>
      </c>
      <c r="AI131" t="str">
        <f>IF(AH131=0,"",AH131/VLOOKUP(B131,Kraftvärmeprod!$B$1:$BC$480,MATCH("Summa tillförd energi exklusive rökgaskondensering",Kraftvärmeprod!$B$1:$BC$1,0),FALSE))</f>
        <v/>
      </c>
      <c r="AK131">
        <f t="shared" ref="AK131:AK194" si="11">E131+F131+J131+M131+O131+P131+R131+T131+U131+V131+W131+Y131+Z131</f>
        <v>0</v>
      </c>
    </row>
    <row r="132" spans="1:37" x14ac:dyDescent="0.25">
      <c r="A132" s="2" t="s">
        <v>185</v>
      </c>
      <c r="B132" s="2" t="s">
        <v>188</v>
      </c>
      <c r="C132">
        <f>IF(ISERROR(1/VLOOKUP($B132,'Justerad allokering'!$B$1:$AG$461,MATCH(C$1,'Justerad allokering'!$B$1:$AF$1,0),FALSE)),VLOOKUP($B132,'Allokerad kvv'!$B$2:$AV$468,MATCH(C$1,'Allokerad kvv'!$B$1:$AV$1,0),FALSE),VLOOKUP($B132,'Justerad allokering'!$B$1:$AG$461,MATCH(C$1,'Justerad allokering'!$B$1:$AF$1,0),FALSE))</f>
        <v>0</v>
      </c>
      <c r="D132">
        <f>IF(ISERROR(1/VLOOKUP($B132,'Justerad allokering'!$B$1:$AG$461,MATCH(D$1,'Justerad allokering'!$B$1:$AF$1,0),FALSE)),VLOOKUP($B132,'Allokerad kvv'!$B$2:$AV$468,MATCH(D$1,'Allokerad kvv'!$B$1:$AV$1,0),FALSE),VLOOKUP($B132,'Justerad allokering'!$B$1:$AG$461,MATCH(D$1,'Justerad allokering'!$B$1:$AF$1,0),FALSE))</f>
        <v>0</v>
      </c>
      <c r="E132">
        <f>IF(ISERROR(1/VLOOKUP($B132,'Justerad allokering'!$B$1:$AG$461,MATCH(E$1,'Justerad allokering'!$B$1:$AF$1,0),FALSE)),VLOOKUP($B132,'Allokerad kvv'!$B$2:$AV$468,MATCH(E$1,'Allokerad kvv'!$B$1:$AV$1,0),FALSE),VLOOKUP($B132,'Justerad allokering'!$B$1:$AG$461,MATCH(E$1,'Justerad allokering'!$B$1:$AF$1,0),FALSE))</f>
        <v>0</v>
      </c>
      <c r="F132">
        <f>IF(ISERROR(1/VLOOKUP($B132,'Justerad allokering'!$B$1:$AG$461,MATCH(F$1,'Justerad allokering'!$B$1:$AF$1,0),FALSE)),VLOOKUP($B132,'Allokerad kvv'!$B$2:$AV$468,MATCH(F$1,'Allokerad kvv'!$B$1:$AV$1,0),FALSE),VLOOKUP($B132,'Justerad allokering'!$B$1:$AG$461,MATCH(F$1,'Justerad allokering'!$B$1:$AF$1,0),FALSE))</f>
        <v>0</v>
      </c>
      <c r="G132">
        <f>IF(ISERROR(1/VLOOKUP($B132,'Justerad allokering'!$B$1:$AG$461,MATCH(G$1,'Justerad allokering'!$B$1:$AF$1,0),FALSE)),VLOOKUP($B132,'Allokerad kvv'!$B$2:$AV$468,MATCH(G$1,'Allokerad kvv'!$B$1:$AV$1,0),FALSE),VLOOKUP($B132,'Justerad allokering'!$B$1:$AG$461,MATCH(G$1,'Justerad allokering'!$B$1:$AF$1,0),FALSE))</f>
        <v>0</v>
      </c>
      <c r="H132">
        <f>IF(ISERROR(1/VLOOKUP($B132,'Justerad allokering'!$B$1:$AG$461,MATCH(H$1,'Justerad allokering'!$B$1:$AF$1,0),FALSE)),VLOOKUP($B132,'Allokerad kvv'!$B$2:$AV$468,MATCH(H$1,'Allokerad kvv'!$B$1:$AV$1,0),FALSE),VLOOKUP($B132,'Justerad allokering'!$B$1:$AG$461,MATCH(H$1,'Justerad allokering'!$B$1:$AF$1,0),FALSE))</f>
        <v>0</v>
      </c>
      <c r="I132">
        <f>IF(ISERROR(1/VLOOKUP($B132,'Justerad allokering'!$B$1:$AG$461,MATCH(I$1,'Justerad allokering'!$B$1:$AF$1,0),FALSE)),VLOOKUP($B132,'Allokerad kvv'!$B$2:$AV$468,MATCH(I$1,'Allokerad kvv'!$B$1:$AV$1,0),FALSE),VLOOKUP($B132,'Justerad allokering'!$B$1:$AG$461,MATCH(I$1,'Justerad allokering'!$B$1:$AF$1,0),FALSE))</f>
        <v>0</v>
      </c>
      <c r="J132">
        <f>IF(ISERROR(1/VLOOKUP($B132,'Justerad allokering'!$B$1:$AG$461,MATCH(J$1,'Justerad allokering'!$B$1:$AF$1,0),FALSE)),VLOOKUP($B132,'Allokerad kvv'!$B$2:$AV$468,MATCH(J$1,'Allokerad kvv'!$B$1:$AV$1,0),FALSE),VLOOKUP($B132,'Justerad allokering'!$B$1:$AG$461,MATCH(J$1,'Justerad allokering'!$B$1:$AF$1,0),FALSE))</f>
        <v>0</v>
      </c>
      <c r="K132">
        <f>IF(ISERROR(1/VLOOKUP($B132,'Justerad allokering'!$B$1:$AG$461,MATCH(K$1,'Justerad allokering'!$B$1:$AF$1,0),FALSE)),VLOOKUP($B132,'Allokerad kvv'!$B$2:$AV$468,MATCH(K$1,'Allokerad kvv'!$B$1:$AV$1,0),FALSE),VLOOKUP($B132,'Justerad allokering'!$B$1:$AG$461,MATCH(K$1,'Justerad allokering'!$B$1:$AF$1,0),FALSE))</f>
        <v>0</v>
      </c>
      <c r="L132">
        <f>IF(ISERROR(1/VLOOKUP($B132,'Justerad allokering'!$B$1:$AG$461,MATCH(L$1,'Justerad allokering'!$B$1:$AF$1,0),FALSE)),VLOOKUP($B132,'Allokerad kvv'!$B$2:$AV$468,MATCH(L$1,'Allokerad kvv'!$B$1:$AV$1,0),FALSE),VLOOKUP($B132,'Justerad allokering'!$B$1:$AG$461,MATCH(L$1,'Justerad allokering'!$B$1:$AF$1,0),FALSE))</f>
        <v>0</v>
      </c>
      <c r="M132">
        <f>IF(ISERROR(1/VLOOKUP($B132,'Justerad allokering'!$B$1:$AG$461,MATCH(M$1,'Justerad allokering'!$B$1:$AF$1,0),FALSE)),VLOOKUP($B132,'Allokerad kvv'!$B$2:$AV$468,MATCH(M$1,'Allokerad kvv'!$B$1:$AV$1,0),FALSE),VLOOKUP($B132,'Justerad allokering'!$B$1:$AG$461,MATCH(M$1,'Justerad allokering'!$B$1:$AF$1,0),FALSE))</f>
        <v>0</v>
      </c>
      <c r="N132">
        <f>IF(ISERROR(1/VLOOKUP($B132,'Justerad allokering'!$B$1:$AG$461,MATCH(N$1,'Justerad allokering'!$B$1:$AF$1,0),FALSE)),VLOOKUP($B132,'Allokerad kvv'!$B$2:$AV$468,MATCH(N$1,'Allokerad kvv'!$B$1:$AV$1,0),FALSE),VLOOKUP($B132,'Justerad allokering'!$B$1:$AG$461,MATCH(N$1,'Justerad allokering'!$B$1:$AF$1,0),FALSE))</f>
        <v>0</v>
      </c>
      <c r="O132">
        <f>IF(ISERROR(1/VLOOKUP($B132,'Justerad allokering'!$B$1:$AG$461,MATCH(O$1,'Justerad allokering'!$B$1:$AF$1,0),FALSE)),VLOOKUP($B132,'Allokerad kvv'!$B$2:$AV$468,MATCH(O$1,'Allokerad kvv'!$B$1:$AV$1,0),FALSE),VLOOKUP($B132,'Justerad allokering'!$B$1:$AG$461,MATCH(O$1,'Justerad allokering'!$B$1:$AF$1,0),FALSE))</f>
        <v>0</v>
      </c>
      <c r="P132">
        <f>IF(ISERROR(1/VLOOKUP($B132,'Justerad allokering'!$B$1:$AG$461,MATCH(P$1,'Justerad allokering'!$B$1:$AF$1,0),FALSE)),VLOOKUP($B132,'Allokerad kvv'!$B$2:$AV$468,MATCH(P$1,'Allokerad kvv'!$B$1:$AV$1,0),FALSE),VLOOKUP($B132,'Justerad allokering'!$B$1:$AG$461,MATCH(P$1,'Justerad allokering'!$B$1:$AF$1,0),FALSE))</f>
        <v>0</v>
      </c>
      <c r="Q132">
        <f>IF(ISERROR(1/VLOOKUP($B132,'Justerad allokering'!$B$1:$AG$461,MATCH(Q$1,'Justerad allokering'!$B$1:$AF$1,0),FALSE)),VLOOKUP($B132,'Allokerad kvv'!$B$2:$AV$468,MATCH(Q$1,'Allokerad kvv'!$B$1:$AV$1,0),FALSE),VLOOKUP($B132,'Justerad allokering'!$B$1:$AG$461,MATCH(Q$1,'Justerad allokering'!$B$1:$AF$1,0),FALSE))</f>
        <v>0</v>
      </c>
      <c r="R132">
        <f>IF(ISERROR(1/VLOOKUP($B132,'Justerad allokering'!$B$1:$AG$461,MATCH(R$1,'Justerad allokering'!$B$1:$AF$1,0),FALSE)),VLOOKUP($B132,'Allokerad kvv'!$B$2:$AV$468,MATCH(R$1,'Allokerad kvv'!$B$1:$AV$1,0),FALSE),VLOOKUP($B132,'Justerad allokering'!$B$1:$AG$461,MATCH(R$1,'Justerad allokering'!$B$1:$AF$1,0),FALSE))</f>
        <v>0</v>
      </c>
      <c r="S132">
        <f>IF(ISERROR(1/VLOOKUP($B132,'Justerad allokering'!$B$1:$AG$461,MATCH(S$1,'Justerad allokering'!$B$1:$AF$1,0),FALSE)),VLOOKUP($B132,'Allokerad kvv'!$B$2:$AV$468,MATCH(S$1,'Allokerad kvv'!$B$1:$AV$1,0),FALSE),VLOOKUP($B132,'Justerad allokering'!$B$1:$AG$461,MATCH(S$1,'Justerad allokering'!$B$1:$AF$1,0),FALSE))</f>
        <v>0</v>
      </c>
      <c r="T132">
        <f>IF(ISERROR(1/VLOOKUP($B132,'Justerad allokering'!$B$1:$AG$461,MATCH(T$1,'Justerad allokering'!$B$1:$AF$1,0),FALSE)),VLOOKUP($B132,'Allokerad kvv'!$B$2:$AV$468,MATCH(T$1,'Allokerad kvv'!$B$1:$AV$1,0),FALSE),VLOOKUP($B132,'Justerad allokering'!$B$1:$AG$461,MATCH(T$1,'Justerad allokering'!$B$1:$AF$1,0),FALSE))</f>
        <v>0</v>
      </c>
      <c r="U132">
        <f>IF(ISERROR(1/VLOOKUP($B132,'Justerad allokering'!$B$1:$AG$461,MATCH(U$1,'Justerad allokering'!$B$1:$AF$1,0),FALSE)),VLOOKUP($B132,'Allokerad kvv'!$B$2:$AV$468,MATCH(U$1,'Allokerad kvv'!$B$1:$AV$1,0),FALSE),VLOOKUP($B132,'Justerad allokering'!$B$1:$AG$461,MATCH(U$1,'Justerad allokering'!$B$1:$AF$1,0),FALSE))</f>
        <v>0</v>
      </c>
      <c r="V132">
        <f>IF(ISERROR(1/VLOOKUP($B132,'Justerad allokering'!$B$1:$AG$461,MATCH(V$1,'Justerad allokering'!$B$1:$AF$1,0),FALSE)),VLOOKUP($B132,'Allokerad kvv'!$B$2:$AV$468,MATCH(V$1,'Allokerad kvv'!$B$1:$AV$1,0),FALSE),VLOOKUP($B132,'Justerad allokering'!$B$1:$AG$461,MATCH(V$1,'Justerad allokering'!$B$1:$AF$1,0),FALSE))</f>
        <v>0</v>
      </c>
      <c r="W132">
        <f>IF(ISERROR(1/VLOOKUP($B132,'Justerad allokering'!$B$1:$AG$461,MATCH(W$1,'Justerad allokering'!$B$1:$AF$1,0),FALSE)),VLOOKUP($B132,'Allokerad kvv'!$B$2:$AV$468,MATCH(W$1,'Allokerad kvv'!$B$1:$AV$1,0),FALSE),VLOOKUP($B132,'Justerad allokering'!$B$1:$AG$461,MATCH(W$1,'Justerad allokering'!$B$1:$AF$1,0),FALSE))</f>
        <v>0</v>
      </c>
      <c r="X132">
        <f>IF(ISERROR(1/VLOOKUP($B132,'Justerad allokering'!$B$1:$AG$461,MATCH(X$1,'Justerad allokering'!$B$1:$AF$1,0),FALSE)),VLOOKUP($B132,'Allokerad kvv'!$B$2:$AV$468,MATCH(X$1,'Allokerad kvv'!$B$1:$AV$1,0),FALSE),VLOOKUP($B132,'Justerad allokering'!$B$1:$AG$461,MATCH(X$1,'Justerad allokering'!$B$1:$AF$1,0),FALSE))</f>
        <v>0</v>
      </c>
      <c r="Y132">
        <f>IF(ISERROR(1/VLOOKUP($B132,'Justerad allokering'!$B$1:$AG$461,MATCH(Y$1,'Justerad allokering'!$B$1:$AF$1,0),FALSE)),VLOOKUP($B132,'Allokerad kvv'!$B$2:$AV$468,MATCH(Y$1,'Allokerad kvv'!$B$1:$AV$1,0),FALSE),VLOOKUP($B132,'Justerad allokering'!$B$1:$AG$461,MATCH(Y$1,'Justerad allokering'!$B$1:$AF$1,0),FALSE))</f>
        <v>0</v>
      </c>
      <c r="Z132">
        <f>IF(ISERROR(1/VLOOKUP($B132,'Justerad allokering'!$B$1:$AG$461,MATCH(Z$1,'Justerad allokering'!$B$1:$AF$1,0),FALSE)),VLOOKUP($B132,'Allokerad kvv'!$B$2:$AV$468,MATCH(Z$1,'Allokerad kvv'!$B$1:$AV$1,0),FALSE),VLOOKUP($B132,'Justerad allokering'!$B$1:$AG$461,MATCH(Z$1,'Justerad allokering'!$B$1:$AF$1,0),FALSE))</f>
        <v>0</v>
      </c>
      <c r="AE132" s="89">
        <f t="shared" si="8"/>
        <v>0</v>
      </c>
      <c r="AG132">
        <f t="shared" si="9"/>
        <v>0</v>
      </c>
      <c r="AH132">
        <f t="shared" si="10"/>
        <v>0</v>
      </c>
      <c r="AI132" t="str">
        <f>IF(AH132=0,"",AH132/VLOOKUP(B132,Kraftvärmeprod!$B$1:$BC$480,MATCH("Summa tillförd energi exklusive rökgaskondensering",Kraftvärmeprod!$B$1:$BC$1,0),FALSE))</f>
        <v/>
      </c>
      <c r="AK132">
        <f t="shared" si="11"/>
        <v>0</v>
      </c>
    </row>
    <row r="133" spans="1:37" x14ac:dyDescent="0.25">
      <c r="A133" s="2" t="s">
        <v>185</v>
      </c>
      <c r="B133" s="2" t="s">
        <v>189</v>
      </c>
      <c r="C133">
        <f>IF(ISERROR(1/VLOOKUP($B133,'Justerad allokering'!$B$1:$AG$461,MATCH(C$1,'Justerad allokering'!$B$1:$AF$1,0),FALSE)),VLOOKUP($B133,'Allokerad kvv'!$B$2:$AV$468,MATCH(C$1,'Allokerad kvv'!$B$1:$AV$1,0),FALSE),VLOOKUP($B133,'Justerad allokering'!$B$1:$AG$461,MATCH(C$1,'Justerad allokering'!$B$1:$AF$1,0),FALSE))</f>
        <v>0</v>
      </c>
      <c r="D133">
        <f>IF(ISERROR(1/VLOOKUP($B133,'Justerad allokering'!$B$1:$AG$461,MATCH(D$1,'Justerad allokering'!$B$1:$AF$1,0),FALSE)),VLOOKUP($B133,'Allokerad kvv'!$B$2:$AV$468,MATCH(D$1,'Allokerad kvv'!$B$1:$AV$1,0),FALSE),VLOOKUP($B133,'Justerad allokering'!$B$1:$AG$461,MATCH(D$1,'Justerad allokering'!$B$1:$AF$1,0),FALSE))</f>
        <v>0</v>
      </c>
      <c r="E133">
        <f>IF(ISERROR(1/VLOOKUP($B133,'Justerad allokering'!$B$1:$AG$461,MATCH(E$1,'Justerad allokering'!$B$1:$AF$1,0),FALSE)),VLOOKUP($B133,'Allokerad kvv'!$B$2:$AV$468,MATCH(E$1,'Allokerad kvv'!$B$1:$AV$1,0),FALSE),VLOOKUP($B133,'Justerad allokering'!$B$1:$AG$461,MATCH(E$1,'Justerad allokering'!$B$1:$AF$1,0),FALSE))</f>
        <v>5.9699600000000004</v>
      </c>
      <c r="F133">
        <f>IF(ISERROR(1/VLOOKUP($B133,'Justerad allokering'!$B$1:$AG$461,MATCH(F$1,'Justerad allokering'!$B$1:$AF$1,0),FALSE)),VLOOKUP($B133,'Allokerad kvv'!$B$2:$AV$468,MATCH(F$1,'Allokerad kvv'!$B$1:$AV$1,0),FALSE),VLOOKUP($B133,'Justerad allokering'!$B$1:$AG$461,MATCH(F$1,'Justerad allokering'!$B$1:$AF$1,0),FALSE))</f>
        <v>0</v>
      </c>
      <c r="G133">
        <f>IF(ISERROR(1/VLOOKUP($B133,'Justerad allokering'!$B$1:$AG$461,MATCH(G$1,'Justerad allokering'!$B$1:$AF$1,0),FALSE)),VLOOKUP($B133,'Allokerad kvv'!$B$2:$AV$468,MATCH(G$1,'Allokerad kvv'!$B$1:$AV$1,0),FALSE),VLOOKUP($B133,'Justerad allokering'!$B$1:$AG$461,MATCH(G$1,'Justerad allokering'!$B$1:$AF$1,0),FALSE))</f>
        <v>0</v>
      </c>
      <c r="H133">
        <f>IF(ISERROR(1/VLOOKUP($B133,'Justerad allokering'!$B$1:$AG$461,MATCH(H$1,'Justerad allokering'!$B$1:$AF$1,0),FALSE)),VLOOKUP($B133,'Allokerad kvv'!$B$2:$AV$468,MATCH(H$1,'Allokerad kvv'!$B$1:$AV$1,0),FALSE),VLOOKUP($B133,'Justerad allokering'!$B$1:$AG$461,MATCH(H$1,'Justerad allokering'!$B$1:$AF$1,0),FALSE))</f>
        <v>0</v>
      </c>
      <c r="I133">
        <f>IF(ISERROR(1/VLOOKUP($B133,'Justerad allokering'!$B$1:$AG$461,MATCH(I$1,'Justerad allokering'!$B$1:$AF$1,0),FALSE)),VLOOKUP($B133,'Allokerad kvv'!$B$2:$AV$468,MATCH(I$1,'Allokerad kvv'!$B$1:$AV$1,0),FALSE),VLOOKUP($B133,'Justerad allokering'!$B$1:$AG$461,MATCH(I$1,'Justerad allokering'!$B$1:$AF$1,0),FALSE))</f>
        <v>0</v>
      </c>
      <c r="J133">
        <f>IF(ISERROR(1/VLOOKUP($B133,'Justerad allokering'!$B$1:$AG$461,MATCH(J$1,'Justerad allokering'!$B$1:$AF$1,0),FALSE)),VLOOKUP($B133,'Allokerad kvv'!$B$2:$AV$468,MATCH(J$1,'Allokerad kvv'!$B$1:$AV$1,0),FALSE),VLOOKUP($B133,'Justerad allokering'!$B$1:$AG$461,MATCH(J$1,'Justerad allokering'!$B$1:$AF$1,0),FALSE))</f>
        <v>5.9699600000000004</v>
      </c>
      <c r="K133">
        <f>IF(ISERROR(1/VLOOKUP($B133,'Justerad allokering'!$B$1:$AG$461,MATCH(K$1,'Justerad allokering'!$B$1:$AF$1,0),FALSE)),VLOOKUP($B133,'Allokerad kvv'!$B$2:$AV$468,MATCH(K$1,'Allokerad kvv'!$B$1:$AV$1,0),FALSE),VLOOKUP($B133,'Justerad allokering'!$B$1:$AG$461,MATCH(K$1,'Justerad allokering'!$B$1:$AF$1,0),FALSE))</f>
        <v>0</v>
      </c>
      <c r="L133">
        <f>IF(ISERROR(1/VLOOKUP($B133,'Justerad allokering'!$B$1:$AG$461,MATCH(L$1,'Justerad allokering'!$B$1:$AF$1,0),FALSE)),VLOOKUP($B133,'Allokerad kvv'!$B$2:$AV$468,MATCH(L$1,'Allokerad kvv'!$B$1:$AV$1,0),FALSE),VLOOKUP($B133,'Justerad allokering'!$B$1:$AG$461,MATCH(L$1,'Justerad allokering'!$B$1:$AF$1,0),FALSE))</f>
        <v>0</v>
      </c>
      <c r="M133">
        <f>IF(ISERROR(1/VLOOKUP($B133,'Justerad allokering'!$B$1:$AG$461,MATCH(M$1,'Justerad allokering'!$B$1:$AF$1,0),FALSE)),VLOOKUP($B133,'Allokerad kvv'!$B$2:$AV$468,MATCH(M$1,'Allokerad kvv'!$B$1:$AV$1,0),FALSE),VLOOKUP($B133,'Justerad allokering'!$B$1:$AG$461,MATCH(M$1,'Justerad allokering'!$B$1:$AF$1,0),FALSE))</f>
        <v>0</v>
      </c>
      <c r="N133">
        <f>IF(ISERROR(1/VLOOKUP($B133,'Justerad allokering'!$B$1:$AG$461,MATCH(N$1,'Justerad allokering'!$B$1:$AF$1,0),FALSE)),VLOOKUP($B133,'Allokerad kvv'!$B$2:$AV$468,MATCH(N$1,'Allokerad kvv'!$B$1:$AV$1,0),FALSE),VLOOKUP($B133,'Justerad allokering'!$B$1:$AG$461,MATCH(N$1,'Justerad allokering'!$B$1:$AF$1,0),FALSE))</f>
        <v>0</v>
      </c>
      <c r="O133">
        <f>IF(ISERROR(1/VLOOKUP($B133,'Justerad allokering'!$B$1:$AG$461,MATCH(O$1,'Justerad allokering'!$B$1:$AF$1,0),FALSE)),VLOOKUP($B133,'Allokerad kvv'!$B$2:$AV$468,MATCH(O$1,'Allokerad kvv'!$B$1:$AV$1,0),FALSE),VLOOKUP($B133,'Justerad allokering'!$B$1:$AG$461,MATCH(O$1,'Justerad allokering'!$B$1:$AF$1,0),FALSE))</f>
        <v>8.9884799999999991</v>
      </c>
      <c r="P133">
        <f>IF(ISERROR(1/VLOOKUP($B133,'Justerad allokering'!$B$1:$AG$461,MATCH(P$1,'Justerad allokering'!$B$1:$AF$1,0),FALSE)),VLOOKUP($B133,'Allokerad kvv'!$B$2:$AV$468,MATCH(P$1,'Allokerad kvv'!$B$1:$AV$1,0),FALSE),VLOOKUP($B133,'Justerad allokering'!$B$1:$AG$461,MATCH(P$1,'Justerad allokering'!$B$1:$AF$1,0),FALSE))</f>
        <v>8.9884799999999991</v>
      </c>
      <c r="Q133">
        <f>IF(ISERROR(1/VLOOKUP($B133,'Justerad allokering'!$B$1:$AG$461,MATCH(Q$1,'Justerad allokering'!$B$1:$AF$1,0),FALSE)),VLOOKUP($B133,'Allokerad kvv'!$B$2:$AV$468,MATCH(Q$1,'Allokerad kvv'!$B$1:$AV$1,0),FALSE),VLOOKUP($B133,'Justerad allokering'!$B$1:$AG$461,MATCH(Q$1,'Justerad allokering'!$B$1:$AF$1,0),FALSE))</f>
        <v>0</v>
      </c>
      <c r="R133">
        <f>IF(ISERROR(1/VLOOKUP($B133,'Justerad allokering'!$B$1:$AG$461,MATCH(R$1,'Justerad allokering'!$B$1:$AF$1,0),FALSE)),VLOOKUP($B133,'Allokerad kvv'!$B$2:$AV$468,MATCH(R$1,'Allokerad kvv'!$B$1:$AV$1,0),FALSE),VLOOKUP($B133,'Justerad allokering'!$B$1:$AG$461,MATCH(R$1,'Justerad allokering'!$B$1:$AF$1,0),FALSE))</f>
        <v>0</v>
      </c>
      <c r="S133">
        <f>IF(ISERROR(1/VLOOKUP($B133,'Justerad allokering'!$B$1:$AG$461,MATCH(S$1,'Justerad allokering'!$B$1:$AF$1,0),FALSE)),VLOOKUP($B133,'Allokerad kvv'!$B$2:$AV$468,MATCH(S$1,'Allokerad kvv'!$B$1:$AV$1,0),FALSE),VLOOKUP($B133,'Justerad allokering'!$B$1:$AG$461,MATCH(S$1,'Justerad allokering'!$B$1:$AF$1,0),FALSE))</f>
        <v>0</v>
      </c>
      <c r="T133">
        <f>IF(ISERROR(1/VLOOKUP($B133,'Justerad allokering'!$B$1:$AG$461,MATCH(T$1,'Justerad allokering'!$B$1:$AF$1,0),FALSE)),VLOOKUP($B133,'Allokerad kvv'!$B$2:$AV$468,MATCH(T$1,'Allokerad kvv'!$B$1:$AV$1,0),FALSE),VLOOKUP($B133,'Justerad allokering'!$B$1:$AG$461,MATCH(T$1,'Justerad allokering'!$B$1:$AF$1,0),FALSE))</f>
        <v>0</v>
      </c>
      <c r="U133">
        <f>IF(ISERROR(1/VLOOKUP($B133,'Justerad allokering'!$B$1:$AG$461,MATCH(U$1,'Justerad allokering'!$B$1:$AF$1,0),FALSE)),VLOOKUP($B133,'Allokerad kvv'!$B$2:$AV$468,MATCH(U$1,'Allokerad kvv'!$B$1:$AV$1,0),FALSE),VLOOKUP($B133,'Justerad allokering'!$B$1:$AG$461,MATCH(U$1,'Justerad allokering'!$B$1:$AF$1,0),FALSE))</f>
        <v>0</v>
      </c>
      <c r="V133">
        <f>IF(ISERROR(1/VLOOKUP($B133,'Justerad allokering'!$B$1:$AG$461,MATCH(V$1,'Justerad allokering'!$B$1:$AF$1,0),FALSE)),VLOOKUP($B133,'Allokerad kvv'!$B$2:$AV$468,MATCH(V$1,'Allokerad kvv'!$B$1:$AV$1,0),FALSE),VLOOKUP($B133,'Justerad allokering'!$B$1:$AG$461,MATCH(V$1,'Justerad allokering'!$B$1:$AF$1,0),FALSE))</f>
        <v>0</v>
      </c>
      <c r="W133">
        <f>IF(ISERROR(1/VLOOKUP($B133,'Justerad allokering'!$B$1:$AG$461,MATCH(W$1,'Justerad allokering'!$B$1:$AF$1,0),FALSE)),VLOOKUP($B133,'Allokerad kvv'!$B$2:$AV$468,MATCH(W$1,'Allokerad kvv'!$B$1:$AV$1,0),FALSE),VLOOKUP($B133,'Justerad allokering'!$B$1:$AG$461,MATCH(W$1,'Justerad allokering'!$B$1:$AF$1,0),FALSE))</f>
        <v>0</v>
      </c>
      <c r="X133">
        <f>IF(ISERROR(1/VLOOKUP($B133,'Justerad allokering'!$B$1:$AG$461,MATCH(X$1,'Justerad allokering'!$B$1:$AF$1,0),FALSE)),VLOOKUP($B133,'Allokerad kvv'!$B$2:$AV$468,MATCH(X$1,'Allokerad kvv'!$B$1:$AV$1,0),FALSE),VLOOKUP($B133,'Justerad allokering'!$B$1:$AG$461,MATCH(X$1,'Justerad allokering'!$B$1:$AF$1,0),FALSE))</f>
        <v>0</v>
      </c>
      <c r="Y133">
        <f>IF(ISERROR(1/VLOOKUP($B133,'Justerad allokering'!$B$1:$AG$461,MATCH(Y$1,'Justerad allokering'!$B$1:$AF$1,0),FALSE)),VLOOKUP($B133,'Allokerad kvv'!$B$2:$AV$468,MATCH(Y$1,'Allokerad kvv'!$B$1:$AV$1,0),FALSE),VLOOKUP($B133,'Justerad allokering'!$B$1:$AG$461,MATCH(Y$1,'Justerad allokering'!$B$1:$AF$1,0),FALSE))</f>
        <v>0</v>
      </c>
      <c r="Z133">
        <f>IF(ISERROR(1/VLOOKUP($B133,'Justerad allokering'!$B$1:$AG$461,MATCH(Z$1,'Justerad allokering'!$B$1:$AF$1,0),FALSE)),VLOOKUP($B133,'Allokerad kvv'!$B$2:$AV$468,MATCH(Z$1,'Allokerad kvv'!$B$1:$AV$1,0),FALSE),VLOOKUP($B133,'Justerad allokering'!$B$1:$AG$461,MATCH(Z$1,'Justerad allokering'!$B$1:$AF$1,0),FALSE))</f>
        <v>0</v>
      </c>
      <c r="AE133" s="89">
        <f t="shared" si="8"/>
        <v>29.916879999999999</v>
      </c>
      <c r="AG133">
        <f t="shared" si="9"/>
        <v>29.916879999999999</v>
      </c>
      <c r="AH133">
        <f t="shared" si="10"/>
        <v>29.916879999999999</v>
      </c>
      <c r="AI133">
        <f>IF(AH133=0,"",AH133/VLOOKUP(B133,Kraftvärmeprod!$B$1:$BC$480,MATCH("Summa tillförd energi exklusive rökgaskondensering",Kraftvärmeprod!$B$1:$BC$1,0),FALSE))</f>
        <v>0.67078206278026897</v>
      </c>
      <c r="AK133">
        <f t="shared" si="11"/>
        <v>29.916879999999999</v>
      </c>
    </row>
    <row r="134" spans="1:37" x14ac:dyDescent="0.25">
      <c r="A134" s="2" t="s">
        <v>190</v>
      </c>
      <c r="B134" s="2" t="s">
        <v>191</v>
      </c>
      <c r="C134">
        <f>IF(ISERROR(1/VLOOKUP($B134,'Justerad allokering'!$B$1:$AG$461,MATCH(C$1,'Justerad allokering'!$B$1:$AF$1,0),FALSE)),VLOOKUP($B134,'Allokerad kvv'!$B$2:$AV$468,MATCH(C$1,'Allokerad kvv'!$B$1:$AV$1,0),FALSE),VLOOKUP($B134,'Justerad allokering'!$B$1:$AG$461,MATCH(C$1,'Justerad allokering'!$B$1:$AF$1,0),FALSE))</f>
        <v>0</v>
      </c>
      <c r="D134">
        <f>IF(ISERROR(1/VLOOKUP($B134,'Justerad allokering'!$B$1:$AG$461,MATCH(D$1,'Justerad allokering'!$B$1:$AF$1,0),FALSE)),VLOOKUP($B134,'Allokerad kvv'!$B$2:$AV$468,MATCH(D$1,'Allokerad kvv'!$B$1:$AV$1,0),FALSE),VLOOKUP($B134,'Justerad allokering'!$B$1:$AG$461,MATCH(D$1,'Justerad allokering'!$B$1:$AF$1,0),FALSE))</f>
        <v>0</v>
      </c>
      <c r="E134">
        <f>IF(ISERROR(1/VLOOKUP($B134,'Justerad allokering'!$B$1:$AG$461,MATCH(E$1,'Justerad allokering'!$B$1:$AF$1,0),FALSE)),VLOOKUP($B134,'Allokerad kvv'!$B$2:$AV$468,MATCH(E$1,'Allokerad kvv'!$B$1:$AV$1,0),FALSE),VLOOKUP($B134,'Justerad allokering'!$B$1:$AG$461,MATCH(E$1,'Justerad allokering'!$B$1:$AF$1,0),FALSE))</f>
        <v>0</v>
      </c>
      <c r="F134">
        <f>IF(ISERROR(1/VLOOKUP($B134,'Justerad allokering'!$B$1:$AG$461,MATCH(F$1,'Justerad allokering'!$B$1:$AF$1,0),FALSE)),VLOOKUP($B134,'Allokerad kvv'!$B$2:$AV$468,MATCH(F$1,'Allokerad kvv'!$B$1:$AV$1,0),FALSE),VLOOKUP($B134,'Justerad allokering'!$B$1:$AG$461,MATCH(F$1,'Justerad allokering'!$B$1:$AF$1,0),FALSE))</f>
        <v>0</v>
      </c>
      <c r="G134">
        <f>IF(ISERROR(1/VLOOKUP($B134,'Justerad allokering'!$B$1:$AG$461,MATCH(G$1,'Justerad allokering'!$B$1:$AF$1,0),FALSE)),VLOOKUP($B134,'Allokerad kvv'!$B$2:$AV$468,MATCH(G$1,'Allokerad kvv'!$B$1:$AV$1,0),FALSE),VLOOKUP($B134,'Justerad allokering'!$B$1:$AG$461,MATCH(G$1,'Justerad allokering'!$B$1:$AF$1,0),FALSE))</f>
        <v>0</v>
      </c>
      <c r="H134">
        <f>IF(ISERROR(1/VLOOKUP($B134,'Justerad allokering'!$B$1:$AG$461,MATCH(H$1,'Justerad allokering'!$B$1:$AF$1,0),FALSE)),VLOOKUP($B134,'Allokerad kvv'!$B$2:$AV$468,MATCH(H$1,'Allokerad kvv'!$B$1:$AV$1,0),FALSE),VLOOKUP($B134,'Justerad allokering'!$B$1:$AG$461,MATCH(H$1,'Justerad allokering'!$B$1:$AF$1,0),FALSE))</f>
        <v>0</v>
      </c>
      <c r="I134">
        <f>IF(ISERROR(1/VLOOKUP($B134,'Justerad allokering'!$B$1:$AG$461,MATCH(I$1,'Justerad allokering'!$B$1:$AF$1,0),FALSE)),VLOOKUP($B134,'Allokerad kvv'!$B$2:$AV$468,MATCH(I$1,'Allokerad kvv'!$B$1:$AV$1,0),FALSE),VLOOKUP($B134,'Justerad allokering'!$B$1:$AG$461,MATCH(I$1,'Justerad allokering'!$B$1:$AF$1,0),FALSE))</f>
        <v>0</v>
      </c>
      <c r="J134">
        <f>IF(ISERROR(1/VLOOKUP($B134,'Justerad allokering'!$B$1:$AG$461,MATCH(J$1,'Justerad allokering'!$B$1:$AF$1,0),FALSE)),VLOOKUP($B134,'Allokerad kvv'!$B$2:$AV$468,MATCH(J$1,'Allokerad kvv'!$B$1:$AV$1,0),FALSE),VLOOKUP($B134,'Justerad allokering'!$B$1:$AG$461,MATCH(J$1,'Justerad allokering'!$B$1:$AF$1,0),FALSE))</f>
        <v>0</v>
      </c>
      <c r="K134">
        <f>IF(ISERROR(1/VLOOKUP($B134,'Justerad allokering'!$B$1:$AG$461,MATCH(K$1,'Justerad allokering'!$B$1:$AF$1,0),FALSE)),VLOOKUP($B134,'Allokerad kvv'!$B$2:$AV$468,MATCH(K$1,'Allokerad kvv'!$B$1:$AV$1,0),FALSE),VLOOKUP($B134,'Justerad allokering'!$B$1:$AG$461,MATCH(K$1,'Justerad allokering'!$B$1:$AF$1,0),FALSE))</f>
        <v>0</v>
      </c>
      <c r="L134">
        <f>IF(ISERROR(1/VLOOKUP($B134,'Justerad allokering'!$B$1:$AG$461,MATCH(L$1,'Justerad allokering'!$B$1:$AF$1,0),FALSE)),VLOOKUP($B134,'Allokerad kvv'!$B$2:$AV$468,MATCH(L$1,'Allokerad kvv'!$B$1:$AV$1,0),FALSE),VLOOKUP($B134,'Justerad allokering'!$B$1:$AG$461,MATCH(L$1,'Justerad allokering'!$B$1:$AF$1,0),FALSE))</f>
        <v>0</v>
      </c>
      <c r="M134">
        <f>IF(ISERROR(1/VLOOKUP($B134,'Justerad allokering'!$B$1:$AG$461,MATCH(M$1,'Justerad allokering'!$B$1:$AF$1,0),FALSE)),VLOOKUP($B134,'Allokerad kvv'!$B$2:$AV$468,MATCH(M$1,'Allokerad kvv'!$B$1:$AV$1,0),FALSE),VLOOKUP($B134,'Justerad allokering'!$B$1:$AG$461,MATCH(M$1,'Justerad allokering'!$B$1:$AF$1,0),FALSE))</f>
        <v>0</v>
      </c>
      <c r="N134">
        <f>IF(ISERROR(1/VLOOKUP($B134,'Justerad allokering'!$B$1:$AG$461,MATCH(N$1,'Justerad allokering'!$B$1:$AF$1,0),FALSE)),VLOOKUP($B134,'Allokerad kvv'!$B$2:$AV$468,MATCH(N$1,'Allokerad kvv'!$B$1:$AV$1,0),FALSE),VLOOKUP($B134,'Justerad allokering'!$B$1:$AG$461,MATCH(N$1,'Justerad allokering'!$B$1:$AF$1,0),FALSE))</f>
        <v>0</v>
      </c>
      <c r="O134">
        <f>IF(ISERROR(1/VLOOKUP($B134,'Justerad allokering'!$B$1:$AG$461,MATCH(O$1,'Justerad allokering'!$B$1:$AF$1,0),FALSE)),VLOOKUP($B134,'Allokerad kvv'!$B$2:$AV$468,MATCH(O$1,'Allokerad kvv'!$B$1:$AV$1,0),FALSE),VLOOKUP($B134,'Justerad allokering'!$B$1:$AG$461,MATCH(O$1,'Justerad allokering'!$B$1:$AF$1,0),FALSE))</f>
        <v>0</v>
      </c>
      <c r="P134">
        <f>IF(ISERROR(1/VLOOKUP($B134,'Justerad allokering'!$B$1:$AG$461,MATCH(P$1,'Justerad allokering'!$B$1:$AF$1,0),FALSE)),VLOOKUP($B134,'Allokerad kvv'!$B$2:$AV$468,MATCH(P$1,'Allokerad kvv'!$B$1:$AV$1,0),FALSE),VLOOKUP($B134,'Justerad allokering'!$B$1:$AG$461,MATCH(P$1,'Justerad allokering'!$B$1:$AF$1,0),FALSE))</f>
        <v>0</v>
      </c>
      <c r="Q134">
        <f>IF(ISERROR(1/VLOOKUP($B134,'Justerad allokering'!$B$1:$AG$461,MATCH(Q$1,'Justerad allokering'!$B$1:$AF$1,0),FALSE)),VLOOKUP($B134,'Allokerad kvv'!$B$2:$AV$468,MATCH(Q$1,'Allokerad kvv'!$B$1:$AV$1,0),FALSE),VLOOKUP($B134,'Justerad allokering'!$B$1:$AG$461,MATCH(Q$1,'Justerad allokering'!$B$1:$AF$1,0),FALSE))</f>
        <v>0</v>
      </c>
      <c r="R134">
        <f>IF(ISERROR(1/VLOOKUP($B134,'Justerad allokering'!$B$1:$AG$461,MATCH(R$1,'Justerad allokering'!$B$1:$AF$1,0),FALSE)),VLOOKUP($B134,'Allokerad kvv'!$B$2:$AV$468,MATCH(R$1,'Allokerad kvv'!$B$1:$AV$1,0),FALSE),VLOOKUP($B134,'Justerad allokering'!$B$1:$AG$461,MATCH(R$1,'Justerad allokering'!$B$1:$AF$1,0),FALSE))</f>
        <v>0</v>
      </c>
      <c r="S134">
        <f>IF(ISERROR(1/VLOOKUP($B134,'Justerad allokering'!$B$1:$AG$461,MATCH(S$1,'Justerad allokering'!$B$1:$AF$1,0),FALSE)),VLOOKUP($B134,'Allokerad kvv'!$B$2:$AV$468,MATCH(S$1,'Allokerad kvv'!$B$1:$AV$1,0),FALSE),VLOOKUP($B134,'Justerad allokering'!$B$1:$AG$461,MATCH(S$1,'Justerad allokering'!$B$1:$AF$1,0),FALSE))</f>
        <v>0</v>
      </c>
      <c r="T134">
        <f>IF(ISERROR(1/VLOOKUP($B134,'Justerad allokering'!$B$1:$AG$461,MATCH(T$1,'Justerad allokering'!$B$1:$AF$1,0),FALSE)),VLOOKUP($B134,'Allokerad kvv'!$B$2:$AV$468,MATCH(T$1,'Allokerad kvv'!$B$1:$AV$1,0),FALSE),VLOOKUP($B134,'Justerad allokering'!$B$1:$AG$461,MATCH(T$1,'Justerad allokering'!$B$1:$AF$1,0),FALSE))</f>
        <v>0</v>
      </c>
      <c r="U134">
        <f>IF(ISERROR(1/VLOOKUP($B134,'Justerad allokering'!$B$1:$AG$461,MATCH(U$1,'Justerad allokering'!$B$1:$AF$1,0),FALSE)),VLOOKUP($B134,'Allokerad kvv'!$B$2:$AV$468,MATCH(U$1,'Allokerad kvv'!$B$1:$AV$1,0),FALSE),VLOOKUP($B134,'Justerad allokering'!$B$1:$AG$461,MATCH(U$1,'Justerad allokering'!$B$1:$AF$1,0),FALSE))</f>
        <v>0</v>
      </c>
      <c r="V134">
        <f>IF(ISERROR(1/VLOOKUP($B134,'Justerad allokering'!$B$1:$AG$461,MATCH(V$1,'Justerad allokering'!$B$1:$AF$1,0),FALSE)),VLOOKUP($B134,'Allokerad kvv'!$B$2:$AV$468,MATCH(V$1,'Allokerad kvv'!$B$1:$AV$1,0),FALSE),VLOOKUP($B134,'Justerad allokering'!$B$1:$AG$461,MATCH(V$1,'Justerad allokering'!$B$1:$AF$1,0),FALSE))</f>
        <v>0</v>
      </c>
      <c r="W134">
        <f>IF(ISERROR(1/VLOOKUP($B134,'Justerad allokering'!$B$1:$AG$461,MATCH(W$1,'Justerad allokering'!$B$1:$AF$1,0),FALSE)),VLOOKUP($B134,'Allokerad kvv'!$B$2:$AV$468,MATCH(W$1,'Allokerad kvv'!$B$1:$AV$1,0),FALSE),VLOOKUP($B134,'Justerad allokering'!$B$1:$AG$461,MATCH(W$1,'Justerad allokering'!$B$1:$AF$1,0),FALSE))</f>
        <v>0</v>
      </c>
      <c r="X134">
        <f>IF(ISERROR(1/VLOOKUP($B134,'Justerad allokering'!$B$1:$AG$461,MATCH(X$1,'Justerad allokering'!$B$1:$AF$1,0),FALSE)),VLOOKUP($B134,'Allokerad kvv'!$B$2:$AV$468,MATCH(X$1,'Allokerad kvv'!$B$1:$AV$1,0),FALSE),VLOOKUP($B134,'Justerad allokering'!$B$1:$AG$461,MATCH(X$1,'Justerad allokering'!$B$1:$AF$1,0),FALSE))</f>
        <v>0</v>
      </c>
      <c r="Y134">
        <f>IF(ISERROR(1/VLOOKUP($B134,'Justerad allokering'!$B$1:$AG$461,MATCH(Y$1,'Justerad allokering'!$B$1:$AF$1,0),FALSE)),VLOOKUP($B134,'Allokerad kvv'!$B$2:$AV$468,MATCH(Y$1,'Allokerad kvv'!$B$1:$AV$1,0),FALSE),VLOOKUP($B134,'Justerad allokering'!$B$1:$AG$461,MATCH(Y$1,'Justerad allokering'!$B$1:$AF$1,0),FALSE))</f>
        <v>0</v>
      </c>
      <c r="Z134">
        <f>IF(ISERROR(1/VLOOKUP($B134,'Justerad allokering'!$B$1:$AG$461,MATCH(Z$1,'Justerad allokering'!$B$1:$AF$1,0),FALSE)),VLOOKUP($B134,'Allokerad kvv'!$B$2:$AV$468,MATCH(Z$1,'Allokerad kvv'!$B$1:$AV$1,0),FALSE),VLOOKUP($B134,'Justerad allokering'!$B$1:$AG$461,MATCH(Z$1,'Justerad allokering'!$B$1:$AF$1,0),FALSE))</f>
        <v>0</v>
      </c>
      <c r="AE134" s="89">
        <f t="shared" si="8"/>
        <v>0</v>
      </c>
      <c r="AG134">
        <f t="shared" si="9"/>
        <v>0</v>
      </c>
      <c r="AH134">
        <f t="shared" si="10"/>
        <v>0</v>
      </c>
      <c r="AI134" t="str">
        <f>IF(AH134=0,"",AH134/VLOOKUP(B134,Kraftvärmeprod!$B$1:$BC$480,MATCH("Summa tillförd energi exklusive rökgaskondensering",Kraftvärmeprod!$B$1:$BC$1,0),FALSE))</f>
        <v/>
      </c>
      <c r="AK134">
        <f t="shared" si="11"/>
        <v>0</v>
      </c>
    </row>
    <row r="135" spans="1:37" x14ac:dyDescent="0.25">
      <c r="A135" s="2" t="s">
        <v>192</v>
      </c>
      <c r="B135" s="2" t="s">
        <v>193</v>
      </c>
      <c r="C135">
        <f>IF(ISERROR(1/VLOOKUP($B135,'Justerad allokering'!$B$1:$AG$461,MATCH(C$1,'Justerad allokering'!$B$1:$AF$1,0),FALSE)),VLOOKUP($B135,'Allokerad kvv'!$B$2:$AV$468,MATCH(C$1,'Allokerad kvv'!$B$1:$AV$1,0),FALSE),VLOOKUP($B135,'Justerad allokering'!$B$1:$AG$461,MATCH(C$1,'Justerad allokering'!$B$1:$AF$1,0),FALSE))</f>
        <v>0</v>
      </c>
      <c r="D135">
        <f>IF(ISERROR(1/VLOOKUP($B135,'Justerad allokering'!$B$1:$AG$461,MATCH(D$1,'Justerad allokering'!$B$1:$AF$1,0),FALSE)),VLOOKUP($B135,'Allokerad kvv'!$B$2:$AV$468,MATCH(D$1,'Allokerad kvv'!$B$1:$AV$1,0),FALSE),VLOOKUP($B135,'Justerad allokering'!$B$1:$AG$461,MATCH(D$1,'Justerad allokering'!$B$1:$AF$1,0),FALSE))</f>
        <v>0</v>
      </c>
      <c r="E135">
        <f>IF(ISERROR(1/VLOOKUP($B135,'Justerad allokering'!$B$1:$AG$461,MATCH(E$1,'Justerad allokering'!$B$1:$AF$1,0),FALSE)),VLOOKUP($B135,'Allokerad kvv'!$B$2:$AV$468,MATCH(E$1,'Allokerad kvv'!$B$1:$AV$1,0),FALSE),VLOOKUP($B135,'Justerad allokering'!$B$1:$AG$461,MATCH(E$1,'Justerad allokering'!$B$1:$AF$1,0),FALSE))</f>
        <v>26.697299999999998</v>
      </c>
      <c r="F135">
        <f>IF(ISERROR(1/VLOOKUP($B135,'Justerad allokering'!$B$1:$AG$461,MATCH(F$1,'Justerad allokering'!$B$1:$AF$1,0),FALSE)),VLOOKUP($B135,'Allokerad kvv'!$B$2:$AV$468,MATCH(F$1,'Allokerad kvv'!$B$1:$AV$1,0),FALSE),VLOOKUP($B135,'Justerad allokering'!$B$1:$AG$461,MATCH(F$1,'Justerad allokering'!$B$1:$AF$1,0),FALSE))</f>
        <v>0</v>
      </c>
      <c r="G135">
        <f>IF(ISERROR(1/VLOOKUP($B135,'Justerad allokering'!$B$1:$AG$461,MATCH(G$1,'Justerad allokering'!$B$1:$AF$1,0),FALSE)),VLOOKUP($B135,'Allokerad kvv'!$B$2:$AV$468,MATCH(G$1,'Allokerad kvv'!$B$1:$AV$1,0),FALSE),VLOOKUP($B135,'Justerad allokering'!$B$1:$AG$461,MATCH(G$1,'Justerad allokering'!$B$1:$AF$1,0),FALSE))</f>
        <v>0</v>
      </c>
      <c r="H135">
        <f>IF(ISERROR(1/VLOOKUP($B135,'Justerad allokering'!$B$1:$AG$461,MATCH(H$1,'Justerad allokering'!$B$1:$AF$1,0),FALSE)),VLOOKUP($B135,'Allokerad kvv'!$B$2:$AV$468,MATCH(H$1,'Allokerad kvv'!$B$1:$AV$1,0),FALSE),VLOOKUP($B135,'Justerad allokering'!$B$1:$AG$461,MATCH(H$1,'Justerad allokering'!$B$1:$AF$1,0),FALSE))</f>
        <v>0</v>
      </c>
      <c r="I135">
        <f>IF(ISERROR(1/VLOOKUP($B135,'Justerad allokering'!$B$1:$AG$461,MATCH(I$1,'Justerad allokering'!$B$1:$AF$1,0),FALSE)),VLOOKUP($B135,'Allokerad kvv'!$B$2:$AV$468,MATCH(I$1,'Allokerad kvv'!$B$1:$AV$1,0),FALSE),VLOOKUP($B135,'Justerad allokering'!$B$1:$AG$461,MATCH(I$1,'Justerad allokering'!$B$1:$AF$1,0),FALSE))</f>
        <v>0</v>
      </c>
      <c r="J135">
        <f>IF(ISERROR(1/VLOOKUP($B135,'Justerad allokering'!$B$1:$AG$461,MATCH(J$1,'Justerad allokering'!$B$1:$AF$1,0),FALSE)),VLOOKUP($B135,'Allokerad kvv'!$B$2:$AV$468,MATCH(J$1,'Allokerad kvv'!$B$1:$AV$1,0),FALSE),VLOOKUP($B135,'Justerad allokering'!$B$1:$AG$461,MATCH(J$1,'Justerad allokering'!$B$1:$AF$1,0),FALSE))</f>
        <v>29.670400000000001</v>
      </c>
      <c r="K135">
        <f>IF(ISERROR(1/VLOOKUP($B135,'Justerad allokering'!$B$1:$AG$461,MATCH(K$1,'Justerad allokering'!$B$1:$AF$1,0),FALSE)),VLOOKUP($B135,'Allokerad kvv'!$B$2:$AV$468,MATCH(K$1,'Allokerad kvv'!$B$1:$AV$1,0),FALSE),VLOOKUP($B135,'Justerad allokering'!$B$1:$AG$461,MATCH(K$1,'Justerad allokering'!$B$1:$AF$1,0),FALSE))</f>
        <v>3.7125300000000001</v>
      </c>
      <c r="L135">
        <f>IF(ISERROR(1/VLOOKUP($B135,'Justerad allokering'!$B$1:$AG$461,MATCH(L$1,'Justerad allokering'!$B$1:$AF$1,0),FALSE)),VLOOKUP($B135,'Allokerad kvv'!$B$2:$AV$468,MATCH(L$1,'Allokerad kvv'!$B$1:$AV$1,0),FALSE),VLOOKUP($B135,'Justerad allokering'!$B$1:$AG$461,MATCH(L$1,'Justerad allokering'!$B$1:$AF$1,0),FALSE))</f>
        <v>0</v>
      </c>
      <c r="M135">
        <f>IF(ISERROR(1/VLOOKUP($B135,'Justerad allokering'!$B$1:$AG$461,MATCH(M$1,'Justerad allokering'!$B$1:$AF$1,0),FALSE)),VLOOKUP($B135,'Allokerad kvv'!$B$2:$AV$468,MATCH(M$1,'Allokerad kvv'!$B$1:$AV$1,0),FALSE),VLOOKUP($B135,'Justerad allokering'!$B$1:$AG$461,MATCH(M$1,'Justerad allokering'!$B$1:$AF$1,0),FALSE))</f>
        <v>0</v>
      </c>
      <c r="N135">
        <f>IF(ISERROR(1/VLOOKUP($B135,'Justerad allokering'!$B$1:$AG$461,MATCH(N$1,'Justerad allokering'!$B$1:$AF$1,0),FALSE)),VLOOKUP($B135,'Allokerad kvv'!$B$2:$AV$468,MATCH(N$1,'Allokerad kvv'!$B$1:$AV$1,0),FALSE),VLOOKUP($B135,'Justerad allokering'!$B$1:$AG$461,MATCH(N$1,'Justerad allokering'!$B$1:$AF$1,0),FALSE))</f>
        <v>32.9</v>
      </c>
      <c r="O135">
        <f>IF(ISERROR(1/VLOOKUP($B135,'Justerad allokering'!$B$1:$AG$461,MATCH(O$1,'Justerad allokering'!$B$1:$AF$1,0),FALSE)),VLOOKUP($B135,'Allokerad kvv'!$B$2:$AV$468,MATCH(O$1,'Allokerad kvv'!$B$1:$AV$1,0),FALSE),VLOOKUP($B135,'Justerad allokering'!$B$1:$AG$461,MATCH(O$1,'Justerad allokering'!$B$1:$AF$1,0),FALSE))</f>
        <v>11.2857</v>
      </c>
      <c r="P135">
        <f>IF(ISERROR(1/VLOOKUP($B135,'Justerad allokering'!$B$1:$AG$461,MATCH(P$1,'Justerad allokering'!$B$1:$AF$1,0),FALSE)),VLOOKUP($B135,'Allokerad kvv'!$B$2:$AV$468,MATCH(P$1,'Allokerad kvv'!$B$1:$AV$1,0),FALSE),VLOOKUP($B135,'Justerad allokering'!$B$1:$AG$461,MATCH(P$1,'Justerad allokering'!$B$1:$AF$1,0),FALSE))</f>
        <v>22.025200000000002</v>
      </c>
      <c r="Q135">
        <f>IF(ISERROR(1/VLOOKUP($B135,'Justerad allokering'!$B$1:$AG$461,MATCH(Q$1,'Justerad allokering'!$B$1:$AF$1,0),FALSE)),VLOOKUP($B135,'Allokerad kvv'!$B$2:$AV$468,MATCH(Q$1,'Allokerad kvv'!$B$1:$AV$1,0),FALSE),VLOOKUP($B135,'Justerad allokering'!$B$1:$AG$461,MATCH(Q$1,'Justerad allokering'!$B$1:$AF$1,0),FALSE))</f>
        <v>0</v>
      </c>
      <c r="R135">
        <f>IF(ISERROR(1/VLOOKUP($B135,'Justerad allokering'!$B$1:$AG$461,MATCH(R$1,'Justerad allokering'!$B$1:$AF$1,0),FALSE)),VLOOKUP($B135,'Allokerad kvv'!$B$2:$AV$468,MATCH(R$1,'Allokerad kvv'!$B$1:$AV$1,0),FALSE),VLOOKUP($B135,'Justerad allokering'!$B$1:$AG$461,MATCH(R$1,'Justerad allokering'!$B$1:$AF$1,0),FALSE))</f>
        <v>0</v>
      </c>
      <c r="S135">
        <f>IF(ISERROR(1/VLOOKUP($B135,'Justerad allokering'!$B$1:$AG$461,MATCH(S$1,'Justerad allokering'!$B$1:$AF$1,0),FALSE)),VLOOKUP($B135,'Allokerad kvv'!$B$2:$AV$468,MATCH(S$1,'Allokerad kvv'!$B$1:$AV$1,0),FALSE),VLOOKUP($B135,'Justerad allokering'!$B$1:$AG$461,MATCH(S$1,'Justerad allokering'!$B$1:$AF$1,0),FALSE))</f>
        <v>11.3666</v>
      </c>
      <c r="T135">
        <f>IF(ISERROR(1/VLOOKUP($B135,'Justerad allokering'!$B$1:$AG$461,MATCH(T$1,'Justerad allokering'!$B$1:$AF$1,0),FALSE)),VLOOKUP($B135,'Allokerad kvv'!$B$2:$AV$468,MATCH(T$1,'Allokerad kvv'!$B$1:$AV$1,0),FALSE),VLOOKUP($B135,'Justerad allokering'!$B$1:$AG$461,MATCH(T$1,'Justerad allokering'!$B$1:$AF$1,0),FALSE))</f>
        <v>0</v>
      </c>
      <c r="U135">
        <f>IF(ISERROR(1/VLOOKUP($B135,'Justerad allokering'!$B$1:$AG$461,MATCH(U$1,'Justerad allokering'!$B$1:$AF$1,0),FALSE)),VLOOKUP($B135,'Allokerad kvv'!$B$2:$AV$468,MATCH(U$1,'Allokerad kvv'!$B$1:$AV$1,0),FALSE),VLOOKUP($B135,'Justerad allokering'!$B$1:$AG$461,MATCH(U$1,'Justerad allokering'!$B$1:$AF$1,0),FALSE))</f>
        <v>0</v>
      </c>
      <c r="V135">
        <f>IF(ISERROR(1/VLOOKUP($B135,'Justerad allokering'!$B$1:$AG$461,MATCH(V$1,'Justerad allokering'!$B$1:$AF$1,0),FALSE)),VLOOKUP($B135,'Allokerad kvv'!$B$2:$AV$468,MATCH(V$1,'Allokerad kvv'!$B$1:$AV$1,0),FALSE),VLOOKUP($B135,'Justerad allokering'!$B$1:$AG$461,MATCH(V$1,'Justerad allokering'!$B$1:$AF$1,0),FALSE))</f>
        <v>0</v>
      </c>
      <c r="W135">
        <f>IF(ISERROR(1/VLOOKUP($B135,'Justerad allokering'!$B$1:$AG$461,MATCH(W$1,'Justerad allokering'!$B$1:$AF$1,0),FALSE)),VLOOKUP($B135,'Allokerad kvv'!$B$2:$AV$468,MATCH(W$1,'Allokerad kvv'!$B$1:$AV$1,0),FALSE),VLOOKUP($B135,'Justerad allokering'!$B$1:$AG$461,MATCH(W$1,'Justerad allokering'!$B$1:$AF$1,0),FALSE))</f>
        <v>0</v>
      </c>
      <c r="X135">
        <f>IF(ISERROR(1/VLOOKUP($B135,'Justerad allokering'!$B$1:$AG$461,MATCH(X$1,'Justerad allokering'!$B$1:$AF$1,0),FALSE)),VLOOKUP($B135,'Allokerad kvv'!$B$2:$AV$468,MATCH(X$1,'Allokerad kvv'!$B$1:$AV$1,0),FALSE),VLOOKUP($B135,'Justerad allokering'!$B$1:$AG$461,MATCH(X$1,'Justerad allokering'!$B$1:$AF$1,0),FALSE))</f>
        <v>0</v>
      </c>
      <c r="Y135">
        <f>IF(ISERROR(1/VLOOKUP($B135,'Justerad allokering'!$B$1:$AG$461,MATCH(Y$1,'Justerad allokering'!$B$1:$AF$1,0),FALSE)),VLOOKUP($B135,'Allokerad kvv'!$B$2:$AV$468,MATCH(Y$1,'Allokerad kvv'!$B$1:$AV$1,0),FALSE),VLOOKUP($B135,'Justerad allokering'!$B$1:$AG$461,MATCH(Y$1,'Justerad allokering'!$B$1:$AF$1,0),FALSE))</f>
        <v>0</v>
      </c>
      <c r="Z135">
        <f>IF(ISERROR(1/VLOOKUP($B135,'Justerad allokering'!$B$1:$AG$461,MATCH(Z$1,'Justerad allokering'!$B$1:$AF$1,0),FALSE)),VLOOKUP($B135,'Allokerad kvv'!$B$2:$AV$468,MATCH(Z$1,'Allokerad kvv'!$B$1:$AV$1,0),FALSE),VLOOKUP($B135,'Justerad allokering'!$B$1:$AG$461,MATCH(Z$1,'Justerad allokering'!$B$1:$AF$1,0),FALSE))</f>
        <v>0</v>
      </c>
      <c r="AE135" s="89">
        <f t="shared" si="8"/>
        <v>137.65773000000002</v>
      </c>
      <c r="AG135">
        <f t="shared" si="9"/>
        <v>133.94520000000003</v>
      </c>
      <c r="AH135">
        <f t="shared" si="10"/>
        <v>101.04520000000002</v>
      </c>
      <c r="AI135">
        <f>IF(AH135=0,"",AH135/VLOOKUP(B135,Kraftvärmeprod!$B$1:$BC$480,MATCH("Summa tillförd energi exklusive rökgaskondensering",Kraftvärmeprod!$B$1:$BC$1,0),FALSE))</f>
        <v>0.61091414752116102</v>
      </c>
      <c r="AK135">
        <f t="shared" si="11"/>
        <v>89.678600000000003</v>
      </c>
    </row>
    <row r="136" spans="1:37" x14ac:dyDescent="0.25">
      <c r="A136" s="2" t="s">
        <v>194</v>
      </c>
      <c r="B136" s="2" t="s">
        <v>195</v>
      </c>
      <c r="C136">
        <f>IF(ISERROR(1/VLOOKUP($B136,'Justerad allokering'!$B$1:$AG$461,MATCH(C$1,'Justerad allokering'!$B$1:$AF$1,0),FALSE)),VLOOKUP($B136,'Allokerad kvv'!$B$2:$AV$468,MATCH(C$1,'Allokerad kvv'!$B$1:$AV$1,0),FALSE),VLOOKUP($B136,'Justerad allokering'!$B$1:$AG$461,MATCH(C$1,'Justerad allokering'!$B$1:$AF$1,0),FALSE))</f>
        <v>109.991</v>
      </c>
      <c r="D136">
        <f>IF(ISERROR(1/VLOOKUP($B136,'Justerad allokering'!$B$1:$AG$461,MATCH(D$1,'Justerad allokering'!$B$1:$AF$1,0),FALSE)),VLOOKUP($B136,'Allokerad kvv'!$B$2:$AV$468,MATCH(D$1,'Allokerad kvv'!$B$1:$AV$1,0),FALSE),VLOOKUP($B136,'Justerad allokering'!$B$1:$AG$461,MATCH(D$1,'Justerad allokering'!$B$1:$AF$1,0),FALSE))</f>
        <v>0</v>
      </c>
      <c r="E136">
        <f>IF(ISERROR(1/VLOOKUP($B136,'Justerad allokering'!$B$1:$AG$461,MATCH(E$1,'Justerad allokering'!$B$1:$AF$1,0),FALSE)),VLOOKUP($B136,'Allokerad kvv'!$B$2:$AV$468,MATCH(E$1,'Allokerad kvv'!$B$1:$AV$1,0),FALSE),VLOOKUP($B136,'Justerad allokering'!$B$1:$AG$461,MATCH(E$1,'Justerad allokering'!$B$1:$AF$1,0),FALSE))</f>
        <v>0</v>
      </c>
      <c r="F136">
        <f>IF(ISERROR(1/VLOOKUP($B136,'Justerad allokering'!$B$1:$AG$461,MATCH(F$1,'Justerad allokering'!$B$1:$AF$1,0),FALSE)),VLOOKUP($B136,'Allokerad kvv'!$B$2:$AV$468,MATCH(F$1,'Allokerad kvv'!$B$1:$AV$1,0),FALSE),VLOOKUP($B136,'Justerad allokering'!$B$1:$AG$461,MATCH(F$1,'Justerad allokering'!$B$1:$AF$1,0),FALSE))</f>
        <v>0</v>
      </c>
      <c r="G136">
        <f>IF(ISERROR(1/VLOOKUP($B136,'Justerad allokering'!$B$1:$AG$461,MATCH(G$1,'Justerad allokering'!$B$1:$AF$1,0),FALSE)),VLOOKUP($B136,'Allokerad kvv'!$B$2:$AV$468,MATCH(G$1,'Allokerad kvv'!$B$1:$AV$1,0),FALSE),VLOOKUP($B136,'Justerad allokering'!$B$1:$AG$461,MATCH(G$1,'Justerad allokering'!$B$1:$AF$1,0),FALSE))</f>
        <v>0.57799599999999995</v>
      </c>
      <c r="H136">
        <f>IF(ISERROR(1/VLOOKUP($B136,'Justerad allokering'!$B$1:$AG$461,MATCH(H$1,'Justerad allokering'!$B$1:$AF$1,0),FALSE)),VLOOKUP($B136,'Allokerad kvv'!$B$2:$AV$468,MATCH(H$1,'Allokerad kvv'!$B$1:$AV$1,0),FALSE),VLOOKUP($B136,'Justerad allokering'!$B$1:$AG$461,MATCH(H$1,'Justerad allokering'!$B$1:$AF$1,0),FALSE))</f>
        <v>0</v>
      </c>
      <c r="I136">
        <f>IF(ISERROR(1/VLOOKUP($B136,'Justerad allokering'!$B$1:$AG$461,MATCH(I$1,'Justerad allokering'!$B$1:$AF$1,0),FALSE)),VLOOKUP($B136,'Allokerad kvv'!$B$2:$AV$468,MATCH(I$1,'Allokerad kvv'!$B$1:$AV$1,0),FALSE),VLOOKUP($B136,'Justerad allokering'!$B$1:$AG$461,MATCH(I$1,'Justerad allokering'!$B$1:$AF$1,0),FALSE))</f>
        <v>0</v>
      </c>
      <c r="J136">
        <f>IF(ISERROR(1/VLOOKUP($B136,'Justerad allokering'!$B$1:$AG$461,MATCH(J$1,'Justerad allokering'!$B$1:$AF$1,0),FALSE)),VLOOKUP($B136,'Allokerad kvv'!$B$2:$AV$468,MATCH(J$1,'Allokerad kvv'!$B$1:$AV$1,0),FALSE),VLOOKUP($B136,'Justerad allokering'!$B$1:$AG$461,MATCH(J$1,'Justerad allokering'!$B$1:$AF$1,0),FALSE))</f>
        <v>0</v>
      </c>
      <c r="K136">
        <f>IF(ISERROR(1/VLOOKUP($B136,'Justerad allokering'!$B$1:$AG$461,MATCH(K$1,'Justerad allokering'!$B$1:$AF$1,0),FALSE)),VLOOKUP($B136,'Allokerad kvv'!$B$2:$AV$468,MATCH(K$1,'Allokerad kvv'!$B$1:$AV$1,0),FALSE),VLOOKUP($B136,'Justerad allokering'!$B$1:$AG$461,MATCH(K$1,'Justerad allokering'!$B$1:$AF$1,0),FALSE))</f>
        <v>0</v>
      </c>
      <c r="L136">
        <f>IF(ISERROR(1/VLOOKUP($B136,'Justerad allokering'!$B$1:$AG$461,MATCH(L$1,'Justerad allokering'!$B$1:$AF$1,0),FALSE)),VLOOKUP($B136,'Allokerad kvv'!$B$2:$AV$468,MATCH(L$1,'Allokerad kvv'!$B$1:$AV$1,0),FALSE),VLOOKUP($B136,'Justerad allokering'!$B$1:$AG$461,MATCH(L$1,'Justerad allokering'!$B$1:$AF$1,0),FALSE))</f>
        <v>0</v>
      </c>
      <c r="M136">
        <f>IF(ISERROR(1/VLOOKUP($B136,'Justerad allokering'!$B$1:$AG$461,MATCH(M$1,'Justerad allokering'!$B$1:$AF$1,0),FALSE)),VLOOKUP($B136,'Allokerad kvv'!$B$2:$AV$468,MATCH(M$1,'Allokerad kvv'!$B$1:$AV$1,0),FALSE),VLOOKUP($B136,'Justerad allokering'!$B$1:$AG$461,MATCH(M$1,'Justerad allokering'!$B$1:$AF$1,0),FALSE))</f>
        <v>0</v>
      </c>
      <c r="N136">
        <f>IF(ISERROR(1/VLOOKUP($B136,'Justerad allokering'!$B$1:$AG$461,MATCH(N$1,'Justerad allokering'!$B$1:$AF$1,0),FALSE)),VLOOKUP($B136,'Allokerad kvv'!$B$2:$AV$468,MATCH(N$1,'Allokerad kvv'!$B$1:$AV$1,0),FALSE),VLOOKUP($B136,'Justerad allokering'!$B$1:$AG$461,MATCH(N$1,'Justerad allokering'!$B$1:$AF$1,0),FALSE))</f>
        <v>0</v>
      </c>
      <c r="O136">
        <f>IF(ISERROR(1/VLOOKUP($B136,'Justerad allokering'!$B$1:$AG$461,MATCH(O$1,'Justerad allokering'!$B$1:$AF$1,0),FALSE)),VLOOKUP($B136,'Allokerad kvv'!$B$2:$AV$468,MATCH(O$1,'Allokerad kvv'!$B$1:$AV$1,0),FALSE),VLOOKUP($B136,'Justerad allokering'!$B$1:$AG$461,MATCH(O$1,'Justerad allokering'!$B$1:$AF$1,0),FALSE))</f>
        <v>0</v>
      </c>
      <c r="P136">
        <f>IF(ISERROR(1/VLOOKUP($B136,'Justerad allokering'!$B$1:$AG$461,MATCH(P$1,'Justerad allokering'!$B$1:$AF$1,0),FALSE)),VLOOKUP($B136,'Allokerad kvv'!$B$2:$AV$468,MATCH(P$1,'Allokerad kvv'!$B$1:$AV$1,0),FALSE),VLOOKUP($B136,'Justerad allokering'!$B$1:$AG$461,MATCH(P$1,'Justerad allokering'!$B$1:$AF$1,0),FALSE))</f>
        <v>0</v>
      </c>
      <c r="Q136">
        <f>IF(ISERROR(1/VLOOKUP($B136,'Justerad allokering'!$B$1:$AG$461,MATCH(Q$1,'Justerad allokering'!$B$1:$AF$1,0),FALSE)),VLOOKUP($B136,'Allokerad kvv'!$B$2:$AV$468,MATCH(Q$1,'Allokerad kvv'!$B$1:$AV$1,0),FALSE),VLOOKUP($B136,'Justerad allokering'!$B$1:$AG$461,MATCH(Q$1,'Justerad allokering'!$B$1:$AF$1,0),FALSE))</f>
        <v>0</v>
      </c>
      <c r="R136">
        <f>IF(ISERROR(1/VLOOKUP($B136,'Justerad allokering'!$B$1:$AG$461,MATCH(R$1,'Justerad allokering'!$B$1:$AF$1,0),FALSE)),VLOOKUP($B136,'Allokerad kvv'!$B$2:$AV$468,MATCH(R$1,'Allokerad kvv'!$B$1:$AV$1,0),FALSE),VLOOKUP($B136,'Justerad allokering'!$B$1:$AG$461,MATCH(R$1,'Justerad allokering'!$B$1:$AF$1,0),FALSE))</f>
        <v>0</v>
      </c>
      <c r="S136">
        <f>IF(ISERROR(1/VLOOKUP($B136,'Justerad allokering'!$B$1:$AG$461,MATCH(S$1,'Justerad allokering'!$B$1:$AF$1,0),FALSE)),VLOOKUP($B136,'Allokerad kvv'!$B$2:$AV$468,MATCH(S$1,'Allokerad kvv'!$B$1:$AV$1,0),FALSE),VLOOKUP($B136,'Justerad allokering'!$B$1:$AG$461,MATCH(S$1,'Justerad allokering'!$B$1:$AF$1,0),FALSE))</f>
        <v>0</v>
      </c>
      <c r="T136">
        <f>IF(ISERROR(1/VLOOKUP($B136,'Justerad allokering'!$B$1:$AG$461,MATCH(T$1,'Justerad allokering'!$B$1:$AF$1,0),FALSE)),VLOOKUP($B136,'Allokerad kvv'!$B$2:$AV$468,MATCH(T$1,'Allokerad kvv'!$B$1:$AV$1,0),FALSE),VLOOKUP($B136,'Justerad allokering'!$B$1:$AG$461,MATCH(T$1,'Justerad allokering'!$B$1:$AF$1,0),FALSE))</f>
        <v>0</v>
      </c>
      <c r="U136">
        <f>IF(ISERROR(1/VLOOKUP($B136,'Justerad allokering'!$B$1:$AG$461,MATCH(U$1,'Justerad allokering'!$B$1:$AF$1,0),FALSE)),VLOOKUP($B136,'Allokerad kvv'!$B$2:$AV$468,MATCH(U$1,'Allokerad kvv'!$B$1:$AV$1,0),FALSE),VLOOKUP($B136,'Justerad allokering'!$B$1:$AG$461,MATCH(U$1,'Justerad allokering'!$B$1:$AF$1,0),FALSE))</f>
        <v>0</v>
      </c>
      <c r="V136">
        <f>IF(ISERROR(1/VLOOKUP($B136,'Justerad allokering'!$B$1:$AG$461,MATCH(V$1,'Justerad allokering'!$B$1:$AF$1,0),FALSE)),VLOOKUP($B136,'Allokerad kvv'!$B$2:$AV$468,MATCH(V$1,'Allokerad kvv'!$B$1:$AV$1,0),FALSE),VLOOKUP($B136,'Justerad allokering'!$B$1:$AG$461,MATCH(V$1,'Justerad allokering'!$B$1:$AF$1,0),FALSE))</f>
        <v>0</v>
      </c>
      <c r="W136">
        <f>IF(ISERROR(1/VLOOKUP($B136,'Justerad allokering'!$B$1:$AG$461,MATCH(W$1,'Justerad allokering'!$B$1:$AF$1,0),FALSE)),VLOOKUP($B136,'Allokerad kvv'!$B$2:$AV$468,MATCH(W$1,'Allokerad kvv'!$B$1:$AV$1,0),FALSE),VLOOKUP($B136,'Justerad allokering'!$B$1:$AG$461,MATCH(W$1,'Justerad allokering'!$B$1:$AF$1,0),FALSE))</f>
        <v>0</v>
      </c>
      <c r="X136">
        <f>IF(ISERROR(1/VLOOKUP($B136,'Justerad allokering'!$B$1:$AG$461,MATCH(X$1,'Justerad allokering'!$B$1:$AF$1,0),FALSE)),VLOOKUP($B136,'Allokerad kvv'!$B$2:$AV$468,MATCH(X$1,'Allokerad kvv'!$B$1:$AV$1,0),FALSE),VLOOKUP($B136,'Justerad allokering'!$B$1:$AG$461,MATCH(X$1,'Justerad allokering'!$B$1:$AF$1,0),FALSE))</f>
        <v>0</v>
      </c>
      <c r="Y136">
        <f>IF(ISERROR(1/VLOOKUP($B136,'Justerad allokering'!$B$1:$AG$461,MATCH(Y$1,'Justerad allokering'!$B$1:$AF$1,0),FALSE)),VLOOKUP($B136,'Allokerad kvv'!$B$2:$AV$468,MATCH(Y$1,'Allokerad kvv'!$B$1:$AV$1,0),FALSE),VLOOKUP($B136,'Justerad allokering'!$B$1:$AG$461,MATCH(Y$1,'Justerad allokering'!$B$1:$AF$1,0),FALSE))</f>
        <v>0</v>
      </c>
      <c r="Z136">
        <f>IF(ISERROR(1/VLOOKUP($B136,'Justerad allokering'!$B$1:$AG$461,MATCH(Z$1,'Justerad allokering'!$B$1:$AF$1,0),FALSE)),VLOOKUP($B136,'Allokerad kvv'!$B$2:$AV$468,MATCH(Z$1,'Allokerad kvv'!$B$1:$AV$1,0),FALSE),VLOOKUP($B136,'Justerad allokering'!$B$1:$AG$461,MATCH(Z$1,'Justerad allokering'!$B$1:$AF$1,0),FALSE))</f>
        <v>0</v>
      </c>
      <c r="AE136" s="89">
        <f t="shared" si="8"/>
        <v>110.568996</v>
      </c>
      <c r="AG136">
        <f t="shared" si="9"/>
        <v>110.568996</v>
      </c>
      <c r="AH136">
        <f t="shared" si="10"/>
        <v>110.568996</v>
      </c>
      <c r="AI136">
        <f>IF(AH136=0,"",AH136/VLOOKUP(B136,Kraftvärmeprod!$B$1:$BC$480,MATCH("Summa tillförd energi exklusive rökgaskondensering",Kraftvärmeprod!$B$1:$BC$1,0),FALSE))</f>
        <v>0.78206957136794453</v>
      </c>
      <c r="AK136">
        <f t="shared" si="11"/>
        <v>0</v>
      </c>
    </row>
    <row r="137" spans="1:37" x14ac:dyDescent="0.25">
      <c r="A137" s="2" t="s">
        <v>194</v>
      </c>
      <c r="B137" s="2" t="s">
        <v>196</v>
      </c>
      <c r="C137">
        <f>IF(ISERROR(1/VLOOKUP($B137,'Justerad allokering'!$B$1:$AG$461,MATCH(C$1,'Justerad allokering'!$B$1:$AF$1,0),FALSE)),VLOOKUP($B137,'Allokerad kvv'!$B$2:$AV$468,MATCH(C$1,'Allokerad kvv'!$B$1:$AV$1,0),FALSE),VLOOKUP($B137,'Justerad allokering'!$B$1:$AG$461,MATCH(C$1,'Justerad allokering'!$B$1:$AF$1,0),FALSE))</f>
        <v>0</v>
      </c>
      <c r="D137">
        <f>IF(ISERROR(1/VLOOKUP($B137,'Justerad allokering'!$B$1:$AG$461,MATCH(D$1,'Justerad allokering'!$B$1:$AF$1,0),FALSE)),VLOOKUP($B137,'Allokerad kvv'!$B$2:$AV$468,MATCH(D$1,'Allokerad kvv'!$B$1:$AV$1,0),FALSE),VLOOKUP($B137,'Justerad allokering'!$B$1:$AG$461,MATCH(D$1,'Justerad allokering'!$B$1:$AF$1,0),FALSE))</f>
        <v>0</v>
      </c>
      <c r="E137">
        <f>IF(ISERROR(1/VLOOKUP($B137,'Justerad allokering'!$B$1:$AG$461,MATCH(E$1,'Justerad allokering'!$B$1:$AF$1,0),FALSE)),VLOOKUP($B137,'Allokerad kvv'!$B$2:$AV$468,MATCH(E$1,'Allokerad kvv'!$B$1:$AV$1,0),FALSE),VLOOKUP($B137,'Justerad allokering'!$B$1:$AG$461,MATCH(E$1,'Justerad allokering'!$B$1:$AF$1,0),FALSE))</f>
        <v>0</v>
      </c>
      <c r="F137">
        <f>IF(ISERROR(1/VLOOKUP($B137,'Justerad allokering'!$B$1:$AG$461,MATCH(F$1,'Justerad allokering'!$B$1:$AF$1,0),FALSE)),VLOOKUP($B137,'Allokerad kvv'!$B$2:$AV$468,MATCH(F$1,'Allokerad kvv'!$B$1:$AV$1,0),FALSE),VLOOKUP($B137,'Justerad allokering'!$B$1:$AG$461,MATCH(F$1,'Justerad allokering'!$B$1:$AF$1,0),FALSE))</f>
        <v>0</v>
      </c>
      <c r="G137">
        <f>IF(ISERROR(1/VLOOKUP($B137,'Justerad allokering'!$B$1:$AG$461,MATCH(G$1,'Justerad allokering'!$B$1:$AF$1,0),FALSE)),VLOOKUP($B137,'Allokerad kvv'!$B$2:$AV$468,MATCH(G$1,'Allokerad kvv'!$B$1:$AV$1,0),FALSE),VLOOKUP($B137,'Justerad allokering'!$B$1:$AG$461,MATCH(G$1,'Justerad allokering'!$B$1:$AF$1,0),FALSE))</f>
        <v>0</v>
      </c>
      <c r="H137">
        <f>IF(ISERROR(1/VLOOKUP($B137,'Justerad allokering'!$B$1:$AG$461,MATCH(H$1,'Justerad allokering'!$B$1:$AF$1,0),FALSE)),VLOOKUP($B137,'Allokerad kvv'!$B$2:$AV$468,MATCH(H$1,'Allokerad kvv'!$B$1:$AV$1,0),FALSE),VLOOKUP($B137,'Justerad allokering'!$B$1:$AG$461,MATCH(H$1,'Justerad allokering'!$B$1:$AF$1,0),FALSE))</f>
        <v>0</v>
      </c>
      <c r="I137">
        <f>IF(ISERROR(1/VLOOKUP($B137,'Justerad allokering'!$B$1:$AG$461,MATCH(I$1,'Justerad allokering'!$B$1:$AF$1,0),FALSE)),VLOOKUP($B137,'Allokerad kvv'!$B$2:$AV$468,MATCH(I$1,'Allokerad kvv'!$B$1:$AV$1,0),FALSE),VLOOKUP($B137,'Justerad allokering'!$B$1:$AG$461,MATCH(I$1,'Justerad allokering'!$B$1:$AF$1,0),FALSE))</f>
        <v>0</v>
      </c>
      <c r="J137">
        <f>IF(ISERROR(1/VLOOKUP($B137,'Justerad allokering'!$B$1:$AG$461,MATCH(J$1,'Justerad allokering'!$B$1:$AF$1,0),FALSE)),VLOOKUP($B137,'Allokerad kvv'!$B$2:$AV$468,MATCH(J$1,'Allokerad kvv'!$B$1:$AV$1,0),FALSE),VLOOKUP($B137,'Justerad allokering'!$B$1:$AG$461,MATCH(J$1,'Justerad allokering'!$B$1:$AF$1,0),FALSE))</f>
        <v>0</v>
      </c>
      <c r="K137">
        <f>IF(ISERROR(1/VLOOKUP($B137,'Justerad allokering'!$B$1:$AG$461,MATCH(K$1,'Justerad allokering'!$B$1:$AF$1,0),FALSE)),VLOOKUP($B137,'Allokerad kvv'!$B$2:$AV$468,MATCH(K$1,'Allokerad kvv'!$B$1:$AV$1,0),FALSE),VLOOKUP($B137,'Justerad allokering'!$B$1:$AG$461,MATCH(K$1,'Justerad allokering'!$B$1:$AF$1,0),FALSE))</f>
        <v>0</v>
      </c>
      <c r="L137">
        <f>IF(ISERROR(1/VLOOKUP($B137,'Justerad allokering'!$B$1:$AG$461,MATCH(L$1,'Justerad allokering'!$B$1:$AF$1,0),FALSE)),VLOOKUP($B137,'Allokerad kvv'!$B$2:$AV$468,MATCH(L$1,'Allokerad kvv'!$B$1:$AV$1,0),FALSE),VLOOKUP($B137,'Justerad allokering'!$B$1:$AG$461,MATCH(L$1,'Justerad allokering'!$B$1:$AF$1,0),FALSE))</f>
        <v>0</v>
      </c>
      <c r="M137">
        <f>IF(ISERROR(1/VLOOKUP($B137,'Justerad allokering'!$B$1:$AG$461,MATCH(M$1,'Justerad allokering'!$B$1:$AF$1,0),FALSE)),VLOOKUP($B137,'Allokerad kvv'!$B$2:$AV$468,MATCH(M$1,'Allokerad kvv'!$B$1:$AV$1,0),FALSE),VLOOKUP($B137,'Justerad allokering'!$B$1:$AG$461,MATCH(M$1,'Justerad allokering'!$B$1:$AF$1,0),FALSE))</f>
        <v>0</v>
      </c>
      <c r="N137">
        <f>IF(ISERROR(1/VLOOKUP($B137,'Justerad allokering'!$B$1:$AG$461,MATCH(N$1,'Justerad allokering'!$B$1:$AF$1,0),FALSE)),VLOOKUP($B137,'Allokerad kvv'!$B$2:$AV$468,MATCH(N$1,'Allokerad kvv'!$B$1:$AV$1,0),FALSE),VLOOKUP($B137,'Justerad allokering'!$B$1:$AG$461,MATCH(N$1,'Justerad allokering'!$B$1:$AF$1,0),FALSE))</f>
        <v>0</v>
      </c>
      <c r="O137">
        <f>IF(ISERROR(1/VLOOKUP($B137,'Justerad allokering'!$B$1:$AG$461,MATCH(O$1,'Justerad allokering'!$B$1:$AF$1,0),FALSE)),VLOOKUP($B137,'Allokerad kvv'!$B$2:$AV$468,MATCH(O$1,'Allokerad kvv'!$B$1:$AV$1,0),FALSE),VLOOKUP($B137,'Justerad allokering'!$B$1:$AG$461,MATCH(O$1,'Justerad allokering'!$B$1:$AF$1,0),FALSE))</f>
        <v>0</v>
      </c>
      <c r="P137">
        <f>IF(ISERROR(1/VLOOKUP($B137,'Justerad allokering'!$B$1:$AG$461,MATCH(P$1,'Justerad allokering'!$B$1:$AF$1,0),FALSE)),VLOOKUP($B137,'Allokerad kvv'!$B$2:$AV$468,MATCH(P$1,'Allokerad kvv'!$B$1:$AV$1,0),FALSE),VLOOKUP($B137,'Justerad allokering'!$B$1:$AG$461,MATCH(P$1,'Justerad allokering'!$B$1:$AF$1,0),FALSE))</f>
        <v>0</v>
      </c>
      <c r="Q137">
        <f>IF(ISERROR(1/VLOOKUP($B137,'Justerad allokering'!$B$1:$AG$461,MATCH(Q$1,'Justerad allokering'!$B$1:$AF$1,0),FALSE)),VLOOKUP($B137,'Allokerad kvv'!$B$2:$AV$468,MATCH(Q$1,'Allokerad kvv'!$B$1:$AV$1,0),FALSE),VLOOKUP($B137,'Justerad allokering'!$B$1:$AG$461,MATCH(Q$1,'Justerad allokering'!$B$1:$AF$1,0),FALSE))</f>
        <v>0</v>
      </c>
      <c r="R137">
        <f>IF(ISERROR(1/VLOOKUP($B137,'Justerad allokering'!$B$1:$AG$461,MATCH(R$1,'Justerad allokering'!$B$1:$AF$1,0),FALSE)),VLOOKUP($B137,'Allokerad kvv'!$B$2:$AV$468,MATCH(R$1,'Allokerad kvv'!$B$1:$AV$1,0),FALSE),VLOOKUP($B137,'Justerad allokering'!$B$1:$AG$461,MATCH(R$1,'Justerad allokering'!$B$1:$AF$1,0),FALSE))</f>
        <v>0</v>
      </c>
      <c r="S137">
        <f>IF(ISERROR(1/VLOOKUP($B137,'Justerad allokering'!$B$1:$AG$461,MATCH(S$1,'Justerad allokering'!$B$1:$AF$1,0),FALSE)),VLOOKUP($B137,'Allokerad kvv'!$B$2:$AV$468,MATCH(S$1,'Allokerad kvv'!$B$1:$AV$1,0),FALSE),VLOOKUP($B137,'Justerad allokering'!$B$1:$AG$461,MATCH(S$1,'Justerad allokering'!$B$1:$AF$1,0),FALSE))</f>
        <v>0</v>
      </c>
      <c r="T137">
        <f>IF(ISERROR(1/VLOOKUP($B137,'Justerad allokering'!$B$1:$AG$461,MATCH(T$1,'Justerad allokering'!$B$1:$AF$1,0),FALSE)),VLOOKUP($B137,'Allokerad kvv'!$B$2:$AV$468,MATCH(T$1,'Allokerad kvv'!$B$1:$AV$1,0),FALSE),VLOOKUP($B137,'Justerad allokering'!$B$1:$AG$461,MATCH(T$1,'Justerad allokering'!$B$1:$AF$1,0),FALSE))</f>
        <v>0</v>
      </c>
      <c r="U137">
        <f>IF(ISERROR(1/VLOOKUP($B137,'Justerad allokering'!$B$1:$AG$461,MATCH(U$1,'Justerad allokering'!$B$1:$AF$1,0),FALSE)),VLOOKUP($B137,'Allokerad kvv'!$B$2:$AV$468,MATCH(U$1,'Allokerad kvv'!$B$1:$AV$1,0),FALSE),VLOOKUP($B137,'Justerad allokering'!$B$1:$AG$461,MATCH(U$1,'Justerad allokering'!$B$1:$AF$1,0),FALSE))</f>
        <v>0</v>
      </c>
      <c r="V137">
        <f>IF(ISERROR(1/VLOOKUP($B137,'Justerad allokering'!$B$1:$AG$461,MATCH(V$1,'Justerad allokering'!$B$1:$AF$1,0),FALSE)),VLOOKUP($B137,'Allokerad kvv'!$B$2:$AV$468,MATCH(V$1,'Allokerad kvv'!$B$1:$AV$1,0),FALSE),VLOOKUP($B137,'Justerad allokering'!$B$1:$AG$461,MATCH(V$1,'Justerad allokering'!$B$1:$AF$1,0),FALSE))</f>
        <v>0</v>
      </c>
      <c r="W137">
        <f>IF(ISERROR(1/VLOOKUP($B137,'Justerad allokering'!$B$1:$AG$461,MATCH(W$1,'Justerad allokering'!$B$1:$AF$1,0),FALSE)),VLOOKUP($B137,'Allokerad kvv'!$B$2:$AV$468,MATCH(W$1,'Allokerad kvv'!$B$1:$AV$1,0),FALSE),VLOOKUP($B137,'Justerad allokering'!$B$1:$AG$461,MATCH(W$1,'Justerad allokering'!$B$1:$AF$1,0),FALSE))</f>
        <v>0</v>
      </c>
      <c r="X137">
        <f>IF(ISERROR(1/VLOOKUP($B137,'Justerad allokering'!$B$1:$AG$461,MATCH(X$1,'Justerad allokering'!$B$1:$AF$1,0),FALSE)),VLOOKUP($B137,'Allokerad kvv'!$B$2:$AV$468,MATCH(X$1,'Allokerad kvv'!$B$1:$AV$1,0),FALSE),VLOOKUP($B137,'Justerad allokering'!$B$1:$AG$461,MATCH(X$1,'Justerad allokering'!$B$1:$AF$1,0),FALSE))</f>
        <v>0</v>
      </c>
      <c r="Y137">
        <f>IF(ISERROR(1/VLOOKUP($B137,'Justerad allokering'!$B$1:$AG$461,MATCH(Y$1,'Justerad allokering'!$B$1:$AF$1,0),FALSE)),VLOOKUP($B137,'Allokerad kvv'!$B$2:$AV$468,MATCH(Y$1,'Allokerad kvv'!$B$1:$AV$1,0),FALSE),VLOOKUP($B137,'Justerad allokering'!$B$1:$AG$461,MATCH(Y$1,'Justerad allokering'!$B$1:$AF$1,0),FALSE))</f>
        <v>0</v>
      </c>
      <c r="Z137">
        <f>IF(ISERROR(1/VLOOKUP($B137,'Justerad allokering'!$B$1:$AG$461,MATCH(Z$1,'Justerad allokering'!$B$1:$AF$1,0),FALSE)),VLOOKUP($B137,'Allokerad kvv'!$B$2:$AV$468,MATCH(Z$1,'Allokerad kvv'!$B$1:$AV$1,0),FALSE),VLOOKUP($B137,'Justerad allokering'!$B$1:$AG$461,MATCH(Z$1,'Justerad allokering'!$B$1:$AF$1,0),FALSE))</f>
        <v>0</v>
      </c>
      <c r="AE137" s="89">
        <f t="shared" si="8"/>
        <v>0</v>
      </c>
      <c r="AG137">
        <f t="shared" si="9"/>
        <v>0</v>
      </c>
      <c r="AH137">
        <f t="shared" si="10"/>
        <v>0</v>
      </c>
      <c r="AI137" t="str">
        <f>IF(AH137=0,"",AH137/VLOOKUP(B137,Kraftvärmeprod!$B$1:$BC$480,MATCH("Summa tillförd energi exklusive rökgaskondensering",Kraftvärmeprod!$B$1:$BC$1,0),FALSE))</f>
        <v/>
      </c>
      <c r="AK137">
        <f t="shared" si="11"/>
        <v>0</v>
      </c>
    </row>
    <row r="138" spans="1:37" x14ac:dyDescent="0.25">
      <c r="A138" s="2" t="s">
        <v>197</v>
      </c>
      <c r="B138" s="2" t="s">
        <v>198</v>
      </c>
      <c r="C138">
        <f>IF(ISERROR(1/VLOOKUP($B138,'Justerad allokering'!$B$1:$AG$461,MATCH(C$1,'Justerad allokering'!$B$1:$AF$1,0),FALSE)),VLOOKUP($B138,'Allokerad kvv'!$B$2:$AV$468,MATCH(C$1,'Allokerad kvv'!$B$1:$AV$1,0),FALSE),VLOOKUP($B138,'Justerad allokering'!$B$1:$AG$461,MATCH(C$1,'Justerad allokering'!$B$1:$AF$1,0),FALSE))</f>
        <v>0</v>
      </c>
      <c r="D138">
        <f>IF(ISERROR(1/VLOOKUP($B138,'Justerad allokering'!$B$1:$AG$461,MATCH(D$1,'Justerad allokering'!$B$1:$AF$1,0),FALSE)),VLOOKUP($B138,'Allokerad kvv'!$B$2:$AV$468,MATCH(D$1,'Allokerad kvv'!$B$1:$AV$1,0),FALSE),VLOOKUP($B138,'Justerad allokering'!$B$1:$AG$461,MATCH(D$1,'Justerad allokering'!$B$1:$AF$1,0),FALSE))</f>
        <v>0</v>
      </c>
      <c r="E138">
        <f>IF(ISERROR(1/VLOOKUP($B138,'Justerad allokering'!$B$1:$AG$461,MATCH(E$1,'Justerad allokering'!$B$1:$AF$1,0),FALSE)),VLOOKUP($B138,'Allokerad kvv'!$B$2:$AV$468,MATCH(E$1,'Allokerad kvv'!$B$1:$AV$1,0),FALSE),VLOOKUP($B138,'Justerad allokering'!$B$1:$AG$461,MATCH(E$1,'Justerad allokering'!$B$1:$AF$1,0),FALSE))</f>
        <v>0</v>
      </c>
      <c r="F138">
        <f>IF(ISERROR(1/VLOOKUP($B138,'Justerad allokering'!$B$1:$AG$461,MATCH(F$1,'Justerad allokering'!$B$1:$AF$1,0),FALSE)),VLOOKUP($B138,'Allokerad kvv'!$B$2:$AV$468,MATCH(F$1,'Allokerad kvv'!$B$1:$AV$1,0),FALSE),VLOOKUP($B138,'Justerad allokering'!$B$1:$AG$461,MATCH(F$1,'Justerad allokering'!$B$1:$AF$1,0),FALSE))</f>
        <v>0</v>
      </c>
      <c r="G138">
        <f>IF(ISERROR(1/VLOOKUP($B138,'Justerad allokering'!$B$1:$AG$461,MATCH(G$1,'Justerad allokering'!$B$1:$AF$1,0),FALSE)),VLOOKUP($B138,'Allokerad kvv'!$B$2:$AV$468,MATCH(G$1,'Allokerad kvv'!$B$1:$AV$1,0),FALSE),VLOOKUP($B138,'Justerad allokering'!$B$1:$AG$461,MATCH(G$1,'Justerad allokering'!$B$1:$AF$1,0),FALSE))</f>
        <v>0</v>
      </c>
      <c r="H138">
        <f>IF(ISERROR(1/VLOOKUP($B138,'Justerad allokering'!$B$1:$AG$461,MATCH(H$1,'Justerad allokering'!$B$1:$AF$1,0),FALSE)),VLOOKUP($B138,'Allokerad kvv'!$B$2:$AV$468,MATCH(H$1,'Allokerad kvv'!$B$1:$AV$1,0),FALSE),VLOOKUP($B138,'Justerad allokering'!$B$1:$AG$461,MATCH(H$1,'Justerad allokering'!$B$1:$AF$1,0),FALSE))</f>
        <v>0</v>
      </c>
      <c r="I138">
        <f>IF(ISERROR(1/VLOOKUP($B138,'Justerad allokering'!$B$1:$AG$461,MATCH(I$1,'Justerad allokering'!$B$1:$AF$1,0),FALSE)),VLOOKUP($B138,'Allokerad kvv'!$B$2:$AV$468,MATCH(I$1,'Allokerad kvv'!$B$1:$AV$1,0),FALSE),VLOOKUP($B138,'Justerad allokering'!$B$1:$AG$461,MATCH(I$1,'Justerad allokering'!$B$1:$AF$1,0),FALSE))</f>
        <v>0</v>
      </c>
      <c r="J138">
        <f>IF(ISERROR(1/VLOOKUP($B138,'Justerad allokering'!$B$1:$AG$461,MATCH(J$1,'Justerad allokering'!$B$1:$AF$1,0),FALSE)),VLOOKUP($B138,'Allokerad kvv'!$B$2:$AV$468,MATCH(J$1,'Allokerad kvv'!$B$1:$AV$1,0),FALSE),VLOOKUP($B138,'Justerad allokering'!$B$1:$AG$461,MATCH(J$1,'Justerad allokering'!$B$1:$AF$1,0),FALSE))</f>
        <v>0</v>
      </c>
      <c r="K138">
        <f>IF(ISERROR(1/VLOOKUP($B138,'Justerad allokering'!$B$1:$AG$461,MATCH(K$1,'Justerad allokering'!$B$1:$AF$1,0),FALSE)),VLOOKUP($B138,'Allokerad kvv'!$B$2:$AV$468,MATCH(K$1,'Allokerad kvv'!$B$1:$AV$1,0),FALSE),VLOOKUP($B138,'Justerad allokering'!$B$1:$AG$461,MATCH(K$1,'Justerad allokering'!$B$1:$AF$1,0),FALSE))</f>
        <v>0</v>
      </c>
      <c r="L138">
        <f>IF(ISERROR(1/VLOOKUP($B138,'Justerad allokering'!$B$1:$AG$461,MATCH(L$1,'Justerad allokering'!$B$1:$AF$1,0),FALSE)),VLOOKUP($B138,'Allokerad kvv'!$B$2:$AV$468,MATCH(L$1,'Allokerad kvv'!$B$1:$AV$1,0),FALSE),VLOOKUP($B138,'Justerad allokering'!$B$1:$AG$461,MATCH(L$1,'Justerad allokering'!$B$1:$AF$1,0),FALSE))</f>
        <v>0</v>
      </c>
      <c r="M138">
        <f>IF(ISERROR(1/VLOOKUP($B138,'Justerad allokering'!$B$1:$AG$461,MATCH(M$1,'Justerad allokering'!$B$1:$AF$1,0),FALSE)),VLOOKUP($B138,'Allokerad kvv'!$B$2:$AV$468,MATCH(M$1,'Allokerad kvv'!$B$1:$AV$1,0),FALSE),VLOOKUP($B138,'Justerad allokering'!$B$1:$AG$461,MATCH(M$1,'Justerad allokering'!$B$1:$AF$1,0),FALSE))</f>
        <v>0</v>
      </c>
      <c r="N138">
        <f>IF(ISERROR(1/VLOOKUP($B138,'Justerad allokering'!$B$1:$AG$461,MATCH(N$1,'Justerad allokering'!$B$1:$AF$1,0),FALSE)),VLOOKUP($B138,'Allokerad kvv'!$B$2:$AV$468,MATCH(N$1,'Allokerad kvv'!$B$1:$AV$1,0),FALSE),VLOOKUP($B138,'Justerad allokering'!$B$1:$AG$461,MATCH(N$1,'Justerad allokering'!$B$1:$AF$1,0),FALSE))</f>
        <v>0</v>
      </c>
      <c r="O138">
        <f>IF(ISERROR(1/VLOOKUP($B138,'Justerad allokering'!$B$1:$AG$461,MATCH(O$1,'Justerad allokering'!$B$1:$AF$1,0),FALSE)),VLOOKUP($B138,'Allokerad kvv'!$B$2:$AV$468,MATCH(O$1,'Allokerad kvv'!$B$1:$AV$1,0),FALSE),VLOOKUP($B138,'Justerad allokering'!$B$1:$AG$461,MATCH(O$1,'Justerad allokering'!$B$1:$AF$1,0),FALSE))</f>
        <v>0</v>
      </c>
      <c r="P138">
        <f>IF(ISERROR(1/VLOOKUP($B138,'Justerad allokering'!$B$1:$AG$461,MATCH(P$1,'Justerad allokering'!$B$1:$AF$1,0),FALSE)),VLOOKUP($B138,'Allokerad kvv'!$B$2:$AV$468,MATCH(P$1,'Allokerad kvv'!$B$1:$AV$1,0),FALSE),VLOOKUP($B138,'Justerad allokering'!$B$1:$AG$461,MATCH(P$1,'Justerad allokering'!$B$1:$AF$1,0),FALSE))</f>
        <v>0</v>
      </c>
      <c r="Q138">
        <f>IF(ISERROR(1/VLOOKUP($B138,'Justerad allokering'!$B$1:$AG$461,MATCH(Q$1,'Justerad allokering'!$B$1:$AF$1,0),FALSE)),VLOOKUP($B138,'Allokerad kvv'!$B$2:$AV$468,MATCH(Q$1,'Allokerad kvv'!$B$1:$AV$1,0),FALSE),VLOOKUP($B138,'Justerad allokering'!$B$1:$AG$461,MATCH(Q$1,'Justerad allokering'!$B$1:$AF$1,0),FALSE))</f>
        <v>0</v>
      </c>
      <c r="R138">
        <f>IF(ISERROR(1/VLOOKUP($B138,'Justerad allokering'!$B$1:$AG$461,MATCH(R$1,'Justerad allokering'!$B$1:$AF$1,0),FALSE)),VLOOKUP($B138,'Allokerad kvv'!$B$2:$AV$468,MATCH(R$1,'Allokerad kvv'!$B$1:$AV$1,0),FALSE),VLOOKUP($B138,'Justerad allokering'!$B$1:$AG$461,MATCH(R$1,'Justerad allokering'!$B$1:$AF$1,0),FALSE))</f>
        <v>0</v>
      </c>
      <c r="S138">
        <f>IF(ISERROR(1/VLOOKUP($B138,'Justerad allokering'!$B$1:$AG$461,MATCH(S$1,'Justerad allokering'!$B$1:$AF$1,0),FALSE)),VLOOKUP($B138,'Allokerad kvv'!$B$2:$AV$468,MATCH(S$1,'Allokerad kvv'!$B$1:$AV$1,0),FALSE),VLOOKUP($B138,'Justerad allokering'!$B$1:$AG$461,MATCH(S$1,'Justerad allokering'!$B$1:$AF$1,0),FALSE))</f>
        <v>0</v>
      </c>
      <c r="T138">
        <f>IF(ISERROR(1/VLOOKUP($B138,'Justerad allokering'!$B$1:$AG$461,MATCH(T$1,'Justerad allokering'!$B$1:$AF$1,0),FALSE)),VLOOKUP($B138,'Allokerad kvv'!$B$2:$AV$468,MATCH(T$1,'Allokerad kvv'!$B$1:$AV$1,0),FALSE),VLOOKUP($B138,'Justerad allokering'!$B$1:$AG$461,MATCH(T$1,'Justerad allokering'!$B$1:$AF$1,0),FALSE))</f>
        <v>0</v>
      </c>
      <c r="U138">
        <f>IF(ISERROR(1/VLOOKUP($B138,'Justerad allokering'!$B$1:$AG$461,MATCH(U$1,'Justerad allokering'!$B$1:$AF$1,0),FALSE)),VLOOKUP($B138,'Allokerad kvv'!$B$2:$AV$468,MATCH(U$1,'Allokerad kvv'!$B$1:$AV$1,0),FALSE),VLOOKUP($B138,'Justerad allokering'!$B$1:$AG$461,MATCH(U$1,'Justerad allokering'!$B$1:$AF$1,0),FALSE))</f>
        <v>0</v>
      </c>
      <c r="V138">
        <f>IF(ISERROR(1/VLOOKUP($B138,'Justerad allokering'!$B$1:$AG$461,MATCH(V$1,'Justerad allokering'!$B$1:$AF$1,0),FALSE)),VLOOKUP($B138,'Allokerad kvv'!$B$2:$AV$468,MATCH(V$1,'Allokerad kvv'!$B$1:$AV$1,0),FALSE),VLOOKUP($B138,'Justerad allokering'!$B$1:$AG$461,MATCH(V$1,'Justerad allokering'!$B$1:$AF$1,0),FALSE))</f>
        <v>0</v>
      </c>
      <c r="W138">
        <f>IF(ISERROR(1/VLOOKUP($B138,'Justerad allokering'!$B$1:$AG$461,MATCH(W$1,'Justerad allokering'!$B$1:$AF$1,0),FALSE)),VLOOKUP($B138,'Allokerad kvv'!$B$2:$AV$468,MATCH(W$1,'Allokerad kvv'!$B$1:$AV$1,0),FALSE),VLOOKUP($B138,'Justerad allokering'!$B$1:$AG$461,MATCH(W$1,'Justerad allokering'!$B$1:$AF$1,0),FALSE))</f>
        <v>0</v>
      </c>
      <c r="X138">
        <f>IF(ISERROR(1/VLOOKUP($B138,'Justerad allokering'!$B$1:$AG$461,MATCH(X$1,'Justerad allokering'!$B$1:$AF$1,0),FALSE)),VLOOKUP($B138,'Allokerad kvv'!$B$2:$AV$468,MATCH(X$1,'Allokerad kvv'!$B$1:$AV$1,0),FALSE),VLOOKUP($B138,'Justerad allokering'!$B$1:$AG$461,MATCH(X$1,'Justerad allokering'!$B$1:$AF$1,0),FALSE))</f>
        <v>0</v>
      </c>
      <c r="Y138">
        <f>IF(ISERROR(1/VLOOKUP($B138,'Justerad allokering'!$B$1:$AG$461,MATCH(Y$1,'Justerad allokering'!$B$1:$AF$1,0),FALSE)),VLOOKUP($B138,'Allokerad kvv'!$B$2:$AV$468,MATCH(Y$1,'Allokerad kvv'!$B$1:$AV$1,0),FALSE),VLOOKUP($B138,'Justerad allokering'!$B$1:$AG$461,MATCH(Y$1,'Justerad allokering'!$B$1:$AF$1,0),FALSE))</f>
        <v>0</v>
      </c>
      <c r="Z138">
        <f>IF(ISERROR(1/VLOOKUP($B138,'Justerad allokering'!$B$1:$AG$461,MATCH(Z$1,'Justerad allokering'!$B$1:$AF$1,0),FALSE)),VLOOKUP($B138,'Allokerad kvv'!$B$2:$AV$468,MATCH(Z$1,'Allokerad kvv'!$B$1:$AV$1,0),FALSE),VLOOKUP($B138,'Justerad allokering'!$B$1:$AG$461,MATCH(Z$1,'Justerad allokering'!$B$1:$AF$1,0),FALSE))</f>
        <v>0</v>
      </c>
      <c r="AE138" s="89">
        <f t="shared" si="8"/>
        <v>0</v>
      </c>
      <c r="AG138">
        <f t="shared" si="9"/>
        <v>0</v>
      </c>
      <c r="AH138">
        <f t="shared" si="10"/>
        <v>0</v>
      </c>
      <c r="AI138" t="str">
        <f>IF(AH138=0,"",AH138/VLOOKUP(B138,Kraftvärmeprod!$B$1:$BC$480,MATCH("Summa tillförd energi exklusive rökgaskondensering",Kraftvärmeprod!$B$1:$BC$1,0),FALSE))</f>
        <v/>
      </c>
      <c r="AK138">
        <f t="shared" si="11"/>
        <v>0</v>
      </c>
    </row>
    <row r="139" spans="1:37" x14ac:dyDescent="0.25">
      <c r="A139" s="2" t="s">
        <v>199</v>
      </c>
      <c r="B139" s="2" t="s">
        <v>200</v>
      </c>
      <c r="C139">
        <f>IF(ISERROR(1/VLOOKUP($B139,'Justerad allokering'!$B$1:$AG$461,MATCH(C$1,'Justerad allokering'!$B$1:$AF$1,0),FALSE)),VLOOKUP($B139,'Allokerad kvv'!$B$2:$AV$468,MATCH(C$1,'Allokerad kvv'!$B$1:$AV$1,0),FALSE),VLOOKUP($B139,'Justerad allokering'!$B$1:$AG$461,MATCH(C$1,'Justerad allokering'!$B$1:$AF$1,0),FALSE))</f>
        <v>0</v>
      </c>
      <c r="D139">
        <f>IF(ISERROR(1/VLOOKUP($B139,'Justerad allokering'!$B$1:$AG$461,MATCH(D$1,'Justerad allokering'!$B$1:$AF$1,0),FALSE)),VLOOKUP($B139,'Allokerad kvv'!$B$2:$AV$468,MATCH(D$1,'Allokerad kvv'!$B$1:$AV$1,0),FALSE),VLOOKUP($B139,'Justerad allokering'!$B$1:$AG$461,MATCH(D$1,'Justerad allokering'!$B$1:$AF$1,0),FALSE))</f>
        <v>0</v>
      </c>
      <c r="E139">
        <f>IF(ISERROR(1/VLOOKUP($B139,'Justerad allokering'!$B$1:$AG$461,MATCH(E$1,'Justerad allokering'!$B$1:$AF$1,0),FALSE)),VLOOKUP($B139,'Allokerad kvv'!$B$2:$AV$468,MATCH(E$1,'Allokerad kvv'!$B$1:$AV$1,0),FALSE),VLOOKUP($B139,'Justerad allokering'!$B$1:$AG$461,MATCH(E$1,'Justerad allokering'!$B$1:$AF$1,0),FALSE))</f>
        <v>0</v>
      </c>
      <c r="F139">
        <f>IF(ISERROR(1/VLOOKUP($B139,'Justerad allokering'!$B$1:$AG$461,MATCH(F$1,'Justerad allokering'!$B$1:$AF$1,0),FALSE)),VLOOKUP($B139,'Allokerad kvv'!$B$2:$AV$468,MATCH(F$1,'Allokerad kvv'!$B$1:$AV$1,0),FALSE),VLOOKUP($B139,'Justerad allokering'!$B$1:$AG$461,MATCH(F$1,'Justerad allokering'!$B$1:$AF$1,0),FALSE))</f>
        <v>0</v>
      </c>
      <c r="G139">
        <f>IF(ISERROR(1/VLOOKUP($B139,'Justerad allokering'!$B$1:$AG$461,MATCH(G$1,'Justerad allokering'!$B$1:$AF$1,0),FALSE)),VLOOKUP($B139,'Allokerad kvv'!$B$2:$AV$468,MATCH(G$1,'Allokerad kvv'!$B$1:$AV$1,0),FALSE),VLOOKUP($B139,'Justerad allokering'!$B$1:$AG$461,MATCH(G$1,'Justerad allokering'!$B$1:$AF$1,0),FALSE))</f>
        <v>0</v>
      </c>
      <c r="H139">
        <f>IF(ISERROR(1/VLOOKUP($B139,'Justerad allokering'!$B$1:$AG$461,MATCH(H$1,'Justerad allokering'!$B$1:$AF$1,0),FALSE)),VLOOKUP($B139,'Allokerad kvv'!$B$2:$AV$468,MATCH(H$1,'Allokerad kvv'!$B$1:$AV$1,0),FALSE),VLOOKUP($B139,'Justerad allokering'!$B$1:$AG$461,MATCH(H$1,'Justerad allokering'!$B$1:$AF$1,0),FALSE))</f>
        <v>0</v>
      </c>
      <c r="I139">
        <f>IF(ISERROR(1/VLOOKUP($B139,'Justerad allokering'!$B$1:$AG$461,MATCH(I$1,'Justerad allokering'!$B$1:$AF$1,0),FALSE)),VLOOKUP($B139,'Allokerad kvv'!$B$2:$AV$468,MATCH(I$1,'Allokerad kvv'!$B$1:$AV$1,0),FALSE),VLOOKUP($B139,'Justerad allokering'!$B$1:$AG$461,MATCH(I$1,'Justerad allokering'!$B$1:$AF$1,0),FALSE))</f>
        <v>0</v>
      </c>
      <c r="J139">
        <f>IF(ISERROR(1/VLOOKUP($B139,'Justerad allokering'!$B$1:$AG$461,MATCH(J$1,'Justerad allokering'!$B$1:$AF$1,0),FALSE)),VLOOKUP($B139,'Allokerad kvv'!$B$2:$AV$468,MATCH(J$1,'Allokerad kvv'!$B$1:$AV$1,0),FALSE),VLOOKUP($B139,'Justerad allokering'!$B$1:$AG$461,MATCH(J$1,'Justerad allokering'!$B$1:$AF$1,0),FALSE))</f>
        <v>0</v>
      </c>
      <c r="K139">
        <f>IF(ISERROR(1/VLOOKUP($B139,'Justerad allokering'!$B$1:$AG$461,MATCH(K$1,'Justerad allokering'!$B$1:$AF$1,0),FALSE)),VLOOKUP($B139,'Allokerad kvv'!$B$2:$AV$468,MATCH(K$1,'Allokerad kvv'!$B$1:$AV$1,0),FALSE),VLOOKUP($B139,'Justerad allokering'!$B$1:$AG$461,MATCH(K$1,'Justerad allokering'!$B$1:$AF$1,0),FALSE))</f>
        <v>0</v>
      </c>
      <c r="L139">
        <f>IF(ISERROR(1/VLOOKUP($B139,'Justerad allokering'!$B$1:$AG$461,MATCH(L$1,'Justerad allokering'!$B$1:$AF$1,0),FALSE)),VLOOKUP($B139,'Allokerad kvv'!$B$2:$AV$468,MATCH(L$1,'Allokerad kvv'!$B$1:$AV$1,0),FALSE),VLOOKUP($B139,'Justerad allokering'!$B$1:$AG$461,MATCH(L$1,'Justerad allokering'!$B$1:$AF$1,0),FALSE))</f>
        <v>0</v>
      </c>
      <c r="M139">
        <f>IF(ISERROR(1/VLOOKUP($B139,'Justerad allokering'!$B$1:$AG$461,MATCH(M$1,'Justerad allokering'!$B$1:$AF$1,0),FALSE)),VLOOKUP($B139,'Allokerad kvv'!$B$2:$AV$468,MATCH(M$1,'Allokerad kvv'!$B$1:$AV$1,0),FALSE),VLOOKUP($B139,'Justerad allokering'!$B$1:$AG$461,MATCH(M$1,'Justerad allokering'!$B$1:$AF$1,0),FALSE))</f>
        <v>0</v>
      </c>
      <c r="N139">
        <f>IF(ISERROR(1/VLOOKUP($B139,'Justerad allokering'!$B$1:$AG$461,MATCH(N$1,'Justerad allokering'!$B$1:$AF$1,0),FALSE)),VLOOKUP($B139,'Allokerad kvv'!$B$2:$AV$468,MATCH(N$1,'Allokerad kvv'!$B$1:$AV$1,0),FALSE),VLOOKUP($B139,'Justerad allokering'!$B$1:$AG$461,MATCH(N$1,'Justerad allokering'!$B$1:$AF$1,0),FALSE))</f>
        <v>0</v>
      </c>
      <c r="O139">
        <f>IF(ISERROR(1/VLOOKUP($B139,'Justerad allokering'!$B$1:$AG$461,MATCH(O$1,'Justerad allokering'!$B$1:$AF$1,0),FALSE)),VLOOKUP($B139,'Allokerad kvv'!$B$2:$AV$468,MATCH(O$1,'Allokerad kvv'!$B$1:$AV$1,0),FALSE),VLOOKUP($B139,'Justerad allokering'!$B$1:$AG$461,MATCH(O$1,'Justerad allokering'!$B$1:$AF$1,0),FALSE))</f>
        <v>0</v>
      </c>
      <c r="P139">
        <f>IF(ISERROR(1/VLOOKUP($B139,'Justerad allokering'!$B$1:$AG$461,MATCH(P$1,'Justerad allokering'!$B$1:$AF$1,0),FALSE)),VLOOKUP($B139,'Allokerad kvv'!$B$2:$AV$468,MATCH(P$1,'Allokerad kvv'!$B$1:$AV$1,0),FALSE),VLOOKUP($B139,'Justerad allokering'!$B$1:$AG$461,MATCH(P$1,'Justerad allokering'!$B$1:$AF$1,0),FALSE))</f>
        <v>0</v>
      </c>
      <c r="Q139">
        <f>IF(ISERROR(1/VLOOKUP($B139,'Justerad allokering'!$B$1:$AG$461,MATCH(Q$1,'Justerad allokering'!$B$1:$AF$1,0),FALSE)),VLOOKUP($B139,'Allokerad kvv'!$B$2:$AV$468,MATCH(Q$1,'Allokerad kvv'!$B$1:$AV$1,0),FALSE),VLOOKUP($B139,'Justerad allokering'!$B$1:$AG$461,MATCH(Q$1,'Justerad allokering'!$B$1:$AF$1,0),FALSE))</f>
        <v>0</v>
      </c>
      <c r="R139">
        <f>IF(ISERROR(1/VLOOKUP($B139,'Justerad allokering'!$B$1:$AG$461,MATCH(R$1,'Justerad allokering'!$B$1:$AF$1,0),FALSE)),VLOOKUP($B139,'Allokerad kvv'!$B$2:$AV$468,MATCH(R$1,'Allokerad kvv'!$B$1:$AV$1,0),FALSE),VLOOKUP($B139,'Justerad allokering'!$B$1:$AG$461,MATCH(R$1,'Justerad allokering'!$B$1:$AF$1,0),FALSE))</f>
        <v>0</v>
      </c>
      <c r="S139">
        <f>IF(ISERROR(1/VLOOKUP($B139,'Justerad allokering'!$B$1:$AG$461,MATCH(S$1,'Justerad allokering'!$B$1:$AF$1,0),FALSE)),VLOOKUP($B139,'Allokerad kvv'!$B$2:$AV$468,MATCH(S$1,'Allokerad kvv'!$B$1:$AV$1,0),FALSE),VLOOKUP($B139,'Justerad allokering'!$B$1:$AG$461,MATCH(S$1,'Justerad allokering'!$B$1:$AF$1,0),FALSE))</f>
        <v>0</v>
      </c>
      <c r="T139">
        <f>IF(ISERROR(1/VLOOKUP($B139,'Justerad allokering'!$B$1:$AG$461,MATCH(T$1,'Justerad allokering'!$B$1:$AF$1,0),FALSE)),VLOOKUP($B139,'Allokerad kvv'!$B$2:$AV$468,MATCH(T$1,'Allokerad kvv'!$B$1:$AV$1,0),FALSE),VLOOKUP($B139,'Justerad allokering'!$B$1:$AG$461,MATCH(T$1,'Justerad allokering'!$B$1:$AF$1,0),FALSE))</f>
        <v>0</v>
      </c>
      <c r="U139">
        <f>IF(ISERROR(1/VLOOKUP($B139,'Justerad allokering'!$B$1:$AG$461,MATCH(U$1,'Justerad allokering'!$B$1:$AF$1,0),FALSE)),VLOOKUP($B139,'Allokerad kvv'!$B$2:$AV$468,MATCH(U$1,'Allokerad kvv'!$B$1:$AV$1,0),FALSE),VLOOKUP($B139,'Justerad allokering'!$B$1:$AG$461,MATCH(U$1,'Justerad allokering'!$B$1:$AF$1,0),FALSE))</f>
        <v>0</v>
      </c>
      <c r="V139">
        <f>IF(ISERROR(1/VLOOKUP($B139,'Justerad allokering'!$B$1:$AG$461,MATCH(V$1,'Justerad allokering'!$B$1:$AF$1,0),FALSE)),VLOOKUP($B139,'Allokerad kvv'!$B$2:$AV$468,MATCH(V$1,'Allokerad kvv'!$B$1:$AV$1,0),FALSE),VLOOKUP($B139,'Justerad allokering'!$B$1:$AG$461,MATCH(V$1,'Justerad allokering'!$B$1:$AF$1,0),FALSE))</f>
        <v>0</v>
      </c>
      <c r="W139">
        <f>IF(ISERROR(1/VLOOKUP($B139,'Justerad allokering'!$B$1:$AG$461,MATCH(W$1,'Justerad allokering'!$B$1:$AF$1,0),FALSE)),VLOOKUP($B139,'Allokerad kvv'!$B$2:$AV$468,MATCH(W$1,'Allokerad kvv'!$B$1:$AV$1,0),FALSE),VLOOKUP($B139,'Justerad allokering'!$B$1:$AG$461,MATCH(W$1,'Justerad allokering'!$B$1:$AF$1,0),FALSE))</f>
        <v>0</v>
      </c>
      <c r="X139">
        <f>IF(ISERROR(1/VLOOKUP($B139,'Justerad allokering'!$B$1:$AG$461,MATCH(X$1,'Justerad allokering'!$B$1:$AF$1,0),FALSE)),VLOOKUP($B139,'Allokerad kvv'!$B$2:$AV$468,MATCH(X$1,'Allokerad kvv'!$B$1:$AV$1,0),FALSE),VLOOKUP($B139,'Justerad allokering'!$B$1:$AG$461,MATCH(X$1,'Justerad allokering'!$B$1:$AF$1,0),FALSE))</f>
        <v>0</v>
      </c>
      <c r="Y139">
        <f>IF(ISERROR(1/VLOOKUP($B139,'Justerad allokering'!$B$1:$AG$461,MATCH(Y$1,'Justerad allokering'!$B$1:$AF$1,0),FALSE)),VLOOKUP($B139,'Allokerad kvv'!$B$2:$AV$468,MATCH(Y$1,'Allokerad kvv'!$B$1:$AV$1,0),FALSE),VLOOKUP($B139,'Justerad allokering'!$B$1:$AG$461,MATCH(Y$1,'Justerad allokering'!$B$1:$AF$1,0),FALSE))</f>
        <v>0</v>
      </c>
      <c r="Z139">
        <f>IF(ISERROR(1/VLOOKUP($B139,'Justerad allokering'!$B$1:$AG$461,MATCH(Z$1,'Justerad allokering'!$B$1:$AF$1,0),FALSE)),VLOOKUP($B139,'Allokerad kvv'!$B$2:$AV$468,MATCH(Z$1,'Allokerad kvv'!$B$1:$AV$1,0),FALSE),VLOOKUP($B139,'Justerad allokering'!$B$1:$AG$461,MATCH(Z$1,'Justerad allokering'!$B$1:$AF$1,0),FALSE))</f>
        <v>0</v>
      </c>
      <c r="AE139" s="89">
        <f t="shared" si="8"/>
        <v>0</v>
      </c>
      <c r="AG139">
        <f t="shared" si="9"/>
        <v>0</v>
      </c>
      <c r="AH139">
        <f t="shared" si="10"/>
        <v>0</v>
      </c>
      <c r="AI139" t="str">
        <f>IF(AH139=0,"",AH139/VLOOKUP(B139,Kraftvärmeprod!$B$1:$BC$480,MATCH("Summa tillförd energi exklusive rökgaskondensering",Kraftvärmeprod!$B$1:$BC$1,0),FALSE))</f>
        <v/>
      </c>
      <c r="AK139">
        <f t="shared" si="11"/>
        <v>0</v>
      </c>
    </row>
    <row r="140" spans="1:37" x14ac:dyDescent="0.25">
      <c r="A140" s="2" t="s">
        <v>201</v>
      </c>
      <c r="B140" s="2" t="s">
        <v>202</v>
      </c>
      <c r="C140">
        <f>IF(ISERROR(1/VLOOKUP($B140,'Justerad allokering'!$B$1:$AG$461,MATCH(C$1,'Justerad allokering'!$B$1:$AF$1,0),FALSE)),VLOOKUP($B140,'Allokerad kvv'!$B$2:$AV$468,MATCH(C$1,'Allokerad kvv'!$B$1:$AV$1,0),FALSE),VLOOKUP($B140,'Justerad allokering'!$B$1:$AG$461,MATCH(C$1,'Justerad allokering'!$B$1:$AF$1,0),FALSE))</f>
        <v>0</v>
      </c>
      <c r="D140">
        <f>IF(ISERROR(1/VLOOKUP($B140,'Justerad allokering'!$B$1:$AG$461,MATCH(D$1,'Justerad allokering'!$B$1:$AF$1,0),FALSE)),VLOOKUP($B140,'Allokerad kvv'!$B$2:$AV$468,MATCH(D$1,'Allokerad kvv'!$B$1:$AV$1,0),FALSE),VLOOKUP($B140,'Justerad allokering'!$B$1:$AG$461,MATCH(D$1,'Justerad allokering'!$B$1:$AF$1,0),FALSE))</f>
        <v>0</v>
      </c>
      <c r="E140">
        <f>IF(ISERROR(1/VLOOKUP($B140,'Justerad allokering'!$B$1:$AG$461,MATCH(E$1,'Justerad allokering'!$B$1:$AF$1,0),FALSE)),VLOOKUP($B140,'Allokerad kvv'!$B$2:$AV$468,MATCH(E$1,'Allokerad kvv'!$B$1:$AV$1,0),FALSE),VLOOKUP($B140,'Justerad allokering'!$B$1:$AG$461,MATCH(E$1,'Justerad allokering'!$B$1:$AF$1,0),FALSE))</f>
        <v>0</v>
      </c>
      <c r="F140">
        <f>IF(ISERROR(1/VLOOKUP($B140,'Justerad allokering'!$B$1:$AG$461,MATCH(F$1,'Justerad allokering'!$B$1:$AF$1,0),FALSE)),VLOOKUP($B140,'Allokerad kvv'!$B$2:$AV$468,MATCH(F$1,'Allokerad kvv'!$B$1:$AV$1,0),FALSE),VLOOKUP($B140,'Justerad allokering'!$B$1:$AG$461,MATCH(F$1,'Justerad allokering'!$B$1:$AF$1,0),FALSE))</f>
        <v>0</v>
      </c>
      <c r="G140">
        <f>IF(ISERROR(1/VLOOKUP($B140,'Justerad allokering'!$B$1:$AG$461,MATCH(G$1,'Justerad allokering'!$B$1:$AF$1,0),FALSE)),VLOOKUP($B140,'Allokerad kvv'!$B$2:$AV$468,MATCH(G$1,'Allokerad kvv'!$B$1:$AV$1,0),FALSE),VLOOKUP($B140,'Justerad allokering'!$B$1:$AG$461,MATCH(G$1,'Justerad allokering'!$B$1:$AF$1,0),FALSE))</f>
        <v>0</v>
      </c>
      <c r="H140">
        <f>IF(ISERROR(1/VLOOKUP($B140,'Justerad allokering'!$B$1:$AG$461,MATCH(H$1,'Justerad allokering'!$B$1:$AF$1,0),FALSE)),VLOOKUP($B140,'Allokerad kvv'!$B$2:$AV$468,MATCH(H$1,'Allokerad kvv'!$B$1:$AV$1,0),FALSE),VLOOKUP($B140,'Justerad allokering'!$B$1:$AG$461,MATCH(H$1,'Justerad allokering'!$B$1:$AF$1,0),FALSE))</f>
        <v>0</v>
      </c>
      <c r="I140">
        <f>IF(ISERROR(1/VLOOKUP($B140,'Justerad allokering'!$B$1:$AG$461,MATCH(I$1,'Justerad allokering'!$B$1:$AF$1,0),FALSE)),VLOOKUP($B140,'Allokerad kvv'!$B$2:$AV$468,MATCH(I$1,'Allokerad kvv'!$B$1:$AV$1,0),FALSE),VLOOKUP($B140,'Justerad allokering'!$B$1:$AG$461,MATCH(I$1,'Justerad allokering'!$B$1:$AF$1,0),FALSE))</f>
        <v>0</v>
      </c>
      <c r="J140">
        <f>IF(ISERROR(1/VLOOKUP($B140,'Justerad allokering'!$B$1:$AG$461,MATCH(J$1,'Justerad allokering'!$B$1:$AF$1,0),FALSE)),VLOOKUP($B140,'Allokerad kvv'!$B$2:$AV$468,MATCH(J$1,'Allokerad kvv'!$B$1:$AV$1,0),FALSE),VLOOKUP($B140,'Justerad allokering'!$B$1:$AG$461,MATCH(J$1,'Justerad allokering'!$B$1:$AF$1,0),FALSE))</f>
        <v>0</v>
      </c>
      <c r="K140">
        <f>IF(ISERROR(1/VLOOKUP($B140,'Justerad allokering'!$B$1:$AG$461,MATCH(K$1,'Justerad allokering'!$B$1:$AF$1,0),FALSE)),VLOOKUP($B140,'Allokerad kvv'!$B$2:$AV$468,MATCH(K$1,'Allokerad kvv'!$B$1:$AV$1,0),FALSE),VLOOKUP($B140,'Justerad allokering'!$B$1:$AG$461,MATCH(K$1,'Justerad allokering'!$B$1:$AF$1,0),FALSE))</f>
        <v>0</v>
      </c>
      <c r="L140">
        <f>IF(ISERROR(1/VLOOKUP($B140,'Justerad allokering'!$B$1:$AG$461,MATCH(L$1,'Justerad allokering'!$B$1:$AF$1,0),FALSE)),VLOOKUP($B140,'Allokerad kvv'!$B$2:$AV$468,MATCH(L$1,'Allokerad kvv'!$B$1:$AV$1,0),FALSE),VLOOKUP($B140,'Justerad allokering'!$B$1:$AG$461,MATCH(L$1,'Justerad allokering'!$B$1:$AF$1,0),FALSE))</f>
        <v>0</v>
      </c>
      <c r="M140">
        <f>IF(ISERROR(1/VLOOKUP($B140,'Justerad allokering'!$B$1:$AG$461,MATCH(M$1,'Justerad allokering'!$B$1:$AF$1,0),FALSE)),VLOOKUP($B140,'Allokerad kvv'!$B$2:$AV$468,MATCH(M$1,'Allokerad kvv'!$B$1:$AV$1,0),FALSE),VLOOKUP($B140,'Justerad allokering'!$B$1:$AG$461,MATCH(M$1,'Justerad allokering'!$B$1:$AF$1,0),FALSE))</f>
        <v>0</v>
      </c>
      <c r="N140">
        <f>IF(ISERROR(1/VLOOKUP($B140,'Justerad allokering'!$B$1:$AG$461,MATCH(N$1,'Justerad allokering'!$B$1:$AF$1,0),FALSE)),VLOOKUP($B140,'Allokerad kvv'!$B$2:$AV$468,MATCH(N$1,'Allokerad kvv'!$B$1:$AV$1,0),FALSE),VLOOKUP($B140,'Justerad allokering'!$B$1:$AG$461,MATCH(N$1,'Justerad allokering'!$B$1:$AF$1,0),FALSE))</f>
        <v>0</v>
      </c>
      <c r="O140">
        <f>IF(ISERROR(1/VLOOKUP($B140,'Justerad allokering'!$B$1:$AG$461,MATCH(O$1,'Justerad allokering'!$B$1:$AF$1,0),FALSE)),VLOOKUP($B140,'Allokerad kvv'!$B$2:$AV$468,MATCH(O$1,'Allokerad kvv'!$B$1:$AV$1,0),FALSE),VLOOKUP($B140,'Justerad allokering'!$B$1:$AG$461,MATCH(O$1,'Justerad allokering'!$B$1:$AF$1,0),FALSE))</f>
        <v>0</v>
      </c>
      <c r="P140">
        <f>IF(ISERROR(1/VLOOKUP($B140,'Justerad allokering'!$B$1:$AG$461,MATCH(P$1,'Justerad allokering'!$B$1:$AF$1,0),FALSE)),VLOOKUP($B140,'Allokerad kvv'!$B$2:$AV$468,MATCH(P$1,'Allokerad kvv'!$B$1:$AV$1,0),FALSE),VLOOKUP($B140,'Justerad allokering'!$B$1:$AG$461,MATCH(P$1,'Justerad allokering'!$B$1:$AF$1,0),FALSE))</f>
        <v>0</v>
      </c>
      <c r="Q140">
        <f>IF(ISERROR(1/VLOOKUP($B140,'Justerad allokering'!$B$1:$AG$461,MATCH(Q$1,'Justerad allokering'!$B$1:$AF$1,0),FALSE)),VLOOKUP($B140,'Allokerad kvv'!$B$2:$AV$468,MATCH(Q$1,'Allokerad kvv'!$B$1:$AV$1,0),FALSE),VLOOKUP($B140,'Justerad allokering'!$B$1:$AG$461,MATCH(Q$1,'Justerad allokering'!$B$1:$AF$1,0),FALSE))</f>
        <v>0</v>
      </c>
      <c r="R140">
        <f>IF(ISERROR(1/VLOOKUP($B140,'Justerad allokering'!$B$1:$AG$461,MATCH(R$1,'Justerad allokering'!$B$1:$AF$1,0),FALSE)),VLOOKUP($B140,'Allokerad kvv'!$B$2:$AV$468,MATCH(R$1,'Allokerad kvv'!$B$1:$AV$1,0),FALSE),VLOOKUP($B140,'Justerad allokering'!$B$1:$AG$461,MATCH(R$1,'Justerad allokering'!$B$1:$AF$1,0),FALSE))</f>
        <v>0</v>
      </c>
      <c r="S140">
        <f>IF(ISERROR(1/VLOOKUP($B140,'Justerad allokering'!$B$1:$AG$461,MATCH(S$1,'Justerad allokering'!$B$1:$AF$1,0),FALSE)),VLOOKUP($B140,'Allokerad kvv'!$B$2:$AV$468,MATCH(S$1,'Allokerad kvv'!$B$1:$AV$1,0),FALSE),VLOOKUP($B140,'Justerad allokering'!$B$1:$AG$461,MATCH(S$1,'Justerad allokering'!$B$1:$AF$1,0),FALSE))</f>
        <v>0</v>
      </c>
      <c r="T140">
        <f>IF(ISERROR(1/VLOOKUP($B140,'Justerad allokering'!$B$1:$AG$461,MATCH(T$1,'Justerad allokering'!$B$1:$AF$1,0),FALSE)),VLOOKUP($B140,'Allokerad kvv'!$B$2:$AV$468,MATCH(T$1,'Allokerad kvv'!$B$1:$AV$1,0),FALSE),VLOOKUP($B140,'Justerad allokering'!$B$1:$AG$461,MATCH(T$1,'Justerad allokering'!$B$1:$AF$1,0),FALSE))</f>
        <v>0</v>
      </c>
      <c r="U140">
        <f>IF(ISERROR(1/VLOOKUP($B140,'Justerad allokering'!$B$1:$AG$461,MATCH(U$1,'Justerad allokering'!$B$1:$AF$1,0),FALSE)),VLOOKUP($B140,'Allokerad kvv'!$B$2:$AV$468,MATCH(U$1,'Allokerad kvv'!$B$1:$AV$1,0),FALSE),VLOOKUP($B140,'Justerad allokering'!$B$1:$AG$461,MATCH(U$1,'Justerad allokering'!$B$1:$AF$1,0),FALSE))</f>
        <v>0</v>
      </c>
      <c r="V140">
        <f>IF(ISERROR(1/VLOOKUP($B140,'Justerad allokering'!$B$1:$AG$461,MATCH(V$1,'Justerad allokering'!$B$1:$AF$1,0),FALSE)),VLOOKUP($B140,'Allokerad kvv'!$B$2:$AV$468,MATCH(V$1,'Allokerad kvv'!$B$1:$AV$1,0),FALSE),VLOOKUP($B140,'Justerad allokering'!$B$1:$AG$461,MATCH(V$1,'Justerad allokering'!$B$1:$AF$1,0),FALSE))</f>
        <v>0</v>
      </c>
      <c r="W140">
        <f>IF(ISERROR(1/VLOOKUP($B140,'Justerad allokering'!$B$1:$AG$461,MATCH(W$1,'Justerad allokering'!$B$1:$AF$1,0),FALSE)),VLOOKUP($B140,'Allokerad kvv'!$B$2:$AV$468,MATCH(W$1,'Allokerad kvv'!$B$1:$AV$1,0),FALSE),VLOOKUP($B140,'Justerad allokering'!$B$1:$AG$461,MATCH(W$1,'Justerad allokering'!$B$1:$AF$1,0),FALSE))</f>
        <v>0</v>
      </c>
      <c r="X140">
        <f>IF(ISERROR(1/VLOOKUP($B140,'Justerad allokering'!$B$1:$AG$461,MATCH(X$1,'Justerad allokering'!$B$1:$AF$1,0),FALSE)),VLOOKUP($B140,'Allokerad kvv'!$B$2:$AV$468,MATCH(X$1,'Allokerad kvv'!$B$1:$AV$1,0),FALSE),VLOOKUP($B140,'Justerad allokering'!$B$1:$AG$461,MATCH(X$1,'Justerad allokering'!$B$1:$AF$1,0),FALSE))</f>
        <v>0</v>
      </c>
      <c r="Y140">
        <f>IF(ISERROR(1/VLOOKUP($B140,'Justerad allokering'!$B$1:$AG$461,MATCH(Y$1,'Justerad allokering'!$B$1:$AF$1,0),FALSE)),VLOOKUP($B140,'Allokerad kvv'!$B$2:$AV$468,MATCH(Y$1,'Allokerad kvv'!$B$1:$AV$1,0),FALSE),VLOOKUP($B140,'Justerad allokering'!$B$1:$AG$461,MATCH(Y$1,'Justerad allokering'!$B$1:$AF$1,0),FALSE))</f>
        <v>0</v>
      </c>
      <c r="Z140">
        <f>IF(ISERROR(1/VLOOKUP($B140,'Justerad allokering'!$B$1:$AG$461,MATCH(Z$1,'Justerad allokering'!$B$1:$AF$1,0),FALSE)),VLOOKUP($B140,'Allokerad kvv'!$B$2:$AV$468,MATCH(Z$1,'Allokerad kvv'!$B$1:$AV$1,0),FALSE),VLOOKUP($B140,'Justerad allokering'!$B$1:$AG$461,MATCH(Z$1,'Justerad allokering'!$B$1:$AF$1,0),FALSE))</f>
        <v>0</v>
      </c>
      <c r="AE140" s="89">
        <f t="shared" si="8"/>
        <v>0</v>
      </c>
      <c r="AG140">
        <f t="shared" si="9"/>
        <v>0</v>
      </c>
      <c r="AH140">
        <f t="shared" si="10"/>
        <v>0</v>
      </c>
      <c r="AI140" t="str">
        <f>IF(AH140=0,"",AH140/VLOOKUP(B140,Kraftvärmeprod!$B$1:$BC$480,MATCH("Summa tillförd energi exklusive rökgaskondensering",Kraftvärmeprod!$B$1:$BC$1,0),FALSE))</f>
        <v/>
      </c>
      <c r="AK140">
        <f t="shared" si="11"/>
        <v>0</v>
      </c>
    </row>
    <row r="141" spans="1:37" x14ac:dyDescent="0.25">
      <c r="A141" s="2" t="s">
        <v>201</v>
      </c>
      <c r="B141" s="2" t="s">
        <v>203</v>
      </c>
      <c r="C141">
        <f>IF(ISERROR(1/VLOOKUP($B141,'Justerad allokering'!$B$1:$AG$461,MATCH(C$1,'Justerad allokering'!$B$1:$AF$1,0),FALSE)),VLOOKUP($B141,'Allokerad kvv'!$B$2:$AV$468,MATCH(C$1,'Allokerad kvv'!$B$1:$AV$1,0),FALSE),VLOOKUP($B141,'Justerad allokering'!$B$1:$AG$461,MATCH(C$1,'Justerad allokering'!$B$1:$AF$1,0),FALSE))</f>
        <v>0</v>
      </c>
      <c r="D141">
        <f>IF(ISERROR(1/VLOOKUP($B141,'Justerad allokering'!$B$1:$AG$461,MATCH(D$1,'Justerad allokering'!$B$1:$AF$1,0),FALSE)),VLOOKUP($B141,'Allokerad kvv'!$B$2:$AV$468,MATCH(D$1,'Allokerad kvv'!$B$1:$AV$1,0),FALSE),VLOOKUP($B141,'Justerad allokering'!$B$1:$AG$461,MATCH(D$1,'Justerad allokering'!$B$1:$AF$1,0),FALSE))</f>
        <v>0</v>
      </c>
      <c r="E141">
        <f>IF(ISERROR(1/VLOOKUP($B141,'Justerad allokering'!$B$1:$AG$461,MATCH(E$1,'Justerad allokering'!$B$1:$AF$1,0),FALSE)),VLOOKUP($B141,'Allokerad kvv'!$B$2:$AV$468,MATCH(E$1,'Allokerad kvv'!$B$1:$AV$1,0),FALSE),VLOOKUP($B141,'Justerad allokering'!$B$1:$AG$461,MATCH(E$1,'Justerad allokering'!$B$1:$AF$1,0),FALSE))</f>
        <v>0</v>
      </c>
      <c r="F141">
        <f>IF(ISERROR(1/VLOOKUP($B141,'Justerad allokering'!$B$1:$AG$461,MATCH(F$1,'Justerad allokering'!$B$1:$AF$1,0),FALSE)),VLOOKUP($B141,'Allokerad kvv'!$B$2:$AV$468,MATCH(F$1,'Allokerad kvv'!$B$1:$AV$1,0),FALSE),VLOOKUP($B141,'Justerad allokering'!$B$1:$AG$461,MATCH(F$1,'Justerad allokering'!$B$1:$AF$1,0),FALSE))</f>
        <v>0</v>
      </c>
      <c r="G141">
        <f>IF(ISERROR(1/VLOOKUP($B141,'Justerad allokering'!$B$1:$AG$461,MATCH(G$1,'Justerad allokering'!$B$1:$AF$1,0),FALSE)),VLOOKUP($B141,'Allokerad kvv'!$B$2:$AV$468,MATCH(G$1,'Allokerad kvv'!$B$1:$AV$1,0),FALSE),VLOOKUP($B141,'Justerad allokering'!$B$1:$AG$461,MATCH(G$1,'Justerad allokering'!$B$1:$AF$1,0),FALSE))</f>
        <v>0</v>
      </c>
      <c r="H141">
        <f>IF(ISERROR(1/VLOOKUP($B141,'Justerad allokering'!$B$1:$AG$461,MATCH(H$1,'Justerad allokering'!$B$1:$AF$1,0),FALSE)),VLOOKUP($B141,'Allokerad kvv'!$B$2:$AV$468,MATCH(H$1,'Allokerad kvv'!$B$1:$AV$1,0),FALSE),VLOOKUP($B141,'Justerad allokering'!$B$1:$AG$461,MATCH(H$1,'Justerad allokering'!$B$1:$AF$1,0),FALSE))</f>
        <v>0</v>
      </c>
      <c r="I141">
        <f>IF(ISERROR(1/VLOOKUP($B141,'Justerad allokering'!$B$1:$AG$461,MATCH(I$1,'Justerad allokering'!$B$1:$AF$1,0),FALSE)),VLOOKUP($B141,'Allokerad kvv'!$B$2:$AV$468,MATCH(I$1,'Allokerad kvv'!$B$1:$AV$1,0),FALSE),VLOOKUP($B141,'Justerad allokering'!$B$1:$AG$461,MATCH(I$1,'Justerad allokering'!$B$1:$AF$1,0),FALSE))</f>
        <v>0</v>
      </c>
      <c r="J141">
        <f>IF(ISERROR(1/VLOOKUP($B141,'Justerad allokering'!$B$1:$AG$461,MATCH(J$1,'Justerad allokering'!$B$1:$AF$1,0),FALSE)),VLOOKUP($B141,'Allokerad kvv'!$B$2:$AV$468,MATCH(J$1,'Allokerad kvv'!$B$1:$AV$1,0),FALSE),VLOOKUP($B141,'Justerad allokering'!$B$1:$AG$461,MATCH(J$1,'Justerad allokering'!$B$1:$AF$1,0),FALSE))</f>
        <v>0</v>
      </c>
      <c r="K141">
        <f>IF(ISERROR(1/VLOOKUP($B141,'Justerad allokering'!$B$1:$AG$461,MATCH(K$1,'Justerad allokering'!$B$1:$AF$1,0),FALSE)),VLOOKUP($B141,'Allokerad kvv'!$B$2:$AV$468,MATCH(K$1,'Allokerad kvv'!$B$1:$AV$1,0),FALSE),VLOOKUP($B141,'Justerad allokering'!$B$1:$AG$461,MATCH(K$1,'Justerad allokering'!$B$1:$AF$1,0),FALSE))</f>
        <v>0</v>
      </c>
      <c r="L141">
        <f>IF(ISERROR(1/VLOOKUP($B141,'Justerad allokering'!$B$1:$AG$461,MATCH(L$1,'Justerad allokering'!$B$1:$AF$1,0),FALSE)),VLOOKUP($B141,'Allokerad kvv'!$B$2:$AV$468,MATCH(L$1,'Allokerad kvv'!$B$1:$AV$1,0),FALSE),VLOOKUP($B141,'Justerad allokering'!$B$1:$AG$461,MATCH(L$1,'Justerad allokering'!$B$1:$AF$1,0),FALSE))</f>
        <v>0</v>
      </c>
      <c r="M141">
        <f>IF(ISERROR(1/VLOOKUP($B141,'Justerad allokering'!$B$1:$AG$461,MATCH(M$1,'Justerad allokering'!$B$1:$AF$1,0),FALSE)),VLOOKUP($B141,'Allokerad kvv'!$B$2:$AV$468,MATCH(M$1,'Allokerad kvv'!$B$1:$AV$1,0),FALSE),VLOOKUP($B141,'Justerad allokering'!$B$1:$AG$461,MATCH(M$1,'Justerad allokering'!$B$1:$AF$1,0),FALSE))</f>
        <v>0</v>
      </c>
      <c r="N141">
        <f>IF(ISERROR(1/VLOOKUP($B141,'Justerad allokering'!$B$1:$AG$461,MATCH(N$1,'Justerad allokering'!$B$1:$AF$1,0),FALSE)),VLOOKUP($B141,'Allokerad kvv'!$B$2:$AV$468,MATCH(N$1,'Allokerad kvv'!$B$1:$AV$1,0),FALSE),VLOOKUP($B141,'Justerad allokering'!$B$1:$AG$461,MATCH(N$1,'Justerad allokering'!$B$1:$AF$1,0),FALSE))</f>
        <v>0</v>
      </c>
      <c r="O141">
        <f>IF(ISERROR(1/VLOOKUP($B141,'Justerad allokering'!$B$1:$AG$461,MATCH(O$1,'Justerad allokering'!$B$1:$AF$1,0),FALSE)),VLOOKUP($B141,'Allokerad kvv'!$B$2:$AV$468,MATCH(O$1,'Allokerad kvv'!$B$1:$AV$1,0),FALSE),VLOOKUP($B141,'Justerad allokering'!$B$1:$AG$461,MATCH(O$1,'Justerad allokering'!$B$1:$AF$1,0),FALSE))</f>
        <v>0</v>
      </c>
      <c r="P141">
        <f>IF(ISERROR(1/VLOOKUP($B141,'Justerad allokering'!$B$1:$AG$461,MATCH(P$1,'Justerad allokering'!$B$1:$AF$1,0),FALSE)),VLOOKUP($B141,'Allokerad kvv'!$B$2:$AV$468,MATCH(P$1,'Allokerad kvv'!$B$1:$AV$1,0),FALSE),VLOOKUP($B141,'Justerad allokering'!$B$1:$AG$461,MATCH(P$1,'Justerad allokering'!$B$1:$AF$1,0),FALSE))</f>
        <v>0</v>
      </c>
      <c r="Q141">
        <f>IF(ISERROR(1/VLOOKUP($B141,'Justerad allokering'!$B$1:$AG$461,MATCH(Q$1,'Justerad allokering'!$B$1:$AF$1,0),FALSE)),VLOOKUP($B141,'Allokerad kvv'!$B$2:$AV$468,MATCH(Q$1,'Allokerad kvv'!$B$1:$AV$1,0),FALSE),VLOOKUP($B141,'Justerad allokering'!$B$1:$AG$461,MATCH(Q$1,'Justerad allokering'!$B$1:$AF$1,0),FALSE))</f>
        <v>0</v>
      </c>
      <c r="R141">
        <f>IF(ISERROR(1/VLOOKUP($B141,'Justerad allokering'!$B$1:$AG$461,MATCH(R$1,'Justerad allokering'!$B$1:$AF$1,0),FALSE)),VLOOKUP($B141,'Allokerad kvv'!$B$2:$AV$468,MATCH(R$1,'Allokerad kvv'!$B$1:$AV$1,0),FALSE),VLOOKUP($B141,'Justerad allokering'!$B$1:$AG$461,MATCH(R$1,'Justerad allokering'!$B$1:$AF$1,0),FALSE))</f>
        <v>0</v>
      </c>
      <c r="S141">
        <f>IF(ISERROR(1/VLOOKUP($B141,'Justerad allokering'!$B$1:$AG$461,MATCH(S$1,'Justerad allokering'!$B$1:$AF$1,0),FALSE)),VLOOKUP($B141,'Allokerad kvv'!$B$2:$AV$468,MATCH(S$1,'Allokerad kvv'!$B$1:$AV$1,0),FALSE),VLOOKUP($B141,'Justerad allokering'!$B$1:$AG$461,MATCH(S$1,'Justerad allokering'!$B$1:$AF$1,0),FALSE))</f>
        <v>0</v>
      </c>
      <c r="T141">
        <f>IF(ISERROR(1/VLOOKUP($B141,'Justerad allokering'!$B$1:$AG$461,MATCH(T$1,'Justerad allokering'!$B$1:$AF$1,0),FALSE)),VLOOKUP($B141,'Allokerad kvv'!$B$2:$AV$468,MATCH(T$1,'Allokerad kvv'!$B$1:$AV$1,0),FALSE),VLOOKUP($B141,'Justerad allokering'!$B$1:$AG$461,MATCH(T$1,'Justerad allokering'!$B$1:$AF$1,0),FALSE))</f>
        <v>0</v>
      </c>
      <c r="U141">
        <f>IF(ISERROR(1/VLOOKUP($B141,'Justerad allokering'!$B$1:$AG$461,MATCH(U$1,'Justerad allokering'!$B$1:$AF$1,0),FALSE)),VLOOKUP($B141,'Allokerad kvv'!$B$2:$AV$468,MATCH(U$1,'Allokerad kvv'!$B$1:$AV$1,0),FALSE),VLOOKUP($B141,'Justerad allokering'!$B$1:$AG$461,MATCH(U$1,'Justerad allokering'!$B$1:$AF$1,0),FALSE))</f>
        <v>0</v>
      </c>
      <c r="V141">
        <f>IF(ISERROR(1/VLOOKUP($B141,'Justerad allokering'!$B$1:$AG$461,MATCH(V$1,'Justerad allokering'!$B$1:$AF$1,0),FALSE)),VLOOKUP($B141,'Allokerad kvv'!$B$2:$AV$468,MATCH(V$1,'Allokerad kvv'!$B$1:$AV$1,0),FALSE),VLOOKUP($B141,'Justerad allokering'!$B$1:$AG$461,MATCH(V$1,'Justerad allokering'!$B$1:$AF$1,0),FALSE))</f>
        <v>0</v>
      </c>
      <c r="W141">
        <f>IF(ISERROR(1/VLOOKUP($B141,'Justerad allokering'!$B$1:$AG$461,MATCH(W$1,'Justerad allokering'!$B$1:$AF$1,0),FALSE)),VLOOKUP($B141,'Allokerad kvv'!$B$2:$AV$468,MATCH(W$1,'Allokerad kvv'!$B$1:$AV$1,0),FALSE),VLOOKUP($B141,'Justerad allokering'!$B$1:$AG$461,MATCH(W$1,'Justerad allokering'!$B$1:$AF$1,0),FALSE))</f>
        <v>0</v>
      </c>
      <c r="X141">
        <f>IF(ISERROR(1/VLOOKUP($B141,'Justerad allokering'!$B$1:$AG$461,MATCH(X$1,'Justerad allokering'!$B$1:$AF$1,0),FALSE)),VLOOKUP($B141,'Allokerad kvv'!$B$2:$AV$468,MATCH(X$1,'Allokerad kvv'!$B$1:$AV$1,0),FALSE),VLOOKUP($B141,'Justerad allokering'!$B$1:$AG$461,MATCH(X$1,'Justerad allokering'!$B$1:$AF$1,0),FALSE))</f>
        <v>0</v>
      </c>
      <c r="Y141">
        <f>IF(ISERROR(1/VLOOKUP($B141,'Justerad allokering'!$B$1:$AG$461,MATCH(Y$1,'Justerad allokering'!$B$1:$AF$1,0),FALSE)),VLOOKUP($B141,'Allokerad kvv'!$B$2:$AV$468,MATCH(Y$1,'Allokerad kvv'!$B$1:$AV$1,0),FALSE),VLOOKUP($B141,'Justerad allokering'!$B$1:$AG$461,MATCH(Y$1,'Justerad allokering'!$B$1:$AF$1,0),FALSE))</f>
        <v>0</v>
      </c>
      <c r="Z141">
        <f>IF(ISERROR(1/VLOOKUP($B141,'Justerad allokering'!$B$1:$AG$461,MATCH(Z$1,'Justerad allokering'!$B$1:$AF$1,0),FALSE)),VLOOKUP($B141,'Allokerad kvv'!$B$2:$AV$468,MATCH(Z$1,'Allokerad kvv'!$B$1:$AV$1,0),FALSE),VLOOKUP($B141,'Justerad allokering'!$B$1:$AG$461,MATCH(Z$1,'Justerad allokering'!$B$1:$AF$1,0),FALSE))</f>
        <v>0</v>
      </c>
      <c r="AE141" s="89">
        <f t="shared" si="8"/>
        <v>0</v>
      </c>
      <c r="AG141">
        <f t="shared" si="9"/>
        <v>0</v>
      </c>
      <c r="AH141">
        <f t="shared" si="10"/>
        <v>0</v>
      </c>
      <c r="AI141" t="str">
        <f>IF(AH141=0,"",AH141/VLOOKUP(B141,Kraftvärmeprod!$B$1:$BC$480,MATCH("Summa tillförd energi exklusive rökgaskondensering",Kraftvärmeprod!$B$1:$BC$1,0),FALSE))</f>
        <v/>
      </c>
      <c r="AK141">
        <f t="shared" si="11"/>
        <v>0</v>
      </c>
    </row>
    <row r="142" spans="1:37" x14ac:dyDescent="0.25">
      <c r="A142" s="2" t="s">
        <v>201</v>
      </c>
      <c r="B142" s="2" t="s">
        <v>204</v>
      </c>
      <c r="C142">
        <f>IF(ISERROR(1/VLOOKUP($B142,'Justerad allokering'!$B$1:$AG$461,MATCH(C$1,'Justerad allokering'!$B$1:$AF$1,0),FALSE)),VLOOKUP($B142,'Allokerad kvv'!$B$2:$AV$468,MATCH(C$1,'Allokerad kvv'!$B$1:$AV$1,0),FALSE),VLOOKUP($B142,'Justerad allokering'!$B$1:$AG$461,MATCH(C$1,'Justerad allokering'!$B$1:$AF$1,0),FALSE))</f>
        <v>0</v>
      </c>
      <c r="D142">
        <f>IF(ISERROR(1/VLOOKUP($B142,'Justerad allokering'!$B$1:$AG$461,MATCH(D$1,'Justerad allokering'!$B$1:$AF$1,0),FALSE)),VLOOKUP($B142,'Allokerad kvv'!$B$2:$AV$468,MATCH(D$1,'Allokerad kvv'!$B$1:$AV$1,0),FALSE),VLOOKUP($B142,'Justerad allokering'!$B$1:$AG$461,MATCH(D$1,'Justerad allokering'!$B$1:$AF$1,0),FALSE))</f>
        <v>0</v>
      </c>
      <c r="E142">
        <f>IF(ISERROR(1/VLOOKUP($B142,'Justerad allokering'!$B$1:$AG$461,MATCH(E$1,'Justerad allokering'!$B$1:$AF$1,0),FALSE)),VLOOKUP($B142,'Allokerad kvv'!$B$2:$AV$468,MATCH(E$1,'Allokerad kvv'!$B$1:$AV$1,0),FALSE),VLOOKUP($B142,'Justerad allokering'!$B$1:$AG$461,MATCH(E$1,'Justerad allokering'!$B$1:$AF$1,0),FALSE))</f>
        <v>0</v>
      </c>
      <c r="F142">
        <f>IF(ISERROR(1/VLOOKUP($B142,'Justerad allokering'!$B$1:$AG$461,MATCH(F$1,'Justerad allokering'!$B$1:$AF$1,0),FALSE)),VLOOKUP($B142,'Allokerad kvv'!$B$2:$AV$468,MATCH(F$1,'Allokerad kvv'!$B$1:$AV$1,0),FALSE),VLOOKUP($B142,'Justerad allokering'!$B$1:$AG$461,MATCH(F$1,'Justerad allokering'!$B$1:$AF$1,0),FALSE))</f>
        <v>0</v>
      </c>
      <c r="G142">
        <f>IF(ISERROR(1/VLOOKUP($B142,'Justerad allokering'!$B$1:$AG$461,MATCH(G$1,'Justerad allokering'!$B$1:$AF$1,0),FALSE)),VLOOKUP($B142,'Allokerad kvv'!$B$2:$AV$468,MATCH(G$1,'Allokerad kvv'!$B$1:$AV$1,0),FALSE),VLOOKUP($B142,'Justerad allokering'!$B$1:$AG$461,MATCH(G$1,'Justerad allokering'!$B$1:$AF$1,0),FALSE))</f>
        <v>0</v>
      </c>
      <c r="H142">
        <f>IF(ISERROR(1/VLOOKUP($B142,'Justerad allokering'!$B$1:$AG$461,MATCH(H$1,'Justerad allokering'!$B$1:$AF$1,0),FALSE)),VLOOKUP($B142,'Allokerad kvv'!$B$2:$AV$468,MATCH(H$1,'Allokerad kvv'!$B$1:$AV$1,0),FALSE),VLOOKUP($B142,'Justerad allokering'!$B$1:$AG$461,MATCH(H$1,'Justerad allokering'!$B$1:$AF$1,0),FALSE))</f>
        <v>0</v>
      </c>
      <c r="I142">
        <f>IF(ISERROR(1/VLOOKUP($B142,'Justerad allokering'!$B$1:$AG$461,MATCH(I$1,'Justerad allokering'!$B$1:$AF$1,0),FALSE)),VLOOKUP($B142,'Allokerad kvv'!$B$2:$AV$468,MATCH(I$1,'Allokerad kvv'!$B$1:$AV$1,0),FALSE),VLOOKUP($B142,'Justerad allokering'!$B$1:$AG$461,MATCH(I$1,'Justerad allokering'!$B$1:$AF$1,0),FALSE))</f>
        <v>0</v>
      </c>
      <c r="J142">
        <f>IF(ISERROR(1/VLOOKUP($B142,'Justerad allokering'!$B$1:$AG$461,MATCH(J$1,'Justerad allokering'!$B$1:$AF$1,0),FALSE)),VLOOKUP($B142,'Allokerad kvv'!$B$2:$AV$468,MATCH(J$1,'Allokerad kvv'!$B$1:$AV$1,0),FALSE),VLOOKUP($B142,'Justerad allokering'!$B$1:$AG$461,MATCH(J$1,'Justerad allokering'!$B$1:$AF$1,0),FALSE))</f>
        <v>0</v>
      </c>
      <c r="K142">
        <f>IF(ISERROR(1/VLOOKUP($B142,'Justerad allokering'!$B$1:$AG$461,MATCH(K$1,'Justerad allokering'!$B$1:$AF$1,0),FALSE)),VLOOKUP($B142,'Allokerad kvv'!$B$2:$AV$468,MATCH(K$1,'Allokerad kvv'!$B$1:$AV$1,0),FALSE),VLOOKUP($B142,'Justerad allokering'!$B$1:$AG$461,MATCH(K$1,'Justerad allokering'!$B$1:$AF$1,0),FALSE))</f>
        <v>0</v>
      </c>
      <c r="L142">
        <f>IF(ISERROR(1/VLOOKUP($B142,'Justerad allokering'!$B$1:$AG$461,MATCH(L$1,'Justerad allokering'!$B$1:$AF$1,0),FALSE)),VLOOKUP($B142,'Allokerad kvv'!$B$2:$AV$468,MATCH(L$1,'Allokerad kvv'!$B$1:$AV$1,0),FALSE),VLOOKUP($B142,'Justerad allokering'!$B$1:$AG$461,MATCH(L$1,'Justerad allokering'!$B$1:$AF$1,0),FALSE))</f>
        <v>0</v>
      </c>
      <c r="M142">
        <f>IF(ISERROR(1/VLOOKUP($B142,'Justerad allokering'!$B$1:$AG$461,MATCH(M$1,'Justerad allokering'!$B$1:$AF$1,0),FALSE)),VLOOKUP($B142,'Allokerad kvv'!$B$2:$AV$468,MATCH(M$1,'Allokerad kvv'!$B$1:$AV$1,0),FALSE),VLOOKUP($B142,'Justerad allokering'!$B$1:$AG$461,MATCH(M$1,'Justerad allokering'!$B$1:$AF$1,0),FALSE))</f>
        <v>0</v>
      </c>
      <c r="N142">
        <f>IF(ISERROR(1/VLOOKUP($B142,'Justerad allokering'!$B$1:$AG$461,MATCH(N$1,'Justerad allokering'!$B$1:$AF$1,0),FALSE)),VLOOKUP($B142,'Allokerad kvv'!$B$2:$AV$468,MATCH(N$1,'Allokerad kvv'!$B$1:$AV$1,0),FALSE),VLOOKUP($B142,'Justerad allokering'!$B$1:$AG$461,MATCH(N$1,'Justerad allokering'!$B$1:$AF$1,0),FALSE))</f>
        <v>0</v>
      </c>
      <c r="O142">
        <f>IF(ISERROR(1/VLOOKUP($B142,'Justerad allokering'!$B$1:$AG$461,MATCH(O$1,'Justerad allokering'!$B$1:$AF$1,0),FALSE)),VLOOKUP($B142,'Allokerad kvv'!$B$2:$AV$468,MATCH(O$1,'Allokerad kvv'!$B$1:$AV$1,0),FALSE),VLOOKUP($B142,'Justerad allokering'!$B$1:$AG$461,MATCH(O$1,'Justerad allokering'!$B$1:$AF$1,0),FALSE))</f>
        <v>0</v>
      </c>
      <c r="P142">
        <f>IF(ISERROR(1/VLOOKUP($B142,'Justerad allokering'!$B$1:$AG$461,MATCH(P$1,'Justerad allokering'!$B$1:$AF$1,0),FALSE)),VLOOKUP($B142,'Allokerad kvv'!$B$2:$AV$468,MATCH(P$1,'Allokerad kvv'!$B$1:$AV$1,0),FALSE),VLOOKUP($B142,'Justerad allokering'!$B$1:$AG$461,MATCH(P$1,'Justerad allokering'!$B$1:$AF$1,0),FALSE))</f>
        <v>0</v>
      </c>
      <c r="Q142">
        <f>IF(ISERROR(1/VLOOKUP($B142,'Justerad allokering'!$B$1:$AG$461,MATCH(Q$1,'Justerad allokering'!$B$1:$AF$1,0),FALSE)),VLOOKUP($B142,'Allokerad kvv'!$B$2:$AV$468,MATCH(Q$1,'Allokerad kvv'!$B$1:$AV$1,0),FALSE),VLOOKUP($B142,'Justerad allokering'!$B$1:$AG$461,MATCH(Q$1,'Justerad allokering'!$B$1:$AF$1,0),FALSE))</f>
        <v>0</v>
      </c>
      <c r="R142">
        <f>IF(ISERROR(1/VLOOKUP($B142,'Justerad allokering'!$B$1:$AG$461,MATCH(R$1,'Justerad allokering'!$B$1:$AF$1,0),FALSE)),VLOOKUP($B142,'Allokerad kvv'!$B$2:$AV$468,MATCH(R$1,'Allokerad kvv'!$B$1:$AV$1,0),FALSE),VLOOKUP($B142,'Justerad allokering'!$B$1:$AG$461,MATCH(R$1,'Justerad allokering'!$B$1:$AF$1,0),FALSE))</f>
        <v>0</v>
      </c>
      <c r="S142">
        <f>IF(ISERROR(1/VLOOKUP($B142,'Justerad allokering'!$B$1:$AG$461,MATCH(S$1,'Justerad allokering'!$B$1:$AF$1,0),FALSE)),VLOOKUP($B142,'Allokerad kvv'!$B$2:$AV$468,MATCH(S$1,'Allokerad kvv'!$B$1:$AV$1,0),FALSE),VLOOKUP($B142,'Justerad allokering'!$B$1:$AG$461,MATCH(S$1,'Justerad allokering'!$B$1:$AF$1,0),FALSE))</f>
        <v>0</v>
      </c>
      <c r="T142">
        <f>IF(ISERROR(1/VLOOKUP($B142,'Justerad allokering'!$B$1:$AG$461,MATCH(T$1,'Justerad allokering'!$B$1:$AF$1,0),FALSE)),VLOOKUP($B142,'Allokerad kvv'!$B$2:$AV$468,MATCH(T$1,'Allokerad kvv'!$B$1:$AV$1,0),FALSE),VLOOKUP($B142,'Justerad allokering'!$B$1:$AG$461,MATCH(T$1,'Justerad allokering'!$B$1:$AF$1,0),FALSE))</f>
        <v>0</v>
      </c>
      <c r="U142">
        <f>IF(ISERROR(1/VLOOKUP($B142,'Justerad allokering'!$B$1:$AG$461,MATCH(U$1,'Justerad allokering'!$B$1:$AF$1,0),FALSE)),VLOOKUP($B142,'Allokerad kvv'!$B$2:$AV$468,MATCH(U$1,'Allokerad kvv'!$B$1:$AV$1,0),FALSE),VLOOKUP($B142,'Justerad allokering'!$B$1:$AG$461,MATCH(U$1,'Justerad allokering'!$B$1:$AF$1,0),FALSE))</f>
        <v>0</v>
      </c>
      <c r="V142">
        <f>IF(ISERROR(1/VLOOKUP($B142,'Justerad allokering'!$B$1:$AG$461,MATCH(V$1,'Justerad allokering'!$B$1:$AF$1,0),FALSE)),VLOOKUP($B142,'Allokerad kvv'!$B$2:$AV$468,MATCH(V$1,'Allokerad kvv'!$B$1:$AV$1,0),FALSE),VLOOKUP($B142,'Justerad allokering'!$B$1:$AG$461,MATCH(V$1,'Justerad allokering'!$B$1:$AF$1,0),FALSE))</f>
        <v>0</v>
      </c>
      <c r="W142">
        <f>IF(ISERROR(1/VLOOKUP($B142,'Justerad allokering'!$B$1:$AG$461,MATCH(W$1,'Justerad allokering'!$B$1:$AF$1,0),FALSE)),VLOOKUP($B142,'Allokerad kvv'!$B$2:$AV$468,MATCH(W$1,'Allokerad kvv'!$B$1:$AV$1,0),FALSE),VLOOKUP($B142,'Justerad allokering'!$B$1:$AG$461,MATCH(W$1,'Justerad allokering'!$B$1:$AF$1,0),FALSE))</f>
        <v>0</v>
      </c>
      <c r="X142">
        <f>IF(ISERROR(1/VLOOKUP($B142,'Justerad allokering'!$B$1:$AG$461,MATCH(X$1,'Justerad allokering'!$B$1:$AF$1,0),FALSE)),VLOOKUP($B142,'Allokerad kvv'!$B$2:$AV$468,MATCH(X$1,'Allokerad kvv'!$B$1:$AV$1,0),FALSE),VLOOKUP($B142,'Justerad allokering'!$B$1:$AG$461,MATCH(X$1,'Justerad allokering'!$B$1:$AF$1,0),FALSE))</f>
        <v>0</v>
      </c>
      <c r="Y142">
        <f>IF(ISERROR(1/VLOOKUP($B142,'Justerad allokering'!$B$1:$AG$461,MATCH(Y$1,'Justerad allokering'!$B$1:$AF$1,0),FALSE)),VLOOKUP($B142,'Allokerad kvv'!$B$2:$AV$468,MATCH(Y$1,'Allokerad kvv'!$B$1:$AV$1,0),FALSE),VLOOKUP($B142,'Justerad allokering'!$B$1:$AG$461,MATCH(Y$1,'Justerad allokering'!$B$1:$AF$1,0),FALSE))</f>
        <v>0</v>
      </c>
      <c r="Z142">
        <f>IF(ISERROR(1/VLOOKUP($B142,'Justerad allokering'!$B$1:$AG$461,MATCH(Z$1,'Justerad allokering'!$B$1:$AF$1,0),FALSE)),VLOOKUP($B142,'Allokerad kvv'!$B$2:$AV$468,MATCH(Z$1,'Allokerad kvv'!$B$1:$AV$1,0),FALSE),VLOOKUP($B142,'Justerad allokering'!$B$1:$AG$461,MATCH(Z$1,'Justerad allokering'!$B$1:$AF$1,0),FALSE))</f>
        <v>0</v>
      </c>
      <c r="AE142" s="89">
        <f t="shared" si="8"/>
        <v>0</v>
      </c>
      <c r="AG142">
        <f t="shared" si="9"/>
        <v>0</v>
      </c>
      <c r="AH142">
        <f t="shared" si="10"/>
        <v>0</v>
      </c>
      <c r="AI142" t="str">
        <f>IF(AH142=0,"",AH142/VLOOKUP(B142,Kraftvärmeprod!$B$1:$BC$480,MATCH("Summa tillförd energi exklusive rökgaskondensering",Kraftvärmeprod!$B$1:$BC$1,0),FALSE))</f>
        <v/>
      </c>
      <c r="AK142">
        <f t="shared" si="11"/>
        <v>0</v>
      </c>
    </row>
    <row r="143" spans="1:37" x14ac:dyDescent="0.25">
      <c r="A143" s="2" t="s">
        <v>201</v>
      </c>
      <c r="B143" s="2" t="s">
        <v>205</v>
      </c>
      <c r="C143">
        <f>IF(ISERROR(1/VLOOKUP($B143,'Justerad allokering'!$B$1:$AG$461,MATCH(C$1,'Justerad allokering'!$B$1:$AF$1,0),FALSE)),VLOOKUP($B143,'Allokerad kvv'!$B$2:$AV$468,MATCH(C$1,'Allokerad kvv'!$B$1:$AV$1,0),FALSE),VLOOKUP($B143,'Justerad allokering'!$B$1:$AG$461,MATCH(C$1,'Justerad allokering'!$B$1:$AF$1,0),FALSE))</f>
        <v>0</v>
      </c>
      <c r="D143">
        <f>IF(ISERROR(1/VLOOKUP($B143,'Justerad allokering'!$B$1:$AG$461,MATCH(D$1,'Justerad allokering'!$B$1:$AF$1,0),FALSE)),VLOOKUP($B143,'Allokerad kvv'!$B$2:$AV$468,MATCH(D$1,'Allokerad kvv'!$B$1:$AV$1,0),FALSE),VLOOKUP($B143,'Justerad allokering'!$B$1:$AG$461,MATCH(D$1,'Justerad allokering'!$B$1:$AF$1,0),FALSE))</f>
        <v>0</v>
      </c>
      <c r="E143">
        <f>IF(ISERROR(1/VLOOKUP($B143,'Justerad allokering'!$B$1:$AG$461,MATCH(E$1,'Justerad allokering'!$B$1:$AF$1,0),FALSE)),VLOOKUP($B143,'Allokerad kvv'!$B$2:$AV$468,MATCH(E$1,'Allokerad kvv'!$B$1:$AV$1,0),FALSE),VLOOKUP($B143,'Justerad allokering'!$B$1:$AG$461,MATCH(E$1,'Justerad allokering'!$B$1:$AF$1,0),FALSE))</f>
        <v>42.359400000000001</v>
      </c>
      <c r="F143">
        <f>IF(ISERROR(1/VLOOKUP($B143,'Justerad allokering'!$B$1:$AG$461,MATCH(F$1,'Justerad allokering'!$B$1:$AF$1,0),FALSE)),VLOOKUP($B143,'Allokerad kvv'!$B$2:$AV$468,MATCH(F$1,'Allokerad kvv'!$B$1:$AV$1,0),FALSE),VLOOKUP($B143,'Justerad allokering'!$B$1:$AG$461,MATCH(F$1,'Justerad allokering'!$B$1:$AF$1,0),FALSE))</f>
        <v>0</v>
      </c>
      <c r="G143">
        <f>IF(ISERROR(1/VLOOKUP($B143,'Justerad allokering'!$B$1:$AG$461,MATCH(G$1,'Justerad allokering'!$B$1:$AF$1,0),FALSE)),VLOOKUP($B143,'Allokerad kvv'!$B$2:$AV$468,MATCH(G$1,'Allokerad kvv'!$B$1:$AV$1,0),FALSE),VLOOKUP($B143,'Justerad allokering'!$B$1:$AG$461,MATCH(G$1,'Justerad allokering'!$B$1:$AF$1,0),FALSE))</f>
        <v>0</v>
      </c>
      <c r="H143">
        <f>IF(ISERROR(1/VLOOKUP($B143,'Justerad allokering'!$B$1:$AG$461,MATCH(H$1,'Justerad allokering'!$B$1:$AF$1,0),FALSE)),VLOOKUP($B143,'Allokerad kvv'!$B$2:$AV$468,MATCH(H$1,'Allokerad kvv'!$B$1:$AV$1,0),FALSE),VLOOKUP($B143,'Justerad allokering'!$B$1:$AG$461,MATCH(H$1,'Justerad allokering'!$B$1:$AF$1,0),FALSE))</f>
        <v>0</v>
      </c>
      <c r="I143">
        <f>IF(ISERROR(1/VLOOKUP($B143,'Justerad allokering'!$B$1:$AG$461,MATCH(I$1,'Justerad allokering'!$B$1:$AF$1,0),FALSE)),VLOOKUP($B143,'Allokerad kvv'!$B$2:$AV$468,MATCH(I$1,'Allokerad kvv'!$B$1:$AV$1,0),FALSE),VLOOKUP($B143,'Justerad allokering'!$B$1:$AG$461,MATCH(I$1,'Justerad allokering'!$B$1:$AF$1,0),FALSE))</f>
        <v>0</v>
      </c>
      <c r="J143">
        <f>IF(ISERROR(1/VLOOKUP($B143,'Justerad allokering'!$B$1:$AG$461,MATCH(J$1,'Justerad allokering'!$B$1:$AF$1,0),FALSE)),VLOOKUP($B143,'Allokerad kvv'!$B$2:$AV$468,MATCH(J$1,'Allokerad kvv'!$B$1:$AV$1,0),FALSE),VLOOKUP($B143,'Justerad allokering'!$B$1:$AG$461,MATCH(J$1,'Justerad allokering'!$B$1:$AF$1,0),FALSE))</f>
        <v>23.229299999999999</v>
      </c>
      <c r="K143">
        <f>IF(ISERROR(1/VLOOKUP($B143,'Justerad allokering'!$B$1:$AG$461,MATCH(K$1,'Justerad allokering'!$B$1:$AF$1,0),FALSE)),VLOOKUP($B143,'Allokerad kvv'!$B$2:$AV$468,MATCH(K$1,'Allokerad kvv'!$B$1:$AV$1,0),FALSE),VLOOKUP($B143,'Justerad allokering'!$B$1:$AG$461,MATCH(K$1,'Justerad allokering'!$B$1:$AF$1,0),FALSE))</f>
        <v>0</v>
      </c>
      <c r="L143">
        <f>IF(ISERROR(1/VLOOKUP($B143,'Justerad allokering'!$B$1:$AG$461,MATCH(L$1,'Justerad allokering'!$B$1:$AF$1,0),FALSE)),VLOOKUP($B143,'Allokerad kvv'!$B$2:$AV$468,MATCH(L$1,'Allokerad kvv'!$B$1:$AV$1,0),FALSE),VLOOKUP($B143,'Justerad allokering'!$B$1:$AG$461,MATCH(L$1,'Justerad allokering'!$B$1:$AF$1,0),FALSE))</f>
        <v>0</v>
      </c>
      <c r="M143">
        <f>IF(ISERROR(1/VLOOKUP($B143,'Justerad allokering'!$B$1:$AG$461,MATCH(M$1,'Justerad allokering'!$B$1:$AF$1,0),FALSE)),VLOOKUP($B143,'Allokerad kvv'!$B$2:$AV$468,MATCH(M$1,'Allokerad kvv'!$B$1:$AV$1,0),FALSE),VLOOKUP($B143,'Justerad allokering'!$B$1:$AG$461,MATCH(M$1,'Justerad allokering'!$B$1:$AF$1,0),FALSE))</f>
        <v>52.379899999999999</v>
      </c>
      <c r="N143">
        <f>IF(ISERROR(1/VLOOKUP($B143,'Justerad allokering'!$B$1:$AG$461,MATCH(N$1,'Justerad allokering'!$B$1:$AF$1,0),FALSE)),VLOOKUP($B143,'Allokerad kvv'!$B$2:$AV$468,MATCH(N$1,'Allokerad kvv'!$B$1:$AV$1,0),FALSE),VLOOKUP($B143,'Justerad allokering'!$B$1:$AG$461,MATCH(N$1,'Justerad allokering'!$B$1:$AF$1,0),FALSE))</f>
        <v>118</v>
      </c>
      <c r="O143">
        <f>IF(ISERROR(1/VLOOKUP($B143,'Justerad allokering'!$B$1:$AG$461,MATCH(O$1,'Justerad allokering'!$B$1:$AF$1,0),FALSE)),VLOOKUP($B143,'Allokerad kvv'!$B$2:$AV$468,MATCH(O$1,'Allokerad kvv'!$B$1:$AV$1,0),FALSE),VLOOKUP($B143,'Justerad allokering'!$B$1:$AG$461,MATCH(O$1,'Justerad allokering'!$B$1:$AF$1,0),FALSE))</f>
        <v>32.794400000000003</v>
      </c>
      <c r="P143">
        <f>IF(ISERROR(1/VLOOKUP($B143,'Justerad allokering'!$B$1:$AG$461,MATCH(P$1,'Justerad allokering'!$B$1:$AF$1,0),FALSE)),VLOOKUP($B143,'Allokerad kvv'!$B$2:$AV$468,MATCH(P$1,'Allokerad kvv'!$B$1:$AV$1,0),FALSE),VLOOKUP($B143,'Justerad allokering'!$B$1:$AG$461,MATCH(P$1,'Justerad allokering'!$B$1:$AF$1,0),FALSE))</f>
        <v>10.9315</v>
      </c>
      <c r="Q143">
        <f>IF(ISERROR(1/VLOOKUP($B143,'Justerad allokering'!$B$1:$AG$461,MATCH(Q$1,'Justerad allokering'!$B$1:$AF$1,0),FALSE)),VLOOKUP($B143,'Allokerad kvv'!$B$2:$AV$468,MATCH(Q$1,'Allokerad kvv'!$B$1:$AV$1,0),FALSE),VLOOKUP($B143,'Justerad allokering'!$B$1:$AG$461,MATCH(Q$1,'Justerad allokering'!$B$1:$AF$1,0),FALSE))</f>
        <v>0</v>
      </c>
      <c r="R143">
        <f>IF(ISERROR(1/VLOOKUP($B143,'Justerad allokering'!$B$1:$AG$461,MATCH(R$1,'Justerad allokering'!$B$1:$AF$1,0),FALSE)),VLOOKUP($B143,'Allokerad kvv'!$B$2:$AV$468,MATCH(R$1,'Allokerad kvv'!$B$1:$AV$1,0),FALSE),VLOOKUP($B143,'Justerad allokering'!$B$1:$AG$461,MATCH(R$1,'Justerad allokering'!$B$1:$AF$1,0),FALSE))</f>
        <v>0</v>
      </c>
      <c r="S143">
        <f>IF(ISERROR(1/VLOOKUP($B143,'Justerad allokering'!$B$1:$AG$461,MATCH(S$1,'Justerad allokering'!$B$1:$AF$1,0),FALSE)),VLOOKUP($B143,'Allokerad kvv'!$B$2:$AV$468,MATCH(S$1,'Allokerad kvv'!$B$1:$AV$1,0),FALSE),VLOOKUP($B143,'Justerad allokering'!$B$1:$AG$461,MATCH(S$1,'Justerad allokering'!$B$1:$AF$1,0),FALSE))</f>
        <v>24.856100000000001</v>
      </c>
      <c r="T143">
        <f>IF(ISERROR(1/VLOOKUP($B143,'Justerad allokering'!$B$1:$AG$461,MATCH(T$1,'Justerad allokering'!$B$1:$AF$1,0),FALSE)),VLOOKUP($B143,'Allokerad kvv'!$B$2:$AV$468,MATCH(T$1,'Allokerad kvv'!$B$1:$AV$1,0),FALSE),VLOOKUP($B143,'Justerad allokering'!$B$1:$AG$461,MATCH(T$1,'Justerad allokering'!$B$1:$AF$1,0),FALSE))</f>
        <v>0</v>
      </c>
      <c r="U143">
        <f>IF(ISERROR(1/VLOOKUP($B143,'Justerad allokering'!$B$1:$AG$461,MATCH(U$1,'Justerad allokering'!$B$1:$AF$1,0),FALSE)),VLOOKUP($B143,'Allokerad kvv'!$B$2:$AV$468,MATCH(U$1,'Allokerad kvv'!$B$1:$AV$1,0),FALSE),VLOOKUP($B143,'Justerad allokering'!$B$1:$AG$461,MATCH(U$1,'Justerad allokering'!$B$1:$AF$1,0),FALSE))</f>
        <v>0</v>
      </c>
      <c r="V143">
        <f>IF(ISERROR(1/VLOOKUP($B143,'Justerad allokering'!$B$1:$AG$461,MATCH(V$1,'Justerad allokering'!$B$1:$AF$1,0),FALSE)),VLOOKUP($B143,'Allokerad kvv'!$B$2:$AV$468,MATCH(V$1,'Allokerad kvv'!$B$1:$AV$1,0),FALSE),VLOOKUP($B143,'Justerad allokering'!$B$1:$AG$461,MATCH(V$1,'Justerad allokering'!$B$1:$AF$1,0),FALSE))</f>
        <v>0</v>
      </c>
      <c r="W143">
        <f>IF(ISERROR(1/VLOOKUP($B143,'Justerad allokering'!$B$1:$AG$461,MATCH(W$1,'Justerad allokering'!$B$1:$AF$1,0),FALSE)),VLOOKUP($B143,'Allokerad kvv'!$B$2:$AV$468,MATCH(W$1,'Allokerad kvv'!$B$1:$AV$1,0),FALSE),VLOOKUP($B143,'Justerad allokering'!$B$1:$AG$461,MATCH(W$1,'Justerad allokering'!$B$1:$AF$1,0),FALSE))</f>
        <v>0</v>
      </c>
      <c r="X143">
        <f>IF(ISERROR(1/VLOOKUP($B143,'Justerad allokering'!$B$1:$AG$461,MATCH(X$1,'Justerad allokering'!$B$1:$AF$1,0),FALSE)),VLOOKUP($B143,'Allokerad kvv'!$B$2:$AV$468,MATCH(X$1,'Allokerad kvv'!$B$1:$AV$1,0),FALSE),VLOOKUP($B143,'Justerad allokering'!$B$1:$AG$461,MATCH(X$1,'Justerad allokering'!$B$1:$AF$1,0),FALSE))</f>
        <v>0</v>
      </c>
      <c r="Y143">
        <f>IF(ISERROR(1/VLOOKUP($B143,'Justerad allokering'!$B$1:$AG$461,MATCH(Y$1,'Justerad allokering'!$B$1:$AF$1,0),FALSE)),VLOOKUP($B143,'Allokerad kvv'!$B$2:$AV$468,MATCH(Y$1,'Allokerad kvv'!$B$1:$AV$1,0),FALSE),VLOOKUP($B143,'Justerad allokering'!$B$1:$AG$461,MATCH(Y$1,'Justerad allokering'!$B$1:$AF$1,0),FALSE))</f>
        <v>0</v>
      </c>
      <c r="Z143">
        <f>IF(ISERROR(1/VLOOKUP($B143,'Justerad allokering'!$B$1:$AG$461,MATCH(Z$1,'Justerad allokering'!$B$1:$AF$1,0),FALSE)),VLOOKUP($B143,'Allokerad kvv'!$B$2:$AV$468,MATCH(Z$1,'Allokerad kvv'!$B$1:$AV$1,0),FALSE),VLOOKUP($B143,'Justerad allokering'!$B$1:$AG$461,MATCH(Z$1,'Justerad allokering'!$B$1:$AF$1,0),FALSE))</f>
        <v>128.9</v>
      </c>
      <c r="AE143" s="89">
        <f t="shared" si="8"/>
        <v>433.45060000000012</v>
      </c>
      <c r="AG143">
        <f t="shared" si="9"/>
        <v>433.45060000000012</v>
      </c>
      <c r="AH143">
        <f t="shared" si="10"/>
        <v>315.45060000000012</v>
      </c>
      <c r="AI143">
        <f>IF(AH143=0,"",AH143/VLOOKUP(B143,Kraftvärmeprod!$B$1:$BC$480,MATCH("Summa tillförd energi exklusive rökgaskondensering",Kraftvärmeprod!$B$1:$BC$1,0),FALSE))</f>
        <v>0.45850377906976764</v>
      </c>
      <c r="AK143">
        <f t="shared" si="11"/>
        <v>290.59450000000004</v>
      </c>
    </row>
    <row r="144" spans="1:37" x14ac:dyDescent="0.25">
      <c r="A144" s="2" t="s">
        <v>206</v>
      </c>
      <c r="B144" s="2" t="s">
        <v>207</v>
      </c>
      <c r="C144">
        <f>IF(ISERROR(1/VLOOKUP($B144,'Justerad allokering'!$B$1:$AG$461,MATCH(C$1,'Justerad allokering'!$B$1:$AF$1,0),FALSE)),VLOOKUP($B144,'Allokerad kvv'!$B$2:$AV$468,MATCH(C$1,'Allokerad kvv'!$B$1:$AV$1,0),FALSE),VLOOKUP($B144,'Justerad allokering'!$B$1:$AG$461,MATCH(C$1,'Justerad allokering'!$B$1:$AF$1,0),FALSE))</f>
        <v>0</v>
      </c>
      <c r="D144">
        <f>IF(ISERROR(1/VLOOKUP($B144,'Justerad allokering'!$B$1:$AG$461,MATCH(D$1,'Justerad allokering'!$B$1:$AF$1,0),FALSE)),VLOOKUP($B144,'Allokerad kvv'!$B$2:$AV$468,MATCH(D$1,'Allokerad kvv'!$B$1:$AV$1,0),FALSE),VLOOKUP($B144,'Justerad allokering'!$B$1:$AG$461,MATCH(D$1,'Justerad allokering'!$B$1:$AF$1,0),FALSE))</f>
        <v>0</v>
      </c>
      <c r="E144">
        <f>IF(ISERROR(1/VLOOKUP($B144,'Justerad allokering'!$B$1:$AG$461,MATCH(E$1,'Justerad allokering'!$B$1:$AF$1,0),FALSE)),VLOOKUP($B144,'Allokerad kvv'!$B$2:$AV$468,MATCH(E$1,'Allokerad kvv'!$B$1:$AV$1,0),FALSE),VLOOKUP($B144,'Justerad allokering'!$B$1:$AG$461,MATCH(E$1,'Justerad allokering'!$B$1:$AF$1,0),FALSE))</f>
        <v>0</v>
      </c>
      <c r="F144">
        <f>IF(ISERROR(1/VLOOKUP($B144,'Justerad allokering'!$B$1:$AG$461,MATCH(F$1,'Justerad allokering'!$B$1:$AF$1,0),FALSE)),VLOOKUP($B144,'Allokerad kvv'!$B$2:$AV$468,MATCH(F$1,'Allokerad kvv'!$B$1:$AV$1,0),FALSE),VLOOKUP($B144,'Justerad allokering'!$B$1:$AG$461,MATCH(F$1,'Justerad allokering'!$B$1:$AF$1,0),FALSE))</f>
        <v>0</v>
      </c>
      <c r="G144">
        <f>IF(ISERROR(1/VLOOKUP($B144,'Justerad allokering'!$B$1:$AG$461,MATCH(G$1,'Justerad allokering'!$B$1:$AF$1,0),FALSE)),VLOOKUP($B144,'Allokerad kvv'!$B$2:$AV$468,MATCH(G$1,'Allokerad kvv'!$B$1:$AV$1,0),FALSE),VLOOKUP($B144,'Justerad allokering'!$B$1:$AG$461,MATCH(G$1,'Justerad allokering'!$B$1:$AF$1,0),FALSE))</f>
        <v>0</v>
      </c>
      <c r="H144">
        <f>IF(ISERROR(1/VLOOKUP($B144,'Justerad allokering'!$B$1:$AG$461,MATCH(H$1,'Justerad allokering'!$B$1:$AF$1,0),FALSE)),VLOOKUP($B144,'Allokerad kvv'!$B$2:$AV$468,MATCH(H$1,'Allokerad kvv'!$B$1:$AV$1,0),FALSE),VLOOKUP($B144,'Justerad allokering'!$B$1:$AG$461,MATCH(H$1,'Justerad allokering'!$B$1:$AF$1,0),FALSE))</f>
        <v>0</v>
      </c>
      <c r="I144">
        <f>IF(ISERROR(1/VLOOKUP($B144,'Justerad allokering'!$B$1:$AG$461,MATCH(I$1,'Justerad allokering'!$B$1:$AF$1,0),FALSE)),VLOOKUP($B144,'Allokerad kvv'!$B$2:$AV$468,MATCH(I$1,'Allokerad kvv'!$B$1:$AV$1,0),FALSE),VLOOKUP($B144,'Justerad allokering'!$B$1:$AG$461,MATCH(I$1,'Justerad allokering'!$B$1:$AF$1,0),FALSE))</f>
        <v>0</v>
      </c>
      <c r="J144">
        <f>IF(ISERROR(1/VLOOKUP($B144,'Justerad allokering'!$B$1:$AG$461,MATCH(J$1,'Justerad allokering'!$B$1:$AF$1,0),FALSE)),VLOOKUP($B144,'Allokerad kvv'!$B$2:$AV$468,MATCH(J$1,'Allokerad kvv'!$B$1:$AV$1,0),FALSE),VLOOKUP($B144,'Justerad allokering'!$B$1:$AG$461,MATCH(J$1,'Justerad allokering'!$B$1:$AF$1,0),FALSE))</f>
        <v>0</v>
      </c>
      <c r="K144">
        <f>IF(ISERROR(1/VLOOKUP($B144,'Justerad allokering'!$B$1:$AG$461,MATCH(K$1,'Justerad allokering'!$B$1:$AF$1,0),FALSE)),VLOOKUP($B144,'Allokerad kvv'!$B$2:$AV$468,MATCH(K$1,'Allokerad kvv'!$B$1:$AV$1,0),FALSE),VLOOKUP($B144,'Justerad allokering'!$B$1:$AG$461,MATCH(K$1,'Justerad allokering'!$B$1:$AF$1,0),FALSE))</f>
        <v>0</v>
      </c>
      <c r="L144">
        <f>IF(ISERROR(1/VLOOKUP($B144,'Justerad allokering'!$B$1:$AG$461,MATCH(L$1,'Justerad allokering'!$B$1:$AF$1,0),FALSE)),VLOOKUP($B144,'Allokerad kvv'!$B$2:$AV$468,MATCH(L$1,'Allokerad kvv'!$B$1:$AV$1,0),FALSE),VLOOKUP($B144,'Justerad allokering'!$B$1:$AG$461,MATCH(L$1,'Justerad allokering'!$B$1:$AF$1,0),FALSE))</f>
        <v>0</v>
      </c>
      <c r="M144">
        <f>IF(ISERROR(1/VLOOKUP($B144,'Justerad allokering'!$B$1:$AG$461,MATCH(M$1,'Justerad allokering'!$B$1:$AF$1,0),FALSE)),VLOOKUP($B144,'Allokerad kvv'!$B$2:$AV$468,MATCH(M$1,'Allokerad kvv'!$B$1:$AV$1,0),FALSE),VLOOKUP($B144,'Justerad allokering'!$B$1:$AG$461,MATCH(M$1,'Justerad allokering'!$B$1:$AF$1,0),FALSE))</f>
        <v>0</v>
      </c>
      <c r="N144">
        <f>IF(ISERROR(1/VLOOKUP($B144,'Justerad allokering'!$B$1:$AG$461,MATCH(N$1,'Justerad allokering'!$B$1:$AF$1,0),FALSE)),VLOOKUP($B144,'Allokerad kvv'!$B$2:$AV$468,MATCH(N$1,'Allokerad kvv'!$B$1:$AV$1,0),FALSE),VLOOKUP($B144,'Justerad allokering'!$B$1:$AG$461,MATCH(N$1,'Justerad allokering'!$B$1:$AF$1,0),FALSE))</f>
        <v>0</v>
      </c>
      <c r="O144">
        <f>IF(ISERROR(1/VLOOKUP($B144,'Justerad allokering'!$B$1:$AG$461,MATCH(O$1,'Justerad allokering'!$B$1:$AF$1,0),FALSE)),VLOOKUP($B144,'Allokerad kvv'!$B$2:$AV$468,MATCH(O$1,'Allokerad kvv'!$B$1:$AV$1,0),FALSE),VLOOKUP($B144,'Justerad allokering'!$B$1:$AG$461,MATCH(O$1,'Justerad allokering'!$B$1:$AF$1,0),FALSE))</f>
        <v>0</v>
      </c>
      <c r="P144">
        <f>IF(ISERROR(1/VLOOKUP($B144,'Justerad allokering'!$B$1:$AG$461,MATCH(P$1,'Justerad allokering'!$B$1:$AF$1,0),FALSE)),VLOOKUP($B144,'Allokerad kvv'!$B$2:$AV$468,MATCH(P$1,'Allokerad kvv'!$B$1:$AV$1,0),FALSE),VLOOKUP($B144,'Justerad allokering'!$B$1:$AG$461,MATCH(P$1,'Justerad allokering'!$B$1:$AF$1,0),FALSE))</f>
        <v>0</v>
      </c>
      <c r="Q144">
        <f>IF(ISERROR(1/VLOOKUP($B144,'Justerad allokering'!$B$1:$AG$461,MATCH(Q$1,'Justerad allokering'!$B$1:$AF$1,0),FALSE)),VLOOKUP($B144,'Allokerad kvv'!$B$2:$AV$468,MATCH(Q$1,'Allokerad kvv'!$B$1:$AV$1,0),FALSE),VLOOKUP($B144,'Justerad allokering'!$B$1:$AG$461,MATCH(Q$1,'Justerad allokering'!$B$1:$AF$1,0),FALSE))</f>
        <v>0</v>
      </c>
      <c r="R144">
        <f>IF(ISERROR(1/VLOOKUP($B144,'Justerad allokering'!$B$1:$AG$461,MATCH(R$1,'Justerad allokering'!$B$1:$AF$1,0),FALSE)),VLOOKUP($B144,'Allokerad kvv'!$B$2:$AV$468,MATCH(R$1,'Allokerad kvv'!$B$1:$AV$1,0),FALSE),VLOOKUP($B144,'Justerad allokering'!$B$1:$AG$461,MATCH(R$1,'Justerad allokering'!$B$1:$AF$1,0),FALSE))</f>
        <v>0</v>
      </c>
      <c r="S144">
        <f>IF(ISERROR(1/VLOOKUP($B144,'Justerad allokering'!$B$1:$AG$461,MATCH(S$1,'Justerad allokering'!$B$1:$AF$1,0),FALSE)),VLOOKUP($B144,'Allokerad kvv'!$B$2:$AV$468,MATCH(S$1,'Allokerad kvv'!$B$1:$AV$1,0),FALSE),VLOOKUP($B144,'Justerad allokering'!$B$1:$AG$461,MATCH(S$1,'Justerad allokering'!$B$1:$AF$1,0),FALSE))</f>
        <v>0</v>
      </c>
      <c r="T144">
        <f>IF(ISERROR(1/VLOOKUP($B144,'Justerad allokering'!$B$1:$AG$461,MATCH(T$1,'Justerad allokering'!$B$1:$AF$1,0),FALSE)),VLOOKUP($B144,'Allokerad kvv'!$B$2:$AV$468,MATCH(T$1,'Allokerad kvv'!$B$1:$AV$1,0),FALSE),VLOOKUP($B144,'Justerad allokering'!$B$1:$AG$461,MATCH(T$1,'Justerad allokering'!$B$1:$AF$1,0),FALSE))</f>
        <v>0</v>
      </c>
      <c r="U144">
        <f>IF(ISERROR(1/VLOOKUP($B144,'Justerad allokering'!$B$1:$AG$461,MATCH(U$1,'Justerad allokering'!$B$1:$AF$1,0),FALSE)),VLOOKUP($B144,'Allokerad kvv'!$B$2:$AV$468,MATCH(U$1,'Allokerad kvv'!$B$1:$AV$1,0),FALSE),VLOOKUP($B144,'Justerad allokering'!$B$1:$AG$461,MATCH(U$1,'Justerad allokering'!$B$1:$AF$1,0),FALSE))</f>
        <v>0</v>
      </c>
      <c r="V144">
        <f>IF(ISERROR(1/VLOOKUP($B144,'Justerad allokering'!$B$1:$AG$461,MATCH(V$1,'Justerad allokering'!$B$1:$AF$1,0),FALSE)),VLOOKUP($B144,'Allokerad kvv'!$B$2:$AV$468,MATCH(V$1,'Allokerad kvv'!$B$1:$AV$1,0),FALSE),VLOOKUP($B144,'Justerad allokering'!$B$1:$AG$461,MATCH(V$1,'Justerad allokering'!$B$1:$AF$1,0),FALSE))</f>
        <v>0</v>
      </c>
      <c r="W144">
        <f>IF(ISERROR(1/VLOOKUP($B144,'Justerad allokering'!$B$1:$AG$461,MATCH(W$1,'Justerad allokering'!$B$1:$AF$1,0),FALSE)),VLOOKUP($B144,'Allokerad kvv'!$B$2:$AV$468,MATCH(W$1,'Allokerad kvv'!$B$1:$AV$1,0),FALSE),VLOOKUP($B144,'Justerad allokering'!$B$1:$AG$461,MATCH(W$1,'Justerad allokering'!$B$1:$AF$1,0),FALSE))</f>
        <v>0</v>
      </c>
      <c r="X144">
        <f>IF(ISERROR(1/VLOOKUP($B144,'Justerad allokering'!$B$1:$AG$461,MATCH(X$1,'Justerad allokering'!$B$1:$AF$1,0),FALSE)),VLOOKUP($B144,'Allokerad kvv'!$B$2:$AV$468,MATCH(X$1,'Allokerad kvv'!$B$1:$AV$1,0),FALSE),VLOOKUP($B144,'Justerad allokering'!$B$1:$AG$461,MATCH(X$1,'Justerad allokering'!$B$1:$AF$1,0),FALSE))</f>
        <v>0</v>
      </c>
      <c r="Y144">
        <f>IF(ISERROR(1/VLOOKUP($B144,'Justerad allokering'!$B$1:$AG$461,MATCH(Y$1,'Justerad allokering'!$B$1:$AF$1,0),FALSE)),VLOOKUP($B144,'Allokerad kvv'!$B$2:$AV$468,MATCH(Y$1,'Allokerad kvv'!$B$1:$AV$1,0),FALSE),VLOOKUP($B144,'Justerad allokering'!$B$1:$AG$461,MATCH(Y$1,'Justerad allokering'!$B$1:$AF$1,0),FALSE))</f>
        <v>0</v>
      </c>
      <c r="Z144">
        <f>IF(ISERROR(1/VLOOKUP($B144,'Justerad allokering'!$B$1:$AG$461,MATCH(Z$1,'Justerad allokering'!$B$1:$AF$1,0),FALSE)),VLOOKUP($B144,'Allokerad kvv'!$B$2:$AV$468,MATCH(Z$1,'Allokerad kvv'!$B$1:$AV$1,0),FALSE),VLOOKUP($B144,'Justerad allokering'!$B$1:$AG$461,MATCH(Z$1,'Justerad allokering'!$B$1:$AF$1,0),FALSE))</f>
        <v>0</v>
      </c>
      <c r="AE144" s="89">
        <f t="shared" si="8"/>
        <v>0</v>
      </c>
      <c r="AG144">
        <f t="shared" si="9"/>
        <v>0</v>
      </c>
      <c r="AH144">
        <f t="shared" si="10"/>
        <v>0</v>
      </c>
      <c r="AI144" t="str">
        <f>IF(AH144=0,"",AH144/VLOOKUP(B144,Kraftvärmeprod!$B$1:$BC$480,MATCH("Summa tillförd energi exklusive rökgaskondensering",Kraftvärmeprod!$B$1:$BC$1,0),FALSE))</f>
        <v/>
      </c>
      <c r="AK144">
        <f t="shared" si="11"/>
        <v>0</v>
      </c>
    </row>
    <row r="145" spans="1:37" x14ac:dyDescent="0.25">
      <c r="A145" s="2" t="s">
        <v>206</v>
      </c>
      <c r="B145" s="2" t="s">
        <v>208</v>
      </c>
      <c r="C145">
        <f>IF(ISERROR(1/VLOOKUP($B145,'Justerad allokering'!$B$1:$AG$461,MATCH(C$1,'Justerad allokering'!$B$1:$AF$1,0),FALSE)),VLOOKUP($B145,'Allokerad kvv'!$B$2:$AV$468,MATCH(C$1,'Allokerad kvv'!$B$1:$AV$1,0),FALSE),VLOOKUP($B145,'Justerad allokering'!$B$1:$AG$461,MATCH(C$1,'Justerad allokering'!$B$1:$AF$1,0),FALSE))</f>
        <v>0</v>
      </c>
      <c r="D145">
        <f>IF(ISERROR(1/VLOOKUP($B145,'Justerad allokering'!$B$1:$AG$461,MATCH(D$1,'Justerad allokering'!$B$1:$AF$1,0),FALSE)),VLOOKUP($B145,'Allokerad kvv'!$B$2:$AV$468,MATCH(D$1,'Allokerad kvv'!$B$1:$AV$1,0),FALSE),VLOOKUP($B145,'Justerad allokering'!$B$1:$AG$461,MATCH(D$1,'Justerad allokering'!$B$1:$AF$1,0),FALSE))</f>
        <v>0</v>
      </c>
      <c r="E145">
        <f>IF(ISERROR(1/VLOOKUP($B145,'Justerad allokering'!$B$1:$AG$461,MATCH(E$1,'Justerad allokering'!$B$1:$AF$1,0),FALSE)),VLOOKUP($B145,'Allokerad kvv'!$B$2:$AV$468,MATCH(E$1,'Allokerad kvv'!$B$1:$AV$1,0),FALSE),VLOOKUP($B145,'Justerad allokering'!$B$1:$AG$461,MATCH(E$1,'Justerad allokering'!$B$1:$AF$1,0),FALSE))</f>
        <v>0</v>
      </c>
      <c r="F145">
        <f>IF(ISERROR(1/VLOOKUP($B145,'Justerad allokering'!$B$1:$AG$461,MATCH(F$1,'Justerad allokering'!$B$1:$AF$1,0),FALSE)),VLOOKUP($B145,'Allokerad kvv'!$B$2:$AV$468,MATCH(F$1,'Allokerad kvv'!$B$1:$AV$1,0),FALSE),VLOOKUP($B145,'Justerad allokering'!$B$1:$AG$461,MATCH(F$1,'Justerad allokering'!$B$1:$AF$1,0),FALSE))</f>
        <v>0</v>
      </c>
      <c r="G145">
        <f>IF(ISERROR(1/VLOOKUP($B145,'Justerad allokering'!$B$1:$AG$461,MATCH(G$1,'Justerad allokering'!$B$1:$AF$1,0),FALSE)),VLOOKUP($B145,'Allokerad kvv'!$B$2:$AV$468,MATCH(G$1,'Allokerad kvv'!$B$1:$AV$1,0),FALSE),VLOOKUP($B145,'Justerad allokering'!$B$1:$AG$461,MATCH(G$1,'Justerad allokering'!$B$1:$AF$1,0),FALSE))</f>
        <v>0</v>
      </c>
      <c r="H145">
        <f>IF(ISERROR(1/VLOOKUP($B145,'Justerad allokering'!$B$1:$AG$461,MATCH(H$1,'Justerad allokering'!$B$1:$AF$1,0),FALSE)),VLOOKUP($B145,'Allokerad kvv'!$B$2:$AV$468,MATCH(H$1,'Allokerad kvv'!$B$1:$AV$1,0),FALSE),VLOOKUP($B145,'Justerad allokering'!$B$1:$AG$461,MATCH(H$1,'Justerad allokering'!$B$1:$AF$1,0),FALSE))</f>
        <v>0</v>
      </c>
      <c r="I145">
        <f>IF(ISERROR(1/VLOOKUP($B145,'Justerad allokering'!$B$1:$AG$461,MATCH(I$1,'Justerad allokering'!$B$1:$AF$1,0),FALSE)),VLOOKUP($B145,'Allokerad kvv'!$B$2:$AV$468,MATCH(I$1,'Allokerad kvv'!$B$1:$AV$1,0),FALSE),VLOOKUP($B145,'Justerad allokering'!$B$1:$AG$461,MATCH(I$1,'Justerad allokering'!$B$1:$AF$1,0),FALSE))</f>
        <v>0</v>
      </c>
      <c r="J145">
        <f>IF(ISERROR(1/VLOOKUP($B145,'Justerad allokering'!$B$1:$AG$461,MATCH(J$1,'Justerad allokering'!$B$1:$AF$1,0),FALSE)),VLOOKUP($B145,'Allokerad kvv'!$B$2:$AV$468,MATCH(J$1,'Allokerad kvv'!$B$1:$AV$1,0),FALSE),VLOOKUP($B145,'Justerad allokering'!$B$1:$AG$461,MATCH(J$1,'Justerad allokering'!$B$1:$AF$1,0),FALSE))</f>
        <v>0</v>
      </c>
      <c r="K145">
        <f>IF(ISERROR(1/VLOOKUP($B145,'Justerad allokering'!$B$1:$AG$461,MATCH(K$1,'Justerad allokering'!$B$1:$AF$1,0),FALSE)),VLOOKUP($B145,'Allokerad kvv'!$B$2:$AV$468,MATCH(K$1,'Allokerad kvv'!$B$1:$AV$1,0),FALSE),VLOOKUP($B145,'Justerad allokering'!$B$1:$AG$461,MATCH(K$1,'Justerad allokering'!$B$1:$AF$1,0),FALSE))</f>
        <v>0</v>
      </c>
      <c r="L145">
        <f>IF(ISERROR(1/VLOOKUP($B145,'Justerad allokering'!$B$1:$AG$461,MATCH(L$1,'Justerad allokering'!$B$1:$AF$1,0),FALSE)),VLOOKUP($B145,'Allokerad kvv'!$B$2:$AV$468,MATCH(L$1,'Allokerad kvv'!$B$1:$AV$1,0),FALSE),VLOOKUP($B145,'Justerad allokering'!$B$1:$AG$461,MATCH(L$1,'Justerad allokering'!$B$1:$AF$1,0),FALSE))</f>
        <v>0</v>
      </c>
      <c r="M145">
        <f>IF(ISERROR(1/VLOOKUP($B145,'Justerad allokering'!$B$1:$AG$461,MATCH(M$1,'Justerad allokering'!$B$1:$AF$1,0),FALSE)),VLOOKUP($B145,'Allokerad kvv'!$B$2:$AV$468,MATCH(M$1,'Allokerad kvv'!$B$1:$AV$1,0),FALSE),VLOOKUP($B145,'Justerad allokering'!$B$1:$AG$461,MATCH(M$1,'Justerad allokering'!$B$1:$AF$1,0),FALSE))</f>
        <v>0</v>
      </c>
      <c r="N145">
        <f>IF(ISERROR(1/VLOOKUP($B145,'Justerad allokering'!$B$1:$AG$461,MATCH(N$1,'Justerad allokering'!$B$1:$AF$1,0),FALSE)),VLOOKUP($B145,'Allokerad kvv'!$B$2:$AV$468,MATCH(N$1,'Allokerad kvv'!$B$1:$AV$1,0),FALSE),VLOOKUP($B145,'Justerad allokering'!$B$1:$AG$461,MATCH(N$1,'Justerad allokering'!$B$1:$AF$1,0),FALSE))</f>
        <v>0</v>
      </c>
      <c r="O145">
        <f>IF(ISERROR(1/VLOOKUP($B145,'Justerad allokering'!$B$1:$AG$461,MATCH(O$1,'Justerad allokering'!$B$1:$AF$1,0),FALSE)),VLOOKUP($B145,'Allokerad kvv'!$B$2:$AV$468,MATCH(O$1,'Allokerad kvv'!$B$1:$AV$1,0),FALSE),VLOOKUP($B145,'Justerad allokering'!$B$1:$AG$461,MATCH(O$1,'Justerad allokering'!$B$1:$AF$1,0),FALSE))</f>
        <v>0</v>
      </c>
      <c r="P145">
        <f>IF(ISERROR(1/VLOOKUP($B145,'Justerad allokering'!$B$1:$AG$461,MATCH(P$1,'Justerad allokering'!$B$1:$AF$1,0),FALSE)),VLOOKUP($B145,'Allokerad kvv'!$B$2:$AV$468,MATCH(P$1,'Allokerad kvv'!$B$1:$AV$1,0),FALSE),VLOOKUP($B145,'Justerad allokering'!$B$1:$AG$461,MATCH(P$1,'Justerad allokering'!$B$1:$AF$1,0),FALSE))</f>
        <v>0</v>
      </c>
      <c r="Q145">
        <f>IF(ISERROR(1/VLOOKUP($B145,'Justerad allokering'!$B$1:$AG$461,MATCH(Q$1,'Justerad allokering'!$B$1:$AF$1,0),FALSE)),VLOOKUP($B145,'Allokerad kvv'!$B$2:$AV$468,MATCH(Q$1,'Allokerad kvv'!$B$1:$AV$1,0),FALSE),VLOOKUP($B145,'Justerad allokering'!$B$1:$AG$461,MATCH(Q$1,'Justerad allokering'!$B$1:$AF$1,0),FALSE))</f>
        <v>0</v>
      </c>
      <c r="R145">
        <f>IF(ISERROR(1/VLOOKUP($B145,'Justerad allokering'!$B$1:$AG$461,MATCH(R$1,'Justerad allokering'!$B$1:$AF$1,0),FALSE)),VLOOKUP($B145,'Allokerad kvv'!$B$2:$AV$468,MATCH(R$1,'Allokerad kvv'!$B$1:$AV$1,0),FALSE),VLOOKUP($B145,'Justerad allokering'!$B$1:$AG$461,MATCH(R$1,'Justerad allokering'!$B$1:$AF$1,0),FALSE))</f>
        <v>0</v>
      </c>
      <c r="S145">
        <f>IF(ISERROR(1/VLOOKUP($B145,'Justerad allokering'!$B$1:$AG$461,MATCH(S$1,'Justerad allokering'!$B$1:$AF$1,0),FALSE)),VLOOKUP($B145,'Allokerad kvv'!$B$2:$AV$468,MATCH(S$1,'Allokerad kvv'!$B$1:$AV$1,0),FALSE),VLOOKUP($B145,'Justerad allokering'!$B$1:$AG$461,MATCH(S$1,'Justerad allokering'!$B$1:$AF$1,0),FALSE))</f>
        <v>0</v>
      </c>
      <c r="T145">
        <f>IF(ISERROR(1/VLOOKUP($B145,'Justerad allokering'!$B$1:$AG$461,MATCH(T$1,'Justerad allokering'!$B$1:$AF$1,0),FALSE)),VLOOKUP($B145,'Allokerad kvv'!$B$2:$AV$468,MATCH(T$1,'Allokerad kvv'!$B$1:$AV$1,0),FALSE),VLOOKUP($B145,'Justerad allokering'!$B$1:$AG$461,MATCH(T$1,'Justerad allokering'!$B$1:$AF$1,0),FALSE))</f>
        <v>0</v>
      </c>
      <c r="U145">
        <f>IF(ISERROR(1/VLOOKUP($B145,'Justerad allokering'!$B$1:$AG$461,MATCH(U$1,'Justerad allokering'!$B$1:$AF$1,0),FALSE)),VLOOKUP($B145,'Allokerad kvv'!$B$2:$AV$468,MATCH(U$1,'Allokerad kvv'!$B$1:$AV$1,0),FALSE),VLOOKUP($B145,'Justerad allokering'!$B$1:$AG$461,MATCH(U$1,'Justerad allokering'!$B$1:$AF$1,0),FALSE))</f>
        <v>0</v>
      </c>
      <c r="V145">
        <f>IF(ISERROR(1/VLOOKUP($B145,'Justerad allokering'!$B$1:$AG$461,MATCH(V$1,'Justerad allokering'!$B$1:$AF$1,0),FALSE)),VLOOKUP($B145,'Allokerad kvv'!$B$2:$AV$468,MATCH(V$1,'Allokerad kvv'!$B$1:$AV$1,0),FALSE),VLOOKUP($B145,'Justerad allokering'!$B$1:$AG$461,MATCH(V$1,'Justerad allokering'!$B$1:$AF$1,0),FALSE))</f>
        <v>0</v>
      </c>
      <c r="W145">
        <f>IF(ISERROR(1/VLOOKUP($B145,'Justerad allokering'!$B$1:$AG$461,MATCH(W$1,'Justerad allokering'!$B$1:$AF$1,0),FALSE)),VLOOKUP($B145,'Allokerad kvv'!$B$2:$AV$468,MATCH(W$1,'Allokerad kvv'!$B$1:$AV$1,0),FALSE),VLOOKUP($B145,'Justerad allokering'!$B$1:$AG$461,MATCH(W$1,'Justerad allokering'!$B$1:$AF$1,0),FALSE))</f>
        <v>0</v>
      </c>
      <c r="X145">
        <f>IF(ISERROR(1/VLOOKUP($B145,'Justerad allokering'!$B$1:$AG$461,MATCH(X$1,'Justerad allokering'!$B$1:$AF$1,0),FALSE)),VLOOKUP($B145,'Allokerad kvv'!$B$2:$AV$468,MATCH(X$1,'Allokerad kvv'!$B$1:$AV$1,0),FALSE),VLOOKUP($B145,'Justerad allokering'!$B$1:$AG$461,MATCH(X$1,'Justerad allokering'!$B$1:$AF$1,0),FALSE))</f>
        <v>0</v>
      </c>
      <c r="Y145">
        <f>IF(ISERROR(1/VLOOKUP($B145,'Justerad allokering'!$B$1:$AG$461,MATCH(Y$1,'Justerad allokering'!$B$1:$AF$1,0),FALSE)),VLOOKUP($B145,'Allokerad kvv'!$B$2:$AV$468,MATCH(Y$1,'Allokerad kvv'!$B$1:$AV$1,0),FALSE),VLOOKUP($B145,'Justerad allokering'!$B$1:$AG$461,MATCH(Y$1,'Justerad allokering'!$B$1:$AF$1,0),FALSE))</f>
        <v>0</v>
      </c>
      <c r="Z145">
        <f>IF(ISERROR(1/VLOOKUP($B145,'Justerad allokering'!$B$1:$AG$461,MATCH(Z$1,'Justerad allokering'!$B$1:$AF$1,0),FALSE)),VLOOKUP($B145,'Allokerad kvv'!$B$2:$AV$468,MATCH(Z$1,'Allokerad kvv'!$B$1:$AV$1,0),FALSE),VLOOKUP($B145,'Justerad allokering'!$B$1:$AG$461,MATCH(Z$1,'Justerad allokering'!$B$1:$AF$1,0),FALSE))</f>
        <v>0</v>
      </c>
      <c r="AE145" s="89">
        <f t="shared" si="8"/>
        <v>0</v>
      </c>
      <c r="AG145">
        <f t="shared" si="9"/>
        <v>0</v>
      </c>
      <c r="AH145">
        <f t="shared" si="10"/>
        <v>0</v>
      </c>
      <c r="AI145" t="str">
        <f>IF(AH145=0,"",AH145/VLOOKUP(B145,Kraftvärmeprod!$B$1:$BC$480,MATCH("Summa tillförd energi exklusive rökgaskondensering",Kraftvärmeprod!$B$1:$BC$1,0),FALSE))</f>
        <v/>
      </c>
      <c r="AK145">
        <f t="shared" si="11"/>
        <v>0</v>
      </c>
    </row>
    <row r="146" spans="1:37" x14ac:dyDescent="0.25">
      <c r="A146" s="2" t="s">
        <v>206</v>
      </c>
      <c r="B146" s="2" t="s">
        <v>209</v>
      </c>
      <c r="C146">
        <f>IF(ISERROR(1/VLOOKUP($B146,'Justerad allokering'!$B$1:$AG$461,MATCH(C$1,'Justerad allokering'!$B$1:$AF$1,0),FALSE)),VLOOKUP($B146,'Allokerad kvv'!$B$2:$AV$468,MATCH(C$1,'Allokerad kvv'!$B$1:$AV$1,0),FALSE),VLOOKUP($B146,'Justerad allokering'!$B$1:$AG$461,MATCH(C$1,'Justerad allokering'!$B$1:$AF$1,0),FALSE))</f>
        <v>0</v>
      </c>
      <c r="D146">
        <f>IF(ISERROR(1/VLOOKUP($B146,'Justerad allokering'!$B$1:$AG$461,MATCH(D$1,'Justerad allokering'!$B$1:$AF$1,0),FALSE)),VLOOKUP($B146,'Allokerad kvv'!$B$2:$AV$468,MATCH(D$1,'Allokerad kvv'!$B$1:$AV$1,0),FALSE),VLOOKUP($B146,'Justerad allokering'!$B$1:$AG$461,MATCH(D$1,'Justerad allokering'!$B$1:$AF$1,0),FALSE))</f>
        <v>0</v>
      </c>
      <c r="E146">
        <f>IF(ISERROR(1/VLOOKUP($B146,'Justerad allokering'!$B$1:$AG$461,MATCH(E$1,'Justerad allokering'!$B$1:$AF$1,0),FALSE)),VLOOKUP($B146,'Allokerad kvv'!$B$2:$AV$468,MATCH(E$1,'Allokerad kvv'!$B$1:$AV$1,0),FALSE),VLOOKUP($B146,'Justerad allokering'!$B$1:$AG$461,MATCH(E$1,'Justerad allokering'!$B$1:$AF$1,0),FALSE))</f>
        <v>0</v>
      </c>
      <c r="F146">
        <f>IF(ISERROR(1/VLOOKUP($B146,'Justerad allokering'!$B$1:$AG$461,MATCH(F$1,'Justerad allokering'!$B$1:$AF$1,0),FALSE)),VLOOKUP($B146,'Allokerad kvv'!$B$2:$AV$468,MATCH(F$1,'Allokerad kvv'!$B$1:$AV$1,0),FALSE),VLOOKUP($B146,'Justerad allokering'!$B$1:$AG$461,MATCH(F$1,'Justerad allokering'!$B$1:$AF$1,0),FALSE))</f>
        <v>0</v>
      </c>
      <c r="G146">
        <f>IF(ISERROR(1/VLOOKUP($B146,'Justerad allokering'!$B$1:$AG$461,MATCH(G$1,'Justerad allokering'!$B$1:$AF$1,0),FALSE)),VLOOKUP($B146,'Allokerad kvv'!$B$2:$AV$468,MATCH(G$1,'Allokerad kvv'!$B$1:$AV$1,0),FALSE),VLOOKUP($B146,'Justerad allokering'!$B$1:$AG$461,MATCH(G$1,'Justerad allokering'!$B$1:$AF$1,0),FALSE))</f>
        <v>0</v>
      </c>
      <c r="H146">
        <f>IF(ISERROR(1/VLOOKUP($B146,'Justerad allokering'!$B$1:$AG$461,MATCH(H$1,'Justerad allokering'!$B$1:$AF$1,0),FALSE)),VLOOKUP($B146,'Allokerad kvv'!$B$2:$AV$468,MATCH(H$1,'Allokerad kvv'!$B$1:$AV$1,0),FALSE),VLOOKUP($B146,'Justerad allokering'!$B$1:$AG$461,MATCH(H$1,'Justerad allokering'!$B$1:$AF$1,0),FALSE))</f>
        <v>0</v>
      </c>
      <c r="I146">
        <f>IF(ISERROR(1/VLOOKUP($B146,'Justerad allokering'!$B$1:$AG$461,MATCH(I$1,'Justerad allokering'!$B$1:$AF$1,0),FALSE)),VLOOKUP($B146,'Allokerad kvv'!$B$2:$AV$468,MATCH(I$1,'Allokerad kvv'!$B$1:$AV$1,0),FALSE),VLOOKUP($B146,'Justerad allokering'!$B$1:$AG$461,MATCH(I$1,'Justerad allokering'!$B$1:$AF$1,0),FALSE))</f>
        <v>0</v>
      </c>
      <c r="J146">
        <f>IF(ISERROR(1/VLOOKUP($B146,'Justerad allokering'!$B$1:$AG$461,MATCH(J$1,'Justerad allokering'!$B$1:$AF$1,0),FALSE)),VLOOKUP($B146,'Allokerad kvv'!$B$2:$AV$468,MATCH(J$1,'Allokerad kvv'!$B$1:$AV$1,0),FALSE),VLOOKUP($B146,'Justerad allokering'!$B$1:$AG$461,MATCH(J$1,'Justerad allokering'!$B$1:$AF$1,0),FALSE))</f>
        <v>0</v>
      </c>
      <c r="K146">
        <f>IF(ISERROR(1/VLOOKUP($B146,'Justerad allokering'!$B$1:$AG$461,MATCH(K$1,'Justerad allokering'!$B$1:$AF$1,0),FALSE)),VLOOKUP($B146,'Allokerad kvv'!$B$2:$AV$468,MATCH(K$1,'Allokerad kvv'!$B$1:$AV$1,0),FALSE),VLOOKUP($B146,'Justerad allokering'!$B$1:$AG$461,MATCH(K$1,'Justerad allokering'!$B$1:$AF$1,0),FALSE))</f>
        <v>0</v>
      </c>
      <c r="L146">
        <f>IF(ISERROR(1/VLOOKUP($B146,'Justerad allokering'!$B$1:$AG$461,MATCH(L$1,'Justerad allokering'!$B$1:$AF$1,0),FALSE)),VLOOKUP($B146,'Allokerad kvv'!$B$2:$AV$468,MATCH(L$1,'Allokerad kvv'!$B$1:$AV$1,0),FALSE),VLOOKUP($B146,'Justerad allokering'!$B$1:$AG$461,MATCH(L$1,'Justerad allokering'!$B$1:$AF$1,0),FALSE))</f>
        <v>0</v>
      </c>
      <c r="M146">
        <f>IF(ISERROR(1/VLOOKUP($B146,'Justerad allokering'!$B$1:$AG$461,MATCH(M$1,'Justerad allokering'!$B$1:$AF$1,0),FALSE)),VLOOKUP($B146,'Allokerad kvv'!$B$2:$AV$468,MATCH(M$1,'Allokerad kvv'!$B$1:$AV$1,0),FALSE),VLOOKUP($B146,'Justerad allokering'!$B$1:$AG$461,MATCH(M$1,'Justerad allokering'!$B$1:$AF$1,0),FALSE))</f>
        <v>0</v>
      </c>
      <c r="N146">
        <f>IF(ISERROR(1/VLOOKUP($B146,'Justerad allokering'!$B$1:$AG$461,MATCH(N$1,'Justerad allokering'!$B$1:$AF$1,0),FALSE)),VLOOKUP($B146,'Allokerad kvv'!$B$2:$AV$468,MATCH(N$1,'Allokerad kvv'!$B$1:$AV$1,0),FALSE),VLOOKUP($B146,'Justerad allokering'!$B$1:$AG$461,MATCH(N$1,'Justerad allokering'!$B$1:$AF$1,0),FALSE))</f>
        <v>0</v>
      </c>
      <c r="O146">
        <f>IF(ISERROR(1/VLOOKUP($B146,'Justerad allokering'!$B$1:$AG$461,MATCH(O$1,'Justerad allokering'!$B$1:$AF$1,0),FALSE)),VLOOKUP($B146,'Allokerad kvv'!$B$2:$AV$468,MATCH(O$1,'Allokerad kvv'!$B$1:$AV$1,0),FALSE),VLOOKUP($B146,'Justerad allokering'!$B$1:$AG$461,MATCH(O$1,'Justerad allokering'!$B$1:$AF$1,0),FALSE))</f>
        <v>0</v>
      </c>
      <c r="P146">
        <f>IF(ISERROR(1/VLOOKUP($B146,'Justerad allokering'!$B$1:$AG$461,MATCH(P$1,'Justerad allokering'!$B$1:$AF$1,0),FALSE)),VLOOKUP($B146,'Allokerad kvv'!$B$2:$AV$468,MATCH(P$1,'Allokerad kvv'!$B$1:$AV$1,0),FALSE),VLOOKUP($B146,'Justerad allokering'!$B$1:$AG$461,MATCH(P$1,'Justerad allokering'!$B$1:$AF$1,0),FALSE))</f>
        <v>0</v>
      </c>
      <c r="Q146">
        <f>IF(ISERROR(1/VLOOKUP($B146,'Justerad allokering'!$B$1:$AG$461,MATCH(Q$1,'Justerad allokering'!$B$1:$AF$1,0),FALSE)),VLOOKUP($B146,'Allokerad kvv'!$B$2:$AV$468,MATCH(Q$1,'Allokerad kvv'!$B$1:$AV$1,0),FALSE),VLOOKUP($B146,'Justerad allokering'!$B$1:$AG$461,MATCH(Q$1,'Justerad allokering'!$B$1:$AF$1,0),FALSE))</f>
        <v>0</v>
      </c>
      <c r="R146">
        <f>IF(ISERROR(1/VLOOKUP($B146,'Justerad allokering'!$B$1:$AG$461,MATCH(R$1,'Justerad allokering'!$B$1:$AF$1,0),FALSE)),VLOOKUP($B146,'Allokerad kvv'!$B$2:$AV$468,MATCH(R$1,'Allokerad kvv'!$B$1:$AV$1,0),FALSE),VLOOKUP($B146,'Justerad allokering'!$B$1:$AG$461,MATCH(R$1,'Justerad allokering'!$B$1:$AF$1,0),FALSE))</f>
        <v>0</v>
      </c>
      <c r="S146">
        <f>IF(ISERROR(1/VLOOKUP($B146,'Justerad allokering'!$B$1:$AG$461,MATCH(S$1,'Justerad allokering'!$B$1:$AF$1,0),FALSE)),VLOOKUP($B146,'Allokerad kvv'!$B$2:$AV$468,MATCH(S$1,'Allokerad kvv'!$B$1:$AV$1,0),FALSE),VLOOKUP($B146,'Justerad allokering'!$B$1:$AG$461,MATCH(S$1,'Justerad allokering'!$B$1:$AF$1,0),FALSE))</f>
        <v>0</v>
      </c>
      <c r="T146">
        <f>IF(ISERROR(1/VLOOKUP($B146,'Justerad allokering'!$B$1:$AG$461,MATCH(T$1,'Justerad allokering'!$B$1:$AF$1,0),FALSE)),VLOOKUP($B146,'Allokerad kvv'!$B$2:$AV$468,MATCH(T$1,'Allokerad kvv'!$B$1:$AV$1,0),FALSE),VLOOKUP($B146,'Justerad allokering'!$B$1:$AG$461,MATCH(T$1,'Justerad allokering'!$B$1:$AF$1,0),FALSE))</f>
        <v>0</v>
      </c>
      <c r="U146">
        <f>IF(ISERROR(1/VLOOKUP($B146,'Justerad allokering'!$B$1:$AG$461,MATCH(U$1,'Justerad allokering'!$B$1:$AF$1,0),FALSE)),VLOOKUP($B146,'Allokerad kvv'!$B$2:$AV$468,MATCH(U$1,'Allokerad kvv'!$B$1:$AV$1,0),FALSE),VLOOKUP($B146,'Justerad allokering'!$B$1:$AG$461,MATCH(U$1,'Justerad allokering'!$B$1:$AF$1,0),FALSE))</f>
        <v>0</v>
      </c>
      <c r="V146">
        <f>IF(ISERROR(1/VLOOKUP($B146,'Justerad allokering'!$B$1:$AG$461,MATCH(V$1,'Justerad allokering'!$B$1:$AF$1,0),FALSE)),VLOOKUP($B146,'Allokerad kvv'!$B$2:$AV$468,MATCH(V$1,'Allokerad kvv'!$B$1:$AV$1,0),FALSE),VLOOKUP($B146,'Justerad allokering'!$B$1:$AG$461,MATCH(V$1,'Justerad allokering'!$B$1:$AF$1,0),FALSE))</f>
        <v>0</v>
      </c>
      <c r="W146">
        <f>IF(ISERROR(1/VLOOKUP($B146,'Justerad allokering'!$B$1:$AG$461,MATCH(W$1,'Justerad allokering'!$B$1:$AF$1,0),FALSE)),VLOOKUP($B146,'Allokerad kvv'!$B$2:$AV$468,MATCH(W$1,'Allokerad kvv'!$B$1:$AV$1,0),FALSE),VLOOKUP($B146,'Justerad allokering'!$B$1:$AG$461,MATCH(W$1,'Justerad allokering'!$B$1:$AF$1,0),FALSE))</f>
        <v>0</v>
      </c>
      <c r="X146">
        <f>IF(ISERROR(1/VLOOKUP($B146,'Justerad allokering'!$B$1:$AG$461,MATCH(X$1,'Justerad allokering'!$B$1:$AF$1,0),FALSE)),VLOOKUP($B146,'Allokerad kvv'!$B$2:$AV$468,MATCH(X$1,'Allokerad kvv'!$B$1:$AV$1,0),FALSE),VLOOKUP($B146,'Justerad allokering'!$B$1:$AG$461,MATCH(X$1,'Justerad allokering'!$B$1:$AF$1,0),FALSE))</f>
        <v>0</v>
      </c>
      <c r="Y146">
        <f>IF(ISERROR(1/VLOOKUP($B146,'Justerad allokering'!$B$1:$AG$461,MATCH(Y$1,'Justerad allokering'!$B$1:$AF$1,0),FALSE)),VLOOKUP($B146,'Allokerad kvv'!$B$2:$AV$468,MATCH(Y$1,'Allokerad kvv'!$B$1:$AV$1,0),FALSE),VLOOKUP($B146,'Justerad allokering'!$B$1:$AG$461,MATCH(Y$1,'Justerad allokering'!$B$1:$AF$1,0),FALSE))</f>
        <v>0</v>
      </c>
      <c r="Z146">
        <f>IF(ISERROR(1/VLOOKUP($B146,'Justerad allokering'!$B$1:$AG$461,MATCH(Z$1,'Justerad allokering'!$B$1:$AF$1,0),FALSE)),VLOOKUP($B146,'Allokerad kvv'!$B$2:$AV$468,MATCH(Z$1,'Allokerad kvv'!$B$1:$AV$1,0),FALSE),VLOOKUP($B146,'Justerad allokering'!$B$1:$AG$461,MATCH(Z$1,'Justerad allokering'!$B$1:$AF$1,0),FALSE))</f>
        <v>0</v>
      </c>
      <c r="AE146" s="89">
        <f t="shared" si="8"/>
        <v>0</v>
      </c>
      <c r="AG146">
        <f t="shared" si="9"/>
        <v>0</v>
      </c>
      <c r="AH146">
        <f t="shared" si="10"/>
        <v>0</v>
      </c>
      <c r="AI146" t="str">
        <f>IF(AH146=0,"",AH146/VLOOKUP(B146,Kraftvärmeprod!$B$1:$BC$480,MATCH("Summa tillförd energi exklusive rökgaskondensering",Kraftvärmeprod!$B$1:$BC$1,0),FALSE))</f>
        <v/>
      </c>
      <c r="AK146">
        <f t="shared" si="11"/>
        <v>0</v>
      </c>
    </row>
    <row r="147" spans="1:37" x14ac:dyDescent="0.25">
      <c r="A147" s="2" t="s">
        <v>206</v>
      </c>
      <c r="B147" s="2" t="s">
        <v>210</v>
      </c>
      <c r="C147">
        <f>IF(ISERROR(1/VLOOKUP($B147,'Justerad allokering'!$B$1:$AG$461,MATCH(C$1,'Justerad allokering'!$B$1:$AF$1,0),FALSE)),VLOOKUP($B147,'Allokerad kvv'!$B$2:$AV$468,MATCH(C$1,'Allokerad kvv'!$B$1:$AV$1,0),FALSE),VLOOKUP($B147,'Justerad allokering'!$B$1:$AG$461,MATCH(C$1,'Justerad allokering'!$B$1:$AF$1,0),FALSE))</f>
        <v>296.774</v>
      </c>
      <c r="D147">
        <f>IF(ISERROR(1/VLOOKUP($B147,'Justerad allokering'!$B$1:$AG$461,MATCH(D$1,'Justerad allokering'!$B$1:$AF$1,0),FALSE)),VLOOKUP($B147,'Allokerad kvv'!$B$2:$AV$468,MATCH(D$1,'Allokerad kvv'!$B$1:$AV$1,0),FALSE),VLOOKUP($B147,'Justerad allokering'!$B$1:$AG$461,MATCH(D$1,'Justerad allokering'!$B$1:$AF$1,0),FALSE))</f>
        <v>0</v>
      </c>
      <c r="E147">
        <f>IF(ISERROR(1/VLOOKUP($B147,'Justerad allokering'!$B$1:$AG$461,MATCH(E$1,'Justerad allokering'!$B$1:$AF$1,0),FALSE)),VLOOKUP($B147,'Allokerad kvv'!$B$2:$AV$468,MATCH(E$1,'Allokerad kvv'!$B$1:$AV$1,0),FALSE),VLOOKUP($B147,'Justerad allokering'!$B$1:$AG$461,MATCH(E$1,'Justerad allokering'!$B$1:$AF$1,0),FALSE))</f>
        <v>2.0838000000000001</v>
      </c>
      <c r="F147">
        <f>IF(ISERROR(1/VLOOKUP($B147,'Justerad allokering'!$B$1:$AG$461,MATCH(F$1,'Justerad allokering'!$B$1:$AF$1,0),FALSE)),VLOOKUP($B147,'Allokerad kvv'!$B$2:$AV$468,MATCH(F$1,'Allokerad kvv'!$B$1:$AV$1,0),FALSE),VLOOKUP($B147,'Justerad allokering'!$B$1:$AG$461,MATCH(F$1,'Justerad allokering'!$B$1:$AF$1,0),FALSE))</f>
        <v>0</v>
      </c>
      <c r="G147">
        <f>IF(ISERROR(1/VLOOKUP($B147,'Justerad allokering'!$B$1:$AG$461,MATCH(G$1,'Justerad allokering'!$B$1:$AF$1,0),FALSE)),VLOOKUP($B147,'Allokerad kvv'!$B$2:$AV$468,MATCH(G$1,'Allokerad kvv'!$B$1:$AV$1,0),FALSE),VLOOKUP($B147,'Justerad allokering'!$B$1:$AG$461,MATCH(G$1,'Justerad allokering'!$B$1:$AF$1,0),FALSE))</f>
        <v>3.05911</v>
      </c>
      <c r="H147">
        <f>IF(ISERROR(1/VLOOKUP($B147,'Justerad allokering'!$B$1:$AG$461,MATCH(H$1,'Justerad allokering'!$B$1:$AF$1,0),FALSE)),VLOOKUP($B147,'Allokerad kvv'!$B$2:$AV$468,MATCH(H$1,'Allokerad kvv'!$B$1:$AV$1,0),FALSE),VLOOKUP($B147,'Justerad allokering'!$B$1:$AG$461,MATCH(H$1,'Justerad allokering'!$B$1:$AF$1,0),FALSE))</f>
        <v>0</v>
      </c>
      <c r="I147">
        <f>IF(ISERROR(1/VLOOKUP($B147,'Justerad allokering'!$B$1:$AG$461,MATCH(I$1,'Justerad allokering'!$B$1:$AF$1,0),FALSE)),VLOOKUP($B147,'Allokerad kvv'!$B$2:$AV$468,MATCH(I$1,'Allokerad kvv'!$B$1:$AV$1,0),FALSE),VLOOKUP($B147,'Justerad allokering'!$B$1:$AG$461,MATCH(I$1,'Justerad allokering'!$B$1:$AF$1,0),FALSE))</f>
        <v>3.4209299999999998</v>
      </c>
      <c r="J147">
        <f>IF(ISERROR(1/VLOOKUP($B147,'Justerad allokering'!$B$1:$AG$461,MATCH(J$1,'Justerad allokering'!$B$1:$AF$1,0),FALSE)),VLOOKUP($B147,'Allokerad kvv'!$B$2:$AV$468,MATCH(J$1,'Allokerad kvv'!$B$1:$AV$1,0),FALSE),VLOOKUP($B147,'Justerad allokering'!$B$1:$AG$461,MATCH(J$1,'Justerad allokering'!$B$1:$AF$1,0),FALSE))</f>
        <v>37.502299999999998</v>
      </c>
      <c r="K147">
        <f>IF(ISERROR(1/VLOOKUP($B147,'Justerad allokering'!$B$1:$AG$461,MATCH(K$1,'Justerad allokering'!$B$1:$AF$1,0),FALSE)),VLOOKUP($B147,'Allokerad kvv'!$B$2:$AV$468,MATCH(K$1,'Allokerad kvv'!$B$1:$AV$1,0),FALSE),VLOOKUP($B147,'Justerad allokering'!$B$1:$AG$461,MATCH(K$1,'Justerad allokering'!$B$1:$AF$1,0),FALSE))</f>
        <v>10.6593</v>
      </c>
      <c r="L147">
        <f>IF(ISERROR(1/VLOOKUP($B147,'Justerad allokering'!$B$1:$AG$461,MATCH(L$1,'Justerad allokering'!$B$1:$AF$1,0),FALSE)),VLOOKUP($B147,'Allokerad kvv'!$B$2:$AV$468,MATCH(L$1,'Allokerad kvv'!$B$1:$AV$1,0),FALSE),VLOOKUP($B147,'Justerad allokering'!$B$1:$AG$461,MATCH(L$1,'Justerad allokering'!$B$1:$AF$1,0),FALSE))</f>
        <v>0</v>
      </c>
      <c r="M147">
        <f>IF(ISERROR(1/VLOOKUP($B147,'Justerad allokering'!$B$1:$AG$461,MATCH(M$1,'Justerad allokering'!$B$1:$AF$1,0),FALSE)),VLOOKUP($B147,'Allokerad kvv'!$B$2:$AV$468,MATCH(M$1,'Allokerad kvv'!$B$1:$AV$1,0),FALSE),VLOOKUP($B147,'Justerad allokering'!$B$1:$AG$461,MATCH(M$1,'Justerad allokering'!$B$1:$AF$1,0),FALSE))</f>
        <v>0</v>
      </c>
      <c r="N147">
        <f>IF(ISERROR(1/VLOOKUP($B147,'Justerad allokering'!$B$1:$AG$461,MATCH(N$1,'Justerad allokering'!$B$1:$AF$1,0),FALSE)),VLOOKUP($B147,'Allokerad kvv'!$B$2:$AV$468,MATCH(N$1,'Allokerad kvv'!$B$1:$AV$1,0),FALSE),VLOOKUP($B147,'Justerad allokering'!$B$1:$AG$461,MATCH(N$1,'Justerad allokering'!$B$1:$AF$1,0),FALSE))</f>
        <v>87.757000000000005</v>
      </c>
      <c r="O147">
        <f>IF(ISERROR(1/VLOOKUP($B147,'Justerad allokering'!$B$1:$AG$461,MATCH(O$1,'Justerad allokering'!$B$1:$AF$1,0),FALSE)),VLOOKUP($B147,'Allokerad kvv'!$B$2:$AV$468,MATCH(O$1,'Allokerad kvv'!$B$1:$AV$1,0),FALSE),VLOOKUP($B147,'Justerad allokering'!$B$1:$AG$461,MATCH(O$1,'Justerad allokering'!$B$1:$AF$1,0),FALSE))</f>
        <v>0</v>
      </c>
      <c r="P147">
        <f>IF(ISERROR(1/VLOOKUP($B147,'Justerad allokering'!$B$1:$AG$461,MATCH(P$1,'Justerad allokering'!$B$1:$AF$1,0),FALSE)),VLOOKUP($B147,'Allokerad kvv'!$B$2:$AV$468,MATCH(P$1,'Allokerad kvv'!$B$1:$AV$1,0),FALSE),VLOOKUP($B147,'Justerad allokering'!$B$1:$AG$461,MATCH(P$1,'Justerad allokering'!$B$1:$AF$1,0),FALSE))</f>
        <v>7.99986</v>
      </c>
      <c r="Q147">
        <f>IF(ISERROR(1/VLOOKUP($B147,'Justerad allokering'!$B$1:$AG$461,MATCH(Q$1,'Justerad allokering'!$B$1:$AF$1,0),FALSE)),VLOOKUP($B147,'Allokerad kvv'!$B$2:$AV$468,MATCH(Q$1,'Allokerad kvv'!$B$1:$AV$1,0),FALSE),VLOOKUP($B147,'Justerad allokering'!$B$1:$AG$461,MATCH(Q$1,'Justerad allokering'!$B$1:$AF$1,0),FALSE))</f>
        <v>0</v>
      </c>
      <c r="R147">
        <f>IF(ISERROR(1/VLOOKUP($B147,'Justerad allokering'!$B$1:$AG$461,MATCH(R$1,'Justerad allokering'!$B$1:$AF$1,0),FALSE)),VLOOKUP($B147,'Allokerad kvv'!$B$2:$AV$468,MATCH(R$1,'Allokerad kvv'!$B$1:$AV$1,0),FALSE),VLOOKUP($B147,'Justerad allokering'!$B$1:$AG$461,MATCH(R$1,'Justerad allokering'!$B$1:$AF$1,0),FALSE))</f>
        <v>0</v>
      </c>
      <c r="S147">
        <f>IF(ISERROR(1/VLOOKUP($B147,'Justerad allokering'!$B$1:$AG$461,MATCH(S$1,'Justerad allokering'!$B$1:$AF$1,0),FALSE)),VLOOKUP($B147,'Allokerad kvv'!$B$2:$AV$468,MATCH(S$1,'Allokerad kvv'!$B$1:$AV$1,0),FALSE),VLOOKUP($B147,'Justerad allokering'!$B$1:$AG$461,MATCH(S$1,'Justerad allokering'!$B$1:$AF$1,0),FALSE))</f>
        <v>0</v>
      </c>
      <c r="T147">
        <f>IF(ISERROR(1/VLOOKUP($B147,'Justerad allokering'!$B$1:$AG$461,MATCH(T$1,'Justerad allokering'!$B$1:$AF$1,0),FALSE)),VLOOKUP($B147,'Allokerad kvv'!$B$2:$AV$468,MATCH(T$1,'Allokerad kvv'!$B$1:$AV$1,0),FALSE),VLOOKUP($B147,'Justerad allokering'!$B$1:$AG$461,MATCH(T$1,'Justerad allokering'!$B$1:$AF$1,0),FALSE))</f>
        <v>0</v>
      </c>
      <c r="U147">
        <f>IF(ISERROR(1/VLOOKUP($B147,'Justerad allokering'!$B$1:$AG$461,MATCH(U$1,'Justerad allokering'!$B$1:$AF$1,0),FALSE)),VLOOKUP($B147,'Allokerad kvv'!$B$2:$AV$468,MATCH(U$1,'Allokerad kvv'!$B$1:$AV$1,0),FALSE),VLOOKUP($B147,'Justerad allokering'!$B$1:$AG$461,MATCH(U$1,'Justerad allokering'!$B$1:$AF$1,0),FALSE))</f>
        <v>0</v>
      </c>
      <c r="V147">
        <f>IF(ISERROR(1/VLOOKUP($B147,'Justerad allokering'!$B$1:$AG$461,MATCH(V$1,'Justerad allokering'!$B$1:$AF$1,0),FALSE)),VLOOKUP($B147,'Allokerad kvv'!$B$2:$AV$468,MATCH(V$1,'Allokerad kvv'!$B$1:$AV$1,0),FALSE),VLOOKUP($B147,'Justerad allokering'!$B$1:$AG$461,MATCH(V$1,'Justerad allokering'!$B$1:$AF$1,0),FALSE))</f>
        <v>13.137499999999999</v>
      </c>
      <c r="W147">
        <f>IF(ISERROR(1/VLOOKUP($B147,'Justerad allokering'!$B$1:$AG$461,MATCH(W$1,'Justerad allokering'!$B$1:$AF$1,0),FALSE)),VLOOKUP($B147,'Allokerad kvv'!$B$2:$AV$468,MATCH(W$1,'Allokerad kvv'!$B$1:$AV$1,0),FALSE),VLOOKUP($B147,'Justerad allokering'!$B$1:$AG$461,MATCH(W$1,'Justerad allokering'!$B$1:$AF$1,0),FALSE))</f>
        <v>0</v>
      </c>
      <c r="X147">
        <f>IF(ISERROR(1/VLOOKUP($B147,'Justerad allokering'!$B$1:$AG$461,MATCH(X$1,'Justerad allokering'!$B$1:$AF$1,0),FALSE)),VLOOKUP($B147,'Allokerad kvv'!$B$2:$AV$468,MATCH(X$1,'Allokerad kvv'!$B$1:$AV$1,0),FALSE),VLOOKUP($B147,'Justerad allokering'!$B$1:$AG$461,MATCH(X$1,'Justerad allokering'!$B$1:$AF$1,0),FALSE))</f>
        <v>0</v>
      </c>
      <c r="Y147">
        <f>IF(ISERROR(1/VLOOKUP($B147,'Justerad allokering'!$B$1:$AG$461,MATCH(Y$1,'Justerad allokering'!$B$1:$AF$1,0),FALSE)),VLOOKUP($B147,'Allokerad kvv'!$B$2:$AV$468,MATCH(Y$1,'Allokerad kvv'!$B$1:$AV$1,0),FALSE),VLOOKUP($B147,'Justerad allokering'!$B$1:$AG$461,MATCH(Y$1,'Justerad allokering'!$B$1:$AF$1,0),FALSE))</f>
        <v>0</v>
      </c>
      <c r="Z147">
        <f>IF(ISERROR(1/VLOOKUP($B147,'Justerad allokering'!$B$1:$AG$461,MATCH(Z$1,'Justerad allokering'!$B$1:$AF$1,0),FALSE)),VLOOKUP($B147,'Allokerad kvv'!$B$2:$AV$468,MATCH(Z$1,'Allokerad kvv'!$B$1:$AV$1,0),FALSE),VLOOKUP($B147,'Justerad allokering'!$B$1:$AG$461,MATCH(Z$1,'Justerad allokering'!$B$1:$AF$1,0),FALSE))</f>
        <v>0</v>
      </c>
      <c r="AE147" s="89">
        <f t="shared" si="8"/>
        <v>462.39379999999994</v>
      </c>
      <c r="AG147">
        <f t="shared" si="9"/>
        <v>451.73449999999997</v>
      </c>
      <c r="AH147">
        <f t="shared" si="10"/>
        <v>363.97749999999996</v>
      </c>
      <c r="AI147">
        <f>IF(AH147=0,"",AH147/VLOOKUP(B147,Kraftvärmeprod!$B$1:$BC$480,MATCH("Summa tillförd energi exklusive rökgaskondensering",Kraftvärmeprod!$B$1:$BC$1,0),FALSE))</f>
        <v>0.55807651027292238</v>
      </c>
      <c r="AK147">
        <f t="shared" si="11"/>
        <v>60.723460000000003</v>
      </c>
    </row>
    <row r="148" spans="1:37" x14ac:dyDescent="0.25">
      <c r="A148" s="2" t="s">
        <v>206</v>
      </c>
      <c r="B148" s="2" t="s">
        <v>211</v>
      </c>
      <c r="C148">
        <f>IF(ISERROR(1/VLOOKUP($B148,'Justerad allokering'!$B$1:$AG$461,MATCH(C$1,'Justerad allokering'!$B$1:$AF$1,0),FALSE)),VLOOKUP($B148,'Allokerad kvv'!$B$2:$AV$468,MATCH(C$1,'Allokerad kvv'!$B$1:$AV$1,0),FALSE),VLOOKUP($B148,'Justerad allokering'!$B$1:$AG$461,MATCH(C$1,'Justerad allokering'!$B$1:$AF$1,0),FALSE))</f>
        <v>0</v>
      </c>
      <c r="D148">
        <f>IF(ISERROR(1/VLOOKUP($B148,'Justerad allokering'!$B$1:$AG$461,MATCH(D$1,'Justerad allokering'!$B$1:$AF$1,0),FALSE)),VLOOKUP($B148,'Allokerad kvv'!$B$2:$AV$468,MATCH(D$1,'Allokerad kvv'!$B$1:$AV$1,0),FALSE),VLOOKUP($B148,'Justerad allokering'!$B$1:$AG$461,MATCH(D$1,'Justerad allokering'!$B$1:$AF$1,0),FALSE))</f>
        <v>0</v>
      </c>
      <c r="E148">
        <f>IF(ISERROR(1/VLOOKUP($B148,'Justerad allokering'!$B$1:$AG$461,MATCH(E$1,'Justerad allokering'!$B$1:$AF$1,0),FALSE)),VLOOKUP($B148,'Allokerad kvv'!$B$2:$AV$468,MATCH(E$1,'Allokerad kvv'!$B$1:$AV$1,0),FALSE),VLOOKUP($B148,'Justerad allokering'!$B$1:$AG$461,MATCH(E$1,'Justerad allokering'!$B$1:$AF$1,0),FALSE))</f>
        <v>0</v>
      </c>
      <c r="F148">
        <f>IF(ISERROR(1/VLOOKUP($B148,'Justerad allokering'!$B$1:$AG$461,MATCH(F$1,'Justerad allokering'!$B$1:$AF$1,0),FALSE)),VLOOKUP($B148,'Allokerad kvv'!$B$2:$AV$468,MATCH(F$1,'Allokerad kvv'!$B$1:$AV$1,0),FALSE),VLOOKUP($B148,'Justerad allokering'!$B$1:$AG$461,MATCH(F$1,'Justerad allokering'!$B$1:$AF$1,0),FALSE))</f>
        <v>0</v>
      </c>
      <c r="G148">
        <f>IF(ISERROR(1/VLOOKUP($B148,'Justerad allokering'!$B$1:$AG$461,MATCH(G$1,'Justerad allokering'!$B$1:$AF$1,0),FALSE)),VLOOKUP($B148,'Allokerad kvv'!$B$2:$AV$468,MATCH(G$1,'Allokerad kvv'!$B$1:$AV$1,0),FALSE),VLOOKUP($B148,'Justerad allokering'!$B$1:$AG$461,MATCH(G$1,'Justerad allokering'!$B$1:$AF$1,0),FALSE))</f>
        <v>0</v>
      </c>
      <c r="H148">
        <f>IF(ISERROR(1/VLOOKUP($B148,'Justerad allokering'!$B$1:$AG$461,MATCH(H$1,'Justerad allokering'!$B$1:$AF$1,0),FALSE)),VLOOKUP($B148,'Allokerad kvv'!$B$2:$AV$468,MATCH(H$1,'Allokerad kvv'!$B$1:$AV$1,0),FALSE),VLOOKUP($B148,'Justerad allokering'!$B$1:$AG$461,MATCH(H$1,'Justerad allokering'!$B$1:$AF$1,0),FALSE))</f>
        <v>0</v>
      </c>
      <c r="I148">
        <f>IF(ISERROR(1/VLOOKUP($B148,'Justerad allokering'!$B$1:$AG$461,MATCH(I$1,'Justerad allokering'!$B$1:$AF$1,0),FALSE)),VLOOKUP($B148,'Allokerad kvv'!$B$2:$AV$468,MATCH(I$1,'Allokerad kvv'!$B$1:$AV$1,0),FALSE),VLOOKUP($B148,'Justerad allokering'!$B$1:$AG$461,MATCH(I$1,'Justerad allokering'!$B$1:$AF$1,0),FALSE))</f>
        <v>0</v>
      </c>
      <c r="J148">
        <f>IF(ISERROR(1/VLOOKUP($B148,'Justerad allokering'!$B$1:$AG$461,MATCH(J$1,'Justerad allokering'!$B$1:$AF$1,0),FALSE)),VLOOKUP($B148,'Allokerad kvv'!$B$2:$AV$468,MATCH(J$1,'Allokerad kvv'!$B$1:$AV$1,0),FALSE),VLOOKUP($B148,'Justerad allokering'!$B$1:$AG$461,MATCH(J$1,'Justerad allokering'!$B$1:$AF$1,0),FALSE))</f>
        <v>0</v>
      </c>
      <c r="K148">
        <f>IF(ISERROR(1/VLOOKUP($B148,'Justerad allokering'!$B$1:$AG$461,MATCH(K$1,'Justerad allokering'!$B$1:$AF$1,0),FALSE)),VLOOKUP($B148,'Allokerad kvv'!$B$2:$AV$468,MATCH(K$1,'Allokerad kvv'!$B$1:$AV$1,0),FALSE),VLOOKUP($B148,'Justerad allokering'!$B$1:$AG$461,MATCH(K$1,'Justerad allokering'!$B$1:$AF$1,0),FALSE))</f>
        <v>0</v>
      </c>
      <c r="L148">
        <f>IF(ISERROR(1/VLOOKUP($B148,'Justerad allokering'!$B$1:$AG$461,MATCH(L$1,'Justerad allokering'!$B$1:$AF$1,0),FALSE)),VLOOKUP($B148,'Allokerad kvv'!$B$2:$AV$468,MATCH(L$1,'Allokerad kvv'!$B$1:$AV$1,0),FALSE),VLOOKUP($B148,'Justerad allokering'!$B$1:$AG$461,MATCH(L$1,'Justerad allokering'!$B$1:$AF$1,0),FALSE))</f>
        <v>0</v>
      </c>
      <c r="M148">
        <f>IF(ISERROR(1/VLOOKUP($B148,'Justerad allokering'!$B$1:$AG$461,MATCH(M$1,'Justerad allokering'!$B$1:$AF$1,0),FALSE)),VLOOKUP($B148,'Allokerad kvv'!$B$2:$AV$468,MATCH(M$1,'Allokerad kvv'!$B$1:$AV$1,0),FALSE),VLOOKUP($B148,'Justerad allokering'!$B$1:$AG$461,MATCH(M$1,'Justerad allokering'!$B$1:$AF$1,0),FALSE))</f>
        <v>0</v>
      </c>
      <c r="N148">
        <f>IF(ISERROR(1/VLOOKUP($B148,'Justerad allokering'!$B$1:$AG$461,MATCH(N$1,'Justerad allokering'!$B$1:$AF$1,0),FALSE)),VLOOKUP($B148,'Allokerad kvv'!$B$2:$AV$468,MATCH(N$1,'Allokerad kvv'!$B$1:$AV$1,0),FALSE),VLOOKUP($B148,'Justerad allokering'!$B$1:$AG$461,MATCH(N$1,'Justerad allokering'!$B$1:$AF$1,0),FALSE))</f>
        <v>0</v>
      </c>
      <c r="O148">
        <f>IF(ISERROR(1/VLOOKUP($B148,'Justerad allokering'!$B$1:$AG$461,MATCH(O$1,'Justerad allokering'!$B$1:$AF$1,0),FALSE)),VLOOKUP($B148,'Allokerad kvv'!$B$2:$AV$468,MATCH(O$1,'Allokerad kvv'!$B$1:$AV$1,0),FALSE),VLOOKUP($B148,'Justerad allokering'!$B$1:$AG$461,MATCH(O$1,'Justerad allokering'!$B$1:$AF$1,0),FALSE))</f>
        <v>0</v>
      </c>
      <c r="P148">
        <f>IF(ISERROR(1/VLOOKUP($B148,'Justerad allokering'!$B$1:$AG$461,MATCH(P$1,'Justerad allokering'!$B$1:$AF$1,0),FALSE)),VLOOKUP($B148,'Allokerad kvv'!$B$2:$AV$468,MATCH(P$1,'Allokerad kvv'!$B$1:$AV$1,0),FALSE),VLOOKUP($B148,'Justerad allokering'!$B$1:$AG$461,MATCH(P$1,'Justerad allokering'!$B$1:$AF$1,0),FALSE))</f>
        <v>0</v>
      </c>
      <c r="Q148">
        <f>IF(ISERROR(1/VLOOKUP($B148,'Justerad allokering'!$B$1:$AG$461,MATCH(Q$1,'Justerad allokering'!$B$1:$AF$1,0),FALSE)),VLOOKUP($B148,'Allokerad kvv'!$B$2:$AV$468,MATCH(Q$1,'Allokerad kvv'!$B$1:$AV$1,0),FALSE),VLOOKUP($B148,'Justerad allokering'!$B$1:$AG$461,MATCH(Q$1,'Justerad allokering'!$B$1:$AF$1,0),FALSE))</f>
        <v>0</v>
      </c>
      <c r="R148">
        <f>IF(ISERROR(1/VLOOKUP($B148,'Justerad allokering'!$B$1:$AG$461,MATCH(R$1,'Justerad allokering'!$B$1:$AF$1,0),FALSE)),VLOOKUP($B148,'Allokerad kvv'!$B$2:$AV$468,MATCH(R$1,'Allokerad kvv'!$B$1:$AV$1,0),FALSE),VLOOKUP($B148,'Justerad allokering'!$B$1:$AG$461,MATCH(R$1,'Justerad allokering'!$B$1:$AF$1,0),FALSE))</f>
        <v>0</v>
      </c>
      <c r="S148">
        <f>IF(ISERROR(1/VLOOKUP($B148,'Justerad allokering'!$B$1:$AG$461,MATCH(S$1,'Justerad allokering'!$B$1:$AF$1,0),FALSE)),VLOOKUP($B148,'Allokerad kvv'!$B$2:$AV$468,MATCH(S$1,'Allokerad kvv'!$B$1:$AV$1,0),FALSE),VLOOKUP($B148,'Justerad allokering'!$B$1:$AG$461,MATCH(S$1,'Justerad allokering'!$B$1:$AF$1,0),FALSE))</f>
        <v>0</v>
      </c>
      <c r="T148">
        <f>IF(ISERROR(1/VLOOKUP($B148,'Justerad allokering'!$B$1:$AG$461,MATCH(T$1,'Justerad allokering'!$B$1:$AF$1,0),FALSE)),VLOOKUP($B148,'Allokerad kvv'!$B$2:$AV$468,MATCH(T$1,'Allokerad kvv'!$B$1:$AV$1,0),FALSE),VLOOKUP($B148,'Justerad allokering'!$B$1:$AG$461,MATCH(T$1,'Justerad allokering'!$B$1:$AF$1,0),FALSE))</f>
        <v>0</v>
      </c>
      <c r="U148">
        <f>IF(ISERROR(1/VLOOKUP($B148,'Justerad allokering'!$B$1:$AG$461,MATCH(U$1,'Justerad allokering'!$B$1:$AF$1,0),FALSE)),VLOOKUP($B148,'Allokerad kvv'!$B$2:$AV$468,MATCH(U$1,'Allokerad kvv'!$B$1:$AV$1,0),FALSE),VLOOKUP($B148,'Justerad allokering'!$B$1:$AG$461,MATCH(U$1,'Justerad allokering'!$B$1:$AF$1,0),FALSE))</f>
        <v>0</v>
      </c>
      <c r="V148">
        <f>IF(ISERROR(1/VLOOKUP($B148,'Justerad allokering'!$B$1:$AG$461,MATCH(V$1,'Justerad allokering'!$B$1:$AF$1,0),FALSE)),VLOOKUP($B148,'Allokerad kvv'!$B$2:$AV$468,MATCH(V$1,'Allokerad kvv'!$B$1:$AV$1,0),FALSE),VLOOKUP($B148,'Justerad allokering'!$B$1:$AG$461,MATCH(V$1,'Justerad allokering'!$B$1:$AF$1,0),FALSE))</f>
        <v>0</v>
      </c>
      <c r="W148">
        <f>IF(ISERROR(1/VLOOKUP($B148,'Justerad allokering'!$B$1:$AG$461,MATCH(W$1,'Justerad allokering'!$B$1:$AF$1,0),FALSE)),VLOOKUP($B148,'Allokerad kvv'!$B$2:$AV$468,MATCH(W$1,'Allokerad kvv'!$B$1:$AV$1,0),FALSE),VLOOKUP($B148,'Justerad allokering'!$B$1:$AG$461,MATCH(W$1,'Justerad allokering'!$B$1:$AF$1,0),FALSE))</f>
        <v>0</v>
      </c>
      <c r="X148">
        <f>IF(ISERROR(1/VLOOKUP($B148,'Justerad allokering'!$B$1:$AG$461,MATCH(X$1,'Justerad allokering'!$B$1:$AF$1,0),FALSE)),VLOOKUP($B148,'Allokerad kvv'!$B$2:$AV$468,MATCH(X$1,'Allokerad kvv'!$B$1:$AV$1,0),FALSE),VLOOKUP($B148,'Justerad allokering'!$B$1:$AG$461,MATCH(X$1,'Justerad allokering'!$B$1:$AF$1,0),FALSE))</f>
        <v>0</v>
      </c>
      <c r="Y148">
        <f>IF(ISERROR(1/VLOOKUP($B148,'Justerad allokering'!$B$1:$AG$461,MATCH(Y$1,'Justerad allokering'!$B$1:$AF$1,0),FALSE)),VLOOKUP($B148,'Allokerad kvv'!$B$2:$AV$468,MATCH(Y$1,'Allokerad kvv'!$B$1:$AV$1,0),FALSE),VLOOKUP($B148,'Justerad allokering'!$B$1:$AG$461,MATCH(Y$1,'Justerad allokering'!$B$1:$AF$1,0),FALSE))</f>
        <v>0</v>
      </c>
      <c r="Z148">
        <f>IF(ISERROR(1/VLOOKUP($B148,'Justerad allokering'!$B$1:$AG$461,MATCH(Z$1,'Justerad allokering'!$B$1:$AF$1,0),FALSE)),VLOOKUP($B148,'Allokerad kvv'!$B$2:$AV$468,MATCH(Z$1,'Allokerad kvv'!$B$1:$AV$1,0),FALSE),VLOOKUP($B148,'Justerad allokering'!$B$1:$AG$461,MATCH(Z$1,'Justerad allokering'!$B$1:$AF$1,0),FALSE))</f>
        <v>0</v>
      </c>
      <c r="AE148" s="89">
        <f t="shared" si="8"/>
        <v>0</v>
      </c>
      <c r="AG148">
        <f t="shared" si="9"/>
        <v>0</v>
      </c>
      <c r="AH148">
        <f t="shared" si="10"/>
        <v>0</v>
      </c>
      <c r="AI148" t="str">
        <f>IF(AH148=0,"",AH148/VLOOKUP(B148,Kraftvärmeprod!$B$1:$BC$480,MATCH("Summa tillförd energi exklusive rökgaskondensering",Kraftvärmeprod!$B$1:$BC$1,0),FALSE))</f>
        <v/>
      </c>
      <c r="AK148">
        <f t="shared" si="11"/>
        <v>0</v>
      </c>
    </row>
    <row r="149" spans="1:37" x14ac:dyDescent="0.25">
      <c r="A149" s="2" t="s">
        <v>206</v>
      </c>
      <c r="B149" s="2" t="s">
        <v>212</v>
      </c>
      <c r="C149">
        <f>IF(ISERROR(1/VLOOKUP($B149,'Justerad allokering'!$B$1:$AG$461,MATCH(C$1,'Justerad allokering'!$B$1:$AF$1,0),FALSE)),VLOOKUP($B149,'Allokerad kvv'!$B$2:$AV$468,MATCH(C$1,'Allokerad kvv'!$B$1:$AV$1,0),FALSE),VLOOKUP($B149,'Justerad allokering'!$B$1:$AG$461,MATCH(C$1,'Justerad allokering'!$B$1:$AF$1,0),FALSE))</f>
        <v>0</v>
      </c>
      <c r="D149">
        <f>IF(ISERROR(1/VLOOKUP($B149,'Justerad allokering'!$B$1:$AG$461,MATCH(D$1,'Justerad allokering'!$B$1:$AF$1,0),FALSE)),VLOOKUP($B149,'Allokerad kvv'!$B$2:$AV$468,MATCH(D$1,'Allokerad kvv'!$B$1:$AV$1,0),FALSE),VLOOKUP($B149,'Justerad allokering'!$B$1:$AG$461,MATCH(D$1,'Justerad allokering'!$B$1:$AF$1,0),FALSE))</f>
        <v>0</v>
      </c>
      <c r="E149">
        <f>IF(ISERROR(1/VLOOKUP($B149,'Justerad allokering'!$B$1:$AG$461,MATCH(E$1,'Justerad allokering'!$B$1:$AF$1,0),FALSE)),VLOOKUP($B149,'Allokerad kvv'!$B$2:$AV$468,MATCH(E$1,'Allokerad kvv'!$B$1:$AV$1,0),FALSE),VLOOKUP($B149,'Justerad allokering'!$B$1:$AG$461,MATCH(E$1,'Justerad allokering'!$B$1:$AF$1,0),FALSE))</f>
        <v>0</v>
      </c>
      <c r="F149">
        <f>IF(ISERROR(1/VLOOKUP($B149,'Justerad allokering'!$B$1:$AG$461,MATCH(F$1,'Justerad allokering'!$B$1:$AF$1,0),FALSE)),VLOOKUP($B149,'Allokerad kvv'!$B$2:$AV$468,MATCH(F$1,'Allokerad kvv'!$B$1:$AV$1,0),FALSE),VLOOKUP($B149,'Justerad allokering'!$B$1:$AG$461,MATCH(F$1,'Justerad allokering'!$B$1:$AF$1,0),FALSE))</f>
        <v>0</v>
      </c>
      <c r="G149">
        <f>IF(ISERROR(1/VLOOKUP($B149,'Justerad allokering'!$B$1:$AG$461,MATCH(G$1,'Justerad allokering'!$B$1:$AF$1,0),FALSE)),VLOOKUP($B149,'Allokerad kvv'!$B$2:$AV$468,MATCH(G$1,'Allokerad kvv'!$B$1:$AV$1,0),FALSE),VLOOKUP($B149,'Justerad allokering'!$B$1:$AG$461,MATCH(G$1,'Justerad allokering'!$B$1:$AF$1,0),FALSE))</f>
        <v>0</v>
      </c>
      <c r="H149">
        <f>IF(ISERROR(1/VLOOKUP($B149,'Justerad allokering'!$B$1:$AG$461,MATCH(H$1,'Justerad allokering'!$B$1:$AF$1,0),FALSE)),VLOOKUP($B149,'Allokerad kvv'!$B$2:$AV$468,MATCH(H$1,'Allokerad kvv'!$B$1:$AV$1,0),FALSE),VLOOKUP($B149,'Justerad allokering'!$B$1:$AG$461,MATCH(H$1,'Justerad allokering'!$B$1:$AF$1,0),FALSE))</f>
        <v>0</v>
      </c>
      <c r="I149">
        <f>IF(ISERROR(1/VLOOKUP($B149,'Justerad allokering'!$B$1:$AG$461,MATCH(I$1,'Justerad allokering'!$B$1:$AF$1,0),FALSE)),VLOOKUP($B149,'Allokerad kvv'!$B$2:$AV$468,MATCH(I$1,'Allokerad kvv'!$B$1:$AV$1,0),FALSE),VLOOKUP($B149,'Justerad allokering'!$B$1:$AG$461,MATCH(I$1,'Justerad allokering'!$B$1:$AF$1,0),FALSE))</f>
        <v>0</v>
      </c>
      <c r="J149">
        <f>IF(ISERROR(1/VLOOKUP($B149,'Justerad allokering'!$B$1:$AG$461,MATCH(J$1,'Justerad allokering'!$B$1:$AF$1,0),FALSE)),VLOOKUP($B149,'Allokerad kvv'!$B$2:$AV$468,MATCH(J$1,'Allokerad kvv'!$B$1:$AV$1,0),FALSE),VLOOKUP($B149,'Justerad allokering'!$B$1:$AG$461,MATCH(J$1,'Justerad allokering'!$B$1:$AF$1,0),FALSE))</f>
        <v>0</v>
      </c>
      <c r="K149">
        <f>IF(ISERROR(1/VLOOKUP($B149,'Justerad allokering'!$B$1:$AG$461,MATCH(K$1,'Justerad allokering'!$B$1:$AF$1,0),FALSE)),VLOOKUP($B149,'Allokerad kvv'!$B$2:$AV$468,MATCH(K$1,'Allokerad kvv'!$B$1:$AV$1,0),FALSE),VLOOKUP($B149,'Justerad allokering'!$B$1:$AG$461,MATCH(K$1,'Justerad allokering'!$B$1:$AF$1,0),FALSE))</f>
        <v>0</v>
      </c>
      <c r="L149">
        <f>IF(ISERROR(1/VLOOKUP($B149,'Justerad allokering'!$B$1:$AG$461,MATCH(L$1,'Justerad allokering'!$B$1:$AF$1,0),FALSE)),VLOOKUP($B149,'Allokerad kvv'!$B$2:$AV$468,MATCH(L$1,'Allokerad kvv'!$B$1:$AV$1,0),FALSE),VLOOKUP($B149,'Justerad allokering'!$B$1:$AG$461,MATCH(L$1,'Justerad allokering'!$B$1:$AF$1,0),FALSE))</f>
        <v>0</v>
      </c>
      <c r="M149">
        <f>IF(ISERROR(1/VLOOKUP($B149,'Justerad allokering'!$B$1:$AG$461,MATCH(M$1,'Justerad allokering'!$B$1:$AF$1,0),FALSE)),VLOOKUP($B149,'Allokerad kvv'!$B$2:$AV$468,MATCH(M$1,'Allokerad kvv'!$B$1:$AV$1,0),FALSE),VLOOKUP($B149,'Justerad allokering'!$B$1:$AG$461,MATCH(M$1,'Justerad allokering'!$B$1:$AF$1,0),FALSE))</f>
        <v>0</v>
      </c>
      <c r="N149">
        <f>IF(ISERROR(1/VLOOKUP($B149,'Justerad allokering'!$B$1:$AG$461,MATCH(N$1,'Justerad allokering'!$B$1:$AF$1,0),FALSE)),VLOOKUP($B149,'Allokerad kvv'!$B$2:$AV$468,MATCH(N$1,'Allokerad kvv'!$B$1:$AV$1,0),FALSE),VLOOKUP($B149,'Justerad allokering'!$B$1:$AG$461,MATCH(N$1,'Justerad allokering'!$B$1:$AF$1,0),FALSE))</f>
        <v>0</v>
      </c>
      <c r="O149">
        <f>IF(ISERROR(1/VLOOKUP($B149,'Justerad allokering'!$B$1:$AG$461,MATCH(O$1,'Justerad allokering'!$B$1:$AF$1,0),FALSE)),VLOOKUP($B149,'Allokerad kvv'!$B$2:$AV$468,MATCH(O$1,'Allokerad kvv'!$B$1:$AV$1,0),FALSE),VLOOKUP($B149,'Justerad allokering'!$B$1:$AG$461,MATCH(O$1,'Justerad allokering'!$B$1:$AF$1,0),FALSE))</f>
        <v>0</v>
      </c>
      <c r="P149">
        <f>IF(ISERROR(1/VLOOKUP($B149,'Justerad allokering'!$B$1:$AG$461,MATCH(P$1,'Justerad allokering'!$B$1:$AF$1,0),FALSE)),VLOOKUP($B149,'Allokerad kvv'!$B$2:$AV$468,MATCH(P$1,'Allokerad kvv'!$B$1:$AV$1,0),FALSE),VLOOKUP($B149,'Justerad allokering'!$B$1:$AG$461,MATCH(P$1,'Justerad allokering'!$B$1:$AF$1,0),FALSE))</f>
        <v>0</v>
      </c>
      <c r="Q149">
        <f>IF(ISERROR(1/VLOOKUP($B149,'Justerad allokering'!$B$1:$AG$461,MATCH(Q$1,'Justerad allokering'!$B$1:$AF$1,0),FALSE)),VLOOKUP($B149,'Allokerad kvv'!$B$2:$AV$468,MATCH(Q$1,'Allokerad kvv'!$B$1:$AV$1,0),FALSE),VLOOKUP($B149,'Justerad allokering'!$B$1:$AG$461,MATCH(Q$1,'Justerad allokering'!$B$1:$AF$1,0),FALSE))</f>
        <v>0</v>
      </c>
      <c r="R149">
        <f>IF(ISERROR(1/VLOOKUP($B149,'Justerad allokering'!$B$1:$AG$461,MATCH(R$1,'Justerad allokering'!$B$1:$AF$1,0),FALSE)),VLOOKUP($B149,'Allokerad kvv'!$B$2:$AV$468,MATCH(R$1,'Allokerad kvv'!$B$1:$AV$1,0),FALSE),VLOOKUP($B149,'Justerad allokering'!$B$1:$AG$461,MATCH(R$1,'Justerad allokering'!$B$1:$AF$1,0),FALSE))</f>
        <v>0</v>
      </c>
      <c r="S149">
        <f>IF(ISERROR(1/VLOOKUP($B149,'Justerad allokering'!$B$1:$AG$461,MATCH(S$1,'Justerad allokering'!$B$1:$AF$1,0),FALSE)),VLOOKUP($B149,'Allokerad kvv'!$B$2:$AV$468,MATCH(S$1,'Allokerad kvv'!$B$1:$AV$1,0),FALSE),VLOOKUP($B149,'Justerad allokering'!$B$1:$AG$461,MATCH(S$1,'Justerad allokering'!$B$1:$AF$1,0),FALSE))</f>
        <v>0</v>
      </c>
      <c r="T149">
        <f>IF(ISERROR(1/VLOOKUP($B149,'Justerad allokering'!$B$1:$AG$461,MATCH(T$1,'Justerad allokering'!$B$1:$AF$1,0),FALSE)),VLOOKUP($B149,'Allokerad kvv'!$B$2:$AV$468,MATCH(T$1,'Allokerad kvv'!$B$1:$AV$1,0),FALSE),VLOOKUP($B149,'Justerad allokering'!$B$1:$AG$461,MATCH(T$1,'Justerad allokering'!$B$1:$AF$1,0),FALSE))</f>
        <v>0</v>
      </c>
      <c r="U149">
        <f>IF(ISERROR(1/VLOOKUP($B149,'Justerad allokering'!$B$1:$AG$461,MATCH(U$1,'Justerad allokering'!$B$1:$AF$1,0),FALSE)),VLOOKUP($B149,'Allokerad kvv'!$B$2:$AV$468,MATCH(U$1,'Allokerad kvv'!$B$1:$AV$1,0),FALSE),VLOOKUP($B149,'Justerad allokering'!$B$1:$AG$461,MATCH(U$1,'Justerad allokering'!$B$1:$AF$1,0),FALSE))</f>
        <v>0</v>
      </c>
      <c r="V149">
        <f>IF(ISERROR(1/VLOOKUP($B149,'Justerad allokering'!$B$1:$AG$461,MATCH(V$1,'Justerad allokering'!$B$1:$AF$1,0),FALSE)),VLOOKUP($B149,'Allokerad kvv'!$B$2:$AV$468,MATCH(V$1,'Allokerad kvv'!$B$1:$AV$1,0),FALSE),VLOOKUP($B149,'Justerad allokering'!$B$1:$AG$461,MATCH(V$1,'Justerad allokering'!$B$1:$AF$1,0),FALSE))</f>
        <v>0</v>
      </c>
      <c r="W149">
        <f>IF(ISERROR(1/VLOOKUP($B149,'Justerad allokering'!$B$1:$AG$461,MATCH(W$1,'Justerad allokering'!$B$1:$AF$1,0),FALSE)),VLOOKUP($B149,'Allokerad kvv'!$B$2:$AV$468,MATCH(W$1,'Allokerad kvv'!$B$1:$AV$1,0),FALSE),VLOOKUP($B149,'Justerad allokering'!$B$1:$AG$461,MATCH(W$1,'Justerad allokering'!$B$1:$AF$1,0),FALSE))</f>
        <v>0</v>
      </c>
      <c r="X149">
        <f>IF(ISERROR(1/VLOOKUP($B149,'Justerad allokering'!$B$1:$AG$461,MATCH(X$1,'Justerad allokering'!$B$1:$AF$1,0),FALSE)),VLOOKUP($B149,'Allokerad kvv'!$B$2:$AV$468,MATCH(X$1,'Allokerad kvv'!$B$1:$AV$1,0),FALSE),VLOOKUP($B149,'Justerad allokering'!$B$1:$AG$461,MATCH(X$1,'Justerad allokering'!$B$1:$AF$1,0),FALSE))</f>
        <v>0</v>
      </c>
      <c r="Y149">
        <f>IF(ISERROR(1/VLOOKUP($B149,'Justerad allokering'!$B$1:$AG$461,MATCH(Y$1,'Justerad allokering'!$B$1:$AF$1,0),FALSE)),VLOOKUP($B149,'Allokerad kvv'!$B$2:$AV$468,MATCH(Y$1,'Allokerad kvv'!$B$1:$AV$1,0),FALSE),VLOOKUP($B149,'Justerad allokering'!$B$1:$AG$461,MATCH(Y$1,'Justerad allokering'!$B$1:$AF$1,0),FALSE))</f>
        <v>0</v>
      </c>
      <c r="Z149">
        <f>IF(ISERROR(1/VLOOKUP($B149,'Justerad allokering'!$B$1:$AG$461,MATCH(Z$1,'Justerad allokering'!$B$1:$AF$1,0),FALSE)),VLOOKUP($B149,'Allokerad kvv'!$B$2:$AV$468,MATCH(Z$1,'Allokerad kvv'!$B$1:$AV$1,0),FALSE),VLOOKUP($B149,'Justerad allokering'!$B$1:$AG$461,MATCH(Z$1,'Justerad allokering'!$B$1:$AF$1,0),FALSE))</f>
        <v>0</v>
      </c>
      <c r="AE149" s="89">
        <f t="shared" si="8"/>
        <v>0</v>
      </c>
      <c r="AG149">
        <f t="shared" si="9"/>
        <v>0</v>
      </c>
      <c r="AH149">
        <f t="shared" si="10"/>
        <v>0</v>
      </c>
      <c r="AI149" t="str">
        <f>IF(AH149=0,"",AH149/VLOOKUP(B149,Kraftvärmeprod!$B$1:$BC$480,MATCH("Summa tillförd energi exklusive rökgaskondensering",Kraftvärmeprod!$B$1:$BC$1,0),FALSE))</f>
        <v/>
      </c>
      <c r="AK149">
        <f t="shared" si="11"/>
        <v>0</v>
      </c>
    </row>
    <row r="150" spans="1:37" x14ac:dyDescent="0.25">
      <c r="A150" s="2" t="s">
        <v>213</v>
      </c>
      <c r="B150" s="2" t="s">
        <v>214</v>
      </c>
      <c r="C150">
        <f>IF(ISERROR(1/VLOOKUP($B150,'Justerad allokering'!$B$1:$AG$461,MATCH(C$1,'Justerad allokering'!$B$1:$AF$1,0),FALSE)),VLOOKUP($B150,'Allokerad kvv'!$B$2:$AV$468,MATCH(C$1,'Allokerad kvv'!$B$1:$AV$1,0),FALSE),VLOOKUP($B150,'Justerad allokering'!$B$1:$AG$461,MATCH(C$1,'Justerad allokering'!$B$1:$AF$1,0),FALSE))</f>
        <v>0</v>
      </c>
      <c r="D150">
        <f>IF(ISERROR(1/VLOOKUP($B150,'Justerad allokering'!$B$1:$AG$461,MATCH(D$1,'Justerad allokering'!$B$1:$AF$1,0),FALSE)),VLOOKUP($B150,'Allokerad kvv'!$B$2:$AV$468,MATCH(D$1,'Allokerad kvv'!$B$1:$AV$1,0),FALSE),VLOOKUP($B150,'Justerad allokering'!$B$1:$AG$461,MATCH(D$1,'Justerad allokering'!$B$1:$AF$1,0),FALSE))</f>
        <v>0</v>
      </c>
      <c r="E150">
        <f>IF(ISERROR(1/VLOOKUP($B150,'Justerad allokering'!$B$1:$AG$461,MATCH(E$1,'Justerad allokering'!$B$1:$AF$1,0),FALSE)),VLOOKUP($B150,'Allokerad kvv'!$B$2:$AV$468,MATCH(E$1,'Allokerad kvv'!$B$1:$AV$1,0),FALSE),VLOOKUP($B150,'Justerad allokering'!$B$1:$AG$461,MATCH(E$1,'Justerad allokering'!$B$1:$AF$1,0),FALSE))</f>
        <v>45.693899999999999</v>
      </c>
      <c r="F150">
        <f>IF(ISERROR(1/VLOOKUP($B150,'Justerad allokering'!$B$1:$AG$461,MATCH(F$1,'Justerad allokering'!$B$1:$AF$1,0),FALSE)),VLOOKUP($B150,'Allokerad kvv'!$B$2:$AV$468,MATCH(F$1,'Allokerad kvv'!$B$1:$AV$1,0),FALSE),VLOOKUP($B150,'Justerad allokering'!$B$1:$AG$461,MATCH(F$1,'Justerad allokering'!$B$1:$AF$1,0),FALSE))</f>
        <v>0</v>
      </c>
      <c r="G150">
        <f>IF(ISERROR(1/VLOOKUP($B150,'Justerad allokering'!$B$1:$AG$461,MATCH(G$1,'Justerad allokering'!$B$1:$AF$1,0),FALSE)),VLOOKUP($B150,'Allokerad kvv'!$B$2:$AV$468,MATCH(G$1,'Allokerad kvv'!$B$1:$AV$1,0),FALSE),VLOOKUP($B150,'Justerad allokering'!$B$1:$AG$461,MATCH(G$1,'Justerad allokering'!$B$1:$AF$1,0),FALSE))</f>
        <v>0</v>
      </c>
      <c r="H150">
        <f>IF(ISERROR(1/VLOOKUP($B150,'Justerad allokering'!$B$1:$AG$461,MATCH(H$1,'Justerad allokering'!$B$1:$AF$1,0),FALSE)),VLOOKUP($B150,'Allokerad kvv'!$B$2:$AV$468,MATCH(H$1,'Allokerad kvv'!$B$1:$AV$1,0),FALSE),VLOOKUP($B150,'Justerad allokering'!$B$1:$AG$461,MATCH(H$1,'Justerad allokering'!$B$1:$AF$1,0),FALSE))</f>
        <v>0</v>
      </c>
      <c r="I150">
        <f>IF(ISERROR(1/VLOOKUP($B150,'Justerad allokering'!$B$1:$AG$461,MATCH(I$1,'Justerad allokering'!$B$1:$AF$1,0),FALSE)),VLOOKUP($B150,'Allokerad kvv'!$B$2:$AV$468,MATCH(I$1,'Allokerad kvv'!$B$1:$AV$1,0),FALSE),VLOOKUP($B150,'Justerad allokering'!$B$1:$AG$461,MATCH(I$1,'Justerad allokering'!$B$1:$AF$1,0),FALSE))</f>
        <v>0</v>
      </c>
      <c r="J150">
        <f>IF(ISERROR(1/VLOOKUP($B150,'Justerad allokering'!$B$1:$AG$461,MATCH(J$1,'Justerad allokering'!$B$1:$AF$1,0),FALSE)),VLOOKUP($B150,'Allokerad kvv'!$B$2:$AV$468,MATCH(J$1,'Allokerad kvv'!$B$1:$AV$1,0),FALSE),VLOOKUP($B150,'Justerad allokering'!$B$1:$AG$461,MATCH(J$1,'Justerad allokering'!$B$1:$AF$1,0),FALSE))</f>
        <v>135.07599999999999</v>
      </c>
      <c r="K150">
        <f>IF(ISERROR(1/VLOOKUP($B150,'Justerad allokering'!$B$1:$AG$461,MATCH(K$1,'Justerad allokering'!$B$1:$AF$1,0),FALSE)),VLOOKUP($B150,'Allokerad kvv'!$B$2:$AV$468,MATCH(K$1,'Allokerad kvv'!$B$1:$AV$1,0),FALSE),VLOOKUP($B150,'Justerad allokering'!$B$1:$AG$461,MATCH(K$1,'Justerad allokering'!$B$1:$AF$1,0),FALSE))</f>
        <v>7.2218799999999996</v>
      </c>
      <c r="L150">
        <f>IF(ISERROR(1/VLOOKUP($B150,'Justerad allokering'!$B$1:$AG$461,MATCH(L$1,'Justerad allokering'!$B$1:$AF$1,0),FALSE)),VLOOKUP($B150,'Allokerad kvv'!$B$2:$AV$468,MATCH(L$1,'Allokerad kvv'!$B$1:$AV$1,0),FALSE),VLOOKUP($B150,'Justerad allokering'!$B$1:$AG$461,MATCH(L$1,'Justerad allokering'!$B$1:$AF$1,0),FALSE))</f>
        <v>0</v>
      </c>
      <c r="M150">
        <f>IF(ISERROR(1/VLOOKUP($B150,'Justerad allokering'!$B$1:$AG$461,MATCH(M$1,'Justerad allokering'!$B$1:$AF$1,0),FALSE)),VLOOKUP($B150,'Allokerad kvv'!$B$2:$AV$468,MATCH(M$1,'Allokerad kvv'!$B$1:$AV$1,0),FALSE),VLOOKUP($B150,'Justerad allokering'!$B$1:$AG$461,MATCH(M$1,'Justerad allokering'!$B$1:$AF$1,0),FALSE))</f>
        <v>0</v>
      </c>
      <c r="N150">
        <f>IF(ISERROR(1/VLOOKUP($B150,'Justerad allokering'!$B$1:$AG$461,MATCH(N$1,'Justerad allokering'!$B$1:$AF$1,0),FALSE)),VLOOKUP($B150,'Allokerad kvv'!$B$2:$AV$468,MATCH(N$1,'Allokerad kvv'!$B$1:$AV$1,0),FALSE),VLOOKUP($B150,'Justerad allokering'!$B$1:$AG$461,MATCH(N$1,'Justerad allokering'!$B$1:$AF$1,0),FALSE))</f>
        <v>85.4</v>
      </c>
      <c r="O150">
        <f>IF(ISERROR(1/VLOOKUP($B150,'Justerad allokering'!$B$1:$AG$461,MATCH(O$1,'Justerad allokering'!$B$1:$AF$1,0),FALSE)),VLOOKUP($B150,'Allokerad kvv'!$B$2:$AV$468,MATCH(O$1,'Allokerad kvv'!$B$1:$AV$1,0),FALSE),VLOOKUP($B150,'Justerad allokering'!$B$1:$AG$461,MATCH(O$1,'Justerad allokering'!$B$1:$AF$1,0),FALSE))</f>
        <v>7.9351399999999996</v>
      </c>
      <c r="P150">
        <f>IF(ISERROR(1/VLOOKUP($B150,'Justerad allokering'!$B$1:$AG$461,MATCH(P$1,'Justerad allokering'!$B$1:$AF$1,0),FALSE)),VLOOKUP($B150,'Allokerad kvv'!$B$2:$AV$468,MATCH(P$1,'Allokerad kvv'!$B$1:$AV$1,0),FALSE),VLOOKUP($B150,'Justerad allokering'!$B$1:$AG$461,MATCH(P$1,'Justerad allokering'!$B$1:$AF$1,0),FALSE))</f>
        <v>2.1843900000000001</v>
      </c>
      <c r="Q150">
        <f>IF(ISERROR(1/VLOOKUP($B150,'Justerad allokering'!$B$1:$AG$461,MATCH(Q$1,'Justerad allokering'!$B$1:$AF$1,0),FALSE)),VLOOKUP($B150,'Allokerad kvv'!$B$2:$AV$468,MATCH(Q$1,'Allokerad kvv'!$B$1:$AV$1,0),FALSE),VLOOKUP($B150,'Justerad allokering'!$B$1:$AG$461,MATCH(Q$1,'Justerad allokering'!$B$1:$AF$1,0),FALSE))</f>
        <v>0</v>
      </c>
      <c r="R150">
        <f>IF(ISERROR(1/VLOOKUP($B150,'Justerad allokering'!$B$1:$AG$461,MATCH(R$1,'Justerad allokering'!$B$1:$AF$1,0),FALSE)),VLOOKUP($B150,'Allokerad kvv'!$B$2:$AV$468,MATCH(R$1,'Allokerad kvv'!$B$1:$AV$1,0),FALSE),VLOOKUP($B150,'Justerad allokering'!$B$1:$AG$461,MATCH(R$1,'Justerad allokering'!$B$1:$AF$1,0),FALSE))</f>
        <v>0</v>
      </c>
      <c r="S150">
        <f>IF(ISERROR(1/VLOOKUP($B150,'Justerad allokering'!$B$1:$AG$461,MATCH(S$1,'Justerad allokering'!$B$1:$AF$1,0),FALSE)),VLOOKUP($B150,'Allokerad kvv'!$B$2:$AV$468,MATCH(S$1,'Allokerad kvv'!$B$1:$AV$1,0),FALSE),VLOOKUP($B150,'Justerad allokering'!$B$1:$AG$461,MATCH(S$1,'Justerad allokering'!$B$1:$AF$1,0),FALSE))</f>
        <v>0</v>
      </c>
      <c r="T150">
        <f>IF(ISERROR(1/VLOOKUP($B150,'Justerad allokering'!$B$1:$AG$461,MATCH(T$1,'Justerad allokering'!$B$1:$AF$1,0),FALSE)),VLOOKUP($B150,'Allokerad kvv'!$B$2:$AV$468,MATCH(T$1,'Allokerad kvv'!$B$1:$AV$1,0),FALSE),VLOOKUP($B150,'Justerad allokering'!$B$1:$AG$461,MATCH(T$1,'Justerad allokering'!$B$1:$AF$1,0),FALSE))</f>
        <v>0</v>
      </c>
      <c r="U150">
        <f>IF(ISERROR(1/VLOOKUP($B150,'Justerad allokering'!$B$1:$AG$461,MATCH(U$1,'Justerad allokering'!$B$1:$AF$1,0),FALSE)),VLOOKUP($B150,'Allokerad kvv'!$B$2:$AV$468,MATCH(U$1,'Allokerad kvv'!$B$1:$AV$1,0),FALSE),VLOOKUP($B150,'Justerad allokering'!$B$1:$AG$461,MATCH(U$1,'Justerad allokering'!$B$1:$AF$1,0),FALSE))</f>
        <v>0</v>
      </c>
      <c r="V150">
        <f>IF(ISERROR(1/VLOOKUP($B150,'Justerad allokering'!$B$1:$AG$461,MATCH(V$1,'Justerad allokering'!$B$1:$AF$1,0),FALSE)),VLOOKUP($B150,'Allokerad kvv'!$B$2:$AV$468,MATCH(V$1,'Allokerad kvv'!$B$1:$AV$1,0),FALSE),VLOOKUP($B150,'Justerad allokering'!$B$1:$AG$461,MATCH(V$1,'Justerad allokering'!$B$1:$AF$1,0),FALSE))</f>
        <v>0</v>
      </c>
      <c r="W150">
        <f>IF(ISERROR(1/VLOOKUP($B150,'Justerad allokering'!$B$1:$AG$461,MATCH(W$1,'Justerad allokering'!$B$1:$AF$1,0),FALSE)),VLOOKUP($B150,'Allokerad kvv'!$B$2:$AV$468,MATCH(W$1,'Allokerad kvv'!$B$1:$AV$1,0),FALSE),VLOOKUP($B150,'Justerad allokering'!$B$1:$AG$461,MATCH(W$1,'Justerad allokering'!$B$1:$AF$1,0),FALSE))</f>
        <v>0</v>
      </c>
      <c r="X150">
        <f>IF(ISERROR(1/VLOOKUP($B150,'Justerad allokering'!$B$1:$AG$461,MATCH(X$1,'Justerad allokering'!$B$1:$AF$1,0),FALSE)),VLOOKUP($B150,'Allokerad kvv'!$B$2:$AV$468,MATCH(X$1,'Allokerad kvv'!$B$1:$AV$1,0),FALSE),VLOOKUP($B150,'Justerad allokering'!$B$1:$AG$461,MATCH(X$1,'Justerad allokering'!$B$1:$AF$1,0),FALSE))</f>
        <v>0</v>
      </c>
      <c r="Y150">
        <f>IF(ISERROR(1/VLOOKUP($B150,'Justerad allokering'!$B$1:$AG$461,MATCH(Y$1,'Justerad allokering'!$B$1:$AF$1,0),FALSE)),VLOOKUP($B150,'Allokerad kvv'!$B$2:$AV$468,MATCH(Y$1,'Allokerad kvv'!$B$1:$AV$1,0),FALSE),VLOOKUP($B150,'Justerad allokering'!$B$1:$AG$461,MATCH(Y$1,'Justerad allokering'!$B$1:$AF$1,0),FALSE))</f>
        <v>0</v>
      </c>
      <c r="Z150">
        <f>IF(ISERROR(1/VLOOKUP($B150,'Justerad allokering'!$B$1:$AG$461,MATCH(Z$1,'Justerad allokering'!$B$1:$AF$1,0),FALSE)),VLOOKUP($B150,'Allokerad kvv'!$B$2:$AV$468,MATCH(Z$1,'Allokerad kvv'!$B$1:$AV$1,0),FALSE),VLOOKUP($B150,'Justerad allokering'!$B$1:$AG$461,MATCH(Z$1,'Justerad allokering'!$B$1:$AF$1,0),FALSE))</f>
        <v>0</v>
      </c>
      <c r="AE150" s="89">
        <f t="shared" si="8"/>
        <v>283.51131000000004</v>
      </c>
      <c r="AG150">
        <f t="shared" si="9"/>
        <v>276.28943000000004</v>
      </c>
      <c r="AH150">
        <f t="shared" si="10"/>
        <v>190.88943000000003</v>
      </c>
      <c r="AI150">
        <f>IF(AH150=0,"",AH150/VLOOKUP(B150,Kraftvärmeprod!$B$1:$BC$480,MATCH("Summa tillförd energi exklusive rökgaskondensering",Kraftvärmeprod!$B$1:$BC$1,0),FALSE))</f>
        <v>0.44579502568893042</v>
      </c>
      <c r="AK150">
        <f t="shared" si="11"/>
        <v>190.88943</v>
      </c>
    </row>
    <row r="151" spans="1:37" x14ac:dyDescent="0.25">
      <c r="A151" s="2" t="s">
        <v>215</v>
      </c>
      <c r="B151" s="2" t="s">
        <v>216</v>
      </c>
      <c r="C151">
        <f>IF(ISERROR(1/VLOOKUP($B151,'Justerad allokering'!$B$1:$AG$461,MATCH(C$1,'Justerad allokering'!$B$1:$AF$1,0),FALSE)),VLOOKUP($B151,'Allokerad kvv'!$B$2:$AV$468,MATCH(C$1,'Allokerad kvv'!$B$1:$AV$1,0),FALSE),VLOOKUP($B151,'Justerad allokering'!$B$1:$AG$461,MATCH(C$1,'Justerad allokering'!$B$1:$AF$1,0),FALSE))</f>
        <v>0</v>
      </c>
      <c r="D151">
        <f>IF(ISERROR(1/VLOOKUP($B151,'Justerad allokering'!$B$1:$AG$461,MATCH(D$1,'Justerad allokering'!$B$1:$AF$1,0),FALSE)),VLOOKUP($B151,'Allokerad kvv'!$B$2:$AV$468,MATCH(D$1,'Allokerad kvv'!$B$1:$AV$1,0),FALSE),VLOOKUP($B151,'Justerad allokering'!$B$1:$AG$461,MATCH(D$1,'Justerad allokering'!$B$1:$AF$1,0),FALSE))</f>
        <v>0</v>
      </c>
      <c r="E151">
        <f>IF(ISERROR(1/VLOOKUP($B151,'Justerad allokering'!$B$1:$AG$461,MATCH(E$1,'Justerad allokering'!$B$1:$AF$1,0),FALSE)),VLOOKUP($B151,'Allokerad kvv'!$B$2:$AV$468,MATCH(E$1,'Allokerad kvv'!$B$1:$AV$1,0),FALSE),VLOOKUP($B151,'Justerad allokering'!$B$1:$AG$461,MATCH(E$1,'Justerad allokering'!$B$1:$AF$1,0),FALSE))</f>
        <v>0</v>
      </c>
      <c r="F151">
        <f>IF(ISERROR(1/VLOOKUP($B151,'Justerad allokering'!$B$1:$AG$461,MATCH(F$1,'Justerad allokering'!$B$1:$AF$1,0),FALSE)),VLOOKUP($B151,'Allokerad kvv'!$B$2:$AV$468,MATCH(F$1,'Allokerad kvv'!$B$1:$AV$1,0),FALSE),VLOOKUP($B151,'Justerad allokering'!$B$1:$AG$461,MATCH(F$1,'Justerad allokering'!$B$1:$AF$1,0),FALSE))</f>
        <v>0</v>
      </c>
      <c r="G151">
        <f>IF(ISERROR(1/VLOOKUP($B151,'Justerad allokering'!$B$1:$AG$461,MATCH(G$1,'Justerad allokering'!$B$1:$AF$1,0),FALSE)),VLOOKUP($B151,'Allokerad kvv'!$B$2:$AV$468,MATCH(G$1,'Allokerad kvv'!$B$1:$AV$1,0),FALSE),VLOOKUP($B151,'Justerad allokering'!$B$1:$AG$461,MATCH(G$1,'Justerad allokering'!$B$1:$AF$1,0),FALSE))</f>
        <v>0</v>
      </c>
      <c r="H151">
        <f>IF(ISERROR(1/VLOOKUP($B151,'Justerad allokering'!$B$1:$AG$461,MATCH(H$1,'Justerad allokering'!$B$1:$AF$1,0),FALSE)),VLOOKUP($B151,'Allokerad kvv'!$B$2:$AV$468,MATCH(H$1,'Allokerad kvv'!$B$1:$AV$1,0),FALSE),VLOOKUP($B151,'Justerad allokering'!$B$1:$AG$461,MATCH(H$1,'Justerad allokering'!$B$1:$AF$1,0),FALSE))</f>
        <v>0</v>
      </c>
      <c r="I151">
        <f>IF(ISERROR(1/VLOOKUP($B151,'Justerad allokering'!$B$1:$AG$461,MATCH(I$1,'Justerad allokering'!$B$1:$AF$1,0),FALSE)),VLOOKUP($B151,'Allokerad kvv'!$B$2:$AV$468,MATCH(I$1,'Allokerad kvv'!$B$1:$AV$1,0),FALSE),VLOOKUP($B151,'Justerad allokering'!$B$1:$AG$461,MATCH(I$1,'Justerad allokering'!$B$1:$AF$1,0),FALSE))</f>
        <v>0</v>
      </c>
      <c r="J151">
        <f>IF(ISERROR(1/VLOOKUP($B151,'Justerad allokering'!$B$1:$AG$461,MATCH(J$1,'Justerad allokering'!$B$1:$AF$1,0),FALSE)),VLOOKUP($B151,'Allokerad kvv'!$B$2:$AV$468,MATCH(J$1,'Allokerad kvv'!$B$1:$AV$1,0),FALSE),VLOOKUP($B151,'Justerad allokering'!$B$1:$AG$461,MATCH(J$1,'Justerad allokering'!$B$1:$AF$1,0),FALSE))</f>
        <v>0</v>
      </c>
      <c r="K151">
        <f>IF(ISERROR(1/VLOOKUP($B151,'Justerad allokering'!$B$1:$AG$461,MATCH(K$1,'Justerad allokering'!$B$1:$AF$1,0),FALSE)),VLOOKUP($B151,'Allokerad kvv'!$B$2:$AV$468,MATCH(K$1,'Allokerad kvv'!$B$1:$AV$1,0),FALSE),VLOOKUP($B151,'Justerad allokering'!$B$1:$AG$461,MATCH(K$1,'Justerad allokering'!$B$1:$AF$1,0),FALSE))</f>
        <v>0</v>
      </c>
      <c r="L151">
        <f>IF(ISERROR(1/VLOOKUP($B151,'Justerad allokering'!$B$1:$AG$461,MATCH(L$1,'Justerad allokering'!$B$1:$AF$1,0),FALSE)),VLOOKUP($B151,'Allokerad kvv'!$B$2:$AV$468,MATCH(L$1,'Allokerad kvv'!$B$1:$AV$1,0),FALSE),VLOOKUP($B151,'Justerad allokering'!$B$1:$AG$461,MATCH(L$1,'Justerad allokering'!$B$1:$AF$1,0),FALSE))</f>
        <v>0</v>
      </c>
      <c r="M151">
        <f>IF(ISERROR(1/VLOOKUP($B151,'Justerad allokering'!$B$1:$AG$461,MATCH(M$1,'Justerad allokering'!$B$1:$AF$1,0),FALSE)),VLOOKUP($B151,'Allokerad kvv'!$B$2:$AV$468,MATCH(M$1,'Allokerad kvv'!$B$1:$AV$1,0),FALSE),VLOOKUP($B151,'Justerad allokering'!$B$1:$AG$461,MATCH(M$1,'Justerad allokering'!$B$1:$AF$1,0),FALSE))</f>
        <v>0</v>
      </c>
      <c r="N151">
        <f>IF(ISERROR(1/VLOOKUP($B151,'Justerad allokering'!$B$1:$AG$461,MATCH(N$1,'Justerad allokering'!$B$1:$AF$1,0),FALSE)),VLOOKUP($B151,'Allokerad kvv'!$B$2:$AV$468,MATCH(N$1,'Allokerad kvv'!$B$1:$AV$1,0),FALSE),VLOOKUP($B151,'Justerad allokering'!$B$1:$AG$461,MATCH(N$1,'Justerad allokering'!$B$1:$AF$1,0),FALSE))</f>
        <v>0</v>
      </c>
      <c r="O151">
        <f>IF(ISERROR(1/VLOOKUP($B151,'Justerad allokering'!$B$1:$AG$461,MATCH(O$1,'Justerad allokering'!$B$1:$AF$1,0),FALSE)),VLOOKUP($B151,'Allokerad kvv'!$B$2:$AV$468,MATCH(O$1,'Allokerad kvv'!$B$1:$AV$1,0),FALSE),VLOOKUP($B151,'Justerad allokering'!$B$1:$AG$461,MATCH(O$1,'Justerad allokering'!$B$1:$AF$1,0),FALSE))</f>
        <v>0</v>
      </c>
      <c r="P151">
        <f>IF(ISERROR(1/VLOOKUP($B151,'Justerad allokering'!$B$1:$AG$461,MATCH(P$1,'Justerad allokering'!$B$1:$AF$1,0),FALSE)),VLOOKUP($B151,'Allokerad kvv'!$B$2:$AV$468,MATCH(P$1,'Allokerad kvv'!$B$1:$AV$1,0),FALSE),VLOOKUP($B151,'Justerad allokering'!$B$1:$AG$461,MATCH(P$1,'Justerad allokering'!$B$1:$AF$1,0),FALSE))</f>
        <v>0</v>
      </c>
      <c r="Q151">
        <f>IF(ISERROR(1/VLOOKUP($B151,'Justerad allokering'!$B$1:$AG$461,MATCH(Q$1,'Justerad allokering'!$B$1:$AF$1,0),FALSE)),VLOOKUP($B151,'Allokerad kvv'!$B$2:$AV$468,MATCH(Q$1,'Allokerad kvv'!$B$1:$AV$1,0),FALSE),VLOOKUP($B151,'Justerad allokering'!$B$1:$AG$461,MATCH(Q$1,'Justerad allokering'!$B$1:$AF$1,0),FALSE))</f>
        <v>0</v>
      </c>
      <c r="R151">
        <f>IF(ISERROR(1/VLOOKUP($B151,'Justerad allokering'!$B$1:$AG$461,MATCH(R$1,'Justerad allokering'!$B$1:$AF$1,0),FALSE)),VLOOKUP($B151,'Allokerad kvv'!$B$2:$AV$468,MATCH(R$1,'Allokerad kvv'!$B$1:$AV$1,0),FALSE),VLOOKUP($B151,'Justerad allokering'!$B$1:$AG$461,MATCH(R$1,'Justerad allokering'!$B$1:$AF$1,0),FALSE))</f>
        <v>0</v>
      </c>
      <c r="S151">
        <f>IF(ISERROR(1/VLOOKUP($B151,'Justerad allokering'!$B$1:$AG$461,MATCH(S$1,'Justerad allokering'!$B$1:$AF$1,0),FALSE)),VLOOKUP($B151,'Allokerad kvv'!$B$2:$AV$468,MATCH(S$1,'Allokerad kvv'!$B$1:$AV$1,0),FALSE),VLOOKUP($B151,'Justerad allokering'!$B$1:$AG$461,MATCH(S$1,'Justerad allokering'!$B$1:$AF$1,0),FALSE))</f>
        <v>0</v>
      </c>
      <c r="T151">
        <f>IF(ISERROR(1/VLOOKUP($B151,'Justerad allokering'!$B$1:$AG$461,MATCH(T$1,'Justerad allokering'!$B$1:$AF$1,0),FALSE)),VLOOKUP($B151,'Allokerad kvv'!$B$2:$AV$468,MATCH(T$1,'Allokerad kvv'!$B$1:$AV$1,0),FALSE),VLOOKUP($B151,'Justerad allokering'!$B$1:$AG$461,MATCH(T$1,'Justerad allokering'!$B$1:$AF$1,0),FALSE))</f>
        <v>0</v>
      </c>
      <c r="U151">
        <f>IF(ISERROR(1/VLOOKUP($B151,'Justerad allokering'!$B$1:$AG$461,MATCH(U$1,'Justerad allokering'!$B$1:$AF$1,0),FALSE)),VLOOKUP($B151,'Allokerad kvv'!$B$2:$AV$468,MATCH(U$1,'Allokerad kvv'!$B$1:$AV$1,0),FALSE),VLOOKUP($B151,'Justerad allokering'!$B$1:$AG$461,MATCH(U$1,'Justerad allokering'!$B$1:$AF$1,0),FALSE))</f>
        <v>0</v>
      </c>
      <c r="V151">
        <f>IF(ISERROR(1/VLOOKUP($B151,'Justerad allokering'!$B$1:$AG$461,MATCH(V$1,'Justerad allokering'!$B$1:$AF$1,0),FALSE)),VLOOKUP($B151,'Allokerad kvv'!$B$2:$AV$468,MATCH(V$1,'Allokerad kvv'!$B$1:$AV$1,0),FALSE),VLOOKUP($B151,'Justerad allokering'!$B$1:$AG$461,MATCH(V$1,'Justerad allokering'!$B$1:$AF$1,0),FALSE))</f>
        <v>0</v>
      </c>
      <c r="W151">
        <f>IF(ISERROR(1/VLOOKUP($B151,'Justerad allokering'!$B$1:$AG$461,MATCH(W$1,'Justerad allokering'!$B$1:$AF$1,0),FALSE)),VLOOKUP($B151,'Allokerad kvv'!$B$2:$AV$468,MATCH(W$1,'Allokerad kvv'!$B$1:$AV$1,0),FALSE),VLOOKUP($B151,'Justerad allokering'!$B$1:$AG$461,MATCH(W$1,'Justerad allokering'!$B$1:$AF$1,0),FALSE))</f>
        <v>0</v>
      </c>
      <c r="X151">
        <f>IF(ISERROR(1/VLOOKUP($B151,'Justerad allokering'!$B$1:$AG$461,MATCH(X$1,'Justerad allokering'!$B$1:$AF$1,0),FALSE)),VLOOKUP($B151,'Allokerad kvv'!$B$2:$AV$468,MATCH(X$1,'Allokerad kvv'!$B$1:$AV$1,0),FALSE),VLOOKUP($B151,'Justerad allokering'!$B$1:$AG$461,MATCH(X$1,'Justerad allokering'!$B$1:$AF$1,0),FALSE))</f>
        <v>0</v>
      </c>
      <c r="Y151">
        <f>IF(ISERROR(1/VLOOKUP($B151,'Justerad allokering'!$B$1:$AG$461,MATCH(Y$1,'Justerad allokering'!$B$1:$AF$1,0),FALSE)),VLOOKUP($B151,'Allokerad kvv'!$B$2:$AV$468,MATCH(Y$1,'Allokerad kvv'!$B$1:$AV$1,0),FALSE),VLOOKUP($B151,'Justerad allokering'!$B$1:$AG$461,MATCH(Y$1,'Justerad allokering'!$B$1:$AF$1,0),FALSE))</f>
        <v>0</v>
      </c>
      <c r="Z151">
        <f>IF(ISERROR(1/VLOOKUP($B151,'Justerad allokering'!$B$1:$AG$461,MATCH(Z$1,'Justerad allokering'!$B$1:$AF$1,0),FALSE)),VLOOKUP($B151,'Allokerad kvv'!$B$2:$AV$468,MATCH(Z$1,'Allokerad kvv'!$B$1:$AV$1,0),FALSE),VLOOKUP($B151,'Justerad allokering'!$B$1:$AG$461,MATCH(Z$1,'Justerad allokering'!$B$1:$AF$1,0),FALSE))</f>
        <v>0</v>
      </c>
      <c r="AE151" s="89">
        <f t="shared" si="8"/>
        <v>0</v>
      </c>
      <c r="AG151">
        <f t="shared" si="9"/>
        <v>0</v>
      </c>
      <c r="AH151">
        <f t="shared" si="10"/>
        <v>0</v>
      </c>
      <c r="AI151" t="str">
        <f>IF(AH151=0,"",AH151/VLOOKUP(B151,Kraftvärmeprod!$B$1:$BC$480,MATCH("Summa tillförd energi exklusive rökgaskondensering",Kraftvärmeprod!$B$1:$BC$1,0),FALSE))</f>
        <v/>
      </c>
      <c r="AK151">
        <f t="shared" si="11"/>
        <v>0</v>
      </c>
    </row>
    <row r="152" spans="1:37" x14ac:dyDescent="0.25">
      <c r="A152" s="2" t="s">
        <v>217</v>
      </c>
      <c r="B152" s="2" t="s">
        <v>218</v>
      </c>
      <c r="C152">
        <f>IF(ISERROR(1/VLOOKUP($B152,'Justerad allokering'!$B$1:$AG$461,MATCH(C$1,'Justerad allokering'!$B$1:$AF$1,0),FALSE)),VLOOKUP($B152,'Allokerad kvv'!$B$2:$AV$468,MATCH(C$1,'Allokerad kvv'!$B$1:$AV$1,0),FALSE),VLOOKUP($B152,'Justerad allokering'!$B$1:$AG$461,MATCH(C$1,'Justerad allokering'!$B$1:$AF$1,0),FALSE))</f>
        <v>0</v>
      </c>
      <c r="D152">
        <f>IF(ISERROR(1/VLOOKUP($B152,'Justerad allokering'!$B$1:$AG$461,MATCH(D$1,'Justerad allokering'!$B$1:$AF$1,0),FALSE)),VLOOKUP($B152,'Allokerad kvv'!$B$2:$AV$468,MATCH(D$1,'Allokerad kvv'!$B$1:$AV$1,0),FALSE),VLOOKUP($B152,'Justerad allokering'!$B$1:$AG$461,MATCH(D$1,'Justerad allokering'!$B$1:$AF$1,0),FALSE))</f>
        <v>0</v>
      </c>
      <c r="E152">
        <f>IF(ISERROR(1/VLOOKUP($B152,'Justerad allokering'!$B$1:$AG$461,MATCH(E$1,'Justerad allokering'!$B$1:$AF$1,0),FALSE)),VLOOKUP($B152,'Allokerad kvv'!$B$2:$AV$468,MATCH(E$1,'Allokerad kvv'!$B$1:$AV$1,0),FALSE),VLOOKUP($B152,'Justerad allokering'!$B$1:$AG$461,MATCH(E$1,'Justerad allokering'!$B$1:$AF$1,0),FALSE))</f>
        <v>0</v>
      </c>
      <c r="F152">
        <f>IF(ISERROR(1/VLOOKUP($B152,'Justerad allokering'!$B$1:$AG$461,MATCH(F$1,'Justerad allokering'!$B$1:$AF$1,0),FALSE)),VLOOKUP($B152,'Allokerad kvv'!$B$2:$AV$468,MATCH(F$1,'Allokerad kvv'!$B$1:$AV$1,0),FALSE),VLOOKUP($B152,'Justerad allokering'!$B$1:$AG$461,MATCH(F$1,'Justerad allokering'!$B$1:$AF$1,0),FALSE))</f>
        <v>0</v>
      </c>
      <c r="G152">
        <f>IF(ISERROR(1/VLOOKUP($B152,'Justerad allokering'!$B$1:$AG$461,MATCH(G$1,'Justerad allokering'!$B$1:$AF$1,0),FALSE)),VLOOKUP($B152,'Allokerad kvv'!$B$2:$AV$468,MATCH(G$1,'Allokerad kvv'!$B$1:$AV$1,0),FALSE),VLOOKUP($B152,'Justerad allokering'!$B$1:$AG$461,MATCH(G$1,'Justerad allokering'!$B$1:$AF$1,0),FALSE))</f>
        <v>2.7210000000000001</v>
      </c>
      <c r="H152">
        <f>IF(ISERROR(1/VLOOKUP($B152,'Justerad allokering'!$B$1:$AG$461,MATCH(H$1,'Justerad allokering'!$B$1:$AF$1,0),FALSE)),VLOOKUP($B152,'Allokerad kvv'!$B$2:$AV$468,MATCH(H$1,'Allokerad kvv'!$B$1:$AV$1,0),FALSE),VLOOKUP($B152,'Justerad allokering'!$B$1:$AG$461,MATCH(H$1,'Justerad allokering'!$B$1:$AF$1,0),FALSE))</f>
        <v>0</v>
      </c>
      <c r="I152">
        <f>IF(ISERROR(1/VLOOKUP($B152,'Justerad allokering'!$B$1:$AG$461,MATCH(I$1,'Justerad allokering'!$B$1:$AF$1,0),FALSE)),VLOOKUP($B152,'Allokerad kvv'!$B$2:$AV$468,MATCH(I$1,'Allokerad kvv'!$B$1:$AV$1,0),FALSE),VLOOKUP($B152,'Justerad allokering'!$B$1:$AG$461,MATCH(I$1,'Justerad allokering'!$B$1:$AF$1,0),FALSE))</f>
        <v>1.163</v>
      </c>
      <c r="J152">
        <f>IF(ISERROR(1/VLOOKUP($B152,'Justerad allokering'!$B$1:$AG$461,MATCH(J$1,'Justerad allokering'!$B$1:$AF$1,0),FALSE)),VLOOKUP($B152,'Allokerad kvv'!$B$2:$AV$468,MATCH(J$1,'Allokerad kvv'!$B$1:$AV$1,0),FALSE),VLOOKUP($B152,'Justerad allokering'!$B$1:$AG$461,MATCH(J$1,'Justerad allokering'!$B$1:$AF$1,0),FALSE))</f>
        <v>0</v>
      </c>
      <c r="K152">
        <f>IF(ISERROR(1/VLOOKUP($B152,'Justerad allokering'!$B$1:$AG$461,MATCH(K$1,'Justerad allokering'!$B$1:$AF$1,0),FALSE)),VLOOKUP($B152,'Allokerad kvv'!$B$2:$AV$468,MATCH(K$1,'Allokerad kvv'!$B$1:$AV$1,0),FALSE),VLOOKUP($B152,'Justerad allokering'!$B$1:$AG$461,MATCH(K$1,'Justerad allokering'!$B$1:$AF$1,0),FALSE))</f>
        <v>15.6069</v>
      </c>
      <c r="L152">
        <f>IF(ISERROR(1/VLOOKUP($B152,'Justerad allokering'!$B$1:$AG$461,MATCH(L$1,'Justerad allokering'!$B$1:$AF$1,0),FALSE)),VLOOKUP($B152,'Allokerad kvv'!$B$2:$AV$468,MATCH(L$1,'Allokerad kvv'!$B$1:$AV$1,0),FALSE),VLOOKUP($B152,'Justerad allokering'!$B$1:$AG$461,MATCH(L$1,'Justerad allokering'!$B$1:$AF$1,0),FALSE))</f>
        <v>0</v>
      </c>
      <c r="M152">
        <f>IF(ISERROR(1/VLOOKUP($B152,'Justerad allokering'!$B$1:$AG$461,MATCH(M$1,'Justerad allokering'!$B$1:$AF$1,0),FALSE)),VLOOKUP($B152,'Allokerad kvv'!$B$2:$AV$468,MATCH(M$1,'Allokerad kvv'!$B$1:$AV$1,0),FALSE),VLOOKUP($B152,'Justerad allokering'!$B$1:$AG$461,MATCH(M$1,'Justerad allokering'!$B$1:$AF$1,0),FALSE))</f>
        <v>0</v>
      </c>
      <c r="N152">
        <f>IF(ISERROR(1/VLOOKUP($B152,'Justerad allokering'!$B$1:$AG$461,MATCH(N$1,'Justerad allokering'!$B$1:$AF$1,0),FALSE)),VLOOKUP($B152,'Allokerad kvv'!$B$2:$AV$468,MATCH(N$1,'Allokerad kvv'!$B$1:$AV$1,0),FALSE),VLOOKUP($B152,'Justerad allokering'!$B$1:$AG$461,MATCH(N$1,'Justerad allokering'!$B$1:$AF$1,0),FALSE))</f>
        <v>97.372</v>
      </c>
      <c r="O152">
        <f>IF(ISERROR(1/VLOOKUP($B152,'Justerad allokering'!$B$1:$AG$461,MATCH(O$1,'Justerad allokering'!$B$1:$AF$1,0),FALSE)),VLOOKUP($B152,'Allokerad kvv'!$B$2:$AV$468,MATCH(O$1,'Allokerad kvv'!$B$1:$AV$1,0),FALSE),VLOOKUP($B152,'Justerad allokering'!$B$1:$AG$461,MATCH(O$1,'Justerad allokering'!$B$1:$AF$1,0),FALSE))</f>
        <v>0</v>
      </c>
      <c r="P152">
        <f>IF(ISERROR(1/VLOOKUP($B152,'Justerad allokering'!$B$1:$AG$461,MATCH(P$1,'Justerad allokering'!$B$1:$AF$1,0),FALSE)),VLOOKUP($B152,'Allokerad kvv'!$B$2:$AV$468,MATCH(P$1,'Allokerad kvv'!$B$1:$AV$1,0),FALSE),VLOOKUP($B152,'Justerad allokering'!$B$1:$AG$461,MATCH(P$1,'Justerad allokering'!$B$1:$AF$1,0),FALSE))</f>
        <v>0</v>
      </c>
      <c r="Q152">
        <f>IF(ISERROR(1/VLOOKUP($B152,'Justerad allokering'!$B$1:$AG$461,MATCH(Q$1,'Justerad allokering'!$B$1:$AF$1,0),FALSE)),VLOOKUP($B152,'Allokerad kvv'!$B$2:$AV$468,MATCH(Q$1,'Allokerad kvv'!$B$1:$AV$1,0),FALSE),VLOOKUP($B152,'Justerad allokering'!$B$1:$AG$461,MATCH(Q$1,'Justerad allokering'!$B$1:$AF$1,0),FALSE))</f>
        <v>0</v>
      </c>
      <c r="R152">
        <f>IF(ISERROR(1/VLOOKUP($B152,'Justerad allokering'!$B$1:$AG$461,MATCH(R$1,'Justerad allokering'!$B$1:$AF$1,0),FALSE)),VLOOKUP($B152,'Allokerad kvv'!$B$2:$AV$468,MATCH(R$1,'Allokerad kvv'!$B$1:$AV$1,0),FALSE),VLOOKUP($B152,'Justerad allokering'!$B$1:$AG$461,MATCH(R$1,'Justerad allokering'!$B$1:$AF$1,0),FALSE))</f>
        <v>0</v>
      </c>
      <c r="S152">
        <f>IF(ISERROR(1/VLOOKUP($B152,'Justerad allokering'!$B$1:$AG$461,MATCH(S$1,'Justerad allokering'!$B$1:$AF$1,0),FALSE)),VLOOKUP($B152,'Allokerad kvv'!$B$2:$AV$468,MATCH(S$1,'Allokerad kvv'!$B$1:$AV$1,0),FALSE),VLOOKUP($B152,'Justerad allokering'!$B$1:$AG$461,MATCH(S$1,'Justerad allokering'!$B$1:$AF$1,0),FALSE))</f>
        <v>0</v>
      </c>
      <c r="T152">
        <f>IF(ISERROR(1/VLOOKUP($B152,'Justerad allokering'!$B$1:$AG$461,MATCH(T$1,'Justerad allokering'!$B$1:$AF$1,0),FALSE)),VLOOKUP($B152,'Allokerad kvv'!$B$2:$AV$468,MATCH(T$1,'Allokerad kvv'!$B$1:$AV$1,0),FALSE),VLOOKUP($B152,'Justerad allokering'!$B$1:$AG$461,MATCH(T$1,'Justerad allokering'!$B$1:$AF$1,0),FALSE))</f>
        <v>0</v>
      </c>
      <c r="U152">
        <f>IF(ISERROR(1/VLOOKUP($B152,'Justerad allokering'!$B$1:$AG$461,MATCH(U$1,'Justerad allokering'!$B$1:$AF$1,0),FALSE)),VLOOKUP($B152,'Allokerad kvv'!$B$2:$AV$468,MATCH(U$1,'Allokerad kvv'!$B$1:$AV$1,0),FALSE),VLOOKUP($B152,'Justerad allokering'!$B$1:$AG$461,MATCH(U$1,'Justerad allokering'!$B$1:$AF$1,0),FALSE))</f>
        <v>0</v>
      </c>
      <c r="V152">
        <f>IF(ISERROR(1/VLOOKUP($B152,'Justerad allokering'!$B$1:$AG$461,MATCH(V$1,'Justerad allokering'!$B$1:$AF$1,0),FALSE)),VLOOKUP($B152,'Allokerad kvv'!$B$2:$AV$468,MATCH(V$1,'Allokerad kvv'!$B$1:$AV$1,0),FALSE),VLOOKUP($B152,'Justerad allokering'!$B$1:$AG$461,MATCH(V$1,'Justerad allokering'!$B$1:$AF$1,0),FALSE))</f>
        <v>0</v>
      </c>
      <c r="W152">
        <f>IF(ISERROR(1/VLOOKUP($B152,'Justerad allokering'!$B$1:$AG$461,MATCH(W$1,'Justerad allokering'!$B$1:$AF$1,0),FALSE)),VLOOKUP($B152,'Allokerad kvv'!$B$2:$AV$468,MATCH(W$1,'Allokerad kvv'!$B$1:$AV$1,0),FALSE),VLOOKUP($B152,'Justerad allokering'!$B$1:$AG$461,MATCH(W$1,'Justerad allokering'!$B$1:$AF$1,0),FALSE))</f>
        <v>0</v>
      </c>
      <c r="X152">
        <f>IF(ISERROR(1/VLOOKUP($B152,'Justerad allokering'!$B$1:$AG$461,MATCH(X$1,'Justerad allokering'!$B$1:$AF$1,0),FALSE)),VLOOKUP($B152,'Allokerad kvv'!$B$2:$AV$468,MATCH(X$1,'Allokerad kvv'!$B$1:$AV$1,0),FALSE),VLOOKUP($B152,'Justerad allokering'!$B$1:$AG$461,MATCH(X$1,'Justerad allokering'!$B$1:$AF$1,0),FALSE))</f>
        <v>0</v>
      </c>
      <c r="Y152">
        <f>IF(ISERROR(1/VLOOKUP($B152,'Justerad allokering'!$B$1:$AG$461,MATCH(Y$1,'Justerad allokering'!$B$1:$AF$1,0),FALSE)),VLOOKUP($B152,'Allokerad kvv'!$B$2:$AV$468,MATCH(Y$1,'Allokerad kvv'!$B$1:$AV$1,0),FALSE),VLOOKUP($B152,'Justerad allokering'!$B$1:$AG$461,MATCH(Y$1,'Justerad allokering'!$B$1:$AF$1,0),FALSE))</f>
        <v>0</v>
      </c>
      <c r="Z152">
        <f>IF(ISERROR(1/VLOOKUP($B152,'Justerad allokering'!$B$1:$AG$461,MATCH(Z$1,'Justerad allokering'!$B$1:$AF$1,0),FALSE)),VLOOKUP($B152,'Allokerad kvv'!$B$2:$AV$468,MATCH(Z$1,'Allokerad kvv'!$B$1:$AV$1,0),FALSE),VLOOKUP($B152,'Justerad allokering'!$B$1:$AG$461,MATCH(Z$1,'Justerad allokering'!$B$1:$AF$1,0),FALSE))</f>
        <v>302.74900000000002</v>
      </c>
      <c r="AE152" s="89">
        <f t="shared" si="8"/>
        <v>419.61189999999999</v>
      </c>
      <c r="AG152">
        <f t="shared" si="9"/>
        <v>404.005</v>
      </c>
      <c r="AH152">
        <f t="shared" si="10"/>
        <v>306.63299999999998</v>
      </c>
      <c r="AI152">
        <f>IF(AH152=0,"",AH152/VLOOKUP(B152,Kraftvärmeprod!$B$1:$BC$480,MATCH("Summa tillförd energi exklusive rökgaskondensering",Kraftvärmeprod!$B$1:$BC$1,0),FALSE))</f>
        <v>0.69388738781550818</v>
      </c>
      <c r="AK152">
        <f t="shared" si="11"/>
        <v>302.74900000000002</v>
      </c>
    </row>
    <row r="153" spans="1:37" x14ac:dyDescent="0.25">
      <c r="A153" s="2" t="s">
        <v>219</v>
      </c>
      <c r="B153" s="2" t="s">
        <v>220</v>
      </c>
      <c r="C153">
        <f>IF(ISERROR(1/VLOOKUP($B153,'Justerad allokering'!$B$1:$AG$461,MATCH(C$1,'Justerad allokering'!$B$1:$AF$1,0),FALSE)),VLOOKUP($B153,'Allokerad kvv'!$B$2:$AV$468,MATCH(C$1,'Allokerad kvv'!$B$1:$AV$1,0),FALSE),VLOOKUP($B153,'Justerad allokering'!$B$1:$AG$461,MATCH(C$1,'Justerad allokering'!$B$1:$AF$1,0),FALSE))</f>
        <v>0</v>
      </c>
      <c r="D153">
        <f>IF(ISERROR(1/VLOOKUP($B153,'Justerad allokering'!$B$1:$AG$461,MATCH(D$1,'Justerad allokering'!$B$1:$AF$1,0),FALSE)),VLOOKUP($B153,'Allokerad kvv'!$B$2:$AV$468,MATCH(D$1,'Allokerad kvv'!$B$1:$AV$1,0),FALSE),VLOOKUP($B153,'Justerad allokering'!$B$1:$AG$461,MATCH(D$1,'Justerad allokering'!$B$1:$AF$1,0),FALSE))</f>
        <v>0</v>
      </c>
      <c r="E153">
        <f>IF(ISERROR(1/VLOOKUP($B153,'Justerad allokering'!$B$1:$AG$461,MATCH(E$1,'Justerad allokering'!$B$1:$AF$1,0),FALSE)),VLOOKUP($B153,'Allokerad kvv'!$B$2:$AV$468,MATCH(E$1,'Allokerad kvv'!$B$1:$AV$1,0),FALSE),VLOOKUP($B153,'Justerad allokering'!$B$1:$AG$461,MATCH(E$1,'Justerad allokering'!$B$1:$AF$1,0),FALSE))</f>
        <v>0</v>
      </c>
      <c r="F153">
        <f>IF(ISERROR(1/VLOOKUP($B153,'Justerad allokering'!$B$1:$AG$461,MATCH(F$1,'Justerad allokering'!$B$1:$AF$1,0),FALSE)),VLOOKUP($B153,'Allokerad kvv'!$B$2:$AV$468,MATCH(F$1,'Allokerad kvv'!$B$1:$AV$1,0),FALSE),VLOOKUP($B153,'Justerad allokering'!$B$1:$AG$461,MATCH(F$1,'Justerad allokering'!$B$1:$AF$1,0),FALSE))</f>
        <v>0</v>
      </c>
      <c r="G153">
        <f>IF(ISERROR(1/VLOOKUP($B153,'Justerad allokering'!$B$1:$AG$461,MATCH(G$1,'Justerad allokering'!$B$1:$AF$1,0),FALSE)),VLOOKUP($B153,'Allokerad kvv'!$B$2:$AV$468,MATCH(G$1,'Allokerad kvv'!$B$1:$AV$1,0),FALSE),VLOOKUP($B153,'Justerad allokering'!$B$1:$AG$461,MATCH(G$1,'Justerad allokering'!$B$1:$AF$1,0),FALSE))</f>
        <v>0</v>
      </c>
      <c r="H153">
        <f>IF(ISERROR(1/VLOOKUP($B153,'Justerad allokering'!$B$1:$AG$461,MATCH(H$1,'Justerad allokering'!$B$1:$AF$1,0),FALSE)),VLOOKUP($B153,'Allokerad kvv'!$B$2:$AV$468,MATCH(H$1,'Allokerad kvv'!$B$1:$AV$1,0),FALSE),VLOOKUP($B153,'Justerad allokering'!$B$1:$AG$461,MATCH(H$1,'Justerad allokering'!$B$1:$AF$1,0),FALSE))</f>
        <v>0</v>
      </c>
      <c r="I153">
        <f>IF(ISERROR(1/VLOOKUP($B153,'Justerad allokering'!$B$1:$AG$461,MATCH(I$1,'Justerad allokering'!$B$1:$AF$1,0),FALSE)),VLOOKUP($B153,'Allokerad kvv'!$B$2:$AV$468,MATCH(I$1,'Allokerad kvv'!$B$1:$AV$1,0),FALSE),VLOOKUP($B153,'Justerad allokering'!$B$1:$AG$461,MATCH(I$1,'Justerad allokering'!$B$1:$AF$1,0),FALSE))</f>
        <v>0</v>
      </c>
      <c r="J153">
        <f>IF(ISERROR(1/VLOOKUP($B153,'Justerad allokering'!$B$1:$AG$461,MATCH(J$1,'Justerad allokering'!$B$1:$AF$1,0),FALSE)),VLOOKUP($B153,'Allokerad kvv'!$B$2:$AV$468,MATCH(J$1,'Allokerad kvv'!$B$1:$AV$1,0),FALSE),VLOOKUP($B153,'Justerad allokering'!$B$1:$AG$461,MATCH(J$1,'Justerad allokering'!$B$1:$AF$1,0),FALSE))</f>
        <v>0</v>
      </c>
      <c r="K153">
        <f>IF(ISERROR(1/VLOOKUP($B153,'Justerad allokering'!$B$1:$AG$461,MATCH(K$1,'Justerad allokering'!$B$1:$AF$1,0),FALSE)),VLOOKUP($B153,'Allokerad kvv'!$B$2:$AV$468,MATCH(K$1,'Allokerad kvv'!$B$1:$AV$1,0),FALSE),VLOOKUP($B153,'Justerad allokering'!$B$1:$AG$461,MATCH(K$1,'Justerad allokering'!$B$1:$AF$1,0),FALSE))</f>
        <v>0</v>
      </c>
      <c r="L153">
        <f>IF(ISERROR(1/VLOOKUP($B153,'Justerad allokering'!$B$1:$AG$461,MATCH(L$1,'Justerad allokering'!$B$1:$AF$1,0),FALSE)),VLOOKUP($B153,'Allokerad kvv'!$B$2:$AV$468,MATCH(L$1,'Allokerad kvv'!$B$1:$AV$1,0),FALSE),VLOOKUP($B153,'Justerad allokering'!$B$1:$AG$461,MATCH(L$1,'Justerad allokering'!$B$1:$AF$1,0),FALSE))</f>
        <v>0</v>
      </c>
      <c r="M153">
        <f>IF(ISERROR(1/VLOOKUP($B153,'Justerad allokering'!$B$1:$AG$461,MATCH(M$1,'Justerad allokering'!$B$1:$AF$1,0),FALSE)),VLOOKUP($B153,'Allokerad kvv'!$B$2:$AV$468,MATCH(M$1,'Allokerad kvv'!$B$1:$AV$1,0),FALSE),VLOOKUP($B153,'Justerad allokering'!$B$1:$AG$461,MATCH(M$1,'Justerad allokering'!$B$1:$AF$1,0),FALSE))</f>
        <v>0</v>
      </c>
      <c r="N153">
        <f>IF(ISERROR(1/VLOOKUP($B153,'Justerad allokering'!$B$1:$AG$461,MATCH(N$1,'Justerad allokering'!$B$1:$AF$1,0),FALSE)),VLOOKUP($B153,'Allokerad kvv'!$B$2:$AV$468,MATCH(N$1,'Allokerad kvv'!$B$1:$AV$1,0),FALSE),VLOOKUP($B153,'Justerad allokering'!$B$1:$AG$461,MATCH(N$1,'Justerad allokering'!$B$1:$AF$1,0),FALSE))</f>
        <v>0</v>
      </c>
      <c r="O153">
        <f>IF(ISERROR(1/VLOOKUP($B153,'Justerad allokering'!$B$1:$AG$461,MATCH(O$1,'Justerad allokering'!$B$1:$AF$1,0),FALSE)),VLOOKUP($B153,'Allokerad kvv'!$B$2:$AV$468,MATCH(O$1,'Allokerad kvv'!$B$1:$AV$1,0),FALSE),VLOOKUP($B153,'Justerad allokering'!$B$1:$AG$461,MATCH(O$1,'Justerad allokering'!$B$1:$AF$1,0),FALSE))</f>
        <v>0</v>
      </c>
      <c r="P153">
        <f>IF(ISERROR(1/VLOOKUP($B153,'Justerad allokering'!$B$1:$AG$461,MATCH(P$1,'Justerad allokering'!$B$1:$AF$1,0),FALSE)),VLOOKUP($B153,'Allokerad kvv'!$B$2:$AV$468,MATCH(P$1,'Allokerad kvv'!$B$1:$AV$1,0),FALSE),VLOOKUP($B153,'Justerad allokering'!$B$1:$AG$461,MATCH(P$1,'Justerad allokering'!$B$1:$AF$1,0),FALSE))</f>
        <v>0</v>
      </c>
      <c r="Q153">
        <f>IF(ISERROR(1/VLOOKUP($B153,'Justerad allokering'!$B$1:$AG$461,MATCH(Q$1,'Justerad allokering'!$B$1:$AF$1,0),FALSE)),VLOOKUP($B153,'Allokerad kvv'!$B$2:$AV$468,MATCH(Q$1,'Allokerad kvv'!$B$1:$AV$1,0),FALSE),VLOOKUP($B153,'Justerad allokering'!$B$1:$AG$461,MATCH(Q$1,'Justerad allokering'!$B$1:$AF$1,0),FALSE))</f>
        <v>0</v>
      </c>
      <c r="R153">
        <f>IF(ISERROR(1/VLOOKUP($B153,'Justerad allokering'!$B$1:$AG$461,MATCH(R$1,'Justerad allokering'!$B$1:$AF$1,0),FALSE)),VLOOKUP($B153,'Allokerad kvv'!$B$2:$AV$468,MATCH(R$1,'Allokerad kvv'!$B$1:$AV$1,0),FALSE),VLOOKUP($B153,'Justerad allokering'!$B$1:$AG$461,MATCH(R$1,'Justerad allokering'!$B$1:$AF$1,0),FALSE))</f>
        <v>0</v>
      </c>
      <c r="S153">
        <f>IF(ISERROR(1/VLOOKUP($B153,'Justerad allokering'!$B$1:$AG$461,MATCH(S$1,'Justerad allokering'!$B$1:$AF$1,0),FALSE)),VLOOKUP($B153,'Allokerad kvv'!$B$2:$AV$468,MATCH(S$1,'Allokerad kvv'!$B$1:$AV$1,0),FALSE),VLOOKUP($B153,'Justerad allokering'!$B$1:$AG$461,MATCH(S$1,'Justerad allokering'!$B$1:$AF$1,0),FALSE))</f>
        <v>0</v>
      </c>
      <c r="T153">
        <f>IF(ISERROR(1/VLOOKUP($B153,'Justerad allokering'!$B$1:$AG$461,MATCH(T$1,'Justerad allokering'!$B$1:$AF$1,0),FALSE)),VLOOKUP($B153,'Allokerad kvv'!$B$2:$AV$468,MATCH(T$1,'Allokerad kvv'!$B$1:$AV$1,0),FALSE),VLOOKUP($B153,'Justerad allokering'!$B$1:$AG$461,MATCH(T$1,'Justerad allokering'!$B$1:$AF$1,0),FALSE))</f>
        <v>0</v>
      </c>
      <c r="U153">
        <f>IF(ISERROR(1/VLOOKUP($B153,'Justerad allokering'!$B$1:$AG$461,MATCH(U$1,'Justerad allokering'!$B$1:$AF$1,0),FALSE)),VLOOKUP($B153,'Allokerad kvv'!$B$2:$AV$468,MATCH(U$1,'Allokerad kvv'!$B$1:$AV$1,0),FALSE),VLOOKUP($B153,'Justerad allokering'!$B$1:$AG$461,MATCH(U$1,'Justerad allokering'!$B$1:$AF$1,0),FALSE))</f>
        <v>0</v>
      </c>
      <c r="V153">
        <f>IF(ISERROR(1/VLOOKUP($B153,'Justerad allokering'!$B$1:$AG$461,MATCH(V$1,'Justerad allokering'!$B$1:$AF$1,0),FALSE)),VLOOKUP($B153,'Allokerad kvv'!$B$2:$AV$468,MATCH(V$1,'Allokerad kvv'!$B$1:$AV$1,0),FALSE),VLOOKUP($B153,'Justerad allokering'!$B$1:$AG$461,MATCH(V$1,'Justerad allokering'!$B$1:$AF$1,0),FALSE))</f>
        <v>0</v>
      </c>
      <c r="W153">
        <f>IF(ISERROR(1/VLOOKUP($B153,'Justerad allokering'!$B$1:$AG$461,MATCH(W$1,'Justerad allokering'!$B$1:$AF$1,0),FALSE)),VLOOKUP($B153,'Allokerad kvv'!$B$2:$AV$468,MATCH(W$1,'Allokerad kvv'!$B$1:$AV$1,0),FALSE),VLOOKUP($B153,'Justerad allokering'!$B$1:$AG$461,MATCH(W$1,'Justerad allokering'!$B$1:$AF$1,0),FALSE))</f>
        <v>0</v>
      </c>
      <c r="X153">
        <f>IF(ISERROR(1/VLOOKUP($B153,'Justerad allokering'!$B$1:$AG$461,MATCH(X$1,'Justerad allokering'!$B$1:$AF$1,0),FALSE)),VLOOKUP($B153,'Allokerad kvv'!$B$2:$AV$468,MATCH(X$1,'Allokerad kvv'!$B$1:$AV$1,0),FALSE),VLOOKUP($B153,'Justerad allokering'!$B$1:$AG$461,MATCH(X$1,'Justerad allokering'!$B$1:$AF$1,0),FALSE))</f>
        <v>0</v>
      </c>
      <c r="Y153">
        <f>IF(ISERROR(1/VLOOKUP($B153,'Justerad allokering'!$B$1:$AG$461,MATCH(Y$1,'Justerad allokering'!$B$1:$AF$1,0),FALSE)),VLOOKUP($B153,'Allokerad kvv'!$B$2:$AV$468,MATCH(Y$1,'Allokerad kvv'!$B$1:$AV$1,0),FALSE),VLOOKUP($B153,'Justerad allokering'!$B$1:$AG$461,MATCH(Y$1,'Justerad allokering'!$B$1:$AF$1,0),FALSE))</f>
        <v>0</v>
      </c>
      <c r="Z153">
        <f>IF(ISERROR(1/VLOOKUP($B153,'Justerad allokering'!$B$1:$AG$461,MATCH(Z$1,'Justerad allokering'!$B$1:$AF$1,0),FALSE)),VLOOKUP($B153,'Allokerad kvv'!$B$2:$AV$468,MATCH(Z$1,'Allokerad kvv'!$B$1:$AV$1,0),FALSE),VLOOKUP($B153,'Justerad allokering'!$B$1:$AG$461,MATCH(Z$1,'Justerad allokering'!$B$1:$AF$1,0),FALSE))</f>
        <v>0</v>
      </c>
      <c r="AE153" s="89">
        <f t="shared" si="8"/>
        <v>0</v>
      </c>
      <c r="AG153">
        <f t="shared" si="9"/>
        <v>0</v>
      </c>
      <c r="AH153">
        <f t="shared" si="10"/>
        <v>0</v>
      </c>
      <c r="AI153" t="str">
        <f>IF(AH153=0,"",AH153/VLOOKUP(B153,Kraftvärmeprod!$B$1:$BC$480,MATCH("Summa tillförd energi exklusive rökgaskondensering",Kraftvärmeprod!$B$1:$BC$1,0),FALSE))</f>
        <v/>
      </c>
      <c r="AK153">
        <f t="shared" si="11"/>
        <v>0</v>
      </c>
    </row>
    <row r="154" spans="1:37" x14ac:dyDescent="0.25">
      <c r="A154" s="2" t="s">
        <v>221</v>
      </c>
      <c r="B154" s="2" t="s">
        <v>222</v>
      </c>
      <c r="C154">
        <f>IF(ISERROR(1/VLOOKUP($B154,'Justerad allokering'!$B$1:$AG$461,MATCH(C$1,'Justerad allokering'!$B$1:$AF$1,0),FALSE)),VLOOKUP($B154,'Allokerad kvv'!$B$2:$AV$468,MATCH(C$1,'Allokerad kvv'!$B$1:$AV$1,0),FALSE),VLOOKUP($B154,'Justerad allokering'!$B$1:$AG$461,MATCH(C$1,'Justerad allokering'!$B$1:$AF$1,0),FALSE))</f>
        <v>0</v>
      </c>
      <c r="D154">
        <f>IF(ISERROR(1/VLOOKUP($B154,'Justerad allokering'!$B$1:$AG$461,MATCH(D$1,'Justerad allokering'!$B$1:$AF$1,0),FALSE)),VLOOKUP($B154,'Allokerad kvv'!$B$2:$AV$468,MATCH(D$1,'Allokerad kvv'!$B$1:$AV$1,0),FALSE),VLOOKUP($B154,'Justerad allokering'!$B$1:$AG$461,MATCH(D$1,'Justerad allokering'!$B$1:$AF$1,0),FALSE))</f>
        <v>0</v>
      </c>
      <c r="E154">
        <f>IF(ISERROR(1/VLOOKUP($B154,'Justerad allokering'!$B$1:$AG$461,MATCH(E$1,'Justerad allokering'!$B$1:$AF$1,0),FALSE)),VLOOKUP($B154,'Allokerad kvv'!$B$2:$AV$468,MATCH(E$1,'Allokerad kvv'!$B$1:$AV$1,0),FALSE),VLOOKUP($B154,'Justerad allokering'!$B$1:$AG$461,MATCH(E$1,'Justerad allokering'!$B$1:$AF$1,0),FALSE))</f>
        <v>0</v>
      </c>
      <c r="F154">
        <f>IF(ISERROR(1/VLOOKUP($B154,'Justerad allokering'!$B$1:$AG$461,MATCH(F$1,'Justerad allokering'!$B$1:$AF$1,0),FALSE)),VLOOKUP($B154,'Allokerad kvv'!$B$2:$AV$468,MATCH(F$1,'Allokerad kvv'!$B$1:$AV$1,0),FALSE),VLOOKUP($B154,'Justerad allokering'!$B$1:$AG$461,MATCH(F$1,'Justerad allokering'!$B$1:$AF$1,0),FALSE))</f>
        <v>0</v>
      </c>
      <c r="G154">
        <f>IF(ISERROR(1/VLOOKUP($B154,'Justerad allokering'!$B$1:$AG$461,MATCH(G$1,'Justerad allokering'!$B$1:$AF$1,0),FALSE)),VLOOKUP($B154,'Allokerad kvv'!$B$2:$AV$468,MATCH(G$1,'Allokerad kvv'!$B$1:$AV$1,0),FALSE),VLOOKUP($B154,'Justerad allokering'!$B$1:$AG$461,MATCH(G$1,'Justerad allokering'!$B$1:$AF$1,0),FALSE))</f>
        <v>0</v>
      </c>
      <c r="H154">
        <f>IF(ISERROR(1/VLOOKUP($B154,'Justerad allokering'!$B$1:$AG$461,MATCH(H$1,'Justerad allokering'!$B$1:$AF$1,0),FALSE)),VLOOKUP($B154,'Allokerad kvv'!$B$2:$AV$468,MATCH(H$1,'Allokerad kvv'!$B$1:$AV$1,0),FALSE),VLOOKUP($B154,'Justerad allokering'!$B$1:$AG$461,MATCH(H$1,'Justerad allokering'!$B$1:$AF$1,0),FALSE))</f>
        <v>0</v>
      </c>
      <c r="I154">
        <f>IF(ISERROR(1/VLOOKUP($B154,'Justerad allokering'!$B$1:$AG$461,MATCH(I$1,'Justerad allokering'!$B$1:$AF$1,0),FALSE)),VLOOKUP($B154,'Allokerad kvv'!$B$2:$AV$468,MATCH(I$1,'Allokerad kvv'!$B$1:$AV$1,0),FALSE),VLOOKUP($B154,'Justerad allokering'!$B$1:$AG$461,MATCH(I$1,'Justerad allokering'!$B$1:$AF$1,0),FALSE))</f>
        <v>0</v>
      </c>
      <c r="J154">
        <f>IF(ISERROR(1/VLOOKUP($B154,'Justerad allokering'!$B$1:$AG$461,MATCH(J$1,'Justerad allokering'!$B$1:$AF$1,0),FALSE)),VLOOKUP($B154,'Allokerad kvv'!$B$2:$AV$468,MATCH(J$1,'Allokerad kvv'!$B$1:$AV$1,0),FALSE),VLOOKUP($B154,'Justerad allokering'!$B$1:$AG$461,MATCH(J$1,'Justerad allokering'!$B$1:$AF$1,0),FALSE))</f>
        <v>0</v>
      </c>
      <c r="K154">
        <f>IF(ISERROR(1/VLOOKUP($B154,'Justerad allokering'!$B$1:$AG$461,MATCH(K$1,'Justerad allokering'!$B$1:$AF$1,0),FALSE)),VLOOKUP($B154,'Allokerad kvv'!$B$2:$AV$468,MATCH(K$1,'Allokerad kvv'!$B$1:$AV$1,0),FALSE),VLOOKUP($B154,'Justerad allokering'!$B$1:$AG$461,MATCH(K$1,'Justerad allokering'!$B$1:$AF$1,0),FALSE))</f>
        <v>0</v>
      </c>
      <c r="L154">
        <f>IF(ISERROR(1/VLOOKUP($B154,'Justerad allokering'!$B$1:$AG$461,MATCH(L$1,'Justerad allokering'!$B$1:$AF$1,0),FALSE)),VLOOKUP($B154,'Allokerad kvv'!$B$2:$AV$468,MATCH(L$1,'Allokerad kvv'!$B$1:$AV$1,0),FALSE),VLOOKUP($B154,'Justerad allokering'!$B$1:$AG$461,MATCH(L$1,'Justerad allokering'!$B$1:$AF$1,0),FALSE))</f>
        <v>0</v>
      </c>
      <c r="M154">
        <f>IF(ISERROR(1/VLOOKUP($B154,'Justerad allokering'!$B$1:$AG$461,MATCH(M$1,'Justerad allokering'!$B$1:$AF$1,0),FALSE)),VLOOKUP($B154,'Allokerad kvv'!$B$2:$AV$468,MATCH(M$1,'Allokerad kvv'!$B$1:$AV$1,0),FALSE),VLOOKUP($B154,'Justerad allokering'!$B$1:$AG$461,MATCH(M$1,'Justerad allokering'!$B$1:$AF$1,0),FALSE))</f>
        <v>0</v>
      </c>
      <c r="N154">
        <f>IF(ISERROR(1/VLOOKUP($B154,'Justerad allokering'!$B$1:$AG$461,MATCH(N$1,'Justerad allokering'!$B$1:$AF$1,0),FALSE)),VLOOKUP($B154,'Allokerad kvv'!$B$2:$AV$468,MATCH(N$1,'Allokerad kvv'!$B$1:$AV$1,0),FALSE),VLOOKUP($B154,'Justerad allokering'!$B$1:$AG$461,MATCH(N$1,'Justerad allokering'!$B$1:$AF$1,0),FALSE))</f>
        <v>0</v>
      </c>
      <c r="O154">
        <f>IF(ISERROR(1/VLOOKUP($B154,'Justerad allokering'!$B$1:$AG$461,MATCH(O$1,'Justerad allokering'!$B$1:$AF$1,0),FALSE)),VLOOKUP($B154,'Allokerad kvv'!$B$2:$AV$468,MATCH(O$1,'Allokerad kvv'!$B$1:$AV$1,0),FALSE),VLOOKUP($B154,'Justerad allokering'!$B$1:$AG$461,MATCH(O$1,'Justerad allokering'!$B$1:$AF$1,0),FALSE))</f>
        <v>0</v>
      </c>
      <c r="P154">
        <f>IF(ISERROR(1/VLOOKUP($B154,'Justerad allokering'!$B$1:$AG$461,MATCH(P$1,'Justerad allokering'!$B$1:$AF$1,0),FALSE)),VLOOKUP($B154,'Allokerad kvv'!$B$2:$AV$468,MATCH(P$1,'Allokerad kvv'!$B$1:$AV$1,0),FALSE),VLOOKUP($B154,'Justerad allokering'!$B$1:$AG$461,MATCH(P$1,'Justerad allokering'!$B$1:$AF$1,0),FALSE))</f>
        <v>0</v>
      </c>
      <c r="Q154">
        <f>IF(ISERROR(1/VLOOKUP($B154,'Justerad allokering'!$B$1:$AG$461,MATCH(Q$1,'Justerad allokering'!$B$1:$AF$1,0),FALSE)),VLOOKUP($B154,'Allokerad kvv'!$B$2:$AV$468,MATCH(Q$1,'Allokerad kvv'!$B$1:$AV$1,0),FALSE),VLOOKUP($B154,'Justerad allokering'!$B$1:$AG$461,MATCH(Q$1,'Justerad allokering'!$B$1:$AF$1,0),FALSE))</f>
        <v>0</v>
      </c>
      <c r="R154">
        <f>IF(ISERROR(1/VLOOKUP($B154,'Justerad allokering'!$B$1:$AG$461,MATCH(R$1,'Justerad allokering'!$B$1:$AF$1,0),FALSE)),VLOOKUP($B154,'Allokerad kvv'!$B$2:$AV$468,MATCH(R$1,'Allokerad kvv'!$B$1:$AV$1,0),FALSE),VLOOKUP($B154,'Justerad allokering'!$B$1:$AG$461,MATCH(R$1,'Justerad allokering'!$B$1:$AF$1,0),FALSE))</f>
        <v>0</v>
      </c>
      <c r="S154">
        <f>IF(ISERROR(1/VLOOKUP($B154,'Justerad allokering'!$B$1:$AG$461,MATCH(S$1,'Justerad allokering'!$B$1:$AF$1,0),FALSE)),VLOOKUP($B154,'Allokerad kvv'!$B$2:$AV$468,MATCH(S$1,'Allokerad kvv'!$B$1:$AV$1,0),FALSE),VLOOKUP($B154,'Justerad allokering'!$B$1:$AG$461,MATCH(S$1,'Justerad allokering'!$B$1:$AF$1,0),FALSE))</f>
        <v>0</v>
      </c>
      <c r="T154">
        <f>IF(ISERROR(1/VLOOKUP($B154,'Justerad allokering'!$B$1:$AG$461,MATCH(T$1,'Justerad allokering'!$B$1:$AF$1,0),FALSE)),VLOOKUP($B154,'Allokerad kvv'!$B$2:$AV$468,MATCH(T$1,'Allokerad kvv'!$B$1:$AV$1,0),FALSE),VLOOKUP($B154,'Justerad allokering'!$B$1:$AG$461,MATCH(T$1,'Justerad allokering'!$B$1:$AF$1,0),FALSE))</f>
        <v>0</v>
      </c>
      <c r="U154">
        <f>IF(ISERROR(1/VLOOKUP($B154,'Justerad allokering'!$B$1:$AG$461,MATCH(U$1,'Justerad allokering'!$B$1:$AF$1,0),FALSE)),VLOOKUP($B154,'Allokerad kvv'!$B$2:$AV$468,MATCH(U$1,'Allokerad kvv'!$B$1:$AV$1,0),FALSE),VLOOKUP($B154,'Justerad allokering'!$B$1:$AG$461,MATCH(U$1,'Justerad allokering'!$B$1:$AF$1,0),FALSE))</f>
        <v>0</v>
      </c>
      <c r="V154">
        <f>IF(ISERROR(1/VLOOKUP($B154,'Justerad allokering'!$B$1:$AG$461,MATCH(V$1,'Justerad allokering'!$B$1:$AF$1,0),FALSE)),VLOOKUP($B154,'Allokerad kvv'!$B$2:$AV$468,MATCH(V$1,'Allokerad kvv'!$B$1:$AV$1,0),FALSE),VLOOKUP($B154,'Justerad allokering'!$B$1:$AG$461,MATCH(V$1,'Justerad allokering'!$B$1:$AF$1,0),FALSE))</f>
        <v>0</v>
      </c>
      <c r="W154">
        <f>IF(ISERROR(1/VLOOKUP($B154,'Justerad allokering'!$B$1:$AG$461,MATCH(W$1,'Justerad allokering'!$B$1:$AF$1,0),FALSE)),VLOOKUP($B154,'Allokerad kvv'!$B$2:$AV$468,MATCH(W$1,'Allokerad kvv'!$B$1:$AV$1,0),FALSE),VLOOKUP($B154,'Justerad allokering'!$B$1:$AG$461,MATCH(W$1,'Justerad allokering'!$B$1:$AF$1,0),FALSE))</f>
        <v>0</v>
      </c>
      <c r="X154">
        <f>IF(ISERROR(1/VLOOKUP($B154,'Justerad allokering'!$B$1:$AG$461,MATCH(X$1,'Justerad allokering'!$B$1:$AF$1,0),FALSE)),VLOOKUP($B154,'Allokerad kvv'!$B$2:$AV$468,MATCH(X$1,'Allokerad kvv'!$B$1:$AV$1,0),FALSE),VLOOKUP($B154,'Justerad allokering'!$B$1:$AG$461,MATCH(X$1,'Justerad allokering'!$B$1:$AF$1,0),FALSE))</f>
        <v>0</v>
      </c>
      <c r="Y154">
        <f>IF(ISERROR(1/VLOOKUP($B154,'Justerad allokering'!$B$1:$AG$461,MATCH(Y$1,'Justerad allokering'!$B$1:$AF$1,0),FALSE)),VLOOKUP($B154,'Allokerad kvv'!$B$2:$AV$468,MATCH(Y$1,'Allokerad kvv'!$B$1:$AV$1,0),FALSE),VLOOKUP($B154,'Justerad allokering'!$B$1:$AG$461,MATCH(Y$1,'Justerad allokering'!$B$1:$AF$1,0),FALSE))</f>
        <v>0</v>
      </c>
      <c r="Z154">
        <f>IF(ISERROR(1/VLOOKUP($B154,'Justerad allokering'!$B$1:$AG$461,MATCH(Z$1,'Justerad allokering'!$B$1:$AF$1,0),FALSE)),VLOOKUP($B154,'Allokerad kvv'!$B$2:$AV$468,MATCH(Z$1,'Allokerad kvv'!$B$1:$AV$1,0),FALSE),VLOOKUP($B154,'Justerad allokering'!$B$1:$AG$461,MATCH(Z$1,'Justerad allokering'!$B$1:$AF$1,0),FALSE))</f>
        <v>0</v>
      </c>
      <c r="AE154" s="89">
        <f t="shared" si="8"/>
        <v>0</v>
      </c>
      <c r="AG154">
        <f t="shared" si="9"/>
        <v>0</v>
      </c>
      <c r="AH154">
        <f t="shared" si="10"/>
        <v>0</v>
      </c>
      <c r="AI154" t="str">
        <f>IF(AH154=0,"",AH154/VLOOKUP(B154,Kraftvärmeprod!$B$1:$BC$480,MATCH("Summa tillförd energi exklusive rökgaskondensering",Kraftvärmeprod!$B$1:$BC$1,0),FALSE))</f>
        <v/>
      </c>
      <c r="AK154">
        <f t="shared" si="11"/>
        <v>0</v>
      </c>
    </row>
    <row r="155" spans="1:37" x14ac:dyDescent="0.25">
      <c r="A155" s="2" t="s">
        <v>223</v>
      </c>
      <c r="B155" s="2" t="s">
        <v>224</v>
      </c>
      <c r="C155">
        <f>IF(ISERROR(1/VLOOKUP($B155,'Justerad allokering'!$B$1:$AG$461,MATCH(C$1,'Justerad allokering'!$B$1:$AF$1,0),FALSE)),VLOOKUP($B155,'Allokerad kvv'!$B$2:$AV$468,MATCH(C$1,'Allokerad kvv'!$B$1:$AV$1,0),FALSE),VLOOKUP($B155,'Justerad allokering'!$B$1:$AG$461,MATCH(C$1,'Justerad allokering'!$B$1:$AF$1,0),FALSE))</f>
        <v>0</v>
      </c>
      <c r="D155">
        <f>IF(ISERROR(1/VLOOKUP($B155,'Justerad allokering'!$B$1:$AG$461,MATCH(D$1,'Justerad allokering'!$B$1:$AF$1,0),FALSE)),VLOOKUP($B155,'Allokerad kvv'!$B$2:$AV$468,MATCH(D$1,'Allokerad kvv'!$B$1:$AV$1,0),FALSE),VLOOKUP($B155,'Justerad allokering'!$B$1:$AG$461,MATCH(D$1,'Justerad allokering'!$B$1:$AF$1,0),FALSE))</f>
        <v>0</v>
      </c>
      <c r="E155">
        <f>IF(ISERROR(1/VLOOKUP($B155,'Justerad allokering'!$B$1:$AG$461,MATCH(E$1,'Justerad allokering'!$B$1:$AF$1,0),FALSE)),VLOOKUP($B155,'Allokerad kvv'!$B$2:$AV$468,MATCH(E$1,'Allokerad kvv'!$B$1:$AV$1,0),FALSE),VLOOKUP($B155,'Justerad allokering'!$B$1:$AG$461,MATCH(E$1,'Justerad allokering'!$B$1:$AF$1,0),FALSE))</f>
        <v>34.8474</v>
      </c>
      <c r="F155">
        <f>IF(ISERROR(1/VLOOKUP($B155,'Justerad allokering'!$B$1:$AG$461,MATCH(F$1,'Justerad allokering'!$B$1:$AF$1,0),FALSE)),VLOOKUP($B155,'Allokerad kvv'!$B$2:$AV$468,MATCH(F$1,'Allokerad kvv'!$B$1:$AV$1,0),FALSE),VLOOKUP($B155,'Justerad allokering'!$B$1:$AG$461,MATCH(F$1,'Justerad allokering'!$B$1:$AF$1,0),FALSE))</f>
        <v>0</v>
      </c>
      <c r="G155">
        <f>IF(ISERROR(1/VLOOKUP($B155,'Justerad allokering'!$B$1:$AG$461,MATCH(G$1,'Justerad allokering'!$B$1:$AF$1,0),FALSE)),VLOOKUP($B155,'Allokerad kvv'!$B$2:$AV$468,MATCH(G$1,'Allokerad kvv'!$B$1:$AV$1,0),FALSE),VLOOKUP($B155,'Justerad allokering'!$B$1:$AG$461,MATCH(G$1,'Justerad allokering'!$B$1:$AF$1,0),FALSE))</f>
        <v>0</v>
      </c>
      <c r="H155">
        <f>IF(ISERROR(1/VLOOKUP($B155,'Justerad allokering'!$B$1:$AG$461,MATCH(H$1,'Justerad allokering'!$B$1:$AF$1,0),FALSE)),VLOOKUP($B155,'Allokerad kvv'!$B$2:$AV$468,MATCH(H$1,'Allokerad kvv'!$B$1:$AV$1,0),FALSE),VLOOKUP($B155,'Justerad allokering'!$B$1:$AG$461,MATCH(H$1,'Justerad allokering'!$B$1:$AF$1,0),FALSE))</f>
        <v>0</v>
      </c>
      <c r="I155">
        <f>IF(ISERROR(1/VLOOKUP($B155,'Justerad allokering'!$B$1:$AG$461,MATCH(I$1,'Justerad allokering'!$B$1:$AF$1,0),FALSE)),VLOOKUP($B155,'Allokerad kvv'!$B$2:$AV$468,MATCH(I$1,'Allokerad kvv'!$B$1:$AV$1,0),FALSE),VLOOKUP($B155,'Justerad allokering'!$B$1:$AG$461,MATCH(I$1,'Justerad allokering'!$B$1:$AF$1,0),FALSE))</f>
        <v>0</v>
      </c>
      <c r="J155">
        <f>IF(ISERROR(1/VLOOKUP($B155,'Justerad allokering'!$B$1:$AG$461,MATCH(J$1,'Justerad allokering'!$B$1:$AF$1,0),FALSE)),VLOOKUP($B155,'Allokerad kvv'!$B$2:$AV$468,MATCH(J$1,'Allokerad kvv'!$B$1:$AV$1,0),FALSE),VLOOKUP($B155,'Justerad allokering'!$B$1:$AG$461,MATCH(J$1,'Justerad allokering'!$B$1:$AF$1,0),FALSE))</f>
        <v>110</v>
      </c>
      <c r="K155">
        <f>IF(ISERROR(1/VLOOKUP($B155,'Justerad allokering'!$B$1:$AG$461,MATCH(K$1,'Justerad allokering'!$B$1:$AF$1,0),FALSE)),VLOOKUP($B155,'Allokerad kvv'!$B$2:$AV$468,MATCH(K$1,'Allokerad kvv'!$B$1:$AV$1,0),FALSE),VLOOKUP($B155,'Justerad allokering'!$B$1:$AG$461,MATCH(K$1,'Justerad allokering'!$B$1:$AF$1,0),FALSE))</f>
        <v>0</v>
      </c>
      <c r="L155">
        <f>IF(ISERROR(1/VLOOKUP($B155,'Justerad allokering'!$B$1:$AG$461,MATCH(L$1,'Justerad allokering'!$B$1:$AF$1,0),FALSE)),VLOOKUP($B155,'Allokerad kvv'!$B$2:$AV$468,MATCH(L$1,'Allokerad kvv'!$B$1:$AV$1,0),FALSE),VLOOKUP($B155,'Justerad allokering'!$B$1:$AG$461,MATCH(L$1,'Justerad allokering'!$B$1:$AF$1,0),FALSE))</f>
        <v>14.468</v>
      </c>
      <c r="M155">
        <f>IF(ISERROR(1/VLOOKUP($B155,'Justerad allokering'!$B$1:$AG$461,MATCH(M$1,'Justerad allokering'!$B$1:$AF$1,0),FALSE)),VLOOKUP($B155,'Allokerad kvv'!$B$2:$AV$468,MATCH(M$1,'Allokerad kvv'!$B$1:$AV$1,0),FALSE),VLOOKUP($B155,'Justerad allokering'!$B$1:$AG$461,MATCH(M$1,'Justerad allokering'!$B$1:$AF$1,0),FALSE))</f>
        <v>111.846</v>
      </c>
      <c r="N155">
        <f>IF(ISERROR(1/VLOOKUP($B155,'Justerad allokering'!$B$1:$AG$461,MATCH(N$1,'Justerad allokering'!$B$1:$AF$1,0),FALSE)),VLOOKUP($B155,'Allokerad kvv'!$B$2:$AV$468,MATCH(N$1,'Allokerad kvv'!$B$1:$AV$1,0),FALSE),VLOOKUP($B155,'Justerad allokering'!$B$1:$AG$461,MATCH(N$1,'Justerad allokering'!$B$1:$AF$1,0),FALSE))</f>
        <v>74.599999999999994</v>
      </c>
      <c r="O155">
        <f>IF(ISERROR(1/VLOOKUP($B155,'Justerad allokering'!$B$1:$AG$461,MATCH(O$1,'Justerad allokering'!$B$1:$AF$1,0),FALSE)),VLOOKUP($B155,'Allokerad kvv'!$B$2:$AV$468,MATCH(O$1,'Allokerad kvv'!$B$1:$AV$1,0),FALSE),VLOOKUP($B155,'Justerad allokering'!$B$1:$AG$461,MATCH(O$1,'Justerad allokering'!$B$1:$AF$1,0),FALSE))</f>
        <v>23.146899999999999</v>
      </c>
      <c r="P155">
        <f>IF(ISERROR(1/VLOOKUP($B155,'Justerad allokering'!$B$1:$AG$461,MATCH(P$1,'Justerad allokering'!$B$1:$AF$1,0),FALSE)),VLOOKUP($B155,'Allokerad kvv'!$B$2:$AV$468,MATCH(P$1,'Allokerad kvv'!$B$1:$AV$1,0),FALSE),VLOOKUP($B155,'Justerad allokering'!$B$1:$AG$461,MATCH(P$1,'Justerad allokering'!$B$1:$AF$1,0),FALSE))</f>
        <v>44.244599999999998</v>
      </c>
      <c r="Q155">
        <f>IF(ISERROR(1/VLOOKUP($B155,'Justerad allokering'!$B$1:$AG$461,MATCH(Q$1,'Justerad allokering'!$B$1:$AF$1,0),FALSE)),VLOOKUP($B155,'Allokerad kvv'!$B$2:$AV$468,MATCH(Q$1,'Allokerad kvv'!$B$1:$AV$1,0),FALSE),VLOOKUP($B155,'Justerad allokering'!$B$1:$AG$461,MATCH(Q$1,'Justerad allokering'!$B$1:$AF$1,0),FALSE))</f>
        <v>0</v>
      </c>
      <c r="R155">
        <f>IF(ISERROR(1/VLOOKUP($B155,'Justerad allokering'!$B$1:$AG$461,MATCH(R$1,'Justerad allokering'!$B$1:$AF$1,0),FALSE)),VLOOKUP($B155,'Allokerad kvv'!$B$2:$AV$468,MATCH(R$1,'Allokerad kvv'!$B$1:$AV$1,0),FALSE),VLOOKUP($B155,'Justerad allokering'!$B$1:$AG$461,MATCH(R$1,'Justerad allokering'!$B$1:$AF$1,0),FALSE))</f>
        <v>0</v>
      </c>
      <c r="S155">
        <f>IF(ISERROR(1/VLOOKUP($B155,'Justerad allokering'!$B$1:$AG$461,MATCH(S$1,'Justerad allokering'!$B$1:$AF$1,0),FALSE)),VLOOKUP($B155,'Allokerad kvv'!$B$2:$AV$468,MATCH(S$1,'Allokerad kvv'!$B$1:$AV$1,0),FALSE),VLOOKUP($B155,'Justerad allokering'!$B$1:$AG$461,MATCH(S$1,'Justerad allokering'!$B$1:$AF$1,0),FALSE))</f>
        <v>23.427</v>
      </c>
      <c r="T155">
        <f>IF(ISERROR(1/VLOOKUP($B155,'Justerad allokering'!$B$1:$AG$461,MATCH(T$1,'Justerad allokering'!$B$1:$AF$1,0),FALSE)),VLOOKUP($B155,'Allokerad kvv'!$B$2:$AV$468,MATCH(T$1,'Allokerad kvv'!$B$1:$AV$1,0),FALSE),VLOOKUP($B155,'Justerad allokering'!$B$1:$AG$461,MATCH(T$1,'Justerad allokering'!$B$1:$AF$1,0),FALSE))</f>
        <v>0</v>
      </c>
      <c r="U155">
        <f>IF(ISERROR(1/VLOOKUP($B155,'Justerad allokering'!$B$1:$AG$461,MATCH(U$1,'Justerad allokering'!$B$1:$AF$1,0),FALSE)),VLOOKUP($B155,'Allokerad kvv'!$B$2:$AV$468,MATCH(U$1,'Allokerad kvv'!$B$1:$AV$1,0),FALSE),VLOOKUP($B155,'Justerad allokering'!$B$1:$AG$461,MATCH(U$1,'Justerad allokering'!$B$1:$AF$1,0),FALSE))</f>
        <v>0</v>
      </c>
      <c r="V155">
        <f>IF(ISERROR(1/VLOOKUP($B155,'Justerad allokering'!$B$1:$AG$461,MATCH(V$1,'Justerad allokering'!$B$1:$AF$1,0),FALSE)),VLOOKUP($B155,'Allokerad kvv'!$B$2:$AV$468,MATCH(V$1,'Allokerad kvv'!$B$1:$AV$1,0),FALSE),VLOOKUP($B155,'Justerad allokering'!$B$1:$AG$461,MATCH(V$1,'Justerad allokering'!$B$1:$AF$1,0),FALSE))</f>
        <v>0</v>
      </c>
      <c r="W155">
        <f>IF(ISERROR(1/VLOOKUP($B155,'Justerad allokering'!$B$1:$AG$461,MATCH(W$1,'Justerad allokering'!$B$1:$AF$1,0),FALSE)),VLOOKUP($B155,'Allokerad kvv'!$B$2:$AV$468,MATCH(W$1,'Allokerad kvv'!$B$1:$AV$1,0),FALSE),VLOOKUP($B155,'Justerad allokering'!$B$1:$AG$461,MATCH(W$1,'Justerad allokering'!$B$1:$AF$1,0),FALSE))</f>
        <v>0</v>
      </c>
      <c r="X155">
        <f>IF(ISERROR(1/VLOOKUP($B155,'Justerad allokering'!$B$1:$AG$461,MATCH(X$1,'Justerad allokering'!$B$1:$AF$1,0),FALSE)),VLOOKUP($B155,'Allokerad kvv'!$B$2:$AV$468,MATCH(X$1,'Allokerad kvv'!$B$1:$AV$1,0),FALSE),VLOOKUP($B155,'Justerad allokering'!$B$1:$AG$461,MATCH(X$1,'Justerad allokering'!$B$1:$AF$1,0),FALSE))</f>
        <v>0</v>
      </c>
      <c r="Y155">
        <f>IF(ISERROR(1/VLOOKUP($B155,'Justerad allokering'!$B$1:$AG$461,MATCH(Y$1,'Justerad allokering'!$B$1:$AF$1,0),FALSE)),VLOOKUP($B155,'Allokerad kvv'!$B$2:$AV$468,MATCH(Y$1,'Allokerad kvv'!$B$1:$AV$1,0),FALSE),VLOOKUP($B155,'Justerad allokering'!$B$1:$AG$461,MATCH(Y$1,'Justerad allokering'!$B$1:$AF$1,0),FALSE))</f>
        <v>0</v>
      </c>
      <c r="Z155">
        <f>IF(ISERROR(1/VLOOKUP($B155,'Justerad allokering'!$B$1:$AG$461,MATCH(Z$1,'Justerad allokering'!$B$1:$AF$1,0),FALSE)),VLOOKUP($B155,'Allokerad kvv'!$B$2:$AV$468,MATCH(Z$1,'Allokerad kvv'!$B$1:$AV$1,0),FALSE),VLOOKUP($B155,'Justerad allokering'!$B$1:$AG$461,MATCH(Z$1,'Justerad allokering'!$B$1:$AF$1,0),FALSE))</f>
        <v>0</v>
      </c>
      <c r="AE155" s="89">
        <f t="shared" si="8"/>
        <v>436.57990000000001</v>
      </c>
      <c r="AG155">
        <f t="shared" si="9"/>
        <v>436.57990000000001</v>
      </c>
      <c r="AH155">
        <f t="shared" si="10"/>
        <v>361.97990000000004</v>
      </c>
      <c r="AI155">
        <f>IF(AH155=0,"",AH155/VLOOKUP(B155,Kraftvärmeprod!$B$1:$BC$480,MATCH("Summa tillförd energi exklusive rökgaskondensering",Kraftvärmeprod!$B$1:$BC$1,0),FALSE))</f>
        <v>0.58341416163403725</v>
      </c>
      <c r="AK155">
        <f t="shared" si="11"/>
        <v>324.0849</v>
      </c>
    </row>
    <row r="156" spans="1:37" x14ac:dyDescent="0.25">
      <c r="A156" s="2" t="s">
        <v>223</v>
      </c>
      <c r="B156" s="2" t="s">
        <v>225</v>
      </c>
      <c r="C156">
        <f>IF(ISERROR(1/VLOOKUP($B156,'Justerad allokering'!$B$1:$AG$461,MATCH(C$1,'Justerad allokering'!$B$1:$AF$1,0),FALSE)),VLOOKUP($B156,'Allokerad kvv'!$B$2:$AV$468,MATCH(C$1,'Allokerad kvv'!$B$1:$AV$1,0),FALSE),VLOOKUP($B156,'Justerad allokering'!$B$1:$AG$461,MATCH(C$1,'Justerad allokering'!$B$1:$AF$1,0),FALSE))</f>
        <v>0</v>
      </c>
      <c r="D156">
        <f>IF(ISERROR(1/VLOOKUP($B156,'Justerad allokering'!$B$1:$AG$461,MATCH(D$1,'Justerad allokering'!$B$1:$AF$1,0),FALSE)),VLOOKUP($B156,'Allokerad kvv'!$B$2:$AV$468,MATCH(D$1,'Allokerad kvv'!$B$1:$AV$1,0),FALSE),VLOOKUP($B156,'Justerad allokering'!$B$1:$AG$461,MATCH(D$1,'Justerad allokering'!$B$1:$AF$1,0),FALSE))</f>
        <v>0</v>
      </c>
      <c r="E156">
        <f>IF(ISERROR(1/VLOOKUP($B156,'Justerad allokering'!$B$1:$AG$461,MATCH(E$1,'Justerad allokering'!$B$1:$AF$1,0),FALSE)),VLOOKUP($B156,'Allokerad kvv'!$B$2:$AV$468,MATCH(E$1,'Allokerad kvv'!$B$1:$AV$1,0),FALSE),VLOOKUP($B156,'Justerad allokering'!$B$1:$AG$461,MATCH(E$1,'Justerad allokering'!$B$1:$AF$1,0),FALSE))</f>
        <v>0</v>
      </c>
      <c r="F156">
        <f>IF(ISERROR(1/VLOOKUP($B156,'Justerad allokering'!$B$1:$AG$461,MATCH(F$1,'Justerad allokering'!$B$1:$AF$1,0),FALSE)),VLOOKUP($B156,'Allokerad kvv'!$B$2:$AV$468,MATCH(F$1,'Allokerad kvv'!$B$1:$AV$1,0),FALSE),VLOOKUP($B156,'Justerad allokering'!$B$1:$AG$461,MATCH(F$1,'Justerad allokering'!$B$1:$AF$1,0),FALSE))</f>
        <v>0</v>
      </c>
      <c r="G156">
        <f>IF(ISERROR(1/VLOOKUP($B156,'Justerad allokering'!$B$1:$AG$461,MATCH(G$1,'Justerad allokering'!$B$1:$AF$1,0),FALSE)),VLOOKUP($B156,'Allokerad kvv'!$B$2:$AV$468,MATCH(G$1,'Allokerad kvv'!$B$1:$AV$1,0),FALSE),VLOOKUP($B156,'Justerad allokering'!$B$1:$AG$461,MATCH(G$1,'Justerad allokering'!$B$1:$AF$1,0),FALSE))</f>
        <v>0</v>
      </c>
      <c r="H156">
        <f>IF(ISERROR(1/VLOOKUP($B156,'Justerad allokering'!$B$1:$AG$461,MATCH(H$1,'Justerad allokering'!$B$1:$AF$1,0),FALSE)),VLOOKUP($B156,'Allokerad kvv'!$B$2:$AV$468,MATCH(H$1,'Allokerad kvv'!$B$1:$AV$1,0),FALSE),VLOOKUP($B156,'Justerad allokering'!$B$1:$AG$461,MATCH(H$1,'Justerad allokering'!$B$1:$AF$1,0),FALSE))</f>
        <v>0</v>
      </c>
      <c r="I156">
        <f>IF(ISERROR(1/VLOOKUP($B156,'Justerad allokering'!$B$1:$AG$461,MATCH(I$1,'Justerad allokering'!$B$1:$AF$1,0),FALSE)),VLOOKUP($B156,'Allokerad kvv'!$B$2:$AV$468,MATCH(I$1,'Allokerad kvv'!$B$1:$AV$1,0),FALSE),VLOOKUP($B156,'Justerad allokering'!$B$1:$AG$461,MATCH(I$1,'Justerad allokering'!$B$1:$AF$1,0),FALSE))</f>
        <v>0</v>
      </c>
      <c r="J156">
        <f>IF(ISERROR(1/VLOOKUP($B156,'Justerad allokering'!$B$1:$AG$461,MATCH(J$1,'Justerad allokering'!$B$1:$AF$1,0),FALSE)),VLOOKUP($B156,'Allokerad kvv'!$B$2:$AV$468,MATCH(J$1,'Allokerad kvv'!$B$1:$AV$1,0),FALSE),VLOOKUP($B156,'Justerad allokering'!$B$1:$AG$461,MATCH(J$1,'Justerad allokering'!$B$1:$AF$1,0),FALSE))</f>
        <v>0</v>
      </c>
      <c r="K156">
        <f>IF(ISERROR(1/VLOOKUP($B156,'Justerad allokering'!$B$1:$AG$461,MATCH(K$1,'Justerad allokering'!$B$1:$AF$1,0),FALSE)),VLOOKUP($B156,'Allokerad kvv'!$B$2:$AV$468,MATCH(K$1,'Allokerad kvv'!$B$1:$AV$1,0),FALSE),VLOOKUP($B156,'Justerad allokering'!$B$1:$AG$461,MATCH(K$1,'Justerad allokering'!$B$1:$AF$1,0),FALSE))</f>
        <v>0</v>
      </c>
      <c r="L156">
        <f>IF(ISERROR(1/VLOOKUP($B156,'Justerad allokering'!$B$1:$AG$461,MATCH(L$1,'Justerad allokering'!$B$1:$AF$1,0),FALSE)),VLOOKUP($B156,'Allokerad kvv'!$B$2:$AV$468,MATCH(L$1,'Allokerad kvv'!$B$1:$AV$1,0),FALSE),VLOOKUP($B156,'Justerad allokering'!$B$1:$AG$461,MATCH(L$1,'Justerad allokering'!$B$1:$AF$1,0),FALSE))</f>
        <v>0</v>
      </c>
      <c r="M156">
        <f>IF(ISERROR(1/VLOOKUP($B156,'Justerad allokering'!$B$1:$AG$461,MATCH(M$1,'Justerad allokering'!$B$1:$AF$1,0),FALSE)),VLOOKUP($B156,'Allokerad kvv'!$B$2:$AV$468,MATCH(M$1,'Allokerad kvv'!$B$1:$AV$1,0),FALSE),VLOOKUP($B156,'Justerad allokering'!$B$1:$AG$461,MATCH(M$1,'Justerad allokering'!$B$1:$AF$1,0),FALSE))</f>
        <v>0</v>
      </c>
      <c r="N156">
        <f>IF(ISERROR(1/VLOOKUP($B156,'Justerad allokering'!$B$1:$AG$461,MATCH(N$1,'Justerad allokering'!$B$1:$AF$1,0),FALSE)),VLOOKUP($B156,'Allokerad kvv'!$B$2:$AV$468,MATCH(N$1,'Allokerad kvv'!$B$1:$AV$1,0),FALSE),VLOOKUP($B156,'Justerad allokering'!$B$1:$AG$461,MATCH(N$1,'Justerad allokering'!$B$1:$AF$1,0),FALSE))</f>
        <v>0</v>
      </c>
      <c r="O156">
        <f>IF(ISERROR(1/VLOOKUP($B156,'Justerad allokering'!$B$1:$AG$461,MATCH(O$1,'Justerad allokering'!$B$1:$AF$1,0),FALSE)),VLOOKUP($B156,'Allokerad kvv'!$B$2:$AV$468,MATCH(O$1,'Allokerad kvv'!$B$1:$AV$1,0),FALSE),VLOOKUP($B156,'Justerad allokering'!$B$1:$AG$461,MATCH(O$1,'Justerad allokering'!$B$1:$AF$1,0),FALSE))</f>
        <v>0</v>
      </c>
      <c r="P156">
        <f>IF(ISERROR(1/VLOOKUP($B156,'Justerad allokering'!$B$1:$AG$461,MATCH(P$1,'Justerad allokering'!$B$1:$AF$1,0),FALSE)),VLOOKUP($B156,'Allokerad kvv'!$B$2:$AV$468,MATCH(P$1,'Allokerad kvv'!$B$1:$AV$1,0),FALSE),VLOOKUP($B156,'Justerad allokering'!$B$1:$AG$461,MATCH(P$1,'Justerad allokering'!$B$1:$AF$1,0),FALSE))</f>
        <v>0</v>
      </c>
      <c r="Q156">
        <f>IF(ISERROR(1/VLOOKUP($B156,'Justerad allokering'!$B$1:$AG$461,MATCH(Q$1,'Justerad allokering'!$B$1:$AF$1,0),FALSE)),VLOOKUP($B156,'Allokerad kvv'!$B$2:$AV$468,MATCH(Q$1,'Allokerad kvv'!$B$1:$AV$1,0),FALSE),VLOOKUP($B156,'Justerad allokering'!$B$1:$AG$461,MATCH(Q$1,'Justerad allokering'!$B$1:$AF$1,0),FALSE))</f>
        <v>0</v>
      </c>
      <c r="R156">
        <f>IF(ISERROR(1/VLOOKUP($B156,'Justerad allokering'!$B$1:$AG$461,MATCH(R$1,'Justerad allokering'!$B$1:$AF$1,0),FALSE)),VLOOKUP($B156,'Allokerad kvv'!$B$2:$AV$468,MATCH(R$1,'Allokerad kvv'!$B$1:$AV$1,0),FALSE),VLOOKUP($B156,'Justerad allokering'!$B$1:$AG$461,MATCH(R$1,'Justerad allokering'!$B$1:$AF$1,0),FALSE))</f>
        <v>0</v>
      </c>
      <c r="S156">
        <f>IF(ISERROR(1/VLOOKUP($B156,'Justerad allokering'!$B$1:$AG$461,MATCH(S$1,'Justerad allokering'!$B$1:$AF$1,0),FALSE)),VLOOKUP($B156,'Allokerad kvv'!$B$2:$AV$468,MATCH(S$1,'Allokerad kvv'!$B$1:$AV$1,0),FALSE),VLOOKUP($B156,'Justerad allokering'!$B$1:$AG$461,MATCH(S$1,'Justerad allokering'!$B$1:$AF$1,0),FALSE))</f>
        <v>0</v>
      </c>
      <c r="T156">
        <f>IF(ISERROR(1/VLOOKUP($B156,'Justerad allokering'!$B$1:$AG$461,MATCH(T$1,'Justerad allokering'!$B$1:$AF$1,0),FALSE)),VLOOKUP($B156,'Allokerad kvv'!$B$2:$AV$468,MATCH(T$1,'Allokerad kvv'!$B$1:$AV$1,0),FALSE),VLOOKUP($B156,'Justerad allokering'!$B$1:$AG$461,MATCH(T$1,'Justerad allokering'!$B$1:$AF$1,0),FALSE))</f>
        <v>0</v>
      </c>
      <c r="U156">
        <f>IF(ISERROR(1/VLOOKUP($B156,'Justerad allokering'!$B$1:$AG$461,MATCH(U$1,'Justerad allokering'!$B$1:$AF$1,0),FALSE)),VLOOKUP($B156,'Allokerad kvv'!$B$2:$AV$468,MATCH(U$1,'Allokerad kvv'!$B$1:$AV$1,0),FALSE),VLOOKUP($B156,'Justerad allokering'!$B$1:$AG$461,MATCH(U$1,'Justerad allokering'!$B$1:$AF$1,0),FALSE))</f>
        <v>0</v>
      </c>
      <c r="V156">
        <f>IF(ISERROR(1/VLOOKUP($B156,'Justerad allokering'!$B$1:$AG$461,MATCH(V$1,'Justerad allokering'!$B$1:$AF$1,0),FALSE)),VLOOKUP($B156,'Allokerad kvv'!$B$2:$AV$468,MATCH(V$1,'Allokerad kvv'!$B$1:$AV$1,0),FALSE),VLOOKUP($B156,'Justerad allokering'!$B$1:$AG$461,MATCH(V$1,'Justerad allokering'!$B$1:$AF$1,0),FALSE))</f>
        <v>0</v>
      </c>
      <c r="W156">
        <f>IF(ISERROR(1/VLOOKUP($B156,'Justerad allokering'!$B$1:$AG$461,MATCH(W$1,'Justerad allokering'!$B$1:$AF$1,0),FALSE)),VLOOKUP($B156,'Allokerad kvv'!$B$2:$AV$468,MATCH(W$1,'Allokerad kvv'!$B$1:$AV$1,0),FALSE),VLOOKUP($B156,'Justerad allokering'!$B$1:$AG$461,MATCH(W$1,'Justerad allokering'!$B$1:$AF$1,0),FALSE))</f>
        <v>0</v>
      </c>
      <c r="X156">
        <f>IF(ISERROR(1/VLOOKUP($B156,'Justerad allokering'!$B$1:$AG$461,MATCH(X$1,'Justerad allokering'!$B$1:$AF$1,0),FALSE)),VLOOKUP($B156,'Allokerad kvv'!$B$2:$AV$468,MATCH(X$1,'Allokerad kvv'!$B$1:$AV$1,0),FALSE),VLOOKUP($B156,'Justerad allokering'!$B$1:$AG$461,MATCH(X$1,'Justerad allokering'!$B$1:$AF$1,0),FALSE))</f>
        <v>0</v>
      </c>
      <c r="Y156">
        <f>IF(ISERROR(1/VLOOKUP($B156,'Justerad allokering'!$B$1:$AG$461,MATCH(Y$1,'Justerad allokering'!$B$1:$AF$1,0),FALSE)),VLOOKUP($B156,'Allokerad kvv'!$B$2:$AV$468,MATCH(Y$1,'Allokerad kvv'!$B$1:$AV$1,0),FALSE),VLOOKUP($B156,'Justerad allokering'!$B$1:$AG$461,MATCH(Y$1,'Justerad allokering'!$B$1:$AF$1,0),FALSE))</f>
        <v>0</v>
      </c>
      <c r="Z156">
        <f>IF(ISERROR(1/VLOOKUP($B156,'Justerad allokering'!$B$1:$AG$461,MATCH(Z$1,'Justerad allokering'!$B$1:$AF$1,0),FALSE)),VLOOKUP($B156,'Allokerad kvv'!$B$2:$AV$468,MATCH(Z$1,'Allokerad kvv'!$B$1:$AV$1,0),FALSE),VLOOKUP($B156,'Justerad allokering'!$B$1:$AG$461,MATCH(Z$1,'Justerad allokering'!$B$1:$AF$1,0),FALSE))</f>
        <v>0</v>
      </c>
      <c r="AE156" s="89">
        <f t="shared" si="8"/>
        <v>0</v>
      </c>
      <c r="AG156">
        <f t="shared" si="9"/>
        <v>0</v>
      </c>
      <c r="AH156">
        <f t="shared" si="10"/>
        <v>0</v>
      </c>
      <c r="AI156" t="str">
        <f>IF(AH156=0,"",AH156/VLOOKUP(B156,Kraftvärmeprod!$B$1:$BC$480,MATCH("Summa tillförd energi exklusive rökgaskondensering",Kraftvärmeprod!$B$1:$BC$1,0),FALSE))</f>
        <v/>
      </c>
      <c r="AK156">
        <f t="shared" si="11"/>
        <v>0</v>
      </c>
    </row>
    <row r="157" spans="1:37" x14ac:dyDescent="0.25">
      <c r="A157" s="2" t="s">
        <v>226</v>
      </c>
      <c r="B157" s="2" t="s">
        <v>227</v>
      </c>
      <c r="C157">
        <f>IF(ISERROR(1/VLOOKUP($B157,'Justerad allokering'!$B$1:$AG$461,MATCH(C$1,'Justerad allokering'!$B$1:$AF$1,0),FALSE)),VLOOKUP($B157,'Allokerad kvv'!$B$2:$AV$468,MATCH(C$1,'Allokerad kvv'!$B$1:$AV$1,0),FALSE),VLOOKUP($B157,'Justerad allokering'!$B$1:$AG$461,MATCH(C$1,'Justerad allokering'!$B$1:$AF$1,0),FALSE))</f>
        <v>0</v>
      </c>
      <c r="D157">
        <f>IF(ISERROR(1/VLOOKUP($B157,'Justerad allokering'!$B$1:$AG$461,MATCH(D$1,'Justerad allokering'!$B$1:$AF$1,0),FALSE)),VLOOKUP($B157,'Allokerad kvv'!$B$2:$AV$468,MATCH(D$1,'Allokerad kvv'!$B$1:$AV$1,0),FALSE),VLOOKUP($B157,'Justerad allokering'!$B$1:$AG$461,MATCH(D$1,'Justerad allokering'!$B$1:$AF$1,0),FALSE))</f>
        <v>0</v>
      </c>
      <c r="E157">
        <f>IF(ISERROR(1/VLOOKUP($B157,'Justerad allokering'!$B$1:$AG$461,MATCH(E$1,'Justerad allokering'!$B$1:$AF$1,0),FALSE)),VLOOKUP($B157,'Allokerad kvv'!$B$2:$AV$468,MATCH(E$1,'Allokerad kvv'!$B$1:$AV$1,0),FALSE),VLOOKUP($B157,'Justerad allokering'!$B$1:$AG$461,MATCH(E$1,'Justerad allokering'!$B$1:$AF$1,0),FALSE))</f>
        <v>0</v>
      </c>
      <c r="F157">
        <f>IF(ISERROR(1/VLOOKUP($B157,'Justerad allokering'!$B$1:$AG$461,MATCH(F$1,'Justerad allokering'!$B$1:$AF$1,0),FALSE)),VLOOKUP($B157,'Allokerad kvv'!$B$2:$AV$468,MATCH(F$1,'Allokerad kvv'!$B$1:$AV$1,0),FALSE),VLOOKUP($B157,'Justerad allokering'!$B$1:$AG$461,MATCH(F$1,'Justerad allokering'!$B$1:$AF$1,0),FALSE))</f>
        <v>0</v>
      </c>
      <c r="G157">
        <f>IF(ISERROR(1/VLOOKUP($B157,'Justerad allokering'!$B$1:$AG$461,MATCH(G$1,'Justerad allokering'!$B$1:$AF$1,0),FALSE)),VLOOKUP($B157,'Allokerad kvv'!$B$2:$AV$468,MATCH(G$1,'Allokerad kvv'!$B$1:$AV$1,0),FALSE),VLOOKUP($B157,'Justerad allokering'!$B$1:$AG$461,MATCH(G$1,'Justerad allokering'!$B$1:$AF$1,0),FALSE))</f>
        <v>0</v>
      </c>
      <c r="H157">
        <f>IF(ISERROR(1/VLOOKUP($B157,'Justerad allokering'!$B$1:$AG$461,MATCH(H$1,'Justerad allokering'!$B$1:$AF$1,0),FALSE)),VLOOKUP($B157,'Allokerad kvv'!$B$2:$AV$468,MATCH(H$1,'Allokerad kvv'!$B$1:$AV$1,0),FALSE),VLOOKUP($B157,'Justerad allokering'!$B$1:$AG$461,MATCH(H$1,'Justerad allokering'!$B$1:$AF$1,0),FALSE))</f>
        <v>0</v>
      </c>
      <c r="I157">
        <f>IF(ISERROR(1/VLOOKUP($B157,'Justerad allokering'!$B$1:$AG$461,MATCH(I$1,'Justerad allokering'!$B$1:$AF$1,0),FALSE)),VLOOKUP($B157,'Allokerad kvv'!$B$2:$AV$468,MATCH(I$1,'Allokerad kvv'!$B$1:$AV$1,0),FALSE),VLOOKUP($B157,'Justerad allokering'!$B$1:$AG$461,MATCH(I$1,'Justerad allokering'!$B$1:$AF$1,0),FALSE))</f>
        <v>0</v>
      </c>
      <c r="J157">
        <f>IF(ISERROR(1/VLOOKUP($B157,'Justerad allokering'!$B$1:$AG$461,MATCH(J$1,'Justerad allokering'!$B$1:$AF$1,0),FALSE)),VLOOKUP($B157,'Allokerad kvv'!$B$2:$AV$468,MATCH(J$1,'Allokerad kvv'!$B$1:$AV$1,0),FALSE),VLOOKUP($B157,'Justerad allokering'!$B$1:$AG$461,MATCH(J$1,'Justerad allokering'!$B$1:$AF$1,0),FALSE))</f>
        <v>0</v>
      </c>
      <c r="K157">
        <f>IF(ISERROR(1/VLOOKUP($B157,'Justerad allokering'!$B$1:$AG$461,MATCH(K$1,'Justerad allokering'!$B$1:$AF$1,0),FALSE)),VLOOKUP($B157,'Allokerad kvv'!$B$2:$AV$468,MATCH(K$1,'Allokerad kvv'!$B$1:$AV$1,0),FALSE),VLOOKUP($B157,'Justerad allokering'!$B$1:$AG$461,MATCH(K$1,'Justerad allokering'!$B$1:$AF$1,0),FALSE))</f>
        <v>0</v>
      </c>
      <c r="L157">
        <f>IF(ISERROR(1/VLOOKUP($B157,'Justerad allokering'!$B$1:$AG$461,MATCH(L$1,'Justerad allokering'!$B$1:$AF$1,0),FALSE)),VLOOKUP($B157,'Allokerad kvv'!$B$2:$AV$468,MATCH(L$1,'Allokerad kvv'!$B$1:$AV$1,0),FALSE),VLOOKUP($B157,'Justerad allokering'!$B$1:$AG$461,MATCH(L$1,'Justerad allokering'!$B$1:$AF$1,0),FALSE))</f>
        <v>0</v>
      </c>
      <c r="M157">
        <f>IF(ISERROR(1/VLOOKUP($B157,'Justerad allokering'!$B$1:$AG$461,MATCH(M$1,'Justerad allokering'!$B$1:$AF$1,0),FALSE)),VLOOKUP($B157,'Allokerad kvv'!$B$2:$AV$468,MATCH(M$1,'Allokerad kvv'!$B$1:$AV$1,0),FALSE),VLOOKUP($B157,'Justerad allokering'!$B$1:$AG$461,MATCH(M$1,'Justerad allokering'!$B$1:$AF$1,0),FALSE))</f>
        <v>0</v>
      </c>
      <c r="N157">
        <f>IF(ISERROR(1/VLOOKUP($B157,'Justerad allokering'!$B$1:$AG$461,MATCH(N$1,'Justerad allokering'!$B$1:$AF$1,0),FALSE)),VLOOKUP($B157,'Allokerad kvv'!$B$2:$AV$468,MATCH(N$1,'Allokerad kvv'!$B$1:$AV$1,0),FALSE),VLOOKUP($B157,'Justerad allokering'!$B$1:$AG$461,MATCH(N$1,'Justerad allokering'!$B$1:$AF$1,0),FALSE))</f>
        <v>0</v>
      </c>
      <c r="O157">
        <f>IF(ISERROR(1/VLOOKUP($B157,'Justerad allokering'!$B$1:$AG$461,MATCH(O$1,'Justerad allokering'!$B$1:$AF$1,0),FALSE)),VLOOKUP($B157,'Allokerad kvv'!$B$2:$AV$468,MATCH(O$1,'Allokerad kvv'!$B$1:$AV$1,0),FALSE),VLOOKUP($B157,'Justerad allokering'!$B$1:$AG$461,MATCH(O$1,'Justerad allokering'!$B$1:$AF$1,0),FALSE))</f>
        <v>0</v>
      </c>
      <c r="P157">
        <f>IF(ISERROR(1/VLOOKUP($B157,'Justerad allokering'!$B$1:$AG$461,MATCH(P$1,'Justerad allokering'!$B$1:$AF$1,0),FALSE)),VLOOKUP($B157,'Allokerad kvv'!$B$2:$AV$468,MATCH(P$1,'Allokerad kvv'!$B$1:$AV$1,0),FALSE),VLOOKUP($B157,'Justerad allokering'!$B$1:$AG$461,MATCH(P$1,'Justerad allokering'!$B$1:$AF$1,0),FALSE))</f>
        <v>0</v>
      </c>
      <c r="Q157">
        <f>IF(ISERROR(1/VLOOKUP($B157,'Justerad allokering'!$B$1:$AG$461,MATCH(Q$1,'Justerad allokering'!$B$1:$AF$1,0),FALSE)),VLOOKUP($B157,'Allokerad kvv'!$B$2:$AV$468,MATCH(Q$1,'Allokerad kvv'!$B$1:$AV$1,0),FALSE),VLOOKUP($B157,'Justerad allokering'!$B$1:$AG$461,MATCH(Q$1,'Justerad allokering'!$B$1:$AF$1,0),FALSE))</f>
        <v>0</v>
      </c>
      <c r="R157">
        <f>IF(ISERROR(1/VLOOKUP($B157,'Justerad allokering'!$B$1:$AG$461,MATCH(R$1,'Justerad allokering'!$B$1:$AF$1,0),FALSE)),VLOOKUP($B157,'Allokerad kvv'!$B$2:$AV$468,MATCH(R$1,'Allokerad kvv'!$B$1:$AV$1,0),FALSE),VLOOKUP($B157,'Justerad allokering'!$B$1:$AG$461,MATCH(R$1,'Justerad allokering'!$B$1:$AF$1,0),FALSE))</f>
        <v>0</v>
      </c>
      <c r="S157">
        <f>IF(ISERROR(1/VLOOKUP($B157,'Justerad allokering'!$B$1:$AG$461,MATCH(S$1,'Justerad allokering'!$B$1:$AF$1,0),FALSE)),VLOOKUP($B157,'Allokerad kvv'!$B$2:$AV$468,MATCH(S$1,'Allokerad kvv'!$B$1:$AV$1,0),FALSE),VLOOKUP($B157,'Justerad allokering'!$B$1:$AG$461,MATCH(S$1,'Justerad allokering'!$B$1:$AF$1,0),FALSE))</f>
        <v>0</v>
      </c>
      <c r="T157">
        <f>IF(ISERROR(1/VLOOKUP($B157,'Justerad allokering'!$B$1:$AG$461,MATCH(T$1,'Justerad allokering'!$B$1:$AF$1,0),FALSE)),VLOOKUP($B157,'Allokerad kvv'!$B$2:$AV$468,MATCH(T$1,'Allokerad kvv'!$B$1:$AV$1,0),FALSE),VLOOKUP($B157,'Justerad allokering'!$B$1:$AG$461,MATCH(T$1,'Justerad allokering'!$B$1:$AF$1,0),FALSE))</f>
        <v>0</v>
      </c>
      <c r="U157">
        <f>IF(ISERROR(1/VLOOKUP($B157,'Justerad allokering'!$B$1:$AG$461,MATCH(U$1,'Justerad allokering'!$B$1:$AF$1,0),FALSE)),VLOOKUP($B157,'Allokerad kvv'!$B$2:$AV$468,MATCH(U$1,'Allokerad kvv'!$B$1:$AV$1,0),FALSE),VLOOKUP($B157,'Justerad allokering'!$B$1:$AG$461,MATCH(U$1,'Justerad allokering'!$B$1:$AF$1,0),FALSE))</f>
        <v>0</v>
      </c>
      <c r="V157">
        <f>IF(ISERROR(1/VLOOKUP($B157,'Justerad allokering'!$B$1:$AG$461,MATCH(V$1,'Justerad allokering'!$B$1:$AF$1,0),FALSE)),VLOOKUP($B157,'Allokerad kvv'!$B$2:$AV$468,MATCH(V$1,'Allokerad kvv'!$B$1:$AV$1,0),FALSE),VLOOKUP($B157,'Justerad allokering'!$B$1:$AG$461,MATCH(V$1,'Justerad allokering'!$B$1:$AF$1,0),FALSE))</f>
        <v>0</v>
      </c>
      <c r="W157">
        <f>IF(ISERROR(1/VLOOKUP($B157,'Justerad allokering'!$B$1:$AG$461,MATCH(W$1,'Justerad allokering'!$B$1:$AF$1,0),FALSE)),VLOOKUP($B157,'Allokerad kvv'!$B$2:$AV$468,MATCH(W$1,'Allokerad kvv'!$B$1:$AV$1,0),FALSE),VLOOKUP($B157,'Justerad allokering'!$B$1:$AG$461,MATCH(W$1,'Justerad allokering'!$B$1:$AF$1,0),FALSE))</f>
        <v>0</v>
      </c>
      <c r="X157">
        <f>IF(ISERROR(1/VLOOKUP($B157,'Justerad allokering'!$B$1:$AG$461,MATCH(X$1,'Justerad allokering'!$B$1:$AF$1,0),FALSE)),VLOOKUP($B157,'Allokerad kvv'!$B$2:$AV$468,MATCH(X$1,'Allokerad kvv'!$B$1:$AV$1,0),FALSE),VLOOKUP($B157,'Justerad allokering'!$B$1:$AG$461,MATCH(X$1,'Justerad allokering'!$B$1:$AF$1,0),FALSE))</f>
        <v>0</v>
      </c>
      <c r="Y157">
        <f>IF(ISERROR(1/VLOOKUP($B157,'Justerad allokering'!$B$1:$AG$461,MATCH(Y$1,'Justerad allokering'!$B$1:$AF$1,0),FALSE)),VLOOKUP($B157,'Allokerad kvv'!$B$2:$AV$468,MATCH(Y$1,'Allokerad kvv'!$B$1:$AV$1,0),FALSE),VLOOKUP($B157,'Justerad allokering'!$B$1:$AG$461,MATCH(Y$1,'Justerad allokering'!$B$1:$AF$1,0),FALSE))</f>
        <v>0</v>
      </c>
      <c r="Z157">
        <f>IF(ISERROR(1/VLOOKUP($B157,'Justerad allokering'!$B$1:$AG$461,MATCH(Z$1,'Justerad allokering'!$B$1:$AF$1,0),FALSE)),VLOOKUP($B157,'Allokerad kvv'!$B$2:$AV$468,MATCH(Z$1,'Allokerad kvv'!$B$1:$AV$1,0),FALSE),VLOOKUP($B157,'Justerad allokering'!$B$1:$AG$461,MATCH(Z$1,'Justerad allokering'!$B$1:$AF$1,0),FALSE))</f>
        <v>0</v>
      </c>
      <c r="AE157" s="89">
        <f t="shared" si="8"/>
        <v>0</v>
      </c>
      <c r="AG157">
        <f t="shared" si="9"/>
        <v>0</v>
      </c>
      <c r="AH157">
        <f t="shared" si="10"/>
        <v>0</v>
      </c>
      <c r="AI157" t="str">
        <f>IF(AH157=0,"",AH157/VLOOKUP(B157,Kraftvärmeprod!$B$1:$BC$480,MATCH("Summa tillförd energi exklusive rökgaskondensering",Kraftvärmeprod!$B$1:$BC$1,0),FALSE))</f>
        <v/>
      </c>
      <c r="AK157">
        <f t="shared" si="11"/>
        <v>0</v>
      </c>
    </row>
    <row r="158" spans="1:37" x14ac:dyDescent="0.25">
      <c r="A158" s="2" t="s">
        <v>228</v>
      </c>
      <c r="B158" s="2" t="s">
        <v>229</v>
      </c>
      <c r="C158">
        <f>IF(ISERROR(1/VLOOKUP($B158,'Justerad allokering'!$B$1:$AG$461,MATCH(C$1,'Justerad allokering'!$B$1:$AF$1,0),FALSE)),VLOOKUP($B158,'Allokerad kvv'!$B$2:$AV$468,MATCH(C$1,'Allokerad kvv'!$B$1:$AV$1,0),FALSE),VLOOKUP($B158,'Justerad allokering'!$B$1:$AG$461,MATCH(C$1,'Justerad allokering'!$B$1:$AF$1,0),FALSE))</f>
        <v>0</v>
      </c>
      <c r="D158">
        <f>IF(ISERROR(1/VLOOKUP($B158,'Justerad allokering'!$B$1:$AG$461,MATCH(D$1,'Justerad allokering'!$B$1:$AF$1,0),FALSE)),VLOOKUP($B158,'Allokerad kvv'!$B$2:$AV$468,MATCH(D$1,'Allokerad kvv'!$B$1:$AV$1,0),FALSE),VLOOKUP($B158,'Justerad allokering'!$B$1:$AG$461,MATCH(D$1,'Justerad allokering'!$B$1:$AF$1,0),FALSE))</f>
        <v>0</v>
      </c>
      <c r="E158">
        <f>IF(ISERROR(1/VLOOKUP($B158,'Justerad allokering'!$B$1:$AG$461,MATCH(E$1,'Justerad allokering'!$B$1:$AF$1,0),FALSE)),VLOOKUP($B158,'Allokerad kvv'!$B$2:$AV$468,MATCH(E$1,'Allokerad kvv'!$B$1:$AV$1,0),FALSE),VLOOKUP($B158,'Justerad allokering'!$B$1:$AG$461,MATCH(E$1,'Justerad allokering'!$B$1:$AF$1,0),FALSE))</f>
        <v>0</v>
      </c>
      <c r="F158">
        <f>IF(ISERROR(1/VLOOKUP($B158,'Justerad allokering'!$B$1:$AG$461,MATCH(F$1,'Justerad allokering'!$B$1:$AF$1,0),FALSE)),VLOOKUP($B158,'Allokerad kvv'!$B$2:$AV$468,MATCH(F$1,'Allokerad kvv'!$B$1:$AV$1,0),FALSE),VLOOKUP($B158,'Justerad allokering'!$B$1:$AG$461,MATCH(F$1,'Justerad allokering'!$B$1:$AF$1,0),FALSE))</f>
        <v>0</v>
      </c>
      <c r="G158">
        <f>IF(ISERROR(1/VLOOKUP($B158,'Justerad allokering'!$B$1:$AG$461,MATCH(G$1,'Justerad allokering'!$B$1:$AF$1,0),FALSE)),VLOOKUP($B158,'Allokerad kvv'!$B$2:$AV$468,MATCH(G$1,'Allokerad kvv'!$B$1:$AV$1,0),FALSE),VLOOKUP($B158,'Justerad allokering'!$B$1:$AG$461,MATCH(G$1,'Justerad allokering'!$B$1:$AF$1,0),FALSE))</f>
        <v>0</v>
      </c>
      <c r="H158">
        <f>IF(ISERROR(1/VLOOKUP($B158,'Justerad allokering'!$B$1:$AG$461,MATCH(H$1,'Justerad allokering'!$B$1:$AF$1,0),FALSE)),VLOOKUP($B158,'Allokerad kvv'!$B$2:$AV$468,MATCH(H$1,'Allokerad kvv'!$B$1:$AV$1,0),FALSE),VLOOKUP($B158,'Justerad allokering'!$B$1:$AG$461,MATCH(H$1,'Justerad allokering'!$B$1:$AF$1,0),FALSE))</f>
        <v>0</v>
      </c>
      <c r="I158">
        <f>IF(ISERROR(1/VLOOKUP($B158,'Justerad allokering'!$B$1:$AG$461,MATCH(I$1,'Justerad allokering'!$B$1:$AF$1,0),FALSE)),VLOOKUP($B158,'Allokerad kvv'!$B$2:$AV$468,MATCH(I$1,'Allokerad kvv'!$B$1:$AV$1,0),FALSE),VLOOKUP($B158,'Justerad allokering'!$B$1:$AG$461,MATCH(I$1,'Justerad allokering'!$B$1:$AF$1,0),FALSE))</f>
        <v>0</v>
      </c>
      <c r="J158">
        <f>IF(ISERROR(1/VLOOKUP($B158,'Justerad allokering'!$B$1:$AG$461,MATCH(J$1,'Justerad allokering'!$B$1:$AF$1,0),FALSE)),VLOOKUP($B158,'Allokerad kvv'!$B$2:$AV$468,MATCH(J$1,'Allokerad kvv'!$B$1:$AV$1,0),FALSE),VLOOKUP($B158,'Justerad allokering'!$B$1:$AG$461,MATCH(J$1,'Justerad allokering'!$B$1:$AF$1,0),FALSE))</f>
        <v>0</v>
      </c>
      <c r="K158">
        <f>IF(ISERROR(1/VLOOKUP($B158,'Justerad allokering'!$B$1:$AG$461,MATCH(K$1,'Justerad allokering'!$B$1:$AF$1,0),FALSE)),VLOOKUP($B158,'Allokerad kvv'!$B$2:$AV$468,MATCH(K$1,'Allokerad kvv'!$B$1:$AV$1,0),FALSE),VLOOKUP($B158,'Justerad allokering'!$B$1:$AG$461,MATCH(K$1,'Justerad allokering'!$B$1:$AF$1,0),FALSE))</f>
        <v>0</v>
      </c>
      <c r="L158">
        <f>IF(ISERROR(1/VLOOKUP($B158,'Justerad allokering'!$B$1:$AG$461,MATCH(L$1,'Justerad allokering'!$B$1:$AF$1,0),FALSE)),VLOOKUP($B158,'Allokerad kvv'!$B$2:$AV$468,MATCH(L$1,'Allokerad kvv'!$B$1:$AV$1,0),FALSE),VLOOKUP($B158,'Justerad allokering'!$B$1:$AG$461,MATCH(L$1,'Justerad allokering'!$B$1:$AF$1,0),FALSE))</f>
        <v>0</v>
      </c>
      <c r="M158">
        <f>IF(ISERROR(1/VLOOKUP($B158,'Justerad allokering'!$B$1:$AG$461,MATCH(M$1,'Justerad allokering'!$B$1:$AF$1,0),FALSE)),VLOOKUP($B158,'Allokerad kvv'!$B$2:$AV$468,MATCH(M$1,'Allokerad kvv'!$B$1:$AV$1,0),FALSE),VLOOKUP($B158,'Justerad allokering'!$B$1:$AG$461,MATCH(M$1,'Justerad allokering'!$B$1:$AF$1,0),FALSE))</f>
        <v>0</v>
      </c>
      <c r="N158">
        <f>IF(ISERROR(1/VLOOKUP($B158,'Justerad allokering'!$B$1:$AG$461,MATCH(N$1,'Justerad allokering'!$B$1:$AF$1,0),FALSE)),VLOOKUP($B158,'Allokerad kvv'!$B$2:$AV$468,MATCH(N$1,'Allokerad kvv'!$B$1:$AV$1,0),FALSE),VLOOKUP($B158,'Justerad allokering'!$B$1:$AG$461,MATCH(N$1,'Justerad allokering'!$B$1:$AF$1,0),FALSE))</f>
        <v>0</v>
      </c>
      <c r="O158">
        <f>IF(ISERROR(1/VLOOKUP($B158,'Justerad allokering'!$B$1:$AG$461,MATCH(O$1,'Justerad allokering'!$B$1:$AF$1,0),FALSE)),VLOOKUP($B158,'Allokerad kvv'!$B$2:$AV$468,MATCH(O$1,'Allokerad kvv'!$B$1:$AV$1,0),FALSE),VLOOKUP($B158,'Justerad allokering'!$B$1:$AG$461,MATCH(O$1,'Justerad allokering'!$B$1:$AF$1,0),FALSE))</f>
        <v>0</v>
      </c>
      <c r="P158">
        <f>IF(ISERROR(1/VLOOKUP($B158,'Justerad allokering'!$B$1:$AG$461,MATCH(P$1,'Justerad allokering'!$B$1:$AF$1,0),FALSE)),VLOOKUP($B158,'Allokerad kvv'!$B$2:$AV$468,MATCH(P$1,'Allokerad kvv'!$B$1:$AV$1,0),FALSE),VLOOKUP($B158,'Justerad allokering'!$B$1:$AG$461,MATCH(P$1,'Justerad allokering'!$B$1:$AF$1,0),FALSE))</f>
        <v>0</v>
      </c>
      <c r="Q158">
        <f>IF(ISERROR(1/VLOOKUP($B158,'Justerad allokering'!$B$1:$AG$461,MATCH(Q$1,'Justerad allokering'!$B$1:$AF$1,0),FALSE)),VLOOKUP($B158,'Allokerad kvv'!$B$2:$AV$468,MATCH(Q$1,'Allokerad kvv'!$B$1:$AV$1,0),FALSE),VLOOKUP($B158,'Justerad allokering'!$B$1:$AG$461,MATCH(Q$1,'Justerad allokering'!$B$1:$AF$1,0),FALSE))</f>
        <v>0</v>
      </c>
      <c r="R158">
        <f>IF(ISERROR(1/VLOOKUP($B158,'Justerad allokering'!$B$1:$AG$461,MATCH(R$1,'Justerad allokering'!$B$1:$AF$1,0),FALSE)),VLOOKUP($B158,'Allokerad kvv'!$B$2:$AV$468,MATCH(R$1,'Allokerad kvv'!$B$1:$AV$1,0),FALSE),VLOOKUP($B158,'Justerad allokering'!$B$1:$AG$461,MATCH(R$1,'Justerad allokering'!$B$1:$AF$1,0),FALSE))</f>
        <v>0</v>
      </c>
      <c r="S158">
        <f>IF(ISERROR(1/VLOOKUP($B158,'Justerad allokering'!$B$1:$AG$461,MATCH(S$1,'Justerad allokering'!$B$1:$AF$1,0),FALSE)),VLOOKUP($B158,'Allokerad kvv'!$B$2:$AV$468,MATCH(S$1,'Allokerad kvv'!$B$1:$AV$1,0),FALSE),VLOOKUP($B158,'Justerad allokering'!$B$1:$AG$461,MATCH(S$1,'Justerad allokering'!$B$1:$AF$1,0),FALSE))</f>
        <v>0</v>
      </c>
      <c r="T158">
        <f>IF(ISERROR(1/VLOOKUP($B158,'Justerad allokering'!$B$1:$AG$461,MATCH(T$1,'Justerad allokering'!$B$1:$AF$1,0),FALSE)),VLOOKUP($B158,'Allokerad kvv'!$B$2:$AV$468,MATCH(T$1,'Allokerad kvv'!$B$1:$AV$1,0),FALSE),VLOOKUP($B158,'Justerad allokering'!$B$1:$AG$461,MATCH(T$1,'Justerad allokering'!$B$1:$AF$1,0),FALSE))</f>
        <v>0</v>
      </c>
      <c r="U158">
        <f>IF(ISERROR(1/VLOOKUP($B158,'Justerad allokering'!$B$1:$AG$461,MATCH(U$1,'Justerad allokering'!$B$1:$AF$1,0),FALSE)),VLOOKUP($B158,'Allokerad kvv'!$B$2:$AV$468,MATCH(U$1,'Allokerad kvv'!$B$1:$AV$1,0),FALSE),VLOOKUP($B158,'Justerad allokering'!$B$1:$AG$461,MATCH(U$1,'Justerad allokering'!$B$1:$AF$1,0),FALSE))</f>
        <v>0</v>
      </c>
      <c r="V158">
        <f>IF(ISERROR(1/VLOOKUP($B158,'Justerad allokering'!$B$1:$AG$461,MATCH(V$1,'Justerad allokering'!$B$1:$AF$1,0),FALSE)),VLOOKUP($B158,'Allokerad kvv'!$B$2:$AV$468,MATCH(V$1,'Allokerad kvv'!$B$1:$AV$1,0),FALSE),VLOOKUP($B158,'Justerad allokering'!$B$1:$AG$461,MATCH(V$1,'Justerad allokering'!$B$1:$AF$1,0),FALSE))</f>
        <v>0</v>
      </c>
      <c r="W158">
        <f>IF(ISERROR(1/VLOOKUP($B158,'Justerad allokering'!$B$1:$AG$461,MATCH(W$1,'Justerad allokering'!$B$1:$AF$1,0),FALSE)),VLOOKUP($B158,'Allokerad kvv'!$B$2:$AV$468,MATCH(W$1,'Allokerad kvv'!$B$1:$AV$1,0),FALSE),VLOOKUP($B158,'Justerad allokering'!$B$1:$AG$461,MATCH(W$1,'Justerad allokering'!$B$1:$AF$1,0),FALSE))</f>
        <v>0</v>
      </c>
      <c r="X158">
        <f>IF(ISERROR(1/VLOOKUP($B158,'Justerad allokering'!$B$1:$AG$461,MATCH(X$1,'Justerad allokering'!$B$1:$AF$1,0),FALSE)),VLOOKUP($B158,'Allokerad kvv'!$B$2:$AV$468,MATCH(X$1,'Allokerad kvv'!$B$1:$AV$1,0),FALSE),VLOOKUP($B158,'Justerad allokering'!$B$1:$AG$461,MATCH(X$1,'Justerad allokering'!$B$1:$AF$1,0),FALSE))</f>
        <v>0</v>
      </c>
      <c r="Y158">
        <f>IF(ISERROR(1/VLOOKUP($B158,'Justerad allokering'!$B$1:$AG$461,MATCH(Y$1,'Justerad allokering'!$B$1:$AF$1,0),FALSE)),VLOOKUP($B158,'Allokerad kvv'!$B$2:$AV$468,MATCH(Y$1,'Allokerad kvv'!$B$1:$AV$1,0),FALSE),VLOOKUP($B158,'Justerad allokering'!$B$1:$AG$461,MATCH(Y$1,'Justerad allokering'!$B$1:$AF$1,0),FALSE))</f>
        <v>0</v>
      </c>
      <c r="Z158">
        <f>IF(ISERROR(1/VLOOKUP($B158,'Justerad allokering'!$B$1:$AG$461,MATCH(Z$1,'Justerad allokering'!$B$1:$AF$1,0),FALSE)),VLOOKUP($B158,'Allokerad kvv'!$B$2:$AV$468,MATCH(Z$1,'Allokerad kvv'!$B$1:$AV$1,0),FALSE),VLOOKUP($B158,'Justerad allokering'!$B$1:$AG$461,MATCH(Z$1,'Justerad allokering'!$B$1:$AF$1,0),FALSE))</f>
        <v>0</v>
      </c>
      <c r="AE158" s="89">
        <f t="shared" si="8"/>
        <v>0</v>
      </c>
      <c r="AG158">
        <f t="shared" si="9"/>
        <v>0</v>
      </c>
      <c r="AH158">
        <f t="shared" si="10"/>
        <v>0</v>
      </c>
      <c r="AI158" t="str">
        <f>IF(AH158=0,"",AH158/VLOOKUP(B158,Kraftvärmeprod!$B$1:$BC$480,MATCH("Summa tillförd energi exklusive rökgaskondensering",Kraftvärmeprod!$B$1:$BC$1,0),FALSE))</f>
        <v/>
      </c>
      <c r="AK158">
        <f t="shared" si="11"/>
        <v>0</v>
      </c>
    </row>
    <row r="159" spans="1:37" x14ac:dyDescent="0.25">
      <c r="A159" s="2" t="s">
        <v>228</v>
      </c>
      <c r="B159" s="2" t="s">
        <v>230</v>
      </c>
      <c r="C159">
        <f>IF(ISERROR(1/VLOOKUP($B159,'Justerad allokering'!$B$1:$AG$461,MATCH(C$1,'Justerad allokering'!$B$1:$AF$1,0),FALSE)),VLOOKUP($B159,'Allokerad kvv'!$B$2:$AV$468,MATCH(C$1,'Allokerad kvv'!$B$1:$AV$1,0),FALSE),VLOOKUP($B159,'Justerad allokering'!$B$1:$AG$461,MATCH(C$1,'Justerad allokering'!$B$1:$AF$1,0),FALSE))</f>
        <v>0</v>
      </c>
      <c r="D159">
        <f>IF(ISERROR(1/VLOOKUP($B159,'Justerad allokering'!$B$1:$AG$461,MATCH(D$1,'Justerad allokering'!$B$1:$AF$1,0),FALSE)),VLOOKUP($B159,'Allokerad kvv'!$B$2:$AV$468,MATCH(D$1,'Allokerad kvv'!$B$1:$AV$1,0),FALSE),VLOOKUP($B159,'Justerad allokering'!$B$1:$AG$461,MATCH(D$1,'Justerad allokering'!$B$1:$AF$1,0),FALSE))</f>
        <v>0</v>
      </c>
      <c r="E159">
        <f>IF(ISERROR(1/VLOOKUP($B159,'Justerad allokering'!$B$1:$AG$461,MATCH(E$1,'Justerad allokering'!$B$1:$AF$1,0),FALSE)),VLOOKUP($B159,'Allokerad kvv'!$B$2:$AV$468,MATCH(E$1,'Allokerad kvv'!$B$1:$AV$1,0),FALSE),VLOOKUP($B159,'Justerad allokering'!$B$1:$AG$461,MATCH(E$1,'Justerad allokering'!$B$1:$AF$1,0),FALSE))</f>
        <v>0</v>
      </c>
      <c r="F159">
        <f>IF(ISERROR(1/VLOOKUP($B159,'Justerad allokering'!$B$1:$AG$461,MATCH(F$1,'Justerad allokering'!$B$1:$AF$1,0),FALSE)),VLOOKUP($B159,'Allokerad kvv'!$B$2:$AV$468,MATCH(F$1,'Allokerad kvv'!$B$1:$AV$1,0),FALSE),VLOOKUP($B159,'Justerad allokering'!$B$1:$AG$461,MATCH(F$1,'Justerad allokering'!$B$1:$AF$1,0),FALSE))</f>
        <v>0</v>
      </c>
      <c r="G159">
        <f>IF(ISERROR(1/VLOOKUP($B159,'Justerad allokering'!$B$1:$AG$461,MATCH(G$1,'Justerad allokering'!$B$1:$AF$1,0),FALSE)),VLOOKUP($B159,'Allokerad kvv'!$B$2:$AV$468,MATCH(G$1,'Allokerad kvv'!$B$1:$AV$1,0),FALSE),VLOOKUP($B159,'Justerad allokering'!$B$1:$AG$461,MATCH(G$1,'Justerad allokering'!$B$1:$AF$1,0),FALSE))</f>
        <v>0</v>
      </c>
      <c r="H159">
        <f>IF(ISERROR(1/VLOOKUP($B159,'Justerad allokering'!$B$1:$AG$461,MATCH(H$1,'Justerad allokering'!$B$1:$AF$1,0),FALSE)),VLOOKUP($B159,'Allokerad kvv'!$B$2:$AV$468,MATCH(H$1,'Allokerad kvv'!$B$1:$AV$1,0),FALSE),VLOOKUP($B159,'Justerad allokering'!$B$1:$AG$461,MATCH(H$1,'Justerad allokering'!$B$1:$AF$1,0),FALSE))</f>
        <v>0</v>
      </c>
      <c r="I159">
        <f>IF(ISERROR(1/VLOOKUP($B159,'Justerad allokering'!$B$1:$AG$461,MATCH(I$1,'Justerad allokering'!$B$1:$AF$1,0),FALSE)),VLOOKUP($B159,'Allokerad kvv'!$B$2:$AV$468,MATCH(I$1,'Allokerad kvv'!$B$1:$AV$1,0),FALSE),VLOOKUP($B159,'Justerad allokering'!$B$1:$AG$461,MATCH(I$1,'Justerad allokering'!$B$1:$AF$1,0),FALSE))</f>
        <v>0</v>
      </c>
      <c r="J159">
        <f>IF(ISERROR(1/VLOOKUP($B159,'Justerad allokering'!$B$1:$AG$461,MATCH(J$1,'Justerad allokering'!$B$1:$AF$1,0),FALSE)),VLOOKUP($B159,'Allokerad kvv'!$B$2:$AV$468,MATCH(J$1,'Allokerad kvv'!$B$1:$AV$1,0),FALSE),VLOOKUP($B159,'Justerad allokering'!$B$1:$AG$461,MATCH(J$1,'Justerad allokering'!$B$1:$AF$1,0),FALSE))</f>
        <v>0</v>
      </c>
      <c r="K159">
        <f>IF(ISERROR(1/VLOOKUP($B159,'Justerad allokering'!$B$1:$AG$461,MATCH(K$1,'Justerad allokering'!$B$1:$AF$1,0),FALSE)),VLOOKUP($B159,'Allokerad kvv'!$B$2:$AV$468,MATCH(K$1,'Allokerad kvv'!$B$1:$AV$1,0),FALSE),VLOOKUP($B159,'Justerad allokering'!$B$1:$AG$461,MATCH(K$1,'Justerad allokering'!$B$1:$AF$1,0),FALSE))</f>
        <v>0</v>
      </c>
      <c r="L159">
        <f>IF(ISERROR(1/VLOOKUP($B159,'Justerad allokering'!$B$1:$AG$461,MATCH(L$1,'Justerad allokering'!$B$1:$AF$1,0),FALSE)),VLOOKUP($B159,'Allokerad kvv'!$B$2:$AV$468,MATCH(L$1,'Allokerad kvv'!$B$1:$AV$1,0),FALSE),VLOOKUP($B159,'Justerad allokering'!$B$1:$AG$461,MATCH(L$1,'Justerad allokering'!$B$1:$AF$1,0),FALSE))</f>
        <v>0</v>
      </c>
      <c r="M159">
        <f>IF(ISERROR(1/VLOOKUP($B159,'Justerad allokering'!$B$1:$AG$461,MATCH(M$1,'Justerad allokering'!$B$1:$AF$1,0),FALSE)),VLOOKUP($B159,'Allokerad kvv'!$B$2:$AV$468,MATCH(M$1,'Allokerad kvv'!$B$1:$AV$1,0),FALSE),VLOOKUP($B159,'Justerad allokering'!$B$1:$AG$461,MATCH(M$1,'Justerad allokering'!$B$1:$AF$1,0),FALSE))</f>
        <v>0</v>
      </c>
      <c r="N159">
        <f>IF(ISERROR(1/VLOOKUP($B159,'Justerad allokering'!$B$1:$AG$461,MATCH(N$1,'Justerad allokering'!$B$1:$AF$1,0),FALSE)),VLOOKUP($B159,'Allokerad kvv'!$B$2:$AV$468,MATCH(N$1,'Allokerad kvv'!$B$1:$AV$1,0),FALSE),VLOOKUP($B159,'Justerad allokering'!$B$1:$AG$461,MATCH(N$1,'Justerad allokering'!$B$1:$AF$1,0),FALSE))</f>
        <v>0</v>
      </c>
      <c r="O159">
        <f>IF(ISERROR(1/VLOOKUP($B159,'Justerad allokering'!$B$1:$AG$461,MATCH(O$1,'Justerad allokering'!$B$1:$AF$1,0),FALSE)),VLOOKUP($B159,'Allokerad kvv'!$B$2:$AV$468,MATCH(O$1,'Allokerad kvv'!$B$1:$AV$1,0),FALSE),VLOOKUP($B159,'Justerad allokering'!$B$1:$AG$461,MATCH(O$1,'Justerad allokering'!$B$1:$AF$1,0),FALSE))</f>
        <v>0</v>
      </c>
      <c r="P159">
        <f>IF(ISERROR(1/VLOOKUP($B159,'Justerad allokering'!$B$1:$AG$461,MATCH(P$1,'Justerad allokering'!$B$1:$AF$1,0),FALSE)),VLOOKUP($B159,'Allokerad kvv'!$B$2:$AV$468,MATCH(P$1,'Allokerad kvv'!$B$1:$AV$1,0),FALSE),VLOOKUP($B159,'Justerad allokering'!$B$1:$AG$461,MATCH(P$1,'Justerad allokering'!$B$1:$AF$1,0),FALSE))</f>
        <v>0</v>
      </c>
      <c r="Q159">
        <f>IF(ISERROR(1/VLOOKUP($B159,'Justerad allokering'!$B$1:$AG$461,MATCH(Q$1,'Justerad allokering'!$B$1:$AF$1,0),FALSE)),VLOOKUP($B159,'Allokerad kvv'!$B$2:$AV$468,MATCH(Q$1,'Allokerad kvv'!$B$1:$AV$1,0),FALSE),VLOOKUP($B159,'Justerad allokering'!$B$1:$AG$461,MATCH(Q$1,'Justerad allokering'!$B$1:$AF$1,0),FALSE))</f>
        <v>0</v>
      </c>
      <c r="R159">
        <f>IF(ISERROR(1/VLOOKUP($B159,'Justerad allokering'!$B$1:$AG$461,MATCH(R$1,'Justerad allokering'!$B$1:$AF$1,0),FALSE)),VLOOKUP($B159,'Allokerad kvv'!$B$2:$AV$468,MATCH(R$1,'Allokerad kvv'!$B$1:$AV$1,0),FALSE),VLOOKUP($B159,'Justerad allokering'!$B$1:$AG$461,MATCH(R$1,'Justerad allokering'!$B$1:$AF$1,0),FALSE))</f>
        <v>0</v>
      </c>
      <c r="S159">
        <f>IF(ISERROR(1/VLOOKUP($B159,'Justerad allokering'!$B$1:$AG$461,MATCH(S$1,'Justerad allokering'!$B$1:$AF$1,0),FALSE)),VLOOKUP($B159,'Allokerad kvv'!$B$2:$AV$468,MATCH(S$1,'Allokerad kvv'!$B$1:$AV$1,0),FALSE),VLOOKUP($B159,'Justerad allokering'!$B$1:$AG$461,MATCH(S$1,'Justerad allokering'!$B$1:$AF$1,0),FALSE))</f>
        <v>0</v>
      </c>
      <c r="T159">
        <f>IF(ISERROR(1/VLOOKUP($B159,'Justerad allokering'!$B$1:$AG$461,MATCH(T$1,'Justerad allokering'!$B$1:$AF$1,0),FALSE)),VLOOKUP($B159,'Allokerad kvv'!$B$2:$AV$468,MATCH(T$1,'Allokerad kvv'!$B$1:$AV$1,0),FALSE),VLOOKUP($B159,'Justerad allokering'!$B$1:$AG$461,MATCH(T$1,'Justerad allokering'!$B$1:$AF$1,0),FALSE))</f>
        <v>0</v>
      </c>
      <c r="U159">
        <f>IF(ISERROR(1/VLOOKUP($B159,'Justerad allokering'!$B$1:$AG$461,MATCH(U$1,'Justerad allokering'!$B$1:$AF$1,0),FALSE)),VLOOKUP($B159,'Allokerad kvv'!$B$2:$AV$468,MATCH(U$1,'Allokerad kvv'!$B$1:$AV$1,0),FALSE),VLOOKUP($B159,'Justerad allokering'!$B$1:$AG$461,MATCH(U$1,'Justerad allokering'!$B$1:$AF$1,0),FALSE))</f>
        <v>0</v>
      </c>
      <c r="V159">
        <f>IF(ISERROR(1/VLOOKUP($B159,'Justerad allokering'!$B$1:$AG$461,MATCH(V$1,'Justerad allokering'!$B$1:$AF$1,0),FALSE)),VLOOKUP($B159,'Allokerad kvv'!$B$2:$AV$468,MATCH(V$1,'Allokerad kvv'!$B$1:$AV$1,0),FALSE),VLOOKUP($B159,'Justerad allokering'!$B$1:$AG$461,MATCH(V$1,'Justerad allokering'!$B$1:$AF$1,0),FALSE))</f>
        <v>0</v>
      </c>
      <c r="W159">
        <f>IF(ISERROR(1/VLOOKUP($B159,'Justerad allokering'!$B$1:$AG$461,MATCH(W$1,'Justerad allokering'!$B$1:$AF$1,0),FALSE)),VLOOKUP($B159,'Allokerad kvv'!$B$2:$AV$468,MATCH(W$1,'Allokerad kvv'!$B$1:$AV$1,0),FALSE),VLOOKUP($B159,'Justerad allokering'!$B$1:$AG$461,MATCH(W$1,'Justerad allokering'!$B$1:$AF$1,0),FALSE))</f>
        <v>0</v>
      </c>
      <c r="X159">
        <f>IF(ISERROR(1/VLOOKUP($B159,'Justerad allokering'!$B$1:$AG$461,MATCH(X$1,'Justerad allokering'!$B$1:$AF$1,0),FALSE)),VLOOKUP($B159,'Allokerad kvv'!$B$2:$AV$468,MATCH(X$1,'Allokerad kvv'!$B$1:$AV$1,0),FALSE),VLOOKUP($B159,'Justerad allokering'!$B$1:$AG$461,MATCH(X$1,'Justerad allokering'!$B$1:$AF$1,0),FALSE))</f>
        <v>0</v>
      </c>
      <c r="Y159">
        <f>IF(ISERROR(1/VLOOKUP($B159,'Justerad allokering'!$B$1:$AG$461,MATCH(Y$1,'Justerad allokering'!$B$1:$AF$1,0),FALSE)),VLOOKUP($B159,'Allokerad kvv'!$B$2:$AV$468,MATCH(Y$1,'Allokerad kvv'!$B$1:$AV$1,0),FALSE),VLOOKUP($B159,'Justerad allokering'!$B$1:$AG$461,MATCH(Y$1,'Justerad allokering'!$B$1:$AF$1,0),FALSE))</f>
        <v>0</v>
      </c>
      <c r="Z159">
        <f>IF(ISERROR(1/VLOOKUP($B159,'Justerad allokering'!$B$1:$AG$461,MATCH(Z$1,'Justerad allokering'!$B$1:$AF$1,0),FALSE)),VLOOKUP($B159,'Allokerad kvv'!$B$2:$AV$468,MATCH(Z$1,'Allokerad kvv'!$B$1:$AV$1,0),FALSE),VLOOKUP($B159,'Justerad allokering'!$B$1:$AG$461,MATCH(Z$1,'Justerad allokering'!$B$1:$AF$1,0),FALSE))</f>
        <v>0</v>
      </c>
      <c r="AE159" s="89">
        <f t="shared" si="8"/>
        <v>0</v>
      </c>
      <c r="AG159">
        <f t="shared" si="9"/>
        <v>0</v>
      </c>
      <c r="AH159">
        <f t="shared" si="10"/>
        <v>0</v>
      </c>
      <c r="AI159" t="str">
        <f>IF(AH159=0,"",AH159/VLOOKUP(B159,Kraftvärmeprod!$B$1:$BC$480,MATCH("Summa tillförd energi exklusive rökgaskondensering",Kraftvärmeprod!$B$1:$BC$1,0),FALSE))</f>
        <v/>
      </c>
      <c r="AK159">
        <f t="shared" si="11"/>
        <v>0</v>
      </c>
    </row>
    <row r="160" spans="1:37" x14ac:dyDescent="0.25">
      <c r="A160" s="2" t="s">
        <v>228</v>
      </c>
      <c r="B160" s="2" t="s">
        <v>231</v>
      </c>
      <c r="C160">
        <f>IF(ISERROR(1/VLOOKUP($B160,'Justerad allokering'!$B$1:$AG$461,MATCH(C$1,'Justerad allokering'!$B$1:$AF$1,0),FALSE)),VLOOKUP($B160,'Allokerad kvv'!$B$2:$AV$468,MATCH(C$1,'Allokerad kvv'!$B$1:$AV$1,0),FALSE),VLOOKUP($B160,'Justerad allokering'!$B$1:$AG$461,MATCH(C$1,'Justerad allokering'!$B$1:$AF$1,0),FALSE))</f>
        <v>0</v>
      </c>
      <c r="D160">
        <f>IF(ISERROR(1/VLOOKUP($B160,'Justerad allokering'!$B$1:$AG$461,MATCH(D$1,'Justerad allokering'!$B$1:$AF$1,0),FALSE)),VLOOKUP($B160,'Allokerad kvv'!$B$2:$AV$468,MATCH(D$1,'Allokerad kvv'!$B$1:$AV$1,0),FALSE),VLOOKUP($B160,'Justerad allokering'!$B$1:$AG$461,MATCH(D$1,'Justerad allokering'!$B$1:$AF$1,0),FALSE))</f>
        <v>0</v>
      </c>
      <c r="E160">
        <f>IF(ISERROR(1/VLOOKUP($B160,'Justerad allokering'!$B$1:$AG$461,MATCH(E$1,'Justerad allokering'!$B$1:$AF$1,0),FALSE)),VLOOKUP($B160,'Allokerad kvv'!$B$2:$AV$468,MATCH(E$1,'Allokerad kvv'!$B$1:$AV$1,0),FALSE),VLOOKUP($B160,'Justerad allokering'!$B$1:$AG$461,MATCH(E$1,'Justerad allokering'!$B$1:$AF$1,0),FALSE))</f>
        <v>0</v>
      </c>
      <c r="F160">
        <f>IF(ISERROR(1/VLOOKUP($B160,'Justerad allokering'!$B$1:$AG$461,MATCH(F$1,'Justerad allokering'!$B$1:$AF$1,0),FALSE)),VLOOKUP($B160,'Allokerad kvv'!$B$2:$AV$468,MATCH(F$1,'Allokerad kvv'!$B$1:$AV$1,0),FALSE),VLOOKUP($B160,'Justerad allokering'!$B$1:$AG$461,MATCH(F$1,'Justerad allokering'!$B$1:$AF$1,0),FALSE))</f>
        <v>0</v>
      </c>
      <c r="G160">
        <f>IF(ISERROR(1/VLOOKUP($B160,'Justerad allokering'!$B$1:$AG$461,MATCH(G$1,'Justerad allokering'!$B$1:$AF$1,0),FALSE)),VLOOKUP($B160,'Allokerad kvv'!$B$2:$AV$468,MATCH(G$1,'Allokerad kvv'!$B$1:$AV$1,0),FALSE),VLOOKUP($B160,'Justerad allokering'!$B$1:$AG$461,MATCH(G$1,'Justerad allokering'!$B$1:$AF$1,0),FALSE))</f>
        <v>0</v>
      </c>
      <c r="H160">
        <f>IF(ISERROR(1/VLOOKUP($B160,'Justerad allokering'!$B$1:$AG$461,MATCH(H$1,'Justerad allokering'!$B$1:$AF$1,0),FALSE)),VLOOKUP($B160,'Allokerad kvv'!$B$2:$AV$468,MATCH(H$1,'Allokerad kvv'!$B$1:$AV$1,0),FALSE),VLOOKUP($B160,'Justerad allokering'!$B$1:$AG$461,MATCH(H$1,'Justerad allokering'!$B$1:$AF$1,0),FALSE))</f>
        <v>0</v>
      </c>
      <c r="I160">
        <f>IF(ISERROR(1/VLOOKUP($B160,'Justerad allokering'!$B$1:$AG$461,MATCH(I$1,'Justerad allokering'!$B$1:$AF$1,0),FALSE)),VLOOKUP($B160,'Allokerad kvv'!$B$2:$AV$468,MATCH(I$1,'Allokerad kvv'!$B$1:$AV$1,0),FALSE),VLOOKUP($B160,'Justerad allokering'!$B$1:$AG$461,MATCH(I$1,'Justerad allokering'!$B$1:$AF$1,0),FALSE))</f>
        <v>0</v>
      </c>
      <c r="J160">
        <f>IF(ISERROR(1/VLOOKUP($B160,'Justerad allokering'!$B$1:$AG$461,MATCH(J$1,'Justerad allokering'!$B$1:$AF$1,0),FALSE)),VLOOKUP($B160,'Allokerad kvv'!$B$2:$AV$468,MATCH(J$1,'Allokerad kvv'!$B$1:$AV$1,0),FALSE),VLOOKUP($B160,'Justerad allokering'!$B$1:$AG$461,MATCH(J$1,'Justerad allokering'!$B$1:$AF$1,0),FALSE))</f>
        <v>0</v>
      </c>
      <c r="K160">
        <f>IF(ISERROR(1/VLOOKUP($B160,'Justerad allokering'!$B$1:$AG$461,MATCH(K$1,'Justerad allokering'!$B$1:$AF$1,0),FALSE)),VLOOKUP($B160,'Allokerad kvv'!$B$2:$AV$468,MATCH(K$1,'Allokerad kvv'!$B$1:$AV$1,0),FALSE),VLOOKUP($B160,'Justerad allokering'!$B$1:$AG$461,MATCH(K$1,'Justerad allokering'!$B$1:$AF$1,0),FALSE))</f>
        <v>0</v>
      </c>
      <c r="L160">
        <f>IF(ISERROR(1/VLOOKUP($B160,'Justerad allokering'!$B$1:$AG$461,MATCH(L$1,'Justerad allokering'!$B$1:$AF$1,0),FALSE)),VLOOKUP($B160,'Allokerad kvv'!$B$2:$AV$468,MATCH(L$1,'Allokerad kvv'!$B$1:$AV$1,0),FALSE),VLOOKUP($B160,'Justerad allokering'!$B$1:$AG$461,MATCH(L$1,'Justerad allokering'!$B$1:$AF$1,0),FALSE))</f>
        <v>0</v>
      </c>
      <c r="M160">
        <f>IF(ISERROR(1/VLOOKUP($B160,'Justerad allokering'!$B$1:$AG$461,MATCH(M$1,'Justerad allokering'!$B$1:$AF$1,0),FALSE)),VLOOKUP($B160,'Allokerad kvv'!$B$2:$AV$468,MATCH(M$1,'Allokerad kvv'!$B$1:$AV$1,0),FALSE),VLOOKUP($B160,'Justerad allokering'!$B$1:$AG$461,MATCH(M$1,'Justerad allokering'!$B$1:$AF$1,0),FALSE))</f>
        <v>0</v>
      </c>
      <c r="N160">
        <f>IF(ISERROR(1/VLOOKUP($B160,'Justerad allokering'!$B$1:$AG$461,MATCH(N$1,'Justerad allokering'!$B$1:$AF$1,0),FALSE)),VLOOKUP($B160,'Allokerad kvv'!$B$2:$AV$468,MATCH(N$1,'Allokerad kvv'!$B$1:$AV$1,0),FALSE),VLOOKUP($B160,'Justerad allokering'!$B$1:$AG$461,MATCH(N$1,'Justerad allokering'!$B$1:$AF$1,0),FALSE))</f>
        <v>0</v>
      </c>
      <c r="O160">
        <f>IF(ISERROR(1/VLOOKUP($B160,'Justerad allokering'!$B$1:$AG$461,MATCH(O$1,'Justerad allokering'!$B$1:$AF$1,0),FALSE)),VLOOKUP($B160,'Allokerad kvv'!$B$2:$AV$468,MATCH(O$1,'Allokerad kvv'!$B$1:$AV$1,0),FALSE),VLOOKUP($B160,'Justerad allokering'!$B$1:$AG$461,MATCH(O$1,'Justerad allokering'!$B$1:$AF$1,0),FALSE))</f>
        <v>0</v>
      </c>
      <c r="P160">
        <f>IF(ISERROR(1/VLOOKUP($B160,'Justerad allokering'!$B$1:$AG$461,MATCH(P$1,'Justerad allokering'!$B$1:$AF$1,0),FALSE)),VLOOKUP($B160,'Allokerad kvv'!$B$2:$AV$468,MATCH(P$1,'Allokerad kvv'!$B$1:$AV$1,0),FALSE),VLOOKUP($B160,'Justerad allokering'!$B$1:$AG$461,MATCH(P$1,'Justerad allokering'!$B$1:$AF$1,0),FALSE))</f>
        <v>0</v>
      </c>
      <c r="Q160">
        <f>IF(ISERROR(1/VLOOKUP($B160,'Justerad allokering'!$B$1:$AG$461,MATCH(Q$1,'Justerad allokering'!$B$1:$AF$1,0),FALSE)),VLOOKUP($B160,'Allokerad kvv'!$B$2:$AV$468,MATCH(Q$1,'Allokerad kvv'!$B$1:$AV$1,0),FALSE),VLOOKUP($B160,'Justerad allokering'!$B$1:$AG$461,MATCH(Q$1,'Justerad allokering'!$B$1:$AF$1,0),FALSE))</f>
        <v>0</v>
      </c>
      <c r="R160">
        <f>IF(ISERROR(1/VLOOKUP($B160,'Justerad allokering'!$B$1:$AG$461,MATCH(R$1,'Justerad allokering'!$B$1:$AF$1,0),FALSE)),VLOOKUP($B160,'Allokerad kvv'!$B$2:$AV$468,MATCH(R$1,'Allokerad kvv'!$B$1:$AV$1,0),FALSE),VLOOKUP($B160,'Justerad allokering'!$B$1:$AG$461,MATCH(R$1,'Justerad allokering'!$B$1:$AF$1,0),FALSE))</f>
        <v>0</v>
      </c>
      <c r="S160">
        <f>IF(ISERROR(1/VLOOKUP($B160,'Justerad allokering'!$B$1:$AG$461,MATCH(S$1,'Justerad allokering'!$B$1:$AF$1,0),FALSE)),VLOOKUP($B160,'Allokerad kvv'!$B$2:$AV$468,MATCH(S$1,'Allokerad kvv'!$B$1:$AV$1,0),FALSE),VLOOKUP($B160,'Justerad allokering'!$B$1:$AG$461,MATCH(S$1,'Justerad allokering'!$B$1:$AF$1,0),FALSE))</f>
        <v>0</v>
      </c>
      <c r="T160">
        <f>IF(ISERROR(1/VLOOKUP($B160,'Justerad allokering'!$B$1:$AG$461,MATCH(T$1,'Justerad allokering'!$B$1:$AF$1,0),FALSE)),VLOOKUP($B160,'Allokerad kvv'!$B$2:$AV$468,MATCH(T$1,'Allokerad kvv'!$B$1:$AV$1,0),FALSE),VLOOKUP($B160,'Justerad allokering'!$B$1:$AG$461,MATCH(T$1,'Justerad allokering'!$B$1:$AF$1,0),FALSE))</f>
        <v>0</v>
      </c>
      <c r="U160">
        <f>IF(ISERROR(1/VLOOKUP($B160,'Justerad allokering'!$B$1:$AG$461,MATCH(U$1,'Justerad allokering'!$B$1:$AF$1,0),FALSE)),VLOOKUP($B160,'Allokerad kvv'!$B$2:$AV$468,MATCH(U$1,'Allokerad kvv'!$B$1:$AV$1,0),FALSE),VLOOKUP($B160,'Justerad allokering'!$B$1:$AG$461,MATCH(U$1,'Justerad allokering'!$B$1:$AF$1,0),FALSE))</f>
        <v>0</v>
      </c>
      <c r="V160">
        <f>IF(ISERROR(1/VLOOKUP($B160,'Justerad allokering'!$B$1:$AG$461,MATCH(V$1,'Justerad allokering'!$B$1:$AF$1,0),FALSE)),VLOOKUP($B160,'Allokerad kvv'!$B$2:$AV$468,MATCH(V$1,'Allokerad kvv'!$B$1:$AV$1,0),FALSE),VLOOKUP($B160,'Justerad allokering'!$B$1:$AG$461,MATCH(V$1,'Justerad allokering'!$B$1:$AF$1,0),FALSE))</f>
        <v>0</v>
      </c>
      <c r="W160">
        <f>IF(ISERROR(1/VLOOKUP($B160,'Justerad allokering'!$B$1:$AG$461,MATCH(W$1,'Justerad allokering'!$B$1:$AF$1,0),FALSE)),VLOOKUP($B160,'Allokerad kvv'!$B$2:$AV$468,MATCH(W$1,'Allokerad kvv'!$B$1:$AV$1,0),FALSE),VLOOKUP($B160,'Justerad allokering'!$B$1:$AG$461,MATCH(W$1,'Justerad allokering'!$B$1:$AF$1,0),FALSE))</f>
        <v>0</v>
      </c>
      <c r="X160">
        <f>IF(ISERROR(1/VLOOKUP($B160,'Justerad allokering'!$B$1:$AG$461,MATCH(X$1,'Justerad allokering'!$B$1:$AF$1,0),FALSE)),VLOOKUP($B160,'Allokerad kvv'!$B$2:$AV$468,MATCH(X$1,'Allokerad kvv'!$B$1:$AV$1,0),FALSE),VLOOKUP($B160,'Justerad allokering'!$B$1:$AG$461,MATCH(X$1,'Justerad allokering'!$B$1:$AF$1,0),FALSE))</f>
        <v>0</v>
      </c>
      <c r="Y160">
        <f>IF(ISERROR(1/VLOOKUP($B160,'Justerad allokering'!$B$1:$AG$461,MATCH(Y$1,'Justerad allokering'!$B$1:$AF$1,0),FALSE)),VLOOKUP($B160,'Allokerad kvv'!$B$2:$AV$468,MATCH(Y$1,'Allokerad kvv'!$B$1:$AV$1,0),FALSE),VLOOKUP($B160,'Justerad allokering'!$B$1:$AG$461,MATCH(Y$1,'Justerad allokering'!$B$1:$AF$1,0),FALSE))</f>
        <v>0</v>
      </c>
      <c r="Z160">
        <f>IF(ISERROR(1/VLOOKUP($B160,'Justerad allokering'!$B$1:$AG$461,MATCH(Z$1,'Justerad allokering'!$B$1:$AF$1,0),FALSE)),VLOOKUP($B160,'Allokerad kvv'!$B$2:$AV$468,MATCH(Z$1,'Allokerad kvv'!$B$1:$AV$1,0),FALSE),VLOOKUP($B160,'Justerad allokering'!$B$1:$AG$461,MATCH(Z$1,'Justerad allokering'!$B$1:$AF$1,0),FALSE))</f>
        <v>0</v>
      </c>
      <c r="AE160" s="89">
        <f t="shared" si="8"/>
        <v>0</v>
      </c>
      <c r="AG160">
        <f t="shared" si="9"/>
        <v>0</v>
      </c>
      <c r="AH160">
        <f t="shared" si="10"/>
        <v>0</v>
      </c>
      <c r="AI160" t="str">
        <f>IF(AH160=0,"",AH160/VLOOKUP(B160,Kraftvärmeprod!$B$1:$BC$480,MATCH("Summa tillförd energi exklusive rökgaskondensering",Kraftvärmeprod!$B$1:$BC$1,0),FALSE))</f>
        <v/>
      </c>
      <c r="AK160">
        <f t="shared" si="11"/>
        <v>0</v>
      </c>
    </row>
    <row r="161" spans="1:37" x14ac:dyDescent="0.25">
      <c r="A161" s="2" t="s">
        <v>228</v>
      </c>
      <c r="B161" s="2" t="s">
        <v>232</v>
      </c>
      <c r="C161">
        <f>IF(ISERROR(1/VLOOKUP($B161,'Justerad allokering'!$B$1:$AG$461,MATCH(C$1,'Justerad allokering'!$B$1:$AF$1,0),FALSE)),VLOOKUP($B161,'Allokerad kvv'!$B$2:$AV$468,MATCH(C$1,'Allokerad kvv'!$B$1:$AV$1,0),FALSE),VLOOKUP($B161,'Justerad allokering'!$B$1:$AG$461,MATCH(C$1,'Justerad allokering'!$B$1:$AF$1,0),FALSE))</f>
        <v>0</v>
      </c>
      <c r="D161">
        <f>IF(ISERROR(1/VLOOKUP($B161,'Justerad allokering'!$B$1:$AG$461,MATCH(D$1,'Justerad allokering'!$B$1:$AF$1,0),FALSE)),VLOOKUP($B161,'Allokerad kvv'!$B$2:$AV$468,MATCH(D$1,'Allokerad kvv'!$B$1:$AV$1,0),FALSE),VLOOKUP($B161,'Justerad allokering'!$B$1:$AG$461,MATCH(D$1,'Justerad allokering'!$B$1:$AF$1,0),FALSE))</f>
        <v>0</v>
      </c>
      <c r="E161">
        <f>IF(ISERROR(1/VLOOKUP($B161,'Justerad allokering'!$B$1:$AG$461,MATCH(E$1,'Justerad allokering'!$B$1:$AF$1,0),FALSE)),VLOOKUP($B161,'Allokerad kvv'!$B$2:$AV$468,MATCH(E$1,'Allokerad kvv'!$B$1:$AV$1,0),FALSE),VLOOKUP($B161,'Justerad allokering'!$B$1:$AG$461,MATCH(E$1,'Justerad allokering'!$B$1:$AF$1,0),FALSE))</f>
        <v>22.9422</v>
      </c>
      <c r="F161">
        <f>IF(ISERROR(1/VLOOKUP($B161,'Justerad allokering'!$B$1:$AG$461,MATCH(F$1,'Justerad allokering'!$B$1:$AF$1,0),FALSE)),VLOOKUP($B161,'Allokerad kvv'!$B$2:$AV$468,MATCH(F$1,'Allokerad kvv'!$B$1:$AV$1,0),FALSE),VLOOKUP($B161,'Justerad allokering'!$B$1:$AG$461,MATCH(F$1,'Justerad allokering'!$B$1:$AF$1,0),FALSE))</f>
        <v>0</v>
      </c>
      <c r="G161">
        <f>IF(ISERROR(1/VLOOKUP($B161,'Justerad allokering'!$B$1:$AG$461,MATCH(G$1,'Justerad allokering'!$B$1:$AF$1,0),FALSE)),VLOOKUP($B161,'Allokerad kvv'!$B$2:$AV$468,MATCH(G$1,'Allokerad kvv'!$B$1:$AV$1,0),FALSE),VLOOKUP($B161,'Justerad allokering'!$B$1:$AG$461,MATCH(G$1,'Justerad allokering'!$B$1:$AF$1,0),FALSE))</f>
        <v>0</v>
      </c>
      <c r="H161">
        <f>IF(ISERROR(1/VLOOKUP($B161,'Justerad allokering'!$B$1:$AG$461,MATCH(H$1,'Justerad allokering'!$B$1:$AF$1,0),FALSE)),VLOOKUP($B161,'Allokerad kvv'!$B$2:$AV$468,MATCH(H$1,'Allokerad kvv'!$B$1:$AV$1,0),FALSE),VLOOKUP($B161,'Justerad allokering'!$B$1:$AG$461,MATCH(H$1,'Justerad allokering'!$B$1:$AF$1,0),FALSE))</f>
        <v>0</v>
      </c>
      <c r="I161">
        <f>IF(ISERROR(1/VLOOKUP($B161,'Justerad allokering'!$B$1:$AG$461,MATCH(I$1,'Justerad allokering'!$B$1:$AF$1,0),FALSE)),VLOOKUP($B161,'Allokerad kvv'!$B$2:$AV$468,MATCH(I$1,'Allokerad kvv'!$B$1:$AV$1,0),FALSE),VLOOKUP($B161,'Justerad allokering'!$B$1:$AG$461,MATCH(I$1,'Justerad allokering'!$B$1:$AF$1,0),FALSE))</f>
        <v>0</v>
      </c>
      <c r="J161">
        <f>IF(ISERROR(1/VLOOKUP($B161,'Justerad allokering'!$B$1:$AG$461,MATCH(J$1,'Justerad allokering'!$B$1:$AF$1,0),FALSE)),VLOOKUP($B161,'Allokerad kvv'!$B$2:$AV$468,MATCH(J$1,'Allokerad kvv'!$B$1:$AV$1,0),FALSE),VLOOKUP($B161,'Justerad allokering'!$B$1:$AG$461,MATCH(J$1,'Justerad allokering'!$B$1:$AF$1,0),FALSE))</f>
        <v>38.262999999999998</v>
      </c>
      <c r="K161">
        <f>IF(ISERROR(1/VLOOKUP($B161,'Justerad allokering'!$B$1:$AG$461,MATCH(K$1,'Justerad allokering'!$B$1:$AF$1,0),FALSE)),VLOOKUP($B161,'Allokerad kvv'!$B$2:$AV$468,MATCH(K$1,'Allokerad kvv'!$B$1:$AV$1,0),FALSE),VLOOKUP($B161,'Justerad allokering'!$B$1:$AG$461,MATCH(K$1,'Justerad allokering'!$B$1:$AF$1,0),FALSE))</f>
        <v>3.24302</v>
      </c>
      <c r="L161">
        <f>IF(ISERROR(1/VLOOKUP($B161,'Justerad allokering'!$B$1:$AG$461,MATCH(L$1,'Justerad allokering'!$B$1:$AF$1,0),FALSE)),VLOOKUP($B161,'Allokerad kvv'!$B$2:$AV$468,MATCH(L$1,'Allokerad kvv'!$B$1:$AV$1,0),FALSE),VLOOKUP($B161,'Justerad allokering'!$B$1:$AG$461,MATCH(L$1,'Justerad allokering'!$B$1:$AF$1,0),FALSE))</f>
        <v>0</v>
      </c>
      <c r="M161">
        <f>IF(ISERROR(1/VLOOKUP($B161,'Justerad allokering'!$B$1:$AG$461,MATCH(M$1,'Justerad allokering'!$B$1:$AF$1,0),FALSE)),VLOOKUP($B161,'Allokerad kvv'!$B$2:$AV$468,MATCH(M$1,'Allokerad kvv'!$B$1:$AV$1,0),FALSE),VLOOKUP($B161,'Justerad allokering'!$B$1:$AG$461,MATCH(M$1,'Justerad allokering'!$B$1:$AF$1,0),FALSE))</f>
        <v>0</v>
      </c>
      <c r="N161">
        <f>IF(ISERROR(1/VLOOKUP($B161,'Justerad allokering'!$B$1:$AG$461,MATCH(N$1,'Justerad allokering'!$B$1:$AF$1,0),FALSE)),VLOOKUP($B161,'Allokerad kvv'!$B$2:$AV$468,MATCH(N$1,'Allokerad kvv'!$B$1:$AV$1,0),FALSE),VLOOKUP($B161,'Justerad allokering'!$B$1:$AG$461,MATCH(N$1,'Justerad allokering'!$B$1:$AF$1,0),FALSE))</f>
        <v>0</v>
      </c>
      <c r="O161">
        <f>IF(ISERROR(1/VLOOKUP($B161,'Justerad allokering'!$B$1:$AG$461,MATCH(O$1,'Justerad allokering'!$B$1:$AF$1,0),FALSE)),VLOOKUP($B161,'Allokerad kvv'!$B$2:$AV$468,MATCH(O$1,'Allokerad kvv'!$B$1:$AV$1,0),FALSE),VLOOKUP($B161,'Justerad allokering'!$B$1:$AG$461,MATCH(O$1,'Justerad allokering'!$B$1:$AF$1,0),FALSE))</f>
        <v>0</v>
      </c>
      <c r="P161">
        <f>IF(ISERROR(1/VLOOKUP($B161,'Justerad allokering'!$B$1:$AG$461,MATCH(P$1,'Justerad allokering'!$B$1:$AF$1,0),FALSE)),VLOOKUP($B161,'Allokerad kvv'!$B$2:$AV$468,MATCH(P$1,'Allokerad kvv'!$B$1:$AV$1,0),FALSE),VLOOKUP($B161,'Justerad allokering'!$B$1:$AG$461,MATCH(P$1,'Justerad allokering'!$B$1:$AF$1,0),FALSE))</f>
        <v>15.3985</v>
      </c>
      <c r="Q161">
        <f>IF(ISERROR(1/VLOOKUP($B161,'Justerad allokering'!$B$1:$AG$461,MATCH(Q$1,'Justerad allokering'!$B$1:$AF$1,0),FALSE)),VLOOKUP($B161,'Allokerad kvv'!$B$2:$AV$468,MATCH(Q$1,'Allokerad kvv'!$B$1:$AV$1,0),FALSE),VLOOKUP($B161,'Justerad allokering'!$B$1:$AG$461,MATCH(Q$1,'Justerad allokering'!$B$1:$AF$1,0),FALSE))</f>
        <v>0</v>
      </c>
      <c r="R161">
        <f>IF(ISERROR(1/VLOOKUP($B161,'Justerad allokering'!$B$1:$AG$461,MATCH(R$1,'Justerad allokering'!$B$1:$AF$1,0),FALSE)),VLOOKUP($B161,'Allokerad kvv'!$B$2:$AV$468,MATCH(R$1,'Allokerad kvv'!$B$1:$AV$1,0),FALSE),VLOOKUP($B161,'Justerad allokering'!$B$1:$AG$461,MATCH(R$1,'Justerad allokering'!$B$1:$AF$1,0),FALSE))</f>
        <v>0</v>
      </c>
      <c r="S161">
        <f>IF(ISERROR(1/VLOOKUP($B161,'Justerad allokering'!$B$1:$AG$461,MATCH(S$1,'Justerad allokering'!$B$1:$AF$1,0),FALSE)),VLOOKUP($B161,'Allokerad kvv'!$B$2:$AV$468,MATCH(S$1,'Allokerad kvv'!$B$1:$AV$1,0),FALSE),VLOOKUP($B161,'Justerad allokering'!$B$1:$AG$461,MATCH(S$1,'Justerad allokering'!$B$1:$AF$1,0),FALSE))</f>
        <v>0</v>
      </c>
      <c r="T161">
        <f>IF(ISERROR(1/VLOOKUP($B161,'Justerad allokering'!$B$1:$AG$461,MATCH(T$1,'Justerad allokering'!$B$1:$AF$1,0),FALSE)),VLOOKUP($B161,'Allokerad kvv'!$B$2:$AV$468,MATCH(T$1,'Allokerad kvv'!$B$1:$AV$1,0),FALSE),VLOOKUP($B161,'Justerad allokering'!$B$1:$AG$461,MATCH(T$1,'Justerad allokering'!$B$1:$AF$1,0),FALSE))</f>
        <v>0</v>
      </c>
      <c r="U161">
        <f>IF(ISERROR(1/VLOOKUP($B161,'Justerad allokering'!$B$1:$AG$461,MATCH(U$1,'Justerad allokering'!$B$1:$AF$1,0),FALSE)),VLOOKUP($B161,'Allokerad kvv'!$B$2:$AV$468,MATCH(U$1,'Allokerad kvv'!$B$1:$AV$1,0),FALSE),VLOOKUP($B161,'Justerad allokering'!$B$1:$AG$461,MATCH(U$1,'Justerad allokering'!$B$1:$AF$1,0),FALSE))</f>
        <v>0</v>
      </c>
      <c r="V161">
        <f>IF(ISERROR(1/VLOOKUP($B161,'Justerad allokering'!$B$1:$AG$461,MATCH(V$1,'Justerad allokering'!$B$1:$AF$1,0),FALSE)),VLOOKUP($B161,'Allokerad kvv'!$B$2:$AV$468,MATCH(V$1,'Allokerad kvv'!$B$1:$AV$1,0),FALSE),VLOOKUP($B161,'Justerad allokering'!$B$1:$AG$461,MATCH(V$1,'Justerad allokering'!$B$1:$AF$1,0),FALSE))</f>
        <v>0</v>
      </c>
      <c r="W161">
        <f>IF(ISERROR(1/VLOOKUP($B161,'Justerad allokering'!$B$1:$AG$461,MATCH(W$1,'Justerad allokering'!$B$1:$AF$1,0),FALSE)),VLOOKUP($B161,'Allokerad kvv'!$B$2:$AV$468,MATCH(W$1,'Allokerad kvv'!$B$1:$AV$1,0),FALSE),VLOOKUP($B161,'Justerad allokering'!$B$1:$AG$461,MATCH(W$1,'Justerad allokering'!$B$1:$AF$1,0),FALSE))</f>
        <v>0</v>
      </c>
      <c r="X161">
        <f>IF(ISERROR(1/VLOOKUP($B161,'Justerad allokering'!$B$1:$AG$461,MATCH(X$1,'Justerad allokering'!$B$1:$AF$1,0),FALSE)),VLOOKUP($B161,'Allokerad kvv'!$B$2:$AV$468,MATCH(X$1,'Allokerad kvv'!$B$1:$AV$1,0),FALSE),VLOOKUP($B161,'Justerad allokering'!$B$1:$AG$461,MATCH(X$1,'Justerad allokering'!$B$1:$AF$1,0),FALSE))</f>
        <v>0</v>
      </c>
      <c r="Y161">
        <f>IF(ISERROR(1/VLOOKUP($B161,'Justerad allokering'!$B$1:$AG$461,MATCH(Y$1,'Justerad allokering'!$B$1:$AF$1,0),FALSE)),VLOOKUP($B161,'Allokerad kvv'!$B$2:$AV$468,MATCH(Y$1,'Allokerad kvv'!$B$1:$AV$1,0),FALSE),VLOOKUP($B161,'Justerad allokering'!$B$1:$AG$461,MATCH(Y$1,'Justerad allokering'!$B$1:$AF$1,0),FALSE))</f>
        <v>0</v>
      </c>
      <c r="Z161">
        <f>IF(ISERROR(1/VLOOKUP($B161,'Justerad allokering'!$B$1:$AG$461,MATCH(Z$1,'Justerad allokering'!$B$1:$AF$1,0),FALSE)),VLOOKUP($B161,'Allokerad kvv'!$B$2:$AV$468,MATCH(Z$1,'Allokerad kvv'!$B$1:$AV$1,0),FALSE),VLOOKUP($B161,'Justerad allokering'!$B$1:$AG$461,MATCH(Z$1,'Justerad allokering'!$B$1:$AF$1,0),FALSE))</f>
        <v>0</v>
      </c>
      <c r="AE161" s="89">
        <f t="shared" si="8"/>
        <v>79.846719999999991</v>
      </c>
      <c r="AG161">
        <f t="shared" si="9"/>
        <v>76.603699999999989</v>
      </c>
      <c r="AH161">
        <f t="shared" si="10"/>
        <v>76.603699999999989</v>
      </c>
      <c r="AI161">
        <f>IF(AH161=0,"",AH161/VLOOKUP(B161,Kraftvärmeprod!$B$1:$BC$480,MATCH("Summa tillförd energi exklusive rökgaskondensering",Kraftvärmeprod!$B$1:$BC$1,0),FALSE))</f>
        <v>0.77770253807106593</v>
      </c>
      <c r="AK161">
        <f t="shared" si="11"/>
        <v>76.603700000000003</v>
      </c>
    </row>
    <row r="162" spans="1:37" x14ac:dyDescent="0.25">
      <c r="A162" s="2" t="s">
        <v>233</v>
      </c>
      <c r="B162" s="2" t="s">
        <v>234</v>
      </c>
      <c r="C162">
        <f>IF(ISERROR(1/VLOOKUP($B162,'Justerad allokering'!$B$1:$AG$461,MATCH(C$1,'Justerad allokering'!$B$1:$AF$1,0),FALSE)),VLOOKUP($B162,'Allokerad kvv'!$B$2:$AV$468,MATCH(C$1,'Allokerad kvv'!$B$1:$AV$1,0),FALSE),VLOOKUP($B162,'Justerad allokering'!$B$1:$AG$461,MATCH(C$1,'Justerad allokering'!$B$1:$AF$1,0),FALSE))</f>
        <v>0</v>
      </c>
      <c r="D162">
        <f>IF(ISERROR(1/VLOOKUP($B162,'Justerad allokering'!$B$1:$AG$461,MATCH(D$1,'Justerad allokering'!$B$1:$AF$1,0),FALSE)),VLOOKUP($B162,'Allokerad kvv'!$B$2:$AV$468,MATCH(D$1,'Allokerad kvv'!$B$1:$AV$1,0),FALSE),VLOOKUP($B162,'Justerad allokering'!$B$1:$AG$461,MATCH(D$1,'Justerad allokering'!$B$1:$AF$1,0),FALSE))</f>
        <v>0</v>
      </c>
      <c r="E162">
        <f>IF(ISERROR(1/VLOOKUP($B162,'Justerad allokering'!$B$1:$AG$461,MATCH(E$1,'Justerad allokering'!$B$1:$AF$1,0),FALSE)),VLOOKUP($B162,'Allokerad kvv'!$B$2:$AV$468,MATCH(E$1,'Allokerad kvv'!$B$1:$AV$1,0),FALSE),VLOOKUP($B162,'Justerad allokering'!$B$1:$AG$461,MATCH(E$1,'Justerad allokering'!$B$1:$AF$1,0),FALSE))</f>
        <v>0</v>
      </c>
      <c r="F162">
        <f>IF(ISERROR(1/VLOOKUP($B162,'Justerad allokering'!$B$1:$AG$461,MATCH(F$1,'Justerad allokering'!$B$1:$AF$1,0),FALSE)),VLOOKUP($B162,'Allokerad kvv'!$B$2:$AV$468,MATCH(F$1,'Allokerad kvv'!$B$1:$AV$1,0),FALSE),VLOOKUP($B162,'Justerad allokering'!$B$1:$AG$461,MATCH(F$1,'Justerad allokering'!$B$1:$AF$1,0),FALSE))</f>
        <v>0</v>
      </c>
      <c r="G162">
        <f>IF(ISERROR(1/VLOOKUP($B162,'Justerad allokering'!$B$1:$AG$461,MATCH(G$1,'Justerad allokering'!$B$1:$AF$1,0),FALSE)),VLOOKUP($B162,'Allokerad kvv'!$B$2:$AV$468,MATCH(G$1,'Allokerad kvv'!$B$1:$AV$1,0),FALSE),VLOOKUP($B162,'Justerad allokering'!$B$1:$AG$461,MATCH(G$1,'Justerad allokering'!$B$1:$AF$1,0),FALSE))</f>
        <v>0</v>
      </c>
      <c r="H162">
        <f>IF(ISERROR(1/VLOOKUP($B162,'Justerad allokering'!$B$1:$AG$461,MATCH(H$1,'Justerad allokering'!$B$1:$AF$1,0),FALSE)),VLOOKUP($B162,'Allokerad kvv'!$B$2:$AV$468,MATCH(H$1,'Allokerad kvv'!$B$1:$AV$1,0),FALSE),VLOOKUP($B162,'Justerad allokering'!$B$1:$AG$461,MATCH(H$1,'Justerad allokering'!$B$1:$AF$1,0),FALSE))</f>
        <v>0</v>
      </c>
      <c r="I162">
        <f>IF(ISERROR(1/VLOOKUP($B162,'Justerad allokering'!$B$1:$AG$461,MATCH(I$1,'Justerad allokering'!$B$1:$AF$1,0),FALSE)),VLOOKUP($B162,'Allokerad kvv'!$B$2:$AV$468,MATCH(I$1,'Allokerad kvv'!$B$1:$AV$1,0),FALSE),VLOOKUP($B162,'Justerad allokering'!$B$1:$AG$461,MATCH(I$1,'Justerad allokering'!$B$1:$AF$1,0),FALSE))</f>
        <v>0</v>
      </c>
      <c r="J162">
        <f>IF(ISERROR(1/VLOOKUP($B162,'Justerad allokering'!$B$1:$AG$461,MATCH(J$1,'Justerad allokering'!$B$1:$AF$1,0),FALSE)),VLOOKUP($B162,'Allokerad kvv'!$B$2:$AV$468,MATCH(J$1,'Allokerad kvv'!$B$1:$AV$1,0),FALSE),VLOOKUP($B162,'Justerad allokering'!$B$1:$AG$461,MATCH(J$1,'Justerad allokering'!$B$1:$AF$1,0),FALSE))</f>
        <v>0</v>
      </c>
      <c r="K162">
        <f>IF(ISERROR(1/VLOOKUP($B162,'Justerad allokering'!$B$1:$AG$461,MATCH(K$1,'Justerad allokering'!$B$1:$AF$1,0),FALSE)),VLOOKUP($B162,'Allokerad kvv'!$B$2:$AV$468,MATCH(K$1,'Allokerad kvv'!$B$1:$AV$1,0),FALSE),VLOOKUP($B162,'Justerad allokering'!$B$1:$AG$461,MATCH(K$1,'Justerad allokering'!$B$1:$AF$1,0),FALSE))</f>
        <v>0</v>
      </c>
      <c r="L162">
        <f>IF(ISERROR(1/VLOOKUP($B162,'Justerad allokering'!$B$1:$AG$461,MATCH(L$1,'Justerad allokering'!$B$1:$AF$1,0),FALSE)),VLOOKUP($B162,'Allokerad kvv'!$B$2:$AV$468,MATCH(L$1,'Allokerad kvv'!$B$1:$AV$1,0),FALSE),VLOOKUP($B162,'Justerad allokering'!$B$1:$AG$461,MATCH(L$1,'Justerad allokering'!$B$1:$AF$1,0),FALSE))</f>
        <v>0</v>
      </c>
      <c r="M162">
        <f>IF(ISERROR(1/VLOOKUP($B162,'Justerad allokering'!$B$1:$AG$461,MATCH(M$1,'Justerad allokering'!$B$1:$AF$1,0),FALSE)),VLOOKUP($B162,'Allokerad kvv'!$B$2:$AV$468,MATCH(M$1,'Allokerad kvv'!$B$1:$AV$1,0),FALSE),VLOOKUP($B162,'Justerad allokering'!$B$1:$AG$461,MATCH(M$1,'Justerad allokering'!$B$1:$AF$1,0),FALSE))</f>
        <v>0</v>
      </c>
      <c r="N162">
        <f>IF(ISERROR(1/VLOOKUP($B162,'Justerad allokering'!$B$1:$AG$461,MATCH(N$1,'Justerad allokering'!$B$1:$AF$1,0),FALSE)),VLOOKUP($B162,'Allokerad kvv'!$B$2:$AV$468,MATCH(N$1,'Allokerad kvv'!$B$1:$AV$1,0),FALSE),VLOOKUP($B162,'Justerad allokering'!$B$1:$AG$461,MATCH(N$1,'Justerad allokering'!$B$1:$AF$1,0),FALSE))</f>
        <v>0</v>
      </c>
      <c r="O162">
        <f>IF(ISERROR(1/VLOOKUP($B162,'Justerad allokering'!$B$1:$AG$461,MATCH(O$1,'Justerad allokering'!$B$1:$AF$1,0),FALSE)),VLOOKUP($B162,'Allokerad kvv'!$B$2:$AV$468,MATCH(O$1,'Allokerad kvv'!$B$1:$AV$1,0),FALSE),VLOOKUP($B162,'Justerad allokering'!$B$1:$AG$461,MATCH(O$1,'Justerad allokering'!$B$1:$AF$1,0),FALSE))</f>
        <v>0</v>
      </c>
      <c r="P162">
        <f>IF(ISERROR(1/VLOOKUP($B162,'Justerad allokering'!$B$1:$AG$461,MATCH(P$1,'Justerad allokering'!$B$1:$AF$1,0),FALSE)),VLOOKUP($B162,'Allokerad kvv'!$B$2:$AV$468,MATCH(P$1,'Allokerad kvv'!$B$1:$AV$1,0),FALSE),VLOOKUP($B162,'Justerad allokering'!$B$1:$AG$461,MATCH(P$1,'Justerad allokering'!$B$1:$AF$1,0),FALSE))</f>
        <v>0</v>
      </c>
      <c r="Q162">
        <f>IF(ISERROR(1/VLOOKUP($B162,'Justerad allokering'!$B$1:$AG$461,MATCH(Q$1,'Justerad allokering'!$B$1:$AF$1,0),FALSE)),VLOOKUP($B162,'Allokerad kvv'!$B$2:$AV$468,MATCH(Q$1,'Allokerad kvv'!$B$1:$AV$1,0),FALSE),VLOOKUP($B162,'Justerad allokering'!$B$1:$AG$461,MATCH(Q$1,'Justerad allokering'!$B$1:$AF$1,0),FALSE))</f>
        <v>0</v>
      </c>
      <c r="R162">
        <f>IF(ISERROR(1/VLOOKUP($B162,'Justerad allokering'!$B$1:$AG$461,MATCH(R$1,'Justerad allokering'!$B$1:$AF$1,0),FALSE)),VLOOKUP($B162,'Allokerad kvv'!$B$2:$AV$468,MATCH(R$1,'Allokerad kvv'!$B$1:$AV$1,0),FALSE),VLOOKUP($B162,'Justerad allokering'!$B$1:$AG$461,MATCH(R$1,'Justerad allokering'!$B$1:$AF$1,0),FALSE))</f>
        <v>0</v>
      </c>
      <c r="S162">
        <f>IF(ISERROR(1/VLOOKUP($B162,'Justerad allokering'!$B$1:$AG$461,MATCH(S$1,'Justerad allokering'!$B$1:$AF$1,0),FALSE)),VLOOKUP($B162,'Allokerad kvv'!$B$2:$AV$468,MATCH(S$1,'Allokerad kvv'!$B$1:$AV$1,0),FALSE),VLOOKUP($B162,'Justerad allokering'!$B$1:$AG$461,MATCH(S$1,'Justerad allokering'!$B$1:$AF$1,0),FALSE))</f>
        <v>0</v>
      </c>
      <c r="T162">
        <f>IF(ISERROR(1/VLOOKUP($B162,'Justerad allokering'!$B$1:$AG$461,MATCH(T$1,'Justerad allokering'!$B$1:$AF$1,0),FALSE)),VLOOKUP($B162,'Allokerad kvv'!$B$2:$AV$468,MATCH(T$1,'Allokerad kvv'!$B$1:$AV$1,0),FALSE),VLOOKUP($B162,'Justerad allokering'!$B$1:$AG$461,MATCH(T$1,'Justerad allokering'!$B$1:$AF$1,0),FALSE))</f>
        <v>0</v>
      </c>
      <c r="U162">
        <f>IF(ISERROR(1/VLOOKUP($B162,'Justerad allokering'!$B$1:$AG$461,MATCH(U$1,'Justerad allokering'!$B$1:$AF$1,0),FALSE)),VLOOKUP($B162,'Allokerad kvv'!$B$2:$AV$468,MATCH(U$1,'Allokerad kvv'!$B$1:$AV$1,0),FALSE),VLOOKUP($B162,'Justerad allokering'!$B$1:$AG$461,MATCH(U$1,'Justerad allokering'!$B$1:$AF$1,0),FALSE))</f>
        <v>0</v>
      </c>
      <c r="V162">
        <f>IF(ISERROR(1/VLOOKUP($B162,'Justerad allokering'!$B$1:$AG$461,MATCH(V$1,'Justerad allokering'!$B$1:$AF$1,0),FALSE)),VLOOKUP($B162,'Allokerad kvv'!$B$2:$AV$468,MATCH(V$1,'Allokerad kvv'!$B$1:$AV$1,0),FALSE),VLOOKUP($B162,'Justerad allokering'!$B$1:$AG$461,MATCH(V$1,'Justerad allokering'!$B$1:$AF$1,0),FALSE))</f>
        <v>0</v>
      </c>
      <c r="W162">
        <f>IF(ISERROR(1/VLOOKUP($B162,'Justerad allokering'!$B$1:$AG$461,MATCH(W$1,'Justerad allokering'!$B$1:$AF$1,0),FALSE)),VLOOKUP($B162,'Allokerad kvv'!$B$2:$AV$468,MATCH(W$1,'Allokerad kvv'!$B$1:$AV$1,0),FALSE),VLOOKUP($B162,'Justerad allokering'!$B$1:$AG$461,MATCH(W$1,'Justerad allokering'!$B$1:$AF$1,0),FALSE))</f>
        <v>0</v>
      </c>
      <c r="X162">
        <f>IF(ISERROR(1/VLOOKUP($B162,'Justerad allokering'!$B$1:$AG$461,MATCH(X$1,'Justerad allokering'!$B$1:$AF$1,0),FALSE)),VLOOKUP($B162,'Allokerad kvv'!$B$2:$AV$468,MATCH(X$1,'Allokerad kvv'!$B$1:$AV$1,0),FALSE),VLOOKUP($B162,'Justerad allokering'!$B$1:$AG$461,MATCH(X$1,'Justerad allokering'!$B$1:$AF$1,0),FALSE))</f>
        <v>0</v>
      </c>
      <c r="Y162">
        <f>IF(ISERROR(1/VLOOKUP($B162,'Justerad allokering'!$B$1:$AG$461,MATCH(Y$1,'Justerad allokering'!$B$1:$AF$1,0),FALSE)),VLOOKUP($B162,'Allokerad kvv'!$B$2:$AV$468,MATCH(Y$1,'Allokerad kvv'!$B$1:$AV$1,0),FALSE),VLOOKUP($B162,'Justerad allokering'!$B$1:$AG$461,MATCH(Y$1,'Justerad allokering'!$B$1:$AF$1,0),FALSE))</f>
        <v>0</v>
      </c>
      <c r="Z162">
        <f>IF(ISERROR(1/VLOOKUP($B162,'Justerad allokering'!$B$1:$AG$461,MATCH(Z$1,'Justerad allokering'!$B$1:$AF$1,0),FALSE)),VLOOKUP($B162,'Allokerad kvv'!$B$2:$AV$468,MATCH(Z$1,'Allokerad kvv'!$B$1:$AV$1,0),FALSE),VLOOKUP($B162,'Justerad allokering'!$B$1:$AG$461,MATCH(Z$1,'Justerad allokering'!$B$1:$AF$1,0),FALSE))</f>
        <v>0</v>
      </c>
      <c r="AE162" s="89">
        <f t="shared" si="8"/>
        <v>0</v>
      </c>
      <c r="AG162">
        <f t="shared" si="9"/>
        <v>0</v>
      </c>
      <c r="AH162">
        <f t="shared" si="10"/>
        <v>0</v>
      </c>
      <c r="AI162" t="str">
        <f>IF(AH162=0,"",AH162/VLOOKUP(B162,Kraftvärmeprod!$B$1:$BC$480,MATCH("Summa tillförd energi exklusive rökgaskondensering",Kraftvärmeprod!$B$1:$BC$1,0),FALSE))</f>
        <v/>
      </c>
      <c r="AK162">
        <f t="shared" si="11"/>
        <v>0</v>
      </c>
    </row>
    <row r="163" spans="1:37" x14ac:dyDescent="0.25">
      <c r="A163" s="2" t="s">
        <v>233</v>
      </c>
      <c r="B163" s="2" t="s">
        <v>235</v>
      </c>
      <c r="C163">
        <f>IF(ISERROR(1/VLOOKUP($B163,'Justerad allokering'!$B$1:$AG$461,MATCH(C$1,'Justerad allokering'!$B$1:$AF$1,0),FALSE)),VLOOKUP($B163,'Allokerad kvv'!$B$2:$AV$468,MATCH(C$1,'Allokerad kvv'!$B$1:$AV$1,0),FALSE),VLOOKUP($B163,'Justerad allokering'!$B$1:$AG$461,MATCH(C$1,'Justerad allokering'!$B$1:$AF$1,0),FALSE))</f>
        <v>0</v>
      </c>
      <c r="D163">
        <f>IF(ISERROR(1/VLOOKUP($B163,'Justerad allokering'!$B$1:$AG$461,MATCH(D$1,'Justerad allokering'!$B$1:$AF$1,0),FALSE)),VLOOKUP($B163,'Allokerad kvv'!$B$2:$AV$468,MATCH(D$1,'Allokerad kvv'!$B$1:$AV$1,0),FALSE),VLOOKUP($B163,'Justerad allokering'!$B$1:$AG$461,MATCH(D$1,'Justerad allokering'!$B$1:$AF$1,0),FALSE))</f>
        <v>0</v>
      </c>
      <c r="E163">
        <f>IF(ISERROR(1/VLOOKUP($B163,'Justerad allokering'!$B$1:$AG$461,MATCH(E$1,'Justerad allokering'!$B$1:$AF$1,0),FALSE)),VLOOKUP($B163,'Allokerad kvv'!$B$2:$AV$468,MATCH(E$1,'Allokerad kvv'!$B$1:$AV$1,0),FALSE),VLOOKUP($B163,'Justerad allokering'!$B$1:$AG$461,MATCH(E$1,'Justerad allokering'!$B$1:$AF$1,0),FALSE))</f>
        <v>0</v>
      </c>
      <c r="F163">
        <f>IF(ISERROR(1/VLOOKUP($B163,'Justerad allokering'!$B$1:$AG$461,MATCH(F$1,'Justerad allokering'!$B$1:$AF$1,0),FALSE)),VLOOKUP($B163,'Allokerad kvv'!$B$2:$AV$468,MATCH(F$1,'Allokerad kvv'!$B$1:$AV$1,0),FALSE),VLOOKUP($B163,'Justerad allokering'!$B$1:$AG$461,MATCH(F$1,'Justerad allokering'!$B$1:$AF$1,0),FALSE))</f>
        <v>0</v>
      </c>
      <c r="G163">
        <f>IF(ISERROR(1/VLOOKUP($B163,'Justerad allokering'!$B$1:$AG$461,MATCH(G$1,'Justerad allokering'!$B$1:$AF$1,0),FALSE)),VLOOKUP($B163,'Allokerad kvv'!$B$2:$AV$468,MATCH(G$1,'Allokerad kvv'!$B$1:$AV$1,0),FALSE),VLOOKUP($B163,'Justerad allokering'!$B$1:$AG$461,MATCH(G$1,'Justerad allokering'!$B$1:$AF$1,0),FALSE))</f>
        <v>0</v>
      </c>
      <c r="H163">
        <f>IF(ISERROR(1/VLOOKUP($B163,'Justerad allokering'!$B$1:$AG$461,MATCH(H$1,'Justerad allokering'!$B$1:$AF$1,0),FALSE)),VLOOKUP($B163,'Allokerad kvv'!$B$2:$AV$468,MATCH(H$1,'Allokerad kvv'!$B$1:$AV$1,0),FALSE),VLOOKUP($B163,'Justerad allokering'!$B$1:$AG$461,MATCH(H$1,'Justerad allokering'!$B$1:$AF$1,0),FALSE))</f>
        <v>0</v>
      </c>
      <c r="I163">
        <f>IF(ISERROR(1/VLOOKUP($B163,'Justerad allokering'!$B$1:$AG$461,MATCH(I$1,'Justerad allokering'!$B$1:$AF$1,0),FALSE)),VLOOKUP($B163,'Allokerad kvv'!$B$2:$AV$468,MATCH(I$1,'Allokerad kvv'!$B$1:$AV$1,0),FALSE),VLOOKUP($B163,'Justerad allokering'!$B$1:$AG$461,MATCH(I$1,'Justerad allokering'!$B$1:$AF$1,0),FALSE))</f>
        <v>0</v>
      </c>
      <c r="J163">
        <f>IF(ISERROR(1/VLOOKUP($B163,'Justerad allokering'!$B$1:$AG$461,MATCH(J$1,'Justerad allokering'!$B$1:$AF$1,0),FALSE)),VLOOKUP($B163,'Allokerad kvv'!$B$2:$AV$468,MATCH(J$1,'Allokerad kvv'!$B$1:$AV$1,0),FALSE),VLOOKUP($B163,'Justerad allokering'!$B$1:$AG$461,MATCH(J$1,'Justerad allokering'!$B$1:$AF$1,0),FALSE))</f>
        <v>0</v>
      </c>
      <c r="K163">
        <f>IF(ISERROR(1/VLOOKUP($B163,'Justerad allokering'!$B$1:$AG$461,MATCH(K$1,'Justerad allokering'!$B$1:$AF$1,0),FALSE)),VLOOKUP($B163,'Allokerad kvv'!$B$2:$AV$468,MATCH(K$1,'Allokerad kvv'!$B$1:$AV$1,0),FALSE),VLOOKUP($B163,'Justerad allokering'!$B$1:$AG$461,MATCH(K$1,'Justerad allokering'!$B$1:$AF$1,0),FALSE))</f>
        <v>0</v>
      </c>
      <c r="L163">
        <f>IF(ISERROR(1/VLOOKUP($B163,'Justerad allokering'!$B$1:$AG$461,MATCH(L$1,'Justerad allokering'!$B$1:$AF$1,0),FALSE)),VLOOKUP($B163,'Allokerad kvv'!$B$2:$AV$468,MATCH(L$1,'Allokerad kvv'!$B$1:$AV$1,0),FALSE),VLOOKUP($B163,'Justerad allokering'!$B$1:$AG$461,MATCH(L$1,'Justerad allokering'!$B$1:$AF$1,0),FALSE))</f>
        <v>0</v>
      </c>
      <c r="M163">
        <f>IF(ISERROR(1/VLOOKUP($B163,'Justerad allokering'!$B$1:$AG$461,MATCH(M$1,'Justerad allokering'!$B$1:$AF$1,0),FALSE)),VLOOKUP($B163,'Allokerad kvv'!$B$2:$AV$468,MATCH(M$1,'Allokerad kvv'!$B$1:$AV$1,0),FALSE),VLOOKUP($B163,'Justerad allokering'!$B$1:$AG$461,MATCH(M$1,'Justerad allokering'!$B$1:$AF$1,0),FALSE))</f>
        <v>0</v>
      </c>
      <c r="N163">
        <f>IF(ISERROR(1/VLOOKUP($B163,'Justerad allokering'!$B$1:$AG$461,MATCH(N$1,'Justerad allokering'!$B$1:$AF$1,0),FALSE)),VLOOKUP($B163,'Allokerad kvv'!$B$2:$AV$468,MATCH(N$1,'Allokerad kvv'!$B$1:$AV$1,0),FALSE),VLOOKUP($B163,'Justerad allokering'!$B$1:$AG$461,MATCH(N$1,'Justerad allokering'!$B$1:$AF$1,0),FALSE))</f>
        <v>0</v>
      </c>
      <c r="O163">
        <f>IF(ISERROR(1/VLOOKUP($B163,'Justerad allokering'!$B$1:$AG$461,MATCH(O$1,'Justerad allokering'!$B$1:$AF$1,0),FALSE)),VLOOKUP($B163,'Allokerad kvv'!$B$2:$AV$468,MATCH(O$1,'Allokerad kvv'!$B$1:$AV$1,0),FALSE),VLOOKUP($B163,'Justerad allokering'!$B$1:$AG$461,MATCH(O$1,'Justerad allokering'!$B$1:$AF$1,0),FALSE))</f>
        <v>0</v>
      </c>
      <c r="P163">
        <f>IF(ISERROR(1/VLOOKUP($B163,'Justerad allokering'!$B$1:$AG$461,MATCH(P$1,'Justerad allokering'!$B$1:$AF$1,0),FALSE)),VLOOKUP($B163,'Allokerad kvv'!$B$2:$AV$468,MATCH(P$1,'Allokerad kvv'!$B$1:$AV$1,0),FALSE),VLOOKUP($B163,'Justerad allokering'!$B$1:$AG$461,MATCH(P$1,'Justerad allokering'!$B$1:$AF$1,0),FALSE))</f>
        <v>0</v>
      </c>
      <c r="Q163">
        <f>IF(ISERROR(1/VLOOKUP($B163,'Justerad allokering'!$B$1:$AG$461,MATCH(Q$1,'Justerad allokering'!$B$1:$AF$1,0),FALSE)),VLOOKUP($B163,'Allokerad kvv'!$B$2:$AV$468,MATCH(Q$1,'Allokerad kvv'!$B$1:$AV$1,0),FALSE),VLOOKUP($B163,'Justerad allokering'!$B$1:$AG$461,MATCH(Q$1,'Justerad allokering'!$B$1:$AF$1,0),FALSE))</f>
        <v>0</v>
      </c>
      <c r="R163">
        <f>IF(ISERROR(1/VLOOKUP($B163,'Justerad allokering'!$B$1:$AG$461,MATCH(R$1,'Justerad allokering'!$B$1:$AF$1,0),FALSE)),VLOOKUP($B163,'Allokerad kvv'!$B$2:$AV$468,MATCH(R$1,'Allokerad kvv'!$B$1:$AV$1,0),FALSE),VLOOKUP($B163,'Justerad allokering'!$B$1:$AG$461,MATCH(R$1,'Justerad allokering'!$B$1:$AF$1,0),FALSE))</f>
        <v>0</v>
      </c>
      <c r="S163">
        <f>IF(ISERROR(1/VLOOKUP($B163,'Justerad allokering'!$B$1:$AG$461,MATCH(S$1,'Justerad allokering'!$B$1:$AF$1,0),FALSE)),VLOOKUP($B163,'Allokerad kvv'!$B$2:$AV$468,MATCH(S$1,'Allokerad kvv'!$B$1:$AV$1,0),FALSE),VLOOKUP($B163,'Justerad allokering'!$B$1:$AG$461,MATCH(S$1,'Justerad allokering'!$B$1:$AF$1,0),FALSE))</f>
        <v>0</v>
      </c>
      <c r="T163">
        <f>IF(ISERROR(1/VLOOKUP($B163,'Justerad allokering'!$B$1:$AG$461,MATCH(T$1,'Justerad allokering'!$B$1:$AF$1,0),FALSE)),VLOOKUP($B163,'Allokerad kvv'!$B$2:$AV$468,MATCH(T$1,'Allokerad kvv'!$B$1:$AV$1,0),FALSE),VLOOKUP($B163,'Justerad allokering'!$B$1:$AG$461,MATCH(T$1,'Justerad allokering'!$B$1:$AF$1,0),FALSE))</f>
        <v>0</v>
      </c>
      <c r="U163">
        <f>IF(ISERROR(1/VLOOKUP($B163,'Justerad allokering'!$B$1:$AG$461,MATCH(U$1,'Justerad allokering'!$B$1:$AF$1,0),FALSE)),VLOOKUP($B163,'Allokerad kvv'!$B$2:$AV$468,MATCH(U$1,'Allokerad kvv'!$B$1:$AV$1,0),FALSE),VLOOKUP($B163,'Justerad allokering'!$B$1:$AG$461,MATCH(U$1,'Justerad allokering'!$B$1:$AF$1,0),FALSE))</f>
        <v>0</v>
      </c>
      <c r="V163">
        <f>IF(ISERROR(1/VLOOKUP($B163,'Justerad allokering'!$B$1:$AG$461,MATCH(V$1,'Justerad allokering'!$B$1:$AF$1,0),FALSE)),VLOOKUP($B163,'Allokerad kvv'!$B$2:$AV$468,MATCH(V$1,'Allokerad kvv'!$B$1:$AV$1,0),FALSE),VLOOKUP($B163,'Justerad allokering'!$B$1:$AG$461,MATCH(V$1,'Justerad allokering'!$B$1:$AF$1,0),FALSE))</f>
        <v>0</v>
      </c>
      <c r="W163">
        <f>IF(ISERROR(1/VLOOKUP($B163,'Justerad allokering'!$B$1:$AG$461,MATCH(W$1,'Justerad allokering'!$B$1:$AF$1,0),FALSE)),VLOOKUP($B163,'Allokerad kvv'!$B$2:$AV$468,MATCH(W$1,'Allokerad kvv'!$B$1:$AV$1,0),FALSE),VLOOKUP($B163,'Justerad allokering'!$B$1:$AG$461,MATCH(W$1,'Justerad allokering'!$B$1:$AF$1,0),FALSE))</f>
        <v>0</v>
      </c>
      <c r="X163">
        <f>IF(ISERROR(1/VLOOKUP($B163,'Justerad allokering'!$B$1:$AG$461,MATCH(X$1,'Justerad allokering'!$B$1:$AF$1,0),FALSE)),VLOOKUP($B163,'Allokerad kvv'!$B$2:$AV$468,MATCH(X$1,'Allokerad kvv'!$B$1:$AV$1,0),FALSE),VLOOKUP($B163,'Justerad allokering'!$B$1:$AG$461,MATCH(X$1,'Justerad allokering'!$B$1:$AF$1,0),FALSE))</f>
        <v>0</v>
      </c>
      <c r="Y163">
        <f>IF(ISERROR(1/VLOOKUP($B163,'Justerad allokering'!$B$1:$AG$461,MATCH(Y$1,'Justerad allokering'!$B$1:$AF$1,0),FALSE)),VLOOKUP($B163,'Allokerad kvv'!$B$2:$AV$468,MATCH(Y$1,'Allokerad kvv'!$B$1:$AV$1,0),FALSE),VLOOKUP($B163,'Justerad allokering'!$B$1:$AG$461,MATCH(Y$1,'Justerad allokering'!$B$1:$AF$1,0),FALSE))</f>
        <v>0</v>
      </c>
      <c r="Z163">
        <f>IF(ISERROR(1/VLOOKUP($B163,'Justerad allokering'!$B$1:$AG$461,MATCH(Z$1,'Justerad allokering'!$B$1:$AF$1,0),FALSE)),VLOOKUP($B163,'Allokerad kvv'!$B$2:$AV$468,MATCH(Z$1,'Allokerad kvv'!$B$1:$AV$1,0),FALSE),VLOOKUP($B163,'Justerad allokering'!$B$1:$AG$461,MATCH(Z$1,'Justerad allokering'!$B$1:$AF$1,0),FALSE))</f>
        <v>0</v>
      </c>
      <c r="AE163" s="89">
        <f t="shared" si="8"/>
        <v>0</v>
      </c>
      <c r="AG163">
        <f t="shared" si="9"/>
        <v>0</v>
      </c>
      <c r="AH163">
        <f t="shared" si="10"/>
        <v>0</v>
      </c>
      <c r="AI163" t="str">
        <f>IF(AH163=0,"",AH163/VLOOKUP(B163,Kraftvärmeprod!$B$1:$BC$480,MATCH("Summa tillförd energi exklusive rökgaskondensering",Kraftvärmeprod!$B$1:$BC$1,0),FALSE))</f>
        <v/>
      </c>
      <c r="AK163">
        <f t="shared" si="11"/>
        <v>0</v>
      </c>
    </row>
    <row r="164" spans="1:37" x14ac:dyDescent="0.25">
      <c r="A164" s="2" t="s">
        <v>236</v>
      </c>
      <c r="B164" s="2" t="s">
        <v>237</v>
      </c>
      <c r="C164">
        <f>IF(ISERROR(1/VLOOKUP($B164,'Justerad allokering'!$B$1:$AG$461,MATCH(C$1,'Justerad allokering'!$B$1:$AF$1,0),FALSE)),VLOOKUP($B164,'Allokerad kvv'!$B$2:$AV$468,MATCH(C$1,'Allokerad kvv'!$B$1:$AV$1,0),FALSE),VLOOKUP($B164,'Justerad allokering'!$B$1:$AG$461,MATCH(C$1,'Justerad allokering'!$B$1:$AF$1,0),FALSE))</f>
        <v>85.044799999999995</v>
      </c>
      <c r="D164">
        <f>IF(ISERROR(1/VLOOKUP($B164,'Justerad allokering'!$B$1:$AG$461,MATCH(D$1,'Justerad allokering'!$B$1:$AF$1,0),FALSE)),VLOOKUP($B164,'Allokerad kvv'!$B$2:$AV$468,MATCH(D$1,'Allokerad kvv'!$B$1:$AV$1,0),FALSE),VLOOKUP($B164,'Justerad allokering'!$B$1:$AG$461,MATCH(D$1,'Justerad allokering'!$B$1:$AF$1,0),FALSE))</f>
        <v>0</v>
      </c>
      <c r="E164">
        <f>IF(ISERROR(1/VLOOKUP($B164,'Justerad allokering'!$B$1:$AG$461,MATCH(E$1,'Justerad allokering'!$B$1:$AF$1,0),FALSE)),VLOOKUP($B164,'Allokerad kvv'!$B$2:$AV$468,MATCH(E$1,'Allokerad kvv'!$B$1:$AV$1,0),FALSE),VLOOKUP($B164,'Justerad allokering'!$B$1:$AG$461,MATCH(E$1,'Justerad allokering'!$B$1:$AF$1,0),FALSE))</f>
        <v>0</v>
      </c>
      <c r="F164">
        <f>IF(ISERROR(1/VLOOKUP($B164,'Justerad allokering'!$B$1:$AG$461,MATCH(F$1,'Justerad allokering'!$B$1:$AF$1,0),FALSE)),VLOOKUP($B164,'Allokerad kvv'!$B$2:$AV$468,MATCH(F$1,'Allokerad kvv'!$B$1:$AV$1,0),FALSE),VLOOKUP($B164,'Justerad allokering'!$B$1:$AG$461,MATCH(F$1,'Justerad allokering'!$B$1:$AF$1,0),FALSE))</f>
        <v>0</v>
      </c>
      <c r="G164">
        <f>IF(ISERROR(1/VLOOKUP($B164,'Justerad allokering'!$B$1:$AG$461,MATCH(G$1,'Justerad allokering'!$B$1:$AF$1,0),FALSE)),VLOOKUP($B164,'Allokerad kvv'!$B$2:$AV$468,MATCH(G$1,'Allokerad kvv'!$B$1:$AV$1,0),FALSE),VLOOKUP($B164,'Justerad allokering'!$B$1:$AG$461,MATCH(G$1,'Justerad allokering'!$B$1:$AF$1,0),FALSE))</f>
        <v>0.46960600000000002</v>
      </c>
      <c r="H164">
        <f>IF(ISERROR(1/VLOOKUP($B164,'Justerad allokering'!$B$1:$AG$461,MATCH(H$1,'Justerad allokering'!$B$1:$AF$1,0),FALSE)),VLOOKUP($B164,'Allokerad kvv'!$B$2:$AV$468,MATCH(H$1,'Allokerad kvv'!$B$1:$AV$1,0),FALSE),VLOOKUP($B164,'Justerad allokering'!$B$1:$AG$461,MATCH(H$1,'Justerad allokering'!$B$1:$AF$1,0),FALSE))</f>
        <v>0</v>
      </c>
      <c r="I164">
        <f>IF(ISERROR(1/VLOOKUP($B164,'Justerad allokering'!$B$1:$AG$461,MATCH(I$1,'Justerad allokering'!$B$1:$AF$1,0),FALSE)),VLOOKUP($B164,'Allokerad kvv'!$B$2:$AV$468,MATCH(I$1,'Allokerad kvv'!$B$1:$AV$1,0),FALSE),VLOOKUP($B164,'Justerad allokering'!$B$1:$AG$461,MATCH(I$1,'Justerad allokering'!$B$1:$AF$1,0),FALSE))</f>
        <v>0</v>
      </c>
      <c r="J164">
        <f>IF(ISERROR(1/VLOOKUP($B164,'Justerad allokering'!$B$1:$AG$461,MATCH(J$1,'Justerad allokering'!$B$1:$AF$1,0),FALSE)),VLOOKUP($B164,'Allokerad kvv'!$B$2:$AV$468,MATCH(J$1,'Allokerad kvv'!$B$1:$AV$1,0),FALSE),VLOOKUP($B164,'Justerad allokering'!$B$1:$AG$461,MATCH(J$1,'Justerad allokering'!$B$1:$AF$1,0),FALSE))</f>
        <v>0</v>
      </c>
      <c r="K164">
        <f>IF(ISERROR(1/VLOOKUP($B164,'Justerad allokering'!$B$1:$AG$461,MATCH(K$1,'Justerad allokering'!$B$1:$AF$1,0),FALSE)),VLOOKUP($B164,'Allokerad kvv'!$B$2:$AV$468,MATCH(K$1,'Allokerad kvv'!$B$1:$AV$1,0),FALSE),VLOOKUP($B164,'Justerad allokering'!$B$1:$AG$461,MATCH(K$1,'Justerad allokering'!$B$1:$AF$1,0),FALSE))</f>
        <v>3.8959600000000001</v>
      </c>
      <c r="L164">
        <f>IF(ISERROR(1/VLOOKUP($B164,'Justerad allokering'!$B$1:$AG$461,MATCH(L$1,'Justerad allokering'!$B$1:$AF$1,0),FALSE)),VLOOKUP($B164,'Allokerad kvv'!$B$2:$AV$468,MATCH(L$1,'Allokerad kvv'!$B$1:$AV$1,0),FALSE),VLOOKUP($B164,'Justerad allokering'!$B$1:$AG$461,MATCH(L$1,'Justerad allokering'!$B$1:$AF$1,0),FALSE))</f>
        <v>0</v>
      </c>
      <c r="M164">
        <f>IF(ISERROR(1/VLOOKUP($B164,'Justerad allokering'!$B$1:$AG$461,MATCH(M$1,'Justerad allokering'!$B$1:$AF$1,0),FALSE)),VLOOKUP($B164,'Allokerad kvv'!$B$2:$AV$468,MATCH(M$1,'Allokerad kvv'!$B$1:$AV$1,0),FALSE),VLOOKUP($B164,'Justerad allokering'!$B$1:$AG$461,MATCH(M$1,'Justerad allokering'!$B$1:$AF$1,0),FALSE))</f>
        <v>32.310499999999998</v>
      </c>
      <c r="N164">
        <f>IF(ISERROR(1/VLOOKUP($B164,'Justerad allokering'!$B$1:$AG$461,MATCH(N$1,'Justerad allokering'!$B$1:$AF$1,0),FALSE)),VLOOKUP($B164,'Allokerad kvv'!$B$2:$AV$468,MATCH(N$1,'Allokerad kvv'!$B$1:$AV$1,0),FALSE),VLOOKUP($B164,'Justerad allokering'!$B$1:$AG$461,MATCH(N$1,'Justerad allokering'!$B$1:$AF$1,0),FALSE))</f>
        <v>18.18</v>
      </c>
      <c r="O164">
        <f>IF(ISERROR(1/VLOOKUP($B164,'Justerad allokering'!$B$1:$AG$461,MATCH(O$1,'Justerad allokering'!$B$1:$AF$1,0),FALSE)),VLOOKUP($B164,'Allokerad kvv'!$B$2:$AV$468,MATCH(O$1,'Allokerad kvv'!$B$1:$AV$1,0),FALSE),VLOOKUP($B164,'Justerad allokering'!$B$1:$AG$461,MATCH(O$1,'Justerad allokering'!$B$1:$AF$1,0),FALSE))</f>
        <v>0</v>
      </c>
      <c r="P164">
        <f>IF(ISERROR(1/VLOOKUP($B164,'Justerad allokering'!$B$1:$AG$461,MATCH(P$1,'Justerad allokering'!$B$1:$AF$1,0),FALSE)),VLOOKUP($B164,'Allokerad kvv'!$B$2:$AV$468,MATCH(P$1,'Allokerad kvv'!$B$1:$AV$1,0),FALSE),VLOOKUP($B164,'Justerad allokering'!$B$1:$AG$461,MATCH(P$1,'Justerad allokering'!$B$1:$AF$1,0),FALSE))</f>
        <v>0</v>
      </c>
      <c r="Q164">
        <f>IF(ISERROR(1/VLOOKUP($B164,'Justerad allokering'!$B$1:$AG$461,MATCH(Q$1,'Justerad allokering'!$B$1:$AF$1,0),FALSE)),VLOOKUP($B164,'Allokerad kvv'!$B$2:$AV$468,MATCH(Q$1,'Allokerad kvv'!$B$1:$AV$1,0),FALSE),VLOOKUP($B164,'Justerad allokering'!$B$1:$AG$461,MATCH(Q$1,'Justerad allokering'!$B$1:$AF$1,0),FALSE))</f>
        <v>0</v>
      </c>
      <c r="R164">
        <f>IF(ISERROR(1/VLOOKUP($B164,'Justerad allokering'!$B$1:$AG$461,MATCH(R$1,'Justerad allokering'!$B$1:$AF$1,0),FALSE)),VLOOKUP($B164,'Allokerad kvv'!$B$2:$AV$468,MATCH(R$1,'Allokerad kvv'!$B$1:$AV$1,0),FALSE),VLOOKUP($B164,'Justerad allokering'!$B$1:$AG$461,MATCH(R$1,'Justerad allokering'!$B$1:$AF$1,0),FALSE))</f>
        <v>0</v>
      </c>
      <c r="S164">
        <f>IF(ISERROR(1/VLOOKUP($B164,'Justerad allokering'!$B$1:$AG$461,MATCH(S$1,'Justerad allokering'!$B$1:$AF$1,0),FALSE)),VLOOKUP($B164,'Allokerad kvv'!$B$2:$AV$468,MATCH(S$1,'Allokerad kvv'!$B$1:$AV$1,0),FALSE),VLOOKUP($B164,'Justerad allokering'!$B$1:$AG$461,MATCH(S$1,'Justerad allokering'!$B$1:$AF$1,0),FALSE))</f>
        <v>0</v>
      </c>
      <c r="T164">
        <f>IF(ISERROR(1/VLOOKUP($B164,'Justerad allokering'!$B$1:$AG$461,MATCH(T$1,'Justerad allokering'!$B$1:$AF$1,0),FALSE)),VLOOKUP($B164,'Allokerad kvv'!$B$2:$AV$468,MATCH(T$1,'Allokerad kvv'!$B$1:$AV$1,0),FALSE),VLOOKUP($B164,'Justerad allokering'!$B$1:$AG$461,MATCH(T$1,'Justerad allokering'!$B$1:$AF$1,0),FALSE))</f>
        <v>0</v>
      </c>
      <c r="U164">
        <f>IF(ISERROR(1/VLOOKUP($B164,'Justerad allokering'!$B$1:$AG$461,MATCH(U$1,'Justerad allokering'!$B$1:$AF$1,0),FALSE)),VLOOKUP($B164,'Allokerad kvv'!$B$2:$AV$468,MATCH(U$1,'Allokerad kvv'!$B$1:$AV$1,0),FALSE),VLOOKUP($B164,'Justerad allokering'!$B$1:$AG$461,MATCH(U$1,'Justerad allokering'!$B$1:$AF$1,0),FALSE))</f>
        <v>0</v>
      </c>
      <c r="V164">
        <f>IF(ISERROR(1/VLOOKUP($B164,'Justerad allokering'!$B$1:$AG$461,MATCH(V$1,'Justerad allokering'!$B$1:$AF$1,0),FALSE)),VLOOKUP($B164,'Allokerad kvv'!$B$2:$AV$468,MATCH(V$1,'Allokerad kvv'!$B$1:$AV$1,0),FALSE),VLOOKUP($B164,'Justerad allokering'!$B$1:$AG$461,MATCH(V$1,'Justerad allokering'!$B$1:$AF$1,0),FALSE))</f>
        <v>0</v>
      </c>
      <c r="W164">
        <f>IF(ISERROR(1/VLOOKUP($B164,'Justerad allokering'!$B$1:$AG$461,MATCH(W$1,'Justerad allokering'!$B$1:$AF$1,0),FALSE)),VLOOKUP($B164,'Allokerad kvv'!$B$2:$AV$468,MATCH(W$1,'Allokerad kvv'!$B$1:$AV$1,0),FALSE),VLOOKUP($B164,'Justerad allokering'!$B$1:$AG$461,MATCH(W$1,'Justerad allokering'!$B$1:$AF$1,0),FALSE))</f>
        <v>0</v>
      </c>
      <c r="X164">
        <f>IF(ISERROR(1/VLOOKUP($B164,'Justerad allokering'!$B$1:$AG$461,MATCH(X$1,'Justerad allokering'!$B$1:$AF$1,0),FALSE)),VLOOKUP($B164,'Allokerad kvv'!$B$2:$AV$468,MATCH(X$1,'Allokerad kvv'!$B$1:$AV$1,0),FALSE),VLOOKUP($B164,'Justerad allokering'!$B$1:$AG$461,MATCH(X$1,'Justerad allokering'!$B$1:$AF$1,0),FALSE))</f>
        <v>0</v>
      </c>
      <c r="Y164">
        <f>IF(ISERROR(1/VLOOKUP($B164,'Justerad allokering'!$B$1:$AG$461,MATCH(Y$1,'Justerad allokering'!$B$1:$AF$1,0),FALSE)),VLOOKUP($B164,'Allokerad kvv'!$B$2:$AV$468,MATCH(Y$1,'Allokerad kvv'!$B$1:$AV$1,0),FALSE),VLOOKUP($B164,'Justerad allokering'!$B$1:$AG$461,MATCH(Y$1,'Justerad allokering'!$B$1:$AF$1,0),FALSE))</f>
        <v>0</v>
      </c>
      <c r="Z164">
        <f>IF(ISERROR(1/VLOOKUP($B164,'Justerad allokering'!$B$1:$AG$461,MATCH(Z$1,'Justerad allokering'!$B$1:$AF$1,0),FALSE)),VLOOKUP($B164,'Allokerad kvv'!$B$2:$AV$468,MATCH(Z$1,'Allokerad kvv'!$B$1:$AV$1,0),FALSE),VLOOKUP($B164,'Justerad allokering'!$B$1:$AG$461,MATCH(Z$1,'Justerad allokering'!$B$1:$AF$1,0),FALSE))</f>
        <v>0</v>
      </c>
      <c r="AE164" s="89">
        <f t="shared" si="8"/>
        <v>139.90086600000001</v>
      </c>
      <c r="AG164">
        <f t="shared" si="9"/>
        <v>136.00490600000001</v>
      </c>
      <c r="AH164">
        <f t="shared" si="10"/>
        <v>117.824906</v>
      </c>
      <c r="AI164">
        <f>IF(AH164=0,"",AH164/VLOOKUP(B164,Kraftvärmeprod!$B$1:$BC$480,MATCH("Summa tillförd energi exklusive rökgaskondensering",Kraftvärmeprod!$B$1:$BC$1,0),FALSE))</f>
        <v>0.52238698121489147</v>
      </c>
      <c r="AK164">
        <f t="shared" si="11"/>
        <v>32.310499999999998</v>
      </c>
    </row>
    <row r="165" spans="1:37" x14ac:dyDescent="0.25">
      <c r="A165" s="2" t="s">
        <v>238</v>
      </c>
      <c r="B165" s="2" t="s">
        <v>239</v>
      </c>
      <c r="C165">
        <f>IF(ISERROR(1/VLOOKUP($B165,'Justerad allokering'!$B$1:$AG$461,MATCH(C$1,'Justerad allokering'!$B$1:$AF$1,0),FALSE)),VLOOKUP($B165,'Allokerad kvv'!$B$2:$AV$468,MATCH(C$1,'Allokerad kvv'!$B$1:$AV$1,0),FALSE),VLOOKUP($B165,'Justerad allokering'!$B$1:$AG$461,MATCH(C$1,'Justerad allokering'!$B$1:$AF$1,0),FALSE))</f>
        <v>0</v>
      </c>
      <c r="D165">
        <f>IF(ISERROR(1/VLOOKUP($B165,'Justerad allokering'!$B$1:$AG$461,MATCH(D$1,'Justerad allokering'!$B$1:$AF$1,0),FALSE)),VLOOKUP($B165,'Allokerad kvv'!$B$2:$AV$468,MATCH(D$1,'Allokerad kvv'!$B$1:$AV$1,0),FALSE),VLOOKUP($B165,'Justerad allokering'!$B$1:$AG$461,MATCH(D$1,'Justerad allokering'!$B$1:$AF$1,0),FALSE))</f>
        <v>0</v>
      </c>
      <c r="E165">
        <f>IF(ISERROR(1/VLOOKUP($B165,'Justerad allokering'!$B$1:$AG$461,MATCH(E$1,'Justerad allokering'!$B$1:$AF$1,0),FALSE)),VLOOKUP($B165,'Allokerad kvv'!$B$2:$AV$468,MATCH(E$1,'Allokerad kvv'!$B$1:$AV$1,0),FALSE),VLOOKUP($B165,'Justerad allokering'!$B$1:$AG$461,MATCH(E$1,'Justerad allokering'!$B$1:$AF$1,0),FALSE))</f>
        <v>0</v>
      </c>
      <c r="F165">
        <f>IF(ISERROR(1/VLOOKUP($B165,'Justerad allokering'!$B$1:$AG$461,MATCH(F$1,'Justerad allokering'!$B$1:$AF$1,0),FALSE)),VLOOKUP($B165,'Allokerad kvv'!$B$2:$AV$468,MATCH(F$1,'Allokerad kvv'!$B$1:$AV$1,0),FALSE),VLOOKUP($B165,'Justerad allokering'!$B$1:$AG$461,MATCH(F$1,'Justerad allokering'!$B$1:$AF$1,0),FALSE))</f>
        <v>0</v>
      </c>
      <c r="G165">
        <f>IF(ISERROR(1/VLOOKUP($B165,'Justerad allokering'!$B$1:$AG$461,MATCH(G$1,'Justerad allokering'!$B$1:$AF$1,0),FALSE)),VLOOKUP($B165,'Allokerad kvv'!$B$2:$AV$468,MATCH(G$1,'Allokerad kvv'!$B$1:$AV$1,0),FALSE),VLOOKUP($B165,'Justerad allokering'!$B$1:$AG$461,MATCH(G$1,'Justerad allokering'!$B$1:$AF$1,0),FALSE))</f>
        <v>0</v>
      </c>
      <c r="H165">
        <f>IF(ISERROR(1/VLOOKUP($B165,'Justerad allokering'!$B$1:$AG$461,MATCH(H$1,'Justerad allokering'!$B$1:$AF$1,0),FALSE)),VLOOKUP($B165,'Allokerad kvv'!$B$2:$AV$468,MATCH(H$1,'Allokerad kvv'!$B$1:$AV$1,0),FALSE),VLOOKUP($B165,'Justerad allokering'!$B$1:$AG$461,MATCH(H$1,'Justerad allokering'!$B$1:$AF$1,0),FALSE))</f>
        <v>0</v>
      </c>
      <c r="I165">
        <f>IF(ISERROR(1/VLOOKUP($B165,'Justerad allokering'!$B$1:$AG$461,MATCH(I$1,'Justerad allokering'!$B$1:$AF$1,0),FALSE)),VLOOKUP($B165,'Allokerad kvv'!$B$2:$AV$468,MATCH(I$1,'Allokerad kvv'!$B$1:$AV$1,0),FALSE),VLOOKUP($B165,'Justerad allokering'!$B$1:$AG$461,MATCH(I$1,'Justerad allokering'!$B$1:$AF$1,0),FALSE))</f>
        <v>0</v>
      </c>
      <c r="J165">
        <f>IF(ISERROR(1/VLOOKUP($B165,'Justerad allokering'!$B$1:$AG$461,MATCH(J$1,'Justerad allokering'!$B$1:$AF$1,0),FALSE)),VLOOKUP($B165,'Allokerad kvv'!$B$2:$AV$468,MATCH(J$1,'Allokerad kvv'!$B$1:$AV$1,0),FALSE),VLOOKUP($B165,'Justerad allokering'!$B$1:$AG$461,MATCH(J$1,'Justerad allokering'!$B$1:$AF$1,0),FALSE))</f>
        <v>0</v>
      </c>
      <c r="K165">
        <f>IF(ISERROR(1/VLOOKUP($B165,'Justerad allokering'!$B$1:$AG$461,MATCH(K$1,'Justerad allokering'!$B$1:$AF$1,0),FALSE)),VLOOKUP($B165,'Allokerad kvv'!$B$2:$AV$468,MATCH(K$1,'Allokerad kvv'!$B$1:$AV$1,0),FALSE),VLOOKUP($B165,'Justerad allokering'!$B$1:$AG$461,MATCH(K$1,'Justerad allokering'!$B$1:$AF$1,0),FALSE))</f>
        <v>0</v>
      </c>
      <c r="L165">
        <f>IF(ISERROR(1/VLOOKUP($B165,'Justerad allokering'!$B$1:$AG$461,MATCH(L$1,'Justerad allokering'!$B$1:$AF$1,0),FALSE)),VLOOKUP($B165,'Allokerad kvv'!$B$2:$AV$468,MATCH(L$1,'Allokerad kvv'!$B$1:$AV$1,0),FALSE),VLOOKUP($B165,'Justerad allokering'!$B$1:$AG$461,MATCH(L$1,'Justerad allokering'!$B$1:$AF$1,0),FALSE))</f>
        <v>0</v>
      </c>
      <c r="M165">
        <f>IF(ISERROR(1/VLOOKUP($B165,'Justerad allokering'!$B$1:$AG$461,MATCH(M$1,'Justerad allokering'!$B$1:$AF$1,0),FALSE)),VLOOKUP($B165,'Allokerad kvv'!$B$2:$AV$468,MATCH(M$1,'Allokerad kvv'!$B$1:$AV$1,0),FALSE),VLOOKUP($B165,'Justerad allokering'!$B$1:$AG$461,MATCH(M$1,'Justerad allokering'!$B$1:$AF$1,0),FALSE))</f>
        <v>0</v>
      </c>
      <c r="N165">
        <f>IF(ISERROR(1/VLOOKUP($B165,'Justerad allokering'!$B$1:$AG$461,MATCH(N$1,'Justerad allokering'!$B$1:$AF$1,0),FALSE)),VLOOKUP($B165,'Allokerad kvv'!$B$2:$AV$468,MATCH(N$1,'Allokerad kvv'!$B$1:$AV$1,0),FALSE),VLOOKUP($B165,'Justerad allokering'!$B$1:$AG$461,MATCH(N$1,'Justerad allokering'!$B$1:$AF$1,0),FALSE))</f>
        <v>0</v>
      </c>
      <c r="O165">
        <f>IF(ISERROR(1/VLOOKUP($B165,'Justerad allokering'!$B$1:$AG$461,MATCH(O$1,'Justerad allokering'!$B$1:$AF$1,0),FALSE)),VLOOKUP($B165,'Allokerad kvv'!$B$2:$AV$468,MATCH(O$1,'Allokerad kvv'!$B$1:$AV$1,0),FALSE),VLOOKUP($B165,'Justerad allokering'!$B$1:$AG$461,MATCH(O$1,'Justerad allokering'!$B$1:$AF$1,0),FALSE))</f>
        <v>0</v>
      </c>
      <c r="P165">
        <f>IF(ISERROR(1/VLOOKUP($B165,'Justerad allokering'!$B$1:$AG$461,MATCH(P$1,'Justerad allokering'!$B$1:$AF$1,0),FALSE)),VLOOKUP($B165,'Allokerad kvv'!$B$2:$AV$468,MATCH(P$1,'Allokerad kvv'!$B$1:$AV$1,0),FALSE),VLOOKUP($B165,'Justerad allokering'!$B$1:$AG$461,MATCH(P$1,'Justerad allokering'!$B$1:$AF$1,0),FALSE))</f>
        <v>0</v>
      </c>
      <c r="Q165">
        <f>IF(ISERROR(1/VLOOKUP($B165,'Justerad allokering'!$B$1:$AG$461,MATCH(Q$1,'Justerad allokering'!$B$1:$AF$1,0),FALSE)),VLOOKUP($B165,'Allokerad kvv'!$B$2:$AV$468,MATCH(Q$1,'Allokerad kvv'!$B$1:$AV$1,0),FALSE),VLOOKUP($B165,'Justerad allokering'!$B$1:$AG$461,MATCH(Q$1,'Justerad allokering'!$B$1:$AF$1,0),FALSE))</f>
        <v>0</v>
      </c>
      <c r="R165">
        <f>IF(ISERROR(1/VLOOKUP($B165,'Justerad allokering'!$B$1:$AG$461,MATCH(R$1,'Justerad allokering'!$B$1:$AF$1,0),FALSE)),VLOOKUP($B165,'Allokerad kvv'!$B$2:$AV$468,MATCH(R$1,'Allokerad kvv'!$B$1:$AV$1,0),FALSE),VLOOKUP($B165,'Justerad allokering'!$B$1:$AG$461,MATCH(R$1,'Justerad allokering'!$B$1:$AF$1,0),FALSE))</f>
        <v>0</v>
      </c>
      <c r="S165">
        <f>IF(ISERROR(1/VLOOKUP($B165,'Justerad allokering'!$B$1:$AG$461,MATCH(S$1,'Justerad allokering'!$B$1:$AF$1,0),FALSE)),VLOOKUP($B165,'Allokerad kvv'!$B$2:$AV$468,MATCH(S$1,'Allokerad kvv'!$B$1:$AV$1,0),FALSE),VLOOKUP($B165,'Justerad allokering'!$B$1:$AG$461,MATCH(S$1,'Justerad allokering'!$B$1:$AF$1,0),FALSE))</f>
        <v>0</v>
      </c>
      <c r="T165">
        <f>IF(ISERROR(1/VLOOKUP($B165,'Justerad allokering'!$B$1:$AG$461,MATCH(T$1,'Justerad allokering'!$B$1:$AF$1,0),FALSE)),VLOOKUP($B165,'Allokerad kvv'!$B$2:$AV$468,MATCH(T$1,'Allokerad kvv'!$B$1:$AV$1,0),FALSE),VLOOKUP($B165,'Justerad allokering'!$B$1:$AG$461,MATCH(T$1,'Justerad allokering'!$B$1:$AF$1,0),FALSE))</f>
        <v>0</v>
      </c>
      <c r="U165">
        <f>IF(ISERROR(1/VLOOKUP($B165,'Justerad allokering'!$B$1:$AG$461,MATCH(U$1,'Justerad allokering'!$B$1:$AF$1,0),FALSE)),VLOOKUP($B165,'Allokerad kvv'!$B$2:$AV$468,MATCH(U$1,'Allokerad kvv'!$B$1:$AV$1,0),FALSE),VLOOKUP($B165,'Justerad allokering'!$B$1:$AG$461,MATCH(U$1,'Justerad allokering'!$B$1:$AF$1,0),FALSE))</f>
        <v>0</v>
      </c>
      <c r="V165">
        <f>IF(ISERROR(1/VLOOKUP($B165,'Justerad allokering'!$B$1:$AG$461,MATCH(V$1,'Justerad allokering'!$B$1:$AF$1,0),FALSE)),VLOOKUP($B165,'Allokerad kvv'!$B$2:$AV$468,MATCH(V$1,'Allokerad kvv'!$B$1:$AV$1,0),FALSE),VLOOKUP($B165,'Justerad allokering'!$B$1:$AG$461,MATCH(V$1,'Justerad allokering'!$B$1:$AF$1,0),FALSE))</f>
        <v>0</v>
      </c>
      <c r="W165">
        <f>IF(ISERROR(1/VLOOKUP($B165,'Justerad allokering'!$B$1:$AG$461,MATCH(W$1,'Justerad allokering'!$B$1:$AF$1,0),FALSE)),VLOOKUP($B165,'Allokerad kvv'!$B$2:$AV$468,MATCH(W$1,'Allokerad kvv'!$B$1:$AV$1,0),FALSE),VLOOKUP($B165,'Justerad allokering'!$B$1:$AG$461,MATCH(W$1,'Justerad allokering'!$B$1:$AF$1,0),FALSE))</f>
        <v>0</v>
      </c>
      <c r="X165">
        <f>IF(ISERROR(1/VLOOKUP($B165,'Justerad allokering'!$B$1:$AG$461,MATCH(X$1,'Justerad allokering'!$B$1:$AF$1,0),FALSE)),VLOOKUP($B165,'Allokerad kvv'!$B$2:$AV$468,MATCH(X$1,'Allokerad kvv'!$B$1:$AV$1,0),FALSE),VLOOKUP($B165,'Justerad allokering'!$B$1:$AG$461,MATCH(X$1,'Justerad allokering'!$B$1:$AF$1,0),FALSE))</f>
        <v>0</v>
      </c>
      <c r="Y165">
        <f>IF(ISERROR(1/VLOOKUP($B165,'Justerad allokering'!$B$1:$AG$461,MATCH(Y$1,'Justerad allokering'!$B$1:$AF$1,0),FALSE)),VLOOKUP($B165,'Allokerad kvv'!$B$2:$AV$468,MATCH(Y$1,'Allokerad kvv'!$B$1:$AV$1,0),FALSE),VLOOKUP($B165,'Justerad allokering'!$B$1:$AG$461,MATCH(Y$1,'Justerad allokering'!$B$1:$AF$1,0),FALSE))</f>
        <v>0</v>
      </c>
      <c r="Z165">
        <f>IF(ISERROR(1/VLOOKUP($B165,'Justerad allokering'!$B$1:$AG$461,MATCH(Z$1,'Justerad allokering'!$B$1:$AF$1,0),FALSE)),VLOOKUP($B165,'Allokerad kvv'!$B$2:$AV$468,MATCH(Z$1,'Allokerad kvv'!$B$1:$AV$1,0),FALSE),VLOOKUP($B165,'Justerad allokering'!$B$1:$AG$461,MATCH(Z$1,'Justerad allokering'!$B$1:$AF$1,0),FALSE))</f>
        <v>0</v>
      </c>
      <c r="AE165" s="89">
        <f t="shared" si="8"/>
        <v>0</v>
      </c>
      <c r="AG165">
        <f t="shared" si="9"/>
        <v>0</v>
      </c>
      <c r="AH165">
        <f t="shared" si="10"/>
        <v>0</v>
      </c>
      <c r="AI165" t="str">
        <f>IF(AH165=0,"",AH165/VLOOKUP(B165,Kraftvärmeprod!$B$1:$BC$480,MATCH("Summa tillförd energi exklusive rökgaskondensering",Kraftvärmeprod!$B$1:$BC$1,0),FALSE))</f>
        <v/>
      </c>
      <c r="AK165">
        <f t="shared" si="11"/>
        <v>0</v>
      </c>
    </row>
    <row r="166" spans="1:37" x14ac:dyDescent="0.25">
      <c r="A166" s="2" t="s">
        <v>238</v>
      </c>
      <c r="B166" s="2" t="s">
        <v>240</v>
      </c>
      <c r="C166">
        <f>IF(ISERROR(1/VLOOKUP($B166,'Justerad allokering'!$B$1:$AG$461,MATCH(C$1,'Justerad allokering'!$B$1:$AF$1,0),FALSE)),VLOOKUP($B166,'Allokerad kvv'!$B$2:$AV$468,MATCH(C$1,'Allokerad kvv'!$B$1:$AV$1,0),FALSE),VLOOKUP($B166,'Justerad allokering'!$B$1:$AG$461,MATCH(C$1,'Justerad allokering'!$B$1:$AF$1,0),FALSE))</f>
        <v>0</v>
      </c>
      <c r="D166">
        <f>IF(ISERROR(1/VLOOKUP($B166,'Justerad allokering'!$B$1:$AG$461,MATCH(D$1,'Justerad allokering'!$B$1:$AF$1,0),FALSE)),VLOOKUP($B166,'Allokerad kvv'!$B$2:$AV$468,MATCH(D$1,'Allokerad kvv'!$B$1:$AV$1,0),FALSE),VLOOKUP($B166,'Justerad allokering'!$B$1:$AG$461,MATCH(D$1,'Justerad allokering'!$B$1:$AF$1,0),FALSE))</f>
        <v>0</v>
      </c>
      <c r="E166">
        <f>IF(ISERROR(1/VLOOKUP($B166,'Justerad allokering'!$B$1:$AG$461,MATCH(E$1,'Justerad allokering'!$B$1:$AF$1,0),FALSE)),VLOOKUP($B166,'Allokerad kvv'!$B$2:$AV$468,MATCH(E$1,'Allokerad kvv'!$B$1:$AV$1,0),FALSE),VLOOKUP($B166,'Justerad allokering'!$B$1:$AG$461,MATCH(E$1,'Justerad allokering'!$B$1:$AF$1,0),FALSE))</f>
        <v>0</v>
      </c>
      <c r="F166">
        <f>IF(ISERROR(1/VLOOKUP($B166,'Justerad allokering'!$B$1:$AG$461,MATCH(F$1,'Justerad allokering'!$B$1:$AF$1,0),FALSE)),VLOOKUP($B166,'Allokerad kvv'!$B$2:$AV$468,MATCH(F$1,'Allokerad kvv'!$B$1:$AV$1,0),FALSE),VLOOKUP($B166,'Justerad allokering'!$B$1:$AG$461,MATCH(F$1,'Justerad allokering'!$B$1:$AF$1,0),FALSE))</f>
        <v>0</v>
      </c>
      <c r="G166">
        <f>IF(ISERROR(1/VLOOKUP($B166,'Justerad allokering'!$B$1:$AG$461,MATCH(G$1,'Justerad allokering'!$B$1:$AF$1,0),FALSE)),VLOOKUP($B166,'Allokerad kvv'!$B$2:$AV$468,MATCH(G$1,'Allokerad kvv'!$B$1:$AV$1,0),FALSE),VLOOKUP($B166,'Justerad allokering'!$B$1:$AG$461,MATCH(G$1,'Justerad allokering'!$B$1:$AF$1,0),FALSE))</f>
        <v>0</v>
      </c>
      <c r="H166">
        <f>IF(ISERROR(1/VLOOKUP($B166,'Justerad allokering'!$B$1:$AG$461,MATCH(H$1,'Justerad allokering'!$B$1:$AF$1,0),FALSE)),VLOOKUP($B166,'Allokerad kvv'!$B$2:$AV$468,MATCH(H$1,'Allokerad kvv'!$B$1:$AV$1,0),FALSE),VLOOKUP($B166,'Justerad allokering'!$B$1:$AG$461,MATCH(H$1,'Justerad allokering'!$B$1:$AF$1,0),FALSE))</f>
        <v>0</v>
      </c>
      <c r="I166">
        <f>IF(ISERROR(1/VLOOKUP($B166,'Justerad allokering'!$B$1:$AG$461,MATCH(I$1,'Justerad allokering'!$B$1:$AF$1,0),FALSE)),VLOOKUP($B166,'Allokerad kvv'!$B$2:$AV$468,MATCH(I$1,'Allokerad kvv'!$B$1:$AV$1,0),FALSE),VLOOKUP($B166,'Justerad allokering'!$B$1:$AG$461,MATCH(I$1,'Justerad allokering'!$B$1:$AF$1,0),FALSE))</f>
        <v>0</v>
      </c>
      <c r="J166">
        <f>IF(ISERROR(1/VLOOKUP($B166,'Justerad allokering'!$B$1:$AG$461,MATCH(J$1,'Justerad allokering'!$B$1:$AF$1,0),FALSE)),VLOOKUP($B166,'Allokerad kvv'!$B$2:$AV$468,MATCH(J$1,'Allokerad kvv'!$B$1:$AV$1,0),FALSE),VLOOKUP($B166,'Justerad allokering'!$B$1:$AG$461,MATCH(J$1,'Justerad allokering'!$B$1:$AF$1,0),FALSE))</f>
        <v>0</v>
      </c>
      <c r="K166">
        <f>IF(ISERROR(1/VLOOKUP($B166,'Justerad allokering'!$B$1:$AG$461,MATCH(K$1,'Justerad allokering'!$B$1:$AF$1,0),FALSE)),VLOOKUP($B166,'Allokerad kvv'!$B$2:$AV$468,MATCH(K$1,'Allokerad kvv'!$B$1:$AV$1,0),FALSE),VLOOKUP($B166,'Justerad allokering'!$B$1:$AG$461,MATCH(K$1,'Justerad allokering'!$B$1:$AF$1,0),FALSE))</f>
        <v>0</v>
      </c>
      <c r="L166">
        <f>IF(ISERROR(1/VLOOKUP($B166,'Justerad allokering'!$B$1:$AG$461,MATCH(L$1,'Justerad allokering'!$B$1:$AF$1,0),FALSE)),VLOOKUP($B166,'Allokerad kvv'!$B$2:$AV$468,MATCH(L$1,'Allokerad kvv'!$B$1:$AV$1,0),FALSE),VLOOKUP($B166,'Justerad allokering'!$B$1:$AG$461,MATCH(L$1,'Justerad allokering'!$B$1:$AF$1,0),FALSE))</f>
        <v>0</v>
      </c>
      <c r="M166">
        <f>IF(ISERROR(1/VLOOKUP($B166,'Justerad allokering'!$B$1:$AG$461,MATCH(M$1,'Justerad allokering'!$B$1:$AF$1,0),FALSE)),VLOOKUP($B166,'Allokerad kvv'!$B$2:$AV$468,MATCH(M$1,'Allokerad kvv'!$B$1:$AV$1,0),FALSE),VLOOKUP($B166,'Justerad allokering'!$B$1:$AG$461,MATCH(M$1,'Justerad allokering'!$B$1:$AF$1,0),FALSE))</f>
        <v>0</v>
      </c>
      <c r="N166">
        <f>IF(ISERROR(1/VLOOKUP($B166,'Justerad allokering'!$B$1:$AG$461,MATCH(N$1,'Justerad allokering'!$B$1:$AF$1,0),FALSE)),VLOOKUP($B166,'Allokerad kvv'!$B$2:$AV$468,MATCH(N$1,'Allokerad kvv'!$B$1:$AV$1,0),FALSE),VLOOKUP($B166,'Justerad allokering'!$B$1:$AG$461,MATCH(N$1,'Justerad allokering'!$B$1:$AF$1,0),FALSE))</f>
        <v>0</v>
      </c>
      <c r="O166">
        <f>IF(ISERROR(1/VLOOKUP($B166,'Justerad allokering'!$B$1:$AG$461,MATCH(O$1,'Justerad allokering'!$B$1:$AF$1,0),FALSE)),VLOOKUP($B166,'Allokerad kvv'!$B$2:$AV$468,MATCH(O$1,'Allokerad kvv'!$B$1:$AV$1,0),FALSE),VLOOKUP($B166,'Justerad allokering'!$B$1:$AG$461,MATCH(O$1,'Justerad allokering'!$B$1:$AF$1,0),FALSE))</f>
        <v>0</v>
      </c>
      <c r="P166">
        <f>IF(ISERROR(1/VLOOKUP($B166,'Justerad allokering'!$B$1:$AG$461,MATCH(P$1,'Justerad allokering'!$B$1:$AF$1,0),FALSE)),VLOOKUP($B166,'Allokerad kvv'!$B$2:$AV$468,MATCH(P$1,'Allokerad kvv'!$B$1:$AV$1,0),FALSE),VLOOKUP($B166,'Justerad allokering'!$B$1:$AG$461,MATCH(P$1,'Justerad allokering'!$B$1:$AF$1,0),FALSE))</f>
        <v>0</v>
      </c>
      <c r="Q166">
        <f>IF(ISERROR(1/VLOOKUP($B166,'Justerad allokering'!$B$1:$AG$461,MATCH(Q$1,'Justerad allokering'!$B$1:$AF$1,0),FALSE)),VLOOKUP($B166,'Allokerad kvv'!$B$2:$AV$468,MATCH(Q$1,'Allokerad kvv'!$B$1:$AV$1,0),FALSE),VLOOKUP($B166,'Justerad allokering'!$B$1:$AG$461,MATCH(Q$1,'Justerad allokering'!$B$1:$AF$1,0),FALSE))</f>
        <v>0</v>
      </c>
      <c r="R166">
        <f>IF(ISERROR(1/VLOOKUP($B166,'Justerad allokering'!$B$1:$AG$461,MATCH(R$1,'Justerad allokering'!$B$1:$AF$1,0),FALSE)),VLOOKUP($B166,'Allokerad kvv'!$B$2:$AV$468,MATCH(R$1,'Allokerad kvv'!$B$1:$AV$1,0),FALSE),VLOOKUP($B166,'Justerad allokering'!$B$1:$AG$461,MATCH(R$1,'Justerad allokering'!$B$1:$AF$1,0),FALSE))</f>
        <v>0</v>
      </c>
      <c r="S166">
        <f>IF(ISERROR(1/VLOOKUP($B166,'Justerad allokering'!$B$1:$AG$461,MATCH(S$1,'Justerad allokering'!$B$1:$AF$1,0),FALSE)),VLOOKUP($B166,'Allokerad kvv'!$B$2:$AV$468,MATCH(S$1,'Allokerad kvv'!$B$1:$AV$1,0),FALSE),VLOOKUP($B166,'Justerad allokering'!$B$1:$AG$461,MATCH(S$1,'Justerad allokering'!$B$1:$AF$1,0),FALSE))</f>
        <v>0</v>
      </c>
      <c r="T166">
        <f>IF(ISERROR(1/VLOOKUP($B166,'Justerad allokering'!$B$1:$AG$461,MATCH(T$1,'Justerad allokering'!$B$1:$AF$1,0),FALSE)),VLOOKUP($B166,'Allokerad kvv'!$B$2:$AV$468,MATCH(T$1,'Allokerad kvv'!$B$1:$AV$1,0),FALSE),VLOOKUP($B166,'Justerad allokering'!$B$1:$AG$461,MATCH(T$1,'Justerad allokering'!$B$1:$AF$1,0),FALSE))</f>
        <v>0</v>
      </c>
      <c r="U166">
        <f>IF(ISERROR(1/VLOOKUP($B166,'Justerad allokering'!$B$1:$AG$461,MATCH(U$1,'Justerad allokering'!$B$1:$AF$1,0),FALSE)),VLOOKUP($B166,'Allokerad kvv'!$B$2:$AV$468,MATCH(U$1,'Allokerad kvv'!$B$1:$AV$1,0),FALSE),VLOOKUP($B166,'Justerad allokering'!$B$1:$AG$461,MATCH(U$1,'Justerad allokering'!$B$1:$AF$1,0),FALSE))</f>
        <v>0</v>
      </c>
      <c r="V166">
        <f>IF(ISERROR(1/VLOOKUP($B166,'Justerad allokering'!$B$1:$AG$461,MATCH(V$1,'Justerad allokering'!$B$1:$AF$1,0),FALSE)),VLOOKUP($B166,'Allokerad kvv'!$B$2:$AV$468,MATCH(V$1,'Allokerad kvv'!$B$1:$AV$1,0),FALSE),VLOOKUP($B166,'Justerad allokering'!$B$1:$AG$461,MATCH(V$1,'Justerad allokering'!$B$1:$AF$1,0),FALSE))</f>
        <v>0</v>
      </c>
      <c r="W166">
        <f>IF(ISERROR(1/VLOOKUP($B166,'Justerad allokering'!$B$1:$AG$461,MATCH(W$1,'Justerad allokering'!$B$1:$AF$1,0),FALSE)),VLOOKUP($B166,'Allokerad kvv'!$B$2:$AV$468,MATCH(W$1,'Allokerad kvv'!$B$1:$AV$1,0),FALSE),VLOOKUP($B166,'Justerad allokering'!$B$1:$AG$461,MATCH(W$1,'Justerad allokering'!$B$1:$AF$1,0),FALSE))</f>
        <v>0</v>
      </c>
      <c r="X166">
        <f>IF(ISERROR(1/VLOOKUP($B166,'Justerad allokering'!$B$1:$AG$461,MATCH(X$1,'Justerad allokering'!$B$1:$AF$1,0),FALSE)),VLOOKUP($B166,'Allokerad kvv'!$B$2:$AV$468,MATCH(X$1,'Allokerad kvv'!$B$1:$AV$1,0),FALSE),VLOOKUP($B166,'Justerad allokering'!$B$1:$AG$461,MATCH(X$1,'Justerad allokering'!$B$1:$AF$1,0),FALSE))</f>
        <v>0</v>
      </c>
      <c r="Y166">
        <f>IF(ISERROR(1/VLOOKUP($B166,'Justerad allokering'!$B$1:$AG$461,MATCH(Y$1,'Justerad allokering'!$B$1:$AF$1,0),FALSE)),VLOOKUP($B166,'Allokerad kvv'!$B$2:$AV$468,MATCH(Y$1,'Allokerad kvv'!$B$1:$AV$1,0),FALSE),VLOOKUP($B166,'Justerad allokering'!$B$1:$AG$461,MATCH(Y$1,'Justerad allokering'!$B$1:$AF$1,0),FALSE))</f>
        <v>0</v>
      </c>
      <c r="Z166">
        <f>IF(ISERROR(1/VLOOKUP($B166,'Justerad allokering'!$B$1:$AG$461,MATCH(Z$1,'Justerad allokering'!$B$1:$AF$1,0),FALSE)),VLOOKUP($B166,'Allokerad kvv'!$B$2:$AV$468,MATCH(Z$1,'Allokerad kvv'!$B$1:$AV$1,0),FALSE),VLOOKUP($B166,'Justerad allokering'!$B$1:$AG$461,MATCH(Z$1,'Justerad allokering'!$B$1:$AF$1,0),FALSE))</f>
        <v>0</v>
      </c>
      <c r="AE166" s="89">
        <f t="shared" si="8"/>
        <v>0</v>
      </c>
      <c r="AG166">
        <f t="shared" si="9"/>
        <v>0</v>
      </c>
      <c r="AH166">
        <f t="shared" si="10"/>
        <v>0</v>
      </c>
      <c r="AI166" t="str">
        <f>IF(AH166=0,"",AH166/VLOOKUP(B166,Kraftvärmeprod!$B$1:$BC$480,MATCH("Summa tillförd energi exklusive rökgaskondensering",Kraftvärmeprod!$B$1:$BC$1,0),FALSE))</f>
        <v/>
      </c>
      <c r="AK166">
        <f t="shared" si="11"/>
        <v>0</v>
      </c>
    </row>
    <row r="167" spans="1:37" x14ac:dyDescent="0.25">
      <c r="A167" s="2" t="s">
        <v>238</v>
      </c>
      <c r="B167" s="2" t="s">
        <v>241</v>
      </c>
      <c r="C167">
        <f>IF(ISERROR(1/VLOOKUP($B167,'Justerad allokering'!$B$1:$AG$461,MATCH(C$1,'Justerad allokering'!$B$1:$AF$1,0),FALSE)),VLOOKUP($B167,'Allokerad kvv'!$B$2:$AV$468,MATCH(C$1,'Allokerad kvv'!$B$1:$AV$1,0),FALSE),VLOOKUP($B167,'Justerad allokering'!$B$1:$AG$461,MATCH(C$1,'Justerad allokering'!$B$1:$AF$1,0),FALSE))</f>
        <v>0</v>
      </c>
      <c r="D167">
        <f>IF(ISERROR(1/VLOOKUP($B167,'Justerad allokering'!$B$1:$AG$461,MATCH(D$1,'Justerad allokering'!$B$1:$AF$1,0),FALSE)),VLOOKUP($B167,'Allokerad kvv'!$B$2:$AV$468,MATCH(D$1,'Allokerad kvv'!$B$1:$AV$1,0),FALSE),VLOOKUP($B167,'Justerad allokering'!$B$1:$AG$461,MATCH(D$1,'Justerad allokering'!$B$1:$AF$1,0),FALSE))</f>
        <v>0</v>
      </c>
      <c r="E167">
        <f>IF(ISERROR(1/VLOOKUP($B167,'Justerad allokering'!$B$1:$AG$461,MATCH(E$1,'Justerad allokering'!$B$1:$AF$1,0),FALSE)),VLOOKUP($B167,'Allokerad kvv'!$B$2:$AV$468,MATCH(E$1,'Allokerad kvv'!$B$1:$AV$1,0),FALSE),VLOOKUP($B167,'Justerad allokering'!$B$1:$AG$461,MATCH(E$1,'Justerad allokering'!$B$1:$AF$1,0),FALSE))</f>
        <v>0</v>
      </c>
      <c r="F167">
        <f>IF(ISERROR(1/VLOOKUP($B167,'Justerad allokering'!$B$1:$AG$461,MATCH(F$1,'Justerad allokering'!$B$1:$AF$1,0),FALSE)),VLOOKUP($B167,'Allokerad kvv'!$B$2:$AV$468,MATCH(F$1,'Allokerad kvv'!$B$1:$AV$1,0),FALSE),VLOOKUP($B167,'Justerad allokering'!$B$1:$AG$461,MATCH(F$1,'Justerad allokering'!$B$1:$AF$1,0),FALSE))</f>
        <v>0</v>
      </c>
      <c r="G167">
        <f>IF(ISERROR(1/VLOOKUP($B167,'Justerad allokering'!$B$1:$AG$461,MATCH(G$1,'Justerad allokering'!$B$1:$AF$1,0),FALSE)),VLOOKUP($B167,'Allokerad kvv'!$B$2:$AV$468,MATCH(G$1,'Allokerad kvv'!$B$1:$AV$1,0),FALSE),VLOOKUP($B167,'Justerad allokering'!$B$1:$AG$461,MATCH(G$1,'Justerad allokering'!$B$1:$AF$1,0),FALSE))</f>
        <v>0</v>
      </c>
      <c r="H167">
        <f>IF(ISERROR(1/VLOOKUP($B167,'Justerad allokering'!$B$1:$AG$461,MATCH(H$1,'Justerad allokering'!$B$1:$AF$1,0),FALSE)),VLOOKUP($B167,'Allokerad kvv'!$B$2:$AV$468,MATCH(H$1,'Allokerad kvv'!$B$1:$AV$1,0),FALSE),VLOOKUP($B167,'Justerad allokering'!$B$1:$AG$461,MATCH(H$1,'Justerad allokering'!$B$1:$AF$1,0),FALSE))</f>
        <v>0</v>
      </c>
      <c r="I167">
        <f>IF(ISERROR(1/VLOOKUP($B167,'Justerad allokering'!$B$1:$AG$461,MATCH(I$1,'Justerad allokering'!$B$1:$AF$1,0),FALSE)),VLOOKUP($B167,'Allokerad kvv'!$B$2:$AV$468,MATCH(I$1,'Allokerad kvv'!$B$1:$AV$1,0),FALSE),VLOOKUP($B167,'Justerad allokering'!$B$1:$AG$461,MATCH(I$1,'Justerad allokering'!$B$1:$AF$1,0),FALSE))</f>
        <v>0</v>
      </c>
      <c r="J167">
        <f>IF(ISERROR(1/VLOOKUP($B167,'Justerad allokering'!$B$1:$AG$461,MATCH(J$1,'Justerad allokering'!$B$1:$AF$1,0),FALSE)),VLOOKUP($B167,'Allokerad kvv'!$B$2:$AV$468,MATCH(J$1,'Allokerad kvv'!$B$1:$AV$1,0),FALSE),VLOOKUP($B167,'Justerad allokering'!$B$1:$AG$461,MATCH(J$1,'Justerad allokering'!$B$1:$AF$1,0),FALSE))</f>
        <v>0</v>
      </c>
      <c r="K167">
        <f>IF(ISERROR(1/VLOOKUP($B167,'Justerad allokering'!$B$1:$AG$461,MATCH(K$1,'Justerad allokering'!$B$1:$AF$1,0),FALSE)),VLOOKUP($B167,'Allokerad kvv'!$B$2:$AV$468,MATCH(K$1,'Allokerad kvv'!$B$1:$AV$1,0),FALSE),VLOOKUP($B167,'Justerad allokering'!$B$1:$AG$461,MATCH(K$1,'Justerad allokering'!$B$1:$AF$1,0),FALSE))</f>
        <v>0</v>
      </c>
      <c r="L167">
        <f>IF(ISERROR(1/VLOOKUP($B167,'Justerad allokering'!$B$1:$AG$461,MATCH(L$1,'Justerad allokering'!$B$1:$AF$1,0),FALSE)),VLOOKUP($B167,'Allokerad kvv'!$B$2:$AV$468,MATCH(L$1,'Allokerad kvv'!$B$1:$AV$1,0),FALSE),VLOOKUP($B167,'Justerad allokering'!$B$1:$AG$461,MATCH(L$1,'Justerad allokering'!$B$1:$AF$1,0),FALSE))</f>
        <v>0</v>
      </c>
      <c r="M167">
        <f>IF(ISERROR(1/VLOOKUP($B167,'Justerad allokering'!$B$1:$AG$461,MATCH(M$1,'Justerad allokering'!$B$1:$AF$1,0),FALSE)),VLOOKUP($B167,'Allokerad kvv'!$B$2:$AV$468,MATCH(M$1,'Allokerad kvv'!$B$1:$AV$1,0),FALSE),VLOOKUP($B167,'Justerad allokering'!$B$1:$AG$461,MATCH(M$1,'Justerad allokering'!$B$1:$AF$1,0),FALSE))</f>
        <v>0</v>
      </c>
      <c r="N167">
        <f>IF(ISERROR(1/VLOOKUP($B167,'Justerad allokering'!$B$1:$AG$461,MATCH(N$1,'Justerad allokering'!$B$1:$AF$1,0),FALSE)),VLOOKUP($B167,'Allokerad kvv'!$B$2:$AV$468,MATCH(N$1,'Allokerad kvv'!$B$1:$AV$1,0),FALSE),VLOOKUP($B167,'Justerad allokering'!$B$1:$AG$461,MATCH(N$1,'Justerad allokering'!$B$1:$AF$1,0),FALSE))</f>
        <v>0</v>
      </c>
      <c r="O167">
        <f>IF(ISERROR(1/VLOOKUP($B167,'Justerad allokering'!$B$1:$AG$461,MATCH(O$1,'Justerad allokering'!$B$1:$AF$1,0),FALSE)),VLOOKUP($B167,'Allokerad kvv'!$B$2:$AV$468,MATCH(O$1,'Allokerad kvv'!$B$1:$AV$1,0),FALSE),VLOOKUP($B167,'Justerad allokering'!$B$1:$AG$461,MATCH(O$1,'Justerad allokering'!$B$1:$AF$1,0),FALSE))</f>
        <v>0</v>
      </c>
      <c r="P167">
        <f>IF(ISERROR(1/VLOOKUP($B167,'Justerad allokering'!$B$1:$AG$461,MATCH(P$1,'Justerad allokering'!$B$1:$AF$1,0),FALSE)),VLOOKUP($B167,'Allokerad kvv'!$B$2:$AV$468,MATCH(P$1,'Allokerad kvv'!$B$1:$AV$1,0),FALSE),VLOOKUP($B167,'Justerad allokering'!$B$1:$AG$461,MATCH(P$1,'Justerad allokering'!$B$1:$AF$1,0),FALSE))</f>
        <v>0</v>
      </c>
      <c r="Q167">
        <f>IF(ISERROR(1/VLOOKUP($B167,'Justerad allokering'!$B$1:$AG$461,MATCH(Q$1,'Justerad allokering'!$B$1:$AF$1,0),FALSE)),VLOOKUP($B167,'Allokerad kvv'!$B$2:$AV$468,MATCH(Q$1,'Allokerad kvv'!$B$1:$AV$1,0),FALSE),VLOOKUP($B167,'Justerad allokering'!$B$1:$AG$461,MATCH(Q$1,'Justerad allokering'!$B$1:$AF$1,0),FALSE))</f>
        <v>0</v>
      </c>
      <c r="R167">
        <f>IF(ISERROR(1/VLOOKUP($B167,'Justerad allokering'!$B$1:$AG$461,MATCH(R$1,'Justerad allokering'!$B$1:$AF$1,0),FALSE)),VLOOKUP($B167,'Allokerad kvv'!$B$2:$AV$468,MATCH(R$1,'Allokerad kvv'!$B$1:$AV$1,0),FALSE),VLOOKUP($B167,'Justerad allokering'!$B$1:$AG$461,MATCH(R$1,'Justerad allokering'!$B$1:$AF$1,0),FALSE))</f>
        <v>0</v>
      </c>
      <c r="S167">
        <f>IF(ISERROR(1/VLOOKUP($B167,'Justerad allokering'!$B$1:$AG$461,MATCH(S$1,'Justerad allokering'!$B$1:$AF$1,0),FALSE)),VLOOKUP($B167,'Allokerad kvv'!$B$2:$AV$468,MATCH(S$1,'Allokerad kvv'!$B$1:$AV$1,0),FALSE),VLOOKUP($B167,'Justerad allokering'!$B$1:$AG$461,MATCH(S$1,'Justerad allokering'!$B$1:$AF$1,0),FALSE))</f>
        <v>0</v>
      </c>
      <c r="T167">
        <f>IF(ISERROR(1/VLOOKUP($B167,'Justerad allokering'!$B$1:$AG$461,MATCH(T$1,'Justerad allokering'!$B$1:$AF$1,0),FALSE)),VLOOKUP($B167,'Allokerad kvv'!$B$2:$AV$468,MATCH(T$1,'Allokerad kvv'!$B$1:$AV$1,0),FALSE),VLOOKUP($B167,'Justerad allokering'!$B$1:$AG$461,MATCH(T$1,'Justerad allokering'!$B$1:$AF$1,0),FALSE))</f>
        <v>0</v>
      </c>
      <c r="U167">
        <f>IF(ISERROR(1/VLOOKUP($B167,'Justerad allokering'!$B$1:$AG$461,MATCH(U$1,'Justerad allokering'!$B$1:$AF$1,0),FALSE)),VLOOKUP($B167,'Allokerad kvv'!$B$2:$AV$468,MATCH(U$1,'Allokerad kvv'!$B$1:$AV$1,0),FALSE),VLOOKUP($B167,'Justerad allokering'!$B$1:$AG$461,MATCH(U$1,'Justerad allokering'!$B$1:$AF$1,0),FALSE))</f>
        <v>0</v>
      </c>
      <c r="V167">
        <f>IF(ISERROR(1/VLOOKUP($B167,'Justerad allokering'!$B$1:$AG$461,MATCH(V$1,'Justerad allokering'!$B$1:$AF$1,0),FALSE)),VLOOKUP($B167,'Allokerad kvv'!$B$2:$AV$468,MATCH(V$1,'Allokerad kvv'!$B$1:$AV$1,0),FALSE),VLOOKUP($B167,'Justerad allokering'!$B$1:$AG$461,MATCH(V$1,'Justerad allokering'!$B$1:$AF$1,0),FALSE))</f>
        <v>0</v>
      </c>
      <c r="W167">
        <f>IF(ISERROR(1/VLOOKUP($B167,'Justerad allokering'!$B$1:$AG$461,MATCH(W$1,'Justerad allokering'!$B$1:$AF$1,0),FALSE)),VLOOKUP($B167,'Allokerad kvv'!$B$2:$AV$468,MATCH(W$1,'Allokerad kvv'!$B$1:$AV$1,0),FALSE),VLOOKUP($B167,'Justerad allokering'!$B$1:$AG$461,MATCH(W$1,'Justerad allokering'!$B$1:$AF$1,0),FALSE))</f>
        <v>0</v>
      </c>
      <c r="X167">
        <f>IF(ISERROR(1/VLOOKUP($B167,'Justerad allokering'!$B$1:$AG$461,MATCH(X$1,'Justerad allokering'!$B$1:$AF$1,0),FALSE)),VLOOKUP($B167,'Allokerad kvv'!$B$2:$AV$468,MATCH(X$1,'Allokerad kvv'!$B$1:$AV$1,0),FALSE),VLOOKUP($B167,'Justerad allokering'!$B$1:$AG$461,MATCH(X$1,'Justerad allokering'!$B$1:$AF$1,0),FALSE))</f>
        <v>0</v>
      </c>
      <c r="Y167">
        <f>IF(ISERROR(1/VLOOKUP($B167,'Justerad allokering'!$B$1:$AG$461,MATCH(Y$1,'Justerad allokering'!$B$1:$AF$1,0),FALSE)),VLOOKUP($B167,'Allokerad kvv'!$B$2:$AV$468,MATCH(Y$1,'Allokerad kvv'!$B$1:$AV$1,0),FALSE),VLOOKUP($B167,'Justerad allokering'!$B$1:$AG$461,MATCH(Y$1,'Justerad allokering'!$B$1:$AF$1,0),FALSE))</f>
        <v>0</v>
      </c>
      <c r="Z167">
        <f>IF(ISERROR(1/VLOOKUP($B167,'Justerad allokering'!$B$1:$AG$461,MATCH(Z$1,'Justerad allokering'!$B$1:$AF$1,0),FALSE)),VLOOKUP($B167,'Allokerad kvv'!$B$2:$AV$468,MATCH(Z$1,'Allokerad kvv'!$B$1:$AV$1,0),FALSE),VLOOKUP($B167,'Justerad allokering'!$B$1:$AG$461,MATCH(Z$1,'Justerad allokering'!$B$1:$AF$1,0),FALSE))</f>
        <v>0</v>
      </c>
      <c r="AE167" s="89">
        <f t="shared" si="8"/>
        <v>0</v>
      </c>
      <c r="AG167">
        <f t="shared" si="9"/>
        <v>0</v>
      </c>
      <c r="AH167">
        <f t="shared" si="10"/>
        <v>0</v>
      </c>
      <c r="AI167" t="str">
        <f>IF(AH167=0,"",AH167/VLOOKUP(B167,Kraftvärmeprod!$B$1:$BC$480,MATCH("Summa tillförd energi exklusive rökgaskondensering",Kraftvärmeprod!$B$1:$BC$1,0),FALSE))</f>
        <v/>
      </c>
      <c r="AK167">
        <f t="shared" si="11"/>
        <v>0</v>
      </c>
    </row>
    <row r="168" spans="1:37" x14ac:dyDescent="0.25">
      <c r="A168" s="2" t="s">
        <v>238</v>
      </c>
      <c r="B168" s="2" t="s">
        <v>242</v>
      </c>
      <c r="C168">
        <f>IF(ISERROR(1/VLOOKUP($B168,'Justerad allokering'!$B$1:$AG$461,MATCH(C$1,'Justerad allokering'!$B$1:$AF$1,0),FALSE)),VLOOKUP($B168,'Allokerad kvv'!$B$2:$AV$468,MATCH(C$1,'Allokerad kvv'!$B$1:$AV$1,0),FALSE),VLOOKUP($B168,'Justerad allokering'!$B$1:$AG$461,MATCH(C$1,'Justerad allokering'!$B$1:$AF$1,0),FALSE))</f>
        <v>0</v>
      </c>
      <c r="D168">
        <f>IF(ISERROR(1/VLOOKUP($B168,'Justerad allokering'!$B$1:$AG$461,MATCH(D$1,'Justerad allokering'!$B$1:$AF$1,0),FALSE)),VLOOKUP($B168,'Allokerad kvv'!$B$2:$AV$468,MATCH(D$1,'Allokerad kvv'!$B$1:$AV$1,0),FALSE),VLOOKUP($B168,'Justerad allokering'!$B$1:$AG$461,MATCH(D$1,'Justerad allokering'!$B$1:$AF$1,0),FALSE))</f>
        <v>0</v>
      </c>
      <c r="E168">
        <f>IF(ISERROR(1/VLOOKUP($B168,'Justerad allokering'!$B$1:$AG$461,MATCH(E$1,'Justerad allokering'!$B$1:$AF$1,0),FALSE)),VLOOKUP($B168,'Allokerad kvv'!$B$2:$AV$468,MATCH(E$1,'Allokerad kvv'!$B$1:$AV$1,0),FALSE),VLOOKUP($B168,'Justerad allokering'!$B$1:$AG$461,MATCH(E$1,'Justerad allokering'!$B$1:$AF$1,0),FALSE))</f>
        <v>0</v>
      </c>
      <c r="F168">
        <f>IF(ISERROR(1/VLOOKUP($B168,'Justerad allokering'!$B$1:$AG$461,MATCH(F$1,'Justerad allokering'!$B$1:$AF$1,0),FALSE)),VLOOKUP($B168,'Allokerad kvv'!$B$2:$AV$468,MATCH(F$1,'Allokerad kvv'!$B$1:$AV$1,0),FALSE),VLOOKUP($B168,'Justerad allokering'!$B$1:$AG$461,MATCH(F$1,'Justerad allokering'!$B$1:$AF$1,0),FALSE))</f>
        <v>0</v>
      </c>
      <c r="G168">
        <f>IF(ISERROR(1/VLOOKUP($B168,'Justerad allokering'!$B$1:$AG$461,MATCH(G$1,'Justerad allokering'!$B$1:$AF$1,0),FALSE)),VLOOKUP($B168,'Allokerad kvv'!$B$2:$AV$468,MATCH(G$1,'Allokerad kvv'!$B$1:$AV$1,0),FALSE),VLOOKUP($B168,'Justerad allokering'!$B$1:$AG$461,MATCH(G$1,'Justerad allokering'!$B$1:$AF$1,0),FALSE))</f>
        <v>0</v>
      </c>
      <c r="H168">
        <f>IF(ISERROR(1/VLOOKUP($B168,'Justerad allokering'!$B$1:$AG$461,MATCH(H$1,'Justerad allokering'!$B$1:$AF$1,0),FALSE)),VLOOKUP($B168,'Allokerad kvv'!$B$2:$AV$468,MATCH(H$1,'Allokerad kvv'!$B$1:$AV$1,0),FALSE),VLOOKUP($B168,'Justerad allokering'!$B$1:$AG$461,MATCH(H$1,'Justerad allokering'!$B$1:$AF$1,0),FALSE))</f>
        <v>0</v>
      </c>
      <c r="I168">
        <f>IF(ISERROR(1/VLOOKUP($B168,'Justerad allokering'!$B$1:$AG$461,MATCH(I$1,'Justerad allokering'!$B$1:$AF$1,0),FALSE)),VLOOKUP($B168,'Allokerad kvv'!$B$2:$AV$468,MATCH(I$1,'Allokerad kvv'!$B$1:$AV$1,0),FALSE),VLOOKUP($B168,'Justerad allokering'!$B$1:$AG$461,MATCH(I$1,'Justerad allokering'!$B$1:$AF$1,0),FALSE))</f>
        <v>0</v>
      </c>
      <c r="J168">
        <f>IF(ISERROR(1/VLOOKUP($B168,'Justerad allokering'!$B$1:$AG$461,MATCH(J$1,'Justerad allokering'!$B$1:$AF$1,0),FALSE)),VLOOKUP($B168,'Allokerad kvv'!$B$2:$AV$468,MATCH(J$1,'Allokerad kvv'!$B$1:$AV$1,0),FALSE),VLOOKUP($B168,'Justerad allokering'!$B$1:$AG$461,MATCH(J$1,'Justerad allokering'!$B$1:$AF$1,0),FALSE))</f>
        <v>0</v>
      </c>
      <c r="K168">
        <f>IF(ISERROR(1/VLOOKUP($B168,'Justerad allokering'!$B$1:$AG$461,MATCH(K$1,'Justerad allokering'!$B$1:$AF$1,0),FALSE)),VLOOKUP($B168,'Allokerad kvv'!$B$2:$AV$468,MATCH(K$1,'Allokerad kvv'!$B$1:$AV$1,0),FALSE),VLOOKUP($B168,'Justerad allokering'!$B$1:$AG$461,MATCH(K$1,'Justerad allokering'!$B$1:$AF$1,0),FALSE))</f>
        <v>0</v>
      </c>
      <c r="L168">
        <f>IF(ISERROR(1/VLOOKUP($B168,'Justerad allokering'!$B$1:$AG$461,MATCH(L$1,'Justerad allokering'!$B$1:$AF$1,0),FALSE)),VLOOKUP($B168,'Allokerad kvv'!$B$2:$AV$468,MATCH(L$1,'Allokerad kvv'!$B$1:$AV$1,0),FALSE),VLOOKUP($B168,'Justerad allokering'!$B$1:$AG$461,MATCH(L$1,'Justerad allokering'!$B$1:$AF$1,0),FALSE))</f>
        <v>0</v>
      </c>
      <c r="M168">
        <f>IF(ISERROR(1/VLOOKUP($B168,'Justerad allokering'!$B$1:$AG$461,MATCH(M$1,'Justerad allokering'!$B$1:$AF$1,0),FALSE)),VLOOKUP($B168,'Allokerad kvv'!$B$2:$AV$468,MATCH(M$1,'Allokerad kvv'!$B$1:$AV$1,0),FALSE),VLOOKUP($B168,'Justerad allokering'!$B$1:$AG$461,MATCH(M$1,'Justerad allokering'!$B$1:$AF$1,0),FALSE))</f>
        <v>0</v>
      </c>
      <c r="N168">
        <f>IF(ISERROR(1/VLOOKUP($B168,'Justerad allokering'!$B$1:$AG$461,MATCH(N$1,'Justerad allokering'!$B$1:$AF$1,0),FALSE)),VLOOKUP($B168,'Allokerad kvv'!$B$2:$AV$468,MATCH(N$1,'Allokerad kvv'!$B$1:$AV$1,0),FALSE),VLOOKUP($B168,'Justerad allokering'!$B$1:$AG$461,MATCH(N$1,'Justerad allokering'!$B$1:$AF$1,0),FALSE))</f>
        <v>0</v>
      </c>
      <c r="O168">
        <f>IF(ISERROR(1/VLOOKUP($B168,'Justerad allokering'!$B$1:$AG$461,MATCH(O$1,'Justerad allokering'!$B$1:$AF$1,0),FALSE)),VLOOKUP($B168,'Allokerad kvv'!$B$2:$AV$468,MATCH(O$1,'Allokerad kvv'!$B$1:$AV$1,0),FALSE),VLOOKUP($B168,'Justerad allokering'!$B$1:$AG$461,MATCH(O$1,'Justerad allokering'!$B$1:$AF$1,0),FALSE))</f>
        <v>0</v>
      </c>
      <c r="P168">
        <f>IF(ISERROR(1/VLOOKUP($B168,'Justerad allokering'!$B$1:$AG$461,MATCH(P$1,'Justerad allokering'!$B$1:$AF$1,0),FALSE)),VLOOKUP($B168,'Allokerad kvv'!$B$2:$AV$468,MATCH(P$1,'Allokerad kvv'!$B$1:$AV$1,0),FALSE),VLOOKUP($B168,'Justerad allokering'!$B$1:$AG$461,MATCH(P$1,'Justerad allokering'!$B$1:$AF$1,0),FALSE))</f>
        <v>0</v>
      </c>
      <c r="Q168">
        <f>IF(ISERROR(1/VLOOKUP($B168,'Justerad allokering'!$B$1:$AG$461,MATCH(Q$1,'Justerad allokering'!$B$1:$AF$1,0),FALSE)),VLOOKUP($B168,'Allokerad kvv'!$B$2:$AV$468,MATCH(Q$1,'Allokerad kvv'!$B$1:$AV$1,0),FALSE),VLOOKUP($B168,'Justerad allokering'!$B$1:$AG$461,MATCH(Q$1,'Justerad allokering'!$B$1:$AF$1,0),FALSE))</f>
        <v>0</v>
      </c>
      <c r="R168">
        <f>IF(ISERROR(1/VLOOKUP($B168,'Justerad allokering'!$B$1:$AG$461,MATCH(R$1,'Justerad allokering'!$B$1:$AF$1,0),FALSE)),VLOOKUP($B168,'Allokerad kvv'!$B$2:$AV$468,MATCH(R$1,'Allokerad kvv'!$B$1:$AV$1,0),FALSE),VLOOKUP($B168,'Justerad allokering'!$B$1:$AG$461,MATCH(R$1,'Justerad allokering'!$B$1:$AF$1,0),FALSE))</f>
        <v>0</v>
      </c>
      <c r="S168">
        <f>IF(ISERROR(1/VLOOKUP($B168,'Justerad allokering'!$B$1:$AG$461,MATCH(S$1,'Justerad allokering'!$B$1:$AF$1,0),FALSE)),VLOOKUP($B168,'Allokerad kvv'!$B$2:$AV$468,MATCH(S$1,'Allokerad kvv'!$B$1:$AV$1,0),FALSE),VLOOKUP($B168,'Justerad allokering'!$B$1:$AG$461,MATCH(S$1,'Justerad allokering'!$B$1:$AF$1,0),FALSE))</f>
        <v>0</v>
      </c>
      <c r="T168">
        <f>IF(ISERROR(1/VLOOKUP($B168,'Justerad allokering'!$B$1:$AG$461,MATCH(T$1,'Justerad allokering'!$B$1:$AF$1,0),FALSE)),VLOOKUP($B168,'Allokerad kvv'!$B$2:$AV$468,MATCH(T$1,'Allokerad kvv'!$B$1:$AV$1,0),FALSE),VLOOKUP($B168,'Justerad allokering'!$B$1:$AG$461,MATCH(T$1,'Justerad allokering'!$B$1:$AF$1,0),FALSE))</f>
        <v>0</v>
      </c>
      <c r="U168">
        <f>IF(ISERROR(1/VLOOKUP($B168,'Justerad allokering'!$B$1:$AG$461,MATCH(U$1,'Justerad allokering'!$B$1:$AF$1,0),FALSE)),VLOOKUP($B168,'Allokerad kvv'!$B$2:$AV$468,MATCH(U$1,'Allokerad kvv'!$B$1:$AV$1,0),FALSE),VLOOKUP($B168,'Justerad allokering'!$B$1:$AG$461,MATCH(U$1,'Justerad allokering'!$B$1:$AF$1,0),FALSE))</f>
        <v>0</v>
      </c>
      <c r="V168">
        <f>IF(ISERROR(1/VLOOKUP($B168,'Justerad allokering'!$B$1:$AG$461,MATCH(V$1,'Justerad allokering'!$B$1:$AF$1,0),FALSE)),VLOOKUP($B168,'Allokerad kvv'!$B$2:$AV$468,MATCH(V$1,'Allokerad kvv'!$B$1:$AV$1,0),FALSE),VLOOKUP($B168,'Justerad allokering'!$B$1:$AG$461,MATCH(V$1,'Justerad allokering'!$B$1:$AF$1,0),FALSE))</f>
        <v>0</v>
      </c>
      <c r="W168">
        <f>IF(ISERROR(1/VLOOKUP($B168,'Justerad allokering'!$B$1:$AG$461,MATCH(W$1,'Justerad allokering'!$B$1:$AF$1,0),FALSE)),VLOOKUP($B168,'Allokerad kvv'!$B$2:$AV$468,MATCH(W$1,'Allokerad kvv'!$B$1:$AV$1,0),FALSE),VLOOKUP($B168,'Justerad allokering'!$B$1:$AG$461,MATCH(W$1,'Justerad allokering'!$B$1:$AF$1,0),FALSE))</f>
        <v>0</v>
      </c>
      <c r="X168">
        <f>IF(ISERROR(1/VLOOKUP($B168,'Justerad allokering'!$B$1:$AG$461,MATCH(X$1,'Justerad allokering'!$B$1:$AF$1,0),FALSE)),VLOOKUP($B168,'Allokerad kvv'!$B$2:$AV$468,MATCH(X$1,'Allokerad kvv'!$B$1:$AV$1,0),FALSE),VLOOKUP($B168,'Justerad allokering'!$B$1:$AG$461,MATCH(X$1,'Justerad allokering'!$B$1:$AF$1,0),FALSE))</f>
        <v>0</v>
      </c>
      <c r="Y168">
        <f>IF(ISERROR(1/VLOOKUP($B168,'Justerad allokering'!$B$1:$AG$461,MATCH(Y$1,'Justerad allokering'!$B$1:$AF$1,0),FALSE)),VLOOKUP($B168,'Allokerad kvv'!$B$2:$AV$468,MATCH(Y$1,'Allokerad kvv'!$B$1:$AV$1,0),FALSE),VLOOKUP($B168,'Justerad allokering'!$B$1:$AG$461,MATCH(Y$1,'Justerad allokering'!$B$1:$AF$1,0),FALSE))</f>
        <v>0</v>
      </c>
      <c r="Z168">
        <f>IF(ISERROR(1/VLOOKUP($B168,'Justerad allokering'!$B$1:$AG$461,MATCH(Z$1,'Justerad allokering'!$B$1:$AF$1,0),FALSE)),VLOOKUP($B168,'Allokerad kvv'!$B$2:$AV$468,MATCH(Z$1,'Allokerad kvv'!$B$1:$AV$1,0),FALSE),VLOOKUP($B168,'Justerad allokering'!$B$1:$AG$461,MATCH(Z$1,'Justerad allokering'!$B$1:$AF$1,0),FALSE))</f>
        <v>0</v>
      </c>
      <c r="AE168" s="89">
        <f t="shared" si="8"/>
        <v>0</v>
      </c>
      <c r="AG168">
        <f t="shared" si="9"/>
        <v>0</v>
      </c>
      <c r="AH168">
        <f t="shared" si="10"/>
        <v>0</v>
      </c>
      <c r="AI168" t="str">
        <f>IF(AH168=0,"",AH168/VLOOKUP(B168,Kraftvärmeprod!$B$1:$BC$480,MATCH("Summa tillförd energi exklusive rökgaskondensering",Kraftvärmeprod!$B$1:$BC$1,0),FALSE))</f>
        <v/>
      </c>
      <c r="AK168">
        <f t="shared" si="11"/>
        <v>0</v>
      </c>
    </row>
    <row r="169" spans="1:37" x14ac:dyDescent="0.25">
      <c r="A169" s="2" t="s">
        <v>238</v>
      </c>
      <c r="B169" s="2" t="s">
        <v>243</v>
      </c>
      <c r="C169">
        <f>IF(ISERROR(1/VLOOKUP($B169,'Justerad allokering'!$B$1:$AG$461,MATCH(C$1,'Justerad allokering'!$B$1:$AF$1,0),FALSE)),VLOOKUP($B169,'Allokerad kvv'!$B$2:$AV$468,MATCH(C$1,'Allokerad kvv'!$B$1:$AV$1,0),FALSE),VLOOKUP($B169,'Justerad allokering'!$B$1:$AG$461,MATCH(C$1,'Justerad allokering'!$B$1:$AF$1,0),FALSE))</f>
        <v>0</v>
      </c>
      <c r="D169">
        <f>IF(ISERROR(1/VLOOKUP($B169,'Justerad allokering'!$B$1:$AG$461,MATCH(D$1,'Justerad allokering'!$B$1:$AF$1,0),FALSE)),VLOOKUP($B169,'Allokerad kvv'!$B$2:$AV$468,MATCH(D$1,'Allokerad kvv'!$B$1:$AV$1,0),FALSE),VLOOKUP($B169,'Justerad allokering'!$B$1:$AG$461,MATCH(D$1,'Justerad allokering'!$B$1:$AF$1,0),FALSE))</f>
        <v>0</v>
      </c>
      <c r="E169">
        <f>IF(ISERROR(1/VLOOKUP($B169,'Justerad allokering'!$B$1:$AG$461,MATCH(E$1,'Justerad allokering'!$B$1:$AF$1,0),FALSE)),VLOOKUP($B169,'Allokerad kvv'!$B$2:$AV$468,MATCH(E$1,'Allokerad kvv'!$B$1:$AV$1,0),FALSE),VLOOKUP($B169,'Justerad allokering'!$B$1:$AG$461,MATCH(E$1,'Justerad allokering'!$B$1:$AF$1,0),FALSE))</f>
        <v>0</v>
      </c>
      <c r="F169">
        <f>IF(ISERROR(1/VLOOKUP($B169,'Justerad allokering'!$B$1:$AG$461,MATCH(F$1,'Justerad allokering'!$B$1:$AF$1,0),FALSE)),VLOOKUP($B169,'Allokerad kvv'!$B$2:$AV$468,MATCH(F$1,'Allokerad kvv'!$B$1:$AV$1,0),FALSE),VLOOKUP($B169,'Justerad allokering'!$B$1:$AG$461,MATCH(F$1,'Justerad allokering'!$B$1:$AF$1,0),FALSE))</f>
        <v>0</v>
      </c>
      <c r="G169">
        <f>IF(ISERROR(1/VLOOKUP($B169,'Justerad allokering'!$B$1:$AG$461,MATCH(G$1,'Justerad allokering'!$B$1:$AF$1,0),FALSE)),VLOOKUP($B169,'Allokerad kvv'!$B$2:$AV$468,MATCH(G$1,'Allokerad kvv'!$B$1:$AV$1,0),FALSE),VLOOKUP($B169,'Justerad allokering'!$B$1:$AG$461,MATCH(G$1,'Justerad allokering'!$B$1:$AF$1,0),FALSE))</f>
        <v>0</v>
      </c>
      <c r="H169">
        <f>IF(ISERROR(1/VLOOKUP($B169,'Justerad allokering'!$B$1:$AG$461,MATCH(H$1,'Justerad allokering'!$B$1:$AF$1,0),FALSE)),VLOOKUP($B169,'Allokerad kvv'!$B$2:$AV$468,MATCH(H$1,'Allokerad kvv'!$B$1:$AV$1,0),FALSE),VLOOKUP($B169,'Justerad allokering'!$B$1:$AG$461,MATCH(H$1,'Justerad allokering'!$B$1:$AF$1,0),FALSE))</f>
        <v>0</v>
      </c>
      <c r="I169">
        <f>IF(ISERROR(1/VLOOKUP($B169,'Justerad allokering'!$B$1:$AG$461,MATCH(I$1,'Justerad allokering'!$B$1:$AF$1,0),FALSE)),VLOOKUP($B169,'Allokerad kvv'!$B$2:$AV$468,MATCH(I$1,'Allokerad kvv'!$B$1:$AV$1,0),FALSE),VLOOKUP($B169,'Justerad allokering'!$B$1:$AG$461,MATCH(I$1,'Justerad allokering'!$B$1:$AF$1,0),FALSE))</f>
        <v>0</v>
      </c>
      <c r="J169">
        <f>IF(ISERROR(1/VLOOKUP($B169,'Justerad allokering'!$B$1:$AG$461,MATCH(J$1,'Justerad allokering'!$B$1:$AF$1,0),FALSE)),VLOOKUP($B169,'Allokerad kvv'!$B$2:$AV$468,MATCH(J$1,'Allokerad kvv'!$B$1:$AV$1,0),FALSE),VLOOKUP($B169,'Justerad allokering'!$B$1:$AG$461,MATCH(J$1,'Justerad allokering'!$B$1:$AF$1,0),FALSE))</f>
        <v>0</v>
      </c>
      <c r="K169">
        <f>IF(ISERROR(1/VLOOKUP($B169,'Justerad allokering'!$B$1:$AG$461,MATCH(K$1,'Justerad allokering'!$B$1:$AF$1,0),FALSE)),VLOOKUP($B169,'Allokerad kvv'!$B$2:$AV$468,MATCH(K$1,'Allokerad kvv'!$B$1:$AV$1,0),FALSE),VLOOKUP($B169,'Justerad allokering'!$B$1:$AG$461,MATCH(K$1,'Justerad allokering'!$B$1:$AF$1,0),FALSE))</f>
        <v>0</v>
      </c>
      <c r="L169">
        <f>IF(ISERROR(1/VLOOKUP($B169,'Justerad allokering'!$B$1:$AG$461,MATCH(L$1,'Justerad allokering'!$B$1:$AF$1,0),FALSE)),VLOOKUP($B169,'Allokerad kvv'!$B$2:$AV$468,MATCH(L$1,'Allokerad kvv'!$B$1:$AV$1,0),FALSE),VLOOKUP($B169,'Justerad allokering'!$B$1:$AG$461,MATCH(L$1,'Justerad allokering'!$B$1:$AF$1,0),FALSE))</f>
        <v>0</v>
      </c>
      <c r="M169">
        <f>IF(ISERROR(1/VLOOKUP($B169,'Justerad allokering'!$B$1:$AG$461,MATCH(M$1,'Justerad allokering'!$B$1:$AF$1,0),FALSE)),VLOOKUP($B169,'Allokerad kvv'!$B$2:$AV$468,MATCH(M$1,'Allokerad kvv'!$B$1:$AV$1,0),FALSE),VLOOKUP($B169,'Justerad allokering'!$B$1:$AG$461,MATCH(M$1,'Justerad allokering'!$B$1:$AF$1,0),FALSE))</f>
        <v>0</v>
      </c>
      <c r="N169">
        <f>IF(ISERROR(1/VLOOKUP($B169,'Justerad allokering'!$B$1:$AG$461,MATCH(N$1,'Justerad allokering'!$B$1:$AF$1,0),FALSE)),VLOOKUP($B169,'Allokerad kvv'!$B$2:$AV$468,MATCH(N$1,'Allokerad kvv'!$B$1:$AV$1,0),FALSE),VLOOKUP($B169,'Justerad allokering'!$B$1:$AG$461,MATCH(N$1,'Justerad allokering'!$B$1:$AF$1,0),FALSE))</f>
        <v>0</v>
      </c>
      <c r="O169">
        <f>IF(ISERROR(1/VLOOKUP($B169,'Justerad allokering'!$B$1:$AG$461,MATCH(O$1,'Justerad allokering'!$B$1:$AF$1,0),FALSE)),VLOOKUP($B169,'Allokerad kvv'!$B$2:$AV$468,MATCH(O$1,'Allokerad kvv'!$B$1:$AV$1,0),FALSE),VLOOKUP($B169,'Justerad allokering'!$B$1:$AG$461,MATCH(O$1,'Justerad allokering'!$B$1:$AF$1,0),FALSE))</f>
        <v>0</v>
      </c>
      <c r="P169">
        <f>IF(ISERROR(1/VLOOKUP($B169,'Justerad allokering'!$B$1:$AG$461,MATCH(P$1,'Justerad allokering'!$B$1:$AF$1,0),FALSE)),VLOOKUP($B169,'Allokerad kvv'!$B$2:$AV$468,MATCH(P$1,'Allokerad kvv'!$B$1:$AV$1,0),FALSE),VLOOKUP($B169,'Justerad allokering'!$B$1:$AG$461,MATCH(P$1,'Justerad allokering'!$B$1:$AF$1,0),FALSE))</f>
        <v>0</v>
      </c>
      <c r="Q169">
        <f>IF(ISERROR(1/VLOOKUP($B169,'Justerad allokering'!$B$1:$AG$461,MATCH(Q$1,'Justerad allokering'!$B$1:$AF$1,0),FALSE)),VLOOKUP($B169,'Allokerad kvv'!$B$2:$AV$468,MATCH(Q$1,'Allokerad kvv'!$B$1:$AV$1,0),FALSE),VLOOKUP($B169,'Justerad allokering'!$B$1:$AG$461,MATCH(Q$1,'Justerad allokering'!$B$1:$AF$1,0),FALSE))</f>
        <v>0</v>
      </c>
      <c r="R169">
        <f>IF(ISERROR(1/VLOOKUP($B169,'Justerad allokering'!$B$1:$AG$461,MATCH(R$1,'Justerad allokering'!$B$1:$AF$1,0),FALSE)),VLOOKUP($B169,'Allokerad kvv'!$B$2:$AV$468,MATCH(R$1,'Allokerad kvv'!$B$1:$AV$1,0),FALSE),VLOOKUP($B169,'Justerad allokering'!$B$1:$AG$461,MATCH(R$1,'Justerad allokering'!$B$1:$AF$1,0),FALSE))</f>
        <v>0</v>
      </c>
      <c r="S169">
        <f>IF(ISERROR(1/VLOOKUP($B169,'Justerad allokering'!$B$1:$AG$461,MATCH(S$1,'Justerad allokering'!$B$1:$AF$1,0),FALSE)),VLOOKUP($B169,'Allokerad kvv'!$B$2:$AV$468,MATCH(S$1,'Allokerad kvv'!$B$1:$AV$1,0),FALSE),VLOOKUP($B169,'Justerad allokering'!$B$1:$AG$461,MATCH(S$1,'Justerad allokering'!$B$1:$AF$1,0),FALSE))</f>
        <v>0</v>
      </c>
      <c r="T169">
        <f>IF(ISERROR(1/VLOOKUP($B169,'Justerad allokering'!$B$1:$AG$461,MATCH(T$1,'Justerad allokering'!$B$1:$AF$1,0),FALSE)),VLOOKUP($B169,'Allokerad kvv'!$B$2:$AV$468,MATCH(T$1,'Allokerad kvv'!$B$1:$AV$1,0),FALSE),VLOOKUP($B169,'Justerad allokering'!$B$1:$AG$461,MATCH(T$1,'Justerad allokering'!$B$1:$AF$1,0),FALSE))</f>
        <v>0</v>
      </c>
      <c r="U169">
        <f>IF(ISERROR(1/VLOOKUP($B169,'Justerad allokering'!$B$1:$AG$461,MATCH(U$1,'Justerad allokering'!$B$1:$AF$1,0),FALSE)),VLOOKUP($B169,'Allokerad kvv'!$B$2:$AV$468,MATCH(U$1,'Allokerad kvv'!$B$1:$AV$1,0),FALSE),VLOOKUP($B169,'Justerad allokering'!$B$1:$AG$461,MATCH(U$1,'Justerad allokering'!$B$1:$AF$1,0),FALSE))</f>
        <v>0</v>
      </c>
      <c r="V169">
        <f>IF(ISERROR(1/VLOOKUP($B169,'Justerad allokering'!$B$1:$AG$461,MATCH(V$1,'Justerad allokering'!$B$1:$AF$1,0),FALSE)),VLOOKUP($B169,'Allokerad kvv'!$B$2:$AV$468,MATCH(V$1,'Allokerad kvv'!$B$1:$AV$1,0),FALSE),VLOOKUP($B169,'Justerad allokering'!$B$1:$AG$461,MATCH(V$1,'Justerad allokering'!$B$1:$AF$1,0),FALSE))</f>
        <v>0</v>
      </c>
      <c r="W169">
        <f>IF(ISERROR(1/VLOOKUP($B169,'Justerad allokering'!$B$1:$AG$461,MATCH(W$1,'Justerad allokering'!$B$1:$AF$1,0),FALSE)),VLOOKUP($B169,'Allokerad kvv'!$B$2:$AV$468,MATCH(W$1,'Allokerad kvv'!$B$1:$AV$1,0),FALSE),VLOOKUP($B169,'Justerad allokering'!$B$1:$AG$461,MATCH(W$1,'Justerad allokering'!$B$1:$AF$1,0),FALSE))</f>
        <v>0</v>
      </c>
      <c r="X169">
        <f>IF(ISERROR(1/VLOOKUP($B169,'Justerad allokering'!$B$1:$AG$461,MATCH(X$1,'Justerad allokering'!$B$1:$AF$1,0),FALSE)),VLOOKUP($B169,'Allokerad kvv'!$B$2:$AV$468,MATCH(X$1,'Allokerad kvv'!$B$1:$AV$1,0),FALSE),VLOOKUP($B169,'Justerad allokering'!$B$1:$AG$461,MATCH(X$1,'Justerad allokering'!$B$1:$AF$1,0),FALSE))</f>
        <v>0</v>
      </c>
      <c r="Y169">
        <f>IF(ISERROR(1/VLOOKUP($B169,'Justerad allokering'!$B$1:$AG$461,MATCH(Y$1,'Justerad allokering'!$B$1:$AF$1,0),FALSE)),VLOOKUP($B169,'Allokerad kvv'!$B$2:$AV$468,MATCH(Y$1,'Allokerad kvv'!$B$1:$AV$1,0),FALSE),VLOOKUP($B169,'Justerad allokering'!$B$1:$AG$461,MATCH(Y$1,'Justerad allokering'!$B$1:$AF$1,0),FALSE))</f>
        <v>0</v>
      </c>
      <c r="Z169">
        <f>IF(ISERROR(1/VLOOKUP($B169,'Justerad allokering'!$B$1:$AG$461,MATCH(Z$1,'Justerad allokering'!$B$1:$AF$1,0),FALSE)),VLOOKUP($B169,'Allokerad kvv'!$B$2:$AV$468,MATCH(Z$1,'Allokerad kvv'!$B$1:$AV$1,0),FALSE),VLOOKUP($B169,'Justerad allokering'!$B$1:$AG$461,MATCH(Z$1,'Justerad allokering'!$B$1:$AF$1,0),FALSE))</f>
        <v>0</v>
      </c>
      <c r="AE169" s="89">
        <f t="shared" si="8"/>
        <v>0</v>
      </c>
      <c r="AG169">
        <f t="shared" si="9"/>
        <v>0</v>
      </c>
      <c r="AH169">
        <f t="shared" si="10"/>
        <v>0</v>
      </c>
      <c r="AI169" t="str">
        <f>IF(AH169=0,"",AH169/VLOOKUP(B169,Kraftvärmeprod!$B$1:$BC$480,MATCH("Summa tillförd energi exklusive rökgaskondensering",Kraftvärmeprod!$B$1:$BC$1,0),FALSE))</f>
        <v/>
      </c>
      <c r="AK169">
        <f t="shared" si="11"/>
        <v>0</v>
      </c>
    </row>
    <row r="170" spans="1:37" x14ac:dyDescent="0.25">
      <c r="A170" s="2" t="s">
        <v>238</v>
      </c>
      <c r="B170" s="2" t="s">
        <v>244</v>
      </c>
      <c r="C170">
        <f>IF(ISERROR(1/VLOOKUP($B170,'Justerad allokering'!$B$1:$AG$461,MATCH(C$1,'Justerad allokering'!$B$1:$AF$1,0),FALSE)),VLOOKUP($B170,'Allokerad kvv'!$B$2:$AV$468,MATCH(C$1,'Allokerad kvv'!$B$1:$AV$1,0),FALSE),VLOOKUP($B170,'Justerad allokering'!$B$1:$AG$461,MATCH(C$1,'Justerad allokering'!$B$1:$AF$1,0),FALSE))</f>
        <v>0</v>
      </c>
      <c r="D170">
        <f>IF(ISERROR(1/VLOOKUP($B170,'Justerad allokering'!$B$1:$AG$461,MATCH(D$1,'Justerad allokering'!$B$1:$AF$1,0),FALSE)),VLOOKUP($B170,'Allokerad kvv'!$B$2:$AV$468,MATCH(D$1,'Allokerad kvv'!$B$1:$AV$1,0),FALSE),VLOOKUP($B170,'Justerad allokering'!$B$1:$AG$461,MATCH(D$1,'Justerad allokering'!$B$1:$AF$1,0),FALSE))</f>
        <v>0</v>
      </c>
      <c r="E170">
        <f>IF(ISERROR(1/VLOOKUP($B170,'Justerad allokering'!$B$1:$AG$461,MATCH(E$1,'Justerad allokering'!$B$1:$AF$1,0),FALSE)),VLOOKUP($B170,'Allokerad kvv'!$B$2:$AV$468,MATCH(E$1,'Allokerad kvv'!$B$1:$AV$1,0),FALSE),VLOOKUP($B170,'Justerad allokering'!$B$1:$AG$461,MATCH(E$1,'Justerad allokering'!$B$1:$AF$1,0),FALSE))</f>
        <v>0</v>
      </c>
      <c r="F170">
        <f>IF(ISERROR(1/VLOOKUP($B170,'Justerad allokering'!$B$1:$AG$461,MATCH(F$1,'Justerad allokering'!$B$1:$AF$1,0),FALSE)),VLOOKUP($B170,'Allokerad kvv'!$B$2:$AV$468,MATCH(F$1,'Allokerad kvv'!$B$1:$AV$1,0),FALSE),VLOOKUP($B170,'Justerad allokering'!$B$1:$AG$461,MATCH(F$1,'Justerad allokering'!$B$1:$AF$1,0),FALSE))</f>
        <v>0</v>
      </c>
      <c r="G170">
        <f>IF(ISERROR(1/VLOOKUP($B170,'Justerad allokering'!$B$1:$AG$461,MATCH(G$1,'Justerad allokering'!$B$1:$AF$1,0),FALSE)),VLOOKUP($B170,'Allokerad kvv'!$B$2:$AV$468,MATCH(G$1,'Allokerad kvv'!$B$1:$AV$1,0),FALSE),VLOOKUP($B170,'Justerad allokering'!$B$1:$AG$461,MATCH(G$1,'Justerad allokering'!$B$1:$AF$1,0),FALSE))</f>
        <v>0</v>
      </c>
      <c r="H170">
        <f>IF(ISERROR(1/VLOOKUP($B170,'Justerad allokering'!$B$1:$AG$461,MATCH(H$1,'Justerad allokering'!$B$1:$AF$1,0),FALSE)),VLOOKUP($B170,'Allokerad kvv'!$B$2:$AV$468,MATCH(H$1,'Allokerad kvv'!$B$1:$AV$1,0),FALSE),VLOOKUP($B170,'Justerad allokering'!$B$1:$AG$461,MATCH(H$1,'Justerad allokering'!$B$1:$AF$1,0),FALSE))</f>
        <v>0</v>
      </c>
      <c r="I170">
        <f>IF(ISERROR(1/VLOOKUP($B170,'Justerad allokering'!$B$1:$AG$461,MATCH(I$1,'Justerad allokering'!$B$1:$AF$1,0),FALSE)),VLOOKUP($B170,'Allokerad kvv'!$B$2:$AV$468,MATCH(I$1,'Allokerad kvv'!$B$1:$AV$1,0),FALSE),VLOOKUP($B170,'Justerad allokering'!$B$1:$AG$461,MATCH(I$1,'Justerad allokering'!$B$1:$AF$1,0),FALSE))</f>
        <v>0</v>
      </c>
      <c r="J170">
        <f>IF(ISERROR(1/VLOOKUP($B170,'Justerad allokering'!$B$1:$AG$461,MATCH(J$1,'Justerad allokering'!$B$1:$AF$1,0),FALSE)),VLOOKUP($B170,'Allokerad kvv'!$B$2:$AV$468,MATCH(J$1,'Allokerad kvv'!$B$1:$AV$1,0),FALSE),VLOOKUP($B170,'Justerad allokering'!$B$1:$AG$461,MATCH(J$1,'Justerad allokering'!$B$1:$AF$1,0),FALSE))</f>
        <v>0</v>
      </c>
      <c r="K170">
        <f>IF(ISERROR(1/VLOOKUP($B170,'Justerad allokering'!$B$1:$AG$461,MATCH(K$1,'Justerad allokering'!$B$1:$AF$1,0),FALSE)),VLOOKUP($B170,'Allokerad kvv'!$B$2:$AV$468,MATCH(K$1,'Allokerad kvv'!$B$1:$AV$1,0),FALSE),VLOOKUP($B170,'Justerad allokering'!$B$1:$AG$461,MATCH(K$1,'Justerad allokering'!$B$1:$AF$1,0),FALSE))</f>
        <v>0</v>
      </c>
      <c r="L170">
        <f>IF(ISERROR(1/VLOOKUP($B170,'Justerad allokering'!$B$1:$AG$461,MATCH(L$1,'Justerad allokering'!$B$1:$AF$1,0),FALSE)),VLOOKUP($B170,'Allokerad kvv'!$B$2:$AV$468,MATCH(L$1,'Allokerad kvv'!$B$1:$AV$1,0),FALSE),VLOOKUP($B170,'Justerad allokering'!$B$1:$AG$461,MATCH(L$1,'Justerad allokering'!$B$1:$AF$1,0),FALSE))</f>
        <v>0</v>
      </c>
      <c r="M170">
        <f>IF(ISERROR(1/VLOOKUP($B170,'Justerad allokering'!$B$1:$AG$461,MATCH(M$1,'Justerad allokering'!$B$1:$AF$1,0),FALSE)),VLOOKUP($B170,'Allokerad kvv'!$B$2:$AV$468,MATCH(M$1,'Allokerad kvv'!$B$1:$AV$1,0),FALSE),VLOOKUP($B170,'Justerad allokering'!$B$1:$AG$461,MATCH(M$1,'Justerad allokering'!$B$1:$AF$1,0),FALSE))</f>
        <v>0</v>
      </c>
      <c r="N170">
        <f>IF(ISERROR(1/VLOOKUP($B170,'Justerad allokering'!$B$1:$AG$461,MATCH(N$1,'Justerad allokering'!$B$1:$AF$1,0),FALSE)),VLOOKUP($B170,'Allokerad kvv'!$B$2:$AV$468,MATCH(N$1,'Allokerad kvv'!$B$1:$AV$1,0),FALSE),VLOOKUP($B170,'Justerad allokering'!$B$1:$AG$461,MATCH(N$1,'Justerad allokering'!$B$1:$AF$1,0),FALSE))</f>
        <v>0</v>
      </c>
      <c r="O170">
        <f>IF(ISERROR(1/VLOOKUP($B170,'Justerad allokering'!$B$1:$AG$461,MATCH(O$1,'Justerad allokering'!$B$1:$AF$1,0),FALSE)),VLOOKUP($B170,'Allokerad kvv'!$B$2:$AV$468,MATCH(O$1,'Allokerad kvv'!$B$1:$AV$1,0),FALSE),VLOOKUP($B170,'Justerad allokering'!$B$1:$AG$461,MATCH(O$1,'Justerad allokering'!$B$1:$AF$1,0),FALSE))</f>
        <v>0</v>
      </c>
      <c r="P170">
        <f>IF(ISERROR(1/VLOOKUP($B170,'Justerad allokering'!$B$1:$AG$461,MATCH(P$1,'Justerad allokering'!$B$1:$AF$1,0),FALSE)),VLOOKUP($B170,'Allokerad kvv'!$B$2:$AV$468,MATCH(P$1,'Allokerad kvv'!$B$1:$AV$1,0),FALSE),VLOOKUP($B170,'Justerad allokering'!$B$1:$AG$461,MATCH(P$1,'Justerad allokering'!$B$1:$AF$1,0),FALSE))</f>
        <v>0</v>
      </c>
      <c r="Q170">
        <f>IF(ISERROR(1/VLOOKUP($B170,'Justerad allokering'!$B$1:$AG$461,MATCH(Q$1,'Justerad allokering'!$B$1:$AF$1,0),FALSE)),VLOOKUP($B170,'Allokerad kvv'!$B$2:$AV$468,MATCH(Q$1,'Allokerad kvv'!$B$1:$AV$1,0),FALSE),VLOOKUP($B170,'Justerad allokering'!$B$1:$AG$461,MATCH(Q$1,'Justerad allokering'!$B$1:$AF$1,0),FALSE))</f>
        <v>0</v>
      </c>
      <c r="R170">
        <f>IF(ISERROR(1/VLOOKUP($B170,'Justerad allokering'!$B$1:$AG$461,MATCH(R$1,'Justerad allokering'!$B$1:$AF$1,0),FALSE)),VLOOKUP($B170,'Allokerad kvv'!$B$2:$AV$468,MATCH(R$1,'Allokerad kvv'!$B$1:$AV$1,0),FALSE),VLOOKUP($B170,'Justerad allokering'!$B$1:$AG$461,MATCH(R$1,'Justerad allokering'!$B$1:$AF$1,0),FALSE))</f>
        <v>0</v>
      </c>
      <c r="S170">
        <f>IF(ISERROR(1/VLOOKUP($B170,'Justerad allokering'!$B$1:$AG$461,MATCH(S$1,'Justerad allokering'!$B$1:$AF$1,0),FALSE)),VLOOKUP($B170,'Allokerad kvv'!$B$2:$AV$468,MATCH(S$1,'Allokerad kvv'!$B$1:$AV$1,0),FALSE),VLOOKUP($B170,'Justerad allokering'!$B$1:$AG$461,MATCH(S$1,'Justerad allokering'!$B$1:$AF$1,0),FALSE))</f>
        <v>0</v>
      </c>
      <c r="T170">
        <f>IF(ISERROR(1/VLOOKUP($B170,'Justerad allokering'!$B$1:$AG$461,MATCH(T$1,'Justerad allokering'!$B$1:$AF$1,0),FALSE)),VLOOKUP($B170,'Allokerad kvv'!$B$2:$AV$468,MATCH(T$1,'Allokerad kvv'!$B$1:$AV$1,0),FALSE),VLOOKUP($B170,'Justerad allokering'!$B$1:$AG$461,MATCH(T$1,'Justerad allokering'!$B$1:$AF$1,0),FALSE))</f>
        <v>0</v>
      </c>
      <c r="U170">
        <f>IF(ISERROR(1/VLOOKUP($B170,'Justerad allokering'!$B$1:$AG$461,MATCH(U$1,'Justerad allokering'!$B$1:$AF$1,0),FALSE)),VLOOKUP($B170,'Allokerad kvv'!$B$2:$AV$468,MATCH(U$1,'Allokerad kvv'!$B$1:$AV$1,0),FALSE),VLOOKUP($B170,'Justerad allokering'!$B$1:$AG$461,MATCH(U$1,'Justerad allokering'!$B$1:$AF$1,0),FALSE))</f>
        <v>0</v>
      </c>
      <c r="V170">
        <f>IF(ISERROR(1/VLOOKUP($B170,'Justerad allokering'!$B$1:$AG$461,MATCH(V$1,'Justerad allokering'!$B$1:$AF$1,0),FALSE)),VLOOKUP($B170,'Allokerad kvv'!$B$2:$AV$468,MATCH(V$1,'Allokerad kvv'!$B$1:$AV$1,0),FALSE),VLOOKUP($B170,'Justerad allokering'!$B$1:$AG$461,MATCH(V$1,'Justerad allokering'!$B$1:$AF$1,0),FALSE))</f>
        <v>0</v>
      </c>
      <c r="W170">
        <f>IF(ISERROR(1/VLOOKUP($B170,'Justerad allokering'!$B$1:$AG$461,MATCH(W$1,'Justerad allokering'!$B$1:$AF$1,0),FALSE)),VLOOKUP($B170,'Allokerad kvv'!$B$2:$AV$468,MATCH(W$1,'Allokerad kvv'!$B$1:$AV$1,0),FALSE),VLOOKUP($B170,'Justerad allokering'!$B$1:$AG$461,MATCH(W$1,'Justerad allokering'!$B$1:$AF$1,0),FALSE))</f>
        <v>0</v>
      </c>
      <c r="X170">
        <f>IF(ISERROR(1/VLOOKUP($B170,'Justerad allokering'!$B$1:$AG$461,MATCH(X$1,'Justerad allokering'!$B$1:$AF$1,0),FALSE)),VLOOKUP($B170,'Allokerad kvv'!$B$2:$AV$468,MATCH(X$1,'Allokerad kvv'!$B$1:$AV$1,0),FALSE),VLOOKUP($B170,'Justerad allokering'!$B$1:$AG$461,MATCH(X$1,'Justerad allokering'!$B$1:$AF$1,0),FALSE))</f>
        <v>0</v>
      </c>
      <c r="Y170">
        <f>IF(ISERROR(1/VLOOKUP($B170,'Justerad allokering'!$B$1:$AG$461,MATCH(Y$1,'Justerad allokering'!$B$1:$AF$1,0),FALSE)),VLOOKUP($B170,'Allokerad kvv'!$B$2:$AV$468,MATCH(Y$1,'Allokerad kvv'!$B$1:$AV$1,0),FALSE),VLOOKUP($B170,'Justerad allokering'!$B$1:$AG$461,MATCH(Y$1,'Justerad allokering'!$B$1:$AF$1,0),FALSE))</f>
        <v>0</v>
      </c>
      <c r="Z170">
        <f>IF(ISERROR(1/VLOOKUP($B170,'Justerad allokering'!$B$1:$AG$461,MATCH(Z$1,'Justerad allokering'!$B$1:$AF$1,0),FALSE)),VLOOKUP($B170,'Allokerad kvv'!$B$2:$AV$468,MATCH(Z$1,'Allokerad kvv'!$B$1:$AV$1,0),FALSE),VLOOKUP($B170,'Justerad allokering'!$B$1:$AG$461,MATCH(Z$1,'Justerad allokering'!$B$1:$AF$1,0),FALSE))</f>
        <v>0</v>
      </c>
      <c r="AE170" s="89">
        <f t="shared" si="8"/>
        <v>0</v>
      </c>
      <c r="AG170">
        <f t="shared" si="9"/>
        <v>0</v>
      </c>
      <c r="AH170">
        <f t="shared" si="10"/>
        <v>0</v>
      </c>
      <c r="AI170" t="str">
        <f>IF(AH170=0,"",AH170/VLOOKUP(B170,Kraftvärmeprod!$B$1:$BC$480,MATCH("Summa tillförd energi exklusive rökgaskondensering",Kraftvärmeprod!$B$1:$BC$1,0),FALSE))</f>
        <v/>
      </c>
      <c r="AK170">
        <f t="shared" si="11"/>
        <v>0</v>
      </c>
    </row>
    <row r="171" spans="1:37" x14ac:dyDescent="0.25">
      <c r="A171" s="2" t="s">
        <v>238</v>
      </c>
      <c r="B171" s="2" t="s">
        <v>245</v>
      </c>
      <c r="C171">
        <f>IF(ISERROR(1/VLOOKUP($B171,'Justerad allokering'!$B$1:$AG$461,MATCH(C$1,'Justerad allokering'!$B$1:$AF$1,0),FALSE)),VLOOKUP($B171,'Allokerad kvv'!$B$2:$AV$468,MATCH(C$1,'Allokerad kvv'!$B$1:$AV$1,0),FALSE),VLOOKUP($B171,'Justerad allokering'!$B$1:$AG$461,MATCH(C$1,'Justerad allokering'!$B$1:$AF$1,0),FALSE))</f>
        <v>0</v>
      </c>
      <c r="D171">
        <f>IF(ISERROR(1/VLOOKUP($B171,'Justerad allokering'!$B$1:$AG$461,MATCH(D$1,'Justerad allokering'!$B$1:$AF$1,0),FALSE)),VLOOKUP($B171,'Allokerad kvv'!$B$2:$AV$468,MATCH(D$1,'Allokerad kvv'!$B$1:$AV$1,0),FALSE),VLOOKUP($B171,'Justerad allokering'!$B$1:$AG$461,MATCH(D$1,'Justerad allokering'!$B$1:$AF$1,0),FALSE))</f>
        <v>0</v>
      </c>
      <c r="E171">
        <f>IF(ISERROR(1/VLOOKUP($B171,'Justerad allokering'!$B$1:$AG$461,MATCH(E$1,'Justerad allokering'!$B$1:$AF$1,0),FALSE)),VLOOKUP($B171,'Allokerad kvv'!$B$2:$AV$468,MATCH(E$1,'Allokerad kvv'!$B$1:$AV$1,0),FALSE),VLOOKUP($B171,'Justerad allokering'!$B$1:$AG$461,MATCH(E$1,'Justerad allokering'!$B$1:$AF$1,0),FALSE))</f>
        <v>0</v>
      </c>
      <c r="F171">
        <f>IF(ISERROR(1/VLOOKUP($B171,'Justerad allokering'!$B$1:$AG$461,MATCH(F$1,'Justerad allokering'!$B$1:$AF$1,0),FALSE)),VLOOKUP($B171,'Allokerad kvv'!$B$2:$AV$468,MATCH(F$1,'Allokerad kvv'!$B$1:$AV$1,0),FALSE),VLOOKUP($B171,'Justerad allokering'!$B$1:$AG$461,MATCH(F$1,'Justerad allokering'!$B$1:$AF$1,0),FALSE))</f>
        <v>0</v>
      </c>
      <c r="G171">
        <f>IF(ISERROR(1/VLOOKUP($B171,'Justerad allokering'!$B$1:$AG$461,MATCH(G$1,'Justerad allokering'!$B$1:$AF$1,0),FALSE)),VLOOKUP($B171,'Allokerad kvv'!$B$2:$AV$468,MATCH(G$1,'Allokerad kvv'!$B$1:$AV$1,0),FALSE),VLOOKUP($B171,'Justerad allokering'!$B$1:$AG$461,MATCH(G$1,'Justerad allokering'!$B$1:$AF$1,0),FALSE))</f>
        <v>0</v>
      </c>
      <c r="H171">
        <f>IF(ISERROR(1/VLOOKUP($B171,'Justerad allokering'!$B$1:$AG$461,MATCH(H$1,'Justerad allokering'!$B$1:$AF$1,0),FALSE)),VLOOKUP($B171,'Allokerad kvv'!$B$2:$AV$468,MATCH(H$1,'Allokerad kvv'!$B$1:$AV$1,0),FALSE),VLOOKUP($B171,'Justerad allokering'!$B$1:$AG$461,MATCH(H$1,'Justerad allokering'!$B$1:$AF$1,0),FALSE))</f>
        <v>0</v>
      </c>
      <c r="I171">
        <f>IF(ISERROR(1/VLOOKUP($B171,'Justerad allokering'!$B$1:$AG$461,MATCH(I$1,'Justerad allokering'!$B$1:$AF$1,0),FALSE)),VLOOKUP($B171,'Allokerad kvv'!$B$2:$AV$468,MATCH(I$1,'Allokerad kvv'!$B$1:$AV$1,0),FALSE),VLOOKUP($B171,'Justerad allokering'!$B$1:$AG$461,MATCH(I$1,'Justerad allokering'!$B$1:$AF$1,0),FALSE))</f>
        <v>0</v>
      </c>
      <c r="J171">
        <f>IF(ISERROR(1/VLOOKUP($B171,'Justerad allokering'!$B$1:$AG$461,MATCH(J$1,'Justerad allokering'!$B$1:$AF$1,0),FALSE)),VLOOKUP($B171,'Allokerad kvv'!$B$2:$AV$468,MATCH(J$1,'Allokerad kvv'!$B$1:$AV$1,0),FALSE),VLOOKUP($B171,'Justerad allokering'!$B$1:$AG$461,MATCH(J$1,'Justerad allokering'!$B$1:$AF$1,0),FALSE))</f>
        <v>0</v>
      </c>
      <c r="K171">
        <f>IF(ISERROR(1/VLOOKUP($B171,'Justerad allokering'!$B$1:$AG$461,MATCH(K$1,'Justerad allokering'!$B$1:$AF$1,0),FALSE)),VLOOKUP($B171,'Allokerad kvv'!$B$2:$AV$468,MATCH(K$1,'Allokerad kvv'!$B$1:$AV$1,0),FALSE),VLOOKUP($B171,'Justerad allokering'!$B$1:$AG$461,MATCH(K$1,'Justerad allokering'!$B$1:$AF$1,0),FALSE))</f>
        <v>0</v>
      </c>
      <c r="L171">
        <f>IF(ISERROR(1/VLOOKUP($B171,'Justerad allokering'!$B$1:$AG$461,MATCH(L$1,'Justerad allokering'!$B$1:$AF$1,0),FALSE)),VLOOKUP($B171,'Allokerad kvv'!$B$2:$AV$468,MATCH(L$1,'Allokerad kvv'!$B$1:$AV$1,0),FALSE),VLOOKUP($B171,'Justerad allokering'!$B$1:$AG$461,MATCH(L$1,'Justerad allokering'!$B$1:$AF$1,0),FALSE))</f>
        <v>0</v>
      </c>
      <c r="M171">
        <f>IF(ISERROR(1/VLOOKUP($B171,'Justerad allokering'!$B$1:$AG$461,MATCH(M$1,'Justerad allokering'!$B$1:$AF$1,0),FALSE)),VLOOKUP($B171,'Allokerad kvv'!$B$2:$AV$468,MATCH(M$1,'Allokerad kvv'!$B$1:$AV$1,0),FALSE),VLOOKUP($B171,'Justerad allokering'!$B$1:$AG$461,MATCH(M$1,'Justerad allokering'!$B$1:$AF$1,0),FALSE))</f>
        <v>0</v>
      </c>
      <c r="N171">
        <f>IF(ISERROR(1/VLOOKUP($B171,'Justerad allokering'!$B$1:$AG$461,MATCH(N$1,'Justerad allokering'!$B$1:$AF$1,0),FALSE)),VLOOKUP($B171,'Allokerad kvv'!$B$2:$AV$468,MATCH(N$1,'Allokerad kvv'!$B$1:$AV$1,0),FALSE),VLOOKUP($B171,'Justerad allokering'!$B$1:$AG$461,MATCH(N$1,'Justerad allokering'!$B$1:$AF$1,0),FALSE))</f>
        <v>0</v>
      </c>
      <c r="O171">
        <f>IF(ISERROR(1/VLOOKUP($B171,'Justerad allokering'!$B$1:$AG$461,MATCH(O$1,'Justerad allokering'!$B$1:$AF$1,0),FALSE)),VLOOKUP($B171,'Allokerad kvv'!$B$2:$AV$468,MATCH(O$1,'Allokerad kvv'!$B$1:$AV$1,0),FALSE),VLOOKUP($B171,'Justerad allokering'!$B$1:$AG$461,MATCH(O$1,'Justerad allokering'!$B$1:$AF$1,0),FALSE))</f>
        <v>0</v>
      </c>
      <c r="P171">
        <f>IF(ISERROR(1/VLOOKUP($B171,'Justerad allokering'!$B$1:$AG$461,MATCH(P$1,'Justerad allokering'!$B$1:$AF$1,0),FALSE)),VLOOKUP($B171,'Allokerad kvv'!$B$2:$AV$468,MATCH(P$1,'Allokerad kvv'!$B$1:$AV$1,0),FALSE),VLOOKUP($B171,'Justerad allokering'!$B$1:$AG$461,MATCH(P$1,'Justerad allokering'!$B$1:$AF$1,0),FALSE))</f>
        <v>0</v>
      </c>
      <c r="Q171">
        <f>IF(ISERROR(1/VLOOKUP($B171,'Justerad allokering'!$B$1:$AG$461,MATCH(Q$1,'Justerad allokering'!$B$1:$AF$1,0),FALSE)),VLOOKUP($B171,'Allokerad kvv'!$B$2:$AV$468,MATCH(Q$1,'Allokerad kvv'!$B$1:$AV$1,0),FALSE),VLOOKUP($B171,'Justerad allokering'!$B$1:$AG$461,MATCH(Q$1,'Justerad allokering'!$B$1:$AF$1,0),FALSE))</f>
        <v>0</v>
      </c>
      <c r="R171">
        <f>IF(ISERROR(1/VLOOKUP($B171,'Justerad allokering'!$B$1:$AG$461,MATCH(R$1,'Justerad allokering'!$B$1:$AF$1,0),FALSE)),VLOOKUP($B171,'Allokerad kvv'!$B$2:$AV$468,MATCH(R$1,'Allokerad kvv'!$B$1:$AV$1,0),FALSE),VLOOKUP($B171,'Justerad allokering'!$B$1:$AG$461,MATCH(R$1,'Justerad allokering'!$B$1:$AF$1,0),FALSE))</f>
        <v>0</v>
      </c>
      <c r="S171">
        <f>IF(ISERROR(1/VLOOKUP($B171,'Justerad allokering'!$B$1:$AG$461,MATCH(S$1,'Justerad allokering'!$B$1:$AF$1,0),FALSE)),VLOOKUP($B171,'Allokerad kvv'!$B$2:$AV$468,MATCH(S$1,'Allokerad kvv'!$B$1:$AV$1,0),FALSE),VLOOKUP($B171,'Justerad allokering'!$B$1:$AG$461,MATCH(S$1,'Justerad allokering'!$B$1:$AF$1,0),FALSE))</f>
        <v>0</v>
      </c>
      <c r="T171">
        <f>IF(ISERROR(1/VLOOKUP($B171,'Justerad allokering'!$B$1:$AG$461,MATCH(T$1,'Justerad allokering'!$B$1:$AF$1,0),FALSE)),VLOOKUP($B171,'Allokerad kvv'!$B$2:$AV$468,MATCH(T$1,'Allokerad kvv'!$B$1:$AV$1,0),FALSE),VLOOKUP($B171,'Justerad allokering'!$B$1:$AG$461,MATCH(T$1,'Justerad allokering'!$B$1:$AF$1,0),FALSE))</f>
        <v>0</v>
      </c>
      <c r="U171">
        <f>IF(ISERROR(1/VLOOKUP($B171,'Justerad allokering'!$B$1:$AG$461,MATCH(U$1,'Justerad allokering'!$B$1:$AF$1,0),FALSE)),VLOOKUP($B171,'Allokerad kvv'!$B$2:$AV$468,MATCH(U$1,'Allokerad kvv'!$B$1:$AV$1,0),FALSE),VLOOKUP($B171,'Justerad allokering'!$B$1:$AG$461,MATCH(U$1,'Justerad allokering'!$B$1:$AF$1,0),FALSE))</f>
        <v>0</v>
      </c>
      <c r="V171">
        <f>IF(ISERROR(1/VLOOKUP($B171,'Justerad allokering'!$B$1:$AG$461,MATCH(V$1,'Justerad allokering'!$B$1:$AF$1,0),FALSE)),VLOOKUP($B171,'Allokerad kvv'!$B$2:$AV$468,MATCH(V$1,'Allokerad kvv'!$B$1:$AV$1,0),FALSE),VLOOKUP($B171,'Justerad allokering'!$B$1:$AG$461,MATCH(V$1,'Justerad allokering'!$B$1:$AF$1,0),FALSE))</f>
        <v>0</v>
      </c>
      <c r="W171">
        <f>IF(ISERROR(1/VLOOKUP($B171,'Justerad allokering'!$B$1:$AG$461,MATCH(W$1,'Justerad allokering'!$B$1:$AF$1,0),FALSE)),VLOOKUP($B171,'Allokerad kvv'!$B$2:$AV$468,MATCH(W$1,'Allokerad kvv'!$B$1:$AV$1,0),FALSE),VLOOKUP($B171,'Justerad allokering'!$B$1:$AG$461,MATCH(W$1,'Justerad allokering'!$B$1:$AF$1,0),FALSE))</f>
        <v>0</v>
      </c>
      <c r="X171">
        <f>IF(ISERROR(1/VLOOKUP($B171,'Justerad allokering'!$B$1:$AG$461,MATCH(X$1,'Justerad allokering'!$B$1:$AF$1,0),FALSE)),VLOOKUP($B171,'Allokerad kvv'!$B$2:$AV$468,MATCH(X$1,'Allokerad kvv'!$B$1:$AV$1,0),FALSE),VLOOKUP($B171,'Justerad allokering'!$B$1:$AG$461,MATCH(X$1,'Justerad allokering'!$B$1:$AF$1,0),FALSE))</f>
        <v>0</v>
      </c>
      <c r="Y171">
        <f>IF(ISERROR(1/VLOOKUP($B171,'Justerad allokering'!$B$1:$AG$461,MATCH(Y$1,'Justerad allokering'!$B$1:$AF$1,0),FALSE)),VLOOKUP($B171,'Allokerad kvv'!$B$2:$AV$468,MATCH(Y$1,'Allokerad kvv'!$B$1:$AV$1,0),FALSE),VLOOKUP($B171,'Justerad allokering'!$B$1:$AG$461,MATCH(Y$1,'Justerad allokering'!$B$1:$AF$1,0),FALSE))</f>
        <v>0</v>
      </c>
      <c r="Z171">
        <f>IF(ISERROR(1/VLOOKUP($B171,'Justerad allokering'!$B$1:$AG$461,MATCH(Z$1,'Justerad allokering'!$B$1:$AF$1,0),FALSE)),VLOOKUP($B171,'Allokerad kvv'!$B$2:$AV$468,MATCH(Z$1,'Allokerad kvv'!$B$1:$AV$1,0),FALSE),VLOOKUP($B171,'Justerad allokering'!$B$1:$AG$461,MATCH(Z$1,'Justerad allokering'!$B$1:$AF$1,0),FALSE))</f>
        <v>0</v>
      </c>
      <c r="AE171" s="89">
        <f t="shared" si="8"/>
        <v>0</v>
      </c>
      <c r="AG171">
        <f t="shared" si="9"/>
        <v>0</v>
      </c>
      <c r="AH171">
        <f t="shared" si="10"/>
        <v>0</v>
      </c>
      <c r="AI171" t="str">
        <f>IF(AH171=0,"",AH171/VLOOKUP(B171,Kraftvärmeprod!$B$1:$BC$480,MATCH("Summa tillförd energi exklusive rökgaskondensering",Kraftvärmeprod!$B$1:$BC$1,0),FALSE))</f>
        <v/>
      </c>
      <c r="AK171">
        <f t="shared" si="11"/>
        <v>0</v>
      </c>
    </row>
    <row r="172" spans="1:37" x14ac:dyDescent="0.25">
      <c r="A172" s="2" t="s">
        <v>238</v>
      </c>
      <c r="B172" s="2" t="s">
        <v>246</v>
      </c>
      <c r="C172">
        <f>IF(ISERROR(1/VLOOKUP($B172,'Justerad allokering'!$B$1:$AG$461,MATCH(C$1,'Justerad allokering'!$B$1:$AF$1,0),FALSE)),VLOOKUP($B172,'Allokerad kvv'!$B$2:$AV$468,MATCH(C$1,'Allokerad kvv'!$B$1:$AV$1,0),FALSE),VLOOKUP($B172,'Justerad allokering'!$B$1:$AG$461,MATCH(C$1,'Justerad allokering'!$B$1:$AF$1,0),FALSE))</f>
        <v>0</v>
      </c>
      <c r="D172">
        <f>IF(ISERROR(1/VLOOKUP($B172,'Justerad allokering'!$B$1:$AG$461,MATCH(D$1,'Justerad allokering'!$B$1:$AF$1,0),FALSE)),VLOOKUP($B172,'Allokerad kvv'!$B$2:$AV$468,MATCH(D$1,'Allokerad kvv'!$B$1:$AV$1,0),FALSE),VLOOKUP($B172,'Justerad allokering'!$B$1:$AG$461,MATCH(D$1,'Justerad allokering'!$B$1:$AF$1,0),FALSE))</f>
        <v>0</v>
      </c>
      <c r="E172">
        <f>IF(ISERROR(1/VLOOKUP($B172,'Justerad allokering'!$B$1:$AG$461,MATCH(E$1,'Justerad allokering'!$B$1:$AF$1,0),FALSE)),VLOOKUP($B172,'Allokerad kvv'!$B$2:$AV$468,MATCH(E$1,'Allokerad kvv'!$B$1:$AV$1,0),FALSE),VLOOKUP($B172,'Justerad allokering'!$B$1:$AG$461,MATCH(E$1,'Justerad allokering'!$B$1:$AF$1,0),FALSE))</f>
        <v>0</v>
      </c>
      <c r="F172">
        <f>IF(ISERROR(1/VLOOKUP($B172,'Justerad allokering'!$B$1:$AG$461,MATCH(F$1,'Justerad allokering'!$B$1:$AF$1,0),FALSE)),VLOOKUP($B172,'Allokerad kvv'!$B$2:$AV$468,MATCH(F$1,'Allokerad kvv'!$B$1:$AV$1,0),FALSE),VLOOKUP($B172,'Justerad allokering'!$B$1:$AG$461,MATCH(F$1,'Justerad allokering'!$B$1:$AF$1,0),FALSE))</f>
        <v>0</v>
      </c>
      <c r="G172">
        <f>IF(ISERROR(1/VLOOKUP($B172,'Justerad allokering'!$B$1:$AG$461,MATCH(G$1,'Justerad allokering'!$B$1:$AF$1,0),FALSE)),VLOOKUP($B172,'Allokerad kvv'!$B$2:$AV$468,MATCH(G$1,'Allokerad kvv'!$B$1:$AV$1,0),FALSE),VLOOKUP($B172,'Justerad allokering'!$B$1:$AG$461,MATCH(G$1,'Justerad allokering'!$B$1:$AF$1,0),FALSE))</f>
        <v>0</v>
      </c>
      <c r="H172">
        <f>IF(ISERROR(1/VLOOKUP($B172,'Justerad allokering'!$B$1:$AG$461,MATCH(H$1,'Justerad allokering'!$B$1:$AF$1,0),FALSE)),VLOOKUP($B172,'Allokerad kvv'!$B$2:$AV$468,MATCH(H$1,'Allokerad kvv'!$B$1:$AV$1,0),FALSE),VLOOKUP($B172,'Justerad allokering'!$B$1:$AG$461,MATCH(H$1,'Justerad allokering'!$B$1:$AF$1,0),FALSE))</f>
        <v>0</v>
      </c>
      <c r="I172">
        <f>IF(ISERROR(1/VLOOKUP($B172,'Justerad allokering'!$B$1:$AG$461,MATCH(I$1,'Justerad allokering'!$B$1:$AF$1,0),FALSE)),VLOOKUP($B172,'Allokerad kvv'!$B$2:$AV$468,MATCH(I$1,'Allokerad kvv'!$B$1:$AV$1,0),FALSE),VLOOKUP($B172,'Justerad allokering'!$B$1:$AG$461,MATCH(I$1,'Justerad allokering'!$B$1:$AF$1,0),FALSE))</f>
        <v>0</v>
      </c>
      <c r="J172">
        <f>IF(ISERROR(1/VLOOKUP($B172,'Justerad allokering'!$B$1:$AG$461,MATCH(J$1,'Justerad allokering'!$B$1:$AF$1,0),FALSE)),VLOOKUP($B172,'Allokerad kvv'!$B$2:$AV$468,MATCH(J$1,'Allokerad kvv'!$B$1:$AV$1,0),FALSE),VLOOKUP($B172,'Justerad allokering'!$B$1:$AG$461,MATCH(J$1,'Justerad allokering'!$B$1:$AF$1,0),FALSE))</f>
        <v>0</v>
      </c>
      <c r="K172">
        <f>IF(ISERROR(1/VLOOKUP($B172,'Justerad allokering'!$B$1:$AG$461,MATCH(K$1,'Justerad allokering'!$B$1:$AF$1,0),FALSE)),VLOOKUP($B172,'Allokerad kvv'!$B$2:$AV$468,MATCH(K$1,'Allokerad kvv'!$B$1:$AV$1,0),FALSE),VLOOKUP($B172,'Justerad allokering'!$B$1:$AG$461,MATCH(K$1,'Justerad allokering'!$B$1:$AF$1,0),FALSE))</f>
        <v>0</v>
      </c>
      <c r="L172">
        <f>IF(ISERROR(1/VLOOKUP($B172,'Justerad allokering'!$B$1:$AG$461,MATCH(L$1,'Justerad allokering'!$B$1:$AF$1,0),FALSE)),VLOOKUP($B172,'Allokerad kvv'!$B$2:$AV$468,MATCH(L$1,'Allokerad kvv'!$B$1:$AV$1,0),FALSE),VLOOKUP($B172,'Justerad allokering'!$B$1:$AG$461,MATCH(L$1,'Justerad allokering'!$B$1:$AF$1,0),FALSE))</f>
        <v>0</v>
      </c>
      <c r="M172">
        <f>IF(ISERROR(1/VLOOKUP($B172,'Justerad allokering'!$B$1:$AG$461,MATCH(M$1,'Justerad allokering'!$B$1:$AF$1,0),FALSE)),VLOOKUP($B172,'Allokerad kvv'!$B$2:$AV$468,MATCH(M$1,'Allokerad kvv'!$B$1:$AV$1,0),FALSE),VLOOKUP($B172,'Justerad allokering'!$B$1:$AG$461,MATCH(M$1,'Justerad allokering'!$B$1:$AF$1,0),FALSE))</f>
        <v>0</v>
      </c>
      <c r="N172">
        <f>IF(ISERROR(1/VLOOKUP($B172,'Justerad allokering'!$B$1:$AG$461,MATCH(N$1,'Justerad allokering'!$B$1:$AF$1,0),FALSE)),VLOOKUP($B172,'Allokerad kvv'!$B$2:$AV$468,MATCH(N$1,'Allokerad kvv'!$B$1:$AV$1,0),FALSE),VLOOKUP($B172,'Justerad allokering'!$B$1:$AG$461,MATCH(N$1,'Justerad allokering'!$B$1:$AF$1,0),FALSE))</f>
        <v>0</v>
      </c>
      <c r="O172">
        <f>IF(ISERROR(1/VLOOKUP($B172,'Justerad allokering'!$B$1:$AG$461,MATCH(O$1,'Justerad allokering'!$B$1:$AF$1,0),FALSE)),VLOOKUP($B172,'Allokerad kvv'!$B$2:$AV$468,MATCH(O$1,'Allokerad kvv'!$B$1:$AV$1,0),FALSE),VLOOKUP($B172,'Justerad allokering'!$B$1:$AG$461,MATCH(O$1,'Justerad allokering'!$B$1:$AF$1,0),FALSE))</f>
        <v>0</v>
      </c>
      <c r="P172">
        <f>IF(ISERROR(1/VLOOKUP($B172,'Justerad allokering'!$B$1:$AG$461,MATCH(P$1,'Justerad allokering'!$B$1:$AF$1,0),FALSE)),VLOOKUP($B172,'Allokerad kvv'!$B$2:$AV$468,MATCH(P$1,'Allokerad kvv'!$B$1:$AV$1,0),FALSE),VLOOKUP($B172,'Justerad allokering'!$B$1:$AG$461,MATCH(P$1,'Justerad allokering'!$B$1:$AF$1,0),FALSE))</f>
        <v>0</v>
      </c>
      <c r="Q172">
        <f>IF(ISERROR(1/VLOOKUP($B172,'Justerad allokering'!$B$1:$AG$461,MATCH(Q$1,'Justerad allokering'!$B$1:$AF$1,0),FALSE)),VLOOKUP($B172,'Allokerad kvv'!$B$2:$AV$468,MATCH(Q$1,'Allokerad kvv'!$B$1:$AV$1,0),FALSE),VLOOKUP($B172,'Justerad allokering'!$B$1:$AG$461,MATCH(Q$1,'Justerad allokering'!$B$1:$AF$1,0),FALSE))</f>
        <v>0</v>
      </c>
      <c r="R172">
        <f>IF(ISERROR(1/VLOOKUP($B172,'Justerad allokering'!$B$1:$AG$461,MATCH(R$1,'Justerad allokering'!$B$1:$AF$1,0),FALSE)),VLOOKUP($B172,'Allokerad kvv'!$B$2:$AV$468,MATCH(R$1,'Allokerad kvv'!$B$1:$AV$1,0),FALSE),VLOOKUP($B172,'Justerad allokering'!$B$1:$AG$461,MATCH(R$1,'Justerad allokering'!$B$1:$AF$1,0),FALSE))</f>
        <v>0</v>
      </c>
      <c r="S172">
        <f>IF(ISERROR(1/VLOOKUP($B172,'Justerad allokering'!$B$1:$AG$461,MATCH(S$1,'Justerad allokering'!$B$1:$AF$1,0),FALSE)),VLOOKUP($B172,'Allokerad kvv'!$B$2:$AV$468,MATCH(S$1,'Allokerad kvv'!$B$1:$AV$1,0),FALSE),VLOOKUP($B172,'Justerad allokering'!$B$1:$AG$461,MATCH(S$1,'Justerad allokering'!$B$1:$AF$1,0),FALSE))</f>
        <v>0</v>
      </c>
      <c r="T172">
        <f>IF(ISERROR(1/VLOOKUP($B172,'Justerad allokering'!$B$1:$AG$461,MATCH(T$1,'Justerad allokering'!$B$1:$AF$1,0),FALSE)),VLOOKUP($B172,'Allokerad kvv'!$B$2:$AV$468,MATCH(T$1,'Allokerad kvv'!$B$1:$AV$1,0),FALSE),VLOOKUP($B172,'Justerad allokering'!$B$1:$AG$461,MATCH(T$1,'Justerad allokering'!$B$1:$AF$1,0),FALSE))</f>
        <v>0</v>
      </c>
      <c r="U172">
        <f>IF(ISERROR(1/VLOOKUP($B172,'Justerad allokering'!$B$1:$AG$461,MATCH(U$1,'Justerad allokering'!$B$1:$AF$1,0),FALSE)),VLOOKUP($B172,'Allokerad kvv'!$B$2:$AV$468,MATCH(U$1,'Allokerad kvv'!$B$1:$AV$1,0),FALSE),VLOOKUP($B172,'Justerad allokering'!$B$1:$AG$461,MATCH(U$1,'Justerad allokering'!$B$1:$AF$1,0),FALSE))</f>
        <v>0</v>
      </c>
      <c r="V172">
        <f>IF(ISERROR(1/VLOOKUP($B172,'Justerad allokering'!$B$1:$AG$461,MATCH(V$1,'Justerad allokering'!$B$1:$AF$1,0),FALSE)),VLOOKUP($B172,'Allokerad kvv'!$B$2:$AV$468,MATCH(V$1,'Allokerad kvv'!$B$1:$AV$1,0),FALSE),VLOOKUP($B172,'Justerad allokering'!$B$1:$AG$461,MATCH(V$1,'Justerad allokering'!$B$1:$AF$1,0),FALSE))</f>
        <v>0</v>
      </c>
      <c r="W172">
        <f>IF(ISERROR(1/VLOOKUP($B172,'Justerad allokering'!$B$1:$AG$461,MATCH(W$1,'Justerad allokering'!$B$1:$AF$1,0),FALSE)),VLOOKUP($B172,'Allokerad kvv'!$B$2:$AV$468,MATCH(W$1,'Allokerad kvv'!$B$1:$AV$1,0),FALSE),VLOOKUP($B172,'Justerad allokering'!$B$1:$AG$461,MATCH(W$1,'Justerad allokering'!$B$1:$AF$1,0),FALSE))</f>
        <v>0</v>
      </c>
      <c r="X172">
        <f>IF(ISERROR(1/VLOOKUP($B172,'Justerad allokering'!$B$1:$AG$461,MATCH(X$1,'Justerad allokering'!$B$1:$AF$1,0),FALSE)),VLOOKUP($B172,'Allokerad kvv'!$B$2:$AV$468,MATCH(X$1,'Allokerad kvv'!$B$1:$AV$1,0),FALSE),VLOOKUP($B172,'Justerad allokering'!$B$1:$AG$461,MATCH(X$1,'Justerad allokering'!$B$1:$AF$1,0),FALSE))</f>
        <v>0</v>
      </c>
      <c r="Y172">
        <f>IF(ISERROR(1/VLOOKUP($B172,'Justerad allokering'!$B$1:$AG$461,MATCH(Y$1,'Justerad allokering'!$B$1:$AF$1,0),FALSE)),VLOOKUP($B172,'Allokerad kvv'!$B$2:$AV$468,MATCH(Y$1,'Allokerad kvv'!$B$1:$AV$1,0),FALSE),VLOOKUP($B172,'Justerad allokering'!$B$1:$AG$461,MATCH(Y$1,'Justerad allokering'!$B$1:$AF$1,0),FALSE))</f>
        <v>0</v>
      </c>
      <c r="Z172">
        <f>IF(ISERROR(1/VLOOKUP($B172,'Justerad allokering'!$B$1:$AG$461,MATCH(Z$1,'Justerad allokering'!$B$1:$AF$1,0),FALSE)),VLOOKUP($B172,'Allokerad kvv'!$B$2:$AV$468,MATCH(Z$1,'Allokerad kvv'!$B$1:$AV$1,0),FALSE),VLOOKUP($B172,'Justerad allokering'!$B$1:$AG$461,MATCH(Z$1,'Justerad allokering'!$B$1:$AF$1,0),FALSE))</f>
        <v>0</v>
      </c>
      <c r="AE172" s="89">
        <f t="shared" si="8"/>
        <v>0</v>
      </c>
      <c r="AG172">
        <f t="shared" si="9"/>
        <v>0</v>
      </c>
      <c r="AH172">
        <f t="shared" si="10"/>
        <v>0</v>
      </c>
      <c r="AI172" t="str">
        <f>IF(AH172=0,"",AH172/VLOOKUP(B172,Kraftvärmeprod!$B$1:$BC$480,MATCH("Summa tillförd energi exklusive rökgaskondensering",Kraftvärmeprod!$B$1:$BC$1,0),FALSE))</f>
        <v/>
      </c>
      <c r="AK172">
        <f t="shared" si="11"/>
        <v>0</v>
      </c>
    </row>
    <row r="173" spans="1:37" x14ac:dyDescent="0.25">
      <c r="A173" s="2" t="s">
        <v>247</v>
      </c>
      <c r="B173" s="2" t="s">
        <v>248</v>
      </c>
      <c r="C173">
        <f>IF(ISERROR(1/VLOOKUP($B173,'Justerad allokering'!$B$1:$AG$461,MATCH(C$1,'Justerad allokering'!$B$1:$AF$1,0),FALSE)),VLOOKUP($B173,'Allokerad kvv'!$B$2:$AV$468,MATCH(C$1,'Allokerad kvv'!$B$1:$AV$1,0),FALSE),VLOOKUP($B173,'Justerad allokering'!$B$1:$AG$461,MATCH(C$1,'Justerad allokering'!$B$1:$AF$1,0),FALSE))</f>
        <v>0</v>
      </c>
      <c r="D173">
        <f>IF(ISERROR(1/VLOOKUP($B173,'Justerad allokering'!$B$1:$AG$461,MATCH(D$1,'Justerad allokering'!$B$1:$AF$1,0),FALSE)),VLOOKUP($B173,'Allokerad kvv'!$B$2:$AV$468,MATCH(D$1,'Allokerad kvv'!$B$1:$AV$1,0),FALSE),VLOOKUP($B173,'Justerad allokering'!$B$1:$AG$461,MATCH(D$1,'Justerad allokering'!$B$1:$AF$1,0),FALSE))</f>
        <v>0</v>
      </c>
      <c r="E173">
        <f>IF(ISERROR(1/VLOOKUP($B173,'Justerad allokering'!$B$1:$AG$461,MATCH(E$1,'Justerad allokering'!$B$1:$AF$1,0),FALSE)),VLOOKUP($B173,'Allokerad kvv'!$B$2:$AV$468,MATCH(E$1,'Allokerad kvv'!$B$1:$AV$1,0),FALSE),VLOOKUP($B173,'Justerad allokering'!$B$1:$AG$461,MATCH(E$1,'Justerad allokering'!$B$1:$AF$1,0),FALSE))</f>
        <v>0</v>
      </c>
      <c r="F173">
        <f>IF(ISERROR(1/VLOOKUP($B173,'Justerad allokering'!$B$1:$AG$461,MATCH(F$1,'Justerad allokering'!$B$1:$AF$1,0),FALSE)),VLOOKUP($B173,'Allokerad kvv'!$B$2:$AV$468,MATCH(F$1,'Allokerad kvv'!$B$1:$AV$1,0),FALSE),VLOOKUP($B173,'Justerad allokering'!$B$1:$AG$461,MATCH(F$1,'Justerad allokering'!$B$1:$AF$1,0),FALSE))</f>
        <v>0</v>
      </c>
      <c r="G173">
        <f>IF(ISERROR(1/VLOOKUP($B173,'Justerad allokering'!$B$1:$AG$461,MATCH(G$1,'Justerad allokering'!$B$1:$AF$1,0),FALSE)),VLOOKUP($B173,'Allokerad kvv'!$B$2:$AV$468,MATCH(G$1,'Allokerad kvv'!$B$1:$AV$1,0),FALSE),VLOOKUP($B173,'Justerad allokering'!$B$1:$AG$461,MATCH(G$1,'Justerad allokering'!$B$1:$AF$1,0),FALSE))</f>
        <v>0</v>
      </c>
      <c r="H173">
        <f>IF(ISERROR(1/VLOOKUP($B173,'Justerad allokering'!$B$1:$AG$461,MATCH(H$1,'Justerad allokering'!$B$1:$AF$1,0),FALSE)),VLOOKUP($B173,'Allokerad kvv'!$B$2:$AV$468,MATCH(H$1,'Allokerad kvv'!$B$1:$AV$1,0),FALSE),VLOOKUP($B173,'Justerad allokering'!$B$1:$AG$461,MATCH(H$1,'Justerad allokering'!$B$1:$AF$1,0),FALSE))</f>
        <v>0</v>
      </c>
      <c r="I173">
        <f>IF(ISERROR(1/VLOOKUP($B173,'Justerad allokering'!$B$1:$AG$461,MATCH(I$1,'Justerad allokering'!$B$1:$AF$1,0),FALSE)),VLOOKUP($B173,'Allokerad kvv'!$B$2:$AV$468,MATCH(I$1,'Allokerad kvv'!$B$1:$AV$1,0),FALSE),VLOOKUP($B173,'Justerad allokering'!$B$1:$AG$461,MATCH(I$1,'Justerad allokering'!$B$1:$AF$1,0),FALSE))</f>
        <v>0</v>
      </c>
      <c r="J173">
        <f>IF(ISERROR(1/VLOOKUP($B173,'Justerad allokering'!$B$1:$AG$461,MATCH(J$1,'Justerad allokering'!$B$1:$AF$1,0),FALSE)),VLOOKUP($B173,'Allokerad kvv'!$B$2:$AV$468,MATCH(J$1,'Allokerad kvv'!$B$1:$AV$1,0),FALSE),VLOOKUP($B173,'Justerad allokering'!$B$1:$AG$461,MATCH(J$1,'Justerad allokering'!$B$1:$AF$1,0),FALSE))</f>
        <v>0</v>
      </c>
      <c r="K173">
        <f>IF(ISERROR(1/VLOOKUP($B173,'Justerad allokering'!$B$1:$AG$461,MATCH(K$1,'Justerad allokering'!$B$1:$AF$1,0),FALSE)),VLOOKUP($B173,'Allokerad kvv'!$B$2:$AV$468,MATCH(K$1,'Allokerad kvv'!$B$1:$AV$1,0),FALSE),VLOOKUP($B173,'Justerad allokering'!$B$1:$AG$461,MATCH(K$1,'Justerad allokering'!$B$1:$AF$1,0),FALSE))</f>
        <v>0</v>
      </c>
      <c r="L173">
        <f>IF(ISERROR(1/VLOOKUP($B173,'Justerad allokering'!$B$1:$AG$461,MATCH(L$1,'Justerad allokering'!$B$1:$AF$1,0),FALSE)),VLOOKUP($B173,'Allokerad kvv'!$B$2:$AV$468,MATCH(L$1,'Allokerad kvv'!$B$1:$AV$1,0),FALSE),VLOOKUP($B173,'Justerad allokering'!$B$1:$AG$461,MATCH(L$1,'Justerad allokering'!$B$1:$AF$1,0),FALSE))</f>
        <v>0</v>
      </c>
      <c r="M173">
        <f>IF(ISERROR(1/VLOOKUP($B173,'Justerad allokering'!$B$1:$AG$461,MATCH(M$1,'Justerad allokering'!$B$1:$AF$1,0),FALSE)),VLOOKUP($B173,'Allokerad kvv'!$B$2:$AV$468,MATCH(M$1,'Allokerad kvv'!$B$1:$AV$1,0),FALSE),VLOOKUP($B173,'Justerad allokering'!$B$1:$AG$461,MATCH(M$1,'Justerad allokering'!$B$1:$AF$1,0),FALSE))</f>
        <v>0</v>
      </c>
      <c r="N173">
        <f>IF(ISERROR(1/VLOOKUP($B173,'Justerad allokering'!$B$1:$AG$461,MATCH(N$1,'Justerad allokering'!$B$1:$AF$1,0),FALSE)),VLOOKUP($B173,'Allokerad kvv'!$B$2:$AV$468,MATCH(N$1,'Allokerad kvv'!$B$1:$AV$1,0),FALSE),VLOOKUP($B173,'Justerad allokering'!$B$1:$AG$461,MATCH(N$1,'Justerad allokering'!$B$1:$AF$1,0),FALSE))</f>
        <v>0</v>
      </c>
      <c r="O173">
        <f>IF(ISERROR(1/VLOOKUP($B173,'Justerad allokering'!$B$1:$AG$461,MATCH(O$1,'Justerad allokering'!$B$1:$AF$1,0),FALSE)),VLOOKUP($B173,'Allokerad kvv'!$B$2:$AV$468,MATCH(O$1,'Allokerad kvv'!$B$1:$AV$1,0),FALSE),VLOOKUP($B173,'Justerad allokering'!$B$1:$AG$461,MATCH(O$1,'Justerad allokering'!$B$1:$AF$1,0),FALSE))</f>
        <v>0</v>
      </c>
      <c r="P173">
        <f>IF(ISERROR(1/VLOOKUP($B173,'Justerad allokering'!$B$1:$AG$461,MATCH(P$1,'Justerad allokering'!$B$1:$AF$1,0),FALSE)),VLOOKUP($B173,'Allokerad kvv'!$B$2:$AV$468,MATCH(P$1,'Allokerad kvv'!$B$1:$AV$1,0),FALSE),VLOOKUP($B173,'Justerad allokering'!$B$1:$AG$461,MATCH(P$1,'Justerad allokering'!$B$1:$AF$1,0),FALSE))</f>
        <v>0</v>
      </c>
      <c r="Q173">
        <f>IF(ISERROR(1/VLOOKUP($B173,'Justerad allokering'!$B$1:$AG$461,MATCH(Q$1,'Justerad allokering'!$B$1:$AF$1,0),FALSE)),VLOOKUP($B173,'Allokerad kvv'!$B$2:$AV$468,MATCH(Q$1,'Allokerad kvv'!$B$1:$AV$1,0),FALSE),VLOOKUP($B173,'Justerad allokering'!$B$1:$AG$461,MATCH(Q$1,'Justerad allokering'!$B$1:$AF$1,0),FALSE))</f>
        <v>0</v>
      </c>
      <c r="R173">
        <f>IF(ISERROR(1/VLOOKUP($B173,'Justerad allokering'!$B$1:$AG$461,MATCH(R$1,'Justerad allokering'!$B$1:$AF$1,0),FALSE)),VLOOKUP($B173,'Allokerad kvv'!$B$2:$AV$468,MATCH(R$1,'Allokerad kvv'!$B$1:$AV$1,0),FALSE),VLOOKUP($B173,'Justerad allokering'!$B$1:$AG$461,MATCH(R$1,'Justerad allokering'!$B$1:$AF$1,0),FALSE))</f>
        <v>0</v>
      </c>
      <c r="S173">
        <f>IF(ISERROR(1/VLOOKUP($B173,'Justerad allokering'!$B$1:$AG$461,MATCH(S$1,'Justerad allokering'!$B$1:$AF$1,0),FALSE)),VLOOKUP($B173,'Allokerad kvv'!$B$2:$AV$468,MATCH(S$1,'Allokerad kvv'!$B$1:$AV$1,0),FALSE),VLOOKUP($B173,'Justerad allokering'!$B$1:$AG$461,MATCH(S$1,'Justerad allokering'!$B$1:$AF$1,0),FALSE))</f>
        <v>0</v>
      </c>
      <c r="T173">
        <f>IF(ISERROR(1/VLOOKUP($B173,'Justerad allokering'!$B$1:$AG$461,MATCH(T$1,'Justerad allokering'!$B$1:$AF$1,0),FALSE)),VLOOKUP($B173,'Allokerad kvv'!$B$2:$AV$468,MATCH(T$1,'Allokerad kvv'!$B$1:$AV$1,0),FALSE),VLOOKUP($B173,'Justerad allokering'!$B$1:$AG$461,MATCH(T$1,'Justerad allokering'!$B$1:$AF$1,0),FALSE))</f>
        <v>0</v>
      </c>
      <c r="U173">
        <f>IF(ISERROR(1/VLOOKUP($B173,'Justerad allokering'!$B$1:$AG$461,MATCH(U$1,'Justerad allokering'!$B$1:$AF$1,0),FALSE)),VLOOKUP($B173,'Allokerad kvv'!$B$2:$AV$468,MATCH(U$1,'Allokerad kvv'!$B$1:$AV$1,0),FALSE),VLOOKUP($B173,'Justerad allokering'!$B$1:$AG$461,MATCH(U$1,'Justerad allokering'!$B$1:$AF$1,0),FALSE))</f>
        <v>0</v>
      </c>
      <c r="V173">
        <f>IF(ISERROR(1/VLOOKUP($B173,'Justerad allokering'!$B$1:$AG$461,MATCH(V$1,'Justerad allokering'!$B$1:$AF$1,0),FALSE)),VLOOKUP($B173,'Allokerad kvv'!$B$2:$AV$468,MATCH(V$1,'Allokerad kvv'!$B$1:$AV$1,0),FALSE),VLOOKUP($B173,'Justerad allokering'!$B$1:$AG$461,MATCH(V$1,'Justerad allokering'!$B$1:$AF$1,0),FALSE))</f>
        <v>0</v>
      </c>
      <c r="W173">
        <f>IF(ISERROR(1/VLOOKUP($B173,'Justerad allokering'!$B$1:$AG$461,MATCH(W$1,'Justerad allokering'!$B$1:$AF$1,0),FALSE)),VLOOKUP($B173,'Allokerad kvv'!$B$2:$AV$468,MATCH(W$1,'Allokerad kvv'!$B$1:$AV$1,0),FALSE),VLOOKUP($B173,'Justerad allokering'!$B$1:$AG$461,MATCH(W$1,'Justerad allokering'!$B$1:$AF$1,0),FALSE))</f>
        <v>0</v>
      </c>
      <c r="X173">
        <f>IF(ISERROR(1/VLOOKUP($B173,'Justerad allokering'!$B$1:$AG$461,MATCH(X$1,'Justerad allokering'!$B$1:$AF$1,0),FALSE)),VLOOKUP($B173,'Allokerad kvv'!$B$2:$AV$468,MATCH(X$1,'Allokerad kvv'!$B$1:$AV$1,0),FALSE),VLOOKUP($B173,'Justerad allokering'!$B$1:$AG$461,MATCH(X$1,'Justerad allokering'!$B$1:$AF$1,0),FALSE))</f>
        <v>0</v>
      </c>
      <c r="Y173">
        <f>IF(ISERROR(1/VLOOKUP($B173,'Justerad allokering'!$B$1:$AG$461,MATCH(Y$1,'Justerad allokering'!$B$1:$AF$1,0),FALSE)),VLOOKUP($B173,'Allokerad kvv'!$B$2:$AV$468,MATCH(Y$1,'Allokerad kvv'!$B$1:$AV$1,0),FALSE),VLOOKUP($B173,'Justerad allokering'!$B$1:$AG$461,MATCH(Y$1,'Justerad allokering'!$B$1:$AF$1,0),FALSE))</f>
        <v>0</v>
      </c>
      <c r="Z173">
        <f>IF(ISERROR(1/VLOOKUP($B173,'Justerad allokering'!$B$1:$AG$461,MATCH(Z$1,'Justerad allokering'!$B$1:$AF$1,0),FALSE)),VLOOKUP($B173,'Allokerad kvv'!$B$2:$AV$468,MATCH(Z$1,'Allokerad kvv'!$B$1:$AV$1,0),FALSE),VLOOKUP($B173,'Justerad allokering'!$B$1:$AG$461,MATCH(Z$1,'Justerad allokering'!$B$1:$AF$1,0),FALSE))</f>
        <v>0</v>
      </c>
      <c r="AE173" s="89">
        <f t="shared" si="8"/>
        <v>0</v>
      </c>
      <c r="AG173">
        <f t="shared" si="9"/>
        <v>0</v>
      </c>
      <c r="AH173">
        <f t="shared" si="10"/>
        <v>0</v>
      </c>
      <c r="AI173" t="str">
        <f>IF(AH173=0,"",AH173/VLOOKUP(B173,Kraftvärmeprod!$B$1:$BC$480,MATCH("Summa tillförd energi exklusive rökgaskondensering",Kraftvärmeprod!$B$1:$BC$1,0),FALSE))</f>
        <v/>
      </c>
      <c r="AK173">
        <f t="shared" si="11"/>
        <v>0</v>
      </c>
    </row>
    <row r="174" spans="1:37" x14ac:dyDescent="0.25">
      <c r="A174" s="2" t="s">
        <v>249</v>
      </c>
      <c r="B174" s="2" t="s">
        <v>150</v>
      </c>
      <c r="C174">
        <f>IF(ISERROR(1/VLOOKUP($B174,'Justerad allokering'!$B$1:$AG$461,MATCH(C$1,'Justerad allokering'!$B$1:$AF$1,0),FALSE)),VLOOKUP($B174,'Allokerad kvv'!$B$2:$AV$468,MATCH(C$1,'Allokerad kvv'!$B$1:$AV$1,0),FALSE),VLOOKUP($B174,'Justerad allokering'!$B$1:$AG$461,MATCH(C$1,'Justerad allokering'!$B$1:$AF$1,0),FALSE))</f>
        <v>0</v>
      </c>
      <c r="D174">
        <f>IF(ISERROR(1/VLOOKUP($B174,'Justerad allokering'!$B$1:$AG$461,MATCH(D$1,'Justerad allokering'!$B$1:$AF$1,0),FALSE)),VLOOKUP($B174,'Allokerad kvv'!$B$2:$AV$468,MATCH(D$1,'Allokerad kvv'!$B$1:$AV$1,0),FALSE),VLOOKUP($B174,'Justerad allokering'!$B$1:$AG$461,MATCH(D$1,'Justerad allokering'!$B$1:$AF$1,0),FALSE))</f>
        <v>0</v>
      </c>
      <c r="E174">
        <f>IF(ISERROR(1/VLOOKUP($B174,'Justerad allokering'!$B$1:$AG$461,MATCH(E$1,'Justerad allokering'!$B$1:$AF$1,0),FALSE)),VLOOKUP($B174,'Allokerad kvv'!$B$2:$AV$468,MATCH(E$1,'Allokerad kvv'!$B$1:$AV$1,0),FALSE),VLOOKUP($B174,'Justerad allokering'!$B$1:$AG$461,MATCH(E$1,'Justerad allokering'!$B$1:$AF$1,0),FALSE))</f>
        <v>0</v>
      </c>
      <c r="F174">
        <f>IF(ISERROR(1/VLOOKUP($B174,'Justerad allokering'!$B$1:$AG$461,MATCH(F$1,'Justerad allokering'!$B$1:$AF$1,0),FALSE)),VLOOKUP($B174,'Allokerad kvv'!$B$2:$AV$468,MATCH(F$1,'Allokerad kvv'!$B$1:$AV$1,0),FALSE),VLOOKUP($B174,'Justerad allokering'!$B$1:$AG$461,MATCH(F$1,'Justerad allokering'!$B$1:$AF$1,0),FALSE))</f>
        <v>0</v>
      </c>
      <c r="G174">
        <f>IF(ISERROR(1/VLOOKUP($B174,'Justerad allokering'!$B$1:$AG$461,MATCH(G$1,'Justerad allokering'!$B$1:$AF$1,0),FALSE)),VLOOKUP($B174,'Allokerad kvv'!$B$2:$AV$468,MATCH(G$1,'Allokerad kvv'!$B$1:$AV$1,0),FALSE),VLOOKUP($B174,'Justerad allokering'!$B$1:$AG$461,MATCH(G$1,'Justerad allokering'!$B$1:$AF$1,0),FALSE))</f>
        <v>0</v>
      </c>
      <c r="H174">
        <f>IF(ISERROR(1/VLOOKUP($B174,'Justerad allokering'!$B$1:$AG$461,MATCH(H$1,'Justerad allokering'!$B$1:$AF$1,0),FALSE)),VLOOKUP($B174,'Allokerad kvv'!$B$2:$AV$468,MATCH(H$1,'Allokerad kvv'!$B$1:$AV$1,0),FALSE),VLOOKUP($B174,'Justerad allokering'!$B$1:$AG$461,MATCH(H$1,'Justerad allokering'!$B$1:$AF$1,0),FALSE))</f>
        <v>0</v>
      </c>
      <c r="I174">
        <f>IF(ISERROR(1/VLOOKUP($B174,'Justerad allokering'!$B$1:$AG$461,MATCH(I$1,'Justerad allokering'!$B$1:$AF$1,0),FALSE)),VLOOKUP($B174,'Allokerad kvv'!$B$2:$AV$468,MATCH(I$1,'Allokerad kvv'!$B$1:$AV$1,0),FALSE),VLOOKUP($B174,'Justerad allokering'!$B$1:$AG$461,MATCH(I$1,'Justerad allokering'!$B$1:$AF$1,0),FALSE))</f>
        <v>0</v>
      </c>
      <c r="J174">
        <f>IF(ISERROR(1/VLOOKUP($B174,'Justerad allokering'!$B$1:$AG$461,MATCH(J$1,'Justerad allokering'!$B$1:$AF$1,0),FALSE)),VLOOKUP($B174,'Allokerad kvv'!$B$2:$AV$468,MATCH(J$1,'Allokerad kvv'!$B$1:$AV$1,0),FALSE),VLOOKUP($B174,'Justerad allokering'!$B$1:$AG$461,MATCH(J$1,'Justerad allokering'!$B$1:$AF$1,0),FALSE))</f>
        <v>0</v>
      </c>
      <c r="K174">
        <f>IF(ISERROR(1/VLOOKUP($B174,'Justerad allokering'!$B$1:$AG$461,MATCH(K$1,'Justerad allokering'!$B$1:$AF$1,0),FALSE)),VLOOKUP($B174,'Allokerad kvv'!$B$2:$AV$468,MATCH(K$1,'Allokerad kvv'!$B$1:$AV$1,0),FALSE),VLOOKUP($B174,'Justerad allokering'!$B$1:$AG$461,MATCH(K$1,'Justerad allokering'!$B$1:$AF$1,0),FALSE))</f>
        <v>0</v>
      </c>
      <c r="L174">
        <f>IF(ISERROR(1/VLOOKUP($B174,'Justerad allokering'!$B$1:$AG$461,MATCH(L$1,'Justerad allokering'!$B$1:$AF$1,0),FALSE)),VLOOKUP($B174,'Allokerad kvv'!$B$2:$AV$468,MATCH(L$1,'Allokerad kvv'!$B$1:$AV$1,0),FALSE),VLOOKUP($B174,'Justerad allokering'!$B$1:$AG$461,MATCH(L$1,'Justerad allokering'!$B$1:$AF$1,0),FALSE))</f>
        <v>0</v>
      </c>
      <c r="M174">
        <f>IF(ISERROR(1/VLOOKUP($B174,'Justerad allokering'!$B$1:$AG$461,MATCH(M$1,'Justerad allokering'!$B$1:$AF$1,0),FALSE)),VLOOKUP($B174,'Allokerad kvv'!$B$2:$AV$468,MATCH(M$1,'Allokerad kvv'!$B$1:$AV$1,0),FALSE),VLOOKUP($B174,'Justerad allokering'!$B$1:$AG$461,MATCH(M$1,'Justerad allokering'!$B$1:$AF$1,0),FALSE))</f>
        <v>0</v>
      </c>
      <c r="N174">
        <f>IF(ISERROR(1/VLOOKUP($B174,'Justerad allokering'!$B$1:$AG$461,MATCH(N$1,'Justerad allokering'!$B$1:$AF$1,0),FALSE)),VLOOKUP($B174,'Allokerad kvv'!$B$2:$AV$468,MATCH(N$1,'Allokerad kvv'!$B$1:$AV$1,0),FALSE),VLOOKUP($B174,'Justerad allokering'!$B$1:$AG$461,MATCH(N$1,'Justerad allokering'!$B$1:$AF$1,0),FALSE))</f>
        <v>0</v>
      </c>
      <c r="O174">
        <f>IF(ISERROR(1/VLOOKUP($B174,'Justerad allokering'!$B$1:$AG$461,MATCH(O$1,'Justerad allokering'!$B$1:$AF$1,0),FALSE)),VLOOKUP($B174,'Allokerad kvv'!$B$2:$AV$468,MATCH(O$1,'Allokerad kvv'!$B$1:$AV$1,0),FALSE),VLOOKUP($B174,'Justerad allokering'!$B$1:$AG$461,MATCH(O$1,'Justerad allokering'!$B$1:$AF$1,0),FALSE))</f>
        <v>0</v>
      </c>
      <c r="P174">
        <f>IF(ISERROR(1/VLOOKUP($B174,'Justerad allokering'!$B$1:$AG$461,MATCH(P$1,'Justerad allokering'!$B$1:$AF$1,0),FALSE)),VLOOKUP($B174,'Allokerad kvv'!$B$2:$AV$468,MATCH(P$1,'Allokerad kvv'!$B$1:$AV$1,0),FALSE),VLOOKUP($B174,'Justerad allokering'!$B$1:$AG$461,MATCH(P$1,'Justerad allokering'!$B$1:$AF$1,0),FALSE))</f>
        <v>0</v>
      </c>
      <c r="Q174">
        <f>IF(ISERROR(1/VLOOKUP($B174,'Justerad allokering'!$B$1:$AG$461,MATCH(Q$1,'Justerad allokering'!$B$1:$AF$1,0),FALSE)),VLOOKUP($B174,'Allokerad kvv'!$B$2:$AV$468,MATCH(Q$1,'Allokerad kvv'!$B$1:$AV$1,0),FALSE),VLOOKUP($B174,'Justerad allokering'!$B$1:$AG$461,MATCH(Q$1,'Justerad allokering'!$B$1:$AF$1,0),FALSE))</f>
        <v>0</v>
      </c>
      <c r="R174">
        <f>IF(ISERROR(1/VLOOKUP($B174,'Justerad allokering'!$B$1:$AG$461,MATCH(R$1,'Justerad allokering'!$B$1:$AF$1,0),FALSE)),VLOOKUP($B174,'Allokerad kvv'!$B$2:$AV$468,MATCH(R$1,'Allokerad kvv'!$B$1:$AV$1,0),FALSE),VLOOKUP($B174,'Justerad allokering'!$B$1:$AG$461,MATCH(R$1,'Justerad allokering'!$B$1:$AF$1,0),FALSE))</f>
        <v>0</v>
      </c>
      <c r="S174">
        <f>IF(ISERROR(1/VLOOKUP($B174,'Justerad allokering'!$B$1:$AG$461,MATCH(S$1,'Justerad allokering'!$B$1:$AF$1,0),FALSE)),VLOOKUP($B174,'Allokerad kvv'!$B$2:$AV$468,MATCH(S$1,'Allokerad kvv'!$B$1:$AV$1,0),FALSE),VLOOKUP($B174,'Justerad allokering'!$B$1:$AG$461,MATCH(S$1,'Justerad allokering'!$B$1:$AF$1,0),FALSE))</f>
        <v>0</v>
      </c>
      <c r="T174">
        <f>IF(ISERROR(1/VLOOKUP($B174,'Justerad allokering'!$B$1:$AG$461,MATCH(T$1,'Justerad allokering'!$B$1:$AF$1,0),FALSE)),VLOOKUP($B174,'Allokerad kvv'!$B$2:$AV$468,MATCH(T$1,'Allokerad kvv'!$B$1:$AV$1,0),FALSE),VLOOKUP($B174,'Justerad allokering'!$B$1:$AG$461,MATCH(T$1,'Justerad allokering'!$B$1:$AF$1,0),FALSE))</f>
        <v>0</v>
      </c>
      <c r="U174">
        <f>IF(ISERROR(1/VLOOKUP($B174,'Justerad allokering'!$B$1:$AG$461,MATCH(U$1,'Justerad allokering'!$B$1:$AF$1,0),FALSE)),VLOOKUP($B174,'Allokerad kvv'!$B$2:$AV$468,MATCH(U$1,'Allokerad kvv'!$B$1:$AV$1,0),FALSE),VLOOKUP($B174,'Justerad allokering'!$B$1:$AG$461,MATCH(U$1,'Justerad allokering'!$B$1:$AF$1,0),FALSE))</f>
        <v>0</v>
      </c>
      <c r="V174">
        <f>IF(ISERROR(1/VLOOKUP($B174,'Justerad allokering'!$B$1:$AG$461,MATCH(V$1,'Justerad allokering'!$B$1:$AF$1,0),FALSE)),VLOOKUP($B174,'Allokerad kvv'!$B$2:$AV$468,MATCH(V$1,'Allokerad kvv'!$B$1:$AV$1,0),FALSE),VLOOKUP($B174,'Justerad allokering'!$B$1:$AG$461,MATCH(V$1,'Justerad allokering'!$B$1:$AF$1,0),FALSE))</f>
        <v>0</v>
      </c>
      <c r="W174">
        <f>IF(ISERROR(1/VLOOKUP($B174,'Justerad allokering'!$B$1:$AG$461,MATCH(W$1,'Justerad allokering'!$B$1:$AF$1,0),FALSE)),VLOOKUP($B174,'Allokerad kvv'!$B$2:$AV$468,MATCH(W$1,'Allokerad kvv'!$B$1:$AV$1,0),FALSE),VLOOKUP($B174,'Justerad allokering'!$B$1:$AG$461,MATCH(W$1,'Justerad allokering'!$B$1:$AF$1,0),FALSE))</f>
        <v>0</v>
      </c>
      <c r="X174">
        <f>IF(ISERROR(1/VLOOKUP($B174,'Justerad allokering'!$B$1:$AG$461,MATCH(X$1,'Justerad allokering'!$B$1:$AF$1,0),FALSE)),VLOOKUP($B174,'Allokerad kvv'!$B$2:$AV$468,MATCH(X$1,'Allokerad kvv'!$B$1:$AV$1,0),FALSE),VLOOKUP($B174,'Justerad allokering'!$B$1:$AG$461,MATCH(X$1,'Justerad allokering'!$B$1:$AF$1,0),FALSE))</f>
        <v>0</v>
      </c>
      <c r="Y174">
        <f>IF(ISERROR(1/VLOOKUP($B174,'Justerad allokering'!$B$1:$AG$461,MATCH(Y$1,'Justerad allokering'!$B$1:$AF$1,0),FALSE)),VLOOKUP($B174,'Allokerad kvv'!$B$2:$AV$468,MATCH(Y$1,'Allokerad kvv'!$B$1:$AV$1,0),FALSE),VLOOKUP($B174,'Justerad allokering'!$B$1:$AG$461,MATCH(Y$1,'Justerad allokering'!$B$1:$AF$1,0),FALSE))</f>
        <v>0</v>
      </c>
      <c r="Z174">
        <f>IF(ISERROR(1/VLOOKUP($B174,'Justerad allokering'!$B$1:$AG$461,MATCH(Z$1,'Justerad allokering'!$B$1:$AF$1,0),FALSE)),VLOOKUP($B174,'Allokerad kvv'!$B$2:$AV$468,MATCH(Z$1,'Allokerad kvv'!$B$1:$AV$1,0),FALSE),VLOOKUP($B174,'Justerad allokering'!$B$1:$AG$461,MATCH(Z$1,'Justerad allokering'!$B$1:$AF$1,0),FALSE))</f>
        <v>0</v>
      </c>
      <c r="AE174" s="89">
        <f t="shared" si="8"/>
        <v>0</v>
      </c>
      <c r="AG174">
        <f t="shared" si="9"/>
        <v>0</v>
      </c>
      <c r="AH174">
        <f t="shared" si="10"/>
        <v>0</v>
      </c>
      <c r="AI174" t="str">
        <f>IF(AH174=0,"",AH174/VLOOKUP(B174,Kraftvärmeprod!$B$1:$BC$480,MATCH("Summa tillförd energi exklusive rökgaskondensering",Kraftvärmeprod!$B$1:$BC$1,0),FALSE))</f>
        <v/>
      </c>
      <c r="AK174">
        <f t="shared" si="11"/>
        <v>0</v>
      </c>
    </row>
    <row r="175" spans="1:37" x14ac:dyDescent="0.25">
      <c r="A175" s="2" t="s">
        <v>249</v>
      </c>
      <c r="B175" s="2" t="s">
        <v>250</v>
      </c>
      <c r="C175">
        <f>IF(ISERROR(1/VLOOKUP($B175,'Justerad allokering'!$B$1:$AG$461,MATCH(C$1,'Justerad allokering'!$B$1:$AF$1,0),FALSE)),VLOOKUP($B175,'Allokerad kvv'!$B$2:$AV$468,MATCH(C$1,'Allokerad kvv'!$B$1:$AV$1,0),FALSE),VLOOKUP($B175,'Justerad allokering'!$B$1:$AG$461,MATCH(C$1,'Justerad allokering'!$B$1:$AF$1,0),FALSE))</f>
        <v>0</v>
      </c>
      <c r="D175">
        <f>IF(ISERROR(1/VLOOKUP($B175,'Justerad allokering'!$B$1:$AG$461,MATCH(D$1,'Justerad allokering'!$B$1:$AF$1,0),FALSE)),VLOOKUP($B175,'Allokerad kvv'!$B$2:$AV$468,MATCH(D$1,'Allokerad kvv'!$B$1:$AV$1,0),FALSE),VLOOKUP($B175,'Justerad allokering'!$B$1:$AG$461,MATCH(D$1,'Justerad allokering'!$B$1:$AF$1,0),FALSE))</f>
        <v>0</v>
      </c>
      <c r="E175">
        <f>IF(ISERROR(1/VLOOKUP($B175,'Justerad allokering'!$B$1:$AG$461,MATCH(E$1,'Justerad allokering'!$B$1:$AF$1,0),FALSE)),VLOOKUP($B175,'Allokerad kvv'!$B$2:$AV$468,MATCH(E$1,'Allokerad kvv'!$B$1:$AV$1,0),FALSE),VLOOKUP($B175,'Justerad allokering'!$B$1:$AG$461,MATCH(E$1,'Justerad allokering'!$B$1:$AF$1,0),FALSE))</f>
        <v>0</v>
      </c>
      <c r="F175">
        <f>IF(ISERROR(1/VLOOKUP($B175,'Justerad allokering'!$B$1:$AG$461,MATCH(F$1,'Justerad allokering'!$B$1:$AF$1,0),FALSE)),VLOOKUP($B175,'Allokerad kvv'!$B$2:$AV$468,MATCH(F$1,'Allokerad kvv'!$B$1:$AV$1,0),FALSE),VLOOKUP($B175,'Justerad allokering'!$B$1:$AG$461,MATCH(F$1,'Justerad allokering'!$B$1:$AF$1,0),FALSE))</f>
        <v>0</v>
      </c>
      <c r="G175">
        <f>IF(ISERROR(1/VLOOKUP($B175,'Justerad allokering'!$B$1:$AG$461,MATCH(G$1,'Justerad allokering'!$B$1:$AF$1,0),FALSE)),VLOOKUP($B175,'Allokerad kvv'!$B$2:$AV$468,MATCH(G$1,'Allokerad kvv'!$B$1:$AV$1,0),FALSE),VLOOKUP($B175,'Justerad allokering'!$B$1:$AG$461,MATCH(G$1,'Justerad allokering'!$B$1:$AF$1,0),FALSE))</f>
        <v>0</v>
      </c>
      <c r="H175">
        <f>IF(ISERROR(1/VLOOKUP($B175,'Justerad allokering'!$B$1:$AG$461,MATCH(H$1,'Justerad allokering'!$B$1:$AF$1,0),FALSE)),VLOOKUP($B175,'Allokerad kvv'!$B$2:$AV$468,MATCH(H$1,'Allokerad kvv'!$B$1:$AV$1,0),FALSE),VLOOKUP($B175,'Justerad allokering'!$B$1:$AG$461,MATCH(H$1,'Justerad allokering'!$B$1:$AF$1,0),FALSE))</f>
        <v>0</v>
      </c>
      <c r="I175">
        <f>IF(ISERROR(1/VLOOKUP($B175,'Justerad allokering'!$B$1:$AG$461,MATCH(I$1,'Justerad allokering'!$B$1:$AF$1,0),FALSE)),VLOOKUP($B175,'Allokerad kvv'!$B$2:$AV$468,MATCH(I$1,'Allokerad kvv'!$B$1:$AV$1,0),FALSE),VLOOKUP($B175,'Justerad allokering'!$B$1:$AG$461,MATCH(I$1,'Justerad allokering'!$B$1:$AF$1,0),FALSE))</f>
        <v>0</v>
      </c>
      <c r="J175">
        <f>IF(ISERROR(1/VLOOKUP($B175,'Justerad allokering'!$B$1:$AG$461,MATCH(J$1,'Justerad allokering'!$B$1:$AF$1,0),FALSE)),VLOOKUP($B175,'Allokerad kvv'!$B$2:$AV$468,MATCH(J$1,'Allokerad kvv'!$B$1:$AV$1,0),FALSE),VLOOKUP($B175,'Justerad allokering'!$B$1:$AG$461,MATCH(J$1,'Justerad allokering'!$B$1:$AF$1,0),FALSE))</f>
        <v>0</v>
      </c>
      <c r="K175">
        <f>IF(ISERROR(1/VLOOKUP($B175,'Justerad allokering'!$B$1:$AG$461,MATCH(K$1,'Justerad allokering'!$B$1:$AF$1,0),FALSE)),VLOOKUP($B175,'Allokerad kvv'!$B$2:$AV$468,MATCH(K$1,'Allokerad kvv'!$B$1:$AV$1,0),FALSE),VLOOKUP($B175,'Justerad allokering'!$B$1:$AG$461,MATCH(K$1,'Justerad allokering'!$B$1:$AF$1,0),FALSE))</f>
        <v>0</v>
      </c>
      <c r="L175">
        <f>IF(ISERROR(1/VLOOKUP($B175,'Justerad allokering'!$B$1:$AG$461,MATCH(L$1,'Justerad allokering'!$B$1:$AF$1,0),FALSE)),VLOOKUP($B175,'Allokerad kvv'!$B$2:$AV$468,MATCH(L$1,'Allokerad kvv'!$B$1:$AV$1,0),FALSE),VLOOKUP($B175,'Justerad allokering'!$B$1:$AG$461,MATCH(L$1,'Justerad allokering'!$B$1:$AF$1,0),FALSE))</f>
        <v>0</v>
      </c>
      <c r="M175">
        <f>IF(ISERROR(1/VLOOKUP($B175,'Justerad allokering'!$B$1:$AG$461,MATCH(M$1,'Justerad allokering'!$B$1:$AF$1,0),FALSE)),VLOOKUP($B175,'Allokerad kvv'!$B$2:$AV$468,MATCH(M$1,'Allokerad kvv'!$B$1:$AV$1,0),FALSE),VLOOKUP($B175,'Justerad allokering'!$B$1:$AG$461,MATCH(M$1,'Justerad allokering'!$B$1:$AF$1,0),FALSE))</f>
        <v>0</v>
      </c>
      <c r="N175">
        <f>IF(ISERROR(1/VLOOKUP($B175,'Justerad allokering'!$B$1:$AG$461,MATCH(N$1,'Justerad allokering'!$B$1:$AF$1,0),FALSE)),VLOOKUP($B175,'Allokerad kvv'!$B$2:$AV$468,MATCH(N$1,'Allokerad kvv'!$B$1:$AV$1,0),FALSE),VLOOKUP($B175,'Justerad allokering'!$B$1:$AG$461,MATCH(N$1,'Justerad allokering'!$B$1:$AF$1,0),FALSE))</f>
        <v>0</v>
      </c>
      <c r="O175">
        <f>IF(ISERROR(1/VLOOKUP($B175,'Justerad allokering'!$B$1:$AG$461,MATCH(O$1,'Justerad allokering'!$B$1:$AF$1,0),FALSE)),VLOOKUP($B175,'Allokerad kvv'!$B$2:$AV$468,MATCH(O$1,'Allokerad kvv'!$B$1:$AV$1,0),FALSE),VLOOKUP($B175,'Justerad allokering'!$B$1:$AG$461,MATCH(O$1,'Justerad allokering'!$B$1:$AF$1,0),FALSE))</f>
        <v>0</v>
      </c>
      <c r="P175">
        <f>IF(ISERROR(1/VLOOKUP($B175,'Justerad allokering'!$B$1:$AG$461,MATCH(P$1,'Justerad allokering'!$B$1:$AF$1,0),FALSE)),VLOOKUP($B175,'Allokerad kvv'!$B$2:$AV$468,MATCH(P$1,'Allokerad kvv'!$B$1:$AV$1,0),FALSE),VLOOKUP($B175,'Justerad allokering'!$B$1:$AG$461,MATCH(P$1,'Justerad allokering'!$B$1:$AF$1,0),FALSE))</f>
        <v>0</v>
      </c>
      <c r="Q175">
        <f>IF(ISERROR(1/VLOOKUP($B175,'Justerad allokering'!$B$1:$AG$461,MATCH(Q$1,'Justerad allokering'!$B$1:$AF$1,0),FALSE)),VLOOKUP($B175,'Allokerad kvv'!$B$2:$AV$468,MATCH(Q$1,'Allokerad kvv'!$B$1:$AV$1,0),FALSE),VLOOKUP($B175,'Justerad allokering'!$B$1:$AG$461,MATCH(Q$1,'Justerad allokering'!$B$1:$AF$1,0),FALSE))</f>
        <v>0</v>
      </c>
      <c r="R175">
        <f>IF(ISERROR(1/VLOOKUP($B175,'Justerad allokering'!$B$1:$AG$461,MATCH(R$1,'Justerad allokering'!$B$1:$AF$1,0),FALSE)),VLOOKUP($B175,'Allokerad kvv'!$B$2:$AV$468,MATCH(R$1,'Allokerad kvv'!$B$1:$AV$1,0),FALSE),VLOOKUP($B175,'Justerad allokering'!$B$1:$AG$461,MATCH(R$1,'Justerad allokering'!$B$1:$AF$1,0),FALSE))</f>
        <v>0</v>
      </c>
      <c r="S175">
        <f>IF(ISERROR(1/VLOOKUP($B175,'Justerad allokering'!$B$1:$AG$461,MATCH(S$1,'Justerad allokering'!$B$1:$AF$1,0),FALSE)),VLOOKUP($B175,'Allokerad kvv'!$B$2:$AV$468,MATCH(S$1,'Allokerad kvv'!$B$1:$AV$1,0),FALSE),VLOOKUP($B175,'Justerad allokering'!$B$1:$AG$461,MATCH(S$1,'Justerad allokering'!$B$1:$AF$1,0),FALSE))</f>
        <v>0</v>
      </c>
      <c r="T175">
        <f>IF(ISERROR(1/VLOOKUP($B175,'Justerad allokering'!$B$1:$AG$461,MATCH(T$1,'Justerad allokering'!$B$1:$AF$1,0),FALSE)),VLOOKUP($B175,'Allokerad kvv'!$B$2:$AV$468,MATCH(T$1,'Allokerad kvv'!$B$1:$AV$1,0),FALSE),VLOOKUP($B175,'Justerad allokering'!$B$1:$AG$461,MATCH(T$1,'Justerad allokering'!$B$1:$AF$1,0),FALSE))</f>
        <v>0</v>
      </c>
      <c r="U175">
        <f>IF(ISERROR(1/VLOOKUP($B175,'Justerad allokering'!$B$1:$AG$461,MATCH(U$1,'Justerad allokering'!$B$1:$AF$1,0),FALSE)),VLOOKUP($B175,'Allokerad kvv'!$B$2:$AV$468,MATCH(U$1,'Allokerad kvv'!$B$1:$AV$1,0),FALSE),VLOOKUP($B175,'Justerad allokering'!$B$1:$AG$461,MATCH(U$1,'Justerad allokering'!$B$1:$AF$1,0),FALSE))</f>
        <v>0</v>
      </c>
      <c r="V175">
        <f>IF(ISERROR(1/VLOOKUP($B175,'Justerad allokering'!$B$1:$AG$461,MATCH(V$1,'Justerad allokering'!$B$1:$AF$1,0),FALSE)),VLOOKUP($B175,'Allokerad kvv'!$B$2:$AV$468,MATCH(V$1,'Allokerad kvv'!$B$1:$AV$1,0),FALSE),VLOOKUP($B175,'Justerad allokering'!$B$1:$AG$461,MATCH(V$1,'Justerad allokering'!$B$1:$AF$1,0),FALSE))</f>
        <v>0</v>
      </c>
      <c r="W175">
        <f>IF(ISERROR(1/VLOOKUP($B175,'Justerad allokering'!$B$1:$AG$461,MATCH(W$1,'Justerad allokering'!$B$1:$AF$1,0),FALSE)),VLOOKUP($B175,'Allokerad kvv'!$B$2:$AV$468,MATCH(W$1,'Allokerad kvv'!$B$1:$AV$1,0),FALSE),VLOOKUP($B175,'Justerad allokering'!$B$1:$AG$461,MATCH(W$1,'Justerad allokering'!$B$1:$AF$1,0),FALSE))</f>
        <v>0</v>
      </c>
      <c r="X175">
        <f>IF(ISERROR(1/VLOOKUP($B175,'Justerad allokering'!$B$1:$AG$461,MATCH(X$1,'Justerad allokering'!$B$1:$AF$1,0),FALSE)),VLOOKUP($B175,'Allokerad kvv'!$B$2:$AV$468,MATCH(X$1,'Allokerad kvv'!$B$1:$AV$1,0),FALSE),VLOOKUP($B175,'Justerad allokering'!$B$1:$AG$461,MATCH(X$1,'Justerad allokering'!$B$1:$AF$1,0),FALSE))</f>
        <v>0</v>
      </c>
      <c r="Y175">
        <f>IF(ISERROR(1/VLOOKUP($B175,'Justerad allokering'!$B$1:$AG$461,MATCH(Y$1,'Justerad allokering'!$B$1:$AF$1,0),FALSE)),VLOOKUP($B175,'Allokerad kvv'!$B$2:$AV$468,MATCH(Y$1,'Allokerad kvv'!$B$1:$AV$1,0),FALSE),VLOOKUP($B175,'Justerad allokering'!$B$1:$AG$461,MATCH(Y$1,'Justerad allokering'!$B$1:$AF$1,0),FALSE))</f>
        <v>0</v>
      </c>
      <c r="Z175">
        <f>IF(ISERROR(1/VLOOKUP($B175,'Justerad allokering'!$B$1:$AG$461,MATCH(Z$1,'Justerad allokering'!$B$1:$AF$1,0),FALSE)),VLOOKUP($B175,'Allokerad kvv'!$B$2:$AV$468,MATCH(Z$1,'Allokerad kvv'!$B$1:$AV$1,0),FALSE),VLOOKUP($B175,'Justerad allokering'!$B$1:$AG$461,MATCH(Z$1,'Justerad allokering'!$B$1:$AF$1,0),FALSE))</f>
        <v>0</v>
      </c>
      <c r="AE175" s="89">
        <f t="shared" si="8"/>
        <v>0</v>
      </c>
      <c r="AG175">
        <f t="shared" si="9"/>
        <v>0</v>
      </c>
      <c r="AH175">
        <f t="shared" si="10"/>
        <v>0</v>
      </c>
      <c r="AI175" t="str">
        <f>IF(AH175=0,"",AH175/VLOOKUP(B175,Kraftvärmeprod!$B$1:$BC$480,MATCH("Summa tillförd energi exklusive rökgaskondensering",Kraftvärmeprod!$B$1:$BC$1,0),FALSE))</f>
        <v/>
      </c>
      <c r="AK175">
        <f t="shared" si="11"/>
        <v>0</v>
      </c>
    </row>
    <row r="176" spans="1:37" x14ac:dyDescent="0.25">
      <c r="A176" s="2" t="s">
        <v>249</v>
      </c>
      <c r="B176" s="2" t="s">
        <v>251</v>
      </c>
      <c r="C176">
        <f>IF(ISERROR(1/VLOOKUP($B176,'Justerad allokering'!$B$1:$AG$461,MATCH(C$1,'Justerad allokering'!$B$1:$AF$1,0),FALSE)),VLOOKUP($B176,'Allokerad kvv'!$B$2:$AV$468,MATCH(C$1,'Allokerad kvv'!$B$1:$AV$1,0),FALSE),VLOOKUP($B176,'Justerad allokering'!$B$1:$AG$461,MATCH(C$1,'Justerad allokering'!$B$1:$AF$1,0),FALSE))</f>
        <v>0</v>
      </c>
      <c r="D176">
        <f>IF(ISERROR(1/VLOOKUP($B176,'Justerad allokering'!$B$1:$AG$461,MATCH(D$1,'Justerad allokering'!$B$1:$AF$1,0),FALSE)),VLOOKUP($B176,'Allokerad kvv'!$B$2:$AV$468,MATCH(D$1,'Allokerad kvv'!$B$1:$AV$1,0),FALSE),VLOOKUP($B176,'Justerad allokering'!$B$1:$AG$461,MATCH(D$1,'Justerad allokering'!$B$1:$AF$1,0),FALSE))</f>
        <v>0</v>
      </c>
      <c r="E176">
        <f>IF(ISERROR(1/VLOOKUP($B176,'Justerad allokering'!$B$1:$AG$461,MATCH(E$1,'Justerad allokering'!$B$1:$AF$1,0),FALSE)),VLOOKUP($B176,'Allokerad kvv'!$B$2:$AV$468,MATCH(E$1,'Allokerad kvv'!$B$1:$AV$1,0),FALSE),VLOOKUP($B176,'Justerad allokering'!$B$1:$AG$461,MATCH(E$1,'Justerad allokering'!$B$1:$AF$1,0),FALSE))</f>
        <v>0</v>
      </c>
      <c r="F176">
        <f>IF(ISERROR(1/VLOOKUP($B176,'Justerad allokering'!$B$1:$AG$461,MATCH(F$1,'Justerad allokering'!$B$1:$AF$1,0),FALSE)),VLOOKUP($B176,'Allokerad kvv'!$B$2:$AV$468,MATCH(F$1,'Allokerad kvv'!$B$1:$AV$1,0),FALSE),VLOOKUP($B176,'Justerad allokering'!$B$1:$AG$461,MATCH(F$1,'Justerad allokering'!$B$1:$AF$1,0),FALSE))</f>
        <v>0</v>
      </c>
      <c r="G176">
        <f>IF(ISERROR(1/VLOOKUP($B176,'Justerad allokering'!$B$1:$AG$461,MATCH(G$1,'Justerad allokering'!$B$1:$AF$1,0),FALSE)),VLOOKUP($B176,'Allokerad kvv'!$B$2:$AV$468,MATCH(G$1,'Allokerad kvv'!$B$1:$AV$1,0),FALSE),VLOOKUP($B176,'Justerad allokering'!$B$1:$AG$461,MATCH(G$1,'Justerad allokering'!$B$1:$AF$1,0),FALSE))</f>
        <v>0</v>
      </c>
      <c r="H176">
        <f>IF(ISERROR(1/VLOOKUP($B176,'Justerad allokering'!$B$1:$AG$461,MATCH(H$1,'Justerad allokering'!$B$1:$AF$1,0),FALSE)),VLOOKUP($B176,'Allokerad kvv'!$B$2:$AV$468,MATCH(H$1,'Allokerad kvv'!$B$1:$AV$1,0),FALSE),VLOOKUP($B176,'Justerad allokering'!$B$1:$AG$461,MATCH(H$1,'Justerad allokering'!$B$1:$AF$1,0),FALSE))</f>
        <v>0</v>
      </c>
      <c r="I176">
        <f>IF(ISERROR(1/VLOOKUP($B176,'Justerad allokering'!$B$1:$AG$461,MATCH(I$1,'Justerad allokering'!$B$1:$AF$1,0),FALSE)),VLOOKUP($B176,'Allokerad kvv'!$B$2:$AV$468,MATCH(I$1,'Allokerad kvv'!$B$1:$AV$1,0),FALSE),VLOOKUP($B176,'Justerad allokering'!$B$1:$AG$461,MATCH(I$1,'Justerad allokering'!$B$1:$AF$1,0),FALSE))</f>
        <v>0</v>
      </c>
      <c r="J176">
        <f>IF(ISERROR(1/VLOOKUP($B176,'Justerad allokering'!$B$1:$AG$461,MATCH(J$1,'Justerad allokering'!$B$1:$AF$1,0),FALSE)),VLOOKUP($B176,'Allokerad kvv'!$B$2:$AV$468,MATCH(J$1,'Allokerad kvv'!$B$1:$AV$1,0),FALSE),VLOOKUP($B176,'Justerad allokering'!$B$1:$AG$461,MATCH(J$1,'Justerad allokering'!$B$1:$AF$1,0),FALSE))</f>
        <v>0</v>
      </c>
      <c r="K176">
        <f>IF(ISERROR(1/VLOOKUP($B176,'Justerad allokering'!$B$1:$AG$461,MATCH(K$1,'Justerad allokering'!$B$1:$AF$1,0),FALSE)),VLOOKUP($B176,'Allokerad kvv'!$B$2:$AV$468,MATCH(K$1,'Allokerad kvv'!$B$1:$AV$1,0),FALSE),VLOOKUP($B176,'Justerad allokering'!$B$1:$AG$461,MATCH(K$1,'Justerad allokering'!$B$1:$AF$1,0),FALSE))</f>
        <v>0</v>
      </c>
      <c r="L176">
        <f>IF(ISERROR(1/VLOOKUP($B176,'Justerad allokering'!$B$1:$AG$461,MATCH(L$1,'Justerad allokering'!$B$1:$AF$1,0),FALSE)),VLOOKUP($B176,'Allokerad kvv'!$B$2:$AV$468,MATCH(L$1,'Allokerad kvv'!$B$1:$AV$1,0),FALSE),VLOOKUP($B176,'Justerad allokering'!$B$1:$AG$461,MATCH(L$1,'Justerad allokering'!$B$1:$AF$1,0),FALSE))</f>
        <v>0</v>
      </c>
      <c r="M176">
        <f>IF(ISERROR(1/VLOOKUP($B176,'Justerad allokering'!$B$1:$AG$461,MATCH(M$1,'Justerad allokering'!$B$1:$AF$1,0),FALSE)),VLOOKUP($B176,'Allokerad kvv'!$B$2:$AV$468,MATCH(M$1,'Allokerad kvv'!$B$1:$AV$1,0),FALSE),VLOOKUP($B176,'Justerad allokering'!$B$1:$AG$461,MATCH(M$1,'Justerad allokering'!$B$1:$AF$1,0),FALSE))</f>
        <v>0</v>
      </c>
      <c r="N176">
        <f>IF(ISERROR(1/VLOOKUP($B176,'Justerad allokering'!$B$1:$AG$461,MATCH(N$1,'Justerad allokering'!$B$1:$AF$1,0),FALSE)),VLOOKUP($B176,'Allokerad kvv'!$B$2:$AV$468,MATCH(N$1,'Allokerad kvv'!$B$1:$AV$1,0),FALSE),VLOOKUP($B176,'Justerad allokering'!$B$1:$AG$461,MATCH(N$1,'Justerad allokering'!$B$1:$AF$1,0),FALSE))</f>
        <v>0</v>
      </c>
      <c r="O176">
        <f>IF(ISERROR(1/VLOOKUP($B176,'Justerad allokering'!$B$1:$AG$461,MATCH(O$1,'Justerad allokering'!$B$1:$AF$1,0),FALSE)),VLOOKUP($B176,'Allokerad kvv'!$B$2:$AV$468,MATCH(O$1,'Allokerad kvv'!$B$1:$AV$1,0),FALSE),VLOOKUP($B176,'Justerad allokering'!$B$1:$AG$461,MATCH(O$1,'Justerad allokering'!$B$1:$AF$1,0),FALSE))</f>
        <v>0</v>
      </c>
      <c r="P176">
        <f>IF(ISERROR(1/VLOOKUP($B176,'Justerad allokering'!$B$1:$AG$461,MATCH(P$1,'Justerad allokering'!$B$1:$AF$1,0),FALSE)),VLOOKUP($B176,'Allokerad kvv'!$B$2:$AV$468,MATCH(P$1,'Allokerad kvv'!$B$1:$AV$1,0),FALSE),VLOOKUP($B176,'Justerad allokering'!$B$1:$AG$461,MATCH(P$1,'Justerad allokering'!$B$1:$AF$1,0),FALSE))</f>
        <v>0</v>
      </c>
      <c r="Q176">
        <f>IF(ISERROR(1/VLOOKUP($B176,'Justerad allokering'!$B$1:$AG$461,MATCH(Q$1,'Justerad allokering'!$B$1:$AF$1,0),FALSE)),VLOOKUP($B176,'Allokerad kvv'!$B$2:$AV$468,MATCH(Q$1,'Allokerad kvv'!$B$1:$AV$1,0),FALSE),VLOOKUP($B176,'Justerad allokering'!$B$1:$AG$461,MATCH(Q$1,'Justerad allokering'!$B$1:$AF$1,0),FALSE))</f>
        <v>0</v>
      </c>
      <c r="R176">
        <f>IF(ISERROR(1/VLOOKUP($B176,'Justerad allokering'!$B$1:$AG$461,MATCH(R$1,'Justerad allokering'!$B$1:$AF$1,0),FALSE)),VLOOKUP($B176,'Allokerad kvv'!$B$2:$AV$468,MATCH(R$1,'Allokerad kvv'!$B$1:$AV$1,0),FALSE),VLOOKUP($B176,'Justerad allokering'!$B$1:$AG$461,MATCH(R$1,'Justerad allokering'!$B$1:$AF$1,0),FALSE))</f>
        <v>0</v>
      </c>
      <c r="S176">
        <f>IF(ISERROR(1/VLOOKUP($B176,'Justerad allokering'!$B$1:$AG$461,MATCH(S$1,'Justerad allokering'!$B$1:$AF$1,0),FALSE)),VLOOKUP($B176,'Allokerad kvv'!$B$2:$AV$468,MATCH(S$1,'Allokerad kvv'!$B$1:$AV$1,0),FALSE),VLOOKUP($B176,'Justerad allokering'!$B$1:$AG$461,MATCH(S$1,'Justerad allokering'!$B$1:$AF$1,0),FALSE))</f>
        <v>0</v>
      </c>
      <c r="T176">
        <f>IF(ISERROR(1/VLOOKUP($B176,'Justerad allokering'!$B$1:$AG$461,MATCH(T$1,'Justerad allokering'!$B$1:$AF$1,0),FALSE)),VLOOKUP($B176,'Allokerad kvv'!$B$2:$AV$468,MATCH(T$1,'Allokerad kvv'!$B$1:$AV$1,0),FALSE),VLOOKUP($B176,'Justerad allokering'!$B$1:$AG$461,MATCH(T$1,'Justerad allokering'!$B$1:$AF$1,0),FALSE))</f>
        <v>0</v>
      </c>
      <c r="U176">
        <f>IF(ISERROR(1/VLOOKUP($B176,'Justerad allokering'!$B$1:$AG$461,MATCH(U$1,'Justerad allokering'!$B$1:$AF$1,0),FALSE)),VLOOKUP($B176,'Allokerad kvv'!$B$2:$AV$468,MATCH(U$1,'Allokerad kvv'!$B$1:$AV$1,0),FALSE),VLOOKUP($B176,'Justerad allokering'!$B$1:$AG$461,MATCH(U$1,'Justerad allokering'!$B$1:$AF$1,0),FALSE))</f>
        <v>0</v>
      </c>
      <c r="V176">
        <f>IF(ISERROR(1/VLOOKUP($B176,'Justerad allokering'!$B$1:$AG$461,MATCH(V$1,'Justerad allokering'!$B$1:$AF$1,0),FALSE)),VLOOKUP($B176,'Allokerad kvv'!$B$2:$AV$468,MATCH(V$1,'Allokerad kvv'!$B$1:$AV$1,0),FALSE),VLOOKUP($B176,'Justerad allokering'!$B$1:$AG$461,MATCH(V$1,'Justerad allokering'!$B$1:$AF$1,0),FALSE))</f>
        <v>0</v>
      </c>
      <c r="W176">
        <f>IF(ISERROR(1/VLOOKUP($B176,'Justerad allokering'!$B$1:$AG$461,MATCH(W$1,'Justerad allokering'!$B$1:$AF$1,0),FALSE)),VLOOKUP($B176,'Allokerad kvv'!$B$2:$AV$468,MATCH(W$1,'Allokerad kvv'!$B$1:$AV$1,0),FALSE),VLOOKUP($B176,'Justerad allokering'!$B$1:$AG$461,MATCH(W$1,'Justerad allokering'!$B$1:$AF$1,0),FALSE))</f>
        <v>0</v>
      </c>
      <c r="X176">
        <f>IF(ISERROR(1/VLOOKUP($B176,'Justerad allokering'!$B$1:$AG$461,MATCH(X$1,'Justerad allokering'!$B$1:$AF$1,0),FALSE)),VLOOKUP($B176,'Allokerad kvv'!$B$2:$AV$468,MATCH(X$1,'Allokerad kvv'!$B$1:$AV$1,0),FALSE),VLOOKUP($B176,'Justerad allokering'!$B$1:$AG$461,MATCH(X$1,'Justerad allokering'!$B$1:$AF$1,0),FALSE))</f>
        <v>0</v>
      </c>
      <c r="Y176">
        <f>IF(ISERROR(1/VLOOKUP($B176,'Justerad allokering'!$B$1:$AG$461,MATCH(Y$1,'Justerad allokering'!$B$1:$AF$1,0),FALSE)),VLOOKUP($B176,'Allokerad kvv'!$B$2:$AV$468,MATCH(Y$1,'Allokerad kvv'!$B$1:$AV$1,0),FALSE),VLOOKUP($B176,'Justerad allokering'!$B$1:$AG$461,MATCH(Y$1,'Justerad allokering'!$B$1:$AF$1,0),FALSE))</f>
        <v>0</v>
      </c>
      <c r="Z176">
        <f>IF(ISERROR(1/VLOOKUP($B176,'Justerad allokering'!$B$1:$AG$461,MATCH(Z$1,'Justerad allokering'!$B$1:$AF$1,0),FALSE)),VLOOKUP($B176,'Allokerad kvv'!$B$2:$AV$468,MATCH(Z$1,'Allokerad kvv'!$B$1:$AV$1,0),FALSE),VLOOKUP($B176,'Justerad allokering'!$B$1:$AG$461,MATCH(Z$1,'Justerad allokering'!$B$1:$AF$1,0),FALSE))</f>
        <v>0</v>
      </c>
      <c r="AE176" s="89">
        <f t="shared" si="8"/>
        <v>0</v>
      </c>
      <c r="AG176">
        <f t="shared" si="9"/>
        <v>0</v>
      </c>
      <c r="AH176">
        <f t="shared" si="10"/>
        <v>0</v>
      </c>
      <c r="AI176" t="str">
        <f>IF(AH176=0,"",AH176/VLOOKUP(B176,Kraftvärmeprod!$B$1:$BC$480,MATCH("Summa tillförd energi exklusive rökgaskondensering",Kraftvärmeprod!$B$1:$BC$1,0),FALSE))</f>
        <v/>
      </c>
      <c r="AK176">
        <f t="shared" si="11"/>
        <v>0</v>
      </c>
    </row>
    <row r="177" spans="1:37" x14ac:dyDescent="0.25">
      <c r="A177" s="2" t="s">
        <v>249</v>
      </c>
      <c r="B177" s="2" t="s">
        <v>252</v>
      </c>
      <c r="C177">
        <f>IF(ISERROR(1/VLOOKUP($B177,'Justerad allokering'!$B$1:$AG$461,MATCH(C$1,'Justerad allokering'!$B$1:$AF$1,0),FALSE)),VLOOKUP($B177,'Allokerad kvv'!$B$2:$AV$468,MATCH(C$1,'Allokerad kvv'!$B$1:$AV$1,0),FALSE),VLOOKUP($B177,'Justerad allokering'!$B$1:$AG$461,MATCH(C$1,'Justerad allokering'!$B$1:$AF$1,0),FALSE))</f>
        <v>0</v>
      </c>
      <c r="D177">
        <f>IF(ISERROR(1/VLOOKUP($B177,'Justerad allokering'!$B$1:$AG$461,MATCH(D$1,'Justerad allokering'!$B$1:$AF$1,0),FALSE)),VLOOKUP($B177,'Allokerad kvv'!$B$2:$AV$468,MATCH(D$1,'Allokerad kvv'!$B$1:$AV$1,0),FALSE),VLOOKUP($B177,'Justerad allokering'!$B$1:$AG$461,MATCH(D$1,'Justerad allokering'!$B$1:$AF$1,0),FALSE))</f>
        <v>0</v>
      </c>
      <c r="E177">
        <f>IF(ISERROR(1/VLOOKUP($B177,'Justerad allokering'!$B$1:$AG$461,MATCH(E$1,'Justerad allokering'!$B$1:$AF$1,0),FALSE)),VLOOKUP($B177,'Allokerad kvv'!$B$2:$AV$468,MATCH(E$1,'Allokerad kvv'!$B$1:$AV$1,0),FALSE),VLOOKUP($B177,'Justerad allokering'!$B$1:$AG$461,MATCH(E$1,'Justerad allokering'!$B$1:$AF$1,0),FALSE))</f>
        <v>0</v>
      </c>
      <c r="F177">
        <f>IF(ISERROR(1/VLOOKUP($B177,'Justerad allokering'!$B$1:$AG$461,MATCH(F$1,'Justerad allokering'!$B$1:$AF$1,0),FALSE)),VLOOKUP($B177,'Allokerad kvv'!$B$2:$AV$468,MATCH(F$1,'Allokerad kvv'!$B$1:$AV$1,0),FALSE),VLOOKUP($B177,'Justerad allokering'!$B$1:$AG$461,MATCH(F$1,'Justerad allokering'!$B$1:$AF$1,0),FALSE))</f>
        <v>0</v>
      </c>
      <c r="G177">
        <f>IF(ISERROR(1/VLOOKUP($B177,'Justerad allokering'!$B$1:$AG$461,MATCH(G$1,'Justerad allokering'!$B$1:$AF$1,0),FALSE)),VLOOKUP($B177,'Allokerad kvv'!$B$2:$AV$468,MATCH(G$1,'Allokerad kvv'!$B$1:$AV$1,0),FALSE),VLOOKUP($B177,'Justerad allokering'!$B$1:$AG$461,MATCH(G$1,'Justerad allokering'!$B$1:$AF$1,0),FALSE))</f>
        <v>0</v>
      </c>
      <c r="H177">
        <f>IF(ISERROR(1/VLOOKUP($B177,'Justerad allokering'!$B$1:$AG$461,MATCH(H$1,'Justerad allokering'!$B$1:$AF$1,0),FALSE)),VLOOKUP($B177,'Allokerad kvv'!$B$2:$AV$468,MATCH(H$1,'Allokerad kvv'!$B$1:$AV$1,0),FALSE),VLOOKUP($B177,'Justerad allokering'!$B$1:$AG$461,MATCH(H$1,'Justerad allokering'!$B$1:$AF$1,0),FALSE))</f>
        <v>0</v>
      </c>
      <c r="I177">
        <f>IF(ISERROR(1/VLOOKUP($B177,'Justerad allokering'!$B$1:$AG$461,MATCH(I$1,'Justerad allokering'!$B$1:$AF$1,0),FALSE)),VLOOKUP($B177,'Allokerad kvv'!$B$2:$AV$468,MATCH(I$1,'Allokerad kvv'!$B$1:$AV$1,0),FALSE),VLOOKUP($B177,'Justerad allokering'!$B$1:$AG$461,MATCH(I$1,'Justerad allokering'!$B$1:$AF$1,0),FALSE))</f>
        <v>0</v>
      </c>
      <c r="J177">
        <f>IF(ISERROR(1/VLOOKUP($B177,'Justerad allokering'!$B$1:$AG$461,MATCH(J$1,'Justerad allokering'!$B$1:$AF$1,0),FALSE)),VLOOKUP($B177,'Allokerad kvv'!$B$2:$AV$468,MATCH(J$1,'Allokerad kvv'!$B$1:$AV$1,0),FALSE),VLOOKUP($B177,'Justerad allokering'!$B$1:$AG$461,MATCH(J$1,'Justerad allokering'!$B$1:$AF$1,0),FALSE))</f>
        <v>0</v>
      </c>
      <c r="K177">
        <f>IF(ISERROR(1/VLOOKUP($B177,'Justerad allokering'!$B$1:$AG$461,MATCH(K$1,'Justerad allokering'!$B$1:$AF$1,0),FALSE)),VLOOKUP($B177,'Allokerad kvv'!$B$2:$AV$468,MATCH(K$1,'Allokerad kvv'!$B$1:$AV$1,0),FALSE),VLOOKUP($B177,'Justerad allokering'!$B$1:$AG$461,MATCH(K$1,'Justerad allokering'!$B$1:$AF$1,0),FALSE))</f>
        <v>0</v>
      </c>
      <c r="L177">
        <f>IF(ISERROR(1/VLOOKUP($B177,'Justerad allokering'!$B$1:$AG$461,MATCH(L$1,'Justerad allokering'!$B$1:$AF$1,0),FALSE)),VLOOKUP($B177,'Allokerad kvv'!$B$2:$AV$468,MATCH(L$1,'Allokerad kvv'!$B$1:$AV$1,0),FALSE),VLOOKUP($B177,'Justerad allokering'!$B$1:$AG$461,MATCH(L$1,'Justerad allokering'!$B$1:$AF$1,0),FALSE))</f>
        <v>0</v>
      </c>
      <c r="M177">
        <f>IF(ISERROR(1/VLOOKUP($B177,'Justerad allokering'!$B$1:$AG$461,MATCH(M$1,'Justerad allokering'!$B$1:$AF$1,0),FALSE)),VLOOKUP($B177,'Allokerad kvv'!$B$2:$AV$468,MATCH(M$1,'Allokerad kvv'!$B$1:$AV$1,0),FALSE),VLOOKUP($B177,'Justerad allokering'!$B$1:$AG$461,MATCH(M$1,'Justerad allokering'!$B$1:$AF$1,0),FALSE))</f>
        <v>0</v>
      </c>
      <c r="N177">
        <f>IF(ISERROR(1/VLOOKUP($B177,'Justerad allokering'!$B$1:$AG$461,MATCH(N$1,'Justerad allokering'!$B$1:$AF$1,0),FALSE)),VLOOKUP($B177,'Allokerad kvv'!$B$2:$AV$468,MATCH(N$1,'Allokerad kvv'!$B$1:$AV$1,0),FALSE),VLOOKUP($B177,'Justerad allokering'!$B$1:$AG$461,MATCH(N$1,'Justerad allokering'!$B$1:$AF$1,0),FALSE))</f>
        <v>0</v>
      </c>
      <c r="O177">
        <f>IF(ISERROR(1/VLOOKUP($B177,'Justerad allokering'!$B$1:$AG$461,MATCH(O$1,'Justerad allokering'!$B$1:$AF$1,0),FALSE)),VLOOKUP($B177,'Allokerad kvv'!$B$2:$AV$468,MATCH(O$1,'Allokerad kvv'!$B$1:$AV$1,0),FALSE),VLOOKUP($B177,'Justerad allokering'!$B$1:$AG$461,MATCH(O$1,'Justerad allokering'!$B$1:$AF$1,0),FALSE))</f>
        <v>0</v>
      </c>
      <c r="P177">
        <f>IF(ISERROR(1/VLOOKUP($B177,'Justerad allokering'!$B$1:$AG$461,MATCH(P$1,'Justerad allokering'!$B$1:$AF$1,0),FALSE)),VLOOKUP($B177,'Allokerad kvv'!$B$2:$AV$468,MATCH(P$1,'Allokerad kvv'!$B$1:$AV$1,0),FALSE),VLOOKUP($B177,'Justerad allokering'!$B$1:$AG$461,MATCH(P$1,'Justerad allokering'!$B$1:$AF$1,0),FALSE))</f>
        <v>0</v>
      </c>
      <c r="Q177">
        <f>IF(ISERROR(1/VLOOKUP($B177,'Justerad allokering'!$B$1:$AG$461,MATCH(Q$1,'Justerad allokering'!$B$1:$AF$1,0),FALSE)),VLOOKUP($B177,'Allokerad kvv'!$B$2:$AV$468,MATCH(Q$1,'Allokerad kvv'!$B$1:$AV$1,0),FALSE),VLOOKUP($B177,'Justerad allokering'!$B$1:$AG$461,MATCH(Q$1,'Justerad allokering'!$B$1:$AF$1,0),FALSE))</f>
        <v>0</v>
      </c>
      <c r="R177">
        <f>IF(ISERROR(1/VLOOKUP($B177,'Justerad allokering'!$B$1:$AG$461,MATCH(R$1,'Justerad allokering'!$B$1:$AF$1,0),FALSE)),VLOOKUP($B177,'Allokerad kvv'!$B$2:$AV$468,MATCH(R$1,'Allokerad kvv'!$B$1:$AV$1,0),FALSE),VLOOKUP($B177,'Justerad allokering'!$B$1:$AG$461,MATCH(R$1,'Justerad allokering'!$B$1:$AF$1,0),FALSE))</f>
        <v>0</v>
      </c>
      <c r="S177">
        <f>IF(ISERROR(1/VLOOKUP($B177,'Justerad allokering'!$B$1:$AG$461,MATCH(S$1,'Justerad allokering'!$B$1:$AF$1,0),FALSE)),VLOOKUP($B177,'Allokerad kvv'!$B$2:$AV$468,MATCH(S$1,'Allokerad kvv'!$B$1:$AV$1,0),FALSE),VLOOKUP($B177,'Justerad allokering'!$B$1:$AG$461,MATCH(S$1,'Justerad allokering'!$B$1:$AF$1,0),FALSE))</f>
        <v>0</v>
      </c>
      <c r="T177">
        <f>IF(ISERROR(1/VLOOKUP($B177,'Justerad allokering'!$B$1:$AG$461,MATCH(T$1,'Justerad allokering'!$B$1:$AF$1,0),FALSE)),VLOOKUP($B177,'Allokerad kvv'!$B$2:$AV$468,MATCH(T$1,'Allokerad kvv'!$B$1:$AV$1,0),FALSE),VLOOKUP($B177,'Justerad allokering'!$B$1:$AG$461,MATCH(T$1,'Justerad allokering'!$B$1:$AF$1,0),FALSE))</f>
        <v>0</v>
      </c>
      <c r="U177">
        <f>IF(ISERROR(1/VLOOKUP($B177,'Justerad allokering'!$B$1:$AG$461,MATCH(U$1,'Justerad allokering'!$B$1:$AF$1,0),FALSE)),VLOOKUP($B177,'Allokerad kvv'!$B$2:$AV$468,MATCH(U$1,'Allokerad kvv'!$B$1:$AV$1,0),FALSE),VLOOKUP($B177,'Justerad allokering'!$B$1:$AG$461,MATCH(U$1,'Justerad allokering'!$B$1:$AF$1,0),FALSE))</f>
        <v>0</v>
      </c>
      <c r="V177">
        <f>IF(ISERROR(1/VLOOKUP($B177,'Justerad allokering'!$B$1:$AG$461,MATCH(V$1,'Justerad allokering'!$B$1:$AF$1,0),FALSE)),VLOOKUP($B177,'Allokerad kvv'!$B$2:$AV$468,MATCH(V$1,'Allokerad kvv'!$B$1:$AV$1,0),FALSE),VLOOKUP($B177,'Justerad allokering'!$B$1:$AG$461,MATCH(V$1,'Justerad allokering'!$B$1:$AF$1,0),FALSE))</f>
        <v>0</v>
      </c>
      <c r="W177">
        <f>IF(ISERROR(1/VLOOKUP($B177,'Justerad allokering'!$B$1:$AG$461,MATCH(W$1,'Justerad allokering'!$B$1:$AF$1,0),FALSE)),VLOOKUP($B177,'Allokerad kvv'!$B$2:$AV$468,MATCH(W$1,'Allokerad kvv'!$B$1:$AV$1,0),FALSE),VLOOKUP($B177,'Justerad allokering'!$B$1:$AG$461,MATCH(W$1,'Justerad allokering'!$B$1:$AF$1,0),FALSE))</f>
        <v>0</v>
      </c>
      <c r="X177">
        <f>IF(ISERROR(1/VLOOKUP($B177,'Justerad allokering'!$B$1:$AG$461,MATCH(X$1,'Justerad allokering'!$B$1:$AF$1,0),FALSE)),VLOOKUP($B177,'Allokerad kvv'!$B$2:$AV$468,MATCH(X$1,'Allokerad kvv'!$B$1:$AV$1,0),FALSE),VLOOKUP($B177,'Justerad allokering'!$B$1:$AG$461,MATCH(X$1,'Justerad allokering'!$B$1:$AF$1,0),FALSE))</f>
        <v>0</v>
      </c>
      <c r="Y177">
        <f>IF(ISERROR(1/VLOOKUP($B177,'Justerad allokering'!$B$1:$AG$461,MATCH(Y$1,'Justerad allokering'!$B$1:$AF$1,0),FALSE)),VLOOKUP($B177,'Allokerad kvv'!$B$2:$AV$468,MATCH(Y$1,'Allokerad kvv'!$B$1:$AV$1,0),FALSE),VLOOKUP($B177,'Justerad allokering'!$B$1:$AG$461,MATCH(Y$1,'Justerad allokering'!$B$1:$AF$1,0),FALSE))</f>
        <v>0</v>
      </c>
      <c r="Z177">
        <f>IF(ISERROR(1/VLOOKUP($B177,'Justerad allokering'!$B$1:$AG$461,MATCH(Z$1,'Justerad allokering'!$B$1:$AF$1,0),FALSE)),VLOOKUP($B177,'Allokerad kvv'!$B$2:$AV$468,MATCH(Z$1,'Allokerad kvv'!$B$1:$AV$1,0),FALSE),VLOOKUP($B177,'Justerad allokering'!$B$1:$AG$461,MATCH(Z$1,'Justerad allokering'!$B$1:$AF$1,0),FALSE))</f>
        <v>0</v>
      </c>
      <c r="AE177" s="89">
        <f t="shared" si="8"/>
        <v>0</v>
      </c>
      <c r="AG177">
        <f t="shared" si="9"/>
        <v>0</v>
      </c>
      <c r="AH177">
        <f t="shared" si="10"/>
        <v>0</v>
      </c>
      <c r="AI177" t="str">
        <f>IF(AH177=0,"",AH177/VLOOKUP(B177,Kraftvärmeprod!$B$1:$BC$480,MATCH("Summa tillförd energi exklusive rökgaskondensering",Kraftvärmeprod!$B$1:$BC$1,0),FALSE))</f>
        <v/>
      </c>
      <c r="AK177">
        <f t="shared" si="11"/>
        <v>0</v>
      </c>
    </row>
    <row r="178" spans="1:37" x14ac:dyDescent="0.25">
      <c r="A178" s="2" t="s">
        <v>253</v>
      </c>
      <c r="B178" s="2" t="s">
        <v>254</v>
      </c>
      <c r="C178">
        <f>IF(ISERROR(1/VLOOKUP($B178,'Justerad allokering'!$B$1:$AG$461,MATCH(C$1,'Justerad allokering'!$B$1:$AF$1,0),FALSE)),VLOOKUP($B178,'Allokerad kvv'!$B$2:$AV$468,MATCH(C$1,'Allokerad kvv'!$B$1:$AV$1,0),FALSE),VLOOKUP($B178,'Justerad allokering'!$B$1:$AG$461,MATCH(C$1,'Justerad allokering'!$B$1:$AF$1,0),FALSE))</f>
        <v>0</v>
      </c>
      <c r="D178">
        <f>IF(ISERROR(1/VLOOKUP($B178,'Justerad allokering'!$B$1:$AG$461,MATCH(D$1,'Justerad allokering'!$B$1:$AF$1,0),FALSE)),VLOOKUP($B178,'Allokerad kvv'!$B$2:$AV$468,MATCH(D$1,'Allokerad kvv'!$B$1:$AV$1,0),FALSE),VLOOKUP($B178,'Justerad allokering'!$B$1:$AG$461,MATCH(D$1,'Justerad allokering'!$B$1:$AF$1,0),FALSE))</f>
        <v>0</v>
      </c>
      <c r="E178">
        <f>IF(ISERROR(1/VLOOKUP($B178,'Justerad allokering'!$B$1:$AG$461,MATCH(E$1,'Justerad allokering'!$B$1:$AF$1,0),FALSE)),VLOOKUP($B178,'Allokerad kvv'!$B$2:$AV$468,MATCH(E$1,'Allokerad kvv'!$B$1:$AV$1,0),FALSE),VLOOKUP($B178,'Justerad allokering'!$B$1:$AG$461,MATCH(E$1,'Justerad allokering'!$B$1:$AF$1,0),FALSE))</f>
        <v>0</v>
      </c>
      <c r="F178">
        <f>IF(ISERROR(1/VLOOKUP($B178,'Justerad allokering'!$B$1:$AG$461,MATCH(F$1,'Justerad allokering'!$B$1:$AF$1,0),FALSE)),VLOOKUP($B178,'Allokerad kvv'!$B$2:$AV$468,MATCH(F$1,'Allokerad kvv'!$B$1:$AV$1,0),FALSE),VLOOKUP($B178,'Justerad allokering'!$B$1:$AG$461,MATCH(F$1,'Justerad allokering'!$B$1:$AF$1,0),FALSE))</f>
        <v>0</v>
      </c>
      <c r="G178">
        <f>IF(ISERROR(1/VLOOKUP($B178,'Justerad allokering'!$B$1:$AG$461,MATCH(G$1,'Justerad allokering'!$B$1:$AF$1,0),FALSE)),VLOOKUP($B178,'Allokerad kvv'!$B$2:$AV$468,MATCH(G$1,'Allokerad kvv'!$B$1:$AV$1,0),FALSE),VLOOKUP($B178,'Justerad allokering'!$B$1:$AG$461,MATCH(G$1,'Justerad allokering'!$B$1:$AF$1,0),FALSE))</f>
        <v>0</v>
      </c>
      <c r="H178">
        <f>IF(ISERROR(1/VLOOKUP($B178,'Justerad allokering'!$B$1:$AG$461,MATCH(H$1,'Justerad allokering'!$B$1:$AF$1,0),FALSE)),VLOOKUP($B178,'Allokerad kvv'!$B$2:$AV$468,MATCH(H$1,'Allokerad kvv'!$B$1:$AV$1,0),FALSE),VLOOKUP($B178,'Justerad allokering'!$B$1:$AG$461,MATCH(H$1,'Justerad allokering'!$B$1:$AF$1,0),FALSE))</f>
        <v>0</v>
      </c>
      <c r="I178">
        <f>IF(ISERROR(1/VLOOKUP($B178,'Justerad allokering'!$B$1:$AG$461,MATCH(I$1,'Justerad allokering'!$B$1:$AF$1,0),FALSE)),VLOOKUP($B178,'Allokerad kvv'!$B$2:$AV$468,MATCH(I$1,'Allokerad kvv'!$B$1:$AV$1,0),FALSE),VLOOKUP($B178,'Justerad allokering'!$B$1:$AG$461,MATCH(I$1,'Justerad allokering'!$B$1:$AF$1,0),FALSE))</f>
        <v>0</v>
      </c>
      <c r="J178">
        <f>IF(ISERROR(1/VLOOKUP($B178,'Justerad allokering'!$B$1:$AG$461,MATCH(J$1,'Justerad allokering'!$B$1:$AF$1,0),FALSE)),VLOOKUP($B178,'Allokerad kvv'!$B$2:$AV$468,MATCH(J$1,'Allokerad kvv'!$B$1:$AV$1,0),FALSE),VLOOKUP($B178,'Justerad allokering'!$B$1:$AG$461,MATCH(J$1,'Justerad allokering'!$B$1:$AF$1,0),FALSE))</f>
        <v>0</v>
      </c>
      <c r="K178">
        <f>IF(ISERROR(1/VLOOKUP($B178,'Justerad allokering'!$B$1:$AG$461,MATCH(K$1,'Justerad allokering'!$B$1:$AF$1,0),FALSE)),VLOOKUP($B178,'Allokerad kvv'!$B$2:$AV$468,MATCH(K$1,'Allokerad kvv'!$B$1:$AV$1,0),FALSE),VLOOKUP($B178,'Justerad allokering'!$B$1:$AG$461,MATCH(K$1,'Justerad allokering'!$B$1:$AF$1,0),FALSE))</f>
        <v>0</v>
      </c>
      <c r="L178">
        <f>IF(ISERROR(1/VLOOKUP($B178,'Justerad allokering'!$B$1:$AG$461,MATCH(L$1,'Justerad allokering'!$B$1:$AF$1,0),FALSE)),VLOOKUP($B178,'Allokerad kvv'!$B$2:$AV$468,MATCH(L$1,'Allokerad kvv'!$B$1:$AV$1,0),FALSE),VLOOKUP($B178,'Justerad allokering'!$B$1:$AG$461,MATCH(L$1,'Justerad allokering'!$B$1:$AF$1,0),FALSE))</f>
        <v>0</v>
      </c>
      <c r="M178">
        <f>IF(ISERROR(1/VLOOKUP($B178,'Justerad allokering'!$B$1:$AG$461,MATCH(M$1,'Justerad allokering'!$B$1:$AF$1,0),FALSE)),VLOOKUP($B178,'Allokerad kvv'!$B$2:$AV$468,MATCH(M$1,'Allokerad kvv'!$B$1:$AV$1,0),FALSE),VLOOKUP($B178,'Justerad allokering'!$B$1:$AG$461,MATCH(M$1,'Justerad allokering'!$B$1:$AF$1,0),FALSE))</f>
        <v>0</v>
      </c>
      <c r="N178">
        <f>IF(ISERROR(1/VLOOKUP($B178,'Justerad allokering'!$B$1:$AG$461,MATCH(N$1,'Justerad allokering'!$B$1:$AF$1,0),FALSE)),VLOOKUP($B178,'Allokerad kvv'!$B$2:$AV$468,MATCH(N$1,'Allokerad kvv'!$B$1:$AV$1,0),FALSE),VLOOKUP($B178,'Justerad allokering'!$B$1:$AG$461,MATCH(N$1,'Justerad allokering'!$B$1:$AF$1,0),FALSE))</f>
        <v>0</v>
      </c>
      <c r="O178">
        <f>IF(ISERROR(1/VLOOKUP($B178,'Justerad allokering'!$B$1:$AG$461,MATCH(O$1,'Justerad allokering'!$B$1:$AF$1,0),FALSE)),VLOOKUP($B178,'Allokerad kvv'!$B$2:$AV$468,MATCH(O$1,'Allokerad kvv'!$B$1:$AV$1,0),FALSE),VLOOKUP($B178,'Justerad allokering'!$B$1:$AG$461,MATCH(O$1,'Justerad allokering'!$B$1:$AF$1,0),FALSE))</f>
        <v>0</v>
      </c>
      <c r="P178">
        <f>IF(ISERROR(1/VLOOKUP($B178,'Justerad allokering'!$B$1:$AG$461,MATCH(P$1,'Justerad allokering'!$B$1:$AF$1,0),FALSE)),VLOOKUP($B178,'Allokerad kvv'!$B$2:$AV$468,MATCH(P$1,'Allokerad kvv'!$B$1:$AV$1,0),FALSE),VLOOKUP($B178,'Justerad allokering'!$B$1:$AG$461,MATCH(P$1,'Justerad allokering'!$B$1:$AF$1,0),FALSE))</f>
        <v>0</v>
      </c>
      <c r="Q178">
        <f>IF(ISERROR(1/VLOOKUP($B178,'Justerad allokering'!$B$1:$AG$461,MATCH(Q$1,'Justerad allokering'!$B$1:$AF$1,0),FALSE)),VLOOKUP($B178,'Allokerad kvv'!$B$2:$AV$468,MATCH(Q$1,'Allokerad kvv'!$B$1:$AV$1,0),FALSE),VLOOKUP($B178,'Justerad allokering'!$B$1:$AG$461,MATCH(Q$1,'Justerad allokering'!$B$1:$AF$1,0),FALSE))</f>
        <v>0</v>
      </c>
      <c r="R178">
        <f>IF(ISERROR(1/VLOOKUP($B178,'Justerad allokering'!$B$1:$AG$461,MATCH(R$1,'Justerad allokering'!$B$1:$AF$1,0),FALSE)),VLOOKUP($B178,'Allokerad kvv'!$B$2:$AV$468,MATCH(R$1,'Allokerad kvv'!$B$1:$AV$1,0),FALSE),VLOOKUP($B178,'Justerad allokering'!$B$1:$AG$461,MATCH(R$1,'Justerad allokering'!$B$1:$AF$1,0),FALSE))</f>
        <v>0</v>
      </c>
      <c r="S178">
        <f>IF(ISERROR(1/VLOOKUP($B178,'Justerad allokering'!$B$1:$AG$461,MATCH(S$1,'Justerad allokering'!$B$1:$AF$1,0),FALSE)),VLOOKUP($B178,'Allokerad kvv'!$B$2:$AV$468,MATCH(S$1,'Allokerad kvv'!$B$1:$AV$1,0),FALSE),VLOOKUP($B178,'Justerad allokering'!$B$1:$AG$461,MATCH(S$1,'Justerad allokering'!$B$1:$AF$1,0),FALSE))</f>
        <v>0</v>
      </c>
      <c r="T178">
        <f>IF(ISERROR(1/VLOOKUP($B178,'Justerad allokering'!$B$1:$AG$461,MATCH(T$1,'Justerad allokering'!$B$1:$AF$1,0),FALSE)),VLOOKUP($B178,'Allokerad kvv'!$B$2:$AV$468,MATCH(T$1,'Allokerad kvv'!$B$1:$AV$1,0),FALSE),VLOOKUP($B178,'Justerad allokering'!$B$1:$AG$461,MATCH(T$1,'Justerad allokering'!$B$1:$AF$1,0),FALSE))</f>
        <v>0</v>
      </c>
      <c r="U178">
        <f>IF(ISERROR(1/VLOOKUP($B178,'Justerad allokering'!$B$1:$AG$461,MATCH(U$1,'Justerad allokering'!$B$1:$AF$1,0),FALSE)),VLOOKUP($B178,'Allokerad kvv'!$B$2:$AV$468,MATCH(U$1,'Allokerad kvv'!$B$1:$AV$1,0),FALSE),VLOOKUP($B178,'Justerad allokering'!$B$1:$AG$461,MATCH(U$1,'Justerad allokering'!$B$1:$AF$1,0),FALSE))</f>
        <v>0</v>
      </c>
      <c r="V178">
        <f>IF(ISERROR(1/VLOOKUP($B178,'Justerad allokering'!$B$1:$AG$461,MATCH(V$1,'Justerad allokering'!$B$1:$AF$1,0),FALSE)),VLOOKUP($B178,'Allokerad kvv'!$B$2:$AV$468,MATCH(V$1,'Allokerad kvv'!$B$1:$AV$1,0),FALSE),VLOOKUP($B178,'Justerad allokering'!$B$1:$AG$461,MATCH(V$1,'Justerad allokering'!$B$1:$AF$1,0),FALSE))</f>
        <v>0</v>
      </c>
      <c r="W178">
        <f>IF(ISERROR(1/VLOOKUP($B178,'Justerad allokering'!$B$1:$AG$461,MATCH(W$1,'Justerad allokering'!$B$1:$AF$1,0),FALSE)),VLOOKUP($B178,'Allokerad kvv'!$B$2:$AV$468,MATCH(W$1,'Allokerad kvv'!$B$1:$AV$1,0),FALSE),VLOOKUP($B178,'Justerad allokering'!$B$1:$AG$461,MATCH(W$1,'Justerad allokering'!$B$1:$AF$1,0),FALSE))</f>
        <v>0</v>
      </c>
      <c r="X178">
        <f>IF(ISERROR(1/VLOOKUP($B178,'Justerad allokering'!$B$1:$AG$461,MATCH(X$1,'Justerad allokering'!$B$1:$AF$1,0),FALSE)),VLOOKUP($B178,'Allokerad kvv'!$B$2:$AV$468,MATCH(X$1,'Allokerad kvv'!$B$1:$AV$1,0),FALSE),VLOOKUP($B178,'Justerad allokering'!$B$1:$AG$461,MATCH(X$1,'Justerad allokering'!$B$1:$AF$1,0),FALSE))</f>
        <v>0</v>
      </c>
      <c r="Y178">
        <f>IF(ISERROR(1/VLOOKUP($B178,'Justerad allokering'!$B$1:$AG$461,MATCH(Y$1,'Justerad allokering'!$B$1:$AF$1,0),FALSE)),VLOOKUP($B178,'Allokerad kvv'!$B$2:$AV$468,MATCH(Y$1,'Allokerad kvv'!$B$1:$AV$1,0),FALSE),VLOOKUP($B178,'Justerad allokering'!$B$1:$AG$461,MATCH(Y$1,'Justerad allokering'!$B$1:$AF$1,0),FALSE))</f>
        <v>0</v>
      </c>
      <c r="Z178">
        <f>IF(ISERROR(1/VLOOKUP($B178,'Justerad allokering'!$B$1:$AG$461,MATCH(Z$1,'Justerad allokering'!$B$1:$AF$1,0),FALSE)),VLOOKUP($B178,'Allokerad kvv'!$B$2:$AV$468,MATCH(Z$1,'Allokerad kvv'!$B$1:$AV$1,0),FALSE),VLOOKUP($B178,'Justerad allokering'!$B$1:$AG$461,MATCH(Z$1,'Justerad allokering'!$B$1:$AF$1,0),FALSE))</f>
        <v>0</v>
      </c>
      <c r="AE178" s="89">
        <f t="shared" si="8"/>
        <v>0</v>
      </c>
      <c r="AG178">
        <f t="shared" si="9"/>
        <v>0</v>
      </c>
      <c r="AH178">
        <f t="shared" si="10"/>
        <v>0</v>
      </c>
      <c r="AI178" t="str">
        <f>IF(AH178=0,"",AH178/VLOOKUP(B178,Kraftvärmeprod!$B$1:$BC$480,MATCH("Summa tillförd energi exklusive rökgaskondensering",Kraftvärmeprod!$B$1:$BC$1,0),FALSE))</f>
        <v/>
      </c>
      <c r="AK178">
        <f t="shared" si="11"/>
        <v>0</v>
      </c>
    </row>
    <row r="179" spans="1:37" x14ac:dyDescent="0.25">
      <c r="A179" s="2" t="s">
        <v>255</v>
      </c>
      <c r="B179" s="2" t="s">
        <v>256</v>
      </c>
      <c r="C179">
        <f>IF(ISERROR(1/VLOOKUP($B179,'Justerad allokering'!$B$1:$AG$461,MATCH(C$1,'Justerad allokering'!$B$1:$AF$1,0),FALSE)),VLOOKUP($B179,'Allokerad kvv'!$B$2:$AV$468,MATCH(C$1,'Allokerad kvv'!$B$1:$AV$1,0),FALSE),VLOOKUP($B179,'Justerad allokering'!$B$1:$AG$461,MATCH(C$1,'Justerad allokering'!$B$1:$AF$1,0),FALSE))</f>
        <v>0</v>
      </c>
      <c r="D179">
        <f>IF(ISERROR(1/VLOOKUP($B179,'Justerad allokering'!$B$1:$AG$461,MATCH(D$1,'Justerad allokering'!$B$1:$AF$1,0),FALSE)),VLOOKUP($B179,'Allokerad kvv'!$B$2:$AV$468,MATCH(D$1,'Allokerad kvv'!$B$1:$AV$1,0),FALSE),VLOOKUP($B179,'Justerad allokering'!$B$1:$AG$461,MATCH(D$1,'Justerad allokering'!$B$1:$AF$1,0),FALSE))</f>
        <v>0</v>
      </c>
      <c r="E179">
        <f>IF(ISERROR(1/VLOOKUP($B179,'Justerad allokering'!$B$1:$AG$461,MATCH(E$1,'Justerad allokering'!$B$1:$AF$1,0),FALSE)),VLOOKUP($B179,'Allokerad kvv'!$B$2:$AV$468,MATCH(E$1,'Allokerad kvv'!$B$1:$AV$1,0),FALSE),VLOOKUP($B179,'Justerad allokering'!$B$1:$AG$461,MATCH(E$1,'Justerad allokering'!$B$1:$AF$1,0),FALSE))</f>
        <v>0</v>
      </c>
      <c r="F179">
        <f>IF(ISERROR(1/VLOOKUP($B179,'Justerad allokering'!$B$1:$AG$461,MATCH(F$1,'Justerad allokering'!$B$1:$AF$1,0),FALSE)),VLOOKUP($B179,'Allokerad kvv'!$B$2:$AV$468,MATCH(F$1,'Allokerad kvv'!$B$1:$AV$1,0),FALSE),VLOOKUP($B179,'Justerad allokering'!$B$1:$AG$461,MATCH(F$1,'Justerad allokering'!$B$1:$AF$1,0),FALSE))</f>
        <v>0</v>
      </c>
      <c r="G179">
        <f>IF(ISERROR(1/VLOOKUP($B179,'Justerad allokering'!$B$1:$AG$461,MATCH(G$1,'Justerad allokering'!$B$1:$AF$1,0),FALSE)),VLOOKUP($B179,'Allokerad kvv'!$B$2:$AV$468,MATCH(G$1,'Allokerad kvv'!$B$1:$AV$1,0),FALSE),VLOOKUP($B179,'Justerad allokering'!$B$1:$AG$461,MATCH(G$1,'Justerad allokering'!$B$1:$AF$1,0),FALSE))</f>
        <v>0</v>
      </c>
      <c r="H179">
        <f>IF(ISERROR(1/VLOOKUP($B179,'Justerad allokering'!$B$1:$AG$461,MATCH(H$1,'Justerad allokering'!$B$1:$AF$1,0),FALSE)),VLOOKUP($B179,'Allokerad kvv'!$B$2:$AV$468,MATCH(H$1,'Allokerad kvv'!$B$1:$AV$1,0),FALSE),VLOOKUP($B179,'Justerad allokering'!$B$1:$AG$461,MATCH(H$1,'Justerad allokering'!$B$1:$AF$1,0),FALSE))</f>
        <v>0</v>
      </c>
      <c r="I179">
        <f>IF(ISERROR(1/VLOOKUP($B179,'Justerad allokering'!$B$1:$AG$461,MATCH(I$1,'Justerad allokering'!$B$1:$AF$1,0),FALSE)),VLOOKUP($B179,'Allokerad kvv'!$B$2:$AV$468,MATCH(I$1,'Allokerad kvv'!$B$1:$AV$1,0),FALSE),VLOOKUP($B179,'Justerad allokering'!$B$1:$AG$461,MATCH(I$1,'Justerad allokering'!$B$1:$AF$1,0),FALSE))</f>
        <v>0</v>
      </c>
      <c r="J179">
        <f>IF(ISERROR(1/VLOOKUP($B179,'Justerad allokering'!$B$1:$AG$461,MATCH(J$1,'Justerad allokering'!$B$1:$AF$1,0),FALSE)),VLOOKUP($B179,'Allokerad kvv'!$B$2:$AV$468,MATCH(J$1,'Allokerad kvv'!$B$1:$AV$1,0),FALSE),VLOOKUP($B179,'Justerad allokering'!$B$1:$AG$461,MATCH(J$1,'Justerad allokering'!$B$1:$AF$1,0),FALSE))</f>
        <v>0</v>
      </c>
      <c r="K179">
        <f>IF(ISERROR(1/VLOOKUP($B179,'Justerad allokering'!$B$1:$AG$461,MATCH(K$1,'Justerad allokering'!$B$1:$AF$1,0),FALSE)),VLOOKUP($B179,'Allokerad kvv'!$B$2:$AV$468,MATCH(K$1,'Allokerad kvv'!$B$1:$AV$1,0),FALSE),VLOOKUP($B179,'Justerad allokering'!$B$1:$AG$461,MATCH(K$1,'Justerad allokering'!$B$1:$AF$1,0),FALSE))</f>
        <v>0</v>
      </c>
      <c r="L179">
        <f>IF(ISERROR(1/VLOOKUP($B179,'Justerad allokering'!$B$1:$AG$461,MATCH(L$1,'Justerad allokering'!$B$1:$AF$1,0),FALSE)),VLOOKUP($B179,'Allokerad kvv'!$B$2:$AV$468,MATCH(L$1,'Allokerad kvv'!$B$1:$AV$1,0),FALSE),VLOOKUP($B179,'Justerad allokering'!$B$1:$AG$461,MATCH(L$1,'Justerad allokering'!$B$1:$AF$1,0),FALSE))</f>
        <v>0</v>
      </c>
      <c r="M179">
        <f>IF(ISERROR(1/VLOOKUP($B179,'Justerad allokering'!$B$1:$AG$461,MATCH(M$1,'Justerad allokering'!$B$1:$AF$1,0),FALSE)),VLOOKUP($B179,'Allokerad kvv'!$B$2:$AV$468,MATCH(M$1,'Allokerad kvv'!$B$1:$AV$1,0),FALSE),VLOOKUP($B179,'Justerad allokering'!$B$1:$AG$461,MATCH(M$1,'Justerad allokering'!$B$1:$AF$1,0),FALSE))</f>
        <v>0</v>
      </c>
      <c r="N179">
        <f>IF(ISERROR(1/VLOOKUP($B179,'Justerad allokering'!$B$1:$AG$461,MATCH(N$1,'Justerad allokering'!$B$1:$AF$1,0),FALSE)),VLOOKUP($B179,'Allokerad kvv'!$B$2:$AV$468,MATCH(N$1,'Allokerad kvv'!$B$1:$AV$1,0),FALSE),VLOOKUP($B179,'Justerad allokering'!$B$1:$AG$461,MATCH(N$1,'Justerad allokering'!$B$1:$AF$1,0),FALSE))</f>
        <v>0</v>
      </c>
      <c r="O179">
        <f>IF(ISERROR(1/VLOOKUP($B179,'Justerad allokering'!$B$1:$AG$461,MATCH(O$1,'Justerad allokering'!$B$1:$AF$1,0),FALSE)),VLOOKUP($B179,'Allokerad kvv'!$B$2:$AV$468,MATCH(O$1,'Allokerad kvv'!$B$1:$AV$1,0),FALSE),VLOOKUP($B179,'Justerad allokering'!$B$1:$AG$461,MATCH(O$1,'Justerad allokering'!$B$1:$AF$1,0),FALSE))</f>
        <v>0</v>
      </c>
      <c r="P179">
        <f>IF(ISERROR(1/VLOOKUP($B179,'Justerad allokering'!$B$1:$AG$461,MATCH(P$1,'Justerad allokering'!$B$1:$AF$1,0),FALSE)),VLOOKUP($B179,'Allokerad kvv'!$B$2:$AV$468,MATCH(P$1,'Allokerad kvv'!$B$1:$AV$1,0),FALSE),VLOOKUP($B179,'Justerad allokering'!$B$1:$AG$461,MATCH(P$1,'Justerad allokering'!$B$1:$AF$1,0),FALSE))</f>
        <v>0</v>
      </c>
      <c r="Q179">
        <f>IF(ISERROR(1/VLOOKUP($B179,'Justerad allokering'!$B$1:$AG$461,MATCH(Q$1,'Justerad allokering'!$B$1:$AF$1,0),FALSE)),VLOOKUP($B179,'Allokerad kvv'!$B$2:$AV$468,MATCH(Q$1,'Allokerad kvv'!$B$1:$AV$1,0),FALSE),VLOOKUP($B179,'Justerad allokering'!$B$1:$AG$461,MATCH(Q$1,'Justerad allokering'!$B$1:$AF$1,0),FALSE))</f>
        <v>0</v>
      </c>
      <c r="R179">
        <f>IF(ISERROR(1/VLOOKUP($B179,'Justerad allokering'!$B$1:$AG$461,MATCH(R$1,'Justerad allokering'!$B$1:$AF$1,0),FALSE)),VLOOKUP($B179,'Allokerad kvv'!$B$2:$AV$468,MATCH(R$1,'Allokerad kvv'!$B$1:$AV$1,0),FALSE),VLOOKUP($B179,'Justerad allokering'!$B$1:$AG$461,MATCH(R$1,'Justerad allokering'!$B$1:$AF$1,0),FALSE))</f>
        <v>0</v>
      </c>
      <c r="S179">
        <f>IF(ISERROR(1/VLOOKUP($B179,'Justerad allokering'!$B$1:$AG$461,MATCH(S$1,'Justerad allokering'!$B$1:$AF$1,0),FALSE)),VLOOKUP($B179,'Allokerad kvv'!$B$2:$AV$468,MATCH(S$1,'Allokerad kvv'!$B$1:$AV$1,0),FALSE),VLOOKUP($B179,'Justerad allokering'!$B$1:$AG$461,MATCH(S$1,'Justerad allokering'!$B$1:$AF$1,0),FALSE))</f>
        <v>0</v>
      </c>
      <c r="T179">
        <f>IF(ISERROR(1/VLOOKUP($B179,'Justerad allokering'!$B$1:$AG$461,MATCH(T$1,'Justerad allokering'!$B$1:$AF$1,0),FALSE)),VLOOKUP($B179,'Allokerad kvv'!$B$2:$AV$468,MATCH(T$1,'Allokerad kvv'!$B$1:$AV$1,0),FALSE),VLOOKUP($B179,'Justerad allokering'!$B$1:$AG$461,MATCH(T$1,'Justerad allokering'!$B$1:$AF$1,0),FALSE))</f>
        <v>0</v>
      </c>
      <c r="U179">
        <f>IF(ISERROR(1/VLOOKUP($B179,'Justerad allokering'!$B$1:$AG$461,MATCH(U$1,'Justerad allokering'!$B$1:$AF$1,0),FALSE)),VLOOKUP($B179,'Allokerad kvv'!$B$2:$AV$468,MATCH(U$1,'Allokerad kvv'!$B$1:$AV$1,0),FALSE),VLOOKUP($B179,'Justerad allokering'!$B$1:$AG$461,MATCH(U$1,'Justerad allokering'!$B$1:$AF$1,0),FALSE))</f>
        <v>0</v>
      </c>
      <c r="V179">
        <f>IF(ISERROR(1/VLOOKUP($B179,'Justerad allokering'!$B$1:$AG$461,MATCH(V$1,'Justerad allokering'!$B$1:$AF$1,0),FALSE)),VLOOKUP($B179,'Allokerad kvv'!$B$2:$AV$468,MATCH(V$1,'Allokerad kvv'!$B$1:$AV$1,0),FALSE),VLOOKUP($B179,'Justerad allokering'!$B$1:$AG$461,MATCH(V$1,'Justerad allokering'!$B$1:$AF$1,0),FALSE))</f>
        <v>0</v>
      </c>
      <c r="W179">
        <f>IF(ISERROR(1/VLOOKUP($B179,'Justerad allokering'!$B$1:$AG$461,MATCH(W$1,'Justerad allokering'!$B$1:$AF$1,0),FALSE)),VLOOKUP($B179,'Allokerad kvv'!$B$2:$AV$468,MATCH(W$1,'Allokerad kvv'!$B$1:$AV$1,0),FALSE),VLOOKUP($B179,'Justerad allokering'!$B$1:$AG$461,MATCH(W$1,'Justerad allokering'!$B$1:$AF$1,0),FALSE))</f>
        <v>0</v>
      </c>
      <c r="X179">
        <f>IF(ISERROR(1/VLOOKUP($B179,'Justerad allokering'!$B$1:$AG$461,MATCH(X$1,'Justerad allokering'!$B$1:$AF$1,0),FALSE)),VLOOKUP($B179,'Allokerad kvv'!$B$2:$AV$468,MATCH(X$1,'Allokerad kvv'!$B$1:$AV$1,0),FALSE),VLOOKUP($B179,'Justerad allokering'!$B$1:$AG$461,MATCH(X$1,'Justerad allokering'!$B$1:$AF$1,0),FALSE))</f>
        <v>0</v>
      </c>
      <c r="Y179">
        <f>IF(ISERROR(1/VLOOKUP($B179,'Justerad allokering'!$B$1:$AG$461,MATCH(Y$1,'Justerad allokering'!$B$1:$AF$1,0),FALSE)),VLOOKUP($B179,'Allokerad kvv'!$B$2:$AV$468,MATCH(Y$1,'Allokerad kvv'!$B$1:$AV$1,0),FALSE),VLOOKUP($B179,'Justerad allokering'!$B$1:$AG$461,MATCH(Y$1,'Justerad allokering'!$B$1:$AF$1,0),FALSE))</f>
        <v>0</v>
      </c>
      <c r="Z179">
        <f>IF(ISERROR(1/VLOOKUP($B179,'Justerad allokering'!$B$1:$AG$461,MATCH(Z$1,'Justerad allokering'!$B$1:$AF$1,0),FALSE)),VLOOKUP($B179,'Allokerad kvv'!$B$2:$AV$468,MATCH(Z$1,'Allokerad kvv'!$B$1:$AV$1,0),FALSE),VLOOKUP($B179,'Justerad allokering'!$B$1:$AG$461,MATCH(Z$1,'Justerad allokering'!$B$1:$AF$1,0),FALSE))</f>
        <v>0</v>
      </c>
      <c r="AE179" s="89">
        <f t="shared" si="8"/>
        <v>0</v>
      </c>
      <c r="AG179">
        <f t="shared" si="9"/>
        <v>0</v>
      </c>
      <c r="AH179">
        <f t="shared" si="10"/>
        <v>0</v>
      </c>
      <c r="AI179" t="str">
        <f>IF(AH179=0,"",AH179/VLOOKUP(B179,Kraftvärmeprod!$B$1:$BC$480,MATCH("Summa tillförd energi exklusive rökgaskondensering",Kraftvärmeprod!$B$1:$BC$1,0),FALSE))</f>
        <v/>
      </c>
      <c r="AK179">
        <f t="shared" si="11"/>
        <v>0</v>
      </c>
    </row>
    <row r="180" spans="1:37" x14ac:dyDescent="0.25">
      <c r="A180" s="2" t="s">
        <v>257</v>
      </c>
      <c r="B180" s="2" t="s">
        <v>258</v>
      </c>
      <c r="C180">
        <f>IF(ISERROR(1/VLOOKUP($B180,'Justerad allokering'!$B$1:$AG$461,MATCH(C$1,'Justerad allokering'!$B$1:$AF$1,0),FALSE)),VLOOKUP($B180,'Allokerad kvv'!$B$2:$AV$468,MATCH(C$1,'Allokerad kvv'!$B$1:$AV$1,0),FALSE),VLOOKUP($B180,'Justerad allokering'!$B$1:$AG$461,MATCH(C$1,'Justerad allokering'!$B$1:$AF$1,0),FALSE))</f>
        <v>112.268</v>
      </c>
      <c r="D180">
        <f>IF(ISERROR(1/VLOOKUP($B180,'Justerad allokering'!$B$1:$AG$461,MATCH(D$1,'Justerad allokering'!$B$1:$AF$1,0),FALSE)),VLOOKUP($B180,'Allokerad kvv'!$B$2:$AV$468,MATCH(D$1,'Allokerad kvv'!$B$1:$AV$1,0),FALSE),VLOOKUP($B180,'Justerad allokering'!$B$1:$AG$461,MATCH(D$1,'Justerad allokering'!$B$1:$AF$1,0),FALSE))</f>
        <v>0</v>
      </c>
      <c r="E180">
        <f>IF(ISERROR(1/VLOOKUP($B180,'Justerad allokering'!$B$1:$AG$461,MATCH(E$1,'Justerad allokering'!$B$1:$AF$1,0),FALSE)),VLOOKUP($B180,'Allokerad kvv'!$B$2:$AV$468,MATCH(E$1,'Allokerad kvv'!$B$1:$AV$1,0),FALSE),VLOOKUP($B180,'Justerad allokering'!$B$1:$AG$461,MATCH(E$1,'Justerad allokering'!$B$1:$AF$1,0),FALSE))</f>
        <v>0</v>
      </c>
      <c r="F180">
        <f>IF(ISERROR(1/VLOOKUP($B180,'Justerad allokering'!$B$1:$AG$461,MATCH(F$1,'Justerad allokering'!$B$1:$AF$1,0),FALSE)),VLOOKUP($B180,'Allokerad kvv'!$B$2:$AV$468,MATCH(F$1,'Allokerad kvv'!$B$1:$AV$1,0),FALSE),VLOOKUP($B180,'Justerad allokering'!$B$1:$AG$461,MATCH(F$1,'Justerad allokering'!$B$1:$AF$1,0),FALSE))</f>
        <v>0</v>
      </c>
      <c r="G180">
        <f>IF(ISERROR(1/VLOOKUP($B180,'Justerad allokering'!$B$1:$AG$461,MATCH(G$1,'Justerad allokering'!$B$1:$AF$1,0),FALSE)),VLOOKUP($B180,'Allokerad kvv'!$B$2:$AV$468,MATCH(G$1,'Allokerad kvv'!$B$1:$AV$1,0),FALSE),VLOOKUP($B180,'Justerad allokering'!$B$1:$AG$461,MATCH(G$1,'Justerad allokering'!$B$1:$AF$1,0),FALSE))</f>
        <v>0</v>
      </c>
      <c r="H180">
        <f>IF(ISERROR(1/VLOOKUP($B180,'Justerad allokering'!$B$1:$AG$461,MATCH(H$1,'Justerad allokering'!$B$1:$AF$1,0),FALSE)),VLOOKUP($B180,'Allokerad kvv'!$B$2:$AV$468,MATCH(H$1,'Allokerad kvv'!$B$1:$AV$1,0),FALSE),VLOOKUP($B180,'Justerad allokering'!$B$1:$AG$461,MATCH(H$1,'Justerad allokering'!$B$1:$AF$1,0),FALSE))</f>
        <v>0</v>
      </c>
      <c r="I180">
        <f>IF(ISERROR(1/VLOOKUP($B180,'Justerad allokering'!$B$1:$AG$461,MATCH(I$1,'Justerad allokering'!$B$1:$AF$1,0),FALSE)),VLOOKUP($B180,'Allokerad kvv'!$B$2:$AV$468,MATCH(I$1,'Allokerad kvv'!$B$1:$AV$1,0),FALSE),VLOOKUP($B180,'Justerad allokering'!$B$1:$AG$461,MATCH(I$1,'Justerad allokering'!$B$1:$AF$1,0),FALSE))</f>
        <v>0</v>
      </c>
      <c r="J180">
        <f>IF(ISERROR(1/VLOOKUP($B180,'Justerad allokering'!$B$1:$AG$461,MATCH(J$1,'Justerad allokering'!$B$1:$AF$1,0),FALSE)),VLOOKUP($B180,'Allokerad kvv'!$B$2:$AV$468,MATCH(J$1,'Allokerad kvv'!$B$1:$AV$1,0),FALSE),VLOOKUP($B180,'Justerad allokering'!$B$1:$AG$461,MATCH(J$1,'Justerad allokering'!$B$1:$AF$1,0),FALSE))</f>
        <v>0</v>
      </c>
      <c r="K180">
        <f>IF(ISERROR(1/VLOOKUP($B180,'Justerad allokering'!$B$1:$AG$461,MATCH(K$1,'Justerad allokering'!$B$1:$AF$1,0),FALSE)),VLOOKUP($B180,'Allokerad kvv'!$B$2:$AV$468,MATCH(K$1,'Allokerad kvv'!$B$1:$AV$1,0),FALSE),VLOOKUP($B180,'Justerad allokering'!$B$1:$AG$461,MATCH(K$1,'Justerad allokering'!$B$1:$AF$1,0),FALSE))</f>
        <v>7.9395600000000002</v>
      </c>
      <c r="L180">
        <f>IF(ISERROR(1/VLOOKUP($B180,'Justerad allokering'!$B$1:$AG$461,MATCH(L$1,'Justerad allokering'!$B$1:$AF$1,0),FALSE)),VLOOKUP($B180,'Allokerad kvv'!$B$2:$AV$468,MATCH(L$1,'Allokerad kvv'!$B$1:$AV$1,0),FALSE),VLOOKUP($B180,'Justerad allokering'!$B$1:$AG$461,MATCH(L$1,'Justerad allokering'!$B$1:$AF$1,0),FALSE))</f>
        <v>0</v>
      </c>
      <c r="M180">
        <f>IF(ISERROR(1/VLOOKUP($B180,'Justerad allokering'!$B$1:$AG$461,MATCH(M$1,'Justerad allokering'!$B$1:$AF$1,0),FALSE)),VLOOKUP($B180,'Allokerad kvv'!$B$2:$AV$468,MATCH(M$1,'Allokerad kvv'!$B$1:$AV$1,0),FALSE),VLOOKUP($B180,'Justerad allokering'!$B$1:$AG$461,MATCH(M$1,'Justerad allokering'!$B$1:$AF$1,0),FALSE))</f>
        <v>0</v>
      </c>
      <c r="N180">
        <f>IF(ISERROR(1/VLOOKUP($B180,'Justerad allokering'!$B$1:$AG$461,MATCH(N$1,'Justerad allokering'!$B$1:$AF$1,0),FALSE)),VLOOKUP($B180,'Allokerad kvv'!$B$2:$AV$468,MATCH(N$1,'Allokerad kvv'!$B$1:$AV$1,0),FALSE),VLOOKUP($B180,'Justerad allokering'!$B$1:$AG$461,MATCH(N$1,'Justerad allokering'!$B$1:$AF$1,0),FALSE))</f>
        <v>0</v>
      </c>
      <c r="O180">
        <f>IF(ISERROR(1/VLOOKUP($B180,'Justerad allokering'!$B$1:$AG$461,MATCH(O$1,'Justerad allokering'!$B$1:$AF$1,0),FALSE)),VLOOKUP($B180,'Allokerad kvv'!$B$2:$AV$468,MATCH(O$1,'Allokerad kvv'!$B$1:$AV$1,0),FALSE),VLOOKUP($B180,'Justerad allokering'!$B$1:$AG$461,MATCH(O$1,'Justerad allokering'!$B$1:$AF$1,0),FALSE))</f>
        <v>0</v>
      </c>
      <c r="P180">
        <f>IF(ISERROR(1/VLOOKUP($B180,'Justerad allokering'!$B$1:$AG$461,MATCH(P$1,'Justerad allokering'!$B$1:$AF$1,0),FALSE)),VLOOKUP($B180,'Allokerad kvv'!$B$2:$AV$468,MATCH(P$1,'Allokerad kvv'!$B$1:$AV$1,0),FALSE),VLOOKUP($B180,'Justerad allokering'!$B$1:$AG$461,MATCH(P$1,'Justerad allokering'!$B$1:$AF$1,0),FALSE))</f>
        <v>0</v>
      </c>
      <c r="Q180">
        <f>IF(ISERROR(1/VLOOKUP($B180,'Justerad allokering'!$B$1:$AG$461,MATCH(Q$1,'Justerad allokering'!$B$1:$AF$1,0),FALSE)),VLOOKUP($B180,'Allokerad kvv'!$B$2:$AV$468,MATCH(Q$1,'Allokerad kvv'!$B$1:$AV$1,0),FALSE),VLOOKUP($B180,'Justerad allokering'!$B$1:$AG$461,MATCH(Q$1,'Justerad allokering'!$B$1:$AF$1,0),FALSE))</f>
        <v>0</v>
      </c>
      <c r="R180">
        <f>IF(ISERROR(1/VLOOKUP($B180,'Justerad allokering'!$B$1:$AG$461,MATCH(R$1,'Justerad allokering'!$B$1:$AF$1,0),FALSE)),VLOOKUP($B180,'Allokerad kvv'!$B$2:$AV$468,MATCH(R$1,'Allokerad kvv'!$B$1:$AV$1,0),FALSE),VLOOKUP($B180,'Justerad allokering'!$B$1:$AG$461,MATCH(R$1,'Justerad allokering'!$B$1:$AF$1,0),FALSE))</f>
        <v>0</v>
      </c>
      <c r="S180">
        <f>IF(ISERROR(1/VLOOKUP($B180,'Justerad allokering'!$B$1:$AG$461,MATCH(S$1,'Justerad allokering'!$B$1:$AF$1,0),FALSE)),VLOOKUP($B180,'Allokerad kvv'!$B$2:$AV$468,MATCH(S$1,'Allokerad kvv'!$B$1:$AV$1,0),FALSE),VLOOKUP($B180,'Justerad allokering'!$B$1:$AG$461,MATCH(S$1,'Justerad allokering'!$B$1:$AF$1,0),FALSE))</f>
        <v>0</v>
      </c>
      <c r="T180">
        <f>IF(ISERROR(1/VLOOKUP($B180,'Justerad allokering'!$B$1:$AG$461,MATCH(T$1,'Justerad allokering'!$B$1:$AF$1,0),FALSE)),VLOOKUP($B180,'Allokerad kvv'!$B$2:$AV$468,MATCH(T$1,'Allokerad kvv'!$B$1:$AV$1,0),FALSE),VLOOKUP($B180,'Justerad allokering'!$B$1:$AG$461,MATCH(T$1,'Justerad allokering'!$B$1:$AF$1,0),FALSE))</f>
        <v>0</v>
      </c>
      <c r="U180">
        <f>IF(ISERROR(1/VLOOKUP($B180,'Justerad allokering'!$B$1:$AG$461,MATCH(U$1,'Justerad allokering'!$B$1:$AF$1,0),FALSE)),VLOOKUP($B180,'Allokerad kvv'!$B$2:$AV$468,MATCH(U$1,'Allokerad kvv'!$B$1:$AV$1,0),FALSE),VLOOKUP($B180,'Justerad allokering'!$B$1:$AG$461,MATCH(U$1,'Justerad allokering'!$B$1:$AF$1,0),FALSE))</f>
        <v>0</v>
      </c>
      <c r="V180">
        <f>IF(ISERROR(1/VLOOKUP($B180,'Justerad allokering'!$B$1:$AG$461,MATCH(V$1,'Justerad allokering'!$B$1:$AF$1,0),FALSE)),VLOOKUP($B180,'Allokerad kvv'!$B$2:$AV$468,MATCH(V$1,'Allokerad kvv'!$B$1:$AV$1,0),FALSE),VLOOKUP($B180,'Justerad allokering'!$B$1:$AG$461,MATCH(V$1,'Justerad allokering'!$B$1:$AF$1,0),FALSE))</f>
        <v>0</v>
      </c>
      <c r="W180">
        <f>IF(ISERROR(1/VLOOKUP($B180,'Justerad allokering'!$B$1:$AG$461,MATCH(W$1,'Justerad allokering'!$B$1:$AF$1,0),FALSE)),VLOOKUP($B180,'Allokerad kvv'!$B$2:$AV$468,MATCH(W$1,'Allokerad kvv'!$B$1:$AV$1,0),FALSE),VLOOKUP($B180,'Justerad allokering'!$B$1:$AG$461,MATCH(W$1,'Justerad allokering'!$B$1:$AF$1,0),FALSE))</f>
        <v>0</v>
      </c>
      <c r="X180">
        <f>IF(ISERROR(1/VLOOKUP($B180,'Justerad allokering'!$B$1:$AG$461,MATCH(X$1,'Justerad allokering'!$B$1:$AF$1,0),FALSE)),VLOOKUP($B180,'Allokerad kvv'!$B$2:$AV$468,MATCH(X$1,'Allokerad kvv'!$B$1:$AV$1,0),FALSE),VLOOKUP($B180,'Justerad allokering'!$B$1:$AG$461,MATCH(X$1,'Justerad allokering'!$B$1:$AF$1,0),FALSE))</f>
        <v>0</v>
      </c>
      <c r="Y180">
        <f>IF(ISERROR(1/VLOOKUP($B180,'Justerad allokering'!$B$1:$AG$461,MATCH(Y$1,'Justerad allokering'!$B$1:$AF$1,0),FALSE)),VLOOKUP($B180,'Allokerad kvv'!$B$2:$AV$468,MATCH(Y$1,'Allokerad kvv'!$B$1:$AV$1,0),FALSE),VLOOKUP($B180,'Justerad allokering'!$B$1:$AG$461,MATCH(Y$1,'Justerad allokering'!$B$1:$AF$1,0),FALSE))</f>
        <v>0</v>
      </c>
      <c r="Z180">
        <f>IF(ISERROR(1/VLOOKUP($B180,'Justerad allokering'!$B$1:$AG$461,MATCH(Z$1,'Justerad allokering'!$B$1:$AF$1,0),FALSE)),VLOOKUP($B180,'Allokerad kvv'!$B$2:$AV$468,MATCH(Z$1,'Allokerad kvv'!$B$1:$AV$1,0),FALSE),VLOOKUP($B180,'Justerad allokering'!$B$1:$AG$461,MATCH(Z$1,'Justerad allokering'!$B$1:$AF$1,0),FALSE))</f>
        <v>0</v>
      </c>
      <c r="AE180" s="89">
        <f t="shared" si="8"/>
        <v>120.20756</v>
      </c>
      <c r="AG180">
        <f t="shared" si="9"/>
        <v>112.268</v>
      </c>
      <c r="AH180">
        <f t="shared" si="10"/>
        <v>112.268</v>
      </c>
      <c r="AI180">
        <f>IF(AH180=0,"",AH180/VLOOKUP(B180,Kraftvärmeprod!$B$1:$BC$480,MATCH("Summa tillförd energi exklusive rökgaskondensering",Kraftvärmeprod!$B$1:$BC$1,0),FALSE))</f>
        <v>0.6148504332015291</v>
      </c>
      <c r="AK180">
        <f t="shared" si="11"/>
        <v>0</v>
      </c>
    </row>
    <row r="181" spans="1:37" x14ac:dyDescent="0.25">
      <c r="A181" s="2" t="s">
        <v>259</v>
      </c>
      <c r="B181" s="2" t="s">
        <v>260</v>
      </c>
      <c r="C181">
        <f>IF(ISERROR(1/VLOOKUP($B181,'Justerad allokering'!$B$1:$AG$461,MATCH(C$1,'Justerad allokering'!$B$1:$AF$1,0),FALSE)),VLOOKUP($B181,'Allokerad kvv'!$B$2:$AV$468,MATCH(C$1,'Allokerad kvv'!$B$1:$AV$1,0),FALSE),VLOOKUP($B181,'Justerad allokering'!$B$1:$AG$461,MATCH(C$1,'Justerad allokering'!$B$1:$AF$1,0),FALSE))</f>
        <v>0</v>
      </c>
      <c r="D181">
        <f>IF(ISERROR(1/VLOOKUP($B181,'Justerad allokering'!$B$1:$AG$461,MATCH(D$1,'Justerad allokering'!$B$1:$AF$1,0),FALSE)),VLOOKUP($B181,'Allokerad kvv'!$B$2:$AV$468,MATCH(D$1,'Allokerad kvv'!$B$1:$AV$1,0),FALSE),VLOOKUP($B181,'Justerad allokering'!$B$1:$AG$461,MATCH(D$1,'Justerad allokering'!$B$1:$AF$1,0),FALSE))</f>
        <v>0</v>
      </c>
      <c r="E181">
        <f>IF(ISERROR(1/VLOOKUP($B181,'Justerad allokering'!$B$1:$AG$461,MATCH(E$1,'Justerad allokering'!$B$1:$AF$1,0),FALSE)),VLOOKUP($B181,'Allokerad kvv'!$B$2:$AV$468,MATCH(E$1,'Allokerad kvv'!$B$1:$AV$1,0),FALSE),VLOOKUP($B181,'Justerad allokering'!$B$1:$AG$461,MATCH(E$1,'Justerad allokering'!$B$1:$AF$1,0),FALSE))</f>
        <v>0</v>
      </c>
      <c r="F181">
        <f>IF(ISERROR(1/VLOOKUP($B181,'Justerad allokering'!$B$1:$AG$461,MATCH(F$1,'Justerad allokering'!$B$1:$AF$1,0),FALSE)),VLOOKUP($B181,'Allokerad kvv'!$B$2:$AV$468,MATCH(F$1,'Allokerad kvv'!$B$1:$AV$1,0),FALSE),VLOOKUP($B181,'Justerad allokering'!$B$1:$AG$461,MATCH(F$1,'Justerad allokering'!$B$1:$AF$1,0),FALSE))</f>
        <v>0</v>
      </c>
      <c r="G181">
        <f>IF(ISERROR(1/VLOOKUP($B181,'Justerad allokering'!$B$1:$AG$461,MATCH(G$1,'Justerad allokering'!$B$1:$AF$1,0),FALSE)),VLOOKUP($B181,'Allokerad kvv'!$B$2:$AV$468,MATCH(G$1,'Allokerad kvv'!$B$1:$AV$1,0),FALSE),VLOOKUP($B181,'Justerad allokering'!$B$1:$AG$461,MATCH(G$1,'Justerad allokering'!$B$1:$AF$1,0),FALSE))</f>
        <v>0</v>
      </c>
      <c r="H181">
        <f>IF(ISERROR(1/VLOOKUP($B181,'Justerad allokering'!$B$1:$AG$461,MATCH(H$1,'Justerad allokering'!$B$1:$AF$1,0),FALSE)),VLOOKUP($B181,'Allokerad kvv'!$B$2:$AV$468,MATCH(H$1,'Allokerad kvv'!$B$1:$AV$1,0),FALSE),VLOOKUP($B181,'Justerad allokering'!$B$1:$AG$461,MATCH(H$1,'Justerad allokering'!$B$1:$AF$1,0),FALSE))</f>
        <v>0</v>
      </c>
      <c r="I181">
        <f>IF(ISERROR(1/VLOOKUP($B181,'Justerad allokering'!$B$1:$AG$461,MATCH(I$1,'Justerad allokering'!$B$1:$AF$1,0),FALSE)),VLOOKUP($B181,'Allokerad kvv'!$B$2:$AV$468,MATCH(I$1,'Allokerad kvv'!$B$1:$AV$1,0),FALSE),VLOOKUP($B181,'Justerad allokering'!$B$1:$AG$461,MATCH(I$1,'Justerad allokering'!$B$1:$AF$1,0),FALSE))</f>
        <v>0</v>
      </c>
      <c r="J181">
        <f>IF(ISERROR(1/VLOOKUP($B181,'Justerad allokering'!$B$1:$AG$461,MATCH(J$1,'Justerad allokering'!$B$1:$AF$1,0),FALSE)),VLOOKUP($B181,'Allokerad kvv'!$B$2:$AV$468,MATCH(J$1,'Allokerad kvv'!$B$1:$AV$1,0),FALSE),VLOOKUP($B181,'Justerad allokering'!$B$1:$AG$461,MATCH(J$1,'Justerad allokering'!$B$1:$AF$1,0),FALSE))</f>
        <v>0</v>
      </c>
      <c r="K181">
        <f>IF(ISERROR(1/VLOOKUP($B181,'Justerad allokering'!$B$1:$AG$461,MATCH(K$1,'Justerad allokering'!$B$1:$AF$1,0),FALSE)),VLOOKUP($B181,'Allokerad kvv'!$B$2:$AV$468,MATCH(K$1,'Allokerad kvv'!$B$1:$AV$1,0),FALSE),VLOOKUP($B181,'Justerad allokering'!$B$1:$AG$461,MATCH(K$1,'Justerad allokering'!$B$1:$AF$1,0),FALSE))</f>
        <v>0</v>
      </c>
      <c r="L181">
        <f>IF(ISERROR(1/VLOOKUP($B181,'Justerad allokering'!$B$1:$AG$461,MATCH(L$1,'Justerad allokering'!$B$1:$AF$1,0),FALSE)),VLOOKUP($B181,'Allokerad kvv'!$B$2:$AV$468,MATCH(L$1,'Allokerad kvv'!$B$1:$AV$1,0),FALSE),VLOOKUP($B181,'Justerad allokering'!$B$1:$AG$461,MATCH(L$1,'Justerad allokering'!$B$1:$AF$1,0),FALSE))</f>
        <v>0</v>
      </c>
      <c r="M181">
        <f>IF(ISERROR(1/VLOOKUP($B181,'Justerad allokering'!$B$1:$AG$461,MATCH(M$1,'Justerad allokering'!$B$1:$AF$1,0),FALSE)),VLOOKUP($B181,'Allokerad kvv'!$B$2:$AV$468,MATCH(M$1,'Allokerad kvv'!$B$1:$AV$1,0),FALSE),VLOOKUP($B181,'Justerad allokering'!$B$1:$AG$461,MATCH(M$1,'Justerad allokering'!$B$1:$AF$1,0),FALSE))</f>
        <v>0</v>
      </c>
      <c r="N181">
        <f>IF(ISERROR(1/VLOOKUP($B181,'Justerad allokering'!$B$1:$AG$461,MATCH(N$1,'Justerad allokering'!$B$1:$AF$1,0),FALSE)),VLOOKUP($B181,'Allokerad kvv'!$B$2:$AV$468,MATCH(N$1,'Allokerad kvv'!$B$1:$AV$1,0),FALSE),VLOOKUP($B181,'Justerad allokering'!$B$1:$AG$461,MATCH(N$1,'Justerad allokering'!$B$1:$AF$1,0),FALSE))</f>
        <v>0</v>
      </c>
      <c r="O181">
        <f>IF(ISERROR(1/VLOOKUP($B181,'Justerad allokering'!$B$1:$AG$461,MATCH(O$1,'Justerad allokering'!$B$1:$AF$1,0),FALSE)),VLOOKUP($B181,'Allokerad kvv'!$B$2:$AV$468,MATCH(O$1,'Allokerad kvv'!$B$1:$AV$1,0),FALSE),VLOOKUP($B181,'Justerad allokering'!$B$1:$AG$461,MATCH(O$1,'Justerad allokering'!$B$1:$AF$1,0),FALSE))</f>
        <v>0</v>
      </c>
      <c r="P181">
        <f>IF(ISERROR(1/VLOOKUP($B181,'Justerad allokering'!$B$1:$AG$461,MATCH(P$1,'Justerad allokering'!$B$1:$AF$1,0),FALSE)),VLOOKUP($B181,'Allokerad kvv'!$B$2:$AV$468,MATCH(P$1,'Allokerad kvv'!$B$1:$AV$1,0),FALSE),VLOOKUP($B181,'Justerad allokering'!$B$1:$AG$461,MATCH(P$1,'Justerad allokering'!$B$1:$AF$1,0),FALSE))</f>
        <v>0</v>
      </c>
      <c r="Q181">
        <f>IF(ISERROR(1/VLOOKUP($B181,'Justerad allokering'!$B$1:$AG$461,MATCH(Q$1,'Justerad allokering'!$B$1:$AF$1,0),FALSE)),VLOOKUP($B181,'Allokerad kvv'!$B$2:$AV$468,MATCH(Q$1,'Allokerad kvv'!$B$1:$AV$1,0),FALSE),VLOOKUP($B181,'Justerad allokering'!$B$1:$AG$461,MATCH(Q$1,'Justerad allokering'!$B$1:$AF$1,0),FALSE))</f>
        <v>0</v>
      </c>
      <c r="R181">
        <f>IF(ISERROR(1/VLOOKUP($B181,'Justerad allokering'!$B$1:$AG$461,MATCH(R$1,'Justerad allokering'!$B$1:$AF$1,0),FALSE)),VLOOKUP($B181,'Allokerad kvv'!$B$2:$AV$468,MATCH(R$1,'Allokerad kvv'!$B$1:$AV$1,0),FALSE),VLOOKUP($B181,'Justerad allokering'!$B$1:$AG$461,MATCH(R$1,'Justerad allokering'!$B$1:$AF$1,0),FALSE))</f>
        <v>0</v>
      </c>
      <c r="S181">
        <f>IF(ISERROR(1/VLOOKUP($B181,'Justerad allokering'!$B$1:$AG$461,MATCH(S$1,'Justerad allokering'!$B$1:$AF$1,0),FALSE)),VLOOKUP($B181,'Allokerad kvv'!$B$2:$AV$468,MATCH(S$1,'Allokerad kvv'!$B$1:$AV$1,0),FALSE),VLOOKUP($B181,'Justerad allokering'!$B$1:$AG$461,MATCH(S$1,'Justerad allokering'!$B$1:$AF$1,0),FALSE))</f>
        <v>0</v>
      </c>
      <c r="T181">
        <f>IF(ISERROR(1/VLOOKUP($B181,'Justerad allokering'!$B$1:$AG$461,MATCH(T$1,'Justerad allokering'!$B$1:$AF$1,0),FALSE)),VLOOKUP($B181,'Allokerad kvv'!$B$2:$AV$468,MATCH(T$1,'Allokerad kvv'!$B$1:$AV$1,0),FALSE),VLOOKUP($B181,'Justerad allokering'!$B$1:$AG$461,MATCH(T$1,'Justerad allokering'!$B$1:$AF$1,0),FALSE))</f>
        <v>0</v>
      </c>
      <c r="U181">
        <f>IF(ISERROR(1/VLOOKUP($B181,'Justerad allokering'!$B$1:$AG$461,MATCH(U$1,'Justerad allokering'!$B$1:$AF$1,0),FALSE)),VLOOKUP($B181,'Allokerad kvv'!$B$2:$AV$468,MATCH(U$1,'Allokerad kvv'!$B$1:$AV$1,0),FALSE),VLOOKUP($B181,'Justerad allokering'!$B$1:$AG$461,MATCH(U$1,'Justerad allokering'!$B$1:$AF$1,0),FALSE))</f>
        <v>0</v>
      </c>
      <c r="V181">
        <f>IF(ISERROR(1/VLOOKUP($B181,'Justerad allokering'!$B$1:$AG$461,MATCH(V$1,'Justerad allokering'!$B$1:$AF$1,0),FALSE)),VLOOKUP($B181,'Allokerad kvv'!$B$2:$AV$468,MATCH(V$1,'Allokerad kvv'!$B$1:$AV$1,0),FALSE),VLOOKUP($B181,'Justerad allokering'!$B$1:$AG$461,MATCH(V$1,'Justerad allokering'!$B$1:$AF$1,0),FALSE))</f>
        <v>0</v>
      </c>
      <c r="W181">
        <f>IF(ISERROR(1/VLOOKUP($B181,'Justerad allokering'!$B$1:$AG$461,MATCH(W$1,'Justerad allokering'!$B$1:$AF$1,0),FALSE)),VLOOKUP($B181,'Allokerad kvv'!$B$2:$AV$468,MATCH(W$1,'Allokerad kvv'!$B$1:$AV$1,0),FALSE),VLOOKUP($B181,'Justerad allokering'!$B$1:$AG$461,MATCH(W$1,'Justerad allokering'!$B$1:$AF$1,0),FALSE))</f>
        <v>0</v>
      </c>
      <c r="X181">
        <f>IF(ISERROR(1/VLOOKUP($B181,'Justerad allokering'!$B$1:$AG$461,MATCH(X$1,'Justerad allokering'!$B$1:$AF$1,0),FALSE)),VLOOKUP($B181,'Allokerad kvv'!$B$2:$AV$468,MATCH(X$1,'Allokerad kvv'!$B$1:$AV$1,0),FALSE),VLOOKUP($B181,'Justerad allokering'!$B$1:$AG$461,MATCH(X$1,'Justerad allokering'!$B$1:$AF$1,0),FALSE))</f>
        <v>0</v>
      </c>
      <c r="Y181">
        <f>IF(ISERROR(1/VLOOKUP($B181,'Justerad allokering'!$B$1:$AG$461,MATCH(Y$1,'Justerad allokering'!$B$1:$AF$1,0),FALSE)),VLOOKUP($B181,'Allokerad kvv'!$B$2:$AV$468,MATCH(Y$1,'Allokerad kvv'!$B$1:$AV$1,0),FALSE),VLOOKUP($B181,'Justerad allokering'!$B$1:$AG$461,MATCH(Y$1,'Justerad allokering'!$B$1:$AF$1,0),FALSE))</f>
        <v>0</v>
      </c>
      <c r="Z181">
        <f>IF(ISERROR(1/VLOOKUP($B181,'Justerad allokering'!$B$1:$AG$461,MATCH(Z$1,'Justerad allokering'!$B$1:$AF$1,0),FALSE)),VLOOKUP($B181,'Allokerad kvv'!$B$2:$AV$468,MATCH(Z$1,'Allokerad kvv'!$B$1:$AV$1,0),FALSE),VLOOKUP($B181,'Justerad allokering'!$B$1:$AG$461,MATCH(Z$1,'Justerad allokering'!$B$1:$AF$1,0),FALSE))</f>
        <v>0</v>
      </c>
      <c r="AE181" s="89">
        <f t="shared" si="8"/>
        <v>0</v>
      </c>
      <c r="AG181">
        <f t="shared" si="9"/>
        <v>0</v>
      </c>
      <c r="AH181">
        <f t="shared" si="10"/>
        <v>0</v>
      </c>
      <c r="AI181" t="str">
        <f>IF(AH181=0,"",AH181/VLOOKUP(B181,Kraftvärmeprod!$B$1:$BC$480,MATCH("Summa tillförd energi exklusive rökgaskondensering",Kraftvärmeprod!$B$1:$BC$1,0),FALSE))</f>
        <v/>
      </c>
      <c r="AK181">
        <f t="shared" si="11"/>
        <v>0</v>
      </c>
    </row>
    <row r="182" spans="1:37" x14ac:dyDescent="0.25">
      <c r="A182" s="2" t="s">
        <v>261</v>
      </c>
      <c r="B182" s="2" t="s">
        <v>262</v>
      </c>
      <c r="C182">
        <f>IF(ISERROR(1/VLOOKUP($B182,'Justerad allokering'!$B$1:$AG$461,MATCH(C$1,'Justerad allokering'!$B$1:$AF$1,0),FALSE)),VLOOKUP($B182,'Allokerad kvv'!$B$2:$AV$468,MATCH(C$1,'Allokerad kvv'!$B$1:$AV$1,0),FALSE),VLOOKUP($B182,'Justerad allokering'!$B$1:$AG$461,MATCH(C$1,'Justerad allokering'!$B$1:$AF$1,0),FALSE))</f>
        <v>0</v>
      </c>
      <c r="D182">
        <f>IF(ISERROR(1/VLOOKUP($B182,'Justerad allokering'!$B$1:$AG$461,MATCH(D$1,'Justerad allokering'!$B$1:$AF$1,0),FALSE)),VLOOKUP($B182,'Allokerad kvv'!$B$2:$AV$468,MATCH(D$1,'Allokerad kvv'!$B$1:$AV$1,0),FALSE),VLOOKUP($B182,'Justerad allokering'!$B$1:$AG$461,MATCH(D$1,'Justerad allokering'!$B$1:$AF$1,0),FALSE))</f>
        <v>0</v>
      </c>
      <c r="E182">
        <f>IF(ISERROR(1/VLOOKUP($B182,'Justerad allokering'!$B$1:$AG$461,MATCH(E$1,'Justerad allokering'!$B$1:$AF$1,0),FALSE)),VLOOKUP($B182,'Allokerad kvv'!$B$2:$AV$468,MATCH(E$1,'Allokerad kvv'!$B$1:$AV$1,0),FALSE),VLOOKUP($B182,'Justerad allokering'!$B$1:$AG$461,MATCH(E$1,'Justerad allokering'!$B$1:$AF$1,0),FALSE))</f>
        <v>0</v>
      </c>
      <c r="F182">
        <f>IF(ISERROR(1/VLOOKUP($B182,'Justerad allokering'!$B$1:$AG$461,MATCH(F$1,'Justerad allokering'!$B$1:$AF$1,0),FALSE)),VLOOKUP($B182,'Allokerad kvv'!$B$2:$AV$468,MATCH(F$1,'Allokerad kvv'!$B$1:$AV$1,0),FALSE),VLOOKUP($B182,'Justerad allokering'!$B$1:$AG$461,MATCH(F$1,'Justerad allokering'!$B$1:$AF$1,0),FALSE))</f>
        <v>0</v>
      </c>
      <c r="G182">
        <f>IF(ISERROR(1/VLOOKUP($B182,'Justerad allokering'!$B$1:$AG$461,MATCH(G$1,'Justerad allokering'!$B$1:$AF$1,0),FALSE)),VLOOKUP($B182,'Allokerad kvv'!$B$2:$AV$468,MATCH(G$1,'Allokerad kvv'!$B$1:$AV$1,0),FALSE),VLOOKUP($B182,'Justerad allokering'!$B$1:$AG$461,MATCH(G$1,'Justerad allokering'!$B$1:$AF$1,0),FALSE))</f>
        <v>0</v>
      </c>
      <c r="H182">
        <f>IF(ISERROR(1/VLOOKUP($B182,'Justerad allokering'!$B$1:$AG$461,MATCH(H$1,'Justerad allokering'!$B$1:$AF$1,0),FALSE)),VLOOKUP($B182,'Allokerad kvv'!$B$2:$AV$468,MATCH(H$1,'Allokerad kvv'!$B$1:$AV$1,0),FALSE),VLOOKUP($B182,'Justerad allokering'!$B$1:$AG$461,MATCH(H$1,'Justerad allokering'!$B$1:$AF$1,0),FALSE))</f>
        <v>0</v>
      </c>
      <c r="I182">
        <f>IF(ISERROR(1/VLOOKUP($B182,'Justerad allokering'!$B$1:$AG$461,MATCH(I$1,'Justerad allokering'!$B$1:$AF$1,0),FALSE)),VLOOKUP($B182,'Allokerad kvv'!$B$2:$AV$468,MATCH(I$1,'Allokerad kvv'!$B$1:$AV$1,0),FALSE),VLOOKUP($B182,'Justerad allokering'!$B$1:$AG$461,MATCH(I$1,'Justerad allokering'!$B$1:$AF$1,0),FALSE))</f>
        <v>0</v>
      </c>
      <c r="J182">
        <f>IF(ISERROR(1/VLOOKUP($B182,'Justerad allokering'!$B$1:$AG$461,MATCH(J$1,'Justerad allokering'!$B$1:$AF$1,0),FALSE)),VLOOKUP($B182,'Allokerad kvv'!$B$2:$AV$468,MATCH(J$1,'Allokerad kvv'!$B$1:$AV$1,0),FALSE),VLOOKUP($B182,'Justerad allokering'!$B$1:$AG$461,MATCH(J$1,'Justerad allokering'!$B$1:$AF$1,0),FALSE))</f>
        <v>0</v>
      </c>
      <c r="K182">
        <f>IF(ISERROR(1/VLOOKUP($B182,'Justerad allokering'!$B$1:$AG$461,MATCH(K$1,'Justerad allokering'!$B$1:$AF$1,0),FALSE)),VLOOKUP($B182,'Allokerad kvv'!$B$2:$AV$468,MATCH(K$1,'Allokerad kvv'!$B$1:$AV$1,0),FALSE),VLOOKUP($B182,'Justerad allokering'!$B$1:$AG$461,MATCH(K$1,'Justerad allokering'!$B$1:$AF$1,0),FALSE))</f>
        <v>0</v>
      </c>
      <c r="L182">
        <f>IF(ISERROR(1/VLOOKUP($B182,'Justerad allokering'!$B$1:$AG$461,MATCH(L$1,'Justerad allokering'!$B$1:$AF$1,0),FALSE)),VLOOKUP($B182,'Allokerad kvv'!$B$2:$AV$468,MATCH(L$1,'Allokerad kvv'!$B$1:$AV$1,0),FALSE),VLOOKUP($B182,'Justerad allokering'!$B$1:$AG$461,MATCH(L$1,'Justerad allokering'!$B$1:$AF$1,0),FALSE))</f>
        <v>0</v>
      </c>
      <c r="M182">
        <f>IF(ISERROR(1/VLOOKUP($B182,'Justerad allokering'!$B$1:$AG$461,MATCH(M$1,'Justerad allokering'!$B$1:$AF$1,0),FALSE)),VLOOKUP($B182,'Allokerad kvv'!$B$2:$AV$468,MATCH(M$1,'Allokerad kvv'!$B$1:$AV$1,0),FALSE),VLOOKUP($B182,'Justerad allokering'!$B$1:$AG$461,MATCH(M$1,'Justerad allokering'!$B$1:$AF$1,0),FALSE))</f>
        <v>0</v>
      </c>
      <c r="N182">
        <f>IF(ISERROR(1/VLOOKUP($B182,'Justerad allokering'!$B$1:$AG$461,MATCH(N$1,'Justerad allokering'!$B$1:$AF$1,0),FALSE)),VLOOKUP($B182,'Allokerad kvv'!$B$2:$AV$468,MATCH(N$1,'Allokerad kvv'!$B$1:$AV$1,0),FALSE),VLOOKUP($B182,'Justerad allokering'!$B$1:$AG$461,MATCH(N$1,'Justerad allokering'!$B$1:$AF$1,0),FALSE))</f>
        <v>0</v>
      </c>
      <c r="O182">
        <f>IF(ISERROR(1/VLOOKUP($B182,'Justerad allokering'!$B$1:$AG$461,MATCH(O$1,'Justerad allokering'!$B$1:$AF$1,0),FALSE)),VLOOKUP($B182,'Allokerad kvv'!$B$2:$AV$468,MATCH(O$1,'Allokerad kvv'!$B$1:$AV$1,0),FALSE),VLOOKUP($B182,'Justerad allokering'!$B$1:$AG$461,MATCH(O$1,'Justerad allokering'!$B$1:$AF$1,0),FALSE))</f>
        <v>0</v>
      </c>
      <c r="P182">
        <f>IF(ISERROR(1/VLOOKUP($B182,'Justerad allokering'!$B$1:$AG$461,MATCH(P$1,'Justerad allokering'!$B$1:$AF$1,0),FALSE)),VLOOKUP($B182,'Allokerad kvv'!$B$2:$AV$468,MATCH(P$1,'Allokerad kvv'!$B$1:$AV$1,0),FALSE),VLOOKUP($B182,'Justerad allokering'!$B$1:$AG$461,MATCH(P$1,'Justerad allokering'!$B$1:$AF$1,0),FALSE))</f>
        <v>0</v>
      </c>
      <c r="Q182">
        <f>IF(ISERROR(1/VLOOKUP($B182,'Justerad allokering'!$B$1:$AG$461,MATCH(Q$1,'Justerad allokering'!$B$1:$AF$1,0),FALSE)),VLOOKUP($B182,'Allokerad kvv'!$B$2:$AV$468,MATCH(Q$1,'Allokerad kvv'!$B$1:$AV$1,0),FALSE),VLOOKUP($B182,'Justerad allokering'!$B$1:$AG$461,MATCH(Q$1,'Justerad allokering'!$B$1:$AF$1,0),FALSE))</f>
        <v>0</v>
      </c>
      <c r="R182">
        <f>IF(ISERROR(1/VLOOKUP($B182,'Justerad allokering'!$B$1:$AG$461,MATCH(R$1,'Justerad allokering'!$B$1:$AF$1,0),FALSE)),VLOOKUP($B182,'Allokerad kvv'!$B$2:$AV$468,MATCH(R$1,'Allokerad kvv'!$B$1:$AV$1,0),FALSE),VLOOKUP($B182,'Justerad allokering'!$B$1:$AG$461,MATCH(R$1,'Justerad allokering'!$B$1:$AF$1,0),FALSE))</f>
        <v>0</v>
      </c>
      <c r="S182">
        <f>IF(ISERROR(1/VLOOKUP($B182,'Justerad allokering'!$B$1:$AG$461,MATCH(S$1,'Justerad allokering'!$B$1:$AF$1,0),FALSE)),VLOOKUP($B182,'Allokerad kvv'!$B$2:$AV$468,MATCH(S$1,'Allokerad kvv'!$B$1:$AV$1,0),FALSE),VLOOKUP($B182,'Justerad allokering'!$B$1:$AG$461,MATCH(S$1,'Justerad allokering'!$B$1:$AF$1,0),FALSE))</f>
        <v>0</v>
      </c>
      <c r="T182">
        <f>IF(ISERROR(1/VLOOKUP($B182,'Justerad allokering'!$B$1:$AG$461,MATCH(T$1,'Justerad allokering'!$B$1:$AF$1,0),FALSE)),VLOOKUP($B182,'Allokerad kvv'!$B$2:$AV$468,MATCH(T$1,'Allokerad kvv'!$B$1:$AV$1,0),FALSE),VLOOKUP($B182,'Justerad allokering'!$B$1:$AG$461,MATCH(T$1,'Justerad allokering'!$B$1:$AF$1,0),FALSE))</f>
        <v>0</v>
      </c>
      <c r="U182">
        <f>IF(ISERROR(1/VLOOKUP($B182,'Justerad allokering'!$B$1:$AG$461,MATCH(U$1,'Justerad allokering'!$B$1:$AF$1,0),FALSE)),VLOOKUP($B182,'Allokerad kvv'!$B$2:$AV$468,MATCH(U$1,'Allokerad kvv'!$B$1:$AV$1,0),FALSE),VLOOKUP($B182,'Justerad allokering'!$B$1:$AG$461,MATCH(U$1,'Justerad allokering'!$B$1:$AF$1,0),FALSE))</f>
        <v>0</v>
      </c>
      <c r="V182">
        <f>IF(ISERROR(1/VLOOKUP($B182,'Justerad allokering'!$B$1:$AG$461,MATCH(V$1,'Justerad allokering'!$B$1:$AF$1,0),FALSE)),VLOOKUP($B182,'Allokerad kvv'!$B$2:$AV$468,MATCH(V$1,'Allokerad kvv'!$B$1:$AV$1,0),FALSE),VLOOKUP($B182,'Justerad allokering'!$B$1:$AG$461,MATCH(V$1,'Justerad allokering'!$B$1:$AF$1,0),FALSE))</f>
        <v>0</v>
      </c>
      <c r="W182">
        <f>IF(ISERROR(1/VLOOKUP($B182,'Justerad allokering'!$B$1:$AG$461,MATCH(W$1,'Justerad allokering'!$B$1:$AF$1,0),FALSE)),VLOOKUP($B182,'Allokerad kvv'!$B$2:$AV$468,MATCH(W$1,'Allokerad kvv'!$B$1:$AV$1,0),FALSE),VLOOKUP($B182,'Justerad allokering'!$B$1:$AG$461,MATCH(W$1,'Justerad allokering'!$B$1:$AF$1,0),FALSE))</f>
        <v>0</v>
      </c>
      <c r="X182">
        <f>IF(ISERROR(1/VLOOKUP($B182,'Justerad allokering'!$B$1:$AG$461,MATCH(X$1,'Justerad allokering'!$B$1:$AF$1,0),FALSE)),VLOOKUP($B182,'Allokerad kvv'!$B$2:$AV$468,MATCH(X$1,'Allokerad kvv'!$B$1:$AV$1,0),FALSE),VLOOKUP($B182,'Justerad allokering'!$B$1:$AG$461,MATCH(X$1,'Justerad allokering'!$B$1:$AF$1,0),FALSE))</f>
        <v>0</v>
      </c>
      <c r="Y182">
        <f>IF(ISERROR(1/VLOOKUP($B182,'Justerad allokering'!$B$1:$AG$461,MATCH(Y$1,'Justerad allokering'!$B$1:$AF$1,0),FALSE)),VLOOKUP($B182,'Allokerad kvv'!$B$2:$AV$468,MATCH(Y$1,'Allokerad kvv'!$B$1:$AV$1,0),FALSE),VLOOKUP($B182,'Justerad allokering'!$B$1:$AG$461,MATCH(Y$1,'Justerad allokering'!$B$1:$AF$1,0),FALSE))</f>
        <v>0</v>
      </c>
      <c r="Z182">
        <f>IF(ISERROR(1/VLOOKUP($B182,'Justerad allokering'!$B$1:$AG$461,MATCH(Z$1,'Justerad allokering'!$B$1:$AF$1,0),FALSE)),VLOOKUP($B182,'Allokerad kvv'!$B$2:$AV$468,MATCH(Z$1,'Allokerad kvv'!$B$1:$AV$1,0),FALSE),VLOOKUP($B182,'Justerad allokering'!$B$1:$AG$461,MATCH(Z$1,'Justerad allokering'!$B$1:$AF$1,0),FALSE))</f>
        <v>0</v>
      </c>
      <c r="AE182" s="89">
        <f t="shared" si="8"/>
        <v>0</v>
      </c>
      <c r="AG182">
        <f t="shared" si="9"/>
        <v>0</v>
      </c>
      <c r="AH182">
        <f t="shared" si="10"/>
        <v>0</v>
      </c>
      <c r="AI182" t="str">
        <f>IF(AH182=0,"",AH182/VLOOKUP(B182,Kraftvärmeprod!$B$1:$BC$480,MATCH("Summa tillförd energi exklusive rökgaskondensering",Kraftvärmeprod!$B$1:$BC$1,0),FALSE))</f>
        <v/>
      </c>
      <c r="AK182">
        <f t="shared" si="11"/>
        <v>0</v>
      </c>
    </row>
    <row r="183" spans="1:37" x14ac:dyDescent="0.25">
      <c r="A183" s="2" t="s">
        <v>261</v>
      </c>
      <c r="B183" s="2" t="s">
        <v>263</v>
      </c>
      <c r="C183">
        <f>IF(ISERROR(1/VLOOKUP($B183,'Justerad allokering'!$B$1:$AG$461,MATCH(C$1,'Justerad allokering'!$B$1:$AF$1,0),FALSE)),VLOOKUP($B183,'Allokerad kvv'!$B$2:$AV$468,MATCH(C$1,'Allokerad kvv'!$B$1:$AV$1,0),FALSE),VLOOKUP($B183,'Justerad allokering'!$B$1:$AG$461,MATCH(C$1,'Justerad allokering'!$B$1:$AF$1,0),FALSE))</f>
        <v>0</v>
      </c>
      <c r="D183">
        <f>IF(ISERROR(1/VLOOKUP($B183,'Justerad allokering'!$B$1:$AG$461,MATCH(D$1,'Justerad allokering'!$B$1:$AF$1,0),FALSE)),VLOOKUP($B183,'Allokerad kvv'!$B$2:$AV$468,MATCH(D$1,'Allokerad kvv'!$B$1:$AV$1,0),FALSE),VLOOKUP($B183,'Justerad allokering'!$B$1:$AG$461,MATCH(D$1,'Justerad allokering'!$B$1:$AF$1,0),FALSE))</f>
        <v>0</v>
      </c>
      <c r="E183">
        <f>IF(ISERROR(1/VLOOKUP($B183,'Justerad allokering'!$B$1:$AG$461,MATCH(E$1,'Justerad allokering'!$B$1:$AF$1,0),FALSE)),VLOOKUP($B183,'Allokerad kvv'!$B$2:$AV$468,MATCH(E$1,'Allokerad kvv'!$B$1:$AV$1,0),FALSE),VLOOKUP($B183,'Justerad allokering'!$B$1:$AG$461,MATCH(E$1,'Justerad allokering'!$B$1:$AF$1,0),FALSE))</f>
        <v>0</v>
      </c>
      <c r="F183">
        <f>IF(ISERROR(1/VLOOKUP($B183,'Justerad allokering'!$B$1:$AG$461,MATCH(F$1,'Justerad allokering'!$B$1:$AF$1,0),FALSE)),VLOOKUP($B183,'Allokerad kvv'!$B$2:$AV$468,MATCH(F$1,'Allokerad kvv'!$B$1:$AV$1,0),FALSE),VLOOKUP($B183,'Justerad allokering'!$B$1:$AG$461,MATCH(F$1,'Justerad allokering'!$B$1:$AF$1,0),FALSE))</f>
        <v>0</v>
      </c>
      <c r="G183">
        <f>IF(ISERROR(1/VLOOKUP($B183,'Justerad allokering'!$B$1:$AG$461,MATCH(G$1,'Justerad allokering'!$B$1:$AF$1,0),FALSE)),VLOOKUP($B183,'Allokerad kvv'!$B$2:$AV$468,MATCH(G$1,'Allokerad kvv'!$B$1:$AV$1,0),FALSE),VLOOKUP($B183,'Justerad allokering'!$B$1:$AG$461,MATCH(G$1,'Justerad allokering'!$B$1:$AF$1,0),FALSE))</f>
        <v>0</v>
      </c>
      <c r="H183">
        <f>IF(ISERROR(1/VLOOKUP($B183,'Justerad allokering'!$B$1:$AG$461,MATCH(H$1,'Justerad allokering'!$B$1:$AF$1,0),FALSE)),VLOOKUP($B183,'Allokerad kvv'!$B$2:$AV$468,MATCH(H$1,'Allokerad kvv'!$B$1:$AV$1,0),FALSE),VLOOKUP($B183,'Justerad allokering'!$B$1:$AG$461,MATCH(H$1,'Justerad allokering'!$B$1:$AF$1,0),FALSE))</f>
        <v>0</v>
      </c>
      <c r="I183">
        <f>IF(ISERROR(1/VLOOKUP($B183,'Justerad allokering'!$B$1:$AG$461,MATCH(I$1,'Justerad allokering'!$B$1:$AF$1,0),FALSE)),VLOOKUP($B183,'Allokerad kvv'!$B$2:$AV$468,MATCH(I$1,'Allokerad kvv'!$B$1:$AV$1,0),FALSE),VLOOKUP($B183,'Justerad allokering'!$B$1:$AG$461,MATCH(I$1,'Justerad allokering'!$B$1:$AF$1,0),FALSE))</f>
        <v>0</v>
      </c>
      <c r="J183">
        <f>IF(ISERROR(1/VLOOKUP($B183,'Justerad allokering'!$B$1:$AG$461,MATCH(J$1,'Justerad allokering'!$B$1:$AF$1,0),FALSE)),VLOOKUP($B183,'Allokerad kvv'!$B$2:$AV$468,MATCH(J$1,'Allokerad kvv'!$B$1:$AV$1,0),FALSE),VLOOKUP($B183,'Justerad allokering'!$B$1:$AG$461,MATCH(J$1,'Justerad allokering'!$B$1:$AF$1,0),FALSE))</f>
        <v>0</v>
      </c>
      <c r="K183">
        <f>IF(ISERROR(1/VLOOKUP($B183,'Justerad allokering'!$B$1:$AG$461,MATCH(K$1,'Justerad allokering'!$B$1:$AF$1,0),FALSE)),VLOOKUP($B183,'Allokerad kvv'!$B$2:$AV$468,MATCH(K$1,'Allokerad kvv'!$B$1:$AV$1,0),FALSE),VLOOKUP($B183,'Justerad allokering'!$B$1:$AG$461,MATCH(K$1,'Justerad allokering'!$B$1:$AF$1,0),FALSE))</f>
        <v>0</v>
      </c>
      <c r="L183">
        <f>IF(ISERROR(1/VLOOKUP($B183,'Justerad allokering'!$B$1:$AG$461,MATCH(L$1,'Justerad allokering'!$B$1:$AF$1,0),FALSE)),VLOOKUP($B183,'Allokerad kvv'!$B$2:$AV$468,MATCH(L$1,'Allokerad kvv'!$B$1:$AV$1,0),FALSE),VLOOKUP($B183,'Justerad allokering'!$B$1:$AG$461,MATCH(L$1,'Justerad allokering'!$B$1:$AF$1,0),FALSE))</f>
        <v>0</v>
      </c>
      <c r="M183">
        <f>IF(ISERROR(1/VLOOKUP($B183,'Justerad allokering'!$B$1:$AG$461,MATCH(M$1,'Justerad allokering'!$B$1:$AF$1,0),FALSE)),VLOOKUP($B183,'Allokerad kvv'!$B$2:$AV$468,MATCH(M$1,'Allokerad kvv'!$B$1:$AV$1,0),FALSE),VLOOKUP($B183,'Justerad allokering'!$B$1:$AG$461,MATCH(M$1,'Justerad allokering'!$B$1:$AF$1,0),FALSE))</f>
        <v>0</v>
      </c>
      <c r="N183">
        <f>IF(ISERROR(1/VLOOKUP($B183,'Justerad allokering'!$B$1:$AG$461,MATCH(N$1,'Justerad allokering'!$B$1:$AF$1,0),FALSE)),VLOOKUP($B183,'Allokerad kvv'!$B$2:$AV$468,MATCH(N$1,'Allokerad kvv'!$B$1:$AV$1,0),FALSE),VLOOKUP($B183,'Justerad allokering'!$B$1:$AG$461,MATCH(N$1,'Justerad allokering'!$B$1:$AF$1,0),FALSE))</f>
        <v>0</v>
      </c>
      <c r="O183">
        <f>IF(ISERROR(1/VLOOKUP($B183,'Justerad allokering'!$B$1:$AG$461,MATCH(O$1,'Justerad allokering'!$B$1:$AF$1,0),FALSE)),VLOOKUP($B183,'Allokerad kvv'!$B$2:$AV$468,MATCH(O$1,'Allokerad kvv'!$B$1:$AV$1,0),FALSE),VLOOKUP($B183,'Justerad allokering'!$B$1:$AG$461,MATCH(O$1,'Justerad allokering'!$B$1:$AF$1,0),FALSE))</f>
        <v>0</v>
      </c>
      <c r="P183">
        <f>IF(ISERROR(1/VLOOKUP($B183,'Justerad allokering'!$B$1:$AG$461,MATCH(P$1,'Justerad allokering'!$B$1:$AF$1,0),FALSE)),VLOOKUP($B183,'Allokerad kvv'!$B$2:$AV$468,MATCH(P$1,'Allokerad kvv'!$B$1:$AV$1,0),FALSE),VLOOKUP($B183,'Justerad allokering'!$B$1:$AG$461,MATCH(P$1,'Justerad allokering'!$B$1:$AF$1,0),FALSE))</f>
        <v>0</v>
      </c>
      <c r="Q183">
        <f>IF(ISERROR(1/VLOOKUP($B183,'Justerad allokering'!$B$1:$AG$461,MATCH(Q$1,'Justerad allokering'!$B$1:$AF$1,0),FALSE)),VLOOKUP($B183,'Allokerad kvv'!$B$2:$AV$468,MATCH(Q$1,'Allokerad kvv'!$B$1:$AV$1,0),FALSE),VLOOKUP($B183,'Justerad allokering'!$B$1:$AG$461,MATCH(Q$1,'Justerad allokering'!$B$1:$AF$1,0),FALSE))</f>
        <v>0</v>
      </c>
      <c r="R183">
        <f>IF(ISERROR(1/VLOOKUP($B183,'Justerad allokering'!$B$1:$AG$461,MATCH(R$1,'Justerad allokering'!$B$1:$AF$1,0),FALSE)),VLOOKUP($B183,'Allokerad kvv'!$B$2:$AV$468,MATCH(R$1,'Allokerad kvv'!$B$1:$AV$1,0),FALSE),VLOOKUP($B183,'Justerad allokering'!$B$1:$AG$461,MATCH(R$1,'Justerad allokering'!$B$1:$AF$1,0),FALSE))</f>
        <v>0</v>
      </c>
      <c r="S183">
        <f>IF(ISERROR(1/VLOOKUP($B183,'Justerad allokering'!$B$1:$AG$461,MATCH(S$1,'Justerad allokering'!$B$1:$AF$1,0),FALSE)),VLOOKUP($B183,'Allokerad kvv'!$B$2:$AV$468,MATCH(S$1,'Allokerad kvv'!$B$1:$AV$1,0),FALSE),VLOOKUP($B183,'Justerad allokering'!$B$1:$AG$461,MATCH(S$1,'Justerad allokering'!$B$1:$AF$1,0),FALSE))</f>
        <v>0</v>
      </c>
      <c r="T183">
        <f>IF(ISERROR(1/VLOOKUP($B183,'Justerad allokering'!$B$1:$AG$461,MATCH(T$1,'Justerad allokering'!$B$1:$AF$1,0),FALSE)),VLOOKUP($B183,'Allokerad kvv'!$B$2:$AV$468,MATCH(T$1,'Allokerad kvv'!$B$1:$AV$1,0),FALSE),VLOOKUP($B183,'Justerad allokering'!$B$1:$AG$461,MATCH(T$1,'Justerad allokering'!$B$1:$AF$1,0),FALSE))</f>
        <v>0</v>
      </c>
      <c r="U183">
        <f>IF(ISERROR(1/VLOOKUP($B183,'Justerad allokering'!$B$1:$AG$461,MATCH(U$1,'Justerad allokering'!$B$1:$AF$1,0),FALSE)),VLOOKUP($B183,'Allokerad kvv'!$B$2:$AV$468,MATCH(U$1,'Allokerad kvv'!$B$1:$AV$1,0),FALSE),VLOOKUP($B183,'Justerad allokering'!$B$1:$AG$461,MATCH(U$1,'Justerad allokering'!$B$1:$AF$1,0),FALSE))</f>
        <v>0</v>
      </c>
      <c r="V183">
        <f>IF(ISERROR(1/VLOOKUP($B183,'Justerad allokering'!$B$1:$AG$461,MATCH(V$1,'Justerad allokering'!$B$1:$AF$1,0),FALSE)),VLOOKUP($B183,'Allokerad kvv'!$B$2:$AV$468,MATCH(V$1,'Allokerad kvv'!$B$1:$AV$1,0),FALSE),VLOOKUP($B183,'Justerad allokering'!$B$1:$AG$461,MATCH(V$1,'Justerad allokering'!$B$1:$AF$1,0),FALSE))</f>
        <v>0</v>
      </c>
      <c r="W183">
        <f>IF(ISERROR(1/VLOOKUP($B183,'Justerad allokering'!$B$1:$AG$461,MATCH(W$1,'Justerad allokering'!$B$1:$AF$1,0),FALSE)),VLOOKUP($B183,'Allokerad kvv'!$B$2:$AV$468,MATCH(W$1,'Allokerad kvv'!$B$1:$AV$1,0),FALSE),VLOOKUP($B183,'Justerad allokering'!$B$1:$AG$461,MATCH(W$1,'Justerad allokering'!$B$1:$AF$1,0),FALSE))</f>
        <v>0</v>
      </c>
      <c r="X183">
        <f>IF(ISERROR(1/VLOOKUP($B183,'Justerad allokering'!$B$1:$AG$461,MATCH(X$1,'Justerad allokering'!$B$1:$AF$1,0),FALSE)),VLOOKUP($B183,'Allokerad kvv'!$B$2:$AV$468,MATCH(X$1,'Allokerad kvv'!$B$1:$AV$1,0),FALSE),VLOOKUP($B183,'Justerad allokering'!$B$1:$AG$461,MATCH(X$1,'Justerad allokering'!$B$1:$AF$1,0),FALSE))</f>
        <v>0</v>
      </c>
      <c r="Y183">
        <f>IF(ISERROR(1/VLOOKUP($B183,'Justerad allokering'!$B$1:$AG$461,MATCH(Y$1,'Justerad allokering'!$B$1:$AF$1,0),FALSE)),VLOOKUP($B183,'Allokerad kvv'!$B$2:$AV$468,MATCH(Y$1,'Allokerad kvv'!$B$1:$AV$1,0),FALSE),VLOOKUP($B183,'Justerad allokering'!$B$1:$AG$461,MATCH(Y$1,'Justerad allokering'!$B$1:$AF$1,0),FALSE))</f>
        <v>0</v>
      </c>
      <c r="Z183">
        <f>IF(ISERROR(1/VLOOKUP($B183,'Justerad allokering'!$B$1:$AG$461,MATCH(Z$1,'Justerad allokering'!$B$1:$AF$1,0),FALSE)),VLOOKUP($B183,'Allokerad kvv'!$B$2:$AV$468,MATCH(Z$1,'Allokerad kvv'!$B$1:$AV$1,0),FALSE),VLOOKUP($B183,'Justerad allokering'!$B$1:$AG$461,MATCH(Z$1,'Justerad allokering'!$B$1:$AF$1,0),FALSE))</f>
        <v>0</v>
      </c>
      <c r="AE183" s="89">
        <f t="shared" si="8"/>
        <v>0</v>
      </c>
      <c r="AG183">
        <f t="shared" si="9"/>
        <v>0</v>
      </c>
      <c r="AH183">
        <f t="shared" si="10"/>
        <v>0</v>
      </c>
      <c r="AI183" t="str">
        <f>IF(AH183=0,"",AH183/VLOOKUP(B183,Kraftvärmeprod!$B$1:$BC$480,MATCH("Summa tillförd energi exklusive rökgaskondensering",Kraftvärmeprod!$B$1:$BC$1,0),FALSE))</f>
        <v/>
      </c>
      <c r="AK183">
        <f t="shared" si="11"/>
        <v>0</v>
      </c>
    </row>
    <row r="184" spans="1:37" x14ac:dyDescent="0.25">
      <c r="A184" s="2" t="s">
        <v>261</v>
      </c>
      <c r="B184" s="2" t="s">
        <v>264</v>
      </c>
      <c r="C184">
        <f>IF(ISERROR(1/VLOOKUP($B184,'Justerad allokering'!$B$1:$AG$461,MATCH(C$1,'Justerad allokering'!$B$1:$AF$1,0),FALSE)),VLOOKUP($B184,'Allokerad kvv'!$B$2:$AV$468,MATCH(C$1,'Allokerad kvv'!$B$1:$AV$1,0),FALSE),VLOOKUP($B184,'Justerad allokering'!$B$1:$AG$461,MATCH(C$1,'Justerad allokering'!$B$1:$AF$1,0),FALSE))</f>
        <v>0</v>
      </c>
      <c r="D184">
        <f>IF(ISERROR(1/VLOOKUP($B184,'Justerad allokering'!$B$1:$AG$461,MATCH(D$1,'Justerad allokering'!$B$1:$AF$1,0),FALSE)),VLOOKUP($B184,'Allokerad kvv'!$B$2:$AV$468,MATCH(D$1,'Allokerad kvv'!$B$1:$AV$1,0),FALSE),VLOOKUP($B184,'Justerad allokering'!$B$1:$AG$461,MATCH(D$1,'Justerad allokering'!$B$1:$AF$1,0),FALSE))</f>
        <v>0</v>
      </c>
      <c r="E184">
        <f>IF(ISERROR(1/VLOOKUP($B184,'Justerad allokering'!$B$1:$AG$461,MATCH(E$1,'Justerad allokering'!$B$1:$AF$1,0),FALSE)),VLOOKUP($B184,'Allokerad kvv'!$B$2:$AV$468,MATCH(E$1,'Allokerad kvv'!$B$1:$AV$1,0),FALSE),VLOOKUP($B184,'Justerad allokering'!$B$1:$AG$461,MATCH(E$1,'Justerad allokering'!$B$1:$AF$1,0),FALSE))</f>
        <v>0</v>
      </c>
      <c r="F184">
        <f>IF(ISERROR(1/VLOOKUP($B184,'Justerad allokering'!$B$1:$AG$461,MATCH(F$1,'Justerad allokering'!$B$1:$AF$1,0),FALSE)),VLOOKUP($B184,'Allokerad kvv'!$B$2:$AV$468,MATCH(F$1,'Allokerad kvv'!$B$1:$AV$1,0),FALSE),VLOOKUP($B184,'Justerad allokering'!$B$1:$AG$461,MATCH(F$1,'Justerad allokering'!$B$1:$AF$1,0),FALSE))</f>
        <v>0</v>
      </c>
      <c r="G184">
        <f>IF(ISERROR(1/VLOOKUP($B184,'Justerad allokering'!$B$1:$AG$461,MATCH(G$1,'Justerad allokering'!$B$1:$AF$1,0),FALSE)),VLOOKUP($B184,'Allokerad kvv'!$B$2:$AV$468,MATCH(G$1,'Allokerad kvv'!$B$1:$AV$1,0),FALSE),VLOOKUP($B184,'Justerad allokering'!$B$1:$AG$461,MATCH(G$1,'Justerad allokering'!$B$1:$AF$1,0),FALSE))</f>
        <v>0</v>
      </c>
      <c r="H184">
        <f>IF(ISERROR(1/VLOOKUP($B184,'Justerad allokering'!$B$1:$AG$461,MATCH(H$1,'Justerad allokering'!$B$1:$AF$1,0),FALSE)),VLOOKUP($B184,'Allokerad kvv'!$B$2:$AV$468,MATCH(H$1,'Allokerad kvv'!$B$1:$AV$1,0),FALSE),VLOOKUP($B184,'Justerad allokering'!$B$1:$AG$461,MATCH(H$1,'Justerad allokering'!$B$1:$AF$1,0),FALSE))</f>
        <v>0</v>
      </c>
      <c r="I184">
        <f>IF(ISERROR(1/VLOOKUP($B184,'Justerad allokering'!$B$1:$AG$461,MATCH(I$1,'Justerad allokering'!$B$1:$AF$1,0),FALSE)),VLOOKUP($B184,'Allokerad kvv'!$B$2:$AV$468,MATCH(I$1,'Allokerad kvv'!$B$1:$AV$1,0),FALSE),VLOOKUP($B184,'Justerad allokering'!$B$1:$AG$461,MATCH(I$1,'Justerad allokering'!$B$1:$AF$1,0),FALSE))</f>
        <v>0</v>
      </c>
      <c r="J184">
        <f>IF(ISERROR(1/VLOOKUP($B184,'Justerad allokering'!$B$1:$AG$461,MATCH(J$1,'Justerad allokering'!$B$1:$AF$1,0),FALSE)),VLOOKUP($B184,'Allokerad kvv'!$B$2:$AV$468,MATCH(J$1,'Allokerad kvv'!$B$1:$AV$1,0),FALSE),VLOOKUP($B184,'Justerad allokering'!$B$1:$AG$461,MATCH(J$1,'Justerad allokering'!$B$1:$AF$1,0),FALSE))</f>
        <v>0</v>
      </c>
      <c r="K184">
        <f>IF(ISERROR(1/VLOOKUP($B184,'Justerad allokering'!$B$1:$AG$461,MATCH(K$1,'Justerad allokering'!$B$1:$AF$1,0),FALSE)),VLOOKUP($B184,'Allokerad kvv'!$B$2:$AV$468,MATCH(K$1,'Allokerad kvv'!$B$1:$AV$1,0),FALSE),VLOOKUP($B184,'Justerad allokering'!$B$1:$AG$461,MATCH(K$1,'Justerad allokering'!$B$1:$AF$1,0),FALSE))</f>
        <v>0</v>
      </c>
      <c r="L184">
        <f>IF(ISERROR(1/VLOOKUP($B184,'Justerad allokering'!$B$1:$AG$461,MATCH(L$1,'Justerad allokering'!$B$1:$AF$1,0),FALSE)),VLOOKUP($B184,'Allokerad kvv'!$B$2:$AV$468,MATCH(L$1,'Allokerad kvv'!$B$1:$AV$1,0),FALSE),VLOOKUP($B184,'Justerad allokering'!$B$1:$AG$461,MATCH(L$1,'Justerad allokering'!$B$1:$AF$1,0),FALSE))</f>
        <v>0</v>
      </c>
      <c r="M184">
        <f>IF(ISERROR(1/VLOOKUP($B184,'Justerad allokering'!$B$1:$AG$461,MATCH(M$1,'Justerad allokering'!$B$1:$AF$1,0),FALSE)),VLOOKUP($B184,'Allokerad kvv'!$B$2:$AV$468,MATCH(M$1,'Allokerad kvv'!$B$1:$AV$1,0),FALSE),VLOOKUP($B184,'Justerad allokering'!$B$1:$AG$461,MATCH(M$1,'Justerad allokering'!$B$1:$AF$1,0),FALSE))</f>
        <v>0</v>
      </c>
      <c r="N184">
        <f>IF(ISERROR(1/VLOOKUP($B184,'Justerad allokering'!$B$1:$AG$461,MATCH(N$1,'Justerad allokering'!$B$1:$AF$1,0),FALSE)),VLOOKUP($B184,'Allokerad kvv'!$B$2:$AV$468,MATCH(N$1,'Allokerad kvv'!$B$1:$AV$1,0),FALSE),VLOOKUP($B184,'Justerad allokering'!$B$1:$AG$461,MATCH(N$1,'Justerad allokering'!$B$1:$AF$1,0),FALSE))</f>
        <v>0</v>
      </c>
      <c r="O184">
        <f>IF(ISERROR(1/VLOOKUP($B184,'Justerad allokering'!$B$1:$AG$461,MATCH(O$1,'Justerad allokering'!$B$1:$AF$1,0),FALSE)),VLOOKUP($B184,'Allokerad kvv'!$B$2:$AV$468,MATCH(O$1,'Allokerad kvv'!$B$1:$AV$1,0),FALSE),VLOOKUP($B184,'Justerad allokering'!$B$1:$AG$461,MATCH(O$1,'Justerad allokering'!$B$1:$AF$1,0),FALSE))</f>
        <v>0</v>
      </c>
      <c r="P184">
        <f>IF(ISERROR(1/VLOOKUP($B184,'Justerad allokering'!$B$1:$AG$461,MATCH(P$1,'Justerad allokering'!$B$1:$AF$1,0),FALSE)),VLOOKUP($B184,'Allokerad kvv'!$B$2:$AV$468,MATCH(P$1,'Allokerad kvv'!$B$1:$AV$1,0),FALSE),VLOOKUP($B184,'Justerad allokering'!$B$1:$AG$461,MATCH(P$1,'Justerad allokering'!$B$1:$AF$1,0),FALSE))</f>
        <v>0</v>
      </c>
      <c r="Q184">
        <f>IF(ISERROR(1/VLOOKUP($B184,'Justerad allokering'!$B$1:$AG$461,MATCH(Q$1,'Justerad allokering'!$B$1:$AF$1,0),FALSE)),VLOOKUP($B184,'Allokerad kvv'!$B$2:$AV$468,MATCH(Q$1,'Allokerad kvv'!$B$1:$AV$1,0),FALSE),VLOOKUP($B184,'Justerad allokering'!$B$1:$AG$461,MATCH(Q$1,'Justerad allokering'!$B$1:$AF$1,0),FALSE))</f>
        <v>0</v>
      </c>
      <c r="R184">
        <f>IF(ISERROR(1/VLOOKUP($B184,'Justerad allokering'!$B$1:$AG$461,MATCH(R$1,'Justerad allokering'!$B$1:$AF$1,0),FALSE)),VLOOKUP($B184,'Allokerad kvv'!$B$2:$AV$468,MATCH(R$1,'Allokerad kvv'!$B$1:$AV$1,0),FALSE),VLOOKUP($B184,'Justerad allokering'!$B$1:$AG$461,MATCH(R$1,'Justerad allokering'!$B$1:$AF$1,0),FALSE))</f>
        <v>0</v>
      </c>
      <c r="S184">
        <f>IF(ISERROR(1/VLOOKUP($B184,'Justerad allokering'!$B$1:$AG$461,MATCH(S$1,'Justerad allokering'!$B$1:$AF$1,0),FALSE)),VLOOKUP($B184,'Allokerad kvv'!$B$2:$AV$468,MATCH(S$1,'Allokerad kvv'!$B$1:$AV$1,0),FALSE),VLOOKUP($B184,'Justerad allokering'!$B$1:$AG$461,MATCH(S$1,'Justerad allokering'!$B$1:$AF$1,0),FALSE))</f>
        <v>0</v>
      </c>
      <c r="T184">
        <f>IF(ISERROR(1/VLOOKUP($B184,'Justerad allokering'!$B$1:$AG$461,MATCH(T$1,'Justerad allokering'!$B$1:$AF$1,0),FALSE)),VLOOKUP($B184,'Allokerad kvv'!$B$2:$AV$468,MATCH(T$1,'Allokerad kvv'!$B$1:$AV$1,0),FALSE),VLOOKUP($B184,'Justerad allokering'!$B$1:$AG$461,MATCH(T$1,'Justerad allokering'!$B$1:$AF$1,0),FALSE))</f>
        <v>0</v>
      </c>
      <c r="U184">
        <f>IF(ISERROR(1/VLOOKUP($B184,'Justerad allokering'!$B$1:$AG$461,MATCH(U$1,'Justerad allokering'!$B$1:$AF$1,0),FALSE)),VLOOKUP($B184,'Allokerad kvv'!$B$2:$AV$468,MATCH(U$1,'Allokerad kvv'!$B$1:$AV$1,0),FALSE),VLOOKUP($B184,'Justerad allokering'!$B$1:$AG$461,MATCH(U$1,'Justerad allokering'!$B$1:$AF$1,0),FALSE))</f>
        <v>0</v>
      </c>
      <c r="V184">
        <f>IF(ISERROR(1/VLOOKUP($B184,'Justerad allokering'!$B$1:$AG$461,MATCH(V$1,'Justerad allokering'!$B$1:$AF$1,0),FALSE)),VLOOKUP($B184,'Allokerad kvv'!$B$2:$AV$468,MATCH(V$1,'Allokerad kvv'!$B$1:$AV$1,0),FALSE),VLOOKUP($B184,'Justerad allokering'!$B$1:$AG$461,MATCH(V$1,'Justerad allokering'!$B$1:$AF$1,0),FALSE))</f>
        <v>0</v>
      </c>
      <c r="W184">
        <f>IF(ISERROR(1/VLOOKUP($B184,'Justerad allokering'!$B$1:$AG$461,MATCH(W$1,'Justerad allokering'!$B$1:$AF$1,0),FALSE)),VLOOKUP($B184,'Allokerad kvv'!$B$2:$AV$468,MATCH(W$1,'Allokerad kvv'!$B$1:$AV$1,0),FALSE),VLOOKUP($B184,'Justerad allokering'!$B$1:$AG$461,MATCH(W$1,'Justerad allokering'!$B$1:$AF$1,0),FALSE))</f>
        <v>0</v>
      </c>
      <c r="X184">
        <f>IF(ISERROR(1/VLOOKUP($B184,'Justerad allokering'!$B$1:$AG$461,MATCH(X$1,'Justerad allokering'!$B$1:$AF$1,0),FALSE)),VLOOKUP($B184,'Allokerad kvv'!$B$2:$AV$468,MATCH(X$1,'Allokerad kvv'!$B$1:$AV$1,0),FALSE),VLOOKUP($B184,'Justerad allokering'!$B$1:$AG$461,MATCH(X$1,'Justerad allokering'!$B$1:$AF$1,0),FALSE))</f>
        <v>0</v>
      </c>
      <c r="Y184">
        <f>IF(ISERROR(1/VLOOKUP($B184,'Justerad allokering'!$B$1:$AG$461,MATCH(Y$1,'Justerad allokering'!$B$1:$AF$1,0),FALSE)),VLOOKUP($B184,'Allokerad kvv'!$B$2:$AV$468,MATCH(Y$1,'Allokerad kvv'!$B$1:$AV$1,0),FALSE),VLOOKUP($B184,'Justerad allokering'!$B$1:$AG$461,MATCH(Y$1,'Justerad allokering'!$B$1:$AF$1,0),FALSE))</f>
        <v>0</v>
      </c>
      <c r="Z184">
        <f>IF(ISERROR(1/VLOOKUP($B184,'Justerad allokering'!$B$1:$AG$461,MATCH(Z$1,'Justerad allokering'!$B$1:$AF$1,0),FALSE)),VLOOKUP($B184,'Allokerad kvv'!$B$2:$AV$468,MATCH(Z$1,'Allokerad kvv'!$B$1:$AV$1,0),FALSE),VLOOKUP($B184,'Justerad allokering'!$B$1:$AG$461,MATCH(Z$1,'Justerad allokering'!$B$1:$AF$1,0),FALSE))</f>
        <v>0</v>
      </c>
      <c r="AE184" s="89">
        <f t="shared" si="8"/>
        <v>0</v>
      </c>
      <c r="AG184">
        <f t="shared" si="9"/>
        <v>0</v>
      </c>
      <c r="AH184">
        <f t="shared" si="10"/>
        <v>0</v>
      </c>
      <c r="AI184" t="str">
        <f>IF(AH184=0,"",AH184/VLOOKUP(B184,Kraftvärmeprod!$B$1:$BC$480,MATCH("Summa tillförd energi exklusive rökgaskondensering",Kraftvärmeprod!$B$1:$BC$1,0),FALSE))</f>
        <v/>
      </c>
      <c r="AK184">
        <f t="shared" si="11"/>
        <v>0</v>
      </c>
    </row>
    <row r="185" spans="1:37" x14ac:dyDescent="0.25">
      <c r="A185" s="2" t="s">
        <v>261</v>
      </c>
      <c r="B185" s="2" t="s">
        <v>265</v>
      </c>
      <c r="C185">
        <f>IF(ISERROR(1/VLOOKUP($B185,'Justerad allokering'!$B$1:$AG$461,MATCH(C$1,'Justerad allokering'!$B$1:$AF$1,0),FALSE)),VLOOKUP($B185,'Allokerad kvv'!$B$2:$AV$468,MATCH(C$1,'Allokerad kvv'!$B$1:$AV$1,0),FALSE),VLOOKUP($B185,'Justerad allokering'!$B$1:$AG$461,MATCH(C$1,'Justerad allokering'!$B$1:$AF$1,0),FALSE))</f>
        <v>0</v>
      </c>
      <c r="D185">
        <f>IF(ISERROR(1/VLOOKUP($B185,'Justerad allokering'!$B$1:$AG$461,MATCH(D$1,'Justerad allokering'!$B$1:$AF$1,0),FALSE)),VLOOKUP($B185,'Allokerad kvv'!$B$2:$AV$468,MATCH(D$1,'Allokerad kvv'!$B$1:$AV$1,0),FALSE),VLOOKUP($B185,'Justerad allokering'!$B$1:$AG$461,MATCH(D$1,'Justerad allokering'!$B$1:$AF$1,0),FALSE))</f>
        <v>0</v>
      </c>
      <c r="E185">
        <f>IF(ISERROR(1/VLOOKUP($B185,'Justerad allokering'!$B$1:$AG$461,MATCH(E$1,'Justerad allokering'!$B$1:$AF$1,0),FALSE)),VLOOKUP($B185,'Allokerad kvv'!$B$2:$AV$468,MATCH(E$1,'Allokerad kvv'!$B$1:$AV$1,0),FALSE),VLOOKUP($B185,'Justerad allokering'!$B$1:$AG$461,MATCH(E$1,'Justerad allokering'!$B$1:$AF$1,0),FALSE))</f>
        <v>0</v>
      </c>
      <c r="F185">
        <f>IF(ISERROR(1/VLOOKUP($B185,'Justerad allokering'!$B$1:$AG$461,MATCH(F$1,'Justerad allokering'!$B$1:$AF$1,0),FALSE)),VLOOKUP($B185,'Allokerad kvv'!$B$2:$AV$468,MATCH(F$1,'Allokerad kvv'!$B$1:$AV$1,0),FALSE),VLOOKUP($B185,'Justerad allokering'!$B$1:$AG$461,MATCH(F$1,'Justerad allokering'!$B$1:$AF$1,0),FALSE))</f>
        <v>0</v>
      </c>
      <c r="G185">
        <f>IF(ISERROR(1/VLOOKUP($B185,'Justerad allokering'!$B$1:$AG$461,MATCH(G$1,'Justerad allokering'!$B$1:$AF$1,0),FALSE)),VLOOKUP($B185,'Allokerad kvv'!$B$2:$AV$468,MATCH(G$1,'Allokerad kvv'!$B$1:$AV$1,0),FALSE),VLOOKUP($B185,'Justerad allokering'!$B$1:$AG$461,MATCH(G$1,'Justerad allokering'!$B$1:$AF$1,0),FALSE))</f>
        <v>0</v>
      </c>
      <c r="H185">
        <f>IF(ISERROR(1/VLOOKUP($B185,'Justerad allokering'!$B$1:$AG$461,MATCH(H$1,'Justerad allokering'!$B$1:$AF$1,0),FALSE)),VLOOKUP($B185,'Allokerad kvv'!$B$2:$AV$468,MATCH(H$1,'Allokerad kvv'!$B$1:$AV$1,0),FALSE),VLOOKUP($B185,'Justerad allokering'!$B$1:$AG$461,MATCH(H$1,'Justerad allokering'!$B$1:$AF$1,0),FALSE))</f>
        <v>0</v>
      </c>
      <c r="I185">
        <f>IF(ISERROR(1/VLOOKUP($B185,'Justerad allokering'!$B$1:$AG$461,MATCH(I$1,'Justerad allokering'!$B$1:$AF$1,0),FALSE)),VLOOKUP($B185,'Allokerad kvv'!$B$2:$AV$468,MATCH(I$1,'Allokerad kvv'!$B$1:$AV$1,0),FALSE),VLOOKUP($B185,'Justerad allokering'!$B$1:$AG$461,MATCH(I$1,'Justerad allokering'!$B$1:$AF$1,0),FALSE))</f>
        <v>0</v>
      </c>
      <c r="J185">
        <f>IF(ISERROR(1/VLOOKUP($B185,'Justerad allokering'!$B$1:$AG$461,MATCH(J$1,'Justerad allokering'!$B$1:$AF$1,0),FALSE)),VLOOKUP($B185,'Allokerad kvv'!$B$2:$AV$468,MATCH(J$1,'Allokerad kvv'!$B$1:$AV$1,0),FALSE),VLOOKUP($B185,'Justerad allokering'!$B$1:$AG$461,MATCH(J$1,'Justerad allokering'!$B$1:$AF$1,0),FALSE))</f>
        <v>0</v>
      </c>
      <c r="K185">
        <f>IF(ISERROR(1/VLOOKUP($B185,'Justerad allokering'!$B$1:$AG$461,MATCH(K$1,'Justerad allokering'!$B$1:$AF$1,0),FALSE)),VLOOKUP($B185,'Allokerad kvv'!$B$2:$AV$468,MATCH(K$1,'Allokerad kvv'!$B$1:$AV$1,0),FALSE),VLOOKUP($B185,'Justerad allokering'!$B$1:$AG$461,MATCH(K$1,'Justerad allokering'!$B$1:$AF$1,0),FALSE))</f>
        <v>0</v>
      </c>
      <c r="L185">
        <f>IF(ISERROR(1/VLOOKUP($B185,'Justerad allokering'!$B$1:$AG$461,MATCH(L$1,'Justerad allokering'!$B$1:$AF$1,0),FALSE)),VLOOKUP($B185,'Allokerad kvv'!$B$2:$AV$468,MATCH(L$1,'Allokerad kvv'!$B$1:$AV$1,0),FALSE),VLOOKUP($B185,'Justerad allokering'!$B$1:$AG$461,MATCH(L$1,'Justerad allokering'!$B$1:$AF$1,0),FALSE))</f>
        <v>0</v>
      </c>
      <c r="M185">
        <f>IF(ISERROR(1/VLOOKUP($B185,'Justerad allokering'!$B$1:$AG$461,MATCH(M$1,'Justerad allokering'!$B$1:$AF$1,0),FALSE)),VLOOKUP($B185,'Allokerad kvv'!$B$2:$AV$468,MATCH(M$1,'Allokerad kvv'!$B$1:$AV$1,0),FALSE),VLOOKUP($B185,'Justerad allokering'!$B$1:$AG$461,MATCH(M$1,'Justerad allokering'!$B$1:$AF$1,0),FALSE))</f>
        <v>0</v>
      </c>
      <c r="N185">
        <f>IF(ISERROR(1/VLOOKUP($B185,'Justerad allokering'!$B$1:$AG$461,MATCH(N$1,'Justerad allokering'!$B$1:$AF$1,0),FALSE)),VLOOKUP($B185,'Allokerad kvv'!$B$2:$AV$468,MATCH(N$1,'Allokerad kvv'!$B$1:$AV$1,0),FALSE),VLOOKUP($B185,'Justerad allokering'!$B$1:$AG$461,MATCH(N$1,'Justerad allokering'!$B$1:$AF$1,0),FALSE))</f>
        <v>0</v>
      </c>
      <c r="O185">
        <f>IF(ISERROR(1/VLOOKUP($B185,'Justerad allokering'!$B$1:$AG$461,MATCH(O$1,'Justerad allokering'!$B$1:$AF$1,0),FALSE)),VLOOKUP($B185,'Allokerad kvv'!$B$2:$AV$468,MATCH(O$1,'Allokerad kvv'!$B$1:$AV$1,0),FALSE),VLOOKUP($B185,'Justerad allokering'!$B$1:$AG$461,MATCH(O$1,'Justerad allokering'!$B$1:$AF$1,0),FALSE))</f>
        <v>0</v>
      </c>
      <c r="P185">
        <f>IF(ISERROR(1/VLOOKUP($B185,'Justerad allokering'!$B$1:$AG$461,MATCH(P$1,'Justerad allokering'!$B$1:$AF$1,0),FALSE)),VLOOKUP($B185,'Allokerad kvv'!$B$2:$AV$468,MATCH(P$1,'Allokerad kvv'!$B$1:$AV$1,0),FALSE),VLOOKUP($B185,'Justerad allokering'!$B$1:$AG$461,MATCH(P$1,'Justerad allokering'!$B$1:$AF$1,0),FALSE))</f>
        <v>0</v>
      </c>
      <c r="Q185">
        <f>IF(ISERROR(1/VLOOKUP($B185,'Justerad allokering'!$B$1:$AG$461,MATCH(Q$1,'Justerad allokering'!$B$1:$AF$1,0),FALSE)),VLOOKUP($B185,'Allokerad kvv'!$B$2:$AV$468,MATCH(Q$1,'Allokerad kvv'!$B$1:$AV$1,0),FALSE),VLOOKUP($B185,'Justerad allokering'!$B$1:$AG$461,MATCH(Q$1,'Justerad allokering'!$B$1:$AF$1,0),FALSE))</f>
        <v>0</v>
      </c>
      <c r="R185">
        <f>IF(ISERROR(1/VLOOKUP($B185,'Justerad allokering'!$B$1:$AG$461,MATCH(R$1,'Justerad allokering'!$B$1:$AF$1,0),FALSE)),VLOOKUP($B185,'Allokerad kvv'!$B$2:$AV$468,MATCH(R$1,'Allokerad kvv'!$B$1:$AV$1,0),FALSE),VLOOKUP($B185,'Justerad allokering'!$B$1:$AG$461,MATCH(R$1,'Justerad allokering'!$B$1:$AF$1,0),FALSE))</f>
        <v>0</v>
      </c>
      <c r="S185">
        <f>IF(ISERROR(1/VLOOKUP($B185,'Justerad allokering'!$B$1:$AG$461,MATCH(S$1,'Justerad allokering'!$B$1:$AF$1,0),FALSE)),VLOOKUP($B185,'Allokerad kvv'!$B$2:$AV$468,MATCH(S$1,'Allokerad kvv'!$B$1:$AV$1,0),FALSE),VLOOKUP($B185,'Justerad allokering'!$B$1:$AG$461,MATCH(S$1,'Justerad allokering'!$B$1:$AF$1,0),FALSE))</f>
        <v>0</v>
      </c>
      <c r="T185">
        <f>IF(ISERROR(1/VLOOKUP($B185,'Justerad allokering'!$B$1:$AG$461,MATCH(T$1,'Justerad allokering'!$B$1:$AF$1,0),FALSE)),VLOOKUP($B185,'Allokerad kvv'!$B$2:$AV$468,MATCH(T$1,'Allokerad kvv'!$B$1:$AV$1,0),FALSE),VLOOKUP($B185,'Justerad allokering'!$B$1:$AG$461,MATCH(T$1,'Justerad allokering'!$B$1:$AF$1,0),FALSE))</f>
        <v>0</v>
      </c>
      <c r="U185">
        <f>IF(ISERROR(1/VLOOKUP($B185,'Justerad allokering'!$B$1:$AG$461,MATCH(U$1,'Justerad allokering'!$B$1:$AF$1,0),FALSE)),VLOOKUP($B185,'Allokerad kvv'!$B$2:$AV$468,MATCH(U$1,'Allokerad kvv'!$B$1:$AV$1,0),FALSE),VLOOKUP($B185,'Justerad allokering'!$B$1:$AG$461,MATCH(U$1,'Justerad allokering'!$B$1:$AF$1,0),FALSE))</f>
        <v>0</v>
      </c>
      <c r="V185">
        <f>IF(ISERROR(1/VLOOKUP($B185,'Justerad allokering'!$B$1:$AG$461,MATCH(V$1,'Justerad allokering'!$B$1:$AF$1,0),FALSE)),VLOOKUP($B185,'Allokerad kvv'!$B$2:$AV$468,MATCH(V$1,'Allokerad kvv'!$B$1:$AV$1,0),FALSE),VLOOKUP($B185,'Justerad allokering'!$B$1:$AG$461,MATCH(V$1,'Justerad allokering'!$B$1:$AF$1,0),FALSE))</f>
        <v>0</v>
      </c>
      <c r="W185">
        <f>IF(ISERROR(1/VLOOKUP($B185,'Justerad allokering'!$B$1:$AG$461,MATCH(W$1,'Justerad allokering'!$B$1:$AF$1,0),FALSE)),VLOOKUP($B185,'Allokerad kvv'!$B$2:$AV$468,MATCH(W$1,'Allokerad kvv'!$B$1:$AV$1,0),FALSE),VLOOKUP($B185,'Justerad allokering'!$B$1:$AG$461,MATCH(W$1,'Justerad allokering'!$B$1:$AF$1,0),FALSE))</f>
        <v>0</v>
      </c>
      <c r="X185">
        <f>IF(ISERROR(1/VLOOKUP($B185,'Justerad allokering'!$B$1:$AG$461,MATCH(X$1,'Justerad allokering'!$B$1:$AF$1,0),FALSE)),VLOOKUP($B185,'Allokerad kvv'!$B$2:$AV$468,MATCH(X$1,'Allokerad kvv'!$B$1:$AV$1,0),FALSE),VLOOKUP($B185,'Justerad allokering'!$B$1:$AG$461,MATCH(X$1,'Justerad allokering'!$B$1:$AF$1,0),FALSE))</f>
        <v>0</v>
      </c>
      <c r="Y185">
        <f>IF(ISERROR(1/VLOOKUP($B185,'Justerad allokering'!$B$1:$AG$461,MATCH(Y$1,'Justerad allokering'!$B$1:$AF$1,0),FALSE)),VLOOKUP($B185,'Allokerad kvv'!$B$2:$AV$468,MATCH(Y$1,'Allokerad kvv'!$B$1:$AV$1,0),FALSE),VLOOKUP($B185,'Justerad allokering'!$B$1:$AG$461,MATCH(Y$1,'Justerad allokering'!$B$1:$AF$1,0),FALSE))</f>
        <v>0</v>
      </c>
      <c r="Z185">
        <f>IF(ISERROR(1/VLOOKUP($B185,'Justerad allokering'!$B$1:$AG$461,MATCH(Z$1,'Justerad allokering'!$B$1:$AF$1,0),FALSE)),VLOOKUP($B185,'Allokerad kvv'!$B$2:$AV$468,MATCH(Z$1,'Allokerad kvv'!$B$1:$AV$1,0),FALSE),VLOOKUP($B185,'Justerad allokering'!$B$1:$AG$461,MATCH(Z$1,'Justerad allokering'!$B$1:$AF$1,0),FALSE))</f>
        <v>0</v>
      </c>
      <c r="AE185" s="89">
        <f t="shared" si="8"/>
        <v>0</v>
      </c>
      <c r="AG185">
        <f t="shared" si="9"/>
        <v>0</v>
      </c>
      <c r="AH185">
        <f t="shared" si="10"/>
        <v>0</v>
      </c>
      <c r="AI185" t="str">
        <f>IF(AH185=0,"",AH185/VLOOKUP(B185,Kraftvärmeprod!$B$1:$BC$480,MATCH("Summa tillförd energi exklusive rökgaskondensering",Kraftvärmeprod!$B$1:$BC$1,0),FALSE))</f>
        <v/>
      </c>
      <c r="AK185">
        <f t="shared" si="11"/>
        <v>0</v>
      </c>
    </row>
    <row r="186" spans="1:37" x14ac:dyDescent="0.25">
      <c r="A186" s="2" t="s">
        <v>266</v>
      </c>
      <c r="B186" s="2" t="s">
        <v>267</v>
      </c>
      <c r="C186">
        <f>IF(ISERROR(1/VLOOKUP($B186,'Justerad allokering'!$B$1:$AG$461,MATCH(C$1,'Justerad allokering'!$B$1:$AF$1,0),FALSE)),VLOOKUP($B186,'Allokerad kvv'!$B$2:$AV$468,MATCH(C$1,'Allokerad kvv'!$B$1:$AV$1,0),FALSE),VLOOKUP($B186,'Justerad allokering'!$B$1:$AG$461,MATCH(C$1,'Justerad allokering'!$B$1:$AF$1,0),FALSE))</f>
        <v>113.13200000000001</v>
      </c>
      <c r="D186">
        <f>IF(ISERROR(1/VLOOKUP($B186,'Justerad allokering'!$B$1:$AG$461,MATCH(D$1,'Justerad allokering'!$B$1:$AF$1,0),FALSE)),VLOOKUP($B186,'Allokerad kvv'!$B$2:$AV$468,MATCH(D$1,'Allokerad kvv'!$B$1:$AV$1,0),FALSE),VLOOKUP($B186,'Justerad allokering'!$B$1:$AG$461,MATCH(D$1,'Justerad allokering'!$B$1:$AF$1,0),FALSE))</f>
        <v>0</v>
      </c>
      <c r="E186">
        <f>IF(ISERROR(1/VLOOKUP($B186,'Justerad allokering'!$B$1:$AG$461,MATCH(E$1,'Justerad allokering'!$B$1:$AF$1,0),FALSE)),VLOOKUP($B186,'Allokerad kvv'!$B$2:$AV$468,MATCH(E$1,'Allokerad kvv'!$B$1:$AV$1,0),FALSE),VLOOKUP($B186,'Justerad allokering'!$B$1:$AG$461,MATCH(E$1,'Justerad allokering'!$B$1:$AF$1,0),FALSE))</f>
        <v>0</v>
      </c>
      <c r="F186">
        <f>IF(ISERROR(1/VLOOKUP($B186,'Justerad allokering'!$B$1:$AG$461,MATCH(F$1,'Justerad allokering'!$B$1:$AF$1,0),FALSE)),VLOOKUP($B186,'Allokerad kvv'!$B$2:$AV$468,MATCH(F$1,'Allokerad kvv'!$B$1:$AV$1,0),FALSE),VLOOKUP($B186,'Justerad allokering'!$B$1:$AG$461,MATCH(F$1,'Justerad allokering'!$B$1:$AF$1,0),FALSE))</f>
        <v>0</v>
      </c>
      <c r="G186">
        <f>IF(ISERROR(1/VLOOKUP($B186,'Justerad allokering'!$B$1:$AG$461,MATCH(G$1,'Justerad allokering'!$B$1:$AF$1,0),FALSE)),VLOOKUP($B186,'Allokerad kvv'!$B$2:$AV$468,MATCH(G$1,'Allokerad kvv'!$B$1:$AV$1,0),FALSE),VLOOKUP($B186,'Justerad allokering'!$B$1:$AG$461,MATCH(G$1,'Justerad allokering'!$B$1:$AF$1,0),FALSE))</f>
        <v>0.11614099999999999</v>
      </c>
      <c r="H186">
        <f>IF(ISERROR(1/VLOOKUP($B186,'Justerad allokering'!$B$1:$AG$461,MATCH(H$1,'Justerad allokering'!$B$1:$AF$1,0),FALSE)),VLOOKUP($B186,'Allokerad kvv'!$B$2:$AV$468,MATCH(H$1,'Allokerad kvv'!$B$1:$AV$1,0),FALSE),VLOOKUP($B186,'Justerad allokering'!$B$1:$AG$461,MATCH(H$1,'Justerad allokering'!$B$1:$AF$1,0),FALSE))</f>
        <v>0</v>
      </c>
      <c r="I186">
        <f>IF(ISERROR(1/VLOOKUP($B186,'Justerad allokering'!$B$1:$AG$461,MATCH(I$1,'Justerad allokering'!$B$1:$AF$1,0),FALSE)),VLOOKUP($B186,'Allokerad kvv'!$B$2:$AV$468,MATCH(I$1,'Allokerad kvv'!$B$1:$AV$1,0),FALSE),VLOOKUP($B186,'Justerad allokering'!$B$1:$AG$461,MATCH(I$1,'Justerad allokering'!$B$1:$AF$1,0),FALSE))</f>
        <v>0</v>
      </c>
      <c r="J186">
        <f>IF(ISERROR(1/VLOOKUP($B186,'Justerad allokering'!$B$1:$AG$461,MATCH(J$1,'Justerad allokering'!$B$1:$AF$1,0),FALSE)),VLOOKUP($B186,'Allokerad kvv'!$B$2:$AV$468,MATCH(J$1,'Allokerad kvv'!$B$1:$AV$1,0),FALSE),VLOOKUP($B186,'Justerad allokering'!$B$1:$AG$461,MATCH(J$1,'Justerad allokering'!$B$1:$AF$1,0),FALSE))</f>
        <v>0</v>
      </c>
      <c r="K186">
        <f>IF(ISERROR(1/VLOOKUP($B186,'Justerad allokering'!$B$1:$AG$461,MATCH(K$1,'Justerad allokering'!$B$1:$AF$1,0),FALSE)),VLOOKUP($B186,'Allokerad kvv'!$B$2:$AV$468,MATCH(K$1,'Allokerad kvv'!$B$1:$AV$1,0),FALSE),VLOOKUP($B186,'Justerad allokering'!$B$1:$AG$461,MATCH(K$1,'Justerad allokering'!$B$1:$AF$1,0),FALSE))</f>
        <v>4.60534</v>
      </c>
      <c r="L186">
        <f>IF(ISERROR(1/VLOOKUP($B186,'Justerad allokering'!$B$1:$AG$461,MATCH(L$1,'Justerad allokering'!$B$1:$AF$1,0),FALSE)),VLOOKUP($B186,'Allokerad kvv'!$B$2:$AV$468,MATCH(L$1,'Allokerad kvv'!$B$1:$AV$1,0),FALSE),VLOOKUP($B186,'Justerad allokering'!$B$1:$AG$461,MATCH(L$1,'Justerad allokering'!$B$1:$AF$1,0),FALSE))</f>
        <v>0</v>
      </c>
      <c r="M186">
        <f>IF(ISERROR(1/VLOOKUP($B186,'Justerad allokering'!$B$1:$AG$461,MATCH(M$1,'Justerad allokering'!$B$1:$AF$1,0),FALSE)),VLOOKUP($B186,'Allokerad kvv'!$B$2:$AV$468,MATCH(M$1,'Allokerad kvv'!$B$1:$AV$1,0),FALSE),VLOOKUP($B186,'Justerad allokering'!$B$1:$AG$461,MATCH(M$1,'Justerad allokering'!$B$1:$AF$1,0),FALSE))</f>
        <v>15.2608</v>
      </c>
      <c r="N186">
        <f>IF(ISERROR(1/VLOOKUP($B186,'Justerad allokering'!$B$1:$AG$461,MATCH(N$1,'Justerad allokering'!$B$1:$AF$1,0),FALSE)),VLOOKUP($B186,'Allokerad kvv'!$B$2:$AV$468,MATCH(N$1,'Allokerad kvv'!$B$1:$AV$1,0),FALSE),VLOOKUP($B186,'Justerad allokering'!$B$1:$AG$461,MATCH(N$1,'Justerad allokering'!$B$1:$AF$1,0),FALSE))</f>
        <v>0</v>
      </c>
      <c r="O186">
        <f>IF(ISERROR(1/VLOOKUP($B186,'Justerad allokering'!$B$1:$AG$461,MATCH(O$1,'Justerad allokering'!$B$1:$AF$1,0),FALSE)),VLOOKUP($B186,'Allokerad kvv'!$B$2:$AV$468,MATCH(O$1,'Allokerad kvv'!$B$1:$AV$1,0),FALSE),VLOOKUP($B186,'Justerad allokering'!$B$1:$AG$461,MATCH(O$1,'Justerad allokering'!$B$1:$AF$1,0),FALSE))</f>
        <v>0</v>
      </c>
      <c r="P186">
        <f>IF(ISERROR(1/VLOOKUP($B186,'Justerad allokering'!$B$1:$AG$461,MATCH(P$1,'Justerad allokering'!$B$1:$AF$1,0),FALSE)),VLOOKUP($B186,'Allokerad kvv'!$B$2:$AV$468,MATCH(P$1,'Allokerad kvv'!$B$1:$AV$1,0),FALSE),VLOOKUP($B186,'Justerad allokering'!$B$1:$AG$461,MATCH(P$1,'Justerad allokering'!$B$1:$AF$1,0),FALSE))</f>
        <v>0</v>
      </c>
      <c r="Q186">
        <f>IF(ISERROR(1/VLOOKUP($B186,'Justerad allokering'!$B$1:$AG$461,MATCH(Q$1,'Justerad allokering'!$B$1:$AF$1,0),FALSE)),VLOOKUP($B186,'Allokerad kvv'!$B$2:$AV$468,MATCH(Q$1,'Allokerad kvv'!$B$1:$AV$1,0),FALSE),VLOOKUP($B186,'Justerad allokering'!$B$1:$AG$461,MATCH(Q$1,'Justerad allokering'!$B$1:$AF$1,0),FALSE))</f>
        <v>0</v>
      </c>
      <c r="R186">
        <f>IF(ISERROR(1/VLOOKUP($B186,'Justerad allokering'!$B$1:$AG$461,MATCH(R$1,'Justerad allokering'!$B$1:$AF$1,0),FALSE)),VLOOKUP($B186,'Allokerad kvv'!$B$2:$AV$468,MATCH(R$1,'Allokerad kvv'!$B$1:$AV$1,0),FALSE),VLOOKUP($B186,'Justerad allokering'!$B$1:$AG$461,MATCH(R$1,'Justerad allokering'!$B$1:$AF$1,0),FALSE))</f>
        <v>0</v>
      </c>
      <c r="S186">
        <f>IF(ISERROR(1/VLOOKUP($B186,'Justerad allokering'!$B$1:$AG$461,MATCH(S$1,'Justerad allokering'!$B$1:$AF$1,0),FALSE)),VLOOKUP($B186,'Allokerad kvv'!$B$2:$AV$468,MATCH(S$1,'Allokerad kvv'!$B$1:$AV$1,0),FALSE),VLOOKUP($B186,'Justerad allokering'!$B$1:$AG$461,MATCH(S$1,'Justerad allokering'!$B$1:$AF$1,0),FALSE))</f>
        <v>24.265499999999999</v>
      </c>
      <c r="T186">
        <f>IF(ISERROR(1/VLOOKUP($B186,'Justerad allokering'!$B$1:$AG$461,MATCH(T$1,'Justerad allokering'!$B$1:$AF$1,0),FALSE)),VLOOKUP($B186,'Allokerad kvv'!$B$2:$AV$468,MATCH(T$1,'Allokerad kvv'!$B$1:$AV$1,0),FALSE),VLOOKUP($B186,'Justerad allokering'!$B$1:$AG$461,MATCH(T$1,'Justerad allokering'!$B$1:$AF$1,0),FALSE))</f>
        <v>0</v>
      </c>
      <c r="U186">
        <f>IF(ISERROR(1/VLOOKUP($B186,'Justerad allokering'!$B$1:$AG$461,MATCH(U$1,'Justerad allokering'!$B$1:$AF$1,0),FALSE)),VLOOKUP($B186,'Allokerad kvv'!$B$2:$AV$468,MATCH(U$1,'Allokerad kvv'!$B$1:$AV$1,0),FALSE),VLOOKUP($B186,'Justerad allokering'!$B$1:$AG$461,MATCH(U$1,'Justerad allokering'!$B$1:$AF$1,0),FALSE))</f>
        <v>0</v>
      </c>
      <c r="V186">
        <f>IF(ISERROR(1/VLOOKUP($B186,'Justerad allokering'!$B$1:$AG$461,MATCH(V$1,'Justerad allokering'!$B$1:$AF$1,0),FALSE)),VLOOKUP($B186,'Allokerad kvv'!$B$2:$AV$468,MATCH(V$1,'Allokerad kvv'!$B$1:$AV$1,0),FALSE),VLOOKUP($B186,'Justerad allokering'!$B$1:$AG$461,MATCH(V$1,'Justerad allokering'!$B$1:$AF$1,0),FALSE))</f>
        <v>0</v>
      </c>
      <c r="W186">
        <f>IF(ISERROR(1/VLOOKUP($B186,'Justerad allokering'!$B$1:$AG$461,MATCH(W$1,'Justerad allokering'!$B$1:$AF$1,0),FALSE)),VLOOKUP($B186,'Allokerad kvv'!$B$2:$AV$468,MATCH(W$1,'Allokerad kvv'!$B$1:$AV$1,0),FALSE),VLOOKUP($B186,'Justerad allokering'!$B$1:$AG$461,MATCH(W$1,'Justerad allokering'!$B$1:$AF$1,0),FALSE))</f>
        <v>0</v>
      </c>
      <c r="X186">
        <f>IF(ISERROR(1/VLOOKUP($B186,'Justerad allokering'!$B$1:$AG$461,MATCH(X$1,'Justerad allokering'!$B$1:$AF$1,0),FALSE)),VLOOKUP($B186,'Allokerad kvv'!$B$2:$AV$468,MATCH(X$1,'Allokerad kvv'!$B$1:$AV$1,0),FALSE),VLOOKUP($B186,'Justerad allokering'!$B$1:$AG$461,MATCH(X$1,'Justerad allokering'!$B$1:$AF$1,0),FALSE))</f>
        <v>0</v>
      </c>
      <c r="Y186">
        <f>IF(ISERROR(1/VLOOKUP($B186,'Justerad allokering'!$B$1:$AG$461,MATCH(Y$1,'Justerad allokering'!$B$1:$AF$1,0),FALSE)),VLOOKUP($B186,'Allokerad kvv'!$B$2:$AV$468,MATCH(Y$1,'Allokerad kvv'!$B$1:$AV$1,0),FALSE),VLOOKUP($B186,'Justerad allokering'!$B$1:$AG$461,MATCH(Y$1,'Justerad allokering'!$B$1:$AF$1,0),FALSE))</f>
        <v>0</v>
      </c>
      <c r="Z186">
        <f>IF(ISERROR(1/VLOOKUP($B186,'Justerad allokering'!$B$1:$AG$461,MATCH(Z$1,'Justerad allokering'!$B$1:$AF$1,0),FALSE)),VLOOKUP($B186,'Allokerad kvv'!$B$2:$AV$468,MATCH(Z$1,'Allokerad kvv'!$B$1:$AV$1,0),FALSE),VLOOKUP($B186,'Justerad allokering'!$B$1:$AG$461,MATCH(Z$1,'Justerad allokering'!$B$1:$AF$1,0),FALSE))</f>
        <v>0</v>
      </c>
      <c r="AE186" s="89">
        <f t="shared" si="8"/>
        <v>157.37978100000001</v>
      </c>
      <c r="AG186">
        <f t="shared" si="9"/>
        <v>152.774441</v>
      </c>
      <c r="AH186">
        <f t="shared" si="10"/>
        <v>152.774441</v>
      </c>
      <c r="AI186">
        <f>IF(AH186=0,"",AH186/VLOOKUP(B186,Kraftvärmeprod!$B$1:$BC$480,MATCH("Summa tillförd energi exklusive rökgaskondensering",Kraftvärmeprod!$B$1:$BC$1,0),FALSE))</f>
        <v>0.76755647608520894</v>
      </c>
      <c r="AK186">
        <f t="shared" si="11"/>
        <v>15.2608</v>
      </c>
    </row>
    <row r="187" spans="1:37" x14ac:dyDescent="0.25">
      <c r="A187" s="2" t="s">
        <v>268</v>
      </c>
      <c r="B187" s="2" t="s">
        <v>269</v>
      </c>
      <c r="C187">
        <f>IF(ISERROR(1/VLOOKUP($B187,'Justerad allokering'!$B$1:$AG$461,MATCH(C$1,'Justerad allokering'!$B$1:$AF$1,0),FALSE)),VLOOKUP($B187,'Allokerad kvv'!$B$2:$AV$468,MATCH(C$1,'Allokerad kvv'!$B$1:$AV$1,0),FALSE),VLOOKUP($B187,'Justerad allokering'!$B$1:$AG$461,MATCH(C$1,'Justerad allokering'!$B$1:$AF$1,0),FALSE))</f>
        <v>0</v>
      </c>
      <c r="D187">
        <f>IF(ISERROR(1/VLOOKUP($B187,'Justerad allokering'!$B$1:$AG$461,MATCH(D$1,'Justerad allokering'!$B$1:$AF$1,0),FALSE)),VLOOKUP($B187,'Allokerad kvv'!$B$2:$AV$468,MATCH(D$1,'Allokerad kvv'!$B$1:$AV$1,0),FALSE),VLOOKUP($B187,'Justerad allokering'!$B$1:$AG$461,MATCH(D$1,'Justerad allokering'!$B$1:$AF$1,0),FALSE))</f>
        <v>0</v>
      </c>
      <c r="E187">
        <f>IF(ISERROR(1/VLOOKUP($B187,'Justerad allokering'!$B$1:$AG$461,MATCH(E$1,'Justerad allokering'!$B$1:$AF$1,0),FALSE)),VLOOKUP($B187,'Allokerad kvv'!$B$2:$AV$468,MATCH(E$1,'Allokerad kvv'!$B$1:$AV$1,0),FALSE),VLOOKUP($B187,'Justerad allokering'!$B$1:$AG$461,MATCH(E$1,'Justerad allokering'!$B$1:$AF$1,0),FALSE))</f>
        <v>0</v>
      </c>
      <c r="F187">
        <f>IF(ISERROR(1/VLOOKUP($B187,'Justerad allokering'!$B$1:$AG$461,MATCH(F$1,'Justerad allokering'!$B$1:$AF$1,0),FALSE)),VLOOKUP($B187,'Allokerad kvv'!$B$2:$AV$468,MATCH(F$1,'Allokerad kvv'!$B$1:$AV$1,0),FALSE),VLOOKUP($B187,'Justerad allokering'!$B$1:$AG$461,MATCH(F$1,'Justerad allokering'!$B$1:$AF$1,0),FALSE))</f>
        <v>0</v>
      </c>
      <c r="G187">
        <f>IF(ISERROR(1/VLOOKUP($B187,'Justerad allokering'!$B$1:$AG$461,MATCH(G$1,'Justerad allokering'!$B$1:$AF$1,0),FALSE)),VLOOKUP($B187,'Allokerad kvv'!$B$2:$AV$468,MATCH(G$1,'Allokerad kvv'!$B$1:$AV$1,0),FALSE),VLOOKUP($B187,'Justerad allokering'!$B$1:$AG$461,MATCH(G$1,'Justerad allokering'!$B$1:$AF$1,0),FALSE))</f>
        <v>0</v>
      </c>
      <c r="H187">
        <f>IF(ISERROR(1/VLOOKUP($B187,'Justerad allokering'!$B$1:$AG$461,MATCH(H$1,'Justerad allokering'!$B$1:$AF$1,0),FALSE)),VLOOKUP($B187,'Allokerad kvv'!$B$2:$AV$468,MATCH(H$1,'Allokerad kvv'!$B$1:$AV$1,0),FALSE),VLOOKUP($B187,'Justerad allokering'!$B$1:$AG$461,MATCH(H$1,'Justerad allokering'!$B$1:$AF$1,0),FALSE))</f>
        <v>0</v>
      </c>
      <c r="I187">
        <f>IF(ISERROR(1/VLOOKUP($B187,'Justerad allokering'!$B$1:$AG$461,MATCH(I$1,'Justerad allokering'!$B$1:$AF$1,0),FALSE)),VLOOKUP($B187,'Allokerad kvv'!$B$2:$AV$468,MATCH(I$1,'Allokerad kvv'!$B$1:$AV$1,0),FALSE),VLOOKUP($B187,'Justerad allokering'!$B$1:$AG$461,MATCH(I$1,'Justerad allokering'!$B$1:$AF$1,0),FALSE))</f>
        <v>0</v>
      </c>
      <c r="J187">
        <f>IF(ISERROR(1/VLOOKUP($B187,'Justerad allokering'!$B$1:$AG$461,MATCH(J$1,'Justerad allokering'!$B$1:$AF$1,0),FALSE)),VLOOKUP($B187,'Allokerad kvv'!$B$2:$AV$468,MATCH(J$1,'Allokerad kvv'!$B$1:$AV$1,0),FALSE),VLOOKUP($B187,'Justerad allokering'!$B$1:$AG$461,MATCH(J$1,'Justerad allokering'!$B$1:$AF$1,0),FALSE))</f>
        <v>0</v>
      </c>
      <c r="K187">
        <f>IF(ISERROR(1/VLOOKUP($B187,'Justerad allokering'!$B$1:$AG$461,MATCH(K$1,'Justerad allokering'!$B$1:$AF$1,0),FALSE)),VLOOKUP($B187,'Allokerad kvv'!$B$2:$AV$468,MATCH(K$1,'Allokerad kvv'!$B$1:$AV$1,0),FALSE),VLOOKUP($B187,'Justerad allokering'!$B$1:$AG$461,MATCH(K$1,'Justerad allokering'!$B$1:$AF$1,0),FALSE))</f>
        <v>0</v>
      </c>
      <c r="L187">
        <f>IF(ISERROR(1/VLOOKUP($B187,'Justerad allokering'!$B$1:$AG$461,MATCH(L$1,'Justerad allokering'!$B$1:$AF$1,0),FALSE)),VLOOKUP($B187,'Allokerad kvv'!$B$2:$AV$468,MATCH(L$1,'Allokerad kvv'!$B$1:$AV$1,0),FALSE),VLOOKUP($B187,'Justerad allokering'!$B$1:$AG$461,MATCH(L$1,'Justerad allokering'!$B$1:$AF$1,0),FALSE))</f>
        <v>0</v>
      </c>
      <c r="M187">
        <f>IF(ISERROR(1/VLOOKUP($B187,'Justerad allokering'!$B$1:$AG$461,MATCH(M$1,'Justerad allokering'!$B$1:$AF$1,0),FALSE)),VLOOKUP($B187,'Allokerad kvv'!$B$2:$AV$468,MATCH(M$1,'Allokerad kvv'!$B$1:$AV$1,0),FALSE),VLOOKUP($B187,'Justerad allokering'!$B$1:$AG$461,MATCH(M$1,'Justerad allokering'!$B$1:$AF$1,0),FALSE))</f>
        <v>0</v>
      </c>
      <c r="N187">
        <f>IF(ISERROR(1/VLOOKUP($B187,'Justerad allokering'!$B$1:$AG$461,MATCH(N$1,'Justerad allokering'!$B$1:$AF$1,0),FALSE)),VLOOKUP($B187,'Allokerad kvv'!$B$2:$AV$468,MATCH(N$1,'Allokerad kvv'!$B$1:$AV$1,0),FALSE),VLOOKUP($B187,'Justerad allokering'!$B$1:$AG$461,MATCH(N$1,'Justerad allokering'!$B$1:$AF$1,0),FALSE))</f>
        <v>0</v>
      </c>
      <c r="O187">
        <f>IF(ISERROR(1/VLOOKUP($B187,'Justerad allokering'!$B$1:$AG$461,MATCH(O$1,'Justerad allokering'!$B$1:$AF$1,0),FALSE)),VLOOKUP($B187,'Allokerad kvv'!$B$2:$AV$468,MATCH(O$1,'Allokerad kvv'!$B$1:$AV$1,0),FALSE),VLOOKUP($B187,'Justerad allokering'!$B$1:$AG$461,MATCH(O$1,'Justerad allokering'!$B$1:$AF$1,0),FALSE))</f>
        <v>0</v>
      </c>
      <c r="P187">
        <f>IF(ISERROR(1/VLOOKUP($B187,'Justerad allokering'!$B$1:$AG$461,MATCH(P$1,'Justerad allokering'!$B$1:$AF$1,0),FALSE)),VLOOKUP($B187,'Allokerad kvv'!$B$2:$AV$468,MATCH(P$1,'Allokerad kvv'!$B$1:$AV$1,0),FALSE),VLOOKUP($B187,'Justerad allokering'!$B$1:$AG$461,MATCH(P$1,'Justerad allokering'!$B$1:$AF$1,0),FALSE))</f>
        <v>0</v>
      </c>
      <c r="Q187">
        <f>IF(ISERROR(1/VLOOKUP($B187,'Justerad allokering'!$B$1:$AG$461,MATCH(Q$1,'Justerad allokering'!$B$1:$AF$1,0),FALSE)),VLOOKUP($B187,'Allokerad kvv'!$B$2:$AV$468,MATCH(Q$1,'Allokerad kvv'!$B$1:$AV$1,0),FALSE),VLOOKUP($B187,'Justerad allokering'!$B$1:$AG$461,MATCH(Q$1,'Justerad allokering'!$B$1:$AF$1,0),FALSE))</f>
        <v>0</v>
      </c>
      <c r="R187">
        <f>IF(ISERROR(1/VLOOKUP($B187,'Justerad allokering'!$B$1:$AG$461,MATCH(R$1,'Justerad allokering'!$B$1:$AF$1,0),FALSE)),VLOOKUP($B187,'Allokerad kvv'!$B$2:$AV$468,MATCH(R$1,'Allokerad kvv'!$B$1:$AV$1,0),FALSE),VLOOKUP($B187,'Justerad allokering'!$B$1:$AG$461,MATCH(R$1,'Justerad allokering'!$B$1:$AF$1,0),FALSE))</f>
        <v>0</v>
      </c>
      <c r="S187">
        <f>IF(ISERROR(1/VLOOKUP($B187,'Justerad allokering'!$B$1:$AG$461,MATCH(S$1,'Justerad allokering'!$B$1:$AF$1,0),FALSE)),VLOOKUP($B187,'Allokerad kvv'!$B$2:$AV$468,MATCH(S$1,'Allokerad kvv'!$B$1:$AV$1,0),FALSE),VLOOKUP($B187,'Justerad allokering'!$B$1:$AG$461,MATCH(S$1,'Justerad allokering'!$B$1:$AF$1,0),FALSE))</f>
        <v>0</v>
      </c>
      <c r="T187">
        <f>IF(ISERROR(1/VLOOKUP($B187,'Justerad allokering'!$B$1:$AG$461,MATCH(T$1,'Justerad allokering'!$B$1:$AF$1,0),FALSE)),VLOOKUP($B187,'Allokerad kvv'!$B$2:$AV$468,MATCH(T$1,'Allokerad kvv'!$B$1:$AV$1,0),FALSE),VLOOKUP($B187,'Justerad allokering'!$B$1:$AG$461,MATCH(T$1,'Justerad allokering'!$B$1:$AF$1,0),FALSE))</f>
        <v>0</v>
      </c>
      <c r="U187">
        <f>IF(ISERROR(1/VLOOKUP($B187,'Justerad allokering'!$B$1:$AG$461,MATCH(U$1,'Justerad allokering'!$B$1:$AF$1,0),FALSE)),VLOOKUP($B187,'Allokerad kvv'!$B$2:$AV$468,MATCH(U$1,'Allokerad kvv'!$B$1:$AV$1,0),FALSE),VLOOKUP($B187,'Justerad allokering'!$B$1:$AG$461,MATCH(U$1,'Justerad allokering'!$B$1:$AF$1,0),FALSE))</f>
        <v>0</v>
      </c>
      <c r="V187">
        <f>IF(ISERROR(1/VLOOKUP($B187,'Justerad allokering'!$B$1:$AG$461,MATCH(V$1,'Justerad allokering'!$B$1:$AF$1,0),FALSE)),VLOOKUP($B187,'Allokerad kvv'!$B$2:$AV$468,MATCH(V$1,'Allokerad kvv'!$B$1:$AV$1,0),FALSE),VLOOKUP($B187,'Justerad allokering'!$B$1:$AG$461,MATCH(V$1,'Justerad allokering'!$B$1:$AF$1,0),FALSE))</f>
        <v>0</v>
      </c>
      <c r="W187">
        <f>IF(ISERROR(1/VLOOKUP($B187,'Justerad allokering'!$B$1:$AG$461,MATCH(W$1,'Justerad allokering'!$B$1:$AF$1,0),FALSE)),VLOOKUP($B187,'Allokerad kvv'!$B$2:$AV$468,MATCH(W$1,'Allokerad kvv'!$B$1:$AV$1,0),FALSE),VLOOKUP($B187,'Justerad allokering'!$B$1:$AG$461,MATCH(W$1,'Justerad allokering'!$B$1:$AF$1,0),FALSE))</f>
        <v>0</v>
      </c>
      <c r="X187">
        <f>IF(ISERROR(1/VLOOKUP($B187,'Justerad allokering'!$B$1:$AG$461,MATCH(X$1,'Justerad allokering'!$B$1:$AF$1,0),FALSE)),VLOOKUP($B187,'Allokerad kvv'!$B$2:$AV$468,MATCH(X$1,'Allokerad kvv'!$B$1:$AV$1,0),FALSE),VLOOKUP($B187,'Justerad allokering'!$B$1:$AG$461,MATCH(X$1,'Justerad allokering'!$B$1:$AF$1,0),FALSE))</f>
        <v>0</v>
      </c>
      <c r="Y187">
        <f>IF(ISERROR(1/VLOOKUP($B187,'Justerad allokering'!$B$1:$AG$461,MATCH(Y$1,'Justerad allokering'!$B$1:$AF$1,0),FALSE)),VLOOKUP($B187,'Allokerad kvv'!$B$2:$AV$468,MATCH(Y$1,'Allokerad kvv'!$B$1:$AV$1,0),FALSE),VLOOKUP($B187,'Justerad allokering'!$B$1:$AG$461,MATCH(Y$1,'Justerad allokering'!$B$1:$AF$1,0),FALSE))</f>
        <v>0</v>
      </c>
      <c r="Z187">
        <f>IF(ISERROR(1/VLOOKUP($B187,'Justerad allokering'!$B$1:$AG$461,MATCH(Z$1,'Justerad allokering'!$B$1:$AF$1,0),FALSE)),VLOOKUP($B187,'Allokerad kvv'!$B$2:$AV$468,MATCH(Z$1,'Allokerad kvv'!$B$1:$AV$1,0),FALSE),VLOOKUP($B187,'Justerad allokering'!$B$1:$AG$461,MATCH(Z$1,'Justerad allokering'!$B$1:$AF$1,0),FALSE))</f>
        <v>0</v>
      </c>
      <c r="AE187" s="89">
        <f t="shared" si="8"/>
        <v>0</v>
      </c>
      <c r="AG187">
        <f t="shared" si="9"/>
        <v>0</v>
      </c>
      <c r="AH187">
        <f t="shared" si="10"/>
        <v>0</v>
      </c>
      <c r="AI187" t="str">
        <f>IF(AH187=0,"",AH187/VLOOKUP(B187,Kraftvärmeprod!$B$1:$BC$480,MATCH("Summa tillförd energi exklusive rökgaskondensering",Kraftvärmeprod!$B$1:$BC$1,0),FALSE))</f>
        <v/>
      </c>
      <c r="AK187">
        <f t="shared" si="11"/>
        <v>0</v>
      </c>
    </row>
    <row r="188" spans="1:37" x14ac:dyDescent="0.25">
      <c r="A188" s="2" t="s">
        <v>268</v>
      </c>
      <c r="B188" s="2" t="s">
        <v>270</v>
      </c>
      <c r="C188">
        <f>IF(ISERROR(1/VLOOKUP($B188,'Justerad allokering'!$B$1:$AG$461,MATCH(C$1,'Justerad allokering'!$B$1:$AF$1,0),FALSE)),VLOOKUP($B188,'Allokerad kvv'!$B$2:$AV$468,MATCH(C$1,'Allokerad kvv'!$B$1:$AV$1,0),FALSE),VLOOKUP($B188,'Justerad allokering'!$B$1:$AG$461,MATCH(C$1,'Justerad allokering'!$B$1:$AF$1,0),FALSE))</f>
        <v>0</v>
      </c>
      <c r="D188">
        <f>IF(ISERROR(1/VLOOKUP($B188,'Justerad allokering'!$B$1:$AG$461,MATCH(D$1,'Justerad allokering'!$B$1:$AF$1,0),FALSE)),VLOOKUP($B188,'Allokerad kvv'!$B$2:$AV$468,MATCH(D$1,'Allokerad kvv'!$B$1:$AV$1,0),FALSE),VLOOKUP($B188,'Justerad allokering'!$B$1:$AG$461,MATCH(D$1,'Justerad allokering'!$B$1:$AF$1,0),FALSE))</f>
        <v>0</v>
      </c>
      <c r="E188">
        <f>IF(ISERROR(1/VLOOKUP($B188,'Justerad allokering'!$B$1:$AG$461,MATCH(E$1,'Justerad allokering'!$B$1:$AF$1,0),FALSE)),VLOOKUP($B188,'Allokerad kvv'!$B$2:$AV$468,MATCH(E$1,'Allokerad kvv'!$B$1:$AV$1,0),FALSE),VLOOKUP($B188,'Justerad allokering'!$B$1:$AG$461,MATCH(E$1,'Justerad allokering'!$B$1:$AF$1,0),FALSE))</f>
        <v>0</v>
      </c>
      <c r="F188">
        <f>IF(ISERROR(1/VLOOKUP($B188,'Justerad allokering'!$B$1:$AG$461,MATCH(F$1,'Justerad allokering'!$B$1:$AF$1,0),FALSE)),VLOOKUP($B188,'Allokerad kvv'!$B$2:$AV$468,MATCH(F$1,'Allokerad kvv'!$B$1:$AV$1,0),FALSE),VLOOKUP($B188,'Justerad allokering'!$B$1:$AG$461,MATCH(F$1,'Justerad allokering'!$B$1:$AF$1,0),FALSE))</f>
        <v>0</v>
      </c>
      <c r="G188">
        <f>IF(ISERROR(1/VLOOKUP($B188,'Justerad allokering'!$B$1:$AG$461,MATCH(G$1,'Justerad allokering'!$B$1:$AF$1,0),FALSE)),VLOOKUP($B188,'Allokerad kvv'!$B$2:$AV$468,MATCH(G$1,'Allokerad kvv'!$B$1:$AV$1,0),FALSE),VLOOKUP($B188,'Justerad allokering'!$B$1:$AG$461,MATCH(G$1,'Justerad allokering'!$B$1:$AF$1,0),FALSE))</f>
        <v>0</v>
      </c>
      <c r="H188">
        <f>IF(ISERROR(1/VLOOKUP($B188,'Justerad allokering'!$B$1:$AG$461,MATCH(H$1,'Justerad allokering'!$B$1:$AF$1,0),FALSE)),VLOOKUP($B188,'Allokerad kvv'!$B$2:$AV$468,MATCH(H$1,'Allokerad kvv'!$B$1:$AV$1,0),FALSE),VLOOKUP($B188,'Justerad allokering'!$B$1:$AG$461,MATCH(H$1,'Justerad allokering'!$B$1:$AF$1,0),FALSE))</f>
        <v>0</v>
      </c>
      <c r="I188">
        <f>IF(ISERROR(1/VLOOKUP($B188,'Justerad allokering'!$B$1:$AG$461,MATCH(I$1,'Justerad allokering'!$B$1:$AF$1,0),FALSE)),VLOOKUP($B188,'Allokerad kvv'!$B$2:$AV$468,MATCH(I$1,'Allokerad kvv'!$B$1:$AV$1,0),FALSE),VLOOKUP($B188,'Justerad allokering'!$B$1:$AG$461,MATCH(I$1,'Justerad allokering'!$B$1:$AF$1,0),FALSE))</f>
        <v>0</v>
      </c>
      <c r="J188">
        <f>IF(ISERROR(1/VLOOKUP($B188,'Justerad allokering'!$B$1:$AG$461,MATCH(J$1,'Justerad allokering'!$B$1:$AF$1,0),FALSE)),VLOOKUP($B188,'Allokerad kvv'!$B$2:$AV$468,MATCH(J$1,'Allokerad kvv'!$B$1:$AV$1,0),FALSE),VLOOKUP($B188,'Justerad allokering'!$B$1:$AG$461,MATCH(J$1,'Justerad allokering'!$B$1:$AF$1,0),FALSE))</f>
        <v>0</v>
      </c>
      <c r="K188">
        <f>IF(ISERROR(1/VLOOKUP($B188,'Justerad allokering'!$B$1:$AG$461,MATCH(K$1,'Justerad allokering'!$B$1:$AF$1,0),FALSE)),VLOOKUP($B188,'Allokerad kvv'!$B$2:$AV$468,MATCH(K$1,'Allokerad kvv'!$B$1:$AV$1,0),FALSE),VLOOKUP($B188,'Justerad allokering'!$B$1:$AG$461,MATCH(K$1,'Justerad allokering'!$B$1:$AF$1,0),FALSE))</f>
        <v>0</v>
      </c>
      <c r="L188">
        <f>IF(ISERROR(1/VLOOKUP($B188,'Justerad allokering'!$B$1:$AG$461,MATCH(L$1,'Justerad allokering'!$B$1:$AF$1,0),FALSE)),VLOOKUP($B188,'Allokerad kvv'!$B$2:$AV$468,MATCH(L$1,'Allokerad kvv'!$B$1:$AV$1,0),FALSE),VLOOKUP($B188,'Justerad allokering'!$B$1:$AG$461,MATCH(L$1,'Justerad allokering'!$B$1:$AF$1,0),FALSE))</f>
        <v>0</v>
      </c>
      <c r="M188">
        <f>IF(ISERROR(1/VLOOKUP($B188,'Justerad allokering'!$B$1:$AG$461,MATCH(M$1,'Justerad allokering'!$B$1:$AF$1,0),FALSE)),VLOOKUP($B188,'Allokerad kvv'!$B$2:$AV$468,MATCH(M$1,'Allokerad kvv'!$B$1:$AV$1,0),FALSE),VLOOKUP($B188,'Justerad allokering'!$B$1:$AG$461,MATCH(M$1,'Justerad allokering'!$B$1:$AF$1,0),FALSE))</f>
        <v>0</v>
      </c>
      <c r="N188">
        <f>IF(ISERROR(1/VLOOKUP($B188,'Justerad allokering'!$B$1:$AG$461,MATCH(N$1,'Justerad allokering'!$B$1:$AF$1,0),FALSE)),VLOOKUP($B188,'Allokerad kvv'!$B$2:$AV$468,MATCH(N$1,'Allokerad kvv'!$B$1:$AV$1,0),FALSE),VLOOKUP($B188,'Justerad allokering'!$B$1:$AG$461,MATCH(N$1,'Justerad allokering'!$B$1:$AF$1,0),FALSE))</f>
        <v>0</v>
      </c>
      <c r="O188">
        <f>IF(ISERROR(1/VLOOKUP($B188,'Justerad allokering'!$B$1:$AG$461,MATCH(O$1,'Justerad allokering'!$B$1:$AF$1,0),FALSE)),VLOOKUP($B188,'Allokerad kvv'!$B$2:$AV$468,MATCH(O$1,'Allokerad kvv'!$B$1:$AV$1,0),FALSE),VLOOKUP($B188,'Justerad allokering'!$B$1:$AG$461,MATCH(O$1,'Justerad allokering'!$B$1:$AF$1,0),FALSE))</f>
        <v>0</v>
      </c>
      <c r="P188">
        <f>IF(ISERROR(1/VLOOKUP($B188,'Justerad allokering'!$B$1:$AG$461,MATCH(P$1,'Justerad allokering'!$B$1:$AF$1,0),FALSE)),VLOOKUP($B188,'Allokerad kvv'!$B$2:$AV$468,MATCH(P$1,'Allokerad kvv'!$B$1:$AV$1,0),FALSE),VLOOKUP($B188,'Justerad allokering'!$B$1:$AG$461,MATCH(P$1,'Justerad allokering'!$B$1:$AF$1,0),FALSE))</f>
        <v>0</v>
      </c>
      <c r="Q188">
        <f>IF(ISERROR(1/VLOOKUP($B188,'Justerad allokering'!$B$1:$AG$461,MATCH(Q$1,'Justerad allokering'!$B$1:$AF$1,0),FALSE)),VLOOKUP($B188,'Allokerad kvv'!$B$2:$AV$468,MATCH(Q$1,'Allokerad kvv'!$B$1:$AV$1,0),FALSE),VLOOKUP($B188,'Justerad allokering'!$B$1:$AG$461,MATCH(Q$1,'Justerad allokering'!$B$1:$AF$1,0),FALSE))</f>
        <v>0</v>
      </c>
      <c r="R188">
        <f>IF(ISERROR(1/VLOOKUP($B188,'Justerad allokering'!$B$1:$AG$461,MATCH(R$1,'Justerad allokering'!$B$1:$AF$1,0),FALSE)),VLOOKUP($B188,'Allokerad kvv'!$B$2:$AV$468,MATCH(R$1,'Allokerad kvv'!$B$1:$AV$1,0),FALSE),VLOOKUP($B188,'Justerad allokering'!$B$1:$AG$461,MATCH(R$1,'Justerad allokering'!$B$1:$AF$1,0),FALSE))</f>
        <v>0</v>
      </c>
      <c r="S188">
        <f>IF(ISERROR(1/VLOOKUP($B188,'Justerad allokering'!$B$1:$AG$461,MATCH(S$1,'Justerad allokering'!$B$1:$AF$1,0),FALSE)),VLOOKUP($B188,'Allokerad kvv'!$B$2:$AV$468,MATCH(S$1,'Allokerad kvv'!$B$1:$AV$1,0),FALSE),VLOOKUP($B188,'Justerad allokering'!$B$1:$AG$461,MATCH(S$1,'Justerad allokering'!$B$1:$AF$1,0),FALSE))</f>
        <v>0</v>
      </c>
      <c r="T188">
        <f>IF(ISERROR(1/VLOOKUP($B188,'Justerad allokering'!$B$1:$AG$461,MATCH(T$1,'Justerad allokering'!$B$1:$AF$1,0),FALSE)),VLOOKUP($B188,'Allokerad kvv'!$B$2:$AV$468,MATCH(T$1,'Allokerad kvv'!$B$1:$AV$1,0),FALSE),VLOOKUP($B188,'Justerad allokering'!$B$1:$AG$461,MATCH(T$1,'Justerad allokering'!$B$1:$AF$1,0),FALSE))</f>
        <v>0</v>
      </c>
      <c r="U188">
        <f>IF(ISERROR(1/VLOOKUP($B188,'Justerad allokering'!$B$1:$AG$461,MATCH(U$1,'Justerad allokering'!$B$1:$AF$1,0),FALSE)),VLOOKUP($B188,'Allokerad kvv'!$B$2:$AV$468,MATCH(U$1,'Allokerad kvv'!$B$1:$AV$1,0),FALSE),VLOOKUP($B188,'Justerad allokering'!$B$1:$AG$461,MATCH(U$1,'Justerad allokering'!$B$1:$AF$1,0),FALSE))</f>
        <v>0</v>
      </c>
      <c r="V188">
        <f>IF(ISERROR(1/VLOOKUP($B188,'Justerad allokering'!$B$1:$AG$461,MATCH(V$1,'Justerad allokering'!$B$1:$AF$1,0),FALSE)),VLOOKUP($B188,'Allokerad kvv'!$B$2:$AV$468,MATCH(V$1,'Allokerad kvv'!$B$1:$AV$1,0),FALSE),VLOOKUP($B188,'Justerad allokering'!$B$1:$AG$461,MATCH(V$1,'Justerad allokering'!$B$1:$AF$1,0),FALSE))</f>
        <v>0</v>
      </c>
      <c r="W188">
        <f>IF(ISERROR(1/VLOOKUP($B188,'Justerad allokering'!$B$1:$AG$461,MATCH(W$1,'Justerad allokering'!$B$1:$AF$1,0),FALSE)),VLOOKUP($B188,'Allokerad kvv'!$B$2:$AV$468,MATCH(W$1,'Allokerad kvv'!$B$1:$AV$1,0),FALSE),VLOOKUP($B188,'Justerad allokering'!$B$1:$AG$461,MATCH(W$1,'Justerad allokering'!$B$1:$AF$1,0),FALSE))</f>
        <v>0</v>
      </c>
      <c r="X188">
        <f>IF(ISERROR(1/VLOOKUP($B188,'Justerad allokering'!$B$1:$AG$461,MATCH(X$1,'Justerad allokering'!$B$1:$AF$1,0),FALSE)),VLOOKUP($B188,'Allokerad kvv'!$B$2:$AV$468,MATCH(X$1,'Allokerad kvv'!$B$1:$AV$1,0),FALSE),VLOOKUP($B188,'Justerad allokering'!$B$1:$AG$461,MATCH(X$1,'Justerad allokering'!$B$1:$AF$1,0),FALSE))</f>
        <v>0</v>
      </c>
      <c r="Y188">
        <f>IF(ISERROR(1/VLOOKUP($B188,'Justerad allokering'!$B$1:$AG$461,MATCH(Y$1,'Justerad allokering'!$B$1:$AF$1,0),FALSE)),VLOOKUP($B188,'Allokerad kvv'!$B$2:$AV$468,MATCH(Y$1,'Allokerad kvv'!$B$1:$AV$1,0),FALSE),VLOOKUP($B188,'Justerad allokering'!$B$1:$AG$461,MATCH(Y$1,'Justerad allokering'!$B$1:$AF$1,0),FALSE))</f>
        <v>0</v>
      </c>
      <c r="Z188">
        <f>IF(ISERROR(1/VLOOKUP($B188,'Justerad allokering'!$B$1:$AG$461,MATCH(Z$1,'Justerad allokering'!$B$1:$AF$1,0),FALSE)),VLOOKUP($B188,'Allokerad kvv'!$B$2:$AV$468,MATCH(Z$1,'Allokerad kvv'!$B$1:$AV$1,0),FALSE),VLOOKUP($B188,'Justerad allokering'!$B$1:$AG$461,MATCH(Z$1,'Justerad allokering'!$B$1:$AF$1,0),FALSE))</f>
        <v>0</v>
      </c>
      <c r="AE188" s="89">
        <f t="shared" si="8"/>
        <v>0</v>
      </c>
      <c r="AG188">
        <f t="shared" si="9"/>
        <v>0</v>
      </c>
      <c r="AH188">
        <f t="shared" si="10"/>
        <v>0</v>
      </c>
      <c r="AI188" t="str">
        <f>IF(AH188=0,"",AH188/VLOOKUP(B188,Kraftvärmeprod!$B$1:$BC$480,MATCH("Summa tillförd energi exklusive rökgaskondensering",Kraftvärmeprod!$B$1:$BC$1,0),FALSE))</f>
        <v/>
      </c>
      <c r="AK188">
        <f t="shared" si="11"/>
        <v>0</v>
      </c>
    </row>
    <row r="189" spans="1:37" x14ac:dyDescent="0.25">
      <c r="A189" s="2" t="s">
        <v>268</v>
      </c>
      <c r="B189" s="2" t="s">
        <v>271</v>
      </c>
      <c r="C189">
        <f>IF(ISERROR(1/VLOOKUP($B189,'Justerad allokering'!$B$1:$AG$461,MATCH(C$1,'Justerad allokering'!$B$1:$AF$1,0),FALSE)),VLOOKUP($B189,'Allokerad kvv'!$B$2:$AV$468,MATCH(C$1,'Allokerad kvv'!$B$1:$AV$1,0),FALSE),VLOOKUP($B189,'Justerad allokering'!$B$1:$AG$461,MATCH(C$1,'Justerad allokering'!$B$1:$AF$1,0),FALSE))</f>
        <v>0</v>
      </c>
      <c r="D189">
        <f>IF(ISERROR(1/VLOOKUP($B189,'Justerad allokering'!$B$1:$AG$461,MATCH(D$1,'Justerad allokering'!$B$1:$AF$1,0),FALSE)),VLOOKUP($B189,'Allokerad kvv'!$B$2:$AV$468,MATCH(D$1,'Allokerad kvv'!$B$1:$AV$1,0),FALSE),VLOOKUP($B189,'Justerad allokering'!$B$1:$AG$461,MATCH(D$1,'Justerad allokering'!$B$1:$AF$1,0),FALSE))</f>
        <v>0</v>
      </c>
      <c r="E189">
        <f>IF(ISERROR(1/VLOOKUP($B189,'Justerad allokering'!$B$1:$AG$461,MATCH(E$1,'Justerad allokering'!$B$1:$AF$1,0),FALSE)),VLOOKUP($B189,'Allokerad kvv'!$B$2:$AV$468,MATCH(E$1,'Allokerad kvv'!$B$1:$AV$1,0),FALSE),VLOOKUP($B189,'Justerad allokering'!$B$1:$AG$461,MATCH(E$1,'Justerad allokering'!$B$1:$AF$1,0),FALSE))</f>
        <v>0</v>
      </c>
      <c r="F189">
        <f>IF(ISERROR(1/VLOOKUP($B189,'Justerad allokering'!$B$1:$AG$461,MATCH(F$1,'Justerad allokering'!$B$1:$AF$1,0),FALSE)),VLOOKUP($B189,'Allokerad kvv'!$B$2:$AV$468,MATCH(F$1,'Allokerad kvv'!$B$1:$AV$1,0),FALSE),VLOOKUP($B189,'Justerad allokering'!$B$1:$AG$461,MATCH(F$1,'Justerad allokering'!$B$1:$AF$1,0),FALSE))</f>
        <v>0</v>
      </c>
      <c r="G189">
        <f>IF(ISERROR(1/VLOOKUP($B189,'Justerad allokering'!$B$1:$AG$461,MATCH(G$1,'Justerad allokering'!$B$1:$AF$1,0),FALSE)),VLOOKUP($B189,'Allokerad kvv'!$B$2:$AV$468,MATCH(G$1,'Allokerad kvv'!$B$1:$AV$1,0),FALSE),VLOOKUP($B189,'Justerad allokering'!$B$1:$AG$461,MATCH(G$1,'Justerad allokering'!$B$1:$AF$1,0),FALSE))</f>
        <v>0</v>
      </c>
      <c r="H189">
        <f>IF(ISERROR(1/VLOOKUP($B189,'Justerad allokering'!$B$1:$AG$461,MATCH(H$1,'Justerad allokering'!$B$1:$AF$1,0),FALSE)),VLOOKUP($B189,'Allokerad kvv'!$B$2:$AV$468,MATCH(H$1,'Allokerad kvv'!$B$1:$AV$1,0),FALSE),VLOOKUP($B189,'Justerad allokering'!$B$1:$AG$461,MATCH(H$1,'Justerad allokering'!$B$1:$AF$1,0),FALSE))</f>
        <v>0</v>
      </c>
      <c r="I189">
        <f>IF(ISERROR(1/VLOOKUP($B189,'Justerad allokering'!$B$1:$AG$461,MATCH(I$1,'Justerad allokering'!$B$1:$AF$1,0),FALSE)),VLOOKUP($B189,'Allokerad kvv'!$B$2:$AV$468,MATCH(I$1,'Allokerad kvv'!$B$1:$AV$1,0),FALSE),VLOOKUP($B189,'Justerad allokering'!$B$1:$AG$461,MATCH(I$1,'Justerad allokering'!$B$1:$AF$1,0),FALSE))</f>
        <v>0</v>
      </c>
      <c r="J189">
        <f>IF(ISERROR(1/VLOOKUP($B189,'Justerad allokering'!$B$1:$AG$461,MATCH(J$1,'Justerad allokering'!$B$1:$AF$1,0),FALSE)),VLOOKUP($B189,'Allokerad kvv'!$B$2:$AV$468,MATCH(J$1,'Allokerad kvv'!$B$1:$AV$1,0),FALSE),VLOOKUP($B189,'Justerad allokering'!$B$1:$AG$461,MATCH(J$1,'Justerad allokering'!$B$1:$AF$1,0),FALSE))</f>
        <v>0</v>
      </c>
      <c r="K189">
        <f>IF(ISERROR(1/VLOOKUP($B189,'Justerad allokering'!$B$1:$AG$461,MATCH(K$1,'Justerad allokering'!$B$1:$AF$1,0),FALSE)),VLOOKUP($B189,'Allokerad kvv'!$B$2:$AV$468,MATCH(K$1,'Allokerad kvv'!$B$1:$AV$1,0),FALSE),VLOOKUP($B189,'Justerad allokering'!$B$1:$AG$461,MATCH(K$1,'Justerad allokering'!$B$1:$AF$1,0),FALSE))</f>
        <v>0</v>
      </c>
      <c r="L189">
        <f>IF(ISERROR(1/VLOOKUP($B189,'Justerad allokering'!$B$1:$AG$461,MATCH(L$1,'Justerad allokering'!$B$1:$AF$1,0),FALSE)),VLOOKUP($B189,'Allokerad kvv'!$B$2:$AV$468,MATCH(L$1,'Allokerad kvv'!$B$1:$AV$1,0),FALSE),VLOOKUP($B189,'Justerad allokering'!$B$1:$AG$461,MATCH(L$1,'Justerad allokering'!$B$1:$AF$1,0),FALSE))</f>
        <v>0</v>
      </c>
      <c r="M189">
        <f>IF(ISERROR(1/VLOOKUP($B189,'Justerad allokering'!$B$1:$AG$461,MATCH(M$1,'Justerad allokering'!$B$1:$AF$1,0),FALSE)),VLOOKUP($B189,'Allokerad kvv'!$B$2:$AV$468,MATCH(M$1,'Allokerad kvv'!$B$1:$AV$1,0),FALSE),VLOOKUP($B189,'Justerad allokering'!$B$1:$AG$461,MATCH(M$1,'Justerad allokering'!$B$1:$AF$1,0),FALSE))</f>
        <v>0</v>
      </c>
      <c r="N189">
        <f>IF(ISERROR(1/VLOOKUP($B189,'Justerad allokering'!$B$1:$AG$461,MATCH(N$1,'Justerad allokering'!$B$1:$AF$1,0),FALSE)),VLOOKUP($B189,'Allokerad kvv'!$B$2:$AV$468,MATCH(N$1,'Allokerad kvv'!$B$1:$AV$1,0),FALSE),VLOOKUP($B189,'Justerad allokering'!$B$1:$AG$461,MATCH(N$1,'Justerad allokering'!$B$1:$AF$1,0),FALSE))</f>
        <v>0</v>
      </c>
      <c r="O189">
        <f>IF(ISERROR(1/VLOOKUP($B189,'Justerad allokering'!$B$1:$AG$461,MATCH(O$1,'Justerad allokering'!$B$1:$AF$1,0),FALSE)),VLOOKUP($B189,'Allokerad kvv'!$B$2:$AV$468,MATCH(O$1,'Allokerad kvv'!$B$1:$AV$1,0),FALSE),VLOOKUP($B189,'Justerad allokering'!$B$1:$AG$461,MATCH(O$1,'Justerad allokering'!$B$1:$AF$1,0),FALSE))</f>
        <v>0</v>
      </c>
      <c r="P189">
        <f>IF(ISERROR(1/VLOOKUP($B189,'Justerad allokering'!$B$1:$AG$461,MATCH(P$1,'Justerad allokering'!$B$1:$AF$1,0),FALSE)),VLOOKUP($B189,'Allokerad kvv'!$B$2:$AV$468,MATCH(P$1,'Allokerad kvv'!$B$1:$AV$1,0),FALSE),VLOOKUP($B189,'Justerad allokering'!$B$1:$AG$461,MATCH(P$1,'Justerad allokering'!$B$1:$AF$1,0),FALSE))</f>
        <v>0</v>
      </c>
      <c r="Q189">
        <f>IF(ISERROR(1/VLOOKUP($B189,'Justerad allokering'!$B$1:$AG$461,MATCH(Q$1,'Justerad allokering'!$B$1:$AF$1,0),FALSE)),VLOOKUP($B189,'Allokerad kvv'!$B$2:$AV$468,MATCH(Q$1,'Allokerad kvv'!$B$1:$AV$1,0),FALSE),VLOOKUP($B189,'Justerad allokering'!$B$1:$AG$461,MATCH(Q$1,'Justerad allokering'!$B$1:$AF$1,0),FALSE))</f>
        <v>0</v>
      </c>
      <c r="R189">
        <f>IF(ISERROR(1/VLOOKUP($B189,'Justerad allokering'!$B$1:$AG$461,MATCH(R$1,'Justerad allokering'!$B$1:$AF$1,0),FALSE)),VLOOKUP($B189,'Allokerad kvv'!$B$2:$AV$468,MATCH(R$1,'Allokerad kvv'!$B$1:$AV$1,0),FALSE),VLOOKUP($B189,'Justerad allokering'!$B$1:$AG$461,MATCH(R$1,'Justerad allokering'!$B$1:$AF$1,0),FALSE))</f>
        <v>0</v>
      </c>
      <c r="S189">
        <f>IF(ISERROR(1/VLOOKUP($B189,'Justerad allokering'!$B$1:$AG$461,MATCH(S$1,'Justerad allokering'!$B$1:$AF$1,0),FALSE)),VLOOKUP($B189,'Allokerad kvv'!$B$2:$AV$468,MATCH(S$1,'Allokerad kvv'!$B$1:$AV$1,0),FALSE),VLOOKUP($B189,'Justerad allokering'!$B$1:$AG$461,MATCH(S$1,'Justerad allokering'!$B$1:$AF$1,0),FALSE))</f>
        <v>0</v>
      </c>
      <c r="T189">
        <f>IF(ISERROR(1/VLOOKUP($B189,'Justerad allokering'!$B$1:$AG$461,MATCH(T$1,'Justerad allokering'!$B$1:$AF$1,0),FALSE)),VLOOKUP($B189,'Allokerad kvv'!$B$2:$AV$468,MATCH(T$1,'Allokerad kvv'!$B$1:$AV$1,0),FALSE),VLOOKUP($B189,'Justerad allokering'!$B$1:$AG$461,MATCH(T$1,'Justerad allokering'!$B$1:$AF$1,0),FALSE))</f>
        <v>0</v>
      </c>
      <c r="U189">
        <f>IF(ISERROR(1/VLOOKUP($B189,'Justerad allokering'!$B$1:$AG$461,MATCH(U$1,'Justerad allokering'!$B$1:$AF$1,0),FALSE)),VLOOKUP($B189,'Allokerad kvv'!$B$2:$AV$468,MATCH(U$1,'Allokerad kvv'!$B$1:$AV$1,0),FALSE),VLOOKUP($B189,'Justerad allokering'!$B$1:$AG$461,MATCH(U$1,'Justerad allokering'!$B$1:$AF$1,0),FALSE))</f>
        <v>0</v>
      </c>
      <c r="V189">
        <f>IF(ISERROR(1/VLOOKUP($B189,'Justerad allokering'!$B$1:$AG$461,MATCH(V$1,'Justerad allokering'!$B$1:$AF$1,0),FALSE)),VLOOKUP($B189,'Allokerad kvv'!$B$2:$AV$468,MATCH(V$1,'Allokerad kvv'!$B$1:$AV$1,0),FALSE),VLOOKUP($B189,'Justerad allokering'!$B$1:$AG$461,MATCH(V$1,'Justerad allokering'!$B$1:$AF$1,0),FALSE))</f>
        <v>0</v>
      </c>
      <c r="W189">
        <f>IF(ISERROR(1/VLOOKUP($B189,'Justerad allokering'!$B$1:$AG$461,MATCH(W$1,'Justerad allokering'!$B$1:$AF$1,0),FALSE)),VLOOKUP($B189,'Allokerad kvv'!$B$2:$AV$468,MATCH(W$1,'Allokerad kvv'!$B$1:$AV$1,0),FALSE),VLOOKUP($B189,'Justerad allokering'!$B$1:$AG$461,MATCH(W$1,'Justerad allokering'!$B$1:$AF$1,0),FALSE))</f>
        <v>0</v>
      </c>
      <c r="X189">
        <f>IF(ISERROR(1/VLOOKUP($B189,'Justerad allokering'!$B$1:$AG$461,MATCH(X$1,'Justerad allokering'!$B$1:$AF$1,0),FALSE)),VLOOKUP($B189,'Allokerad kvv'!$B$2:$AV$468,MATCH(X$1,'Allokerad kvv'!$B$1:$AV$1,0),FALSE),VLOOKUP($B189,'Justerad allokering'!$B$1:$AG$461,MATCH(X$1,'Justerad allokering'!$B$1:$AF$1,0),FALSE))</f>
        <v>0</v>
      </c>
      <c r="Y189">
        <f>IF(ISERROR(1/VLOOKUP($B189,'Justerad allokering'!$B$1:$AG$461,MATCH(Y$1,'Justerad allokering'!$B$1:$AF$1,0),FALSE)),VLOOKUP($B189,'Allokerad kvv'!$B$2:$AV$468,MATCH(Y$1,'Allokerad kvv'!$B$1:$AV$1,0),FALSE),VLOOKUP($B189,'Justerad allokering'!$B$1:$AG$461,MATCH(Y$1,'Justerad allokering'!$B$1:$AF$1,0),FALSE))</f>
        <v>0</v>
      </c>
      <c r="Z189">
        <f>IF(ISERROR(1/VLOOKUP($B189,'Justerad allokering'!$B$1:$AG$461,MATCH(Z$1,'Justerad allokering'!$B$1:$AF$1,0),FALSE)),VLOOKUP($B189,'Allokerad kvv'!$B$2:$AV$468,MATCH(Z$1,'Allokerad kvv'!$B$1:$AV$1,0),FALSE),VLOOKUP($B189,'Justerad allokering'!$B$1:$AG$461,MATCH(Z$1,'Justerad allokering'!$B$1:$AF$1,0),FALSE))</f>
        <v>0</v>
      </c>
      <c r="AE189" s="89">
        <f t="shared" si="8"/>
        <v>0</v>
      </c>
      <c r="AG189">
        <f t="shared" si="9"/>
        <v>0</v>
      </c>
      <c r="AH189">
        <f t="shared" si="10"/>
        <v>0</v>
      </c>
      <c r="AI189" t="str">
        <f>IF(AH189=0,"",AH189/VLOOKUP(B189,Kraftvärmeprod!$B$1:$BC$480,MATCH("Summa tillförd energi exklusive rökgaskondensering",Kraftvärmeprod!$B$1:$BC$1,0),FALSE))</f>
        <v/>
      </c>
      <c r="AK189">
        <f t="shared" si="11"/>
        <v>0</v>
      </c>
    </row>
    <row r="190" spans="1:37" x14ac:dyDescent="0.25">
      <c r="A190" s="2" t="s">
        <v>272</v>
      </c>
      <c r="B190" s="2" t="s">
        <v>273</v>
      </c>
      <c r="C190">
        <f>IF(ISERROR(1/VLOOKUP($B190,'Justerad allokering'!$B$1:$AG$461,MATCH(C$1,'Justerad allokering'!$B$1:$AF$1,0),FALSE)),VLOOKUP($B190,'Allokerad kvv'!$B$2:$AV$468,MATCH(C$1,'Allokerad kvv'!$B$1:$AV$1,0),FALSE),VLOOKUP($B190,'Justerad allokering'!$B$1:$AG$461,MATCH(C$1,'Justerad allokering'!$B$1:$AF$1,0),FALSE))</f>
        <v>0</v>
      </c>
      <c r="D190">
        <f>IF(ISERROR(1/VLOOKUP($B190,'Justerad allokering'!$B$1:$AG$461,MATCH(D$1,'Justerad allokering'!$B$1:$AF$1,0),FALSE)),VLOOKUP($B190,'Allokerad kvv'!$B$2:$AV$468,MATCH(D$1,'Allokerad kvv'!$B$1:$AV$1,0),FALSE),VLOOKUP($B190,'Justerad allokering'!$B$1:$AG$461,MATCH(D$1,'Justerad allokering'!$B$1:$AF$1,0),FALSE))</f>
        <v>0</v>
      </c>
      <c r="E190">
        <f>IF(ISERROR(1/VLOOKUP($B190,'Justerad allokering'!$B$1:$AG$461,MATCH(E$1,'Justerad allokering'!$B$1:$AF$1,0),FALSE)),VLOOKUP($B190,'Allokerad kvv'!$B$2:$AV$468,MATCH(E$1,'Allokerad kvv'!$B$1:$AV$1,0),FALSE),VLOOKUP($B190,'Justerad allokering'!$B$1:$AG$461,MATCH(E$1,'Justerad allokering'!$B$1:$AF$1,0),FALSE))</f>
        <v>0</v>
      </c>
      <c r="F190">
        <f>IF(ISERROR(1/VLOOKUP($B190,'Justerad allokering'!$B$1:$AG$461,MATCH(F$1,'Justerad allokering'!$B$1:$AF$1,0),FALSE)),VLOOKUP($B190,'Allokerad kvv'!$B$2:$AV$468,MATCH(F$1,'Allokerad kvv'!$B$1:$AV$1,0),FALSE),VLOOKUP($B190,'Justerad allokering'!$B$1:$AG$461,MATCH(F$1,'Justerad allokering'!$B$1:$AF$1,0),FALSE))</f>
        <v>0</v>
      </c>
      <c r="G190">
        <f>IF(ISERROR(1/VLOOKUP($B190,'Justerad allokering'!$B$1:$AG$461,MATCH(G$1,'Justerad allokering'!$B$1:$AF$1,0),FALSE)),VLOOKUP($B190,'Allokerad kvv'!$B$2:$AV$468,MATCH(G$1,'Allokerad kvv'!$B$1:$AV$1,0),FALSE),VLOOKUP($B190,'Justerad allokering'!$B$1:$AG$461,MATCH(G$1,'Justerad allokering'!$B$1:$AF$1,0),FALSE))</f>
        <v>0</v>
      </c>
      <c r="H190">
        <f>IF(ISERROR(1/VLOOKUP($B190,'Justerad allokering'!$B$1:$AG$461,MATCH(H$1,'Justerad allokering'!$B$1:$AF$1,0),FALSE)),VLOOKUP($B190,'Allokerad kvv'!$B$2:$AV$468,MATCH(H$1,'Allokerad kvv'!$B$1:$AV$1,0),FALSE),VLOOKUP($B190,'Justerad allokering'!$B$1:$AG$461,MATCH(H$1,'Justerad allokering'!$B$1:$AF$1,0),FALSE))</f>
        <v>0</v>
      </c>
      <c r="I190">
        <f>IF(ISERROR(1/VLOOKUP($B190,'Justerad allokering'!$B$1:$AG$461,MATCH(I$1,'Justerad allokering'!$B$1:$AF$1,0),FALSE)),VLOOKUP($B190,'Allokerad kvv'!$B$2:$AV$468,MATCH(I$1,'Allokerad kvv'!$B$1:$AV$1,0),FALSE),VLOOKUP($B190,'Justerad allokering'!$B$1:$AG$461,MATCH(I$1,'Justerad allokering'!$B$1:$AF$1,0),FALSE))</f>
        <v>0</v>
      </c>
      <c r="J190">
        <f>IF(ISERROR(1/VLOOKUP($B190,'Justerad allokering'!$B$1:$AG$461,MATCH(J$1,'Justerad allokering'!$B$1:$AF$1,0),FALSE)),VLOOKUP($B190,'Allokerad kvv'!$B$2:$AV$468,MATCH(J$1,'Allokerad kvv'!$B$1:$AV$1,0),FALSE),VLOOKUP($B190,'Justerad allokering'!$B$1:$AG$461,MATCH(J$1,'Justerad allokering'!$B$1:$AF$1,0),FALSE))</f>
        <v>0</v>
      </c>
      <c r="K190">
        <f>IF(ISERROR(1/VLOOKUP($B190,'Justerad allokering'!$B$1:$AG$461,MATCH(K$1,'Justerad allokering'!$B$1:$AF$1,0),FALSE)),VLOOKUP($B190,'Allokerad kvv'!$B$2:$AV$468,MATCH(K$1,'Allokerad kvv'!$B$1:$AV$1,0),FALSE),VLOOKUP($B190,'Justerad allokering'!$B$1:$AG$461,MATCH(K$1,'Justerad allokering'!$B$1:$AF$1,0),FALSE))</f>
        <v>0</v>
      </c>
      <c r="L190">
        <f>IF(ISERROR(1/VLOOKUP($B190,'Justerad allokering'!$B$1:$AG$461,MATCH(L$1,'Justerad allokering'!$B$1:$AF$1,0),FALSE)),VLOOKUP($B190,'Allokerad kvv'!$B$2:$AV$468,MATCH(L$1,'Allokerad kvv'!$B$1:$AV$1,0),FALSE),VLOOKUP($B190,'Justerad allokering'!$B$1:$AG$461,MATCH(L$1,'Justerad allokering'!$B$1:$AF$1,0),FALSE))</f>
        <v>0</v>
      </c>
      <c r="M190">
        <f>IF(ISERROR(1/VLOOKUP($B190,'Justerad allokering'!$B$1:$AG$461,MATCH(M$1,'Justerad allokering'!$B$1:$AF$1,0),FALSE)),VLOOKUP($B190,'Allokerad kvv'!$B$2:$AV$468,MATCH(M$1,'Allokerad kvv'!$B$1:$AV$1,0),FALSE),VLOOKUP($B190,'Justerad allokering'!$B$1:$AG$461,MATCH(M$1,'Justerad allokering'!$B$1:$AF$1,0),FALSE))</f>
        <v>0</v>
      </c>
      <c r="N190">
        <f>IF(ISERROR(1/VLOOKUP($B190,'Justerad allokering'!$B$1:$AG$461,MATCH(N$1,'Justerad allokering'!$B$1:$AF$1,0),FALSE)),VLOOKUP($B190,'Allokerad kvv'!$B$2:$AV$468,MATCH(N$1,'Allokerad kvv'!$B$1:$AV$1,0),FALSE),VLOOKUP($B190,'Justerad allokering'!$B$1:$AG$461,MATCH(N$1,'Justerad allokering'!$B$1:$AF$1,0),FALSE))</f>
        <v>0</v>
      </c>
      <c r="O190">
        <f>IF(ISERROR(1/VLOOKUP($B190,'Justerad allokering'!$B$1:$AG$461,MATCH(O$1,'Justerad allokering'!$B$1:$AF$1,0),FALSE)),VLOOKUP($B190,'Allokerad kvv'!$B$2:$AV$468,MATCH(O$1,'Allokerad kvv'!$B$1:$AV$1,0),FALSE),VLOOKUP($B190,'Justerad allokering'!$B$1:$AG$461,MATCH(O$1,'Justerad allokering'!$B$1:$AF$1,0),FALSE))</f>
        <v>0</v>
      </c>
      <c r="P190">
        <f>IF(ISERROR(1/VLOOKUP($B190,'Justerad allokering'!$B$1:$AG$461,MATCH(P$1,'Justerad allokering'!$B$1:$AF$1,0),FALSE)),VLOOKUP($B190,'Allokerad kvv'!$B$2:$AV$468,MATCH(P$1,'Allokerad kvv'!$B$1:$AV$1,0),FALSE),VLOOKUP($B190,'Justerad allokering'!$B$1:$AG$461,MATCH(P$1,'Justerad allokering'!$B$1:$AF$1,0),FALSE))</f>
        <v>0</v>
      </c>
      <c r="Q190">
        <f>IF(ISERROR(1/VLOOKUP($B190,'Justerad allokering'!$B$1:$AG$461,MATCH(Q$1,'Justerad allokering'!$B$1:$AF$1,0),FALSE)),VLOOKUP($B190,'Allokerad kvv'!$B$2:$AV$468,MATCH(Q$1,'Allokerad kvv'!$B$1:$AV$1,0),FALSE),VLOOKUP($B190,'Justerad allokering'!$B$1:$AG$461,MATCH(Q$1,'Justerad allokering'!$B$1:$AF$1,0),FALSE))</f>
        <v>0</v>
      </c>
      <c r="R190">
        <f>IF(ISERROR(1/VLOOKUP($B190,'Justerad allokering'!$B$1:$AG$461,MATCH(R$1,'Justerad allokering'!$B$1:$AF$1,0),FALSE)),VLOOKUP($B190,'Allokerad kvv'!$B$2:$AV$468,MATCH(R$1,'Allokerad kvv'!$B$1:$AV$1,0),FALSE),VLOOKUP($B190,'Justerad allokering'!$B$1:$AG$461,MATCH(R$1,'Justerad allokering'!$B$1:$AF$1,0),FALSE))</f>
        <v>0</v>
      </c>
      <c r="S190">
        <f>IF(ISERROR(1/VLOOKUP($B190,'Justerad allokering'!$B$1:$AG$461,MATCH(S$1,'Justerad allokering'!$B$1:$AF$1,0),FALSE)),VLOOKUP($B190,'Allokerad kvv'!$B$2:$AV$468,MATCH(S$1,'Allokerad kvv'!$B$1:$AV$1,0),FALSE),VLOOKUP($B190,'Justerad allokering'!$B$1:$AG$461,MATCH(S$1,'Justerad allokering'!$B$1:$AF$1,0),FALSE))</f>
        <v>0</v>
      </c>
      <c r="T190">
        <f>IF(ISERROR(1/VLOOKUP($B190,'Justerad allokering'!$B$1:$AG$461,MATCH(T$1,'Justerad allokering'!$B$1:$AF$1,0),FALSE)),VLOOKUP($B190,'Allokerad kvv'!$B$2:$AV$468,MATCH(T$1,'Allokerad kvv'!$B$1:$AV$1,0),FALSE),VLOOKUP($B190,'Justerad allokering'!$B$1:$AG$461,MATCH(T$1,'Justerad allokering'!$B$1:$AF$1,0),FALSE))</f>
        <v>0</v>
      </c>
      <c r="U190">
        <f>IF(ISERROR(1/VLOOKUP($B190,'Justerad allokering'!$B$1:$AG$461,MATCH(U$1,'Justerad allokering'!$B$1:$AF$1,0),FALSE)),VLOOKUP($B190,'Allokerad kvv'!$B$2:$AV$468,MATCH(U$1,'Allokerad kvv'!$B$1:$AV$1,0),FALSE),VLOOKUP($B190,'Justerad allokering'!$B$1:$AG$461,MATCH(U$1,'Justerad allokering'!$B$1:$AF$1,0),FALSE))</f>
        <v>0</v>
      </c>
      <c r="V190">
        <f>IF(ISERROR(1/VLOOKUP($B190,'Justerad allokering'!$B$1:$AG$461,MATCH(V$1,'Justerad allokering'!$B$1:$AF$1,0),FALSE)),VLOOKUP($B190,'Allokerad kvv'!$B$2:$AV$468,MATCH(V$1,'Allokerad kvv'!$B$1:$AV$1,0),FALSE),VLOOKUP($B190,'Justerad allokering'!$B$1:$AG$461,MATCH(V$1,'Justerad allokering'!$B$1:$AF$1,0),FALSE))</f>
        <v>0</v>
      </c>
      <c r="W190">
        <f>IF(ISERROR(1/VLOOKUP($B190,'Justerad allokering'!$B$1:$AG$461,MATCH(W$1,'Justerad allokering'!$B$1:$AF$1,0),FALSE)),VLOOKUP($B190,'Allokerad kvv'!$B$2:$AV$468,MATCH(W$1,'Allokerad kvv'!$B$1:$AV$1,0),FALSE),VLOOKUP($B190,'Justerad allokering'!$B$1:$AG$461,MATCH(W$1,'Justerad allokering'!$B$1:$AF$1,0),FALSE))</f>
        <v>0</v>
      </c>
      <c r="X190">
        <f>IF(ISERROR(1/VLOOKUP($B190,'Justerad allokering'!$B$1:$AG$461,MATCH(X$1,'Justerad allokering'!$B$1:$AF$1,0),FALSE)),VLOOKUP($B190,'Allokerad kvv'!$B$2:$AV$468,MATCH(X$1,'Allokerad kvv'!$B$1:$AV$1,0),FALSE),VLOOKUP($B190,'Justerad allokering'!$B$1:$AG$461,MATCH(X$1,'Justerad allokering'!$B$1:$AF$1,0),FALSE))</f>
        <v>0</v>
      </c>
      <c r="Y190">
        <f>IF(ISERROR(1/VLOOKUP($B190,'Justerad allokering'!$B$1:$AG$461,MATCH(Y$1,'Justerad allokering'!$B$1:$AF$1,0),FALSE)),VLOOKUP($B190,'Allokerad kvv'!$B$2:$AV$468,MATCH(Y$1,'Allokerad kvv'!$B$1:$AV$1,0),FALSE),VLOOKUP($B190,'Justerad allokering'!$B$1:$AG$461,MATCH(Y$1,'Justerad allokering'!$B$1:$AF$1,0),FALSE))</f>
        <v>0</v>
      </c>
      <c r="Z190">
        <f>IF(ISERROR(1/VLOOKUP($B190,'Justerad allokering'!$B$1:$AG$461,MATCH(Z$1,'Justerad allokering'!$B$1:$AF$1,0),FALSE)),VLOOKUP($B190,'Allokerad kvv'!$B$2:$AV$468,MATCH(Z$1,'Allokerad kvv'!$B$1:$AV$1,0),FALSE),VLOOKUP($B190,'Justerad allokering'!$B$1:$AG$461,MATCH(Z$1,'Justerad allokering'!$B$1:$AF$1,0),FALSE))</f>
        <v>0</v>
      </c>
      <c r="AE190" s="89">
        <f t="shared" si="8"/>
        <v>0</v>
      </c>
      <c r="AG190">
        <f t="shared" si="9"/>
        <v>0</v>
      </c>
      <c r="AH190">
        <f t="shared" si="10"/>
        <v>0</v>
      </c>
      <c r="AI190" t="str">
        <f>IF(AH190=0,"",AH190/VLOOKUP(B190,Kraftvärmeprod!$B$1:$BC$480,MATCH("Summa tillförd energi exklusive rökgaskondensering",Kraftvärmeprod!$B$1:$BC$1,0),FALSE))</f>
        <v/>
      </c>
      <c r="AK190">
        <f t="shared" si="11"/>
        <v>0</v>
      </c>
    </row>
    <row r="191" spans="1:37" x14ac:dyDescent="0.25">
      <c r="A191" s="2" t="s">
        <v>272</v>
      </c>
      <c r="B191" s="2" t="s">
        <v>274</v>
      </c>
      <c r="C191">
        <f>IF(ISERROR(1/VLOOKUP($B191,'Justerad allokering'!$B$1:$AG$461,MATCH(C$1,'Justerad allokering'!$B$1:$AF$1,0),FALSE)),VLOOKUP($B191,'Allokerad kvv'!$B$2:$AV$468,MATCH(C$1,'Allokerad kvv'!$B$1:$AV$1,0),FALSE),VLOOKUP($B191,'Justerad allokering'!$B$1:$AG$461,MATCH(C$1,'Justerad allokering'!$B$1:$AF$1,0),FALSE))</f>
        <v>0</v>
      </c>
      <c r="D191">
        <f>IF(ISERROR(1/VLOOKUP($B191,'Justerad allokering'!$B$1:$AG$461,MATCH(D$1,'Justerad allokering'!$B$1:$AF$1,0),FALSE)),VLOOKUP($B191,'Allokerad kvv'!$B$2:$AV$468,MATCH(D$1,'Allokerad kvv'!$B$1:$AV$1,0),FALSE),VLOOKUP($B191,'Justerad allokering'!$B$1:$AG$461,MATCH(D$1,'Justerad allokering'!$B$1:$AF$1,0),FALSE))</f>
        <v>0</v>
      </c>
      <c r="E191">
        <f>IF(ISERROR(1/VLOOKUP($B191,'Justerad allokering'!$B$1:$AG$461,MATCH(E$1,'Justerad allokering'!$B$1:$AF$1,0),FALSE)),VLOOKUP($B191,'Allokerad kvv'!$B$2:$AV$468,MATCH(E$1,'Allokerad kvv'!$B$1:$AV$1,0),FALSE),VLOOKUP($B191,'Justerad allokering'!$B$1:$AG$461,MATCH(E$1,'Justerad allokering'!$B$1:$AF$1,0),FALSE))</f>
        <v>0</v>
      </c>
      <c r="F191">
        <f>IF(ISERROR(1/VLOOKUP($B191,'Justerad allokering'!$B$1:$AG$461,MATCH(F$1,'Justerad allokering'!$B$1:$AF$1,0),FALSE)),VLOOKUP($B191,'Allokerad kvv'!$B$2:$AV$468,MATCH(F$1,'Allokerad kvv'!$B$1:$AV$1,0),FALSE),VLOOKUP($B191,'Justerad allokering'!$B$1:$AG$461,MATCH(F$1,'Justerad allokering'!$B$1:$AF$1,0),FALSE))</f>
        <v>0</v>
      </c>
      <c r="G191">
        <f>IF(ISERROR(1/VLOOKUP($B191,'Justerad allokering'!$B$1:$AG$461,MATCH(G$1,'Justerad allokering'!$B$1:$AF$1,0),FALSE)),VLOOKUP($B191,'Allokerad kvv'!$B$2:$AV$468,MATCH(G$1,'Allokerad kvv'!$B$1:$AV$1,0),FALSE),VLOOKUP($B191,'Justerad allokering'!$B$1:$AG$461,MATCH(G$1,'Justerad allokering'!$B$1:$AF$1,0),FALSE))</f>
        <v>0</v>
      </c>
      <c r="H191">
        <f>IF(ISERROR(1/VLOOKUP($B191,'Justerad allokering'!$B$1:$AG$461,MATCH(H$1,'Justerad allokering'!$B$1:$AF$1,0),FALSE)),VLOOKUP($B191,'Allokerad kvv'!$B$2:$AV$468,MATCH(H$1,'Allokerad kvv'!$B$1:$AV$1,0),FALSE),VLOOKUP($B191,'Justerad allokering'!$B$1:$AG$461,MATCH(H$1,'Justerad allokering'!$B$1:$AF$1,0),FALSE))</f>
        <v>0</v>
      </c>
      <c r="I191">
        <f>IF(ISERROR(1/VLOOKUP($B191,'Justerad allokering'!$B$1:$AG$461,MATCH(I$1,'Justerad allokering'!$B$1:$AF$1,0),FALSE)),VLOOKUP($B191,'Allokerad kvv'!$B$2:$AV$468,MATCH(I$1,'Allokerad kvv'!$B$1:$AV$1,0),FALSE),VLOOKUP($B191,'Justerad allokering'!$B$1:$AG$461,MATCH(I$1,'Justerad allokering'!$B$1:$AF$1,0),FALSE))</f>
        <v>0</v>
      </c>
      <c r="J191">
        <f>IF(ISERROR(1/VLOOKUP($B191,'Justerad allokering'!$B$1:$AG$461,MATCH(J$1,'Justerad allokering'!$B$1:$AF$1,0),FALSE)),VLOOKUP($B191,'Allokerad kvv'!$B$2:$AV$468,MATCH(J$1,'Allokerad kvv'!$B$1:$AV$1,0),FALSE),VLOOKUP($B191,'Justerad allokering'!$B$1:$AG$461,MATCH(J$1,'Justerad allokering'!$B$1:$AF$1,0),FALSE))</f>
        <v>0</v>
      </c>
      <c r="K191">
        <f>IF(ISERROR(1/VLOOKUP($B191,'Justerad allokering'!$B$1:$AG$461,MATCH(K$1,'Justerad allokering'!$B$1:$AF$1,0),FALSE)),VLOOKUP($B191,'Allokerad kvv'!$B$2:$AV$468,MATCH(K$1,'Allokerad kvv'!$B$1:$AV$1,0),FALSE),VLOOKUP($B191,'Justerad allokering'!$B$1:$AG$461,MATCH(K$1,'Justerad allokering'!$B$1:$AF$1,0),FALSE))</f>
        <v>0</v>
      </c>
      <c r="L191">
        <f>IF(ISERROR(1/VLOOKUP($B191,'Justerad allokering'!$B$1:$AG$461,MATCH(L$1,'Justerad allokering'!$B$1:$AF$1,0),FALSE)),VLOOKUP($B191,'Allokerad kvv'!$B$2:$AV$468,MATCH(L$1,'Allokerad kvv'!$B$1:$AV$1,0),FALSE),VLOOKUP($B191,'Justerad allokering'!$B$1:$AG$461,MATCH(L$1,'Justerad allokering'!$B$1:$AF$1,0),FALSE))</f>
        <v>0</v>
      </c>
      <c r="M191">
        <f>IF(ISERROR(1/VLOOKUP($B191,'Justerad allokering'!$B$1:$AG$461,MATCH(M$1,'Justerad allokering'!$B$1:$AF$1,0),FALSE)),VLOOKUP($B191,'Allokerad kvv'!$B$2:$AV$468,MATCH(M$1,'Allokerad kvv'!$B$1:$AV$1,0),FALSE),VLOOKUP($B191,'Justerad allokering'!$B$1:$AG$461,MATCH(M$1,'Justerad allokering'!$B$1:$AF$1,0),FALSE))</f>
        <v>0</v>
      </c>
      <c r="N191">
        <f>IF(ISERROR(1/VLOOKUP($B191,'Justerad allokering'!$B$1:$AG$461,MATCH(N$1,'Justerad allokering'!$B$1:$AF$1,0),FALSE)),VLOOKUP($B191,'Allokerad kvv'!$B$2:$AV$468,MATCH(N$1,'Allokerad kvv'!$B$1:$AV$1,0),FALSE),VLOOKUP($B191,'Justerad allokering'!$B$1:$AG$461,MATCH(N$1,'Justerad allokering'!$B$1:$AF$1,0),FALSE))</f>
        <v>0</v>
      </c>
      <c r="O191">
        <f>IF(ISERROR(1/VLOOKUP($B191,'Justerad allokering'!$B$1:$AG$461,MATCH(O$1,'Justerad allokering'!$B$1:$AF$1,0),FALSE)),VLOOKUP($B191,'Allokerad kvv'!$B$2:$AV$468,MATCH(O$1,'Allokerad kvv'!$B$1:$AV$1,0),FALSE),VLOOKUP($B191,'Justerad allokering'!$B$1:$AG$461,MATCH(O$1,'Justerad allokering'!$B$1:$AF$1,0),FALSE))</f>
        <v>0</v>
      </c>
      <c r="P191">
        <f>IF(ISERROR(1/VLOOKUP($B191,'Justerad allokering'!$B$1:$AG$461,MATCH(P$1,'Justerad allokering'!$B$1:$AF$1,0),FALSE)),VLOOKUP($B191,'Allokerad kvv'!$B$2:$AV$468,MATCH(P$1,'Allokerad kvv'!$B$1:$AV$1,0),FALSE),VLOOKUP($B191,'Justerad allokering'!$B$1:$AG$461,MATCH(P$1,'Justerad allokering'!$B$1:$AF$1,0),FALSE))</f>
        <v>0</v>
      </c>
      <c r="Q191">
        <f>IF(ISERROR(1/VLOOKUP($B191,'Justerad allokering'!$B$1:$AG$461,MATCH(Q$1,'Justerad allokering'!$B$1:$AF$1,0),FALSE)),VLOOKUP($B191,'Allokerad kvv'!$B$2:$AV$468,MATCH(Q$1,'Allokerad kvv'!$B$1:$AV$1,0),FALSE),VLOOKUP($B191,'Justerad allokering'!$B$1:$AG$461,MATCH(Q$1,'Justerad allokering'!$B$1:$AF$1,0),FALSE))</f>
        <v>0</v>
      </c>
      <c r="R191">
        <f>IF(ISERROR(1/VLOOKUP($B191,'Justerad allokering'!$B$1:$AG$461,MATCH(R$1,'Justerad allokering'!$B$1:$AF$1,0),FALSE)),VLOOKUP($B191,'Allokerad kvv'!$B$2:$AV$468,MATCH(R$1,'Allokerad kvv'!$B$1:$AV$1,0),FALSE),VLOOKUP($B191,'Justerad allokering'!$B$1:$AG$461,MATCH(R$1,'Justerad allokering'!$B$1:$AF$1,0),FALSE))</f>
        <v>0</v>
      </c>
      <c r="S191">
        <f>IF(ISERROR(1/VLOOKUP($B191,'Justerad allokering'!$B$1:$AG$461,MATCH(S$1,'Justerad allokering'!$B$1:$AF$1,0),FALSE)),VLOOKUP($B191,'Allokerad kvv'!$B$2:$AV$468,MATCH(S$1,'Allokerad kvv'!$B$1:$AV$1,0),FALSE),VLOOKUP($B191,'Justerad allokering'!$B$1:$AG$461,MATCH(S$1,'Justerad allokering'!$B$1:$AF$1,0),FALSE))</f>
        <v>0</v>
      </c>
      <c r="T191">
        <f>IF(ISERROR(1/VLOOKUP($B191,'Justerad allokering'!$B$1:$AG$461,MATCH(T$1,'Justerad allokering'!$B$1:$AF$1,0),FALSE)),VLOOKUP($B191,'Allokerad kvv'!$B$2:$AV$468,MATCH(T$1,'Allokerad kvv'!$B$1:$AV$1,0),FALSE),VLOOKUP($B191,'Justerad allokering'!$B$1:$AG$461,MATCH(T$1,'Justerad allokering'!$B$1:$AF$1,0),FALSE))</f>
        <v>0</v>
      </c>
      <c r="U191">
        <f>IF(ISERROR(1/VLOOKUP($B191,'Justerad allokering'!$B$1:$AG$461,MATCH(U$1,'Justerad allokering'!$B$1:$AF$1,0),FALSE)),VLOOKUP($B191,'Allokerad kvv'!$B$2:$AV$468,MATCH(U$1,'Allokerad kvv'!$B$1:$AV$1,0),FALSE),VLOOKUP($B191,'Justerad allokering'!$B$1:$AG$461,MATCH(U$1,'Justerad allokering'!$B$1:$AF$1,0),FALSE))</f>
        <v>0</v>
      </c>
      <c r="V191">
        <f>IF(ISERROR(1/VLOOKUP($B191,'Justerad allokering'!$B$1:$AG$461,MATCH(V$1,'Justerad allokering'!$B$1:$AF$1,0),FALSE)),VLOOKUP($B191,'Allokerad kvv'!$B$2:$AV$468,MATCH(V$1,'Allokerad kvv'!$B$1:$AV$1,0),FALSE),VLOOKUP($B191,'Justerad allokering'!$B$1:$AG$461,MATCH(V$1,'Justerad allokering'!$B$1:$AF$1,0),FALSE))</f>
        <v>0</v>
      </c>
      <c r="W191">
        <f>IF(ISERROR(1/VLOOKUP($B191,'Justerad allokering'!$B$1:$AG$461,MATCH(W$1,'Justerad allokering'!$B$1:$AF$1,0),FALSE)),VLOOKUP($B191,'Allokerad kvv'!$B$2:$AV$468,MATCH(W$1,'Allokerad kvv'!$B$1:$AV$1,0),FALSE),VLOOKUP($B191,'Justerad allokering'!$B$1:$AG$461,MATCH(W$1,'Justerad allokering'!$B$1:$AF$1,0),FALSE))</f>
        <v>0</v>
      </c>
      <c r="X191">
        <f>IF(ISERROR(1/VLOOKUP($B191,'Justerad allokering'!$B$1:$AG$461,MATCH(X$1,'Justerad allokering'!$B$1:$AF$1,0),FALSE)),VLOOKUP($B191,'Allokerad kvv'!$B$2:$AV$468,MATCH(X$1,'Allokerad kvv'!$B$1:$AV$1,0),FALSE),VLOOKUP($B191,'Justerad allokering'!$B$1:$AG$461,MATCH(X$1,'Justerad allokering'!$B$1:$AF$1,0),FALSE))</f>
        <v>0</v>
      </c>
      <c r="Y191">
        <f>IF(ISERROR(1/VLOOKUP($B191,'Justerad allokering'!$B$1:$AG$461,MATCH(Y$1,'Justerad allokering'!$B$1:$AF$1,0),FALSE)),VLOOKUP($B191,'Allokerad kvv'!$B$2:$AV$468,MATCH(Y$1,'Allokerad kvv'!$B$1:$AV$1,0),FALSE),VLOOKUP($B191,'Justerad allokering'!$B$1:$AG$461,MATCH(Y$1,'Justerad allokering'!$B$1:$AF$1,0),FALSE))</f>
        <v>0</v>
      </c>
      <c r="Z191">
        <f>IF(ISERROR(1/VLOOKUP($B191,'Justerad allokering'!$B$1:$AG$461,MATCH(Z$1,'Justerad allokering'!$B$1:$AF$1,0),FALSE)),VLOOKUP($B191,'Allokerad kvv'!$B$2:$AV$468,MATCH(Z$1,'Allokerad kvv'!$B$1:$AV$1,0),FALSE),VLOOKUP($B191,'Justerad allokering'!$B$1:$AG$461,MATCH(Z$1,'Justerad allokering'!$B$1:$AF$1,0),FALSE))</f>
        <v>0</v>
      </c>
      <c r="AE191" s="89">
        <f t="shared" si="8"/>
        <v>0</v>
      </c>
      <c r="AG191">
        <f t="shared" si="9"/>
        <v>0</v>
      </c>
      <c r="AH191">
        <f t="shared" si="10"/>
        <v>0</v>
      </c>
      <c r="AI191" t="str">
        <f>IF(AH191=0,"",AH191/VLOOKUP(B191,Kraftvärmeprod!$B$1:$BC$480,MATCH("Summa tillförd energi exklusive rökgaskondensering",Kraftvärmeprod!$B$1:$BC$1,0),FALSE))</f>
        <v/>
      </c>
      <c r="AK191">
        <f t="shared" si="11"/>
        <v>0</v>
      </c>
    </row>
    <row r="192" spans="1:37" x14ac:dyDescent="0.25">
      <c r="A192" s="2" t="s">
        <v>275</v>
      </c>
      <c r="B192" s="14" t="s">
        <v>993</v>
      </c>
      <c r="C192">
        <f>IF(ISERROR(1/VLOOKUP($B192,'Justerad allokering'!$B$1:$AG$461,MATCH(C$1,'Justerad allokering'!$B$1:$AF$1,0),FALSE)),VLOOKUP($B192,'Allokerad kvv'!$B$2:$AV$468,MATCH(C$1,'Allokerad kvv'!$B$1:$AV$1,0),FALSE),VLOOKUP($B192,'Justerad allokering'!$B$1:$AG$461,MATCH(C$1,'Justerad allokering'!$B$1:$AF$1,0),FALSE))</f>
        <v>0</v>
      </c>
      <c r="D192">
        <f>IF(ISERROR(1/VLOOKUP($B192,'Justerad allokering'!$B$1:$AG$461,MATCH(D$1,'Justerad allokering'!$B$1:$AF$1,0),FALSE)),VLOOKUP($B192,'Allokerad kvv'!$B$2:$AV$468,MATCH(D$1,'Allokerad kvv'!$B$1:$AV$1,0),FALSE),VLOOKUP($B192,'Justerad allokering'!$B$1:$AG$461,MATCH(D$1,'Justerad allokering'!$B$1:$AF$1,0),FALSE))</f>
        <v>0</v>
      </c>
      <c r="E192">
        <f>IF(ISERROR(1/VLOOKUP($B192,'Justerad allokering'!$B$1:$AG$461,MATCH(E$1,'Justerad allokering'!$B$1:$AF$1,0),FALSE)),VLOOKUP($B192,'Allokerad kvv'!$B$2:$AV$468,MATCH(E$1,'Allokerad kvv'!$B$1:$AV$1,0),FALSE),VLOOKUP($B192,'Justerad allokering'!$B$1:$AG$461,MATCH(E$1,'Justerad allokering'!$B$1:$AF$1,0),FALSE))</f>
        <v>0</v>
      </c>
      <c r="F192">
        <f>IF(ISERROR(1/VLOOKUP($B192,'Justerad allokering'!$B$1:$AG$461,MATCH(F$1,'Justerad allokering'!$B$1:$AF$1,0),FALSE)),VLOOKUP($B192,'Allokerad kvv'!$B$2:$AV$468,MATCH(F$1,'Allokerad kvv'!$B$1:$AV$1,0),FALSE),VLOOKUP($B192,'Justerad allokering'!$B$1:$AG$461,MATCH(F$1,'Justerad allokering'!$B$1:$AF$1,0),FALSE))</f>
        <v>0</v>
      </c>
      <c r="G192">
        <f>IF(ISERROR(1/VLOOKUP($B192,'Justerad allokering'!$B$1:$AG$461,MATCH(G$1,'Justerad allokering'!$B$1:$AF$1,0),FALSE)),VLOOKUP($B192,'Allokerad kvv'!$B$2:$AV$468,MATCH(G$1,'Allokerad kvv'!$B$1:$AV$1,0),FALSE),VLOOKUP($B192,'Justerad allokering'!$B$1:$AG$461,MATCH(G$1,'Justerad allokering'!$B$1:$AF$1,0),FALSE))</f>
        <v>0</v>
      </c>
      <c r="H192">
        <f>IF(ISERROR(1/VLOOKUP($B192,'Justerad allokering'!$B$1:$AG$461,MATCH(H$1,'Justerad allokering'!$B$1:$AF$1,0),FALSE)),VLOOKUP($B192,'Allokerad kvv'!$B$2:$AV$468,MATCH(H$1,'Allokerad kvv'!$B$1:$AV$1,0),FALSE),VLOOKUP($B192,'Justerad allokering'!$B$1:$AG$461,MATCH(H$1,'Justerad allokering'!$B$1:$AF$1,0),FALSE))</f>
        <v>0</v>
      </c>
      <c r="I192">
        <f>IF(ISERROR(1/VLOOKUP($B192,'Justerad allokering'!$B$1:$AG$461,MATCH(I$1,'Justerad allokering'!$B$1:$AF$1,0),FALSE)),VLOOKUP($B192,'Allokerad kvv'!$B$2:$AV$468,MATCH(I$1,'Allokerad kvv'!$B$1:$AV$1,0),FALSE),VLOOKUP($B192,'Justerad allokering'!$B$1:$AG$461,MATCH(I$1,'Justerad allokering'!$B$1:$AF$1,0),FALSE))</f>
        <v>0</v>
      </c>
      <c r="J192">
        <f>IF(ISERROR(1/VLOOKUP($B192,'Justerad allokering'!$B$1:$AG$461,MATCH(J$1,'Justerad allokering'!$B$1:$AF$1,0),FALSE)),VLOOKUP($B192,'Allokerad kvv'!$B$2:$AV$468,MATCH(J$1,'Allokerad kvv'!$B$1:$AV$1,0),FALSE),VLOOKUP($B192,'Justerad allokering'!$B$1:$AG$461,MATCH(J$1,'Justerad allokering'!$B$1:$AF$1,0),FALSE))</f>
        <v>0</v>
      </c>
      <c r="K192">
        <f>IF(ISERROR(1/VLOOKUP($B192,'Justerad allokering'!$B$1:$AG$461,MATCH(K$1,'Justerad allokering'!$B$1:$AF$1,0),FALSE)),VLOOKUP($B192,'Allokerad kvv'!$B$2:$AV$468,MATCH(K$1,'Allokerad kvv'!$B$1:$AV$1,0),FALSE),VLOOKUP($B192,'Justerad allokering'!$B$1:$AG$461,MATCH(K$1,'Justerad allokering'!$B$1:$AF$1,0),FALSE))</f>
        <v>0</v>
      </c>
      <c r="L192">
        <f>IF(ISERROR(1/VLOOKUP($B192,'Justerad allokering'!$B$1:$AG$461,MATCH(L$1,'Justerad allokering'!$B$1:$AF$1,0),FALSE)),VLOOKUP($B192,'Allokerad kvv'!$B$2:$AV$468,MATCH(L$1,'Allokerad kvv'!$B$1:$AV$1,0),FALSE),VLOOKUP($B192,'Justerad allokering'!$B$1:$AG$461,MATCH(L$1,'Justerad allokering'!$B$1:$AF$1,0),FALSE))</f>
        <v>0</v>
      </c>
      <c r="M192">
        <f>IF(ISERROR(1/VLOOKUP($B192,'Justerad allokering'!$B$1:$AG$461,MATCH(M$1,'Justerad allokering'!$B$1:$AF$1,0),FALSE)),VLOOKUP($B192,'Allokerad kvv'!$B$2:$AV$468,MATCH(M$1,'Allokerad kvv'!$B$1:$AV$1,0),FALSE),VLOOKUP($B192,'Justerad allokering'!$B$1:$AG$461,MATCH(M$1,'Justerad allokering'!$B$1:$AF$1,0),FALSE))</f>
        <v>0</v>
      </c>
      <c r="N192">
        <f>IF(ISERROR(1/VLOOKUP($B192,'Justerad allokering'!$B$1:$AG$461,MATCH(N$1,'Justerad allokering'!$B$1:$AF$1,0),FALSE)),VLOOKUP($B192,'Allokerad kvv'!$B$2:$AV$468,MATCH(N$1,'Allokerad kvv'!$B$1:$AV$1,0),FALSE),VLOOKUP($B192,'Justerad allokering'!$B$1:$AG$461,MATCH(N$1,'Justerad allokering'!$B$1:$AF$1,0),FALSE))</f>
        <v>0</v>
      </c>
      <c r="O192">
        <f>IF(ISERROR(1/VLOOKUP($B192,'Justerad allokering'!$B$1:$AG$461,MATCH(O$1,'Justerad allokering'!$B$1:$AF$1,0),FALSE)),VLOOKUP($B192,'Allokerad kvv'!$B$2:$AV$468,MATCH(O$1,'Allokerad kvv'!$B$1:$AV$1,0),FALSE),VLOOKUP($B192,'Justerad allokering'!$B$1:$AG$461,MATCH(O$1,'Justerad allokering'!$B$1:$AF$1,0),FALSE))</f>
        <v>0</v>
      </c>
      <c r="P192">
        <f>IF(ISERROR(1/VLOOKUP($B192,'Justerad allokering'!$B$1:$AG$461,MATCH(P$1,'Justerad allokering'!$B$1:$AF$1,0),FALSE)),VLOOKUP($B192,'Allokerad kvv'!$B$2:$AV$468,MATCH(P$1,'Allokerad kvv'!$B$1:$AV$1,0),FALSE),VLOOKUP($B192,'Justerad allokering'!$B$1:$AG$461,MATCH(P$1,'Justerad allokering'!$B$1:$AF$1,0),FALSE))</f>
        <v>0</v>
      </c>
      <c r="Q192">
        <f>IF(ISERROR(1/VLOOKUP($B192,'Justerad allokering'!$B$1:$AG$461,MATCH(Q$1,'Justerad allokering'!$B$1:$AF$1,0),FALSE)),VLOOKUP($B192,'Allokerad kvv'!$B$2:$AV$468,MATCH(Q$1,'Allokerad kvv'!$B$1:$AV$1,0),FALSE),VLOOKUP($B192,'Justerad allokering'!$B$1:$AG$461,MATCH(Q$1,'Justerad allokering'!$B$1:$AF$1,0),FALSE))</f>
        <v>0</v>
      </c>
      <c r="R192">
        <f>IF(ISERROR(1/VLOOKUP($B192,'Justerad allokering'!$B$1:$AG$461,MATCH(R$1,'Justerad allokering'!$B$1:$AF$1,0),FALSE)),VLOOKUP($B192,'Allokerad kvv'!$B$2:$AV$468,MATCH(R$1,'Allokerad kvv'!$B$1:$AV$1,0),FALSE),VLOOKUP($B192,'Justerad allokering'!$B$1:$AG$461,MATCH(R$1,'Justerad allokering'!$B$1:$AF$1,0),FALSE))</f>
        <v>0</v>
      </c>
      <c r="S192">
        <f>IF(ISERROR(1/VLOOKUP($B192,'Justerad allokering'!$B$1:$AG$461,MATCH(S$1,'Justerad allokering'!$B$1:$AF$1,0),FALSE)),VLOOKUP($B192,'Allokerad kvv'!$B$2:$AV$468,MATCH(S$1,'Allokerad kvv'!$B$1:$AV$1,0),FALSE),VLOOKUP($B192,'Justerad allokering'!$B$1:$AG$461,MATCH(S$1,'Justerad allokering'!$B$1:$AF$1,0),FALSE))</f>
        <v>0</v>
      </c>
      <c r="T192">
        <f>IF(ISERROR(1/VLOOKUP($B192,'Justerad allokering'!$B$1:$AG$461,MATCH(T$1,'Justerad allokering'!$B$1:$AF$1,0),FALSE)),VLOOKUP($B192,'Allokerad kvv'!$B$2:$AV$468,MATCH(T$1,'Allokerad kvv'!$B$1:$AV$1,0),FALSE),VLOOKUP($B192,'Justerad allokering'!$B$1:$AG$461,MATCH(T$1,'Justerad allokering'!$B$1:$AF$1,0),FALSE))</f>
        <v>0</v>
      </c>
      <c r="U192">
        <f>IF(ISERROR(1/VLOOKUP($B192,'Justerad allokering'!$B$1:$AG$461,MATCH(U$1,'Justerad allokering'!$B$1:$AF$1,0),FALSE)),VLOOKUP($B192,'Allokerad kvv'!$B$2:$AV$468,MATCH(U$1,'Allokerad kvv'!$B$1:$AV$1,0),FALSE),VLOOKUP($B192,'Justerad allokering'!$B$1:$AG$461,MATCH(U$1,'Justerad allokering'!$B$1:$AF$1,0),FALSE))</f>
        <v>0</v>
      </c>
      <c r="V192">
        <f>IF(ISERROR(1/VLOOKUP($B192,'Justerad allokering'!$B$1:$AG$461,MATCH(V$1,'Justerad allokering'!$B$1:$AF$1,0),FALSE)),VLOOKUP($B192,'Allokerad kvv'!$B$2:$AV$468,MATCH(V$1,'Allokerad kvv'!$B$1:$AV$1,0),FALSE),VLOOKUP($B192,'Justerad allokering'!$B$1:$AG$461,MATCH(V$1,'Justerad allokering'!$B$1:$AF$1,0),FALSE))</f>
        <v>0</v>
      </c>
      <c r="W192">
        <f>IF(ISERROR(1/VLOOKUP($B192,'Justerad allokering'!$B$1:$AG$461,MATCH(W$1,'Justerad allokering'!$B$1:$AF$1,0),FALSE)),VLOOKUP($B192,'Allokerad kvv'!$B$2:$AV$468,MATCH(W$1,'Allokerad kvv'!$B$1:$AV$1,0),FALSE),VLOOKUP($B192,'Justerad allokering'!$B$1:$AG$461,MATCH(W$1,'Justerad allokering'!$B$1:$AF$1,0),FALSE))</f>
        <v>0</v>
      </c>
      <c r="X192">
        <f>IF(ISERROR(1/VLOOKUP($B192,'Justerad allokering'!$B$1:$AG$461,MATCH(X$1,'Justerad allokering'!$B$1:$AF$1,0),FALSE)),VLOOKUP($B192,'Allokerad kvv'!$B$2:$AV$468,MATCH(X$1,'Allokerad kvv'!$B$1:$AV$1,0),FALSE),VLOOKUP($B192,'Justerad allokering'!$B$1:$AG$461,MATCH(X$1,'Justerad allokering'!$B$1:$AF$1,0),FALSE))</f>
        <v>0</v>
      </c>
      <c r="Y192">
        <f>IF(ISERROR(1/VLOOKUP($B192,'Justerad allokering'!$B$1:$AG$461,MATCH(Y$1,'Justerad allokering'!$B$1:$AF$1,0),FALSE)),VLOOKUP($B192,'Allokerad kvv'!$B$2:$AV$468,MATCH(Y$1,'Allokerad kvv'!$B$1:$AV$1,0),FALSE),VLOOKUP($B192,'Justerad allokering'!$B$1:$AG$461,MATCH(Y$1,'Justerad allokering'!$B$1:$AF$1,0),FALSE))</f>
        <v>0</v>
      </c>
      <c r="Z192">
        <f>IF(ISERROR(1/VLOOKUP($B192,'Justerad allokering'!$B$1:$AG$461,MATCH(Z$1,'Justerad allokering'!$B$1:$AF$1,0),FALSE)),VLOOKUP($B192,'Allokerad kvv'!$B$2:$AV$468,MATCH(Z$1,'Allokerad kvv'!$B$1:$AV$1,0),FALSE),VLOOKUP($B192,'Justerad allokering'!$B$1:$AG$461,MATCH(Z$1,'Justerad allokering'!$B$1:$AF$1,0),FALSE))</f>
        <v>0</v>
      </c>
      <c r="AE192" s="89">
        <f t="shared" si="8"/>
        <v>0</v>
      </c>
      <c r="AG192">
        <f t="shared" si="9"/>
        <v>0</v>
      </c>
      <c r="AH192">
        <f t="shared" si="10"/>
        <v>0</v>
      </c>
      <c r="AI192" t="str">
        <f>IF(AH192=0,"",AH192/VLOOKUP(B192,Kraftvärmeprod!$B$1:$BC$480,MATCH("Summa tillförd energi exklusive rökgaskondensering",Kraftvärmeprod!$B$1:$BC$1,0),FALSE))</f>
        <v/>
      </c>
      <c r="AK192">
        <f t="shared" si="11"/>
        <v>0</v>
      </c>
    </row>
    <row r="193" spans="1:37" x14ac:dyDescent="0.25">
      <c r="A193" s="2" t="s">
        <v>277</v>
      </c>
      <c r="B193" s="2" t="s">
        <v>278</v>
      </c>
      <c r="C193">
        <f>IF(ISERROR(1/VLOOKUP($B193,'Justerad allokering'!$B$1:$AG$461,MATCH(C$1,'Justerad allokering'!$B$1:$AF$1,0),FALSE)),VLOOKUP($B193,'Allokerad kvv'!$B$2:$AV$468,MATCH(C$1,'Allokerad kvv'!$B$1:$AV$1,0),FALSE),VLOOKUP($B193,'Justerad allokering'!$B$1:$AG$461,MATCH(C$1,'Justerad allokering'!$B$1:$AF$1,0),FALSE))</f>
        <v>0</v>
      </c>
      <c r="D193">
        <f>IF(ISERROR(1/VLOOKUP($B193,'Justerad allokering'!$B$1:$AG$461,MATCH(D$1,'Justerad allokering'!$B$1:$AF$1,0),FALSE)),VLOOKUP($B193,'Allokerad kvv'!$B$2:$AV$468,MATCH(D$1,'Allokerad kvv'!$B$1:$AV$1,0),FALSE),VLOOKUP($B193,'Justerad allokering'!$B$1:$AG$461,MATCH(D$1,'Justerad allokering'!$B$1:$AF$1,0),FALSE))</f>
        <v>0</v>
      </c>
      <c r="E193">
        <f>IF(ISERROR(1/VLOOKUP($B193,'Justerad allokering'!$B$1:$AG$461,MATCH(E$1,'Justerad allokering'!$B$1:$AF$1,0),FALSE)),VLOOKUP($B193,'Allokerad kvv'!$B$2:$AV$468,MATCH(E$1,'Allokerad kvv'!$B$1:$AV$1,0),FALSE),VLOOKUP($B193,'Justerad allokering'!$B$1:$AG$461,MATCH(E$1,'Justerad allokering'!$B$1:$AF$1,0),FALSE))</f>
        <v>0</v>
      </c>
      <c r="F193">
        <f>IF(ISERROR(1/VLOOKUP($B193,'Justerad allokering'!$B$1:$AG$461,MATCH(F$1,'Justerad allokering'!$B$1:$AF$1,0),FALSE)),VLOOKUP($B193,'Allokerad kvv'!$B$2:$AV$468,MATCH(F$1,'Allokerad kvv'!$B$1:$AV$1,0),FALSE),VLOOKUP($B193,'Justerad allokering'!$B$1:$AG$461,MATCH(F$1,'Justerad allokering'!$B$1:$AF$1,0),FALSE))</f>
        <v>0</v>
      </c>
      <c r="G193">
        <f>IF(ISERROR(1/VLOOKUP($B193,'Justerad allokering'!$B$1:$AG$461,MATCH(G$1,'Justerad allokering'!$B$1:$AF$1,0),FALSE)),VLOOKUP($B193,'Allokerad kvv'!$B$2:$AV$468,MATCH(G$1,'Allokerad kvv'!$B$1:$AV$1,0),FALSE),VLOOKUP($B193,'Justerad allokering'!$B$1:$AG$461,MATCH(G$1,'Justerad allokering'!$B$1:$AF$1,0),FALSE))</f>
        <v>0</v>
      </c>
      <c r="H193">
        <f>IF(ISERROR(1/VLOOKUP($B193,'Justerad allokering'!$B$1:$AG$461,MATCH(H$1,'Justerad allokering'!$B$1:$AF$1,0),FALSE)),VLOOKUP($B193,'Allokerad kvv'!$B$2:$AV$468,MATCH(H$1,'Allokerad kvv'!$B$1:$AV$1,0),FALSE),VLOOKUP($B193,'Justerad allokering'!$B$1:$AG$461,MATCH(H$1,'Justerad allokering'!$B$1:$AF$1,0),FALSE))</f>
        <v>0</v>
      </c>
      <c r="I193">
        <f>IF(ISERROR(1/VLOOKUP($B193,'Justerad allokering'!$B$1:$AG$461,MATCH(I$1,'Justerad allokering'!$B$1:$AF$1,0),FALSE)),VLOOKUP($B193,'Allokerad kvv'!$B$2:$AV$468,MATCH(I$1,'Allokerad kvv'!$B$1:$AV$1,0),FALSE),VLOOKUP($B193,'Justerad allokering'!$B$1:$AG$461,MATCH(I$1,'Justerad allokering'!$B$1:$AF$1,0),FALSE))</f>
        <v>0</v>
      </c>
      <c r="J193">
        <f>IF(ISERROR(1/VLOOKUP($B193,'Justerad allokering'!$B$1:$AG$461,MATCH(J$1,'Justerad allokering'!$B$1:$AF$1,0),FALSE)),VLOOKUP($B193,'Allokerad kvv'!$B$2:$AV$468,MATCH(J$1,'Allokerad kvv'!$B$1:$AV$1,0),FALSE),VLOOKUP($B193,'Justerad allokering'!$B$1:$AG$461,MATCH(J$1,'Justerad allokering'!$B$1:$AF$1,0),FALSE))</f>
        <v>0</v>
      </c>
      <c r="K193">
        <f>IF(ISERROR(1/VLOOKUP($B193,'Justerad allokering'!$B$1:$AG$461,MATCH(K$1,'Justerad allokering'!$B$1:$AF$1,0),FALSE)),VLOOKUP($B193,'Allokerad kvv'!$B$2:$AV$468,MATCH(K$1,'Allokerad kvv'!$B$1:$AV$1,0),FALSE),VLOOKUP($B193,'Justerad allokering'!$B$1:$AG$461,MATCH(K$1,'Justerad allokering'!$B$1:$AF$1,0),FALSE))</f>
        <v>0</v>
      </c>
      <c r="L193">
        <f>IF(ISERROR(1/VLOOKUP($B193,'Justerad allokering'!$B$1:$AG$461,MATCH(L$1,'Justerad allokering'!$B$1:$AF$1,0),FALSE)),VLOOKUP($B193,'Allokerad kvv'!$B$2:$AV$468,MATCH(L$1,'Allokerad kvv'!$B$1:$AV$1,0),FALSE),VLOOKUP($B193,'Justerad allokering'!$B$1:$AG$461,MATCH(L$1,'Justerad allokering'!$B$1:$AF$1,0),FALSE))</f>
        <v>0</v>
      </c>
      <c r="M193">
        <f>IF(ISERROR(1/VLOOKUP($B193,'Justerad allokering'!$B$1:$AG$461,MATCH(M$1,'Justerad allokering'!$B$1:$AF$1,0),FALSE)),VLOOKUP($B193,'Allokerad kvv'!$B$2:$AV$468,MATCH(M$1,'Allokerad kvv'!$B$1:$AV$1,0),FALSE),VLOOKUP($B193,'Justerad allokering'!$B$1:$AG$461,MATCH(M$1,'Justerad allokering'!$B$1:$AF$1,0),FALSE))</f>
        <v>0</v>
      </c>
      <c r="N193">
        <f>IF(ISERROR(1/VLOOKUP($B193,'Justerad allokering'!$B$1:$AG$461,MATCH(N$1,'Justerad allokering'!$B$1:$AF$1,0),FALSE)),VLOOKUP($B193,'Allokerad kvv'!$B$2:$AV$468,MATCH(N$1,'Allokerad kvv'!$B$1:$AV$1,0),FALSE),VLOOKUP($B193,'Justerad allokering'!$B$1:$AG$461,MATCH(N$1,'Justerad allokering'!$B$1:$AF$1,0),FALSE))</f>
        <v>0</v>
      </c>
      <c r="O193">
        <f>IF(ISERROR(1/VLOOKUP($B193,'Justerad allokering'!$B$1:$AG$461,MATCH(O$1,'Justerad allokering'!$B$1:$AF$1,0),FALSE)),VLOOKUP($B193,'Allokerad kvv'!$B$2:$AV$468,MATCH(O$1,'Allokerad kvv'!$B$1:$AV$1,0),FALSE),VLOOKUP($B193,'Justerad allokering'!$B$1:$AG$461,MATCH(O$1,'Justerad allokering'!$B$1:$AF$1,0),FALSE))</f>
        <v>0</v>
      </c>
      <c r="P193">
        <f>IF(ISERROR(1/VLOOKUP($B193,'Justerad allokering'!$B$1:$AG$461,MATCH(P$1,'Justerad allokering'!$B$1:$AF$1,0),FALSE)),VLOOKUP($B193,'Allokerad kvv'!$B$2:$AV$468,MATCH(P$1,'Allokerad kvv'!$B$1:$AV$1,0),FALSE),VLOOKUP($B193,'Justerad allokering'!$B$1:$AG$461,MATCH(P$1,'Justerad allokering'!$B$1:$AF$1,0),FALSE))</f>
        <v>0</v>
      </c>
      <c r="Q193">
        <f>IF(ISERROR(1/VLOOKUP($B193,'Justerad allokering'!$B$1:$AG$461,MATCH(Q$1,'Justerad allokering'!$B$1:$AF$1,0),FALSE)),VLOOKUP($B193,'Allokerad kvv'!$B$2:$AV$468,MATCH(Q$1,'Allokerad kvv'!$B$1:$AV$1,0),FALSE),VLOOKUP($B193,'Justerad allokering'!$B$1:$AG$461,MATCH(Q$1,'Justerad allokering'!$B$1:$AF$1,0),FALSE))</f>
        <v>0</v>
      </c>
      <c r="R193">
        <f>IF(ISERROR(1/VLOOKUP($B193,'Justerad allokering'!$B$1:$AG$461,MATCH(R$1,'Justerad allokering'!$B$1:$AF$1,0),FALSE)),VLOOKUP($B193,'Allokerad kvv'!$B$2:$AV$468,MATCH(R$1,'Allokerad kvv'!$B$1:$AV$1,0),FALSE),VLOOKUP($B193,'Justerad allokering'!$B$1:$AG$461,MATCH(R$1,'Justerad allokering'!$B$1:$AF$1,0),FALSE))</f>
        <v>0</v>
      </c>
      <c r="S193">
        <f>IF(ISERROR(1/VLOOKUP($B193,'Justerad allokering'!$B$1:$AG$461,MATCH(S$1,'Justerad allokering'!$B$1:$AF$1,0),FALSE)),VLOOKUP($B193,'Allokerad kvv'!$B$2:$AV$468,MATCH(S$1,'Allokerad kvv'!$B$1:$AV$1,0),FALSE),VLOOKUP($B193,'Justerad allokering'!$B$1:$AG$461,MATCH(S$1,'Justerad allokering'!$B$1:$AF$1,0),FALSE))</f>
        <v>0</v>
      </c>
      <c r="T193">
        <f>IF(ISERROR(1/VLOOKUP($B193,'Justerad allokering'!$B$1:$AG$461,MATCH(T$1,'Justerad allokering'!$B$1:$AF$1,0),FALSE)),VLOOKUP($B193,'Allokerad kvv'!$B$2:$AV$468,MATCH(T$1,'Allokerad kvv'!$B$1:$AV$1,0),FALSE),VLOOKUP($B193,'Justerad allokering'!$B$1:$AG$461,MATCH(T$1,'Justerad allokering'!$B$1:$AF$1,0),FALSE))</f>
        <v>0</v>
      </c>
      <c r="U193">
        <f>IF(ISERROR(1/VLOOKUP($B193,'Justerad allokering'!$B$1:$AG$461,MATCH(U$1,'Justerad allokering'!$B$1:$AF$1,0),FALSE)),VLOOKUP($B193,'Allokerad kvv'!$B$2:$AV$468,MATCH(U$1,'Allokerad kvv'!$B$1:$AV$1,0),FALSE),VLOOKUP($B193,'Justerad allokering'!$B$1:$AG$461,MATCH(U$1,'Justerad allokering'!$B$1:$AF$1,0),FALSE))</f>
        <v>0</v>
      </c>
      <c r="V193">
        <f>IF(ISERROR(1/VLOOKUP($B193,'Justerad allokering'!$B$1:$AG$461,MATCH(V$1,'Justerad allokering'!$B$1:$AF$1,0),FALSE)),VLOOKUP($B193,'Allokerad kvv'!$B$2:$AV$468,MATCH(V$1,'Allokerad kvv'!$B$1:$AV$1,0),FALSE),VLOOKUP($B193,'Justerad allokering'!$B$1:$AG$461,MATCH(V$1,'Justerad allokering'!$B$1:$AF$1,0),FALSE))</f>
        <v>0</v>
      </c>
      <c r="W193">
        <f>IF(ISERROR(1/VLOOKUP($B193,'Justerad allokering'!$B$1:$AG$461,MATCH(W$1,'Justerad allokering'!$B$1:$AF$1,0),FALSE)),VLOOKUP($B193,'Allokerad kvv'!$B$2:$AV$468,MATCH(W$1,'Allokerad kvv'!$B$1:$AV$1,0),FALSE),VLOOKUP($B193,'Justerad allokering'!$B$1:$AG$461,MATCH(W$1,'Justerad allokering'!$B$1:$AF$1,0),FALSE))</f>
        <v>0</v>
      </c>
      <c r="X193">
        <f>IF(ISERROR(1/VLOOKUP($B193,'Justerad allokering'!$B$1:$AG$461,MATCH(X$1,'Justerad allokering'!$B$1:$AF$1,0),FALSE)),VLOOKUP($B193,'Allokerad kvv'!$B$2:$AV$468,MATCH(X$1,'Allokerad kvv'!$B$1:$AV$1,0),FALSE),VLOOKUP($B193,'Justerad allokering'!$B$1:$AG$461,MATCH(X$1,'Justerad allokering'!$B$1:$AF$1,0),FALSE))</f>
        <v>0</v>
      </c>
      <c r="Y193">
        <f>IF(ISERROR(1/VLOOKUP($B193,'Justerad allokering'!$B$1:$AG$461,MATCH(Y$1,'Justerad allokering'!$B$1:$AF$1,0),FALSE)),VLOOKUP($B193,'Allokerad kvv'!$B$2:$AV$468,MATCH(Y$1,'Allokerad kvv'!$B$1:$AV$1,0),FALSE),VLOOKUP($B193,'Justerad allokering'!$B$1:$AG$461,MATCH(Y$1,'Justerad allokering'!$B$1:$AF$1,0),FALSE))</f>
        <v>0</v>
      </c>
      <c r="Z193">
        <f>IF(ISERROR(1/VLOOKUP($B193,'Justerad allokering'!$B$1:$AG$461,MATCH(Z$1,'Justerad allokering'!$B$1:$AF$1,0),FALSE)),VLOOKUP($B193,'Allokerad kvv'!$B$2:$AV$468,MATCH(Z$1,'Allokerad kvv'!$B$1:$AV$1,0),FALSE),VLOOKUP($B193,'Justerad allokering'!$B$1:$AG$461,MATCH(Z$1,'Justerad allokering'!$B$1:$AF$1,0),FALSE))</f>
        <v>0</v>
      </c>
      <c r="AE193" s="89">
        <f t="shared" si="8"/>
        <v>0</v>
      </c>
      <c r="AG193">
        <f t="shared" si="9"/>
        <v>0</v>
      </c>
      <c r="AH193">
        <f t="shared" si="10"/>
        <v>0</v>
      </c>
      <c r="AI193" t="str">
        <f>IF(AH193=0,"",AH193/VLOOKUP(B193,Kraftvärmeprod!$B$1:$BC$480,MATCH("Summa tillförd energi exklusive rökgaskondensering",Kraftvärmeprod!$B$1:$BC$1,0),FALSE))</f>
        <v/>
      </c>
      <c r="AK193">
        <f t="shared" si="11"/>
        <v>0</v>
      </c>
    </row>
    <row r="194" spans="1:37" x14ac:dyDescent="0.25">
      <c r="A194" s="2" t="s">
        <v>279</v>
      </c>
      <c r="B194" s="2" t="s">
        <v>280</v>
      </c>
      <c r="C194">
        <f>IF(ISERROR(1/VLOOKUP($B194,'Justerad allokering'!$B$1:$AG$461,MATCH(C$1,'Justerad allokering'!$B$1:$AF$1,0),FALSE)),VLOOKUP($B194,'Allokerad kvv'!$B$2:$AV$468,MATCH(C$1,'Allokerad kvv'!$B$1:$AV$1,0),FALSE),VLOOKUP($B194,'Justerad allokering'!$B$1:$AG$461,MATCH(C$1,'Justerad allokering'!$B$1:$AF$1,0),FALSE))</f>
        <v>0</v>
      </c>
      <c r="D194">
        <f>IF(ISERROR(1/VLOOKUP($B194,'Justerad allokering'!$B$1:$AG$461,MATCH(D$1,'Justerad allokering'!$B$1:$AF$1,0),FALSE)),VLOOKUP($B194,'Allokerad kvv'!$B$2:$AV$468,MATCH(D$1,'Allokerad kvv'!$B$1:$AV$1,0),FALSE),VLOOKUP($B194,'Justerad allokering'!$B$1:$AG$461,MATCH(D$1,'Justerad allokering'!$B$1:$AF$1,0),FALSE))</f>
        <v>0</v>
      </c>
      <c r="E194">
        <f>IF(ISERROR(1/VLOOKUP($B194,'Justerad allokering'!$B$1:$AG$461,MATCH(E$1,'Justerad allokering'!$B$1:$AF$1,0),FALSE)),VLOOKUP($B194,'Allokerad kvv'!$B$2:$AV$468,MATCH(E$1,'Allokerad kvv'!$B$1:$AV$1,0),FALSE),VLOOKUP($B194,'Justerad allokering'!$B$1:$AG$461,MATCH(E$1,'Justerad allokering'!$B$1:$AF$1,0),FALSE))</f>
        <v>10.057</v>
      </c>
      <c r="F194">
        <f>IF(ISERROR(1/VLOOKUP($B194,'Justerad allokering'!$B$1:$AG$461,MATCH(F$1,'Justerad allokering'!$B$1:$AF$1,0),FALSE)),VLOOKUP($B194,'Allokerad kvv'!$B$2:$AV$468,MATCH(F$1,'Allokerad kvv'!$B$1:$AV$1,0),FALSE),VLOOKUP($B194,'Justerad allokering'!$B$1:$AG$461,MATCH(F$1,'Justerad allokering'!$B$1:$AF$1,0),FALSE))</f>
        <v>0</v>
      </c>
      <c r="G194">
        <f>IF(ISERROR(1/VLOOKUP($B194,'Justerad allokering'!$B$1:$AG$461,MATCH(G$1,'Justerad allokering'!$B$1:$AF$1,0),FALSE)),VLOOKUP($B194,'Allokerad kvv'!$B$2:$AV$468,MATCH(G$1,'Allokerad kvv'!$B$1:$AV$1,0),FALSE),VLOOKUP($B194,'Justerad allokering'!$B$1:$AG$461,MATCH(G$1,'Justerad allokering'!$B$1:$AF$1,0),FALSE))</f>
        <v>0</v>
      </c>
      <c r="H194">
        <f>IF(ISERROR(1/VLOOKUP($B194,'Justerad allokering'!$B$1:$AG$461,MATCH(H$1,'Justerad allokering'!$B$1:$AF$1,0),FALSE)),VLOOKUP($B194,'Allokerad kvv'!$B$2:$AV$468,MATCH(H$1,'Allokerad kvv'!$B$1:$AV$1,0),FALSE),VLOOKUP($B194,'Justerad allokering'!$B$1:$AG$461,MATCH(H$1,'Justerad allokering'!$B$1:$AF$1,0),FALSE))</f>
        <v>0</v>
      </c>
      <c r="I194">
        <f>IF(ISERROR(1/VLOOKUP($B194,'Justerad allokering'!$B$1:$AG$461,MATCH(I$1,'Justerad allokering'!$B$1:$AF$1,0),FALSE)),VLOOKUP($B194,'Allokerad kvv'!$B$2:$AV$468,MATCH(I$1,'Allokerad kvv'!$B$1:$AV$1,0),FALSE),VLOOKUP($B194,'Justerad allokering'!$B$1:$AG$461,MATCH(I$1,'Justerad allokering'!$B$1:$AF$1,0),FALSE))</f>
        <v>0</v>
      </c>
      <c r="J194">
        <f>IF(ISERROR(1/VLOOKUP($B194,'Justerad allokering'!$B$1:$AG$461,MATCH(J$1,'Justerad allokering'!$B$1:$AF$1,0),FALSE)),VLOOKUP($B194,'Allokerad kvv'!$B$2:$AV$468,MATCH(J$1,'Allokerad kvv'!$B$1:$AV$1,0),FALSE),VLOOKUP($B194,'Justerad allokering'!$B$1:$AG$461,MATCH(J$1,'Justerad allokering'!$B$1:$AF$1,0),FALSE))</f>
        <v>35.917900000000003</v>
      </c>
      <c r="K194">
        <f>IF(ISERROR(1/VLOOKUP($B194,'Justerad allokering'!$B$1:$AG$461,MATCH(K$1,'Justerad allokering'!$B$1:$AF$1,0),FALSE)),VLOOKUP($B194,'Allokerad kvv'!$B$2:$AV$468,MATCH(K$1,'Allokerad kvv'!$B$1:$AV$1,0),FALSE),VLOOKUP($B194,'Justerad allokering'!$B$1:$AG$461,MATCH(K$1,'Justerad allokering'!$B$1:$AF$1,0),FALSE))</f>
        <v>1.93957</v>
      </c>
      <c r="L194">
        <f>IF(ISERROR(1/VLOOKUP($B194,'Justerad allokering'!$B$1:$AG$461,MATCH(L$1,'Justerad allokering'!$B$1:$AF$1,0),FALSE)),VLOOKUP($B194,'Allokerad kvv'!$B$2:$AV$468,MATCH(L$1,'Allokerad kvv'!$B$1:$AV$1,0),FALSE),VLOOKUP($B194,'Justerad allokering'!$B$1:$AG$461,MATCH(L$1,'Justerad allokering'!$B$1:$AF$1,0),FALSE))</f>
        <v>0</v>
      </c>
      <c r="M194">
        <f>IF(ISERROR(1/VLOOKUP($B194,'Justerad allokering'!$B$1:$AG$461,MATCH(M$1,'Justerad allokering'!$B$1:$AF$1,0),FALSE)),VLOOKUP($B194,'Allokerad kvv'!$B$2:$AV$468,MATCH(M$1,'Allokerad kvv'!$B$1:$AV$1,0),FALSE),VLOOKUP($B194,'Justerad allokering'!$B$1:$AG$461,MATCH(M$1,'Justerad allokering'!$B$1:$AF$1,0),FALSE))</f>
        <v>0</v>
      </c>
      <c r="N194">
        <f>IF(ISERROR(1/VLOOKUP($B194,'Justerad allokering'!$B$1:$AG$461,MATCH(N$1,'Justerad allokering'!$B$1:$AF$1,0),FALSE)),VLOOKUP($B194,'Allokerad kvv'!$B$2:$AV$468,MATCH(N$1,'Allokerad kvv'!$B$1:$AV$1,0),FALSE),VLOOKUP($B194,'Justerad allokering'!$B$1:$AG$461,MATCH(N$1,'Justerad allokering'!$B$1:$AF$1,0),FALSE))</f>
        <v>14.8</v>
      </c>
      <c r="O194">
        <f>IF(ISERROR(1/VLOOKUP($B194,'Justerad allokering'!$B$1:$AG$461,MATCH(O$1,'Justerad allokering'!$B$1:$AF$1,0),FALSE)),VLOOKUP($B194,'Allokerad kvv'!$B$2:$AV$468,MATCH(O$1,'Allokerad kvv'!$B$1:$AV$1,0),FALSE),VLOOKUP($B194,'Justerad allokering'!$B$1:$AG$461,MATCH(O$1,'Justerad allokering'!$B$1:$AF$1,0),FALSE))</f>
        <v>0</v>
      </c>
      <c r="P194">
        <f>IF(ISERROR(1/VLOOKUP($B194,'Justerad allokering'!$B$1:$AG$461,MATCH(P$1,'Justerad allokering'!$B$1:$AF$1,0),FALSE)),VLOOKUP($B194,'Allokerad kvv'!$B$2:$AV$468,MATCH(P$1,'Allokerad kvv'!$B$1:$AV$1,0),FALSE),VLOOKUP($B194,'Justerad allokering'!$B$1:$AG$461,MATCH(P$1,'Justerad allokering'!$B$1:$AF$1,0),FALSE))</f>
        <v>18.677299999999999</v>
      </c>
      <c r="Q194">
        <f>IF(ISERROR(1/VLOOKUP($B194,'Justerad allokering'!$B$1:$AG$461,MATCH(Q$1,'Justerad allokering'!$B$1:$AF$1,0),FALSE)),VLOOKUP($B194,'Allokerad kvv'!$B$2:$AV$468,MATCH(Q$1,'Allokerad kvv'!$B$1:$AV$1,0),FALSE),VLOOKUP($B194,'Justerad allokering'!$B$1:$AG$461,MATCH(Q$1,'Justerad allokering'!$B$1:$AF$1,0),FALSE))</f>
        <v>0</v>
      </c>
      <c r="R194">
        <f>IF(ISERROR(1/VLOOKUP($B194,'Justerad allokering'!$B$1:$AG$461,MATCH(R$1,'Justerad allokering'!$B$1:$AF$1,0),FALSE)),VLOOKUP($B194,'Allokerad kvv'!$B$2:$AV$468,MATCH(R$1,'Allokerad kvv'!$B$1:$AV$1,0),FALSE),VLOOKUP($B194,'Justerad allokering'!$B$1:$AG$461,MATCH(R$1,'Justerad allokering'!$B$1:$AF$1,0),FALSE))</f>
        <v>0</v>
      </c>
      <c r="S194">
        <f>IF(ISERROR(1/VLOOKUP($B194,'Justerad allokering'!$B$1:$AG$461,MATCH(S$1,'Justerad allokering'!$B$1:$AF$1,0),FALSE)),VLOOKUP($B194,'Allokerad kvv'!$B$2:$AV$468,MATCH(S$1,'Allokerad kvv'!$B$1:$AV$1,0),FALSE),VLOOKUP($B194,'Justerad allokering'!$B$1:$AG$461,MATCH(S$1,'Justerad allokering'!$B$1:$AF$1,0),FALSE))</f>
        <v>0</v>
      </c>
      <c r="T194">
        <f>IF(ISERROR(1/VLOOKUP($B194,'Justerad allokering'!$B$1:$AG$461,MATCH(T$1,'Justerad allokering'!$B$1:$AF$1,0),FALSE)),VLOOKUP($B194,'Allokerad kvv'!$B$2:$AV$468,MATCH(T$1,'Allokerad kvv'!$B$1:$AV$1,0),FALSE),VLOOKUP($B194,'Justerad allokering'!$B$1:$AG$461,MATCH(T$1,'Justerad allokering'!$B$1:$AF$1,0),FALSE))</f>
        <v>0</v>
      </c>
      <c r="U194">
        <f>IF(ISERROR(1/VLOOKUP($B194,'Justerad allokering'!$B$1:$AG$461,MATCH(U$1,'Justerad allokering'!$B$1:$AF$1,0),FALSE)),VLOOKUP($B194,'Allokerad kvv'!$B$2:$AV$468,MATCH(U$1,'Allokerad kvv'!$B$1:$AV$1,0),FALSE),VLOOKUP($B194,'Justerad allokering'!$B$1:$AG$461,MATCH(U$1,'Justerad allokering'!$B$1:$AF$1,0),FALSE))</f>
        <v>0</v>
      </c>
      <c r="V194">
        <f>IF(ISERROR(1/VLOOKUP($B194,'Justerad allokering'!$B$1:$AG$461,MATCH(V$1,'Justerad allokering'!$B$1:$AF$1,0),FALSE)),VLOOKUP($B194,'Allokerad kvv'!$B$2:$AV$468,MATCH(V$1,'Allokerad kvv'!$B$1:$AV$1,0),FALSE),VLOOKUP($B194,'Justerad allokering'!$B$1:$AG$461,MATCH(V$1,'Justerad allokering'!$B$1:$AF$1,0),FALSE))</f>
        <v>0</v>
      </c>
      <c r="W194">
        <f>IF(ISERROR(1/VLOOKUP($B194,'Justerad allokering'!$B$1:$AG$461,MATCH(W$1,'Justerad allokering'!$B$1:$AF$1,0),FALSE)),VLOOKUP($B194,'Allokerad kvv'!$B$2:$AV$468,MATCH(W$1,'Allokerad kvv'!$B$1:$AV$1,0),FALSE),VLOOKUP($B194,'Justerad allokering'!$B$1:$AG$461,MATCH(W$1,'Justerad allokering'!$B$1:$AF$1,0),FALSE))</f>
        <v>0</v>
      </c>
      <c r="X194">
        <f>IF(ISERROR(1/VLOOKUP($B194,'Justerad allokering'!$B$1:$AG$461,MATCH(X$1,'Justerad allokering'!$B$1:$AF$1,0),FALSE)),VLOOKUP($B194,'Allokerad kvv'!$B$2:$AV$468,MATCH(X$1,'Allokerad kvv'!$B$1:$AV$1,0),FALSE),VLOOKUP($B194,'Justerad allokering'!$B$1:$AG$461,MATCH(X$1,'Justerad allokering'!$B$1:$AF$1,0),FALSE))</f>
        <v>0</v>
      </c>
      <c r="Y194">
        <f>IF(ISERROR(1/VLOOKUP($B194,'Justerad allokering'!$B$1:$AG$461,MATCH(Y$1,'Justerad allokering'!$B$1:$AF$1,0),FALSE)),VLOOKUP($B194,'Allokerad kvv'!$B$2:$AV$468,MATCH(Y$1,'Allokerad kvv'!$B$1:$AV$1,0),FALSE),VLOOKUP($B194,'Justerad allokering'!$B$1:$AG$461,MATCH(Y$1,'Justerad allokering'!$B$1:$AF$1,0),FALSE))</f>
        <v>0</v>
      </c>
      <c r="Z194">
        <f>IF(ISERROR(1/VLOOKUP($B194,'Justerad allokering'!$B$1:$AG$461,MATCH(Z$1,'Justerad allokering'!$B$1:$AF$1,0),FALSE)),VLOOKUP($B194,'Allokerad kvv'!$B$2:$AV$468,MATCH(Z$1,'Allokerad kvv'!$B$1:$AV$1,0),FALSE),VLOOKUP($B194,'Justerad allokering'!$B$1:$AG$461,MATCH(Z$1,'Justerad allokering'!$B$1:$AF$1,0),FALSE))</f>
        <v>0</v>
      </c>
      <c r="AE194" s="89">
        <f t="shared" si="8"/>
        <v>81.391770000000008</v>
      </c>
      <c r="AG194">
        <f t="shared" si="9"/>
        <v>79.452200000000005</v>
      </c>
      <c r="AH194">
        <f t="shared" si="10"/>
        <v>64.652200000000008</v>
      </c>
      <c r="AI194">
        <f>IF(AH194=0,"",AH194/VLOOKUP(B194,Kraftvärmeprod!$B$1:$BC$480,MATCH("Summa tillförd energi exklusive rökgaskondensering",Kraftvärmeprod!$B$1:$BC$1,0),FALSE))</f>
        <v>0.71835777777777787</v>
      </c>
      <c r="AK194">
        <f t="shared" si="11"/>
        <v>64.652200000000008</v>
      </c>
    </row>
    <row r="195" spans="1:37" x14ac:dyDescent="0.25">
      <c r="A195" s="2" t="s">
        <v>279</v>
      </c>
      <c r="B195" s="2" t="s">
        <v>281</v>
      </c>
      <c r="C195">
        <f>IF(ISERROR(1/VLOOKUP($B195,'Justerad allokering'!$B$1:$AG$461,MATCH(C$1,'Justerad allokering'!$B$1:$AF$1,0),FALSE)),VLOOKUP($B195,'Allokerad kvv'!$B$2:$AV$468,MATCH(C$1,'Allokerad kvv'!$B$1:$AV$1,0),FALSE),VLOOKUP($B195,'Justerad allokering'!$B$1:$AG$461,MATCH(C$1,'Justerad allokering'!$B$1:$AF$1,0),FALSE))</f>
        <v>0</v>
      </c>
      <c r="D195">
        <f>IF(ISERROR(1/VLOOKUP($B195,'Justerad allokering'!$B$1:$AG$461,MATCH(D$1,'Justerad allokering'!$B$1:$AF$1,0),FALSE)),VLOOKUP($B195,'Allokerad kvv'!$B$2:$AV$468,MATCH(D$1,'Allokerad kvv'!$B$1:$AV$1,0),FALSE),VLOOKUP($B195,'Justerad allokering'!$B$1:$AG$461,MATCH(D$1,'Justerad allokering'!$B$1:$AF$1,0),FALSE))</f>
        <v>0</v>
      </c>
      <c r="E195">
        <f>IF(ISERROR(1/VLOOKUP($B195,'Justerad allokering'!$B$1:$AG$461,MATCH(E$1,'Justerad allokering'!$B$1:$AF$1,0),FALSE)),VLOOKUP($B195,'Allokerad kvv'!$B$2:$AV$468,MATCH(E$1,'Allokerad kvv'!$B$1:$AV$1,0),FALSE),VLOOKUP($B195,'Justerad allokering'!$B$1:$AG$461,MATCH(E$1,'Justerad allokering'!$B$1:$AF$1,0),FALSE))</f>
        <v>0</v>
      </c>
      <c r="F195">
        <f>IF(ISERROR(1/VLOOKUP($B195,'Justerad allokering'!$B$1:$AG$461,MATCH(F$1,'Justerad allokering'!$B$1:$AF$1,0),FALSE)),VLOOKUP($B195,'Allokerad kvv'!$B$2:$AV$468,MATCH(F$1,'Allokerad kvv'!$B$1:$AV$1,0),FALSE),VLOOKUP($B195,'Justerad allokering'!$B$1:$AG$461,MATCH(F$1,'Justerad allokering'!$B$1:$AF$1,0),FALSE))</f>
        <v>0</v>
      </c>
      <c r="G195">
        <f>IF(ISERROR(1/VLOOKUP($B195,'Justerad allokering'!$B$1:$AG$461,MATCH(G$1,'Justerad allokering'!$B$1:$AF$1,0),FALSE)),VLOOKUP($B195,'Allokerad kvv'!$B$2:$AV$468,MATCH(G$1,'Allokerad kvv'!$B$1:$AV$1,0),FALSE),VLOOKUP($B195,'Justerad allokering'!$B$1:$AG$461,MATCH(G$1,'Justerad allokering'!$B$1:$AF$1,0),FALSE))</f>
        <v>0</v>
      </c>
      <c r="H195">
        <f>IF(ISERROR(1/VLOOKUP($B195,'Justerad allokering'!$B$1:$AG$461,MATCH(H$1,'Justerad allokering'!$B$1:$AF$1,0),FALSE)),VLOOKUP($B195,'Allokerad kvv'!$B$2:$AV$468,MATCH(H$1,'Allokerad kvv'!$B$1:$AV$1,0),FALSE),VLOOKUP($B195,'Justerad allokering'!$B$1:$AG$461,MATCH(H$1,'Justerad allokering'!$B$1:$AF$1,0),FALSE))</f>
        <v>0</v>
      </c>
      <c r="I195">
        <f>IF(ISERROR(1/VLOOKUP($B195,'Justerad allokering'!$B$1:$AG$461,MATCH(I$1,'Justerad allokering'!$B$1:$AF$1,0),FALSE)),VLOOKUP($B195,'Allokerad kvv'!$B$2:$AV$468,MATCH(I$1,'Allokerad kvv'!$B$1:$AV$1,0),FALSE),VLOOKUP($B195,'Justerad allokering'!$B$1:$AG$461,MATCH(I$1,'Justerad allokering'!$B$1:$AF$1,0),FALSE))</f>
        <v>0</v>
      </c>
      <c r="J195">
        <f>IF(ISERROR(1/VLOOKUP($B195,'Justerad allokering'!$B$1:$AG$461,MATCH(J$1,'Justerad allokering'!$B$1:$AF$1,0),FALSE)),VLOOKUP($B195,'Allokerad kvv'!$B$2:$AV$468,MATCH(J$1,'Allokerad kvv'!$B$1:$AV$1,0),FALSE),VLOOKUP($B195,'Justerad allokering'!$B$1:$AG$461,MATCH(J$1,'Justerad allokering'!$B$1:$AF$1,0),FALSE))</f>
        <v>0</v>
      </c>
      <c r="K195">
        <f>IF(ISERROR(1/VLOOKUP($B195,'Justerad allokering'!$B$1:$AG$461,MATCH(K$1,'Justerad allokering'!$B$1:$AF$1,0),FALSE)),VLOOKUP($B195,'Allokerad kvv'!$B$2:$AV$468,MATCH(K$1,'Allokerad kvv'!$B$1:$AV$1,0),FALSE),VLOOKUP($B195,'Justerad allokering'!$B$1:$AG$461,MATCH(K$1,'Justerad allokering'!$B$1:$AF$1,0),FALSE))</f>
        <v>0</v>
      </c>
      <c r="L195">
        <f>IF(ISERROR(1/VLOOKUP($B195,'Justerad allokering'!$B$1:$AG$461,MATCH(L$1,'Justerad allokering'!$B$1:$AF$1,0),FALSE)),VLOOKUP($B195,'Allokerad kvv'!$B$2:$AV$468,MATCH(L$1,'Allokerad kvv'!$B$1:$AV$1,0),FALSE),VLOOKUP($B195,'Justerad allokering'!$B$1:$AG$461,MATCH(L$1,'Justerad allokering'!$B$1:$AF$1,0),FALSE))</f>
        <v>0</v>
      </c>
      <c r="M195">
        <f>IF(ISERROR(1/VLOOKUP($B195,'Justerad allokering'!$B$1:$AG$461,MATCH(M$1,'Justerad allokering'!$B$1:$AF$1,0),FALSE)),VLOOKUP($B195,'Allokerad kvv'!$B$2:$AV$468,MATCH(M$1,'Allokerad kvv'!$B$1:$AV$1,0),FALSE),VLOOKUP($B195,'Justerad allokering'!$B$1:$AG$461,MATCH(M$1,'Justerad allokering'!$B$1:$AF$1,0),FALSE))</f>
        <v>0</v>
      </c>
      <c r="N195">
        <f>IF(ISERROR(1/VLOOKUP($B195,'Justerad allokering'!$B$1:$AG$461,MATCH(N$1,'Justerad allokering'!$B$1:$AF$1,0),FALSE)),VLOOKUP($B195,'Allokerad kvv'!$B$2:$AV$468,MATCH(N$1,'Allokerad kvv'!$B$1:$AV$1,0),FALSE),VLOOKUP($B195,'Justerad allokering'!$B$1:$AG$461,MATCH(N$1,'Justerad allokering'!$B$1:$AF$1,0),FALSE))</f>
        <v>0</v>
      </c>
      <c r="O195">
        <f>IF(ISERROR(1/VLOOKUP($B195,'Justerad allokering'!$B$1:$AG$461,MATCH(O$1,'Justerad allokering'!$B$1:$AF$1,0),FALSE)),VLOOKUP($B195,'Allokerad kvv'!$B$2:$AV$468,MATCH(O$1,'Allokerad kvv'!$B$1:$AV$1,0),FALSE),VLOOKUP($B195,'Justerad allokering'!$B$1:$AG$461,MATCH(O$1,'Justerad allokering'!$B$1:$AF$1,0),FALSE))</f>
        <v>0</v>
      </c>
      <c r="P195">
        <f>IF(ISERROR(1/VLOOKUP($B195,'Justerad allokering'!$B$1:$AG$461,MATCH(P$1,'Justerad allokering'!$B$1:$AF$1,0),FALSE)),VLOOKUP($B195,'Allokerad kvv'!$B$2:$AV$468,MATCH(P$1,'Allokerad kvv'!$B$1:$AV$1,0),FALSE),VLOOKUP($B195,'Justerad allokering'!$B$1:$AG$461,MATCH(P$1,'Justerad allokering'!$B$1:$AF$1,0),FALSE))</f>
        <v>0</v>
      </c>
      <c r="Q195">
        <f>IF(ISERROR(1/VLOOKUP($B195,'Justerad allokering'!$B$1:$AG$461,MATCH(Q$1,'Justerad allokering'!$B$1:$AF$1,0),FALSE)),VLOOKUP($B195,'Allokerad kvv'!$B$2:$AV$468,MATCH(Q$1,'Allokerad kvv'!$B$1:$AV$1,0),FALSE),VLOOKUP($B195,'Justerad allokering'!$B$1:$AG$461,MATCH(Q$1,'Justerad allokering'!$B$1:$AF$1,0),FALSE))</f>
        <v>0</v>
      </c>
      <c r="R195">
        <f>IF(ISERROR(1/VLOOKUP($B195,'Justerad allokering'!$B$1:$AG$461,MATCH(R$1,'Justerad allokering'!$B$1:$AF$1,0),FALSE)),VLOOKUP($B195,'Allokerad kvv'!$B$2:$AV$468,MATCH(R$1,'Allokerad kvv'!$B$1:$AV$1,0),FALSE),VLOOKUP($B195,'Justerad allokering'!$B$1:$AG$461,MATCH(R$1,'Justerad allokering'!$B$1:$AF$1,0),FALSE))</f>
        <v>0</v>
      </c>
      <c r="S195">
        <f>IF(ISERROR(1/VLOOKUP($B195,'Justerad allokering'!$B$1:$AG$461,MATCH(S$1,'Justerad allokering'!$B$1:$AF$1,0),FALSE)),VLOOKUP($B195,'Allokerad kvv'!$B$2:$AV$468,MATCH(S$1,'Allokerad kvv'!$B$1:$AV$1,0),FALSE),VLOOKUP($B195,'Justerad allokering'!$B$1:$AG$461,MATCH(S$1,'Justerad allokering'!$B$1:$AF$1,0),FALSE))</f>
        <v>0</v>
      </c>
      <c r="T195">
        <f>IF(ISERROR(1/VLOOKUP($B195,'Justerad allokering'!$B$1:$AG$461,MATCH(T$1,'Justerad allokering'!$B$1:$AF$1,0),FALSE)),VLOOKUP($B195,'Allokerad kvv'!$B$2:$AV$468,MATCH(T$1,'Allokerad kvv'!$B$1:$AV$1,0),FALSE),VLOOKUP($B195,'Justerad allokering'!$B$1:$AG$461,MATCH(T$1,'Justerad allokering'!$B$1:$AF$1,0),FALSE))</f>
        <v>0</v>
      </c>
      <c r="U195">
        <f>IF(ISERROR(1/VLOOKUP($B195,'Justerad allokering'!$B$1:$AG$461,MATCH(U$1,'Justerad allokering'!$B$1:$AF$1,0),FALSE)),VLOOKUP($B195,'Allokerad kvv'!$B$2:$AV$468,MATCH(U$1,'Allokerad kvv'!$B$1:$AV$1,0),FALSE),VLOOKUP($B195,'Justerad allokering'!$B$1:$AG$461,MATCH(U$1,'Justerad allokering'!$B$1:$AF$1,0),FALSE))</f>
        <v>0</v>
      </c>
      <c r="V195">
        <f>IF(ISERROR(1/VLOOKUP($B195,'Justerad allokering'!$B$1:$AG$461,MATCH(V$1,'Justerad allokering'!$B$1:$AF$1,0),FALSE)),VLOOKUP($B195,'Allokerad kvv'!$B$2:$AV$468,MATCH(V$1,'Allokerad kvv'!$B$1:$AV$1,0),FALSE),VLOOKUP($B195,'Justerad allokering'!$B$1:$AG$461,MATCH(V$1,'Justerad allokering'!$B$1:$AF$1,0),FALSE))</f>
        <v>0</v>
      </c>
      <c r="W195">
        <f>IF(ISERROR(1/VLOOKUP($B195,'Justerad allokering'!$B$1:$AG$461,MATCH(W$1,'Justerad allokering'!$B$1:$AF$1,0),FALSE)),VLOOKUP($B195,'Allokerad kvv'!$B$2:$AV$468,MATCH(W$1,'Allokerad kvv'!$B$1:$AV$1,0),FALSE),VLOOKUP($B195,'Justerad allokering'!$B$1:$AG$461,MATCH(W$1,'Justerad allokering'!$B$1:$AF$1,0),FALSE))</f>
        <v>0</v>
      </c>
      <c r="X195">
        <f>IF(ISERROR(1/VLOOKUP($B195,'Justerad allokering'!$B$1:$AG$461,MATCH(X$1,'Justerad allokering'!$B$1:$AF$1,0),FALSE)),VLOOKUP($B195,'Allokerad kvv'!$B$2:$AV$468,MATCH(X$1,'Allokerad kvv'!$B$1:$AV$1,0),FALSE),VLOOKUP($B195,'Justerad allokering'!$B$1:$AG$461,MATCH(X$1,'Justerad allokering'!$B$1:$AF$1,0),FALSE))</f>
        <v>0</v>
      </c>
      <c r="Y195">
        <f>IF(ISERROR(1/VLOOKUP($B195,'Justerad allokering'!$B$1:$AG$461,MATCH(Y$1,'Justerad allokering'!$B$1:$AF$1,0),FALSE)),VLOOKUP($B195,'Allokerad kvv'!$B$2:$AV$468,MATCH(Y$1,'Allokerad kvv'!$B$1:$AV$1,0),FALSE),VLOOKUP($B195,'Justerad allokering'!$B$1:$AG$461,MATCH(Y$1,'Justerad allokering'!$B$1:$AF$1,0),FALSE))</f>
        <v>0</v>
      </c>
      <c r="Z195">
        <f>IF(ISERROR(1/VLOOKUP($B195,'Justerad allokering'!$B$1:$AG$461,MATCH(Z$1,'Justerad allokering'!$B$1:$AF$1,0),FALSE)),VLOOKUP($B195,'Allokerad kvv'!$B$2:$AV$468,MATCH(Z$1,'Allokerad kvv'!$B$1:$AV$1,0),FALSE),VLOOKUP($B195,'Justerad allokering'!$B$1:$AG$461,MATCH(Z$1,'Justerad allokering'!$B$1:$AF$1,0),FALSE))</f>
        <v>0</v>
      </c>
      <c r="AE195" s="89">
        <f t="shared" ref="AE195:AE258" si="12">SUM(C195:Z195)</f>
        <v>0</v>
      </c>
      <c r="AG195">
        <f t="shared" ref="AG195:AG258" si="13">AE195-K195</f>
        <v>0</v>
      </c>
      <c r="AH195">
        <f t="shared" ref="AH195:AH258" si="14">AG195-N195</f>
        <v>0</v>
      </c>
      <c r="AI195" t="str">
        <f>IF(AH195=0,"",AH195/VLOOKUP(B195,Kraftvärmeprod!$B$1:$BC$480,MATCH("Summa tillförd energi exklusive rökgaskondensering",Kraftvärmeprod!$B$1:$BC$1,0),FALSE))</f>
        <v/>
      </c>
      <c r="AK195">
        <f t="shared" ref="AK195:AK258" si="15">E195+F195+J195+M195+O195+P195+R195+T195+U195+V195+W195+Y195+Z195</f>
        <v>0</v>
      </c>
    </row>
    <row r="196" spans="1:37" x14ac:dyDescent="0.25">
      <c r="A196" s="2" t="s">
        <v>279</v>
      </c>
      <c r="B196" s="2" t="s">
        <v>282</v>
      </c>
      <c r="C196">
        <f>IF(ISERROR(1/VLOOKUP($B196,'Justerad allokering'!$B$1:$AG$461,MATCH(C$1,'Justerad allokering'!$B$1:$AF$1,0),FALSE)),VLOOKUP($B196,'Allokerad kvv'!$B$2:$AV$468,MATCH(C$1,'Allokerad kvv'!$B$1:$AV$1,0),FALSE),VLOOKUP($B196,'Justerad allokering'!$B$1:$AG$461,MATCH(C$1,'Justerad allokering'!$B$1:$AF$1,0),FALSE))</f>
        <v>0</v>
      </c>
      <c r="D196">
        <f>IF(ISERROR(1/VLOOKUP($B196,'Justerad allokering'!$B$1:$AG$461,MATCH(D$1,'Justerad allokering'!$B$1:$AF$1,0),FALSE)),VLOOKUP($B196,'Allokerad kvv'!$B$2:$AV$468,MATCH(D$1,'Allokerad kvv'!$B$1:$AV$1,0),FALSE),VLOOKUP($B196,'Justerad allokering'!$B$1:$AG$461,MATCH(D$1,'Justerad allokering'!$B$1:$AF$1,0),FALSE))</f>
        <v>0</v>
      </c>
      <c r="E196">
        <f>IF(ISERROR(1/VLOOKUP($B196,'Justerad allokering'!$B$1:$AG$461,MATCH(E$1,'Justerad allokering'!$B$1:$AF$1,0),FALSE)),VLOOKUP($B196,'Allokerad kvv'!$B$2:$AV$468,MATCH(E$1,'Allokerad kvv'!$B$1:$AV$1,0),FALSE),VLOOKUP($B196,'Justerad allokering'!$B$1:$AG$461,MATCH(E$1,'Justerad allokering'!$B$1:$AF$1,0),FALSE))</f>
        <v>0</v>
      </c>
      <c r="F196">
        <f>IF(ISERROR(1/VLOOKUP($B196,'Justerad allokering'!$B$1:$AG$461,MATCH(F$1,'Justerad allokering'!$B$1:$AF$1,0),FALSE)),VLOOKUP($B196,'Allokerad kvv'!$B$2:$AV$468,MATCH(F$1,'Allokerad kvv'!$B$1:$AV$1,0),FALSE),VLOOKUP($B196,'Justerad allokering'!$B$1:$AG$461,MATCH(F$1,'Justerad allokering'!$B$1:$AF$1,0),FALSE))</f>
        <v>0</v>
      </c>
      <c r="G196">
        <f>IF(ISERROR(1/VLOOKUP($B196,'Justerad allokering'!$B$1:$AG$461,MATCH(G$1,'Justerad allokering'!$B$1:$AF$1,0),FALSE)),VLOOKUP($B196,'Allokerad kvv'!$B$2:$AV$468,MATCH(G$1,'Allokerad kvv'!$B$1:$AV$1,0),FALSE),VLOOKUP($B196,'Justerad allokering'!$B$1:$AG$461,MATCH(G$1,'Justerad allokering'!$B$1:$AF$1,0),FALSE))</f>
        <v>0</v>
      </c>
      <c r="H196">
        <f>IF(ISERROR(1/VLOOKUP($B196,'Justerad allokering'!$B$1:$AG$461,MATCH(H$1,'Justerad allokering'!$B$1:$AF$1,0),FALSE)),VLOOKUP($B196,'Allokerad kvv'!$B$2:$AV$468,MATCH(H$1,'Allokerad kvv'!$B$1:$AV$1,0),FALSE),VLOOKUP($B196,'Justerad allokering'!$B$1:$AG$461,MATCH(H$1,'Justerad allokering'!$B$1:$AF$1,0),FALSE))</f>
        <v>0</v>
      </c>
      <c r="I196">
        <f>IF(ISERROR(1/VLOOKUP($B196,'Justerad allokering'!$B$1:$AG$461,MATCH(I$1,'Justerad allokering'!$B$1:$AF$1,0),FALSE)),VLOOKUP($B196,'Allokerad kvv'!$B$2:$AV$468,MATCH(I$1,'Allokerad kvv'!$B$1:$AV$1,0),FALSE),VLOOKUP($B196,'Justerad allokering'!$B$1:$AG$461,MATCH(I$1,'Justerad allokering'!$B$1:$AF$1,0),FALSE))</f>
        <v>0</v>
      </c>
      <c r="J196">
        <f>IF(ISERROR(1/VLOOKUP($B196,'Justerad allokering'!$B$1:$AG$461,MATCH(J$1,'Justerad allokering'!$B$1:$AF$1,0),FALSE)),VLOOKUP($B196,'Allokerad kvv'!$B$2:$AV$468,MATCH(J$1,'Allokerad kvv'!$B$1:$AV$1,0),FALSE),VLOOKUP($B196,'Justerad allokering'!$B$1:$AG$461,MATCH(J$1,'Justerad allokering'!$B$1:$AF$1,0),FALSE))</f>
        <v>0</v>
      </c>
      <c r="K196">
        <f>IF(ISERROR(1/VLOOKUP($B196,'Justerad allokering'!$B$1:$AG$461,MATCH(K$1,'Justerad allokering'!$B$1:$AF$1,0),FALSE)),VLOOKUP($B196,'Allokerad kvv'!$B$2:$AV$468,MATCH(K$1,'Allokerad kvv'!$B$1:$AV$1,0),FALSE),VLOOKUP($B196,'Justerad allokering'!$B$1:$AG$461,MATCH(K$1,'Justerad allokering'!$B$1:$AF$1,0),FALSE))</f>
        <v>0</v>
      </c>
      <c r="L196">
        <f>IF(ISERROR(1/VLOOKUP($B196,'Justerad allokering'!$B$1:$AG$461,MATCH(L$1,'Justerad allokering'!$B$1:$AF$1,0),FALSE)),VLOOKUP($B196,'Allokerad kvv'!$B$2:$AV$468,MATCH(L$1,'Allokerad kvv'!$B$1:$AV$1,0),FALSE),VLOOKUP($B196,'Justerad allokering'!$B$1:$AG$461,MATCH(L$1,'Justerad allokering'!$B$1:$AF$1,0),FALSE))</f>
        <v>0</v>
      </c>
      <c r="M196">
        <f>IF(ISERROR(1/VLOOKUP($B196,'Justerad allokering'!$B$1:$AG$461,MATCH(M$1,'Justerad allokering'!$B$1:$AF$1,0),FALSE)),VLOOKUP($B196,'Allokerad kvv'!$B$2:$AV$468,MATCH(M$1,'Allokerad kvv'!$B$1:$AV$1,0),FALSE),VLOOKUP($B196,'Justerad allokering'!$B$1:$AG$461,MATCH(M$1,'Justerad allokering'!$B$1:$AF$1,0),FALSE))</f>
        <v>0</v>
      </c>
      <c r="N196">
        <f>IF(ISERROR(1/VLOOKUP($B196,'Justerad allokering'!$B$1:$AG$461,MATCH(N$1,'Justerad allokering'!$B$1:$AF$1,0),FALSE)),VLOOKUP($B196,'Allokerad kvv'!$B$2:$AV$468,MATCH(N$1,'Allokerad kvv'!$B$1:$AV$1,0),FALSE),VLOOKUP($B196,'Justerad allokering'!$B$1:$AG$461,MATCH(N$1,'Justerad allokering'!$B$1:$AF$1,0),FALSE))</f>
        <v>0</v>
      </c>
      <c r="O196">
        <f>IF(ISERROR(1/VLOOKUP($B196,'Justerad allokering'!$B$1:$AG$461,MATCH(O$1,'Justerad allokering'!$B$1:$AF$1,0),FALSE)),VLOOKUP($B196,'Allokerad kvv'!$B$2:$AV$468,MATCH(O$1,'Allokerad kvv'!$B$1:$AV$1,0),FALSE),VLOOKUP($B196,'Justerad allokering'!$B$1:$AG$461,MATCH(O$1,'Justerad allokering'!$B$1:$AF$1,0),FALSE))</f>
        <v>0</v>
      </c>
      <c r="P196">
        <f>IF(ISERROR(1/VLOOKUP($B196,'Justerad allokering'!$B$1:$AG$461,MATCH(P$1,'Justerad allokering'!$B$1:$AF$1,0),FALSE)),VLOOKUP($B196,'Allokerad kvv'!$B$2:$AV$468,MATCH(P$1,'Allokerad kvv'!$B$1:$AV$1,0),FALSE),VLOOKUP($B196,'Justerad allokering'!$B$1:$AG$461,MATCH(P$1,'Justerad allokering'!$B$1:$AF$1,0),FALSE))</f>
        <v>0</v>
      </c>
      <c r="Q196">
        <f>IF(ISERROR(1/VLOOKUP($B196,'Justerad allokering'!$B$1:$AG$461,MATCH(Q$1,'Justerad allokering'!$B$1:$AF$1,0),FALSE)),VLOOKUP($B196,'Allokerad kvv'!$B$2:$AV$468,MATCH(Q$1,'Allokerad kvv'!$B$1:$AV$1,0),FALSE),VLOOKUP($B196,'Justerad allokering'!$B$1:$AG$461,MATCH(Q$1,'Justerad allokering'!$B$1:$AF$1,0),FALSE))</f>
        <v>0</v>
      </c>
      <c r="R196">
        <f>IF(ISERROR(1/VLOOKUP($B196,'Justerad allokering'!$B$1:$AG$461,MATCH(R$1,'Justerad allokering'!$B$1:$AF$1,0),FALSE)),VLOOKUP($B196,'Allokerad kvv'!$B$2:$AV$468,MATCH(R$1,'Allokerad kvv'!$B$1:$AV$1,0),FALSE),VLOOKUP($B196,'Justerad allokering'!$B$1:$AG$461,MATCH(R$1,'Justerad allokering'!$B$1:$AF$1,0),FALSE))</f>
        <v>0</v>
      </c>
      <c r="S196">
        <f>IF(ISERROR(1/VLOOKUP($B196,'Justerad allokering'!$B$1:$AG$461,MATCH(S$1,'Justerad allokering'!$B$1:$AF$1,0),FALSE)),VLOOKUP($B196,'Allokerad kvv'!$B$2:$AV$468,MATCH(S$1,'Allokerad kvv'!$B$1:$AV$1,0),FALSE),VLOOKUP($B196,'Justerad allokering'!$B$1:$AG$461,MATCH(S$1,'Justerad allokering'!$B$1:$AF$1,0),FALSE))</f>
        <v>0</v>
      </c>
      <c r="T196">
        <f>IF(ISERROR(1/VLOOKUP($B196,'Justerad allokering'!$B$1:$AG$461,MATCH(T$1,'Justerad allokering'!$B$1:$AF$1,0),FALSE)),VLOOKUP($B196,'Allokerad kvv'!$B$2:$AV$468,MATCH(T$1,'Allokerad kvv'!$B$1:$AV$1,0),FALSE),VLOOKUP($B196,'Justerad allokering'!$B$1:$AG$461,MATCH(T$1,'Justerad allokering'!$B$1:$AF$1,0),FALSE))</f>
        <v>0</v>
      </c>
      <c r="U196">
        <f>IF(ISERROR(1/VLOOKUP($B196,'Justerad allokering'!$B$1:$AG$461,MATCH(U$1,'Justerad allokering'!$B$1:$AF$1,0),FALSE)),VLOOKUP($B196,'Allokerad kvv'!$B$2:$AV$468,MATCH(U$1,'Allokerad kvv'!$B$1:$AV$1,0),FALSE),VLOOKUP($B196,'Justerad allokering'!$B$1:$AG$461,MATCH(U$1,'Justerad allokering'!$B$1:$AF$1,0),FALSE))</f>
        <v>0</v>
      </c>
      <c r="V196">
        <f>IF(ISERROR(1/VLOOKUP($B196,'Justerad allokering'!$B$1:$AG$461,MATCH(V$1,'Justerad allokering'!$B$1:$AF$1,0),FALSE)),VLOOKUP($B196,'Allokerad kvv'!$B$2:$AV$468,MATCH(V$1,'Allokerad kvv'!$B$1:$AV$1,0),FALSE),VLOOKUP($B196,'Justerad allokering'!$B$1:$AG$461,MATCH(V$1,'Justerad allokering'!$B$1:$AF$1,0),FALSE))</f>
        <v>0</v>
      </c>
      <c r="W196">
        <f>IF(ISERROR(1/VLOOKUP($B196,'Justerad allokering'!$B$1:$AG$461,MATCH(W$1,'Justerad allokering'!$B$1:$AF$1,0),FALSE)),VLOOKUP($B196,'Allokerad kvv'!$B$2:$AV$468,MATCH(W$1,'Allokerad kvv'!$B$1:$AV$1,0),FALSE),VLOOKUP($B196,'Justerad allokering'!$B$1:$AG$461,MATCH(W$1,'Justerad allokering'!$B$1:$AF$1,0),FALSE))</f>
        <v>0</v>
      </c>
      <c r="X196">
        <f>IF(ISERROR(1/VLOOKUP($B196,'Justerad allokering'!$B$1:$AG$461,MATCH(X$1,'Justerad allokering'!$B$1:$AF$1,0),FALSE)),VLOOKUP($B196,'Allokerad kvv'!$B$2:$AV$468,MATCH(X$1,'Allokerad kvv'!$B$1:$AV$1,0),FALSE),VLOOKUP($B196,'Justerad allokering'!$B$1:$AG$461,MATCH(X$1,'Justerad allokering'!$B$1:$AF$1,0),FALSE))</f>
        <v>0</v>
      </c>
      <c r="Y196">
        <f>IF(ISERROR(1/VLOOKUP($B196,'Justerad allokering'!$B$1:$AG$461,MATCH(Y$1,'Justerad allokering'!$B$1:$AF$1,0),FALSE)),VLOOKUP($B196,'Allokerad kvv'!$B$2:$AV$468,MATCH(Y$1,'Allokerad kvv'!$B$1:$AV$1,0),FALSE),VLOOKUP($B196,'Justerad allokering'!$B$1:$AG$461,MATCH(Y$1,'Justerad allokering'!$B$1:$AF$1,0),FALSE))</f>
        <v>0</v>
      </c>
      <c r="Z196">
        <f>IF(ISERROR(1/VLOOKUP($B196,'Justerad allokering'!$B$1:$AG$461,MATCH(Z$1,'Justerad allokering'!$B$1:$AF$1,0),FALSE)),VLOOKUP($B196,'Allokerad kvv'!$B$2:$AV$468,MATCH(Z$1,'Allokerad kvv'!$B$1:$AV$1,0),FALSE),VLOOKUP($B196,'Justerad allokering'!$B$1:$AG$461,MATCH(Z$1,'Justerad allokering'!$B$1:$AF$1,0),FALSE))</f>
        <v>0</v>
      </c>
      <c r="AE196" s="89">
        <f t="shared" si="12"/>
        <v>0</v>
      </c>
      <c r="AG196">
        <f t="shared" si="13"/>
        <v>0</v>
      </c>
      <c r="AH196">
        <f t="shared" si="14"/>
        <v>0</v>
      </c>
      <c r="AI196" t="str">
        <f>IF(AH196=0,"",AH196/VLOOKUP(B196,Kraftvärmeprod!$B$1:$BC$480,MATCH("Summa tillförd energi exklusive rökgaskondensering",Kraftvärmeprod!$B$1:$BC$1,0),FALSE))</f>
        <v/>
      </c>
      <c r="AK196">
        <f t="shared" si="15"/>
        <v>0</v>
      </c>
    </row>
    <row r="197" spans="1:37" x14ac:dyDescent="0.25">
      <c r="A197" s="2" t="s">
        <v>283</v>
      </c>
      <c r="B197" s="2" t="s">
        <v>284</v>
      </c>
      <c r="C197">
        <f>IF(ISERROR(1/VLOOKUP($B197,'Justerad allokering'!$B$1:$AG$461,MATCH(C$1,'Justerad allokering'!$B$1:$AF$1,0),FALSE)),VLOOKUP($B197,'Allokerad kvv'!$B$2:$AV$468,MATCH(C$1,'Allokerad kvv'!$B$1:$AV$1,0),FALSE),VLOOKUP($B197,'Justerad allokering'!$B$1:$AG$461,MATCH(C$1,'Justerad allokering'!$B$1:$AF$1,0),FALSE))</f>
        <v>0</v>
      </c>
      <c r="D197">
        <f>IF(ISERROR(1/VLOOKUP($B197,'Justerad allokering'!$B$1:$AG$461,MATCH(D$1,'Justerad allokering'!$B$1:$AF$1,0),FALSE)),VLOOKUP($B197,'Allokerad kvv'!$B$2:$AV$468,MATCH(D$1,'Allokerad kvv'!$B$1:$AV$1,0),FALSE),VLOOKUP($B197,'Justerad allokering'!$B$1:$AG$461,MATCH(D$1,'Justerad allokering'!$B$1:$AF$1,0),FALSE))</f>
        <v>0</v>
      </c>
      <c r="E197">
        <f>IF(ISERROR(1/VLOOKUP($B197,'Justerad allokering'!$B$1:$AG$461,MATCH(E$1,'Justerad allokering'!$B$1:$AF$1,0),FALSE)),VLOOKUP($B197,'Allokerad kvv'!$B$2:$AV$468,MATCH(E$1,'Allokerad kvv'!$B$1:$AV$1,0),FALSE),VLOOKUP($B197,'Justerad allokering'!$B$1:$AG$461,MATCH(E$1,'Justerad allokering'!$B$1:$AF$1,0),FALSE))</f>
        <v>0</v>
      </c>
      <c r="F197">
        <f>IF(ISERROR(1/VLOOKUP($B197,'Justerad allokering'!$B$1:$AG$461,MATCH(F$1,'Justerad allokering'!$B$1:$AF$1,0),FALSE)),VLOOKUP($B197,'Allokerad kvv'!$B$2:$AV$468,MATCH(F$1,'Allokerad kvv'!$B$1:$AV$1,0),FALSE),VLOOKUP($B197,'Justerad allokering'!$B$1:$AG$461,MATCH(F$1,'Justerad allokering'!$B$1:$AF$1,0),FALSE))</f>
        <v>0</v>
      </c>
      <c r="G197">
        <f>IF(ISERROR(1/VLOOKUP($B197,'Justerad allokering'!$B$1:$AG$461,MATCH(G$1,'Justerad allokering'!$B$1:$AF$1,0),FALSE)),VLOOKUP($B197,'Allokerad kvv'!$B$2:$AV$468,MATCH(G$1,'Allokerad kvv'!$B$1:$AV$1,0),FALSE),VLOOKUP($B197,'Justerad allokering'!$B$1:$AG$461,MATCH(G$1,'Justerad allokering'!$B$1:$AF$1,0),FALSE))</f>
        <v>0</v>
      </c>
      <c r="H197">
        <f>IF(ISERROR(1/VLOOKUP($B197,'Justerad allokering'!$B$1:$AG$461,MATCH(H$1,'Justerad allokering'!$B$1:$AF$1,0),FALSE)),VLOOKUP($B197,'Allokerad kvv'!$B$2:$AV$468,MATCH(H$1,'Allokerad kvv'!$B$1:$AV$1,0),FALSE),VLOOKUP($B197,'Justerad allokering'!$B$1:$AG$461,MATCH(H$1,'Justerad allokering'!$B$1:$AF$1,0),FALSE))</f>
        <v>0</v>
      </c>
      <c r="I197">
        <f>IF(ISERROR(1/VLOOKUP($B197,'Justerad allokering'!$B$1:$AG$461,MATCH(I$1,'Justerad allokering'!$B$1:$AF$1,0),FALSE)),VLOOKUP($B197,'Allokerad kvv'!$B$2:$AV$468,MATCH(I$1,'Allokerad kvv'!$B$1:$AV$1,0),FALSE),VLOOKUP($B197,'Justerad allokering'!$B$1:$AG$461,MATCH(I$1,'Justerad allokering'!$B$1:$AF$1,0),FALSE))</f>
        <v>0</v>
      </c>
      <c r="J197">
        <f>IF(ISERROR(1/VLOOKUP($B197,'Justerad allokering'!$B$1:$AG$461,MATCH(J$1,'Justerad allokering'!$B$1:$AF$1,0),FALSE)),VLOOKUP($B197,'Allokerad kvv'!$B$2:$AV$468,MATCH(J$1,'Allokerad kvv'!$B$1:$AV$1,0),FALSE),VLOOKUP($B197,'Justerad allokering'!$B$1:$AG$461,MATCH(J$1,'Justerad allokering'!$B$1:$AF$1,0),FALSE))</f>
        <v>0</v>
      </c>
      <c r="K197">
        <f>IF(ISERROR(1/VLOOKUP($B197,'Justerad allokering'!$B$1:$AG$461,MATCH(K$1,'Justerad allokering'!$B$1:$AF$1,0),FALSE)),VLOOKUP($B197,'Allokerad kvv'!$B$2:$AV$468,MATCH(K$1,'Allokerad kvv'!$B$1:$AV$1,0),FALSE),VLOOKUP($B197,'Justerad allokering'!$B$1:$AG$461,MATCH(K$1,'Justerad allokering'!$B$1:$AF$1,0),FALSE))</f>
        <v>0</v>
      </c>
      <c r="L197">
        <f>IF(ISERROR(1/VLOOKUP($B197,'Justerad allokering'!$B$1:$AG$461,MATCH(L$1,'Justerad allokering'!$B$1:$AF$1,0),FALSE)),VLOOKUP($B197,'Allokerad kvv'!$B$2:$AV$468,MATCH(L$1,'Allokerad kvv'!$B$1:$AV$1,0),FALSE),VLOOKUP($B197,'Justerad allokering'!$B$1:$AG$461,MATCH(L$1,'Justerad allokering'!$B$1:$AF$1,0),FALSE))</f>
        <v>0</v>
      </c>
      <c r="M197">
        <f>IF(ISERROR(1/VLOOKUP($B197,'Justerad allokering'!$B$1:$AG$461,MATCH(M$1,'Justerad allokering'!$B$1:$AF$1,0),FALSE)),VLOOKUP($B197,'Allokerad kvv'!$B$2:$AV$468,MATCH(M$1,'Allokerad kvv'!$B$1:$AV$1,0),FALSE),VLOOKUP($B197,'Justerad allokering'!$B$1:$AG$461,MATCH(M$1,'Justerad allokering'!$B$1:$AF$1,0),FALSE))</f>
        <v>0</v>
      </c>
      <c r="N197">
        <f>IF(ISERROR(1/VLOOKUP($B197,'Justerad allokering'!$B$1:$AG$461,MATCH(N$1,'Justerad allokering'!$B$1:$AF$1,0),FALSE)),VLOOKUP($B197,'Allokerad kvv'!$B$2:$AV$468,MATCH(N$1,'Allokerad kvv'!$B$1:$AV$1,0),FALSE),VLOOKUP($B197,'Justerad allokering'!$B$1:$AG$461,MATCH(N$1,'Justerad allokering'!$B$1:$AF$1,0),FALSE))</f>
        <v>0</v>
      </c>
      <c r="O197">
        <f>IF(ISERROR(1/VLOOKUP($B197,'Justerad allokering'!$B$1:$AG$461,MATCH(O$1,'Justerad allokering'!$B$1:$AF$1,0),FALSE)),VLOOKUP($B197,'Allokerad kvv'!$B$2:$AV$468,MATCH(O$1,'Allokerad kvv'!$B$1:$AV$1,0),FALSE),VLOOKUP($B197,'Justerad allokering'!$B$1:$AG$461,MATCH(O$1,'Justerad allokering'!$B$1:$AF$1,0),FALSE))</f>
        <v>0</v>
      </c>
      <c r="P197">
        <f>IF(ISERROR(1/VLOOKUP($B197,'Justerad allokering'!$B$1:$AG$461,MATCH(P$1,'Justerad allokering'!$B$1:$AF$1,0),FALSE)),VLOOKUP($B197,'Allokerad kvv'!$B$2:$AV$468,MATCH(P$1,'Allokerad kvv'!$B$1:$AV$1,0),FALSE),VLOOKUP($B197,'Justerad allokering'!$B$1:$AG$461,MATCH(P$1,'Justerad allokering'!$B$1:$AF$1,0),FALSE))</f>
        <v>0</v>
      </c>
      <c r="Q197">
        <f>IF(ISERROR(1/VLOOKUP($B197,'Justerad allokering'!$B$1:$AG$461,MATCH(Q$1,'Justerad allokering'!$B$1:$AF$1,0),FALSE)),VLOOKUP($B197,'Allokerad kvv'!$B$2:$AV$468,MATCH(Q$1,'Allokerad kvv'!$B$1:$AV$1,0),FALSE),VLOOKUP($B197,'Justerad allokering'!$B$1:$AG$461,MATCH(Q$1,'Justerad allokering'!$B$1:$AF$1,0),FALSE))</f>
        <v>0</v>
      </c>
      <c r="R197">
        <f>IF(ISERROR(1/VLOOKUP($B197,'Justerad allokering'!$B$1:$AG$461,MATCH(R$1,'Justerad allokering'!$B$1:$AF$1,0),FALSE)),VLOOKUP($B197,'Allokerad kvv'!$B$2:$AV$468,MATCH(R$1,'Allokerad kvv'!$B$1:$AV$1,0),FALSE),VLOOKUP($B197,'Justerad allokering'!$B$1:$AG$461,MATCH(R$1,'Justerad allokering'!$B$1:$AF$1,0),FALSE))</f>
        <v>0</v>
      </c>
      <c r="S197">
        <f>IF(ISERROR(1/VLOOKUP($B197,'Justerad allokering'!$B$1:$AG$461,MATCH(S$1,'Justerad allokering'!$B$1:$AF$1,0),FALSE)),VLOOKUP($B197,'Allokerad kvv'!$B$2:$AV$468,MATCH(S$1,'Allokerad kvv'!$B$1:$AV$1,0),FALSE),VLOOKUP($B197,'Justerad allokering'!$B$1:$AG$461,MATCH(S$1,'Justerad allokering'!$B$1:$AF$1,0),FALSE))</f>
        <v>0</v>
      </c>
      <c r="T197">
        <f>IF(ISERROR(1/VLOOKUP($B197,'Justerad allokering'!$B$1:$AG$461,MATCH(T$1,'Justerad allokering'!$B$1:$AF$1,0),FALSE)),VLOOKUP($B197,'Allokerad kvv'!$B$2:$AV$468,MATCH(T$1,'Allokerad kvv'!$B$1:$AV$1,0),FALSE),VLOOKUP($B197,'Justerad allokering'!$B$1:$AG$461,MATCH(T$1,'Justerad allokering'!$B$1:$AF$1,0),FALSE))</f>
        <v>0</v>
      </c>
      <c r="U197">
        <f>IF(ISERROR(1/VLOOKUP($B197,'Justerad allokering'!$B$1:$AG$461,MATCH(U$1,'Justerad allokering'!$B$1:$AF$1,0),FALSE)),VLOOKUP($B197,'Allokerad kvv'!$B$2:$AV$468,MATCH(U$1,'Allokerad kvv'!$B$1:$AV$1,0),FALSE),VLOOKUP($B197,'Justerad allokering'!$B$1:$AG$461,MATCH(U$1,'Justerad allokering'!$B$1:$AF$1,0),FALSE))</f>
        <v>0</v>
      </c>
      <c r="V197">
        <f>IF(ISERROR(1/VLOOKUP($B197,'Justerad allokering'!$B$1:$AG$461,MATCH(V$1,'Justerad allokering'!$B$1:$AF$1,0),FALSE)),VLOOKUP($B197,'Allokerad kvv'!$B$2:$AV$468,MATCH(V$1,'Allokerad kvv'!$B$1:$AV$1,0),FALSE),VLOOKUP($B197,'Justerad allokering'!$B$1:$AG$461,MATCH(V$1,'Justerad allokering'!$B$1:$AF$1,0),FALSE))</f>
        <v>0</v>
      </c>
      <c r="W197">
        <f>IF(ISERROR(1/VLOOKUP($B197,'Justerad allokering'!$B$1:$AG$461,MATCH(W$1,'Justerad allokering'!$B$1:$AF$1,0),FALSE)),VLOOKUP($B197,'Allokerad kvv'!$B$2:$AV$468,MATCH(W$1,'Allokerad kvv'!$B$1:$AV$1,0),FALSE),VLOOKUP($B197,'Justerad allokering'!$B$1:$AG$461,MATCH(W$1,'Justerad allokering'!$B$1:$AF$1,0),FALSE))</f>
        <v>0</v>
      </c>
      <c r="X197">
        <f>IF(ISERROR(1/VLOOKUP($B197,'Justerad allokering'!$B$1:$AG$461,MATCH(X$1,'Justerad allokering'!$B$1:$AF$1,0),FALSE)),VLOOKUP($B197,'Allokerad kvv'!$B$2:$AV$468,MATCH(X$1,'Allokerad kvv'!$B$1:$AV$1,0),FALSE),VLOOKUP($B197,'Justerad allokering'!$B$1:$AG$461,MATCH(X$1,'Justerad allokering'!$B$1:$AF$1,0),FALSE))</f>
        <v>0</v>
      </c>
      <c r="Y197">
        <f>IF(ISERROR(1/VLOOKUP($B197,'Justerad allokering'!$B$1:$AG$461,MATCH(Y$1,'Justerad allokering'!$B$1:$AF$1,0),FALSE)),VLOOKUP($B197,'Allokerad kvv'!$B$2:$AV$468,MATCH(Y$1,'Allokerad kvv'!$B$1:$AV$1,0),FALSE),VLOOKUP($B197,'Justerad allokering'!$B$1:$AG$461,MATCH(Y$1,'Justerad allokering'!$B$1:$AF$1,0),FALSE))</f>
        <v>0</v>
      </c>
      <c r="Z197">
        <f>IF(ISERROR(1/VLOOKUP($B197,'Justerad allokering'!$B$1:$AG$461,MATCH(Z$1,'Justerad allokering'!$B$1:$AF$1,0),FALSE)),VLOOKUP($B197,'Allokerad kvv'!$B$2:$AV$468,MATCH(Z$1,'Allokerad kvv'!$B$1:$AV$1,0),FALSE),VLOOKUP($B197,'Justerad allokering'!$B$1:$AG$461,MATCH(Z$1,'Justerad allokering'!$B$1:$AF$1,0),FALSE))</f>
        <v>0</v>
      </c>
      <c r="AE197" s="89">
        <f t="shared" si="12"/>
        <v>0</v>
      </c>
      <c r="AG197">
        <f t="shared" si="13"/>
        <v>0</v>
      </c>
      <c r="AH197">
        <f t="shared" si="14"/>
        <v>0</v>
      </c>
      <c r="AI197" t="str">
        <f>IF(AH197=0,"",AH197/VLOOKUP(B197,Kraftvärmeprod!$B$1:$BC$480,MATCH("Summa tillförd energi exklusive rökgaskondensering",Kraftvärmeprod!$B$1:$BC$1,0),FALSE))</f>
        <v/>
      </c>
      <c r="AK197">
        <f t="shared" si="15"/>
        <v>0</v>
      </c>
    </row>
    <row r="198" spans="1:37" x14ac:dyDescent="0.25">
      <c r="A198" s="2" t="s">
        <v>285</v>
      </c>
      <c r="B198" s="2" t="s">
        <v>286</v>
      </c>
      <c r="C198">
        <f>IF(ISERROR(1/VLOOKUP($B198,'Justerad allokering'!$B$1:$AG$461,MATCH(C$1,'Justerad allokering'!$B$1:$AF$1,0),FALSE)),VLOOKUP($B198,'Allokerad kvv'!$B$2:$AV$468,MATCH(C$1,'Allokerad kvv'!$B$1:$AV$1,0),FALSE),VLOOKUP($B198,'Justerad allokering'!$B$1:$AG$461,MATCH(C$1,'Justerad allokering'!$B$1:$AF$1,0),FALSE))</f>
        <v>0</v>
      </c>
      <c r="D198">
        <f>IF(ISERROR(1/VLOOKUP($B198,'Justerad allokering'!$B$1:$AG$461,MATCH(D$1,'Justerad allokering'!$B$1:$AF$1,0),FALSE)),VLOOKUP($B198,'Allokerad kvv'!$B$2:$AV$468,MATCH(D$1,'Allokerad kvv'!$B$1:$AV$1,0),FALSE),VLOOKUP($B198,'Justerad allokering'!$B$1:$AG$461,MATCH(D$1,'Justerad allokering'!$B$1:$AF$1,0),FALSE))</f>
        <v>0</v>
      </c>
      <c r="E198">
        <f>IF(ISERROR(1/VLOOKUP($B198,'Justerad allokering'!$B$1:$AG$461,MATCH(E$1,'Justerad allokering'!$B$1:$AF$1,0),FALSE)),VLOOKUP($B198,'Allokerad kvv'!$B$2:$AV$468,MATCH(E$1,'Allokerad kvv'!$B$1:$AV$1,0),FALSE),VLOOKUP($B198,'Justerad allokering'!$B$1:$AG$461,MATCH(E$1,'Justerad allokering'!$B$1:$AF$1,0),FALSE))</f>
        <v>0</v>
      </c>
      <c r="F198">
        <f>IF(ISERROR(1/VLOOKUP($B198,'Justerad allokering'!$B$1:$AG$461,MATCH(F$1,'Justerad allokering'!$B$1:$AF$1,0),FALSE)),VLOOKUP($B198,'Allokerad kvv'!$B$2:$AV$468,MATCH(F$1,'Allokerad kvv'!$B$1:$AV$1,0),FALSE),VLOOKUP($B198,'Justerad allokering'!$B$1:$AG$461,MATCH(F$1,'Justerad allokering'!$B$1:$AF$1,0),FALSE))</f>
        <v>0</v>
      </c>
      <c r="G198">
        <f>IF(ISERROR(1/VLOOKUP($B198,'Justerad allokering'!$B$1:$AG$461,MATCH(G$1,'Justerad allokering'!$B$1:$AF$1,0),FALSE)),VLOOKUP($B198,'Allokerad kvv'!$B$2:$AV$468,MATCH(G$1,'Allokerad kvv'!$B$1:$AV$1,0),FALSE),VLOOKUP($B198,'Justerad allokering'!$B$1:$AG$461,MATCH(G$1,'Justerad allokering'!$B$1:$AF$1,0),FALSE))</f>
        <v>0</v>
      </c>
      <c r="H198">
        <f>IF(ISERROR(1/VLOOKUP($B198,'Justerad allokering'!$B$1:$AG$461,MATCH(H$1,'Justerad allokering'!$B$1:$AF$1,0),FALSE)),VLOOKUP($B198,'Allokerad kvv'!$B$2:$AV$468,MATCH(H$1,'Allokerad kvv'!$B$1:$AV$1,0),FALSE),VLOOKUP($B198,'Justerad allokering'!$B$1:$AG$461,MATCH(H$1,'Justerad allokering'!$B$1:$AF$1,0),FALSE))</f>
        <v>0</v>
      </c>
      <c r="I198">
        <f>IF(ISERROR(1/VLOOKUP($B198,'Justerad allokering'!$B$1:$AG$461,MATCH(I$1,'Justerad allokering'!$B$1:$AF$1,0),FALSE)),VLOOKUP($B198,'Allokerad kvv'!$B$2:$AV$468,MATCH(I$1,'Allokerad kvv'!$B$1:$AV$1,0),FALSE),VLOOKUP($B198,'Justerad allokering'!$B$1:$AG$461,MATCH(I$1,'Justerad allokering'!$B$1:$AF$1,0),FALSE))</f>
        <v>0</v>
      </c>
      <c r="J198">
        <f>IF(ISERROR(1/VLOOKUP($B198,'Justerad allokering'!$B$1:$AG$461,MATCH(J$1,'Justerad allokering'!$B$1:$AF$1,0),FALSE)),VLOOKUP($B198,'Allokerad kvv'!$B$2:$AV$468,MATCH(J$1,'Allokerad kvv'!$B$1:$AV$1,0),FALSE),VLOOKUP($B198,'Justerad allokering'!$B$1:$AG$461,MATCH(J$1,'Justerad allokering'!$B$1:$AF$1,0),FALSE))</f>
        <v>0</v>
      </c>
      <c r="K198">
        <f>IF(ISERROR(1/VLOOKUP($B198,'Justerad allokering'!$B$1:$AG$461,MATCH(K$1,'Justerad allokering'!$B$1:$AF$1,0),FALSE)),VLOOKUP($B198,'Allokerad kvv'!$B$2:$AV$468,MATCH(K$1,'Allokerad kvv'!$B$1:$AV$1,0),FALSE),VLOOKUP($B198,'Justerad allokering'!$B$1:$AG$461,MATCH(K$1,'Justerad allokering'!$B$1:$AF$1,0),FALSE))</f>
        <v>0</v>
      </c>
      <c r="L198">
        <f>IF(ISERROR(1/VLOOKUP($B198,'Justerad allokering'!$B$1:$AG$461,MATCH(L$1,'Justerad allokering'!$B$1:$AF$1,0),FALSE)),VLOOKUP($B198,'Allokerad kvv'!$B$2:$AV$468,MATCH(L$1,'Allokerad kvv'!$B$1:$AV$1,0),FALSE),VLOOKUP($B198,'Justerad allokering'!$B$1:$AG$461,MATCH(L$1,'Justerad allokering'!$B$1:$AF$1,0),FALSE))</f>
        <v>0</v>
      </c>
      <c r="M198">
        <f>IF(ISERROR(1/VLOOKUP($B198,'Justerad allokering'!$B$1:$AG$461,MATCH(M$1,'Justerad allokering'!$B$1:$AF$1,0),FALSE)),VLOOKUP($B198,'Allokerad kvv'!$B$2:$AV$468,MATCH(M$1,'Allokerad kvv'!$B$1:$AV$1,0),FALSE),VLOOKUP($B198,'Justerad allokering'!$B$1:$AG$461,MATCH(M$1,'Justerad allokering'!$B$1:$AF$1,0),FALSE))</f>
        <v>0</v>
      </c>
      <c r="N198">
        <f>IF(ISERROR(1/VLOOKUP($B198,'Justerad allokering'!$B$1:$AG$461,MATCH(N$1,'Justerad allokering'!$B$1:$AF$1,0),FALSE)),VLOOKUP($B198,'Allokerad kvv'!$B$2:$AV$468,MATCH(N$1,'Allokerad kvv'!$B$1:$AV$1,0),FALSE),VLOOKUP($B198,'Justerad allokering'!$B$1:$AG$461,MATCH(N$1,'Justerad allokering'!$B$1:$AF$1,0),FALSE))</f>
        <v>0</v>
      </c>
      <c r="O198">
        <f>IF(ISERROR(1/VLOOKUP($B198,'Justerad allokering'!$B$1:$AG$461,MATCH(O$1,'Justerad allokering'!$B$1:$AF$1,0),FALSE)),VLOOKUP($B198,'Allokerad kvv'!$B$2:$AV$468,MATCH(O$1,'Allokerad kvv'!$B$1:$AV$1,0),FALSE),VLOOKUP($B198,'Justerad allokering'!$B$1:$AG$461,MATCH(O$1,'Justerad allokering'!$B$1:$AF$1,0),FALSE))</f>
        <v>0</v>
      </c>
      <c r="P198">
        <f>IF(ISERROR(1/VLOOKUP($B198,'Justerad allokering'!$B$1:$AG$461,MATCH(P$1,'Justerad allokering'!$B$1:$AF$1,0),FALSE)),VLOOKUP($B198,'Allokerad kvv'!$B$2:$AV$468,MATCH(P$1,'Allokerad kvv'!$B$1:$AV$1,0),FALSE),VLOOKUP($B198,'Justerad allokering'!$B$1:$AG$461,MATCH(P$1,'Justerad allokering'!$B$1:$AF$1,0),FALSE))</f>
        <v>0</v>
      </c>
      <c r="Q198">
        <f>IF(ISERROR(1/VLOOKUP($B198,'Justerad allokering'!$B$1:$AG$461,MATCH(Q$1,'Justerad allokering'!$B$1:$AF$1,0),FALSE)),VLOOKUP($B198,'Allokerad kvv'!$B$2:$AV$468,MATCH(Q$1,'Allokerad kvv'!$B$1:$AV$1,0),FALSE),VLOOKUP($B198,'Justerad allokering'!$B$1:$AG$461,MATCH(Q$1,'Justerad allokering'!$B$1:$AF$1,0),FALSE))</f>
        <v>0</v>
      </c>
      <c r="R198">
        <f>IF(ISERROR(1/VLOOKUP($B198,'Justerad allokering'!$B$1:$AG$461,MATCH(R$1,'Justerad allokering'!$B$1:$AF$1,0),FALSE)),VLOOKUP($B198,'Allokerad kvv'!$B$2:$AV$468,MATCH(R$1,'Allokerad kvv'!$B$1:$AV$1,0),FALSE),VLOOKUP($B198,'Justerad allokering'!$B$1:$AG$461,MATCH(R$1,'Justerad allokering'!$B$1:$AF$1,0),FALSE))</f>
        <v>0</v>
      </c>
      <c r="S198">
        <f>IF(ISERROR(1/VLOOKUP($B198,'Justerad allokering'!$B$1:$AG$461,MATCH(S$1,'Justerad allokering'!$B$1:$AF$1,0),FALSE)),VLOOKUP($B198,'Allokerad kvv'!$B$2:$AV$468,MATCH(S$1,'Allokerad kvv'!$B$1:$AV$1,0),FALSE),VLOOKUP($B198,'Justerad allokering'!$B$1:$AG$461,MATCH(S$1,'Justerad allokering'!$B$1:$AF$1,0),FALSE))</f>
        <v>0</v>
      </c>
      <c r="T198">
        <f>IF(ISERROR(1/VLOOKUP($B198,'Justerad allokering'!$B$1:$AG$461,MATCH(T$1,'Justerad allokering'!$B$1:$AF$1,0),FALSE)),VLOOKUP($B198,'Allokerad kvv'!$B$2:$AV$468,MATCH(T$1,'Allokerad kvv'!$B$1:$AV$1,0),FALSE),VLOOKUP($B198,'Justerad allokering'!$B$1:$AG$461,MATCH(T$1,'Justerad allokering'!$B$1:$AF$1,0),FALSE))</f>
        <v>0</v>
      </c>
      <c r="U198">
        <f>IF(ISERROR(1/VLOOKUP($B198,'Justerad allokering'!$B$1:$AG$461,MATCH(U$1,'Justerad allokering'!$B$1:$AF$1,0),FALSE)),VLOOKUP($B198,'Allokerad kvv'!$B$2:$AV$468,MATCH(U$1,'Allokerad kvv'!$B$1:$AV$1,0),FALSE),VLOOKUP($B198,'Justerad allokering'!$B$1:$AG$461,MATCH(U$1,'Justerad allokering'!$B$1:$AF$1,0),FALSE))</f>
        <v>0</v>
      </c>
      <c r="V198">
        <f>IF(ISERROR(1/VLOOKUP($B198,'Justerad allokering'!$B$1:$AG$461,MATCH(V$1,'Justerad allokering'!$B$1:$AF$1,0),FALSE)),VLOOKUP($B198,'Allokerad kvv'!$B$2:$AV$468,MATCH(V$1,'Allokerad kvv'!$B$1:$AV$1,0),FALSE),VLOOKUP($B198,'Justerad allokering'!$B$1:$AG$461,MATCH(V$1,'Justerad allokering'!$B$1:$AF$1,0),FALSE))</f>
        <v>0</v>
      </c>
      <c r="W198">
        <f>IF(ISERROR(1/VLOOKUP($B198,'Justerad allokering'!$B$1:$AG$461,MATCH(W$1,'Justerad allokering'!$B$1:$AF$1,0),FALSE)),VLOOKUP($B198,'Allokerad kvv'!$B$2:$AV$468,MATCH(W$1,'Allokerad kvv'!$B$1:$AV$1,0),FALSE),VLOOKUP($B198,'Justerad allokering'!$B$1:$AG$461,MATCH(W$1,'Justerad allokering'!$B$1:$AF$1,0),FALSE))</f>
        <v>0</v>
      </c>
      <c r="X198">
        <f>IF(ISERROR(1/VLOOKUP($B198,'Justerad allokering'!$B$1:$AG$461,MATCH(X$1,'Justerad allokering'!$B$1:$AF$1,0),FALSE)),VLOOKUP($B198,'Allokerad kvv'!$B$2:$AV$468,MATCH(X$1,'Allokerad kvv'!$B$1:$AV$1,0),FALSE),VLOOKUP($B198,'Justerad allokering'!$B$1:$AG$461,MATCH(X$1,'Justerad allokering'!$B$1:$AF$1,0),FALSE))</f>
        <v>0</v>
      </c>
      <c r="Y198">
        <f>IF(ISERROR(1/VLOOKUP($B198,'Justerad allokering'!$B$1:$AG$461,MATCH(Y$1,'Justerad allokering'!$B$1:$AF$1,0),FALSE)),VLOOKUP($B198,'Allokerad kvv'!$B$2:$AV$468,MATCH(Y$1,'Allokerad kvv'!$B$1:$AV$1,0),FALSE),VLOOKUP($B198,'Justerad allokering'!$B$1:$AG$461,MATCH(Y$1,'Justerad allokering'!$B$1:$AF$1,0),FALSE))</f>
        <v>0</v>
      </c>
      <c r="Z198">
        <f>IF(ISERROR(1/VLOOKUP($B198,'Justerad allokering'!$B$1:$AG$461,MATCH(Z$1,'Justerad allokering'!$B$1:$AF$1,0),FALSE)),VLOOKUP($B198,'Allokerad kvv'!$B$2:$AV$468,MATCH(Z$1,'Allokerad kvv'!$B$1:$AV$1,0),FALSE),VLOOKUP($B198,'Justerad allokering'!$B$1:$AG$461,MATCH(Z$1,'Justerad allokering'!$B$1:$AF$1,0),FALSE))</f>
        <v>0</v>
      </c>
      <c r="AE198" s="89">
        <f t="shared" si="12"/>
        <v>0</v>
      </c>
      <c r="AG198">
        <f t="shared" si="13"/>
        <v>0</v>
      </c>
      <c r="AH198">
        <f t="shared" si="14"/>
        <v>0</v>
      </c>
      <c r="AI198" t="str">
        <f>IF(AH198=0,"",AH198/VLOOKUP(B198,Kraftvärmeprod!$B$1:$BC$480,MATCH("Summa tillförd energi exklusive rökgaskondensering",Kraftvärmeprod!$B$1:$BC$1,0),FALSE))</f>
        <v/>
      </c>
      <c r="AK198">
        <f t="shared" si="15"/>
        <v>0</v>
      </c>
    </row>
    <row r="199" spans="1:37" x14ac:dyDescent="0.25">
      <c r="A199" s="2" t="s">
        <v>287</v>
      </c>
      <c r="B199" s="2" t="s">
        <v>288</v>
      </c>
      <c r="C199">
        <f>IF(ISERROR(1/VLOOKUP($B199,'Justerad allokering'!$B$1:$AG$461,MATCH(C$1,'Justerad allokering'!$B$1:$AF$1,0),FALSE)),VLOOKUP($B199,'Allokerad kvv'!$B$2:$AV$468,MATCH(C$1,'Allokerad kvv'!$B$1:$AV$1,0),FALSE),VLOOKUP($B199,'Justerad allokering'!$B$1:$AG$461,MATCH(C$1,'Justerad allokering'!$B$1:$AF$1,0),FALSE))</f>
        <v>0</v>
      </c>
      <c r="D199">
        <f>IF(ISERROR(1/VLOOKUP($B199,'Justerad allokering'!$B$1:$AG$461,MATCH(D$1,'Justerad allokering'!$B$1:$AF$1,0),FALSE)),VLOOKUP($B199,'Allokerad kvv'!$B$2:$AV$468,MATCH(D$1,'Allokerad kvv'!$B$1:$AV$1,0),FALSE),VLOOKUP($B199,'Justerad allokering'!$B$1:$AG$461,MATCH(D$1,'Justerad allokering'!$B$1:$AF$1,0),FALSE))</f>
        <v>0</v>
      </c>
      <c r="E199">
        <f>IF(ISERROR(1/VLOOKUP($B199,'Justerad allokering'!$B$1:$AG$461,MATCH(E$1,'Justerad allokering'!$B$1:$AF$1,0),FALSE)),VLOOKUP($B199,'Allokerad kvv'!$B$2:$AV$468,MATCH(E$1,'Allokerad kvv'!$B$1:$AV$1,0),FALSE),VLOOKUP($B199,'Justerad allokering'!$B$1:$AG$461,MATCH(E$1,'Justerad allokering'!$B$1:$AF$1,0),FALSE))</f>
        <v>0</v>
      </c>
      <c r="F199">
        <f>IF(ISERROR(1/VLOOKUP($B199,'Justerad allokering'!$B$1:$AG$461,MATCH(F$1,'Justerad allokering'!$B$1:$AF$1,0),FALSE)),VLOOKUP($B199,'Allokerad kvv'!$B$2:$AV$468,MATCH(F$1,'Allokerad kvv'!$B$1:$AV$1,0),FALSE),VLOOKUP($B199,'Justerad allokering'!$B$1:$AG$461,MATCH(F$1,'Justerad allokering'!$B$1:$AF$1,0),FALSE))</f>
        <v>0</v>
      </c>
      <c r="G199">
        <f>IF(ISERROR(1/VLOOKUP($B199,'Justerad allokering'!$B$1:$AG$461,MATCH(G$1,'Justerad allokering'!$B$1:$AF$1,0),FALSE)),VLOOKUP($B199,'Allokerad kvv'!$B$2:$AV$468,MATCH(G$1,'Allokerad kvv'!$B$1:$AV$1,0),FALSE),VLOOKUP($B199,'Justerad allokering'!$B$1:$AG$461,MATCH(G$1,'Justerad allokering'!$B$1:$AF$1,0),FALSE))</f>
        <v>0</v>
      </c>
      <c r="H199">
        <f>IF(ISERROR(1/VLOOKUP($B199,'Justerad allokering'!$B$1:$AG$461,MATCH(H$1,'Justerad allokering'!$B$1:$AF$1,0),FALSE)),VLOOKUP($B199,'Allokerad kvv'!$B$2:$AV$468,MATCH(H$1,'Allokerad kvv'!$B$1:$AV$1,0),FALSE),VLOOKUP($B199,'Justerad allokering'!$B$1:$AG$461,MATCH(H$1,'Justerad allokering'!$B$1:$AF$1,0),FALSE))</f>
        <v>0</v>
      </c>
      <c r="I199">
        <f>IF(ISERROR(1/VLOOKUP($B199,'Justerad allokering'!$B$1:$AG$461,MATCH(I$1,'Justerad allokering'!$B$1:$AF$1,0),FALSE)),VLOOKUP($B199,'Allokerad kvv'!$B$2:$AV$468,MATCH(I$1,'Allokerad kvv'!$B$1:$AV$1,0),FALSE),VLOOKUP($B199,'Justerad allokering'!$B$1:$AG$461,MATCH(I$1,'Justerad allokering'!$B$1:$AF$1,0),FALSE))</f>
        <v>0</v>
      </c>
      <c r="J199">
        <f>IF(ISERROR(1/VLOOKUP($B199,'Justerad allokering'!$B$1:$AG$461,MATCH(J$1,'Justerad allokering'!$B$1:$AF$1,0),FALSE)),VLOOKUP($B199,'Allokerad kvv'!$B$2:$AV$468,MATCH(J$1,'Allokerad kvv'!$B$1:$AV$1,0),FALSE),VLOOKUP($B199,'Justerad allokering'!$B$1:$AG$461,MATCH(J$1,'Justerad allokering'!$B$1:$AF$1,0),FALSE))</f>
        <v>0</v>
      </c>
      <c r="K199">
        <f>IF(ISERROR(1/VLOOKUP($B199,'Justerad allokering'!$B$1:$AG$461,MATCH(K$1,'Justerad allokering'!$B$1:$AF$1,0),FALSE)),VLOOKUP($B199,'Allokerad kvv'!$B$2:$AV$468,MATCH(K$1,'Allokerad kvv'!$B$1:$AV$1,0),FALSE),VLOOKUP($B199,'Justerad allokering'!$B$1:$AG$461,MATCH(K$1,'Justerad allokering'!$B$1:$AF$1,0),FALSE))</f>
        <v>0</v>
      </c>
      <c r="L199">
        <f>IF(ISERROR(1/VLOOKUP($B199,'Justerad allokering'!$B$1:$AG$461,MATCH(L$1,'Justerad allokering'!$B$1:$AF$1,0),FALSE)),VLOOKUP($B199,'Allokerad kvv'!$B$2:$AV$468,MATCH(L$1,'Allokerad kvv'!$B$1:$AV$1,0),FALSE),VLOOKUP($B199,'Justerad allokering'!$B$1:$AG$461,MATCH(L$1,'Justerad allokering'!$B$1:$AF$1,0),FALSE))</f>
        <v>0</v>
      </c>
      <c r="M199">
        <f>IF(ISERROR(1/VLOOKUP($B199,'Justerad allokering'!$B$1:$AG$461,MATCH(M$1,'Justerad allokering'!$B$1:$AF$1,0),FALSE)),VLOOKUP($B199,'Allokerad kvv'!$B$2:$AV$468,MATCH(M$1,'Allokerad kvv'!$B$1:$AV$1,0),FALSE),VLOOKUP($B199,'Justerad allokering'!$B$1:$AG$461,MATCH(M$1,'Justerad allokering'!$B$1:$AF$1,0),FALSE))</f>
        <v>0</v>
      </c>
      <c r="N199">
        <f>IF(ISERROR(1/VLOOKUP($B199,'Justerad allokering'!$B$1:$AG$461,MATCH(N$1,'Justerad allokering'!$B$1:$AF$1,0),FALSE)),VLOOKUP($B199,'Allokerad kvv'!$B$2:$AV$468,MATCH(N$1,'Allokerad kvv'!$B$1:$AV$1,0),FALSE),VLOOKUP($B199,'Justerad allokering'!$B$1:$AG$461,MATCH(N$1,'Justerad allokering'!$B$1:$AF$1,0),FALSE))</f>
        <v>0</v>
      </c>
      <c r="O199">
        <f>IF(ISERROR(1/VLOOKUP($B199,'Justerad allokering'!$B$1:$AG$461,MATCH(O$1,'Justerad allokering'!$B$1:$AF$1,0),FALSE)),VLOOKUP($B199,'Allokerad kvv'!$B$2:$AV$468,MATCH(O$1,'Allokerad kvv'!$B$1:$AV$1,0),FALSE),VLOOKUP($B199,'Justerad allokering'!$B$1:$AG$461,MATCH(O$1,'Justerad allokering'!$B$1:$AF$1,0),FALSE))</f>
        <v>0</v>
      </c>
      <c r="P199">
        <f>IF(ISERROR(1/VLOOKUP($B199,'Justerad allokering'!$B$1:$AG$461,MATCH(P$1,'Justerad allokering'!$B$1:$AF$1,0),FALSE)),VLOOKUP($B199,'Allokerad kvv'!$B$2:$AV$468,MATCH(P$1,'Allokerad kvv'!$B$1:$AV$1,0),FALSE),VLOOKUP($B199,'Justerad allokering'!$B$1:$AG$461,MATCH(P$1,'Justerad allokering'!$B$1:$AF$1,0),FALSE))</f>
        <v>0</v>
      </c>
      <c r="Q199">
        <f>IF(ISERROR(1/VLOOKUP($B199,'Justerad allokering'!$B$1:$AG$461,MATCH(Q$1,'Justerad allokering'!$B$1:$AF$1,0),FALSE)),VLOOKUP($B199,'Allokerad kvv'!$B$2:$AV$468,MATCH(Q$1,'Allokerad kvv'!$B$1:$AV$1,0),FALSE),VLOOKUP($B199,'Justerad allokering'!$B$1:$AG$461,MATCH(Q$1,'Justerad allokering'!$B$1:$AF$1,0),FALSE))</f>
        <v>0</v>
      </c>
      <c r="R199">
        <f>IF(ISERROR(1/VLOOKUP($B199,'Justerad allokering'!$B$1:$AG$461,MATCH(R$1,'Justerad allokering'!$B$1:$AF$1,0),FALSE)),VLOOKUP($B199,'Allokerad kvv'!$B$2:$AV$468,MATCH(R$1,'Allokerad kvv'!$B$1:$AV$1,0),FALSE),VLOOKUP($B199,'Justerad allokering'!$B$1:$AG$461,MATCH(R$1,'Justerad allokering'!$B$1:$AF$1,0),FALSE))</f>
        <v>0</v>
      </c>
      <c r="S199">
        <f>IF(ISERROR(1/VLOOKUP($B199,'Justerad allokering'!$B$1:$AG$461,MATCH(S$1,'Justerad allokering'!$B$1:$AF$1,0),FALSE)),VLOOKUP($B199,'Allokerad kvv'!$B$2:$AV$468,MATCH(S$1,'Allokerad kvv'!$B$1:$AV$1,0),FALSE),VLOOKUP($B199,'Justerad allokering'!$B$1:$AG$461,MATCH(S$1,'Justerad allokering'!$B$1:$AF$1,0),FALSE))</f>
        <v>0</v>
      </c>
      <c r="T199">
        <f>IF(ISERROR(1/VLOOKUP($B199,'Justerad allokering'!$B$1:$AG$461,MATCH(T$1,'Justerad allokering'!$B$1:$AF$1,0),FALSE)),VLOOKUP($B199,'Allokerad kvv'!$B$2:$AV$468,MATCH(T$1,'Allokerad kvv'!$B$1:$AV$1,0),FALSE),VLOOKUP($B199,'Justerad allokering'!$B$1:$AG$461,MATCH(T$1,'Justerad allokering'!$B$1:$AF$1,0),FALSE))</f>
        <v>0</v>
      </c>
      <c r="U199">
        <f>IF(ISERROR(1/VLOOKUP($B199,'Justerad allokering'!$B$1:$AG$461,MATCH(U$1,'Justerad allokering'!$B$1:$AF$1,0),FALSE)),VLOOKUP($B199,'Allokerad kvv'!$B$2:$AV$468,MATCH(U$1,'Allokerad kvv'!$B$1:$AV$1,0),FALSE),VLOOKUP($B199,'Justerad allokering'!$B$1:$AG$461,MATCH(U$1,'Justerad allokering'!$B$1:$AF$1,0),FALSE))</f>
        <v>0</v>
      </c>
      <c r="V199">
        <f>IF(ISERROR(1/VLOOKUP($B199,'Justerad allokering'!$B$1:$AG$461,MATCH(V$1,'Justerad allokering'!$B$1:$AF$1,0),FALSE)),VLOOKUP($B199,'Allokerad kvv'!$B$2:$AV$468,MATCH(V$1,'Allokerad kvv'!$B$1:$AV$1,0),FALSE),VLOOKUP($B199,'Justerad allokering'!$B$1:$AG$461,MATCH(V$1,'Justerad allokering'!$B$1:$AF$1,0),FALSE))</f>
        <v>0</v>
      </c>
      <c r="W199">
        <f>IF(ISERROR(1/VLOOKUP($B199,'Justerad allokering'!$B$1:$AG$461,MATCH(W$1,'Justerad allokering'!$B$1:$AF$1,0),FALSE)),VLOOKUP($B199,'Allokerad kvv'!$B$2:$AV$468,MATCH(W$1,'Allokerad kvv'!$B$1:$AV$1,0),FALSE),VLOOKUP($B199,'Justerad allokering'!$B$1:$AG$461,MATCH(W$1,'Justerad allokering'!$B$1:$AF$1,0),FALSE))</f>
        <v>0</v>
      </c>
      <c r="X199">
        <f>IF(ISERROR(1/VLOOKUP($B199,'Justerad allokering'!$B$1:$AG$461,MATCH(X$1,'Justerad allokering'!$B$1:$AF$1,0),FALSE)),VLOOKUP($B199,'Allokerad kvv'!$B$2:$AV$468,MATCH(X$1,'Allokerad kvv'!$B$1:$AV$1,0),FALSE),VLOOKUP($B199,'Justerad allokering'!$B$1:$AG$461,MATCH(X$1,'Justerad allokering'!$B$1:$AF$1,0),FALSE))</f>
        <v>0</v>
      </c>
      <c r="Y199">
        <f>IF(ISERROR(1/VLOOKUP($B199,'Justerad allokering'!$B$1:$AG$461,MATCH(Y$1,'Justerad allokering'!$B$1:$AF$1,0),FALSE)),VLOOKUP($B199,'Allokerad kvv'!$B$2:$AV$468,MATCH(Y$1,'Allokerad kvv'!$B$1:$AV$1,0),FALSE),VLOOKUP($B199,'Justerad allokering'!$B$1:$AG$461,MATCH(Y$1,'Justerad allokering'!$B$1:$AF$1,0),FALSE))</f>
        <v>0</v>
      </c>
      <c r="Z199">
        <f>IF(ISERROR(1/VLOOKUP($B199,'Justerad allokering'!$B$1:$AG$461,MATCH(Z$1,'Justerad allokering'!$B$1:$AF$1,0),FALSE)),VLOOKUP($B199,'Allokerad kvv'!$B$2:$AV$468,MATCH(Z$1,'Allokerad kvv'!$B$1:$AV$1,0),FALSE),VLOOKUP($B199,'Justerad allokering'!$B$1:$AG$461,MATCH(Z$1,'Justerad allokering'!$B$1:$AF$1,0),FALSE))</f>
        <v>0</v>
      </c>
      <c r="AE199" s="89">
        <f t="shared" si="12"/>
        <v>0</v>
      </c>
      <c r="AG199">
        <f t="shared" si="13"/>
        <v>0</v>
      </c>
      <c r="AH199">
        <f t="shared" si="14"/>
        <v>0</v>
      </c>
      <c r="AI199" t="str">
        <f>IF(AH199=0,"",AH199/VLOOKUP(B199,Kraftvärmeprod!$B$1:$BC$480,MATCH("Summa tillförd energi exklusive rökgaskondensering",Kraftvärmeprod!$B$1:$BC$1,0),FALSE))</f>
        <v/>
      </c>
      <c r="AK199">
        <f t="shared" si="15"/>
        <v>0</v>
      </c>
    </row>
    <row r="200" spans="1:37" x14ac:dyDescent="0.25">
      <c r="A200" s="2" t="s">
        <v>289</v>
      </c>
      <c r="B200" s="2" t="s">
        <v>290</v>
      </c>
      <c r="C200">
        <f>IF(ISERROR(1/VLOOKUP($B200,'Justerad allokering'!$B$1:$AG$461,MATCH(C$1,'Justerad allokering'!$B$1:$AF$1,0),FALSE)),VLOOKUP($B200,'Allokerad kvv'!$B$2:$AV$468,MATCH(C$1,'Allokerad kvv'!$B$1:$AV$1,0),FALSE),VLOOKUP($B200,'Justerad allokering'!$B$1:$AG$461,MATCH(C$1,'Justerad allokering'!$B$1:$AF$1,0),FALSE))</f>
        <v>0</v>
      </c>
      <c r="D200">
        <f>IF(ISERROR(1/VLOOKUP($B200,'Justerad allokering'!$B$1:$AG$461,MATCH(D$1,'Justerad allokering'!$B$1:$AF$1,0),FALSE)),VLOOKUP($B200,'Allokerad kvv'!$B$2:$AV$468,MATCH(D$1,'Allokerad kvv'!$B$1:$AV$1,0),FALSE),VLOOKUP($B200,'Justerad allokering'!$B$1:$AG$461,MATCH(D$1,'Justerad allokering'!$B$1:$AF$1,0),FALSE))</f>
        <v>0</v>
      </c>
      <c r="E200">
        <f>IF(ISERROR(1/VLOOKUP($B200,'Justerad allokering'!$B$1:$AG$461,MATCH(E$1,'Justerad allokering'!$B$1:$AF$1,0),FALSE)),VLOOKUP($B200,'Allokerad kvv'!$B$2:$AV$468,MATCH(E$1,'Allokerad kvv'!$B$1:$AV$1,0),FALSE),VLOOKUP($B200,'Justerad allokering'!$B$1:$AG$461,MATCH(E$1,'Justerad allokering'!$B$1:$AF$1,0),FALSE))</f>
        <v>0</v>
      </c>
      <c r="F200">
        <f>IF(ISERROR(1/VLOOKUP($B200,'Justerad allokering'!$B$1:$AG$461,MATCH(F$1,'Justerad allokering'!$B$1:$AF$1,0),FALSE)),VLOOKUP($B200,'Allokerad kvv'!$B$2:$AV$468,MATCH(F$1,'Allokerad kvv'!$B$1:$AV$1,0),FALSE),VLOOKUP($B200,'Justerad allokering'!$B$1:$AG$461,MATCH(F$1,'Justerad allokering'!$B$1:$AF$1,0),FALSE))</f>
        <v>0</v>
      </c>
      <c r="G200">
        <f>IF(ISERROR(1/VLOOKUP($B200,'Justerad allokering'!$B$1:$AG$461,MATCH(G$1,'Justerad allokering'!$B$1:$AF$1,0),FALSE)),VLOOKUP($B200,'Allokerad kvv'!$B$2:$AV$468,MATCH(G$1,'Allokerad kvv'!$B$1:$AV$1,0),FALSE),VLOOKUP($B200,'Justerad allokering'!$B$1:$AG$461,MATCH(G$1,'Justerad allokering'!$B$1:$AF$1,0),FALSE))</f>
        <v>0</v>
      </c>
      <c r="H200">
        <f>IF(ISERROR(1/VLOOKUP($B200,'Justerad allokering'!$B$1:$AG$461,MATCH(H$1,'Justerad allokering'!$B$1:$AF$1,0),FALSE)),VLOOKUP($B200,'Allokerad kvv'!$B$2:$AV$468,MATCH(H$1,'Allokerad kvv'!$B$1:$AV$1,0),FALSE),VLOOKUP($B200,'Justerad allokering'!$B$1:$AG$461,MATCH(H$1,'Justerad allokering'!$B$1:$AF$1,0),FALSE))</f>
        <v>0</v>
      </c>
      <c r="I200">
        <f>IF(ISERROR(1/VLOOKUP($B200,'Justerad allokering'!$B$1:$AG$461,MATCH(I$1,'Justerad allokering'!$B$1:$AF$1,0),FALSE)),VLOOKUP($B200,'Allokerad kvv'!$B$2:$AV$468,MATCH(I$1,'Allokerad kvv'!$B$1:$AV$1,0),FALSE),VLOOKUP($B200,'Justerad allokering'!$B$1:$AG$461,MATCH(I$1,'Justerad allokering'!$B$1:$AF$1,0),FALSE))</f>
        <v>0</v>
      </c>
      <c r="J200">
        <f>IF(ISERROR(1/VLOOKUP($B200,'Justerad allokering'!$B$1:$AG$461,MATCH(J$1,'Justerad allokering'!$B$1:$AF$1,0),FALSE)),VLOOKUP($B200,'Allokerad kvv'!$B$2:$AV$468,MATCH(J$1,'Allokerad kvv'!$B$1:$AV$1,0),FALSE),VLOOKUP($B200,'Justerad allokering'!$B$1:$AG$461,MATCH(J$1,'Justerad allokering'!$B$1:$AF$1,0),FALSE))</f>
        <v>0</v>
      </c>
      <c r="K200">
        <f>IF(ISERROR(1/VLOOKUP($B200,'Justerad allokering'!$B$1:$AG$461,MATCH(K$1,'Justerad allokering'!$B$1:$AF$1,0),FALSE)),VLOOKUP($B200,'Allokerad kvv'!$B$2:$AV$468,MATCH(K$1,'Allokerad kvv'!$B$1:$AV$1,0),FALSE),VLOOKUP($B200,'Justerad allokering'!$B$1:$AG$461,MATCH(K$1,'Justerad allokering'!$B$1:$AF$1,0),FALSE))</f>
        <v>0</v>
      </c>
      <c r="L200">
        <f>IF(ISERROR(1/VLOOKUP($B200,'Justerad allokering'!$B$1:$AG$461,MATCH(L$1,'Justerad allokering'!$B$1:$AF$1,0),FALSE)),VLOOKUP($B200,'Allokerad kvv'!$B$2:$AV$468,MATCH(L$1,'Allokerad kvv'!$B$1:$AV$1,0),FALSE),VLOOKUP($B200,'Justerad allokering'!$B$1:$AG$461,MATCH(L$1,'Justerad allokering'!$B$1:$AF$1,0),FALSE))</f>
        <v>0</v>
      </c>
      <c r="M200">
        <f>IF(ISERROR(1/VLOOKUP($B200,'Justerad allokering'!$B$1:$AG$461,MATCH(M$1,'Justerad allokering'!$B$1:$AF$1,0),FALSE)),VLOOKUP($B200,'Allokerad kvv'!$B$2:$AV$468,MATCH(M$1,'Allokerad kvv'!$B$1:$AV$1,0),FALSE),VLOOKUP($B200,'Justerad allokering'!$B$1:$AG$461,MATCH(M$1,'Justerad allokering'!$B$1:$AF$1,0),FALSE))</f>
        <v>0</v>
      </c>
      <c r="N200">
        <f>IF(ISERROR(1/VLOOKUP($B200,'Justerad allokering'!$B$1:$AG$461,MATCH(N$1,'Justerad allokering'!$B$1:$AF$1,0),FALSE)),VLOOKUP($B200,'Allokerad kvv'!$B$2:$AV$468,MATCH(N$1,'Allokerad kvv'!$B$1:$AV$1,0),FALSE),VLOOKUP($B200,'Justerad allokering'!$B$1:$AG$461,MATCH(N$1,'Justerad allokering'!$B$1:$AF$1,0),FALSE))</f>
        <v>0</v>
      </c>
      <c r="O200">
        <f>IF(ISERROR(1/VLOOKUP($B200,'Justerad allokering'!$B$1:$AG$461,MATCH(O$1,'Justerad allokering'!$B$1:$AF$1,0),FALSE)),VLOOKUP($B200,'Allokerad kvv'!$B$2:$AV$468,MATCH(O$1,'Allokerad kvv'!$B$1:$AV$1,0),FALSE),VLOOKUP($B200,'Justerad allokering'!$B$1:$AG$461,MATCH(O$1,'Justerad allokering'!$B$1:$AF$1,0),FALSE))</f>
        <v>0</v>
      </c>
      <c r="P200">
        <f>IF(ISERROR(1/VLOOKUP($B200,'Justerad allokering'!$B$1:$AG$461,MATCH(P$1,'Justerad allokering'!$B$1:$AF$1,0),FALSE)),VLOOKUP($B200,'Allokerad kvv'!$B$2:$AV$468,MATCH(P$1,'Allokerad kvv'!$B$1:$AV$1,0),FALSE),VLOOKUP($B200,'Justerad allokering'!$B$1:$AG$461,MATCH(P$1,'Justerad allokering'!$B$1:$AF$1,0),FALSE))</f>
        <v>0</v>
      </c>
      <c r="Q200">
        <f>IF(ISERROR(1/VLOOKUP($B200,'Justerad allokering'!$B$1:$AG$461,MATCH(Q$1,'Justerad allokering'!$B$1:$AF$1,0),FALSE)),VLOOKUP($B200,'Allokerad kvv'!$B$2:$AV$468,MATCH(Q$1,'Allokerad kvv'!$B$1:$AV$1,0),FALSE),VLOOKUP($B200,'Justerad allokering'!$B$1:$AG$461,MATCH(Q$1,'Justerad allokering'!$B$1:$AF$1,0),FALSE))</f>
        <v>0</v>
      </c>
      <c r="R200">
        <f>IF(ISERROR(1/VLOOKUP($B200,'Justerad allokering'!$B$1:$AG$461,MATCH(R$1,'Justerad allokering'!$B$1:$AF$1,0),FALSE)),VLOOKUP($B200,'Allokerad kvv'!$B$2:$AV$468,MATCH(R$1,'Allokerad kvv'!$B$1:$AV$1,0),FALSE),VLOOKUP($B200,'Justerad allokering'!$B$1:$AG$461,MATCH(R$1,'Justerad allokering'!$B$1:$AF$1,0),FALSE))</f>
        <v>0</v>
      </c>
      <c r="S200">
        <f>IF(ISERROR(1/VLOOKUP($B200,'Justerad allokering'!$B$1:$AG$461,MATCH(S$1,'Justerad allokering'!$B$1:$AF$1,0),FALSE)),VLOOKUP($B200,'Allokerad kvv'!$B$2:$AV$468,MATCH(S$1,'Allokerad kvv'!$B$1:$AV$1,0),FALSE),VLOOKUP($B200,'Justerad allokering'!$B$1:$AG$461,MATCH(S$1,'Justerad allokering'!$B$1:$AF$1,0),FALSE))</f>
        <v>0</v>
      </c>
      <c r="T200">
        <f>IF(ISERROR(1/VLOOKUP($B200,'Justerad allokering'!$B$1:$AG$461,MATCH(T$1,'Justerad allokering'!$B$1:$AF$1,0),FALSE)),VLOOKUP($B200,'Allokerad kvv'!$B$2:$AV$468,MATCH(T$1,'Allokerad kvv'!$B$1:$AV$1,0),FALSE),VLOOKUP($B200,'Justerad allokering'!$B$1:$AG$461,MATCH(T$1,'Justerad allokering'!$B$1:$AF$1,0),FALSE))</f>
        <v>0</v>
      </c>
      <c r="U200">
        <f>IF(ISERROR(1/VLOOKUP($B200,'Justerad allokering'!$B$1:$AG$461,MATCH(U$1,'Justerad allokering'!$B$1:$AF$1,0),FALSE)),VLOOKUP($B200,'Allokerad kvv'!$B$2:$AV$468,MATCH(U$1,'Allokerad kvv'!$B$1:$AV$1,0),FALSE),VLOOKUP($B200,'Justerad allokering'!$B$1:$AG$461,MATCH(U$1,'Justerad allokering'!$B$1:$AF$1,0),FALSE))</f>
        <v>0</v>
      </c>
      <c r="V200">
        <f>IF(ISERROR(1/VLOOKUP($B200,'Justerad allokering'!$B$1:$AG$461,MATCH(V$1,'Justerad allokering'!$B$1:$AF$1,0),FALSE)),VLOOKUP($B200,'Allokerad kvv'!$B$2:$AV$468,MATCH(V$1,'Allokerad kvv'!$B$1:$AV$1,0),FALSE),VLOOKUP($B200,'Justerad allokering'!$B$1:$AG$461,MATCH(V$1,'Justerad allokering'!$B$1:$AF$1,0),FALSE))</f>
        <v>0</v>
      </c>
      <c r="W200">
        <f>IF(ISERROR(1/VLOOKUP($B200,'Justerad allokering'!$B$1:$AG$461,MATCH(W$1,'Justerad allokering'!$B$1:$AF$1,0),FALSE)),VLOOKUP($B200,'Allokerad kvv'!$B$2:$AV$468,MATCH(W$1,'Allokerad kvv'!$B$1:$AV$1,0),FALSE),VLOOKUP($B200,'Justerad allokering'!$B$1:$AG$461,MATCH(W$1,'Justerad allokering'!$B$1:$AF$1,0),FALSE))</f>
        <v>0</v>
      </c>
      <c r="X200">
        <f>IF(ISERROR(1/VLOOKUP($B200,'Justerad allokering'!$B$1:$AG$461,MATCH(X$1,'Justerad allokering'!$B$1:$AF$1,0),FALSE)),VLOOKUP($B200,'Allokerad kvv'!$B$2:$AV$468,MATCH(X$1,'Allokerad kvv'!$B$1:$AV$1,0),FALSE),VLOOKUP($B200,'Justerad allokering'!$B$1:$AG$461,MATCH(X$1,'Justerad allokering'!$B$1:$AF$1,0),FALSE))</f>
        <v>0</v>
      </c>
      <c r="Y200">
        <f>IF(ISERROR(1/VLOOKUP($B200,'Justerad allokering'!$B$1:$AG$461,MATCH(Y$1,'Justerad allokering'!$B$1:$AF$1,0),FALSE)),VLOOKUP($B200,'Allokerad kvv'!$B$2:$AV$468,MATCH(Y$1,'Allokerad kvv'!$B$1:$AV$1,0),FALSE),VLOOKUP($B200,'Justerad allokering'!$B$1:$AG$461,MATCH(Y$1,'Justerad allokering'!$B$1:$AF$1,0),FALSE))</f>
        <v>0</v>
      </c>
      <c r="Z200">
        <f>IF(ISERROR(1/VLOOKUP($B200,'Justerad allokering'!$B$1:$AG$461,MATCH(Z$1,'Justerad allokering'!$B$1:$AF$1,0),FALSE)),VLOOKUP($B200,'Allokerad kvv'!$B$2:$AV$468,MATCH(Z$1,'Allokerad kvv'!$B$1:$AV$1,0),FALSE),VLOOKUP($B200,'Justerad allokering'!$B$1:$AG$461,MATCH(Z$1,'Justerad allokering'!$B$1:$AF$1,0),FALSE))</f>
        <v>0</v>
      </c>
      <c r="AE200" s="89">
        <f t="shared" si="12"/>
        <v>0</v>
      </c>
      <c r="AG200">
        <f t="shared" si="13"/>
        <v>0</v>
      </c>
      <c r="AH200">
        <f t="shared" si="14"/>
        <v>0</v>
      </c>
      <c r="AI200" t="str">
        <f>IF(AH200=0,"",AH200/VLOOKUP(B200,Kraftvärmeprod!$B$1:$BC$480,MATCH("Summa tillförd energi exklusive rökgaskondensering",Kraftvärmeprod!$B$1:$BC$1,0),FALSE))</f>
        <v/>
      </c>
      <c r="AK200">
        <f t="shared" si="15"/>
        <v>0</v>
      </c>
    </row>
    <row r="201" spans="1:37" x14ac:dyDescent="0.25">
      <c r="A201" s="2" t="s">
        <v>291</v>
      </c>
      <c r="B201" s="2" t="s">
        <v>292</v>
      </c>
      <c r="C201">
        <f>IF(ISERROR(1/VLOOKUP($B201,'Justerad allokering'!$B$1:$AG$461,MATCH(C$1,'Justerad allokering'!$B$1:$AF$1,0),FALSE)),VLOOKUP($B201,'Allokerad kvv'!$B$2:$AV$468,MATCH(C$1,'Allokerad kvv'!$B$1:$AV$1,0),FALSE),VLOOKUP($B201,'Justerad allokering'!$B$1:$AG$461,MATCH(C$1,'Justerad allokering'!$B$1:$AF$1,0),FALSE))</f>
        <v>0</v>
      </c>
      <c r="D201">
        <f>IF(ISERROR(1/VLOOKUP($B201,'Justerad allokering'!$B$1:$AG$461,MATCH(D$1,'Justerad allokering'!$B$1:$AF$1,0),FALSE)),VLOOKUP($B201,'Allokerad kvv'!$B$2:$AV$468,MATCH(D$1,'Allokerad kvv'!$B$1:$AV$1,0),FALSE),VLOOKUP($B201,'Justerad allokering'!$B$1:$AG$461,MATCH(D$1,'Justerad allokering'!$B$1:$AF$1,0),FALSE))</f>
        <v>0</v>
      </c>
      <c r="E201">
        <f>IF(ISERROR(1/VLOOKUP($B201,'Justerad allokering'!$B$1:$AG$461,MATCH(E$1,'Justerad allokering'!$B$1:$AF$1,0),FALSE)),VLOOKUP($B201,'Allokerad kvv'!$B$2:$AV$468,MATCH(E$1,'Allokerad kvv'!$B$1:$AV$1,0),FALSE),VLOOKUP($B201,'Justerad allokering'!$B$1:$AG$461,MATCH(E$1,'Justerad allokering'!$B$1:$AF$1,0),FALSE))</f>
        <v>0</v>
      </c>
      <c r="F201">
        <f>IF(ISERROR(1/VLOOKUP($B201,'Justerad allokering'!$B$1:$AG$461,MATCH(F$1,'Justerad allokering'!$B$1:$AF$1,0),FALSE)),VLOOKUP($B201,'Allokerad kvv'!$B$2:$AV$468,MATCH(F$1,'Allokerad kvv'!$B$1:$AV$1,0),FALSE),VLOOKUP($B201,'Justerad allokering'!$B$1:$AG$461,MATCH(F$1,'Justerad allokering'!$B$1:$AF$1,0),FALSE))</f>
        <v>0</v>
      </c>
      <c r="G201">
        <f>IF(ISERROR(1/VLOOKUP($B201,'Justerad allokering'!$B$1:$AG$461,MATCH(G$1,'Justerad allokering'!$B$1:$AF$1,0),FALSE)),VLOOKUP($B201,'Allokerad kvv'!$B$2:$AV$468,MATCH(G$1,'Allokerad kvv'!$B$1:$AV$1,0),FALSE),VLOOKUP($B201,'Justerad allokering'!$B$1:$AG$461,MATCH(G$1,'Justerad allokering'!$B$1:$AF$1,0),FALSE))</f>
        <v>0</v>
      </c>
      <c r="H201">
        <f>IF(ISERROR(1/VLOOKUP($B201,'Justerad allokering'!$B$1:$AG$461,MATCH(H$1,'Justerad allokering'!$B$1:$AF$1,0),FALSE)),VLOOKUP($B201,'Allokerad kvv'!$B$2:$AV$468,MATCH(H$1,'Allokerad kvv'!$B$1:$AV$1,0),FALSE),VLOOKUP($B201,'Justerad allokering'!$B$1:$AG$461,MATCH(H$1,'Justerad allokering'!$B$1:$AF$1,0),FALSE))</f>
        <v>0</v>
      </c>
      <c r="I201">
        <f>IF(ISERROR(1/VLOOKUP($B201,'Justerad allokering'!$B$1:$AG$461,MATCH(I$1,'Justerad allokering'!$B$1:$AF$1,0),FALSE)),VLOOKUP($B201,'Allokerad kvv'!$B$2:$AV$468,MATCH(I$1,'Allokerad kvv'!$B$1:$AV$1,0),FALSE),VLOOKUP($B201,'Justerad allokering'!$B$1:$AG$461,MATCH(I$1,'Justerad allokering'!$B$1:$AF$1,0),FALSE))</f>
        <v>0</v>
      </c>
      <c r="J201">
        <f>IF(ISERROR(1/VLOOKUP($B201,'Justerad allokering'!$B$1:$AG$461,MATCH(J$1,'Justerad allokering'!$B$1:$AF$1,0),FALSE)),VLOOKUP($B201,'Allokerad kvv'!$B$2:$AV$468,MATCH(J$1,'Allokerad kvv'!$B$1:$AV$1,0),FALSE),VLOOKUP($B201,'Justerad allokering'!$B$1:$AG$461,MATCH(J$1,'Justerad allokering'!$B$1:$AF$1,0),FALSE))</f>
        <v>0</v>
      </c>
      <c r="K201">
        <f>IF(ISERROR(1/VLOOKUP($B201,'Justerad allokering'!$B$1:$AG$461,MATCH(K$1,'Justerad allokering'!$B$1:$AF$1,0),FALSE)),VLOOKUP($B201,'Allokerad kvv'!$B$2:$AV$468,MATCH(K$1,'Allokerad kvv'!$B$1:$AV$1,0),FALSE),VLOOKUP($B201,'Justerad allokering'!$B$1:$AG$461,MATCH(K$1,'Justerad allokering'!$B$1:$AF$1,0),FALSE))</f>
        <v>0</v>
      </c>
      <c r="L201">
        <f>IF(ISERROR(1/VLOOKUP($B201,'Justerad allokering'!$B$1:$AG$461,MATCH(L$1,'Justerad allokering'!$B$1:$AF$1,0),FALSE)),VLOOKUP($B201,'Allokerad kvv'!$B$2:$AV$468,MATCH(L$1,'Allokerad kvv'!$B$1:$AV$1,0),FALSE),VLOOKUP($B201,'Justerad allokering'!$B$1:$AG$461,MATCH(L$1,'Justerad allokering'!$B$1:$AF$1,0),FALSE))</f>
        <v>0</v>
      </c>
      <c r="M201">
        <f>IF(ISERROR(1/VLOOKUP($B201,'Justerad allokering'!$B$1:$AG$461,MATCH(M$1,'Justerad allokering'!$B$1:$AF$1,0),FALSE)),VLOOKUP($B201,'Allokerad kvv'!$B$2:$AV$468,MATCH(M$1,'Allokerad kvv'!$B$1:$AV$1,0),FALSE),VLOOKUP($B201,'Justerad allokering'!$B$1:$AG$461,MATCH(M$1,'Justerad allokering'!$B$1:$AF$1,0),FALSE))</f>
        <v>0</v>
      </c>
      <c r="N201">
        <f>IF(ISERROR(1/VLOOKUP($B201,'Justerad allokering'!$B$1:$AG$461,MATCH(N$1,'Justerad allokering'!$B$1:$AF$1,0),FALSE)),VLOOKUP($B201,'Allokerad kvv'!$B$2:$AV$468,MATCH(N$1,'Allokerad kvv'!$B$1:$AV$1,0),FALSE),VLOOKUP($B201,'Justerad allokering'!$B$1:$AG$461,MATCH(N$1,'Justerad allokering'!$B$1:$AF$1,0),FALSE))</f>
        <v>0</v>
      </c>
      <c r="O201">
        <f>IF(ISERROR(1/VLOOKUP($B201,'Justerad allokering'!$B$1:$AG$461,MATCH(O$1,'Justerad allokering'!$B$1:$AF$1,0),FALSE)),VLOOKUP($B201,'Allokerad kvv'!$B$2:$AV$468,MATCH(O$1,'Allokerad kvv'!$B$1:$AV$1,0),FALSE),VLOOKUP($B201,'Justerad allokering'!$B$1:$AG$461,MATCH(O$1,'Justerad allokering'!$B$1:$AF$1,0),FALSE))</f>
        <v>0</v>
      </c>
      <c r="P201">
        <f>IF(ISERROR(1/VLOOKUP($B201,'Justerad allokering'!$B$1:$AG$461,MATCH(P$1,'Justerad allokering'!$B$1:$AF$1,0),FALSE)),VLOOKUP($B201,'Allokerad kvv'!$B$2:$AV$468,MATCH(P$1,'Allokerad kvv'!$B$1:$AV$1,0),FALSE),VLOOKUP($B201,'Justerad allokering'!$B$1:$AG$461,MATCH(P$1,'Justerad allokering'!$B$1:$AF$1,0),FALSE))</f>
        <v>0</v>
      </c>
      <c r="Q201">
        <f>IF(ISERROR(1/VLOOKUP($B201,'Justerad allokering'!$B$1:$AG$461,MATCH(Q$1,'Justerad allokering'!$B$1:$AF$1,0),FALSE)),VLOOKUP($B201,'Allokerad kvv'!$B$2:$AV$468,MATCH(Q$1,'Allokerad kvv'!$B$1:$AV$1,0),FALSE),VLOOKUP($B201,'Justerad allokering'!$B$1:$AG$461,MATCH(Q$1,'Justerad allokering'!$B$1:$AF$1,0),FALSE))</f>
        <v>0</v>
      </c>
      <c r="R201">
        <f>IF(ISERROR(1/VLOOKUP($B201,'Justerad allokering'!$B$1:$AG$461,MATCH(R$1,'Justerad allokering'!$B$1:$AF$1,0),FALSE)),VLOOKUP($B201,'Allokerad kvv'!$B$2:$AV$468,MATCH(R$1,'Allokerad kvv'!$B$1:$AV$1,0),FALSE),VLOOKUP($B201,'Justerad allokering'!$B$1:$AG$461,MATCH(R$1,'Justerad allokering'!$B$1:$AF$1,0),FALSE))</f>
        <v>0</v>
      </c>
      <c r="S201">
        <f>IF(ISERROR(1/VLOOKUP($B201,'Justerad allokering'!$B$1:$AG$461,MATCH(S$1,'Justerad allokering'!$B$1:$AF$1,0),FALSE)),VLOOKUP($B201,'Allokerad kvv'!$B$2:$AV$468,MATCH(S$1,'Allokerad kvv'!$B$1:$AV$1,0),FALSE),VLOOKUP($B201,'Justerad allokering'!$B$1:$AG$461,MATCH(S$1,'Justerad allokering'!$B$1:$AF$1,0),FALSE))</f>
        <v>0</v>
      </c>
      <c r="T201">
        <f>IF(ISERROR(1/VLOOKUP($B201,'Justerad allokering'!$B$1:$AG$461,MATCH(T$1,'Justerad allokering'!$B$1:$AF$1,0),FALSE)),VLOOKUP($B201,'Allokerad kvv'!$B$2:$AV$468,MATCH(T$1,'Allokerad kvv'!$B$1:$AV$1,0),FALSE),VLOOKUP($B201,'Justerad allokering'!$B$1:$AG$461,MATCH(T$1,'Justerad allokering'!$B$1:$AF$1,0),FALSE))</f>
        <v>0</v>
      </c>
      <c r="U201">
        <f>IF(ISERROR(1/VLOOKUP($B201,'Justerad allokering'!$B$1:$AG$461,MATCH(U$1,'Justerad allokering'!$B$1:$AF$1,0),FALSE)),VLOOKUP($B201,'Allokerad kvv'!$B$2:$AV$468,MATCH(U$1,'Allokerad kvv'!$B$1:$AV$1,0),FALSE),VLOOKUP($B201,'Justerad allokering'!$B$1:$AG$461,MATCH(U$1,'Justerad allokering'!$B$1:$AF$1,0),FALSE))</f>
        <v>0</v>
      </c>
      <c r="V201">
        <f>IF(ISERROR(1/VLOOKUP($B201,'Justerad allokering'!$B$1:$AG$461,MATCH(V$1,'Justerad allokering'!$B$1:$AF$1,0),FALSE)),VLOOKUP($B201,'Allokerad kvv'!$B$2:$AV$468,MATCH(V$1,'Allokerad kvv'!$B$1:$AV$1,0),FALSE),VLOOKUP($B201,'Justerad allokering'!$B$1:$AG$461,MATCH(V$1,'Justerad allokering'!$B$1:$AF$1,0),FALSE))</f>
        <v>0</v>
      </c>
      <c r="W201">
        <f>IF(ISERROR(1/VLOOKUP($B201,'Justerad allokering'!$B$1:$AG$461,MATCH(W$1,'Justerad allokering'!$B$1:$AF$1,0),FALSE)),VLOOKUP($B201,'Allokerad kvv'!$B$2:$AV$468,MATCH(W$1,'Allokerad kvv'!$B$1:$AV$1,0),FALSE),VLOOKUP($B201,'Justerad allokering'!$B$1:$AG$461,MATCH(W$1,'Justerad allokering'!$B$1:$AF$1,0),FALSE))</f>
        <v>0</v>
      </c>
      <c r="X201">
        <f>IF(ISERROR(1/VLOOKUP($B201,'Justerad allokering'!$B$1:$AG$461,MATCH(X$1,'Justerad allokering'!$B$1:$AF$1,0),FALSE)),VLOOKUP($B201,'Allokerad kvv'!$B$2:$AV$468,MATCH(X$1,'Allokerad kvv'!$B$1:$AV$1,0),FALSE),VLOOKUP($B201,'Justerad allokering'!$B$1:$AG$461,MATCH(X$1,'Justerad allokering'!$B$1:$AF$1,0),FALSE))</f>
        <v>0</v>
      </c>
      <c r="Y201">
        <f>IF(ISERROR(1/VLOOKUP($B201,'Justerad allokering'!$B$1:$AG$461,MATCH(Y$1,'Justerad allokering'!$B$1:$AF$1,0),FALSE)),VLOOKUP($B201,'Allokerad kvv'!$B$2:$AV$468,MATCH(Y$1,'Allokerad kvv'!$B$1:$AV$1,0),FALSE),VLOOKUP($B201,'Justerad allokering'!$B$1:$AG$461,MATCH(Y$1,'Justerad allokering'!$B$1:$AF$1,0),FALSE))</f>
        <v>0</v>
      </c>
      <c r="Z201">
        <f>IF(ISERROR(1/VLOOKUP($B201,'Justerad allokering'!$B$1:$AG$461,MATCH(Z$1,'Justerad allokering'!$B$1:$AF$1,0),FALSE)),VLOOKUP($B201,'Allokerad kvv'!$B$2:$AV$468,MATCH(Z$1,'Allokerad kvv'!$B$1:$AV$1,0),FALSE),VLOOKUP($B201,'Justerad allokering'!$B$1:$AG$461,MATCH(Z$1,'Justerad allokering'!$B$1:$AF$1,0),FALSE))</f>
        <v>0</v>
      </c>
      <c r="AE201" s="89">
        <f t="shared" si="12"/>
        <v>0</v>
      </c>
      <c r="AG201">
        <f t="shared" si="13"/>
        <v>0</v>
      </c>
      <c r="AH201">
        <f t="shared" si="14"/>
        <v>0</v>
      </c>
      <c r="AI201" t="str">
        <f>IF(AH201=0,"",AH201/VLOOKUP(B201,Kraftvärmeprod!$B$1:$BC$480,MATCH("Summa tillförd energi exklusive rökgaskondensering",Kraftvärmeprod!$B$1:$BC$1,0),FALSE))</f>
        <v/>
      </c>
      <c r="AK201">
        <f t="shared" si="15"/>
        <v>0</v>
      </c>
    </row>
    <row r="202" spans="1:37" x14ac:dyDescent="0.25">
      <c r="A202" s="2" t="s">
        <v>291</v>
      </c>
      <c r="B202" s="2" t="s">
        <v>293</v>
      </c>
      <c r="C202">
        <f>IF(ISERROR(1/VLOOKUP($B202,'Justerad allokering'!$B$1:$AG$461,MATCH(C$1,'Justerad allokering'!$B$1:$AF$1,0),FALSE)),VLOOKUP($B202,'Allokerad kvv'!$B$2:$AV$468,MATCH(C$1,'Allokerad kvv'!$B$1:$AV$1,0),FALSE),VLOOKUP($B202,'Justerad allokering'!$B$1:$AG$461,MATCH(C$1,'Justerad allokering'!$B$1:$AF$1,0),FALSE))</f>
        <v>0</v>
      </c>
      <c r="D202">
        <f>IF(ISERROR(1/VLOOKUP($B202,'Justerad allokering'!$B$1:$AG$461,MATCH(D$1,'Justerad allokering'!$B$1:$AF$1,0),FALSE)),VLOOKUP($B202,'Allokerad kvv'!$B$2:$AV$468,MATCH(D$1,'Allokerad kvv'!$B$1:$AV$1,0),FALSE),VLOOKUP($B202,'Justerad allokering'!$B$1:$AG$461,MATCH(D$1,'Justerad allokering'!$B$1:$AF$1,0),FALSE))</f>
        <v>0</v>
      </c>
      <c r="E202">
        <f>IF(ISERROR(1/VLOOKUP($B202,'Justerad allokering'!$B$1:$AG$461,MATCH(E$1,'Justerad allokering'!$B$1:$AF$1,0),FALSE)),VLOOKUP($B202,'Allokerad kvv'!$B$2:$AV$468,MATCH(E$1,'Allokerad kvv'!$B$1:$AV$1,0),FALSE),VLOOKUP($B202,'Justerad allokering'!$B$1:$AG$461,MATCH(E$1,'Justerad allokering'!$B$1:$AF$1,0),FALSE))</f>
        <v>0</v>
      </c>
      <c r="F202">
        <f>IF(ISERROR(1/VLOOKUP($B202,'Justerad allokering'!$B$1:$AG$461,MATCH(F$1,'Justerad allokering'!$B$1:$AF$1,0),FALSE)),VLOOKUP($B202,'Allokerad kvv'!$B$2:$AV$468,MATCH(F$1,'Allokerad kvv'!$B$1:$AV$1,0),FALSE),VLOOKUP($B202,'Justerad allokering'!$B$1:$AG$461,MATCH(F$1,'Justerad allokering'!$B$1:$AF$1,0),FALSE))</f>
        <v>0</v>
      </c>
      <c r="G202">
        <f>IF(ISERROR(1/VLOOKUP($B202,'Justerad allokering'!$B$1:$AG$461,MATCH(G$1,'Justerad allokering'!$B$1:$AF$1,0),FALSE)),VLOOKUP($B202,'Allokerad kvv'!$B$2:$AV$468,MATCH(G$1,'Allokerad kvv'!$B$1:$AV$1,0),FALSE),VLOOKUP($B202,'Justerad allokering'!$B$1:$AG$461,MATCH(G$1,'Justerad allokering'!$B$1:$AF$1,0),FALSE))</f>
        <v>0</v>
      </c>
      <c r="H202">
        <f>IF(ISERROR(1/VLOOKUP($B202,'Justerad allokering'!$B$1:$AG$461,MATCH(H$1,'Justerad allokering'!$B$1:$AF$1,0),FALSE)),VLOOKUP($B202,'Allokerad kvv'!$B$2:$AV$468,MATCH(H$1,'Allokerad kvv'!$B$1:$AV$1,0),FALSE),VLOOKUP($B202,'Justerad allokering'!$B$1:$AG$461,MATCH(H$1,'Justerad allokering'!$B$1:$AF$1,0),FALSE))</f>
        <v>0</v>
      </c>
      <c r="I202">
        <f>IF(ISERROR(1/VLOOKUP($B202,'Justerad allokering'!$B$1:$AG$461,MATCH(I$1,'Justerad allokering'!$B$1:$AF$1,0),FALSE)),VLOOKUP($B202,'Allokerad kvv'!$B$2:$AV$468,MATCH(I$1,'Allokerad kvv'!$B$1:$AV$1,0),FALSE),VLOOKUP($B202,'Justerad allokering'!$B$1:$AG$461,MATCH(I$1,'Justerad allokering'!$B$1:$AF$1,0),FALSE))</f>
        <v>0</v>
      </c>
      <c r="J202">
        <f>IF(ISERROR(1/VLOOKUP($B202,'Justerad allokering'!$B$1:$AG$461,MATCH(J$1,'Justerad allokering'!$B$1:$AF$1,0),FALSE)),VLOOKUP($B202,'Allokerad kvv'!$B$2:$AV$468,MATCH(J$1,'Allokerad kvv'!$B$1:$AV$1,0),FALSE),VLOOKUP($B202,'Justerad allokering'!$B$1:$AG$461,MATCH(J$1,'Justerad allokering'!$B$1:$AF$1,0),FALSE))</f>
        <v>0</v>
      </c>
      <c r="K202">
        <f>IF(ISERROR(1/VLOOKUP($B202,'Justerad allokering'!$B$1:$AG$461,MATCH(K$1,'Justerad allokering'!$B$1:$AF$1,0),FALSE)),VLOOKUP($B202,'Allokerad kvv'!$B$2:$AV$468,MATCH(K$1,'Allokerad kvv'!$B$1:$AV$1,0),FALSE),VLOOKUP($B202,'Justerad allokering'!$B$1:$AG$461,MATCH(K$1,'Justerad allokering'!$B$1:$AF$1,0),FALSE))</f>
        <v>0</v>
      </c>
      <c r="L202">
        <f>IF(ISERROR(1/VLOOKUP($B202,'Justerad allokering'!$B$1:$AG$461,MATCH(L$1,'Justerad allokering'!$B$1:$AF$1,0),FALSE)),VLOOKUP($B202,'Allokerad kvv'!$B$2:$AV$468,MATCH(L$1,'Allokerad kvv'!$B$1:$AV$1,0),FALSE),VLOOKUP($B202,'Justerad allokering'!$B$1:$AG$461,MATCH(L$1,'Justerad allokering'!$B$1:$AF$1,0),FALSE))</f>
        <v>0</v>
      </c>
      <c r="M202">
        <f>IF(ISERROR(1/VLOOKUP($B202,'Justerad allokering'!$B$1:$AG$461,MATCH(M$1,'Justerad allokering'!$B$1:$AF$1,0),FALSE)),VLOOKUP($B202,'Allokerad kvv'!$B$2:$AV$468,MATCH(M$1,'Allokerad kvv'!$B$1:$AV$1,0),FALSE),VLOOKUP($B202,'Justerad allokering'!$B$1:$AG$461,MATCH(M$1,'Justerad allokering'!$B$1:$AF$1,0),FALSE))</f>
        <v>0</v>
      </c>
      <c r="N202">
        <f>IF(ISERROR(1/VLOOKUP($B202,'Justerad allokering'!$B$1:$AG$461,MATCH(N$1,'Justerad allokering'!$B$1:$AF$1,0),FALSE)),VLOOKUP($B202,'Allokerad kvv'!$B$2:$AV$468,MATCH(N$1,'Allokerad kvv'!$B$1:$AV$1,0),FALSE),VLOOKUP($B202,'Justerad allokering'!$B$1:$AG$461,MATCH(N$1,'Justerad allokering'!$B$1:$AF$1,0),FALSE))</f>
        <v>0</v>
      </c>
      <c r="O202">
        <f>IF(ISERROR(1/VLOOKUP($B202,'Justerad allokering'!$B$1:$AG$461,MATCH(O$1,'Justerad allokering'!$B$1:$AF$1,0),FALSE)),VLOOKUP($B202,'Allokerad kvv'!$B$2:$AV$468,MATCH(O$1,'Allokerad kvv'!$B$1:$AV$1,0),FALSE),VLOOKUP($B202,'Justerad allokering'!$B$1:$AG$461,MATCH(O$1,'Justerad allokering'!$B$1:$AF$1,0),FALSE))</f>
        <v>0</v>
      </c>
      <c r="P202">
        <f>IF(ISERROR(1/VLOOKUP($B202,'Justerad allokering'!$B$1:$AG$461,MATCH(P$1,'Justerad allokering'!$B$1:$AF$1,0),FALSE)),VLOOKUP($B202,'Allokerad kvv'!$B$2:$AV$468,MATCH(P$1,'Allokerad kvv'!$B$1:$AV$1,0),FALSE),VLOOKUP($B202,'Justerad allokering'!$B$1:$AG$461,MATCH(P$1,'Justerad allokering'!$B$1:$AF$1,0),FALSE))</f>
        <v>0</v>
      </c>
      <c r="Q202">
        <f>IF(ISERROR(1/VLOOKUP($B202,'Justerad allokering'!$B$1:$AG$461,MATCH(Q$1,'Justerad allokering'!$B$1:$AF$1,0),FALSE)),VLOOKUP($B202,'Allokerad kvv'!$B$2:$AV$468,MATCH(Q$1,'Allokerad kvv'!$B$1:$AV$1,0),FALSE),VLOOKUP($B202,'Justerad allokering'!$B$1:$AG$461,MATCH(Q$1,'Justerad allokering'!$B$1:$AF$1,0),FALSE))</f>
        <v>0</v>
      </c>
      <c r="R202">
        <f>IF(ISERROR(1/VLOOKUP($B202,'Justerad allokering'!$B$1:$AG$461,MATCH(R$1,'Justerad allokering'!$B$1:$AF$1,0),FALSE)),VLOOKUP($B202,'Allokerad kvv'!$B$2:$AV$468,MATCH(R$1,'Allokerad kvv'!$B$1:$AV$1,0),FALSE),VLOOKUP($B202,'Justerad allokering'!$B$1:$AG$461,MATCH(R$1,'Justerad allokering'!$B$1:$AF$1,0),FALSE))</f>
        <v>0</v>
      </c>
      <c r="S202">
        <f>IF(ISERROR(1/VLOOKUP($B202,'Justerad allokering'!$B$1:$AG$461,MATCH(S$1,'Justerad allokering'!$B$1:$AF$1,0),FALSE)),VLOOKUP($B202,'Allokerad kvv'!$B$2:$AV$468,MATCH(S$1,'Allokerad kvv'!$B$1:$AV$1,0),FALSE),VLOOKUP($B202,'Justerad allokering'!$B$1:$AG$461,MATCH(S$1,'Justerad allokering'!$B$1:$AF$1,0),FALSE))</f>
        <v>0</v>
      </c>
      <c r="T202">
        <f>IF(ISERROR(1/VLOOKUP($B202,'Justerad allokering'!$B$1:$AG$461,MATCH(T$1,'Justerad allokering'!$B$1:$AF$1,0),FALSE)),VLOOKUP($B202,'Allokerad kvv'!$B$2:$AV$468,MATCH(T$1,'Allokerad kvv'!$B$1:$AV$1,0),FALSE),VLOOKUP($B202,'Justerad allokering'!$B$1:$AG$461,MATCH(T$1,'Justerad allokering'!$B$1:$AF$1,0),FALSE))</f>
        <v>0</v>
      </c>
      <c r="U202">
        <f>IF(ISERROR(1/VLOOKUP($B202,'Justerad allokering'!$B$1:$AG$461,MATCH(U$1,'Justerad allokering'!$B$1:$AF$1,0),FALSE)),VLOOKUP($B202,'Allokerad kvv'!$B$2:$AV$468,MATCH(U$1,'Allokerad kvv'!$B$1:$AV$1,0),FALSE),VLOOKUP($B202,'Justerad allokering'!$B$1:$AG$461,MATCH(U$1,'Justerad allokering'!$B$1:$AF$1,0),FALSE))</f>
        <v>0</v>
      </c>
      <c r="V202">
        <f>IF(ISERROR(1/VLOOKUP($B202,'Justerad allokering'!$B$1:$AG$461,MATCH(V$1,'Justerad allokering'!$B$1:$AF$1,0),FALSE)),VLOOKUP($B202,'Allokerad kvv'!$B$2:$AV$468,MATCH(V$1,'Allokerad kvv'!$B$1:$AV$1,0),FALSE),VLOOKUP($B202,'Justerad allokering'!$B$1:$AG$461,MATCH(V$1,'Justerad allokering'!$B$1:$AF$1,0),FALSE))</f>
        <v>0</v>
      </c>
      <c r="W202">
        <f>IF(ISERROR(1/VLOOKUP($B202,'Justerad allokering'!$B$1:$AG$461,MATCH(W$1,'Justerad allokering'!$B$1:$AF$1,0),FALSE)),VLOOKUP($B202,'Allokerad kvv'!$B$2:$AV$468,MATCH(W$1,'Allokerad kvv'!$B$1:$AV$1,0),FALSE),VLOOKUP($B202,'Justerad allokering'!$B$1:$AG$461,MATCH(W$1,'Justerad allokering'!$B$1:$AF$1,0),FALSE))</f>
        <v>0</v>
      </c>
      <c r="X202">
        <f>IF(ISERROR(1/VLOOKUP($B202,'Justerad allokering'!$B$1:$AG$461,MATCH(X$1,'Justerad allokering'!$B$1:$AF$1,0),FALSE)),VLOOKUP($B202,'Allokerad kvv'!$B$2:$AV$468,MATCH(X$1,'Allokerad kvv'!$B$1:$AV$1,0),FALSE),VLOOKUP($B202,'Justerad allokering'!$B$1:$AG$461,MATCH(X$1,'Justerad allokering'!$B$1:$AF$1,0),FALSE))</f>
        <v>0</v>
      </c>
      <c r="Y202">
        <f>IF(ISERROR(1/VLOOKUP($B202,'Justerad allokering'!$B$1:$AG$461,MATCH(Y$1,'Justerad allokering'!$B$1:$AF$1,0),FALSE)),VLOOKUP($B202,'Allokerad kvv'!$B$2:$AV$468,MATCH(Y$1,'Allokerad kvv'!$B$1:$AV$1,0),FALSE),VLOOKUP($B202,'Justerad allokering'!$B$1:$AG$461,MATCH(Y$1,'Justerad allokering'!$B$1:$AF$1,0),FALSE))</f>
        <v>0</v>
      </c>
      <c r="Z202">
        <f>IF(ISERROR(1/VLOOKUP($B202,'Justerad allokering'!$B$1:$AG$461,MATCH(Z$1,'Justerad allokering'!$B$1:$AF$1,0),FALSE)),VLOOKUP($B202,'Allokerad kvv'!$B$2:$AV$468,MATCH(Z$1,'Allokerad kvv'!$B$1:$AV$1,0),FALSE),VLOOKUP($B202,'Justerad allokering'!$B$1:$AG$461,MATCH(Z$1,'Justerad allokering'!$B$1:$AF$1,0),FALSE))</f>
        <v>0</v>
      </c>
      <c r="AE202" s="89">
        <f t="shared" si="12"/>
        <v>0</v>
      </c>
      <c r="AG202">
        <f t="shared" si="13"/>
        <v>0</v>
      </c>
      <c r="AH202">
        <f t="shared" si="14"/>
        <v>0</v>
      </c>
      <c r="AI202" t="str">
        <f>IF(AH202=0,"",AH202/VLOOKUP(B202,Kraftvärmeprod!$B$1:$BC$480,MATCH("Summa tillförd energi exklusive rökgaskondensering",Kraftvärmeprod!$B$1:$BC$1,0),FALSE))</f>
        <v/>
      </c>
      <c r="AK202">
        <f t="shared" si="15"/>
        <v>0</v>
      </c>
    </row>
    <row r="203" spans="1:37" x14ac:dyDescent="0.25">
      <c r="A203" s="2" t="s">
        <v>291</v>
      </c>
      <c r="B203" s="2" t="s">
        <v>294</v>
      </c>
      <c r="C203">
        <f>IF(ISERROR(1/VLOOKUP($B203,'Justerad allokering'!$B$1:$AG$461,MATCH(C$1,'Justerad allokering'!$B$1:$AF$1,0),FALSE)),VLOOKUP($B203,'Allokerad kvv'!$B$2:$AV$468,MATCH(C$1,'Allokerad kvv'!$B$1:$AV$1,0),FALSE),VLOOKUP($B203,'Justerad allokering'!$B$1:$AG$461,MATCH(C$1,'Justerad allokering'!$B$1:$AF$1,0),FALSE))</f>
        <v>0</v>
      </c>
      <c r="D203">
        <f>IF(ISERROR(1/VLOOKUP($B203,'Justerad allokering'!$B$1:$AG$461,MATCH(D$1,'Justerad allokering'!$B$1:$AF$1,0),FALSE)),VLOOKUP($B203,'Allokerad kvv'!$B$2:$AV$468,MATCH(D$1,'Allokerad kvv'!$B$1:$AV$1,0),FALSE),VLOOKUP($B203,'Justerad allokering'!$B$1:$AG$461,MATCH(D$1,'Justerad allokering'!$B$1:$AF$1,0),FALSE))</f>
        <v>0</v>
      </c>
      <c r="E203">
        <f>IF(ISERROR(1/VLOOKUP($B203,'Justerad allokering'!$B$1:$AG$461,MATCH(E$1,'Justerad allokering'!$B$1:$AF$1,0),FALSE)),VLOOKUP($B203,'Allokerad kvv'!$B$2:$AV$468,MATCH(E$1,'Allokerad kvv'!$B$1:$AV$1,0),FALSE),VLOOKUP($B203,'Justerad allokering'!$B$1:$AG$461,MATCH(E$1,'Justerad allokering'!$B$1:$AF$1,0),FALSE))</f>
        <v>0</v>
      </c>
      <c r="F203">
        <f>IF(ISERROR(1/VLOOKUP($B203,'Justerad allokering'!$B$1:$AG$461,MATCH(F$1,'Justerad allokering'!$B$1:$AF$1,0),FALSE)),VLOOKUP($B203,'Allokerad kvv'!$B$2:$AV$468,MATCH(F$1,'Allokerad kvv'!$B$1:$AV$1,0),FALSE),VLOOKUP($B203,'Justerad allokering'!$B$1:$AG$461,MATCH(F$1,'Justerad allokering'!$B$1:$AF$1,0),FALSE))</f>
        <v>0</v>
      </c>
      <c r="G203">
        <f>IF(ISERROR(1/VLOOKUP($B203,'Justerad allokering'!$B$1:$AG$461,MATCH(G$1,'Justerad allokering'!$B$1:$AF$1,0),FALSE)),VLOOKUP($B203,'Allokerad kvv'!$B$2:$AV$468,MATCH(G$1,'Allokerad kvv'!$B$1:$AV$1,0),FALSE),VLOOKUP($B203,'Justerad allokering'!$B$1:$AG$461,MATCH(G$1,'Justerad allokering'!$B$1:$AF$1,0),FALSE))</f>
        <v>0</v>
      </c>
      <c r="H203">
        <f>IF(ISERROR(1/VLOOKUP($B203,'Justerad allokering'!$B$1:$AG$461,MATCH(H$1,'Justerad allokering'!$B$1:$AF$1,0),FALSE)),VLOOKUP($B203,'Allokerad kvv'!$B$2:$AV$468,MATCH(H$1,'Allokerad kvv'!$B$1:$AV$1,0),FALSE),VLOOKUP($B203,'Justerad allokering'!$B$1:$AG$461,MATCH(H$1,'Justerad allokering'!$B$1:$AF$1,0),FALSE))</f>
        <v>0</v>
      </c>
      <c r="I203">
        <f>IF(ISERROR(1/VLOOKUP($B203,'Justerad allokering'!$B$1:$AG$461,MATCH(I$1,'Justerad allokering'!$B$1:$AF$1,0),FALSE)),VLOOKUP($B203,'Allokerad kvv'!$B$2:$AV$468,MATCH(I$1,'Allokerad kvv'!$B$1:$AV$1,0),FALSE),VLOOKUP($B203,'Justerad allokering'!$B$1:$AG$461,MATCH(I$1,'Justerad allokering'!$B$1:$AF$1,0),FALSE))</f>
        <v>0</v>
      </c>
      <c r="J203">
        <f>IF(ISERROR(1/VLOOKUP($B203,'Justerad allokering'!$B$1:$AG$461,MATCH(J$1,'Justerad allokering'!$B$1:$AF$1,0),FALSE)),VLOOKUP($B203,'Allokerad kvv'!$B$2:$AV$468,MATCH(J$1,'Allokerad kvv'!$B$1:$AV$1,0),FALSE),VLOOKUP($B203,'Justerad allokering'!$B$1:$AG$461,MATCH(J$1,'Justerad allokering'!$B$1:$AF$1,0),FALSE))</f>
        <v>0</v>
      </c>
      <c r="K203">
        <f>IF(ISERROR(1/VLOOKUP($B203,'Justerad allokering'!$B$1:$AG$461,MATCH(K$1,'Justerad allokering'!$B$1:$AF$1,0),FALSE)),VLOOKUP($B203,'Allokerad kvv'!$B$2:$AV$468,MATCH(K$1,'Allokerad kvv'!$B$1:$AV$1,0),FALSE),VLOOKUP($B203,'Justerad allokering'!$B$1:$AG$461,MATCH(K$1,'Justerad allokering'!$B$1:$AF$1,0),FALSE))</f>
        <v>0</v>
      </c>
      <c r="L203">
        <f>IF(ISERROR(1/VLOOKUP($B203,'Justerad allokering'!$B$1:$AG$461,MATCH(L$1,'Justerad allokering'!$B$1:$AF$1,0),FALSE)),VLOOKUP($B203,'Allokerad kvv'!$B$2:$AV$468,MATCH(L$1,'Allokerad kvv'!$B$1:$AV$1,0),FALSE),VLOOKUP($B203,'Justerad allokering'!$B$1:$AG$461,MATCH(L$1,'Justerad allokering'!$B$1:$AF$1,0),FALSE))</f>
        <v>0</v>
      </c>
      <c r="M203">
        <f>IF(ISERROR(1/VLOOKUP($B203,'Justerad allokering'!$B$1:$AG$461,MATCH(M$1,'Justerad allokering'!$B$1:$AF$1,0),FALSE)),VLOOKUP($B203,'Allokerad kvv'!$B$2:$AV$468,MATCH(M$1,'Allokerad kvv'!$B$1:$AV$1,0),FALSE),VLOOKUP($B203,'Justerad allokering'!$B$1:$AG$461,MATCH(M$1,'Justerad allokering'!$B$1:$AF$1,0),FALSE))</f>
        <v>0</v>
      </c>
      <c r="N203">
        <f>IF(ISERROR(1/VLOOKUP($B203,'Justerad allokering'!$B$1:$AG$461,MATCH(N$1,'Justerad allokering'!$B$1:$AF$1,0),FALSE)),VLOOKUP($B203,'Allokerad kvv'!$B$2:$AV$468,MATCH(N$1,'Allokerad kvv'!$B$1:$AV$1,0),FALSE),VLOOKUP($B203,'Justerad allokering'!$B$1:$AG$461,MATCH(N$1,'Justerad allokering'!$B$1:$AF$1,0),FALSE))</f>
        <v>0</v>
      </c>
      <c r="O203">
        <f>IF(ISERROR(1/VLOOKUP($B203,'Justerad allokering'!$B$1:$AG$461,MATCH(O$1,'Justerad allokering'!$B$1:$AF$1,0),FALSE)),VLOOKUP($B203,'Allokerad kvv'!$B$2:$AV$468,MATCH(O$1,'Allokerad kvv'!$B$1:$AV$1,0),FALSE),VLOOKUP($B203,'Justerad allokering'!$B$1:$AG$461,MATCH(O$1,'Justerad allokering'!$B$1:$AF$1,0),FALSE))</f>
        <v>0</v>
      </c>
      <c r="P203">
        <f>IF(ISERROR(1/VLOOKUP($B203,'Justerad allokering'!$B$1:$AG$461,MATCH(P$1,'Justerad allokering'!$B$1:$AF$1,0),FALSE)),VLOOKUP($B203,'Allokerad kvv'!$B$2:$AV$468,MATCH(P$1,'Allokerad kvv'!$B$1:$AV$1,0),FALSE),VLOOKUP($B203,'Justerad allokering'!$B$1:$AG$461,MATCH(P$1,'Justerad allokering'!$B$1:$AF$1,0),FALSE))</f>
        <v>0</v>
      </c>
      <c r="Q203">
        <f>IF(ISERROR(1/VLOOKUP($B203,'Justerad allokering'!$B$1:$AG$461,MATCH(Q$1,'Justerad allokering'!$B$1:$AF$1,0),FALSE)),VLOOKUP($B203,'Allokerad kvv'!$B$2:$AV$468,MATCH(Q$1,'Allokerad kvv'!$B$1:$AV$1,0),FALSE),VLOOKUP($B203,'Justerad allokering'!$B$1:$AG$461,MATCH(Q$1,'Justerad allokering'!$B$1:$AF$1,0),FALSE))</f>
        <v>0</v>
      </c>
      <c r="R203">
        <f>IF(ISERROR(1/VLOOKUP($B203,'Justerad allokering'!$B$1:$AG$461,MATCH(R$1,'Justerad allokering'!$B$1:$AF$1,0),FALSE)),VLOOKUP($B203,'Allokerad kvv'!$B$2:$AV$468,MATCH(R$1,'Allokerad kvv'!$B$1:$AV$1,0),FALSE),VLOOKUP($B203,'Justerad allokering'!$B$1:$AG$461,MATCH(R$1,'Justerad allokering'!$B$1:$AF$1,0),FALSE))</f>
        <v>0</v>
      </c>
      <c r="S203">
        <f>IF(ISERROR(1/VLOOKUP($B203,'Justerad allokering'!$B$1:$AG$461,MATCH(S$1,'Justerad allokering'!$B$1:$AF$1,0),FALSE)),VLOOKUP($B203,'Allokerad kvv'!$B$2:$AV$468,MATCH(S$1,'Allokerad kvv'!$B$1:$AV$1,0),FALSE),VLOOKUP($B203,'Justerad allokering'!$B$1:$AG$461,MATCH(S$1,'Justerad allokering'!$B$1:$AF$1,0),FALSE))</f>
        <v>0</v>
      </c>
      <c r="T203">
        <f>IF(ISERROR(1/VLOOKUP($B203,'Justerad allokering'!$B$1:$AG$461,MATCH(T$1,'Justerad allokering'!$B$1:$AF$1,0),FALSE)),VLOOKUP($B203,'Allokerad kvv'!$B$2:$AV$468,MATCH(T$1,'Allokerad kvv'!$B$1:$AV$1,0),FALSE),VLOOKUP($B203,'Justerad allokering'!$B$1:$AG$461,MATCH(T$1,'Justerad allokering'!$B$1:$AF$1,0),FALSE))</f>
        <v>0</v>
      </c>
      <c r="U203">
        <f>IF(ISERROR(1/VLOOKUP($B203,'Justerad allokering'!$B$1:$AG$461,MATCH(U$1,'Justerad allokering'!$B$1:$AF$1,0),FALSE)),VLOOKUP($B203,'Allokerad kvv'!$B$2:$AV$468,MATCH(U$1,'Allokerad kvv'!$B$1:$AV$1,0),FALSE),VLOOKUP($B203,'Justerad allokering'!$B$1:$AG$461,MATCH(U$1,'Justerad allokering'!$B$1:$AF$1,0),FALSE))</f>
        <v>0</v>
      </c>
      <c r="V203">
        <f>IF(ISERROR(1/VLOOKUP($B203,'Justerad allokering'!$B$1:$AG$461,MATCH(V$1,'Justerad allokering'!$B$1:$AF$1,0),FALSE)),VLOOKUP($B203,'Allokerad kvv'!$B$2:$AV$468,MATCH(V$1,'Allokerad kvv'!$B$1:$AV$1,0),FALSE),VLOOKUP($B203,'Justerad allokering'!$B$1:$AG$461,MATCH(V$1,'Justerad allokering'!$B$1:$AF$1,0),FALSE))</f>
        <v>0</v>
      </c>
      <c r="W203">
        <f>IF(ISERROR(1/VLOOKUP($B203,'Justerad allokering'!$B$1:$AG$461,MATCH(W$1,'Justerad allokering'!$B$1:$AF$1,0),FALSE)),VLOOKUP($B203,'Allokerad kvv'!$B$2:$AV$468,MATCH(W$1,'Allokerad kvv'!$B$1:$AV$1,0),FALSE),VLOOKUP($B203,'Justerad allokering'!$B$1:$AG$461,MATCH(W$1,'Justerad allokering'!$B$1:$AF$1,0),FALSE))</f>
        <v>0</v>
      </c>
      <c r="X203">
        <f>IF(ISERROR(1/VLOOKUP($B203,'Justerad allokering'!$B$1:$AG$461,MATCH(X$1,'Justerad allokering'!$B$1:$AF$1,0),FALSE)),VLOOKUP($B203,'Allokerad kvv'!$B$2:$AV$468,MATCH(X$1,'Allokerad kvv'!$B$1:$AV$1,0),FALSE),VLOOKUP($B203,'Justerad allokering'!$B$1:$AG$461,MATCH(X$1,'Justerad allokering'!$B$1:$AF$1,0),FALSE))</f>
        <v>0</v>
      </c>
      <c r="Y203">
        <f>IF(ISERROR(1/VLOOKUP($B203,'Justerad allokering'!$B$1:$AG$461,MATCH(Y$1,'Justerad allokering'!$B$1:$AF$1,0),FALSE)),VLOOKUP($B203,'Allokerad kvv'!$B$2:$AV$468,MATCH(Y$1,'Allokerad kvv'!$B$1:$AV$1,0),FALSE),VLOOKUP($B203,'Justerad allokering'!$B$1:$AG$461,MATCH(Y$1,'Justerad allokering'!$B$1:$AF$1,0),FALSE))</f>
        <v>0</v>
      </c>
      <c r="Z203">
        <f>IF(ISERROR(1/VLOOKUP($B203,'Justerad allokering'!$B$1:$AG$461,MATCH(Z$1,'Justerad allokering'!$B$1:$AF$1,0),FALSE)),VLOOKUP($B203,'Allokerad kvv'!$B$2:$AV$468,MATCH(Z$1,'Allokerad kvv'!$B$1:$AV$1,0),FALSE),VLOOKUP($B203,'Justerad allokering'!$B$1:$AG$461,MATCH(Z$1,'Justerad allokering'!$B$1:$AF$1,0),FALSE))</f>
        <v>0</v>
      </c>
      <c r="AE203" s="89">
        <f t="shared" si="12"/>
        <v>0</v>
      </c>
      <c r="AG203">
        <f t="shared" si="13"/>
        <v>0</v>
      </c>
      <c r="AH203">
        <f t="shared" si="14"/>
        <v>0</v>
      </c>
      <c r="AI203" t="str">
        <f>IF(AH203=0,"",AH203/VLOOKUP(B203,Kraftvärmeprod!$B$1:$BC$480,MATCH("Summa tillförd energi exklusive rökgaskondensering",Kraftvärmeprod!$B$1:$BC$1,0),FALSE))</f>
        <v/>
      </c>
      <c r="AK203">
        <f t="shared" si="15"/>
        <v>0</v>
      </c>
    </row>
    <row r="204" spans="1:37" x14ac:dyDescent="0.25">
      <c r="A204" s="2" t="s">
        <v>291</v>
      </c>
      <c r="B204" s="2" t="s">
        <v>295</v>
      </c>
      <c r="C204">
        <f>IF(ISERROR(1/VLOOKUP($B204,'Justerad allokering'!$B$1:$AG$461,MATCH(C$1,'Justerad allokering'!$B$1:$AF$1,0),FALSE)),VLOOKUP($B204,'Allokerad kvv'!$B$2:$AV$468,MATCH(C$1,'Allokerad kvv'!$B$1:$AV$1,0),FALSE),VLOOKUP($B204,'Justerad allokering'!$B$1:$AG$461,MATCH(C$1,'Justerad allokering'!$B$1:$AF$1,0),FALSE))</f>
        <v>103.646</v>
      </c>
      <c r="D204">
        <f>IF(ISERROR(1/VLOOKUP($B204,'Justerad allokering'!$B$1:$AG$461,MATCH(D$1,'Justerad allokering'!$B$1:$AF$1,0),FALSE)),VLOOKUP($B204,'Allokerad kvv'!$B$2:$AV$468,MATCH(D$1,'Allokerad kvv'!$B$1:$AV$1,0),FALSE),VLOOKUP($B204,'Justerad allokering'!$B$1:$AG$461,MATCH(D$1,'Justerad allokering'!$B$1:$AF$1,0),FALSE))</f>
        <v>0</v>
      </c>
      <c r="E204">
        <f>IF(ISERROR(1/VLOOKUP($B204,'Justerad allokering'!$B$1:$AG$461,MATCH(E$1,'Justerad allokering'!$B$1:$AF$1,0),FALSE)),VLOOKUP($B204,'Allokerad kvv'!$B$2:$AV$468,MATCH(E$1,'Allokerad kvv'!$B$1:$AV$1,0),FALSE),VLOOKUP($B204,'Justerad allokering'!$B$1:$AG$461,MATCH(E$1,'Justerad allokering'!$B$1:$AF$1,0),FALSE))</f>
        <v>8.2147799999999993</v>
      </c>
      <c r="F204">
        <f>IF(ISERROR(1/VLOOKUP($B204,'Justerad allokering'!$B$1:$AG$461,MATCH(F$1,'Justerad allokering'!$B$1:$AF$1,0),FALSE)),VLOOKUP($B204,'Allokerad kvv'!$B$2:$AV$468,MATCH(F$1,'Allokerad kvv'!$B$1:$AV$1,0),FALSE),VLOOKUP($B204,'Justerad allokering'!$B$1:$AG$461,MATCH(F$1,'Justerad allokering'!$B$1:$AF$1,0),FALSE))</f>
        <v>0</v>
      </c>
      <c r="G204">
        <f>IF(ISERROR(1/VLOOKUP($B204,'Justerad allokering'!$B$1:$AG$461,MATCH(G$1,'Justerad allokering'!$B$1:$AF$1,0),FALSE)),VLOOKUP($B204,'Allokerad kvv'!$B$2:$AV$468,MATCH(G$1,'Allokerad kvv'!$B$1:$AV$1,0),FALSE),VLOOKUP($B204,'Justerad allokering'!$B$1:$AG$461,MATCH(G$1,'Justerad allokering'!$B$1:$AF$1,0),FALSE))</f>
        <v>1.4114100000000001</v>
      </c>
      <c r="H204">
        <f>IF(ISERROR(1/VLOOKUP($B204,'Justerad allokering'!$B$1:$AG$461,MATCH(H$1,'Justerad allokering'!$B$1:$AF$1,0),FALSE)),VLOOKUP($B204,'Allokerad kvv'!$B$2:$AV$468,MATCH(H$1,'Allokerad kvv'!$B$1:$AV$1,0),FALSE),VLOOKUP($B204,'Justerad allokering'!$B$1:$AG$461,MATCH(H$1,'Justerad allokering'!$B$1:$AF$1,0),FALSE))</f>
        <v>0</v>
      </c>
      <c r="I204">
        <f>IF(ISERROR(1/VLOOKUP($B204,'Justerad allokering'!$B$1:$AG$461,MATCH(I$1,'Justerad allokering'!$B$1:$AF$1,0),FALSE)),VLOOKUP($B204,'Allokerad kvv'!$B$2:$AV$468,MATCH(I$1,'Allokerad kvv'!$B$1:$AV$1,0),FALSE),VLOOKUP($B204,'Justerad allokering'!$B$1:$AG$461,MATCH(I$1,'Justerad allokering'!$B$1:$AF$1,0),FALSE))</f>
        <v>0</v>
      </c>
      <c r="J204">
        <f>IF(ISERROR(1/VLOOKUP($B204,'Justerad allokering'!$B$1:$AG$461,MATCH(J$1,'Justerad allokering'!$B$1:$AF$1,0),FALSE)),VLOOKUP($B204,'Allokerad kvv'!$B$2:$AV$468,MATCH(J$1,'Allokerad kvv'!$B$1:$AV$1,0),FALSE),VLOOKUP($B204,'Justerad allokering'!$B$1:$AG$461,MATCH(J$1,'Justerad allokering'!$B$1:$AF$1,0),FALSE))</f>
        <v>24.512699999999999</v>
      </c>
      <c r="K204">
        <f>IF(ISERROR(1/VLOOKUP($B204,'Justerad allokering'!$B$1:$AG$461,MATCH(K$1,'Justerad allokering'!$B$1:$AF$1,0),FALSE)),VLOOKUP($B204,'Allokerad kvv'!$B$2:$AV$468,MATCH(K$1,'Allokerad kvv'!$B$1:$AV$1,0),FALSE),VLOOKUP($B204,'Justerad allokering'!$B$1:$AG$461,MATCH(K$1,'Justerad allokering'!$B$1:$AF$1,0),FALSE))</f>
        <v>46.880600000000001</v>
      </c>
      <c r="L204">
        <f>IF(ISERROR(1/VLOOKUP($B204,'Justerad allokering'!$B$1:$AG$461,MATCH(L$1,'Justerad allokering'!$B$1:$AF$1,0),FALSE)),VLOOKUP($B204,'Allokerad kvv'!$B$2:$AV$468,MATCH(L$1,'Allokerad kvv'!$B$1:$AV$1,0),FALSE),VLOOKUP($B204,'Justerad allokering'!$B$1:$AG$461,MATCH(L$1,'Justerad allokering'!$B$1:$AF$1,0),FALSE))</f>
        <v>0</v>
      </c>
      <c r="M204">
        <f>IF(ISERROR(1/VLOOKUP($B204,'Justerad allokering'!$B$1:$AG$461,MATCH(M$1,'Justerad allokering'!$B$1:$AF$1,0),FALSE)),VLOOKUP($B204,'Allokerad kvv'!$B$2:$AV$468,MATCH(M$1,'Allokerad kvv'!$B$1:$AV$1,0),FALSE),VLOOKUP($B204,'Justerad allokering'!$B$1:$AG$461,MATCH(M$1,'Justerad allokering'!$B$1:$AF$1,0),FALSE))</f>
        <v>19.822800000000001</v>
      </c>
      <c r="N204">
        <f>IF(ISERROR(1/VLOOKUP($B204,'Justerad allokering'!$B$1:$AG$461,MATCH(N$1,'Justerad allokering'!$B$1:$AF$1,0),FALSE)),VLOOKUP($B204,'Allokerad kvv'!$B$2:$AV$468,MATCH(N$1,'Allokerad kvv'!$B$1:$AV$1,0),FALSE),VLOOKUP($B204,'Justerad allokering'!$B$1:$AG$461,MATCH(N$1,'Justerad allokering'!$B$1:$AF$1,0),FALSE))</f>
        <v>0</v>
      </c>
      <c r="O204">
        <f>IF(ISERROR(1/VLOOKUP($B204,'Justerad allokering'!$B$1:$AG$461,MATCH(O$1,'Justerad allokering'!$B$1:$AF$1,0),FALSE)),VLOOKUP($B204,'Allokerad kvv'!$B$2:$AV$468,MATCH(O$1,'Allokerad kvv'!$B$1:$AV$1,0),FALSE),VLOOKUP($B204,'Justerad allokering'!$B$1:$AG$461,MATCH(O$1,'Justerad allokering'!$B$1:$AF$1,0),FALSE))</f>
        <v>23.8749</v>
      </c>
      <c r="P204">
        <f>IF(ISERROR(1/VLOOKUP($B204,'Justerad allokering'!$B$1:$AG$461,MATCH(P$1,'Justerad allokering'!$B$1:$AF$1,0),FALSE)),VLOOKUP($B204,'Allokerad kvv'!$B$2:$AV$468,MATCH(P$1,'Allokerad kvv'!$B$1:$AV$1,0),FALSE),VLOOKUP($B204,'Justerad allokering'!$B$1:$AG$461,MATCH(P$1,'Justerad allokering'!$B$1:$AF$1,0),FALSE))</f>
        <v>5.1975600000000002</v>
      </c>
      <c r="Q204">
        <f>IF(ISERROR(1/VLOOKUP($B204,'Justerad allokering'!$B$1:$AG$461,MATCH(Q$1,'Justerad allokering'!$B$1:$AF$1,0),FALSE)),VLOOKUP($B204,'Allokerad kvv'!$B$2:$AV$468,MATCH(Q$1,'Allokerad kvv'!$B$1:$AV$1,0),FALSE),VLOOKUP($B204,'Justerad allokering'!$B$1:$AG$461,MATCH(Q$1,'Justerad allokering'!$B$1:$AF$1,0),FALSE))</f>
        <v>257.06200000000001</v>
      </c>
      <c r="R204">
        <f>IF(ISERROR(1/VLOOKUP($B204,'Justerad allokering'!$B$1:$AG$461,MATCH(R$1,'Justerad allokering'!$B$1:$AF$1,0),FALSE)),VLOOKUP($B204,'Allokerad kvv'!$B$2:$AV$468,MATCH(R$1,'Allokerad kvv'!$B$1:$AV$1,0),FALSE),VLOOKUP($B204,'Justerad allokering'!$B$1:$AG$461,MATCH(R$1,'Justerad allokering'!$B$1:$AF$1,0),FALSE))</f>
        <v>10.6427</v>
      </c>
      <c r="S204">
        <f>IF(ISERROR(1/VLOOKUP($B204,'Justerad allokering'!$B$1:$AG$461,MATCH(S$1,'Justerad allokering'!$B$1:$AF$1,0),FALSE)),VLOOKUP($B204,'Allokerad kvv'!$B$2:$AV$468,MATCH(S$1,'Allokerad kvv'!$B$1:$AV$1,0),FALSE),VLOOKUP($B204,'Justerad allokering'!$B$1:$AG$461,MATCH(S$1,'Justerad allokering'!$B$1:$AF$1,0),FALSE))</f>
        <v>5.1144499999999997</v>
      </c>
      <c r="T204">
        <f>IF(ISERROR(1/VLOOKUP($B204,'Justerad allokering'!$B$1:$AG$461,MATCH(T$1,'Justerad allokering'!$B$1:$AF$1,0),FALSE)),VLOOKUP($B204,'Allokerad kvv'!$B$2:$AV$468,MATCH(T$1,'Allokerad kvv'!$B$1:$AV$1,0),FALSE),VLOOKUP($B204,'Justerad allokering'!$B$1:$AG$461,MATCH(T$1,'Justerad allokering'!$B$1:$AF$1,0),FALSE))</f>
        <v>0</v>
      </c>
      <c r="U204">
        <f>IF(ISERROR(1/VLOOKUP($B204,'Justerad allokering'!$B$1:$AG$461,MATCH(U$1,'Justerad allokering'!$B$1:$AF$1,0),FALSE)),VLOOKUP($B204,'Allokerad kvv'!$B$2:$AV$468,MATCH(U$1,'Allokerad kvv'!$B$1:$AV$1,0),FALSE),VLOOKUP($B204,'Justerad allokering'!$B$1:$AG$461,MATCH(U$1,'Justerad allokering'!$B$1:$AF$1,0),FALSE))</f>
        <v>0</v>
      </c>
      <c r="V204">
        <f>IF(ISERROR(1/VLOOKUP($B204,'Justerad allokering'!$B$1:$AG$461,MATCH(V$1,'Justerad allokering'!$B$1:$AF$1,0),FALSE)),VLOOKUP($B204,'Allokerad kvv'!$B$2:$AV$468,MATCH(V$1,'Allokerad kvv'!$B$1:$AV$1,0),FALSE),VLOOKUP($B204,'Justerad allokering'!$B$1:$AG$461,MATCH(V$1,'Justerad allokering'!$B$1:$AF$1,0),FALSE))</f>
        <v>0</v>
      </c>
      <c r="W204">
        <f>IF(ISERROR(1/VLOOKUP($B204,'Justerad allokering'!$B$1:$AG$461,MATCH(W$1,'Justerad allokering'!$B$1:$AF$1,0),FALSE)),VLOOKUP($B204,'Allokerad kvv'!$B$2:$AV$468,MATCH(W$1,'Allokerad kvv'!$B$1:$AV$1,0),FALSE),VLOOKUP($B204,'Justerad allokering'!$B$1:$AG$461,MATCH(W$1,'Justerad allokering'!$B$1:$AF$1,0),FALSE))</f>
        <v>0.92269900000000005</v>
      </c>
      <c r="X204">
        <f>IF(ISERROR(1/VLOOKUP($B204,'Justerad allokering'!$B$1:$AG$461,MATCH(X$1,'Justerad allokering'!$B$1:$AF$1,0),FALSE)),VLOOKUP($B204,'Allokerad kvv'!$B$2:$AV$468,MATCH(X$1,'Allokerad kvv'!$B$1:$AV$1,0),FALSE),VLOOKUP($B204,'Justerad allokering'!$B$1:$AG$461,MATCH(X$1,'Justerad allokering'!$B$1:$AF$1,0),FALSE))</f>
        <v>0</v>
      </c>
      <c r="Y204">
        <f>IF(ISERROR(1/VLOOKUP($B204,'Justerad allokering'!$B$1:$AG$461,MATCH(Y$1,'Justerad allokering'!$B$1:$AF$1,0),FALSE)),VLOOKUP($B204,'Allokerad kvv'!$B$2:$AV$468,MATCH(Y$1,'Allokerad kvv'!$B$1:$AV$1,0),FALSE),VLOOKUP($B204,'Justerad allokering'!$B$1:$AG$461,MATCH(Y$1,'Justerad allokering'!$B$1:$AF$1,0),FALSE))</f>
        <v>0</v>
      </c>
      <c r="Z204">
        <f>IF(ISERROR(1/VLOOKUP($B204,'Justerad allokering'!$B$1:$AG$461,MATCH(Z$1,'Justerad allokering'!$B$1:$AF$1,0),FALSE)),VLOOKUP($B204,'Allokerad kvv'!$B$2:$AV$468,MATCH(Z$1,'Allokerad kvv'!$B$1:$AV$1,0),FALSE),VLOOKUP($B204,'Justerad allokering'!$B$1:$AG$461,MATCH(Z$1,'Justerad allokering'!$B$1:$AF$1,0),FALSE))</f>
        <v>5.5767600000000002</v>
      </c>
      <c r="AE204" s="89">
        <f t="shared" si="12"/>
        <v>512.87935900000002</v>
      </c>
      <c r="AG204">
        <f t="shared" si="13"/>
        <v>465.99875900000001</v>
      </c>
      <c r="AH204">
        <f t="shared" si="14"/>
        <v>465.99875900000001</v>
      </c>
      <c r="AI204">
        <f>IF(AH204=0,"",AH204/VLOOKUP(B204,Kraftvärmeprod!$B$1:$BC$480,MATCH("Summa tillförd energi exklusive rökgaskondensering",Kraftvärmeprod!$B$1:$BC$1,0),FALSE))</f>
        <v>0.54863143054260499</v>
      </c>
      <c r="AK204">
        <f t="shared" si="15"/>
        <v>98.764898999999986</v>
      </c>
    </row>
    <row r="205" spans="1:37" x14ac:dyDescent="0.25">
      <c r="A205" s="2" t="s">
        <v>291</v>
      </c>
      <c r="B205" s="2" t="s">
        <v>296</v>
      </c>
      <c r="C205">
        <f>IF(ISERROR(1/VLOOKUP($B205,'Justerad allokering'!$B$1:$AG$461,MATCH(C$1,'Justerad allokering'!$B$1:$AF$1,0),FALSE)),VLOOKUP($B205,'Allokerad kvv'!$B$2:$AV$468,MATCH(C$1,'Allokerad kvv'!$B$1:$AV$1,0),FALSE),VLOOKUP($B205,'Justerad allokering'!$B$1:$AG$461,MATCH(C$1,'Justerad allokering'!$B$1:$AF$1,0),FALSE))</f>
        <v>2.8923999999999998E-2</v>
      </c>
      <c r="D205">
        <f>IF(ISERROR(1/VLOOKUP($B205,'Justerad allokering'!$B$1:$AG$461,MATCH(D$1,'Justerad allokering'!$B$1:$AF$1,0),FALSE)),VLOOKUP($B205,'Allokerad kvv'!$B$2:$AV$468,MATCH(D$1,'Allokerad kvv'!$B$1:$AV$1,0),FALSE),VLOOKUP($B205,'Justerad allokering'!$B$1:$AG$461,MATCH(D$1,'Justerad allokering'!$B$1:$AF$1,0),FALSE))</f>
        <v>0</v>
      </c>
      <c r="E205">
        <f>IF(ISERROR(1/VLOOKUP($B205,'Justerad allokering'!$B$1:$AG$461,MATCH(E$1,'Justerad allokering'!$B$1:$AF$1,0),FALSE)),VLOOKUP($B205,'Allokerad kvv'!$B$2:$AV$468,MATCH(E$1,'Allokerad kvv'!$B$1:$AV$1,0),FALSE),VLOOKUP($B205,'Justerad allokering'!$B$1:$AG$461,MATCH(E$1,'Justerad allokering'!$B$1:$AF$1,0),FALSE))</f>
        <v>5.3161199999999997E-3</v>
      </c>
      <c r="F205">
        <f>IF(ISERROR(1/VLOOKUP($B205,'Justerad allokering'!$B$1:$AG$461,MATCH(F$1,'Justerad allokering'!$B$1:$AF$1,0),FALSE)),VLOOKUP($B205,'Allokerad kvv'!$B$2:$AV$468,MATCH(F$1,'Allokerad kvv'!$B$1:$AV$1,0),FALSE),VLOOKUP($B205,'Justerad allokering'!$B$1:$AG$461,MATCH(F$1,'Justerad allokering'!$B$1:$AF$1,0),FALSE))</f>
        <v>0</v>
      </c>
      <c r="G205">
        <f>IF(ISERROR(1/VLOOKUP($B205,'Justerad allokering'!$B$1:$AG$461,MATCH(G$1,'Justerad allokering'!$B$1:$AF$1,0),FALSE)),VLOOKUP($B205,'Allokerad kvv'!$B$2:$AV$468,MATCH(G$1,'Allokerad kvv'!$B$1:$AV$1,0),FALSE),VLOOKUP($B205,'Justerad allokering'!$B$1:$AG$461,MATCH(G$1,'Justerad allokering'!$B$1:$AF$1,0),FALSE))</f>
        <v>8.6990199999999998E-4</v>
      </c>
      <c r="H205">
        <f>IF(ISERROR(1/VLOOKUP($B205,'Justerad allokering'!$B$1:$AG$461,MATCH(H$1,'Justerad allokering'!$B$1:$AF$1,0),FALSE)),VLOOKUP($B205,'Allokerad kvv'!$B$2:$AV$468,MATCH(H$1,'Allokerad kvv'!$B$1:$AV$1,0),FALSE),VLOOKUP($B205,'Justerad allokering'!$B$1:$AG$461,MATCH(H$1,'Justerad allokering'!$B$1:$AF$1,0),FALSE))</f>
        <v>0</v>
      </c>
      <c r="I205">
        <f>IF(ISERROR(1/VLOOKUP($B205,'Justerad allokering'!$B$1:$AG$461,MATCH(I$1,'Justerad allokering'!$B$1:$AF$1,0),FALSE)),VLOOKUP($B205,'Allokerad kvv'!$B$2:$AV$468,MATCH(I$1,'Allokerad kvv'!$B$1:$AV$1,0),FALSE),VLOOKUP($B205,'Justerad allokering'!$B$1:$AG$461,MATCH(I$1,'Justerad allokering'!$B$1:$AF$1,0),FALSE))</f>
        <v>0</v>
      </c>
      <c r="J205">
        <f>IF(ISERROR(1/VLOOKUP($B205,'Justerad allokering'!$B$1:$AG$461,MATCH(J$1,'Justerad allokering'!$B$1:$AF$1,0),FALSE)),VLOOKUP($B205,'Allokerad kvv'!$B$2:$AV$468,MATCH(J$1,'Allokerad kvv'!$B$1:$AV$1,0),FALSE),VLOOKUP($B205,'Justerad allokering'!$B$1:$AG$461,MATCH(J$1,'Justerad allokering'!$B$1:$AF$1,0),FALSE))</f>
        <v>1.5840400000000001E-2</v>
      </c>
      <c r="K205">
        <f>IF(ISERROR(1/VLOOKUP($B205,'Justerad allokering'!$B$1:$AG$461,MATCH(K$1,'Justerad allokering'!$B$1:$AF$1,0),FALSE)),VLOOKUP($B205,'Allokerad kvv'!$B$2:$AV$468,MATCH(K$1,'Allokerad kvv'!$B$1:$AV$1,0),FALSE),VLOOKUP($B205,'Justerad allokering'!$B$1:$AG$461,MATCH(K$1,'Justerad allokering'!$B$1:$AF$1,0),FALSE))</f>
        <v>4.3358900000000002E-3</v>
      </c>
      <c r="L205">
        <f>IF(ISERROR(1/VLOOKUP($B205,'Justerad allokering'!$B$1:$AG$461,MATCH(L$1,'Justerad allokering'!$B$1:$AF$1,0),FALSE)),VLOOKUP($B205,'Allokerad kvv'!$B$2:$AV$468,MATCH(L$1,'Allokerad kvv'!$B$1:$AV$1,0),FALSE),VLOOKUP($B205,'Justerad allokering'!$B$1:$AG$461,MATCH(L$1,'Justerad allokering'!$B$1:$AF$1,0),FALSE))</f>
        <v>0</v>
      </c>
      <c r="M205">
        <f>IF(ISERROR(1/VLOOKUP($B205,'Justerad allokering'!$B$1:$AG$461,MATCH(M$1,'Justerad allokering'!$B$1:$AF$1,0),FALSE)),VLOOKUP($B205,'Allokerad kvv'!$B$2:$AV$468,MATCH(M$1,'Allokerad kvv'!$B$1:$AV$1,0),FALSE),VLOOKUP($B205,'Justerad allokering'!$B$1:$AG$461,MATCH(M$1,'Justerad allokering'!$B$1:$AF$1,0),FALSE))</f>
        <v>1.2216299999999999E-2</v>
      </c>
      <c r="N205">
        <f>IF(ISERROR(1/VLOOKUP($B205,'Justerad allokering'!$B$1:$AG$461,MATCH(N$1,'Justerad allokering'!$B$1:$AF$1,0),FALSE)),VLOOKUP($B205,'Allokerad kvv'!$B$2:$AV$468,MATCH(N$1,'Allokerad kvv'!$B$1:$AV$1,0),FALSE),VLOOKUP($B205,'Justerad allokering'!$B$1:$AG$461,MATCH(N$1,'Justerad allokering'!$B$1:$AF$1,0),FALSE))</f>
        <v>0</v>
      </c>
      <c r="O205">
        <f>IF(ISERROR(1/VLOOKUP($B205,'Justerad allokering'!$B$1:$AG$461,MATCH(O$1,'Justerad allokering'!$B$1:$AF$1,0),FALSE)),VLOOKUP($B205,'Allokerad kvv'!$B$2:$AV$468,MATCH(O$1,'Allokerad kvv'!$B$1:$AV$1,0),FALSE),VLOOKUP($B205,'Justerad allokering'!$B$1:$AG$461,MATCH(O$1,'Justerad allokering'!$B$1:$AF$1,0),FALSE))</f>
        <v>1.54444E-2</v>
      </c>
      <c r="P205">
        <f>IF(ISERROR(1/VLOOKUP($B205,'Justerad allokering'!$B$1:$AG$461,MATCH(P$1,'Justerad allokering'!$B$1:$AF$1,0),FALSE)),VLOOKUP($B205,'Allokerad kvv'!$B$2:$AV$468,MATCH(P$1,'Allokerad kvv'!$B$1:$AV$1,0),FALSE),VLOOKUP($B205,'Justerad allokering'!$B$1:$AG$461,MATCH(P$1,'Justerad allokering'!$B$1:$AF$1,0),FALSE))</f>
        <v>1.5858400000000002E-2</v>
      </c>
      <c r="Q205">
        <f>IF(ISERROR(1/VLOOKUP($B205,'Justerad allokering'!$B$1:$AG$461,MATCH(Q$1,'Justerad allokering'!$B$1:$AF$1,0),FALSE)),VLOOKUP($B205,'Allokerad kvv'!$B$2:$AV$468,MATCH(Q$1,'Allokerad kvv'!$B$1:$AV$1,0),FALSE),VLOOKUP($B205,'Justerad allokering'!$B$1:$AG$461,MATCH(Q$1,'Justerad allokering'!$B$1:$AF$1,0),FALSE))</f>
        <v>1.6009499999999999E-2</v>
      </c>
      <c r="R205">
        <f>IF(ISERROR(1/VLOOKUP($B205,'Justerad allokering'!$B$1:$AG$461,MATCH(R$1,'Justerad allokering'!$B$1:$AF$1,0),FALSE)),VLOOKUP($B205,'Allokerad kvv'!$B$2:$AV$468,MATCH(R$1,'Allokerad kvv'!$B$1:$AV$1,0),FALSE),VLOOKUP($B205,'Justerad allokering'!$B$1:$AG$461,MATCH(R$1,'Justerad allokering'!$B$1:$AF$1,0),FALSE))</f>
        <v>2.74151E-3</v>
      </c>
      <c r="S205">
        <f>IF(ISERROR(1/VLOOKUP($B205,'Justerad allokering'!$B$1:$AG$461,MATCH(S$1,'Justerad allokering'!$B$1:$AF$1,0),FALSE)),VLOOKUP($B205,'Allokerad kvv'!$B$2:$AV$468,MATCH(S$1,'Allokerad kvv'!$B$1:$AV$1,0),FALSE),VLOOKUP($B205,'Justerad allokering'!$B$1:$AG$461,MATCH(S$1,'Justerad allokering'!$B$1:$AF$1,0),FALSE))</f>
        <v>2.5062800000000001E-3</v>
      </c>
      <c r="T205">
        <f>IF(ISERROR(1/VLOOKUP($B205,'Justerad allokering'!$B$1:$AG$461,MATCH(T$1,'Justerad allokering'!$B$1:$AF$1,0),FALSE)),VLOOKUP($B205,'Allokerad kvv'!$B$2:$AV$468,MATCH(T$1,'Allokerad kvv'!$B$1:$AV$1,0),FALSE),VLOOKUP($B205,'Justerad allokering'!$B$1:$AG$461,MATCH(T$1,'Justerad allokering'!$B$1:$AF$1,0),FALSE))</f>
        <v>0</v>
      </c>
      <c r="U205">
        <f>IF(ISERROR(1/VLOOKUP($B205,'Justerad allokering'!$B$1:$AG$461,MATCH(U$1,'Justerad allokering'!$B$1:$AF$1,0),FALSE)),VLOOKUP($B205,'Allokerad kvv'!$B$2:$AV$468,MATCH(U$1,'Allokerad kvv'!$B$1:$AV$1,0),FALSE),VLOOKUP($B205,'Justerad allokering'!$B$1:$AG$461,MATCH(U$1,'Justerad allokering'!$B$1:$AF$1,0),FALSE))</f>
        <v>0</v>
      </c>
      <c r="V205">
        <f>IF(ISERROR(1/VLOOKUP($B205,'Justerad allokering'!$B$1:$AG$461,MATCH(V$1,'Justerad allokering'!$B$1:$AF$1,0),FALSE)),VLOOKUP($B205,'Allokerad kvv'!$B$2:$AV$468,MATCH(V$1,'Allokerad kvv'!$B$1:$AV$1,0),FALSE),VLOOKUP($B205,'Justerad allokering'!$B$1:$AG$461,MATCH(V$1,'Justerad allokering'!$B$1:$AF$1,0),FALSE))</f>
        <v>0</v>
      </c>
      <c r="W205">
        <f>IF(ISERROR(1/VLOOKUP($B205,'Justerad allokering'!$B$1:$AG$461,MATCH(W$1,'Justerad allokering'!$B$1:$AF$1,0),FALSE)),VLOOKUP($B205,'Allokerad kvv'!$B$2:$AV$468,MATCH(W$1,'Allokerad kvv'!$B$1:$AV$1,0),FALSE),VLOOKUP($B205,'Justerad allokering'!$B$1:$AG$461,MATCH(W$1,'Justerad allokering'!$B$1:$AF$1,0),FALSE))</f>
        <v>6.0487500000000005E-4</v>
      </c>
      <c r="X205">
        <f>IF(ISERROR(1/VLOOKUP($B205,'Justerad allokering'!$B$1:$AG$461,MATCH(X$1,'Justerad allokering'!$B$1:$AF$1,0),FALSE)),VLOOKUP($B205,'Allokerad kvv'!$B$2:$AV$468,MATCH(X$1,'Allokerad kvv'!$B$1:$AV$1,0),FALSE),VLOOKUP($B205,'Justerad allokering'!$B$1:$AG$461,MATCH(X$1,'Justerad allokering'!$B$1:$AF$1,0),FALSE))</f>
        <v>0</v>
      </c>
      <c r="Y205">
        <f>IF(ISERROR(1/VLOOKUP($B205,'Justerad allokering'!$B$1:$AG$461,MATCH(Y$1,'Justerad allokering'!$B$1:$AF$1,0),FALSE)),VLOOKUP($B205,'Allokerad kvv'!$B$2:$AV$468,MATCH(Y$1,'Allokerad kvv'!$B$1:$AV$1,0),FALSE),VLOOKUP($B205,'Justerad allokering'!$B$1:$AG$461,MATCH(Y$1,'Justerad allokering'!$B$1:$AF$1,0),FALSE))</f>
        <v>0</v>
      </c>
      <c r="Z205">
        <f>IF(ISERROR(1/VLOOKUP($B205,'Justerad allokering'!$B$1:$AG$461,MATCH(Z$1,'Justerad allokering'!$B$1:$AF$1,0),FALSE)),VLOOKUP($B205,'Allokerad kvv'!$B$2:$AV$468,MATCH(Z$1,'Allokerad kvv'!$B$1:$AV$1,0),FALSE),VLOOKUP($B205,'Justerad allokering'!$B$1:$AG$461,MATCH(Z$1,'Justerad allokering'!$B$1:$AF$1,0),FALSE))</f>
        <v>3.6060799999999998E-3</v>
      </c>
      <c r="AE205" s="89">
        <f t="shared" si="12"/>
        <v>0.12427365699999998</v>
      </c>
      <c r="AG205">
        <f t="shared" si="13"/>
        <v>0.11993776699999999</v>
      </c>
      <c r="AH205">
        <f t="shared" si="14"/>
        <v>0.11993776699999999</v>
      </c>
      <c r="AI205">
        <f>IF(AH205=0,"",AH205/VLOOKUP(B205,Kraftvärmeprod!$B$1:$BC$480,MATCH("Summa tillförd energi exklusive rökgaskondensering",Kraftvärmeprod!$B$1:$BC$1,0),FALSE))</f>
        <v>0.5964085877672799</v>
      </c>
      <c r="AK205">
        <f t="shared" si="15"/>
        <v>7.1628084999999994E-2</v>
      </c>
    </row>
    <row r="206" spans="1:37" x14ac:dyDescent="0.25">
      <c r="A206" s="2" t="s">
        <v>297</v>
      </c>
      <c r="B206" s="2" t="s">
        <v>298</v>
      </c>
      <c r="C206">
        <f>IF(ISERROR(1/VLOOKUP($B206,'Justerad allokering'!$B$1:$AG$461,MATCH(C$1,'Justerad allokering'!$B$1:$AF$1,0),FALSE)),VLOOKUP($B206,'Allokerad kvv'!$B$2:$AV$468,MATCH(C$1,'Allokerad kvv'!$B$1:$AV$1,0),FALSE),VLOOKUP($B206,'Justerad allokering'!$B$1:$AG$461,MATCH(C$1,'Justerad allokering'!$B$1:$AF$1,0),FALSE))</f>
        <v>0</v>
      </c>
      <c r="D206">
        <f>IF(ISERROR(1/VLOOKUP($B206,'Justerad allokering'!$B$1:$AG$461,MATCH(D$1,'Justerad allokering'!$B$1:$AF$1,0),FALSE)),VLOOKUP($B206,'Allokerad kvv'!$B$2:$AV$468,MATCH(D$1,'Allokerad kvv'!$B$1:$AV$1,0),FALSE),VLOOKUP($B206,'Justerad allokering'!$B$1:$AG$461,MATCH(D$1,'Justerad allokering'!$B$1:$AF$1,0),FALSE))</f>
        <v>0</v>
      </c>
      <c r="E206">
        <f>IF(ISERROR(1/VLOOKUP($B206,'Justerad allokering'!$B$1:$AG$461,MATCH(E$1,'Justerad allokering'!$B$1:$AF$1,0),FALSE)),VLOOKUP($B206,'Allokerad kvv'!$B$2:$AV$468,MATCH(E$1,'Allokerad kvv'!$B$1:$AV$1,0),FALSE),VLOOKUP($B206,'Justerad allokering'!$B$1:$AG$461,MATCH(E$1,'Justerad allokering'!$B$1:$AF$1,0),FALSE))</f>
        <v>74.888599999999997</v>
      </c>
      <c r="F206">
        <f>IF(ISERROR(1/VLOOKUP($B206,'Justerad allokering'!$B$1:$AG$461,MATCH(F$1,'Justerad allokering'!$B$1:$AF$1,0),FALSE)),VLOOKUP($B206,'Allokerad kvv'!$B$2:$AV$468,MATCH(F$1,'Allokerad kvv'!$B$1:$AV$1,0),FALSE),VLOOKUP($B206,'Justerad allokering'!$B$1:$AG$461,MATCH(F$1,'Justerad allokering'!$B$1:$AF$1,0),FALSE))</f>
        <v>0</v>
      </c>
      <c r="G206">
        <f>IF(ISERROR(1/VLOOKUP($B206,'Justerad allokering'!$B$1:$AG$461,MATCH(G$1,'Justerad allokering'!$B$1:$AF$1,0),FALSE)),VLOOKUP($B206,'Allokerad kvv'!$B$2:$AV$468,MATCH(G$1,'Allokerad kvv'!$B$1:$AV$1,0),FALSE),VLOOKUP($B206,'Justerad allokering'!$B$1:$AG$461,MATCH(G$1,'Justerad allokering'!$B$1:$AF$1,0),FALSE))</f>
        <v>0.25970399999999999</v>
      </c>
      <c r="H206">
        <f>IF(ISERROR(1/VLOOKUP($B206,'Justerad allokering'!$B$1:$AG$461,MATCH(H$1,'Justerad allokering'!$B$1:$AF$1,0),FALSE)),VLOOKUP($B206,'Allokerad kvv'!$B$2:$AV$468,MATCH(H$1,'Allokerad kvv'!$B$1:$AV$1,0),FALSE),VLOOKUP($B206,'Justerad allokering'!$B$1:$AG$461,MATCH(H$1,'Justerad allokering'!$B$1:$AF$1,0),FALSE))</f>
        <v>0</v>
      </c>
      <c r="I206">
        <f>IF(ISERROR(1/VLOOKUP($B206,'Justerad allokering'!$B$1:$AG$461,MATCH(I$1,'Justerad allokering'!$B$1:$AF$1,0),FALSE)),VLOOKUP($B206,'Allokerad kvv'!$B$2:$AV$468,MATCH(I$1,'Allokerad kvv'!$B$1:$AV$1,0),FALSE),VLOOKUP($B206,'Justerad allokering'!$B$1:$AG$461,MATCH(I$1,'Justerad allokering'!$B$1:$AF$1,0),FALSE))</f>
        <v>0</v>
      </c>
      <c r="J206">
        <f>IF(ISERROR(1/VLOOKUP($B206,'Justerad allokering'!$B$1:$AG$461,MATCH(J$1,'Justerad allokering'!$B$1:$AF$1,0),FALSE)),VLOOKUP($B206,'Allokerad kvv'!$B$2:$AV$468,MATCH(J$1,'Allokerad kvv'!$B$1:$AV$1,0),FALSE),VLOOKUP($B206,'Justerad allokering'!$B$1:$AG$461,MATCH(J$1,'Justerad allokering'!$B$1:$AF$1,0),FALSE))</f>
        <v>60.6297</v>
      </c>
      <c r="K206">
        <f>IF(ISERROR(1/VLOOKUP($B206,'Justerad allokering'!$B$1:$AG$461,MATCH(K$1,'Justerad allokering'!$B$1:$AF$1,0),FALSE)),VLOOKUP($B206,'Allokerad kvv'!$B$2:$AV$468,MATCH(K$1,'Allokerad kvv'!$B$1:$AV$1,0),FALSE),VLOOKUP($B206,'Justerad allokering'!$B$1:$AG$461,MATCH(K$1,'Justerad allokering'!$B$1:$AF$1,0),FALSE))</f>
        <v>7.9588599999999996</v>
      </c>
      <c r="L206">
        <f>IF(ISERROR(1/VLOOKUP($B206,'Justerad allokering'!$B$1:$AG$461,MATCH(L$1,'Justerad allokering'!$B$1:$AF$1,0),FALSE)),VLOOKUP($B206,'Allokerad kvv'!$B$2:$AV$468,MATCH(L$1,'Allokerad kvv'!$B$1:$AV$1,0),FALSE),VLOOKUP($B206,'Justerad allokering'!$B$1:$AG$461,MATCH(L$1,'Justerad allokering'!$B$1:$AF$1,0),FALSE))</f>
        <v>0</v>
      </c>
      <c r="M206">
        <f>IF(ISERROR(1/VLOOKUP($B206,'Justerad allokering'!$B$1:$AG$461,MATCH(M$1,'Justerad allokering'!$B$1:$AF$1,0),FALSE)),VLOOKUP($B206,'Allokerad kvv'!$B$2:$AV$468,MATCH(M$1,'Allokerad kvv'!$B$1:$AV$1,0),FALSE),VLOOKUP($B206,'Justerad allokering'!$B$1:$AG$461,MATCH(M$1,'Justerad allokering'!$B$1:$AF$1,0),FALSE))</f>
        <v>33.7072</v>
      </c>
      <c r="N206">
        <f>IF(ISERROR(1/VLOOKUP($B206,'Justerad allokering'!$B$1:$AG$461,MATCH(N$1,'Justerad allokering'!$B$1:$AF$1,0),FALSE)),VLOOKUP($B206,'Allokerad kvv'!$B$2:$AV$468,MATCH(N$1,'Allokerad kvv'!$B$1:$AV$1,0),FALSE),VLOOKUP($B206,'Justerad allokering'!$B$1:$AG$461,MATCH(N$1,'Justerad allokering'!$B$1:$AF$1,0),FALSE))</f>
        <v>111.148</v>
      </c>
      <c r="O206">
        <f>IF(ISERROR(1/VLOOKUP($B206,'Justerad allokering'!$B$1:$AG$461,MATCH(O$1,'Justerad allokering'!$B$1:$AF$1,0),FALSE)),VLOOKUP($B206,'Allokerad kvv'!$B$2:$AV$468,MATCH(O$1,'Allokerad kvv'!$B$1:$AV$1,0),FALSE),VLOOKUP($B206,'Justerad allokering'!$B$1:$AG$461,MATCH(O$1,'Justerad allokering'!$B$1:$AF$1,0),FALSE))</f>
        <v>0</v>
      </c>
      <c r="P206">
        <f>IF(ISERROR(1/VLOOKUP($B206,'Justerad allokering'!$B$1:$AG$461,MATCH(P$1,'Justerad allokering'!$B$1:$AF$1,0),FALSE)),VLOOKUP($B206,'Allokerad kvv'!$B$2:$AV$468,MATCH(P$1,'Allokerad kvv'!$B$1:$AV$1,0),FALSE),VLOOKUP($B206,'Justerad allokering'!$B$1:$AG$461,MATCH(P$1,'Justerad allokering'!$B$1:$AF$1,0),FALSE))</f>
        <v>9.7212300000000003</v>
      </c>
      <c r="Q206">
        <f>IF(ISERROR(1/VLOOKUP($B206,'Justerad allokering'!$B$1:$AG$461,MATCH(Q$1,'Justerad allokering'!$B$1:$AF$1,0),FALSE)),VLOOKUP($B206,'Allokerad kvv'!$B$2:$AV$468,MATCH(Q$1,'Allokerad kvv'!$B$1:$AV$1,0),FALSE),VLOOKUP($B206,'Justerad allokering'!$B$1:$AG$461,MATCH(Q$1,'Justerad allokering'!$B$1:$AF$1,0),FALSE))</f>
        <v>0</v>
      </c>
      <c r="R206">
        <f>IF(ISERROR(1/VLOOKUP($B206,'Justerad allokering'!$B$1:$AG$461,MATCH(R$1,'Justerad allokering'!$B$1:$AF$1,0),FALSE)),VLOOKUP($B206,'Allokerad kvv'!$B$2:$AV$468,MATCH(R$1,'Allokerad kvv'!$B$1:$AV$1,0),FALSE),VLOOKUP($B206,'Justerad allokering'!$B$1:$AG$461,MATCH(R$1,'Justerad allokering'!$B$1:$AF$1,0),FALSE))</f>
        <v>0</v>
      </c>
      <c r="S206">
        <f>IF(ISERROR(1/VLOOKUP($B206,'Justerad allokering'!$B$1:$AG$461,MATCH(S$1,'Justerad allokering'!$B$1:$AF$1,0),FALSE)),VLOOKUP($B206,'Allokerad kvv'!$B$2:$AV$468,MATCH(S$1,'Allokerad kvv'!$B$1:$AV$1,0),FALSE),VLOOKUP($B206,'Justerad allokering'!$B$1:$AG$461,MATCH(S$1,'Justerad allokering'!$B$1:$AF$1,0),FALSE))</f>
        <v>0</v>
      </c>
      <c r="T206">
        <f>IF(ISERROR(1/VLOOKUP($B206,'Justerad allokering'!$B$1:$AG$461,MATCH(T$1,'Justerad allokering'!$B$1:$AF$1,0),FALSE)),VLOOKUP($B206,'Allokerad kvv'!$B$2:$AV$468,MATCH(T$1,'Allokerad kvv'!$B$1:$AV$1,0),FALSE),VLOOKUP($B206,'Justerad allokering'!$B$1:$AG$461,MATCH(T$1,'Justerad allokering'!$B$1:$AF$1,0),FALSE))</f>
        <v>24.989599999999999</v>
      </c>
      <c r="U206">
        <f>IF(ISERROR(1/VLOOKUP($B206,'Justerad allokering'!$B$1:$AG$461,MATCH(U$1,'Justerad allokering'!$B$1:$AF$1,0),FALSE)),VLOOKUP($B206,'Allokerad kvv'!$B$2:$AV$468,MATCH(U$1,'Allokerad kvv'!$B$1:$AV$1,0),FALSE),VLOOKUP($B206,'Justerad allokering'!$B$1:$AG$461,MATCH(U$1,'Justerad allokering'!$B$1:$AF$1,0),FALSE))</f>
        <v>0</v>
      </c>
      <c r="V206">
        <f>IF(ISERROR(1/VLOOKUP($B206,'Justerad allokering'!$B$1:$AG$461,MATCH(V$1,'Justerad allokering'!$B$1:$AF$1,0),FALSE)),VLOOKUP($B206,'Allokerad kvv'!$B$2:$AV$468,MATCH(V$1,'Allokerad kvv'!$B$1:$AV$1,0),FALSE),VLOOKUP($B206,'Justerad allokering'!$B$1:$AG$461,MATCH(V$1,'Justerad allokering'!$B$1:$AF$1,0),FALSE))</f>
        <v>0</v>
      </c>
      <c r="W206">
        <f>IF(ISERROR(1/VLOOKUP($B206,'Justerad allokering'!$B$1:$AG$461,MATCH(W$1,'Justerad allokering'!$B$1:$AF$1,0),FALSE)),VLOOKUP($B206,'Allokerad kvv'!$B$2:$AV$468,MATCH(W$1,'Allokerad kvv'!$B$1:$AV$1,0),FALSE),VLOOKUP($B206,'Justerad allokering'!$B$1:$AG$461,MATCH(W$1,'Justerad allokering'!$B$1:$AF$1,0),FALSE))</f>
        <v>0</v>
      </c>
      <c r="X206">
        <f>IF(ISERROR(1/VLOOKUP($B206,'Justerad allokering'!$B$1:$AG$461,MATCH(X$1,'Justerad allokering'!$B$1:$AF$1,0),FALSE)),VLOOKUP($B206,'Allokerad kvv'!$B$2:$AV$468,MATCH(X$1,'Allokerad kvv'!$B$1:$AV$1,0),FALSE),VLOOKUP($B206,'Justerad allokering'!$B$1:$AG$461,MATCH(X$1,'Justerad allokering'!$B$1:$AF$1,0),FALSE))</f>
        <v>0</v>
      </c>
      <c r="Y206">
        <f>IF(ISERROR(1/VLOOKUP($B206,'Justerad allokering'!$B$1:$AG$461,MATCH(Y$1,'Justerad allokering'!$B$1:$AF$1,0),FALSE)),VLOOKUP($B206,'Allokerad kvv'!$B$2:$AV$468,MATCH(Y$1,'Allokerad kvv'!$B$1:$AV$1,0),FALSE),VLOOKUP($B206,'Justerad allokering'!$B$1:$AG$461,MATCH(Y$1,'Justerad allokering'!$B$1:$AF$1,0),FALSE))</f>
        <v>0</v>
      </c>
      <c r="Z206">
        <f>IF(ISERROR(1/VLOOKUP($B206,'Justerad allokering'!$B$1:$AG$461,MATCH(Z$1,'Justerad allokering'!$B$1:$AF$1,0),FALSE)),VLOOKUP($B206,'Allokerad kvv'!$B$2:$AV$468,MATCH(Z$1,'Allokerad kvv'!$B$1:$AV$1,0),FALSE),VLOOKUP($B206,'Justerad allokering'!$B$1:$AG$461,MATCH(Z$1,'Justerad allokering'!$B$1:$AF$1,0),FALSE))</f>
        <v>0</v>
      </c>
      <c r="AE206" s="89">
        <f t="shared" si="12"/>
        <v>323.30289399999998</v>
      </c>
      <c r="AG206">
        <f t="shared" si="13"/>
        <v>315.34403399999997</v>
      </c>
      <c r="AH206">
        <f t="shared" si="14"/>
        <v>204.19603399999997</v>
      </c>
      <c r="AI206">
        <f>IF(AH206=0,"",AH206/VLOOKUP(B206,Kraftvärmeprod!$B$1:$BC$480,MATCH("Summa tillförd energi exklusive rökgaskondensering",Kraftvärmeprod!$B$1:$BC$1,0),FALSE))</f>
        <v>0.45625198915877729</v>
      </c>
      <c r="AK206">
        <f t="shared" si="15"/>
        <v>203.93633</v>
      </c>
    </row>
    <row r="207" spans="1:37" x14ac:dyDescent="0.25">
      <c r="A207" s="2" t="s">
        <v>297</v>
      </c>
      <c r="B207" s="2" t="s">
        <v>299</v>
      </c>
      <c r="C207">
        <f>IF(ISERROR(1/VLOOKUP($B207,'Justerad allokering'!$B$1:$AG$461,MATCH(C$1,'Justerad allokering'!$B$1:$AF$1,0),FALSE)),VLOOKUP($B207,'Allokerad kvv'!$B$2:$AV$468,MATCH(C$1,'Allokerad kvv'!$B$1:$AV$1,0),FALSE),VLOOKUP($B207,'Justerad allokering'!$B$1:$AG$461,MATCH(C$1,'Justerad allokering'!$B$1:$AF$1,0),FALSE))</f>
        <v>0</v>
      </c>
      <c r="D207">
        <f>IF(ISERROR(1/VLOOKUP($B207,'Justerad allokering'!$B$1:$AG$461,MATCH(D$1,'Justerad allokering'!$B$1:$AF$1,0),FALSE)),VLOOKUP($B207,'Allokerad kvv'!$B$2:$AV$468,MATCH(D$1,'Allokerad kvv'!$B$1:$AV$1,0),FALSE),VLOOKUP($B207,'Justerad allokering'!$B$1:$AG$461,MATCH(D$1,'Justerad allokering'!$B$1:$AF$1,0),FALSE))</f>
        <v>0</v>
      </c>
      <c r="E207">
        <f>IF(ISERROR(1/VLOOKUP($B207,'Justerad allokering'!$B$1:$AG$461,MATCH(E$1,'Justerad allokering'!$B$1:$AF$1,0),FALSE)),VLOOKUP($B207,'Allokerad kvv'!$B$2:$AV$468,MATCH(E$1,'Allokerad kvv'!$B$1:$AV$1,0),FALSE),VLOOKUP($B207,'Justerad allokering'!$B$1:$AG$461,MATCH(E$1,'Justerad allokering'!$B$1:$AF$1,0),FALSE))</f>
        <v>0.78164100000000003</v>
      </c>
      <c r="F207">
        <f>IF(ISERROR(1/VLOOKUP($B207,'Justerad allokering'!$B$1:$AG$461,MATCH(F$1,'Justerad allokering'!$B$1:$AF$1,0),FALSE)),VLOOKUP($B207,'Allokerad kvv'!$B$2:$AV$468,MATCH(F$1,'Allokerad kvv'!$B$1:$AV$1,0),FALSE),VLOOKUP($B207,'Justerad allokering'!$B$1:$AG$461,MATCH(F$1,'Justerad allokering'!$B$1:$AF$1,0),FALSE))</f>
        <v>0</v>
      </c>
      <c r="G207">
        <f>IF(ISERROR(1/VLOOKUP($B207,'Justerad allokering'!$B$1:$AG$461,MATCH(G$1,'Justerad allokering'!$B$1:$AF$1,0),FALSE)),VLOOKUP($B207,'Allokerad kvv'!$B$2:$AV$468,MATCH(G$1,'Allokerad kvv'!$B$1:$AV$1,0),FALSE),VLOOKUP($B207,'Justerad allokering'!$B$1:$AG$461,MATCH(G$1,'Justerad allokering'!$B$1:$AF$1,0),FALSE))</f>
        <v>0</v>
      </c>
      <c r="H207">
        <f>IF(ISERROR(1/VLOOKUP($B207,'Justerad allokering'!$B$1:$AG$461,MATCH(H$1,'Justerad allokering'!$B$1:$AF$1,0),FALSE)),VLOOKUP($B207,'Allokerad kvv'!$B$2:$AV$468,MATCH(H$1,'Allokerad kvv'!$B$1:$AV$1,0),FALSE),VLOOKUP($B207,'Justerad allokering'!$B$1:$AG$461,MATCH(H$1,'Justerad allokering'!$B$1:$AF$1,0),FALSE))</f>
        <v>0</v>
      </c>
      <c r="I207">
        <f>IF(ISERROR(1/VLOOKUP($B207,'Justerad allokering'!$B$1:$AG$461,MATCH(I$1,'Justerad allokering'!$B$1:$AF$1,0),FALSE)),VLOOKUP($B207,'Allokerad kvv'!$B$2:$AV$468,MATCH(I$1,'Allokerad kvv'!$B$1:$AV$1,0),FALSE),VLOOKUP($B207,'Justerad allokering'!$B$1:$AG$461,MATCH(I$1,'Justerad allokering'!$B$1:$AF$1,0),FALSE))</f>
        <v>0</v>
      </c>
      <c r="J207">
        <f>IF(ISERROR(1/VLOOKUP($B207,'Justerad allokering'!$B$1:$AG$461,MATCH(J$1,'Justerad allokering'!$B$1:$AF$1,0),FALSE)),VLOOKUP($B207,'Allokerad kvv'!$B$2:$AV$468,MATCH(J$1,'Allokerad kvv'!$B$1:$AV$1,0),FALSE),VLOOKUP($B207,'Justerad allokering'!$B$1:$AG$461,MATCH(J$1,'Justerad allokering'!$B$1:$AF$1,0),FALSE))</f>
        <v>7.0484299999999998</v>
      </c>
      <c r="K207">
        <f>IF(ISERROR(1/VLOOKUP($B207,'Justerad allokering'!$B$1:$AG$461,MATCH(K$1,'Justerad allokering'!$B$1:$AF$1,0),FALSE)),VLOOKUP($B207,'Allokerad kvv'!$B$2:$AV$468,MATCH(K$1,'Allokerad kvv'!$B$1:$AV$1,0),FALSE),VLOOKUP($B207,'Justerad allokering'!$B$1:$AG$461,MATCH(K$1,'Justerad allokering'!$B$1:$AF$1,0),FALSE))</f>
        <v>0.77390199999999998</v>
      </c>
      <c r="L207">
        <f>IF(ISERROR(1/VLOOKUP($B207,'Justerad allokering'!$B$1:$AG$461,MATCH(L$1,'Justerad allokering'!$B$1:$AF$1,0),FALSE)),VLOOKUP($B207,'Allokerad kvv'!$B$2:$AV$468,MATCH(L$1,'Allokerad kvv'!$B$1:$AV$1,0),FALSE),VLOOKUP($B207,'Justerad allokering'!$B$1:$AG$461,MATCH(L$1,'Justerad allokering'!$B$1:$AF$1,0),FALSE))</f>
        <v>0</v>
      </c>
      <c r="M207">
        <f>IF(ISERROR(1/VLOOKUP($B207,'Justerad allokering'!$B$1:$AG$461,MATCH(M$1,'Justerad allokering'!$B$1:$AF$1,0),FALSE)),VLOOKUP($B207,'Allokerad kvv'!$B$2:$AV$468,MATCH(M$1,'Allokerad kvv'!$B$1:$AV$1,0),FALSE),VLOOKUP($B207,'Justerad allokering'!$B$1:$AG$461,MATCH(M$1,'Justerad allokering'!$B$1:$AF$1,0),FALSE))</f>
        <v>0</v>
      </c>
      <c r="N207">
        <f>IF(ISERROR(1/VLOOKUP($B207,'Justerad allokering'!$B$1:$AG$461,MATCH(N$1,'Justerad allokering'!$B$1:$AF$1,0),FALSE)),VLOOKUP($B207,'Allokerad kvv'!$B$2:$AV$468,MATCH(N$1,'Allokerad kvv'!$B$1:$AV$1,0),FALSE),VLOOKUP($B207,'Justerad allokering'!$B$1:$AG$461,MATCH(N$1,'Justerad allokering'!$B$1:$AF$1,0),FALSE))</f>
        <v>4.28</v>
      </c>
      <c r="O207">
        <f>IF(ISERROR(1/VLOOKUP($B207,'Justerad allokering'!$B$1:$AG$461,MATCH(O$1,'Justerad allokering'!$B$1:$AF$1,0),FALSE)),VLOOKUP($B207,'Allokerad kvv'!$B$2:$AV$468,MATCH(O$1,'Allokerad kvv'!$B$1:$AV$1,0),FALSE),VLOOKUP($B207,'Justerad allokering'!$B$1:$AG$461,MATCH(O$1,'Justerad allokering'!$B$1:$AF$1,0),FALSE))</f>
        <v>0</v>
      </c>
      <c r="P207">
        <f>IF(ISERROR(1/VLOOKUP($B207,'Justerad allokering'!$B$1:$AG$461,MATCH(P$1,'Justerad allokering'!$B$1:$AF$1,0),FALSE)),VLOOKUP($B207,'Allokerad kvv'!$B$2:$AV$468,MATCH(P$1,'Allokerad kvv'!$B$1:$AV$1,0),FALSE),VLOOKUP($B207,'Justerad allokering'!$B$1:$AG$461,MATCH(P$1,'Justerad allokering'!$B$1:$AF$1,0),FALSE))</f>
        <v>0</v>
      </c>
      <c r="Q207">
        <f>IF(ISERROR(1/VLOOKUP($B207,'Justerad allokering'!$B$1:$AG$461,MATCH(Q$1,'Justerad allokering'!$B$1:$AF$1,0),FALSE)),VLOOKUP($B207,'Allokerad kvv'!$B$2:$AV$468,MATCH(Q$1,'Allokerad kvv'!$B$1:$AV$1,0),FALSE),VLOOKUP($B207,'Justerad allokering'!$B$1:$AG$461,MATCH(Q$1,'Justerad allokering'!$B$1:$AF$1,0),FALSE))</f>
        <v>0</v>
      </c>
      <c r="R207">
        <f>IF(ISERROR(1/VLOOKUP($B207,'Justerad allokering'!$B$1:$AG$461,MATCH(R$1,'Justerad allokering'!$B$1:$AF$1,0),FALSE)),VLOOKUP($B207,'Allokerad kvv'!$B$2:$AV$468,MATCH(R$1,'Allokerad kvv'!$B$1:$AV$1,0),FALSE),VLOOKUP($B207,'Justerad allokering'!$B$1:$AG$461,MATCH(R$1,'Justerad allokering'!$B$1:$AF$1,0),FALSE))</f>
        <v>0</v>
      </c>
      <c r="S207">
        <f>IF(ISERROR(1/VLOOKUP($B207,'Justerad allokering'!$B$1:$AG$461,MATCH(S$1,'Justerad allokering'!$B$1:$AF$1,0),FALSE)),VLOOKUP($B207,'Allokerad kvv'!$B$2:$AV$468,MATCH(S$1,'Allokerad kvv'!$B$1:$AV$1,0),FALSE),VLOOKUP($B207,'Justerad allokering'!$B$1:$AG$461,MATCH(S$1,'Justerad allokering'!$B$1:$AF$1,0),FALSE))</f>
        <v>0</v>
      </c>
      <c r="T207">
        <f>IF(ISERROR(1/VLOOKUP($B207,'Justerad allokering'!$B$1:$AG$461,MATCH(T$1,'Justerad allokering'!$B$1:$AF$1,0),FALSE)),VLOOKUP($B207,'Allokerad kvv'!$B$2:$AV$468,MATCH(T$1,'Allokerad kvv'!$B$1:$AV$1,0),FALSE),VLOOKUP($B207,'Justerad allokering'!$B$1:$AG$461,MATCH(T$1,'Justerad allokering'!$B$1:$AF$1,0),FALSE))</f>
        <v>0</v>
      </c>
      <c r="U207">
        <f>IF(ISERROR(1/VLOOKUP($B207,'Justerad allokering'!$B$1:$AG$461,MATCH(U$1,'Justerad allokering'!$B$1:$AF$1,0),FALSE)),VLOOKUP($B207,'Allokerad kvv'!$B$2:$AV$468,MATCH(U$1,'Allokerad kvv'!$B$1:$AV$1,0),FALSE),VLOOKUP($B207,'Justerad allokering'!$B$1:$AG$461,MATCH(U$1,'Justerad allokering'!$B$1:$AF$1,0),FALSE))</f>
        <v>0</v>
      </c>
      <c r="V207">
        <f>IF(ISERROR(1/VLOOKUP($B207,'Justerad allokering'!$B$1:$AG$461,MATCH(V$1,'Justerad allokering'!$B$1:$AF$1,0),FALSE)),VLOOKUP($B207,'Allokerad kvv'!$B$2:$AV$468,MATCH(V$1,'Allokerad kvv'!$B$1:$AV$1,0),FALSE),VLOOKUP($B207,'Justerad allokering'!$B$1:$AG$461,MATCH(V$1,'Justerad allokering'!$B$1:$AF$1,0),FALSE))</f>
        <v>0</v>
      </c>
      <c r="W207">
        <f>IF(ISERROR(1/VLOOKUP($B207,'Justerad allokering'!$B$1:$AG$461,MATCH(W$1,'Justerad allokering'!$B$1:$AF$1,0),FALSE)),VLOOKUP($B207,'Allokerad kvv'!$B$2:$AV$468,MATCH(W$1,'Allokerad kvv'!$B$1:$AV$1,0),FALSE),VLOOKUP($B207,'Justerad allokering'!$B$1:$AG$461,MATCH(W$1,'Justerad allokering'!$B$1:$AF$1,0),FALSE))</f>
        <v>0</v>
      </c>
      <c r="X207">
        <f>IF(ISERROR(1/VLOOKUP($B207,'Justerad allokering'!$B$1:$AG$461,MATCH(X$1,'Justerad allokering'!$B$1:$AF$1,0),FALSE)),VLOOKUP($B207,'Allokerad kvv'!$B$2:$AV$468,MATCH(X$1,'Allokerad kvv'!$B$1:$AV$1,0),FALSE),VLOOKUP($B207,'Justerad allokering'!$B$1:$AG$461,MATCH(X$1,'Justerad allokering'!$B$1:$AF$1,0),FALSE))</f>
        <v>0</v>
      </c>
      <c r="Y207">
        <f>IF(ISERROR(1/VLOOKUP($B207,'Justerad allokering'!$B$1:$AG$461,MATCH(Y$1,'Justerad allokering'!$B$1:$AF$1,0),FALSE)),VLOOKUP($B207,'Allokerad kvv'!$B$2:$AV$468,MATCH(Y$1,'Allokerad kvv'!$B$1:$AV$1,0),FALSE),VLOOKUP($B207,'Justerad allokering'!$B$1:$AG$461,MATCH(Y$1,'Justerad allokering'!$B$1:$AF$1,0),FALSE))</f>
        <v>0</v>
      </c>
      <c r="Z207">
        <f>IF(ISERROR(1/VLOOKUP($B207,'Justerad allokering'!$B$1:$AG$461,MATCH(Z$1,'Justerad allokering'!$B$1:$AF$1,0),FALSE)),VLOOKUP($B207,'Allokerad kvv'!$B$2:$AV$468,MATCH(Z$1,'Allokerad kvv'!$B$1:$AV$1,0),FALSE),VLOOKUP($B207,'Justerad allokering'!$B$1:$AG$461,MATCH(Z$1,'Justerad allokering'!$B$1:$AF$1,0),FALSE))</f>
        <v>0</v>
      </c>
      <c r="AE207" s="89">
        <f t="shared" si="12"/>
        <v>12.883973000000001</v>
      </c>
      <c r="AG207">
        <f t="shared" si="13"/>
        <v>12.110071000000001</v>
      </c>
      <c r="AH207">
        <f t="shared" si="14"/>
        <v>7.8300710000000011</v>
      </c>
      <c r="AI207">
        <f>IF(AH207=0,"",AH207/VLOOKUP(B207,Kraftvärmeprod!$B$1:$BC$480,MATCH("Summa tillförd energi exklusive rökgaskondensering",Kraftvärmeprod!$B$1:$BC$1,0),FALSE))</f>
        <v>0.45523668604651168</v>
      </c>
      <c r="AK207">
        <f t="shared" si="15"/>
        <v>7.8300710000000002</v>
      </c>
    </row>
    <row r="208" spans="1:37" x14ac:dyDescent="0.25">
      <c r="A208" s="2" t="s">
        <v>300</v>
      </c>
      <c r="B208" s="2" t="s">
        <v>301</v>
      </c>
      <c r="C208">
        <f>IF(ISERROR(1/VLOOKUP($B208,'Justerad allokering'!$B$1:$AG$461,MATCH(C$1,'Justerad allokering'!$B$1:$AF$1,0),FALSE)),VLOOKUP($B208,'Allokerad kvv'!$B$2:$AV$468,MATCH(C$1,'Allokerad kvv'!$B$1:$AV$1,0),FALSE),VLOOKUP($B208,'Justerad allokering'!$B$1:$AG$461,MATCH(C$1,'Justerad allokering'!$B$1:$AF$1,0),FALSE))</f>
        <v>0</v>
      </c>
      <c r="D208">
        <f>IF(ISERROR(1/VLOOKUP($B208,'Justerad allokering'!$B$1:$AG$461,MATCH(D$1,'Justerad allokering'!$B$1:$AF$1,0),FALSE)),VLOOKUP($B208,'Allokerad kvv'!$B$2:$AV$468,MATCH(D$1,'Allokerad kvv'!$B$1:$AV$1,0),FALSE),VLOOKUP($B208,'Justerad allokering'!$B$1:$AG$461,MATCH(D$1,'Justerad allokering'!$B$1:$AF$1,0),FALSE))</f>
        <v>0</v>
      </c>
      <c r="E208">
        <f>IF(ISERROR(1/VLOOKUP($B208,'Justerad allokering'!$B$1:$AG$461,MATCH(E$1,'Justerad allokering'!$B$1:$AF$1,0),FALSE)),VLOOKUP($B208,'Allokerad kvv'!$B$2:$AV$468,MATCH(E$1,'Allokerad kvv'!$B$1:$AV$1,0),FALSE),VLOOKUP($B208,'Justerad allokering'!$B$1:$AG$461,MATCH(E$1,'Justerad allokering'!$B$1:$AF$1,0),FALSE))</f>
        <v>0</v>
      </c>
      <c r="F208">
        <f>IF(ISERROR(1/VLOOKUP($B208,'Justerad allokering'!$B$1:$AG$461,MATCH(F$1,'Justerad allokering'!$B$1:$AF$1,0),FALSE)),VLOOKUP($B208,'Allokerad kvv'!$B$2:$AV$468,MATCH(F$1,'Allokerad kvv'!$B$1:$AV$1,0),FALSE),VLOOKUP($B208,'Justerad allokering'!$B$1:$AG$461,MATCH(F$1,'Justerad allokering'!$B$1:$AF$1,0),FALSE))</f>
        <v>0</v>
      </c>
      <c r="G208">
        <f>IF(ISERROR(1/VLOOKUP($B208,'Justerad allokering'!$B$1:$AG$461,MATCH(G$1,'Justerad allokering'!$B$1:$AF$1,0),FALSE)),VLOOKUP($B208,'Allokerad kvv'!$B$2:$AV$468,MATCH(G$1,'Allokerad kvv'!$B$1:$AV$1,0),FALSE),VLOOKUP($B208,'Justerad allokering'!$B$1:$AG$461,MATCH(G$1,'Justerad allokering'!$B$1:$AF$1,0),FALSE))</f>
        <v>0</v>
      </c>
      <c r="H208">
        <f>IF(ISERROR(1/VLOOKUP($B208,'Justerad allokering'!$B$1:$AG$461,MATCH(H$1,'Justerad allokering'!$B$1:$AF$1,0),FALSE)),VLOOKUP($B208,'Allokerad kvv'!$B$2:$AV$468,MATCH(H$1,'Allokerad kvv'!$B$1:$AV$1,0),FALSE),VLOOKUP($B208,'Justerad allokering'!$B$1:$AG$461,MATCH(H$1,'Justerad allokering'!$B$1:$AF$1,0),FALSE))</f>
        <v>0</v>
      </c>
      <c r="I208">
        <f>IF(ISERROR(1/VLOOKUP($B208,'Justerad allokering'!$B$1:$AG$461,MATCH(I$1,'Justerad allokering'!$B$1:$AF$1,0),FALSE)),VLOOKUP($B208,'Allokerad kvv'!$B$2:$AV$468,MATCH(I$1,'Allokerad kvv'!$B$1:$AV$1,0),FALSE),VLOOKUP($B208,'Justerad allokering'!$B$1:$AG$461,MATCH(I$1,'Justerad allokering'!$B$1:$AF$1,0),FALSE))</f>
        <v>0</v>
      </c>
      <c r="J208">
        <f>IF(ISERROR(1/VLOOKUP($B208,'Justerad allokering'!$B$1:$AG$461,MATCH(J$1,'Justerad allokering'!$B$1:$AF$1,0),FALSE)),VLOOKUP($B208,'Allokerad kvv'!$B$2:$AV$468,MATCH(J$1,'Allokerad kvv'!$B$1:$AV$1,0),FALSE),VLOOKUP($B208,'Justerad allokering'!$B$1:$AG$461,MATCH(J$1,'Justerad allokering'!$B$1:$AF$1,0),FALSE))</f>
        <v>0</v>
      </c>
      <c r="K208">
        <f>IF(ISERROR(1/VLOOKUP($B208,'Justerad allokering'!$B$1:$AG$461,MATCH(K$1,'Justerad allokering'!$B$1:$AF$1,0),FALSE)),VLOOKUP($B208,'Allokerad kvv'!$B$2:$AV$468,MATCH(K$1,'Allokerad kvv'!$B$1:$AV$1,0),FALSE),VLOOKUP($B208,'Justerad allokering'!$B$1:$AG$461,MATCH(K$1,'Justerad allokering'!$B$1:$AF$1,0),FALSE))</f>
        <v>0</v>
      </c>
      <c r="L208">
        <f>IF(ISERROR(1/VLOOKUP($B208,'Justerad allokering'!$B$1:$AG$461,MATCH(L$1,'Justerad allokering'!$B$1:$AF$1,0),FALSE)),VLOOKUP($B208,'Allokerad kvv'!$B$2:$AV$468,MATCH(L$1,'Allokerad kvv'!$B$1:$AV$1,0),FALSE),VLOOKUP($B208,'Justerad allokering'!$B$1:$AG$461,MATCH(L$1,'Justerad allokering'!$B$1:$AF$1,0),FALSE))</f>
        <v>0</v>
      </c>
      <c r="M208">
        <f>IF(ISERROR(1/VLOOKUP($B208,'Justerad allokering'!$B$1:$AG$461,MATCH(M$1,'Justerad allokering'!$B$1:$AF$1,0),FALSE)),VLOOKUP($B208,'Allokerad kvv'!$B$2:$AV$468,MATCH(M$1,'Allokerad kvv'!$B$1:$AV$1,0),FALSE),VLOOKUP($B208,'Justerad allokering'!$B$1:$AG$461,MATCH(M$1,'Justerad allokering'!$B$1:$AF$1,0),FALSE))</f>
        <v>0</v>
      </c>
      <c r="N208">
        <f>IF(ISERROR(1/VLOOKUP($B208,'Justerad allokering'!$B$1:$AG$461,MATCH(N$1,'Justerad allokering'!$B$1:$AF$1,0),FALSE)),VLOOKUP($B208,'Allokerad kvv'!$B$2:$AV$468,MATCH(N$1,'Allokerad kvv'!$B$1:$AV$1,0),FALSE),VLOOKUP($B208,'Justerad allokering'!$B$1:$AG$461,MATCH(N$1,'Justerad allokering'!$B$1:$AF$1,0),FALSE))</f>
        <v>0</v>
      </c>
      <c r="O208">
        <f>IF(ISERROR(1/VLOOKUP($B208,'Justerad allokering'!$B$1:$AG$461,MATCH(O$1,'Justerad allokering'!$B$1:$AF$1,0),FALSE)),VLOOKUP($B208,'Allokerad kvv'!$B$2:$AV$468,MATCH(O$1,'Allokerad kvv'!$B$1:$AV$1,0),FALSE),VLOOKUP($B208,'Justerad allokering'!$B$1:$AG$461,MATCH(O$1,'Justerad allokering'!$B$1:$AF$1,0),FALSE))</f>
        <v>0</v>
      </c>
      <c r="P208">
        <f>IF(ISERROR(1/VLOOKUP($B208,'Justerad allokering'!$B$1:$AG$461,MATCH(P$1,'Justerad allokering'!$B$1:$AF$1,0),FALSE)),VLOOKUP($B208,'Allokerad kvv'!$B$2:$AV$468,MATCH(P$1,'Allokerad kvv'!$B$1:$AV$1,0),FALSE),VLOOKUP($B208,'Justerad allokering'!$B$1:$AG$461,MATCH(P$1,'Justerad allokering'!$B$1:$AF$1,0),FALSE))</f>
        <v>0</v>
      </c>
      <c r="Q208">
        <f>IF(ISERROR(1/VLOOKUP($B208,'Justerad allokering'!$B$1:$AG$461,MATCH(Q$1,'Justerad allokering'!$B$1:$AF$1,0),FALSE)),VLOOKUP($B208,'Allokerad kvv'!$B$2:$AV$468,MATCH(Q$1,'Allokerad kvv'!$B$1:$AV$1,0),FALSE),VLOOKUP($B208,'Justerad allokering'!$B$1:$AG$461,MATCH(Q$1,'Justerad allokering'!$B$1:$AF$1,0),FALSE))</f>
        <v>0</v>
      </c>
      <c r="R208">
        <f>IF(ISERROR(1/VLOOKUP($B208,'Justerad allokering'!$B$1:$AG$461,MATCH(R$1,'Justerad allokering'!$B$1:$AF$1,0),FALSE)),VLOOKUP($B208,'Allokerad kvv'!$B$2:$AV$468,MATCH(R$1,'Allokerad kvv'!$B$1:$AV$1,0),FALSE),VLOOKUP($B208,'Justerad allokering'!$B$1:$AG$461,MATCH(R$1,'Justerad allokering'!$B$1:$AF$1,0),FALSE))</f>
        <v>0</v>
      </c>
      <c r="S208">
        <f>IF(ISERROR(1/VLOOKUP($B208,'Justerad allokering'!$B$1:$AG$461,MATCH(S$1,'Justerad allokering'!$B$1:$AF$1,0),FALSE)),VLOOKUP($B208,'Allokerad kvv'!$B$2:$AV$468,MATCH(S$1,'Allokerad kvv'!$B$1:$AV$1,0),FALSE),VLOOKUP($B208,'Justerad allokering'!$B$1:$AG$461,MATCH(S$1,'Justerad allokering'!$B$1:$AF$1,0),FALSE))</f>
        <v>0</v>
      </c>
      <c r="T208">
        <f>IF(ISERROR(1/VLOOKUP($B208,'Justerad allokering'!$B$1:$AG$461,MATCH(T$1,'Justerad allokering'!$B$1:$AF$1,0),FALSE)),VLOOKUP($B208,'Allokerad kvv'!$B$2:$AV$468,MATCH(T$1,'Allokerad kvv'!$B$1:$AV$1,0),FALSE),VLOOKUP($B208,'Justerad allokering'!$B$1:$AG$461,MATCH(T$1,'Justerad allokering'!$B$1:$AF$1,0),FALSE))</f>
        <v>0</v>
      </c>
      <c r="U208">
        <f>IF(ISERROR(1/VLOOKUP($B208,'Justerad allokering'!$B$1:$AG$461,MATCH(U$1,'Justerad allokering'!$B$1:$AF$1,0),FALSE)),VLOOKUP($B208,'Allokerad kvv'!$B$2:$AV$468,MATCH(U$1,'Allokerad kvv'!$B$1:$AV$1,0),FALSE),VLOOKUP($B208,'Justerad allokering'!$B$1:$AG$461,MATCH(U$1,'Justerad allokering'!$B$1:$AF$1,0),FALSE))</f>
        <v>0</v>
      </c>
      <c r="V208">
        <f>IF(ISERROR(1/VLOOKUP($B208,'Justerad allokering'!$B$1:$AG$461,MATCH(V$1,'Justerad allokering'!$B$1:$AF$1,0),FALSE)),VLOOKUP($B208,'Allokerad kvv'!$B$2:$AV$468,MATCH(V$1,'Allokerad kvv'!$B$1:$AV$1,0),FALSE),VLOOKUP($B208,'Justerad allokering'!$B$1:$AG$461,MATCH(V$1,'Justerad allokering'!$B$1:$AF$1,0),FALSE))</f>
        <v>0</v>
      </c>
      <c r="W208">
        <f>IF(ISERROR(1/VLOOKUP($B208,'Justerad allokering'!$B$1:$AG$461,MATCH(W$1,'Justerad allokering'!$B$1:$AF$1,0),FALSE)),VLOOKUP($B208,'Allokerad kvv'!$B$2:$AV$468,MATCH(W$1,'Allokerad kvv'!$B$1:$AV$1,0),FALSE),VLOOKUP($B208,'Justerad allokering'!$B$1:$AG$461,MATCH(W$1,'Justerad allokering'!$B$1:$AF$1,0),FALSE))</f>
        <v>0</v>
      </c>
      <c r="X208">
        <f>IF(ISERROR(1/VLOOKUP($B208,'Justerad allokering'!$B$1:$AG$461,MATCH(X$1,'Justerad allokering'!$B$1:$AF$1,0),FALSE)),VLOOKUP($B208,'Allokerad kvv'!$B$2:$AV$468,MATCH(X$1,'Allokerad kvv'!$B$1:$AV$1,0),FALSE),VLOOKUP($B208,'Justerad allokering'!$B$1:$AG$461,MATCH(X$1,'Justerad allokering'!$B$1:$AF$1,0),FALSE))</f>
        <v>0</v>
      </c>
      <c r="Y208">
        <f>IF(ISERROR(1/VLOOKUP($B208,'Justerad allokering'!$B$1:$AG$461,MATCH(Y$1,'Justerad allokering'!$B$1:$AF$1,0),FALSE)),VLOOKUP($B208,'Allokerad kvv'!$B$2:$AV$468,MATCH(Y$1,'Allokerad kvv'!$B$1:$AV$1,0),FALSE),VLOOKUP($B208,'Justerad allokering'!$B$1:$AG$461,MATCH(Y$1,'Justerad allokering'!$B$1:$AF$1,0),FALSE))</f>
        <v>0</v>
      </c>
      <c r="Z208">
        <f>IF(ISERROR(1/VLOOKUP($B208,'Justerad allokering'!$B$1:$AG$461,MATCH(Z$1,'Justerad allokering'!$B$1:$AF$1,0),FALSE)),VLOOKUP($B208,'Allokerad kvv'!$B$2:$AV$468,MATCH(Z$1,'Allokerad kvv'!$B$1:$AV$1,0),FALSE),VLOOKUP($B208,'Justerad allokering'!$B$1:$AG$461,MATCH(Z$1,'Justerad allokering'!$B$1:$AF$1,0),FALSE))</f>
        <v>0</v>
      </c>
      <c r="AE208" s="89">
        <f t="shared" si="12"/>
        <v>0</v>
      </c>
      <c r="AG208">
        <f t="shared" si="13"/>
        <v>0</v>
      </c>
      <c r="AH208">
        <f t="shared" si="14"/>
        <v>0</v>
      </c>
      <c r="AI208" t="str">
        <f>IF(AH208=0,"",AH208/VLOOKUP(B208,Kraftvärmeprod!$B$1:$BC$480,MATCH("Summa tillförd energi exklusive rökgaskondensering",Kraftvärmeprod!$B$1:$BC$1,0),FALSE))</f>
        <v/>
      </c>
      <c r="AK208">
        <f t="shared" si="15"/>
        <v>0</v>
      </c>
    </row>
    <row r="209" spans="1:37" x14ac:dyDescent="0.25">
      <c r="A209" s="2" t="s">
        <v>302</v>
      </c>
      <c r="B209" s="2" t="s">
        <v>303</v>
      </c>
      <c r="C209">
        <f>IF(ISERROR(1/VLOOKUP($B209,'Justerad allokering'!$B$1:$AG$461,MATCH(C$1,'Justerad allokering'!$B$1:$AF$1,0),FALSE)),VLOOKUP($B209,'Allokerad kvv'!$B$2:$AV$468,MATCH(C$1,'Allokerad kvv'!$B$1:$AV$1,0),FALSE),VLOOKUP($B209,'Justerad allokering'!$B$1:$AG$461,MATCH(C$1,'Justerad allokering'!$B$1:$AF$1,0),FALSE))</f>
        <v>0</v>
      </c>
      <c r="D209">
        <f>IF(ISERROR(1/VLOOKUP($B209,'Justerad allokering'!$B$1:$AG$461,MATCH(D$1,'Justerad allokering'!$B$1:$AF$1,0),FALSE)),VLOOKUP($B209,'Allokerad kvv'!$B$2:$AV$468,MATCH(D$1,'Allokerad kvv'!$B$1:$AV$1,0),FALSE),VLOOKUP($B209,'Justerad allokering'!$B$1:$AG$461,MATCH(D$1,'Justerad allokering'!$B$1:$AF$1,0),FALSE))</f>
        <v>0</v>
      </c>
      <c r="E209">
        <f>IF(ISERROR(1/VLOOKUP($B209,'Justerad allokering'!$B$1:$AG$461,MATCH(E$1,'Justerad allokering'!$B$1:$AF$1,0),FALSE)),VLOOKUP($B209,'Allokerad kvv'!$B$2:$AV$468,MATCH(E$1,'Allokerad kvv'!$B$1:$AV$1,0),FALSE),VLOOKUP($B209,'Justerad allokering'!$B$1:$AG$461,MATCH(E$1,'Justerad allokering'!$B$1:$AF$1,0),FALSE))</f>
        <v>0</v>
      </c>
      <c r="F209">
        <f>IF(ISERROR(1/VLOOKUP($B209,'Justerad allokering'!$B$1:$AG$461,MATCH(F$1,'Justerad allokering'!$B$1:$AF$1,0),FALSE)),VLOOKUP($B209,'Allokerad kvv'!$B$2:$AV$468,MATCH(F$1,'Allokerad kvv'!$B$1:$AV$1,0),FALSE),VLOOKUP($B209,'Justerad allokering'!$B$1:$AG$461,MATCH(F$1,'Justerad allokering'!$B$1:$AF$1,0),FALSE))</f>
        <v>0</v>
      </c>
      <c r="G209">
        <f>IF(ISERROR(1/VLOOKUP($B209,'Justerad allokering'!$B$1:$AG$461,MATCH(G$1,'Justerad allokering'!$B$1:$AF$1,0),FALSE)),VLOOKUP($B209,'Allokerad kvv'!$B$2:$AV$468,MATCH(G$1,'Allokerad kvv'!$B$1:$AV$1,0),FALSE),VLOOKUP($B209,'Justerad allokering'!$B$1:$AG$461,MATCH(G$1,'Justerad allokering'!$B$1:$AF$1,0),FALSE))</f>
        <v>0</v>
      </c>
      <c r="H209">
        <f>IF(ISERROR(1/VLOOKUP($B209,'Justerad allokering'!$B$1:$AG$461,MATCH(H$1,'Justerad allokering'!$B$1:$AF$1,0),FALSE)),VLOOKUP($B209,'Allokerad kvv'!$B$2:$AV$468,MATCH(H$1,'Allokerad kvv'!$B$1:$AV$1,0),FALSE),VLOOKUP($B209,'Justerad allokering'!$B$1:$AG$461,MATCH(H$1,'Justerad allokering'!$B$1:$AF$1,0),FALSE))</f>
        <v>0</v>
      </c>
      <c r="I209">
        <f>IF(ISERROR(1/VLOOKUP($B209,'Justerad allokering'!$B$1:$AG$461,MATCH(I$1,'Justerad allokering'!$B$1:$AF$1,0),FALSE)),VLOOKUP($B209,'Allokerad kvv'!$B$2:$AV$468,MATCH(I$1,'Allokerad kvv'!$B$1:$AV$1,0),FALSE),VLOOKUP($B209,'Justerad allokering'!$B$1:$AG$461,MATCH(I$1,'Justerad allokering'!$B$1:$AF$1,0),FALSE))</f>
        <v>0</v>
      </c>
      <c r="J209">
        <f>IF(ISERROR(1/VLOOKUP($B209,'Justerad allokering'!$B$1:$AG$461,MATCH(J$1,'Justerad allokering'!$B$1:$AF$1,0),FALSE)),VLOOKUP($B209,'Allokerad kvv'!$B$2:$AV$468,MATCH(J$1,'Allokerad kvv'!$B$1:$AV$1,0),FALSE),VLOOKUP($B209,'Justerad allokering'!$B$1:$AG$461,MATCH(J$1,'Justerad allokering'!$B$1:$AF$1,0),FALSE))</f>
        <v>0</v>
      </c>
      <c r="K209">
        <f>IF(ISERROR(1/VLOOKUP($B209,'Justerad allokering'!$B$1:$AG$461,MATCH(K$1,'Justerad allokering'!$B$1:$AF$1,0),FALSE)),VLOOKUP($B209,'Allokerad kvv'!$B$2:$AV$468,MATCH(K$1,'Allokerad kvv'!$B$1:$AV$1,0),FALSE),VLOOKUP($B209,'Justerad allokering'!$B$1:$AG$461,MATCH(K$1,'Justerad allokering'!$B$1:$AF$1,0),FALSE))</f>
        <v>0</v>
      </c>
      <c r="L209">
        <f>IF(ISERROR(1/VLOOKUP($B209,'Justerad allokering'!$B$1:$AG$461,MATCH(L$1,'Justerad allokering'!$B$1:$AF$1,0),FALSE)),VLOOKUP($B209,'Allokerad kvv'!$B$2:$AV$468,MATCH(L$1,'Allokerad kvv'!$B$1:$AV$1,0),FALSE),VLOOKUP($B209,'Justerad allokering'!$B$1:$AG$461,MATCH(L$1,'Justerad allokering'!$B$1:$AF$1,0),FALSE))</f>
        <v>0</v>
      </c>
      <c r="M209">
        <f>IF(ISERROR(1/VLOOKUP($B209,'Justerad allokering'!$B$1:$AG$461,MATCH(M$1,'Justerad allokering'!$B$1:$AF$1,0),FALSE)),VLOOKUP($B209,'Allokerad kvv'!$B$2:$AV$468,MATCH(M$1,'Allokerad kvv'!$B$1:$AV$1,0),FALSE),VLOOKUP($B209,'Justerad allokering'!$B$1:$AG$461,MATCH(M$1,'Justerad allokering'!$B$1:$AF$1,0),FALSE))</f>
        <v>0</v>
      </c>
      <c r="N209">
        <f>IF(ISERROR(1/VLOOKUP($B209,'Justerad allokering'!$B$1:$AG$461,MATCH(N$1,'Justerad allokering'!$B$1:$AF$1,0),FALSE)),VLOOKUP($B209,'Allokerad kvv'!$B$2:$AV$468,MATCH(N$1,'Allokerad kvv'!$B$1:$AV$1,0),FALSE),VLOOKUP($B209,'Justerad allokering'!$B$1:$AG$461,MATCH(N$1,'Justerad allokering'!$B$1:$AF$1,0),FALSE))</f>
        <v>0</v>
      </c>
      <c r="O209">
        <f>IF(ISERROR(1/VLOOKUP($B209,'Justerad allokering'!$B$1:$AG$461,MATCH(O$1,'Justerad allokering'!$B$1:$AF$1,0),FALSE)),VLOOKUP($B209,'Allokerad kvv'!$B$2:$AV$468,MATCH(O$1,'Allokerad kvv'!$B$1:$AV$1,0),FALSE),VLOOKUP($B209,'Justerad allokering'!$B$1:$AG$461,MATCH(O$1,'Justerad allokering'!$B$1:$AF$1,0),FALSE))</f>
        <v>0</v>
      </c>
      <c r="P209">
        <f>IF(ISERROR(1/VLOOKUP($B209,'Justerad allokering'!$B$1:$AG$461,MATCH(P$1,'Justerad allokering'!$B$1:$AF$1,0),FALSE)),VLOOKUP($B209,'Allokerad kvv'!$B$2:$AV$468,MATCH(P$1,'Allokerad kvv'!$B$1:$AV$1,0),FALSE),VLOOKUP($B209,'Justerad allokering'!$B$1:$AG$461,MATCH(P$1,'Justerad allokering'!$B$1:$AF$1,0),FALSE))</f>
        <v>0</v>
      </c>
      <c r="Q209">
        <f>IF(ISERROR(1/VLOOKUP($B209,'Justerad allokering'!$B$1:$AG$461,MATCH(Q$1,'Justerad allokering'!$B$1:$AF$1,0),FALSE)),VLOOKUP($B209,'Allokerad kvv'!$B$2:$AV$468,MATCH(Q$1,'Allokerad kvv'!$B$1:$AV$1,0),FALSE),VLOOKUP($B209,'Justerad allokering'!$B$1:$AG$461,MATCH(Q$1,'Justerad allokering'!$B$1:$AF$1,0),FALSE))</f>
        <v>0</v>
      </c>
      <c r="R209">
        <f>IF(ISERROR(1/VLOOKUP($B209,'Justerad allokering'!$B$1:$AG$461,MATCH(R$1,'Justerad allokering'!$B$1:$AF$1,0),FALSE)),VLOOKUP($B209,'Allokerad kvv'!$B$2:$AV$468,MATCH(R$1,'Allokerad kvv'!$B$1:$AV$1,0),FALSE),VLOOKUP($B209,'Justerad allokering'!$B$1:$AG$461,MATCH(R$1,'Justerad allokering'!$B$1:$AF$1,0),FALSE))</f>
        <v>0</v>
      </c>
      <c r="S209">
        <f>IF(ISERROR(1/VLOOKUP($B209,'Justerad allokering'!$B$1:$AG$461,MATCH(S$1,'Justerad allokering'!$B$1:$AF$1,0),FALSE)),VLOOKUP($B209,'Allokerad kvv'!$B$2:$AV$468,MATCH(S$1,'Allokerad kvv'!$B$1:$AV$1,0),FALSE),VLOOKUP($B209,'Justerad allokering'!$B$1:$AG$461,MATCH(S$1,'Justerad allokering'!$B$1:$AF$1,0),FALSE))</f>
        <v>0</v>
      </c>
      <c r="T209">
        <f>IF(ISERROR(1/VLOOKUP($B209,'Justerad allokering'!$B$1:$AG$461,MATCH(T$1,'Justerad allokering'!$B$1:$AF$1,0),FALSE)),VLOOKUP($B209,'Allokerad kvv'!$B$2:$AV$468,MATCH(T$1,'Allokerad kvv'!$B$1:$AV$1,0),FALSE),VLOOKUP($B209,'Justerad allokering'!$B$1:$AG$461,MATCH(T$1,'Justerad allokering'!$B$1:$AF$1,0),FALSE))</f>
        <v>0</v>
      </c>
      <c r="U209">
        <f>IF(ISERROR(1/VLOOKUP($B209,'Justerad allokering'!$B$1:$AG$461,MATCH(U$1,'Justerad allokering'!$B$1:$AF$1,0),FALSE)),VLOOKUP($B209,'Allokerad kvv'!$B$2:$AV$468,MATCH(U$1,'Allokerad kvv'!$B$1:$AV$1,0),FALSE),VLOOKUP($B209,'Justerad allokering'!$B$1:$AG$461,MATCH(U$1,'Justerad allokering'!$B$1:$AF$1,0),FALSE))</f>
        <v>0</v>
      </c>
      <c r="V209">
        <f>IF(ISERROR(1/VLOOKUP($B209,'Justerad allokering'!$B$1:$AG$461,MATCH(V$1,'Justerad allokering'!$B$1:$AF$1,0),FALSE)),VLOOKUP($B209,'Allokerad kvv'!$B$2:$AV$468,MATCH(V$1,'Allokerad kvv'!$B$1:$AV$1,0),FALSE),VLOOKUP($B209,'Justerad allokering'!$B$1:$AG$461,MATCH(V$1,'Justerad allokering'!$B$1:$AF$1,0),FALSE))</f>
        <v>0</v>
      </c>
      <c r="W209">
        <f>IF(ISERROR(1/VLOOKUP($B209,'Justerad allokering'!$B$1:$AG$461,MATCH(W$1,'Justerad allokering'!$B$1:$AF$1,0),FALSE)),VLOOKUP($B209,'Allokerad kvv'!$B$2:$AV$468,MATCH(W$1,'Allokerad kvv'!$B$1:$AV$1,0),FALSE),VLOOKUP($B209,'Justerad allokering'!$B$1:$AG$461,MATCH(W$1,'Justerad allokering'!$B$1:$AF$1,0),FALSE))</f>
        <v>0</v>
      </c>
      <c r="X209">
        <f>IF(ISERROR(1/VLOOKUP($B209,'Justerad allokering'!$B$1:$AG$461,MATCH(X$1,'Justerad allokering'!$B$1:$AF$1,0),FALSE)),VLOOKUP($B209,'Allokerad kvv'!$B$2:$AV$468,MATCH(X$1,'Allokerad kvv'!$B$1:$AV$1,0),FALSE),VLOOKUP($B209,'Justerad allokering'!$B$1:$AG$461,MATCH(X$1,'Justerad allokering'!$B$1:$AF$1,0),FALSE))</f>
        <v>0</v>
      </c>
      <c r="Y209">
        <f>IF(ISERROR(1/VLOOKUP($B209,'Justerad allokering'!$B$1:$AG$461,MATCH(Y$1,'Justerad allokering'!$B$1:$AF$1,0),FALSE)),VLOOKUP($B209,'Allokerad kvv'!$B$2:$AV$468,MATCH(Y$1,'Allokerad kvv'!$B$1:$AV$1,0),FALSE),VLOOKUP($B209,'Justerad allokering'!$B$1:$AG$461,MATCH(Y$1,'Justerad allokering'!$B$1:$AF$1,0),FALSE))</f>
        <v>0</v>
      </c>
      <c r="Z209">
        <f>IF(ISERROR(1/VLOOKUP($B209,'Justerad allokering'!$B$1:$AG$461,MATCH(Z$1,'Justerad allokering'!$B$1:$AF$1,0),FALSE)),VLOOKUP($B209,'Allokerad kvv'!$B$2:$AV$468,MATCH(Z$1,'Allokerad kvv'!$B$1:$AV$1,0),FALSE),VLOOKUP($B209,'Justerad allokering'!$B$1:$AG$461,MATCH(Z$1,'Justerad allokering'!$B$1:$AF$1,0),FALSE))</f>
        <v>0</v>
      </c>
      <c r="AE209" s="89">
        <f t="shared" si="12"/>
        <v>0</v>
      </c>
      <c r="AG209">
        <f t="shared" si="13"/>
        <v>0</v>
      </c>
      <c r="AH209">
        <f t="shared" si="14"/>
        <v>0</v>
      </c>
      <c r="AI209" t="str">
        <f>IF(AH209=0,"",AH209/VLOOKUP(B209,Kraftvärmeprod!$B$1:$BC$480,MATCH("Summa tillförd energi exklusive rökgaskondensering",Kraftvärmeprod!$B$1:$BC$1,0),FALSE))</f>
        <v/>
      </c>
      <c r="AK209">
        <f t="shared" si="15"/>
        <v>0</v>
      </c>
    </row>
    <row r="210" spans="1:37" x14ac:dyDescent="0.25">
      <c r="A210" s="2" t="s">
        <v>302</v>
      </c>
      <c r="B210" s="2" t="s">
        <v>304</v>
      </c>
      <c r="C210">
        <f>IF(ISERROR(1/VLOOKUP($B210,'Justerad allokering'!$B$1:$AG$461,MATCH(C$1,'Justerad allokering'!$B$1:$AF$1,0),FALSE)),VLOOKUP($B210,'Allokerad kvv'!$B$2:$AV$468,MATCH(C$1,'Allokerad kvv'!$B$1:$AV$1,0),FALSE),VLOOKUP($B210,'Justerad allokering'!$B$1:$AG$461,MATCH(C$1,'Justerad allokering'!$B$1:$AF$1,0),FALSE))</f>
        <v>0</v>
      </c>
      <c r="D210">
        <f>IF(ISERROR(1/VLOOKUP($B210,'Justerad allokering'!$B$1:$AG$461,MATCH(D$1,'Justerad allokering'!$B$1:$AF$1,0),FALSE)),VLOOKUP($B210,'Allokerad kvv'!$B$2:$AV$468,MATCH(D$1,'Allokerad kvv'!$B$1:$AV$1,0),FALSE),VLOOKUP($B210,'Justerad allokering'!$B$1:$AG$461,MATCH(D$1,'Justerad allokering'!$B$1:$AF$1,0),FALSE))</f>
        <v>0</v>
      </c>
      <c r="E210">
        <f>IF(ISERROR(1/VLOOKUP($B210,'Justerad allokering'!$B$1:$AG$461,MATCH(E$1,'Justerad allokering'!$B$1:$AF$1,0),FALSE)),VLOOKUP($B210,'Allokerad kvv'!$B$2:$AV$468,MATCH(E$1,'Allokerad kvv'!$B$1:$AV$1,0),FALSE),VLOOKUP($B210,'Justerad allokering'!$B$1:$AG$461,MATCH(E$1,'Justerad allokering'!$B$1:$AF$1,0),FALSE))</f>
        <v>3.5161899999999999</v>
      </c>
      <c r="F210">
        <f>IF(ISERROR(1/VLOOKUP($B210,'Justerad allokering'!$B$1:$AG$461,MATCH(F$1,'Justerad allokering'!$B$1:$AF$1,0),FALSE)),VLOOKUP($B210,'Allokerad kvv'!$B$2:$AV$468,MATCH(F$1,'Allokerad kvv'!$B$1:$AV$1,0),FALSE),VLOOKUP($B210,'Justerad allokering'!$B$1:$AG$461,MATCH(F$1,'Justerad allokering'!$B$1:$AF$1,0),FALSE))</f>
        <v>0</v>
      </c>
      <c r="G210">
        <f>IF(ISERROR(1/VLOOKUP($B210,'Justerad allokering'!$B$1:$AG$461,MATCH(G$1,'Justerad allokering'!$B$1:$AF$1,0),FALSE)),VLOOKUP($B210,'Allokerad kvv'!$B$2:$AV$468,MATCH(G$1,'Allokerad kvv'!$B$1:$AV$1,0),FALSE),VLOOKUP($B210,'Justerad allokering'!$B$1:$AG$461,MATCH(G$1,'Justerad allokering'!$B$1:$AF$1,0),FALSE))</f>
        <v>0</v>
      </c>
      <c r="H210">
        <f>IF(ISERROR(1/VLOOKUP($B210,'Justerad allokering'!$B$1:$AG$461,MATCH(H$1,'Justerad allokering'!$B$1:$AF$1,0),FALSE)),VLOOKUP($B210,'Allokerad kvv'!$B$2:$AV$468,MATCH(H$1,'Allokerad kvv'!$B$1:$AV$1,0),FALSE),VLOOKUP($B210,'Justerad allokering'!$B$1:$AG$461,MATCH(H$1,'Justerad allokering'!$B$1:$AF$1,0),FALSE))</f>
        <v>0</v>
      </c>
      <c r="I210">
        <f>IF(ISERROR(1/VLOOKUP($B210,'Justerad allokering'!$B$1:$AG$461,MATCH(I$1,'Justerad allokering'!$B$1:$AF$1,0),FALSE)),VLOOKUP($B210,'Allokerad kvv'!$B$2:$AV$468,MATCH(I$1,'Allokerad kvv'!$B$1:$AV$1,0),FALSE),VLOOKUP($B210,'Justerad allokering'!$B$1:$AG$461,MATCH(I$1,'Justerad allokering'!$B$1:$AF$1,0),FALSE))</f>
        <v>0</v>
      </c>
      <c r="J210">
        <f>IF(ISERROR(1/VLOOKUP($B210,'Justerad allokering'!$B$1:$AG$461,MATCH(J$1,'Justerad allokering'!$B$1:$AF$1,0),FALSE)),VLOOKUP($B210,'Allokerad kvv'!$B$2:$AV$468,MATCH(J$1,'Allokerad kvv'!$B$1:$AV$1,0),FALSE),VLOOKUP($B210,'Justerad allokering'!$B$1:$AG$461,MATCH(J$1,'Justerad allokering'!$B$1:$AF$1,0),FALSE))</f>
        <v>51.528599999999997</v>
      </c>
      <c r="K210">
        <f>IF(ISERROR(1/VLOOKUP($B210,'Justerad allokering'!$B$1:$AG$461,MATCH(K$1,'Justerad allokering'!$B$1:$AF$1,0),FALSE)),VLOOKUP($B210,'Allokerad kvv'!$B$2:$AV$468,MATCH(K$1,'Allokerad kvv'!$B$1:$AV$1,0),FALSE),VLOOKUP($B210,'Justerad allokering'!$B$1:$AG$461,MATCH(K$1,'Justerad allokering'!$B$1:$AF$1,0),FALSE))</f>
        <v>0.97313400000000005</v>
      </c>
      <c r="L210">
        <f>IF(ISERROR(1/VLOOKUP($B210,'Justerad allokering'!$B$1:$AG$461,MATCH(L$1,'Justerad allokering'!$B$1:$AF$1,0),FALSE)),VLOOKUP($B210,'Allokerad kvv'!$B$2:$AV$468,MATCH(L$1,'Allokerad kvv'!$B$1:$AV$1,0),FALSE),VLOOKUP($B210,'Justerad allokering'!$B$1:$AG$461,MATCH(L$1,'Justerad allokering'!$B$1:$AF$1,0),FALSE))</f>
        <v>0</v>
      </c>
      <c r="M210">
        <f>IF(ISERROR(1/VLOOKUP($B210,'Justerad allokering'!$B$1:$AG$461,MATCH(M$1,'Justerad allokering'!$B$1:$AF$1,0),FALSE)),VLOOKUP($B210,'Allokerad kvv'!$B$2:$AV$468,MATCH(M$1,'Allokerad kvv'!$B$1:$AV$1,0),FALSE),VLOOKUP($B210,'Justerad allokering'!$B$1:$AG$461,MATCH(M$1,'Justerad allokering'!$B$1:$AF$1,0),FALSE))</f>
        <v>0</v>
      </c>
      <c r="N210">
        <f>IF(ISERROR(1/VLOOKUP($B210,'Justerad allokering'!$B$1:$AG$461,MATCH(N$1,'Justerad allokering'!$B$1:$AF$1,0),FALSE)),VLOOKUP($B210,'Allokerad kvv'!$B$2:$AV$468,MATCH(N$1,'Allokerad kvv'!$B$1:$AV$1,0),FALSE),VLOOKUP($B210,'Justerad allokering'!$B$1:$AG$461,MATCH(N$1,'Justerad allokering'!$B$1:$AF$1,0),FALSE))</f>
        <v>20.745000000000001</v>
      </c>
      <c r="O210">
        <f>IF(ISERROR(1/VLOOKUP($B210,'Justerad allokering'!$B$1:$AG$461,MATCH(O$1,'Justerad allokering'!$B$1:$AF$1,0),FALSE)),VLOOKUP($B210,'Allokerad kvv'!$B$2:$AV$468,MATCH(O$1,'Allokerad kvv'!$B$1:$AV$1,0),FALSE),VLOOKUP($B210,'Justerad allokering'!$B$1:$AG$461,MATCH(O$1,'Justerad allokering'!$B$1:$AF$1,0),FALSE))</f>
        <v>0</v>
      </c>
      <c r="P210">
        <f>IF(ISERROR(1/VLOOKUP($B210,'Justerad allokering'!$B$1:$AG$461,MATCH(P$1,'Justerad allokering'!$B$1:$AF$1,0),FALSE)),VLOOKUP($B210,'Allokerad kvv'!$B$2:$AV$468,MATCH(P$1,'Allokerad kvv'!$B$1:$AV$1,0),FALSE),VLOOKUP($B210,'Justerad allokering'!$B$1:$AG$461,MATCH(P$1,'Justerad allokering'!$B$1:$AF$1,0),FALSE))</f>
        <v>27.323899999999998</v>
      </c>
      <c r="Q210">
        <f>IF(ISERROR(1/VLOOKUP($B210,'Justerad allokering'!$B$1:$AG$461,MATCH(Q$1,'Justerad allokering'!$B$1:$AF$1,0),FALSE)),VLOOKUP($B210,'Allokerad kvv'!$B$2:$AV$468,MATCH(Q$1,'Allokerad kvv'!$B$1:$AV$1,0),FALSE),VLOOKUP($B210,'Justerad allokering'!$B$1:$AG$461,MATCH(Q$1,'Justerad allokering'!$B$1:$AF$1,0),FALSE))</f>
        <v>0</v>
      </c>
      <c r="R210">
        <f>IF(ISERROR(1/VLOOKUP($B210,'Justerad allokering'!$B$1:$AG$461,MATCH(R$1,'Justerad allokering'!$B$1:$AF$1,0),FALSE)),VLOOKUP($B210,'Allokerad kvv'!$B$2:$AV$468,MATCH(R$1,'Allokerad kvv'!$B$1:$AV$1,0),FALSE),VLOOKUP($B210,'Justerad allokering'!$B$1:$AG$461,MATCH(R$1,'Justerad allokering'!$B$1:$AF$1,0),FALSE))</f>
        <v>0</v>
      </c>
      <c r="S210">
        <f>IF(ISERROR(1/VLOOKUP($B210,'Justerad allokering'!$B$1:$AG$461,MATCH(S$1,'Justerad allokering'!$B$1:$AF$1,0),FALSE)),VLOOKUP($B210,'Allokerad kvv'!$B$2:$AV$468,MATCH(S$1,'Allokerad kvv'!$B$1:$AV$1,0),FALSE),VLOOKUP($B210,'Justerad allokering'!$B$1:$AG$461,MATCH(S$1,'Justerad allokering'!$B$1:$AF$1,0),FALSE))</f>
        <v>0</v>
      </c>
      <c r="T210">
        <f>IF(ISERROR(1/VLOOKUP($B210,'Justerad allokering'!$B$1:$AG$461,MATCH(T$1,'Justerad allokering'!$B$1:$AF$1,0),FALSE)),VLOOKUP($B210,'Allokerad kvv'!$B$2:$AV$468,MATCH(T$1,'Allokerad kvv'!$B$1:$AV$1,0),FALSE),VLOOKUP($B210,'Justerad allokering'!$B$1:$AG$461,MATCH(T$1,'Justerad allokering'!$B$1:$AF$1,0),FALSE))</f>
        <v>0</v>
      </c>
      <c r="U210">
        <f>IF(ISERROR(1/VLOOKUP($B210,'Justerad allokering'!$B$1:$AG$461,MATCH(U$1,'Justerad allokering'!$B$1:$AF$1,0),FALSE)),VLOOKUP($B210,'Allokerad kvv'!$B$2:$AV$468,MATCH(U$1,'Allokerad kvv'!$B$1:$AV$1,0),FALSE),VLOOKUP($B210,'Justerad allokering'!$B$1:$AG$461,MATCH(U$1,'Justerad allokering'!$B$1:$AF$1,0),FALSE))</f>
        <v>0</v>
      </c>
      <c r="V210">
        <f>IF(ISERROR(1/VLOOKUP($B210,'Justerad allokering'!$B$1:$AG$461,MATCH(V$1,'Justerad allokering'!$B$1:$AF$1,0),FALSE)),VLOOKUP($B210,'Allokerad kvv'!$B$2:$AV$468,MATCH(V$1,'Allokerad kvv'!$B$1:$AV$1,0),FALSE),VLOOKUP($B210,'Justerad allokering'!$B$1:$AG$461,MATCH(V$1,'Justerad allokering'!$B$1:$AF$1,0),FALSE))</f>
        <v>0</v>
      </c>
      <c r="W210">
        <f>IF(ISERROR(1/VLOOKUP($B210,'Justerad allokering'!$B$1:$AG$461,MATCH(W$1,'Justerad allokering'!$B$1:$AF$1,0),FALSE)),VLOOKUP($B210,'Allokerad kvv'!$B$2:$AV$468,MATCH(W$1,'Allokerad kvv'!$B$1:$AV$1,0),FALSE),VLOOKUP($B210,'Justerad allokering'!$B$1:$AG$461,MATCH(W$1,'Justerad allokering'!$B$1:$AF$1,0),FALSE))</f>
        <v>0</v>
      </c>
      <c r="X210">
        <f>IF(ISERROR(1/VLOOKUP($B210,'Justerad allokering'!$B$1:$AG$461,MATCH(X$1,'Justerad allokering'!$B$1:$AF$1,0),FALSE)),VLOOKUP($B210,'Allokerad kvv'!$B$2:$AV$468,MATCH(X$1,'Allokerad kvv'!$B$1:$AV$1,0),FALSE),VLOOKUP($B210,'Justerad allokering'!$B$1:$AG$461,MATCH(X$1,'Justerad allokering'!$B$1:$AF$1,0),FALSE))</f>
        <v>0</v>
      </c>
      <c r="Y210">
        <f>IF(ISERROR(1/VLOOKUP($B210,'Justerad allokering'!$B$1:$AG$461,MATCH(Y$1,'Justerad allokering'!$B$1:$AF$1,0),FALSE)),VLOOKUP($B210,'Allokerad kvv'!$B$2:$AV$468,MATCH(Y$1,'Allokerad kvv'!$B$1:$AV$1,0),FALSE),VLOOKUP($B210,'Justerad allokering'!$B$1:$AG$461,MATCH(Y$1,'Justerad allokering'!$B$1:$AF$1,0),FALSE))</f>
        <v>0</v>
      </c>
      <c r="Z210">
        <f>IF(ISERROR(1/VLOOKUP($B210,'Justerad allokering'!$B$1:$AG$461,MATCH(Z$1,'Justerad allokering'!$B$1:$AF$1,0),FALSE)),VLOOKUP($B210,'Allokerad kvv'!$B$2:$AV$468,MATCH(Z$1,'Allokerad kvv'!$B$1:$AV$1,0),FALSE),VLOOKUP($B210,'Justerad allokering'!$B$1:$AG$461,MATCH(Z$1,'Justerad allokering'!$B$1:$AF$1,0),FALSE))</f>
        <v>0</v>
      </c>
      <c r="AE210" s="89">
        <f t="shared" si="12"/>
        <v>104.08682399999999</v>
      </c>
      <c r="AG210">
        <f t="shared" si="13"/>
        <v>103.11368999999999</v>
      </c>
      <c r="AH210">
        <f t="shared" si="14"/>
        <v>82.368689999999987</v>
      </c>
      <c r="AI210">
        <f>IF(AH210=0,"",AH210/VLOOKUP(B210,Kraftvärmeprod!$B$1:$BC$480,MATCH("Summa tillförd energi exklusive rökgaskondensering",Kraftvärmeprod!$B$1:$BC$1,0),FALSE))</f>
        <v>0.60897012398435579</v>
      </c>
      <c r="AK210">
        <f t="shared" si="15"/>
        <v>82.368690000000001</v>
      </c>
    </row>
    <row r="211" spans="1:37" x14ac:dyDescent="0.25">
      <c r="A211" s="2" t="s">
        <v>302</v>
      </c>
      <c r="B211" s="2" t="s">
        <v>305</v>
      </c>
      <c r="C211">
        <f>IF(ISERROR(1/VLOOKUP($B211,'Justerad allokering'!$B$1:$AG$461,MATCH(C$1,'Justerad allokering'!$B$1:$AF$1,0),FALSE)),VLOOKUP($B211,'Allokerad kvv'!$B$2:$AV$468,MATCH(C$1,'Allokerad kvv'!$B$1:$AV$1,0),FALSE),VLOOKUP($B211,'Justerad allokering'!$B$1:$AG$461,MATCH(C$1,'Justerad allokering'!$B$1:$AF$1,0),FALSE))</f>
        <v>0</v>
      </c>
      <c r="D211">
        <f>IF(ISERROR(1/VLOOKUP($B211,'Justerad allokering'!$B$1:$AG$461,MATCH(D$1,'Justerad allokering'!$B$1:$AF$1,0),FALSE)),VLOOKUP($B211,'Allokerad kvv'!$B$2:$AV$468,MATCH(D$1,'Allokerad kvv'!$B$1:$AV$1,0),FALSE),VLOOKUP($B211,'Justerad allokering'!$B$1:$AG$461,MATCH(D$1,'Justerad allokering'!$B$1:$AF$1,0),FALSE))</f>
        <v>0</v>
      </c>
      <c r="E211">
        <f>IF(ISERROR(1/VLOOKUP($B211,'Justerad allokering'!$B$1:$AG$461,MATCH(E$1,'Justerad allokering'!$B$1:$AF$1,0),FALSE)),VLOOKUP($B211,'Allokerad kvv'!$B$2:$AV$468,MATCH(E$1,'Allokerad kvv'!$B$1:$AV$1,0),FALSE),VLOOKUP($B211,'Justerad allokering'!$B$1:$AG$461,MATCH(E$1,'Justerad allokering'!$B$1:$AF$1,0),FALSE))</f>
        <v>0</v>
      </c>
      <c r="F211">
        <f>IF(ISERROR(1/VLOOKUP($B211,'Justerad allokering'!$B$1:$AG$461,MATCH(F$1,'Justerad allokering'!$B$1:$AF$1,0),FALSE)),VLOOKUP($B211,'Allokerad kvv'!$B$2:$AV$468,MATCH(F$1,'Allokerad kvv'!$B$1:$AV$1,0),FALSE),VLOOKUP($B211,'Justerad allokering'!$B$1:$AG$461,MATCH(F$1,'Justerad allokering'!$B$1:$AF$1,0),FALSE))</f>
        <v>0</v>
      </c>
      <c r="G211">
        <f>IF(ISERROR(1/VLOOKUP($B211,'Justerad allokering'!$B$1:$AG$461,MATCH(G$1,'Justerad allokering'!$B$1:$AF$1,0),FALSE)),VLOOKUP($B211,'Allokerad kvv'!$B$2:$AV$468,MATCH(G$1,'Allokerad kvv'!$B$1:$AV$1,0),FALSE),VLOOKUP($B211,'Justerad allokering'!$B$1:$AG$461,MATCH(G$1,'Justerad allokering'!$B$1:$AF$1,0),FALSE))</f>
        <v>0</v>
      </c>
      <c r="H211">
        <f>IF(ISERROR(1/VLOOKUP($B211,'Justerad allokering'!$B$1:$AG$461,MATCH(H$1,'Justerad allokering'!$B$1:$AF$1,0),FALSE)),VLOOKUP($B211,'Allokerad kvv'!$B$2:$AV$468,MATCH(H$1,'Allokerad kvv'!$B$1:$AV$1,0),FALSE),VLOOKUP($B211,'Justerad allokering'!$B$1:$AG$461,MATCH(H$1,'Justerad allokering'!$B$1:$AF$1,0),FALSE))</f>
        <v>0</v>
      </c>
      <c r="I211">
        <f>IF(ISERROR(1/VLOOKUP($B211,'Justerad allokering'!$B$1:$AG$461,MATCH(I$1,'Justerad allokering'!$B$1:$AF$1,0),FALSE)),VLOOKUP($B211,'Allokerad kvv'!$B$2:$AV$468,MATCH(I$1,'Allokerad kvv'!$B$1:$AV$1,0),FALSE),VLOOKUP($B211,'Justerad allokering'!$B$1:$AG$461,MATCH(I$1,'Justerad allokering'!$B$1:$AF$1,0),FALSE))</f>
        <v>0</v>
      </c>
      <c r="J211">
        <f>IF(ISERROR(1/VLOOKUP($B211,'Justerad allokering'!$B$1:$AG$461,MATCH(J$1,'Justerad allokering'!$B$1:$AF$1,0),FALSE)),VLOOKUP($B211,'Allokerad kvv'!$B$2:$AV$468,MATCH(J$1,'Allokerad kvv'!$B$1:$AV$1,0),FALSE),VLOOKUP($B211,'Justerad allokering'!$B$1:$AG$461,MATCH(J$1,'Justerad allokering'!$B$1:$AF$1,0),FALSE))</f>
        <v>0</v>
      </c>
      <c r="K211">
        <f>IF(ISERROR(1/VLOOKUP($B211,'Justerad allokering'!$B$1:$AG$461,MATCH(K$1,'Justerad allokering'!$B$1:$AF$1,0),FALSE)),VLOOKUP($B211,'Allokerad kvv'!$B$2:$AV$468,MATCH(K$1,'Allokerad kvv'!$B$1:$AV$1,0),FALSE),VLOOKUP($B211,'Justerad allokering'!$B$1:$AG$461,MATCH(K$1,'Justerad allokering'!$B$1:$AF$1,0),FALSE))</f>
        <v>0</v>
      </c>
      <c r="L211">
        <f>IF(ISERROR(1/VLOOKUP($B211,'Justerad allokering'!$B$1:$AG$461,MATCH(L$1,'Justerad allokering'!$B$1:$AF$1,0),FALSE)),VLOOKUP($B211,'Allokerad kvv'!$B$2:$AV$468,MATCH(L$1,'Allokerad kvv'!$B$1:$AV$1,0),FALSE),VLOOKUP($B211,'Justerad allokering'!$B$1:$AG$461,MATCH(L$1,'Justerad allokering'!$B$1:$AF$1,0),FALSE))</f>
        <v>0</v>
      </c>
      <c r="M211">
        <f>IF(ISERROR(1/VLOOKUP($B211,'Justerad allokering'!$B$1:$AG$461,MATCH(M$1,'Justerad allokering'!$B$1:$AF$1,0),FALSE)),VLOOKUP($B211,'Allokerad kvv'!$B$2:$AV$468,MATCH(M$1,'Allokerad kvv'!$B$1:$AV$1,0),FALSE),VLOOKUP($B211,'Justerad allokering'!$B$1:$AG$461,MATCH(M$1,'Justerad allokering'!$B$1:$AF$1,0),FALSE))</f>
        <v>0</v>
      </c>
      <c r="N211">
        <f>IF(ISERROR(1/VLOOKUP($B211,'Justerad allokering'!$B$1:$AG$461,MATCH(N$1,'Justerad allokering'!$B$1:$AF$1,0),FALSE)),VLOOKUP($B211,'Allokerad kvv'!$B$2:$AV$468,MATCH(N$1,'Allokerad kvv'!$B$1:$AV$1,0),FALSE),VLOOKUP($B211,'Justerad allokering'!$B$1:$AG$461,MATCH(N$1,'Justerad allokering'!$B$1:$AF$1,0),FALSE))</f>
        <v>0</v>
      </c>
      <c r="O211">
        <f>IF(ISERROR(1/VLOOKUP($B211,'Justerad allokering'!$B$1:$AG$461,MATCH(O$1,'Justerad allokering'!$B$1:$AF$1,0),FALSE)),VLOOKUP($B211,'Allokerad kvv'!$B$2:$AV$468,MATCH(O$1,'Allokerad kvv'!$B$1:$AV$1,0),FALSE),VLOOKUP($B211,'Justerad allokering'!$B$1:$AG$461,MATCH(O$1,'Justerad allokering'!$B$1:$AF$1,0),FALSE))</f>
        <v>0</v>
      </c>
      <c r="P211">
        <f>IF(ISERROR(1/VLOOKUP($B211,'Justerad allokering'!$B$1:$AG$461,MATCH(P$1,'Justerad allokering'!$B$1:$AF$1,0),FALSE)),VLOOKUP($B211,'Allokerad kvv'!$B$2:$AV$468,MATCH(P$1,'Allokerad kvv'!$B$1:$AV$1,0),FALSE),VLOOKUP($B211,'Justerad allokering'!$B$1:$AG$461,MATCH(P$1,'Justerad allokering'!$B$1:$AF$1,0),FALSE))</f>
        <v>0</v>
      </c>
      <c r="Q211">
        <f>IF(ISERROR(1/VLOOKUP($B211,'Justerad allokering'!$B$1:$AG$461,MATCH(Q$1,'Justerad allokering'!$B$1:$AF$1,0),FALSE)),VLOOKUP($B211,'Allokerad kvv'!$B$2:$AV$468,MATCH(Q$1,'Allokerad kvv'!$B$1:$AV$1,0),FALSE),VLOOKUP($B211,'Justerad allokering'!$B$1:$AG$461,MATCH(Q$1,'Justerad allokering'!$B$1:$AF$1,0),FALSE))</f>
        <v>0</v>
      </c>
      <c r="R211">
        <f>IF(ISERROR(1/VLOOKUP($B211,'Justerad allokering'!$B$1:$AG$461,MATCH(R$1,'Justerad allokering'!$B$1:$AF$1,0),FALSE)),VLOOKUP($B211,'Allokerad kvv'!$B$2:$AV$468,MATCH(R$1,'Allokerad kvv'!$B$1:$AV$1,0),FALSE),VLOOKUP($B211,'Justerad allokering'!$B$1:$AG$461,MATCH(R$1,'Justerad allokering'!$B$1:$AF$1,0),FALSE))</f>
        <v>0</v>
      </c>
      <c r="S211">
        <f>IF(ISERROR(1/VLOOKUP($B211,'Justerad allokering'!$B$1:$AG$461,MATCH(S$1,'Justerad allokering'!$B$1:$AF$1,0),FALSE)),VLOOKUP($B211,'Allokerad kvv'!$B$2:$AV$468,MATCH(S$1,'Allokerad kvv'!$B$1:$AV$1,0),FALSE),VLOOKUP($B211,'Justerad allokering'!$B$1:$AG$461,MATCH(S$1,'Justerad allokering'!$B$1:$AF$1,0),FALSE))</f>
        <v>0</v>
      </c>
      <c r="T211">
        <f>IF(ISERROR(1/VLOOKUP($B211,'Justerad allokering'!$B$1:$AG$461,MATCH(T$1,'Justerad allokering'!$B$1:$AF$1,0),FALSE)),VLOOKUP($B211,'Allokerad kvv'!$B$2:$AV$468,MATCH(T$1,'Allokerad kvv'!$B$1:$AV$1,0),FALSE),VLOOKUP($B211,'Justerad allokering'!$B$1:$AG$461,MATCH(T$1,'Justerad allokering'!$B$1:$AF$1,0),FALSE))</f>
        <v>0</v>
      </c>
      <c r="U211">
        <f>IF(ISERROR(1/VLOOKUP($B211,'Justerad allokering'!$B$1:$AG$461,MATCH(U$1,'Justerad allokering'!$B$1:$AF$1,0),FALSE)),VLOOKUP($B211,'Allokerad kvv'!$B$2:$AV$468,MATCH(U$1,'Allokerad kvv'!$B$1:$AV$1,0),FALSE),VLOOKUP($B211,'Justerad allokering'!$B$1:$AG$461,MATCH(U$1,'Justerad allokering'!$B$1:$AF$1,0),FALSE))</f>
        <v>0</v>
      </c>
      <c r="V211">
        <f>IF(ISERROR(1/VLOOKUP($B211,'Justerad allokering'!$B$1:$AG$461,MATCH(V$1,'Justerad allokering'!$B$1:$AF$1,0),FALSE)),VLOOKUP($B211,'Allokerad kvv'!$B$2:$AV$468,MATCH(V$1,'Allokerad kvv'!$B$1:$AV$1,0),FALSE),VLOOKUP($B211,'Justerad allokering'!$B$1:$AG$461,MATCH(V$1,'Justerad allokering'!$B$1:$AF$1,0),FALSE))</f>
        <v>0</v>
      </c>
      <c r="W211">
        <f>IF(ISERROR(1/VLOOKUP($B211,'Justerad allokering'!$B$1:$AG$461,MATCH(W$1,'Justerad allokering'!$B$1:$AF$1,0),FALSE)),VLOOKUP($B211,'Allokerad kvv'!$B$2:$AV$468,MATCH(W$1,'Allokerad kvv'!$B$1:$AV$1,0),FALSE),VLOOKUP($B211,'Justerad allokering'!$B$1:$AG$461,MATCH(W$1,'Justerad allokering'!$B$1:$AF$1,0),FALSE))</f>
        <v>0</v>
      </c>
      <c r="X211">
        <f>IF(ISERROR(1/VLOOKUP($B211,'Justerad allokering'!$B$1:$AG$461,MATCH(X$1,'Justerad allokering'!$B$1:$AF$1,0),FALSE)),VLOOKUP($B211,'Allokerad kvv'!$B$2:$AV$468,MATCH(X$1,'Allokerad kvv'!$B$1:$AV$1,0),FALSE),VLOOKUP($B211,'Justerad allokering'!$B$1:$AG$461,MATCH(X$1,'Justerad allokering'!$B$1:$AF$1,0),FALSE))</f>
        <v>0</v>
      </c>
      <c r="Y211">
        <f>IF(ISERROR(1/VLOOKUP($B211,'Justerad allokering'!$B$1:$AG$461,MATCH(Y$1,'Justerad allokering'!$B$1:$AF$1,0),FALSE)),VLOOKUP($B211,'Allokerad kvv'!$B$2:$AV$468,MATCH(Y$1,'Allokerad kvv'!$B$1:$AV$1,0),FALSE),VLOOKUP($B211,'Justerad allokering'!$B$1:$AG$461,MATCH(Y$1,'Justerad allokering'!$B$1:$AF$1,0),FALSE))</f>
        <v>0</v>
      </c>
      <c r="Z211">
        <f>IF(ISERROR(1/VLOOKUP($B211,'Justerad allokering'!$B$1:$AG$461,MATCH(Z$1,'Justerad allokering'!$B$1:$AF$1,0),FALSE)),VLOOKUP($B211,'Allokerad kvv'!$B$2:$AV$468,MATCH(Z$1,'Allokerad kvv'!$B$1:$AV$1,0),FALSE),VLOOKUP($B211,'Justerad allokering'!$B$1:$AG$461,MATCH(Z$1,'Justerad allokering'!$B$1:$AF$1,0),FALSE))</f>
        <v>0</v>
      </c>
      <c r="AE211" s="89">
        <f t="shared" si="12"/>
        <v>0</v>
      </c>
      <c r="AG211">
        <f t="shared" si="13"/>
        <v>0</v>
      </c>
      <c r="AH211">
        <f t="shared" si="14"/>
        <v>0</v>
      </c>
      <c r="AI211" t="str">
        <f>IF(AH211=0,"",AH211/VLOOKUP(B211,Kraftvärmeprod!$B$1:$BC$480,MATCH("Summa tillförd energi exklusive rökgaskondensering",Kraftvärmeprod!$B$1:$BC$1,0),FALSE))</f>
        <v/>
      </c>
      <c r="AK211">
        <f t="shared" si="15"/>
        <v>0</v>
      </c>
    </row>
    <row r="212" spans="1:37" x14ac:dyDescent="0.25">
      <c r="A212" s="2" t="s">
        <v>306</v>
      </c>
      <c r="B212" s="2" t="s">
        <v>307</v>
      </c>
      <c r="C212">
        <f>IF(ISERROR(1/VLOOKUP($B212,'Justerad allokering'!$B$1:$AG$461,MATCH(C$1,'Justerad allokering'!$B$1:$AF$1,0),FALSE)),VLOOKUP($B212,'Allokerad kvv'!$B$2:$AV$468,MATCH(C$1,'Allokerad kvv'!$B$1:$AV$1,0),FALSE),VLOOKUP($B212,'Justerad allokering'!$B$1:$AG$461,MATCH(C$1,'Justerad allokering'!$B$1:$AF$1,0),FALSE))</f>
        <v>0</v>
      </c>
      <c r="D212">
        <f>IF(ISERROR(1/VLOOKUP($B212,'Justerad allokering'!$B$1:$AG$461,MATCH(D$1,'Justerad allokering'!$B$1:$AF$1,0),FALSE)),VLOOKUP($B212,'Allokerad kvv'!$B$2:$AV$468,MATCH(D$1,'Allokerad kvv'!$B$1:$AV$1,0),FALSE),VLOOKUP($B212,'Justerad allokering'!$B$1:$AG$461,MATCH(D$1,'Justerad allokering'!$B$1:$AF$1,0),FALSE))</f>
        <v>0</v>
      </c>
      <c r="E212">
        <f>IF(ISERROR(1/VLOOKUP($B212,'Justerad allokering'!$B$1:$AG$461,MATCH(E$1,'Justerad allokering'!$B$1:$AF$1,0),FALSE)),VLOOKUP($B212,'Allokerad kvv'!$B$2:$AV$468,MATCH(E$1,'Allokerad kvv'!$B$1:$AV$1,0),FALSE),VLOOKUP($B212,'Justerad allokering'!$B$1:$AG$461,MATCH(E$1,'Justerad allokering'!$B$1:$AF$1,0),FALSE))</f>
        <v>2.29704</v>
      </c>
      <c r="F212">
        <f>IF(ISERROR(1/VLOOKUP($B212,'Justerad allokering'!$B$1:$AG$461,MATCH(F$1,'Justerad allokering'!$B$1:$AF$1,0),FALSE)),VLOOKUP($B212,'Allokerad kvv'!$B$2:$AV$468,MATCH(F$1,'Allokerad kvv'!$B$1:$AV$1,0),FALSE),VLOOKUP($B212,'Justerad allokering'!$B$1:$AG$461,MATCH(F$1,'Justerad allokering'!$B$1:$AF$1,0),FALSE))</f>
        <v>0</v>
      </c>
      <c r="G212">
        <f>IF(ISERROR(1/VLOOKUP($B212,'Justerad allokering'!$B$1:$AG$461,MATCH(G$1,'Justerad allokering'!$B$1:$AF$1,0),FALSE)),VLOOKUP($B212,'Allokerad kvv'!$B$2:$AV$468,MATCH(G$1,'Allokerad kvv'!$B$1:$AV$1,0),FALSE),VLOOKUP($B212,'Justerad allokering'!$B$1:$AG$461,MATCH(G$1,'Justerad allokering'!$B$1:$AF$1,0),FALSE))</f>
        <v>1.12087</v>
      </c>
      <c r="H212">
        <f>IF(ISERROR(1/VLOOKUP($B212,'Justerad allokering'!$B$1:$AG$461,MATCH(H$1,'Justerad allokering'!$B$1:$AF$1,0),FALSE)),VLOOKUP($B212,'Allokerad kvv'!$B$2:$AV$468,MATCH(H$1,'Allokerad kvv'!$B$1:$AV$1,0),FALSE),VLOOKUP($B212,'Justerad allokering'!$B$1:$AG$461,MATCH(H$1,'Justerad allokering'!$B$1:$AF$1,0),FALSE))</f>
        <v>0</v>
      </c>
      <c r="I212">
        <f>IF(ISERROR(1/VLOOKUP($B212,'Justerad allokering'!$B$1:$AG$461,MATCH(I$1,'Justerad allokering'!$B$1:$AF$1,0),FALSE)),VLOOKUP($B212,'Allokerad kvv'!$B$2:$AV$468,MATCH(I$1,'Allokerad kvv'!$B$1:$AV$1,0),FALSE),VLOOKUP($B212,'Justerad allokering'!$B$1:$AG$461,MATCH(I$1,'Justerad allokering'!$B$1:$AF$1,0),FALSE))</f>
        <v>0</v>
      </c>
      <c r="J212">
        <f>IF(ISERROR(1/VLOOKUP($B212,'Justerad allokering'!$B$1:$AG$461,MATCH(J$1,'Justerad allokering'!$B$1:$AF$1,0),FALSE)),VLOOKUP($B212,'Allokerad kvv'!$B$2:$AV$468,MATCH(J$1,'Allokerad kvv'!$B$1:$AV$1,0),FALSE),VLOOKUP($B212,'Justerad allokering'!$B$1:$AG$461,MATCH(J$1,'Justerad allokering'!$B$1:$AF$1,0),FALSE))</f>
        <v>50.5182</v>
      </c>
      <c r="K212">
        <f>IF(ISERROR(1/VLOOKUP($B212,'Justerad allokering'!$B$1:$AG$461,MATCH(K$1,'Justerad allokering'!$B$1:$AF$1,0),FALSE)),VLOOKUP($B212,'Allokerad kvv'!$B$2:$AV$468,MATCH(K$1,'Allokerad kvv'!$B$1:$AV$1,0),FALSE),VLOOKUP($B212,'Justerad allokering'!$B$1:$AG$461,MATCH(K$1,'Justerad allokering'!$B$1:$AF$1,0),FALSE))</f>
        <v>3.3180100000000001</v>
      </c>
      <c r="L212">
        <f>IF(ISERROR(1/VLOOKUP($B212,'Justerad allokering'!$B$1:$AG$461,MATCH(L$1,'Justerad allokering'!$B$1:$AF$1,0),FALSE)),VLOOKUP($B212,'Allokerad kvv'!$B$2:$AV$468,MATCH(L$1,'Allokerad kvv'!$B$1:$AV$1,0),FALSE),VLOOKUP($B212,'Justerad allokering'!$B$1:$AG$461,MATCH(L$1,'Justerad allokering'!$B$1:$AF$1,0),FALSE))</f>
        <v>0</v>
      </c>
      <c r="M212">
        <f>IF(ISERROR(1/VLOOKUP($B212,'Justerad allokering'!$B$1:$AG$461,MATCH(M$1,'Justerad allokering'!$B$1:$AF$1,0),FALSE)),VLOOKUP($B212,'Allokerad kvv'!$B$2:$AV$468,MATCH(M$1,'Allokerad kvv'!$B$1:$AV$1,0),FALSE),VLOOKUP($B212,'Justerad allokering'!$B$1:$AG$461,MATCH(M$1,'Justerad allokering'!$B$1:$AF$1,0),FALSE))</f>
        <v>0</v>
      </c>
      <c r="N212">
        <f>IF(ISERROR(1/VLOOKUP($B212,'Justerad allokering'!$B$1:$AG$461,MATCH(N$1,'Justerad allokering'!$B$1:$AF$1,0),FALSE)),VLOOKUP($B212,'Allokerad kvv'!$B$2:$AV$468,MATCH(N$1,'Allokerad kvv'!$B$1:$AV$1,0),FALSE),VLOOKUP($B212,'Justerad allokering'!$B$1:$AG$461,MATCH(N$1,'Justerad allokering'!$B$1:$AF$1,0),FALSE))</f>
        <v>0</v>
      </c>
      <c r="O212">
        <f>IF(ISERROR(1/VLOOKUP($B212,'Justerad allokering'!$B$1:$AG$461,MATCH(O$1,'Justerad allokering'!$B$1:$AF$1,0),FALSE)),VLOOKUP($B212,'Allokerad kvv'!$B$2:$AV$468,MATCH(O$1,'Allokerad kvv'!$B$1:$AV$1,0),FALSE),VLOOKUP($B212,'Justerad allokering'!$B$1:$AG$461,MATCH(O$1,'Justerad allokering'!$B$1:$AF$1,0),FALSE))</f>
        <v>79.509</v>
      </c>
      <c r="P212">
        <f>IF(ISERROR(1/VLOOKUP($B212,'Justerad allokering'!$B$1:$AG$461,MATCH(P$1,'Justerad allokering'!$B$1:$AF$1,0),FALSE)),VLOOKUP($B212,'Allokerad kvv'!$B$2:$AV$468,MATCH(P$1,'Allokerad kvv'!$B$1:$AV$1,0),FALSE),VLOOKUP($B212,'Justerad allokering'!$B$1:$AG$461,MATCH(P$1,'Justerad allokering'!$B$1:$AF$1,0),FALSE))</f>
        <v>10.573</v>
      </c>
      <c r="Q212">
        <f>IF(ISERROR(1/VLOOKUP($B212,'Justerad allokering'!$B$1:$AG$461,MATCH(Q$1,'Justerad allokering'!$B$1:$AF$1,0),FALSE)),VLOOKUP($B212,'Allokerad kvv'!$B$2:$AV$468,MATCH(Q$1,'Allokerad kvv'!$B$1:$AV$1,0),FALSE),VLOOKUP($B212,'Justerad allokering'!$B$1:$AG$461,MATCH(Q$1,'Justerad allokering'!$B$1:$AF$1,0),FALSE))</f>
        <v>0</v>
      </c>
      <c r="R212">
        <f>IF(ISERROR(1/VLOOKUP($B212,'Justerad allokering'!$B$1:$AG$461,MATCH(R$1,'Justerad allokering'!$B$1:$AF$1,0),FALSE)),VLOOKUP($B212,'Allokerad kvv'!$B$2:$AV$468,MATCH(R$1,'Allokerad kvv'!$B$1:$AV$1,0),FALSE),VLOOKUP($B212,'Justerad allokering'!$B$1:$AG$461,MATCH(R$1,'Justerad allokering'!$B$1:$AF$1,0),FALSE))</f>
        <v>0</v>
      </c>
      <c r="S212">
        <f>IF(ISERROR(1/VLOOKUP($B212,'Justerad allokering'!$B$1:$AG$461,MATCH(S$1,'Justerad allokering'!$B$1:$AF$1,0),FALSE)),VLOOKUP($B212,'Allokerad kvv'!$B$2:$AV$468,MATCH(S$1,'Allokerad kvv'!$B$1:$AV$1,0),FALSE),VLOOKUP($B212,'Justerad allokering'!$B$1:$AG$461,MATCH(S$1,'Justerad allokering'!$B$1:$AF$1,0),FALSE))</f>
        <v>0</v>
      </c>
      <c r="T212">
        <f>IF(ISERROR(1/VLOOKUP($B212,'Justerad allokering'!$B$1:$AG$461,MATCH(T$1,'Justerad allokering'!$B$1:$AF$1,0),FALSE)),VLOOKUP($B212,'Allokerad kvv'!$B$2:$AV$468,MATCH(T$1,'Allokerad kvv'!$B$1:$AV$1,0),FALSE),VLOOKUP($B212,'Justerad allokering'!$B$1:$AG$461,MATCH(T$1,'Justerad allokering'!$B$1:$AF$1,0),FALSE))</f>
        <v>0</v>
      </c>
      <c r="U212">
        <f>IF(ISERROR(1/VLOOKUP($B212,'Justerad allokering'!$B$1:$AG$461,MATCH(U$1,'Justerad allokering'!$B$1:$AF$1,0),FALSE)),VLOOKUP($B212,'Allokerad kvv'!$B$2:$AV$468,MATCH(U$1,'Allokerad kvv'!$B$1:$AV$1,0),FALSE),VLOOKUP($B212,'Justerad allokering'!$B$1:$AG$461,MATCH(U$1,'Justerad allokering'!$B$1:$AF$1,0),FALSE))</f>
        <v>0</v>
      </c>
      <c r="V212">
        <f>IF(ISERROR(1/VLOOKUP($B212,'Justerad allokering'!$B$1:$AG$461,MATCH(V$1,'Justerad allokering'!$B$1:$AF$1,0),FALSE)),VLOOKUP($B212,'Allokerad kvv'!$B$2:$AV$468,MATCH(V$1,'Allokerad kvv'!$B$1:$AV$1,0),FALSE),VLOOKUP($B212,'Justerad allokering'!$B$1:$AG$461,MATCH(V$1,'Justerad allokering'!$B$1:$AF$1,0),FALSE))</f>
        <v>0</v>
      </c>
      <c r="W212">
        <f>IF(ISERROR(1/VLOOKUP($B212,'Justerad allokering'!$B$1:$AG$461,MATCH(W$1,'Justerad allokering'!$B$1:$AF$1,0),FALSE)),VLOOKUP($B212,'Allokerad kvv'!$B$2:$AV$468,MATCH(W$1,'Allokerad kvv'!$B$1:$AV$1,0),FALSE),VLOOKUP($B212,'Justerad allokering'!$B$1:$AG$461,MATCH(W$1,'Justerad allokering'!$B$1:$AF$1,0),FALSE))</f>
        <v>0</v>
      </c>
      <c r="X212">
        <f>IF(ISERROR(1/VLOOKUP($B212,'Justerad allokering'!$B$1:$AG$461,MATCH(X$1,'Justerad allokering'!$B$1:$AF$1,0),FALSE)),VLOOKUP($B212,'Allokerad kvv'!$B$2:$AV$468,MATCH(X$1,'Allokerad kvv'!$B$1:$AV$1,0),FALSE),VLOOKUP($B212,'Justerad allokering'!$B$1:$AG$461,MATCH(X$1,'Justerad allokering'!$B$1:$AF$1,0),FALSE))</f>
        <v>0</v>
      </c>
      <c r="Y212">
        <f>IF(ISERROR(1/VLOOKUP($B212,'Justerad allokering'!$B$1:$AG$461,MATCH(Y$1,'Justerad allokering'!$B$1:$AF$1,0),FALSE)),VLOOKUP($B212,'Allokerad kvv'!$B$2:$AV$468,MATCH(Y$1,'Allokerad kvv'!$B$1:$AV$1,0),FALSE),VLOOKUP($B212,'Justerad allokering'!$B$1:$AG$461,MATCH(Y$1,'Justerad allokering'!$B$1:$AF$1,0),FALSE))</f>
        <v>0</v>
      </c>
      <c r="Z212">
        <f>IF(ISERROR(1/VLOOKUP($B212,'Justerad allokering'!$B$1:$AG$461,MATCH(Z$1,'Justerad allokering'!$B$1:$AF$1,0),FALSE)),VLOOKUP($B212,'Allokerad kvv'!$B$2:$AV$468,MATCH(Z$1,'Allokerad kvv'!$B$1:$AV$1,0),FALSE),VLOOKUP($B212,'Justerad allokering'!$B$1:$AG$461,MATCH(Z$1,'Justerad allokering'!$B$1:$AF$1,0),FALSE))</f>
        <v>0</v>
      </c>
      <c r="AE212" s="89">
        <f t="shared" si="12"/>
        <v>147.33612000000002</v>
      </c>
      <c r="AG212">
        <f t="shared" si="13"/>
        <v>144.01811000000004</v>
      </c>
      <c r="AH212">
        <f t="shared" si="14"/>
        <v>144.01811000000004</v>
      </c>
      <c r="AI212">
        <f>IF(AH212=0,"",AH212/VLOOKUP(B212,Kraftvärmeprod!$B$1:$BC$480,MATCH("Summa tillförd energi exklusive rökgaskondensering",Kraftvärmeprod!$B$1:$BC$1,0),FALSE))</f>
        <v>0.82950184310563313</v>
      </c>
      <c r="AK212">
        <f t="shared" si="15"/>
        <v>142.89724000000001</v>
      </c>
    </row>
    <row r="213" spans="1:37" x14ac:dyDescent="0.25">
      <c r="A213" s="2" t="s">
        <v>308</v>
      </c>
      <c r="B213" s="2" t="s">
        <v>309</v>
      </c>
      <c r="C213">
        <f>IF(ISERROR(1/VLOOKUP($B213,'Justerad allokering'!$B$1:$AG$461,MATCH(C$1,'Justerad allokering'!$B$1:$AF$1,0),FALSE)),VLOOKUP($B213,'Allokerad kvv'!$B$2:$AV$468,MATCH(C$1,'Allokerad kvv'!$B$1:$AV$1,0),FALSE),VLOOKUP($B213,'Justerad allokering'!$B$1:$AG$461,MATCH(C$1,'Justerad allokering'!$B$1:$AF$1,0),FALSE))</f>
        <v>0</v>
      </c>
      <c r="D213">
        <f>IF(ISERROR(1/VLOOKUP($B213,'Justerad allokering'!$B$1:$AG$461,MATCH(D$1,'Justerad allokering'!$B$1:$AF$1,0),FALSE)),VLOOKUP($B213,'Allokerad kvv'!$B$2:$AV$468,MATCH(D$1,'Allokerad kvv'!$B$1:$AV$1,0),FALSE),VLOOKUP($B213,'Justerad allokering'!$B$1:$AG$461,MATCH(D$1,'Justerad allokering'!$B$1:$AF$1,0),FALSE))</f>
        <v>0</v>
      </c>
      <c r="E213">
        <f>IF(ISERROR(1/VLOOKUP($B213,'Justerad allokering'!$B$1:$AG$461,MATCH(E$1,'Justerad allokering'!$B$1:$AF$1,0),FALSE)),VLOOKUP($B213,'Allokerad kvv'!$B$2:$AV$468,MATCH(E$1,'Allokerad kvv'!$B$1:$AV$1,0),FALSE),VLOOKUP($B213,'Justerad allokering'!$B$1:$AG$461,MATCH(E$1,'Justerad allokering'!$B$1:$AF$1,0),FALSE))</f>
        <v>0</v>
      </c>
      <c r="F213">
        <f>IF(ISERROR(1/VLOOKUP($B213,'Justerad allokering'!$B$1:$AG$461,MATCH(F$1,'Justerad allokering'!$B$1:$AF$1,0),FALSE)),VLOOKUP($B213,'Allokerad kvv'!$B$2:$AV$468,MATCH(F$1,'Allokerad kvv'!$B$1:$AV$1,0),FALSE),VLOOKUP($B213,'Justerad allokering'!$B$1:$AG$461,MATCH(F$1,'Justerad allokering'!$B$1:$AF$1,0),FALSE))</f>
        <v>0</v>
      </c>
      <c r="G213">
        <f>IF(ISERROR(1/VLOOKUP($B213,'Justerad allokering'!$B$1:$AG$461,MATCH(G$1,'Justerad allokering'!$B$1:$AF$1,0),FALSE)),VLOOKUP($B213,'Allokerad kvv'!$B$2:$AV$468,MATCH(G$1,'Allokerad kvv'!$B$1:$AV$1,0),FALSE),VLOOKUP($B213,'Justerad allokering'!$B$1:$AG$461,MATCH(G$1,'Justerad allokering'!$B$1:$AF$1,0),FALSE))</f>
        <v>0</v>
      </c>
      <c r="H213">
        <f>IF(ISERROR(1/VLOOKUP($B213,'Justerad allokering'!$B$1:$AG$461,MATCH(H$1,'Justerad allokering'!$B$1:$AF$1,0),FALSE)),VLOOKUP($B213,'Allokerad kvv'!$B$2:$AV$468,MATCH(H$1,'Allokerad kvv'!$B$1:$AV$1,0),FALSE),VLOOKUP($B213,'Justerad allokering'!$B$1:$AG$461,MATCH(H$1,'Justerad allokering'!$B$1:$AF$1,0),FALSE))</f>
        <v>0</v>
      </c>
      <c r="I213">
        <f>IF(ISERROR(1/VLOOKUP($B213,'Justerad allokering'!$B$1:$AG$461,MATCH(I$1,'Justerad allokering'!$B$1:$AF$1,0),FALSE)),VLOOKUP($B213,'Allokerad kvv'!$B$2:$AV$468,MATCH(I$1,'Allokerad kvv'!$B$1:$AV$1,0),FALSE),VLOOKUP($B213,'Justerad allokering'!$B$1:$AG$461,MATCH(I$1,'Justerad allokering'!$B$1:$AF$1,0),FALSE))</f>
        <v>0</v>
      </c>
      <c r="J213">
        <f>IF(ISERROR(1/VLOOKUP($B213,'Justerad allokering'!$B$1:$AG$461,MATCH(J$1,'Justerad allokering'!$B$1:$AF$1,0),FALSE)),VLOOKUP($B213,'Allokerad kvv'!$B$2:$AV$468,MATCH(J$1,'Allokerad kvv'!$B$1:$AV$1,0),FALSE),VLOOKUP($B213,'Justerad allokering'!$B$1:$AG$461,MATCH(J$1,'Justerad allokering'!$B$1:$AF$1,0),FALSE))</f>
        <v>0</v>
      </c>
      <c r="K213">
        <f>IF(ISERROR(1/VLOOKUP($B213,'Justerad allokering'!$B$1:$AG$461,MATCH(K$1,'Justerad allokering'!$B$1:$AF$1,0),FALSE)),VLOOKUP($B213,'Allokerad kvv'!$B$2:$AV$468,MATCH(K$1,'Allokerad kvv'!$B$1:$AV$1,0),FALSE),VLOOKUP($B213,'Justerad allokering'!$B$1:$AG$461,MATCH(K$1,'Justerad allokering'!$B$1:$AF$1,0),FALSE))</f>
        <v>0</v>
      </c>
      <c r="L213">
        <f>IF(ISERROR(1/VLOOKUP($B213,'Justerad allokering'!$B$1:$AG$461,MATCH(L$1,'Justerad allokering'!$B$1:$AF$1,0),FALSE)),VLOOKUP($B213,'Allokerad kvv'!$B$2:$AV$468,MATCH(L$1,'Allokerad kvv'!$B$1:$AV$1,0),FALSE),VLOOKUP($B213,'Justerad allokering'!$B$1:$AG$461,MATCH(L$1,'Justerad allokering'!$B$1:$AF$1,0),FALSE))</f>
        <v>0</v>
      </c>
      <c r="M213">
        <f>IF(ISERROR(1/VLOOKUP($B213,'Justerad allokering'!$B$1:$AG$461,MATCH(M$1,'Justerad allokering'!$B$1:$AF$1,0),FALSE)),VLOOKUP($B213,'Allokerad kvv'!$B$2:$AV$468,MATCH(M$1,'Allokerad kvv'!$B$1:$AV$1,0),FALSE),VLOOKUP($B213,'Justerad allokering'!$B$1:$AG$461,MATCH(M$1,'Justerad allokering'!$B$1:$AF$1,0),FALSE))</f>
        <v>0</v>
      </c>
      <c r="N213">
        <f>IF(ISERROR(1/VLOOKUP($B213,'Justerad allokering'!$B$1:$AG$461,MATCH(N$1,'Justerad allokering'!$B$1:$AF$1,0),FALSE)),VLOOKUP($B213,'Allokerad kvv'!$B$2:$AV$468,MATCH(N$1,'Allokerad kvv'!$B$1:$AV$1,0),FALSE),VLOOKUP($B213,'Justerad allokering'!$B$1:$AG$461,MATCH(N$1,'Justerad allokering'!$B$1:$AF$1,0),FALSE))</f>
        <v>0</v>
      </c>
      <c r="O213">
        <f>IF(ISERROR(1/VLOOKUP($B213,'Justerad allokering'!$B$1:$AG$461,MATCH(O$1,'Justerad allokering'!$B$1:$AF$1,0),FALSE)),VLOOKUP($B213,'Allokerad kvv'!$B$2:$AV$468,MATCH(O$1,'Allokerad kvv'!$B$1:$AV$1,0),FALSE),VLOOKUP($B213,'Justerad allokering'!$B$1:$AG$461,MATCH(O$1,'Justerad allokering'!$B$1:$AF$1,0),FALSE))</f>
        <v>0</v>
      </c>
      <c r="P213">
        <f>IF(ISERROR(1/VLOOKUP($B213,'Justerad allokering'!$B$1:$AG$461,MATCH(P$1,'Justerad allokering'!$B$1:$AF$1,0),FALSE)),VLOOKUP($B213,'Allokerad kvv'!$B$2:$AV$468,MATCH(P$1,'Allokerad kvv'!$B$1:$AV$1,0),FALSE),VLOOKUP($B213,'Justerad allokering'!$B$1:$AG$461,MATCH(P$1,'Justerad allokering'!$B$1:$AF$1,0),FALSE))</f>
        <v>0</v>
      </c>
      <c r="Q213">
        <f>IF(ISERROR(1/VLOOKUP($B213,'Justerad allokering'!$B$1:$AG$461,MATCH(Q$1,'Justerad allokering'!$B$1:$AF$1,0),FALSE)),VLOOKUP($B213,'Allokerad kvv'!$B$2:$AV$468,MATCH(Q$1,'Allokerad kvv'!$B$1:$AV$1,0),FALSE),VLOOKUP($B213,'Justerad allokering'!$B$1:$AG$461,MATCH(Q$1,'Justerad allokering'!$B$1:$AF$1,0),FALSE))</f>
        <v>0</v>
      </c>
      <c r="R213">
        <f>IF(ISERROR(1/VLOOKUP($B213,'Justerad allokering'!$B$1:$AG$461,MATCH(R$1,'Justerad allokering'!$B$1:$AF$1,0),FALSE)),VLOOKUP($B213,'Allokerad kvv'!$B$2:$AV$468,MATCH(R$1,'Allokerad kvv'!$B$1:$AV$1,0),FALSE),VLOOKUP($B213,'Justerad allokering'!$B$1:$AG$461,MATCH(R$1,'Justerad allokering'!$B$1:$AF$1,0),FALSE))</f>
        <v>0</v>
      </c>
      <c r="S213">
        <f>IF(ISERROR(1/VLOOKUP($B213,'Justerad allokering'!$B$1:$AG$461,MATCH(S$1,'Justerad allokering'!$B$1:$AF$1,0),FALSE)),VLOOKUP($B213,'Allokerad kvv'!$B$2:$AV$468,MATCH(S$1,'Allokerad kvv'!$B$1:$AV$1,0),FALSE),VLOOKUP($B213,'Justerad allokering'!$B$1:$AG$461,MATCH(S$1,'Justerad allokering'!$B$1:$AF$1,0),FALSE))</f>
        <v>0</v>
      </c>
      <c r="T213">
        <f>IF(ISERROR(1/VLOOKUP($B213,'Justerad allokering'!$B$1:$AG$461,MATCH(T$1,'Justerad allokering'!$B$1:$AF$1,0),FALSE)),VLOOKUP($B213,'Allokerad kvv'!$B$2:$AV$468,MATCH(T$1,'Allokerad kvv'!$B$1:$AV$1,0),FALSE),VLOOKUP($B213,'Justerad allokering'!$B$1:$AG$461,MATCH(T$1,'Justerad allokering'!$B$1:$AF$1,0),FALSE))</f>
        <v>0</v>
      </c>
      <c r="U213">
        <f>IF(ISERROR(1/VLOOKUP($B213,'Justerad allokering'!$B$1:$AG$461,MATCH(U$1,'Justerad allokering'!$B$1:$AF$1,0),FALSE)),VLOOKUP($B213,'Allokerad kvv'!$B$2:$AV$468,MATCH(U$1,'Allokerad kvv'!$B$1:$AV$1,0),FALSE),VLOOKUP($B213,'Justerad allokering'!$B$1:$AG$461,MATCH(U$1,'Justerad allokering'!$B$1:$AF$1,0),FALSE))</f>
        <v>0</v>
      </c>
      <c r="V213">
        <f>IF(ISERROR(1/VLOOKUP($B213,'Justerad allokering'!$B$1:$AG$461,MATCH(V$1,'Justerad allokering'!$B$1:$AF$1,0),FALSE)),VLOOKUP($B213,'Allokerad kvv'!$B$2:$AV$468,MATCH(V$1,'Allokerad kvv'!$B$1:$AV$1,0),FALSE),VLOOKUP($B213,'Justerad allokering'!$B$1:$AG$461,MATCH(V$1,'Justerad allokering'!$B$1:$AF$1,0),FALSE))</f>
        <v>0</v>
      </c>
      <c r="W213">
        <f>IF(ISERROR(1/VLOOKUP($B213,'Justerad allokering'!$B$1:$AG$461,MATCH(W$1,'Justerad allokering'!$B$1:$AF$1,0),FALSE)),VLOOKUP($B213,'Allokerad kvv'!$B$2:$AV$468,MATCH(W$1,'Allokerad kvv'!$B$1:$AV$1,0),FALSE),VLOOKUP($B213,'Justerad allokering'!$B$1:$AG$461,MATCH(W$1,'Justerad allokering'!$B$1:$AF$1,0),FALSE))</f>
        <v>0</v>
      </c>
      <c r="X213">
        <f>IF(ISERROR(1/VLOOKUP($B213,'Justerad allokering'!$B$1:$AG$461,MATCH(X$1,'Justerad allokering'!$B$1:$AF$1,0),FALSE)),VLOOKUP($B213,'Allokerad kvv'!$B$2:$AV$468,MATCH(X$1,'Allokerad kvv'!$B$1:$AV$1,0),FALSE),VLOOKUP($B213,'Justerad allokering'!$B$1:$AG$461,MATCH(X$1,'Justerad allokering'!$B$1:$AF$1,0),FALSE))</f>
        <v>0</v>
      </c>
      <c r="Y213">
        <f>IF(ISERROR(1/VLOOKUP($B213,'Justerad allokering'!$B$1:$AG$461,MATCH(Y$1,'Justerad allokering'!$B$1:$AF$1,0),FALSE)),VLOOKUP($B213,'Allokerad kvv'!$B$2:$AV$468,MATCH(Y$1,'Allokerad kvv'!$B$1:$AV$1,0),FALSE),VLOOKUP($B213,'Justerad allokering'!$B$1:$AG$461,MATCH(Y$1,'Justerad allokering'!$B$1:$AF$1,0),FALSE))</f>
        <v>0</v>
      </c>
      <c r="Z213">
        <f>IF(ISERROR(1/VLOOKUP($B213,'Justerad allokering'!$B$1:$AG$461,MATCH(Z$1,'Justerad allokering'!$B$1:$AF$1,0),FALSE)),VLOOKUP($B213,'Allokerad kvv'!$B$2:$AV$468,MATCH(Z$1,'Allokerad kvv'!$B$1:$AV$1,0),FALSE),VLOOKUP($B213,'Justerad allokering'!$B$1:$AG$461,MATCH(Z$1,'Justerad allokering'!$B$1:$AF$1,0),FALSE))</f>
        <v>0</v>
      </c>
      <c r="AE213" s="89">
        <f t="shared" si="12"/>
        <v>0</v>
      </c>
      <c r="AG213">
        <f t="shared" si="13"/>
        <v>0</v>
      </c>
      <c r="AH213">
        <f t="shared" si="14"/>
        <v>0</v>
      </c>
      <c r="AI213" t="str">
        <f>IF(AH213=0,"",AH213/VLOOKUP(B213,Kraftvärmeprod!$B$1:$BC$480,MATCH("Summa tillförd energi exklusive rökgaskondensering",Kraftvärmeprod!$B$1:$BC$1,0),FALSE))</f>
        <v/>
      </c>
      <c r="AK213">
        <f t="shared" si="15"/>
        <v>0</v>
      </c>
    </row>
    <row r="214" spans="1:37" x14ac:dyDescent="0.25">
      <c r="A214" s="2" t="s">
        <v>308</v>
      </c>
      <c r="B214" s="2" t="s">
        <v>310</v>
      </c>
      <c r="C214">
        <f>IF(ISERROR(1/VLOOKUP($B214,'Justerad allokering'!$B$1:$AG$461,MATCH(C$1,'Justerad allokering'!$B$1:$AF$1,0),FALSE)),VLOOKUP($B214,'Allokerad kvv'!$B$2:$AV$468,MATCH(C$1,'Allokerad kvv'!$B$1:$AV$1,0),FALSE),VLOOKUP($B214,'Justerad allokering'!$B$1:$AG$461,MATCH(C$1,'Justerad allokering'!$B$1:$AF$1,0),FALSE))</f>
        <v>0</v>
      </c>
      <c r="D214">
        <f>IF(ISERROR(1/VLOOKUP($B214,'Justerad allokering'!$B$1:$AG$461,MATCH(D$1,'Justerad allokering'!$B$1:$AF$1,0),FALSE)),VLOOKUP($B214,'Allokerad kvv'!$B$2:$AV$468,MATCH(D$1,'Allokerad kvv'!$B$1:$AV$1,0),FALSE),VLOOKUP($B214,'Justerad allokering'!$B$1:$AG$461,MATCH(D$1,'Justerad allokering'!$B$1:$AF$1,0),FALSE))</f>
        <v>0</v>
      </c>
      <c r="E214">
        <f>IF(ISERROR(1/VLOOKUP($B214,'Justerad allokering'!$B$1:$AG$461,MATCH(E$1,'Justerad allokering'!$B$1:$AF$1,0),FALSE)),VLOOKUP($B214,'Allokerad kvv'!$B$2:$AV$468,MATCH(E$1,'Allokerad kvv'!$B$1:$AV$1,0),FALSE),VLOOKUP($B214,'Justerad allokering'!$B$1:$AG$461,MATCH(E$1,'Justerad allokering'!$B$1:$AF$1,0),FALSE))</f>
        <v>0</v>
      </c>
      <c r="F214">
        <f>IF(ISERROR(1/VLOOKUP($B214,'Justerad allokering'!$B$1:$AG$461,MATCH(F$1,'Justerad allokering'!$B$1:$AF$1,0),FALSE)),VLOOKUP($B214,'Allokerad kvv'!$B$2:$AV$468,MATCH(F$1,'Allokerad kvv'!$B$1:$AV$1,0),FALSE),VLOOKUP($B214,'Justerad allokering'!$B$1:$AG$461,MATCH(F$1,'Justerad allokering'!$B$1:$AF$1,0),FALSE))</f>
        <v>0</v>
      </c>
      <c r="G214">
        <f>IF(ISERROR(1/VLOOKUP($B214,'Justerad allokering'!$B$1:$AG$461,MATCH(G$1,'Justerad allokering'!$B$1:$AF$1,0),FALSE)),VLOOKUP($B214,'Allokerad kvv'!$B$2:$AV$468,MATCH(G$1,'Allokerad kvv'!$B$1:$AV$1,0),FALSE),VLOOKUP($B214,'Justerad allokering'!$B$1:$AG$461,MATCH(G$1,'Justerad allokering'!$B$1:$AF$1,0),FALSE))</f>
        <v>0</v>
      </c>
      <c r="H214">
        <f>IF(ISERROR(1/VLOOKUP($B214,'Justerad allokering'!$B$1:$AG$461,MATCH(H$1,'Justerad allokering'!$B$1:$AF$1,0),FALSE)),VLOOKUP($B214,'Allokerad kvv'!$B$2:$AV$468,MATCH(H$1,'Allokerad kvv'!$B$1:$AV$1,0),FALSE),VLOOKUP($B214,'Justerad allokering'!$B$1:$AG$461,MATCH(H$1,'Justerad allokering'!$B$1:$AF$1,0),FALSE))</f>
        <v>0</v>
      </c>
      <c r="I214">
        <f>IF(ISERROR(1/VLOOKUP($B214,'Justerad allokering'!$B$1:$AG$461,MATCH(I$1,'Justerad allokering'!$B$1:$AF$1,0),FALSE)),VLOOKUP($B214,'Allokerad kvv'!$B$2:$AV$468,MATCH(I$1,'Allokerad kvv'!$B$1:$AV$1,0),FALSE),VLOOKUP($B214,'Justerad allokering'!$B$1:$AG$461,MATCH(I$1,'Justerad allokering'!$B$1:$AF$1,0),FALSE))</f>
        <v>0</v>
      </c>
      <c r="J214">
        <f>IF(ISERROR(1/VLOOKUP($B214,'Justerad allokering'!$B$1:$AG$461,MATCH(J$1,'Justerad allokering'!$B$1:$AF$1,0),FALSE)),VLOOKUP($B214,'Allokerad kvv'!$B$2:$AV$468,MATCH(J$1,'Allokerad kvv'!$B$1:$AV$1,0),FALSE),VLOOKUP($B214,'Justerad allokering'!$B$1:$AG$461,MATCH(J$1,'Justerad allokering'!$B$1:$AF$1,0),FALSE))</f>
        <v>0</v>
      </c>
      <c r="K214">
        <f>IF(ISERROR(1/VLOOKUP($B214,'Justerad allokering'!$B$1:$AG$461,MATCH(K$1,'Justerad allokering'!$B$1:$AF$1,0),FALSE)),VLOOKUP($B214,'Allokerad kvv'!$B$2:$AV$468,MATCH(K$1,'Allokerad kvv'!$B$1:$AV$1,0),FALSE),VLOOKUP($B214,'Justerad allokering'!$B$1:$AG$461,MATCH(K$1,'Justerad allokering'!$B$1:$AF$1,0),FALSE))</f>
        <v>0</v>
      </c>
      <c r="L214">
        <f>IF(ISERROR(1/VLOOKUP($B214,'Justerad allokering'!$B$1:$AG$461,MATCH(L$1,'Justerad allokering'!$B$1:$AF$1,0),FALSE)),VLOOKUP($B214,'Allokerad kvv'!$B$2:$AV$468,MATCH(L$1,'Allokerad kvv'!$B$1:$AV$1,0),FALSE),VLOOKUP($B214,'Justerad allokering'!$B$1:$AG$461,MATCH(L$1,'Justerad allokering'!$B$1:$AF$1,0),FALSE))</f>
        <v>0</v>
      </c>
      <c r="M214">
        <f>IF(ISERROR(1/VLOOKUP($B214,'Justerad allokering'!$B$1:$AG$461,MATCH(M$1,'Justerad allokering'!$B$1:$AF$1,0),FALSE)),VLOOKUP($B214,'Allokerad kvv'!$B$2:$AV$468,MATCH(M$1,'Allokerad kvv'!$B$1:$AV$1,0),FALSE),VLOOKUP($B214,'Justerad allokering'!$B$1:$AG$461,MATCH(M$1,'Justerad allokering'!$B$1:$AF$1,0),FALSE))</f>
        <v>0</v>
      </c>
      <c r="N214">
        <f>IF(ISERROR(1/VLOOKUP($B214,'Justerad allokering'!$B$1:$AG$461,MATCH(N$1,'Justerad allokering'!$B$1:$AF$1,0),FALSE)),VLOOKUP($B214,'Allokerad kvv'!$B$2:$AV$468,MATCH(N$1,'Allokerad kvv'!$B$1:$AV$1,0),FALSE),VLOOKUP($B214,'Justerad allokering'!$B$1:$AG$461,MATCH(N$1,'Justerad allokering'!$B$1:$AF$1,0),FALSE))</f>
        <v>0</v>
      </c>
      <c r="O214">
        <f>IF(ISERROR(1/VLOOKUP($B214,'Justerad allokering'!$B$1:$AG$461,MATCH(O$1,'Justerad allokering'!$B$1:$AF$1,0),FALSE)),VLOOKUP($B214,'Allokerad kvv'!$B$2:$AV$468,MATCH(O$1,'Allokerad kvv'!$B$1:$AV$1,0),FALSE),VLOOKUP($B214,'Justerad allokering'!$B$1:$AG$461,MATCH(O$1,'Justerad allokering'!$B$1:$AF$1,0),FALSE))</f>
        <v>0</v>
      </c>
      <c r="P214">
        <f>IF(ISERROR(1/VLOOKUP($B214,'Justerad allokering'!$B$1:$AG$461,MATCH(P$1,'Justerad allokering'!$B$1:$AF$1,0),FALSE)),VLOOKUP($B214,'Allokerad kvv'!$B$2:$AV$468,MATCH(P$1,'Allokerad kvv'!$B$1:$AV$1,0),FALSE),VLOOKUP($B214,'Justerad allokering'!$B$1:$AG$461,MATCH(P$1,'Justerad allokering'!$B$1:$AF$1,0),FALSE))</f>
        <v>0</v>
      </c>
      <c r="Q214">
        <f>IF(ISERROR(1/VLOOKUP($B214,'Justerad allokering'!$B$1:$AG$461,MATCH(Q$1,'Justerad allokering'!$B$1:$AF$1,0),FALSE)),VLOOKUP($B214,'Allokerad kvv'!$B$2:$AV$468,MATCH(Q$1,'Allokerad kvv'!$B$1:$AV$1,0),FALSE),VLOOKUP($B214,'Justerad allokering'!$B$1:$AG$461,MATCH(Q$1,'Justerad allokering'!$B$1:$AF$1,0),FALSE))</f>
        <v>0</v>
      </c>
      <c r="R214">
        <f>IF(ISERROR(1/VLOOKUP($B214,'Justerad allokering'!$B$1:$AG$461,MATCH(R$1,'Justerad allokering'!$B$1:$AF$1,0),FALSE)),VLOOKUP($B214,'Allokerad kvv'!$B$2:$AV$468,MATCH(R$1,'Allokerad kvv'!$B$1:$AV$1,0),FALSE),VLOOKUP($B214,'Justerad allokering'!$B$1:$AG$461,MATCH(R$1,'Justerad allokering'!$B$1:$AF$1,0),FALSE))</f>
        <v>0</v>
      </c>
      <c r="S214">
        <f>IF(ISERROR(1/VLOOKUP($B214,'Justerad allokering'!$B$1:$AG$461,MATCH(S$1,'Justerad allokering'!$B$1:$AF$1,0),FALSE)),VLOOKUP($B214,'Allokerad kvv'!$B$2:$AV$468,MATCH(S$1,'Allokerad kvv'!$B$1:$AV$1,0),FALSE),VLOOKUP($B214,'Justerad allokering'!$B$1:$AG$461,MATCH(S$1,'Justerad allokering'!$B$1:$AF$1,0),FALSE))</f>
        <v>0</v>
      </c>
      <c r="T214">
        <f>IF(ISERROR(1/VLOOKUP($B214,'Justerad allokering'!$B$1:$AG$461,MATCH(T$1,'Justerad allokering'!$B$1:$AF$1,0),FALSE)),VLOOKUP($B214,'Allokerad kvv'!$B$2:$AV$468,MATCH(T$1,'Allokerad kvv'!$B$1:$AV$1,0),FALSE),VLOOKUP($B214,'Justerad allokering'!$B$1:$AG$461,MATCH(T$1,'Justerad allokering'!$B$1:$AF$1,0),FALSE))</f>
        <v>0</v>
      </c>
      <c r="U214">
        <f>IF(ISERROR(1/VLOOKUP($B214,'Justerad allokering'!$B$1:$AG$461,MATCH(U$1,'Justerad allokering'!$B$1:$AF$1,0),FALSE)),VLOOKUP($B214,'Allokerad kvv'!$B$2:$AV$468,MATCH(U$1,'Allokerad kvv'!$B$1:$AV$1,0),FALSE),VLOOKUP($B214,'Justerad allokering'!$B$1:$AG$461,MATCH(U$1,'Justerad allokering'!$B$1:$AF$1,0),FALSE))</f>
        <v>0</v>
      </c>
      <c r="V214">
        <f>IF(ISERROR(1/VLOOKUP($B214,'Justerad allokering'!$B$1:$AG$461,MATCH(V$1,'Justerad allokering'!$B$1:$AF$1,0),FALSE)),VLOOKUP($B214,'Allokerad kvv'!$B$2:$AV$468,MATCH(V$1,'Allokerad kvv'!$B$1:$AV$1,0),FALSE),VLOOKUP($B214,'Justerad allokering'!$B$1:$AG$461,MATCH(V$1,'Justerad allokering'!$B$1:$AF$1,0),FALSE))</f>
        <v>0</v>
      </c>
      <c r="W214">
        <f>IF(ISERROR(1/VLOOKUP($B214,'Justerad allokering'!$B$1:$AG$461,MATCH(W$1,'Justerad allokering'!$B$1:$AF$1,0),FALSE)),VLOOKUP($B214,'Allokerad kvv'!$B$2:$AV$468,MATCH(W$1,'Allokerad kvv'!$B$1:$AV$1,0),FALSE),VLOOKUP($B214,'Justerad allokering'!$B$1:$AG$461,MATCH(W$1,'Justerad allokering'!$B$1:$AF$1,0),FALSE))</f>
        <v>0</v>
      </c>
      <c r="X214">
        <f>IF(ISERROR(1/VLOOKUP($B214,'Justerad allokering'!$B$1:$AG$461,MATCH(X$1,'Justerad allokering'!$B$1:$AF$1,0),FALSE)),VLOOKUP($B214,'Allokerad kvv'!$B$2:$AV$468,MATCH(X$1,'Allokerad kvv'!$B$1:$AV$1,0),FALSE),VLOOKUP($B214,'Justerad allokering'!$B$1:$AG$461,MATCH(X$1,'Justerad allokering'!$B$1:$AF$1,0),FALSE))</f>
        <v>0</v>
      </c>
      <c r="Y214">
        <f>IF(ISERROR(1/VLOOKUP($B214,'Justerad allokering'!$B$1:$AG$461,MATCH(Y$1,'Justerad allokering'!$B$1:$AF$1,0),FALSE)),VLOOKUP($B214,'Allokerad kvv'!$B$2:$AV$468,MATCH(Y$1,'Allokerad kvv'!$B$1:$AV$1,0),FALSE),VLOOKUP($B214,'Justerad allokering'!$B$1:$AG$461,MATCH(Y$1,'Justerad allokering'!$B$1:$AF$1,0),FALSE))</f>
        <v>0</v>
      </c>
      <c r="Z214">
        <f>IF(ISERROR(1/VLOOKUP($B214,'Justerad allokering'!$B$1:$AG$461,MATCH(Z$1,'Justerad allokering'!$B$1:$AF$1,0),FALSE)),VLOOKUP($B214,'Allokerad kvv'!$B$2:$AV$468,MATCH(Z$1,'Allokerad kvv'!$B$1:$AV$1,0),FALSE),VLOOKUP($B214,'Justerad allokering'!$B$1:$AG$461,MATCH(Z$1,'Justerad allokering'!$B$1:$AF$1,0),FALSE))</f>
        <v>0</v>
      </c>
      <c r="AE214" s="89">
        <f t="shared" si="12"/>
        <v>0</v>
      </c>
      <c r="AG214">
        <f t="shared" si="13"/>
        <v>0</v>
      </c>
      <c r="AH214">
        <f t="shared" si="14"/>
        <v>0</v>
      </c>
      <c r="AI214" t="str">
        <f>IF(AH214=0,"",AH214/VLOOKUP(B214,Kraftvärmeprod!$B$1:$BC$480,MATCH("Summa tillförd energi exklusive rökgaskondensering",Kraftvärmeprod!$B$1:$BC$1,0),FALSE))</f>
        <v/>
      </c>
      <c r="AK214">
        <f t="shared" si="15"/>
        <v>0</v>
      </c>
    </row>
    <row r="215" spans="1:37" x14ac:dyDescent="0.25">
      <c r="A215" s="2" t="s">
        <v>308</v>
      </c>
      <c r="B215" s="2" t="s">
        <v>311</v>
      </c>
      <c r="C215">
        <f>IF(ISERROR(1/VLOOKUP($B215,'Justerad allokering'!$B$1:$AG$461,MATCH(C$1,'Justerad allokering'!$B$1:$AF$1,0),FALSE)),VLOOKUP($B215,'Allokerad kvv'!$B$2:$AV$468,MATCH(C$1,'Allokerad kvv'!$B$1:$AV$1,0),FALSE),VLOOKUP($B215,'Justerad allokering'!$B$1:$AG$461,MATCH(C$1,'Justerad allokering'!$B$1:$AF$1,0),FALSE))</f>
        <v>0</v>
      </c>
      <c r="D215">
        <f>IF(ISERROR(1/VLOOKUP($B215,'Justerad allokering'!$B$1:$AG$461,MATCH(D$1,'Justerad allokering'!$B$1:$AF$1,0),FALSE)),VLOOKUP($B215,'Allokerad kvv'!$B$2:$AV$468,MATCH(D$1,'Allokerad kvv'!$B$1:$AV$1,0),FALSE),VLOOKUP($B215,'Justerad allokering'!$B$1:$AG$461,MATCH(D$1,'Justerad allokering'!$B$1:$AF$1,0),FALSE))</f>
        <v>0</v>
      </c>
      <c r="E215">
        <f>IF(ISERROR(1/VLOOKUP($B215,'Justerad allokering'!$B$1:$AG$461,MATCH(E$1,'Justerad allokering'!$B$1:$AF$1,0),FALSE)),VLOOKUP($B215,'Allokerad kvv'!$B$2:$AV$468,MATCH(E$1,'Allokerad kvv'!$B$1:$AV$1,0),FALSE),VLOOKUP($B215,'Justerad allokering'!$B$1:$AG$461,MATCH(E$1,'Justerad allokering'!$B$1:$AF$1,0),FALSE))</f>
        <v>0</v>
      </c>
      <c r="F215">
        <f>IF(ISERROR(1/VLOOKUP($B215,'Justerad allokering'!$B$1:$AG$461,MATCH(F$1,'Justerad allokering'!$B$1:$AF$1,0),FALSE)),VLOOKUP($B215,'Allokerad kvv'!$B$2:$AV$468,MATCH(F$1,'Allokerad kvv'!$B$1:$AV$1,0),FALSE),VLOOKUP($B215,'Justerad allokering'!$B$1:$AG$461,MATCH(F$1,'Justerad allokering'!$B$1:$AF$1,0),FALSE))</f>
        <v>0</v>
      </c>
      <c r="G215">
        <f>IF(ISERROR(1/VLOOKUP($B215,'Justerad allokering'!$B$1:$AG$461,MATCH(G$1,'Justerad allokering'!$B$1:$AF$1,0),FALSE)),VLOOKUP($B215,'Allokerad kvv'!$B$2:$AV$468,MATCH(G$1,'Allokerad kvv'!$B$1:$AV$1,0),FALSE),VLOOKUP($B215,'Justerad allokering'!$B$1:$AG$461,MATCH(G$1,'Justerad allokering'!$B$1:$AF$1,0),FALSE))</f>
        <v>0</v>
      </c>
      <c r="H215">
        <f>IF(ISERROR(1/VLOOKUP($B215,'Justerad allokering'!$B$1:$AG$461,MATCH(H$1,'Justerad allokering'!$B$1:$AF$1,0),FALSE)),VLOOKUP($B215,'Allokerad kvv'!$B$2:$AV$468,MATCH(H$1,'Allokerad kvv'!$B$1:$AV$1,0),FALSE),VLOOKUP($B215,'Justerad allokering'!$B$1:$AG$461,MATCH(H$1,'Justerad allokering'!$B$1:$AF$1,0),FALSE))</f>
        <v>0</v>
      </c>
      <c r="I215">
        <f>IF(ISERROR(1/VLOOKUP($B215,'Justerad allokering'!$B$1:$AG$461,MATCH(I$1,'Justerad allokering'!$B$1:$AF$1,0),FALSE)),VLOOKUP($B215,'Allokerad kvv'!$B$2:$AV$468,MATCH(I$1,'Allokerad kvv'!$B$1:$AV$1,0),FALSE),VLOOKUP($B215,'Justerad allokering'!$B$1:$AG$461,MATCH(I$1,'Justerad allokering'!$B$1:$AF$1,0),FALSE))</f>
        <v>0</v>
      </c>
      <c r="J215">
        <f>IF(ISERROR(1/VLOOKUP($B215,'Justerad allokering'!$B$1:$AG$461,MATCH(J$1,'Justerad allokering'!$B$1:$AF$1,0),FALSE)),VLOOKUP($B215,'Allokerad kvv'!$B$2:$AV$468,MATCH(J$1,'Allokerad kvv'!$B$1:$AV$1,0),FALSE),VLOOKUP($B215,'Justerad allokering'!$B$1:$AG$461,MATCH(J$1,'Justerad allokering'!$B$1:$AF$1,0),FALSE))</f>
        <v>80.499899999999997</v>
      </c>
      <c r="K215">
        <f>IF(ISERROR(1/VLOOKUP($B215,'Justerad allokering'!$B$1:$AG$461,MATCH(K$1,'Justerad allokering'!$B$1:$AF$1,0),FALSE)),VLOOKUP($B215,'Allokerad kvv'!$B$2:$AV$468,MATCH(K$1,'Allokerad kvv'!$B$1:$AV$1,0),FALSE),VLOOKUP($B215,'Justerad allokering'!$B$1:$AG$461,MATCH(K$1,'Justerad allokering'!$B$1:$AF$1,0),FALSE))</f>
        <v>3.1986300000000001</v>
      </c>
      <c r="L215">
        <f>IF(ISERROR(1/VLOOKUP($B215,'Justerad allokering'!$B$1:$AG$461,MATCH(L$1,'Justerad allokering'!$B$1:$AF$1,0),FALSE)),VLOOKUP($B215,'Allokerad kvv'!$B$2:$AV$468,MATCH(L$1,'Allokerad kvv'!$B$1:$AV$1,0),FALSE),VLOOKUP($B215,'Justerad allokering'!$B$1:$AG$461,MATCH(L$1,'Justerad allokering'!$B$1:$AF$1,0),FALSE))</f>
        <v>0</v>
      </c>
      <c r="M215">
        <f>IF(ISERROR(1/VLOOKUP($B215,'Justerad allokering'!$B$1:$AG$461,MATCH(M$1,'Justerad allokering'!$B$1:$AF$1,0),FALSE)),VLOOKUP($B215,'Allokerad kvv'!$B$2:$AV$468,MATCH(M$1,'Allokerad kvv'!$B$1:$AV$1,0),FALSE),VLOOKUP($B215,'Justerad allokering'!$B$1:$AG$461,MATCH(M$1,'Justerad allokering'!$B$1:$AF$1,0),FALSE))</f>
        <v>0</v>
      </c>
      <c r="N215">
        <f>IF(ISERROR(1/VLOOKUP($B215,'Justerad allokering'!$B$1:$AG$461,MATCH(N$1,'Justerad allokering'!$B$1:$AF$1,0),FALSE)),VLOOKUP($B215,'Allokerad kvv'!$B$2:$AV$468,MATCH(N$1,'Allokerad kvv'!$B$1:$AV$1,0),FALSE),VLOOKUP($B215,'Justerad allokering'!$B$1:$AG$461,MATCH(N$1,'Justerad allokering'!$B$1:$AF$1,0),FALSE))</f>
        <v>18.57</v>
      </c>
      <c r="O215">
        <f>IF(ISERROR(1/VLOOKUP($B215,'Justerad allokering'!$B$1:$AG$461,MATCH(O$1,'Justerad allokering'!$B$1:$AF$1,0),FALSE)),VLOOKUP($B215,'Allokerad kvv'!$B$2:$AV$468,MATCH(O$1,'Allokerad kvv'!$B$1:$AV$1,0),FALSE),VLOOKUP($B215,'Justerad allokering'!$B$1:$AG$461,MATCH(O$1,'Justerad allokering'!$B$1:$AF$1,0),FALSE))</f>
        <v>0</v>
      </c>
      <c r="P215">
        <f>IF(ISERROR(1/VLOOKUP($B215,'Justerad allokering'!$B$1:$AG$461,MATCH(P$1,'Justerad allokering'!$B$1:$AF$1,0),FALSE)),VLOOKUP($B215,'Allokerad kvv'!$B$2:$AV$468,MATCH(P$1,'Allokerad kvv'!$B$1:$AV$1,0),FALSE),VLOOKUP($B215,'Justerad allokering'!$B$1:$AG$461,MATCH(P$1,'Justerad allokering'!$B$1:$AF$1,0),FALSE))</f>
        <v>0</v>
      </c>
      <c r="Q215">
        <f>IF(ISERROR(1/VLOOKUP($B215,'Justerad allokering'!$B$1:$AG$461,MATCH(Q$1,'Justerad allokering'!$B$1:$AF$1,0),FALSE)),VLOOKUP($B215,'Allokerad kvv'!$B$2:$AV$468,MATCH(Q$1,'Allokerad kvv'!$B$1:$AV$1,0),FALSE),VLOOKUP($B215,'Justerad allokering'!$B$1:$AG$461,MATCH(Q$1,'Justerad allokering'!$B$1:$AF$1,0),FALSE))</f>
        <v>0</v>
      </c>
      <c r="R215">
        <f>IF(ISERROR(1/VLOOKUP($B215,'Justerad allokering'!$B$1:$AG$461,MATCH(R$1,'Justerad allokering'!$B$1:$AF$1,0),FALSE)),VLOOKUP($B215,'Allokerad kvv'!$B$2:$AV$468,MATCH(R$1,'Allokerad kvv'!$B$1:$AV$1,0),FALSE),VLOOKUP($B215,'Justerad allokering'!$B$1:$AG$461,MATCH(R$1,'Justerad allokering'!$B$1:$AF$1,0),FALSE))</f>
        <v>0</v>
      </c>
      <c r="S215">
        <f>IF(ISERROR(1/VLOOKUP($B215,'Justerad allokering'!$B$1:$AG$461,MATCH(S$1,'Justerad allokering'!$B$1:$AF$1,0),FALSE)),VLOOKUP($B215,'Allokerad kvv'!$B$2:$AV$468,MATCH(S$1,'Allokerad kvv'!$B$1:$AV$1,0),FALSE),VLOOKUP($B215,'Justerad allokering'!$B$1:$AG$461,MATCH(S$1,'Justerad allokering'!$B$1:$AF$1,0),FALSE))</f>
        <v>0</v>
      </c>
      <c r="T215">
        <f>IF(ISERROR(1/VLOOKUP($B215,'Justerad allokering'!$B$1:$AG$461,MATCH(T$1,'Justerad allokering'!$B$1:$AF$1,0),FALSE)),VLOOKUP($B215,'Allokerad kvv'!$B$2:$AV$468,MATCH(T$1,'Allokerad kvv'!$B$1:$AV$1,0),FALSE),VLOOKUP($B215,'Justerad allokering'!$B$1:$AG$461,MATCH(T$1,'Justerad allokering'!$B$1:$AF$1,0),FALSE))</f>
        <v>0</v>
      </c>
      <c r="U215">
        <f>IF(ISERROR(1/VLOOKUP($B215,'Justerad allokering'!$B$1:$AG$461,MATCH(U$1,'Justerad allokering'!$B$1:$AF$1,0),FALSE)),VLOOKUP($B215,'Allokerad kvv'!$B$2:$AV$468,MATCH(U$1,'Allokerad kvv'!$B$1:$AV$1,0),FALSE),VLOOKUP($B215,'Justerad allokering'!$B$1:$AG$461,MATCH(U$1,'Justerad allokering'!$B$1:$AF$1,0),FALSE))</f>
        <v>0</v>
      </c>
      <c r="V215">
        <f>IF(ISERROR(1/VLOOKUP($B215,'Justerad allokering'!$B$1:$AG$461,MATCH(V$1,'Justerad allokering'!$B$1:$AF$1,0),FALSE)),VLOOKUP($B215,'Allokerad kvv'!$B$2:$AV$468,MATCH(V$1,'Allokerad kvv'!$B$1:$AV$1,0),FALSE),VLOOKUP($B215,'Justerad allokering'!$B$1:$AG$461,MATCH(V$1,'Justerad allokering'!$B$1:$AF$1,0),FALSE))</f>
        <v>0</v>
      </c>
      <c r="W215">
        <f>IF(ISERROR(1/VLOOKUP($B215,'Justerad allokering'!$B$1:$AG$461,MATCH(W$1,'Justerad allokering'!$B$1:$AF$1,0),FALSE)),VLOOKUP($B215,'Allokerad kvv'!$B$2:$AV$468,MATCH(W$1,'Allokerad kvv'!$B$1:$AV$1,0),FALSE),VLOOKUP($B215,'Justerad allokering'!$B$1:$AG$461,MATCH(W$1,'Justerad allokering'!$B$1:$AF$1,0),FALSE))</f>
        <v>0</v>
      </c>
      <c r="X215">
        <f>IF(ISERROR(1/VLOOKUP($B215,'Justerad allokering'!$B$1:$AG$461,MATCH(X$1,'Justerad allokering'!$B$1:$AF$1,0),FALSE)),VLOOKUP($B215,'Allokerad kvv'!$B$2:$AV$468,MATCH(X$1,'Allokerad kvv'!$B$1:$AV$1,0),FALSE),VLOOKUP($B215,'Justerad allokering'!$B$1:$AG$461,MATCH(X$1,'Justerad allokering'!$B$1:$AF$1,0),FALSE))</f>
        <v>0</v>
      </c>
      <c r="Y215">
        <f>IF(ISERROR(1/VLOOKUP($B215,'Justerad allokering'!$B$1:$AG$461,MATCH(Y$1,'Justerad allokering'!$B$1:$AF$1,0),FALSE)),VLOOKUP($B215,'Allokerad kvv'!$B$2:$AV$468,MATCH(Y$1,'Allokerad kvv'!$B$1:$AV$1,0),FALSE),VLOOKUP($B215,'Justerad allokering'!$B$1:$AG$461,MATCH(Y$1,'Justerad allokering'!$B$1:$AF$1,0),FALSE))</f>
        <v>0</v>
      </c>
      <c r="Z215">
        <f>IF(ISERROR(1/VLOOKUP($B215,'Justerad allokering'!$B$1:$AG$461,MATCH(Z$1,'Justerad allokering'!$B$1:$AF$1,0),FALSE)),VLOOKUP($B215,'Allokerad kvv'!$B$2:$AV$468,MATCH(Z$1,'Allokerad kvv'!$B$1:$AV$1,0),FALSE),VLOOKUP($B215,'Justerad allokering'!$B$1:$AG$461,MATCH(Z$1,'Justerad allokering'!$B$1:$AF$1,0),FALSE))</f>
        <v>0</v>
      </c>
      <c r="AE215" s="89">
        <f t="shared" si="12"/>
        <v>102.26853</v>
      </c>
      <c r="AG215">
        <f t="shared" si="13"/>
        <v>99.069900000000004</v>
      </c>
      <c r="AH215">
        <f t="shared" si="14"/>
        <v>80.499899999999997</v>
      </c>
      <c r="AI215">
        <f>IF(AH215=0,"",AH215/VLOOKUP(B215,Kraftvärmeprod!$B$1:$BC$480,MATCH("Summa tillförd energi exklusive rökgaskondensering",Kraftvärmeprod!$B$1:$BC$1,0),FALSE))</f>
        <v>0.56215013966480454</v>
      </c>
      <c r="AK215">
        <f t="shared" si="15"/>
        <v>80.499899999999997</v>
      </c>
    </row>
    <row r="216" spans="1:37" x14ac:dyDescent="0.25">
      <c r="A216" s="2" t="s">
        <v>312</v>
      </c>
      <c r="B216" s="2" t="s">
        <v>313</v>
      </c>
      <c r="C216">
        <f>IF(ISERROR(1/VLOOKUP($B216,'Justerad allokering'!$B$1:$AG$461,MATCH(C$1,'Justerad allokering'!$B$1:$AF$1,0),FALSE)),VLOOKUP($B216,'Allokerad kvv'!$B$2:$AV$468,MATCH(C$1,'Allokerad kvv'!$B$1:$AV$1,0),FALSE),VLOOKUP($B216,'Justerad allokering'!$B$1:$AG$461,MATCH(C$1,'Justerad allokering'!$B$1:$AF$1,0),FALSE))</f>
        <v>0</v>
      </c>
      <c r="D216">
        <f>IF(ISERROR(1/VLOOKUP($B216,'Justerad allokering'!$B$1:$AG$461,MATCH(D$1,'Justerad allokering'!$B$1:$AF$1,0),FALSE)),VLOOKUP($B216,'Allokerad kvv'!$B$2:$AV$468,MATCH(D$1,'Allokerad kvv'!$B$1:$AV$1,0),FALSE),VLOOKUP($B216,'Justerad allokering'!$B$1:$AG$461,MATCH(D$1,'Justerad allokering'!$B$1:$AF$1,0),FALSE))</f>
        <v>0</v>
      </c>
      <c r="E216">
        <f>IF(ISERROR(1/VLOOKUP($B216,'Justerad allokering'!$B$1:$AG$461,MATCH(E$1,'Justerad allokering'!$B$1:$AF$1,0),FALSE)),VLOOKUP($B216,'Allokerad kvv'!$B$2:$AV$468,MATCH(E$1,'Allokerad kvv'!$B$1:$AV$1,0),FALSE),VLOOKUP($B216,'Justerad allokering'!$B$1:$AG$461,MATCH(E$1,'Justerad allokering'!$B$1:$AF$1,0),FALSE))</f>
        <v>0</v>
      </c>
      <c r="F216">
        <f>IF(ISERROR(1/VLOOKUP($B216,'Justerad allokering'!$B$1:$AG$461,MATCH(F$1,'Justerad allokering'!$B$1:$AF$1,0),FALSE)),VLOOKUP($B216,'Allokerad kvv'!$B$2:$AV$468,MATCH(F$1,'Allokerad kvv'!$B$1:$AV$1,0),FALSE),VLOOKUP($B216,'Justerad allokering'!$B$1:$AG$461,MATCH(F$1,'Justerad allokering'!$B$1:$AF$1,0),FALSE))</f>
        <v>0</v>
      </c>
      <c r="G216">
        <f>IF(ISERROR(1/VLOOKUP($B216,'Justerad allokering'!$B$1:$AG$461,MATCH(G$1,'Justerad allokering'!$B$1:$AF$1,0),FALSE)),VLOOKUP($B216,'Allokerad kvv'!$B$2:$AV$468,MATCH(G$1,'Allokerad kvv'!$B$1:$AV$1,0),FALSE),VLOOKUP($B216,'Justerad allokering'!$B$1:$AG$461,MATCH(G$1,'Justerad allokering'!$B$1:$AF$1,0),FALSE))</f>
        <v>0</v>
      </c>
      <c r="H216">
        <f>IF(ISERROR(1/VLOOKUP($B216,'Justerad allokering'!$B$1:$AG$461,MATCH(H$1,'Justerad allokering'!$B$1:$AF$1,0),FALSE)),VLOOKUP($B216,'Allokerad kvv'!$B$2:$AV$468,MATCH(H$1,'Allokerad kvv'!$B$1:$AV$1,0),FALSE),VLOOKUP($B216,'Justerad allokering'!$B$1:$AG$461,MATCH(H$1,'Justerad allokering'!$B$1:$AF$1,0),FALSE))</f>
        <v>0</v>
      </c>
      <c r="I216">
        <f>IF(ISERROR(1/VLOOKUP($B216,'Justerad allokering'!$B$1:$AG$461,MATCH(I$1,'Justerad allokering'!$B$1:$AF$1,0),FALSE)),VLOOKUP($B216,'Allokerad kvv'!$B$2:$AV$468,MATCH(I$1,'Allokerad kvv'!$B$1:$AV$1,0),FALSE),VLOOKUP($B216,'Justerad allokering'!$B$1:$AG$461,MATCH(I$1,'Justerad allokering'!$B$1:$AF$1,0),FALSE))</f>
        <v>0</v>
      </c>
      <c r="J216">
        <f>IF(ISERROR(1/VLOOKUP($B216,'Justerad allokering'!$B$1:$AG$461,MATCH(J$1,'Justerad allokering'!$B$1:$AF$1,0),FALSE)),VLOOKUP($B216,'Allokerad kvv'!$B$2:$AV$468,MATCH(J$1,'Allokerad kvv'!$B$1:$AV$1,0),FALSE),VLOOKUP($B216,'Justerad allokering'!$B$1:$AG$461,MATCH(J$1,'Justerad allokering'!$B$1:$AF$1,0),FALSE))</f>
        <v>0</v>
      </c>
      <c r="K216">
        <f>IF(ISERROR(1/VLOOKUP($B216,'Justerad allokering'!$B$1:$AG$461,MATCH(K$1,'Justerad allokering'!$B$1:$AF$1,0),FALSE)),VLOOKUP($B216,'Allokerad kvv'!$B$2:$AV$468,MATCH(K$1,'Allokerad kvv'!$B$1:$AV$1,0),FALSE),VLOOKUP($B216,'Justerad allokering'!$B$1:$AG$461,MATCH(K$1,'Justerad allokering'!$B$1:$AF$1,0),FALSE))</f>
        <v>0</v>
      </c>
      <c r="L216">
        <f>IF(ISERROR(1/VLOOKUP($B216,'Justerad allokering'!$B$1:$AG$461,MATCH(L$1,'Justerad allokering'!$B$1:$AF$1,0),FALSE)),VLOOKUP($B216,'Allokerad kvv'!$B$2:$AV$468,MATCH(L$1,'Allokerad kvv'!$B$1:$AV$1,0),FALSE),VLOOKUP($B216,'Justerad allokering'!$B$1:$AG$461,MATCH(L$1,'Justerad allokering'!$B$1:$AF$1,0),FALSE))</f>
        <v>0</v>
      </c>
      <c r="M216">
        <f>IF(ISERROR(1/VLOOKUP($B216,'Justerad allokering'!$B$1:$AG$461,MATCH(M$1,'Justerad allokering'!$B$1:$AF$1,0),FALSE)),VLOOKUP($B216,'Allokerad kvv'!$B$2:$AV$468,MATCH(M$1,'Allokerad kvv'!$B$1:$AV$1,0),FALSE),VLOOKUP($B216,'Justerad allokering'!$B$1:$AG$461,MATCH(M$1,'Justerad allokering'!$B$1:$AF$1,0),FALSE))</f>
        <v>0</v>
      </c>
      <c r="N216">
        <f>IF(ISERROR(1/VLOOKUP($B216,'Justerad allokering'!$B$1:$AG$461,MATCH(N$1,'Justerad allokering'!$B$1:$AF$1,0),FALSE)),VLOOKUP($B216,'Allokerad kvv'!$B$2:$AV$468,MATCH(N$1,'Allokerad kvv'!$B$1:$AV$1,0),FALSE),VLOOKUP($B216,'Justerad allokering'!$B$1:$AG$461,MATCH(N$1,'Justerad allokering'!$B$1:$AF$1,0),FALSE))</f>
        <v>0</v>
      </c>
      <c r="O216">
        <f>IF(ISERROR(1/VLOOKUP($B216,'Justerad allokering'!$B$1:$AG$461,MATCH(O$1,'Justerad allokering'!$B$1:$AF$1,0),FALSE)),VLOOKUP($B216,'Allokerad kvv'!$B$2:$AV$468,MATCH(O$1,'Allokerad kvv'!$B$1:$AV$1,0),FALSE),VLOOKUP($B216,'Justerad allokering'!$B$1:$AG$461,MATCH(O$1,'Justerad allokering'!$B$1:$AF$1,0),FALSE))</f>
        <v>0</v>
      </c>
      <c r="P216">
        <f>IF(ISERROR(1/VLOOKUP($B216,'Justerad allokering'!$B$1:$AG$461,MATCH(P$1,'Justerad allokering'!$B$1:$AF$1,0),FALSE)),VLOOKUP($B216,'Allokerad kvv'!$B$2:$AV$468,MATCH(P$1,'Allokerad kvv'!$B$1:$AV$1,0),FALSE),VLOOKUP($B216,'Justerad allokering'!$B$1:$AG$461,MATCH(P$1,'Justerad allokering'!$B$1:$AF$1,0),FALSE))</f>
        <v>0</v>
      </c>
      <c r="Q216">
        <f>IF(ISERROR(1/VLOOKUP($B216,'Justerad allokering'!$B$1:$AG$461,MATCH(Q$1,'Justerad allokering'!$B$1:$AF$1,0),FALSE)),VLOOKUP($B216,'Allokerad kvv'!$B$2:$AV$468,MATCH(Q$1,'Allokerad kvv'!$B$1:$AV$1,0),FALSE),VLOOKUP($B216,'Justerad allokering'!$B$1:$AG$461,MATCH(Q$1,'Justerad allokering'!$B$1:$AF$1,0),FALSE))</f>
        <v>0</v>
      </c>
      <c r="R216">
        <f>IF(ISERROR(1/VLOOKUP($B216,'Justerad allokering'!$B$1:$AG$461,MATCH(R$1,'Justerad allokering'!$B$1:$AF$1,0),FALSE)),VLOOKUP($B216,'Allokerad kvv'!$B$2:$AV$468,MATCH(R$1,'Allokerad kvv'!$B$1:$AV$1,0),FALSE),VLOOKUP($B216,'Justerad allokering'!$B$1:$AG$461,MATCH(R$1,'Justerad allokering'!$B$1:$AF$1,0),FALSE))</f>
        <v>0</v>
      </c>
      <c r="S216">
        <f>IF(ISERROR(1/VLOOKUP($B216,'Justerad allokering'!$B$1:$AG$461,MATCH(S$1,'Justerad allokering'!$B$1:$AF$1,0),FALSE)),VLOOKUP($B216,'Allokerad kvv'!$B$2:$AV$468,MATCH(S$1,'Allokerad kvv'!$B$1:$AV$1,0),FALSE),VLOOKUP($B216,'Justerad allokering'!$B$1:$AG$461,MATCH(S$1,'Justerad allokering'!$B$1:$AF$1,0),FALSE))</f>
        <v>0</v>
      </c>
      <c r="T216">
        <f>IF(ISERROR(1/VLOOKUP($B216,'Justerad allokering'!$B$1:$AG$461,MATCH(T$1,'Justerad allokering'!$B$1:$AF$1,0),FALSE)),VLOOKUP($B216,'Allokerad kvv'!$B$2:$AV$468,MATCH(T$1,'Allokerad kvv'!$B$1:$AV$1,0),FALSE),VLOOKUP($B216,'Justerad allokering'!$B$1:$AG$461,MATCH(T$1,'Justerad allokering'!$B$1:$AF$1,0),FALSE))</f>
        <v>0</v>
      </c>
      <c r="U216">
        <f>IF(ISERROR(1/VLOOKUP($B216,'Justerad allokering'!$B$1:$AG$461,MATCH(U$1,'Justerad allokering'!$B$1:$AF$1,0),FALSE)),VLOOKUP($B216,'Allokerad kvv'!$B$2:$AV$468,MATCH(U$1,'Allokerad kvv'!$B$1:$AV$1,0),FALSE),VLOOKUP($B216,'Justerad allokering'!$B$1:$AG$461,MATCH(U$1,'Justerad allokering'!$B$1:$AF$1,0),FALSE))</f>
        <v>0</v>
      </c>
      <c r="V216">
        <f>IF(ISERROR(1/VLOOKUP($B216,'Justerad allokering'!$B$1:$AG$461,MATCH(V$1,'Justerad allokering'!$B$1:$AF$1,0),FALSE)),VLOOKUP($B216,'Allokerad kvv'!$B$2:$AV$468,MATCH(V$1,'Allokerad kvv'!$B$1:$AV$1,0),FALSE),VLOOKUP($B216,'Justerad allokering'!$B$1:$AG$461,MATCH(V$1,'Justerad allokering'!$B$1:$AF$1,0),FALSE))</f>
        <v>0</v>
      </c>
      <c r="W216">
        <f>IF(ISERROR(1/VLOOKUP($B216,'Justerad allokering'!$B$1:$AG$461,MATCH(W$1,'Justerad allokering'!$B$1:$AF$1,0),FALSE)),VLOOKUP($B216,'Allokerad kvv'!$B$2:$AV$468,MATCH(W$1,'Allokerad kvv'!$B$1:$AV$1,0),FALSE),VLOOKUP($B216,'Justerad allokering'!$B$1:$AG$461,MATCH(W$1,'Justerad allokering'!$B$1:$AF$1,0),FALSE))</f>
        <v>0</v>
      </c>
      <c r="X216">
        <f>IF(ISERROR(1/VLOOKUP($B216,'Justerad allokering'!$B$1:$AG$461,MATCH(X$1,'Justerad allokering'!$B$1:$AF$1,0),FALSE)),VLOOKUP($B216,'Allokerad kvv'!$B$2:$AV$468,MATCH(X$1,'Allokerad kvv'!$B$1:$AV$1,0),FALSE),VLOOKUP($B216,'Justerad allokering'!$B$1:$AG$461,MATCH(X$1,'Justerad allokering'!$B$1:$AF$1,0),FALSE))</f>
        <v>0</v>
      </c>
      <c r="Y216">
        <f>IF(ISERROR(1/VLOOKUP($B216,'Justerad allokering'!$B$1:$AG$461,MATCH(Y$1,'Justerad allokering'!$B$1:$AF$1,0),FALSE)),VLOOKUP($B216,'Allokerad kvv'!$B$2:$AV$468,MATCH(Y$1,'Allokerad kvv'!$B$1:$AV$1,0),FALSE),VLOOKUP($B216,'Justerad allokering'!$B$1:$AG$461,MATCH(Y$1,'Justerad allokering'!$B$1:$AF$1,0),FALSE))</f>
        <v>0</v>
      </c>
      <c r="Z216">
        <f>IF(ISERROR(1/VLOOKUP($B216,'Justerad allokering'!$B$1:$AG$461,MATCH(Z$1,'Justerad allokering'!$B$1:$AF$1,0),FALSE)),VLOOKUP($B216,'Allokerad kvv'!$B$2:$AV$468,MATCH(Z$1,'Allokerad kvv'!$B$1:$AV$1,0),FALSE),VLOOKUP($B216,'Justerad allokering'!$B$1:$AG$461,MATCH(Z$1,'Justerad allokering'!$B$1:$AF$1,0),FALSE))</f>
        <v>0</v>
      </c>
      <c r="AE216" s="89">
        <f t="shared" si="12"/>
        <v>0</v>
      </c>
      <c r="AG216">
        <f t="shared" si="13"/>
        <v>0</v>
      </c>
      <c r="AH216">
        <f t="shared" si="14"/>
        <v>0</v>
      </c>
      <c r="AI216" t="str">
        <f>IF(AH216=0,"",AH216/VLOOKUP(B216,Kraftvärmeprod!$B$1:$BC$480,MATCH("Summa tillförd energi exklusive rökgaskondensering",Kraftvärmeprod!$B$1:$BC$1,0),FALSE))</f>
        <v/>
      </c>
      <c r="AK216">
        <f t="shared" si="15"/>
        <v>0</v>
      </c>
    </row>
    <row r="217" spans="1:37" x14ac:dyDescent="0.25">
      <c r="A217" s="2" t="s">
        <v>314</v>
      </c>
      <c r="B217" s="2" t="s">
        <v>315</v>
      </c>
      <c r="C217">
        <f>IF(ISERROR(1/VLOOKUP($B217,'Justerad allokering'!$B$1:$AG$461,MATCH(C$1,'Justerad allokering'!$B$1:$AF$1,0),FALSE)),VLOOKUP($B217,'Allokerad kvv'!$B$2:$AV$468,MATCH(C$1,'Allokerad kvv'!$B$1:$AV$1,0),FALSE),VLOOKUP($B217,'Justerad allokering'!$B$1:$AG$461,MATCH(C$1,'Justerad allokering'!$B$1:$AF$1,0),FALSE))</f>
        <v>0</v>
      </c>
      <c r="D217">
        <f>IF(ISERROR(1/VLOOKUP($B217,'Justerad allokering'!$B$1:$AG$461,MATCH(D$1,'Justerad allokering'!$B$1:$AF$1,0),FALSE)),VLOOKUP($B217,'Allokerad kvv'!$B$2:$AV$468,MATCH(D$1,'Allokerad kvv'!$B$1:$AV$1,0),FALSE),VLOOKUP($B217,'Justerad allokering'!$B$1:$AG$461,MATCH(D$1,'Justerad allokering'!$B$1:$AF$1,0),FALSE))</f>
        <v>0</v>
      </c>
      <c r="E217">
        <f>IF(ISERROR(1/VLOOKUP($B217,'Justerad allokering'!$B$1:$AG$461,MATCH(E$1,'Justerad allokering'!$B$1:$AF$1,0),FALSE)),VLOOKUP($B217,'Allokerad kvv'!$B$2:$AV$468,MATCH(E$1,'Allokerad kvv'!$B$1:$AV$1,0),FALSE),VLOOKUP($B217,'Justerad allokering'!$B$1:$AG$461,MATCH(E$1,'Justerad allokering'!$B$1:$AF$1,0),FALSE))</f>
        <v>0</v>
      </c>
      <c r="F217">
        <f>IF(ISERROR(1/VLOOKUP($B217,'Justerad allokering'!$B$1:$AG$461,MATCH(F$1,'Justerad allokering'!$B$1:$AF$1,0),FALSE)),VLOOKUP($B217,'Allokerad kvv'!$B$2:$AV$468,MATCH(F$1,'Allokerad kvv'!$B$1:$AV$1,0),FALSE),VLOOKUP($B217,'Justerad allokering'!$B$1:$AG$461,MATCH(F$1,'Justerad allokering'!$B$1:$AF$1,0),FALSE))</f>
        <v>0</v>
      </c>
      <c r="G217">
        <f>IF(ISERROR(1/VLOOKUP($B217,'Justerad allokering'!$B$1:$AG$461,MATCH(G$1,'Justerad allokering'!$B$1:$AF$1,0),FALSE)),VLOOKUP($B217,'Allokerad kvv'!$B$2:$AV$468,MATCH(G$1,'Allokerad kvv'!$B$1:$AV$1,0),FALSE),VLOOKUP($B217,'Justerad allokering'!$B$1:$AG$461,MATCH(G$1,'Justerad allokering'!$B$1:$AF$1,0),FALSE))</f>
        <v>0</v>
      </c>
      <c r="H217">
        <f>IF(ISERROR(1/VLOOKUP($B217,'Justerad allokering'!$B$1:$AG$461,MATCH(H$1,'Justerad allokering'!$B$1:$AF$1,0),FALSE)),VLOOKUP($B217,'Allokerad kvv'!$B$2:$AV$468,MATCH(H$1,'Allokerad kvv'!$B$1:$AV$1,0),FALSE),VLOOKUP($B217,'Justerad allokering'!$B$1:$AG$461,MATCH(H$1,'Justerad allokering'!$B$1:$AF$1,0),FALSE))</f>
        <v>0</v>
      </c>
      <c r="I217">
        <f>IF(ISERROR(1/VLOOKUP($B217,'Justerad allokering'!$B$1:$AG$461,MATCH(I$1,'Justerad allokering'!$B$1:$AF$1,0),FALSE)),VLOOKUP($B217,'Allokerad kvv'!$B$2:$AV$468,MATCH(I$1,'Allokerad kvv'!$B$1:$AV$1,0),FALSE),VLOOKUP($B217,'Justerad allokering'!$B$1:$AG$461,MATCH(I$1,'Justerad allokering'!$B$1:$AF$1,0),FALSE))</f>
        <v>0</v>
      </c>
      <c r="J217">
        <f>IF(ISERROR(1/VLOOKUP($B217,'Justerad allokering'!$B$1:$AG$461,MATCH(J$1,'Justerad allokering'!$B$1:$AF$1,0),FALSE)),VLOOKUP($B217,'Allokerad kvv'!$B$2:$AV$468,MATCH(J$1,'Allokerad kvv'!$B$1:$AV$1,0),FALSE),VLOOKUP($B217,'Justerad allokering'!$B$1:$AG$461,MATCH(J$1,'Justerad allokering'!$B$1:$AF$1,0),FALSE))</f>
        <v>0</v>
      </c>
      <c r="K217">
        <f>IF(ISERROR(1/VLOOKUP($B217,'Justerad allokering'!$B$1:$AG$461,MATCH(K$1,'Justerad allokering'!$B$1:$AF$1,0),FALSE)),VLOOKUP($B217,'Allokerad kvv'!$B$2:$AV$468,MATCH(K$1,'Allokerad kvv'!$B$1:$AV$1,0),FALSE),VLOOKUP($B217,'Justerad allokering'!$B$1:$AG$461,MATCH(K$1,'Justerad allokering'!$B$1:$AF$1,0),FALSE))</f>
        <v>0</v>
      </c>
      <c r="L217">
        <f>IF(ISERROR(1/VLOOKUP($B217,'Justerad allokering'!$B$1:$AG$461,MATCH(L$1,'Justerad allokering'!$B$1:$AF$1,0),FALSE)),VLOOKUP($B217,'Allokerad kvv'!$B$2:$AV$468,MATCH(L$1,'Allokerad kvv'!$B$1:$AV$1,0),FALSE),VLOOKUP($B217,'Justerad allokering'!$B$1:$AG$461,MATCH(L$1,'Justerad allokering'!$B$1:$AF$1,0),FALSE))</f>
        <v>0</v>
      </c>
      <c r="M217">
        <f>IF(ISERROR(1/VLOOKUP($B217,'Justerad allokering'!$B$1:$AG$461,MATCH(M$1,'Justerad allokering'!$B$1:$AF$1,0),FALSE)),VLOOKUP($B217,'Allokerad kvv'!$B$2:$AV$468,MATCH(M$1,'Allokerad kvv'!$B$1:$AV$1,0),FALSE),VLOOKUP($B217,'Justerad allokering'!$B$1:$AG$461,MATCH(M$1,'Justerad allokering'!$B$1:$AF$1,0),FALSE))</f>
        <v>0</v>
      </c>
      <c r="N217">
        <f>IF(ISERROR(1/VLOOKUP($B217,'Justerad allokering'!$B$1:$AG$461,MATCH(N$1,'Justerad allokering'!$B$1:$AF$1,0),FALSE)),VLOOKUP($B217,'Allokerad kvv'!$B$2:$AV$468,MATCH(N$1,'Allokerad kvv'!$B$1:$AV$1,0),FALSE),VLOOKUP($B217,'Justerad allokering'!$B$1:$AG$461,MATCH(N$1,'Justerad allokering'!$B$1:$AF$1,0),FALSE))</f>
        <v>0</v>
      </c>
      <c r="O217">
        <f>IF(ISERROR(1/VLOOKUP($B217,'Justerad allokering'!$B$1:$AG$461,MATCH(O$1,'Justerad allokering'!$B$1:$AF$1,0),FALSE)),VLOOKUP($B217,'Allokerad kvv'!$B$2:$AV$468,MATCH(O$1,'Allokerad kvv'!$B$1:$AV$1,0),FALSE),VLOOKUP($B217,'Justerad allokering'!$B$1:$AG$461,MATCH(O$1,'Justerad allokering'!$B$1:$AF$1,0),FALSE))</f>
        <v>0</v>
      </c>
      <c r="P217">
        <f>IF(ISERROR(1/VLOOKUP($B217,'Justerad allokering'!$B$1:$AG$461,MATCH(P$1,'Justerad allokering'!$B$1:$AF$1,0),FALSE)),VLOOKUP($B217,'Allokerad kvv'!$B$2:$AV$468,MATCH(P$1,'Allokerad kvv'!$B$1:$AV$1,0),FALSE),VLOOKUP($B217,'Justerad allokering'!$B$1:$AG$461,MATCH(P$1,'Justerad allokering'!$B$1:$AF$1,0),FALSE))</f>
        <v>0</v>
      </c>
      <c r="Q217">
        <f>IF(ISERROR(1/VLOOKUP($B217,'Justerad allokering'!$B$1:$AG$461,MATCH(Q$1,'Justerad allokering'!$B$1:$AF$1,0),FALSE)),VLOOKUP($B217,'Allokerad kvv'!$B$2:$AV$468,MATCH(Q$1,'Allokerad kvv'!$B$1:$AV$1,0),FALSE),VLOOKUP($B217,'Justerad allokering'!$B$1:$AG$461,MATCH(Q$1,'Justerad allokering'!$B$1:$AF$1,0),FALSE))</f>
        <v>0</v>
      </c>
      <c r="R217">
        <f>IF(ISERROR(1/VLOOKUP($B217,'Justerad allokering'!$B$1:$AG$461,MATCH(R$1,'Justerad allokering'!$B$1:$AF$1,0),FALSE)),VLOOKUP($B217,'Allokerad kvv'!$B$2:$AV$468,MATCH(R$1,'Allokerad kvv'!$B$1:$AV$1,0),FALSE),VLOOKUP($B217,'Justerad allokering'!$B$1:$AG$461,MATCH(R$1,'Justerad allokering'!$B$1:$AF$1,0),FALSE))</f>
        <v>0</v>
      </c>
      <c r="S217">
        <f>IF(ISERROR(1/VLOOKUP($B217,'Justerad allokering'!$B$1:$AG$461,MATCH(S$1,'Justerad allokering'!$B$1:$AF$1,0),FALSE)),VLOOKUP($B217,'Allokerad kvv'!$B$2:$AV$468,MATCH(S$1,'Allokerad kvv'!$B$1:$AV$1,0),FALSE),VLOOKUP($B217,'Justerad allokering'!$B$1:$AG$461,MATCH(S$1,'Justerad allokering'!$B$1:$AF$1,0),FALSE))</f>
        <v>0</v>
      </c>
      <c r="T217">
        <f>IF(ISERROR(1/VLOOKUP($B217,'Justerad allokering'!$B$1:$AG$461,MATCH(T$1,'Justerad allokering'!$B$1:$AF$1,0),FALSE)),VLOOKUP($B217,'Allokerad kvv'!$B$2:$AV$468,MATCH(T$1,'Allokerad kvv'!$B$1:$AV$1,0),FALSE),VLOOKUP($B217,'Justerad allokering'!$B$1:$AG$461,MATCH(T$1,'Justerad allokering'!$B$1:$AF$1,0),FALSE))</f>
        <v>0</v>
      </c>
      <c r="U217">
        <f>IF(ISERROR(1/VLOOKUP($B217,'Justerad allokering'!$B$1:$AG$461,MATCH(U$1,'Justerad allokering'!$B$1:$AF$1,0),FALSE)),VLOOKUP($B217,'Allokerad kvv'!$B$2:$AV$468,MATCH(U$1,'Allokerad kvv'!$B$1:$AV$1,0),FALSE),VLOOKUP($B217,'Justerad allokering'!$B$1:$AG$461,MATCH(U$1,'Justerad allokering'!$B$1:$AF$1,0),FALSE))</f>
        <v>0</v>
      </c>
      <c r="V217">
        <f>IF(ISERROR(1/VLOOKUP($B217,'Justerad allokering'!$B$1:$AG$461,MATCH(V$1,'Justerad allokering'!$B$1:$AF$1,0),FALSE)),VLOOKUP($B217,'Allokerad kvv'!$B$2:$AV$468,MATCH(V$1,'Allokerad kvv'!$B$1:$AV$1,0),FALSE),VLOOKUP($B217,'Justerad allokering'!$B$1:$AG$461,MATCH(V$1,'Justerad allokering'!$B$1:$AF$1,0),FALSE))</f>
        <v>0</v>
      </c>
      <c r="W217">
        <f>IF(ISERROR(1/VLOOKUP($B217,'Justerad allokering'!$B$1:$AG$461,MATCH(W$1,'Justerad allokering'!$B$1:$AF$1,0),FALSE)),VLOOKUP($B217,'Allokerad kvv'!$B$2:$AV$468,MATCH(W$1,'Allokerad kvv'!$B$1:$AV$1,0),FALSE),VLOOKUP($B217,'Justerad allokering'!$B$1:$AG$461,MATCH(W$1,'Justerad allokering'!$B$1:$AF$1,0),FALSE))</f>
        <v>0</v>
      </c>
      <c r="X217">
        <f>IF(ISERROR(1/VLOOKUP($B217,'Justerad allokering'!$B$1:$AG$461,MATCH(X$1,'Justerad allokering'!$B$1:$AF$1,0),FALSE)),VLOOKUP($B217,'Allokerad kvv'!$B$2:$AV$468,MATCH(X$1,'Allokerad kvv'!$B$1:$AV$1,0),FALSE),VLOOKUP($B217,'Justerad allokering'!$B$1:$AG$461,MATCH(X$1,'Justerad allokering'!$B$1:$AF$1,0),FALSE))</f>
        <v>0</v>
      </c>
      <c r="Y217">
        <f>IF(ISERROR(1/VLOOKUP($B217,'Justerad allokering'!$B$1:$AG$461,MATCH(Y$1,'Justerad allokering'!$B$1:$AF$1,0),FALSE)),VLOOKUP($B217,'Allokerad kvv'!$B$2:$AV$468,MATCH(Y$1,'Allokerad kvv'!$B$1:$AV$1,0),FALSE),VLOOKUP($B217,'Justerad allokering'!$B$1:$AG$461,MATCH(Y$1,'Justerad allokering'!$B$1:$AF$1,0),FALSE))</f>
        <v>0</v>
      </c>
      <c r="Z217">
        <f>IF(ISERROR(1/VLOOKUP($B217,'Justerad allokering'!$B$1:$AG$461,MATCH(Z$1,'Justerad allokering'!$B$1:$AF$1,0),FALSE)),VLOOKUP($B217,'Allokerad kvv'!$B$2:$AV$468,MATCH(Z$1,'Allokerad kvv'!$B$1:$AV$1,0),FALSE),VLOOKUP($B217,'Justerad allokering'!$B$1:$AG$461,MATCH(Z$1,'Justerad allokering'!$B$1:$AF$1,0),FALSE))</f>
        <v>0</v>
      </c>
      <c r="AE217" s="89">
        <f t="shared" si="12"/>
        <v>0</v>
      </c>
      <c r="AG217">
        <f t="shared" si="13"/>
        <v>0</v>
      </c>
      <c r="AH217">
        <f t="shared" si="14"/>
        <v>0</v>
      </c>
      <c r="AI217" t="str">
        <f>IF(AH217=0,"",AH217/VLOOKUP(B217,Kraftvärmeprod!$B$1:$BC$480,MATCH("Summa tillförd energi exklusive rökgaskondensering",Kraftvärmeprod!$B$1:$BC$1,0),FALSE))</f>
        <v/>
      </c>
      <c r="AK217">
        <f t="shared" si="15"/>
        <v>0</v>
      </c>
    </row>
    <row r="218" spans="1:37" x14ac:dyDescent="0.25">
      <c r="A218" s="2" t="s">
        <v>316</v>
      </c>
      <c r="B218" s="2" t="s">
        <v>317</v>
      </c>
      <c r="C218">
        <f>IF(ISERROR(1/VLOOKUP($B218,'Justerad allokering'!$B$1:$AG$461,MATCH(C$1,'Justerad allokering'!$B$1:$AF$1,0),FALSE)),VLOOKUP($B218,'Allokerad kvv'!$B$2:$AV$468,MATCH(C$1,'Allokerad kvv'!$B$1:$AV$1,0),FALSE),VLOOKUP($B218,'Justerad allokering'!$B$1:$AG$461,MATCH(C$1,'Justerad allokering'!$B$1:$AF$1,0),FALSE))</f>
        <v>0</v>
      </c>
      <c r="D218">
        <f>IF(ISERROR(1/VLOOKUP($B218,'Justerad allokering'!$B$1:$AG$461,MATCH(D$1,'Justerad allokering'!$B$1:$AF$1,0),FALSE)),VLOOKUP($B218,'Allokerad kvv'!$B$2:$AV$468,MATCH(D$1,'Allokerad kvv'!$B$1:$AV$1,0),FALSE),VLOOKUP($B218,'Justerad allokering'!$B$1:$AG$461,MATCH(D$1,'Justerad allokering'!$B$1:$AF$1,0),FALSE))</f>
        <v>0</v>
      </c>
      <c r="E218">
        <f>IF(ISERROR(1/VLOOKUP($B218,'Justerad allokering'!$B$1:$AG$461,MATCH(E$1,'Justerad allokering'!$B$1:$AF$1,0),FALSE)),VLOOKUP($B218,'Allokerad kvv'!$B$2:$AV$468,MATCH(E$1,'Allokerad kvv'!$B$1:$AV$1,0),FALSE),VLOOKUP($B218,'Justerad allokering'!$B$1:$AG$461,MATCH(E$1,'Justerad allokering'!$B$1:$AF$1,0),FALSE))</f>
        <v>0</v>
      </c>
      <c r="F218">
        <f>IF(ISERROR(1/VLOOKUP($B218,'Justerad allokering'!$B$1:$AG$461,MATCH(F$1,'Justerad allokering'!$B$1:$AF$1,0),FALSE)),VLOOKUP($B218,'Allokerad kvv'!$B$2:$AV$468,MATCH(F$1,'Allokerad kvv'!$B$1:$AV$1,0),FALSE),VLOOKUP($B218,'Justerad allokering'!$B$1:$AG$461,MATCH(F$1,'Justerad allokering'!$B$1:$AF$1,0),FALSE))</f>
        <v>0</v>
      </c>
      <c r="G218">
        <f>IF(ISERROR(1/VLOOKUP($B218,'Justerad allokering'!$B$1:$AG$461,MATCH(G$1,'Justerad allokering'!$B$1:$AF$1,0),FALSE)),VLOOKUP($B218,'Allokerad kvv'!$B$2:$AV$468,MATCH(G$1,'Allokerad kvv'!$B$1:$AV$1,0),FALSE),VLOOKUP($B218,'Justerad allokering'!$B$1:$AG$461,MATCH(G$1,'Justerad allokering'!$B$1:$AF$1,0),FALSE))</f>
        <v>0</v>
      </c>
      <c r="H218">
        <f>IF(ISERROR(1/VLOOKUP($B218,'Justerad allokering'!$B$1:$AG$461,MATCH(H$1,'Justerad allokering'!$B$1:$AF$1,0),FALSE)),VLOOKUP($B218,'Allokerad kvv'!$B$2:$AV$468,MATCH(H$1,'Allokerad kvv'!$B$1:$AV$1,0),FALSE),VLOOKUP($B218,'Justerad allokering'!$B$1:$AG$461,MATCH(H$1,'Justerad allokering'!$B$1:$AF$1,0),FALSE))</f>
        <v>0</v>
      </c>
      <c r="I218">
        <f>IF(ISERROR(1/VLOOKUP($B218,'Justerad allokering'!$B$1:$AG$461,MATCH(I$1,'Justerad allokering'!$B$1:$AF$1,0),FALSE)),VLOOKUP($B218,'Allokerad kvv'!$B$2:$AV$468,MATCH(I$1,'Allokerad kvv'!$B$1:$AV$1,0),FALSE),VLOOKUP($B218,'Justerad allokering'!$B$1:$AG$461,MATCH(I$1,'Justerad allokering'!$B$1:$AF$1,0),FALSE))</f>
        <v>0</v>
      </c>
      <c r="J218">
        <f>IF(ISERROR(1/VLOOKUP($B218,'Justerad allokering'!$B$1:$AG$461,MATCH(J$1,'Justerad allokering'!$B$1:$AF$1,0),FALSE)),VLOOKUP($B218,'Allokerad kvv'!$B$2:$AV$468,MATCH(J$1,'Allokerad kvv'!$B$1:$AV$1,0),FALSE),VLOOKUP($B218,'Justerad allokering'!$B$1:$AG$461,MATCH(J$1,'Justerad allokering'!$B$1:$AF$1,0),FALSE))</f>
        <v>0</v>
      </c>
      <c r="K218">
        <f>IF(ISERROR(1/VLOOKUP($B218,'Justerad allokering'!$B$1:$AG$461,MATCH(K$1,'Justerad allokering'!$B$1:$AF$1,0),FALSE)),VLOOKUP($B218,'Allokerad kvv'!$B$2:$AV$468,MATCH(K$1,'Allokerad kvv'!$B$1:$AV$1,0),FALSE),VLOOKUP($B218,'Justerad allokering'!$B$1:$AG$461,MATCH(K$1,'Justerad allokering'!$B$1:$AF$1,0),FALSE))</f>
        <v>0</v>
      </c>
      <c r="L218">
        <f>IF(ISERROR(1/VLOOKUP($B218,'Justerad allokering'!$B$1:$AG$461,MATCH(L$1,'Justerad allokering'!$B$1:$AF$1,0),FALSE)),VLOOKUP($B218,'Allokerad kvv'!$B$2:$AV$468,MATCH(L$1,'Allokerad kvv'!$B$1:$AV$1,0),FALSE),VLOOKUP($B218,'Justerad allokering'!$B$1:$AG$461,MATCH(L$1,'Justerad allokering'!$B$1:$AF$1,0),FALSE))</f>
        <v>0</v>
      </c>
      <c r="M218">
        <f>IF(ISERROR(1/VLOOKUP($B218,'Justerad allokering'!$B$1:$AG$461,MATCH(M$1,'Justerad allokering'!$B$1:$AF$1,0),FALSE)),VLOOKUP($B218,'Allokerad kvv'!$B$2:$AV$468,MATCH(M$1,'Allokerad kvv'!$B$1:$AV$1,0),FALSE),VLOOKUP($B218,'Justerad allokering'!$B$1:$AG$461,MATCH(M$1,'Justerad allokering'!$B$1:$AF$1,0),FALSE))</f>
        <v>0</v>
      </c>
      <c r="N218">
        <f>IF(ISERROR(1/VLOOKUP($B218,'Justerad allokering'!$B$1:$AG$461,MATCH(N$1,'Justerad allokering'!$B$1:$AF$1,0),FALSE)),VLOOKUP($B218,'Allokerad kvv'!$B$2:$AV$468,MATCH(N$1,'Allokerad kvv'!$B$1:$AV$1,0),FALSE),VLOOKUP($B218,'Justerad allokering'!$B$1:$AG$461,MATCH(N$1,'Justerad allokering'!$B$1:$AF$1,0),FALSE))</f>
        <v>0</v>
      </c>
      <c r="O218">
        <f>IF(ISERROR(1/VLOOKUP($B218,'Justerad allokering'!$B$1:$AG$461,MATCH(O$1,'Justerad allokering'!$B$1:$AF$1,0),FALSE)),VLOOKUP($B218,'Allokerad kvv'!$B$2:$AV$468,MATCH(O$1,'Allokerad kvv'!$B$1:$AV$1,0),FALSE),VLOOKUP($B218,'Justerad allokering'!$B$1:$AG$461,MATCH(O$1,'Justerad allokering'!$B$1:$AF$1,0),FALSE))</f>
        <v>0</v>
      </c>
      <c r="P218">
        <f>IF(ISERROR(1/VLOOKUP($B218,'Justerad allokering'!$B$1:$AG$461,MATCH(P$1,'Justerad allokering'!$B$1:$AF$1,0),FALSE)),VLOOKUP($B218,'Allokerad kvv'!$B$2:$AV$468,MATCH(P$1,'Allokerad kvv'!$B$1:$AV$1,0),FALSE),VLOOKUP($B218,'Justerad allokering'!$B$1:$AG$461,MATCH(P$1,'Justerad allokering'!$B$1:$AF$1,0),FALSE))</f>
        <v>0</v>
      </c>
      <c r="Q218">
        <f>IF(ISERROR(1/VLOOKUP($B218,'Justerad allokering'!$B$1:$AG$461,MATCH(Q$1,'Justerad allokering'!$B$1:$AF$1,0),FALSE)),VLOOKUP($B218,'Allokerad kvv'!$B$2:$AV$468,MATCH(Q$1,'Allokerad kvv'!$B$1:$AV$1,0),FALSE),VLOOKUP($B218,'Justerad allokering'!$B$1:$AG$461,MATCH(Q$1,'Justerad allokering'!$B$1:$AF$1,0),FALSE))</f>
        <v>0</v>
      </c>
      <c r="R218">
        <f>IF(ISERROR(1/VLOOKUP($B218,'Justerad allokering'!$B$1:$AG$461,MATCH(R$1,'Justerad allokering'!$B$1:$AF$1,0),FALSE)),VLOOKUP($B218,'Allokerad kvv'!$B$2:$AV$468,MATCH(R$1,'Allokerad kvv'!$B$1:$AV$1,0),FALSE),VLOOKUP($B218,'Justerad allokering'!$B$1:$AG$461,MATCH(R$1,'Justerad allokering'!$B$1:$AF$1,0),FALSE))</f>
        <v>0</v>
      </c>
      <c r="S218">
        <f>IF(ISERROR(1/VLOOKUP($B218,'Justerad allokering'!$B$1:$AG$461,MATCH(S$1,'Justerad allokering'!$B$1:$AF$1,0),FALSE)),VLOOKUP($B218,'Allokerad kvv'!$B$2:$AV$468,MATCH(S$1,'Allokerad kvv'!$B$1:$AV$1,0),FALSE),VLOOKUP($B218,'Justerad allokering'!$B$1:$AG$461,MATCH(S$1,'Justerad allokering'!$B$1:$AF$1,0),FALSE))</f>
        <v>0</v>
      </c>
      <c r="T218">
        <f>IF(ISERROR(1/VLOOKUP($B218,'Justerad allokering'!$B$1:$AG$461,MATCH(T$1,'Justerad allokering'!$B$1:$AF$1,0),FALSE)),VLOOKUP($B218,'Allokerad kvv'!$B$2:$AV$468,MATCH(T$1,'Allokerad kvv'!$B$1:$AV$1,0),FALSE),VLOOKUP($B218,'Justerad allokering'!$B$1:$AG$461,MATCH(T$1,'Justerad allokering'!$B$1:$AF$1,0),FALSE))</f>
        <v>0</v>
      </c>
      <c r="U218">
        <f>IF(ISERROR(1/VLOOKUP($B218,'Justerad allokering'!$B$1:$AG$461,MATCH(U$1,'Justerad allokering'!$B$1:$AF$1,0),FALSE)),VLOOKUP($B218,'Allokerad kvv'!$B$2:$AV$468,MATCH(U$1,'Allokerad kvv'!$B$1:$AV$1,0),FALSE),VLOOKUP($B218,'Justerad allokering'!$B$1:$AG$461,MATCH(U$1,'Justerad allokering'!$B$1:$AF$1,0),FALSE))</f>
        <v>0</v>
      </c>
      <c r="V218">
        <f>IF(ISERROR(1/VLOOKUP($B218,'Justerad allokering'!$B$1:$AG$461,MATCH(V$1,'Justerad allokering'!$B$1:$AF$1,0),FALSE)),VLOOKUP($B218,'Allokerad kvv'!$B$2:$AV$468,MATCH(V$1,'Allokerad kvv'!$B$1:$AV$1,0),FALSE),VLOOKUP($B218,'Justerad allokering'!$B$1:$AG$461,MATCH(V$1,'Justerad allokering'!$B$1:$AF$1,0),FALSE))</f>
        <v>0</v>
      </c>
      <c r="W218">
        <f>IF(ISERROR(1/VLOOKUP($B218,'Justerad allokering'!$B$1:$AG$461,MATCH(W$1,'Justerad allokering'!$B$1:$AF$1,0),FALSE)),VLOOKUP($B218,'Allokerad kvv'!$B$2:$AV$468,MATCH(W$1,'Allokerad kvv'!$B$1:$AV$1,0),FALSE),VLOOKUP($B218,'Justerad allokering'!$B$1:$AG$461,MATCH(W$1,'Justerad allokering'!$B$1:$AF$1,0),FALSE))</f>
        <v>0</v>
      </c>
      <c r="X218">
        <f>IF(ISERROR(1/VLOOKUP($B218,'Justerad allokering'!$B$1:$AG$461,MATCH(X$1,'Justerad allokering'!$B$1:$AF$1,0),FALSE)),VLOOKUP($B218,'Allokerad kvv'!$B$2:$AV$468,MATCH(X$1,'Allokerad kvv'!$B$1:$AV$1,0),FALSE),VLOOKUP($B218,'Justerad allokering'!$B$1:$AG$461,MATCH(X$1,'Justerad allokering'!$B$1:$AF$1,0),FALSE))</f>
        <v>0</v>
      </c>
      <c r="Y218">
        <f>IF(ISERROR(1/VLOOKUP($B218,'Justerad allokering'!$B$1:$AG$461,MATCH(Y$1,'Justerad allokering'!$B$1:$AF$1,0),FALSE)),VLOOKUP($B218,'Allokerad kvv'!$B$2:$AV$468,MATCH(Y$1,'Allokerad kvv'!$B$1:$AV$1,0),FALSE),VLOOKUP($B218,'Justerad allokering'!$B$1:$AG$461,MATCH(Y$1,'Justerad allokering'!$B$1:$AF$1,0),FALSE))</f>
        <v>0</v>
      </c>
      <c r="Z218">
        <f>IF(ISERROR(1/VLOOKUP($B218,'Justerad allokering'!$B$1:$AG$461,MATCH(Z$1,'Justerad allokering'!$B$1:$AF$1,0),FALSE)),VLOOKUP($B218,'Allokerad kvv'!$B$2:$AV$468,MATCH(Z$1,'Allokerad kvv'!$B$1:$AV$1,0),FALSE),VLOOKUP($B218,'Justerad allokering'!$B$1:$AG$461,MATCH(Z$1,'Justerad allokering'!$B$1:$AF$1,0),FALSE))</f>
        <v>0</v>
      </c>
      <c r="AE218" s="89">
        <f t="shared" si="12"/>
        <v>0</v>
      </c>
      <c r="AG218">
        <f t="shared" si="13"/>
        <v>0</v>
      </c>
      <c r="AH218">
        <f t="shared" si="14"/>
        <v>0</v>
      </c>
      <c r="AI218" t="str">
        <f>IF(AH218=0,"",AH218/VLOOKUP(B218,Kraftvärmeprod!$B$1:$BC$480,MATCH("Summa tillförd energi exklusive rökgaskondensering",Kraftvärmeprod!$B$1:$BC$1,0),FALSE))</f>
        <v/>
      </c>
      <c r="AK218">
        <f t="shared" si="15"/>
        <v>0</v>
      </c>
    </row>
    <row r="219" spans="1:37" x14ac:dyDescent="0.25">
      <c r="A219" s="2" t="s">
        <v>318</v>
      </c>
      <c r="B219" s="2" t="s">
        <v>319</v>
      </c>
      <c r="C219">
        <f>IF(ISERROR(1/VLOOKUP($B219,'Justerad allokering'!$B$1:$AG$461,MATCH(C$1,'Justerad allokering'!$B$1:$AF$1,0),FALSE)),VLOOKUP($B219,'Allokerad kvv'!$B$2:$AV$468,MATCH(C$1,'Allokerad kvv'!$B$1:$AV$1,0),FALSE),VLOOKUP($B219,'Justerad allokering'!$B$1:$AG$461,MATCH(C$1,'Justerad allokering'!$B$1:$AF$1,0),FALSE))</f>
        <v>0</v>
      </c>
      <c r="D219">
        <f>IF(ISERROR(1/VLOOKUP($B219,'Justerad allokering'!$B$1:$AG$461,MATCH(D$1,'Justerad allokering'!$B$1:$AF$1,0),FALSE)),VLOOKUP($B219,'Allokerad kvv'!$B$2:$AV$468,MATCH(D$1,'Allokerad kvv'!$B$1:$AV$1,0),FALSE),VLOOKUP($B219,'Justerad allokering'!$B$1:$AG$461,MATCH(D$1,'Justerad allokering'!$B$1:$AF$1,0),FALSE))</f>
        <v>0</v>
      </c>
      <c r="E219">
        <f>IF(ISERROR(1/VLOOKUP($B219,'Justerad allokering'!$B$1:$AG$461,MATCH(E$1,'Justerad allokering'!$B$1:$AF$1,0),FALSE)),VLOOKUP($B219,'Allokerad kvv'!$B$2:$AV$468,MATCH(E$1,'Allokerad kvv'!$B$1:$AV$1,0),FALSE),VLOOKUP($B219,'Justerad allokering'!$B$1:$AG$461,MATCH(E$1,'Justerad allokering'!$B$1:$AF$1,0),FALSE))</f>
        <v>0</v>
      </c>
      <c r="F219">
        <f>IF(ISERROR(1/VLOOKUP($B219,'Justerad allokering'!$B$1:$AG$461,MATCH(F$1,'Justerad allokering'!$B$1:$AF$1,0),FALSE)),VLOOKUP($B219,'Allokerad kvv'!$B$2:$AV$468,MATCH(F$1,'Allokerad kvv'!$B$1:$AV$1,0),FALSE),VLOOKUP($B219,'Justerad allokering'!$B$1:$AG$461,MATCH(F$1,'Justerad allokering'!$B$1:$AF$1,0),FALSE))</f>
        <v>0</v>
      </c>
      <c r="G219">
        <f>IF(ISERROR(1/VLOOKUP($B219,'Justerad allokering'!$B$1:$AG$461,MATCH(G$1,'Justerad allokering'!$B$1:$AF$1,0),FALSE)),VLOOKUP($B219,'Allokerad kvv'!$B$2:$AV$468,MATCH(G$1,'Allokerad kvv'!$B$1:$AV$1,0),FALSE),VLOOKUP($B219,'Justerad allokering'!$B$1:$AG$461,MATCH(G$1,'Justerad allokering'!$B$1:$AF$1,0),FALSE))</f>
        <v>0</v>
      </c>
      <c r="H219">
        <f>IF(ISERROR(1/VLOOKUP($B219,'Justerad allokering'!$B$1:$AG$461,MATCH(H$1,'Justerad allokering'!$B$1:$AF$1,0),FALSE)),VLOOKUP($B219,'Allokerad kvv'!$B$2:$AV$468,MATCH(H$1,'Allokerad kvv'!$B$1:$AV$1,0),FALSE),VLOOKUP($B219,'Justerad allokering'!$B$1:$AG$461,MATCH(H$1,'Justerad allokering'!$B$1:$AF$1,0),FALSE))</f>
        <v>0</v>
      </c>
      <c r="I219">
        <f>IF(ISERROR(1/VLOOKUP($B219,'Justerad allokering'!$B$1:$AG$461,MATCH(I$1,'Justerad allokering'!$B$1:$AF$1,0),FALSE)),VLOOKUP($B219,'Allokerad kvv'!$B$2:$AV$468,MATCH(I$1,'Allokerad kvv'!$B$1:$AV$1,0),FALSE),VLOOKUP($B219,'Justerad allokering'!$B$1:$AG$461,MATCH(I$1,'Justerad allokering'!$B$1:$AF$1,0),FALSE))</f>
        <v>0</v>
      </c>
      <c r="J219">
        <f>IF(ISERROR(1/VLOOKUP($B219,'Justerad allokering'!$B$1:$AG$461,MATCH(J$1,'Justerad allokering'!$B$1:$AF$1,0),FALSE)),VLOOKUP($B219,'Allokerad kvv'!$B$2:$AV$468,MATCH(J$1,'Allokerad kvv'!$B$1:$AV$1,0),FALSE),VLOOKUP($B219,'Justerad allokering'!$B$1:$AG$461,MATCH(J$1,'Justerad allokering'!$B$1:$AF$1,0),FALSE))</f>
        <v>0</v>
      </c>
      <c r="K219">
        <f>IF(ISERROR(1/VLOOKUP($B219,'Justerad allokering'!$B$1:$AG$461,MATCH(K$1,'Justerad allokering'!$B$1:$AF$1,0),FALSE)),VLOOKUP($B219,'Allokerad kvv'!$B$2:$AV$468,MATCH(K$1,'Allokerad kvv'!$B$1:$AV$1,0),FALSE),VLOOKUP($B219,'Justerad allokering'!$B$1:$AG$461,MATCH(K$1,'Justerad allokering'!$B$1:$AF$1,0),FALSE))</f>
        <v>0</v>
      </c>
      <c r="L219">
        <f>IF(ISERROR(1/VLOOKUP($B219,'Justerad allokering'!$B$1:$AG$461,MATCH(L$1,'Justerad allokering'!$B$1:$AF$1,0),FALSE)),VLOOKUP($B219,'Allokerad kvv'!$B$2:$AV$468,MATCH(L$1,'Allokerad kvv'!$B$1:$AV$1,0),FALSE),VLOOKUP($B219,'Justerad allokering'!$B$1:$AG$461,MATCH(L$1,'Justerad allokering'!$B$1:$AF$1,0),FALSE))</f>
        <v>0</v>
      </c>
      <c r="M219">
        <f>IF(ISERROR(1/VLOOKUP($B219,'Justerad allokering'!$B$1:$AG$461,MATCH(M$1,'Justerad allokering'!$B$1:$AF$1,0),FALSE)),VLOOKUP($B219,'Allokerad kvv'!$B$2:$AV$468,MATCH(M$1,'Allokerad kvv'!$B$1:$AV$1,0),FALSE),VLOOKUP($B219,'Justerad allokering'!$B$1:$AG$461,MATCH(M$1,'Justerad allokering'!$B$1:$AF$1,0),FALSE))</f>
        <v>0</v>
      </c>
      <c r="N219">
        <f>IF(ISERROR(1/VLOOKUP($B219,'Justerad allokering'!$B$1:$AG$461,MATCH(N$1,'Justerad allokering'!$B$1:$AF$1,0),FALSE)),VLOOKUP($B219,'Allokerad kvv'!$B$2:$AV$468,MATCH(N$1,'Allokerad kvv'!$B$1:$AV$1,0),FALSE),VLOOKUP($B219,'Justerad allokering'!$B$1:$AG$461,MATCH(N$1,'Justerad allokering'!$B$1:$AF$1,0),FALSE))</f>
        <v>0</v>
      </c>
      <c r="O219">
        <f>IF(ISERROR(1/VLOOKUP($B219,'Justerad allokering'!$B$1:$AG$461,MATCH(O$1,'Justerad allokering'!$B$1:$AF$1,0),FALSE)),VLOOKUP($B219,'Allokerad kvv'!$B$2:$AV$468,MATCH(O$1,'Allokerad kvv'!$B$1:$AV$1,0),FALSE),VLOOKUP($B219,'Justerad allokering'!$B$1:$AG$461,MATCH(O$1,'Justerad allokering'!$B$1:$AF$1,0),FALSE))</f>
        <v>0</v>
      </c>
      <c r="P219">
        <f>IF(ISERROR(1/VLOOKUP($B219,'Justerad allokering'!$B$1:$AG$461,MATCH(P$1,'Justerad allokering'!$B$1:$AF$1,0),FALSE)),VLOOKUP($B219,'Allokerad kvv'!$B$2:$AV$468,MATCH(P$1,'Allokerad kvv'!$B$1:$AV$1,0),FALSE),VLOOKUP($B219,'Justerad allokering'!$B$1:$AG$461,MATCH(P$1,'Justerad allokering'!$B$1:$AF$1,0),FALSE))</f>
        <v>0</v>
      </c>
      <c r="Q219">
        <f>IF(ISERROR(1/VLOOKUP($B219,'Justerad allokering'!$B$1:$AG$461,MATCH(Q$1,'Justerad allokering'!$B$1:$AF$1,0),FALSE)),VLOOKUP($B219,'Allokerad kvv'!$B$2:$AV$468,MATCH(Q$1,'Allokerad kvv'!$B$1:$AV$1,0),FALSE),VLOOKUP($B219,'Justerad allokering'!$B$1:$AG$461,MATCH(Q$1,'Justerad allokering'!$B$1:$AF$1,0),FALSE))</f>
        <v>0</v>
      </c>
      <c r="R219">
        <f>IF(ISERROR(1/VLOOKUP($B219,'Justerad allokering'!$B$1:$AG$461,MATCH(R$1,'Justerad allokering'!$B$1:$AF$1,0),FALSE)),VLOOKUP($B219,'Allokerad kvv'!$B$2:$AV$468,MATCH(R$1,'Allokerad kvv'!$B$1:$AV$1,0),FALSE),VLOOKUP($B219,'Justerad allokering'!$B$1:$AG$461,MATCH(R$1,'Justerad allokering'!$B$1:$AF$1,0),FALSE))</f>
        <v>0</v>
      </c>
      <c r="S219">
        <f>IF(ISERROR(1/VLOOKUP($B219,'Justerad allokering'!$B$1:$AG$461,MATCH(S$1,'Justerad allokering'!$B$1:$AF$1,0),FALSE)),VLOOKUP($B219,'Allokerad kvv'!$B$2:$AV$468,MATCH(S$1,'Allokerad kvv'!$B$1:$AV$1,0),FALSE),VLOOKUP($B219,'Justerad allokering'!$B$1:$AG$461,MATCH(S$1,'Justerad allokering'!$B$1:$AF$1,0),FALSE))</f>
        <v>0</v>
      </c>
      <c r="T219">
        <f>IF(ISERROR(1/VLOOKUP($B219,'Justerad allokering'!$B$1:$AG$461,MATCH(T$1,'Justerad allokering'!$B$1:$AF$1,0),FALSE)),VLOOKUP($B219,'Allokerad kvv'!$B$2:$AV$468,MATCH(T$1,'Allokerad kvv'!$B$1:$AV$1,0),FALSE),VLOOKUP($B219,'Justerad allokering'!$B$1:$AG$461,MATCH(T$1,'Justerad allokering'!$B$1:$AF$1,0),FALSE))</f>
        <v>0</v>
      </c>
      <c r="U219">
        <f>IF(ISERROR(1/VLOOKUP($B219,'Justerad allokering'!$B$1:$AG$461,MATCH(U$1,'Justerad allokering'!$B$1:$AF$1,0),FALSE)),VLOOKUP($B219,'Allokerad kvv'!$B$2:$AV$468,MATCH(U$1,'Allokerad kvv'!$B$1:$AV$1,0),FALSE),VLOOKUP($B219,'Justerad allokering'!$B$1:$AG$461,MATCH(U$1,'Justerad allokering'!$B$1:$AF$1,0),FALSE))</f>
        <v>0</v>
      </c>
      <c r="V219">
        <f>IF(ISERROR(1/VLOOKUP($B219,'Justerad allokering'!$B$1:$AG$461,MATCH(V$1,'Justerad allokering'!$B$1:$AF$1,0),FALSE)),VLOOKUP($B219,'Allokerad kvv'!$B$2:$AV$468,MATCH(V$1,'Allokerad kvv'!$B$1:$AV$1,0),FALSE),VLOOKUP($B219,'Justerad allokering'!$B$1:$AG$461,MATCH(V$1,'Justerad allokering'!$B$1:$AF$1,0),FALSE))</f>
        <v>0</v>
      </c>
      <c r="W219">
        <f>IF(ISERROR(1/VLOOKUP($B219,'Justerad allokering'!$B$1:$AG$461,MATCH(W$1,'Justerad allokering'!$B$1:$AF$1,0),FALSE)),VLOOKUP($B219,'Allokerad kvv'!$B$2:$AV$468,MATCH(W$1,'Allokerad kvv'!$B$1:$AV$1,0),FALSE),VLOOKUP($B219,'Justerad allokering'!$B$1:$AG$461,MATCH(W$1,'Justerad allokering'!$B$1:$AF$1,0),FALSE))</f>
        <v>0</v>
      </c>
      <c r="X219">
        <f>IF(ISERROR(1/VLOOKUP($B219,'Justerad allokering'!$B$1:$AG$461,MATCH(X$1,'Justerad allokering'!$B$1:$AF$1,0),FALSE)),VLOOKUP($B219,'Allokerad kvv'!$B$2:$AV$468,MATCH(X$1,'Allokerad kvv'!$B$1:$AV$1,0),FALSE),VLOOKUP($B219,'Justerad allokering'!$B$1:$AG$461,MATCH(X$1,'Justerad allokering'!$B$1:$AF$1,0),FALSE))</f>
        <v>0</v>
      </c>
      <c r="Y219">
        <f>IF(ISERROR(1/VLOOKUP($B219,'Justerad allokering'!$B$1:$AG$461,MATCH(Y$1,'Justerad allokering'!$B$1:$AF$1,0),FALSE)),VLOOKUP($B219,'Allokerad kvv'!$B$2:$AV$468,MATCH(Y$1,'Allokerad kvv'!$B$1:$AV$1,0),FALSE),VLOOKUP($B219,'Justerad allokering'!$B$1:$AG$461,MATCH(Y$1,'Justerad allokering'!$B$1:$AF$1,0),FALSE))</f>
        <v>0</v>
      </c>
      <c r="Z219">
        <f>IF(ISERROR(1/VLOOKUP($B219,'Justerad allokering'!$B$1:$AG$461,MATCH(Z$1,'Justerad allokering'!$B$1:$AF$1,0),FALSE)),VLOOKUP($B219,'Allokerad kvv'!$B$2:$AV$468,MATCH(Z$1,'Allokerad kvv'!$B$1:$AV$1,0),FALSE),VLOOKUP($B219,'Justerad allokering'!$B$1:$AG$461,MATCH(Z$1,'Justerad allokering'!$B$1:$AF$1,0),FALSE))</f>
        <v>0</v>
      </c>
      <c r="AE219" s="89">
        <f t="shared" si="12"/>
        <v>0</v>
      </c>
      <c r="AG219">
        <f t="shared" si="13"/>
        <v>0</v>
      </c>
      <c r="AH219">
        <f t="shared" si="14"/>
        <v>0</v>
      </c>
      <c r="AI219" t="str">
        <f>IF(AH219=0,"",AH219/VLOOKUP(B219,Kraftvärmeprod!$B$1:$BC$480,MATCH("Summa tillförd energi exklusive rökgaskondensering",Kraftvärmeprod!$B$1:$BC$1,0),FALSE))</f>
        <v/>
      </c>
      <c r="AK219">
        <f t="shared" si="15"/>
        <v>0</v>
      </c>
    </row>
    <row r="220" spans="1:37" x14ac:dyDescent="0.25">
      <c r="A220" s="2" t="s">
        <v>320</v>
      </c>
      <c r="B220" s="2" t="s">
        <v>321</v>
      </c>
      <c r="C220">
        <f>IF(ISERROR(1/VLOOKUP($B220,'Justerad allokering'!$B$1:$AG$461,MATCH(C$1,'Justerad allokering'!$B$1:$AF$1,0),FALSE)),VLOOKUP($B220,'Allokerad kvv'!$B$2:$AV$468,MATCH(C$1,'Allokerad kvv'!$B$1:$AV$1,0),FALSE),VLOOKUP($B220,'Justerad allokering'!$B$1:$AG$461,MATCH(C$1,'Justerad allokering'!$B$1:$AF$1,0),FALSE))</f>
        <v>0</v>
      </c>
      <c r="D220">
        <f>IF(ISERROR(1/VLOOKUP($B220,'Justerad allokering'!$B$1:$AG$461,MATCH(D$1,'Justerad allokering'!$B$1:$AF$1,0),FALSE)),VLOOKUP($B220,'Allokerad kvv'!$B$2:$AV$468,MATCH(D$1,'Allokerad kvv'!$B$1:$AV$1,0),FALSE),VLOOKUP($B220,'Justerad allokering'!$B$1:$AG$461,MATCH(D$1,'Justerad allokering'!$B$1:$AF$1,0),FALSE))</f>
        <v>0</v>
      </c>
      <c r="E220">
        <f>IF(ISERROR(1/VLOOKUP($B220,'Justerad allokering'!$B$1:$AG$461,MATCH(E$1,'Justerad allokering'!$B$1:$AF$1,0),FALSE)),VLOOKUP($B220,'Allokerad kvv'!$B$2:$AV$468,MATCH(E$1,'Allokerad kvv'!$B$1:$AV$1,0),FALSE),VLOOKUP($B220,'Justerad allokering'!$B$1:$AG$461,MATCH(E$1,'Justerad allokering'!$B$1:$AF$1,0),FALSE))</f>
        <v>0</v>
      </c>
      <c r="F220">
        <f>IF(ISERROR(1/VLOOKUP($B220,'Justerad allokering'!$B$1:$AG$461,MATCH(F$1,'Justerad allokering'!$B$1:$AF$1,0),FALSE)),VLOOKUP($B220,'Allokerad kvv'!$B$2:$AV$468,MATCH(F$1,'Allokerad kvv'!$B$1:$AV$1,0),FALSE),VLOOKUP($B220,'Justerad allokering'!$B$1:$AG$461,MATCH(F$1,'Justerad allokering'!$B$1:$AF$1,0),FALSE))</f>
        <v>0</v>
      </c>
      <c r="G220">
        <f>IF(ISERROR(1/VLOOKUP($B220,'Justerad allokering'!$B$1:$AG$461,MATCH(G$1,'Justerad allokering'!$B$1:$AF$1,0),FALSE)),VLOOKUP($B220,'Allokerad kvv'!$B$2:$AV$468,MATCH(G$1,'Allokerad kvv'!$B$1:$AV$1,0),FALSE),VLOOKUP($B220,'Justerad allokering'!$B$1:$AG$461,MATCH(G$1,'Justerad allokering'!$B$1:$AF$1,0),FALSE))</f>
        <v>0</v>
      </c>
      <c r="H220">
        <f>IF(ISERROR(1/VLOOKUP($B220,'Justerad allokering'!$B$1:$AG$461,MATCH(H$1,'Justerad allokering'!$B$1:$AF$1,0),FALSE)),VLOOKUP($B220,'Allokerad kvv'!$B$2:$AV$468,MATCH(H$1,'Allokerad kvv'!$B$1:$AV$1,0),FALSE),VLOOKUP($B220,'Justerad allokering'!$B$1:$AG$461,MATCH(H$1,'Justerad allokering'!$B$1:$AF$1,0),FALSE))</f>
        <v>0</v>
      </c>
      <c r="I220">
        <f>IF(ISERROR(1/VLOOKUP($B220,'Justerad allokering'!$B$1:$AG$461,MATCH(I$1,'Justerad allokering'!$B$1:$AF$1,0),FALSE)),VLOOKUP($B220,'Allokerad kvv'!$B$2:$AV$468,MATCH(I$1,'Allokerad kvv'!$B$1:$AV$1,0),FALSE),VLOOKUP($B220,'Justerad allokering'!$B$1:$AG$461,MATCH(I$1,'Justerad allokering'!$B$1:$AF$1,0),FALSE))</f>
        <v>0</v>
      </c>
      <c r="J220">
        <f>IF(ISERROR(1/VLOOKUP($B220,'Justerad allokering'!$B$1:$AG$461,MATCH(J$1,'Justerad allokering'!$B$1:$AF$1,0),FALSE)),VLOOKUP($B220,'Allokerad kvv'!$B$2:$AV$468,MATCH(J$1,'Allokerad kvv'!$B$1:$AV$1,0),FALSE),VLOOKUP($B220,'Justerad allokering'!$B$1:$AG$461,MATCH(J$1,'Justerad allokering'!$B$1:$AF$1,0),FALSE))</f>
        <v>0</v>
      </c>
      <c r="K220">
        <f>IF(ISERROR(1/VLOOKUP($B220,'Justerad allokering'!$B$1:$AG$461,MATCH(K$1,'Justerad allokering'!$B$1:$AF$1,0),FALSE)),VLOOKUP($B220,'Allokerad kvv'!$B$2:$AV$468,MATCH(K$1,'Allokerad kvv'!$B$1:$AV$1,0),FALSE),VLOOKUP($B220,'Justerad allokering'!$B$1:$AG$461,MATCH(K$1,'Justerad allokering'!$B$1:$AF$1,0),FALSE))</f>
        <v>0</v>
      </c>
      <c r="L220">
        <f>IF(ISERROR(1/VLOOKUP($B220,'Justerad allokering'!$B$1:$AG$461,MATCH(L$1,'Justerad allokering'!$B$1:$AF$1,0),FALSE)),VLOOKUP($B220,'Allokerad kvv'!$B$2:$AV$468,MATCH(L$1,'Allokerad kvv'!$B$1:$AV$1,0),FALSE),VLOOKUP($B220,'Justerad allokering'!$B$1:$AG$461,MATCH(L$1,'Justerad allokering'!$B$1:$AF$1,0),FALSE))</f>
        <v>0</v>
      </c>
      <c r="M220">
        <f>IF(ISERROR(1/VLOOKUP($B220,'Justerad allokering'!$B$1:$AG$461,MATCH(M$1,'Justerad allokering'!$B$1:$AF$1,0),FALSE)),VLOOKUP($B220,'Allokerad kvv'!$B$2:$AV$468,MATCH(M$1,'Allokerad kvv'!$B$1:$AV$1,0),FALSE),VLOOKUP($B220,'Justerad allokering'!$B$1:$AG$461,MATCH(M$1,'Justerad allokering'!$B$1:$AF$1,0),FALSE))</f>
        <v>0</v>
      </c>
      <c r="N220">
        <f>IF(ISERROR(1/VLOOKUP($B220,'Justerad allokering'!$B$1:$AG$461,MATCH(N$1,'Justerad allokering'!$B$1:$AF$1,0),FALSE)),VLOOKUP($B220,'Allokerad kvv'!$B$2:$AV$468,MATCH(N$1,'Allokerad kvv'!$B$1:$AV$1,0),FALSE),VLOOKUP($B220,'Justerad allokering'!$B$1:$AG$461,MATCH(N$1,'Justerad allokering'!$B$1:$AF$1,0),FALSE))</f>
        <v>0</v>
      </c>
      <c r="O220">
        <f>IF(ISERROR(1/VLOOKUP($B220,'Justerad allokering'!$B$1:$AG$461,MATCH(O$1,'Justerad allokering'!$B$1:$AF$1,0),FALSE)),VLOOKUP($B220,'Allokerad kvv'!$B$2:$AV$468,MATCH(O$1,'Allokerad kvv'!$B$1:$AV$1,0),FALSE),VLOOKUP($B220,'Justerad allokering'!$B$1:$AG$461,MATCH(O$1,'Justerad allokering'!$B$1:$AF$1,0),FALSE))</f>
        <v>0</v>
      </c>
      <c r="P220">
        <f>IF(ISERROR(1/VLOOKUP($B220,'Justerad allokering'!$B$1:$AG$461,MATCH(P$1,'Justerad allokering'!$B$1:$AF$1,0),FALSE)),VLOOKUP($B220,'Allokerad kvv'!$B$2:$AV$468,MATCH(P$1,'Allokerad kvv'!$B$1:$AV$1,0),FALSE),VLOOKUP($B220,'Justerad allokering'!$B$1:$AG$461,MATCH(P$1,'Justerad allokering'!$B$1:$AF$1,0),FALSE))</f>
        <v>0</v>
      </c>
      <c r="Q220">
        <f>IF(ISERROR(1/VLOOKUP($B220,'Justerad allokering'!$B$1:$AG$461,MATCH(Q$1,'Justerad allokering'!$B$1:$AF$1,0),FALSE)),VLOOKUP($B220,'Allokerad kvv'!$B$2:$AV$468,MATCH(Q$1,'Allokerad kvv'!$B$1:$AV$1,0),FALSE),VLOOKUP($B220,'Justerad allokering'!$B$1:$AG$461,MATCH(Q$1,'Justerad allokering'!$B$1:$AF$1,0),FALSE))</f>
        <v>0</v>
      </c>
      <c r="R220">
        <f>IF(ISERROR(1/VLOOKUP($B220,'Justerad allokering'!$B$1:$AG$461,MATCH(R$1,'Justerad allokering'!$B$1:$AF$1,0),FALSE)),VLOOKUP($B220,'Allokerad kvv'!$B$2:$AV$468,MATCH(R$1,'Allokerad kvv'!$B$1:$AV$1,0),FALSE),VLOOKUP($B220,'Justerad allokering'!$B$1:$AG$461,MATCH(R$1,'Justerad allokering'!$B$1:$AF$1,0),FALSE))</f>
        <v>0</v>
      </c>
      <c r="S220">
        <f>IF(ISERROR(1/VLOOKUP($B220,'Justerad allokering'!$B$1:$AG$461,MATCH(S$1,'Justerad allokering'!$B$1:$AF$1,0),FALSE)),VLOOKUP($B220,'Allokerad kvv'!$B$2:$AV$468,MATCH(S$1,'Allokerad kvv'!$B$1:$AV$1,0),FALSE),VLOOKUP($B220,'Justerad allokering'!$B$1:$AG$461,MATCH(S$1,'Justerad allokering'!$B$1:$AF$1,0),FALSE))</f>
        <v>0</v>
      </c>
      <c r="T220">
        <f>IF(ISERROR(1/VLOOKUP($B220,'Justerad allokering'!$B$1:$AG$461,MATCH(T$1,'Justerad allokering'!$B$1:$AF$1,0),FALSE)),VLOOKUP($B220,'Allokerad kvv'!$B$2:$AV$468,MATCH(T$1,'Allokerad kvv'!$B$1:$AV$1,0),FALSE),VLOOKUP($B220,'Justerad allokering'!$B$1:$AG$461,MATCH(T$1,'Justerad allokering'!$B$1:$AF$1,0),FALSE))</f>
        <v>0</v>
      </c>
      <c r="U220">
        <f>IF(ISERROR(1/VLOOKUP($B220,'Justerad allokering'!$B$1:$AG$461,MATCH(U$1,'Justerad allokering'!$B$1:$AF$1,0),FALSE)),VLOOKUP($B220,'Allokerad kvv'!$B$2:$AV$468,MATCH(U$1,'Allokerad kvv'!$B$1:$AV$1,0),FALSE),VLOOKUP($B220,'Justerad allokering'!$B$1:$AG$461,MATCH(U$1,'Justerad allokering'!$B$1:$AF$1,0),FALSE))</f>
        <v>0</v>
      </c>
      <c r="V220">
        <f>IF(ISERROR(1/VLOOKUP($B220,'Justerad allokering'!$B$1:$AG$461,MATCH(V$1,'Justerad allokering'!$B$1:$AF$1,0),FALSE)),VLOOKUP($B220,'Allokerad kvv'!$B$2:$AV$468,MATCH(V$1,'Allokerad kvv'!$B$1:$AV$1,0),FALSE),VLOOKUP($B220,'Justerad allokering'!$B$1:$AG$461,MATCH(V$1,'Justerad allokering'!$B$1:$AF$1,0),FALSE))</f>
        <v>0</v>
      </c>
      <c r="W220">
        <f>IF(ISERROR(1/VLOOKUP($B220,'Justerad allokering'!$B$1:$AG$461,MATCH(W$1,'Justerad allokering'!$B$1:$AF$1,0),FALSE)),VLOOKUP($B220,'Allokerad kvv'!$B$2:$AV$468,MATCH(W$1,'Allokerad kvv'!$B$1:$AV$1,0),FALSE),VLOOKUP($B220,'Justerad allokering'!$B$1:$AG$461,MATCH(W$1,'Justerad allokering'!$B$1:$AF$1,0),FALSE))</f>
        <v>0</v>
      </c>
      <c r="X220">
        <f>IF(ISERROR(1/VLOOKUP($B220,'Justerad allokering'!$B$1:$AG$461,MATCH(X$1,'Justerad allokering'!$B$1:$AF$1,0),FALSE)),VLOOKUP($B220,'Allokerad kvv'!$B$2:$AV$468,MATCH(X$1,'Allokerad kvv'!$B$1:$AV$1,0),FALSE),VLOOKUP($B220,'Justerad allokering'!$B$1:$AG$461,MATCH(X$1,'Justerad allokering'!$B$1:$AF$1,0),FALSE))</f>
        <v>0</v>
      </c>
      <c r="Y220">
        <f>IF(ISERROR(1/VLOOKUP($B220,'Justerad allokering'!$B$1:$AG$461,MATCH(Y$1,'Justerad allokering'!$B$1:$AF$1,0),FALSE)),VLOOKUP($B220,'Allokerad kvv'!$B$2:$AV$468,MATCH(Y$1,'Allokerad kvv'!$B$1:$AV$1,0),FALSE),VLOOKUP($B220,'Justerad allokering'!$B$1:$AG$461,MATCH(Y$1,'Justerad allokering'!$B$1:$AF$1,0),FALSE))</f>
        <v>0</v>
      </c>
      <c r="Z220">
        <f>IF(ISERROR(1/VLOOKUP($B220,'Justerad allokering'!$B$1:$AG$461,MATCH(Z$1,'Justerad allokering'!$B$1:$AF$1,0),FALSE)),VLOOKUP($B220,'Allokerad kvv'!$B$2:$AV$468,MATCH(Z$1,'Allokerad kvv'!$B$1:$AV$1,0),FALSE),VLOOKUP($B220,'Justerad allokering'!$B$1:$AG$461,MATCH(Z$1,'Justerad allokering'!$B$1:$AF$1,0),FALSE))</f>
        <v>0</v>
      </c>
      <c r="AE220" s="89">
        <f t="shared" si="12"/>
        <v>0</v>
      </c>
      <c r="AG220">
        <f t="shared" si="13"/>
        <v>0</v>
      </c>
      <c r="AH220">
        <f t="shared" si="14"/>
        <v>0</v>
      </c>
      <c r="AI220" t="str">
        <f>IF(AH220=0,"",AH220/VLOOKUP(B220,Kraftvärmeprod!$B$1:$BC$480,MATCH("Summa tillförd energi exklusive rökgaskondensering",Kraftvärmeprod!$B$1:$BC$1,0),FALSE))</f>
        <v/>
      </c>
      <c r="AK220">
        <f t="shared" si="15"/>
        <v>0</v>
      </c>
    </row>
    <row r="221" spans="1:37" x14ac:dyDescent="0.25">
      <c r="A221" s="2" t="s">
        <v>322</v>
      </c>
      <c r="B221" s="2" t="s">
        <v>323</v>
      </c>
      <c r="C221">
        <f>IF(ISERROR(1/VLOOKUP($B221,'Justerad allokering'!$B$1:$AG$461,MATCH(C$1,'Justerad allokering'!$B$1:$AF$1,0),FALSE)),VLOOKUP($B221,'Allokerad kvv'!$B$2:$AV$468,MATCH(C$1,'Allokerad kvv'!$B$1:$AV$1,0),FALSE),VLOOKUP($B221,'Justerad allokering'!$B$1:$AG$461,MATCH(C$1,'Justerad allokering'!$B$1:$AF$1,0),FALSE))</f>
        <v>0</v>
      </c>
      <c r="D221">
        <f>IF(ISERROR(1/VLOOKUP($B221,'Justerad allokering'!$B$1:$AG$461,MATCH(D$1,'Justerad allokering'!$B$1:$AF$1,0),FALSE)),VLOOKUP($B221,'Allokerad kvv'!$B$2:$AV$468,MATCH(D$1,'Allokerad kvv'!$B$1:$AV$1,0),FALSE),VLOOKUP($B221,'Justerad allokering'!$B$1:$AG$461,MATCH(D$1,'Justerad allokering'!$B$1:$AF$1,0),FALSE))</f>
        <v>0</v>
      </c>
      <c r="E221">
        <f>IF(ISERROR(1/VLOOKUP($B221,'Justerad allokering'!$B$1:$AG$461,MATCH(E$1,'Justerad allokering'!$B$1:$AF$1,0),FALSE)),VLOOKUP($B221,'Allokerad kvv'!$B$2:$AV$468,MATCH(E$1,'Allokerad kvv'!$B$1:$AV$1,0),FALSE),VLOOKUP($B221,'Justerad allokering'!$B$1:$AG$461,MATCH(E$1,'Justerad allokering'!$B$1:$AF$1,0),FALSE))</f>
        <v>0</v>
      </c>
      <c r="F221">
        <f>IF(ISERROR(1/VLOOKUP($B221,'Justerad allokering'!$B$1:$AG$461,MATCH(F$1,'Justerad allokering'!$B$1:$AF$1,0),FALSE)),VLOOKUP($B221,'Allokerad kvv'!$B$2:$AV$468,MATCH(F$1,'Allokerad kvv'!$B$1:$AV$1,0),FALSE),VLOOKUP($B221,'Justerad allokering'!$B$1:$AG$461,MATCH(F$1,'Justerad allokering'!$B$1:$AF$1,0),FALSE))</f>
        <v>0</v>
      </c>
      <c r="G221">
        <f>IF(ISERROR(1/VLOOKUP($B221,'Justerad allokering'!$B$1:$AG$461,MATCH(G$1,'Justerad allokering'!$B$1:$AF$1,0),FALSE)),VLOOKUP($B221,'Allokerad kvv'!$B$2:$AV$468,MATCH(G$1,'Allokerad kvv'!$B$1:$AV$1,0),FALSE),VLOOKUP($B221,'Justerad allokering'!$B$1:$AG$461,MATCH(G$1,'Justerad allokering'!$B$1:$AF$1,0),FALSE))</f>
        <v>0</v>
      </c>
      <c r="H221">
        <f>IF(ISERROR(1/VLOOKUP($B221,'Justerad allokering'!$B$1:$AG$461,MATCH(H$1,'Justerad allokering'!$B$1:$AF$1,0),FALSE)),VLOOKUP($B221,'Allokerad kvv'!$B$2:$AV$468,MATCH(H$1,'Allokerad kvv'!$B$1:$AV$1,0),FALSE),VLOOKUP($B221,'Justerad allokering'!$B$1:$AG$461,MATCH(H$1,'Justerad allokering'!$B$1:$AF$1,0),FALSE))</f>
        <v>0</v>
      </c>
      <c r="I221">
        <f>IF(ISERROR(1/VLOOKUP($B221,'Justerad allokering'!$B$1:$AG$461,MATCH(I$1,'Justerad allokering'!$B$1:$AF$1,0),FALSE)),VLOOKUP($B221,'Allokerad kvv'!$B$2:$AV$468,MATCH(I$1,'Allokerad kvv'!$B$1:$AV$1,0),FALSE),VLOOKUP($B221,'Justerad allokering'!$B$1:$AG$461,MATCH(I$1,'Justerad allokering'!$B$1:$AF$1,0),FALSE))</f>
        <v>0</v>
      </c>
      <c r="J221">
        <f>IF(ISERROR(1/VLOOKUP($B221,'Justerad allokering'!$B$1:$AG$461,MATCH(J$1,'Justerad allokering'!$B$1:$AF$1,0),FALSE)),VLOOKUP($B221,'Allokerad kvv'!$B$2:$AV$468,MATCH(J$1,'Allokerad kvv'!$B$1:$AV$1,0),FALSE),VLOOKUP($B221,'Justerad allokering'!$B$1:$AG$461,MATCH(J$1,'Justerad allokering'!$B$1:$AF$1,0),FALSE))</f>
        <v>0</v>
      </c>
      <c r="K221">
        <f>IF(ISERROR(1/VLOOKUP($B221,'Justerad allokering'!$B$1:$AG$461,MATCH(K$1,'Justerad allokering'!$B$1:$AF$1,0),FALSE)),VLOOKUP($B221,'Allokerad kvv'!$B$2:$AV$468,MATCH(K$1,'Allokerad kvv'!$B$1:$AV$1,0),FALSE),VLOOKUP($B221,'Justerad allokering'!$B$1:$AG$461,MATCH(K$1,'Justerad allokering'!$B$1:$AF$1,0),FALSE))</f>
        <v>0</v>
      </c>
      <c r="L221">
        <f>IF(ISERROR(1/VLOOKUP($B221,'Justerad allokering'!$B$1:$AG$461,MATCH(L$1,'Justerad allokering'!$B$1:$AF$1,0),FALSE)),VLOOKUP($B221,'Allokerad kvv'!$B$2:$AV$468,MATCH(L$1,'Allokerad kvv'!$B$1:$AV$1,0),FALSE),VLOOKUP($B221,'Justerad allokering'!$B$1:$AG$461,MATCH(L$1,'Justerad allokering'!$B$1:$AF$1,0),FALSE))</f>
        <v>0</v>
      </c>
      <c r="M221">
        <f>IF(ISERROR(1/VLOOKUP($B221,'Justerad allokering'!$B$1:$AG$461,MATCH(M$1,'Justerad allokering'!$B$1:$AF$1,0),FALSE)),VLOOKUP($B221,'Allokerad kvv'!$B$2:$AV$468,MATCH(M$1,'Allokerad kvv'!$B$1:$AV$1,0),FALSE),VLOOKUP($B221,'Justerad allokering'!$B$1:$AG$461,MATCH(M$1,'Justerad allokering'!$B$1:$AF$1,0),FALSE))</f>
        <v>0</v>
      </c>
      <c r="N221">
        <f>IF(ISERROR(1/VLOOKUP($B221,'Justerad allokering'!$B$1:$AG$461,MATCH(N$1,'Justerad allokering'!$B$1:$AF$1,0),FALSE)),VLOOKUP($B221,'Allokerad kvv'!$B$2:$AV$468,MATCH(N$1,'Allokerad kvv'!$B$1:$AV$1,0),FALSE),VLOOKUP($B221,'Justerad allokering'!$B$1:$AG$461,MATCH(N$1,'Justerad allokering'!$B$1:$AF$1,0),FALSE))</f>
        <v>0</v>
      </c>
      <c r="O221">
        <f>IF(ISERROR(1/VLOOKUP($B221,'Justerad allokering'!$B$1:$AG$461,MATCH(O$1,'Justerad allokering'!$B$1:$AF$1,0),FALSE)),VLOOKUP($B221,'Allokerad kvv'!$B$2:$AV$468,MATCH(O$1,'Allokerad kvv'!$B$1:$AV$1,0),FALSE),VLOOKUP($B221,'Justerad allokering'!$B$1:$AG$461,MATCH(O$1,'Justerad allokering'!$B$1:$AF$1,0),FALSE))</f>
        <v>0</v>
      </c>
      <c r="P221">
        <f>IF(ISERROR(1/VLOOKUP($B221,'Justerad allokering'!$B$1:$AG$461,MATCH(P$1,'Justerad allokering'!$B$1:$AF$1,0),FALSE)),VLOOKUP($B221,'Allokerad kvv'!$B$2:$AV$468,MATCH(P$1,'Allokerad kvv'!$B$1:$AV$1,0),FALSE),VLOOKUP($B221,'Justerad allokering'!$B$1:$AG$461,MATCH(P$1,'Justerad allokering'!$B$1:$AF$1,0),FALSE))</f>
        <v>0</v>
      </c>
      <c r="Q221">
        <f>IF(ISERROR(1/VLOOKUP($B221,'Justerad allokering'!$B$1:$AG$461,MATCH(Q$1,'Justerad allokering'!$B$1:$AF$1,0),FALSE)),VLOOKUP($B221,'Allokerad kvv'!$B$2:$AV$468,MATCH(Q$1,'Allokerad kvv'!$B$1:$AV$1,0),FALSE),VLOOKUP($B221,'Justerad allokering'!$B$1:$AG$461,MATCH(Q$1,'Justerad allokering'!$B$1:$AF$1,0),FALSE))</f>
        <v>0</v>
      </c>
      <c r="R221">
        <f>IF(ISERROR(1/VLOOKUP($B221,'Justerad allokering'!$B$1:$AG$461,MATCH(R$1,'Justerad allokering'!$B$1:$AF$1,0),FALSE)),VLOOKUP($B221,'Allokerad kvv'!$B$2:$AV$468,MATCH(R$1,'Allokerad kvv'!$B$1:$AV$1,0),FALSE),VLOOKUP($B221,'Justerad allokering'!$B$1:$AG$461,MATCH(R$1,'Justerad allokering'!$B$1:$AF$1,0),FALSE))</f>
        <v>0</v>
      </c>
      <c r="S221">
        <f>IF(ISERROR(1/VLOOKUP($B221,'Justerad allokering'!$B$1:$AG$461,MATCH(S$1,'Justerad allokering'!$B$1:$AF$1,0),FALSE)),VLOOKUP($B221,'Allokerad kvv'!$B$2:$AV$468,MATCH(S$1,'Allokerad kvv'!$B$1:$AV$1,0),FALSE),VLOOKUP($B221,'Justerad allokering'!$B$1:$AG$461,MATCH(S$1,'Justerad allokering'!$B$1:$AF$1,0),FALSE))</f>
        <v>0</v>
      </c>
      <c r="T221">
        <f>IF(ISERROR(1/VLOOKUP($B221,'Justerad allokering'!$B$1:$AG$461,MATCH(T$1,'Justerad allokering'!$B$1:$AF$1,0),FALSE)),VLOOKUP($B221,'Allokerad kvv'!$B$2:$AV$468,MATCH(T$1,'Allokerad kvv'!$B$1:$AV$1,0),FALSE),VLOOKUP($B221,'Justerad allokering'!$B$1:$AG$461,MATCH(T$1,'Justerad allokering'!$B$1:$AF$1,0),FALSE))</f>
        <v>0</v>
      </c>
      <c r="U221">
        <f>IF(ISERROR(1/VLOOKUP($B221,'Justerad allokering'!$B$1:$AG$461,MATCH(U$1,'Justerad allokering'!$B$1:$AF$1,0),FALSE)),VLOOKUP($B221,'Allokerad kvv'!$B$2:$AV$468,MATCH(U$1,'Allokerad kvv'!$B$1:$AV$1,0),FALSE),VLOOKUP($B221,'Justerad allokering'!$B$1:$AG$461,MATCH(U$1,'Justerad allokering'!$B$1:$AF$1,0),FALSE))</f>
        <v>0</v>
      </c>
      <c r="V221">
        <f>IF(ISERROR(1/VLOOKUP($B221,'Justerad allokering'!$B$1:$AG$461,MATCH(V$1,'Justerad allokering'!$B$1:$AF$1,0),FALSE)),VLOOKUP($B221,'Allokerad kvv'!$B$2:$AV$468,MATCH(V$1,'Allokerad kvv'!$B$1:$AV$1,0),FALSE),VLOOKUP($B221,'Justerad allokering'!$B$1:$AG$461,MATCH(V$1,'Justerad allokering'!$B$1:$AF$1,0),FALSE))</f>
        <v>0</v>
      </c>
      <c r="W221">
        <f>IF(ISERROR(1/VLOOKUP($B221,'Justerad allokering'!$B$1:$AG$461,MATCH(W$1,'Justerad allokering'!$B$1:$AF$1,0),FALSE)),VLOOKUP($B221,'Allokerad kvv'!$B$2:$AV$468,MATCH(W$1,'Allokerad kvv'!$B$1:$AV$1,0),FALSE),VLOOKUP($B221,'Justerad allokering'!$B$1:$AG$461,MATCH(W$1,'Justerad allokering'!$B$1:$AF$1,0),FALSE))</f>
        <v>0</v>
      </c>
      <c r="X221">
        <f>IF(ISERROR(1/VLOOKUP($B221,'Justerad allokering'!$B$1:$AG$461,MATCH(X$1,'Justerad allokering'!$B$1:$AF$1,0),FALSE)),VLOOKUP($B221,'Allokerad kvv'!$B$2:$AV$468,MATCH(X$1,'Allokerad kvv'!$B$1:$AV$1,0),FALSE),VLOOKUP($B221,'Justerad allokering'!$B$1:$AG$461,MATCH(X$1,'Justerad allokering'!$B$1:$AF$1,0),FALSE))</f>
        <v>0</v>
      </c>
      <c r="Y221">
        <f>IF(ISERROR(1/VLOOKUP($B221,'Justerad allokering'!$B$1:$AG$461,MATCH(Y$1,'Justerad allokering'!$B$1:$AF$1,0),FALSE)),VLOOKUP($B221,'Allokerad kvv'!$B$2:$AV$468,MATCH(Y$1,'Allokerad kvv'!$B$1:$AV$1,0),FALSE),VLOOKUP($B221,'Justerad allokering'!$B$1:$AG$461,MATCH(Y$1,'Justerad allokering'!$B$1:$AF$1,0),FALSE))</f>
        <v>0</v>
      </c>
      <c r="Z221">
        <f>IF(ISERROR(1/VLOOKUP($B221,'Justerad allokering'!$B$1:$AG$461,MATCH(Z$1,'Justerad allokering'!$B$1:$AF$1,0),FALSE)),VLOOKUP($B221,'Allokerad kvv'!$B$2:$AV$468,MATCH(Z$1,'Allokerad kvv'!$B$1:$AV$1,0),FALSE),VLOOKUP($B221,'Justerad allokering'!$B$1:$AG$461,MATCH(Z$1,'Justerad allokering'!$B$1:$AF$1,0),FALSE))</f>
        <v>0</v>
      </c>
      <c r="AE221" s="89">
        <f t="shared" si="12"/>
        <v>0</v>
      </c>
      <c r="AG221">
        <f t="shared" si="13"/>
        <v>0</v>
      </c>
      <c r="AH221">
        <f t="shared" si="14"/>
        <v>0</v>
      </c>
      <c r="AI221" t="str">
        <f>IF(AH221=0,"",AH221/VLOOKUP(B221,Kraftvärmeprod!$B$1:$BC$480,MATCH("Summa tillförd energi exklusive rökgaskondensering",Kraftvärmeprod!$B$1:$BC$1,0),FALSE))</f>
        <v/>
      </c>
      <c r="AK221">
        <f t="shared" si="15"/>
        <v>0</v>
      </c>
    </row>
    <row r="222" spans="1:37" x14ac:dyDescent="0.25">
      <c r="A222" s="2" t="s">
        <v>322</v>
      </c>
      <c r="B222" s="2" t="s">
        <v>324</v>
      </c>
      <c r="C222">
        <f>IF(ISERROR(1/VLOOKUP($B222,'Justerad allokering'!$B$1:$AG$461,MATCH(C$1,'Justerad allokering'!$B$1:$AF$1,0),FALSE)),VLOOKUP($B222,'Allokerad kvv'!$B$2:$AV$468,MATCH(C$1,'Allokerad kvv'!$B$1:$AV$1,0),FALSE),VLOOKUP($B222,'Justerad allokering'!$B$1:$AG$461,MATCH(C$1,'Justerad allokering'!$B$1:$AF$1,0),FALSE))</f>
        <v>0</v>
      </c>
      <c r="D222">
        <f>IF(ISERROR(1/VLOOKUP($B222,'Justerad allokering'!$B$1:$AG$461,MATCH(D$1,'Justerad allokering'!$B$1:$AF$1,0),FALSE)),VLOOKUP($B222,'Allokerad kvv'!$B$2:$AV$468,MATCH(D$1,'Allokerad kvv'!$B$1:$AV$1,0),FALSE),VLOOKUP($B222,'Justerad allokering'!$B$1:$AG$461,MATCH(D$1,'Justerad allokering'!$B$1:$AF$1,0),FALSE))</f>
        <v>0</v>
      </c>
      <c r="E222">
        <f>IF(ISERROR(1/VLOOKUP($B222,'Justerad allokering'!$B$1:$AG$461,MATCH(E$1,'Justerad allokering'!$B$1:$AF$1,0),FALSE)),VLOOKUP($B222,'Allokerad kvv'!$B$2:$AV$468,MATCH(E$1,'Allokerad kvv'!$B$1:$AV$1,0),FALSE),VLOOKUP($B222,'Justerad allokering'!$B$1:$AG$461,MATCH(E$1,'Justerad allokering'!$B$1:$AF$1,0),FALSE))</f>
        <v>0</v>
      </c>
      <c r="F222">
        <f>IF(ISERROR(1/VLOOKUP($B222,'Justerad allokering'!$B$1:$AG$461,MATCH(F$1,'Justerad allokering'!$B$1:$AF$1,0),FALSE)),VLOOKUP($B222,'Allokerad kvv'!$B$2:$AV$468,MATCH(F$1,'Allokerad kvv'!$B$1:$AV$1,0),FALSE),VLOOKUP($B222,'Justerad allokering'!$B$1:$AG$461,MATCH(F$1,'Justerad allokering'!$B$1:$AF$1,0),FALSE))</f>
        <v>0</v>
      </c>
      <c r="G222">
        <f>IF(ISERROR(1/VLOOKUP($B222,'Justerad allokering'!$B$1:$AG$461,MATCH(G$1,'Justerad allokering'!$B$1:$AF$1,0),FALSE)),VLOOKUP($B222,'Allokerad kvv'!$B$2:$AV$468,MATCH(G$1,'Allokerad kvv'!$B$1:$AV$1,0),FALSE),VLOOKUP($B222,'Justerad allokering'!$B$1:$AG$461,MATCH(G$1,'Justerad allokering'!$B$1:$AF$1,0),FALSE))</f>
        <v>0</v>
      </c>
      <c r="H222">
        <f>IF(ISERROR(1/VLOOKUP($B222,'Justerad allokering'!$B$1:$AG$461,MATCH(H$1,'Justerad allokering'!$B$1:$AF$1,0),FALSE)),VLOOKUP($B222,'Allokerad kvv'!$B$2:$AV$468,MATCH(H$1,'Allokerad kvv'!$B$1:$AV$1,0),FALSE),VLOOKUP($B222,'Justerad allokering'!$B$1:$AG$461,MATCH(H$1,'Justerad allokering'!$B$1:$AF$1,0),FALSE))</f>
        <v>0</v>
      </c>
      <c r="I222">
        <f>IF(ISERROR(1/VLOOKUP($B222,'Justerad allokering'!$B$1:$AG$461,MATCH(I$1,'Justerad allokering'!$B$1:$AF$1,0),FALSE)),VLOOKUP($B222,'Allokerad kvv'!$B$2:$AV$468,MATCH(I$1,'Allokerad kvv'!$B$1:$AV$1,0),FALSE),VLOOKUP($B222,'Justerad allokering'!$B$1:$AG$461,MATCH(I$1,'Justerad allokering'!$B$1:$AF$1,0),FALSE))</f>
        <v>0</v>
      </c>
      <c r="J222">
        <f>IF(ISERROR(1/VLOOKUP($B222,'Justerad allokering'!$B$1:$AG$461,MATCH(J$1,'Justerad allokering'!$B$1:$AF$1,0),FALSE)),VLOOKUP($B222,'Allokerad kvv'!$B$2:$AV$468,MATCH(J$1,'Allokerad kvv'!$B$1:$AV$1,0),FALSE),VLOOKUP($B222,'Justerad allokering'!$B$1:$AG$461,MATCH(J$1,'Justerad allokering'!$B$1:$AF$1,0),FALSE))</f>
        <v>0</v>
      </c>
      <c r="K222">
        <f>IF(ISERROR(1/VLOOKUP($B222,'Justerad allokering'!$B$1:$AG$461,MATCH(K$1,'Justerad allokering'!$B$1:$AF$1,0),FALSE)),VLOOKUP($B222,'Allokerad kvv'!$B$2:$AV$468,MATCH(K$1,'Allokerad kvv'!$B$1:$AV$1,0),FALSE),VLOOKUP($B222,'Justerad allokering'!$B$1:$AG$461,MATCH(K$1,'Justerad allokering'!$B$1:$AF$1,0),FALSE))</f>
        <v>0</v>
      </c>
      <c r="L222">
        <f>IF(ISERROR(1/VLOOKUP($B222,'Justerad allokering'!$B$1:$AG$461,MATCH(L$1,'Justerad allokering'!$B$1:$AF$1,0),FALSE)),VLOOKUP($B222,'Allokerad kvv'!$B$2:$AV$468,MATCH(L$1,'Allokerad kvv'!$B$1:$AV$1,0),FALSE),VLOOKUP($B222,'Justerad allokering'!$B$1:$AG$461,MATCH(L$1,'Justerad allokering'!$B$1:$AF$1,0),FALSE))</f>
        <v>0</v>
      </c>
      <c r="M222">
        <f>IF(ISERROR(1/VLOOKUP($B222,'Justerad allokering'!$B$1:$AG$461,MATCH(M$1,'Justerad allokering'!$B$1:$AF$1,0),FALSE)),VLOOKUP($B222,'Allokerad kvv'!$B$2:$AV$468,MATCH(M$1,'Allokerad kvv'!$B$1:$AV$1,0),FALSE),VLOOKUP($B222,'Justerad allokering'!$B$1:$AG$461,MATCH(M$1,'Justerad allokering'!$B$1:$AF$1,0),FALSE))</f>
        <v>0</v>
      </c>
      <c r="N222">
        <f>IF(ISERROR(1/VLOOKUP($B222,'Justerad allokering'!$B$1:$AG$461,MATCH(N$1,'Justerad allokering'!$B$1:$AF$1,0),FALSE)),VLOOKUP($B222,'Allokerad kvv'!$B$2:$AV$468,MATCH(N$1,'Allokerad kvv'!$B$1:$AV$1,0),FALSE),VLOOKUP($B222,'Justerad allokering'!$B$1:$AG$461,MATCH(N$1,'Justerad allokering'!$B$1:$AF$1,0),FALSE))</f>
        <v>0</v>
      </c>
      <c r="O222">
        <f>IF(ISERROR(1/VLOOKUP($B222,'Justerad allokering'!$B$1:$AG$461,MATCH(O$1,'Justerad allokering'!$B$1:$AF$1,0),FALSE)),VLOOKUP($B222,'Allokerad kvv'!$B$2:$AV$468,MATCH(O$1,'Allokerad kvv'!$B$1:$AV$1,0),FALSE),VLOOKUP($B222,'Justerad allokering'!$B$1:$AG$461,MATCH(O$1,'Justerad allokering'!$B$1:$AF$1,0),FALSE))</f>
        <v>0</v>
      </c>
      <c r="P222">
        <f>IF(ISERROR(1/VLOOKUP($B222,'Justerad allokering'!$B$1:$AG$461,MATCH(P$1,'Justerad allokering'!$B$1:$AF$1,0),FALSE)),VLOOKUP($B222,'Allokerad kvv'!$B$2:$AV$468,MATCH(P$1,'Allokerad kvv'!$B$1:$AV$1,0),FALSE),VLOOKUP($B222,'Justerad allokering'!$B$1:$AG$461,MATCH(P$1,'Justerad allokering'!$B$1:$AF$1,0),FALSE))</f>
        <v>0</v>
      </c>
      <c r="Q222">
        <f>IF(ISERROR(1/VLOOKUP($B222,'Justerad allokering'!$B$1:$AG$461,MATCH(Q$1,'Justerad allokering'!$B$1:$AF$1,0),FALSE)),VLOOKUP($B222,'Allokerad kvv'!$B$2:$AV$468,MATCH(Q$1,'Allokerad kvv'!$B$1:$AV$1,0),FALSE),VLOOKUP($B222,'Justerad allokering'!$B$1:$AG$461,MATCH(Q$1,'Justerad allokering'!$B$1:$AF$1,0),FALSE))</f>
        <v>0</v>
      </c>
      <c r="R222">
        <f>IF(ISERROR(1/VLOOKUP($B222,'Justerad allokering'!$B$1:$AG$461,MATCH(R$1,'Justerad allokering'!$B$1:$AF$1,0),FALSE)),VLOOKUP($B222,'Allokerad kvv'!$B$2:$AV$468,MATCH(R$1,'Allokerad kvv'!$B$1:$AV$1,0),FALSE),VLOOKUP($B222,'Justerad allokering'!$B$1:$AG$461,MATCH(R$1,'Justerad allokering'!$B$1:$AF$1,0),FALSE))</f>
        <v>0</v>
      </c>
      <c r="S222">
        <f>IF(ISERROR(1/VLOOKUP($B222,'Justerad allokering'!$B$1:$AG$461,MATCH(S$1,'Justerad allokering'!$B$1:$AF$1,0),FALSE)),VLOOKUP($B222,'Allokerad kvv'!$B$2:$AV$468,MATCH(S$1,'Allokerad kvv'!$B$1:$AV$1,0),FALSE),VLOOKUP($B222,'Justerad allokering'!$B$1:$AG$461,MATCH(S$1,'Justerad allokering'!$B$1:$AF$1,0),FALSE))</f>
        <v>0</v>
      </c>
      <c r="T222">
        <f>IF(ISERROR(1/VLOOKUP($B222,'Justerad allokering'!$B$1:$AG$461,MATCH(T$1,'Justerad allokering'!$B$1:$AF$1,0),FALSE)),VLOOKUP($B222,'Allokerad kvv'!$B$2:$AV$468,MATCH(T$1,'Allokerad kvv'!$B$1:$AV$1,0),FALSE),VLOOKUP($B222,'Justerad allokering'!$B$1:$AG$461,MATCH(T$1,'Justerad allokering'!$B$1:$AF$1,0),FALSE))</f>
        <v>0</v>
      </c>
      <c r="U222">
        <f>IF(ISERROR(1/VLOOKUP($B222,'Justerad allokering'!$B$1:$AG$461,MATCH(U$1,'Justerad allokering'!$B$1:$AF$1,0),FALSE)),VLOOKUP($B222,'Allokerad kvv'!$B$2:$AV$468,MATCH(U$1,'Allokerad kvv'!$B$1:$AV$1,0),FALSE),VLOOKUP($B222,'Justerad allokering'!$B$1:$AG$461,MATCH(U$1,'Justerad allokering'!$B$1:$AF$1,0),FALSE))</f>
        <v>0</v>
      </c>
      <c r="V222">
        <f>IF(ISERROR(1/VLOOKUP($B222,'Justerad allokering'!$B$1:$AG$461,MATCH(V$1,'Justerad allokering'!$B$1:$AF$1,0),FALSE)),VLOOKUP($B222,'Allokerad kvv'!$B$2:$AV$468,MATCH(V$1,'Allokerad kvv'!$B$1:$AV$1,0),FALSE),VLOOKUP($B222,'Justerad allokering'!$B$1:$AG$461,MATCH(V$1,'Justerad allokering'!$B$1:$AF$1,0),FALSE))</f>
        <v>0</v>
      </c>
      <c r="W222">
        <f>IF(ISERROR(1/VLOOKUP($B222,'Justerad allokering'!$B$1:$AG$461,MATCH(W$1,'Justerad allokering'!$B$1:$AF$1,0),FALSE)),VLOOKUP($B222,'Allokerad kvv'!$B$2:$AV$468,MATCH(W$1,'Allokerad kvv'!$B$1:$AV$1,0),FALSE),VLOOKUP($B222,'Justerad allokering'!$B$1:$AG$461,MATCH(W$1,'Justerad allokering'!$B$1:$AF$1,0),FALSE))</f>
        <v>0</v>
      </c>
      <c r="X222">
        <f>IF(ISERROR(1/VLOOKUP($B222,'Justerad allokering'!$B$1:$AG$461,MATCH(X$1,'Justerad allokering'!$B$1:$AF$1,0),FALSE)),VLOOKUP($B222,'Allokerad kvv'!$B$2:$AV$468,MATCH(X$1,'Allokerad kvv'!$B$1:$AV$1,0),FALSE),VLOOKUP($B222,'Justerad allokering'!$B$1:$AG$461,MATCH(X$1,'Justerad allokering'!$B$1:$AF$1,0),FALSE))</f>
        <v>0</v>
      </c>
      <c r="Y222">
        <f>IF(ISERROR(1/VLOOKUP($B222,'Justerad allokering'!$B$1:$AG$461,MATCH(Y$1,'Justerad allokering'!$B$1:$AF$1,0),FALSE)),VLOOKUP($B222,'Allokerad kvv'!$B$2:$AV$468,MATCH(Y$1,'Allokerad kvv'!$B$1:$AV$1,0),FALSE),VLOOKUP($B222,'Justerad allokering'!$B$1:$AG$461,MATCH(Y$1,'Justerad allokering'!$B$1:$AF$1,0),FALSE))</f>
        <v>0</v>
      </c>
      <c r="Z222">
        <f>IF(ISERROR(1/VLOOKUP($B222,'Justerad allokering'!$B$1:$AG$461,MATCH(Z$1,'Justerad allokering'!$B$1:$AF$1,0),FALSE)),VLOOKUP($B222,'Allokerad kvv'!$B$2:$AV$468,MATCH(Z$1,'Allokerad kvv'!$B$1:$AV$1,0),FALSE),VLOOKUP($B222,'Justerad allokering'!$B$1:$AG$461,MATCH(Z$1,'Justerad allokering'!$B$1:$AF$1,0),FALSE))</f>
        <v>0</v>
      </c>
      <c r="AE222" s="89">
        <f t="shared" si="12"/>
        <v>0</v>
      </c>
      <c r="AG222">
        <f t="shared" si="13"/>
        <v>0</v>
      </c>
      <c r="AH222">
        <f t="shared" si="14"/>
        <v>0</v>
      </c>
      <c r="AI222" t="str">
        <f>IF(AH222=0,"",AH222/VLOOKUP(B222,Kraftvärmeprod!$B$1:$BC$480,MATCH("Summa tillförd energi exklusive rökgaskondensering",Kraftvärmeprod!$B$1:$BC$1,0),FALSE))</f>
        <v/>
      </c>
      <c r="AK222">
        <f t="shared" si="15"/>
        <v>0</v>
      </c>
    </row>
    <row r="223" spans="1:37" x14ac:dyDescent="0.25">
      <c r="A223" s="2" t="s">
        <v>322</v>
      </c>
      <c r="B223" s="2" t="s">
        <v>325</v>
      </c>
      <c r="C223">
        <f>IF(ISERROR(1/VLOOKUP($B223,'Justerad allokering'!$B$1:$AG$461,MATCH(C$1,'Justerad allokering'!$B$1:$AF$1,0),FALSE)),VLOOKUP($B223,'Allokerad kvv'!$B$2:$AV$468,MATCH(C$1,'Allokerad kvv'!$B$1:$AV$1,0),FALSE),VLOOKUP($B223,'Justerad allokering'!$B$1:$AG$461,MATCH(C$1,'Justerad allokering'!$B$1:$AF$1,0),FALSE))</f>
        <v>0</v>
      </c>
      <c r="D223">
        <f>IF(ISERROR(1/VLOOKUP($B223,'Justerad allokering'!$B$1:$AG$461,MATCH(D$1,'Justerad allokering'!$B$1:$AF$1,0),FALSE)),VLOOKUP($B223,'Allokerad kvv'!$B$2:$AV$468,MATCH(D$1,'Allokerad kvv'!$B$1:$AV$1,0),FALSE),VLOOKUP($B223,'Justerad allokering'!$B$1:$AG$461,MATCH(D$1,'Justerad allokering'!$B$1:$AF$1,0),FALSE))</f>
        <v>0</v>
      </c>
      <c r="E223">
        <f>IF(ISERROR(1/VLOOKUP($B223,'Justerad allokering'!$B$1:$AG$461,MATCH(E$1,'Justerad allokering'!$B$1:$AF$1,0),FALSE)),VLOOKUP($B223,'Allokerad kvv'!$B$2:$AV$468,MATCH(E$1,'Allokerad kvv'!$B$1:$AV$1,0),FALSE),VLOOKUP($B223,'Justerad allokering'!$B$1:$AG$461,MATCH(E$1,'Justerad allokering'!$B$1:$AF$1,0),FALSE))</f>
        <v>0</v>
      </c>
      <c r="F223">
        <f>IF(ISERROR(1/VLOOKUP($B223,'Justerad allokering'!$B$1:$AG$461,MATCH(F$1,'Justerad allokering'!$B$1:$AF$1,0),FALSE)),VLOOKUP($B223,'Allokerad kvv'!$B$2:$AV$468,MATCH(F$1,'Allokerad kvv'!$B$1:$AV$1,0),FALSE),VLOOKUP($B223,'Justerad allokering'!$B$1:$AG$461,MATCH(F$1,'Justerad allokering'!$B$1:$AF$1,0),FALSE))</f>
        <v>0</v>
      </c>
      <c r="G223">
        <f>IF(ISERROR(1/VLOOKUP($B223,'Justerad allokering'!$B$1:$AG$461,MATCH(G$1,'Justerad allokering'!$B$1:$AF$1,0),FALSE)),VLOOKUP($B223,'Allokerad kvv'!$B$2:$AV$468,MATCH(G$1,'Allokerad kvv'!$B$1:$AV$1,0),FALSE),VLOOKUP($B223,'Justerad allokering'!$B$1:$AG$461,MATCH(G$1,'Justerad allokering'!$B$1:$AF$1,0),FALSE))</f>
        <v>0</v>
      </c>
      <c r="H223">
        <f>IF(ISERROR(1/VLOOKUP($B223,'Justerad allokering'!$B$1:$AG$461,MATCH(H$1,'Justerad allokering'!$B$1:$AF$1,0),FALSE)),VLOOKUP($B223,'Allokerad kvv'!$B$2:$AV$468,MATCH(H$1,'Allokerad kvv'!$B$1:$AV$1,0),FALSE),VLOOKUP($B223,'Justerad allokering'!$B$1:$AG$461,MATCH(H$1,'Justerad allokering'!$B$1:$AF$1,0),FALSE))</f>
        <v>0</v>
      </c>
      <c r="I223">
        <f>IF(ISERROR(1/VLOOKUP($B223,'Justerad allokering'!$B$1:$AG$461,MATCH(I$1,'Justerad allokering'!$B$1:$AF$1,0),FALSE)),VLOOKUP($B223,'Allokerad kvv'!$B$2:$AV$468,MATCH(I$1,'Allokerad kvv'!$B$1:$AV$1,0),FALSE),VLOOKUP($B223,'Justerad allokering'!$B$1:$AG$461,MATCH(I$1,'Justerad allokering'!$B$1:$AF$1,0),FALSE))</f>
        <v>0</v>
      </c>
      <c r="J223">
        <f>IF(ISERROR(1/VLOOKUP($B223,'Justerad allokering'!$B$1:$AG$461,MATCH(J$1,'Justerad allokering'!$B$1:$AF$1,0),FALSE)),VLOOKUP($B223,'Allokerad kvv'!$B$2:$AV$468,MATCH(J$1,'Allokerad kvv'!$B$1:$AV$1,0),FALSE),VLOOKUP($B223,'Justerad allokering'!$B$1:$AG$461,MATCH(J$1,'Justerad allokering'!$B$1:$AF$1,0),FALSE))</f>
        <v>0</v>
      </c>
      <c r="K223">
        <f>IF(ISERROR(1/VLOOKUP($B223,'Justerad allokering'!$B$1:$AG$461,MATCH(K$1,'Justerad allokering'!$B$1:$AF$1,0),FALSE)),VLOOKUP($B223,'Allokerad kvv'!$B$2:$AV$468,MATCH(K$1,'Allokerad kvv'!$B$1:$AV$1,0),FALSE),VLOOKUP($B223,'Justerad allokering'!$B$1:$AG$461,MATCH(K$1,'Justerad allokering'!$B$1:$AF$1,0),FALSE))</f>
        <v>0</v>
      </c>
      <c r="L223">
        <f>IF(ISERROR(1/VLOOKUP($B223,'Justerad allokering'!$B$1:$AG$461,MATCH(L$1,'Justerad allokering'!$B$1:$AF$1,0),FALSE)),VLOOKUP($B223,'Allokerad kvv'!$B$2:$AV$468,MATCH(L$1,'Allokerad kvv'!$B$1:$AV$1,0),FALSE),VLOOKUP($B223,'Justerad allokering'!$B$1:$AG$461,MATCH(L$1,'Justerad allokering'!$B$1:$AF$1,0),FALSE))</f>
        <v>0</v>
      </c>
      <c r="M223">
        <f>IF(ISERROR(1/VLOOKUP($B223,'Justerad allokering'!$B$1:$AG$461,MATCH(M$1,'Justerad allokering'!$B$1:$AF$1,0),FALSE)),VLOOKUP($B223,'Allokerad kvv'!$B$2:$AV$468,MATCH(M$1,'Allokerad kvv'!$B$1:$AV$1,0),FALSE),VLOOKUP($B223,'Justerad allokering'!$B$1:$AG$461,MATCH(M$1,'Justerad allokering'!$B$1:$AF$1,0),FALSE))</f>
        <v>0</v>
      </c>
      <c r="N223">
        <f>IF(ISERROR(1/VLOOKUP($B223,'Justerad allokering'!$B$1:$AG$461,MATCH(N$1,'Justerad allokering'!$B$1:$AF$1,0),FALSE)),VLOOKUP($B223,'Allokerad kvv'!$B$2:$AV$468,MATCH(N$1,'Allokerad kvv'!$B$1:$AV$1,0),FALSE),VLOOKUP($B223,'Justerad allokering'!$B$1:$AG$461,MATCH(N$1,'Justerad allokering'!$B$1:$AF$1,0),FALSE))</f>
        <v>0</v>
      </c>
      <c r="O223">
        <f>IF(ISERROR(1/VLOOKUP($B223,'Justerad allokering'!$B$1:$AG$461,MATCH(O$1,'Justerad allokering'!$B$1:$AF$1,0),FALSE)),VLOOKUP($B223,'Allokerad kvv'!$B$2:$AV$468,MATCH(O$1,'Allokerad kvv'!$B$1:$AV$1,0),FALSE),VLOOKUP($B223,'Justerad allokering'!$B$1:$AG$461,MATCH(O$1,'Justerad allokering'!$B$1:$AF$1,0),FALSE))</f>
        <v>0</v>
      </c>
      <c r="P223">
        <f>IF(ISERROR(1/VLOOKUP($B223,'Justerad allokering'!$B$1:$AG$461,MATCH(P$1,'Justerad allokering'!$B$1:$AF$1,0),FALSE)),VLOOKUP($B223,'Allokerad kvv'!$B$2:$AV$468,MATCH(P$1,'Allokerad kvv'!$B$1:$AV$1,0),FALSE),VLOOKUP($B223,'Justerad allokering'!$B$1:$AG$461,MATCH(P$1,'Justerad allokering'!$B$1:$AF$1,0),FALSE))</f>
        <v>0</v>
      </c>
      <c r="Q223">
        <f>IF(ISERROR(1/VLOOKUP($B223,'Justerad allokering'!$B$1:$AG$461,MATCH(Q$1,'Justerad allokering'!$B$1:$AF$1,0),FALSE)),VLOOKUP($B223,'Allokerad kvv'!$B$2:$AV$468,MATCH(Q$1,'Allokerad kvv'!$B$1:$AV$1,0),FALSE),VLOOKUP($B223,'Justerad allokering'!$B$1:$AG$461,MATCH(Q$1,'Justerad allokering'!$B$1:$AF$1,0),FALSE))</f>
        <v>0</v>
      </c>
      <c r="R223">
        <f>IF(ISERROR(1/VLOOKUP($B223,'Justerad allokering'!$B$1:$AG$461,MATCH(R$1,'Justerad allokering'!$B$1:$AF$1,0),FALSE)),VLOOKUP($B223,'Allokerad kvv'!$B$2:$AV$468,MATCH(R$1,'Allokerad kvv'!$B$1:$AV$1,0),FALSE),VLOOKUP($B223,'Justerad allokering'!$B$1:$AG$461,MATCH(R$1,'Justerad allokering'!$B$1:$AF$1,0),FALSE))</f>
        <v>0</v>
      </c>
      <c r="S223">
        <f>IF(ISERROR(1/VLOOKUP($B223,'Justerad allokering'!$B$1:$AG$461,MATCH(S$1,'Justerad allokering'!$B$1:$AF$1,0),FALSE)),VLOOKUP($B223,'Allokerad kvv'!$B$2:$AV$468,MATCH(S$1,'Allokerad kvv'!$B$1:$AV$1,0),FALSE),VLOOKUP($B223,'Justerad allokering'!$B$1:$AG$461,MATCH(S$1,'Justerad allokering'!$B$1:$AF$1,0),FALSE))</f>
        <v>0</v>
      </c>
      <c r="T223">
        <f>IF(ISERROR(1/VLOOKUP($B223,'Justerad allokering'!$B$1:$AG$461,MATCH(T$1,'Justerad allokering'!$B$1:$AF$1,0),FALSE)),VLOOKUP($B223,'Allokerad kvv'!$B$2:$AV$468,MATCH(T$1,'Allokerad kvv'!$B$1:$AV$1,0),FALSE),VLOOKUP($B223,'Justerad allokering'!$B$1:$AG$461,MATCH(T$1,'Justerad allokering'!$B$1:$AF$1,0),FALSE))</f>
        <v>0</v>
      </c>
      <c r="U223">
        <f>IF(ISERROR(1/VLOOKUP($B223,'Justerad allokering'!$B$1:$AG$461,MATCH(U$1,'Justerad allokering'!$B$1:$AF$1,0),FALSE)),VLOOKUP($B223,'Allokerad kvv'!$B$2:$AV$468,MATCH(U$1,'Allokerad kvv'!$B$1:$AV$1,0),FALSE),VLOOKUP($B223,'Justerad allokering'!$B$1:$AG$461,MATCH(U$1,'Justerad allokering'!$B$1:$AF$1,0),FALSE))</f>
        <v>0</v>
      </c>
      <c r="V223">
        <f>IF(ISERROR(1/VLOOKUP($B223,'Justerad allokering'!$B$1:$AG$461,MATCH(V$1,'Justerad allokering'!$B$1:$AF$1,0),FALSE)),VLOOKUP($B223,'Allokerad kvv'!$B$2:$AV$468,MATCH(V$1,'Allokerad kvv'!$B$1:$AV$1,0),FALSE),VLOOKUP($B223,'Justerad allokering'!$B$1:$AG$461,MATCH(V$1,'Justerad allokering'!$B$1:$AF$1,0),FALSE))</f>
        <v>0</v>
      </c>
      <c r="W223">
        <f>IF(ISERROR(1/VLOOKUP($B223,'Justerad allokering'!$B$1:$AG$461,MATCH(W$1,'Justerad allokering'!$B$1:$AF$1,0),FALSE)),VLOOKUP($B223,'Allokerad kvv'!$B$2:$AV$468,MATCH(W$1,'Allokerad kvv'!$B$1:$AV$1,0),FALSE),VLOOKUP($B223,'Justerad allokering'!$B$1:$AG$461,MATCH(W$1,'Justerad allokering'!$B$1:$AF$1,0),FALSE))</f>
        <v>0</v>
      </c>
      <c r="X223">
        <f>IF(ISERROR(1/VLOOKUP($B223,'Justerad allokering'!$B$1:$AG$461,MATCH(X$1,'Justerad allokering'!$B$1:$AF$1,0),FALSE)),VLOOKUP($B223,'Allokerad kvv'!$B$2:$AV$468,MATCH(X$1,'Allokerad kvv'!$B$1:$AV$1,0),FALSE),VLOOKUP($B223,'Justerad allokering'!$B$1:$AG$461,MATCH(X$1,'Justerad allokering'!$B$1:$AF$1,0),FALSE))</f>
        <v>0</v>
      </c>
      <c r="Y223">
        <f>IF(ISERROR(1/VLOOKUP($B223,'Justerad allokering'!$B$1:$AG$461,MATCH(Y$1,'Justerad allokering'!$B$1:$AF$1,0),FALSE)),VLOOKUP($B223,'Allokerad kvv'!$B$2:$AV$468,MATCH(Y$1,'Allokerad kvv'!$B$1:$AV$1,0),FALSE),VLOOKUP($B223,'Justerad allokering'!$B$1:$AG$461,MATCH(Y$1,'Justerad allokering'!$B$1:$AF$1,0),FALSE))</f>
        <v>0</v>
      </c>
      <c r="Z223">
        <f>IF(ISERROR(1/VLOOKUP($B223,'Justerad allokering'!$B$1:$AG$461,MATCH(Z$1,'Justerad allokering'!$B$1:$AF$1,0),FALSE)),VLOOKUP($B223,'Allokerad kvv'!$B$2:$AV$468,MATCH(Z$1,'Allokerad kvv'!$B$1:$AV$1,0),FALSE),VLOOKUP($B223,'Justerad allokering'!$B$1:$AG$461,MATCH(Z$1,'Justerad allokering'!$B$1:$AF$1,0),FALSE))</f>
        <v>0</v>
      </c>
      <c r="AE223" s="89">
        <f t="shared" si="12"/>
        <v>0</v>
      </c>
      <c r="AG223">
        <f t="shared" si="13"/>
        <v>0</v>
      </c>
      <c r="AH223">
        <f t="shared" si="14"/>
        <v>0</v>
      </c>
      <c r="AI223" t="str">
        <f>IF(AH223=0,"",AH223/VLOOKUP(B223,Kraftvärmeprod!$B$1:$BC$480,MATCH("Summa tillförd energi exklusive rökgaskondensering",Kraftvärmeprod!$B$1:$BC$1,0),FALSE))</f>
        <v/>
      </c>
      <c r="AK223">
        <f t="shared" si="15"/>
        <v>0</v>
      </c>
    </row>
    <row r="224" spans="1:37" x14ac:dyDescent="0.25">
      <c r="A224" s="2" t="s">
        <v>322</v>
      </c>
      <c r="B224" s="2" t="s">
        <v>326</v>
      </c>
      <c r="C224">
        <f>IF(ISERROR(1/VLOOKUP($B224,'Justerad allokering'!$B$1:$AG$461,MATCH(C$1,'Justerad allokering'!$B$1:$AF$1,0),FALSE)),VLOOKUP($B224,'Allokerad kvv'!$B$2:$AV$468,MATCH(C$1,'Allokerad kvv'!$B$1:$AV$1,0),FALSE),VLOOKUP($B224,'Justerad allokering'!$B$1:$AG$461,MATCH(C$1,'Justerad allokering'!$B$1:$AF$1,0),FALSE))</f>
        <v>0</v>
      </c>
      <c r="D224">
        <f>IF(ISERROR(1/VLOOKUP($B224,'Justerad allokering'!$B$1:$AG$461,MATCH(D$1,'Justerad allokering'!$B$1:$AF$1,0),FALSE)),VLOOKUP($B224,'Allokerad kvv'!$B$2:$AV$468,MATCH(D$1,'Allokerad kvv'!$B$1:$AV$1,0),FALSE),VLOOKUP($B224,'Justerad allokering'!$B$1:$AG$461,MATCH(D$1,'Justerad allokering'!$B$1:$AF$1,0),FALSE))</f>
        <v>0</v>
      </c>
      <c r="E224">
        <f>IF(ISERROR(1/VLOOKUP($B224,'Justerad allokering'!$B$1:$AG$461,MATCH(E$1,'Justerad allokering'!$B$1:$AF$1,0),FALSE)),VLOOKUP($B224,'Allokerad kvv'!$B$2:$AV$468,MATCH(E$1,'Allokerad kvv'!$B$1:$AV$1,0),FALSE),VLOOKUP($B224,'Justerad allokering'!$B$1:$AG$461,MATCH(E$1,'Justerad allokering'!$B$1:$AF$1,0),FALSE))</f>
        <v>0</v>
      </c>
      <c r="F224">
        <f>IF(ISERROR(1/VLOOKUP($B224,'Justerad allokering'!$B$1:$AG$461,MATCH(F$1,'Justerad allokering'!$B$1:$AF$1,0),FALSE)),VLOOKUP($B224,'Allokerad kvv'!$B$2:$AV$468,MATCH(F$1,'Allokerad kvv'!$B$1:$AV$1,0),FALSE),VLOOKUP($B224,'Justerad allokering'!$B$1:$AG$461,MATCH(F$1,'Justerad allokering'!$B$1:$AF$1,0),FALSE))</f>
        <v>0</v>
      </c>
      <c r="G224">
        <f>IF(ISERROR(1/VLOOKUP($B224,'Justerad allokering'!$B$1:$AG$461,MATCH(G$1,'Justerad allokering'!$B$1:$AF$1,0),FALSE)),VLOOKUP($B224,'Allokerad kvv'!$B$2:$AV$468,MATCH(G$1,'Allokerad kvv'!$B$1:$AV$1,0),FALSE),VLOOKUP($B224,'Justerad allokering'!$B$1:$AG$461,MATCH(G$1,'Justerad allokering'!$B$1:$AF$1,0),FALSE))</f>
        <v>0</v>
      </c>
      <c r="H224">
        <f>IF(ISERROR(1/VLOOKUP($B224,'Justerad allokering'!$B$1:$AG$461,MATCH(H$1,'Justerad allokering'!$B$1:$AF$1,0),FALSE)),VLOOKUP($B224,'Allokerad kvv'!$B$2:$AV$468,MATCH(H$1,'Allokerad kvv'!$B$1:$AV$1,0),FALSE),VLOOKUP($B224,'Justerad allokering'!$B$1:$AG$461,MATCH(H$1,'Justerad allokering'!$B$1:$AF$1,0),FALSE))</f>
        <v>0</v>
      </c>
      <c r="I224">
        <f>IF(ISERROR(1/VLOOKUP($B224,'Justerad allokering'!$B$1:$AG$461,MATCH(I$1,'Justerad allokering'!$B$1:$AF$1,0),FALSE)),VLOOKUP($B224,'Allokerad kvv'!$B$2:$AV$468,MATCH(I$1,'Allokerad kvv'!$B$1:$AV$1,0),FALSE),VLOOKUP($B224,'Justerad allokering'!$B$1:$AG$461,MATCH(I$1,'Justerad allokering'!$B$1:$AF$1,0),FALSE))</f>
        <v>0</v>
      </c>
      <c r="J224">
        <f>IF(ISERROR(1/VLOOKUP($B224,'Justerad allokering'!$B$1:$AG$461,MATCH(J$1,'Justerad allokering'!$B$1:$AF$1,0),FALSE)),VLOOKUP($B224,'Allokerad kvv'!$B$2:$AV$468,MATCH(J$1,'Allokerad kvv'!$B$1:$AV$1,0),FALSE),VLOOKUP($B224,'Justerad allokering'!$B$1:$AG$461,MATCH(J$1,'Justerad allokering'!$B$1:$AF$1,0),FALSE))</f>
        <v>0</v>
      </c>
      <c r="K224">
        <f>IF(ISERROR(1/VLOOKUP($B224,'Justerad allokering'!$B$1:$AG$461,MATCH(K$1,'Justerad allokering'!$B$1:$AF$1,0),FALSE)),VLOOKUP($B224,'Allokerad kvv'!$B$2:$AV$468,MATCH(K$1,'Allokerad kvv'!$B$1:$AV$1,0),FALSE),VLOOKUP($B224,'Justerad allokering'!$B$1:$AG$461,MATCH(K$1,'Justerad allokering'!$B$1:$AF$1,0),FALSE))</f>
        <v>0</v>
      </c>
      <c r="L224">
        <f>IF(ISERROR(1/VLOOKUP($B224,'Justerad allokering'!$B$1:$AG$461,MATCH(L$1,'Justerad allokering'!$B$1:$AF$1,0),FALSE)),VLOOKUP($B224,'Allokerad kvv'!$B$2:$AV$468,MATCH(L$1,'Allokerad kvv'!$B$1:$AV$1,0),FALSE),VLOOKUP($B224,'Justerad allokering'!$B$1:$AG$461,MATCH(L$1,'Justerad allokering'!$B$1:$AF$1,0),FALSE))</f>
        <v>0</v>
      </c>
      <c r="M224">
        <f>IF(ISERROR(1/VLOOKUP($B224,'Justerad allokering'!$B$1:$AG$461,MATCH(M$1,'Justerad allokering'!$B$1:$AF$1,0),FALSE)),VLOOKUP($B224,'Allokerad kvv'!$B$2:$AV$468,MATCH(M$1,'Allokerad kvv'!$B$1:$AV$1,0),FALSE),VLOOKUP($B224,'Justerad allokering'!$B$1:$AG$461,MATCH(M$1,'Justerad allokering'!$B$1:$AF$1,0),FALSE))</f>
        <v>0</v>
      </c>
      <c r="N224">
        <f>IF(ISERROR(1/VLOOKUP($B224,'Justerad allokering'!$B$1:$AG$461,MATCH(N$1,'Justerad allokering'!$B$1:$AF$1,0),FALSE)),VLOOKUP($B224,'Allokerad kvv'!$B$2:$AV$468,MATCH(N$1,'Allokerad kvv'!$B$1:$AV$1,0),FALSE),VLOOKUP($B224,'Justerad allokering'!$B$1:$AG$461,MATCH(N$1,'Justerad allokering'!$B$1:$AF$1,0),FALSE))</f>
        <v>0</v>
      </c>
      <c r="O224">
        <f>IF(ISERROR(1/VLOOKUP($B224,'Justerad allokering'!$B$1:$AG$461,MATCH(O$1,'Justerad allokering'!$B$1:$AF$1,0),FALSE)),VLOOKUP($B224,'Allokerad kvv'!$B$2:$AV$468,MATCH(O$1,'Allokerad kvv'!$B$1:$AV$1,0),FALSE),VLOOKUP($B224,'Justerad allokering'!$B$1:$AG$461,MATCH(O$1,'Justerad allokering'!$B$1:$AF$1,0),FALSE))</f>
        <v>0</v>
      </c>
      <c r="P224">
        <f>IF(ISERROR(1/VLOOKUP($B224,'Justerad allokering'!$B$1:$AG$461,MATCH(P$1,'Justerad allokering'!$B$1:$AF$1,0),FALSE)),VLOOKUP($B224,'Allokerad kvv'!$B$2:$AV$468,MATCH(P$1,'Allokerad kvv'!$B$1:$AV$1,0),FALSE),VLOOKUP($B224,'Justerad allokering'!$B$1:$AG$461,MATCH(P$1,'Justerad allokering'!$B$1:$AF$1,0),FALSE))</f>
        <v>0</v>
      </c>
      <c r="Q224">
        <f>IF(ISERROR(1/VLOOKUP($B224,'Justerad allokering'!$B$1:$AG$461,MATCH(Q$1,'Justerad allokering'!$B$1:$AF$1,0),FALSE)),VLOOKUP($B224,'Allokerad kvv'!$B$2:$AV$468,MATCH(Q$1,'Allokerad kvv'!$B$1:$AV$1,0),FALSE),VLOOKUP($B224,'Justerad allokering'!$B$1:$AG$461,MATCH(Q$1,'Justerad allokering'!$B$1:$AF$1,0),FALSE))</f>
        <v>0</v>
      </c>
      <c r="R224">
        <f>IF(ISERROR(1/VLOOKUP($B224,'Justerad allokering'!$B$1:$AG$461,MATCH(R$1,'Justerad allokering'!$B$1:$AF$1,0),FALSE)),VLOOKUP($B224,'Allokerad kvv'!$B$2:$AV$468,MATCH(R$1,'Allokerad kvv'!$B$1:$AV$1,0),FALSE),VLOOKUP($B224,'Justerad allokering'!$B$1:$AG$461,MATCH(R$1,'Justerad allokering'!$B$1:$AF$1,0),FALSE))</f>
        <v>0</v>
      </c>
      <c r="S224">
        <f>IF(ISERROR(1/VLOOKUP($B224,'Justerad allokering'!$B$1:$AG$461,MATCH(S$1,'Justerad allokering'!$B$1:$AF$1,0),FALSE)),VLOOKUP($B224,'Allokerad kvv'!$B$2:$AV$468,MATCH(S$1,'Allokerad kvv'!$B$1:$AV$1,0),FALSE),VLOOKUP($B224,'Justerad allokering'!$B$1:$AG$461,MATCH(S$1,'Justerad allokering'!$B$1:$AF$1,0),FALSE))</f>
        <v>0</v>
      </c>
      <c r="T224">
        <f>IF(ISERROR(1/VLOOKUP($B224,'Justerad allokering'!$B$1:$AG$461,MATCH(T$1,'Justerad allokering'!$B$1:$AF$1,0),FALSE)),VLOOKUP($B224,'Allokerad kvv'!$B$2:$AV$468,MATCH(T$1,'Allokerad kvv'!$B$1:$AV$1,0),FALSE),VLOOKUP($B224,'Justerad allokering'!$B$1:$AG$461,MATCH(T$1,'Justerad allokering'!$B$1:$AF$1,0),FALSE))</f>
        <v>0</v>
      </c>
      <c r="U224">
        <f>IF(ISERROR(1/VLOOKUP($B224,'Justerad allokering'!$B$1:$AG$461,MATCH(U$1,'Justerad allokering'!$B$1:$AF$1,0),FALSE)),VLOOKUP($B224,'Allokerad kvv'!$B$2:$AV$468,MATCH(U$1,'Allokerad kvv'!$B$1:$AV$1,0),FALSE),VLOOKUP($B224,'Justerad allokering'!$B$1:$AG$461,MATCH(U$1,'Justerad allokering'!$B$1:$AF$1,0),FALSE))</f>
        <v>0</v>
      </c>
      <c r="V224">
        <f>IF(ISERROR(1/VLOOKUP($B224,'Justerad allokering'!$B$1:$AG$461,MATCH(V$1,'Justerad allokering'!$B$1:$AF$1,0),FALSE)),VLOOKUP($B224,'Allokerad kvv'!$B$2:$AV$468,MATCH(V$1,'Allokerad kvv'!$B$1:$AV$1,0),FALSE),VLOOKUP($B224,'Justerad allokering'!$B$1:$AG$461,MATCH(V$1,'Justerad allokering'!$B$1:$AF$1,0),FALSE))</f>
        <v>0</v>
      </c>
      <c r="W224">
        <f>IF(ISERROR(1/VLOOKUP($B224,'Justerad allokering'!$B$1:$AG$461,MATCH(W$1,'Justerad allokering'!$B$1:$AF$1,0),FALSE)),VLOOKUP($B224,'Allokerad kvv'!$B$2:$AV$468,MATCH(W$1,'Allokerad kvv'!$B$1:$AV$1,0),FALSE),VLOOKUP($B224,'Justerad allokering'!$B$1:$AG$461,MATCH(W$1,'Justerad allokering'!$B$1:$AF$1,0),FALSE))</f>
        <v>0</v>
      </c>
      <c r="X224">
        <f>IF(ISERROR(1/VLOOKUP($B224,'Justerad allokering'!$B$1:$AG$461,MATCH(X$1,'Justerad allokering'!$B$1:$AF$1,0),FALSE)),VLOOKUP($B224,'Allokerad kvv'!$B$2:$AV$468,MATCH(X$1,'Allokerad kvv'!$B$1:$AV$1,0),FALSE),VLOOKUP($B224,'Justerad allokering'!$B$1:$AG$461,MATCH(X$1,'Justerad allokering'!$B$1:$AF$1,0),FALSE))</f>
        <v>0</v>
      </c>
      <c r="Y224">
        <f>IF(ISERROR(1/VLOOKUP($B224,'Justerad allokering'!$B$1:$AG$461,MATCH(Y$1,'Justerad allokering'!$B$1:$AF$1,0),FALSE)),VLOOKUP($B224,'Allokerad kvv'!$B$2:$AV$468,MATCH(Y$1,'Allokerad kvv'!$B$1:$AV$1,0),FALSE),VLOOKUP($B224,'Justerad allokering'!$B$1:$AG$461,MATCH(Y$1,'Justerad allokering'!$B$1:$AF$1,0),FALSE))</f>
        <v>0</v>
      </c>
      <c r="Z224">
        <f>IF(ISERROR(1/VLOOKUP($B224,'Justerad allokering'!$B$1:$AG$461,MATCH(Z$1,'Justerad allokering'!$B$1:$AF$1,0),FALSE)),VLOOKUP($B224,'Allokerad kvv'!$B$2:$AV$468,MATCH(Z$1,'Allokerad kvv'!$B$1:$AV$1,0),FALSE),VLOOKUP($B224,'Justerad allokering'!$B$1:$AG$461,MATCH(Z$1,'Justerad allokering'!$B$1:$AF$1,0),FALSE))</f>
        <v>0</v>
      </c>
      <c r="AE224" s="89">
        <f t="shared" si="12"/>
        <v>0</v>
      </c>
      <c r="AG224">
        <f t="shared" si="13"/>
        <v>0</v>
      </c>
      <c r="AH224">
        <f t="shared" si="14"/>
        <v>0</v>
      </c>
      <c r="AI224" t="str">
        <f>IF(AH224=0,"",AH224/VLOOKUP(B224,Kraftvärmeprod!$B$1:$BC$480,MATCH("Summa tillförd energi exklusive rökgaskondensering",Kraftvärmeprod!$B$1:$BC$1,0),FALSE))</f>
        <v/>
      </c>
      <c r="AK224">
        <f t="shared" si="15"/>
        <v>0</v>
      </c>
    </row>
    <row r="225" spans="1:37" x14ac:dyDescent="0.25">
      <c r="A225" s="2" t="s">
        <v>327</v>
      </c>
      <c r="B225" s="11" t="s">
        <v>992</v>
      </c>
      <c r="C225">
        <f>IF(ISERROR(1/VLOOKUP($B225,'Justerad allokering'!$B$1:$AG$461,MATCH(C$1,'Justerad allokering'!$B$1:$AF$1,0),FALSE)),VLOOKUP($B225,'Allokerad kvv'!$B$2:$AV$468,MATCH(C$1,'Allokerad kvv'!$B$1:$AV$1,0),FALSE),VLOOKUP($B225,'Justerad allokering'!$B$1:$AG$461,MATCH(C$1,'Justerad allokering'!$B$1:$AF$1,0),FALSE))</f>
        <v>0</v>
      </c>
      <c r="D225">
        <f>IF(ISERROR(1/VLOOKUP($B225,'Justerad allokering'!$B$1:$AG$461,MATCH(D$1,'Justerad allokering'!$B$1:$AF$1,0),FALSE)),VLOOKUP($B225,'Allokerad kvv'!$B$2:$AV$468,MATCH(D$1,'Allokerad kvv'!$B$1:$AV$1,0),FALSE),VLOOKUP($B225,'Justerad allokering'!$B$1:$AG$461,MATCH(D$1,'Justerad allokering'!$B$1:$AF$1,0),FALSE))</f>
        <v>0</v>
      </c>
      <c r="E225">
        <f>IF(ISERROR(1/VLOOKUP($B225,'Justerad allokering'!$B$1:$AG$461,MATCH(E$1,'Justerad allokering'!$B$1:$AF$1,0),FALSE)),VLOOKUP($B225,'Allokerad kvv'!$B$2:$AV$468,MATCH(E$1,'Allokerad kvv'!$B$1:$AV$1,0),FALSE),VLOOKUP($B225,'Justerad allokering'!$B$1:$AG$461,MATCH(E$1,'Justerad allokering'!$B$1:$AF$1,0),FALSE))</f>
        <v>0</v>
      </c>
      <c r="F225">
        <f>IF(ISERROR(1/VLOOKUP($B225,'Justerad allokering'!$B$1:$AG$461,MATCH(F$1,'Justerad allokering'!$B$1:$AF$1,0),FALSE)),VLOOKUP($B225,'Allokerad kvv'!$B$2:$AV$468,MATCH(F$1,'Allokerad kvv'!$B$1:$AV$1,0),FALSE),VLOOKUP($B225,'Justerad allokering'!$B$1:$AG$461,MATCH(F$1,'Justerad allokering'!$B$1:$AF$1,0),FALSE))</f>
        <v>0</v>
      </c>
      <c r="G225">
        <f>IF(ISERROR(1/VLOOKUP($B225,'Justerad allokering'!$B$1:$AG$461,MATCH(G$1,'Justerad allokering'!$B$1:$AF$1,0),FALSE)),VLOOKUP($B225,'Allokerad kvv'!$B$2:$AV$468,MATCH(G$1,'Allokerad kvv'!$B$1:$AV$1,0),FALSE),VLOOKUP($B225,'Justerad allokering'!$B$1:$AG$461,MATCH(G$1,'Justerad allokering'!$B$1:$AF$1,0),FALSE))</f>
        <v>0</v>
      </c>
      <c r="H225">
        <f>IF(ISERROR(1/VLOOKUP($B225,'Justerad allokering'!$B$1:$AG$461,MATCH(H$1,'Justerad allokering'!$B$1:$AF$1,0),FALSE)),VLOOKUP($B225,'Allokerad kvv'!$B$2:$AV$468,MATCH(H$1,'Allokerad kvv'!$B$1:$AV$1,0),FALSE),VLOOKUP($B225,'Justerad allokering'!$B$1:$AG$461,MATCH(H$1,'Justerad allokering'!$B$1:$AF$1,0),FALSE))</f>
        <v>0</v>
      </c>
      <c r="I225">
        <f>IF(ISERROR(1/VLOOKUP($B225,'Justerad allokering'!$B$1:$AG$461,MATCH(I$1,'Justerad allokering'!$B$1:$AF$1,0),FALSE)),VLOOKUP($B225,'Allokerad kvv'!$B$2:$AV$468,MATCH(I$1,'Allokerad kvv'!$B$1:$AV$1,0),FALSE),VLOOKUP($B225,'Justerad allokering'!$B$1:$AG$461,MATCH(I$1,'Justerad allokering'!$B$1:$AF$1,0),FALSE))</f>
        <v>0</v>
      </c>
      <c r="J225">
        <f>IF(ISERROR(1/VLOOKUP($B225,'Justerad allokering'!$B$1:$AG$461,MATCH(J$1,'Justerad allokering'!$B$1:$AF$1,0),FALSE)),VLOOKUP($B225,'Allokerad kvv'!$B$2:$AV$468,MATCH(J$1,'Allokerad kvv'!$B$1:$AV$1,0),FALSE),VLOOKUP($B225,'Justerad allokering'!$B$1:$AG$461,MATCH(J$1,'Justerad allokering'!$B$1:$AF$1,0),FALSE))</f>
        <v>0</v>
      </c>
      <c r="K225">
        <f>IF(ISERROR(1/VLOOKUP($B225,'Justerad allokering'!$B$1:$AG$461,MATCH(K$1,'Justerad allokering'!$B$1:$AF$1,0),FALSE)),VLOOKUP($B225,'Allokerad kvv'!$B$2:$AV$468,MATCH(K$1,'Allokerad kvv'!$B$1:$AV$1,0),FALSE),VLOOKUP($B225,'Justerad allokering'!$B$1:$AG$461,MATCH(K$1,'Justerad allokering'!$B$1:$AF$1,0),FALSE))</f>
        <v>0</v>
      </c>
      <c r="L225">
        <f>IF(ISERROR(1/VLOOKUP($B225,'Justerad allokering'!$B$1:$AG$461,MATCH(L$1,'Justerad allokering'!$B$1:$AF$1,0),FALSE)),VLOOKUP($B225,'Allokerad kvv'!$B$2:$AV$468,MATCH(L$1,'Allokerad kvv'!$B$1:$AV$1,0),FALSE),VLOOKUP($B225,'Justerad allokering'!$B$1:$AG$461,MATCH(L$1,'Justerad allokering'!$B$1:$AF$1,0),FALSE))</f>
        <v>0</v>
      </c>
      <c r="M225">
        <f>IF(ISERROR(1/VLOOKUP($B225,'Justerad allokering'!$B$1:$AG$461,MATCH(M$1,'Justerad allokering'!$B$1:$AF$1,0),FALSE)),VLOOKUP($B225,'Allokerad kvv'!$B$2:$AV$468,MATCH(M$1,'Allokerad kvv'!$B$1:$AV$1,0),FALSE),VLOOKUP($B225,'Justerad allokering'!$B$1:$AG$461,MATCH(M$1,'Justerad allokering'!$B$1:$AF$1,0),FALSE))</f>
        <v>0</v>
      </c>
      <c r="N225">
        <f>IF(ISERROR(1/VLOOKUP($B225,'Justerad allokering'!$B$1:$AG$461,MATCH(N$1,'Justerad allokering'!$B$1:$AF$1,0),FALSE)),VLOOKUP($B225,'Allokerad kvv'!$B$2:$AV$468,MATCH(N$1,'Allokerad kvv'!$B$1:$AV$1,0),FALSE),VLOOKUP($B225,'Justerad allokering'!$B$1:$AG$461,MATCH(N$1,'Justerad allokering'!$B$1:$AF$1,0),FALSE))</f>
        <v>0</v>
      </c>
      <c r="O225">
        <f>IF(ISERROR(1/VLOOKUP($B225,'Justerad allokering'!$B$1:$AG$461,MATCH(O$1,'Justerad allokering'!$B$1:$AF$1,0),FALSE)),VLOOKUP($B225,'Allokerad kvv'!$B$2:$AV$468,MATCH(O$1,'Allokerad kvv'!$B$1:$AV$1,0),FALSE),VLOOKUP($B225,'Justerad allokering'!$B$1:$AG$461,MATCH(O$1,'Justerad allokering'!$B$1:$AF$1,0),FALSE))</f>
        <v>0</v>
      </c>
      <c r="P225">
        <f>IF(ISERROR(1/VLOOKUP($B225,'Justerad allokering'!$B$1:$AG$461,MATCH(P$1,'Justerad allokering'!$B$1:$AF$1,0),FALSE)),VLOOKUP($B225,'Allokerad kvv'!$B$2:$AV$468,MATCH(P$1,'Allokerad kvv'!$B$1:$AV$1,0),FALSE),VLOOKUP($B225,'Justerad allokering'!$B$1:$AG$461,MATCH(P$1,'Justerad allokering'!$B$1:$AF$1,0),FALSE))</f>
        <v>0</v>
      </c>
      <c r="Q225">
        <f>IF(ISERROR(1/VLOOKUP($B225,'Justerad allokering'!$B$1:$AG$461,MATCH(Q$1,'Justerad allokering'!$B$1:$AF$1,0),FALSE)),VLOOKUP($B225,'Allokerad kvv'!$B$2:$AV$468,MATCH(Q$1,'Allokerad kvv'!$B$1:$AV$1,0),FALSE),VLOOKUP($B225,'Justerad allokering'!$B$1:$AG$461,MATCH(Q$1,'Justerad allokering'!$B$1:$AF$1,0),FALSE))</f>
        <v>0</v>
      </c>
      <c r="R225">
        <f>IF(ISERROR(1/VLOOKUP($B225,'Justerad allokering'!$B$1:$AG$461,MATCH(R$1,'Justerad allokering'!$B$1:$AF$1,0),FALSE)),VLOOKUP($B225,'Allokerad kvv'!$B$2:$AV$468,MATCH(R$1,'Allokerad kvv'!$B$1:$AV$1,0),FALSE),VLOOKUP($B225,'Justerad allokering'!$B$1:$AG$461,MATCH(R$1,'Justerad allokering'!$B$1:$AF$1,0),FALSE))</f>
        <v>0</v>
      </c>
      <c r="S225">
        <f>IF(ISERROR(1/VLOOKUP($B225,'Justerad allokering'!$B$1:$AG$461,MATCH(S$1,'Justerad allokering'!$B$1:$AF$1,0),FALSE)),VLOOKUP($B225,'Allokerad kvv'!$B$2:$AV$468,MATCH(S$1,'Allokerad kvv'!$B$1:$AV$1,0),FALSE),VLOOKUP($B225,'Justerad allokering'!$B$1:$AG$461,MATCH(S$1,'Justerad allokering'!$B$1:$AF$1,0),FALSE))</f>
        <v>0</v>
      </c>
      <c r="T225">
        <f>IF(ISERROR(1/VLOOKUP($B225,'Justerad allokering'!$B$1:$AG$461,MATCH(T$1,'Justerad allokering'!$B$1:$AF$1,0),FALSE)),VLOOKUP($B225,'Allokerad kvv'!$B$2:$AV$468,MATCH(T$1,'Allokerad kvv'!$B$1:$AV$1,0),FALSE),VLOOKUP($B225,'Justerad allokering'!$B$1:$AG$461,MATCH(T$1,'Justerad allokering'!$B$1:$AF$1,0),FALSE))</f>
        <v>0</v>
      </c>
      <c r="U225">
        <f>IF(ISERROR(1/VLOOKUP($B225,'Justerad allokering'!$B$1:$AG$461,MATCH(U$1,'Justerad allokering'!$B$1:$AF$1,0),FALSE)),VLOOKUP($B225,'Allokerad kvv'!$B$2:$AV$468,MATCH(U$1,'Allokerad kvv'!$B$1:$AV$1,0),FALSE),VLOOKUP($B225,'Justerad allokering'!$B$1:$AG$461,MATCH(U$1,'Justerad allokering'!$B$1:$AF$1,0),FALSE))</f>
        <v>0</v>
      </c>
      <c r="V225">
        <f>IF(ISERROR(1/VLOOKUP($B225,'Justerad allokering'!$B$1:$AG$461,MATCH(V$1,'Justerad allokering'!$B$1:$AF$1,0),FALSE)),VLOOKUP($B225,'Allokerad kvv'!$B$2:$AV$468,MATCH(V$1,'Allokerad kvv'!$B$1:$AV$1,0),FALSE),VLOOKUP($B225,'Justerad allokering'!$B$1:$AG$461,MATCH(V$1,'Justerad allokering'!$B$1:$AF$1,0),FALSE))</f>
        <v>0</v>
      </c>
      <c r="W225">
        <f>IF(ISERROR(1/VLOOKUP($B225,'Justerad allokering'!$B$1:$AG$461,MATCH(W$1,'Justerad allokering'!$B$1:$AF$1,0),FALSE)),VLOOKUP($B225,'Allokerad kvv'!$B$2:$AV$468,MATCH(W$1,'Allokerad kvv'!$B$1:$AV$1,0),FALSE),VLOOKUP($B225,'Justerad allokering'!$B$1:$AG$461,MATCH(W$1,'Justerad allokering'!$B$1:$AF$1,0),FALSE))</f>
        <v>0</v>
      </c>
      <c r="X225">
        <f>IF(ISERROR(1/VLOOKUP($B225,'Justerad allokering'!$B$1:$AG$461,MATCH(X$1,'Justerad allokering'!$B$1:$AF$1,0),FALSE)),VLOOKUP($B225,'Allokerad kvv'!$B$2:$AV$468,MATCH(X$1,'Allokerad kvv'!$B$1:$AV$1,0),FALSE),VLOOKUP($B225,'Justerad allokering'!$B$1:$AG$461,MATCH(X$1,'Justerad allokering'!$B$1:$AF$1,0),FALSE))</f>
        <v>0</v>
      </c>
      <c r="Y225">
        <f>IF(ISERROR(1/VLOOKUP($B225,'Justerad allokering'!$B$1:$AG$461,MATCH(Y$1,'Justerad allokering'!$B$1:$AF$1,0),FALSE)),VLOOKUP($B225,'Allokerad kvv'!$B$2:$AV$468,MATCH(Y$1,'Allokerad kvv'!$B$1:$AV$1,0),FALSE),VLOOKUP($B225,'Justerad allokering'!$B$1:$AG$461,MATCH(Y$1,'Justerad allokering'!$B$1:$AF$1,0),FALSE))</f>
        <v>0</v>
      </c>
      <c r="Z225">
        <f>IF(ISERROR(1/VLOOKUP($B225,'Justerad allokering'!$B$1:$AG$461,MATCH(Z$1,'Justerad allokering'!$B$1:$AF$1,0),FALSE)),VLOOKUP($B225,'Allokerad kvv'!$B$2:$AV$468,MATCH(Z$1,'Allokerad kvv'!$B$1:$AV$1,0),FALSE),VLOOKUP($B225,'Justerad allokering'!$B$1:$AG$461,MATCH(Z$1,'Justerad allokering'!$B$1:$AF$1,0),FALSE))</f>
        <v>0</v>
      </c>
      <c r="AE225" s="89">
        <f t="shared" si="12"/>
        <v>0</v>
      </c>
      <c r="AG225">
        <f t="shared" si="13"/>
        <v>0</v>
      </c>
      <c r="AH225">
        <f t="shared" si="14"/>
        <v>0</v>
      </c>
      <c r="AI225" t="str">
        <f>IF(AH225=0,"",AH225/VLOOKUP(B225,Kraftvärmeprod!$B$1:$BC$480,MATCH("Summa tillförd energi exklusive rökgaskondensering",Kraftvärmeprod!$B$1:$BC$1,0),FALSE))</f>
        <v/>
      </c>
      <c r="AK225">
        <f t="shared" si="15"/>
        <v>0</v>
      </c>
    </row>
    <row r="226" spans="1:37" x14ac:dyDescent="0.25">
      <c r="A226" s="2" t="s">
        <v>329</v>
      </c>
      <c r="B226" s="2" t="s">
        <v>330</v>
      </c>
      <c r="C226">
        <f>IF(ISERROR(1/VLOOKUP($B226,'Justerad allokering'!$B$1:$AG$461,MATCH(C$1,'Justerad allokering'!$B$1:$AF$1,0),FALSE)),VLOOKUP($B226,'Allokerad kvv'!$B$2:$AV$468,MATCH(C$1,'Allokerad kvv'!$B$1:$AV$1,0),FALSE),VLOOKUP($B226,'Justerad allokering'!$B$1:$AG$461,MATCH(C$1,'Justerad allokering'!$B$1:$AF$1,0),FALSE))</f>
        <v>0</v>
      </c>
      <c r="D226">
        <f>IF(ISERROR(1/VLOOKUP($B226,'Justerad allokering'!$B$1:$AG$461,MATCH(D$1,'Justerad allokering'!$B$1:$AF$1,0),FALSE)),VLOOKUP($B226,'Allokerad kvv'!$B$2:$AV$468,MATCH(D$1,'Allokerad kvv'!$B$1:$AV$1,0),FALSE),VLOOKUP($B226,'Justerad allokering'!$B$1:$AG$461,MATCH(D$1,'Justerad allokering'!$B$1:$AF$1,0),FALSE))</f>
        <v>0</v>
      </c>
      <c r="E226">
        <f>IF(ISERROR(1/VLOOKUP($B226,'Justerad allokering'!$B$1:$AG$461,MATCH(E$1,'Justerad allokering'!$B$1:$AF$1,0),FALSE)),VLOOKUP($B226,'Allokerad kvv'!$B$2:$AV$468,MATCH(E$1,'Allokerad kvv'!$B$1:$AV$1,0),FALSE),VLOOKUP($B226,'Justerad allokering'!$B$1:$AG$461,MATCH(E$1,'Justerad allokering'!$B$1:$AF$1,0),FALSE))</f>
        <v>0</v>
      </c>
      <c r="F226">
        <f>IF(ISERROR(1/VLOOKUP($B226,'Justerad allokering'!$B$1:$AG$461,MATCH(F$1,'Justerad allokering'!$B$1:$AF$1,0),FALSE)),VLOOKUP($B226,'Allokerad kvv'!$B$2:$AV$468,MATCH(F$1,'Allokerad kvv'!$B$1:$AV$1,0),FALSE),VLOOKUP($B226,'Justerad allokering'!$B$1:$AG$461,MATCH(F$1,'Justerad allokering'!$B$1:$AF$1,0),FALSE))</f>
        <v>0</v>
      </c>
      <c r="G226">
        <f>IF(ISERROR(1/VLOOKUP($B226,'Justerad allokering'!$B$1:$AG$461,MATCH(G$1,'Justerad allokering'!$B$1:$AF$1,0),FALSE)),VLOOKUP($B226,'Allokerad kvv'!$B$2:$AV$468,MATCH(G$1,'Allokerad kvv'!$B$1:$AV$1,0),FALSE),VLOOKUP($B226,'Justerad allokering'!$B$1:$AG$461,MATCH(G$1,'Justerad allokering'!$B$1:$AF$1,0),FALSE))</f>
        <v>0</v>
      </c>
      <c r="H226">
        <f>IF(ISERROR(1/VLOOKUP($B226,'Justerad allokering'!$B$1:$AG$461,MATCH(H$1,'Justerad allokering'!$B$1:$AF$1,0),FALSE)),VLOOKUP($B226,'Allokerad kvv'!$B$2:$AV$468,MATCH(H$1,'Allokerad kvv'!$B$1:$AV$1,0),FALSE),VLOOKUP($B226,'Justerad allokering'!$B$1:$AG$461,MATCH(H$1,'Justerad allokering'!$B$1:$AF$1,0),FALSE))</f>
        <v>0</v>
      </c>
      <c r="I226">
        <f>IF(ISERROR(1/VLOOKUP($B226,'Justerad allokering'!$B$1:$AG$461,MATCH(I$1,'Justerad allokering'!$B$1:$AF$1,0),FALSE)),VLOOKUP($B226,'Allokerad kvv'!$B$2:$AV$468,MATCH(I$1,'Allokerad kvv'!$B$1:$AV$1,0),FALSE),VLOOKUP($B226,'Justerad allokering'!$B$1:$AG$461,MATCH(I$1,'Justerad allokering'!$B$1:$AF$1,0),FALSE))</f>
        <v>0</v>
      </c>
      <c r="J226">
        <f>IF(ISERROR(1/VLOOKUP($B226,'Justerad allokering'!$B$1:$AG$461,MATCH(J$1,'Justerad allokering'!$B$1:$AF$1,0),FALSE)),VLOOKUP($B226,'Allokerad kvv'!$B$2:$AV$468,MATCH(J$1,'Allokerad kvv'!$B$1:$AV$1,0),FALSE),VLOOKUP($B226,'Justerad allokering'!$B$1:$AG$461,MATCH(J$1,'Justerad allokering'!$B$1:$AF$1,0),FALSE))</f>
        <v>0</v>
      </c>
      <c r="K226">
        <f>IF(ISERROR(1/VLOOKUP($B226,'Justerad allokering'!$B$1:$AG$461,MATCH(K$1,'Justerad allokering'!$B$1:$AF$1,0),FALSE)),VLOOKUP($B226,'Allokerad kvv'!$B$2:$AV$468,MATCH(K$1,'Allokerad kvv'!$B$1:$AV$1,0),FALSE),VLOOKUP($B226,'Justerad allokering'!$B$1:$AG$461,MATCH(K$1,'Justerad allokering'!$B$1:$AF$1,0),FALSE))</f>
        <v>0</v>
      </c>
      <c r="L226">
        <f>IF(ISERROR(1/VLOOKUP($B226,'Justerad allokering'!$B$1:$AG$461,MATCH(L$1,'Justerad allokering'!$B$1:$AF$1,0),FALSE)),VLOOKUP($B226,'Allokerad kvv'!$B$2:$AV$468,MATCH(L$1,'Allokerad kvv'!$B$1:$AV$1,0),FALSE),VLOOKUP($B226,'Justerad allokering'!$B$1:$AG$461,MATCH(L$1,'Justerad allokering'!$B$1:$AF$1,0),FALSE))</f>
        <v>0</v>
      </c>
      <c r="M226">
        <f>IF(ISERROR(1/VLOOKUP($B226,'Justerad allokering'!$B$1:$AG$461,MATCH(M$1,'Justerad allokering'!$B$1:$AF$1,0),FALSE)),VLOOKUP($B226,'Allokerad kvv'!$B$2:$AV$468,MATCH(M$1,'Allokerad kvv'!$B$1:$AV$1,0),FALSE),VLOOKUP($B226,'Justerad allokering'!$B$1:$AG$461,MATCH(M$1,'Justerad allokering'!$B$1:$AF$1,0),FALSE))</f>
        <v>0</v>
      </c>
      <c r="N226">
        <f>IF(ISERROR(1/VLOOKUP($B226,'Justerad allokering'!$B$1:$AG$461,MATCH(N$1,'Justerad allokering'!$B$1:$AF$1,0),FALSE)),VLOOKUP($B226,'Allokerad kvv'!$B$2:$AV$468,MATCH(N$1,'Allokerad kvv'!$B$1:$AV$1,0),FALSE),VLOOKUP($B226,'Justerad allokering'!$B$1:$AG$461,MATCH(N$1,'Justerad allokering'!$B$1:$AF$1,0),FALSE))</f>
        <v>0</v>
      </c>
      <c r="O226">
        <f>IF(ISERROR(1/VLOOKUP($B226,'Justerad allokering'!$B$1:$AG$461,MATCH(O$1,'Justerad allokering'!$B$1:$AF$1,0),FALSE)),VLOOKUP($B226,'Allokerad kvv'!$B$2:$AV$468,MATCH(O$1,'Allokerad kvv'!$B$1:$AV$1,0),FALSE),VLOOKUP($B226,'Justerad allokering'!$B$1:$AG$461,MATCH(O$1,'Justerad allokering'!$B$1:$AF$1,0),FALSE))</f>
        <v>0</v>
      </c>
      <c r="P226">
        <f>IF(ISERROR(1/VLOOKUP($B226,'Justerad allokering'!$B$1:$AG$461,MATCH(P$1,'Justerad allokering'!$B$1:$AF$1,0),FALSE)),VLOOKUP($B226,'Allokerad kvv'!$B$2:$AV$468,MATCH(P$1,'Allokerad kvv'!$B$1:$AV$1,0),FALSE),VLOOKUP($B226,'Justerad allokering'!$B$1:$AG$461,MATCH(P$1,'Justerad allokering'!$B$1:$AF$1,0),FALSE))</f>
        <v>0</v>
      </c>
      <c r="Q226">
        <f>IF(ISERROR(1/VLOOKUP($B226,'Justerad allokering'!$B$1:$AG$461,MATCH(Q$1,'Justerad allokering'!$B$1:$AF$1,0),FALSE)),VLOOKUP($B226,'Allokerad kvv'!$B$2:$AV$468,MATCH(Q$1,'Allokerad kvv'!$B$1:$AV$1,0),FALSE),VLOOKUP($B226,'Justerad allokering'!$B$1:$AG$461,MATCH(Q$1,'Justerad allokering'!$B$1:$AF$1,0),FALSE))</f>
        <v>0</v>
      </c>
      <c r="R226">
        <f>IF(ISERROR(1/VLOOKUP($B226,'Justerad allokering'!$B$1:$AG$461,MATCH(R$1,'Justerad allokering'!$B$1:$AF$1,0),FALSE)),VLOOKUP($B226,'Allokerad kvv'!$B$2:$AV$468,MATCH(R$1,'Allokerad kvv'!$B$1:$AV$1,0),FALSE),VLOOKUP($B226,'Justerad allokering'!$B$1:$AG$461,MATCH(R$1,'Justerad allokering'!$B$1:$AF$1,0),FALSE))</f>
        <v>0</v>
      </c>
      <c r="S226">
        <f>IF(ISERROR(1/VLOOKUP($B226,'Justerad allokering'!$B$1:$AG$461,MATCH(S$1,'Justerad allokering'!$B$1:$AF$1,0),FALSE)),VLOOKUP($B226,'Allokerad kvv'!$B$2:$AV$468,MATCH(S$1,'Allokerad kvv'!$B$1:$AV$1,0),FALSE),VLOOKUP($B226,'Justerad allokering'!$B$1:$AG$461,MATCH(S$1,'Justerad allokering'!$B$1:$AF$1,0),FALSE))</f>
        <v>0</v>
      </c>
      <c r="T226">
        <f>IF(ISERROR(1/VLOOKUP($B226,'Justerad allokering'!$B$1:$AG$461,MATCH(T$1,'Justerad allokering'!$B$1:$AF$1,0),FALSE)),VLOOKUP($B226,'Allokerad kvv'!$B$2:$AV$468,MATCH(T$1,'Allokerad kvv'!$B$1:$AV$1,0),FALSE),VLOOKUP($B226,'Justerad allokering'!$B$1:$AG$461,MATCH(T$1,'Justerad allokering'!$B$1:$AF$1,0),FALSE))</f>
        <v>0</v>
      </c>
      <c r="U226">
        <f>IF(ISERROR(1/VLOOKUP($B226,'Justerad allokering'!$B$1:$AG$461,MATCH(U$1,'Justerad allokering'!$B$1:$AF$1,0),FALSE)),VLOOKUP($B226,'Allokerad kvv'!$B$2:$AV$468,MATCH(U$1,'Allokerad kvv'!$B$1:$AV$1,0),FALSE),VLOOKUP($B226,'Justerad allokering'!$B$1:$AG$461,MATCH(U$1,'Justerad allokering'!$B$1:$AF$1,0),FALSE))</f>
        <v>0</v>
      </c>
      <c r="V226">
        <f>IF(ISERROR(1/VLOOKUP($B226,'Justerad allokering'!$B$1:$AG$461,MATCH(V$1,'Justerad allokering'!$B$1:$AF$1,0),FALSE)),VLOOKUP($B226,'Allokerad kvv'!$B$2:$AV$468,MATCH(V$1,'Allokerad kvv'!$B$1:$AV$1,0),FALSE),VLOOKUP($B226,'Justerad allokering'!$B$1:$AG$461,MATCH(V$1,'Justerad allokering'!$B$1:$AF$1,0),FALSE))</f>
        <v>0</v>
      </c>
      <c r="W226">
        <f>IF(ISERROR(1/VLOOKUP($B226,'Justerad allokering'!$B$1:$AG$461,MATCH(W$1,'Justerad allokering'!$B$1:$AF$1,0),FALSE)),VLOOKUP($B226,'Allokerad kvv'!$B$2:$AV$468,MATCH(W$1,'Allokerad kvv'!$B$1:$AV$1,0),FALSE),VLOOKUP($B226,'Justerad allokering'!$B$1:$AG$461,MATCH(W$1,'Justerad allokering'!$B$1:$AF$1,0),FALSE))</f>
        <v>0</v>
      </c>
      <c r="X226">
        <f>IF(ISERROR(1/VLOOKUP($B226,'Justerad allokering'!$B$1:$AG$461,MATCH(X$1,'Justerad allokering'!$B$1:$AF$1,0),FALSE)),VLOOKUP($B226,'Allokerad kvv'!$B$2:$AV$468,MATCH(X$1,'Allokerad kvv'!$B$1:$AV$1,0),FALSE),VLOOKUP($B226,'Justerad allokering'!$B$1:$AG$461,MATCH(X$1,'Justerad allokering'!$B$1:$AF$1,0),FALSE))</f>
        <v>0</v>
      </c>
      <c r="Y226">
        <f>IF(ISERROR(1/VLOOKUP($B226,'Justerad allokering'!$B$1:$AG$461,MATCH(Y$1,'Justerad allokering'!$B$1:$AF$1,0),FALSE)),VLOOKUP($B226,'Allokerad kvv'!$B$2:$AV$468,MATCH(Y$1,'Allokerad kvv'!$B$1:$AV$1,0),FALSE),VLOOKUP($B226,'Justerad allokering'!$B$1:$AG$461,MATCH(Y$1,'Justerad allokering'!$B$1:$AF$1,0),FALSE))</f>
        <v>0</v>
      </c>
      <c r="Z226">
        <f>IF(ISERROR(1/VLOOKUP($B226,'Justerad allokering'!$B$1:$AG$461,MATCH(Z$1,'Justerad allokering'!$B$1:$AF$1,0),FALSE)),VLOOKUP($B226,'Allokerad kvv'!$B$2:$AV$468,MATCH(Z$1,'Allokerad kvv'!$B$1:$AV$1,0),FALSE),VLOOKUP($B226,'Justerad allokering'!$B$1:$AG$461,MATCH(Z$1,'Justerad allokering'!$B$1:$AF$1,0),FALSE))</f>
        <v>0</v>
      </c>
      <c r="AE226" s="89">
        <f t="shared" si="12"/>
        <v>0</v>
      </c>
      <c r="AG226">
        <f t="shared" si="13"/>
        <v>0</v>
      </c>
      <c r="AH226">
        <f t="shared" si="14"/>
        <v>0</v>
      </c>
      <c r="AI226" t="str">
        <f>IF(AH226=0,"",AH226/VLOOKUP(B226,Kraftvärmeprod!$B$1:$BC$480,MATCH("Summa tillförd energi exklusive rökgaskondensering",Kraftvärmeprod!$B$1:$BC$1,0),FALSE))</f>
        <v/>
      </c>
      <c r="AK226">
        <f t="shared" si="15"/>
        <v>0</v>
      </c>
    </row>
    <row r="227" spans="1:37" x14ac:dyDescent="0.25">
      <c r="A227" s="2" t="s">
        <v>331</v>
      </c>
      <c r="B227" s="2" t="s">
        <v>332</v>
      </c>
      <c r="C227">
        <f>IF(ISERROR(1/VLOOKUP($B227,'Justerad allokering'!$B$1:$AG$461,MATCH(C$1,'Justerad allokering'!$B$1:$AF$1,0),FALSE)),VLOOKUP($B227,'Allokerad kvv'!$B$2:$AV$468,MATCH(C$1,'Allokerad kvv'!$B$1:$AV$1,0),FALSE),VLOOKUP($B227,'Justerad allokering'!$B$1:$AG$461,MATCH(C$1,'Justerad allokering'!$B$1:$AF$1,0),FALSE))</f>
        <v>0</v>
      </c>
      <c r="D227">
        <f>IF(ISERROR(1/VLOOKUP($B227,'Justerad allokering'!$B$1:$AG$461,MATCH(D$1,'Justerad allokering'!$B$1:$AF$1,0),FALSE)),VLOOKUP($B227,'Allokerad kvv'!$B$2:$AV$468,MATCH(D$1,'Allokerad kvv'!$B$1:$AV$1,0),FALSE),VLOOKUP($B227,'Justerad allokering'!$B$1:$AG$461,MATCH(D$1,'Justerad allokering'!$B$1:$AF$1,0),FALSE))</f>
        <v>0</v>
      </c>
      <c r="E227">
        <f>IF(ISERROR(1/VLOOKUP($B227,'Justerad allokering'!$B$1:$AG$461,MATCH(E$1,'Justerad allokering'!$B$1:$AF$1,0),FALSE)),VLOOKUP($B227,'Allokerad kvv'!$B$2:$AV$468,MATCH(E$1,'Allokerad kvv'!$B$1:$AV$1,0),FALSE),VLOOKUP($B227,'Justerad allokering'!$B$1:$AG$461,MATCH(E$1,'Justerad allokering'!$B$1:$AF$1,0),FALSE))</f>
        <v>0</v>
      </c>
      <c r="F227">
        <f>IF(ISERROR(1/VLOOKUP($B227,'Justerad allokering'!$B$1:$AG$461,MATCH(F$1,'Justerad allokering'!$B$1:$AF$1,0),FALSE)),VLOOKUP($B227,'Allokerad kvv'!$B$2:$AV$468,MATCH(F$1,'Allokerad kvv'!$B$1:$AV$1,0),FALSE),VLOOKUP($B227,'Justerad allokering'!$B$1:$AG$461,MATCH(F$1,'Justerad allokering'!$B$1:$AF$1,0),FALSE))</f>
        <v>0</v>
      </c>
      <c r="G227">
        <f>IF(ISERROR(1/VLOOKUP($B227,'Justerad allokering'!$B$1:$AG$461,MATCH(G$1,'Justerad allokering'!$B$1:$AF$1,0),FALSE)),VLOOKUP($B227,'Allokerad kvv'!$B$2:$AV$468,MATCH(G$1,'Allokerad kvv'!$B$1:$AV$1,0),FALSE),VLOOKUP($B227,'Justerad allokering'!$B$1:$AG$461,MATCH(G$1,'Justerad allokering'!$B$1:$AF$1,0),FALSE))</f>
        <v>0</v>
      </c>
      <c r="H227">
        <f>IF(ISERROR(1/VLOOKUP($B227,'Justerad allokering'!$B$1:$AG$461,MATCH(H$1,'Justerad allokering'!$B$1:$AF$1,0),FALSE)),VLOOKUP($B227,'Allokerad kvv'!$B$2:$AV$468,MATCH(H$1,'Allokerad kvv'!$B$1:$AV$1,0),FALSE),VLOOKUP($B227,'Justerad allokering'!$B$1:$AG$461,MATCH(H$1,'Justerad allokering'!$B$1:$AF$1,0),FALSE))</f>
        <v>0</v>
      </c>
      <c r="I227">
        <f>IF(ISERROR(1/VLOOKUP($B227,'Justerad allokering'!$B$1:$AG$461,MATCH(I$1,'Justerad allokering'!$B$1:$AF$1,0),FALSE)),VLOOKUP($B227,'Allokerad kvv'!$B$2:$AV$468,MATCH(I$1,'Allokerad kvv'!$B$1:$AV$1,0),FALSE),VLOOKUP($B227,'Justerad allokering'!$B$1:$AG$461,MATCH(I$1,'Justerad allokering'!$B$1:$AF$1,0),FALSE))</f>
        <v>0</v>
      </c>
      <c r="J227">
        <f>IF(ISERROR(1/VLOOKUP($B227,'Justerad allokering'!$B$1:$AG$461,MATCH(J$1,'Justerad allokering'!$B$1:$AF$1,0),FALSE)),VLOOKUP($B227,'Allokerad kvv'!$B$2:$AV$468,MATCH(J$1,'Allokerad kvv'!$B$1:$AV$1,0),FALSE),VLOOKUP($B227,'Justerad allokering'!$B$1:$AG$461,MATCH(J$1,'Justerad allokering'!$B$1:$AF$1,0),FALSE))</f>
        <v>0</v>
      </c>
      <c r="K227">
        <f>IF(ISERROR(1/VLOOKUP($B227,'Justerad allokering'!$B$1:$AG$461,MATCH(K$1,'Justerad allokering'!$B$1:$AF$1,0),FALSE)),VLOOKUP($B227,'Allokerad kvv'!$B$2:$AV$468,MATCH(K$1,'Allokerad kvv'!$B$1:$AV$1,0),FALSE),VLOOKUP($B227,'Justerad allokering'!$B$1:$AG$461,MATCH(K$1,'Justerad allokering'!$B$1:$AF$1,0),FALSE))</f>
        <v>0</v>
      </c>
      <c r="L227">
        <f>IF(ISERROR(1/VLOOKUP($B227,'Justerad allokering'!$B$1:$AG$461,MATCH(L$1,'Justerad allokering'!$B$1:$AF$1,0),FALSE)),VLOOKUP($B227,'Allokerad kvv'!$B$2:$AV$468,MATCH(L$1,'Allokerad kvv'!$B$1:$AV$1,0),FALSE),VLOOKUP($B227,'Justerad allokering'!$B$1:$AG$461,MATCH(L$1,'Justerad allokering'!$B$1:$AF$1,0),FALSE))</f>
        <v>0</v>
      </c>
      <c r="M227">
        <f>IF(ISERROR(1/VLOOKUP($B227,'Justerad allokering'!$B$1:$AG$461,MATCH(M$1,'Justerad allokering'!$B$1:$AF$1,0),FALSE)),VLOOKUP($B227,'Allokerad kvv'!$B$2:$AV$468,MATCH(M$1,'Allokerad kvv'!$B$1:$AV$1,0),FALSE),VLOOKUP($B227,'Justerad allokering'!$B$1:$AG$461,MATCH(M$1,'Justerad allokering'!$B$1:$AF$1,0),FALSE))</f>
        <v>0</v>
      </c>
      <c r="N227">
        <f>IF(ISERROR(1/VLOOKUP($B227,'Justerad allokering'!$B$1:$AG$461,MATCH(N$1,'Justerad allokering'!$B$1:$AF$1,0),FALSE)),VLOOKUP($B227,'Allokerad kvv'!$B$2:$AV$468,MATCH(N$1,'Allokerad kvv'!$B$1:$AV$1,0),FALSE),VLOOKUP($B227,'Justerad allokering'!$B$1:$AG$461,MATCH(N$1,'Justerad allokering'!$B$1:$AF$1,0),FALSE))</f>
        <v>0</v>
      </c>
      <c r="O227">
        <f>IF(ISERROR(1/VLOOKUP($B227,'Justerad allokering'!$B$1:$AG$461,MATCH(O$1,'Justerad allokering'!$B$1:$AF$1,0),FALSE)),VLOOKUP($B227,'Allokerad kvv'!$B$2:$AV$468,MATCH(O$1,'Allokerad kvv'!$B$1:$AV$1,0),FALSE),VLOOKUP($B227,'Justerad allokering'!$B$1:$AG$461,MATCH(O$1,'Justerad allokering'!$B$1:$AF$1,0),FALSE))</f>
        <v>0</v>
      </c>
      <c r="P227">
        <f>IF(ISERROR(1/VLOOKUP($B227,'Justerad allokering'!$B$1:$AG$461,MATCH(P$1,'Justerad allokering'!$B$1:$AF$1,0),FALSE)),VLOOKUP($B227,'Allokerad kvv'!$B$2:$AV$468,MATCH(P$1,'Allokerad kvv'!$B$1:$AV$1,0),FALSE),VLOOKUP($B227,'Justerad allokering'!$B$1:$AG$461,MATCH(P$1,'Justerad allokering'!$B$1:$AF$1,0),FALSE))</f>
        <v>0</v>
      </c>
      <c r="Q227">
        <f>IF(ISERROR(1/VLOOKUP($B227,'Justerad allokering'!$B$1:$AG$461,MATCH(Q$1,'Justerad allokering'!$B$1:$AF$1,0),FALSE)),VLOOKUP($B227,'Allokerad kvv'!$B$2:$AV$468,MATCH(Q$1,'Allokerad kvv'!$B$1:$AV$1,0),FALSE),VLOOKUP($B227,'Justerad allokering'!$B$1:$AG$461,MATCH(Q$1,'Justerad allokering'!$B$1:$AF$1,0),FALSE))</f>
        <v>0</v>
      </c>
      <c r="R227">
        <f>IF(ISERROR(1/VLOOKUP($B227,'Justerad allokering'!$B$1:$AG$461,MATCH(R$1,'Justerad allokering'!$B$1:$AF$1,0),FALSE)),VLOOKUP($B227,'Allokerad kvv'!$B$2:$AV$468,MATCH(R$1,'Allokerad kvv'!$B$1:$AV$1,0),FALSE),VLOOKUP($B227,'Justerad allokering'!$B$1:$AG$461,MATCH(R$1,'Justerad allokering'!$B$1:$AF$1,0),FALSE))</f>
        <v>0</v>
      </c>
      <c r="S227">
        <f>IF(ISERROR(1/VLOOKUP($B227,'Justerad allokering'!$B$1:$AG$461,MATCH(S$1,'Justerad allokering'!$B$1:$AF$1,0),FALSE)),VLOOKUP($B227,'Allokerad kvv'!$B$2:$AV$468,MATCH(S$1,'Allokerad kvv'!$B$1:$AV$1,0),FALSE),VLOOKUP($B227,'Justerad allokering'!$B$1:$AG$461,MATCH(S$1,'Justerad allokering'!$B$1:$AF$1,0),FALSE))</f>
        <v>0</v>
      </c>
      <c r="T227">
        <f>IF(ISERROR(1/VLOOKUP($B227,'Justerad allokering'!$B$1:$AG$461,MATCH(T$1,'Justerad allokering'!$B$1:$AF$1,0),FALSE)),VLOOKUP($B227,'Allokerad kvv'!$B$2:$AV$468,MATCH(T$1,'Allokerad kvv'!$B$1:$AV$1,0),FALSE),VLOOKUP($B227,'Justerad allokering'!$B$1:$AG$461,MATCH(T$1,'Justerad allokering'!$B$1:$AF$1,0),FALSE))</f>
        <v>0</v>
      </c>
      <c r="U227">
        <f>IF(ISERROR(1/VLOOKUP($B227,'Justerad allokering'!$B$1:$AG$461,MATCH(U$1,'Justerad allokering'!$B$1:$AF$1,0),FALSE)),VLOOKUP($B227,'Allokerad kvv'!$B$2:$AV$468,MATCH(U$1,'Allokerad kvv'!$B$1:$AV$1,0),FALSE),VLOOKUP($B227,'Justerad allokering'!$B$1:$AG$461,MATCH(U$1,'Justerad allokering'!$B$1:$AF$1,0),FALSE))</f>
        <v>0</v>
      </c>
      <c r="V227">
        <f>IF(ISERROR(1/VLOOKUP($B227,'Justerad allokering'!$B$1:$AG$461,MATCH(V$1,'Justerad allokering'!$B$1:$AF$1,0),FALSE)),VLOOKUP($B227,'Allokerad kvv'!$B$2:$AV$468,MATCH(V$1,'Allokerad kvv'!$B$1:$AV$1,0),FALSE),VLOOKUP($B227,'Justerad allokering'!$B$1:$AG$461,MATCH(V$1,'Justerad allokering'!$B$1:$AF$1,0),FALSE))</f>
        <v>0</v>
      </c>
      <c r="W227">
        <f>IF(ISERROR(1/VLOOKUP($B227,'Justerad allokering'!$B$1:$AG$461,MATCH(W$1,'Justerad allokering'!$B$1:$AF$1,0),FALSE)),VLOOKUP($B227,'Allokerad kvv'!$B$2:$AV$468,MATCH(W$1,'Allokerad kvv'!$B$1:$AV$1,0),FALSE),VLOOKUP($B227,'Justerad allokering'!$B$1:$AG$461,MATCH(W$1,'Justerad allokering'!$B$1:$AF$1,0),FALSE))</f>
        <v>0</v>
      </c>
      <c r="X227">
        <f>IF(ISERROR(1/VLOOKUP($B227,'Justerad allokering'!$B$1:$AG$461,MATCH(X$1,'Justerad allokering'!$B$1:$AF$1,0),FALSE)),VLOOKUP($B227,'Allokerad kvv'!$B$2:$AV$468,MATCH(X$1,'Allokerad kvv'!$B$1:$AV$1,0),FALSE),VLOOKUP($B227,'Justerad allokering'!$B$1:$AG$461,MATCH(X$1,'Justerad allokering'!$B$1:$AF$1,0),FALSE))</f>
        <v>0</v>
      </c>
      <c r="Y227">
        <f>IF(ISERROR(1/VLOOKUP($B227,'Justerad allokering'!$B$1:$AG$461,MATCH(Y$1,'Justerad allokering'!$B$1:$AF$1,0),FALSE)),VLOOKUP($B227,'Allokerad kvv'!$B$2:$AV$468,MATCH(Y$1,'Allokerad kvv'!$B$1:$AV$1,0),FALSE),VLOOKUP($B227,'Justerad allokering'!$B$1:$AG$461,MATCH(Y$1,'Justerad allokering'!$B$1:$AF$1,0),FALSE))</f>
        <v>0</v>
      </c>
      <c r="Z227">
        <f>IF(ISERROR(1/VLOOKUP($B227,'Justerad allokering'!$B$1:$AG$461,MATCH(Z$1,'Justerad allokering'!$B$1:$AF$1,0),FALSE)),VLOOKUP($B227,'Allokerad kvv'!$B$2:$AV$468,MATCH(Z$1,'Allokerad kvv'!$B$1:$AV$1,0),FALSE),VLOOKUP($B227,'Justerad allokering'!$B$1:$AG$461,MATCH(Z$1,'Justerad allokering'!$B$1:$AF$1,0),FALSE))</f>
        <v>0</v>
      </c>
      <c r="AE227" s="89">
        <f t="shared" si="12"/>
        <v>0</v>
      </c>
      <c r="AG227">
        <f t="shared" si="13"/>
        <v>0</v>
      </c>
      <c r="AH227">
        <f t="shared" si="14"/>
        <v>0</v>
      </c>
      <c r="AI227" t="str">
        <f>IF(AH227=0,"",AH227/VLOOKUP(B227,Kraftvärmeprod!$B$1:$BC$480,MATCH("Summa tillförd energi exklusive rökgaskondensering",Kraftvärmeprod!$B$1:$BC$1,0),FALSE))</f>
        <v/>
      </c>
      <c r="AK227">
        <f t="shared" si="15"/>
        <v>0</v>
      </c>
    </row>
    <row r="228" spans="1:37" x14ac:dyDescent="0.25">
      <c r="A228" s="2" t="s">
        <v>331</v>
      </c>
      <c r="B228" s="2" t="s">
        <v>333</v>
      </c>
      <c r="C228">
        <f>IF(ISERROR(1/VLOOKUP($B228,'Justerad allokering'!$B$1:$AG$461,MATCH(C$1,'Justerad allokering'!$B$1:$AF$1,0),FALSE)),VLOOKUP($B228,'Allokerad kvv'!$B$2:$AV$468,MATCH(C$1,'Allokerad kvv'!$B$1:$AV$1,0),FALSE),VLOOKUP($B228,'Justerad allokering'!$B$1:$AG$461,MATCH(C$1,'Justerad allokering'!$B$1:$AF$1,0),FALSE))</f>
        <v>0</v>
      </c>
      <c r="D228">
        <f>IF(ISERROR(1/VLOOKUP($B228,'Justerad allokering'!$B$1:$AG$461,MATCH(D$1,'Justerad allokering'!$B$1:$AF$1,0),FALSE)),VLOOKUP($B228,'Allokerad kvv'!$B$2:$AV$468,MATCH(D$1,'Allokerad kvv'!$B$1:$AV$1,0),FALSE),VLOOKUP($B228,'Justerad allokering'!$B$1:$AG$461,MATCH(D$1,'Justerad allokering'!$B$1:$AF$1,0),FALSE))</f>
        <v>0</v>
      </c>
      <c r="E228">
        <f>IF(ISERROR(1/VLOOKUP($B228,'Justerad allokering'!$B$1:$AG$461,MATCH(E$1,'Justerad allokering'!$B$1:$AF$1,0),FALSE)),VLOOKUP($B228,'Allokerad kvv'!$B$2:$AV$468,MATCH(E$1,'Allokerad kvv'!$B$1:$AV$1,0),FALSE),VLOOKUP($B228,'Justerad allokering'!$B$1:$AG$461,MATCH(E$1,'Justerad allokering'!$B$1:$AF$1,0),FALSE))</f>
        <v>0</v>
      </c>
      <c r="F228">
        <f>IF(ISERROR(1/VLOOKUP($B228,'Justerad allokering'!$B$1:$AG$461,MATCH(F$1,'Justerad allokering'!$B$1:$AF$1,0),FALSE)),VLOOKUP($B228,'Allokerad kvv'!$B$2:$AV$468,MATCH(F$1,'Allokerad kvv'!$B$1:$AV$1,0),FALSE),VLOOKUP($B228,'Justerad allokering'!$B$1:$AG$461,MATCH(F$1,'Justerad allokering'!$B$1:$AF$1,0),FALSE))</f>
        <v>0</v>
      </c>
      <c r="G228">
        <f>IF(ISERROR(1/VLOOKUP($B228,'Justerad allokering'!$B$1:$AG$461,MATCH(G$1,'Justerad allokering'!$B$1:$AF$1,0),FALSE)),VLOOKUP($B228,'Allokerad kvv'!$B$2:$AV$468,MATCH(G$1,'Allokerad kvv'!$B$1:$AV$1,0),FALSE),VLOOKUP($B228,'Justerad allokering'!$B$1:$AG$461,MATCH(G$1,'Justerad allokering'!$B$1:$AF$1,0),FALSE))</f>
        <v>0</v>
      </c>
      <c r="H228">
        <f>IF(ISERROR(1/VLOOKUP($B228,'Justerad allokering'!$B$1:$AG$461,MATCH(H$1,'Justerad allokering'!$B$1:$AF$1,0),FALSE)),VLOOKUP($B228,'Allokerad kvv'!$B$2:$AV$468,MATCH(H$1,'Allokerad kvv'!$B$1:$AV$1,0),FALSE),VLOOKUP($B228,'Justerad allokering'!$B$1:$AG$461,MATCH(H$1,'Justerad allokering'!$B$1:$AF$1,0),FALSE))</f>
        <v>0</v>
      </c>
      <c r="I228">
        <f>IF(ISERROR(1/VLOOKUP($B228,'Justerad allokering'!$B$1:$AG$461,MATCH(I$1,'Justerad allokering'!$B$1:$AF$1,0),FALSE)),VLOOKUP($B228,'Allokerad kvv'!$B$2:$AV$468,MATCH(I$1,'Allokerad kvv'!$B$1:$AV$1,0),FALSE),VLOOKUP($B228,'Justerad allokering'!$B$1:$AG$461,MATCH(I$1,'Justerad allokering'!$B$1:$AF$1,0),FALSE))</f>
        <v>0</v>
      </c>
      <c r="J228">
        <f>IF(ISERROR(1/VLOOKUP($B228,'Justerad allokering'!$B$1:$AG$461,MATCH(J$1,'Justerad allokering'!$B$1:$AF$1,0),FALSE)),VLOOKUP($B228,'Allokerad kvv'!$B$2:$AV$468,MATCH(J$1,'Allokerad kvv'!$B$1:$AV$1,0),FALSE),VLOOKUP($B228,'Justerad allokering'!$B$1:$AG$461,MATCH(J$1,'Justerad allokering'!$B$1:$AF$1,0),FALSE))</f>
        <v>0</v>
      </c>
      <c r="K228">
        <f>IF(ISERROR(1/VLOOKUP($B228,'Justerad allokering'!$B$1:$AG$461,MATCH(K$1,'Justerad allokering'!$B$1:$AF$1,0),FALSE)),VLOOKUP($B228,'Allokerad kvv'!$B$2:$AV$468,MATCH(K$1,'Allokerad kvv'!$B$1:$AV$1,0),FALSE),VLOOKUP($B228,'Justerad allokering'!$B$1:$AG$461,MATCH(K$1,'Justerad allokering'!$B$1:$AF$1,0),FALSE))</f>
        <v>0</v>
      </c>
      <c r="L228">
        <f>IF(ISERROR(1/VLOOKUP($B228,'Justerad allokering'!$B$1:$AG$461,MATCH(L$1,'Justerad allokering'!$B$1:$AF$1,0),FALSE)),VLOOKUP($B228,'Allokerad kvv'!$B$2:$AV$468,MATCH(L$1,'Allokerad kvv'!$B$1:$AV$1,0),FALSE),VLOOKUP($B228,'Justerad allokering'!$B$1:$AG$461,MATCH(L$1,'Justerad allokering'!$B$1:$AF$1,0),FALSE))</f>
        <v>0</v>
      </c>
      <c r="M228">
        <f>IF(ISERROR(1/VLOOKUP($B228,'Justerad allokering'!$B$1:$AG$461,MATCH(M$1,'Justerad allokering'!$B$1:$AF$1,0),FALSE)),VLOOKUP($B228,'Allokerad kvv'!$B$2:$AV$468,MATCH(M$1,'Allokerad kvv'!$B$1:$AV$1,0),FALSE),VLOOKUP($B228,'Justerad allokering'!$B$1:$AG$461,MATCH(M$1,'Justerad allokering'!$B$1:$AF$1,0),FALSE))</f>
        <v>0</v>
      </c>
      <c r="N228">
        <f>IF(ISERROR(1/VLOOKUP($B228,'Justerad allokering'!$B$1:$AG$461,MATCH(N$1,'Justerad allokering'!$B$1:$AF$1,0),FALSE)),VLOOKUP($B228,'Allokerad kvv'!$B$2:$AV$468,MATCH(N$1,'Allokerad kvv'!$B$1:$AV$1,0),FALSE),VLOOKUP($B228,'Justerad allokering'!$B$1:$AG$461,MATCH(N$1,'Justerad allokering'!$B$1:$AF$1,0),FALSE))</f>
        <v>0</v>
      </c>
      <c r="O228">
        <f>IF(ISERROR(1/VLOOKUP($B228,'Justerad allokering'!$B$1:$AG$461,MATCH(O$1,'Justerad allokering'!$B$1:$AF$1,0),FALSE)),VLOOKUP($B228,'Allokerad kvv'!$B$2:$AV$468,MATCH(O$1,'Allokerad kvv'!$B$1:$AV$1,0),FALSE),VLOOKUP($B228,'Justerad allokering'!$B$1:$AG$461,MATCH(O$1,'Justerad allokering'!$B$1:$AF$1,0),FALSE))</f>
        <v>0</v>
      </c>
      <c r="P228">
        <f>IF(ISERROR(1/VLOOKUP($B228,'Justerad allokering'!$B$1:$AG$461,MATCH(P$1,'Justerad allokering'!$B$1:$AF$1,0),FALSE)),VLOOKUP($B228,'Allokerad kvv'!$B$2:$AV$468,MATCH(P$1,'Allokerad kvv'!$B$1:$AV$1,0),FALSE),VLOOKUP($B228,'Justerad allokering'!$B$1:$AG$461,MATCH(P$1,'Justerad allokering'!$B$1:$AF$1,0),FALSE))</f>
        <v>0</v>
      </c>
      <c r="Q228">
        <f>IF(ISERROR(1/VLOOKUP($B228,'Justerad allokering'!$B$1:$AG$461,MATCH(Q$1,'Justerad allokering'!$B$1:$AF$1,0),FALSE)),VLOOKUP($B228,'Allokerad kvv'!$B$2:$AV$468,MATCH(Q$1,'Allokerad kvv'!$B$1:$AV$1,0),FALSE),VLOOKUP($B228,'Justerad allokering'!$B$1:$AG$461,MATCH(Q$1,'Justerad allokering'!$B$1:$AF$1,0),FALSE))</f>
        <v>0</v>
      </c>
      <c r="R228">
        <f>IF(ISERROR(1/VLOOKUP($B228,'Justerad allokering'!$B$1:$AG$461,MATCH(R$1,'Justerad allokering'!$B$1:$AF$1,0),FALSE)),VLOOKUP($B228,'Allokerad kvv'!$B$2:$AV$468,MATCH(R$1,'Allokerad kvv'!$B$1:$AV$1,0),FALSE),VLOOKUP($B228,'Justerad allokering'!$B$1:$AG$461,MATCH(R$1,'Justerad allokering'!$B$1:$AF$1,0),FALSE))</f>
        <v>0</v>
      </c>
      <c r="S228">
        <f>IF(ISERROR(1/VLOOKUP($B228,'Justerad allokering'!$B$1:$AG$461,MATCH(S$1,'Justerad allokering'!$B$1:$AF$1,0),FALSE)),VLOOKUP($B228,'Allokerad kvv'!$B$2:$AV$468,MATCH(S$1,'Allokerad kvv'!$B$1:$AV$1,0),FALSE),VLOOKUP($B228,'Justerad allokering'!$B$1:$AG$461,MATCH(S$1,'Justerad allokering'!$B$1:$AF$1,0),FALSE))</f>
        <v>0</v>
      </c>
      <c r="T228">
        <f>IF(ISERROR(1/VLOOKUP($B228,'Justerad allokering'!$B$1:$AG$461,MATCH(T$1,'Justerad allokering'!$B$1:$AF$1,0),FALSE)),VLOOKUP($B228,'Allokerad kvv'!$B$2:$AV$468,MATCH(T$1,'Allokerad kvv'!$B$1:$AV$1,0),FALSE),VLOOKUP($B228,'Justerad allokering'!$B$1:$AG$461,MATCH(T$1,'Justerad allokering'!$B$1:$AF$1,0),FALSE))</f>
        <v>0</v>
      </c>
      <c r="U228">
        <f>IF(ISERROR(1/VLOOKUP($B228,'Justerad allokering'!$B$1:$AG$461,MATCH(U$1,'Justerad allokering'!$B$1:$AF$1,0),FALSE)),VLOOKUP($B228,'Allokerad kvv'!$B$2:$AV$468,MATCH(U$1,'Allokerad kvv'!$B$1:$AV$1,0),FALSE),VLOOKUP($B228,'Justerad allokering'!$B$1:$AG$461,MATCH(U$1,'Justerad allokering'!$B$1:$AF$1,0),FALSE))</f>
        <v>0</v>
      </c>
      <c r="V228">
        <f>IF(ISERROR(1/VLOOKUP($B228,'Justerad allokering'!$B$1:$AG$461,MATCH(V$1,'Justerad allokering'!$B$1:$AF$1,0),FALSE)),VLOOKUP($B228,'Allokerad kvv'!$B$2:$AV$468,MATCH(V$1,'Allokerad kvv'!$B$1:$AV$1,0),FALSE),VLOOKUP($B228,'Justerad allokering'!$B$1:$AG$461,MATCH(V$1,'Justerad allokering'!$B$1:$AF$1,0),FALSE))</f>
        <v>0</v>
      </c>
      <c r="W228">
        <f>IF(ISERROR(1/VLOOKUP($B228,'Justerad allokering'!$B$1:$AG$461,MATCH(W$1,'Justerad allokering'!$B$1:$AF$1,0),FALSE)),VLOOKUP($B228,'Allokerad kvv'!$B$2:$AV$468,MATCH(W$1,'Allokerad kvv'!$B$1:$AV$1,0),FALSE),VLOOKUP($B228,'Justerad allokering'!$B$1:$AG$461,MATCH(W$1,'Justerad allokering'!$B$1:$AF$1,0),FALSE))</f>
        <v>0</v>
      </c>
      <c r="X228">
        <f>IF(ISERROR(1/VLOOKUP($B228,'Justerad allokering'!$B$1:$AG$461,MATCH(X$1,'Justerad allokering'!$B$1:$AF$1,0),FALSE)),VLOOKUP($B228,'Allokerad kvv'!$B$2:$AV$468,MATCH(X$1,'Allokerad kvv'!$B$1:$AV$1,0),FALSE),VLOOKUP($B228,'Justerad allokering'!$B$1:$AG$461,MATCH(X$1,'Justerad allokering'!$B$1:$AF$1,0),FALSE))</f>
        <v>0</v>
      </c>
      <c r="Y228">
        <f>IF(ISERROR(1/VLOOKUP($B228,'Justerad allokering'!$B$1:$AG$461,MATCH(Y$1,'Justerad allokering'!$B$1:$AF$1,0),FALSE)),VLOOKUP($B228,'Allokerad kvv'!$B$2:$AV$468,MATCH(Y$1,'Allokerad kvv'!$B$1:$AV$1,0),FALSE),VLOOKUP($B228,'Justerad allokering'!$B$1:$AG$461,MATCH(Y$1,'Justerad allokering'!$B$1:$AF$1,0),FALSE))</f>
        <v>0</v>
      </c>
      <c r="Z228">
        <f>IF(ISERROR(1/VLOOKUP($B228,'Justerad allokering'!$B$1:$AG$461,MATCH(Z$1,'Justerad allokering'!$B$1:$AF$1,0),FALSE)),VLOOKUP($B228,'Allokerad kvv'!$B$2:$AV$468,MATCH(Z$1,'Allokerad kvv'!$B$1:$AV$1,0),FALSE),VLOOKUP($B228,'Justerad allokering'!$B$1:$AG$461,MATCH(Z$1,'Justerad allokering'!$B$1:$AF$1,0),FALSE))</f>
        <v>0</v>
      </c>
      <c r="AE228" s="89">
        <f t="shared" si="12"/>
        <v>0</v>
      </c>
      <c r="AG228">
        <f t="shared" si="13"/>
        <v>0</v>
      </c>
      <c r="AH228">
        <f t="shared" si="14"/>
        <v>0</v>
      </c>
      <c r="AI228" t="str">
        <f>IF(AH228=0,"",AH228/VLOOKUP(B228,Kraftvärmeprod!$B$1:$BC$480,MATCH("Summa tillförd energi exklusive rökgaskondensering",Kraftvärmeprod!$B$1:$BC$1,0),FALSE))</f>
        <v/>
      </c>
      <c r="AK228">
        <f t="shared" si="15"/>
        <v>0</v>
      </c>
    </row>
    <row r="229" spans="1:37" x14ac:dyDescent="0.25">
      <c r="A229" s="2" t="s">
        <v>331</v>
      </c>
      <c r="B229" s="2" t="s">
        <v>334</v>
      </c>
      <c r="C229">
        <f>IF(ISERROR(1/VLOOKUP($B229,'Justerad allokering'!$B$1:$AG$461,MATCH(C$1,'Justerad allokering'!$B$1:$AF$1,0),FALSE)),VLOOKUP($B229,'Allokerad kvv'!$B$2:$AV$468,MATCH(C$1,'Allokerad kvv'!$B$1:$AV$1,0),FALSE),VLOOKUP($B229,'Justerad allokering'!$B$1:$AG$461,MATCH(C$1,'Justerad allokering'!$B$1:$AF$1,0),FALSE))</f>
        <v>0</v>
      </c>
      <c r="D229">
        <f>IF(ISERROR(1/VLOOKUP($B229,'Justerad allokering'!$B$1:$AG$461,MATCH(D$1,'Justerad allokering'!$B$1:$AF$1,0),FALSE)),VLOOKUP($B229,'Allokerad kvv'!$B$2:$AV$468,MATCH(D$1,'Allokerad kvv'!$B$1:$AV$1,0),FALSE),VLOOKUP($B229,'Justerad allokering'!$B$1:$AG$461,MATCH(D$1,'Justerad allokering'!$B$1:$AF$1,0),FALSE))</f>
        <v>0</v>
      </c>
      <c r="E229">
        <f>IF(ISERROR(1/VLOOKUP($B229,'Justerad allokering'!$B$1:$AG$461,MATCH(E$1,'Justerad allokering'!$B$1:$AF$1,0),FALSE)),VLOOKUP($B229,'Allokerad kvv'!$B$2:$AV$468,MATCH(E$1,'Allokerad kvv'!$B$1:$AV$1,0),FALSE),VLOOKUP($B229,'Justerad allokering'!$B$1:$AG$461,MATCH(E$1,'Justerad allokering'!$B$1:$AF$1,0),FALSE))</f>
        <v>0</v>
      </c>
      <c r="F229">
        <f>IF(ISERROR(1/VLOOKUP($B229,'Justerad allokering'!$B$1:$AG$461,MATCH(F$1,'Justerad allokering'!$B$1:$AF$1,0),FALSE)),VLOOKUP($B229,'Allokerad kvv'!$B$2:$AV$468,MATCH(F$1,'Allokerad kvv'!$B$1:$AV$1,0),FALSE),VLOOKUP($B229,'Justerad allokering'!$B$1:$AG$461,MATCH(F$1,'Justerad allokering'!$B$1:$AF$1,0),FALSE))</f>
        <v>0</v>
      </c>
      <c r="G229">
        <f>IF(ISERROR(1/VLOOKUP($B229,'Justerad allokering'!$B$1:$AG$461,MATCH(G$1,'Justerad allokering'!$B$1:$AF$1,0),FALSE)),VLOOKUP($B229,'Allokerad kvv'!$B$2:$AV$468,MATCH(G$1,'Allokerad kvv'!$B$1:$AV$1,0),FALSE),VLOOKUP($B229,'Justerad allokering'!$B$1:$AG$461,MATCH(G$1,'Justerad allokering'!$B$1:$AF$1,0),FALSE))</f>
        <v>0</v>
      </c>
      <c r="H229">
        <f>IF(ISERROR(1/VLOOKUP($B229,'Justerad allokering'!$B$1:$AG$461,MATCH(H$1,'Justerad allokering'!$B$1:$AF$1,0),FALSE)),VLOOKUP($B229,'Allokerad kvv'!$B$2:$AV$468,MATCH(H$1,'Allokerad kvv'!$B$1:$AV$1,0),FALSE),VLOOKUP($B229,'Justerad allokering'!$B$1:$AG$461,MATCH(H$1,'Justerad allokering'!$B$1:$AF$1,0),FALSE))</f>
        <v>0</v>
      </c>
      <c r="I229">
        <f>IF(ISERROR(1/VLOOKUP($B229,'Justerad allokering'!$B$1:$AG$461,MATCH(I$1,'Justerad allokering'!$B$1:$AF$1,0),FALSE)),VLOOKUP($B229,'Allokerad kvv'!$B$2:$AV$468,MATCH(I$1,'Allokerad kvv'!$B$1:$AV$1,0),FALSE),VLOOKUP($B229,'Justerad allokering'!$B$1:$AG$461,MATCH(I$1,'Justerad allokering'!$B$1:$AF$1,0),FALSE))</f>
        <v>0</v>
      </c>
      <c r="J229">
        <f>IF(ISERROR(1/VLOOKUP($B229,'Justerad allokering'!$B$1:$AG$461,MATCH(J$1,'Justerad allokering'!$B$1:$AF$1,0),FALSE)),VLOOKUP($B229,'Allokerad kvv'!$B$2:$AV$468,MATCH(J$1,'Allokerad kvv'!$B$1:$AV$1,0),FALSE),VLOOKUP($B229,'Justerad allokering'!$B$1:$AG$461,MATCH(J$1,'Justerad allokering'!$B$1:$AF$1,0),FALSE))</f>
        <v>0</v>
      </c>
      <c r="K229">
        <f>IF(ISERROR(1/VLOOKUP($B229,'Justerad allokering'!$B$1:$AG$461,MATCH(K$1,'Justerad allokering'!$B$1:$AF$1,0),FALSE)),VLOOKUP($B229,'Allokerad kvv'!$B$2:$AV$468,MATCH(K$1,'Allokerad kvv'!$B$1:$AV$1,0),FALSE),VLOOKUP($B229,'Justerad allokering'!$B$1:$AG$461,MATCH(K$1,'Justerad allokering'!$B$1:$AF$1,0),FALSE))</f>
        <v>0</v>
      </c>
      <c r="L229">
        <f>IF(ISERROR(1/VLOOKUP($B229,'Justerad allokering'!$B$1:$AG$461,MATCH(L$1,'Justerad allokering'!$B$1:$AF$1,0),FALSE)),VLOOKUP($B229,'Allokerad kvv'!$B$2:$AV$468,MATCH(L$1,'Allokerad kvv'!$B$1:$AV$1,0),FALSE),VLOOKUP($B229,'Justerad allokering'!$B$1:$AG$461,MATCH(L$1,'Justerad allokering'!$B$1:$AF$1,0),FALSE))</f>
        <v>0</v>
      </c>
      <c r="M229">
        <f>IF(ISERROR(1/VLOOKUP($B229,'Justerad allokering'!$B$1:$AG$461,MATCH(M$1,'Justerad allokering'!$B$1:$AF$1,0),FALSE)),VLOOKUP($B229,'Allokerad kvv'!$B$2:$AV$468,MATCH(M$1,'Allokerad kvv'!$B$1:$AV$1,0),FALSE),VLOOKUP($B229,'Justerad allokering'!$B$1:$AG$461,MATCH(M$1,'Justerad allokering'!$B$1:$AF$1,0),FALSE))</f>
        <v>0</v>
      </c>
      <c r="N229">
        <f>IF(ISERROR(1/VLOOKUP($B229,'Justerad allokering'!$B$1:$AG$461,MATCH(N$1,'Justerad allokering'!$B$1:$AF$1,0),FALSE)),VLOOKUP($B229,'Allokerad kvv'!$B$2:$AV$468,MATCH(N$1,'Allokerad kvv'!$B$1:$AV$1,0),FALSE),VLOOKUP($B229,'Justerad allokering'!$B$1:$AG$461,MATCH(N$1,'Justerad allokering'!$B$1:$AF$1,0),FALSE))</f>
        <v>0</v>
      </c>
      <c r="O229">
        <f>IF(ISERROR(1/VLOOKUP($B229,'Justerad allokering'!$B$1:$AG$461,MATCH(O$1,'Justerad allokering'!$B$1:$AF$1,0),FALSE)),VLOOKUP($B229,'Allokerad kvv'!$B$2:$AV$468,MATCH(O$1,'Allokerad kvv'!$B$1:$AV$1,0),FALSE),VLOOKUP($B229,'Justerad allokering'!$B$1:$AG$461,MATCH(O$1,'Justerad allokering'!$B$1:$AF$1,0),FALSE))</f>
        <v>0</v>
      </c>
      <c r="P229">
        <f>IF(ISERROR(1/VLOOKUP($B229,'Justerad allokering'!$B$1:$AG$461,MATCH(P$1,'Justerad allokering'!$B$1:$AF$1,0),FALSE)),VLOOKUP($B229,'Allokerad kvv'!$B$2:$AV$468,MATCH(P$1,'Allokerad kvv'!$B$1:$AV$1,0),FALSE),VLOOKUP($B229,'Justerad allokering'!$B$1:$AG$461,MATCH(P$1,'Justerad allokering'!$B$1:$AF$1,0),FALSE))</f>
        <v>0</v>
      </c>
      <c r="Q229">
        <f>IF(ISERROR(1/VLOOKUP($B229,'Justerad allokering'!$B$1:$AG$461,MATCH(Q$1,'Justerad allokering'!$B$1:$AF$1,0),FALSE)),VLOOKUP($B229,'Allokerad kvv'!$B$2:$AV$468,MATCH(Q$1,'Allokerad kvv'!$B$1:$AV$1,0),FALSE),VLOOKUP($B229,'Justerad allokering'!$B$1:$AG$461,MATCH(Q$1,'Justerad allokering'!$B$1:$AF$1,0),FALSE))</f>
        <v>0</v>
      </c>
      <c r="R229">
        <f>IF(ISERROR(1/VLOOKUP($B229,'Justerad allokering'!$B$1:$AG$461,MATCH(R$1,'Justerad allokering'!$B$1:$AF$1,0),FALSE)),VLOOKUP($B229,'Allokerad kvv'!$B$2:$AV$468,MATCH(R$1,'Allokerad kvv'!$B$1:$AV$1,0),FALSE),VLOOKUP($B229,'Justerad allokering'!$B$1:$AG$461,MATCH(R$1,'Justerad allokering'!$B$1:$AF$1,0),FALSE))</f>
        <v>0</v>
      </c>
      <c r="S229">
        <f>IF(ISERROR(1/VLOOKUP($B229,'Justerad allokering'!$B$1:$AG$461,MATCH(S$1,'Justerad allokering'!$B$1:$AF$1,0),FALSE)),VLOOKUP($B229,'Allokerad kvv'!$B$2:$AV$468,MATCH(S$1,'Allokerad kvv'!$B$1:$AV$1,0),FALSE),VLOOKUP($B229,'Justerad allokering'!$B$1:$AG$461,MATCH(S$1,'Justerad allokering'!$B$1:$AF$1,0),FALSE))</f>
        <v>0</v>
      </c>
      <c r="T229">
        <f>IF(ISERROR(1/VLOOKUP($B229,'Justerad allokering'!$B$1:$AG$461,MATCH(T$1,'Justerad allokering'!$B$1:$AF$1,0),FALSE)),VLOOKUP($B229,'Allokerad kvv'!$B$2:$AV$468,MATCH(T$1,'Allokerad kvv'!$B$1:$AV$1,0),FALSE),VLOOKUP($B229,'Justerad allokering'!$B$1:$AG$461,MATCH(T$1,'Justerad allokering'!$B$1:$AF$1,0),FALSE))</f>
        <v>0</v>
      </c>
      <c r="U229">
        <f>IF(ISERROR(1/VLOOKUP($B229,'Justerad allokering'!$B$1:$AG$461,MATCH(U$1,'Justerad allokering'!$B$1:$AF$1,0),FALSE)),VLOOKUP($B229,'Allokerad kvv'!$B$2:$AV$468,MATCH(U$1,'Allokerad kvv'!$B$1:$AV$1,0),FALSE),VLOOKUP($B229,'Justerad allokering'!$B$1:$AG$461,MATCH(U$1,'Justerad allokering'!$B$1:$AF$1,0),FALSE))</f>
        <v>0</v>
      </c>
      <c r="V229">
        <f>IF(ISERROR(1/VLOOKUP($B229,'Justerad allokering'!$B$1:$AG$461,MATCH(V$1,'Justerad allokering'!$B$1:$AF$1,0),FALSE)),VLOOKUP($B229,'Allokerad kvv'!$B$2:$AV$468,MATCH(V$1,'Allokerad kvv'!$B$1:$AV$1,0),FALSE),VLOOKUP($B229,'Justerad allokering'!$B$1:$AG$461,MATCH(V$1,'Justerad allokering'!$B$1:$AF$1,0),FALSE))</f>
        <v>0</v>
      </c>
      <c r="W229">
        <f>IF(ISERROR(1/VLOOKUP($B229,'Justerad allokering'!$B$1:$AG$461,MATCH(W$1,'Justerad allokering'!$B$1:$AF$1,0),FALSE)),VLOOKUP($B229,'Allokerad kvv'!$B$2:$AV$468,MATCH(W$1,'Allokerad kvv'!$B$1:$AV$1,0),FALSE),VLOOKUP($B229,'Justerad allokering'!$B$1:$AG$461,MATCH(W$1,'Justerad allokering'!$B$1:$AF$1,0),FALSE))</f>
        <v>0</v>
      </c>
      <c r="X229">
        <f>IF(ISERROR(1/VLOOKUP($B229,'Justerad allokering'!$B$1:$AG$461,MATCH(X$1,'Justerad allokering'!$B$1:$AF$1,0),FALSE)),VLOOKUP($B229,'Allokerad kvv'!$B$2:$AV$468,MATCH(X$1,'Allokerad kvv'!$B$1:$AV$1,0),FALSE),VLOOKUP($B229,'Justerad allokering'!$B$1:$AG$461,MATCH(X$1,'Justerad allokering'!$B$1:$AF$1,0),FALSE))</f>
        <v>0</v>
      </c>
      <c r="Y229">
        <f>IF(ISERROR(1/VLOOKUP($B229,'Justerad allokering'!$B$1:$AG$461,MATCH(Y$1,'Justerad allokering'!$B$1:$AF$1,0),FALSE)),VLOOKUP($B229,'Allokerad kvv'!$B$2:$AV$468,MATCH(Y$1,'Allokerad kvv'!$B$1:$AV$1,0),FALSE),VLOOKUP($B229,'Justerad allokering'!$B$1:$AG$461,MATCH(Y$1,'Justerad allokering'!$B$1:$AF$1,0),FALSE))</f>
        <v>0</v>
      </c>
      <c r="Z229">
        <f>IF(ISERROR(1/VLOOKUP($B229,'Justerad allokering'!$B$1:$AG$461,MATCH(Z$1,'Justerad allokering'!$B$1:$AF$1,0),FALSE)),VLOOKUP($B229,'Allokerad kvv'!$B$2:$AV$468,MATCH(Z$1,'Allokerad kvv'!$B$1:$AV$1,0),FALSE),VLOOKUP($B229,'Justerad allokering'!$B$1:$AG$461,MATCH(Z$1,'Justerad allokering'!$B$1:$AF$1,0),FALSE))</f>
        <v>0</v>
      </c>
      <c r="AE229" s="89">
        <f t="shared" si="12"/>
        <v>0</v>
      </c>
      <c r="AG229">
        <f t="shared" si="13"/>
        <v>0</v>
      </c>
      <c r="AH229">
        <f t="shared" si="14"/>
        <v>0</v>
      </c>
      <c r="AI229" t="str">
        <f>IF(AH229=0,"",AH229/VLOOKUP(B229,Kraftvärmeprod!$B$1:$BC$480,MATCH("Summa tillförd energi exklusive rökgaskondensering",Kraftvärmeprod!$B$1:$BC$1,0),FALSE))</f>
        <v/>
      </c>
      <c r="AK229">
        <f t="shared" si="15"/>
        <v>0</v>
      </c>
    </row>
    <row r="230" spans="1:37" x14ac:dyDescent="0.25">
      <c r="A230" s="2" t="s">
        <v>331</v>
      </c>
      <c r="B230" s="2" t="s">
        <v>335</v>
      </c>
      <c r="C230">
        <f>IF(ISERROR(1/VLOOKUP($B230,'Justerad allokering'!$B$1:$AG$461,MATCH(C$1,'Justerad allokering'!$B$1:$AF$1,0),FALSE)),VLOOKUP($B230,'Allokerad kvv'!$B$2:$AV$468,MATCH(C$1,'Allokerad kvv'!$B$1:$AV$1,0),FALSE),VLOOKUP($B230,'Justerad allokering'!$B$1:$AG$461,MATCH(C$1,'Justerad allokering'!$B$1:$AF$1,0),FALSE))</f>
        <v>0</v>
      </c>
      <c r="D230">
        <f>IF(ISERROR(1/VLOOKUP($B230,'Justerad allokering'!$B$1:$AG$461,MATCH(D$1,'Justerad allokering'!$B$1:$AF$1,0),FALSE)),VLOOKUP($B230,'Allokerad kvv'!$B$2:$AV$468,MATCH(D$1,'Allokerad kvv'!$B$1:$AV$1,0),FALSE),VLOOKUP($B230,'Justerad allokering'!$B$1:$AG$461,MATCH(D$1,'Justerad allokering'!$B$1:$AF$1,0),FALSE))</f>
        <v>0</v>
      </c>
      <c r="E230">
        <f>IF(ISERROR(1/VLOOKUP($B230,'Justerad allokering'!$B$1:$AG$461,MATCH(E$1,'Justerad allokering'!$B$1:$AF$1,0),FALSE)),VLOOKUP($B230,'Allokerad kvv'!$B$2:$AV$468,MATCH(E$1,'Allokerad kvv'!$B$1:$AV$1,0),FALSE),VLOOKUP($B230,'Justerad allokering'!$B$1:$AG$461,MATCH(E$1,'Justerad allokering'!$B$1:$AF$1,0),FALSE))</f>
        <v>0</v>
      </c>
      <c r="F230">
        <f>IF(ISERROR(1/VLOOKUP($B230,'Justerad allokering'!$B$1:$AG$461,MATCH(F$1,'Justerad allokering'!$B$1:$AF$1,0),FALSE)),VLOOKUP($B230,'Allokerad kvv'!$B$2:$AV$468,MATCH(F$1,'Allokerad kvv'!$B$1:$AV$1,0),FALSE),VLOOKUP($B230,'Justerad allokering'!$B$1:$AG$461,MATCH(F$1,'Justerad allokering'!$B$1:$AF$1,0),FALSE))</f>
        <v>0</v>
      </c>
      <c r="G230">
        <f>IF(ISERROR(1/VLOOKUP($B230,'Justerad allokering'!$B$1:$AG$461,MATCH(G$1,'Justerad allokering'!$B$1:$AF$1,0),FALSE)),VLOOKUP($B230,'Allokerad kvv'!$B$2:$AV$468,MATCH(G$1,'Allokerad kvv'!$B$1:$AV$1,0),FALSE),VLOOKUP($B230,'Justerad allokering'!$B$1:$AG$461,MATCH(G$1,'Justerad allokering'!$B$1:$AF$1,0),FALSE))</f>
        <v>0</v>
      </c>
      <c r="H230">
        <f>IF(ISERROR(1/VLOOKUP($B230,'Justerad allokering'!$B$1:$AG$461,MATCH(H$1,'Justerad allokering'!$B$1:$AF$1,0),FALSE)),VLOOKUP($B230,'Allokerad kvv'!$B$2:$AV$468,MATCH(H$1,'Allokerad kvv'!$B$1:$AV$1,0),FALSE),VLOOKUP($B230,'Justerad allokering'!$B$1:$AG$461,MATCH(H$1,'Justerad allokering'!$B$1:$AF$1,0),FALSE))</f>
        <v>0</v>
      </c>
      <c r="I230">
        <f>IF(ISERROR(1/VLOOKUP($B230,'Justerad allokering'!$B$1:$AG$461,MATCH(I$1,'Justerad allokering'!$B$1:$AF$1,0),FALSE)),VLOOKUP($B230,'Allokerad kvv'!$B$2:$AV$468,MATCH(I$1,'Allokerad kvv'!$B$1:$AV$1,0),FALSE),VLOOKUP($B230,'Justerad allokering'!$B$1:$AG$461,MATCH(I$1,'Justerad allokering'!$B$1:$AF$1,0),FALSE))</f>
        <v>0</v>
      </c>
      <c r="J230">
        <f>IF(ISERROR(1/VLOOKUP($B230,'Justerad allokering'!$B$1:$AG$461,MATCH(J$1,'Justerad allokering'!$B$1:$AF$1,0),FALSE)),VLOOKUP($B230,'Allokerad kvv'!$B$2:$AV$468,MATCH(J$1,'Allokerad kvv'!$B$1:$AV$1,0),FALSE),VLOOKUP($B230,'Justerad allokering'!$B$1:$AG$461,MATCH(J$1,'Justerad allokering'!$B$1:$AF$1,0),FALSE))</f>
        <v>0</v>
      </c>
      <c r="K230">
        <f>IF(ISERROR(1/VLOOKUP($B230,'Justerad allokering'!$B$1:$AG$461,MATCH(K$1,'Justerad allokering'!$B$1:$AF$1,0),FALSE)),VLOOKUP($B230,'Allokerad kvv'!$B$2:$AV$468,MATCH(K$1,'Allokerad kvv'!$B$1:$AV$1,0),FALSE),VLOOKUP($B230,'Justerad allokering'!$B$1:$AG$461,MATCH(K$1,'Justerad allokering'!$B$1:$AF$1,0),FALSE))</f>
        <v>0</v>
      </c>
      <c r="L230">
        <f>IF(ISERROR(1/VLOOKUP($B230,'Justerad allokering'!$B$1:$AG$461,MATCH(L$1,'Justerad allokering'!$B$1:$AF$1,0),FALSE)),VLOOKUP($B230,'Allokerad kvv'!$B$2:$AV$468,MATCH(L$1,'Allokerad kvv'!$B$1:$AV$1,0),FALSE),VLOOKUP($B230,'Justerad allokering'!$B$1:$AG$461,MATCH(L$1,'Justerad allokering'!$B$1:$AF$1,0),FALSE))</f>
        <v>0</v>
      </c>
      <c r="M230">
        <f>IF(ISERROR(1/VLOOKUP($B230,'Justerad allokering'!$B$1:$AG$461,MATCH(M$1,'Justerad allokering'!$B$1:$AF$1,0),FALSE)),VLOOKUP($B230,'Allokerad kvv'!$B$2:$AV$468,MATCH(M$1,'Allokerad kvv'!$B$1:$AV$1,0),FALSE),VLOOKUP($B230,'Justerad allokering'!$B$1:$AG$461,MATCH(M$1,'Justerad allokering'!$B$1:$AF$1,0),FALSE))</f>
        <v>0</v>
      </c>
      <c r="N230">
        <f>IF(ISERROR(1/VLOOKUP($B230,'Justerad allokering'!$B$1:$AG$461,MATCH(N$1,'Justerad allokering'!$B$1:$AF$1,0),FALSE)),VLOOKUP($B230,'Allokerad kvv'!$B$2:$AV$468,MATCH(N$1,'Allokerad kvv'!$B$1:$AV$1,0),FALSE),VLOOKUP($B230,'Justerad allokering'!$B$1:$AG$461,MATCH(N$1,'Justerad allokering'!$B$1:$AF$1,0),FALSE))</f>
        <v>0</v>
      </c>
      <c r="O230">
        <f>IF(ISERROR(1/VLOOKUP($B230,'Justerad allokering'!$B$1:$AG$461,MATCH(O$1,'Justerad allokering'!$B$1:$AF$1,0),FALSE)),VLOOKUP($B230,'Allokerad kvv'!$B$2:$AV$468,MATCH(O$1,'Allokerad kvv'!$B$1:$AV$1,0),FALSE),VLOOKUP($B230,'Justerad allokering'!$B$1:$AG$461,MATCH(O$1,'Justerad allokering'!$B$1:$AF$1,0),FALSE))</f>
        <v>0</v>
      </c>
      <c r="P230">
        <f>IF(ISERROR(1/VLOOKUP($B230,'Justerad allokering'!$B$1:$AG$461,MATCH(P$1,'Justerad allokering'!$B$1:$AF$1,0),FALSE)),VLOOKUP($B230,'Allokerad kvv'!$B$2:$AV$468,MATCH(P$1,'Allokerad kvv'!$B$1:$AV$1,0),FALSE),VLOOKUP($B230,'Justerad allokering'!$B$1:$AG$461,MATCH(P$1,'Justerad allokering'!$B$1:$AF$1,0),FALSE))</f>
        <v>0</v>
      </c>
      <c r="Q230">
        <f>IF(ISERROR(1/VLOOKUP($B230,'Justerad allokering'!$B$1:$AG$461,MATCH(Q$1,'Justerad allokering'!$B$1:$AF$1,0),FALSE)),VLOOKUP($B230,'Allokerad kvv'!$B$2:$AV$468,MATCH(Q$1,'Allokerad kvv'!$B$1:$AV$1,0),FALSE),VLOOKUP($B230,'Justerad allokering'!$B$1:$AG$461,MATCH(Q$1,'Justerad allokering'!$B$1:$AF$1,0),FALSE))</f>
        <v>0</v>
      </c>
      <c r="R230">
        <f>IF(ISERROR(1/VLOOKUP($B230,'Justerad allokering'!$B$1:$AG$461,MATCH(R$1,'Justerad allokering'!$B$1:$AF$1,0),FALSE)),VLOOKUP($B230,'Allokerad kvv'!$B$2:$AV$468,MATCH(R$1,'Allokerad kvv'!$B$1:$AV$1,0),FALSE),VLOOKUP($B230,'Justerad allokering'!$B$1:$AG$461,MATCH(R$1,'Justerad allokering'!$B$1:$AF$1,0),FALSE))</f>
        <v>0</v>
      </c>
      <c r="S230">
        <f>IF(ISERROR(1/VLOOKUP($B230,'Justerad allokering'!$B$1:$AG$461,MATCH(S$1,'Justerad allokering'!$B$1:$AF$1,0),FALSE)),VLOOKUP($B230,'Allokerad kvv'!$B$2:$AV$468,MATCH(S$1,'Allokerad kvv'!$B$1:$AV$1,0),FALSE),VLOOKUP($B230,'Justerad allokering'!$B$1:$AG$461,MATCH(S$1,'Justerad allokering'!$B$1:$AF$1,0),FALSE))</f>
        <v>0</v>
      </c>
      <c r="T230">
        <f>IF(ISERROR(1/VLOOKUP($B230,'Justerad allokering'!$B$1:$AG$461,MATCH(T$1,'Justerad allokering'!$B$1:$AF$1,0),FALSE)),VLOOKUP($B230,'Allokerad kvv'!$B$2:$AV$468,MATCH(T$1,'Allokerad kvv'!$B$1:$AV$1,0),FALSE),VLOOKUP($B230,'Justerad allokering'!$B$1:$AG$461,MATCH(T$1,'Justerad allokering'!$B$1:$AF$1,0),FALSE))</f>
        <v>0</v>
      </c>
      <c r="U230">
        <f>IF(ISERROR(1/VLOOKUP($B230,'Justerad allokering'!$B$1:$AG$461,MATCH(U$1,'Justerad allokering'!$B$1:$AF$1,0),FALSE)),VLOOKUP($B230,'Allokerad kvv'!$B$2:$AV$468,MATCH(U$1,'Allokerad kvv'!$B$1:$AV$1,0),FALSE),VLOOKUP($B230,'Justerad allokering'!$B$1:$AG$461,MATCH(U$1,'Justerad allokering'!$B$1:$AF$1,0),FALSE))</f>
        <v>0</v>
      </c>
      <c r="V230">
        <f>IF(ISERROR(1/VLOOKUP($B230,'Justerad allokering'!$B$1:$AG$461,MATCH(V$1,'Justerad allokering'!$B$1:$AF$1,0),FALSE)),VLOOKUP($B230,'Allokerad kvv'!$B$2:$AV$468,MATCH(V$1,'Allokerad kvv'!$B$1:$AV$1,0),FALSE),VLOOKUP($B230,'Justerad allokering'!$B$1:$AG$461,MATCH(V$1,'Justerad allokering'!$B$1:$AF$1,0),FALSE))</f>
        <v>0</v>
      </c>
      <c r="W230">
        <f>IF(ISERROR(1/VLOOKUP($B230,'Justerad allokering'!$B$1:$AG$461,MATCH(W$1,'Justerad allokering'!$B$1:$AF$1,0),FALSE)),VLOOKUP($B230,'Allokerad kvv'!$B$2:$AV$468,MATCH(W$1,'Allokerad kvv'!$B$1:$AV$1,0),FALSE),VLOOKUP($B230,'Justerad allokering'!$B$1:$AG$461,MATCH(W$1,'Justerad allokering'!$B$1:$AF$1,0),FALSE))</f>
        <v>0</v>
      </c>
      <c r="X230">
        <f>IF(ISERROR(1/VLOOKUP($B230,'Justerad allokering'!$B$1:$AG$461,MATCH(X$1,'Justerad allokering'!$B$1:$AF$1,0),FALSE)),VLOOKUP($B230,'Allokerad kvv'!$B$2:$AV$468,MATCH(X$1,'Allokerad kvv'!$B$1:$AV$1,0),FALSE),VLOOKUP($B230,'Justerad allokering'!$B$1:$AG$461,MATCH(X$1,'Justerad allokering'!$B$1:$AF$1,0),FALSE))</f>
        <v>0</v>
      </c>
      <c r="Y230">
        <f>IF(ISERROR(1/VLOOKUP($B230,'Justerad allokering'!$B$1:$AG$461,MATCH(Y$1,'Justerad allokering'!$B$1:$AF$1,0),FALSE)),VLOOKUP($B230,'Allokerad kvv'!$B$2:$AV$468,MATCH(Y$1,'Allokerad kvv'!$B$1:$AV$1,0),FALSE),VLOOKUP($B230,'Justerad allokering'!$B$1:$AG$461,MATCH(Y$1,'Justerad allokering'!$B$1:$AF$1,0),FALSE))</f>
        <v>0</v>
      </c>
      <c r="Z230">
        <f>IF(ISERROR(1/VLOOKUP($B230,'Justerad allokering'!$B$1:$AG$461,MATCH(Z$1,'Justerad allokering'!$B$1:$AF$1,0),FALSE)),VLOOKUP($B230,'Allokerad kvv'!$B$2:$AV$468,MATCH(Z$1,'Allokerad kvv'!$B$1:$AV$1,0),FALSE),VLOOKUP($B230,'Justerad allokering'!$B$1:$AG$461,MATCH(Z$1,'Justerad allokering'!$B$1:$AF$1,0),FALSE))</f>
        <v>0</v>
      </c>
      <c r="AE230" s="89">
        <f t="shared" si="12"/>
        <v>0</v>
      </c>
      <c r="AG230">
        <f t="shared" si="13"/>
        <v>0</v>
      </c>
      <c r="AH230">
        <f t="shared" si="14"/>
        <v>0</v>
      </c>
      <c r="AI230" t="str">
        <f>IF(AH230=0,"",AH230/VLOOKUP(B230,Kraftvärmeprod!$B$1:$BC$480,MATCH("Summa tillförd energi exklusive rökgaskondensering",Kraftvärmeprod!$B$1:$BC$1,0),FALSE))</f>
        <v/>
      </c>
      <c r="AK230">
        <f t="shared" si="15"/>
        <v>0</v>
      </c>
    </row>
    <row r="231" spans="1:37" x14ac:dyDescent="0.25">
      <c r="A231" s="2" t="s">
        <v>331</v>
      </c>
      <c r="B231" s="2" t="s">
        <v>336</v>
      </c>
      <c r="C231">
        <f>IF(ISERROR(1/VLOOKUP($B231,'Justerad allokering'!$B$1:$AG$461,MATCH(C$1,'Justerad allokering'!$B$1:$AF$1,0),FALSE)),VLOOKUP($B231,'Allokerad kvv'!$B$2:$AV$468,MATCH(C$1,'Allokerad kvv'!$B$1:$AV$1,0),FALSE),VLOOKUP($B231,'Justerad allokering'!$B$1:$AG$461,MATCH(C$1,'Justerad allokering'!$B$1:$AF$1,0),FALSE))</f>
        <v>0</v>
      </c>
      <c r="D231">
        <f>IF(ISERROR(1/VLOOKUP($B231,'Justerad allokering'!$B$1:$AG$461,MATCH(D$1,'Justerad allokering'!$B$1:$AF$1,0),FALSE)),VLOOKUP($B231,'Allokerad kvv'!$B$2:$AV$468,MATCH(D$1,'Allokerad kvv'!$B$1:$AV$1,0),FALSE),VLOOKUP($B231,'Justerad allokering'!$B$1:$AG$461,MATCH(D$1,'Justerad allokering'!$B$1:$AF$1,0),FALSE))</f>
        <v>0</v>
      </c>
      <c r="E231">
        <f>IF(ISERROR(1/VLOOKUP($B231,'Justerad allokering'!$B$1:$AG$461,MATCH(E$1,'Justerad allokering'!$B$1:$AF$1,0),FALSE)),VLOOKUP($B231,'Allokerad kvv'!$B$2:$AV$468,MATCH(E$1,'Allokerad kvv'!$B$1:$AV$1,0),FALSE),VLOOKUP($B231,'Justerad allokering'!$B$1:$AG$461,MATCH(E$1,'Justerad allokering'!$B$1:$AF$1,0),FALSE))</f>
        <v>0</v>
      </c>
      <c r="F231">
        <f>IF(ISERROR(1/VLOOKUP($B231,'Justerad allokering'!$B$1:$AG$461,MATCH(F$1,'Justerad allokering'!$B$1:$AF$1,0),FALSE)),VLOOKUP($B231,'Allokerad kvv'!$B$2:$AV$468,MATCH(F$1,'Allokerad kvv'!$B$1:$AV$1,0),FALSE),VLOOKUP($B231,'Justerad allokering'!$B$1:$AG$461,MATCH(F$1,'Justerad allokering'!$B$1:$AF$1,0),FALSE))</f>
        <v>0</v>
      </c>
      <c r="G231">
        <f>IF(ISERROR(1/VLOOKUP($B231,'Justerad allokering'!$B$1:$AG$461,MATCH(G$1,'Justerad allokering'!$B$1:$AF$1,0),FALSE)),VLOOKUP($B231,'Allokerad kvv'!$B$2:$AV$468,MATCH(G$1,'Allokerad kvv'!$B$1:$AV$1,0),FALSE),VLOOKUP($B231,'Justerad allokering'!$B$1:$AG$461,MATCH(G$1,'Justerad allokering'!$B$1:$AF$1,0),FALSE))</f>
        <v>0</v>
      </c>
      <c r="H231">
        <f>IF(ISERROR(1/VLOOKUP($B231,'Justerad allokering'!$B$1:$AG$461,MATCH(H$1,'Justerad allokering'!$B$1:$AF$1,0),FALSE)),VLOOKUP($B231,'Allokerad kvv'!$B$2:$AV$468,MATCH(H$1,'Allokerad kvv'!$B$1:$AV$1,0),FALSE),VLOOKUP($B231,'Justerad allokering'!$B$1:$AG$461,MATCH(H$1,'Justerad allokering'!$B$1:$AF$1,0),FALSE))</f>
        <v>0</v>
      </c>
      <c r="I231">
        <f>IF(ISERROR(1/VLOOKUP($B231,'Justerad allokering'!$B$1:$AG$461,MATCH(I$1,'Justerad allokering'!$B$1:$AF$1,0),FALSE)),VLOOKUP($B231,'Allokerad kvv'!$B$2:$AV$468,MATCH(I$1,'Allokerad kvv'!$B$1:$AV$1,0),FALSE),VLOOKUP($B231,'Justerad allokering'!$B$1:$AG$461,MATCH(I$1,'Justerad allokering'!$B$1:$AF$1,0),FALSE))</f>
        <v>0</v>
      </c>
      <c r="J231">
        <f>IF(ISERROR(1/VLOOKUP($B231,'Justerad allokering'!$B$1:$AG$461,MATCH(J$1,'Justerad allokering'!$B$1:$AF$1,0),FALSE)),VLOOKUP($B231,'Allokerad kvv'!$B$2:$AV$468,MATCH(J$1,'Allokerad kvv'!$B$1:$AV$1,0),FALSE),VLOOKUP($B231,'Justerad allokering'!$B$1:$AG$461,MATCH(J$1,'Justerad allokering'!$B$1:$AF$1,0),FALSE))</f>
        <v>0</v>
      </c>
      <c r="K231">
        <f>IF(ISERROR(1/VLOOKUP($B231,'Justerad allokering'!$B$1:$AG$461,MATCH(K$1,'Justerad allokering'!$B$1:$AF$1,0),FALSE)),VLOOKUP($B231,'Allokerad kvv'!$B$2:$AV$468,MATCH(K$1,'Allokerad kvv'!$B$1:$AV$1,0),FALSE),VLOOKUP($B231,'Justerad allokering'!$B$1:$AG$461,MATCH(K$1,'Justerad allokering'!$B$1:$AF$1,0),FALSE))</f>
        <v>0</v>
      </c>
      <c r="L231">
        <f>IF(ISERROR(1/VLOOKUP($B231,'Justerad allokering'!$B$1:$AG$461,MATCH(L$1,'Justerad allokering'!$B$1:$AF$1,0),FALSE)),VLOOKUP($B231,'Allokerad kvv'!$B$2:$AV$468,MATCH(L$1,'Allokerad kvv'!$B$1:$AV$1,0),FALSE),VLOOKUP($B231,'Justerad allokering'!$B$1:$AG$461,MATCH(L$1,'Justerad allokering'!$B$1:$AF$1,0),FALSE))</f>
        <v>0</v>
      </c>
      <c r="M231">
        <f>IF(ISERROR(1/VLOOKUP($B231,'Justerad allokering'!$B$1:$AG$461,MATCH(M$1,'Justerad allokering'!$B$1:$AF$1,0),FALSE)),VLOOKUP($B231,'Allokerad kvv'!$B$2:$AV$468,MATCH(M$1,'Allokerad kvv'!$B$1:$AV$1,0),FALSE),VLOOKUP($B231,'Justerad allokering'!$B$1:$AG$461,MATCH(M$1,'Justerad allokering'!$B$1:$AF$1,0),FALSE))</f>
        <v>0</v>
      </c>
      <c r="N231">
        <f>IF(ISERROR(1/VLOOKUP($B231,'Justerad allokering'!$B$1:$AG$461,MATCH(N$1,'Justerad allokering'!$B$1:$AF$1,0),FALSE)),VLOOKUP($B231,'Allokerad kvv'!$B$2:$AV$468,MATCH(N$1,'Allokerad kvv'!$B$1:$AV$1,0),FALSE),VLOOKUP($B231,'Justerad allokering'!$B$1:$AG$461,MATCH(N$1,'Justerad allokering'!$B$1:$AF$1,0),FALSE))</f>
        <v>0</v>
      </c>
      <c r="O231">
        <f>IF(ISERROR(1/VLOOKUP($B231,'Justerad allokering'!$B$1:$AG$461,MATCH(O$1,'Justerad allokering'!$B$1:$AF$1,0),FALSE)),VLOOKUP($B231,'Allokerad kvv'!$B$2:$AV$468,MATCH(O$1,'Allokerad kvv'!$B$1:$AV$1,0),FALSE),VLOOKUP($B231,'Justerad allokering'!$B$1:$AG$461,MATCH(O$1,'Justerad allokering'!$B$1:$AF$1,0),FALSE))</f>
        <v>0</v>
      </c>
      <c r="P231">
        <f>IF(ISERROR(1/VLOOKUP($B231,'Justerad allokering'!$B$1:$AG$461,MATCH(P$1,'Justerad allokering'!$B$1:$AF$1,0),FALSE)),VLOOKUP($B231,'Allokerad kvv'!$B$2:$AV$468,MATCH(P$1,'Allokerad kvv'!$B$1:$AV$1,0),FALSE),VLOOKUP($B231,'Justerad allokering'!$B$1:$AG$461,MATCH(P$1,'Justerad allokering'!$B$1:$AF$1,0),FALSE))</f>
        <v>0</v>
      </c>
      <c r="Q231">
        <f>IF(ISERROR(1/VLOOKUP($B231,'Justerad allokering'!$B$1:$AG$461,MATCH(Q$1,'Justerad allokering'!$B$1:$AF$1,0),FALSE)),VLOOKUP($B231,'Allokerad kvv'!$B$2:$AV$468,MATCH(Q$1,'Allokerad kvv'!$B$1:$AV$1,0),FALSE),VLOOKUP($B231,'Justerad allokering'!$B$1:$AG$461,MATCH(Q$1,'Justerad allokering'!$B$1:$AF$1,0),FALSE))</f>
        <v>0</v>
      </c>
      <c r="R231">
        <f>IF(ISERROR(1/VLOOKUP($B231,'Justerad allokering'!$B$1:$AG$461,MATCH(R$1,'Justerad allokering'!$B$1:$AF$1,0),FALSE)),VLOOKUP($B231,'Allokerad kvv'!$B$2:$AV$468,MATCH(R$1,'Allokerad kvv'!$B$1:$AV$1,0),FALSE),VLOOKUP($B231,'Justerad allokering'!$B$1:$AG$461,MATCH(R$1,'Justerad allokering'!$B$1:$AF$1,0),FALSE))</f>
        <v>0</v>
      </c>
      <c r="S231">
        <f>IF(ISERROR(1/VLOOKUP($B231,'Justerad allokering'!$B$1:$AG$461,MATCH(S$1,'Justerad allokering'!$B$1:$AF$1,0),FALSE)),VLOOKUP($B231,'Allokerad kvv'!$B$2:$AV$468,MATCH(S$1,'Allokerad kvv'!$B$1:$AV$1,0),FALSE),VLOOKUP($B231,'Justerad allokering'!$B$1:$AG$461,MATCH(S$1,'Justerad allokering'!$B$1:$AF$1,0),FALSE))</f>
        <v>0</v>
      </c>
      <c r="T231">
        <f>IF(ISERROR(1/VLOOKUP($B231,'Justerad allokering'!$B$1:$AG$461,MATCH(T$1,'Justerad allokering'!$B$1:$AF$1,0),FALSE)),VLOOKUP($B231,'Allokerad kvv'!$B$2:$AV$468,MATCH(T$1,'Allokerad kvv'!$B$1:$AV$1,0),FALSE),VLOOKUP($B231,'Justerad allokering'!$B$1:$AG$461,MATCH(T$1,'Justerad allokering'!$B$1:$AF$1,0),FALSE))</f>
        <v>0</v>
      </c>
      <c r="U231">
        <f>IF(ISERROR(1/VLOOKUP($B231,'Justerad allokering'!$B$1:$AG$461,MATCH(U$1,'Justerad allokering'!$B$1:$AF$1,0),FALSE)),VLOOKUP($B231,'Allokerad kvv'!$B$2:$AV$468,MATCH(U$1,'Allokerad kvv'!$B$1:$AV$1,0),FALSE),VLOOKUP($B231,'Justerad allokering'!$B$1:$AG$461,MATCH(U$1,'Justerad allokering'!$B$1:$AF$1,0),FALSE))</f>
        <v>0</v>
      </c>
      <c r="V231">
        <f>IF(ISERROR(1/VLOOKUP($B231,'Justerad allokering'!$B$1:$AG$461,MATCH(V$1,'Justerad allokering'!$B$1:$AF$1,0),FALSE)),VLOOKUP($B231,'Allokerad kvv'!$B$2:$AV$468,MATCH(V$1,'Allokerad kvv'!$B$1:$AV$1,0),FALSE),VLOOKUP($B231,'Justerad allokering'!$B$1:$AG$461,MATCH(V$1,'Justerad allokering'!$B$1:$AF$1,0),FALSE))</f>
        <v>0</v>
      </c>
      <c r="W231">
        <f>IF(ISERROR(1/VLOOKUP($B231,'Justerad allokering'!$B$1:$AG$461,MATCH(W$1,'Justerad allokering'!$B$1:$AF$1,0),FALSE)),VLOOKUP($B231,'Allokerad kvv'!$B$2:$AV$468,MATCH(W$1,'Allokerad kvv'!$B$1:$AV$1,0),FALSE),VLOOKUP($B231,'Justerad allokering'!$B$1:$AG$461,MATCH(W$1,'Justerad allokering'!$B$1:$AF$1,0),FALSE))</f>
        <v>0</v>
      </c>
      <c r="X231">
        <f>IF(ISERROR(1/VLOOKUP($B231,'Justerad allokering'!$B$1:$AG$461,MATCH(X$1,'Justerad allokering'!$B$1:$AF$1,0),FALSE)),VLOOKUP($B231,'Allokerad kvv'!$B$2:$AV$468,MATCH(X$1,'Allokerad kvv'!$B$1:$AV$1,0),FALSE),VLOOKUP($B231,'Justerad allokering'!$B$1:$AG$461,MATCH(X$1,'Justerad allokering'!$B$1:$AF$1,0),FALSE))</f>
        <v>0</v>
      </c>
      <c r="Y231">
        <f>IF(ISERROR(1/VLOOKUP($B231,'Justerad allokering'!$B$1:$AG$461,MATCH(Y$1,'Justerad allokering'!$B$1:$AF$1,0),FALSE)),VLOOKUP($B231,'Allokerad kvv'!$B$2:$AV$468,MATCH(Y$1,'Allokerad kvv'!$B$1:$AV$1,0),FALSE),VLOOKUP($B231,'Justerad allokering'!$B$1:$AG$461,MATCH(Y$1,'Justerad allokering'!$B$1:$AF$1,0),FALSE))</f>
        <v>0</v>
      </c>
      <c r="Z231">
        <f>IF(ISERROR(1/VLOOKUP($B231,'Justerad allokering'!$B$1:$AG$461,MATCH(Z$1,'Justerad allokering'!$B$1:$AF$1,0),FALSE)),VLOOKUP($B231,'Allokerad kvv'!$B$2:$AV$468,MATCH(Z$1,'Allokerad kvv'!$B$1:$AV$1,0),FALSE),VLOOKUP($B231,'Justerad allokering'!$B$1:$AG$461,MATCH(Z$1,'Justerad allokering'!$B$1:$AF$1,0),FALSE))</f>
        <v>0</v>
      </c>
      <c r="AE231" s="89">
        <f t="shared" si="12"/>
        <v>0</v>
      </c>
      <c r="AG231">
        <f t="shared" si="13"/>
        <v>0</v>
      </c>
      <c r="AH231">
        <f t="shared" si="14"/>
        <v>0</v>
      </c>
      <c r="AI231" t="str">
        <f>IF(AH231=0,"",AH231/VLOOKUP(B231,Kraftvärmeprod!$B$1:$BC$480,MATCH("Summa tillförd energi exklusive rökgaskondensering",Kraftvärmeprod!$B$1:$BC$1,0),FALSE))</f>
        <v/>
      </c>
      <c r="AK231">
        <f t="shared" si="15"/>
        <v>0</v>
      </c>
    </row>
    <row r="232" spans="1:37" x14ac:dyDescent="0.25">
      <c r="A232" s="2" t="s">
        <v>331</v>
      </c>
      <c r="B232" s="2" t="s">
        <v>337</v>
      </c>
      <c r="C232">
        <f>IF(ISERROR(1/VLOOKUP($B232,'Justerad allokering'!$B$1:$AG$461,MATCH(C$1,'Justerad allokering'!$B$1:$AF$1,0),FALSE)),VLOOKUP($B232,'Allokerad kvv'!$B$2:$AV$468,MATCH(C$1,'Allokerad kvv'!$B$1:$AV$1,0),FALSE),VLOOKUP($B232,'Justerad allokering'!$B$1:$AG$461,MATCH(C$1,'Justerad allokering'!$B$1:$AF$1,0),FALSE))</f>
        <v>0</v>
      </c>
      <c r="D232">
        <f>IF(ISERROR(1/VLOOKUP($B232,'Justerad allokering'!$B$1:$AG$461,MATCH(D$1,'Justerad allokering'!$B$1:$AF$1,0),FALSE)),VLOOKUP($B232,'Allokerad kvv'!$B$2:$AV$468,MATCH(D$1,'Allokerad kvv'!$B$1:$AV$1,0),FALSE),VLOOKUP($B232,'Justerad allokering'!$B$1:$AG$461,MATCH(D$1,'Justerad allokering'!$B$1:$AF$1,0),FALSE))</f>
        <v>0</v>
      </c>
      <c r="E232">
        <f>IF(ISERROR(1/VLOOKUP($B232,'Justerad allokering'!$B$1:$AG$461,MATCH(E$1,'Justerad allokering'!$B$1:$AF$1,0),FALSE)),VLOOKUP($B232,'Allokerad kvv'!$B$2:$AV$468,MATCH(E$1,'Allokerad kvv'!$B$1:$AV$1,0),FALSE),VLOOKUP($B232,'Justerad allokering'!$B$1:$AG$461,MATCH(E$1,'Justerad allokering'!$B$1:$AF$1,0),FALSE))</f>
        <v>0</v>
      </c>
      <c r="F232">
        <f>IF(ISERROR(1/VLOOKUP($B232,'Justerad allokering'!$B$1:$AG$461,MATCH(F$1,'Justerad allokering'!$B$1:$AF$1,0),FALSE)),VLOOKUP($B232,'Allokerad kvv'!$B$2:$AV$468,MATCH(F$1,'Allokerad kvv'!$B$1:$AV$1,0),FALSE),VLOOKUP($B232,'Justerad allokering'!$B$1:$AG$461,MATCH(F$1,'Justerad allokering'!$B$1:$AF$1,0),FALSE))</f>
        <v>0</v>
      </c>
      <c r="G232">
        <f>IF(ISERROR(1/VLOOKUP($B232,'Justerad allokering'!$B$1:$AG$461,MATCH(G$1,'Justerad allokering'!$B$1:$AF$1,0),FALSE)),VLOOKUP($B232,'Allokerad kvv'!$B$2:$AV$468,MATCH(G$1,'Allokerad kvv'!$B$1:$AV$1,0),FALSE),VLOOKUP($B232,'Justerad allokering'!$B$1:$AG$461,MATCH(G$1,'Justerad allokering'!$B$1:$AF$1,0),FALSE))</f>
        <v>0</v>
      </c>
      <c r="H232">
        <f>IF(ISERROR(1/VLOOKUP($B232,'Justerad allokering'!$B$1:$AG$461,MATCH(H$1,'Justerad allokering'!$B$1:$AF$1,0),FALSE)),VLOOKUP($B232,'Allokerad kvv'!$B$2:$AV$468,MATCH(H$1,'Allokerad kvv'!$B$1:$AV$1,0),FALSE),VLOOKUP($B232,'Justerad allokering'!$B$1:$AG$461,MATCH(H$1,'Justerad allokering'!$B$1:$AF$1,0),FALSE))</f>
        <v>0</v>
      </c>
      <c r="I232">
        <f>IF(ISERROR(1/VLOOKUP($B232,'Justerad allokering'!$B$1:$AG$461,MATCH(I$1,'Justerad allokering'!$B$1:$AF$1,0),FALSE)),VLOOKUP($B232,'Allokerad kvv'!$B$2:$AV$468,MATCH(I$1,'Allokerad kvv'!$B$1:$AV$1,0),FALSE),VLOOKUP($B232,'Justerad allokering'!$B$1:$AG$461,MATCH(I$1,'Justerad allokering'!$B$1:$AF$1,0),FALSE))</f>
        <v>0</v>
      </c>
      <c r="J232">
        <f>IF(ISERROR(1/VLOOKUP($B232,'Justerad allokering'!$B$1:$AG$461,MATCH(J$1,'Justerad allokering'!$B$1:$AF$1,0),FALSE)),VLOOKUP($B232,'Allokerad kvv'!$B$2:$AV$468,MATCH(J$1,'Allokerad kvv'!$B$1:$AV$1,0),FALSE),VLOOKUP($B232,'Justerad allokering'!$B$1:$AG$461,MATCH(J$1,'Justerad allokering'!$B$1:$AF$1,0),FALSE))</f>
        <v>0</v>
      </c>
      <c r="K232">
        <f>IF(ISERROR(1/VLOOKUP($B232,'Justerad allokering'!$B$1:$AG$461,MATCH(K$1,'Justerad allokering'!$B$1:$AF$1,0),FALSE)),VLOOKUP($B232,'Allokerad kvv'!$B$2:$AV$468,MATCH(K$1,'Allokerad kvv'!$B$1:$AV$1,0),FALSE),VLOOKUP($B232,'Justerad allokering'!$B$1:$AG$461,MATCH(K$1,'Justerad allokering'!$B$1:$AF$1,0),FALSE))</f>
        <v>0</v>
      </c>
      <c r="L232">
        <f>IF(ISERROR(1/VLOOKUP($B232,'Justerad allokering'!$B$1:$AG$461,MATCH(L$1,'Justerad allokering'!$B$1:$AF$1,0),FALSE)),VLOOKUP($B232,'Allokerad kvv'!$B$2:$AV$468,MATCH(L$1,'Allokerad kvv'!$B$1:$AV$1,0),FALSE),VLOOKUP($B232,'Justerad allokering'!$B$1:$AG$461,MATCH(L$1,'Justerad allokering'!$B$1:$AF$1,0),FALSE))</f>
        <v>0</v>
      </c>
      <c r="M232">
        <f>IF(ISERROR(1/VLOOKUP($B232,'Justerad allokering'!$B$1:$AG$461,MATCH(M$1,'Justerad allokering'!$B$1:$AF$1,0),FALSE)),VLOOKUP($B232,'Allokerad kvv'!$B$2:$AV$468,MATCH(M$1,'Allokerad kvv'!$B$1:$AV$1,0),FALSE),VLOOKUP($B232,'Justerad allokering'!$B$1:$AG$461,MATCH(M$1,'Justerad allokering'!$B$1:$AF$1,0),FALSE))</f>
        <v>0</v>
      </c>
      <c r="N232">
        <f>IF(ISERROR(1/VLOOKUP($B232,'Justerad allokering'!$B$1:$AG$461,MATCH(N$1,'Justerad allokering'!$B$1:$AF$1,0),FALSE)),VLOOKUP($B232,'Allokerad kvv'!$B$2:$AV$468,MATCH(N$1,'Allokerad kvv'!$B$1:$AV$1,0),FALSE),VLOOKUP($B232,'Justerad allokering'!$B$1:$AG$461,MATCH(N$1,'Justerad allokering'!$B$1:$AF$1,0),FALSE))</f>
        <v>0</v>
      </c>
      <c r="O232">
        <f>IF(ISERROR(1/VLOOKUP($B232,'Justerad allokering'!$B$1:$AG$461,MATCH(O$1,'Justerad allokering'!$B$1:$AF$1,0),FALSE)),VLOOKUP($B232,'Allokerad kvv'!$B$2:$AV$468,MATCH(O$1,'Allokerad kvv'!$B$1:$AV$1,0),FALSE),VLOOKUP($B232,'Justerad allokering'!$B$1:$AG$461,MATCH(O$1,'Justerad allokering'!$B$1:$AF$1,0),FALSE))</f>
        <v>0</v>
      </c>
      <c r="P232">
        <f>IF(ISERROR(1/VLOOKUP($B232,'Justerad allokering'!$B$1:$AG$461,MATCH(P$1,'Justerad allokering'!$B$1:$AF$1,0),FALSE)),VLOOKUP($B232,'Allokerad kvv'!$B$2:$AV$468,MATCH(P$1,'Allokerad kvv'!$B$1:$AV$1,0),FALSE),VLOOKUP($B232,'Justerad allokering'!$B$1:$AG$461,MATCH(P$1,'Justerad allokering'!$B$1:$AF$1,0),FALSE))</f>
        <v>0</v>
      </c>
      <c r="Q232">
        <f>IF(ISERROR(1/VLOOKUP($B232,'Justerad allokering'!$B$1:$AG$461,MATCH(Q$1,'Justerad allokering'!$B$1:$AF$1,0),FALSE)),VLOOKUP($B232,'Allokerad kvv'!$B$2:$AV$468,MATCH(Q$1,'Allokerad kvv'!$B$1:$AV$1,0),FALSE),VLOOKUP($B232,'Justerad allokering'!$B$1:$AG$461,MATCH(Q$1,'Justerad allokering'!$B$1:$AF$1,0),FALSE))</f>
        <v>0</v>
      </c>
      <c r="R232">
        <f>IF(ISERROR(1/VLOOKUP($B232,'Justerad allokering'!$B$1:$AG$461,MATCH(R$1,'Justerad allokering'!$B$1:$AF$1,0),FALSE)),VLOOKUP($B232,'Allokerad kvv'!$B$2:$AV$468,MATCH(R$1,'Allokerad kvv'!$B$1:$AV$1,0),FALSE),VLOOKUP($B232,'Justerad allokering'!$B$1:$AG$461,MATCH(R$1,'Justerad allokering'!$B$1:$AF$1,0),FALSE))</f>
        <v>0</v>
      </c>
      <c r="S232">
        <f>IF(ISERROR(1/VLOOKUP($B232,'Justerad allokering'!$B$1:$AG$461,MATCH(S$1,'Justerad allokering'!$B$1:$AF$1,0),FALSE)),VLOOKUP($B232,'Allokerad kvv'!$B$2:$AV$468,MATCH(S$1,'Allokerad kvv'!$B$1:$AV$1,0),FALSE),VLOOKUP($B232,'Justerad allokering'!$B$1:$AG$461,MATCH(S$1,'Justerad allokering'!$B$1:$AF$1,0),FALSE))</f>
        <v>0</v>
      </c>
      <c r="T232">
        <f>IF(ISERROR(1/VLOOKUP($B232,'Justerad allokering'!$B$1:$AG$461,MATCH(T$1,'Justerad allokering'!$B$1:$AF$1,0),FALSE)),VLOOKUP($B232,'Allokerad kvv'!$B$2:$AV$468,MATCH(T$1,'Allokerad kvv'!$B$1:$AV$1,0),FALSE),VLOOKUP($B232,'Justerad allokering'!$B$1:$AG$461,MATCH(T$1,'Justerad allokering'!$B$1:$AF$1,0),FALSE))</f>
        <v>0</v>
      </c>
      <c r="U232">
        <f>IF(ISERROR(1/VLOOKUP($B232,'Justerad allokering'!$B$1:$AG$461,MATCH(U$1,'Justerad allokering'!$B$1:$AF$1,0),FALSE)),VLOOKUP($B232,'Allokerad kvv'!$B$2:$AV$468,MATCH(U$1,'Allokerad kvv'!$B$1:$AV$1,0),FALSE),VLOOKUP($B232,'Justerad allokering'!$B$1:$AG$461,MATCH(U$1,'Justerad allokering'!$B$1:$AF$1,0),FALSE))</f>
        <v>0</v>
      </c>
      <c r="V232">
        <f>IF(ISERROR(1/VLOOKUP($B232,'Justerad allokering'!$B$1:$AG$461,MATCH(V$1,'Justerad allokering'!$B$1:$AF$1,0),FALSE)),VLOOKUP($B232,'Allokerad kvv'!$B$2:$AV$468,MATCH(V$1,'Allokerad kvv'!$B$1:$AV$1,0),FALSE),VLOOKUP($B232,'Justerad allokering'!$B$1:$AG$461,MATCH(V$1,'Justerad allokering'!$B$1:$AF$1,0),FALSE))</f>
        <v>0</v>
      </c>
      <c r="W232">
        <f>IF(ISERROR(1/VLOOKUP($B232,'Justerad allokering'!$B$1:$AG$461,MATCH(W$1,'Justerad allokering'!$B$1:$AF$1,0),FALSE)),VLOOKUP($B232,'Allokerad kvv'!$B$2:$AV$468,MATCH(W$1,'Allokerad kvv'!$B$1:$AV$1,0),FALSE),VLOOKUP($B232,'Justerad allokering'!$B$1:$AG$461,MATCH(W$1,'Justerad allokering'!$B$1:$AF$1,0),FALSE))</f>
        <v>0</v>
      </c>
      <c r="X232">
        <f>IF(ISERROR(1/VLOOKUP($B232,'Justerad allokering'!$B$1:$AG$461,MATCH(X$1,'Justerad allokering'!$B$1:$AF$1,0),FALSE)),VLOOKUP($B232,'Allokerad kvv'!$B$2:$AV$468,MATCH(X$1,'Allokerad kvv'!$B$1:$AV$1,0),FALSE),VLOOKUP($B232,'Justerad allokering'!$B$1:$AG$461,MATCH(X$1,'Justerad allokering'!$B$1:$AF$1,0),FALSE))</f>
        <v>0</v>
      </c>
      <c r="Y232">
        <f>IF(ISERROR(1/VLOOKUP($B232,'Justerad allokering'!$B$1:$AG$461,MATCH(Y$1,'Justerad allokering'!$B$1:$AF$1,0),FALSE)),VLOOKUP($B232,'Allokerad kvv'!$B$2:$AV$468,MATCH(Y$1,'Allokerad kvv'!$B$1:$AV$1,0),FALSE),VLOOKUP($B232,'Justerad allokering'!$B$1:$AG$461,MATCH(Y$1,'Justerad allokering'!$B$1:$AF$1,0),FALSE))</f>
        <v>0</v>
      </c>
      <c r="Z232">
        <f>IF(ISERROR(1/VLOOKUP($B232,'Justerad allokering'!$B$1:$AG$461,MATCH(Z$1,'Justerad allokering'!$B$1:$AF$1,0),FALSE)),VLOOKUP($B232,'Allokerad kvv'!$B$2:$AV$468,MATCH(Z$1,'Allokerad kvv'!$B$1:$AV$1,0),FALSE),VLOOKUP($B232,'Justerad allokering'!$B$1:$AG$461,MATCH(Z$1,'Justerad allokering'!$B$1:$AF$1,0),FALSE))</f>
        <v>0</v>
      </c>
      <c r="AE232" s="89">
        <f t="shared" si="12"/>
        <v>0</v>
      </c>
      <c r="AG232">
        <f t="shared" si="13"/>
        <v>0</v>
      </c>
      <c r="AH232">
        <f t="shared" si="14"/>
        <v>0</v>
      </c>
      <c r="AI232" t="str">
        <f>IF(AH232=0,"",AH232/VLOOKUP(B232,Kraftvärmeprod!$B$1:$BC$480,MATCH("Summa tillförd energi exklusive rökgaskondensering",Kraftvärmeprod!$B$1:$BC$1,0),FALSE))</f>
        <v/>
      </c>
      <c r="AK232">
        <f t="shared" si="15"/>
        <v>0</v>
      </c>
    </row>
    <row r="233" spans="1:37" x14ac:dyDescent="0.25">
      <c r="A233" s="2" t="s">
        <v>331</v>
      </c>
      <c r="B233" s="2" t="s">
        <v>338</v>
      </c>
      <c r="C233">
        <f>IF(ISERROR(1/VLOOKUP($B233,'Justerad allokering'!$B$1:$AG$461,MATCH(C$1,'Justerad allokering'!$B$1:$AF$1,0),FALSE)),VLOOKUP($B233,'Allokerad kvv'!$B$2:$AV$468,MATCH(C$1,'Allokerad kvv'!$B$1:$AV$1,0),FALSE),VLOOKUP($B233,'Justerad allokering'!$B$1:$AG$461,MATCH(C$1,'Justerad allokering'!$B$1:$AF$1,0),FALSE))</f>
        <v>0</v>
      </c>
      <c r="D233">
        <f>IF(ISERROR(1/VLOOKUP($B233,'Justerad allokering'!$B$1:$AG$461,MATCH(D$1,'Justerad allokering'!$B$1:$AF$1,0),FALSE)),VLOOKUP($B233,'Allokerad kvv'!$B$2:$AV$468,MATCH(D$1,'Allokerad kvv'!$B$1:$AV$1,0),FALSE),VLOOKUP($B233,'Justerad allokering'!$B$1:$AG$461,MATCH(D$1,'Justerad allokering'!$B$1:$AF$1,0),FALSE))</f>
        <v>0</v>
      </c>
      <c r="E233">
        <f>IF(ISERROR(1/VLOOKUP($B233,'Justerad allokering'!$B$1:$AG$461,MATCH(E$1,'Justerad allokering'!$B$1:$AF$1,0),FALSE)),VLOOKUP($B233,'Allokerad kvv'!$B$2:$AV$468,MATCH(E$1,'Allokerad kvv'!$B$1:$AV$1,0),FALSE),VLOOKUP($B233,'Justerad allokering'!$B$1:$AG$461,MATCH(E$1,'Justerad allokering'!$B$1:$AF$1,0),FALSE))</f>
        <v>0</v>
      </c>
      <c r="F233">
        <f>IF(ISERROR(1/VLOOKUP($B233,'Justerad allokering'!$B$1:$AG$461,MATCH(F$1,'Justerad allokering'!$B$1:$AF$1,0),FALSE)),VLOOKUP($B233,'Allokerad kvv'!$B$2:$AV$468,MATCH(F$1,'Allokerad kvv'!$B$1:$AV$1,0),FALSE),VLOOKUP($B233,'Justerad allokering'!$B$1:$AG$461,MATCH(F$1,'Justerad allokering'!$B$1:$AF$1,0),FALSE))</f>
        <v>0</v>
      </c>
      <c r="G233">
        <f>IF(ISERROR(1/VLOOKUP($B233,'Justerad allokering'!$B$1:$AG$461,MATCH(G$1,'Justerad allokering'!$B$1:$AF$1,0),FALSE)),VLOOKUP($B233,'Allokerad kvv'!$B$2:$AV$468,MATCH(G$1,'Allokerad kvv'!$B$1:$AV$1,0),FALSE),VLOOKUP($B233,'Justerad allokering'!$B$1:$AG$461,MATCH(G$1,'Justerad allokering'!$B$1:$AF$1,0),FALSE))</f>
        <v>0</v>
      </c>
      <c r="H233">
        <f>IF(ISERROR(1/VLOOKUP($B233,'Justerad allokering'!$B$1:$AG$461,MATCH(H$1,'Justerad allokering'!$B$1:$AF$1,0),FALSE)),VLOOKUP($B233,'Allokerad kvv'!$B$2:$AV$468,MATCH(H$1,'Allokerad kvv'!$B$1:$AV$1,0),FALSE),VLOOKUP($B233,'Justerad allokering'!$B$1:$AG$461,MATCH(H$1,'Justerad allokering'!$B$1:$AF$1,0),FALSE))</f>
        <v>0</v>
      </c>
      <c r="I233">
        <f>IF(ISERROR(1/VLOOKUP($B233,'Justerad allokering'!$B$1:$AG$461,MATCH(I$1,'Justerad allokering'!$B$1:$AF$1,0),FALSE)),VLOOKUP($B233,'Allokerad kvv'!$B$2:$AV$468,MATCH(I$1,'Allokerad kvv'!$B$1:$AV$1,0),FALSE),VLOOKUP($B233,'Justerad allokering'!$B$1:$AG$461,MATCH(I$1,'Justerad allokering'!$B$1:$AF$1,0),FALSE))</f>
        <v>0</v>
      </c>
      <c r="J233">
        <f>IF(ISERROR(1/VLOOKUP($B233,'Justerad allokering'!$B$1:$AG$461,MATCH(J$1,'Justerad allokering'!$B$1:$AF$1,0),FALSE)),VLOOKUP($B233,'Allokerad kvv'!$B$2:$AV$468,MATCH(J$1,'Allokerad kvv'!$B$1:$AV$1,0),FALSE),VLOOKUP($B233,'Justerad allokering'!$B$1:$AG$461,MATCH(J$1,'Justerad allokering'!$B$1:$AF$1,0),FALSE))</f>
        <v>0</v>
      </c>
      <c r="K233">
        <f>IF(ISERROR(1/VLOOKUP($B233,'Justerad allokering'!$B$1:$AG$461,MATCH(K$1,'Justerad allokering'!$B$1:$AF$1,0),FALSE)),VLOOKUP($B233,'Allokerad kvv'!$B$2:$AV$468,MATCH(K$1,'Allokerad kvv'!$B$1:$AV$1,0),FALSE),VLOOKUP($B233,'Justerad allokering'!$B$1:$AG$461,MATCH(K$1,'Justerad allokering'!$B$1:$AF$1,0),FALSE))</f>
        <v>0</v>
      </c>
      <c r="L233">
        <f>IF(ISERROR(1/VLOOKUP($B233,'Justerad allokering'!$B$1:$AG$461,MATCH(L$1,'Justerad allokering'!$B$1:$AF$1,0),FALSE)),VLOOKUP($B233,'Allokerad kvv'!$B$2:$AV$468,MATCH(L$1,'Allokerad kvv'!$B$1:$AV$1,0),FALSE),VLOOKUP($B233,'Justerad allokering'!$B$1:$AG$461,MATCH(L$1,'Justerad allokering'!$B$1:$AF$1,0),FALSE))</f>
        <v>0</v>
      </c>
      <c r="M233">
        <f>IF(ISERROR(1/VLOOKUP($B233,'Justerad allokering'!$B$1:$AG$461,MATCH(M$1,'Justerad allokering'!$B$1:$AF$1,0),FALSE)),VLOOKUP($B233,'Allokerad kvv'!$B$2:$AV$468,MATCH(M$1,'Allokerad kvv'!$B$1:$AV$1,0),FALSE),VLOOKUP($B233,'Justerad allokering'!$B$1:$AG$461,MATCH(M$1,'Justerad allokering'!$B$1:$AF$1,0),FALSE))</f>
        <v>0</v>
      </c>
      <c r="N233">
        <f>IF(ISERROR(1/VLOOKUP($B233,'Justerad allokering'!$B$1:$AG$461,MATCH(N$1,'Justerad allokering'!$B$1:$AF$1,0),FALSE)),VLOOKUP($B233,'Allokerad kvv'!$B$2:$AV$468,MATCH(N$1,'Allokerad kvv'!$B$1:$AV$1,0),FALSE),VLOOKUP($B233,'Justerad allokering'!$B$1:$AG$461,MATCH(N$1,'Justerad allokering'!$B$1:$AF$1,0),FALSE))</f>
        <v>0</v>
      </c>
      <c r="O233">
        <f>IF(ISERROR(1/VLOOKUP($B233,'Justerad allokering'!$B$1:$AG$461,MATCH(O$1,'Justerad allokering'!$B$1:$AF$1,0),FALSE)),VLOOKUP($B233,'Allokerad kvv'!$B$2:$AV$468,MATCH(O$1,'Allokerad kvv'!$B$1:$AV$1,0),FALSE),VLOOKUP($B233,'Justerad allokering'!$B$1:$AG$461,MATCH(O$1,'Justerad allokering'!$B$1:$AF$1,0),FALSE))</f>
        <v>0</v>
      </c>
      <c r="P233">
        <f>IF(ISERROR(1/VLOOKUP($B233,'Justerad allokering'!$B$1:$AG$461,MATCH(P$1,'Justerad allokering'!$B$1:$AF$1,0),FALSE)),VLOOKUP($B233,'Allokerad kvv'!$B$2:$AV$468,MATCH(P$1,'Allokerad kvv'!$B$1:$AV$1,0),FALSE),VLOOKUP($B233,'Justerad allokering'!$B$1:$AG$461,MATCH(P$1,'Justerad allokering'!$B$1:$AF$1,0),FALSE))</f>
        <v>0</v>
      </c>
      <c r="Q233">
        <f>IF(ISERROR(1/VLOOKUP($B233,'Justerad allokering'!$B$1:$AG$461,MATCH(Q$1,'Justerad allokering'!$B$1:$AF$1,0),FALSE)),VLOOKUP($B233,'Allokerad kvv'!$B$2:$AV$468,MATCH(Q$1,'Allokerad kvv'!$B$1:$AV$1,0),FALSE),VLOOKUP($B233,'Justerad allokering'!$B$1:$AG$461,MATCH(Q$1,'Justerad allokering'!$B$1:$AF$1,0),FALSE))</f>
        <v>0</v>
      </c>
      <c r="R233">
        <f>IF(ISERROR(1/VLOOKUP($B233,'Justerad allokering'!$B$1:$AG$461,MATCH(R$1,'Justerad allokering'!$B$1:$AF$1,0),FALSE)),VLOOKUP($B233,'Allokerad kvv'!$B$2:$AV$468,MATCH(R$1,'Allokerad kvv'!$B$1:$AV$1,0),FALSE),VLOOKUP($B233,'Justerad allokering'!$B$1:$AG$461,MATCH(R$1,'Justerad allokering'!$B$1:$AF$1,0),FALSE))</f>
        <v>0</v>
      </c>
      <c r="S233">
        <f>IF(ISERROR(1/VLOOKUP($B233,'Justerad allokering'!$B$1:$AG$461,MATCH(S$1,'Justerad allokering'!$B$1:$AF$1,0),FALSE)),VLOOKUP($B233,'Allokerad kvv'!$B$2:$AV$468,MATCH(S$1,'Allokerad kvv'!$B$1:$AV$1,0),FALSE),VLOOKUP($B233,'Justerad allokering'!$B$1:$AG$461,MATCH(S$1,'Justerad allokering'!$B$1:$AF$1,0),FALSE))</f>
        <v>0</v>
      </c>
      <c r="T233">
        <f>IF(ISERROR(1/VLOOKUP($B233,'Justerad allokering'!$B$1:$AG$461,MATCH(T$1,'Justerad allokering'!$B$1:$AF$1,0),FALSE)),VLOOKUP($B233,'Allokerad kvv'!$B$2:$AV$468,MATCH(T$1,'Allokerad kvv'!$B$1:$AV$1,0),FALSE),VLOOKUP($B233,'Justerad allokering'!$B$1:$AG$461,MATCH(T$1,'Justerad allokering'!$B$1:$AF$1,0),FALSE))</f>
        <v>0</v>
      </c>
      <c r="U233">
        <f>IF(ISERROR(1/VLOOKUP($B233,'Justerad allokering'!$B$1:$AG$461,MATCH(U$1,'Justerad allokering'!$B$1:$AF$1,0),FALSE)),VLOOKUP($B233,'Allokerad kvv'!$B$2:$AV$468,MATCH(U$1,'Allokerad kvv'!$B$1:$AV$1,0),FALSE),VLOOKUP($B233,'Justerad allokering'!$B$1:$AG$461,MATCH(U$1,'Justerad allokering'!$B$1:$AF$1,0),FALSE))</f>
        <v>0</v>
      </c>
      <c r="V233">
        <f>IF(ISERROR(1/VLOOKUP($B233,'Justerad allokering'!$B$1:$AG$461,MATCH(V$1,'Justerad allokering'!$B$1:$AF$1,0),FALSE)),VLOOKUP($B233,'Allokerad kvv'!$B$2:$AV$468,MATCH(V$1,'Allokerad kvv'!$B$1:$AV$1,0),FALSE),VLOOKUP($B233,'Justerad allokering'!$B$1:$AG$461,MATCH(V$1,'Justerad allokering'!$B$1:$AF$1,0),FALSE))</f>
        <v>0</v>
      </c>
      <c r="W233">
        <f>IF(ISERROR(1/VLOOKUP($B233,'Justerad allokering'!$B$1:$AG$461,MATCH(W$1,'Justerad allokering'!$B$1:$AF$1,0),FALSE)),VLOOKUP($B233,'Allokerad kvv'!$B$2:$AV$468,MATCH(W$1,'Allokerad kvv'!$B$1:$AV$1,0),FALSE),VLOOKUP($B233,'Justerad allokering'!$B$1:$AG$461,MATCH(W$1,'Justerad allokering'!$B$1:$AF$1,0),FALSE))</f>
        <v>0</v>
      </c>
      <c r="X233">
        <f>IF(ISERROR(1/VLOOKUP($B233,'Justerad allokering'!$B$1:$AG$461,MATCH(X$1,'Justerad allokering'!$B$1:$AF$1,0),FALSE)),VLOOKUP($B233,'Allokerad kvv'!$B$2:$AV$468,MATCH(X$1,'Allokerad kvv'!$B$1:$AV$1,0),FALSE),VLOOKUP($B233,'Justerad allokering'!$B$1:$AG$461,MATCH(X$1,'Justerad allokering'!$B$1:$AF$1,0),FALSE))</f>
        <v>0</v>
      </c>
      <c r="Y233">
        <f>IF(ISERROR(1/VLOOKUP($B233,'Justerad allokering'!$B$1:$AG$461,MATCH(Y$1,'Justerad allokering'!$B$1:$AF$1,0),FALSE)),VLOOKUP($B233,'Allokerad kvv'!$B$2:$AV$468,MATCH(Y$1,'Allokerad kvv'!$B$1:$AV$1,0),FALSE),VLOOKUP($B233,'Justerad allokering'!$B$1:$AG$461,MATCH(Y$1,'Justerad allokering'!$B$1:$AF$1,0),FALSE))</f>
        <v>0</v>
      </c>
      <c r="Z233">
        <f>IF(ISERROR(1/VLOOKUP($B233,'Justerad allokering'!$B$1:$AG$461,MATCH(Z$1,'Justerad allokering'!$B$1:$AF$1,0),FALSE)),VLOOKUP($B233,'Allokerad kvv'!$B$2:$AV$468,MATCH(Z$1,'Allokerad kvv'!$B$1:$AV$1,0),FALSE),VLOOKUP($B233,'Justerad allokering'!$B$1:$AG$461,MATCH(Z$1,'Justerad allokering'!$B$1:$AF$1,0),FALSE))</f>
        <v>0</v>
      </c>
      <c r="AE233" s="89">
        <f t="shared" si="12"/>
        <v>0</v>
      </c>
      <c r="AG233">
        <f t="shared" si="13"/>
        <v>0</v>
      </c>
      <c r="AH233">
        <f t="shared" si="14"/>
        <v>0</v>
      </c>
      <c r="AI233" t="str">
        <f>IF(AH233=0,"",AH233/VLOOKUP(B233,Kraftvärmeprod!$B$1:$BC$480,MATCH("Summa tillförd energi exklusive rökgaskondensering",Kraftvärmeprod!$B$1:$BC$1,0),FALSE))</f>
        <v/>
      </c>
      <c r="AK233">
        <f t="shared" si="15"/>
        <v>0</v>
      </c>
    </row>
    <row r="234" spans="1:37" x14ac:dyDescent="0.25">
      <c r="A234" s="2" t="s">
        <v>331</v>
      </c>
      <c r="B234" s="2" t="s">
        <v>339</v>
      </c>
      <c r="C234">
        <f>IF(ISERROR(1/VLOOKUP($B234,'Justerad allokering'!$B$1:$AG$461,MATCH(C$1,'Justerad allokering'!$B$1:$AF$1,0),FALSE)),VLOOKUP($B234,'Allokerad kvv'!$B$2:$AV$468,MATCH(C$1,'Allokerad kvv'!$B$1:$AV$1,0),FALSE),VLOOKUP($B234,'Justerad allokering'!$B$1:$AG$461,MATCH(C$1,'Justerad allokering'!$B$1:$AF$1,0),FALSE))</f>
        <v>0</v>
      </c>
      <c r="D234">
        <f>IF(ISERROR(1/VLOOKUP($B234,'Justerad allokering'!$B$1:$AG$461,MATCH(D$1,'Justerad allokering'!$B$1:$AF$1,0),FALSE)),VLOOKUP($B234,'Allokerad kvv'!$B$2:$AV$468,MATCH(D$1,'Allokerad kvv'!$B$1:$AV$1,0),FALSE),VLOOKUP($B234,'Justerad allokering'!$B$1:$AG$461,MATCH(D$1,'Justerad allokering'!$B$1:$AF$1,0),FALSE))</f>
        <v>0</v>
      </c>
      <c r="E234">
        <f>IF(ISERROR(1/VLOOKUP($B234,'Justerad allokering'!$B$1:$AG$461,MATCH(E$1,'Justerad allokering'!$B$1:$AF$1,0),FALSE)),VLOOKUP($B234,'Allokerad kvv'!$B$2:$AV$468,MATCH(E$1,'Allokerad kvv'!$B$1:$AV$1,0),FALSE),VLOOKUP($B234,'Justerad allokering'!$B$1:$AG$461,MATCH(E$1,'Justerad allokering'!$B$1:$AF$1,0),FALSE))</f>
        <v>0</v>
      </c>
      <c r="F234">
        <f>IF(ISERROR(1/VLOOKUP($B234,'Justerad allokering'!$B$1:$AG$461,MATCH(F$1,'Justerad allokering'!$B$1:$AF$1,0),FALSE)),VLOOKUP($B234,'Allokerad kvv'!$B$2:$AV$468,MATCH(F$1,'Allokerad kvv'!$B$1:$AV$1,0),FALSE),VLOOKUP($B234,'Justerad allokering'!$B$1:$AG$461,MATCH(F$1,'Justerad allokering'!$B$1:$AF$1,0),FALSE))</f>
        <v>0</v>
      </c>
      <c r="G234">
        <f>IF(ISERROR(1/VLOOKUP($B234,'Justerad allokering'!$B$1:$AG$461,MATCH(G$1,'Justerad allokering'!$B$1:$AF$1,0),FALSE)),VLOOKUP($B234,'Allokerad kvv'!$B$2:$AV$468,MATCH(G$1,'Allokerad kvv'!$B$1:$AV$1,0),FALSE),VLOOKUP($B234,'Justerad allokering'!$B$1:$AG$461,MATCH(G$1,'Justerad allokering'!$B$1:$AF$1,0),FALSE))</f>
        <v>0</v>
      </c>
      <c r="H234">
        <f>IF(ISERROR(1/VLOOKUP($B234,'Justerad allokering'!$B$1:$AG$461,MATCH(H$1,'Justerad allokering'!$B$1:$AF$1,0),FALSE)),VLOOKUP($B234,'Allokerad kvv'!$B$2:$AV$468,MATCH(H$1,'Allokerad kvv'!$B$1:$AV$1,0),FALSE),VLOOKUP($B234,'Justerad allokering'!$B$1:$AG$461,MATCH(H$1,'Justerad allokering'!$B$1:$AF$1,0),FALSE))</f>
        <v>0</v>
      </c>
      <c r="I234">
        <f>IF(ISERROR(1/VLOOKUP($B234,'Justerad allokering'!$B$1:$AG$461,MATCH(I$1,'Justerad allokering'!$B$1:$AF$1,0),FALSE)),VLOOKUP($B234,'Allokerad kvv'!$B$2:$AV$468,MATCH(I$1,'Allokerad kvv'!$B$1:$AV$1,0),FALSE),VLOOKUP($B234,'Justerad allokering'!$B$1:$AG$461,MATCH(I$1,'Justerad allokering'!$B$1:$AF$1,0),FALSE))</f>
        <v>0</v>
      </c>
      <c r="J234">
        <f>IF(ISERROR(1/VLOOKUP($B234,'Justerad allokering'!$B$1:$AG$461,MATCH(J$1,'Justerad allokering'!$B$1:$AF$1,0),FALSE)),VLOOKUP($B234,'Allokerad kvv'!$B$2:$AV$468,MATCH(J$1,'Allokerad kvv'!$B$1:$AV$1,0),FALSE),VLOOKUP($B234,'Justerad allokering'!$B$1:$AG$461,MATCH(J$1,'Justerad allokering'!$B$1:$AF$1,0),FALSE))</f>
        <v>0</v>
      </c>
      <c r="K234">
        <f>IF(ISERROR(1/VLOOKUP($B234,'Justerad allokering'!$B$1:$AG$461,MATCH(K$1,'Justerad allokering'!$B$1:$AF$1,0),FALSE)),VLOOKUP($B234,'Allokerad kvv'!$B$2:$AV$468,MATCH(K$1,'Allokerad kvv'!$B$1:$AV$1,0),FALSE),VLOOKUP($B234,'Justerad allokering'!$B$1:$AG$461,MATCH(K$1,'Justerad allokering'!$B$1:$AF$1,0),FALSE))</f>
        <v>0</v>
      </c>
      <c r="L234">
        <f>IF(ISERROR(1/VLOOKUP($B234,'Justerad allokering'!$B$1:$AG$461,MATCH(L$1,'Justerad allokering'!$B$1:$AF$1,0),FALSE)),VLOOKUP($B234,'Allokerad kvv'!$B$2:$AV$468,MATCH(L$1,'Allokerad kvv'!$B$1:$AV$1,0),FALSE),VLOOKUP($B234,'Justerad allokering'!$B$1:$AG$461,MATCH(L$1,'Justerad allokering'!$B$1:$AF$1,0),FALSE))</f>
        <v>0</v>
      </c>
      <c r="M234">
        <f>IF(ISERROR(1/VLOOKUP($B234,'Justerad allokering'!$B$1:$AG$461,MATCH(M$1,'Justerad allokering'!$B$1:$AF$1,0),FALSE)),VLOOKUP($B234,'Allokerad kvv'!$B$2:$AV$468,MATCH(M$1,'Allokerad kvv'!$B$1:$AV$1,0),FALSE),VLOOKUP($B234,'Justerad allokering'!$B$1:$AG$461,MATCH(M$1,'Justerad allokering'!$B$1:$AF$1,0),FALSE))</f>
        <v>0</v>
      </c>
      <c r="N234">
        <f>IF(ISERROR(1/VLOOKUP($B234,'Justerad allokering'!$B$1:$AG$461,MATCH(N$1,'Justerad allokering'!$B$1:$AF$1,0),FALSE)),VLOOKUP($B234,'Allokerad kvv'!$B$2:$AV$468,MATCH(N$1,'Allokerad kvv'!$B$1:$AV$1,0),FALSE),VLOOKUP($B234,'Justerad allokering'!$B$1:$AG$461,MATCH(N$1,'Justerad allokering'!$B$1:$AF$1,0),FALSE))</f>
        <v>0</v>
      </c>
      <c r="O234">
        <f>IF(ISERROR(1/VLOOKUP($B234,'Justerad allokering'!$B$1:$AG$461,MATCH(O$1,'Justerad allokering'!$B$1:$AF$1,0),FALSE)),VLOOKUP($B234,'Allokerad kvv'!$B$2:$AV$468,MATCH(O$1,'Allokerad kvv'!$B$1:$AV$1,0),FALSE),VLOOKUP($B234,'Justerad allokering'!$B$1:$AG$461,MATCH(O$1,'Justerad allokering'!$B$1:$AF$1,0),FALSE))</f>
        <v>0</v>
      </c>
      <c r="P234">
        <f>IF(ISERROR(1/VLOOKUP($B234,'Justerad allokering'!$B$1:$AG$461,MATCH(P$1,'Justerad allokering'!$B$1:$AF$1,0),FALSE)),VLOOKUP($B234,'Allokerad kvv'!$B$2:$AV$468,MATCH(P$1,'Allokerad kvv'!$B$1:$AV$1,0),FALSE),VLOOKUP($B234,'Justerad allokering'!$B$1:$AG$461,MATCH(P$1,'Justerad allokering'!$B$1:$AF$1,0),FALSE))</f>
        <v>0</v>
      </c>
      <c r="Q234">
        <f>IF(ISERROR(1/VLOOKUP($B234,'Justerad allokering'!$B$1:$AG$461,MATCH(Q$1,'Justerad allokering'!$B$1:$AF$1,0),FALSE)),VLOOKUP($B234,'Allokerad kvv'!$B$2:$AV$468,MATCH(Q$1,'Allokerad kvv'!$B$1:$AV$1,0),FALSE),VLOOKUP($B234,'Justerad allokering'!$B$1:$AG$461,MATCH(Q$1,'Justerad allokering'!$B$1:$AF$1,0),FALSE))</f>
        <v>0</v>
      </c>
      <c r="R234">
        <f>IF(ISERROR(1/VLOOKUP($B234,'Justerad allokering'!$B$1:$AG$461,MATCH(R$1,'Justerad allokering'!$B$1:$AF$1,0),FALSE)),VLOOKUP($B234,'Allokerad kvv'!$B$2:$AV$468,MATCH(R$1,'Allokerad kvv'!$B$1:$AV$1,0),FALSE),VLOOKUP($B234,'Justerad allokering'!$B$1:$AG$461,MATCH(R$1,'Justerad allokering'!$B$1:$AF$1,0),FALSE))</f>
        <v>0</v>
      </c>
      <c r="S234">
        <f>IF(ISERROR(1/VLOOKUP($B234,'Justerad allokering'!$B$1:$AG$461,MATCH(S$1,'Justerad allokering'!$B$1:$AF$1,0),FALSE)),VLOOKUP($B234,'Allokerad kvv'!$B$2:$AV$468,MATCH(S$1,'Allokerad kvv'!$B$1:$AV$1,0),FALSE),VLOOKUP($B234,'Justerad allokering'!$B$1:$AG$461,MATCH(S$1,'Justerad allokering'!$B$1:$AF$1,0),FALSE))</f>
        <v>0</v>
      </c>
      <c r="T234">
        <f>IF(ISERROR(1/VLOOKUP($B234,'Justerad allokering'!$B$1:$AG$461,MATCH(T$1,'Justerad allokering'!$B$1:$AF$1,0),FALSE)),VLOOKUP($B234,'Allokerad kvv'!$B$2:$AV$468,MATCH(T$1,'Allokerad kvv'!$B$1:$AV$1,0),FALSE),VLOOKUP($B234,'Justerad allokering'!$B$1:$AG$461,MATCH(T$1,'Justerad allokering'!$B$1:$AF$1,0),FALSE))</f>
        <v>0</v>
      </c>
      <c r="U234">
        <f>IF(ISERROR(1/VLOOKUP($B234,'Justerad allokering'!$B$1:$AG$461,MATCH(U$1,'Justerad allokering'!$B$1:$AF$1,0),FALSE)),VLOOKUP($B234,'Allokerad kvv'!$B$2:$AV$468,MATCH(U$1,'Allokerad kvv'!$B$1:$AV$1,0),FALSE),VLOOKUP($B234,'Justerad allokering'!$B$1:$AG$461,MATCH(U$1,'Justerad allokering'!$B$1:$AF$1,0),FALSE))</f>
        <v>0</v>
      </c>
      <c r="V234">
        <f>IF(ISERROR(1/VLOOKUP($B234,'Justerad allokering'!$B$1:$AG$461,MATCH(V$1,'Justerad allokering'!$B$1:$AF$1,0),FALSE)),VLOOKUP($B234,'Allokerad kvv'!$B$2:$AV$468,MATCH(V$1,'Allokerad kvv'!$B$1:$AV$1,0),FALSE),VLOOKUP($B234,'Justerad allokering'!$B$1:$AG$461,MATCH(V$1,'Justerad allokering'!$B$1:$AF$1,0),FALSE))</f>
        <v>0</v>
      </c>
      <c r="W234">
        <f>IF(ISERROR(1/VLOOKUP($B234,'Justerad allokering'!$B$1:$AG$461,MATCH(W$1,'Justerad allokering'!$B$1:$AF$1,0),FALSE)),VLOOKUP($B234,'Allokerad kvv'!$B$2:$AV$468,MATCH(W$1,'Allokerad kvv'!$B$1:$AV$1,0),FALSE),VLOOKUP($B234,'Justerad allokering'!$B$1:$AG$461,MATCH(W$1,'Justerad allokering'!$B$1:$AF$1,0),FALSE))</f>
        <v>0</v>
      </c>
      <c r="X234">
        <f>IF(ISERROR(1/VLOOKUP($B234,'Justerad allokering'!$B$1:$AG$461,MATCH(X$1,'Justerad allokering'!$B$1:$AF$1,0),FALSE)),VLOOKUP($B234,'Allokerad kvv'!$B$2:$AV$468,MATCH(X$1,'Allokerad kvv'!$B$1:$AV$1,0),FALSE),VLOOKUP($B234,'Justerad allokering'!$B$1:$AG$461,MATCH(X$1,'Justerad allokering'!$B$1:$AF$1,0),FALSE))</f>
        <v>0</v>
      </c>
      <c r="Y234">
        <f>IF(ISERROR(1/VLOOKUP($B234,'Justerad allokering'!$B$1:$AG$461,MATCH(Y$1,'Justerad allokering'!$B$1:$AF$1,0),FALSE)),VLOOKUP($B234,'Allokerad kvv'!$B$2:$AV$468,MATCH(Y$1,'Allokerad kvv'!$B$1:$AV$1,0),FALSE),VLOOKUP($B234,'Justerad allokering'!$B$1:$AG$461,MATCH(Y$1,'Justerad allokering'!$B$1:$AF$1,0),FALSE))</f>
        <v>0</v>
      </c>
      <c r="Z234">
        <f>IF(ISERROR(1/VLOOKUP($B234,'Justerad allokering'!$B$1:$AG$461,MATCH(Z$1,'Justerad allokering'!$B$1:$AF$1,0),FALSE)),VLOOKUP($B234,'Allokerad kvv'!$B$2:$AV$468,MATCH(Z$1,'Allokerad kvv'!$B$1:$AV$1,0),FALSE),VLOOKUP($B234,'Justerad allokering'!$B$1:$AG$461,MATCH(Z$1,'Justerad allokering'!$B$1:$AF$1,0),FALSE))</f>
        <v>0</v>
      </c>
      <c r="AE234" s="89">
        <f t="shared" si="12"/>
        <v>0</v>
      </c>
      <c r="AG234">
        <f t="shared" si="13"/>
        <v>0</v>
      </c>
      <c r="AH234">
        <f t="shared" si="14"/>
        <v>0</v>
      </c>
      <c r="AI234" t="str">
        <f>IF(AH234=0,"",AH234/VLOOKUP(B234,Kraftvärmeprod!$B$1:$BC$480,MATCH("Summa tillförd energi exklusive rökgaskondensering",Kraftvärmeprod!$B$1:$BC$1,0),FALSE))</f>
        <v/>
      </c>
      <c r="AK234">
        <f t="shared" si="15"/>
        <v>0</v>
      </c>
    </row>
    <row r="235" spans="1:37" x14ac:dyDescent="0.25">
      <c r="A235" s="2" t="s">
        <v>331</v>
      </c>
      <c r="B235" s="2" t="s">
        <v>340</v>
      </c>
      <c r="C235">
        <f>IF(ISERROR(1/VLOOKUP($B235,'Justerad allokering'!$B$1:$AG$461,MATCH(C$1,'Justerad allokering'!$B$1:$AF$1,0),FALSE)),VLOOKUP($B235,'Allokerad kvv'!$B$2:$AV$468,MATCH(C$1,'Allokerad kvv'!$B$1:$AV$1,0),FALSE),VLOOKUP($B235,'Justerad allokering'!$B$1:$AG$461,MATCH(C$1,'Justerad allokering'!$B$1:$AF$1,0),FALSE))</f>
        <v>0</v>
      </c>
      <c r="D235">
        <f>IF(ISERROR(1/VLOOKUP($B235,'Justerad allokering'!$B$1:$AG$461,MATCH(D$1,'Justerad allokering'!$B$1:$AF$1,0),FALSE)),VLOOKUP($B235,'Allokerad kvv'!$B$2:$AV$468,MATCH(D$1,'Allokerad kvv'!$B$1:$AV$1,0),FALSE),VLOOKUP($B235,'Justerad allokering'!$B$1:$AG$461,MATCH(D$1,'Justerad allokering'!$B$1:$AF$1,0),FALSE))</f>
        <v>0</v>
      </c>
      <c r="E235">
        <f>IF(ISERROR(1/VLOOKUP($B235,'Justerad allokering'!$B$1:$AG$461,MATCH(E$1,'Justerad allokering'!$B$1:$AF$1,0),FALSE)),VLOOKUP($B235,'Allokerad kvv'!$B$2:$AV$468,MATCH(E$1,'Allokerad kvv'!$B$1:$AV$1,0),FALSE),VLOOKUP($B235,'Justerad allokering'!$B$1:$AG$461,MATCH(E$1,'Justerad allokering'!$B$1:$AF$1,0),FALSE))</f>
        <v>0</v>
      </c>
      <c r="F235">
        <f>IF(ISERROR(1/VLOOKUP($B235,'Justerad allokering'!$B$1:$AG$461,MATCH(F$1,'Justerad allokering'!$B$1:$AF$1,0),FALSE)),VLOOKUP($B235,'Allokerad kvv'!$B$2:$AV$468,MATCH(F$1,'Allokerad kvv'!$B$1:$AV$1,0),FALSE),VLOOKUP($B235,'Justerad allokering'!$B$1:$AG$461,MATCH(F$1,'Justerad allokering'!$B$1:$AF$1,0),FALSE))</f>
        <v>0</v>
      </c>
      <c r="G235">
        <f>IF(ISERROR(1/VLOOKUP($B235,'Justerad allokering'!$B$1:$AG$461,MATCH(G$1,'Justerad allokering'!$B$1:$AF$1,0),FALSE)),VLOOKUP($B235,'Allokerad kvv'!$B$2:$AV$468,MATCH(G$1,'Allokerad kvv'!$B$1:$AV$1,0),FALSE),VLOOKUP($B235,'Justerad allokering'!$B$1:$AG$461,MATCH(G$1,'Justerad allokering'!$B$1:$AF$1,0),FALSE))</f>
        <v>0</v>
      </c>
      <c r="H235">
        <f>IF(ISERROR(1/VLOOKUP($B235,'Justerad allokering'!$B$1:$AG$461,MATCH(H$1,'Justerad allokering'!$B$1:$AF$1,0),FALSE)),VLOOKUP($B235,'Allokerad kvv'!$B$2:$AV$468,MATCH(H$1,'Allokerad kvv'!$B$1:$AV$1,0),FALSE),VLOOKUP($B235,'Justerad allokering'!$B$1:$AG$461,MATCH(H$1,'Justerad allokering'!$B$1:$AF$1,0),FALSE))</f>
        <v>0</v>
      </c>
      <c r="I235">
        <f>IF(ISERROR(1/VLOOKUP($B235,'Justerad allokering'!$B$1:$AG$461,MATCH(I$1,'Justerad allokering'!$B$1:$AF$1,0),FALSE)),VLOOKUP($B235,'Allokerad kvv'!$B$2:$AV$468,MATCH(I$1,'Allokerad kvv'!$B$1:$AV$1,0),FALSE),VLOOKUP($B235,'Justerad allokering'!$B$1:$AG$461,MATCH(I$1,'Justerad allokering'!$B$1:$AF$1,0),FALSE))</f>
        <v>0</v>
      </c>
      <c r="J235">
        <f>IF(ISERROR(1/VLOOKUP($B235,'Justerad allokering'!$B$1:$AG$461,MATCH(J$1,'Justerad allokering'!$B$1:$AF$1,0),FALSE)),VLOOKUP($B235,'Allokerad kvv'!$B$2:$AV$468,MATCH(J$1,'Allokerad kvv'!$B$1:$AV$1,0),FALSE),VLOOKUP($B235,'Justerad allokering'!$B$1:$AG$461,MATCH(J$1,'Justerad allokering'!$B$1:$AF$1,0),FALSE))</f>
        <v>0</v>
      </c>
      <c r="K235">
        <f>IF(ISERROR(1/VLOOKUP($B235,'Justerad allokering'!$B$1:$AG$461,MATCH(K$1,'Justerad allokering'!$B$1:$AF$1,0),FALSE)),VLOOKUP($B235,'Allokerad kvv'!$B$2:$AV$468,MATCH(K$1,'Allokerad kvv'!$B$1:$AV$1,0),FALSE),VLOOKUP($B235,'Justerad allokering'!$B$1:$AG$461,MATCH(K$1,'Justerad allokering'!$B$1:$AF$1,0),FALSE))</f>
        <v>0</v>
      </c>
      <c r="L235">
        <f>IF(ISERROR(1/VLOOKUP($B235,'Justerad allokering'!$B$1:$AG$461,MATCH(L$1,'Justerad allokering'!$B$1:$AF$1,0),FALSE)),VLOOKUP($B235,'Allokerad kvv'!$B$2:$AV$468,MATCH(L$1,'Allokerad kvv'!$B$1:$AV$1,0),FALSE),VLOOKUP($B235,'Justerad allokering'!$B$1:$AG$461,MATCH(L$1,'Justerad allokering'!$B$1:$AF$1,0),FALSE))</f>
        <v>0</v>
      </c>
      <c r="M235">
        <f>IF(ISERROR(1/VLOOKUP($B235,'Justerad allokering'!$B$1:$AG$461,MATCH(M$1,'Justerad allokering'!$B$1:$AF$1,0),FALSE)),VLOOKUP($B235,'Allokerad kvv'!$B$2:$AV$468,MATCH(M$1,'Allokerad kvv'!$B$1:$AV$1,0),FALSE),VLOOKUP($B235,'Justerad allokering'!$B$1:$AG$461,MATCH(M$1,'Justerad allokering'!$B$1:$AF$1,0),FALSE))</f>
        <v>0</v>
      </c>
      <c r="N235">
        <f>IF(ISERROR(1/VLOOKUP($B235,'Justerad allokering'!$B$1:$AG$461,MATCH(N$1,'Justerad allokering'!$B$1:$AF$1,0),FALSE)),VLOOKUP($B235,'Allokerad kvv'!$B$2:$AV$468,MATCH(N$1,'Allokerad kvv'!$B$1:$AV$1,0),FALSE),VLOOKUP($B235,'Justerad allokering'!$B$1:$AG$461,MATCH(N$1,'Justerad allokering'!$B$1:$AF$1,0),FALSE))</f>
        <v>0</v>
      </c>
      <c r="O235">
        <f>IF(ISERROR(1/VLOOKUP($B235,'Justerad allokering'!$B$1:$AG$461,MATCH(O$1,'Justerad allokering'!$B$1:$AF$1,0),FALSE)),VLOOKUP($B235,'Allokerad kvv'!$B$2:$AV$468,MATCH(O$1,'Allokerad kvv'!$B$1:$AV$1,0),FALSE),VLOOKUP($B235,'Justerad allokering'!$B$1:$AG$461,MATCH(O$1,'Justerad allokering'!$B$1:$AF$1,0),FALSE))</f>
        <v>0</v>
      </c>
      <c r="P235">
        <f>IF(ISERROR(1/VLOOKUP($B235,'Justerad allokering'!$B$1:$AG$461,MATCH(P$1,'Justerad allokering'!$B$1:$AF$1,0),FALSE)),VLOOKUP($B235,'Allokerad kvv'!$B$2:$AV$468,MATCH(P$1,'Allokerad kvv'!$B$1:$AV$1,0),FALSE),VLOOKUP($B235,'Justerad allokering'!$B$1:$AG$461,MATCH(P$1,'Justerad allokering'!$B$1:$AF$1,0),FALSE))</f>
        <v>0</v>
      </c>
      <c r="Q235">
        <f>IF(ISERROR(1/VLOOKUP($B235,'Justerad allokering'!$B$1:$AG$461,MATCH(Q$1,'Justerad allokering'!$B$1:$AF$1,0),FALSE)),VLOOKUP($B235,'Allokerad kvv'!$B$2:$AV$468,MATCH(Q$1,'Allokerad kvv'!$B$1:$AV$1,0),FALSE),VLOOKUP($B235,'Justerad allokering'!$B$1:$AG$461,MATCH(Q$1,'Justerad allokering'!$B$1:$AF$1,0),FALSE))</f>
        <v>0</v>
      </c>
      <c r="R235">
        <f>IF(ISERROR(1/VLOOKUP($B235,'Justerad allokering'!$B$1:$AG$461,MATCH(R$1,'Justerad allokering'!$B$1:$AF$1,0),FALSE)),VLOOKUP($B235,'Allokerad kvv'!$B$2:$AV$468,MATCH(R$1,'Allokerad kvv'!$B$1:$AV$1,0),FALSE),VLOOKUP($B235,'Justerad allokering'!$B$1:$AG$461,MATCH(R$1,'Justerad allokering'!$B$1:$AF$1,0),FALSE))</f>
        <v>0</v>
      </c>
      <c r="S235">
        <f>IF(ISERROR(1/VLOOKUP($B235,'Justerad allokering'!$B$1:$AG$461,MATCH(S$1,'Justerad allokering'!$B$1:$AF$1,0),FALSE)),VLOOKUP($B235,'Allokerad kvv'!$B$2:$AV$468,MATCH(S$1,'Allokerad kvv'!$B$1:$AV$1,0),FALSE),VLOOKUP($B235,'Justerad allokering'!$B$1:$AG$461,MATCH(S$1,'Justerad allokering'!$B$1:$AF$1,0),FALSE))</f>
        <v>0</v>
      </c>
      <c r="T235">
        <f>IF(ISERROR(1/VLOOKUP($B235,'Justerad allokering'!$B$1:$AG$461,MATCH(T$1,'Justerad allokering'!$B$1:$AF$1,0),FALSE)),VLOOKUP($B235,'Allokerad kvv'!$B$2:$AV$468,MATCH(T$1,'Allokerad kvv'!$B$1:$AV$1,0),FALSE),VLOOKUP($B235,'Justerad allokering'!$B$1:$AG$461,MATCH(T$1,'Justerad allokering'!$B$1:$AF$1,0),FALSE))</f>
        <v>0</v>
      </c>
      <c r="U235">
        <f>IF(ISERROR(1/VLOOKUP($B235,'Justerad allokering'!$B$1:$AG$461,MATCH(U$1,'Justerad allokering'!$B$1:$AF$1,0),FALSE)),VLOOKUP($B235,'Allokerad kvv'!$B$2:$AV$468,MATCH(U$1,'Allokerad kvv'!$B$1:$AV$1,0),FALSE),VLOOKUP($B235,'Justerad allokering'!$B$1:$AG$461,MATCH(U$1,'Justerad allokering'!$B$1:$AF$1,0),FALSE))</f>
        <v>0</v>
      </c>
      <c r="V235">
        <f>IF(ISERROR(1/VLOOKUP($B235,'Justerad allokering'!$B$1:$AG$461,MATCH(V$1,'Justerad allokering'!$B$1:$AF$1,0),FALSE)),VLOOKUP($B235,'Allokerad kvv'!$B$2:$AV$468,MATCH(V$1,'Allokerad kvv'!$B$1:$AV$1,0),FALSE),VLOOKUP($B235,'Justerad allokering'!$B$1:$AG$461,MATCH(V$1,'Justerad allokering'!$B$1:$AF$1,0),FALSE))</f>
        <v>0</v>
      </c>
      <c r="W235">
        <f>IF(ISERROR(1/VLOOKUP($B235,'Justerad allokering'!$B$1:$AG$461,MATCH(W$1,'Justerad allokering'!$B$1:$AF$1,0),FALSE)),VLOOKUP($B235,'Allokerad kvv'!$B$2:$AV$468,MATCH(W$1,'Allokerad kvv'!$B$1:$AV$1,0),FALSE),VLOOKUP($B235,'Justerad allokering'!$B$1:$AG$461,MATCH(W$1,'Justerad allokering'!$B$1:$AF$1,0),FALSE))</f>
        <v>0</v>
      </c>
      <c r="X235">
        <f>IF(ISERROR(1/VLOOKUP($B235,'Justerad allokering'!$B$1:$AG$461,MATCH(X$1,'Justerad allokering'!$B$1:$AF$1,0),FALSE)),VLOOKUP($B235,'Allokerad kvv'!$B$2:$AV$468,MATCH(X$1,'Allokerad kvv'!$B$1:$AV$1,0),FALSE),VLOOKUP($B235,'Justerad allokering'!$B$1:$AG$461,MATCH(X$1,'Justerad allokering'!$B$1:$AF$1,0),FALSE))</f>
        <v>0</v>
      </c>
      <c r="Y235">
        <f>IF(ISERROR(1/VLOOKUP($B235,'Justerad allokering'!$B$1:$AG$461,MATCH(Y$1,'Justerad allokering'!$B$1:$AF$1,0),FALSE)),VLOOKUP($B235,'Allokerad kvv'!$B$2:$AV$468,MATCH(Y$1,'Allokerad kvv'!$B$1:$AV$1,0),FALSE),VLOOKUP($B235,'Justerad allokering'!$B$1:$AG$461,MATCH(Y$1,'Justerad allokering'!$B$1:$AF$1,0),FALSE))</f>
        <v>0</v>
      </c>
      <c r="Z235">
        <f>IF(ISERROR(1/VLOOKUP($B235,'Justerad allokering'!$B$1:$AG$461,MATCH(Z$1,'Justerad allokering'!$B$1:$AF$1,0),FALSE)),VLOOKUP($B235,'Allokerad kvv'!$B$2:$AV$468,MATCH(Z$1,'Allokerad kvv'!$B$1:$AV$1,0),FALSE),VLOOKUP($B235,'Justerad allokering'!$B$1:$AG$461,MATCH(Z$1,'Justerad allokering'!$B$1:$AF$1,0),FALSE))</f>
        <v>0</v>
      </c>
      <c r="AE235" s="89">
        <f t="shared" si="12"/>
        <v>0</v>
      </c>
      <c r="AG235">
        <f t="shared" si="13"/>
        <v>0</v>
      </c>
      <c r="AH235">
        <f t="shared" si="14"/>
        <v>0</v>
      </c>
      <c r="AI235" t="str">
        <f>IF(AH235=0,"",AH235/VLOOKUP(B235,Kraftvärmeprod!$B$1:$BC$480,MATCH("Summa tillförd energi exklusive rökgaskondensering",Kraftvärmeprod!$B$1:$BC$1,0),FALSE))</f>
        <v/>
      </c>
      <c r="AK235">
        <f t="shared" si="15"/>
        <v>0</v>
      </c>
    </row>
    <row r="236" spans="1:37" x14ac:dyDescent="0.25">
      <c r="A236" s="2" t="s">
        <v>331</v>
      </c>
      <c r="B236" s="2" t="s">
        <v>341</v>
      </c>
      <c r="C236">
        <f>IF(ISERROR(1/VLOOKUP($B236,'Justerad allokering'!$B$1:$AG$461,MATCH(C$1,'Justerad allokering'!$B$1:$AF$1,0),FALSE)),VLOOKUP($B236,'Allokerad kvv'!$B$2:$AV$468,MATCH(C$1,'Allokerad kvv'!$B$1:$AV$1,0),FALSE),VLOOKUP($B236,'Justerad allokering'!$B$1:$AG$461,MATCH(C$1,'Justerad allokering'!$B$1:$AF$1,0),FALSE))</f>
        <v>0</v>
      </c>
      <c r="D236">
        <f>IF(ISERROR(1/VLOOKUP($B236,'Justerad allokering'!$B$1:$AG$461,MATCH(D$1,'Justerad allokering'!$B$1:$AF$1,0),FALSE)),VLOOKUP($B236,'Allokerad kvv'!$B$2:$AV$468,MATCH(D$1,'Allokerad kvv'!$B$1:$AV$1,0),FALSE),VLOOKUP($B236,'Justerad allokering'!$B$1:$AG$461,MATCH(D$1,'Justerad allokering'!$B$1:$AF$1,0),FALSE))</f>
        <v>0</v>
      </c>
      <c r="E236">
        <f>IF(ISERROR(1/VLOOKUP($B236,'Justerad allokering'!$B$1:$AG$461,MATCH(E$1,'Justerad allokering'!$B$1:$AF$1,0),FALSE)),VLOOKUP($B236,'Allokerad kvv'!$B$2:$AV$468,MATCH(E$1,'Allokerad kvv'!$B$1:$AV$1,0),FALSE),VLOOKUP($B236,'Justerad allokering'!$B$1:$AG$461,MATCH(E$1,'Justerad allokering'!$B$1:$AF$1,0),FALSE))</f>
        <v>0</v>
      </c>
      <c r="F236">
        <f>IF(ISERROR(1/VLOOKUP($B236,'Justerad allokering'!$B$1:$AG$461,MATCH(F$1,'Justerad allokering'!$B$1:$AF$1,0),FALSE)),VLOOKUP($B236,'Allokerad kvv'!$B$2:$AV$468,MATCH(F$1,'Allokerad kvv'!$B$1:$AV$1,0),FALSE),VLOOKUP($B236,'Justerad allokering'!$B$1:$AG$461,MATCH(F$1,'Justerad allokering'!$B$1:$AF$1,0),FALSE))</f>
        <v>0</v>
      </c>
      <c r="G236">
        <f>IF(ISERROR(1/VLOOKUP($B236,'Justerad allokering'!$B$1:$AG$461,MATCH(G$1,'Justerad allokering'!$B$1:$AF$1,0),FALSE)),VLOOKUP($B236,'Allokerad kvv'!$B$2:$AV$468,MATCH(G$1,'Allokerad kvv'!$B$1:$AV$1,0),FALSE),VLOOKUP($B236,'Justerad allokering'!$B$1:$AG$461,MATCH(G$1,'Justerad allokering'!$B$1:$AF$1,0),FALSE))</f>
        <v>0</v>
      </c>
      <c r="H236">
        <f>IF(ISERROR(1/VLOOKUP($B236,'Justerad allokering'!$B$1:$AG$461,MATCH(H$1,'Justerad allokering'!$B$1:$AF$1,0),FALSE)),VLOOKUP($B236,'Allokerad kvv'!$B$2:$AV$468,MATCH(H$1,'Allokerad kvv'!$B$1:$AV$1,0),FALSE),VLOOKUP($B236,'Justerad allokering'!$B$1:$AG$461,MATCH(H$1,'Justerad allokering'!$B$1:$AF$1,0),FALSE))</f>
        <v>0</v>
      </c>
      <c r="I236">
        <f>IF(ISERROR(1/VLOOKUP($B236,'Justerad allokering'!$B$1:$AG$461,MATCH(I$1,'Justerad allokering'!$B$1:$AF$1,0),FALSE)),VLOOKUP($B236,'Allokerad kvv'!$B$2:$AV$468,MATCH(I$1,'Allokerad kvv'!$B$1:$AV$1,0),FALSE),VLOOKUP($B236,'Justerad allokering'!$B$1:$AG$461,MATCH(I$1,'Justerad allokering'!$B$1:$AF$1,0),FALSE))</f>
        <v>0</v>
      </c>
      <c r="J236">
        <f>IF(ISERROR(1/VLOOKUP($B236,'Justerad allokering'!$B$1:$AG$461,MATCH(J$1,'Justerad allokering'!$B$1:$AF$1,0),FALSE)),VLOOKUP($B236,'Allokerad kvv'!$B$2:$AV$468,MATCH(J$1,'Allokerad kvv'!$B$1:$AV$1,0),FALSE),VLOOKUP($B236,'Justerad allokering'!$B$1:$AG$461,MATCH(J$1,'Justerad allokering'!$B$1:$AF$1,0),FALSE))</f>
        <v>0</v>
      </c>
      <c r="K236">
        <f>IF(ISERROR(1/VLOOKUP($B236,'Justerad allokering'!$B$1:$AG$461,MATCH(K$1,'Justerad allokering'!$B$1:$AF$1,0),FALSE)),VLOOKUP($B236,'Allokerad kvv'!$B$2:$AV$468,MATCH(K$1,'Allokerad kvv'!$B$1:$AV$1,0),FALSE),VLOOKUP($B236,'Justerad allokering'!$B$1:$AG$461,MATCH(K$1,'Justerad allokering'!$B$1:$AF$1,0),FALSE))</f>
        <v>0</v>
      </c>
      <c r="L236">
        <f>IF(ISERROR(1/VLOOKUP($B236,'Justerad allokering'!$B$1:$AG$461,MATCH(L$1,'Justerad allokering'!$B$1:$AF$1,0),FALSE)),VLOOKUP($B236,'Allokerad kvv'!$B$2:$AV$468,MATCH(L$1,'Allokerad kvv'!$B$1:$AV$1,0),FALSE),VLOOKUP($B236,'Justerad allokering'!$B$1:$AG$461,MATCH(L$1,'Justerad allokering'!$B$1:$AF$1,0),FALSE))</f>
        <v>0</v>
      </c>
      <c r="M236">
        <f>IF(ISERROR(1/VLOOKUP($B236,'Justerad allokering'!$B$1:$AG$461,MATCH(M$1,'Justerad allokering'!$B$1:$AF$1,0),FALSE)),VLOOKUP($B236,'Allokerad kvv'!$B$2:$AV$468,MATCH(M$1,'Allokerad kvv'!$B$1:$AV$1,0),FALSE),VLOOKUP($B236,'Justerad allokering'!$B$1:$AG$461,MATCH(M$1,'Justerad allokering'!$B$1:$AF$1,0),FALSE))</f>
        <v>0</v>
      </c>
      <c r="N236">
        <f>IF(ISERROR(1/VLOOKUP($B236,'Justerad allokering'!$B$1:$AG$461,MATCH(N$1,'Justerad allokering'!$B$1:$AF$1,0),FALSE)),VLOOKUP($B236,'Allokerad kvv'!$B$2:$AV$468,MATCH(N$1,'Allokerad kvv'!$B$1:$AV$1,0),FALSE),VLOOKUP($B236,'Justerad allokering'!$B$1:$AG$461,MATCH(N$1,'Justerad allokering'!$B$1:$AF$1,0),FALSE))</f>
        <v>0</v>
      </c>
      <c r="O236">
        <f>IF(ISERROR(1/VLOOKUP($B236,'Justerad allokering'!$B$1:$AG$461,MATCH(O$1,'Justerad allokering'!$B$1:$AF$1,0),FALSE)),VLOOKUP($B236,'Allokerad kvv'!$B$2:$AV$468,MATCH(O$1,'Allokerad kvv'!$B$1:$AV$1,0),FALSE),VLOOKUP($B236,'Justerad allokering'!$B$1:$AG$461,MATCH(O$1,'Justerad allokering'!$B$1:$AF$1,0),FALSE))</f>
        <v>0</v>
      </c>
      <c r="P236">
        <f>IF(ISERROR(1/VLOOKUP($B236,'Justerad allokering'!$B$1:$AG$461,MATCH(P$1,'Justerad allokering'!$B$1:$AF$1,0),FALSE)),VLOOKUP($B236,'Allokerad kvv'!$B$2:$AV$468,MATCH(P$1,'Allokerad kvv'!$B$1:$AV$1,0),FALSE),VLOOKUP($B236,'Justerad allokering'!$B$1:$AG$461,MATCH(P$1,'Justerad allokering'!$B$1:$AF$1,0),FALSE))</f>
        <v>0</v>
      </c>
      <c r="Q236">
        <f>IF(ISERROR(1/VLOOKUP($B236,'Justerad allokering'!$B$1:$AG$461,MATCH(Q$1,'Justerad allokering'!$B$1:$AF$1,0),FALSE)),VLOOKUP($B236,'Allokerad kvv'!$B$2:$AV$468,MATCH(Q$1,'Allokerad kvv'!$B$1:$AV$1,0),FALSE),VLOOKUP($B236,'Justerad allokering'!$B$1:$AG$461,MATCH(Q$1,'Justerad allokering'!$B$1:$AF$1,0),FALSE))</f>
        <v>0</v>
      </c>
      <c r="R236">
        <f>IF(ISERROR(1/VLOOKUP($B236,'Justerad allokering'!$B$1:$AG$461,MATCH(R$1,'Justerad allokering'!$B$1:$AF$1,0),FALSE)),VLOOKUP($B236,'Allokerad kvv'!$B$2:$AV$468,MATCH(R$1,'Allokerad kvv'!$B$1:$AV$1,0),FALSE),VLOOKUP($B236,'Justerad allokering'!$B$1:$AG$461,MATCH(R$1,'Justerad allokering'!$B$1:$AF$1,0),FALSE))</f>
        <v>0</v>
      </c>
      <c r="S236">
        <f>IF(ISERROR(1/VLOOKUP($B236,'Justerad allokering'!$B$1:$AG$461,MATCH(S$1,'Justerad allokering'!$B$1:$AF$1,0),FALSE)),VLOOKUP($B236,'Allokerad kvv'!$B$2:$AV$468,MATCH(S$1,'Allokerad kvv'!$B$1:$AV$1,0),FALSE),VLOOKUP($B236,'Justerad allokering'!$B$1:$AG$461,MATCH(S$1,'Justerad allokering'!$B$1:$AF$1,0),FALSE))</f>
        <v>0</v>
      </c>
      <c r="T236">
        <f>IF(ISERROR(1/VLOOKUP($B236,'Justerad allokering'!$B$1:$AG$461,MATCH(T$1,'Justerad allokering'!$B$1:$AF$1,0),FALSE)),VLOOKUP($B236,'Allokerad kvv'!$B$2:$AV$468,MATCH(T$1,'Allokerad kvv'!$B$1:$AV$1,0),FALSE),VLOOKUP($B236,'Justerad allokering'!$B$1:$AG$461,MATCH(T$1,'Justerad allokering'!$B$1:$AF$1,0),FALSE))</f>
        <v>0</v>
      </c>
      <c r="U236">
        <f>IF(ISERROR(1/VLOOKUP($B236,'Justerad allokering'!$B$1:$AG$461,MATCH(U$1,'Justerad allokering'!$B$1:$AF$1,0),FALSE)),VLOOKUP($B236,'Allokerad kvv'!$B$2:$AV$468,MATCH(U$1,'Allokerad kvv'!$B$1:$AV$1,0),FALSE),VLOOKUP($B236,'Justerad allokering'!$B$1:$AG$461,MATCH(U$1,'Justerad allokering'!$B$1:$AF$1,0),FALSE))</f>
        <v>0</v>
      </c>
      <c r="V236">
        <f>IF(ISERROR(1/VLOOKUP($B236,'Justerad allokering'!$B$1:$AG$461,MATCH(V$1,'Justerad allokering'!$B$1:$AF$1,0),FALSE)),VLOOKUP($B236,'Allokerad kvv'!$B$2:$AV$468,MATCH(V$1,'Allokerad kvv'!$B$1:$AV$1,0),FALSE),VLOOKUP($B236,'Justerad allokering'!$B$1:$AG$461,MATCH(V$1,'Justerad allokering'!$B$1:$AF$1,0),FALSE))</f>
        <v>0</v>
      </c>
      <c r="W236">
        <f>IF(ISERROR(1/VLOOKUP($B236,'Justerad allokering'!$B$1:$AG$461,MATCH(W$1,'Justerad allokering'!$B$1:$AF$1,0),FALSE)),VLOOKUP($B236,'Allokerad kvv'!$B$2:$AV$468,MATCH(W$1,'Allokerad kvv'!$B$1:$AV$1,0),FALSE),VLOOKUP($B236,'Justerad allokering'!$B$1:$AG$461,MATCH(W$1,'Justerad allokering'!$B$1:$AF$1,0),FALSE))</f>
        <v>0</v>
      </c>
      <c r="X236">
        <f>IF(ISERROR(1/VLOOKUP($B236,'Justerad allokering'!$B$1:$AG$461,MATCH(X$1,'Justerad allokering'!$B$1:$AF$1,0),FALSE)),VLOOKUP($B236,'Allokerad kvv'!$B$2:$AV$468,MATCH(X$1,'Allokerad kvv'!$B$1:$AV$1,0),FALSE),VLOOKUP($B236,'Justerad allokering'!$B$1:$AG$461,MATCH(X$1,'Justerad allokering'!$B$1:$AF$1,0),FALSE))</f>
        <v>0</v>
      </c>
      <c r="Y236">
        <f>IF(ISERROR(1/VLOOKUP($B236,'Justerad allokering'!$B$1:$AG$461,MATCH(Y$1,'Justerad allokering'!$B$1:$AF$1,0),FALSE)),VLOOKUP($B236,'Allokerad kvv'!$B$2:$AV$468,MATCH(Y$1,'Allokerad kvv'!$B$1:$AV$1,0),FALSE),VLOOKUP($B236,'Justerad allokering'!$B$1:$AG$461,MATCH(Y$1,'Justerad allokering'!$B$1:$AF$1,0),FALSE))</f>
        <v>0</v>
      </c>
      <c r="Z236">
        <f>IF(ISERROR(1/VLOOKUP($B236,'Justerad allokering'!$B$1:$AG$461,MATCH(Z$1,'Justerad allokering'!$B$1:$AF$1,0),FALSE)),VLOOKUP($B236,'Allokerad kvv'!$B$2:$AV$468,MATCH(Z$1,'Allokerad kvv'!$B$1:$AV$1,0),FALSE),VLOOKUP($B236,'Justerad allokering'!$B$1:$AG$461,MATCH(Z$1,'Justerad allokering'!$B$1:$AF$1,0),FALSE))</f>
        <v>0</v>
      </c>
      <c r="AE236" s="89">
        <f t="shared" si="12"/>
        <v>0</v>
      </c>
      <c r="AG236">
        <f t="shared" si="13"/>
        <v>0</v>
      </c>
      <c r="AH236">
        <f t="shared" si="14"/>
        <v>0</v>
      </c>
      <c r="AI236" t="str">
        <f>IF(AH236=0,"",AH236/VLOOKUP(B236,Kraftvärmeprod!$B$1:$BC$480,MATCH("Summa tillförd energi exklusive rökgaskondensering",Kraftvärmeprod!$B$1:$BC$1,0),FALSE))</f>
        <v/>
      </c>
      <c r="AK236">
        <f t="shared" si="15"/>
        <v>0</v>
      </c>
    </row>
    <row r="237" spans="1:37" x14ac:dyDescent="0.25">
      <c r="A237" s="2" t="s">
        <v>331</v>
      </c>
      <c r="B237" s="2" t="s">
        <v>342</v>
      </c>
      <c r="C237">
        <f>IF(ISERROR(1/VLOOKUP($B237,'Justerad allokering'!$B$1:$AG$461,MATCH(C$1,'Justerad allokering'!$B$1:$AF$1,0),FALSE)),VLOOKUP($B237,'Allokerad kvv'!$B$2:$AV$468,MATCH(C$1,'Allokerad kvv'!$B$1:$AV$1,0),FALSE),VLOOKUP($B237,'Justerad allokering'!$B$1:$AG$461,MATCH(C$1,'Justerad allokering'!$B$1:$AF$1,0),FALSE))</f>
        <v>0</v>
      </c>
      <c r="D237">
        <f>IF(ISERROR(1/VLOOKUP($B237,'Justerad allokering'!$B$1:$AG$461,MATCH(D$1,'Justerad allokering'!$B$1:$AF$1,0),FALSE)),VLOOKUP($B237,'Allokerad kvv'!$B$2:$AV$468,MATCH(D$1,'Allokerad kvv'!$B$1:$AV$1,0),FALSE),VLOOKUP($B237,'Justerad allokering'!$B$1:$AG$461,MATCH(D$1,'Justerad allokering'!$B$1:$AF$1,0),FALSE))</f>
        <v>0</v>
      </c>
      <c r="E237">
        <f>IF(ISERROR(1/VLOOKUP($B237,'Justerad allokering'!$B$1:$AG$461,MATCH(E$1,'Justerad allokering'!$B$1:$AF$1,0),FALSE)),VLOOKUP($B237,'Allokerad kvv'!$B$2:$AV$468,MATCH(E$1,'Allokerad kvv'!$B$1:$AV$1,0),FALSE),VLOOKUP($B237,'Justerad allokering'!$B$1:$AG$461,MATCH(E$1,'Justerad allokering'!$B$1:$AF$1,0),FALSE))</f>
        <v>0</v>
      </c>
      <c r="F237">
        <f>IF(ISERROR(1/VLOOKUP($B237,'Justerad allokering'!$B$1:$AG$461,MATCH(F$1,'Justerad allokering'!$B$1:$AF$1,0),FALSE)),VLOOKUP($B237,'Allokerad kvv'!$B$2:$AV$468,MATCH(F$1,'Allokerad kvv'!$B$1:$AV$1,0),FALSE),VLOOKUP($B237,'Justerad allokering'!$B$1:$AG$461,MATCH(F$1,'Justerad allokering'!$B$1:$AF$1,0),FALSE))</f>
        <v>0</v>
      </c>
      <c r="G237">
        <f>IF(ISERROR(1/VLOOKUP($B237,'Justerad allokering'!$B$1:$AG$461,MATCH(G$1,'Justerad allokering'!$B$1:$AF$1,0),FALSE)),VLOOKUP($B237,'Allokerad kvv'!$B$2:$AV$468,MATCH(G$1,'Allokerad kvv'!$B$1:$AV$1,0),FALSE),VLOOKUP($B237,'Justerad allokering'!$B$1:$AG$461,MATCH(G$1,'Justerad allokering'!$B$1:$AF$1,0),FALSE))</f>
        <v>0</v>
      </c>
      <c r="H237">
        <f>IF(ISERROR(1/VLOOKUP($B237,'Justerad allokering'!$B$1:$AG$461,MATCH(H$1,'Justerad allokering'!$B$1:$AF$1,0),FALSE)),VLOOKUP($B237,'Allokerad kvv'!$B$2:$AV$468,MATCH(H$1,'Allokerad kvv'!$B$1:$AV$1,0),FALSE),VLOOKUP($B237,'Justerad allokering'!$B$1:$AG$461,MATCH(H$1,'Justerad allokering'!$B$1:$AF$1,0),FALSE))</f>
        <v>0</v>
      </c>
      <c r="I237">
        <f>IF(ISERROR(1/VLOOKUP($B237,'Justerad allokering'!$B$1:$AG$461,MATCH(I$1,'Justerad allokering'!$B$1:$AF$1,0),FALSE)),VLOOKUP($B237,'Allokerad kvv'!$B$2:$AV$468,MATCH(I$1,'Allokerad kvv'!$B$1:$AV$1,0),FALSE),VLOOKUP($B237,'Justerad allokering'!$B$1:$AG$461,MATCH(I$1,'Justerad allokering'!$B$1:$AF$1,0),FALSE))</f>
        <v>0</v>
      </c>
      <c r="J237">
        <f>IF(ISERROR(1/VLOOKUP($B237,'Justerad allokering'!$B$1:$AG$461,MATCH(J$1,'Justerad allokering'!$B$1:$AF$1,0),FALSE)),VLOOKUP($B237,'Allokerad kvv'!$B$2:$AV$468,MATCH(J$1,'Allokerad kvv'!$B$1:$AV$1,0),FALSE),VLOOKUP($B237,'Justerad allokering'!$B$1:$AG$461,MATCH(J$1,'Justerad allokering'!$B$1:$AF$1,0),FALSE))</f>
        <v>0</v>
      </c>
      <c r="K237">
        <f>IF(ISERROR(1/VLOOKUP($B237,'Justerad allokering'!$B$1:$AG$461,MATCH(K$1,'Justerad allokering'!$B$1:$AF$1,0),FALSE)),VLOOKUP($B237,'Allokerad kvv'!$B$2:$AV$468,MATCH(K$1,'Allokerad kvv'!$B$1:$AV$1,0),FALSE),VLOOKUP($B237,'Justerad allokering'!$B$1:$AG$461,MATCH(K$1,'Justerad allokering'!$B$1:$AF$1,0),FALSE))</f>
        <v>0</v>
      </c>
      <c r="L237">
        <f>IF(ISERROR(1/VLOOKUP($B237,'Justerad allokering'!$B$1:$AG$461,MATCH(L$1,'Justerad allokering'!$B$1:$AF$1,0),FALSE)),VLOOKUP($B237,'Allokerad kvv'!$B$2:$AV$468,MATCH(L$1,'Allokerad kvv'!$B$1:$AV$1,0),FALSE),VLOOKUP($B237,'Justerad allokering'!$B$1:$AG$461,MATCH(L$1,'Justerad allokering'!$B$1:$AF$1,0),FALSE))</f>
        <v>0</v>
      </c>
      <c r="M237">
        <f>IF(ISERROR(1/VLOOKUP($B237,'Justerad allokering'!$B$1:$AG$461,MATCH(M$1,'Justerad allokering'!$B$1:$AF$1,0),FALSE)),VLOOKUP($B237,'Allokerad kvv'!$B$2:$AV$468,MATCH(M$1,'Allokerad kvv'!$B$1:$AV$1,0),FALSE),VLOOKUP($B237,'Justerad allokering'!$B$1:$AG$461,MATCH(M$1,'Justerad allokering'!$B$1:$AF$1,0),FALSE))</f>
        <v>0</v>
      </c>
      <c r="N237">
        <f>IF(ISERROR(1/VLOOKUP($B237,'Justerad allokering'!$B$1:$AG$461,MATCH(N$1,'Justerad allokering'!$B$1:$AF$1,0),FALSE)),VLOOKUP($B237,'Allokerad kvv'!$B$2:$AV$468,MATCH(N$1,'Allokerad kvv'!$B$1:$AV$1,0),FALSE),VLOOKUP($B237,'Justerad allokering'!$B$1:$AG$461,MATCH(N$1,'Justerad allokering'!$B$1:$AF$1,0),FALSE))</f>
        <v>0</v>
      </c>
      <c r="O237">
        <f>IF(ISERROR(1/VLOOKUP($B237,'Justerad allokering'!$B$1:$AG$461,MATCH(O$1,'Justerad allokering'!$B$1:$AF$1,0),FALSE)),VLOOKUP($B237,'Allokerad kvv'!$B$2:$AV$468,MATCH(O$1,'Allokerad kvv'!$B$1:$AV$1,0),FALSE),VLOOKUP($B237,'Justerad allokering'!$B$1:$AG$461,MATCH(O$1,'Justerad allokering'!$B$1:$AF$1,0),FALSE))</f>
        <v>0</v>
      </c>
      <c r="P237">
        <f>IF(ISERROR(1/VLOOKUP($B237,'Justerad allokering'!$B$1:$AG$461,MATCH(P$1,'Justerad allokering'!$B$1:$AF$1,0),FALSE)),VLOOKUP($B237,'Allokerad kvv'!$B$2:$AV$468,MATCH(P$1,'Allokerad kvv'!$B$1:$AV$1,0),FALSE),VLOOKUP($B237,'Justerad allokering'!$B$1:$AG$461,MATCH(P$1,'Justerad allokering'!$B$1:$AF$1,0),FALSE))</f>
        <v>0</v>
      </c>
      <c r="Q237">
        <f>IF(ISERROR(1/VLOOKUP($B237,'Justerad allokering'!$B$1:$AG$461,MATCH(Q$1,'Justerad allokering'!$B$1:$AF$1,0),FALSE)),VLOOKUP($B237,'Allokerad kvv'!$B$2:$AV$468,MATCH(Q$1,'Allokerad kvv'!$B$1:$AV$1,0),FALSE),VLOOKUP($B237,'Justerad allokering'!$B$1:$AG$461,MATCH(Q$1,'Justerad allokering'!$B$1:$AF$1,0),FALSE))</f>
        <v>0</v>
      </c>
      <c r="R237">
        <f>IF(ISERROR(1/VLOOKUP($B237,'Justerad allokering'!$B$1:$AG$461,MATCH(R$1,'Justerad allokering'!$B$1:$AF$1,0),FALSE)),VLOOKUP($B237,'Allokerad kvv'!$B$2:$AV$468,MATCH(R$1,'Allokerad kvv'!$B$1:$AV$1,0),FALSE),VLOOKUP($B237,'Justerad allokering'!$B$1:$AG$461,MATCH(R$1,'Justerad allokering'!$B$1:$AF$1,0),FALSE))</f>
        <v>0</v>
      </c>
      <c r="S237">
        <f>IF(ISERROR(1/VLOOKUP($B237,'Justerad allokering'!$B$1:$AG$461,MATCH(S$1,'Justerad allokering'!$B$1:$AF$1,0),FALSE)),VLOOKUP($B237,'Allokerad kvv'!$B$2:$AV$468,MATCH(S$1,'Allokerad kvv'!$B$1:$AV$1,0),FALSE),VLOOKUP($B237,'Justerad allokering'!$B$1:$AG$461,MATCH(S$1,'Justerad allokering'!$B$1:$AF$1,0),FALSE))</f>
        <v>0</v>
      </c>
      <c r="T237">
        <f>IF(ISERROR(1/VLOOKUP($B237,'Justerad allokering'!$B$1:$AG$461,MATCH(T$1,'Justerad allokering'!$B$1:$AF$1,0),FALSE)),VLOOKUP($B237,'Allokerad kvv'!$B$2:$AV$468,MATCH(T$1,'Allokerad kvv'!$B$1:$AV$1,0),FALSE),VLOOKUP($B237,'Justerad allokering'!$B$1:$AG$461,MATCH(T$1,'Justerad allokering'!$B$1:$AF$1,0),FALSE))</f>
        <v>0</v>
      </c>
      <c r="U237">
        <f>IF(ISERROR(1/VLOOKUP($B237,'Justerad allokering'!$B$1:$AG$461,MATCH(U$1,'Justerad allokering'!$B$1:$AF$1,0),FALSE)),VLOOKUP($B237,'Allokerad kvv'!$B$2:$AV$468,MATCH(U$1,'Allokerad kvv'!$B$1:$AV$1,0),FALSE),VLOOKUP($B237,'Justerad allokering'!$B$1:$AG$461,MATCH(U$1,'Justerad allokering'!$B$1:$AF$1,0),FALSE))</f>
        <v>0</v>
      </c>
      <c r="V237">
        <f>IF(ISERROR(1/VLOOKUP($B237,'Justerad allokering'!$B$1:$AG$461,MATCH(V$1,'Justerad allokering'!$B$1:$AF$1,0),FALSE)),VLOOKUP($B237,'Allokerad kvv'!$B$2:$AV$468,MATCH(V$1,'Allokerad kvv'!$B$1:$AV$1,0),FALSE),VLOOKUP($B237,'Justerad allokering'!$B$1:$AG$461,MATCH(V$1,'Justerad allokering'!$B$1:$AF$1,0),FALSE))</f>
        <v>0</v>
      </c>
      <c r="W237">
        <f>IF(ISERROR(1/VLOOKUP($B237,'Justerad allokering'!$B$1:$AG$461,MATCH(W$1,'Justerad allokering'!$B$1:$AF$1,0),FALSE)),VLOOKUP($B237,'Allokerad kvv'!$B$2:$AV$468,MATCH(W$1,'Allokerad kvv'!$B$1:$AV$1,0),FALSE),VLOOKUP($B237,'Justerad allokering'!$B$1:$AG$461,MATCH(W$1,'Justerad allokering'!$B$1:$AF$1,0),FALSE))</f>
        <v>0</v>
      </c>
      <c r="X237">
        <f>IF(ISERROR(1/VLOOKUP($B237,'Justerad allokering'!$B$1:$AG$461,MATCH(X$1,'Justerad allokering'!$B$1:$AF$1,0),FALSE)),VLOOKUP($B237,'Allokerad kvv'!$B$2:$AV$468,MATCH(X$1,'Allokerad kvv'!$B$1:$AV$1,0),FALSE),VLOOKUP($B237,'Justerad allokering'!$B$1:$AG$461,MATCH(X$1,'Justerad allokering'!$B$1:$AF$1,0),FALSE))</f>
        <v>0</v>
      </c>
      <c r="Y237">
        <f>IF(ISERROR(1/VLOOKUP($B237,'Justerad allokering'!$B$1:$AG$461,MATCH(Y$1,'Justerad allokering'!$B$1:$AF$1,0),FALSE)),VLOOKUP($B237,'Allokerad kvv'!$B$2:$AV$468,MATCH(Y$1,'Allokerad kvv'!$B$1:$AV$1,0),FALSE),VLOOKUP($B237,'Justerad allokering'!$B$1:$AG$461,MATCH(Y$1,'Justerad allokering'!$B$1:$AF$1,0),FALSE))</f>
        <v>0</v>
      </c>
      <c r="Z237">
        <f>IF(ISERROR(1/VLOOKUP($B237,'Justerad allokering'!$B$1:$AG$461,MATCH(Z$1,'Justerad allokering'!$B$1:$AF$1,0),FALSE)),VLOOKUP($B237,'Allokerad kvv'!$B$2:$AV$468,MATCH(Z$1,'Allokerad kvv'!$B$1:$AV$1,0),FALSE),VLOOKUP($B237,'Justerad allokering'!$B$1:$AG$461,MATCH(Z$1,'Justerad allokering'!$B$1:$AF$1,0),FALSE))</f>
        <v>0</v>
      </c>
      <c r="AE237" s="89">
        <f t="shared" si="12"/>
        <v>0</v>
      </c>
      <c r="AG237">
        <f t="shared" si="13"/>
        <v>0</v>
      </c>
      <c r="AH237">
        <f t="shared" si="14"/>
        <v>0</v>
      </c>
      <c r="AI237" t="str">
        <f>IF(AH237=0,"",AH237/VLOOKUP(B237,Kraftvärmeprod!$B$1:$BC$480,MATCH("Summa tillförd energi exklusive rökgaskondensering",Kraftvärmeprod!$B$1:$BC$1,0),FALSE))</f>
        <v/>
      </c>
      <c r="AK237">
        <f t="shared" si="15"/>
        <v>0</v>
      </c>
    </row>
    <row r="238" spans="1:37" x14ac:dyDescent="0.25">
      <c r="A238" s="2" t="s">
        <v>331</v>
      </c>
      <c r="B238" s="2" t="s">
        <v>343</v>
      </c>
      <c r="C238">
        <f>IF(ISERROR(1/VLOOKUP($B238,'Justerad allokering'!$B$1:$AG$461,MATCH(C$1,'Justerad allokering'!$B$1:$AF$1,0),FALSE)),VLOOKUP($B238,'Allokerad kvv'!$B$2:$AV$468,MATCH(C$1,'Allokerad kvv'!$B$1:$AV$1,0),FALSE),VLOOKUP($B238,'Justerad allokering'!$B$1:$AG$461,MATCH(C$1,'Justerad allokering'!$B$1:$AF$1,0),FALSE))</f>
        <v>0</v>
      </c>
      <c r="D238">
        <f>IF(ISERROR(1/VLOOKUP($B238,'Justerad allokering'!$B$1:$AG$461,MATCH(D$1,'Justerad allokering'!$B$1:$AF$1,0),FALSE)),VLOOKUP($B238,'Allokerad kvv'!$B$2:$AV$468,MATCH(D$1,'Allokerad kvv'!$B$1:$AV$1,0),FALSE),VLOOKUP($B238,'Justerad allokering'!$B$1:$AG$461,MATCH(D$1,'Justerad allokering'!$B$1:$AF$1,0),FALSE))</f>
        <v>0</v>
      </c>
      <c r="E238">
        <f>IF(ISERROR(1/VLOOKUP($B238,'Justerad allokering'!$B$1:$AG$461,MATCH(E$1,'Justerad allokering'!$B$1:$AF$1,0),FALSE)),VLOOKUP($B238,'Allokerad kvv'!$B$2:$AV$468,MATCH(E$1,'Allokerad kvv'!$B$1:$AV$1,0),FALSE),VLOOKUP($B238,'Justerad allokering'!$B$1:$AG$461,MATCH(E$1,'Justerad allokering'!$B$1:$AF$1,0),FALSE))</f>
        <v>0</v>
      </c>
      <c r="F238">
        <f>IF(ISERROR(1/VLOOKUP($B238,'Justerad allokering'!$B$1:$AG$461,MATCH(F$1,'Justerad allokering'!$B$1:$AF$1,0),FALSE)),VLOOKUP($B238,'Allokerad kvv'!$B$2:$AV$468,MATCH(F$1,'Allokerad kvv'!$B$1:$AV$1,0),FALSE),VLOOKUP($B238,'Justerad allokering'!$B$1:$AG$461,MATCH(F$1,'Justerad allokering'!$B$1:$AF$1,0),FALSE))</f>
        <v>0</v>
      </c>
      <c r="G238">
        <f>IF(ISERROR(1/VLOOKUP($B238,'Justerad allokering'!$B$1:$AG$461,MATCH(G$1,'Justerad allokering'!$B$1:$AF$1,0),FALSE)),VLOOKUP($B238,'Allokerad kvv'!$B$2:$AV$468,MATCH(G$1,'Allokerad kvv'!$B$1:$AV$1,0),FALSE),VLOOKUP($B238,'Justerad allokering'!$B$1:$AG$461,MATCH(G$1,'Justerad allokering'!$B$1:$AF$1,0),FALSE))</f>
        <v>0</v>
      </c>
      <c r="H238">
        <f>IF(ISERROR(1/VLOOKUP($B238,'Justerad allokering'!$B$1:$AG$461,MATCH(H$1,'Justerad allokering'!$B$1:$AF$1,0),FALSE)),VLOOKUP($B238,'Allokerad kvv'!$B$2:$AV$468,MATCH(H$1,'Allokerad kvv'!$B$1:$AV$1,0),FALSE),VLOOKUP($B238,'Justerad allokering'!$B$1:$AG$461,MATCH(H$1,'Justerad allokering'!$B$1:$AF$1,0),FALSE))</f>
        <v>0</v>
      </c>
      <c r="I238">
        <f>IF(ISERROR(1/VLOOKUP($B238,'Justerad allokering'!$B$1:$AG$461,MATCH(I$1,'Justerad allokering'!$B$1:$AF$1,0),FALSE)),VLOOKUP($B238,'Allokerad kvv'!$B$2:$AV$468,MATCH(I$1,'Allokerad kvv'!$B$1:$AV$1,0),FALSE),VLOOKUP($B238,'Justerad allokering'!$B$1:$AG$461,MATCH(I$1,'Justerad allokering'!$B$1:$AF$1,0),FALSE))</f>
        <v>0</v>
      </c>
      <c r="J238">
        <f>IF(ISERROR(1/VLOOKUP($B238,'Justerad allokering'!$B$1:$AG$461,MATCH(J$1,'Justerad allokering'!$B$1:$AF$1,0),FALSE)),VLOOKUP($B238,'Allokerad kvv'!$B$2:$AV$468,MATCH(J$1,'Allokerad kvv'!$B$1:$AV$1,0),FALSE),VLOOKUP($B238,'Justerad allokering'!$B$1:$AG$461,MATCH(J$1,'Justerad allokering'!$B$1:$AF$1,0),FALSE))</f>
        <v>0</v>
      </c>
      <c r="K238">
        <f>IF(ISERROR(1/VLOOKUP($B238,'Justerad allokering'!$B$1:$AG$461,MATCH(K$1,'Justerad allokering'!$B$1:$AF$1,0),FALSE)),VLOOKUP($B238,'Allokerad kvv'!$B$2:$AV$468,MATCH(K$1,'Allokerad kvv'!$B$1:$AV$1,0),FALSE),VLOOKUP($B238,'Justerad allokering'!$B$1:$AG$461,MATCH(K$1,'Justerad allokering'!$B$1:$AF$1,0),FALSE))</f>
        <v>0</v>
      </c>
      <c r="L238">
        <f>IF(ISERROR(1/VLOOKUP($B238,'Justerad allokering'!$B$1:$AG$461,MATCH(L$1,'Justerad allokering'!$B$1:$AF$1,0),FALSE)),VLOOKUP($B238,'Allokerad kvv'!$B$2:$AV$468,MATCH(L$1,'Allokerad kvv'!$B$1:$AV$1,0),FALSE),VLOOKUP($B238,'Justerad allokering'!$B$1:$AG$461,MATCH(L$1,'Justerad allokering'!$B$1:$AF$1,0),FALSE))</f>
        <v>0</v>
      </c>
      <c r="M238">
        <f>IF(ISERROR(1/VLOOKUP($B238,'Justerad allokering'!$B$1:$AG$461,MATCH(M$1,'Justerad allokering'!$B$1:$AF$1,0),FALSE)),VLOOKUP($B238,'Allokerad kvv'!$B$2:$AV$468,MATCH(M$1,'Allokerad kvv'!$B$1:$AV$1,0),FALSE),VLOOKUP($B238,'Justerad allokering'!$B$1:$AG$461,MATCH(M$1,'Justerad allokering'!$B$1:$AF$1,0),FALSE))</f>
        <v>0</v>
      </c>
      <c r="N238">
        <f>IF(ISERROR(1/VLOOKUP($B238,'Justerad allokering'!$B$1:$AG$461,MATCH(N$1,'Justerad allokering'!$B$1:$AF$1,0),FALSE)),VLOOKUP($B238,'Allokerad kvv'!$B$2:$AV$468,MATCH(N$1,'Allokerad kvv'!$B$1:$AV$1,0),FALSE),VLOOKUP($B238,'Justerad allokering'!$B$1:$AG$461,MATCH(N$1,'Justerad allokering'!$B$1:$AF$1,0),FALSE))</f>
        <v>0</v>
      </c>
      <c r="O238">
        <f>IF(ISERROR(1/VLOOKUP($B238,'Justerad allokering'!$B$1:$AG$461,MATCH(O$1,'Justerad allokering'!$B$1:$AF$1,0),FALSE)),VLOOKUP($B238,'Allokerad kvv'!$B$2:$AV$468,MATCH(O$1,'Allokerad kvv'!$B$1:$AV$1,0),FALSE),VLOOKUP($B238,'Justerad allokering'!$B$1:$AG$461,MATCH(O$1,'Justerad allokering'!$B$1:$AF$1,0),FALSE))</f>
        <v>0</v>
      </c>
      <c r="P238">
        <f>IF(ISERROR(1/VLOOKUP($B238,'Justerad allokering'!$B$1:$AG$461,MATCH(P$1,'Justerad allokering'!$B$1:$AF$1,0),FALSE)),VLOOKUP($B238,'Allokerad kvv'!$B$2:$AV$468,MATCH(P$1,'Allokerad kvv'!$B$1:$AV$1,0),FALSE),VLOOKUP($B238,'Justerad allokering'!$B$1:$AG$461,MATCH(P$1,'Justerad allokering'!$B$1:$AF$1,0),FALSE))</f>
        <v>0</v>
      </c>
      <c r="Q238">
        <f>IF(ISERROR(1/VLOOKUP($B238,'Justerad allokering'!$B$1:$AG$461,MATCH(Q$1,'Justerad allokering'!$B$1:$AF$1,0),FALSE)),VLOOKUP($B238,'Allokerad kvv'!$B$2:$AV$468,MATCH(Q$1,'Allokerad kvv'!$B$1:$AV$1,0),FALSE),VLOOKUP($B238,'Justerad allokering'!$B$1:$AG$461,MATCH(Q$1,'Justerad allokering'!$B$1:$AF$1,0),FALSE))</f>
        <v>0</v>
      </c>
      <c r="R238">
        <f>IF(ISERROR(1/VLOOKUP($B238,'Justerad allokering'!$B$1:$AG$461,MATCH(R$1,'Justerad allokering'!$B$1:$AF$1,0),FALSE)),VLOOKUP($B238,'Allokerad kvv'!$B$2:$AV$468,MATCH(R$1,'Allokerad kvv'!$B$1:$AV$1,0),FALSE),VLOOKUP($B238,'Justerad allokering'!$B$1:$AG$461,MATCH(R$1,'Justerad allokering'!$B$1:$AF$1,0),FALSE))</f>
        <v>0</v>
      </c>
      <c r="S238">
        <f>IF(ISERROR(1/VLOOKUP($B238,'Justerad allokering'!$B$1:$AG$461,MATCH(S$1,'Justerad allokering'!$B$1:$AF$1,0),FALSE)),VLOOKUP($B238,'Allokerad kvv'!$B$2:$AV$468,MATCH(S$1,'Allokerad kvv'!$B$1:$AV$1,0),FALSE),VLOOKUP($B238,'Justerad allokering'!$B$1:$AG$461,MATCH(S$1,'Justerad allokering'!$B$1:$AF$1,0),FALSE))</f>
        <v>0</v>
      </c>
      <c r="T238">
        <f>IF(ISERROR(1/VLOOKUP($B238,'Justerad allokering'!$B$1:$AG$461,MATCH(T$1,'Justerad allokering'!$B$1:$AF$1,0),FALSE)),VLOOKUP($B238,'Allokerad kvv'!$B$2:$AV$468,MATCH(T$1,'Allokerad kvv'!$B$1:$AV$1,0),FALSE),VLOOKUP($B238,'Justerad allokering'!$B$1:$AG$461,MATCH(T$1,'Justerad allokering'!$B$1:$AF$1,0),FALSE))</f>
        <v>0</v>
      </c>
      <c r="U238">
        <f>IF(ISERROR(1/VLOOKUP($B238,'Justerad allokering'!$B$1:$AG$461,MATCH(U$1,'Justerad allokering'!$B$1:$AF$1,0),FALSE)),VLOOKUP($B238,'Allokerad kvv'!$B$2:$AV$468,MATCH(U$1,'Allokerad kvv'!$B$1:$AV$1,0),FALSE),VLOOKUP($B238,'Justerad allokering'!$B$1:$AG$461,MATCH(U$1,'Justerad allokering'!$B$1:$AF$1,0),FALSE))</f>
        <v>0</v>
      </c>
      <c r="V238">
        <f>IF(ISERROR(1/VLOOKUP($B238,'Justerad allokering'!$B$1:$AG$461,MATCH(V$1,'Justerad allokering'!$B$1:$AF$1,0),FALSE)),VLOOKUP($B238,'Allokerad kvv'!$B$2:$AV$468,MATCH(V$1,'Allokerad kvv'!$B$1:$AV$1,0),FALSE),VLOOKUP($B238,'Justerad allokering'!$B$1:$AG$461,MATCH(V$1,'Justerad allokering'!$B$1:$AF$1,0),FALSE))</f>
        <v>0</v>
      </c>
      <c r="W238">
        <f>IF(ISERROR(1/VLOOKUP($B238,'Justerad allokering'!$B$1:$AG$461,MATCH(W$1,'Justerad allokering'!$B$1:$AF$1,0),FALSE)),VLOOKUP($B238,'Allokerad kvv'!$B$2:$AV$468,MATCH(W$1,'Allokerad kvv'!$B$1:$AV$1,0),FALSE),VLOOKUP($B238,'Justerad allokering'!$B$1:$AG$461,MATCH(W$1,'Justerad allokering'!$B$1:$AF$1,0),FALSE))</f>
        <v>0</v>
      </c>
      <c r="X238">
        <f>IF(ISERROR(1/VLOOKUP($B238,'Justerad allokering'!$B$1:$AG$461,MATCH(X$1,'Justerad allokering'!$B$1:$AF$1,0),FALSE)),VLOOKUP($B238,'Allokerad kvv'!$B$2:$AV$468,MATCH(X$1,'Allokerad kvv'!$B$1:$AV$1,0),FALSE),VLOOKUP($B238,'Justerad allokering'!$B$1:$AG$461,MATCH(X$1,'Justerad allokering'!$B$1:$AF$1,0),FALSE))</f>
        <v>0</v>
      </c>
      <c r="Y238">
        <f>IF(ISERROR(1/VLOOKUP($B238,'Justerad allokering'!$B$1:$AG$461,MATCH(Y$1,'Justerad allokering'!$B$1:$AF$1,0),FALSE)),VLOOKUP($B238,'Allokerad kvv'!$B$2:$AV$468,MATCH(Y$1,'Allokerad kvv'!$B$1:$AV$1,0),FALSE),VLOOKUP($B238,'Justerad allokering'!$B$1:$AG$461,MATCH(Y$1,'Justerad allokering'!$B$1:$AF$1,0),FALSE))</f>
        <v>0</v>
      </c>
      <c r="Z238">
        <f>IF(ISERROR(1/VLOOKUP($B238,'Justerad allokering'!$B$1:$AG$461,MATCH(Z$1,'Justerad allokering'!$B$1:$AF$1,0),FALSE)),VLOOKUP($B238,'Allokerad kvv'!$B$2:$AV$468,MATCH(Z$1,'Allokerad kvv'!$B$1:$AV$1,0),FALSE),VLOOKUP($B238,'Justerad allokering'!$B$1:$AG$461,MATCH(Z$1,'Justerad allokering'!$B$1:$AF$1,0),FALSE))</f>
        <v>0</v>
      </c>
      <c r="AE238" s="89">
        <f t="shared" si="12"/>
        <v>0</v>
      </c>
      <c r="AG238">
        <f t="shared" si="13"/>
        <v>0</v>
      </c>
      <c r="AH238">
        <f t="shared" si="14"/>
        <v>0</v>
      </c>
      <c r="AI238" t="str">
        <f>IF(AH238=0,"",AH238/VLOOKUP(B238,Kraftvärmeprod!$B$1:$BC$480,MATCH("Summa tillförd energi exklusive rökgaskondensering",Kraftvärmeprod!$B$1:$BC$1,0),FALSE))</f>
        <v/>
      </c>
      <c r="AK238">
        <f t="shared" si="15"/>
        <v>0</v>
      </c>
    </row>
    <row r="239" spans="1:37" x14ac:dyDescent="0.25">
      <c r="A239" s="2" t="s">
        <v>331</v>
      </c>
      <c r="B239" s="2" t="s">
        <v>344</v>
      </c>
      <c r="C239">
        <f>IF(ISERROR(1/VLOOKUP($B239,'Justerad allokering'!$B$1:$AG$461,MATCH(C$1,'Justerad allokering'!$B$1:$AF$1,0),FALSE)),VLOOKUP($B239,'Allokerad kvv'!$B$2:$AV$468,MATCH(C$1,'Allokerad kvv'!$B$1:$AV$1,0),FALSE),VLOOKUP($B239,'Justerad allokering'!$B$1:$AG$461,MATCH(C$1,'Justerad allokering'!$B$1:$AF$1,0),FALSE))</f>
        <v>0</v>
      </c>
      <c r="D239">
        <f>IF(ISERROR(1/VLOOKUP($B239,'Justerad allokering'!$B$1:$AG$461,MATCH(D$1,'Justerad allokering'!$B$1:$AF$1,0),FALSE)),VLOOKUP($B239,'Allokerad kvv'!$B$2:$AV$468,MATCH(D$1,'Allokerad kvv'!$B$1:$AV$1,0),FALSE),VLOOKUP($B239,'Justerad allokering'!$B$1:$AG$461,MATCH(D$1,'Justerad allokering'!$B$1:$AF$1,0),FALSE))</f>
        <v>0</v>
      </c>
      <c r="E239">
        <f>IF(ISERROR(1/VLOOKUP($B239,'Justerad allokering'!$B$1:$AG$461,MATCH(E$1,'Justerad allokering'!$B$1:$AF$1,0),FALSE)),VLOOKUP($B239,'Allokerad kvv'!$B$2:$AV$468,MATCH(E$1,'Allokerad kvv'!$B$1:$AV$1,0),FALSE),VLOOKUP($B239,'Justerad allokering'!$B$1:$AG$461,MATCH(E$1,'Justerad allokering'!$B$1:$AF$1,0),FALSE))</f>
        <v>0</v>
      </c>
      <c r="F239">
        <f>IF(ISERROR(1/VLOOKUP($B239,'Justerad allokering'!$B$1:$AG$461,MATCH(F$1,'Justerad allokering'!$B$1:$AF$1,0),FALSE)),VLOOKUP($B239,'Allokerad kvv'!$B$2:$AV$468,MATCH(F$1,'Allokerad kvv'!$B$1:$AV$1,0),FALSE),VLOOKUP($B239,'Justerad allokering'!$B$1:$AG$461,MATCH(F$1,'Justerad allokering'!$B$1:$AF$1,0),FALSE))</f>
        <v>0</v>
      </c>
      <c r="G239">
        <f>IF(ISERROR(1/VLOOKUP($B239,'Justerad allokering'!$B$1:$AG$461,MATCH(G$1,'Justerad allokering'!$B$1:$AF$1,0),FALSE)),VLOOKUP($B239,'Allokerad kvv'!$B$2:$AV$468,MATCH(G$1,'Allokerad kvv'!$B$1:$AV$1,0),FALSE),VLOOKUP($B239,'Justerad allokering'!$B$1:$AG$461,MATCH(G$1,'Justerad allokering'!$B$1:$AF$1,0),FALSE))</f>
        <v>0</v>
      </c>
      <c r="H239">
        <f>IF(ISERROR(1/VLOOKUP($B239,'Justerad allokering'!$B$1:$AG$461,MATCH(H$1,'Justerad allokering'!$B$1:$AF$1,0),FALSE)),VLOOKUP($B239,'Allokerad kvv'!$B$2:$AV$468,MATCH(H$1,'Allokerad kvv'!$B$1:$AV$1,0),FALSE),VLOOKUP($B239,'Justerad allokering'!$B$1:$AG$461,MATCH(H$1,'Justerad allokering'!$B$1:$AF$1,0),FALSE))</f>
        <v>0</v>
      </c>
      <c r="I239">
        <f>IF(ISERROR(1/VLOOKUP($B239,'Justerad allokering'!$B$1:$AG$461,MATCH(I$1,'Justerad allokering'!$B$1:$AF$1,0),FALSE)),VLOOKUP($B239,'Allokerad kvv'!$B$2:$AV$468,MATCH(I$1,'Allokerad kvv'!$B$1:$AV$1,0),FALSE),VLOOKUP($B239,'Justerad allokering'!$B$1:$AG$461,MATCH(I$1,'Justerad allokering'!$B$1:$AF$1,0),FALSE))</f>
        <v>0</v>
      </c>
      <c r="J239">
        <f>IF(ISERROR(1/VLOOKUP($B239,'Justerad allokering'!$B$1:$AG$461,MATCH(J$1,'Justerad allokering'!$B$1:$AF$1,0),FALSE)),VLOOKUP($B239,'Allokerad kvv'!$B$2:$AV$468,MATCH(J$1,'Allokerad kvv'!$B$1:$AV$1,0),FALSE),VLOOKUP($B239,'Justerad allokering'!$B$1:$AG$461,MATCH(J$1,'Justerad allokering'!$B$1:$AF$1,0),FALSE))</f>
        <v>0</v>
      </c>
      <c r="K239">
        <f>IF(ISERROR(1/VLOOKUP($B239,'Justerad allokering'!$B$1:$AG$461,MATCH(K$1,'Justerad allokering'!$B$1:$AF$1,0),FALSE)),VLOOKUP($B239,'Allokerad kvv'!$B$2:$AV$468,MATCH(K$1,'Allokerad kvv'!$B$1:$AV$1,0),FALSE),VLOOKUP($B239,'Justerad allokering'!$B$1:$AG$461,MATCH(K$1,'Justerad allokering'!$B$1:$AF$1,0),FALSE))</f>
        <v>0</v>
      </c>
      <c r="L239">
        <f>IF(ISERROR(1/VLOOKUP($B239,'Justerad allokering'!$B$1:$AG$461,MATCH(L$1,'Justerad allokering'!$B$1:$AF$1,0),FALSE)),VLOOKUP($B239,'Allokerad kvv'!$B$2:$AV$468,MATCH(L$1,'Allokerad kvv'!$B$1:$AV$1,0),FALSE),VLOOKUP($B239,'Justerad allokering'!$B$1:$AG$461,MATCH(L$1,'Justerad allokering'!$B$1:$AF$1,0),FALSE))</f>
        <v>0</v>
      </c>
      <c r="M239">
        <f>IF(ISERROR(1/VLOOKUP($B239,'Justerad allokering'!$B$1:$AG$461,MATCH(M$1,'Justerad allokering'!$B$1:$AF$1,0),FALSE)),VLOOKUP($B239,'Allokerad kvv'!$B$2:$AV$468,MATCH(M$1,'Allokerad kvv'!$B$1:$AV$1,0),FALSE),VLOOKUP($B239,'Justerad allokering'!$B$1:$AG$461,MATCH(M$1,'Justerad allokering'!$B$1:$AF$1,0),FALSE))</f>
        <v>0</v>
      </c>
      <c r="N239">
        <f>IF(ISERROR(1/VLOOKUP($B239,'Justerad allokering'!$B$1:$AG$461,MATCH(N$1,'Justerad allokering'!$B$1:$AF$1,0),FALSE)),VLOOKUP($B239,'Allokerad kvv'!$B$2:$AV$468,MATCH(N$1,'Allokerad kvv'!$B$1:$AV$1,0),FALSE),VLOOKUP($B239,'Justerad allokering'!$B$1:$AG$461,MATCH(N$1,'Justerad allokering'!$B$1:$AF$1,0),FALSE))</f>
        <v>0</v>
      </c>
      <c r="O239">
        <f>IF(ISERROR(1/VLOOKUP($B239,'Justerad allokering'!$B$1:$AG$461,MATCH(O$1,'Justerad allokering'!$B$1:$AF$1,0),FALSE)),VLOOKUP($B239,'Allokerad kvv'!$B$2:$AV$468,MATCH(O$1,'Allokerad kvv'!$B$1:$AV$1,0),FALSE),VLOOKUP($B239,'Justerad allokering'!$B$1:$AG$461,MATCH(O$1,'Justerad allokering'!$B$1:$AF$1,0),FALSE))</f>
        <v>0</v>
      </c>
      <c r="P239">
        <f>IF(ISERROR(1/VLOOKUP($B239,'Justerad allokering'!$B$1:$AG$461,MATCH(P$1,'Justerad allokering'!$B$1:$AF$1,0),FALSE)),VLOOKUP($B239,'Allokerad kvv'!$B$2:$AV$468,MATCH(P$1,'Allokerad kvv'!$B$1:$AV$1,0),FALSE),VLOOKUP($B239,'Justerad allokering'!$B$1:$AG$461,MATCH(P$1,'Justerad allokering'!$B$1:$AF$1,0),FALSE))</f>
        <v>0</v>
      </c>
      <c r="Q239">
        <f>IF(ISERROR(1/VLOOKUP($B239,'Justerad allokering'!$B$1:$AG$461,MATCH(Q$1,'Justerad allokering'!$B$1:$AF$1,0),FALSE)),VLOOKUP($B239,'Allokerad kvv'!$B$2:$AV$468,MATCH(Q$1,'Allokerad kvv'!$B$1:$AV$1,0),FALSE),VLOOKUP($B239,'Justerad allokering'!$B$1:$AG$461,MATCH(Q$1,'Justerad allokering'!$B$1:$AF$1,0),FALSE))</f>
        <v>0</v>
      </c>
      <c r="R239">
        <f>IF(ISERROR(1/VLOOKUP($B239,'Justerad allokering'!$B$1:$AG$461,MATCH(R$1,'Justerad allokering'!$B$1:$AF$1,0),FALSE)),VLOOKUP($B239,'Allokerad kvv'!$B$2:$AV$468,MATCH(R$1,'Allokerad kvv'!$B$1:$AV$1,0),FALSE),VLOOKUP($B239,'Justerad allokering'!$B$1:$AG$461,MATCH(R$1,'Justerad allokering'!$B$1:$AF$1,0),FALSE))</f>
        <v>0</v>
      </c>
      <c r="S239">
        <f>IF(ISERROR(1/VLOOKUP($B239,'Justerad allokering'!$B$1:$AG$461,MATCH(S$1,'Justerad allokering'!$B$1:$AF$1,0),FALSE)),VLOOKUP($B239,'Allokerad kvv'!$B$2:$AV$468,MATCH(S$1,'Allokerad kvv'!$B$1:$AV$1,0),FALSE),VLOOKUP($B239,'Justerad allokering'!$B$1:$AG$461,MATCH(S$1,'Justerad allokering'!$B$1:$AF$1,0),FALSE))</f>
        <v>0</v>
      </c>
      <c r="T239">
        <f>IF(ISERROR(1/VLOOKUP($B239,'Justerad allokering'!$B$1:$AG$461,MATCH(T$1,'Justerad allokering'!$B$1:$AF$1,0),FALSE)),VLOOKUP($B239,'Allokerad kvv'!$B$2:$AV$468,MATCH(T$1,'Allokerad kvv'!$B$1:$AV$1,0),FALSE),VLOOKUP($B239,'Justerad allokering'!$B$1:$AG$461,MATCH(T$1,'Justerad allokering'!$B$1:$AF$1,0),FALSE))</f>
        <v>0</v>
      </c>
      <c r="U239">
        <f>IF(ISERROR(1/VLOOKUP($B239,'Justerad allokering'!$B$1:$AG$461,MATCH(U$1,'Justerad allokering'!$B$1:$AF$1,0),FALSE)),VLOOKUP($B239,'Allokerad kvv'!$B$2:$AV$468,MATCH(U$1,'Allokerad kvv'!$B$1:$AV$1,0),FALSE),VLOOKUP($B239,'Justerad allokering'!$B$1:$AG$461,MATCH(U$1,'Justerad allokering'!$B$1:$AF$1,0),FALSE))</f>
        <v>0</v>
      </c>
      <c r="V239">
        <f>IF(ISERROR(1/VLOOKUP($B239,'Justerad allokering'!$B$1:$AG$461,MATCH(V$1,'Justerad allokering'!$B$1:$AF$1,0),FALSE)),VLOOKUP($B239,'Allokerad kvv'!$B$2:$AV$468,MATCH(V$1,'Allokerad kvv'!$B$1:$AV$1,0),FALSE),VLOOKUP($B239,'Justerad allokering'!$B$1:$AG$461,MATCH(V$1,'Justerad allokering'!$B$1:$AF$1,0),FALSE))</f>
        <v>0</v>
      </c>
      <c r="W239">
        <f>IF(ISERROR(1/VLOOKUP($B239,'Justerad allokering'!$B$1:$AG$461,MATCH(W$1,'Justerad allokering'!$B$1:$AF$1,0),FALSE)),VLOOKUP($B239,'Allokerad kvv'!$B$2:$AV$468,MATCH(W$1,'Allokerad kvv'!$B$1:$AV$1,0),FALSE),VLOOKUP($B239,'Justerad allokering'!$B$1:$AG$461,MATCH(W$1,'Justerad allokering'!$B$1:$AF$1,0),FALSE))</f>
        <v>0</v>
      </c>
      <c r="X239">
        <f>IF(ISERROR(1/VLOOKUP($B239,'Justerad allokering'!$B$1:$AG$461,MATCH(X$1,'Justerad allokering'!$B$1:$AF$1,0),FALSE)),VLOOKUP($B239,'Allokerad kvv'!$B$2:$AV$468,MATCH(X$1,'Allokerad kvv'!$B$1:$AV$1,0),FALSE),VLOOKUP($B239,'Justerad allokering'!$B$1:$AG$461,MATCH(X$1,'Justerad allokering'!$B$1:$AF$1,0),FALSE))</f>
        <v>0</v>
      </c>
      <c r="Y239">
        <f>IF(ISERROR(1/VLOOKUP($B239,'Justerad allokering'!$B$1:$AG$461,MATCH(Y$1,'Justerad allokering'!$B$1:$AF$1,0),FALSE)),VLOOKUP($B239,'Allokerad kvv'!$B$2:$AV$468,MATCH(Y$1,'Allokerad kvv'!$B$1:$AV$1,0),FALSE),VLOOKUP($B239,'Justerad allokering'!$B$1:$AG$461,MATCH(Y$1,'Justerad allokering'!$B$1:$AF$1,0),FALSE))</f>
        <v>0</v>
      </c>
      <c r="Z239">
        <f>IF(ISERROR(1/VLOOKUP($B239,'Justerad allokering'!$B$1:$AG$461,MATCH(Z$1,'Justerad allokering'!$B$1:$AF$1,0),FALSE)),VLOOKUP($B239,'Allokerad kvv'!$B$2:$AV$468,MATCH(Z$1,'Allokerad kvv'!$B$1:$AV$1,0),FALSE),VLOOKUP($B239,'Justerad allokering'!$B$1:$AG$461,MATCH(Z$1,'Justerad allokering'!$B$1:$AF$1,0),FALSE))</f>
        <v>0</v>
      </c>
      <c r="AE239" s="89">
        <f t="shared" si="12"/>
        <v>0</v>
      </c>
      <c r="AG239">
        <f t="shared" si="13"/>
        <v>0</v>
      </c>
      <c r="AH239">
        <f t="shared" si="14"/>
        <v>0</v>
      </c>
      <c r="AI239" t="str">
        <f>IF(AH239=0,"",AH239/VLOOKUP(B239,Kraftvärmeprod!$B$1:$BC$480,MATCH("Summa tillförd energi exklusive rökgaskondensering",Kraftvärmeprod!$B$1:$BC$1,0),FALSE))</f>
        <v/>
      </c>
      <c r="AK239">
        <f t="shared" si="15"/>
        <v>0</v>
      </c>
    </row>
    <row r="240" spans="1:37" x14ac:dyDescent="0.25">
      <c r="A240" s="2" t="s">
        <v>331</v>
      </c>
      <c r="B240" s="2" t="s">
        <v>345</v>
      </c>
      <c r="C240">
        <f>IF(ISERROR(1/VLOOKUP($B240,'Justerad allokering'!$B$1:$AG$461,MATCH(C$1,'Justerad allokering'!$B$1:$AF$1,0),FALSE)),VLOOKUP($B240,'Allokerad kvv'!$B$2:$AV$468,MATCH(C$1,'Allokerad kvv'!$B$1:$AV$1,0),FALSE),VLOOKUP($B240,'Justerad allokering'!$B$1:$AG$461,MATCH(C$1,'Justerad allokering'!$B$1:$AF$1,0),FALSE))</f>
        <v>0</v>
      </c>
      <c r="D240">
        <f>IF(ISERROR(1/VLOOKUP($B240,'Justerad allokering'!$B$1:$AG$461,MATCH(D$1,'Justerad allokering'!$B$1:$AF$1,0),FALSE)),VLOOKUP($B240,'Allokerad kvv'!$B$2:$AV$468,MATCH(D$1,'Allokerad kvv'!$B$1:$AV$1,0),FALSE),VLOOKUP($B240,'Justerad allokering'!$B$1:$AG$461,MATCH(D$1,'Justerad allokering'!$B$1:$AF$1,0),FALSE))</f>
        <v>0</v>
      </c>
      <c r="E240">
        <f>IF(ISERROR(1/VLOOKUP($B240,'Justerad allokering'!$B$1:$AG$461,MATCH(E$1,'Justerad allokering'!$B$1:$AF$1,0),FALSE)),VLOOKUP($B240,'Allokerad kvv'!$B$2:$AV$468,MATCH(E$1,'Allokerad kvv'!$B$1:$AV$1,0),FALSE),VLOOKUP($B240,'Justerad allokering'!$B$1:$AG$461,MATCH(E$1,'Justerad allokering'!$B$1:$AF$1,0),FALSE))</f>
        <v>0</v>
      </c>
      <c r="F240">
        <f>IF(ISERROR(1/VLOOKUP($B240,'Justerad allokering'!$B$1:$AG$461,MATCH(F$1,'Justerad allokering'!$B$1:$AF$1,0),FALSE)),VLOOKUP($B240,'Allokerad kvv'!$B$2:$AV$468,MATCH(F$1,'Allokerad kvv'!$B$1:$AV$1,0),FALSE),VLOOKUP($B240,'Justerad allokering'!$B$1:$AG$461,MATCH(F$1,'Justerad allokering'!$B$1:$AF$1,0),FALSE))</f>
        <v>0</v>
      </c>
      <c r="G240">
        <f>IF(ISERROR(1/VLOOKUP($B240,'Justerad allokering'!$B$1:$AG$461,MATCH(G$1,'Justerad allokering'!$B$1:$AF$1,0),FALSE)),VLOOKUP($B240,'Allokerad kvv'!$B$2:$AV$468,MATCH(G$1,'Allokerad kvv'!$B$1:$AV$1,0),FALSE),VLOOKUP($B240,'Justerad allokering'!$B$1:$AG$461,MATCH(G$1,'Justerad allokering'!$B$1:$AF$1,0),FALSE))</f>
        <v>0</v>
      </c>
      <c r="H240">
        <f>IF(ISERROR(1/VLOOKUP($B240,'Justerad allokering'!$B$1:$AG$461,MATCH(H$1,'Justerad allokering'!$B$1:$AF$1,0),FALSE)),VLOOKUP($B240,'Allokerad kvv'!$B$2:$AV$468,MATCH(H$1,'Allokerad kvv'!$B$1:$AV$1,0),FALSE),VLOOKUP($B240,'Justerad allokering'!$B$1:$AG$461,MATCH(H$1,'Justerad allokering'!$B$1:$AF$1,0),FALSE))</f>
        <v>0</v>
      </c>
      <c r="I240">
        <f>IF(ISERROR(1/VLOOKUP($B240,'Justerad allokering'!$B$1:$AG$461,MATCH(I$1,'Justerad allokering'!$B$1:$AF$1,0),FALSE)),VLOOKUP($B240,'Allokerad kvv'!$B$2:$AV$468,MATCH(I$1,'Allokerad kvv'!$B$1:$AV$1,0),FALSE),VLOOKUP($B240,'Justerad allokering'!$B$1:$AG$461,MATCH(I$1,'Justerad allokering'!$B$1:$AF$1,0),FALSE))</f>
        <v>0</v>
      </c>
      <c r="J240">
        <f>IF(ISERROR(1/VLOOKUP($B240,'Justerad allokering'!$B$1:$AG$461,MATCH(J$1,'Justerad allokering'!$B$1:$AF$1,0),FALSE)),VLOOKUP($B240,'Allokerad kvv'!$B$2:$AV$468,MATCH(J$1,'Allokerad kvv'!$B$1:$AV$1,0),FALSE),VLOOKUP($B240,'Justerad allokering'!$B$1:$AG$461,MATCH(J$1,'Justerad allokering'!$B$1:$AF$1,0),FALSE))</f>
        <v>0</v>
      </c>
      <c r="K240">
        <f>IF(ISERROR(1/VLOOKUP($B240,'Justerad allokering'!$B$1:$AG$461,MATCH(K$1,'Justerad allokering'!$B$1:$AF$1,0),FALSE)),VLOOKUP($B240,'Allokerad kvv'!$B$2:$AV$468,MATCH(K$1,'Allokerad kvv'!$B$1:$AV$1,0),FALSE),VLOOKUP($B240,'Justerad allokering'!$B$1:$AG$461,MATCH(K$1,'Justerad allokering'!$B$1:$AF$1,0),FALSE))</f>
        <v>0</v>
      </c>
      <c r="L240">
        <f>IF(ISERROR(1/VLOOKUP($B240,'Justerad allokering'!$B$1:$AG$461,MATCH(L$1,'Justerad allokering'!$B$1:$AF$1,0),FALSE)),VLOOKUP($B240,'Allokerad kvv'!$B$2:$AV$468,MATCH(L$1,'Allokerad kvv'!$B$1:$AV$1,0),FALSE),VLOOKUP($B240,'Justerad allokering'!$B$1:$AG$461,MATCH(L$1,'Justerad allokering'!$B$1:$AF$1,0),FALSE))</f>
        <v>0</v>
      </c>
      <c r="M240">
        <f>IF(ISERROR(1/VLOOKUP($B240,'Justerad allokering'!$B$1:$AG$461,MATCH(M$1,'Justerad allokering'!$B$1:$AF$1,0),FALSE)),VLOOKUP($B240,'Allokerad kvv'!$B$2:$AV$468,MATCH(M$1,'Allokerad kvv'!$B$1:$AV$1,0),FALSE),VLOOKUP($B240,'Justerad allokering'!$B$1:$AG$461,MATCH(M$1,'Justerad allokering'!$B$1:$AF$1,0),FALSE))</f>
        <v>0</v>
      </c>
      <c r="N240">
        <f>IF(ISERROR(1/VLOOKUP($B240,'Justerad allokering'!$B$1:$AG$461,MATCH(N$1,'Justerad allokering'!$B$1:$AF$1,0),FALSE)),VLOOKUP($B240,'Allokerad kvv'!$B$2:$AV$468,MATCH(N$1,'Allokerad kvv'!$B$1:$AV$1,0),FALSE),VLOOKUP($B240,'Justerad allokering'!$B$1:$AG$461,MATCH(N$1,'Justerad allokering'!$B$1:$AF$1,0),FALSE))</f>
        <v>0</v>
      </c>
      <c r="O240">
        <f>IF(ISERROR(1/VLOOKUP($B240,'Justerad allokering'!$B$1:$AG$461,MATCH(O$1,'Justerad allokering'!$B$1:$AF$1,0),FALSE)),VLOOKUP($B240,'Allokerad kvv'!$B$2:$AV$468,MATCH(O$1,'Allokerad kvv'!$B$1:$AV$1,0),FALSE),VLOOKUP($B240,'Justerad allokering'!$B$1:$AG$461,MATCH(O$1,'Justerad allokering'!$B$1:$AF$1,0),FALSE))</f>
        <v>0</v>
      </c>
      <c r="P240">
        <f>IF(ISERROR(1/VLOOKUP($B240,'Justerad allokering'!$B$1:$AG$461,MATCH(P$1,'Justerad allokering'!$B$1:$AF$1,0),FALSE)),VLOOKUP($B240,'Allokerad kvv'!$B$2:$AV$468,MATCH(P$1,'Allokerad kvv'!$B$1:$AV$1,0),FALSE),VLOOKUP($B240,'Justerad allokering'!$B$1:$AG$461,MATCH(P$1,'Justerad allokering'!$B$1:$AF$1,0),FALSE))</f>
        <v>0</v>
      </c>
      <c r="Q240">
        <f>IF(ISERROR(1/VLOOKUP($B240,'Justerad allokering'!$B$1:$AG$461,MATCH(Q$1,'Justerad allokering'!$B$1:$AF$1,0),FALSE)),VLOOKUP($B240,'Allokerad kvv'!$B$2:$AV$468,MATCH(Q$1,'Allokerad kvv'!$B$1:$AV$1,0),FALSE),VLOOKUP($B240,'Justerad allokering'!$B$1:$AG$461,MATCH(Q$1,'Justerad allokering'!$B$1:$AF$1,0),FALSE))</f>
        <v>0</v>
      </c>
      <c r="R240">
        <f>IF(ISERROR(1/VLOOKUP($B240,'Justerad allokering'!$B$1:$AG$461,MATCH(R$1,'Justerad allokering'!$B$1:$AF$1,0),FALSE)),VLOOKUP($B240,'Allokerad kvv'!$B$2:$AV$468,MATCH(R$1,'Allokerad kvv'!$B$1:$AV$1,0),FALSE),VLOOKUP($B240,'Justerad allokering'!$B$1:$AG$461,MATCH(R$1,'Justerad allokering'!$B$1:$AF$1,0),FALSE))</f>
        <v>0</v>
      </c>
      <c r="S240">
        <f>IF(ISERROR(1/VLOOKUP($B240,'Justerad allokering'!$B$1:$AG$461,MATCH(S$1,'Justerad allokering'!$B$1:$AF$1,0),FALSE)),VLOOKUP($B240,'Allokerad kvv'!$B$2:$AV$468,MATCH(S$1,'Allokerad kvv'!$B$1:$AV$1,0),FALSE),VLOOKUP($B240,'Justerad allokering'!$B$1:$AG$461,MATCH(S$1,'Justerad allokering'!$B$1:$AF$1,0),FALSE))</f>
        <v>0</v>
      </c>
      <c r="T240">
        <f>IF(ISERROR(1/VLOOKUP($B240,'Justerad allokering'!$B$1:$AG$461,MATCH(T$1,'Justerad allokering'!$B$1:$AF$1,0),FALSE)),VLOOKUP($B240,'Allokerad kvv'!$B$2:$AV$468,MATCH(T$1,'Allokerad kvv'!$B$1:$AV$1,0),FALSE),VLOOKUP($B240,'Justerad allokering'!$B$1:$AG$461,MATCH(T$1,'Justerad allokering'!$B$1:$AF$1,0),FALSE))</f>
        <v>0</v>
      </c>
      <c r="U240">
        <f>IF(ISERROR(1/VLOOKUP($B240,'Justerad allokering'!$B$1:$AG$461,MATCH(U$1,'Justerad allokering'!$B$1:$AF$1,0),FALSE)),VLOOKUP($B240,'Allokerad kvv'!$B$2:$AV$468,MATCH(U$1,'Allokerad kvv'!$B$1:$AV$1,0),FALSE),VLOOKUP($B240,'Justerad allokering'!$B$1:$AG$461,MATCH(U$1,'Justerad allokering'!$B$1:$AF$1,0),FALSE))</f>
        <v>0</v>
      </c>
      <c r="V240">
        <f>IF(ISERROR(1/VLOOKUP($B240,'Justerad allokering'!$B$1:$AG$461,MATCH(V$1,'Justerad allokering'!$B$1:$AF$1,0),FALSE)),VLOOKUP($B240,'Allokerad kvv'!$B$2:$AV$468,MATCH(V$1,'Allokerad kvv'!$B$1:$AV$1,0),FALSE),VLOOKUP($B240,'Justerad allokering'!$B$1:$AG$461,MATCH(V$1,'Justerad allokering'!$B$1:$AF$1,0),FALSE))</f>
        <v>0</v>
      </c>
      <c r="W240">
        <f>IF(ISERROR(1/VLOOKUP($B240,'Justerad allokering'!$B$1:$AG$461,MATCH(W$1,'Justerad allokering'!$B$1:$AF$1,0),FALSE)),VLOOKUP($B240,'Allokerad kvv'!$B$2:$AV$468,MATCH(W$1,'Allokerad kvv'!$B$1:$AV$1,0),FALSE),VLOOKUP($B240,'Justerad allokering'!$B$1:$AG$461,MATCH(W$1,'Justerad allokering'!$B$1:$AF$1,0),FALSE))</f>
        <v>0</v>
      </c>
      <c r="X240">
        <f>IF(ISERROR(1/VLOOKUP($B240,'Justerad allokering'!$B$1:$AG$461,MATCH(X$1,'Justerad allokering'!$B$1:$AF$1,0),FALSE)),VLOOKUP($B240,'Allokerad kvv'!$B$2:$AV$468,MATCH(X$1,'Allokerad kvv'!$B$1:$AV$1,0),FALSE),VLOOKUP($B240,'Justerad allokering'!$B$1:$AG$461,MATCH(X$1,'Justerad allokering'!$B$1:$AF$1,0),FALSE))</f>
        <v>0</v>
      </c>
      <c r="Y240">
        <f>IF(ISERROR(1/VLOOKUP($B240,'Justerad allokering'!$B$1:$AG$461,MATCH(Y$1,'Justerad allokering'!$B$1:$AF$1,0),FALSE)),VLOOKUP($B240,'Allokerad kvv'!$B$2:$AV$468,MATCH(Y$1,'Allokerad kvv'!$B$1:$AV$1,0),FALSE),VLOOKUP($B240,'Justerad allokering'!$B$1:$AG$461,MATCH(Y$1,'Justerad allokering'!$B$1:$AF$1,0),FALSE))</f>
        <v>0</v>
      </c>
      <c r="Z240">
        <f>IF(ISERROR(1/VLOOKUP($B240,'Justerad allokering'!$B$1:$AG$461,MATCH(Z$1,'Justerad allokering'!$B$1:$AF$1,0),FALSE)),VLOOKUP($B240,'Allokerad kvv'!$B$2:$AV$468,MATCH(Z$1,'Allokerad kvv'!$B$1:$AV$1,0),FALSE),VLOOKUP($B240,'Justerad allokering'!$B$1:$AG$461,MATCH(Z$1,'Justerad allokering'!$B$1:$AF$1,0),FALSE))</f>
        <v>0</v>
      </c>
      <c r="AE240" s="89">
        <f t="shared" si="12"/>
        <v>0</v>
      </c>
      <c r="AG240">
        <f t="shared" si="13"/>
        <v>0</v>
      </c>
      <c r="AH240">
        <f t="shared" si="14"/>
        <v>0</v>
      </c>
      <c r="AI240" t="str">
        <f>IF(AH240=0,"",AH240/VLOOKUP(B240,Kraftvärmeprod!$B$1:$BC$480,MATCH("Summa tillförd energi exklusive rökgaskondensering",Kraftvärmeprod!$B$1:$BC$1,0),FALSE))</f>
        <v/>
      </c>
      <c r="AK240">
        <f t="shared" si="15"/>
        <v>0</v>
      </c>
    </row>
    <row r="241" spans="1:37" x14ac:dyDescent="0.25">
      <c r="A241" s="2" t="s">
        <v>346</v>
      </c>
      <c r="B241" s="2" t="s">
        <v>347</v>
      </c>
      <c r="C241">
        <f>IF(ISERROR(1/VLOOKUP($B241,'Justerad allokering'!$B$1:$AG$461,MATCH(C$1,'Justerad allokering'!$B$1:$AF$1,0),FALSE)),VLOOKUP($B241,'Allokerad kvv'!$B$2:$AV$468,MATCH(C$1,'Allokerad kvv'!$B$1:$AV$1,0),FALSE),VLOOKUP($B241,'Justerad allokering'!$B$1:$AG$461,MATCH(C$1,'Justerad allokering'!$B$1:$AF$1,0),FALSE))</f>
        <v>0</v>
      </c>
      <c r="D241">
        <f>IF(ISERROR(1/VLOOKUP($B241,'Justerad allokering'!$B$1:$AG$461,MATCH(D$1,'Justerad allokering'!$B$1:$AF$1,0),FALSE)),VLOOKUP($B241,'Allokerad kvv'!$B$2:$AV$468,MATCH(D$1,'Allokerad kvv'!$B$1:$AV$1,0),FALSE),VLOOKUP($B241,'Justerad allokering'!$B$1:$AG$461,MATCH(D$1,'Justerad allokering'!$B$1:$AF$1,0),FALSE))</f>
        <v>0</v>
      </c>
      <c r="E241">
        <f>IF(ISERROR(1/VLOOKUP($B241,'Justerad allokering'!$B$1:$AG$461,MATCH(E$1,'Justerad allokering'!$B$1:$AF$1,0),FALSE)),VLOOKUP($B241,'Allokerad kvv'!$B$2:$AV$468,MATCH(E$1,'Allokerad kvv'!$B$1:$AV$1,0),FALSE),VLOOKUP($B241,'Justerad allokering'!$B$1:$AG$461,MATCH(E$1,'Justerad allokering'!$B$1:$AF$1,0),FALSE))</f>
        <v>0</v>
      </c>
      <c r="F241">
        <f>IF(ISERROR(1/VLOOKUP($B241,'Justerad allokering'!$B$1:$AG$461,MATCH(F$1,'Justerad allokering'!$B$1:$AF$1,0),FALSE)),VLOOKUP($B241,'Allokerad kvv'!$B$2:$AV$468,MATCH(F$1,'Allokerad kvv'!$B$1:$AV$1,0),FALSE),VLOOKUP($B241,'Justerad allokering'!$B$1:$AG$461,MATCH(F$1,'Justerad allokering'!$B$1:$AF$1,0),FALSE))</f>
        <v>0</v>
      </c>
      <c r="G241">
        <f>IF(ISERROR(1/VLOOKUP($B241,'Justerad allokering'!$B$1:$AG$461,MATCH(G$1,'Justerad allokering'!$B$1:$AF$1,0),FALSE)),VLOOKUP($B241,'Allokerad kvv'!$B$2:$AV$468,MATCH(G$1,'Allokerad kvv'!$B$1:$AV$1,0),FALSE),VLOOKUP($B241,'Justerad allokering'!$B$1:$AG$461,MATCH(G$1,'Justerad allokering'!$B$1:$AF$1,0),FALSE))</f>
        <v>0</v>
      </c>
      <c r="H241">
        <f>IF(ISERROR(1/VLOOKUP($B241,'Justerad allokering'!$B$1:$AG$461,MATCH(H$1,'Justerad allokering'!$B$1:$AF$1,0),FALSE)),VLOOKUP($B241,'Allokerad kvv'!$B$2:$AV$468,MATCH(H$1,'Allokerad kvv'!$B$1:$AV$1,0),FALSE),VLOOKUP($B241,'Justerad allokering'!$B$1:$AG$461,MATCH(H$1,'Justerad allokering'!$B$1:$AF$1,0),FALSE))</f>
        <v>0</v>
      </c>
      <c r="I241">
        <f>IF(ISERROR(1/VLOOKUP($B241,'Justerad allokering'!$B$1:$AG$461,MATCH(I$1,'Justerad allokering'!$B$1:$AF$1,0),FALSE)),VLOOKUP($B241,'Allokerad kvv'!$B$2:$AV$468,MATCH(I$1,'Allokerad kvv'!$B$1:$AV$1,0),FALSE),VLOOKUP($B241,'Justerad allokering'!$B$1:$AG$461,MATCH(I$1,'Justerad allokering'!$B$1:$AF$1,0),FALSE))</f>
        <v>0</v>
      </c>
      <c r="J241">
        <f>IF(ISERROR(1/VLOOKUP($B241,'Justerad allokering'!$B$1:$AG$461,MATCH(J$1,'Justerad allokering'!$B$1:$AF$1,0),FALSE)),VLOOKUP($B241,'Allokerad kvv'!$B$2:$AV$468,MATCH(J$1,'Allokerad kvv'!$B$1:$AV$1,0),FALSE),VLOOKUP($B241,'Justerad allokering'!$B$1:$AG$461,MATCH(J$1,'Justerad allokering'!$B$1:$AF$1,0),FALSE))</f>
        <v>0</v>
      </c>
      <c r="K241">
        <f>IF(ISERROR(1/VLOOKUP($B241,'Justerad allokering'!$B$1:$AG$461,MATCH(K$1,'Justerad allokering'!$B$1:$AF$1,0),FALSE)),VLOOKUP($B241,'Allokerad kvv'!$B$2:$AV$468,MATCH(K$1,'Allokerad kvv'!$B$1:$AV$1,0),FALSE),VLOOKUP($B241,'Justerad allokering'!$B$1:$AG$461,MATCH(K$1,'Justerad allokering'!$B$1:$AF$1,0),FALSE))</f>
        <v>0</v>
      </c>
      <c r="L241">
        <f>IF(ISERROR(1/VLOOKUP($B241,'Justerad allokering'!$B$1:$AG$461,MATCH(L$1,'Justerad allokering'!$B$1:$AF$1,0),FALSE)),VLOOKUP($B241,'Allokerad kvv'!$B$2:$AV$468,MATCH(L$1,'Allokerad kvv'!$B$1:$AV$1,0),FALSE),VLOOKUP($B241,'Justerad allokering'!$B$1:$AG$461,MATCH(L$1,'Justerad allokering'!$B$1:$AF$1,0),FALSE))</f>
        <v>0</v>
      </c>
      <c r="M241">
        <f>IF(ISERROR(1/VLOOKUP($B241,'Justerad allokering'!$B$1:$AG$461,MATCH(M$1,'Justerad allokering'!$B$1:$AF$1,0),FALSE)),VLOOKUP($B241,'Allokerad kvv'!$B$2:$AV$468,MATCH(M$1,'Allokerad kvv'!$B$1:$AV$1,0),FALSE),VLOOKUP($B241,'Justerad allokering'!$B$1:$AG$461,MATCH(M$1,'Justerad allokering'!$B$1:$AF$1,0),FALSE))</f>
        <v>0</v>
      </c>
      <c r="N241">
        <f>IF(ISERROR(1/VLOOKUP($B241,'Justerad allokering'!$B$1:$AG$461,MATCH(N$1,'Justerad allokering'!$B$1:$AF$1,0),FALSE)),VLOOKUP($B241,'Allokerad kvv'!$B$2:$AV$468,MATCH(N$1,'Allokerad kvv'!$B$1:$AV$1,0),FALSE),VLOOKUP($B241,'Justerad allokering'!$B$1:$AG$461,MATCH(N$1,'Justerad allokering'!$B$1:$AF$1,0),FALSE))</f>
        <v>0</v>
      </c>
      <c r="O241">
        <f>IF(ISERROR(1/VLOOKUP($B241,'Justerad allokering'!$B$1:$AG$461,MATCH(O$1,'Justerad allokering'!$B$1:$AF$1,0),FALSE)),VLOOKUP($B241,'Allokerad kvv'!$B$2:$AV$468,MATCH(O$1,'Allokerad kvv'!$B$1:$AV$1,0),FALSE),VLOOKUP($B241,'Justerad allokering'!$B$1:$AG$461,MATCH(O$1,'Justerad allokering'!$B$1:$AF$1,0),FALSE))</f>
        <v>0</v>
      </c>
      <c r="P241">
        <f>IF(ISERROR(1/VLOOKUP($B241,'Justerad allokering'!$B$1:$AG$461,MATCH(P$1,'Justerad allokering'!$B$1:$AF$1,0),FALSE)),VLOOKUP($B241,'Allokerad kvv'!$B$2:$AV$468,MATCH(P$1,'Allokerad kvv'!$B$1:$AV$1,0),FALSE),VLOOKUP($B241,'Justerad allokering'!$B$1:$AG$461,MATCH(P$1,'Justerad allokering'!$B$1:$AF$1,0),FALSE))</f>
        <v>0</v>
      </c>
      <c r="Q241">
        <f>IF(ISERROR(1/VLOOKUP($B241,'Justerad allokering'!$B$1:$AG$461,MATCH(Q$1,'Justerad allokering'!$B$1:$AF$1,0),FALSE)),VLOOKUP($B241,'Allokerad kvv'!$B$2:$AV$468,MATCH(Q$1,'Allokerad kvv'!$B$1:$AV$1,0),FALSE),VLOOKUP($B241,'Justerad allokering'!$B$1:$AG$461,MATCH(Q$1,'Justerad allokering'!$B$1:$AF$1,0),FALSE))</f>
        <v>0</v>
      </c>
      <c r="R241">
        <f>IF(ISERROR(1/VLOOKUP($B241,'Justerad allokering'!$B$1:$AG$461,MATCH(R$1,'Justerad allokering'!$B$1:$AF$1,0),FALSE)),VLOOKUP($B241,'Allokerad kvv'!$B$2:$AV$468,MATCH(R$1,'Allokerad kvv'!$B$1:$AV$1,0),FALSE),VLOOKUP($B241,'Justerad allokering'!$B$1:$AG$461,MATCH(R$1,'Justerad allokering'!$B$1:$AF$1,0),FALSE))</f>
        <v>0</v>
      </c>
      <c r="S241">
        <f>IF(ISERROR(1/VLOOKUP($B241,'Justerad allokering'!$B$1:$AG$461,MATCH(S$1,'Justerad allokering'!$B$1:$AF$1,0),FALSE)),VLOOKUP($B241,'Allokerad kvv'!$B$2:$AV$468,MATCH(S$1,'Allokerad kvv'!$B$1:$AV$1,0),FALSE),VLOOKUP($B241,'Justerad allokering'!$B$1:$AG$461,MATCH(S$1,'Justerad allokering'!$B$1:$AF$1,0),FALSE))</f>
        <v>0</v>
      </c>
      <c r="T241">
        <f>IF(ISERROR(1/VLOOKUP($B241,'Justerad allokering'!$B$1:$AG$461,MATCH(T$1,'Justerad allokering'!$B$1:$AF$1,0),FALSE)),VLOOKUP($B241,'Allokerad kvv'!$B$2:$AV$468,MATCH(T$1,'Allokerad kvv'!$B$1:$AV$1,0),FALSE),VLOOKUP($B241,'Justerad allokering'!$B$1:$AG$461,MATCH(T$1,'Justerad allokering'!$B$1:$AF$1,0),FALSE))</f>
        <v>0</v>
      </c>
      <c r="U241">
        <f>IF(ISERROR(1/VLOOKUP($B241,'Justerad allokering'!$B$1:$AG$461,MATCH(U$1,'Justerad allokering'!$B$1:$AF$1,0),FALSE)),VLOOKUP($B241,'Allokerad kvv'!$B$2:$AV$468,MATCH(U$1,'Allokerad kvv'!$B$1:$AV$1,0),FALSE),VLOOKUP($B241,'Justerad allokering'!$B$1:$AG$461,MATCH(U$1,'Justerad allokering'!$B$1:$AF$1,0),FALSE))</f>
        <v>0</v>
      </c>
      <c r="V241">
        <f>IF(ISERROR(1/VLOOKUP($B241,'Justerad allokering'!$B$1:$AG$461,MATCH(V$1,'Justerad allokering'!$B$1:$AF$1,0),FALSE)),VLOOKUP($B241,'Allokerad kvv'!$B$2:$AV$468,MATCH(V$1,'Allokerad kvv'!$B$1:$AV$1,0),FALSE),VLOOKUP($B241,'Justerad allokering'!$B$1:$AG$461,MATCH(V$1,'Justerad allokering'!$B$1:$AF$1,0),FALSE))</f>
        <v>0</v>
      </c>
      <c r="W241">
        <f>IF(ISERROR(1/VLOOKUP($B241,'Justerad allokering'!$B$1:$AG$461,MATCH(W$1,'Justerad allokering'!$B$1:$AF$1,0),FALSE)),VLOOKUP($B241,'Allokerad kvv'!$B$2:$AV$468,MATCH(W$1,'Allokerad kvv'!$B$1:$AV$1,0),FALSE),VLOOKUP($B241,'Justerad allokering'!$B$1:$AG$461,MATCH(W$1,'Justerad allokering'!$B$1:$AF$1,0),FALSE))</f>
        <v>0</v>
      </c>
      <c r="X241">
        <f>IF(ISERROR(1/VLOOKUP($B241,'Justerad allokering'!$B$1:$AG$461,MATCH(X$1,'Justerad allokering'!$B$1:$AF$1,0),FALSE)),VLOOKUP($B241,'Allokerad kvv'!$B$2:$AV$468,MATCH(X$1,'Allokerad kvv'!$B$1:$AV$1,0),FALSE),VLOOKUP($B241,'Justerad allokering'!$B$1:$AG$461,MATCH(X$1,'Justerad allokering'!$B$1:$AF$1,0),FALSE))</f>
        <v>0</v>
      </c>
      <c r="Y241">
        <f>IF(ISERROR(1/VLOOKUP($B241,'Justerad allokering'!$B$1:$AG$461,MATCH(Y$1,'Justerad allokering'!$B$1:$AF$1,0),FALSE)),VLOOKUP($B241,'Allokerad kvv'!$B$2:$AV$468,MATCH(Y$1,'Allokerad kvv'!$B$1:$AV$1,0),FALSE),VLOOKUP($B241,'Justerad allokering'!$B$1:$AG$461,MATCH(Y$1,'Justerad allokering'!$B$1:$AF$1,0),FALSE))</f>
        <v>0</v>
      </c>
      <c r="Z241">
        <f>IF(ISERROR(1/VLOOKUP($B241,'Justerad allokering'!$B$1:$AG$461,MATCH(Z$1,'Justerad allokering'!$B$1:$AF$1,0),FALSE)),VLOOKUP($B241,'Allokerad kvv'!$B$2:$AV$468,MATCH(Z$1,'Allokerad kvv'!$B$1:$AV$1,0),FALSE),VLOOKUP($B241,'Justerad allokering'!$B$1:$AG$461,MATCH(Z$1,'Justerad allokering'!$B$1:$AF$1,0),FALSE))</f>
        <v>0</v>
      </c>
      <c r="AE241" s="89">
        <f t="shared" si="12"/>
        <v>0</v>
      </c>
      <c r="AG241">
        <f t="shared" si="13"/>
        <v>0</v>
      </c>
      <c r="AH241">
        <f t="shared" si="14"/>
        <v>0</v>
      </c>
      <c r="AI241" t="str">
        <f>IF(AH241=0,"",AH241/VLOOKUP(B241,Kraftvärmeprod!$B$1:$BC$480,MATCH("Summa tillförd energi exklusive rökgaskondensering",Kraftvärmeprod!$B$1:$BC$1,0),FALSE))</f>
        <v/>
      </c>
      <c r="AK241">
        <f t="shared" si="15"/>
        <v>0</v>
      </c>
    </row>
    <row r="242" spans="1:37" x14ac:dyDescent="0.25">
      <c r="A242" s="2" t="s">
        <v>346</v>
      </c>
      <c r="B242" s="2" t="s">
        <v>348</v>
      </c>
      <c r="C242">
        <f>IF(ISERROR(1/VLOOKUP($B242,'Justerad allokering'!$B$1:$AG$461,MATCH(C$1,'Justerad allokering'!$B$1:$AF$1,0),FALSE)),VLOOKUP($B242,'Allokerad kvv'!$B$2:$AV$468,MATCH(C$1,'Allokerad kvv'!$B$1:$AV$1,0),FALSE),VLOOKUP($B242,'Justerad allokering'!$B$1:$AG$461,MATCH(C$1,'Justerad allokering'!$B$1:$AF$1,0),FALSE))</f>
        <v>0</v>
      </c>
      <c r="D242">
        <f>IF(ISERROR(1/VLOOKUP($B242,'Justerad allokering'!$B$1:$AG$461,MATCH(D$1,'Justerad allokering'!$B$1:$AF$1,0),FALSE)),VLOOKUP($B242,'Allokerad kvv'!$B$2:$AV$468,MATCH(D$1,'Allokerad kvv'!$B$1:$AV$1,0),FALSE),VLOOKUP($B242,'Justerad allokering'!$B$1:$AG$461,MATCH(D$1,'Justerad allokering'!$B$1:$AF$1,0),FALSE))</f>
        <v>0</v>
      </c>
      <c r="E242">
        <f>IF(ISERROR(1/VLOOKUP($B242,'Justerad allokering'!$B$1:$AG$461,MATCH(E$1,'Justerad allokering'!$B$1:$AF$1,0),FALSE)),VLOOKUP($B242,'Allokerad kvv'!$B$2:$AV$468,MATCH(E$1,'Allokerad kvv'!$B$1:$AV$1,0),FALSE),VLOOKUP($B242,'Justerad allokering'!$B$1:$AG$461,MATCH(E$1,'Justerad allokering'!$B$1:$AF$1,0),FALSE))</f>
        <v>0</v>
      </c>
      <c r="F242">
        <f>IF(ISERROR(1/VLOOKUP($B242,'Justerad allokering'!$B$1:$AG$461,MATCH(F$1,'Justerad allokering'!$B$1:$AF$1,0),FALSE)),VLOOKUP($B242,'Allokerad kvv'!$B$2:$AV$468,MATCH(F$1,'Allokerad kvv'!$B$1:$AV$1,0),FALSE),VLOOKUP($B242,'Justerad allokering'!$B$1:$AG$461,MATCH(F$1,'Justerad allokering'!$B$1:$AF$1,0),FALSE))</f>
        <v>0</v>
      </c>
      <c r="G242">
        <f>IF(ISERROR(1/VLOOKUP($B242,'Justerad allokering'!$B$1:$AG$461,MATCH(G$1,'Justerad allokering'!$B$1:$AF$1,0),FALSE)),VLOOKUP($B242,'Allokerad kvv'!$B$2:$AV$468,MATCH(G$1,'Allokerad kvv'!$B$1:$AV$1,0),FALSE),VLOOKUP($B242,'Justerad allokering'!$B$1:$AG$461,MATCH(G$1,'Justerad allokering'!$B$1:$AF$1,0),FALSE))</f>
        <v>0</v>
      </c>
      <c r="H242">
        <f>IF(ISERROR(1/VLOOKUP($B242,'Justerad allokering'!$B$1:$AG$461,MATCH(H$1,'Justerad allokering'!$B$1:$AF$1,0),FALSE)),VLOOKUP($B242,'Allokerad kvv'!$B$2:$AV$468,MATCH(H$1,'Allokerad kvv'!$B$1:$AV$1,0),FALSE),VLOOKUP($B242,'Justerad allokering'!$B$1:$AG$461,MATCH(H$1,'Justerad allokering'!$B$1:$AF$1,0),FALSE))</f>
        <v>0</v>
      </c>
      <c r="I242">
        <f>IF(ISERROR(1/VLOOKUP($B242,'Justerad allokering'!$B$1:$AG$461,MATCH(I$1,'Justerad allokering'!$B$1:$AF$1,0),FALSE)),VLOOKUP($B242,'Allokerad kvv'!$B$2:$AV$468,MATCH(I$1,'Allokerad kvv'!$B$1:$AV$1,0),FALSE),VLOOKUP($B242,'Justerad allokering'!$B$1:$AG$461,MATCH(I$1,'Justerad allokering'!$B$1:$AF$1,0),FALSE))</f>
        <v>0</v>
      </c>
      <c r="J242">
        <f>IF(ISERROR(1/VLOOKUP($B242,'Justerad allokering'!$B$1:$AG$461,MATCH(J$1,'Justerad allokering'!$B$1:$AF$1,0),FALSE)),VLOOKUP($B242,'Allokerad kvv'!$B$2:$AV$468,MATCH(J$1,'Allokerad kvv'!$B$1:$AV$1,0),FALSE),VLOOKUP($B242,'Justerad allokering'!$B$1:$AG$461,MATCH(J$1,'Justerad allokering'!$B$1:$AF$1,0),FALSE))</f>
        <v>0</v>
      </c>
      <c r="K242">
        <f>IF(ISERROR(1/VLOOKUP($B242,'Justerad allokering'!$B$1:$AG$461,MATCH(K$1,'Justerad allokering'!$B$1:$AF$1,0),FALSE)),VLOOKUP($B242,'Allokerad kvv'!$B$2:$AV$468,MATCH(K$1,'Allokerad kvv'!$B$1:$AV$1,0),FALSE),VLOOKUP($B242,'Justerad allokering'!$B$1:$AG$461,MATCH(K$1,'Justerad allokering'!$B$1:$AF$1,0),FALSE))</f>
        <v>0</v>
      </c>
      <c r="L242">
        <f>IF(ISERROR(1/VLOOKUP($B242,'Justerad allokering'!$B$1:$AG$461,MATCH(L$1,'Justerad allokering'!$B$1:$AF$1,0),FALSE)),VLOOKUP($B242,'Allokerad kvv'!$B$2:$AV$468,MATCH(L$1,'Allokerad kvv'!$B$1:$AV$1,0),FALSE),VLOOKUP($B242,'Justerad allokering'!$B$1:$AG$461,MATCH(L$1,'Justerad allokering'!$B$1:$AF$1,0),FALSE))</f>
        <v>0</v>
      </c>
      <c r="M242">
        <f>IF(ISERROR(1/VLOOKUP($B242,'Justerad allokering'!$B$1:$AG$461,MATCH(M$1,'Justerad allokering'!$B$1:$AF$1,0),FALSE)),VLOOKUP($B242,'Allokerad kvv'!$B$2:$AV$468,MATCH(M$1,'Allokerad kvv'!$B$1:$AV$1,0),FALSE),VLOOKUP($B242,'Justerad allokering'!$B$1:$AG$461,MATCH(M$1,'Justerad allokering'!$B$1:$AF$1,0),FALSE))</f>
        <v>0</v>
      </c>
      <c r="N242">
        <f>IF(ISERROR(1/VLOOKUP($B242,'Justerad allokering'!$B$1:$AG$461,MATCH(N$1,'Justerad allokering'!$B$1:$AF$1,0),FALSE)),VLOOKUP($B242,'Allokerad kvv'!$B$2:$AV$468,MATCH(N$1,'Allokerad kvv'!$B$1:$AV$1,0),FALSE),VLOOKUP($B242,'Justerad allokering'!$B$1:$AG$461,MATCH(N$1,'Justerad allokering'!$B$1:$AF$1,0),FALSE))</f>
        <v>0</v>
      </c>
      <c r="O242">
        <f>IF(ISERROR(1/VLOOKUP($B242,'Justerad allokering'!$B$1:$AG$461,MATCH(O$1,'Justerad allokering'!$B$1:$AF$1,0),FALSE)),VLOOKUP($B242,'Allokerad kvv'!$B$2:$AV$468,MATCH(O$1,'Allokerad kvv'!$B$1:$AV$1,0),FALSE),VLOOKUP($B242,'Justerad allokering'!$B$1:$AG$461,MATCH(O$1,'Justerad allokering'!$B$1:$AF$1,0),FALSE))</f>
        <v>0</v>
      </c>
      <c r="P242">
        <f>IF(ISERROR(1/VLOOKUP($B242,'Justerad allokering'!$B$1:$AG$461,MATCH(P$1,'Justerad allokering'!$B$1:$AF$1,0),FALSE)),VLOOKUP($B242,'Allokerad kvv'!$B$2:$AV$468,MATCH(P$1,'Allokerad kvv'!$B$1:$AV$1,0),FALSE),VLOOKUP($B242,'Justerad allokering'!$B$1:$AG$461,MATCH(P$1,'Justerad allokering'!$B$1:$AF$1,0),FALSE))</f>
        <v>0</v>
      </c>
      <c r="Q242">
        <f>IF(ISERROR(1/VLOOKUP($B242,'Justerad allokering'!$B$1:$AG$461,MATCH(Q$1,'Justerad allokering'!$B$1:$AF$1,0),FALSE)),VLOOKUP($B242,'Allokerad kvv'!$B$2:$AV$468,MATCH(Q$1,'Allokerad kvv'!$B$1:$AV$1,0),FALSE),VLOOKUP($B242,'Justerad allokering'!$B$1:$AG$461,MATCH(Q$1,'Justerad allokering'!$B$1:$AF$1,0),FALSE))</f>
        <v>0</v>
      </c>
      <c r="R242">
        <f>IF(ISERROR(1/VLOOKUP($B242,'Justerad allokering'!$B$1:$AG$461,MATCH(R$1,'Justerad allokering'!$B$1:$AF$1,0),FALSE)),VLOOKUP($B242,'Allokerad kvv'!$B$2:$AV$468,MATCH(R$1,'Allokerad kvv'!$B$1:$AV$1,0),FALSE),VLOOKUP($B242,'Justerad allokering'!$B$1:$AG$461,MATCH(R$1,'Justerad allokering'!$B$1:$AF$1,0),FALSE))</f>
        <v>0</v>
      </c>
      <c r="S242">
        <f>IF(ISERROR(1/VLOOKUP($B242,'Justerad allokering'!$B$1:$AG$461,MATCH(S$1,'Justerad allokering'!$B$1:$AF$1,0),FALSE)),VLOOKUP($B242,'Allokerad kvv'!$B$2:$AV$468,MATCH(S$1,'Allokerad kvv'!$B$1:$AV$1,0),FALSE),VLOOKUP($B242,'Justerad allokering'!$B$1:$AG$461,MATCH(S$1,'Justerad allokering'!$B$1:$AF$1,0),FALSE))</f>
        <v>0</v>
      </c>
      <c r="T242">
        <f>IF(ISERROR(1/VLOOKUP($B242,'Justerad allokering'!$B$1:$AG$461,MATCH(T$1,'Justerad allokering'!$B$1:$AF$1,0),FALSE)),VLOOKUP($B242,'Allokerad kvv'!$B$2:$AV$468,MATCH(T$1,'Allokerad kvv'!$B$1:$AV$1,0),FALSE),VLOOKUP($B242,'Justerad allokering'!$B$1:$AG$461,MATCH(T$1,'Justerad allokering'!$B$1:$AF$1,0),FALSE))</f>
        <v>0</v>
      </c>
      <c r="U242">
        <f>IF(ISERROR(1/VLOOKUP($B242,'Justerad allokering'!$B$1:$AG$461,MATCH(U$1,'Justerad allokering'!$B$1:$AF$1,0),FALSE)),VLOOKUP($B242,'Allokerad kvv'!$B$2:$AV$468,MATCH(U$1,'Allokerad kvv'!$B$1:$AV$1,0),FALSE),VLOOKUP($B242,'Justerad allokering'!$B$1:$AG$461,MATCH(U$1,'Justerad allokering'!$B$1:$AF$1,0),FALSE))</f>
        <v>0</v>
      </c>
      <c r="V242">
        <f>IF(ISERROR(1/VLOOKUP($B242,'Justerad allokering'!$B$1:$AG$461,MATCH(V$1,'Justerad allokering'!$B$1:$AF$1,0),FALSE)),VLOOKUP($B242,'Allokerad kvv'!$B$2:$AV$468,MATCH(V$1,'Allokerad kvv'!$B$1:$AV$1,0),FALSE),VLOOKUP($B242,'Justerad allokering'!$B$1:$AG$461,MATCH(V$1,'Justerad allokering'!$B$1:$AF$1,0),FALSE))</f>
        <v>0</v>
      </c>
      <c r="W242">
        <f>IF(ISERROR(1/VLOOKUP($B242,'Justerad allokering'!$B$1:$AG$461,MATCH(W$1,'Justerad allokering'!$B$1:$AF$1,0),FALSE)),VLOOKUP($B242,'Allokerad kvv'!$B$2:$AV$468,MATCH(W$1,'Allokerad kvv'!$B$1:$AV$1,0),FALSE),VLOOKUP($B242,'Justerad allokering'!$B$1:$AG$461,MATCH(W$1,'Justerad allokering'!$B$1:$AF$1,0),FALSE))</f>
        <v>0</v>
      </c>
      <c r="X242">
        <f>IF(ISERROR(1/VLOOKUP($B242,'Justerad allokering'!$B$1:$AG$461,MATCH(X$1,'Justerad allokering'!$B$1:$AF$1,0),FALSE)),VLOOKUP($B242,'Allokerad kvv'!$B$2:$AV$468,MATCH(X$1,'Allokerad kvv'!$B$1:$AV$1,0),FALSE),VLOOKUP($B242,'Justerad allokering'!$B$1:$AG$461,MATCH(X$1,'Justerad allokering'!$B$1:$AF$1,0),FALSE))</f>
        <v>0</v>
      </c>
      <c r="Y242">
        <f>IF(ISERROR(1/VLOOKUP($B242,'Justerad allokering'!$B$1:$AG$461,MATCH(Y$1,'Justerad allokering'!$B$1:$AF$1,0),FALSE)),VLOOKUP($B242,'Allokerad kvv'!$B$2:$AV$468,MATCH(Y$1,'Allokerad kvv'!$B$1:$AV$1,0),FALSE),VLOOKUP($B242,'Justerad allokering'!$B$1:$AG$461,MATCH(Y$1,'Justerad allokering'!$B$1:$AF$1,0),FALSE))</f>
        <v>0</v>
      </c>
      <c r="Z242">
        <f>IF(ISERROR(1/VLOOKUP($B242,'Justerad allokering'!$B$1:$AG$461,MATCH(Z$1,'Justerad allokering'!$B$1:$AF$1,0),FALSE)),VLOOKUP($B242,'Allokerad kvv'!$B$2:$AV$468,MATCH(Z$1,'Allokerad kvv'!$B$1:$AV$1,0),FALSE),VLOOKUP($B242,'Justerad allokering'!$B$1:$AG$461,MATCH(Z$1,'Justerad allokering'!$B$1:$AF$1,0),FALSE))</f>
        <v>0</v>
      </c>
      <c r="AE242" s="89">
        <f t="shared" si="12"/>
        <v>0</v>
      </c>
      <c r="AG242">
        <f t="shared" si="13"/>
        <v>0</v>
      </c>
      <c r="AH242">
        <f t="shared" si="14"/>
        <v>0</v>
      </c>
      <c r="AI242" t="str">
        <f>IF(AH242=0,"",AH242/VLOOKUP(B242,Kraftvärmeprod!$B$1:$BC$480,MATCH("Summa tillförd energi exklusive rökgaskondensering",Kraftvärmeprod!$B$1:$BC$1,0),FALSE))</f>
        <v/>
      </c>
      <c r="AK242">
        <f t="shared" si="15"/>
        <v>0</v>
      </c>
    </row>
    <row r="243" spans="1:37" x14ac:dyDescent="0.25">
      <c r="A243" s="2" t="s">
        <v>349</v>
      </c>
      <c r="B243" s="2" t="s">
        <v>350</v>
      </c>
      <c r="C243">
        <f>IF(ISERROR(1/VLOOKUP($B243,'Justerad allokering'!$B$1:$AG$461,MATCH(C$1,'Justerad allokering'!$B$1:$AF$1,0),FALSE)),VLOOKUP($B243,'Allokerad kvv'!$B$2:$AV$468,MATCH(C$1,'Allokerad kvv'!$B$1:$AV$1,0),FALSE),VLOOKUP($B243,'Justerad allokering'!$B$1:$AG$461,MATCH(C$1,'Justerad allokering'!$B$1:$AF$1,0),FALSE))</f>
        <v>0</v>
      </c>
      <c r="D243">
        <f>IF(ISERROR(1/VLOOKUP($B243,'Justerad allokering'!$B$1:$AG$461,MATCH(D$1,'Justerad allokering'!$B$1:$AF$1,0),FALSE)),VLOOKUP($B243,'Allokerad kvv'!$B$2:$AV$468,MATCH(D$1,'Allokerad kvv'!$B$1:$AV$1,0),FALSE),VLOOKUP($B243,'Justerad allokering'!$B$1:$AG$461,MATCH(D$1,'Justerad allokering'!$B$1:$AF$1,0),FALSE))</f>
        <v>0</v>
      </c>
      <c r="E243">
        <f>IF(ISERROR(1/VLOOKUP($B243,'Justerad allokering'!$B$1:$AG$461,MATCH(E$1,'Justerad allokering'!$B$1:$AF$1,0),FALSE)),VLOOKUP($B243,'Allokerad kvv'!$B$2:$AV$468,MATCH(E$1,'Allokerad kvv'!$B$1:$AV$1,0),FALSE),VLOOKUP($B243,'Justerad allokering'!$B$1:$AG$461,MATCH(E$1,'Justerad allokering'!$B$1:$AF$1,0),FALSE))</f>
        <v>0</v>
      </c>
      <c r="F243">
        <f>IF(ISERROR(1/VLOOKUP($B243,'Justerad allokering'!$B$1:$AG$461,MATCH(F$1,'Justerad allokering'!$B$1:$AF$1,0),FALSE)),VLOOKUP($B243,'Allokerad kvv'!$B$2:$AV$468,MATCH(F$1,'Allokerad kvv'!$B$1:$AV$1,0),FALSE),VLOOKUP($B243,'Justerad allokering'!$B$1:$AG$461,MATCH(F$1,'Justerad allokering'!$B$1:$AF$1,0),FALSE))</f>
        <v>0</v>
      </c>
      <c r="G243">
        <f>IF(ISERROR(1/VLOOKUP($B243,'Justerad allokering'!$B$1:$AG$461,MATCH(G$1,'Justerad allokering'!$B$1:$AF$1,0),FALSE)),VLOOKUP($B243,'Allokerad kvv'!$B$2:$AV$468,MATCH(G$1,'Allokerad kvv'!$B$1:$AV$1,0),FALSE),VLOOKUP($B243,'Justerad allokering'!$B$1:$AG$461,MATCH(G$1,'Justerad allokering'!$B$1:$AF$1,0),FALSE))</f>
        <v>0</v>
      </c>
      <c r="H243">
        <f>IF(ISERROR(1/VLOOKUP($B243,'Justerad allokering'!$B$1:$AG$461,MATCH(H$1,'Justerad allokering'!$B$1:$AF$1,0),FALSE)),VLOOKUP($B243,'Allokerad kvv'!$B$2:$AV$468,MATCH(H$1,'Allokerad kvv'!$B$1:$AV$1,0),FALSE),VLOOKUP($B243,'Justerad allokering'!$B$1:$AG$461,MATCH(H$1,'Justerad allokering'!$B$1:$AF$1,0),FALSE))</f>
        <v>0</v>
      </c>
      <c r="I243">
        <f>IF(ISERROR(1/VLOOKUP($B243,'Justerad allokering'!$B$1:$AG$461,MATCH(I$1,'Justerad allokering'!$B$1:$AF$1,0),FALSE)),VLOOKUP($B243,'Allokerad kvv'!$B$2:$AV$468,MATCH(I$1,'Allokerad kvv'!$B$1:$AV$1,0),FALSE),VLOOKUP($B243,'Justerad allokering'!$B$1:$AG$461,MATCH(I$1,'Justerad allokering'!$B$1:$AF$1,0),FALSE))</f>
        <v>0</v>
      </c>
      <c r="J243">
        <f>IF(ISERROR(1/VLOOKUP($B243,'Justerad allokering'!$B$1:$AG$461,MATCH(J$1,'Justerad allokering'!$B$1:$AF$1,0),FALSE)),VLOOKUP($B243,'Allokerad kvv'!$B$2:$AV$468,MATCH(J$1,'Allokerad kvv'!$B$1:$AV$1,0),FALSE),VLOOKUP($B243,'Justerad allokering'!$B$1:$AG$461,MATCH(J$1,'Justerad allokering'!$B$1:$AF$1,0),FALSE))</f>
        <v>0</v>
      </c>
      <c r="K243">
        <f>IF(ISERROR(1/VLOOKUP($B243,'Justerad allokering'!$B$1:$AG$461,MATCH(K$1,'Justerad allokering'!$B$1:$AF$1,0),FALSE)),VLOOKUP($B243,'Allokerad kvv'!$B$2:$AV$468,MATCH(K$1,'Allokerad kvv'!$B$1:$AV$1,0),FALSE),VLOOKUP($B243,'Justerad allokering'!$B$1:$AG$461,MATCH(K$1,'Justerad allokering'!$B$1:$AF$1,0),FALSE))</f>
        <v>0</v>
      </c>
      <c r="L243">
        <f>IF(ISERROR(1/VLOOKUP($B243,'Justerad allokering'!$B$1:$AG$461,MATCH(L$1,'Justerad allokering'!$B$1:$AF$1,0),FALSE)),VLOOKUP($B243,'Allokerad kvv'!$B$2:$AV$468,MATCH(L$1,'Allokerad kvv'!$B$1:$AV$1,0),FALSE),VLOOKUP($B243,'Justerad allokering'!$B$1:$AG$461,MATCH(L$1,'Justerad allokering'!$B$1:$AF$1,0),FALSE))</f>
        <v>0</v>
      </c>
      <c r="M243">
        <f>IF(ISERROR(1/VLOOKUP($B243,'Justerad allokering'!$B$1:$AG$461,MATCH(M$1,'Justerad allokering'!$B$1:$AF$1,0),FALSE)),VLOOKUP($B243,'Allokerad kvv'!$B$2:$AV$468,MATCH(M$1,'Allokerad kvv'!$B$1:$AV$1,0),FALSE),VLOOKUP($B243,'Justerad allokering'!$B$1:$AG$461,MATCH(M$1,'Justerad allokering'!$B$1:$AF$1,0),FALSE))</f>
        <v>0</v>
      </c>
      <c r="N243">
        <f>IF(ISERROR(1/VLOOKUP($B243,'Justerad allokering'!$B$1:$AG$461,MATCH(N$1,'Justerad allokering'!$B$1:$AF$1,0),FALSE)),VLOOKUP($B243,'Allokerad kvv'!$B$2:$AV$468,MATCH(N$1,'Allokerad kvv'!$B$1:$AV$1,0),FALSE),VLOOKUP($B243,'Justerad allokering'!$B$1:$AG$461,MATCH(N$1,'Justerad allokering'!$B$1:$AF$1,0),FALSE))</f>
        <v>0</v>
      </c>
      <c r="O243">
        <f>IF(ISERROR(1/VLOOKUP($B243,'Justerad allokering'!$B$1:$AG$461,MATCH(O$1,'Justerad allokering'!$B$1:$AF$1,0),FALSE)),VLOOKUP($B243,'Allokerad kvv'!$B$2:$AV$468,MATCH(O$1,'Allokerad kvv'!$B$1:$AV$1,0),FALSE),VLOOKUP($B243,'Justerad allokering'!$B$1:$AG$461,MATCH(O$1,'Justerad allokering'!$B$1:$AF$1,0),FALSE))</f>
        <v>0</v>
      </c>
      <c r="P243">
        <f>IF(ISERROR(1/VLOOKUP($B243,'Justerad allokering'!$B$1:$AG$461,MATCH(P$1,'Justerad allokering'!$B$1:$AF$1,0),FALSE)),VLOOKUP($B243,'Allokerad kvv'!$B$2:$AV$468,MATCH(P$1,'Allokerad kvv'!$B$1:$AV$1,0),FALSE),VLOOKUP($B243,'Justerad allokering'!$B$1:$AG$461,MATCH(P$1,'Justerad allokering'!$B$1:$AF$1,0),FALSE))</f>
        <v>0</v>
      </c>
      <c r="Q243">
        <f>IF(ISERROR(1/VLOOKUP($B243,'Justerad allokering'!$B$1:$AG$461,MATCH(Q$1,'Justerad allokering'!$B$1:$AF$1,0),FALSE)),VLOOKUP($B243,'Allokerad kvv'!$B$2:$AV$468,MATCH(Q$1,'Allokerad kvv'!$B$1:$AV$1,0),FALSE),VLOOKUP($B243,'Justerad allokering'!$B$1:$AG$461,MATCH(Q$1,'Justerad allokering'!$B$1:$AF$1,0),FALSE))</f>
        <v>0</v>
      </c>
      <c r="R243">
        <f>IF(ISERROR(1/VLOOKUP($B243,'Justerad allokering'!$B$1:$AG$461,MATCH(R$1,'Justerad allokering'!$B$1:$AF$1,0),FALSE)),VLOOKUP($B243,'Allokerad kvv'!$B$2:$AV$468,MATCH(R$1,'Allokerad kvv'!$B$1:$AV$1,0),FALSE),VLOOKUP($B243,'Justerad allokering'!$B$1:$AG$461,MATCH(R$1,'Justerad allokering'!$B$1:$AF$1,0),FALSE))</f>
        <v>0</v>
      </c>
      <c r="S243">
        <f>IF(ISERROR(1/VLOOKUP($B243,'Justerad allokering'!$B$1:$AG$461,MATCH(S$1,'Justerad allokering'!$B$1:$AF$1,0),FALSE)),VLOOKUP($B243,'Allokerad kvv'!$B$2:$AV$468,MATCH(S$1,'Allokerad kvv'!$B$1:$AV$1,0),FALSE),VLOOKUP($B243,'Justerad allokering'!$B$1:$AG$461,MATCH(S$1,'Justerad allokering'!$B$1:$AF$1,0),FALSE))</f>
        <v>0</v>
      </c>
      <c r="T243">
        <f>IF(ISERROR(1/VLOOKUP($B243,'Justerad allokering'!$B$1:$AG$461,MATCH(T$1,'Justerad allokering'!$B$1:$AF$1,0),FALSE)),VLOOKUP($B243,'Allokerad kvv'!$B$2:$AV$468,MATCH(T$1,'Allokerad kvv'!$B$1:$AV$1,0),FALSE),VLOOKUP($B243,'Justerad allokering'!$B$1:$AG$461,MATCH(T$1,'Justerad allokering'!$B$1:$AF$1,0),FALSE))</f>
        <v>0</v>
      </c>
      <c r="U243">
        <f>IF(ISERROR(1/VLOOKUP($B243,'Justerad allokering'!$B$1:$AG$461,MATCH(U$1,'Justerad allokering'!$B$1:$AF$1,0),FALSE)),VLOOKUP($B243,'Allokerad kvv'!$B$2:$AV$468,MATCH(U$1,'Allokerad kvv'!$B$1:$AV$1,0),FALSE),VLOOKUP($B243,'Justerad allokering'!$B$1:$AG$461,MATCH(U$1,'Justerad allokering'!$B$1:$AF$1,0),FALSE))</f>
        <v>0</v>
      </c>
      <c r="V243">
        <f>IF(ISERROR(1/VLOOKUP($B243,'Justerad allokering'!$B$1:$AG$461,MATCH(V$1,'Justerad allokering'!$B$1:$AF$1,0),FALSE)),VLOOKUP($B243,'Allokerad kvv'!$B$2:$AV$468,MATCH(V$1,'Allokerad kvv'!$B$1:$AV$1,0),FALSE),VLOOKUP($B243,'Justerad allokering'!$B$1:$AG$461,MATCH(V$1,'Justerad allokering'!$B$1:$AF$1,0),FALSE))</f>
        <v>0</v>
      </c>
      <c r="W243">
        <f>IF(ISERROR(1/VLOOKUP($B243,'Justerad allokering'!$B$1:$AG$461,MATCH(W$1,'Justerad allokering'!$B$1:$AF$1,0),FALSE)),VLOOKUP($B243,'Allokerad kvv'!$B$2:$AV$468,MATCH(W$1,'Allokerad kvv'!$B$1:$AV$1,0),FALSE),VLOOKUP($B243,'Justerad allokering'!$B$1:$AG$461,MATCH(W$1,'Justerad allokering'!$B$1:$AF$1,0),FALSE))</f>
        <v>0</v>
      </c>
      <c r="X243">
        <f>IF(ISERROR(1/VLOOKUP($B243,'Justerad allokering'!$B$1:$AG$461,MATCH(X$1,'Justerad allokering'!$B$1:$AF$1,0),FALSE)),VLOOKUP($B243,'Allokerad kvv'!$B$2:$AV$468,MATCH(X$1,'Allokerad kvv'!$B$1:$AV$1,0),FALSE),VLOOKUP($B243,'Justerad allokering'!$B$1:$AG$461,MATCH(X$1,'Justerad allokering'!$B$1:$AF$1,0),FALSE))</f>
        <v>0</v>
      </c>
      <c r="Y243">
        <f>IF(ISERROR(1/VLOOKUP($B243,'Justerad allokering'!$B$1:$AG$461,MATCH(Y$1,'Justerad allokering'!$B$1:$AF$1,0),FALSE)),VLOOKUP($B243,'Allokerad kvv'!$B$2:$AV$468,MATCH(Y$1,'Allokerad kvv'!$B$1:$AV$1,0),FALSE),VLOOKUP($B243,'Justerad allokering'!$B$1:$AG$461,MATCH(Y$1,'Justerad allokering'!$B$1:$AF$1,0),FALSE))</f>
        <v>0</v>
      </c>
      <c r="Z243">
        <f>IF(ISERROR(1/VLOOKUP($B243,'Justerad allokering'!$B$1:$AG$461,MATCH(Z$1,'Justerad allokering'!$B$1:$AF$1,0),FALSE)),VLOOKUP($B243,'Allokerad kvv'!$B$2:$AV$468,MATCH(Z$1,'Allokerad kvv'!$B$1:$AV$1,0),FALSE),VLOOKUP($B243,'Justerad allokering'!$B$1:$AG$461,MATCH(Z$1,'Justerad allokering'!$B$1:$AF$1,0),FALSE))</f>
        <v>0</v>
      </c>
      <c r="AE243" s="89">
        <f t="shared" si="12"/>
        <v>0</v>
      </c>
      <c r="AG243">
        <f t="shared" si="13"/>
        <v>0</v>
      </c>
      <c r="AH243">
        <f t="shared" si="14"/>
        <v>0</v>
      </c>
      <c r="AI243" t="str">
        <f>IF(AH243=0,"",AH243/VLOOKUP(B243,Kraftvärmeprod!$B$1:$BC$480,MATCH("Summa tillförd energi exklusive rökgaskondensering",Kraftvärmeprod!$B$1:$BC$1,0),FALSE))</f>
        <v/>
      </c>
      <c r="AK243">
        <f t="shared" si="15"/>
        <v>0</v>
      </c>
    </row>
    <row r="244" spans="1:37" x14ac:dyDescent="0.25">
      <c r="A244" s="2" t="s">
        <v>351</v>
      </c>
      <c r="B244" s="2" t="s">
        <v>352</v>
      </c>
      <c r="C244">
        <f>IF(ISERROR(1/VLOOKUP($B244,'Justerad allokering'!$B$1:$AG$461,MATCH(C$1,'Justerad allokering'!$B$1:$AF$1,0),FALSE)),VLOOKUP($B244,'Allokerad kvv'!$B$2:$AV$468,MATCH(C$1,'Allokerad kvv'!$B$1:$AV$1,0),FALSE),VLOOKUP($B244,'Justerad allokering'!$B$1:$AG$461,MATCH(C$1,'Justerad allokering'!$B$1:$AF$1,0),FALSE))</f>
        <v>0</v>
      </c>
      <c r="D244">
        <f>IF(ISERROR(1/VLOOKUP($B244,'Justerad allokering'!$B$1:$AG$461,MATCH(D$1,'Justerad allokering'!$B$1:$AF$1,0),FALSE)),VLOOKUP($B244,'Allokerad kvv'!$B$2:$AV$468,MATCH(D$1,'Allokerad kvv'!$B$1:$AV$1,0),FALSE),VLOOKUP($B244,'Justerad allokering'!$B$1:$AG$461,MATCH(D$1,'Justerad allokering'!$B$1:$AF$1,0),FALSE))</f>
        <v>0</v>
      </c>
      <c r="E244">
        <f>IF(ISERROR(1/VLOOKUP($B244,'Justerad allokering'!$B$1:$AG$461,MATCH(E$1,'Justerad allokering'!$B$1:$AF$1,0),FALSE)),VLOOKUP($B244,'Allokerad kvv'!$B$2:$AV$468,MATCH(E$1,'Allokerad kvv'!$B$1:$AV$1,0),FALSE),VLOOKUP($B244,'Justerad allokering'!$B$1:$AG$461,MATCH(E$1,'Justerad allokering'!$B$1:$AF$1,0),FALSE))</f>
        <v>3.44</v>
      </c>
      <c r="F244">
        <f>IF(ISERROR(1/VLOOKUP($B244,'Justerad allokering'!$B$1:$AG$461,MATCH(F$1,'Justerad allokering'!$B$1:$AF$1,0),FALSE)),VLOOKUP($B244,'Allokerad kvv'!$B$2:$AV$468,MATCH(F$1,'Allokerad kvv'!$B$1:$AV$1,0),FALSE),VLOOKUP($B244,'Justerad allokering'!$B$1:$AG$461,MATCH(F$1,'Justerad allokering'!$B$1:$AF$1,0),FALSE))</f>
        <v>0.1</v>
      </c>
      <c r="G244">
        <f>IF(ISERROR(1/VLOOKUP($B244,'Justerad allokering'!$B$1:$AG$461,MATCH(G$1,'Justerad allokering'!$B$1:$AF$1,0),FALSE)),VLOOKUP($B244,'Allokerad kvv'!$B$2:$AV$468,MATCH(G$1,'Allokerad kvv'!$B$1:$AV$1,0),FALSE),VLOOKUP($B244,'Justerad allokering'!$B$1:$AG$461,MATCH(G$1,'Justerad allokering'!$B$1:$AF$1,0),FALSE))</f>
        <v>0</v>
      </c>
      <c r="H244">
        <f>IF(ISERROR(1/VLOOKUP($B244,'Justerad allokering'!$B$1:$AG$461,MATCH(H$1,'Justerad allokering'!$B$1:$AF$1,0),FALSE)),VLOOKUP($B244,'Allokerad kvv'!$B$2:$AV$468,MATCH(H$1,'Allokerad kvv'!$B$1:$AV$1,0),FALSE),VLOOKUP($B244,'Justerad allokering'!$B$1:$AG$461,MATCH(H$1,'Justerad allokering'!$B$1:$AF$1,0),FALSE))</f>
        <v>0</v>
      </c>
      <c r="I244">
        <f>IF(ISERROR(1/VLOOKUP($B244,'Justerad allokering'!$B$1:$AG$461,MATCH(I$1,'Justerad allokering'!$B$1:$AF$1,0),FALSE)),VLOOKUP($B244,'Allokerad kvv'!$B$2:$AV$468,MATCH(I$1,'Allokerad kvv'!$B$1:$AV$1,0),FALSE),VLOOKUP($B244,'Justerad allokering'!$B$1:$AG$461,MATCH(I$1,'Justerad allokering'!$B$1:$AF$1,0),FALSE))</f>
        <v>0</v>
      </c>
      <c r="J244">
        <f>IF(ISERROR(1/VLOOKUP($B244,'Justerad allokering'!$B$1:$AG$461,MATCH(J$1,'Justerad allokering'!$B$1:$AF$1,0),FALSE)),VLOOKUP($B244,'Allokerad kvv'!$B$2:$AV$468,MATCH(J$1,'Allokerad kvv'!$B$1:$AV$1,0),FALSE),VLOOKUP($B244,'Justerad allokering'!$B$1:$AG$461,MATCH(J$1,'Justerad allokering'!$B$1:$AF$1,0),FALSE))</f>
        <v>61.92</v>
      </c>
      <c r="K244">
        <f>IF(ISERROR(1/VLOOKUP($B244,'Justerad allokering'!$B$1:$AG$461,MATCH(K$1,'Justerad allokering'!$B$1:$AF$1,0),FALSE)),VLOOKUP($B244,'Allokerad kvv'!$B$2:$AV$468,MATCH(K$1,'Allokerad kvv'!$B$1:$AV$1,0),FALSE),VLOOKUP($B244,'Justerad allokering'!$B$1:$AG$461,MATCH(K$1,'Justerad allokering'!$B$1:$AF$1,0),FALSE))</f>
        <v>2.5993200000000001</v>
      </c>
      <c r="L244">
        <f>IF(ISERROR(1/VLOOKUP($B244,'Justerad allokering'!$B$1:$AG$461,MATCH(L$1,'Justerad allokering'!$B$1:$AF$1,0),FALSE)),VLOOKUP($B244,'Allokerad kvv'!$B$2:$AV$468,MATCH(L$1,'Allokerad kvv'!$B$1:$AV$1,0),FALSE),VLOOKUP($B244,'Justerad allokering'!$B$1:$AG$461,MATCH(L$1,'Justerad allokering'!$B$1:$AF$1,0),FALSE))</f>
        <v>0</v>
      </c>
      <c r="M244">
        <f>IF(ISERROR(1/VLOOKUP($B244,'Justerad allokering'!$B$1:$AG$461,MATCH(M$1,'Justerad allokering'!$B$1:$AF$1,0),FALSE)),VLOOKUP($B244,'Allokerad kvv'!$B$2:$AV$468,MATCH(M$1,'Allokerad kvv'!$B$1:$AV$1,0),FALSE),VLOOKUP($B244,'Justerad allokering'!$B$1:$AG$461,MATCH(M$1,'Justerad allokering'!$B$1:$AF$1,0),FALSE))</f>
        <v>0</v>
      </c>
      <c r="N244">
        <f>IF(ISERROR(1/VLOOKUP($B244,'Justerad allokering'!$B$1:$AG$461,MATCH(N$1,'Justerad allokering'!$B$1:$AF$1,0),FALSE)),VLOOKUP($B244,'Allokerad kvv'!$B$2:$AV$468,MATCH(N$1,'Allokerad kvv'!$B$1:$AV$1,0),FALSE),VLOOKUP($B244,'Justerad allokering'!$B$1:$AG$461,MATCH(N$1,'Justerad allokering'!$B$1:$AF$1,0),FALSE))</f>
        <v>0</v>
      </c>
      <c r="O244">
        <f>IF(ISERROR(1/VLOOKUP($B244,'Justerad allokering'!$B$1:$AG$461,MATCH(O$1,'Justerad allokering'!$B$1:$AF$1,0),FALSE)),VLOOKUP($B244,'Allokerad kvv'!$B$2:$AV$468,MATCH(O$1,'Allokerad kvv'!$B$1:$AV$1,0),FALSE),VLOOKUP($B244,'Justerad allokering'!$B$1:$AG$461,MATCH(O$1,'Justerad allokering'!$B$1:$AF$1,0),FALSE))</f>
        <v>8.7200000000000006</v>
      </c>
      <c r="P244">
        <f>IF(ISERROR(1/VLOOKUP($B244,'Justerad allokering'!$B$1:$AG$461,MATCH(P$1,'Justerad allokering'!$B$1:$AF$1,0),FALSE)),VLOOKUP($B244,'Allokerad kvv'!$B$2:$AV$468,MATCH(P$1,'Allokerad kvv'!$B$1:$AV$1,0),FALSE),VLOOKUP($B244,'Justerad allokering'!$B$1:$AG$461,MATCH(P$1,'Justerad allokering'!$B$1:$AF$1,0),FALSE))</f>
        <v>29.51</v>
      </c>
      <c r="Q244">
        <f>IF(ISERROR(1/VLOOKUP($B244,'Justerad allokering'!$B$1:$AG$461,MATCH(Q$1,'Justerad allokering'!$B$1:$AF$1,0),FALSE)),VLOOKUP($B244,'Allokerad kvv'!$B$2:$AV$468,MATCH(Q$1,'Allokerad kvv'!$B$1:$AV$1,0),FALSE),VLOOKUP($B244,'Justerad allokering'!$B$1:$AG$461,MATCH(Q$1,'Justerad allokering'!$B$1:$AF$1,0),FALSE))</f>
        <v>0</v>
      </c>
      <c r="R244">
        <f>IF(ISERROR(1/VLOOKUP($B244,'Justerad allokering'!$B$1:$AG$461,MATCH(R$1,'Justerad allokering'!$B$1:$AF$1,0),FALSE)),VLOOKUP($B244,'Allokerad kvv'!$B$2:$AV$468,MATCH(R$1,'Allokerad kvv'!$B$1:$AV$1,0),FALSE),VLOOKUP($B244,'Justerad allokering'!$B$1:$AG$461,MATCH(R$1,'Justerad allokering'!$B$1:$AF$1,0),FALSE))</f>
        <v>0</v>
      </c>
      <c r="S244">
        <f>IF(ISERROR(1/VLOOKUP($B244,'Justerad allokering'!$B$1:$AG$461,MATCH(S$1,'Justerad allokering'!$B$1:$AF$1,0),FALSE)),VLOOKUP($B244,'Allokerad kvv'!$B$2:$AV$468,MATCH(S$1,'Allokerad kvv'!$B$1:$AV$1,0),FALSE),VLOOKUP($B244,'Justerad allokering'!$B$1:$AG$461,MATCH(S$1,'Justerad allokering'!$B$1:$AF$1,0),FALSE))</f>
        <v>0</v>
      </c>
      <c r="T244">
        <f>IF(ISERROR(1/VLOOKUP($B244,'Justerad allokering'!$B$1:$AG$461,MATCH(T$1,'Justerad allokering'!$B$1:$AF$1,0),FALSE)),VLOOKUP($B244,'Allokerad kvv'!$B$2:$AV$468,MATCH(T$1,'Allokerad kvv'!$B$1:$AV$1,0),FALSE),VLOOKUP($B244,'Justerad allokering'!$B$1:$AG$461,MATCH(T$1,'Justerad allokering'!$B$1:$AF$1,0),FALSE))</f>
        <v>0</v>
      </c>
      <c r="U244">
        <f>IF(ISERROR(1/VLOOKUP($B244,'Justerad allokering'!$B$1:$AG$461,MATCH(U$1,'Justerad allokering'!$B$1:$AF$1,0),FALSE)),VLOOKUP($B244,'Allokerad kvv'!$B$2:$AV$468,MATCH(U$1,'Allokerad kvv'!$B$1:$AV$1,0),FALSE),VLOOKUP($B244,'Justerad allokering'!$B$1:$AG$461,MATCH(U$1,'Justerad allokering'!$B$1:$AF$1,0),FALSE))</f>
        <v>0</v>
      </c>
      <c r="V244">
        <f>IF(ISERROR(1/VLOOKUP($B244,'Justerad allokering'!$B$1:$AG$461,MATCH(V$1,'Justerad allokering'!$B$1:$AF$1,0),FALSE)),VLOOKUP($B244,'Allokerad kvv'!$B$2:$AV$468,MATCH(V$1,'Allokerad kvv'!$B$1:$AV$1,0),FALSE),VLOOKUP($B244,'Justerad allokering'!$B$1:$AG$461,MATCH(V$1,'Justerad allokering'!$B$1:$AF$1,0),FALSE))</f>
        <v>0</v>
      </c>
      <c r="W244">
        <f>IF(ISERROR(1/VLOOKUP($B244,'Justerad allokering'!$B$1:$AG$461,MATCH(W$1,'Justerad allokering'!$B$1:$AF$1,0),FALSE)),VLOOKUP($B244,'Allokerad kvv'!$B$2:$AV$468,MATCH(W$1,'Allokerad kvv'!$B$1:$AV$1,0),FALSE),VLOOKUP($B244,'Justerad allokering'!$B$1:$AG$461,MATCH(W$1,'Justerad allokering'!$B$1:$AF$1,0),FALSE))</f>
        <v>0</v>
      </c>
      <c r="X244">
        <f>IF(ISERROR(1/VLOOKUP($B244,'Justerad allokering'!$B$1:$AG$461,MATCH(X$1,'Justerad allokering'!$B$1:$AF$1,0),FALSE)),VLOOKUP($B244,'Allokerad kvv'!$B$2:$AV$468,MATCH(X$1,'Allokerad kvv'!$B$1:$AV$1,0),FALSE),VLOOKUP($B244,'Justerad allokering'!$B$1:$AG$461,MATCH(X$1,'Justerad allokering'!$B$1:$AF$1,0),FALSE))</f>
        <v>0</v>
      </c>
      <c r="Y244">
        <f>IF(ISERROR(1/VLOOKUP($B244,'Justerad allokering'!$B$1:$AG$461,MATCH(Y$1,'Justerad allokering'!$B$1:$AF$1,0),FALSE)),VLOOKUP($B244,'Allokerad kvv'!$B$2:$AV$468,MATCH(Y$1,'Allokerad kvv'!$B$1:$AV$1,0),FALSE),VLOOKUP($B244,'Justerad allokering'!$B$1:$AG$461,MATCH(Y$1,'Justerad allokering'!$B$1:$AF$1,0),FALSE))</f>
        <v>0</v>
      </c>
      <c r="Z244">
        <f>IF(ISERROR(1/VLOOKUP($B244,'Justerad allokering'!$B$1:$AG$461,MATCH(Z$1,'Justerad allokering'!$B$1:$AF$1,0),FALSE)),VLOOKUP($B244,'Allokerad kvv'!$B$2:$AV$468,MATCH(Z$1,'Allokerad kvv'!$B$1:$AV$1,0),FALSE),VLOOKUP($B244,'Justerad allokering'!$B$1:$AG$461,MATCH(Z$1,'Justerad allokering'!$B$1:$AF$1,0),FALSE))</f>
        <v>0</v>
      </c>
      <c r="AE244" s="89">
        <f t="shared" si="12"/>
        <v>106.28932000000002</v>
      </c>
      <c r="AG244">
        <f t="shared" si="13"/>
        <v>103.69000000000001</v>
      </c>
      <c r="AH244">
        <f t="shared" si="14"/>
        <v>103.69000000000001</v>
      </c>
      <c r="AI244">
        <f>IF(AH244=0,"",AH244/VLOOKUP(B244,Kraftvärmeprod!$B$1:$BC$480,MATCH("Summa tillförd energi exklusive rökgaskondensering",Kraftvärmeprod!$B$1:$BC$1,0),FALSE))</f>
        <v>0.76450637764506391</v>
      </c>
      <c r="AK244">
        <f t="shared" si="15"/>
        <v>103.69000000000001</v>
      </c>
    </row>
    <row r="245" spans="1:37" x14ac:dyDescent="0.25">
      <c r="A245" s="2" t="s">
        <v>353</v>
      </c>
      <c r="B245" s="2" t="s">
        <v>354</v>
      </c>
      <c r="C245">
        <f>IF(ISERROR(1/VLOOKUP($B245,'Justerad allokering'!$B$1:$AG$461,MATCH(C$1,'Justerad allokering'!$B$1:$AF$1,0),FALSE)),VLOOKUP($B245,'Allokerad kvv'!$B$2:$AV$468,MATCH(C$1,'Allokerad kvv'!$B$1:$AV$1,0),FALSE),VLOOKUP($B245,'Justerad allokering'!$B$1:$AG$461,MATCH(C$1,'Justerad allokering'!$B$1:$AF$1,0),FALSE))</f>
        <v>0</v>
      </c>
      <c r="D245">
        <f>IF(ISERROR(1/VLOOKUP($B245,'Justerad allokering'!$B$1:$AG$461,MATCH(D$1,'Justerad allokering'!$B$1:$AF$1,0),FALSE)),VLOOKUP($B245,'Allokerad kvv'!$B$2:$AV$468,MATCH(D$1,'Allokerad kvv'!$B$1:$AV$1,0),FALSE),VLOOKUP($B245,'Justerad allokering'!$B$1:$AG$461,MATCH(D$1,'Justerad allokering'!$B$1:$AF$1,0),FALSE))</f>
        <v>0</v>
      </c>
      <c r="E245">
        <f>IF(ISERROR(1/VLOOKUP($B245,'Justerad allokering'!$B$1:$AG$461,MATCH(E$1,'Justerad allokering'!$B$1:$AF$1,0),FALSE)),VLOOKUP($B245,'Allokerad kvv'!$B$2:$AV$468,MATCH(E$1,'Allokerad kvv'!$B$1:$AV$1,0),FALSE),VLOOKUP($B245,'Justerad allokering'!$B$1:$AG$461,MATCH(E$1,'Justerad allokering'!$B$1:$AF$1,0),FALSE))</f>
        <v>2.3456000000000001</v>
      </c>
      <c r="F245">
        <f>IF(ISERROR(1/VLOOKUP($B245,'Justerad allokering'!$B$1:$AG$461,MATCH(F$1,'Justerad allokering'!$B$1:$AF$1,0),FALSE)),VLOOKUP($B245,'Allokerad kvv'!$B$2:$AV$468,MATCH(F$1,'Allokerad kvv'!$B$1:$AV$1,0),FALSE),VLOOKUP($B245,'Justerad allokering'!$B$1:$AG$461,MATCH(F$1,'Justerad allokering'!$B$1:$AF$1,0),FALSE))</f>
        <v>0</v>
      </c>
      <c r="G245">
        <f>IF(ISERROR(1/VLOOKUP($B245,'Justerad allokering'!$B$1:$AG$461,MATCH(G$1,'Justerad allokering'!$B$1:$AF$1,0),FALSE)),VLOOKUP($B245,'Allokerad kvv'!$B$2:$AV$468,MATCH(G$1,'Allokerad kvv'!$B$1:$AV$1,0),FALSE),VLOOKUP($B245,'Justerad allokering'!$B$1:$AG$461,MATCH(G$1,'Justerad allokering'!$B$1:$AF$1,0),FALSE))</f>
        <v>0</v>
      </c>
      <c r="H245">
        <f>IF(ISERROR(1/VLOOKUP($B245,'Justerad allokering'!$B$1:$AG$461,MATCH(H$1,'Justerad allokering'!$B$1:$AF$1,0),FALSE)),VLOOKUP($B245,'Allokerad kvv'!$B$2:$AV$468,MATCH(H$1,'Allokerad kvv'!$B$1:$AV$1,0),FALSE),VLOOKUP($B245,'Justerad allokering'!$B$1:$AG$461,MATCH(H$1,'Justerad allokering'!$B$1:$AF$1,0),FALSE))</f>
        <v>0</v>
      </c>
      <c r="I245">
        <f>IF(ISERROR(1/VLOOKUP($B245,'Justerad allokering'!$B$1:$AG$461,MATCH(I$1,'Justerad allokering'!$B$1:$AF$1,0),FALSE)),VLOOKUP($B245,'Allokerad kvv'!$B$2:$AV$468,MATCH(I$1,'Allokerad kvv'!$B$1:$AV$1,0),FALSE),VLOOKUP($B245,'Justerad allokering'!$B$1:$AG$461,MATCH(I$1,'Justerad allokering'!$B$1:$AF$1,0),FALSE))</f>
        <v>0</v>
      </c>
      <c r="J245">
        <f>IF(ISERROR(1/VLOOKUP($B245,'Justerad allokering'!$B$1:$AG$461,MATCH(J$1,'Justerad allokering'!$B$1:$AF$1,0),FALSE)),VLOOKUP($B245,'Allokerad kvv'!$B$2:$AV$468,MATCH(J$1,'Allokerad kvv'!$B$1:$AV$1,0),FALSE),VLOOKUP($B245,'Justerad allokering'!$B$1:$AG$461,MATCH(J$1,'Justerad allokering'!$B$1:$AF$1,0),FALSE))</f>
        <v>15.132899999999999</v>
      </c>
      <c r="K245">
        <f>IF(ISERROR(1/VLOOKUP($B245,'Justerad allokering'!$B$1:$AG$461,MATCH(K$1,'Justerad allokering'!$B$1:$AF$1,0),FALSE)),VLOOKUP($B245,'Allokerad kvv'!$B$2:$AV$468,MATCH(K$1,'Allokerad kvv'!$B$1:$AV$1,0),FALSE),VLOOKUP($B245,'Justerad allokering'!$B$1:$AG$461,MATCH(K$1,'Justerad allokering'!$B$1:$AF$1,0),FALSE))</f>
        <v>1.7704800000000001</v>
      </c>
      <c r="L245">
        <f>IF(ISERROR(1/VLOOKUP($B245,'Justerad allokering'!$B$1:$AG$461,MATCH(L$1,'Justerad allokering'!$B$1:$AF$1,0),FALSE)),VLOOKUP($B245,'Allokerad kvv'!$B$2:$AV$468,MATCH(L$1,'Allokerad kvv'!$B$1:$AV$1,0),FALSE),VLOOKUP($B245,'Justerad allokering'!$B$1:$AG$461,MATCH(L$1,'Justerad allokering'!$B$1:$AF$1,0),FALSE))</f>
        <v>0</v>
      </c>
      <c r="M245">
        <f>IF(ISERROR(1/VLOOKUP($B245,'Justerad allokering'!$B$1:$AG$461,MATCH(M$1,'Justerad allokering'!$B$1:$AF$1,0),FALSE)),VLOOKUP($B245,'Allokerad kvv'!$B$2:$AV$468,MATCH(M$1,'Allokerad kvv'!$B$1:$AV$1,0),FALSE),VLOOKUP($B245,'Justerad allokering'!$B$1:$AG$461,MATCH(M$1,'Justerad allokering'!$B$1:$AF$1,0),FALSE))</f>
        <v>10.214700000000001</v>
      </c>
      <c r="N245">
        <f>IF(ISERROR(1/VLOOKUP($B245,'Justerad allokering'!$B$1:$AG$461,MATCH(N$1,'Justerad allokering'!$B$1:$AF$1,0),FALSE)),VLOOKUP($B245,'Allokerad kvv'!$B$2:$AV$468,MATCH(N$1,'Allokerad kvv'!$B$1:$AV$1,0),FALSE),VLOOKUP($B245,'Justerad allokering'!$B$1:$AG$461,MATCH(N$1,'Justerad allokering'!$B$1:$AF$1,0),FALSE))</f>
        <v>0</v>
      </c>
      <c r="O245">
        <f>IF(ISERROR(1/VLOOKUP($B245,'Justerad allokering'!$B$1:$AG$461,MATCH(O$1,'Justerad allokering'!$B$1:$AF$1,0),FALSE)),VLOOKUP($B245,'Allokerad kvv'!$B$2:$AV$468,MATCH(O$1,'Allokerad kvv'!$B$1:$AV$1,0),FALSE),VLOOKUP($B245,'Justerad allokering'!$B$1:$AG$461,MATCH(O$1,'Justerad allokering'!$B$1:$AF$1,0),FALSE))</f>
        <v>36.243299999999998</v>
      </c>
      <c r="P245">
        <f>IF(ISERROR(1/VLOOKUP($B245,'Justerad allokering'!$B$1:$AG$461,MATCH(P$1,'Justerad allokering'!$B$1:$AF$1,0),FALSE)),VLOOKUP($B245,'Allokerad kvv'!$B$2:$AV$468,MATCH(P$1,'Allokerad kvv'!$B$1:$AV$1,0),FALSE),VLOOKUP($B245,'Justerad allokering'!$B$1:$AG$461,MATCH(P$1,'Justerad allokering'!$B$1:$AF$1,0),FALSE))</f>
        <v>0</v>
      </c>
      <c r="Q245">
        <f>IF(ISERROR(1/VLOOKUP($B245,'Justerad allokering'!$B$1:$AG$461,MATCH(Q$1,'Justerad allokering'!$B$1:$AF$1,0),FALSE)),VLOOKUP($B245,'Allokerad kvv'!$B$2:$AV$468,MATCH(Q$1,'Allokerad kvv'!$B$1:$AV$1,0),FALSE),VLOOKUP($B245,'Justerad allokering'!$B$1:$AG$461,MATCH(Q$1,'Justerad allokering'!$B$1:$AF$1,0),FALSE))</f>
        <v>0</v>
      </c>
      <c r="R245">
        <f>IF(ISERROR(1/VLOOKUP($B245,'Justerad allokering'!$B$1:$AG$461,MATCH(R$1,'Justerad allokering'!$B$1:$AF$1,0),FALSE)),VLOOKUP($B245,'Allokerad kvv'!$B$2:$AV$468,MATCH(R$1,'Allokerad kvv'!$B$1:$AV$1,0),FALSE),VLOOKUP($B245,'Justerad allokering'!$B$1:$AG$461,MATCH(R$1,'Justerad allokering'!$B$1:$AF$1,0),FALSE))</f>
        <v>0</v>
      </c>
      <c r="S245">
        <f>IF(ISERROR(1/VLOOKUP($B245,'Justerad allokering'!$B$1:$AG$461,MATCH(S$1,'Justerad allokering'!$B$1:$AF$1,0),FALSE)),VLOOKUP($B245,'Allokerad kvv'!$B$2:$AV$468,MATCH(S$1,'Allokerad kvv'!$B$1:$AV$1,0),FALSE),VLOOKUP($B245,'Justerad allokering'!$B$1:$AG$461,MATCH(S$1,'Justerad allokering'!$B$1:$AF$1,0),FALSE))</f>
        <v>55.89</v>
      </c>
      <c r="T245">
        <f>IF(ISERROR(1/VLOOKUP($B245,'Justerad allokering'!$B$1:$AG$461,MATCH(T$1,'Justerad allokering'!$B$1:$AF$1,0),FALSE)),VLOOKUP($B245,'Allokerad kvv'!$B$2:$AV$468,MATCH(T$1,'Allokerad kvv'!$B$1:$AV$1,0),FALSE),VLOOKUP($B245,'Justerad allokering'!$B$1:$AG$461,MATCH(T$1,'Justerad allokering'!$B$1:$AF$1,0),FALSE))</f>
        <v>1.81595</v>
      </c>
      <c r="U245">
        <f>IF(ISERROR(1/VLOOKUP($B245,'Justerad allokering'!$B$1:$AG$461,MATCH(U$1,'Justerad allokering'!$B$1:$AF$1,0),FALSE)),VLOOKUP($B245,'Allokerad kvv'!$B$2:$AV$468,MATCH(U$1,'Allokerad kvv'!$B$1:$AV$1,0),FALSE),VLOOKUP($B245,'Justerad allokering'!$B$1:$AG$461,MATCH(U$1,'Justerad allokering'!$B$1:$AF$1,0),FALSE))</f>
        <v>0</v>
      </c>
      <c r="V245">
        <f>IF(ISERROR(1/VLOOKUP($B245,'Justerad allokering'!$B$1:$AG$461,MATCH(V$1,'Justerad allokering'!$B$1:$AF$1,0),FALSE)),VLOOKUP($B245,'Allokerad kvv'!$B$2:$AV$468,MATCH(V$1,'Allokerad kvv'!$B$1:$AV$1,0),FALSE),VLOOKUP($B245,'Justerad allokering'!$B$1:$AG$461,MATCH(V$1,'Justerad allokering'!$B$1:$AF$1,0),FALSE))</f>
        <v>0</v>
      </c>
      <c r="W245">
        <f>IF(ISERROR(1/VLOOKUP($B245,'Justerad allokering'!$B$1:$AG$461,MATCH(W$1,'Justerad allokering'!$B$1:$AF$1,0),FALSE)),VLOOKUP($B245,'Allokerad kvv'!$B$2:$AV$468,MATCH(W$1,'Allokerad kvv'!$B$1:$AV$1,0),FALSE),VLOOKUP($B245,'Justerad allokering'!$B$1:$AG$461,MATCH(W$1,'Justerad allokering'!$B$1:$AF$1,0),FALSE))</f>
        <v>0</v>
      </c>
      <c r="X245">
        <f>IF(ISERROR(1/VLOOKUP($B245,'Justerad allokering'!$B$1:$AG$461,MATCH(X$1,'Justerad allokering'!$B$1:$AF$1,0),FALSE)),VLOOKUP($B245,'Allokerad kvv'!$B$2:$AV$468,MATCH(X$1,'Allokerad kvv'!$B$1:$AV$1,0),FALSE),VLOOKUP($B245,'Justerad allokering'!$B$1:$AG$461,MATCH(X$1,'Justerad allokering'!$B$1:$AF$1,0),FALSE))</f>
        <v>0</v>
      </c>
      <c r="Y245">
        <f>IF(ISERROR(1/VLOOKUP($B245,'Justerad allokering'!$B$1:$AG$461,MATCH(Y$1,'Justerad allokering'!$B$1:$AF$1,0),FALSE)),VLOOKUP($B245,'Allokerad kvv'!$B$2:$AV$468,MATCH(Y$1,'Allokerad kvv'!$B$1:$AV$1,0),FALSE),VLOOKUP($B245,'Justerad allokering'!$B$1:$AG$461,MATCH(Y$1,'Justerad allokering'!$B$1:$AF$1,0),FALSE))</f>
        <v>1.0592999999999999</v>
      </c>
      <c r="Z245">
        <f>IF(ISERROR(1/VLOOKUP($B245,'Justerad allokering'!$B$1:$AG$461,MATCH(Z$1,'Justerad allokering'!$B$1:$AF$1,0),FALSE)),VLOOKUP($B245,'Allokerad kvv'!$B$2:$AV$468,MATCH(Z$1,'Allokerad kvv'!$B$1:$AV$1,0),FALSE),VLOOKUP($B245,'Justerad allokering'!$B$1:$AG$461,MATCH(Z$1,'Justerad allokering'!$B$1:$AF$1,0),FALSE))</f>
        <v>0</v>
      </c>
      <c r="AE245" s="89">
        <f t="shared" si="12"/>
        <v>124.47223</v>
      </c>
      <c r="AG245">
        <f t="shared" si="13"/>
        <v>122.70174999999999</v>
      </c>
      <c r="AH245">
        <f t="shared" si="14"/>
        <v>122.70174999999999</v>
      </c>
      <c r="AI245">
        <f>IF(AH245=0,"",AH245/VLOOKUP(B245,Kraftvärmeprod!$B$1:$BC$480,MATCH("Summa tillförd energi exklusive rökgaskondensering",Kraftvärmeprod!$B$1:$BC$1,0),FALSE))</f>
        <v>0.76977258469259713</v>
      </c>
      <c r="AK245">
        <f t="shared" si="15"/>
        <v>66.811749999999989</v>
      </c>
    </row>
    <row r="246" spans="1:37" x14ac:dyDescent="0.25">
      <c r="A246" s="2" t="s">
        <v>355</v>
      </c>
      <c r="B246" s="2" t="s">
        <v>356</v>
      </c>
      <c r="C246">
        <f>IF(ISERROR(1/VLOOKUP($B246,'Justerad allokering'!$B$1:$AG$461,MATCH(C$1,'Justerad allokering'!$B$1:$AF$1,0),FALSE)),VLOOKUP($B246,'Allokerad kvv'!$B$2:$AV$468,MATCH(C$1,'Allokerad kvv'!$B$1:$AV$1,0),FALSE),VLOOKUP($B246,'Justerad allokering'!$B$1:$AG$461,MATCH(C$1,'Justerad allokering'!$B$1:$AF$1,0),FALSE))</f>
        <v>0</v>
      </c>
      <c r="D246">
        <f>IF(ISERROR(1/VLOOKUP($B246,'Justerad allokering'!$B$1:$AG$461,MATCH(D$1,'Justerad allokering'!$B$1:$AF$1,0),FALSE)),VLOOKUP($B246,'Allokerad kvv'!$B$2:$AV$468,MATCH(D$1,'Allokerad kvv'!$B$1:$AV$1,0),FALSE),VLOOKUP($B246,'Justerad allokering'!$B$1:$AG$461,MATCH(D$1,'Justerad allokering'!$B$1:$AF$1,0),FALSE))</f>
        <v>0</v>
      </c>
      <c r="E246">
        <f>IF(ISERROR(1/VLOOKUP($B246,'Justerad allokering'!$B$1:$AG$461,MATCH(E$1,'Justerad allokering'!$B$1:$AF$1,0),FALSE)),VLOOKUP($B246,'Allokerad kvv'!$B$2:$AV$468,MATCH(E$1,'Allokerad kvv'!$B$1:$AV$1,0),FALSE),VLOOKUP($B246,'Justerad allokering'!$B$1:$AG$461,MATCH(E$1,'Justerad allokering'!$B$1:$AF$1,0),FALSE))</f>
        <v>0</v>
      </c>
      <c r="F246">
        <f>IF(ISERROR(1/VLOOKUP($B246,'Justerad allokering'!$B$1:$AG$461,MATCH(F$1,'Justerad allokering'!$B$1:$AF$1,0),FALSE)),VLOOKUP($B246,'Allokerad kvv'!$B$2:$AV$468,MATCH(F$1,'Allokerad kvv'!$B$1:$AV$1,0),FALSE),VLOOKUP($B246,'Justerad allokering'!$B$1:$AG$461,MATCH(F$1,'Justerad allokering'!$B$1:$AF$1,0),FALSE))</f>
        <v>0</v>
      </c>
      <c r="G246">
        <f>IF(ISERROR(1/VLOOKUP($B246,'Justerad allokering'!$B$1:$AG$461,MATCH(G$1,'Justerad allokering'!$B$1:$AF$1,0),FALSE)),VLOOKUP($B246,'Allokerad kvv'!$B$2:$AV$468,MATCH(G$1,'Allokerad kvv'!$B$1:$AV$1,0),FALSE),VLOOKUP($B246,'Justerad allokering'!$B$1:$AG$461,MATCH(G$1,'Justerad allokering'!$B$1:$AF$1,0),FALSE))</f>
        <v>0</v>
      </c>
      <c r="H246">
        <f>IF(ISERROR(1/VLOOKUP($B246,'Justerad allokering'!$B$1:$AG$461,MATCH(H$1,'Justerad allokering'!$B$1:$AF$1,0),FALSE)),VLOOKUP($B246,'Allokerad kvv'!$B$2:$AV$468,MATCH(H$1,'Allokerad kvv'!$B$1:$AV$1,0),FALSE),VLOOKUP($B246,'Justerad allokering'!$B$1:$AG$461,MATCH(H$1,'Justerad allokering'!$B$1:$AF$1,0),FALSE))</f>
        <v>0</v>
      </c>
      <c r="I246">
        <f>IF(ISERROR(1/VLOOKUP($B246,'Justerad allokering'!$B$1:$AG$461,MATCH(I$1,'Justerad allokering'!$B$1:$AF$1,0),FALSE)),VLOOKUP($B246,'Allokerad kvv'!$B$2:$AV$468,MATCH(I$1,'Allokerad kvv'!$B$1:$AV$1,0),FALSE),VLOOKUP($B246,'Justerad allokering'!$B$1:$AG$461,MATCH(I$1,'Justerad allokering'!$B$1:$AF$1,0),FALSE))</f>
        <v>0</v>
      </c>
      <c r="J246">
        <f>IF(ISERROR(1/VLOOKUP($B246,'Justerad allokering'!$B$1:$AG$461,MATCH(J$1,'Justerad allokering'!$B$1:$AF$1,0),FALSE)),VLOOKUP($B246,'Allokerad kvv'!$B$2:$AV$468,MATCH(J$1,'Allokerad kvv'!$B$1:$AV$1,0),FALSE),VLOOKUP($B246,'Justerad allokering'!$B$1:$AG$461,MATCH(J$1,'Justerad allokering'!$B$1:$AF$1,0),FALSE))</f>
        <v>0</v>
      </c>
      <c r="K246">
        <f>IF(ISERROR(1/VLOOKUP($B246,'Justerad allokering'!$B$1:$AG$461,MATCH(K$1,'Justerad allokering'!$B$1:$AF$1,0),FALSE)),VLOOKUP($B246,'Allokerad kvv'!$B$2:$AV$468,MATCH(K$1,'Allokerad kvv'!$B$1:$AV$1,0),FALSE),VLOOKUP($B246,'Justerad allokering'!$B$1:$AG$461,MATCH(K$1,'Justerad allokering'!$B$1:$AF$1,0),FALSE))</f>
        <v>0</v>
      </c>
      <c r="L246">
        <f>IF(ISERROR(1/VLOOKUP($B246,'Justerad allokering'!$B$1:$AG$461,MATCH(L$1,'Justerad allokering'!$B$1:$AF$1,0),FALSE)),VLOOKUP($B246,'Allokerad kvv'!$B$2:$AV$468,MATCH(L$1,'Allokerad kvv'!$B$1:$AV$1,0),FALSE),VLOOKUP($B246,'Justerad allokering'!$B$1:$AG$461,MATCH(L$1,'Justerad allokering'!$B$1:$AF$1,0),FALSE))</f>
        <v>0</v>
      </c>
      <c r="M246">
        <f>IF(ISERROR(1/VLOOKUP($B246,'Justerad allokering'!$B$1:$AG$461,MATCH(M$1,'Justerad allokering'!$B$1:$AF$1,0),FALSE)),VLOOKUP($B246,'Allokerad kvv'!$B$2:$AV$468,MATCH(M$1,'Allokerad kvv'!$B$1:$AV$1,0),FALSE),VLOOKUP($B246,'Justerad allokering'!$B$1:$AG$461,MATCH(M$1,'Justerad allokering'!$B$1:$AF$1,0),FALSE))</f>
        <v>0</v>
      </c>
      <c r="N246">
        <f>IF(ISERROR(1/VLOOKUP($B246,'Justerad allokering'!$B$1:$AG$461,MATCH(N$1,'Justerad allokering'!$B$1:$AF$1,0),FALSE)),VLOOKUP($B246,'Allokerad kvv'!$B$2:$AV$468,MATCH(N$1,'Allokerad kvv'!$B$1:$AV$1,0),FALSE),VLOOKUP($B246,'Justerad allokering'!$B$1:$AG$461,MATCH(N$1,'Justerad allokering'!$B$1:$AF$1,0),FALSE))</f>
        <v>0</v>
      </c>
      <c r="O246">
        <f>IF(ISERROR(1/VLOOKUP($B246,'Justerad allokering'!$B$1:$AG$461,MATCH(O$1,'Justerad allokering'!$B$1:$AF$1,0),FALSE)),VLOOKUP($B246,'Allokerad kvv'!$B$2:$AV$468,MATCH(O$1,'Allokerad kvv'!$B$1:$AV$1,0),FALSE),VLOOKUP($B246,'Justerad allokering'!$B$1:$AG$461,MATCH(O$1,'Justerad allokering'!$B$1:$AF$1,0),FALSE))</f>
        <v>0</v>
      </c>
      <c r="P246">
        <f>IF(ISERROR(1/VLOOKUP($B246,'Justerad allokering'!$B$1:$AG$461,MATCH(P$1,'Justerad allokering'!$B$1:$AF$1,0),FALSE)),VLOOKUP($B246,'Allokerad kvv'!$B$2:$AV$468,MATCH(P$1,'Allokerad kvv'!$B$1:$AV$1,0),FALSE),VLOOKUP($B246,'Justerad allokering'!$B$1:$AG$461,MATCH(P$1,'Justerad allokering'!$B$1:$AF$1,0),FALSE))</f>
        <v>0</v>
      </c>
      <c r="Q246">
        <f>IF(ISERROR(1/VLOOKUP($B246,'Justerad allokering'!$B$1:$AG$461,MATCH(Q$1,'Justerad allokering'!$B$1:$AF$1,0),FALSE)),VLOOKUP($B246,'Allokerad kvv'!$B$2:$AV$468,MATCH(Q$1,'Allokerad kvv'!$B$1:$AV$1,0),FALSE),VLOOKUP($B246,'Justerad allokering'!$B$1:$AG$461,MATCH(Q$1,'Justerad allokering'!$B$1:$AF$1,0),FALSE))</f>
        <v>0</v>
      </c>
      <c r="R246">
        <f>IF(ISERROR(1/VLOOKUP($B246,'Justerad allokering'!$B$1:$AG$461,MATCH(R$1,'Justerad allokering'!$B$1:$AF$1,0),FALSE)),VLOOKUP($B246,'Allokerad kvv'!$B$2:$AV$468,MATCH(R$1,'Allokerad kvv'!$B$1:$AV$1,0),FALSE),VLOOKUP($B246,'Justerad allokering'!$B$1:$AG$461,MATCH(R$1,'Justerad allokering'!$B$1:$AF$1,0),FALSE))</f>
        <v>0</v>
      </c>
      <c r="S246">
        <f>IF(ISERROR(1/VLOOKUP($B246,'Justerad allokering'!$B$1:$AG$461,MATCH(S$1,'Justerad allokering'!$B$1:$AF$1,0),FALSE)),VLOOKUP($B246,'Allokerad kvv'!$B$2:$AV$468,MATCH(S$1,'Allokerad kvv'!$B$1:$AV$1,0),FALSE),VLOOKUP($B246,'Justerad allokering'!$B$1:$AG$461,MATCH(S$1,'Justerad allokering'!$B$1:$AF$1,0),FALSE))</f>
        <v>0</v>
      </c>
      <c r="T246">
        <f>IF(ISERROR(1/VLOOKUP($B246,'Justerad allokering'!$B$1:$AG$461,MATCH(T$1,'Justerad allokering'!$B$1:$AF$1,0),FALSE)),VLOOKUP($B246,'Allokerad kvv'!$B$2:$AV$468,MATCH(T$1,'Allokerad kvv'!$B$1:$AV$1,0),FALSE),VLOOKUP($B246,'Justerad allokering'!$B$1:$AG$461,MATCH(T$1,'Justerad allokering'!$B$1:$AF$1,0),FALSE))</f>
        <v>0</v>
      </c>
      <c r="U246">
        <f>IF(ISERROR(1/VLOOKUP($B246,'Justerad allokering'!$B$1:$AG$461,MATCH(U$1,'Justerad allokering'!$B$1:$AF$1,0),FALSE)),VLOOKUP($B246,'Allokerad kvv'!$B$2:$AV$468,MATCH(U$1,'Allokerad kvv'!$B$1:$AV$1,0),FALSE),VLOOKUP($B246,'Justerad allokering'!$B$1:$AG$461,MATCH(U$1,'Justerad allokering'!$B$1:$AF$1,0),FALSE))</f>
        <v>0</v>
      </c>
      <c r="V246">
        <f>IF(ISERROR(1/VLOOKUP($B246,'Justerad allokering'!$B$1:$AG$461,MATCH(V$1,'Justerad allokering'!$B$1:$AF$1,0),FALSE)),VLOOKUP($B246,'Allokerad kvv'!$B$2:$AV$468,MATCH(V$1,'Allokerad kvv'!$B$1:$AV$1,0),FALSE),VLOOKUP($B246,'Justerad allokering'!$B$1:$AG$461,MATCH(V$1,'Justerad allokering'!$B$1:$AF$1,0),FALSE))</f>
        <v>0</v>
      </c>
      <c r="W246">
        <f>IF(ISERROR(1/VLOOKUP($B246,'Justerad allokering'!$B$1:$AG$461,MATCH(W$1,'Justerad allokering'!$B$1:$AF$1,0),FALSE)),VLOOKUP($B246,'Allokerad kvv'!$B$2:$AV$468,MATCH(W$1,'Allokerad kvv'!$B$1:$AV$1,0),FALSE),VLOOKUP($B246,'Justerad allokering'!$B$1:$AG$461,MATCH(W$1,'Justerad allokering'!$B$1:$AF$1,0),FALSE))</f>
        <v>0</v>
      </c>
      <c r="X246">
        <f>IF(ISERROR(1/VLOOKUP($B246,'Justerad allokering'!$B$1:$AG$461,MATCH(X$1,'Justerad allokering'!$B$1:$AF$1,0),FALSE)),VLOOKUP($B246,'Allokerad kvv'!$B$2:$AV$468,MATCH(X$1,'Allokerad kvv'!$B$1:$AV$1,0),FALSE),VLOOKUP($B246,'Justerad allokering'!$B$1:$AG$461,MATCH(X$1,'Justerad allokering'!$B$1:$AF$1,0),FALSE))</f>
        <v>0</v>
      </c>
      <c r="Y246">
        <f>IF(ISERROR(1/VLOOKUP($B246,'Justerad allokering'!$B$1:$AG$461,MATCH(Y$1,'Justerad allokering'!$B$1:$AF$1,0),FALSE)),VLOOKUP($B246,'Allokerad kvv'!$B$2:$AV$468,MATCH(Y$1,'Allokerad kvv'!$B$1:$AV$1,0),FALSE),VLOOKUP($B246,'Justerad allokering'!$B$1:$AG$461,MATCH(Y$1,'Justerad allokering'!$B$1:$AF$1,0),FALSE))</f>
        <v>0</v>
      </c>
      <c r="Z246">
        <f>IF(ISERROR(1/VLOOKUP($B246,'Justerad allokering'!$B$1:$AG$461,MATCH(Z$1,'Justerad allokering'!$B$1:$AF$1,0),FALSE)),VLOOKUP($B246,'Allokerad kvv'!$B$2:$AV$468,MATCH(Z$1,'Allokerad kvv'!$B$1:$AV$1,0),FALSE),VLOOKUP($B246,'Justerad allokering'!$B$1:$AG$461,MATCH(Z$1,'Justerad allokering'!$B$1:$AF$1,0),FALSE))</f>
        <v>0</v>
      </c>
      <c r="AE246" s="89">
        <f t="shared" si="12"/>
        <v>0</v>
      </c>
      <c r="AG246">
        <f t="shared" si="13"/>
        <v>0</v>
      </c>
      <c r="AH246">
        <f t="shared" si="14"/>
        <v>0</v>
      </c>
      <c r="AI246" t="str">
        <f>IF(AH246=0,"",AH246/VLOOKUP(B246,Kraftvärmeprod!$B$1:$BC$480,MATCH("Summa tillförd energi exklusive rökgaskondensering",Kraftvärmeprod!$B$1:$BC$1,0),FALSE))</f>
        <v/>
      </c>
      <c r="AK246">
        <f t="shared" si="15"/>
        <v>0</v>
      </c>
    </row>
    <row r="247" spans="1:37" x14ac:dyDescent="0.25">
      <c r="A247" s="2" t="s">
        <v>357</v>
      </c>
      <c r="B247" s="2" t="s">
        <v>358</v>
      </c>
      <c r="C247">
        <f>IF(ISERROR(1/VLOOKUP($B247,'Justerad allokering'!$B$1:$AG$461,MATCH(C$1,'Justerad allokering'!$B$1:$AF$1,0),FALSE)),VLOOKUP($B247,'Allokerad kvv'!$B$2:$AV$468,MATCH(C$1,'Allokerad kvv'!$B$1:$AV$1,0),FALSE),VLOOKUP($B247,'Justerad allokering'!$B$1:$AG$461,MATCH(C$1,'Justerad allokering'!$B$1:$AF$1,0),FALSE))</f>
        <v>0</v>
      </c>
      <c r="D247">
        <f>IF(ISERROR(1/VLOOKUP($B247,'Justerad allokering'!$B$1:$AG$461,MATCH(D$1,'Justerad allokering'!$B$1:$AF$1,0),FALSE)),VLOOKUP($B247,'Allokerad kvv'!$B$2:$AV$468,MATCH(D$1,'Allokerad kvv'!$B$1:$AV$1,0),FALSE),VLOOKUP($B247,'Justerad allokering'!$B$1:$AG$461,MATCH(D$1,'Justerad allokering'!$B$1:$AF$1,0),FALSE))</f>
        <v>0</v>
      </c>
      <c r="E247">
        <f>IF(ISERROR(1/VLOOKUP($B247,'Justerad allokering'!$B$1:$AG$461,MATCH(E$1,'Justerad allokering'!$B$1:$AF$1,0),FALSE)),VLOOKUP($B247,'Allokerad kvv'!$B$2:$AV$468,MATCH(E$1,'Allokerad kvv'!$B$1:$AV$1,0),FALSE),VLOOKUP($B247,'Justerad allokering'!$B$1:$AG$461,MATCH(E$1,'Justerad allokering'!$B$1:$AF$1,0),FALSE))</f>
        <v>0</v>
      </c>
      <c r="F247">
        <f>IF(ISERROR(1/VLOOKUP($B247,'Justerad allokering'!$B$1:$AG$461,MATCH(F$1,'Justerad allokering'!$B$1:$AF$1,0),FALSE)),VLOOKUP($B247,'Allokerad kvv'!$B$2:$AV$468,MATCH(F$1,'Allokerad kvv'!$B$1:$AV$1,0),FALSE),VLOOKUP($B247,'Justerad allokering'!$B$1:$AG$461,MATCH(F$1,'Justerad allokering'!$B$1:$AF$1,0),FALSE))</f>
        <v>0</v>
      </c>
      <c r="G247">
        <f>IF(ISERROR(1/VLOOKUP($B247,'Justerad allokering'!$B$1:$AG$461,MATCH(G$1,'Justerad allokering'!$B$1:$AF$1,0),FALSE)),VLOOKUP($B247,'Allokerad kvv'!$B$2:$AV$468,MATCH(G$1,'Allokerad kvv'!$B$1:$AV$1,0),FALSE),VLOOKUP($B247,'Justerad allokering'!$B$1:$AG$461,MATCH(G$1,'Justerad allokering'!$B$1:$AF$1,0),FALSE))</f>
        <v>0</v>
      </c>
      <c r="H247">
        <f>IF(ISERROR(1/VLOOKUP($B247,'Justerad allokering'!$B$1:$AG$461,MATCH(H$1,'Justerad allokering'!$B$1:$AF$1,0),FALSE)),VLOOKUP($B247,'Allokerad kvv'!$B$2:$AV$468,MATCH(H$1,'Allokerad kvv'!$B$1:$AV$1,0),FALSE),VLOOKUP($B247,'Justerad allokering'!$B$1:$AG$461,MATCH(H$1,'Justerad allokering'!$B$1:$AF$1,0),FALSE))</f>
        <v>0</v>
      </c>
      <c r="I247">
        <f>IF(ISERROR(1/VLOOKUP($B247,'Justerad allokering'!$B$1:$AG$461,MATCH(I$1,'Justerad allokering'!$B$1:$AF$1,0),FALSE)),VLOOKUP($B247,'Allokerad kvv'!$B$2:$AV$468,MATCH(I$1,'Allokerad kvv'!$B$1:$AV$1,0),FALSE),VLOOKUP($B247,'Justerad allokering'!$B$1:$AG$461,MATCH(I$1,'Justerad allokering'!$B$1:$AF$1,0),FALSE))</f>
        <v>0</v>
      </c>
      <c r="J247">
        <f>IF(ISERROR(1/VLOOKUP($B247,'Justerad allokering'!$B$1:$AG$461,MATCH(J$1,'Justerad allokering'!$B$1:$AF$1,0),FALSE)),VLOOKUP($B247,'Allokerad kvv'!$B$2:$AV$468,MATCH(J$1,'Allokerad kvv'!$B$1:$AV$1,0),FALSE),VLOOKUP($B247,'Justerad allokering'!$B$1:$AG$461,MATCH(J$1,'Justerad allokering'!$B$1:$AF$1,0),FALSE))</f>
        <v>0</v>
      </c>
      <c r="K247">
        <f>IF(ISERROR(1/VLOOKUP($B247,'Justerad allokering'!$B$1:$AG$461,MATCH(K$1,'Justerad allokering'!$B$1:$AF$1,0),FALSE)),VLOOKUP($B247,'Allokerad kvv'!$B$2:$AV$468,MATCH(K$1,'Allokerad kvv'!$B$1:$AV$1,0),FALSE),VLOOKUP($B247,'Justerad allokering'!$B$1:$AG$461,MATCH(K$1,'Justerad allokering'!$B$1:$AF$1,0),FALSE))</f>
        <v>0</v>
      </c>
      <c r="L247">
        <f>IF(ISERROR(1/VLOOKUP($B247,'Justerad allokering'!$B$1:$AG$461,MATCH(L$1,'Justerad allokering'!$B$1:$AF$1,0),FALSE)),VLOOKUP($B247,'Allokerad kvv'!$B$2:$AV$468,MATCH(L$1,'Allokerad kvv'!$B$1:$AV$1,0),FALSE),VLOOKUP($B247,'Justerad allokering'!$B$1:$AG$461,MATCH(L$1,'Justerad allokering'!$B$1:$AF$1,0),FALSE))</f>
        <v>0</v>
      </c>
      <c r="M247">
        <f>IF(ISERROR(1/VLOOKUP($B247,'Justerad allokering'!$B$1:$AG$461,MATCH(M$1,'Justerad allokering'!$B$1:$AF$1,0),FALSE)),VLOOKUP($B247,'Allokerad kvv'!$B$2:$AV$468,MATCH(M$1,'Allokerad kvv'!$B$1:$AV$1,0),FALSE),VLOOKUP($B247,'Justerad allokering'!$B$1:$AG$461,MATCH(M$1,'Justerad allokering'!$B$1:$AF$1,0),FALSE))</f>
        <v>0</v>
      </c>
      <c r="N247">
        <f>IF(ISERROR(1/VLOOKUP($B247,'Justerad allokering'!$B$1:$AG$461,MATCH(N$1,'Justerad allokering'!$B$1:$AF$1,0),FALSE)),VLOOKUP($B247,'Allokerad kvv'!$B$2:$AV$468,MATCH(N$1,'Allokerad kvv'!$B$1:$AV$1,0),FALSE),VLOOKUP($B247,'Justerad allokering'!$B$1:$AG$461,MATCH(N$1,'Justerad allokering'!$B$1:$AF$1,0),FALSE))</f>
        <v>0</v>
      </c>
      <c r="O247">
        <f>IF(ISERROR(1/VLOOKUP($B247,'Justerad allokering'!$B$1:$AG$461,MATCH(O$1,'Justerad allokering'!$B$1:$AF$1,0),FALSE)),VLOOKUP($B247,'Allokerad kvv'!$B$2:$AV$468,MATCH(O$1,'Allokerad kvv'!$B$1:$AV$1,0),FALSE),VLOOKUP($B247,'Justerad allokering'!$B$1:$AG$461,MATCH(O$1,'Justerad allokering'!$B$1:$AF$1,0),FALSE))</f>
        <v>0</v>
      </c>
      <c r="P247">
        <f>IF(ISERROR(1/VLOOKUP($B247,'Justerad allokering'!$B$1:$AG$461,MATCH(P$1,'Justerad allokering'!$B$1:$AF$1,0),FALSE)),VLOOKUP($B247,'Allokerad kvv'!$B$2:$AV$468,MATCH(P$1,'Allokerad kvv'!$B$1:$AV$1,0),FALSE),VLOOKUP($B247,'Justerad allokering'!$B$1:$AG$461,MATCH(P$1,'Justerad allokering'!$B$1:$AF$1,0),FALSE))</f>
        <v>0</v>
      </c>
      <c r="Q247">
        <f>IF(ISERROR(1/VLOOKUP($B247,'Justerad allokering'!$B$1:$AG$461,MATCH(Q$1,'Justerad allokering'!$B$1:$AF$1,0),FALSE)),VLOOKUP($B247,'Allokerad kvv'!$B$2:$AV$468,MATCH(Q$1,'Allokerad kvv'!$B$1:$AV$1,0),FALSE),VLOOKUP($B247,'Justerad allokering'!$B$1:$AG$461,MATCH(Q$1,'Justerad allokering'!$B$1:$AF$1,0),FALSE))</f>
        <v>0</v>
      </c>
      <c r="R247">
        <f>IF(ISERROR(1/VLOOKUP($B247,'Justerad allokering'!$B$1:$AG$461,MATCH(R$1,'Justerad allokering'!$B$1:$AF$1,0),FALSE)),VLOOKUP($B247,'Allokerad kvv'!$B$2:$AV$468,MATCH(R$1,'Allokerad kvv'!$B$1:$AV$1,0),FALSE),VLOOKUP($B247,'Justerad allokering'!$B$1:$AG$461,MATCH(R$1,'Justerad allokering'!$B$1:$AF$1,0),FALSE))</f>
        <v>0</v>
      </c>
      <c r="S247">
        <f>IF(ISERROR(1/VLOOKUP($B247,'Justerad allokering'!$B$1:$AG$461,MATCH(S$1,'Justerad allokering'!$B$1:$AF$1,0),FALSE)),VLOOKUP($B247,'Allokerad kvv'!$B$2:$AV$468,MATCH(S$1,'Allokerad kvv'!$B$1:$AV$1,0),FALSE),VLOOKUP($B247,'Justerad allokering'!$B$1:$AG$461,MATCH(S$1,'Justerad allokering'!$B$1:$AF$1,0),FALSE))</f>
        <v>0</v>
      </c>
      <c r="T247">
        <f>IF(ISERROR(1/VLOOKUP($B247,'Justerad allokering'!$B$1:$AG$461,MATCH(T$1,'Justerad allokering'!$B$1:$AF$1,0),FALSE)),VLOOKUP($B247,'Allokerad kvv'!$B$2:$AV$468,MATCH(T$1,'Allokerad kvv'!$B$1:$AV$1,0),FALSE),VLOOKUP($B247,'Justerad allokering'!$B$1:$AG$461,MATCH(T$1,'Justerad allokering'!$B$1:$AF$1,0),FALSE))</f>
        <v>0</v>
      </c>
      <c r="U247">
        <f>IF(ISERROR(1/VLOOKUP($B247,'Justerad allokering'!$B$1:$AG$461,MATCH(U$1,'Justerad allokering'!$B$1:$AF$1,0),FALSE)),VLOOKUP($B247,'Allokerad kvv'!$B$2:$AV$468,MATCH(U$1,'Allokerad kvv'!$B$1:$AV$1,0),FALSE),VLOOKUP($B247,'Justerad allokering'!$B$1:$AG$461,MATCH(U$1,'Justerad allokering'!$B$1:$AF$1,0),FALSE))</f>
        <v>0</v>
      </c>
      <c r="V247">
        <f>IF(ISERROR(1/VLOOKUP($B247,'Justerad allokering'!$B$1:$AG$461,MATCH(V$1,'Justerad allokering'!$B$1:$AF$1,0),FALSE)),VLOOKUP($B247,'Allokerad kvv'!$B$2:$AV$468,MATCH(V$1,'Allokerad kvv'!$B$1:$AV$1,0),FALSE),VLOOKUP($B247,'Justerad allokering'!$B$1:$AG$461,MATCH(V$1,'Justerad allokering'!$B$1:$AF$1,0),FALSE))</f>
        <v>0</v>
      </c>
      <c r="W247">
        <f>IF(ISERROR(1/VLOOKUP($B247,'Justerad allokering'!$B$1:$AG$461,MATCH(W$1,'Justerad allokering'!$B$1:$AF$1,0),FALSE)),VLOOKUP($B247,'Allokerad kvv'!$B$2:$AV$468,MATCH(W$1,'Allokerad kvv'!$B$1:$AV$1,0),FALSE),VLOOKUP($B247,'Justerad allokering'!$B$1:$AG$461,MATCH(W$1,'Justerad allokering'!$B$1:$AF$1,0),FALSE))</f>
        <v>0</v>
      </c>
      <c r="X247">
        <f>IF(ISERROR(1/VLOOKUP($B247,'Justerad allokering'!$B$1:$AG$461,MATCH(X$1,'Justerad allokering'!$B$1:$AF$1,0),FALSE)),VLOOKUP($B247,'Allokerad kvv'!$B$2:$AV$468,MATCH(X$1,'Allokerad kvv'!$B$1:$AV$1,0),FALSE),VLOOKUP($B247,'Justerad allokering'!$B$1:$AG$461,MATCH(X$1,'Justerad allokering'!$B$1:$AF$1,0),FALSE))</f>
        <v>0</v>
      </c>
      <c r="Y247">
        <f>IF(ISERROR(1/VLOOKUP($B247,'Justerad allokering'!$B$1:$AG$461,MATCH(Y$1,'Justerad allokering'!$B$1:$AF$1,0),FALSE)),VLOOKUP($B247,'Allokerad kvv'!$B$2:$AV$468,MATCH(Y$1,'Allokerad kvv'!$B$1:$AV$1,0),FALSE),VLOOKUP($B247,'Justerad allokering'!$B$1:$AG$461,MATCH(Y$1,'Justerad allokering'!$B$1:$AF$1,0),FALSE))</f>
        <v>0</v>
      </c>
      <c r="Z247">
        <f>IF(ISERROR(1/VLOOKUP($B247,'Justerad allokering'!$B$1:$AG$461,MATCH(Z$1,'Justerad allokering'!$B$1:$AF$1,0),FALSE)),VLOOKUP($B247,'Allokerad kvv'!$B$2:$AV$468,MATCH(Z$1,'Allokerad kvv'!$B$1:$AV$1,0),FALSE),VLOOKUP($B247,'Justerad allokering'!$B$1:$AG$461,MATCH(Z$1,'Justerad allokering'!$B$1:$AF$1,0),FALSE))</f>
        <v>0</v>
      </c>
      <c r="AE247" s="89">
        <f t="shared" si="12"/>
        <v>0</v>
      </c>
      <c r="AG247">
        <f t="shared" si="13"/>
        <v>0</v>
      </c>
      <c r="AH247">
        <f t="shared" si="14"/>
        <v>0</v>
      </c>
      <c r="AI247" t="str">
        <f>IF(AH247=0,"",AH247/VLOOKUP(B247,Kraftvärmeprod!$B$1:$BC$480,MATCH("Summa tillförd energi exklusive rökgaskondensering",Kraftvärmeprod!$B$1:$BC$1,0),FALSE))</f>
        <v/>
      </c>
      <c r="AK247">
        <f t="shared" si="15"/>
        <v>0</v>
      </c>
    </row>
    <row r="248" spans="1:37" x14ac:dyDescent="0.25">
      <c r="A248" s="2" t="s">
        <v>357</v>
      </c>
      <c r="B248" s="2" t="s">
        <v>359</v>
      </c>
      <c r="C248">
        <f>IF(ISERROR(1/VLOOKUP($B248,'Justerad allokering'!$B$1:$AG$461,MATCH(C$1,'Justerad allokering'!$B$1:$AF$1,0),FALSE)),VLOOKUP($B248,'Allokerad kvv'!$B$2:$AV$468,MATCH(C$1,'Allokerad kvv'!$B$1:$AV$1,0),FALSE),VLOOKUP($B248,'Justerad allokering'!$B$1:$AG$461,MATCH(C$1,'Justerad allokering'!$B$1:$AF$1,0),FALSE))</f>
        <v>0</v>
      </c>
      <c r="D248">
        <f>IF(ISERROR(1/VLOOKUP($B248,'Justerad allokering'!$B$1:$AG$461,MATCH(D$1,'Justerad allokering'!$B$1:$AF$1,0),FALSE)),VLOOKUP($B248,'Allokerad kvv'!$B$2:$AV$468,MATCH(D$1,'Allokerad kvv'!$B$1:$AV$1,0),FALSE),VLOOKUP($B248,'Justerad allokering'!$B$1:$AG$461,MATCH(D$1,'Justerad allokering'!$B$1:$AF$1,0),FALSE))</f>
        <v>0</v>
      </c>
      <c r="E248">
        <f>IF(ISERROR(1/VLOOKUP($B248,'Justerad allokering'!$B$1:$AG$461,MATCH(E$1,'Justerad allokering'!$B$1:$AF$1,0),FALSE)),VLOOKUP($B248,'Allokerad kvv'!$B$2:$AV$468,MATCH(E$1,'Allokerad kvv'!$B$1:$AV$1,0),FALSE),VLOOKUP($B248,'Justerad allokering'!$B$1:$AG$461,MATCH(E$1,'Justerad allokering'!$B$1:$AF$1,0),FALSE))</f>
        <v>0</v>
      </c>
      <c r="F248">
        <f>IF(ISERROR(1/VLOOKUP($B248,'Justerad allokering'!$B$1:$AG$461,MATCH(F$1,'Justerad allokering'!$B$1:$AF$1,0),FALSE)),VLOOKUP($B248,'Allokerad kvv'!$B$2:$AV$468,MATCH(F$1,'Allokerad kvv'!$B$1:$AV$1,0),FALSE),VLOOKUP($B248,'Justerad allokering'!$B$1:$AG$461,MATCH(F$1,'Justerad allokering'!$B$1:$AF$1,0),FALSE))</f>
        <v>0</v>
      </c>
      <c r="G248">
        <f>IF(ISERROR(1/VLOOKUP($B248,'Justerad allokering'!$B$1:$AG$461,MATCH(G$1,'Justerad allokering'!$B$1:$AF$1,0),FALSE)),VLOOKUP($B248,'Allokerad kvv'!$B$2:$AV$468,MATCH(G$1,'Allokerad kvv'!$B$1:$AV$1,0),FALSE),VLOOKUP($B248,'Justerad allokering'!$B$1:$AG$461,MATCH(G$1,'Justerad allokering'!$B$1:$AF$1,0),FALSE))</f>
        <v>0</v>
      </c>
      <c r="H248">
        <f>IF(ISERROR(1/VLOOKUP($B248,'Justerad allokering'!$B$1:$AG$461,MATCH(H$1,'Justerad allokering'!$B$1:$AF$1,0),FALSE)),VLOOKUP($B248,'Allokerad kvv'!$B$2:$AV$468,MATCH(H$1,'Allokerad kvv'!$B$1:$AV$1,0),FALSE),VLOOKUP($B248,'Justerad allokering'!$B$1:$AG$461,MATCH(H$1,'Justerad allokering'!$B$1:$AF$1,0),FALSE))</f>
        <v>0</v>
      </c>
      <c r="I248">
        <f>IF(ISERROR(1/VLOOKUP($B248,'Justerad allokering'!$B$1:$AG$461,MATCH(I$1,'Justerad allokering'!$B$1:$AF$1,0),FALSE)),VLOOKUP($B248,'Allokerad kvv'!$B$2:$AV$468,MATCH(I$1,'Allokerad kvv'!$B$1:$AV$1,0),FALSE),VLOOKUP($B248,'Justerad allokering'!$B$1:$AG$461,MATCH(I$1,'Justerad allokering'!$B$1:$AF$1,0),FALSE))</f>
        <v>0</v>
      </c>
      <c r="J248">
        <f>IF(ISERROR(1/VLOOKUP($B248,'Justerad allokering'!$B$1:$AG$461,MATCH(J$1,'Justerad allokering'!$B$1:$AF$1,0),FALSE)),VLOOKUP($B248,'Allokerad kvv'!$B$2:$AV$468,MATCH(J$1,'Allokerad kvv'!$B$1:$AV$1,0),FALSE),VLOOKUP($B248,'Justerad allokering'!$B$1:$AG$461,MATCH(J$1,'Justerad allokering'!$B$1:$AF$1,0),FALSE))</f>
        <v>0</v>
      </c>
      <c r="K248">
        <f>IF(ISERROR(1/VLOOKUP($B248,'Justerad allokering'!$B$1:$AG$461,MATCH(K$1,'Justerad allokering'!$B$1:$AF$1,0),FALSE)),VLOOKUP($B248,'Allokerad kvv'!$B$2:$AV$468,MATCH(K$1,'Allokerad kvv'!$B$1:$AV$1,0),FALSE),VLOOKUP($B248,'Justerad allokering'!$B$1:$AG$461,MATCH(K$1,'Justerad allokering'!$B$1:$AF$1,0),FALSE))</f>
        <v>0</v>
      </c>
      <c r="L248">
        <f>IF(ISERROR(1/VLOOKUP($B248,'Justerad allokering'!$B$1:$AG$461,MATCH(L$1,'Justerad allokering'!$B$1:$AF$1,0),FALSE)),VLOOKUP($B248,'Allokerad kvv'!$B$2:$AV$468,MATCH(L$1,'Allokerad kvv'!$B$1:$AV$1,0),FALSE),VLOOKUP($B248,'Justerad allokering'!$B$1:$AG$461,MATCH(L$1,'Justerad allokering'!$B$1:$AF$1,0),FALSE))</f>
        <v>0</v>
      </c>
      <c r="M248">
        <f>IF(ISERROR(1/VLOOKUP($B248,'Justerad allokering'!$B$1:$AG$461,MATCH(M$1,'Justerad allokering'!$B$1:$AF$1,0),FALSE)),VLOOKUP($B248,'Allokerad kvv'!$B$2:$AV$468,MATCH(M$1,'Allokerad kvv'!$B$1:$AV$1,0),FALSE),VLOOKUP($B248,'Justerad allokering'!$B$1:$AG$461,MATCH(M$1,'Justerad allokering'!$B$1:$AF$1,0),FALSE))</f>
        <v>0</v>
      </c>
      <c r="N248">
        <f>IF(ISERROR(1/VLOOKUP($B248,'Justerad allokering'!$B$1:$AG$461,MATCH(N$1,'Justerad allokering'!$B$1:$AF$1,0),FALSE)),VLOOKUP($B248,'Allokerad kvv'!$B$2:$AV$468,MATCH(N$1,'Allokerad kvv'!$B$1:$AV$1,0),FALSE),VLOOKUP($B248,'Justerad allokering'!$B$1:$AG$461,MATCH(N$1,'Justerad allokering'!$B$1:$AF$1,0),FALSE))</f>
        <v>0</v>
      </c>
      <c r="O248">
        <f>IF(ISERROR(1/VLOOKUP($B248,'Justerad allokering'!$B$1:$AG$461,MATCH(O$1,'Justerad allokering'!$B$1:$AF$1,0),FALSE)),VLOOKUP($B248,'Allokerad kvv'!$B$2:$AV$468,MATCH(O$1,'Allokerad kvv'!$B$1:$AV$1,0),FALSE),VLOOKUP($B248,'Justerad allokering'!$B$1:$AG$461,MATCH(O$1,'Justerad allokering'!$B$1:$AF$1,0),FALSE))</f>
        <v>0</v>
      </c>
      <c r="P248">
        <f>IF(ISERROR(1/VLOOKUP($B248,'Justerad allokering'!$B$1:$AG$461,MATCH(P$1,'Justerad allokering'!$B$1:$AF$1,0),FALSE)),VLOOKUP($B248,'Allokerad kvv'!$B$2:$AV$468,MATCH(P$1,'Allokerad kvv'!$B$1:$AV$1,0),FALSE),VLOOKUP($B248,'Justerad allokering'!$B$1:$AG$461,MATCH(P$1,'Justerad allokering'!$B$1:$AF$1,0),FALSE))</f>
        <v>0</v>
      </c>
      <c r="Q248">
        <f>IF(ISERROR(1/VLOOKUP($B248,'Justerad allokering'!$B$1:$AG$461,MATCH(Q$1,'Justerad allokering'!$B$1:$AF$1,0),FALSE)),VLOOKUP($B248,'Allokerad kvv'!$B$2:$AV$468,MATCH(Q$1,'Allokerad kvv'!$B$1:$AV$1,0),FALSE),VLOOKUP($B248,'Justerad allokering'!$B$1:$AG$461,MATCH(Q$1,'Justerad allokering'!$B$1:$AF$1,0),FALSE))</f>
        <v>0</v>
      </c>
      <c r="R248">
        <f>IF(ISERROR(1/VLOOKUP($B248,'Justerad allokering'!$B$1:$AG$461,MATCH(R$1,'Justerad allokering'!$B$1:$AF$1,0),FALSE)),VLOOKUP($B248,'Allokerad kvv'!$B$2:$AV$468,MATCH(R$1,'Allokerad kvv'!$B$1:$AV$1,0),FALSE),VLOOKUP($B248,'Justerad allokering'!$B$1:$AG$461,MATCH(R$1,'Justerad allokering'!$B$1:$AF$1,0),FALSE))</f>
        <v>0</v>
      </c>
      <c r="S248">
        <f>IF(ISERROR(1/VLOOKUP($B248,'Justerad allokering'!$B$1:$AG$461,MATCH(S$1,'Justerad allokering'!$B$1:$AF$1,0),FALSE)),VLOOKUP($B248,'Allokerad kvv'!$B$2:$AV$468,MATCH(S$1,'Allokerad kvv'!$B$1:$AV$1,0),FALSE),VLOOKUP($B248,'Justerad allokering'!$B$1:$AG$461,MATCH(S$1,'Justerad allokering'!$B$1:$AF$1,0),FALSE))</f>
        <v>0</v>
      </c>
      <c r="T248">
        <f>IF(ISERROR(1/VLOOKUP($B248,'Justerad allokering'!$B$1:$AG$461,MATCH(T$1,'Justerad allokering'!$B$1:$AF$1,0),FALSE)),VLOOKUP($B248,'Allokerad kvv'!$B$2:$AV$468,MATCH(T$1,'Allokerad kvv'!$B$1:$AV$1,0),FALSE),VLOOKUP($B248,'Justerad allokering'!$B$1:$AG$461,MATCH(T$1,'Justerad allokering'!$B$1:$AF$1,0),FALSE))</f>
        <v>0</v>
      </c>
      <c r="U248">
        <f>IF(ISERROR(1/VLOOKUP($B248,'Justerad allokering'!$B$1:$AG$461,MATCH(U$1,'Justerad allokering'!$B$1:$AF$1,0),FALSE)),VLOOKUP($B248,'Allokerad kvv'!$B$2:$AV$468,MATCH(U$1,'Allokerad kvv'!$B$1:$AV$1,0),FALSE),VLOOKUP($B248,'Justerad allokering'!$B$1:$AG$461,MATCH(U$1,'Justerad allokering'!$B$1:$AF$1,0),FALSE))</f>
        <v>0</v>
      </c>
      <c r="V248">
        <f>IF(ISERROR(1/VLOOKUP($B248,'Justerad allokering'!$B$1:$AG$461,MATCH(V$1,'Justerad allokering'!$B$1:$AF$1,0),FALSE)),VLOOKUP($B248,'Allokerad kvv'!$B$2:$AV$468,MATCH(V$1,'Allokerad kvv'!$B$1:$AV$1,0),FALSE),VLOOKUP($B248,'Justerad allokering'!$B$1:$AG$461,MATCH(V$1,'Justerad allokering'!$B$1:$AF$1,0),FALSE))</f>
        <v>0</v>
      </c>
      <c r="W248">
        <f>IF(ISERROR(1/VLOOKUP($B248,'Justerad allokering'!$B$1:$AG$461,MATCH(W$1,'Justerad allokering'!$B$1:$AF$1,0),FALSE)),VLOOKUP($B248,'Allokerad kvv'!$B$2:$AV$468,MATCH(W$1,'Allokerad kvv'!$B$1:$AV$1,0),FALSE),VLOOKUP($B248,'Justerad allokering'!$B$1:$AG$461,MATCH(W$1,'Justerad allokering'!$B$1:$AF$1,0),FALSE))</f>
        <v>0</v>
      </c>
      <c r="X248">
        <f>IF(ISERROR(1/VLOOKUP($B248,'Justerad allokering'!$B$1:$AG$461,MATCH(X$1,'Justerad allokering'!$B$1:$AF$1,0),FALSE)),VLOOKUP($B248,'Allokerad kvv'!$B$2:$AV$468,MATCH(X$1,'Allokerad kvv'!$B$1:$AV$1,0),FALSE),VLOOKUP($B248,'Justerad allokering'!$B$1:$AG$461,MATCH(X$1,'Justerad allokering'!$B$1:$AF$1,0),FALSE))</f>
        <v>0</v>
      </c>
      <c r="Y248">
        <f>IF(ISERROR(1/VLOOKUP($B248,'Justerad allokering'!$B$1:$AG$461,MATCH(Y$1,'Justerad allokering'!$B$1:$AF$1,0),FALSE)),VLOOKUP($B248,'Allokerad kvv'!$B$2:$AV$468,MATCH(Y$1,'Allokerad kvv'!$B$1:$AV$1,0),FALSE),VLOOKUP($B248,'Justerad allokering'!$B$1:$AG$461,MATCH(Y$1,'Justerad allokering'!$B$1:$AF$1,0),FALSE))</f>
        <v>0</v>
      </c>
      <c r="Z248">
        <f>IF(ISERROR(1/VLOOKUP($B248,'Justerad allokering'!$B$1:$AG$461,MATCH(Z$1,'Justerad allokering'!$B$1:$AF$1,0),FALSE)),VLOOKUP($B248,'Allokerad kvv'!$B$2:$AV$468,MATCH(Z$1,'Allokerad kvv'!$B$1:$AV$1,0),FALSE),VLOOKUP($B248,'Justerad allokering'!$B$1:$AG$461,MATCH(Z$1,'Justerad allokering'!$B$1:$AF$1,0),FALSE))</f>
        <v>0</v>
      </c>
      <c r="AE248" s="89">
        <f t="shared" si="12"/>
        <v>0</v>
      </c>
      <c r="AG248">
        <f t="shared" si="13"/>
        <v>0</v>
      </c>
      <c r="AH248">
        <f t="shared" si="14"/>
        <v>0</v>
      </c>
      <c r="AI248" t="str">
        <f>IF(AH248=0,"",AH248/VLOOKUP(B248,Kraftvärmeprod!$B$1:$BC$480,MATCH("Summa tillförd energi exklusive rökgaskondensering",Kraftvärmeprod!$B$1:$BC$1,0),FALSE))</f>
        <v/>
      </c>
      <c r="AK248">
        <f t="shared" si="15"/>
        <v>0</v>
      </c>
    </row>
    <row r="249" spans="1:37" x14ac:dyDescent="0.25">
      <c r="A249" s="2" t="s">
        <v>357</v>
      </c>
      <c r="B249" s="2" t="s">
        <v>360</v>
      </c>
      <c r="C249">
        <f>IF(ISERROR(1/VLOOKUP($B249,'Justerad allokering'!$B$1:$AG$461,MATCH(C$1,'Justerad allokering'!$B$1:$AF$1,0),FALSE)),VLOOKUP($B249,'Allokerad kvv'!$B$2:$AV$468,MATCH(C$1,'Allokerad kvv'!$B$1:$AV$1,0),FALSE),VLOOKUP($B249,'Justerad allokering'!$B$1:$AG$461,MATCH(C$1,'Justerad allokering'!$B$1:$AF$1,0),FALSE))</f>
        <v>0</v>
      </c>
      <c r="D249">
        <f>IF(ISERROR(1/VLOOKUP($B249,'Justerad allokering'!$B$1:$AG$461,MATCH(D$1,'Justerad allokering'!$B$1:$AF$1,0),FALSE)),VLOOKUP($B249,'Allokerad kvv'!$B$2:$AV$468,MATCH(D$1,'Allokerad kvv'!$B$1:$AV$1,0),FALSE),VLOOKUP($B249,'Justerad allokering'!$B$1:$AG$461,MATCH(D$1,'Justerad allokering'!$B$1:$AF$1,0),FALSE))</f>
        <v>0</v>
      </c>
      <c r="E249">
        <f>IF(ISERROR(1/VLOOKUP($B249,'Justerad allokering'!$B$1:$AG$461,MATCH(E$1,'Justerad allokering'!$B$1:$AF$1,0),FALSE)),VLOOKUP($B249,'Allokerad kvv'!$B$2:$AV$468,MATCH(E$1,'Allokerad kvv'!$B$1:$AV$1,0),FALSE),VLOOKUP($B249,'Justerad allokering'!$B$1:$AG$461,MATCH(E$1,'Justerad allokering'!$B$1:$AF$1,0),FALSE))</f>
        <v>0</v>
      </c>
      <c r="F249">
        <f>IF(ISERROR(1/VLOOKUP($B249,'Justerad allokering'!$B$1:$AG$461,MATCH(F$1,'Justerad allokering'!$B$1:$AF$1,0),FALSE)),VLOOKUP($B249,'Allokerad kvv'!$B$2:$AV$468,MATCH(F$1,'Allokerad kvv'!$B$1:$AV$1,0),FALSE),VLOOKUP($B249,'Justerad allokering'!$B$1:$AG$461,MATCH(F$1,'Justerad allokering'!$B$1:$AF$1,0),FALSE))</f>
        <v>0</v>
      </c>
      <c r="G249">
        <f>IF(ISERROR(1/VLOOKUP($B249,'Justerad allokering'!$B$1:$AG$461,MATCH(G$1,'Justerad allokering'!$B$1:$AF$1,0),FALSE)),VLOOKUP($B249,'Allokerad kvv'!$B$2:$AV$468,MATCH(G$1,'Allokerad kvv'!$B$1:$AV$1,0),FALSE),VLOOKUP($B249,'Justerad allokering'!$B$1:$AG$461,MATCH(G$1,'Justerad allokering'!$B$1:$AF$1,0),FALSE))</f>
        <v>0</v>
      </c>
      <c r="H249">
        <f>IF(ISERROR(1/VLOOKUP($B249,'Justerad allokering'!$B$1:$AG$461,MATCH(H$1,'Justerad allokering'!$B$1:$AF$1,0),FALSE)),VLOOKUP($B249,'Allokerad kvv'!$B$2:$AV$468,MATCH(H$1,'Allokerad kvv'!$B$1:$AV$1,0),FALSE),VLOOKUP($B249,'Justerad allokering'!$B$1:$AG$461,MATCH(H$1,'Justerad allokering'!$B$1:$AF$1,0),FALSE))</f>
        <v>0</v>
      </c>
      <c r="I249">
        <f>IF(ISERROR(1/VLOOKUP($B249,'Justerad allokering'!$B$1:$AG$461,MATCH(I$1,'Justerad allokering'!$B$1:$AF$1,0),FALSE)),VLOOKUP($B249,'Allokerad kvv'!$B$2:$AV$468,MATCH(I$1,'Allokerad kvv'!$B$1:$AV$1,0),FALSE),VLOOKUP($B249,'Justerad allokering'!$B$1:$AG$461,MATCH(I$1,'Justerad allokering'!$B$1:$AF$1,0),FALSE))</f>
        <v>0</v>
      </c>
      <c r="J249">
        <f>IF(ISERROR(1/VLOOKUP($B249,'Justerad allokering'!$B$1:$AG$461,MATCH(J$1,'Justerad allokering'!$B$1:$AF$1,0),FALSE)),VLOOKUP($B249,'Allokerad kvv'!$B$2:$AV$468,MATCH(J$1,'Allokerad kvv'!$B$1:$AV$1,0),FALSE),VLOOKUP($B249,'Justerad allokering'!$B$1:$AG$461,MATCH(J$1,'Justerad allokering'!$B$1:$AF$1,0),FALSE))</f>
        <v>0</v>
      </c>
      <c r="K249">
        <f>IF(ISERROR(1/VLOOKUP($B249,'Justerad allokering'!$B$1:$AG$461,MATCH(K$1,'Justerad allokering'!$B$1:$AF$1,0),FALSE)),VLOOKUP($B249,'Allokerad kvv'!$B$2:$AV$468,MATCH(K$1,'Allokerad kvv'!$B$1:$AV$1,0),FALSE),VLOOKUP($B249,'Justerad allokering'!$B$1:$AG$461,MATCH(K$1,'Justerad allokering'!$B$1:$AF$1,0),FALSE))</f>
        <v>0</v>
      </c>
      <c r="L249">
        <f>IF(ISERROR(1/VLOOKUP($B249,'Justerad allokering'!$B$1:$AG$461,MATCH(L$1,'Justerad allokering'!$B$1:$AF$1,0),FALSE)),VLOOKUP($B249,'Allokerad kvv'!$B$2:$AV$468,MATCH(L$1,'Allokerad kvv'!$B$1:$AV$1,0),FALSE),VLOOKUP($B249,'Justerad allokering'!$B$1:$AG$461,MATCH(L$1,'Justerad allokering'!$B$1:$AF$1,0),FALSE))</f>
        <v>0</v>
      </c>
      <c r="M249">
        <f>IF(ISERROR(1/VLOOKUP($B249,'Justerad allokering'!$B$1:$AG$461,MATCH(M$1,'Justerad allokering'!$B$1:$AF$1,0),FALSE)),VLOOKUP($B249,'Allokerad kvv'!$B$2:$AV$468,MATCH(M$1,'Allokerad kvv'!$B$1:$AV$1,0),FALSE),VLOOKUP($B249,'Justerad allokering'!$B$1:$AG$461,MATCH(M$1,'Justerad allokering'!$B$1:$AF$1,0),FALSE))</f>
        <v>0</v>
      </c>
      <c r="N249">
        <f>IF(ISERROR(1/VLOOKUP($B249,'Justerad allokering'!$B$1:$AG$461,MATCH(N$1,'Justerad allokering'!$B$1:$AF$1,0),FALSE)),VLOOKUP($B249,'Allokerad kvv'!$B$2:$AV$468,MATCH(N$1,'Allokerad kvv'!$B$1:$AV$1,0),FALSE),VLOOKUP($B249,'Justerad allokering'!$B$1:$AG$461,MATCH(N$1,'Justerad allokering'!$B$1:$AF$1,0),FALSE))</f>
        <v>0</v>
      </c>
      <c r="O249">
        <f>IF(ISERROR(1/VLOOKUP($B249,'Justerad allokering'!$B$1:$AG$461,MATCH(O$1,'Justerad allokering'!$B$1:$AF$1,0),FALSE)),VLOOKUP($B249,'Allokerad kvv'!$B$2:$AV$468,MATCH(O$1,'Allokerad kvv'!$B$1:$AV$1,0),FALSE),VLOOKUP($B249,'Justerad allokering'!$B$1:$AG$461,MATCH(O$1,'Justerad allokering'!$B$1:$AF$1,0),FALSE))</f>
        <v>0</v>
      </c>
      <c r="P249">
        <f>IF(ISERROR(1/VLOOKUP($B249,'Justerad allokering'!$B$1:$AG$461,MATCH(P$1,'Justerad allokering'!$B$1:$AF$1,0),FALSE)),VLOOKUP($B249,'Allokerad kvv'!$B$2:$AV$468,MATCH(P$1,'Allokerad kvv'!$B$1:$AV$1,0),FALSE),VLOOKUP($B249,'Justerad allokering'!$B$1:$AG$461,MATCH(P$1,'Justerad allokering'!$B$1:$AF$1,0),FALSE))</f>
        <v>0</v>
      </c>
      <c r="Q249">
        <f>IF(ISERROR(1/VLOOKUP($B249,'Justerad allokering'!$B$1:$AG$461,MATCH(Q$1,'Justerad allokering'!$B$1:$AF$1,0),FALSE)),VLOOKUP($B249,'Allokerad kvv'!$B$2:$AV$468,MATCH(Q$1,'Allokerad kvv'!$B$1:$AV$1,0),FALSE),VLOOKUP($B249,'Justerad allokering'!$B$1:$AG$461,MATCH(Q$1,'Justerad allokering'!$B$1:$AF$1,0),FALSE))</f>
        <v>0</v>
      </c>
      <c r="R249">
        <f>IF(ISERROR(1/VLOOKUP($B249,'Justerad allokering'!$B$1:$AG$461,MATCH(R$1,'Justerad allokering'!$B$1:$AF$1,0),FALSE)),VLOOKUP($B249,'Allokerad kvv'!$B$2:$AV$468,MATCH(R$1,'Allokerad kvv'!$B$1:$AV$1,0),FALSE),VLOOKUP($B249,'Justerad allokering'!$B$1:$AG$461,MATCH(R$1,'Justerad allokering'!$B$1:$AF$1,0),FALSE))</f>
        <v>0</v>
      </c>
      <c r="S249">
        <f>IF(ISERROR(1/VLOOKUP($B249,'Justerad allokering'!$B$1:$AG$461,MATCH(S$1,'Justerad allokering'!$B$1:$AF$1,0),FALSE)),VLOOKUP($B249,'Allokerad kvv'!$B$2:$AV$468,MATCH(S$1,'Allokerad kvv'!$B$1:$AV$1,0),FALSE),VLOOKUP($B249,'Justerad allokering'!$B$1:$AG$461,MATCH(S$1,'Justerad allokering'!$B$1:$AF$1,0),FALSE))</f>
        <v>0</v>
      </c>
      <c r="T249">
        <f>IF(ISERROR(1/VLOOKUP($B249,'Justerad allokering'!$B$1:$AG$461,MATCH(T$1,'Justerad allokering'!$B$1:$AF$1,0),FALSE)),VLOOKUP($B249,'Allokerad kvv'!$B$2:$AV$468,MATCH(T$1,'Allokerad kvv'!$B$1:$AV$1,0),FALSE),VLOOKUP($B249,'Justerad allokering'!$B$1:$AG$461,MATCH(T$1,'Justerad allokering'!$B$1:$AF$1,0),FALSE))</f>
        <v>0</v>
      </c>
      <c r="U249">
        <f>IF(ISERROR(1/VLOOKUP($B249,'Justerad allokering'!$B$1:$AG$461,MATCH(U$1,'Justerad allokering'!$B$1:$AF$1,0),FALSE)),VLOOKUP($B249,'Allokerad kvv'!$B$2:$AV$468,MATCH(U$1,'Allokerad kvv'!$B$1:$AV$1,0),FALSE),VLOOKUP($B249,'Justerad allokering'!$B$1:$AG$461,MATCH(U$1,'Justerad allokering'!$B$1:$AF$1,0),FALSE))</f>
        <v>0</v>
      </c>
      <c r="V249">
        <f>IF(ISERROR(1/VLOOKUP($B249,'Justerad allokering'!$B$1:$AG$461,MATCH(V$1,'Justerad allokering'!$B$1:$AF$1,0),FALSE)),VLOOKUP($B249,'Allokerad kvv'!$B$2:$AV$468,MATCH(V$1,'Allokerad kvv'!$B$1:$AV$1,0),FALSE),VLOOKUP($B249,'Justerad allokering'!$B$1:$AG$461,MATCH(V$1,'Justerad allokering'!$B$1:$AF$1,0),FALSE))</f>
        <v>0</v>
      </c>
      <c r="W249">
        <f>IF(ISERROR(1/VLOOKUP($B249,'Justerad allokering'!$B$1:$AG$461,MATCH(W$1,'Justerad allokering'!$B$1:$AF$1,0),FALSE)),VLOOKUP($B249,'Allokerad kvv'!$B$2:$AV$468,MATCH(W$1,'Allokerad kvv'!$B$1:$AV$1,0),FALSE),VLOOKUP($B249,'Justerad allokering'!$B$1:$AG$461,MATCH(W$1,'Justerad allokering'!$B$1:$AF$1,0),FALSE))</f>
        <v>0</v>
      </c>
      <c r="X249">
        <f>IF(ISERROR(1/VLOOKUP($B249,'Justerad allokering'!$B$1:$AG$461,MATCH(X$1,'Justerad allokering'!$B$1:$AF$1,0),FALSE)),VLOOKUP($B249,'Allokerad kvv'!$B$2:$AV$468,MATCH(X$1,'Allokerad kvv'!$B$1:$AV$1,0),FALSE),VLOOKUP($B249,'Justerad allokering'!$B$1:$AG$461,MATCH(X$1,'Justerad allokering'!$B$1:$AF$1,0),FALSE))</f>
        <v>0</v>
      </c>
      <c r="Y249">
        <f>IF(ISERROR(1/VLOOKUP($B249,'Justerad allokering'!$B$1:$AG$461,MATCH(Y$1,'Justerad allokering'!$B$1:$AF$1,0),FALSE)),VLOOKUP($B249,'Allokerad kvv'!$B$2:$AV$468,MATCH(Y$1,'Allokerad kvv'!$B$1:$AV$1,0),FALSE),VLOOKUP($B249,'Justerad allokering'!$B$1:$AG$461,MATCH(Y$1,'Justerad allokering'!$B$1:$AF$1,0),FALSE))</f>
        <v>0</v>
      </c>
      <c r="Z249">
        <f>IF(ISERROR(1/VLOOKUP($B249,'Justerad allokering'!$B$1:$AG$461,MATCH(Z$1,'Justerad allokering'!$B$1:$AF$1,0),FALSE)),VLOOKUP($B249,'Allokerad kvv'!$B$2:$AV$468,MATCH(Z$1,'Allokerad kvv'!$B$1:$AV$1,0),FALSE),VLOOKUP($B249,'Justerad allokering'!$B$1:$AG$461,MATCH(Z$1,'Justerad allokering'!$B$1:$AF$1,0),FALSE))</f>
        <v>0</v>
      </c>
      <c r="AE249" s="89">
        <f t="shared" si="12"/>
        <v>0</v>
      </c>
      <c r="AG249">
        <f t="shared" si="13"/>
        <v>0</v>
      </c>
      <c r="AH249">
        <f t="shared" si="14"/>
        <v>0</v>
      </c>
      <c r="AI249" t="str">
        <f>IF(AH249=0,"",AH249/VLOOKUP(B249,Kraftvärmeprod!$B$1:$BC$480,MATCH("Summa tillförd energi exklusive rökgaskondensering",Kraftvärmeprod!$B$1:$BC$1,0),FALSE))</f>
        <v/>
      </c>
      <c r="AK249">
        <f t="shared" si="15"/>
        <v>0</v>
      </c>
    </row>
    <row r="250" spans="1:37" x14ac:dyDescent="0.25">
      <c r="A250" s="2" t="s">
        <v>357</v>
      </c>
      <c r="B250" s="2" t="s">
        <v>361</v>
      </c>
      <c r="C250">
        <f>IF(ISERROR(1/VLOOKUP($B250,'Justerad allokering'!$B$1:$AG$461,MATCH(C$1,'Justerad allokering'!$B$1:$AF$1,0),FALSE)),VLOOKUP($B250,'Allokerad kvv'!$B$2:$AV$468,MATCH(C$1,'Allokerad kvv'!$B$1:$AV$1,0),FALSE),VLOOKUP($B250,'Justerad allokering'!$B$1:$AG$461,MATCH(C$1,'Justerad allokering'!$B$1:$AF$1,0),FALSE))</f>
        <v>0</v>
      </c>
      <c r="D250">
        <f>IF(ISERROR(1/VLOOKUP($B250,'Justerad allokering'!$B$1:$AG$461,MATCH(D$1,'Justerad allokering'!$B$1:$AF$1,0),FALSE)),VLOOKUP($B250,'Allokerad kvv'!$B$2:$AV$468,MATCH(D$1,'Allokerad kvv'!$B$1:$AV$1,0),FALSE),VLOOKUP($B250,'Justerad allokering'!$B$1:$AG$461,MATCH(D$1,'Justerad allokering'!$B$1:$AF$1,0),FALSE))</f>
        <v>0</v>
      </c>
      <c r="E250">
        <f>IF(ISERROR(1/VLOOKUP($B250,'Justerad allokering'!$B$1:$AG$461,MATCH(E$1,'Justerad allokering'!$B$1:$AF$1,0),FALSE)),VLOOKUP($B250,'Allokerad kvv'!$B$2:$AV$468,MATCH(E$1,'Allokerad kvv'!$B$1:$AV$1,0),FALSE),VLOOKUP($B250,'Justerad allokering'!$B$1:$AG$461,MATCH(E$1,'Justerad allokering'!$B$1:$AF$1,0),FALSE))</f>
        <v>0</v>
      </c>
      <c r="F250">
        <f>IF(ISERROR(1/VLOOKUP($B250,'Justerad allokering'!$B$1:$AG$461,MATCH(F$1,'Justerad allokering'!$B$1:$AF$1,0),FALSE)),VLOOKUP($B250,'Allokerad kvv'!$B$2:$AV$468,MATCH(F$1,'Allokerad kvv'!$B$1:$AV$1,0),FALSE),VLOOKUP($B250,'Justerad allokering'!$B$1:$AG$461,MATCH(F$1,'Justerad allokering'!$B$1:$AF$1,0),FALSE))</f>
        <v>0</v>
      </c>
      <c r="G250">
        <f>IF(ISERROR(1/VLOOKUP($B250,'Justerad allokering'!$B$1:$AG$461,MATCH(G$1,'Justerad allokering'!$B$1:$AF$1,0),FALSE)),VLOOKUP($B250,'Allokerad kvv'!$B$2:$AV$468,MATCH(G$1,'Allokerad kvv'!$B$1:$AV$1,0),FALSE),VLOOKUP($B250,'Justerad allokering'!$B$1:$AG$461,MATCH(G$1,'Justerad allokering'!$B$1:$AF$1,0),FALSE))</f>
        <v>0</v>
      </c>
      <c r="H250">
        <f>IF(ISERROR(1/VLOOKUP($B250,'Justerad allokering'!$B$1:$AG$461,MATCH(H$1,'Justerad allokering'!$B$1:$AF$1,0),FALSE)),VLOOKUP($B250,'Allokerad kvv'!$B$2:$AV$468,MATCH(H$1,'Allokerad kvv'!$B$1:$AV$1,0),FALSE),VLOOKUP($B250,'Justerad allokering'!$B$1:$AG$461,MATCH(H$1,'Justerad allokering'!$B$1:$AF$1,0),FALSE))</f>
        <v>0</v>
      </c>
      <c r="I250">
        <f>IF(ISERROR(1/VLOOKUP($B250,'Justerad allokering'!$B$1:$AG$461,MATCH(I$1,'Justerad allokering'!$B$1:$AF$1,0),FALSE)),VLOOKUP($B250,'Allokerad kvv'!$B$2:$AV$468,MATCH(I$1,'Allokerad kvv'!$B$1:$AV$1,0),FALSE),VLOOKUP($B250,'Justerad allokering'!$B$1:$AG$461,MATCH(I$1,'Justerad allokering'!$B$1:$AF$1,0),FALSE))</f>
        <v>0</v>
      </c>
      <c r="J250">
        <f>IF(ISERROR(1/VLOOKUP($B250,'Justerad allokering'!$B$1:$AG$461,MATCH(J$1,'Justerad allokering'!$B$1:$AF$1,0),FALSE)),VLOOKUP($B250,'Allokerad kvv'!$B$2:$AV$468,MATCH(J$1,'Allokerad kvv'!$B$1:$AV$1,0),FALSE),VLOOKUP($B250,'Justerad allokering'!$B$1:$AG$461,MATCH(J$1,'Justerad allokering'!$B$1:$AF$1,0),FALSE))</f>
        <v>0</v>
      </c>
      <c r="K250">
        <f>IF(ISERROR(1/VLOOKUP($B250,'Justerad allokering'!$B$1:$AG$461,MATCH(K$1,'Justerad allokering'!$B$1:$AF$1,0),FALSE)),VLOOKUP($B250,'Allokerad kvv'!$B$2:$AV$468,MATCH(K$1,'Allokerad kvv'!$B$1:$AV$1,0),FALSE),VLOOKUP($B250,'Justerad allokering'!$B$1:$AG$461,MATCH(K$1,'Justerad allokering'!$B$1:$AF$1,0),FALSE))</f>
        <v>0</v>
      </c>
      <c r="L250">
        <f>IF(ISERROR(1/VLOOKUP($B250,'Justerad allokering'!$B$1:$AG$461,MATCH(L$1,'Justerad allokering'!$B$1:$AF$1,0),FALSE)),VLOOKUP($B250,'Allokerad kvv'!$B$2:$AV$468,MATCH(L$1,'Allokerad kvv'!$B$1:$AV$1,0),FALSE),VLOOKUP($B250,'Justerad allokering'!$B$1:$AG$461,MATCH(L$1,'Justerad allokering'!$B$1:$AF$1,0),FALSE))</f>
        <v>0</v>
      </c>
      <c r="M250">
        <f>IF(ISERROR(1/VLOOKUP($B250,'Justerad allokering'!$B$1:$AG$461,MATCH(M$1,'Justerad allokering'!$B$1:$AF$1,0),FALSE)),VLOOKUP($B250,'Allokerad kvv'!$B$2:$AV$468,MATCH(M$1,'Allokerad kvv'!$B$1:$AV$1,0),FALSE),VLOOKUP($B250,'Justerad allokering'!$B$1:$AG$461,MATCH(M$1,'Justerad allokering'!$B$1:$AF$1,0),FALSE))</f>
        <v>0</v>
      </c>
      <c r="N250">
        <f>IF(ISERROR(1/VLOOKUP($B250,'Justerad allokering'!$B$1:$AG$461,MATCH(N$1,'Justerad allokering'!$B$1:$AF$1,0),FALSE)),VLOOKUP($B250,'Allokerad kvv'!$B$2:$AV$468,MATCH(N$1,'Allokerad kvv'!$B$1:$AV$1,0),FALSE),VLOOKUP($B250,'Justerad allokering'!$B$1:$AG$461,MATCH(N$1,'Justerad allokering'!$B$1:$AF$1,0),FALSE))</f>
        <v>0</v>
      </c>
      <c r="O250">
        <f>IF(ISERROR(1/VLOOKUP($B250,'Justerad allokering'!$B$1:$AG$461,MATCH(O$1,'Justerad allokering'!$B$1:$AF$1,0),FALSE)),VLOOKUP($B250,'Allokerad kvv'!$B$2:$AV$468,MATCH(O$1,'Allokerad kvv'!$B$1:$AV$1,0),FALSE),VLOOKUP($B250,'Justerad allokering'!$B$1:$AG$461,MATCH(O$1,'Justerad allokering'!$B$1:$AF$1,0),FALSE))</f>
        <v>0</v>
      </c>
      <c r="P250">
        <f>IF(ISERROR(1/VLOOKUP($B250,'Justerad allokering'!$B$1:$AG$461,MATCH(P$1,'Justerad allokering'!$B$1:$AF$1,0),FALSE)),VLOOKUP($B250,'Allokerad kvv'!$B$2:$AV$468,MATCH(P$1,'Allokerad kvv'!$B$1:$AV$1,0),FALSE),VLOOKUP($B250,'Justerad allokering'!$B$1:$AG$461,MATCH(P$1,'Justerad allokering'!$B$1:$AF$1,0),FALSE))</f>
        <v>0</v>
      </c>
      <c r="Q250">
        <f>IF(ISERROR(1/VLOOKUP($B250,'Justerad allokering'!$B$1:$AG$461,MATCH(Q$1,'Justerad allokering'!$B$1:$AF$1,0),FALSE)),VLOOKUP($B250,'Allokerad kvv'!$B$2:$AV$468,MATCH(Q$1,'Allokerad kvv'!$B$1:$AV$1,0),FALSE),VLOOKUP($B250,'Justerad allokering'!$B$1:$AG$461,MATCH(Q$1,'Justerad allokering'!$B$1:$AF$1,0),FALSE))</f>
        <v>0</v>
      </c>
      <c r="R250">
        <f>IF(ISERROR(1/VLOOKUP($B250,'Justerad allokering'!$B$1:$AG$461,MATCH(R$1,'Justerad allokering'!$B$1:$AF$1,0),FALSE)),VLOOKUP($B250,'Allokerad kvv'!$B$2:$AV$468,MATCH(R$1,'Allokerad kvv'!$B$1:$AV$1,0),FALSE),VLOOKUP($B250,'Justerad allokering'!$B$1:$AG$461,MATCH(R$1,'Justerad allokering'!$B$1:$AF$1,0),FALSE))</f>
        <v>0</v>
      </c>
      <c r="S250">
        <f>IF(ISERROR(1/VLOOKUP($B250,'Justerad allokering'!$B$1:$AG$461,MATCH(S$1,'Justerad allokering'!$B$1:$AF$1,0),FALSE)),VLOOKUP($B250,'Allokerad kvv'!$B$2:$AV$468,MATCH(S$1,'Allokerad kvv'!$B$1:$AV$1,0),FALSE),VLOOKUP($B250,'Justerad allokering'!$B$1:$AG$461,MATCH(S$1,'Justerad allokering'!$B$1:$AF$1,0),FALSE))</f>
        <v>0</v>
      </c>
      <c r="T250">
        <f>IF(ISERROR(1/VLOOKUP($B250,'Justerad allokering'!$B$1:$AG$461,MATCH(T$1,'Justerad allokering'!$B$1:$AF$1,0),FALSE)),VLOOKUP($B250,'Allokerad kvv'!$B$2:$AV$468,MATCH(T$1,'Allokerad kvv'!$B$1:$AV$1,0),FALSE),VLOOKUP($B250,'Justerad allokering'!$B$1:$AG$461,MATCH(T$1,'Justerad allokering'!$B$1:$AF$1,0),FALSE))</f>
        <v>0</v>
      </c>
      <c r="U250">
        <f>IF(ISERROR(1/VLOOKUP($B250,'Justerad allokering'!$B$1:$AG$461,MATCH(U$1,'Justerad allokering'!$B$1:$AF$1,0),FALSE)),VLOOKUP($B250,'Allokerad kvv'!$B$2:$AV$468,MATCH(U$1,'Allokerad kvv'!$B$1:$AV$1,0),FALSE),VLOOKUP($B250,'Justerad allokering'!$B$1:$AG$461,MATCH(U$1,'Justerad allokering'!$B$1:$AF$1,0),FALSE))</f>
        <v>0</v>
      </c>
      <c r="V250">
        <f>IF(ISERROR(1/VLOOKUP($B250,'Justerad allokering'!$B$1:$AG$461,MATCH(V$1,'Justerad allokering'!$B$1:$AF$1,0),FALSE)),VLOOKUP($B250,'Allokerad kvv'!$B$2:$AV$468,MATCH(V$1,'Allokerad kvv'!$B$1:$AV$1,0),FALSE),VLOOKUP($B250,'Justerad allokering'!$B$1:$AG$461,MATCH(V$1,'Justerad allokering'!$B$1:$AF$1,0),FALSE))</f>
        <v>0</v>
      </c>
      <c r="W250">
        <f>IF(ISERROR(1/VLOOKUP($B250,'Justerad allokering'!$B$1:$AG$461,MATCH(W$1,'Justerad allokering'!$B$1:$AF$1,0),FALSE)),VLOOKUP($B250,'Allokerad kvv'!$B$2:$AV$468,MATCH(W$1,'Allokerad kvv'!$B$1:$AV$1,0),FALSE),VLOOKUP($B250,'Justerad allokering'!$B$1:$AG$461,MATCH(W$1,'Justerad allokering'!$B$1:$AF$1,0),FALSE))</f>
        <v>0</v>
      </c>
      <c r="X250">
        <f>IF(ISERROR(1/VLOOKUP($B250,'Justerad allokering'!$B$1:$AG$461,MATCH(X$1,'Justerad allokering'!$B$1:$AF$1,0),FALSE)),VLOOKUP($B250,'Allokerad kvv'!$B$2:$AV$468,MATCH(X$1,'Allokerad kvv'!$B$1:$AV$1,0),FALSE),VLOOKUP($B250,'Justerad allokering'!$B$1:$AG$461,MATCH(X$1,'Justerad allokering'!$B$1:$AF$1,0),FALSE))</f>
        <v>0</v>
      </c>
      <c r="Y250">
        <f>IF(ISERROR(1/VLOOKUP($B250,'Justerad allokering'!$B$1:$AG$461,MATCH(Y$1,'Justerad allokering'!$B$1:$AF$1,0),FALSE)),VLOOKUP($B250,'Allokerad kvv'!$B$2:$AV$468,MATCH(Y$1,'Allokerad kvv'!$B$1:$AV$1,0),FALSE),VLOOKUP($B250,'Justerad allokering'!$B$1:$AG$461,MATCH(Y$1,'Justerad allokering'!$B$1:$AF$1,0),FALSE))</f>
        <v>0</v>
      </c>
      <c r="Z250">
        <f>IF(ISERROR(1/VLOOKUP($B250,'Justerad allokering'!$B$1:$AG$461,MATCH(Z$1,'Justerad allokering'!$B$1:$AF$1,0),FALSE)),VLOOKUP($B250,'Allokerad kvv'!$B$2:$AV$468,MATCH(Z$1,'Allokerad kvv'!$B$1:$AV$1,0),FALSE),VLOOKUP($B250,'Justerad allokering'!$B$1:$AG$461,MATCH(Z$1,'Justerad allokering'!$B$1:$AF$1,0),FALSE))</f>
        <v>0</v>
      </c>
      <c r="AE250" s="89">
        <f t="shared" si="12"/>
        <v>0</v>
      </c>
      <c r="AG250">
        <f t="shared" si="13"/>
        <v>0</v>
      </c>
      <c r="AH250">
        <f t="shared" si="14"/>
        <v>0</v>
      </c>
      <c r="AI250" t="str">
        <f>IF(AH250=0,"",AH250/VLOOKUP(B250,Kraftvärmeprod!$B$1:$BC$480,MATCH("Summa tillförd energi exklusive rökgaskondensering",Kraftvärmeprod!$B$1:$BC$1,0),FALSE))</f>
        <v/>
      </c>
      <c r="AK250">
        <f t="shared" si="15"/>
        <v>0</v>
      </c>
    </row>
    <row r="251" spans="1:37" x14ac:dyDescent="0.25">
      <c r="A251" s="2" t="s">
        <v>357</v>
      </c>
      <c r="B251" s="2" t="s">
        <v>362</v>
      </c>
      <c r="C251">
        <f>IF(ISERROR(1/VLOOKUP($B251,'Justerad allokering'!$B$1:$AG$461,MATCH(C$1,'Justerad allokering'!$B$1:$AF$1,0),FALSE)),VLOOKUP($B251,'Allokerad kvv'!$B$2:$AV$468,MATCH(C$1,'Allokerad kvv'!$B$1:$AV$1,0),FALSE),VLOOKUP($B251,'Justerad allokering'!$B$1:$AG$461,MATCH(C$1,'Justerad allokering'!$B$1:$AF$1,0),FALSE))</f>
        <v>0</v>
      </c>
      <c r="D251">
        <f>IF(ISERROR(1/VLOOKUP($B251,'Justerad allokering'!$B$1:$AG$461,MATCH(D$1,'Justerad allokering'!$B$1:$AF$1,0),FALSE)),VLOOKUP($B251,'Allokerad kvv'!$B$2:$AV$468,MATCH(D$1,'Allokerad kvv'!$B$1:$AV$1,0),FALSE),VLOOKUP($B251,'Justerad allokering'!$B$1:$AG$461,MATCH(D$1,'Justerad allokering'!$B$1:$AF$1,0),FALSE))</f>
        <v>0</v>
      </c>
      <c r="E251">
        <f>IF(ISERROR(1/VLOOKUP($B251,'Justerad allokering'!$B$1:$AG$461,MATCH(E$1,'Justerad allokering'!$B$1:$AF$1,0),FALSE)),VLOOKUP($B251,'Allokerad kvv'!$B$2:$AV$468,MATCH(E$1,'Allokerad kvv'!$B$1:$AV$1,0),FALSE),VLOOKUP($B251,'Justerad allokering'!$B$1:$AG$461,MATCH(E$1,'Justerad allokering'!$B$1:$AF$1,0),FALSE))</f>
        <v>0</v>
      </c>
      <c r="F251">
        <f>IF(ISERROR(1/VLOOKUP($B251,'Justerad allokering'!$B$1:$AG$461,MATCH(F$1,'Justerad allokering'!$B$1:$AF$1,0),FALSE)),VLOOKUP($B251,'Allokerad kvv'!$B$2:$AV$468,MATCH(F$1,'Allokerad kvv'!$B$1:$AV$1,0),FALSE),VLOOKUP($B251,'Justerad allokering'!$B$1:$AG$461,MATCH(F$1,'Justerad allokering'!$B$1:$AF$1,0),FALSE))</f>
        <v>0</v>
      </c>
      <c r="G251">
        <f>IF(ISERROR(1/VLOOKUP($B251,'Justerad allokering'!$B$1:$AG$461,MATCH(G$1,'Justerad allokering'!$B$1:$AF$1,0),FALSE)),VLOOKUP($B251,'Allokerad kvv'!$B$2:$AV$468,MATCH(G$1,'Allokerad kvv'!$B$1:$AV$1,0),FALSE),VLOOKUP($B251,'Justerad allokering'!$B$1:$AG$461,MATCH(G$1,'Justerad allokering'!$B$1:$AF$1,0),FALSE))</f>
        <v>0</v>
      </c>
      <c r="H251">
        <f>IF(ISERROR(1/VLOOKUP($B251,'Justerad allokering'!$B$1:$AG$461,MATCH(H$1,'Justerad allokering'!$B$1:$AF$1,0),FALSE)),VLOOKUP($B251,'Allokerad kvv'!$B$2:$AV$468,MATCH(H$1,'Allokerad kvv'!$B$1:$AV$1,0),FALSE),VLOOKUP($B251,'Justerad allokering'!$B$1:$AG$461,MATCH(H$1,'Justerad allokering'!$B$1:$AF$1,0),FALSE))</f>
        <v>0</v>
      </c>
      <c r="I251">
        <f>IF(ISERROR(1/VLOOKUP($B251,'Justerad allokering'!$B$1:$AG$461,MATCH(I$1,'Justerad allokering'!$B$1:$AF$1,0),FALSE)),VLOOKUP($B251,'Allokerad kvv'!$B$2:$AV$468,MATCH(I$1,'Allokerad kvv'!$B$1:$AV$1,0),FALSE),VLOOKUP($B251,'Justerad allokering'!$B$1:$AG$461,MATCH(I$1,'Justerad allokering'!$B$1:$AF$1,0),FALSE))</f>
        <v>0</v>
      </c>
      <c r="J251">
        <f>IF(ISERROR(1/VLOOKUP($B251,'Justerad allokering'!$B$1:$AG$461,MATCH(J$1,'Justerad allokering'!$B$1:$AF$1,0),FALSE)),VLOOKUP($B251,'Allokerad kvv'!$B$2:$AV$468,MATCH(J$1,'Allokerad kvv'!$B$1:$AV$1,0),FALSE),VLOOKUP($B251,'Justerad allokering'!$B$1:$AG$461,MATCH(J$1,'Justerad allokering'!$B$1:$AF$1,0),FALSE))</f>
        <v>0</v>
      </c>
      <c r="K251">
        <f>IF(ISERROR(1/VLOOKUP($B251,'Justerad allokering'!$B$1:$AG$461,MATCH(K$1,'Justerad allokering'!$B$1:$AF$1,0),FALSE)),VLOOKUP($B251,'Allokerad kvv'!$B$2:$AV$468,MATCH(K$1,'Allokerad kvv'!$B$1:$AV$1,0),FALSE),VLOOKUP($B251,'Justerad allokering'!$B$1:$AG$461,MATCH(K$1,'Justerad allokering'!$B$1:$AF$1,0),FALSE))</f>
        <v>0</v>
      </c>
      <c r="L251">
        <f>IF(ISERROR(1/VLOOKUP($B251,'Justerad allokering'!$B$1:$AG$461,MATCH(L$1,'Justerad allokering'!$B$1:$AF$1,0),FALSE)),VLOOKUP($B251,'Allokerad kvv'!$B$2:$AV$468,MATCH(L$1,'Allokerad kvv'!$B$1:$AV$1,0),FALSE),VLOOKUP($B251,'Justerad allokering'!$B$1:$AG$461,MATCH(L$1,'Justerad allokering'!$B$1:$AF$1,0),FALSE))</f>
        <v>0</v>
      </c>
      <c r="M251">
        <f>IF(ISERROR(1/VLOOKUP($B251,'Justerad allokering'!$B$1:$AG$461,MATCH(M$1,'Justerad allokering'!$B$1:$AF$1,0),FALSE)),VLOOKUP($B251,'Allokerad kvv'!$B$2:$AV$468,MATCH(M$1,'Allokerad kvv'!$B$1:$AV$1,0),FALSE),VLOOKUP($B251,'Justerad allokering'!$B$1:$AG$461,MATCH(M$1,'Justerad allokering'!$B$1:$AF$1,0),FALSE))</f>
        <v>0</v>
      </c>
      <c r="N251">
        <f>IF(ISERROR(1/VLOOKUP($B251,'Justerad allokering'!$B$1:$AG$461,MATCH(N$1,'Justerad allokering'!$B$1:$AF$1,0),FALSE)),VLOOKUP($B251,'Allokerad kvv'!$B$2:$AV$468,MATCH(N$1,'Allokerad kvv'!$B$1:$AV$1,0),FALSE),VLOOKUP($B251,'Justerad allokering'!$B$1:$AG$461,MATCH(N$1,'Justerad allokering'!$B$1:$AF$1,0),FALSE))</f>
        <v>0</v>
      </c>
      <c r="O251">
        <f>IF(ISERROR(1/VLOOKUP($B251,'Justerad allokering'!$B$1:$AG$461,MATCH(O$1,'Justerad allokering'!$B$1:$AF$1,0),FALSE)),VLOOKUP($B251,'Allokerad kvv'!$B$2:$AV$468,MATCH(O$1,'Allokerad kvv'!$B$1:$AV$1,0),FALSE),VLOOKUP($B251,'Justerad allokering'!$B$1:$AG$461,MATCH(O$1,'Justerad allokering'!$B$1:$AF$1,0),FALSE))</f>
        <v>0</v>
      </c>
      <c r="P251">
        <f>IF(ISERROR(1/VLOOKUP($B251,'Justerad allokering'!$B$1:$AG$461,MATCH(P$1,'Justerad allokering'!$B$1:$AF$1,0),FALSE)),VLOOKUP($B251,'Allokerad kvv'!$B$2:$AV$468,MATCH(P$1,'Allokerad kvv'!$B$1:$AV$1,0),FALSE),VLOOKUP($B251,'Justerad allokering'!$B$1:$AG$461,MATCH(P$1,'Justerad allokering'!$B$1:$AF$1,0),FALSE))</f>
        <v>0</v>
      </c>
      <c r="Q251">
        <f>IF(ISERROR(1/VLOOKUP($B251,'Justerad allokering'!$B$1:$AG$461,MATCH(Q$1,'Justerad allokering'!$B$1:$AF$1,0),FALSE)),VLOOKUP($B251,'Allokerad kvv'!$B$2:$AV$468,MATCH(Q$1,'Allokerad kvv'!$B$1:$AV$1,0),FALSE),VLOOKUP($B251,'Justerad allokering'!$B$1:$AG$461,MATCH(Q$1,'Justerad allokering'!$B$1:$AF$1,0),FALSE))</f>
        <v>0</v>
      </c>
      <c r="R251">
        <f>IF(ISERROR(1/VLOOKUP($B251,'Justerad allokering'!$B$1:$AG$461,MATCH(R$1,'Justerad allokering'!$B$1:$AF$1,0),FALSE)),VLOOKUP($B251,'Allokerad kvv'!$B$2:$AV$468,MATCH(R$1,'Allokerad kvv'!$B$1:$AV$1,0),FALSE),VLOOKUP($B251,'Justerad allokering'!$B$1:$AG$461,MATCH(R$1,'Justerad allokering'!$B$1:$AF$1,0),FALSE))</f>
        <v>0</v>
      </c>
      <c r="S251">
        <f>IF(ISERROR(1/VLOOKUP($B251,'Justerad allokering'!$B$1:$AG$461,MATCH(S$1,'Justerad allokering'!$B$1:$AF$1,0),FALSE)),VLOOKUP($B251,'Allokerad kvv'!$B$2:$AV$468,MATCH(S$1,'Allokerad kvv'!$B$1:$AV$1,0),FALSE),VLOOKUP($B251,'Justerad allokering'!$B$1:$AG$461,MATCH(S$1,'Justerad allokering'!$B$1:$AF$1,0),FALSE))</f>
        <v>0</v>
      </c>
      <c r="T251">
        <f>IF(ISERROR(1/VLOOKUP($B251,'Justerad allokering'!$B$1:$AG$461,MATCH(T$1,'Justerad allokering'!$B$1:$AF$1,0),FALSE)),VLOOKUP($B251,'Allokerad kvv'!$B$2:$AV$468,MATCH(T$1,'Allokerad kvv'!$B$1:$AV$1,0),FALSE),VLOOKUP($B251,'Justerad allokering'!$B$1:$AG$461,MATCH(T$1,'Justerad allokering'!$B$1:$AF$1,0),FALSE))</f>
        <v>0</v>
      </c>
      <c r="U251">
        <f>IF(ISERROR(1/VLOOKUP($B251,'Justerad allokering'!$B$1:$AG$461,MATCH(U$1,'Justerad allokering'!$B$1:$AF$1,0),FALSE)),VLOOKUP($B251,'Allokerad kvv'!$B$2:$AV$468,MATCH(U$1,'Allokerad kvv'!$B$1:$AV$1,0),FALSE),VLOOKUP($B251,'Justerad allokering'!$B$1:$AG$461,MATCH(U$1,'Justerad allokering'!$B$1:$AF$1,0),FALSE))</f>
        <v>0</v>
      </c>
      <c r="V251">
        <f>IF(ISERROR(1/VLOOKUP($B251,'Justerad allokering'!$B$1:$AG$461,MATCH(V$1,'Justerad allokering'!$B$1:$AF$1,0),FALSE)),VLOOKUP($B251,'Allokerad kvv'!$B$2:$AV$468,MATCH(V$1,'Allokerad kvv'!$B$1:$AV$1,0),FALSE),VLOOKUP($B251,'Justerad allokering'!$B$1:$AG$461,MATCH(V$1,'Justerad allokering'!$B$1:$AF$1,0),FALSE))</f>
        <v>0</v>
      </c>
      <c r="W251">
        <f>IF(ISERROR(1/VLOOKUP($B251,'Justerad allokering'!$B$1:$AG$461,MATCH(W$1,'Justerad allokering'!$B$1:$AF$1,0),FALSE)),VLOOKUP($B251,'Allokerad kvv'!$B$2:$AV$468,MATCH(W$1,'Allokerad kvv'!$B$1:$AV$1,0),FALSE),VLOOKUP($B251,'Justerad allokering'!$B$1:$AG$461,MATCH(W$1,'Justerad allokering'!$B$1:$AF$1,0),FALSE))</f>
        <v>0</v>
      </c>
      <c r="X251">
        <f>IF(ISERROR(1/VLOOKUP($B251,'Justerad allokering'!$B$1:$AG$461,MATCH(X$1,'Justerad allokering'!$B$1:$AF$1,0),FALSE)),VLOOKUP($B251,'Allokerad kvv'!$B$2:$AV$468,MATCH(X$1,'Allokerad kvv'!$B$1:$AV$1,0),FALSE),VLOOKUP($B251,'Justerad allokering'!$B$1:$AG$461,MATCH(X$1,'Justerad allokering'!$B$1:$AF$1,0),FALSE))</f>
        <v>0</v>
      </c>
      <c r="Y251">
        <f>IF(ISERROR(1/VLOOKUP($B251,'Justerad allokering'!$B$1:$AG$461,MATCH(Y$1,'Justerad allokering'!$B$1:$AF$1,0),FALSE)),VLOOKUP($B251,'Allokerad kvv'!$B$2:$AV$468,MATCH(Y$1,'Allokerad kvv'!$B$1:$AV$1,0),FALSE),VLOOKUP($B251,'Justerad allokering'!$B$1:$AG$461,MATCH(Y$1,'Justerad allokering'!$B$1:$AF$1,0),FALSE))</f>
        <v>0</v>
      </c>
      <c r="Z251">
        <f>IF(ISERROR(1/VLOOKUP($B251,'Justerad allokering'!$B$1:$AG$461,MATCH(Z$1,'Justerad allokering'!$B$1:$AF$1,0),FALSE)),VLOOKUP($B251,'Allokerad kvv'!$B$2:$AV$468,MATCH(Z$1,'Allokerad kvv'!$B$1:$AV$1,0),FALSE),VLOOKUP($B251,'Justerad allokering'!$B$1:$AG$461,MATCH(Z$1,'Justerad allokering'!$B$1:$AF$1,0),FALSE))</f>
        <v>0</v>
      </c>
      <c r="AE251" s="89">
        <f t="shared" si="12"/>
        <v>0</v>
      </c>
      <c r="AG251">
        <f t="shared" si="13"/>
        <v>0</v>
      </c>
      <c r="AH251">
        <f t="shared" si="14"/>
        <v>0</v>
      </c>
      <c r="AI251" t="str">
        <f>IF(AH251=0,"",AH251/VLOOKUP(B251,Kraftvärmeprod!$B$1:$BC$480,MATCH("Summa tillförd energi exklusive rökgaskondensering",Kraftvärmeprod!$B$1:$BC$1,0),FALSE))</f>
        <v/>
      </c>
      <c r="AK251">
        <f t="shared" si="15"/>
        <v>0</v>
      </c>
    </row>
    <row r="252" spans="1:37" x14ac:dyDescent="0.25">
      <c r="A252" s="2" t="s">
        <v>357</v>
      </c>
      <c r="B252" s="2" t="s">
        <v>363</v>
      </c>
      <c r="C252">
        <f>IF(ISERROR(1/VLOOKUP($B252,'Justerad allokering'!$B$1:$AG$461,MATCH(C$1,'Justerad allokering'!$B$1:$AF$1,0),FALSE)),VLOOKUP($B252,'Allokerad kvv'!$B$2:$AV$468,MATCH(C$1,'Allokerad kvv'!$B$1:$AV$1,0),FALSE),VLOOKUP($B252,'Justerad allokering'!$B$1:$AG$461,MATCH(C$1,'Justerad allokering'!$B$1:$AF$1,0),FALSE))</f>
        <v>0</v>
      </c>
      <c r="D252">
        <f>IF(ISERROR(1/VLOOKUP($B252,'Justerad allokering'!$B$1:$AG$461,MATCH(D$1,'Justerad allokering'!$B$1:$AF$1,0),FALSE)),VLOOKUP($B252,'Allokerad kvv'!$B$2:$AV$468,MATCH(D$1,'Allokerad kvv'!$B$1:$AV$1,0),FALSE),VLOOKUP($B252,'Justerad allokering'!$B$1:$AG$461,MATCH(D$1,'Justerad allokering'!$B$1:$AF$1,0),FALSE))</f>
        <v>0</v>
      </c>
      <c r="E252">
        <f>IF(ISERROR(1/VLOOKUP($B252,'Justerad allokering'!$B$1:$AG$461,MATCH(E$1,'Justerad allokering'!$B$1:$AF$1,0),FALSE)),VLOOKUP($B252,'Allokerad kvv'!$B$2:$AV$468,MATCH(E$1,'Allokerad kvv'!$B$1:$AV$1,0),FALSE),VLOOKUP($B252,'Justerad allokering'!$B$1:$AG$461,MATCH(E$1,'Justerad allokering'!$B$1:$AF$1,0),FALSE))</f>
        <v>0</v>
      </c>
      <c r="F252">
        <f>IF(ISERROR(1/VLOOKUP($B252,'Justerad allokering'!$B$1:$AG$461,MATCH(F$1,'Justerad allokering'!$B$1:$AF$1,0),FALSE)),VLOOKUP($B252,'Allokerad kvv'!$B$2:$AV$468,MATCH(F$1,'Allokerad kvv'!$B$1:$AV$1,0),FALSE),VLOOKUP($B252,'Justerad allokering'!$B$1:$AG$461,MATCH(F$1,'Justerad allokering'!$B$1:$AF$1,0),FALSE))</f>
        <v>0</v>
      </c>
      <c r="G252">
        <f>IF(ISERROR(1/VLOOKUP($B252,'Justerad allokering'!$B$1:$AG$461,MATCH(G$1,'Justerad allokering'!$B$1:$AF$1,0),FALSE)),VLOOKUP($B252,'Allokerad kvv'!$B$2:$AV$468,MATCH(G$1,'Allokerad kvv'!$B$1:$AV$1,0),FALSE),VLOOKUP($B252,'Justerad allokering'!$B$1:$AG$461,MATCH(G$1,'Justerad allokering'!$B$1:$AF$1,0),FALSE))</f>
        <v>0</v>
      </c>
      <c r="H252">
        <f>IF(ISERROR(1/VLOOKUP($B252,'Justerad allokering'!$B$1:$AG$461,MATCH(H$1,'Justerad allokering'!$B$1:$AF$1,0),FALSE)),VLOOKUP($B252,'Allokerad kvv'!$B$2:$AV$468,MATCH(H$1,'Allokerad kvv'!$B$1:$AV$1,0),FALSE),VLOOKUP($B252,'Justerad allokering'!$B$1:$AG$461,MATCH(H$1,'Justerad allokering'!$B$1:$AF$1,0),FALSE))</f>
        <v>0</v>
      </c>
      <c r="I252">
        <f>IF(ISERROR(1/VLOOKUP($B252,'Justerad allokering'!$B$1:$AG$461,MATCH(I$1,'Justerad allokering'!$B$1:$AF$1,0),FALSE)),VLOOKUP($B252,'Allokerad kvv'!$B$2:$AV$468,MATCH(I$1,'Allokerad kvv'!$B$1:$AV$1,0),FALSE),VLOOKUP($B252,'Justerad allokering'!$B$1:$AG$461,MATCH(I$1,'Justerad allokering'!$B$1:$AF$1,0),FALSE))</f>
        <v>0</v>
      </c>
      <c r="J252">
        <f>IF(ISERROR(1/VLOOKUP($B252,'Justerad allokering'!$B$1:$AG$461,MATCH(J$1,'Justerad allokering'!$B$1:$AF$1,0),FALSE)),VLOOKUP($B252,'Allokerad kvv'!$B$2:$AV$468,MATCH(J$1,'Allokerad kvv'!$B$1:$AV$1,0),FALSE),VLOOKUP($B252,'Justerad allokering'!$B$1:$AG$461,MATCH(J$1,'Justerad allokering'!$B$1:$AF$1,0),FALSE))</f>
        <v>0</v>
      </c>
      <c r="K252">
        <f>IF(ISERROR(1/VLOOKUP($B252,'Justerad allokering'!$B$1:$AG$461,MATCH(K$1,'Justerad allokering'!$B$1:$AF$1,0),FALSE)),VLOOKUP($B252,'Allokerad kvv'!$B$2:$AV$468,MATCH(K$1,'Allokerad kvv'!$B$1:$AV$1,0),FALSE),VLOOKUP($B252,'Justerad allokering'!$B$1:$AG$461,MATCH(K$1,'Justerad allokering'!$B$1:$AF$1,0),FALSE))</f>
        <v>0</v>
      </c>
      <c r="L252">
        <f>IF(ISERROR(1/VLOOKUP($B252,'Justerad allokering'!$B$1:$AG$461,MATCH(L$1,'Justerad allokering'!$B$1:$AF$1,0),FALSE)),VLOOKUP($B252,'Allokerad kvv'!$B$2:$AV$468,MATCH(L$1,'Allokerad kvv'!$B$1:$AV$1,0),FALSE),VLOOKUP($B252,'Justerad allokering'!$B$1:$AG$461,MATCH(L$1,'Justerad allokering'!$B$1:$AF$1,0),FALSE))</f>
        <v>0</v>
      </c>
      <c r="M252">
        <f>IF(ISERROR(1/VLOOKUP($B252,'Justerad allokering'!$B$1:$AG$461,MATCH(M$1,'Justerad allokering'!$B$1:$AF$1,0),FALSE)),VLOOKUP($B252,'Allokerad kvv'!$B$2:$AV$468,MATCH(M$1,'Allokerad kvv'!$B$1:$AV$1,0),FALSE),VLOOKUP($B252,'Justerad allokering'!$B$1:$AG$461,MATCH(M$1,'Justerad allokering'!$B$1:$AF$1,0),FALSE))</f>
        <v>0</v>
      </c>
      <c r="N252">
        <f>IF(ISERROR(1/VLOOKUP($B252,'Justerad allokering'!$B$1:$AG$461,MATCH(N$1,'Justerad allokering'!$B$1:$AF$1,0),FALSE)),VLOOKUP($B252,'Allokerad kvv'!$B$2:$AV$468,MATCH(N$1,'Allokerad kvv'!$B$1:$AV$1,0),FALSE),VLOOKUP($B252,'Justerad allokering'!$B$1:$AG$461,MATCH(N$1,'Justerad allokering'!$B$1:$AF$1,0),FALSE))</f>
        <v>0</v>
      </c>
      <c r="O252">
        <f>IF(ISERROR(1/VLOOKUP($B252,'Justerad allokering'!$B$1:$AG$461,MATCH(O$1,'Justerad allokering'!$B$1:$AF$1,0),FALSE)),VLOOKUP($B252,'Allokerad kvv'!$B$2:$AV$468,MATCH(O$1,'Allokerad kvv'!$B$1:$AV$1,0),FALSE),VLOOKUP($B252,'Justerad allokering'!$B$1:$AG$461,MATCH(O$1,'Justerad allokering'!$B$1:$AF$1,0),FALSE))</f>
        <v>0</v>
      </c>
      <c r="P252">
        <f>IF(ISERROR(1/VLOOKUP($B252,'Justerad allokering'!$B$1:$AG$461,MATCH(P$1,'Justerad allokering'!$B$1:$AF$1,0),FALSE)),VLOOKUP($B252,'Allokerad kvv'!$B$2:$AV$468,MATCH(P$1,'Allokerad kvv'!$B$1:$AV$1,0),FALSE),VLOOKUP($B252,'Justerad allokering'!$B$1:$AG$461,MATCH(P$1,'Justerad allokering'!$B$1:$AF$1,0),FALSE))</f>
        <v>0</v>
      </c>
      <c r="Q252">
        <f>IF(ISERROR(1/VLOOKUP($B252,'Justerad allokering'!$B$1:$AG$461,MATCH(Q$1,'Justerad allokering'!$B$1:$AF$1,0),FALSE)),VLOOKUP($B252,'Allokerad kvv'!$B$2:$AV$468,MATCH(Q$1,'Allokerad kvv'!$B$1:$AV$1,0),FALSE),VLOOKUP($B252,'Justerad allokering'!$B$1:$AG$461,MATCH(Q$1,'Justerad allokering'!$B$1:$AF$1,0),FALSE))</f>
        <v>0</v>
      </c>
      <c r="R252">
        <f>IF(ISERROR(1/VLOOKUP($B252,'Justerad allokering'!$B$1:$AG$461,MATCH(R$1,'Justerad allokering'!$B$1:$AF$1,0),FALSE)),VLOOKUP($B252,'Allokerad kvv'!$B$2:$AV$468,MATCH(R$1,'Allokerad kvv'!$B$1:$AV$1,0),FALSE),VLOOKUP($B252,'Justerad allokering'!$B$1:$AG$461,MATCH(R$1,'Justerad allokering'!$B$1:$AF$1,0),FALSE))</f>
        <v>0</v>
      </c>
      <c r="S252">
        <f>IF(ISERROR(1/VLOOKUP($B252,'Justerad allokering'!$B$1:$AG$461,MATCH(S$1,'Justerad allokering'!$B$1:$AF$1,0),FALSE)),VLOOKUP($B252,'Allokerad kvv'!$B$2:$AV$468,MATCH(S$1,'Allokerad kvv'!$B$1:$AV$1,0),FALSE),VLOOKUP($B252,'Justerad allokering'!$B$1:$AG$461,MATCH(S$1,'Justerad allokering'!$B$1:$AF$1,0),FALSE))</f>
        <v>0</v>
      </c>
      <c r="T252">
        <f>IF(ISERROR(1/VLOOKUP($B252,'Justerad allokering'!$B$1:$AG$461,MATCH(T$1,'Justerad allokering'!$B$1:$AF$1,0),FALSE)),VLOOKUP($B252,'Allokerad kvv'!$B$2:$AV$468,MATCH(T$1,'Allokerad kvv'!$B$1:$AV$1,0),FALSE),VLOOKUP($B252,'Justerad allokering'!$B$1:$AG$461,MATCH(T$1,'Justerad allokering'!$B$1:$AF$1,0),FALSE))</f>
        <v>0</v>
      </c>
      <c r="U252">
        <f>IF(ISERROR(1/VLOOKUP($B252,'Justerad allokering'!$B$1:$AG$461,MATCH(U$1,'Justerad allokering'!$B$1:$AF$1,0),FALSE)),VLOOKUP($B252,'Allokerad kvv'!$B$2:$AV$468,MATCH(U$1,'Allokerad kvv'!$B$1:$AV$1,0),FALSE),VLOOKUP($B252,'Justerad allokering'!$B$1:$AG$461,MATCH(U$1,'Justerad allokering'!$B$1:$AF$1,0),FALSE))</f>
        <v>0</v>
      </c>
      <c r="V252">
        <f>IF(ISERROR(1/VLOOKUP($B252,'Justerad allokering'!$B$1:$AG$461,MATCH(V$1,'Justerad allokering'!$B$1:$AF$1,0),FALSE)),VLOOKUP($B252,'Allokerad kvv'!$B$2:$AV$468,MATCH(V$1,'Allokerad kvv'!$B$1:$AV$1,0),FALSE),VLOOKUP($B252,'Justerad allokering'!$B$1:$AG$461,MATCH(V$1,'Justerad allokering'!$B$1:$AF$1,0),FALSE))</f>
        <v>0</v>
      </c>
      <c r="W252">
        <f>IF(ISERROR(1/VLOOKUP($B252,'Justerad allokering'!$B$1:$AG$461,MATCH(W$1,'Justerad allokering'!$B$1:$AF$1,0),FALSE)),VLOOKUP($B252,'Allokerad kvv'!$B$2:$AV$468,MATCH(W$1,'Allokerad kvv'!$B$1:$AV$1,0),FALSE),VLOOKUP($B252,'Justerad allokering'!$B$1:$AG$461,MATCH(W$1,'Justerad allokering'!$B$1:$AF$1,0),FALSE))</f>
        <v>0</v>
      </c>
      <c r="X252">
        <f>IF(ISERROR(1/VLOOKUP($B252,'Justerad allokering'!$B$1:$AG$461,MATCH(X$1,'Justerad allokering'!$B$1:$AF$1,0),FALSE)),VLOOKUP($B252,'Allokerad kvv'!$B$2:$AV$468,MATCH(X$1,'Allokerad kvv'!$B$1:$AV$1,0),FALSE),VLOOKUP($B252,'Justerad allokering'!$B$1:$AG$461,MATCH(X$1,'Justerad allokering'!$B$1:$AF$1,0),FALSE))</f>
        <v>0</v>
      </c>
      <c r="Y252">
        <f>IF(ISERROR(1/VLOOKUP($B252,'Justerad allokering'!$B$1:$AG$461,MATCH(Y$1,'Justerad allokering'!$B$1:$AF$1,0),FALSE)),VLOOKUP($B252,'Allokerad kvv'!$B$2:$AV$468,MATCH(Y$1,'Allokerad kvv'!$B$1:$AV$1,0),FALSE),VLOOKUP($B252,'Justerad allokering'!$B$1:$AG$461,MATCH(Y$1,'Justerad allokering'!$B$1:$AF$1,0),FALSE))</f>
        <v>0</v>
      </c>
      <c r="Z252">
        <f>IF(ISERROR(1/VLOOKUP($B252,'Justerad allokering'!$B$1:$AG$461,MATCH(Z$1,'Justerad allokering'!$B$1:$AF$1,0),FALSE)),VLOOKUP($B252,'Allokerad kvv'!$B$2:$AV$468,MATCH(Z$1,'Allokerad kvv'!$B$1:$AV$1,0),FALSE),VLOOKUP($B252,'Justerad allokering'!$B$1:$AG$461,MATCH(Z$1,'Justerad allokering'!$B$1:$AF$1,0),FALSE))</f>
        <v>0</v>
      </c>
      <c r="AE252" s="89">
        <f t="shared" si="12"/>
        <v>0</v>
      </c>
      <c r="AG252">
        <f t="shared" si="13"/>
        <v>0</v>
      </c>
      <c r="AH252">
        <f t="shared" si="14"/>
        <v>0</v>
      </c>
      <c r="AI252" t="str">
        <f>IF(AH252=0,"",AH252/VLOOKUP(B252,Kraftvärmeprod!$B$1:$BC$480,MATCH("Summa tillförd energi exklusive rökgaskondensering",Kraftvärmeprod!$B$1:$BC$1,0),FALSE))</f>
        <v/>
      </c>
      <c r="AK252">
        <f t="shared" si="15"/>
        <v>0</v>
      </c>
    </row>
    <row r="253" spans="1:37" x14ac:dyDescent="0.25">
      <c r="A253" s="2" t="s">
        <v>357</v>
      </c>
      <c r="B253" s="2" t="s">
        <v>364</v>
      </c>
      <c r="C253">
        <f>IF(ISERROR(1/VLOOKUP($B253,'Justerad allokering'!$B$1:$AG$461,MATCH(C$1,'Justerad allokering'!$B$1:$AF$1,0),FALSE)),VLOOKUP($B253,'Allokerad kvv'!$B$2:$AV$468,MATCH(C$1,'Allokerad kvv'!$B$1:$AV$1,0),FALSE),VLOOKUP($B253,'Justerad allokering'!$B$1:$AG$461,MATCH(C$1,'Justerad allokering'!$B$1:$AF$1,0),FALSE))</f>
        <v>0</v>
      </c>
      <c r="D253">
        <f>IF(ISERROR(1/VLOOKUP($B253,'Justerad allokering'!$B$1:$AG$461,MATCH(D$1,'Justerad allokering'!$B$1:$AF$1,0),FALSE)),VLOOKUP($B253,'Allokerad kvv'!$B$2:$AV$468,MATCH(D$1,'Allokerad kvv'!$B$1:$AV$1,0),FALSE),VLOOKUP($B253,'Justerad allokering'!$B$1:$AG$461,MATCH(D$1,'Justerad allokering'!$B$1:$AF$1,0),FALSE))</f>
        <v>0</v>
      </c>
      <c r="E253">
        <f>IF(ISERROR(1/VLOOKUP($B253,'Justerad allokering'!$B$1:$AG$461,MATCH(E$1,'Justerad allokering'!$B$1:$AF$1,0),FALSE)),VLOOKUP($B253,'Allokerad kvv'!$B$2:$AV$468,MATCH(E$1,'Allokerad kvv'!$B$1:$AV$1,0),FALSE),VLOOKUP($B253,'Justerad allokering'!$B$1:$AG$461,MATCH(E$1,'Justerad allokering'!$B$1:$AF$1,0),FALSE))</f>
        <v>0</v>
      </c>
      <c r="F253">
        <f>IF(ISERROR(1/VLOOKUP($B253,'Justerad allokering'!$B$1:$AG$461,MATCH(F$1,'Justerad allokering'!$B$1:$AF$1,0),FALSE)),VLOOKUP($B253,'Allokerad kvv'!$B$2:$AV$468,MATCH(F$1,'Allokerad kvv'!$B$1:$AV$1,0),FALSE),VLOOKUP($B253,'Justerad allokering'!$B$1:$AG$461,MATCH(F$1,'Justerad allokering'!$B$1:$AF$1,0),FALSE))</f>
        <v>0</v>
      </c>
      <c r="G253">
        <f>IF(ISERROR(1/VLOOKUP($B253,'Justerad allokering'!$B$1:$AG$461,MATCH(G$1,'Justerad allokering'!$B$1:$AF$1,0),FALSE)),VLOOKUP($B253,'Allokerad kvv'!$B$2:$AV$468,MATCH(G$1,'Allokerad kvv'!$B$1:$AV$1,0),FALSE),VLOOKUP($B253,'Justerad allokering'!$B$1:$AG$461,MATCH(G$1,'Justerad allokering'!$B$1:$AF$1,0),FALSE))</f>
        <v>0</v>
      </c>
      <c r="H253">
        <f>IF(ISERROR(1/VLOOKUP($B253,'Justerad allokering'!$B$1:$AG$461,MATCH(H$1,'Justerad allokering'!$B$1:$AF$1,0),FALSE)),VLOOKUP($B253,'Allokerad kvv'!$B$2:$AV$468,MATCH(H$1,'Allokerad kvv'!$B$1:$AV$1,0),FALSE),VLOOKUP($B253,'Justerad allokering'!$B$1:$AG$461,MATCH(H$1,'Justerad allokering'!$B$1:$AF$1,0),FALSE))</f>
        <v>0</v>
      </c>
      <c r="I253">
        <f>IF(ISERROR(1/VLOOKUP($B253,'Justerad allokering'!$B$1:$AG$461,MATCH(I$1,'Justerad allokering'!$B$1:$AF$1,0),FALSE)),VLOOKUP($B253,'Allokerad kvv'!$B$2:$AV$468,MATCH(I$1,'Allokerad kvv'!$B$1:$AV$1,0),FALSE),VLOOKUP($B253,'Justerad allokering'!$B$1:$AG$461,MATCH(I$1,'Justerad allokering'!$B$1:$AF$1,0),FALSE))</f>
        <v>0</v>
      </c>
      <c r="J253">
        <f>IF(ISERROR(1/VLOOKUP($B253,'Justerad allokering'!$B$1:$AG$461,MATCH(J$1,'Justerad allokering'!$B$1:$AF$1,0),FALSE)),VLOOKUP($B253,'Allokerad kvv'!$B$2:$AV$468,MATCH(J$1,'Allokerad kvv'!$B$1:$AV$1,0),FALSE),VLOOKUP($B253,'Justerad allokering'!$B$1:$AG$461,MATCH(J$1,'Justerad allokering'!$B$1:$AF$1,0),FALSE))</f>
        <v>0</v>
      </c>
      <c r="K253">
        <f>IF(ISERROR(1/VLOOKUP($B253,'Justerad allokering'!$B$1:$AG$461,MATCH(K$1,'Justerad allokering'!$B$1:$AF$1,0),FALSE)),VLOOKUP($B253,'Allokerad kvv'!$B$2:$AV$468,MATCH(K$1,'Allokerad kvv'!$B$1:$AV$1,0),FALSE),VLOOKUP($B253,'Justerad allokering'!$B$1:$AG$461,MATCH(K$1,'Justerad allokering'!$B$1:$AF$1,0),FALSE))</f>
        <v>0</v>
      </c>
      <c r="L253">
        <f>IF(ISERROR(1/VLOOKUP($B253,'Justerad allokering'!$B$1:$AG$461,MATCH(L$1,'Justerad allokering'!$B$1:$AF$1,0),FALSE)),VLOOKUP($B253,'Allokerad kvv'!$B$2:$AV$468,MATCH(L$1,'Allokerad kvv'!$B$1:$AV$1,0),FALSE),VLOOKUP($B253,'Justerad allokering'!$B$1:$AG$461,MATCH(L$1,'Justerad allokering'!$B$1:$AF$1,0),FALSE))</f>
        <v>0</v>
      </c>
      <c r="M253">
        <f>IF(ISERROR(1/VLOOKUP($B253,'Justerad allokering'!$B$1:$AG$461,MATCH(M$1,'Justerad allokering'!$B$1:$AF$1,0),FALSE)),VLOOKUP($B253,'Allokerad kvv'!$B$2:$AV$468,MATCH(M$1,'Allokerad kvv'!$B$1:$AV$1,0),FALSE),VLOOKUP($B253,'Justerad allokering'!$B$1:$AG$461,MATCH(M$1,'Justerad allokering'!$B$1:$AF$1,0),FALSE))</f>
        <v>0</v>
      </c>
      <c r="N253">
        <f>IF(ISERROR(1/VLOOKUP($B253,'Justerad allokering'!$B$1:$AG$461,MATCH(N$1,'Justerad allokering'!$B$1:$AF$1,0),FALSE)),VLOOKUP($B253,'Allokerad kvv'!$B$2:$AV$468,MATCH(N$1,'Allokerad kvv'!$B$1:$AV$1,0),FALSE),VLOOKUP($B253,'Justerad allokering'!$B$1:$AG$461,MATCH(N$1,'Justerad allokering'!$B$1:$AF$1,0),FALSE))</f>
        <v>0</v>
      </c>
      <c r="O253">
        <f>IF(ISERROR(1/VLOOKUP($B253,'Justerad allokering'!$B$1:$AG$461,MATCH(O$1,'Justerad allokering'!$B$1:$AF$1,0),FALSE)),VLOOKUP($B253,'Allokerad kvv'!$B$2:$AV$468,MATCH(O$1,'Allokerad kvv'!$B$1:$AV$1,0),FALSE),VLOOKUP($B253,'Justerad allokering'!$B$1:$AG$461,MATCH(O$1,'Justerad allokering'!$B$1:$AF$1,0),FALSE))</f>
        <v>0</v>
      </c>
      <c r="P253">
        <f>IF(ISERROR(1/VLOOKUP($B253,'Justerad allokering'!$B$1:$AG$461,MATCH(P$1,'Justerad allokering'!$B$1:$AF$1,0),FALSE)),VLOOKUP($B253,'Allokerad kvv'!$B$2:$AV$468,MATCH(P$1,'Allokerad kvv'!$B$1:$AV$1,0),FALSE),VLOOKUP($B253,'Justerad allokering'!$B$1:$AG$461,MATCH(P$1,'Justerad allokering'!$B$1:$AF$1,0),FALSE))</f>
        <v>0</v>
      </c>
      <c r="Q253">
        <f>IF(ISERROR(1/VLOOKUP($B253,'Justerad allokering'!$B$1:$AG$461,MATCH(Q$1,'Justerad allokering'!$B$1:$AF$1,0),FALSE)),VLOOKUP($B253,'Allokerad kvv'!$B$2:$AV$468,MATCH(Q$1,'Allokerad kvv'!$B$1:$AV$1,0),FALSE),VLOOKUP($B253,'Justerad allokering'!$B$1:$AG$461,MATCH(Q$1,'Justerad allokering'!$B$1:$AF$1,0),FALSE))</f>
        <v>0</v>
      </c>
      <c r="R253">
        <f>IF(ISERROR(1/VLOOKUP($B253,'Justerad allokering'!$B$1:$AG$461,MATCH(R$1,'Justerad allokering'!$B$1:$AF$1,0),FALSE)),VLOOKUP($B253,'Allokerad kvv'!$B$2:$AV$468,MATCH(R$1,'Allokerad kvv'!$B$1:$AV$1,0),FALSE),VLOOKUP($B253,'Justerad allokering'!$B$1:$AG$461,MATCH(R$1,'Justerad allokering'!$B$1:$AF$1,0),FALSE))</f>
        <v>0</v>
      </c>
      <c r="S253">
        <f>IF(ISERROR(1/VLOOKUP($B253,'Justerad allokering'!$B$1:$AG$461,MATCH(S$1,'Justerad allokering'!$B$1:$AF$1,0),FALSE)),VLOOKUP($B253,'Allokerad kvv'!$B$2:$AV$468,MATCH(S$1,'Allokerad kvv'!$B$1:$AV$1,0),FALSE),VLOOKUP($B253,'Justerad allokering'!$B$1:$AG$461,MATCH(S$1,'Justerad allokering'!$B$1:$AF$1,0),FALSE))</f>
        <v>0</v>
      </c>
      <c r="T253">
        <f>IF(ISERROR(1/VLOOKUP($B253,'Justerad allokering'!$B$1:$AG$461,MATCH(T$1,'Justerad allokering'!$B$1:$AF$1,0),FALSE)),VLOOKUP($B253,'Allokerad kvv'!$B$2:$AV$468,MATCH(T$1,'Allokerad kvv'!$B$1:$AV$1,0),FALSE),VLOOKUP($B253,'Justerad allokering'!$B$1:$AG$461,MATCH(T$1,'Justerad allokering'!$B$1:$AF$1,0),FALSE))</f>
        <v>0</v>
      </c>
      <c r="U253">
        <f>IF(ISERROR(1/VLOOKUP($B253,'Justerad allokering'!$B$1:$AG$461,MATCH(U$1,'Justerad allokering'!$B$1:$AF$1,0),FALSE)),VLOOKUP($B253,'Allokerad kvv'!$B$2:$AV$468,MATCH(U$1,'Allokerad kvv'!$B$1:$AV$1,0),FALSE),VLOOKUP($B253,'Justerad allokering'!$B$1:$AG$461,MATCH(U$1,'Justerad allokering'!$B$1:$AF$1,0),FALSE))</f>
        <v>0</v>
      </c>
      <c r="V253">
        <f>IF(ISERROR(1/VLOOKUP($B253,'Justerad allokering'!$B$1:$AG$461,MATCH(V$1,'Justerad allokering'!$B$1:$AF$1,0),FALSE)),VLOOKUP($B253,'Allokerad kvv'!$B$2:$AV$468,MATCH(V$1,'Allokerad kvv'!$B$1:$AV$1,0),FALSE),VLOOKUP($B253,'Justerad allokering'!$B$1:$AG$461,MATCH(V$1,'Justerad allokering'!$B$1:$AF$1,0),FALSE))</f>
        <v>0</v>
      </c>
      <c r="W253">
        <f>IF(ISERROR(1/VLOOKUP($B253,'Justerad allokering'!$B$1:$AG$461,MATCH(W$1,'Justerad allokering'!$B$1:$AF$1,0),FALSE)),VLOOKUP($B253,'Allokerad kvv'!$B$2:$AV$468,MATCH(W$1,'Allokerad kvv'!$B$1:$AV$1,0),FALSE),VLOOKUP($B253,'Justerad allokering'!$B$1:$AG$461,MATCH(W$1,'Justerad allokering'!$B$1:$AF$1,0),FALSE))</f>
        <v>0</v>
      </c>
      <c r="X253">
        <f>IF(ISERROR(1/VLOOKUP($B253,'Justerad allokering'!$B$1:$AG$461,MATCH(X$1,'Justerad allokering'!$B$1:$AF$1,0),FALSE)),VLOOKUP($B253,'Allokerad kvv'!$B$2:$AV$468,MATCH(X$1,'Allokerad kvv'!$B$1:$AV$1,0),FALSE),VLOOKUP($B253,'Justerad allokering'!$B$1:$AG$461,MATCH(X$1,'Justerad allokering'!$B$1:$AF$1,0),FALSE))</f>
        <v>0</v>
      </c>
      <c r="Y253">
        <f>IF(ISERROR(1/VLOOKUP($B253,'Justerad allokering'!$B$1:$AG$461,MATCH(Y$1,'Justerad allokering'!$B$1:$AF$1,0),FALSE)),VLOOKUP($B253,'Allokerad kvv'!$B$2:$AV$468,MATCH(Y$1,'Allokerad kvv'!$B$1:$AV$1,0),FALSE),VLOOKUP($B253,'Justerad allokering'!$B$1:$AG$461,MATCH(Y$1,'Justerad allokering'!$B$1:$AF$1,0),FALSE))</f>
        <v>0</v>
      </c>
      <c r="Z253">
        <f>IF(ISERROR(1/VLOOKUP($B253,'Justerad allokering'!$B$1:$AG$461,MATCH(Z$1,'Justerad allokering'!$B$1:$AF$1,0),FALSE)),VLOOKUP($B253,'Allokerad kvv'!$B$2:$AV$468,MATCH(Z$1,'Allokerad kvv'!$B$1:$AV$1,0),FALSE),VLOOKUP($B253,'Justerad allokering'!$B$1:$AG$461,MATCH(Z$1,'Justerad allokering'!$B$1:$AF$1,0),FALSE))</f>
        <v>0</v>
      </c>
      <c r="AE253" s="89">
        <f t="shared" si="12"/>
        <v>0</v>
      </c>
      <c r="AG253">
        <f t="shared" si="13"/>
        <v>0</v>
      </c>
      <c r="AH253">
        <f t="shared" si="14"/>
        <v>0</v>
      </c>
      <c r="AI253" t="str">
        <f>IF(AH253=0,"",AH253/VLOOKUP(B253,Kraftvärmeprod!$B$1:$BC$480,MATCH("Summa tillförd energi exklusive rökgaskondensering",Kraftvärmeprod!$B$1:$BC$1,0),FALSE))</f>
        <v/>
      </c>
      <c r="AK253">
        <f t="shared" si="15"/>
        <v>0</v>
      </c>
    </row>
    <row r="254" spans="1:37" x14ac:dyDescent="0.25">
      <c r="A254" s="2" t="s">
        <v>357</v>
      </c>
      <c r="B254" s="2" t="s">
        <v>365</v>
      </c>
      <c r="C254">
        <f>IF(ISERROR(1/VLOOKUP($B254,'Justerad allokering'!$B$1:$AG$461,MATCH(C$1,'Justerad allokering'!$B$1:$AF$1,0),FALSE)),VLOOKUP($B254,'Allokerad kvv'!$B$2:$AV$468,MATCH(C$1,'Allokerad kvv'!$B$1:$AV$1,0),FALSE),VLOOKUP($B254,'Justerad allokering'!$B$1:$AG$461,MATCH(C$1,'Justerad allokering'!$B$1:$AF$1,0),FALSE))</f>
        <v>0</v>
      </c>
      <c r="D254">
        <f>IF(ISERROR(1/VLOOKUP($B254,'Justerad allokering'!$B$1:$AG$461,MATCH(D$1,'Justerad allokering'!$B$1:$AF$1,0),FALSE)),VLOOKUP($B254,'Allokerad kvv'!$B$2:$AV$468,MATCH(D$1,'Allokerad kvv'!$B$1:$AV$1,0),FALSE),VLOOKUP($B254,'Justerad allokering'!$B$1:$AG$461,MATCH(D$1,'Justerad allokering'!$B$1:$AF$1,0),FALSE))</f>
        <v>0</v>
      </c>
      <c r="E254">
        <f>IF(ISERROR(1/VLOOKUP($B254,'Justerad allokering'!$B$1:$AG$461,MATCH(E$1,'Justerad allokering'!$B$1:$AF$1,0),FALSE)),VLOOKUP($B254,'Allokerad kvv'!$B$2:$AV$468,MATCH(E$1,'Allokerad kvv'!$B$1:$AV$1,0),FALSE),VLOOKUP($B254,'Justerad allokering'!$B$1:$AG$461,MATCH(E$1,'Justerad allokering'!$B$1:$AF$1,0),FALSE))</f>
        <v>0</v>
      </c>
      <c r="F254">
        <f>IF(ISERROR(1/VLOOKUP($B254,'Justerad allokering'!$B$1:$AG$461,MATCH(F$1,'Justerad allokering'!$B$1:$AF$1,0),FALSE)),VLOOKUP($B254,'Allokerad kvv'!$B$2:$AV$468,MATCH(F$1,'Allokerad kvv'!$B$1:$AV$1,0),FALSE),VLOOKUP($B254,'Justerad allokering'!$B$1:$AG$461,MATCH(F$1,'Justerad allokering'!$B$1:$AF$1,0),FALSE))</f>
        <v>0</v>
      </c>
      <c r="G254">
        <f>IF(ISERROR(1/VLOOKUP($B254,'Justerad allokering'!$B$1:$AG$461,MATCH(G$1,'Justerad allokering'!$B$1:$AF$1,0),FALSE)),VLOOKUP($B254,'Allokerad kvv'!$B$2:$AV$468,MATCH(G$1,'Allokerad kvv'!$B$1:$AV$1,0),FALSE),VLOOKUP($B254,'Justerad allokering'!$B$1:$AG$461,MATCH(G$1,'Justerad allokering'!$B$1:$AF$1,0),FALSE))</f>
        <v>0</v>
      </c>
      <c r="H254">
        <f>IF(ISERROR(1/VLOOKUP($B254,'Justerad allokering'!$B$1:$AG$461,MATCH(H$1,'Justerad allokering'!$B$1:$AF$1,0),FALSE)),VLOOKUP($B254,'Allokerad kvv'!$B$2:$AV$468,MATCH(H$1,'Allokerad kvv'!$B$1:$AV$1,0),FALSE),VLOOKUP($B254,'Justerad allokering'!$B$1:$AG$461,MATCH(H$1,'Justerad allokering'!$B$1:$AF$1,0),FALSE))</f>
        <v>0</v>
      </c>
      <c r="I254">
        <f>IF(ISERROR(1/VLOOKUP($B254,'Justerad allokering'!$B$1:$AG$461,MATCH(I$1,'Justerad allokering'!$B$1:$AF$1,0),FALSE)),VLOOKUP($B254,'Allokerad kvv'!$B$2:$AV$468,MATCH(I$1,'Allokerad kvv'!$B$1:$AV$1,0),FALSE),VLOOKUP($B254,'Justerad allokering'!$B$1:$AG$461,MATCH(I$1,'Justerad allokering'!$B$1:$AF$1,0),FALSE))</f>
        <v>0</v>
      </c>
      <c r="J254">
        <f>IF(ISERROR(1/VLOOKUP($B254,'Justerad allokering'!$B$1:$AG$461,MATCH(J$1,'Justerad allokering'!$B$1:$AF$1,0),FALSE)),VLOOKUP($B254,'Allokerad kvv'!$B$2:$AV$468,MATCH(J$1,'Allokerad kvv'!$B$1:$AV$1,0),FALSE),VLOOKUP($B254,'Justerad allokering'!$B$1:$AG$461,MATCH(J$1,'Justerad allokering'!$B$1:$AF$1,0),FALSE))</f>
        <v>0</v>
      </c>
      <c r="K254">
        <f>IF(ISERROR(1/VLOOKUP($B254,'Justerad allokering'!$B$1:$AG$461,MATCH(K$1,'Justerad allokering'!$B$1:$AF$1,0),FALSE)),VLOOKUP($B254,'Allokerad kvv'!$B$2:$AV$468,MATCH(K$1,'Allokerad kvv'!$B$1:$AV$1,0),FALSE),VLOOKUP($B254,'Justerad allokering'!$B$1:$AG$461,MATCH(K$1,'Justerad allokering'!$B$1:$AF$1,0),FALSE))</f>
        <v>0</v>
      </c>
      <c r="L254">
        <f>IF(ISERROR(1/VLOOKUP($B254,'Justerad allokering'!$B$1:$AG$461,MATCH(L$1,'Justerad allokering'!$B$1:$AF$1,0),FALSE)),VLOOKUP($B254,'Allokerad kvv'!$B$2:$AV$468,MATCH(L$1,'Allokerad kvv'!$B$1:$AV$1,0),FALSE),VLOOKUP($B254,'Justerad allokering'!$B$1:$AG$461,MATCH(L$1,'Justerad allokering'!$B$1:$AF$1,0),FALSE))</f>
        <v>0</v>
      </c>
      <c r="M254">
        <f>IF(ISERROR(1/VLOOKUP($B254,'Justerad allokering'!$B$1:$AG$461,MATCH(M$1,'Justerad allokering'!$B$1:$AF$1,0),FALSE)),VLOOKUP($B254,'Allokerad kvv'!$B$2:$AV$468,MATCH(M$1,'Allokerad kvv'!$B$1:$AV$1,0),FALSE),VLOOKUP($B254,'Justerad allokering'!$B$1:$AG$461,MATCH(M$1,'Justerad allokering'!$B$1:$AF$1,0),FALSE))</f>
        <v>0</v>
      </c>
      <c r="N254">
        <f>IF(ISERROR(1/VLOOKUP($B254,'Justerad allokering'!$B$1:$AG$461,MATCH(N$1,'Justerad allokering'!$B$1:$AF$1,0),FALSE)),VLOOKUP($B254,'Allokerad kvv'!$B$2:$AV$468,MATCH(N$1,'Allokerad kvv'!$B$1:$AV$1,0),FALSE),VLOOKUP($B254,'Justerad allokering'!$B$1:$AG$461,MATCH(N$1,'Justerad allokering'!$B$1:$AF$1,0),FALSE))</f>
        <v>0</v>
      </c>
      <c r="O254">
        <f>IF(ISERROR(1/VLOOKUP($B254,'Justerad allokering'!$B$1:$AG$461,MATCH(O$1,'Justerad allokering'!$B$1:$AF$1,0),FALSE)),VLOOKUP($B254,'Allokerad kvv'!$B$2:$AV$468,MATCH(O$1,'Allokerad kvv'!$B$1:$AV$1,0),FALSE),VLOOKUP($B254,'Justerad allokering'!$B$1:$AG$461,MATCH(O$1,'Justerad allokering'!$B$1:$AF$1,0),FALSE))</f>
        <v>0</v>
      </c>
      <c r="P254">
        <f>IF(ISERROR(1/VLOOKUP($B254,'Justerad allokering'!$B$1:$AG$461,MATCH(P$1,'Justerad allokering'!$B$1:$AF$1,0),FALSE)),VLOOKUP($B254,'Allokerad kvv'!$B$2:$AV$468,MATCH(P$1,'Allokerad kvv'!$B$1:$AV$1,0),FALSE),VLOOKUP($B254,'Justerad allokering'!$B$1:$AG$461,MATCH(P$1,'Justerad allokering'!$B$1:$AF$1,0),FALSE))</f>
        <v>0</v>
      </c>
      <c r="Q254">
        <f>IF(ISERROR(1/VLOOKUP($B254,'Justerad allokering'!$B$1:$AG$461,MATCH(Q$1,'Justerad allokering'!$B$1:$AF$1,0),FALSE)),VLOOKUP($B254,'Allokerad kvv'!$B$2:$AV$468,MATCH(Q$1,'Allokerad kvv'!$B$1:$AV$1,0),FALSE),VLOOKUP($B254,'Justerad allokering'!$B$1:$AG$461,MATCH(Q$1,'Justerad allokering'!$B$1:$AF$1,0),FALSE))</f>
        <v>0</v>
      </c>
      <c r="R254">
        <f>IF(ISERROR(1/VLOOKUP($B254,'Justerad allokering'!$B$1:$AG$461,MATCH(R$1,'Justerad allokering'!$B$1:$AF$1,0),FALSE)),VLOOKUP($B254,'Allokerad kvv'!$B$2:$AV$468,MATCH(R$1,'Allokerad kvv'!$B$1:$AV$1,0),FALSE),VLOOKUP($B254,'Justerad allokering'!$B$1:$AG$461,MATCH(R$1,'Justerad allokering'!$B$1:$AF$1,0),FALSE))</f>
        <v>0</v>
      </c>
      <c r="S254">
        <f>IF(ISERROR(1/VLOOKUP($B254,'Justerad allokering'!$B$1:$AG$461,MATCH(S$1,'Justerad allokering'!$B$1:$AF$1,0),FALSE)),VLOOKUP($B254,'Allokerad kvv'!$B$2:$AV$468,MATCH(S$1,'Allokerad kvv'!$B$1:$AV$1,0),FALSE),VLOOKUP($B254,'Justerad allokering'!$B$1:$AG$461,MATCH(S$1,'Justerad allokering'!$B$1:$AF$1,0),FALSE))</f>
        <v>0</v>
      </c>
      <c r="T254">
        <f>IF(ISERROR(1/VLOOKUP($B254,'Justerad allokering'!$B$1:$AG$461,MATCH(T$1,'Justerad allokering'!$B$1:$AF$1,0),FALSE)),VLOOKUP($B254,'Allokerad kvv'!$B$2:$AV$468,MATCH(T$1,'Allokerad kvv'!$B$1:$AV$1,0),FALSE),VLOOKUP($B254,'Justerad allokering'!$B$1:$AG$461,MATCH(T$1,'Justerad allokering'!$B$1:$AF$1,0),FALSE))</f>
        <v>0</v>
      </c>
      <c r="U254">
        <f>IF(ISERROR(1/VLOOKUP($B254,'Justerad allokering'!$B$1:$AG$461,MATCH(U$1,'Justerad allokering'!$B$1:$AF$1,0),FALSE)),VLOOKUP($B254,'Allokerad kvv'!$B$2:$AV$468,MATCH(U$1,'Allokerad kvv'!$B$1:$AV$1,0),FALSE),VLOOKUP($B254,'Justerad allokering'!$B$1:$AG$461,MATCH(U$1,'Justerad allokering'!$B$1:$AF$1,0),FALSE))</f>
        <v>0</v>
      </c>
      <c r="V254">
        <f>IF(ISERROR(1/VLOOKUP($B254,'Justerad allokering'!$B$1:$AG$461,MATCH(V$1,'Justerad allokering'!$B$1:$AF$1,0),FALSE)),VLOOKUP($B254,'Allokerad kvv'!$B$2:$AV$468,MATCH(V$1,'Allokerad kvv'!$B$1:$AV$1,0),FALSE),VLOOKUP($B254,'Justerad allokering'!$B$1:$AG$461,MATCH(V$1,'Justerad allokering'!$B$1:$AF$1,0),FALSE))</f>
        <v>0</v>
      </c>
      <c r="W254">
        <f>IF(ISERROR(1/VLOOKUP($B254,'Justerad allokering'!$B$1:$AG$461,MATCH(W$1,'Justerad allokering'!$B$1:$AF$1,0),FALSE)),VLOOKUP($B254,'Allokerad kvv'!$B$2:$AV$468,MATCH(W$1,'Allokerad kvv'!$B$1:$AV$1,0),FALSE),VLOOKUP($B254,'Justerad allokering'!$B$1:$AG$461,MATCH(W$1,'Justerad allokering'!$B$1:$AF$1,0),FALSE))</f>
        <v>0</v>
      </c>
      <c r="X254">
        <f>IF(ISERROR(1/VLOOKUP($B254,'Justerad allokering'!$B$1:$AG$461,MATCH(X$1,'Justerad allokering'!$B$1:$AF$1,0),FALSE)),VLOOKUP($B254,'Allokerad kvv'!$B$2:$AV$468,MATCH(X$1,'Allokerad kvv'!$B$1:$AV$1,0),FALSE),VLOOKUP($B254,'Justerad allokering'!$B$1:$AG$461,MATCH(X$1,'Justerad allokering'!$B$1:$AF$1,0),FALSE))</f>
        <v>0</v>
      </c>
      <c r="Y254">
        <f>IF(ISERROR(1/VLOOKUP($B254,'Justerad allokering'!$B$1:$AG$461,MATCH(Y$1,'Justerad allokering'!$B$1:$AF$1,0),FALSE)),VLOOKUP($B254,'Allokerad kvv'!$B$2:$AV$468,MATCH(Y$1,'Allokerad kvv'!$B$1:$AV$1,0),FALSE),VLOOKUP($B254,'Justerad allokering'!$B$1:$AG$461,MATCH(Y$1,'Justerad allokering'!$B$1:$AF$1,0),FALSE))</f>
        <v>0</v>
      </c>
      <c r="Z254">
        <f>IF(ISERROR(1/VLOOKUP($B254,'Justerad allokering'!$B$1:$AG$461,MATCH(Z$1,'Justerad allokering'!$B$1:$AF$1,0),FALSE)),VLOOKUP($B254,'Allokerad kvv'!$B$2:$AV$468,MATCH(Z$1,'Allokerad kvv'!$B$1:$AV$1,0),FALSE),VLOOKUP($B254,'Justerad allokering'!$B$1:$AG$461,MATCH(Z$1,'Justerad allokering'!$B$1:$AF$1,0),FALSE))</f>
        <v>0</v>
      </c>
      <c r="AE254" s="89">
        <f t="shared" si="12"/>
        <v>0</v>
      </c>
      <c r="AG254">
        <f t="shared" si="13"/>
        <v>0</v>
      </c>
      <c r="AH254">
        <f t="shared" si="14"/>
        <v>0</v>
      </c>
      <c r="AI254" t="str">
        <f>IF(AH254=0,"",AH254/VLOOKUP(B254,Kraftvärmeprod!$B$1:$BC$480,MATCH("Summa tillförd energi exklusive rökgaskondensering",Kraftvärmeprod!$B$1:$BC$1,0),FALSE))</f>
        <v/>
      </c>
      <c r="AK254">
        <f t="shared" si="15"/>
        <v>0</v>
      </c>
    </row>
    <row r="255" spans="1:37" x14ac:dyDescent="0.25">
      <c r="A255" s="2" t="s">
        <v>357</v>
      </c>
      <c r="B255" s="2" t="s">
        <v>366</v>
      </c>
      <c r="C255">
        <f>IF(ISERROR(1/VLOOKUP($B255,'Justerad allokering'!$B$1:$AG$461,MATCH(C$1,'Justerad allokering'!$B$1:$AF$1,0),FALSE)),VLOOKUP($B255,'Allokerad kvv'!$B$2:$AV$468,MATCH(C$1,'Allokerad kvv'!$B$1:$AV$1,0),FALSE),VLOOKUP($B255,'Justerad allokering'!$B$1:$AG$461,MATCH(C$1,'Justerad allokering'!$B$1:$AF$1,0),FALSE))</f>
        <v>0</v>
      </c>
      <c r="D255">
        <f>IF(ISERROR(1/VLOOKUP($B255,'Justerad allokering'!$B$1:$AG$461,MATCH(D$1,'Justerad allokering'!$B$1:$AF$1,0),FALSE)),VLOOKUP($B255,'Allokerad kvv'!$B$2:$AV$468,MATCH(D$1,'Allokerad kvv'!$B$1:$AV$1,0),FALSE),VLOOKUP($B255,'Justerad allokering'!$B$1:$AG$461,MATCH(D$1,'Justerad allokering'!$B$1:$AF$1,0),FALSE))</f>
        <v>0</v>
      </c>
      <c r="E255">
        <f>IF(ISERROR(1/VLOOKUP($B255,'Justerad allokering'!$B$1:$AG$461,MATCH(E$1,'Justerad allokering'!$B$1:$AF$1,0),FALSE)),VLOOKUP($B255,'Allokerad kvv'!$B$2:$AV$468,MATCH(E$1,'Allokerad kvv'!$B$1:$AV$1,0),FALSE),VLOOKUP($B255,'Justerad allokering'!$B$1:$AG$461,MATCH(E$1,'Justerad allokering'!$B$1:$AF$1,0),FALSE))</f>
        <v>11.090400000000001</v>
      </c>
      <c r="F255">
        <f>IF(ISERROR(1/VLOOKUP($B255,'Justerad allokering'!$B$1:$AG$461,MATCH(F$1,'Justerad allokering'!$B$1:$AF$1,0),FALSE)),VLOOKUP($B255,'Allokerad kvv'!$B$2:$AV$468,MATCH(F$1,'Allokerad kvv'!$B$1:$AV$1,0),FALSE),VLOOKUP($B255,'Justerad allokering'!$B$1:$AG$461,MATCH(F$1,'Justerad allokering'!$B$1:$AF$1,0),FALSE))</f>
        <v>0</v>
      </c>
      <c r="G255">
        <f>IF(ISERROR(1/VLOOKUP($B255,'Justerad allokering'!$B$1:$AG$461,MATCH(G$1,'Justerad allokering'!$B$1:$AF$1,0),FALSE)),VLOOKUP($B255,'Allokerad kvv'!$B$2:$AV$468,MATCH(G$1,'Allokerad kvv'!$B$1:$AV$1,0),FALSE),VLOOKUP($B255,'Justerad allokering'!$B$1:$AG$461,MATCH(G$1,'Justerad allokering'!$B$1:$AF$1,0),FALSE))</f>
        <v>9.4455700000000004E-2</v>
      </c>
      <c r="H255">
        <f>IF(ISERROR(1/VLOOKUP($B255,'Justerad allokering'!$B$1:$AG$461,MATCH(H$1,'Justerad allokering'!$B$1:$AF$1,0),FALSE)),VLOOKUP($B255,'Allokerad kvv'!$B$2:$AV$468,MATCH(H$1,'Allokerad kvv'!$B$1:$AV$1,0),FALSE),VLOOKUP($B255,'Justerad allokering'!$B$1:$AG$461,MATCH(H$1,'Justerad allokering'!$B$1:$AF$1,0),FALSE))</f>
        <v>0</v>
      </c>
      <c r="I255">
        <f>IF(ISERROR(1/VLOOKUP($B255,'Justerad allokering'!$B$1:$AG$461,MATCH(I$1,'Justerad allokering'!$B$1:$AF$1,0),FALSE)),VLOOKUP($B255,'Allokerad kvv'!$B$2:$AV$468,MATCH(I$1,'Allokerad kvv'!$B$1:$AV$1,0),FALSE),VLOOKUP($B255,'Justerad allokering'!$B$1:$AG$461,MATCH(I$1,'Justerad allokering'!$B$1:$AF$1,0),FALSE))</f>
        <v>0</v>
      </c>
      <c r="J255">
        <f>IF(ISERROR(1/VLOOKUP($B255,'Justerad allokering'!$B$1:$AG$461,MATCH(J$1,'Justerad allokering'!$B$1:$AF$1,0),FALSE)),VLOOKUP($B255,'Allokerad kvv'!$B$2:$AV$468,MATCH(J$1,'Allokerad kvv'!$B$1:$AV$1,0),FALSE),VLOOKUP($B255,'Justerad allokering'!$B$1:$AG$461,MATCH(J$1,'Justerad allokering'!$B$1:$AF$1,0),FALSE))</f>
        <v>29.909300000000002</v>
      </c>
      <c r="K255">
        <f>IF(ISERROR(1/VLOOKUP($B255,'Justerad allokering'!$B$1:$AG$461,MATCH(K$1,'Justerad allokering'!$B$1:$AF$1,0),FALSE)),VLOOKUP($B255,'Allokerad kvv'!$B$2:$AV$468,MATCH(K$1,'Allokerad kvv'!$B$1:$AV$1,0),FALSE),VLOOKUP($B255,'Justerad allokering'!$B$1:$AG$461,MATCH(K$1,'Justerad allokering'!$B$1:$AF$1,0),FALSE))</f>
        <v>2.8673700000000002</v>
      </c>
      <c r="L255">
        <f>IF(ISERROR(1/VLOOKUP($B255,'Justerad allokering'!$B$1:$AG$461,MATCH(L$1,'Justerad allokering'!$B$1:$AF$1,0),FALSE)),VLOOKUP($B255,'Allokerad kvv'!$B$2:$AV$468,MATCH(L$1,'Allokerad kvv'!$B$1:$AV$1,0),FALSE),VLOOKUP($B255,'Justerad allokering'!$B$1:$AG$461,MATCH(L$1,'Justerad allokering'!$B$1:$AF$1,0),FALSE))</f>
        <v>0</v>
      </c>
      <c r="M255">
        <f>IF(ISERROR(1/VLOOKUP($B255,'Justerad allokering'!$B$1:$AG$461,MATCH(M$1,'Justerad allokering'!$B$1:$AF$1,0),FALSE)),VLOOKUP($B255,'Allokerad kvv'!$B$2:$AV$468,MATCH(M$1,'Allokerad kvv'!$B$1:$AV$1,0),FALSE),VLOOKUP($B255,'Justerad allokering'!$B$1:$AG$461,MATCH(M$1,'Justerad allokering'!$B$1:$AF$1,0),FALSE))</f>
        <v>0</v>
      </c>
      <c r="N255">
        <f>IF(ISERROR(1/VLOOKUP($B255,'Justerad allokering'!$B$1:$AG$461,MATCH(N$1,'Justerad allokering'!$B$1:$AF$1,0),FALSE)),VLOOKUP($B255,'Allokerad kvv'!$B$2:$AV$468,MATCH(N$1,'Allokerad kvv'!$B$1:$AV$1,0),FALSE),VLOOKUP($B255,'Justerad allokering'!$B$1:$AG$461,MATCH(N$1,'Justerad allokering'!$B$1:$AF$1,0),FALSE))</f>
        <v>0</v>
      </c>
      <c r="O255">
        <f>IF(ISERROR(1/VLOOKUP($B255,'Justerad allokering'!$B$1:$AG$461,MATCH(O$1,'Justerad allokering'!$B$1:$AF$1,0),FALSE)),VLOOKUP($B255,'Allokerad kvv'!$B$2:$AV$468,MATCH(O$1,'Allokerad kvv'!$B$1:$AV$1,0),FALSE),VLOOKUP($B255,'Justerad allokering'!$B$1:$AG$461,MATCH(O$1,'Justerad allokering'!$B$1:$AF$1,0),FALSE))</f>
        <v>11.2203</v>
      </c>
      <c r="P255">
        <f>IF(ISERROR(1/VLOOKUP($B255,'Justerad allokering'!$B$1:$AG$461,MATCH(P$1,'Justerad allokering'!$B$1:$AF$1,0),FALSE)),VLOOKUP($B255,'Allokerad kvv'!$B$2:$AV$468,MATCH(P$1,'Allokerad kvv'!$B$1:$AV$1,0),FALSE),VLOOKUP($B255,'Justerad allokering'!$B$1:$AG$461,MATCH(P$1,'Justerad allokering'!$B$1:$AF$1,0),FALSE))</f>
        <v>6.4964399999999998</v>
      </c>
      <c r="Q255">
        <f>IF(ISERROR(1/VLOOKUP($B255,'Justerad allokering'!$B$1:$AG$461,MATCH(Q$1,'Justerad allokering'!$B$1:$AF$1,0),FALSE)),VLOOKUP($B255,'Allokerad kvv'!$B$2:$AV$468,MATCH(Q$1,'Allokerad kvv'!$B$1:$AV$1,0),FALSE),VLOOKUP($B255,'Justerad allokering'!$B$1:$AG$461,MATCH(Q$1,'Justerad allokering'!$B$1:$AF$1,0),FALSE))</f>
        <v>0</v>
      </c>
      <c r="R255">
        <f>IF(ISERROR(1/VLOOKUP($B255,'Justerad allokering'!$B$1:$AG$461,MATCH(R$1,'Justerad allokering'!$B$1:$AF$1,0),FALSE)),VLOOKUP($B255,'Allokerad kvv'!$B$2:$AV$468,MATCH(R$1,'Allokerad kvv'!$B$1:$AV$1,0),FALSE),VLOOKUP($B255,'Justerad allokering'!$B$1:$AG$461,MATCH(R$1,'Justerad allokering'!$B$1:$AF$1,0),FALSE))</f>
        <v>0</v>
      </c>
      <c r="S255">
        <f>IF(ISERROR(1/VLOOKUP($B255,'Justerad allokering'!$B$1:$AG$461,MATCH(S$1,'Justerad allokering'!$B$1:$AF$1,0),FALSE)),VLOOKUP($B255,'Allokerad kvv'!$B$2:$AV$468,MATCH(S$1,'Allokerad kvv'!$B$1:$AV$1,0),FALSE),VLOOKUP($B255,'Justerad allokering'!$B$1:$AG$461,MATCH(S$1,'Justerad allokering'!$B$1:$AF$1,0),FALSE))</f>
        <v>20.809899999999999</v>
      </c>
      <c r="T255">
        <f>IF(ISERROR(1/VLOOKUP($B255,'Justerad allokering'!$B$1:$AG$461,MATCH(T$1,'Justerad allokering'!$B$1:$AF$1,0),FALSE)),VLOOKUP($B255,'Allokerad kvv'!$B$2:$AV$468,MATCH(T$1,'Allokerad kvv'!$B$1:$AV$1,0),FALSE),VLOOKUP($B255,'Justerad allokering'!$B$1:$AG$461,MATCH(T$1,'Justerad allokering'!$B$1:$AF$1,0),FALSE))</f>
        <v>0</v>
      </c>
      <c r="U255">
        <f>IF(ISERROR(1/VLOOKUP($B255,'Justerad allokering'!$B$1:$AG$461,MATCH(U$1,'Justerad allokering'!$B$1:$AF$1,0),FALSE)),VLOOKUP($B255,'Allokerad kvv'!$B$2:$AV$468,MATCH(U$1,'Allokerad kvv'!$B$1:$AV$1,0),FALSE),VLOOKUP($B255,'Justerad allokering'!$B$1:$AG$461,MATCH(U$1,'Justerad allokering'!$B$1:$AF$1,0),FALSE))</f>
        <v>7.1400400000000003E-2</v>
      </c>
      <c r="V255">
        <f>IF(ISERROR(1/VLOOKUP($B255,'Justerad allokering'!$B$1:$AG$461,MATCH(V$1,'Justerad allokering'!$B$1:$AF$1,0),FALSE)),VLOOKUP($B255,'Allokerad kvv'!$B$2:$AV$468,MATCH(V$1,'Allokerad kvv'!$B$1:$AV$1,0),FALSE),VLOOKUP($B255,'Justerad allokering'!$B$1:$AG$461,MATCH(V$1,'Justerad allokering'!$B$1:$AF$1,0),FALSE))</f>
        <v>0</v>
      </c>
      <c r="W255">
        <f>IF(ISERROR(1/VLOOKUP($B255,'Justerad allokering'!$B$1:$AG$461,MATCH(W$1,'Justerad allokering'!$B$1:$AF$1,0),FALSE)),VLOOKUP($B255,'Allokerad kvv'!$B$2:$AV$468,MATCH(W$1,'Allokerad kvv'!$B$1:$AV$1,0),FALSE),VLOOKUP($B255,'Justerad allokering'!$B$1:$AG$461,MATCH(W$1,'Justerad allokering'!$B$1:$AF$1,0),FALSE))</f>
        <v>0</v>
      </c>
      <c r="X255">
        <f>IF(ISERROR(1/VLOOKUP($B255,'Justerad allokering'!$B$1:$AG$461,MATCH(X$1,'Justerad allokering'!$B$1:$AF$1,0),FALSE)),VLOOKUP($B255,'Allokerad kvv'!$B$2:$AV$468,MATCH(X$1,'Allokerad kvv'!$B$1:$AV$1,0),FALSE),VLOOKUP($B255,'Justerad allokering'!$B$1:$AG$461,MATCH(X$1,'Justerad allokering'!$B$1:$AF$1,0),FALSE))</f>
        <v>0</v>
      </c>
      <c r="Y255">
        <f>IF(ISERROR(1/VLOOKUP($B255,'Justerad allokering'!$B$1:$AG$461,MATCH(Y$1,'Justerad allokering'!$B$1:$AF$1,0),FALSE)),VLOOKUP($B255,'Allokerad kvv'!$B$2:$AV$468,MATCH(Y$1,'Allokerad kvv'!$B$1:$AV$1,0),FALSE),VLOOKUP($B255,'Justerad allokering'!$B$1:$AG$461,MATCH(Y$1,'Justerad allokering'!$B$1:$AF$1,0),FALSE))</f>
        <v>0</v>
      </c>
      <c r="Z255">
        <f>IF(ISERROR(1/VLOOKUP($B255,'Justerad allokering'!$B$1:$AG$461,MATCH(Z$1,'Justerad allokering'!$B$1:$AF$1,0),FALSE)),VLOOKUP($B255,'Allokerad kvv'!$B$2:$AV$468,MATCH(Z$1,'Allokerad kvv'!$B$1:$AV$1,0),FALSE),VLOOKUP($B255,'Justerad allokering'!$B$1:$AG$461,MATCH(Z$1,'Justerad allokering'!$B$1:$AF$1,0),FALSE))</f>
        <v>0</v>
      </c>
      <c r="AE255" s="89">
        <f t="shared" si="12"/>
        <v>82.559566099999998</v>
      </c>
      <c r="AG255">
        <f t="shared" si="13"/>
        <v>79.692196100000004</v>
      </c>
      <c r="AH255">
        <f t="shared" si="14"/>
        <v>79.692196100000004</v>
      </c>
      <c r="AI255">
        <f>IF(AH255=0,"",AH255/VLOOKUP(B255,Kraftvärmeprod!$B$1:$BC$480,MATCH("Summa tillförd energi exklusive rökgaskondensering",Kraftvärmeprod!$B$1:$BC$1,0),FALSE))</f>
        <v>0.50615573656999857</v>
      </c>
      <c r="AK255">
        <f t="shared" si="15"/>
        <v>58.787840400000007</v>
      </c>
    </row>
    <row r="256" spans="1:37" x14ac:dyDescent="0.25">
      <c r="A256" s="2" t="s">
        <v>357</v>
      </c>
      <c r="B256" s="2" t="s">
        <v>367</v>
      </c>
      <c r="C256">
        <f>IF(ISERROR(1/VLOOKUP($B256,'Justerad allokering'!$B$1:$AG$461,MATCH(C$1,'Justerad allokering'!$B$1:$AF$1,0),FALSE)),VLOOKUP($B256,'Allokerad kvv'!$B$2:$AV$468,MATCH(C$1,'Allokerad kvv'!$B$1:$AV$1,0),FALSE),VLOOKUP($B256,'Justerad allokering'!$B$1:$AG$461,MATCH(C$1,'Justerad allokering'!$B$1:$AF$1,0),FALSE))</f>
        <v>0</v>
      </c>
      <c r="D256">
        <f>IF(ISERROR(1/VLOOKUP($B256,'Justerad allokering'!$B$1:$AG$461,MATCH(D$1,'Justerad allokering'!$B$1:$AF$1,0),FALSE)),VLOOKUP($B256,'Allokerad kvv'!$B$2:$AV$468,MATCH(D$1,'Allokerad kvv'!$B$1:$AV$1,0),FALSE),VLOOKUP($B256,'Justerad allokering'!$B$1:$AG$461,MATCH(D$1,'Justerad allokering'!$B$1:$AF$1,0),FALSE))</f>
        <v>0</v>
      </c>
      <c r="E256">
        <f>IF(ISERROR(1/VLOOKUP($B256,'Justerad allokering'!$B$1:$AG$461,MATCH(E$1,'Justerad allokering'!$B$1:$AF$1,0),FALSE)),VLOOKUP($B256,'Allokerad kvv'!$B$2:$AV$468,MATCH(E$1,'Allokerad kvv'!$B$1:$AV$1,0),FALSE),VLOOKUP($B256,'Justerad allokering'!$B$1:$AG$461,MATCH(E$1,'Justerad allokering'!$B$1:$AF$1,0),FALSE))</f>
        <v>0</v>
      </c>
      <c r="F256">
        <f>IF(ISERROR(1/VLOOKUP($B256,'Justerad allokering'!$B$1:$AG$461,MATCH(F$1,'Justerad allokering'!$B$1:$AF$1,0),FALSE)),VLOOKUP($B256,'Allokerad kvv'!$B$2:$AV$468,MATCH(F$1,'Allokerad kvv'!$B$1:$AV$1,0),FALSE),VLOOKUP($B256,'Justerad allokering'!$B$1:$AG$461,MATCH(F$1,'Justerad allokering'!$B$1:$AF$1,0),FALSE))</f>
        <v>0</v>
      </c>
      <c r="G256">
        <f>IF(ISERROR(1/VLOOKUP($B256,'Justerad allokering'!$B$1:$AG$461,MATCH(G$1,'Justerad allokering'!$B$1:$AF$1,0),FALSE)),VLOOKUP($B256,'Allokerad kvv'!$B$2:$AV$468,MATCH(G$1,'Allokerad kvv'!$B$1:$AV$1,0),FALSE),VLOOKUP($B256,'Justerad allokering'!$B$1:$AG$461,MATCH(G$1,'Justerad allokering'!$B$1:$AF$1,0),FALSE))</f>
        <v>0</v>
      </c>
      <c r="H256">
        <f>IF(ISERROR(1/VLOOKUP($B256,'Justerad allokering'!$B$1:$AG$461,MATCH(H$1,'Justerad allokering'!$B$1:$AF$1,0),FALSE)),VLOOKUP($B256,'Allokerad kvv'!$B$2:$AV$468,MATCH(H$1,'Allokerad kvv'!$B$1:$AV$1,0),FALSE),VLOOKUP($B256,'Justerad allokering'!$B$1:$AG$461,MATCH(H$1,'Justerad allokering'!$B$1:$AF$1,0),FALSE))</f>
        <v>0</v>
      </c>
      <c r="I256">
        <f>IF(ISERROR(1/VLOOKUP($B256,'Justerad allokering'!$B$1:$AG$461,MATCH(I$1,'Justerad allokering'!$B$1:$AF$1,0),FALSE)),VLOOKUP($B256,'Allokerad kvv'!$B$2:$AV$468,MATCH(I$1,'Allokerad kvv'!$B$1:$AV$1,0),FALSE),VLOOKUP($B256,'Justerad allokering'!$B$1:$AG$461,MATCH(I$1,'Justerad allokering'!$B$1:$AF$1,0),FALSE))</f>
        <v>0</v>
      </c>
      <c r="J256">
        <f>IF(ISERROR(1/VLOOKUP($B256,'Justerad allokering'!$B$1:$AG$461,MATCH(J$1,'Justerad allokering'!$B$1:$AF$1,0),FALSE)),VLOOKUP($B256,'Allokerad kvv'!$B$2:$AV$468,MATCH(J$1,'Allokerad kvv'!$B$1:$AV$1,0),FALSE),VLOOKUP($B256,'Justerad allokering'!$B$1:$AG$461,MATCH(J$1,'Justerad allokering'!$B$1:$AF$1,0),FALSE))</f>
        <v>0</v>
      </c>
      <c r="K256">
        <f>IF(ISERROR(1/VLOOKUP($B256,'Justerad allokering'!$B$1:$AG$461,MATCH(K$1,'Justerad allokering'!$B$1:$AF$1,0),FALSE)),VLOOKUP($B256,'Allokerad kvv'!$B$2:$AV$468,MATCH(K$1,'Allokerad kvv'!$B$1:$AV$1,0),FALSE),VLOOKUP($B256,'Justerad allokering'!$B$1:$AG$461,MATCH(K$1,'Justerad allokering'!$B$1:$AF$1,0),FALSE))</f>
        <v>0</v>
      </c>
      <c r="L256">
        <f>IF(ISERROR(1/VLOOKUP($B256,'Justerad allokering'!$B$1:$AG$461,MATCH(L$1,'Justerad allokering'!$B$1:$AF$1,0),FALSE)),VLOOKUP($B256,'Allokerad kvv'!$B$2:$AV$468,MATCH(L$1,'Allokerad kvv'!$B$1:$AV$1,0),FALSE),VLOOKUP($B256,'Justerad allokering'!$B$1:$AG$461,MATCH(L$1,'Justerad allokering'!$B$1:$AF$1,0),FALSE))</f>
        <v>0</v>
      </c>
      <c r="M256">
        <f>IF(ISERROR(1/VLOOKUP($B256,'Justerad allokering'!$B$1:$AG$461,MATCH(M$1,'Justerad allokering'!$B$1:$AF$1,0),FALSE)),VLOOKUP($B256,'Allokerad kvv'!$B$2:$AV$468,MATCH(M$1,'Allokerad kvv'!$B$1:$AV$1,0),FALSE),VLOOKUP($B256,'Justerad allokering'!$B$1:$AG$461,MATCH(M$1,'Justerad allokering'!$B$1:$AF$1,0),FALSE))</f>
        <v>0</v>
      </c>
      <c r="N256">
        <f>IF(ISERROR(1/VLOOKUP($B256,'Justerad allokering'!$B$1:$AG$461,MATCH(N$1,'Justerad allokering'!$B$1:$AF$1,0),FALSE)),VLOOKUP($B256,'Allokerad kvv'!$B$2:$AV$468,MATCH(N$1,'Allokerad kvv'!$B$1:$AV$1,0),FALSE),VLOOKUP($B256,'Justerad allokering'!$B$1:$AG$461,MATCH(N$1,'Justerad allokering'!$B$1:$AF$1,0),FALSE))</f>
        <v>0</v>
      </c>
      <c r="O256">
        <f>IF(ISERROR(1/VLOOKUP($B256,'Justerad allokering'!$B$1:$AG$461,MATCH(O$1,'Justerad allokering'!$B$1:$AF$1,0),FALSE)),VLOOKUP($B256,'Allokerad kvv'!$B$2:$AV$468,MATCH(O$1,'Allokerad kvv'!$B$1:$AV$1,0),FALSE),VLOOKUP($B256,'Justerad allokering'!$B$1:$AG$461,MATCH(O$1,'Justerad allokering'!$B$1:$AF$1,0),FALSE))</f>
        <v>0</v>
      </c>
      <c r="P256">
        <f>IF(ISERROR(1/VLOOKUP($B256,'Justerad allokering'!$B$1:$AG$461,MATCH(P$1,'Justerad allokering'!$B$1:$AF$1,0),FALSE)),VLOOKUP($B256,'Allokerad kvv'!$B$2:$AV$468,MATCH(P$1,'Allokerad kvv'!$B$1:$AV$1,0),FALSE),VLOOKUP($B256,'Justerad allokering'!$B$1:$AG$461,MATCH(P$1,'Justerad allokering'!$B$1:$AF$1,0),FALSE))</f>
        <v>0</v>
      </c>
      <c r="Q256">
        <f>IF(ISERROR(1/VLOOKUP($B256,'Justerad allokering'!$B$1:$AG$461,MATCH(Q$1,'Justerad allokering'!$B$1:$AF$1,0),FALSE)),VLOOKUP($B256,'Allokerad kvv'!$B$2:$AV$468,MATCH(Q$1,'Allokerad kvv'!$B$1:$AV$1,0),FALSE),VLOOKUP($B256,'Justerad allokering'!$B$1:$AG$461,MATCH(Q$1,'Justerad allokering'!$B$1:$AF$1,0),FALSE))</f>
        <v>0</v>
      </c>
      <c r="R256">
        <f>IF(ISERROR(1/VLOOKUP($B256,'Justerad allokering'!$B$1:$AG$461,MATCH(R$1,'Justerad allokering'!$B$1:$AF$1,0),FALSE)),VLOOKUP($B256,'Allokerad kvv'!$B$2:$AV$468,MATCH(R$1,'Allokerad kvv'!$B$1:$AV$1,0),FALSE),VLOOKUP($B256,'Justerad allokering'!$B$1:$AG$461,MATCH(R$1,'Justerad allokering'!$B$1:$AF$1,0),FALSE))</f>
        <v>0</v>
      </c>
      <c r="S256">
        <f>IF(ISERROR(1/VLOOKUP($B256,'Justerad allokering'!$B$1:$AG$461,MATCH(S$1,'Justerad allokering'!$B$1:$AF$1,0),FALSE)),VLOOKUP($B256,'Allokerad kvv'!$B$2:$AV$468,MATCH(S$1,'Allokerad kvv'!$B$1:$AV$1,0),FALSE),VLOOKUP($B256,'Justerad allokering'!$B$1:$AG$461,MATCH(S$1,'Justerad allokering'!$B$1:$AF$1,0),FALSE))</f>
        <v>0</v>
      </c>
      <c r="T256">
        <f>IF(ISERROR(1/VLOOKUP($B256,'Justerad allokering'!$B$1:$AG$461,MATCH(T$1,'Justerad allokering'!$B$1:$AF$1,0),FALSE)),VLOOKUP($B256,'Allokerad kvv'!$B$2:$AV$468,MATCH(T$1,'Allokerad kvv'!$B$1:$AV$1,0),FALSE),VLOOKUP($B256,'Justerad allokering'!$B$1:$AG$461,MATCH(T$1,'Justerad allokering'!$B$1:$AF$1,0),FALSE))</f>
        <v>0</v>
      </c>
      <c r="U256">
        <f>IF(ISERROR(1/VLOOKUP($B256,'Justerad allokering'!$B$1:$AG$461,MATCH(U$1,'Justerad allokering'!$B$1:$AF$1,0),FALSE)),VLOOKUP($B256,'Allokerad kvv'!$B$2:$AV$468,MATCH(U$1,'Allokerad kvv'!$B$1:$AV$1,0),FALSE),VLOOKUP($B256,'Justerad allokering'!$B$1:$AG$461,MATCH(U$1,'Justerad allokering'!$B$1:$AF$1,0),FALSE))</f>
        <v>0</v>
      </c>
      <c r="V256">
        <f>IF(ISERROR(1/VLOOKUP($B256,'Justerad allokering'!$B$1:$AG$461,MATCH(V$1,'Justerad allokering'!$B$1:$AF$1,0),FALSE)),VLOOKUP($B256,'Allokerad kvv'!$B$2:$AV$468,MATCH(V$1,'Allokerad kvv'!$B$1:$AV$1,0),FALSE),VLOOKUP($B256,'Justerad allokering'!$B$1:$AG$461,MATCH(V$1,'Justerad allokering'!$B$1:$AF$1,0),FALSE))</f>
        <v>0</v>
      </c>
      <c r="W256">
        <f>IF(ISERROR(1/VLOOKUP($B256,'Justerad allokering'!$B$1:$AG$461,MATCH(W$1,'Justerad allokering'!$B$1:$AF$1,0),FALSE)),VLOOKUP($B256,'Allokerad kvv'!$B$2:$AV$468,MATCH(W$1,'Allokerad kvv'!$B$1:$AV$1,0),FALSE),VLOOKUP($B256,'Justerad allokering'!$B$1:$AG$461,MATCH(W$1,'Justerad allokering'!$B$1:$AF$1,0),FALSE))</f>
        <v>0</v>
      </c>
      <c r="X256">
        <f>IF(ISERROR(1/VLOOKUP($B256,'Justerad allokering'!$B$1:$AG$461,MATCH(X$1,'Justerad allokering'!$B$1:$AF$1,0),FALSE)),VLOOKUP($B256,'Allokerad kvv'!$B$2:$AV$468,MATCH(X$1,'Allokerad kvv'!$B$1:$AV$1,0),FALSE),VLOOKUP($B256,'Justerad allokering'!$B$1:$AG$461,MATCH(X$1,'Justerad allokering'!$B$1:$AF$1,0),FALSE))</f>
        <v>0</v>
      </c>
      <c r="Y256">
        <f>IF(ISERROR(1/VLOOKUP($B256,'Justerad allokering'!$B$1:$AG$461,MATCH(Y$1,'Justerad allokering'!$B$1:$AF$1,0),FALSE)),VLOOKUP($B256,'Allokerad kvv'!$B$2:$AV$468,MATCH(Y$1,'Allokerad kvv'!$B$1:$AV$1,0),FALSE),VLOOKUP($B256,'Justerad allokering'!$B$1:$AG$461,MATCH(Y$1,'Justerad allokering'!$B$1:$AF$1,0),FALSE))</f>
        <v>0</v>
      </c>
      <c r="Z256">
        <f>IF(ISERROR(1/VLOOKUP($B256,'Justerad allokering'!$B$1:$AG$461,MATCH(Z$1,'Justerad allokering'!$B$1:$AF$1,0),FALSE)),VLOOKUP($B256,'Allokerad kvv'!$B$2:$AV$468,MATCH(Z$1,'Allokerad kvv'!$B$1:$AV$1,0),FALSE),VLOOKUP($B256,'Justerad allokering'!$B$1:$AG$461,MATCH(Z$1,'Justerad allokering'!$B$1:$AF$1,0),FALSE))</f>
        <v>0</v>
      </c>
      <c r="AE256" s="89">
        <f t="shared" si="12"/>
        <v>0</v>
      </c>
      <c r="AG256">
        <f t="shared" si="13"/>
        <v>0</v>
      </c>
      <c r="AH256">
        <f t="shared" si="14"/>
        <v>0</v>
      </c>
      <c r="AI256" t="str">
        <f>IF(AH256=0,"",AH256/VLOOKUP(B256,Kraftvärmeprod!$B$1:$BC$480,MATCH("Summa tillförd energi exklusive rökgaskondensering",Kraftvärmeprod!$B$1:$BC$1,0),FALSE))</f>
        <v/>
      </c>
      <c r="AK256">
        <f t="shared" si="15"/>
        <v>0</v>
      </c>
    </row>
    <row r="257" spans="1:37" x14ac:dyDescent="0.25">
      <c r="A257" s="2" t="s">
        <v>357</v>
      </c>
      <c r="B257" s="2" t="s">
        <v>368</v>
      </c>
      <c r="C257">
        <f>IF(ISERROR(1/VLOOKUP($B257,'Justerad allokering'!$B$1:$AG$461,MATCH(C$1,'Justerad allokering'!$B$1:$AF$1,0),FALSE)),VLOOKUP($B257,'Allokerad kvv'!$B$2:$AV$468,MATCH(C$1,'Allokerad kvv'!$B$1:$AV$1,0),FALSE),VLOOKUP($B257,'Justerad allokering'!$B$1:$AG$461,MATCH(C$1,'Justerad allokering'!$B$1:$AF$1,0),FALSE))</f>
        <v>0</v>
      </c>
      <c r="D257">
        <f>IF(ISERROR(1/VLOOKUP($B257,'Justerad allokering'!$B$1:$AG$461,MATCH(D$1,'Justerad allokering'!$B$1:$AF$1,0),FALSE)),VLOOKUP($B257,'Allokerad kvv'!$B$2:$AV$468,MATCH(D$1,'Allokerad kvv'!$B$1:$AV$1,0),FALSE),VLOOKUP($B257,'Justerad allokering'!$B$1:$AG$461,MATCH(D$1,'Justerad allokering'!$B$1:$AF$1,0),FALSE))</f>
        <v>0</v>
      </c>
      <c r="E257">
        <f>IF(ISERROR(1/VLOOKUP($B257,'Justerad allokering'!$B$1:$AG$461,MATCH(E$1,'Justerad allokering'!$B$1:$AF$1,0),FALSE)),VLOOKUP($B257,'Allokerad kvv'!$B$2:$AV$468,MATCH(E$1,'Allokerad kvv'!$B$1:$AV$1,0),FALSE),VLOOKUP($B257,'Justerad allokering'!$B$1:$AG$461,MATCH(E$1,'Justerad allokering'!$B$1:$AF$1,0),FALSE))</f>
        <v>37.9086</v>
      </c>
      <c r="F257">
        <f>IF(ISERROR(1/VLOOKUP($B257,'Justerad allokering'!$B$1:$AG$461,MATCH(F$1,'Justerad allokering'!$B$1:$AF$1,0),FALSE)),VLOOKUP($B257,'Allokerad kvv'!$B$2:$AV$468,MATCH(F$1,'Allokerad kvv'!$B$1:$AV$1,0),FALSE),VLOOKUP($B257,'Justerad allokering'!$B$1:$AG$461,MATCH(F$1,'Justerad allokering'!$B$1:$AF$1,0),FALSE))</f>
        <v>0</v>
      </c>
      <c r="G257">
        <f>IF(ISERROR(1/VLOOKUP($B257,'Justerad allokering'!$B$1:$AG$461,MATCH(G$1,'Justerad allokering'!$B$1:$AF$1,0),FALSE)),VLOOKUP($B257,'Allokerad kvv'!$B$2:$AV$468,MATCH(G$1,'Allokerad kvv'!$B$1:$AV$1,0),FALSE),VLOOKUP($B257,'Justerad allokering'!$B$1:$AG$461,MATCH(G$1,'Justerad allokering'!$B$1:$AF$1,0),FALSE))</f>
        <v>0.35250799999999999</v>
      </c>
      <c r="H257">
        <f>IF(ISERROR(1/VLOOKUP($B257,'Justerad allokering'!$B$1:$AG$461,MATCH(H$1,'Justerad allokering'!$B$1:$AF$1,0),FALSE)),VLOOKUP($B257,'Allokerad kvv'!$B$2:$AV$468,MATCH(H$1,'Allokerad kvv'!$B$1:$AV$1,0),FALSE),VLOOKUP($B257,'Justerad allokering'!$B$1:$AG$461,MATCH(H$1,'Justerad allokering'!$B$1:$AF$1,0),FALSE))</f>
        <v>0</v>
      </c>
      <c r="I257">
        <f>IF(ISERROR(1/VLOOKUP($B257,'Justerad allokering'!$B$1:$AG$461,MATCH(I$1,'Justerad allokering'!$B$1:$AF$1,0),FALSE)),VLOOKUP($B257,'Allokerad kvv'!$B$2:$AV$468,MATCH(I$1,'Allokerad kvv'!$B$1:$AV$1,0),FALSE),VLOOKUP($B257,'Justerad allokering'!$B$1:$AG$461,MATCH(I$1,'Justerad allokering'!$B$1:$AF$1,0),FALSE))</f>
        <v>0</v>
      </c>
      <c r="J257">
        <f>IF(ISERROR(1/VLOOKUP($B257,'Justerad allokering'!$B$1:$AG$461,MATCH(J$1,'Justerad allokering'!$B$1:$AF$1,0),FALSE)),VLOOKUP($B257,'Allokerad kvv'!$B$2:$AV$468,MATCH(J$1,'Allokerad kvv'!$B$1:$AV$1,0),FALSE),VLOOKUP($B257,'Justerad allokering'!$B$1:$AG$461,MATCH(J$1,'Justerad allokering'!$B$1:$AF$1,0),FALSE))</f>
        <v>0</v>
      </c>
      <c r="K257">
        <f>IF(ISERROR(1/VLOOKUP($B257,'Justerad allokering'!$B$1:$AG$461,MATCH(K$1,'Justerad allokering'!$B$1:$AF$1,0),FALSE)),VLOOKUP($B257,'Allokerad kvv'!$B$2:$AV$468,MATCH(K$1,'Allokerad kvv'!$B$1:$AV$1,0),FALSE),VLOOKUP($B257,'Justerad allokering'!$B$1:$AG$461,MATCH(K$1,'Justerad allokering'!$B$1:$AF$1,0),FALSE))</f>
        <v>1.9678899999999999</v>
      </c>
      <c r="L257">
        <f>IF(ISERROR(1/VLOOKUP($B257,'Justerad allokering'!$B$1:$AG$461,MATCH(L$1,'Justerad allokering'!$B$1:$AF$1,0),FALSE)),VLOOKUP($B257,'Allokerad kvv'!$B$2:$AV$468,MATCH(L$1,'Allokerad kvv'!$B$1:$AV$1,0),FALSE),VLOOKUP($B257,'Justerad allokering'!$B$1:$AG$461,MATCH(L$1,'Justerad allokering'!$B$1:$AF$1,0),FALSE))</f>
        <v>0</v>
      </c>
      <c r="M257">
        <f>IF(ISERROR(1/VLOOKUP($B257,'Justerad allokering'!$B$1:$AG$461,MATCH(M$1,'Justerad allokering'!$B$1:$AF$1,0),FALSE)),VLOOKUP($B257,'Allokerad kvv'!$B$2:$AV$468,MATCH(M$1,'Allokerad kvv'!$B$1:$AV$1,0),FALSE),VLOOKUP($B257,'Justerad allokering'!$B$1:$AG$461,MATCH(M$1,'Justerad allokering'!$B$1:$AF$1,0),FALSE))</f>
        <v>0</v>
      </c>
      <c r="N257">
        <f>IF(ISERROR(1/VLOOKUP($B257,'Justerad allokering'!$B$1:$AG$461,MATCH(N$1,'Justerad allokering'!$B$1:$AF$1,0),FALSE)),VLOOKUP($B257,'Allokerad kvv'!$B$2:$AV$468,MATCH(N$1,'Allokerad kvv'!$B$1:$AV$1,0),FALSE),VLOOKUP($B257,'Justerad allokering'!$B$1:$AG$461,MATCH(N$1,'Justerad allokering'!$B$1:$AF$1,0),FALSE))</f>
        <v>0</v>
      </c>
      <c r="O257">
        <f>IF(ISERROR(1/VLOOKUP($B257,'Justerad allokering'!$B$1:$AG$461,MATCH(O$1,'Justerad allokering'!$B$1:$AF$1,0),FALSE)),VLOOKUP($B257,'Allokerad kvv'!$B$2:$AV$468,MATCH(O$1,'Allokerad kvv'!$B$1:$AV$1,0),FALSE),VLOOKUP($B257,'Justerad allokering'!$B$1:$AG$461,MATCH(O$1,'Justerad allokering'!$B$1:$AF$1,0),FALSE))</f>
        <v>20.412400000000002</v>
      </c>
      <c r="P257">
        <f>IF(ISERROR(1/VLOOKUP($B257,'Justerad allokering'!$B$1:$AG$461,MATCH(P$1,'Justerad allokering'!$B$1:$AF$1,0),FALSE)),VLOOKUP($B257,'Allokerad kvv'!$B$2:$AV$468,MATCH(P$1,'Allokerad kvv'!$B$1:$AV$1,0),FALSE),VLOOKUP($B257,'Justerad allokering'!$B$1:$AG$461,MATCH(P$1,'Justerad allokering'!$B$1:$AF$1,0),FALSE))</f>
        <v>0</v>
      </c>
      <c r="Q257">
        <f>IF(ISERROR(1/VLOOKUP($B257,'Justerad allokering'!$B$1:$AG$461,MATCH(Q$1,'Justerad allokering'!$B$1:$AF$1,0),FALSE)),VLOOKUP($B257,'Allokerad kvv'!$B$2:$AV$468,MATCH(Q$1,'Allokerad kvv'!$B$1:$AV$1,0),FALSE),VLOOKUP($B257,'Justerad allokering'!$B$1:$AG$461,MATCH(Q$1,'Justerad allokering'!$B$1:$AF$1,0),FALSE))</f>
        <v>0</v>
      </c>
      <c r="R257">
        <f>IF(ISERROR(1/VLOOKUP($B257,'Justerad allokering'!$B$1:$AG$461,MATCH(R$1,'Justerad allokering'!$B$1:$AF$1,0),FALSE)),VLOOKUP($B257,'Allokerad kvv'!$B$2:$AV$468,MATCH(R$1,'Allokerad kvv'!$B$1:$AV$1,0),FALSE),VLOOKUP($B257,'Justerad allokering'!$B$1:$AG$461,MATCH(R$1,'Justerad allokering'!$B$1:$AF$1,0),FALSE))</f>
        <v>0</v>
      </c>
      <c r="S257">
        <f>IF(ISERROR(1/VLOOKUP($B257,'Justerad allokering'!$B$1:$AG$461,MATCH(S$1,'Justerad allokering'!$B$1:$AF$1,0),FALSE)),VLOOKUP($B257,'Allokerad kvv'!$B$2:$AV$468,MATCH(S$1,'Allokerad kvv'!$B$1:$AV$1,0),FALSE),VLOOKUP($B257,'Justerad allokering'!$B$1:$AG$461,MATCH(S$1,'Justerad allokering'!$B$1:$AF$1,0),FALSE))</f>
        <v>0</v>
      </c>
      <c r="T257">
        <f>IF(ISERROR(1/VLOOKUP($B257,'Justerad allokering'!$B$1:$AG$461,MATCH(T$1,'Justerad allokering'!$B$1:$AF$1,0),FALSE)),VLOOKUP($B257,'Allokerad kvv'!$B$2:$AV$468,MATCH(T$1,'Allokerad kvv'!$B$1:$AV$1,0),FALSE),VLOOKUP($B257,'Justerad allokering'!$B$1:$AG$461,MATCH(T$1,'Justerad allokering'!$B$1:$AF$1,0),FALSE))</f>
        <v>0</v>
      </c>
      <c r="U257">
        <f>IF(ISERROR(1/VLOOKUP($B257,'Justerad allokering'!$B$1:$AG$461,MATCH(U$1,'Justerad allokering'!$B$1:$AF$1,0),FALSE)),VLOOKUP($B257,'Allokerad kvv'!$B$2:$AV$468,MATCH(U$1,'Allokerad kvv'!$B$1:$AV$1,0),FALSE),VLOOKUP($B257,'Justerad allokering'!$B$1:$AG$461,MATCH(U$1,'Justerad allokering'!$B$1:$AF$1,0),FALSE))</f>
        <v>2.8437899999999998</v>
      </c>
      <c r="V257">
        <f>IF(ISERROR(1/VLOOKUP($B257,'Justerad allokering'!$B$1:$AG$461,MATCH(V$1,'Justerad allokering'!$B$1:$AF$1,0),FALSE)),VLOOKUP($B257,'Allokerad kvv'!$B$2:$AV$468,MATCH(V$1,'Allokerad kvv'!$B$1:$AV$1,0),FALSE),VLOOKUP($B257,'Justerad allokering'!$B$1:$AG$461,MATCH(V$1,'Justerad allokering'!$B$1:$AF$1,0),FALSE))</f>
        <v>0</v>
      </c>
      <c r="W257">
        <f>IF(ISERROR(1/VLOOKUP($B257,'Justerad allokering'!$B$1:$AG$461,MATCH(W$1,'Justerad allokering'!$B$1:$AF$1,0),FALSE)),VLOOKUP($B257,'Allokerad kvv'!$B$2:$AV$468,MATCH(W$1,'Allokerad kvv'!$B$1:$AV$1,0),FALSE),VLOOKUP($B257,'Justerad allokering'!$B$1:$AG$461,MATCH(W$1,'Justerad allokering'!$B$1:$AF$1,0),FALSE))</f>
        <v>0</v>
      </c>
      <c r="X257">
        <f>IF(ISERROR(1/VLOOKUP($B257,'Justerad allokering'!$B$1:$AG$461,MATCH(X$1,'Justerad allokering'!$B$1:$AF$1,0),FALSE)),VLOOKUP($B257,'Allokerad kvv'!$B$2:$AV$468,MATCH(X$1,'Allokerad kvv'!$B$1:$AV$1,0),FALSE),VLOOKUP($B257,'Justerad allokering'!$B$1:$AG$461,MATCH(X$1,'Justerad allokering'!$B$1:$AF$1,0),FALSE))</f>
        <v>0</v>
      </c>
      <c r="Y257">
        <f>IF(ISERROR(1/VLOOKUP($B257,'Justerad allokering'!$B$1:$AG$461,MATCH(Y$1,'Justerad allokering'!$B$1:$AF$1,0),FALSE)),VLOOKUP($B257,'Allokerad kvv'!$B$2:$AV$468,MATCH(Y$1,'Allokerad kvv'!$B$1:$AV$1,0),FALSE),VLOOKUP($B257,'Justerad allokering'!$B$1:$AG$461,MATCH(Y$1,'Justerad allokering'!$B$1:$AF$1,0),FALSE))</f>
        <v>0</v>
      </c>
      <c r="Z257">
        <f>IF(ISERROR(1/VLOOKUP($B257,'Justerad allokering'!$B$1:$AG$461,MATCH(Z$1,'Justerad allokering'!$B$1:$AF$1,0),FALSE)),VLOOKUP($B257,'Allokerad kvv'!$B$2:$AV$468,MATCH(Z$1,'Allokerad kvv'!$B$1:$AV$1,0),FALSE),VLOOKUP($B257,'Justerad allokering'!$B$1:$AG$461,MATCH(Z$1,'Justerad allokering'!$B$1:$AF$1,0),FALSE))</f>
        <v>0</v>
      </c>
      <c r="AE257" s="89">
        <f t="shared" si="12"/>
        <v>63.485187999999994</v>
      </c>
      <c r="AG257">
        <f t="shared" si="13"/>
        <v>61.517297999999997</v>
      </c>
      <c r="AH257">
        <f t="shared" si="14"/>
        <v>61.517297999999997</v>
      </c>
      <c r="AI257">
        <f>IF(AH257=0,"",AH257/VLOOKUP(B257,Kraftvärmeprod!$B$1:$BC$480,MATCH("Summa tillförd energi exklusive rökgaskondensering",Kraftvärmeprod!$B$1:$BC$1,0),FALSE))</f>
        <v>0.65313307427697798</v>
      </c>
      <c r="AK257">
        <f t="shared" si="15"/>
        <v>61.164789999999996</v>
      </c>
    </row>
    <row r="258" spans="1:37" x14ac:dyDescent="0.25">
      <c r="A258" s="2" t="s">
        <v>357</v>
      </c>
      <c r="B258" s="2" t="s">
        <v>369</v>
      </c>
      <c r="C258">
        <f>IF(ISERROR(1/VLOOKUP($B258,'Justerad allokering'!$B$1:$AG$461,MATCH(C$1,'Justerad allokering'!$B$1:$AF$1,0),FALSE)),VLOOKUP($B258,'Allokerad kvv'!$B$2:$AV$468,MATCH(C$1,'Allokerad kvv'!$B$1:$AV$1,0),FALSE),VLOOKUP($B258,'Justerad allokering'!$B$1:$AG$461,MATCH(C$1,'Justerad allokering'!$B$1:$AF$1,0),FALSE))</f>
        <v>0</v>
      </c>
      <c r="D258">
        <f>IF(ISERROR(1/VLOOKUP($B258,'Justerad allokering'!$B$1:$AG$461,MATCH(D$1,'Justerad allokering'!$B$1:$AF$1,0),FALSE)),VLOOKUP($B258,'Allokerad kvv'!$B$2:$AV$468,MATCH(D$1,'Allokerad kvv'!$B$1:$AV$1,0),FALSE),VLOOKUP($B258,'Justerad allokering'!$B$1:$AG$461,MATCH(D$1,'Justerad allokering'!$B$1:$AF$1,0),FALSE))</f>
        <v>0</v>
      </c>
      <c r="E258">
        <f>IF(ISERROR(1/VLOOKUP($B258,'Justerad allokering'!$B$1:$AG$461,MATCH(E$1,'Justerad allokering'!$B$1:$AF$1,0),FALSE)),VLOOKUP($B258,'Allokerad kvv'!$B$2:$AV$468,MATCH(E$1,'Allokerad kvv'!$B$1:$AV$1,0),FALSE),VLOOKUP($B258,'Justerad allokering'!$B$1:$AG$461,MATCH(E$1,'Justerad allokering'!$B$1:$AF$1,0),FALSE))</f>
        <v>0</v>
      </c>
      <c r="F258">
        <f>IF(ISERROR(1/VLOOKUP($B258,'Justerad allokering'!$B$1:$AG$461,MATCH(F$1,'Justerad allokering'!$B$1:$AF$1,0),FALSE)),VLOOKUP($B258,'Allokerad kvv'!$B$2:$AV$468,MATCH(F$1,'Allokerad kvv'!$B$1:$AV$1,0),FALSE),VLOOKUP($B258,'Justerad allokering'!$B$1:$AG$461,MATCH(F$1,'Justerad allokering'!$B$1:$AF$1,0),FALSE))</f>
        <v>0</v>
      </c>
      <c r="G258">
        <f>IF(ISERROR(1/VLOOKUP($B258,'Justerad allokering'!$B$1:$AG$461,MATCH(G$1,'Justerad allokering'!$B$1:$AF$1,0),FALSE)),VLOOKUP($B258,'Allokerad kvv'!$B$2:$AV$468,MATCH(G$1,'Allokerad kvv'!$B$1:$AV$1,0),FALSE),VLOOKUP($B258,'Justerad allokering'!$B$1:$AG$461,MATCH(G$1,'Justerad allokering'!$B$1:$AF$1,0),FALSE))</f>
        <v>0</v>
      </c>
      <c r="H258">
        <f>IF(ISERROR(1/VLOOKUP($B258,'Justerad allokering'!$B$1:$AG$461,MATCH(H$1,'Justerad allokering'!$B$1:$AF$1,0),FALSE)),VLOOKUP($B258,'Allokerad kvv'!$B$2:$AV$468,MATCH(H$1,'Allokerad kvv'!$B$1:$AV$1,0),FALSE),VLOOKUP($B258,'Justerad allokering'!$B$1:$AG$461,MATCH(H$1,'Justerad allokering'!$B$1:$AF$1,0),FALSE))</f>
        <v>0</v>
      </c>
      <c r="I258">
        <f>IF(ISERROR(1/VLOOKUP($B258,'Justerad allokering'!$B$1:$AG$461,MATCH(I$1,'Justerad allokering'!$B$1:$AF$1,0),FALSE)),VLOOKUP($B258,'Allokerad kvv'!$B$2:$AV$468,MATCH(I$1,'Allokerad kvv'!$B$1:$AV$1,0),FALSE),VLOOKUP($B258,'Justerad allokering'!$B$1:$AG$461,MATCH(I$1,'Justerad allokering'!$B$1:$AF$1,0),FALSE))</f>
        <v>0</v>
      </c>
      <c r="J258">
        <f>IF(ISERROR(1/VLOOKUP($B258,'Justerad allokering'!$B$1:$AG$461,MATCH(J$1,'Justerad allokering'!$B$1:$AF$1,0),FALSE)),VLOOKUP($B258,'Allokerad kvv'!$B$2:$AV$468,MATCH(J$1,'Allokerad kvv'!$B$1:$AV$1,0),FALSE),VLOOKUP($B258,'Justerad allokering'!$B$1:$AG$461,MATCH(J$1,'Justerad allokering'!$B$1:$AF$1,0),FALSE))</f>
        <v>0</v>
      </c>
      <c r="K258">
        <f>IF(ISERROR(1/VLOOKUP($B258,'Justerad allokering'!$B$1:$AG$461,MATCH(K$1,'Justerad allokering'!$B$1:$AF$1,0),FALSE)),VLOOKUP($B258,'Allokerad kvv'!$B$2:$AV$468,MATCH(K$1,'Allokerad kvv'!$B$1:$AV$1,0),FALSE),VLOOKUP($B258,'Justerad allokering'!$B$1:$AG$461,MATCH(K$1,'Justerad allokering'!$B$1:$AF$1,0),FALSE))</f>
        <v>0</v>
      </c>
      <c r="L258">
        <f>IF(ISERROR(1/VLOOKUP($B258,'Justerad allokering'!$B$1:$AG$461,MATCH(L$1,'Justerad allokering'!$B$1:$AF$1,0),FALSE)),VLOOKUP($B258,'Allokerad kvv'!$B$2:$AV$468,MATCH(L$1,'Allokerad kvv'!$B$1:$AV$1,0),FALSE),VLOOKUP($B258,'Justerad allokering'!$B$1:$AG$461,MATCH(L$1,'Justerad allokering'!$B$1:$AF$1,0),FALSE))</f>
        <v>0</v>
      </c>
      <c r="M258">
        <f>IF(ISERROR(1/VLOOKUP($B258,'Justerad allokering'!$B$1:$AG$461,MATCH(M$1,'Justerad allokering'!$B$1:$AF$1,0),FALSE)),VLOOKUP($B258,'Allokerad kvv'!$B$2:$AV$468,MATCH(M$1,'Allokerad kvv'!$B$1:$AV$1,0),FALSE),VLOOKUP($B258,'Justerad allokering'!$B$1:$AG$461,MATCH(M$1,'Justerad allokering'!$B$1:$AF$1,0),FALSE))</f>
        <v>0</v>
      </c>
      <c r="N258">
        <f>IF(ISERROR(1/VLOOKUP($B258,'Justerad allokering'!$B$1:$AG$461,MATCH(N$1,'Justerad allokering'!$B$1:$AF$1,0),FALSE)),VLOOKUP($B258,'Allokerad kvv'!$B$2:$AV$468,MATCH(N$1,'Allokerad kvv'!$B$1:$AV$1,0),FALSE),VLOOKUP($B258,'Justerad allokering'!$B$1:$AG$461,MATCH(N$1,'Justerad allokering'!$B$1:$AF$1,0),FALSE))</f>
        <v>0</v>
      </c>
      <c r="O258">
        <f>IF(ISERROR(1/VLOOKUP($B258,'Justerad allokering'!$B$1:$AG$461,MATCH(O$1,'Justerad allokering'!$B$1:$AF$1,0),FALSE)),VLOOKUP($B258,'Allokerad kvv'!$B$2:$AV$468,MATCH(O$1,'Allokerad kvv'!$B$1:$AV$1,0),FALSE),VLOOKUP($B258,'Justerad allokering'!$B$1:$AG$461,MATCH(O$1,'Justerad allokering'!$B$1:$AF$1,0),FALSE))</f>
        <v>0</v>
      </c>
      <c r="P258">
        <f>IF(ISERROR(1/VLOOKUP($B258,'Justerad allokering'!$B$1:$AG$461,MATCH(P$1,'Justerad allokering'!$B$1:$AF$1,0),FALSE)),VLOOKUP($B258,'Allokerad kvv'!$B$2:$AV$468,MATCH(P$1,'Allokerad kvv'!$B$1:$AV$1,0),FALSE),VLOOKUP($B258,'Justerad allokering'!$B$1:$AG$461,MATCH(P$1,'Justerad allokering'!$B$1:$AF$1,0),FALSE))</f>
        <v>0</v>
      </c>
      <c r="Q258">
        <f>IF(ISERROR(1/VLOOKUP($B258,'Justerad allokering'!$B$1:$AG$461,MATCH(Q$1,'Justerad allokering'!$B$1:$AF$1,0),FALSE)),VLOOKUP($B258,'Allokerad kvv'!$B$2:$AV$468,MATCH(Q$1,'Allokerad kvv'!$B$1:$AV$1,0),FALSE),VLOOKUP($B258,'Justerad allokering'!$B$1:$AG$461,MATCH(Q$1,'Justerad allokering'!$B$1:$AF$1,0),FALSE))</f>
        <v>0</v>
      </c>
      <c r="R258">
        <f>IF(ISERROR(1/VLOOKUP($B258,'Justerad allokering'!$B$1:$AG$461,MATCH(R$1,'Justerad allokering'!$B$1:$AF$1,0),FALSE)),VLOOKUP($B258,'Allokerad kvv'!$B$2:$AV$468,MATCH(R$1,'Allokerad kvv'!$B$1:$AV$1,0),FALSE),VLOOKUP($B258,'Justerad allokering'!$B$1:$AG$461,MATCH(R$1,'Justerad allokering'!$B$1:$AF$1,0),FALSE))</f>
        <v>0</v>
      </c>
      <c r="S258">
        <f>IF(ISERROR(1/VLOOKUP($B258,'Justerad allokering'!$B$1:$AG$461,MATCH(S$1,'Justerad allokering'!$B$1:$AF$1,0),FALSE)),VLOOKUP($B258,'Allokerad kvv'!$B$2:$AV$468,MATCH(S$1,'Allokerad kvv'!$B$1:$AV$1,0),FALSE),VLOOKUP($B258,'Justerad allokering'!$B$1:$AG$461,MATCH(S$1,'Justerad allokering'!$B$1:$AF$1,0),FALSE))</f>
        <v>0</v>
      </c>
      <c r="T258">
        <f>IF(ISERROR(1/VLOOKUP($B258,'Justerad allokering'!$B$1:$AG$461,MATCH(T$1,'Justerad allokering'!$B$1:$AF$1,0),FALSE)),VLOOKUP($B258,'Allokerad kvv'!$B$2:$AV$468,MATCH(T$1,'Allokerad kvv'!$B$1:$AV$1,0),FALSE),VLOOKUP($B258,'Justerad allokering'!$B$1:$AG$461,MATCH(T$1,'Justerad allokering'!$B$1:$AF$1,0),FALSE))</f>
        <v>0</v>
      </c>
      <c r="U258">
        <f>IF(ISERROR(1/VLOOKUP($B258,'Justerad allokering'!$B$1:$AG$461,MATCH(U$1,'Justerad allokering'!$B$1:$AF$1,0),FALSE)),VLOOKUP($B258,'Allokerad kvv'!$B$2:$AV$468,MATCH(U$1,'Allokerad kvv'!$B$1:$AV$1,0),FALSE),VLOOKUP($B258,'Justerad allokering'!$B$1:$AG$461,MATCH(U$1,'Justerad allokering'!$B$1:$AF$1,0),FALSE))</f>
        <v>0</v>
      </c>
      <c r="V258">
        <f>IF(ISERROR(1/VLOOKUP($B258,'Justerad allokering'!$B$1:$AG$461,MATCH(V$1,'Justerad allokering'!$B$1:$AF$1,0),FALSE)),VLOOKUP($B258,'Allokerad kvv'!$B$2:$AV$468,MATCH(V$1,'Allokerad kvv'!$B$1:$AV$1,0),FALSE),VLOOKUP($B258,'Justerad allokering'!$B$1:$AG$461,MATCH(V$1,'Justerad allokering'!$B$1:$AF$1,0),FALSE))</f>
        <v>0</v>
      </c>
      <c r="W258">
        <f>IF(ISERROR(1/VLOOKUP($B258,'Justerad allokering'!$B$1:$AG$461,MATCH(W$1,'Justerad allokering'!$B$1:$AF$1,0),FALSE)),VLOOKUP($B258,'Allokerad kvv'!$B$2:$AV$468,MATCH(W$1,'Allokerad kvv'!$B$1:$AV$1,0),FALSE),VLOOKUP($B258,'Justerad allokering'!$B$1:$AG$461,MATCH(W$1,'Justerad allokering'!$B$1:$AF$1,0),FALSE))</f>
        <v>0</v>
      </c>
      <c r="X258">
        <f>IF(ISERROR(1/VLOOKUP($B258,'Justerad allokering'!$B$1:$AG$461,MATCH(X$1,'Justerad allokering'!$B$1:$AF$1,0),FALSE)),VLOOKUP($B258,'Allokerad kvv'!$B$2:$AV$468,MATCH(X$1,'Allokerad kvv'!$B$1:$AV$1,0),FALSE),VLOOKUP($B258,'Justerad allokering'!$B$1:$AG$461,MATCH(X$1,'Justerad allokering'!$B$1:$AF$1,0),FALSE))</f>
        <v>0</v>
      </c>
      <c r="Y258">
        <f>IF(ISERROR(1/VLOOKUP($B258,'Justerad allokering'!$B$1:$AG$461,MATCH(Y$1,'Justerad allokering'!$B$1:$AF$1,0),FALSE)),VLOOKUP($B258,'Allokerad kvv'!$B$2:$AV$468,MATCH(Y$1,'Allokerad kvv'!$B$1:$AV$1,0),FALSE),VLOOKUP($B258,'Justerad allokering'!$B$1:$AG$461,MATCH(Y$1,'Justerad allokering'!$B$1:$AF$1,0),FALSE))</f>
        <v>0</v>
      </c>
      <c r="Z258">
        <f>IF(ISERROR(1/VLOOKUP($B258,'Justerad allokering'!$B$1:$AG$461,MATCH(Z$1,'Justerad allokering'!$B$1:$AF$1,0),FALSE)),VLOOKUP($B258,'Allokerad kvv'!$B$2:$AV$468,MATCH(Z$1,'Allokerad kvv'!$B$1:$AV$1,0),FALSE),VLOOKUP($B258,'Justerad allokering'!$B$1:$AG$461,MATCH(Z$1,'Justerad allokering'!$B$1:$AF$1,0),FALSE))</f>
        <v>0</v>
      </c>
      <c r="AE258" s="89">
        <f t="shared" si="12"/>
        <v>0</v>
      </c>
      <c r="AG258">
        <f t="shared" si="13"/>
        <v>0</v>
      </c>
      <c r="AH258">
        <f t="shared" si="14"/>
        <v>0</v>
      </c>
      <c r="AI258" t="str">
        <f>IF(AH258=0,"",AH258/VLOOKUP(B258,Kraftvärmeprod!$B$1:$BC$480,MATCH("Summa tillförd energi exklusive rökgaskondensering",Kraftvärmeprod!$B$1:$BC$1,0),FALSE))</f>
        <v/>
      </c>
      <c r="AK258">
        <f t="shared" si="15"/>
        <v>0</v>
      </c>
    </row>
    <row r="259" spans="1:37" x14ac:dyDescent="0.25">
      <c r="A259" s="2" t="s">
        <v>357</v>
      </c>
      <c r="B259" s="2" t="s">
        <v>370</v>
      </c>
      <c r="C259">
        <f>IF(ISERROR(1/VLOOKUP($B259,'Justerad allokering'!$B$1:$AG$461,MATCH(C$1,'Justerad allokering'!$B$1:$AF$1,0),FALSE)),VLOOKUP($B259,'Allokerad kvv'!$B$2:$AV$468,MATCH(C$1,'Allokerad kvv'!$B$1:$AV$1,0),FALSE),VLOOKUP($B259,'Justerad allokering'!$B$1:$AG$461,MATCH(C$1,'Justerad allokering'!$B$1:$AF$1,0),FALSE))</f>
        <v>0</v>
      </c>
      <c r="D259">
        <f>IF(ISERROR(1/VLOOKUP($B259,'Justerad allokering'!$B$1:$AG$461,MATCH(D$1,'Justerad allokering'!$B$1:$AF$1,0),FALSE)),VLOOKUP($B259,'Allokerad kvv'!$B$2:$AV$468,MATCH(D$1,'Allokerad kvv'!$B$1:$AV$1,0),FALSE),VLOOKUP($B259,'Justerad allokering'!$B$1:$AG$461,MATCH(D$1,'Justerad allokering'!$B$1:$AF$1,0),FALSE))</f>
        <v>0</v>
      </c>
      <c r="E259">
        <f>IF(ISERROR(1/VLOOKUP($B259,'Justerad allokering'!$B$1:$AG$461,MATCH(E$1,'Justerad allokering'!$B$1:$AF$1,0),FALSE)),VLOOKUP($B259,'Allokerad kvv'!$B$2:$AV$468,MATCH(E$1,'Allokerad kvv'!$B$1:$AV$1,0),FALSE),VLOOKUP($B259,'Justerad allokering'!$B$1:$AG$461,MATCH(E$1,'Justerad allokering'!$B$1:$AF$1,0),FALSE))</f>
        <v>0</v>
      </c>
      <c r="F259">
        <f>IF(ISERROR(1/VLOOKUP($B259,'Justerad allokering'!$B$1:$AG$461,MATCH(F$1,'Justerad allokering'!$B$1:$AF$1,0),FALSE)),VLOOKUP($B259,'Allokerad kvv'!$B$2:$AV$468,MATCH(F$1,'Allokerad kvv'!$B$1:$AV$1,0),FALSE),VLOOKUP($B259,'Justerad allokering'!$B$1:$AG$461,MATCH(F$1,'Justerad allokering'!$B$1:$AF$1,0),FALSE))</f>
        <v>0</v>
      </c>
      <c r="G259">
        <f>IF(ISERROR(1/VLOOKUP($B259,'Justerad allokering'!$B$1:$AG$461,MATCH(G$1,'Justerad allokering'!$B$1:$AF$1,0),FALSE)),VLOOKUP($B259,'Allokerad kvv'!$B$2:$AV$468,MATCH(G$1,'Allokerad kvv'!$B$1:$AV$1,0),FALSE),VLOOKUP($B259,'Justerad allokering'!$B$1:$AG$461,MATCH(G$1,'Justerad allokering'!$B$1:$AF$1,0),FALSE))</f>
        <v>0</v>
      </c>
      <c r="H259">
        <f>IF(ISERROR(1/VLOOKUP($B259,'Justerad allokering'!$B$1:$AG$461,MATCH(H$1,'Justerad allokering'!$B$1:$AF$1,0),FALSE)),VLOOKUP($B259,'Allokerad kvv'!$B$2:$AV$468,MATCH(H$1,'Allokerad kvv'!$B$1:$AV$1,0),FALSE),VLOOKUP($B259,'Justerad allokering'!$B$1:$AG$461,MATCH(H$1,'Justerad allokering'!$B$1:$AF$1,0),FALSE))</f>
        <v>0</v>
      </c>
      <c r="I259">
        <f>IF(ISERROR(1/VLOOKUP($B259,'Justerad allokering'!$B$1:$AG$461,MATCH(I$1,'Justerad allokering'!$B$1:$AF$1,0),FALSE)),VLOOKUP($B259,'Allokerad kvv'!$B$2:$AV$468,MATCH(I$1,'Allokerad kvv'!$B$1:$AV$1,0),FALSE),VLOOKUP($B259,'Justerad allokering'!$B$1:$AG$461,MATCH(I$1,'Justerad allokering'!$B$1:$AF$1,0),FALSE))</f>
        <v>0</v>
      </c>
      <c r="J259">
        <f>IF(ISERROR(1/VLOOKUP($B259,'Justerad allokering'!$B$1:$AG$461,MATCH(J$1,'Justerad allokering'!$B$1:$AF$1,0),FALSE)),VLOOKUP($B259,'Allokerad kvv'!$B$2:$AV$468,MATCH(J$1,'Allokerad kvv'!$B$1:$AV$1,0),FALSE),VLOOKUP($B259,'Justerad allokering'!$B$1:$AG$461,MATCH(J$1,'Justerad allokering'!$B$1:$AF$1,0),FALSE))</f>
        <v>0</v>
      </c>
      <c r="K259">
        <f>IF(ISERROR(1/VLOOKUP($B259,'Justerad allokering'!$B$1:$AG$461,MATCH(K$1,'Justerad allokering'!$B$1:$AF$1,0),FALSE)),VLOOKUP($B259,'Allokerad kvv'!$B$2:$AV$468,MATCH(K$1,'Allokerad kvv'!$B$1:$AV$1,0),FALSE),VLOOKUP($B259,'Justerad allokering'!$B$1:$AG$461,MATCH(K$1,'Justerad allokering'!$B$1:$AF$1,0),FALSE))</f>
        <v>0</v>
      </c>
      <c r="L259">
        <f>IF(ISERROR(1/VLOOKUP($B259,'Justerad allokering'!$B$1:$AG$461,MATCH(L$1,'Justerad allokering'!$B$1:$AF$1,0),FALSE)),VLOOKUP($B259,'Allokerad kvv'!$B$2:$AV$468,MATCH(L$1,'Allokerad kvv'!$B$1:$AV$1,0),FALSE),VLOOKUP($B259,'Justerad allokering'!$B$1:$AG$461,MATCH(L$1,'Justerad allokering'!$B$1:$AF$1,0),FALSE))</f>
        <v>0</v>
      </c>
      <c r="M259">
        <f>IF(ISERROR(1/VLOOKUP($B259,'Justerad allokering'!$B$1:$AG$461,MATCH(M$1,'Justerad allokering'!$B$1:$AF$1,0),FALSE)),VLOOKUP($B259,'Allokerad kvv'!$B$2:$AV$468,MATCH(M$1,'Allokerad kvv'!$B$1:$AV$1,0),FALSE),VLOOKUP($B259,'Justerad allokering'!$B$1:$AG$461,MATCH(M$1,'Justerad allokering'!$B$1:$AF$1,0),FALSE))</f>
        <v>0</v>
      </c>
      <c r="N259">
        <f>IF(ISERROR(1/VLOOKUP($B259,'Justerad allokering'!$B$1:$AG$461,MATCH(N$1,'Justerad allokering'!$B$1:$AF$1,0),FALSE)),VLOOKUP($B259,'Allokerad kvv'!$B$2:$AV$468,MATCH(N$1,'Allokerad kvv'!$B$1:$AV$1,0),FALSE),VLOOKUP($B259,'Justerad allokering'!$B$1:$AG$461,MATCH(N$1,'Justerad allokering'!$B$1:$AF$1,0),FALSE))</f>
        <v>0</v>
      </c>
      <c r="O259">
        <f>IF(ISERROR(1/VLOOKUP($B259,'Justerad allokering'!$B$1:$AG$461,MATCH(O$1,'Justerad allokering'!$B$1:$AF$1,0),FALSE)),VLOOKUP($B259,'Allokerad kvv'!$B$2:$AV$468,MATCH(O$1,'Allokerad kvv'!$B$1:$AV$1,0),FALSE),VLOOKUP($B259,'Justerad allokering'!$B$1:$AG$461,MATCH(O$1,'Justerad allokering'!$B$1:$AF$1,0),FALSE))</f>
        <v>0</v>
      </c>
      <c r="P259">
        <f>IF(ISERROR(1/VLOOKUP($B259,'Justerad allokering'!$B$1:$AG$461,MATCH(P$1,'Justerad allokering'!$B$1:$AF$1,0),FALSE)),VLOOKUP($B259,'Allokerad kvv'!$B$2:$AV$468,MATCH(P$1,'Allokerad kvv'!$B$1:$AV$1,0),FALSE),VLOOKUP($B259,'Justerad allokering'!$B$1:$AG$461,MATCH(P$1,'Justerad allokering'!$B$1:$AF$1,0),FALSE))</f>
        <v>0</v>
      </c>
      <c r="Q259">
        <f>IF(ISERROR(1/VLOOKUP($B259,'Justerad allokering'!$B$1:$AG$461,MATCH(Q$1,'Justerad allokering'!$B$1:$AF$1,0),FALSE)),VLOOKUP($B259,'Allokerad kvv'!$B$2:$AV$468,MATCH(Q$1,'Allokerad kvv'!$B$1:$AV$1,0),FALSE),VLOOKUP($B259,'Justerad allokering'!$B$1:$AG$461,MATCH(Q$1,'Justerad allokering'!$B$1:$AF$1,0),FALSE))</f>
        <v>0</v>
      </c>
      <c r="R259">
        <f>IF(ISERROR(1/VLOOKUP($B259,'Justerad allokering'!$B$1:$AG$461,MATCH(R$1,'Justerad allokering'!$B$1:$AF$1,0),FALSE)),VLOOKUP($B259,'Allokerad kvv'!$B$2:$AV$468,MATCH(R$1,'Allokerad kvv'!$B$1:$AV$1,0),FALSE),VLOOKUP($B259,'Justerad allokering'!$B$1:$AG$461,MATCH(R$1,'Justerad allokering'!$B$1:$AF$1,0),FALSE))</f>
        <v>0</v>
      </c>
      <c r="S259">
        <f>IF(ISERROR(1/VLOOKUP($B259,'Justerad allokering'!$B$1:$AG$461,MATCH(S$1,'Justerad allokering'!$B$1:$AF$1,0),FALSE)),VLOOKUP($B259,'Allokerad kvv'!$B$2:$AV$468,MATCH(S$1,'Allokerad kvv'!$B$1:$AV$1,0),FALSE),VLOOKUP($B259,'Justerad allokering'!$B$1:$AG$461,MATCH(S$1,'Justerad allokering'!$B$1:$AF$1,0),FALSE))</f>
        <v>0</v>
      </c>
      <c r="T259">
        <f>IF(ISERROR(1/VLOOKUP($B259,'Justerad allokering'!$B$1:$AG$461,MATCH(T$1,'Justerad allokering'!$B$1:$AF$1,0),FALSE)),VLOOKUP($B259,'Allokerad kvv'!$B$2:$AV$468,MATCH(T$1,'Allokerad kvv'!$B$1:$AV$1,0),FALSE),VLOOKUP($B259,'Justerad allokering'!$B$1:$AG$461,MATCH(T$1,'Justerad allokering'!$B$1:$AF$1,0),FALSE))</f>
        <v>0</v>
      </c>
      <c r="U259">
        <f>IF(ISERROR(1/VLOOKUP($B259,'Justerad allokering'!$B$1:$AG$461,MATCH(U$1,'Justerad allokering'!$B$1:$AF$1,0),FALSE)),VLOOKUP($B259,'Allokerad kvv'!$B$2:$AV$468,MATCH(U$1,'Allokerad kvv'!$B$1:$AV$1,0),FALSE),VLOOKUP($B259,'Justerad allokering'!$B$1:$AG$461,MATCH(U$1,'Justerad allokering'!$B$1:$AF$1,0),FALSE))</f>
        <v>0</v>
      </c>
      <c r="V259">
        <f>IF(ISERROR(1/VLOOKUP($B259,'Justerad allokering'!$B$1:$AG$461,MATCH(V$1,'Justerad allokering'!$B$1:$AF$1,0),FALSE)),VLOOKUP($B259,'Allokerad kvv'!$B$2:$AV$468,MATCH(V$1,'Allokerad kvv'!$B$1:$AV$1,0),FALSE),VLOOKUP($B259,'Justerad allokering'!$B$1:$AG$461,MATCH(V$1,'Justerad allokering'!$B$1:$AF$1,0),FALSE))</f>
        <v>0</v>
      </c>
      <c r="W259">
        <f>IF(ISERROR(1/VLOOKUP($B259,'Justerad allokering'!$B$1:$AG$461,MATCH(W$1,'Justerad allokering'!$B$1:$AF$1,0),FALSE)),VLOOKUP($B259,'Allokerad kvv'!$B$2:$AV$468,MATCH(W$1,'Allokerad kvv'!$B$1:$AV$1,0),FALSE),VLOOKUP($B259,'Justerad allokering'!$B$1:$AG$461,MATCH(W$1,'Justerad allokering'!$B$1:$AF$1,0),FALSE))</f>
        <v>0</v>
      </c>
      <c r="X259">
        <f>IF(ISERROR(1/VLOOKUP($B259,'Justerad allokering'!$B$1:$AG$461,MATCH(X$1,'Justerad allokering'!$B$1:$AF$1,0),FALSE)),VLOOKUP($B259,'Allokerad kvv'!$B$2:$AV$468,MATCH(X$1,'Allokerad kvv'!$B$1:$AV$1,0),FALSE),VLOOKUP($B259,'Justerad allokering'!$B$1:$AG$461,MATCH(X$1,'Justerad allokering'!$B$1:$AF$1,0),FALSE))</f>
        <v>0</v>
      </c>
      <c r="Y259">
        <f>IF(ISERROR(1/VLOOKUP($B259,'Justerad allokering'!$B$1:$AG$461,MATCH(Y$1,'Justerad allokering'!$B$1:$AF$1,0),FALSE)),VLOOKUP($B259,'Allokerad kvv'!$B$2:$AV$468,MATCH(Y$1,'Allokerad kvv'!$B$1:$AV$1,0),FALSE),VLOOKUP($B259,'Justerad allokering'!$B$1:$AG$461,MATCH(Y$1,'Justerad allokering'!$B$1:$AF$1,0),FALSE))</f>
        <v>0</v>
      </c>
      <c r="Z259">
        <f>IF(ISERROR(1/VLOOKUP($B259,'Justerad allokering'!$B$1:$AG$461,MATCH(Z$1,'Justerad allokering'!$B$1:$AF$1,0),FALSE)),VLOOKUP($B259,'Allokerad kvv'!$B$2:$AV$468,MATCH(Z$1,'Allokerad kvv'!$B$1:$AV$1,0),FALSE),VLOOKUP($B259,'Justerad allokering'!$B$1:$AG$461,MATCH(Z$1,'Justerad allokering'!$B$1:$AF$1,0),FALSE))</f>
        <v>0</v>
      </c>
      <c r="AE259" s="89">
        <f t="shared" ref="AE259:AE322" si="16">SUM(C259:Z259)</f>
        <v>0</v>
      </c>
      <c r="AG259">
        <f t="shared" ref="AG259:AG322" si="17">AE259-K259</f>
        <v>0</v>
      </c>
      <c r="AH259">
        <f t="shared" ref="AH259:AH322" si="18">AG259-N259</f>
        <v>0</v>
      </c>
      <c r="AI259" t="str">
        <f>IF(AH259=0,"",AH259/VLOOKUP(B259,Kraftvärmeprod!$B$1:$BC$480,MATCH("Summa tillförd energi exklusive rökgaskondensering",Kraftvärmeprod!$B$1:$BC$1,0),FALSE))</f>
        <v/>
      </c>
      <c r="AK259">
        <f t="shared" ref="AK259:AK322" si="19">E259+F259+J259+M259+O259+P259+R259+T259+U259+V259+W259+Y259+Z259</f>
        <v>0</v>
      </c>
    </row>
    <row r="260" spans="1:37" x14ac:dyDescent="0.25">
      <c r="A260" s="2" t="s">
        <v>357</v>
      </c>
      <c r="B260" s="2" t="s">
        <v>371</v>
      </c>
      <c r="C260">
        <f>IF(ISERROR(1/VLOOKUP($B260,'Justerad allokering'!$B$1:$AG$461,MATCH(C$1,'Justerad allokering'!$B$1:$AF$1,0),FALSE)),VLOOKUP($B260,'Allokerad kvv'!$B$2:$AV$468,MATCH(C$1,'Allokerad kvv'!$B$1:$AV$1,0),FALSE),VLOOKUP($B260,'Justerad allokering'!$B$1:$AG$461,MATCH(C$1,'Justerad allokering'!$B$1:$AF$1,0),FALSE))</f>
        <v>0</v>
      </c>
      <c r="D260">
        <f>IF(ISERROR(1/VLOOKUP($B260,'Justerad allokering'!$B$1:$AG$461,MATCH(D$1,'Justerad allokering'!$B$1:$AF$1,0),FALSE)),VLOOKUP($B260,'Allokerad kvv'!$B$2:$AV$468,MATCH(D$1,'Allokerad kvv'!$B$1:$AV$1,0),FALSE),VLOOKUP($B260,'Justerad allokering'!$B$1:$AG$461,MATCH(D$1,'Justerad allokering'!$B$1:$AF$1,0),FALSE))</f>
        <v>0</v>
      </c>
      <c r="E260">
        <f>IF(ISERROR(1/VLOOKUP($B260,'Justerad allokering'!$B$1:$AG$461,MATCH(E$1,'Justerad allokering'!$B$1:$AF$1,0),FALSE)),VLOOKUP($B260,'Allokerad kvv'!$B$2:$AV$468,MATCH(E$1,'Allokerad kvv'!$B$1:$AV$1,0),FALSE),VLOOKUP($B260,'Justerad allokering'!$B$1:$AG$461,MATCH(E$1,'Justerad allokering'!$B$1:$AF$1,0),FALSE))</f>
        <v>48.3</v>
      </c>
      <c r="F260">
        <f>IF(ISERROR(1/VLOOKUP($B260,'Justerad allokering'!$B$1:$AG$461,MATCH(F$1,'Justerad allokering'!$B$1:$AF$1,0),FALSE)),VLOOKUP($B260,'Allokerad kvv'!$B$2:$AV$468,MATCH(F$1,'Allokerad kvv'!$B$1:$AV$1,0),FALSE),VLOOKUP($B260,'Justerad allokering'!$B$1:$AG$461,MATCH(F$1,'Justerad allokering'!$B$1:$AF$1,0),FALSE))</f>
        <v>0</v>
      </c>
      <c r="G260">
        <f>IF(ISERROR(1/VLOOKUP($B260,'Justerad allokering'!$B$1:$AG$461,MATCH(G$1,'Justerad allokering'!$B$1:$AF$1,0),FALSE)),VLOOKUP($B260,'Allokerad kvv'!$B$2:$AV$468,MATCH(G$1,'Allokerad kvv'!$B$1:$AV$1,0),FALSE),VLOOKUP($B260,'Justerad allokering'!$B$1:$AG$461,MATCH(G$1,'Justerad allokering'!$B$1:$AF$1,0),FALSE))</f>
        <v>0</v>
      </c>
      <c r="H260">
        <f>IF(ISERROR(1/VLOOKUP($B260,'Justerad allokering'!$B$1:$AG$461,MATCH(H$1,'Justerad allokering'!$B$1:$AF$1,0),FALSE)),VLOOKUP($B260,'Allokerad kvv'!$B$2:$AV$468,MATCH(H$1,'Allokerad kvv'!$B$1:$AV$1,0),FALSE),VLOOKUP($B260,'Justerad allokering'!$B$1:$AG$461,MATCH(H$1,'Justerad allokering'!$B$1:$AF$1,0),FALSE))</f>
        <v>0.248365</v>
      </c>
      <c r="I260">
        <f>IF(ISERROR(1/VLOOKUP($B260,'Justerad allokering'!$B$1:$AG$461,MATCH(I$1,'Justerad allokering'!$B$1:$AF$1,0),FALSE)),VLOOKUP($B260,'Allokerad kvv'!$B$2:$AV$468,MATCH(I$1,'Allokerad kvv'!$B$1:$AV$1,0),FALSE),VLOOKUP($B260,'Justerad allokering'!$B$1:$AG$461,MATCH(I$1,'Justerad allokering'!$B$1:$AF$1,0),FALSE))</f>
        <v>0</v>
      </c>
      <c r="J260">
        <f>IF(ISERROR(1/VLOOKUP($B260,'Justerad allokering'!$B$1:$AG$461,MATCH(J$1,'Justerad allokering'!$B$1:$AF$1,0),FALSE)),VLOOKUP($B260,'Allokerad kvv'!$B$2:$AV$468,MATCH(J$1,'Allokerad kvv'!$B$1:$AV$1,0),FALSE),VLOOKUP($B260,'Justerad allokering'!$B$1:$AG$461,MATCH(J$1,'Justerad allokering'!$B$1:$AF$1,0),FALSE))</f>
        <v>36.974499999999999</v>
      </c>
      <c r="K260">
        <f>IF(ISERROR(1/VLOOKUP($B260,'Justerad allokering'!$B$1:$AG$461,MATCH(K$1,'Justerad allokering'!$B$1:$AF$1,0),FALSE)),VLOOKUP($B260,'Allokerad kvv'!$B$2:$AV$468,MATCH(K$1,'Allokerad kvv'!$B$1:$AV$1,0),FALSE),VLOOKUP($B260,'Justerad allokering'!$B$1:$AG$461,MATCH(K$1,'Justerad allokering'!$B$1:$AF$1,0),FALSE))</f>
        <v>8.5028199999999998</v>
      </c>
      <c r="L260">
        <f>IF(ISERROR(1/VLOOKUP($B260,'Justerad allokering'!$B$1:$AG$461,MATCH(L$1,'Justerad allokering'!$B$1:$AF$1,0),FALSE)),VLOOKUP($B260,'Allokerad kvv'!$B$2:$AV$468,MATCH(L$1,'Allokerad kvv'!$B$1:$AV$1,0),FALSE),VLOOKUP($B260,'Justerad allokering'!$B$1:$AG$461,MATCH(L$1,'Justerad allokering'!$B$1:$AF$1,0),FALSE))</f>
        <v>0</v>
      </c>
      <c r="M260">
        <f>IF(ISERROR(1/VLOOKUP($B260,'Justerad allokering'!$B$1:$AG$461,MATCH(M$1,'Justerad allokering'!$B$1:$AF$1,0),FALSE)),VLOOKUP($B260,'Allokerad kvv'!$B$2:$AV$468,MATCH(M$1,'Allokerad kvv'!$B$1:$AV$1,0),FALSE),VLOOKUP($B260,'Justerad allokering'!$B$1:$AG$461,MATCH(M$1,'Justerad allokering'!$B$1:$AF$1,0),FALSE))</f>
        <v>0</v>
      </c>
      <c r="N260">
        <f>IF(ISERROR(1/VLOOKUP($B260,'Justerad allokering'!$B$1:$AG$461,MATCH(N$1,'Justerad allokering'!$B$1:$AF$1,0),FALSE)),VLOOKUP($B260,'Allokerad kvv'!$B$2:$AV$468,MATCH(N$1,'Allokerad kvv'!$B$1:$AV$1,0),FALSE),VLOOKUP($B260,'Justerad allokering'!$B$1:$AG$461,MATCH(N$1,'Justerad allokering'!$B$1:$AF$1,0),FALSE))</f>
        <v>0</v>
      </c>
      <c r="O260">
        <f>IF(ISERROR(1/VLOOKUP($B260,'Justerad allokering'!$B$1:$AG$461,MATCH(O$1,'Justerad allokering'!$B$1:$AF$1,0),FALSE)),VLOOKUP($B260,'Allokerad kvv'!$B$2:$AV$468,MATCH(O$1,'Allokerad kvv'!$B$1:$AV$1,0),FALSE),VLOOKUP($B260,'Justerad allokering'!$B$1:$AG$461,MATCH(O$1,'Justerad allokering'!$B$1:$AF$1,0),FALSE))</f>
        <v>30.231999999999999</v>
      </c>
      <c r="P260">
        <f>IF(ISERROR(1/VLOOKUP($B260,'Justerad allokering'!$B$1:$AG$461,MATCH(P$1,'Justerad allokering'!$B$1:$AF$1,0),FALSE)),VLOOKUP($B260,'Allokerad kvv'!$B$2:$AV$468,MATCH(P$1,'Allokerad kvv'!$B$1:$AV$1,0),FALSE),VLOOKUP($B260,'Justerad allokering'!$B$1:$AG$461,MATCH(P$1,'Justerad allokering'!$B$1:$AF$1,0),FALSE))</f>
        <v>10.6416</v>
      </c>
      <c r="Q260">
        <f>IF(ISERROR(1/VLOOKUP($B260,'Justerad allokering'!$B$1:$AG$461,MATCH(Q$1,'Justerad allokering'!$B$1:$AF$1,0),FALSE)),VLOOKUP($B260,'Allokerad kvv'!$B$2:$AV$468,MATCH(Q$1,'Allokerad kvv'!$B$1:$AV$1,0),FALSE),VLOOKUP($B260,'Justerad allokering'!$B$1:$AG$461,MATCH(Q$1,'Justerad allokering'!$B$1:$AF$1,0),FALSE))</f>
        <v>0</v>
      </c>
      <c r="R260">
        <f>IF(ISERROR(1/VLOOKUP($B260,'Justerad allokering'!$B$1:$AG$461,MATCH(R$1,'Justerad allokering'!$B$1:$AF$1,0),FALSE)),VLOOKUP($B260,'Allokerad kvv'!$B$2:$AV$468,MATCH(R$1,'Allokerad kvv'!$B$1:$AV$1,0),FALSE),VLOOKUP($B260,'Justerad allokering'!$B$1:$AG$461,MATCH(R$1,'Justerad allokering'!$B$1:$AF$1,0),FALSE))</f>
        <v>0</v>
      </c>
      <c r="S260">
        <f>IF(ISERROR(1/VLOOKUP($B260,'Justerad allokering'!$B$1:$AG$461,MATCH(S$1,'Justerad allokering'!$B$1:$AF$1,0),FALSE)),VLOOKUP($B260,'Allokerad kvv'!$B$2:$AV$468,MATCH(S$1,'Allokerad kvv'!$B$1:$AV$1,0),FALSE),VLOOKUP($B260,'Justerad allokering'!$B$1:$AG$461,MATCH(S$1,'Justerad allokering'!$B$1:$AF$1,0),FALSE))</f>
        <v>48.157600000000002</v>
      </c>
      <c r="T260">
        <f>IF(ISERROR(1/VLOOKUP($B260,'Justerad allokering'!$B$1:$AG$461,MATCH(T$1,'Justerad allokering'!$B$1:$AF$1,0),FALSE)),VLOOKUP($B260,'Allokerad kvv'!$B$2:$AV$468,MATCH(T$1,'Allokerad kvv'!$B$1:$AV$1,0),FALSE),VLOOKUP($B260,'Justerad allokering'!$B$1:$AG$461,MATCH(T$1,'Justerad allokering'!$B$1:$AF$1,0),FALSE))</f>
        <v>0</v>
      </c>
      <c r="U260">
        <f>IF(ISERROR(1/VLOOKUP($B260,'Justerad allokering'!$B$1:$AG$461,MATCH(U$1,'Justerad allokering'!$B$1:$AF$1,0),FALSE)),VLOOKUP($B260,'Allokerad kvv'!$B$2:$AV$468,MATCH(U$1,'Allokerad kvv'!$B$1:$AV$1,0),FALSE),VLOOKUP($B260,'Justerad allokering'!$B$1:$AG$461,MATCH(U$1,'Justerad allokering'!$B$1:$AF$1,0),FALSE))</f>
        <v>0</v>
      </c>
      <c r="V260">
        <f>IF(ISERROR(1/VLOOKUP($B260,'Justerad allokering'!$B$1:$AG$461,MATCH(V$1,'Justerad allokering'!$B$1:$AF$1,0),FALSE)),VLOOKUP($B260,'Allokerad kvv'!$B$2:$AV$468,MATCH(V$1,'Allokerad kvv'!$B$1:$AV$1,0),FALSE),VLOOKUP($B260,'Justerad allokering'!$B$1:$AG$461,MATCH(V$1,'Justerad allokering'!$B$1:$AF$1,0),FALSE))</f>
        <v>2.0587</v>
      </c>
      <c r="W260">
        <f>IF(ISERROR(1/VLOOKUP($B260,'Justerad allokering'!$B$1:$AG$461,MATCH(W$1,'Justerad allokering'!$B$1:$AF$1,0),FALSE)),VLOOKUP($B260,'Allokerad kvv'!$B$2:$AV$468,MATCH(W$1,'Allokerad kvv'!$B$1:$AV$1,0),FALSE),VLOOKUP($B260,'Justerad allokering'!$B$1:$AG$461,MATCH(W$1,'Justerad allokering'!$B$1:$AF$1,0),FALSE))</f>
        <v>0</v>
      </c>
      <c r="X260">
        <f>IF(ISERROR(1/VLOOKUP($B260,'Justerad allokering'!$B$1:$AG$461,MATCH(X$1,'Justerad allokering'!$B$1:$AF$1,0),FALSE)),VLOOKUP($B260,'Allokerad kvv'!$B$2:$AV$468,MATCH(X$1,'Allokerad kvv'!$B$1:$AV$1,0),FALSE),VLOOKUP($B260,'Justerad allokering'!$B$1:$AG$461,MATCH(X$1,'Justerad allokering'!$B$1:$AF$1,0),FALSE))</f>
        <v>0</v>
      </c>
      <c r="Y260">
        <f>IF(ISERROR(1/VLOOKUP($B260,'Justerad allokering'!$B$1:$AG$461,MATCH(Y$1,'Justerad allokering'!$B$1:$AF$1,0),FALSE)),VLOOKUP($B260,'Allokerad kvv'!$B$2:$AV$468,MATCH(Y$1,'Allokerad kvv'!$B$1:$AV$1,0),FALSE),VLOOKUP($B260,'Justerad allokering'!$B$1:$AG$461,MATCH(Y$1,'Justerad allokering'!$B$1:$AF$1,0),FALSE))</f>
        <v>0</v>
      </c>
      <c r="Z260">
        <f>IF(ISERROR(1/VLOOKUP($B260,'Justerad allokering'!$B$1:$AG$461,MATCH(Z$1,'Justerad allokering'!$B$1:$AF$1,0),FALSE)),VLOOKUP($B260,'Allokerad kvv'!$B$2:$AV$468,MATCH(Z$1,'Allokerad kvv'!$B$1:$AV$1,0),FALSE),VLOOKUP($B260,'Justerad allokering'!$B$1:$AG$461,MATCH(Z$1,'Justerad allokering'!$B$1:$AF$1,0),FALSE))</f>
        <v>50.971499999999999</v>
      </c>
      <c r="AE260" s="89">
        <f t="shared" si="16"/>
        <v>236.08708499999997</v>
      </c>
      <c r="AG260">
        <f t="shared" si="17"/>
        <v>227.58426499999996</v>
      </c>
      <c r="AH260">
        <f t="shared" si="18"/>
        <v>227.58426499999996</v>
      </c>
      <c r="AI260">
        <f>IF(AH260=0,"",AH260/VLOOKUP(B260,Kraftvärmeprod!$B$1:$BC$480,MATCH("Summa tillförd energi exklusive rökgaskondensering",Kraftvärmeprod!$B$1:$BC$1,0),FALSE))</f>
        <v>0.44494111356362648</v>
      </c>
      <c r="AK260">
        <f t="shared" si="19"/>
        <v>179.17829999999998</v>
      </c>
    </row>
    <row r="261" spans="1:37" x14ac:dyDescent="0.25">
      <c r="A261" s="2" t="s">
        <v>357</v>
      </c>
      <c r="B261" s="2" t="s">
        <v>372</v>
      </c>
      <c r="C261">
        <f>IF(ISERROR(1/VLOOKUP($B261,'Justerad allokering'!$B$1:$AG$461,MATCH(C$1,'Justerad allokering'!$B$1:$AF$1,0),FALSE)),VLOOKUP($B261,'Allokerad kvv'!$B$2:$AV$468,MATCH(C$1,'Allokerad kvv'!$B$1:$AV$1,0),FALSE),VLOOKUP($B261,'Justerad allokering'!$B$1:$AG$461,MATCH(C$1,'Justerad allokering'!$B$1:$AF$1,0),FALSE))</f>
        <v>0</v>
      </c>
      <c r="D261">
        <f>IF(ISERROR(1/VLOOKUP($B261,'Justerad allokering'!$B$1:$AG$461,MATCH(D$1,'Justerad allokering'!$B$1:$AF$1,0),FALSE)),VLOOKUP($B261,'Allokerad kvv'!$B$2:$AV$468,MATCH(D$1,'Allokerad kvv'!$B$1:$AV$1,0),FALSE),VLOOKUP($B261,'Justerad allokering'!$B$1:$AG$461,MATCH(D$1,'Justerad allokering'!$B$1:$AF$1,0),FALSE))</f>
        <v>0</v>
      </c>
      <c r="E261">
        <f>IF(ISERROR(1/VLOOKUP($B261,'Justerad allokering'!$B$1:$AG$461,MATCH(E$1,'Justerad allokering'!$B$1:$AF$1,0),FALSE)),VLOOKUP($B261,'Allokerad kvv'!$B$2:$AV$468,MATCH(E$1,'Allokerad kvv'!$B$1:$AV$1,0),FALSE),VLOOKUP($B261,'Justerad allokering'!$B$1:$AG$461,MATCH(E$1,'Justerad allokering'!$B$1:$AF$1,0),FALSE))</f>
        <v>0</v>
      </c>
      <c r="F261">
        <f>IF(ISERROR(1/VLOOKUP($B261,'Justerad allokering'!$B$1:$AG$461,MATCH(F$1,'Justerad allokering'!$B$1:$AF$1,0),FALSE)),VLOOKUP($B261,'Allokerad kvv'!$B$2:$AV$468,MATCH(F$1,'Allokerad kvv'!$B$1:$AV$1,0),FALSE),VLOOKUP($B261,'Justerad allokering'!$B$1:$AG$461,MATCH(F$1,'Justerad allokering'!$B$1:$AF$1,0),FALSE))</f>
        <v>0</v>
      </c>
      <c r="G261">
        <f>IF(ISERROR(1/VLOOKUP($B261,'Justerad allokering'!$B$1:$AG$461,MATCH(G$1,'Justerad allokering'!$B$1:$AF$1,0),FALSE)),VLOOKUP($B261,'Allokerad kvv'!$B$2:$AV$468,MATCH(G$1,'Allokerad kvv'!$B$1:$AV$1,0),FALSE),VLOOKUP($B261,'Justerad allokering'!$B$1:$AG$461,MATCH(G$1,'Justerad allokering'!$B$1:$AF$1,0),FALSE))</f>
        <v>0.91500000000000004</v>
      </c>
      <c r="H261">
        <f>IF(ISERROR(1/VLOOKUP($B261,'Justerad allokering'!$B$1:$AG$461,MATCH(H$1,'Justerad allokering'!$B$1:$AF$1,0),FALSE)),VLOOKUP($B261,'Allokerad kvv'!$B$2:$AV$468,MATCH(H$1,'Allokerad kvv'!$B$1:$AV$1,0),FALSE),VLOOKUP($B261,'Justerad allokering'!$B$1:$AG$461,MATCH(H$1,'Justerad allokering'!$B$1:$AF$1,0),FALSE))</f>
        <v>0</v>
      </c>
      <c r="I261">
        <f>IF(ISERROR(1/VLOOKUP($B261,'Justerad allokering'!$B$1:$AG$461,MATCH(I$1,'Justerad allokering'!$B$1:$AF$1,0),FALSE)),VLOOKUP($B261,'Allokerad kvv'!$B$2:$AV$468,MATCH(I$1,'Allokerad kvv'!$B$1:$AV$1,0),FALSE),VLOOKUP($B261,'Justerad allokering'!$B$1:$AG$461,MATCH(I$1,'Justerad allokering'!$B$1:$AF$1,0),FALSE))</f>
        <v>0</v>
      </c>
      <c r="J261">
        <f>IF(ISERROR(1/VLOOKUP($B261,'Justerad allokering'!$B$1:$AG$461,MATCH(J$1,'Justerad allokering'!$B$1:$AF$1,0),FALSE)),VLOOKUP($B261,'Allokerad kvv'!$B$2:$AV$468,MATCH(J$1,'Allokerad kvv'!$B$1:$AV$1,0),FALSE),VLOOKUP($B261,'Justerad allokering'!$B$1:$AG$461,MATCH(J$1,'Justerad allokering'!$B$1:$AF$1,0),FALSE))</f>
        <v>0</v>
      </c>
      <c r="K261">
        <f>IF(ISERROR(1/VLOOKUP($B261,'Justerad allokering'!$B$1:$AG$461,MATCH(K$1,'Justerad allokering'!$B$1:$AF$1,0),FALSE)),VLOOKUP($B261,'Allokerad kvv'!$B$2:$AV$468,MATCH(K$1,'Allokerad kvv'!$B$1:$AV$1,0),FALSE),VLOOKUP($B261,'Justerad allokering'!$B$1:$AG$461,MATCH(K$1,'Justerad allokering'!$B$1:$AF$1,0),FALSE))</f>
        <v>1.1950000000000001</v>
      </c>
      <c r="L261">
        <f>IF(ISERROR(1/VLOOKUP($B261,'Justerad allokering'!$B$1:$AG$461,MATCH(L$1,'Justerad allokering'!$B$1:$AF$1,0),FALSE)),VLOOKUP($B261,'Allokerad kvv'!$B$2:$AV$468,MATCH(L$1,'Allokerad kvv'!$B$1:$AV$1,0),FALSE),VLOOKUP($B261,'Justerad allokering'!$B$1:$AG$461,MATCH(L$1,'Justerad allokering'!$B$1:$AF$1,0),FALSE))</f>
        <v>0</v>
      </c>
      <c r="M261">
        <f>IF(ISERROR(1/VLOOKUP($B261,'Justerad allokering'!$B$1:$AG$461,MATCH(M$1,'Justerad allokering'!$B$1:$AF$1,0),FALSE)),VLOOKUP($B261,'Allokerad kvv'!$B$2:$AV$468,MATCH(M$1,'Allokerad kvv'!$B$1:$AV$1,0),FALSE),VLOOKUP($B261,'Justerad allokering'!$B$1:$AG$461,MATCH(M$1,'Justerad allokering'!$B$1:$AF$1,0),FALSE))</f>
        <v>0</v>
      </c>
      <c r="N261">
        <f>IF(ISERROR(1/VLOOKUP($B261,'Justerad allokering'!$B$1:$AG$461,MATCH(N$1,'Justerad allokering'!$B$1:$AF$1,0),FALSE)),VLOOKUP($B261,'Allokerad kvv'!$B$2:$AV$468,MATCH(N$1,'Allokerad kvv'!$B$1:$AV$1,0),FALSE),VLOOKUP($B261,'Justerad allokering'!$B$1:$AG$461,MATCH(N$1,'Justerad allokering'!$B$1:$AF$1,0),FALSE))</f>
        <v>0</v>
      </c>
      <c r="O261">
        <f>IF(ISERROR(1/VLOOKUP($B261,'Justerad allokering'!$B$1:$AG$461,MATCH(O$1,'Justerad allokering'!$B$1:$AF$1,0),FALSE)),VLOOKUP($B261,'Allokerad kvv'!$B$2:$AV$468,MATCH(O$1,'Allokerad kvv'!$B$1:$AV$1,0),FALSE),VLOOKUP($B261,'Justerad allokering'!$B$1:$AG$461,MATCH(O$1,'Justerad allokering'!$B$1:$AF$1,0),FALSE))</f>
        <v>7.7160000000000002</v>
      </c>
      <c r="P261">
        <f>IF(ISERROR(1/VLOOKUP($B261,'Justerad allokering'!$B$1:$AG$461,MATCH(P$1,'Justerad allokering'!$B$1:$AF$1,0),FALSE)),VLOOKUP($B261,'Allokerad kvv'!$B$2:$AV$468,MATCH(P$1,'Allokerad kvv'!$B$1:$AV$1,0),FALSE),VLOOKUP($B261,'Justerad allokering'!$B$1:$AG$461,MATCH(P$1,'Justerad allokering'!$B$1:$AF$1,0),FALSE))</f>
        <v>3.3069999999999999</v>
      </c>
      <c r="Q261">
        <f>IF(ISERROR(1/VLOOKUP($B261,'Justerad allokering'!$B$1:$AG$461,MATCH(Q$1,'Justerad allokering'!$B$1:$AF$1,0),FALSE)),VLOOKUP($B261,'Allokerad kvv'!$B$2:$AV$468,MATCH(Q$1,'Allokerad kvv'!$B$1:$AV$1,0),FALSE),VLOOKUP($B261,'Justerad allokering'!$B$1:$AG$461,MATCH(Q$1,'Justerad allokering'!$B$1:$AF$1,0),FALSE))</f>
        <v>0</v>
      </c>
      <c r="R261">
        <f>IF(ISERROR(1/VLOOKUP($B261,'Justerad allokering'!$B$1:$AG$461,MATCH(R$1,'Justerad allokering'!$B$1:$AF$1,0),FALSE)),VLOOKUP($B261,'Allokerad kvv'!$B$2:$AV$468,MATCH(R$1,'Allokerad kvv'!$B$1:$AV$1,0),FALSE),VLOOKUP($B261,'Justerad allokering'!$B$1:$AG$461,MATCH(R$1,'Justerad allokering'!$B$1:$AF$1,0),FALSE))</f>
        <v>0</v>
      </c>
      <c r="S261">
        <f>IF(ISERROR(1/VLOOKUP($B261,'Justerad allokering'!$B$1:$AG$461,MATCH(S$1,'Justerad allokering'!$B$1:$AF$1,0),FALSE)),VLOOKUP($B261,'Allokerad kvv'!$B$2:$AV$468,MATCH(S$1,'Allokerad kvv'!$B$1:$AV$1,0),FALSE),VLOOKUP($B261,'Justerad allokering'!$B$1:$AG$461,MATCH(S$1,'Justerad allokering'!$B$1:$AF$1,0),FALSE))</f>
        <v>0</v>
      </c>
      <c r="T261">
        <f>IF(ISERROR(1/VLOOKUP($B261,'Justerad allokering'!$B$1:$AG$461,MATCH(T$1,'Justerad allokering'!$B$1:$AF$1,0),FALSE)),VLOOKUP($B261,'Allokerad kvv'!$B$2:$AV$468,MATCH(T$1,'Allokerad kvv'!$B$1:$AV$1,0),FALSE),VLOOKUP($B261,'Justerad allokering'!$B$1:$AG$461,MATCH(T$1,'Justerad allokering'!$B$1:$AF$1,0),FALSE))</f>
        <v>0</v>
      </c>
      <c r="U261">
        <f>IF(ISERROR(1/VLOOKUP($B261,'Justerad allokering'!$B$1:$AG$461,MATCH(U$1,'Justerad allokering'!$B$1:$AF$1,0),FALSE)),VLOOKUP($B261,'Allokerad kvv'!$B$2:$AV$468,MATCH(U$1,'Allokerad kvv'!$B$1:$AV$1,0),FALSE),VLOOKUP($B261,'Justerad allokering'!$B$1:$AG$461,MATCH(U$1,'Justerad allokering'!$B$1:$AF$1,0),FALSE))</f>
        <v>0</v>
      </c>
      <c r="V261">
        <f>IF(ISERROR(1/VLOOKUP($B261,'Justerad allokering'!$B$1:$AG$461,MATCH(V$1,'Justerad allokering'!$B$1:$AF$1,0),FALSE)),VLOOKUP($B261,'Allokerad kvv'!$B$2:$AV$468,MATCH(V$1,'Allokerad kvv'!$B$1:$AV$1,0),FALSE),VLOOKUP($B261,'Justerad allokering'!$B$1:$AG$461,MATCH(V$1,'Justerad allokering'!$B$1:$AF$1,0),FALSE))</f>
        <v>0</v>
      </c>
      <c r="W261">
        <f>IF(ISERROR(1/VLOOKUP($B261,'Justerad allokering'!$B$1:$AG$461,MATCH(W$1,'Justerad allokering'!$B$1:$AF$1,0),FALSE)),VLOOKUP($B261,'Allokerad kvv'!$B$2:$AV$468,MATCH(W$1,'Allokerad kvv'!$B$1:$AV$1,0),FALSE),VLOOKUP($B261,'Justerad allokering'!$B$1:$AG$461,MATCH(W$1,'Justerad allokering'!$B$1:$AF$1,0),FALSE))</f>
        <v>0</v>
      </c>
      <c r="X261">
        <f>IF(ISERROR(1/VLOOKUP($B261,'Justerad allokering'!$B$1:$AG$461,MATCH(X$1,'Justerad allokering'!$B$1:$AF$1,0),FALSE)),VLOOKUP($B261,'Allokerad kvv'!$B$2:$AV$468,MATCH(X$1,'Allokerad kvv'!$B$1:$AV$1,0),FALSE),VLOOKUP($B261,'Justerad allokering'!$B$1:$AG$461,MATCH(X$1,'Justerad allokering'!$B$1:$AF$1,0),FALSE))</f>
        <v>0</v>
      </c>
      <c r="Y261">
        <f>IF(ISERROR(1/VLOOKUP($B261,'Justerad allokering'!$B$1:$AG$461,MATCH(Y$1,'Justerad allokering'!$B$1:$AF$1,0),FALSE)),VLOOKUP($B261,'Allokerad kvv'!$B$2:$AV$468,MATCH(Y$1,'Allokerad kvv'!$B$1:$AV$1,0),FALSE),VLOOKUP($B261,'Justerad allokering'!$B$1:$AG$461,MATCH(Y$1,'Justerad allokering'!$B$1:$AF$1,0),FALSE))</f>
        <v>0</v>
      </c>
      <c r="Z261">
        <f>IF(ISERROR(1/VLOOKUP($B261,'Justerad allokering'!$B$1:$AG$461,MATCH(Z$1,'Justerad allokering'!$B$1:$AF$1,0),FALSE)),VLOOKUP($B261,'Allokerad kvv'!$B$2:$AV$468,MATCH(Z$1,'Allokerad kvv'!$B$1:$AV$1,0),FALSE),VLOOKUP($B261,'Justerad allokering'!$B$1:$AG$461,MATCH(Z$1,'Justerad allokering'!$B$1:$AF$1,0),FALSE))</f>
        <v>0</v>
      </c>
      <c r="AE261" s="89">
        <f t="shared" si="16"/>
        <v>13.133000000000001</v>
      </c>
      <c r="AG261">
        <f t="shared" si="17"/>
        <v>11.938000000000001</v>
      </c>
      <c r="AH261">
        <f t="shared" si="18"/>
        <v>11.938000000000001</v>
      </c>
      <c r="AI261">
        <f>IF(AH261=0,"",AH261/VLOOKUP(B261,Kraftvärmeprod!$B$1:$BC$480,MATCH("Summa tillförd energi exklusive rökgaskondensering",Kraftvärmeprod!$B$1:$BC$1,0),FALSE))</f>
        <v>1.0000000000000002</v>
      </c>
      <c r="AK261">
        <f t="shared" si="19"/>
        <v>11.023</v>
      </c>
    </row>
    <row r="262" spans="1:37" x14ac:dyDescent="0.25">
      <c r="A262" s="2" t="s">
        <v>357</v>
      </c>
      <c r="B262" s="2" t="s">
        <v>373</v>
      </c>
      <c r="C262">
        <f>IF(ISERROR(1/VLOOKUP($B262,'Justerad allokering'!$B$1:$AG$461,MATCH(C$1,'Justerad allokering'!$B$1:$AF$1,0),FALSE)),VLOOKUP($B262,'Allokerad kvv'!$B$2:$AV$468,MATCH(C$1,'Allokerad kvv'!$B$1:$AV$1,0),FALSE),VLOOKUP($B262,'Justerad allokering'!$B$1:$AG$461,MATCH(C$1,'Justerad allokering'!$B$1:$AF$1,0),FALSE))</f>
        <v>0</v>
      </c>
      <c r="D262">
        <f>IF(ISERROR(1/VLOOKUP($B262,'Justerad allokering'!$B$1:$AG$461,MATCH(D$1,'Justerad allokering'!$B$1:$AF$1,0),FALSE)),VLOOKUP($B262,'Allokerad kvv'!$B$2:$AV$468,MATCH(D$1,'Allokerad kvv'!$B$1:$AV$1,0),FALSE),VLOOKUP($B262,'Justerad allokering'!$B$1:$AG$461,MATCH(D$1,'Justerad allokering'!$B$1:$AF$1,0),FALSE))</f>
        <v>0</v>
      </c>
      <c r="E262">
        <f>IF(ISERROR(1/VLOOKUP($B262,'Justerad allokering'!$B$1:$AG$461,MATCH(E$1,'Justerad allokering'!$B$1:$AF$1,0),FALSE)),VLOOKUP($B262,'Allokerad kvv'!$B$2:$AV$468,MATCH(E$1,'Allokerad kvv'!$B$1:$AV$1,0),FALSE),VLOOKUP($B262,'Justerad allokering'!$B$1:$AG$461,MATCH(E$1,'Justerad allokering'!$B$1:$AF$1,0),FALSE))</f>
        <v>0</v>
      </c>
      <c r="F262">
        <f>IF(ISERROR(1/VLOOKUP($B262,'Justerad allokering'!$B$1:$AG$461,MATCH(F$1,'Justerad allokering'!$B$1:$AF$1,0),FALSE)),VLOOKUP($B262,'Allokerad kvv'!$B$2:$AV$468,MATCH(F$1,'Allokerad kvv'!$B$1:$AV$1,0),FALSE),VLOOKUP($B262,'Justerad allokering'!$B$1:$AG$461,MATCH(F$1,'Justerad allokering'!$B$1:$AF$1,0),FALSE))</f>
        <v>0</v>
      </c>
      <c r="G262">
        <f>IF(ISERROR(1/VLOOKUP($B262,'Justerad allokering'!$B$1:$AG$461,MATCH(G$1,'Justerad allokering'!$B$1:$AF$1,0),FALSE)),VLOOKUP($B262,'Allokerad kvv'!$B$2:$AV$468,MATCH(G$1,'Allokerad kvv'!$B$1:$AV$1,0),FALSE),VLOOKUP($B262,'Justerad allokering'!$B$1:$AG$461,MATCH(G$1,'Justerad allokering'!$B$1:$AF$1,0),FALSE))</f>
        <v>0</v>
      </c>
      <c r="H262">
        <f>IF(ISERROR(1/VLOOKUP($B262,'Justerad allokering'!$B$1:$AG$461,MATCH(H$1,'Justerad allokering'!$B$1:$AF$1,0),FALSE)),VLOOKUP($B262,'Allokerad kvv'!$B$2:$AV$468,MATCH(H$1,'Allokerad kvv'!$B$1:$AV$1,0),FALSE),VLOOKUP($B262,'Justerad allokering'!$B$1:$AG$461,MATCH(H$1,'Justerad allokering'!$B$1:$AF$1,0),FALSE))</f>
        <v>0</v>
      </c>
      <c r="I262">
        <f>IF(ISERROR(1/VLOOKUP($B262,'Justerad allokering'!$B$1:$AG$461,MATCH(I$1,'Justerad allokering'!$B$1:$AF$1,0),FALSE)),VLOOKUP($B262,'Allokerad kvv'!$B$2:$AV$468,MATCH(I$1,'Allokerad kvv'!$B$1:$AV$1,0),FALSE),VLOOKUP($B262,'Justerad allokering'!$B$1:$AG$461,MATCH(I$1,'Justerad allokering'!$B$1:$AF$1,0),FALSE))</f>
        <v>0</v>
      </c>
      <c r="J262">
        <f>IF(ISERROR(1/VLOOKUP($B262,'Justerad allokering'!$B$1:$AG$461,MATCH(J$1,'Justerad allokering'!$B$1:$AF$1,0),FALSE)),VLOOKUP($B262,'Allokerad kvv'!$B$2:$AV$468,MATCH(J$1,'Allokerad kvv'!$B$1:$AV$1,0),FALSE),VLOOKUP($B262,'Justerad allokering'!$B$1:$AG$461,MATCH(J$1,'Justerad allokering'!$B$1:$AF$1,0),FALSE))</f>
        <v>0</v>
      </c>
      <c r="K262">
        <f>IF(ISERROR(1/VLOOKUP($B262,'Justerad allokering'!$B$1:$AG$461,MATCH(K$1,'Justerad allokering'!$B$1:$AF$1,0),FALSE)),VLOOKUP($B262,'Allokerad kvv'!$B$2:$AV$468,MATCH(K$1,'Allokerad kvv'!$B$1:$AV$1,0),FALSE),VLOOKUP($B262,'Justerad allokering'!$B$1:$AG$461,MATCH(K$1,'Justerad allokering'!$B$1:$AF$1,0),FALSE))</f>
        <v>0</v>
      </c>
      <c r="L262">
        <f>IF(ISERROR(1/VLOOKUP($B262,'Justerad allokering'!$B$1:$AG$461,MATCH(L$1,'Justerad allokering'!$B$1:$AF$1,0),FALSE)),VLOOKUP($B262,'Allokerad kvv'!$B$2:$AV$468,MATCH(L$1,'Allokerad kvv'!$B$1:$AV$1,0),FALSE),VLOOKUP($B262,'Justerad allokering'!$B$1:$AG$461,MATCH(L$1,'Justerad allokering'!$B$1:$AF$1,0),FALSE))</f>
        <v>0</v>
      </c>
      <c r="M262">
        <f>IF(ISERROR(1/VLOOKUP($B262,'Justerad allokering'!$B$1:$AG$461,MATCH(M$1,'Justerad allokering'!$B$1:$AF$1,0),FALSE)),VLOOKUP($B262,'Allokerad kvv'!$B$2:$AV$468,MATCH(M$1,'Allokerad kvv'!$B$1:$AV$1,0),FALSE),VLOOKUP($B262,'Justerad allokering'!$B$1:$AG$461,MATCH(M$1,'Justerad allokering'!$B$1:$AF$1,0),FALSE))</f>
        <v>0</v>
      </c>
      <c r="N262">
        <f>IF(ISERROR(1/VLOOKUP($B262,'Justerad allokering'!$B$1:$AG$461,MATCH(N$1,'Justerad allokering'!$B$1:$AF$1,0),FALSE)),VLOOKUP($B262,'Allokerad kvv'!$B$2:$AV$468,MATCH(N$1,'Allokerad kvv'!$B$1:$AV$1,0),FALSE),VLOOKUP($B262,'Justerad allokering'!$B$1:$AG$461,MATCH(N$1,'Justerad allokering'!$B$1:$AF$1,0),FALSE))</f>
        <v>0</v>
      </c>
      <c r="O262">
        <f>IF(ISERROR(1/VLOOKUP($B262,'Justerad allokering'!$B$1:$AG$461,MATCH(O$1,'Justerad allokering'!$B$1:$AF$1,0),FALSE)),VLOOKUP($B262,'Allokerad kvv'!$B$2:$AV$468,MATCH(O$1,'Allokerad kvv'!$B$1:$AV$1,0),FALSE),VLOOKUP($B262,'Justerad allokering'!$B$1:$AG$461,MATCH(O$1,'Justerad allokering'!$B$1:$AF$1,0),FALSE))</f>
        <v>0</v>
      </c>
      <c r="P262">
        <f>IF(ISERROR(1/VLOOKUP($B262,'Justerad allokering'!$B$1:$AG$461,MATCH(P$1,'Justerad allokering'!$B$1:$AF$1,0),FALSE)),VLOOKUP($B262,'Allokerad kvv'!$B$2:$AV$468,MATCH(P$1,'Allokerad kvv'!$B$1:$AV$1,0),FALSE),VLOOKUP($B262,'Justerad allokering'!$B$1:$AG$461,MATCH(P$1,'Justerad allokering'!$B$1:$AF$1,0),FALSE))</f>
        <v>0</v>
      </c>
      <c r="Q262">
        <f>IF(ISERROR(1/VLOOKUP($B262,'Justerad allokering'!$B$1:$AG$461,MATCH(Q$1,'Justerad allokering'!$B$1:$AF$1,0),FALSE)),VLOOKUP($B262,'Allokerad kvv'!$B$2:$AV$468,MATCH(Q$1,'Allokerad kvv'!$B$1:$AV$1,0),FALSE),VLOOKUP($B262,'Justerad allokering'!$B$1:$AG$461,MATCH(Q$1,'Justerad allokering'!$B$1:$AF$1,0),FALSE))</f>
        <v>0</v>
      </c>
      <c r="R262">
        <f>IF(ISERROR(1/VLOOKUP($B262,'Justerad allokering'!$B$1:$AG$461,MATCH(R$1,'Justerad allokering'!$B$1:$AF$1,0),FALSE)),VLOOKUP($B262,'Allokerad kvv'!$B$2:$AV$468,MATCH(R$1,'Allokerad kvv'!$B$1:$AV$1,0),FALSE),VLOOKUP($B262,'Justerad allokering'!$B$1:$AG$461,MATCH(R$1,'Justerad allokering'!$B$1:$AF$1,0),FALSE))</f>
        <v>0</v>
      </c>
      <c r="S262">
        <f>IF(ISERROR(1/VLOOKUP($B262,'Justerad allokering'!$B$1:$AG$461,MATCH(S$1,'Justerad allokering'!$B$1:$AF$1,0),FALSE)),VLOOKUP($B262,'Allokerad kvv'!$B$2:$AV$468,MATCH(S$1,'Allokerad kvv'!$B$1:$AV$1,0),FALSE),VLOOKUP($B262,'Justerad allokering'!$B$1:$AG$461,MATCH(S$1,'Justerad allokering'!$B$1:$AF$1,0),FALSE))</f>
        <v>0</v>
      </c>
      <c r="T262">
        <f>IF(ISERROR(1/VLOOKUP($B262,'Justerad allokering'!$B$1:$AG$461,MATCH(T$1,'Justerad allokering'!$B$1:$AF$1,0),FALSE)),VLOOKUP($B262,'Allokerad kvv'!$B$2:$AV$468,MATCH(T$1,'Allokerad kvv'!$B$1:$AV$1,0),FALSE),VLOOKUP($B262,'Justerad allokering'!$B$1:$AG$461,MATCH(T$1,'Justerad allokering'!$B$1:$AF$1,0),FALSE))</f>
        <v>0</v>
      </c>
      <c r="U262">
        <f>IF(ISERROR(1/VLOOKUP($B262,'Justerad allokering'!$B$1:$AG$461,MATCH(U$1,'Justerad allokering'!$B$1:$AF$1,0),FALSE)),VLOOKUP($B262,'Allokerad kvv'!$B$2:$AV$468,MATCH(U$1,'Allokerad kvv'!$B$1:$AV$1,0),FALSE),VLOOKUP($B262,'Justerad allokering'!$B$1:$AG$461,MATCH(U$1,'Justerad allokering'!$B$1:$AF$1,0),FALSE))</f>
        <v>0</v>
      </c>
      <c r="V262">
        <f>IF(ISERROR(1/VLOOKUP($B262,'Justerad allokering'!$B$1:$AG$461,MATCH(V$1,'Justerad allokering'!$B$1:$AF$1,0),FALSE)),VLOOKUP($B262,'Allokerad kvv'!$B$2:$AV$468,MATCH(V$1,'Allokerad kvv'!$B$1:$AV$1,0),FALSE),VLOOKUP($B262,'Justerad allokering'!$B$1:$AG$461,MATCH(V$1,'Justerad allokering'!$B$1:$AF$1,0),FALSE))</f>
        <v>0</v>
      </c>
      <c r="W262">
        <f>IF(ISERROR(1/VLOOKUP($B262,'Justerad allokering'!$B$1:$AG$461,MATCH(W$1,'Justerad allokering'!$B$1:$AF$1,0),FALSE)),VLOOKUP($B262,'Allokerad kvv'!$B$2:$AV$468,MATCH(W$1,'Allokerad kvv'!$B$1:$AV$1,0),FALSE),VLOOKUP($B262,'Justerad allokering'!$B$1:$AG$461,MATCH(W$1,'Justerad allokering'!$B$1:$AF$1,0),FALSE))</f>
        <v>0</v>
      </c>
      <c r="X262">
        <f>IF(ISERROR(1/VLOOKUP($B262,'Justerad allokering'!$B$1:$AG$461,MATCH(X$1,'Justerad allokering'!$B$1:$AF$1,0),FALSE)),VLOOKUP($B262,'Allokerad kvv'!$B$2:$AV$468,MATCH(X$1,'Allokerad kvv'!$B$1:$AV$1,0),FALSE),VLOOKUP($B262,'Justerad allokering'!$B$1:$AG$461,MATCH(X$1,'Justerad allokering'!$B$1:$AF$1,0),FALSE))</f>
        <v>0</v>
      </c>
      <c r="Y262">
        <f>IF(ISERROR(1/VLOOKUP($B262,'Justerad allokering'!$B$1:$AG$461,MATCH(Y$1,'Justerad allokering'!$B$1:$AF$1,0),FALSE)),VLOOKUP($B262,'Allokerad kvv'!$B$2:$AV$468,MATCH(Y$1,'Allokerad kvv'!$B$1:$AV$1,0),FALSE),VLOOKUP($B262,'Justerad allokering'!$B$1:$AG$461,MATCH(Y$1,'Justerad allokering'!$B$1:$AF$1,0),FALSE))</f>
        <v>0</v>
      </c>
      <c r="Z262">
        <f>IF(ISERROR(1/VLOOKUP($B262,'Justerad allokering'!$B$1:$AG$461,MATCH(Z$1,'Justerad allokering'!$B$1:$AF$1,0),FALSE)),VLOOKUP($B262,'Allokerad kvv'!$B$2:$AV$468,MATCH(Z$1,'Allokerad kvv'!$B$1:$AV$1,0),FALSE),VLOOKUP($B262,'Justerad allokering'!$B$1:$AG$461,MATCH(Z$1,'Justerad allokering'!$B$1:$AF$1,0),FALSE))</f>
        <v>0</v>
      </c>
      <c r="AE262" s="89">
        <f t="shared" si="16"/>
        <v>0</v>
      </c>
      <c r="AG262">
        <f t="shared" si="17"/>
        <v>0</v>
      </c>
      <c r="AH262">
        <f t="shared" si="18"/>
        <v>0</v>
      </c>
      <c r="AI262" t="str">
        <f>IF(AH262=0,"",AH262/VLOOKUP(B262,Kraftvärmeprod!$B$1:$BC$480,MATCH("Summa tillförd energi exklusive rökgaskondensering",Kraftvärmeprod!$B$1:$BC$1,0),FALSE))</f>
        <v/>
      </c>
      <c r="AK262">
        <f t="shared" si="19"/>
        <v>0</v>
      </c>
    </row>
    <row r="263" spans="1:37" x14ac:dyDescent="0.25">
      <c r="A263" s="2" t="s">
        <v>357</v>
      </c>
      <c r="B263" s="2" t="s">
        <v>374</v>
      </c>
      <c r="C263">
        <f>IF(ISERROR(1/VLOOKUP($B263,'Justerad allokering'!$B$1:$AG$461,MATCH(C$1,'Justerad allokering'!$B$1:$AF$1,0),FALSE)),VLOOKUP($B263,'Allokerad kvv'!$B$2:$AV$468,MATCH(C$1,'Allokerad kvv'!$B$1:$AV$1,0),FALSE),VLOOKUP($B263,'Justerad allokering'!$B$1:$AG$461,MATCH(C$1,'Justerad allokering'!$B$1:$AF$1,0),FALSE))</f>
        <v>0</v>
      </c>
      <c r="D263">
        <f>IF(ISERROR(1/VLOOKUP($B263,'Justerad allokering'!$B$1:$AG$461,MATCH(D$1,'Justerad allokering'!$B$1:$AF$1,0),FALSE)),VLOOKUP($B263,'Allokerad kvv'!$B$2:$AV$468,MATCH(D$1,'Allokerad kvv'!$B$1:$AV$1,0),FALSE),VLOOKUP($B263,'Justerad allokering'!$B$1:$AG$461,MATCH(D$1,'Justerad allokering'!$B$1:$AF$1,0),FALSE))</f>
        <v>0</v>
      </c>
      <c r="E263">
        <f>IF(ISERROR(1/VLOOKUP($B263,'Justerad allokering'!$B$1:$AG$461,MATCH(E$1,'Justerad allokering'!$B$1:$AF$1,0),FALSE)),VLOOKUP($B263,'Allokerad kvv'!$B$2:$AV$468,MATCH(E$1,'Allokerad kvv'!$B$1:$AV$1,0),FALSE),VLOOKUP($B263,'Justerad allokering'!$B$1:$AG$461,MATCH(E$1,'Justerad allokering'!$B$1:$AF$1,0),FALSE))</f>
        <v>0</v>
      </c>
      <c r="F263">
        <f>IF(ISERROR(1/VLOOKUP($B263,'Justerad allokering'!$B$1:$AG$461,MATCH(F$1,'Justerad allokering'!$B$1:$AF$1,0),FALSE)),VLOOKUP($B263,'Allokerad kvv'!$B$2:$AV$468,MATCH(F$1,'Allokerad kvv'!$B$1:$AV$1,0),FALSE),VLOOKUP($B263,'Justerad allokering'!$B$1:$AG$461,MATCH(F$1,'Justerad allokering'!$B$1:$AF$1,0),FALSE))</f>
        <v>0</v>
      </c>
      <c r="G263">
        <f>IF(ISERROR(1/VLOOKUP($B263,'Justerad allokering'!$B$1:$AG$461,MATCH(G$1,'Justerad allokering'!$B$1:$AF$1,0),FALSE)),VLOOKUP($B263,'Allokerad kvv'!$B$2:$AV$468,MATCH(G$1,'Allokerad kvv'!$B$1:$AV$1,0),FALSE),VLOOKUP($B263,'Justerad allokering'!$B$1:$AG$461,MATCH(G$1,'Justerad allokering'!$B$1:$AF$1,0),FALSE))</f>
        <v>0</v>
      </c>
      <c r="H263">
        <f>IF(ISERROR(1/VLOOKUP($B263,'Justerad allokering'!$B$1:$AG$461,MATCH(H$1,'Justerad allokering'!$B$1:$AF$1,0),FALSE)),VLOOKUP($B263,'Allokerad kvv'!$B$2:$AV$468,MATCH(H$1,'Allokerad kvv'!$B$1:$AV$1,0),FALSE),VLOOKUP($B263,'Justerad allokering'!$B$1:$AG$461,MATCH(H$1,'Justerad allokering'!$B$1:$AF$1,0),FALSE))</f>
        <v>0</v>
      </c>
      <c r="I263">
        <f>IF(ISERROR(1/VLOOKUP($B263,'Justerad allokering'!$B$1:$AG$461,MATCH(I$1,'Justerad allokering'!$B$1:$AF$1,0),FALSE)),VLOOKUP($B263,'Allokerad kvv'!$B$2:$AV$468,MATCH(I$1,'Allokerad kvv'!$B$1:$AV$1,0),FALSE),VLOOKUP($B263,'Justerad allokering'!$B$1:$AG$461,MATCH(I$1,'Justerad allokering'!$B$1:$AF$1,0),FALSE))</f>
        <v>0</v>
      </c>
      <c r="J263">
        <f>IF(ISERROR(1/VLOOKUP($B263,'Justerad allokering'!$B$1:$AG$461,MATCH(J$1,'Justerad allokering'!$B$1:$AF$1,0),FALSE)),VLOOKUP($B263,'Allokerad kvv'!$B$2:$AV$468,MATCH(J$1,'Allokerad kvv'!$B$1:$AV$1,0),FALSE),VLOOKUP($B263,'Justerad allokering'!$B$1:$AG$461,MATCH(J$1,'Justerad allokering'!$B$1:$AF$1,0),FALSE))</f>
        <v>0</v>
      </c>
      <c r="K263">
        <f>IF(ISERROR(1/VLOOKUP($B263,'Justerad allokering'!$B$1:$AG$461,MATCH(K$1,'Justerad allokering'!$B$1:$AF$1,0),FALSE)),VLOOKUP($B263,'Allokerad kvv'!$B$2:$AV$468,MATCH(K$1,'Allokerad kvv'!$B$1:$AV$1,0),FALSE),VLOOKUP($B263,'Justerad allokering'!$B$1:$AG$461,MATCH(K$1,'Justerad allokering'!$B$1:$AF$1,0),FALSE))</f>
        <v>0</v>
      </c>
      <c r="L263">
        <f>IF(ISERROR(1/VLOOKUP($B263,'Justerad allokering'!$B$1:$AG$461,MATCH(L$1,'Justerad allokering'!$B$1:$AF$1,0),FALSE)),VLOOKUP($B263,'Allokerad kvv'!$B$2:$AV$468,MATCH(L$1,'Allokerad kvv'!$B$1:$AV$1,0),FALSE),VLOOKUP($B263,'Justerad allokering'!$B$1:$AG$461,MATCH(L$1,'Justerad allokering'!$B$1:$AF$1,0),FALSE))</f>
        <v>0</v>
      </c>
      <c r="M263">
        <f>IF(ISERROR(1/VLOOKUP($B263,'Justerad allokering'!$B$1:$AG$461,MATCH(M$1,'Justerad allokering'!$B$1:$AF$1,0),FALSE)),VLOOKUP($B263,'Allokerad kvv'!$B$2:$AV$468,MATCH(M$1,'Allokerad kvv'!$B$1:$AV$1,0),FALSE),VLOOKUP($B263,'Justerad allokering'!$B$1:$AG$461,MATCH(M$1,'Justerad allokering'!$B$1:$AF$1,0),FALSE))</f>
        <v>0</v>
      </c>
      <c r="N263">
        <f>IF(ISERROR(1/VLOOKUP($B263,'Justerad allokering'!$B$1:$AG$461,MATCH(N$1,'Justerad allokering'!$B$1:$AF$1,0),FALSE)),VLOOKUP($B263,'Allokerad kvv'!$B$2:$AV$468,MATCH(N$1,'Allokerad kvv'!$B$1:$AV$1,0),FALSE),VLOOKUP($B263,'Justerad allokering'!$B$1:$AG$461,MATCH(N$1,'Justerad allokering'!$B$1:$AF$1,0),FALSE))</f>
        <v>0</v>
      </c>
      <c r="O263">
        <f>IF(ISERROR(1/VLOOKUP($B263,'Justerad allokering'!$B$1:$AG$461,MATCH(O$1,'Justerad allokering'!$B$1:$AF$1,0),FALSE)),VLOOKUP($B263,'Allokerad kvv'!$B$2:$AV$468,MATCH(O$1,'Allokerad kvv'!$B$1:$AV$1,0),FALSE),VLOOKUP($B263,'Justerad allokering'!$B$1:$AG$461,MATCH(O$1,'Justerad allokering'!$B$1:$AF$1,0),FALSE))</f>
        <v>0</v>
      </c>
      <c r="P263">
        <f>IF(ISERROR(1/VLOOKUP($B263,'Justerad allokering'!$B$1:$AG$461,MATCH(P$1,'Justerad allokering'!$B$1:$AF$1,0),FALSE)),VLOOKUP($B263,'Allokerad kvv'!$B$2:$AV$468,MATCH(P$1,'Allokerad kvv'!$B$1:$AV$1,0),FALSE),VLOOKUP($B263,'Justerad allokering'!$B$1:$AG$461,MATCH(P$1,'Justerad allokering'!$B$1:$AF$1,0),FALSE))</f>
        <v>0</v>
      </c>
      <c r="Q263">
        <f>IF(ISERROR(1/VLOOKUP($B263,'Justerad allokering'!$B$1:$AG$461,MATCH(Q$1,'Justerad allokering'!$B$1:$AF$1,0),FALSE)),VLOOKUP($B263,'Allokerad kvv'!$B$2:$AV$468,MATCH(Q$1,'Allokerad kvv'!$B$1:$AV$1,0),FALSE),VLOOKUP($B263,'Justerad allokering'!$B$1:$AG$461,MATCH(Q$1,'Justerad allokering'!$B$1:$AF$1,0),FALSE))</f>
        <v>0</v>
      </c>
      <c r="R263">
        <f>IF(ISERROR(1/VLOOKUP($B263,'Justerad allokering'!$B$1:$AG$461,MATCH(R$1,'Justerad allokering'!$B$1:$AF$1,0),FALSE)),VLOOKUP($B263,'Allokerad kvv'!$B$2:$AV$468,MATCH(R$1,'Allokerad kvv'!$B$1:$AV$1,0),FALSE),VLOOKUP($B263,'Justerad allokering'!$B$1:$AG$461,MATCH(R$1,'Justerad allokering'!$B$1:$AF$1,0),FALSE))</f>
        <v>0</v>
      </c>
      <c r="S263">
        <f>IF(ISERROR(1/VLOOKUP($B263,'Justerad allokering'!$B$1:$AG$461,MATCH(S$1,'Justerad allokering'!$B$1:$AF$1,0),FALSE)),VLOOKUP($B263,'Allokerad kvv'!$B$2:$AV$468,MATCH(S$1,'Allokerad kvv'!$B$1:$AV$1,0),FALSE),VLOOKUP($B263,'Justerad allokering'!$B$1:$AG$461,MATCH(S$1,'Justerad allokering'!$B$1:$AF$1,0),FALSE))</f>
        <v>0</v>
      </c>
      <c r="T263">
        <f>IF(ISERROR(1/VLOOKUP($B263,'Justerad allokering'!$B$1:$AG$461,MATCH(T$1,'Justerad allokering'!$B$1:$AF$1,0),FALSE)),VLOOKUP($B263,'Allokerad kvv'!$B$2:$AV$468,MATCH(T$1,'Allokerad kvv'!$B$1:$AV$1,0),FALSE),VLOOKUP($B263,'Justerad allokering'!$B$1:$AG$461,MATCH(T$1,'Justerad allokering'!$B$1:$AF$1,0),FALSE))</f>
        <v>0</v>
      </c>
      <c r="U263">
        <f>IF(ISERROR(1/VLOOKUP($B263,'Justerad allokering'!$B$1:$AG$461,MATCH(U$1,'Justerad allokering'!$B$1:$AF$1,0),FALSE)),VLOOKUP($B263,'Allokerad kvv'!$B$2:$AV$468,MATCH(U$1,'Allokerad kvv'!$B$1:$AV$1,0),FALSE),VLOOKUP($B263,'Justerad allokering'!$B$1:$AG$461,MATCH(U$1,'Justerad allokering'!$B$1:$AF$1,0),FALSE))</f>
        <v>0</v>
      </c>
      <c r="V263">
        <f>IF(ISERROR(1/VLOOKUP($B263,'Justerad allokering'!$B$1:$AG$461,MATCH(V$1,'Justerad allokering'!$B$1:$AF$1,0),FALSE)),VLOOKUP($B263,'Allokerad kvv'!$B$2:$AV$468,MATCH(V$1,'Allokerad kvv'!$B$1:$AV$1,0),FALSE),VLOOKUP($B263,'Justerad allokering'!$B$1:$AG$461,MATCH(V$1,'Justerad allokering'!$B$1:$AF$1,0),FALSE))</f>
        <v>0</v>
      </c>
      <c r="W263">
        <f>IF(ISERROR(1/VLOOKUP($B263,'Justerad allokering'!$B$1:$AG$461,MATCH(W$1,'Justerad allokering'!$B$1:$AF$1,0),FALSE)),VLOOKUP($B263,'Allokerad kvv'!$B$2:$AV$468,MATCH(W$1,'Allokerad kvv'!$B$1:$AV$1,0),FALSE),VLOOKUP($B263,'Justerad allokering'!$B$1:$AG$461,MATCH(W$1,'Justerad allokering'!$B$1:$AF$1,0),FALSE))</f>
        <v>0</v>
      </c>
      <c r="X263">
        <f>IF(ISERROR(1/VLOOKUP($B263,'Justerad allokering'!$B$1:$AG$461,MATCH(X$1,'Justerad allokering'!$B$1:$AF$1,0),FALSE)),VLOOKUP($B263,'Allokerad kvv'!$B$2:$AV$468,MATCH(X$1,'Allokerad kvv'!$B$1:$AV$1,0),FALSE),VLOOKUP($B263,'Justerad allokering'!$B$1:$AG$461,MATCH(X$1,'Justerad allokering'!$B$1:$AF$1,0),FALSE))</f>
        <v>0</v>
      </c>
      <c r="Y263">
        <f>IF(ISERROR(1/VLOOKUP($B263,'Justerad allokering'!$B$1:$AG$461,MATCH(Y$1,'Justerad allokering'!$B$1:$AF$1,0),FALSE)),VLOOKUP($B263,'Allokerad kvv'!$B$2:$AV$468,MATCH(Y$1,'Allokerad kvv'!$B$1:$AV$1,0),FALSE),VLOOKUP($B263,'Justerad allokering'!$B$1:$AG$461,MATCH(Y$1,'Justerad allokering'!$B$1:$AF$1,0),FALSE))</f>
        <v>0</v>
      </c>
      <c r="Z263">
        <f>IF(ISERROR(1/VLOOKUP($B263,'Justerad allokering'!$B$1:$AG$461,MATCH(Z$1,'Justerad allokering'!$B$1:$AF$1,0),FALSE)),VLOOKUP($B263,'Allokerad kvv'!$B$2:$AV$468,MATCH(Z$1,'Allokerad kvv'!$B$1:$AV$1,0),FALSE),VLOOKUP($B263,'Justerad allokering'!$B$1:$AG$461,MATCH(Z$1,'Justerad allokering'!$B$1:$AF$1,0),FALSE))</f>
        <v>0</v>
      </c>
      <c r="AE263" s="89">
        <f t="shared" si="16"/>
        <v>0</v>
      </c>
      <c r="AG263">
        <f t="shared" si="17"/>
        <v>0</v>
      </c>
      <c r="AH263">
        <f t="shared" si="18"/>
        <v>0</v>
      </c>
      <c r="AI263" t="str">
        <f>IF(AH263=0,"",AH263/VLOOKUP(B263,Kraftvärmeprod!$B$1:$BC$480,MATCH("Summa tillförd energi exklusive rökgaskondensering",Kraftvärmeprod!$B$1:$BC$1,0),FALSE))</f>
        <v/>
      </c>
      <c r="AK263">
        <f t="shared" si="19"/>
        <v>0</v>
      </c>
    </row>
    <row r="264" spans="1:37" x14ac:dyDescent="0.25">
      <c r="A264" s="2" t="s">
        <v>357</v>
      </c>
      <c r="B264" s="2" t="s">
        <v>375</v>
      </c>
      <c r="C264">
        <f>IF(ISERROR(1/VLOOKUP($B264,'Justerad allokering'!$B$1:$AG$461,MATCH(C$1,'Justerad allokering'!$B$1:$AF$1,0),FALSE)),VLOOKUP($B264,'Allokerad kvv'!$B$2:$AV$468,MATCH(C$1,'Allokerad kvv'!$B$1:$AV$1,0),FALSE),VLOOKUP($B264,'Justerad allokering'!$B$1:$AG$461,MATCH(C$1,'Justerad allokering'!$B$1:$AF$1,0),FALSE))</f>
        <v>0</v>
      </c>
      <c r="D264">
        <f>IF(ISERROR(1/VLOOKUP($B264,'Justerad allokering'!$B$1:$AG$461,MATCH(D$1,'Justerad allokering'!$B$1:$AF$1,0),FALSE)),VLOOKUP($B264,'Allokerad kvv'!$B$2:$AV$468,MATCH(D$1,'Allokerad kvv'!$B$1:$AV$1,0),FALSE),VLOOKUP($B264,'Justerad allokering'!$B$1:$AG$461,MATCH(D$1,'Justerad allokering'!$B$1:$AF$1,0),FALSE))</f>
        <v>0</v>
      </c>
      <c r="E264">
        <f>IF(ISERROR(1/VLOOKUP($B264,'Justerad allokering'!$B$1:$AG$461,MATCH(E$1,'Justerad allokering'!$B$1:$AF$1,0),FALSE)),VLOOKUP($B264,'Allokerad kvv'!$B$2:$AV$468,MATCH(E$1,'Allokerad kvv'!$B$1:$AV$1,0),FALSE),VLOOKUP($B264,'Justerad allokering'!$B$1:$AG$461,MATCH(E$1,'Justerad allokering'!$B$1:$AF$1,0),FALSE))</f>
        <v>0</v>
      </c>
      <c r="F264">
        <f>IF(ISERROR(1/VLOOKUP($B264,'Justerad allokering'!$B$1:$AG$461,MATCH(F$1,'Justerad allokering'!$B$1:$AF$1,0),FALSE)),VLOOKUP($B264,'Allokerad kvv'!$B$2:$AV$468,MATCH(F$1,'Allokerad kvv'!$B$1:$AV$1,0),FALSE),VLOOKUP($B264,'Justerad allokering'!$B$1:$AG$461,MATCH(F$1,'Justerad allokering'!$B$1:$AF$1,0),FALSE))</f>
        <v>0</v>
      </c>
      <c r="G264">
        <f>IF(ISERROR(1/VLOOKUP($B264,'Justerad allokering'!$B$1:$AG$461,MATCH(G$1,'Justerad allokering'!$B$1:$AF$1,0),FALSE)),VLOOKUP($B264,'Allokerad kvv'!$B$2:$AV$468,MATCH(G$1,'Allokerad kvv'!$B$1:$AV$1,0),FALSE),VLOOKUP($B264,'Justerad allokering'!$B$1:$AG$461,MATCH(G$1,'Justerad allokering'!$B$1:$AF$1,0),FALSE))</f>
        <v>0</v>
      </c>
      <c r="H264">
        <f>IF(ISERROR(1/VLOOKUP($B264,'Justerad allokering'!$B$1:$AG$461,MATCH(H$1,'Justerad allokering'!$B$1:$AF$1,0),FALSE)),VLOOKUP($B264,'Allokerad kvv'!$B$2:$AV$468,MATCH(H$1,'Allokerad kvv'!$B$1:$AV$1,0),FALSE),VLOOKUP($B264,'Justerad allokering'!$B$1:$AG$461,MATCH(H$1,'Justerad allokering'!$B$1:$AF$1,0),FALSE))</f>
        <v>0</v>
      </c>
      <c r="I264">
        <f>IF(ISERROR(1/VLOOKUP($B264,'Justerad allokering'!$B$1:$AG$461,MATCH(I$1,'Justerad allokering'!$B$1:$AF$1,0),FALSE)),VLOOKUP($B264,'Allokerad kvv'!$B$2:$AV$468,MATCH(I$1,'Allokerad kvv'!$B$1:$AV$1,0),FALSE),VLOOKUP($B264,'Justerad allokering'!$B$1:$AG$461,MATCH(I$1,'Justerad allokering'!$B$1:$AF$1,0),FALSE))</f>
        <v>0</v>
      </c>
      <c r="J264">
        <f>IF(ISERROR(1/VLOOKUP($B264,'Justerad allokering'!$B$1:$AG$461,MATCH(J$1,'Justerad allokering'!$B$1:$AF$1,0),FALSE)),VLOOKUP($B264,'Allokerad kvv'!$B$2:$AV$468,MATCH(J$1,'Allokerad kvv'!$B$1:$AV$1,0),FALSE),VLOOKUP($B264,'Justerad allokering'!$B$1:$AG$461,MATCH(J$1,'Justerad allokering'!$B$1:$AF$1,0),FALSE))</f>
        <v>0</v>
      </c>
      <c r="K264">
        <f>IF(ISERROR(1/VLOOKUP($B264,'Justerad allokering'!$B$1:$AG$461,MATCH(K$1,'Justerad allokering'!$B$1:$AF$1,0),FALSE)),VLOOKUP($B264,'Allokerad kvv'!$B$2:$AV$468,MATCH(K$1,'Allokerad kvv'!$B$1:$AV$1,0),FALSE),VLOOKUP($B264,'Justerad allokering'!$B$1:$AG$461,MATCH(K$1,'Justerad allokering'!$B$1:$AF$1,0),FALSE))</f>
        <v>0</v>
      </c>
      <c r="L264">
        <f>IF(ISERROR(1/VLOOKUP($B264,'Justerad allokering'!$B$1:$AG$461,MATCH(L$1,'Justerad allokering'!$B$1:$AF$1,0),FALSE)),VLOOKUP($B264,'Allokerad kvv'!$B$2:$AV$468,MATCH(L$1,'Allokerad kvv'!$B$1:$AV$1,0),FALSE),VLOOKUP($B264,'Justerad allokering'!$B$1:$AG$461,MATCH(L$1,'Justerad allokering'!$B$1:$AF$1,0),FALSE))</f>
        <v>0</v>
      </c>
      <c r="M264">
        <f>IF(ISERROR(1/VLOOKUP($B264,'Justerad allokering'!$B$1:$AG$461,MATCH(M$1,'Justerad allokering'!$B$1:$AF$1,0),FALSE)),VLOOKUP($B264,'Allokerad kvv'!$B$2:$AV$468,MATCH(M$1,'Allokerad kvv'!$B$1:$AV$1,0),FALSE),VLOOKUP($B264,'Justerad allokering'!$B$1:$AG$461,MATCH(M$1,'Justerad allokering'!$B$1:$AF$1,0),FALSE))</f>
        <v>0</v>
      </c>
      <c r="N264">
        <f>IF(ISERROR(1/VLOOKUP($B264,'Justerad allokering'!$B$1:$AG$461,MATCH(N$1,'Justerad allokering'!$B$1:$AF$1,0),FALSE)),VLOOKUP($B264,'Allokerad kvv'!$B$2:$AV$468,MATCH(N$1,'Allokerad kvv'!$B$1:$AV$1,0),FALSE),VLOOKUP($B264,'Justerad allokering'!$B$1:$AG$461,MATCH(N$1,'Justerad allokering'!$B$1:$AF$1,0),FALSE))</f>
        <v>0</v>
      </c>
      <c r="O264">
        <f>IF(ISERROR(1/VLOOKUP($B264,'Justerad allokering'!$B$1:$AG$461,MATCH(O$1,'Justerad allokering'!$B$1:$AF$1,0),FALSE)),VLOOKUP($B264,'Allokerad kvv'!$B$2:$AV$468,MATCH(O$1,'Allokerad kvv'!$B$1:$AV$1,0),FALSE),VLOOKUP($B264,'Justerad allokering'!$B$1:$AG$461,MATCH(O$1,'Justerad allokering'!$B$1:$AF$1,0),FALSE))</f>
        <v>0</v>
      </c>
      <c r="P264">
        <f>IF(ISERROR(1/VLOOKUP($B264,'Justerad allokering'!$B$1:$AG$461,MATCH(P$1,'Justerad allokering'!$B$1:$AF$1,0),FALSE)),VLOOKUP($B264,'Allokerad kvv'!$B$2:$AV$468,MATCH(P$1,'Allokerad kvv'!$B$1:$AV$1,0),FALSE),VLOOKUP($B264,'Justerad allokering'!$B$1:$AG$461,MATCH(P$1,'Justerad allokering'!$B$1:$AF$1,0),FALSE))</f>
        <v>0</v>
      </c>
      <c r="Q264">
        <f>IF(ISERROR(1/VLOOKUP($B264,'Justerad allokering'!$B$1:$AG$461,MATCH(Q$1,'Justerad allokering'!$B$1:$AF$1,0),FALSE)),VLOOKUP($B264,'Allokerad kvv'!$B$2:$AV$468,MATCH(Q$1,'Allokerad kvv'!$B$1:$AV$1,0),FALSE),VLOOKUP($B264,'Justerad allokering'!$B$1:$AG$461,MATCH(Q$1,'Justerad allokering'!$B$1:$AF$1,0),FALSE))</f>
        <v>0</v>
      </c>
      <c r="R264">
        <f>IF(ISERROR(1/VLOOKUP($B264,'Justerad allokering'!$B$1:$AG$461,MATCH(R$1,'Justerad allokering'!$B$1:$AF$1,0),FALSE)),VLOOKUP($B264,'Allokerad kvv'!$B$2:$AV$468,MATCH(R$1,'Allokerad kvv'!$B$1:$AV$1,0),FALSE),VLOOKUP($B264,'Justerad allokering'!$B$1:$AG$461,MATCH(R$1,'Justerad allokering'!$B$1:$AF$1,0),FALSE))</f>
        <v>0</v>
      </c>
      <c r="S264">
        <f>IF(ISERROR(1/VLOOKUP($B264,'Justerad allokering'!$B$1:$AG$461,MATCH(S$1,'Justerad allokering'!$B$1:$AF$1,0),FALSE)),VLOOKUP($B264,'Allokerad kvv'!$B$2:$AV$468,MATCH(S$1,'Allokerad kvv'!$B$1:$AV$1,0),FALSE),VLOOKUP($B264,'Justerad allokering'!$B$1:$AG$461,MATCH(S$1,'Justerad allokering'!$B$1:$AF$1,0),FALSE))</f>
        <v>0</v>
      </c>
      <c r="T264">
        <f>IF(ISERROR(1/VLOOKUP($B264,'Justerad allokering'!$B$1:$AG$461,MATCH(T$1,'Justerad allokering'!$B$1:$AF$1,0),FALSE)),VLOOKUP($B264,'Allokerad kvv'!$B$2:$AV$468,MATCH(T$1,'Allokerad kvv'!$B$1:$AV$1,0),FALSE),VLOOKUP($B264,'Justerad allokering'!$B$1:$AG$461,MATCH(T$1,'Justerad allokering'!$B$1:$AF$1,0),FALSE))</f>
        <v>0</v>
      </c>
      <c r="U264">
        <f>IF(ISERROR(1/VLOOKUP($B264,'Justerad allokering'!$B$1:$AG$461,MATCH(U$1,'Justerad allokering'!$B$1:$AF$1,0),FALSE)),VLOOKUP($B264,'Allokerad kvv'!$B$2:$AV$468,MATCH(U$1,'Allokerad kvv'!$B$1:$AV$1,0),FALSE),VLOOKUP($B264,'Justerad allokering'!$B$1:$AG$461,MATCH(U$1,'Justerad allokering'!$B$1:$AF$1,0),FALSE))</f>
        <v>0</v>
      </c>
      <c r="V264">
        <f>IF(ISERROR(1/VLOOKUP($B264,'Justerad allokering'!$B$1:$AG$461,MATCH(V$1,'Justerad allokering'!$B$1:$AF$1,0),FALSE)),VLOOKUP($B264,'Allokerad kvv'!$B$2:$AV$468,MATCH(V$1,'Allokerad kvv'!$B$1:$AV$1,0),FALSE),VLOOKUP($B264,'Justerad allokering'!$B$1:$AG$461,MATCH(V$1,'Justerad allokering'!$B$1:$AF$1,0),FALSE))</f>
        <v>0</v>
      </c>
      <c r="W264">
        <f>IF(ISERROR(1/VLOOKUP($B264,'Justerad allokering'!$B$1:$AG$461,MATCH(W$1,'Justerad allokering'!$B$1:$AF$1,0),FALSE)),VLOOKUP($B264,'Allokerad kvv'!$B$2:$AV$468,MATCH(W$1,'Allokerad kvv'!$B$1:$AV$1,0),FALSE),VLOOKUP($B264,'Justerad allokering'!$B$1:$AG$461,MATCH(W$1,'Justerad allokering'!$B$1:$AF$1,0),FALSE))</f>
        <v>0</v>
      </c>
      <c r="X264">
        <f>IF(ISERROR(1/VLOOKUP($B264,'Justerad allokering'!$B$1:$AG$461,MATCH(X$1,'Justerad allokering'!$B$1:$AF$1,0),FALSE)),VLOOKUP($B264,'Allokerad kvv'!$B$2:$AV$468,MATCH(X$1,'Allokerad kvv'!$B$1:$AV$1,0),FALSE),VLOOKUP($B264,'Justerad allokering'!$B$1:$AG$461,MATCH(X$1,'Justerad allokering'!$B$1:$AF$1,0),FALSE))</f>
        <v>0</v>
      </c>
      <c r="Y264">
        <f>IF(ISERROR(1/VLOOKUP($B264,'Justerad allokering'!$B$1:$AG$461,MATCH(Y$1,'Justerad allokering'!$B$1:$AF$1,0),FALSE)),VLOOKUP($B264,'Allokerad kvv'!$B$2:$AV$468,MATCH(Y$1,'Allokerad kvv'!$B$1:$AV$1,0),FALSE),VLOOKUP($B264,'Justerad allokering'!$B$1:$AG$461,MATCH(Y$1,'Justerad allokering'!$B$1:$AF$1,0),FALSE))</f>
        <v>0</v>
      </c>
      <c r="Z264">
        <f>IF(ISERROR(1/VLOOKUP($B264,'Justerad allokering'!$B$1:$AG$461,MATCH(Z$1,'Justerad allokering'!$B$1:$AF$1,0),FALSE)),VLOOKUP($B264,'Allokerad kvv'!$B$2:$AV$468,MATCH(Z$1,'Allokerad kvv'!$B$1:$AV$1,0),FALSE),VLOOKUP($B264,'Justerad allokering'!$B$1:$AG$461,MATCH(Z$1,'Justerad allokering'!$B$1:$AF$1,0),FALSE))</f>
        <v>0</v>
      </c>
      <c r="AE264" s="89">
        <f t="shared" si="16"/>
        <v>0</v>
      </c>
      <c r="AG264">
        <f t="shared" si="17"/>
        <v>0</v>
      </c>
      <c r="AH264">
        <f t="shared" si="18"/>
        <v>0</v>
      </c>
      <c r="AI264" t="str">
        <f>IF(AH264=0,"",AH264/VLOOKUP(B264,Kraftvärmeprod!$B$1:$BC$480,MATCH("Summa tillförd energi exklusive rökgaskondensering",Kraftvärmeprod!$B$1:$BC$1,0),FALSE))</f>
        <v/>
      </c>
      <c r="AK264">
        <f t="shared" si="19"/>
        <v>0</v>
      </c>
    </row>
    <row r="265" spans="1:37" x14ac:dyDescent="0.25">
      <c r="A265" s="2" t="s">
        <v>376</v>
      </c>
      <c r="B265" s="2" t="s">
        <v>377</v>
      </c>
      <c r="C265">
        <f>IF(ISERROR(1/VLOOKUP($B265,'Justerad allokering'!$B$1:$AG$461,MATCH(C$1,'Justerad allokering'!$B$1:$AF$1,0),FALSE)),VLOOKUP($B265,'Allokerad kvv'!$B$2:$AV$468,MATCH(C$1,'Allokerad kvv'!$B$1:$AV$1,0),FALSE),VLOOKUP($B265,'Justerad allokering'!$B$1:$AG$461,MATCH(C$1,'Justerad allokering'!$B$1:$AF$1,0),FALSE))</f>
        <v>0</v>
      </c>
      <c r="D265">
        <f>IF(ISERROR(1/VLOOKUP($B265,'Justerad allokering'!$B$1:$AG$461,MATCH(D$1,'Justerad allokering'!$B$1:$AF$1,0),FALSE)),VLOOKUP($B265,'Allokerad kvv'!$B$2:$AV$468,MATCH(D$1,'Allokerad kvv'!$B$1:$AV$1,0),FALSE),VLOOKUP($B265,'Justerad allokering'!$B$1:$AG$461,MATCH(D$1,'Justerad allokering'!$B$1:$AF$1,0),FALSE))</f>
        <v>0</v>
      </c>
      <c r="E265">
        <f>IF(ISERROR(1/VLOOKUP($B265,'Justerad allokering'!$B$1:$AG$461,MATCH(E$1,'Justerad allokering'!$B$1:$AF$1,0),FALSE)),VLOOKUP($B265,'Allokerad kvv'!$B$2:$AV$468,MATCH(E$1,'Allokerad kvv'!$B$1:$AV$1,0),FALSE),VLOOKUP($B265,'Justerad allokering'!$B$1:$AG$461,MATCH(E$1,'Justerad allokering'!$B$1:$AF$1,0),FALSE))</f>
        <v>0</v>
      </c>
      <c r="F265">
        <f>IF(ISERROR(1/VLOOKUP($B265,'Justerad allokering'!$B$1:$AG$461,MATCH(F$1,'Justerad allokering'!$B$1:$AF$1,0),FALSE)),VLOOKUP($B265,'Allokerad kvv'!$B$2:$AV$468,MATCH(F$1,'Allokerad kvv'!$B$1:$AV$1,0),FALSE),VLOOKUP($B265,'Justerad allokering'!$B$1:$AG$461,MATCH(F$1,'Justerad allokering'!$B$1:$AF$1,0),FALSE))</f>
        <v>0</v>
      </c>
      <c r="G265">
        <f>IF(ISERROR(1/VLOOKUP($B265,'Justerad allokering'!$B$1:$AG$461,MATCH(G$1,'Justerad allokering'!$B$1:$AF$1,0),FALSE)),VLOOKUP($B265,'Allokerad kvv'!$B$2:$AV$468,MATCH(G$1,'Allokerad kvv'!$B$1:$AV$1,0),FALSE),VLOOKUP($B265,'Justerad allokering'!$B$1:$AG$461,MATCH(G$1,'Justerad allokering'!$B$1:$AF$1,0),FALSE))</f>
        <v>0</v>
      </c>
      <c r="H265">
        <f>IF(ISERROR(1/VLOOKUP($B265,'Justerad allokering'!$B$1:$AG$461,MATCH(H$1,'Justerad allokering'!$B$1:$AF$1,0),FALSE)),VLOOKUP($B265,'Allokerad kvv'!$B$2:$AV$468,MATCH(H$1,'Allokerad kvv'!$B$1:$AV$1,0),FALSE),VLOOKUP($B265,'Justerad allokering'!$B$1:$AG$461,MATCH(H$1,'Justerad allokering'!$B$1:$AF$1,0),FALSE))</f>
        <v>0</v>
      </c>
      <c r="I265">
        <f>IF(ISERROR(1/VLOOKUP($B265,'Justerad allokering'!$B$1:$AG$461,MATCH(I$1,'Justerad allokering'!$B$1:$AF$1,0),FALSE)),VLOOKUP($B265,'Allokerad kvv'!$B$2:$AV$468,MATCH(I$1,'Allokerad kvv'!$B$1:$AV$1,0),FALSE),VLOOKUP($B265,'Justerad allokering'!$B$1:$AG$461,MATCH(I$1,'Justerad allokering'!$B$1:$AF$1,0),FALSE))</f>
        <v>0</v>
      </c>
      <c r="J265">
        <f>IF(ISERROR(1/VLOOKUP($B265,'Justerad allokering'!$B$1:$AG$461,MATCH(J$1,'Justerad allokering'!$B$1:$AF$1,0),FALSE)),VLOOKUP($B265,'Allokerad kvv'!$B$2:$AV$468,MATCH(J$1,'Allokerad kvv'!$B$1:$AV$1,0),FALSE),VLOOKUP($B265,'Justerad allokering'!$B$1:$AG$461,MATCH(J$1,'Justerad allokering'!$B$1:$AF$1,0),FALSE))</f>
        <v>0</v>
      </c>
      <c r="K265">
        <f>IF(ISERROR(1/VLOOKUP($B265,'Justerad allokering'!$B$1:$AG$461,MATCH(K$1,'Justerad allokering'!$B$1:$AF$1,0),FALSE)),VLOOKUP($B265,'Allokerad kvv'!$B$2:$AV$468,MATCH(K$1,'Allokerad kvv'!$B$1:$AV$1,0),FALSE),VLOOKUP($B265,'Justerad allokering'!$B$1:$AG$461,MATCH(K$1,'Justerad allokering'!$B$1:$AF$1,0),FALSE))</f>
        <v>0</v>
      </c>
      <c r="L265">
        <f>IF(ISERROR(1/VLOOKUP($B265,'Justerad allokering'!$B$1:$AG$461,MATCH(L$1,'Justerad allokering'!$B$1:$AF$1,0),FALSE)),VLOOKUP($B265,'Allokerad kvv'!$B$2:$AV$468,MATCH(L$1,'Allokerad kvv'!$B$1:$AV$1,0),FALSE),VLOOKUP($B265,'Justerad allokering'!$B$1:$AG$461,MATCH(L$1,'Justerad allokering'!$B$1:$AF$1,0),FALSE))</f>
        <v>0</v>
      </c>
      <c r="M265">
        <f>IF(ISERROR(1/VLOOKUP($B265,'Justerad allokering'!$B$1:$AG$461,MATCH(M$1,'Justerad allokering'!$B$1:$AF$1,0),FALSE)),VLOOKUP($B265,'Allokerad kvv'!$B$2:$AV$468,MATCH(M$1,'Allokerad kvv'!$B$1:$AV$1,0),FALSE),VLOOKUP($B265,'Justerad allokering'!$B$1:$AG$461,MATCH(M$1,'Justerad allokering'!$B$1:$AF$1,0),FALSE))</f>
        <v>0</v>
      </c>
      <c r="N265">
        <f>IF(ISERROR(1/VLOOKUP($B265,'Justerad allokering'!$B$1:$AG$461,MATCH(N$1,'Justerad allokering'!$B$1:$AF$1,0),FALSE)),VLOOKUP($B265,'Allokerad kvv'!$B$2:$AV$468,MATCH(N$1,'Allokerad kvv'!$B$1:$AV$1,0),FALSE),VLOOKUP($B265,'Justerad allokering'!$B$1:$AG$461,MATCH(N$1,'Justerad allokering'!$B$1:$AF$1,0),FALSE))</f>
        <v>0</v>
      </c>
      <c r="O265">
        <f>IF(ISERROR(1/VLOOKUP($B265,'Justerad allokering'!$B$1:$AG$461,MATCH(O$1,'Justerad allokering'!$B$1:$AF$1,0),FALSE)),VLOOKUP($B265,'Allokerad kvv'!$B$2:$AV$468,MATCH(O$1,'Allokerad kvv'!$B$1:$AV$1,0),FALSE),VLOOKUP($B265,'Justerad allokering'!$B$1:$AG$461,MATCH(O$1,'Justerad allokering'!$B$1:$AF$1,0),FALSE))</f>
        <v>0</v>
      </c>
      <c r="P265">
        <f>IF(ISERROR(1/VLOOKUP($B265,'Justerad allokering'!$B$1:$AG$461,MATCH(P$1,'Justerad allokering'!$B$1:$AF$1,0),FALSE)),VLOOKUP($B265,'Allokerad kvv'!$B$2:$AV$468,MATCH(P$1,'Allokerad kvv'!$B$1:$AV$1,0),FALSE),VLOOKUP($B265,'Justerad allokering'!$B$1:$AG$461,MATCH(P$1,'Justerad allokering'!$B$1:$AF$1,0),FALSE))</f>
        <v>0</v>
      </c>
      <c r="Q265">
        <f>IF(ISERROR(1/VLOOKUP($B265,'Justerad allokering'!$B$1:$AG$461,MATCH(Q$1,'Justerad allokering'!$B$1:$AF$1,0),FALSE)),VLOOKUP($B265,'Allokerad kvv'!$B$2:$AV$468,MATCH(Q$1,'Allokerad kvv'!$B$1:$AV$1,0),FALSE),VLOOKUP($B265,'Justerad allokering'!$B$1:$AG$461,MATCH(Q$1,'Justerad allokering'!$B$1:$AF$1,0),FALSE))</f>
        <v>0</v>
      </c>
      <c r="R265">
        <f>IF(ISERROR(1/VLOOKUP($B265,'Justerad allokering'!$B$1:$AG$461,MATCH(R$1,'Justerad allokering'!$B$1:$AF$1,0),FALSE)),VLOOKUP($B265,'Allokerad kvv'!$B$2:$AV$468,MATCH(R$1,'Allokerad kvv'!$B$1:$AV$1,0),FALSE),VLOOKUP($B265,'Justerad allokering'!$B$1:$AG$461,MATCH(R$1,'Justerad allokering'!$B$1:$AF$1,0),FALSE))</f>
        <v>0</v>
      </c>
      <c r="S265">
        <f>IF(ISERROR(1/VLOOKUP($B265,'Justerad allokering'!$B$1:$AG$461,MATCH(S$1,'Justerad allokering'!$B$1:$AF$1,0),FALSE)),VLOOKUP($B265,'Allokerad kvv'!$B$2:$AV$468,MATCH(S$1,'Allokerad kvv'!$B$1:$AV$1,0),FALSE),VLOOKUP($B265,'Justerad allokering'!$B$1:$AG$461,MATCH(S$1,'Justerad allokering'!$B$1:$AF$1,0),FALSE))</f>
        <v>0</v>
      </c>
      <c r="T265">
        <f>IF(ISERROR(1/VLOOKUP($B265,'Justerad allokering'!$B$1:$AG$461,MATCH(T$1,'Justerad allokering'!$B$1:$AF$1,0),FALSE)),VLOOKUP($B265,'Allokerad kvv'!$B$2:$AV$468,MATCH(T$1,'Allokerad kvv'!$B$1:$AV$1,0),FALSE),VLOOKUP($B265,'Justerad allokering'!$B$1:$AG$461,MATCH(T$1,'Justerad allokering'!$B$1:$AF$1,0),FALSE))</f>
        <v>0</v>
      </c>
      <c r="U265">
        <f>IF(ISERROR(1/VLOOKUP($B265,'Justerad allokering'!$B$1:$AG$461,MATCH(U$1,'Justerad allokering'!$B$1:$AF$1,0),FALSE)),VLOOKUP($B265,'Allokerad kvv'!$B$2:$AV$468,MATCH(U$1,'Allokerad kvv'!$B$1:$AV$1,0),FALSE),VLOOKUP($B265,'Justerad allokering'!$B$1:$AG$461,MATCH(U$1,'Justerad allokering'!$B$1:$AF$1,0),FALSE))</f>
        <v>0</v>
      </c>
      <c r="V265">
        <f>IF(ISERROR(1/VLOOKUP($B265,'Justerad allokering'!$B$1:$AG$461,MATCH(V$1,'Justerad allokering'!$B$1:$AF$1,0),FALSE)),VLOOKUP($B265,'Allokerad kvv'!$B$2:$AV$468,MATCH(V$1,'Allokerad kvv'!$B$1:$AV$1,0),FALSE),VLOOKUP($B265,'Justerad allokering'!$B$1:$AG$461,MATCH(V$1,'Justerad allokering'!$B$1:$AF$1,0),FALSE))</f>
        <v>0</v>
      </c>
      <c r="W265">
        <f>IF(ISERROR(1/VLOOKUP($B265,'Justerad allokering'!$B$1:$AG$461,MATCH(W$1,'Justerad allokering'!$B$1:$AF$1,0),FALSE)),VLOOKUP($B265,'Allokerad kvv'!$B$2:$AV$468,MATCH(W$1,'Allokerad kvv'!$B$1:$AV$1,0),FALSE),VLOOKUP($B265,'Justerad allokering'!$B$1:$AG$461,MATCH(W$1,'Justerad allokering'!$B$1:$AF$1,0),FALSE))</f>
        <v>0</v>
      </c>
      <c r="X265">
        <f>IF(ISERROR(1/VLOOKUP($B265,'Justerad allokering'!$B$1:$AG$461,MATCH(X$1,'Justerad allokering'!$B$1:$AF$1,0),FALSE)),VLOOKUP($B265,'Allokerad kvv'!$B$2:$AV$468,MATCH(X$1,'Allokerad kvv'!$B$1:$AV$1,0),FALSE),VLOOKUP($B265,'Justerad allokering'!$B$1:$AG$461,MATCH(X$1,'Justerad allokering'!$B$1:$AF$1,0),FALSE))</f>
        <v>0</v>
      </c>
      <c r="Y265">
        <f>IF(ISERROR(1/VLOOKUP($B265,'Justerad allokering'!$B$1:$AG$461,MATCH(Y$1,'Justerad allokering'!$B$1:$AF$1,0),FALSE)),VLOOKUP($B265,'Allokerad kvv'!$B$2:$AV$468,MATCH(Y$1,'Allokerad kvv'!$B$1:$AV$1,0),FALSE),VLOOKUP($B265,'Justerad allokering'!$B$1:$AG$461,MATCH(Y$1,'Justerad allokering'!$B$1:$AF$1,0),FALSE))</f>
        <v>0</v>
      </c>
      <c r="Z265">
        <f>IF(ISERROR(1/VLOOKUP($B265,'Justerad allokering'!$B$1:$AG$461,MATCH(Z$1,'Justerad allokering'!$B$1:$AF$1,0),FALSE)),VLOOKUP($B265,'Allokerad kvv'!$B$2:$AV$468,MATCH(Z$1,'Allokerad kvv'!$B$1:$AV$1,0),FALSE),VLOOKUP($B265,'Justerad allokering'!$B$1:$AG$461,MATCH(Z$1,'Justerad allokering'!$B$1:$AF$1,0),FALSE))</f>
        <v>0</v>
      </c>
      <c r="AE265" s="89">
        <f t="shared" si="16"/>
        <v>0</v>
      </c>
      <c r="AG265">
        <f t="shared" si="17"/>
        <v>0</v>
      </c>
      <c r="AH265">
        <f t="shared" si="18"/>
        <v>0</v>
      </c>
      <c r="AI265" t="str">
        <f>IF(AH265=0,"",AH265/VLOOKUP(B265,Kraftvärmeprod!$B$1:$BC$480,MATCH("Summa tillförd energi exklusive rökgaskondensering",Kraftvärmeprod!$B$1:$BC$1,0),FALSE))</f>
        <v/>
      </c>
      <c r="AK265">
        <f t="shared" si="19"/>
        <v>0</v>
      </c>
    </row>
    <row r="266" spans="1:37" x14ac:dyDescent="0.25">
      <c r="A266" s="2" t="s">
        <v>376</v>
      </c>
      <c r="B266" s="2" t="s">
        <v>378</v>
      </c>
      <c r="C266">
        <f>IF(ISERROR(1/VLOOKUP($B266,'Justerad allokering'!$B$1:$AG$461,MATCH(C$1,'Justerad allokering'!$B$1:$AF$1,0),FALSE)),VLOOKUP($B266,'Allokerad kvv'!$B$2:$AV$468,MATCH(C$1,'Allokerad kvv'!$B$1:$AV$1,0),FALSE),VLOOKUP($B266,'Justerad allokering'!$B$1:$AG$461,MATCH(C$1,'Justerad allokering'!$B$1:$AF$1,0),FALSE))</f>
        <v>144.62799999999999</v>
      </c>
      <c r="D266">
        <f>IF(ISERROR(1/VLOOKUP($B266,'Justerad allokering'!$B$1:$AG$461,MATCH(D$1,'Justerad allokering'!$B$1:$AF$1,0),FALSE)),VLOOKUP($B266,'Allokerad kvv'!$B$2:$AV$468,MATCH(D$1,'Allokerad kvv'!$B$1:$AV$1,0),FALSE),VLOOKUP($B266,'Justerad allokering'!$B$1:$AG$461,MATCH(D$1,'Justerad allokering'!$B$1:$AF$1,0),FALSE))</f>
        <v>0</v>
      </c>
      <c r="E266">
        <f>IF(ISERROR(1/VLOOKUP($B266,'Justerad allokering'!$B$1:$AG$461,MATCH(E$1,'Justerad allokering'!$B$1:$AF$1,0),FALSE)),VLOOKUP($B266,'Allokerad kvv'!$B$2:$AV$468,MATCH(E$1,'Allokerad kvv'!$B$1:$AV$1,0),FALSE),VLOOKUP($B266,'Justerad allokering'!$B$1:$AG$461,MATCH(E$1,'Justerad allokering'!$B$1:$AF$1,0),FALSE))</f>
        <v>0</v>
      </c>
      <c r="F266">
        <f>IF(ISERROR(1/VLOOKUP($B266,'Justerad allokering'!$B$1:$AG$461,MATCH(F$1,'Justerad allokering'!$B$1:$AF$1,0),FALSE)),VLOOKUP($B266,'Allokerad kvv'!$B$2:$AV$468,MATCH(F$1,'Allokerad kvv'!$B$1:$AV$1,0),FALSE),VLOOKUP($B266,'Justerad allokering'!$B$1:$AG$461,MATCH(F$1,'Justerad allokering'!$B$1:$AF$1,0),FALSE))</f>
        <v>0</v>
      </c>
      <c r="G266">
        <f>IF(ISERROR(1/VLOOKUP($B266,'Justerad allokering'!$B$1:$AG$461,MATCH(G$1,'Justerad allokering'!$B$1:$AF$1,0),FALSE)),VLOOKUP($B266,'Allokerad kvv'!$B$2:$AV$468,MATCH(G$1,'Allokerad kvv'!$B$1:$AV$1,0),FALSE),VLOOKUP($B266,'Justerad allokering'!$B$1:$AG$461,MATCH(G$1,'Justerad allokering'!$B$1:$AF$1,0),FALSE))</f>
        <v>1.13453</v>
      </c>
      <c r="H266">
        <f>IF(ISERROR(1/VLOOKUP($B266,'Justerad allokering'!$B$1:$AG$461,MATCH(H$1,'Justerad allokering'!$B$1:$AF$1,0),FALSE)),VLOOKUP($B266,'Allokerad kvv'!$B$2:$AV$468,MATCH(H$1,'Allokerad kvv'!$B$1:$AV$1,0),FALSE),VLOOKUP($B266,'Justerad allokering'!$B$1:$AG$461,MATCH(H$1,'Justerad allokering'!$B$1:$AF$1,0),FALSE))</f>
        <v>0</v>
      </c>
      <c r="I266">
        <f>IF(ISERROR(1/VLOOKUP($B266,'Justerad allokering'!$B$1:$AG$461,MATCH(I$1,'Justerad allokering'!$B$1:$AF$1,0),FALSE)),VLOOKUP($B266,'Allokerad kvv'!$B$2:$AV$468,MATCH(I$1,'Allokerad kvv'!$B$1:$AV$1,0),FALSE),VLOOKUP($B266,'Justerad allokering'!$B$1:$AG$461,MATCH(I$1,'Justerad allokering'!$B$1:$AF$1,0),FALSE))</f>
        <v>0</v>
      </c>
      <c r="J266">
        <f>IF(ISERROR(1/VLOOKUP($B266,'Justerad allokering'!$B$1:$AG$461,MATCH(J$1,'Justerad allokering'!$B$1:$AF$1,0),FALSE)),VLOOKUP($B266,'Allokerad kvv'!$B$2:$AV$468,MATCH(J$1,'Allokerad kvv'!$B$1:$AV$1,0),FALSE),VLOOKUP($B266,'Justerad allokering'!$B$1:$AG$461,MATCH(J$1,'Justerad allokering'!$B$1:$AF$1,0),FALSE))</f>
        <v>0</v>
      </c>
      <c r="K266">
        <f>IF(ISERROR(1/VLOOKUP($B266,'Justerad allokering'!$B$1:$AG$461,MATCH(K$1,'Justerad allokering'!$B$1:$AF$1,0),FALSE)),VLOOKUP($B266,'Allokerad kvv'!$B$2:$AV$468,MATCH(K$1,'Allokerad kvv'!$B$1:$AV$1,0),FALSE),VLOOKUP($B266,'Justerad allokering'!$B$1:$AG$461,MATCH(K$1,'Justerad allokering'!$B$1:$AF$1,0),FALSE))</f>
        <v>4.6338299999999997</v>
      </c>
      <c r="L266">
        <f>IF(ISERROR(1/VLOOKUP($B266,'Justerad allokering'!$B$1:$AG$461,MATCH(L$1,'Justerad allokering'!$B$1:$AF$1,0),FALSE)),VLOOKUP($B266,'Allokerad kvv'!$B$2:$AV$468,MATCH(L$1,'Allokerad kvv'!$B$1:$AV$1,0),FALSE),VLOOKUP($B266,'Justerad allokering'!$B$1:$AG$461,MATCH(L$1,'Justerad allokering'!$B$1:$AF$1,0),FALSE))</f>
        <v>0</v>
      </c>
      <c r="M266">
        <f>IF(ISERROR(1/VLOOKUP($B266,'Justerad allokering'!$B$1:$AG$461,MATCH(M$1,'Justerad allokering'!$B$1:$AF$1,0),FALSE)),VLOOKUP($B266,'Allokerad kvv'!$B$2:$AV$468,MATCH(M$1,'Allokerad kvv'!$B$1:$AV$1,0),FALSE),VLOOKUP($B266,'Justerad allokering'!$B$1:$AG$461,MATCH(M$1,'Justerad allokering'!$B$1:$AF$1,0),FALSE))</f>
        <v>0</v>
      </c>
      <c r="N266">
        <f>IF(ISERROR(1/VLOOKUP($B266,'Justerad allokering'!$B$1:$AG$461,MATCH(N$1,'Justerad allokering'!$B$1:$AF$1,0),FALSE)),VLOOKUP($B266,'Allokerad kvv'!$B$2:$AV$468,MATCH(N$1,'Allokerad kvv'!$B$1:$AV$1,0),FALSE),VLOOKUP($B266,'Justerad allokering'!$B$1:$AG$461,MATCH(N$1,'Justerad allokering'!$B$1:$AF$1,0),FALSE))</f>
        <v>20.3</v>
      </c>
      <c r="O266">
        <f>IF(ISERROR(1/VLOOKUP($B266,'Justerad allokering'!$B$1:$AG$461,MATCH(O$1,'Justerad allokering'!$B$1:$AF$1,0),FALSE)),VLOOKUP($B266,'Allokerad kvv'!$B$2:$AV$468,MATCH(O$1,'Allokerad kvv'!$B$1:$AV$1,0),FALSE),VLOOKUP($B266,'Justerad allokering'!$B$1:$AG$461,MATCH(O$1,'Justerad allokering'!$B$1:$AF$1,0),FALSE))</f>
        <v>0</v>
      </c>
      <c r="P266">
        <f>IF(ISERROR(1/VLOOKUP($B266,'Justerad allokering'!$B$1:$AG$461,MATCH(P$1,'Justerad allokering'!$B$1:$AF$1,0),FALSE)),VLOOKUP($B266,'Allokerad kvv'!$B$2:$AV$468,MATCH(P$1,'Allokerad kvv'!$B$1:$AV$1,0),FALSE),VLOOKUP($B266,'Justerad allokering'!$B$1:$AG$461,MATCH(P$1,'Justerad allokering'!$B$1:$AF$1,0),FALSE))</f>
        <v>0</v>
      </c>
      <c r="Q266">
        <f>IF(ISERROR(1/VLOOKUP($B266,'Justerad allokering'!$B$1:$AG$461,MATCH(Q$1,'Justerad allokering'!$B$1:$AF$1,0),FALSE)),VLOOKUP($B266,'Allokerad kvv'!$B$2:$AV$468,MATCH(Q$1,'Allokerad kvv'!$B$1:$AV$1,0),FALSE),VLOOKUP($B266,'Justerad allokering'!$B$1:$AG$461,MATCH(Q$1,'Justerad allokering'!$B$1:$AF$1,0),FALSE))</f>
        <v>0</v>
      </c>
      <c r="R266">
        <f>IF(ISERROR(1/VLOOKUP($B266,'Justerad allokering'!$B$1:$AG$461,MATCH(R$1,'Justerad allokering'!$B$1:$AF$1,0),FALSE)),VLOOKUP($B266,'Allokerad kvv'!$B$2:$AV$468,MATCH(R$1,'Allokerad kvv'!$B$1:$AV$1,0),FALSE),VLOOKUP($B266,'Justerad allokering'!$B$1:$AG$461,MATCH(R$1,'Justerad allokering'!$B$1:$AF$1,0),FALSE))</f>
        <v>0</v>
      </c>
      <c r="S266">
        <f>IF(ISERROR(1/VLOOKUP($B266,'Justerad allokering'!$B$1:$AG$461,MATCH(S$1,'Justerad allokering'!$B$1:$AF$1,0),FALSE)),VLOOKUP($B266,'Allokerad kvv'!$B$2:$AV$468,MATCH(S$1,'Allokerad kvv'!$B$1:$AV$1,0),FALSE),VLOOKUP($B266,'Justerad allokering'!$B$1:$AG$461,MATCH(S$1,'Justerad allokering'!$B$1:$AF$1,0),FALSE))</f>
        <v>0</v>
      </c>
      <c r="T266">
        <f>IF(ISERROR(1/VLOOKUP($B266,'Justerad allokering'!$B$1:$AG$461,MATCH(T$1,'Justerad allokering'!$B$1:$AF$1,0),FALSE)),VLOOKUP($B266,'Allokerad kvv'!$B$2:$AV$468,MATCH(T$1,'Allokerad kvv'!$B$1:$AV$1,0),FALSE),VLOOKUP($B266,'Justerad allokering'!$B$1:$AG$461,MATCH(T$1,'Justerad allokering'!$B$1:$AF$1,0),FALSE))</f>
        <v>0</v>
      </c>
      <c r="U266">
        <f>IF(ISERROR(1/VLOOKUP($B266,'Justerad allokering'!$B$1:$AG$461,MATCH(U$1,'Justerad allokering'!$B$1:$AF$1,0),FALSE)),VLOOKUP($B266,'Allokerad kvv'!$B$2:$AV$468,MATCH(U$1,'Allokerad kvv'!$B$1:$AV$1,0),FALSE),VLOOKUP($B266,'Justerad allokering'!$B$1:$AG$461,MATCH(U$1,'Justerad allokering'!$B$1:$AF$1,0),FALSE))</f>
        <v>0</v>
      </c>
      <c r="V266">
        <f>IF(ISERROR(1/VLOOKUP($B266,'Justerad allokering'!$B$1:$AG$461,MATCH(V$1,'Justerad allokering'!$B$1:$AF$1,0),FALSE)),VLOOKUP($B266,'Allokerad kvv'!$B$2:$AV$468,MATCH(V$1,'Allokerad kvv'!$B$1:$AV$1,0),FALSE),VLOOKUP($B266,'Justerad allokering'!$B$1:$AG$461,MATCH(V$1,'Justerad allokering'!$B$1:$AF$1,0),FALSE))</f>
        <v>0</v>
      </c>
      <c r="W266">
        <f>IF(ISERROR(1/VLOOKUP($B266,'Justerad allokering'!$B$1:$AG$461,MATCH(W$1,'Justerad allokering'!$B$1:$AF$1,0),FALSE)),VLOOKUP($B266,'Allokerad kvv'!$B$2:$AV$468,MATCH(W$1,'Allokerad kvv'!$B$1:$AV$1,0),FALSE),VLOOKUP($B266,'Justerad allokering'!$B$1:$AG$461,MATCH(W$1,'Justerad allokering'!$B$1:$AF$1,0),FALSE))</f>
        <v>0</v>
      </c>
      <c r="X266">
        <f>IF(ISERROR(1/VLOOKUP($B266,'Justerad allokering'!$B$1:$AG$461,MATCH(X$1,'Justerad allokering'!$B$1:$AF$1,0),FALSE)),VLOOKUP($B266,'Allokerad kvv'!$B$2:$AV$468,MATCH(X$1,'Allokerad kvv'!$B$1:$AV$1,0),FALSE),VLOOKUP($B266,'Justerad allokering'!$B$1:$AG$461,MATCH(X$1,'Justerad allokering'!$B$1:$AF$1,0),FALSE))</f>
        <v>0</v>
      </c>
      <c r="Y266">
        <f>IF(ISERROR(1/VLOOKUP($B266,'Justerad allokering'!$B$1:$AG$461,MATCH(Y$1,'Justerad allokering'!$B$1:$AF$1,0),FALSE)),VLOOKUP($B266,'Allokerad kvv'!$B$2:$AV$468,MATCH(Y$1,'Allokerad kvv'!$B$1:$AV$1,0),FALSE),VLOOKUP($B266,'Justerad allokering'!$B$1:$AG$461,MATCH(Y$1,'Justerad allokering'!$B$1:$AF$1,0),FALSE))</f>
        <v>0</v>
      </c>
      <c r="Z266">
        <f>IF(ISERROR(1/VLOOKUP($B266,'Justerad allokering'!$B$1:$AG$461,MATCH(Z$1,'Justerad allokering'!$B$1:$AF$1,0),FALSE)),VLOOKUP($B266,'Allokerad kvv'!$B$2:$AV$468,MATCH(Z$1,'Allokerad kvv'!$B$1:$AV$1,0),FALSE),VLOOKUP($B266,'Justerad allokering'!$B$1:$AG$461,MATCH(Z$1,'Justerad allokering'!$B$1:$AF$1,0),FALSE))</f>
        <v>0</v>
      </c>
      <c r="AE266" s="89">
        <f t="shared" si="16"/>
        <v>170.69636</v>
      </c>
      <c r="AG266">
        <f t="shared" si="17"/>
        <v>166.06253000000001</v>
      </c>
      <c r="AH266">
        <f t="shared" si="18"/>
        <v>145.76253</v>
      </c>
      <c r="AI266">
        <f>IF(AH266=0,"",AH266/VLOOKUP(B266,Kraftvärmeprod!$B$1:$BC$480,MATCH("Summa tillförd energi exklusive rökgaskondensering",Kraftvärmeprod!$B$1:$BC$1,0),FALSE))</f>
        <v>0.81295331846068031</v>
      </c>
      <c r="AK266">
        <f t="shared" si="19"/>
        <v>0</v>
      </c>
    </row>
    <row r="267" spans="1:37" x14ac:dyDescent="0.25">
      <c r="A267" s="2" t="s">
        <v>376</v>
      </c>
      <c r="B267" s="2" t="s">
        <v>379</v>
      </c>
      <c r="C267">
        <f>IF(ISERROR(1/VLOOKUP($B267,'Justerad allokering'!$B$1:$AG$461,MATCH(C$1,'Justerad allokering'!$B$1:$AF$1,0),FALSE)),VLOOKUP($B267,'Allokerad kvv'!$B$2:$AV$468,MATCH(C$1,'Allokerad kvv'!$B$1:$AV$1,0),FALSE),VLOOKUP($B267,'Justerad allokering'!$B$1:$AG$461,MATCH(C$1,'Justerad allokering'!$B$1:$AF$1,0),FALSE))</f>
        <v>0</v>
      </c>
      <c r="D267">
        <f>IF(ISERROR(1/VLOOKUP($B267,'Justerad allokering'!$B$1:$AG$461,MATCH(D$1,'Justerad allokering'!$B$1:$AF$1,0),FALSE)),VLOOKUP($B267,'Allokerad kvv'!$B$2:$AV$468,MATCH(D$1,'Allokerad kvv'!$B$1:$AV$1,0),FALSE),VLOOKUP($B267,'Justerad allokering'!$B$1:$AG$461,MATCH(D$1,'Justerad allokering'!$B$1:$AF$1,0),FALSE))</f>
        <v>0</v>
      </c>
      <c r="E267">
        <f>IF(ISERROR(1/VLOOKUP($B267,'Justerad allokering'!$B$1:$AG$461,MATCH(E$1,'Justerad allokering'!$B$1:$AF$1,0),FALSE)),VLOOKUP($B267,'Allokerad kvv'!$B$2:$AV$468,MATCH(E$1,'Allokerad kvv'!$B$1:$AV$1,0),FALSE),VLOOKUP($B267,'Justerad allokering'!$B$1:$AG$461,MATCH(E$1,'Justerad allokering'!$B$1:$AF$1,0),FALSE))</f>
        <v>0</v>
      </c>
      <c r="F267">
        <f>IF(ISERROR(1/VLOOKUP($B267,'Justerad allokering'!$B$1:$AG$461,MATCH(F$1,'Justerad allokering'!$B$1:$AF$1,0),FALSE)),VLOOKUP($B267,'Allokerad kvv'!$B$2:$AV$468,MATCH(F$1,'Allokerad kvv'!$B$1:$AV$1,0),FALSE),VLOOKUP($B267,'Justerad allokering'!$B$1:$AG$461,MATCH(F$1,'Justerad allokering'!$B$1:$AF$1,0),FALSE))</f>
        <v>0</v>
      </c>
      <c r="G267">
        <f>IF(ISERROR(1/VLOOKUP($B267,'Justerad allokering'!$B$1:$AG$461,MATCH(G$1,'Justerad allokering'!$B$1:$AF$1,0),FALSE)),VLOOKUP($B267,'Allokerad kvv'!$B$2:$AV$468,MATCH(G$1,'Allokerad kvv'!$B$1:$AV$1,0),FALSE),VLOOKUP($B267,'Justerad allokering'!$B$1:$AG$461,MATCH(G$1,'Justerad allokering'!$B$1:$AF$1,0),FALSE))</f>
        <v>0</v>
      </c>
      <c r="H267">
        <f>IF(ISERROR(1/VLOOKUP($B267,'Justerad allokering'!$B$1:$AG$461,MATCH(H$1,'Justerad allokering'!$B$1:$AF$1,0),FALSE)),VLOOKUP($B267,'Allokerad kvv'!$B$2:$AV$468,MATCH(H$1,'Allokerad kvv'!$B$1:$AV$1,0),FALSE),VLOOKUP($B267,'Justerad allokering'!$B$1:$AG$461,MATCH(H$1,'Justerad allokering'!$B$1:$AF$1,0),FALSE))</f>
        <v>0</v>
      </c>
      <c r="I267">
        <f>IF(ISERROR(1/VLOOKUP($B267,'Justerad allokering'!$B$1:$AG$461,MATCH(I$1,'Justerad allokering'!$B$1:$AF$1,0),FALSE)),VLOOKUP($B267,'Allokerad kvv'!$B$2:$AV$468,MATCH(I$1,'Allokerad kvv'!$B$1:$AV$1,0),FALSE),VLOOKUP($B267,'Justerad allokering'!$B$1:$AG$461,MATCH(I$1,'Justerad allokering'!$B$1:$AF$1,0),FALSE))</f>
        <v>0</v>
      </c>
      <c r="J267">
        <f>IF(ISERROR(1/VLOOKUP($B267,'Justerad allokering'!$B$1:$AG$461,MATCH(J$1,'Justerad allokering'!$B$1:$AF$1,0),FALSE)),VLOOKUP($B267,'Allokerad kvv'!$B$2:$AV$468,MATCH(J$1,'Allokerad kvv'!$B$1:$AV$1,0),FALSE),VLOOKUP($B267,'Justerad allokering'!$B$1:$AG$461,MATCH(J$1,'Justerad allokering'!$B$1:$AF$1,0),FALSE))</f>
        <v>0</v>
      </c>
      <c r="K267">
        <f>IF(ISERROR(1/VLOOKUP($B267,'Justerad allokering'!$B$1:$AG$461,MATCH(K$1,'Justerad allokering'!$B$1:$AF$1,0),FALSE)),VLOOKUP($B267,'Allokerad kvv'!$B$2:$AV$468,MATCH(K$1,'Allokerad kvv'!$B$1:$AV$1,0),FALSE),VLOOKUP($B267,'Justerad allokering'!$B$1:$AG$461,MATCH(K$1,'Justerad allokering'!$B$1:$AF$1,0),FALSE))</f>
        <v>0</v>
      </c>
      <c r="L267">
        <f>IF(ISERROR(1/VLOOKUP($B267,'Justerad allokering'!$B$1:$AG$461,MATCH(L$1,'Justerad allokering'!$B$1:$AF$1,0),FALSE)),VLOOKUP($B267,'Allokerad kvv'!$B$2:$AV$468,MATCH(L$1,'Allokerad kvv'!$B$1:$AV$1,0),FALSE),VLOOKUP($B267,'Justerad allokering'!$B$1:$AG$461,MATCH(L$1,'Justerad allokering'!$B$1:$AF$1,0),FALSE))</f>
        <v>0</v>
      </c>
      <c r="M267">
        <f>IF(ISERROR(1/VLOOKUP($B267,'Justerad allokering'!$B$1:$AG$461,MATCH(M$1,'Justerad allokering'!$B$1:$AF$1,0),FALSE)),VLOOKUP($B267,'Allokerad kvv'!$B$2:$AV$468,MATCH(M$1,'Allokerad kvv'!$B$1:$AV$1,0),FALSE),VLOOKUP($B267,'Justerad allokering'!$B$1:$AG$461,MATCH(M$1,'Justerad allokering'!$B$1:$AF$1,0),FALSE))</f>
        <v>0</v>
      </c>
      <c r="N267">
        <f>IF(ISERROR(1/VLOOKUP($B267,'Justerad allokering'!$B$1:$AG$461,MATCH(N$1,'Justerad allokering'!$B$1:$AF$1,0),FALSE)),VLOOKUP($B267,'Allokerad kvv'!$B$2:$AV$468,MATCH(N$1,'Allokerad kvv'!$B$1:$AV$1,0),FALSE),VLOOKUP($B267,'Justerad allokering'!$B$1:$AG$461,MATCH(N$1,'Justerad allokering'!$B$1:$AF$1,0),FALSE))</f>
        <v>0</v>
      </c>
      <c r="O267">
        <f>IF(ISERROR(1/VLOOKUP($B267,'Justerad allokering'!$B$1:$AG$461,MATCH(O$1,'Justerad allokering'!$B$1:$AF$1,0),FALSE)),VLOOKUP($B267,'Allokerad kvv'!$B$2:$AV$468,MATCH(O$1,'Allokerad kvv'!$B$1:$AV$1,0),FALSE),VLOOKUP($B267,'Justerad allokering'!$B$1:$AG$461,MATCH(O$1,'Justerad allokering'!$B$1:$AF$1,0),FALSE))</f>
        <v>0</v>
      </c>
      <c r="P267">
        <f>IF(ISERROR(1/VLOOKUP($B267,'Justerad allokering'!$B$1:$AG$461,MATCH(P$1,'Justerad allokering'!$B$1:$AF$1,0),FALSE)),VLOOKUP($B267,'Allokerad kvv'!$B$2:$AV$468,MATCH(P$1,'Allokerad kvv'!$B$1:$AV$1,0),FALSE),VLOOKUP($B267,'Justerad allokering'!$B$1:$AG$461,MATCH(P$1,'Justerad allokering'!$B$1:$AF$1,0),FALSE))</f>
        <v>0</v>
      </c>
      <c r="Q267">
        <f>IF(ISERROR(1/VLOOKUP($B267,'Justerad allokering'!$B$1:$AG$461,MATCH(Q$1,'Justerad allokering'!$B$1:$AF$1,0),FALSE)),VLOOKUP($B267,'Allokerad kvv'!$B$2:$AV$468,MATCH(Q$1,'Allokerad kvv'!$B$1:$AV$1,0),FALSE),VLOOKUP($B267,'Justerad allokering'!$B$1:$AG$461,MATCH(Q$1,'Justerad allokering'!$B$1:$AF$1,0),FALSE))</f>
        <v>0</v>
      </c>
      <c r="R267">
        <f>IF(ISERROR(1/VLOOKUP($B267,'Justerad allokering'!$B$1:$AG$461,MATCH(R$1,'Justerad allokering'!$B$1:$AF$1,0),FALSE)),VLOOKUP($B267,'Allokerad kvv'!$B$2:$AV$468,MATCH(R$1,'Allokerad kvv'!$B$1:$AV$1,0),FALSE),VLOOKUP($B267,'Justerad allokering'!$B$1:$AG$461,MATCH(R$1,'Justerad allokering'!$B$1:$AF$1,0),FALSE))</f>
        <v>0</v>
      </c>
      <c r="S267">
        <f>IF(ISERROR(1/VLOOKUP($B267,'Justerad allokering'!$B$1:$AG$461,MATCH(S$1,'Justerad allokering'!$B$1:$AF$1,0),FALSE)),VLOOKUP($B267,'Allokerad kvv'!$B$2:$AV$468,MATCH(S$1,'Allokerad kvv'!$B$1:$AV$1,0),FALSE),VLOOKUP($B267,'Justerad allokering'!$B$1:$AG$461,MATCH(S$1,'Justerad allokering'!$B$1:$AF$1,0),FALSE))</f>
        <v>0</v>
      </c>
      <c r="T267">
        <f>IF(ISERROR(1/VLOOKUP($B267,'Justerad allokering'!$B$1:$AG$461,MATCH(T$1,'Justerad allokering'!$B$1:$AF$1,0),FALSE)),VLOOKUP($B267,'Allokerad kvv'!$B$2:$AV$468,MATCH(T$1,'Allokerad kvv'!$B$1:$AV$1,0),FALSE),VLOOKUP($B267,'Justerad allokering'!$B$1:$AG$461,MATCH(T$1,'Justerad allokering'!$B$1:$AF$1,0),FALSE))</f>
        <v>0</v>
      </c>
      <c r="U267">
        <f>IF(ISERROR(1/VLOOKUP($B267,'Justerad allokering'!$B$1:$AG$461,MATCH(U$1,'Justerad allokering'!$B$1:$AF$1,0),FALSE)),VLOOKUP($B267,'Allokerad kvv'!$B$2:$AV$468,MATCH(U$1,'Allokerad kvv'!$B$1:$AV$1,0),FALSE),VLOOKUP($B267,'Justerad allokering'!$B$1:$AG$461,MATCH(U$1,'Justerad allokering'!$B$1:$AF$1,0),FALSE))</f>
        <v>0</v>
      </c>
      <c r="V267">
        <f>IF(ISERROR(1/VLOOKUP($B267,'Justerad allokering'!$B$1:$AG$461,MATCH(V$1,'Justerad allokering'!$B$1:$AF$1,0),FALSE)),VLOOKUP($B267,'Allokerad kvv'!$B$2:$AV$468,MATCH(V$1,'Allokerad kvv'!$B$1:$AV$1,0),FALSE),VLOOKUP($B267,'Justerad allokering'!$B$1:$AG$461,MATCH(V$1,'Justerad allokering'!$B$1:$AF$1,0),FALSE))</f>
        <v>0</v>
      </c>
      <c r="W267">
        <f>IF(ISERROR(1/VLOOKUP($B267,'Justerad allokering'!$B$1:$AG$461,MATCH(W$1,'Justerad allokering'!$B$1:$AF$1,0),FALSE)),VLOOKUP($B267,'Allokerad kvv'!$B$2:$AV$468,MATCH(W$1,'Allokerad kvv'!$B$1:$AV$1,0),FALSE),VLOOKUP($B267,'Justerad allokering'!$B$1:$AG$461,MATCH(W$1,'Justerad allokering'!$B$1:$AF$1,0),FALSE))</f>
        <v>0</v>
      </c>
      <c r="X267">
        <f>IF(ISERROR(1/VLOOKUP($B267,'Justerad allokering'!$B$1:$AG$461,MATCH(X$1,'Justerad allokering'!$B$1:$AF$1,0),FALSE)),VLOOKUP($B267,'Allokerad kvv'!$B$2:$AV$468,MATCH(X$1,'Allokerad kvv'!$B$1:$AV$1,0),FALSE),VLOOKUP($B267,'Justerad allokering'!$B$1:$AG$461,MATCH(X$1,'Justerad allokering'!$B$1:$AF$1,0),FALSE))</f>
        <v>0</v>
      </c>
      <c r="Y267">
        <f>IF(ISERROR(1/VLOOKUP($B267,'Justerad allokering'!$B$1:$AG$461,MATCH(Y$1,'Justerad allokering'!$B$1:$AF$1,0),FALSE)),VLOOKUP($B267,'Allokerad kvv'!$B$2:$AV$468,MATCH(Y$1,'Allokerad kvv'!$B$1:$AV$1,0),FALSE),VLOOKUP($B267,'Justerad allokering'!$B$1:$AG$461,MATCH(Y$1,'Justerad allokering'!$B$1:$AF$1,0),FALSE))</f>
        <v>0</v>
      </c>
      <c r="Z267">
        <f>IF(ISERROR(1/VLOOKUP($B267,'Justerad allokering'!$B$1:$AG$461,MATCH(Z$1,'Justerad allokering'!$B$1:$AF$1,0),FALSE)),VLOOKUP($B267,'Allokerad kvv'!$B$2:$AV$468,MATCH(Z$1,'Allokerad kvv'!$B$1:$AV$1,0),FALSE),VLOOKUP($B267,'Justerad allokering'!$B$1:$AG$461,MATCH(Z$1,'Justerad allokering'!$B$1:$AF$1,0),FALSE))</f>
        <v>0</v>
      </c>
      <c r="AE267" s="89">
        <f t="shared" si="16"/>
        <v>0</v>
      </c>
      <c r="AG267">
        <f t="shared" si="17"/>
        <v>0</v>
      </c>
      <c r="AH267">
        <f t="shared" si="18"/>
        <v>0</v>
      </c>
      <c r="AI267" t="str">
        <f>IF(AH267=0,"",AH267/VLOOKUP(B267,Kraftvärmeprod!$B$1:$BC$480,MATCH("Summa tillförd energi exklusive rökgaskondensering",Kraftvärmeprod!$B$1:$BC$1,0),FALSE))</f>
        <v/>
      </c>
      <c r="AK267">
        <f t="shared" si="19"/>
        <v>0</v>
      </c>
    </row>
    <row r="268" spans="1:37" x14ac:dyDescent="0.25">
      <c r="A268" s="2" t="s">
        <v>376</v>
      </c>
      <c r="B268" s="2" t="s">
        <v>380</v>
      </c>
      <c r="C268">
        <f>IF(ISERROR(1/VLOOKUP($B268,'Justerad allokering'!$B$1:$AG$461,MATCH(C$1,'Justerad allokering'!$B$1:$AF$1,0),FALSE)),VLOOKUP($B268,'Allokerad kvv'!$B$2:$AV$468,MATCH(C$1,'Allokerad kvv'!$B$1:$AV$1,0),FALSE),VLOOKUP($B268,'Justerad allokering'!$B$1:$AG$461,MATCH(C$1,'Justerad allokering'!$B$1:$AF$1,0),FALSE))</f>
        <v>0</v>
      </c>
      <c r="D268">
        <f>IF(ISERROR(1/VLOOKUP($B268,'Justerad allokering'!$B$1:$AG$461,MATCH(D$1,'Justerad allokering'!$B$1:$AF$1,0),FALSE)),VLOOKUP($B268,'Allokerad kvv'!$B$2:$AV$468,MATCH(D$1,'Allokerad kvv'!$B$1:$AV$1,0),FALSE),VLOOKUP($B268,'Justerad allokering'!$B$1:$AG$461,MATCH(D$1,'Justerad allokering'!$B$1:$AF$1,0),FALSE))</f>
        <v>0</v>
      </c>
      <c r="E268">
        <f>IF(ISERROR(1/VLOOKUP($B268,'Justerad allokering'!$B$1:$AG$461,MATCH(E$1,'Justerad allokering'!$B$1:$AF$1,0),FALSE)),VLOOKUP($B268,'Allokerad kvv'!$B$2:$AV$468,MATCH(E$1,'Allokerad kvv'!$B$1:$AV$1,0),FALSE),VLOOKUP($B268,'Justerad allokering'!$B$1:$AG$461,MATCH(E$1,'Justerad allokering'!$B$1:$AF$1,0),FALSE))</f>
        <v>0</v>
      </c>
      <c r="F268">
        <f>IF(ISERROR(1/VLOOKUP($B268,'Justerad allokering'!$B$1:$AG$461,MATCH(F$1,'Justerad allokering'!$B$1:$AF$1,0),FALSE)),VLOOKUP($B268,'Allokerad kvv'!$B$2:$AV$468,MATCH(F$1,'Allokerad kvv'!$B$1:$AV$1,0),FALSE),VLOOKUP($B268,'Justerad allokering'!$B$1:$AG$461,MATCH(F$1,'Justerad allokering'!$B$1:$AF$1,0),FALSE))</f>
        <v>0</v>
      </c>
      <c r="G268">
        <f>IF(ISERROR(1/VLOOKUP($B268,'Justerad allokering'!$B$1:$AG$461,MATCH(G$1,'Justerad allokering'!$B$1:$AF$1,0),FALSE)),VLOOKUP($B268,'Allokerad kvv'!$B$2:$AV$468,MATCH(G$1,'Allokerad kvv'!$B$1:$AV$1,0),FALSE),VLOOKUP($B268,'Justerad allokering'!$B$1:$AG$461,MATCH(G$1,'Justerad allokering'!$B$1:$AF$1,0),FALSE))</f>
        <v>0</v>
      </c>
      <c r="H268">
        <f>IF(ISERROR(1/VLOOKUP($B268,'Justerad allokering'!$B$1:$AG$461,MATCH(H$1,'Justerad allokering'!$B$1:$AF$1,0),FALSE)),VLOOKUP($B268,'Allokerad kvv'!$B$2:$AV$468,MATCH(H$1,'Allokerad kvv'!$B$1:$AV$1,0),FALSE),VLOOKUP($B268,'Justerad allokering'!$B$1:$AG$461,MATCH(H$1,'Justerad allokering'!$B$1:$AF$1,0),FALSE))</f>
        <v>0</v>
      </c>
      <c r="I268">
        <f>IF(ISERROR(1/VLOOKUP($B268,'Justerad allokering'!$B$1:$AG$461,MATCH(I$1,'Justerad allokering'!$B$1:$AF$1,0),FALSE)),VLOOKUP($B268,'Allokerad kvv'!$B$2:$AV$468,MATCH(I$1,'Allokerad kvv'!$B$1:$AV$1,0),FALSE),VLOOKUP($B268,'Justerad allokering'!$B$1:$AG$461,MATCH(I$1,'Justerad allokering'!$B$1:$AF$1,0),FALSE))</f>
        <v>0</v>
      </c>
      <c r="J268">
        <f>IF(ISERROR(1/VLOOKUP($B268,'Justerad allokering'!$B$1:$AG$461,MATCH(J$1,'Justerad allokering'!$B$1:$AF$1,0),FALSE)),VLOOKUP($B268,'Allokerad kvv'!$B$2:$AV$468,MATCH(J$1,'Allokerad kvv'!$B$1:$AV$1,0),FALSE),VLOOKUP($B268,'Justerad allokering'!$B$1:$AG$461,MATCH(J$1,'Justerad allokering'!$B$1:$AF$1,0),FALSE))</f>
        <v>0</v>
      </c>
      <c r="K268">
        <f>IF(ISERROR(1/VLOOKUP($B268,'Justerad allokering'!$B$1:$AG$461,MATCH(K$1,'Justerad allokering'!$B$1:$AF$1,0),FALSE)),VLOOKUP($B268,'Allokerad kvv'!$B$2:$AV$468,MATCH(K$1,'Allokerad kvv'!$B$1:$AV$1,0),FALSE),VLOOKUP($B268,'Justerad allokering'!$B$1:$AG$461,MATCH(K$1,'Justerad allokering'!$B$1:$AF$1,0),FALSE))</f>
        <v>0</v>
      </c>
      <c r="L268">
        <f>IF(ISERROR(1/VLOOKUP($B268,'Justerad allokering'!$B$1:$AG$461,MATCH(L$1,'Justerad allokering'!$B$1:$AF$1,0),FALSE)),VLOOKUP($B268,'Allokerad kvv'!$B$2:$AV$468,MATCH(L$1,'Allokerad kvv'!$B$1:$AV$1,0),FALSE),VLOOKUP($B268,'Justerad allokering'!$B$1:$AG$461,MATCH(L$1,'Justerad allokering'!$B$1:$AF$1,0),FALSE))</f>
        <v>0</v>
      </c>
      <c r="M268">
        <f>IF(ISERROR(1/VLOOKUP($B268,'Justerad allokering'!$B$1:$AG$461,MATCH(M$1,'Justerad allokering'!$B$1:$AF$1,0),FALSE)),VLOOKUP($B268,'Allokerad kvv'!$B$2:$AV$468,MATCH(M$1,'Allokerad kvv'!$B$1:$AV$1,0),FALSE),VLOOKUP($B268,'Justerad allokering'!$B$1:$AG$461,MATCH(M$1,'Justerad allokering'!$B$1:$AF$1,0),FALSE))</f>
        <v>0</v>
      </c>
      <c r="N268">
        <f>IF(ISERROR(1/VLOOKUP($B268,'Justerad allokering'!$B$1:$AG$461,MATCH(N$1,'Justerad allokering'!$B$1:$AF$1,0),FALSE)),VLOOKUP($B268,'Allokerad kvv'!$B$2:$AV$468,MATCH(N$1,'Allokerad kvv'!$B$1:$AV$1,0),FALSE),VLOOKUP($B268,'Justerad allokering'!$B$1:$AG$461,MATCH(N$1,'Justerad allokering'!$B$1:$AF$1,0),FALSE))</f>
        <v>0</v>
      </c>
      <c r="O268">
        <f>IF(ISERROR(1/VLOOKUP($B268,'Justerad allokering'!$B$1:$AG$461,MATCH(O$1,'Justerad allokering'!$B$1:$AF$1,0),FALSE)),VLOOKUP($B268,'Allokerad kvv'!$B$2:$AV$468,MATCH(O$1,'Allokerad kvv'!$B$1:$AV$1,0),FALSE),VLOOKUP($B268,'Justerad allokering'!$B$1:$AG$461,MATCH(O$1,'Justerad allokering'!$B$1:$AF$1,0),FALSE))</f>
        <v>0</v>
      </c>
      <c r="P268">
        <f>IF(ISERROR(1/VLOOKUP($B268,'Justerad allokering'!$B$1:$AG$461,MATCH(P$1,'Justerad allokering'!$B$1:$AF$1,0),FALSE)),VLOOKUP($B268,'Allokerad kvv'!$B$2:$AV$468,MATCH(P$1,'Allokerad kvv'!$B$1:$AV$1,0),FALSE),VLOOKUP($B268,'Justerad allokering'!$B$1:$AG$461,MATCH(P$1,'Justerad allokering'!$B$1:$AF$1,0),FALSE))</f>
        <v>0</v>
      </c>
      <c r="Q268">
        <f>IF(ISERROR(1/VLOOKUP($B268,'Justerad allokering'!$B$1:$AG$461,MATCH(Q$1,'Justerad allokering'!$B$1:$AF$1,0),FALSE)),VLOOKUP($B268,'Allokerad kvv'!$B$2:$AV$468,MATCH(Q$1,'Allokerad kvv'!$B$1:$AV$1,0),FALSE),VLOOKUP($B268,'Justerad allokering'!$B$1:$AG$461,MATCH(Q$1,'Justerad allokering'!$B$1:$AF$1,0),FALSE))</f>
        <v>0</v>
      </c>
      <c r="R268">
        <f>IF(ISERROR(1/VLOOKUP($B268,'Justerad allokering'!$B$1:$AG$461,MATCH(R$1,'Justerad allokering'!$B$1:$AF$1,0),FALSE)),VLOOKUP($B268,'Allokerad kvv'!$B$2:$AV$468,MATCH(R$1,'Allokerad kvv'!$B$1:$AV$1,0),FALSE),VLOOKUP($B268,'Justerad allokering'!$B$1:$AG$461,MATCH(R$1,'Justerad allokering'!$B$1:$AF$1,0),FALSE))</f>
        <v>0</v>
      </c>
      <c r="S268">
        <f>IF(ISERROR(1/VLOOKUP($B268,'Justerad allokering'!$B$1:$AG$461,MATCH(S$1,'Justerad allokering'!$B$1:$AF$1,0),FALSE)),VLOOKUP($B268,'Allokerad kvv'!$B$2:$AV$468,MATCH(S$1,'Allokerad kvv'!$B$1:$AV$1,0),FALSE),VLOOKUP($B268,'Justerad allokering'!$B$1:$AG$461,MATCH(S$1,'Justerad allokering'!$B$1:$AF$1,0),FALSE))</f>
        <v>0</v>
      </c>
      <c r="T268">
        <f>IF(ISERROR(1/VLOOKUP($B268,'Justerad allokering'!$B$1:$AG$461,MATCH(T$1,'Justerad allokering'!$B$1:$AF$1,0),FALSE)),VLOOKUP($B268,'Allokerad kvv'!$B$2:$AV$468,MATCH(T$1,'Allokerad kvv'!$B$1:$AV$1,0),FALSE),VLOOKUP($B268,'Justerad allokering'!$B$1:$AG$461,MATCH(T$1,'Justerad allokering'!$B$1:$AF$1,0),FALSE))</f>
        <v>0</v>
      </c>
      <c r="U268">
        <f>IF(ISERROR(1/VLOOKUP($B268,'Justerad allokering'!$B$1:$AG$461,MATCH(U$1,'Justerad allokering'!$B$1:$AF$1,0),FALSE)),VLOOKUP($B268,'Allokerad kvv'!$B$2:$AV$468,MATCH(U$1,'Allokerad kvv'!$B$1:$AV$1,0),FALSE),VLOOKUP($B268,'Justerad allokering'!$B$1:$AG$461,MATCH(U$1,'Justerad allokering'!$B$1:$AF$1,0),FALSE))</f>
        <v>0</v>
      </c>
      <c r="V268">
        <f>IF(ISERROR(1/VLOOKUP($B268,'Justerad allokering'!$B$1:$AG$461,MATCH(V$1,'Justerad allokering'!$B$1:$AF$1,0),FALSE)),VLOOKUP($B268,'Allokerad kvv'!$B$2:$AV$468,MATCH(V$1,'Allokerad kvv'!$B$1:$AV$1,0),FALSE),VLOOKUP($B268,'Justerad allokering'!$B$1:$AG$461,MATCH(V$1,'Justerad allokering'!$B$1:$AF$1,0),FALSE))</f>
        <v>0</v>
      </c>
      <c r="W268">
        <f>IF(ISERROR(1/VLOOKUP($B268,'Justerad allokering'!$B$1:$AG$461,MATCH(W$1,'Justerad allokering'!$B$1:$AF$1,0),FALSE)),VLOOKUP($B268,'Allokerad kvv'!$B$2:$AV$468,MATCH(W$1,'Allokerad kvv'!$B$1:$AV$1,0),FALSE),VLOOKUP($B268,'Justerad allokering'!$B$1:$AG$461,MATCH(W$1,'Justerad allokering'!$B$1:$AF$1,0),FALSE))</f>
        <v>0</v>
      </c>
      <c r="X268">
        <f>IF(ISERROR(1/VLOOKUP($B268,'Justerad allokering'!$B$1:$AG$461,MATCH(X$1,'Justerad allokering'!$B$1:$AF$1,0),FALSE)),VLOOKUP($B268,'Allokerad kvv'!$B$2:$AV$468,MATCH(X$1,'Allokerad kvv'!$B$1:$AV$1,0),FALSE),VLOOKUP($B268,'Justerad allokering'!$B$1:$AG$461,MATCH(X$1,'Justerad allokering'!$B$1:$AF$1,0),FALSE))</f>
        <v>0</v>
      </c>
      <c r="Y268">
        <f>IF(ISERROR(1/VLOOKUP($B268,'Justerad allokering'!$B$1:$AG$461,MATCH(Y$1,'Justerad allokering'!$B$1:$AF$1,0),FALSE)),VLOOKUP($B268,'Allokerad kvv'!$B$2:$AV$468,MATCH(Y$1,'Allokerad kvv'!$B$1:$AV$1,0),FALSE),VLOOKUP($B268,'Justerad allokering'!$B$1:$AG$461,MATCH(Y$1,'Justerad allokering'!$B$1:$AF$1,0),FALSE))</f>
        <v>0</v>
      </c>
      <c r="Z268">
        <f>IF(ISERROR(1/VLOOKUP($B268,'Justerad allokering'!$B$1:$AG$461,MATCH(Z$1,'Justerad allokering'!$B$1:$AF$1,0),FALSE)),VLOOKUP($B268,'Allokerad kvv'!$B$2:$AV$468,MATCH(Z$1,'Allokerad kvv'!$B$1:$AV$1,0),FALSE),VLOOKUP($B268,'Justerad allokering'!$B$1:$AG$461,MATCH(Z$1,'Justerad allokering'!$B$1:$AF$1,0),FALSE))</f>
        <v>0</v>
      </c>
      <c r="AE268" s="89">
        <f t="shared" si="16"/>
        <v>0</v>
      </c>
      <c r="AG268">
        <f t="shared" si="17"/>
        <v>0</v>
      </c>
      <c r="AH268">
        <f t="shared" si="18"/>
        <v>0</v>
      </c>
      <c r="AI268" t="str">
        <f>IF(AH268=0,"",AH268/VLOOKUP(B268,Kraftvärmeprod!$B$1:$BC$480,MATCH("Summa tillförd energi exklusive rökgaskondensering",Kraftvärmeprod!$B$1:$BC$1,0),FALSE))</f>
        <v/>
      </c>
      <c r="AK268">
        <f t="shared" si="19"/>
        <v>0</v>
      </c>
    </row>
    <row r="269" spans="1:37" x14ac:dyDescent="0.25">
      <c r="A269" s="2" t="s">
        <v>376</v>
      </c>
      <c r="B269" s="2" t="s">
        <v>381</v>
      </c>
      <c r="C269">
        <f>IF(ISERROR(1/VLOOKUP($B269,'Justerad allokering'!$B$1:$AG$461,MATCH(C$1,'Justerad allokering'!$B$1:$AF$1,0),FALSE)),VLOOKUP($B269,'Allokerad kvv'!$B$2:$AV$468,MATCH(C$1,'Allokerad kvv'!$B$1:$AV$1,0),FALSE),VLOOKUP($B269,'Justerad allokering'!$B$1:$AG$461,MATCH(C$1,'Justerad allokering'!$B$1:$AF$1,0),FALSE))</f>
        <v>0</v>
      </c>
      <c r="D269">
        <f>IF(ISERROR(1/VLOOKUP($B269,'Justerad allokering'!$B$1:$AG$461,MATCH(D$1,'Justerad allokering'!$B$1:$AF$1,0),FALSE)),VLOOKUP($B269,'Allokerad kvv'!$B$2:$AV$468,MATCH(D$1,'Allokerad kvv'!$B$1:$AV$1,0),FALSE),VLOOKUP($B269,'Justerad allokering'!$B$1:$AG$461,MATCH(D$1,'Justerad allokering'!$B$1:$AF$1,0),FALSE))</f>
        <v>0</v>
      </c>
      <c r="E269">
        <f>IF(ISERROR(1/VLOOKUP($B269,'Justerad allokering'!$B$1:$AG$461,MATCH(E$1,'Justerad allokering'!$B$1:$AF$1,0),FALSE)),VLOOKUP($B269,'Allokerad kvv'!$B$2:$AV$468,MATCH(E$1,'Allokerad kvv'!$B$1:$AV$1,0),FALSE),VLOOKUP($B269,'Justerad allokering'!$B$1:$AG$461,MATCH(E$1,'Justerad allokering'!$B$1:$AF$1,0),FALSE))</f>
        <v>0</v>
      </c>
      <c r="F269">
        <f>IF(ISERROR(1/VLOOKUP($B269,'Justerad allokering'!$B$1:$AG$461,MATCH(F$1,'Justerad allokering'!$B$1:$AF$1,0),FALSE)),VLOOKUP($B269,'Allokerad kvv'!$B$2:$AV$468,MATCH(F$1,'Allokerad kvv'!$B$1:$AV$1,0),FALSE),VLOOKUP($B269,'Justerad allokering'!$B$1:$AG$461,MATCH(F$1,'Justerad allokering'!$B$1:$AF$1,0),FALSE))</f>
        <v>0</v>
      </c>
      <c r="G269">
        <f>IF(ISERROR(1/VLOOKUP($B269,'Justerad allokering'!$B$1:$AG$461,MATCH(G$1,'Justerad allokering'!$B$1:$AF$1,0),FALSE)),VLOOKUP($B269,'Allokerad kvv'!$B$2:$AV$468,MATCH(G$1,'Allokerad kvv'!$B$1:$AV$1,0),FALSE),VLOOKUP($B269,'Justerad allokering'!$B$1:$AG$461,MATCH(G$1,'Justerad allokering'!$B$1:$AF$1,0),FALSE))</f>
        <v>0</v>
      </c>
      <c r="H269">
        <f>IF(ISERROR(1/VLOOKUP($B269,'Justerad allokering'!$B$1:$AG$461,MATCH(H$1,'Justerad allokering'!$B$1:$AF$1,0),FALSE)),VLOOKUP($B269,'Allokerad kvv'!$B$2:$AV$468,MATCH(H$1,'Allokerad kvv'!$B$1:$AV$1,0),FALSE),VLOOKUP($B269,'Justerad allokering'!$B$1:$AG$461,MATCH(H$1,'Justerad allokering'!$B$1:$AF$1,0),FALSE))</f>
        <v>0</v>
      </c>
      <c r="I269">
        <f>IF(ISERROR(1/VLOOKUP($B269,'Justerad allokering'!$B$1:$AG$461,MATCH(I$1,'Justerad allokering'!$B$1:$AF$1,0),FALSE)),VLOOKUP($B269,'Allokerad kvv'!$B$2:$AV$468,MATCH(I$1,'Allokerad kvv'!$B$1:$AV$1,0),FALSE),VLOOKUP($B269,'Justerad allokering'!$B$1:$AG$461,MATCH(I$1,'Justerad allokering'!$B$1:$AF$1,0),FALSE))</f>
        <v>0</v>
      </c>
      <c r="J269">
        <f>IF(ISERROR(1/VLOOKUP($B269,'Justerad allokering'!$B$1:$AG$461,MATCH(J$1,'Justerad allokering'!$B$1:$AF$1,0),FALSE)),VLOOKUP($B269,'Allokerad kvv'!$B$2:$AV$468,MATCH(J$1,'Allokerad kvv'!$B$1:$AV$1,0),FALSE),VLOOKUP($B269,'Justerad allokering'!$B$1:$AG$461,MATCH(J$1,'Justerad allokering'!$B$1:$AF$1,0),FALSE))</f>
        <v>0</v>
      </c>
      <c r="K269">
        <f>IF(ISERROR(1/VLOOKUP($B269,'Justerad allokering'!$B$1:$AG$461,MATCH(K$1,'Justerad allokering'!$B$1:$AF$1,0),FALSE)),VLOOKUP($B269,'Allokerad kvv'!$B$2:$AV$468,MATCH(K$1,'Allokerad kvv'!$B$1:$AV$1,0),FALSE),VLOOKUP($B269,'Justerad allokering'!$B$1:$AG$461,MATCH(K$1,'Justerad allokering'!$B$1:$AF$1,0),FALSE))</f>
        <v>0</v>
      </c>
      <c r="L269">
        <f>IF(ISERROR(1/VLOOKUP($B269,'Justerad allokering'!$B$1:$AG$461,MATCH(L$1,'Justerad allokering'!$B$1:$AF$1,0),FALSE)),VLOOKUP($B269,'Allokerad kvv'!$B$2:$AV$468,MATCH(L$1,'Allokerad kvv'!$B$1:$AV$1,0),FALSE),VLOOKUP($B269,'Justerad allokering'!$B$1:$AG$461,MATCH(L$1,'Justerad allokering'!$B$1:$AF$1,0),FALSE))</f>
        <v>0</v>
      </c>
      <c r="M269">
        <f>IF(ISERROR(1/VLOOKUP($B269,'Justerad allokering'!$B$1:$AG$461,MATCH(M$1,'Justerad allokering'!$B$1:$AF$1,0),FALSE)),VLOOKUP($B269,'Allokerad kvv'!$B$2:$AV$468,MATCH(M$1,'Allokerad kvv'!$B$1:$AV$1,0),FALSE),VLOOKUP($B269,'Justerad allokering'!$B$1:$AG$461,MATCH(M$1,'Justerad allokering'!$B$1:$AF$1,0),FALSE))</f>
        <v>0</v>
      </c>
      <c r="N269">
        <f>IF(ISERROR(1/VLOOKUP($B269,'Justerad allokering'!$B$1:$AG$461,MATCH(N$1,'Justerad allokering'!$B$1:$AF$1,0),FALSE)),VLOOKUP($B269,'Allokerad kvv'!$B$2:$AV$468,MATCH(N$1,'Allokerad kvv'!$B$1:$AV$1,0),FALSE),VLOOKUP($B269,'Justerad allokering'!$B$1:$AG$461,MATCH(N$1,'Justerad allokering'!$B$1:$AF$1,0),FALSE))</f>
        <v>0</v>
      </c>
      <c r="O269">
        <f>IF(ISERROR(1/VLOOKUP($B269,'Justerad allokering'!$B$1:$AG$461,MATCH(O$1,'Justerad allokering'!$B$1:$AF$1,0),FALSE)),VLOOKUP($B269,'Allokerad kvv'!$B$2:$AV$468,MATCH(O$1,'Allokerad kvv'!$B$1:$AV$1,0),FALSE),VLOOKUP($B269,'Justerad allokering'!$B$1:$AG$461,MATCH(O$1,'Justerad allokering'!$B$1:$AF$1,0),FALSE))</f>
        <v>0</v>
      </c>
      <c r="P269">
        <f>IF(ISERROR(1/VLOOKUP($B269,'Justerad allokering'!$B$1:$AG$461,MATCH(P$1,'Justerad allokering'!$B$1:$AF$1,0),FALSE)),VLOOKUP($B269,'Allokerad kvv'!$B$2:$AV$468,MATCH(P$1,'Allokerad kvv'!$B$1:$AV$1,0),FALSE),VLOOKUP($B269,'Justerad allokering'!$B$1:$AG$461,MATCH(P$1,'Justerad allokering'!$B$1:$AF$1,0),FALSE))</f>
        <v>0</v>
      </c>
      <c r="Q269">
        <f>IF(ISERROR(1/VLOOKUP($B269,'Justerad allokering'!$B$1:$AG$461,MATCH(Q$1,'Justerad allokering'!$B$1:$AF$1,0),FALSE)),VLOOKUP($B269,'Allokerad kvv'!$B$2:$AV$468,MATCH(Q$1,'Allokerad kvv'!$B$1:$AV$1,0),FALSE),VLOOKUP($B269,'Justerad allokering'!$B$1:$AG$461,MATCH(Q$1,'Justerad allokering'!$B$1:$AF$1,0),FALSE))</f>
        <v>0</v>
      </c>
      <c r="R269">
        <f>IF(ISERROR(1/VLOOKUP($B269,'Justerad allokering'!$B$1:$AG$461,MATCH(R$1,'Justerad allokering'!$B$1:$AF$1,0),FALSE)),VLOOKUP($B269,'Allokerad kvv'!$B$2:$AV$468,MATCH(R$1,'Allokerad kvv'!$B$1:$AV$1,0),FALSE),VLOOKUP($B269,'Justerad allokering'!$B$1:$AG$461,MATCH(R$1,'Justerad allokering'!$B$1:$AF$1,0),FALSE))</f>
        <v>0</v>
      </c>
      <c r="S269">
        <f>IF(ISERROR(1/VLOOKUP($B269,'Justerad allokering'!$B$1:$AG$461,MATCH(S$1,'Justerad allokering'!$B$1:$AF$1,0),FALSE)),VLOOKUP($B269,'Allokerad kvv'!$B$2:$AV$468,MATCH(S$1,'Allokerad kvv'!$B$1:$AV$1,0),FALSE),VLOOKUP($B269,'Justerad allokering'!$B$1:$AG$461,MATCH(S$1,'Justerad allokering'!$B$1:$AF$1,0),FALSE))</f>
        <v>0</v>
      </c>
      <c r="T269">
        <f>IF(ISERROR(1/VLOOKUP($B269,'Justerad allokering'!$B$1:$AG$461,MATCH(T$1,'Justerad allokering'!$B$1:$AF$1,0),FALSE)),VLOOKUP($B269,'Allokerad kvv'!$B$2:$AV$468,MATCH(T$1,'Allokerad kvv'!$B$1:$AV$1,0),FALSE),VLOOKUP($B269,'Justerad allokering'!$B$1:$AG$461,MATCH(T$1,'Justerad allokering'!$B$1:$AF$1,0),FALSE))</f>
        <v>0</v>
      </c>
      <c r="U269">
        <f>IF(ISERROR(1/VLOOKUP($B269,'Justerad allokering'!$B$1:$AG$461,MATCH(U$1,'Justerad allokering'!$B$1:$AF$1,0),FALSE)),VLOOKUP($B269,'Allokerad kvv'!$B$2:$AV$468,MATCH(U$1,'Allokerad kvv'!$B$1:$AV$1,0),FALSE),VLOOKUP($B269,'Justerad allokering'!$B$1:$AG$461,MATCH(U$1,'Justerad allokering'!$B$1:$AF$1,0),FALSE))</f>
        <v>0</v>
      </c>
      <c r="V269">
        <f>IF(ISERROR(1/VLOOKUP($B269,'Justerad allokering'!$B$1:$AG$461,MATCH(V$1,'Justerad allokering'!$B$1:$AF$1,0),FALSE)),VLOOKUP($B269,'Allokerad kvv'!$B$2:$AV$468,MATCH(V$1,'Allokerad kvv'!$B$1:$AV$1,0),FALSE),VLOOKUP($B269,'Justerad allokering'!$B$1:$AG$461,MATCH(V$1,'Justerad allokering'!$B$1:$AF$1,0),FALSE))</f>
        <v>0</v>
      </c>
      <c r="W269">
        <f>IF(ISERROR(1/VLOOKUP($B269,'Justerad allokering'!$B$1:$AG$461,MATCH(W$1,'Justerad allokering'!$B$1:$AF$1,0),FALSE)),VLOOKUP($B269,'Allokerad kvv'!$B$2:$AV$468,MATCH(W$1,'Allokerad kvv'!$B$1:$AV$1,0),FALSE),VLOOKUP($B269,'Justerad allokering'!$B$1:$AG$461,MATCH(W$1,'Justerad allokering'!$B$1:$AF$1,0),FALSE))</f>
        <v>0</v>
      </c>
      <c r="X269">
        <f>IF(ISERROR(1/VLOOKUP($B269,'Justerad allokering'!$B$1:$AG$461,MATCH(X$1,'Justerad allokering'!$B$1:$AF$1,0),FALSE)),VLOOKUP($B269,'Allokerad kvv'!$B$2:$AV$468,MATCH(X$1,'Allokerad kvv'!$B$1:$AV$1,0),FALSE),VLOOKUP($B269,'Justerad allokering'!$B$1:$AG$461,MATCH(X$1,'Justerad allokering'!$B$1:$AF$1,0),FALSE))</f>
        <v>0</v>
      </c>
      <c r="Y269">
        <f>IF(ISERROR(1/VLOOKUP($B269,'Justerad allokering'!$B$1:$AG$461,MATCH(Y$1,'Justerad allokering'!$B$1:$AF$1,0),FALSE)),VLOOKUP($B269,'Allokerad kvv'!$B$2:$AV$468,MATCH(Y$1,'Allokerad kvv'!$B$1:$AV$1,0),FALSE),VLOOKUP($B269,'Justerad allokering'!$B$1:$AG$461,MATCH(Y$1,'Justerad allokering'!$B$1:$AF$1,0),FALSE))</f>
        <v>0</v>
      </c>
      <c r="Z269">
        <f>IF(ISERROR(1/VLOOKUP($B269,'Justerad allokering'!$B$1:$AG$461,MATCH(Z$1,'Justerad allokering'!$B$1:$AF$1,0),FALSE)),VLOOKUP($B269,'Allokerad kvv'!$B$2:$AV$468,MATCH(Z$1,'Allokerad kvv'!$B$1:$AV$1,0),FALSE),VLOOKUP($B269,'Justerad allokering'!$B$1:$AG$461,MATCH(Z$1,'Justerad allokering'!$B$1:$AF$1,0),FALSE))</f>
        <v>0</v>
      </c>
      <c r="AE269" s="89">
        <f t="shared" si="16"/>
        <v>0</v>
      </c>
      <c r="AG269">
        <f t="shared" si="17"/>
        <v>0</v>
      </c>
      <c r="AH269">
        <f t="shared" si="18"/>
        <v>0</v>
      </c>
      <c r="AI269" t="str">
        <f>IF(AH269=0,"",AH269/VLOOKUP(B269,Kraftvärmeprod!$B$1:$BC$480,MATCH("Summa tillförd energi exklusive rökgaskondensering",Kraftvärmeprod!$B$1:$BC$1,0),FALSE))</f>
        <v/>
      </c>
      <c r="AK269">
        <f t="shared" si="19"/>
        <v>0</v>
      </c>
    </row>
    <row r="270" spans="1:37" x14ac:dyDescent="0.25">
      <c r="A270" s="2" t="s">
        <v>382</v>
      </c>
      <c r="B270" s="2" t="s">
        <v>383</v>
      </c>
      <c r="C270">
        <f>IF(ISERROR(1/VLOOKUP($B270,'Justerad allokering'!$B$1:$AG$461,MATCH(C$1,'Justerad allokering'!$B$1:$AF$1,0),FALSE)),VLOOKUP($B270,'Allokerad kvv'!$B$2:$AV$468,MATCH(C$1,'Allokerad kvv'!$B$1:$AV$1,0),FALSE),VLOOKUP($B270,'Justerad allokering'!$B$1:$AG$461,MATCH(C$1,'Justerad allokering'!$B$1:$AF$1,0),FALSE))</f>
        <v>0</v>
      </c>
      <c r="D270">
        <f>IF(ISERROR(1/VLOOKUP($B270,'Justerad allokering'!$B$1:$AG$461,MATCH(D$1,'Justerad allokering'!$B$1:$AF$1,0),FALSE)),VLOOKUP($B270,'Allokerad kvv'!$B$2:$AV$468,MATCH(D$1,'Allokerad kvv'!$B$1:$AV$1,0),FALSE),VLOOKUP($B270,'Justerad allokering'!$B$1:$AG$461,MATCH(D$1,'Justerad allokering'!$B$1:$AF$1,0),FALSE))</f>
        <v>0</v>
      </c>
      <c r="E270">
        <f>IF(ISERROR(1/VLOOKUP($B270,'Justerad allokering'!$B$1:$AG$461,MATCH(E$1,'Justerad allokering'!$B$1:$AF$1,0),FALSE)),VLOOKUP($B270,'Allokerad kvv'!$B$2:$AV$468,MATCH(E$1,'Allokerad kvv'!$B$1:$AV$1,0),FALSE),VLOOKUP($B270,'Justerad allokering'!$B$1:$AG$461,MATCH(E$1,'Justerad allokering'!$B$1:$AF$1,0),FALSE))</f>
        <v>0</v>
      </c>
      <c r="F270">
        <f>IF(ISERROR(1/VLOOKUP($B270,'Justerad allokering'!$B$1:$AG$461,MATCH(F$1,'Justerad allokering'!$B$1:$AF$1,0),FALSE)),VLOOKUP($B270,'Allokerad kvv'!$B$2:$AV$468,MATCH(F$1,'Allokerad kvv'!$B$1:$AV$1,0),FALSE),VLOOKUP($B270,'Justerad allokering'!$B$1:$AG$461,MATCH(F$1,'Justerad allokering'!$B$1:$AF$1,0),FALSE))</f>
        <v>0</v>
      </c>
      <c r="G270">
        <f>IF(ISERROR(1/VLOOKUP($B270,'Justerad allokering'!$B$1:$AG$461,MATCH(G$1,'Justerad allokering'!$B$1:$AF$1,0),FALSE)),VLOOKUP($B270,'Allokerad kvv'!$B$2:$AV$468,MATCH(G$1,'Allokerad kvv'!$B$1:$AV$1,0),FALSE),VLOOKUP($B270,'Justerad allokering'!$B$1:$AG$461,MATCH(G$1,'Justerad allokering'!$B$1:$AF$1,0),FALSE))</f>
        <v>0</v>
      </c>
      <c r="H270">
        <f>IF(ISERROR(1/VLOOKUP($B270,'Justerad allokering'!$B$1:$AG$461,MATCH(H$1,'Justerad allokering'!$B$1:$AF$1,0),FALSE)),VLOOKUP($B270,'Allokerad kvv'!$B$2:$AV$468,MATCH(H$1,'Allokerad kvv'!$B$1:$AV$1,0),FALSE),VLOOKUP($B270,'Justerad allokering'!$B$1:$AG$461,MATCH(H$1,'Justerad allokering'!$B$1:$AF$1,0),FALSE))</f>
        <v>0</v>
      </c>
      <c r="I270">
        <f>IF(ISERROR(1/VLOOKUP($B270,'Justerad allokering'!$B$1:$AG$461,MATCH(I$1,'Justerad allokering'!$B$1:$AF$1,0),FALSE)),VLOOKUP($B270,'Allokerad kvv'!$B$2:$AV$468,MATCH(I$1,'Allokerad kvv'!$B$1:$AV$1,0),FALSE),VLOOKUP($B270,'Justerad allokering'!$B$1:$AG$461,MATCH(I$1,'Justerad allokering'!$B$1:$AF$1,0),FALSE))</f>
        <v>0</v>
      </c>
      <c r="J270">
        <f>IF(ISERROR(1/VLOOKUP($B270,'Justerad allokering'!$B$1:$AG$461,MATCH(J$1,'Justerad allokering'!$B$1:$AF$1,0),FALSE)),VLOOKUP($B270,'Allokerad kvv'!$B$2:$AV$468,MATCH(J$1,'Allokerad kvv'!$B$1:$AV$1,0),FALSE),VLOOKUP($B270,'Justerad allokering'!$B$1:$AG$461,MATCH(J$1,'Justerad allokering'!$B$1:$AF$1,0),FALSE))</f>
        <v>0</v>
      </c>
      <c r="K270">
        <f>IF(ISERROR(1/VLOOKUP($B270,'Justerad allokering'!$B$1:$AG$461,MATCH(K$1,'Justerad allokering'!$B$1:$AF$1,0),FALSE)),VLOOKUP($B270,'Allokerad kvv'!$B$2:$AV$468,MATCH(K$1,'Allokerad kvv'!$B$1:$AV$1,0),FALSE),VLOOKUP($B270,'Justerad allokering'!$B$1:$AG$461,MATCH(K$1,'Justerad allokering'!$B$1:$AF$1,0),FALSE))</f>
        <v>0</v>
      </c>
      <c r="L270">
        <f>IF(ISERROR(1/VLOOKUP($B270,'Justerad allokering'!$B$1:$AG$461,MATCH(L$1,'Justerad allokering'!$B$1:$AF$1,0),FALSE)),VLOOKUP($B270,'Allokerad kvv'!$B$2:$AV$468,MATCH(L$1,'Allokerad kvv'!$B$1:$AV$1,0),FALSE),VLOOKUP($B270,'Justerad allokering'!$B$1:$AG$461,MATCH(L$1,'Justerad allokering'!$B$1:$AF$1,0),FALSE))</f>
        <v>0</v>
      </c>
      <c r="M270">
        <f>IF(ISERROR(1/VLOOKUP($B270,'Justerad allokering'!$B$1:$AG$461,MATCH(M$1,'Justerad allokering'!$B$1:$AF$1,0),FALSE)),VLOOKUP($B270,'Allokerad kvv'!$B$2:$AV$468,MATCH(M$1,'Allokerad kvv'!$B$1:$AV$1,0),FALSE),VLOOKUP($B270,'Justerad allokering'!$B$1:$AG$461,MATCH(M$1,'Justerad allokering'!$B$1:$AF$1,0),FALSE))</f>
        <v>0</v>
      </c>
      <c r="N270">
        <f>IF(ISERROR(1/VLOOKUP($B270,'Justerad allokering'!$B$1:$AG$461,MATCH(N$1,'Justerad allokering'!$B$1:$AF$1,0),FALSE)),VLOOKUP($B270,'Allokerad kvv'!$B$2:$AV$468,MATCH(N$1,'Allokerad kvv'!$B$1:$AV$1,0),FALSE),VLOOKUP($B270,'Justerad allokering'!$B$1:$AG$461,MATCH(N$1,'Justerad allokering'!$B$1:$AF$1,0),FALSE))</f>
        <v>0</v>
      </c>
      <c r="O270">
        <f>IF(ISERROR(1/VLOOKUP($B270,'Justerad allokering'!$B$1:$AG$461,MATCH(O$1,'Justerad allokering'!$B$1:$AF$1,0),FALSE)),VLOOKUP($B270,'Allokerad kvv'!$B$2:$AV$468,MATCH(O$1,'Allokerad kvv'!$B$1:$AV$1,0),FALSE),VLOOKUP($B270,'Justerad allokering'!$B$1:$AG$461,MATCH(O$1,'Justerad allokering'!$B$1:$AF$1,0),FALSE))</f>
        <v>0</v>
      </c>
      <c r="P270">
        <f>IF(ISERROR(1/VLOOKUP($B270,'Justerad allokering'!$B$1:$AG$461,MATCH(P$1,'Justerad allokering'!$B$1:$AF$1,0),FALSE)),VLOOKUP($B270,'Allokerad kvv'!$B$2:$AV$468,MATCH(P$1,'Allokerad kvv'!$B$1:$AV$1,0),FALSE),VLOOKUP($B270,'Justerad allokering'!$B$1:$AG$461,MATCH(P$1,'Justerad allokering'!$B$1:$AF$1,0),FALSE))</f>
        <v>0</v>
      </c>
      <c r="Q270">
        <f>IF(ISERROR(1/VLOOKUP($B270,'Justerad allokering'!$B$1:$AG$461,MATCH(Q$1,'Justerad allokering'!$B$1:$AF$1,0),FALSE)),VLOOKUP($B270,'Allokerad kvv'!$B$2:$AV$468,MATCH(Q$1,'Allokerad kvv'!$B$1:$AV$1,0),FALSE),VLOOKUP($B270,'Justerad allokering'!$B$1:$AG$461,MATCH(Q$1,'Justerad allokering'!$B$1:$AF$1,0),FALSE))</f>
        <v>0</v>
      </c>
      <c r="R270">
        <f>IF(ISERROR(1/VLOOKUP($B270,'Justerad allokering'!$B$1:$AG$461,MATCH(R$1,'Justerad allokering'!$B$1:$AF$1,0),FALSE)),VLOOKUP($B270,'Allokerad kvv'!$B$2:$AV$468,MATCH(R$1,'Allokerad kvv'!$B$1:$AV$1,0),FALSE),VLOOKUP($B270,'Justerad allokering'!$B$1:$AG$461,MATCH(R$1,'Justerad allokering'!$B$1:$AF$1,0),FALSE))</f>
        <v>0</v>
      </c>
      <c r="S270">
        <f>IF(ISERROR(1/VLOOKUP($B270,'Justerad allokering'!$B$1:$AG$461,MATCH(S$1,'Justerad allokering'!$B$1:$AF$1,0),FALSE)),VLOOKUP($B270,'Allokerad kvv'!$B$2:$AV$468,MATCH(S$1,'Allokerad kvv'!$B$1:$AV$1,0),FALSE),VLOOKUP($B270,'Justerad allokering'!$B$1:$AG$461,MATCH(S$1,'Justerad allokering'!$B$1:$AF$1,0),FALSE))</f>
        <v>0</v>
      </c>
      <c r="T270">
        <f>IF(ISERROR(1/VLOOKUP($B270,'Justerad allokering'!$B$1:$AG$461,MATCH(T$1,'Justerad allokering'!$B$1:$AF$1,0),FALSE)),VLOOKUP($B270,'Allokerad kvv'!$B$2:$AV$468,MATCH(T$1,'Allokerad kvv'!$B$1:$AV$1,0),FALSE),VLOOKUP($B270,'Justerad allokering'!$B$1:$AG$461,MATCH(T$1,'Justerad allokering'!$B$1:$AF$1,0),FALSE))</f>
        <v>0</v>
      </c>
      <c r="U270">
        <f>IF(ISERROR(1/VLOOKUP($B270,'Justerad allokering'!$B$1:$AG$461,MATCH(U$1,'Justerad allokering'!$B$1:$AF$1,0),FALSE)),VLOOKUP($B270,'Allokerad kvv'!$B$2:$AV$468,MATCH(U$1,'Allokerad kvv'!$B$1:$AV$1,0),FALSE),VLOOKUP($B270,'Justerad allokering'!$B$1:$AG$461,MATCH(U$1,'Justerad allokering'!$B$1:$AF$1,0),FALSE))</f>
        <v>0</v>
      </c>
      <c r="V270">
        <f>IF(ISERROR(1/VLOOKUP($B270,'Justerad allokering'!$B$1:$AG$461,MATCH(V$1,'Justerad allokering'!$B$1:$AF$1,0),FALSE)),VLOOKUP($B270,'Allokerad kvv'!$B$2:$AV$468,MATCH(V$1,'Allokerad kvv'!$B$1:$AV$1,0),FALSE),VLOOKUP($B270,'Justerad allokering'!$B$1:$AG$461,MATCH(V$1,'Justerad allokering'!$B$1:$AF$1,0),FALSE))</f>
        <v>0</v>
      </c>
      <c r="W270">
        <f>IF(ISERROR(1/VLOOKUP($B270,'Justerad allokering'!$B$1:$AG$461,MATCH(W$1,'Justerad allokering'!$B$1:$AF$1,0),FALSE)),VLOOKUP($B270,'Allokerad kvv'!$B$2:$AV$468,MATCH(W$1,'Allokerad kvv'!$B$1:$AV$1,0),FALSE),VLOOKUP($B270,'Justerad allokering'!$B$1:$AG$461,MATCH(W$1,'Justerad allokering'!$B$1:$AF$1,0),FALSE))</f>
        <v>0</v>
      </c>
      <c r="X270">
        <f>IF(ISERROR(1/VLOOKUP($B270,'Justerad allokering'!$B$1:$AG$461,MATCH(X$1,'Justerad allokering'!$B$1:$AF$1,0),FALSE)),VLOOKUP($B270,'Allokerad kvv'!$B$2:$AV$468,MATCH(X$1,'Allokerad kvv'!$B$1:$AV$1,0),FALSE),VLOOKUP($B270,'Justerad allokering'!$B$1:$AG$461,MATCH(X$1,'Justerad allokering'!$B$1:$AF$1,0),FALSE))</f>
        <v>0</v>
      </c>
      <c r="Y270">
        <f>IF(ISERROR(1/VLOOKUP($B270,'Justerad allokering'!$B$1:$AG$461,MATCH(Y$1,'Justerad allokering'!$B$1:$AF$1,0),FALSE)),VLOOKUP($B270,'Allokerad kvv'!$B$2:$AV$468,MATCH(Y$1,'Allokerad kvv'!$B$1:$AV$1,0),FALSE),VLOOKUP($B270,'Justerad allokering'!$B$1:$AG$461,MATCH(Y$1,'Justerad allokering'!$B$1:$AF$1,0),FALSE))</f>
        <v>0</v>
      </c>
      <c r="Z270">
        <f>IF(ISERROR(1/VLOOKUP($B270,'Justerad allokering'!$B$1:$AG$461,MATCH(Z$1,'Justerad allokering'!$B$1:$AF$1,0),FALSE)),VLOOKUP($B270,'Allokerad kvv'!$B$2:$AV$468,MATCH(Z$1,'Allokerad kvv'!$B$1:$AV$1,0),FALSE),VLOOKUP($B270,'Justerad allokering'!$B$1:$AG$461,MATCH(Z$1,'Justerad allokering'!$B$1:$AF$1,0),FALSE))</f>
        <v>0</v>
      </c>
      <c r="AE270" s="89">
        <f t="shared" si="16"/>
        <v>0</v>
      </c>
      <c r="AG270">
        <f t="shared" si="17"/>
        <v>0</v>
      </c>
      <c r="AH270">
        <f t="shared" si="18"/>
        <v>0</v>
      </c>
      <c r="AI270" t="str">
        <f>IF(AH270=0,"",AH270/VLOOKUP(B270,Kraftvärmeprod!$B$1:$BC$480,MATCH("Summa tillförd energi exklusive rökgaskondensering",Kraftvärmeprod!$B$1:$BC$1,0),FALSE))</f>
        <v/>
      </c>
      <c r="AK270">
        <f t="shared" si="19"/>
        <v>0</v>
      </c>
    </row>
    <row r="271" spans="1:37" x14ac:dyDescent="0.25">
      <c r="A271" s="2" t="s">
        <v>382</v>
      </c>
      <c r="B271" s="2" t="s">
        <v>384</v>
      </c>
      <c r="C271">
        <f>IF(ISERROR(1/VLOOKUP($B271,'Justerad allokering'!$B$1:$AG$461,MATCH(C$1,'Justerad allokering'!$B$1:$AF$1,0),FALSE)),VLOOKUP($B271,'Allokerad kvv'!$B$2:$AV$468,MATCH(C$1,'Allokerad kvv'!$B$1:$AV$1,0),FALSE),VLOOKUP($B271,'Justerad allokering'!$B$1:$AG$461,MATCH(C$1,'Justerad allokering'!$B$1:$AF$1,0),FALSE))</f>
        <v>0</v>
      </c>
      <c r="D271">
        <f>IF(ISERROR(1/VLOOKUP($B271,'Justerad allokering'!$B$1:$AG$461,MATCH(D$1,'Justerad allokering'!$B$1:$AF$1,0),FALSE)),VLOOKUP($B271,'Allokerad kvv'!$B$2:$AV$468,MATCH(D$1,'Allokerad kvv'!$B$1:$AV$1,0),FALSE),VLOOKUP($B271,'Justerad allokering'!$B$1:$AG$461,MATCH(D$1,'Justerad allokering'!$B$1:$AF$1,0),FALSE))</f>
        <v>0</v>
      </c>
      <c r="E271">
        <f>IF(ISERROR(1/VLOOKUP($B271,'Justerad allokering'!$B$1:$AG$461,MATCH(E$1,'Justerad allokering'!$B$1:$AF$1,0),FALSE)),VLOOKUP($B271,'Allokerad kvv'!$B$2:$AV$468,MATCH(E$1,'Allokerad kvv'!$B$1:$AV$1,0),FALSE),VLOOKUP($B271,'Justerad allokering'!$B$1:$AG$461,MATCH(E$1,'Justerad allokering'!$B$1:$AF$1,0),FALSE))</f>
        <v>0</v>
      </c>
      <c r="F271">
        <f>IF(ISERROR(1/VLOOKUP($B271,'Justerad allokering'!$B$1:$AG$461,MATCH(F$1,'Justerad allokering'!$B$1:$AF$1,0),FALSE)),VLOOKUP($B271,'Allokerad kvv'!$B$2:$AV$468,MATCH(F$1,'Allokerad kvv'!$B$1:$AV$1,0),FALSE),VLOOKUP($B271,'Justerad allokering'!$B$1:$AG$461,MATCH(F$1,'Justerad allokering'!$B$1:$AF$1,0),FALSE))</f>
        <v>0</v>
      </c>
      <c r="G271">
        <f>IF(ISERROR(1/VLOOKUP($B271,'Justerad allokering'!$B$1:$AG$461,MATCH(G$1,'Justerad allokering'!$B$1:$AF$1,0),FALSE)),VLOOKUP($B271,'Allokerad kvv'!$B$2:$AV$468,MATCH(G$1,'Allokerad kvv'!$B$1:$AV$1,0),FALSE),VLOOKUP($B271,'Justerad allokering'!$B$1:$AG$461,MATCH(G$1,'Justerad allokering'!$B$1:$AF$1,0),FALSE))</f>
        <v>0</v>
      </c>
      <c r="H271">
        <f>IF(ISERROR(1/VLOOKUP($B271,'Justerad allokering'!$B$1:$AG$461,MATCH(H$1,'Justerad allokering'!$B$1:$AF$1,0),FALSE)),VLOOKUP($B271,'Allokerad kvv'!$B$2:$AV$468,MATCH(H$1,'Allokerad kvv'!$B$1:$AV$1,0),FALSE),VLOOKUP($B271,'Justerad allokering'!$B$1:$AG$461,MATCH(H$1,'Justerad allokering'!$B$1:$AF$1,0),FALSE))</f>
        <v>0</v>
      </c>
      <c r="I271">
        <f>IF(ISERROR(1/VLOOKUP($B271,'Justerad allokering'!$B$1:$AG$461,MATCH(I$1,'Justerad allokering'!$B$1:$AF$1,0),FALSE)),VLOOKUP($B271,'Allokerad kvv'!$B$2:$AV$468,MATCH(I$1,'Allokerad kvv'!$B$1:$AV$1,0),FALSE),VLOOKUP($B271,'Justerad allokering'!$B$1:$AG$461,MATCH(I$1,'Justerad allokering'!$B$1:$AF$1,0),FALSE))</f>
        <v>0</v>
      </c>
      <c r="J271">
        <f>IF(ISERROR(1/VLOOKUP($B271,'Justerad allokering'!$B$1:$AG$461,MATCH(J$1,'Justerad allokering'!$B$1:$AF$1,0),FALSE)),VLOOKUP($B271,'Allokerad kvv'!$B$2:$AV$468,MATCH(J$1,'Allokerad kvv'!$B$1:$AV$1,0),FALSE),VLOOKUP($B271,'Justerad allokering'!$B$1:$AG$461,MATCH(J$1,'Justerad allokering'!$B$1:$AF$1,0),FALSE))</f>
        <v>0</v>
      </c>
      <c r="K271">
        <f>IF(ISERROR(1/VLOOKUP($B271,'Justerad allokering'!$B$1:$AG$461,MATCH(K$1,'Justerad allokering'!$B$1:$AF$1,0),FALSE)),VLOOKUP($B271,'Allokerad kvv'!$B$2:$AV$468,MATCH(K$1,'Allokerad kvv'!$B$1:$AV$1,0),FALSE),VLOOKUP($B271,'Justerad allokering'!$B$1:$AG$461,MATCH(K$1,'Justerad allokering'!$B$1:$AF$1,0),FALSE))</f>
        <v>0</v>
      </c>
      <c r="L271">
        <f>IF(ISERROR(1/VLOOKUP($B271,'Justerad allokering'!$B$1:$AG$461,MATCH(L$1,'Justerad allokering'!$B$1:$AF$1,0),FALSE)),VLOOKUP($B271,'Allokerad kvv'!$B$2:$AV$468,MATCH(L$1,'Allokerad kvv'!$B$1:$AV$1,0),FALSE),VLOOKUP($B271,'Justerad allokering'!$B$1:$AG$461,MATCH(L$1,'Justerad allokering'!$B$1:$AF$1,0),FALSE))</f>
        <v>0</v>
      </c>
      <c r="M271">
        <f>IF(ISERROR(1/VLOOKUP($B271,'Justerad allokering'!$B$1:$AG$461,MATCH(M$1,'Justerad allokering'!$B$1:$AF$1,0),FALSE)),VLOOKUP($B271,'Allokerad kvv'!$B$2:$AV$468,MATCH(M$1,'Allokerad kvv'!$B$1:$AV$1,0),FALSE),VLOOKUP($B271,'Justerad allokering'!$B$1:$AG$461,MATCH(M$1,'Justerad allokering'!$B$1:$AF$1,0),FALSE))</f>
        <v>0</v>
      </c>
      <c r="N271">
        <f>IF(ISERROR(1/VLOOKUP($B271,'Justerad allokering'!$B$1:$AG$461,MATCH(N$1,'Justerad allokering'!$B$1:$AF$1,0),FALSE)),VLOOKUP($B271,'Allokerad kvv'!$B$2:$AV$468,MATCH(N$1,'Allokerad kvv'!$B$1:$AV$1,0),FALSE),VLOOKUP($B271,'Justerad allokering'!$B$1:$AG$461,MATCH(N$1,'Justerad allokering'!$B$1:$AF$1,0),FALSE))</f>
        <v>0</v>
      </c>
      <c r="O271">
        <f>IF(ISERROR(1/VLOOKUP($B271,'Justerad allokering'!$B$1:$AG$461,MATCH(O$1,'Justerad allokering'!$B$1:$AF$1,0),FALSE)),VLOOKUP($B271,'Allokerad kvv'!$B$2:$AV$468,MATCH(O$1,'Allokerad kvv'!$B$1:$AV$1,0),FALSE),VLOOKUP($B271,'Justerad allokering'!$B$1:$AG$461,MATCH(O$1,'Justerad allokering'!$B$1:$AF$1,0),FALSE))</f>
        <v>0</v>
      </c>
      <c r="P271">
        <f>IF(ISERROR(1/VLOOKUP($B271,'Justerad allokering'!$B$1:$AG$461,MATCH(P$1,'Justerad allokering'!$B$1:$AF$1,0),FALSE)),VLOOKUP($B271,'Allokerad kvv'!$B$2:$AV$468,MATCH(P$1,'Allokerad kvv'!$B$1:$AV$1,0),FALSE),VLOOKUP($B271,'Justerad allokering'!$B$1:$AG$461,MATCH(P$1,'Justerad allokering'!$B$1:$AF$1,0),FALSE))</f>
        <v>0</v>
      </c>
      <c r="Q271">
        <f>IF(ISERROR(1/VLOOKUP($B271,'Justerad allokering'!$B$1:$AG$461,MATCH(Q$1,'Justerad allokering'!$B$1:$AF$1,0),FALSE)),VLOOKUP($B271,'Allokerad kvv'!$B$2:$AV$468,MATCH(Q$1,'Allokerad kvv'!$B$1:$AV$1,0),FALSE),VLOOKUP($B271,'Justerad allokering'!$B$1:$AG$461,MATCH(Q$1,'Justerad allokering'!$B$1:$AF$1,0),FALSE))</f>
        <v>0</v>
      </c>
      <c r="R271">
        <f>IF(ISERROR(1/VLOOKUP($B271,'Justerad allokering'!$B$1:$AG$461,MATCH(R$1,'Justerad allokering'!$B$1:$AF$1,0),FALSE)),VLOOKUP($B271,'Allokerad kvv'!$B$2:$AV$468,MATCH(R$1,'Allokerad kvv'!$B$1:$AV$1,0),FALSE),VLOOKUP($B271,'Justerad allokering'!$B$1:$AG$461,MATCH(R$1,'Justerad allokering'!$B$1:$AF$1,0),FALSE))</f>
        <v>0</v>
      </c>
      <c r="S271">
        <f>IF(ISERROR(1/VLOOKUP($B271,'Justerad allokering'!$B$1:$AG$461,MATCH(S$1,'Justerad allokering'!$B$1:$AF$1,0),FALSE)),VLOOKUP($B271,'Allokerad kvv'!$B$2:$AV$468,MATCH(S$1,'Allokerad kvv'!$B$1:$AV$1,0),FALSE),VLOOKUP($B271,'Justerad allokering'!$B$1:$AG$461,MATCH(S$1,'Justerad allokering'!$B$1:$AF$1,0),FALSE))</f>
        <v>0</v>
      </c>
      <c r="T271">
        <f>IF(ISERROR(1/VLOOKUP($B271,'Justerad allokering'!$B$1:$AG$461,MATCH(T$1,'Justerad allokering'!$B$1:$AF$1,0),FALSE)),VLOOKUP($B271,'Allokerad kvv'!$B$2:$AV$468,MATCH(T$1,'Allokerad kvv'!$B$1:$AV$1,0),FALSE),VLOOKUP($B271,'Justerad allokering'!$B$1:$AG$461,MATCH(T$1,'Justerad allokering'!$B$1:$AF$1,0),FALSE))</f>
        <v>0</v>
      </c>
      <c r="U271">
        <f>IF(ISERROR(1/VLOOKUP($B271,'Justerad allokering'!$B$1:$AG$461,MATCH(U$1,'Justerad allokering'!$B$1:$AF$1,0),FALSE)),VLOOKUP($B271,'Allokerad kvv'!$B$2:$AV$468,MATCH(U$1,'Allokerad kvv'!$B$1:$AV$1,0),FALSE),VLOOKUP($B271,'Justerad allokering'!$B$1:$AG$461,MATCH(U$1,'Justerad allokering'!$B$1:$AF$1,0),FALSE))</f>
        <v>0</v>
      </c>
      <c r="V271">
        <f>IF(ISERROR(1/VLOOKUP($B271,'Justerad allokering'!$B$1:$AG$461,MATCH(V$1,'Justerad allokering'!$B$1:$AF$1,0),FALSE)),VLOOKUP($B271,'Allokerad kvv'!$B$2:$AV$468,MATCH(V$1,'Allokerad kvv'!$B$1:$AV$1,0),FALSE),VLOOKUP($B271,'Justerad allokering'!$B$1:$AG$461,MATCH(V$1,'Justerad allokering'!$B$1:$AF$1,0),FALSE))</f>
        <v>0</v>
      </c>
      <c r="W271">
        <f>IF(ISERROR(1/VLOOKUP($B271,'Justerad allokering'!$B$1:$AG$461,MATCH(W$1,'Justerad allokering'!$B$1:$AF$1,0),FALSE)),VLOOKUP($B271,'Allokerad kvv'!$B$2:$AV$468,MATCH(W$1,'Allokerad kvv'!$B$1:$AV$1,0),FALSE),VLOOKUP($B271,'Justerad allokering'!$B$1:$AG$461,MATCH(W$1,'Justerad allokering'!$B$1:$AF$1,0),FALSE))</f>
        <v>0</v>
      </c>
      <c r="X271">
        <f>IF(ISERROR(1/VLOOKUP($B271,'Justerad allokering'!$B$1:$AG$461,MATCH(X$1,'Justerad allokering'!$B$1:$AF$1,0),FALSE)),VLOOKUP($B271,'Allokerad kvv'!$B$2:$AV$468,MATCH(X$1,'Allokerad kvv'!$B$1:$AV$1,0),FALSE),VLOOKUP($B271,'Justerad allokering'!$B$1:$AG$461,MATCH(X$1,'Justerad allokering'!$B$1:$AF$1,0),FALSE))</f>
        <v>0</v>
      </c>
      <c r="Y271">
        <f>IF(ISERROR(1/VLOOKUP($B271,'Justerad allokering'!$B$1:$AG$461,MATCH(Y$1,'Justerad allokering'!$B$1:$AF$1,0),FALSE)),VLOOKUP($B271,'Allokerad kvv'!$B$2:$AV$468,MATCH(Y$1,'Allokerad kvv'!$B$1:$AV$1,0),FALSE),VLOOKUP($B271,'Justerad allokering'!$B$1:$AG$461,MATCH(Y$1,'Justerad allokering'!$B$1:$AF$1,0),FALSE))</f>
        <v>0</v>
      </c>
      <c r="Z271">
        <f>IF(ISERROR(1/VLOOKUP($B271,'Justerad allokering'!$B$1:$AG$461,MATCH(Z$1,'Justerad allokering'!$B$1:$AF$1,0),FALSE)),VLOOKUP($B271,'Allokerad kvv'!$B$2:$AV$468,MATCH(Z$1,'Allokerad kvv'!$B$1:$AV$1,0),FALSE),VLOOKUP($B271,'Justerad allokering'!$B$1:$AG$461,MATCH(Z$1,'Justerad allokering'!$B$1:$AF$1,0),FALSE))</f>
        <v>0</v>
      </c>
      <c r="AE271" s="89">
        <f t="shared" si="16"/>
        <v>0</v>
      </c>
      <c r="AG271">
        <f t="shared" si="17"/>
        <v>0</v>
      </c>
      <c r="AH271">
        <f t="shared" si="18"/>
        <v>0</v>
      </c>
      <c r="AI271" t="str">
        <f>IF(AH271=0,"",AH271/VLOOKUP(B271,Kraftvärmeprod!$B$1:$BC$480,MATCH("Summa tillförd energi exklusive rökgaskondensering",Kraftvärmeprod!$B$1:$BC$1,0),FALSE))</f>
        <v/>
      </c>
      <c r="AK271">
        <f t="shared" si="19"/>
        <v>0</v>
      </c>
    </row>
    <row r="272" spans="1:37" x14ac:dyDescent="0.25">
      <c r="A272" s="2" t="s">
        <v>385</v>
      </c>
      <c r="B272" s="2" t="s">
        <v>386</v>
      </c>
      <c r="C272">
        <f>IF(ISERROR(1/VLOOKUP($B272,'Justerad allokering'!$B$1:$AG$461,MATCH(C$1,'Justerad allokering'!$B$1:$AF$1,0),FALSE)),VLOOKUP($B272,'Allokerad kvv'!$B$2:$AV$468,MATCH(C$1,'Allokerad kvv'!$B$1:$AV$1,0),FALSE),VLOOKUP($B272,'Justerad allokering'!$B$1:$AG$461,MATCH(C$1,'Justerad allokering'!$B$1:$AF$1,0),FALSE))</f>
        <v>0</v>
      </c>
      <c r="D272">
        <f>IF(ISERROR(1/VLOOKUP($B272,'Justerad allokering'!$B$1:$AG$461,MATCH(D$1,'Justerad allokering'!$B$1:$AF$1,0),FALSE)),VLOOKUP($B272,'Allokerad kvv'!$B$2:$AV$468,MATCH(D$1,'Allokerad kvv'!$B$1:$AV$1,0),FALSE),VLOOKUP($B272,'Justerad allokering'!$B$1:$AG$461,MATCH(D$1,'Justerad allokering'!$B$1:$AF$1,0),FALSE))</f>
        <v>0</v>
      </c>
      <c r="E272">
        <f>IF(ISERROR(1/VLOOKUP($B272,'Justerad allokering'!$B$1:$AG$461,MATCH(E$1,'Justerad allokering'!$B$1:$AF$1,0),FALSE)),VLOOKUP($B272,'Allokerad kvv'!$B$2:$AV$468,MATCH(E$1,'Allokerad kvv'!$B$1:$AV$1,0),FALSE),VLOOKUP($B272,'Justerad allokering'!$B$1:$AG$461,MATCH(E$1,'Justerad allokering'!$B$1:$AF$1,0),FALSE))</f>
        <v>0</v>
      </c>
      <c r="F272">
        <f>IF(ISERROR(1/VLOOKUP($B272,'Justerad allokering'!$B$1:$AG$461,MATCH(F$1,'Justerad allokering'!$B$1:$AF$1,0),FALSE)),VLOOKUP($B272,'Allokerad kvv'!$B$2:$AV$468,MATCH(F$1,'Allokerad kvv'!$B$1:$AV$1,0),FALSE),VLOOKUP($B272,'Justerad allokering'!$B$1:$AG$461,MATCH(F$1,'Justerad allokering'!$B$1:$AF$1,0),FALSE))</f>
        <v>0</v>
      </c>
      <c r="G272">
        <f>IF(ISERROR(1/VLOOKUP($B272,'Justerad allokering'!$B$1:$AG$461,MATCH(G$1,'Justerad allokering'!$B$1:$AF$1,0),FALSE)),VLOOKUP($B272,'Allokerad kvv'!$B$2:$AV$468,MATCH(G$1,'Allokerad kvv'!$B$1:$AV$1,0),FALSE),VLOOKUP($B272,'Justerad allokering'!$B$1:$AG$461,MATCH(G$1,'Justerad allokering'!$B$1:$AF$1,0),FALSE))</f>
        <v>0</v>
      </c>
      <c r="H272">
        <f>IF(ISERROR(1/VLOOKUP($B272,'Justerad allokering'!$B$1:$AG$461,MATCH(H$1,'Justerad allokering'!$B$1:$AF$1,0),FALSE)),VLOOKUP($B272,'Allokerad kvv'!$B$2:$AV$468,MATCH(H$1,'Allokerad kvv'!$B$1:$AV$1,0),FALSE),VLOOKUP($B272,'Justerad allokering'!$B$1:$AG$461,MATCH(H$1,'Justerad allokering'!$B$1:$AF$1,0),FALSE))</f>
        <v>0</v>
      </c>
      <c r="I272">
        <f>IF(ISERROR(1/VLOOKUP($B272,'Justerad allokering'!$B$1:$AG$461,MATCH(I$1,'Justerad allokering'!$B$1:$AF$1,0),FALSE)),VLOOKUP($B272,'Allokerad kvv'!$B$2:$AV$468,MATCH(I$1,'Allokerad kvv'!$B$1:$AV$1,0),FALSE),VLOOKUP($B272,'Justerad allokering'!$B$1:$AG$461,MATCH(I$1,'Justerad allokering'!$B$1:$AF$1,0),FALSE))</f>
        <v>0</v>
      </c>
      <c r="J272">
        <f>IF(ISERROR(1/VLOOKUP($B272,'Justerad allokering'!$B$1:$AG$461,MATCH(J$1,'Justerad allokering'!$B$1:$AF$1,0),FALSE)),VLOOKUP($B272,'Allokerad kvv'!$B$2:$AV$468,MATCH(J$1,'Allokerad kvv'!$B$1:$AV$1,0),FALSE),VLOOKUP($B272,'Justerad allokering'!$B$1:$AG$461,MATCH(J$1,'Justerad allokering'!$B$1:$AF$1,0),FALSE))</f>
        <v>0</v>
      </c>
      <c r="K272">
        <f>IF(ISERROR(1/VLOOKUP($B272,'Justerad allokering'!$B$1:$AG$461,MATCH(K$1,'Justerad allokering'!$B$1:$AF$1,0),FALSE)),VLOOKUP($B272,'Allokerad kvv'!$B$2:$AV$468,MATCH(K$1,'Allokerad kvv'!$B$1:$AV$1,0),FALSE),VLOOKUP($B272,'Justerad allokering'!$B$1:$AG$461,MATCH(K$1,'Justerad allokering'!$B$1:$AF$1,0),FALSE))</f>
        <v>0</v>
      </c>
      <c r="L272">
        <f>IF(ISERROR(1/VLOOKUP($B272,'Justerad allokering'!$B$1:$AG$461,MATCH(L$1,'Justerad allokering'!$B$1:$AF$1,0),FALSE)),VLOOKUP($B272,'Allokerad kvv'!$B$2:$AV$468,MATCH(L$1,'Allokerad kvv'!$B$1:$AV$1,0),FALSE),VLOOKUP($B272,'Justerad allokering'!$B$1:$AG$461,MATCH(L$1,'Justerad allokering'!$B$1:$AF$1,0),FALSE))</f>
        <v>0</v>
      </c>
      <c r="M272">
        <f>IF(ISERROR(1/VLOOKUP($B272,'Justerad allokering'!$B$1:$AG$461,MATCH(M$1,'Justerad allokering'!$B$1:$AF$1,0),FALSE)),VLOOKUP($B272,'Allokerad kvv'!$B$2:$AV$468,MATCH(M$1,'Allokerad kvv'!$B$1:$AV$1,0),FALSE),VLOOKUP($B272,'Justerad allokering'!$B$1:$AG$461,MATCH(M$1,'Justerad allokering'!$B$1:$AF$1,0),FALSE))</f>
        <v>0</v>
      </c>
      <c r="N272">
        <f>IF(ISERROR(1/VLOOKUP($B272,'Justerad allokering'!$B$1:$AG$461,MATCH(N$1,'Justerad allokering'!$B$1:$AF$1,0),FALSE)),VLOOKUP($B272,'Allokerad kvv'!$B$2:$AV$468,MATCH(N$1,'Allokerad kvv'!$B$1:$AV$1,0),FALSE),VLOOKUP($B272,'Justerad allokering'!$B$1:$AG$461,MATCH(N$1,'Justerad allokering'!$B$1:$AF$1,0),FALSE))</f>
        <v>0</v>
      </c>
      <c r="O272">
        <f>IF(ISERROR(1/VLOOKUP($B272,'Justerad allokering'!$B$1:$AG$461,MATCH(O$1,'Justerad allokering'!$B$1:$AF$1,0),FALSE)),VLOOKUP($B272,'Allokerad kvv'!$B$2:$AV$468,MATCH(O$1,'Allokerad kvv'!$B$1:$AV$1,0),FALSE),VLOOKUP($B272,'Justerad allokering'!$B$1:$AG$461,MATCH(O$1,'Justerad allokering'!$B$1:$AF$1,0),FALSE))</f>
        <v>0</v>
      </c>
      <c r="P272">
        <f>IF(ISERROR(1/VLOOKUP($B272,'Justerad allokering'!$B$1:$AG$461,MATCH(P$1,'Justerad allokering'!$B$1:$AF$1,0),FALSE)),VLOOKUP($B272,'Allokerad kvv'!$B$2:$AV$468,MATCH(P$1,'Allokerad kvv'!$B$1:$AV$1,0),FALSE),VLOOKUP($B272,'Justerad allokering'!$B$1:$AG$461,MATCH(P$1,'Justerad allokering'!$B$1:$AF$1,0),FALSE))</f>
        <v>0</v>
      </c>
      <c r="Q272">
        <f>IF(ISERROR(1/VLOOKUP($B272,'Justerad allokering'!$B$1:$AG$461,MATCH(Q$1,'Justerad allokering'!$B$1:$AF$1,0),FALSE)),VLOOKUP($B272,'Allokerad kvv'!$B$2:$AV$468,MATCH(Q$1,'Allokerad kvv'!$B$1:$AV$1,0),FALSE),VLOOKUP($B272,'Justerad allokering'!$B$1:$AG$461,MATCH(Q$1,'Justerad allokering'!$B$1:$AF$1,0),FALSE))</f>
        <v>0</v>
      </c>
      <c r="R272">
        <f>IF(ISERROR(1/VLOOKUP($B272,'Justerad allokering'!$B$1:$AG$461,MATCH(R$1,'Justerad allokering'!$B$1:$AF$1,0),FALSE)),VLOOKUP($B272,'Allokerad kvv'!$B$2:$AV$468,MATCH(R$1,'Allokerad kvv'!$B$1:$AV$1,0),FALSE),VLOOKUP($B272,'Justerad allokering'!$B$1:$AG$461,MATCH(R$1,'Justerad allokering'!$B$1:$AF$1,0),FALSE))</f>
        <v>0</v>
      </c>
      <c r="S272">
        <f>IF(ISERROR(1/VLOOKUP($B272,'Justerad allokering'!$B$1:$AG$461,MATCH(S$1,'Justerad allokering'!$B$1:$AF$1,0),FALSE)),VLOOKUP($B272,'Allokerad kvv'!$B$2:$AV$468,MATCH(S$1,'Allokerad kvv'!$B$1:$AV$1,0),FALSE),VLOOKUP($B272,'Justerad allokering'!$B$1:$AG$461,MATCH(S$1,'Justerad allokering'!$B$1:$AF$1,0),FALSE))</f>
        <v>0</v>
      </c>
      <c r="T272">
        <f>IF(ISERROR(1/VLOOKUP($B272,'Justerad allokering'!$B$1:$AG$461,MATCH(T$1,'Justerad allokering'!$B$1:$AF$1,0),FALSE)),VLOOKUP($B272,'Allokerad kvv'!$B$2:$AV$468,MATCH(T$1,'Allokerad kvv'!$B$1:$AV$1,0),FALSE),VLOOKUP($B272,'Justerad allokering'!$B$1:$AG$461,MATCH(T$1,'Justerad allokering'!$B$1:$AF$1,0),FALSE))</f>
        <v>0</v>
      </c>
      <c r="U272">
        <f>IF(ISERROR(1/VLOOKUP($B272,'Justerad allokering'!$B$1:$AG$461,MATCH(U$1,'Justerad allokering'!$B$1:$AF$1,0),FALSE)),VLOOKUP($B272,'Allokerad kvv'!$B$2:$AV$468,MATCH(U$1,'Allokerad kvv'!$B$1:$AV$1,0),FALSE),VLOOKUP($B272,'Justerad allokering'!$B$1:$AG$461,MATCH(U$1,'Justerad allokering'!$B$1:$AF$1,0),FALSE))</f>
        <v>0</v>
      </c>
      <c r="V272">
        <f>IF(ISERROR(1/VLOOKUP($B272,'Justerad allokering'!$B$1:$AG$461,MATCH(V$1,'Justerad allokering'!$B$1:$AF$1,0),FALSE)),VLOOKUP($B272,'Allokerad kvv'!$B$2:$AV$468,MATCH(V$1,'Allokerad kvv'!$B$1:$AV$1,0),FALSE),VLOOKUP($B272,'Justerad allokering'!$B$1:$AG$461,MATCH(V$1,'Justerad allokering'!$B$1:$AF$1,0),FALSE))</f>
        <v>0</v>
      </c>
      <c r="W272">
        <f>IF(ISERROR(1/VLOOKUP($B272,'Justerad allokering'!$B$1:$AG$461,MATCH(W$1,'Justerad allokering'!$B$1:$AF$1,0),FALSE)),VLOOKUP($B272,'Allokerad kvv'!$B$2:$AV$468,MATCH(W$1,'Allokerad kvv'!$B$1:$AV$1,0),FALSE),VLOOKUP($B272,'Justerad allokering'!$B$1:$AG$461,MATCH(W$1,'Justerad allokering'!$B$1:$AF$1,0),FALSE))</f>
        <v>0</v>
      </c>
      <c r="X272">
        <f>IF(ISERROR(1/VLOOKUP($B272,'Justerad allokering'!$B$1:$AG$461,MATCH(X$1,'Justerad allokering'!$B$1:$AF$1,0),FALSE)),VLOOKUP($B272,'Allokerad kvv'!$B$2:$AV$468,MATCH(X$1,'Allokerad kvv'!$B$1:$AV$1,0),FALSE),VLOOKUP($B272,'Justerad allokering'!$B$1:$AG$461,MATCH(X$1,'Justerad allokering'!$B$1:$AF$1,0),FALSE))</f>
        <v>0</v>
      </c>
      <c r="Y272">
        <f>IF(ISERROR(1/VLOOKUP($B272,'Justerad allokering'!$B$1:$AG$461,MATCH(Y$1,'Justerad allokering'!$B$1:$AF$1,0),FALSE)),VLOOKUP($B272,'Allokerad kvv'!$B$2:$AV$468,MATCH(Y$1,'Allokerad kvv'!$B$1:$AV$1,0),FALSE),VLOOKUP($B272,'Justerad allokering'!$B$1:$AG$461,MATCH(Y$1,'Justerad allokering'!$B$1:$AF$1,0),FALSE))</f>
        <v>0</v>
      </c>
      <c r="Z272">
        <f>IF(ISERROR(1/VLOOKUP($B272,'Justerad allokering'!$B$1:$AG$461,MATCH(Z$1,'Justerad allokering'!$B$1:$AF$1,0),FALSE)),VLOOKUP($B272,'Allokerad kvv'!$B$2:$AV$468,MATCH(Z$1,'Allokerad kvv'!$B$1:$AV$1,0),FALSE),VLOOKUP($B272,'Justerad allokering'!$B$1:$AG$461,MATCH(Z$1,'Justerad allokering'!$B$1:$AF$1,0),FALSE))</f>
        <v>0</v>
      </c>
      <c r="AE272" s="89">
        <f t="shared" si="16"/>
        <v>0</v>
      </c>
      <c r="AG272">
        <f t="shared" si="17"/>
        <v>0</v>
      </c>
      <c r="AH272">
        <f t="shared" si="18"/>
        <v>0</v>
      </c>
      <c r="AI272" t="str">
        <f>IF(AH272=0,"",AH272/VLOOKUP(B272,Kraftvärmeprod!$B$1:$BC$480,MATCH("Summa tillförd energi exklusive rökgaskondensering",Kraftvärmeprod!$B$1:$BC$1,0),FALSE))</f>
        <v/>
      </c>
      <c r="AK272">
        <f t="shared" si="19"/>
        <v>0</v>
      </c>
    </row>
    <row r="273" spans="1:37" x14ac:dyDescent="0.25">
      <c r="A273" s="2" t="s">
        <v>387</v>
      </c>
      <c r="B273" s="2" t="s">
        <v>388</v>
      </c>
      <c r="C273">
        <f>IF(ISERROR(1/VLOOKUP($B273,'Justerad allokering'!$B$1:$AG$461,MATCH(C$1,'Justerad allokering'!$B$1:$AF$1,0),FALSE)),VLOOKUP($B273,'Allokerad kvv'!$B$2:$AV$468,MATCH(C$1,'Allokerad kvv'!$B$1:$AV$1,0),FALSE),VLOOKUP($B273,'Justerad allokering'!$B$1:$AG$461,MATCH(C$1,'Justerad allokering'!$B$1:$AF$1,0),FALSE))</f>
        <v>0</v>
      </c>
      <c r="D273">
        <f>IF(ISERROR(1/VLOOKUP($B273,'Justerad allokering'!$B$1:$AG$461,MATCH(D$1,'Justerad allokering'!$B$1:$AF$1,0),FALSE)),VLOOKUP($B273,'Allokerad kvv'!$B$2:$AV$468,MATCH(D$1,'Allokerad kvv'!$B$1:$AV$1,0),FALSE),VLOOKUP($B273,'Justerad allokering'!$B$1:$AG$461,MATCH(D$1,'Justerad allokering'!$B$1:$AF$1,0),FALSE))</f>
        <v>0</v>
      </c>
      <c r="E273">
        <f>IF(ISERROR(1/VLOOKUP($B273,'Justerad allokering'!$B$1:$AG$461,MATCH(E$1,'Justerad allokering'!$B$1:$AF$1,0),FALSE)),VLOOKUP($B273,'Allokerad kvv'!$B$2:$AV$468,MATCH(E$1,'Allokerad kvv'!$B$1:$AV$1,0),FALSE),VLOOKUP($B273,'Justerad allokering'!$B$1:$AG$461,MATCH(E$1,'Justerad allokering'!$B$1:$AF$1,0),FALSE))</f>
        <v>0</v>
      </c>
      <c r="F273">
        <f>IF(ISERROR(1/VLOOKUP($B273,'Justerad allokering'!$B$1:$AG$461,MATCH(F$1,'Justerad allokering'!$B$1:$AF$1,0),FALSE)),VLOOKUP($B273,'Allokerad kvv'!$B$2:$AV$468,MATCH(F$1,'Allokerad kvv'!$B$1:$AV$1,0),FALSE),VLOOKUP($B273,'Justerad allokering'!$B$1:$AG$461,MATCH(F$1,'Justerad allokering'!$B$1:$AF$1,0),FALSE))</f>
        <v>0</v>
      </c>
      <c r="G273">
        <f>IF(ISERROR(1/VLOOKUP($B273,'Justerad allokering'!$B$1:$AG$461,MATCH(G$1,'Justerad allokering'!$B$1:$AF$1,0),FALSE)),VLOOKUP($B273,'Allokerad kvv'!$B$2:$AV$468,MATCH(G$1,'Allokerad kvv'!$B$1:$AV$1,0),FALSE),VLOOKUP($B273,'Justerad allokering'!$B$1:$AG$461,MATCH(G$1,'Justerad allokering'!$B$1:$AF$1,0),FALSE))</f>
        <v>0</v>
      </c>
      <c r="H273">
        <f>IF(ISERROR(1/VLOOKUP($B273,'Justerad allokering'!$B$1:$AG$461,MATCH(H$1,'Justerad allokering'!$B$1:$AF$1,0),FALSE)),VLOOKUP($B273,'Allokerad kvv'!$B$2:$AV$468,MATCH(H$1,'Allokerad kvv'!$B$1:$AV$1,0),FALSE),VLOOKUP($B273,'Justerad allokering'!$B$1:$AG$461,MATCH(H$1,'Justerad allokering'!$B$1:$AF$1,0),FALSE))</f>
        <v>0</v>
      </c>
      <c r="I273">
        <f>IF(ISERROR(1/VLOOKUP($B273,'Justerad allokering'!$B$1:$AG$461,MATCH(I$1,'Justerad allokering'!$B$1:$AF$1,0),FALSE)),VLOOKUP($B273,'Allokerad kvv'!$B$2:$AV$468,MATCH(I$1,'Allokerad kvv'!$B$1:$AV$1,0),FALSE),VLOOKUP($B273,'Justerad allokering'!$B$1:$AG$461,MATCH(I$1,'Justerad allokering'!$B$1:$AF$1,0),FALSE))</f>
        <v>0</v>
      </c>
      <c r="J273">
        <f>IF(ISERROR(1/VLOOKUP($B273,'Justerad allokering'!$B$1:$AG$461,MATCH(J$1,'Justerad allokering'!$B$1:$AF$1,0),FALSE)),VLOOKUP($B273,'Allokerad kvv'!$B$2:$AV$468,MATCH(J$1,'Allokerad kvv'!$B$1:$AV$1,0),FALSE),VLOOKUP($B273,'Justerad allokering'!$B$1:$AG$461,MATCH(J$1,'Justerad allokering'!$B$1:$AF$1,0),FALSE))</f>
        <v>0</v>
      </c>
      <c r="K273">
        <f>IF(ISERROR(1/VLOOKUP($B273,'Justerad allokering'!$B$1:$AG$461,MATCH(K$1,'Justerad allokering'!$B$1:$AF$1,0),FALSE)),VLOOKUP($B273,'Allokerad kvv'!$B$2:$AV$468,MATCH(K$1,'Allokerad kvv'!$B$1:$AV$1,0),FALSE),VLOOKUP($B273,'Justerad allokering'!$B$1:$AG$461,MATCH(K$1,'Justerad allokering'!$B$1:$AF$1,0),FALSE))</f>
        <v>0</v>
      </c>
      <c r="L273">
        <f>IF(ISERROR(1/VLOOKUP($B273,'Justerad allokering'!$B$1:$AG$461,MATCH(L$1,'Justerad allokering'!$B$1:$AF$1,0),FALSE)),VLOOKUP($B273,'Allokerad kvv'!$B$2:$AV$468,MATCH(L$1,'Allokerad kvv'!$B$1:$AV$1,0),FALSE),VLOOKUP($B273,'Justerad allokering'!$B$1:$AG$461,MATCH(L$1,'Justerad allokering'!$B$1:$AF$1,0),FALSE))</f>
        <v>0</v>
      </c>
      <c r="M273">
        <f>IF(ISERROR(1/VLOOKUP($B273,'Justerad allokering'!$B$1:$AG$461,MATCH(M$1,'Justerad allokering'!$B$1:$AF$1,0),FALSE)),VLOOKUP($B273,'Allokerad kvv'!$B$2:$AV$468,MATCH(M$1,'Allokerad kvv'!$B$1:$AV$1,0),FALSE),VLOOKUP($B273,'Justerad allokering'!$B$1:$AG$461,MATCH(M$1,'Justerad allokering'!$B$1:$AF$1,0),FALSE))</f>
        <v>0</v>
      </c>
      <c r="N273">
        <f>IF(ISERROR(1/VLOOKUP($B273,'Justerad allokering'!$B$1:$AG$461,MATCH(N$1,'Justerad allokering'!$B$1:$AF$1,0),FALSE)),VLOOKUP($B273,'Allokerad kvv'!$B$2:$AV$468,MATCH(N$1,'Allokerad kvv'!$B$1:$AV$1,0),FALSE),VLOOKUP($B273,'Justerad allokering'!$B$1:$AG$461,MATCH(N$1,'Justerad allokering'!$B$1:$AF$1,0),FALSE))</f>
        <v>0</v>
      </c>
      <c r="O273">
        <f>IF(ISERROR(1/VLOOKUP($B273,'Justerad allokering'!$B$1:$AG$461,MATCH(O$1,'Justerad allokering'!$B$1:$AF$1,0),FALSE)),VLOOKUP($B273,'Allokerad kvv'!$B$2:$AV$468,MATCH(O$1,'Allokerad kvv'!$B$1:$AV$1,0),FALSE),VLOOKUP($B273,'Justerad allokering'!$B$1:$AG$461,MATCH(O$1,'Justerad allokering'!$B$1:$AF$1,0),FALSE))</f>
        <v>0</v>
      </c>
      <c r="P273">
        <f>IF(ISERROR(1/VLOOKUP($B273,'Justerad allokering'!$B$1:$AG$461,MATCH(P$1,'Justerad allokering'!$B$1:$AF$1,0),FALSE)),VLOOKUP($B273,'Allokerad kvv'!$B$2:$AV$468,MATCH(P$1,'Allokerad kvv'!$B$1:$AV$1,0),FALSE),VLOOKUP($B273,'Justerad allokering'!$B$1:$AG$461,MATCH(P$1,'Justerad allokering'!$B$1:$AF$1,0),FALSE))</f>
        <v>0</v>
      </c>
      <c r="Q273">
        <f>IF(ISERROR(1/VLOOKUP($B273,'Justerad allokering'!$B$1:$AG$461,MATCH(Q$1,'Justerad allokering'!$B$1:$AF$1,0),FALSE)),VLOOKUP($B273,'Allokerad kvv'!$B$2:$AV$468,MATCH(Q$1,'Allokerad kvv'!$B$1:$AV$1,0),FALSE),VLOOKUP($B273,'Justerad allokering'!$B$1:$AG$461,MATCH(Q$1,'Justerad allokering'!$B$1:$AF$1,0),FALSE))</f>
        <v>0</v>
      </c>
      <c r="R273">
        <f>IF(ISERROR(1/VLOOKUP($B273,'Justerad allokering'!$B$1:$AG$461,MATCH(R$1,'Justerad allokering'!$B$1:$AF$1,0),FALSE)),VLOOKUP($B273,'Allokerad kvv'!$B$2:$AV$468,MATCH(R$1,'Allokerad kvv'!$B$1:$AV$1,0),FALSE),VLOOKUP($B273,'Justerad allokering'!$B$1:$AG$461,MATCH(R$1,'Justerad allokering'!$B$1:$AF$1,0),FALSE))</f>
        <v>0</v>
      </c>
      <c r="S273">
        <f>IF(ISERROR(1/VLOOKUP($B273,'Justerad allokering'!$B$1:$AG$461,MATCH(S$1,'Justerad allokering'!$B$1:$AF$1,0),FALSE)),VLOOKUP($B273,'Allokerad kvv'!$B$2:$AV$468,MATCH(S$1,'Allokerad kvv'!$B$1:$AV$1,0),FALSE),VLOOKUP($B273,'Justerad allokering'!$B$1:$AG$461,MATCH(S$1,'Justerad allokering'!$B$1:$AF$1,0),FALSE))</f>
        <v>0</v>
      </c>
      <c r="T273">
        <f>IF(ISERROR(1/VLOOKUP($B273,'Justerad allokering'!$B$1:$AG$461,MATCH(T$1,'Justerad allokering'!$B$1:$AF$1,0),FALSE)),VLOOKUP($B273,'Allokerad kvv'!$B$2:$AV$468,MATCH(T$1,'Allokerad kvv'!$B$1:$AV$1,0),FALSE),VLOOKUP($B273,'Justerad allokering'!$B$1:$AG$461,MATCH(T$1,'Justerad allokering'!$B$1:$AF$1,0),FALSE))</f>
        <v>0</v>
      </c>
      <c r="U273">
        <f>IF(ISERROR(1/VLOOKUP($B273,'Justerad allokering'!$B$1:$AG$461,MATCH(U$1,'Justerad allokering'!$B$1:$AF$1,0),FALSE)),VLOOKUP($B273,'Allokerad kvv'!$B$2:$AV$468,MATCH(U$1,'Allokerad kvv'!$B$1:$AV$1,0),FALSE),VLOOKUP($B273,'Justerad allokering'!$B$1:$AG$461,MATCH(U$1,'Justerad allokering'!$B$1:$AF$1,0),FALSE))</f>
        <v>0</v>
      </c>
      <c r="V273">
        <f>IF(ISERROR(1/VLOOKUP($B273,'Justerad allokering'!$B$1:$AG$461,MATCH(V$1,'Justerad allokering'!$B$1:$AF$1,0),FALSE)),VLOOKUP($B273,'Allokerad kvv'!$B$2:$AV$468,MATCH(V$1,'Allokerad kvv'!$B$1:$AV$1,0),FALSE),VLOOKUP($B273,'Justerad allokering'!$B$1:$AG$461,MATCH(V$1,'Justerad allokering'!$B$1:$AF$1,0),FALSE))</f>
        <v>0</v>
      </c>
      <c r="W273">
        <f>IF(ISERROR(1/VLOOKUP($B273,'Justerad allokering'!$B$1:$AG$461,MATCH(W$1,'Justerad allokering'!$B$1:$AF$1,0),FALSE)),VLOOKUP($B273,'Allokerad kvv'!$B$2:$AV$468,MATCH(W$1,'Allokerad kvv'!$B$1:$AV$1,0),FALSE),VLOOKUP($B273,'Justerad allokering'!$B$1:$AG$461,MATCH(W$1,'Justerad allokering'!$B$1:$AF$1,0),FALSE))</f>
        <v>0</v>
      </c>
      <c r="X273">
        <f>IF(ISERROR(1/VLOOKUP($B273,'Justerad allokering'!$B$1:$AG$461,MATCH(X$1,'Justerad allokering'!$B$1:$AF$1,0),FALSE)),VLOOKUP($B273,'Allokerad kvv'!$B$2:$AV$468,MATCH(X$1,'Allokerad kvv'!$B$1:$AV$1,0),FALSE),VLOOKUP($B273,'Justerad allokering'!$B$1:$AG$461,MATCH(X$1,'Justerad allokering'!$B$1:$AF$1,0),FALSE))</f>
        <v>0</v>
      </c>
      <c r="Y273">
        <f>IF(ISERROR(1/VLOOKUP($B273,'Justerad allokering'!$B$1:$AG$461,MATCH(Y$1,'Justerad allokering'!$B$1:$AF$1,0),FALSE)),VLOOKUP($B273,'Allokerad kvv'!$B$2:$AV$468,MATCH(Y$1,'Allokerad kvv'!$B$1:$AV$1,0),FALSE),VLOOKUP($B273,'Justerad allokering'!$B$1:$AG$461,MATCH(Y$1,'Justerad allokering'!$B$1:$AF$1,0),FALSE))</f>
        <v>0</v>
      </c>
      <c r="Z273">
        <f>IF(ISERROR(1/VLOOKUP($B273,'Justerad allokering'!$B$1:$AG$461,MATCH(Z$1,'Justerad allokering'!$B$1:$AF$1,0),FALSE)),VLOOKUP($B273,'Allokerad kvv'!$B$2:$AV$468,MATCH(Z$1,'Allokerad kvv'!$B$1:$AV$1,0),FALSE),VLOOKUP($B273,'Justerad allokering'!$B$1:$AG$461,MATCH(Z$1,'Justerad allokering'!$B$1:$AF$1,0),FALSE))</f>
        <v>0</v>
      </c>
      <c r="AE273" s="89">
        <f t="shared" si="16"/>
        <v>0</v>
      </c>
      <c r="AG273">
        <f t="shared" si="17"/>
        <v>0</v>
      </c>
      <c r="AH273">
        <f t="shared" si="18"/>
        <v>0</v>
      </c>
      <c r="AI273" t="str">
        <f>IF(AH273=0,"",AH273/VLOOKUP(B273,Kraftvärmeprod!$B$1:$BC$480,MATCH("Summa tillförd energi exklusive rökgaskondensering",Kraftvärmeprod!$B$1:$BC$1,0),FALSE))</f>
        <v/>
      </c>
      <c r="AK273">
        <f t="shared" si="19"/>
        <v>0</v>
      </c>
    </row>
    <row r="274" spans="1:37" x14ac:dyDescent="0.25">
      <c r="A274" s="2" t="s">
        <v>389</v>
      </c>
      <c r="B274" s="2" t="s">
        <v>390</v>
      </c>
      <c r="C274">
        <f>IF(ISERROR(1/VLOOKUP($B274,'Justerad allokering'!$B$1:$AG$461,MATCH(C$1,'Justerad allokering'!$B$1:$AF$1,0),FALSE)),VLOOKUP($B274,'Allokerad kvv'!$B$2:$AV$468,MATCH(C$1,'Allokerad kvv'!$B$1:$AV$1,0),FALSE),VLOOKUP($B274,'Justerad allokering'!$B$1:$AG$461,MATCH(C$1,'Justerad allokering'!$B$1:$AF$1,0),FALSE))</f>
        <v>0</v>
      </c>
      <c r="D274">
        <f>IF(ISERROR(1/VLOOKUP($B274,'Justerad allokering'!$B$1:$AG$461,MATCH(D$1,'Justerad allokering'!$B$1:$AF$1,0),FALSE)),VLOOKUP($B274,'Allokerad kvv'!$B$2:$AV$468,MATCH(D$1,'Allokerad kvv'!$B$1:$AV$1,0),FALSE),VLOOKUP($B274,'Justerad allokering'!$B$1:$AG$461,MATCH(D$1,'Justerad allokering'!$B$1:$AF$1,0),FALSE))</f>
        <v>0</v>
      </c>
      <c r="E274">
        <f>IF(ISERROR(1/VLOOKUP($B274,'Justerad allokering'!$B$1:$AG$461,MATCH(E$1,'Justerad allokering'!$B$1:$AF$1,0),FALSE)),VLOOKUP($B274,'Allokerad kvv'!$B$2:$AV$468,MATCH(E$1,'Allokerad kvv'!$B$1:$AV$1,0),FALSE),VLOOKUP($B274,'Justerad allokering'!$B$1:$AG$461,MATCH(E$1,'Justerad allokering'!$B$1:$AF$1,0),FALSE))</f>
        <v>0</v>
      </c>
      <c r="F274">
        <f>IF(ISERROR(1/VLOOKUP($B274,'Justerad allokering'!$B$1:$AG$461,MATCH(F$1,'Justerad allokering'!$B$1:$AF$1,0),FALSE)),VLOOKUP($B274,'Allokerad kvv'!$B$2:$AV$468,MATCH(F$1,'Allokerad kvv'!$B$1:$AV$1,0),FALSE),VLOOKUP($B274,'Justerad allokering'!$B$1:$AG$461,MATCH(F$1,'Justerad allokering'!$B$1:$AF$1,0),FALSE))</f>
        <v>0</v>
      </c>
      <c r="G274">
        <f>IF(ISERROR(1/VLOOKUP($B274,'Justerad allokering'!$B$1:$AG$461,MATCH(G$1,'Justerad allokering'!$B$1:$AF$1,0),FALSE)),VLOOKUP($B274,'Allokerad kvv'!$B$2:$AV$468,MATCH(G$1,'Allokerad kvv'!$B$1:$AV$1,0),FALSE),VLOOKUP($B274,'Justerad allokering'!$B$1:$AG$461,MATCH(G$1,'Justerad allokering'!$B$1:$AF$1,0),FALSE))</f>
        <v>0</v>
      </c>
      <c r="H274">
        <f>IF(ISERROR(1/VLOOKUP($B274,'Justerad allokering'!$B$1:$AG$461,MATCH(H$1,'Justerad allokering'!$B$1:$AF$1,0),FALSE)),VLOOKUP($B274,'Allokerad kvv'!$B$2:$AV$468,MATCH(H$1,'Allokerad kvv'!$B$1:$AV$1,0),FALSE),VLOOKUP($B274,'Justerad allokering'!$B$1:$AG$461,MATCH(H$1,'Justerad allokering'!$B$1:$AF$1,0),FALSE))</f>
        <v>0</v>
      </c>
      <c r="I274">
        <f>IF(ISERROR(1/VLOOKUP($B274,'Justerad allokering'!$B$1:$AG$461,MATCH(I$1,'Justerad allokering'!$B$1:$AF$1,0),FALSE)),VLOOKUP($B274,'Allokerad kvv'!$B$2:$AV$468,MATCH(I$1,'Allokerad kvv'!$B$1:$AV$1,0),FALSE),VLOOKUP($B274,'Justerad allokering'!$B$1:$AG$461,MATCH(I$1,'Justerad allokering'!$B$1:$AF$1,0),FALSE))</f>
        <v>0</v>
      </c>
      <c r="J274">
        <f>IF(ISERROR(1/VLOOKUP($B274,'Justerad allokering'!$B$1:$AG$461,MATCH(J$1,'Justerad allokering'!$B$1:$AF$1,0),FALSE)),VLOOKUP($B274,'Allokerad kvv'!$B$2:$AV$468,MATCH(J$1,'Allokerad kvv'!$B$1:$AV$1,0),FALSE),VLOOKUP($B274,'Justerad allokering'!$B$1:$AG$461,MATCH(J$1,'Justerad allokering'!$B$1:$AF$1,0),FALSE))</f>
        <v>0</v>
      </c>
      <c r="K274">
        <f>IF(ISERROR(1/VLOOKUP($B274,'Justerad allokering'!$B$1:$AG$461,MATCH(K$1,'Justerad allokering'!$B$1:$AF$1,0),FALSE)),VLOOKUP($B274,'Allokerad kvv'!$B$2:$AV$468,MATCH(K$1,'Allokerad kvv'!$B$1:$AV$1,0),FALSE),VLOOKUP($B274,'Justerad allokering'!$B$1:$AG$461,MATCH(K$1,'Justerad allokering'!$B$1:$AF$1,0),FALSE))</f>
        <v>0.13369900000000001</v>
      </c>
      <c r="L274">
        <f>IF(ISERROR(1/VLOOKUP($B274,'Justerad allokering'!$B$1:$AG$461,MATCH(L$1,'Justerad allokering'!$B$1:$AF$1,0),FALSE)),VLOOKUP($B274,'Allokerad kvv'!$B$2:$AV$468,MATCH(L$1,'Allokerad kvv'!$B$1:$AV$1,0),FALSE),VLOOKUP($B274,'Justerad allokering'!$B$1:$AG$461,MATCH(L$1,'Justerad allokering'!$B$1:$AF$1,0),FALSE))</f>
        <v>0</v>
      </c>
      <c r="M274">
        <f>IF(ISERROR(1/VLOOKUP($B274,'Justerad allokering'!$B$1:$AG$461,MATCH(M$1,'Justerad allokering'!$B$1:$AF$1,0),FALSE)),VLOOKUP($B274,'Allokerad kvv'!$B$2:$AV$468,MATCH(M$1,'Allokerad kvv'!$B$1:$AV$1,0),FALSE),VLOOKUP($B274,'Justerad allokering'!$B$1:$AG$461,MATCH(M$1,'Justerad allokering'!$B$1:$AF$1,0),FALSE))</f>
        <v>0</v>
      </c>
      <c r="N274">
        <f>IF(ISERROR(1/VLOOKUP($B274,'Justerad allokering'!$B$1:$AG$461,MATCH(N$1,'Justerad allokering'!$B$1:$AF$1,0),FALSE)),VLOOKUP($B274,'Allokerad kvv'!$B$2:$AV$468,MATCH(N$1,'Allokerad kvv'!$B$1:$AV$1,0),FALSE),VLOOKUP($B274,'Justerad allokering'!$B$1:$AG$461,MATCH(N$1,'Justerad allokering'!$B$1:$AF$1,0),FALSE))</f>
        <v>0.59</v>
      </c>
      <c r="O274">
        <f>IF(ISERROR(1/VLOOKUP($B274,'Justerad allokering'!$B$1:$AG$461,MATCH(O$1,'Justerad allokering'!$B$1:$AF$1,0),FALSE)),VLOOKUP($B274,'Allokerad kvv'!$B$2:$AV$468,MATCH(O$1,'Allokerad kvv'!$B$1:$AV$1,0),FALSE),VLOOKUP($B274,'Justerad allokering'!$B$1:$AG$461,MATCH(O$1,'Justerad allokering'!$B$1:$AF$1,0),FALSE))</f>
        <v>0</v>
      </c>
      <c r="P274">
        <f>IF(ISERROR(1/VLOOKUP($B274,'Justerad allokering'!$B$1:$AG$461,MATCH(P$1,'Justerad allokering'!$B$1:$AF$1,0),FALSE)),VLOOKUP($B274,'Allokerad kvv'!$B$2:$AV$468,MATCH(P$1,'Allokerad kvv'!$B$1:$AV$1,0),FALSE),VLOOKUP($B274,'Justerad allokering'!$B$1:$AG$461,MATCH(P$1,'Justerad allokering'!$B$1:$AF$1,0),FALSE))</f>
        <v>3.5831400000000002</v>
      </c>
      <c r="Q274">
        <f>IF(ISERROR(1/VLOOKUP($B274,'Justerad allokering'!$B$1:$AG$461,MATCH(Q$1,'Justerad allokering'!$B$1:$AF$1,0),FALSE)),VLOOKUP($B274,'Allokerad kvv'!$B$2:$AV$468,MATCH(Q$1,'Allokerad kvv'!$B$1:$AV$1,0),FALSE),VLOOKUP($B274,'Justerad allokering'!$B$1:$AG$461,MATCH(Q$1,'Justerad allokering'!$B$1:$AF$1,0),FALSE))</f>
        <v>0</v>
      </c>
      <c r="R274">
        <f>IF(ISERROR(1/VLOOKUP($B274,'Justerad allokering'!$B$1:$AG$461,MATCH(R$1,'Justerad allokering'!$B$1:$AF$1,0),FALSE)),VLOOKUP($B274,'Allokerad kvv'!$B$2:$AV$468,MATCH(R$1,'Allokerad kvv'!$B$1:$AV$1,0),FALSE),VLOOKUP($B274,'Justerad allokering'!$B$1:$AG$461,MATCH(R$1,'Justerad allokering'!$B$1:$AF$1,0),FALSE))</f>
        <v>0</v>
      </c>
      <c r="S274">
        <f>IF(ISERROR(1/VLOOKUP($B274,'Justerad allokering'!$B$1:$AG$461,MATCH(S$1,'Justerad allokering'!$B$1:$AF$1,0),FALSE)),VLOOKUP($B274,'Allokerad kvv'!$B$2:$AV$468,MATCH(S$1,'Allokerad kvv'!$B$1:$AV$1,0),FALSE),VLOOKUP($B274,'Justerad allokering'!$B$1:$AG$461,MATCH(S$1,'Justerad allokering'!$B$1:$AF$1,0),FALSE))</f>
        <v>0</v>
      </c>
      <c r="T274">
        <f>IF(ISERROR(1/VLOOKUP($B274,'Justerad allokering'!$B$1:$AG$461,MATCH(T$1,'Justerad allokering'!$B$1:$AF$1,0),FALSE)),VLOOKUP($B274,'Allokerad kvv'!$B$2:$AV$468,MATCH(T$1,'Allokerad kvv'!$B$1:$AV$1,0),FALSE),VLOOKUP($B274,'Justerad allokering'!$B$1:$AG$461,MATCH(T$1,'Justerad allokering'!$B$1:$AF$1,0),FALSE))</f>
        <v>0</v>
      </c>
      <c r="U274">
        <f>IF(ISERROR(1/VLOOKUP($B274,'Justerad allokering'!$B$1:$AG$461,MATCH(U$1,'Justerad allokering'!$B$1:$AF$1,0),FALSE)),VLOOKUP($B274,'Allokerad kvv'!$B$2:$AV$468,MATCH(U$1,'Allokerad kvv'!$B$1:$AV$1,0),FALSE),VLOOKUP($B274,'Justerad allokering'!$B$1:$AG$461,MATCH(U$1,'Justerad allokering'!$B$1:$AF$1,0),FALSE))</f>
        <v>0</v>
      </c>
      <c r="V274">
        <f>IF(ISERROR(1/VLOOKUP($B274,'Justerad allokering'!$B$1:$AG$461,MATCH(V$1,'Justerad allokering'!$B$1:$AF$1,0),FALSE)),VLOOKUP($B274,'Allokerad kvv'!$B$2:$AV$468,MATCH(V$1,'Allokerad kvv'!$B$1:$AV$1,0),FALSE),VLOOKUP($B274,'Justerad allokering'!$B$1:$AG$461,MATCH(V$1,'Justerad allokering'!$B$1:$AF$1,0),FALSE))</f>
        <v>0</v>
      </c>
      <c r="W274">
        <f>IF(ISERROR(1/VLOOKUP($B274,'Justerad allokering'!$B$1:$AG$461,MATCH(W$1,'Justerad allokering'!$B$1:$AF$1,0),FALSE)),VLOOKUP($B274,'Allokerad kvv'!$B$2:$AV$468,MATCH(W$1,'Allokerad kvv'!$B$1:$AV$1,0),FALSE),VLOOKUP($B274,'Justerad allokering'!$B$1:$AG$461,MATCH(W$1,'Justerad allokering'!$B$1:$AF$1,0),FALSE))</f>
        <v>0</v>
      </c>
      <c r="X274">
        <f>IF(ISERROR(1/VLOOKUP($B274,'Justerad allokering'!$B$1:$AG$461,MATCH(X$1,'Justerad allokering'!$B$1:$AF$1,0),FALSE)),VLOOKUP($B274,'Allokerad kvv'!$B$2:$AV$468,MATCH(X$1,'Allokerad kvv'!$B$1:$AV$1,0),FALSE),VLOOKUP($B274,'Justerad allokering'!$B$1:$AG$461,MATCH(X$1,'Justerad allokering'!$B$1:$AF$1,0),FALSE))</f>
        <v>0</v>
      </c>
      <c r="Y274">
        <f>IF(ISERROR(1/VLOOKUP($B274,'Justerad allokering'!$B$1:$AG$461,MATCH(Y$1,'Justerad allokering'!$B$1:$AF$1,0),FALSE)),VLOOKUP($B274,'Allokerad kvv'!$B$2:$AV$468,MATCH(Y$1,'Allokerad kvv'!$B$1:$AV$1,0),FALSE),VLOOKUP($B274,'Justerad allokering'!$B$1:$AG$461,MATCH(Y$1,'Justerad allokering'!$B$1:$AF$1,0),FALSE))</f>
        <v>0</v>
      </c>
      <c r="Z274">
        <f>IF(ISERROR(1/VLOOKUP($B274,'Justerad allokering'!$B$1:$AG$461,MATCH(Z$1,'Justerad allokering'!$B$1:$AF$1,0),FALSE)),VLOOKUP($B274,'Allokerad kvv'!$B$2:$AV$468,MATCH(Z$1,'Allokerad kvv'!$B$1:$AV$1,0),FALSE),VLOOKUP($B274,'Justerad allokering'!$B$1:$AG$461,MATCH(Z$1,'Justerad allokering'!$B$1:$AF$1,0),FALSE))</f>
        <v>0</v>
      </c>
      <c r="AE274" s="89">
        <f t="shared" si="16"/>
        <v>4.3068390000000001</v>
      </c>
      <c r="AG274">
        <f t="shared" si="17"/>
        <v>4.1731400000000001</v>
      </c>
      <c r="AH274">
        <f t="shared" si="18"/>
        <v>3.5831400000000002</v>
      </c>
      <c r="AI274">
        <f>IF(AH274=0,"",AH274/VLOOKUP(B274,Kraftvärmeprod!$B$1:$BC$480,MATCH("Summa tillförd energi exklusive rökgaskondensering",Kraftvärmeprod!$B$1:$BC$1,0),FALSE))</f>
        <v>0.8913283582089554</v>
      </c>
      <c r="AK274">
        <f t="shared" si="19"/>
        <v>3.5831400000000002</v>
      </c>
    </row>
    <row r="275" spans="1:37" x14ac:dyDescent="0.25">
      <c r="A275" s="2" t="s">
        <v>389</v>
      </c>
      <c r="B275" s="2" t="s">
        <v>391</v>
      </c>
      <c r="C275">
        <f>IF(ISERROR(1/VLOOKUP($B275,'Justerad allokering'!$B$1:$AG$461,MATCH(C$1,'Justerad allokering'!$B$1:$AF$1,0),FALSE)),VLOOKUP($B275,'Allokerad kvv'!$B$2:$AV$468,MATCH(C$1,'Allokerad kvv'!$B$1:$AV$1,0),FALSE),VLOOKUP($B275,'Justerad allokering'!$B$1:$AG$461,MATCH(C$1,'Justerad allokering'!$B$1:$AF$1,0),FALSE))</f>
        <v>0</v>
      </c>
      <c r="D275">
        <f>IF(ISERROR(1/VLOOKUP($B275,'Justerad allokering'!$B$1:$AG$461,MATCH(D$1,'Justerad allokering'!$B$1:$AF$1,0),FALSE)),VLOOKUP($B275,'Allokerad kvv'!$B$2:$AV$468,MATCH(D$1,'Allokerad kvv'!$B$1:$AV$1,0),FALSE),VLOOKUP($B275,'Justerad allokering'!$B$1:$AG$461,MATCH(D$1,'Justerad allokering'!$B$1:$AF$1,0),FALSE))</f>
        <v>0</v>
      </c>
      <c r="E275">
        <f>IF(ISERROR(1/VLOOKUP($B275,'Justerad allokering'!$B$1:$AG$461,MATCH(E$1,'Justerad allokering'!$B$1:$AF$1,0),FALSE)),VLOOKUP($B275,'Allokerad kvv'!$B$2:$AV$468,MATCH(E$1,'Allokerad kvv'!$B$1:$AV$1,0),FALSE),VLOOKUP($B275,'Justerad allokering'!$B$1:$AG$461,MATCH(E$1,'Justerad allokering'!$B$1:$AF$1,0),FALSE))</f>
        <v>0</v>
      </c>
      <c r="F275">
        <f>IF(ISERROR(1/VLOOKUP($B275,'Justerad allokering'!$B$1:$AG$461,MATCH(F$1,'Justerad allokering'!$B$1:$AF$1,0),FALSE)),VLOOKUP($B275,'Allokerad kvv'!$B$2:$AV$468,MATCH(F$1,'Allokerad kvv'!$B$1:$AV$1,0),FALSE),VLOOKUP($B275,'Justerad allokering'!$B$1:$AG$461,MATCH(F$1,'Justerad allokering'!$B$1:$AF$1,0),FALSE))</f>
        <v>0</v>
      </c>
      <c r="G275">
        <f>IF(ISERROR(1/VLOOKUP($B275,'Justerad allokering'!$B$1:$AG$461,MATCH(G$1,'Justerad allokering'!$B$1:$AF$1,0),FALSE)),VLOOKUP($B275,'Allokerad kvv'!$B$2:$AV$468,MATCH(G$1,'Allokerad kvv'!$B$1:$AV$1,0),FALSE),VLOOKUP($B275,'Justerad allokering'!$B$1:$AG$461,MATCH(G$1,'Justerad allokering'!$B$1:$AF$1,0),FALSE))</f>
        <v>0</v>
      </c>
      <c r="H275">
        <f>IF(ISERROR(1/VLOOKUP($B275,'Justerad allokering'!$B$1:$AG$461,MATCH(H$1,'Justerad allokering'!$B$1:$AF$1,0),FALSE)),VLOOKUP($B275,'Allokerad kvv'!$B$2:$AV$468,MATCH(H$1,'Allokerad kvv'!$B$1:$AV$1,0),FALSE),VLOOKUP($B275,'Justerad allokering'!$B$1:$AG$461,MATCH(H$1,'Justerad allokering'!$B$1:$AF$1,0),FALSE))</f>
        <v>0</v>
      </c>
      <c r="I275">
        <f>IF(ISERROR(1/VLOOKUP($B275,'Justerad allokering'!$B$1:$AG$461,MATCH(I$1,'Justerad allokering'!$B$1:$AF$1,0),FALSE)),VLOOKUP($B275,'Allokerad kvv'!$B$2:$AV$468,MATCH(I$1,'Allokerad kvv'!$B$1:$AV$1,0),FALSE),VLOOKUP($B275,'Justerad allokering'!$B$1:$AG$461,MATCH(I$1,'Justerad allokering'!$B$1:$AF$1,0),FALSE))</f>
        <v>0</v>
      </c>
      <c r="J275">
        <f>IF(ISERROR(1/VLOOKUP($B275,'Justerad allokering'!$B$1:$AG$461,MATCH(J$1,'Justerad allokering'!$B$1:$AF$1,0),FALSE)),VLOOKUP($B275,'Allokerad kvv'!$B$2:$AV$468,MATCH(J$1,'Allokerad kvv'!$B$1:$AV$1,0),FALSE),VLOOKUP($B275,'Justerad allokering'!$B$1:$AG$461,MATCH(J$1,'Justerad allokering'!$B$1:$AF$1,0),FALSE))</f>
        <v>0</v>
      </c>
      <c r="K275">
        <f>IF(ISERROR(1/VLOOKUP($B275,'Justerad allokering'!$B$1:$AG$461,MATCH(K$1,'Justerad allokering'!$B$1:$AF$1,0),FALSE)),VLOOKUP($B275,'Allokerad kvv'!$B$2:$AV$468,MATCH(K$1,'Allokerad kvv'!$B$1:$AV$1,0),FALSE),VLOOKUP($B275,'Justerad allokering'!$B$1:$AG$461,MATCH(K$1,'Justerad allokering'!$B$1:$AF$1,0),FALSE))</f>
        <v>0</v>
      </c>
      <c r="L275">
        <f>IF(ISERROR(1/VLOOKUP($B275,'Justerad allokering'!$B$1:$AG$461,MATCH(L$1,'Justerad allokering'!$B$1:$AF$1,0),FALSE)),VLOOKUP($B275,'Allokerad kvv'!$B$2:$AV$468,MATCH(L$1,'Allokerad kvv'!$B$1:$AV$1,0),FALSE),VLOOKUP($B275,'Justerad allokering'!$B$1:$AG$461,MATCH(L$1,'Justerad allokering'!$B$1:$AF$1,0),FALSE))</f>
        <v>0</v>
      </c>
      <c r="M275">
        <f>IF(ISERROR(1/VLOOKUP($B275,'Justerad allokering'!$B$1:$AG$461,MATCH(M$1,'Justerad allokering'!$B$1:$AF$1,0),FALSE)),VLOOKUP($B275,'Allokerad kvv'!$B$2:$AV$468,MATCH(M$1,'Allokerad kvv'!$B$1:$AV$1,0),FALSE),VLOOKUP($B275,'Justerad allokering'!$B$1:$AG$461,MATCH(M$1,'Justerad allokering'!$B$1:$AF$1,0),FALSE))</f>
        <v>0</v>
      </c>
      <c r="N275">
        <f>IF(ISERROR(1/VLOOKUP($B275,'Justerad allokering'!$B$1:$AG$461,MATCH(N$1,'Justerad allokering'!$B$1:$AF$1,0),FALSE)),VLOOKUP($B275,'Allokerad kvv'!$B$2:$AV$468,MATCH(N$1,'Allokerad kvv'!$B$1:$AV$1,0),FALSE),VLOOKUP($B275,'Justerad allokering'!$B$1:$AG$461,MATCH(N$1,'Justerad allokering'!$B$1:$AF$1,0),FALSE))</f>
        <v>0</v>
      </c>
      <c r="O275">
        <f>IF(ISERROR(1/VLOOKUP($B275,'Justerad allokering'!$B$1:$AG$461,MATCH(O$1,'Justerad allokering'!$B$1:$AF$1,0),FALSE)),VLOOKUP($B275,'Allokerad kvv'!$B$2:$AV$468,MATCH(O$1,'Allokerad kvv'!$B$1:$AV$1,0),FALSE),VLOOKUP($B275,'Justerad allokering'!$B$1:$AG$461,MATCH(O$1,'Justerad allokering'!$B$1:$AF$1,0),FALSE))</f>
        <v>0</v>
      </c>
      <c r="P275">
        <f>IF(ISERROR(1/VLOOKUP($B275,'Justerad allokering'!$B$1:$AG$461,MATCH(P$1,'Justerad allokering'!$B$1:$AF$1,0),FALSE)),VLOOKUP($B275,'Allokerad kvv'!$B$2:$AV$468,MATCH(P$1,'Allokerad kvv'!$B$1:$AV$1,0),FALSE),VLOOKUP($B275,'Justerad allokering'!$B$1:$AG$461,MATCH(P$1,'Justerad allokering'!$B$1:$AF$1,0),FALSE))</f>
        <v>0</v>
      </c>
      <c r="Q275">
        <f>IF(ISERROR(1/VLOOKUP($B275,'Justerad allokering'!$B$1:$AG$461,MATCH(Q$1,'Justerad allokering'!$B$1:$AF$1,0),FALSE)),VLOOKUP($B275,'Allokerad kvv'!$B$2:$AV$468,MATCH(Q$1,'Allokerad kvv'!$B$1:$AV$1,0),FALSE),VLOOKUP($B275,'Justerad allokering'!$B$1:$AG$461,MATCH(Q$1,'Justerad allokering'!$B$1:$AF$1,0),FALSE))</f>
        <v>0</v>
      </c>
      <c r="R275">
        <f>IF(ISERROR(1/VLOOKUP($B275,'Justerad allokering'!$B$1:$AG$461,MATCH(R$1,'Justerad allokering'!$B$1:$AF$1,0),FALSE)),VLOOKUP($B275,'Allokerad kvv'!$B$2:$AV$468,MATCH(R$1,'Allokerad kvv'!$B$1:$AV$1,0),FALSE),VLOOKUP($B275,'Justerad allokering'!$B$1:$AG$461,MATCH(R$1,'Justerad allokering'!$B$1:$AF$1,0),FALSE))</f>
        <v>0</v>
      </c>
      <c r="S275">
        <f>IF(ISERROR(1/VLOOKUP($B275,'Justerad allokering'!$B$1:$AG$461,MATCH(S$1,'Justerad allokering'!$B$1:$AF$1,0),FALSE)),VLOOKUP($B275,'Allokerad kvv'!$B$2:$AV$468,MATCH(S$1,'Allokerad kvv'!$B$1:$AV$1,0),FALSE),VLOOKUP($B275,'Justerad allokering'!$B$1:$AG$461,MATCH(S$1,'Justerad allokering'!$B$1:$AF$1,0),FALSE))</f>
        <v>0</v>
      </c>
      <c r="T275">
        <f>IF(ISERROR(1/VLOOKUP($B275,'Justerad allokering'!$B$1:$AG$461,MATCH(T$1,'Justerad allokering'!$B$1:$AF$1,0),FALSE)),VLOOKUP($B275,'Allokerad kvv'!$B$2:$AV$468,MATCH(T$1,'Allokerad kvv'!$B$1:$AV$1,0),FALSE),VLOOKUP($B275,'Justerad allokering'!$B$1:$AG$461,MATCH(T$1,'Justerad allokering'!$B$1:$AF$1,0),FALSE))</f>
        <v>0</v>
      </c>
      <c r="U275">
        <f>IF(ISERROR(1/VLOOKUP($B275,'Justerad allokering'!$B$1:$AG$461,MATCH(U$1,'Justerad allokering'!$B$1:$AF$1,0),FALSE)),VLOOKUP($B275,'Allokerad kvv'!$B$2:$AV$468,MATCH(U$1,'Allokerad kvv'!$B$1:$AV$1,0),FALSE),VLOOKUP($B275,'Justerad allokering'!$B$1:$AG$461,MATCH(U$1,'Justerad allokering'!$B$1:$AF$1,0),FALSE))</f>
        <v>0</v>
      </c>
      <c r="V275">
        <f>IF(ISERROR(1/VLOOKUP($B275,'Justerad allokering'!$B$1:$AG$461,MATCH(V$1,'Justerad allokering'!$B$1:$AF$1,0),FALSE)),VLOOKUP($B275,'Allokerad kvv'!$B$2:$AV$468,MATCH(V$1,'Allokerad kvv'!$B$1:$AV$1,0),FALSE),VLOOKUP($B275,'Justerad allokering'!$B$1:$AG$461,MATCH(V$1,'Justerad allokering'!$B$1:$AF$1,0),FALSE))</f>
        <v>0</v>
      </c>
      <c r="W275">
        <f>IF(ISERROR(1/VLOOKUP($B275,'Justerad allokering'!$B$1:$AG$461,MATCH(W$1,'Justerad allokering'!$B$1:$AF$1,0),FALSE)),VLOOKUP($B275,'Allokerad kvv'!$B$2:$AV$468,MATCH(W$1,'Allokerad kvv'!$B$1:$AV$1,0),FALSE),VLOOKUP($B275,'Justerad allokering'!$B$1:$AG$461,MATCH(W$1,'Justerad allokering'!$B$1:$AF$1,0),FALSE))</f>
        <v>0</v>
      </c>
      <c r="X275">
        <f>IF(ISERROR(1/VLOOKUP($B275,'Justerad allokering'!$B$1:$AG$461,MATCH(X$1,'Justerad allokering'!$B$1:$AF$1,0),FALSE)),VLOOKUP($B275,'Allokerad kvv'!$B$2:$AV$468,MATCH(X$1,'Allokerad kvv'!$B$1:$AV$1,0),FALSE),VLOOKUP($B275,'Justerad allokering'!$B$1:$AG$461,MATCH(X$1,'Justerad allokering'!$B$1:$AF$1,0),FALSE))</f>
        <v>0</v>
      </c>
      <c r="Y275">
        <f>IF(ISERROR(1/VLOOKUP($B275,'Justerad allokering'!$B$1:$AG$461,MATCH(Y$1,'Justerad allokering'!$B$1:$AF$1,0),FALSE)),VLOOKUP($B275,'Allokerad kvv'!$B$2:$AV$468,MATCH(Y$1,'Allokerad kvv'!$B$1:$AV$1,0),FALSE),VLOOKUP($B275,'Justerad allokering'!$B$1:$AG$461,MATCH(Y$1,'Justerad allokering'!$B$1:$AF$1,0),FALSE))</f>
        <v>0</v>
      </c>
      <c r="Z275">
        <f>IF(ISERROR(1/VLOOKUP($B275,'Justerad allokering'!$B$1:$AG$461,MATCH(Z$1,'Justerad allokering'!$B$1:$AF$1,0),FALSE)),VLOOKUP($B275,'Allokerad kvv'!$B$2:$AV$468,MATCH(Z$1,'Allokerad kvv'!$B$1:$AV$1,0),FALSE),VLOOKUP($B275,'Justerad allokering'!$B$1:$AG$461,MATCH(Z$1,'Justerad allokering'!$B$1:$AF$1,0),FALSE))</f>
        <v>0</v>
      </c>
      <c r="AE275" s="89">
        <f t="shared" si="16"/>
        <v>0</v>
      </c>
      <c r="AG275">
        <f t="shared" si="17"/>
        <v>0</v>
      </c>
      <c r="AH275">
        <f t="shared" si="18"/>
        <v>0</v>
      </c>
      <c r="AI275" t="str">
        <f>IF(AH275=0,"",AH275/VLOOKUP(B275,Kraftvärmeprod!$B$1:$BC$480,MATCH("Summa tillförd energi exklusive rökgaskondensering",Kraftvärmeprod!$B$1:$BC$1,0),FALSE))</f>
        <v/>
      </c>
      <c r="AK275">
        <f t="shared" si="19"/>
        <v>0</v>
      </c>
    </row>
    <row r="276" spans="1:37" x14ac:dyDescent="0.25">
      <c r="A276" s="2" t="s">
        <v>389</v>
      </c>
      <c r="B276" s="2" t="s">
        <v>392</v>
      </c>
      <c r="C276">
        <f>IF(ISERROR(1/VLOOKUP($B276,'Justerad allokering'!$B$1:$AG$461,MATCH(C$1,'Justerad allokering'!$B$1:$AF$1,0),FALSE)),VLOOKUP($B276,'Allokerad kvv'!$B$2:$AV$468,MATCH(C$1,'Allokerad kvv'!$B$1:$AV$1,0),FALSE),VLOOKUP($B276,'Justerad allokering'!$B$1:$AG$461,MATCH(C$1,'Justerad allokering'!$B$1:$AF$1,0),FALSE))</f>
        <v>0</v>
      </c>
      <c r="D276">
        <f>IF(ISERROR(1/VLOOKUP($B276,'Justerad allokering'!$B$1:$AG$461,MATCH(D$1,'Justerad allokering'!$B$1:$AF$1,0),FALSE)),VLOOKUP($B276,'Allokerad kvv'!$B$2:$AV$468,MATCH(D$1,'Allokerad kvv'!$B$1:$AV$1,0),FALSE),VLOOKUP($B276,'Justerad allokering'!$B$1:$AG$461,MATCH(D$1,'Justerad allokering'!$B$1:$AF$1,0),FALSE))</f>
        <v>0</v>
      </c>
      <c r="E276">
        <f>IF(ISERROR(1/VLOOKUP($B276,'Justerad allokering'!$B$1:$AG$461,MATCH(E$1,'Justerad allokering'!$B$1:$AF$1,0),FALSE)),VLOOKUP($B276,'Allokerad kvv'!$B$2:$AV$468,MATCH(E$1,'Allokerad kvv'!$B$1:$AV$1,0),FALSE),VLOOKUP($B276,'Justerad allokering'!$B$1:$AG$461,MATCH(E$1,'Justerad allokering'!$B$1:$AF$1,0),FALSE))</f>
        <v>0</v>
      </c>
      <c r="F276">
        <f>IF(ISERROR(1/VLOOKUP($B276,'Justerad allokering'!$B$1:$AG$461,MATCH(F$1,'Justerad allokering'!$B$1:$AF$1,0),FALSE)),VLOOKUP($B276,'Allokerad kvv'!$B$2:$AV$468,MATCH(F$1,'Allokerad kvv'!$B$1:$AV$1,0),FALSE),VLOOKUP($B276,'Justerad allokering'!$B$1:$AG$461,MATCH(F$1,'Justerad allokering'!$B$1:$AF$1,0),FALSE))</f>
        <v>0</v>
      </c>
      <c r="G276">
        <f>IF(ISERROR(1/VLOOKUP($B276,'Justerad allokering'!$B$1:$AG$461,MATCH(G$1,'Justerad allokering'!$B$1:$AF$1,0),FALSE)),VLOOKUP($B276,'Allokerad kvv'!$B$2:$AV$468,MATCH(G$1,'Allokerad kvv'!$B$1:$AV$1,0),FALSE),VLOOKUP($B276,'Justerad allokering'!$B$1:$AG$461,MATCH(G$1,'Justerad allokering'!$B$1:$AF$1,0),FALSE))</f>
        <v>0</v>
      </c>
      <c r="H276">
        <f>IF(ISERROR(1/VLOOKUP($B276,'Justerad allokering'!$B$1:$AG$461,MATCH(H$1,'Justerad allokering'!$B$1:$AF$1,0),FALSE)),VLOOKUP($B276,'Allokerad kvv'!$B$2:$AV$468,MATCH(H$1,'Allokerad kvv'!$B$1:$AV$1,0),FALSE),VLOOKUP($B276,'Justerad allokering'!$B$1:$AG$461,MATCH(H$1,'Justerad allokering'!$B$1:$AF$1,0),FALSE))</f>
        <v>0</v>
      </c>
      <c r="I276">
        <f>IF(ISERROR(1/VLOOKUP($B276,'Justerad allokering'!$B$1:$AG$461,MATCH(I$1,'Justerad allokering'!$B$1:$AF$1,0),FALSE)),VLOOKUP($B276,'Allokerad kvv'!$B$2:$AV$468,MATCH(I$1,'Allokerad kvv'!$B$1:$AV$1,0),FALSE),VLOOKUP($B276,'Justerad allokering'!$B$1:$AG$461,MATCH(I$1,'Justerad allokering'!$B$1:$AF$1,0),FALSE))</f>
        <v>0</v>
      </c>
      <c r="J276">
        <f>IF(ISERROR(1/VLOOKUP($B276,'Justerad allokering'!$B$1:$AG$461,MATCH(J$1,'Justerad allokering'!$B$1:$AF$1,0),FALSE)),VLOOKUP($B276,'Allokerad kvv'!$B$2:$AV$468,MATCH(J$1,'Allokerad kvv'!$B$1:$AV$1,0),FALSE),VLOOKUP($B276,'Justerad allokering'!$B$1:$AG$461,MATCH(J$1,'Justerad allokering'!$B$1:$AF$1,0),FALSE))</f>
        <v>0</v>
      </c>
      <c r="K276">
        <f>IF(ISERROR(1/VLOOKUP($B276,'Justerad allokering'!$B$1:$AG$461,MATCH(K$1,'Justerad allokering'!$B$1:$AF$1,0),FALSE)),VLOOKUP($B276,'Allokerad kvv'!$B$2:$AV$468,MATCH(K$1,'Allokerad kvv'!$B$1:$AV$1,0),FALSE),VLOOKUP($B276,'Justerad allokering'!$B$1:$AG$461,MATCH(K$1,'Justerad allokering'!$B$1:$AF$1,0),FALSE))</f>
        <v>0</v>
      </c>
      <c r="L276">
        <f>IF(ISERROR(1/VLOOKUP($B276,'Justerad allokering'!$B$1:$AG$461,MATCH(L$1,'Justerad allokering'!$B$1:$AF$1,0),FALSE)),VLOOKUP($B276,'Allokerad kvv'!$B$2:$AV$468,MATCH(L$1,'Allokerad kvv'!$B$1:$AV$1,0),FALSE),VLOOKUP($B276,'Justerad allokering'!$B$1:$AG$461,MATCH(L$1,'Justerad allokering'!$B$1:$AF$1,0),FALSE))</f>
        <v>0</v>
      </c>
      <c r="M276">
        <f>IF(ISERROR(1/VLOOKUP($B276,'Justerad allokering'!$B$1:$AG$461,MATCH(M$1,'Justerad allokering'!$B$1:$AF$1,0),FALSE)),VLOOKUP($B276,'Allokerad kvv'!$B$2:$AV$468,MATCH(M$1,'Allokerad kvv'!$B$1:$AV$1,0),FALSE),VLOOKUP($B276,'Justerad allokering'!$B$1:$AG$461,MATCH(M$1,'Justerad allokering'!$B$1:$AF$1,0),FALSE))</f>
        <v>0</v>
      </c>
      <c r="N276">
        <f>IF(ISERROR(1/VLOOKUP($B276,'Justerad allokering'!$B$1:$AG$461,MATCH(N$1,'Justerad allokering'!$B$1:$AF$1,0),FALSE)),VLOOKUP($B276,'Allokerad kvv'!$B$2:$AV$468,MATCH(N$1,'Allokerad kvv'!$B$1:$AV$1,0),FALSE),VLOOKUP($B276,'Justerad allokering'!$B$1:$AG$461,MATCH(N$1,'Justerad allokering'!$B$1:$AF$1,0),FALSE))</f>
        <v>0</v>
      </c>
      <c r="O276">
        <f>IF(ISERROR(1/VLOOKUP($B276,'Justerad allokering'!$B$1:$AG$461,MATCH(O$1,'Justerad allokering'!$B$1:$AF$1,0),FALSE)),VLOOKUP($B276,'Allokerad kvv'!$B$2:$AV$468,MATCH(O$1,'Allokerad kvv'!$B$1:$AV$1,0),FALSE),VLOOKUP($B276,'Justerad allokering'!$B$1:$AG$461,MATCH(O$1,'Justerad allokering'!$B$1:$AF$1,0),FALSE))</f>
        <v>0</v>
      </c>
      <c r="P276">
        <f>IF(ISERROR(1/VLOOKUP($B276,'Justerad allokering'!$B$1:$AG$461,MATCH(P$1,'Justerad allokering'!$B$1:$AF$1,0),FALSE)),VLOOKUP($B276,'Allokerad kvv'!$B$2:$AV$468,MATCH(P$1,'Allokerad kvv'!$B$1:$AV$1,0),FALSE),VLOOKUP($B276,'Justerad allokering'!$B$1:$AG$461,MATCH(P$1,'Justerad allokering'!$B$1:$AF$1,0),FALSE))</f>
        <v>0</v>
      </c>
      <c r="Q276">
        <f>IF(ISERROR(1/VLOOKUP($B276,'Justerad allokering'!$B$1:$AG$461,MATCH(Q$1,'Justerad allokering'!$B$1:$AF$1,0),FALSE)),VLOOKUP($B276,'Allokerad kvv'!$B$2:$AV$468,MATCH(Q$1,'Allokerad kvv'!$B$1:$AV$1,0),FALSE),VLOOKUP($B276,'Justerad allokering'!$B$1:$AG$461,MATCH(Q$1,'Justerad allokering'!$B$1:$AF$1,0),FALSE))</f>
        <v>0</v>
      </c>
      <c r="R276">
        <f>IF(ISERROR(1/VLOOKUP($B276,'Justerad allokering'!$B$1:$AG$461,MATCH(R$1,'Justerad allokering'!$B$1:$AF$1,0),FALSE)),VLOOKUP($B276,'Allokerad kvv'!$B$2:$AV$468,MATCH(R$1,'Allokerad kvv'!$B$1:$AV$1,0),FALSE),VLOOKUP($B276,'Justerad allokering'!$B$1:$AG$461,MATCH(R$1,'Justerad allokering'!$B$1:$AF$1,0),FALSE))</f>
        <v>0</v>
      </c>
      <c r="S276">
        <f>IF(ISERROR(1/VLOOKUP($B276,'Justerad allokering'!$B$1:$AG$461,MATCH(S$1,'Justerad allokering'!$B$1:$AF$1,0),FALSE)),VLOOKUP($B276,'Allokerad kvv'!$B$2:$AV$468,MATCH(S$1,'Allokerad kvv'!$B$1:$AV$1,0),FALSE),VLOOKUP($B276,'Justerad allokering'!$B$1:$AG$461,MATCH(S$1,'Justerad allokering'!$B$1:$AF$1,0),FALSE))</f>
        <v>0</v>
      </c>
      <c r="T276">
        <f>IF(ISERROR(1/VLOOKUP($B276,'Justerad allokering'!$B$1:$AG$461,MATCH(T$1,'Justerad allokering'!$B$1:$AF$1,0),FALSE)),VLOOKUP($B276,'Allokerad kvv'!$B$2:$AV$468,MATCH(T$1,'Allokerad kvv'!$B$1:$AV$1,0),FALSE),VLOOKUP($B276,'Justerad allokering'!$B$1:$AG$461,MATCH(T$1,'Justerad allokering'!$B$1:$AF$1,0),FALSE))</f>
        <v>0</v>
      </c>
      <c r="U276">
        <f>IF(ISERROR(1/VLOOKUP($B276,'Justerad allokering'!$B$1:$AG$461,MATCH(U$1,'Justerad allokering'!$B$1:$AF$1,0),FALSE)),VLOOKUP($B276,'Allokerad kvv'!$B$2:$AV$468,MATCH(U$1,'Allokerad kvv'!$B$1:$AV$1,0),FALSE),VLOOKUP($B276,'Justerad allokering'!$B$1:$AG$461,MATCH(U$1,'Justerad allokering'!$B$1:$AF$1,0),FALSE))</f>
        <v>0</v>
      </c>
      <c r="V276">
        <f>IF(ISERROR(1/VLOOKUP($B276,'Justerad allokering'!$B$1:$AG$461,MATCH(V$1,'Justerad allokering'!$B$1:$AF$1,0),FALSE)),VLOOKUP($B276,'Allokerad kvv'!$B$2:$AV$468,MATCH(V$1,'Allokerad kvv'!$B$1:$AV$1,0),FALSE),VLOOKUP($B276,'Justerad allokering'!$B$1:$AG$461,MATCH(V$1,'Justerad allokering'!$B$1:$AF$1,0),FALSE))</f>
        <v>0</v>
      </c>
      <c r="W276">
        <f>IF(ISERROR(1/VLOOKUP($B276,'Justerad allokering'!$B$1:$AG$461,MATCH(W$1,'Justerad allokering'!$B$1:$AF$1,0),FALSE)),VLOOKUP($B276,'Allokerad kvv'!$B$2:$AV$468,MATCH(W$1,'Allokerad kvv'!$B$1:$AV$1,0),FALSE),VLOOKUP($B276,'Justerad allokering'!$B$1:$AG$461,MATCH(W$1,'Justerad allokering'!$B$1:$AF$1,0),FALSE))</f>
        <v>0</v>
      </c>
      <c r="X276">
        <f>IF(ISERROR(1/VLOOKUP($B276,'Justerad allokering'!$B$1:$AG$461,MATCH(X$1,'Justerad allokering'!$B$1:$AF$1,0),FALSE)),VLOOKUP($B276,'Allokerad kvv'!$B$2:$AV$468,MATCH(X$1,'Allokerad kvv'!$B$1:$AV$1,0),FALSE),VLOOKUP($B276,'Justerad allokering'!$B$1:$AG$461,MATCH(X$1,'Justerad allokering'!$B$1:$AF$1,0),FALSE))</f>
        <v>0</v>
      </c>
      <c r="Y276">
        <f>IF(ISERROR(1/VLOOKUP($B276,'Justerad allokering'!$B$1:$AG$461,MATCH(Y$1,'Justerad allokering'!$B$1:$AF$1,0),FALSE)),VLOOKUP($B276,'Allokerad kvv'!$B$2:$AV$468,MATCH(Y$1,'Allokerad kvv'!$B$1:$AV$1,0),FALSE),VLOOKUP($B276,'Justerad allokering'!$B$1:$AG$461,MATCH(Y$1,'Justerad allokering'!$B$1:$AF$1,0),FALSE))</f>
        <v>0</v>
      </c>
      <c r="Z276">
        <f>IF(ISERROR(1/VLOOKUP($B276,'Justerad allokering'!$B$1:$AG$461,MATCH(Z$1,'Justerad allokering'!$B$1:$AF$1,0),FALSE)),VLOOKUP($B276,'Allokerad kvv'!$B$2:$AV$468,MATCH(Z$1,'Allokerad kvv'!$B$1:$AV$1,0),FALSE),VLOOKUP($B276,'Justerad allokering'!$B$1:$AG$461,MATCH(Z$1,'Justerad allokering'!$B$1:$AF$1,0),FALSE))</f>
        <v>0</v>
      </c>
      <c r="AE276" s="89">
        <f t="shared" si="16"/>
        <v>0</v>
      </c>
      <c r="AG276">
        <f t="shared" si="17"/>
        <v>0</v>
      </c>
      <c r="AH276">
        <f t="shared" si="18"/>
        <v>0</v>
      </c>
      <c r="AI276" t="str">
        <f>IF(AH276=0,"",AH276/VLOOKUP(B276,Kraftvärmeprod!$B$1:$BC$480,MATCH("Summa tillförd energi exklusive rökgaskondensering",Kraftvärmeprod!$B$1:$BC$1,0),FALSE))</f>
        <v/>
      </c>
      <c r="AK276">
        <f t="shared" si="19"/>
        <v>0</v>
      </c>
    </row>
    <row r="277" spans="1:37" x14ac:dyDescent="0.25">
      <c r="A277" s="2" t="s">
        <v>389</v>
      </c>
      <c r="B277" s="2" t="s">
        <v>393</v>
      </c>
      <c r="C277">
        <f>IF(ISERROR(1/VLOOKUP($B277,'Justerad allokering'!$B$1:$AG$461,MATCH(C$1,'Justerad allokering'!$B$1:$AF$1,0),FALSE)),VLOOKUP($B277,'Allokerad kvv'!$B$2:$AV$468,MATCH(C$1,'Allokerad kvv'!$B$1:$AV$1,0),FALSE),VLOOKUP($B277,'Justerad allokering'!$B$1:$AG$461,MATCH(C$1,'Justerad allokering'!$B$1:$AF$1,0),FALSE))</f>
        <v>0</v>
      </c>
      <c r="D277">
        <f>IF(ISERROR(1/VLOOKUP($B277,'Justerad allokering'!$B$1:$AG$461,MATCH(D$1,'Justerad allokering'!$B$1:$AF$1,0),FALSE)),VLOOKUP($B277,'Allokerad kvv'!$B$2:$AV$468,MATCH(D$1,'Allokerad kvv'!$B$1:$AV$1,0),FALSE),VLOOKUP($B277,'Justerad allokering'!$B$1:$AG$461,MATCH(D$1,'Justerad allokering'!$B$1:$AF$1,0),FALSE))</f>
        <v>0</v>
      </c>
      <c r="E277">
        <f>IF(ISERROR(1/VLOOKUP($B277,'Justerad allokering'!$B$1:$AG$461,MATCH(E$1,'Justerad allokering'!$B$1:$AF$1,0),FALSE)),VLOOKUP($B277,'Allokerad kvv'!$B$2:$AV$468,MATCH(E$1,'Allokerad kvv'!$B$1:$AV$1,0),FALSE),VLOOKUP($B277,'Justerad allokering'!$B$1:$AG$461,MATCH(E$1,'Justerad allokering'!$B$1:$AF$1,0),FALSE))</f>
        <v>0</v>
      </c>
      <c r="F277">
        <f>IF(ISERROR(1/VLOOKUP($B277,'Justerad allokering'!$B$1:$AG$461,MATCH(F$1,'Justerad allokering'!$B$1:$AF$1,0),FALSE)),VLOOKUP($B277,'Allokerad kvv'!$B$2:$AV$468,MATCH(F$1,'Allokerad kvv'!$B$1:$AV$1,0),FALSE),VLOOKUP($B277,'Justerad allokering'!$B$1:$AG$461,MATCH(F$1,'Justerad allokering'!$B$1:$AF$1,0),FALSE))</f>
        <v>0</v>
      </c>
      <c r="G277">
        <f>IF(ISERROR(1/VLOOKUP($B277,'Justerad allokering'!$B$1:$AG$461,MATCH(G$1,'Justerad allokering'!$B$1:$AF$1,0),FALSE)),VLOOKUP($B277,'Allokerad kvv'!$B$2:$AV$468,MATCH(G$1,'Allokerad kvv'!$B$1:$AV$1,0),FALSE),VLOOKUP($B277,'Justerad allokering'!$B$1:$AG$461,MATCH(G$1,'Justerad allokering'!$B$1:$AF$1,0),FALSE))</f>
        <v>0</v>
      </c>
      <c r="H277">
        <f>IF(ISERROR(1/VLOOKUP($B277,'Justerad allokering'!$B$1:$AG$461,MATCH(H$1,'Justerad allokering'!$B$1:$AF$1,0),FALSE)),VLOOKUP($B277,'Allokerad kvv'!$B$2:$AV$468,MATCH(H$1,'Allokerad kvv'!$B$1:$AV$1,0),FALSE),VLOOKUP($B277,'Justerad allokering'!$B$1:$AG$461,MATCH(H$1,'Justerad allokering'!$B$1:$AF$1,0),FALSE))</f>
        <v>0</v>
      </c>
      <c r="I277">
        <f>IF(ISERROR(1/VLOOKUP($B277,'Justerad allokering'!$B$1:$AG$461,MATCH(I$1,'Justerad allokering'!$B$1:$AF$1,0),FALSE)),VLOOKUP($B277,'Allokerad kvv'!$B$2:$AV$468,MATCH(I$1,'Allokerad kvv'!$B$1:$AV$1,0),FALSE),VLOOKUP($B277,'Justerad allokering'!$B$1:$AG$461,MATCH(I$1,'Justerad allokering'!$B$1:$AF$1,0),FALSE))</f>
        <v>0</v>
      </c>
      <c r="J277">
        <f>IF(ISERROR(1/VLOOKUP($B277,'Justerad allokering'!$B$1:$AG$461,MATCH(J$1,'Justerad allokering'!$B$1:$AF$1,0),FALSE)),VLOOKUP($B277,'Allokerad kvv'!$B$2:$AV$468,MATCH(J$1,'Allokerad kvv'!$B$1:$AV$1,0),FALSE),VLOOKUP($B277,'Justerad allokering'!$B$1:$AG$461,MATCH(J$1,'Justerad allokering'!$B$1:$AF$1,0),FALSE))</f>
        <v>0</v>
      </c>
      <c r="K277">
        <f>IF(ISERROR(1/VLOOKUP($B277,'Justerad allokering'!$B$1:$AG$461,MATCH(K$1,'Justerad allokering'!$B$1:$AF$1,0),FALSE)),VLOOKUP($B277,'Allokerad kvv'!$B$2:$AV$468,MATCH(K$1,'Allokerad kvv'!$B$1:$AV$1,0),FALSE),VLOOKUP($B277,'Justerad allokering'!$B$1:$AG$461,MATCH(K$1,'Justerad allokering'!$B$1:$AF$1,0),FALSE))</f>
        <v>0</v>
      </c>
      <c r="L277">
        <f>IF(ISERROR(1/VLOOKUP($B277,'Justerad allokering'!$B$1:$AG$461,MATCH(L$1,'Justerad allokering'!$B$1:$AF$1,0),FALSE)),VLOOKUP($B277,'Allokerad kvv'!$B$2:$AV$468,MATCH(L$1,'Allokerad kvv'!$B$1:$AV$1,0),FALSE),VLOOKUP($B277,'Justerad allokering'!$B$1:$AG$461,MATCH(L$1,'Justerad allokering'!$B$1:$AF$1,0),FALSE))</f>
        <v>0</v>
      </c>
      <c r="M277">
        <f>IF(ISERROR(1/VLOOKUP($B277,'Justerad allokering'!$B$1:$AG$461,MATCH(M$1,'Justerad allokering'!$B$1:$AF$1,0),FALSE)),VLOOKUP($B277,'Allokerad kvv'!$B$2:$AV$468,MATCH(M$1,'Allokerad kvv'!$B$1:$AV$1,0),FALSE),VLOOKUP($B277,'Justerad allokering'!$B$1:$AG$461,MATCH(M$1,'Justerad allokering'!$B$1:$AF$1,0),FALSE))</f>
        <v>0</v>
      </c>
      <c r="N277">
        <f>IF(ISERROR(1/VLOOKUP($B277,'Justerad allokering'!$B$1:$AG$461,MATCH(N$1,'Justerad allokering'!$B$1:$AF$1,0),FALSE)),VLOOKUP($B277,'Allokerad kvv'!$B$2:$AV$468,MATCH(N$1,'Allokerad kvv'!$B$1:$AV$1,0),FALSE),VLOOKUP($B277,'Justerad allokering'!$B$1:$AG$461,MATCH(N$1,'Justerad allokering'!$B$1:$AF$1,0),FALSE))</f>
        <v>0</v>
      </c>
      <c r="O277">
        <f>IF(ISERROR(1/VLOOKUP($B277,'Justerad allokering'!$B$1:$AG$461,MATCH(O$1,'Justerad allokering'!$B$1:$AF$1,0),FALSE)),VLOOKUP($B277,'Allokerad kvv'!$B$2:$AV$468,MATCH(O$1,'Allokerad kvv'!$B$1:$AV$1,0),FALSE),VLOOKUP($B277,'Justerad allokering'!$B$1:$AG$461,MATCH(O$1,'Justerad allokering'!$B$1:$AF$1,0),FALSE))</f>
        <v>0</v>
      </c>
      <c r="P277">
        <f>IF(ISERROR(1/VLOOKUP($B277,'Justerad allokering'!$B$1:$AG$461,MATCH(P$1,'Justerad allokering'!$B$1:$AF$1,0),FALSE)),VLOOKUP($B277,'Allokerad kvv'!$B$2:$AV$468,MATCH(P$1,'Allokerad kvv'!$B$1:$AV$1,0),FALSE),VLOOKUP($B277,'Justerad allokering'!$B$1:$AG$461,MATCH(P$1,'Justerad allokering'!$B$1:$AF$1,0),FALSE))</f>
        <v>0</v>
      </c>
      <c r="Q277">
        <f>IF(ISERROR(1/VLOOKUP($B277,'Justerad allokering'!$B$1:$AG$461,MATCH(Q$1,'Justerad allokering'!$B$1:$AF$1,0),FALSE)),VLOOKUP($B277,'Allokerad kvv'!$B$2:$AV$468,MATCH(Q$1,'Allokerad kvv'!$B$1:$AV$1,0),FALSE),VLOOKUP($B277,'Justerad allokering'!$B$1:$AG$461,MATCH(Q$1,'Justerad allokering'!$B$1:$AF$1,0),FALSE))</f>
        <v>0</v>
      </c>
      <c r="R277">
        <f>IF(ISERROR(1/VLOOKUP($B277,'Justerad allokering'!$B$1:$AG$461,MATCH(R$1,'Justerad allokering'!$B$1:$AF$1,0),FALSE)),VLOOKUP($B277,'Allokerad kvv'!$B$2:$AV$468,MATCH(R$1,'Allokerad kvv'!$B$1:$AV$1,0),FALSE),VLOOKUP($B277,'Justerad allokering'!$B$1:$AG$461,MATCH(R$1,'Justerad allokering'!$B$1:$AF$1,0),FALSE))</f>
        <v>0</v>
      </c>
      <c r="S277">
        <f>IF(ISERROR(1/VLOOKUP($B277,'Justerad allokering'!$B$1:$AG$461,MATCH(S$1,'Justerad allokering'!$B$1:$AF$1,0),FALSE)),VLOOKUP($B277,'Allokerad kvv'!$B$2:$AV$468,MATCH(S$1,'Allokerad kvv'!$B$1:$AV$1,0),FALSE),VLOOKUP($B277,'Justerad allokering'!$B$1:$AG$461,MATCH(S$1,'Justerad allokering'!$B$1:$AF$1,0),FALSE))</f>
        <v>0</v>
      </c>
      <c r="T277">
        <f>IF(ISERROR(1/VLOOKUP($B277,'Justerad allokering'!$B$1:$AG$461,MATCH(T$1,'Justerad allokering'!$B$1:$AF$1,0),FALSE)),VLOOKUP($B277,'Allokerad kvv'!$B$2:$AV$468,MATCH(T$1,'Allokerad kvv'!$B$1:$AV$1,0),FALSE),VLOOKUP($B277,'Justerad allokering'!$B$1:$AG$461,MATCH(T$1,'Justerad allokering'!$B$1:$AF$1,0),FALSE))</f>
        <v>0</v>
      </c>
      <c r="U277">
        <f>IF(ISERROR(1/VLOOKUP($B277,'Justerad allokering'!$B$1:$AG$461,MATCH(U$1,'Justerad allokering'!$B$1:$AF$1,0),FALSE)),VLOOKUP($B277,'Allokerad kvv'!$B$2:$AV$468,MATCH(U$1,'Allokerad kvv'!$B$1:$AV$1,0),FALSE),VLOOKUP($B277,'Justerad allokering'!$B$1:$AG$461,MATCH(U$1,'Justerad allokering'!$B$1:$AF$1,0),FALSE))</f>
        <v>0</v>
      </c>
      <c r="V277">
        <f>IF(ISERROR(1/VLOOKUP($B277,'Justerad allokering'!$B$1:$AG$461,MATCH(V$1,'Justerad allokering'!$B$1:$AF$1,0),FALSE)),VLOOKUP($B277,'Allokerad kvv'!$B$2:$AV$468,MATCH(V$1,'Allokerad kvv'!$B$1:$AV$1,0),FALSE),VLOOKUP($B277,'Justerad allokering'!$B$1:$AG$461,MATCH(V$1,'Justerad allokering'!$B$1:$AF$1,0),FALSE))</f>
        <v>0</v>
      </c>
      <c r="W277">
        <f>IF(ISERROR(1/VLOOKUP($B277,'Justerad allokering'!$B$1:$AG$461,MATCH(W$1,'Justerad allokering'!$B$1:$AF$1,0),FALSE)),VLOOKUP($B277,'Allokerad kvv'!$B$2:$AV$468,MATCH(W$1,'Allokerad kvv'!$B$1:$AV$1,0),FALSE),VLOOKUP($B277,'Justerad allokering'!$B$1:$AG$461,MATCH(W$1,'Justerad allokering'!$B$1:$AF$1,0),FALSE))</f>
        <v>0</v>
      </c>
      <c r="X277">
        <f>IF(ISERROR(1/VLOOKUP($B277,'Justerad allokering'!$B$1:$AG$461,MATCH(X$1,'Justerad allokering'!$B$1:$AF$1,0),FALSE)),VLOOKUP($B277,'Allokerad kvv'!$B$2:$AV$468,MATCH(X$1,'Allokerad kvv'!$B$1:$AV$1,0),FALSE),VLOOKUP($B277,'Justerad allokering'!$B$1:$AG$461,MATCH(X$1,'Justerad allokering'!$B$1:$AF$1,0),FALSE))</f>
        <v>0</v>
      </c>
      <c r="Y277">
        <f>IF(ISERROR(1/VLOOKUP($B277,'Justerad allokering'!$B$1:$AG$461,MATCH(Y$1,'Justerad allokering'!$B$1:$AF$1,0),FALSE)),VLOOKUP($B277,'Allokerad kvv'!$B$2:$AV$468,MATCH(Y$1,'Allokerad kvv'!$B$1:$AV$1,0),FALSE),VLOOKUP($B277,'Justerad allokering'!$B$1:$AG$461,MATCH(Y$1,'Justerad allokering'!$B$1:$AF$1,0),FALSE))</f>
        <v>0</v>
      </c>
      <c r="Z277">
        <f>IF(ISERROR(1/VLOOKUP($B277,'Justerad allokering'!$B$1:$AG$461,MATCH(Z$1,'Justerad allokering'!$B$1:$AF$1,0),FALSE)),VLOOKUP($B277,'Allokerad kvv'!$B$2:$AV$468,MATCH(Z$1,'Allokerad kvv'!$B$1:$AV$1,0),FALSE),VLOOKUP($B277,'Justerad allokering'!$B$1:$AG$461,MATCH(Z$1,'Justerad allokering'!$B$1:$AF$1,0),FALSE))</f>
        <v>0</v>
      </c>
      <c r="AE277" s="89">
        <f t="shared" si="16"/>
        <v>0</v>
      </c>
      <c r="AG277">
        <f t="shared" si="17"/>
        <v>0</v>
      </c>
      <c r="AH277">
        <f t="shared" si="18"/>
        <v>0</v>
      </c>
      <c r="AI277" t="str">
        <f>IF(AH277=0,"",AH277/VLOOKUP(B277,Kraftvärmeprod!$B$1:$BC$480,MATCH("Summa tillförd energi exklusive rökgaskondensering",Kraftvärmeprod!$B$1:$BC$1,0),FALSE))</f>
        <v/>
      </c>
      <c r="AK277">
        <f t="shared" si="19"/>
        <v>0</v>
      </c>
    </row>
    <row r="278" spans="1:37" x14ac:dyDescent="0.25">
      <c r="A278" s="2" t="s">
        <v>394</v>
      </c>
      <c r="B278" s="2" t="s">
        <v>395</v>
      </c>
      <c r="C278">
        <f>IF(ISERROR(1/VLOOKUP($B278,'Justerad allokering'!$B$1:$AG$461,MATCH(C$1,'Justerad allokering'!$B$1:$AF$1,0),FALSE)),VLOOKUP($B278,'Allokerad kvv'!$B$2:$AV$468,MATCH(C$1,'Allokerad kvv'!$B$1:$AV$1,0),FALSE),VLOOKUP($B278,'Justerad allokering'!$B$1:$AG$461,MATCH(C$1,'Justerad allokering'!$B$1:$AF$1,0),FALSE))</f>
        <v>0</v>
      </c>
      <c r="D278">
        <f>IF(ISERROR(1/VLOOKUP($B278,'Justerad allokering'!$B$1:$AG$461,MATCH(D$1,'Justerad allokering'!$B$1:$AF$1,0),FALSE)),VLOOKUP($B278,'Allokerad kvv'!$B$2:$AV$468,MATCH(D$1,'Allokerad kvv'!$B$1:$AV$1,0),FALSE),VLOOKUP($B278,'Justerad allokering'!$B$1:$AG$461,MATCH(D$1,'Justerad allokering'!$B$1:$AF$1,0),FALSE))</f>
        <v>0</v>
      </c>
      <c r="E278">
        <f>IF(ISERROR(1/VLOOKUP($B278,'Justerad allokering'!$B$1:$AG$461,MATCH(E$1,'Justerad allokering'!$B$1:$AF$1,0),FALSE)),VLOOKUP($B278,'Allokerad kvv'!$B$2:$AV$468,MATCH(E$1,'Allokerad kvv'!$B$1:$AV$1,0),FALSE),VLOOKUP($B278,'Justerad allokering'!$B$1:$AG$461,MATCH(E$1,'Justerad allokering'!$B$1:$AF$1,0),FALSE))</f>
        <v>0</v>
      </c>
      <c r="F278">
        <f>IF(ISERROR(1/VLOOKUP($B278,'Justerad allokering'!$B$1:$AG$461,MATCH(F$1,'Justerad allokering'!$B$1:$AF$1,0),FALSE)),VLOOKUP($B278,'Allokerad kvv'!$B$2:$AV$468,MATCH(F$1,'Allokerad kvv'!$B$1:$AV$1,0),FALSE),VLOOKUP($B278,'Justerad allokering'!$B$1:$AG$461,MATCH(F$1,'Justerad allokering'!$B$1:$AF$1,0),FALSE))</f>
        <v>0</v>
      </c>
      <c r="G278">
        <f>IF(ISERROR(1/VLOOKUP($B278,'Justerad allokering'!$B$1:$AG$461,MATCH(G$1,'Justerad allokering'!$B$1:$AF$1,0),FALSE)),VLOOKUP($B278,'Allokerad kvv'!$B$2:$AV$468,MATCH(G$1,'Allokerad kvv'!$B$1:$AV$1,0),FALSE),VLOOKUP($B278,'Justerad allokering'!$B$1:$AG$461,MATCH(G$1,'Justerad allokering'!$B$1:$AF$1,0),FALSE))</f>
        <v>0</v>
      </c>
      <c r="H278">
        <f>IF(ISERROR(1/VLOOKUP($B278,'Justerad allokering'!$B$1:$AG$461,MATCH(H$1,'Justerad allokering'!$B$1:$AF$1,0),FALSE)),VLOOKUP($B278,'Allokerad kvv'!$B$2:$AV$468,MATCH(H$1,'Allokerad kvv'!$B$1:$AV$1,0),FALSE),VLOOKUP($B278,'Justerad allokering'!$B$1:$AG$461,MATCH(H$1,'Justerad allokering'!$B$1:$AF$1,0),FALSE))</f>
        <v>0</v>
      </c>
      <c r="I278">
        <f>IF(ISERROR(1/VLOOKUP($B278,'Justerad allokering'!$B$1:$AG$461,MATCH(I$1,'Justerad allokering'!$B$1:$AF$1,0),FALSE)),VLOOKUP($B278,'Allokerad kvv'!$B$2:$AV$468,MATCH(I$1,'Allokerad kvv'!$B$1:$AV$1,0),FALSE),VLOOKUP($B278,'Justerad allokering'!$B$1:$AG$461,MATCH(I$1,'Justerad allokering'!$B$1:$AF$1,0),FALSE))</f>
        <v>0</v>
      </c>
      <c r="J278">
        <f>IF(ISERROR(1/VLOOKUP($B278,'Justerad allokering'!$B$1:$AG$461,MATCH(J$1,'Justerad allokering'!$B$1:$AF$1,0),FALSE)),VLOOKUP($B278,'Allokerad kvv'!$B$2:$AV$468,MATCH(J$1,'Allokerad kvv'!$B$1:$AV$1,0),FALSE),VLOOKUP($B278,'Justerad allokering'!$B$1:$AG$461,MATCH(J$1,'Justerad allokering'!$B$1:$AF$1,0),FALSE))</f>
        <v>0</v>
      </c>
      <c r="K278">
        <f>IF(ISERROR(1/VLOOKUP($B278,'Justerad allokering'!$B$1:$AG$461,MATCH(K$1,'Justerad allokering'!$B$1:$AF$1,0),FALSE)),VLOOKUP($B278,'Allokerad kvv'!$B$2:$AV$468,MATCH(K$1,'Allokerad kvv'!$B$1:$AV$1,0),FALSE),VLOOKUP($B278,'Justerad allokering'!$B$1:$AG$461,MATCH(K$1,'Justerad allokering'!$B$1:$AF$1,0),FALSE))</f>
        <v>0</v>
      </c>
      <c r="L278">
        <f>IF(ISERROR(1/VLOOKUP($B278,'Justerad allokering'!$B$1:$AG$461,MATCH(L$1,'Justerad allokering'!$B$1:$AF$1,0),FALSE)),VLOOKUP($B278,'Allokerad kvv'!$B$2:$AV$468,MATCH(L$1,'Allokerad kvv'!$B$1:$AV$1,0),FALSE),VLOOKUP($B278,'Justerad allokering'!$B$1:$AG$461,MATCH(L$1,'Justerad allokering'!$B$1:$AF$1,0),FALSE))</f>
        <v>0</v>
      </c>
      <c r="M278">
        <f>IF(ISERROR(1/VLOOKUP($B278,'Justerad allokering'!$B$1:$AG$461,MATCH(M$1,'Justerad allokering'!$B$1:$AF$1,0),FALSE)),VLOOKUP($B278,'Allokerad kvv'!$B$2:$AV$468,MATCH(M$1,'Allokerad kvv'!$B$1:$AV$1,0),FALSE),VLOOKUP($B278,'Justerad allokering'!$B$1:$AG$461,MATCH(M$1,'Justerad allokering'!$B$1:$AF$1,0),FALSE))</f>
        <v>0</v>
      </c>
      <c r="N278">
        <f>IF(ISERROR(1/VLOOKUP($B278,'Justerad allokering'!$B$1:$AG$461,MATCH(N$1,'Justerad allokering'!$B$1:$AF$1,0),FALSE)),VLOOKUP($B278,'Allokerad kvv'!$B$2:$AV$468,MATCH(N$1,'Allokerad kvv'!$B$1:$AV$1,0),FALSE),VLOOKUP($B278,'Justerad allokering'!$B$1:$AG$461,MATCH(N$1,'Justerad allokering'!$B$1:$AF$1,0),FALSE))</f>
        <v>0</v>
      </c>
      <c r="O278">
        <f>IF(ISERROR(1/VLOOKUP($B278,'Justerad allokering'!$B$1:$AG$461,MATCH(O$1,'Justerad allokering'!$B$1:$AF$1,0),FALSE)),VLOOKUP($B278,'Allokerad kvv'!$B$2:$AV$468,MATCH(O$1,'Allokerad kvv'!$B$1:$AV$1,0),FALSE),VLOOKUP($B278,'Justerad allokering'!$B$1:$AG$461,MATCH(O$1,'Justerad allokering'!$B$1:$AF$1,0),FALSE))</f>
        <v>0</v>
      </c>
      <c r="P278">
        <f>IF(ISERROR(1/VLOOKUP($B278,'Justerad allokering'!$B$1:$AG$461,MATCH(P$1,'Justerad allokering'!$B$1:$AF$1,0),FALSE)),VLOOKUP($B278,'Allokerad kvv'!$B$2:$AV$468,MATCH(P$1,'Allokerad kvv'!$B$1:$AV$1,0),FALSE),VLOOKUP($B278,'Justerad allokering'!$B$1:$AG$461,MATCH(P$1,'Justerad allokering'!$B$1:$AF$1,0),FALSE))</f>
        <v>0</v>
      </c>
      <c r="Q278">
        <f>IF(ISERROR(1/VLOOKUP($B278,'Justerad allokering'!$B$1:$AG$461,MATCH(Q$1,'Justerad allokering'!$B$1:$AF$1,0),FALSE)),VLOOKUP($B278,'Allokerad kvv'!$B$2:$AV$468,MATCH(Q$1,'Allokerad kvv'!$B$1:$AV$1,0),FALSE),VLOOKUP($B278,'Justerad allokering'!$B$1:$AG$461,MATCH(Q$1,'Justerad allokering'!$B$1:$AF$1,0),FALSE))</f>
        <v>0</v>
      </c>
      <c r="R278">
        <f>IF(ISERROR(1/VLOOKUP($B278,'Justerad allokering'!$B$1:$AG$461,MATCH(R$1,'Justerad allokering'!$B$1:$AF$1,0),FALSE)),VLOOKUP($B278,'Allokerad kvv'!$B$2:$AV$468,MATCH(R$1,'Allokerad kvv'!$B$1:$AV$1,0),FALSE),VLOOKUP($B278,'Justerad allokering'!$B$1:$AG$461,MATCH(R$1,'Justerad allokering'!$B$1:$AF$1,0),FALSE))</f>
        <v>0</v>
      </c>
      <c r="S278">
        <f>IF(ISERROR(1/VLOOKUP($B278,'Justerad allokering'!$B$1:$AG$461,MATCH(S$1,'Justerad allokering'!$B$1:$AF$1,0),FALSE)),VLOOKUP($B278,'Allokerad kvv'!$B$2:$AV$468,MATCH(S$1,'Allokerad kvv'!$B$1:$AV$1,0),FALSE),VLOOKUP($B278,'Justerad allokering'!$B$1:$AG$461,MATCH(S$1,'Justerad allokering'!$B$1:$AF$1,0),FALSE))</f>
        <v>0</v>
      </c>
      <c r="T278">
        <f>IF(ISERROR(1/VLOOKUP($B278,'Justerad allokering'!$B$1:$AG$461,MATCH(T$1,'Justerad allokering'!$B$1:$AF$1,0),FALSE)),VLOOKUP($B278,'Allokerad kvv'!$B$2:$AV$468,MATCH(T$1,'Allokerad kvv'!$B$1:$AV$1,0),FALSE),VLOOKUP($B278,'Justerad allokering'!$B$1:$AG$461,MATCH(T$1,'Justerad allokering'!$B$1:$AF$1,0),FALSE))</f>
        <v>0</v>
      </c>
      <c r="U278">
        <f>IF(ISERROR(1/VLOOKUP($B278,'Justerad allokering'!$B$1:$AG$461,MATCH(U$1,'Justerad allokering'!$B$1:$AF$1,0),FALSE)),VLOOKUP($B278,'Allokerad kvv'!$B$2:$AV$468,MATCH(U$1,'Allokerad kvv'!$B$1:$AV$1,0),FALSE),VLOOKUP($B278,'Justerad allokering'!$B$1:$AG$461,MATCH(U$1,'Justerad allokering'!$B$1:$AF$1,0),FALSE))</f>
        <v>0</v>
      </c>
      <c r="V278">
        <f>IF(ISERROR(1/VLOOKUP($B278,'Justerad allokering'!$B$1:$AG$461,MATCH(V$1,'Justerad allokering'!$B$1:$AF$1,0),FALSE)),VLOOKUP($B278,'Allokerad kvv'!$B$2:$AV$468,MATCH(V$1,'Allokerad kvv'!$B$1:$AV$1,0),FALSE),VLOOKUP($B278,'Justerad allokering'!$B$1:$AG$461,MATCH(V$1,'Justerad allokering'!$B$1:$AF$1,0),FALSE))</f>
        <v>0</v>
      </c>
      <c r="W278">
        <f>IF(ISERROR(1/VLOOKUP($B278,'Justerad allokering'!$B$1:$AG$461,MATCH(W$1,'Justerad allokering'!$B$1:$AF$1,0),FALSE)),VLOOKUP($B278,'Allokerad kvv'!$B$2:$AV$468,MATCH(W$1,'Allokerad kvv'!$B$1:$AV$1,0),FALSE),VLOOKUP($B278,'Justerad allokering'!$B$1:$AG$461,MATCH(W$1,'Justerad allokering'!$B$1:$AF$1,0),FALSE))</f>
        <v>0</v>
      </c>
      <c r="X278">
        <f>IF(ISERROR(1/VLOOKUP($B278,'Justerad allokering'!$B$1:$AG$461,MATCH(X$1,'Justerad allokering'!$B$1:$AF$1,0),FALSE)),VLOOKUP($B278,'Allokerad kvv'!$B$2:$AV$468,MATCH(X$1,'Allokerad kvv'!$B$1:$AV$1,0),FALSE),VLOOKUP($B278,'Justerad allokering'!$B$1:$AG$461,MATCH(X$1,'Justerad allokering'!$B$1:$AF$1,0),FALSE))</f>
        <v>0</v>
      </c>
      <c r="Y278">
        <f>IF(ISERROR(1/VLOOKUP($B278,'Justerad allokering'!$B$1:$AG$461,MATCH(Y$1,'Justerad allokering'!$B$1:$AF$1,0),FALSE)),VLOOKUP($B278,'Allokerad kvv'!$B$2:$AV$468,MATCH(Y$1,'Allokerad kvv'!$B$1:$AV$1,0),FALSE),VLOOKUP($B278,'Justerad allokering'!$B$1:$AG$461,MATCH(Y$1,'Justerad allokering'!$B$1:$AF$1,0),FALSE))</f>
        <v>0</v>
      </c>
      <c r="Z278">
        <f>IF(ISERROR(1/VLOOKUP($B278,'Justerad allokering'!$B$1:$AG$461,MATCH(Z$1,'Justerad allokering'!$B$1:$AF$1,0),FALSE)),VLOOKUP($B278,'Allokerad kvv'!$B$2:$AV$468,MATCH(Z$1,'Allokerad kvv'!$B$1:$AV$1,0),FALSE),VLOOKUP($B278,'Justerad allokering'!$B$1:$AG$461,MATCH(Z$1,'Justerad allokering'!$B$1:$AF$1,0),FALSE))</f>
        <v>0</v>
      </c>
      <c r="AE278" s="89">
        <f t="shared" si="16"/>
        <v>0</v>
      </c>
      <c r="AG278">
        <f t="shared" si="17"/>
        <v>0</v>
      </c>
      <c r="AH278">
        <f t="shared" si="18"/>
        <v>0</v>
      </c>
      <c r="AI278" t="str">
        <f>IF(AH278=0,"",AH278/VLOOKUP(B278,Kraftvärmeprod!$B$1:$BC$480,MATCH("Summa tillförd energi exklusive rökgaskondensering",Kraftvärmeprod!$B$1:$BC$1,0),FALSE))</f>
        <v/>
      </c>
      <c r="AK278">
        <f t="shared" si="19"/>
        <v>0</v>
      </c>
    </row>
    <row r="279" spans="1:37" x14ac:dyDescent="0.25">
      <c r="A279" s="2" t="s">
        <v>394</v>
      </c>
      <c r="B279" s="2" t="s">
        <v>396</v>
      </c>
      <c r="C279">
        <f>IF(ISERROR(1/VLOOKUP($B279,'Justerad allokering'!$B$1:$AG$461,MATCH(C$1,'Justerad allokering'!$B$1:$AF$1,0),FALSE)),VLOOKUP($B279,'Allokerad kvv'!$B$2:$AV$468,MATCH(C$1,'Allokerad kvv'!$B$1:$AV$1,0),FALSE),VLOOKUP($B279,'Justerad allokering'!$B$1:$AG$461,MATCH(C$1,'Justerad allokering'!$B$1:$AF$1,0),FALSE))</f>
        <v>0</v>
      </c>
      <c r="D279">
        <f>IF(ISERROR(1/VLOOKUP($B279,'Justerad allokering'!$B$1:$AG$461,MATCH(D$1,'Justerad allokering'!$B$1:$AF$1,0),FALSE)),VLOOKUP($B279,'Allokerad kvv'!$B$2:$AV$468,MATCH(D$1,'Allokerad kvv'!$B$1:$AV$1,0),FALSE),VLOOKUP($B279,'Justerad allokering'!$B$1:$AG$461,MATCH(D$1,'Justerad allokering'!$B$1:$AF$1,0),FALSE))</f>
        <v>0</v>
      </c>
      <c r="E279">
        <f>IF(ISERROR(1/VLOOKUP($B279,'Justerad allokering'!$B$1:$AG$461,MATCH(E$1,'Justerad allokering'!$B$1:$AF$1,0),FALSE)),VLOOKUP($B279,'Allokerad kvv'!$B$2:$AV$468,MATCH(E$1,'Allokerad kvv'!$B$1:$AV$1,0),FALSE),VLOOKUP($B279,'Justerad allokering'!$B$1:$AG$461,MATCH(E$1,'Justerad allokering'!$B$1:$AF$1,0),FALSE))</f>
        <v>0</v>
      </c>
      <c r="F279">
        <f>IF(ISERROR(1/VLOOKUP($B279,'Justerad allokering'!$B$1:$AG$461,MATCH(F$1,'Justerad allokering'!$B$1:$AF$1,0),FALSE)),VLOOKUP($B279,'Allokerad kvv'!$B$2:$AV$468,MATCH(F$1,'Allokerad kvv'!$B$1:$AV$1,0),FALSE),VLOOKUP($B279,'Justerad allokering'!$B$1:$AG$461,MATCH(F$1,'Justerad allokering'!$B$1:$AF$1,0),FALSE))</f>
        <v>0</v>
      </c>
      <c r="G279">
        <f>IF(ISERROR(1/VLOOKUP($B279,'Justerad allokering'!$B$1:$AG$461,MATCH(G$1,'Justerad allokering'!$B$1:$AF$1,0),FALSE)),VLOOKUP($B279,'Allokerad kvv'!$B$2:$AV$468,MATCH(G$1,'Allokerad kvv'!$B$1:$AV$1,0),FALSE),VLOOKUP($B279,'Justerad allokering'!$B$1:$AG$461,MATCH(G$1,'Justerad allokering'!$B$1:$AF$1,0),FALSE))</f>
        <v>0</v>
      </c>
      <c r="H279">
        <f>IF(ISERROR(1/VLOOKUP($B279,'Justerad allokering'!$B$1:$AG$461,MATCH(H$1,'Justerad allokering'!$B$1:$AF$1,0),FALSE)),VLOOKUP($B279,'Allokerad kvv'!$B$2:$AV$468,MATCH(H$1,'Allokerad kvv'!$B$1:$AV$1,0),FALSE),VLOOKUP($B279,'Justerad allokering'!$B$1:$AG$461,MATCH(H$1,'Justerad allokering'!$B$1:$AF$1,0),FALSE))</f>
        <v>0</v>
      </c>
      <c r="I279">
        <f>IF(ISERROR(1/VLOOKUP($B279,'Justerad allokering'!$B$1:$AG$461,MATCH(I$1,'Justerad allokering'!$B$1:$AF$1,0),FALSE)),VLOOKUP($B279,'Allokerad kvv'!$B$2:$AV$468,MATCH(I$1,'Allokerad kvv'!$B$1:$AV$1,0),FALSE),VLOOKUP($B279,'Justerad allokering'!$B$1:$AG$461,MATCH(I$1,'Justerad allokering'!$B$1:$AF$1,0),FALSE))</f>
        <v>0</v>
      </c>
      <c r="J279">
        <f>IF(ISERROR(1/VLOOKUP($B279,'Justerad allokering'!$B$1:$AG$461,MATCH(J$1,'Justerad allokering'!$B$1:$AF$1,0),FALSE)),VLOOKUP($B279,'Allokerad kvv'!$B$2:$AV$468,MATCH(J$1,'Allokerad kvv'!$B$1:$AV$1,0),FALSE),VLOOKUP($B279,'Justerad allokering'!$B$1:$AG$461,MATCH(J$1,'Justerad allokering'!$B$1:$AF$1,0),FALSE))</f>
        <v>0</v>
      </c>
      <c r="K279">
        <f>IF(ISERROR(1/VLOOKUP($B279,'Justerad allokering'!$B$1:$AG$461,MATCH(K$1,'Justerad allokering'!$B$1:$AF$1,0),FALSE)),VLOOKUP($B279,'Allokerad kvv'!$B$2:$AV$468,MATCH(K$1,'Allokerad kvv'!$B$1:$AV$1,0),FALSE),VLOOKUP($B279,'Justerad allokering'!$B$1:$AG$461,MATCH(K$1,'Justerad allokering'!$B$1:$AF$1,0),FALSE))</f>
        <v>0</v>
      </c>
      <c r="L279">
        <f>IF(ISERROR(1/VLOOKUP($B279,'Justerad allokering'!$B$1:$AG$461,MATCH(L$1,'Justerad allokering'!$B$1:$AF$1,0),FALSE)),VLOOKUP($B279,'Allokerad kvv'!$B$2:$AV$468,MATCH(L$1,'Allokerad kvv'!$B$1:$AV$1,0),FALSE),VLOOKUP($B279,'Justerad allokering'!$B$1:$AG$461,MATCH(L$1,'Justerad allokering'!$B$1:$AF$1,0),FALSE))</f>
        <v>0</v>
      </c>
      <c r="M279">
        <f>IF(ISERROR(1/VLOOKUP($B279,'Justerad allokering'!$B$1:$AG$461,MATCH(M$1,'Justerad allokering'!$B$1:$AF$1,0),FALSE)),VLOOKUP($B279,'Allokerad kvv'!$B$2:$AV$468,MATCH(M$1,'Allokerad kvv'!$B$1:$AV$1,0),FALSE),VLOOKUP($B279,'Justerad allokering'!$B$1:$AG$461,MATCH(M$1,'Justerad allokering'!$B$1:$AF$1,0),FALSE))</f>
        <v>0</v>
      </c>
      <c r="N279">
        <f>IF(ISERROR(1/VLOOKUP($B279,'Justerad allokering'!$B$1:$AG$461,MATCH(N$1,'Justerad allokering'!$B$1:$AF$1,0),FALSE)),VLOOKUP($B279,'Allokerad kvv'!$B$2:$AV$468,MATCH(N$1,'Allokerad kvv'!$B$1:$AV$1,0),FALSE),VLOOKUP($B279,'Justerad allokering'!$B$1:$AG$461,MATCH(N$1,'Justerad allokering'!$B$1:$AF$1,0),FALSE))</f>
        <v>0</v>
      </c>
      <c r="O279">
        <f>IF(ISERROR(1/VLOOKUP($B279,'Justerad allokering'!$B$1:$AG$461,MATCH(O$1,'Justerad allokering'!$B$1:$AF$1,0),FALSE)),VLOOKUP($B279,'Allokerad kvv'!$B$2:$AV$468,MATCH(O$1,'Allokerad kvv'!$B$1:$AV$1,0),FALSE),VLOOKUP($B279,'Justerad allokering'!$B$1:$AG$461,MATCH(O$1,'Justerad allokering'!$B$1:$AF$1,0),FALSE))</f>
        <v>0</v>
      </c>
      <c r="P279">
        <f>IF(ISERROR(1/VLOOKUP($B279,'Justerad allokering'!$B$1:$AG$461,MATCH(P$1,'Justerad allokering'!$B$1:$AF$1,0),FALSE)),VLOOKUP($B279,'Allokerad kvv'!$B$2:$AV$468,MATCH(P$1,'Allokerad kvv'!$B$1:$AV$1,0),FALSE),VLOOKUP($B279,'Justerad allokering'!$B$1:$AG$461,MATCH(P$1,'Justerad allokering'!$B$1:$AF$1,0),FALSE))</f>
        <v>0</v>
      </c>
      <c r="Q279">
        <f>IF(ISERROR(1/VLOOKUP($B279,'Justerad allokering'!$B$1:$AG$461,MATCH(Q$1,'Justerad allokering'!$B$1:$AF$1,0),FALSE)),VLOOKUP($B279,'Allokerad kvv'!$B$2:$AV$468,MATCH(Q$1,'Allokerad kvv'!$B$1:$AV$1,0),FALSE),VLOOKUP($B279,'Justerad allokering'!$B$1:$AG$461,MATCH(Q$1,'Justerad allokering'!$B$1:$AF$1,0),FALSE))</f>
        <v>0</v>
      </c>
      <c r="R279">
        <f>IF(ISERROR(1/VLOOKUP($B279,'Justerad allokering'!$B$1:$AG$461,MATCH(R$1,'Justerad allokering'!$B$1:$AF$1,0),FALSE)),VLOOKUP($B279,'Allokerad kvv'!$B$2:$AV$468,MATCH(R$1,'Allokerad kvv'!$B$1:$AV$1,0),FALSE),VLOOKUP($B279,'Justerad allokering'!$B$1:$AG$461,MATCH(R$1,'Justerad allokering'!$B$1:$AF$1,0),FALSE))</f>
        <v>0</v>
      </c>
      <c r="S279">
        <f>IF(ISERROR(1/VLOOKUP($B279,'Justerad allokering'!$B$1:$AG$461,MATCH(S$1,'Justerad allokering'!$B$1:$AF$1,0),FALSE)),VLOOKUP($B279,'Allokerad kvv'!$B$2:$AV$468,MATCH(S$1,'Allokerad kvv'!$B$1:$AV$1,0),FALSE),VLOOKUP($B279,'Justerad allokering'!$B$1:$AG$461,MATCH(S$1,'Justerad allokering'!$B$1:$AF$1,0),FALSE))</f>
        <v>0</v>
      </c>
      <c r="T279">
        <f>IF(ISERROR(1/VLOOKUP($B279,'Justerad allokering'!$B$1:$AG$461,MATCH(T$1,'Justerad allokering'!$B$1:$AF$1,0),FALSE)),VLOOKUP($B279,'Allokerad kvv'!$B$2:$AV$468,MATCH(T$1,'Allokerad kvv'!$B$1:$AV$1,0),FALSE),VLOOKUP($B279,'Justerad allokering'!$B$1:$AG$461,MATCH(T$1,'Justerad allokering'!$B$1:$AF$1,0),FALSE))</f>
        <v>0</v>
      </c>
      <c r="U279">
        <f>IF(ISERROR(1/VLOOKUP($B279,'Justerad allokering'!$B$1:$AG$461,MATCH(U$1,'Justerad allokering'!$B$1:$AF$1,0),FALSE)),VLOOKUP($B279,'Allokerad kvv'!$B$2:$AV$468,MATCH(U$1,'Allokerad kvv'!$B$1:$AV$1,0),FALSE),VLOOKUP($B279,'Justerad allokering'!$B$1:$AG$461,MATCH(U$1,'Justerad allokering'!$B$1:$AF$1,0),FALSE))</f>
        <v>0</v>
      </c>
      <c r="V279">
        <f>IF(ISERROR(1/VLOOKUP($B279,'Justerad allokering'!$B$1:$AG$461,MATCH(V$1,'Justerad allokering'!$B$1:$AF$1,0),FALSE)),VLOOKUP($B279,'Allokerad kvv'!$B$2:$AV$468,MATCH(V$1,'Allokerad kvv'!$B$1:$AV$1,0),FALSE),VLOOKUP($B279,'Justerad allokering'!$B$1:$AG$461,MATCH(V$1,'Justerad allokering'!$B$1:$AF$1,0),FALSE))</f>
        <v>0</v>
      </c>
      <c r="W279">
        <f>IF(ISERROR(1/VLOOKUP($B279,'Justerad allokering'!$B$1:$AG$461,MATCH(W$1,'Justerad allokering'!$B$1:$AF$1,0),FALSE)),VLOOKUP($B279,'Allokerad kvv'!$B$2:$AV$468,MATCH(W$1,'Allokerad kvv'!$B$1:$AV$1,0),FALSE),VLOOKUP($B279,'Justerad allokering'!$B$1:$AG$461,MATCH(W$1,'Justerad allokering'!$B$1:$AF$1,0),FALSE))</f>
        <v>0</v>
      </c>
      <c r="X279">
        <f>IF(ISERROR(1/VLOOKUP($B279,'Justerad allokering'!$B$1:$AG$461,MATCH(X$1,'Justerad allokering'!$B$1:$AF$1,0),FALSE)),VLOOKUP($B279,'Allokerad kvv'!$B$2:$AV$468,MATCH(X$1,'Allokerad kvv'!$B$1:$AV$1,0),FALSE),VLOOKUP($B279,'Justerad allokering'!$B$1:$AG$461,MATCH(X$1,'Justerad allokering'!$B$1:$AF$1,0),FALSE))</f>
        <v>0</v>
      </c>
      <c r="Y279">
        <f>IF(ISERROR(1/VLOOKUP($B279,'Justerad allokering'!$B$1:$AG$461,MATCH(Y$1,'Justerad allokering'!$B$1:$AF$1,0),FALSE)),VLOOKUP($B279,'Allokerad kvv'!$B$2:$AV$468,MATCH(Y$1,'Allokerad kvv'!$B$1:$AV$1,0),FALSE),VLOOKUP($B279,'Justerad allokering'!$B$1:$AG$461,MATCH(Y$1,'Justerad allokering'!$B$1:$AF$1,0),FALSE))</f>
        <v>0</v>
      </c>
      <c r="Z279">
        <f>IF(ISERROR(1/VLOOKUP($B279,'Justerad allokering'!$B$1:$AG$461,MATCH(Z$1,'Justerad allokering'!$B$1:$AF$1,0),FALSE)),VLOOKUP($B279,'Allokerad kvv'!$B$2:$AV$468,MATCH(Z$1,'Allokerad kvv'!$B$1:$AV$1,0),FALSE),VLOOKUP($B279,'Justerad allokering'!$B$1:$AG$461,MATCH(Z$1,'Justerad allokering'!$B$1:$AF$1,0),FALSE))</f>
        <v>0</v>
      </c>
      <c r="AE279" s="89">
        <f t="shared" si="16"/>
        <v>0</v>
      </c>
      <c r="AG279">
        <f t="shared" si="17"/>
        <v>0</v>
      </c>
      <c r="AH279">
        <f t="shared" si="18"/>
        <v>0</v>
      </c>
      <c r="AI279" t="str">
        <f>IF(AH279=0,"",AH279/VLOOKUP(B279,Kraftvärmeprod!$B$1:$BC$480,MATCH("Summa tillförd energi exklusive rökgaskondensering",Kraftvärmeprod!$B$1:$BC$1,0),FALSE))</f>
        <v/>
      </c>
      <c r="AK279">
        <f t="shared" si="19"/>
        <v>0</v>
      </c>
    </row>
    <row r="280" spans="1:37" x14ac:dyDescent="0.25">
      <c r="A280" s="2" t="s">
        <v>397</v>
      </c>
      <c r="B280" s="2" t="s">
        <v>398</v>
      </c>
      <c r="C280">
        <f>IF(ISERROR(1/VLOOKUP($B280,'Justerad allokering'!$B$1:$AG$461,MATCH(C$1,'Justerad allokering'!$B$1:$AF$1,0),FALSE)),VLOOKUP($B280,'Allokerad kvv'!$B$2:$AV$468,MATCH(C$1,'Allokerad kvv'!$B$1:$AV$1,0),FALSE),VLOOKUP($B280,'Justerad allokering'!$B$1:$AG$461,MATCH(C$1,'Justerad allokering'!$B$1:$AF$1,0),FALSE))</f>
        <v>25.369800000000001</v>
      </c>
      <c r="D280">
        <f>IF(ISERROR(1/VLOOKUP($B280,'Justerad allokering'!$B$1:$AG$461,MATCH(D$1,'Justerad allokering'!$B$1:$AF$1,0),FALSE)),VLOOKUP($B280,'Allokerad kvv'!$B$2:$AV$468,MATCH(D$1,'Allokerad kvv'!$B$1:$AV$1,0),FALSE),VLOOKUP($B280,'Justerad allokering'!$B$1:$AG$461,MATCH(D$1,'Justerad allokering'!$B$1:$AF$1,0),FALSE))</f>
        <v>0</v>
      </c>
      <c r="E280">
        <f>IF(ISERROR(1/VLOOKUP($B280,'Justerad allokering'!$B$1:$AG$461,MATCH(E$1,'Justerad allokering'!$B$1:$AF$1,0),FALSE)),VLOOKUP($B280,'Allokerad kvv'!$B$2:$AV$468,MATCH(E$1,'Allokerad kvv'!$B$1:$AV$1,0),FALSE),VLOOKUP($B280,'Justerad allokering'!$B$1:$AG$461,MATCH(E$1,'Justerad allokering'!$B$1:$AF$1,0),FALSE))</f>
        <v>0</v>
      </c>
      <c r="F280">
        <f>IF(ISERROR(1/VLOOKUP($B280,'Justerad allokering'!$B$1:$AG$461,MATCH(F$1,'Justerad allokering'!$B$1:$AF$1,0),FALSE)),VLOOKUP($B280,'Allokerad kvv'!$B$2:$AV$468,MATCH(F$1,'Allokerad kvv'!$B$1:$AV$1,0),FALSE),VLOOKUP($B280,'Justerad allokering'!$B$1:$AG$461,MATCH(F$1,'Justerad allokering'!$B$1:$AF$1,0),FALSE))</f>
        <v>0</v>
      </c>
      <c r="G280">
        <f>IF(ISERROR(1/VLOOKUP($B280,'Justerad allokering'!$B$1:$AG$461,MATCH(G$1,'Justerad allokering'!$B$1:$AF$1,0),FALSE)),VLOOKUP($B280,'Allokerad kvv'!$B$2:$AV$468,MATCH(G$1,'Allokerad kvv'!$B$1:$AV$1,0),FALSE),VLOOKUP($B280,'Justerad allokering'!$B$1:$AG$461,MATCH(G$1,'Justerad allokering'!$B$1:$AF$1,0),FALSE))</f>
        <v>0</v>
      </c>
      <c r="H280">
        <f>IF(ISERROR(1/VLOOKUP($B280,'Justerad allokering'!$B$1:$AG$461,MATCH(H$1,'Justerad allokering'!$B$1:$AF$1,0),FALSE)),VLOOKUP($B280,'Allokerad kvv'!$B$2:$AV$468,MATCH(H$1,'Allokerad kvv'!$B$1:$AV$1,0),FALSE),VLOOKUP($B280,'Justerad allokering'!$B$1:$AG$461,MATCH(H$1,'Justerad allokering'!$B$1:$AF$1,0),FALSE))</f>
        <v>0</v>
      </c>
      <c r="I280">
        <f>IF(ISERROR(1/VLOOKUP($B280,'Justerad allokering'!$B$1:$AG$461,MATCH(I$1,'Justerad allokering'!$B$1:$AF$1,0),FALSE)),VLOOKUP($B280,'Allokerad kvv'!$B$2:$AV$468,MATCH(I$1,'Allokerad kvv'!$B$1:$AV$1,0),FALSE),VLOOKUP($B280,'Justerad allokering'!$B$1:$AG$461,MATCH(I$1,'Justerad allokering'!$B$1:$AF$1,0),FALSE))</f>
        <v>0</v>
      </c>
      <c r="J280">
        <f>IF(ISERROR(1/VLOOKUP($B280,'Justerad allokering'!$B$1:$AG$461,MATCH(J$1,'Justerad allokering'!$B$1:$AF$1,0),FALSE)),VLOOKUP($B280,'Allokerad kvv'!$B$2:$AV$468,MATCH(J$1,'Allokerad kvv'!$B$1:$AV$1,0),FALSE),VLOOKUP($B280,'Justerad allokering'!$B$1:$AG$461,MATCH(J$1,'Justerad allokering'!$B$1:$AF$1,0),FALSE))</f>
        <v>10.1716</v>
      </c>
      <c r="K280">
        <f>IF(ISERROR(1/VLOOKUP($B280,'Justerad allokering'!$B$1:$AG$461,MATCH(K$1,'Justerad allokering'!$B$1:$AF$1,0),FALSE)),VLOOKUP($B280,'Allokerad kvv'!$B$2:$AV$468,MATCH(K$1,'Allokerad kvv'!$B$1:$AV$1,0),FALSE),VLOOKUP($B280,'Justerad allokering'!$B$1:$AG$461,MATCH(K$1,'Justerad allokering'!$B$1:$AF$1,0),FALSE))</f>
        <v>3.0031500000000002</v>
      </c>
      <c r="L280">
        <f>IF(ISERROR(1/VLOOKUP($B280,'Justerad allokering'!$B$1:$AG$461,MATCH(L$1,'Justerad allokering'!$B$1:$AF$1,0),FALSE)),VLOOKUP($B280,'Allokerad kvv'!$B$2:$AV$468,MATCH(L$1,'Allokerad kvv'!$B$1:$AV$1,0),FALSE),VLOOKUP($B280,'Justerad allokering'!$B$1:$AG$461,MATCH(L$1,'Justerad allokering'!$B$1:$AF$1,0),FALSE))</f>
        <v>0</v>
      </c>
      <c r="M280">
        <f>IF(ISERROR(1/VLOOKUP($B280,'Justerad allokering'!$B$1:$AG$461,MATCH(M$1,'Justerad allokering'!$B$1:$AF$1,0),FALSE)),VLOOKUP($B280,'Allokerad kvv'!$B$2:$AV$468,MATCH(M$1,'Allokerad kvv'!$B$1:$AV$1,0),FALSE),VLOOKUP($B280,'Justerad allokering'!$B$1:$AG$461,MATCH(M$1,'Justerad allokering'!$B$1:$AF$1,0),FALSE))</f>
        <v>92.4345</v>
      </c>
      <c r="N280">
        <f>IF(ISERROR(1/VLOOKUP($B280,'Justerad allokering'!$B$1:$AG$461,MATCH(N$1,'Justerad allokering'!$B$1:$AF$1,0),FALSE)),VLOOKUP($B280,'Allokerad kvv'!$B$2:$AV$468,MATCH(N$1,'Allokerad kvv'!$B$1:$AV$1,0),FALSE),VLOOKUP($B280,'Justerad allokering'!$B$1:$AG$461,MATCH(N$1,'Justerad allokering'!$B$1:$AF$1,0),FALSE))</f>
        <v>16.399999999999999</v>
      </c>
      <c r="O280">
        <f>IF(ISERROR(1/VLOOKUP($B280,'Justerad allokering'!$B$1:$AG$461,MATCH(O$1,'Justerad allokering'!$B$1:$AF$1,0),FALSE)),VLOOKUP($B280,'Allokerad kvv'!$B$2:$AV$468,MATCH(O$1,'Allokerad kvv'!$B$1:$AV$1,0),FALSE),VLOOKUP($B280,'Justerad allokering'!$B$1:$AG$461,MATCH(O$1,'Justerad allokering'!$B$1:$AF$1,0),FALSE))</f>
        <v>0</v>
      </c>
      <c r="P280">
        <f>IF(ISERROR(1/VLOOKUP($B280,'Justerad allokering'!$B$1:$AG$461,MATCH(P$1,'Justerad allokering'!$B$1:$AF$1,0),FALSE)),VLOOKUP($B280,'Allokerad kvv'!$B$2:$AV$468,MATCH(P$1,'Allokerad kvv'!$B$1:$AV$1,0),FALSE),VLOOKUP($B280,'Justerad allokering'!$B$1:$AG$461,MATCH(P$1,'Justerad allokering'!$B$1:$AF$1,0),FALSE))</f>
        <v>0</v>
      </c>
      <c r="Q280">
        <f>IF(ISERROR(1/VLOOKUP($B280,'Justerad allokering'!$B$1:$AG$461,MATCH(Q$1,'Justerad allokering'!$B$1:$AF$1,0),FALSE)),VLOOKUP($B280,'Allokerad kvv'!$B$2:$AV$468,MATCH(Q$1,'Allokerad kvv'!$B$1:$AV$1,0),FALSE),VLOOKUP($B280,'Justerad allokering'!$B$1:$AG$461,MATCH(Q$1,'Justerad allokering'!$B$1:$AF$1,0),FALSE))</f>
        <v>0</v>
      </c>
      <c r="R280">
        <f>IF(ISERROR(1/VLOOKUP($B280,'Justerad allokering'!$B$1:$AG$461,MATCH(R$1,'Justerad allokering'!$B$1:$AF$1,0),FALSE)),VLOOKUP($B280,'Allokerad kvv'!$B$2:$AV$468,MATCH(R$1,'Allokerad kvv'!$B$1:$AV$1,0),FALSE),VLOOKUP($B280,'Justerad allokering'!$B$1:$AG$461,MATCH(R$1,'Justerad allokering'!$B$1:$AF$1,0),FALSE))</f>
        <v>0</v>
      </c>
      <c r="S280">
        <f>IF(ISERROR(1/VLOOKUP($B280,'Justerad allokering'!$B$1:$AG$461,MATCH(S$1,'Justerad allokering'!$B$1:$AF$1,0),FALSE)),VLOOKUP($B280,'Allokerad kvv'!$B$2:$AV$468,MATCH(S$1,'Allokerad kvv'!$B$1:$AV$1,0),FALSE),VLOOKUP($B280,'Justerad allokering'!$B$1:$AG$461,MATCH(S$1,'Justerad allokering'!$B$1:$AF$1,0),FALSE))</f>
        <v>0.40408100000000002</v>
      </c>
      <c r="T280">
        <f>IF(ISERROR(1/VLOOKUP($B280,'Justerad allokering'!$B$1:$AG$461,MATCH(T$1,'Justerad allokering'!$B$1:$AF$1,0),FALSE)),VLOOKUP($B280,'Allokerad kvv'!$B$2:$AV$468,MATCH(T$1,'Allokerad kvv'!$B$1:$AV$1,0),FALSE),VLOOKUP($B280,'Justerad allokering'!$B$1:$AG$461,MATCH(T$1,'Justerad allokering'!$B$1:$AF$1,0),FALSE))</f>
        <v>0</v>
      </c>
      <c r="U280">
        <f>IF(ISERROR(1/VLOOKUP($B280,'Justerad allokering'!$B$1:$AG$461,MATCH(U$1,'Justerad allokering'!$B$1:$AF$1,0),FALSE)),VLOOKUP($B280,'Allokerad kvv'!$B$2:$AV$468,MATCH(U$1,'Allokerad kvv'!$B$1:$AV$1,0),FALSE),VLOOKUP($B280,'Justerad allokering'!$B$1:$AG$461,MATCH(U$1,'Justerad allokering'!$B$1:$AF$1,0),FALSE))</f>
        <v>0</v>
      </c>
      <c r="V280">
        <f>IF(ISERROR(1/VLOOKUP($B280,'Justerad allokering'!$B$1:$AG$461,MATCH(V$1,'Justerad allokering'!$B$1:$AF$1,0),FALSE)),VLOOKUP($B280,'Allokerad kvv'!$B$2:$AV$468,MATCH(V$1,'Allokerad kvv'!$B$1:$AV$1,0),FALSE),VLOOKUP($B280,'Justerad allokering'!$B$1:$AG$461,MATCH(V$1,'Justerad allokering'!$B$1:$AF$1,0),FALSE))</f>
        <v>0</v>
      </c>
      <c r="W280">
        <f>IF(ISERROR(1/VLOOKUP($B280,'Justerad allokering'!$B$1:$AG$461,MATCH(W$1,'Justerad allokering'!$B$1:$AF$1,0),FALSE)),VLOOKUP($B280,'Allokerad kvv'!$B$2:$AV$468,MATCH(W$1,'Allokerad kvv'!$B$1:$AV$1,0),FALSE),VLOOKUP($B280,'Justerad allokering'!$B$1:$AG$461,MATCH(W$1,'Justerad allokering'!$B$1:$AF$1,0),FALSE))</f>
        <v>0</v>
      </c>
      <c r="X280">
        <f>IF(ISERROR(1/VLOOKUP($B280,'Justerad allokering'!$B$1:$AG$461,MATCH(X$1,'Justerad allokering'!$B$1:$AF$1,0),FALSE)),VLOOKUP($B280,'Allokerad kvv'!$B$2:$AV$468,MATCH(X$1,'Allokerad kvv'!$B$1:$AV$1,0),FALSE),VLOOKUP($B280,'Justerad allokering'!$B$1:$AG$461,MATCH(X$1,'Justerad allokering'!$B$1:$AF$1,0),FALSE))</f>
        <v>0</v>
      </c>
      <c r="Y280">
        <f>IF(ISERROR(1/VLOOKUP($B280,'Justerad allokering'!$B$1:$AG$461,MATCH(Y$1,'Justerad allokering'!$B$1:$AF$1,0),FALSE)),VLOOKUP($B280,'Allokerad kvv'!$B$2:$AV$468,MATCH(Y$1,'Allokerad kvv'!$B$1:$AV$1,0),FALSE),VLOOKUP($B280,'Justerad allokering'!$B$1:$AG$461,MATCH(Y$1,'Justerad allokering'!$B$1:$AF$1,0),FALSE))</f>
        <v>0</v>
      </c>
      <c r="Z280">
        <f>IF(ISERROR(1/VLOOKUP($B280,'Justerad allokering'!$B$1:$AG$461,MATCH(Z$1,'Justerad allokering'!$B$1:$AF$1,0),FALSE)),VLOOKUP($B280,'Allokerad kvv'!$B$2:$AV$468,MATCH(Z$1,'Allokerad kvv'!$B$1:$AV$1,0),FALSE),VLOOKUP($B280,'Justerad allokering'!$B$1:$AG$461,MATCH(Z$1,'Justerad allokering'!$B$1:$AF$1,0),FALSE))</f>
        <v>1.08073</v>
      </c>
      <c r="AE280" s="89">
        <f t="shared" si="16"/>
        <v>148.86386099999999</v>
      </c>
      <c r="AG280">
        <f t="shared" si="17"/>
        <v>145.86071099999998</v>
      </c>
      <c r="AH280">
        <f t="shared" si="18"/>
        <v>129.46071099999998</v>
      </c>
      <c r="AI280">
        <f>IF(AH280=0,"",AH280/VLOOKUP(B280,Kraftvärmeprod!$B$1:$BC$480,MATCH("Summa tillförd energi exklusive rökgaskondensering",Kraftvärmeprod!$B$1:$BC$1,0),FALSE))</f>
        <v>0.62565586216895408</v>
      </c>
      <c r="AK280">
        <f t="shared" si="19"/>
        <v>103.68683</v>
      </c>
    </row>
    <row r="281" spans="1:37" x14ac:dyDescent="0.25">
      <c r="A281" s="2" t="s">
        <v>399</v>
      </c>
      <c r="B281" s="2" t="s">
        <v>400</v>
      </c>
      <c r="C281">
        <f>IF(ISERROR(1/VLOOKUP($B281,'Justerad allokering'!$B$1:$AG$461,MATCH(C$1,'Justerad allokering'!$B$1:$AF$1,0),FALSE)),VLOOKUP($B281,'Allokerad kvv'!$B$2:$AV$468,MATCH(C$1,'Allokerad kvv'!$B$1:$AV$1,0),FALSE),VLOOKUP($B281,'Justerad allokering'!$B$1:$AG$461,MATCH(C$1,'Justerad allokering'!$B$1:$AF$1,0),FALSE))</f>
        <v>0</v>
      </c>
      <c r="D281">
        <f>IF(ISERROR(1/VLOOKUP($B281,'Justerad allokering'!$B$1:$AG$461,MATCH(D$1,'Justerad allokering'!$B$1:$AF$1,0),FALSE)),VLOOKUP($B281,'Allokerad kvv'!$B$2:$AV$468,MATCH(D$1,'Allokerad kvv'!$B$1:$AV$1,0),FALSE),VLOOKUP($B281,'Justerad allokering'!$B$1:$AG$461,MATCH(D$1,'Justerad allokering'!$B$1:$AF$1,0),FALSE))</f>
        <v>0</v>
      </c>
      <c r="E281">
        <f>IF(ISERROR(1/VLOOKUP($B281,'Justerad allokering'!$B$1:$AG$461,MATCH(E$1,'Justerad allokering'!$B$1:$AF$1,0),FALSE)),VLOOKUP($B281,'Allokerad kvv'!$B$2:$AV$468,MATCH(E$1,'Allokerad kvv'!$B$1:$AV$1,0),FALSE),VLOOKUP($B281,'Justerad allokering'!$B$1:$AG$461,MATCH(E$1,'Justerad allokering'!$B$1:$AF$1,0),FALSE))</f>
        <v>0</v>
      </c>
      <c r="F281">
        <f>IF(ISERROR(1/VLOOKUP($B281,'Justerad allokering'!$B$1:$AG$461,MATCH(F$1,'Justerad allokering'!$B$1:$AF$1,0),FALSE)),VLOOKUP($B281,'Allokerad kvv'!$B$2:$AV$468,MATCH(F$1,'Allokerad kvv'!$B$1:$AV$1,0),FALSE),VLOOKUP($B281,'Justerad allokering'!$B$1:$AG$461,MATCH(F$1,'Justerad allokering'!$B$1:$AF$1,0),FALSE))</f>
        <v>0</v>
      </c>
      <c r="G281">
        <f>IF(ISERROR(1/VLOOKUP($B281,'Justerad allokering'!$B$1:$AG$461,MATCH(G$1,'Justerad allokering'!$B$1:$AF$1,0),FALSE)),VLOOKUP($B281,'Allokerad kvv'!$B$2:$AV$468,MATCH(G$1,'Allokerad kvv'!$B$1:$AV$1,0),FALSE),VLOOKUP($B281,'Justerad allokering'!$B$1:$AG$461,MATCH(G$1,'Justerad allokering'!$B$1:$AF$1,0),FALSE))</f>
        <v>0</v>
      </c>
      <c r="H281">
        <f>IF(ISERROR(1/VLOOKUP($B281,'Justerad allokering'!$B$1:$AG$461,MATCH(H$1,'Justerad allokering'!$B$1:$AF$1,0),FALSE)),VLOOKUP($B281,'Allokerad kvv'!$B$2:$AV$468,MATCH(H$1,'Allokerad kvv'!$B$1:$AV$1,0),FALSE),VLOOKUP($B281,'Justerad allokering'!$B$1:$AG$461,MATCH(H$1,'Justerad allokering'!$B$1:$AF$1,0),FALSE))</f>
        <v>0</v>
      </c>
      <c r="I281">
        <f>IF(ISERROR(1/VLOOKUP($B281,'Justerad allokering'!$B$1:$AG$461,MATCH(I$1,'Justerad allokering'!$B$1:$AF$1,0),FALSE)),VLOOKUP($B281,'Allokerad kvv'!$B$2:$AV$468,MATCH(I$1,'Allokerad kvv'!$B$1:$AV$1,0),FALSE),VLOOKUP($B281,'Justerad allokering'!$B$1:$AG$461,MATCH(I$1,'Justerad allokering'!$B$1:$AF$1,0),FALSE))</f>
        <v>0</v>
      </c>
      <c r="J281">
        <f>IF(ISERROR(1/VLOOKUP($B281,'Justerad allokering'!$B$1:$AG$461,MATCH(J$1,'Justerad allokering'!$B$1:$AF$1,0),FALSE)),VLOOKUP($B281,'Allokerad kvv'!$B$2:$AV$468,MATCH(J$1,'Allokerad kvv'!$B$1:$AV$1,0),FALSE),VLOOKUP($B281,'Justerad allokering'!$B$1:$AG$461,MATCH(J$1,'Justerad allokering'!$B$1:$AF$1,0),FALSE))</f>
        <v>0</v>
      </c>
      <c r="K281">
        <f>IF(ISERROR(1/VLOOKUP($B281,'Justerad allokering'!$B$1:$AG$461,MATCH(K$1,'Justerad allokering'!$B$1:$AF$1,0),FALSE)),VLOOKUP($B281,'Allokerad kvv'!$B$2:$AV$468,MATCH(K$1,'Allokerad kvv'!$B$1:$AV$1,0),FALSE),VLOOKUP($B281,'Justerad allokering'!$B$1:$AG$461,MATCH(K$1,'Justerad allokering'!$B$1:$AF$1,0),FALSE))</f>
        <v>0</v>
      </c>
      <c r="L281">
        <f>IF(ISERROR(1/VLOOKUP($B281,'Justerad allokering'!$B$1:$AG$461,MATCH(L$1,'Justerad allokering'!$B$1:$AF$1,0),FALSE)),VLOOKUP($B281,'Allokerad kvv'!$B$2:$AV$468,MATCH(L$1,'Allokerad kvv'!$B$1:$AV$1,0),FALSE),VLOOKUP($B281,'Justerad allokering'!$B$1:$AG$461,MATCH(L$1,'Justerad allokering'!$B$1:$AF$1,0),FALSE))</f>
        <v>0</v>
      </c>
      <c r="M281">
        <f>IF(ISERROR(1/VLOOKUP($B281,'Justerad allokering'!$B$1:$AG$461,MATCH(M$1,'Justerad allokering'!$B$1:$AF$1,0),FALSE)),VLOOKUP($B281,'Allokerad kvv'!$B$2:$AV$468,MATCH(M$1,'Allokerad kvv'!$B$1:$AV$1,0),FALSE),VLOOKUP($B281,'Justerad allokering'!$B$1:$AG$461,MATCH(M$1,'Justerad allokering'!$B$1:$AF$1,0),FALSE))</f>
        <v>0</v>
      </c>
      <c r="N281">
        <f>IF(ISERROR(1/VLOOKUP($B281,'Justerad allokering'!$B$1:$AG$461,MATCH(N$1,'Justerad allokering'!$B$1:$AF$1,0),FALSE)),VLOOKUP($B281,'Allokerad kvv'!$B$2:$AV$468,MATCH(N$1,'Allokerad kvv'!$B$1:$AV$1,0),FALSE),VLOOKUP($B281,'Justerad allokering'!$B$1:$AG$461,MATCH(N$1,'Justerad allokering'!$B$1:$AF$1,0),FALSE))</f>
        <v>0</v>
      </c>
      <c r="O281">
        <f>IF(ISERROR(1/VLOOKUP($B281,'Justerad allokering'!$B$1:$AG$461,MATCH(O$1,'Justerad allokering'!$B$1:$AF$1,0),FALSE)),VLOOKUP($B281,'Allokerad kvv'!$B$2:$AV$468,MATCH(O$1,'Allokerad kvv'!$B$1:$AV$1,0),FALSE),VLOOKUP($B281,'Justerad allokering'!$B$1:$AG$461,MATCH(O$1,'Justerad allokering'!$B$1:$AF$1,0),FALSE))</f>
        <v>0</v>
      </c>
      <c r="P281">
        <f>IF(ISERROR(1/VLOOKUP($B281,'Justerad allokering'!$B$1:$AG$461,MATCH(P$1,'Justerad allokering'!$B$1:$AF$1,0),FALSE)),VLOOKUP($B281,'Allokerad kvv'!$B$2:$AV$468,MATCH(P$1,'Allokerad kvv'!$B$1:$AV$1,0),FALSE),VLOOKUP($B281,'Justerad allokering'!$B$1:$AG$461,MATCH(P$1,'Justerad allokering'!$B$1:$AF$1,0),FALSE))</f>
        <v>0</v>
      </c>
      <c r="Q281">
        <f>IF(ISERROR(1/VLOOKUP($B281,'Justerad allokering'!$B$1:$AG$461,MATCH(Q$1,'Justerad allokering'!$B$1:$AF$1,0),FALSE)),VLOOKUP($B281,'Allokerad kvv'!$B$2:$AV$468,MATCH(Q$1,'Allokerad kvv'!$B$1:$AV$1,0),FALSE),VLOOKUP($B281,'Justerad allokering'!$B$1:$AG$461,MATCH(Q$1,'Justerad allokering'!$B$1:$AF$1,0),FALSE))</f>
        <v>0</v>
      </c>
      <c r="R281">
        <f>IF(ISERROR(1/VLOOKUP($B281,'Justerad allokering'!$B$1:$AG$461,MATCH(R$1,'Justerad allokering'!$B$1:$AF$1,0),FALSE)),VLOOKUP($B281,'Allokerad kvv'!$B$2:$AV$468,MATCH(R$1,'Allokerad kvv'!$B$1:$AV$1,0),FALSE),VLOOKUP($B281,'Justerad allokering'!$B$1:$AG$461,MATCH(R$1,'Justerad allokering'!$B$1:$AF$1,0),FALSE))</f>
        <v>0</v>
      </c>
      <c r="S281">
        <f>IF(ISERROR(1/VLOOKUP($B281,'Justerad allokering'!$B$1:$AG$461,MATCH(S$1,'Justerad allokering'!$B$1:$AF$1,0),FALSE)),VLOOKUP($B281,'Allokerad kvv'!$B$2:$AV$468,MATCH(S$1,'Allokerad kvv'!$B$1:$AV$1,0),FALSE),VLOOKUP($B281,'Justerad allokering'!$B$1:$AG$461,MATCH(S$1,'Justerad allokering'!$B$1:$AF$1,0),FALSE))</f>
        <v>0</v>
      </c>
      <c r="T281">
        <f>IF(ISERROR(1/VLOOKUP($B281,'Justerad allokering'!$B$1:$AG$461,MATCH(T$1,'Justerad allokering'!$B$1:$AF$1,0),FALSE)),VLOOKUP($B281,'Allokerad kvv'!$B$2:$AV$468,MATCH(T$1,'Allokerad kvv'!$B$1:$AV$1,0),FALSE),VLOOKUP($B281,'Justerad allokering'!$B$1:$AG$461,MATCH(T$1,'Justerad allokering'!$B$1:$AF$1,0),FALSE))</f>
        <v>0</v>
      </c>
      <c r="U281">
        <f>IF(ISERROR(1/VLOOKUP($B281,'Justerad allokering'!$B$1:$AG$461,MATCH(U$1,'Justerad allokering'!$B$1:$AF$1,0),FALSE)),VLOOKUP($B281,'Allokerad kvv'!$B$2:$AV$468,MATCH(U$1,'Allokerad kvv'!$B$1:$AV$1,0),FALSE),VLOOKUP($B281,'Justerad allokering'!$B$1:$AG$461,MATCH(U$1,'Justerad allokering'!$B$1:$AF$1,0),FALSE))</f>
        <v>0</v>
      </c>
      <c r="V281">
        <f>IF(ISERROR(1/VLOOKUP($B281,'Justerad allokering'!$B$1:$AG$461,MATCH(V$1,'Justerad allokering'!$B$1:$AF$1,0),FALSE)),VLOOKUP($B281,'Allokerad kvv'!$B$2:$AV$468,MATCH(V$1,'Allokerad kvv'!$B$1:$AV$1,0),FALSE),VLOOKUP($B281,'Justerad allokering'!$B$1:$AG$461,MATCH(V$1,'Justerad allokering'!$B$1:$AF$1,0),FALSE))</f>
        <v>0</v>
      </c>
      <c r="W281">
        <f>IF(ISERROR(1/VLOOKUP($B281,'Justerad allokering'!$B$1:$AG$461,MATCH(W$1,'Justerad allokering'!$B$1:$AF$1,0),FALSE)),VLOOKUP($B281,'Allokerad kvv'!$B$2:$AV$468,MATCH(W$1,'Allokerad kvv'!$B$1:$AV$1,0),FALSE),VLOOKUP($B281,'Justerad allokering'!$B$1:$AG$461,MATCH(W$1,'Justerad allokering'!$B$1:$AF$1,0),FALSE))</f>
        <v>0</v>
      </c>
      <c r="X281">
        <f>IF(ISERROR(1/VLOOKUP($B281,'Justerad allokering'!$B$1:$AG$461,MATCH(X$1,'Justerad allokering'!$B$1:$AF$1,0),FALSE)),VLOOKUP($B281,'Allokerad kvv'!$B$2:$AV$468,MATCH(X$1,'Allokerad kvv'!$B$1:$AV$1,0),FALSE),VLOOKUP($B281,'Justerad allokering'!$B$1:$AG$461,MATCH(X$1,'Justerad allokering'!$B$1:$AF$1,0),FALSE))</f>
        <v>0</v>
      </c>
      <c r="Y281">
        <f>IF(ISERROR(1/VLOOKUP($B281,'Justerad allokering'!$B$1:$AG$461,MATCH(Y$1,'Justerad allokering'!$B$1:$AF$1,0),FALSE)),VLOOKUP($B281,'Allokerad kvv'!$B$2:$AV$468,MATCH(Y$1,'Allokerad kvv'!$B$1:$AV$1,0),FALSE),VLOOKUP($B281,'Justerad allokering'!$B$1:$AG$461,MATCH(Y$1,'Justerad allokering'!$B$1:$AF$1,0),FALSE))</f>
        <v>0</v>
      </c>
      <c r="Z281">
        <f>IF(ISERROR(1/VLOOKUP($B281,'Justerad allokering'!$B$1:$AG$461,MATCH(Z$1,'Justerad allokering'!$B$1:$AF$1,0),FALSE)),VLOOKUP($B281,'Allokerad kvv'!$B$2:$AV$468,MATCH(Z$1,'Allokerad kvv'!$B$1:$AV$1,0),FALSE),VLOOKUP($B281,'Justerad allokering'!$B$1:$AG$461,MATCH(Z$1,'Justerad allokering'!$B$1:$AF$1,0),FALSE))</f>
        <v>0</v>
      </c>
      <c r="AE281" s="89">
        <f t="shared" si="16"/>
        <v>0</v>
      </c>
      <c r="AG281">
        <f t="shared" si="17"/>
        <v>0</v>
      </c>
      <c r="AH281">
        <f t="shared" si="18"/>
        <v>0</v>
      </c>
      <c r="AI281" t="str">
        <f>IF(AH281=0,"",AH281/VLOOKUP(B281,Kraftvärmeprod!$B$1:$BC$480,MATCH("Summa tillförd energi exklusive rökgaskondensering",Kraftvärmeprod!$B$1:$BC$1,0),FALSE))</f>
        <v/>
      </c>
      <c r="AK281">
        <f t="shared" si="19"/>
        <v>0</v>
      </c>
    </row>
    <row r="282" spans="1:37" x14ac:dyDescent="0.25">
      <c r="A282" s="2" t="s">
        <v>399</v>
      </c>
      <c r="B282" s="2" t="s">
        <v>401</v>
      </c>
      <c r="C282">
        <f>IF(ISERROR(1/VLOOKUP($B282,'Justerad allokering'!$B$1:$AG$461,MATCH(C$1,'Justerad allokering'!$B$1:$AF$1,0),FALSE)),VLOOKUP($B282,'Allokerad kvv'!$B$2:$AV$468,MATCH(C$1,'Allokerad kvv'!$B$1:$AV$1,0),FALSE),VLOOKUP($B282,'Justerad allokering'!$B$1:$AG$461,MATCH(C$1,'Justerad allokering'!$B$1:$AF$1,0),FALSE))</f>
        <v>0</v>
      </c>
      <c r="D282">
        <f>IF(ISERROR(1/VLOOKUP($B282,'Justerad allokering'!$B$1:$AG$461,MATCH(D$1,'Justerad allokering'!$B$1:$AF$1,0),FALSE)),VLOOKUP($B282,'Allokerad kvv'!$B$2:$AV$468,MATCH(D$1,'Allokerad kvv'!$B$1:$AV$1,0),FALSE),VLOOKUP($B282,'Justerad allokering'!$B$1:$AG$461,MATCH(D$1,'Justerad allokering'!$B$1:$AF$1,0),FALSE))</f>
        <v>0</v>
      </c>
      <c r="E282">
        <f>IF(ISERROR(1/VLOOKUP($B282,'Justerad allokering'!$B$1:$AG$461,MATCH(E$1,'Justerad allokering'!$B$1:$AF$1,0),FALSE)),VLOOKUP($B282,'Allokerad kvv'!$B$2:$AV$468,MATCH(E$1,'Allokerad kvv'!$B$1:$AV$1,0),FALSE),VLOOKUP($B282,'Justerad allokering'!$B$1:$AG$461,MATCH(E$1,'Justerad allokering'!$B$1:$AF$1,0),FALSE))</f>
        <v>0</v>
      </c>
      <c r="F282">
        <f>IF(ISERROR(1/VLOOKUP($B282,'Justerad allokering'!$B$1:$AG$461,MATCH(F$1,'Justerad allokering'!$B$1:$AF$1,0),FALSE)),VLOOKUP($B282,'Allokerad kvv'!$B$2:$AV$468,MATCH(F$1,'Allokerad kvv'!$B$1:$AV$1,0),FALSE),VLOOKUP($B282,'Justerad allokering'!$B$1:$AG$461,MATCH(F$1,'Justerad allokering'!$B$1:$AF$1,0),FALSE))</f>
        <v>0</v>
      </c>
      <c r="G282">
        <f>IF(ISERROR(1/VLOOKUP($B282,'Justerad allokering'!$B$1:$AG$461,MATCH(G$1,'Justerad allokering'!$B$1:$AF$1,0),FALSE)),VLOOKUP($B282,'Allokerad kvv'!$B$2:$AV$468,MATCH(G$1,'Allokerad kvv'!$B$1:$AV$1,0),FALSE),VLOOKUP($B282,'Justerad allokering'!$B$1:$AG$461,MATCH(G$1,'Justerad allokering'!$B$1:$AF$1,0),FALSE))</f>
        <v>0</v>
      </c>
      <c r="H282">
        <f>IF(ISERROR(1/VLOOKUP($B282,'Justerad allokering'!$B$1:$AG$461,MATCH(H$1,'Justerad allokering'!$B$1:$AF$1,0),FALSE)),VLOOKUP($B282,'Allokerad kvv'!$B$2:$AV$468,MATCH(H$1,'Allokerad kvv'!$B$1:$AV$1,0),FALSE),VLOOKUP($B282,'Justerad allokering'!$B$1:$AG$461,MATCH(H$1,'Justerad allokering'!$B$1:$AF$1,0),FALSE))</f>
        <v>0</v>
      </c>
      <c r="I282">
        <f>IF(ISERROR(1/VLOOKUP($B282,'Justerad allokering'!$B$1:$AG$461,MATCH(I$1,'Justerad allokering'!$B$1:$AF$1,0),FALSE)),VLOOKUP($B282,'Allokerad kvv'!$B$2:$AV$468,MATCH(I$1,'Allokerad kvv'!$B$1:$AV$1,0),FALSE),VLOOKUP($B282,'Justerad allokering'!$B$1:$AG$461,MATCH(I$1,'Justerad allokering'!$B$1:$AF$1,0),FALSE))</f>
        <v>0</v>
      </c>
      <c r="J282">
        <f>IF(ISERROR(1/VLOOKUP($B282,'Justerad allokering'!$B$1:$AG$461,MATCH(J$1,'Justerad allokering'!$B$1:$AF$1,0),FALSE)),VLOOKUP($B282,'Allokerad kvv'!$B$2:$AV$468,MATCH(J$1,'Allokerad kvv'!$B$1:$AV$1,0),FALSE),VLOOKUP($B282,'Justerad allokering'!$B$1:$AG$461,MATCH(J$1,'Justerad allokering'!$B$1:$AF$1,0),FALSE))</f>
        <v>0</v>
      </c>
      <c r="K282">
        <f>IF(ISERROR(1/VLOOKUP($B282,'Justerad allokering'!$B$1:$AG$461,MATCH(K$1,'Justerad allokering'!$B$1:$AF$1,0),FALSE)),VLOOKUP($B282,'Allokerad kvv'!$B$2:$AV$468,MATCH(K$1,'Allokerad kvv'!$B$1:$AV$1,0),FALSE),VLOOKUP($B282,'Justerad allokering'!$B$1:$AG$461,MATCH(K$1,'Justerad allokering'!$B$1:$AF$1,0),FALSE))</f>
        <v>0</v>
      </c>
      <c r="L282">
        <f>IF(ISERROR(1/VLOOKUP($B282,'Justerad allokering'!$B$1:$AG$461,MATCH(L$1,'Justerad allokering'!$B$1:$AF$1,0),FALSE)),VLOOKUP($B282,'Allokerad kvv'!$B$2:$AV$468,MATCH(L$1,'Allokerad kvv'!$B$1:$AV$1,0),FALSE),VLOOKUP($B282,'Justerad allokering'!$B$1:$AG$461,MATCH(L$1,'Justerad allokering'!$B$1:$AF$1,0),FALSE))</f>
        <v>0</v>
      </c>
      <c r="M282">
        <f>IF(ISERROR(1/VLOOKUP($B282,'Justerad allokering'!$B$1:$AG$461,MATCH(M$1,'Justerad allokering'!$B$1:$AF$1,0),FALSE)),VLOOKUP($B282,'Allokerad kvv'!$B$2:$AV$468,MATCH(M$1,'Allokerad kvv'!$B$1:$AV$1,0),FALSE),VLOOKUP($B282,'Justerad allokering'!$B$1:$AG$461,MATCH(M$1,'Justerad allokering'!$B$1:$AF$1,0),FALSE))</f>
        <v>0</v>
      </c>
      <c r="N282">
        <f>IF(ISERROR(1/VLOOKUP($B282,'Justerad allokering'!$B$1:$AG$461,MATCH(N$1,'Justerad allokering'!$B$1:$AF$1,0),FALSE)),VLOOKUP($B282,'Allokerad kvv'!$B$2:$AV$468,MATCH(N$1,'Allokerad kvv'!$B$1:$AV$1,0),FALSE),VLOOKUP($B282,'Justerad allokering'!$B$1:$AG$461,MATCH(N$1,'Justerad allokering'!$B$1:$AF$1,0),FALSE))</f>
        <v>0</v>
      </c>
      <c r="O282">
        <f>IF(ISERROR(1/VLOOKUP($B282,'Justerad allokering'!$B$1:$AG$461,MATCH(O$1,'Justerad allokering'!$B$1:$AF$1,0),FALSE)),VLOOKUP($B282,'Allokerad kvv'!$B$2:$AV$468,MATCH(O$1,'Allokerad kvv'!$B$1:$AV$1,0),FALSE),VLOOKUP($B282,'Justerad allokering'!$B$1:$AG$461,MATCH(O$1,'Justerad allokering'!$B$1:$AF$1,0),FALSE))</f>
        <v>0</v>
      </c>
      <c r="P282">
        <f>IF(ISERROR(1/VLOOKUP($B282,'Justerad allokering'!$B$1:$AG$461,MATCH(P$1,'Justerad allokering'!$B$1:$AF$1,0),FALSE)),VLOOKUP($B282,'Allokerad kvv'!$B$2:$AV$468,MATCH(P$1,'Allokerad kvv'!$B$1:$AV$1,0),FALSE),VLOOKUP($B282,'Justerad allokering'!$B$1:$AG$461,MATCH(P$1,'Justerad allokering'!$B$1:$AF$1,0),FALSE))</f>
        <v>0</v>
      </c>
      <c r="Q282">
        <f>IF(ISERROR(1/VLOOKUP($B282,'Justerad allokering'!$B$1:$AG$461,MATCH(Q$1,'Justerad allokering'!$B$1:$AF$1,0),FALSE)),VLOOKUP($B282,'Allokerad kvv'!$B$2:$AV$468,MATCH(Q$1,'Allokerad kvv'!$B$1:$AV$1,0),FALSE),VLOOKUP($B282,'Justerad allokering'!$B$1:$AG$461,MATCH(Q$1,'Justerad allokering'!$B$1:$AF$1,0),FALSE))</f>
        <v>0</v>
      </c>
      <c r="R282">
        <f>IF(ISERROR(1/VLOOKUP($B282,'Justerad allokering'!$B$1:$AG$461,MATCH(R$1,'Justerad allokering'!$B$1:$AF$1,0),FALSE)),VLOOKUP($B282,'Allokerad kvv'!$B$2:$AV$468,MATCH(R$1,'Allokerad kvv'!$B$1:$AV$1,0),FALSE),VLOOKUP($B282,'Justerad allokering'!$B$1:$AG$461,MATCH(R$1,'Justerad allokering'!$B$1:$AF$1,0),FALSE))</f>
        <v>0</v>
      </c>
      <c r="S282">
        <f>IF(ISERROR(1/VLOOKUP($B282,'Justerad allokering'!$B$1:$AG$461,MATCH(S$1,'Justerad allokering'!$B$1:$AF$1,0),FALSE)),VLOOKUP($B282,'Allokerad kvv'!$B$2:$AV$468,MATCH(S$1,'Allokerad kvv'!$B$1:$AV$1,0),FALSE),VLOOKUP($B282,'Justerad allokering'!$B$1:$AG$461,MATCH(S$1,'Justerad allokering'!$B$1:$AF$1,0),FALSE))</f>
        <v>0</v>
      </c>
      <c r="T282">
        <f>IF(ISERROR(1/VLOOKUP($B282,'Justerad allokering'!$B$1:$AG$461,MATCH(T$1,'Justerad allokering'!$B$1:$AF$1,0),FALSE)),VLOOKUP($B282,'Allokerad kvv'!$B$2:$AV$468,MATCH(T$1,'Allokerad kvv'!$B$1:$AV$1,0),FALSE),VLOOKUP($B282,'Justerad allokering'!$B$1:$AG$461,MATCH(T$1,'Justerad allokering'!$B$1:$AF$1,0),FALSE))</f>
        <v>0</v>
      </c>
      <c r="U282">
        <f>IF(ISERROR(1/VLOOKUP($B282,'Justerad allokering'!$B$1:$AG$461,MATCH(U$1,'Justerad allokering'!$B$1:$AF$1,0),FALSE)),VLOOKUP($B282,'Allokerad kvv'!$B$2:$AV$468,MATCH(U$1,'Allokerad kvv'!$B$1:$AV$1,0),FALSE),VLOOKUP($B282,'Justerad allokering'!$B$1:$AG$461,MATCH(U$1,'Justerad allokering'!$B$1:$AF$1,0),FALSE))</f>
        <v>0</v>
      </c>
      <c r="V282">
        <f>IF(ISERROR(1/VLOOKUP($B282,'Justerad allokering'!$B$1:$AG$461,MATCH(V$1,'Justerad allokering'!$B$1:$AF$1,0),FALSE)),VLOOKUP($B282,'Allokerad kvv'!$B$2:$AV$468,MATCH(V$1,'Allokerad kvv'!$B$1:$AV$1,0),FALSE),VLOOKUP($B282,'Justerad allokering'!$B$1:$AG$461,MATCH(V$1,'Justerad allokering'!$B$1:$AF$1,0),FALSE))</f>
        <v>0</v>
      </c>
      <c r="W282">
        <f>IF(ISERROR(1/VLOOKUP($B282,'Justerad allokering'!$B$1:$AG$461,MATCH(W$1,'Justerad allokering'!$B$1:$AF$1,0),FALSE)),VLOOKUP($B282,'Allokerad kvv'!$B$2:$AV$468,MATCH(W$1,'Allokerad kvv'!$B$1:$AV$1,0),FALSE),VLOOKUP($B282,'Justerad allokering'!$B$1:$AG$461,MATCH(W$1,'Justerad allokering'!$B$1:$AF$1,0),FALSE))</f>
        <v>0</v>
      </c>
      <c r="X282">
        <f>IF(ISERROR(1/VLOOKUP($B282,'Justerad allokering'!$B$1:$AG$461,MATCH(X$1,'Justerad allokering'!$B$1:$AF$1,0),FALSE)),VLOOKUP($B282,'Allokerad kvv'!$B$2:$AV$468,MATCH(X$1,'Allokerad kvv'!$B$1:$AV$1,0),FALSE),VLOOKUP($B282,'Justerad allokering'!$B$1:$AG$461,MATCH(X$1,'Justerad allokering'!$B$1:$AF$1,0),FALSE))</f>
        <v>0</v>
      </c>
      <c r="Y282">
        <f>IF(ISERROR(1/VLOOKUP($B282,'Justerad allokering'!$B$1:$AG$461,MATCH(Y$1,'Justerad allokering'!$B$1:$AF$1,0),FALSE)),VLOOKUP($B282,'Allokerad kvv'!$B$2:$AV$468,MATCH(Y$1,'Allokerad kvv'!$B$1:$AV$1,0),FALSE),VLOOKUP($B282,'Justerad allokering'!$B$1:$AG$461,MATCH(Y$1,'Justerad allokering'!$B$1:$AF$1,0),FALSE))</f>
        <v>0</v>
      </c>
      <c r="Z282">
        <f>IF(ISERROR(1/VLOOKUP($B282,'Justerad allokering'!$B$1:$AG$461,MATCH(Z$1,'Justerad allokering'!$B$1:$AF$1,0),FALSE)),VLOOKUP($B282,'Allokerad kvv'!$B$2:$AV$468,MATCH(Z$1,'Allokerad kvv'!$B$1:$AV$1,0),FALSE),VLOOKUP($B282,'Justerad allokering'!$B$1:$AG$461,MATCH(Z$1,'Justerad allokering'!$B$1:$AF$1,0),FALSE))</f>
        <v>0</v>
      </c>
      <c r="AE282" s="89">
        <f t="shared" si="16"/>
        <v>0</v>
      </c>
      <c r="AG282">
        <f t="shared" si="17"/>
        <v>0</v>
      </c>
      <c r="AH282">
        <f t="shared" si="18"/>
        <v>0</v>
      </c>
      <c r="AI282" t="str">
        <f>IF(AH282=0,"",AH282/VLOOKUP(B282,Kraftvärmeprod!$B$1:$BC$480,MATCH("Summa tillförd energi exklusive rökgaskondensering",Kraftvärmeprod!$B$1:$BC$1,0),FALSE))</f>
        <v/>
      </c>
      <c r="AK282">
        <f t="shared" si="19"/>
        <v>0</v>
      </c>
    </row>
    <row r="283" spans="1:37" x14ac:dyDescent="0.25">
      <c r="A283" s="2" t="s">
        <v>399</v>
      </c>
      <c r="B283" s="2" t="s">
        <v>402</v>
      </c>
      <c r="C283">
        <f>IF(ISERROR(1/VLOOKUP($B283,'Justerad allokering'!$B$1:$AG$461,MATCH(C$1,'Justerad allokering'!$B$1:$AF$1,0),FALSE)),VLOOKUP($B283,'Allokerad kvv'!$B$2:$AV$468,MATCH(C$1,'Allokerad kvv'!$B$1:$AV$1,0),FALSE),VLOOKUP($B283,'Justerad allokering'!$B$1:$AG$461,MATCH(C$1,'Justerad allokering'!$B$1:$AF$1,0),FALSE))</f>
        <v>146.6</v>
      </c>
      <c r="D283">
        <f>IF(ISERROR(1/VLOOKUP($B283,'Justerad allokering'!$B$1:$AG$461,MATCH(D$1,'Justerad allokering'!$B$1:$AF$1,0),FALSE)),VLOOKUP($B283,'Allokerad kvv'!$B$2:$AV$468,MATCH(D$1,'Allokerad kvv'!$B$1:$AV$1,0),FALSE),VLOOKUP($B283,'Justerad allokering'!$B$1:$AG$461,MATCH(D$1,'Justerad allokering'!$B$1:$AF$1,0),FALSE))</f>
        <v>0</v>
      </c>
      <c r="E283">
        <f>IF(ISERROR(1/VLOOKUP($B283,'Justerad allokering'!$B$1:$AG$461,MATCH(E$1,'Justerad allokering'!$B$1:$AF$1,0),FALSE)),VLOOKUP($B283,'Allokerad kvv'!$B$2:$AV$468,MATCH(E$1,'Allokerad kvv'!$B$1:$AV$1,0),FALSE),VLOOKUP($B283,'Justerad allokering'!$B$1:$AG$461,MATCH(E$1,'Justerad allokering'!$B$1:$AF$1,0),FALSE))</f>
        <v>0</v>
      </c>
      <c r="F283">
        <f>IF(ISERROR(1/VLOOKUP($B283,'Justerad allokering'!$B$1:$AG$461,MATCH(F$1,'Justerad allokering'!$B$1:$AF$1,0),FALSE)),VLOOKUP($B283,'Allokerad kvv'!$B$2:$AV$468,MATCH(F$1,'Allokerad kvv'!$B$1:$AV$1,0),FALSE),VLOOKUP($B283,'Justerad allokering'!$B$1:$AG$461,MATCH(F$1,'Justerad allokering'!$B$1:$AF$1,0),FALSE))</f>
        <v>0</v>
      </c>
      <c r="G283">
        <f>IF(ISERROR(1/VLOOKUP($B283,'Justerad allokering'!$B$1:$AG$461,MATCH(G$1,'Justerad allokering'!$B$1:$AF$1,0),FALSE)),VLOOKUP($B283,'Allokerad kvv'!$B$2:$AV$468,MATCH(G$1,'Allokerad kvv'!$B$1:$AV$1,0),FALSE),VLOOKUP($B283,'Justerad allokering'!$B$1:$AG$461,MATCH(G$1,'Justerad allokering'!$B$1:$AF$1,0),FALSE))</f>
        <v>0.6</v>
      </c>
      <c r="H283">
        <f>IF(ISERROR(1/VLOOKUP($B283,'Justerad allokering'!$B$1:$AG$461,MATCH(H$1,'Justerad allokering'!$B$1:$AF$1,0),FALSE)),VLOOKUP($B283,'Allokerad kvv'!$B$2:$AV$468,MATCH(H$1,'Allokerad kvv'!$B$1:$AV$1,0),FALSE),VLOOKUP($B283,'Justerad allokering'!$B$1:$AG$461,MATCH(H$1,'Justerad allokering'!$B$1:$AF$1,0),FALSE))</f>
        <v>0</v>
      </c>
      <c r="I283">
        <f>IF(ISERROR(1/VLOOKUP($B283,'Justerad allokering'!$B$1:$AG$461,MATCH(I$1,'Justerad allokering'!$B$1:$AF$1,0),FALSE)),VLOOKUP($B283,'Allokerad kvv'!$B$2:$AV$468,MATCH(I$1,'Allokerad kvv'!$B$1:$AV$1,0),FALSE),VLOOKUP($B283,'Justerad allokering'!$B$1:$AG$461,MATCH(I$1,'Justerad allokering'!$B$1:$AF$1,0),FALSE))</f>
        <v>7.5</v>
      </c>
      <c r="J283">
        <f>IF(ISERROR(1/VLOOKUP($B283,'Justerad allokering'!$B$1:$AG$461,MATCH(J$1,'Justerad allokering'!$B$1:$AF$1,0),FALSE)),VLOOKUP($B283,'Allokerad kvv'!$B$2:$AV$468,MATCH(J$1,'Allokerad kvv'!$B$1:$AV$1,0),FALSE),VLOOKUP($B283,'Justerad allokering'!$B$1:$AG$461,MATCH(J$1,'Justerad allokering'!$B$1:$AF$1,0),FALSE))</f>
        <v>0</v>
      </c>
      <c r="K283">
        <f>IF(ISERROR(1/VLOOKUP($B283,'Justerad allokering'!$B$1:$AG$461,MATCH(K$1,'Justerad allokering'!$B$1:$AF$1,0),FALSE)),VLOOKUP($B283,'Allokerad kvv'!$B$2:$AV$468,MATCH(K$1,'Allokerad kvv'!$B$1:$AV$1,0),FALSE),VLOOKUP($B283,'Justerad allokering'!$B$1:$AG$461,MATCH(K$1,'Justerad allokering'!$B$1:$AF$1,0),FALSE))</f>
        <v>7.5355699999999999</v>
      </c>
      <c r="L283">
        <f>IF(ISERROR(1/VLOOKUP($B283,'Justerad allokering'!$B$1:$AG$461,MATCH(L$1,'Justerad allokering'!$B$1:$AF$1,0),FALSE)),VLOOKUP($B283,'Allokerad kvv'!$B$2:$AV$468,MATCH(L$1,'Allokerad kvv'!$B$1:$AV$1,0),FALSE),VLOOKUP($B283,'Justerad allokering'!$B$1:$AG$461,MATCH(L$1,'Justerad allokering'!$B$1:$AF$1,0),FALSE))</f>
        <v>0</v>
      </c>
      <c r="M283">
        <f>IF(ISERROR(1/VLOOKUP($B283,'Justerad allokering'!$B$1:$AG$461,MATCH(M$1,'Justerad allokering'!$B$1:$AF$1,0),FALSE)),VLOOKUP($B283,'Allokerad kvv'!$B$2:$AV$468,MATCH(M$1,'Allokerad kvv'!$B$1:$AV$1,0),FALSE),VLOOKUP($B283,'Justerad allokering'!$B$1:$AG$461,MATCH(M$1,'Justerad allokering'!$B$1:$AF$1,0),FALSE))</f>
        <v>0</v>
      </c>
      <c r="N283">
        <f>IF(ISERROR(1/VLOOKUP($B283,'Justerad allokering'!$B$1:$AG$461,MATCH(N$1,'Justerad allokering'!$B$1:$AF$1,0),FALSE)),VLOOKUP($B283,'Allokerad kvv'!$B$2:$AV$468,MATCH(N$1,'Allokerad kvv'!$B$1:$AV$1,0),FALSE),VLOOKUP($B283,'Justerad allokering'!$B$1:$AG$461,MATCH(N$1,'Justerad allokering'!$B$1:$AF$1,0),FALSE))</f>
        <v>49.45</v>
      </c>
      <c r="O283">
        <f>IF(ISERROR(1/VLOOKUP($B283,'Justerad allokering'!$B$1:$AG$461,MATCH(O$1,'Justerad allokering'!$B$1:$AF$1,0),FALSE)),VLOOKUP($B283,'Allokerad kvv'!$B$2:$AV$468,MATCH(O$1,'Allokerad kvv'!$B$1:$AV$1,0),FALSE),VLOOKUP($B283,'Justerad allokering'!$B$1:$AG$461,MATCH(O$1,'Justerad allokering'!$B$1:$AF$1,0),FALSE))</f>
        <v>0</v>
      </c>
      <c r="P283">
        <f>IF(ISERROR(1/VLOOKUP($B283,'Justerad allokering'!$B$1:$AG$461,MATCH(P$1,'Justerad allokering'!$B$1:$AF$1,0),FALSE)),VLOOKUP($B283,'Allokerad kvv'!$B$2:$AV$468,MATCH(P$1,'Allokerad kvv'!$B$1:$AV$1,0),FALSE),VLOOKUP($B283,'Justerad allokering'!$B$1:$AG$461,MATCH(P$1,'Justerad allokering'!$B$1:$AF$1,0),FALSE))</f>
        <v>0</v>
      </c>
      <c r="Q283">
        <f>IF(ISERROR(1/VLOOKUP($B283,'Justerad allokering'!$B$1:$AG$461,MATCH(Q$1,'Justerad allokering'!$B$1:$AF$1,0),FALSE)),VLOOKUP($B283,'Allokerad kvv'!$B$2:$AV$468,MATCH(Q$1,'Allokerad kvv'!$B$1:$AV$1,0),FALSE),VLOOKUP($B283,'Justerad allokering'!$B$1:$AG$461,MATCH(Q$1,'Justerad allokering'!$B$1:$AF$1,0),FALSE))</f>
        <v>0</v>
      </c>
      <c r="R283">
        <f>IF(ISERROR(1/VLOOKUP($B283,'Justerad allokering'!$B$1:$AG$461,MATCH(R$1,'Justerad allokering'!$B$1:$AF$1,0),FALSE)),VLOOKUP($B283,'Allokerad kvv'!$B$2:$AV$468,MATCH(R$1,'Allokerad kvv'!$B$1:$AV$1,0),FALSE),VLOOKUP($B283,'Justerad allokering'!$B$1:$AG$461,MATCH(R$1,'Justerad allokering'!$B$1:$AF$1,0),FALSE))</f>
        <v>0</v>
      </c>
      <c r="S283">
        <f>IF(ISERROR(1/VLOOKUP($B283,'Justerad allokering'!$B$1:$AG$461,MATCH(S$1,'Justerad allokering'!$B$1:$AF$1,0),FALSE)),VLOOKUP($B283,'Allokerad kvv'!$B$2:$AV$468,MATCH(S$1,'Allokerad kvv'!$B$1:$AV$1,0),FALSE),VLOOKUP($B283,'Justerad allokering'!$B$1:$AG$461,MATCH(S$1,'Justerad allokering'!$B$1:$AF$1,0),FALSE))</f>
        <v>0</v>
      </c>
      <c r="T283">
        <f>IF(ISERROR(1/VLOOKUP($B283,'Justerad allokering'!$B$1:$AG$461,MATCH(T$1,'Justerad allokering'!$B$1:$AF$1,0),FALSE)),VLOOKUP($B283,'Allokerad kvv'!$B$2:$AV$468,MATCH(T$1,'Allokerad kvv'!$B$1:$AV$1,0),FALSE),VLOOKUP($B283,'Justerad allokering'!$B$1:$AG$461,MATCH(T$1,'Justerad allokering'!$B$1:$AF$1,0),FALSE))</f>
        <v>0</v>
      </c>
      <c r="U283">
        <f>IF(ISERROR(1/VLOOKUP($B283,'Justerad allokering'!$B$1:$AG$461,MATCH(U$1,'Justerad allokering'!$B$1:$AF$1,0),FALSE)),VLOOKUP($B283,'Allokerad kvv'!$B$2:$AV$468,MATCH(U$1,'Allokerad kvv'!$B$1:$AV$1,0),FALSE),VLOOKUP($B283,'Justerad allokering'!$B$1:$AG$461,MATCH(U$1,'Justerad allokering'!$B$1:$AF$1,0),FALSE))</f>
        <v>0</v>
      </c>
      <c r="V283">
        <f>IF(ISERROR(1/VLOOKUP($B283,'Justerad allokering'!$B$1:$AG$461,MATCH(V$1,'Justerad allokering'!$B$1:$AF$1,0),FALSE)),VLOOKUP($B283,'Allokerad kvv'!$B$2:$AV$468,MATCH(V$1,'Allokerad kvv'!$B$1:$AV$1,0),FALSE),VLOOKUP($B283,'Justerad allokering'!$B$1:$AG$461,MATCH(V$1,'Justerad allokering'!$B$1:$AF$1,0),FALSE))</f>
        <v>0</v>
      </c>
      <c r="W283">
        <f>IF(ISERROR(1/VLOOKUP($B283,'Justerad allokering'!$B$1:$AG$461,MATCH(W$1,'Justerad allokering'!$B$1:$AF$1,0),FALSE)),VLOOKUP($B283,'Allokerad kvv'!$B$2:$AV$468,MATCH(W$1,'Allokerad kvv'!$B$1:$AV$1,0),FALSE),VLOOKUP($B283,'Justerad allokering'!$B$1:$AG$461,MATCH(W$1,'Justerad allokering'!$B$1:$AF$1,0),FALSE))</f>
        <v>0</v>
      </c>
      <c r="X283">
        <f>IF(ISERROR(1/VLOOKUP($B283,'Justerad allokering'!$B$1:$AG$461,MATCH(X$1,'Justerad allokering'!$B$1:$AF$1,0),FALSE)),VLOOKUP($B283,'Allokerad kvv'!$B$2:$AV$468,MATCH(X$1,'Allokerad kvv'!$B$1:$AV$1,0),FALSE),VLOOKUP($B283,'Justerad allokering'!$B$1:$AG$461,MATCH(X$1,'Justerad allokering'!$B$1:$AF$1,0),FALSE))</f>
        <v>0</v>
      </c>
      <c r="Y283">
        <f>IF(ISERROR(1/VLOOKUP($B283,'Justerad allokering'!$B$1:$AG$461,MATCH(Y$1,'Justerad allokering'!$B$1:$AF$1,0),FALSE)),VLOOKUP($B283,'Allokerad kvv'!$B$2:$AV$468,MATCH(Y$1,'Allokerad kvv'!$B$1:$AV$1,0),FALSE),VLOOKUP($B283,'Justerad allokering'!$B$1:$AG$461,MATCH(Y$1,'Justerad allokering'!$B$1:$AF$1,0),FALSE))</f>
        <v>0</v>
      </c>
      <c r="Z283">
        <f>IF(ISERROR(1/VLOOKUP($B283,'Justerad allokering'!$B$1:$AG$461,MATCH(Z$1,'Justerad allokering'!$B$1:$AF$1,0),FALSE)),VLOOKUP($B283,'Allokerad kvv'!$B$2:$AV$468,MATCH(Z$1,'Allokerad kvv'!$B$1:$AV$1,0),FALSE),VLOOKUP($B283,'Justerad allokering'!$B$1:$AG$461,MATCH(Z$1,'Justerad allokering'!$B$1:$AF$1,0),FALSE))</f>
        <v>4.9000000000000004</v>
      </c>
      <c r="AE283" s="89">
        <f t="shared" si="16"/>
        <v>216.58556999999999</v>
      </c>
      <c r="AG283">
        <f t="shared" si="17"/>
        <v>209.04999999999998</v>
      </c>
      <c r="AH283">
        <f t="shared" si="18"/>
        <v>159.59999999999997</v>
      </c>
      <c r="AI283">
        <f>IF(AH283=0,"",AH283/VLOOKUP(B283,Kraftvärmeprod!$B$1:$BC$480,MATCH("Summa tillförd energi exklusive rökgaskondensering",Kraftvärmeprod!$B$1:$BC$1,0),FALSE))</f>
        <v>0.53187235063584726</v>
      </c>
      <c r="AK283">
        <f t="shared" si="19"/>
        <v>4.9000000000000004</v>
      </c>
    </row>
    <row r="284" spans="1:37" x14ac:dyDescent="0.25">
      <c r="A284" s="2" t="s">
        <v>399</v>
      </c>
      <c r="B284" s="2" t="s">
        <v>403</v>
      </c>
      <c r="C284">
        <f>IF(ISERROR(1/VLOOKUP($B284,'Justerad allokering'!$B$1:$AG$461,MATCH(C$1,'Justerad allokering'!$B$1:$AF$1,0),FALSE)),VLOOKUP($B284,'Allokerad kvv'!$B$2:$AV$468,MATCH(C$1,'Allokerad kvv'!$B$1:$AV$1,0),FALSE),VLOOKUP($B284,'Justerad allokering'!$B$1:$AG$461,MATCH(C$1,'Justerad allokering'!$B$1:$AF$1,0),FALSE))</f>
        <v>0</v>
      </c>
      <c r="D284">
        <f>IF(ISERROR(1/VLOOKUP($B284,'Justerad allokering'!$B$1:$AG$461,MATCH(D$1,'Justerad allokering'!$B$1:$AF$1,0),FALSE)),VLOOKUP($B284,'Allokerad kvv'!$B$2:$AV$468,MATCH(D$1,'Allokerad kvv'!$B$1:$AV$1,0),FALSE),VLOOKUP($B284,'Justerad allokering'!$B$1:$AG$461,MATCH(D$1,'Justerad allokering'!$B$1:$AF$1,0),FALSE))</f>
        <v>0</v>
      </c>
      <c r="E284">
        <f>IF(ISERROR(1/VLOOKUP($B284,'Justerad allokering'!$B$1:$AG$461,MATCH(E$1,'Justerad allokering'!$B$1:$AF$1,0),FALSE)),VLOOKUP($B284,'Allokerad kvv'!$B$2:$AV$468,MATCH(E$1,'Allokerad kvv'!$B$1:$AV$1,0),FALSE),VLOOKUP($B284,'Justerad allokering'!$B$1:$AG$461,MATCH(E$1,'Justerad allokering'!$B$1:$AF$1,0),FALSE))</f>
        <v>0</v>
      </c>
      <c r="F284">
        <f>IF(ISERROR(1/VLOOKUP($B284,'Justerad allokering'!$B$1:$AG$461,MATCH(F$1,'Justerad allokering'!$B$1:$AF$1,0),FALSE)),VLOOKUP($B284,'Allokerad kvv'!$B$2:$AV$468,MATCH(F$1,'Allokerad kvv'!$B$1:$AV$1,0),FALSE),VLOOKUP($B284,'Justerad allokering'!$B$1:$AG$461,MATCH(F$1,'Justerad allokering'!$B$1:$AF$1,0),FALSE))</f>
        <v>0</v>
      </c>
      <c r="G284">
        <f>IF(ISERROR(1/VLOOKUP($B284,'Justerad allokering'!$B$1:$AG$461,MATCH(G$1,'Justerad allokering'!$B$1:$AF$1,0),FALSE)),VLOOKUP($B284,'Allokerad kvv'!$B$2:$AV$468,MATCH(G$1,'Allokerad kvv'!$B$1:$AV$1,0),FALSE),VLOOKUP($B284,'Justerad allokering'!$B$1:$AG$461,MATCH(G$1,'Justerad allokering'!$B$1:$AF$1,0),FALSE))</f>
        <v>0</v>
      </c>
      <c r="H284">
        <f>IF(ISERROR(1/VLOOKUP($B284,'Justerad allokering'!$B$1:$AG$461,MATCH(H$1,'Justerad allokering'!$B$1:$AF$1,0),FALSE)),VLOOKUP($B284,'Allokerad kvv'!$B$2:$AV$468,MATCH(H$1,'Allokerad kvv'!$B$1:$AV$1,0),FALSE),VLOOKUP($B284,'Justerad allokering'!$B$1:$AG$461,MATCH(H$1,'Justerad allokering'!$B$1:$AF$1,0),FALSE))</f>
        <v>0</v>
      </c>
      <c r="I284">
        <f>IF(ISERROR(1/VLOOKUP($B284,'Justerad allokering'!$B$1:$AG$461,MATCH(I$1,'Justerad allokering'!$B$1:$AF$1,0),FALSE)),VLOOKUP($B284,'Allokerad kvv'!$B$2:$AV$468,MATCH(I$1,'Allokerad kvv'!$B$1:$AV$1,0),FALSE),VLOOKUP($B284,'Justerad allokering'!$B$1:$AG$461,MATCH(I$1,'Justerad allokering'!$B$1:$AF$1,0),FALSE))</f>
        <v>0</v>
      </c>
      <c r="J284">
        <f>IF(ISERROR(1/VLOOKUP($B284,'Justerad allokering'!$B$1:$AG$461,MATCH(J$1,'Justerad allokering'!$B$1:$AF$1,0),FALSE)),VLOOKUP($B284,'Allokerad kvv'!$B$2:$AV$468,MATCH(J$1,'Allokerad kvv'!$B$1:$AV$1,0),FALSE),VLOOKUP($B284,'Justerad allokering'!$B$1:$AG$461,MATCH(J$1,'Justerad allokering'!$B$1:$AF$1,0),FALSE))</f>
        <v>0</v>
      </c>
      <c r="K284">
        <f>IF(ISERROR(1/VLOOKUP($B284,'Justerad allokering'!$B$1:$AG$461,MATCH(K$1,'Justerad allokering'!$B$1:$AF$1,0),FALSE)),VLOOKUP($B284,'Allokerad kvv'!$B$2:$AV$468,MATCH(K$1,'Allokerad kvv'!$B$1:$AV$1,0),FALSE),VLOOKUP($B284,'Justerad allokering'!$B$1:$AG$461,MATCH(K$1,'Justerad allokering'!$B$1:$AF$1,0),FALSE))</f>
        <v>0</v>
      </c>
      <c r="L284">
        <f>IF(ISERROR(1/VLOOKUP($B284,'Justerad allokering'!$B$1:$AG$461,MATCH(L$1,'Justerad allokering'!$B$1:$AF$1,0),FALSE)),VLOOKUP($B284,'Allokerad kvv'!$B$2:$AV$468,MATCH(L$1,'Allokerad kvv'!$B$1:$AV$1,0),FALSE),VLOOKUP($B284,'Justerad allokering'!$B$1:$AG$461,MATCH(L$1,'Justerad allokering'!$B$1:$AF$1,0),FALSE))</f>
        <v>0</v>
      </c>
      <c r="M284">
        <f>IF(ISERROR(1/VLOOKUP($B284,'Justerad allokering'!$B$1:$AG$461,MATCH(M$1,'Justerad allokering'!$B$1:$AF$1,0),FALSE)),VLOOKUP($B284,'Allokerad kvv'!$B$2:$AV$468,MATCH(M$1,'Allokerad kvv'!$B$1:$AV$1,0),FALSE),VLOOKUP($B284,'Justerad allokering'!$B$1:$AG$461,MATCH(M$1,'Justerad allokering'!$B$1:$AF$1,0),FALSE))</f>
        <v>0</v>
      </c>
      <c r="N284">
        <f>IF(ISERROR(1/VLOOKUP($B284,'Justerad allokering'!$B$1:$AG$461,MATCH(N$1,'Justerad allokering'!$B$1:$AF$1,0),FALSE)),VLOOKUP($B284,'Allokerad kvv'!$B$2:$AV$468,MATCH(N$1,'Allokerad kvv'!$B$1:$AV$1,0),FALSE),VLOOKUP($B284,'Justerad allokering'!$B$1:$AG$461,MATCH(N$1,'Justerad allokering'!$B$1:$AF$1,0),FALSE))</f>
        <v>0</v>
      </c>
      <c r="O284">
        <f>IF(ISERROR(1/VLOOKUP($B284,'Justerad allokering'!$B$1:$AG$461,MATCH(O$1,'Justerad allokering'!$B$1:$AF$1,0),FALSE)),VLOOKUP($B284,'Allokerad kvv'!$B$2:$AV$468,MATCH(O$1,'Allokerad kvv'!$B$1:$AV$1,0),FALSE),VLOOKUP($B284,'Justerad allokering'!$B$1:$AG$461,MATCH(O$1,'Justerad allokering'!$B$1:$AF$1,0),FALSE))</f>
        <v>0</v>
      </c>
      <c r="P284">
        <f>IF(ISERROR(1/VLOOKUP($B284,'Justerad allokering'!$B$1:$AG$461,MATCH(P$1,'Justerad allokering'!$B$1:$AF$1,0),FALSE)),VLOOKUP($B284,'Allokerad kvv'!$B$2:$AV$468,MATCH(P$1,'Allokerad kvv'!$B$1:$AV$1,0),FALSE),VLOOKUP($B284,'Justerad allokering'!$B$1:$AG$461,MATCH(P$1,'Justerad allokering'!$B$1:$AF$1,0),FALSE))</f>
        <v>0</v>
      </c>
      <c r="Q284">
        <f>IF(ISERROR(1/VLOOKUP($B284,'Justerad allokering'!$B$1:$AG$461,MATCH(Q$1,'Justerad allokering'!$B$1:$AF$1,0),FALSE)),VLOOKUP($B284,'Allokerad kvv'!$B$2:$AV$468,MATCH(Q$1,'Allokerad kvv'!$B$1:$AV$1,0),FALSE),VLOOKUP($B284,'Justerad allokering'!$B$1:$AG$461,MATCH(Q$1,'Justerad allokering'!$B$1:$AF$1,0),FALSE))</f>
        <v>0</v>
      </c>
      <c r="R284">
        <f>IF(ISERROR(1/VLOOKUP($B284,'Justerad allokering'!$B$1:$AG$461,MATCH(R$1,'Justerad allokering'!$B$1:$AF$1,0),FALSE)),VLOOKUP($B284,'Allokerad kvv'!$B$2:$AV$468,MATCH(R$1,'Allokerad kvv'!$B$1:$AV$1,0),FALSE),VLOOKUP($B284,'Justerad allokering'!$B$1:$AG$461,MATCH(R$1,'Justerad allokering'!$B$1:$AF$1,0),FALSE))</f>
        <v>0</v>
      </c>
      <c r="S284">
        <f>IF(ISERROR(1/VLOOKUP($B284,'Justerad allokering'!$B$1:$AG$461,MATCH(S$1,'Justerad allokering'!$B$1:$AF$1,0),FALSE)),VLOOKUP($B284,'Allokerad kvv'!$B$2:$AV$468,MATCH(S$1,'Allokerad kvv'!$B$1:$AV$1,0),FALSE),VLOOKUP($B284,'Justerad allokering'!$B$1:$AG$461,MATCH(S$1,'Justerad allokering'!$B$1:$AF$1,0),FALSE))</f>
        <v>0</v>
      </c>
      <c r="T284">
        <f>IF(ISERROR(1/VLOOKUP($B284,'Justerad allokering'!$B$1:$AG$461,MATCH(T$1,'Justerad allokering'!$B$1:$AF$1,0),FALSE)),VLOOKUP($B284,'Allokerad kvv'!$B$2:$AV$468,MATCH(T$1,'Allokerad kvv'!$B$1:$AV$1,0),FALSE),VLOOKUP($B284,'Justerad allokering'!$B$1:$AG$461,MATCH(T$1,'Justerad allokering'!$B$1:$AF$1,0),FALSE))</f>
        <v>0</v>
      </c>
      <c r="U284">
        <f>IF(ISERROR(1/VLOOKUP($B284,'Justerad allokering'!$B$1:$AG$461,MATCH(U$1,'Justerad allokering'!$B$1:$AF$1,0),FALSE)),VLOOKUP($B284,'Allokerad kvv'!$B$2:$AV$468,MATCH(U$1,'Allokerad kvv'!$B$1:$AV$1,0),FALSE),VLOOKUP($B284,'Justerad allokering'!$B$1:$AG$461,MATCH(U$1,'Justerad allokering'!$B$1:$AF$1,0),FALSE))</f>
        <v>0</v>
      </c>
      <c r="V284">
        <f>IF(ISERROR(1/VLOOKUP($B284,'Justerad allokering'!$B$1:$AG$461,MATCH(V$1,'Justerad allokering'!$B$1:$AF$1,0),FALSE)),VLOOKUP($B284,'Allokerad kvv'!$B$2:$AV$468,MATCH(V$1,'Allokerad kvv'!$B$1:$AV$1,0),FALSE),VLOOKUP($B284,'Justerad allokering'!$B$1:$AG$461,MATCH(V$1,'Justerad allokering'!$B$1:$AF$1,0),FALSE))</f>
        <v>0</v>
      </c>
      <c r="W284">
        <f>IF(ISERROR(1/VLOOKUP($B284,'Justerad allokering'!$B$1:$AG$461,MATCH(W$1,'Justerad allokering'!$B$1:$AF$1,0),FALSE)),VLOOKUP($B284,'Allokerad kvv'!$B$2:$AV$468,MATCH(W$1,'Allokerad kvv'!$B$1:$AV$1,0),FALSE),VLOOKUP($B284,'Justerad allokering'!$B$1:$AG$461,MATCH(W$1,'Justerad allokering'!$B$1:$AF$1,0),FALSE))</f>
        <v>0</v>
      </c>
      <c r="X284">
        <f>IF(ISERROR(1/VLOOKUP($B284,'Justerad allokering'!$B$1:$AG$461,MATCH(X$1,'Justerad allokering'!$B$1:$AF$1,0),FALSE)),VLOOKUP($B284,'Allokerad kvv'!$B$2:$AV$468,MATCH(X$1,'Allokerad kvv'!$B$1:$AV$1,0),FALSE),VLOOKUP($B284,'Justerad allokering'!$B$1:$AG$461,MATCH(X$1,'Justerad allokering'!$B$1:$AF$1,0),FALSE))</f>
        <v>0</v>
      </c>
      <c r="Y284">
        <f>IF(ISERROR(1/VLOOKUP($B284,'Justerad allokering'!$B$1:$AG$461,MATCH(Y$1,'Justerad allokering'!$B$1:$AF$1,0),FALSE)),VLOOKUP($B284,'Allokerad kvv'!$B$2:$AV$468,MATCH(Y$1,'Allokerad kvv'!$B$1:$AV$1,0),FALSE),VLOOKUP($B284,'Justerad allokering'!$B$1:$AG$461,MATCH(Y$1,'Justerad allokering'!$B$1:$AF$1,0),FALSE))</f>
        <v>0</v>
      </c>
      <c r="Z284">
        <f>IF(ISERROR(1/VLOOKUP($B284,'Justerad allokering'!$B$1:$AG$461,MATCH(Z$1,'Justerad allokering'!$B$1:$AF$1,0),FALSE)),VLOOKUP($B284,'Allokerad kvv'!$B$2:$AV$468,MATCH(Z$1,'Allokerad kvv'!$B$1:$AV$1,0),FALSE),VLOOKUP($B284,'Justerad allokering'!$B$1:$AG$461,MATCH(Z$1,'Justerad allokering'!$B$1:$AF$1,0),FALSE))</f>
        <v>0</v>
      </c>
      <c r="AE284" s="89">
        <f t="shared" si="16"/>
        <v>0</v>
      </c>
      <c r="AG284">
        <f t="shared" si="17"/>
        <v>0</v>
      </c>
      <c r="AH284">
        <f t="shared" si="18"/>
        <v>0</v>
      </c>
      <c r="AI284" t="str">
        <f>IF(AH284=0,"",AH284/VLOOKUP(B284,Kraftvärmeprod!$B$1:$BC$480,MATCH("Summa tillförd energi exklusive rökgaskondensering",Kraftvärmeprod!$B$1:$BC$1,0),FALSE))</f>
        <v/>
      </c>
      <c r="AK284">
        <f t="shared" si="19"/>
        <v>0</v>
      </c>
    </row>
    <row r="285" spans="1:37" x14ac:dyDescent="0.25">
      <c r="A285" s="2" t="s">
        <v>399</v>
      </c>
      <c r="B285" s="2" t="s">
        <v>404</v>
      </c>
      <c r="C285">
        <f>IF(ISERROR(1/VLOOKUP($B285,'Justerad allokering'!$B$1:$AG$461,MATCH(C$1,'Justerad allokering'!$B$1:$AF$1,0),FALSE)),VLOOKUP($B285,'Allokerad kvv'!$B$2:$AV$468,MATCH(C$1,'Allokerad kvv'!$B$1:$AV$1,0),FALSE),VLOOKUP($B285,'Justerad allokering'!$B$1:$AG$461,MATCH(C$1,'Justerad allokering'!$B$1:$AF$1,0),FALSE))</f>
        <v>0</v>
      </c>
      <c r="D285">
        <f>IF(ISERROR(1/VLOOKUP($B285,'Justerad allokering'!$B$1:$AG$461,MATCH(D$1,'Justerad allokering'!$B$1:$AF$1,0),FALSE)),VLOOKUP($B285,'Allokerad kvv'!$B$2:$AV$468,MATCH(D$1,'Allokerad kvv'!$B$1:$AV$1,0),FALSE),VLOOKUP($B285,'Justerad allokering'!$B$1:$AG$461,MATCH(D$1,'Justerad allokering'!$B$1:$AF$1,0),FALSE))</f>
        <v>0</v>
      </c>
      <c r="E285">
        <f>IF(ISERROR(1/VLOOKUP($B285,'Justerad allokering'!$B$1:$AG$461,MATCH(E$1,'Justerad allokering'!$B$1:$AF$1,0),FALSE)),VLOOKUP($B285,'Allokerad kvv'!$B$2:$AV$468,MATCH(E$1,'Allokerad kvv'!$B$1:$AV$1,0),FALSE),VLOOKUP($B285,'Justerad allokering'!$B$1:$AG$461,MATCH(E$1,'Justerad allokering'!$B$1:$AF$1,0),FALSE))</f>
        <v>0</v>
      </c>
      <c r="F285">
        <f>IF(ISERROR(1/VLOOKUP($B285,'Justerad allokering'!$B$1:$AG$461,MATCH(F$1,'Justerad allokering'!$B$1:$AF$1,0),FALSE)),VLOOKUP($B285,'Allokerad kvv'!$B$2:$AV$468,MATCH(F$1,'Allokerad kvv'!$B$1:$AV$1,0),FALSE),VLOOKUP($B285,'Justerad allokering'!$B$1:$AG$461,MATCH(F$1,'Justerad allokering'!$B$1:$AF$1,0),FALSE))</f>
        <v>0</v>
      </c>
      <c r="G285">
        <f>IF(ISERROR(1/VLOOKUP($B285,'Justerad allokering'!$B$1:$AG$461,MATCH(G$1,'Justerad allokering'!$B$1:$AF$1,0),FALSE)),VLOOKUP($B285,'Allokerad kvv'!$B$2:$AV$468,MATCH(G$1,'Allokerad kvv'!$B$1:$AV$1,0),FALSE),VLOOKUP($B285,'Justerad allokering'!$B$1:$AG$461,MATCH(G$1,'Justerad allokering'!$B$1:$AF$1,0),FALSE))</f>
        <v>0</v>
      </c>
      <c r="H285">
        <f>IF(ISERROR(1/VLOOKUP($B285,'Justerad allokering'!$B$1:$AG$461,MATCH(H$1,'Justerad allokering'!$B$1:$AF$1,0),FALSE)),VLOOKUP($B285,'Allokerad kvv'!$B$2:$AV$468,MATCH(H$1,'Allokerad kvv'!$B$1:$AV$1,0),FALSE),VLOOKUP($B285,'Justerad allokering'!$B$1:$AG$461,MATCH(H$1,'Justerad allokering'!$B$1:$AF$1,0),FALSE))</f>
        <v>0</v>
      </c>
      <c r="I285">
        <f>IF(ISERROR(1/VLOOKUP($B285,'Justerad allokering'!$B$1:$AG$461,MATCH(I$1,'Justerad allokering'!$B$1:$AF$1,0),FALSE)),VLOOKUP($B285,'Allokerad kvv'!$B$2:$AV$468,MATCH(I$1,'Allokerad kvv'!$B$1:$AV$1,0),FALSE),VLOOKUP($B285,'Justerad allokering'!$B$1:$AG$461,MATCH(I$1,'Justerad allokering'!$B$1:$AF$1,0),FALSE))</f>
        <v>0</v>
      </c>
      <c r="J285">
        <f>IF(ISERROR(1/VLOOKUP($B285,'Justerad allokering'!$B$1:$AG$461,MATCH(J$1,'Justerad allokering'!$B$1:$AF$1,0),FALSE)),VLOOKUP($B285,'Allokerad kvv'!$B$2:$AV$468,MATCH(J$1,'Allokerad kvv'!$B$1:$AV$1,0),FALSE),VLOOKUP($B285,'Justerad allokering'!$B$1:$AG$461,MATCH(J$1,'Justerad allokering'!$B$1:$AF$1,0),FALSE))</f>
        <v>0</v>
      </c>
      <c r="K285">
        <f>IF(ISERROR(1/VLOOKUP($B285,'Justerad allokering'!$B$1:$AG$461,MATCH(K$1,'Justerad allokering'!$B$1:$AF$1,0),FALSE)),VLOOKUP($B285,'Allokerad kvv'!$B$2:$AV$468,MATCH(K$1,'Allokerad kvv'!$B$1:$AV$1,0),FALSE),VLOOKUP($B285,'Justerad allokering'!$B$1:$AG$461,MATCH(K$1,'Justerad allokering'!$B$1:$AF$1,0),FALSE))</f>
        <v>0</v>
      </c>
      <c r="L285">
        <f>IF(ISERROR(1/VLOOKUP($B285,'Justerad allokering'!$B$1:$AG$461,MATCH(L$1,'Justerad allokering'!$B$1:$AF$1,0),FALSE)),VLOOKUP($B285,'Allokerad kvv'!$B$2:$AV$468,MATCH(L$1,'Allokerad kvv'!$B$1:$AV$1,0),FALSE),VLOOKUP($B285,'Justerad allokering'!$B$1:$AG$461,MATCH(L$1,'Justerad allokering'!$B$1:$AF$1,0),FALSE))</f>
        <v>0</v>
      </c>
      <c r="M285">
        <f>IF(ISERROR(1/VLOOKUP($B285,'Justerad allokering'!$B$1:$AG$461,MATCH(M$1,'Justerad allokering'!$B$1:$AF$1,0),FALSE)),VLOOKUP($B285,'Allokerad kvv'!$B$2:$AV$468,MATCH(M$1,'Allokerad kvv'!$B$1:$AV$1,0),FALSE),VLOOKUP($B285,'Justerad allokering'!$B$1:$AG$461,MATCH(M$1,'Justerad allokering'!$B$1:$AF$1,0),FALSE))</f>
        <v>0</v>
      </c>
      <c r="N285">
        <f>IF(ISERROR(1/VLOOKUP($B285,'Justerad allokering'!$B$1:$AG$461,MATCH(N$1,'Justerad allokering'!$B$1:$AF$1,0),FALSE)),VLOOKUP($B285,'Allokerad kvv'!$B$2:$AV$468,MATCH(N$1,'Allokerad kvv'!$B$1:$AV$1,0),FALSE),VLOOKUP($B285,'Justerad allokering'!$B$1:$AG$461,MATCH(N$1,'Justerad allokering'!$B$1:$AF$1,0),FALSE))</f>
        <v>0</v>
      </c>
      <c r="O285">
        <f>IF(ISERROR(1/VLOOKUP($B285,'Justerad allokering'!$B$1:$AG$461,MATCH(O$1,'Justerad allokering'!$B$1:$AF$1,0),FALSE)),VLOOKUP($B285,'Allokerad kvv'!$B$2:$AV$468,MATCH(O$1,'Allokerad kvv'!$B$1:$AV$1,0),FALSE),VLOOKUP($B285,'Justerad allokering'!$B$1:$AG$461,MATCH(O$1,'Justerad allokering'!$B$1:$AF$1,0),FALSE))</f>
        <v>0</v>
      </c>
      <c r="P285">
        <f>IF(ISERROR(1/VLOOKUP($B285,'Justerad allokering'!$B$1:$AG$461,MATCH(P$1,'Justerad allokering'!$B$1:$AF$1,0),FALSE)),VLOOKUP($B285,'Allokerad kvv'!$B$2:$AV$468,MATCH(P$1,'Allokerad kvv'!$B$1:$AV$1,0),FALSE),VLOOKUP($B285,'Justerad allokering'!$B$1:$AG$461,MATCH(P$1,'Justerad allokering'!$B$1:$AF$1,0),FALSE))</f>
        <v>0</v>
      </c>
      <c r="Q285">
        <f>IF(ISERROR(1/VLOOKUP($B285,'Justerad allokering'!$B$1:$AG$461,MATCH(Q$1,'Justerad allokering'!$B$1:$AF$1,0),FALSE)),VLOOKUP($B285,'Allokerad kvv'!$B$2:$AV$468,MATCH(Q$1,'Allokerad kvv'!$B$1:$AV$1,0),FALSE),VLOOKUP($B285,'Justerad allokering'!$B$1:$AG$461,MATCH(Q$1,'Justerad allokering'!$B$1:$AF$1,0),FALSE))</f>
        <v>0</v>
      </c>
      <c r="R285">
        <f>IF(ISERROR(1/VLOOKUP($B285,'Justerad allokering'!$B$1:$AG$461,MATCH(R$1,'Justerad allokering'!$B$1:$AF$1,0),FALSE)),VLOOKUP($B285,'Allokerad kvv'!$B$2:$AV$468,MATCH(R$1,'Allokerad kvv'!$B$1:$AV$1,0),FALSE),VLOOKUP($B285,'Justerad allokering'!$B$1:$AG$461,MATCH(R$1,'Justerad allokering'!$B$1:$AF$1,0),FALSE))</f>
        <v>0</v>
      </c>
      <c r="S285">
        <f>IF(ISERROR(1/VLOOKUP($B285,'Justerad allokering'!$B$1:$AG$461,MATCH(S$1,'Justerad allokering'!$B$1:$AF$1,0),FALSE)),VLOOKUP($B285,'Allokerad kvv'!$B$2:$AV$468,MATCH(S$1,'Allokerad kvv'!$B$1:$AV$1,0),FALSE),VLOOKUP($B285,'Justerad allokering'!$B$1:$AG$461,MATCH(S$1,'Justerad allokering'!$B$1:$AF$1,0),FALSE))</f>
        <v>0</v>
      </c>
      <c r="T285">
        <f>IF(ISERROR(1/VLOOKUP($B285,'Justerad allokering'!$B$1:$AG$461,MATCH(T$1,'Justerad allokering'!$B$1:$AF$1,0),FALSE)),VLOOKUP($B285,'Allokerad kvv'!$B$2:$AV$468,MATCH(T$1,'Allokerad kvv'!$B$1:$AV$1,0),FALSE),VLOOKUP($B285,'Justerad allokering'!$B$1:$AG$461,MATCH(T$1,'Justerad allokering'!$B$1:$AF$1,0),FALSE))</f>
        <v>0</v>
      </c>
      <c r="U285">
        <f>IF(ISERROR(1/VLOOKUP($B285,'Justerad allokering'!$B$1:$AG$461,MATCH(U$1,'Justerad allokering'!$B$1:$AF$1,0),FALSE)),VLOOKUP($B285,'Allokerad kvv'!$B$2:$AV$468,MATCH(U$1,'Allokerad kvv'!$B$1:$AV$1,0),FALSE),VLOOKUP($B285,'Justerad allokering'!$B$1:$AG$461,MATCH(U$1,'Justerad allokering'!$B$1:$AF$1,0),FALSE))</f>
        <v>0</v>
      </c>
      <c r="V285">
        <f>IF(ISERROR(1/VLOOKUP($B285,'Justerad allokering'!$B$1:$AG$461,MATCH(V$1,'Justerad allokering'!$B$1:$AF$1,0),FALSE)),VLOOKUP($B285,'Allokerad kvv'!$B$2:$AV$468,MATCH(V$1,'Allokerad kvv'!$B$1:$AV$1,0),FALSE),VLOOKUP($B285,'Justerad allokering'!$B$1:$AG$461,MATCH(V$1,'Justerad allokering'!$B$1:$AF$1,0),FALSE))</f>
        <v>0</v>
      </c>
      <c r="W285">
        <f>IF(ISERROR(1/VLOOKUP($B285,'Justerad allokering'!$B$1:$AG$461,MATCH(W$1,'Justerad allokering'!$B$1:$AF$1,0),FALSE)),VLOOKUP($B285,'Allokerad kvv'!$B$2:$AV$468,MATCH(W$1,'Allokerad kvv'!$B$1:$AV$1,0),FALSE),VLOOKUP($B285,'Justerad allokering'!$B$1:$AG$461,MATCH(W$1,'Justerad allokering'!$B$1:$AF$1,0),FALSE))</f>
        <v>0</v>
      </c>
      <c r="X285">
        <f>IF(ISERROR(1/VLOOKUP($B285,'Justerad allokering'!$B$1:$AG$461,MATCH(X$1,'Justerad allokering'!$B$1:$AF$1,0),FALSE)),VLOOKUP($B285,'Allokerad kvv'!$B$2:$AV$468,MATCH(X$1,'Allokerad kvv'!$B$1:$AV$1,0),FALSE),VLOOKUP($B285,'Justerad allokering'!$B$1:$AG$461,MATCH(X$1,'Justerad allokering'!$B$1:$AF$1,0),FALSE))</f>
        <v>0</v>
      </c>
      <c r="Y285">
        <f>IF(ISERROR(1/VLOOKUP($B285,'Justerad allokering'!$B$1:$AG$461,MATCH(Y$1,'Justerad allokering'!$B$1:$AF$1,0),FALSE)),VLOOKUP($B285,'Allokerad kvv'!$B$2:$AV$468,MATCH(Y$1,'Allokerad kvv'!$B$1:$AV$1,0),FALSE),VLOOKUP($B285,'Justerad allokering'!$B$1:$AG$461,MATCH(Y$1,'Justerad allokering'!$B$1:$AF$1,0),FALSE))</f>
        <v>0</v>
      </c>
      <c r="Z285">
        <f>IF(ISERROR(1/VLOOKUP($B285,'Justerad allokering'!$B$1:$AG$461,MATCH(Z$1,'Justerad allokering'!$B$1:$AF$1,0),FALSE)),VLOOKUP($B285,'Allokerad kvv'!$B$2:$AV$468,MATCH(Z$1,'Allokerad kvv'!$B$1:$AV$1,0),FALSE),VLOOKUP($B285,'Justerad allokering'!$B$1:$AG$461,MATCH(Z$1,'Justerad allokering'!$B$1:$AF$1,0),FALSE))</f>
        <v>0</v>
      </c>
      <c r="AE285" s="89">
        <f t="shared" si="16"/>
        <v>0</v>
      </c>
      <c r="AG285">
        <f t="shared" si="17"/>
        <v>0</v>
      </c>
      <c r="AH285">
        <f t="shared" si="18"/>
        <v>0</v>
      </c>
      <c r="AI285" t="str">
        <f>IF(AH285=0,"",AH285/VLOOKUP(B285,Kraftvärmeprod!$B$1:$BC$480,MATCH("Summa tillförd energi exklusive rökgaskondensering",Kraftvärmeprod!$B$1:$BC$1,0),FALSE))</f>
        <v/>
      </c>
      <c r="AK285">
        <f t="shared" si="19"/>
        <v>0</v>
      </c>
    </row>
    <row r="286" spans="1:37" x14ac:dyDescent="0.25">
      <c r="A286" s="2" t="s">
        <v>405</v>
      </c>
      <c r="B286" s="2" t="s">
        <v>406</v>
      </c>
      <c r="C286">
        <f>IF(ISERROR(1/VLOOKUP($B286,'Justerad allokering'!$B$1:$AG$461,MATCH(C$1,'Justerad allokering'!$B$1:$AF$1,0),FALSE)),VLOOKUP($B286,'Allokerad kvv'!$B$2:$AV$468,MATCH(C$1,'Allokerad kvv'!$B$1:$AV$1,0),FALSE),VLOOKUP($B286,'Justerad allokering'!$B$1:$AG$461,MATCH(C$1,'Justerad allokering'!$B$1:$AF$1,0),FALSE))</f>
        <v>0</v>
      </c>
      <c r="D286">
        <f>IF(ISERROR(1/VLOOKUP($B286,'Justerad allokering'!$B$1:$AG$461,MATCH(D$1,'Justerad allokering'!$B$1:$AF$1,0),FALSE)),VLOOKUP($B286,'Allokerad kvv'!$B$2:$AV$468,MATCH(D$1,'Allokerad kvv'!$B$1:$AV$1,0),FALSE),VLOOKUP($B286,'Justerad allokering'!$B$1:$AG$461,MATCH(D$1,'Justerad allokering'!$B$1:$AF$1,0),FALSE))</f>
        <v>0</v>
      </c>
      <c r="E286">
        <f>IF(ISERROR(1/VLOOKUP($B286,'Justerad allokering'!$B$1:$AG$461,MATCH(E$1,'Justerad allokering'!$B$1:$AF$1,0),FALSE)),VLOOKUP($B286,'Allokerad kvv'!$B$2:$AV$468,MATCH(E$1,'Allokerad kvv'!$B$1:$AV$1,0),FALSE),VLOOKUP($B286,'Justerad allokering'!$B$1:$AG$461,MATCH(E$1,'Justerad allokering'!$B$1:$AF$1,0),FALSE))</f>
        <v>0</v>
      </c>
      <c r="F286">
        <f>IF(ISERROR(1/VLOOKUP($B286,'Justerad allokering'!$B$1:$AG$461,MATCH(F$1,'Justerad allokering'!$B$1:$AF$1,0),FALSE)),VLOOKUP($B286,'Allokerad kvv'!$B$2:$AV$468,MATCH(F$1,'Allokerad kvv'!$B$1:$AV$1,0),FALSE),VLOOKUP($B286,'Justerad allokering'!$B$1:$AG$461,MATCH(F$1,'Justerad allokering'!$B$1:$AF$1,0),FALSE))</f>
        <v>0</v>
      </c>
      <c r="G286">
        <f>IF(ISERROR(1/VLOOKUP($B286,'Justerad allokering'!$B$1:$AG$461,MATCH(G$1,'Justerad allokering'!$B$1:$AF$1,0),FALSE)),VLOOKUP($B286,'Allokerad kvv'!$B$2:$AV$468,MATCH(G$1,'Allokerad kvv'!$B$1:$AV$1,0),FALSE),VLOOKUP($B286,'Justerad allokering'!$B$1:$AG$461,MATCH(G$1,'Justerad allokering'!$B$1:$AF$1,0),FALSE))</f>
        <v>0</v>
      </c>
      <c r="H286">
        <f>IF(ISERROR(1/VLOOKUP($B286,'Justerad allokering'!$B$1:$AG$461,MATCH(H$1,'Justerad allokering'!$B$1:$AF$1,0),FALSE)),VLOOKUP($B286,'Allokerad kvv'!$B$2:$AV$468,MATCH(H$1,'Allokerad kvv'!$B$1:$AV$1,0),FALSE),VLOOKUP($B286,'Justerad allokering'!$B$1:$AG$461,MATCH(H$1,'Justerad allokering'!$B$1:$AF$1,0),FALSE))</f>
        <v>0</v>
      </c>
      <c r="I286">
        <f>IF(ISERROR(1/VLOOKUP($B286,'Justerad allokering'!$B$1:$AG$461,MATCH(I$1,'Justerad allokering'!$B$1:$AF$1,0),FALSE)),VLOOKUP($B286,'Allokerad kvv'!$B$2:$AV$468,MATCH(I$1,'Allokerad kvv'!$B$1:$AV$1,0),FALSE),VLOOKUP($B286,'Justerad allokering'!$B$1:$AG$461,MATCH(I$1,'Justerad allokering'!$B$1:$AF$1,0),FALSE))</f>
        <v>0</v>
      </c>
      <c r="J286">
        <f>IF(ISERROR(1/VLOOKUP($B286,'Justerad allokering'!$B$1:$AG$461,MATCH(J$1,'Justerad allokering'!$B$1:$AF$1,0),FALSE)),VLOOKUP($B286,'Allokerad kvv'!$B$2:$AV$468,MATCH(J$1,'Allokerad kvv'!$B$1:$AV$1,0),FALSE),VLOOKUP($B286,'Justerad allokering'!$B$1:$AG$461,MATCH(J$1,'Justerad allokering'!$B$1:$AF$1,0),FALSE))</f>
        <v>0</v>
      </c>
      <c r="K286">
        <f>IF(ISERROR(1/VLOOKUP($B286,'Justerad allokering'!$B$1:$AG$461,MATCH(K$1,'Justerad allokering'!$B$1:$AF$1,0),FALSE)),VLOOKUP($B286,'Allokerad kvv'!$B$2:$AV$468,MATCH(K$1,'Allokerad kvv'!$B$1:$AV$1,0),FALSE),VLOOKUP($B286,'Justerad allokering'!$B$1:$AG$461,MATCH(K$1,'Justerad allokering'!$B$1:$AF$1,0),FALSE))</f>
        <v>0</v>
      </c>
      <c r="L286">
        <f>IF(ISERROR(1/VLOOKUP($B286,'Justerad allokering'!$B$1:$AG$461,MATCH(L$1,'Justerad allokering'!$B$1:$AF$1,0),FALSE)),VLOOKUP($B286,'Allokerad kvv'!$B$2:$AV$468,MATCH(L$1,'Allokerad kvv'!$B$1:$AV$1,0),FALSE),VLOOKUP($B286,'Justerad allokering'!$B$1:$AG$461,MATCH(L$1,'Justerad allokering'!$B$1:$AF$1,0),FALSE))</f>
        <v>0</v>
      </c>
      <c r="M286">
        <f>IF(ISERROR(1/VLOOKUP($B286,'Justerad allokering'!$B$1:$AG$461,MATCH(M$1,'Justerad allokering'!$B$1:$AF$1,0),FALSE)),VLOOKUP($B286,'Allokerad kvv'!$B$2:$AV$468,MATCH(M$1,'Allokerad kvv'!$B$1:$AV$1,0),FALSE),VLOOKUP($B286,'Justerad allokering'!$B$1:$AG$461,MATCH(M$1,'Justerad allokering'!$B$1:$AF$1,0),FALSE))</f>
        <v>0</v>
      </c>
      <c r="N286">
        <f>IF(ISERROR(1/VLOOKUP($B286,'Justerad allokering'!$B$1:$AG$461,MATCH(N$1,'Justerad allokering'!$B$1:$AF$1,0),FALSE)),VLOOKUP($B286,'Allokerad kvv'!$B$2:$AV$468,MATCH(N$1,'Allokerad kvv'!$B$1:$AV$1,0),FALSE),VLOOKUP($B286,'Justerad allokering'!$B$1:$AG$461,MATCH(N$1,'Justerad allokering'!$B$1:$AF$1,0),FALSE))</f>
        <v>0</v>
      </c>
      <c r="O286">
        <f>IF(ISERROR(1/VLOOKUP($B286,'Justerad allokering'!$B$1:$AG$461,MATCH(O$1,'Justerad allokering'!$B$1:$AF$1,0),FALSE)),VLOOKUP($B286,'Allokerad kvv'!$B$2:$AV$468,MATCH(O$1,'Allokerad kvv'!$B$1:$AV$1,0),FALSE),VLOOKUP($B286,'Justerad allokering'!$B$1:$AG$461,MATCH(O$1,'Justerad allokering'!$B$1:$AF$1,0),FALSE))</f>
        <v>0</v>
      </c>
      <c r="P286">
        <f>IF(ISERROR(1/VLOOKUP($B286,'Justerad allokering'!$B$1:$AG$461,MATCH(P$1,'Justerad allokering'!$B$1:$AF$1,0),FALSE)),VLOOKUP($B286,'Allokerad kvv'!$B$2:$AV$468,MATCH(P$1,'Allokerad kvv'!$B$1:$AV$1,0),FALSE),VLOOKUP($B286,'Justerad allokering'!$B$1:$AG$461,MATCH(P$1,'Justerad allokering'!$B$1:$AF$1,0),FALSE))</f>
        <v>0</v>
      </c>
      <c r="Q286">
        <f>IF(ISERROR(1/VLOOKUP($B286,'Justerad allokering'!$B$1:$AG$461,MATCH(Q$1,'Justerad allokering'!$B$1:$AF$1,0),FALSE)),VLOOKUP($B286,'Allokerad kvv'!$B$2:$AV$468,MATCH(Q$1,'Allokerad kvv'!$B$1:$AV$1,0),FALSE),VLOOKUP($B286,'Justerad allokering'!$B$1:$AG$461,MATCH(Q$1,'Justerad allokering'!$B$1:$AF$1,0),FALSE))</f>
        <v>0</v>
      </c>
      <c r="R286">
        <f>IF(ISERROR(1/VLOOKUP($B286,'Justerad allokering'!$B$1:$AG$461,MATCH(R$1,'Justerad allokering'!$B$1:$AF$1,0),FALSE)),VLOOKUP($B286,'Allokerad kvv'!$B$2:$AV$468,MATCH(R$1,'Allokerad kvv'!$B$1:$AV$1,0),FALSE),VLOOKUP($B286,'Justerad allokering'!$B$1:$AG$461,MATCH(R$1,'Justerad allokering'!$B$1:$AF$1,0),FALSE))</f>
        <v>0</v>
      </c>
      <c r="S286">
        <f>IF(ISERROR(1/VLOOKUP($B286,'Justerad allokering'!$B$1:$AG$461,MATCH(S$1,'Justerad allokering'!$B$1:$AF$1,0),FALSE)),VLOOKUP($B286,'Allokerad kvv'!$B$2:$AV$468,MATCH(S$1,'Allokerad kvv'!$B$1:$AV$1,0),FALSE),VLOOKUP($B286,'Justerad allokering'!$B$1:$AG$461,MATCH(S$1,'Justerad allokering'!$B$1:$AF$1,0),FALSE))</f>
        <v>0</v>
      </c>
      <c r="T286">
        <f>IF(ISERROR(1/VLOOKUP($B286,'Justerad allokering'!$B$1:$AG$461,MATCH(T$1,'Justerad allokering'!$B$1:$AF$1,0),FALSE)),VLOOKUP($B286,'Allokerad kvv'!$B$2:$AV$468,MATCH(T$1,'Allokerad kvv'!$B$1:$AV$1,0),FALSE),VLOOKUP($B286,'Justerad allokering'!$B$1:$AG$461,MATCH(T$1,'Justerad allokering'!$B$1:$AF$1,0),FALSE))</f>
        <v>0</v>
      </c>
      <c r="U286">
        <f>IF(ISERROR(1/VLOOKUP($B286,'Justerad allokering'!$B$1:$AG$461,MATCH(U$1,'Justerad allokering'!$B$1:$AF$1,0),FALSE)),VLOOKUP($B286,'Allokerad kvv'!$B$2:$AV$468,MATCH(U$1,'Allokerad kvv'!$B$1:$AV$1,0),FALSE),VLOOKUP($B286,'Justerad allokering'!$B$1:$AG$461,MATCH(U$1,'Justerad allokering'!$B$1:$AF$1,0),FALSE))</f>
        <v>0</v>
      </c>
      <c r="V286">
        <f>IF(ISERROR(1/VLOOKUP($B286,'Justerad allokering'!$B$1:$AG$461,MATCH(V$1,'Justerad allokering'!$B$1:$AF$1,0),FALSE)),VLOOKUP($B286,'Allokerad kvv'!$B$2:$AV$468,MATCH(V$1,'Allokerad kvv'!$B$1:$AV$1,0),FALSE),VLOOKUP($B286,'Justerad allokering'!$B$1:$AG$461,MATCH(V$1,'Justerad allokering'!$B$1:$AF$1,0),FALSE))</f>
        <v>0</v>
      </c>
      <c r="W286">
        <f>IF(ISERROR(1/VLOOKUP($B286,'Justerad allokering'!$B$1:$AG$461,MATCH(W$1,'Justerad allokering'!$B$1:$AF$1,0),FALSE)),VLOOKUP($B286,'Allokerad kvv'!$B$2:$AV$468,MATCH(W$1,'Allokerad kvv'!$B$1:$AV$1,0),FALSE),VLOOKUP($B286,'Justerad allokering'!$B$1:$AG$461,MATCH(W$1,'Justerad allokering'!$B$1:$AF$1,0),FALSE))</f>
        <v>0</v>
      </c>
      <c r="X286">
        <f>IF(ISERROR(1/VLOOKUP($B286,'Justerad allokering'!$B$1:$AG$461,MATCH(X$1,'Justerad allokering'!$B$1:$AF$1,0),FALSE)),VLOOKUP($B286,'Allokerad kvv'!$B$2:$AV$468,MATCH(X$1,'Allokerad kvv'!$B$1:$AV$1,0),FALSE),VLOOKUP($B286,'Justerad allokering'!$B$1:$AG$461,MATCH(X$1,'Justerad allokering'!$B$1:$AF$1,0),FALSE))</f>
        <v>0</v>
      </c>
      <c r="Y286">
        <f>IF(ISERROR(1/VLOOKUP($B286,'Justerad allokering'!$B$1:$AG$461,MATCH(Y$1,'Justerad allokering'!$B$1:$AF$1,0),FALSE)),VLOOKUP($B286,'Allokerad kvv'!$B$2:$AV$468,MATCH(Y$1,'Allokerad kvv'!$B$1:$AV$1,0),FALSE),VLOOKUP($B286,'Justerad allokering'!$B$1:$AG$461,MATCH(Y$1,'Justerad allokering'!$B$1:$AF$1,0),FALSE))</f>
        <v>0</v>
      </c>
      <c r="Z286">
        <f>IF(ISERROR(1/VLOOKUP($B286,'Justerad allokering'!$B$1:$AG$461,MATCH(Z$1,'Justerad allokering'!$B$1:$AF$1,0),FALSE)),VLOOKUP($B286,'Allokerad kvv'!$B$2:$AV$468,MATCH(Z$1,'Allokerad kvv'!$B$1:$AV$1,0),FALSE),VLOOKUP($B286,'Justerad allokering'!$B$1:$AG$461,MATCH(Z$1,'Justerad allokering'!$B$1:$AF$1,0),FALSE))</f>
        <v>0</v>
      </c>
      <c r="AE286" s="89">
        <f t="shared" si="16"/>
        <v>0</v>
      </c>
      <c r="AG286">
        <f t="shared" si="17"/>
        <v>0</v>
      </c>
      <c r="AH286">
        <f t="shared" si="18"/>
        <v>0</v>
      </c>
      <c r="AI286" t="str">
        <f>IF(AH286=0,"",AH286/VLOOKUP(B286,Kraftvärmeprod!$B$1:$BC$480,MATCH("Summa tillförd energi exklusive rökgaskondensering",Kraftvärmeprod!$B$1:$BC$1,0),FALSE))</f>
        <v/>
      </c>
      <c r="AK286">
        <f t="shared" si="19"/>
        <v>0</v>
      </c>
    </row>
    <row r="287" spans="1:37" x14ac:dyDescent="0.25">
      <c r="A287" s="2" t="s">
        <v>405</v>
      </c>
      <c r="B287" s="2" t="s">
        <v>407</v>
      </c>
      <c r="C287">
        <f>IF(ISERROR(1/VLOOKUP($B287,'Justerad allokering'!$B$1:$AG$461,MATCH(C$1,'Justerad allokering'!$B$1:$AF$1,0),FALSE)),VLOOKUP($B287,'Allokerad kvv'!$B$2:$AV$468,MATCH(C$1,'Allokerad kvv'!$B$1:$AV$1,0),FALSE),VLOOKUP($B287,'Justerad allokering'!$B$1:$AG$461,MATCH(C$1,'Justerad allokering'!$B$1:$AF$1,0),FALSE))</f>
        <v>0</v>
      </c>
      <c r="D287">
        <f>IF(ISERROR(1/VLOOKUP($B287,'Justerad allokering'!$B$1:$AG$461,MATCH(D$1,'Justerad allokering'!$B$1:$AF$1,0),FALSE)),VLOOKUP($B287,'Allokerad kvv'!$B$2:$AV$468,MATCH(D$1,'Allokerad kvv'!$B$1:$AV$1,0),FALSE),VLOOKUP($B287,'Justerad allokering'!$B$1:$AG$461,MATCH(D$1,'Justerad allokering'!$B$1:$AF$1,0),FALSE))</f>
        <v>0</v>
      </c>
      <c r="E287">
        <f>IF(ISERROR(1/VLOOKUP($B287,'Justerad allokering'!$B$1:$AG$461,MATCH(E$1,'Justerad allokering'!$B$1:$AF$1,0),FALSE)),VLOOKUP($B287,'Allokerad kvv'!$B$2:$AV$468,MATCH(E$1,'Allokerad kvv'!$B$1:$AV$1,0),FALSE),VLOOKUP($B287,'Justerad allokering'!$B$1:$AG$461,MATCH(E$1,'Justerad allokering'!$B$1:$AF$1,0),FALSE))</f>
        <v>0</v>
      </c>
      <c r="F287">
        <f>IF(ISERROR(1/VLOOKUP($B287,'Justerad allokering'!$B$1:$AG$461,MATCH(F$1,'Justerad allokering'!$B$1:$AF$1,0),FALSE)),VLOOKUP($B287,'Allokerad kvv'!$B$2:$AV$468,MATCH(F$1,'Allokerad kvv'!$B$1:$AV$1,0),FALSE),VLOOKUP($B287,'Justerad allokering'!$B$1:$AG$461,MATCH(F$1,'Justerad allokering'!$B$1:$AF$1,0),FALSE))</f>
        <v>0</v>
      </c>
      <c r="G287">
        <f>IF(ISERROR(1/VLOOKUP($B287,'Justerad allokering'!$B$1:$AG$461,MATCH(G$1,'Justerad allokering'!$B$1:$AF$1,0),FALSE)),VLOOKUP($B287,'Allokerad kvv'!$B$2:$AV$468,MATCH(G$1,'Allokerad kvv'!$B$1:$AV$1,0),FALSE),VLOOKUP($B287,'Justerad allokering'!$B$1:$AG$461,MATCH(G$1,'Justerad allokering'!$B$1:$AF$1,0),FALSE))</f>
        <v>0</v>
      </c>
      <c r="H287">
        <f>IF(ISERROR(1/VLOOKUP($B287,'Justerad allokering'!$B$1:$AG$461,MATCH(H$1,'Justerad allokering'!$B$1:$AF$1,0),FALSE)),VLOOKUP($B287,'Allokerad kvv'!$B$2:$AV$468,MATCH(H$1,'Allokerad kvv'!$B$1:$AV$1,0),FALSE),VLOOKUP($B287,'Justerad allokering'!$B$1:$AG$461,MATCH(H$1,'Justerad allokering'!$B$1:$AF$1,0),FALSE))</f>
        <v>0</v>
      </c>
      <c r="I287">
        <f>IF(ISERROR(1/VLOOKUP($B287,'Justerad allokering'!$B$1:$AG$461,MATCH(I$1,'Justerad allokering'!$B$1:$AF$1,0),FALSE)),VLOOKUP($B287,'Allokerad kvv'!$B$2:$AV$468,MATCH(I$1,'Allokerad kvv'!$B$1:$AV$1,0),FALSE),VLOOKUP($B287,'Justerad allokering'!$B$1:$AG$461,MATCH(I$1,'Justerad allokering'!$B$1:$AF$1,0),FALSE))</f>
        <v>0</v>
      </c>
      <c r="J287">
        <f>IF(ISERROR(1/VLOOKUP($B287,'Justerad allokering'!$B$1:$AG$461,MATCH(J$1,'Justerad allokering'!$B$1:$AF$1,0),FALSE)),VLOOKUP($B287,'Allokerad kvv'!$B$2:$AV$468,MATCH(J$1,'Allokerad kvv'!$B$1:$AV$1,0),FALSE),VLOOKUP($B287,'Justerad allokering'!$B$1:$AG$461,MATCH(J$1,'Justerad allokering'!$B$1:$AF$1,0),FALSE))</f>
        <v>0</v>
      </c>
      <c r="K287">
        <f>IF(ISERROR(1/VLOOKUP($B287,'Justerad allokering'!$B$1:$AG$461,MATCH(K$1,'Justerad allokering'!$B$1:$AF$1,0),FALSE)),VLOOKUP($B287,'Allokerad kvv'!$B$2:$AV$468,MATCH(K$1,'Allokerad kvv'!$B$1:$AV$1,0),FALSE),VLOOKUP($B287,'Justerad allokering'!$B$1:$AG$461,MATCH(K$1,'Justerad allokering'!$B$1:$AF$1,0),FALSE))</f>
        <v>0</v>
      </c>
      <c r="L287">
        <f>IF(ISERROR(1/VLOOKUP($B287,'Justerad allokering'!$B$1:$AG$461,MATCH(L$1,'Justerad allokering'!$B$1:$AF$1,0),FALSE)),VLOOKUP($B287,'Allokerad kvv'!$B$2:$AV$468,MATCH(L$1,'Allokerad kvv'!$B$1:$AV$1,0),FALSE),VLOOKUP($B287,'Justerad allokering'!$B$1:$AG$461,MATCH(L$1,'Justerad allokering'!$B$1:$AF$1,0),FALSE))</f>
        <v>0</v>
      </c>
      <c r="M287">
        <f>IF(ISERROR(1/VLOOKUP($B287,'Justerad allokering'!$B$1:$AG$461,MATCH(M$1,'Justerad allokering'!$B$1:$AF$1,0),FALSE)),VLOOKUP($B287,'Allokerad kvv'!$B$2:$AV$468,MATCH(M$1,'Allokerad kvv'!$B$1:$AV$1,0),FALSE),VLOOKUP($B287,'Justerad allokering'!$B$1:$AG$461,MATCH(M$1,'Justerad allokering'!$B$1:$AF$1,0),FALSE))</f>
        <v>0</v>
      </c>
      <c r="N287">
        <f>IF(ISERROR(1/VLOOKUP($B287,'Justerad allokering'!$B$1:$AG$461,MATCH(N$1,'Justerad allokering'!$B$1:$AF$1,0),FALSE)),VLOOKUP($B287,'Allokerad kvv'!$B$2:$AV$468,MATCH(N$1,'Allokerad kvv'!$B$1:$AV$1,0),FALSE),VLOOKUP($B287,'Justerad allokering'!$B$1:$AG$461,MATCH(N$1,'Justerad allokering'!$B$1:$AF$1,0),FALSE))</f>
        <v>0</v>
      </c>
      <c r="O287">
        <f>IF(ISERROR(1/VLOOKUP($B287,'Justerad allokering'!$B$1:$AG$461,MATCH(O$1,'Justerad allokering'!$B$1:$AF$1,0),FALSE)),VLOOKUP($B287,'Allokerad kvv'!$B$2:$AV$468,MATCH(O$1,'Allokerad kvv'!$B$1:$AV$1,0),FALSE),VLOOKUP($B287,'Justerad allokering'!$B$1:$AG$461,MATCH(O$1,'Justerad allokering'!$B$1:$AF$1,0),FALSE))</f>
        <v>0</v>
      </c>
      <c r="P287">
        <f>IF(ISERROR(1/VLOOKUP($B287,'Justerad allokering'!$B$1:$AG$461,MATCH(P$1,'Justerad allokering'!$B$1:$AF$1,0),FALSE)),VLOOKUP($B287,'Allokerad kvv'!$B$2:$AV$468,MATCH(P$1,'Allokerad kvv'!$B$1:$AV$1,0),FALSE),VLOOKUP($B287,'Justerad allokering'!$B$1:$AG$461,MATCH(P$1,'Justerad allokering'!$B$1:$AF$1,0),FALSE))</f>
        <v>0</v>
      </c>
      <c r="Q287">
        <f>IF(ISERROR(1/VLOOKUP($B287,'Justerad allokering'!$B$1:$AG$461,MATCH(Q$1,'Justerad allokering'!$B$1:$AF$1,0),FALSE)),VLOOKUP($B287,'Allokerad kvv'!$B$2:$AV$468,MATCH(Q$1,'Allokerad kvv'!$B$1:$AV$1,0),FALSE),VLOOKUP($B287,'Justerad allokering'!$B$1:$AG$461,MATCH(Q$1,'Justerad allokering'!$B$1:$AF$1,0),FALSE))</f>
        <v>0</v>
      </c>
      <c r="R287">
        <f>IF(ISERROR(1/VLOOKUP($B287,'Justerad allokering'!$B$1:$AG$461,MATCH(R$1,'Justerad allokering'!$B$1:$AF$1,0),FALSE)),VLOOKUP($B287,'Allokerad kvv'!$B$2:$AV$468,MATCH(R$1,'Allokerad kvv'!$B$1:$AV$1,0),FALSE),VLOOKUP($B287,'Justerad allokering'!$B$1:$AG$461,MATCH(R$1,'Justerad allokering'!$B$1:$AF$1,0),FALSE))</f>
        <v>0</v>
      </c>
      <c r="S287">
        <f>IF(ISERROR(1/VLOOKUP($B287,'Justerad allokering'!$B$1:$AG$461,MATCH(S$1,'Justerad allokering'!$B$1:$AF$1,0),FALSE)),VLOOKUP($B287,'Allokerad kvv'!$B$2:$AV$468,MATCH(S$1,'Allokerad kvv'!$B$1:$AV$1,0),FALSE),VLOOKUP($B287,'Justerad allokering'!$B$1:$AG$461,MATCH(S$1,'Justerad allokering'!$B$1:$AF$1,0),FALSE))</f>
        <v>0</v>
      </c>
      <c r="T287">
        <f>IF(ISERROR(1/VLOOKUP($B287,'Justerad allokering'!$B$1:$AG$461,MATCH(T$1,'Justerad allokering'!$B$1:$AF$1,0),FALSE)),VLOOKUP($B287,'Allokerad kvv'!$B$2:$AV$468,MATCH(T$1,'Allokerad kvv'!$B$1:$AV$1,0),FALSE),VLOOKUP($B287,'Justerad allokering'!$B$1:$AG$461,MATCH(T$1,'Justerad allokering'!$B$1:$AF$1,0),FALSE))</f>
        <v>0</v>
      </c>
      <c r="U287">
        <f>IF(ISERROR(1/VLOOKUP($B287,'Justerad allokering'!$B$1:$AG$461,MATCH(U$1,'Justerad allokering'!$B$1:$AF$1,0),FALSE)),VLOOKUP($B287,'Allokerad kvv'!$B$2:$AV$468,MATCH(U$1,'Allokerad kvv'!$B$1:$AV$1,0),FALSE),VLOOKUP($B287,'Justerad allokering'!$B$1:$AG$461,MATCH(U$1,'Justerad allokering'!$B$1:$AF$1,0),FALSE))</f>
        <v>0</v>
      </c>
      <c r="V287">
        <f>IF(ISERROR(1/VLOOKUP($B287,'Justerad allokering'!$B$1:$AG$461,MATCH(V$1,'Justerad allokering'!$B$1:$AF$1,0),FALSE)),VLOOKUP($B287,'Allokerad kvv'!$B$2:$AV$468,MATCH(V$1,'Allokerad kvv'!$B$1:$AV$1,0),FALSE),VLOOKUP($B287,'Justerad allokering'!$B$1:$AG$461,MATCH(V$1,'Justerad allokering'!$B$1:$AF$1,0),FALSE))</f>
        <v>0</v>
      </c>
      <c r="W287">
        <f>IF(ISERROR(1/VLOOKUP($B287,'Justerad allokering'!$B$1:$AG$461,MATCH(W$1,'Justerad allokering'!$B$1:$AF$1,0),FALSE)),VLOOKUP($B287,'Allokerad kvv'!$B$2:$AV$468,MATCH(W$1,'Allokerad kvv'!$B$1:$AV$1,0),FALSE),VLOOKUP($B287,'Justerad allokering'!$B$1:$AG$461,MATCH(W$1,'Justerad allokering'!$B$1:$AF$1,0),FALSE))</f>
        <v>0</v>
      </c>
      <c r="X287">
        <f>IF(ISERROR(1/VLOOKUP($B287,'Justerad allokering'!$B$1:$AG$461,MATCH(X$1,'Justerad allokering'!$B$1:$AF$1,0),FALSE)),VLOOKUP($B287,'Allokerad kvv'!$B$2:$AV$468,MATCH(X$1,'Allokerad kvv'!$B$1:$AV$1,0),FALSE),VLOOKUP($B287,'Justerad allokering'!$B$1:$AG$461,MATCH(X$1,'Justerad allokering'!$B$1:$AF$1,0),FALSE))</f>
        <v>0</v>
      </c>
      <c r="Y287">
        <f>IF(ISERROR(1/VLOOKUP($B287,'Justerad allokering'!$B$1:$AG$461,MATCH(Y$1,'Justerad allokering'!$B$1:$AF$1,0),FALSE)),VLOOKUP($B287,'Allokerad kvv'!$B$2:$AV$468,MATCH(Y$1,'Allokerad kvv'!$B$1:$AV$1,0),FALSE),VLOOKUP($B287,'Justerad allokering'!$B$1:$AG$461,MATCH(Y$1,'Justerad allokering'!$B$1:$AF$1,0),FALSE))</f>
        <v>0</v>
      </c>
      <c r="Z287">
        <f>IF(ISERROR(1/VLOOKUP($B287,'Justerad allokering'!$B$1:$AG$461,MATCH(Z$1,'Justerad allokering'!$B$1:$AF$1,0),FALSE)),VLOOKUP($B287,'Allokerad kvv'!$B$2:$AV$468,MATCH(Z$1,'Allokerad kvv'!$B$1:$AV$1,0),FALSE),VLOOKUP($B287,'Justerad allokering'!$B$1:$AG$461,MATCH(Z$1,'Justerad allokering'!$B$1:$AF$1,0),FALSE))</f>
        <v>0</v>
      </c>
      <c r="AE287" s="89">
        <f t="shared" si="16"/>
        <v>0</v>
      </c>
      <c r="AG287">
        <f t="shared" si="17"/>
        <v>0</v>
      </c>
      <c r="AH287">
        <f t="shared" si="18"/>
        <v>0</v>
      </c>
      <c r="AI287" t="str">
        <f>IF(AH287=0,"",AH287/VLOOKUP(B287,Kraftvärmeprod!$B$1:$BC$480,MATCH("Summa tillförd energi exklusive rökgaskondensering",Kraftvärmeprod!$B$1:$BC$1,0),FALSE))</f>
        <v/>
      </c>
      <c r="AK287">
        <f t="shared" si="19"/>
        <v>0</v>
      </c>
    </row>
    <row r="288" spans="1:37" x14ac:dyDescent="0.25">
      <c r="A288" s="2" t="s">
        <v>405</v>
      </c>
      <c r="B288" s="2" t="s">
        <v>408</v>
      </c>
      <c r="C288">
        <f>IF(ISERROR(1/VLOOKUP($B288,'Justerad allokering'!$B$1:$AG$461,MATCH(C$1,'Justerad allokering'!$B$1:$AF$1,0),FALSE)),VLOOKUP($B288,'Allokerad kvv'!$B$2:$AV$468,MATCH(C$1,'Allokerad kvv'!$B$1:$AV$1,0),FALSE),VLOOKUP($B288,'Justerad allokering'!$B$1:$AG$461,MATCH(C$1,'Justerad allokering'!$B$1:$AF$1,0),FALSE))</f>
        <v>0</v>
      </c>
      <c r="D288">
        <f>IF(ISERROR(1/VLOOKUP($B288,'Justerad allokering'!$B$1:$AG$461,MATCH(D$1,'Justerad allokering'!$B$1:$AF$1,0),FALSE)),VLOOKUP($B288,'Allokerad kvv'!$B$2:$AV$468,MATCH(D$1,'Allokerad kvv'!$B$1:$AV$1,0),FALSE),VLOOKUP($B288,'Justerad allokering'!$B$1:$AG$461,MATCH(D$1,'Justerad allokering'!$B$1:$AF$1,0),FALSE))</f>
        <v>0</v>
      </c>
      <c r="E288">
        <f>IF(ISERROR(1/VLOOKUP($B288,'Justerad allokering'!$B$1:$AG$461,MATCH(E$1,'Justerad allokering'!$B$1:$AF$1,0),FALSE)),VLOOKUP($B288,'Allokerad kvv'!$B$2:$AV$468,MATCH(E$1,'Allokerad kvv'!$B$1:$AV$1,0),FALSE),VLOOKUP($B288,'Justerad allokering'!$B$1:$AG$461,MATCH(E$1,'Justerad allokering'!$B$1:$AF$1,0),FALSE))</f>
        <v>0</v>
      </c>
      <c r="F288">
        <f>IF(ISERROR(1/VLOOKUP($B288,'Justerad allokering'!$B$1:$AG$461,MATCH(F$1,'Justerad allokering'!$B$1:$AF$1,0),FALSE)),VLOOKUP($B288,'Allokerad kvv'!$B$2:$AV$468,MATCH(F$1,'Allokerad kvv'!$B$1:$AV$1,0),FALSE),VLOOKUP($B288,'Justerad allokering'!$B$1:$AG$461,MATCH(F$1,'Justerad allokering'!$B$1:$AF$1,0),FALSE))</f>
        <v>0</v>
      </c>
      <c r="G288">
        <f>IF(ISERROR(1/VLOOKUP($B288,'Justerad allokering'!$B$1:$AG$461,MATCH(G$1,'Justerad allokering'!$B$1:$AF$1,0),FALSE)),VLOOKUP($B288,'Allokerad kvv'!$B$2:$AV$468,MATCH(G$1,'Allokerad kvv'!$B$1:$AV$1,0),FALSE),VLOOKUP($B288,'Justerad allokering'!$B$1:$AG$461,MATCH(G$1,'Justerad allokering'!$B$1:$AF$1,0),FALSE))</f>
        <v>0</v>
      </c>
      <c r="H288">
        <f>IF(ISERROR(1/VLOOKUP($B288,'Justerad allokering'!$B$1:$AG$461,MATCH(H$1,'Justerad allokering'!$B$1:$AF$1,0),FALSE)),VLOOKUP($B288,'Allokerad kvv'!$B$2:$AV$468,MATCH(H$1,'Allokerad kvv'!$B$1:$AV$1,0),FALSE),VLOOKUP($B288,'Justerad allokering'!$B$1:$AG$461,MATCH(H$1,'Justerad allokering'!$B$1:$AF$1,0),FALSE))</f>
        <v>0</v>
      </c>
      <c r="I288">
        <f>IF(ISERROR(1/VLOOKUP($B288,'Justerad allokering'!$B$1:$AG$461,MATCH(I$1,'Justerad allokering'!$B$1:$AF$1,0),FALSE)),VLOOKUP($B288,'Allokerad kvv'!$B$2:$AV$468,MATCH(I$1,'Allokerad kvv'!$B$1:$AV$1,0),FALSE),VLOOKUP($B288,'Justerad allokering'!$B$1:$AG$461,MATCH(I$1,'Justerad allokering'!$B$1:$AF$1,0),FALSE))</f>
        <v>0</v>
      </c>
      <c r="J288">
        <f>IF(ISERROR(1/VLOOKUP($B288,'Justerad allokering'!$B$1:$AG$461,MATCH(J$1,'Justerad allokering'!$B$1:$AF$1,0),FALSE)),VLOOKUP($B288,'Allokerad kvv'!$B$2:$AV$468,MATCH(J$1,'Allokerad kvv'!$B$1:$AV$1,0),FALSE),VLOOKUP($B288,'Justerad allokering'!$B$1:$AG$461,MATCH(J$1,'Justerad allokering'!$B$1:$AF$1,0),FALSE))</f>
        <v>0</v>
      </c>
      <c r="K288">
        <f>IF(ISERROR(1/VLOOKUP($B288,'Justerad allokering'!$B$1:$AG$461,MATCH(K$1,'Justerad allokering'!$B$1:$AF$1,0),FALSE)),VLOOKUP($B288,'Allokerad kvv'!$B$2:$AV$468,MATCH(K$1,'Allokerad kvv'!$B$1:$AV$1,0),FALSE),VLOOKUP($B288,'Justerad allokering'!$B$1:$AG$461,MATCH(K$1,'Justerad allokering'!$B$1:$AF$1,0),FALSE))</f>
        <v>0</v>
      </c>
      <c r="L288">
        <f>IF(ISERROR(1/VLOOKUP($B288,'Justerad allokering'!$B$1:$AG$461,MATCH(L$1,'Justerad allokering'!$B$1:$AF$1,0),FALSE)),VLOOKUP($B288,'Allokerad kvv'!$B$2:$AV$468,MATCH(L$1,'Allokerad kvv'!$B$1:$AV$1,0),FALSE),VLOOKUP($B288,'Justerad allokering'!$B$1:$AG$461,MATCH(L$1,'Justerad allokering'!$B$1:$AF$1,0),FALSE))</f>
        <v>0</v>
      </c>
      <c r="M288">
        <f>IF(ISERROR(1/VLOOKUP($B288,'Justerad allokering'!$B$1:$AG$461,MATCH(M$1,'Justerad allokering'!$B$1:$AF$1,0),FALSE)),VLOOKUP($B288,'Allokerad kvv'!$B$2:$AV$468,MATCH(M$1,'Allokerad kvv'!$B$1:$AV$1,0),FALSE),VLOOKUP($B288,'Justerad allokering'!$B$1:$AG$461,MATCH(M$1,'Justerad allokering'!$B$1:$AF$1,0),FALSE))</f>
        <v>0</v>
      </c>
      <c r="N288">
        <f>IF(ISERROR(1/VLOOKUP($B288,'Justerad allokering'!$B$1:$AG$461,MATCH(N$1,'Justerad allokering'!$B$1:$AF$1,0),FALSE)),VLOOKUP($B288,'Allokerad kvv'!$B$2:$AV$468,MATCH(N$1,'Allokerad kvv'!$B$1:$AV$1,0),FALSE),VLOOKUP($B288,'Justerad allokering'!$B$1:$AG$461,MATCH(N$1,'Justerad allokering'!$B$1:$AF$1,0),FALSE))</f>
        <v>0</v>
      </c>
      <c r="O288">
        <f>IF(ISERROR(1/VLOOKUP($B288,'Justerad allokering'!$B$1:$AG$461,MATCH(O$1,'Justerad allokering'!$B$1:$AF$1,0),FALSE)),VLOOKUP($B288,'Allokerad kvv'!$B$2:$AV$468,MATCH(O$1,'Allokerad kvv'!$B$1:$AV$1,0),FALSE),VLOOKUP($B288,'Justerad allokering'!$B$1:$AG$461,MATCH(O$1,'Justerad allokering'!$B$1:$AF$1,0),FALSE))</f>
        <v>0</v>
      </c>
      <c r="P288">
        <f>IF(ISERROR(1/VLOOKUP($B288,'Justerad allokering'!$B$1:$AG$461,MATCH(P$1,'Justerad allokering'!$B$1:$AF$1,0),FALSE)),VLOOKUP($B288,'Allokerad kvv'!$B$2:$AV$468,MATCH(P$1,'Allokerad kvv'!$B$1:$AV$1,0),FALSE),VLOOKUP($B288,'Justerad allokering'!$B$1:$AG$461,MATCH(P$1,'Justerad allokering'!$B$1:$AF$1,0),FALSE))</f>
        <v>0</v>
      </c>
      <c r="Q288">
        <f>IF(ISERROR(1/VLOOKUP($B288,'Justerad allokering'!$B$1:$AG$461,MATCH(Q$1,'Justerad allokering'!$B$1:$AF$1,0),FALSE)),VLOOKUP($B288,'Allokerad kvv'!$B$2:$AV$468,MATCH(Q$1,'Allokerad kvv'!$B$1:$AV$1,0),FALSE),VLOOKUP($B288,'Justerad allokering'!$B$1:$AG$461,MATCH(Q$1,'Justerad allokering'!$B$1:$AF$1,0),FALSE))</f>
        <v>0</v>
      </c>
      <c r="R288">
        <f>IF(ISERROR(1/VLOOKUP($B288,'Justerad allokering'!$B$1:$AG$461,MATCH(R$1,'Justerad allokering'!$B$1:$AF$1,0),FALSE)),VLOOKUP($B288,'Allokerad kvv'!$B$2:$AV$468,MATCH(R$1,'Allokerad kvv'!$B$1:$AV$1,0),FALSE),VLOOKUP($B288,'Justerad allokering'!$B$1:$AG$461,MATCH(R$1,'Justerad allokering'!$B$1:$AF$1,0),FALSE))</f>
        <v>0</v>
      </c>
      <c r="S288">
        <f>IF(ISERROR(1/VLOOKUP($B288,'Justerad allokering'!$B$1:$AG$461,MATCH(S$1,'Justerad allokering'!$B$1:$AF$1,0),FALSE)),VLOOKUP($B288,'Allokerad kvv'!$B$2:$AV$468,MATCH(S$1,'Allokerad kvv'!$B$1:$AV$1,0),FALSE),VLOOKUP($B288,'Justerad allokering'!$B$1:$AG$461,MATCH(S$1,'Justerad allokering'!$B$1:$AF$1,0),FALSE))</f>
        <v>0</v>
      </c>
      <c r="T288">
        <f>IF(ISERROR(1/VLOOKUP($B288,'Justerad allokering'!$B$1:$AG$461,MATCH(T$1,'Justerad allokering'!$B$1:$AF$1,0),FALSE)),VLOOKUP($B288,'Allokerad kvv'!$B$2:$AV$468,MATCH(T$1,'Allokerad kvv'!$B$1:$AV$1,0),FALSE),VLOOKUP($B288,'Justerad allokering'!$B$1:$AG$461,MATCH(T$1,'Justerad allokering'!$B$1:$AF$1,0),FALSE))</f>
        <v>0</v>
      </c>
      <c r="U288">
        <f>IF(ISERROR(1/VLOOKUP($B288,'Justerad allokering'!$B$1:$AG$461,MATCH(U$1,'Justerad allokering'!$B$1:$AF$1,0),FALSE)),VLOOKUP($B288,'Allokerad kvv'!$B$2:$AV$468,MATCH(U$1,'Allokerad kvv'!$B$1:$AV$1,0),FALSE),VLOOKUP($B288,'Justerad allokering'!$B$1:$AG$461,MATCH(U$1,'Justerad allokering'!$B$1:$AF$1,0),FALSE))</f>
        <v>0</v>
      </c>
      <c r="V288">
        <f>IF(ISERROR(1/VLOOKUP($B288,'Justerad allokering'!$B$1:$AG$461,MATCH(V$1,'Justerad allokering'!$B$1:$AF$1,0),FALSE)),VLOOKUP($B288,'Allokerad kvv'!$B$2:$AV$468,MATCH(V$1,'Allokerad kvv'!$B$1:$AV$1,0),FALSE),VLOOKUP($B288,'Justerad allokering'!$B$1:$AG$461,MATCH(V$1,'Justerad allokering'!$B$1:$AF$1,0),FALSE))</f>
        <v>0</v>
      </c>
      <c r="W288">
        <f>IF(ISERROR(1/VLOOKUP($B288,'Justerad allokering'!$B$1:$AG$461,MATCH(W$1,'Justerad allokering'!$B$1:$AF$1,0),FALSE)),VLOOKUP($B288,'Allokerad kvv'!$B$2:$AV$468,MATCH(W$1,'Allokerad kvv'!$B$1:$AV$1,0),FALSE),VLOOKUP($B288,'Justerad allokering'!$B$1:$AG$461,MATCH(W$1,'Justerad allokering'!$B$1:$AF$1,0),FALSE))</f>
        <v>0</v>
      </c>
      <c r="X288">
        <f>IF(ISERROR(1/VLOOKUP($B288,'Justerad allokering'!$B$1:$AG$461,MATCH(X$1,'Justerad allokering'!$B$1:$AF$1,0),FALSE)),VLOOKUP($B288,'Allokerad kvv'!$B$2:$AV$468,MATCH(X$1,'Allokerad kvv'!$B$1:$AV$1,0),FALSE),VLOOKUP($B288,'Justerad allokering'!$B$1:$AG$461,MATCH(X$1,'Justerad allokering'!$B$1:$AF$1,0),FALSE))</f>
        <v>0</v>
      </c>
      <c r="Y288">
        <f>IF(ISERROR(1/VLOOKUP($B288,'Justerad allokering'!$B$1:$AG$461,MATCH(Y$1,'Justerad allokering'!$B$1:$AF$1,0),FALSE)),VLOOKUP($B288,'Allokerad kvv'!$B$2:$AV$468,MATCH(Y$1,'Allokerad kvv'!$B$1:$AV$1,0),FALSE),VLOOKUP($B288,'Justerad allokering'!$B$1:$AG$461,MATCH(Y$1,'Justerad allokering'!$B$1:$AF$1,0),FALSE))</f>
        <v>0</v>
      </c>
      <c r="Z288">
        <f>IF(ISERROR(1/VLOOKUP($B288,'Justerad allokering'!$B$1:$AG$461,MATCH(Z$1,'Justerad allokering'!$B$1:$AF$1,0),FALSE)),VLOOKUP($B288,'Allokerad kvv'!$B$2:$AV$468,MATCH(Z$1,'Allokerad kvv'!$B$1:$AV$1,0),FALSE),VLOOKUP($B288,'Justerad allokering'!$B$1:$AG$461,MATCH(Z$1,'Justerad allokering'!$B$1:$AF$1,0),FALSE))</f>
        <v>0</v>
      </c>
      <c r="AE288" s="89">
        <f t="shared" si="16"/>
        <v>0</v>
      </c>
      <c r="AG288">
        <f t="shared" si="17"/>
        <v>0</v>
      </c>
      <c r="AH288">
        <f t="shared" si="18"/>
        <v>0</v>
      </c>
      <c r="AI288" t="str">
        <f>IF(AH288=0,"",AH288/VLOOKUP(B288,Kraftvärmeprod!$B$1:$BC$480,MATCH("Summa tillförd energi exklusive rökgaskondensering",Kraftvärmeprod!$B$1:$BC$1,0),FALSE))</f>
        <v/>
      </c>
      <c r="AK288">
        <f t="shared" si="19"/>
        <v>0</v>
      </c>
    </row>
    <row r="289" spans="1:37" x14ac:dyDescent="0.25">
      <c r="A289" s="2" t="s">
        <v>405</v>
      </c>
      <c r="B289" s="2" t="s">
        <v>409</v>
      </c>
      <c r="C289">
        <f>IF(ISERROR(1/VLOOKUP($B289,'Justerad allokering'!$B$1:$AG$461,MATCH(C$1,'Justerad allokering'!$B$1:$AF$1,0),FALSE)),VLOOKUP($B289,'Allokerad kvv'!$B$2:$AV$468,MATCH(C$1,'Allokerad kvv'!$B$1:$AV$1,0),FALSE),VLOOKUP($B289,'Justerad allokering'!$B$1:$AG$461,MATCH(C$1,'Justerad allokering'!$B$1:$AF$1,0),FALSE))</f>
        <v>0</v>
      </c>
      <c r="D289">
        <f>IF(ISERROR(1/VLOOKUP($B289,'Justerad allokering'!$B$1:$AG$461,MATCH(D$1,'Justerad allokering'!$B$1:$AF$1,0),FALSE)),VLOOKUP($B289,'Allokerad kvv'!$B$2:$AV$468,MATCH(D$1,'Allokerad kvv'!$B$1:$AV$1,0),FALSE),VLOOKUP($B289,'Justerad allokering'!$B$1:$AG$461,MATCH(D$1,'Justerad allokering'!$B$1:$AF$1,0),FALSE))</f>
        <v>0</v>
      </c>
      <c r="E289">
        <f>IF(ISERROR(1/VLOOKUP($B289,'Justerad allokering'!$B$1:$AG$461,MATCH(E$1,'Justerad allokering'!$B$1:$AF$1,0),FALSE)),VLOOKUP($B289,'Allokerad kvv'!$B$2:$AV$468,MATCH(E$1,'Allokerad kvv'!$B$1:$AV$1,0),FALSE),VLOOKUP($B289,'Justerad allokering'!$B$1:$AG$461,MATCH(E$1,'Justerad allokering'!$B$1:$AF$1,0),FALSE))</f>
        <v>0</v>
      </c>
      <c r="F289">
        <f>IF(ISERROR(1/VLOOKUP($B289,'Justerad allokering'!$B$1:$AG$461,MATCH(F$1,'Justerad allokering'!$B$1:$AF$1,0),FALSE)),VLOOKUP($B289,'Allokerad kvv'!$B$2:$AV$468,MATCH(F$1,'Allokerad kvv'!$B$1:$AV$1,0),FALSE),VLOOKUP($B289,'Justerad allokering'!$B$1:$AG$461,MATCH(F$1,'Justerad allokering'!$B$1:$AF$1,0),FALSE))</f>
        <v>0</v>
      </c>
      <c r="G289">
        <f>IF(ISERROR(1/VLOOKUP($B289,'Justerad allokering'!$B$1:$AG$461,MATCH(G$1,'Justerad allokering'!$B$1:$AF$1,0),FALSE)),VLOOKUP($B289,'Allokerad kvv'!$B$2:$AV$468,MATCH(G$1,'Allokerad kvv'!$B$1:$AV$1,0),FALSE),VLOOKUP($B289,'Justerad allokering'!$B$1:$AG$461,MATCH(G$1,'Justerad allokering'!$B$1:$AF$1,0),FALSE))</f>
        <v>0</v>
      </c>
      <c r="H289">
        <f>IF(ISERROR(1/VLOOKUP($B289,'Justerad allokering'!$B$1:$AG$461,MATCH(H$1,'Justerad allokering'!$B$1:$AF$1,0),FALSE)),VLOOKUP($B289,'Allokerad kvv'!$B$2:$AV$468,MATCH(H$1,'Allokerad kvv'!$B$1:$AV$1,0),FALSE),VLOOKUP($B289,'Justerad allokering'!$B$1:$AG$461,MATCH(H$1,'Justerad allokering'!$B$1:$AF$1,0),FALSE))</f>
        <v>0</v>
      </c>
      <c r="I289">
        <f>IF(ISERROR(1/VLOOKUP($B289,'Justerad allokering'!$B$1:$AG$461,MATCH(I$1,'Justerad allokering'!$B$1:$AF$1,0),FALSE)),VLOOKUP($B289,'Allokerad kvv'!$B$2:$AV$468,MATCH(I$1,'Allokerad kvv'!$B$1:$AV$1,0),FALSE),VLOOKUP($B289,'Justerad allokering'!$B$1:$AG$461,MATCH(I$1,'Justerad allokering'!$B$1:$AF$1,0),FALSE))</f>
        <v>0</v>
      </c>
      <c r="J289">
        <f>IF(ISERROR(1/VLOOKUP($B289,'Justerad allokering'!$B$1:$AG$461,MATCH(J$1,'Justerad allokering'!$B$1:$AF$1,0),FALSE)),VLOOKUP($B289,'Allokerad kvv'!$B$2:$AV$468,MATCH(J$1,'Allokerad kvv'!$B$1:$AV$1,0),FALSE),VLOOKUP($B289,'Justerad allokering'!$B$1:$AG$461,MATCH(J$1,'Justerad allokering'!$B$1:$AF$1,0),FALSE))</f>
        <v>0</v>
      </c>
      <c r="K289">
        <f>IF(ISERROR(1/VLOOKUP($B289,'Justerad allokering'!$B$1:$AG$461,MATCH(K$1,'Justerad allokering'!$B$1:$AF$1,0),FALSE)),VLOOKUP($B289,'Allokerad kvv'!$B$2:$AV$468,MATCH(K$1,'Allokerad kvv'!$B$1:$AV$1,0),FALSE),VLOOKUP($B289,'Justerad allokering'!$B$1:$AG$461,MATCH(K$1,'Justerad allokering'!$B$1:$AF$1,0),FALSE))</f>
        <v>0</v>
      </c>
      <c r="L289">
        <f>IF(ISERROR(1/VLOOKUP($B289,'Justerad allokering'!$B$1:$AG$461,MATCH(L$1,'Justerad allokering'!$B$1:$AF$1,0),FALSE)),VLOOKUP($B289,'Allokerad kvv'!$B$2:$AV$468,MATCH(L$1,'Allokerad kvv'!$B$1:$AV$1,0),FALSE),VLOOKUP($B289,'Justerad allokering'!$B$1:$AG$461,MATCH(L$1,'Justerad allokering'!$B$1:$AF$1,0),FALSE))</f>
        <v>0</v>
      </c>
      <c r="M289">
        <f>IF(ISERROR(1/VLOOKUP($B289,'Justerad allokering'!$B$1:$AG$461,MATCH(M$1,'Justerad allokering'!$B$1:$AF$1,0),FALSE)),VLOOKUP($B289,'Allokerad kvv'!$B$2:$AV$468,MATCH(M$1,'Allokerad kvv'!$B$1:$AV$1,0),FALSE),VLOOKUP($B289,'Justerad allokering'!$B$1:$AG$461,MATCH(M$1,'Justerad allokering'!$B$1:$AF$1,0),FALSE))</f>
        <v>0</v>
      </c>
      <c r="N289">
        <f>IF(ISERROR(1/VLOOKUP($B289,'Justerad allokering'!$B$1:$AG$461,MATCH(N$1,'Justerad allokering'!$B$1:$AF$1,0),FALSE)),VLOOKUP($B289,'Allokerad kvv'!$B$2:$AV$468,MATCH(N$1,'Allokerad kvv'!$B$1:$AV$1,0),FALSE),VLOOKUP($B289,'Justerad allokering'!$B$1:$AG$461,MATCH(N$1,'Justerad allokering'!$B$1:$AF$1,0),FALSE))</f>
        <v>0</v>
      </c>
      <c r="O289">
        <f>IF(ISERROR(1/VLOOKUP($B289,'Justerad allokering'!$B$1:$AG$461,MATCH(O$1,'Justerad allokering'!$B$1:$AF$1,0),FALSE)),VLOOKUP($B289,'Allokerad kvv'!$B$2:$AV$468,MATCH(O$1,'Allokerad kvv'!$B$1:$AV$1,0),FALSE),VLOOKUP($B289,'Justerad allokering'!$B$1:$AG$461,MATCH(O$1,'Justerad allokering'!$B$1:$AF$1,0),FALSE))</f>
        <v>0</v>
      </c>
      <c r="P289">
        <f>IF(ISERROR(1/VLOOKUP($B289,'Justerad allokering'!$B$1:$AG$461,MATCH(P$1,'Justerad allokering'!$B$1:$AF$1,0),FALSE)),VLOOKUP($B289,'Allokerad kvv'!$B$2:$AV$468,MATCH(P$1,'Allokerad kvv'!$B$1:$AV$1,0),FALSE),VLOOKUP($B289,'Justerad allokering'!$B$1:$AG$461,MATCH(P$1,'Justerad allokering'!$B$1:$AF$1,0),FALSE))</f>
        <v>0</v>
      </c>
      <c r="Q289">
        <f>IF(ISERROR(1/VLOOKUP($B289,'Justerad allokering'!$B$1:$AG$461,MATCH(Q$1,'Justerad allokering'!$B$1:$AF$1,0),FALSE)),VLOOKUP($B289,'Allokerad kvv'!$B$2:$AV$468,MATCH(Q$1,'Allokerad kvv'!$B$1:$AV$1,0),FALSE),VLOOKUP($B289,'Justerad allokering'!$B$1:$AG$461,MATCH(Q$1,'Justerad allokering'!$B$1:$AF$1,0),FALSE))</f>
        <v>0</v>
      </c>
      <c r="R289">
        <f>IF(ISERROR(1/VLOOKUP($B289,'Justerad allokering'!$B$1:$AG$461,MATCH(R$1,'Justerad allokering'!$B$1:$AF$1,0),FALSE)),VLOOKUP($B289,'Allokerad kvv'!$B$2:$AV$468,MATCH(R$1,'Allokerad kvv'!$B$1:$AV$1,0),FALSE),VLOOKUP($B289,'Justerad allokering'!$B$1:$AG$461,MATCH(R$1,'Justerad allokering'!$B$1:$AF$1,0),FALSE))</f>
        <v>0</v>
      </c>
      <c r="S289">
        <f>IF(ISERROR(1/VLOOKUP($B289,'Justerad allokering'!$B$1:$AG$461,MATCH(S$1,'Justerad allokering'!$B$1:$AF$1,0),FALSE)),VLOOKUP($B289,'Allokerad kvv'!$B$2:$AV$468,MATCH(S$1,'Allokerad kvv'!$B$1:$AV$1,0),FALSE),VLOOKUP($B289,'Justerad allokering'!$B$1:$AG$461,MATCH(S$1,'Justerad allokering'!$B$1:$AF$1,0),FALSE))</f>
        <v>0</v>
      </c>
      <c r="T289">
        <f>IF(ISERROR(1/VLOOKUP($B289,'Justerad allokering'!$B$1:$AG$461,MATCH(T$1,'Justerad allokering'!$B$1:$AF$1,0),FALSE)),VLOOKUP($B289,'Allokerad kvv'!$B$2:$AV$468,MATCH(T$1,'Allokerad kvv'!$B$1:$AV$1,0),FALSE),VLOOKUP($B289,'Justerad allokering'!$B$1:$AG$461,MATCH(T$1,'Justerad allokering'!$B$1:$AF$1,0),FALSE))</f>
        <v>0</v>
      </c>
      <c r="U289">
        <f>IF(ISERROR(1/VLOOKUP($B289,'Justerad allokering'!$B$1:$AG$461,MATCH(U$1,'Justerad allokering'!$B$1:$AF$1,0),FALSE)),VLOOKUP($B289,'Allokerad kvv'!$B$2:$AV$468,MATCH(U$1,'Allokerad kvv'!$B$1:$AV$1,0),FALSE),VLOOKUP($B289,'Justerad allokering'!$B$1:$AG$461,MATCH(U$1,'Justerad allokering'!$B$1:$AF$1,0),FALSE))</f>
        <v>0</v>
      </c>
      <c r="V289">
        <f>IF(ISERROR(1/VLOOKUP($B289,'Justerad allokering'!$B$1:$AG$461,MATCH(V$1,'Justerad allokering'!$B$1:$AF$1,0),FALSE)),VLOOKUP($B289,'Allokerad kvv'!$B$2:$AV$468,MATCH(V$1,'Allokerad kvv'!$B$1:$AV$1,0),FALSE),VLOOKUP($B289,'Justerad allokering'!$B$1:$AG$461,MATCH(V$1,'Justerad allokering'!$B$1:$AF$1,0),FALSE))</f>
        <v>0</v>
      </c>
      <c r="W289">
        <f>IF(ISERROR(1/VLOOKUP($B289,'Justerad allokering'!$B$1:$AG$461,MATCH(W$1,'Justerad allokering'!$B$1:$AF$1,0),FALSE)),VLOOKUP($B289,'Allokerad kvv'!$B$2:$AV$468,MATCH(W$1,'Allokerad kvv'!$B$1:$AV$1,0),FALSE),VLOOKUP($B289,'Justerad allokering'!$B$1:$AG$461,MATCH(W$1,'Justerad allokering'!$B$1:$AF$1,0),FALSE))</f>
        <v>0</v>
      </c>
      <c r="X289">
        <f>IF(ISERROR(1/VLOOKUP($B289,'Justerad allokering'!$B$1:$AG$461,MATCH(X$1,'Justerad allokering'!$B$1:$AF$1,0),FALSE)),VLOOKUP($B289,'Allokerad kvv'!$B$2:$AV$468,MATCH(X$1,'Allokerad kvv'!$B$1:$AV$1,0),FALSE),VLOOKUP($B289,'Justerad allokering'!$B$1:$AG$461,MATCH(X$1,'Justerad allokering'!$B$1:$AF$1,0),FALSE))</f>
        <v>0</v>
      </c>
      <c r="Y289">
        <f>IF(ISERROR(1/VLOOKUP($B289,'Justerad allokering'!$B$1:$AG$461,MATCH(Y$1,'Justerad allokering'!$B$1:$AF$1,0),FALSE)),VLOOKUP($B289,'Allokerad kvv'!$B$2:$AV$468,MATCH(Y$1,'Allokerad kvv'!$B$1:$AV$1,0),FALSE),VLOOKUP($B289,'Justerad allokering'!$B$1:$AG$461,MATCH(Y$1,'Justerad allokering'!$B$1:$AF$1,0),FALSE))</f>
        <v>0</v>
      </c>
      <c r="Z289">
        <f>IF(ISERROR(1/VLOOKUP($B289,'Justerad allokering'!$B$1:$AG$461,MATCH(Z$1,'Justerad allokering'!$B$1:$AF$1,0),FALSE)),VLOOKUP($B289,'Allokerad kvv'!$B$2:$AV$468,MATCH(Z$1,'Allokerad kvv'!$B$1:$AV$1,0),FALSE),VLOOKUP($B289,'Justerad allokering'!$B$1:$AG$461,MATCH(Z$1,'Justerad allokering'!$B$1:$AF$1,0),FALSE))</f>
        <v>0</v>
      </c>
      <c r="AE289" s="89">
        <f t="shared" si="16"/>
        <v>0</v>
      </c>
      <c r="AG289">
        <f t="shared" si="17"/>
        <v>0</v>
      </c>
      <c r="AH289">
        <f t="shared" si="18"/>
        <v>0</v>
      </c>
      <c r="AI289" t="str">
        <f>IF(AH289=0,"",AH289/VLOOKUP(B289,Kraftvärmeprod!$B$1:$BC$480,MATCH("Summa tillförd energi exklusive rökgaskondensering",Kraftvärmeprod!$B$1:$BC$1,0),FALSE))</f>
        <v/>
      </c>
      <c r="AK289">
        <f t="shared" si="19"/>
        <v>0</v>
      </c>
    </row>
    <row r="290" spans="1:37" x14ac:dyDescent="0.25">
      <c r="A290" s="2" t="s">
        <v>410</v>
      </c>
      <c r="B290" s="2" t="s">
        <v>411</v>
      </c>
      <c r="C290">
        <f>IF(ISERROR(1/VLOOKUP($B290,'Justerad allokering'!$B$1:$AG$461,MATCH(C$1,'Justerad allokering'!$B$1:$AF$1,0),FALSE)),VLOOKUP($B290,'Allokerad kvv'!$B$2:$AV$468,MATCH(C$1,'Allokerad kvv'!$B$1:$AV$1,0),FALSE),VLOOKUP($B290,'Justerad allokering'!$B$1:$AG$461,MATCH(C$1,'Justerad allokering'!$B$1:$AF$1,0),FALSE))</f>
        <v>0</v>
      </c>
      <c r="D290">
        <f>IF(ISERROR(1/VLOOKUP($B290,'Justerad allokering'!$B$1:$AG$461,MATCH(D$1,'Justerad allokering'!$B$1:$AF$1,0),FALSE)),VLOOKUP($B290,'Allokerad kvv'!$B$2:$AV$468,MATCH(D$1,'Allokerad kvv'!$B$1:$AV$1,0),FALSE),VLOOKUP($B290,'Justerad allokering'!$B$1:$AG$461,MATCH(D$1,'Justerad allokering'!$B$1:$AF$1,0),FALSE))</f>
        <v>0</v>
      </c>
      <c r="E290">
        <f>IF(ISERROR(1/VLOOKUP($B290,'Justerad allokering'!$B$1:$AG$461,MATCH(E$1,'Justerad allokering'!$B$1:$AF$1,0),FALSE)),VLOOKUP($B290,'Allokerad kvv'!$B$2:$AV$468,MATCH(E$1,'Allokerad kvv'!$B$1:$AV$1,0),FALSE),VLOOKUP($B290,'Justerad allokering'!$B$1:$AG$461,MATCH(E$1,'Justerad allokering'!$B$1:$AF$1,0),FALSE))</f>
        <v>0</v>
      </c>
      <c r="F290">
        <f>IF(ISERROR(1/VLOOKUP($B290,'Justerad allokering'!$B$1:$AG$461,MATCH(F$1,'Justerad allokering'!$B$1:$AF$1,0),FALSE)),VLOOKUP($B290,'Allokerad kvv'!$B$2:$AV$468,MATCH(F$1,'Allokerad kvv'!$B$1:$AV$1,0),FALSE),VLOOKUP($B290,'Justerad allokering'!$B$1:$AG$461,MATCH(F$1,'Justerad allokering'!$B$1:$AF$1,0),FALSE))</f>
        <v>0</v>
      </c>
      <c r="G290">
        <f>IF(ISERROR(1/VLOOKUP($B290,'Justerad allokering'!$B$1:$AG$461,MATCH(G$1,'Justerad allokering'!$B$1:$AF$1,0),FALSE)),VLOOKUP($B290,'Allokerad kvv'!$B$2:$AV$468,MATCH(G$1,'Allokerad kvv'!$B$1:$AV$1,0),FALSE),VLOOKUP($B290,'Justerad allokering'!$B$1:$AG$461,MATCH(G$1,'Justerad allokering'!$B$1:$AF$1,0),FALSE))</f>
        <v>0</v>
      </c>
      <c r="H290">
        <f>IF(ISERROR(1/VLOOKUP($B290,'Justerad allokering'!$B$1:$AG$461,MATCH(H$1,'Justerad allokering'!$B$1:$AF$1,0),FALSE)),VLOOKUP($B290,'Allokerad kvv'!$B$2:$AV$468,MATCH(H$1,'Allokerad kvv'!$B$1:$AV$1,0),FALSE),VLOOKUP($B290,'Justerad allokering'!$B$1:$AG$461,MATCH(H$1,'Justerad allokering'!$B$1:$AF$1,0),FALSE))</f>
        <v>0</v>
      </c>
      <c r="I290">
        <f>IF(ISERROR(1/VLOOKUP($B290,'Justerad allokering'!$B$1:$AG$461,MATCH(I$1,'Justerad allokering'!$B$1:$AF$1,0),FALSE)),VLOOKUP($B290,'Allokerad kvv'!$B$2:$AV$468,MATCH(I$1,'Allokerad kvv'!$B$1:$AV$1,0),FALSE),VLOOKUP($B290,'Justerad allokering'!$B$1:$AG$461,MATCH(I$1,'Justerad allokering'!$B$1:$AF$1,0),FALSE))</f>
        <v>0</v>
      </c>
      <c r="J290">
        <f>IF(ISERROR(1/VLOOKUP($B290,'Justerad allokering'!$B$1:$AG$461,MATCH(J$1,'Justerad allokering'!$B$1:$AF$1,0),FALSE)),VLOOKUP($B290,'Allokerad kvv'!$B$2:$AV$468,MATCH(J$1,'Allokerad kvv'!$B$1:$AV$1,0),FALSE),VLOOKUP($B290,'Justerad allokering'!$B$1:$AG$461,MATCH(J$1,'Justerad allokering'!$B$1:$AF$1,0),FALSE))</f>
        <v>0</v>
      </c>
      <c r="K290">
        <f>IF(ISERROR(1/VLOOKUP($B290,'Justerad allokering'!$B$1:$AG$461,MATCH(K$1,'Justerad allokering'!$B$1:$AF$1,0),FALSE)),VLOOKUP($B290,'Allokerad kvv'!$B$2:$AV$468,MATCH(K$1,'Allokerad kvv'!$B$1:$AV$1,0),FALSE),VLOOKUP($B290,'Justerad allokering'!$B$1:$AG$461,MATCH(K$1,'Justerad allokering'!$B$1:$AF$1,0),FALSE))</f>
        <v>0</v>
      </c>
      <c r="L290">
        <f>IF(ISERROR(1/VLOOKUP($B290,'Justerad allokering'!$B$1:$AG$461,MATCH(L$1,'Justerad allokering'!$B$1:$AF$1,0),FALSE)),VLOOKUP($B290,'Allokerad kvv'!$B$2:$AV$468,MATCH(L$1,'Allokerad kvv'!$B$1:$AV$1,0),FALSE),VLOOKUP($B290,'Justerad allokering'!$B$1:$AG$461,MATCH(L$1,'Justerad allokering'!$B$1:$AF$1,0),FALSE))</f>
        <v>0</v>
      </c>
      <c r="M290">
        <f>IF(ISERROR(1/VLOOKUP($B290,'Justerad allokering'!$B$1:$AG$461,MATCH(M$1,'Justerad allokering'!$B$1:$AF$1,0),FALSE)),VLOOKUP($B290,'Allokerad kvv'!$B$2:$AV$468,MATCH(M$1,'Allokerad kvv'!$B$1:$AV$1,0),FALSE),VLOOKUP($B290,'Justerad allokering'!$B$1:$AG$461,MATCH(M$1,'Justerad allokering'!$B$1:$AF$1,0),FALSE))</f>
        <v>0</v>
      </c>
      <c r="N290">
        <f>IF(ISERROR(1/VLOOKUP($B290,'Justerad allokering'!$B$1:$AG$461,MATCH(N$1,'Justerad allokering'!$B$1:$AF$1,0),FALSE)),VLOOKUP($B290,'Allokerad kvv'!$B$2:$AV$468,MATCH(N$1,'Allokerad kvv'!$B$1:$AV$1,0),FALSE),VLOOKUP($B290,'Justerad allokering'!$B$1:$AG$461,MATCH(N$1,'Justerad allokering'!$B$1:$AF$1,0),FALSE))</f>
        <v>0</v>
      </c>
      <c r="O290">
        <f>IF(ISERROR(1/VLOOKUP($B290,'Justerad allokering'!$B$1:$AG$461,MATCH(O$1,'Justerad allokering'!$B$1:$AF$1,0),FALSE)),VLOOKUP($B290,'Allokerad kvv'!$B$2:$AV$468,MATCH(O$1,'Allokerad kvv'!$B$1:$AV$1,0),FALSE),VLOOKUP($B290,'Justerad allokering'!$B$1:$AG$461,MATCH(O$1,'Justerad allokering'!$B$1:$AF$1,0),FALSE))</f>
        <v>0</v>
      </c>
      <c r="P290">
        <f>IF(ISERROR(1/VLOOKUP($B290,'Justerad allokering'!$B$1:$AG$461,MATCH(P$1,'Justerad allokering'!$B$1:$AF$1,0),FALSE)),VLOOKUP($B290,'Allokerad kvv'!$B$2:$AV$468,MATCH(P$1,'Allokerad kvv'!$B$1:$AV$1,0),FALSE),VLOOKUP($B290,'Justerad allokering'!$B$1:$AG$461,MATCH(P$1,'Justerad allokering'!$B$1:$AF$1,0),FALSE))</f>
        <v>0</v>
      </c>
      <c r="Q290">
        <f>IF(ISERROR(1/VLOOKUP($B290,'Justerad allokering'!$B$1:$AG$461,MATCH(Q$1,'Justerad allokering'!$B$1:$AF$1,0),FALSE)),VLOOKUP($B290,'Allokerad kvv'!$B$2:$AV$468,MATCH(Q$1,'Allokerad kvv'!$B$1:$AV$1,0),FALSE),VLOOKUP($B290,'Justerad allokering'!$B$1:$AG$461,MATCH(Q$1,'Justerad allokering'!$B$1:$AF$1,0),FALSE))</f>
        <v>0</v>
      </c>
      <c r="R290">
        <f>IF(ISERROR(1/VLOOKUP($B290,'Justerad allokering'!$B$1:$AG$461,MATCH(R$1,'Justerad allokering'!$B$1:$AF$1,0),FALSE)),VLOOKUP($B290,'Allokerad kvv'!$B$2:$AV$468,MATCH(R$1,'Allokerad kvv'!$B$1:$AV$1,0),FALSE),VLOOKUP($B290,'Justerad allokering'!$B$1:$AG$461,MATCH(R$1,'Justerad allokering'!$B$1:$AF$1,0),FALSE))</f>
        <v>0</v>
      </c>
      <c r="S290">
        <f>IF(ISERROR(1/VLOOKUP($B290,'Justerad allokering'!$B$1:$AG$461,MATCH(S$1,'Justerad allokering'!$B$1:$AF$1,0),FALSE)),VLOOKUP($B290,'Allokerad kvv'!$B$2:$AV$468,MATCH(S$1,'Allokerad kvv'!$B$1:$AV$1,0),FALSE),VLOOKUP($B290,'Justerad allokering'!$B$1:$AG$461,MATCH(S$1,'Justerad allokering'!$B$1:$AF$1,0),FALSE))</f>
        <v>0</v>
      </c>
      <c r="T290">
        <f>IF(ISERROR(1/VLOOKUP($B290,'Justerad allokering'!$B$1:$AG$461,MATCH(T$1,'Justerad allokering'!$B$1:$AF$1,0),FALSE)),VLOOKUP($B290,'Allokerad kvv'!$B$2:$AV$468,MATCH(T$1,'Allokerad kvv'!$B$1:$AV$1,0),FALSE),VLOOKUP($B290,'Justerad allokering'!$B$1:$AG$461,MATCH(T$1,'Justerad allokering'!$B$1:$AF$1,0),FALSE))</f>
        <v>0</v>
      </c>
      <c r="U290">
        <f>IF(ISERROR(1/VLOOKUP($B290,'Justerad allokering'!$B$1:$AG$461,MATCH(U$1,'Justerad allokering'!$B$1:$AF$1,0),FALSE)),VLOOKUP($B290,'Allokerad kvv'!$B$2:$AV$468,MATCH(U$1,'Allokerad kvv'!$B$1:$AV$1,0),FALSE),VLOOKUP($B290,'Justerad allokering'!$B$1:$AG$461,MATCH(U$1,'Justerad allokering'!$B$1:$AF$1,0),FALSE))</f>
        <v>0</v>
      </c>
      <c r="V290">
        <f>IF(ISERROR(1/VLOOKUP($B290,'Justerad allokering'!$B$1:$AG$461,MATCH(V$1,'Justerad allokering'!$B$1:$AF$1,0),FALSE)),VLOOKUP($B290,'Allokerad kvv'!$B$2:$AV$468,MATCH(V$1,'Allokerad kvv'!$B$1:$AV$1,0),FALSE),VLOOKUP($B290,'Justerad allokering'!$B$1:$AG$461,MATCH(V$1,'Justerad allokering'!$B$1:$AF$1,0),FALSE))</f>
        <v>0</v>
      </c>
      <c r="W290">
        <f>IF(ISERROR(1/VLOOKUP($B290,'Justerad allokering'!$B$1:$AG$461,MATCH(W$1,'Justerad allokering'!$B$1:$AF$1,0),FALSE)),VLOOKUP($B290,'Allokerad kvv'!$B$2:$AV$468,MATCH(W$1,'Allokerad kvv'!$B$1:$AV$1,0),FALSE),VLOOKUP($B290,'Justerad allokering'!$B$1:$AG$461,MATCH(W$1,'Justerad allokering'!$B$1:$AF$1,0),FALSE))</f>
        <v>0</v>
      </c>
      <c r="X290">
        <f>IF(ISERROR(1/VLOOKUP($B290,'Justerad allokering'!$B$1:$AG$461,MATCH(X$1,'Justerad allokering'!$B$1:$AF$1,0),FALSE)),VLOOKUP($B290,'Allokerad kvv'!$B$2:$AV$468,MATCH(X$1,'Allokerad kvv'!$B$1:$AV$1,0),FALSE),VLOOKUP($B290,'Justerad allokering'!$B$1:$AG$461,MATCH(X$1,'Justerad allokering'!$B$1:$AF$1,0),FALSE))</f>
        <v>0</v>
      </c>
      <c r="Y290">
        <f>IF(ISERROR(1/VLOOKUP($B290,'Justerad allokering'!$B$1:$AG$461,MATCH(Y$1,'Justerad allokering'!$B$1:$AF$1,0),FALSE)),VLOOKUP($B290,'Allokerad kvv'!$B$2:$AV$468,MATCH(Y$1,'Allokerad kvv'!$B$1:$AV$1,0),FALSE),VLOOKUP($B290,'Justerad allokering'!$B$1:$AG$461,MATCH(Y$1,'Justerad allokering'!$B$1:$AF$1,0),FALSE))</f>
        <v>0</v>
      </c>
      <c r="Z290">
        <f>IF(ISERROR(1/VLOOKUP($B290,'Justerad allokering'!$B$1:$AG$461,MATCH(Z$1,'Justerad allokering'!$B$1:$AF$1,0),FALSE)),VLOOKUP($B290,'Allokerad kvv'!$B$2:$AV$468,MATCH(Z$1,'Allokerad kvv'!$B$1:$AV$1,0),FALSE),VLOOKUP($B290,'Justerad allokering'!$B$1:$AG$461,MATCH(Z$1,'Justerad allokering'!$B$1:$AF$1,0),FALSE))</f>
        <v>0</v>
      </c>
      <c r="AE290" s="89">
        <f t="shared" si="16"/>
        <v>0</v>
      </c>
      <c r="AG290">
        <f t="shared" si="17"/>
        <v>0</v>
      </c>
      <c r="AH290">
        <f t="shared" si="18"/>
        <v>0</v>
      </c>
      <c r="AI290" t="str">
        <f>IF(AH290=0,"",AH290/VLOOKUP(B290,Kraftvärmeprod!$B$1:$BC$480,MATCH("Summa tillförd energi exklusive rökgaskondensering",Kraftvärmeprod!$B$1:$BC$1,0),FALSE))</f>
        <v/>
      </c>
      <c r="AK290">
        <f t="shared" si="19"/>
        <v>0</v>
      </c>
    </row>
    <row r="291" spans="1:37" x14ac:dyDescent="0.25">
      <c r="A291" s="2" t="s">
        <v>410</v>
      </c>
      <c r="B291" s="2" t="s">
        <v>412</v>
      </c>
      <c r="C291">
        <f>IF(ISERROR(1/VLOOKUP($B291,'Justerad allokering'!$B$1:$AG$461,MATCH(C$1,'Justerad allokering'!$B$1:$AF$1,0),FALSE)),VLOOKUP($B291,'Allokerad kvv'!$B$2:$AV$468,MATCH(C$1,'Allokerad kvv'!$B$1:$AV$1,0),FALSE),VLOOKUP($B291,'Justerad allokering'!$B$1:$AG$461,MATCH(C$1,'Justerad allokering'!$B$1:$AF$1,0),FALSE))</f>
        <v>0</v>
      </c>
      <c r="D291">
        <f>IF(ISERROR(1/VLOOKUP($B291,'Justerad allokering'!$B$1:$AG$461,MATCH(D$1,'Justerad allokering'!$B$1:$AF$1,0),FALSE)),VLOOKUP($B291,'Allokerad kvv'!$B$2:$AV$468,MATCH(D$1,'Allokerad kvv'!$B$1:$AV$1,0),FALSE),VLOOKUP($B291,'Justerad allokering'!$B$1:$AG$461,MATCH(D$1,'Justerad allokering'!$B$1:$AF$1,0),FALSE))</f>
        <v>0</v>
      </c>
      <c r="E291">
        <f>IF(ISERROR(1/VLOOKUP($B291,'Justerad allokering'!$B$1:$AG$461,MATCH(E$1,'Justerad allokering'!$B$1:$AF$1,0),FALSE)),VLOOKUP($B291,'Allokerad kvv'!$B$2:$AV$468,MATCH(E$1,'Allokerad kvv'!$B$1:$AV$1,0),FALSE),VLOOKUP($B291,'Justerad allokering'!$B$1:$AG$461,MATCH(E$1,'Justerad allokering'!$B$1:$AF$1,0),FALSE))</f>
        <v>0</v>
      </c>
      <c r="F291">
        <f>IF(ISERROR(1/VLOOKUP($B291,'Justerad allokering'!$B$1:$AG$461,MATCH(F$1,'Justerad allokering'!$B$1:$AF$1,0),FALSE)),VLOOKUP($B291,'Allokerad kvv'!$B$2:$AV$468,MATCH(F$1,'Allokerad kvv'!$B$1:$AV$1,0),FALSE),VLOOKUP($B291,'Justerad allokering'!$B$1:$AG$461,MATCH(F$1,'Justerad allokering'!$B$1:$AF$1,0),FALSE))</f>
        <v>0</v>
      </c>
      <c r="G291">
        <f>IF(ISERROR(1/VLOOKUP($B291,'Justerad allokering'!$B$1:$AG$461,MATCH(G$1,'Justerad allokering'!$B$1:$AF$1,0),FALSE)),VLOOKUP($B291,'Allokerad kvv'!$B$2:$AV$468,MATCH(G$1,'Allokerad kvv'!$B$1:$AV$1,0),FALSE),VLOOKUP($B291,'Justerad allokering'!$B$1:$AG$461,MATCH(G$1,'Justerad allokering'!$B$1:$AF$1,0),FALSE))</f>
        <v>0</v>
      </c>
      <c r="H291">
        <f>IF(ISERROR(1/VLOOKUP($B291,'Justerad allokering'!$B$1:$AG$461,MATCH(H$1,'Justerad allokering'!$B$1:$AF$1,0),FALSE)),VLOOKUP($B291,'Allokerad kvv'!$B$2:$AV$468,MATCH(H$1,'Allokerad kvv'!$B$1:$AV$1,0),FALSE),VLOOKUP($B291,'Justerad allokering'!$B$1:$AG$461,MATCH(H$1,'Justerad allokering'!$B$1:$AF$1,0),FALSE))</f>
        <v>0</v>
      </c>
      <c r="I291">
        <f>IF(ISERROR(1/VLOOKUP($B291,'Justerad allokering'!$B$1:$AG$461,MATCH(I$1,'Justerad allokering'!$B$1:$AF$1,0),FALSE)),VLOOKUP($B291,'Allokerad kvv'!$B$2:$AV$468,MATCH(I$1,'Allokerad kvv'!$B$1:$AV$1,0),FALSE),VLOOKUP($B291,'Justerad allokering'!$B$1:$AG$461,MATCH(I$1,'Justerad allokering'!$B$1:$AF$1,0),FALSE))</f>
        <v>0</v>
      </c>
      <c r="J291">
        <f>IF(ISERROR(1/VLOOKUP($B291,'Justerad allokering'!$B$1:$AG$461,MATCH(J$1,'Justerad allokering'!$B$1:$AF$1,0),FALSE)),VLOOKUP($B291,'Allokerad kvv'!$B$2:$AV$468,MATCH(J$1,'Allokerad kvv'!$B$1:$AV$1,0),FALSE),VLOOKUP($B291,'Justerad allokering'!$B$1:$AG$461,MATCH(J$1,'Justerad allokering'!$B$1:$AF$1,0),FALSE))</f>
        <v>0</v>
      </c>
      <c r="K291">
        <f>IF(ISERROR(1/VLOOKUP($B291,'Justerad allokering'!$B$1:$AG$461,MATCH(K$1,'Justerad allokering'!$B$1:$AF$1,0),FALSE)),VLOOKUP($B291,'Allokerad kvv'!$B$2:$AV$468,MATCH(K$1,'Allokerad kvv'!$B$1:$AV$1,0),FALSE),VLOOKUP($B291,'Justerad allokering'!$B$1:$AG$461,MATCH(K$1,'Justerad allokering'!$B$1:$AF$1,0),FALSE))</f>
        <v>0</v>
      </c>
      <c r="L291">
        <f>IF(ISERROR(1/VLOOKUP($B291,'Justerad allokering'!$B$1:$AG$461,MATCH(L$1,'Justerad allokering'!$B$1:$AF$1,0),FALSE)),VLOOKUP($B291,'Allokerad kvv'!$B$2:$AV$468,MATCH(L$1,'Allokerad kvv'!$B$1:$AV$1,0),FALSE),VLOOKUP($B291,'Justerad allokering'!$B$1:$AG$461,MATCH(L$1,'Justerad allokering'!$B$1:$AF$1,0),FALSE))</f>
        <v>0</v>
      </c>
      <c r="M291">
        <f>IF(ISERROR(1/VLOOKUP($B291,'Justerad allokering'!$B$1:$AG$461,MATCH(M$1,'Justerad allokering'!$B$1:$AF$1,0),FALSE)),VLOOKUP($B291,'Allokerad kvv'!$B$2:$AV$468,MATCH(M$1,'Allokerad kvv'!$B$1:$AV$1,0),FALSE),VLOOKUP($B291,'Justerad allokering'!$B$1:$AG$461,MATCH(M$1,'Justerad allokering'!$B$1:$AF$1,0),FALSE))</f>
        <v>0</v>
      </c>
      <c r="N291">
        <f>IF(ISERROR(1/VLOOKUP($B291,'Justerad allokering'!$B$1:$AG$461,MATCH(N$1,'Justerad allokering'!$B$1:$AF$1,0),FALSE)),VLOOKUP($B291,'Allokerad kvv'!$B$2:$AV$468,MATCH(N$1,'Allokerad kvv'!$B$1:$AV$1,0),FALSE),VLOOKUP($B291,'Justerad allokering'!$B$1:$AG$461,MATCH(N$1,'Justerad allokering'!$B$1:$AF$1,0),FALSE))</f>
        <v>0</v>
      </c>
      <c r="O291">
        <f>IF(ISERROR(1/VLOOKUP($B291,'Justerad allokering'!$B$1:$AG$461,MATCH(O$1,'Justerad allokering'!$B$1:$AF$1,0),FALSE)),VLOOKUP($B291,'Allokerad kvv'!$B$2:$AV$468,MATCH(O$1,'Allokerad kvv'!$B$1:$AV$1,0),FALSE),VLOOKUP($B291,'Justerad allokering'!$B$1:$AG$461,MATCH(O$1,'Justerad allokering'!$B$1:$AF$1,0),FALSE))</f>
        <v>0</v>
      </c>
      <c r="P291">
        <f>IF(ISERROR(1/VLOOKUP($B291,'Justerad allokering'!$B$1:$AG$461,MATCH(P$1,'Justerad allokering'!$B$1:$AF$1,0),FALSE)),VLOOKUP($B291,'Allokerad kvv'!$B$2:$AV$468,MATCH(P$1,'Allokerad kvv'!$B$1:$AV$1,0),FALSE),VLOOKUP($B291,'Justerad allokering'!$B$1:$AG$461,MATCH(P$1,'Justerad allokering'!$B$1:$AF$1,0),FALSE))</f>
        <v>0</v>
      </c>
      <c r="Q291">
        <f>IF(ISERROR(1/VLOOKUP($B291,'Justerad allokering'!$B$1:$AG$461,MATCH(Q$1,'Justerad allokering'!$B$1:$AF$1,0),FALSE)),VLOOKUP($B291,'Allokerad kvv'!$B$2:$AV$468,MATCH(Q$1,'Allokerad kvv'!$B$1:$AV$1,0),FALSE),VLOOKUP($B291,'Justerad allokering'!$B$1:$AG$461,MATCH(Q$1,'Justerad allokering'!$B$1:$AF$1,0),FALSE))</f>
        <v>0</v>
      </c>
      <c r="R291">
        <f>IF(ISERROR(1/VLOOKUP($B291,'Justerad allokering'!$B$1:$AG$461,MATCH(R$1,'Justerad allokering'!$B$1:$AF$1,0),FALSE)),VLOOKUP($B291,'Allokerad kvv'!$B$2:$AV$468,MATCH(R$1,'Allokerad kvv'!$B$1:$AV$1,0),FALSE),VLOOKUP($B291,'Justerad allokering'!$B$1:$AG$461,MATCH(R$1,'Justerad allokering'!$B$1:$AF$1,0),FALSE))</f>
        <v>0</v>
      </c>
      <c r="S291">
        <f>IF(ISERROR(1/VLOOKUP($B291,'Justerad allokering'!$B$1:$AG$461,MATCH(S$1,'Justerad allokering'!$B$1:$AF$1,0),FALSE)),VLOOKUP($B291,'Allokerad kvv'!$B$2:$AV$468,MATCH(S$1,'Allokerad kvv'!$B$1:$AV$1,0),FALSE),VLOOKUP($B291,'Justerad allokering'!$B$1:$AG$461,MATCH(S$1,'Justerad allokering'!$B$1:$AF$1,0),FALSE))</f>
        <v>0</v>
      </c>
      <c r="T291">
        <f>IF(ISERROR(1/VLOOKUP($B291,'Justerad allokering'!$B$1:$AG$461,MATCH(T$1,'Justerad allokering'!$B$1:$AF$1,0),FALSE)),VLOOKUP($B291,'Allokerad kvv'!$B$2:$AV$468,MATCH(T$1,'Allokerad kvv'!$B$1:$AV$1,0),FALSE),VLOOKUP($B291,'Justerad allokering'!$B$1:$AG$461,MATCH(T$1,'Justerad allokering'!$B$1:$AF$1,0),FALSE))</f>
        <v>0</v>
      </c>
      <c r="U291">
        <f>IF(ISERROR(1/VLOOKUP($B291,'Justerad allokering'!$B$1:$AG$461,MATCH(U$1,'Justerad allokering'!$B$1:$AF$1,0),FALSE)),VLOOKUP($B291,'Allokerad kvv'!$B$2:$AV$468,MATCH(U$1,'Allokerad kvv'!$B$1:$AV$1,0),FALSE),VLOOKUP($B291,'Justerad allokering'!$B$1:$AG$461,MATCH(U$1,'Justerad allokering'!$B$1:$AF$1,0),FALSE))</f>
        <v>0</v>
      </c>
      <c r="V291">
        <f>IF(ISERROR(1/VLOOKUP($B291,'Justerad allokering'!$B$1:$AG$461,MATCH(V$1,'Justerad allokering'!$B$1:$AF$1,0),FALSE)),VLOOKUP($B291,'Allokerad kvv'!$B$2:$AV$468,MATCH(V$1,'Allokerad kvv'!$B$1:$AV$1,0),FALSE),VLOOKUP($B291,'Justerad allokering'!$B$1:$AG$461,MATCH(V$1,'Justerad allokering'!$B$1:$AF$1,0),FALSE))</f>
        <v>0</v>
      </c>
      <c r="W291">
        <f>IF(ISERROR(1/VLOOKUP($B291,'Justerad allokering'!$B$1:$AG$461,MATCH(W$1,'Justerad allokering'!$B$1:$AF$1,0),FALSE)),VLOOKUP($B291,'Allokerad kvv'!$B$2:$AV$468,MATCH(W$1,'Allokerad kvv'!$B$1:$AV$1,0),FALSE),VLOOKUP($B291,'Justerad allokering'!$B$1:$AG$461,MATCH(W$1,'Justerad allokering'!$B$1:$AF$1,0),FALSE))</f>
        <v>0</v>
      </c>
      <c r="X291">
        <f>IF(ISERROR(1/VLOOKUP($B291,'Justerad allokering'!$B$1:$AG$461,MATCH(X$1,'Justerad allokering'!$B$1:$AF$1,0),FALSE)),VLOOKUP($B291,'Allokerad kvv'!$B$2:$AV$468,MATCH(X$1,'Allokerad kvv'!$B$1:$AV$1,0),FALSE),VLOOKUP($B291,'Justerad allokering'!$B$1:$AG$461,MATCH(X$1,'Justerad allokering'!$B$1:$AF$1,0),FALSE))</f>
        <v>0</v>
      </c>
      <c r="Y291">
        <f>IF(ISERROR(1/VLOOKUP($B291,'Justerad allokering'!$B$1:$AG$461,MATCH(Y$1,'Justerad allokering'!$B$1:$AF$1,0),FALSE)),VLOOKUP($B291,'Allokerad kvv'!$B$2:$AV$468,MATCH(Y$1,'Allokerad kvv'!$B$1:$AV$1,0),FALSE),VLOOKUP($B291,'Justerad allokering'!$B$1:$AG$461,MATCH(Y$1,'Justerad allokering'!$B$1:$AF$1,0),FALSE))</f>
        <v>0</v>
      </c>
      <c r="Z291">
        <f>IF(ISERROR(1/VLOOKUP($B291,'Justerad allokering'!$B$1:$AG$461,MATCH(Z$1,'Justerad allokering'!$B$1:$AF$1,0),FALSE)),VLOOKUP($B291,'Allokerad kvv'!$B$2:$AV$468,MATCH(Z$1,'Allokerad kvv'!$B$1:$AV$1,0),FALSE),VLOOKUP($B291,'Justerad allokering'!$B$1:$AG$461,MATCH(Z$1,'Justerad allokering'!$B$1:$AF$1,0),FALSE))</f>
        <v>0</v>
      </c>
      <c r="AE291" s="89">
        <f t="shared" si="16"/>
        <v>0</v>
      </c>
      <c r="AG291">
        <f t="shared" si="17"/>
        <v>0</v>
      </c>
      <c r="AH291">
        <f t="shared" si="18"/>
        <v>0</v>
      </c>
      <c r="AI291" t="str">
        <f>IF(AH291=0,"",AH291/VLOOKUP(B291,Kraftvärmeprod!$B$1:$BC$480,MATCH("Summa tillförd energi exklusive rökgaskondensering",Kraftvärmeprod!$B$1:$BC$1,0),FALSE))</f>
        <v/>
      </c>
      <c r="AK291">
        <f t="shared" si="19"/>
        <v>0</v>
      </c>
    </row>
    <row r="292" spans="1:37" x14ac:dyDescent="0.25">
      <c r="A292" s="2" t="s">
        <v>413</v>
      </c>
      <c r="B292" s="2" t="s">
        <v>414</v>
      </c>
      <c r="C292">
        <f>IF(ISERROR(1/VLOOKUP($B292,'Justerad allokering'!$B$1:$AG$461,MATCH(C$1,'Justerad allokering'!$B$1:$AF$1,0),FALSE)),VLOOKUP($B292,'Allokerad kvv'!$B$2:$AV$468,MATCH(C$1,'Allokerad kvv'!$B$1:$AV$1,0),FALSE),VLOOKUP($B292,'Justerad allokering'!$B$1:$AG$461,MATCH(C$1,'Justerad allokering'!$B$1:$AF$1,0),FALSE))</f>
        <v>0</v>
      </c>
      <c r="D292">
        <f>IF(ISERROR(1/VLOOKUP($B292,'Justerad allokering'!$B$1:$AG$461,MATCH(D$1,'Justerad allokering'!$B$1:$AF$1,0),FALSE)),VLOOKUP($B292,'Allokerad kvv'!$B$2:$AV$468,MATCH(D$1,'Allokerad kvv'!$B$1:$AV$1,0),FALSE),VLOOKUP($B292,'Justerad allokering'!$B$1:$AG$461,MATCH(D$1,'Justerad allokering'!$B$1:$AF$1,0),FALSE))</f>
        <v>0</v>
      </c>
      <c r="E292">
        <f>IF(ISERROR(1/VLOOKUP($B292,'Justerad allokering'!$B$1:$AG$461,MATCH(E$1,'Justerad allokering'!$B$1:$AF$1,0),FALSE)),VLOOKUP($B292,'Allokerad kvv'!$B$2:$AV$468,MATCH(E$1,'Allokerad kvv'!$B$1:$AV$1,0),FALSE),VLOOKUP($B292,'Justerad allokering'!$B$1:$AG$461,MATCH(E$1,'Justerad allokering'!$B$1:$AF$1,0),FALSE))</f>
        <v>93.434899999999999</v>
      </c>
      <c r="F292">
        <f>IF(ISERROR(1/VLOOKUP($B292,'Justerad allokering'!$B$1:$AG$461,MATCH(F$1,'Justerad allokering'!$B$1:$AF$1,0),FALSE)),VLOOKUP($B292,'Allokerad kvv'!$B$2:$AV$468,MATCH(F$1,'Allokerad kvv'!$B$1:$AV$1,0),FALSE),VLOOKUP($B292,'Justerad allokering'!$B$1:$AG$461,MATCH(F$1,'Justerad allokering'!$B$1:$AF$1,0),FALSE))</f>
        <v>0</v>
      </c>
      <c r="G292">
        <f>IF(ISERROR(1/VLOOKUP($B292,'Justerad allokering'!$B$1:$AG$461,MATCH(G$1,'Justerad allokering'!$B$1:$AF$1,0),FALSE)),VLOOKUP($B292,'Allokerad kvv'!$B$2:$AV$468,MATCH(G$1,'Allokerad kvv'!$B$1:$AV$1,0),FALSE),VLOOKUP($B292,'Justerad allokering'!$B$1:$AG$461,MATCH(G$1,'Justerad allokering'!$B$1:$AF$1,0),FALSE))</f>
        <v>1.8591</v>
      </c>
      <c r="H292">
        <f>IF(ISERROR(1/VLOOKUP($B292,'Justerad allokering'!$B$1:$AG$461,MATCH(H$1,'Justerad allokering'!$B$1:$AF$1,0),FALSE)),VLOOKUP($B292,'Allokerad kvv'!$B$2:$AV$468,MATCH(H$1,'Allokerad kvv'!$B$1:$AV$1,0),FALSE),VLOOKUP($B292,'Justerad allokering'!$B$1:$AG$461,MATCH(H$1,'Justerad allokering'!$B$1:$AF$1,0),FALSE))</f>
        <v>0</v>
      </c>
      <c r="I292">
        <f>IF(ISERROR(1/VLOOKUP($B292,'Justerad allokering'!$B$1:$AG$461,MATCH(I$1,'Justerad allokering'!$B$1:$AF$1,0),FALSE)),VLOOKUP($B292,'Allokerad kvv'!$B$2:$AV$468,MATCH(I$1,'Allokerad kvv'!$B$1:$AV$1,0),FALSE),VLOOKUP($B292,'Justerad allokering'!$B$1:$AG$461,MATCH(I$1,'Justerad allokering'!$B$1:$AF$1,0),FALSE))</f>
        <v>0</v>
      </c>
      <c r="J292">
        <f>IF(ISERROR(1/VLOOKUP($B292,'Justerad allokering'!$B$1:$AG$461,MATCH(J$1,'Justerad allokering'!$B$1:$AF$1,0),FALSE)),VLOOKUP($B292,'Allokerad kvv'!$B$2:$AV$468,MATCH(J$1,'Allokerad kvv'!$B$1:$AV$1,0),FALSE),VLOOKUP($B292,'Justerad allokering'!$B$1:$AG$461,MATCH(J$1,'Justerad allokering'!$B$1:$AF$1,0),FALSE))</f>
        <v>123.53700000000001</v>
      </c>
      <c r="K292">
        <f>IF(ISERROR(1/VLOOKUP($B292,'Justerad allokering'!$B$1:$AG$461,MATCH(K$1,'Justerad allokering'!$B$1:$AF$1,0),FALSE)),VLOOKUP($B292,'Allokerad kvv'!$B$2:$AV$468,MATCH(K$1,'Allokerad kvv'!$B$1:$AV$1,0),FALSE),VLOOKUP($B292,'Justerad allokering'!$B$1:$AG$461,MATCH(K$1,'Justerad allokering'!$B$1:$AF$1,0),FALSE))</f>
        <v>26.241900000000001</v>
      </c>
      <c r="L292">
        <f>IF(ISERROR(1/VLOOKUP($B292,'Justerad allokering'!$B$1:$AG$461,MATCH(L$1,'Justerad allokering'!$B$1:$AF$1,0),FALSE)),VLOOKUP($B292,'Allokerad kvv'!$B$2:$AV$468,MATCH(L$1,'Allokerad kvv'!$B$1:$AV$1,0),FALSE),VLOOKUP($B292,'Justerad allokering'!$B$1:$AG$461,MATCH(L$1,'Justerad allokering'!$B$1:$AF$1,0),FALSE))</f>
        <v>0</v>
      </c>
      <c r="M292">
        <f>IF(ISERROR(1/VLOOKUP($B292,'Justerad allokering'!$B$1:$AG$461,MATCH(M$1,'Justerad allokering'!$B$1:$AF$1,0),FALSE)),VLOOKUP($B292,'Allokerad kvv'!$B$2:$AV$468,MATCH(M$1,'Allokerad kvv'!$B$1:$AV$1,0),FALSE),VLOOKUP($B292,'Justerad allokering'!$B$1:$AG$461,MATCH(M$1,'Justerad allokering'!$B$1:$AF$1,0),FALSE))</f>
        <v>355.34300000000002</v>
      </c>
      <c r="N292">
        <f>IF(ISERROR(1/VLOOKUP($B292,'Justerad allokering'!$B$1:$AG$461,MATCH(N$1,'Justerad allokering'!$B$1:$AF$1,0),FALSE)),VLOOKUP($B292,'Allokerad kvv'!$B$2:$AV$468,MATCH(N$1,'Allokerad kvv'!$B$1:$AV$1,0),FALSE),VLOOKUP($B292,'Justerad allokering'!$B$1:$AG$461,MATCH(N$1,'Justerad allokering'!$B$1:$AF$1,0),FALSE))</f>
        <v>371.15</v>
      </c>
      <c r="O292">
        <f>IF(ISERROR(1/VLOOKUP($B292,'Justerad allokering'!$B$1:$AG$461,MATCH(O$1,'Justerad allokering'!$B$1:$AF$1,0),FALSE)),VLOOKUP($B292,'Allokerad kvv'!$B$2:$AV$468,MATCH(O$1,'Allokerad kvv'!$B$1:$AV$1,0),FALSE),VLOOKUP($B292,'Justerad allokering'!$B$1:$AG$461,MATCH(O$1,'Justerad allokering'!$B$1:$AF$1,0),FALSE))</f>
        <v>157.55500000000001</v>
      </c>
      <c r="P292">
        <f>IF(ISERROR(1/VLOOKUP($B292,'Justerad allokering'!$B$1:$AG$461,MATCH(P$1,'Justerad allokering'!$B$1:$AF$1,0),FALSE)),VLOOKUP($B292,'Allokerad kvv'!$B$2:$AV$468,MATCH(P$1,'Allokerad kvv'!$B$1:$AV$1,0),FALSE),VLOOKUP($B292,'Justerad allokering'!$B$1:$AG$461,MATCH(P$1,'Justerad allokering'!$B$1:$AF$1,0),FALSE))</f>
        <v>63.822000000000003</v>
      </c>
      <c r="Q292">
        <f>IF(ISERROR(1/VLOOKUP($B292,'Justerad allokering'!$B$1:$AG$461,MATCH(Q$1,'Justerad allokering'!$B$1:$AF$1,0),FALSE)),VLOOKUP($B292,'Allokerad kvv'!$B$2:$AV$468,MATCH(Q$1,'Allokerad kvv'!$B$1:$AV$1,0),FALSE),VLOOKUP($B292,'Justerad allokering'!$B$1:$AG$461,MATCH(Q$1,'Justerad allokering'!$B$1:$AF$1,0),FALSE))</f>
        <v>0</v>
      </c>
      <c r="R292">
        <f>IF(ISERROR(1/VLOOKUP($B292,'Justerad allokering'!$B$1:$AG$461,MATCH(R$1,'Justerad allokering'!$B$1:$AF$1,0),FALSE)),VLOOKUP($B292,'Allokerad kvv'!$B$2:$AV$468,MATCH(R$1,'Allokerad kvv'!$B$1:$AV$1,0),FALSE),VLOOKUP($B292,'Justerad allokering'!$B$1:$AG$461,MATCH(R$1,'Justerad allokering'!$B$1:$AF$1,0),FALSE))</f>
        <v>0</v>
      </c>
      <c r="S292">
        <f>IF(ISERROR(1/VLOOKUP($B292,'Justerad allokering'!$B$1:$AG$461,MATCH(S$1,'Justerad allokering'!$B$1:$AF$1,0),FALSE)),VLOOKUP($B292,'Allokerad kvv'!$B$2:$AV$468,MATCH(S$1,'Allokerad kvv'!$B$1:$AV$1,0),FALSE),VLOOKUP($B292,'Justerad allokering'!$B$1:$AG$461,MATCH(S$1,'Justerad allokering'!$B$1:$AF$1,0),FALSE))</f>
        <v>30.7834</v>
      </c>
      <c r="T292">
        <f>IF(ISERROR(1/VLOOKUP($B292,'Justerad allokering'!$B$1:$AG$461,MATCH(T$1,'Justerad allokering'!$B$1:$AF$1,0),FALSE)),VLOOKUP($B292,'Allokerad kvv'!$B$2:$AV$468,MATCH(T$1,'Allokerad kvv'!$B$1:$AV$1,0),FALSE),VLOOKUP($B292,'Justerad allokering'!$B$1:$AG$461,MATCH(T$1,'Justerad allokering'!$B$1:$AF$1,0),FALSE))</f>
        <v>2.5510100000000001E-2</v>
      </c>
      <c r="U292">
        <f>IF(ISERROR(1/VLOOKUP($B292,'Justerad allokering'!$B$1:$AG$461,MATCH(U$1,'Justerad allokering'!$B$1:$AF$1,0),FALSE)),VLOOKUP($B292,'Allokerad kvv'!$B$2:$AV$468,MATCH(U$1,'Allokerad kvv'!$B$1:$AV$1,0),FALSE),VLOOKUP($B292,'Justerad allokering'!$B$1:$AG$461,MATCH(U$1,'Justerad allokering'!$B$1:$AF$1,0),FALSE))</f>
        <v>0</v>
      </c>
      <c r="V292">
        <f>IF(ISERROR(1/VLOOKUP($B292,'Justerad allokering'!$B$1:$AG$461,MATCH(V$1,'Justerad allokering'!$B$1:$AF$1,0),FALSE)),VLOOKUP($B292,'Allokerad kvv'!$B$2:$AV$468,MATCH(V$1,'Allokerad kvv'!$B$1:$AV$1,0),FALSE),VLOOKUP($B292,'Justerad allokering'!$B$1:$AG$461,MATCH(V$1,'Justerad allokering'!$B$1:$AF$1,0),FALSE))</f>
        <v>0</v>
      </c>
      <c r="W292">
        <f>IF(ISERROR(1/VLOOKUP($B292,'Justerad allokering'!$B$1:$AG$461,MATCH(W$1,'Justerad allokering'!$B$1:$AF$1,0),FALSE)),VLOOKUP($B292,'Allokerad kvv'!$B$2:$AV$468,MATCH(W$1,'Allokerad kvv'!$B$1:$AV$1,0),FALSE),VLOOKUP($B292,'Justerad allokering'!$B$1:$AG$461,MATCH(W$1,'Justerad allokering'!$B$1:$AF$1,0),FALSE))</f>
        <v>0</v>
      </c>
      <c r="X292">
        <f>IF(ISERROR(1/VLOOKUP($B292,'Justerad allokering'!$B$1:$AG$461,MATCH(X$1,'Justerad allokering'!$B$1:$AF$1,0),FALSE)),VLOOKUP($B292,'Allokerad kvv'!$B$2:$AV$468,MATCH(X$1,'Allokerad kvv'!$B$1:$AV$1,0),FALSE),VLOOKUP($B292,'Justerad allokering'!$B$1:$AG$461,MATCH(X$1,'Justerad allokering'!$B$1:$AF$1,0),FALSE))</f>
        <v>0</v>
      </c>
      <c r="Y292">
        <f>IF(ISERROR(1/VLOOKUP($B292,'Justerad allokering'!$B$1:$AG$461,MATCH(Y$1,'Justerad allokering'!$B$1:$AF$1,0),FALSE)),VLOOKUP($B292,'Allokerad kvv'!$B$2:$AV$468,MATCH(Y$1,'Allokerad kvv'!$B$1:$AV$1,0),FALSE),VLOOKUP($B292,'Justerad allokering'!$B$1:$AG$461,MATCH(Y$1,'Justerad allokering'!$B$1:$AF$1,0),FALSE))</f>
        <v>0</v>
      </c>
      <c r="Z292">
        <f>IF(ISERROR(1/VLOOKUP($B292,'Justerad allokering'!$B$1:$AG$461,MATCH(Z$1,'Justerad allokering'!$B$1:$AF$1,0),FALSE)),VLOOKUP($B292,'Allokerad kvv'!$B$2:$AV$468,MATCH(Z$1,'Allokerad kvv'!$B$1:$AV$1,0),FALSE),VLOOKUP($B292,'Justerad allokering'!$B$1:$AG$461,MATCH(Z$1,'Justerad allokering'!$B$1:$AF$1,0),FALSE))</f>
        <v>0</v>
      </c>
      <c r="AE292" s="89">
        <f t="shared" si="16"/>
        <v>1223.7518101000001</v>
      </c>
      <c r="AG292">
        <f t="shared" si="17"/>
        <v>1197.5099101000001</v>
      </c>
      <c r="AH292">
        <f t="shared" si="18"/>
        <v>826.35991010000009</v>
      </c>
      <c r="AI292">
        <f>IF(AH292=0,"",AH292/VLOOKUP(B292,Kraftvärmeprod!$B$1:$BC$480,MATCH("Summa tillförd energi exklusive rökgaskondensering",Kraftvärmeprod!$B$1:$BC$1,0),FALSE))</f>
        <v>0.4266977394353107</v>
      </c>
      <c r="AK292">
        <f t="shared" si="19"/>
        <v>793.71741010000017</v>
      </c>
    </row>
    <row r="293" spans="1:37" x14ac:dyDescent="0.25">
      <c r="A293" s="2" t="s">
        <v>415</v>
      </c>
      <c r="B293" s="2" t="s">
        <v>416</v>
      </c>
      <c r="C293">
        <f>IF(ISERROR(1/VLOOKUP($B293,'Justerad allokering'!$B$1:$AG$461,MATCH(C$1,'Justerad allokering'!$B$1:$AF$1,0),FALSE)),VLOOKUP($B293,'Allokerad kvv'!$B$2:$AV$468,MATCH(C$1,'Allokerad kvv'!$B$1:$AV$1,0),FALSE),VLOOKUP($B293,'Justerad allokering'!$B$1:$AG$461,MATCH(C$1,'Justerad allokering'!$B$1:$AF$1,0),FALSE))</f>
        <v>0</v>
      </c>
      <c r="D293">
        <f>IF(ISERROR(1/VLOOKUP($B293,'Justerad allokering'!$B$1:$AG$461,MATCH(D$1,'Justerad allokering'!$B$1:$AF$1,0),FALSE)),VLOOKUP($B293,'Allokerad kvv'!$B$2:$AV$468,MATCH(D$1,'Allokerad kvv'!$B$1:$AV$1,0),FALSE),VLOOKUP($B293,'Justerad allokering'!$B$1:$AG$461,MATCH(D$1,'Justerad allokering'!$B$1:$AF$1,0),FALSE))</f>
        <v>0</v>
      </c>
      <c r="E293">
        <f>IF(ISERROR(1/VLOOKUP($B293,'Justerad allokering'!$B$1:$AG$461,MATCH(E$1,'Justerad allokering'!$B$1:$AF$1,0),FALSE)),VLOOKUP($B293,'Allokerad kvv'!$B$2:$AV$468,MATCH(E$1,'Allokerad kvv'!$B$1:$AV$1,0),FALSE),VLOOKUP($B293,'Justerad allokering'!$B$1:$AG$461,MATCH(E$1,'Justerad allokering'!$B$1:$AF$1,0),FALSE))</f>
        <v>0</v>
      </c>
      <c r="F293">
        <f>IF(ISERROR(1/VLOOKUP($B293,'Justerad allokering'!$B$1:$AG$461,MATCH(F$1,'Justerad allokering'!$B$1:$AF$1,0),FALSE)),VLOOKUP($B293,'Allokerad kvv'!$B$2:$AV$468,MATCH(F$1,'Allokerad kvv'!$B$1:$AV$1,0),FALSE),VLOOKUP($B293,'Justerad allokering'!$B$1:$AG$461,MATCH(F$1,'Justerad allokering'!$B$1:$AF$1,0),FALSE))</f>
        <v>0</v>
      </c>
      <c r="G293">
        <f>IF(ISERROR(1/VLOOKUP($B293,'Justerad allokering'!$B$1:$AG$461,MATCH(G$1,'Justerad allokering'!$B$1:$AF$1,0),FALSE)),VLOOKUP($B293,'Allokerad kvv'!$B$2:$AV$468,MATCH(G$1,'Allokerad kvv'!$B$1:$AV$1,0),FALSE),VLOOKUP($B293,'Justerad allokering'!$B$1:$AG$461,MATCH(G$1,'Justerad allokering'!$B$1:$AF$1,0),FALSE))</f>
        <v>0</v>
      </c>
      <c r="H293">
        <f>IF(ISERROR(1/VLOOKUP($B293,'Justerad allokering'!$B$1:$AG$461,MATCH(H$1,'Justerad allokering'!$B$1:$AF$1,0),FALSE)),VLOOKUP($B293,'Allokerad kvv'!$B$2:$AV$468,MATCH(H$1,'Allokerad kvv'!$B$1:$AV$1,0),FALSE),VLOOKUP($B293,'Justerad allokering'!$B$1:$AG$461,MATCH(H$1,'Justerad allokering'!$B$1:$AF$1,0),FALSE))</f>
        <v>0</v>
      </c>
      <c r="I293">
        <f>IF(ISERROR(1/VLOOKUP($B293,'Justerad allokering'!$B$1:$AG$461,MATCH(I$1,'Justerad allokering'!$B$1:$AF$1,0),FALSE)),VLOOKUP($B293,'Allokerad kvv'!$B$2:$AV$468,MATCH(I$1,'Allokerad kvv'!$B$1:$AV$1,0),FALSE),VLOOKUP($B293,'Justerad allokering'!$B$1:$AG$461,MATCH(I$1,'Justerad allokering'!$B$1:$AF$1,0),FALSE))</f>
        <v>0</v>
      </c>
      <c r="J293">
        <f>IF(ISERROR(1/VLOOKUP($B293,'Justerad allokering'!$B$1:$AG$461,MATCH(J$1,'Justerad allokering'!$B$1:$AF$1,0),FALSE)),VLOOKUP($B293,'Allokerad kvv'!$B$2:$AV$468,MATCH(J$1,'Allokerad kvv'!$B$1:$AV$1,0),FALSE),VLOOKUP($B293,'Justerad allokering'!$B$1:$AG$461,MATCH(J$1,'Justerad allokering'!$B$1:$AF$1,0),FALSE))</f>
        <v>0</v>
      </c>
      <c r="K293">
        <f>IF(ISERROR(1/VLOOKUP($B293,'Justerad allokering'!$B$1:$AG$461,MATCH(K$1,'Justerad allokering'!$B$1:$AF$1,0),FALSE)),VLOOKUP($B293,'Allokerad kvv'!$B$2:$AV$468,MATCH(K$1,'Allokerad kvv'!$B$1:$AV$1,0),FALSE),VLOOKUP($B293,'Justerad allokering'!$B$1:$AG$461,MATCH(K$1,'Justerad allokering'!$B$1:$AF$1,0),FALSE))</f>
        <v>0</v>
      </c>
      <c r="L293">
        <f>IF(ISERROR(1/VLOOKUP($B293,'Justerad allokering'!$B$1:$AG$461,MATCH(L$1,'Justerad allokering'!$B$1:$AF$1,0),FALSE)),VLOOKUP($B293,'Allokerad kvv'!$B$2:$AV$468,MATCH(L$1,'Allokerad kvv'!$B$1:$AV$1,0),FALSE),VLOOKUP($B293,'Justerad allokering'!$B$1:$AG$461,MATCH(L$1,'Justerad allokering'!$B$1:$AF$1,0),FALSE))</f>
        <v>0</v>
      </c>
      <c r="M293">
        <f>IF(ISERROR(1/VLOOKUP($B293,'Justerad allokering'!$B$1:$AG$461,MATCH(M$1,'Justerad allokering'!$B$1:$AF$1,0),FALSE)),VLOOKUP($B293,'Allokerad kvv'!$B$2:$AV$468,MATCH(M$1,'Allokerad kvv'!$B$1:$AV$1,0),FALSE),VLOOKUP($B293,'Justerad allokering'!$B$1:$AG$461,MATCH(M$1,'Justerad allokering'!$B$1:$AF$1,0),FALSE))</f>
        <v>0</v>
      </c>
      <c r="N293">
        <f>IF(ISERROR(1/VLOOKUP($B293,'Justerad allokering'!$B$1:$AG$461,MATCH(N$1,'Justerad allokering'!$B$1:$AF$1,0),FALSE)),VLOOKUP($B293,'Allokerad kvv'!$B$2:$AV$468,MATCH(N$1,'Allokerad kvv'!$B$1:$AV$1,0),FALSE),VLOOKUP($B293,'Justerad allokering'!$B$1:$AG$461,MATCH(N$1,'Justerad allokering'!$B$1:$AF$1,0),FALSE))</f>
        <v>0</v>
      </c>
      <c r="O293">
        <f>IF(ISERROR(1/VLOOKUP($B293,'Justerad allokering'!$B$1:$AG$461,MATCH(O$1,'Justerad allokering'!$B$1:$AF$1,0),FALSE)),VLOOKUP($B293,'Allokerad kvv'!$B$2:$AV$468,MATCH(O$1,'Allokerad kvv'!$B$1:$AV$1,0),FALSE),VLOOKUP($B293,'Justerad allokering'!$B$1:$AG$461,MATCH(O$1,'Justerad allokering'!$B$1:$AF$1,0),FALSE))</f>
        <v>0</v>
      </c>
      <c r="P293">
        <f>IF(ISERROR(1/VLOOKUP($B293,'Justerad allokering'!$B$1:$AG$461,MATCH(P$1,'Justerad allokering'!$B$1:$AF$1,0),FALSE)),VLOOKUP($B293,'Allokerad kvv'!$B$2:$AV$468,MATCH(P$1,'Allokerad kvv'!$B$1:$AV$1,0),FALSE),VLOOKUP($B293,'Justerad allokering'!$B$1:$AG$461,MATCH(P$1,'Justerad allokering'!$B$1:$AF$1,0),FALSE))</f>
        <v>0</v>
      </c>
      <c r="Q293">
        <f>IF(ISERROR(1/VLOOKUP($B293,'Justerad allokering'!$B$1:$AG$461,MATCH(Q$1,'Justerad allokering'!$B$1:$AF$1,0),FALSE)),VLOOKUP($B293,'Allokerad kvv'!$B$2:$AV$468,MATCH(Q$1,'Allokerad kvv'!$B$1:$AV$1,0),FALSE),VLOOKUP($B293,'Justerad allokering'!$B$1:$AG$461,MATCH(Q$1,'Justerad allokering'!$B$1:$AF$1,0),FALSE))</f>
        <v>0</v>
      </c>
      <c r="R293">
        <f>IF(ISERROR(1/VLOOKUP($B293,'Justerad allokering'!$B$1:$AG$461,MATCH(R$1,'Justerad allokering'!$B$1:$AF$1,0),FALSE)),VLOOKUP($B293,'Allokerad kvv'!$B$2:$AV$468,MATCH(R$1,'Allokerad kvv'!$B$1:$AV$1,0),FALSE),VLOOKUP($B293,'Justerad allokering'!$B$1:$AG$461,MATCH(R$1,'Justerad allokering'!$B$1:$AF$1,0),FALSE))</f>
        <v>0</v>
      </c>
      <c r="S293">
        <f>IF(ISERROR(1/VLOOKUP($B293,'Justerad allokering'!$B$1:$AG$461,MATCH(S$1,'Justerad allokering'!$B$1:$AF$1,0),FALSE)),VLOOKUP($B293,'Allokerad kvv'!$B$2:$AV$468,MATCH(S$1,'Allokerad kvv'!$B$1:$AV$1,0),FALSE),VLOOKUP($B293,'Justerad allokering'!$B$1:$AG$461,MATCH(S$1,'Justerad allokering'!$B$1:$AF$1,0),FALSE))</f>
        <v>0</v>
      </c>
      <c r="T293">
        <f>IF(ISERROR(1/VLOOKUP($B293,'Justerad allokering'!$B$1:$AG$461,MATCH(T$1,'Justerad allokering'!$B$1:$AF$1,0),FALSE)),VLOOKUP($B293,'Allokerad kvv'!$B$2:$AV$468,MATCH(T$1,'Allokerad kvv'!$B$1:$AV$1,0),FALSE),VLOOKUP($B293,'Justerad allokering'!$B$1:$AG$461,MATCH(T$1,'Justerad allokering'!$B$1:$AF$1,0),FALSE))</f>
        <v>0</v>
      </c>
      <c r="U293">
        <f>IF(ISERROR(1/VLOOKUP($B293,'Justerad allokering'!$B$1:$AG$461,MATCH(U$1,'Justerad allokering'!$B$1:$AF$1,0),FALSE)),VLOOKUP($B293,'Allokerad kvv'!$B$2:$AV$468,MATCH(U$1,'Allokerad kvv'!$B$1:$AV$1,0),FALSE),VLOOKUP($B293,'Justerad allokering'!$B$1:$AG$461,MATCH(U$1,'Justerad allokering'!$B$1:$AF$1,0),FALSE))</f>
        <v>0</v>
      </c>
      <c r="V293">
        <f>IF(ISERROR(1/VLOOKUP($B293,'Justerad allokering'!$B$1:$AG$461,MATCH(V$1,'Justerad allokering'!$B$1:$AF$1,0),FALSE)),VLOOKUP($B293,'Allokerad kvv'!$B$2:$AV$468,MATCH(V$1,'Allokerad kvv'!$B$1:$AV$1,0),FALSE),VLOOKUP($B293,'Justerad allokering'!$B$1:$AG$461,MATCH(V$1,'Justerad allokering'!$B$1:$AF$1,0),FALSE))</f>
        <v>0</v>
      </c>
      <c r="W293">
        <f>IF(ISERROR(1/VLOOKUP($B293,'Justerad allokering'!$B$1:$AG$461,MATCH(W$1,'Justerad allokering'!$B$1:$AF$1,0),FALSE)),VLOOKUP($B293,'Allokerad kvv'!$B$2:$AV$468,MATCH(W$1,'Allokerad kvv'!$B$1:$AV$1,0),FALSE),VLOOKUP($B293,'Justerad allokering'!$B$1:$AG$461,MATCH(W$1,'Justerad allokering'!$B$1:$AF$1,0),FALSE))</f>
        <v>0</v>
      </c>
      <c r="X293">
        <f>IF(ISERROR(1/VLOOKUP($B293,'Justerad allokering'!$B$1:$AG$461,MATCH(X$1,'Justerad allokering'!$B$1:$AF$1,0),FALSE)),VLOOKUP($B293,'Allokerad kvv'!$B$2:$AV$468,MATCH(X$1,'Allokerad kvv'!$B$1:$AV$1,0),FALSE),VLOOKUP($B293,'Justerad allokering'!$B$1:$AG$461,MATCH(X$1,'Justerad allokering'!$B$1:$AF$1,0),FALSE))</f>
        <v>0</v>
      </c>
      <c r="Y293">
        <f>IF(ISERROR(1/VLOOKUP($B293,'Justerad allokering'!$B$1:$AG$461,MATCH(Y$1,'Justerad allokering'!$B$1:$AF$1,0),FALSE)),VLOOKUP($B293,'Allokerad kvv'!$B$2:$AV$468,MATCH(Y$1,'Allokerad kvv'!$B$1:$AV$1,0),FALSE),VLOOKUP($B293,'Justerad allokering'!$B$1:$AG$461,MATCH(Y$1,'Justerad allokering'!$B$1:$AF$1,0),FALSE))</f>
        <v>0</v>
      </c>
      <c r="Z293">
        <f>IF(ISERROR(1/VLOOKUP($B293,'Justerad allokering'!$B$1:$AG$461,MATCH(Z$1,'Justerad allokering'!$B$1:$AF$1,0),FALSE)),VLOOKUP($B293,'Allokerad kvv'!$B$2:$AV$468,MATCH(Z$1,'Allokerad kvv'!$B$1:$AV$1,0),FALSE),VLOOKUP($B293,'Justerad allokering'!$B$1:$AG$461,MATCH(Z$1,'Justerad allokering'!$B$1:$AF$1,0),FALSE))</f>
        <v>0</v>
      </c>
      <c r="AE293" s="89">
        <f t="shared" si="16"/>
        <v>0</v>
      </c>
      <c r="AG293">
        <f t="shared" si="17"/>
        <v>0</v>
      </c>
      <c r="AH293">
        <f t="shared" si="18"/>
        <v>0</v>
      </c>
      <c r="AI293" t="str">
        <f>IF(AH293=0,"",AH293/VLOOKUP(B293,Kraftvärmeprod!$B$1:$BC$480,MATCH("Summa tillförd energi exklusive rökgaskondensering",Kraftvärmeprod!$B$1:$BC$1,0),FALSE))</f>
        <v/>
      </c>
      <c r="AK293">
        <f t="shared" si="19"/>
        <v>0</v>
      </c>
    </row>
    <row r="294" spans="1:37" x14ac:dyDescent="0.25">
      <c r="A294" s="2" t="s">
        <v>415</v>
      </c>
      <c r="B294" s="2" t="s">
        <v>417</v>
      </c>
      <c r="C294">
        <f>IF(ISERROR(1/VLOOKUP($B294,'Justerad allokering'!$B$1:$AG$461,MATCH(C$1,'Justerad allokering'!$B$1:$AF$1,0),FALSE)),VLOOKUP($B294,'Allokerad kvv'!$B$2:$AV$468,MATCH(C$1,'Allokerad kvv'!$B$1:$AV$1,0),FALSE),VLOOKUP($B294,'Justerad allokering'!$B$1:$AG$461,MATCH(C$1,'Justerad allokering'!$B$1:$AF$1,0),FALSE))</f>
        <v>0</v>
      </c>
      <c r="D294">
        <f>IF(ISERROR(1/VLOOKUP($B294,'Justerad allokering'!$B$1:$AG$461,MATCH(D$1,'Justerad allokering'!$B$1:$AF$1,0),FALSE)),VLOOKUP($B294,'Allokerad kvv'!$B$2:$AV$468,MATCH(D$1,'Allokerad kvv'!$B$1:$AV$1,0),FALSE),VLOOKUP($B294,'Justerad allokering'!$B$1:$AG$461,MATCH(D$1,'Justerad allokering'!$B$1:$AF$1,0),FALSE))</f>
        <v>0</v>
      </c>
      <c r="E294">
        <f>IF(ISERROR(1/VLOOKUP($B294,'Justerad allokering'!$B$1:$AG$461,MATCH(E$1,'Justerad allokering'!$B$1:$AF$1,0),FALSE)),VLOOKUP($B294,'Allokerad kvv'!$B$2:$AV$468,MATCH(E$1,'Allokerad kvv'!$B$1:$AV$1,0),FALSE),VLOOKUP($B294,'Justerad allokering'!$B$1:$AG$461,MATCH(E$1,'Justerad allokering'!$B$1:$AF$1,0),FALSE))</f>
        <v>0</v>
      </c>
      <c r="F294">
        <f>IF(ISERROR(1/VLOOKUP($B294,'Justerad allokering'!$B$1:$AG$461,MATCH(F$1,'Justerad allokering'!$B$1:$AF$1,0),FALSE)),VLOOKUP($B294,'Allokerad kvv'!$B$2:$AV$468,MATCH(F$1,'Allokerad kvv'!$B$1:$AV$1,0),FALSE),VLOOKUP($B294,'Justerad allokering'!$B$1:$AG$461,MATCH(F$1,'Justerad allokering'!$B$1:$AF$1,0),FALSE))</f>
        <v>0</v>
      </c>
      <c r="G294">
        <f>IF(ISERROR(1/VLOOKUP($B294,'Justerad allokering'!$B$1:$AG$461,MATCH(G$1,'Justerad allokering'!$B$1:$AF$1,0),FALSE)),VLOOKUP($B294,'Allokerad kvv'!$B$2:$AV$468,MATCH(G$1,'Allokerad kvv'!$B$1:$AV$1,0),FALSE),VLOOKUP($B294,'Justerad allokering'!$B$1:$AG$461,MATCH(G$1,'Justerad allokering'!$B$1:$AF$1,0),FALSE))</f>
        <v>0</v>
      </c>
      <c r="H294">
        <f>IF(ISERROR(1/VLOOKUP($B294,'Justerad allokering'!$B$1:$AG$461,MATCH(H$1,'Justerad allokering'!$B$1:$AF$1,0),FALSE)),VLOOKUP($B294,'Allokerad kvv'!$B$2:$AV$468,MATCH(H$1,'Allokerad kvv'!$B$1:$AV$1,0),FALSE),VLOOKUP($B294,'Justerad allokering'!$B$1:$AG$461,MATCH(H$1,'Justerad allokering'!$B$1:$AF$1,0),FALSE))</f>
        <v>0</v>
      </c>
      <c r="I294">
        <f>IF(ISERROR(1/VLOOKUP($B294,'Justerad allokering'!$B$1:$AG$461,MATCH(I$1,'Justerad allokering'!$B$1:$AF$1,0),FALSE)),VLOOKUP($B294,'Allokerad kvv'!$B$2:$AV$468,MATCH(I$1,'Allokerad kvv'!$B$1:$AV$1,0),FALSE),VLOOKUP($B294,'Justerad allokering'!$B$1:$AG$461,MATCH(I$1,'Justerad allokering'!$B$1:$AF$1,0),FALSE))</f>
        <v>0</v>
      </c>
      <c r="J294">
        <f>IF(ISERROR(1/VLOOKUP($B294,'Justerad allokering'!$B$1:$AG$461,MATCH(J$1,'Justerad allokering'!$B$1:$AF$1,0),FALSE)),VLOOKUP($B294,'Allokerad kvv'!$B$2:$AV$468,MATCH(J$1,'Allokerad kvv'!$B$1:$AV$1,0),FALSE),VLOOKUP($B294,'Justerad allokering'!$B$1:$AG$461,MATCH(J$1,'Justerad allokering'!$B$1:$AF$1,0),FALSE))</f>
        <v>0</v>
      </c>
      <c r="K294">
        <f>IF(ISERROR(1/VLOOKUP($B294,'Justerad allokering'!$B$1:$AG$461,MATCH(K$1,'Justerad allokering'!$B$1:$AF$1,0),FALSE)),VLOOKUP($B294,'Allokerad kvv'!$B$2:$AV$468,MATCH(K$1,'Allokerad kvv'!$B$1:$AV$1,0),FALSE),VLOOKUP($B294,'Justerad allokering'!$B$1:$AG$461,MATCH(K$1,'Justerad allokering'!$B$1:$AF$1,0),FALSE))</f>
        <v>0</v>
      </c>
      <c r="L294">
        <f>IF(ISERROR(1/VLOOKUP($B294,'Justerad allokering'!$B$1:$AG$461,MATCH(L$1,'Justerad allokering'!$B$1:$AF$1,0),FALSE)),VLOOKUP($B294,'Allokerad kvv'!$B$2:$AV$468,MATCH(L$1,'Allokerad kvv'!$B$1:$AV$1,0),FALSE),VLOOKUP($B294,'Justerad allokering'!$B$1:$AG$461,MATCH(L$1,'Justerad allokering'!$B$1:$AF$1,0),FALSE))</f>
        <v>0</v>
      </c>
      <c r="M294">
        <f>IF(ISERROR(1/VLOOKUP($B294,'Justerad allokering'!$B$1:$AG$461,MATCH(M$1,'Justerad allokering'!$B$1:$AF$1,0),FALSE)),VLOOKUP($B294,'Allokerad kvv'!$B$2:$AV$468,MATCH(M$1,'Allokerad kvv'!$B$1:$AV$1,0),FALSE),VLOOKUP($B294,'Justerad allokering'!$B$1:$AG$461,MATCH(M$1,'Justerad allokering'!$B$1:$AF$1,0),FALSE))</f>
        <v>0</v>
      </c>
      <c r="N294">
        <f>IF(ISERROR(1/VLOOKUP($B294,'Justerad allokering'!$B$1:$AG$461,MATCH(N$1,'Justerad allokering'!$B$1:$AF$1,0),FALSE)),VLOOKUP($B294,'Allokerad kvv'!$B$2:$AV$468,MATCH(N$1,'Allokerad kvv'!$B$1:$AV$1,0),FALSE),VLOOKUP($B294,'Justerad allokering'!$B$1:$AG$461,MATCH(N$1,'Justerad allokering'!$B$1:$AF$1,0),FALSE))</f>
        <v>0</v>
      </c>
      <c r="O294">
        <f>IF(ISERROR(1/VLOOKUP($B294,'Justerad allokering'!$B$1:$AG$461,MATCH(O$1,'Justerad allokering'!$B$1:$AF$1,0),FALSE)),VLOOKUP($B294,'Allokerad kvv'!$B$2:$AV$468,MATCH(O$1,'Allokerad kvv'!$B$1:$AV$1,0),FALSE),VLOOKUP($B294,'Justerad allokering'!$B$1:$AG$461,MATCH(O$1,'Justerad allokering'!$B$1:$AF$1,0),FALSE))</f>
        <v>0</v>
      </c>
      <c r="P294">
        <f>IF(ISERROR(1/VLOOKUP($B294,'Justerad allokering'!$B$1:$AG$461,MATCH(P$1,'Justerad allokering'!$B$1:$AF$1,0),FALSE)),VLOOKUP($B294,'Allokerad kvv'!$B$2:$AV$468,MATCH(P$1,'Allokerad kvv'!$B$1:$AV$1,0),FALSE),VLOOKUP($B294,'Justerad allokering'!$B$1:$AG$461,MATCH(P$1,'Justerad allokering'!$B$1:$AF$1,0),FALSE))</f>
        <v>0</v>
      </c>
      <c r="Q294">
        <f>IF(ISERROR(1/VLOOKUP($B294,'Justerad allokering'!$B$1:$AG$461,MATCH(Q$1,'Justerad allokering'!$B$1:$AF$1,0),FALSE)),VLOOKUP($B294,'Allokerad kvv'!$B$2:$AV$468,MATCH(Q$1,'Allokerad kvv'!$B$1:$AV$1,0),FALSE),VLOOKUP($B294,'Justerad allokering'!$B$1:$AG$461,MATCH(Q$1,'Justerad allokering'!$B$1:$AF$1,0),FALSE))</f>
        <v>0</v>
      </c>
      <c r="R294">
        <f>IF(ISERROR(1/VLOOKUP($B294,'Justerad allokering'!$B$1:$AG$461,MATCH(R$1,'Justerad allokering'!$B$1:$AF$1,0),FALSE)),VLOOKUP($B294,'Allokerad kvv'!$B$2:$AV$468,MATCH(R$1,'Allokerad kvv'!$B$1:$AV$1,0),FALSE),VLOOKUP($B294,'Justerad allokering'!$B$1:$AG$461,MATCH(R$1,'Justerad allokering'!$B$1:$AF$1,0),FALSE))</f>
        <v>0</v>
      </c>
      <c r="S294">
        <f>IF(ISERROR(1/VLOOKUP($B294,'Justerad allokering'!$B$1:$AG$461,MATCH(S$1,'Justerad allokering'!$B$1:$AF$1,0),FALSE)),VLOOKUP($B294,'Allokerad kvv'!$B$2:$AV$468,MATCH(S$1,'Allokerad kvv'!$B$1:$AV$1,0),FALSE),VLOOKUP($B294,'Justerad allokering'!$B$1:$AG$461,MATCH(S$1,'Justerad allokering'!$B$1:$AF$1,0),FALSE))</f>
        <v>0</v>
      </c>
      <c r="T294">
        <f>IF(ISERROR(1/VLOOKUP($B294,'Justerad allokering'!$B$1:$AG$461,MATCH(T$1,'Justerad allokering'!$B$1:$AF$1,0),FALSE)),VLOOKUP($B294,'Allokerad kvv'!$B$2:$AV$468,MATCH(T$1,'Allokerad kvv'!$B$1:$AV$1,0),FALSE),VLOOKUP($B294,'Justerad allokering'!$B$1:$AG$461,MATCH(T$1,'Justerad allokering'!$B$1:$AF$1,0),FALSE))</f>
        <v>0</v>
      </c>
      <c r="U294">
        <f>IF(ISERROR(1/VLOOKUP($B294,'Justerad allokering'!$B$1:$AG$461,MATCH(U$1,'Justerad allokering'!$B$1:$AF$1,0),FALSE)),VLOOKUP($B294,'Allokerad kvv'!$B$2:$AV$468,MATCH(U$1,'Allokerad kvv'!$B$1:$AV$1,0),FALSE),VLOOKUP($B294,'Justerad allokering'!$B$1:$AG$461,MATCH(U$1,'Justerad allokering'!$B$1:$AF$1,0),FALSE))</f>
        <v>0</v>
      </c>
      <c r="V294">
        <f>IF(ISERROR(1/VLOOKUP($B294,'Justerad allokering'!$B$1:$AG$461,MATCH(V$1,'Justerad allokering'!$B$1:$AF$1,0),FALSE)),VLOOKUP($B294,'Allokerad kvv'!$B$2:$AV$468,MATCH(V$1,'Allokerad kvv'!$B$1:$AV$1,0),FALSE),VLOOKUP($B294,'Justerad allokering'!$B$1:$AG$461,MATCH(V$1,'Justerad allokering'!$B$1:$AF$1,0),FALSE))</f>
        <v>0</v>
      </c>
      <c r="W294">
        <f>IF(ISERROR(1/VLOOKUP($B294,'Justerad allokering'!$B$1:$AG$461,MATCH(W$1,'Justerad allokering'!$B$1:$AF$1,0),FALSE)),VLOOKUP($B294,'Allokerad kvv'!$B$2:$AV$468,MATCH(W$1,'Allokerad kvv'!$B$1:$AV$1,0),FALSE),VLOOKUP($B294,'Justerad allokering'!$B$1:$AG$461,MATCH(W$1,'Justerad allokering'!$B$1:$AF$1,0),FALSE))</f>
        <v>0</v>
      </c>
      <c r="X294">
        <f>IF(ISERROR(1/VLOOKUP($B294,'Justerad allokering'!$B$1:$AG$461,MATCH(X$1,'Justerad allokering'!$B$1:$AF$1,0),FALSE)),VLOOKUP($B294,'Allokerad kvv'!$B$2:$AV$468,MATCH(X$1,'Allokerad kvv'!$B$1:$AV$1,0),FALSE),VLOOKUP($B294,'Justerad allokering'!$B$1:$AG$461,MATCH(X$1,'Justerad allokering'!$B$1:$AF$1,0),FALSE))</f>
        <v>0</v>
      </c>
      <c r="Y294">
        <f>IF(ISERROR(1/VLOOKUP($B294,'Justerad allokering'!$B$1:$AG$461,MATCH(Y$1,'Justerad allokering'!$B$1:$AF$1,0),FALSE)),VLOOKUP($B294,'Allokerad kvv'!$B$2:$AV$468,MATCH(Y$1,'Allokerad kvv'!$B$1:$AV$1,0),FALSE),VLOOKUP($B294,'Justerad allokering'!$B$1:$AG$461,MATCH(Y$1,'Justerad allokering'!$B$1:$AF$1,0),FALSE))</f>
        <v>0</v>
      </c>
      <c r="Z294">
        <f>IF(ISERROR(1/VLOOKUP($B294,'Justerad allokering'!$B$1:$AG$461,MATCH(Z$1,'Justerad allokering'!$B$1:$AF$1,0),FALSE)),VLOOKUP($B294,'Allokerad kvv'!$B$2:$AV$468,MATCH(Z$1,'Allokerad kvv'!$B$1:$AV$1,0),FALSE),VLOOKUP($B294,'Justerad allokering'!$B$1:$AG$461,MATCH(Z$1,'Justerad allokering'!$B$1:$AF$1,0),FALSE))</f>
        <v>0</v>
      </c>
      <c r="AE294" s="89">
        <f t="shared" si="16"/>
        <v>0</v>
      </c>
      <c r="AG294">
        <f t="shared" si="17"/>
        <v>0</v>
      </c>
      <c r="AH294">
        <f t="shared" si="18"/>
        <v>0</v>
      </c>
      <c r="AI294" t="str">
        <f>IF(AH294=0,"",AH294/VLOOKUP(B294,Kraftvärmeprod!$B$1:$BC$480,MATCH("Summa tillförd energi exklusive rökgaskondensering",Kraftvärmeprod!$B$1:$BC$1,0),FALSE))</f>
        <v/>
      </c>
      <c r="AK294">
        <f t="shared" si="19"/>
        <v>0</v>
      </c>
    </row>
    <row r="295" spans="1:37" x14ac:dyDescent="0.25">
      <c r="A295" s="2" t="s">
        <v>415</v>
      </c>
      <c r="B295" s="2" t="s">
        <v>418</v>
      </c>
      <c r="C295">
        <f>IF(ISERROR(1/VLOOKUP($B295,'Justerad allokering'!$B$1:$AG$461,MATCH(C$1,'Justerad allokering'!$B$1:$AF$1,0),FALSE)),VLOOKUP($B295,'Allokerad kvv'!$B$2:$AV$468,MATCH(C$1,'Allokerad kvv'!$B$1:$AV$1,0),FALSE),VLOOKUP($B295,'Justerad allokering'!$B$1:$AG$461,MATCH(C$1,'Justerad allokering'!$B$1:$AF$1,0),FALSE))</f>
        <v>0</v>
      </c>
      <c r="D295">
        <f>IF(ISERROR(1/VLOOKUP($B295,'Justerad allokering'!$B$1:$AG$461,MATCH(D$1,'Justerad allokering'!$B$1:$AF$1,0),FALSE)),VLOOKUP($B295,'Allokerad kvv'!$B$2:$AV$468,MATCH(D$1,'Allokerad kvv'!$B$1:$AV$1,0),FALSE),VLOOKUP($B295,'Justerad allokering'!$B$1:$AG$461,MATCH(D$1,'Justerad allokering'!$B$1:$AF$1,0),FALSE))</f>
        <v>0</v>
      </c>
      <c r="E295">
        <f>IF(ISERROR(1/VLOOKUP($B295,'Justerad allokering'!$B$1:$AG$461,MATCH(E$1,'Justerad allokering'!$B$1:$AF$1,0),FALSE)),VLOOKUP($B295,'Allokerad kvv'!$B$2:$AV$468,MATCH(E$1,'Allokerad kvv'!$B$1:$AV$1,0),FALSE),VLOOKUP($B295,'Justerad allokering'!$B$1:$AG$461,MATCH(E$1,'Justerad allokering'!$B$1:$AF$1,0),FALSE))</f>
        <v>0</v>
      </c>
      <c r="F295">
        <f>IF(ISERROR(1/VLOOKUP($B295,'Justerad allokering'!$B$1:$AG$461,MATCH(F$1,'Justerad allokering'!$B$1:$AF$1,0),FALSE)),VLOOKUP($B295,'Allokerad kvv'!$B$2:$AV$468,MATCH(F$1,'Allokerad kvv'!$B$1:$AV$1,0),FALSE),VLOOKUP($B295,'Justerad allokering'!$B$1:$AG$461,MATCH(F$1,'Justerad allokering'!$B$1:$AF$1,0),FALSE))</f>
        <v>0</v>
      </c>
      <c r="G295">
        <f>IF(ISERROR(1/VLOOKUP($B295,'Justerad allokering'!$B$1:$AG$461,MATCH(G$1,'Justerad allokering'!$B$1:$AF$1,0),FALSE)),VLOOKUP($B295,'Allokerad kvv'!$B$2:$AV$468,MATCH(G$1,'Allokerad kvv'!$B$1:$AV$1,0),FALSE),VLOOKUP($B295,'Justerad allokering'!$B$1:$AG$461,MATCH(G$1,'Justerad allokering'!$B$1:$AF$1,0),FALSE))</f>
        <v>0</v>
      </c>
      <c r="H295">
        <f>IF(ISERROR(1/VLOOKUP($B295,'Justerad allokering'!$B$1:$AG$461,MATCH(H$1,'Justerad allokering'!$B$1:$AF$1,0),FALSE)),VLOOKUP($B295,'Allokerad kvv'!$B$2:$AV$468,MATCH(H$1,'Allokerad kvv'!$B$1:$AV$1,0),FALSE),VLOOKUP($B295,'Justerad allokering'!$B$1:$AG$461,MATCH(H$1,'Justerad allokering'!$B$1:$AF$1,0),FALSE))</f>
        <v>0</v>
      </c>
      <c r="I295">
        <f>IF(ISERROR(1/VLOOKUP($B295,'Justerad allokering'!$B$1:$AG$461,MATCH(I$1,'Justerad allokering'!$B$1:$AF$1,0),FALSE)),VLOOKUP($B295,'Allokerad kvv'!$B$2:$AV$468,MATCH(I$1,'Allokerad kvv'!$B$1:$AV$1,0),FALSE),VLOOKUP($B295,'Justerad allokering'!$B$1:$AG$461,MATCH(I$1,'Justerad allokering'!$B$1:$AF$1,0),FALSE))</f>
        <v>0</v>
      </c>
      <c r="J295">
        <f>IF(ISERROR(1/VLOOKUP($B295,'Justerad allokering'!$B$1:$AG$461,MATCH(J$1,'Justerad allokering'!$B$1:$AF$1,0),FALSE)),VLOOKUP($B295,'Allokerad kvv'!$B$2:$AV$468,MATCH(J$1,'Allokerad kvv'!$B$1:$AV$1,0),FALSE),VLOOKUP($B295,'Justerad allokering'!$B$1:$AG$461,MATCH(J$1,'Justerad allokering'!$B$1:$AF$1,0),FALSE))</f>
        <v>0</v>
      </c>
      <c r="K295">
        <f>IF(ISERROR(1/VLOOKUP($B295,'Justerad allokering'!$B$1:$AG$461,MATCH(K$1,'Justerad allokering'!$B$1:$AF$1,0),FALSE)),VLOOKUP($B295,'Allokerad kvv'!$B$2:$AV$468,MATCH(K$1,'Allokerad kvv'!$B$1:$AV$1,0),FALSE),VLOOKUP($B295,'Justerad allokering'!$B$1:$AG$461,MATCH(K$1,'Justerad allokering'!$B$1:$AF$1,0),FALSE))</f>
        <v>0</v>
      </c>
      <c r="L295">
        <f>IF(ISERROR(1/VLOOKUP($B295,'Justerad allokering'!$B$1:$AG$461,MATCH(L$1,'Justerad allokering'!$B$1:$AF$1,0),FALSE)),VLOOKUP($B295,'Allokerad kvv'!$B$2:$AV$468,MATCH(L$1,'Allokerad kvv'!$B$1:$AV$1,0),FALSE),VLOOKUP($B295,'Justerad allokering'!$B$1:$AG$461,MATCH(L$1,'Justerad allokering'!$B$1:$AF$1,0),FALSE))</f>
        <v>0</v>
      </c>
      <c r="M295">
        <f>IF(ISERROR(1/VLOOKUP($B295,'Justerad allokering'!$B$1:$AG$461,MATCH(M$1,'Justerad allokering'!$B$1:$AF$1,0),FALSE)),VLOOKUP($B295,'Allokerad kvv'!$B$2:$AV$468,MATCH(M$1,'Allokerad kvv'!$B$1:$AV$1,0),FALSE),VLOOKUP($B295,'Justerad allokering'!$B$1:$AG$461,MATCH(M$1,'Justerad allokering'!$B$1:$AF$1,0),FALSE))</f>
        <v>0</v>
      </c>
      <c r="N295">
        <f>IF(ISERROR(1/VLOOKUP($B295,'Justerad allokering'!$B$1:$AG$461,MATCH(N$1,'Justerad allokering'!$B$1:$AF$1,0),FALSE)),VLOOKUP($B295,'Allokerad kvv'!$B$2:$AV$468,MATCH(N$1,'Allokerad kvv'!$B$1:$AV$1,0),FALSE),VLOOKUP($B295,'Justerad allokering'!$B$1:$AG$461,MATCH(N$1,'Justerad allokering'!$B$1:$AF$1,0),FALSE))</f>
        <v>0</v>
      </c>
      <c r="O295">
        <f>IF(ISERROR(1/VLOOKUP($B295,'Justerad allokering'!$B$1:$AG$461,MATCH(O$1,'Justerad allokering'!$B$1:$AF$1,0),FALSE)),VLOOKUP($B295,'Allokerad kvv'!$B$2:$AV$468,MATCH(O$1,'Allokerad kvv'!$B$1:$AV$1,0),FALSE),VLOOKUP($B295,'Justerad allokering'!$B$1:$AG$461,MATCH(O$1,'Justerad allokering'!$B$1:$AF$1,0),FALSE))</f>
        <v>0</v>
      </c>
      <c r="P295">
        <f>IF(ISERROR(1/VLOOKUP($B295,'Justerad allokering'!$B$1:$AG$461,MATCH(P$1,'Justerad allokering'!$B$1:$AF$1,0),FALSE)),VLOOKUP($B295,'Allokerad kvv'!$B$2:$AV$468,MATCH(P$1,'Allokerad kvv'!$B$1:$AV$1,0),FALSE),VLOOKUP($B295,'Justerad allokering'!$B$1:$AG$461,MATCH(P$1,'Justerad allokering'!$B$1:$AF$1,0),FALSE))</f>
        <v>0</v>
      </c>
      <c r="Q295">
        <f>IF(ISERROR(1/VLOOKUP($B295,'Justerad allokering'!$B$1:$AG$461,MATCH(Q$1,'Justerad allokering'!$B$1:$AF$1,0),FALSE)),VLOOKUP($B295,'Allokerad kvv'!$B$2:$AV$468,MATCH(Q$1,'Allokerad kvv'!$B$1:$AV$1,0),FALSE),VLOOKUP($B295,'Justerad allokering'!$B$1:$AG$461,MATCH(Q$1,'Justerad allokering'!$B$1:$AF$1,0),FALSE))</f>
        <v>0</v>
      </c>
      <c r="R295">
        <f>IF(ISERROR(1/VLOOKUP($B295,'Justerad allokering'!$B$1:$AG$461,MATCH(R$1,'Justerad allokering'!$B$1:$AF$1,0),FALSE)),VLOOKUP($B295,'Allokerad kvv'!$B$2:$AV$468,MATCH(R$1,'Allokerad kvv'!$B$1:$AV$1,0),FALSE),VLOOKUP($B295,'Justerad allokering'!$B$1:$AG$461,MATCH(R$1,'Justerad allokering'!$B$1:$AF$1,0),FALSE))</f>
        <v>0</v>
      </c>
      <c r="S295">
        <f>IF(ISERROR(1/VLOOKUP($B295,'Justerad allokering'!$B$1:$AG$461,MATCH(S$1,'Justerad allokering'!$B$1:$AF$1,0),FALSE)),VLOOKUP($B295,'Allokerad kvv'!$B$2:$AV$468,MATCH(S$1,'Allokerad kvv'!$B$1:$AV$1,0),FALSE),VLOOKUP($B295,'Justerad allokering'!$B$1:$AG$461,MATCH(S$1,'Justerad allokering'!$B$1:$AF$1,0),FALSE))</f>
        <v>0</v>
      </c>
      <c r="T295">
        <f>IF(ISERROR(1/VLOOKUP($B295,'Justerad allokering'!$B$1:$AG$461,MATCH(T$1,'Justerad allokering'!$B$1:$AF$1,0),FALSE)),VLOOKUP($B295,'Allokerad kvv'!$B$2:$AV$468,MATCH(T$1,'Allokerad kvv'!$B$1:$AV$1,0),FALSE),VLOOKUP($B295,'Justerad allokering'!$B$1:$AG$461,MATCH(T$1,'Justerad allokering'!$B$1:$AF$1,0),FALSE))</f>
        <v>0</v>
      </c>
      <c r="U295">
        <f>IF(ISERROR(1/VLOOKUP($B295,'Justerad allokering'!$B$1:$AG$461,MATCH(U$1,'Justerad allokering'!$B$1:$AF$1,0),FALSE)),VLOOKUP($B295,'Allokerad kvv'!$B$2:$AV$468,MATCH(U$1,'Allokerad kvv'!$B$1:$AV$1,0),FALSE),VLOOKUP($B295,'Justerad allokering'!$B$1:$AG$461,MATCH(U$1,'Justerad allokering'!$B$1:$AF$1,0),FALSE))</f>
        <v>0</v>
      </c>
      <c r="V295">
        <f>IF(ISERROR(1/VLOOKUP($B295,'Justerad allokering'!$B$1:$AG$461,MATCH(V$1,'Justerad allokering'!$B$1:$AF$1,0),FALSE)),VLOOKUP($B295,'Allokerad kvv'!$B$2:$AV$468,MATCH(V$1,'Allokerad kvv'!$B$1:$AV$1,0),FALSE),VLOOKUP($B295,'Justerad allokering'!$B$1:$AG$461,MATCH(V$1,'Justerad allokering'!$B$1:$AF$1,0),FALSE))</f>
        <v>0</v>
      </c>
      <c r="W295">
        <f>IF(ISERROR(1/VLOOKUP($B295,'Justerad allokering'!$B$1:$AG$461,MATCH(W$1,'Justerad allokering'!$B$1:$AF$1,0),FALSE)),VLOOKUP($B295,'Allokerad kvv'!$B$2:$AV$468,MATCH(W$1,'Allokerad kvv'!$B$1:$AV$1,0),FALSE),VLOOKUP($B295,'Justerad allokering'!$B$1:$AG$461,MATCH(W$1,'Justerad allokering'!$B$1:$AF$1,0),FALSE))</f>
        <v>0</v>
      </c>
      <c r="X295">
        <f>IF(ISERROR(1/VLOOKUP($B295,'Justerad allokering'!$B$1:$AG$461,MATCH(X$1,'Justerad allokering'!$B$1:$AF$1,0),FALSE)),VLOOKUP($B295,'Allokerad kvv'!$B$2:$AV$468,MATCH(X$1,'Allokerad kvv'!$B$1:$AV$1,0),FALSE),VLOOKUP($B295,'Justerad allokering'!$B$1:$AG$461,MATCH(X$1,'Justerad allokering'!$B$1:$AF$1,0),FALSE))</f>
        <v>0</v>
      </c>
      <c r="Y295">
        <f>IF(ISERROR(1/VLOOKUP($B295,'Justerad allokering'!$B$1:$AG$461,MATCH(Y$1,'Justerad allokering'!$B$1:$AF$1,0),FALSE)),VLOOKUP($B295,'Allokerad kvv'!$B$2:$AV$468,MATCH(Y$1,'Allokerad kvv'!$B$1:$AV$1,0),FALSE),VLOOKUP($B295,'Justerad allokering'!$B$1:$AG$461,MATCH(Y$1,'Justerad allokering'!$B$1:$AF$1,0),FALSE))</f>
        <v>0</v>
      </c>
      <c r="Z295">
        <f>IF(ISERROR(1/VLOOKUP($B295,'Justerad allokering'!$B$1:$AG$461,MATCH(Z$1,'Justerad allokering'!$B$1:$AF$1,0),FALSE)),VLOOKUP($B295,'Allokerad kvv'!$B$2:$AV$468,MATCH(Z$1,'Allokerad kvv'!$B$1:$AV$1,0),FALSE),VLOOKUP($B295,'Justerad allokering'!$B$1:$AG$461,MATCH(Z$1,'Justerad allokering'!$B$1:$AF$1,0),FALSE))</f>
        <v>0</v>
      </c>
      <c r="AE295" s="89">
        <f t="shared" si="16"/>
        <v>0</v>
      </c>
      <c r="AG295">
        <f t="shared" si="17"/>
        <v>0</v>
      </c>
      <c r="AH295">
        <f t="shared" si="18"/>
        <v>0</v>
      </c>
      <c r="AI295" t="str">
        <f>IF(AH295=0,"",AH295/VLOOKUP(B295,Kraftvärmeprod!$B$1:$BC$480,MATCH("Summa tillförd energi exklusive rökgaskondensering",Kraftvärmeprod!$B$1:$BC$1,0),FALSE))</f>
        <v/>
      </c>
      <c r="AK295">
        <f t="shared" si="19"/>
        <v>0</v>
      </c>
    </row>
    <row r="296" spans="1:37" x14ac:dyDescent="0.25">
      <c r="A296" s="2" t="s">
        <v>415</v>
      </c>
      <c r="B296" s="2" t="s">
        <v>419</v>
      </c>
      <c r="C296">
        <f>IF(ISERROR(1/VLOOKUP($B296,'Justerad allokering'!$B$1:$AG$461,MATCH(C$1,'Justerad allokering'!$B$1:$AF$1,0),FALSE)),VLOOKUP($B296,'Allokerad kvv'!$B$2:$AV$468,MATCH(C$1,'Allokerad kvv'!$B$1:$AV$1,0),FALSE),VLOOKUP($B296,'Justerad allokering'!$B$1:$AG$461,MATCH(C$1,'Justerad allokering'!$B$1:$AF$1,0),FALSE))</f>
        <v>0</v>
      </c>
      <c r="D296">
        <f>IF(ISERROR(1/VLOOKUP($B296,'Justerad allokering'!$B$1:$AG$461,MATCH(D$1,'Justerad allokering'!$B$1:$AF$1,0),FALSE)),VLOOKUP($B296,'Allokerad kvv'!$B$2:$AV$468,MATCH(D$1,'Allokerad kvv'!$B$1:$AV$1,0),FALSE),VLOOKUP($B296,'Justerad allokering'!$B$1:$AG$461,MATCH(D$1,'Justerad allokering'!$B$1:$AF$1,0),FALSE))</f>
        <v>0</v>
      </c>
      <c r="E296">
        <f>IF(ISERROR(1/VLOOKUP($B296,'Justerad allokering'!$B$1:$AG$461,MATCH(E$1,'Justerad allokering'!$B$1:$AF$1,0),FALSE)),VLOOKUP($B296,'Allokerad kvv'!$B$2:$AV$468,MATCH(E$1,'Allokerad kvv'!$B$1:$AV$1,0),FALSE),VLOOKUP($B296,'Justerad allokering'!$B$1:$AG$461,MATCH(E$1,'Justerad allokering'!$B$1:$AF$1,0),FALSE))</f>
        <v>0</v>
      </c>
      <c r="F296">
        <f>IF(ISERROR(1/VLOOKUP($B296,'Justerad allokering'!$B$1:$AG$461,MATCH(F$1,'Justerad allokering'!$B$1:$AF$1,0),FALSE)),VLOOKUP($B296,'Allokerad kvv'!$B$2:$AV$468,MATCH(F$1,'Allokerad kvv'!$B$1:$AV$1,0),FALSE),VLOOKUP($B296,'Justerad allokering'!$B$1:$AG$461,MATCH(F$1,'Justerad allokering'!$B$1:$AF$1,0),FALSE))</f>
        <v>0</v>
      </c>
      <c r="G296">
        <f>IF(ISERROR(1/VLOOKUP($B296,'Justerad allokering'!$B$1:$AG$461,MATCH(G$1,'Justerad allokering'!$B$1:$AF$1,0),FALSE)),VLOOKUP($B296,'Allokerad kvv'!$B$2:$AV$468,MATCH(G$1,'Allokerad kvv'!$B$1:$AV$1,0),FALSE),VLOOKUP($B296,'Justerad allokering'!$B$1:$AG$461,MATCH(G$1,'Justerad allokering'!$B$1:$AF$1,0),FALSE))</f>
        <v>0.16424800000000001</v>
      </c>
      <c r="H296">
        <f>IF(ISERROR(1/VLOOKUP($B296,'Justerad allokering'!$B$1:$AG$461,MATCH(H$1,'Justerad allokering'!$B$1:$AF$1,0),FALSE)),VLOOKUP($B296,'Allokerad kvv'!$B$2:$AV$468,MATCH(H$1,'Allokerad kvv'!$B$1:$AV$1,0),FALSE),VLOOKUP($B296,'Justerad allokering'!$B$1:$AG$461,MATCH(H$1,'Justerad allokering'!$B$1:$AF$1,0),FALSE))</f>
        <v>0</v>
      </c>
      <c r="I296">
        <f>IF(ISERROR(1/VLOOKUP($B296,'Justerad allokering'!$B$1:$AG$461,MATCH(I$1,'Justerad allokering'!$B$1:$AF$1,0),FALSE)),VLOOKUP($B296,'Allokerad kvv'!$B$2:$AV$468,MATCH(I$1,'Allokerad kvv'!$B$1:$AV$1,0),FALSE),VLOOKUP($B296,'Justerad allokering'!$B$1:$AG$461,MATCH(I$1,'Justerad allokering'!$B$1:$AF$1,0),FALSE))</f>
        <v>0</v>
      </c>
      <c r="J296">
        <f>IF(ISERROR(1/VLOOKUP($B296,'Justerad allokering'!$B$1:$AG$461,MATCH(J$1,'Justerad allokering'!$B$1:$AF$1,0),FALSE)),VLOOKUP($B296,'Allokerad kvv'!$B$2:$AV$468,MATCH(J$1,'Allokerad kvv'!$B$1:$AV$1,0),FALSE),VLOOKUP($B296,'Justerad allokering'!$B$1:$AG$461,MATCH(J$1,'Justerad allokering'!$B$1:$AF$1,0),FALSE))</f>
        <v>0</v>
      </c>
      <c r="K296">
        <f>IF(ISERROR(1/VLOOKUP($B296,'Justerad allokering'!$B$1:$AG$461,MATCH(K$1,'Justerad allokering'!$B$1:$AF$1,0),FALSE)),VLOOKUP($B296,'Allokerad kvv'!$B$2:$AV$468,MATCH(K$1,'Allokerad kvv'!$B$1:$AV$1,0),FALSE),VLOOKUP($B296,'Justerad allokering'!$B$1:$AG$461,MATCH(K$1,'Justerad allokering'!$B$1:$AF$1,0),FALSE))</f>
        <v>3.1659299999999999</v>
      </c>
      <c r="L296">
        <f>IF(ISERROR(1/VLOOKUP($B296,'Justerad allokering'!$B$1:$AG$461,MATCH(L$1,'Justerad allokering'!$B$1:$AF$1,0),FALSE)),VLOOKUP($B296,'Allokerad kvv'!$B$2:$AV$468,MATCH(L$1,'Allokerad kvv'!$B$1:$AV$1,0),FALSE),VLOOKUP($B296,'Justerad allokering'!$B$1:$AG$461,MATCH(L$1,'Justerad allokering'!$B$1:$AF$1,0),FALSE))</f>
        <v>0</v>
      </c>
      <c r="M296">
        <f>IF(ISERROR(1/VLOOKUP($B296,'Justerad allokering'!$B$1:$AG$461,MATCH(M$1,'Justerad allokering'!$B$1:$AF$1,0),FALSE)),VLOOKUP($B296,'Allokerad kvv'!$B$2:$AV$468,MATCH(M$1,'Allokerad kvv'!$B$1:$AV$1,0),FALSE),VLOOKUP($B296,'Justerad allokering'!$B$1:$AG$461,MATCH(M$1,'Justerad allokering'!$B$1:$AF$1,0),FALSE))</f>
        <v>0</v>
      </c>
      <c r="N296">
        <f>IF(ISERROR(1/VLOOKUP($B296,'Justerad allokering'!$B$1:$AG$461,MATCH(N$1,'Justerad allokering'!$B$1:$AF$1,0),FALSE)),VLOOKUP($B296,'Allokerad kvv'!$B$2:$AV$468,MATCH(N$1,'Allokerad kvv'!$B$1:$AV$1,0),FALSE),VLOOKUP($B296,'Justerad allokering'!$B$1:$AG$461,MATCH(N$1,'Justerad allokering'!$B$1:$AF$1,0),FALSE))</f>
        <v>20.751000000000001</v>
      </c>
      <c r="O296">
        <f>IF(ISERROR(1/VLOOKUP($B296,'Justerad allokering'!$B$1:$AG$461,MATCH(O$1,'Justerad allokering'!$B$1:$AF$1,0),FALSE)),VLOOKUP($B296,'Allokerad kvv'!$B$2:$AV$468,MATCH(O$1,'Allokerad kvv'!$B$1:$AV$1,0),FALSE),VLOOKUP($B296,'Justerad allokering'!$B$1:$AG$461,MATCH(O$1,'Justerad allokering'!$B$1:$AF$1,0),FALSE))</f>
        <v>0</v>
      </c>
      <c r="P296">
        <f>IF(ISERROR(1/VLOOKUP($B296,'Justerad allokering'!$B$1:$AG$461,MATCH(P$1,'Justerad allokering'!$B$1:$AF$1,0),FALSE)),VLOOKUP($B296,'Allokerad kvv'!$B$2:$AV$468,MATCH(P$1,'Allokerad kvv'!$B$1:$AV$1,0),FALSE),VLOOKUP($B296,'Justerad allokering'!$B$1:$AG$461,MATCH(P$1,'Justerad allokering'!$B$1:$AF$1,0),FALSE))</f>
        <v>0</v>
      </c>
      <c r="Q296">
        <f>IF(ISERROR(1/VLOOKUP($B296,'Justerad allokering'!$B$1:$AG$461,MATCH(Q$1,'Justerad allokering'!$B$1:$AF$1,0),FALSE)),VLOOKUP($B296,'Allokerad kvv'!$B$2:$AV$468,MATCH(Q$1,'Allokerad kvv'!$B$1:$AV$1,0),FALSE),VLOOKUP($B296,'Justerad allokering'!$B$1:$AG$461,MATCH(Q$1,'Justerad allokering'!$B$1:$AF$1,0),FALSE))</f>
        <v>0</v>
      </c>
      <c r="R296">
        <f>IF(ISERROR(1/VLOOKUP($B296,'Justerad allokering'!$B$1:$AG$461,MATCH(R$1,'Justerad allokering'!$B$1:$AF$1,0),FALSE)),VLOOKUP($B296,'Allokerad kvv'!$B$2:$AV$468,MATCH(R$1,'Allokerad kvv'!$B$1:$AV$1,0),FALSE),VLOOKUP($B296,'Justerad allokering'!$B$1:$AG$461,MATCH(R$1,'Justerad allokering'!$B$1:$AF$1,0),FALSE))</f>
        <v>0</v>
      </c>
      <c r="S296">
        <f>IF(ISERROR(1/VLOOKUP($B296,'Justerad allokering'!$B$1:$AG$461,MATCH(S$1,'Justerad allokering'!$B$1:$AF$1,0),FALSE)),VLOOKUP($B296,'Allokerad kvv'!$B$2:$AV$468,MATCH(S$1,'Allokerad kvv'!$B$1:$AV$1,0),FALSE),VLOOKUP($B296,'Justerad allokering'!$B$1:$AG$461,MATCH(S$1,'Justerad allokering'!$B$1:$AF$1,0),FALSE))</f>
        <v>0</v>
      </c>
      <c r="T296">
        <f>IF(ISERROR(1/VLOOKUP($B296,'Justerad allokering'!$B$1:$AG$461,MATCH(T$1,'Justerad allokering'!$B$1:$AF$1,0),FALSE)),VLOOKUP($B296,'Allokerad kvv'!$B$2:$AV$468,MATCH(T$1,'Allokerad kvv'!$B$1:$AV$1,0),FALSE),VLOOKUP($B296,'Justerad allokering'!$B$1:$AG$461,MATCH(T$1,'Justerad allokering'!$B$1:$AF$1,0),FALSE))</f>
        <v>0</v>
      </c>
      <c r="U296">
        <f>IF(ISERROR(1/VLOOKUP($B296,'Justerad allokering'!$B$1:$AG$461,MATCH(U$1,'Justerad allokering'!$B$1:$AF$1,0),FALSE)),VLOOKUP($B296,'Allokerad kvv'!$B$2:$AV$468,MATCH(U$1,'Allokerad kvv'!$B$1:$AV$1,0),FALSE),VLOOKUP($B296,'Justerad allokering'!$B$1:$AG$461,MATCH(U$1,'Justerad allokering'!$B$1:$AF$1,0),FALSE))</f>
        <v>0</v>
      </c>
      <c r="V296">
        <f>IF(ISERROR(1/VLOOKUP($B296,'Justerad allokering'!$B$1:$AG$461,MATCH(V$1,'Justerad allokering'!$B$1:$AF$1,0),FALSE)),VLOOKUP($B296,'Allokerad kvv'!$B$2:$AV$468,MATCH(V$1,'Allokerad kvv'!$B$1:$AV$1,0),FALSE),VLOOKUP($B296,'Justerad allokering'!$B$1:$AG$461,MATCH(V$1,'Justerad allokering'!$B$1:$AF$1,0),FALSE))</f>
        <v>0</v>
      </c>
      <c r="W296">
        <f>IF(ISERROR(1/VLOOKUP($B296,'Justerad allokering'!$B$1:$AG$461,MATCH(W$1,'Justerad allokering'!$B$1:$AF$1,0),FALSE)),VLOOKUP($B296,'Allokerad kvv'!$B$2:$AV$468,MATCH(W$1,'Allokerad kvv'!$B$1:$AV$1,0),FALSE),VLOOKUP($B296,'Justerad allokering'!$B$1:$AG$461,MATCH(W$1,'Justerad allokering'!$B$1:$AF$1,0),FALSE))</f>
        <v>0</v>
      </c>
      <c r="X296">
        <f>IF(ISERROR(1/VLOOKUP($B296,'Justerad allokering'!$B$1:$AG$461,MATCH(X$1,'Justerad allokering'!$B$1:$AF$1,0),FALSE)),VLOOKUP($B296,'Allokerad kvv'!$B$2:$AV$468,MATCH(X$1,'Allokerad kvv'!$B$1:$AV$1,0),FALSE),VLOOKUP($B296,'Justerad allokering'!$B$1:$AG$461,MATCH(X$1,'Justerad allokering'!$B$1:$AF$1,0),FALSE))</f>
        <v>0</v>
      </c>
      <c r="Y296">
        <f>IF(ISERROR(1/VLOOKUP($B296,'Justerad allokering'!$B$1:$AG$461,MATCH(Y$1,'Justerad allokering'!$B$1:$AF$1,0),FALSE)),VLOOKUP($B296,'Allokerad kvv'!$B$2:$AV$468,MATCH(Y$1,'Allokerad kvv'!$B$1:$AV$1,0),FALSE),VLOOKUP($B296,'Justerad allokering'!$B$1:$AG$461,MATCH(Y$1,'Justerad allokering'!$B$1:$AF$1,0),FALSE))</f>
        <v>0</v>
      </c>
      <c r="Z296">
        <f>IF(ISERROR(1/VLOOKUP($B296,'Justerad allokering'!$B$1:$AG$461,MATCH(Z$1,'Justerad allokering'!$B$1:$AF$1,0),FALSE)),VLOOKUP($B296,'Allokerad kvv'!$B$2:$AV$468,MATCH(Z$1,'Allokerad kvv'!$B$1:$AV$1,0),FALSE),VLOOKUP($B296,'Justerad allokering'!$B$1:$AG$461,MATCH(Z$1,'Justerad allokering'!$B$1:$AF$1,0),FALSE))</f>
        <v>98.924899999999994</v>
      </c>
      <c r="AE296" s="89">
        <f t="shared" si="16"/>
        <v>123.006078</v>
      </c>
      <c r="AG296">
        <f t="shared" si="17"/>
        <v>119.840148</v>
      </c>
      <c r="AH296">
        <f t="shared" si="18"/>
        <v>99.089147999999994</v>
      </c>
      <c r="AI296">
        <f>IF(AH296=0,"",AH296/VLOOKUP(B296,Kraftvärmeprod!$B$1:$BC$480,MATCH("Summa tillförd energi exklusive rökgaskondensering",Kraftvärmeprod!$B$1:$BC$1,0),FALSE))</f>
        <v>0.57373138787562972</v>
      </c>
      <c r="AK296">
        <f t="shared" si="19"/>
        <v>98.924899999999994</v>
      </c>
    </row>
    <row r="297" spans="1:37" x14ac:dyDescent="0.25">
      <c r="A297" s="2" t="s">
        <v>420</v>
      </c>
      <c r="B297" s="2" t="s">
        <v>421</v>
      </c>
      <c r="C297">
        <f>IF(ISERROR(1/VLOOKUP($B297,'Justerad allokering'!$B$1:$AG$461,MATCH(C$1,'Justerad allokering'!$B$1:$AF$1,0),FALSE)),VLOOKUP($B297,'Allokerad kvv'!$B$2:$AV$468,MATCH(C$1,'Allokerad kvv'!$B$1:$AV$1,0),FALSE),VLOOKUP($B297,'Justerad allokering'!$B$1:$AG$461,MATCH(C$1,'Justerad allokering'!$B$1:$AF$1,0),FALSE))</f>
        <v>0</v>
      </c>
      <c r="D297">
        <f>IF(ISERROR(1/VLOOKUP($B297,'Justerad allokering'!$B$1:$AG$461,MATCH(D$1,'Justerad allokering'!$B$1:$AF$1,0),FALSE)),VLOOKUP($B297,'Allokerad kvv'!$B$2:$AV$468,MATCH(D$1,'Allokerad kvv'!$B$1:$AV$1,0),FALSE),VLOOKUP($B297,'Justerad allokering'!$B$1:$AG$461,MATCH(D$1,'Justerad allokering'!$B$1:$AF$1,0),FALSE))</f>
        <v>0</v>
      </c>
      <c r="E297">
        <f>IF(ISERROR(1/VLOOKUP($B297,'Justerad allokering'!$B$1:$AG$461,MATCH(E$1,'Justerad allokering'!$B$1:$AF$1,0),FALSE)),VLOOKUP($B297,'Allokerad kvv'!$B$2:$AV$468,MATCH(E$1,'Allokerad kvv'!$B$1:$AV$1,0),FALSE),VLOOKUP($B297,'Justerad allokering'!$B$1:$AG$461,MATCH(E$1,'Justerad allokering'!$B$1:$AF$1,0),FALSE))</f>
        <v>0</v>
      </c>
      <c r="F297">
        <f>IF(ISERROR(1/VLOOKUP($B297,'Justerad allokering'!$B$1:$AG$461,MATCH(F$1,'Justerad allokering'!$B$1:$AF$1,0),FALSE)),VLOOKUP($B297,'Allokerad kvv'!$B$2:$AV$468,MATCH(F$1,'Allokerad kvv'!$B$1:$AV$1,0),FALSE),VLOOKUP($B297,'Justerad allokering'!$B$1:$AG$461,MATCH(F$1,'Justerad allokering'!$B$1:$AF$1,0),FALSE))</f>
        <v>0</v>
      </c>
      <c r="G297">
        <f>IF(ISERROR(1/VLOOKUP($B297,'Justerad allokering'!$B$1:$AG$461,MATCH(G$1,'Justerad allokering'!$B$1:$AF$1,0),FALSE)),VLOOKUP($B297,'Allokerad kvv'!$B$2:$AV$468,MATCH(G$1,'Allokerad kvv'!$B$1:$AV$1,0),FALSE),VLOOKUP($B297,'Justerad allokering'!$B$1:$AG$461,MATCH(G$1,'Justerad allokering'!$B$1:$AF$1,0),FALSE))</f>
        <v>0</v>
      </c>
      <c r="H297">
        <f>IF(ISERROR(1/VLOOKUP($B297,'Justerad allokering'!$B$1:$AG$461,MATCH(H$1,'Justerad allokering'!$B$1:$AF$1,0),FALSE)),VLOOKUP($B297,'Allokerad kvv'!$B$2:$AV$468,MATCH(H$1,'Allokerad kvv'!$B$1:$AV$1,0),FALSE),VLOOKUP($B297,'Justerad allokering'!$B$1:$AG$461,MATCH(H$1,'Justerad allokering'!$B$1:$AF$1,0),FALSE))</f>
        <v>0</v>
      </c>
      <c r="I297">
        <f>IF(ISERROR(1/VLOOKUP($B297,'Justerad allokering'!$B$1:$AG$461,MATCH(I$1,'Justerad allokering'!$B$1:$AF$1,0),FALSE)),VLOOKUP($B297,'Allokerad kvv'!$B$2:$AV$468,MATCH(I$1,'Allokerad kvv'!$B$1:$AV$1,0),FALSE),VLOOKUP($B297,'Justerad allokering'!$B$1:$AG$461,MATCH(I$1,'Justerad allokering'!$B$1:$AF$1,0),FALSE))</f>
        <v>0</v>
      </c>
      <c r="J297">
        <f>IF(ISERROR(1/VLOOKUP($B297,'Justerad allokering'!$B$1:$AG$461,MATCH(J$1,'Justerad allokering'!$B$1:$AF$1,0),FALSE)),VLOOKUP($B297,'Allokerad kvv'!$B$2:$AV$468,MATCH(J$1,'Allokerad kvv'!$B$1:$AV$1,0),FALSE),VLOOKUP($B297,'Justerad allokering'!$B$1:$AG$461,MATCH(J$1,'Justerad allokering'!$B$1:$AF$1,0),FALSE))</f>
        <v>0</v>
      </c>
      <c r="K297">
        <f>IF(ISERROR(1/VLOOKUP($B297,'Justerad allokering'!$B$1:$AG$461,MATCH(K$1,'Justerad allokering'!$B$1:$AF$1,0),FALSE)),VLOOKUP($B297,'Allokerad kvv'!$B$2:$AV$468,MATCH(K$1,'Allokerad kvv'!$B$1:$AV$1,0),FALSE),VLOOKUP($B297,'Justerad allokering'!$B$1:$AG$461,MATCH(K$1,'Justerad allokering'!$B$1:$AF$1,0),FALSE))</f>
        <v>0</v>
      </c>
      <c r="L297">
        <f>IF(ISERROR(1/VLOOKUP($B297,'Justerad allokering'!$B$1:$AG$461,MATCH(L$1,'Justerad allokering'!$B$1:$AF$1,0),FALSE)),VLOOKUP($B297,'Allokerad kvv'!$B$2:$AV$468,MATCH(L$1,'Allokerad kvv'!$B$1:$AV$1,0),FALSE),VLOOKUP($B297,'Justerad allokering'!$B$1:$AG$461,MATCH(L$1,'Justerad allokering'!$B$1:$AF$1,0),FALSE))</f>
        <v>0</v>
      </c>
      <c r="M297">
        <f>IF(ISERROR(1/VLOOKUP($B297,'Justerad allokering'!$B$1:$AG$461,MATCH(M$1,'Justerad allokering'!$B$1:$AF$1,0),FALSE)),VLOOKUP($B297,'Allokerad kvv'!$B$2:$AV$468,MATCH(M$1,'Allokerad kvv'!$B$1:$AV$1,0),FALSE),VLOOKUP($B297,'Justerad allokering'!$B$1:$AG$461,MATCH(M$1,'Justerad allokering'!$B$1:$AF$1,0),FALSE))</f>
        <v>0</v>
      </c>
      <c r="N297">
        <f>IF(ISERROR(1/VLOOKUP($B297,'Justerad allokering'!$B$1:$AG$461,MATCH(N$1,'Justerad allokering'!$B$1:$AF$1,0),FALSE)),VLOOKUP($B297,'Allokerad kvv'!$B$2:$AV$468,MATCH(N$1,'Allokerad kvv'!$B$1:$AV$1,0),FALSE),VLOOKUP($B297,'Justerad allokering'!$B$1:$AG$461,MATCH(N$1,'Justerad allokering'!$B$1:$AF$1,0),FALSE))</f>
        <v>0</v>
      </c>
      <c r="O297">
        <f>IF(ISERROR(1/VLOOKUP($B297,'Justerad allokering'!$B$1:$AG$461,MATCH(O$1,'Justerad allokering'!$B$1:$AF$1,0),FALSE)),VLOOKUP($B297,'Allokerad kvv'!$B$2:$AV$468,MATCH(O$1,'Allokerad kvv'!$B$1:$AV$1,0),FALSE),VLOOKUP($B297,'Justerad allokering'!$B$1:$AG$461,MATCH(O$1,'Justerad allokering'!$B$1:$AF$1,0),FALSE))</f>
        <v>0</v>
      </c>
      <c r="P297">
        <f>IF(ISERROR(1/VLOOKUP($B297,'Justerad allokering'!$B$1:$AG$461,MATCH(P$1,'Justerad allokering'!$B$1:$AF$1,0),FALSE)),VLOOKUP($B297,'Allokerad kvv'!$B$2:$AV$468,MATCH(P$1,'Allokerad kvv'!$B$1:$AV$1,0),FALSE),VLOOKUP($B297,'Justerad allokering'!$B$1:$AG$461,MATCH(P$1,'Justerad allokering'!$B$1:$AF$1,0),FALSE))</f>
        <v>0</v>
      </c>
      <c r="Q297">
        <f>IF(ISERROR(1/VLOOKUP($B297,'Justerad allokering'!$B$1:$AG$461,MATCH(Q$1,'Justerad allokering'!$B$1:$AF$1,0),FALSE)),VLOOKUP($B297,'Allokerad kvv'!$B$2:$AV$468,MATCH(Q$1,'Allokerad kvv'!$B$1:$AV$1,0),FALSE),VLOOKUP($B297,'Justerad allokering'!$B$1:$AG$461,MATCH(Q$1,'Justerad allokering'!$B$1:$AF$1,0),FALSE))</f>
        <v>0</v>
      </c>
      <c r="R297">
        <f>IF(ISERROR(1/VLOOKUP($B297,'Justerad allokering'!$B$1:$AG$461,MATCH(R$1,'Justerad allokering'!$B$1:$AF$1,0),FALSE)),VLOOKUP($B297,'Allokerad kvv'!$B$2:$AV$468,MATCH(R$1,'Allokerad kvv'!$B$1:$AV$1,0),FALSE),VLOOKUP($B297,'Justerad allokering'!$B$1:$AG$461,MATCH(R$1,'Justerad allokering'!$B$1:$AF$1,0),FALSE))</f>
        <v>0</v>
      </c>
      <c r="S297">
        <f>IF(ISERROR(1/VLOOKUP($B297,'Justerad allokering'!$B$1:$AG$461,MATCH(S$1,'Justerad allokering'!$B$1:$AF$1,0),FALSE)),VLOOKUP($B297,'Allokerad kvv'!$B$2:$AV$468,MATCH(S$1,'Allokerad kvv'!$B$1:$AV$1,0),FALSE),VLOOKUP($B297,'Justerad allokering'!$B$1:$AG$461,MATCH(S$1,'Justerad allokering'!$B$1:$AF$1,0),FALSE))</f>
        <v>0</v>
      </c>
      <c r="T297">
        <f>IF(ISERROR(1/VLOOKUP($B297,'Justerad allokering'!$B$1:$AG$461,MATCH(T$1,'Justerad allokering'!$B$1:$AF$1,0),FALSE)),VLOOKUP($B297,'Allokerad kvv'!$B$2:$AV$468,MATCH(T$1,'Allokerad kvv'!$B$1:$AV$1,0),FALSE),VLOOKUP($B297,'Justerad allokering'!$B$1:$AG$461,MATCH(T$1,'Justerad allokering'!$B$1:$AF$1,0),FALSE))</f>
        <v>0</v>
      </c>
      <c r="U297">
        <f>IF(ISERROR(1/VLOOKUP($B297,'Justerad allokering'!$B$1:$AG$461,MATCH(U$1,'Justerad allokering'!$B$1:$AF$1,0),FALSE)),VLOOKUP($B297,'Allokerad kvv'!$B$2:$AV$468,MATCH(U$1,'Allokerad kvv'!$B$1:$AV$1,0),FALSE),VLOOKUP($B297,'Justerad allokering'!$B$1:$AG$461,MATCH(U$1,'Justerad allokering'!$B$1:$AF$1,0),FALSE))</f>
        <v>0</v>
      </c>
      <c r="V297">
        <f>IF(ISERROR(1/VLOOKUP($B297,'Justerad allokering'!$B$1:$AG$461,MATCH(V$1,'Justerad allokering'!$B$1:$AF$1,0),FALSE)),VLOOKUP($B297,'Allokerad kvv'!$B$2:$AV$468,MATCH(V$1,'Allokerad kvv'!$B$1:$AV$1,0),FALSE),VLOOKUP($B297,'Justerad allokering'!$B$1:$AG$461,MATCH(V$1,'Justerad allokering'!$B$1:$AF$1,0),FALSE))</f>
        <v>0</v>
      </c>
      <c r="W297">
        <f>IF(ISERROR(1/VLOOKUP($B297,'Justerad allokering'!$B$1:$AG$461,MATCH(W$1,'Justerad allokering'!$B$1:$AF$1,0),FALSE)),VLOOKUP($B297,'Allokerad kvv'!$B$2:$AV$468,MATCH(W$1,'Allokerad kvv'!$B$1:$AV$1,0),FALSE),VLOOKUP($B297,'Justerad allokering'!$B$1:$AG$461,MATCH(W$1,'Justerad allokering'!$B$1:$AF$1,0),FALSE))</f>
        <v>0</v>
      </c>
      <c r="X297">
        <f>IF(ISERROR(1/VLOOKUP($B297,'Justerad allokering'!$B$1:$AG$461,MATCH(X$1,'Justerad allokering'!$B$1:$AF$1,0),FALSE)),VLOOKUP($B297,'Allokerad kvv'!$B$2:$AV$468,MATCH(X$1,'Allokerad kvv'!$B$1:$AV$1,0),FALSE),VLOOKUP($B297,'Justerad allokering'!$B$1:$AG$461,MATCH(X$1,'Justerad allokering'!$B$1:$AF$1,0),FALSE))</f>
        <v>0</v>
      </c>
      <c r="Y297">
        <f>IF(ISERROR(1/VLOOKUP($B297,'Justerad allokering'!$B$1:$AG$461,MATCH(Y$1,'Justerad allokering'!$B$1:$AF$1,0),FALSE)),VLOOKUP($B297,'Allokerad kvv'!$B$2:$AV$468,MATCH(Y$1,'Allokerad kvv'!$B$1:$AV$1,0),FALSE),VLOOKUP($B297,'Justerad allokering'!$B$1:$AG$461,MATCH(Y$1,'Justerad allokering'!$B$1:$AF$1,0),FALSE))</f>
        <v>0</v>
      </c>
      <c r="Z297">
        <f>IF(ISERROR(1/VLOOKUP($B297,'Justerad allokering'!$B$1:$AG$461,MATCH(Z$1,'Justerad allokering'!$B$1:$AF$1,0),FALSE)),VLOOKUP($B297,'Allokerad kvv'!$B$2:$AV$468,MATCH(Z$1,'Allokerad kvv'!$B$1:$AV$1,0),FALSE),VLOOKUP($B297,'Justerad allokering'!$B$1:$AG$461,MATCH(Z$1,'Justerad allokering'!$B$1:$AF$1,0),FALSE))</f>
        <v>0</v>
      </c>
      <c r="AE297" s="89">
        <f t="shared" si="16"/>
        <v>0</v>
      </c>
      <c r="AG297">
        <f t="shared" si="17"/>
        <v>0</v>
      </c>
      <c r="AH297">
        <f t="shared" si="18"/>
        <v>0</v>
      </c>
      <c r="AI297" t="str">
        <f>IF(AH297=0,"",AH297/VLOOKUP(B297,Kraftvärmeprod!$B$1:$BC$480,MATCH("Summa tillförd energi exklusive rökgaskondensering",Kraftvärmeprod!$B$1:$BC$1,0),FALSE))</f>
        <v/>
      </c>
      <c r="AK297">
        <f t="shared" si="19"/>
        <v>0</v>
      </c>
    </row>
    <row r="298" spans="1:37" x14ac:dyDescent="0.25">
      <c r="A298" s="2" t="s">
        <v>422</v>
      </c>
      <c r="B298" s="2" t="s">
        <v>423</v>
      </c>
      <c r="C298">
        <f>IF(ISERROR(1/VLOOKUP($B298,'Justerad allokering'!$B$1:$AG$461,MATCH(C$1,'Justerad allokering'!$B$1:$AF$1,0),FALSE)),VLOOKUP($B298,'Allokerad kvv'!$B$2:$AV$468,MATCH(C$1,'Allokerad kvv'!$B$1:$AV$1,0),FALSE),VLOOKUP($B298,'Justerad allokering'!$B$1:$AG$461,MATCH(C$1,'Justerad allokering'!$B$1:$AF$1,0),FALSE))</f>
        <v>121.023</v>
      </c>
      <c r="D298">
        <f>IF(ISERROR(1/VLOOKUP($B298,'Justerad allokering'!$B$1:$AG$461,MATCH(D$1,'Justerad allokering'!$B$1:$AF$1,0),FALSE)),VLOOKUP($B298,'Allokerad kvv'!$B$2:$AV$468,MATCH(D$1,'Allokerad kvv'!$B$1:$AV$1,0),FALSE),VLOOKUP($B298,'Justerad allokering'!$B$1:$AG$461,MATCH(D$1,'Justerad allokering'!$B$1:$AF$1,0),FALSE))</f>
        <v>0</v>
      </c>
      <c r="E298">
        <f>IF(ISERROR(1/VLOOKUP($B298,'Justerad allokering'!$B$1:$AG$461,MATCH(E$1,'Justerad allokering'!$B$1:$AF$1,0),FALSE)),VLOOKUP($B298,'Allokerad kvv'!$B$2:$AV$468,MATCH(E$1,'Allokerad kvv'!$B$1:$AV$1,0),FALSE),VLOOKUP($B298,'Justerad allokering'!$B$1:$AG$461,MATCH(E$1,'Justerad allokering'!$B$1:$AF$1,0),FALSE))</f>
        <v>0</v>
      </c>
      <c r="F298">
        <f>IF(ISERROR(1/VLOOKUP($B298,'Justerad allokering'!$B$1:$AG$461,MATCH(F$1,'Justerad allokering'!$B$1:$AF$1,0),FALSE)),VLOOKUP($B298,'Allokerad kvv'!$B$2:$AV$468,MATCH(F$1,'Allokerad kvv'!$B$1:$AV$1,0),FALSE),VLOOKUP($B298,'Justerad allokering'!$B$1:$AG$461,MATCH(F$1,'Justerad allokering'!$B$1:$AF$1,0),FALSE))</f>
        <v>0</v>
      </c>
      <c r="G298">
        <f>IF(ISERROR(1/VLOOKUP($B298,'Justerad allokering'!$B$1:$AG$461,MATCH(G$1,'Justerad allokering'!$B$1:$AF$1,0),FALSE)),VLOOKUP($B298,'Allokerad kvv'!$B$2:$AV$468,MATCH(G$1,'Allokerad kvv'!$B$1:$AV$1,0),FALSE),VLOOKUP($B298,'Justerad allokering'!$B$1:$AG$461,MATCH(G$1,'Justerad allokering'!$B$1:$AF$1,0),FALSE))</f>
        <v>0</v>
      </c>
      <c r="H298">
        <f>IF(ISERROR(1/VLOOKUP($B298,'Justerad allokering'!$B$1:$AG$461,MATCH(H$1,'Justerad allokering'!$B$1:$AF$1,0),FALSE)),VLOOKUP($B298,'Allokerad kvv'!$B$2:$AV$468,MATCH(H$1,'Allokerad kvv'!$B$1:$AV$1,0),FALSE),VLOOKUP($B298,'Justerad allokering'!$B$1:$AG$461,MATCH(H$1,'Justerad allokering'!$B$1:$AF$1,0),FALSE))</f>
        <v>0</v>
      </c>
      <c r="I298">
        <f>IF(ISERROR(1/VLOOKUP($B298,'Justerad allokering'!$B$1:$AG$461,MATCH(I$1,'Justerad allokering'!$B$1:$AF$1,0),FALSE)),VLOOKUP($B298,'Allokerad kvv'!$B$2:$AV$468,MATCH(I$1,'Allokerad kvv'!$B$1:$AV$1,0),FALSE),VLOOKUP($B298,'Justerad allokering'!$B$1:$AG$461,MATCH(I$1,'Justerad allokering'!$B$1:$AF$1,0),FALSE))</f>
        <v>0</v>
      </c>
      <c r="J298">
        <f>IF(ISERROR(1/VLOOKUP($B298,'Justerad allokering'!$B$1:$AG$461,MATCH(J$1,'Justerad allokering'!$B$1:$AF$1,0),FALSE)),VLOOKUP($B298,'Allokerad kvv'!$B$2:$AV$468,MATCH(J$1,'Allokerad kvv'!$B$1:$AV$1,0),FALSE),VLOOKUP($B298,'Justerad allokering'!$B$1:$AG$461,MATCH(J$1,'Justerad allokering'!$B$1:$AF$1,0),FALSE))</f>
        <v>0</v>
      </c>
      <c r="K298">
        <f>IF(ISERROR(1/VLOOKUP($B298,'Justerad allokering'!$B$1:$AG$461,MATCH(K$1,'Justerad allokering'!$B$1:$AF$1,0),FALSE)),VLOOKUP($B298,'Allokerad kvv'!$B$2:$AV$468,MATCH(K$1,'Allokerad kvv'!$B$1:$AV$1,0),FALSE),VLOOKUP($B298,'Justerad allokering'!$B$1:$AG$461,MATCH(K$1,'Justerad allokering'!$B$1:$AF$1,0),FALSE))</f>
        <v>3.5924800000000001</v>
      </c>
      <c r="L298">
        <f>IF(ISERROR(1/VLOOKUP($B298,'Justerad allokering'!$B$1:$AG$461,MATCH(L$1,'Justerad allokering'!$B$1:$AF$1,0),FALSE)),VLOOKUP($B298,'Allokerad kvv'!$B$2:$AV$468,MATCH(L$1,'Allokerad kvv'!$B$1:$AV$1,0),FALSE),VLOOKUP($B298,'Justerad allokering'!$B$1:$AG$461,MATCH(L$1,'Justerad allokering'!$B$1:$AF$1,0),FALSE))</f>
        <v>0</v>
      </c>
      <c r="M298">
        <f>IF(ISERROR(1/VLOOKUP($B298,'Justerad allokering'!$B$1:$AG$461,MATCH(M$1,'Justerad allokering'!$B$1:$AF$1,0),FALSE)),VLOOKUP($B298,'Allokerad kvv'!$B$2:$AV$468,MATCH(M$1,'Allokerad kvv'!$B$1:$AV$1,0),FALSE),VLOOKUP($B298,'Justerad allokering'!$B$1:$AG$461,MATCH(M$1,'Justerad allokering'!$B$1:$AF$1,0),FALSE))</f>
        <v>6.8678600000000003</v>
      </c>
      <c r="N298">
        <f>IF(ISERROR(1/VLOOKUP($B298,'Justerad allokering'!$B$1:$AG$461,MATCH(N$1,'Justerad allokering'!$B$1:$AF$1,0),FALSE)),VLOOKUP($B298,'Allokerad kvv'!$B$2:$AV$468,MATCH(N$1,'Allokerad kvv'!$B$1:$AV$1,0),FALSE),VLOOKUP($B298,'Justerad allokering'!$B$1:$AG$461,MATCH(N$1,'Justerad allokering'!$B$1:$AF$1,0),FALSE))</f>
        <v>21.419</v>
      </c>
      <c r="O298">
        <f>IF(ISERROR(1/VLOOKUP($B298,'Justerad allokering'!$B$1:$AG$461,MATCH(O$1,'Justerad allokering'!$B$1:$AF$1,0),FALSE)),VLOOKUP($B298,'Allokerad kvv'!$B$2:$AV$468,MATCH(O$1,'Allokerad kvv'!$B$1:$AV$1,0),FALSE),VLOOKUP($B298,'Justerad allokering'!$B$1:$AG$461,MATCH(O$1,'Justerad allokering'!$B$1:$AF$1,0),FALSE))</f>
        <v>0</v>
      </c>
      <c r="P298">
        <f>IF(ISERROR(1/VLOOKUP($B298,'Justerad allokering'!$B$1:$AG$461,MATCH(P$1,'Justerad allokering'!$B$1:$AF$1,0),FALSE)),VLOOKUP($B298,'Allokerad kvv'!$B$2:$AV$468,MATCH(P$1,'Allokerad kvv'!$B$1:$AV$1,0),FALSE),VLOOKUP($B298,'Justerad allokering'!$B$1:$AG$461,MATCH(P$1,'Justerad allokering'!$B$1:$AF$1,0),FALSE))</f>
        <v>0</v>
      </c>
      <c r="Q298">
        <f>IF(ISERROR(1/VLOOKUP($B298,'Justerad allokering'!$B$1:$AG$461,MATCH(Q$1,'Justerad allokering'!$B$1:$AF$1,0),FALSE)),VLOOKUP($B298,'Allokerad kvv'!$B$2:$AV$468,MATCH(Q$1,'Allokerad kvv'!$B$1:$AV$1,0),FALSE),VLOOKUP($B298,'Justerad allokering'!$B$1:$AG$461,MATCH(Q$1,'Justerad allokering'!$B$1:$AF$1,0),FALSE))</f>
        <v>0</v>
      </c>
      <c r="R298">
        <f>IF(ISERROR(1/VLOOKUP($B298,'Justerad allokering'!$B$1:$AG$461,MATCH(R$1,'Justerad allokering'!$B$1:$AF$1,0),FALSE)),VLOOKUP($B298,'Allokerad kvv'!$B$2:$AV$468,MATCH(R$1,'Allokerad kvv'!$B$1:$AV$1,0),FALSE),VLOOKUP($B298,'Justerad allokering'!$B$1:$AG$461,MATCH(R$1,'Justerad allokering'!$B$1:$AF$1,0),FALSE))</f>
        <v>0</v>
      </c>
      <c r="S298">
        <f>IF(ISERROR(1/VLOOKUP($B298,'Justerad allokering'!$B$1:$AG$461,MATCH(S$1,'Justerad allokering'!$B$1:$AF$1,0),FALSE)),VLOOKUP($B298,'Allokerad kvv'!$B$2:$AV$468,MATCH(S$1,'Allokerad kvv'!$B$1:$AV$1,0),FALSE),VLOOKUP($B298,'Justerad allokering'!$B$1:$AG$461,MATCH(S$1,'Justerad allokering'!$B$1:$AF$1,0),FALSE))</f>
        <v>0.105765</v>
      </c>
      <c r="T298">
        <f>IF(ISERROR(1/VLOOKUP($B298,'Justerad allokering'!$B$1:$AG$461,MATCH(T$1,'Justerad allokering'!$B$1:$AF$1,0),FALSE)),VLOOKUP($B298,'Allokerad kvv'!$B$2:$AV$468,MATCH(T$1,'Allokerad kvv'!$B$1:$AV$1,0),FALSE),VLOOKUP($B298,'Justerad allokering'!$B$1:$AG$461,MATCH(T$1,'Justerad allokering'!$B$1:$AF$1,0),FALSE))</f>
        <v>0</v>
      </c>
      <c r="U298">
        <f>IF(ISERROR(1/VLOOKUP($B298,'Justerad allokering'!$B$1:$AG$461,MATCH(U$1,'Justerad allokering'!$B$1:$AF$1,0),FALSE)),VLOOKUP($B298,'Allokerad kvv'!$B$2:$AV$468,MATCH(U$1,'Allokerad kvv'!$B$1:$AV$1,0),FALSE),VLOOKUP($B298,'Justerad allokering'!$B$1:$AG$461,MATCH(U$1,'Justerad allokering'!$B$1:$AF$1,0),FALSE))</f>
        <v>0</v>
      </c>
      <c r="V298">
        <f>IF(ISERROR(1/VLOOKUP($B298,'Justerad allokering'!$B$1:$AG$461,MATCH(V$1,'Justerad allokering'!$B$1:$AF$1,0),FALSE)),VLOOKUP($B298,'Allokerad kvv'!$B$2:$AV$468,MATCH(V$1,'Allokerad kvv'!$B$1:$AV$1,0),FALSE),VLOOKUP($B298,'Justerad allokering'!$B$1:$AG$461,MATCH(V$1,'Justerad allokering'!$B$1:$AF$1,0),FALSE))</f>
        <v>0</v>
      </c>
      <c r="W298">
        <f>IF(ISERROR(1/VLOOKUP($B298,'Justerad allokering'!$B$1:$AG$461,MATCH(W$1,'Justerad allokering'!$B$1:$AF$1,0),FALSE)),VLOOKUP($B298,'Allokerad kvv'!$B$2:$AV$468,MATCH(W$1,'Allokerad kvv'!$B$1:$AV$1,0),FALSE),VLOOKUP($B298,'Justerad allokering'!$B$1:$AG$461,MATCH(W$1,'Justerad allokering'!$B$1:$AF$1,0),FALSE))</f>
        <v>0</v>
      </c>
      <c r="X298">
        <f>IF(ISERROR(1/VLOOKUP($B298,'Justerad allokering'!$B$1:$AG$461,MATCH(X$1,'Justerad allokering'!$B$1:$AF$1,0),FALSE)),VLOOKUP($B298,'Allokerad kvv'!$B$2:$AV$468,MATCH(X$1,'Allokerad kvv'!$B$1:$AV$1,0),FALSE),VLOOKUP($B298,'Justerad allokering'!$B$1:$AG$461,MATCH(X$1,'Justerad allokering'!$B$1:$AF$1,0),FALSE))</f>
        <v>0</v>
      </c>
      <c r="Y298">
        <f>IF(ISERROR(1/VLOOKUP($B298,'Justerad allokering'!$B$1:$AG$461,MATCH(Y$1,'Justerad allokering'!$B$1:$AF$1,0),FALSE)),VLOOKUP($B298,'Allokerad kvv'!$B$2:$AV$468,MATCH(Y$1,'Allokerad kvv'!$B$1:$AV$1,0),FALSE),VLOOKUP($B298,'Justerad allokering'!$B$1:$AG$461,MATCH(Y$1,'Justerad allokering'!$B$1:$AF$1,0),FALSE))</f>
        <v>0</v>
      </c>
      <c r="Z298">
        <f>IF(ISERROR(1/VLOOKUP($B298,'Justerad allokering'!$B$1:$AG$461,MATCH(Z$1,'Justerad allokering'!$B$1:$AF$1,0),FALSE)),VLOOKUP($B298,'Allokerad kvv'!$B$2:$AV$468,MATCH(Z$1,'Allokerad kvv'!$B$1:$AV$1,0),FALSE),VLOOKUP($B298,'Justerad allokering'!$B$1:$AG$461,MATCH(Z$1,'Justerad allokering'!$B$1:$AF$1,0),FALSE))</f>
        <v>0</v>
      </c>
      <c r="AE298" s="89">
        <f t="shared" si="16"/>
        <v>153.008105</v>
      </c>
      <c r="AG298">
        <f t="shared" si="17"/>
        <v>149.41562500000001</v>
      </c>
      <c r="AH298">
        <f t="shared" si="18"/>
        <v>127.99662500000001</v>
      </c>
      <c r="AI298">
        <f>IF(AH298=0,"",AH298/VLOOKUP(B298,Kraftvärmeprod!$B$1:$BC$480,MATCH("Summa tillförd energi exklusive rökgaskondensering",Kraftvärmeprod!$B$1:$BC$1,0),FALSE))</f>
        <v>0.63549967479432612</v>
      </c>
      <c r="AK298">
        <f t="shared" si="19"/>
        <v>6.8678600000000003</v>
      </c>
    </row>
    <row r="299" spans="1:37" x14ac:dyDescent="0.25">
      <c r="A299" s="2" t="s">
        <v>422</v>
      </c>
      <c r="B299" s="2" t="s">
        <v>424</v>
      </c>
      <c r="C299">
        <f>IF(ISERROR(1/VLOOKUP($B299,'Justerad allokering'!$B$1:$AG$461,MATCH(C$1,'Justerad allokering'!$B$1:$AF$1,0),FALSE)),VLOOKUP($B299,'Allokerad kvv'!$B$2:$AV$468,MATCH(C$1,'Allokerad kvv'!$B$1:$AV$1,0),FALSE),VLOOKUP($B299,'Justerad allokering'!$B$1:$AG$461,MATCH(C$1,'Justerad allokering'!$B$1:$AF$1,0),FALSE))</f>
        <v>0</v>
      </c>
      <c r="D299">
        <f>IF(ISERROR(1/VLOOKUP($B299,'Justerad allokering'!$B$1:$AG$461,MATCH(D$1,'Justerad allokering'!$B$1:$AF$1,0),FALSE)),VLOOKUP($B299,'Allokerad kvv'!$B$2:$AV$468,MATCH(D$1,'Allokerad kvv'!$B$1:$AV$1,0),FALSE),VLOOKUP($B299,'Justerad allokering'!$B$1:$AG$461,MATCH(D$1,'Justerad allokering'!$B$1:$AF$1,0),FALSE))</f>
        <v>0</v>
      </c>
      <c r="E299">
        <f>IF(ISERROR(1/VLOOKUP($B299,'Justerad allokering'!$B$1:$AG$461,MATCH(E$1,'Justerad allokering'!$B$1:$AF$1,0),FALSE)),VLOOKUP($B299,'Allokerad kvv'!$B$2:$AV$468,MATCH(E$1,'Allokerad kvv'!$B$1:$AV$1,0),FALSE),VLOOKUP($B299,'Justerad allokering'!$B$1:$AG$461,MATCH(E$1,'Justerad allokering'!$B$1:$AF$1,0),FALSE))</f>
        <v>0</v>
      </c>
      <c r="F299">
        <f>IF(ISERROR(1/VLOOKUP($B299,'Justerad allokering'!$B$1:$AG$461,MATCH(F$1,'Justerad allokering'!$B$1:$AF$1,0),FALSE)),VLOOKUP($B299,'Allokerad kvv'!$B$2:$AV$468,MATCH(F$1,'Allokerad kvv'!$B$1:$AV$1,0),FALSE),VLOOKUP($B299,'Justerad allokering'!$B$1:$AG$461,MATCH(F$1,'Justerad allokering'!$B$1:$AF$1,0),FALSE))</f>
        <v>0</v>
      </c>
      <c r="G299">
        <f>IF(ISERROR(1/VLOOKUP($B299,'Justerad allokering'!$B$1:$AG$461,MATCH(G$1,'Justerad allokering'!$B$1:$AF$1,0),FALSE)),VLOOKUP($B299,'Allokerad kvv'!$B$2:$AV$468,MATCH(G$1,'Allokerad kvv'!$B$1:$AV$1,0),FALSE),VLOOKUP($B299,'Justerad allokering'!$B$1:$AG$461,MATCH(G$1,'Justerad allokering'!$B$1:$AF$1,0),FALSE))</f>
        <v>0</v>
      </c>
      <c r="H299">
        <f>IF(ISERROR(1/VLOOKUP($B299,'Justerad allokering'!$B$1:$AG$461,MATCH(H$1,'Justerad allokering'!$B$1:$AF$1,0),FALSE)),VLOOKUP($B299,'Allokerad kvv'!$B$2:$AV$468,MATCH(H$1,'Allokerad kvv'!$B$1:$AV$1,0),FALSE),VLOOKUP($B299,'Justerad allokering'!$B$1:$AG$461,MATCH(H$1,'Justerad allokering'!$B$1:$AF$1,0),FALSE))</f>
        <v>0</v>
      </c>
      <c r="I299">
        <f>IF(ISERROR(1/VLOOKUP($B299,'Justerad allokering'!$B$1:$AG$461,MATCH(I$1,'Justerad allokering'!$B$1:$AF$1,0),FALSE)),VLOOKUP($B299,'Allokerad kvv'!$B$2:$AV$468,MATCH(I$1,'Allokerad kvv'!$B$1:$AV$1,0),FALSE),VLOOKUP($B299,'Justerad allokering'!$B$1:$AG$461,MATCH(I$1,'Justerad allokering'!$B$1:$AF$1,0),FALSE))</f>
        <v>0</v>
      </c>
      <c r="J299">
        <f>IF(ISERROR(1/VLOOKUP($B299,'Justerad allokering'!$B$1:$AG$461,MATCH(J$1,'Justerad allokering'!$B$1:$AF$1,0),FALSE)),VLOOKUP($B299,'Allokerad kvv'!$B$2:$AV$468,MATCH(J$1,'Allokerad kvv'!$B$1:$AV$1,0),FALSE),VLOOKUP($B299,'Justerad allokering'!$B$1:$AG$461,MATCH(J$1,'Justerad allokering'!$B$1:$AF$1,0),FALSE))</f>
        <v>0</v>
      </c>
      <c r="K299">
        <f>IF(ISERROR(1/VLOOKUP($B299,'Justerad allokering'!$B$1:$AG$461,MATCH(K$1,'Justerad allokering'!$B$1:$AF$1,0),FALSE)),VLOOKUP($B299,'Allokerad kvv'!$B$2:$AV$468,MATCH(K$1,'Allokerad kvv'!$B$1:$AV$1,0),FALSE),VLOOKUP($B299,'Justerad allokering'!$B$1:$AG$461,MATCH(K$1,'Justerad allokering'!$B$1:$AF$1,0),FALSE))</f>
        <v>0</v>
      </c>
      <c r="L299">
        <f>IF(ISERROR(1/VLOOKUP($B299,'Justerad allokering'!$B$1:$AG$461,MATCH(L$1,'Justerad allokering'!$B$1:$AF$1,0),FALSE)),VLOOKUP($B299,'Allokerad kvv'!$B$2:$AV$468,MATCH(L$1,'Allokerad kvv'!$B$1:$AV$1,0),FALSE),VLOOKUP($B299,'Justerad allokering'!$B$1:$AG$461,MATCH(L$1,'Justerad allokering'!$B$1:$AF$1,0),FALSE))</f>
        <v>0</v>
      </c>
      <c r="M299">
        <f>IF(ISERROR(1/VLOOKUP($B299,'Justerad allokering'!$B$1:$AG$461,MATCH(M$1,'Justerad allokering'!$B$1:$AF$1,0),FALSE)),VLOOKUP($B299,'Allokerad kvv'!$B$2:$AV$468,MATCH(M$1,'Allokerad kvv'!$B$1:$AV$1,0),FALSE),VLOOKUP($B299,'Justerad allokering'!$B$1:$AG$461,MATCH(M$1,'Justerad allokering'!$B$1:$AF$1,0),FALSE))</f>
        <v>0</v>
      </c>
      <c r="N299">
        <f>IF(ISERROR(1/VLOOKUP($B299,'Justerad allokering'!$B$1:$AG$461,MATCH(N$1,'Justerad allokering'!$B$1:$AF$1,0),FALSE)),VLOOKUP($B299,'Allokerad kvv'!$B$2:$AV$468,MATCH(N$1,'Allokerad kvv'!$B$1:$AV$1,0),FALSE),VLOOKUP($B299,'Justerad allokering'!$B$1:$AG$461,MATCH(N$1,'Justerad allokering'!$B$1:$AF$1,0),FALSE))</f>
        <v>0</v>
      </c>
      <c r="O299">
        <f>IF(ISERROR(1/VLOOKUP($B299,'Justerad allokering'!$B$1:$AG$461,MATCH(O$1,'Justerad allokering'!$B$1:$AF$1,0),FALSE)),VLOOKUP($B299,'Allokerad kvv'!$B$2:$AV$468,MATCH(O$1,'Allokerad kvv'!$B$1:$AV$1,0),FALSE),VLOOKUP($B299,'Justerad allokering'!$B$1:$AG$461,MATCH(O$1,'Justerad allokering'!$B$1:$AF$1,0),FALSE))</f>
        <v>0</v>
      </c>
      <c r="P299">
        <f>IF(ISERROR(1/VLOOKUP($B299,'Justerad allokering'!$B$1:$AG$461,MATCH(P$1,'Justerad allokering'!$B$1:$AF$1,0),FALSE)),VLOOKUP($B299,'Allokerad kvv'!$B$2:$AV$468,MATCH(P$1,'Allokerad kvv'!$B$1:$AV$1,0),FALSE),VLOOKUP($B299,'Justerad allokering'!$B$1:$AG$461,MATCH(P$1,'Justerad allokering'!$B$1:$AF$1,0),FALSE))</f>
        <v>0</v>
      </c>
      <c r="Q299">
        <f>IF(ISERROR(1/VLOOKUP($B299,'Justerad allokering'!$B$1:$AG$461,MATCH(Q$1,'Justerad allokering'!$B$1:$AF$1,0),FALSE)),VLOOKUP($B299,'Allokerad kvv'!$B$2:$AV$468,MATCH(Q$1,'Allokerad kvv'!$B$1:$AV$1,0),FALSE),VLOOKUP($B299,'Justerad allokering'!$B$1:$AG$461,MATCH(Q$1,'Justerad allokering'!$B$1:$AF$1,0),FALSE))</f>
        <v>0</v>
      </c>
      <c r="R299">
        <f>IF(ISERROR(1/VLOOKUP($B299,'Justerad allokering'!$B$1:$AG$461,MATCH(R$1,'Justerad allokering'!$B$1:$AF$1,0),FALSE)),VLOOKUP($B299,'Allokerad kvv'!$B$2:$AV$468,MATCH(R$1,'Allokerad kvv'!$B$1:$AV$1,0),FALSE),VLOOKUP($B299,'Justerad allokering'!$B$1:$AG$461,MATCH(R$1,'Justerad allokering'!$B$1:$AF$1,0),FALSE))</f>
        <v>0</v>
      </c>
      <c r="S299">
        <f>IF(ISERROR(1/VLOOKUP($B299,'Justerad allokering'!$B$1:$AG$461,MATCH(S$1,'Justerad allokering'!$B$1:$AF$1,0),FALSE)),VLOOKUP($B299,'Allokerad kvv'!$B$2:$AV$468,MATCH(S$1,'Allokerad kvv'!$B$1:$AV$1,0),FALSE),VLOOKUP($B299,'Justerad allokering'!$B$1:$AG$461,MATCH(S$1,'Justerad allokering'!$B$1:$AF$1,0),FALSE))</f>
        <v>0</v>
      </c>
      <c r="T299">
        <f>IF(ISERROR(1/VLOOKUP($B299,'Justerad allokering'!$B$1:$AG$461,MATCH(T$1,'Justerad allokering'!$B$1:$AF$1,0),FALSE)),VLOOKUP($B299,'Allokerad kvv'!$B$2:$AV$468,MATCH(T$1,'Allokerad kvv'!$B$1:$AV$1,0),FALSE),VLOOKUP($B299,'Justerad allokering'!$B$1:$AG$461,MATCH(T$1,'Justerad allokering'!$B$1:$AF$1,0),FALSE))</f>
        <v>0</v>
      </c>
      <c r="U299">
        <f>IF(ISERROR(1/VLOOKUP($B299,'Justerad allokering'!$B$1:$AG$461,MATCH(U$1,'Justerad allokering'!$B$1:$AF$1,0),FALSE)),VLOOKUP($B299,'Allokerad kvv'!$B$2:$AV$468,MATCH(U$1,'Allokerad kvv'!$B$1:$AV$1,0),FALSE),VLOOKUP($B299,'Justerad allokering'!$B$1:$AG$461,MATCH(U$1,'Justerad allokering'!$B$1:$AF$1,0),FALSE))</f>
        <v>0</v>
      </c>
      <c r="V299">
        <f>IF(ISERROR(1/VLOOKUP($B299,'Justerad allokering'!$B$1:$AG$461,MATCH(V$1,'Justerad allokering'!$B$1:$AF$1,0),FALSE)),VLOOKUP($B299,'Allokerad kvv'!$B$2:$AV$468,MATCH(V$1,'Allokerad kvv'!$B$1:$AV$1,0),FALSE),VLOOKUP($B299,'Justerad allokering'!$B$1:$AG$461,MATCH(V$1,'Justerad allokering'!$B$1:$AF$1,0),FALSE))</f>
        <v>0</v>
      </c>
      <c r="W299">
        <f>IF(ISERROR(1/VLOOKUP($B299,'Justerad allokering'!$B$1:$AG$461,MATCH(W$1,'Justerad allokering'!$B$1:$AF$1,0),FALSE)),VLOOKUP($B299,'Allokerad kvv'!$B$2:$AV$468,MATCH(W$1,'Allokerad kvv'!$B$1:$AV$1,0),FALSE),VLOOKUP($B299,'Justerad allokering'!$B$1:$AG$461,MATCH(W$1,'Justerad allokering'!$B$1:$AF$1,0),FALSE))</f>
        <v>0</v>
      </c>
      <c r="X299">
        <f>IF(ISERROR(1/VLOOKUP($B299,'Justerad allokering'!$B$1:$AG$461,MATCH(X$1,'Justerad allokering'!$B$1:$AF$1,0),FALSE)),VLOOKUP($B299,'Allokerad kvv'!$B$2:$AV$468,MATCH(X$1,'Allokerad kvv'!$B$1:$AV$1,0),FALSE),VLOOKUP($B299,'Justerad allokering'!$B$1:$AG$461,MATCH(X$1,'Justerad allokering'!$B$1:$AF$1,0),FALSE))</f>
        <v>0</v>
      </c>
      <c r="Y299">
        <f>IF(ISERROR(1/VLOOKUP($B299,'Justerad allokering'!$B$1:$AG$461,MATCH(Y$1,'Justerad allokering'!$B$1:$AF$1,0),FALSE)),VLOOKUP($B299,'Allokerad kvv'!$B$2:$AV$468,MATCH(Y$1,'Allokerad kvv'!$B$1:$AV$1,0),FALSE),VLOOKUP($B299,'Justerad allokering'!$B$1:$AG$461,MATCH(Y$1,'Justerad allokering'!$B$1:$AF$1,0),FALSE))</f>
        <v>0</v>
      </c>
      <c r="Z299">
        <f>IF(ISERROR(1/VLOOKUP($B299,'Justerad allokering'!$B$1:$AG$461,MATCH(Z$1,'Justerad allokering'!$B$1:$AF$1,0),FALSE)),VLOOKUP($B299,'Allokerad kvv'!$B$2:$AV$468,MATCH(Z$1,'Allokerad kvv'!$B$1:$AV$1,0),FALSE),VLOOKUP($B299,'Justerad allokering'!$B$1:$AG$461,MATCH(Z$1,'Justerad allokering'!$B$1:$AF$1,0),FALSE))</f>
        <v>0</v>
      </c>
      <c r="AE299" s="89">
        <f t="shared" si="16"/>
        <v>0</v>
      </c>
      <c r="AG299">
        <f t="shared" si="17"/>
        <v>0</v>
      </c>
      <c r="AH299">
        <f t="shared" si="18"/>
        <v>0</v>
      </c>
      <c r="AI299" t="str">
        <f>IF(AH299=0,"",AH299/VLOOKUP(B299,Kraftvärmeprod!$B$1:$BC$480,MATCH("Summa tillförd energi exklusive rökgaskondensering",Kraftvärmeprod!$B$1:$BC$1,0),FALSE))</f>
        <v/>
      </c>
      <c r="AK299">
        <f t="shared" si="19"/>
        <v>0</v>
      </c>
    </row>
    <row r="300" spans="1:37" x14ac:dyDescent="0.25">
      <c r="A300" s="2" t="s">
        <v>425</v>
      </c>
      <c r="B300" s="2" t="s">
        <v>426</v>
      </c>
      <c r="C300">
        <f>IF(ISERROR(1/VLOOKUP($B300,'Justerad allokering'!$B$1:$AG$461,MATCH(C$1,'Justerad allokering'!$B$1:$AF$1,0),FALSE)),VLOOKUP($B300,'Allokerad kvv'!$B$2:$AV$468,MATCH(C$1,'Allokerad kvv'!$B$1:$AV$1,0),FALSE),VLOOKUP($B300,'Justerad allokering'!$B$1:$AG$461,MATCH(C$1,'Justerad allokering'!$B$1:$AF$1,0),FALSE))</f>
        <v>0</v>
      </c>
      <c r="D300">
        <f>IF(ISERROR(1/VLOOKUP($B300,'Justerad allokering'!$B$1:$AG$461,MATCH(D$1,'Justerad allokering'!$B$1:$AF$1,0),FALSE)),VLOOKUP($B300,'Allokerad kvv'!$B$2:$AV$468,MATCH(D$1,'Allokerad kvv'!$B$1:$AV$1,0),FALSE),VLOOKUP($B300,'Justerad allokering'!$B$1:$AG$461,MATCH(D$1,'Justerad allokering'!$B$1:$AF$1,0),FALSE))</f>
        <v>0</v>
      </c>
      <c r="E300">
        <f>IF(ISERROR(1/VLOOKUP($B300,'Justerad allokering'!$B$1:$AG$461,MATCH(E$1,'Justerad allokering'!$B$1:$AF$1,0),FALSE)),VLOOKUP($B300,'Allokerad kvv'!$B$2:$AV$468,MATCH(E$1,'Allokerad kvv'!$B$1:$AV$1,0),FALSE),VLOOKUP($B300,'Justerad allokering'!$B$1:$AG$461,MATCH(E$1,'Justerad allokering'!$B$1:$AF$1,0),FALSE))</f>
        <v>0</v>
      </c>
      <c r="F300">
        <f>IF(ISERROR(1/VLOOKUP($B300,'Justerad allokering'!$B$1:$AG$461,MATCH(F$1,'Justerad allokering'!$B$1:$AF$1,0),FALSE)),VLOOKUP($B300,'Allokerad kvv'!$B$2:$AV$468,MATCH(F$1,'Allokerad kvv'!$B$1:$AV$1,0),FALSE),VLOOKUP($B300,'Justerad allokering'!$B$1:$AG$461,MATCH(F$1,'Justerad allokering'!$B$1:$AF$1,0),FALSE))</f>
        <v>0</v>
      </c>
      <c r="G300">
        <f>IF(ISERROR(1/VLOOKUP($B300,'Justerad allokering'!$B$1:$AG$461,MATCH(G$1,'Justerad allokering'!$B$1:$AF$1,0),FALSE)),VLOOKUP($B300,'Allokerad kvv'!$B$2:$AV$468,MATCH(G$1,'Allokerad kvv'!$B$1:$AV$1,0),FALSE),VLOOKUP($B300,'Justerad allokering'!$B$1:$AG$461,MATCH(G$1,'Justerad allokering'!$B$1:$AF$1,0),FALSE))</f>
        <v>0</v>
      </c>
      <c r="H300">
        <f>IF(ISERROR(1/VLOOKUP($B300,'Justerad allokering'!$B$1:$AG$461,MATCH(H$1,'Justerad allokering'!$B$1:$AF$1,0),FALSE)),VLOOKUP($B300,'Allokerad kvv'!$B$2:$AV$468,MATCH(H$1,'Allokerad kvv'!$B$1:$AV$1,0),FALSE),VLOOKUP($B300,'Justerad allokering'!$B$1:$AG$461,MATCH(H$1,'Justerad allokering'!$B$1:$AF$1,0),FALSE))</f>
        <v>0</v>
      </c>
      <c r="I300">
        <f>IF(ISERROR(1/VLOOKUP($B300,'Justerad allokering'!$B$1:$AG$461,MATCH(I$1,'Justerad allokering'!$B$1:$AF$1,0),FALSE)),VLOOKUP($B300,'Allokerad kvv'!$B$2:$AV$468,MATCH(I$1,'Allokerad kvv'!$B$1:$AV$1,0),FALSE),VLOOKUP($B300,'Justerad allokering'!$B$1:$AG$461,MATCH(I$1,'Justerad allokering'!$B$1:$AF$1,0),FALSE))</f>
        <v>0</v>
      </c>
      <c r="J300">
        <f>IF(ISERROR(1/VLOOKUP($B300,'Justerad allokering'!$B$1:$AG$461,MATCH(J$1,'Justerad allokering'!$B$1:$AF$1,0),FALSE)),VLOOKUP($B300,'Allokerad kvv'!$B$2:$AV$468,MATCH(J$1,'Allokerad kvv'!$B$1:$AV$1,0),FALSE),VLOOKUP($B300,'Justerad allokering'!$B$1:$AG$461,MATCH(J$1,'Justerad allokering'!$B$1:$AF$1,0),FALSE))</f>
        <v>0</v>
      </c>
      <c r="K300">
        <f>IF(ISERROR(1/VLOOKUP($B300,'Justerad allokering'!$B$1:$AG$461,MATCH(K$1,'Justerad allokering'!$B$1:$AF$1,0),FALSE)),VLOOKUP($B300,'Allokerad kvv'!$B$2:$AV$468,MATCH(K$1,'Allokerad kvv'!$B$1:$AV$1,0),FALSE),VLOOKUP($B300,'Justerad allokering'!$B$1:$AG$461,MATCH(K$1,'Justerad allokering'!$B$1:$AF$1,0),FALSE))</f>
        <v>0</v>
      </c>
      <c r="L300">
        <f>IF(ISERROR(1/VLOOKUP($B300,'Justerad allokering'!$B$1:$AG$461,MATCH(L$1,'Justerad allokering'!$B$1:$AF$1,0),FALSE)),VLOOKUP($B300,'Allokerad kvv'!$B$2:$AV$468,MATCH(L$1,'Allokerad kvv'!$B$1:$AV$1,0),FALSE),VLOOKUP($B300,'Justerad allokering'!$B$1:$AG$461,MATCH(L$1,'Justerad allokering'!$B$1:$AF$1,0),FALSE))</f>
        <v>0</v>
      </c>
      <c r="M300">
        <f>IF(ISERROR(1/VLOOKUP($B300,'Justerad allokering'!$B$1:$AG$461,MATCH(M$1,'Justerad allokering'!$B$1:$AF$1,0),FALSE)),VLOOKUP($B300,'Allokerad kvv'!$B$2:$AV$468,MATCH(M$1,'Allokerad kvv'!$B$1:$AV$1,0),FALSE),VLOOKUP($B300,'Justerad allokering'!$B$1:$AG$461,MATCH(M$1,'Justerad allokering'!$B$1:$AF$1,0),FALSE))</f>
        <v>0</v>
      </c>
      <c r="N300">
        <f>IF(ISERROR(1/VLOOKUP($B300,'Justerad allokering'!$B$1:$AG$461,MATCH(N$1,'Justerad allokering'!$B$1:$AF$1,0),FALSE)),VLOOKUP($B300,'Allokerad kvv'!$B$2:$AV$468,MATCH(N$1,'Allokerad kvv'!$B$1:$AV$1,0),FALSE),VLOOKUP($B300,'Justerad allokering'!$B$1:$AG$461,MATCH(N$1,'Justerad allokering'!$B$1:$AF$1,0),FALSE))</f>
        <v>0</v>
      </c>
      <c r="O300">
        <f>IF(ISERROR(1/VLOOKUP($B300,'Justerad allokering'!$B$1:$AG$461,MATCH(O$1,'Justerad allokering'!$B$1:$AF$1,0),FALSE)),VLOOKUP($B300,'Allokerad kvv'!$B$2:$AV$468,MATCH(O$1,'Allokerad kvv'!$B$1:$AV$1,0),FALSE),VLOOKUP($B300,'Justerad allokering'!$B$1:$AG$461,MATCH(O$1,'Justerad allokering'!$B$1:$AF$1,0),FALSE))</f>
        <v>0</v>
      </c>
      <c r="P300">
        <f>IF(ISERROR(1/VLOOKUP($B300,'Justerad allokering'!$B$1:$AG$461,MATCH(P$1,'Justerad allokering'!$B$1:$AF$1,0),FALSE)),VLOOKUP($B300,'Allokerad kvv'!$B$2:$AV$468,MATCH(P$1,'Allokerad kvv'!$B$1:$AV$1,0),FALSE),VLOOKUP($B300,'Justerad allokering'!$B$1:$AG$461,MATCH(P$1,'Justerad allokering'!$B$1:$AF$1,0),FALSE))</f>
        <v>0</v>
      </c>
      <c r="Q300">
        <f>IF(ISERROR(1/VLOOKUP($B300,'Justerad allokering'!$B$1:$AG$461,MATCH(Q$1,'Justerad allokering'!$B$1:$AF$1,0),FALSE)),VLOOKUP($B300,'Allokerad kvv'!$B$2:$AV$468,MATCH(Q$1,'Allokerad kvv'!$B$1:$AV$1,0),FALSE),VLOOKUP($B300,'Justerad allokering'!$B$1:$AG$461,MATCH(Q$1,'Justerad allokering'!$B$1:$AF$1,0),FALSE))</f>
        <v>0</v>
      </c>
      <c r="R300">
        <f>IF(ISERROR(1/VLOOKUP($B300,'Justerad allokering'!$B$1:$AG$461,MATCH(R$1,'Justerad allokering'!$B$1:$AF$1,0),FALSE)),VLOOKUP($B300,'Allokerad kvv'!$B$2:$AV$468,MATCH(R$1,'Allokerad kvv'!$B$1:$AV$1,0),FALSE),VLOOKUP($B300,'Justerad allokering'!$B$1:$AG$461,MATCH(R$1,'Justerad allokering'!$B$1:$AF$1,0),FALSE))</f>
        <v>0</v>
      </c>
      <c r="S300">
        <f>IF(ISERROR(1/VLOOKUP($B300,'Justerad allokering'!$B$1:$AG$461,MATCH(S$1,'Justerad allokering'!$B$1:$AF$1,0),FALSE)),VLOOKUP($B300,'Allokerad kvv'!$B$2:$AV$468,MATCH(S$1,'Allokerad kvv'!$B$1:$AV$1,0),FALSE),VLOOKUP($B300,'Justerad allokering'!$B$1:$AG$461,MATCH(S$1,'Justerad allokering'!$B$1:$AF$1,0),FALSE))</f>
        <v>0</v>
      </c>
      <c r="T300">
        <f>IF(ISERROR(1/VLOOKUP($B300,'Justerad allokering'!$B$1:$AG$461,MATCH(T$1,'Justerad allokering'!$B$1:$AF$1,0),FALSE)),VLOOKUP($B300,'Allokerad kvv'!$B$2:$AV$468,MATCH(T$1,'Allokerad kvv'!$B$1:$AV$1,0),FALSE),VLOOKUP($B300,'Justerad allokering'!$B$1:$AG$461,MATCH(T$1,'Justerad allokering'!$B$1:$AF$1,0),FALSE))</f>
        <v>0</v>
      </c>
      <c r="U300">
        <f>IF(ISERROR(1/VLOOKUP($B300,'Justerad allokering'!$B$1:$AG$461,MATCH(U$1,'Justerad allokering'!$B$1:$AF$1,0),FALSE)),VLOOKUP($B300,'Allokerad kvv'!$B$2:$AV$468,MATCH(U$1,'Allokerad kvv'!$B$1:$AV$1,0),FALSE),VLOOKUP($B300,'Justerad allokering'!$B$1:$AG$461,MATCH(U$1,'Justerad allokering'!$B$1:$AF$1,0),FALSE))</f>
        <v>0</v>
      </c>
      <c r="V300">
        <f>IF(ISERROR(1/VLOOKUP($B300,'Justerad allokering'!$B$1:$AG$461,MATCH(V$1,'Justerad allokering'!$B$1:$AF$1,0),FALSE)),VLOOKUP($B300,'Allokerad kvv'!$B$2:$AV$468,MATCH(V$1,'Allokerad kvv'!$B$1:$AV$1,0),FALSE),VLOOKUP($B300,'Justerad allokering'!$B$1:$AG$461,MATCH(V$1,'Justerad allokering'!$B$1:$AF$1,0),FALSE))</f>
        <v>0</v>
      </c>
      <c r="W300">
        <f>IF(ISERROR(1/VLOOKUP($B300,'Justerad allokering'!$B$1:$AG$461,MATCH(W$1,'Justerad allokering'!$B$1:$AF$1,0),FALSE)),VLOOKUP($B300,'Allokerad kvv'!$B$2:$AV$468,MATCH(W$1,'Allokerad kvv'!$B$1:$AV$1,0),FALSE),VLOOKUP($B300,'Justerad allokering'!$B$1:$AG$461,MATCH(W$1,'Justerad allokering'!$B$1:$AF$1,0),FALSE))</f>
        <v>0</v>
      </c>
      <c r="X300">
        <f>IF(ISERROR(1/VLOOKUP($B300,'Justerad allokering'!$B$1:$AG$461,MATCH(X$1,'Justerad allokering'!$B$1:$AF$1,0),FALSE)),VLOOKUP($B300,'Allokerad kvv'!$B$2:$AV$468,MATCH(X$1,'Allokerad kvv'!$B$1:$AV$1,0),FALSE),VLOOKUP($B300,'Justerad allokering'!$B$1:$AG$461,MATCH(X$1,'Justerad allokering'!$B$1:$AF$1,0),FALSE))</f>
        <v>0</v>
      </c>
      <c r="Y300">
        <f>IF(ISERROR(1/VLOOKUP($B300,'Justerad allokering'!$B$1:$AG$461,MATCH(Y$1,'Justerad allokering'!$B$1:$AF$1,0),FALSE)),VLOOKUP($B300,'Allokerad kvv'!$B$2:$AV$468,MATCH(Y$1,'Allokerad kvv'!$B$1:$AV$1,0),FALSE),VLOOKUP($B300,'Justerad allokering'!$B$1:$AG$461,MATCH(Y$1,'Justerad allokering'!$B$1:$AF$1,0),FALSE))</f>
        <v>0</v>
      </c>
      <c r="Z300">
        <f>IF(ISERROR(1/VLOOKUP($B300,'Justerad allokering'!$B$1:$AG$461,MATCH(Z$1,'Justerad allokering'!$B$1:$AF$1,0),FALSE)),VLOOKUP($B300,'Allokerad kvv'!$B$2:$AV$468,MATCH(Z$1,'Allokerad kvv'!$B$1:$AV$1,0),FALSE),VLOOKUP($B300,'Justerad allokering'!$B$1:$AG$461,MATCH(Z$1,'Justerad allokering'!$B$1:$AF$1,0),FALSE))</f>
        <v>0</v>
      </c>
      <c r="AE300" s="89">
        <f t="shared" si="16"/>
        <v>0</v>
      </c>
      <c r="AG300">
        <f t="shared" si="17"/>
        <v>0</v>
      </c>
      <c r="AH300">
        <f t="shared" si="18"/>
        <v>0</v>
      </c>
      <c r="AI300" t="str">
        <f>IF(AH300=0,"",AH300/VLOOKUP(B300,Kraftvärmeprod!$B$1:$BC$480,MATCH("Summa tillförd energi exklusive rökgaskondensering",Kraftvärmeprod!$B$1:$BC$1,0),FALSE))</f>
        <v/>
      </c>
      <c r="AK300">
        <f t="shared" si="19"/>
        <v>0</v>
      </c>
    </row>
    <row r="301" spans="1:37" x14ac:dyDescent="0.25">
      <c r="A301" s="2" t="s">
        <v>425</v>
      </c>
      <c r="B301" s="2" t="s">
        <v>427</v>
      </c>
      <c r="C301">
        <f>IF(ISERROR(1/VLOOKUP($B301,'Justerad allokering'!$B$1:$AG$461,MATCH(C$1,'Justerad allokering'!$B$1:$AF$1,0),FALSE)),VLOOKUP($B301,'Allokerad kvv'!$B$2:$AV$468,MATCH(C$1,'Allokerad kvv'!$B$1:$AV$1,0),FALSE),VLOOKUP($B301,'Justerad allokering'!$B$1:$AG$461,MATCH(C$1,'Justerad allokering'!$B$1:$AF$1,0),FALSE))</f>
        <v>0</v>
      </c>
      <c r="D301">
        <f>IF(ISERROR(1/VLOOKUP($B301,'Justerad allokering'!$B$1:$AG$461,MATCH(D$1,'Justerad allokering'!$B$1:$AF$1,0),FALSE)),VLOOKUP($B301,'Allokerad kvv'!$B$2:$AV$468,MATCH(D$1,'Allokerad kvv'!$B$1:$AV$1,0),FALSE),VLOOKUP($B301,'Justerad allokering'!$B$1:$AG$461,MATCH(D$1,'Justerad allokering'!$B$1:$AF$1,0),FALSE))</f>
        <v>0</v>
      </c>
      <c r="E301">
        <f>IF(ISERROR(1/VLOOKUP($B301,'Justerad allokering'!$B$1:$AG$461,MATCH(E$1,'Justerad allokering'!$B$1:$AF$1,0),FALSE)),VLOOKUP($B301,'Allokerad kvv'!$B$2:$AV$468,MATCH(E$1,'Allokerad kvv'!$B$1:$AV$1,0),FALSE),VLOOKUP($B301,'Justerad allokering'!$B$1:$AG$461,MATCH(E$1,'Justerad allokering'!$B$1:$AF$1,0),FALSE))</f>
        <v>0</v>
      </c>
      <c r="F301">
        <f>IF(ISERROR(1/VLOOKUP($B301,'Justerad allokering'!$B$1:$AG$461,MATCH(F$1,'Justerad allokering'!$B$1:$AF$1,0),FALSE)),VLOOKUP($B301,'Allokerad kvv'!$B$2:$AV$468,MATCH(F$1,'Allokerad kvv'!$B$1:$AV$1,0),FALSE),VLOOKUP($B301,'Justerad allokering'!$B$1:$AG$461,MATCH(F$1,'Justerad allokering'!$B$1:$AF$1,0),FALSE))</f>
        <v>0</v>
      </c>
      <c r="G301">
        <f>IF(ISERROR(1/VLOOKUP($B301,'Justerad allokering'!$B$1:$AG$461,MATCH(G$1,'Justerad allokering'!$B$1:$AF$1,0),FALSE)),VLOOKUP($B301,'Allokerad kvv'!$B$2:$AV$468,MATCH(G$1,'Allokerad kvv'!$B$1:$AV$1,0),FALSE),VLOOKUP($B301,'Justerad allokering'!$B$1:$AG$461,MATCH(G$1,'Justerad allokering'!$B$1:$AF$1,0),FALSE))</f>
        <v>0.115413</v>
      </c>
      <c r="H301">
        <f>IF(ISERROR(1/VLOOKUP($B301,'Justerad allokering'!$B$1:$AG$461,MATCH(H$1,'Justerad allokering'!$B$1:$AF$1,0),FALSE)),VLOOKUP($B301,'Allokerad kvv'!$B$2:$AV$468,MATCH(H$1,'Allokerad kvv'!$B$1:$AV$1,0),FALSE),VLOOKUP($B301,'Justerad allokering'!$B$1:$AG$461,MATCH(H$1,'Justerad allokering'!$B$1:$AF$1,0),FALSE))</f>
        <v>0</v>
      </c>
      <c r="I301">
        <f>IF(ISERROR(1/VLOOKUP($B301,'Justerad allokering'!$B$1:$AG$461,MATCH(I$1,'Justerad allokering'!$B$1:$AF$1,0),FALSE)),VLOOKUP($B301,'Allokerad kvv'!$B$2:$AV$468,MATCH(I$1,'Allokerad kvv'!$B$1:$AV$1,0),FALSE),VLOOKUP($B301,'Justerad allokering'!$B$1:$AG$461,MATCH(I$1,'Justerad allokering'!$B$1:$AF$1,0),FALSE))</f>
        <v>0</v>
      </c>
      <c r="J301">
        <f>IF(ISERROR(1/VLOOKUP($B301,'Justerad allokering'!$B$1:$AG$461,MATCH(J$1,'Justerad allokering'!$B$1:$AF$1,0),FALSE)),VLOOKUP($B301,'Allokerad kvv'!$B$2:$AV$468,MATCH(J$1,'Allokerad kvv'!$B$1:$AV$1,0),FALSE),VLOOKUP($B301,'Justerad allokering'!$B$1:$AG$461,MATCH(J$1,'Justerad allokering'!$B$1:$AF$1,0),FALSE))</f>
        <v>2.6905000000000001</v>
      </c>
      <c r="K301">
        <f>IF(ISERROR(1/VLOOKUP($B301,'Justerad allokering'!$B$1:$AG$461,MATCH(K$1,'Justerad allokering'!$B$1:$AF$1,0),FALSE)),VLOOKUP($B301,'Allokerad kvv'!$B$2:$AV$468,MATCH(K$1,'Allokerad kvv'!$B$1:$AV$1,0),FALSE),VLOOKUP($B301,'Justerad allokering'!$B$1:$AG$461,MATCH(K$1,'Justerad allokering'!$B$1:$AF$1,0),FALSE))</f>
        <v>1.73291</v>
      </c>
      <c r="L301">
        <f>IF(ISERROR(1/VLOOKUP($B301,'Justerad allokering'!$B$1:$AG$461,MATCH(L$1,'Justerad allokering'!$B$1:$AF$1,0),FALSE)),VLOOKUP($B301,'Allokerad kvv'!$B$2:$AV$468,MATCH(L$1,'Allokerad kvv'!$B$1:$AV$1,0),FALSE),VLOOKUP($B301,'Justerad allokering'!$B$1:$AG$461,MATCH(L$1,'Justerad allokering'!$B$1:$AF$1,0),FALSE))</f>
        <v>0</v>
      </c>
      <c r="M301">
        <f>IF(ISERROR(1/VLOOKUP($B301,'Justerad allokering'!$B$1:$AG$461,MATCH(M$1,'Justerad allokering'!$B$1:$AF$1,0),FALSE)),VLOOKUP($B301,'Allokerad kvv'!$B$2:$AV$468,MATCH(M$1,'Allokerad kvv'!$B$1:$AV$1,0),FALSE),VLOOKUP($B301,'Justerad allokering'!$B$1:$AG$461,MATCH(M$1,'Justerad allokering'!$B$1:$AF$1,0),FALSE))</f>
        <v>98</v>
      </c>
      <c r="N301">
        <f>IF(ISERROR(1/VLOOKUP($B301,'Justerad allokering'!$B$1:$AG$461,MATCH(N$1,'Justerad allokering'!$B$1:$AF$1,0),FALSE)),VLOOKUP($B301,'Allokerad kvv'!$B$2:$AV$468,MATCH(N$1,'Allokerad kvv'!$B$1:$AV$1,0),FALSE),VLOOKUP($B301,'Justerad allokering'!$B$1:$AG$461,MATCH(N$1,'Justerad allokering'!$B$1:$AF$1,0),FALSE))</f>
        <v>0</v>
      </c>
      <c r="O301">
        <f>IF(ISERROR(1/VLOOKUP($B301,'Justerad allokering'!$B$1:$AG$461,MATCH(O$1,'Justerad allokering'!$B$1:$AF$1,0),FALSE)),VLOOKUP($B301,'Allokerad kvv'!$B$2:$AV$468,MATCH(O$1,'Allokerad kvv'!$B$1:$AV$1,0),FALSE),VLOOKUP($B301,'Justerad allokering'!$B$1:$AG$461,MATCH(O$1,'Justerad allokering'!$B$1:$AF$1,0),FALSE))</f>
        <v>0</v>
      </c>
      <c r="P301">
        <f>IF(ISERROR(1/VLOOKUP($B301,'Justerad allokering'!$B$1:$AG$461,MATCH(P$1,'Justerad allokering'!$B$1:$AF$1,0),FALSE)),VLOOKUP($B301,'Allokerad kvv'!$B$2:$AV$468,MATCH(P$1,'Allokerad kvv'!$B$1:$AV$1,0),FALSE),VLOOKUP($B301,'Justerad allokering'!$B$1:$AG$461,MATCH(P$1,'Justerad allokering'!$B$1:$AF$1,0),FALSE))</f>
        <v>0.391459</v>
      </c>
      <c r="Q301">
        <f>IF(ISERROR(1/VLOOKUP($B301,'Justerad allokering'!$B$1:$AG$461,MATCH(Q$1,'Justerad allokering'!$B$1:$AF$1,0),FALSE)),VLOOKUP($B301,'Allokerad kvv'!$B$2:$AV$468,MATCH(Q$1,'Allokerad kvv'!$B$1:$AV$1,0),FALSE),VLOOKUP($B301,'Justerad allokering'!$B$1:$AG$461,MATCH(Q$1,'Justerad allokering'!$B$1:$AF$1,0),FALSE))</f>
        <v>0</v>
      </c>
      <c r="R301">
        <f>IF(ISERROR(1/VLOOKUP($B301,'Justerad allokering'!$B$1:$AG$461,MATCH(R$1,'Justerad allokering'!$B$1:$AF$1,0),FALSE)),VLOOKUP($B301,'Allokerad kvv'!$B$2:$AV$468,MATCH(R$1,'Allokerad kvv'!$B$1:$AV$1,0),FALSE),VLOOKUP($B301,'Justerad allokering'!$B$1:$AG$461,MATCH(R$1,'Justerad allokering'!$B$1:$AF$1,0),FALSE))</f>
        <v>0</v>
      </c>
      <c r="S301">
        <f>IF(ISERROR(1/VLOOKUP($B301,'Justerad allokering'!$B$1:$AG$461,MATCH(S$1,'Justerad allokering'!$B$1:$AF$1,0),FALSE)),VLOOKUP($B301,'Allokerad kvv'!$B$2:$AV$468,MATCH(S$1,'Allokerad kvv'!$B$1:$AV$1,0),FALSE),VLOOKUP($B301,'Justerad allokering'!$B$1:$AG$461,MATCH(S$1,'Justerad allokering'!$B$1:$AF$1,0),FALSE))</f>
        <v>0</v>
      </c>
      <c r="T301">
        <f>IF(ISERROR(1/VLOOKUP($B301,'Justerad allokering'!$B$1:$AG$461,MATCH(T$1,'Justerad allokering'!$B$1:$AF$1,0),FALSE)),VLOOKUP($B301,'Allokerad kvv'!$B$2:$AV$468,MATCH(T$1,'Allokerad kvv'!$B$1:$AV$1,0),FALSE),VLOOKUP($B301,'Justerad allokering'!$B$1:$AG$461,MATCH(T$1,'Justerad allokering'!$B$1:$AF$1,0),FALSE))</f>
        <v>0</v>
      </c>
      <c r="U301">
        <f>IF(ISERROR(1/VLOOKUP($B301,'Justerad allokering'!$B$1:$AG$461,MATCH(U$1,'Justerad allokering'!$B$1:$AF$1,0),FALSE)),VLOOKUP($B301,'Allokerad kvv'!$B$2:$AV$468,MATCH(U$1,'Allokerad kvv'!$B$1:$AV$1,0),FALSE),VLOOKUP($B301,'Justerad allokering'!$B$1:$AG$461,MATCH(U$1,'Justerad allokering'!$B$1:$AF$1,0),FALSE))</f>
        <v>0</v>
      </c>
      <c r="V301">
        <f>IF(ISERROR(1/VLOOKUP($B301,'Justerad allokering'!$B$1:$AG$461,MATCH(V$1,'Justerad allokering'!$B$1:$AF$1,0),FALSE)),VLOOKUP($B301,'Allokerad kvv'!$B$2:$AV$468,MATCH(V$1,'Allokerad kvv'!$B$1:$AV$1,0),FALSE),VLOOKUP($B301,'Justerad allokering'!$B$1:$AG$461,MATCH(V$1,'Justerad allokering'!$B$1:$AF$1,0),FALSE))</f>
        <v>0</v>
      </c>
      <c r="W301">
        <f>IF(ISERROR(1/VLOOKUP($B301,'Justerad allokering'!$B$1:$AG$461,MATCH(W$1,'Justerad allokering'!$B$1:$AF$1,0),FALSE)),VLOOKUP($B301,'Allokerad kvv'!$B$2:$AV$468,MATCH(W$1,'Allokerad kvv'!$B$1:$AV$1,0),FALSE),VLOOKUP($B301,'Justerad allokering'!$B$1:$AG$461,MATCH(W$1,'Justerad allokering'!$B$1:$AF$1,0),FALSE))</f>
        <v>0</v>
      </c>
      <c r="X301">
        <f>IF(ISERROR(1/VLOOKUP($B301,'Justerad allokering'!$B$1:$AG$461,MATCH(X$1,'Justerad allokering'!$B$1:$AF$1,0),FALSE)),VLOOKUP($B301,'Allokerad kvv'!$B$2:$AV$468,MATCH(X$1,'Allokerad kvv'!$B$1:$AV$1,0),FALSE),VLOOKUP($B301,'Justerad allokering'!$B$1:$AG$461,MATCH(X$1,'Justerad allokering'!$B$1:$AF$1,0),FALSE))</f>
        <v>0.271561</v>
      </c>
      <c r="Y301">
        <f>IF(ISERROR(1/VLOOKUP($B301,'Justerad allokering'!$B$1:$AG$461,MATCH(Y$1,'Justerad allokering'!$B$1:$AF$1,0),FALSE)),VLOOKUP($B301,'Allokerad kvv'!$B$2:$AV$468,MATCH(Y$1,'Allokerad kvv'!$B$1:$AV$1,0),FALSE),VLOOKUP($B301,'Justerad allokering'!$B$1:$AG$461,MATCH(Y$1,'Justerad allokering'!$B$1:$AF$1,0),FALSE))</f>
        <v>0</v>
      </c>
      <c r="Z301">
        <f>IF(ISERROR(1/VLOOKUP($B301,'Justerad allokering'!$B$1:$AG$461,MATCH(Z$1,'Justerad allokering'!$B$1:$AF$1,0),FALSE)),VLOOKUP($B301,'Allokerad kvv'!$B$2:$AV$468,MATCH(Z$1,'Allokerad kvv'!$B$1:$AV$1,0),FALSE),VLOOKUP($B301,'Justerad allokering'!$B$1:$AG$461,MATCH(Z$1,'Justerad allokering'!$B$1:$AF$1,0),FALSE))</f>
        <v>9.9418099999999995E-2</v>
      </c>
      <c r="AE301" s="89">
        <f t="shared" si="16"/>
        <v>103.3012611</v>
      </c>
      <c r="AG301">
        <f t="shared" si="17"/>
        <v>101.5683511</v>
      </c>
      <c r="AH301">
        <f t="shared" si="18"/>
        <v>101.5683511</v>
      </c>
      <c r="AI301">
        <f>IF(AH301=0,"",AH301/VLOOKUP(B301,Kraftvärmeprod!$B$1:$BC$480,MATCH("Summa tillförd energi exklusive rökgaskondensering",Kraftvärmeprod!$B$1:$BC$1,0),FALSE))</f>
        <v>0.666502730494127</v>
      </c>
      <c r="AK301">
        <f t="shared" si="19"/>
        <v>101.18137709999999</v>
      </c>
    </row>
    <row r="302" spans="1:37" x14ac:dyDescent="0.25">
      <c r="A302" s="2" t="s">
        <v>425</v>
      </c>
      <c r="B302" s="2" t="s">
        <v>428</v>
      </c>
      <c r="C302">
        <f>IF(ISERROR(1/VLOOKUP($B302,'Justerad allokering'!$B$1:$AG$461,MATCH(C$1,'Justerad allokering'!$B$1:$AF$1,0),FALSE)),VLOOKUP($B302,'Allokerad kvv'!$B$2:$AV$468,MATCH(C$1,'Allokerad kvv'!$B$1:$AV$1,0),FALSE),VLOOKUP($B302,'Justerad allokering'!$B$1:$AG$461,MATCH(C$1,'Justerad allokering'!$B$1:$AF$1,0),FALSE))</f>
        <v>0</v>
      </c>
      <c r="D302">
        <f>IF(ISERROR(1/VLOOKUP($B302,'Justerad allokering'!$B$1:$AG$461,MATCH(D$1,'Justerad allokering'!$B$1:$AF$1,0),FALSE)),VLOOKUP($B302,'Allokerad kvv'!$B$2:$AV$468,MATCH(D$1,'Allokerad kvv'!$B$1:$AV$1,0),FALSE),VLOOKUP($B302,'Justerad allokering'!$B$1:$AG$461,MATCH(D$1,'Justerad allokering'!$B$1:$AF$1,0),FALSE))</f>
        <v>0</v>
      </c>
      <c r="E302">
        <f>IF(ISERROR(1/VLOOKUP($B302,'Justerad allokering'!$B$1:$AG$461,MATCH(E$1,'Justerad allokering'!$B$1:$AF$1,0),FALSE)),VLOOKUP($B302,'Allokerad kvv'!$B$2:$AV$468,MATCH(E$1,'Allokerad kvv'!$B$1:$AV$1,0),FALSE),VLOOKUP($B302,'Justerad allokering'!$B$1:$AG$461,MATCH(E$1,'Justerad allokering'!$B$1:$AF$1,0),FALSE))</f>
        <v>0</v>
      </c>
      <c r="F302">
        <f>IF(ISERROR(1/VLOOKUP($B302,'Justerad allokering'!$B$1:$AG$461,MATCH(F$1,'Justerad allokering'!$B$1:$AF$1,0),FALSE)),VLOOKUP($B302,'Allokerad kvv'!$B$2:$AV$468,MATCH(F$1,'Allokerad kvv'!$B$1:$AV$1,0),FALSE),VLOOKUP($B302,'Justerad allokering'!$B$1:$AG$461,MATCH(F$1,'Justerad allokering'!$B$1:$AF$1,0),FALSE))</f>
        <v>0</v>
      </c>
      <c r="G302">
        <f>IF(ISERROR(1/VLOOKUP($B302,'Justerad allokering'!$B$1:$AG$461,MATCH(G$1,'Justerad allokering'!$B$1:$AF$1,0),FALSE)),VLOOKUP($B302,'Allokerad kvv'!$B$2:$AV$468,MATCH(G$1,'Allokerad kvv'!$B$1:$AV$1,0),FALSE),VLOOKUP($B302,'Justerad allokering'!$B$1:$AG$461,MATCH(G$1,'Justerad allokering'!$B$1:$AF$1,0),FALSE))</f>
        <v>0</v>
      </c>
      <c r="H302">
        <f>IF(ISERROR(1/VLOOKUP($B302,'Justerad allokering'!$B$1:$AG$461,MATCH(H$1,'Justerad allokering'!$B$1:$AF$1,0),FALSE)),VLOOKUP($B302,'Allokerad kvv'!$B$2:$AV$468,MATCH(H$1,'Allokerad kvv'!$B$1:$AV$1,0),FALSE),VLOOKUP($B302,'Justerad allokering'!$B$1:$AG$461,MATCH(H$1,'Justerad allokering'!$B$1:$AF$1,0),FALSE))</f>
        <v>0</v>
      </c>
      <c r="I302">
        <f>IF(ISERROR(1/VLOOKUP($B302,'Justerad allokering'!$B$1:$AG$461,MATCH(I$1,'Justerad allokering'!$B$1:$AF$1,0),FALSE)),VLOOKUP($B302,'Allokerad kvv'!$B$2:$AV$468,MATCH(I$1,'Allokerad kvv'!$B$1:$AV$1,0),FALSE),VLOOKUP($B302,'Justerad allokering'!$B$1:$AG$461,MATCH(I$1,'Justerad allokering'!$B$1:$AF$1,0),FALSE))</f>
        <v>0</v>
      </c>
      <c r="J302">
        <f>IF(ISERROR(1/VLOOKUP($B302,'Justerad allokering'!$B$1:$AG$461,MATCH(J$1,'Justerad allokering'!$B$1:$AF$1,0),FALSE)),VLOOKUP($B302,'Allokerad kvv'!$B$2:$AV$468,MATCH(J$1,'Allokerad kvv'!$B$1:$AV$1,0),FALSE),VLOOKUP($B302,'Justerad allokering'!$B$1:$AG$461,MATCH(J$1,'Justerad allokering'!$B$1:$AF$1,0),FALSE))</f>
        <v>0</v>
      </c>
      <c r="K302">
        <f>IF(ISERROR(1/VLOOKUP($B302,'Justerad allokering'!$B$1:$AG$461,MATCH(K$1,'Justerad allokering'!$B$1:$AF$1,0),FALSE)),VLOOKUP($B302,'Allokerad kvv'!$B$2:$AV$468,MATCH(K$1,'Allokerad kvv'!$B$1:$AV$1,0),FALSE),VLOOKUP($B302,'Justerad allokering'!$B$1:$AG$461,MATCH(K$1,'Justerad allokering'!$B$1:$AF$1,0),FALSE))</f>
        <v>0</v>
      </c>
      <c r="L302">
        <f>IF(ISERROR(1/VLOOKUP($B302,'Justerad allokering'!$B$1:$AG$461,MATCH(L$1,'Justerad allokering'!$B$1:$AF$1,0),FALSE)),VLOOKUP($B302,'Allokerad kvv'!$B$2:$AV$468,MATCH(L$1,'Allokerad kvv'!$B$1:$AV$1,0),FALSE),VLOOKUP($B302,'Justerad allokering'!$B$1:$AG$461,MATCH(L$1,'Justerad allokering'!$B$1:$AF$1,0),FALSE))</f>
        <v>0</v>
      </c>
      <c r="M302">
        <f>IF(ISERROR(1/VLOOKUP($B302,'Justerad allokering'!$B$1:$AG$461,MATCH(M$1,'Justerad allokering'!$B$1:$AF$1,0),FALSE)),VLOOKUP($B302,'Allokerad kvv'!$B$2:$AV$468,MATCH(M$1,'Allokerad kvv'!$B$1:$AV$1,0),FALSE),VLOOKUP($B302,'Justerad allokering'!$B$1:$AG$461,MATCH(M$1,'Justerad allokering'!$B$1:$AF$1,0),FALSE))</f>
        <v>0</v>
      </c>
      <c r="N302">
        <f>IF(ISERROR(1/VLOOKUP($B302,'Justerad allokering'!$B$1:$AG$461,MATCH(N$1,'Justerad allokering'!$B$1:$AF$1,0),FALSE)),VLOOKUP($B302,'Allokerad kvv'!$B$2:$AV$468,MATCH(N$1,'Allokerad kvv'!$B$1:$AV$1,0),FALSE),VLOOKUP($B302,'Justerad allokering'!$B$1:$AG$461,MATCH(N$1,'Justerad allokering'!$B$1:$AF$1,0),FALSE))</f>
        <v>0</v>
      </c>
      <c r="O302">
        <f>IF(ISERROR(1/VLOOKUP($B302,'Justerad allokering'!$B$1:$AG$461,MATCH(O$1,'Justerad allokering'!$B$1:$AF$1,0),FALSE)),VLOOKUP($B302,'Allokerad kvv'!$B$2:$AV$468,MATCH(O$1,'Allokerad kvv'!$B$1:$AV$1,0),FALSE),VLOOKUP($B302,'Justerad allokering'!$B$1:$AG$461,MATCH(O$1,'Justerad allokering'!$B$1:$AF$1,0),FALSE))</f>
        <v>0</v>
      </c>
      <c r="P302">
        <f>IF(ISERROR(1/VLOOKUP($B302,'Justerad allokering'!$B$1:$AG$461,MATCH(P$1,'Justerad allokering'!$B$1:$AF$1,0),FALSE)),VLOOKUP($B302,'Allokerad kvv'!$B$2:$AV$468,MATCH(P$1,'Allokerad kvv'!$B$1:$AV$1,0),FALSE),VLOOKUP($B302,'Justerad allokering'!$B$1:$AG$461,MATCH(P$1,'Justerad allokering'!$B$1:$AF$1,0),FALSE))</f>
        <v>0</v>
      </c>
      <c r="Q302">
        <f>IF(ISERROR(1/VLOOKUP($B302,'Justerad allokering'!$B$1:$AG$461,MATCH(Q$1,'Justerad allokering'!$B$1:$AF$1,0),FALSE)),VLOOKUP($B302,'Allokerad kvv'!$B$2:$AV$468,MATCH(Q$1,'Allokerad kvv'!$B$1:$AV$1,0),FALSE),VLOOKUP($B302,'Justerad allokering'!$B$1:$AG$461,MATCH(Q$1,'Justerad allokering'!$B$1:$AF$1,0),FALSE))</f>
        <v>0</v>
      </c>
      <c r="R302">
        <f>IF(ISERROR(1/VLOOKUP($B302,'Justerad allokering'!$B$1:$AG$461,MATCH(R$1,'Justerad allokering'!$B$1:$AF$1,0),FALSE)),VLOOKUP($B302,'Allokerad kvv'!$B$2:$AV$468,MATCH(R$1,'Allokerad kvv'!$B$1:$AV$1,0),FALSE),VLOOKUP($B302,'Justerad allokering'!$B$1:$AG$461,MATCH(R$1,'Justerad allokering'!$B$1:$AF$1,0),FALSE))</f>
        <v>0</v>
      </c>
      <c r="S302">
        <f>IF(ISERROR(1/VLOOKUP($B302,'Justerad allokering'!$B$1:$AG$461,MATCH(S$1,'Justerad allokering'!$B$1:$AF$1,0),FALSE)),VLOOKUP($B302,'Allokerad kvv'!$B$2:$AV$468,MATCH(S$1,'Allokerad kvv'!$B$1:$AV$1,0),FALSE),VLOOKUP($B302,'Justerad allokering'!$B$1:$AG$461,MATCH(S$1,'Justerad allokering'!$B$1:$AF$1,0),FALSE))</f>
        <v>0</v>
      </c>
      <c r="T302">
        <f>IF(ISERROR(1/VLOOKUP($B302,'Justerad allokering'!$B$1:$AG$461,MATCH(T$1,'Justerad allokering'!$B$1:$AF$1,0),FALSE)),VLOOKUP($B302,'Allokerad kvv'!$B$2:$AV$468,MATCH(T$1,'Allokerad kvv'!$B$1:$AV$1,0),FALSE),VLOOKUP($B302,'Justerad allokering'!$B$1:$AG$461,MATCH(T$1,'Justerad allokering'!$B$1:$AF$1,0),FALSE))</f>
        <v>0</v>
      </c>
      <c r="U302">
        <f>IF(ISERROR(1/VLOOKUP($B302,'Justerad allokering'!$B$1:$AG$461,MATCH(U$1,'Justerad allokering'!$B$1:$AF$1,0),FALSE)),VLOOKUP($B302,'Allokerad kvv'!$B$2:$AV$468,MATCH(U$1,'Allokerad kvv'!$B$1:$AV$1,0),FALSE),VLOOKUP($B302,'Justerad allokering'!$B$1:$AG$461,MATCH(U$1,'Justerad allokering'!$B$1:$AF$1,0),FALSE))</f>
        <v>0</v>
      </c>
      <c r="V302">
        <f>IF(ISERROR(1/VLOOKUP($B302,'Justerad allokering'!$B$1:$AG$461,MATCH(V$1,'Justerad allokering'!$B$1:$AF$1,0),FALSE)),VLOOKUP($B302,'Allokerad kvv'!$B$2:$AV$468,MATCH(V$1,'Allokerad kvv'!$B$1:$AV$1,0),FALSE),VLOOKUP($B302,'Justerad allokering'!$B$1:$AG$461,MATCH(V$1,'Justerad allokering'!$B$1:$AF$1,0),FALSE))</f>
        <v>0</v>
      </c>
      <c r="W302">
        <f>IF(ISERROR(1/VLOOKUP($B302,'Justerad allokering'!$B$1:$AG$461,MATCH(W$1,'Justerad allokering'!$B$1:$AF$1,0),FALSE)),VLOOKUP($B302,'Allokerad kvv'!$B$2:$AV$468,MATCH(W$1,'Allokerad kvv'!$B$1:$AV$1,0),FALSE),VLOOKUP($B302,'Justerad allokering'!$B$1:$AG$461,MATCH(W$1,'Justerad allokering'!$B$1:$AF$1,0),FALSE))</f>
        <v>0</v>
      </c>
      <c r="X302">
        <f>IF(ISERROR(1/VLOOKUP($B302,'Justerad allokering'!$B$1:$AG$461,MATCH(X$1,'Justerad allokering'!$B$1:$AF$1,0),FALSE)),VLOOKUP($B302,'Allokerad kvv'!$B$2:$AV$468,MATCH(X$1,'Allokerad kvv'!$B$1:$AV$1,0),FALSE),VLOOKUP($B302,'Justerad allokering'!$B$1:$AG$461,MATCH(X$1,'Justerad allokering'!$B$1:$AF$1,0),FALSE))</f>
        <v>0</v>
      </c>
      <c r="Y302">
        <f>IF(ISERROR(1/VLOOKUP($B302,'Justerad allokering'!$B$1:$AG$461,MATCH(Y$1,'Justerad allokering'!$B$1:$AF$1,0),FALSE)),VLOOKUP($B302,'Allokerad kvv'!$B$2:$AV$468,MATCH(Y$1,'Allokerad kvv'!$B$1:$AV$1,0),FALSE),VLOOKUP($B302,'Justerad allokering'!$B$1:$AG$461,MATCH(Y$1,'Justerad allokering'!$B$1:$AF$1,0),FALSE))</f>
        <v>0</v>
      </c>
      <c r="Z302">
        <f>IF(ISERROR(1/VLOOKUP($B302,'Justerad allokering'!$B$1:$AG$461,MATCH(Z$1,'Justerad allokering'!$B$1:$AF$1,0),FALSE)),VLOOKUP($B302,'Allokerad kvv'!$B$2:$AV$468,MATCH(Z$1,'Allokerad kvv'!$B$1:$AV$1,0),FALSE),VLOOKUP($B302,'Justerad allokering'!$B$1:$AG$461,MATCH(Z$1,'Justerad allokering'!$B$1:$AF$1,0),FALSE))</f>
        <v>0</v>
      </c>
      <c r="AE302" s="89">
        <f t="shared" si="16"/>
        <v>0</v>
      </c>
      <c r="AG302">
        <f t="shared" si="17"/>
        <v>0</v>
      </c>
      <c r="AH302">
        <f t="shared" si="18"/>
        <v>0</v>
      </c>
      <c r="AI302" t="str">
        <f>IF(AH302=0,"",AH302/VLOOKUP(B302,Kraftvärmeprod!$B$1:$BC$480,MATCH("Summa tillförd energi exklusive rökgaskondensering",Kraftvärmeprod!$B$1:$BC$1,0),FALSE))</f>
        <v/>
      </c>
      <c r="AK302">
        <f t="shared" si="19"/>
        <v>0</v>
      </c>
    </row>
    <row r="303" spans="1:37" x14ac:dyDescent="0.25">
      <c r="A303" s="2" t="s">
        <v>425</v>
      </c>
      <c r="B303" s="2" t="s">
        <v>429</v>
      </c>
      <c r="C303">
        <f>IF(ISERROR(1/VLOOKUP($B303,'Justerad allokering'!$B$1:$AG$461,MATCH(C$1,'Justerad allokering'!$B$1:$AF$1,0),FALSE)),VLOOKUP($B303,'Allokerad kvv'!$B$2:$AV$468,MATCH(C$1,'Allokerad kvv'!$B$1:$AV$1,0),FALSE),VLOOKUP($B303,'Justerad allokering'!$B$1:$AG$461,MATCH(C$1,'Justerad allokering'!$B$1:$AF$1,0),FALSE))</f>
        <v>315</v>
      </c>
      <c r="D303">
        <f>IF(ISERROR(1/VLOOKUP($B303,'Justerad allokering'!$B$1:$AG$461,MATCH(D$1,'Justerad allokering'!$B$1:$AF$1,0),FALSE)),VLOOKUP($B303,'Allokerad kvv'!$B$2:$AV$468,MATCH(D$1,'Allokerad kvv'!$B$1:$AV$1,0),FALSE),VLOOKUP($B303,'Justerad allokering'!$B$1:$AG$461,MATCH(D$1,'Justerad allokering'!$B$1:$AF$1,0),FALSE))</f>
        <v>0</v>
      </c>
      <c r="E303">
        <f>IF(ISERROR(1/VLOOKUP($B303,'Justerad allokering'!$B$1:$AG$461,MATCH(E$1,'Justerad allokering'!$B$1:$AF$1,0),FALSE)),VLOOKUP($B303,'Allokerad kvv'!$B$2:$AV$468,MATCH(E$1,'Allokerad kvv'!$B$1:$AV$1,0),FALSE),VLOOKUP($B303,'Justerad allokering'!$B$1:$AG$461,MATCH(E$1,'Justerad allokering'!$B$1:$AF$1,0),FALSE))</f>
        <v>12.0975</v>
      </c>
      <c r="F303">
        <f>IF(ISERROR(1/VLOOKUP($B303,'Justerad allokering'!$B$1:$AG$461,MATCH(F$1,'Justerad allokering'!$B$1:$AF$1,0),FALSE)),VLOOKUP($B303,'Allokerad kvv'!$B$2:$AV$468,MATCH(F$1,'Allokerad kvv'!$B$1:$AV$1,0),FALSE),VLOOKUP($B303,'Justerad allokering'!$B$1:$AG$461,MATCH(F$1,'Justerad allokering'!$B$1:$AF$1,0),FALSE))</f>
        <v>0</v>
      </c>
      <c r="G303">
        <f>IF(ISERROR(1/VLOOKUP($B303,'Justerad allokering'!$B$1:$AG$461,MATCH(G$1,'Justerad allokering'!$B$1:$AF$1,0),FALSE)),VLOOKUP($B303,'Allokerad kvv'!$B$2:$AV$468,MATCH(G$1,'Allokerad kvv'!$B$1:$AV$1,0),FALSE),VLOOKUP($B303,'Justerad allokering'!$B$1:$AG$461,MATCH(G$1,'Justerad allokering'!$B$1:$AF$1,0),FALSE))</f>
        <v>6.4480199999999996</v>
      </c>
      <c r="H303">
        <f>IF(ISERROR(1/VLOOKUP($B303,'Justerad allokering'!$B$1:$AG$461,MATCH(H$1,'Justerad allokering'!$B$1:$AF$1,0),FALSE)),VLOOKUP($B303,'Allokerad kvv'!$B$2:$AV$468,MATCH(H$1,'Allokerad kvv'!$B$1:$AV$1,0),FALSE),VLOOKUP($B303,'Justerad allokering'!$B$1:$AG$461,MATCH(H$1,'Justerad allokering'!$B$1:$AF$1,0),FALSE))</f>
        <v>0</v>
      </c>
      <c r="I303">
        <f>IF(ISERROR(1/VLOOKUP($B303,'Justerad allokering'!$B$1:$AG$461,MATCH(I$1,'Justerad allokering'!$B$1:$AF$1,0),FALSE)),VLOOKUP($B303,'Allokerad kvv'!$B$2:$AV$468,MATCH(I$1,'Allokerad kvv'!$B$1:$AV$1,0),FALSE),VLOOKUP($B303,'Justerad allokering'!$B$1:$AG$461,MATCH(I$1,'Justerad allokering'!$B$1:$AF$1,0),FALSE))</f>
        <v>20.791599999999999</v>
      </c>
      <c r="J303">
        <f>IF(ISERROR(1/VLOOKUP($B303,'Justerad allokering'!$B$1:$AG$461,MATCH(J$1,'Justerad allokering'!$B$1:$AF$1,0),FALSE)),VLOOKUP($B303,'Allokerad kvv'!$B$2:$AV$468,MATCH(J$1,'Allokerad kvv'!$B$1:$AV$1,0),FALSE),VLOOKUP($B303,'Justerad allokering'!$B$1:$AG$461,MATCH(J$1,'Justerad allokering'!$B$1:$AF$1,0),FALSE))</f>
        <v>26.111499999999999</v>
      </c>
      <c r="K303">
        <f>IF(ISERROR(1/VLOOKUP($B303,'Justerad allokering'!$B$1:$AG$461,MATCH(K$1,'Justerad allokering'!$B$1:$AF$1,0),FALSE)),VLOOKUP($B303,'Allokerad kvv'!$B$2:$AV$468,MATCH(K$1,'Allokerad kvv'!$B$1:$AV$1,0),FALSE),VLOOKUP($B303,'Justerad allokering'!$B$1:$AG$461,MATCH(K$1,'Justerad allokering'!$B$1:$AF$1,0),FALSE))</f>
        <v>36.226700000000001</v>
      </c>
      <c r="L303">
        <f>IF(ISERROR(1/VLOOKUP($B303,'Justerad allokering'!$B$1:$AG$461,MATCH(L$1,'Justerad allokering'!$B$1:$AF$1,0),FALSE)),VLOOKUP($B303,'Allokerad kvv'!$B$2:$AV$468,MATCH(L$1,'Allokerad kvv'!$B$1:$AV$1,0),FALSE),VLOOKUP($B303,'Justerad allokering'!$B$1:$AG$461,MATCH(L$1,'Justerad allokering'!$B$1:$AF$1,0),FALSE))</f>
        <v>0</v>
      </c>
      <c r="M303">
        <f>IF(ISERROR(1/VLOOKUP($B303,'Justerad allokering'!$B$1:$AG$461,MATCH(M$1,'Justerad allokering'!$B$1:$AF$1,0),FALSE)),VLOOKUP($B303,'Allokerad kvv'!$B$2:$AV$468,MATCH(M$1,'Allokerad kvv'!$B$1:$AV$1,0),FALSE),VLOOKUP($B303,'Justerad allokering'!$B$1:$AG$461,MATCH(M$1,'Justerad allokering'!$B$1:$AF$1,0),FALSE))</f>
        <v>170.982</v>
      </c>
      <c r="N303">
        <f>IF(ISERROR(1/VLOOKUP($B303,'Justerad allokering'!$B$1:$AG$461,MATCH(N$1,'Justerad allokering'!$B$1:$AF$1,0),FALSE)),VLOOKUP($B303,'Allokerad kvv'!$B$2:$AV$468,MATCH(N$1,'Allokerad kvv'!$B$1:$AV$1,0),FALSE),VLOOKUP($B303,'Justerad allokering'!$B$1:$AG$461,MATCH(N$1,'Justerad allokering'!$B$1:$AF$1,0),FALSE))</f>
        <v>258.39999999999998</v>
      </c>
      <c r="O303">
        <f>IF(ISERROR(1/VLOOKUP($B303,'Justerad allokering'!$B$1:$AG$461,MATCH(O$1,'Justerad allokering'!$B$1:$AF$1,0),FALSE)),VLOOKUP($B303,'Allokerad kvv'!$B$2:$AV$468,MATCH(O$1,'Allokerad kvv'!$B$1:$AV$1,0),FALSE),VLOOKUP($B303,'Justerad allokering'!$B$1:$AG$461,MATCH(O$1,'Justerad allokering'!$B$1:$AF$1,0),FALSE))</f>
        <v>0</v>
      </c>
      <c r="P303">
        <f>IF(ISERROR(1/VLOOKUP($B303,'Justerad allokering'!$B$1:$AG$461,MATCH(P$1,'Justerad allokering'!$B$1:$AF$1,0),FALSE)),VLOOKUP($B303,'Allokerad kvv'!$B$2:$AV$468,MATCH(P$1,'Allokerad kvv'!$B$1:$AV$1,0),FALSE),VLOOKUP($B303,'Justerad allokering'!$B$1:$AG$461,MATCH(P$1,'Justerad allokering'!$B$1:$AF$1,0),FALSE))</f>
        <v>6.8273100000000003E-2</v>
      </c>
      <c r="Q303">
        <f>IF(ISERROR(1/VLOOKUP($B303,'Justerad allokering'!$B$1:$AG$461,MATCH(Q$1,'Justerad allokering'!$B$1:$AF$1,0),FALSE)),VLOOKUP($B303,'Allokerad kvv'!$B$2:$AV$468,MATCH(Q$1,'Allokerad kvv'!$B$1:$AV$1,0),FALSE),VLOOKUP($B303,'Justerad allokering'!$B$1:$AG$461,MATCH(Q$1,'Justerad allokering'!$B$1:$AF$1,0),FALSE))</f>
        <v>84.015600000000006</v>
      </c>
      <c r="R303">
        <f>IF(ISERROR(1/VLOOKUP($B303,'Justerad allokering'!$B$1:$AG$461,MATCH(R$1,'Justerad allokering'!$B$1:$AF$1,0),FALSE)),VLOOKUP($B303,'Allokerad kvv'!$B$2:$AV$468,MATCH(R$1,'Allokerad kvv'!$B$1:$AV$1,0),FALSE),VLOOKUP($B303,'Justerad allokering'!$B$1:$AG$461,MATCH(R$1,'Justerad allokering'!$B$1:$AF$1,0),FALSE))</f>
        <v>0</v>
      </c>
      <c r="S303">
        <f>IF(ISERROR(1/VLOOKUP($B303,'Justerad allokering'!$B$1:$AG$461,MATCH(S$1,'Justerad allokering'!$B$1:$AF$1,0),FALSE)),VLOOKUP($B303,'Allokerad kvv'!$B$2:$AV$468,MATCH(S$1,'Allokerad kvv'!$B$1:$AV$1,0),FALSE),VLOOKUP($B303,'Justerad allokering'!$B$1:$AG$461,MATCH(S$1,'Justerad allokering'!$B$1:$AF$1,0),FALSE))</f>
        <v>0</v>
      </c>
      <c r="T303">
        <f>IF(ISERROR(1/VLOOKUP($B303,'Justerad allokering'!$B$1:$AG$461,MATCH(T$1,'Justerad allokering'!$B$1:$AF$1,0),FALSE)),VLOOKUP($B303,'Allokerad kvv'!$B$2:$AV$468,MATCH(T$1,'Allokerad kvv'!$B$1:$AV$1,0),FALSE),VLOOKUP($B303,'Justerad allokering'!$B$1:$AG$461,MATCH(T$1,'Justerad allokering'!$B$1:$AF$1,0),FALSE))</f>
        <v>0</v>
      </c>
      <c r="U303">
        <f>IF(ISERROR(1/VLOOKUP($B303,'Justerad allokering'!$B$1:$AG$461,MATCH(U$1,'Justerad allokering'!$B$1:$AF$1,0),FALSE)),VLOOKUP($B303,'Allokerad kvv'!$B$2:$AV$468,MATCH(U$1,'Allokerad kvv'!$B$1:$AV$1,0),FALSE),VLOOKUP($B303,'Justerad allokering'!$B$1:$AG$461,MATCH(U$1,'Justerad allokering'!$B$1:$AF$1,0),FALSE))</f>
        <v>0</v>
      </c>
      <c r="V303">
        <f>IF(ISERROR(1/VLOOKUP($B303,'Justerad allokering'!$B$1:$AG$461,MATCH(V$1,'Justerad allokering'!$B$1:$AF$1,0),FALSE)),VLOOKUP($B303,'Allokerad kvv'!$B$2:$AV$468,MATCH(V$1,'Allokerad kvv'!$B$1:$AV$1,0),FALSE),VLOOKUP($B303,'Justerad allokering'!$B$1:$AG$461,MATCH(V$1,'Justerad allokering'!$B$1:$AF$1,0),FALSE))</f>
        <v>0</v>
      </c>
      <c r="W303">
        <f>IF(ISERROR(1/VLOOKUP($B303,'Justerad allokering'!$B$1:$AG$461,MATCH(W$1,'Justerad allokering'!$B$1:$AF$1,0),FALSE)),VLOOKUP($B303,'Allokerad kvv'!$B$2:$AV$468,MATCH(W$1,'Allokerad kvv'!$B$1:$AV$1,0),FALSE),VLOOKUP($B303,'Justerad allokering'!$B$1:$AG$461,MATCH(W$1,'Justerad allokering'!$B$1:$AF$1,0),FALSE))</f>
        <v>0</v>
      </c>
      <c r="X303">
        <f>IF(ISERROR(1/VLOOKUP($B303,'Justerad allokering'!$B$1:$AG$461,MATCH(X$1,'Justerad allokering'!$B$1:$AF$1,0),FALSE)),VLOOKUP($B303,'Allokerad kvv'!$B$2:$AV$468,MATCH(X$1,'Allokerad kvv'!$B$1:$AV$1,0),FALSE),VLOOKUP($B303,'Justerad allokering'!$B$1:$AG$461,MATCH(X$1,'Justerad allokering'!$B$1:$AF$1,0),FALSE))</f>
        <v>50</v>
      </c>
      <c r="Y303">
        <f>IF(ISERROR(1/VLOOKUP($B303,'Justerad allokering'!$B$1:$AG$461,MATCH(Y$1,'Justerad allokering'!$B$1:$AF$1,0),FALSE)),VLOOKUP($B303,'Allokerad kvv'!$B$2:$AV$468,MATCH(Y$1,'Allokerad kvv'!$B$1:$AV$1,0),FALSE),VLOOKUP($B303,'Justerad allokering'!$B$1:$AG$461,MATCH(Y$1,'Justerad allokering'!$B$1:$AF$1,0),FALSE))</f>
        <v>0</v>
      </c>
      <c r="Z303">
        <f>IF(ISERROR(1/VLOOKUP($B303,'Justerad allokering'!$B$1:$AG$461,MATCH(Z$1,'Justerad allokering'!$B$1:$AF$1,0),FALSE)),VLOOKUP($B303,'Allokerad kvv'!$B$2:$AV$468,MATCH(Z$1,'Allokerad kvv'!$B$1:$AV$1,0),FALSE),VLOOKUP($B303,'Justerad allokering'!$B$1:$AG$461,MATCH(Z$1,'Justerad allokering'!$B$1:$AF$1,0),FALSE))</f>
        <v>26.5307</v>
      </c>
      <c r="AE303" s="89">
        <f t="shared" si="16"/>
        <v>1006.6718931</v>
      </c>
      <c r="AG303">
        <f t="shared" si="17"/>
        <v>970.44519309999998</v>
      </c>
      <c r="AH303">
        <f t="shared" si="18"/>
        <v>712.04519310000001</v>
      </c>
      <c r="AI303">
        <f>IF(AH303=0,"",AH303/VLOOKUP(B303,Kraftvärmeprod!$B$1:$BC$480,MATCH("Summa tillförd energi exklusive rökgaskondensering",Kraftvärmeprod!$B$1:$BC$1,0),FALSE))</f>
        <v>0.58836304413930096</v>
      </c>
      <c r="AK303">
        <f t="shared" si="19"/>
        <v>235.7899731</v>
      </c>
    </row>
    <row r="304" spans="1:37" x14ac:dyDescent="0.25">
      <c r="A304" s="2" t="s">
        <v>425</v>
      </c>
      <c r="B304" s="2" t="s">
        <v>430</v>
      </c>
      <c r="C304">
        <f>IF(ISERROR(1/VLOOKUP($B304,'Justerad allokering'!$B$1:$AG$461,MATCH(C$1,'Justerad allokering'!$B$1:$AF$1,0),FALSE)),VLOOKUP($B304,'Allokerad kvv'!$B$2:$AV$468,MATCH(C$1,'Allokerad kvv'!$B$1:$AV$1,0),FALSE),VLOOKUP($B304,'Justerad allokering'!$B$1:$AG$461,MATCH(C$1,'Justerad allokering'!$B$1:$AF$1,0),FALSE))</f>
        <v>0</v>
      </c>
      <c r="D304">
        <f>IF(ISERROR(1/VLOOKUP($B304,'Justerad allokering'!$B$1:$AG$461,MATCH(D$1,'Justerad allokering'!$B$1:$AF$1,0),FALSE)),VLOOKUP($B304,'Allokerad kvv'!$B$2:$AV$468,MATCH(D$1,'Allokerad kvv'!$B$1:$AV$1,0),FALSE),VLOOKUP($B304,'Justerad allokering'!$B$1:$AG$461,MATCH(D$1,'Justerad allokering'!$B$1:$AF$1,0),FALSE))</f>
        <v>0</v>
      </c>
      <c r="E304">
        <f>IF(ISERROR(1/VLOOKUP($B304,'Justerad allokering'!$B$1:$AG$461,MATCH(E$1,'Justerad allokering'!$B$1:$AF$1,0),FALSE)),VLOOKUP($B304,'Allokerad kvv'!$B$2:$AV$468,MATCH(E$1,'Allokerad kvv'!$B$1:$AV$1,0),FALSE),VLOOKUP($B304,'Justerad allokering'!$B$1:$AG$461,MATCH(E$1,'Justerad allokering'!$B$1:$AF$1,0),FALSE))</f>
        <v>0</v>
      </c>
      <c r="F304">
        <f>IF(ISERROR(1/VLOOKUP($B304,'Justerad allokering'!$B$1:$AG$461,MATCH(F$1,'Justerad allokering'!$B$1:$AF$1,0),FALSE)),VLOOKUP($B304,'Allokerad kvv'!$B$2:$AV$468,MATCH(F$1,'Allokerad kvv'!$B$1:$AV$1,0),FALSE),VLOOKUP($B304,'Justerad allokering'!$B$1:$AG$461,MATCH(F$1,'Justerad allokering'!$B$1:$AF$1,0),FALSE))</f>
        <v>0</v>
      </c>
      <c r="G304">
        <f>IF(ISERROR(1/VLOOKUP($B304,'Justerad allokering'!$B$1:$AG$461,MATCH(G$1,'Justerad allokering'!$B$1:$AF$1,0),FALSE)),VLOOKUP($B304,'Allokerad kvv'!$B$2:$AV$468,MATCH(G$1,'Allokerad kvv'!$B$1:$AV$1,0),FALSE),VLOOKUP($B304,'Justerad allokering'!$B$1:$AG$461,MATCH(G$1,'Justerad allokering'!$B$1:$AF$1,0),FALSE))</f>
        <v>0</v>
      </c>
      <c r="H304">
        <f>IF(ISERROR(1/VLOOKUP($B304,'Justerad allokering'!$B$1:$AG$461,MATCH(H$1,'Justerad allokering'!$B$1:$AF$1,0),FALSE)),VLOOKUP($B304,'Allokerad kvv'!$B$2:$AV$468,MATCH(H$1,'Allokerad kvv'!$B$1:$AV$1,0),FALSE),VLOOKUP($B304,'Justerad allokering'!$B$1:$AG$461,MATCH(H$1,'Justerad allokering'!$B$1:$AF$1,0),FALSE))</f>
        <v>0</v>
      </c>
      <c r="I304">
        <f>IF(ISERROR(1/VLOOKUP($B304,'Justerad allokering'!$B$1:$AG$461,MATCH(I$1,'Justerad allokering'!$B$1:$AF$1,0),FALSE)),VLOOKUP($B304,'Allokerad kvv'!$B$2:$AV$468,MATCH(I$1,'Allokerad kvv'!$B$1:$AV$1,0),FALSE),VLOOKUP($B304,'Justerad allokering'!$B$1:$AG$461,MATCH(I$1,'Justerad allokering'!$B$1:$AF$1,0),FALSE))</f>
        <v>0</v>
      </c>
      <c r="J304">
        <f>IF(ISERROR(1/VLOOKUP($B304,'Justerad allokering'!$B$1:$AG$461,MATCH(J$1,'Justerad allokering'!$B$1:$AF$1,0),FALSE)),VLOOKUP($B304,'Allokerad kvv'!$B$2:$AV$468,MATCH(J$1,'Allokerad kvv'!$B$1:$AV$1,0),FALSE),VLOOKUP($B304,'Justerad allokering'!$B$1:$AG$461,MATCH(J$1,'Justerad allokering'!$B$1:$AF$1,0),FALSE))</f>
        <v>0</v>
      </c>
      <c r="K304">
        <f>IF(ISERROR(1/VLOOKUP($B304,'Justerad allokering'!$B$1:$AG$461,MATCH(K$1,'Justerad allokering'!$B$1:$AF$1,0),FALSE)),VLOOKUP($B304,'Allokerad kvv'!$B$2:$AV$468,MATCH(K$1,'Allokerad kvv'!$B$1:$AV$1,0),FALSE),VLOOKUP($B304,'Justerad allokering'!$B$1:$AG$461,MATCH(K$1,'Justerad allokering'!$B$1:$AF$1,0),FALSE))</f>
        <v>0</v>
      </c>
      <c r="L304">
        <f>IF(ISERROR(1/VLOOKUP($B304,'Justerad allokering'!$B$1:$AG$461,MATCH(L$1,'Justerad allokering'!$B$1:$AF$1,0),FALSE)),VLOOKUP($B304,'Allokerad kvv'!$B$2:$AV$468,MATCH(L$1,'Allokerad kvv'!$B$1:$AV$1,0),FALSE),VLOOKUP($B304,'Justerad allokering'!$B$1:$AG$461,MATCH(L$1,'Justerad allokering'!$B$1:$AF$1,0),FALSE))</f>
        <v>0</v>
      </c>
      <c r="M304">
        <f>IF(ISERROR(1/VLOOKUP($B304,'Justerad allokering'!$B$1:$AG$461,MATCH(M$1,'Justerad allokering'!$B$1:$AF$1,0),FALSE)),VLOOKUP($B304,'Allokerad kvv'!$B$2:$AV$468,MATCH(M$1,'Allokerad kvv'!$B$1:$AV$1,0),FALSE),VLOOKUP($B304,'Justerad allokering'!$B$1:$AG$461,MATCH(M$1,'Justerad allokering'!$B$1:$AF$1,0),FALSE))</f>
        <v>0</v>
      </c>
      <c r="N304">
        <f>IF(ISERROR(1/VLOOKUP($B304,'Justerad allokering'!$B$1:$AG$461,MATCH(N$1,'Justerad allokering'!$B$1:$AF$1,0),FALSE)),VLOOKUP($B304,'Allokerad kvv'!$B$2:$AV$468,MATCH(N$1,'Allokerad kvv'!$B$1:$AV$1,0),FALSE),VLOOKUP($B304,'Justerad allokering'!$B$1:$AG$461,MATCH(N$1,'Justerad allokering'!$B$1:$AF$1,0),FALSE))</f>
        <v>0</v>
      </c>
      <c r="O304">
        <f>IF(ISERROR(1/VLOOKUP($B304,'Justerad allokering'!$B$1:$AG$461,MATCH(O$1,'Justerad allokering'!$B$1:$AF$1,0),FALSE)),VLOOKUP($B304,'Allokerad kvv'!$B$2:$AV$468,MATCH(O$1,'Allokerad kvv'!$B$1:$AV$1,0),FALSE),VLOOKUP($B304,'Justerad allokering'!$B$1:$AG$461,MATCH(O$1,'Justerad allokering'!$B$1:$AF$1,0),FALSE))</f>
        <v>0</v>
      </c>
      <c r="P304">
        <f>IF(ISERROR(1/VLOOKUP($B304,'Justerad allokering'!$B$1:$AG$461,MATCH(P$1,'Justerad allokering'!$B$1:$AF$1,0),FALSE)),VLOOKUP($B304,'Allokerad kvv'!$B$2:$AV$468,MATCH(P$1,'Allokerad kvv'!$B$1:$AV$1,0),FALSE),VLOOKUP($B304,'Justerad allokering'!$B$1:$AG$461,MATCH(P$1,'Justerad allokering'!$B$1:$AF$1,0),FALSE))</f>
        <v>0</v>
      </c>
      <c r="Q304">
        <f>IF(ISERROR(1/VLOOKUP($B304,'Justerad allokering'!$B$1:$AG$461,MATCH(Q$1,'Justerad allokering'!$B$1:$AF$1,0),FALSE)),VLOOKUP($B304,'Allokerad kvv'!$B$2:$AV$468,MATCH(Q$1,'Allokerad kvv'!$B$1:$AV$1,0),FALSE),VLOOKUP($B304,'Justerad allokering'!$B$1:$AG$461,MATCH(Q$1,'Justerad allokering'!$B$1:$AF$1,0),FALSE))</f>
        <v>0</v>
      </c>
      <c r="R304">
        <f>IF(ISERROR(1/VLOOKUP($B304,'Justerad allokering'!$B$1:$AG$461,MATCH(R$1,'Justerad allokering'!$B$1:$AF$1,0),FALSE)),VLOOKUP($B304,'Allokerad kvv'!$B$2:$AV$468,MATCH(R$1,'Allokerad kvv'!$B$1:$AV$1,0),FALSE),VLOOKUP($B304,'Justerad allokering'!$B$1:$AG$461,MATCH(R$1,'Justerad allokering'!$B$1:$AF$1,0),FALSE))</f>
        <v>0</v>
      </c>
      <c r="S304">
        <f>IF(ISERROR(1/VLOOKUP($B304,'Justerad allokering'!$B$1:$AG$461,MATCH(S$1,'Justerad allokering'!$B$1:$AF$1,0),FALSE)),VLOOKUP($B304,'Allokerad kvv'!$B$2:$AV$468,MATCH(S$1,'Allokerad kvv'!$B$1:$AV$1,0),FALSE),VLOOKUP($B304,'Justerad allokering'!$B$1:$AG$461,MATCH(S$1,'Justerad allokering'!$B$1:$AF$1,0),FALSE))</f>
        <v>0</v>
      </c>
      <c r="T304">
        <f>IF(ISERROR(1/VLOOKUP($B304,'Justerad allokering'!$B$1:$AG$461,MATCH(T$1,'Justerad allokering'!$B$1:$AF$1,0),FALSE)),VLOOKUP($B304,'Allokerad kvv'!$B$2:$AV$468,MATCH(T$1,'Allokerad kvv'!$B$1:$AV$1,0),FALSE),VLOOKUP($B304,'Justerad allokering'!$B$1:$AG$461,MATCH(T$1,'Justerad allokering'!$B$1:$AF$1,0),FALSE))</f>
        <v>0</v>
      </c>
      <c r="U304">
        <f>IF(ISERROR(1/VLOOKUP($B304,'Justerad allokering'!$B$1:$AG$461,MATCH(U$1,'Justerad allokering'!$B$1:$AF$1,0),FALSE)),VLOOKUP($B304,'Allokerad kvv'!$B$2:$AV$468,MATCH(U$1,'Allokerad kvv'!$B$1:$AV$1,0),FALSE),VLOOKUP($B304,'Justerad allokering'!$B$1:$AG$461,MATCH(U$1,'Justerad allokering'!$B$1:$AF$1,0),FALSE))</f>
        <v>0</v>
      </c>
      <c r="V304">
        <f>IF(ISERROR(1/VLOOKUP($B304,'Justerad allokering'!$B$1:$AG$461,MATCH(V$1,'Justerad allokering'!$B$1:$AF$1,0),FALSE)),VLOOKUP($B304,'Allokerad kvv'!$B$2:$AV$468,MATCH(V$1,'Allokerad kvv'!$B$1:$AV$1,0),FALSE),VLOOKUP($B304,'Justerad allokering'!$B$1:$AG$461,MATCH(V$1,'Justerad allokering'!$B$1:$AF$1,0),FALSE))</f>
        <v>0</v>
      </c>
      <c r="W304">
        <f>IF(ISERROR(1/VLOOKUP($B304,'Justerad allokering'!$B$1:$AG$461,MATCH(W$1,'Justerad allokering'!$B$1:$AF$1,0),FALSE)),VLOOKUP($B304,'Allokerad kvv'!$B$2:$AV$468,MATCH(W$1,'Allokerad kvv'!$B$1:$AV$1,0),FALSE),VLOOKUP($B304,'Justerad allokering'!$B$1:$AG$461,MATCH(W$1,'Justerad allokering'!$B$1:$AF$1,0),FALSE))</f>
        <v>0</v>
      </c>
      <c r="X304">
        <f>IF(ISERROR(1/VLOOKUP($B304,'Justerad allokering'!$B$1:$AG$461,MATCH(X$1,'Justerad allokering'!$B$1:$AF$1,0),FALSE)),VLOOKUP($B304,'Allokerad kvv'!$B$2:$AV$468,MATCH(X$1,'Allokerad kvv'!$B$1:$AV$1,0),FALSE),VLOOKUP($B304,'Justerad allokering'!$B$1:$AG$461,MATCH(X$1,'Justerad allokering'!$B$1:$AF$1,0),FALSE))</f>
        <v>0</v>
      </c>
      <c r="Y304">
        <f>IF(ISERROR(1/VLOOKUP($B304,'Justerad allokering'!$B$1:$AG$461,MATCH(Y$1,'Justerad allokering'!$B$1:$AF$1,0),FALSE)),VLOOKUP($B304,'Allokerad kvv'!$B$2:$AV$468,MATCH(Y$1,'Allokerad kvv'!$B$1:$AV$1,0),FALSE),VLOOKUP($B304,'Justerad allokering'!$B$1:$AG$461,MATCH(Y$1,'Justerad allokering'!$B$1:$AF$1,0),FALSE))</f>
        <v>0</v>
      </c>
      <c r="Z304">
        <f>IF(ISERROR(1/VLOOKUP($B304,'Justerad allokering'!$B$1:$AG$461,MATCH(Z$1,'Justerad allokering'!$B$1:$AF$1,0),FALSE)),VLOOKUP($B304,'Allokerad kvv'!$B$2:$AV$468,MATCH(Z$1,'Allokerad kvv'!$B$1:$AV$1,0),FALSE),VLOOKUP($B304,'Justerad allokering'!$B$1:$AG$461,MATCH(Z$1,'Justerad allokering'!$B$1:$AF$1,0),FALSE))</f>
        <v>0</v>
      </c>
      <c r="AE304" s="89">
        <f t="shared" si="16"/>
        <v>0</v>
      </c>
      <c r="AG304">
        <f t="shared" si="17"/>
        <v>0</v>
      </c>
      <c r="AH304">
        <f t="shared" si="18"/>
        <v>0</v>
      </c>
      <c r="AI304" t="str">
        <f>IF(AH304=0,"",AH304/VLOOKUP(B304,Kraftvärmeprod!$B$1:$BC$480,MATCH("Summa tillförd energi exklusive rökgaskondensering",Kraftvärmeprod!$B$1:$BC$1,0),FALSE))</f>
        <v/>
      </c>
      <c r="AK304">
        <f t="shared" si="19"/>
        <v>0</v>
      </c>
    </row>
    <row r="305" spans="1:37" x14ac:dyDescent="0.25">
      <c r="A305" s="2" t="s">
        <v>425</v>
      </c>
      <c r="B305" s="2" t="s">
        <v>431</v>
      </c>
      <c r="C305">
        <f>IF(ISERROR(1/VLOOKUP($B305,'Justerad allokering'!$B$1:$AG$461,MATCH(C$1,'Justerad allokering'!$B$1:$AF$1,0),FALSE)),VLOOKUP($B305,'Allokerad kvv'!$B$2:$AV$468,MATCH(C$1,'Allokerad kvv'!$B$1:$AV$1,0),FALSE),VLOOKUP($B305,'Justerad allokering'!$B$1:$AG$461,MATCH(C$1,'Justerad allokering'!$B$1:$AF$1,0),FALSE))</f>
        <v>0</v>
      </c>
      <c r="D305">
        <f>IF(ISERROR(1/VLOOKUP($B305,'Justerad allokering'!$B$1:$AG$461,MATCH(D$1,'Justerad allokering'!$B$1:$AF$1,0),FALSE)),VLOOKUP($B305,'Allokerad kvv'!$B$2:$AV$468,MATCH(D$1,'Allokerad kvv'!$B$1:$AV$1,0),FALSE),VLOOKUP($B305,'Justerad allokering'!$B$1:$AG$461,MATCH(D$1,'Justerad allokering'!$B$1:$AF$1,0),FALSE))</f>
        <v>0</v>
      </c>
      <c r="E305">
        <f>IF(ISERROR(1/VLOOKUP($B305,'Justerad allokering'!$B$1:$AG$461,MATCH(E$1,'Justerad allokering'!$B$1:$AF$1,0),FALSE)),VLOOKUP($B305,'Allokerad kvv'!$B$2:$AV$468,MATCH(E$1,'Allokerad kvv'!$B$1:$AV$1,0),FALSE),VLOOKUP($B305,'Justerad allokering'!$B$1:$AG$461,MATCH(E$1,'Justerad allokering'!$B$1:$AF$1,0),FALSE))</f>
        <v>0</v>
      </c>
      <c r="F305">
        <f>IF(ISERROR(1/VLOOKUP($B305,'Justerad allokering'!$B$1:$AG$461,MATCH(F$1,'Justerad allokering'!$B$1:$AF$1,0),FALSE)),VLOOKUP($B305,'Allokerad kvv'!$B$2:$AV$468,MATCH(F$1,'Allokerad kvv'!$B$1:$AV$1,0),FALSE),VLOOKUP($B305,'Justerad allokering'!$B$1:$AG$461,MATCH(F$1,'Justerad allokering'!$B$1:$AF$1,0),FALSE))</f>
        <v>0</v>
      </c>
      <c r="G305">
        <f>IF(ISERROR(1/VLOOKUP($B305,'Justerad allokering'!$B$1:$AG$461,MATCH(G$1,'Justerad allokering'!$B$1:$AF$1,0),FALSE)),VLOOKUP($B305,'Allokerad kvv'!$B$2:$AV$468,MATCH(G$1,'Allokerad kvv'!$B$1:$AV$1,0),FALSE),VLOOKUP($B305,'Justerad allokering'!$B$1:$AG$461,MATCH(G$1,'Justerad allokering'!$B$1:$AF$1,0),FALSE))</f>
        <v>0</v>
      </c>
      <c r="H305">
        <f>IF(ISERROR(1/VLOOKUP($B305,'Justerad allokering'!$B$1:$AG$461,MATCH(H$1,'Justerad allokering'!$B$1:$AF$1,0),FALSE)),VLOOKUP($B305,'Allokerad kvv'!$B$2:$AV$468,MATCH(H$1,'Allokerad kvv'!$B$1:$AV$1,0),FALSE),VLOOKUP($B305,'Justerad allokering'!$B$1:$AG$461,MATCH(H$1,'Justerad allokering'!$B$1:$AF$1,0),FALSE))</f>
        <v>0</v>
      </c>
      <c r="I305">
        <f>IF(ISERROR(1/VLOOKUP($B305,'Justerad allokering'!$B$1:$AG$461,MATCH(I$1,'Justerad allokering'!$B$1:$AF$1,0),FALSE)),VLOOKUP($B305,'Allokerad kvv'!$B$2:$AV$468,MATCH(I$1,'Allokerad kvv'!$B$1:$AV$1,0),FALSE),VLOOKUP($B305,'Justerad allokering'!$B$1:$AG$461,MATCH(I$1,'Justerad allokering'!$B$1:$AF$1,0),FALSE))</f>
        <v>0</v>
      </c>
      <c r="J305">
        <f>IF(ISERROR(1/VLOOKUP($B305,'Justerad allokering'!$B$1:$AG$461,MATCH(J$1,'Justerad allokering'!$B$1:$AF$1,0),FALSE)),VLOOKUP($B305,'Allokerad kvv'!$B$2:$AV$468,MATCH(J$1,'Allokerad kvv'!$B$1:$AV$1,0),FALSE),VLOOKUP($B305,'Justerad allokering'!$B$1:$AG$461,MATCH(J$1,'Justerad allokering'!$B$1:$AF$1,0),FALSE))</f>
        <v>0</v>
      </c>
      <c r="K305">
        <f>IF(ISERROR(1/VLOOKUP($B305,'Justerad allokering'!$B$1:$AG$461,MATCH(K$1,'Justerad allokering'!$B$1:$AF$1,0),FALSE)),VLOOKUP($B305,'Allokerad kvv'!$B$2:$AV$468,MATCH(K$1,'Allokerad kvv'!$B$1:$AV$1,0),FALSE),VLOOKUP($B305,'Justerad allokering'!$B$1:$AG$461,MATCH(K$1,'Justerad allokering'!$B$1:$AF$1,0),FALSE))</f>
        <v>0</v>
      </c>
      <c r="L305">
        <f>IF(ISERROR(1/VLOOKUP($B305,'Justerad allokering'!$B$1:$AG$461,MATCH(L$1,'Justerad allokering'!$B$1:$AF$1,0),FALSE)),VLOOKUP($B305,'Allokerad kvv'!$B$2:$AV$468,MATCH(L$1,'Allokerad kvv'!$B$1:$AV$1,0),FALSE),VLOOKUP($B305,'Justerad allokering'!$B$1:$AG$461,MATCH(L$1,'Justerad allokering'!$B$1:$AF$1,0),FALSE))</f>
        <v>0</v>
      </c>
      <c r="M305">
        <f>IF(ISERROR(1/VLOOKUP($B305,'Justerad allokering'!$B$1:$AG$461,MATCH(M$1,'Justerad allokering'!$B$1:$AF$1,0),FALSE)),VLOOKUP($B305,'Allokerad kvv'!$B$2:$AV$468,MATCH(M$1,'Allokerad kvv'!$B$1:$AV$1,0),FALSE),VLOOKUP($B305,'Justerad allokering'!$B$1:$AG$461,MATCH(M$1,'Justerad allokering'!$B$1:$AF$1,0),FALSE))</f>
        <v>0</v>
      </c>
      <c r="N305">
        <f>IF(ISERROR(1/VLOOKUP($B305,'Justerad allokering'!$B$1:$AG$461,MATCH(N$1,'Justerad allokering'!$B$1:$AF$1,0),FALSE)),VLOOKUP($B305,'Allokerad kvv'!$B$2:$AV$468,MATCH(N$1,'Allokerad kvv'!$B$1:$AV$1,0),FALSE),VLOOKUP($B305,'Justerad allokering'!$B$1:$AG$461,MATCH(N$1,'Justerad allokering'!$B$1:$AF$1,0),FALSE))</f>
        <v>0</v>
      </c>
      <c r="O305">
        <f>IF(ISERROR(1/VLOOKUP($B305,'Justerad allokering'!$B$1:$AG$461,MATCH(O$1,'Justerad allokering'!$B$1:$AF$1,0),FALSE)),VLOOKUP($B305,'Allokerad kvv'!$B$2:$AV$468,MATCH(O$1,'Allokerad kvv'!$B$1:$AV$1,0),FALSE),VLOOKUP($B305,'Justerad allokering'!$B$1:$AG$461,MATCH(O$1,'Justerad allokering'!$B$1:$AF$1,0),FALSE))</f>
        <v>0</v>
      </c>
      <c r="P305">
        <f>IF(ISERROR(1/VLOOKUP($B305,'Justerad allokering'!$B$1:$AG$461,MATCH(P$1,'Justerad allokering'!$B$1:$AF$1,0),FALSE)),VLOOKUP($B305,'Allokerad kvv'!$B$2:$AV$468,MATCH(P$1,'Allokerad kvv'!$B$1:$AV$1,0),FALSE),VLOOKUP($B305,'Justerad allokering'!$B$1:$AG$461,MATCH(P$1,'Justerad allokering'!$B$1:$AF$1,0),FALSE))</f>
        <v>0</v>
      </c>
      <c r="Q305">
        <f>IF(ISERROR(1/VLOOKUP($B305,'Justerad allokering'!$B$1:$AG$461,MATCH(Q$1,'Justerad allokering'!$B$1:$AF$1,0),FALSE)),VLOOKUP($B305,'Allokerad kvv'!$B$2:$AV$468,MATCH(Q$1,'Allokerad kvv'!$B$1:$AV$1,0),FALSE),VLOOKUP($B305,'Justerad allokering'!$B$1:$AG$461,MATCH(Q$1,'Justerad allokering'!$B$1:$AF$1,0),FALSE))</f>
        <v>0</v>
      </c>
      <c r="R305">
        <f>IF(ISERROR(1/VLOOKUP($B305,'Justerad allokering'!$B$1:$AG$461,MATCH(R$1,'Justerad allokering'!$B$1:$AF$1,0),FALSE)),VLOOKUP($B305,'Allokerad kvv'!$B$2:$AV$468,MATCH(R$1,'Allokerad kvv'!$B$1:$AV$1,0),FALSE),VLOOKUP($B305,'Justerad allokering'!$B$1:$AG$461,MATCH(R$1,'Justerad allokering'!$B$1:$AF$1,0),FALSE))</f>
        <v>0</v>
      </c>
      <c r="S305">
        <f>IF(ISERROR(1/VLOOKUP($B305,'Justerad allokering'!$B$1:$AG$461,MATCH(S$1,'Justerad allokering'!$B$1:$AF$1,0),FALSE)),VLOOKUP($B305,'Allokerad kvv'!$B$2:$AV$468,MATCH(S$1,'Allokerad kvv'!$B$1:$AV$1,0),FALSE),VLOOKUP($B305,'Justerad allokering'!$B$1:$AG$461,MATCH(S$1,'Justerad allokering'!$B$1:$AF$1,0),FALSE))</f>
        <v>0</v>
      </c>
      <c r="T305">
        <f>IF(ISERROR(1/VLOOKUP($B305,'Justerad allokering'!$B$1:$AG$461,MATCH(T$1,'Justerad allokering'!$B$1:$AF$1,0),FALSE)),VLOOKUP($B305,'Allokerad kvv'!$B$2:$AV$468,MATCH(T$1,'Allokerad kvv'!$B$1:$AV$1,0),FALSE),VLOOKUP($B305,'Justerad allokering'!$B$1:$AG$461,MATCH(T$1,'Justerad allokering'!$B$1:$AF$1,0),FALSE))</f>
        <v>0</v>
      </c>
      <c r="U305">
        <f>IF(ISERROR(1/VLOOKUP($B305,'Justerad allokering'!$B$1:$AG$461,MATCH(U$1,'Justerad allokering'!$B$1:$AF$1,0),FALSE)),VLOOKUP($B305,'Allokerad kvv'!$B$2:$AV$468,MATCH(U$1,'Allokerad kvv'!$B$1:$AV$1,0),FALSE),VLOOKUP($B305,'Justerad allokering'!$B$1:$AG$461,MATCH(U$1,'Justerad allokering'!$B$1:$AF$1,0),FALSE))</f>
        <v>0</v>
      </c>
      <c r="V305">
        <f>IF(ISERROR(1/VLOOKUP($B305,'Justerad allokering'!$B$1:$AG$461,MATCH(V$1,'Justerad allokering'!$B$1:$AF$1,0),FALSE)),VLOOKUP($B305,'Allokerad kvv'!$B$2:$AV$468,MATCH(V$1,'Allokerad kvv'!$B$1:$AV$1,0),FALSE),VLOOKUP($B305,'Justerad allokering'!$B$1:$AG$461,MATCH(V$1,'Justerad allokering'!$B$1:$AF$1,0),FALSE))</f>
        <v>0</v>
      </c>
      <c r="W305">
        <f>IF(ISERROR(1/VLOOKUP($B305,'Justerad allokering'!$B$1:$AG$461,MATCH(W$1,'Justerad allokering'!$B$1:$AF$1,0),FALSE)),VLOOKUP($B305,'Allokerad kvv'!$B$2:$AV$468,MATCH(W$1,'Allokerad kvv'!$B$1:$AV$1,0),FALSE),VLOOKUP($B305,'Justerad allokering'!$B$1:$AG$461,MATCH(W$1,'Justerad allokering'!$B$1:$AF$1,0),FALSE))</f>
        <v>0</v>
      </c>
      <c r="X305">
        <f>IF(ISERROR(1/VLOOKUP($B305,'Justerad allokering'!$B$1:$AG$461,MATCH(X$1,'Justerad allokering'!$B$1:$AF$1,0),FALSE)),VLOOKUP($B305,'Allokerad kvv'!$B$2:$AV$468,MATCH(X$1,'Allokerad kvv'!$B$1:$AV$1,0),FALSE),VLOOKUP($B305,'Justerad allokering'!$B$1:$AG$461,MATCH(X$1,'Justerad allokering'!$B$1:$AF$1,0),FALSE))</f>
        <v>0</v>
      </c>
      <c r="Y305">
        <f>IF(ISERROR(1/VLOOKUP($B305,'Justerad allokering'!$B$1:$AG$461,MATCH(Y$1,'Justerad allokering'!$B$1:$AF$1,0),FALSE)),VLOOKUP($B305,'Allokerad kvv'!$B$2:$AV$468,MATCH(Y$1,'Allokerad kvv'!$B$1:$AV$1,0),FALSE),VLOOKUP($B305,'Justerad allokering'!$B$1:$AG$461,MATCH(Y$1,'Justerad allokering'!$B$1:$AF$1,0),FALSE))</f>
        <v>0</v>
      </c>
      <c r="Z305">
        <f>IF(ISERROR(1/VLOOKUP($B305,'Justerad allokering'!$B$1:$AG$461,MATCH(Z$1,'Justerad allokering'!$B$1:$AF$1,0),FALSE)),VLOOKUP($B305,'Allokerad kvv'!$B$2:$AV$468,MATCH(Z$1,'Allokerad kvv'!$B$1:$AV$1,0),FALSE),VLOOKUP($B305,'Justerad allokering'!$B$1:$AG$461,MATCH(Z$1,'Justerad allokering'!$B$1:$AF$1,0),FALSE))</f>
        <v>0</v>
      </c>
      <c r="AE305" s="89">
        <f t="shared" si="16"/>
        <v>0</v>
      </c>
      <c r="AG305">
        <f t="shared" si="17"/>
        <v>0</v>
      </c>
      <c r="AH305">
        <f t="shared" si="18"/>
        <v>0</v>
      </c>
      <c r="AI305" t="str">
        <f>IF(AH305=0,"",AH305/VLOOKUP(B305,Kraftvärmeprod!$B$1:$BC$480,MATCH("Summa tillförd energi exklusive rökgaskondensering",Kraftvärmeprod!$B$1:$BC$1,0),FALSE))</f>
        <v/>
      </c>
      <c r="AK305">
        <f t="shared" si="19"/>
        <v>0</v>
      </c>
    </row>
    <row r="306" spans="1:37" x14ac:dyDescent="0.25">
      <c r="A306" s="2" t="s">
        <v>432</v>
      </c>
      <c r="B306" s="2" t="s">
        <v>433</v>
      </c>
      <c r="C306">
        <f>IF(ISERROR(1/VLOOKUP($B306,'Justerad allokering'!$B$1:$AG$461,MATCH(C$1,'Justerad allokering'!$B$1:$AF$1,0),FALSE)),VLOOKUP($B306,'Allokerad kvv'!$B$2:$AV$468,MATCH(C$1,'Allokerad kvv'!$B$1:$AV$1,0),FALSE),VLOOKUP($B306,'Justerad allokering'!$B$1:$AG$461,MATCH(C$1,'Justerad allokering'!$B$1:$AF$1,0),FALSE))</f>
        <v>0</v>
      </c>
      <c r="D306">
        <f>IF(ISERROR(1/VLOOKUP($B306,'Justerad allokering'!$B$1:$AG$461,MATCH(D$1,'Justerad allokering'!$B$1:$AF$1,0),FALSE)),VLOOKUP($B306,'Allokerad kvv'!$B$2:$AV$468,MATCH(D$1,'Allokerad kvv'!$B$1:$AV$1,0),FALSE),VLOOKUP($B306,'Justerad allokering'!$B$1:$AG$461,MATCH(D$1,'Justerad allokering'!$B$1:$AF$1,0),FALSE))</f>
        <v>0</v>
      </c>
      <c r="E306">
        <f>IF(ISERROR(1/VLOOKUP($B306,'Justerad allokering'!$B$1:$AG$461,MATCH(E$1,'Justerad allokering'!$B$1:$AF$1,0),FALSE)),VLOOKUP($B306,'Allokerad kvv'!$B$2:$AV$468,MATCH(E$1,'Allokerad kvv'!$B$1:$AV$1,0),FALSE),VLOOKUP($B306,'Justerad allokering'!$B$1:$AG$461,MATCH(E$1,'Justerad allokering'!$B$1:$AF$1,0),FALSE))</f>
        <v>0</v>
      </c>
      <c r="F306">
        <f>IF(ISERROR(1/VLOOKUP($B306,'Justerad allokering'!$B$1:$AG$461,MATCH(F$1,'Justerad allokering'!$B$1:$AF$1,0),FALSE)),VLOOKUP($B306,'Allokerad kvv'!$B$2:$AV$468,MATCH(F$1,'Allokerad kvv'!$B$1:$AV$1,0),FALSE),VLOOKUP($B306,'Justerad allokering'!$B$1:$AG$461,MATCH(F$1,'Justerad allokering'!$B$1:$AF$1,0),FALSE))</f>
        <v>0</v>
      </c>
      <c r="G306">
        <f>IF(ISERROR(1/VLOOKUP($B306,'Justerad allokering'!$B$1:$AG$461,MATCH(G$1,'Justerad allokering'!$B$1:$AF$1,0),FALSE)),VLOOKUP($B306,'Allokerad kvv'!$B$2:$AV$468,MATCH(G$1,'Allokerad kvv'!$B$1:$AV$1,0),FALSE),VLOOKUP($B306,'Justerad allokering'!$B$1:$AG$461,MATCH(G$1,'Justerad allokering'!$B$1:$AF$1,0),FALSE))</f>
        <v>0</v>
      </c>
      <c r="H306">
        <f>IF(ISERROR(1/VLOOKUP($B306,'Justerad allokering'!$B$1:$AG$461,MATCH(H$1,'Justerad allokering'!$B$1:$AF$1,0),FALSE)),VLOOKUP($B306,'Allokerad kvv'!$B$2:$AV$468,MATCH(H$1,'Allokerad kvv'!$B$1:$AV$1,0),FALSE),VLOOKUP($B306,'Justerad allokering'!$B$1:$AG$461,MATCH(H$1,'Justerad allokering'!$B$1:$AF$1,0),FALSE))</f>
        <v>0</v>
      </c>
      <c r="I306">
        <f>IF(ISERROR(1/VLOOKUP($B306,'Justerad allokering'!$B$1:$AG$461,MATCH(I$1,'Justerad allokering'!$B$1:$AF$1,0),FALSE)),VLOOKUP($B306,'Allokerad kvv'!$B$2:$AV$468,MATCH(I$1,'Allokerad kvv'!$B$1:$AV$1,0),FALSE),VLOOKUP($B306,'Justerad allokering'!$B$1:$AG$461,MATCH(I$1,'Justerad allokering'!$B$1:$AF$1,0),FALSE))</f>
        <v>0</v>
      </c>
      <c r="J306">
        <f>IF(ISERROR(1/VLOOKUP($B306,'Justerad allokering'!$B$1:$AG$461,MATCH(J$1,'Justerad allokering'!$B$1:$AF$1,0),FALSE)),VLOOKUP($B306,'Allokerad kvv'!$B$2:$AV$468,MATCH(J$1,'Allokerad kvv'!$B$1:$AV$1,0),FALSE),VLOOKUP($B306,'Justerad allokering'!$B$1:$AG$461,MATCH(J$1,'Justerad allokering'!$B$1:$AF$1,0),FALSE))</f>
        <v>0</v>
      </c>
      <c r="K306">
        <f>IF(ISERROR(1/VLOOKUP($B306,'Justerad allokering'!$B$1:$AG$461,MATCH(K$1,'Justerad allokering'!$B$1:$AF$1,0),FALSE)),VLOOKUP($B306,'Allokerad kvv'!$B$2:$AV$468,MATCH(K$1,'Allokerad kvv'!$B$1:$AV$1,0),FALSE),VLOOKUP($B306,'Justerad allokering'!$B$1:$AG$461,MATCH(K$1,'Justerad allokering'!$B$1:$AF$1,0),FALSE))</f>
        <v>0</v>
      </c>
      <c r="L306">
        <f>IF(ISERROR(1/VLOOKUP($B306,'Justerad allokering'!$B$1:$AG$461,MATCH(L$1,'Justerad allokering'!$B$1:$AF$1,0),FALSE)),VLOOKUP($B306,'Allokerad kvv'!$B$2:$AV$468,MATCH(L$1,'Allokerad kvv'!$B$1:$AV$1,0),FALSE),VLOOKUP($B306,'Justerad allokering'!$B$1:$AG$461,MATCH(L$1,'Justerad allokering'!$B$1:$AF$1,0),FALSE))</f>
        <v>0</v>
      </c>
      <c r="M306">
        <f>IF(ISERROR(1/VLOOKUP($B306,'Justerad allokering'!$B$1:$AG$461,MATCH(M$1,'Justerad allokering'!$B$1:$AF$1,0),FALSE)),VLOOKUP($B306,'Allokerad kvv'!$B$2:$AV$468,MATCH(M$1,'Allokerad kvv'!$B$1:$AV$1,0),FALSE),VLOOKUP($B306,'Justerad allokering'!$B$1:$AG$461,MATCH(M$1,'Justerad allokering'!$B$1:$AF$1,0),FALSE))</f>
        <v>0</v>
      </c>
      <c r="N306">
        <f>IF(ISERROR(1/VLOOKUP($B306,'Justerad allokering'!$B$1:$AG$461,MATCH(N$1,'Justerad allokering'!$B$1:$AF$1,0),FALSE)),VLOOKUP($B306,'Allokerad kvv'!$B$2:$AV$468,MATCH(N$1,'Allokerad kvv'!$B$1:$AV$1,0),FALSE),VLOOKUP($B306,'Justerad allokering'!$B$1:$AG$461,MATCH(N$1,'Justerad allokering'!$B$1:$AF$1,0),FALSE))</f>
        <v>0</v>
      </c>
      <c r="O306">
        <f>IF(ISERROR(1/VLOOKUP($B306,'Justerad allokering'!$B$1:$AG$461,MATCH(O$1,'Justerad allokering'!$B$1:$AF$1,0),FALSE)),VLOOKUP($B306,'Allokerad kvv'!$B$2:$AV$468,MATCH(O$1,'Allokerad kvv'!$B$1:$AV$1,0),FALSE),VLOOKUP($B306,'Justerad allokering'!$B$1:$AG$461,MATCH(O$1,'Justerad allokering'!$B$1:$AF$1,0),FALSE))</f>
        <v>0</v>
      </c>
      <c r="P306">
        <f>IF(ISERROR(1/VLOOKUP($B306,'Justerad allokering'!$B$1:$AG$461,MATCH(P$1,'Justerad allokering'!$B$1:$AF$1,0),FALSE)),VLOOKUP($B306,'Allokerad kvv'!$B$2:$AV$468,MATCH(P$1,'Allokerad kvv'!$B$1:$AV$1,0),FALSE),VLOOKUP($B306,'Justerad allokering'!$B$1:$AG$461,MATCH(P$1,'Justerad allokering'!$B$1:$AF$1,0),FALSE))</f>
        <v>0</v>
      </c>
      <c r="Q306">
        <f>IF(ISERROR(1/VLOOKUP($B306,'Justerad allokering'!$B$1:$AG$461,MATCH(Q$1,'Justerad allokering'!$B$1:$AF$1,0),FALSE)),VLOOKUP($B306,'Allokerad kvv'!$B$2:$AV$468,MATCH(Q$1,'Allokerad kvv'!$B$1:$AV$1,0),FALSE),VLOOKUP($B306,'Justerad allokering'!$B$1:$AG$461,MATCH(Q$1,'Justerad allokering'!$B$1:$AF$1,0),FALSE))</f>
        <v>0</v>
      </c>
      <c r="R306">
        <f>IF(ISERROR(1/VLOOKUP($B306,'Justerad allokering'!$B$1:$AG$461,MATCH(R$1,'Justerad allokering'!$B$1:$AF$1,0),FALSE)),VLOOKUP($B306,'Allokerad kvv'!$B$2:$AV$468,MATCH(R$1,'Allokerad kvv'!$B$1:$AV$1,0),FALSE),VLOOKUP($B306,'Justerad allokering'!$B$1:$AG$461,MATCH(R$1,'Justerad allokering'!$B$1:$AF$1,0),FALSE))</f>
        <v>0</v>
      </c>
      <c r="S306">
        <f>IF(ISERROR(1/VLOOKUP($B306,'Justerad allokering'!$B$1:$AG$461,MATCH(S$1,'Justerad allokering'!$B$1:$AF$1,0),FALSE)),VLOOKUP($B306,'Allokerad kvv'!$B$2:$AV$468,MATCH(S$1,'Allokerad kvv'!$B$1:$AV$1,0),FALSE),VLOOKUP($B306,'Justerad allokering'!$B$1:$AG$461,MATCH(S$1,'Justerad allokering'!$B$1:$AF$1,0),FALSE))</f>
        <v>0</v>
      </c>
      <c r="T306">
        <f>IF(ISERROR(1/VLOOKUP($B306,'Justerad allokering'!$B$1:$AG$461,MATCH(T$1,'Justerad allokering'!$B$1:$AF$1,0),FALSE)),VLOOKUP($B306,'Allokerad kvv'!$B$2:$AV$468,MATCH(T$1,'Allokerad kvv'!$B$1:$AV$1,0),FALSE),VLOOKUP($B306,'Justerad allokering'!$B$1:$AG$461,MATCH(T$1,'Justerad allokering'!$B$1:$AF$1,0),FALSE))</f>
        <v>0</v>
      </c>
      <c r="U306">
        <f>IF(ISERROR(1/VLOOKUP($B306,'Justerad allokering'!$B$1:$AG$461,MATCH(U$1,'Justerad allokering'!$B$1:$AF$1,0),FALSE)),VLOOKUP($B306,'Allokerad kvv'!$B$2:$AV$468,MATCH(U$1,'Allokerad kvv'!$B$1:$AV$1,0),FALSE),VLOOKUP($B306,'Justerad allokering'!$B$1:$AG$461,MATCH(U$1,'Justerad allokering'!$B$1:$AF$1,0),FALSE))</f>
        <v>0</v>
      </c>
      <c r="V306">
        <f>IF(ISERROR(1/VLOOKUP($B306,'Justerad allokering'!$B$1:$AG$461,MATCH(V$1,'Justerad allokering'!$B$1:$AF$1,0),FALSE)),VLOOKUP($B306,'Allokerad kvv'!$B$2:$AV$468,MATCH(V$1,'Allokerad kvv'!$B$1:$AV$1,0),FALSE),VLOOKUP($B306,'Justerad allokering'!$B$1:$AG$461,MATCH(V$1,'Justerad allokering'!$B$1:$AF$1,0),FALSE))</f>
        <v>0</v>
      </c>
      <c r="W306">
        <f>IF(ISERROR(1/VLOOKUP($B306,'Justerad allokering'!$B$1:$AG$461,MATCH(W$1,'Justerad allokering'!$B$1:$AF$1,0),FALSE)),VLOOKUP($B306,'Allokerad kvv'!$B$2:$AV$468,MATCH(W$1,'Allokerad kvv'!$B$1:$AV$1,0),FALSE),VLOOKUP($B306,'Justerad allokering'!$B$1:$AG$461,MATCH(W$1,'Justerad allokering'!$B$1:$AF$1,0),FALSE))</f>
        <v>0</v>
      </c>
      <c r="X306">
        <f>IF(ISERROR(1/VLOOKUP($B306,'Justerad allokering'!$B$1:$AG$461,MATCH(X$1,'Justerad allokering'!$B$1:$AF$1,0),FALSE)),VLOOKUP($B306,'Allokerad kvv'!$B$2:$AV$468,MATCH(X$1,'Allokerad kvv'!$B$1:$AV$1,0),FALSE),VLOOKUP($B306,'Justerad allokering'!$B$1:$AG$461,MATCH(X$1,'Justerad allokering'!$B$1:$AF$1,0),FALSE))</f>
        <v>0</v>
      </c>
      <c r="Y306">
        <f>IF(ISERROR(1/VLOOKUP($B306,'Justerad allokering'!$B$1:$AG$461,MATCH(Y$1,'Justerad allokering'!$B$1:$AF$1,0),FALSE)),VLOOKUP($B306,'Allokerad kvv'!$B$2:$AV$468,MATCH(Y$1,'Allokerad kvv'!$B$1:$AV$1,0),FALSE),VLOOKUP($B306,'Justerad allokering'!$B$1:$AG$461,MATCH(Y$1,'Justerad allokering'!$B$1:$AF$1,0),FALSE))</f>
        <v>0</v>
      </c>
      <c r="Z306">
        <f>IF(ISERROR(1/VLOOKUP($B306,'Justerad allokering'!$B$1:$AG$461,MATCH(Z$1,'Justerad allokering'!$B$1:$AF$1,0),FALSE)),VLOOKUP($B306,'Allokerad kvv'!$B$2:$AV$468,MATCH(Z$1,'Allokerad kvv'!$B$1:$AV$1,0),FALSE),VLOOKUP($B306,'Justerad allokering'!$B$1:$AG$461,MATCH(Z$1,'Justerad allokering'!$B$1:$AF$1,0),FALSE))</f>
        <v>0</v>
      </c>
      <c r="AE306" s="89">
        <f t="shared" si="16"/>
        <v>0</v>
      </c>
      <c r="AG306">
        <f t="shared" si="17"/>
        <v>0</v>
      </c>
      <c r="AH306">
        <f t="shared" si="18"/>
        <v>0</v>
      </c>
      <c r="AI306" t="str">
        <f>IF(AH306=0,"",AH306/VLOOKUP(B306,Kraftvärmeprod!$B$1:$BC$480,MATCH("Summa tillförd energi exklusive rökgaskondensering",Kraftvärmeprod!$B$1:$BC$1,0),FALSE))</f>
        <v/>
      </c>
      <c r="AK306">
        <f t="shared" si="19"/>
        <v>0</v>
      </c>
    </row>
    <row r="307" spans="1:37" x14ac:dyDescent="0.25">
      <c r="A307" s="2" t="s">
        <v>432</v>
      </c>
      <c r="B307" s="2" t="s">
        <v>434</v>
      </c>
      <c r="C307">
        <f>IF(ISERROR(1/VLOOKUP($B307,'Justerad allokering'!$B$1:$AG$461,MATCH(C$1,'Justerad allokering'!$B$1:$AF$1,0),FALSE)),VLOOKUP($B307,'Allokerad kvv'!$B$2:$AV$468,MATCH(C$1,'Allokerad kvv'!$B$1:$AV$1,0),FALSE),VLOOKUP($B307,'Justerad allokering'!$B$1:$AG$461,MATCH(C$1,'Justerad allokering'!$B$1:$AF$1,0),FALSE))</f>
        <v>0</v>
      </c>
      <c r="D307">
        <f>IF(ISERROR(1/VLOOKUP($B307,'Justerad allokering'!$B$1:$AG$461,MATCH(D$1,'Justerad allokering'!$B$1:$AF$1,0),FALSE)),VLOOKUP($B307,'Allokerad kvv'!$B$2:$AV$468,MATCH(D$1,'Allokerad kvv'!$B$1:$AV$1,0),FALSE),VLOOKUP($B307,'Justerad allokering'!$B$1:$AG$461,MATCH(D$1,'Justerad allokering'!$B$1:$AF$1,0),FALSE))</f>
        <v>0</v>
      </c>
      <c r="E307">
        <f>IF(ISERROR(1/VLOOKUP($B307,'Justerad allokering'!$B$1:$AG$461,MATCH(E$1,'Justerad allokering'!$B$1:$AF$1,0),FALSE)),VLOOKUP($B307,'Allokerad kvv'!$B$2:$AV$468,MATCH(E$1,'Allokerad kvv'!$B$1:$AV$1,0),FALSE),VLOOKUP($B307,'Justerad allokering'!$B$1:$AG$461,MATCH(E$1,'Justerad allokering'!$B$1:$AF$1,0),FALSE))</f>
        <v>0</v>
      </c>
      <c r="F307">
        <f>IF(ISERROR(1/VLOOKUP($B307,'Justerad allokering'!$B$1:$AG$461,MATCH(F$1,'Justerad allokering'!$B$1:$AF$1,0),FALSE)),VLOOKUP($B307,'Allokerad kvv'!$B$2:$AV$468,MATCH(F$1,'Allokerad kvv'!$B$1:$AV$1,0),FALSE),VLOOKUP($B307,'Justerad allokering'!$B$1:$AG$461,MATCH(F$1,'Justerad allokering'!$B$1:$AF$1,0),FALSE))</f>
        <v>0</v>
      </c>
      <c r="G307">
        <f>IF(ISERROR(1/VLOOKUP($B307,'Justerad allokering'!$B$1:$AG$461,MATCH(G$1,'Justerad allokering'!$B$1:$AF$1,0),FALSE)),VLOOKUP($B307,'Allokerad kvv'!$B$2:$AV$468,MATCH(G$1,'Allokerad kvv'!$B$1:$AV$1,0),FALSE),VLOOKUP($B307,'Justerad allokering'!$B$1:$AG$461,MATCH(G$1,'Justerad allokering'!$B$1:$AF$1,0),FALSE))</f>
        <v>0</v>
      </c>
      <c r="H307">
        <f>IF(ISERROR(1/VLOOKUP($B307,'Justerad allokering'!$B$1:$AG$461,MATCH(H$1,'Justerad allokering'!$B$1:$AF$1,0),FALSE)),VLOOKUP($B307,'Allokerad kvv'!$B$2:$AV$468,MATCH(H$1,'Allokerad kvv'!$B$1:$AV$1,0),FALSE),VLOOKUP($B307,'Justerad allokering'!$B$1:$AG$461,MATCH(H$1,'Justerad allokering'!$B$1:$AF$1,0),FALSE))</f>
        <v>0</v>
      </c>
      <c r="I307">
        <f>IF(ISERROR(1/VLOOKUP($B307,'Justerad allokering'!$B$1:$AG$461,MATCH(I$1,'Justerad allokering'!$B$1:$AF$1,0),FALSE)),VLOOKUP($B307,'Allokerad kvv'!$B$2:$AV$468,MATCH(I$1,'Allokerad kvv'!$B$1:$AV$1,0),FALSE),VLOOKUP($B307,'Justerad allokering'!$B$1:$AG$461,MATCH(I$1,'Justerad allokering'!$B$1:$AF$1,0),FALSE))</f>
        <v>0</v>
      </c>
      <c r="J307">
        <f>IF(ISERROR(1/VLOOKUP($B307,'Justerad allokering'!$B$1:$AG$461,MATCH(J$1,'Justerad allokering'!$B$1:$AF$1,0),FALSE)),VLOOKUP($B307,'Allokerad kvv'!$B$2:$AV$468,MATCH(J$1,'Allokerad kvv'!$B$1:$AV$1,0),FALSE),VLOOKUP($B307,'Justerad allokering'!$B$1:$AG$461,MATCH(J$1,'Justerad allokering'!$B$1:$AF$1,0),FALSE))</f>
        <v>0</v>
      </c>
      <c r="K307">
        <f>IF(ISERROR(1/VLOOKUP($B307,'Justerad allokering'!$B$1:$AG$461,MATCH(K$1,'Justerad allokering'!$B$1:$AF$1,0),FALSE)),VLOOKUP($B307,'Allokerad kvv'!$B$2:$AV$468,MATCH(K$1,'Allokerad kvv'!$B$1:$AV$1,0),FALSE),VLOOKUP($B307,'Justerad allokering'!$B$1:$AG$461,MATCH(K$1,'Justerad allokering'!$B$1:$AF$1,0),FALSE))</f>
        <v>0</v>
      </c>
      <c r="L307">
        <f>IF(ISERROR(1/VLOOKUP($B307,'Justerad allokering'!$B$1:$AG$461,MATCH(L$1,'Justerad allokering'!$B$1:$AF$1,0),FALSE)),VLOOKUP($B307,'Allokerad kvv'!$B$2:$AV$468,MATCH(L$1,'Allokerad kvv'!$B$1:$AV$1,0),FALSE),VLOOKUP($B307,'Justerad allokering'!$B$1:$AG$461,MATCH(L$1,'Justerad allokering'!$B$1:$AF$1,0),FALSE))</f>
        <v>0</v>
      </c>
      <c r="M307">
        <f>IF(ISERROR(1/VLOOKUP($B307,'Justerad allokering'!$B$1:$AG$461,MATCH(M$1,'Justerad allokering'!$B$1:$AF$1,0),FALSE)),VLOOKUP($B307,'Allokerad kvv'!$B$2:$AV$468,MATCH(M$1,'Allokerad kvv'!$B$1:$AV$1,0),FALSE),VLOOKUP($B307,'Justerad allokering'!$B$1:$AG$461,MATCH(M$1,'Justerad allokering'!$B$1:$AF$1,0),FALSE))</f>
        <v>0</v>
      </c>
      <c r="N307">
        <f>IF(ISERROR(1/VLOOKUP($B307,'Justerad allokering'!$B$1:$AG$461,MATCH(N$1,'Justerad allokering'!$B$1:$AF$1,0),FALSE)),VLOOKUP($B307,'Allokerad kvv'!$B$2:$AV$468,MATCH(N$1,'Allokerad kvv'!$B$1:$AV$1,0),FALSE),VLOOKUP($B307,'Justerad allokering'!$B$1:$AG$461,MATCH(N$1,'Justerad allokering'!$B$1:$AF$1,0),FALSE))</f>
        <v>0</v>
      </c>
      <c r="O307">
        <f>IF(ISERROR(1/VLOOKUP($B307,'Justerad allokering'!$B$1:$AG$461,MATCH(O$1,'Justerad allokering'!$B$1:$AF$1,0),FALSE)),VLOOKUP($B307,'Allokerad kvv'!$B$2:$AV$468,MATCH(O$1,'Allokerad kvv'!$B$1:$AV$1,0),FALSE),VLOOKUP($B307,'Justerad allokering'!$B$1:$AG$461,MATCH(O$1,'Justerad allokering'!$B$1:$AF$1,0),FALSE))</f>
        <v>0</v>
      </c>
      <c r="P307">
        <f>IF(ISERROR(1/VLOOKUP($B307,'Justerad allokering'!$B$1:$AG$461,MATCH(P$1,'Justerad allokering'!$B$1:$AF$1,0),FALSE)),VLOOKUP($B307,'Allokerad kvv'!$B$2:$AV$468,MATCH(P$1,'Allokerad kvv'!$B$1:$AV$1,0),FALSE),VLOOKUP($B307,'Justerad allokering'!$B$1:$AG$461,MATCH(P$1,'Justerad allokering'!$B$1:$AF$1,0),FALSE))</f>
        <v>0</v>
      </c>
      <c r="Q307">
        <f>IF(ISERROR(1/VLOOKUP($B307,'Justerad allokering'!$B$1:$AG$461,MATCH(Q$1,'Justerad allokering'!$B$1:$AF$1,0),FALSE)),VLOOKUP($B307,'Allokerad kvv'!$B$2:$AV$468,MATCH(Q$1,'Allokerad kvv'!$B$1:$AV$1,0),FALSE),VLOOKUP($B307,'Justerad allokering'!$B$1:$AG$461,MATCH(Q$1,'Justerad allokering'!$B$1:$AF$1,0),FALSE))</f>
        <v>0</v>
      </c>
      <c r="R307">
        <f>IF(ISERROR(1/VLOOKUP($B307,'Justerad allokering'!$B$1:$AG$461,MATCH(R$1,'Justerad allokering'!$B$1:$AF$1,0),FALSE)),VLOOKUP($B307,'Allokerad kvv'!$B$2:$AV$468,MATCH(R$1,'Allokerad kvv'!$B$1:$AV$1,0),FALSE),VLOOKUP($B307,'Justerad allokering'!$B$1:$AG$461,MATCH(R$1,'Justerad allokering'!$B$1:$AF$1,0),FALSE))</f>
        <v>0</v>
      </c>
      <c r="S307">
        <f>IF(ISERROR(1/VLOOKUP($B307,'Justerad allokering'!$B$1:$AG$461,MATCH(S$1,'Justerad allokering'!$B$1:$AF$1,0),FALSE)),VLOOKUP($B307,'Allokerad kvv'!$B$2:$AV$468,MATCH(S$1,'Allokerad kvv'!$B$1:$AV$1,0),FALSE),VLOOKUP($B307,'Justerad allokering'!$B$1:$AG$461,MATCH(S$1,'Justerad allokering'!$B$1:$AF$1,0),FALSE))</f>
        <v>0</v>
      </c>
      <c r="T307">
        <f>IF(ISERROR(1/VLOOKUP($B307,'Justerad allokering'!$B$1:$AG$461,MATCH(T$1,'Justerad allokering'!$B$1:$AF$1,0),FALSE)),VLOOKUP($B307,'Allokerad kvv'!$B$2:$AV$468,MATCH(T$1,'Allokerad kvv'!$B$1:$AV$1,0),FALSE),VLOOKUP($B307,'Justerad allokering'!$B$1:$AG$461,MATCH(T$1,'Justerad allokering'!$B$1:$AF$1,0),FALSE))</f>
        <v>0</v>
      </c>
      <c r="U307">
        <f>IF(ISERROR(1/VLOOKUP($B307,'Justerad allokering'!$B$1:$AG$461,MATCH(U$1,'Justerad allokering'!$B$1:$AF$1,0),FALSE)),VLOOKUP($B307,'Allokerad kvv'!$B$2:$AV$468,MATCH(U$1,'Allokerad kvv'!$B$1:$AV$1,0),FALSE),VLOOKUP($B307,'Justerad allokering'!$B$1:$AG$461,MATCH(U$1,'Justerad allokering'!$B$1:$AF$1,0),FALSE))</f>
        <v>0</v>
      </c>
      <c r="V307">
        <f>IF(ISERROR(1/VLOOKUP($B307,'Justerad allokering'!$B$1:$AG$461,MATCH(V$1,'Justerad allokering'!$B$1:$AF$1,0),FALSE)),VLOOKUP($B307,'Allokerad kvv'!$B$2:$AV$468,MATCH(V$1,'Allokerad kvv'!$B$1:$AV$1,0),FALSE),VLOOKUP($B307,'Justerad allokering'!$B$1:$AG$461,MATCH(V$1,'Justerad allokering'!$B$1:$AF$1,0),FALSE))</f>
        <v>0</v>
      </c>
      <c r="W307">
        <f>IF(ISERROR(1/VLOOKUP($B307,'Justerad allokering'!$B$1:$AG$461,MATCH(W$1,'Justerad allokering'!$B$1:$AF$1,0),FALSE)),VLOOKUP($B307,'Allokerad kvv'!$B$2:$AV$468,MATCH(W$1,'Allokerad kvv'!$B$1:$AV$1,0),FALSE),VLOOKUP($B307,'Justerad allokering'!$B$1:$AG$461,MATCH(W$1,'Justerad allokering'!$B$1:$AF$1,0),FALSE))</f>
        <v>0</v>
      </c>
      <c r="X307">
        <f>IF(ISERROR(1/VLOOKUP($B307,'Justerad allokering'!$B$1:$AG$461,MATCH(X$1,'Justerad allokering'!$B$1:$AF$1,0),FALSE)),VLOOKUP($B307,'Allokerad kvv'!$B$2:$AV$468,MATCH(X$1,'Allokerad kvv'!$B$1:$AV$1,0),FALSE),VLOOKUP($B307,'Justerad allokering'!$B$1:$AG$461,MATCH(X$1,'Justerad allokering'!$B$1:$AF$1,0),FALSE))</f>
        <v>0</v>
      </c>
      <c r="Y307">
        <f>IF(ISERROR(1/VLOOKUP($B307,'Justerad allokering'!$B$1:$AG$461,MATCH(Y$1,'Justerad allokering'!$B$1:$AF$1,0),FALSE)),VLOOKUP($B307,'Allokerad kvv'!$B$2:$AV$468,MATCH(Y$1,'Allokerad kvv'!$B$1:$AV$1,0),FALSE),VLOOKUP($B307,'Justerad allokering'!$B$1:$AG$461,MATCH(Y$1,'Justerad allokering'!$B$1:$AF$1,0),FALSE))</f>
        <v>0</v>
      </c>
      <c r="Z307">
        <f>IF(ISERROR(1/VLOOKUP($B307,'Justerad allokering'!$B$1:$AG$461,MATCH(Z$1,'Justerad allokering'!$B$1:$AF$1,0),FALSE)),VLOOKUP($B307,'Allokerad kvv'!$B$2:$AV$468,MATCH(Z$1,'Allokerad kvv'!$B$1:$AV$1,0),FALSE),VLOOKUP($B307,'Justerad allokering'!$B$1:$AG$461,MATCH(Z$1,'Justerad allokering'!$B$1:$AF$1,0),FALSE))</f>
        <v>0</v>
      </c>
      <c r="AE307" s="89">
        <f t="shared" si="16"/>
        <v>0</v>
      </c>
      <c r="AG307">
        <f t="shared" si="17"/>
        <v>0</v>
      </c>
      <c r="AH307">
        <f t="shared" si="18"/>
        <v>0</v>
      </c>
      <c r="AI307" t="str">
        <f>IF(AH307=0,"",AH307/VLOOKUP(B307,Kraftvärmeprod!$B$1:$BC$480,MATCH("Summa tillförd energi exklusive rökgaskondensering",Kraftvärmeprod!$B$1:$BC$1,0),FALSE))</f>
        <v/>
      </c>
      <c r="AK307">
        <f t="shared" si="19"/>
        <v>0</v>
      </c>
    </row>
    <row r="308" spans="1:37" x14ac:dyDescent="0.25">
      <c r="A308" s="2" t="s">
        <v>432</v>
      </c>
      <c r="B308" s="2" t="s">
        <v>435</v>
      </c>
      <c r="C308">
        <f>IF(ISERROR(1/VLOOKUP($B308,'Justerad allokering'!$B$1:$AG$461,MATCH(C$1,'Justerad allokering'!$B$1:$AF$1,0),FALSE)),VLOOKUP($B308,'Allokerad kvv'!$B$2:$AV$468,MATCH(C$1,'Allokerad kvv'!$B$1:$AV$1,0),FALSE),VLOOKUP($B308,'Justerad allokering'!$B$1:$AG$461,MATCH(C$1,'Justerad allokering'!$B$1:$AF$1,0),FALSE))</f>
        <v>0</v>
      </c>
      <c r="D308">
        <f>IF(ISERROR(1/VLOOKUP($B308,'Justerad allokering'!$B$1:$AG$461,MATCH(D$1,'Justerad allokering'!$B$1:$AF$1,0),FALSE)),VLOOKUP($B308,'Allokerad kvv'!$B$2:$AV$468,MATCH(D$1,'Allokerad kvv'!$B$1:$AV$1,0),FALSE),VLOOKUP($B308,'Justerad allokering'!$B$1:$AG$461,MATCH(D$1,'Justerad allokering'!$B$1:$AF$1,0),FALSE))</f>
        <v>0</v>
      </c>
      <c r="E308">
        <f>IF(ISERROR(1/VLOOKUP($B308,'Justerad allokering'!$B$1:$AG$461,MATCH(E$1,'Justerad allokering'!$B$1:$AF$1,0),FALSE)),VLOOKUP($B308,'Allokerad kvv'!$B$2:$AV$468,MATCH(E$1,'Allokerad kvv'!$B$1:$AV$1,0),FALSE),VLOOKUP($B308,'Justerad allokering'!$B$1:$AG$461,MATCH(E$1,'Justerad allokering'!$B$1:$AF$1,0),FALSE))</f>
        <v>0</v>
      </c>
      <c r="F308">
        <f>IF(ISERROR(1/VLOOKUP($B308,'Justerad allokering'!$B$1:$AG$461,MATCH(F$1,'Justerad allokering'!$B$1:$AF$1,0),FALSE)),VLOOKUP($B308,'Allokerad kvv'!$B$2:$AV$468,MATCH(F$1,'Allokerad kvv'!$B$1:$AV$1,0),FALSE),VLOOKUP($B308,'Justerad allokering'!$B$1:$AG$461,MATCH(F$1,'Justerad allokering'!$B$1:$AF$1,0),FALSE))</f>
        <v>0</v>
      </c>
      <c r="G308">
        <f>IF(ISERROR(1/VLOOKUP($B308,'Justerad allokering'!$B$1:$AG$461,MATCH(G$1,'Justerad allokering'!$B$1:$AF$1,0),FALSE)),VLOOKUP($B308,'Allokerad kvv'!$B$2:$AV$468,MATCH(G$1,'Allokerad kvv'!$B$1:$AV$1,0),FALSE),VLOOKUP($B308,'Justerad allokering'!$B$1:$AG$461,MATCH(G$1,'Justerad allokering'!$B$1:$AF$1,0),FALSE))</f>
        <v>0</v>
      </c>
      <c r="H308">
        <f>IF(ISERROR(1/VLOOKUP($B308,'Justerad allokering'!$B$1:$AG$461,MATCH(H$1,'Justerad allokering'!$B$1:$AF$1,0),FALSE)),VLOOKUP($B308,'Allokerad kvv'!$B$2:$AV$468,MATCH(H$1,'Allokerad kvv'!$B$1:$AV$1,0),FALSE),VLOOKUP($B308,'Justerad allokering'!$B$1:$AG$461,MATCH(H$1,'Justerad allokering'!$B$1:$AF$1,0),FALSE))</f>
        <v>0</v>
      </c>
      <c r="I308">
        <f>IF(ISERROR(1/VLOOKUP($B308,'Justerad allokering'!$B$1:$AG$461,MATCH(I$1,'Justerad allokering'!$B$1:$AF$1,0),FALSE)),VLOOKUP($B308,'Allokerad kvv'!$B$2:$AV$468,MATCH(I$1,'Allokerad kvv'!$B$1:$AV$1,0),FALSE),VLOOKUP($B308,'Justerad allokering'!$B$1:$AG$461,MATCH(I$1,'Justerad allokering'!$B$1:$AF$1,0),FALSE))</f>
        <v>0</v>
      </c>
      <c r="J308">
        <f>IF(ISERROR(1/VLOOKUP($B308,'Justerad allokering'!$B$1:$AG$461,MATCH(J$1,'Justerad allokering'!$B$1:$AF$1,0),FALSE)),VLOOKUP($B308,'Allokerad kvv'!$B$2:$AV$468,MATCH(J$1,'Allokerad kvv'!$B$1:$AV$1,0),FALSE),VLOOKUP($B308,'Justerad allokering'!$B$1:$AG$461,MATCH(J$1,'Justerad allokering'!$B$1:$AF$1,0),FALSE))</f>
        <v>0</v>
      </c>
      <c r="K308">
        <f>IF(ISERROR(1/VLOOKUP($B308,'Justerad allokering'!$B$1:$AG$461,MATCH(K$1,'Justerad allokering'!$B$1:$AF$1,0),FALSE)),VLOOKUP($B308,'Allokerad kvv'!$B$2:$AV$468,MATCH(K$1,'Allokerad kvv'!$B$1:$AV$1,0),FALSE),VLOOKUP($B308,'Justerad allokering'!$B$1:$AG$461,MATCH(K$1,'Justerad allokering'!$B$1:$AF$1,0),FALSE))</f>
        <v>0</v>
      </c>
      <c r="L308">
        <f>IF(ISERROR(1/VLOOKUP($B308,'Justerad allokering'!$B$1:$AG$461,MATCH(L$1,'Justerad allokering'!$B$1:$AF$1,0),FALSE)),VLOOKUP($B308,'Allokerad kvv'!$B$2:$AV$468,MATCH(L$1,'Allokerad kvv'!$B$1:$AV$1,0),FALSE),VLOOKUP($B308,'Justerad allokering'!$B$1:$AG$461,MATCH(L$1,'Justerad allokering'!$B$1:$AF$1,0),FALSE))</f>
        <v>0</v>
      </c>
      <c r="M308">
        <f>IF(ISERROR(1/VLOOKUP($B308,'Justerad allokering'!$B$1:$AG$461,MATCH(M$1,'Justerad allokering'!$B$1:$AF$1,0),FALSE)),VLOOKUP($B308,'Allokerad kvv'!$B$2:$AV$468,MATCH(M$1,'Allokerad kvv'!$B$1:$AV$1,0),FALSE),VLOOKUP($B308,'Justerad allokering'!$B$1:$AG$461,MATCH(M$1,'Justerad allokering'!$B$1:$AF$1,0),FALSE))</f>
        <v>0</v>
      </c>
      <c r="N308">
        <f>IF(ISERROR(1/VLOOKUP($B308,'Justerad allokering'!$B$1:$AG$461,MATCH(N$1,'Justerad allokering'!$B$1:$AF$1,0),FALSE)),VLOOKUP($B308,'Allokerad kvv'!$B$2:$AV$468,MATCH(N$1,'Allokerad kvv'!$B$1:$AV$1,0),FALSE),VLOOKUP($B308,'Justerad allokering'!$B$1:$AG$461,MATCH(N$1,'Justerad allokering'!$B$1:$AF$1,0),FALSE))</f>
        <v>0</v>
      </c>
      <c r="O308">
        <f>IF(ISERROR(1/VLOOKUP($B308,'Justerad allokering'!$B$1:$AG$461,MATCH(O$1,'Justerad allokering'!$B$1:$AF$1,0),FALSE)),VLOOKUP($B308,'Allokerad kvv'!$B$2:$AV$468,MATCH(O$1,'Allokerad kvv'!$B$1:$AV$1,0),FALSE),VLOOKUP($B308,'Justerad allokering'!$B$1:$AG$461,MATCH(O$1,'Justerad allokering'!$B$1:$AF$1,0),FALSE))</f>
        <v>0</v>
      </c>
      <c r="P308">
        <f>IF(ISERROR(1/VLOOKUP($B308,'Justerad allokering'!$B$1:$AG$461,MATCH(P$1,'Justerad allokering'!$B$1:$AF$1,0),FALSE)),VLOOKUP($B308,'Allokerad kvv'!$B$2:$AV$468,MATCH(P$1,'Allokerad kvv'!$B$1:$AV$1,0),FALSE),VLOOKUP($B308,'Justerad allokering'!$B$1:$AG$461,MATCH(P$1,'Justerad allokering'!$B$1:$AF$1,0),FALSE))</f>
        <v>0</v>
      </c>
      <c r="Q308">
        <f>IF(ISERROR(1/VLOOKUP($B308,'Justerad allokering'!$B$1:$AG$461,MATCH(Q$1,'Justerad allokering'!$B$1:$AF$1,0),FALSE)),VLOOKUP($B308,'Allokerad kvv'!$B$2:$AV$468,MATCH(Q$1,'Allokerad kvv'!$B$1:$AV$1,0),FALSE),VLOOKUP($B308,'Justerad allokering'!$B$1:$AG$461,MATCH(Q$1,'Justerad allokering'!$B$1:$AF$1,0),FALSE))</f>
        <v>0</v>
      </c>
      <c r="R308">
        <f>IF(ISERROR(1/VLOOKUP($B308,'Justerad allokering'!$B$1:$AG$461,MATCH(R$1,'Justerad allokering'!$B$1:$AF$1,0),FALSE)),VLOOKUP($B308,'Allokerad kvv'!$B$2:$AV$468,MATCH(R$1,'Allokerad kvv'!$B$1:$AV$1,0),FALSE),VLOOKUP($B308,'Justerad allokering'!$B$1:$AG$461,MATCH(R$1,'Justerad allokering'!$B$1:$AF$1,0),FALSE))</f>
        <v>0</v>
      </c>
      <c r="S308">
        <f>IF(ISERROR(1/VLOOKUP($B308,'Justerad allokering'!$B$1:$AG$461,MATCH(S$1,'Justerad allokering'!$B$1:$AF$1,0),FALSE)),VLOOKUP($B308,'Allokerad kvv'!$B$2:$AV$468,MATCH(S$1,'Allokerad kvv'!$B$1:$AV$1,0),FALSE),VLOOKUP($B308,'Justerad allokering'!$B$1:$AG$461,MATCH(S$1,'Justerad allokering'!$B$1:$AF$1,0),FALSE))</f>
        <v>0</v>
      </c>
      <c r="T308">
        <f>IF(ISERROR(1/VLOOKUP($B308,'Justerad allokering'!$B$1:$AG$461,MATCH(T$1,'Justerad allokering'!$B$1:$AF$1,0),FALSE)),VLOOKUP($B308,'Allokerad kvv'!$B$2:$AV$468,MATCH(T$1,'Allokerad kvv'!$B$1:$AV$1,0),FALSE),VLOOKUP($B308,'Justerad allokering'!$B$1:$AG$461,MATCH(T$1,'Justerad allokering'!$B$1:$AF$1,0),FALSE))</f>
        <v>0</v>
      </c>
      <c r="U308">
        <f>IF(ISERROR(1/VLOOKUP($B308,'Justerad allokering'!$B$1:$AG$461,MATCH(U$1,'Justerad allokering'!$B$1:$AF$1,0),FALSE)),VLOOKUP($B308,'Allokerad kvv'!$B$2:$AV$468,MATCH(U$1,'Allokerad kvv'!$B$1:$AV$1,0),FALSE),VLOOKUP($B308,'Justerad allokering'!$B$1:$AG$461,MATCH(U$1,'Justerad allokering'!$B$1:$AF$1,0),FALSE))</f>
        <v>0</v>
      </c>
      <c r="V308">
        <f>IF(ISERROR(1/VLOOKUP($B308,'Justerad allokering'!$B$1:$AG$461,MATCH(V$1,'Justerad allokering'!$B$1:$AF$1,0),FALSE)),VLOOKUP($B308,'Allokerad kvv'!$B$2:$AV$468,MATCH(V$1,'Allokerad kvv'!$B$1:$AV$1,0),FALSE),VLOOKUP($B308,'Justerad allokering'!$B$1:$AG$461,MATCH(V$1,'Justerad allokering'!$B$1:$AF$1,0),FALSE))</f>
        <v>0</v>
      </c>
      <c r="W308">
        <f>IF(ISERROR(1/VLOOKUP($B308,'Justerad allokering'!$B$1:$AG$461,MATCH(W$1,'Justerad allokering'!$B$1:$AF$1,0),FALSE)),VLOOKUP($B308,'Allokerad kvv'!$B$2:$AV$468,MATCH(W$1,'Allokerad kvv'!$B$1:$AV$1,0),FALSE),VLOOKUP($B308,'Justerad allokering'!$B$1:$AG$461,MATCH(W$1,'Justerad allokering'!$B$1:$AF$1,0),FALSE))</f>
        <v>0</v>
      </c>
      <c r="X308">
        <f>IF(ISERROR(1/VLOOKUP($B308,'Justerad allokering'!$B$1:$AG$461,MATCH(X$1,'Justerad allokering'!$B$1:$AF$1,0),FALSE)),VLOOKUP($B308,'Allokerad kvv'!$B$2:$AV$468,MATCH(X$1,'Allokerad kvv'!$B$1:$AV$1,0),FALSE),VLOOKUP($B308,'Justerad allokering'!$B$1:$AG$461,MATCH(X$1,'Justerad allokering'!$B$1:$AF$1,0),FALSE))</f>
        <v>0</v>
      </c>
      <c r="Y308">
        <f>IF(ISERROR(1/VLOOKUP($B308,'Justerad allokering'!$B$1:$AG$461,MATCH(Y$1,'Justerad allokering'!$B$1:$AF$1,0),FALSE)),VLOOKUP($B308,'Allokerad kvv'!$B$2:$AV$468,MATCH(Y$1,'Allokerad kvv'!$B$1:$AV$1,0),FALSE),VLOOKUP($B308,'Justerad allokering'!$B$1:$AG$461,MATCH(Y$1,'Justerad allokering'!$B$1:$AF$1,0),FALSE))</f>
        <v>0</v>
      </c>
      <c r="Z308">
        <f>IF(ISERROR(1/VLOOKUP($B308,'Justerad allokering'!$B$1:$AG$461,MATCH(Z$1,'Justerad allokering'!$B$1:$AF$1,0),FALSE)),VLOOKUP($B308,'Allokerad kvv'!$B$2:$AV$468,MATCH(Z$1,'Allokerad kvv'!$B$1:$AV$1,0),FALSE),VLOOKUP($B308,'Justerad allokering'!$B$1:$AG$461,MATCH(Z$1,'Justerad allokering'!$B$1:$AF$1,0),FALSE))</f>
        <v>0</v>
      </c>
      <c r="AE308" s="89">
        <f t="shared" si="16"/>
        <v>0</v>
      </c>
      <c r="AG308">
        <f t="shared" si="17"/>
        <v>0</v>
      </c>
      <c r="AH308">
        <f t="shared" si="18"/>
        <v>0</v>
      </c>
      <c r="AI308" t="str">
        <f>IF(AH308=0,"",AH308/VLOOKUP(B308,Kraftvärmeprod!$B$1:$BC$480,MATCH("Summa tillförd energi exklusive rökgaskondensering",Kraftvärmeprod!$B$1:$BC$1,0),FALSE))</f>
        <v/>
      </c>
      <c r="AK308">
        <f t="shared" si="19"/>
        <v>0</v>
      </c>
    </row>
    <row r="309" spans="1:37" x14ac:dyDescent="0.25">
      <c r="A309" s="2" t="s">
        <v>436</v>
      </c>
      <c r="B309" s="2" t="s">
        <v>437</v>
      </c>
      <c r="C309">
        <f>IF(ISERROR(1/VLOOKUP($B309,'Justerad allokering'!$B$1:$AG$461,MATCH(C$1,'Justerad allokering'!$B$1:$AF$1,0),FALSE)),VLOOKUP($B309,'Allokerad kvv'!$B$2:$AV$468,MATCH(C$1,'Allokerad kvv'!$B$1:$AV$1,0),FALSE),VLOOKUP($B309,'Justerad allokering'!$B$1:$AG$461,MATCH(C$1,'Justerad allokering'!$B$1:$AF$1,0),FALSE))</f>
        <v>21.8765</v>
      </c>
      <c r="D309">
        <f>IF(ISERROR(1/VLOOKUP($B309,'Justerad allokering'!$B$1:$AG$461,MATCH(D$1,'Justerad allokering'!$B$1:$AF$1,0),FALSE)),VLOOKUP($B309,'Allokerad kvv'!$B$2:$AV$468,MATCH(D$1,'Allokerad kvv'!$B$1:$AV$1,0),FALSE),VLOOKUP($B309,'Justerad allokering'!$B$1:$AG$461,MATCH(D$1,'Justerad allokering'!$B$1:$AF$1,0),FALSE))</f>
        <v>0</v>
      </c>
      <c r="E309">
        <f>IF(ISERROR(1/VLOOKUP($B309,'Justerad allokering'!$B$1:$AG$461,MATCH(E$1,'Justerad allokering'!$B$1:$AF$1,0),FALSE)),VLOOKUP($B309,'Allokerad kvv'!$B$2:$AV$468,MATCH(E$1,'Allokerad kvv'!$B$1:$AV$1,0),FALSE),VLOOKUP($B309,'Justerad allokering'!$B$1:$AG$461,MATCH(E$1,'Justerad allokering'!$B$1:$AF$1,0),FALSE))</f>
        <v>0</v>
      </c>
      <c r="F309">
        <f>IF(ISERROR(1/VLOOKUP($B309,'Justerad allokering'!$B$1:$AG$461,MATCH(F$1,'Justerad allokering'!$B$1:$AF$1,0),FALSE)),VLOOKUP($B309,'Allokerad kvv'!$B$2:$AV$468,MATCH(F$1,'Allokerad kvv'!$B$1:$AV$1,0),FALSE),VLOOKUP($B309,'Justerad allokering'!$B$1:$AG$461,MATCH(F$1,'Justerad allokering'!$B$1:$AF$1,0),FALSE))</f>
        <v>0</v>
      </c>
      <c r="G309">
        <f>IF(ISERROR(1/VLOOKUP($B309,'Justerad allokering'!$B$1:$AG$461,MATCH(G$1,'Justerad allokering'!$B$1:$AF$1,0),FALSE)),VLOOKUP($B309,'Allokerad kvv'!$B$2:$AV$468,MATCH(G$1,'Allokerad kvv'!$B$1:$AV$1,0),FALSE),VLOOKUP($B309,'Justerad allokering'!$B$1:$AG$461,MATCH(G$1,'Justerad allokering'!$B$1:$AF$1,0),FALSE))</f>
        <v>0</v>
      </c>
      <c r="H309">
        <f>IF(ISERROR(1/VLOOKUP($B309,'Justerad allokering'!$B$1:$AG$461,MATCH(H$1,'Justerad allokering'!$B$1:$AF$1,0),FALSE)),VLOOKUP($B309,'Allokerad kvv'!$B$2:$AV$468,MATCH(H$1,'Allokerad kvv'!$B$1:$AV$1,0),FALSE),VLOOKUP($B309,'Justerad allokering'!$B$1:$AG$461,MATCH(H$1,'Justerad allokering'!$B$1:$AF$1,0),FALSE))</f>
        <v>0</v>
      </c>
      <c r="I309">
        <f>IF(ISERROR(1/VLOOKUP($B309,'Justerad allokering'!$B$1:$AG$461,MATCH(I$1,'Justerad allokering'!$B$1:$AF$1,0),FALSE)),VLOOKUP($B309,'Allokerad kvv'!$B$2:$AV$468,MATCH(I$1,'Allokerad kvv'!$B$1:$AV$1,0),FALSE),VLOOKUP($B309,'Justerad allokering'!$B$1:$AG$461,MATCH(I$1,'Justerad allokering'!$B$1:$AF$1,0),FALSE))</f>
        <v>0</v>
      </c>
      <c r="J309">
        <f>IF(ISERROR(1/VLOOKUP($B309,'Justerad allokering'!$B$1:$AG$461,MATCH(J$1,'Justerad allokering'!$B$1:$AF$1,0),FALSE)),VLOOKUP($B309,'Allokerad kvv'!$B$2:$AV$468,MATCH(J$1,'Allokerad kvv'!$B$1:$AV$1,0),FALSE),VLOOKUP($B309,'Justerad allokering'!$B$1:$AG$461,MATCH(J$1,'Justerad allokering'!$B$1:$AF$1,0),FALSE))</f>
        <v>1.62866</v>
      </c>
      <c r="K309">
        <f>IF(ISERROR(1/VLOOKUP($B309,'Justerad allokering'!$B$1:$AG$461,MATCH(K$1,'Justerad allokering'!$B$1:$AF$1,0),FALSE)),VLOOKUP($B309,'Allokerad kvv'!$B$2:$AV$468,MATCH(K$1,'Allokerad kvv'!$B$1:$AV$1,0),FALSE),VLOOKUP($B309,'Justerad allokering'!$B$1:$AG$461,MATCH(K$1,'Justerad allokering'!$B$1:$AF$1,0),FALSE))</f>
        <v>1.4436500000000001</v>
      </c>
      <c r="L309">
        <f>IF(ISERROR(1/VLOOKUP($B309,'Justerad allokering'!$B$1:$AG$461,MATCH(L$1,'Justerad allokering'!$B$1:$AF$1,0),FALSE)),VLOOKUP($B309,'Allokerad kvv'!$B$2:$AV$468,MATCH(L$1,'Allokerad kvv'!$B$1:$AV$1,0),FALSE),VLOOKUP($B309,'Justerad allokering'!$B$1:$AG$461,MATCH(L$1,'Justerad allokering'!$B$1:$AF$1,0),FALSE))</f>
        <v>0</v>
      </c>
      <c r="M309">
        <f>IF(ISERROR(1/VLOOKUP($B309,'Justerad allokering'!$B$1:$AG$461,MATCH(M$1,'Justerad allokering'!$B$1:$AF$1,0),FALSE)),VLOOKUP($B309,'Allokerad kvv'!$B$2:$AV$468,MATCH(M$1,'Allokerad kvv'!$B$1:$AV$1,0),FALSE),VLOOKUP($B309,'Justerad allokering'!$B$1:$AG$461,MATCH(M$1,'Justerad allokering'!$B$1:$AF$1,0),FALSE))</f>
        <v>9.1797000000000004</v>
      </c>
      <c r="N309">
        <f>IF(ISERROR(1/VLOOKUP($B309,'Justerad allokering'!$B$1:$AG$461,MATCH(N$1,'Justerad allokering'!$B$1:$AF$1,0),FALSE)),VLOOKUP($B309,'Allokerad kvv'!$B$2:$AV$468,MATCH(N$1,'Allokerad kvv'!$B$1:$AV$1,0),FALSE),VLOOKUP($B309,'Justerad allokering'!$B$1:$AG$461,MATCH(N$1,'Justerad allokering'!$B$1:$AF$1,0),FALSE))</f>
        <v>0</v>
      </c>
      <c r="O309">
        <f>IF(ISERROR(1/VLOOKUP($B309,'Justerad allokering'!$B$1:$AG$461,MATCH(O$1,'Justerad allokering'!$B$1:$AF$1,0),FALSE)),VLOOKUP($B309,'Allokerad kvv'!$B$2:$AV$468,MATCH(O$1,'Allokerad kvv'!$B$1:$AV$1,0),FALSE),VLOOKUP($B309,'Justerad allokering'!$B$1:$AG$461,MATCH(O$1,'Justerad allokering'!$B$1:$AF$1,0),FALSE))</f>
        <v>0</v>
      </c>
      <c r="P309">
        <f>IF(ISERROR(1/VLOOKUP($B309,'Justerad allokering'!$B$1:$AG$461,MATCH(P$1,'Justerad allokering'!$B$1:$AF$1,0),FALSE)),VLOOKUP($B309,'Allokerad kvv'!$B$2:$AV$468,MATCH(P$1,'Allokerad kvv'!$B$1:$AV$1,0),FALSE),VLOOKUP($B309,'Justerad allokering'!$B$1:$AG$461,MATCH(P$1,'Justerad allokering'!$B$1:$AF$1,0),FALSE))</f>
        <v>0</v>
      </c>
      <c r="Q309">
        <f>IF(ISERROR(1/VLOOKUP($B309,'Justerad allokering'!$B$1:$AG$461,MATCH(Q$1,'Justerad allokering'!$B$1:$AF$1,0),FALSE)),VLOOKUP($B309,'Allokerad kvv'!$B$2:$AV$468,MATCH(Q$1,'Allokerad kvv'!$B$1:$AV$1,0),FALSE),VLOOKUP($B309,'Justerad allokering'!$B$1:$AG$461,MATCH(Q$1,'Justerad allokering'!$B$1:$AF$1,0),FALSE))</f>
        <v>0</v>
      </c>
      <c r="R309">
        <f>IF(ISERROR(1/VLOOKUP($B309,'Justerad allokering'!$B$1:$AG$461,MATCH(R$1,'Justerad allokering'!$B$1:$AF$1,0),FALSE)),VLOOKUP($B309,'Allokerad kvv'!$B$2:$AV$468,MATCH(R$1,'Allokerad kvv'!$B$1:$AV$1,0),FALSE),VLOOKUP($B309,'Justerad allokering'!$B$1:$AG$461,MATCH(R$1,'Justerad allokering'!$B$1:$AF$1,0),FALSE))</f>
        <v>0</v>
      </c>
      <c r="S309">
        <f>IF(ISERROR(1/VLOOKUP($B309,'Justerad allokering'!$B$1:$AG$461,MATCH(S$1,'Justerad allokering'!$B$1:$AF$1,0),FALSE)),VLOOKUP($B309,'Allokerad kvv'!$B$2:$AV$468,MATCH(S$1,'Allokerad kvv'!$B$1:$AV$1,0),FALSE),VLOOKUP($B309,'Justerad allokering'!$B$1:$AG$461,MATCH(S$1,'Justerad allokering'!$B$1:$AF$1,0),FALSE))</f>
        <v>0</v>
      </c>
      <c r="T309">
        <f>IF(ISERROR(1/VLOOKUP($B309,'Justerad allokering'!$B$1:$AG$461,MATCH(T$1,'Justerad allokering'!$B$1:$AF$1,0),FALSE)),VLOOKUP($B309,'Allokerad kvv'!$B$2:$AV$468,MATCH(T$1,'Allokerad kvv'!$B$1:$AV$1,0),FALSE),VLOOKUP($B309,'Justerad allokering'!$B$1:$AG$461,MATCH(T$1,'Justerad allokering'!$B$1:$AF$1,0),FALSE))</f>
        <v>0</v>
      </c>
      <c r="U309">
        <f>IF(ISERROR(1/VLOOKUP($B309,'Justerad allokering'!$B$1:$AG$461,MATCH(U$1,'Justerad allokering'!$B$1:$AF$1,0),FALSE)),VLOOKUP($B309,'Allokerad kvv'!$B$2:$AV$468,MATCH(U$1,'Allokerad kvv'!$B$1:$AV$1,0),FALSE),VLOOKUP($B309,'Justerad allokering'!$B$1:$AG$461,MATCH(U$1,'Justerad allokering'!$B$1:$AF$1,0),FALSE))</f>
        <v>0</v>
      </c>
      <c r="V309">
        <f>IF(ISERROR(1/VLOOKUP($B309,'Justerad allokering'!$B$1:$AG$461,MATCH(V$1,'Justerad allokering'!$B$1:$AF$1,0),FALSE)),VLOOKUP($B309,'Allokerad kvv'!$B$2:$AV$468,MATCH(V$1,'Allokerad kvv'!$B$1:$AV$1,0),FALSE),VLOOKUP($B309,'Justerad allokering'!$B$1:$AG$461,MATCH(V$1,'Justerad allokering'!$B$1:$AF$1,0),FALSE))</f>
        <v>0</v>
      </c>
      <c r="W309">
        <f>IF(ISERROR(1/VLOOKUP($B309,'Justerad allokering'!$B$1:$AG$461,MATCH(W$1,'Justerad allokering'!$B$1:$AF$1,0),FALSE)),VLOOKUP($B309,'Allokerad kvv'!$B$2:$AV$468,MATCH(W$1,'Allokerad kvv'!$B$1:$AV$1,0),FALSE),VLOOKUP($B309,'Justerad allokering'!$B$1:$AG$461,MATCH(W$1,'Justerad allokering'!$B$1:$AF$1,0),FALSE))</f>
        <v>0</v>
      </c>
      <c r="X309">
        <f>IF(ISERROR(1/VLOOKUP($B309,'Justerad allokering'!$B$1:$AG$461,MATCH(X$1,'Justerad allokering'!$B$1:$AF$1,0),FALSE)),VLOOKUP($B309,'Allokerad kvv'!$B$2:$AV$468,MATCH(X$1,'Allokerad kvv'!$B$1:$AV$1,0),FALSE),VLOOKUP($B309,'Justerad allokering'!$B$1:$AG$461,MATCH(X$1,'Justerad allokering'!$B$1:$AF$1,0),FALSE))</f>
        <v>0</v>
      </c>
      <c r="Y309">
        <f>IF(ISERROR(1/VLOOKUP($B309,'Justerad allokering'!$B$1:$AG$461,MATCH(Y$1,'Justerad allokering'!$B$1:$AF$1,0),FALSE)),VLOOKUP($B309,'Allokerad kvv'!$B$2:$AV$468,MATCH(Y$1,'Allokerad kvv'!$B$1:$AV$1,0),FALSE),VLOOKUP($B309,'Justerad allokering'!$B$1:$AG$461,MATCH(Y$1,'Justerad allokering'!$B$1:$AF$1,0),FALSE))</f>
        <v>17.915199999999999</v>
      </c>
      <c r="Z309">
        <f>IF(ISERROR(1/VLOOKUP($B309,'Justerad allokering'!$B$1:$AG$461,MATCH(Z$1,'Justerad allokering'!$B$1:$AF$1,0),FALSE)),VLOOKUP($B309,'Allokerad kvv'!$B$2:$AV$468,MATCH(Z$1,'Allokerad kvv'!$B$1:$AV$1,0),FALSE),VLOOKUP($B309,'Justerad allokering'!$B$1:$AG$461,MATCH(Z$1,'Justerad allokering'!$B$1:$AF$1,0),FALSE))</f>
        <v>0</v>
      </c>
      <c r="AE309" s="89">
        <f t="shared" si="16"/>
        <v>52.043710000000004</v>
      </c>
      <c r="AG309">
        <f t="shared" si="17"/>
        <v>50.600060000000006</v>
      </c>
      <c r="AH309">
        <f t="shared" si="18"/>
        <v>50.600060000000006</v>
      </c>
      <c r="AI309">
        <f>IF(AH309=0,"",AH309/VLOOKUP(B309,Kraftvärmeprod!$B$1:$BC$480,MATCH("Summa tillförd energi exklusive rökgaskondensering",Kraftvärmeprod!$B$1:$BC$1,0),FALSE))</f>
        <v>0.72182681883024269</v>
      </c>
      <c r="AK309">
        <f t="shared" si="19"/>
        <v>28.723559999999999</v>
      </c>
    </row>
    <row r="310" spans="1:37" x14ac:dyDescent="0.25">
      <c r="A310" s="2" t="s">
        <v>438</v>
      </c>
      <c r="B310" s="2" t="s">
        <v>439</v>
      </c>
      <c r="C310">
        <f>IF(ISERROR(1/VLOOKUP($B310,'Justerad allokering'!$B$1:$AG$461,MATCH(C$1,'Justerad allokering'!$B$1:$AF$1,0),FALSE)),VLOOKUP($B310,'Allokerad kvv'!$B$2:$AV$468,MATCH(C$1,'Allokerad kvv'!$B$1:$AV$1,0),FALSE),VLOOKUP($B310,'Justerad allokering'!$B$1:$AG$461,MATCH(C$1,'Justerad allokering'!$B$1:$AF$1,0),FALSE))</f>
        <v>0</v>
      </c>
      <c r="D310">
        <f>IF(ISERROR(1/VLOOKUP($B310,'Justerad allokering'!$B$1:$AG$461,MATCH(D$1,'Justerad allokering'!$B$1:$AF$1,0),FALSE)),VLOOKUP($B310,'Allokerad kvv'!$B$2:$AV$468,MATCH(D$1,'Allokerad kvv'!$B$1:$AV$1,0),FALSE),VLOOKUP($B310,'Justerad allokering'!$B$1:$AG$461,MATCH(D$1,'Justerad allokering'!$B$1:$AF$1,0),FALSE))</f>
        <v>0</v>
      </c>
      <c r="E310">
        <f>IF(ISERROR(1/VLOOKUP($B310,'Justerad allokering'!$B$1:$AG$461,MATCH(E$1,'Justerad allokering'!$B$1:$AF$1,0),FALSE)),VLOOKUP($B310,'Allokerad kvv'!$B$2:$AV$468,MATCH(E$1,'Allokerad kvv'!$B$1:$AV$1,0),FALSE),VLOOKUP($B310,'Justerad allokering'!$B$1:$AG$461,MATCH(E$1,'Justerad allokering'!$B$1:$AF$1,0),FALSE))</f>
        <v>0</v>
      </c>
      <c r="F310">
        <f>IF(ISERROR(1/VLOOKUP($B310,'Justerad allokering'!$B$1:$AG$461,MATCH(F$1,'Justerad allokering'!$B$1:$AF$1,0),FALSE)),VLOOKUP($B310,'Allokerad kvv'!$B$2:$AV$468,MATCH(F$1,'Allokerad kvv'!$B$1:$AV$1,0),FALSE),VLOOKUP($B310,'Justerad allokering'!$B$1:$AG$461,MATCH(F$1,'Justerad allokering'!$B$1:$AF$1,0),FALSE))</f>
        <v>0</v>
      </c>
      <c r="G310">
        <f>IF(ISERROR(1/VLOOKUP($B310,'Justerad allokering'!$B$1:$AG$461,MATCH(G$1,'Justerad allokering'!$B$1:$AF$1,0),FALSE)),VLOOKUP($B310,'Allokerad kvv'!$B$2:$AV$468,MATCH(G$1,'Allokerad kvv'!$B$1:$AV$1,0),FALSE),VLOOKUP($B310,'Justerad allokering'!$B$1:$AG$461,MATCH(G$1,'Justerad allokering'!$B$1:$AF$1,0),FALSE))</f>
        <v>0</v>
      </c>
      <c r="H310">
        <f>IF(ISERROR(1/VLOOKUP($B310,'Justerad allokering'!$B$1:$AG$461,MATCH(H$1,'Justerad allokering'!$B$1:$AF$1,0),FALSE)),VLOOKUP($B310,'Allokerad kvv'!$B$2:$AV$468,MATCH(H$1,'Allokerad kvv'!$B$1:$AV$1,0),FALSE),VLOOKUP($B310,'Justerad allokering'!$B$1:$AG$461,MATCH(H$1,'Justerad allokering'!$B$1:$AF$1,0),FALSE))</f>
        <v>0</v>
      </c>
      <c r="I310">
        <f>IF(ISERROR(1/VLOOKUP($B310,'Justerad allokering'!$B$1:$AG$461,MATCH(I$1,'Justerad allokering'!$B$1:$AF$1,0),FALSE)),VLOOKUP($B310,'Allokerad kvv'!$B$2:$AV$468,MATCH(I$1,'Allokerad kvv'!$B$1:$AV$1,0),FALSE),VLOOKUP($B310,'Justerad allokering'!$B$1:$AG$461,MATCH(I$1,'Justerad allokering'!$B$1:$AF$1,0),FALSE))</f>
        <v>0</v>
      </c>
      <c r="J310">
        <f>IF(ISERROR(1/VLOOKUP($B310,'Justerad allokering'!$B$1:$AG$461,MATCH(J$1,'Justerad allokering'!$B$1:$AF$1,0),FALSE)),VLOOKUP($B310,'Allokerad kvv'!$B$2:$AV$468,MATCH(J$1,'Allokerad kvv'!$B$1:$AV$1,0),FALSE),VLOOKUP($B310,'Justerad allokering'!$B$1:$AG$461,MATCH(J$1,'Justerad allokering'!$B$1:$AF$1,0),FALSE))</f>
        <v>0</v>
      </c>
      <c r="K310">
        <f>IF(ISERROR(1/VLOOKUP($B310,'Justerad allokering'!$B$1:$AG$461,MATCH(K$1,'Justerad allokering'!$B$1:$AF$1,0),FALSE)),VLOOKUP($B310,'Allokerad kvv'!$B$2:$AV$468,MATCH(K$1,'Allokerad kvv'!$B$1:$AV$1,0),FALSE),VLOOKUP($B310,'Justerad allokering'!$B$1:$AG$461,MATCH(K$1,'Justerad allokering'!$B$1:$AF$1,0),FALSE))</f>
        <v>0</v>
      </c>
      <c r="L310">
        <f>IF(ISERROR(1/VLOOKUP($B310,'Justerad allokering'!$B$1:$AG$461,MATCH(L$1,'Justerad allokering'!$B$1:$AF$1,0),FALSE)),VLOOKUP($B310,'Allokerad kvv'!$B$2:$AV$468,MATCH(L$1,'Allokerad kvv'!$B$1:$AV$1,0),FALSE),VLOOKUP($B310,'Justerad allokering'!$B$1:$AG$461,MATCH(L$1,'Justerad allokering'!$B$1:$AF$1,0),FALSE))</f>
        <v>0</v>
      </c>
      <c r="M310">
        <f>IF(ISERROR(1/VLOOKUP($B310,'Justerad allokering'!$B$1:$AG$461,MATCH(M$1,'Justerad allokering'!$B$1:$AF$1,0),FALSE)),VLOOKUP($B310,'Allokerad kvv'!$B$2:$AV$468,MATCH(M$1,'Allokerad kvv'!$B$1:$AV$1,0),FALSE),VLOOKUP($B310,'Justerad allokering'!$B$1:$AG$461,MATCH(M$1,'Justerad allokering'!$B$1:$AF$1,0),FALSE))</f>
        <v>0</v>
      </c>
      <c r="N310">
        <f>IF(ISERROR(1/VLOOKUP($B310,'Justerad allokering'!$B$1:$AG$461,MATCH(N$1,'Justerad allokering'!$B$1:$AF$1,0),FALSE)),VLOOKUP($B310,'Allokerad kvv'!$B$2:$AV$468,MATCH(N$1,'Allokerad kvv'!$B$1:$AV$1,0),FALSE),VLOOKUP($B310,'Justerad allokering'!$B$1:$AG$461,MATCH(N$1,'Justerad allokering'!$B$1:$AF$1,0),FALSE))</f>
        <v>0</v>
      </c>
      <c r="O310">
        <f>IF(ISERROR(1/VLOOKUP($B310,'Justerad allokering'!$B$1:$AG$461,MATCH(O$1,'Justerad allokering'!$B$1:$AF$1,0),FALSE)),VLOOKUP($B310,'Allokerad kvv'!$B$2:$AV$468,MATCH(O$1,'Allokerad kvv'!$B$1:$AV$1,0),FALSE),VLOOKUP($B310,'Justerad allokering'!$B$1:$AG$461,MATCH(O$1,'Justerad allokering'!$B$1:$AF$1,0),FALSE))</f>
        <v>0</v>
      </c>
      <c r="P310">
        <f>IF(ISERROR(1/VLOOKUP($B310,'Justerad allokering'!$B$1:$AG$461,MATCH(P$1,'Justerad allokering'!$B$1:$AF$1,0),FALSE)),VLOOKUP($B310,'Allokerad kvv'!$B$2:$AV$468,MATCH(P$1,'Allokerad kvv'!$B$1:$AV$1,0),FALSE),VLOOKUP($B310,'Justerad allokering'!$B$1:$AG$461,MATCH(P$1,'Justerad allokering'!$B$1:$AF$1,0),FALSE))</f>
        <v>0</v>
      </c>
      <c r="Q310">
        <f>IF(ISERROR(1/VLOOKUP($B310,'Justerad allokering'!$B$1:$AG$461,MATCH(Q$1,'Justerad allokering'!$B$1:$AF$1,0),FALSE)),VLOOKUP($B310,'Allokerad kvv'!$B$2:$AV$468,MATCH(Q$1,'Allokerad kvv'!$B$1:$AV$1,0),FALSE),VLOOKUP($B310,'Justerad allokering'!$B$1:$AG$461,MATCH(Q$1,'Justerad allokering'!$B$1:$AF$1,0),FALSE))</f>
        <v>0</v>
      </c>
      <c r="R310">
        <f>IF(ISERROR(1/VLOOKUP($B310,'Justerad allokering'!$B$1:$AG$461,MATCH(R$1,'Justerad allokering'!$B$1:$AF$1,0),FALSE)),VLOOKUP($B310,'Allokerad kvv'!$B$2:$AV$468,MATCH(R$1,'Allokerad kvv'!$B$1:$AV$1,0),FALSE),VLOOKUP($B310,'Justerad allokering'!$B$1:$AG$461,MATCH(R$1,'Justerad allokering'!$B$1:$AF$1,0),FALSE))</f>
        <v>0</v>
      </c>
      <c r="S310">
        <f>IF(ISERROR(1/VLOOKUP($B310,'Justerad allokering'!$B$1:$AG$461,MATCH(S$1,'Justerad allokering'!$B$1:$AF$1,0),FALSE)),VLOOKUP($B310,'Allokerad kvv'!$B$2:$AV$468,MATCH(S$1,'Allokerad kvv'!$B$1:$AV$1,0),FALSE),VLOOKUP($B310,'Justerad allokering'!$B$1:$AG$461,MATCH(S$1,'Justerad allokering'!$B$1:$AF$1,0),FALSE))</f>
        <v>0</v>
      </c>
      <c r="T310">
        <f>IF(ISERROR(1/VLOOKUP($B310,'Justerad allokering'!$B$1:$AG$461,MATCH(T$1,'Justerad allokering'!$B$1:$AF$1,0),FALSE)),VLOOKUP($B310,'Allokerad kvv'!$B$2:$AV$468,MATCH(T$1,'Allokerad kvv'!$B$1:$AV$1,0),FALSE),VLOOKUP($B310,'Justerad allokering'!$B$1:$AG$461,MATCH(T$1,'Justerad allokering'!$B$1:$AF$1,0),FALSE))</f>
        <v>0</v>
      </c>
      <c r="U310">
        <f>IF(ISERROR(1/VLOOKUP($B310,'Justerad allokering'!$B$1:$AG$461,MATCH(U$1,'Justerad allokering'!$B$1:$AF$1,0),FALSE)),VLOOKUP($B310,'Allokerad kvv'!$B$2:$AV$468,MATCH(U$1,'Allokerad kvv'!$B$1:$AV$1,0),FALSE),VLOOKUP($B310,'Justerad allokering'!$B$1:$AG$461,MATCH(U$1,'Justerad allokering'!$B$1:$AF$1,0),FALSE))</f>
        <v>0</v>
      </c>
      <c r="V310">
        <f>IF(ISERROR(1/VLOOKUP($B310,'Justerad allokering'!$B$1:$AG$461,MATCH(V$1,'Justerad allokering'!$B$1:$AF$1,0),FALSE)),VLOOKUP($B310,'Allokerad kvv'!$B$2:$AV$468,MATCH(V$1,'Allokerad kvv'!$B$1:$AV$1,0),FALSE),VLOOKUP($B310,'Justerad allokering'!$B$1:$AG$461,MATCH(V$1,'Justerad allokering'!$B$1:$AF$1,0),FALSE))</f>
        <v>0</v>
      </c>
      <c r="W310">
        <f>IF(ISERROR(1/VLOOKUP($B310,'Justerad allokering'!$B$1:$AG$461,MATCH(W$1,'Justerad allokering'!$B$1:$AF$1,0),FALSE)),VLOOKUP($B310,'Allokerad kvv'!$B$2:$AV$468,MATCH(W$1,'Allokerad kvv'!$B$1:$AV$1,0),FALSE),VLOOKUP($B310,'Justerad allokering'!$B$1:$AG$461,MATCH(W$1,'Justerad allokering'!$B$1:$AF$1,0),FALSE))</f>
        <v>0</v>
      </c>
      <c r="X310">
        <f>IF(ISERROR(1/VLOOKUP($B310,'Justerad allokering'!$B$1:$AG$461,MATCH(X$1,'Justerad allokering'!$B$1:$AF$1,0),FALSE)),VLOOKUP($B310,'Allokerad kvv'!$B$2:$AV$468,MATCH(X$1,'Allokerad kvv'!$B$1:$AV$1,0),FALSE),VLOOKUP($B310,'Justerad allokering'!$B$1:$AG$461,MATCH(X$1,'Justerad allokering'!$B$1:$AF$1,0),FALSE))</f>
        <v>0</v>
      </c>
      <c r="Y310">
        <f>IF(ISERROR(1/VLOOKUP($B310,'Justerad allokering'!$B$1:$AG$461,MATCH(Y$1,'Justerad allokering'!$B$1:$AF$1,0),FALSE)),VLOOKUP($B310,'Allokerad kvv'!$B$2:$AV$468,MATCH(Y$1,'Allokerad kvv'!$B$1:$AV$1,0),FALSE),VLOOKUP($B310,'Justerad allokering'!$B$1:$AG$461,MATCH(Y$1,'Justerad allokering'!$B$1:$AF$1,0),FALSE))</f>
        <v>0</v>
      </c>
      <c r="Z310">
        <f>IF(ISERROR(1/VLOOKUP($B310,'Justerad allokering'!$B$1:$AG$461,MATCH(Z$1,'Justerad allokering'!$B$1:$AF$1,0),FALSE)),VLOOKUP($B310,'Allokerad kvv'!$B$2:$AV$468,MATCH(Z$1,'Allokerad kvv'!$B$1:$AV$1,0),FALSE),VLOOKUP($B310,'Justerad allokering'!$B$1:$AG$461,MATCH(Z$1,'Justerad allokering'!$B$1:$AF$1,0),FALSE))</f>
        <v>0</v>
      </c>
      <c r="AE310" s="89">
        <f t="shared" si="16"/>
        <v>0</v>
      </c>
      <c r="AG310">
        <f t="shared" si="17"/>
        <v>0</v>
      </c>
      <c r="AH310">
        <f t="shared" si="18"/>
        <v>0</v>
      </c>
      <c r="AI310" t="str">
        <f>IF(AH310=0,"",AH310/VLOOKUP(B310,Kraftvärmeprod!$B$1:$BC$480,MATCH("Summa tillförd energi exklusive rökgaskondensering",Kraftvärmeprod!$B$1:$BC$1,0),FALSE))</f>
        <v/>
      </c>
      <c r="AK310">
        <f t="shared" si="19"/>
        <v>0</v>
      </c>
    </row>
    <row r="311" spans="1:37" x14ac:dyDescent="0.25">
      <c r="A311" s="2" t="s">
        <v>438</v>
      </c>
      <c r="B311" s="2" t="s">
        <v>440</v>
      </c>
      <c r="C311">
        <f>IF(ISERROR(1/VLOOKUP($B311,'Justerad allokering'!$B$1:$AG$461,MATCH(C$1,'Justerad allokering'!$B$1:$AF$1,0),FALSE)),VLOOKUP($B311,'Allokerad kvv'!$B$2:$AV$468,MATCH(C$1,'Allokerad kvv'!$B$1:$AV$1,0),FALSE),VLOOKUP($B311,'Justerad allokering'!$B$1:$AG$461,MATCH(C$1,'Justerad allokering'!$B$1:$AF$1,0),FALSE))</f>
        <v>0</v>
      </c>
      <c r="D311">
        <f>IF(ISERROR(1/VLOOKUP($B311,'Justerad allokering'!$B$1:$AG$461,MATCH(D$1,'Justerad allokering'!$B$1:$AF$1,0),FALSE)),VLOOKUP($B311,'Allokerad kvv'!$B$2:$AV$468,MATCH(D$1,'Allokerad kvv'!$B$1:$AV$1,0),FALSE),VLOOKUP($B311,'Justerad allokering'!$B$1:$AG$461,MATCH(D$1,'Justerad allokering'!$B$1:$AF$1,0),FALSE))</f>
        <v>0</v>
      </c>
      <c r="E311">
        <f>IF(ISERROR(1/VLOOKUP($B311,'Justerad allokering'!$B$1:$AG$461,MATCH(E$1,'Justerad allokering'!$B$1:$AF$1,0),FALSE)),VLOOKUP($B311,'Allokerad kvv'!$B$2:$AV$468,MATCH(E$1,'Allokerad kvv'!$B$1:$AV$1,0),FALSE),VLOOKUP($B311,'Justerad allokering'!$B$1:$AG$461,MATCH(E$1,'Justerad allokering'!$B$1:$AF$1,0),FALSE))</f>
        <v>0</v>
      </c>
      <c r="F311">
        <f>IF(ISERROR(1/VLOOKUP($B311,'Justerad allokering'!$B$1:$AG$461,MATCH(F$1,'Justerad allokering'!$B$1:$AF$1,0),FALSE)),VLOOKUP($B311,'Allokerad kvv'!$B$2:$AV$468,MATCH(F$1,'Allokerad kvv'!$B$1:$AV$1,0),FALSE),VLOOKUP($B311,'Justerad allokering'!$B$1:$AG$461,MATCH(F$1,'Justerad allokering'!$B$1:$AF$1,0),FALSE))</f>
        <v>0</v>
      </c>
      <c r="G311">
        <f>IF(ISERROR(1/VLOOKUP($B311,'Justerad allokering'!$B$1:$AG$461,MATCH(G$1,'Justerad allokering'!$B$1:$AF$1,0),FALSE)),VLOOKUP($B311,'Allokerad kvv'!$B$2:$AV$468,MATCH(G$1,'Allokerad kvv'!$B$1:$AV$1,0),FALSE),VLOOKUP($B311,'Justerad allokering'!$B$1:$AG$461,MATCH(G$1,'Justerad allokering'!$B$1:$AF$1,0),FALSE))</f>
        <v>0</v>
      </c>
      <c r="H311">
        <f>IF(ISERROR(1/VLOOKUP($B311,'Justerad allokering'!$B$1:$AG$461,MATCH(H$1,'Justerad allokering'!$B$1:$AF$1,0),FALSE)),VLOOKUP($B311,'Allokerad kvv'!$B$2:$AV$468,MATCH(H$1,'Allokerad kvv'!$B$1:$AV$1,0),FALSE),VLOOKUP($B311,'Justerad allokering'!$B$1:$AG$461,MATCH(H$1,'Justerad allokering'!$B$1:$AF$1,0),FALSE))</f>
        <v>0</v>
      </c>
      <c r="I311">
        <f>IF(ISERROR(1/VLOOKUP($B311,'Justerad allokering'!$B$1:$AG$461,MATCH(I$1,'Justerad allokering'!$B$1:$AF$1,0),FALSE)),VLOOKUP($B311,'Allokerad kvv'!$B$2:$AV$468,MATCH(I$1,'Allokerad kvv'!$B$1:$AV$1,0),FALSE),VLOOKUP($B311,'Justerad allokering'!$B$1:$AG$461,MATCH(I$1,'Justerad allokering'!$B$1:$AF$1,0),FALSE))</f>
        <v>0</v>
      </c>
      <c r="J311">
        <f>IF(ISERROR(1/VLOOKUP($B311,'Justerad allokering'!$B$1:$AG$461,MATCH(J$1,'Justerad allokering'!$B$1:$AF$1,0),FALSE)),VLOOKUP($B311,'Allokerad kvv'!$B$2:$AV$468,MATCH(J$1,'Allokerad kvv'!$B$1:$AV$1,0),FALSE),VLOOKUP($B311,'Justerad allokering'!$B$1:$AG$461,MATCH(J$1,'Justerad allokering'!$B$1:$AF$1,0),FALSE))</f>
        <v>0</v>
      </c>
      <c r="K311">
        <f>IF(ISERROR(1/VLOOKUP($B311,'Justerad allokering'!$B$1:$AG$461,MATCH(K$1,'Justerad allokering'!$B$1:$AF$1,0),FALSE)),VLOOKUP($B311,'Allokerad kvv'!$B$2:$AV$468,MATCH(K$1,'Allokerad kvv'!$B$1:$AV$1,0),FALSE),VLOOKUP($B311,'Justerad allokering'!$B$1:$AG$461,MATCH(K$1,'Justerad allokering'!$B$1:$AF$1,0),FALSE))</f>
        <v>0</v>
      </c>
      <c r="L311">
        <f>IF(ISERROR(1/VLOOKUP($B311,'Justerad allokering'!$B$1:$AG$461,MATCH(L$1,'Justerad allokering'!$B$1:$AF$1,0),FALSE)),VLOOKUP($B311,'Allokerad kvv'!$B$2:$AV$468,MATCH(L$1,'Allokerad kvv'!$B$1:$AV$1,0),FALSE),VLOOKUP($B311,'Justerad allokering'!$B$1:$AG$461,MATCH(L$1,'Justerad allokering'!$B$1:$AF$1,0),FALSE))</f>
        <v>0</v>
      </c>
      <c r="M311">
        <f>IF(ISERROR(1/VLOOKUP($B311,'Justerad allokering'!$B$1:$AG$461,MATCH(M$1,'Justerad allokering'!$B$1:$AF$1,0),FALSE)),VLOOKUP($B311,'Allokerad kvv'!$B$2:$AV$468,MATCH(M$1,'Allokerad kvv'!$B$1:$AV$1,0),FALSE),VLOOKUP($B311,'Justerad allokering'!$B$1:$AG$461,MATCH(M$1,'Justerad allokering'!$B$1:$AF$1,0),FALSE))</f>
        <v>0</v>
      </c>
      <c r="N311">
        <f>IF(ISERROR(1/VLOOKUP($B311,'Justerad allokering'!$B$1:$AG$461,MATCH(N$1,'Justerad allokering'!$B$1:$AF$1,0),FALSE)),VLOOKUP($B311,'Allokerad kvv'!$B$2:$AV$468,MATCH(N$1,'Allokerad kvv'!$B$1:$AV$1,0),FALSE),VLOOKUP($B311,'Justerad allokering'!$B$1:$AG$461,MATCH(N$1,'Justerad allokering'!$B$1:$AF$1,0),FALSE))</f>
        <v>0</v>
      </c>
      <c r="O311">
        <f>IF(ISERROR(1/VLOOKUP($B311,'Justerad allokering'!$B$1:$AG$461,MATCH(O$1,'Justerad allokering'!$B$1:$AF$1,0),FALSE)),VLOOKUP($B311,'Allokerad kvv'!$B$2:$AV$468,MATCH(O$1,'Allokerad kvv'!$B$1:$AV$1,0),FALSE),VLOOKUP($B311,'Justerad allokering'!$B$1:$AG$461,MATCH(O$1,'Justerad allokering'!$B$1:$AF$1,0),FALSE))</f>
        <v>0</v>
      </c>
      <c r="P311">
        <f>IF(ISERROR(1/VLOOKUP($B311,'Justerad allokering'!$B$1:$AG$461,MATCH(P$1,'Justerad allokering'!$B$1:$AF$1,0),FALSE)),VLOOKUP($B311,'Allokerad kvv'!$B$2:$AV$468,MATCH(P$1,'Allokerad kvv'!$B$1:$AV$1,0),FALSE),VLOOKUP($B311,'Justerad allokering'!$B$1:$AG$461,MATCH(P$1,'Justerad allokering'!$B$1:$AF$1,0),FALSE))</f>
        <v>0</v>
      </c>
      <c r="Q311">
        <f>IF(ISERROR(1/VLOOKUP($B311,'Justerad allokering'!$B$1:$AG$461,MATCH(Q$1,'Justerad allokering'!$B$1:$AF$1,0),FALSE)),VLOOKUP($B311,'Allokerad kvv'!$B$2:$AV$468,MATCH(Q$1,'Allokerad kvv'!$B$1:$AV$1,0),FALSE),VLOOKUP($B311,'Justerad allokering'!$B$1:$AG$461,MATCH(Q$1,'Justerad allokering'!$B$1:$AF$1,0),FALSE))</f>
        <v>0</v>
      </c>
      <c r="R311">
        <f>IF(ISERROR(1/VLOOKUP($B311,'Justerad allokering'!$B$1:$AG$461,MATCH(R$1,'Justerad allokering'!$B$1:$AF$1,0),FALSE)),VLOOKUP($B311,'Allokerad kvv'!$B$2:$AV$468,MATCH(R$1,'Allokerad kvv'!$B$1:$AV$1,0),FALSE),VLOOKUP($B311,'Justerad allokering'!$B$1:$AG$461,MATCH(R$1,'Justerad allokering'!$B$1:$AF$1,0),FALSE))</f>
        <v>0</v>
      </c>
      <c r="S311">
        <f>IF(ISERROR(1/VLOOKUP($B311,'Justerad allokering'!$B$1:$AG$461,MATCH(S$1,'Justerad allokering'!$B$1:$AF$1,0),FALSE)),VLOOKUP($B311,'Allokerad kvv'!$B$2:$AV$468,MATCH(S$1,'Allokerad kvv'!$B$1:$AV$1,0),FALSE),VLOOKUP($B311,'Justerad allokering'!$B$1:$AG$461,MATCH(S$1,'Justerad allokering'!$B$1:$AF$1,0),FALSE))</f>
        <v>0</v>
      </c>
      <c r="T311">
        <f>IF(ISERROR(1/VLOOKUP($B311,'Justerad allokering'!$B$1:$AG$461,MATCH(T$1,'Justerad allokering'!$B$1:$AF$1,0),FALSE)),VLOOKUP($B311,'Allokerad kvv'!$B$2:$AV$468,MATCH(T$1,'Allokerad kvv'!$B$1:$AV$1,0),FALSE),VLOOKUP($B311,'Justerad allokering'!$B$1:$AG$461,MATCH(T$1,'Justerad allokering'!$B$1:$AF$1,0),FALSE))</f>
        <v>0</v>
      </c>
      <c r="U311">
        <f>IF(ISERROR(1/VLOOKUP($B311,'Justerad allokering'!$B$1:$AG$461,MATCH(U$1,'Justerad allokering'!$B$1:$AF$1,0),FALSE)),VLOOKUP($B311,'Allokerad kvv'!$B$2:$AV$468,MATCH(U$1,'Allokerad kvv'!$B$1:$AV$1,0),FALSE),VLOOKUP($B311,'Justerad allokering'!$B$1:$AG$461,MATCH(U$1,'Justerad allokering'!$B$1:$AF$1,0),FALSE))</f>
        <v>0</v>
      </c>
      <c r="V311">
        <f>IF(ISERROR(1/VLOOKUP($B311,'Justerad allokering'!$B$1:$AG$461,MATCH(V$1,'Justerad allokering'!$B$1:$AF$1,0),FALSE)),VLOOKUP($B311,'Allokerad kvv'!$B$2:$AV$468,MATCH(V$1,'Allokerad kvv'!$B$1:$AV$1,0),FALSE),VLOOKUP($B311,'Justerad allokering'!$B$1:$AG$461,MATCH(V$1,'Justerad allokering'!$B$1:$AF$1,0),FALSE))</f>
        <v>0</v>
      </c>
      <c r="W311">
        <f>IF(ISERROR(1/VLOOKUP($B311,'Justerad allokering'!$B$1:$AG$461,MATCH(W$1,'Justerad allokering'!$B$1:$AF$1,0),FALSE)),VLOOKUP($B311,'Allokerad kvv'!$B$2:$AV$468,MATCH(W$1,'Allokerad kvv'!$B$1:$AV$1,0),FALSE),VLOOKUP($B311,'Justerad allokering'!$B$1:$AG$461,MATCH(W$1,'Justerad allokering'!$B$1:$AF$1,0),FALSE))</f>
        <v>0</v>
      </c>
      <c r="X311">
        <f>IF(ISERROR(1/VLOOKUP($B311,'Justerad allokering'!$B$1:$AG$461,MATCH(X$1,'Justerad allokering'!$B$1:$AF$1,0),FALSE)),VLOOKUP($B311,'Allokerad kvv'!$B$2:$AV$468,MATCH(X$1,'Allokerad kvv'!$B$1:$AV$1,0),FALSE),VLOOKUP($B311,'Justerad allokering'!$B$1:$AG$461,MATCH(X$1,'Justerad allokering'!$B$1:$AF$1,0),FALSE))</f>
        <v>0</v>
      </c>
      <c r="Y311">
        <f>IF(ISERROR(1/VLOOKUP($B311,'Justerad allokering'!$B$1:$AG$461,MATCH(Y$1,'Justerad allokering'!$B$1:$AF$1,0),FALSE)),VLOOKUP($B311,'Allokerad kvv'!$B$2:$AV$468,MATCH(Y$1,'Allokerad kvv'!$B$1:$AV$1,0),FALSE),VLOOKUP($B311,'Justerad allokering'!$B$1:$AG$461,MATCH(Y$1,'Justerad allokering'!$B$1:$AF$1,0),FALSE))</f>
        <v>0</v>
      </c>
      <c r="Z311">
        <f>IF(ISERROR(1/VLOOKUP($B311,'Justerad allokering'!$B$1:$AG$461,MATCH(Z$1,'Justerad allokering'!$B$1:$AF$1,0),FALSE)),VLOOKUP($B311,'Allokerad kvv'!$B$2:$AV$468,MATCH(Z$1,'Allokerad kvv'!$B$1:$AV$1,0),FALSE),VLOOKUP($B311,'Justerad allokering'!$B$1:$AG$461,MATCH(Z$1,'Justerad allokering'!$B$1:$AF$1,0),FALSE))</f>
        <v>0</v>
      </c>
      <c r="AE311" s="89">
        <f t="shared" si="16"/>
        <v>0</v>
      </c>
      <c r="AG311">
        <f t="shared" si="17"/>
        <v>0</v>
      </c>
      <c r="AH311">
        <f t="shared" si="18"/>
        <v>0</v>
      </c>
      <c r="AI311" t="str">
        <f>IF(AH311=0,"",AH311/VLOOKUP(B311,Kraftvärmeprod!$B$1:$BC$480,MATCH("Summa tillförd energi exklusive rökgaskondensering",Kraftvärmeprod!$B$1:$BC$1,0),FALSE))</f>
        <v/>
      </c>
      <c r="AK311">
        <f t="shared" si="19"/>
        <v>0</v>
      </c>
    </row>
    <row r="312" spans="1:37" x14ac:dyDescent="0.25">
      <c r="A312" s="2" t="s">
        <v>621</v>
      </c>
      <c r="B312" s="2" t="s">
        <v>622</v>
      </c>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E312" s="89">
        <f t="shared" si="16"/>
        <v>0</v>
      </c>
      <c r="AG312">
        <f t="shared" si="17"/>
        <v>0</v>
      </c>
      <c r="AH312">
        <f t="shared" si="18"/>
        <v>0</v>
      </c>
      <c r="AI312" t="str">
        <f>IF(AH312=0,"",AH312/VLOOKUP(B312,Kraftvärmeprod!$B$1:$BC$480,MATCH("Summa tillförd energi exklusive rökgaskondensering",Kraftvärmeprod!$B$1:$BC$1,0),FALSE))</f>
        <v/>
      </c>
      <c r="AK312">
        <f t="shared" si="19"/>
        <v>0</v>
      </c>
    </row>
    <row r="313" spans="1:37" x14ac:dyDescent="0.25">
      <c r="A313" s="2" t="s">
        <v>441</v>
      </c>
      <c r="B313" s="2" t="s">
        <v>442</v>
      </c>
      <c r="C313">
        <f>IF(ISERROR(1/VLOOKUP($B313,'Justerad allokering'!$B$1:$AG$461,MATCH(C$1,'Justerad allokering'!$B$1:$AF$1,0),FALSE)),VLOOKUP($B313,'Allokerad kvv'!$B$2:$AV$468,MATCH(C$1,'Allokerad kvv'!$B$1:$AV$1,0),FALSE),VLOOKUP($B313,'Justerad allokering'!$B$1:$AG$461,MATCH(C$1,'Justerad allokering'!$B$1:$AF$1,0),FALSE))</f>
        <v>0</v>
      </c>
      <c r="D313">
        <f>IF(ISERROR(1/VLOOKUP($B313,'Justerad allokering'!$B$1:$AG$461,MATCH(D$1,'Justerad allokering'!$B$1:$AF$1,0),FALSE)),VLOOKUP($B313,'Allokerad kvv'!$B$2:$AV$468,MATCH(D$1,'Allokerad kvv'!$B$1:$AV$1,0),FALSE),VLOOKUP($B313,'Justerad allokering'!$B$1:$AG$461,MATCH(D$1,'Justerad allokering'!$B$1:$AF$1,0),FALSE))</f>
        <v>0</v>
      </c>
      <c r="E313">
        <f>IF(ISERROR(1/VLOOKUP($B313,'Justerad allokering'!$B$1:$AG$461,MATCH(E$1,'Justerad allokering'!$B$1:$AF$1,0),FALSE)),VLOOKUP($B313,'Allokerad kvv'!$B$2:$AV$468,MATCH(E$1,'Allokerad kvv'!$B$1:$AV$1,0),FALSE),VLOOKUP($B313,'Justerad allokering'!$B$1:$AG$461,MATCH(E$1,'Justerad allokering'!$B$1:$AF$1,0),FALSE))</f>
        <v>0</v>
      </c>
      <c r="F313">
        <f>IF(ISERROR(1/VLOOKUP($B313,'Justerad allokering'!$B$1:$AG$461,MATCH(F$1,'Justerad allokering'!$B$1:$AF$1,0),FALSE)),VLOOKUP($B313,'Allokerad kvv'!$B$2:$AV$468,MATCH(F$1,'Allokerad kvv'!$B$1:$AV$1,0),FALSE),VLOOKUP($B313,'Justerad allokering'!$B$1:$AG$461,MATCH(F$1,'Justerad allokering'!$B$1:$AF$1,0),FALSE))</f>
        <v>0</v>
      </c>
      <c r="G313">
        <f>IF(ISERROR(1/VLOOKUP($B313,'Justerad allokering'!$B$1:$AG$461,MATCH(G$1,'Justerad allokering'!$B$1:$AF$1,0),FALSE)),VLOOKUP($B313,'Allokerad kvv'!$B$2:$AV$468,MATCH(G$1,'Allokerad kvv'!$B$1:$AV$1,0),FALSE),VLOOKUP($B313,'Justerad allokering'!$B$1:$AG$461,MATCH(G$1,'Justerad allokering'!$B$1:$AF$1,0),FALSE))</f>
        <v>0</v>
      </c>
      <c r="H313">
        <f>IF(ISERROR(1/VLOOKUP($B313,'Justerad allokering'!$B$1:$AG$461,MATCH(H$1,'Justerad allokering'!$B$1:$AF$1,0),FALSE)),VLOOKUP($B313,'Allokerad kvv'!$B$2:$AV$468,MATCH(H$1,'Allokerad kvv'!$B$1:$AV$1,0),FALSE),VLOOKUP($B313,'Justerad allokering'!$B$1:$AG$461,MATCH(H$1,'Justerad allokering'!$B$1:$AF$1,0),FALSE))</f>
        <v>0</v>
      </c>
      <c r="I313">
        <f>IF(ISERROR(1/VLOOKUP($B313,'Justerad allokering'!$B$1:$AG$461,MATCH(I$1,'Justerad allokering'!$B$1:$AF$1,0),FALSE)),VLOOKUP($B313,'Allokerad kvv'!$B$2:$AV$468,MATCH(I$1,'Allokerad kvv'!$B$1:$AV$1,0),FALSE),VLOOKUP($B313,'Justerad allokering'!$B$1:$AG$461,MATCH(I$1,'Justerad allokering'!$B$1:$AF$1,0),FALSE))</f>
        <v>0</v>
      </c>
      <c r="J313">
        <f>IF(ISERROR(1/VLOOKUP($B313,'Justerad allokering'!$B$1:$AG$461,MATCH(J$1,'Justerad allokering'!$B$1:$AF$1,0),FALSE)),VLOOKUP($B313,'Allokerad kvv'!$B$2:$AV$468,MATCH(J$1,'Allokerad kvv'!$B$1:$AV$1,0),FALSE),VLOOKUP($B313,'Justerad allokering'!$B$1:$AG$461,MATCH(J$1,'Justerad allokering'!$B$1:$AF$1,0),FALSE))</f>
        <v>0</v>
      </c>
      <c r="K313">
        <f>IF(ISERROR(1/VLOOKUP($B313,'Justerad allokering'!$B$1:$AG$461,MATCH(K$1,'Justerad allokering'!$B$1:$AF$1,0),FALSE)),VLOOKUP($B313,'Allokerad kvv'!$B$2:$AV$468,MATCH(K$1,'Allokerad kvv'!$B$1:$AV$1,0),FALSE),VLOOKUP($B313,'Justerad allokering'!$B$1:$AG$461,MATCH(K$1,'Justerad allokering'!$B$1:$AF$1,0),FALSE))</f>
        <v>0</v>
      </c>
      <c r="L313">
        <f>IF(ISERROR(1/VLOOKUP($B313,'Justerad allokering'!$B$1:$AG$461,MATCH(L$1,'Justerad allokering'!$B$1:$AF$1,0),FALSE)),VLOOKUP($B313,'Allokerad kvv'!$B$2:$AV$468,MATCH(L$1,'Allokerad kvv'!$B$1:$AV$1,0),FALSE),VLOOKUP($B313,'Justerad allokering'!$B$1:$AG$461,MATCH(L$1,'Justerad allokering'!$B$1:$AF$1,0),FALSE))</f>
        <v>0</v>
      </c>
      <c r="M313">
        <f>IF(ISERROR(1/VLOOKUP($B313,'Justerad allokering'!$B$1:$AG$461,MATCH(M$1,'Justerad allokering'!$B$1:$AF$1,0),FALSE)),VLOOKUP($B313,'Allokerad kvv'!$B$2:$AV$468,MATCH(M$1,'Allokerad kvv'!$B$1:$AV$1,0),FALSE),VLOOKUP($B313,'Justerad allokering'!$B$1:$AG$461,MATCH(M$1,'Justerad allokering'!$B$1:$AF$1,0),FALSE))</f>
        <v>0</v>
      </c>
      <c r="N313">
        <f>IF(ISERROR(1/VLOOKUP($B313,'Justerad allokering'!$B$1:$AG$461,MATCH(N$1,'Justerad allokering'!$B$1:$AF$1,0),FALSE)),VLOOKUP($B313,'Allokerad kvv'!$B$2:$AV$468,MATCH(N$1,'Allokerad kvv'!$B$1:$AV$1,0),FALSE),VLOOKUP($B313,'Justerad allokering'!$B$1:$AG$461,MATCH(N$1,'Justerad allokering'!$B$1:$AF$1,0),FALSE))</f>
        <v>0</v>
      </c>
      <c r="O313">
        <f>IF(ISERROR(1/VLOOKUP($B313,'Justerad allokering'!$B$1:$AG$461,MATCH(O$1,'Justerad allokering'!$B$1:$AF$1,0),FALSE)),VLOOKUP($B313,'Allokerad kvv'!$B$2:$AV$468,MATCH(O$1,'Allokerad kvv'!$B$1:$AV$1,0),FALSE),VLOOKUP($B313,'Justerad allokering'!$B$1:$AG$461,MATCH(O$1,'Justerad allokering'!$B$1:$AF$1,0),FALSE))</f>
        <v>0</v>
      </c>
      <c r="P313">
        <f>IF(ISERROR(1/VLOOKUP($B313,'Justerad allokering'!$B$1:$AG$461,MATCH(P$1,'Justerad allokering'!$B$1:$AF$1,0),FALSE)),VLOOKUP($B313,'Allokerad kvv'!$B$2:$AV$468,MATCH(P$1,'Allokerad kvv'!$B$1:$AV$1,0),FALSE),VLOOKUP($B313,'Justerad allokering'!$B$1:$AG$461,MATCH(P$1,'Justerad allokering'!$B$1:$AF$1,0),FALSE))</f>
        <v>0</v>
      </c>
      <c r="Q313">
        <f>IF(ISERROR(1/VLOOKUP($B313,'Justerad allokering'!$B$1:$AG$461,MATCH(Q$1,'Justerad allokering'!$B$1:$AF$1,0),FALSE)),VLOOKUP($B313,'Allokerad kvv'!$B$2:$AV$468,MATCH(Q$1,'Allokerad kvv'!$B$1:$AV$1,0),FALSE),VLOOKUP($B313,'Justerad allokering'!$B$1:$AG$461,MATCH(Q$1,'Justerad allokering'!$B$1:$AF$1,0),FALSE))</f>
        <v>0</v>
      </c>
      <c r="R313">
        <f>IF(ISERROR(1/VLOOKUP($B313,'Justerad allokering'!$B$1:$AG$461,MATCH(R$1,'Justerad allokering'!$B$1:$AF$1,0),FALSE)),VLOOKUP($B313,'Allokerad kvv'!$B$2:$AV$468,MATCH(R$1,'Allokerad kvv'!$B$1:$AV$1,0),FALSE),VLOOKUP($B313,'Justerad allokering'!$B$1:$AG$461,MATCH(R$1,'Justerad allokering'!$B$1:$AF$1,0),FALSE))</f>
        <v>0</v>
      </c>
      <c r="S313">
        <f>IF(ISERROR(1/VLOOKUP($B313,'Justerad allokering'!$B$1:$AG$461,MATCH(S$1,'Justerad allokering'!$B$1:$AF$1,0),FALSE)),VLOOKUP($B313,'Allokerad kvv'!$B$2:$AV$468,MATCH(S$1,'Allokerad kvv'!$B$1:$AV$1,0),FALSE),VLOOKUP($B313,'Justerad allokering'!$B$1:$AG$461,MATCH(S$1,'Justerad allokering'!$B$1:$AF$1,0),FALSE))</f>
        <v>0</v>
      </c>
      <c r="T313">
        <f>IF(ISERROR(1/VLOOKUP($B313,'Justerad allokering'!$B$1:$AG$461,MATCH(T$1,'Justerad allokering'!$B$1:$AF$1,0),FALSE)),VLOOKUP($B313,'Allokerad kvv'!$B$2:$AV$468,MATCH(T$1,'Allokerad kvv'!$B$1:$AV$1,0),FALSE),VLOOKUP($B313,'Justerad allokering'!$B$1:$AG$461,MATCH(T$1,'Justerad allokering'!$B$1:$AF$1,0),FALSE))</f>
        <v>0</v>
      </c>
      <c r="U313">
        <f>IF(ISERROR(1/VLOOKUP($B313,'Justerad allokering'!$B$1:$AG$461,MATCH(U$1,'Justerad allokering'!$B$1:$AF$1,0),FALSE)),VLOOKUP($B313,'Allokerad kvv'!$B$2:$AV$468,MATCH(U$1,'Allokerad kvv'!$B$1:$AV$1,0),FALSE),VLOOKUP($B313,'Justerad allokering'!$B$1:$AG$461,MATCH(U$1,'Justerad allokering'!$B$1:$AF$1,0),FALSE))</f>
        <v>0</v>
      </c>
      <c r="V313">
        <f>IF(ISERROR(1/VLOOKUP($B313,'Justerad allokering'!$B$1:$AG$461,MATCH(V$1,'Justerad allokering'!$B$1:$AF$1,0),FALSE)),VLOOKUP($B313,'Allokerad kvv'!$B$2:$AV$468,MATCH(V$1,'Allokerad kvv'!$B$1:$AV$1,0),FALSE),VLOOKUP($B313,'Justerad allokering'!$B$1:$AG$461,MATCH(V$1,'Justerad allokering'!$B$1:$AF$1,0),FALSE))</f>
        <v>0</v>
      </c>
      <c r="W313">
        <f>IF(ISERROR(1/VLOOKUP($B313,'Justerad allokering'!$B$1:$AG$461,MATCH(W$1,'Justerad allokering'!$B$1:$AF$1,0),FALSE)),VLOOKUP($B313,'Allokerad kvv'!$B$2:$AV$468,MATCH(W$1,'Allokerad kvv'!$B$1:$AV$1,0),FALSE),VLOOKUP($B313,'Justerad allokering'!$B$1:$AG$461,MATCH(W$1,'Justerad allokering'!$B$1:$AF$1,0),FALSE))</f>
        <v>0</v>
      </c>
      <c r="X313">
        <f>IF(ISERROR(1/VLOOKUP($B313,'Justerad allokering'!$B$1:$AG$461,MATCH(X$1,'Justerad allokering'!$B$1:$AF$1,0),FALSE)),VLOOKUP($B313,'Allokerad kvv'!$B$2:$AV$468,MATCH(X$1,'Allokerad kvv'!$B$1:$AV$1,0),FALSE),VLOOKUP($B313,'Justerad allokering'!$B$1:$AG$461,MATCH(X$1,'Justerad allokering'!$B$1:$AF$1,0),FALSE))</f>
        <v>0</v>
      </c>
      <c r="Y313">
        <f>IF(ISERROR(1/VLOOKUP($B313,'Justerad allokering'!$B$1:$AG$461,MATCH(Y$1,'Justerad allokering'!$B$1:$AF$1,0),FALSE)),VLOOKUP($B313,'Allokerad kvv'!$B$2:$AV$468,MATCH(Y$1,'Allokerad kvv'!$B$1:$AV$1,0),FALSE),VLOOKUP($B313,'Justerad allokering'!$B$1:$AG$461,MATCH(Y$1,'Justerad allokering'!$B$1:$AF$1,0),FALSE))</f>
        <v>0</v>
      </c>
      <c r="Z313">
        <f>IF(ISERROR(1/VLOOKUP($B313,'Justerad allokering'!$B$1:$AG$461,MATCH(Z$1,'Justerad allokering'!$B$1:$AF$1,0),FALSE)),VLOOKUP($B313,'Allokerad kvv'!$B$2:$AV$468,MATCH(Z$1,'Allokerad kvv'!$B$1:$AV$1,0),FALSE),VLOOKUP($B313,'Justerad allokering'!$B$1:$AG$461,MATCH(Z$1,'Justerad allokering'!$B$1:$AF$1,0),FALSE))</f>
        <v>0</v>
      </c>
      <c r="AE313" s="89">
        <f t="shared" si="16"/>
        <v>0</v>
      </c>
      <c r="AG313">
        <f t="shared" si="17"/>
        <v>0</v>
      </c>
      <c r="AH313">
        <f t="shared" si="18"/>
        <v>0</v>
      </c>
      <c r="AI313" t="str">
        <f>IF(AH313=0,"",AH313/VLOOKUP(B313,Kraftvärmeprod!$B$1:$BC$480,MATCH("Summa tillförd energi exklusive rökgaskondensering",Kraftvärmeprod!$B$1:$BC$1,0),FALSE))</f>
        <v/>
      </c>
      <c r="AK313">
        <f t="shared" si="19"/>
        <v>0</v>
      </c>
    </row>
    <row r="314" spans="1:37" x14ac:dyDescent="0.25">
      <c r="A314" s="2" t="s">
        <v>443</v>
      </c>
      <c r="B314" s="2" t="s">
        <v>444</v>
      </c>
      <c r="C314">
        <f>IF(ISERROR(1/VLOOKUP($B314,'Justerad allokering'!$B$1:$AG$461,MATCH(C$1,'Justerad allokering'!$B$1:$AF$1,0),FALSE)),VLOOKUP($B314,'Allokerad kvv'!$B$2:$AV$468,MATCH(C$1,'Allokerad kvv'!$B$1:$AV$1,0),FALSE),VLOOKUP($B314,'Justerad allokering'!$B$1:$AG$461,MATCH(C$1,'Justerad allokering'!$B$1:$AF$1,0),FALSE))</f>
        <v>0</v>
      </c>
      <c r="D314">
        <f>IF(ISERROR(1/VLOOKUP($B314,'Justerad allokering'!$B$1:$AG$461,MATCH(D$1,'Justerad allokering'!$B$1:$AF$1,0),FALSE)),VLOOKUP($B314,'Allokerad kvv'!$B$2:$AV$468,MATCH(D$1,'Allokerad kvv'!$B$1:$AV$1,0),FALSE),VLOOKUP($B314,'Justerad allokering'!$B$1:$AG$461,MATCH(D$1,'Justerad allokering'!$B$1:$AF$1,0),FALSE))</f>
        <v>0</v>
      </c>
      <c r="E314">
        <f>IF(ISERROR(1/VLOOKUP($B314,'Justerad allokering'!$B$1:$AG$461,MATCH(E$1,'Justerad allokering'!$B$1:$AF$1,0),FALSE)),VLOOKUP($B314,'Allokerad kvv'!$B$2:$AV$468,MATCH(E$1,'Allokerad kvv'!$B$1:$AV$1,0),FALSE),VLOOKUP($B314,'Justerad allokering'!$B$1:$AG$461,MATCH(E$1,'Justerad allokering'!$B$1:$AF$1,0),FALSE))</f>
        <v>1.5446500000000001</v>
      </c>
      <c r="F314">
        <f>IF(ISERROR(1/VLOOKUP($B314,'Justerad allokering'!$B$1:$AG$461,MATCH(F$1,'Justerad allokering'!$B$1:$AF$1,0),FALSE)),VLOOKUP($B314,'Allokerad kvv'!$B$2:$AV$468,MATCH(F$1,'Allokerad kvv'!$B$1:$AV$1,0),FALSE),VLOOKUP($B314,'Justerad allokering'!$B$1:$AG$461,MATCH(F$1,'Justerad allokering'!$B$1:$AF$1,0),FALSE))</f>
        <v>0</v>
      </c>
      <c r="G314">
        <f>IF(ISERROR(1/VLOOKUP($B314,'Justerad allokering'!$B$1:$AG$461,MATCH(G$1,'Justerad allokering'!$B$1:$AF$1,0),FALSE)),VLOOKUP($B314,'Allokerad kvv'!$B$2:$AV$468,MATCH(G$1,'Allokerad kvv'!$B$1:$AV$1,0),FALSE),VLOOKUP($B314,'Justerad allokering'!$B$1:$AG$461,MATCH(G$1,'Justerad allokering'!$B$1:$AF$1,0),FALSE))</f>
        <v>0</v>
      </c>
      <c r="H314">
        <f>IF(ISERROR(1/VLOOKUP($B314,'Justerad allokering'!$B$1:$AG$461,MATCH(H$1,'Justerad allokering'!$B$1:$AF$1,0),FALSE)),VLOOKUP($B314,'Allokerad kvv'!$B$2:$AV$468,MATCH(H$1,'Allokerad kvv'!$B$1:$AV$1,0),FALSE),VLOOKUP($B314,'Justerad allokering'!$B$1:$AG$461,MATCH(H$1,'Justerad allokering'!$B$1:$AF$1,0),FALSE))</f>
        <v>0</v>
      </c>
      <c r="I314">
        <f>IF(ISERROR(1/VLOOKUP($B314,'Justerad allokering'!$B$1:$AG$461,MATCH(I$1,'Justerad allokering'!$B$1:$AF$1,0),FALSE)),VLOOKUP($B314,'Allokerad kvv'!$B$2:$AV$468,MATCH(I$1,'Allokerad kvv'!$B$1:$AV$1,0),FALSE),VLOOKUP($B314,'Justerad allokering'!$B$1:$AG$461,MATCH(I$1,'Justerad allokering'!$B$1:$AF$1,0),FALSE))</f>
        <v>0</v>
      </c>
      <c r="J314">
        <f>IF(ISERROR(1/VLOOKUP($B314,'Justerad allokering'!$B$1:$AG$461,MATCH(J$1,'Justerad allokering'!$B$1:$AF$1,0),FALSE)),VLOOKUP($B314,'Allokerad kvv'!$B$2:$AV$468,MATCH(J$1,'Allokerad kvv'!$B$1:$AV$1,0),FALSE),VLOOKUP($B314,'Justerad allokering'!$B$1:$AG$461,MATCH(J$1,'Justerad allokering'!$B$1:$AF$1,0),FALSE))</f>
        <v>66.420100000000005</v>
      </c>
      <c r="K314">
        <f>IF(ISERROR(1/VLOOKUP($B314,'Justerad allokering'!$B$1:$AG$461,MATCH(K$1,'Justerad allokering'!$B$1:$AF$1,0),FALSE)),VLOOKUP($B314,'Allokerad kvv'!$B$2:$AV$468,MATCH(K$1,'Allokerad kvv'!$B$1:$AV$1,0),FALSE),VLOOKUP($B314,'Justerad allokering'!$B$1:$AG$461,MATCH(K$1,'Justerad allokering'!$B$1:$AF$1,0),FALSE))</f>
        <v>0.11584899999999999</v>
      </c>
      <c r="L314">
        <f>IF(ISERROR(1/VLOOKUP($B314,'Justerad allokering'!$B$1:$AG$461,MATCH(L$1,'Justerad allokering'!$B$1:$AF$1,0),FALSE)),VLOOKUP($B314,'Allokerad kvv'!$B$2:$AV$468,MATCH(L$1,'Allokerad kvv'!$B$1:$AV$1,0),FALSE),VLOOKUP($B314,'Justerad allokering'!$B$1:$AG$461,MATCH(L$1,'Justerad allokering'!$B$1:$AF$1,0),FALSE))</f>
        <v>0</v>
      </c>
      <c r="M314">
        <f>IF(ISERROR(1/VLOOKUP($B314,'Justerad allokering'!$B$1:$AG$461,MATCH(M$1,'Justerad allokering'!$B$1:$AF$1,0),FALSE)),VLOOKUP($B314,'Allokerad kvv'!$B$2:$AV$468,MATCH(M$1,'Allokerad kvv'!$B$1:$AV$1,0),FALSE),VLOOKUP($B314,'Justerad allokering'!$B$1:$AG$461,MATCH(M$1,'Justerad allokering'!$B$1:$AF$1,0),FALSE))</f>
        <v>0</v>
      </c>
      <c r="N314">
        <f>IF(ISERROR(1/VLOOKUP($B314,'Justerad allokering'!$B$1:$AG$461,MATCH(N$1,'Justerad allokering'!$B$1:$AF$1,0),FALSE)),VLOOKUP($B314,'Allokerad kvv'!$B$2:$AV$468,MATCH(N$1,'Allokerad kvv'!$B$1:$AV$1,0),FALSE),VLOOKUP($B314,'Justerad allokering'!$B$1:$AG$461,MATCH(N$1,'Justerad allokering'!$B$1:$AF$1,0),FALSE))</f>
        <v>15.5</v>
      </c>
      <c r="O314">
        <f>IF(ISERROR(1/VLOOKUP($B314,'Justerad allokering'!$B$1:$AG$461,MATCH(O$1,'Justerad allokering'!$B$1:$AF$1,0),FALSE)),VLOOKUP($B314,'Allokerad kvv'!$B$2:$AV$468,MATCH(O$1,'Allokerad kvv'!$B$1:$AV$1,0),FALSE),VLOOKUP($B314,'Justerad allokering'!$B$1:$AG$461,MATCH(O$1,'Justerad allokering'!$B$1:$AF$1,0),FALSE))</f>
        <v>1.5446500000000001</v>
      </c>
      <c r="P314">
        <f>IF(ISERROR(1/VLOOKUP($B314,'Justerad allokering'!$B$1:$AG$461,MATCH(P$1,'Justerad allokering'!$B$1:$AF$1,0),FALSE)),VLOOKUP($B314,'Allokerad kvv'!$B$2:$AV$468,MATCH(P$1,'Allokerad kvv'!$B$1:$AV$1,0),FALSE),VLOOKUP($B314,'Justerad allokering'!$B$1:$AG$461,MATCH(P$1,'Justerad allokering'!$B$1:$AF$1,0),FALSE))</f>
        <v>7.8777299999999997</v>
      </c>
      <c r="Q314">
        <f>IF(ISERROR(1/VLOOKUP($B314,'Justerad allokering'!$B$1:$AG$461,MATCH(Q$1,'Justerad allokering'!$B$1:$AF$1,0),FALSE)),VLOOKUP($B314,'Allokerad kvv'!$B$2:$AV$468,MATCH(Q$1,'Allokerad kvv'!$B$1:$AV$1,0),FALSE),VLOOKUP($B314,'Justerad allokering'!$B$1:$AG$461,MATCH(Q$1,'Justerad allokering'!$B$1:$AF$1,0),FALSE))</f>
        <v>0</v>
      </c>
      <c r="R314">
        <f>IF(ISERROR(1/VLOOKUP($B314,'Justerad allokering'!$B$1:$AG$461,MATCH(R$1,'Justerad allokering'!$B$1:$AF$1,0),FALSE)),VLOOKUP($B314,'Allokerad kvv'!$B$2:$AV$468,MATCH(R$1,'Allokerad kvv'!$B$1:$AV$1,0),FALSE),VLOOKUP($B314,'Justerad allokering'!$B$1:$AG$461,MATCH(R$1,'Justerad allokering'!$B$1:$AF$1,0),FALSE))</f>
        <v>0</v>
      </c>
      <c r="S314">
        <f>IF(ISERROR(1/VLOOKUP($B314,'Justerad allokering'!$B$1:$AG$461,MATCH(S$1,'Justerad allokering'!$B$1:$AF$1,0),FALSE)),VLOOKUP($B314,'Allokerad kvv'!$B$2:$AV$468,MATCH(S$1,'Allokerad kvv'!$B$1:$AV$1,0),FALSE),VLOOKUP($B314,'Justerad allokering'!$B$1:$AG$461,MATCH(S$1,'Justerad allokering'!$B$1:$AF$1,0),FALSE))</f>
        <v>0</v>
      </c>
      <c r="T314">
        <f>IF(ISERROR(1/VLOOKUP($B314,'Justerad allokering'!$B$1:$AG$461,MATCH(T$1,'Justerad allokering'!$B$1:$AF$1,0),FALSE)),VLOOKUP($B314,'Allokerad kvv'!$B$2:$AV$468,MATCH(T$1,'Allokerad kvv'!$B$1:$AV$1,0),FALSE),VLOOKUP($B314,'Justerad allokering'!$B$1:$AG$461,MATCH(T$1,'Justerad allokering'!$B$1:$AF$1,0),FALSE))</f>
        <v>0</v>
      </c>
      <c r="U314">
        <f>IF(ISERROR(1/VLOOKUP($B314,'Justerad allokering'!$B$1:$AG$461,MATCH(U$1,'Justerad allokering'!$B$1:$AF$1,0),FALSE)),VLOOKUP($B314,'Allokerad kvv'!$B$2:$AV$468,MATCH(U$1,'Allokerad kvv'!$B$1:$AV$1,0),FALSE),VLOOKUP($B314,'Justerad allokering'!$B$1:$AG$461,MATCH(U$1,'Justerad allokering'!$B$1:$AF$1,0),FALSE))</f>
        <v>0</v>
      </c>
      <c r="V314">
        <f>IF(ISERROR(1/VLOOKUP($B314,'Justerad allokering'!$B$1:$AG$461,MATCH(V$1,'Justerad allokering'!$B$1:$AF$1,0),FALSE)),VLOOKUP($B314,'Allokerad kvv'!$B$2:$AV$468,MATCH(V$1,'Allokerad kvv'!$B$1:$AV$1,0),FALSE),VLOOKUP($B314,'Justerad allokering'!$B$1:$AG$461,MATCH(V$1,'Justerad allokering'!$B$1:$AF$1,0),FALSE))</f>
        <v>0</v>
      </c>
      <c r="W314">
        <f>IF(ISERROR(1/VLOOKUP($B314,'Justerad allokering'!$B$1:$AG$461,MATCH(W$1,'Justerad allokering'!$B$1:$AF$1,0),FALSE)),VLOOKUP($B314,'Allokerad kvv'!$B$2:$AV$468,MATCH(W$1,'Allokerad kvv'!$B$1:$AV$1,0),FALSE),VLOOKUP($B314,'Justerad allokering'!$B$1:$AG$461,MATCH(W$1,'Justerad allokering'!$B$1:$AF$1,0),FALSE))</f>
        <v>0</v>
      </c>
      <c r="X314">
        <f>IF(ISERROR(1/VLOOKUP($B314,'Justerad allokering'!$B$1:$AG$461,MATCH(X$1,'Justerad allokering'!$B$1:$AF$1,0),FALSE)),VLOOKUP($B314,'Allokerad kvv'!$B$2:$AV$468,MATCH(X$1,'Allokerad kvv'!$B$1:$AV$1,0),FALSE),VLOOKUP($B314,'Justerad allokering'!$B$1:$AG$461,MATCH(X$1,'Justerad allokering'!$B$1:$AF$1,0),FALSE))</f>
        <v>0</v>
      </c>
      <c r="Y314">
        <f>IF(ISERROR(1/VLOOKUP($B314,'Justerad allokering'!$B$1:$AG$461,MATCH(Y$1,'Justerad allokering'!$B$1:$AF$1,0),FALSE)),VLOOKUP($B314,'Allokerad kvv'!$B$2:$AV$468,MATCH(Y$1,'Allokerad kvv'!$B$1:$AV$1,0),FALSE),VLOOKUP($B314,'Justerad allokering'!$B$1:$AG$461,MATCH(Y$1,'Justerad allokering'!$B$1:$AF$1,0),FALSE))</f>
        <v>0</v>
      </c>
      <c r="Z314">
        <f>IF(ISERROR(1/VLOOKUP($B314,'Justerad allokering'!$B$1:$AG$461,MATCH(Z$1,'Justerad allokering'!$B$1:$AF$1,0),FALSE)),VLOOKUP($B314,'Allokerad kvv'!$B$2:$AV$468,MATCH(Z$1,'Allokerad kvv'!$B$1:$AV$1,0),FALSE),VLOOKUP($B314,'Justerad allokering'!$B$1:$AG$461,MATCH(Z$1,'Justerad allokering'!$B$1:$AF$1,0),FALSE))</f>
        <v>0</v>
      </c>
      <c r="AE314" s="89">
        <f t="shared" si="16"/>
        <v>93.002979000000011</v>
      </c>
      <c r="AG314">
        <f t="shared" si="17"/>
        <v>92.887130000000013</v>
      </c>
      <c r="AH314">
        <f t="shared" si="18"/>
        <v>77.387130000000013</v>
      </c>
      <c r="AI314">
        <f>IF(AH314=0,"",AH314/VLOOKUP(B314,Kraftvärmeprod!$B$1:$BC$480,MATCH("Summa tillförd energi exklusive rökgaskondensering",Kraftvärmeprod!$B$1:$BC$1,0),FALSE))</f>
        <v>0.77232664670658691</v>
      </c>
      <c r="AK314">
        <f t="shared" si="19"/>
        <v>77.387130000000013</v>
      </c>
    </row>
    <row r="315" spans="1:37" x14ac:dyDescent="0.25">
      <c r="A315" s="2" t="s">
        <v>445</v>
      </c>
      <c r="B315" s="2" t="s">
        <v>446</v>
      </c>
      <c r="C315">
        <f>IF(ISERROR(1/VLOOKUP($B315,'Justerad allokering'!$B$1:$AG$461,MATCH(C$1,'Justerad allokering'!$B$1:$AF$1,0),FALSE)),VLOOKUP($B315,'Allokerad kvv'!$B$2:$AV$468,MATCH(C$1,'Allokerad kvv'!$B$1:$AV$1,0),FALSE),VLOOKUP($B315,'Justerad allokering'!$B$1:$AG$461,MATCH(C$1,'Justerad allokering'!$B$1:$AF$1,0),FALSE))</f>
        <v>0</v>
      </c>
      <c r="D315">
        <f>IF(ISERROR(1/VLOOKUP($B315,'Justerad allokering'!$B$1:$AG$461,MATCH(D$1,'Justerad allokering'!$B$1:$AF$1,0),FALSE)),VLOOKUP($B315,'Allokerad kvv'!$B$2:$AV$468,MATCH(D$1,'Allokerad kvv'!$B$1:$AV$1,0),FALSE),VLOOKUP($B315,'Justerad allokering'!$B$1:$AG$461,MATCH(D$1,'Justerad allokering'!$B$1:$AF$1,0),FALSE))</f>
        <v>0</v>
      </c>
      <c r="E315">
        <f>IF(ISERROR(1/VLOOKUP($B315,'Justerad allokering'!$B$1:$AG$461,MATCH(E$1,'Justerad allokering'!$B$1:$AF$1,0),FALSE)),VLOOKUP($B315,'Allokerad kvv'!$B$2:$AV$468,MATCH(E$1,'Allokerad kvv'!$B$1:$AV$1,0),FALSE),VLOOKUP($B315,'Justerad allokering'!$B$1:$AG$461,MATCH(E$1,'Justerad allokering'!$B$1:$AF$1,0),FALSE))</f>
        <v>0</v>
      </c>
      <c r="F315">
        <f>IF(ISERROR(1/VLOOKUP($B315,'Justerad allokering'!$B$1:$AG$461,MATCH(F$1,'Justerad allokering'!$B$1:$AF$1,0),FALSE)),VLOOKUP($B315,'Allokerad kvv'!$B$2:$AV$468,MATCH(F$1,'Allokerad kvv'!$B$1:$AV$1,0),FALSE),VLOOKUP($B315,'Justerad allokering'!$B$1:$AG$461,MATCH(F$1,'Justerad allokering'!$B$1:$AF$1,0),FALSE))</f>
        <v>0</v>
      </c>
      <c r="G315">
        <f>IF(ISERROR(1/VLOOKUP($B315,'Justerad allokering'!$B$1:$AG$461,MATCH(G$1,'Justerad allokering'!$B$1:$AF$1,0),FALSE)),VLOOKUP($B315,'Allokerad kvv'!$B$2:$AV$468,MATCH(G$1,'Allokerad kvv'!$B$1:$AV$1,0),FALSE),VLOOKUP($B315,'Justerad allokering'!$B$1:$AG$461,MATCH(G$1,'Justerad allokering'!$B$1:$AF$1,0),FALSE))</f>
        <v>0</v>
      </c>
      <c r="H315">
        <f>IF(ISERROR(1/VLOOKUP($B315,'Justerad allokering'!$B$1:$AG$461,MATCH(H$1,'Justerad allokering'!$B$1:$AF$1,0),FALSE)),VLOOKUP($B315,'Allokerad kvv'!$B$2:$AV$468,MATCH(H$1,'Allokerad kvv'!$B$1:$AV$1,0),FALSE),VLOOKUP($B315,'Justerad allokering'!$B$1:$AG$461,MATCH(H$1,'Justerad allokering'!$B$1:$AF$1,0),FALSE))</f>
        <v>0</v>
      </c>
      <c r="I315">
        <f>IF(ISERROR(1/VLOOKUP($B315,'Justerad allokering'!$B$1:$AG$461,MATCH(I$1,'Justerad allokering'!$B$1:$AF$1,0),FALSE)),VLOOKUP($B315,'Allokerad kvv'!$B$2:$AV$468,MATCH(I$1,'Allokerad kvv'!$B$1:$AV$1,0),FALSE),VLOOKUP($B315,'Justerad allokering'!$B$1:$AG$461,MATCH(I$1,'Justerad allokering'!$B$1:$AF$1,0),FALSE))</f>
        <v>0</v>
      </c>
      <c r="J315">
        <f>IF(ISERROR(1/VLOOKUP($B315,'Justerad allokering'!$B$1:$AG$461,MATCH(J$1,'Justerad allokering'!$B$1:$AF$1,0),FALSE)),VLOOKUP($B315,'Allokerad kvv'!$B$2:$AV$468,MATCH(J$1,'Allokerad kvv'!$B$1:$AV$1,0),FALSE),VLOOKUP($B315,'Justerad allokering'!$B$1:$AG$461,MATCH(J$1,'Justerad allokering'!$B$1:$AF$1,0),FALSE))</f>
        <v>0</v>
      </c>
      <c r="K315">
        <f>IF(ISERROR(1/VLOOKUP($B315,'Justerad allokering'!$B$1:$AG$461,MATCH(K$1,'Justerad allokering'!$B$1:$AF$1,0),FALSE)),VLOOKUP($B315,'Allokerad kvv'!$B$2:$AV$468,MATCH(K$1,'Allokerad kvv'!$B$1:$AV$1,0),FALSE),VLOOKUP($B315,'Justerad allokering'!$B$1:$AG$461,MATCH(K$1,'Justerad allokering'!$B$1:$AF$1,0),FALSE))</f>
        <v>0</v>
      </c>
      <c r="L315">
        <f>IF(ISERROR(1/VLOOKUP($B315,'Justerad allokering'!$B$1:$AG$461,MATCH(L$1,'Justerad allokering'!$B$1:$AF$1,0),FALSE)),VLOOKUP($B315,'Allokerad kvv'!$B$2:$AV$468,MATCH(L$1,'Allokerad kvv'!$B$1:$AV$1,0),FALSE),VLOOKUP($B315,'Justerad allokering'!$B$1:$AG$461,MATCH(L$1,'Justerad allokering'!$B$1:$AF$1,0),FALSE))</f>
        <v>0</v>
      </c>
      <c r="M315">
        <f>IF(ISERROR(1/VLOOKUP($B315,'Justerad allokering'!$B$1:$AG$461,MATCH(M$1,'Justerad allokering'!$B$1:$AF$1,0),FALSE)),VLOOKUP($B315,'Allokerad kvv'!$B$2:$AV$468,MATCH(M$1,'Allokerad kvv'!$B$1:$AV$1,0),FALSE),VLOOKUP($B315,'Justerad allokering'!$B$1:$AG$461,MATCH(M$1,'Justerad allokering'!$B$1:$AF$1,0),FALSE))</f>
        <v>0</v>
      </c>
      <c r="N315">
        <f>IF(ISERROR(1/VLOOKUP($B315,'Justerad allokering'!$B$1:$AG$461,MATCH(N$1,'Justerad allokering'!$B$1:$AF$1,0),FALSE)),VLOOKUP($B315,'Allokerad kvv'!$B$2:$AV$468,MATCH(N$1,'Allokerad kvv'!$B$1:$AV$1,0),FALSE),VLOOKUP($B315,'Justerad allokering'!$B$1:$AG$461,MATCH(N$1,'Justerad allokering'!$B$1:$AF$1,0),FALSE))</f>
        <v>0</v>
      </c>
      <c r="O315">
        <f>IF(ISERROR(1/VLOOKUP($B315,'Justerad allokering'!$B$1:$AG$461,MATCH(O$1,'Justerad allokering'!$B$1:$AF$1,0),FALSE)),VLOOKUP($B315,'Allokerad kvv'!$B$2:$AV$468,MATCH(O$1,'Allokerad kvv'!$B$1:$AV$1,0),FALSE),VLOOKUP($B315,'Justerad allokering'!$B$1:$AG$461,MATCH(O$1,'Justerad allokering'!$B$1:$AF$1,0),FALSE))</f>
        <v>0</v>
      </c>
      <c r="P315">
        <f>IF(ISERROR(1/VLOOKUP($B315,'Justerad allokering'!$B$1:$AG$461,MATCH(P$1,'Justerad allokering'!$B$1:$AF$1,0),FALSE)),VLOOKUP($B315,'Allokerad kvv'!$B$2:$AV$468,MATCH(P$1,'Allokerad kvv'!$B$1:$AV$1,0),FALSE),VLOOKUP($B315,'Justerad allokering'!$B$1:$AG$461,MATCH(P$1,'Justerad allokering'!$B$1:$AF$1,0),FALSE))</f>
        <v>0</v>
      </c>
      <c r="Q315">
        <f>IF(ISERROR(1/VLOOKUP($B315,'Justerad allokering'!$B$1:$AG$461,MATCH(Q$1,'Justerad allokering'!$B$1:$AF$1,0),FALSE)),VLOOKUP($B315,'Allokerad kvv'!$B$2:$AV$468,MATCH(Q$1,'Allokerad kvv'!$B$1:$AV$1,0),FALSE),VLOOKUP($B315,'Justerad allokering'!$B$1:$AG$461,MATCH(Q$1,'Justerad allokering'!$B$1:$AF$1,0),FALSE))</f>
        <v>0</v>
      </c>
      <c r="R315">
        <f>IF(ISERROR(1/VLOOKUP($B315,'Justerad allokering'!$B$1:$AG$461,MATCH(R$1,'Justerad allokering'!$B$1:$AF$1,0),FALSE)),VLOOKUP($B315,'Allokerad kvv'!$B$2:$AV$468,MATCH(R$1,'Allokerad kvv'!$B$1:$AV$1,0),FALSE),VLOOKUP($B315,'Justerad allokering'!$B$1:$AG$461,MATCH(R$1,'Justerad allokering'!$B$1:$AF$1,0),FALSE))</f>
        <v>0</v>
      </c>
      <c r="S315">
        <f>IF(ISERROR(1/VLOOKUP($B315,'Justerad allokering'!$B$1:$AG$461,MATCH(S$1,'Justerad allokering'!$B$1:$AF$1,0),FALSE)),VLOOKUP($B315,'Allokerad kvv'!$B$2:$AV$468,MATCH(S$1,'Allokerad kvv'!$B$1:$AV$1,0),FALSE),VLOOKUP($B315,'Justerad allokering'!$B$1:$AG$461,MATCH(S$1,'Justerad allokering'!$B$1:$AF$1,0),FALSE))</f>
        <v>0</v>
      </c>
      <c r="T315">
        <f>IF(ISERROR(1/VLOOKUP($B315,'Justerad allokering'!$B$1:$AG$461,MATCH(T$1,'Justerad allokering'!$B$1:$AF$1,0),FALSE)),VLOOKUP($B315,'Allokerad kvv'!$B$2:$AV$468,MATCH(T$1,'Allokerad kvv'!$B$1:$AV$1,0),FALSE),VLOOKUP($B315,'Justerad allokering'!$B$1:$AG$461,MATCH(T$1,'Justerad allokering'!$B$1:$AF$1,0),FALSE))</f>
        <v>0</v>
      </c>
      <c r="U315">
        <f>IF(ISERROR(1/VLOOKUP($B315,'Justerad allokering'!$B$1:$AG$461,MATCH(U$1,'Justerad allokering'!$B$1:$AF$1,0),FALSE)),VLOOKUP($B315,'Allokerad kvv'!$B$2:$AV$468,MATCH(U$1,'Allokerad kvv'!$B$1:$AV$1,0),FALSE),VLOOKUP($B315,'Justerad allokering'!$B$1:$AG$461,MATCH(U$1,'Justerad allokering'!$B$1:$AF$1,0),FALSE))</f>
        <v>0</v>
      </c>
      <c r="V315">
        <f>IF(ISERROR(1/VLOOKUP($B315,'Justerad allokering'!$B$1:$AG$461,MATCH(V$1,'Justerad allokering'!$B$1:$AF$1,0),FALSE)),VLOOKUP($B315,'Allokerad kvv'!$B$2:$AV$468,MATCH(V$1,'Allokerad kvv'!$B$1:$AV$1,0),FALSE),VLOOKUP($B315,'Justerad allokering'!$B$1:$AG$461,MATCH(V$1,'Justerad allokering'!$B$1:$AF$1,0),FALSE))</f>
        <v>0</v>
      </c>
      <c r="W315">
        <f>IF(ISERROR(1/VLOOKUP($B315,'Justerad allokering'!$B$1:$AG$461,MATCH(W$1,'Justerad allokering'!$B$1:$AF$1,0),FALSE)),VLOOKUP($B315,'Allokerad kvv'!$B$2:$AV$468,MATCH(W$1,'Allokerad kvv'!$B$1:$AV$1,0),FALSE),VLOOKUP($B315,'Justerad allokering'!$B$1:$AG$461,MATCH(W$1,'Justerad allokering'!$B$1:$AF$1,0),FALSE))</f>
        <v>0</v>
      </c>
      <c r="X315">
        <f>IF(ISERROR(1/VLOOKUP($B315,'Justerad allokering'!$B$1:$AG$461,MATCH(X$1,'Justerad allokering'!$B$1:$AF$1,0),FALSE)),VLOOKUP($B315,'Allokerad kvv'!$B$2:$AV$468,MATCH(X$1,'Allokerad kvv'!$B$1:$AV$1,0),FALSE),VLOOKUP($B315,'Justerad allokering'!$B$1:$AG$461,MATCH(X$1,'Justerad allokering'!$B$1:$AF$1,0),FALSE))</f>
        <v>0</v>
      </c>
      <c r="Y315">
        <f>IF(ISERROR(1/VLOOKUP($B315,'Justerad allokering'!$B$1:$AG$461,MATCH(Y$1,'Justerad allokering'!$B$1:$AF$1,0),FALSE)),VLOOKUP($B315,'Allokerad kvv'!$B$2:$AV$468,MATCH(Y$1,'Allokerad kvv'!$B$1:$AV$1,0),FALSE),VLOOKUP($B315,'Justerad allokering'!$B$1:$AG$461,MATCH(Y$1,'Justerad allokering'!$B$1:$AF$1,0),FALSE))</f>
        <v>0</v>
      </c>
      <c r="Z315">
        <f>IF(ISERROR(1/VLOOKUP($B315,'Justerad allokering'!$B$1:$AG$461,MATCH(Z$1,'Justerad allokering'!$B$1:$AF$1,0),FALSE)),VLOOKUP($B315,'Allokerad kvv'!$B$2:$AV$468,MATCH(Z$1,'Allokerad kvv'!$B$1:$AV$1,0),FALSE),VLOOKUP($B315,'Justerad allokering'!$B$1:$AG$461,MATCH(Z$1,'Justerad allokering'!$B$1:$AF$1,0),FALSE))</f>
        <v>0</v>
      </c>
      <c r="AE315" s="89">
        <f t="shared" si="16"/>
        <v>0</v>
      </c>
      <c r="AG315">
        <f t="shared" si="17"/>
        <v>0</v>
      </c>
      <c r="AH315">
        <f t="shared" si="18"/>
        <v>0</v>
      </c>
      <c r="AI315" t="str">
        <f>IF(AH315=0,"",AH315/VLOOKUP(B315,Kraftvärmeprod!$B$1:$BC$480,MATCH("Summa tillförd energi exklusive rökgaskondensering",Kraftvärmeprod!$B$1:$BC$1,0),FALSE))</f>
        <v/>
      </c>
      <c r="AK315">
        <f t="shared" si="19"/>
        <v>0</v>
      </c>
    </row>
    <row r="316" spans="1:37" x14ac:dyDescent="0.25">
      <c r="A316" s="2" t="s">
        <v>447</v>
      </c>
      <c r="B316" s="2" t="s">
        <v>448</v>
      </c>
      <c r="C316">
        <f>IF(ISERROR(1/VLOOKUP($B316,'Justerad allokering'!$B$1:$AG$461,MATCH(C$1,'Justerad allokering'!$B$1:$AF$1,0),FALSE)),VLOOKUP($B316,'Allokerad kvv'!$B$2:$AV$468,MATCH(C$1,'Allokerad kvv'!$B$1:$AV$1,0),FALSE),VLOOKUP($B316,'Justerad allokering'!$B$1:$AG$461,MATCH(C$1,'Justerad allokering'!$B$1:$AF$1,0),FALSE))</f>
        <v>0</v>
      </c>
      <c r="D316">
        <f>IF(ISERROR(1/VLOOKUP($B316,'Justerad allokering'!$B$1:$AG$461,MATCH(D$1,'Justerad allokering'!$B$1:$AF$1,0),FALSE)),VLOOKUP($B316,'Allokerad kvv'!$B$2:$AV$468,MATCH(D$1,'Allokerad kvv'!$B$1:$AV$1,0),FALSE),VLOOKUP($B316,'Justerad allokering'!$B$1:$AG$461,MATCH(D$1,'Justerad allokering'!$B$1:$AF$1,0),FALSE))</f>
        <v>0</v>
      </c>
      <c r="E316">
        <f>IF(ISERROR(1/VLOOKUP($B316,'Justerad allokering'!$B$1:$AG$461,MATCH(E$1,'Justerad allokering'!$B$1:$AF$1,0),FALSE)),VLOOKUP($B316,'Allokerad kvv'!$B$2:$AV$468,MATCH(E$1,'Allokerad kvv'!$B$1:$AV$1,0),FALSE),VLOOKUP($B316,'Justerad allokering'!$B$1:$AG$461,MATCH(E$1,'Justerad allokering'!$B$1:$AF$1,0),FALSE))</f>
        <v>0</v>
      </c>
      <c r="F316">
        <f>IF(ISERROR(1/VLOOKUP($B316,'Justerad allokering'!$B$1:$AG$461,MATCH(F$1,'Justerad allokering'!$B$1:$AF$1,0),FALSE)),VLOOKUP($B316,'Allokerad kvv'!$B$2:$AV$468,MATCH(F$1,'Allokerad kvv'!$B$1:$AV$1,0),FALSE),VLOOKUP($B316,'Justerad allokering'!$B$1:$AG$461,MATCH(F$1,'Justerad allokering'!$B$1:$AF$1,0),FALSE))</f>
        <v>0</v>
      </c>
      <c r="G316">
        <f>IF(ISERROR(1/VLOOKUP($B316,'Justerad allokering'!$B$1:$AG$461,MATCH(G$1,'Justerad allokering'!$B$1:$AF$1,0),FALSE)),VLOOKUP($B316,'Allokerad kvv'!$B$2:$AV$468,MATCH(G$1,'Allokerad kvv'!$B$1:$AV$1,0),FALSE),VLOOKUP($B316,'Justerad allokering'!$B$1:$AG$461,MATCH(G$1,'Justerad allokering'!$B$1:$AF$1,0),FALSE))</f>
        <v>0</v>
      </c>
      <c r="H316">
        <f>IF(ISERROR(1/VLOOKUP($B316,'Justerad allokering'!$B$1:$AG$461,MATCH(H$1,'Justerad allokering'!$B$1:$AF$1,0),FALSE)),VLOOKUP($B316,'Allokerad kvv'!$B$2:$AV$468,MATCH(H$1,'Allokerad kvv'!$B$1:$AV$1,0),FALSE),VLOOKUP($B316,'Justerad allokering'!$B$1:$AG$461,MATCH(H$1,'Justerad allokering'!$B$1:$AF$1,0),FALSE))</f>
        <v>0</v>
      </c>
      <c r="I316">
        <f>IF(ISERROR(1/VLOOKUP($B316,'Justerad allokering'!$B$1:$AG$461,MATCH(I$1,'Justerad allokering'!$B$1:$AF$1,0),FALSE)),VLOOKUP($B316,'Allokerad kvv'!$B$2:$AV$468,MATCH(I$1,'Allokerad kvv'!$B$1:$AV$1,0),FALSE),VLOOKUP($B316,'Justerad allokering'!$B$1:$AG$461,MATCH(I$1,'Justerad allokering'!$B$1:$AF$1,0),FALSE))</f>
        <v>0</v>
      </c>
      <c r="J316">
        <f>IF(ISERROR(1/VLOOKUP($B316,'Justerad allokering'!$B$1:$AG$461,MATCH(J$1,'Justerad allokering'!$B$1:$AF$1,0),FALSE)),VLOOKUP($B316,'Allokerad kvv'!$B$2:$AV$468,MATCH(J$1,'Allokerad kvv'!$B$1:$AV$1,0),FALSE),VLOOKUP($B316,'Justerad allokering'!$B$1:$AG$461,MATCH(J$1,'Justerad allokering'!$B$1:$AF$1,0),FALSE))</f>
        <v>94.823099999999997</v>
      </c>
      <c r="K316">
        <f>IF(ISERROR(1/VLOOKUP($B316,'Justerad allokering'!$B$1:$AG$461,MATCH(K$1,'Justerad allokering'!$B$1:$AF$1,0),FALSE)),VLOOKUP($B316,'Allokerad kvv'!$B$2:$AV$468,MATCH(K$1,'Allokerad kvv'!$B$1:$AV$1,0),FALSE),VLOOKUP($B316,'Justerad allokering'!$B$1:$AG$461,MATCH(K$1,'Justerad allokering'!$B$1:$AF$1,0),FALSE))</f>
        <v>2.5996700000000001</v>
      </c>
      <c r="L316">
        <f>IF(ISERROR(1/VLOOKUP($B316,'Justerad allokering'!$B$1:$AG$461,MATCH(L$1,'Justerad allokering'!$B$1:$AF$1,0),FALSE)),VLOOKUP($B316,'Allokerad kvv'!$B$2:$AV$468,MATCH(L$1,'Allokerad kvv'!$B$1:$AV$1,0),FALSE),VLOOKUP($B316,'Justerad allokering'!$B$1:$AG$461,MATCH(L$1,'Justerad allokering'!$B$1:$AF$1,0),FALSE))</f>
        <v>0</v>
      </c>
      <c r="M316">
        <f>IF(ISERROR(1/VLOOKUP($B316,'Justerad allokering'!$B$1:$AG$461,MATCH(M$1,'Justerad allokering'!$B$1:$AF$1,0),FALSE)),VLOOKUP($B316,'Allokerad kvv'!$B$2:$AV$468,MATCH(M$1,'Allokerad kvv'!$B$1:$AV$1,0),FALSE),VLOOKUP($B316,'Justerad allokering'!$B$1:$AG$461,MATCH(M$1,'Justerad allokering'!$B$1:$AF$1,0),FALSE))</f>
        <v>0</v>
      </c>
      <c r="N316">
        <f>IF(ISERROR(1/VLOOKUP($B316,'Justerad allokering'!$B$1:$AG$461,MATCH(N$1,'Justerad allokering'!$B$1:$AF$1,0),FALSE)),VLOOKUP($B316,'Allokerad kvv'!$B$2:$AV$468,MATCH(N$1,'Allokerad kvv'!$B$1:$AV$1,0),FALSE),VLOOKUP($B316,'Justerad allokering'!$B$1:$AG$461,MATCH(N$1,'Justerad allokering'!$B$1:$AF$1,0),FALSE))</f>
        <v>24.8</v>
      </c>
      <c r="O316">
        <f>IF(ISERROR(1/VLOOKUP($B316,'Justerad allokering'!$B$1:$AG$461,MATCH(O$1,'Justerad allokering'!$B$1:$AF$1,0),FALSE)),VLOOKUP($B316,'Allokerad kvv'!$B$2:$AV$468,MATCH(O$1,'Allokerad kvv'!$B$1:$AV$1,0),FALSE),VLOOKUP($B316,'Justerad allokering'!$B$1:$AG$461,MATCH(O$1,'Justerad allokering'!$B$1:$AF$1,0),FALSE))</f>
        <v>0</v>
      </c>
      <c r="P316">
        <f>IF(ISERROR(1/VLOOKUP($B316,'Justerad allokering'!$B$1:$AG$461,MATCH(P$1,'Justerad allokering'!$B$1:$AF$1,0),FALSE)),VLOOKUP($B316,'Allokerad kvv'!$B$2:$AV$468,MATCH(P$1,'Allokerad kvv'!$B$1:$AV$1,0),FALSE),VLOOKUP($B316,'Justerad allokering'!$B$1:$AG$461,MATCH(P$1,'Justerad allokering'!$B$1:$AF$1,0),FALSE))</f>
        <v>0</v>
      </c>
      <c r="Q316">
        <f>IF(ISERROR(1/VLOOKUP($B316,'Justerad allokering'!$B$1:$AG$461,MATCH(Q$1,'Justerad allokering'!$B$1:$AF$1,0),FALSE)),VLOOKUP($B316,'Allokerad kvv'!$B$2:$AV$468,MATCH(Q$1,'Allokerad kvv'!$B$1:$AV$1,0),FALSE),VLOOKUP($B316,'Justerad allokering'!$B$1:$AG$461,MATCH(Q$1,'Justerad allokering'!$B$1:$AF$1,0),FALSE))</f>
        <v>0</v>
      </c>
      <c r="R316">
        <f>IF(ISERROR(1/VLOOKUP($B316,'Justerad allokering'!$B$1:$AG$461,MATCH(R$1,'Justerad allokering'!$B$1:$AF$1,0),FALSE)),VLOOKUP($B316,'Allokerad kvv'!$B$2:$AV$468,MATCH(R$1,'Allokerad kvv'!$B$1:$AV$1,0),FALSE),VLOOKUP($B316,'Justerad allokering'!$B$1:$AG$461,MATCH(R$1,'Justerad allokering'!$B$1:$AF$1,0),FALSE))</f>
        <v>0</v>
      </c>
      <c r="S316">
        <f>IF(ISERROR(1/VLOOKUP($B316,'Justerad allokering'!$B$1:$AG$461,MATCH(S$1,'Justerad allokering'!$B$1:$AF$1,0),FALSE)),VLOOKUP($B316,'Allokerad kvv'!$B$2:$AV$468,MATCH(S$1,'Allokerad kvv'!$B$1:$AV$1,0),FALSE),VLOOKUP($B316,'Justerad allokering'!$B$1:$AG$461,MATCH(S$1,'Justerad allokering'!$B$1:$AF$1,0),FALSE))</f>
        <v>0</v>
      </c>
      <c r="T316">
        <f>IF(ISERROR(1/VLOOKUP($B316,'Justerad allokering'!$B$1:$AG$461,MATCH(T$1,'Justerad allokering'!$B$1:$AF$1,0),FALSE)),VLOOKUP($B316,'Allokerad kvv'!$B$2:$AV$468,MATCH(T$1,'Allokerad kvv'!$B$1:$AV$1,0),FALSE),VLOOKUP($B316,'Justerad allokering'!$B$1:$AG$461,MATCH(T$1,'Justerad allokering'!$B$1:$AF$1,0),FALSE))</f>
        <v>0</v>
      </c>
      <c r="U316">
        <f>IF(ISERROR(1/VLOOKUP($B316,'Justerad allokering'!$B$1:$AG$461,MATCH(U$1,'Justerad allokering'!$B$1:$AF$1,0),FALSE)),VLOOKUP($B316,'Allokerad kvv'!$B$2:$AV$468,MATCH(U$1,'Allokerad kvv'!$B$1:$AV$1,0),FALSE),VLOOKUP($B316,'Justerad allokering'!$B$1:$AG$461,MATCH(U$1,'Justerad allokering'!$B$1:$AF$1,0),FALSE))</f>
        <v>0</v>
      </c>
      <c r="V316">
        <f>IF(ISERROR(1/VLOOKUP($B316,'Justerad allokering'!$B$1:$AG$461,MATCH(V$1,'Justerad allokering'!$B$1:$AF$1,0),FALSE)),VLOOKUP($B316,'Allokerad kvv'!$B$2:$AV$468,MATCH(V$1,'Allokerad kvv'!$B$1:$AV$1,0),FALSE),VLOOKUP($B316,'Justerad allokering'!$B$1:$AG$461,MATCH(V$1,'Justerad allokering'!$B$1:$AF$1,0),FALSE))</f>
        <v>0</v>
      </c>
      <c r="W316">
        <f>IF(ISERROR(1/VLOOKUP($B316,'Justerad allokering'!$B$1:$AG$461,MATCH(W$1,'Justerad allokering'!$B$1:$AF$1,0),FALSE)),VLOOKUP($B316,'Allokerad kvv'!$B$2:$AV$468,MATCH(W$1,'Allokerad kvv'!$B$1:$AV$1,0),FALSE),VLOOKUP($B316,'Justerad allokering'!$B$1:$AG$461,MATCH(W$1,'Justerad allokering'!$B$1:$AF$1,0),FALSE))</f>
        <v>0</v>
      </c>
      <c r="X316">
        <f>IF(ISERROR(1/VLOOKUP($B316,'Justerad allokering'!$B$1:$AG$461,MATCH(X$1,'Justerad allokering'!$B$1:$AF$1,0),FALSE)),VLOOKUP($B316,'Allokerad kvv'!$B$2:$AV$468,MATCH(X$1,'Allokerad kvv'!$B$1:$AV$1,0),FALSE),VLOOKUP($B316,'Justerad allokering'!$B$1:$AG$461,MATCH(X$1,'Justerad allokering'!$B$1:$AF$1,0),FALSE))</f>
        <v>0</v>
      </c>
      <c r="Y316">
        <f>IF(ISERROR(1/VLOOKUP($B316,'Justerad allokering'!$B$1:$AG$461,MATCH(Y$1,'Justerad allokering'!$B$1:$AF$1,0),FALSE)),VLOOKUP($B316,'Allokerad kvv'!$B$2:$AV$468,MATCH(Y$1,'Allokerad kvv'!$B$1:$AV$1,0),FALSE),VLOOKUP($B316,'Justerad allokering'!$B$1:$AG$461,MATCH(Y$1,'Justerad allokering'!$B$1:$AF$1,0),FALSE))</f>
        <v>0</v>
      </c>
      <c r="Z316">
        <f>IF(ISERROR(1/VLOOKUP($B316,'Justerad allokering'!$B$1:$AG$461,MATCH(Z$1,'Justerad allokering'!$B$1:$AF$1,0),FALSE)),VLOOKUP($B316,'Allokerad kvv'!$B$2:$AV$468,MATCH(Z$1,'Allokerad kvv'!$B$1:$AV$1,0),FALSE),VLOOKUP($B316,'Justerad allokering'!$B$1:$AG$461,MATCH(Z$1,'Justerad allokering'!$B$1:$AF$1,0),FALSE))</f>
        <v>0</v>
      </c>
      <c r="AE316" s="89">
        <f t="shared" si="16"/>
        <v>122.22277</v>
      </c>
      <c r="AG316">
        <f t="shared" si="17"/>
        <v>119.62309999999999</v>
      </c>
      <c r="AH316">
        <f t="shared" si="18"/>
        <v>94.823099999999997</v>
      </c>
      <c r="AI316">
        <f>IF(AH316=0,"",AH316/VLOOKUP(B316,Kraftvärmeprod!$B$1:$BC$480,MATCH("Summa tillförd energi exklusive rökgaskondensering",Kraftvärmeprod!$B$1:$BC$1,0),FALSE))</f>
        <v>0.64991843728581211</v>
      </c>
      <c r="AK316">
        <f t="shared" si="19"/>
        <v>94.823099999999997</v>
      </c>
    </row>
    <row r="317" spans="1:37" x14ac:dyDescent="0.25">
      <c r="A317" s="2" t="s">
        <v>624</v>
      </c>
      <c r="B317" s="2" t="s">
        <v>622</v>
      </c>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E317" s="89">
        <f t="shared" si="16"/>
        <v>0</v>
      </c>
      <c r="AG317">
        <f t="shared" si="17"/>
        <v>0</v>
      </c>
      <c r="AH317">
        <f t="shared" si="18"/>
        <v>0</v>
      </c>
      <c r="AI317" t="str">
        <f>IF(AH317=0,"",AH317/VLOOKUP(B317,Kraftvärmeprod!$B$1:$BC$480,MATCH("Summa tillförd energi exklusive rökgaskondensering",Kraftvärmeprod!$B$1:$BC$1,0),FALSE))</f>
        <v/>
      </c>
      <c r="AK317">
        <f t="shared" si="19"/>
        <v>0</v>
      </c>
    </row>
    <row r="318" spans="1:37" x14ac:dyDescent="0.25">
      <c r="A318" s="2" t="s">
        <v>449</v>
      </c>
      <c r="B318" s="2" t="s">
        <v>450</v>
      </c>
      <c r="C318">
        <f>IF(ISERROR(1/VLOOKUP($B318,'Justerad allokering'!$B$1:$AG$461,MATCH(C$1,'Justerad allokering'!$B$1:$AF$1,0),FALSE)),VLOOKUP($B318,'Allokerad kvv'!$B$2:$AV$468,MATCH(C$1,'Allokerad kvv'!$B$1:$AV$1,0),FALSE),VLOOKUP($B318,'Justerad allokering'!$B$1:$AG$461,MATCH(C$1,'Justerad allokering'!$B$1:$AF$1,0),FALSE))</f>
        <v>0</v>
      </c>
      <c r="D318">
        <f>IF(ISERROR(1/VLOOKUP($B318,'Justerad allokering'!$B$1:$AG$461,MATCH(D$1,'Justerad allokering'!$B$1:$AF$1,0),FALSE)),VLOOKUP($B318,'Allokerad kvv'!$B$2:$AV$468,MATCH(D$1,'Allokerad kvv'!$B$1:$AV$1,0),FALSE),VLOOKUP($B318,'Justerad allokering'!$B$1:$AG$461,MATCH(D$1,'Justerad allokering'!$B$1:$AF$1,0),FALSE))</f>
        <v>0</v>
      </c>
      <c r="E318">
        <f>IF(ISERROR(1/VLOOKUP($B318,'Justerad allokering'!$B$1:$AG$461,MATCH(E$1,'Justerad allokering'!$B$1:$AF$1,0),FALSE)),VLOOKUP($B318,'Allokerad kvv'!$B$2:$AV$468,MATCH(E$1,'Allokerad kvv'!$B$1:$AV$1,0),FALSE),VLOOKUP($B318,'Justerad allokering'!$B$1:$AG$461,MATCH(E$1,'Justerad allokering'!$B$1:$AF$1,0),FALSE))</f>
        <v>0</v>
      </c>
      <c r="F318">
        <f>IF(ISERROR(1/VLOOKUP($B318,'Justerad allokering'!$B$1:$AG$461,MATCH(F$1,'Justerad allokering'!$B$1:$AF$1,0),FALSE)),VLOOKUP($B318,'Allokerad kvv'!$B$2:$AV$468,MATCH(F$1,'Allokerad kvv'!$B$1:$AV$1,0),FALSE),VLOOKUP($B318,'Justerad allokering'!$B$1:$AG$461,MATCH(F$1,'Justerad allokering'!$B$1:$AF$1,0),FALSE))</f>
        <v>0</v>
      </c>
      <c r="G318">
        <f>IF(ISERROR(1/VLOOKUP($B318,'Justerad allokering'!$B$1:$AG$461,MATCH(G$1,'Justerad allokering'!$B$1:$AF$1,0),FALSE)),VLOOKUP($B318,'Allokerad kvv'!$B$2:$AV$468,MATCH(G$1,'Allokerad kvv'!$B$1:$AV$1,0),FALSE),VLOOKUP($B318,'Justerad allokering'!$B$1:$AG$461,MATCH(G$1,'Justerad allokering'!$B$1:$AF$1,0),FALSE))</f>
        <v>0</v>
      </c>
      <c r="H318">
        <f>IF(ISERROR(1/VLOOKUP($B318,'Justerad allokering'!$B$1:$AG$461,MATCH(H$1,'Justerad allokering'!$B$1:$AF$1,0),FALSE)),VLOOKUP($B318,'Allokerad kvv'!$B$2:$AV$468,MATCH(H$1,'Allokerad kvv'!$B$1:$AV$1,0),FALSE),VLOOKUP($B318,'Justerad allokering'!$B$1:$AG$461,MATCH(H$1,'Justerad allokering'!$B$1:$AF$1,0),FALSE))</f>
        <v>0</v>
      </c>
      <c r="I318">
        <f>IF(ISERROR(1/VLOOKUP($B318,'Justerad allokering'!$B$1:$AG$461,MATCH(I$1,'Justerad allokering'!$B$1:$AF$1,0),FALSE)),VLOOKUP($B318,'Allokerad kvv'!$B$2:$AV$468,MATCH(I$1,'Allokerad kvv'!$B$1:$AV$1,0),FALSE),VLOOKUP($B318,'Justerad allokering'!$B$1:$AG$461,MATCH(I$1,'Justerad allokering'!$B$1:$AF$1,0),FALSE))</f>
        <v>0</v>
      </c>
      <c r="J318">
        <f>IF(ISERROR(1/VLOOKUP($B318,'Justerad allokering'!$B$1:$AG$461,MATCH(J$1,'Justerad allokering'!$B$1:$AF$1,0),FALSE)),VLOOKUP($B318,'Allokerad kvv'!$B$2:$AV$468,MATCH(J$1,'Allokerad kvv'!$B$1:$AV$1,0),FALSE),VLOOKUP($B318,'Justerad allokering'!$B$1:$AG$461,MATCH(J$1,'Justerad allokering'!$B$1:$AF$1,0),FALSE))</f>
        <v>0</v>
      </c>
      <c r="K318">
        <f>IF(ISERROR(1/VLOOKUP($B318,'Justerad allokering'!$B$1:$AG$461,MATCH(K$1,'Justerad allokering'!$B$1:$AF$1,0),FALSE)),VLOOKUP($B318,'Allokerad kvv'!$B$2:$AV$468,MATCH(K$1,'Allokerad kvv'!$B$1:$AV$1,0),FALSE),VLOOKUP($B318,'Justerad allokering'!$B$1:$AG$461,MATCH(K$1,'Justerad allokering'!$B$1:$AF$1,0),FALSE))</f>
        <v>0</v>
      </c>
      <c r="L318">
        <f>IF(ISERROR(1/VLOOKUP($B318,'Justerad allokering'!$B$1:$AG$461,MATCH(L$1,'Justerad allokering'!$B$1:$AF$1,0),FALSE)),VLOOKUP($B318,'Allokerad kvv'!$B$2:$AV$468,MATCH(L$1,'Allokerad kvv'!$B$1:$AV$1,0),FALSE),VLOOKUP($B318,'Justerad allokering'!$B$1:$AG$461,MATCH(L$1,'Justerad allokering'!$B$1:$AF$1,0),FALSE))</f>
        <v>0</v>
      </c>
      <c r="M318">
        <f>IF(ISERROR(1/VLOOKUP($B318,'Justerad allokering'!$B$1:$AG$461,MATCH(M$1,'Justerad allokering'!$B$1:$AF$1,0),FALSE)),VLOOKUP($B318,'Allokerad kvv'!$B$2:$AV$468,MATCH(M$1,'Allokerad kvv'!$B$1:$AV$1,0),FALSE),VLOOKUP($B318,'Justerad allokering'!$B$1:$AG$461,MATCH(M$1,'Justerad allokering'!$B$1:$AF$1,0),FALSE))</f>
        <v>0</v>
      </c>
      <c r="N318">
        <f>IF(ISERROR(1/VLOOKUP($B318,'Justerad allokering'!$B$1:$AG$461,MATCH(N$1,'Justerad allokering'!$B$1:$AF$1,0),FALSE)),VLOOKUP($B318,'Allokerad kvv'!$B$2:$AV$468,MATCH(N$1,'Allokerad kvv'!$B$1:$AV$1,0),FALSE),VLOOKUP($B318,'Justerad allokering'!$B$1:$AG$461,MATCH(N$1,'Justerad allokering'!$B$1:$AF$1,0),FALSE))</f>
        <v>0</v>
      </c>
      <c r="O318">
        <f>IF(ISERROR(1/VLOOKUP($B318,'Justerad allokering'!$B$1:$AG$461,MATCH(O$1,'Justerad allokering'!$B$1:$AF$1,0),FALSE)),VLOOKUP($B318,'Allokerad kvv'!$B$2:$AV$468,MATCH(O$1,'Allokerad kvv'!$B$1:$AV$1,0),FALSE),VLOOKUP($B318,'Justerad allokering'!$B$1:$AG$461,MATCH(O$1,'Justerad allokering'!$B$1:$AF$1,0),FALSE))</f>
        <v>0</v>
      </c>
      <c r="P318">
        <f>IF(ISERROR(1/VLOOKUP($B318,'Justerad allokering'!$B$1:$AG$461,MATCH(P$1,'Justerad allokering'!$B$1:$AF$1,0),FALSE)),VLOOKUP($B318,'Allokerad kvv'!$B$2:$AV$468,MATCH(P$1,'Allokerad kvv'!$B$1:$AV$1,0),FALSE),VLOOKUP($B318,'Justerad allokering'!$B$1:$AG$461,MATCH(P$1,'Justerad allokering'!$B$1:$AF$1,0),FALSE))</f>
        <v>0</v>
      </c>
      <c r="Q318">
        <f>IF(ISERROR(1/VLOOKUP($B318,'Justerad allokering'!$B$1:$AG$461,MATCH(Q$1,'Justerad allokering'!$B$1:$AF$1,0),FALSE)),VLOOKUP($B318,'Allokerad kvv'!$B$2:$AV$468,MATCH(Q$1,'Allokerad kvv'!$B$1:$AV$1,0),FALSE),VLOOKUP($B318,'Justerad allokering'!$B$1:$AG$461,MATCH(Q$1,'Justerad allokering'!$B$1:$AF$1,0),FALSE))</f>
        <v>0</v>
      </c>
      <c r="R318">
        <f>IF(ISERROR(1/VLOOKUP($B318,'Justerad allokering'!$B$1:$AG$461,MATCH(R$1,'Justerad allokering'!$B$1:$AF$1,0),FALSE)),VLOOKUP($B318,'Allokerad kvv'!$B$2:$AV$468,MATCH(R$1,'Allokerad kvv'!$B$1:$AV$1,0),FALSE),VLOOKUP($B318,'Justerad allokering'!$B$1:$AG$461,MATCH(R$1,'Justerad allokering'!$B$1:$AF$1,0),FALSE))</f>
        <v>0</v>
      </c>
      <c r="S318">
        <f>IF(ISERROR(1/VLOOKUP($B318,'Justerad allokering'!$B$1:$AG$461,MATCH(S$1,'Justerad allokering'!$B$1:$AF$1,0),FALSE)),VLOOKUP($B318,'Allokerad kvv'!$B$2:$AV$468,MATCH(S$1,'Allokerad kvv'!$B$1:$AV$1,0),FALSE),VLOOKUP($B318,'Justerad allokering'!$B$1:$AG$461,MATCH(S$1,'Justerad allokering'!$B$1:$AF$1,0),FALSE))</f>
        <v>0</v>
      </c>
      <c r="T318">
        <f>IF(ISERROR(1/VLOOKUP($B318,'Justerad allokering'!$B$1:$AG$461,MATCH(T$1,'Justerad allokering'!$B$1:$AF$1,0),FALSE)),VLOOKUP($B318,'Allokerad kvv'!$B$2:$AV$468,MATCH(T$1,'Allokerad kvv'!$B$1:$AV$1,0),FALSE),VLOOKUP($B318,'Justerad allokering'!$B$1:$AG$461,MATCH(T$1,'Justerad allokering'!$B$1:$AF$1,0),FALSE))</f>
        <v>0</v>
      </c>
      <c r="U318">
        <f>IF(ISERROR(1/VLOOKUP($B318,'Justerad allokering'!$B$1:$AG$461,MATCH(U$1,'Justerad allokering'!$B$1:$AF$1,0),FALSE)),VLOOKUP($B318,'Allokerad kvv'!$B$2:$AV$468,MATCH(U$1,'Allokerad kvv'!$B$1:$AV$1,0),FALSE),VLOOKUP($B318,'Justerad allokering'!$B$1:$AG$461,MATCH(U$1,'Justerad allokering'!$B$1:$AF$1,0),FALSE))</f>
        <v>0</v>
      </c>
      <c r="V318">
        <f>IF(ISERROR(1/VLOOKUP($B318,'Justerad allokering'!$B$1:$AG$461,MATCH(V$1,'Justerad allokering'!$B$1:$AF$1,0),FALSE)),VLOOKUP($B318,'Allokerad kvv'!$B$2:$AV$468,MATCH(V$1,'Allokerad kvv'!$B$1:$AV$1,0),FALSE),VLOOKUP($B318,'Justerad allokering'!$B$1:$AG$461,MATCH(V$1,'Justerad allokering'!$B$1:$AF$1,0),FALSE))</f>
        <v>0</v>
      </c>
      <c r="W318">
        <f>IF(ISERROR(1/VLOOKUP($B318,'Justerad allokering'!$B$1:$AG$461,MATCH(W$1,'Justerad allokering'!$B$1:$AF$1,0),FALSE)),VLOOKUP($B318,'Allokerad kvv'!$B$2:$AV$468,MATCH(W$1,'Allokerad kvv'!$B$1:$AV$1,0),FALSE),VLOOKUP($B318,'Justerad allokering'!$B$1:$AG$461,MATCH(W$1,'Justerad allokering'!$B$1:$AF$1,0),FALSE))</f>
        <v>0</v>
      </c>
      <c r="X318">
        <f>IF(ISERROR(1/VLOOKUP($B318,'Justerad allokering'!$B$1:$AG$461,MATCH(X$1,'Justerad allokering'!$B$1:$AF$1,0),FALSE)),VLOOKUP($B318,'Allokerad kvv'!$B$2:$AV$468,MATCH(X$1,'Allokerad kvv'!$B$1:$AV$1,0),FALSE),VLOOKUP($B318,'Justerad allokering'!$B$1:$AG$461,MATCH(X$1,'Justerad allokering'!$B$1:$AF$1,0),FALSE))</f>
        <v>0</v>
      </c>
      <c r="Y318">
        <f>IF(ISERROR(1/VLOOKUP($B318,'Justerad allokering'!$B$1:$AG$461,MATCH(Y$1,'Justerad allokering'!$B$1:$AF$1,0),FALSE)),VLOOKUP($B318,'Allokerad kvv'!$B$2:$AV$468,MATCH(Y$1,'Allokerad kvv'!$B$1:$AV$1,0),FALSE),VLOOKUP($B318,'Justerad allokering'!$B$1:$AG$461,MATCH(Y$1,'Justerad allokering'!$B$1:$AF$1,0),FALSE))</f>
        <v>0</v>
      </c>
      <c r="Z318">
        <f>IF(ISERROR(1/VLOOKUP($B318,'Justerad allokering'!$B$1:$AG$461,MATCH(Z$1,'Justerad allokering'!$B$1:$AF$1,0),FALSE)),VLOOKUP($B318,'Allokerad kvv'!$B$2:$AV$468,MATCH(Z$1,'Allokerad kvv'!$B$1:$AV$1,0),FALSE),VLOOKUP($B318,'Justerad allokering'!$B$1:$AG$461,MATCH(Z$1,'Justerad allokering'!$B$1:$AF$1,0),FALSE))</f>
        <v>0</v>
      </c>
      <c r="AE318" s="89">
        <f t="shared" si="16"/>
        <v>0</v>
      </c>
      <c r="AG318">
        <f t="shared" si="17"/>
        <v>0</v>
      </c>
      <c r="AH318">
        <f t="shared" si="18"/>
        <v>0</v>
      </c>
      <c r="AI318" t="str">
        <f>IF(AH318=0,"",AH318/VLOOKUP(B318,Kraftvärmeprod!$B$1:$BC$480,MATCH("Summa tillförd energi exklusive rökgaskondensering",Kraftvärmeprod!$B$1:$BC$1,0),FALSE))</f>
        <v/>
      </c>
      <c r="AK318">
        <f t="shared" si="19"/>
        <v>0</v>
      </c>
    </row>
    <row r="319" spans="1:37" x14ac:dyDescent="0.25">
      <c r="A319" s="2" t="s">
        <v>449</v>
      </c>
      <c r="B319" s="2" t="s">
        <v>451</v>
      </c>
      <c r="C319">
        <f>IF(ISERROR(1/VLOOKUP($B319,'Justerad allokering'!$B$1:$AG$461,MATCH(C$1,'Justerad allokering'!$B$1:$AF$1,0),FALSE)),VLOOKUP($B319,'Allokerad kvv'!$B$2:$AV$468,MATCH(C$1,'Allokerad kvv'!$B$1:$AV$1,0),FALSE),VLOOKUP($B319,'Justerad allokering'!$B$1:$AG$461,MATCH(C$1,'Justerad allokering'!$B$1:$AF$1,0),FALSE))</f>
        <v>0</v>
      </c>
      <c r="D319">
        <f>IF(ISERROR(1/VLOOKUP($B319,'Justerad allokering'!$B$1:$AG$461,MATCH(D$1,'Justerad allokering'!$B$1:$AF$1,0),FALSE)),VLOOKUP($B319,'Allokerad kvv'!$B$2:$AV$468,MATCH(D$1,'Allokerad kvv'!$B$1:$AV$1,0),FALSE),VLOOKUP($B319,'Justerad allokering'!$B$1:$AG$461,MATCH(D$1,'Justerad allokering'!$B$1:$AF$1,0),FALSE))</f>
        <v>0</v>
      </c>
      <c r="E319">
        <f>IF(ISERROR(1/VLOOKUP($B319,'Justerad allokering'!$B$1:$AG$461,MATCH(E$1,'Justerad allokering'!$B$1:$AF$1,0),FALSE)),VLOOKUP($B319,'Allokerad kvv'!$B$2:$AV$468,MATCH(E$1,'Allokerad kvv'!$B$1:$AV$1,0),FALSE),VLOOKUP($B319,'Justerad allokering'!$B$1:$AG$461,MATCH(E$1,'Justerad allokering'!$B$1:$AF$1,0),FALSE))</f>
        <v>0</v>
      </c>
      <c r="F319">
        <f>IF(ISERROR(1/VLOOKUP($B319,'Justerad allokering'!$B$1:$AG$461,MATCH(F$1,'Justerad allokering'!$B$1:$AF$1,0),FALSE)),VLOOKUP($B319,'Allokerad kvv'!$B$2:$AV$468,MATCH(F$1,'Allokerad kvv'!$B$1:$AV$1,0),FALSE),VLOOKUP($B319,'Justerad allokering'!$B$1:$AG$461,MATCH(F$1,'Justerad allokering'!$B$1:$AF$1,0),FALSE))</f>
        <v>0</v>
      </c>
      <c r="G319">
        <f>IF(ISERROR(1/VLOOKUP($B319,'Justerad allokering'!$B$1:$AG$461,MATCH(G$1,'Justerad allokering'!$B$1:$AF$1,0),FALSE)),VLOOKUP($B319,'Allokerad kvv'!$B$2:$AV$468,MATCH(G$1,'Allokerad kvv'!$B$1:$AV$1,0),FALSE),VLOOKUP($B319,'Justerad allokering'!$B$1:$AG$461,MATCH(G$1,'Justerad allokering'!$B$1:$AF$1,0),FALSE))</f>
        <v>0</v>
      </c>
      <c r="H319">
        <f>IF(ISERROR(1/VLOOKUP($B319,'Justerad allokering'!$B$1:$AG$461,MATCH(H$1,'Justerad allokering'!$B$1:$AF$1,0),FALSE)),VLOOKUP($B319,'Allokerad kvv'!$B$2:$AV$468,MATCH(H$1,'Allokerad kvv'!$B$1:$AV$1,0),FALSE),VLOOKUP($B319,'Justerad allokering'!$B$1:$AG$461,MATCH(H$1,'Justerad allokering'!$B$1:$AF$1,0),FALSE))</f>
        <v>0</v>
      </c>
      <c r="I319">
        <f>IF(ISERROR(1/VLOOKUP($B319,'Justerad allokering'!$B$1:$AG$461,MATCH(I$1,'Justerad allokering'!$B$1:$AF$1,0),FALSE)),VLOOKUP($B319,'Allokerad kvv'!$B$2:$AV$468,MATCH(I$1,'Allokerad kvv'!$B$1:$AV$1,0),FALSE),VLOOKUP($B319,'Justerad allokering'!$B$1:$AG$461,MATCH(I$1,'Justerad allokering'!$B$1:$AF$1,0),FALSE))</f>
        <v>0</v>
      </c>
      <c r="J319">
        <f>IF(ISERROR(1/VLOOKUP($B319,'Justerad allokering'!$B$1:$AG$461,MATCH(J$1,'Justerad allokering'!$B$1:$AF$1,0),FALSE)),VLOOKUP($B319,'Allokerad kvv'!$B$2:$AV$468,MATCH(J$1,'Allokerad kvv'!$B$1:$AV$1,0),FALSE),VLOOKUP($B319,'Justerad allokering'!$B$1:$AG$461,MATCH(J$1,'Justerad allokering'!$B$1:$AF$1,0),FALSE))</f>
        <v>0</v>
      </c>
      <c r="K319">
        <f>IF(ISERROR(1/VLOOKUP($B319,'Justerad allokering'!$B$1:$AG$461,MATCH(K$1,'Justerad allokering'!$B$1:$AF$1,0),FALSE)),VLOOKUP($B319,'Allokerad kvv'!$B$2:$AV$468,MATCH(K$1,'Allokerad kvv'!$B$1:$AV$1,0),FALSE),VLOOKUP($B319,'Justerad allokering'!$B$1:$AG$461,MATCH(K$1,'Justerad allokering'!$B$1:$AF$1,0),FALSE))</f>
        <v>0</v>
      </c>
      <c r="L319">
        <f>IF(ISERROR(1/VLOOKUP($B319,'Justerad allokering'!$B$1:$AG$461,MATCH(L$1,'Justerad allokering'!$B$1:$AF$1,0),FALSE)),VLOOKUP($B319,'Allokerad kvv'!$B$2:$AV$468,MATCH(L$1,'Allokerad kvv'!$B$1:$AV$1,0),FALSE),VLOOKUP($B319,'Justerad allokering'!$B$1:$AG$461,MATCH(L$1,'Justerad allokering'!$B$1:$AF$1,0),FALSE))</f>
        <v>0</v>
      </c>
      <c r="M319">
        <f>IF(ISERROR(1/VLOOKUP($B319,'Justerad allokering'!$B$1:$AG$461,MATCH(M$1,'Justerad allokering'!$B$1:$AF$1,0),FALSE)),VLOOKUP($B319,'Allokerad kvv'!$B$2:$AV$468,MATCH(M$1,'Allokerad kvv'!$B$1:$AV$1,0),FALSE),VLOOKUP($B319,'Justerad allokering'!$B$1:$AG$461,MATCH(M$1,'Justerad allokering'!$B$1:$AF$1,0),FALSE))</f>
        <v>0</v>
      </c>
      <c r="N319">
        <f>IF(ISERROR(1/VLOOKUP($B319,'Justerad allokering'!$B$1:$AG$461,MATCH(N$1,'Justerad allokering'!$B$1:$AF$1,0),FALSE)),VLOOKUP($B319,'Allokerad kvv'!$B$2:$AV$468,MATCH(N$1,'Allokerad kvv'!$B$1:$AV$1,0),FALSE),VLOOKUP($B319,'Justerad allokering'!$B$1:$AG$461,MATCH(N$1,'Justerad allokering'!$B$1:$AF$1,0),FALSE))</f>
        <v>0</v>
      </c>
      <c r="O319">
        <f>IF(ISERROR(1/VLOOKUP($B319,'Justerad allokering'!$B$1:$AG$461,MATCH(O$1,'Justerad allokering'!$B$1:$AF$1,0),FALSE)),VLOOKUP($B319,'Allokerad kvv'!$B$2:$AV$468,MATCH(O$1,'Allokerad kvv'!$B$1:$AV$1,0),FALSE),VLOOKUP($B319,'Justerad allokering'!$B$1:$AG$461,MATCH(O$1,'Justerad allokering'!$B$1:$AF$1,0),FALSE))</f>
        <v>0</v>
      </c>
      <c r="P319">
        <f>IF(ISERROR(1/VLOOKUP($B319,'Justerad allokering'!$B$1:$AG$461,MATCH(P$1,'Justerad allokering'!$B$1:$AF$1,0),FALSE)),VLOOKUP($B319,'Allokerad kvv'!$B$2:$AV$468,MATCH(P$1,'Allokerad kvv'!$B$1:$AV$1,0),FALSE),VLOOKUP($B319,'Justerad allokering'!$B$1:$AG$461,MATCH(P$1,'Justerad allokering'!$B$1:$AF$1,0),FALSE))</f>
        <v>0</v>
      </c>
      <c r="Q319">
        <f>IF(ISERROR(1/VLOOKUP($B319,'Justerad allokering'!$B$1:$AG$461,MATCH(Q$1,'Justerad allokering'!$B$1:$AF$1,0),FALSE)),VLOOKUP($B319,'Allokerad kvv'!$B$2:$AV$468,MATCH(Q$1,'Allokerad kvv'!$B$1:$AV$1,0),FALSE),VLOOKUP($B319,'Justerad allokering'!$B$1:$AG$461,MATCH(Q$1,'Justerad allokering'!$B$1:$AF$1,0),FALSE))</f>
        <v>0</v>
      </c>
      <c r="R319">
        <f>IF(ISERROR(1/VLOOKUP($B319,'Justerad allokering'!$B$1:$AG$461,MATCH(R$1,'Justerad allokering'!$B$1:$AF$1,0),FALSE)),VLOOKUP($B319,'Allokerad kvv'!$B$2:$AV$468,MATCH(R$1,'Allokerad kvv'!$B$1:$AV$1,0),FALSE),VLOOKUP($B319,'Justerad allokering'!$B$1:$AG$461,MATCH(R$1,'Justerad allokering'!$B$1:$AF$1,0),FALSE))</f>
        <v>0</v>
      </c>
      <c r="S319">
        <f>IF(ISERROR(1/VLOOKUP($B319,'Justerad allokering'!$B$1:$AG$461,MATCH(S$1,'Justerad allokering'!$B$1:$AF$1,0),FALSE)),VLOOKUP($B319,'Allokerad kvv'!$B$2:$AV$468,MATCH(S$1,'Allokerad kvv'!$B$1:$AV$1,0),FALSE),VLOOKUP($B319,'Justerad allokering'!$B$1:$AG$461,MATCH(S$1,'Justerad allokering'!$B$1:$AF$1,0),FALSE))</f>
        <v>0</v>
      </c>
      <c r="T319">
        <f>IF(ISERROR(1/VLOOKUP($B319,'Justerad allokering'!$B$1:$AG$461,MATCH(T$1,'Justerad allokering'!$B$1:$AF$1,0),FALSE)),VLOOKUP($B319,'Allokerad kvv'!$B$2:$AV$468,MATCH(T$1,'Allokerad kvv'!$B$1:$AV$1,0),FALSE),VLOOKUP($B319,'Justerad allokering'!$B$1:$AG$461,MATCH(T$1,'Justerad allokering'!$B$1:$AF$1,0),FALSE))</f>
        <v>0</v>
      </c>
      <c r="U319">
        <f>IF(ISERROR(1/VLOOKUP($B319,'Justerad allokering'!$B$1:$AG$461,MATCH(U$1,'Justerad allokering'!$B$1:$AF$1,0),FALSE)),VLOOKUP($B319,'Allokerad kvv'!$B$2:$AV$468,MATCH(U$1,'Allokerad kvv'!$B$1:$AV$1,0),FALSE),VLOOKUP($B319,'Justerad allokering'!$B$1:$AG$461,MATCH(U$1,'Justerad allokering'!$B$1:$AF$1,0),FALSE))</f>
        <v>0</v>
      </c>
      <c r="V319">
        <f>IF(ISERROR(1/VLOOKUP($B319,'Justerad allokering'!$B$1:$AG$461,MATCH(V$1,'Justerad allokering'!$B$1:$AF$1,0),FALSE)),VLOOKUP($B319,'Allokerad kvv'!$B$2:$AV$468,MATCH(V$1,'Allokerad kvv'!$B$1:$AV$1,0),FALSE),VLOOKUP($B319,'Justerad allokering'!$B$1:$AG$461,MATCH(V$1,'Justerad allokering'!$B$1:$AF$1,0),FALSE))</f>
        <v>0</v>
      </c>
      <c r="W319">
        <f>IF(ISERROR(1/VLOOKUP($B319,'Justerad allokering'!$B$1:$AG$461,MATCH(W$1,'Justerad allokering'!$B$1:$AF$1,0),FALSE)),VLOOKUP($B319,'Allokerad kvv'!$B$2:$AV$468,MATCH(W$1,'Allokerad kvv'!$B$1:$AV$1,0),FALSE),VLOOKUP($B319,'Justerad allokering'!$B$1:$AG$461,MATCH(W$1,'Justerad allokering'!$B$1:$AF$1,0),FALSE))</f>
        <v>0</v>
      </c>
      <c r="X319">
        <f>IF(ISERROR(1/VLOOKUP($B319,'Justerad allokering'!$B$1:$AG$461,MATCH(X$1,'Justerad allokering'!$B$1:$AF$1,0),FALSE)),VLOOKUP($B319,'Allokerad kvv'!$B$2:$AV$468,MATCH(X$1,'Allokerad kvv'!$B$1:$AV$1,0),FALSE),VLOOKUP($B319,'Justerad allokering'!$B$1:$AG$461,MATCH(X$1,'Justerad allokering'!$B$1:$AF$1,0),FALSE))</f>
        <v>0</v>
      </c>
      <c r="Y319">
        <f>IF(ISERROR(1/VLOOKUP($B319,'Justerad allokering'!$B$1:$AG$461,MATCH(Y$1,'Justerad allokering'!$B$1:$AF$1,0),FALSE)),VLOOKUP($B319,'Allokerad kvv'!$B$2:$AV$468,MATCH(Y$1,'Allokerad kvv'!$B$1:$AV$1,0),FALSE),VLOOKUP($B319,'Justerad allokering'!$B$1:$AG$461,MATCH(Y$1,'Justerad allokering'!$B$1:$AF$1,0),FALSE))</f>
        <v>0</v>
      </c>
      <c r="Z319">
        <f>IF(ISERROR(1/VLOOKUP($B319,'Justerad allokering'!$B$1:$AG$461,MATCH(Z$1,'Justerad allokering'!$B$1:$AF$1,0),FALSE)),VLOOKUP($B319,'Allokerad kvv'!$B$2:$AV$468,MATCH(Z$1,'Allokerad kvv'!$B$1:$AV$1,0),FALSE),VLOOKUP($B319,'Justerad allokering'!$B$1:$AG$461,MATCH(Z$1,'Justerad allokering'!$B$1:$AF$1,0),FALSE))</f>
        <v>0</v>
      </c>
      <c r="AE319" s="89">
        <f t="shared" si="16"/>
        <v>0</v>
      </c>
      <c r="AG319">
        <f t="shared" si="17"/>
        <v>0</v>
      </c>
      <c r="AH319">
        <f t="shared" si="18"/>
        <v>0</v>
      </c>
      <c r="AI319" t="str">
        <f>IF(AH319=0,"",AH319/VLOOKUP(B319,Kraftvärmeprod!$B$1:$BC$480,MATCH("Summa tillförd energi exklusive rökgaskondensering",Kraftvärmeprod!$B$1:$BC$1,0),FALSE))</f>
        <v/>
      </c>
      <c r="AK319">
        <f t="shared" si="19"/>
        <v>0</v>
      </c>
    </row>
    <row r="320" spans="1:37" x14ac:dyDescent="0.25">
      <c r="A320" s="2" t="s">
        <v>449</v>
      </c>
      <c r="B320" s="2" t="s">
        <v>452</v>
      </c>
      <c r="C320">
        <f>IF(ISERROR(1/VLOOKUP($B320,'Justerad allokering'!$B$1:$AG$461,MATCH(C$1,'Justerad allokering'!$B$1:$AF$1,0),FALSE)),VLOOKUP($B320,'Allokerad kvv'!$B$2:$AV$468,MATCH(C$1,'Allokerad kvv'!$B$1:$AV$1,0),FALSE),VLOOKUP($B320,'Justerad allokering'!$B$1:$AG$461,MATCH(C$1,'Justerad allokering'!$B$1:$AF$1,0),FALSE))</f>
        <v>151.25299999999999</v>
      </c>
      <c r="D320">
        <f>IF(ISERROR(1/VLOOKUP($B320,'Justerad allokering'!$B$1:$AG$461,MATCH(D$1,'Justerad allokering'!$B$1:$AF$1,0),FALSE)),VLOOKUP($B320,'Allokerad kvv'!$B$2:$AV$468,MATCH(D$1,'Allokerad kvv'!$B$1:$AV$1,0),FALSE),VLOOKUP($B320,'Justerad allokering'!$B$1:$AG$461,MATCH(D$1,'Justerad allokering'!$B$1:$AF$1,0),FALSE))</f>
        <v>0</v>
      </c>
      <c r="E320">
        <f>IF(ISERROR(1/VLOOKUP($B320,'Justerad allokering'!$B$1:$AG$461,MATCH(E$1,'Justerad allokering'!$B$1:$AF$1,0),FALSE)),VLOOKUP($B320,'Allokerad kvv'!$B$2:$AV$468,MATCH(E$1,'Allokerad kvv'!$B$1:$AV$1,0),FALSE),VLOOKUP($B320,'Justerad allokering'!$B$1:$AG$461,MATCH(E$1,'Justerad allokering'!$B$1:$AF$1,0),FALSE))</f>
        <v>0</v>
      </c>
      <c r="F320">
        <f>IF(ISERROR(1/VLOOKUP($B320,'Justerad allokering'!$B$1:$AG$461,MATCH(F$1,'Justerad allokering'!$B$1:$AF$1,0),FALSE)),VLOOKUP($B320,'Allokerad kvv'!$B$2:$AV$468,MATCH(F$1,'Allokerad kvv'!$B$1:$AV$1,0),FALSE),VLOOKUP($B320,'Justerad allokering'!$B$1:$AG$461,MATCH(F$1,'Justerad allokering'!$B$1:$AF$1,0),FALSE))</f>
        <v>0</v>
      </c>
      <c r="G320">
        <f>IF(ISERROR(1/VLOOKUP($B320,'Justerad allokering'!$B$1:$AG$461,MATCH(G$1,'Justerad allokering'!$B$1:$AF$1,0),FALSE)),VLOOKUP($B320,'Allokerad kvv'!$B$2:$AV$468,MATCH(G$1,'Allokerad kvv'!$B$1:$AV$1,0),FALSE),VLOOKUP($B320,'Justerad allokering'!$B$1:$AG$461,MATCH(G$1,'Justerad allokering'!$B$1:$AF$1,0),FALSE))</f>
        <v>0</v>
      </c>
      <c r="H320">
        <f>IF(ISERROR(1/VLOOKUP($B320,'Justerad allokering'!$B$1:$AG$461,MATCH(H$1,'Justerad allokering'!$B$1:$AF$1,0),FALSE)),VLOOKUP($B320,'Allokerad kvv'!$B$2:$AV$468,MATCH(H$1,'Allokerad kvv'!$B$1:$AV$1,0),FALSE),VLOOKUP($B320,'Justerad allokering'!$B$1:$AG$461,MATCH(H$1,'Justerad allokering'!$B$1:$AF$1,0),FALSE))</f>
        <v>0</v>
      </c>
      <c r="I320">
        <f>IF(ISERROR(1/VLOOKUP($B320,'Justerad allokering'!$B$1:$AG$461,MATCH(I$1,'Justerad allokering'!$B$1:$AF$1,0),FALSE)),VLOOKUP($B320,'Allokerad kvv'!$B$2:$AV$468,MATCH(I$1,'Allokerad kvv'!$B$1:$AV$1,0),FALSE),VLOOKUP($B320,'Justerad allokering'!$B$1:$AG$461,MATCH(I$1,'Justerad allokering'!$B$1:$AF$1,0),FALSE))</f>
        <v>0</v>
      </c>
      <c r="J320">
        <f>IF(ISERROR(1/VLOOKUP($B320,'Justerad allokering'!$B$1:$AG$461,MATCH(J$1,'Justerad allokering'!$B$1:$AF$1,0),FALSE)),VLOOKUP($B320,'Allokerad kvv'!$B$2:$AV$468,MATCH(J$1,'Allokerad kvv'!$B$1:$AV$1,0),FALSE),VLOOKUP($B320,'Justerad allokering'!$B$1:$AG$461,MATCH(J$1,'Justerad allokering'!$B$1:$AF$1,0),FALSE))</f>
        <v>0</v>
      </c>
      <c r="K320">
        <f>IF(ISERROR(1/VLOOKUP($B320,'Justerad allokering'!$B$1:$AG$461,MATCH(K$1,'Justerad allokering'!$B$1:$AF$1,0),FALSE)),VLOOKUP($B320,'Allokerad kvv'!$B$2:$AV$468,MATCH(K$1,'Allokerad kvv'!$B$1:$AV$1,0),FALSE),VLOOKUP($B320,'Justerad allokering'!$B$1:$AG$461,MATCH(K$1,'Justerad allokering'!$B$1:$AF$1,0),FALSE))</f>
        <v>6.5981800000000002</v>
      </c>
      <c r="L320">
        <f>IF(ISERROR(1/VLOOKUP($B320,'Justerad allokering'!$B$1:$AG$461,MATCH(L$1,'Justerad allokering'!$B$1:$AF$1,0),FALSE)),VLOOKUP($B320,'Allokerad kvv'!$B$2:$AV$468,MATCH(L$1,'Allokerad kvv'!$B$1:$AV$1,0),FALSE),VLOOKUP($B320,'Justerad allokering'!$B$1:$AG$461,MATCH(L$1,'Justerad allokering'!$B$1:$AF$1,0),FALSE))</f>
        <v>0</v>
      </c>
      <c r="M320">
        <f>IF(ISERROR(1/VLOOKUP($B320,'Justerad allokering'!$B$1:$AG$461,MATCH(M$1,'Justerad allokering'!$B$1:$AF$1,0),FALSE)),VLOOKUP($B320,'Allokerad kvv'!$B$2:$AV$468,MATCH(M$1,'Allokerad kvv'!$B$1:$AV$1,0),FALSE),VLOOKUP($B320,'Justerad allokering'!$B$1:$AG$461,MATCH(M$1,'Justerad allokering'!$B$1:$AF$1,0),FALSE))</f>
        <v>7.4928499999999998</v>
      </c>
      <c r="N320">
        <f>IF(ISERROR(1/VLOOKUP($B320,'Justerad allokering'!$B$1:$AG$461,MATCH(N$1,'Justerad allokering'!$B$1:$AF$1,0),FALSE)),VLOOKUP($B320,'Allokerad kvv'!$B$2:$AV$468,MATCH(N$1,'Allokerad kvv'!$B$1:$AV$1,0),FALSE),VLOOKUP($B320,'Justerad allokering'!$B$1:$AG$461,MATCH(N$1,'Justerad allokering'!$B$1:$AF$1,0),FALSE))</f>
        <v>32.6</v>
      </c>
      <c r="O320">
        <f>IF(ISERROR(1/VLOOKUP($B320,'Justerad allokering'!$B$1:$AG$461,MATCH(O$1,'Justerad allokering'!$B$1:$AF$1,0),FALSE)),VLOOKUP($B320,'Allokerad kvv'!$B$2:$AV$468,MATCH(O$1,'Allokerad kvv'!$B$1:$AV$1,0),FALSE),VLOOKUP($B320,'Justerad allokering'!$B$1:$AG$461,MATCH(O$1,'Justerad allokering'!$B$1:$AF$1,0),FALSE))</f>
        <v>0</v>
      </c>
      <c r="P320">
        <f>IF(ISERROR(1/VLOOKUP($B320,'Justerad allokering'!$B$1:$AG$461,MATCH(P$1,'Justerad allokering'!$B$1:$AF$1,0),FALSE)),VLOOKUP($B320,'Allokerad kvv'!$B$2:$AV$468,MATCH(P$1,'Allokerad kvv'!$B$1:$AV$1,0),FALSE),VLOOKUP($B320,'Justerad allokering'!$B$1:$AG$461,MATCH(P$1,'Justerad allokering'!$B$1:$AF$1,0),FALSE))</f>
        <v>0</v>
      </c>
      <c r="Q320">
        <f>IF(ISERROR(1/VLOOKUP($B320,'Justerad allokering'!$B$1:$AG$461,MATCH(Q$1,'Justerad allokering'!$B$1:$AF$1,0),FALSE)),VLOOKUP($B320,'Allokerad kvv'!$B$2:$AV$468,MATCH(Q$1,'Allokerad kvv'!$B$1:$AV$1,0),FALSE),VLOOKUP($B320,'Justerad allokering'!$B$1:$AG$461,MATCH(Q$1,'Justerad allokering'!$B$1:$AF$1,0),FALSE))</f>
        <v>0</v>
      </c>
      <c r="R320">
        <f>IF(ISERROR(1/VLOOKUP($B320,'Justerad allokering'!$B$1:$AG$461,MATCH(R$1,'Justerad allokering'!$B$1:$AF$1,0),FALSE)),VLOOKUP($B320,'Allokerad kvv'!$B$2:$AV$468,MATCH(R$1,'Allokerad kvv'!$B$1:$AV$1,0),FALSE),VLOOKUP($B320,'Justerad allokering'!$B$1:$AG$461,MATCH(R$1,'Justerad allokering'!$B$1:$AF$1,0),FALSE))</f>
        <v>0</v>
      </c>
      <c r="S320">
        <f>IF(ISERROR(1/VLOOKUP($B320,'Justerad allokering'!$B$1:$AG$461,MATCH(S$1,'Justerad allokering'!$B$1:$AF$1,0),FALSE)),VLOOKUP($B320,'Allokerad kvv'!$B$2:$AV$468,MATCH(S$1,'Allokerad kvv'!$B$1:$AV$1,0),FALSE),VLOOKUP($B320,'Justerad allokering'!$B$1:$AG$461,MATCH(S$1,'Justerad allokering'!$B$1:$AF$1,0),FALSE))</f>
        <v>0</v>
      </c>
      <c r="T320">
        <f>IF(ISERROR(1/VLOOKUP($B320,'Justerad allokering'!$B$1:$AG$461,MATCH(T$1,'Justerad allokering'!$B$1:$AF$1,0),FALSE)),VLOOKUP($B320,'Allokerad kvv'!$B$2:$AV$468,MATCH(T$1,'Allokerad kvv'!$B$1:$AV$1,0),FALSE),VLOOKUP($B320,'Justerad allokering'!$B$1:$AG$461,MATCH(T$1,'Justerad allokering'!$B$1:$AF$1,0),FALSE))</f>
        <v>0</v>
      </c>
      <c r="U320">
        <f>IF(ISERROR(1/VLOOKUP($B320,'Justerad allokering'!$B$1:$AG$461,MATCH(U$1,'Justerad allokering'!$B$1:$AF$1,0),FALSE)),VLOOKUP($B320,'Allokerad kvv'!$B$2:$AV$468,MATCH(U$1,'Allokerad kvv'!$B$1:$AV$1,0),FALSE),VLOOKUP($B320,'Justerad allokering'!$B$1:$AG$461,MATCH(U$1,'Justerad allokering'!$B$1:$AF$1,0),FALSE))</f>
        <v>0</v>
      </c>
      <c r="V320">
        <f>IF(ISERROR(1/VLOOKUP($B320,'Justerad allokering'!$B$1:$AG$461,MATCH(V$1,'Justerad allokering'!$B$1:$AF$1,0),FALSE)),VLOOKUP($B320,'Allokerad kvv'!$B$2:$AV$468,MATCH(V$1,'Allokerad kvv'!$B$1:$AV$1,0),FALSE),VLOOKUP($B320,'Justerad allokering'!$B$1:$AG$461,MATCH(V$1,'Justerad allokering'!$B$1:$AF$1,0),FALSE))</f>
        <v>0</v>
      </c>
      <c r="W320">
        <f>IF(ISERROR(1/VLOOKUP($B320,'Justerad allokering'!$B$1:$AG$461,MATCH(W$1,'Justerad allokering'!$B$1:$AF$1,0),FALSE)),VLOOKUP($B320,'Allokerad kvv'!$B$2:$AV$468,MATCH(W$1,'Allokerad kvv'!$B$1:$AV$1,0),FALSE),VLOOKUP($B320,'Justerad allokering'!$B$1:$AG$461,MATCH(W$1,'Justerad allokering'!$B$1:$AF$1,0),FALSE))</f>
        <v>0</v>
      </c>
      <c r="X320">
        <f>IF(ISERROR(1/VLOOKUP($B320,'Justerad allokering'!$B$1:$AG$461,MATCH(X$1,'Justerad allokering'!$B$1:$AF$1,0),FALSE)),VLOOKUP($B320,'Allokerad kvv'!$B$2:$AV$468,MATCH(X$1,'Allokerad kvv'!$B$1:$AV$1,0),FALSE),VLOOKUP($B320,'Justerad allokering'!$B$1:$AG$461,MATCH(X$1,'Justerad allokering'!$B$1:$AF$1,0),FALSE))</f>
        <v>0</v>
      </c>
      <c r="Y320">
        <f>IF(ISERROR(1/VLOOKUP($B320,'Justerad allokering'!$B$1:$AG$461,MATCH(Y$1,'Justerad allokering'!$B$1:$AF$1,0),FALSE)),VLOOKUP($B320,'Allokerad kvv'!$B$2:$AV$468,MATCH(Y$1,'Allokerad kvv'!$B$1:$AV$1,0),FALSE),VLOOKUP($B320,'Justerad allokering'!$B$1:$AG$461,MATCH(Y$1,'Justerad allokering'!$B$1:$AF$1,0),FALSE))</f>
        <v>1.01799</v>
      </c>
      <c r="Z320">
        <f>IF(ISERROR(1/VLOOKUP($B320,'Justerad allokering'!$B$1:$AG$461,MATCH(Z$1,'Justerad allokering'!$B$1:$AF$1,0),FALSE)),VLOOKUP($B320,'Allokerad kvv'!$B$2:$AV$468,MATCH(Z$1,'Allokerad kvv'!$B$1:$AV$1,0),FALSE),VLOOKUP($B320,'Justerad allokering'!$B$1:$AG$461,MATCH(Z$1,'Justerad allokering'!$B$1:$AF$1,0),FALSE))</f>
        <v>0</v>
      </c>
      <c r="AE320" s="89">
        <f t="shared" si="16"/>
        <v>198.96202</v>
      </c>
      <c r="AG320">
        <f t="shared" si="17"/>
        <v>192.36383999999998</v>
      </c>
      <c r="AH320">
        <f t="shared" si="18"/>
        <v>159.76383999999999</v>
      </c>
      <c r="AI320">
        <f>IF(AH320=0,"",AH320/VLOOKUP(B320,Kraftvärmeprod!$B$1:$BC$480,MATCH("Summa tillförd energi exklusive rökgaskondensering",Kraftvärmeprod!$B$1:$BC$1,0),FALSE))</f>
        <v>0.46795575967757047</v>
      </c>
      <c r="AK320">
        <f t="shared" si="19"/>
        <v>8.51084</v>
      </c>
    </row>
    <row r="321" spans="1:37" x14ac:dyDescent="0.25">
      <c r="A321" s="2" t="s">
        <v>453</v>
      </c>
      <c r="B321" s="2" t="s">
        <v>454</v>
      </c>
      <c r="C321">
        <f>IF(ISERROR(1/VLOOKUP($B321,'Justerad allokering'!$B$1:$AG$461,MATCH(C$1,'Justerad allokering'!$B$1:$AF$1,0),FALSE)),VLOOKUP($B321,'Allokerad kvv'!$B$2:$AV$468,MATCH(C$1,'Allokerad kvv'!$B$1:$AV$1,0),FALSE),VLOOKUP($B321,'Justerad allokering'!$B$1:$AG$461,MATCH(C$1,'Justerad allokering'!$B$1:$AF$1,0),FALSE))</f>
        <v>0</v>
      </c>
      <c r="D321">
        <f>IF(ISERROR(1/VLOOKUP($B321,'Justerad allokering'!$B$1:$AG$461,MATCH(D$1,'Justerad allokering'!$B$1:$AF$1,0),FALSE)),VLOOKUP($B321,'Allokerad kvv'!$B$2:$AV$468,MATCH(D$1,'Allokerad kvv'!$B$1:$AV$1,0),FALSE),VLOOKUP($B321,'Justerad allokering'!$B$1:$AG$461,MATCH(D$1,'Justerad allokering'!$B$1:$AF$1,0),FALSE))</f>
        <v>0</v>
      </c>
      <c r="E321">
        <f>IF(ISERROR(1/VLOOKUP($B321,'Justerad allokering'!$B$1:$AG$461,MATCH(E$1,'Justerad allokering'!$B$1:$AF$1,0),FALSE)),VLOOKUP($B321,'Allokerad kvv'!$B$2:$AV$468,MATCH(E$1,'Allokerad kvv'!$B$1:$AV$1,0),FALSE),VLOOKUP($B321,'Justerad allokering'!$B$1:$AG$461,MATCH(E$1,'Justerad allokering'!$B$1:$AF$1,0),FALSE))</f>
        <v>0</v>
      </c>
      <c r="F321">
        <f>IF(ISERROR(1/VLOOKUP($B321,'Justerad allokering'!$B$1:$AG$461,MATCH(F$1,'Justerad allokering'!$B$1:$AF$1,0),FALSE)),VLOOKUP($B321,'Allokerad kvv'!$B$2:$AV$468,MATCH(F$1,'Allokerad kvv'!$B$1:$AV$1,0),FALSE),VLOOKUP($B321,'Justerad allokering'!$B$1:$AG$461,MATCH(F$1,'Justerad allokering'!$B$1:$AF$1,0),FALSE))</f>
        <v>0</v>
      </c>
      <c r="G321">
        <f>IF(ISERROR(1/VLOOKUP($B321,'Justerad allokering'!$B$1:$AG$461,MATCH(G$1,'Justerad allokering'!$B$1:$AF$1,0),FALSE)),VLOOKUP($B321,'Allokerad kvv'!$B$2:$AV$468,MATCH(G$1,'Allokerad kvv'!$B$1:$AV$1,0),FALSE),VLOOKUP($B321,'Justerad allokering'!$B$1:$AG$461,MATCH(G$1,'Justerad allokering'!$B$1:$AF$1,0),FALSE))</f>
        <v>0</v>
      </c>
      <c r="H321">
        <f>IF(ISERROR(1/VLOOKUP($B321,'Justerad allokering'!$B$1:$AG$461,MATCH(H$1,'Justerad allokering'!$B$1:$AF$1,0),FALSE)),VLOOKUP($B321,'Allokerad kvv'!$B$2:$AV$468,MATCH(H$1,'Allokerad kvv'!$B$1:$AV$1,0),FALSE),VLOOKUP($B321,'Justerad allokering'!$B$1:$AG$461,MATCH(H$1,'Justerad allokering'!$B$1:$AF$1,0),FALSE))</f>
        <v>0</v>
      </c>
      <c r="I321">
        <f>IF(ISERROR(1/VLOOKUP($B321,'Justerad allokering'!$B$1:$AG$461,MATCH(I$1,'Justerad allokering'!$B$1:$AF$1,0),FALSE)),VLOOKUP($B321,'Allokerad kvv'!$B$2:$AV$468,MATCH(I$1,'Allokerad kvv'!$B$1:$AV$1,0),FALSE),VLOOKUP($B321,'Justerad allokering'!$B$1:$AG$461,MATCH(I$1,'Justerad allokering'!$B$1:$AF$1,0),FALSE))</f>
        <v>0</v>
      </c>
      <c r="J321">
        <f>IF(ISERROR(1/VLOOKUP($B321,'Justerad allokering'!$B$1:$AG$461,MATCH(J$1,'Justerad allokering'!$B$1:$AF$1,0),FALSE)),VLOOKUP($B321,'Allokerad kvv'!$B$2:$AV$468,MATCH(J$1,'Allokerad kvv'!$B$1:$AV$1,0),FALSE),VLOOKUP($B321,'Justerad allokering'!$B$1:$AG$461,MATCH(J$1,'Justerad allokering'!$B$1:$AF$1,0),FALSE))</f>
        <v>0</v>
      </c>
      <c r="K321">
        <f>IF(ISERROR(1/VLOOKUP($B321,'Justerad allokering'!$B$1:$AG$461,MATCH(K$1,'Justerad allokering'!$B$1:$AF$1,0),FALSE)),VLOOKUP($B321,'Allokerad kvv'!$B$2:$AV$468,MATCH(K$1,'Allokerad kvv'!$B$1:$AV$1,0),FALSE),VLOOKUP($B321,'Justerad allokering'!$B$1:$AG$461,MATCH(K$1,'Justerad allokering'!$B$1:$AF$1,0),FALSE))</f>
        <v>0</v>
      </c>
      <c r="L321">
        <f>IF(ISERROR(1/VLOOKUP($B321,'Justerad allokering'!$B$1:$AG$461,MATCH(L$1,'Justerad allokering'!$B$1:$AF$1,0),FALSE)),VLOOKUP($B321,'Allokerad kvv'!$B$2:$AV$468,MATCH(L$1,'Allokerad kvv'!$B$1:$AV$1,0),FALSE),VLOOKUP($B321,'Justerad allokering'!$B$1:$AG$461,MATCH(L$1,'Justerad allokering'!$B$1:$AF$1,0),FALSE))</f>
        <v>0</v>
      </c>
      <c r="M321">
        <f>IF(ISERROR(1/VLOOKUP($B321,'Justerad allokering'!$B$1:$AG$461,MATCH(M$1,'Justerad allokering'!$B$1:$AF$1,0),FALSE)),VLOOKUP($B321,'Allokerad kvv'!$B$2:$AV$468,MATCH(M$1,'Allokerad kvv'!$B$1:$AV$1,0),FALSE),VLOOKUP($B321,'Justerad allokering'!$B$1:$AG$461,MATCH(M$1,'Justerad allokering'!$B$1:$AF$1,0),FALSE))</f>
        <v>0</v>
      </c>
      <c r="N321">
        <f>IF(ISERROR(1/VLOOKUP($B321,'Justerad allokering'!$B$1:$AG$461,MATCH(N$1,'Justerad allokering'!$B$1:$AF$1,0),FALSE)),VLOOKUP($B321,'Allokerad kvv'!$B$2:$AV$468,MATCH(N$1,'Allokerad kvv'!$B$1:$AV$1,0),FALSE),VLOOKUP($B321,'Justerad allokering'!$B$1:$AG$461,MATCH(N$1,'Justerad allokering'!$B$1:$AF$1,0),FALSE))</f>
        <v>0</v>
      </c>
      <c r="O321">
        <f>IF(ISERROR(1/VLOOKUP($B321,'Justerad allokering'!$B$1:$AG$461,MATCH(O$1,'Justerad allokering'!$B$1:$AF$1,0),FALSE)),VLOOKUP($B321,'Allokerad kvv'!$B$2:$AV$468,MATCH(O$1,'Allokerad kvv'!$B$1:$AV$1,0),FALSE),VLOOKUP($B321,'Justerad allokering'!$B$1:$AG$461,MATCH(O$1,'Justerad allokering'!$B$1:$AF$1,0),FALSE))</f>
        <v>0</v>
      </c>
      <c r="P321">
        <f>IF(ISERROR(1/VLOOKUP($B321,'Justerad allokering'!$B$1:$AG$461,MATCH(P$1,'Justerad allokering'!$B$1:$AF$1,0),FALSE)),VLOOKUP($B321,'Allokerad kvv'!$B$2:$AV$468,MATCH(P$1,'Allokerad kvv'!$B$1:$AV$1,0),FALSE),VLOOKUP($B321,'Justerad allokering'!$B$1:$AG$461,MATCH(P$1,'Justerad allokering'!$B$1:$AF$1,0),FALSE))</f>
        <v>0</v>
      </c>
      <c r="Q321">
        <f>IF(ISERROR(1/VLOOKUP($B321,'Justerad allokering'!$B$1:$AG$461,MATCH(Q$1,'Justerad allokering'!$B$1:$AF$1,0),FALSE)),VLOOKUP($B321,'Allokerad kvv'!$B$2:$AV$468,MATCH(Q$1,'Allokerad kvv'!$B$1:$AV$1,0),FALSE),VLOOKUP($B321,'Justerad allokering'!$B$1:$AG$461,MATCH(Q$1,'Justerad allokering'!$B$1:$AF$1,0),FALSE))</f>
        <v>0</v>
      </c>
      <c r="R321">
        <f>IF(ISERROR(1/VLOOKUP($B321,'Justerad allokering'!$B$1:$AG$461,MATCH(R$1,'Justerad allokering'!$B$1:$AF$1,0),FALSE)),VLOOKUP($B321,'Allokerad kvv'!$B$2:$AV$468,MATCH(R$1,'Allokerad kvv'!$B$1:$AV$1,0),FALSE),VLOOKUP($B321,'Justerad allokering'!$B$1:$AG$461,MATCH(R$1,'Justerad allokering'!$B$1:$AF$1,0),FALSE))</f>
        <v>0</v>
      </c>
      <c r="S321">
        <f>IF(ISERROR(1/VLOOKUP($B321,'Justerad allokering'!$B$1:$AG$461,MATCH(S$1,'Justerad allokering'!$B$1:$AF$1,0),FALSE)),VLOOKUP($B321,'Allokerad kvv'!$B$2:$AV$468,MATCH(S$1,'Allokerad kvv'!$B$1:$AV$1,0),FALSE),VLOOKUP($B321,'Justerad allokering'!$B$1:$AG$461,MATCH(S$1,'Justerad allokering'!$B$1:$AF$1,0),FALSE))</f>
        <v>0</v>
      </c>
      <c r="T321">
        <f>IF(ISERROR(1/VLOOKUP($B321,'Justerad allokering'!$B$1:$AG$461,MATCH(T$1,'Justerad allokering'!$B$1:$AF$1,0),FALSE)),VLOOKUP($B321,'Allokerad kvv'!$B$2:$AV$468,MATCH(T$1,'Allokerad kvv'!$B$1:$AV$1,0),FALSE),VLOOKUP($B321,'Justerad allokering'!$B$1:$AG$461,MATCH(T$1,'Justerad allokering'!$B$1:$AF$1,0),FALSE))</f>
        <v>0</v>
      </c>
      <c r="U321">
        <f>IF(ISERROR(1/VLOOKUP($B321,'Justerad allokering'!$B$1:$AG$461,MATCH(U$1,'Justerad allokering'!$B$1:$AF$1,0),FALSE)),VLOOKUP($B321,'Allokerad kvv'!$B$2:$AV$468,MATCH(U$1,'Allokerad kvv'!$B$1:$AV$1,0),FALSE),VLOOKUP($B321,'Justerad allokering'!$B$1:$AG$461,MATCH(U$1,'Justerad allokering'!$B$1:$AF$1,0),FALSE))</f>
        <v>0</v>
      </c>
      <c r="V321">
        <f>IF(ISERROR(1/VLOOKUP($B321,'Justerad allokering'!$B$1:$AG$461,MATCH(V$1,'Justerad allokering'!$B$1:$AF$1,0),FALSE)),VLOOKUP($B321,'Allokerad kvv'!$B$2:$AV$468,MATCH(V$1,'Allokerad kvv'!$B$1:$AV$1,0),FALSE),VLOOKUP($B321,'Justerad allokering'!$B$1:$AG$461,MATCH(V$1,'Justerad allokering'!$B$1:$AF$1,0),FALSE))</f>
        <v>0</v>
      </c>
      <c r="W321">
        <f>IF(ISERROR(1/VLOOKUP($B321,'Justerad allokering'!$B$1:$AG$461,MATCH(W$1,'Justerad allokering'!$B$1:$AF$1,0),FALSE)),VLOOKUP($B321,'Allokerad kvv'!$B$2:$AV$468,MATCH(W$1,'Allokerad kvv'!$B$1:$AV$1,0),FALSE),VLOOKUP($B321,'Justerad allokering'!$B$1:$AG$461,MATCH(W$1,'Justerad allokering'!$B$1:$AF$1,0),FALSE))</f>
        <v>0</v>
      </c>
      <c r="X321">
        <f>IF(ISERROR(1/VLOOKUP($B321,'Justerad allokering'!$B$1:$AG$461,MATCH(X$1,'Justerad allokering'!$B$1:$AF$1,0),FALSE)),VLOOKUP($B321,'Allokerad kvv'!$B$2:$AV$468,MATCH(X$1,'Allokerad kvv'!$B$1:$AV$1,0),FALSE),VLOOKUP($B321,'Justerad allokering'!$B$1:$AG$461,MATCH(X$1,'Justerad allokering'!$B$1:$AF$1,0),FALSE))</f>
        <v>0</v>
      </c>
      <c r="Y321">
        <f>IF(ISERROR(1/VLOOKUP($B321,'Justerad allokering'!$B$1:$AG$461,MATCH(Y$1,'Justerad allokering'!$B$1:$AF$1,0),FALSE)),VLOOKUP($B321,'Allokerad kvv'!$B$2:$AV$468,MATCH(Y$1,'Allokerad kvv'!$B$1:$AV$1,0),FALSE),VLOOKUP($B321,'Justerad allokering'!$B$1:$AG$461,MATCH(Y$1,'Justerad allokering'!$B$1:$AF$1,0),FALSE))</f>
        <v>0</v>
      </c>
      <c r="Z321">
        <f>IF(ISERROR(1/VLOOKUP($B321,'Justerad allokering'!$B$1:$AG$461,MATCH(Z$1,'Justerad allokering'!$B$1:$AF$1,0),FALSE)),VLOOKUP($B321,'Allokerad kvv'!$B$2:$AV$468,MATCH(Z$1,'Allokerad kvv'!$B$1:$AV$1,0),FALSE),VLOOKUP($B321,'Justerad allokering'!$B$1:$AG$461,MATCH(Z$1,'Justerad allokering'!$B$1:$AF$1,0),FALSE))</f>
        <v>0</v>
      </c>
      <c r="AE321" s="89">
        <f t="shared" si="16"/>
        <v>0</v>
      </c>
      <c r="AG321">
        <f t="shared" si="17"/>
        <v>0</v>
      </c>
      <c r="AH321">
        <f t="shared" si="18"/>
        <v>0</v>
      </c>
      <c r="AI321" t="str">
        <f>IF(AH321=0,"",AH321/VLOOKUP(B321,Kraftvärmeprod!$B$1:$BC$480,MATCH("Summa tillförd energi exklusive rökgaskondensering",Kraftvärmeprod!$B$1:$BC$1,0),FALSE))</f>
        <v/>
      </c>
      <c r="AK321">
        <f t="shared" si="19"/>
        <v>0</v>
      </c>
    </row>
    <row r="322" spans="1:37" x14ac:dyDescent="0.25">
      <c r="A322" s="2" t="s">
        <v>453</v>
      </c>
      <c r="B322" s="2" t="s">
        <v>455</v>
      </c>
      <c r="C322">
        <f>IF(ISERROR(1/VLOOKUP($B322,'Justerad allokering'!$B$1:$AG$461,MATCH(C$1,'Justerad allokering'!$B$1:$AF$1,0),FALSE)),VLOOKUP($B322,'Allokerad kvv'!$B$2:$AV$468,MATCH(C$1,'Allokerad kvv'!$B$1:$AV$1,0),FALSE),VLOOKUP($B322,'Justerad allokering'!$B$1:$AG$461,MATCH(C$1,'Justerad allokering'!$B$1:$AF$1,0),FALSE))</f>
        <v>0</v>
      </c>
      <c r="D322">
        <f>IF(ISERROR(1/VLOOKUP($B322,'Justerad allokering'!$B$1:$AG$461,MATCH(D$1,'Justerad allokering'!$B$1:$AF$1,0),FALSE)),VLOOKUP($B322,'Allokerad kvv'!$B$2:$AV$468,MATCH(D$1,'Allokerad kvv'!$B$1:$AV$1,0),FALSE),VLOOKUP($B322,'Justerad allokering'!$B$1:$AG$461,MATCH(D$1,'Justerad allokering'!$B$1:$AF$1,0),FALSE))</f>
        <v>0</v>
      </c>
      <c r="E322">
        <f>IF(ISERROR(1/VLOOKUP($B322,'Justerad allokering'!$B$1:$AG$461,MATCH(E$1,'Justerad allokering'!$B$1:$AF$1,0),FALSE)),VLOOKUP($B322,'Allokerad kvv'!$B$2:$AV$468,MATCH(E$1,'Allokerad kvv'!$B$1:$AV$1,0),FALSE),VLOOKUP($B322,'Justerad allokering'!$B$1:$AG$461,MATCH(E$1,'Justerad allokering'!$B$1:$AF$1,0),FALSE))</f>
        <v>0</v>
      </c>
      <c r="F322">
        <f>IF(ISERROR(1/VLOOKUP($B322,'Justerad allokering'!$B$1:$AG$461,MATCH(F$1,'Justerad allokering'!$B$1:$AF$1,0),FALSE)),VLOOKUP($B322,'Allokerad kvv'!$B$2:$AV$468,MATCH(F$1,'Allokerad kvv'!$B$1:$AV$1,0),FALSE),VLOOKUP($B322,'Justerad allokering'!$B$1:$AG$461,MATCH(F$1,'Justerad allokering'!$B$1:$AF$1,0),FALSE))</f>
        <v>0</v>
      </c>
      <c r="G322">
        <f>IF(ISERROR(1/VLOOKUP($B322,'Justerad allokering'!$B$1:$AG$461,MATCH(G$1,'Justerad allokering'!$B$1:$AF$1,0),FALSE)),VLOOKUP($B322,'Allokerad kvv'!$B$2:$AV$468,MATCH(G$1,'Allokerad kvv'!$B$1:$AV$1,0),FALSE),VLOOKUP($B322,'Justerad allokering'!$B$1:$AG$461,MATCH(G$1,'Justerad allokering'!$B$1:$AF$1,0),FALSE))</f>
        <v>0</v>
      </c>
      <c r="H322">
        <f>IF(ISERROR(1/VLOOKUP($B322,'Justerad allokering'!$B$1:$AG$461,MATCH(H$1,'Justerad allokering'!$B$1:$AF$1,0),FALSE)),VLOOKUP($B322,'Allokerad kvv'!$B$2:$AV$468,MATCH(H$1,'Allokerad kvv'!$B$1:$AV$1,0),FALSE),VLOOKUP($B322,'Justerad allokering'!$B$1:$AG$461,MATCH(H$1,'Justerad allokering'!$B$1:$AF$1,0),FALSE))</f>
        <v>0</v>
      </c>
      <c r="I322">
        <f>IF(ISERROR(1/VLOOKUP($B322,'Justerad allokering'!$B$1:$AG$461,MATCH(I$1,'Justerad allokering'!$B$1:$AF$1,0),FALSE)),VLOOKUP($B322,'Allokerad kvv'!$B$2:$AV$468,MATCH(I$1,'Allokerad kvv'!$B$1:$AV$1,0),FALSE),VLOOKUP($B322,'Justerad allokering'!$B$1:$AG$461,MATCH(I$1,'Justerad allokering'!$B$1:$AF$1,0),FALSE))</f>
        <v>0</v>
      </c>
      <c r="J322">
        <f>IF(ISERROR(1/VLOOKUP($B322,'Justerad allokering'!$B$1:$AG$461,MATCH(J$1,'Justerad allokering'!$B$1:$AF$1,0),FALSE)),VLOOKUP($B322,'Allokerad kvv'!$B$2:$AV$468,MATCH(J$1,'Allokerad kvv'!$B$1:$AV$1,0),FALSE),VLOOKUP($B322,'Justerad allokering'!$B$1:$AG$461,MATCH(J$1,'Justerad allokering'!$B$1:$AF$1,0),FALSE))</f>
        <v>0</v>
      </c>
      <c r="K322">
        <f>IF(ISERROR(1/VLOOKUP($B322,'Justerad allokering'!$B$1:$AG$461,MATCH(K$1,'Justerad allokering'!$B$1:$AF$1,0),FALSE)),VLOOKUP($B322,'Allokerad kvv'!$B$2:$AV$468,MATCH(K$1,'Allokerad kvv'!$B$1:$AV$1,0),FALSE),VLOOKUP($B322,'Justerad allokering'!$B$1:$AG$461,MATCH(K$1,'Justerad allokering'!$B$1:$AF$1,0),FALSE))</f>
        <v>0</v>
      </c>
      <c r="L322">
        <f>IF(ISERROR(1/VLOOKUP($B322,'Justerad allokering'!$B$1:$AG$461,MATCH(L$1,'Justerad allokering'!$B$1:$AF$1,0),FALSE)),VLOOKUP($B322,'Allokerad kvv'!$B$2:$AV$468,MATCH(L$1,'Allokerad kvv'!$B$1:$AV$1,0),FALSE),VLOOKUP($B322,'Justerad allokering'!$B$1:$AG$461,MATCH(L$1,'Justerad allokering'!$B$1:$AF$1,0),FALSE))</f>
        <v>0</v>
      </c>
      <c r="M322">
        <f>IF(ISERROR(1/VLOOKUP($B322,'Justerad allokering'!$B$1:$AG$461,MATCH(M$1,'Justerad allokering'!$B$1:$AF$1,0),FALSE)),VLOOKUP($B322,'Allokerad kvv'!$B$2:$AV$468,MATCH(M$1,'Allokerad kvv'!$B$1:$AV$1,0),FALSE),VLOOKUP($B322,'Justerad allokering'!$B$1:$AG$461,MATCH(M$1,'Justerad allokering'!$B$1:$AF$1,0),FALSE))</f>
        <v>0</v>
      </c>
      <c r="N322">
        <f>IF(ISERROR(1/VLOOKUP($B322,'Justerad allokering'!$B$1:$AG$461,MATCH(N$1,'Justerad allokering'!$B$1:$AF$1,0),FALSE)),VLOOKUP($B322,'Allokerad kvv'!$B$2:$AV$468,MATCH(N$1,'Allokerad kvv'!$B$1:$AV$1,0),FALSE),VLOOKUP($B322,'Justerad allokering'!$B$1:$AG$461,MATCH(N$1,'Justerad allokering'!$B$1:$AF$1,0),FALSE))</f>
        <v>0</v>
      </c>
      <c r="O322">
        <f>IF(ISERROR(1/VLOOKUP($B322,'Justerad allokering'!$B$1:$AG$461,MATCH(O$1,'Justerad allokering'!$B$1:$AF$1,0),FALSE)),VLOOKUP($B322,'Allokerad kvv'!$B$2:$AV$468,MATCH(O$1,'Allokerad kvv'!$B$1:$AV$1,0),FALSE),VLOOKUP($B322,'Justerad allokering'!$B$1:$AG$461,MATCH(O$1,'Justerad allokering'!$B$1:$AF$1,0),FALSE))</f>
        <v>0</v>
      </c>
      <c r="P322">
        <f>IF(ISERROR(1/VLOOKUP($B322,'Justerad allokering'!$B$1:$AG$461,MATCH(P$1,'Justerad allokering'!$B$1:$AF$1,0),FALSE)),VLOOKUP($B322,'Allokerad kvv'!$B$2:$AV$468,MATCH(P$1,'Allokerad kvv'!$B$1:$AV$1,0),FALSE),VLOOKUP($B322,'Justerad allokering'!$B$1:$AG$461,MATCH(P$1,'Justerad allokering'!$B$1:$AF$1,0),FALSE))</f>
        <v>0</v>
      </c>
      <c r="Q322">
        <f>IF(ISERROR(1/VLOOKUP($B322,'Justerad allokering'!$B$1:$AG$461,MATCH(Q$1,'Justerad allokering'!$B$1:$AF$1,0),FALSE)),VLOOKUP($B322,'Allokerad kvv'!$B$2:$AV$468,MATCH(Q$1,'Allokerad kvv'!$B$1:$AV$1,0),FALSE),VLOOKUP($B322,'Justerad allokering'!$B$1:$AG$461,MATCH(Q$1,'Justerad allokering'!$B$1:$AF$1,0),FALSE))</f>
        <v>0</v>
      </c>
      <c r="R322">
        <f>IF(ISERROR(1/VLOOKUP($B322,'Justerad allokering'!$B$1:$AG$461,MATCH(R$1,'Justerad allokering'!$B$1:$AF$1,0),FALSE)),VLOOKUP($B322,'Allokerad kvv'!$B$2:$AV$468,MATCH(R$1,'Allokerad kvv'!$B$1:$AV$1,0),FALSE),VLOOKUP($B322,'Justerad allokering'!$B$1:$AG$461,MATCH(R$1,'Justerad allokering'!$B$1:$AF$1,0),FALSE))</f>
        <v>0</v>
      </c>
      <c r="S322">
        <f>IF(ISERROR(1/VLOOKUP($B322,'Justerad allokering'!$B$1:$AG$461,MATCH(S$1,'Justerad allokering'!$B$1:$AF$1,0),FALSE)),VLOOKUP($B322,'Allokerad kvv'!$B$2:$AV$468,MATCH(S$1,'Allokerad kvv'!$B$1:$AV$1,0),FALSE),VLOOKUP($B322,'Justerad allokering'!$B$1:$AG$461,MATCH(S$1,'Justerad allokering'!$B$1:$AF$1,0),FALSE))</f>
        <v>0</v>
      </c>
      <c r="T322">
        <f>IF(ISERROR(1/VLOOKUP($B322,'Justerad allokering'!$B$1:$AG$461,MATCH(T$1,'Justerad allokering'!$B$1:$AF$1,0),FALSE)),VLOOKUP($B322,'Allokerad kvv'!$B$2:$AV$468,MATCH(T$1,'Allokerad kvv'!$B$1:$AV$1,0),FALSE),VLOOKUP($B322,'Justerad allokering'!$B$1:$AG$461,MATCH(T$1,'Justerad allokering'!$B$1:$AF$1,0),FALSE))</f>
        <v>0</v>
      </c>
      <c r="U322">
        <f>IF(ISERROR(1/VLOOKUP($B322,'Justerad allokering'!$B$1:$AG$461,MATCH(U$1,'Justerad allokering'!$B$1:$AF$1,0),FALSE)),VLOOKUP($B322,'Allokerad kvv'!$B$2:$AV$468,MATCH(U$1,'Allokerad kvv'!$B$1:$AV$1,0),FALSE),VLOOKUP($B322,'Justerad allokering'!$B$1:$AG$461,MATCH(U$1,'Justerad allokering'!$B$1:$AF$1,0),FALSE))</f>
        <v>0</v>
      </c>
      <c r="V322">
        <f>IF(ISERROR(1/VLOOKUP($B322,'Justerad allokering'!$B$1:$AG$461,MATCH(V$1,'Justerad allokering'!$B$1:$AF$1,0),FALSE)),VLOOKUP($B322,'Allokerad kvv'!$B$2:$AV$468,MATCH(V$1,'Allokerad kvv'!$B$1:$AV$1,0),FALSE),VLOOKUP($B322,'Justerad allokering'!$B$1:$AG$461,MATCH(V$1,'Justerad allokering'!$B$1:$AF$1,0),FALSE))</f>
        <v>0</v>
      </c>
      <c r="W322">
        <f>IF(ISERROR(1/VLOOKUP($B322,'Justerad allokering'!$B$1:$AG$461,MATCH(W$1,'Justerad allokering'!$B$1:$AF$1,0),FALSE)),VLOOKUP($B322,'Allokerad kvv'!$B$2:$AV$468,MATCH(W$1,'Allokerad kvv'!$B$1:$AV$1,0),FALSE),VLOOKUP($B322,'Justerad allokering'!$B$1:$AG$461,MATCH(W$1,'Justerad allokering'!$B$1:$AF$1,0),FALSE))</f>
        <v>0</v>
      </c>
      <c r="X322">
        <f>IF(ISERROR(1/VLOOKUP($B322,'Justerad allokering'!$B$1:$AG$461,MATCH(X$1,'Justerad allokering'!$B$1:$AF$1,0),FALSE)),VLOOKUP($B322,'Allokerad kvv'!$B$2:$AV$468,MATCH(X$1,'Allokerad kvv'!$B$1:$AV$1,0),FALSE),VLOOKUP($B322,'Justerad allokering'!$B$1:$AG$461,MATCH(X$1,'Justerad allokering'!$B$1:$AF$1,0),FALSE))</f>
        <v>0</v>
      </c>
      <c r="Y322">
        <f>IF(ISERROR(1/VLOOKUP($B322,'Justerad allokering'!$B$1:$AG$461,MATCH(Y$1,'Justerad allokering'!$B$1:$AF$1,0),FALSE)),VLOOKUP($B322,'Allokerad kvv'!$B$2:$AV$468,MATCH(Y$1,'Allokerad kvv'!$B$1:$AV$1,0),FALSE),VLOOKUP($B322,'Justerad allokering'!$B$1:$AG$461,MATCH(Y$1,'Justerad allokering'!$B$1:$AF$1,0),FALSE))</f>
        <v>0</v>
      </c>
      <c r="Z322">
        <f>IF(ISERROR(1/VLOOKUP($B322,'Justerad allokering'!$B$1:$AG$461,MATCH(Z$1,'Justerad allokering'!$B$1:$AF$1,0),FALSE)),VLOOKUP($B322,'Allokerad kvv'!$B$2:$AV$468,MATCH(Z$1,'Allokerad kvv'!$B$1:$AV$1,0),FALSE),VLOOKUP($B322,'Justerad allokering'!$B$1:$AG$461,MATCH(Z$1,'Justerad allokering'!$B$1:$AF$1,0),FALSE))</f>
        <v>0</v>
      </c>
      <c r="AE322" s="89">
        <f t="shared" si="16"/>
        <v>0</v>
      </c>
      <c r="AG322">
        <f t="shared" si="17"/>
        <v>0</v>
      </c>
      <c r="AH322">
        <f t="shared" si="18"/>
        <v>0</v>
      </c>
      <c r="AI322" t="str">
        <f>IF(AH322=0,"",AH322/VLOOKUP(B322,Kraftvärmeprod!$B$1:$BC$480,MATCH("Summa tillförd energi exklusive rökgaskondensering",Kraftvärmeprod!$B$1:$BC$1,0),FALSE))</f>
        <v/>
      </c>
      <c r="AK322">
        <f t="shared" si="19"/>
        <v>0</v>
      </c>
    </row>
    <row r="323" spans="1:37" x14ac:dyDescent="0.25">
      <c r="A323" s="2" t="s">
        <v>453</v>
      </c>
      <c r="B323" s="2" t="s">
        <v>456</v>
      </c>
      <c r="C323">
        <f>IF(ISERROR(1/VLOOKUP($B323,'Justerad allokering'!$B$1:$AG$461,MATCH(C$1,'Justerad allokering'!$B$1:$AF$1,0),FALSE)),VLOOKUP($B323,'Allokerad kvv'!$B$2:$AV$468,MATCH(C$1,'Allokerad kvv'!$B$1:$AV$1,0),FALSE),VLOOKUP($B323,'Justerad allokering'!$B$1:$AG$461,MATCH(C$1,'Justerad allokering'!$B$1:$AF$1,0),FALSE))</f>
        <v>0</v>
      </c>
      <c r="D323">
        <f>IF(ISERROR(1/VLOOKUP($B323,'Justerad allokering'!$B$1:$AG$461,MATCH(D$1,'Justerad allokering'!$B$1:$AF$1,0),FALSE)),VLOOKUP($B323,'Allokerad kvv'!$B$2:$AV$468,MATCH(D$1,'Allokerad kvv'!$B$1:$AV$1,0),FALSE),VLOOKUP($B323,'Justerad allokering'!$B$1:$AG$461,MATCH(D$1,'Justerad allokering'!$B$1:$AF$1,0),FALSE))</f>
        <v>0</v>
      </c>
      <c r="E323">
        <f>IF(ISERROR(1/VLOOKUP($B323,'Justerad allokering'!$B$1:$AG$461,MATCH(E$1,'Justerad allokering'!$B$1:$AF$1,0),FALSE)),VLOOKUP($B323,'Allokerad kvv'!$B$2:$AV$468,MATCH(E$1,'Allokerad kvv'!$B$1:$AV$1,0),FALSE),VLOOKUP($B323,'Justerad allokering'!$B$1:$AG$461,MATCH(E$1,'Justerad allokering'!$B$1:$AF$1,0),FALSE))</f>
        <v>0</v>
      </c>
      <c r="F323">
        <f>IF(ISERROR(1/VLOOKUP($B323,'Justerad allokering'!$B$1:$AG$461,MATCH(F$1,'Justerad allokering'!$B$1:$AF$1,0),FALSE)),VLOOKUP($B323,'Allokerad kvv'!$B$2:$AV$468,MATCH(F$1,'Allokerad kvv'!$B$1:$AV$1,0),FALSE),VLOOKUP($B323,'Justerad allokering'!$B$1:$AG$461,MATCH(F$1,'Justerad allokering'!$B$1:$AF$1,0),FALSE))</f>
        <v>0</v>
      </c>
      <c r="G323">
        <f>IF(ISERROR(1/VLOOKUP($B323,'Justerad allokering'!$B$1:$AG$461,MATCH(G$1,'Justerad allokering'!$B$1:$AF$1,0),FALSE)),VLOOKUP($B323,'Allokerad kvv'!$B$2:$AV$468,MATCH(G$1,'Allokerad kvv'!$B$1:$AV$1,0),FALSE),VLOOKUP($B323,'Justerad allokering'!$B$1:$AG$461,MATCH(G$1,'Justerad allokering'!$B$1:$AF$1,0),FALSE))</f>
        <v>0</v>
      </c>
      <c r="H323">
        <f>IF(ISERROR(1/VLOOKUP($B323,'Justerad allokering'!$B$1:$AG$461,MATCH(H$1,'Justerad allokering'!$B$1:$AF$1,0),FALSE)),VLOOKUP($B323,'Allokerad kvv'!$B$2:$AV$468,MATCH(H$1,'Allokerad kvv'!$B$1:$AV$1,0),FALSE),VLOOKUP($B323,'Justerad allokering'!$B$1:$AG$461,MATCH(H$1,'Justerad allokering'!$B$1:$AF$1,0),FALSE))</f>
        <v>0</v>
      </c>
      <c r="I323">
        <f>IF(ISERROR(1/VLOOKUP($B323,'Justerad allokering'!$B$1:$AG$461,MATCH(I$1,'Justerad allokering'!$B$1:$AF$1,0),FALSE)),VLOOKUP($B323,'Allokerad kvv'!$B$2:$AV$468,MATCH(I$1,'Allokerad kvv'!$B$1:$AV$1,0),FALSE),VLOOKUP($B323,'Justerad allokering'!$B$1:$AG$461,MATCH(I$1,'Justerad allokering'!$B$1:$AF$1,0),FALSE))</f>
        <v>0</v>
      </c>
      <c r="J323">
        <f>IF(ISERROR(1/VLOOKUP($B323,'Justerad allokering'!$B$1:$AG$461,MATCH(J$1,'Justerad allokering'!$B$1:$AF$1,0),FALSE)),VLOOKUP($B323,'Allokerad kvv'!$B$2:$AV$468,MATCH(J$1,'Allokerad kvv'!$B$1:$AV$1,0),FALSE),VLOOKUP($B323,'Justerad allokering'!$B$1:$AG$461,MATCH(J$1,'Justerad allokering'!$B$1:$AF$1,0),FALSE))</f>
        <v>0</v>
      </c>
      <c r="K323">
        <f>IF(ISERROR(1/VLOOKUP($B323,'Justerad allokering'!$B$1:$AG$461,MATCH(K$1,'Justerad allokering'!$B$1:$AF$1,0),FALSE)),VLOOKUP($B323,'Allokerad kvv'!$B$2:$AV$468,MATCH(K$1,'Allokerad kvv'!$B$1:$AV$1,0),FALSE),VLOOKUP($B323,'Justerad allokering'!$B$1:$AG$461,MATCH(K$1,'Justerad allokering'!$B$1:$AF$1,0),FALSE))</f>
        <v>0</v>
      </c>
      <c r="L323">
        <f>IF(ISERROR(1/VLOOKUP($B323,'Justerad allokering'!$B$1:$AG$461,MATCH(L$1,'Justerad allokering'!$B$1:$AF$1,0),FALSE)),VLOOKUP($B323,'Allokerad kvv'!$B$2:$AV$468,MATCH(L$1,'Allokerad kvv'!$B$1:$AV$1,0),FALSE),VLOOKUP($B323,'Justerad allokering'!$B$1:$AG$461,MATCH(L$1,'Justerad allokering'!$B$1:$AF$1,0),FALSE))</f>
        <v>0</v>
      </c>
      <c r="M323">
        <f>IF(ISERROR(1/VLOOKUP($B323,'Justerad allokering'!$B$1:$AG$461,MATCH(M$1,'Justerad allokering'!$B$1:$AF$1,0),FALSE)),VLOOKUP($B323,'Allokerad kvv'!$B$2:$AV$468,MATCH(M$1,'Allokerad kvv'!$B$1:$AV$1,0),FALSE),VLOOKUP($B323,'Justerad allokering'!$B$1:$AG$461,MATCH(M$1,'Justerad allokering'!$B$1:$AF$1,0),FALSE))</f>
        <v>0</v>
      </c>
      <c r="N323">
        <f>IF(ISERROR(1/VLOOKUP($B323,'Justerad allokering'!$B$1:$AG$461,MATCH(N$1,'Justerad allokering'!$B$1:$AF$1,0),FALSE)),VLOOKUP($B323,'Allokerad kvv'!$B$2:$AV$468,MATCH(N$1,'Allokerad kvv'!$B$1:$AV$1,0),FALSE),VLOOKUP($B323,'Justerad allokering'!$B$1:$AG$461,MATCH(N$1,'Justerad allokering'!$B$1:$AF$1,0),FALSE))</f>
        <v>0</v>
      </c>
      <c r="O323">
        <f>IF(ISERROR(1/VLOOKUP($B323,'Justerad allokering'!$B$1:$AG$461,MATCH(O$1,'Justerad allokering'!$B$1:$AF$1,0),FALSE)),VLOOKUP($B323,'Allokerad kvv'!$B$2:$AV$468,MATCH(O$1,'Allokerad kvv'!$B$1:$AV$1,0),FALSE),VLOOKUP($B323,'Justerad allokering'!$B$1:$AG$461,MATCH(O$1,'Justerad allokering'!$B$1:$AF$1,0),FALSE))</f>
        <v>0</v>
      </c>
      <c r="P323">
        <f>IF(ISERROR(1/VLOOKUP($B323,'Justerad allokering'!$B$1:$AG$461,MATCH(P$1,'Justerad allokering'!$B$1:$AF$1,0),FALSE)),VLOOKUP($B323,'Allokerad kvv'!$B$2:$AV$468,MATCH(P$1,'Allokerad kvv'!$B$1:$AV$1,0),FALSE),VLOOKUP($B323,'Justerad allokering'!$B$1:$AG$461,MATCH(P$1,'Justerad allokering'!$B$1:$AF$1,0),FALSE))</f>
        <v>0</v>
      </c>
      <c r="Q323">
        <f>IF(ISERROR(1/VLOOKUP($B323,'Justerad allokering'!$B$1:$AG$461,MATCH(Q$1,'Justerad allokering'!$B$1:$AF$1,0),FALSE)),VLOOKUP($B323,'Allokerad kvv'!$B$2:$AV$468,MATCH(Q$1,'Allokerad kvv'!$B$1:$AV$1,0),FALSE),VLOOKUP($B323,'Justerad allokering'!$B$1:$AG$461,MATCH(Q$1,'Justerad allokering'!$B$1:$AF$1,0),FALSE))</f>
        <v>0</v>
      </c>
      <c r="R323">
        <f>IF(ISERROR(1/VLOOKUP($B323,'Justerad allokering'!$B$1:$AG$461,MATCH(R$1,'Justerad allokering'!$B$1:$AF$1,0),FALSE)),VLOOKUP($B323,'Allokerad kvv'!$B$2:$AV$468,MATCH(R$1,'Allokerad kvv'!$B$1:$AV$1,0),FALSE),VLOOKUP($B323,'Justerad allokering'!$B$1:$AG$461,MATCH(R$1,'Justerad allokering'!$B$1:$AF$1,0),FALSE))</f>
        <v>0</v>
      </c>
      <c r="S323">
        <f>IF(ISERROR(1/VLOOKUP($B323,'Justerad allokering'!$B$1:$AG$461,MATCH(S$1,'Justerad allokering'!$B$1:$AF$1,0),FALSE)),VLOOKUP($B323,'Allokerad kvv'!$B$2:$AV$468,MATCH(S$1,'Allokerad kvv'!$B$1:$AV$1,0),FALSE),VLOOKUP($B323,'Justerad allokering'!$B$1:$AG$461,MATCH(S$1,'Justerad allokering'!$B$1:$AF$1,0),FALSE))</f>
        <v>0</v>
      </c>
      <c r="T323">
        <f>IF(ISERROR(1/VLOOKUP($B323,'Justerad allokering'!$B$1:$AG$461,MATCH(T$1,'Justerad allokering'!$B$1:$AF$1,0),FALSE)),VLOOKUP($B323,'Allokerad kvv'!$B$2:$AV$468,MATCH(T$1,'Allokerad kvv'!$B$1:$AV$1,0),FALSE),VLOOKUP($B323,'Justerad allokering'!$B$1:$AG$461,MATCH(T$1,'Justerad allokering'!$B$1:$AF$1,0),FALSE))</f>
        <v>0</v>
      </c>
      <c r="U323">
        <f>IF(ISERROR(1/VLOOKUP($B323,'Justerad allokering'!$B$1:$AG$461,MATCH(U$1,'Justerad allokering'!$B$1:$AF$1,0),FALSE)),VLOOKUP($B323,'Allokerad kvv'!$B$2:$AV$468,MATCH(U$1,'Allokerad kvv'!$B$1:$AV$1,0),FALSE),VLOOKUP($B323,'Justerad allokering'!$B$1:$AG$461,MATCH(U$1,'Justerad allokering'!$B$1:$AF$1,0),FALSE))</f>
        <v>0</v>
      </c>
      <c r="V323">
        <f>IF(ISERROR(1/VLOOKUP($B323,'Justerad allokering'!$B$1:$AG$461,MATCH(V$1,'Justerad allokering'!$B$1:$AF$1,0),FALSE)),VLOOKUP($B323,'Allokerad kvv'!$B$2:$AV$468,MATCH(V$1,'Allokerad kvv'!$B$1:$AV$1,0),FALSE),VLOOKUP($B323,'Justerad allokering'!$B$1:$AG$461,MATCH(V$1,'Justerad allokering'!$B$1:$AF$1,0),FALSE))</f>
        <v>0</v>
      </c>
      <c r="W323">
        <f>IF(ISERROR(1/VLOOKUP($B323,'Justerad allokering'!$B$1:$AG$461,MATCH(W$1,'Justerad allokering'!$B$1:$AF$1,0),FALSE)),VLOOKUP($B323,'Allokerad kvv'!$B$2:$AV$468,MATCH(W$1,'Allokerad kvv'!$B$1:$AV$1,0),FALSE),VLOOKUP($B323,'Justerad allokering'!$B$1:$AG$461,MATCH(W$1,'Justerad allokering'!$B$1:$AF$1,0),FALSE))</f>
        <v>0</v>
      </c>
      <c r="X323">
        <f>IF(ISERROR(1/VLOOKUP($B323,'Justerad allokering'!$B$1:$AG$461,MATCH(X$1,'Justerad allokering'!$B$1:$AF$1,0),FALSE)),VLOOKUP($B323,'Allokerad kvv'!$B$2:$AV$468,MATCH(X$1,'Allokerad kvv'!$B$1:$AV$1,0),FALSE),VLOOKUP($B323,'Justerad allokering'!$B$1:$AG$461,MATCH(X$1,'Justerad allokering'!$B$1:$AF$1,0),FALSE))</f>
        <v>0</v>
      </c>
      <c r="Y323">
        <f>IF(ISERROR(1/VLOOKUP($B323,'Justerad allokering'!$B$1:$AG$461,MATCH(Y$1,'Justerad allokering'!$B$1:$AF$1,0),FALSE)),VLOOKUP($B323,'Allokerad kvv'!$B$2:$AV$468,MATCH(Y$1,'Allokerad kvv'!$B$1:$AV$1,0),FALSE),VLOOKUP($B323,'Justerad allokering'!$B$1:$AG$461,MATCH(Y$1,'Justerad allokering'!$B$1:$AF$1,0),FALSE))</f>
        <v>0</v>
      </c>
      <c r="Z323">
        <f>IF(ISERROR(1/VLOOKUP($B323,'Justerad allokering'!$B$1:$AG$461,MATCH(Z$1,'Justerad allokering'!$B$1:$AF$1,0),FALSE)),VLOOKUP($B323,'Allokerad kvv'!$B$2:$AV$468,MATCH(Z$1,'Allokerad kvv'!$B$1:$AV$1,0),FALSE),VLOOKUP($B323,'Justerad allokering'!$B$1:$AG$461,MATCH(Z$1,'Justerad allokering'!$B$1:$AF$1,0),FALSE))</f>
        <v>0</v>
      </c>
      <c r="AE323" s="89">
        <f t="shared" ref="AE323:AE386" si="20">SUM(C323:Z323)</f>
        <v>0</v>
      </c>
      <c r="AG323">
        <f t="shared" ref="AG323:AG386" si="21">AE323-K323</f>
        <v>0</v>
      </c>
      <c r="AH323">
        <f t="shared" ref="AH323:AH386" si="22">AG323-N323</f>
        <v>0</v>
      </c>
      <c r="AI323" t="str">
        <f>IF(AH323=0,"",AH323/VLOOKUP(B323,Kraftvärmeprod!$B$1:$BC$480,MATCH("Summa tillförd energi exklusive rökgaskondensering",Kraftvärmeprod!$B$1:$BC$1,0),FALSE))</f>
        <v/>
      </c>
      <c r="AK323">
        <f t="shared" ref="AK323:AK386" si="23">E323+F323+J323+M323+O323+P323+R323+T323+U323+V323+W323+Y323+Z323</f>
        <v>0</v>
      </c>
    </row>
    <row r="324" spans="1:37" x14ac:dyDescent="0.25">
      <c r="A324" s="2" t="s">
        <v>457</v>
      </c>
      <c r="B324" s="2" t="s">
        <v>458</v>
      </c>
      <c r="C324">
        <f>IF(ISERROR(1/VLOOKUP($B324,'Justerad allokering'!$B$1:$AG$461,MATCH(C$1,'Justerad allokering'!$B$1:$AF$1,0),FALSE)),VLOOKUP($B324,'Allokerad kvv'!$B$2:$AV$468,MATCH(C$1,'Allokerad kvv'!$B$1:$AV$1,0),FALSE),VLOOKUP($B324,'Justerad allokering'!$B$1:$AG$461,MATCH(C$1,'Justerad allokering'!$B$1:$AF$1,0),FALSE))</f>
        <v>0</v>
      </c>
      <c r="D324">
        <f>IF(ISERROR(1/VLOOKUP($B324,'Justerad allokering'!$B$1:$AG$461,MATCH(D$1,'Justerad allokering'!$B$1:$AF$1,0),FALSE)),VLOOKUP($B324,'Allokerad kvv'!$B$2:$AV$468,MATCH(D$1,'Allokerad kvv'!$B$1:$AV$1,0),FALSE),VLOOKUP($B324,'Justerad allokering'!$B$1:$AG$461,MATCH(D$1,'Justerad allokering'!$B$1:$AF$1,0),FALSE))</f>
        <v>0</v>
      </c>
      <c r="E324">
        <f>IF(ISERROR(1/VLOOKUP($B324,'Justerad allokering'!$B$1:$AG$461,MATCH(E$1,'Justerad allokering'!$B$1:$AF$1,0),FALSE)),VLOOKUP($B324,'Allokerad kvv'!$B$2:$AV$468,MATCH(E$1,'Allokerad kvv'!$B$1:$AV$1,0),FALSE),VLOOKUP($B324,'Justerad allokering'!$B$1:$AG$461,MATCH(E$1,'Justerad allokering'!$B$1:$AF$1,0),FALSE))</f>
        <v>0</v>
      </c>
      <c r="F324">
        <f>IF(ISERROR(1/VLOOKUP($B324,'Justerad allokering'!$B$1:$AG$461,MATCH(F$1,'Justerad allokering'!$B$1:$AF$1,0),FALSE)),VLOOKUP($B324,'Allokerad kvv'!$B$2:$AV$468,MATCH(F$1,'Allokerad kvv'!$B$1:$AV$1,0),FALSE),VLOOKUP($B324,'Justerad allokering'!$B$1:$AG$461,MATCH(F$1,'Justerad allokering'!$B$1:$AF$1,0),FALSE))</f>
        <v>0</v>
      </c>
      <c r="G324">
        <f>IF(ISERROR(1/VLOOKUP($B324,'Justerad allokering'!$B$1:$AG$461,MATCH(G$1,'Justerad allokering'!$B$1:$AF$1,0),FALSE)),VLOOKUP($B324,'Allokerad kvv'!$B$2:$AV$468,MATCH(G$1,'Allokerad kvv'!$B$1:$AV$1,0),FALSE),VLOOKUP($B324,'Justerad allokering'!$B$1:$AG$461,MATCH(G$1,'Justerad allokering'!$B$1:$AF$1,0),FALSE))</f>
        <v>0</v>
      </c>
      <c r="H324">
        <f>IF(ISERROR(1/VLOOKUP($B324,'Justerad allokering'!$B$1:$AG$461,MATCH(H$1,'Justerad allokering'!$B$1:$AF$1,0),FALSE)),VLOOKUP($B324,'Allokerad kvv'!$B$2:$AV$468,MATCH(H$1,'Allokerad kvv'!$B$1:$AV$1,0),FALSE),VLOOKUP($B324,'Justerad allokering'!$B$1:$AG$461,MATCH(H$1,'Justerad allokering'!$B$1:$AF$1,0),FALSE))</f>
        <v>0</v>
      </c>
      <c r="I324">
        <f>IF(ISERROR(1/VLOOKUP($B324,'Justerad allokering'!$B$1:$AG$461,MATCH(I$1,'Justerad allokering'!$B$1:$AF$1,0),FALSE)),VLOOKUP($B324,'Allokerad kvv'!$B$2:$AV$468,MATCH(I$1,'Allokerad kvv'!$B$1:$AV$1,0),FALSE),VLOOKUP($B324,'Justerad allokering'!$B$1:$AG$461,MATCH(I$1,'Justerad allokering'!$B$1:$AF$1,0),FALSE))</f>
        <v>0</v>
      </c>
      <c r="J324">
        <f>IF(ISERROR(1/VLOOKUP($B324,'Justerad allokering'!$B$1:$AG$461,MATCH(J$1,'Justerad allokering'!$B$1:$AF$1,0),FALSE)),VLOOKUP($B324,'Allokerad kvv'!$B$2:$AV$468,MATCH(J$1,'Allokerad kvv'!$B$1:$AV$1,0),FALSE),VLOOKUP($B324,'Justerad allokering'!$B$1:$AG$461,MATCH(J$1,'Justerad allokering'!$B$1:$AF$1,0),FALSE))</f>
        <v>0</v>
      </c>
      <c r="K324">
        <f>IF(ISERROR(1/VLOOKUP($B324,'Justerad allokering'!$B$1:$AG$461,MATCH(K$1,'Justerad allokering'!$B$1:$AF$1,0),FALSE)),VLOOKUP($B324,'Allokerad kvv'!$B$2:$AV$468,MATCH(K$1,'Allokerad kvv'!$B$1:$AV$1,0),FALSE),VLOOKUP($B324,'Justerad allokering'!$B$1:$AG$461,MATCH(K$1,'Justerad allokering'!$B$1:$AF$1,0),FALSE))</f>
        <v>0</v>
      </c>
      <c r="L324">
        <f>IF(ISERROR(1/VLOOKUP($B324,'Justerad allokering'!$B$1:$AG$461,MATCH(L$1,'Justerad allokering'!$B$1:$AF$1,0),FALSE)),VLOOKUP($B324,'Allokerad kvv'!$B$2:$AV$468,MATCH(L$1,'Allokerad kvv'!$B$1:$AV$1,0),FALSE),VLOOKUP($B324,'Justerad allokering'!$B$1:$AG$461,MATCH(L$1,'Justerad allokering'!$B$1:$AF$1,0),FALSE))</f>
        <v>0</v>
      </c>
      <c r="M324">
        <f>IF(ISERROR(1/VLOOKUP($B324,'Justerad allokering'!$B$1:$AG$461,MATCH(M$1,'Justerad allokering'!$B$1:$AF$1,0),FALSE)),VLOOKUP($B324,'Allokerad kvv'!$B$2:$AV$468,MATCH(M$1,'Allokerad kvv'!$B$1:$AV$1,0),FALSE),VLOOKUP($B324,'Justerad allokering'!$B$1:$AG$461,MATCH(M$1,'Justerad allokering'!$B$1:$AF$1,0),FALSE))</f>
        <v>0</v>
      </c>
      <c r="N324">
        <f>IF(ISERROR(1/VLOOKUP($B324,'Justerad allokering'!$B$1:$AG$461,MATCH(N$1,'Justerad allokering'!$B$1:$AF$1,0),FALSE)),VLOOKUP($B324,'Allokerad kvv'!$B$2:$AV$468,MATCH(N$1,'Allokerad kvv'!$B$1:$AV$1,0),FALSE),VLOOKUP($B324,'Justerad allokering'!$B$1:$AG$461,MATCH(N$1,'Justerad allokering'!$B$1:$AF$1,0),FALSE))</f>
        <v>0</v>
      </c>
      <c r="O324">
        <f>IF(ISERROR(1/VLOOKUP($B324,'Justerad allokering'!$B$1:$AG$461,MATCH(O$1,'Justerad allokering'!$B$1:$AF$1,0),FALSE)),VLOOKUP($B324,'Allokerad kvv'!$B$2:$AV$468,MATCH(O$1,'Allokerad kvv'!$B$1:$AV$1,0),FALSE),VLOOKUP($B324,'Justerad allokering'!$B$1:$AG$461,MATCH(O$1,'Justerad allokering'!$B$1:$AF$1,0),FALSE))</f>
        <v>0</v>
      </c>
      <c r="P324">
        <f>IF(ISERROR(1/VLOOKUP($B324,'Justerad allokering'!$B$1:$AG$461,MATCH(P$1,'Justerad allokering'!$B$1:$AF$1,0),FALSE)),VLOOKUP($B324,'Allokerad kvv'!$B$2:$AV$468,MATCH(P$1,'Allokerad kvv'!$B$1:$AV$1,0),FALSE),VLOOKUP($B324,'Justerad allokering'!$B$1:$AG$461,MATCH(P$1,'Justerad allokering'!$B$1:$AF$1,0),FALSE))</f>
        <v>0</v>
      </c>
      <c r="Q324">
        <f>IF(ISERROR(1/VLOOKUP($B324,'Justerad allokering'!$B$1:$AG$461,MATCH(Q$1,'Justerad allokering'!$B$1:$AF$1,0),FALSE)),VLOOKUP($B324,'Allokerad kvv'!$B$2:$AV$468,MATCH(Q$1,'Allokerad kvv'!$B$1:$AV$1,0),FALSE),VLOOKUP($B324,'Justerad allokering'!$B$1:$AG$461,MATCH(Q$1,'Justerad allokering'!$B$1:$AF$1,0),FALSE))</f>
        <v>0</v>
      </c>
      <c r="R324">
        <f>IF(ISERROR(1/VLOOKUP($B324,'Justerad allokering'!$B$1:$AG$461,MATCH(R$1,'Justerad allokering'!$B$1:$AF$1,0),FALSE)),VLOOKUP($B324,'Allokerad kvv'!$B$2:$AV$468,MATCH(R$1,'Allokerad kvv'!$B$1:$AV$1,0),FALSE),VLOOKUP($B324,'Justerad allokering'!$B$1:$AG$461,MATCH(R$1,'Justerad allokering'!$B$1:$AF$1,0),FALSE))</f>
        <v>0</v>
      </c>
      <c r="S324">
        <f>IF(ISERROR(1/VLOOKUP($B324,'Justerad allokering'!$B$1:$AG$461,MATCH(S$1,'Justerad allokering'!$B$1:$AF$1,0),FALSE)),VLOOKUP($B324,'Allokerad kvv'!$B$2:$AV$468,MATCH(S$1,'Allokerad kvv'!$B$1:$AV$1,0),FALSE),VLOOKUP($B324,'Justerad allokering'!$B$1:$AG$461,MATCH(S$1,'Justerad allokering'!$B$1:$AF$1,0),FALSE))</f>
        <v>0</v>
      </c>
      <c r="T324">
        <f>IF(ISERROR(1/VLOOKUP($B324,'Justerad allokering'!$B$1:$AG$461,MATCH(T$1,'Justerad allokering'!$B$1:$AF$1,0),FALSE)),VLOOKUP($B324,'Allokerad kvv'!$B$2:$AV$468,MATCH(T$1,'Allokerad kvv'!$B$1:$AV$1,0),FALSE),VLOOKUP($B324,'Justerad allokering'!$B$1:$AG$461,MATCH(T$1,'Justerad allokering'!$B$1:$AF$1,0),FALSE))</f>
        <v>0</v>
      </c>
      <c r="U324">
        <f>IF(ISERROR(1/VLOOKUP($B324,'Justerad allokering'!$B$1:$AG$461,MATCH(U$1,'Justerad allokering'!$B$1:$AF$1,0),FALSE)),VLOOKUP($B324,'Allokerad kvv'!$B$2:$AV$468,MATCH(U$1,'Allokerad kvv'!$B$1:$AV$1,0),FALSE),VLOOKUP($B324,'Justerad allokering'!$B$1:$AG$461,MATCH(U$1,'Justerad allokering'!$B$1:$AF$1,0),FALSE))</f>
        <v>0</v>
      </c>
      <c r="V324">
        <f>IF(ISERROR(1/VLOOKUP($B324,'Justerad allokering'!$B$1:$AG$461,MATCH(V$1,'Justerad allokering'!$B$1:$AF$1,0),FALSE)),VLOOKUP($B324,'Allokerad kvv'!$B$2:$AV$468,MATCH(V$1,'Allokerad kvv'!$B$1:$AV$1,0),FALSE),VLOOKUP($B324,'Justerad allokering'!$B$1:$AG$461,MATCH(V$1,'Justerad allokering'!$B$1:$AF$1,0),FALSE))</f>
        <v>0</v>
      </c>
      <c r="W324">
        <f>IF(ISERROR(1/VLOOKUP($B324,'Justerad allokering'!$B$1:$AG$461,MATCH(W$1,'Justerad allokering'!$B$1:$AF$1,0),FALSE)),VLOOKUP($B324,'Allokerad kvv'!$B$2:$AV$468,MATCH(W$1,'Allokerad kvv'!$B$1:$AV$1,0),FALSE),VLOOKUP($B324,'Justerad allokering'!$B$1:$AG$461,MATCH(W$1,'Justerad allokering'!$B$1:$AF$1,0),FALSE))</f>
        <v>0</v>
      </c>
      <c r="X324">
        <f>IF(ISERROR(1/VLOOKUP($B324,'Justerad allokering'!$B$1:$AG$461,MATCH(X$1,'Justerad allokering'!$B$1:$AF$1,0),FALSE)),VLOOKUP($B324,'Allokerad kvv'!$B$2:$AV$468,MATCH(X$1,'Allokerad kvv'!$B$1:$AV$1,0),FALSE),VLOOKUP($B324,'Justerad allokering'!$B$1:$AG$461,MATCH(X$1,'Justerad allokering'!$B$1:$AF$1,0),FALSE))</f>
        <v>0</v>
      </c>
      <c r="Y324">
        <f>IF(ISERROR(1/VLOOKUP($B324,'Justerad allokering'!$B$1:$AG$461,MATCH(Y$1,'Justerad allokering'!$B$1:$AF$1,0),FALSE)),VLOOKUP($B324,'Allokerad kvv'!$B$2:$AV$468,MATCH(Y$1,'Allokerad kvv'!$B$1:$AV$1,0),FALSE),VLOOKUP($B324,'Justerad allokering'!$B$1:$AG$461,MATCH(Y$1,'Justerad allokering'!$B$1:$AF$1,0),FALSE))</f>
        <v>0</v>
      </c>
      <c r="Z324">
        <f>IF(ISERROR(1/VLOOKUP($B324,'Justerad allokering'!$B$1:$AG$461,MATCH(Z$1,'Justerad allokering'!$B$1:$AF$1,0),FALSE)),VLOOKUP($B324,'Allokerad kvv'!$B$2:$AV$468,MATCH(Z$1,'Allokerad kvv'!$B$1:$AV$1,0),FALSE),VLOOKUP($B324,'Justerad allokering'!$B$1:$AG$461,MATCH(Z$1,'Justerad allokering'!$B$1:$AF$1,0),FALSE))</f>
        <v>0</v>
      </c>
      <c r="AE324" s="89">
        <f t="shared" si="20"/>
        <v>0</v>
      </c>
      <c r="AG324">
        <f t="shared" si="21"/>
        <v>0</v>
      </c>
      <c r="AH324">
        <f t="shared" si="22"/>
        <v>0</v>
      </c>
      <c r="AI324" t="str">
        <f>IF(AH324=0,"",AH324/VLOOKUP(B324,Kraftvärmeprod!$B$1:$BC$480,MATCH("Summa tillförd energi exklusive rökgaskondensering",Kraftvärmeprod!$B$1:$BC$1,0),FALSE))</f>
        <v/>
      </c>
      <c r="AK324">
        <f t="shared" si="23"/>
        <v>0</v>
      </c>
    </row>
    <row r="325" spans="1:37" x14ac:dyDescent="0.25">
      <c r="A325" s="2" t="s">
        <v>457</v>
      </c>
      <c r="B325" s="2" t="s">
        <v>459</v>
      </c>
      <c r="C325">
        <f>IF(ISERROR(1/VLOOKUP($B325,'Justerad allokering'!$B$1:$AG$461,MATCH(C$1,'Justerad allokering'!$B$1:$AF$1,0),FALSE)),VLOOKUP($B325,'Allokerad kvv'!$B$2:$AV$468,MATCH(C$1,'Allokerad kvv'!$B$1:$AV$1,0),FALSE),VLOOKUP($B325,'Justerad allokering'!$B$1:$AG$461,MATCH(C$1,'Justerad allokering'!$B$1:$AF$1,0),FALSE))</f>
        <v>0</v>
      </c>
      <c r="D325">
        <f>IF(ISERROR(1/VLOOKUP($B325,'Justerad allokering'!$B$1:$AG$461,MATCH(D$1,'Justerad allokering'!$B$1:$AF$1,0),FALSE)),VLOOKUP($B325,'Allokerad kvv'!$B$2:$AV$468,MATCH(D$1,'Allokerad kvv'!$B$1:$AV$1,0),FALSE),VLOOKUP($B325,'Justerad allokering'!$B$1:$AG$461,MATCH(D$1,'Justerad allokering'!$B$1:$AF$1,0),FALSE))</f>
        <v>0</v>
      </c>
      <c r="E325">
        <f>IF(ISERROR(1/VLOOKUP($B325,'Justerad allokering'!$B$1:$AG$461,MATCH(E$1,'Justerad allokering'!$B$1:$AF$1,0),FALSE)),VLOOKUP($B325,'Allokerad kvv'!$B$2:$AV$468,MATCH(E$1,'Allokerad kvv'!$B$1:$AV$1,0),FALSE),VLOOKUP($B325,'Justerad allokering'!$B$1:$AG$461,MATCH(E$1,'Justerad allokering'!$B$1:$AF$1,0),FALSE))</f>
        <v>0</v>
      </c>
      <c r="F325">
        <f>IF(ISERROR(1/VLOOKUP($B325,'Justerad allokering'!$B$1:$AG$461,MATCH(F$1,'Justerad allokering'!$B$1:$AF$1,0),FALSE)),VLOOKUP($B325,'Allokerad kvv'!$B$2:$AV$468,MATCH(F$1,'Allokerad kvv'!$B$1:$AV$1,0),FALSE),VLOOKUP($B325,'Justerad allokering'!$B$1:$AG$461,MATCH(F$1,'Justerad allokering'!$B$1:$AF$1,0),FALSE))</f>
        <v>0</v>
      </c>
      <c r="G325">
        <f>IF(ISERROR(1/VLOOKUP($B325,'Justerad allokering'!$B$1:$AG$461,MATCH(G$1,'Justerad allokering'!$B$1:$AF$1,0),FALSE)),VLOOKUP($B325,'Allokerad kvv'!$B$2:$AV$468,MATCH(G$1,'Allokerad kvv'!$B$1:$AV$1,0),FALSE),VLOOKUP($B325,'Justerad allokering'!$B$1:$AG$461,MATCH(G$1,'Justerad allokering'!$B$1:$AF$1,0),FALSE))</f>
        <v>0</v>
      </c>
      <c r="H325">
        <f>IF(ISERROR(1/VLOOKUP($B325,'Justerad allokering'!$B$1:$AG$461,MATCH(H$1,'Justerad allokering'!$B$1:$AF$1,0),FALSE)),VLOOKUP($B325,'Allokerad kvv'!$B$2:$AV$468,MATCH(H$1,'Allokerad kvv'!$B$1:$AV$1,0),FALSE),VLOOKUP($B325,'Justerad allokering'!$B$1:$AG$461,MATCH(H$1,'Justerad allokering'!$B$1:$AF$1,0),FALSE))</f>
        <v>0</v>
      </c>
      <c r="I325">
        <f>IF(ISERROR(1/VLOOKUP($B325,'Justerad allokering'!$B$1:$AG$461,MATCH(I$1,'Justerad allokering'!$B$1:$AF$1,0),FALSE)),VLOOKUP($B325,'Allokerad kvv'!$B$2:$AV$468,MATCH(I$1,'Allokerad kvv'!$B$1:$AV$1,0),FALSE),VLOOKUP($B325,'Justerad allokering'!$B$1:$AG$461,MATCH(I$1,'Justerad allokering'!$B$1:$AF$1,0),FALSE))</f>
        <v>0</v>
      </c>
      <c r="J325">
        <f>IF(ISERROR(1/VLOOKUP($B325,'Justerad allokering'!$B$1:$AG$461,MATCH(J$1,'Justerad allokering'!$B$1:$AF$1,0),FALSE)),VLOOKUP($B325,'Allokerad kvv'!$B$2:$AV$468,MATCH(J$1,'Allokerad kvv'!$B$1:$AV$1,0),FALSE),VLOOKUP($B325,'Justerad allokering'!$B$1:$AG$461,MATCH(J$1,'Justerad allokering'!$B$1:$AF$1,0),FALSE))</f>
        <v>0</v>
      </c>
      <c r="K325">
        <f>IF(ISERROR(1/VLOOKUP($B325,'Justerad allokering'!$B$1:$AG$461,MATCH(K$1,'Justerad allokering'!$B$1:$AF$1,0),FALSE)),VLOOKUP($B325,'Allokerad kvv'!$B$2:$AV$468,MATCH(K$1,'Allokerad kvv'!$B$1:$AV$1,0),FALSE),VLOOKUP($B325,'Justerad allokering'!$B$1:$AG$461,MATCH(K$1,'Justerad allokering'!$B$1:$AF$1,0),FALSE))</f>
        <v>0</v>
      </c>
      <c r="L325">
        <f>IF(ISERROR(1/VLOOKUP($B325,'Justerad allokering'!$B$1:$AG$461,MATCH(L$1,'Justerad allokering'!$B$1:$AF$1,0),FALSE)),VLOOKUP($B325,'Allokerad kvv'!$B$2:$AV$468,MATCH(L$1,'Allokerad kvv'!$B$1:$AV$1,0),FALSE),VLOOKUP($B325,'Justerad allokering'!$B$1:$AG$461,MATCH(L$1,'Justerad allokering'!$B$1:$AF$1,0),FALSE))</f>
        <v>0</v>
      </c>
      <c r="M325">
        <f>IF(ISERROR(1/VLOOKUP($B325,'Justerad allokering'!$B$1:$AG$461,MATCH(M$1,'Justerad allokering'!$B$1:$AF$1,0),FALSE)),VLOOKUP($B325,'Allokerad kvv'!$B$2:$AV$468,MATCH(M$1,'Allokerad kvv'!$B$1:$AV$1,0),FALSE),VLOOKUP($B325,'Justerad allokering'!$B$1:$AG$461,MATCH(M$1,'Justerad allokering'!$B$1:$AF$1,0),FALSE))</f>
        <v>0</v>
      </c>
      <c r="N325">
        <f>IF(ISERROR(1/VLOOKUP($B325,'Justerad allokering'!$B$1:$AG$461,MATCH(N$1,'Justerad allokering'!$B$1:$AF$1,0),FALSE)),VLOOKUP($B325,'Allokerad kvv'!$B$2:$AV$468,MATCH(N$1,'Allokerad kvv'!$B$1:$AV$1,0),FALSE),VLOOKUP($B325,'Justerad allokering'!$B$1:$AG$461,MATCH(N$1,'Justerad allokering'!$B$1:$AF$1,0),FALSE))</f>
        <v>0</v>
      </c>
      <c r="O325">
        <f>IF(ISERROR(1/VLOOKUP($B325,'Justerad allokering'!$B$1:$AG$461,MATCH(O$1,'Justerad allokering'!$B$1:$AF$1,0),FALSE)),VLOOKUP($B325,'Allokerad kvv'!$B$2:$AV$468,MATCH(O$1,'Allokerad kvv'!$B$1:$AV$1,0),FALSE),VLOOKUP($B325,'Justerad allokering'!$B$1:$AG$461,MATCH(O$1,'Justerad allokering'!$B$1:$AF$1,0),FALSE))</f>
        <v>0</v>
      </c>
      <c r="P325">
        <f>IF(ISERROR(1/VLOOKUP($B325,'Justerad allokering'!$B$1:$AG$461,MATCH(P$1,'Justerad allokering'!$B$1:$AF$1,0),FALSE)),VLOOKUP($B325,'Allokerad kvv'!$B$2:$AV$468,MATCH(P$1,'Allokerad kvv'!$B$1:$AV$1,0),FALSE),VLOOKUP($B325,'Justerad allokering'!$B$1:$AG$461,MATCH(P$1,'Justerad allokering'!$B$1:$AF$1,0),FALSE))</f>
        <v>0</v>
      </c>
      <c r="Q325">
        <f>IF(ISERROR(1/VLOOKUP($B325,'Justerad allokering'!$B$1:$AG$461,MATCH(Q$1,'Justerad allokering'!$B$1:$AF$1,0),FALSE)),VLOOKUP($B325,'Allokerad kvv'!$B$2:$AV$468,MATCH(Q$1,'Allokerad kvv'!$B$1:$AV$1,0),FALSE),VLOOKUP($B325,'Justerad allokering'!$B$1:$AG$461,MATCH(Q$1,'Justerad allokering'!$B$1:$AF$1,0),FALSE))</f>
        <v>0</v>
      </c>
      <c r="R325">
        <f>IF(ISERROR(1/VLOOKUP($B325,'Justerad allokering'!$B$1:$AG$461,MATCH(R$1,'Justerad allokering'!$B$1:$AF$1,0),FALSE)),VLOOKUP($B325,'Allokerad kvv'!$B$2:$AV$468,MATCH(R$1,'Allokerad kvv'!$B$1:$AV$1,0),FALSE),VLOOKUP($B325,'Justerad allokering'!$B$1:$AG$461,MATCH(R$1,'Justerad allokering'!$B$1:$AF$1,0),FALSE))</f>
        <v>0</v>
      </c>
      <c r="S325">
        <f>IF(ISERROR(1/VLOOKUP($B325,'Justerad allokering'!$B$1:$AG$461,MATCH(S$1,'Justerad allokering'!$B$1:$AF$1,0),FALSE)),VLOOKUP($B325,'Allokerad kvv'!$B$2:$AV$468,MATCH(S$1,'Allokerad kvv'!$B$1:$AV$1,0),FALSE),VLOOKUP($B325,'Justerad allokering'!$B$1:$AG$461,MATCH(S$1,'Justerad allokering'!$B$1:$AF$1,0),FALSE))</f>
        <v>0</v>
      </c>
      <c r="T325">
        <f>IF(ISERROR(1/VLOOKUP($B325,'Justerad allokering'!$B$1:$AG$461,MATCH(T$1,'Justerad allokering'!$B$1:$AF$1,0),FALSE)),VLOOKUP($B325,'Allokerad kvv'!$B$2:$AV$468,MATCH(T$1,'Allokerad kvv'!$B$1:$AV$1,0),FALSE),VLOOKUP($B325,'Justerad allokering'!$B$1:$AG$461,MATCH(T$1,'Justerad allokering'!$B$1:$AF$1,0),FALSE))</f>
        <v>0</v>
      </c>
      <c r="U325">
        <f>IF(ISERROR(1/VLOOKUP($B325,'Justerad allokering'!$B$1:$AG$461,MATCH(U$1,'Justerad allokering'!$B$1:$AF$1,0),FALSE)),VLOOKUP($B325,'Allokerad kvv'!$B$2:$AV$468,MATCH(U$1,'Allokerad kvv'!$B$1:$AV$1,0),FALSE),VLOOKUP($B325,'Justerad allokering'!$B$1:$AG$461,MATCH(U$1,'Justerad allokering'!$B$1:$AF$1,0),FALSE))</f>
        <v>0</v>
      </c>
      <c r="V325">
        <f>IF(ISERROR(1/VLOOKUP($B325,'Justerad allokering'!$B$1:$AG$461,MATCH(V$1,'Justerad allokering'!$B$1:$AF$1,0),FALSE)),VLOOKUP($B325,'Allokerad kvv'!$B$2:$AV$468,MATCH(V$1,'Allokerad kvv'!$B$1:$AV$1,0),FALSE),VLOOKUP($B325,'Justerad allokering'!$B$1:$AG$461,MATCH(V$1,'Justerad allokering'!$B$1:$AF$1,0),FALSE))</f>
        <v>0</v>
      </c>
      <c r="W325">
        <f>IF(ISERROR(1/VLOOKUP($B325,'Justerad allokering'!$B$1:$AG$461,MATCH(W$1,'Justerad allokering'!$B$1:$AF$1,0),FALSE)),VLOOKUP($B325,'Allokerad kvv'!$B$2:$AV$468,MATCH(W$1,'Allokerad kvv'!$B$1:$AV$1,0),FALSE),VLOOKUP($B325,'Justerad allokering'!$B$1:$AG$461,MATCH(W$1,'Justerad allokering'!$B$1:$AF$1,0),FALSE))</f>
        <v>0</v>
      </c>
      <c r="X325">
        <f>IF(ISERROR(1/VLOOKUP($B325,'Justerad allokering'!$B$1:$AG$461,MATCH(X$1,'Justerad allokering'!$B$1:$AF$1,0),FALSE)),VLOOKUP($B325,'Allokerad kvv'!$B$2:$AV$468,MATCH(X$1,'Allokerad kvv'!$B$1:$AV$1,0),FALSE),VLOOKUP($B325,'Justerad allokering'!$B$1:$AG$461,MATCH(X$1,'Justerad allokering'!$B$1:$AF$1,0),FALSE))</f>
        <v>0</v>
      </c>
      <c r="Y325">
        <f>IF(ISERROR(1/VLOOKUP($B325,'Justerad allokering'!$B$1:$AG$461,MATCH(Y$1,'Justerad allokering'!$B$1:$AF$1,0),FALSE)),VLOOKUP($B325,'Allokerad kvv'!$B$2:$AV$468,MATCH(Y$1,'Allokerad kvv'!$B$1:$AV$1,0),FALSE),VLOOKUP($B325,'Justerad allokering'!$B$1:$AG$461,MATCH(Y$1,'Justerad allokering'!$B$1:$AF$1,0),FALSE))</f>
        <v>0</v>
      </c>
      <c r="Z325">
        <f>IF(ISERROR(1/VLOOKUP($B325,'Justerad allokering'!$B$1:$AG$461,MATCH(Z$1,'Justerad allokering'!$B$1:$AF$1,0),FALSE)),VLOOKUP($B325,'Allokerad kvv'!$B$2:$AV$468,MATCH(Z$1,'Allokerad kvv'!$B$1:$AV$1,0),FALSE),VLOOKUP($B325,'Justerad allokering'!$B$1:$AG$461,MATCH(Z$1,'Justerad allokering'!$B$1:$AF$1,0),FALSE))</f>
        <v>0</v>
      </c>
      <c r="AE325" s="89">
        <f t="shared" si="20"/>
        <v>0</v>
      </c>
      <c r="AG325">
        <f t="shared" si="21"/>
        <v>0</v>
      </c>
      <c r="AH325">
        <f t="shared" si="22"/>
        <v>0</v>
      </c>
      <c r="AI325" t="str">
        <f>IF(AH325=0,"",AH325/VLOOKUP(B325,Kraftvärmeprod!$B$1:$BC$480,MATCH("Summa tillförd energi exklusive rökgaskondensering",Kraftvärmeprod!$B$1:$BC$1,0),FALSE))</f>
        <v/>
      </c>
      <c r="AK325">
        <f t="shared" si="23"/>
        <v>0</v>
      </c>
    </row>
    <row r="326" spans="1:37" x14ac:dyDescent="0.25">
      <c r="A326" s="2" t="s">
        <v>457</v>
      </c>
      <c r="B326" s="2" t="s">
        <v>460</v>
      </c>
      <c r="C326">
        <f>IF(ISERROR(1/VLOOKUP($B326,'Justerad allokering'!$B$1:$AG$461,MATCH(C$1,'Justerad allokering'!$B$1:$AF$1,0),FALSE)),VLOOKUP($B326,'Allokerad kvv'!$B$2:$AV$468,MATCH(C$1,'Allokerad kvv'!$B$1:$AV$1,0),FALSE),VLOOKUP($B326,'Justerad allokering'!$B$1:$AG$461,MATCH(C$1,'Justerad allokering'!$B$1:$AF$1,0),FALSE))</f>
        <v>0</v>
      </c>
      <c r="D326">
        <f>IF(ISERROR(1/VLOOKUP($B326,'Justerad allokering'!$B$1:$AG$461,MATCH(D$1,'Justerad allokering'!$B$1:$AF$1,0),FALSE)),VLOOKUP($B326,'Allokerad kvv'!$B$2:$AV$468,MATCH(D$1,'Allokerad kvv'!$B$1:$AV$1,0),FALSE),VLOOKUP($B326,'Justerad allokering'!$B$1:$AG$461,MATCH(D$1,'Justerad allokering'!$B$1:$AF$1,0),FALSE))</f>
        <v>0</v>
      </c>
      <c r="E326">
        <f>IF(ISERROR(1/VLOOKUP($B326,'Justerad allokering'!$B$1:$AG$461,MATCH(E$1,'Justerad allokering'!$B$1:$AF$1,0),FALSE)),VLOOKUP($B326,'Allokerad kvv'!$B$2:$AV$468,MATCH(E$1,'Allokerad kvv'!$B$1:$AV$1,0),FALSE),VLOOKUP($B326,'Justerad allokering'!$B$1:$AG$461,MATCH(E$1,'Justerad allokering'!$B$1:$AF$1,0),FALSE))</f>
        <v>0</v>
      </c>
      <c r="F326">
        <f>IF(ISERROR(1/VLOOKUP($B326,'Justerad allokering'!$B$1:$AG$461,MATCH(F$1,'Justerad allokering'!$B$1:$AF$1,0),FALSE)),VLOOKUP($B326,'Allokerad kvv'!$B$2:$AV$468,MATCH(F$1,'Allokerad kvv'!$B$1:$AV$1,0),FALSE),VLOOKUP($B326,'Justerad allokering'!$B$1:$AG$461,MATCH(F$1,'Justerad allokering'!$B$1:$AF$1,0),FALSE))</f>
        <v>0</v>
      </c>
      <c r="G326">
        <f>IF(ISERROR(1/VLOOKUP($B326,'Justerad allokering'!$B$1:$AG$461,MATCH(G$1,'Justerad allokering'!$B$1:$AF$1,0),FALSE)),VLOOKUP($B326,'Allokerad kvv'!$B$2:$AV$468,MATCH(G$1,'Allokerad kvv'!$B$1:$AV$1,0),FALSE),VLOOKUP($B326,'Justerad allokering'!$B$1:$AG$461,MATCH(G$1,'Justerad allokering'!$B$1:$AF$1,0),FALSE))</f>
        <v>0</v>
      </c>
      <c r="H326">
        <f>IF(ISERROR(1/VLOOKUP($B326,'Justerad allokering'!$B$1:$AG$461,MATCH(H$1,'Justerad allokering'!$B$1:$AF$1,0),FALSE)),VLOOKUP($B326,'Allokerad kvv'!$B$2:$AV$468,MATCH(H$1,'Allokerad kvv'!$B$1:$AV$1,0),FALSE),VLOOKUP($B326,'Justerad allokering'!$B$1:$AG$461,MATCH(H$1,'Justerad allokering'!$B$1:$AF$1,0),FALSE))</f>
        <v>0</v>
      </c>
      <c r="I326">
        <f>IF(ISERROR(1/VLOOKUP($B326,'Justerad allokering'!$B$1:$AG$461,MATCH(I$1,'Justerad allokering'!$B$1:$AF$1,0),FALSE)),VLOOKUP($B326,'Allokerad kvv'!$B$2:$AV$468,MATCH(I$1,'Allokerad kvv'!$B$1:$AV$1,0),FALSE),VLOOKUP($B326,'Justerad allokering'!$B$1:$AG$461,MATCH(I$1,'Justerad allokering'!$B$1:$AF$1,0),FALSE))</f>
        <v>0</v>
      </c>
      <c r="J326">
        <f>IF(ISERROR(1/VLOOKUP($B326,'Justerad allokering'!$B$1:$AG$461,MATCH(J$1,'Justerad allokering'!$B$1:$AF$1,0),FALSE)),VLOOKUP($B326,'Allokerad kvv'!$B$2:$AV$468,MATCH(J$1,'Allokerad kvv'!$B$1:$AV$1,0),FALSE),VLOOKUP($B326,'Justerad allokering'!$B$1:$AG$461,MATCH(J$1,'Justerad allokering'!$B$1:$AF$1,0),FALSE))</f>
        <v>0</v>
      </c>
      <c r="K326">
        <f>IF(ISERROR(1/VLOOKUP($B326,'Justerad allokering'!$B$1:$AG$461,MATCH(K$1,'Justerad allokering'!$B$1:$AF$1,0),FALSE)),VLOOKUP($B326,'Allokerad kvv'!$B$2:$AV$468,MATCH(K$1,'Allokerad kvv'!$B$1:$AV$1,0),FALSE),VLOOKUP($B326,'Justerad allokering'!$B$1:$AG$461,MATCH(K$1,'Justerad allokering'!$B$1:$AF$1,0),FALSE))</f>
        <v>0</v>
      </c>
      <c r="L326">
        <f>IF(ISERROR(1/VLOOKUP($B326,'Justerad allokering'!$B$1:$AG$461,MATCH(L$1,'Justerad allokering'!$B$1:$AF$1,0),FALSE)),VLOOKUP($B326,'Allokerad kvv'!$B$2:$AV$468,MATCH(L$1,'Allokerad kvv'!$B$1:$AV$1,0),FALSE),VLOOKUP($B326,'Justerad allokering'!$B$1:$AG$461,MATCH(L$1,'Justerad allokering'!$B$1:$AF$1,0),FALSE))</f>
        <v>0</v>
      </c>
      <c r="M326">
        <f>IF(ISERROR(1/VLOOKUP($B326,'Justerad allokering'!$B$1:$AG$461,MATCH(M$1,'Justerad allokering'!$B$1:$AF$1,0),FALSE)),VLOOKUP($B326,'Allokerad kvv'!$B$2:$AV$468,MATCH(M$1,'Allokerad kvv'!$B$1:$AV$1,0),FALSE),VLOOKUP($B326,'Justerad allokering'!$B$1:$AG$461,MATCH(M$1,'Justerad allokering'!$B$1:$AF$1,0),FALSE))</f>
        <v>0</v>
      </c>
      <c r="N326">
        <f>IF(ISERROR(1/VLOOKUP($B326,'Justerad allokering'!$B$1:$AG$461,MATCH(N$1,'Justerad allokering'!$B$1:$AF$1,0),FALSE)),VLOOKUP($B326,'Allokerad kvv'!$B$2:$AV$468,MATCH(N$1,'Allokerad kvv'!$B$1:$AV$1,0),FALSE),VLOOKUP($B326,'Justerad allokering'!$B$1:$AG$461,MATCH(N$1,'Justerad allokering'!$B$1:$AF$1,0),FALSE))</f>
        <v>0</v>
      </c>
      <c r="O326">
        <f>IF(ISERROR(1/VLOOKUP($B326,'Justerad allokering'!$B$1:$AG$461,MATCH(O$1,'Justerad allokering'!$B$1:$AF$1,0),FALSE)),VLOOKUP($B326,'Allokerad kvv'!$B$2:$AV$468,MATCH(O$1,'Allokerad kvv'!$B$1:$AV$1,0),FALSE),VLOOKUP($B326,'Justerad allokering'!$B$1:$AG$461,MATCH(O$1,'Justerad allokering'!$B$1:$AF$1,0),FALSE))</f>
        <v>0</v>
      </c>
      <c r="P326">
        <f>IF(ISERROR(1/VLOOKUP($B326,'Justerad allokering'!$B$1:$AG$461,MATCH(P$1,'Justerad allokering'!$B$1:$AF$1,0),FALSE)),VLOOKUP($B326,'Allokerad kvv'!$B$2:$AV$468,MATCH(P$1,'Allokerad kvv'!$B$1:$AV$1,0),FALSE),VLOOKUP($B326,'Justerad allokering'!$B$1:$AG$461,MATCH(P$1,'Justerad allokering'!$B$1:$AF$1,0),FALSE))</f>
        <v>0</v>
      </c>
      <c r="Q326">
        <f>IF(ISERROR(1/VLOOKUP($B326,'Justerad allokering'!$B$1:$AG$461,MATCH(Q$1,'Justerad allokering'!$B$1:$AF$1,0),FALSE)),VLOOKUP($B326,'Allokerad kvv'!$B$2:$AV$468,MATCH(Q$1,'Allokerad kvv'!$B$1:$AV$1,0),FALSE),VLOOKUP($B326,'Justerad allokering'!$B$1:$AG$461,MATCH(Q$1,'Justerad allokering'!$B$1:$AF$1,0),FALSE))</f>
        <v>0</v>
      </c>
      <c r="R326">
        <f>IF(ISERROR(1/VLOOKUP($B326,'Justerad allokering'!$B$1:$AG$461,MATCH(R$1,'Justerad allokering'!$B$1:$AF$1,0),FALSE)),VLOOKUP($B326,'Allokerad kvv'!$B$2:$AV$468,MATCH(R$1,'Allokerad kvv'!$B$1:$AV$1,0),FALSE),VLOOKUP($B326,'Justerad allokering'!$B$1:$AG$461,MATCH(R$1,'Justerad allokering'!$B$1:$AF$1,0),FALSE))</f>
        <v>0</v>
      </c>
      <c r="S326">
        <f>IF(ISERROR(1/VLOOKUP($B326,'Justerad allokering'!$B$1:$AG$461,MATCH(S$1,'Justerad allokering'!$B$1:$AF$1,0),FALSE)),VLOOKUP($B326,'Allokerad kvv'!$B$2:$AV$468,MATCH(S$1,'Allokerad kvv'!$B$1:$AV$1,0),FALSE),VLOOKUP($B326,'Justerad allokering'!$B$1:$AG$461,MATCH(S$1,'Justerad allokering'!$B$1:$AF$1,0),FALSE))</f>
        <v>0</v>
      </c>
      <c r="T326">
        <f>IF(ISERROR(1/VLOOKUP($B326,'Justerad allokering'!$B$1:$AG$461,MATCH(T$1,'Justerad allokering'!$B$1:$AF$1,0),FALSE)),VLOOKUP($B326,'Allokerad kvv'!$B$2:$AV$468,MATCH(T$1,'Allokerad kvv'!$B$1:$AV$1,0),FALSE),VLOOKUP($B326,'Justerad allokering'!$B$1:$AG$461,MATCH(T$1,'Justerad allokering'!$B$1:$AF$1,0),FALSE))</f>
        <v>0</v>
      </c>
      <c r="U326">
        <f>IF(ISERROR(1/VLOOKUP($B326,'Justerad allokering'!$B$1:$AG$461,MATCH(U$1,'Justerad allokering'!$B$1:$AF$1,0),FALSE)),VLOOKUP($B326,'Allokerad kvv'!$B$2:$AV$468,MATCH(U$1,'Allokerad kvv'!$B$1:$AV$1,0),FALSE),VLOOKUP($B326,'Justerad allokering'!$B$1:$AG$461,MATCH(U$1,'Justerad allokering'!$B$1:$AF$1,0),FALSE))</f>
        <v>0</v>
      </c>
      <c r="V326">
        <f>IF(ISERROR(1/VLOOKUP($B326,'Justerad allokering'!$B$1:$AG$461,MATCH(V$1,'Justerad allokering'!$B$1:$AF$1,0),FALSE)),VLOOKUP($B326,'Allokerad kvv'!$B$2:$AV$468,MATCH(V$1,'Allokerad kvv'!$B$1:$AV$1,0),FALSE),VLOOKUP($B326,'Justerad allokering'!$B$1:$AG$461,MATCH(V$1,'Justerad allokering'!$B$1:$AF$1,0),FALSE))</f>
        <v>0</v>
      </c>
      <c r="W326">
        <f>IF(ISERROR(1/VLOOKUP($B326,'Justerad allokering'!$B$1:$AG$461,MATCH(W$1,'Justerad allokering'!$B$1:$AF$1,0),FALSE)),VLOOKUP($B326,'Allokerad kvv'!$B$2:$AV$468,MATCH(W$1,'Allokerad kvv'!$B$1:$AV$1,0),FALSE),VLOOKUP($B326,'Justerad allokering'!$B$1:$AG$461,MATCH(W$1,'Justerad allokering'!$B$1:$AF$1,0),FALSE))</f>
        <v>0</v>
      </c>
      <c r="X326">
        <f>IF(ISERROR(1/VLOOKUP($B326,'Justerad allokering'!$B$1:$AG$461,MATCH(X$1,'Justerad allokering'!$B$1:$AF$1,0),FALSE)),VLOOKUP($B326,'Allokerad kvv'!$B$2:$AV$468,MATCH(X$1,'Allokerad kvv'!$B$1:$AV$1,0),FALSE),VLOOKUP($B326,'Justerad allokering'!$B$1:$AG$461,MATCH(X$1,'Justerad allokering'!$B$1:$AF$1,0),FALSE))</f>
        <v>0</v>
      </c>
      <c r="Y326">
        <f>IF(ISERROR(1/VLOOKUP($B326,'Justerad allokering'!$B$1:$AG$461,MATCH(Y$1,'Justerad allokering'!$B$1:$AF$1,0),FALSE)),VLOOKUP($B326,'Allokerad kvv'!$B$2:$AV$468,MATCH(Y$1,'Allokerad kvv'!$B$1:$AV$1,0),FALSE),VLOOKUP($B326,'Justerad allokering'!$B$1:$AG$461,MATCH(Y$1,'Justerad allokering'!$B$1:$AF$1,0),FALSE))</f>
        <v>0</v>
      </c>
      <c r="Z326">
        <f>IF(ISERROR(1/VLOOKUP($B326,'Justerad allokering'!$B$1:$AG$461,MATCH(Z$1,'Justerad allokering'!$B$1:$AF$1,0),FALSE)),VLOOKUP($B326,'Allokerad kvv'!$B$2:$AV$468,MATCH(Z$1,'Allokerad kvv'!$B$1:$AV$1,0),FALSE),VLOOKUP($B326,'Justerad allokering'!$B$1:$AG$461,MATCH(Z$1,'Justerad allokering'!$B$1:$AF$1,0),FALSE))</f>
        <v>0</v>
      </c>
      <c r="AE326" s="89">
        <f t="shared" si="20"/>
        <v>0</v>
      </c>
      <c r="AG326">
        <f t="shared" si="21"/>
        <v>0</v>
      </c>
      <c r="AH326">
        <f t="shared" si="22"/>
        <v>0</v>
      </c>
      <c r="AI326" t="str">
        <f>IF(AH326=0,"",AH326/VLOOKUP(B326,Kraftvärmeprod!$B$1:$BC$480,MATCH("Summa tillförd energi exklusive rökgaskondensering",Kraftvärmeprod!$B$1:$BC$1,0),FALSE))</f>
        <v/>
      </c>
      <c r="AK326">
        <f t="shared" si="23"/>
        <v>0</v>
      </c>
    </row>
    <row r="327" spans="1:37" x14ac:dyDescent="0.25">
      <c r="A327" s="2" t="s">
        <v>457</v>
      </c>
      <c r="B327" s="2" t="s">
        <v>461</v>
      </c>
      <c r="C327">
        <f>IF(ISERROR(1/VLOOKUP($B327,'Justerad allokering'!$B$1:$AG$461,MATCH(C$1,'Justerad allokering'!$B$1:$AF$1,0),FALSE)),VLOOKUP($B327,'Allokerad kvv'!$B$2:$AV$468,MATCH(C$1,'Allokerad kvv'!$B$1:$AV$1,0),FALSE),VLOOKUP($B327,'Justerad allokering'!$B$1:$AG$461,MATCH(C$1,'Justerad allokering'!$B$1:$AF$1,0),FALSE))</f>
        <v>263.39999999999998</v>
      </c>
      <c r="D327">
        <f>IF(ISERROR(1/VLOOKUP($B327,'Justerad allokering'!$B$1:$AG$461,MATCH(D$1,'Justerad allokering'!$B$1:$AF$1,0),FALSE)),VLOOKUP($B327,'Allokerad kvv'!$B$2:$AV$468,MATCH(D$1,'Allokerad kvv'!$B$1:$AV$1,0),FALSE),VLOOKUP($B327,'Justerad allokering'!$B$1:$AG$461,MATCH(D$1,'Justerad allokering'!$B$1:$AF$1,0),FALSE))</f>
        <v>0</v>
      </c>
      <c r="E327">
        <f>IF(ISERROR(1/VLOOKUP($B327,'Justerad allokering'!$B$1:$AG$461,MATCH(E$1,'Justerad allokering'!$B$1:$AF$1,0),FALSE)),VLOOKUP($B327,'Allokerad kvv'!$B$2:$AV$468,MATCH(E$1,'Allokerad kvv'!$B$1:$AV$1,0),FALSE),VLOOKUP($B327,'Justerad allokering'!$B$1:$AG$461,MATCH(E$1,'Justerad allokering'!$B$1:$AF$1,0),FALSE))</f>
        <v>76.3</v>
      </c>
      <c r="F327">
        <f>IF(ISERROR(1/VLOOKUP($B327,'Justerad allokering'!$B$1:$AG$461,MATCH(F$1,'Justerad allokering'!$B$1:$AF$1,0),FALSE)),VLOOKUP($B327,'Allokerad kvv'!$B$2:$AV$468,MATCH(F$1,'Allokerad kvv'!$B$1:$AV$1,0),FALSE),VLOOKUP($B327,'Justerad allokering'!$B$1:$AG$461,MATCH(F$1,'Justerad allokering'!$B$1:$AF$1,0),FALSE))</f>
        <v>0</v>
      </c>
      <c r="G327">
        <f>IF(ISERROR(1/VLOOKUP($B327,'Justerad allokering'!$B$1:$AG$461,MATCH(G$1,'Justerad allokering'!$B$1:$AF$1,0),FALSE)),VLOOKUP($B327,'Allokerad kvv'!$B$2:$AV$468,MATCH(G$1,'Allokerad kvv'!$B$1:$AV$1,0),FALSE),VLOOKUP($B327,'Justerad allokering'!$B$1:$AG$461,MATCH(G$1,'Justerad allokering'!$B$1:$AF$1,0),FALSE))</f>
        <v>6.7</v>
      </c>
      <c r="H327">
        <f>IF(ISERROR(1/VLOOKUP($B327,'Justerad allokering'!$B$1:$AG$461,MATCH(H$1,'Justerad allokering'!$B$1:$AF$1,0),FALSE)),VLOOKUP($B327,'Allokerad kvv'!$B$2:$AV$468,MATCH(H$1,'Allokerad kvv'!$B$1:$AV$1,0),FALSE),VLOOKUP($B327,'Justerad allokering'!$B$1:$AG$461,MATCH(H$1,'Justerad allokering'!$B$1:$AF$1,0),FALSE))</f>
        <v>0</v>
      </c>
      <c r="I327">
        <f>IF(ISERROR(1/VLOOKUP($B327,'Justerad allokering'!$B$1:$AG$461,MATCH(I$1,'Justerad allokering'!$B$1:$AF$1,0),FALSE)),VLOOKUP($B327,'Allokerad kvv'!$B$2:$AV$468,MATCH(I$1,'Allokerad kvv'!$B$1:$AV$1,0),FALSE),VLOOKUP($B327,'Justerad allokering'!$B$1:$AG$461,MATCH(I$1,'Justerad allokering'!$B$1:$AF$1,0),FALSE))</f>
        <v>0</v>
      </c>
      <c r="J327">
        <f>IF(ISERROR(1/VLOOKUP($B327,'Justerad allokering'!$B$1:$AG$461,MATCH(J$1,'Justerad allokering'!$B$1:$AF$1,0),FALSE)),VLOOKUP($B327,'Allokerad kvv'!$B$2:$AV$468,MATCH(J$1,'Allokerad kvv'!$B$1:$AV$1,0),FALSE),VLOOKUP($B327,'Justerad allokering'!$B$1:$AG$461,MATCH(J$1,'Justerad allokering'!$B$1:$AF$1,0),FALSE))</f>
        <v>55.9</v>
      </c>
      <c r="K327">
        <f>IF(ISERROR(1/VLOOKUP($B327,'Justerad allokering'!$B$1:$AG$461,MATCH(K$1,'Justerad allokering'!$B$1:$AF$1,0),FALSE)),VLOOKUP($B327,'Allokerad kvv'!$B$2:$AV$468,MATCH(K$1,'Allokerad kvv'!$B$1:$AV$1,0),FALSE),VLOOKUP($B327,'Justerad allokering'!$B$1:$AG$461,MATCH(K$1,'Justerad allokering'!$B$1:$AF$1,0),FALSE))</f>
        <v>22.8</v>
      </c>
      <c r="L327">
        <f>IF(ISERROR(1/VLOOKUP($B327,'Justerad allokering'!$B$1:$AG$461,MATCH(L$1,'Justerad allokering'!$B$1:$AF$1,0),FALSE)),VLOOKUP($B327,'Allokerad kvv'!$B$2:$AV$468,MATCH(L$1,'Allokerad kvv'!$B$1:$AV$1,0),FALSE),VLOOKUP($B327,'Justerad allokering'!$B$1:$AG$461,MATCH(L$1,'Justerad allokering'!$B$1:$AF$1,0),FALSE))</f>
        <v>0</v>
      </c>
      <c r="M327">
        <f>IF(ISERROR(1/VLOOKUP($B327,'Justerad allokering'!$B$1:$AG$461,MATCH(M$1,'Justerad allokering'!$B$1:$AF$1,0),FALSE)),VLOOKUP($B327,'Allokerad kvv'!$B$2:$AV$468,MATCH(M$1,'Allokerad kvv'!$B$1:$AV$1,0),FALSE),VLOOKUP($B327,'Justerad allokering'!$B$1:$AG$461,MATCH(M$1,'Justerad allokering'!$B$1:$AF$1,0),FALSE))</f>
        <v>4.5999999999999996</v>
      </c>
      <c r="N327">
        <f>IF(ISERROR(1/VLOOKUP($B327,'Justerad allokering'!$B$1:$AG$461,MATCH(N$1,'Justerad allokering'!$B$1:$AF$1,0),FALSE)),VLOOKUP($B327,'Allokerad kvv'!$B$2:$AV$468,MATCH(N$1,'Allokerad kvv'!$B$1:$AV$1,0),FALSE),VLOOKUP($B327,'Justerad allokering'!$B$1:$AG$461,MATCH(N$1,'Justerad allokering'!$B$1:$AF$1,0),FALSE))</f>
        <v>194.4</v>
      </c>
      <c r="O327">
        <f>IF(ISERROR(1/VLOOKUP($B327,'Justerad allokering'!$B$1:$AG$461,MATCH(O$1,'Justerad allokering'!$B$1:$AF$1,0),FALSE)),VLOOKUP($B327,'Allokerad kvv'!$B$2:$AV$468,MATCH(O$1,'Allokerad kvv'!$B$1:$AV$1,0),FALSE),VLOOKUP($B327,'Justerad allokering'!$B$1:$AG$461,MATCH(O$1,'Justerad allokering'!$B$1:$AF$1,0),FALSE))</f>
        <v>33.4</v>
      </c>
      <c r="P327">
        <f>IF(ISERROR(1/VLOOKUP($B327,'Justerad allokering'!$B$1:$AG$461,MATCH(P$1,'Justerad allokering'!$B$1:$AF$1,0),FALSE)),VLOOKUP($B327,'Allokerad kvv'!$B$2:$AV$468,MATCH(P$1,'Allokerad kvv'!$B$1:$AV$1,0),FALSE),VLOOKUP($B327,'Justerad allokering'!$B$1:$AG$461,MATCH(P$1,'Justerad allokering'!$B$1:$AF$1,0),FALSE))</f>
        <v>29.4</v>
      </c>
      <c r="Q327">
        <f>IF(ISERROR(1/VLOOKUP($B327,'Justerad allokering'!$B$1:$AG$461,MATCH(Q$1,'Justerad allokering'!$B$1:$AF$1,0),FALSE)),VLOOKUP($B327,'Allokerad kvv'!$B$2:$AV$468,MATCH(Q$1,'Allokerad kvv'!$B$1:$AV$1,0),FALSE),VLOOKUP($B327,'Justerad allokering'!$B$1:$AG$461,MATCH(Q$1,'Justerad allokering'!$B$1:$AF$1,0),FALSE))</f>
        <v>0</v>
      </c>
      <c r="R327">
        <f>IF(ISERROR(1/VLOOKUP($B327,'Justerad allokering'!$B$1:$AG$461,MATCH(R$1,'Justerad allokering'!$B$1:$AF$1,0),FALSE)),VLOOKUP($B327,'Allokerad kvv'!$B$2:$AV$468,MATCH(R$1,'Allokerad kvv'!$B$1:$AV$1,0),FALSE),VLOOKUP($B327,'Justerad allokering'!$B$1:$AG$461,MATCH(R$1,'Justerad allokering'!$B$1:$AF$1,0),FALSE))</f>
        <v>0</v>
      </c>
      <c r="S327">
        <f>IF(ISERROR(1/VLOOKUP($B327,'Justerad allokering'!$B$1:$AG$461,MATCH(S$1,'Justerad allokering'!$B$1:$AF$1,0),FALSE)),VLOOKUP($B327,'Allokerad kvv'!$B$2:$AV$468,MATCH(S$1,'Allokerad kvv'!$B$1:$AV$1,0),FALSE),VLOOKUP($B327,'Justerad allokering'!$B$1:$AG$461,MATCH(S$1,'Justerad allokering'!$B$1:$AF$1,0),FALSE))</f>
        <v>19.5</v>
      </c>
      <c r="T327">
        <f>IF(ISERROR(1/VLOOKUP($B327,'Justerad allokering'!$B$1:$AG$461,MATCH(T$1,'Justerad allokering'!$B$1:$AF$1,0),FALSE)),VLOOKUP($B327,'Allokerad kvv'!$B$2:$AV$468,MATCH(T$1,'Allokerad kvv'!$B$1:$AV$1,0),FALSE),VLOOKUP($B327,'Justerad allokering'!$B$1:$AG$461,MATCH(T$1,'Justerad allokering'!$B$1:$AF$1,0),FALSE))</f>
        <v>0.3</v>
      </c>
      <c r="U327">
        <f>IF(ISERROR(1/VLOOKUP($B327,'Justerad allokering'!$B$1:$AG$461,MATCH(U$1,'Justerad allokering'!$B$1:$AF$1,0),FALSE)),VLOOKUP($B327,'Allokerad kvv'!$B$2:$AV$468,MATCH(U$1,'Allokerad kvv'!$B$1:$AV$1,0),FALSE),VLOOKUP($B327,'Justerad allokering'!$B$1:$AG$461,MATCH(U$1,'Justerad allokering'!$B$1:$AF$1,0),FALSE))</f>
        <v>0</v>
      </c>
      <c r="V327">
        <f>IF(ISERROR(1/VLOOKUP($B327,'Justerad allokering'!$B$1:$AG$461,MATCH(V$1,'Justerad allokering'!$B$1:$AF$1,0),FALSE)),VLOOKUP($B327,'Allokerad kvv'!$B$2:$AV$468,MATCH(V$1,'Allokerad kvv'!$B$1:$AV$1,0),FALSE),VLOOKUP($B327,'Justerad allokering'!$B$1:$AG$461,MATCH(V$1,'Justerad allokering'!$B$1:$AF$1,0),FALSE))</f>
        <v>0</v>
      </c>
      <c r="W327">
        <f>IF(ISERROR(1/VLOOKUP($B327,'Justerad allokering'!$B$1:$AG$461,MATCH(W$1,'Justerad allokering'!$B$1:$AF$1,0),FALSE)),VLOOKUP($B327,'Allokerad kvv'!$B$2:$AV$468,MATCH(W$1,'Allokerad kvv'!$B$1:$AV$1,0),FALSE),VLOOKUP($B327,'Justerad allokering'!$B$1:$AG$461,MATCH(W$1,'Justerad allokering'!$B$1:$AF$1,0),FALSE))</f>
        <v>0</v>
      </c>
      <c r="X327">
        <f>IF(ISERROR(1/VLOOKUP($B327,'Justerad allokering'!$B$1:$AG$461,MATCH(X$1,'Justerad allokering'!$B$1:$AF$1,0),FALSE)),VLOOKUP($B327,'Allokerad kvv'!$B$2:$AV$468,MATCH(X$1,'Allokerad kvv'!$B$1:$AV$1,0),FALSE),VLOOKUP($B327,'Justerad allokering'!$B$1:$AG$461,MATCH(X$1,'Justerad allokering'!$B$1:$AF$1,0),FALSE))</f>
        <v>0</v>
      </c>
      <c r="Y327">
        <f>IF(ISERROR(1/VLOOKUP($B327,'Justerad allokering'!$B$1:$AG$461,MATCH(Y$1,'Justerad allokering'!$B$1:$AF$1,0),FALSE)),VLOOKUP($B327,'Allokerad kvv'!$B$2:$AV$468,MATCH(Y$1,'Allokerad kvv'!$B$1:$AV$1,0),FALSE),VLOOKUP($B327,'Justerad allokering'!$B$1:$AG$461,MATCH(Y$1,'Justerad allokering'!$B$1:$AF$1,0),FALSE))</f>
        <v>0</v>
      </c>
      <c r="Z327">
        <f>IF(ISERROR(1/VLOOKUP($B327,'Justerad allokering'!$B$1:$AG$461,MATCH(Z$1,'Justerad allokering'!$B$1:$AF$1,0),FALSE)),VLOOKUP($B327,'Allokerad kvv'!$B$2:$AV$468,MATCH(Z$1,'Allokerad kvv'!$B$1:$AV$1,0),FALSE),VLOOKUP($B327,'Justerad allokering'!$B$1:$AG$461,MATCH(Z$1,'Justerad allokering'!$B$1:$AF$1,0),FALSE))</f>
        <v>30</v>
      </c>
      <c r="AE327" s="89">
        <f t="shared" si="20"/>
        <v>736.69999999999993</v>
      </c>
      <c r="AG327">
        <f t="shared" si="21"/>
        <v>713.9</v>
      </c>
      <c r="AH327">
        <f t="shared" si="22"/>
        <v>519.5</v>
      </c>
      <c r="AI327">
        <f>IF(AH327=0,"",AH327/VLOOKUP(B327,Kraftvärmeprod!$B$1:$BC$480,MATCH("Summa tillförd energi exklusive rökgaskondensering",Kraftvärmeprod!$B$1:$BC$1,0),FALSE))</f>
        <v>0.50458987381853604</v>
      </c>
      <c r="AK327">
        <f t="shared" si="23"/>
        <v>229.9</v>
      </c>
    </row>
    <row r="328" spans="1:37" x14ac:dyDescent="0.25">
      <c r="A328" s="2" t="s">
        <v>462</v>
      </c>
      <c r="B328" s="2" t="s">
        <v>463</v>
      </c>
      <c r="C328">
        <f>IF(ISERROR(1/VLOOKUP($B328,'Justerad allokering'!$B$1:$AG$461,MATCH(C$1,'Justerad allokering'!$B$1:$AF$1,0),FALSE)),VLOOKUP($B328,'Allokerad kvv'!$B$2:$AV$468,MATCH(C$1,'Allokerad kvv'!$B$1:$AV$1,0),FALSE),VLOOKUP($B328,'Justerad allokering'!$B$1:$AG$461,MATCH(C$1,'Justerad allokering'!$B$1:$AF$1,0),FALSE))</f>
        <v>0</v>
      </c>
      <c r="D328">
        <f>IF(ISERROR(1/VLOOKUP($B328,'Justerad allokering'!$B$1:$AG$461,MATCH(D$1,'Justerad allokering'!$B$1:$AF$1,0),FALSE)),VLOOKUP($B328,'Allokerad kvv'!$B$2:$AV$468,MATCH(D$1,'Allokerad kvv'!$B$1:$AV$1,0),FALSE),VLOOKUP($B328,'Justerad allokering'!$B$1:$AG$461,MATCH(D$1,'Justerad allokering'!$B$1:$AF$1,0),FALSE))</f>
        <v>0</v>
      </c>
      <c r="E328">
        <f>IF(ISERROR(1/VLOOKUP($B328,'Justerad allokering'!$B$1:$AG$461,MATCH(E$1,'Justerad allokering'!$B$1:$AF$1,0),FALSE)),VLOOKUP($B328,'Allokerad kvv'!$B$2:$AV$468,MATCH(E$1,'Allokerad kvv'!$B$1:$AV$1,0),FALSE),VLOOKUP($B328,'Justerad allokering'!$B$1:$AG$461,MATCH(E$1,'Justerad allokering'!$B$1:$AF$1,0),FALSE))</f>
        <v>0</v>
      </c>
      <c r="F328">
        <f>IF(ISERROR(1/VLOOKUP($B328,'Justerad allokering'!$B$1:$AG$461,MATCH(F$1,'Justerad allokering'!$B$1:$AF$1,0),FALSE)),VLOOKUP($B328,'Allokerad kvv'!$B$2:$AV$468,MATCH(F$1,'Allokerad kvv'!$B$1:$AV$1,0),FALSE),VLOOKUP($B328,'Justerad allokering'!$B$1:$AG$461,MATCH(F$1,'Justerad allokering'!$B$1:$AF$1,0),FALSE))</f>
        <v>0</v>
      </c>
      <c r="G328">
        <f>IF(ISERROR(1/VLOOKUP($B328,'Justerad allokering'!$B$1:$AG$461,MATCH(G$1,'Justerad allokering'!$B$1:$AF$1,0),FALSE)),VLOOKUP($B328,'Allokerad kvv'!$B$2:$AV$468,MATCH(G$1,'Allokerad kvv'!$B$1:$AV$1,0),FALSE),VLOOKUP($B328,'Justerad allokering'!$B$1:$AG$461,MATCH(G$1,'Justerad allokering'!$B$1:$AF$1,0),FALSE))</f>
        <v>0</v>
      </c>
      <c r="H328">
        <f>IF(ISERROR(1/VLOOKUP($B328,'Justerad allokering'!$B$1:$AG$461,MATCH(H$1,'Justerad allokering'!$B$1:$AF$1,0),FALSE)),VLOOKUP($B328,'Allokerad kvv'!$B$2:$AV$468,MATCH(H$1,'Allokerad kvv'!$B$1:$AV$1,0),FALSE),VLOOKUP($B328,'Justerad allokering'!$B$1:$AG$461,MATCH(H$1,'Justerad allokering'!$B$1:$AF$1,0),FALSE))</f>
        <v>0</v>
      </c>
      <c r="I328">
        <f>IF(ISERROR(1/VLOOKUP($B328,'Justerad allokering'!$B$1:$AG$461,MATCH(I$1,'Justerad allokering'!$B$1:$AF$1,0),FALSE)),VLOOKUP($B328,'Allokerad kvv'!$B$2:$AV$468,MATCH(I$1,'Allokerad kvv'!$B$1:$AV$1,0),FALSE),VLOOKUP($B328,'Justerad allokering'!$B$1:$AG$461,MATCH(I$1,'Justerad allokering'!$B$1:$AF$1,0),FALSE))</f>
        <v>0</v>
      </c>
      <c r="J328">
        <f>IF(ISERROR(1/VLOOKUP($B328,'Justerad allokering'!$B$1:$AG$461,MATCH(J$1,'Justerad allokering'!$B$1:$AF$1,0),FALSE)),VLOOKUP($B328,'Allokerad kvv'!$B$2:$AV$468,MATCH(J$1,'Allokerad kvv'!$B$1:$AV$1,0),FALSE),VLOOKUP($B328,'Justerad allokering'!$B$1:$AG$461,MATCH(J$1,'Justerad allokering'!$B$1:$AF$1,0),FALSE))</f>
        <v>0</v>
      </c>
      <c r="K328">
        <f>IF(ISERROR(1/VLOOKUP($B328,'Justerad allokering'!$B$1:$AG$461,MATCH(K$1,'Justerad allokering'!$B$1:$AF$1,0),FALSE)),VLOOKUP($B328,'Allokerad kvv'!$B$2:$AV$468,MATCH(K$1,'Allokerad kvv'!$B$1:$AV$1,0),FALSE),VLOOKUP($B328,'Justerad allokering'!$B$1:$AG$461,MATCH(K$1,'Justerad allokering'!$B$1:$AF$1,0),FALSE))</f>
        <v>0</v>
      </c>
      <c r="L328">
        <f>IF(ISERROR(1/VLOOKUP($B328,'Justerad allokering'!$B$1:$AG$461,MATCH(L$1,'Justerad allokering'!$B$1:$AF$1,0),FALSE)),VLOOKUP($B328,'Allokerad kvv'!$B$2:$AV$468,MATCH(L$1,'Allokerad kvv'!$B$1:$AV$1,0),FALSE),VLOOKUP($B328,'Justerad allokering'!$B$1:$AG$461,MATCH(L$1,'Justerad allokering'!$B$1:$AF$1,0),FALSE))</f>
        <v>0</v>
      </c>
      <c r="M328">
        <f>IF(ISERROR(1/VLOOKUP($B328,'Justerad allokering'!$B$1:$AG$461,MATCH(M$1,'Justerad allokering'!$B$1:$AF$1,0),FALSE)),VLOOKUP($B328,'Allokerad kvv'!$B$2:$AV$468,MATCH(M$1,'Allokerad kvv'!$B$1:$AV$1,0),FALSE),VLOOKUP($B328,'Justerad allokering'!$B$1:$AG$461,MATCH(M$1,'Justerad allokering'!$B$1:$AF$1,0),FALSE))</f>
        <v>0</v>
      </c>
      <c r="N328">
        <f>IF(ISERROR(1/VLOOKUP($B328,'Justerad allokering'!$B$1:$AG$461,MATCH(N$1,'Justerad allokering'!$B$1:$AF$1,0),FALSE)),VLOOKUP($B328,'Allokerad kvv'!$B$2:$AV$468,MATCH(N$1,'Allokerad kvv'!$B$1:$AV$1,0),FALSE),VLOOKUP($B328,'Justerad allokering'!$B$1:$AG$461,MATCH(N$1,'Justerad allokering'!$B$1:$AF$1,0),FALSE))</f>
        <v>0</v>
      </c>
      <c r="O328">
        <f>IF(ISERROR(1/VLOOKUP($B328,'Justerad allokering'!$B$1:$AG$461,MATCH(O$1,'Justerad allokering'!$B$1:$AF$1,0),FALSE)),VLOOKUP($B328,'Allokerad kvv'!$B$2:$AV$468,MATCH(O$1,'Allokerad kvv'!$B$1:$AV$1,0),FALSE),VLOOKUP($B328,'Justerad allokering'!$B$1:$AG$461,MATCH(O$1,'Justerad allokering'!$B$1:$AF$1,0),FALSE))</f>
        <v>0</v>
      </c>
      <c r="P328">
        <f>IF(ISERROR(1/VLOOKUP($B328,'Justerad allokering'!$B$1:$AG$461,MATCH(P$1,'Justerad allokering'!$B$1:$AF$1,0),FALSE)),VLOOKUP($B328,'Allokerad kvv'!$B$2:$AV$468,MATCH(P$1,'Allokerad kvv'!$B$1:$AV$1,0),FALSE),VLOOKUP($B328,'Justerad allokering'!$B$1:$AG$461,MATCH(P$1,'Justerad allokering'!$B$1:$AF$1,0),FALSE))</f>
        <v>0</v>
      </c>
      <c r="Q328">
        <f>IF(ISERROR(1/VLOOKUP($B328,'Justerad allokering'!$B$1:$AG$461,MATCH(Q$1,'Justerad allokering'!$B$1:$AF$1,0),FALSE)),VLOOKUP($B328,'Allokerad kvv'!$B$2:$AV$468,MATCH(Q$1,'Allokerad kvv'!$B$1:$AV$1,0),FALSE),VLOOKUP($B328,'Justerad allokering'!$B$1:$AG$461,MATCH(Q$1,'Justerad allokering'!$B$1:$AF$1,0),FALSE))</f>
        <v>0</v>
      </c>
      <c r="R328">
        <f>IF(ISERROR(1/VLOOKUP($B328,'Justerad allokering'!$B$1:$AG$461,MATCH(R$1,'Justerad allokering'!$B$1:$AF$1,0),FALSE)),VLOOKUP($B328,'Allokerad kvv'!$B$2:$AV$468,MATCH(R$1,'Allokerad kvv'!$B$1:$AV$1,0),FALSE),VLOOKUP($B328,'Justerad allokering'!$B$1:$AG$461,MATCH(R$1,'Justerad allokering'!$B$1:$AF$1,0),FALSE))</f>
        <v>0</v>
      </c>
      <c r="S328">
        <f>IF(ISERROR(1/VLOOKUP($B328,'Justerad allokering'!$B$1:$AG$461,MATCH(S$1,'Justerad allokering'!$B$1:$AF$1,0),FALSE)),VLOOKUP($B328,'Allokerad kvv'!$B$2:$AV$468,MATCH(S$1,'Allokerad kvv'!$B$1:$AV$1,0),FALSE),VLOOKUP($B328,'Justerad allokering'!$B$1:$AG$461,MATCH(S$1,'Justerad allokering'!$B$1:$AF$1,0),FALSE))</f>
        <v>0</v>
      </c>
      <c r="T328">
        <f>IF(ISERROR(1/VLOOKUP($B328,'Justerad allokering'!$B$1:$AG$461,MATCH(T$1,'Justerad allokering'!$B$1:$AF$1,0),FALSE)),VLOOKUP($B328,'Allokerad kvv'!$B$2:$AV$468,MATCH(T$1,'Allokerad kvv'!$B$1:$AV$1,0),FALSE),VLOOKUP($B328,'Justerad allokering'!$B$1:$AG$461,MATCH(T$1,'Justerad allokering'!$B$1:$AF$1,0),FALSE))</f>
        <v>0</v>
      </c>
      <c r="U328">
        <f>IF(ISERROR(1/VLOOKUP($B328,'Justerad allokering'!$B$1:$AG$461,MATCH(U$1,'Justerad allokering'!$B$1:$AF$1,0),FALSE)),VLOOKUP($B328,'Allokerad kvv'!$B$2:$AV$468,MATCH(U$1,'Allokerad kvv'!$B$1:$AV$1,0),FALSE),VLOOKUP($B328,'Justerad allokering'!$B$1:$AG$461,MATCH(U$1,'Justerad allokering'!$B$1:$AF$1,0),FALSE))</f>
        <v>0</v>
      </c>
      <c r="V328">
        <f>IF(ISERROR(1/VLOOKUP($B328,'Justerad allokering'!$B$1:$AG$461,MATCH(V$1,'Justerad allokering'!$B$1:$AF$1,0),FALSE)),VLOOKUP($B328,'Allokerad kvv'!$B$2:$AV$468,MATCH(V$1,'Allokerad kvv'!$B$1:$AV$1,0),FALSE),VLOOKUP($B328,'Justerad allokering'!$B$1:$AG$461,MATCH(V$1,'Justerad allokering'!$B$1:$AF$1,0),FALSE))</f>
        <v>0</v>
      </c>
      <c r="W328">
        <f>IF(ISERROR(1/VLOOKUP($B328,'Justerad allokering'!$B$1:$AG$461,MATCH(W$1,'Justerad allokering'!$B$1:$AF$1,0),FALSE)),VLOOKUP($B328,'Allokerad kvv'!$B$2:$AV$468,MATCH(W$1,'Allokerad kvv'!$B$1:$AV$1,0),FALSE),VLOOKUP($B328,'Justerad allokering'!$B$1:$AG$461,MATCH(W$1,'Justerad allokering'!$B$1:$AF$1,0),FALSE))</f>
        <v>0</v>
      </c>
      <c r="X328">
        <f>IF(ISERROR(1/VLOOKUP($B328,'Justerad allokering'!$B$1:$AG$461,MATCH(X$1,'Justerad allokering'!$B$1:$AF$1,0),FALSE)),VLOOKUP($B328,'Allokerad kvv'!$B$2:$AV$468,MATCH(X$1,'Allokerad kvv'!$B$1:$AV$1,0),FALSE),VLOOKUP($B328,'Justerad allokering'!$B$1:$AG$461,MATCH(X$1,'Justerad allokering'!$B$1:$AF$1,0),FALSE))</f>
        <v>0</v>
      </c>
      <c r="Y328">
        <f>IF(ISERROR(1/VLOOKUP($B328,'Justerad allokering'!$B$1:$AG$461,MATCH(Y$1,'Justerad allokering'!$B$1:$AF$1,0),FALSE)),VLOOKUP($B328,'Allokerad kvv'!$B$2:$AV$468,MATCH(Y$1,'Allokerad kvv'!$B$1:$AV$1,0),FALSE),VLOOKUP($B328,'Justerad allokering'!$B$1:$AG$461,MATCH(Y$1,'Justerad allokering'!$B$1:$AF$1,0),FALSE))</f>
        <v>0</v>
      </c>
      <c r="Z328">
        <f>IF(ISERROR(1/VLOOKUP($B328,'Justerad allokering'!$B$1:$AG$461,MATCH(Z$1,'Justerad allokering'!$B$1:$AF$1,0),FALSE)),VLOOKUP($B328,'Allokerad kvv'!$B$2:$AV$468,MATCH(Z$1,'Allokerad kvv'!$B$1:$AV$1,0),FALSE),VLOOKUP($B328,'Justerad allokering'!$B$1:$AG$461,MATCH(Z$1,'Justerad allokering'!$B$1:$AF$1,0),FALSE))</f>
        <v>0</v>
      </c>
      <c r="AE328" s="89">
        <f t="shared" si="20"/>
        <v>0</v>
      </c>
      <c r="AG328">
        <f t="shared" si="21"/>
        <v>0</v>
      </c>
      <c r="AH328">
        <f t="shared" si="22"/>
        <v>0</v>
      </c>
      <c r="AI328" t="str">
        <f>IF(AH328=0,"",AH328/VLOOKUP(B328,Kraftvärmeprod!$B$1:$BC$480,MATCH("Summa tillförd energi exklusive rökgaskondensering",Kraftvärmeprod!$B$1:$BC$1,0),FALSE))</f>
        <v/>
      </c>
      <c r="AK328">
        <f t="shared" si="23"/>
        <v>0</v>
      </c>
    </row>
    <row r="329" spans="1:37" x14ac:dyDescent="0.25">
      <c r="A329" s="2" t="s">
        <v>462</v>
      </c>
      <c r="B329" s="2" t="s">
        <v>464</v>
      </c>
      <c r="C329">
        <f>IF(ISERROR(1/VLOOKUP($B329,'Justerad allokering'!$B$1:$AG$461,MATCH(C$1,'Justerad allokering'!$B$1:$AF$1,0),FALSE)),VLOOKUP($B329,'Allokerad kvv'!$B$2:$AV$468,MATCH(C$1,'Allokerad kvv'!$B$1:$AV$1,0),FALSE),VLOOKUP($B329,'Justerad allokering'!$B$1:$AG$461,MATCH(C$1,'Justerad allokering'!$B$1:$AF$1,0),FALSE))</f>
        <v>0</v>
      </c>
      <c r="D329">
        <f>IF(ISERROR(1/VLOOKUP($B329,'Justerad allokering'!$B$1:$AG$461,MATCH(D$1,'Justerad allokering'!$B$1:$AF$1,0),FALSE)),VLOOKUP($B329,'Allokerad kvv'!$B$2:$AV$468,MATCH(D$1,'Allokerad kvv'!$B$1:$AV$1,0),FALSE),VLOOKUP($B329,'Justerad allokering'!$B$1:$AG$461,MATCH(D$1,'Justerad allokering'!$B$1:$AF$1,0),FALSE))</f>
        <v>0</v>
      </c>
      <c r="E329">
        <f>IF(ISERROR(1/VLOOKUP($B329,'Justerad allokering'!$B$1:$AG$461,MATCH(E$1,'Justerad allokering'!$B$1:$AF$1,0),FALSE)),VLOOKUP($B329,'Allokerad kvv'!$B$2:$AV$468,MATCH(E$1,'Allokerad kvv'!$B$1:$AV$1,0),FALSE),VLOOKUP($B329,'Justerad allokering'!$B$1:$AG$461,MATCH(E$1,'Justerad allokering'!$B$1:$AF$1,0),FALSE))</f>
        <v>0</v>
      </c>
      <c r="F329">
        <f>IF(ISERROR(1/VLOOKUP($B329,'Justerad allokering'!$B$1:$AG$461,MATCH(F$1,'Justerad allokering'!$B$1:$AF$1,0),FALSE)),VLOOKUP($B329,'Allokerad kvv'!$B$2:$AV$468,MATCH(F$1,'Allokerad kvv'!$B$1:$AV$1,0),FALSE),VLOOKUP($B329,'Justerad allokering'!$B$1:$AG$461,MATCH(F$1,'Justerad allokering'!$B$1:$AF$1,0),FALSE))</f>
        <v>0</v>
      </c>
      <c r="G329">
        <f>IF(ISERROR(1/VLOOKUP($B329,'Justerad allokering'!$B$1:$AG$461,MATCH(G$1,'Justerad allokering'!$B$1:$AF$1,0),FALSE)),VLOOKUP($B329,'Allokerad kvv'!$B$2:$AV$468,MATCH(G$1,'Allokerad kvv'!$B$1:$AV$1,0),FALSE),VLOOKUP($B329,'Justerad allokering'!$B$1:$AG$461,MATCH(G$1,'Justerad allokering'!$B$1:$AF$1,0),FALSE))</f>
        <v>0</v>
      </c>
      <c r="H329">
        <f>IF(ISERROR(1/VLOOKUP($B329,'Justerad allokering'!$B$1:$AG$461,MATCH(H$1,'Justerad allokering'!$B$1:$AF$1,0),FALSE)),VLOOKUP($B329,'Allokerad kvv'!$B$2:$AV$468,MATCH(H$1,'Allokerad kvv'!$B$1:$AV$1,0),FALSE),VLOOKUP($B329,'Justerad allokering'!$B$1:$AG$461,MATCH(H$1,'Justerad allokering'!$B$1:$AF$1,0),FALSE))</f>
        <v>0</v>
      </c>
      <c r="I329">
        <f>IF(ISERROR(1/VLOOKUP($B329,'Justerad allokering'!$B$1:$AG$461,MATCH(I$1,'Justerad allokering'!$B$1:$AF$1,0),FALSE)),VLOOKUP($B329,'Allokerad kvv'!$B$2:$AV$468,MATCH(I$1,'Allokerad kvv'!$B$1:$AV$1,0),FALSE),VLOOKUP($B329,'Justerad allokering'!$B$1:$AG$461,MATCH(I$1,'Justerad allokering'!$B$1:$AF$1,0),FALSE))</f>
        <v>0</v>
      </c>
      <c r="J329">
        <f>IF(ISERROR(1/VLOOKUP($B329,'Justerad allokering'!$B$1:$AG$461,MATCH(J$1,'Justerad allokering'!$B$1:$AF$1,0),FALSE)),VLOOKUP($B329,'Allokerad kvv'!$B$2:$AV$468,MATCH(J$1,'Allokerad kvv'!$B$1:$AV$1,0),FALSE),VLOOKUP($B329,'Justerad allokering'!$B$1:$AG$461,MATCH(J$1,'Justerad allokering'!$B$1:$AF$1,0),FALSE))</f>
        <v>0</v>
      </c>
      <c r="K329">
        <f>IF(ISERROR(1/VLOOKUP($B329,'Justerad allokering'!$B$1:$AG$461,MATCH(K$1,'Justerad allokering'!$B$1:$AF$1,0),FALSE)),VLOOKUP($B329,'Allokerad kvv'!$B$2:$AV$468,MATCH(K$1,'Allokerad kvv'!$B$1:$AV$1,0),FALSE),VLOOKUP($B329,'Justerad allokering'!$B$1:$AG$461,MATCH(K$1,'Justerad allokering'!$B$1:$AF$1,0),FALSE))</f>
        <v>0</v>
      </c>
      <c r="L329">
        <f>IF(ISERROR(1/VLOOKUP($B329,'Justerad allokering'!$B$1:$AG$461,MATCH(L$1,'Justerad allokering'!$B$1:$AF$1,0),FALSE)),VLOOKUP($B329,'Allokerad kvv'!$B$2:$AV$468,MATCH(L$1,'Allokerad kvv'!$B$1:$AV$1,0),FALSE),VLOOKUP($B329,'Justerad allokering'!$B$1:$AG$461,MATCH(L$1,'Justerad allokering'!$B$1:$AF$1,0),FALSE))</f>
        <v>0</v>
      </c>
      <c r="M329">
        <f>IF(ISERROR(1/VLOOKUP($B329,'Justerad allokering'!$B$1:$AG$461,MATCH(M$1,'Justerad allokering'!$B$1:$AF$1,0),FALSE)),VLOOKUP($B329,'Allokerad kvv'!$B$2:$AV$468,MATCH(M$1,'Allokerad kvv'!$B$1:$AV$1,0),FALSE),VLOOKUP($B329,'Justerad allokering'!$B$1:$AG$461,MATCH(M$1,'Justerad allokering'!$B$1:$AF$1,0),FALSE))</f>
        <v>0</v>
      </c>
      <c r="N329">
        <f>IF(ISERROR(1/VLOOKUP($B329,'Justerad allokering'!$B$1:$AG$461,MATCH(N$1,'Justerad allokering'!$B$1:$AF$1,0),FALSE)),VLOOKUP($B329,'Allokerad kvv'!$B$2:$AV$468,MATCH(N$1,'Allokerad kvv'!$B$1:$AV$1,0),FALSE),VLOOKUP($B329,'Justerad allokering'!$B$1:$AG$461,MATCH(N$1,'Justerad allokering'!$B$1:$AF$1,0),FALSE))</f>
        <v>0</v>
      </c>
      <c r="O329">
        <f>IF(ISERROR(1/VLOOKUP($B329,'Justerad allokering'!$B$1:$AG$461,MATCH(O$1,'Justerad allokering'!$B$1:$AF$1,0),FALSE)),VLOOKUP($B329,'Allokerad kvv'!$B$2:$AV$468,MATCH(O$1,'Allokerad kvv'!$B$1:$AV$1,0),FALSE),VLOOKUP($B329,'Justerad allokering'!$B$1:$AG$461,MATCH(O$1,'Justerad allokering'!$B$1:$AF$1,0),FALSE))</f>
        <v>0</v>
      </c>
      <c r="P329">
        <f>IF(ISERROR(1/VLOOKUP($B329,'Justerad allokering'!$B$1:$AG$461,MATCH(P$1,'Justerad allokering'!$B$1:$AF$1,0),FALSE)),VLOOKUP($B329,'Allokerad kvv'!$B$2:$AV$468,MATCH(P$1,'Allokerad kvv'!$B$1:$AV$1,0),FALSE),VLOOKUP($B329,'Justerad allokering'!$B$1:$AG$461,MATCH(P$1,'Justerad allokering'!$B$1:$AF$1,0),FALSE))</f>
        <v>0</v>
      </c>
      <c r="Q329">
        <f>IF(ISERROR(1/VLOOKUP($B329,'Justerad allokering'!$B$1:$AG$461,MATCH(Q$1,'Justerad allokering'!$B$1:$AF$1,0),FALSE)),VLOOKUP($B329,'Allokerad kvv'!$B$2:$AV$468,MATCH(Q$1,'Allokerad kvv'!$B$1:$AV$1,0),FALSE),VLOOKUP($B329,'Justerad allokering'!$B$1:$AG$461,MATCH(Q$1,'Justerad allokering'!$B$1:$AF$1,0),FALSE))</f>
        <v>0</v>
      </c>
      <c r="R329">
        <f>IF(ISERROR(1/VLOOKUP($B329,'Justerad allokering'!$B$1:$AG$461,MATCH(R$1,'Justerad allokering'!$B$1:$AF$1,0),FALSE)),VLOOKUP($B329,'Allokerad kvv'!$B$2:$AV$468,MATCH(R$1,'Allokerad kvv'!$B$1:$AV$1,0),FALSE),VLOOKUP($B329,'Justerad allokering'!$B$1:$AG$461,MATCH(R$1,'Justerad allokering'!$B$1:$AF$1,0),FALSE))</f>
        <v>0</v>
      </c>
      <c r="S329">
        <f>IF(ISERROR(1/VLOOKUP($B329,'Justerad allokering'!$B$1:$AG$461,MATCH(S$1,'Justerad allokering'!$B$1:$AF$1,0),FALSE)),VLOOKUP($B329,'Allokerad kvv'!$B$2:$AV$468,MATCH(S$1,'Allokerad kvv'!$B$1:$AV$1,0),FALSE),VLOOKUP($B329,'Justerad allokering'!$B$1:$AG$461,MATCH(S$1,'Justerad allokering'!$B$1:$AF$1,0),FALSE))</f>
        <v>0</v>
      </c>
      <c r="T329">
        <f>IF(ISERROR(1/VLOOKUP($B329,'Justerad allokering'!$B$1:$AG$461,MATCH(T$1,'Justerad allokering'!$B$1:$AF$1,0),FALSE)),VLOOKUP($B329,'Allokerad kvv'!$B$2:$AV$468,MATCH(T$1,'Allokerad kvv'!$B$1:$AV$1,0),FALSE),VLOOKUP($B329,'Justerad allokering'!$B$1:$AG$461,MATCH(T$1,'Justerad allokering'!$B$1:$AF$1,0),FALSE))</f>
        <v>0</v>
      </c>
      <c r="U329">
        <f>IF(ISERROR(1/VLOOKUP($B329,'Justerad allokering'!$B$1:$AG$461,MATCH(U$1,'Justerad allokering'!$B$1:$AF$1,0),FALSE)),VLOOKUP($B329,'Allokerad kvv'!$B$2:$AV$468,MATCH(U$1,'Allokerad kvv'!$B$1:$AV$1,0),FALSE),VLOOKUP($B329,'Justerad allokering'!$B$1:$AG$461,MATCH(U$1,'Justerad allokering'!$B$1:$AF$1,0),FALSE))</f>
        <v>0</v>
      </c>
      <c r="V329">
        <f>IF(ISERROR(1/VLOOKUP($B329,'Justerad allokering'!$B$1:$AG$461,MATCH(V$1,'Justerad allokering'!$B$1:$AF$1,0),FALSE)),VLOOKUP($B329,'Allokerad kvv'!$B$2:$AV$468,MATCH(V$1,'Allokerad kvv'!$B$1:$AV$1,0),FALSE),VLOOKUP($B329,'Justerad allokering'!$B$1:$AG$461,MATCH(V$1,'Justerad allokering'!$B$1:$AF$1,0),FALSE))</f>
        <v>0</v>
      </c>
      <c r="W329">
        <f>IF(ISERROR(1/VLOOKUP($B329,'Justerad allokering'!$B$1:$AG$461,MATCH(W$1,'Justerad allokering'!$B$1:$AF$1,0),FALSE)),VLOOKUP($B329,'Allokerad kvv'!$B$2:$AV$468,MATCH(W$1,'Allokerad kvv'!$B$1:$AV$1,0),FALSE),VLOOKUP($B329,'Justerad allokering'!$B$1:$AG$461,MATCH(W$1,'Justerad allokering'!$B$1:$AF$1,0),FALSE))</f>
        <v>0</v>
      </c>
      <c r="X329">
        <f>IF(ISERROR(1/VLOOKUP($B329,'Justerad allokering'!$B$1:$AG$461,MATCH(X$1,'Justerad allokering'!$B$1:$AF$1,0),FALSE)),VLOOKUP($B329,'Allokerad kvv'!$B$2:$AV$468,MATCH(X$1,'Allokerad kvv'!$B$1:$AV$1,0),FALSE),VLOOKUP($B329,'Justerad allokering'!$B$1:$AG$461,MATCH(X$1,'Justerad allokering'!$B$1:$AF$1,0),FALSE))</f>
        <v>0</v>
      </c>
      <c r="Y329">
        <f>IF(ISERROR(1/VLOOKUP($B329,'Justerad allokering'!$B$1:$AG$461,MATCH(Y$1,'Justerad allokering'!$B$1:$AF$1,0),FALSE)),VLOOKUP($B329,'Allokerad kvv'!$B$2:$AV$468,MATCH(Y$1,'Allokerad kvv'!$B$1:$AV$1,0),FALSE),VLOOKUP($B329,'Justerad allokering'!$B$1:$AG$461,MATCH(Y$1,'Justerad allokering'!$B$1:$AF$1,0),FALSE))</f>
        <v>0</v>
      </c>
      <c r="Z329">
        <f>IF(ISERROR(1/VLOOKUP($B329,'Justerad allokering'!$B$1:$AG$461,MATCH(Z$1,'Justerad allokering'!$B$1:$AF$1,0),FALSE)),VLOOKUP($B329,'Allokerad kvv'!$B$2:$AV$468,MATCH(Z$1,'Allokerad kvv'!$B$1:$AV$1,0),FALSE),VLOOKUP($B329,'Justerad allokering'!$B$1:$AG$461,MATCH(Z$1,'Justerad allokering'!$B$1:$AF$1,0),FALSE))</f>
        <v>0</v>
      </c>
      <c r="AE329" s="89">
        <f t="shared" si="20"/>
        <v>0</v>
      </c>
      <c r="AG329">
        <f t="shared" si="21"/>
        <v>0</v>
      </c>
      <c r="AH329">
        <f t="shared" si="22"/>
        <v>0</v>
      </c>
      <c r="AI329" t="str">
        <f>IF(AH329=0,"",AH329/VLOOKUP(B329,Kraftvärmeprod!$B$1:$BC$480,MATCH("Summa tillförd energi exklusive rökgaskondensering",Kraftvärmeprod!$B$1:$BC$1,0),FALSE))</f>
        <v/>
      </c>
      <c r="AK329">
        <f t="shared" si="23"/>
        <v>0</v>
      </c>
    </row>
    <row r="330" spans="1:37" x14ac:dyDescent="0.25">
      <c r="A330" s="2" t="s">
        <v>465</v>
      </c>
      <c r="B330" s="2" t="s">
        <v>466</v>
      </c>
      <c r="C330">
        <f>IF(ISERROR(1/VLOOKUP($B330,'Justerad allokering'!$B$1:$AG$461,MATCH(C$1,'Justerad allokering'!$B$1:$AF$1,0),FALSE)),VLOOKUP($B330,'Allokerad kvv'!$B$2:$AV$468,MATCH(C$1,'Allokerad kvv'!$B$1:$AV$1,0),FALSE),VLOOKUP($B330,'Justerad allokering'!$B$1:$AG$461,MATCH(C$1,'Justerad allokering'!$B$1:$AF$1,0),FALSE))</f>
        <v>0</v>
      </c>
      <c r="D330">
        <f>IF(ISERROR(1/VLOOKUP($B330,'Justerad allokering'!$B$1:$AG$461,MATCH(D$1,'Justerad allokering'!$B$1:$AF$1,0),FALSE)),VLOOKUP($B330,'Allokerad kvv'!$B$2:$AV$468,MATCH(D$1,'Allokerad kvv'!$B$1:$AV$1,0),FALSE),VLOOKUP($B330,'Justerad allokering'!$B$1:$AG$461,MATCH(D$1,'Justerad allokering'!$B$1:$AF$1,0),FALSE))</f>
        <v>0</v>
      </c>
      <c r="E330">
        <f>IF(ISERROR(1/VLOOKUP($B330,'Justerad allokering'!$B$1:$AG$461,MATCH(E$1,'Justerad allokering'!$B$1:$AF$1,0),FALSE)),VLOOKUP($B330,'Allokerad kvv'!$B$2:$AV$468,MATCH(E$1,'Allokerad kvv'!$B$1:$AV$1,0),FALSE),VLOOKUP($B330,'Justerad allokering'!$B$1:$AG$461,MATCH(E$1,'Justerad allokering'!$B$1:$AF$1,0),FALSE))</f>
        <v>0</v>
      </c>
      <c r="F330">
        <f>IF(ISERROR(1/VLOOKUP($B330,'Justerad allokering'!$B$1:$AG$461,MATCH(F$1,'Justerad allokering'!$B$1:$AF$1,0),FALSE)),VLOOKUP($B330,'Allokerad kvv'!$B$2:$AV$468,MATCH(F$1,'Allokerad kvv'!$B$1:$AV$1,0),FALSE),VLOOKUP($B330,'Justerad allokering'!$B$1:$AG$461,MATCH(F$1,'Justerad allokering'!$B$1:$AF$1,0),FALSE))</f>
        <v>0</v>
      </c>
      <c r="G330">
        <f>IF(ISERROR(1/VLOOKUP($B330,'Justerad allokering'!$B$1:$AG$461,MATCH(G$1,'Justerad allokering'!$B$1:$AF$1,0),FALSE)),VLOOKUP($B330,'Allokerad kvv'!$B$2:$AV$468,MATCH(G$1,'Allokerad kvv'!$B$1:$AV$1,0),FALSE),VLOOKUP($B330,'Justerad allokering'!$B$1:$AG$461,MATCH(G$1,'Justerad allokering'!$B$1:$AF$1,0),FALSE))</f>
        <v>0</v>
      </c>
      <c r="H330">
        <f>IF(ISERROR(1/VLOOKUP($B330,'Justerad allokering'!$B$1:$AG$461,MATCH(H$1,'Justerad allokering'!$B$1:$AF$1,0),FALSE)),VLOOKUP($B330,'Allokerad kvv'!$B$2:$AV$468,MATCH(H$1,'Allokerad kvv'!$B$1:$AV$1,0),FALSE),VLOOKUP($B330,'Justerad allokering'!$B$1:$AG$461,MATCH(H$1,'Justerad allokering'!$B$1:$AF$1,0),FALSE))</f>
        <v>0</v>
      </c>
      <c r="I330">
        <f>IF(ISERROR(1/VLOOKUP($B330,'Justerad allokering'!$B$1:$AG$461,MATCH(I$1,'Justerad allokering'!$B$1:$AF$1,0),FALSE)),VLOOKUP($B330,'Allokerad kvv'!$B$2:$AV$468,MATCH(I$1,'Allokerad kvv'!$B$1:$AV$1,0),FALSE),VLOOKUP($B330,'Justerad allokering'!$B$1:$AG$461,MATCH(I$1,'Justerad allokering'!$B$1:$AF$1,0),FALSE))</f>
        <v>0</v>
      </c>
      <c r="J330">
        <f>IF(ISERROR(1/VLOOKUP($B330,'Justerad allokering'!$B$1:$AG$461,MATCH(J$1,'Justerad allokering'!$B$1:$AF$1,0),FALSE)),VLOOKUP($B330,'Allokerad kvv'!$B$2:$AV$468,MATCH(J$1,'Allokerad kvv'!$B$1:$AV$1,0),FALSE),VLOOKUP($B330,'Justerad allokering'!$B$1:$AG$461,MATCH(J$1,'Justerad allokering'!$B$1:$AF$1,0),FALSE))</f>
        <v>0</v>
      </c>
      <c r="K330">
        <f>IF(ISERROR(1/VLOOKUP($B330,'Justerad allokering'!$B$1:$AG$461,MATCH(K$1,'Justerad allokering'!$B$1:$AF$1,0),FALSE)),VLOOKUP($B330,'Allokerad kvv'!$B$2:$AV$468,MATCH(K$1,'Allokerad kvv'!$B$1:$AV$1,0),FALSE),VLOOKUP($B330,'Justerad allokering'!$B$1:$AG$461,MATCH(K$1,'Justerad allokering'!$B$1:$AF$1,0),FALSE))</f>
        <v>0</v>
      </c>
      <c r="L330">
        <f>IF(ISERROR(1/VLOOKUP($B330,'Justerad allokering'!$B$1:$AG$461,MATCH(L$1,'Justerad allokering'!$B$1:$AF$1,0),FALSE)),VLOOKUP($B330,'Allokerad kvv'!$B$2:$AV$468,MATCH(L$1,'Allokerad kvv'!$B$1:$AV$1,0),FALSE),VLOOKUP($B330,'Justerad allokering'!$B$1:$AG$461,MATCH(L$1,'Justerad allokering'!$B$1:$AF$1,0),FALSE))</f>
        <v>0</v>
      </c>
      <c r="M330">
        <f>IF(ISERROR(1/VLOOKUP($B330,'Justerad allokering'!$B$1:$AG$461,MATCH(M$1,'Justerad allokering'!$B$1:$AF$1,0),FALSE)),VLOOKUP($B330,'Allokerad kvv'!$B$2:$AV$468,MATCH(M$1,'Allokerad kvv'!$B$1:$AV$1,0),FALSE),VLOOKUP($B330,'Justerad allokering'!$B$1:$AG$461,MATCH(M$1,'Justerad allokering'!$B$1:$AF$1,0),FALSE))</f>
        <v>0</v>
      </c>
      <c r="N330">
        <f>IF(ISERROR(1/VLOOKUP($B330,'Justerad allokering'!$B$1:$AG$461,MATCH(N$1,'Justerad allokering'!$B$1:$AF$1,0),FALSE)),VLOOKUP($B330,'Allokerad kvv'!$B$2:$AV$468,MATCH(N$1,'Allokerad kvv'!$B$1:$AV$1,0),FALSE),VLOOKUP($B330,'Justerad allokering'!$B$1:$AG$461,MATCH(N$1,'Justerad allokering'!$B$1:$AF$1,0),FALSE))</f>
        <v>0</v>
      </c>
      <c r="O330">
        <f>IF(ISERROR(1/VLOOKUP($B330,'Justerad allokering'!$B$1:$AG$461,MATCH(O$1,'Justerad allokering'!$B$1:$AF$1,0),FALSE)),VLOOKUP($B330,'Allokerad kvv'!$B$2:$AV$468,MATCH(O$1,'Allokerad kvv'!$B$1:$AV$1,0),FALSE),VLOOKUP($B330,'Justerad allokering'!$B$1:$AG$461,MATCH(O$1,'Justerad allokering'!$B$1:$AF$1,0),FALSE))</f>
        <v>0</v>
      </c>
      <c r="P330">
        <f>IF(ISERROR(1/VLOOKUP($B330,'Justerad allokering'!$B$1:$AG$461,MATCH(P$1,'Justerad allokering'!$B$1:$AF$1,0),FALSE)),VLOOKUP($B330,'Allokerad kvv'!$B$2:$AV$468,MATCH(P$1,'Allokerad kvv'!$B$1:$AV$1,0),FALSE),VLOOKUP($B330,'Justerad allokering'!$B$1:$AG$461,MATCH(P$1,'Justerad allokering'!$B$1:$AF$1,0),FALSE))</f>
        <v>0</v>
      </c>
      <c r="Q330">
        <f>IF(ISERROR(1/VLOOKUP($B330,'Justerad allokering'!$B$1:$AG$461,MATCH(Q$1,'Justerad allokering'!$B$1:$AF$1,0),FALSE)),VLOOKUP($B330,'Allokerad kvv'!$B$2:$AV$468,MATCH(Q$1,'Allokerad kvv'!$B$1:$AV$1,0),FALSE),VLOOKUP($B330,'Justerad allokering'!$B$1:$AG$461,MATCH(Q$1,'Justerad allokering'!$B$1:$AF$1,0),FALSE))</f>
        <v>0</v>
      </c>
      <c r="R330">
        <f>IF(ISERROR(1/VLOOKUP($B330,'Justerad allokering'!$B$1:$AG$461,MATCH(R$1,'Justerad allokering'!$B$1:$AF$1,0),FALSE)),VLOOKUP($B330,'Allokerad kvv'!$B$2:$AV$468,MATCH(R$1,'Allokerad kvv'!$B$1:$AV$1,0),FALSE),VLOOKUP($B330,'Justerad allokering'!$B$1:$AG$461,MATCH(R$1,'Justerad allokering'!$B$1:$AF$1,0),FALSE))</f>
        <v>0</v>
      </c>
      <c r="S330">
        <f>IF(ISERROR(1/VLOOKUP($B330,'Justerad allokering'!$B$1:$AG$461,MATCH(S$1,'Justerad allokering'!$B$1:$AF$1,0),FALSE)),VLOOKUP($B330,'Allokerad kvv'!$B$2:$AV$468,MATCH(S$1,'Allokerad kvv'!$B$1:$AV$1,0),FALSE),VLOOKUP($B330,'Justerad allokering'!$B$1:$AG$461,MATCH(S$1,'Justerad allokering'!$B$1:$AF$1,0),FALSE))</f>
        <v>0</v>
      </c>
      <c r="T330">
        <f>IF(ISERROR(1/VLOOKUP($B330,'Justerad allokering'!$B$1:$AG$461,MATCH(T$1,'Justerad allokering'!$B$1:$AF$1,0),FALSE)),VLOOKUP($B330,'Allokerad kvv'!$B$2:$AV$468,MATCH(T$1,'Allokerad kvv'!$B$1:$AV$1,0),FALSE),VLOOKUP($B330,'Justerad allokering'!$B$1:$AG$461,MATCH(T$1,'Justerad allokering'!$B$1:$AF$1,0),FALSE))</f>
        <v>0</v>
      </c>
      <c r="U330">
        <f>IF(ISERROR(1/VLOOKUP($B330,'Justerad allokering'!$B$1:$AG$461,MATCH(U$1,'Justerad allokering'!$B$1:$AF$1,0),FALSE)),VLOOKUP($B330,'Allokerad kvv'!$B$2:$AV$468,MATCH(U$1,'Allokerad kvv'!$B$1:$AV$1,0),FALSE),VLOOKUP($B330,'Justerad allokering'!$B$1:$AG$461,MATCH(U$1,'Justerad allokering'!$B$1:$AF$1,0),FALSE))</f>
        <v>0</v>
      </c>
      <c r="V330">
        <f>IF(ISERROR(1/VLOOKUP($B330,'Justerad allokering'!$B$1:$AG$461,MATCH(V$1,'Justerad allokering'!$B$1:$AF$1,0),FALSE)),VLOOKUP($B330,'Allokerad kvv'!$B$2:$AV$468,MATCH(V$1,'Allokerad kvv'!$B$1:$AV$1,0),FALSE),VLOOKUP($B330,'Justerad allokering'!$B$1:$AG$461,MATCH(V$1,'Justerad allokering'!$B$1:$AF$1,0),FALSE))</f>
        <v>0</v>
      </c>
      <c r="W330">
        <f>IF(ISERROR(1/VLOOKUP($B330,'Justerad allokering'!$B$1:$AG$461,MATCH(W$1,'Justerad allokering'!$B$1:$AF$1,0),FALSE)),VLOOKUP($B330,'Allokerad kvv'!$B$2:$AV$468,MATCH(W$1,'Allokerad kvv'!$B$1:$AV$1,0),FALSE),VLOOKUP($B330,'Justerad allokering'!$B$1:$AG$461,MATCH(W$1,'Justerad allokering'!$B$1:$AF$1,0),FALSE))</f>
        <v>0</v>
      </c>
      <c r="X330">
        <f>IF(ISERROR(1/VLOOKUP($B330,'Justerad allokering'!$B$1:$AG$461,MATCH(X$1,'Justerad allokering'!$B$1:$AF$1,0),FALSE)),VLOOKUP($B330,'Allokerad kvv'!$B$2:$AV$468,MATCH(X$1,'Allokerad kvv'!$B$1:$AV$1,0),FALSE),VLOOKUP($B330,'Justerad allokering'!$B$1:$AG$461,MATCH(X$1,'Justerad allokering'!$B$1:$AF$1,0),FALSE))</f>
        <v>0</v>
      </c>
      <c r="Y330">
        <f>IF(ISERROR(1/VLOOKUP($B330,'Justerad allokering'!$B$1:$AG$461,MATCH(Y$1,'Justerad allokering'!$B$1:$AF$1,0),FALSE)),VLOOKUP($B330,'Allokerad kvv'!$B$2:$AV$468,MATCH(Y$1,'Allokerad kvv'!$B$1:$AV$1,0),FALSE),VLOOKUP($B330,'Justerad allokering'!$B$1:$AG$461,MATCH(Y$1,'Justerad allokering'!$B$1:$AF$1,0),FALSE))</f>
        <v>0</v>
      </c>
      <c r="Z330">
        <f>IF(ISERROR(1/VLOOKUP($B330,'Justerad allokering'!$B$1:$AG$461,MATCH(Z$1,'Justerad allokering'!$B$1:$AF$1,0),FALSE)),VLOOKUP($B330,'Allokerad kvv'!$B$2:$AV$468,MATCH(Z$1,'Allokerad kvv'!$B$1:$AV$1,0),FALSE),VLOOKUP($B330,'Justerad allokering'!$B$1:$AG$461,MATCH(Z$1,'Justerad allokering'!$B$1:$AF$1,0),FALSE))</f>
        <v>0</v>
      </c>
      <c r="AE330" s="89">
        <f t="shared" si="20"/>
        <v>0</v>
      </c>
      <c r="AG330">
        <f t="shared" si="21"/>
        <v>0</v>
      </c>
      <c r="AH330">
        <f t="shared" si="22"/>
        <v>0</v>
      </c>
      <c r="AI330" t="str">
        <f>IF(AH330=0,"",AH330/VLOOKUP(B330,Kraftvärmeprod!$B$1:$BC$480,MATCH("Summa tillförd energi exklusive rökgaskondensering",Kraftvärmeprod!$B$1:$BC$1,0),FALSE))</f>
        <v/>
      </c>
      <c r="AK330">
        <f t="shared" si="23"/>
        <v>0</v>
      </c>
    </row>
    <row r="331" spans="1:37" x14ac:dyDescent="0.25">
      <c r="A331" s="2" t="s">
        <v>467</v>
      </c>
      <c r="B331" s="2" t="s">
        <v>468</v>
      </c>
      <c r="C331">
        <f>IF(ISERROR(1/VLOOKUP($B331,'Justerad allokering'!$B$1:$AG$461,MATCH(C$1,'Justerad allokering'!$B$1:$AF$1,0),FALSE)),VLOOKUP($B331,'Allokerad kvv'!$B$2:$AV$468,MATCH(C$1,'Allokerad kvv'!$B$1:$AV$1,0),FALSE),VLOOKUP($B331,'Justerad allokering'!$B$1:$AG$461,MATCH(C$1,'Justerad allokering'!$B$1:$AF$1,0),FALSE))</f>
        <v>0</v>
      </c>
      <c r="D331">
        <f>IF(ISERROR(1/VLOOKUP($B331,'Justerad allokering'!$B$1:$AG$461,MATCH(D$1,'Justerad allokering'!$B$1:$AF$1,0),FALSE)),VLOOKUP($B331,'Allokerad kvv'!$B$2:$AV$468,MATCH(D$1,'Allokerad kvv'!$B$1:$AV$1,0),FALSE),VLOOKUP($B331,'Justerad allokering'!$B$1:$AG$461,MATCH(D$1,'Justerad allokering'!$B$1:$AF$1,0),FALSE))</f>
        <v>0</v>
      </c>
      <c r="E331">
        <f>IF(ISERROR(1/VLOOKUP($B331,'Justerad allokering'!$B$1:$AG$461,MATCH(E$1,'Justerad allokering'!$B$1:$AF$1,0),FALSE)),VLOOKUP($B331,'Allokerad kvv'!$B$2:$AV$468,MATCH(E$1,'Allokerad kvv'!$B$1:$AV$1,0),FALSE),VLOOKUP($B331,'Justerad allokering'!$B$1:$AG$461,MATCH(E$1,'Justerad allokering'!$B$1:$AF$1,0),FALSE))</f>
        <v>0</v>
      </c>
      <c r="F331">
        <f>IF(ISERROR(1/VLOOKUP($B331,'Justerad allokering'!$B$1:$AG$461,MATCH(F$1,'Justerad allokering'!$B$1:$AF$1,0),FALSE)),VLOOKUP($B331,'Allokerad kvv'!$B$2:$AV$468,MATCH(F$1,'Allokerad kvv'!$B$1:$AV$1,0),FALSE),VLOOKUP($B331,'Justerad allokering'!$B$1:$AG$461,MATCH(F$1,'Justerad allokering'!$B$1:$AF$1,0),FALSE))</f>
        <v>0</v>
      </c>
      <c r="G331">
        <f>IF(ISERROR(1/VLOOKUP($B331,'Justerad allokering'!$B$1:$AG$461,MATCH(G$1,'Justerad allokering'!$B$1:$AF$1,0),FALSE)),VLOOKUP($B331,'Allokerad kvv'!$B$2:$AV$468,MATCH(G$1,'Allokerad kvv'!$B$1:$AV$1,0),FALSE),VLOOKUP($B331,'Justerad allokering'!$B$1:$AG$461,MATCH(G$1,'Justerad allokering'!$B$1:$AF$1,0),FALSE))</f>
        <v>0</v>
      </c>
      <c r="H331">
        <f>IF(ISERROR(1/VLOOKUP($B331,'Justerad allokering'!$B$1:$AG$461,MATCH(H$1,'Justerad allokering'!$B$1:$AF$1,0),FALSE)),VLOOKUP($B331,'Allokerad kvv'!$B$2:$AV$468,MATCH(H$1,'Allokerad kvv'!$B$1:$AV$1,0),FALSE),VLOOKUP($B331,'Justerad allokering'!$B$1:$AG$461,MATCH(H$1,'Justerad allokering'!$B$1:$AF$1,0),FALSE))</f>
        <v>0</v>
      </c>
      <c r="I331">
        <f>IF(ISERROR(1/VLOOKUP($B331,'Justerad allokering'!$B$1:$AG$461,MATCH(I$1,'Justerad allokering'!$B$1:$AF$1,0),FALSE)),VLOOKUP($B331,'Allokerad kvv'!$B$2:$AV$468,MATCH(I$1,'Allokerad kvv'!$B$1:$AV$1,0),FALSE),VLOOKUP($B331,'Justerad allokering'!$B$1:$AG$461,MATCH(I$1,'Justerad allokering'!$B$1:$AF$1,0),FALSE))</f>
        <v>0</v>
      </c>
      <c r="J331">
        <f>IF(ISERROR(1/VLOOKUP($B331,'Justerad allokering'!$B$1:$AG$461,MATCH(J$1,'Justerad allokering'!$B$1:$AF$1,0),FALSE)),VLOOKUP($B331,'Allokerad kvv'!$B$2:$AV$468,MATCH(J$1,'Allokerad kvv'!$B$1:$AV$1,0),FALSE),VLOOKUP($B331,'Justerad allokering'!$B$1:$AG$461,MATCH(J$1,'Justerad allokering'!$B$1:$AF$1,0),FALSE))</f>
        <v>0</v>
      </c>
      <c r="K331">
        <f>IF(ISERROR(1/VLOOKUP($B331,'Justerad allokering'!$B$1:$AG$461,MATCH(K$1,'Justerad allokering'!$B$1:$AF$1,0),FALSE)),VLOOKUP($B331,'Allokerad kvv'!$B$2:$AV$468,MATCH(K$1,'Allokerad kvv'!$B$1:$AV$1,0),FALSE),VLOOKUP($B331,'Justerad allokering'!$B$1:$AG$461,MATCH(K$1,'Justerad allokering'!$B$1:$AF$1,0),FALSE))</f>
        <v>0</v>
      </c>
      <c r="L331">
        <f>IF(ISERROR(1/VLOOKUP($B331,'Justerad allokering'!$B$1:$AG$461,MATCH(L$1,'Justerad allokering'!$B$1:$AF$1,0),FALSE)),VLOOKUP($B331,'Allokerad kvv'!$B$2:$AV$468,MATCH(L$1,'Allokerad kvv'!$B$1:$AV$1,0),FALSE),VLOOKUP($B331,'Justerad allokering'!$B$1:$AG$461,MATCH(L$1,'Justerad allokering'!$B$1:$AF$1,0),FALSE))</f>
        <v>0</v>
      </c>
      <c r="M331">
        <f>IF(ISERROR(1/VLOOKUP($B331,'Justerad allokering'!$B$1:$AG$461,MATCH(M$1,'Justerad allokering'!$B$1:$AF$1,0),FALSE)),VLOOKUP($B331,'Allokerad kvv'!$B$2:$AV$468,MATCH(M$1,'Allokerad kvv'!$B$1:$AV$1,0),FALSE),VLOOKUP($B331,'Justerad allokering'!$B$1:$AG$461,MATCH(M$1,'Justerad allokering'!$B$1:$AF$1,0),FALSE))</f>
        <v>0</v>
      </c>
      <c r="N331">
        <f>IF(ISERROR(1/VLOOKUP($B331,'Justerad allokering'!$B$1:$AG$461,MATCH(N$1,'Justerad allokering'!$B$1:$AF$1,0),FALSE)),VLOOKUP($B331,'Allokerad kvv'!$B$2:$AV$468,MATCH(N$1,'Allokerad kvv'!$B$1:$AV$1,0),FALSE),VLOOKUP($B331,'Justerad allokering'!$B$1:$AG$461,MATCH(N$1,'Justerad allokering'!$B$1:$AF$1,0),FALSE))</f>
        <v>0</v>
      </c>
      <c r="O331">
        <f>IF(ISERROR(1/VLOOKUP($B331,'Justerad allokering'!$B$1:$AG$461,MATCH(O$1,'Justerad allokering'!$B$1:$AF$1,0),FALSE)),VLOOKUP($B331,'Allokerad kvv'!$B$2:$AV$468,MATCH(O$1,'Allokerad kvv'!$B$1:$AV$1,0),FALSE),VLOOKUP($B331,'Justerad allokering'!$B$1:$AG$461,MATCH(O$1,'Justerad allokering'!$B$1:$AF$1,0),FALSE))</f>
        <v>0</v>
      </c>
      <c r="P331">
        <f>IF(ISERROR(1/VLOOKUP($B331,'Justerad allokering'!$B$1:$AG$461,MATCH(P$1,'Justerad allokering'!$B$1:$AF$1,0),FALSE)),VLOOKUP($B331,'Allokerad kvv'!$B$2:$AV$468,MATCH(P$1,'Allokerad kvv'!$B$1:$AV$1,0),FALSE),VLOOKUP($B331,'Justerad allokering'!$B$1:$AG$461,MATCH(P$1,'Justerad allokering'!$B$1:$AF$1,0),FALSE))</f>
        <v>0</v>
      </c>
      <c r="Q331">
        <f>IF(ISERROR(1/VLOOKUP($B331,'Justerad allokering'!$B$1:$AG$461,MATCH(Q$1,'Justerad allokering'!$B$1:$AF$1,0),FALSE)),VLOOKUP($B331,'Allokerad kvv'!$B$2:$AV$468,MATCH(Q$1,'Allokerad kvv'!$B$1:$AV$1,0),FALSE),VLOOKUP($B331,'Justerad allokering'!$B$1:$AG$461,MATCH(Q$1,'Justerad allokering'!$B$1:$AF$1,0),FALSE))</f>
        <v>0</v>
      </c>
      <c r="R331">
        <f>IF(ISERROR(1/VLOOKUP($B331,'Justerad allokering'!$B$1:$AG$461,MATCH(R$1,'Justerad allokering'!$B$1:$AF$1,0),FALSE)),VLOOKUP($B331,'Allokerad kvv'!$B$2:$AV$468,MATCH(R$1,'Allokerad kvv'!$B$1:$AV$1,0),FALSE),VLOOKUP($B331,'Justerad allokering'!$B$1:$AG$461,MATCH(R$1,'Justerad allokering'!$B$1:$AF$1,0),FALSE))</f>
        <v>0</v>
      </c>
      <c r="S331">
        <f>IF(ISERROR(1/VLOOKUP($B331,'Justerad allokering'!$B$1:$AG$461,MATCH(S$1,'Justerad allokering'!$B$1:$AF$1,0),FALSE)),VLOOKUP($B331,'Allokerad kvv'!$B$2:$AV$468,MATCH(S$1,'Allokerad kvv'!$B$1:$AV$1,0),FALSE),VLOOKUP($B331,'Justerad allokering'!$B$1:$AG$461,MATCH(S$1,'Justerad allokering'!$B$1:$AF$1,0),FALSE))</f>
        <v>0</v>
      </c>
      <c r="T331">
        <f>IF(ISERROR(1/VLOOKUP($B331,'Justerad allokering'!$B$1:$AG$461,MATCH(T$1,'Justerad allokering'!$B$1:$AF$1,0),FALSE)),VLOOKUP($B331,'Allokerad kvv'!$B$2:$AV$468,MATCH(T$1,'Allokerad kvv'!$B$1:$AV$1,0),FALSE),VLOOKUP($B331,'Justerad allokering'!$B$1:$AG$461,MATCH(T$1,'Justerad allokering'!$B$1:$AF$1,0),FALSE))</f>
        <v>0</v>
      </c>
      <c r="U331">
        <f>IF(ISERROR(1/VLOOKUP($B331,'Justerad allokering'!$B$1:$AG$461,MATCH(U$1,'Justerad allokering'!$B$1:$AF$1,0),FALSE)),VLOOKUP($B331,'Allokerad kvv'!$B$2:$AV$468,MATCH(U$1,'Allokerad kvv'!$B$1:$AV$1,0),FALSE),VLOOKUP($B331,'Justerad allokering'!$B$1:$AG$461,MATCH(U$1,'Justerad allokering'!$B$1:$AF$1,0),FALSE))</f>
        <v>0</v>
      </c>
      <c r="V331">
        <f>IF(ISERROR(1/VLOOKUP($B331,'Justerad allokering'!$B$1:$AG$461,MATCH(V$1,'Justerad allokering'!$B$1:$AF$1,0),FALSE)),VLOOKUP($B331,'Allokerad kvv'!$B$2:$AV$468,MATCH(V$1,'Allokerad kvv'!$B$1:$AV$1,0),FALSE),VLOOKUP($B331,'Justerad allokering'!$B$1:$AG$461,MATCH(V$1,'Justerad allokering'!$B$1:$AF$1,0),FALSE))</f>
        <v>0</v>
      </c>
      <c r="W331">
        <f>IF(ISERROR(1/VLOOKUP($B331,'Justerad allokering'!$B$1:$AG$461,MATCH(W$1,'Justerad allokering'!$B$1:$AF$1,0),FALSE)),VLOOKUP($B331,'Allokerad kvv'!$B$2:$AV$468,MATCH(W$1,'Allokerad kvv'!$B$1:$AV$1,0),FALSE),VLOOKUP($B331,'Justerad allokering'!$B$1:$AG$461,MATCH(W$1,'Justerad allokering'!$B$1:$AF$1,0),FALSE))</f>
        <v>0</v>
      </c>
      <c r="X331">
        <f>IF(ISERROR(1/VLOOKUP($B331,'Justerad allokering'!$B$1:$AG$461,MATCH(X$1,'Justerad allokering'!$B$1:$AF$1,0),FALSE)),VLOOKUP($B331,'Allokerad kvv'!$B$2:$AV$468,MATCH(X$1,'Allokerad kvv'!$B$1:$AV$1,0),FALSE),VLOOKUP($B331,'Justerad allokering'!$B$1:$AG$461,MATCH(X$1,'Justerad allokering'!$B$1:$AF$1,0),FALSE))</f>
        <v>0</v>
      </c>
      <c r="Y331">
        <f>IF(ISERROR(1/VLOOKUP($B331,'Justerad allokering'!$B$1:$AG$461,MATCH(Y$1,'Justerad allokering'!$B$1:$AF$1,0),FALSE)),VLOOKUP($B331,'Allokerad kvv'!$B$2:$AV$468,MATCH(Y$1,'Allokerad kvv'!$B$1:$AV$1,0),FALSE),VLOOKUP($B331,'Justerad allokering'!$B$1:$AG$461,MATCH(Y$1,'Justerad allokering'!$B$1:$AF$1,0),FALSE))</f>
        <v>0</v>
      </c>
      <c r="Z331">
        <f>IF(ISERROR(1/VLOOKUP($B331,'Justerad allokering'!$B$1:$AG$461,MATCH(Z$1,'Justerad allokering'!$B$1:$AF$1,0),FALSE)),VLOOKUP($B331,'Allokerad kvv'!$B$2:$AV$468,MATCH(Z$1,'Allokerad kvv'!$B$1:$AV$1,0),FALSE),VLOOKUP($B331,'Justerad allokering'!$B$1:$AG$461,MATCH(Z$1,'Justerad allokering'!$B$1:$AF$1,0),FALSE))</f>
        <v>0</v>
      </c>
      <c r="AE331" s="89">
        <f t="shared" si="20"/>
        <v>0</v>
      </c>
      <c r="AG331">
        <f t="shared" si="21"/>
        <v>0</v>
      </c>
      <c r="AH331">
        <f t="shared" si="22"/>
        <v>0</v>
      </c>
      <c r="AI331" t="str">
        <f>IF(AH331=0,"",AH331/VLOOKUP(B331,Kraftvärmeprod!$B$1:$BC$480,MATCH("Summa tillförd energi exklusive rökgaskondensering",Kraftvärmeprod!$B$1:$BC$1,0),FALSE))</f>
        <v/>
      </c>
      <c r="AK331">
        <f t="shared" si="23"/>
        <v>0</v>
      </c>
    </row>
    <row r="332" spans="1:37" x14ac:dyDescent="0.25">
      <c r="A332" s="2" t="s">
        <v>467</v>
      </c>
      <c r="B332" s="2" t="s">
        <v>469</v>
      </c>
      <c r="C332">
        <f>IF(ISERROR(1/VLOOKUP($B332,'Justerad allokering'!$B$1:$AG$461,MATCH(C$1,'Justerad allokering'!$B$1:$AF$1,0),FALSE)),VLOOKUP($B332,'Allokerad kvv'!$B$2:$AV$468,MATCH(C$1,'Allokerad kvv'!$B$1:$AV$1,0),FALSE),VLOOKUP($B332,'Justerad allokering'!$B$1:$AG$461,MATCH(C$1,'Justerad allokering'!$B$1:$AF$1,0),FALSE))</f>
        <v>0</v>
      </c>
      <c r="D332">
        <f>IF(ISERROR(1/VLOOKUP($B332,'Justerad allokering'!$B$1:$AG$461,MATCH(D$1,'Justerad allokering'!$B$1:$AF$1,0),FALSE)),VLOOKUP($B332,'Allokerad kvv'!$B$2:$AV$468,MATCH(D$1,'Allokerad kvv'!$B$1:$AV$1,0),FALSE),VLOOKUP($B332,'Justerad allokering'!$B$1:$AG$461,MATCH(D$1,'Justerad allokering'!$B$1:$AF$1,0),FALSE))</f>
        <v>0</v>
      </c>
      <c r="E332">
        <f>IF(ISERROR(1/VLOOKUP($B332,'Justerad allokering'!$B$1:$AG$461,MATCH(E$1,'Justerad allokering'!$B$1:$AF$1,0),FALSE)),VLOOKUP($B332,'Allokerad kvv'!$B$2:$AV$468,MATCH(E$1,'Allokerad kvv'!$B$1:$AV$1,0),FALSE),VLOOKUP($B332,'Justerad allokering'!$B$1:$AG$461,MATCH(E$1,'Justerad allokering'!$B$1:$AF$1,0),FALSE))</f>
        <v>0</v>
      </c>
      <c r="F332">
        <f>IF(ISERROR(1/VLOOKUP($B332,'Justerad allokering'!$B$1:$AG$461,MATCH(F$1,'Justerad allokering'!$B$1:$AF$1,0),FALSE)),VLOOKUP($B332,'Allokerad kvv'!$B$2:$AV$468,MATCH(F$1,'Allokerad kvv'!$B$1:$AV$1,0),FALSE),VLOOKUP($B332,'Justerad allokering'!$B$1:$AG$461,MATCH(F$1,'Justerad allokering'!$B$1:$AF$1,0),FALSE))</f>
        <v>0</v>
      </c>
      <c r="G332">
        <f>IF(ISERROR(1/VLOOKUP($B332,'Justerad allokering'!$B$1:$AG$461,MATCH(G$1,'Justerad allokering'!$B$1:$AF$1,0),FALSE)),VLOOKUP($B332,'Allokerad kvv'!$B$2:$AV$468,MATCH(G$1,'Allokerad kvv'!$B$1:$AV$1,0),FALSE),VLOOKUP($B332,'Justerad allokering'!$B$1:$AG$461,MATCH(G$1,'Justerad allokering'!$B$1:$AF$1,0),FALSE))</f>
        <v>0</v>
      </c>
      <c r="H332">
        <f>IF(ISERROR(1/VLOOKUP($B332,'Justerad allokering'!$B$1:$AG$461,MATCH(H$1,'Justerad allokering'!$B$1:$AF$1,0),FALSE)),VLOOKUP($B332,'Allokerad kvv'!$B$2:$AV$468,MATCH(H$1,'Allokerad kvv'!$B$1:$AV$1,0),FALSE),VLOOKUP($B332,'Justerad allokering'!$B$1:$AG$461,MATCH(H$1,'Justerad allokering'!$B$1:$AF$1,0),FALSE))</f>
        <v>0</v>
      </c>
      <c r="I332">
        <f>IF(ISERROR(1/VLOOKUP($B332,'Justerad allokering'!$B$1:$AG$461,MATCH(I$1,'Justerad allokering'!$B$1:$AF$1,0),FALSE)),VLOOKUP($B332,'Allokerad kvv'!$B$2:$AV$468,MATCH(I$1,'Allokerad kvv'!$B$1:$AV$1,0),FALSE),VLOOKUP($B332,'Justerad allokering'!$B$1:$AG$461,MATCH(I$1,'Justerad allokering'!$B$1:$AF$1,0),FALSE))</f>
        <v>0</v>
      </c>
      <c r="J332">
        <f>IF(ISERROR(1/VLOOKUP($B332,'Justerad allokering'!$B$1:$AG$461,MATCH(J$1,'Justerad allokering'!$B$1:$AF$1,0),FALSE)),VLOOKUP($B332,'Allokerad kvv'!$B$2:$AV$468,MATCH(J$1,'Allokerad kvv'!$B$1:$AV$1,0),FALSE),VLOOKUP($B332,'Justerad allokering'!$B$1:$AG$461,MATCH(J$1,'Justerad allokering'!$B$1:$AF$1,0),FALSE))</f>
        <v>0</v>
      </c>
      <c r="K332">
        <f>IF(ISERROR(1/VLOOKUP($B332,'Justerad allokering'!$B$1:$AG$461,MATCH(K$1,'Justerad allokering'!$B$1:$AF$1,0),FALSE)),VLOOKUP($B332,'Allokerad kvv'!$B$2:$AV$468,MATCH(K$1,'Allokerad kvv'!$B$1:$AV$1,0),FALSE),VLOOKUP($B332,'Justerad allokering'!$B$1:$AG$461,MATCH(K$1,'Justerad allokering'!$B$1:$AF$1,0),FALSE))</f>
        <v>0</v>
      </c>
      <c r="L332">
        <f>IF(ISERROR(1/VLOOKUP($B332,'Justerad allokering'!$B$1:$AG$461,MATCH(L$1,'Justerad allokering'!$B$1:$AF$1,0),FALSE)),VLOOKUP($B332,'Allokerad kvv'!$B$2:$AV$468,MATCH(L$1,'Allokerad kvv'!$B$1:$AV$1,0),FALSE),VLOOKUP($B332,'Justerad allokering'!$B$1:$AG$461,MATCH(L$1,'Justerad allokering'!$B$1:$AF$1,0),FALSE))</f>
        <v>0</v>
      </c>
      <c r="M332">
        <f>IF(ISERROR(1/VLOOKUP($B332,'Justerad allokering'!$B$1:$AG$461,MATCH(M$1,'Justerad allokering'!$B$1:$AF$1,0),FALSE)),VLOOKUP($B332,'Allokerad kvv'!$B$2:$AV$468,MATCH(M$1,'Allokerad kvv'!$B$1:$AV$1,0),FALSE),VLOOKUP($B332,'Justerad allokering'!$B$1:$AG$461,MATCH(M$1,'Justerad allokering'!$B$1:$AF$1,0),FALSE))</f>
        <v>0</v>
      </c>
      <c r="N332">
        <f>IF(ISERROR(1/VLOOKUP($B332,'Justerad allokering'!$B$1:$AG$461,MATCH(N$1,'Justerad allokering'!$B$1:$AF$1,0),FALSE)),VLOOKUP($B332,'Allokerad kvv'!$B$2:$AV$468,MATCH(N$1,'Allokerad kvv'!$B$1:$AV$1,0),FALSE),VLOOKUP($B332,'Justerad allokering'!$B$1:$AG$461,MATCH(N$1,'Justerad allokering'!$B$1:$AF$1,0),FALSE))</f>
        <v>0</v>
      </c>
      <c r="O332">
        <f>IF(ISERROR(1/VLOOKUP($B332,'Justerad allokering'!$B$1:$AG$461,MATCH(O$1,'Justerad allokering'!$B$1:$AF$1,0),FALSE)),VLOOKUP($B332,'Allokerad kvv'!$B$2:$AV$468,MATCH(O$1,'Allokerad kvv'!$B$1:$AV$1,0),FALSE),VLOOKUP($B332,'Justerad allokering'!$B$1:$AG$461,MATCH(O$1,'Justerad allokering'!$B$1:$AF$1,0),FALSE))</f>
        <v>0</v>
      </c>
      <c r="P332">
        <f>IF(ISERROR(1/VLOOKUP($B332,'Justerad allokering'!$B$1:$AG$461,MATCH(P$1,'Justerad allokering'!$B$1:$AF$1,0),FALSE)),VLOOKUP($B332,'Allokerad kvv'!$B$2:$AV$468,MATCH(P$1,'Allokerad kvv'!$B$1:$AV$1,0),FALSE),VLOOKUP($B332,'Justerad allokering'!$B$1:$AG$461,MATCH(P$1,'Justerad allokering'!$B$1:$AF$1,0),FALSE))</f>
        <v>0</v>
      </c>
      <c r="Q332">
        <f>IF(ISERROR(1/VLOOKUP($B332,'Justerad allokering'!$B$1:$AG$461,MATCH(Q$1,'Justerad allokering'!$B$1:$AF$1,0),FALSE)),VLOOKUP($B332,'Allokerad kvv'!$B$2:$AV$468,MATCH(Q$1,'Allokerad kvv'!$B$1:$AV$1,0),FALSE),VLOOKUP($B332,'Justerad allokering'!$B$1:$AG$461,MATCH(Q$1,'Justerad allokering'!$B$1:$AF$1,0),FALSE))</f>
        <v>0</v>
      </c>
      <c r="R332">
        <f>IF(ISERROR(1/VLOOKUP($B332,'Justerad allokering'!$B$1:$AG$461,MATCH(R$1,'Justerad allokering'!$B$1:$AF$1,0),FALSE)),VLOOKUP($B332,'Allokerad kvv'!$B$2:$AV$468,MATCH(R$1,'Allokerad kvv'!$B$1:$AV$1,0),FALSE),VLOOKUP($B332,'Justerad allokering'!$B$1:$AG$461,MATCH(R$1,'Justerad allokering'!$B$1:$AF$1,0),FALSE))</f>
        <v>0</v>
      </c>
      <c r="S332">
        <f>IF(ISERROR(1/VLOOKUP($B332,'Justerad allokering'!$B$1:$AG$461,MATCH(S$1,'Justerad allokering'!$B$1:$AF$1,0),FALSE)),VLOOKUP($B332,'Allokerad kvv'!$B$2:$AV$468,MATCH(S$1,'Allokerad kvv'!$B$1:$AV$1,0),FALSE),VLOOKUP($B332,'Justerad allokering'!$B$1:$AG$461,MATCH(S$1,'Justerad allokering'!$B$1:$AF$1,0),FALSE))</f>
        <v>0</v>
      </c>
      <c r="T332">
        <f>IF(ISERROR(1/VLOOKUP($B332,'Justerad allokering'!$B$1:$AG$461,MATCH(T$1,'Justerad allokering'!$B$1:$AF$1,0),FALSE)),VLOOKUP($B332,'Allokerad kvv'!$B$2:$AV$468,MATCH(T$1,'Allokerad kvv'!$B$1:$AV$1,0),FALSE),VLOOKUP($B332,'Justerad allokering'!$B$1:$AG$461,MATCH(T$1,'Justerad allokering'!$B$1:$AF$1,0),FALSE))</f>
        <v>0</v>
      </c>
      <c r="U332">
        <f>IF(ISERROR(1/VLOOKUP($B332,'Justerad allokering'!$B$1:$AG$461,MATCH(U$1,'Justerad allokering'!$B$1:$AF$1,0),FALSE)),VLOOKUP($B332,'Allokerad kvv'!$B$2:$AV$468,MATCH(U$1,'Allokerad kvv'!$B$1:$AV$1,0),FALSE),VLOOKUP($B332,'Justerad allokering'!$B$1:$AG$461,MATCH(U$1,'Justerad allokering'!$B$1:$AF$1,0),FALSE))</f>
        <v>0</v>
      </c>
      <c r="V332">
        <f>IF(ISERROR(1/VLOOKUP($B332,'Justerad allokering'!$B$1:$AG$461,MATCH(V$1,'Justerad allokering'!$B$1:$AF$1,0),FALSE)),VLOOKUP($B332,'Allokerad kvv'!$B$2:$AV$468,MATCH(V$1,'Allokerad kvv'!$B$1:$AV$1,0),FALSE),VLOOKUP($B332,'Justerad allokering'!$B$1:$AG$461,MATCH(V$1,'Justerad allokering'!$B$1:$AF$1,0),FALSE))</f>
        <v>0</v>
      </c>
      <c r="W332">
        <f>IF(ISERROR(1/VLOOKUP($B332,'Justerad allokering'!$B$1:$AG$461,MATCH(W$1,'Justerad allokering'!$B$1:$AF$1,0),FALSE)),VLOOKUP($B332,'Allokerad kvv'!$B$2:$AV$468,MATCH(W$1,'Allokerad kvv'!$B$1:$AV$1,0),FALSE),VLOOKUP($B332,'Justerad allokering'!$B$1:$AG$461,MATCH(W$1,'Justerad allokering'!$B$1:$AF$1,0),FALSE))</f>
        <v>0</v>
      </c>
      <c r="X332">
        <f>IF(ISERROR(1/VLOOKUP($B332,'Justerad allokering'!$B$1:$AG$461,MATCH(X$1,'Justerad allokering'!$B$1:$AF$1,0),FALSE)),VLOOKUP($B332,'Allokerad kvv'!$B$2:$AV$468,MATCH(X$1,'Allokerad kvv'!$B$1:$AV$1,0),FALSE),VLOOKUP($B332,'Justerad allokering'!$B$1:$AG$461,MATCH(X$1,'Justerad allokering'!$B$1:$AF$1,0),FALSE))</f>
        <v>0</v>
      </c>
      <c r="Y332">
        <f>IF(ISERROR(1/VLOOKUP($B332,'Justerad allokering'!$B$1:$AG$461,MATCH(Y$1,'Justerad allokering'!$B$1:$AF$1,0),FALSE)),VLOOKUP($B332,'Allokerad kvv'!$B$2:$AV$468,MATCH(Y$1,'Allokerad kvv'!$B$1:$AV$1,0),FALSE),VLOOKUP($B332,'Justerad allokering'!$B$1:$AG$461,MATCH(Y$1,'Justerad allokering'!$B$1:$AF$1,0),FALSE))</f>
        <v>0</v>
      </c>
      <c r="Z332">
        <f>IF(ISERROR(1/VLOOKUP($B332,'Justerad allokering'!$B$1:$AG$461,MATCH(Z$1,'Justerad allokering'!$B$1:$AF$1,0),FALSE)),VLOOKUP($B332,'Allokerad kvv'!$B$2:$AV$468,MATCH(Z$1,'Allokerad kvv'!$B$1:$AV$1,0),FALSE),VLOOKUP($B332,'Justerad allokering'!$B$1:$AG$461,MATCH(Z$1,'Justerad allokering'!$B$1:$AF$1,0),FALSE))</f>
        <v>0</v>
      </c>
      <c r="AE332" s="89">
        <f t="shared" si="20"/>
        <v>0</v>
      </c>
      <c r="AG332">
        <f t="shared" si="21"/>
        <v>0</v>
      </c>
      <c r="AH332">
        <f t="shared" si="22"/>
        <v>0</v>
      </c>
      <c r="AI332" t="str">
        <f>IF(AH332=0,"",AH332/VLOOKUP(B332,Kraftvärmeprod!$B$1:$BC$480,MATCH("Summa tillförd energi exklusive rökgaskondensering",Kraftvärmeprod!$B$1:$BC$1,0),FALSE))</f>
        <v/>
      </c>
      <c r="AK332">
        <f t="shared" si="23"/>
        <v>0</v>
      </c>
    </row>
    <row r="333" spans="1:37" x14ac:dyDescent="0.25">
      <c r="A333" s="2" t="s">
        <v>467</v>
      </c>
      <c r="B333" s="2" t="s">
        <v>470</v>
      </c>
      <c r="C333">
        <f>IF(ISERROR(1/VLOOKUP($B333,'Justerad allokering'!$B$1:$AG$461,MATCH(C$1,'Justerad allokering'!$B$1:$AF$1,0),FALSE)),VLOOKUP($B333,'Allokerad kvv'!$B$2:$AV$468,MATCH(C$1,'Allokerad kvv'!$B$1:$AV$1,0),FALSE),VLOOKUP($B333,'Justerad allokering'!$B$1:$AG$461,MATCH(C$1,'Justerad allokering'!$B$1:$AF$1,0),FALSE))</f>
        <v>0</v>
      </c>
      <c r="D333">
        <f>IF(ISERROR(1/VLOOKUP($B333,'Justerad allokering'!$B$1:$AG$461,MATCH(D$1,'Justerad allokering'!$B$1:$AF$1,0),FALSE)),VLOOKUP($B333,'Allokerad kvv'!$B$2:$AV$468,MATCH(D$1,'Allokerad kvv'!$B$1:$AV$1,0),FALSE),VLOOKUP($B333,'Justerad allokering'!$B$1:$AG$461,MATCH(D$1,'Justerad allokering'!$B$1:$AF$1,0),FALSE))</f>
        <v>0</v>
      </c>
      <c r="E333">
        <f>IF(ISERROR(1/VLOOKUP($B333,'Justerad allokering'!$B$1:$AG$461,MATCH(E$1,'Justerad allokering'!$B$1:$AF$1,0),FALSE)),VLOOKUP($B333,'Allokerad kvv'!$B$2:$AV$468,MATCH(E$1,'Allokerad kvv'!$B$1:$AV$1,0),FALSE),VLOOKUP($B333,'Justerad allokering'!$B$1:$AG$461,MATCH(E$1,'Justerad allokering'!$B$1:$AF$1,0),FALSE))</f>
        <v>0</v>
      </c>
      <c r="F333">
        <f>IF(ISERROR(1/VLOOKUP($B333,'Justerad allokering'!$B$1:$AG$461,MATCH(F$1,'Justerad allokering'!$B$1:$AF$1,0),FALSE)),VLOOKUP($B333,'Allokerad kvv'!$B$2:$AV$468,MATCH(F$1,'Allokerad kvv'!$B$1:$AV$1,0),FALSE),VLOOKUP($B333,'Justerad allokering'!$B$1:$AG$461,MATCH(F$1,'Justerad allokering'!$B$1:$AF$1,0),FALSE))</f>
        <v>0</v>
      </c>
      <c r="G333">
        <f>IF(ISERROR(1/VLOOKUP($B333,'Justerad allokering'!$B$1:$AG$461,MATCH(G$1,'Justerad allokering'!$B$1:$AF$1,0),FALSE)),VLOOKUP($B333,'Allokerad kvv'!$B$2:$AV$468,MATCH(G$1,'Allokerad kvv'!$B$1:$AV$1,0),FALSE),VLOOKUP($B333,'Justerad allokering'!$B$1:$AG$461,MATCH(G$1,'Justerad allokering'!$B$1:$AF$1,0),FALSE))</f>
        <v>0</v>
      </c>
      <c r="H333">
        <f>IF(ISERROR(1/VLOOKUP($B333,'Justerad allokering'!$B$1:$AG$461,MATCH(H$1,'Justerad allokering'!$B$1:$AF$1,0),FALSE)),VLOOKUP($B333,'Allokerad kvv'!$B$2:$AV$468,MATCH(H$1,'Allokerad kvv'!$B$1:$AV$1,0),FALSE),VLOOKUP($B333,'Justerad allokering'!$B$1:$AG$461,MATCH(H$1,'Justerad allokering'!$B$1:$AF$1,0),FALSE))</f>
        <v>0</v>
      </c>
      <c r="I333">
        <f>IF(ISERROR(1/VLOOKUP($B333,'Justerad allokering'!$B$1:$AG$461,MATCH(I$1,'Justerad allokering'!$B$1:$AF$1,0),FALSE)),VLOOKUP($B333,'Allokerad kvv'!$B$2:$AV$468,MATCH(I$1,'Allokerad kvv'!$B$1:$AV$1,0),FALSE),VLOOKUP($B333,'Justerad allokering'!$B$1:$AG$461,MATCH(I$1,'Justerad allokering'!$B$1:$AF$1,0),FALSE))</f>
        <v>0</v>
      </c>
      <c r="J333">
        <f>IF(ISERROR(1/VLOOKUP($B333,'Justerad allokering'!$B$1:$AG$461,MATCH(J$1,'Justerad allokering'!$B$1:$AF$1,0),FALSE)),VLOOKUP($B333,'Allokerad kvv'!$B$2:$AV$468,MATCH(J$1,'Allokerad kvv'!$B$1:$AV$1,0),FALSE),VLOOKUP($B333,'Justerad allokering'!$B$1:$AG$461,MATCH(J$1,'Justerad allokering'!$B$1:$AF$1,0),FALSE))</f>
        <v>0</v>
      </c>
      <c r="K333">
        <f>IF(ISERROR(1/VLOOKUP($B333,'Justerad allokering'!$B$1:$AG$461,MATCH(K$1,'Justerad allokering'!$B$1:$AF$1,0),FALSE)),VLOOKUP($B333,'Allokerad kvv'!$B$2:$AV$468,MATCH(K$1,'Allokerad kvv'!$B$1:$AV$1,0),FALSE),VLOOKUP($B333,'Justerad allokering'!$B$1:$AG$461,MATCH(K$1,'Justerad allokering'!$B$1:$AF$1,0),FALSE))</f>
        <v>0</v>
      </c>
      <c r="L333">
        <f>IF(ISERROR(1/VLOOKUP($B333,'Justerad allokering'!$B$1:$AG$461,MATCH(L$1,'Justerad allokering'!$B$1:$AF$1,0),FALSE)),VLOOKUP($B333,'Allokerad kvv'!$B$2:$AV$468,MATCH(L$1,'Allokerad kvv'!$B$1:$AV$1,0),FALSE),VLOOKUP($B333,'Justerad allokering'!$B$1:$AG$461,MATCH(L$1,'Justerad allokering'!$B$1:$AF$1,0),FALSE))</f>
        <v>0</v>
      </c>
      <c r="M333">
        <f>IF(ISERROR(1/VLOOKUP($B333,'Justerad allokering'!$B$1:$AG$461,MATCH(M$1,'Justerad allokering'!$B$1:$AF$1,0),FALSE)),VLOOKUP($B333,'Allokerad kvv'!$B$2:$AV$468,MATCH(M$1,'Allokerad kvv'!$B$1:$AV$1,0),FALSE),VLOOKUP($B333,'Justerad allokering'!$B$1:$AG$461,MATCH(M$1,'Justerad allokering'!$B$1:$AF$1,0),FALSE))</f>
        <v>0</v>
      </c>
      <c r="N333">
        <f>IF(ISERROR(1/VLOOKUP($B333,'Justerad allokering'!$B$1:$AG$461,MATCH(N$1,'Justerad allokering'!$B$1:$AF$1,0),FALSE)),VLOOKUP($B333,'Allokerad kvv'!$B$2:$AV$468,MATCH(N$1,'Allokerad kvv'!$B$1:$AV$1,0),FALSE),VLOOKUP($B333,'Justerad allokering'!$B$1:$AG$461,MATCH(N$1,'Justerad allokering'!$B$1:$AF$1,0),FALSE))</f>
        <v>0</v>
      </c>
      <c r="O333">
        <f>IF(ISERROR(1/VLOOKUP($B333,'Justerad allokering'!$B$1:$AG$461,MATCH(O$1,'Justerad allokering'!$B$1:$AF$1,0),FALSE)),VLOOKUP($B333,'Allokerad kvv'!$B$2:$AV$468,MATCH(O$1,'Allokerad kvv'!$B$1:$AV$1,0),FALSE),VLOOKUP($B333,'Justerad allokering'!$B$1:$AG$461,MATCH(O$1,'Justerad allokering'!$B$1:$AF$1,0),FALSE))</f>
        <v>0</v>
      </c>
      <c r="P333">
        <f>IF(ISERROR(1/VLOOKUP($B333,'Justerad allokering'!$B$1:$AG$461,MATCH(P$1,'Justerad allokering'!$B$1:$AF$1,0),FALSE)),VLOOKUP($B333,'Allokerad kvv'!$B$2:$AV$468,MATCH(P$1,'Allokerad kvv'!$B$1:$AV$1,0),FALSE),VLOOKUP($B333,'Justerad allokering'!$B$1:$AG$461,MATCH(P$1,'Justerad allokering'!$B$1:$AF$1,0),FALSE))</f>
        <v>0</v>
      </c>
      <c r="Q333">
        <f>IF(ISERROR(1/VLOOKUP($B333,'Justerad allokering'!$B$1:$AG$461,MATCH(Q$1,'Justerad allokering'!$B$1:$AF$1,0),FALSE)),VLOOKUP($B333,'Allokerad kvv'!$B$2:$AV$468,MATCH(Q$1,'Allokerad kvv'!$B$1:$AV$1,0),FALSE),VLOOKUP($B333,'Justerad allokering'!$B$1:$AG$461,MATCH(Q$1,'Justerad allokering'!$B$1:$AF$1,0),FALSE))</f>
        <v>0</v>
      </c>
      <c r="R333">
        <f>IF(ISERROR(1/VLOOKUP($B333,'Justerad allokering'!$B$1:$AG$461,MATCH(R$1,'Justerad allokering'!$B$1:$AF$1,0),FALSE)),VLOOKUP($B333,'Allokerad kvv'!$B$2:$AV$468,MATCH(R$1,'Allokerad kvv'!$B$1:$AV$1,0),FALSE),VLOOKUP($B333,'Justerad allokering'!$B$1:$AG$461,MATCH(R$1,'Justerad allokering'!$B$1:$AF$1,0),FALSE))</f>
        <v>0</v>
      </c>
      <c r="S333">
        <f>IF(ISERROR(1/VLOOKUP($B333,'Justerad allokering'!$B$1:$AG$461,MATCH(S$1,'Justerad allokering'!$B$1:$AF$1,0),FALSE)),VLOOKUP($B333,'Allokerad kvv'!$B$2:$AV$468,MATCH(S$1,'Allokerad kvv'!$B$1:$AV$1,0),FALSE),VLOOKUP($B333,'Justerad allokering'!$B$1:$AG$461,MATCH(S$1,'Justerad allokering'!$B$1:$AF$1,0),FALSE))</f>
        <v>0</v>
      </c>
      <c r="T333">
        <f>IF(ISERROR(1/VLOOKUP($B333,'Justerad allokering'!$B$1:$AG$461,MATCH(T$1,'Justerad allokering'!$B$1:$AF$1,0),FALSE)),VLOOKUP($B333,'Allokerad kvv'!$B$2:$AV$468,MATCH(T$1,'Allokerad kvv'!$B$1:$AV$1,0),FALSE),VLOOKUP($B333,'Justerad allokering'!$B$1:$AG$461,MATCH(T$1,'Justerad allokering'!$B$1:$AF$1,0),FALSE))</f>
        <v>0</v>
      </c>
      <c r="U333">
        <f>IF(ISERROR(1/VLOOKUP($B333,'Justerad allokering'!$B$1:$AG$461,MATCH(U$1,'Justerad allokering'!$B$1:$AF$1,0),FALSE)),VLOOKUP($B333,'Allokerad kvv'!$B$2:$AV$468,MATCH(U$1,'Allokerad kvv'!$B$1:$AV$1,0),FALSE),VLOOKUP($B333,'Justerad allokering'!$B$1:$AG$461,MATCH(U$1,'Justerad allokering'!$B$1:$AF$1,0),FALSE))</f>
        <v>0</v>
      </c>
      <c r="V333">
        <f>IF(ISERROR(1/VLOOKUP($B333,'Justerad allokering'!$B$1:$AG$461,MATCH(V$1,'Justerad allokering'!$B$1:$AF$1,0),FALSE)),VLOOKUP($B333,'Allokerad kvv'!$B$2:$AV$468,MATCH(V$1,'Allokerad kvv'!$B$1:$AV$1,0),FALSE),VLOOKUP($B333,'Justerad allokering'!$B$1:$AG$461,MATCH(V$1,'Justerad allokering'!$B$1:$AF$1,0),FALSE))</f>
        <v>0</v>
      </c>
      <c r="W333">
        <f>IF(ISERROR(1/VLOOKUP($B333,'Justerad allokering'!$B$1:$AG$461,MATCH(W$1,'Justerad allokering'!$B$1:$AF$1,0),FALSE)),VLOOKUP($B333,'Allokerad kvv'!$B$2:$AV$468,MATCH(W$1,'Allokerad kvv'!$B$1:$AV$1,0),FALSE),VLOOKUP($B333,'Justerad allokering'!$B$1:$AG$461,MATCH(W$1,'Justerad allokering'!$B$1:$AF$1,0),FALSE))</f>
        <v>0</v>
      </c>
      <c r="X333">
        <f>IF(ISERROR(1/VLOOKUP($B333,'Justerad allokering'!$B$1:$AG$461,MATCH(X$1,'Justerad allokering'!$B$1:$AF$1,0),FALSE)),VLOOKUP($B333,'Allokerad kvv'!$B$2:$AV$468,MATCH(X$1,'Allokerad kvv'!$B$1:$AV$1,0),FALSE),VLOOKUP($B333,'Justerad allokering'!$B$1:$AG$461,MATCH(X$1,'Justerad allokering'!$B$1:$AF$1,0),FALSE))</f>
        <v>0</v>
      </c>
      <c r="Y333">
        <f>IF(ISERROR(1/VLOOKUP($B333,'Justerad allokering'!$B$1:$AG$461,MATCH(Y$1,'Justerad allokering'!$B$1:$AF$1,0),FALSE)),VLOOKUP($B333,'Allokerad kvv'!$B$2:$AV$468,MATCH(Y$1,'Allokerad kvv'!$B$1:$AV$1,0),FALSE),VLOOKUP($B333,'Justerad allokering'!$B$1:$AG$461,MATCH(Y$1,'Justerad allokering'!$B$1:$AF$1,0),FALSE))</f>
        <v>0</v>
      </c>
      <c r="Z333">
        <f>IF(ISERROR(1/VLOOKUP($B333,'Justerad allokering'!$B$1:$AG$461,MATCH(Z$1,'Justerad allokering'!$B$1:$AF$1,0),FALSE)),VLOOKUP($B333,'Allokerad kvv'!$B$2:$AV$468,MATCH(Z$1,'Allokerad kvv'!$B$1:$AV$1,0),FALSE),VLOOKUP($B333,'Justerad allokering'!$B$1:$AG$461,MATCH(Z$1,'Justerad allokering'!$B$1:$AF$1,0),FALSE))</f>
        <v>0</v>
      </c>
      <c r="AE333" s="89">
        <f t="shared" si="20"/>
        <v>0</v>
      </c>
      <c r="AG333">
        <f t="shared" si="21"/>
        <v>0</v>
      </c>
      <c r="AH333">
        <f t="shared" si="22"/>
        <v>0</v>
      </c>
      <c r="AI333" t="str">
        <f>IF(AH333=0,"",AH333/VLOOKUP(B333,Kraftvärmeprod!$B$1:$BC$480,MATCH("Summa tillförd energi exklusive rökgaskondensering",Kraftvärmeprod!$B$1:$BC$1,0),FALSE))</f>
        <v/>
      </c>
      <c r="AK333">
        <f t="shared" si="23"/>
        <v>0</v>
      </c>
    </row>
    <row r="334" spans="1:37" x14ac:dyDescent="0.25">
      <c r="A334" s="2" t="s">
        <v>467</v>
      </c>
      <c r="B334" s="2" t="s">
        <v>471</v>
      </c>
      <c r="C334">
        <f>IF(ISERROR(1/VLOOKUP($B334,'Justerad allokering'!$B$1:$AG$461,MATCH(C$1,'Justerad allokering'!$B$1:$AF$1,0),FALSE)),VLOOKUP($B334,'Allokerad kvv'!$B$2:$AV$468,MATCH(C$1,'Allokerad kvv'!$B$1:$AV$1,0),FALSE),VLOOKUP($B334,'Justerad allokering'!$B$1:$AG$461,MATCH(C$1,'Justerad allokering'!$B$1:$AF$1,0),FALSE))</f>
        <v>0</v>
      </c>
      <c r="D334">
        <f>IF(ISERROR(1/VLOOKUP($B334,'Justerad allokering'!$B$1:$AG$461,MATCH(D$1,'Justerad allokering'!$B$1:$AF$1,0),FALSE)),VLOOKUP($B334,'Allokerad kvv'!$B$2:$AV$468,MATCH(D$1,'Allokerad kvv'!$B$1:$AV$1,0),FALSE),VLOOKUP($B334,'Justerad allokering'!$B$1:$AG$461,MATCH(D$1,'Justerad allokering'!$B$1:$AF$1,0),FALSE))</f>
        <v>0</v>
      </c>
      <c r="E334">
        <f>IF(ISERROR(1/VLOOKUP($B334,'Justerad allokering'!$B$1:$AG$461,MATCH(E$1,'Justerad allokering'!$B$1:$AF$1,0),FALSE)),VLOOKUP($B334,'Allokerad kvv'!$B$2:$AV$468,MATCH(E$1,'Allokerad kvv'!$B$1:$AV$1,0),FALSE),VLOOKUP($B334,'Justerad allokering'!$B$1:$AG$461,MATCH(E$1,'Justerad allokering'!$B$1:$AF$1,0),FALSE))</f>
        <v>0</v>
      </c>
      <c r="F334">
        <f>IF(ISERROR(1/VLOOKUP($B334,'Justerad allokering'!$B$1:$AG$461,MATCH(F$1,'Justerad allokering'!$B$1:$AF$1,0),FALSE)),VLOOKUP($B334,'Allokerad kvv'!$B$2:$AV$468,MATCH(F$1,'Allokerad kvv'!$B$1:$AV$1,0),FALSE),VLOOKUP($B334,'Justerad allokering'!$B$1:$AG$461,MATCH(F$1,'Justerad allokering'!$B$1:$AF$1,0),FALSE))</f>
        <v>0</v>
      </c>
      <c r="G334">
        <f>IF(ISERROR(1/VLOOKUP($B334,'Justerad allokering'!$B$1:$AG$461,MATCH(G$1,'Justerad allokering'!$B$1:$AF$1,0),FALSE)),VLOOKUP($B334,'Allokerad kvv'!$B$2:$AV$468,MATCH(G$1,'Allokerad kvv'!$B$1:$AV$1,0),FALSE),VLOOKUP($B334,'Justerad allokering'!$B$1:$AG$461,MATCH(G$1,'Justerad allokering'!$B$1:$AF$1,0),FALSE))</f>
        <v>0</v>
      </c>
      <c r="H334">
        <f>IF(ISERROR(1/VLOOKUP($B334,'Justerad allokering'!$B$1:$AG$461,MATCH(H$1,'Justerad allokering'!$B$1:$AF$1,0),FALSE)),VLOOKUP($B334,'Allokerad kvv'!$B$2:$AV$468,MATCH(H$1,'Allokerad kvv'!$B$1:$AV$1,0),FALSE),VLOOKUP($B334,'Justerad allokering'!$B$1:$AG$461,MATCH(H$1,'Justerad allokering'!$B$1:$AF$1,0),FALSE))</f>
        <v>0</v>
      </c>
      <c r="I334">
        <f>IF(ISERROR(1/VLOOKUP($B334,'Justerad allokering'!$B$1:$AG$461,MATCH(I$1,'Justerad allokering'!$B$1:$AF$1,0),FALSE)),VLOOKUP($B334,'Allokerad kvv'!$B$2:$AV$468,MATCH(I$1,'Allokerad kvv'!$B$1:$AV$1,0),FALSE),VLOOKUP($B334,'Justerad allokering'!$B$1:$AG$461,MATCH(I$1,'Justerad allokering'!$B$1:$AF$1,0),FALSE))</f>
        <v>0</v>
      </c>
      <c r="J334">
        <f>IF(ISERROR(1/VLOOKUP($B334,'Justerad allokering'!$B$1:$AG$461,MATCH(J$1,'Justerad allokering'!$B$1:$AF$1,0),FALSE)),VLOOKUP($B334,'Allokerad kvv'!$B$2:$AV$468,MATCH(J$1,'Allokerad kvv'!$B$1:$AV$1,0),FALSE),VLOOKUP($B334,'Justerad allokering'!$B$1:$AG$461,MATCH(J$1,'Justerad allokering'!$B$1:$AF$1,0),FALSE))</f>
        <v>0</v>
      </c>
      <c r="K334">
        <f>IF(ISERROR(1/VLOOKUP($B334,'Justerad allokering'!$B$1:$AG$461,MATCH(K$1,'Justerad allokering'!$B$1:$AF$1,0),FALSE)),VLOOKUP($B334,'Allokerad kvv'!$B$2:$AV$468,MATCH(K$1,'Allokerad kvv'!$B$1:$AV$1,0),FALSE),VLOOKUP($B334,'Justerad allokering'!$B$1:$AG$461,MATCH(K$1,'Justerad allokering'!$B$1:$AF$1,0),FALSE))</f>
        <v>0</v>
      </c>
      <c r="L334">
        <f>IF(ISERROR(1/VLOOKUP($B334,'Justerad allokering'!$B$1:$AG$461,MATCH(L$1,'Justerad allokering'!$B$1:$AF$1,0),FALSE)),VLOOKUP($B334,'Allokerad kvv'!$B$2:$AV$468,MATCH(L$1,'Allokerad kvv'!$B$1:$AV$1,0),FALSE),VLOOKUP($B334,'Justerad allokering'!$B$1:$AG$461,MATCH(L$1,'Justerad allokering'!$B$1:$AF$1,0),FALSE))</f>
        <v>0</v>
      </c>
      <c r="M334">
        <f>IF(ISERROR(1/VLOOKUP($B334,'Justerad allokering'!$B$1:$AG$461,MATCH(M$1,'Justerad allokering'!$B$1:$AF$1,0),FALSE)),VLOOKUP($B334,'Allokerad kvv'!$B$2:$AV$468,MATCH(M$1,'Allokerad kvv'!$B$1:$AV$1,0),FALSE),VLOOKUP($B334,'Justerad allokering'!$B$1:$AG$461,MATCH(M$1,'Justerad allokering'!$B$1:$AF$1,0),FALSE))</f>
        <v>0</v>
      </c>
      <c r="N334">
        <f>IF(ISERROR(1/VLOOKUP($B334,'Justerad allokering'!$B$1:$AG$461,MATCH(N$1,'Justerad allokering'!$B$1:$AF$1,0),FALSE)),VLOOKUP($B334,'Allokerad kvv'!$B$2:$AV$468,MATCH(N$1,'Allokerad kvv'!$B$1:$AV$1,0),FALSE),VLOOKUP($B334,'Justerad allokering'!$B$1:$AG$461,MATCH(N$1,'Justerad allokering'!$B$1:$AF$1,0),FALSE))</f>
        <v>0</v>
      </c>
      <c r="O334">
        <f>IF(ISERROR(1/VLOOKUP($B334,'Justerad allokering'!$B$1:$AG$461,MATCH(O$1,'Justerad allokering'!$B$1:$AF$1,0),FALSE)),VLOOKUP($B334,'Allokerad kvv'!$B$2:$AV$468,MATCH(O$1,'Allokerad kvv'!$B$1:$AV$1,0),FALSE),VLOOKUP($B334,'Justerad allokering'!$B$1:$AG$461,MATCH(O$1,'Justerad allokering'!$B$1:$AF$1,0),FALSE))</f>
        <v>0</v>
      </c>
      <c r="P334">
        <f>IF(ISERROR(1/VLOOKUP($B334,'Justerad allokering'!$B$1:$AG$461,MATCH(P$1,'Justerad allokering'!$B$1:$AF$1,0),FALSE)),VLOOKUP($B334,'Allokerad kvv'!$B$2:$AV$468,MATCH(P$1,'Allokerad kvv'!$B$1:$AV$1,0),FALSE),VLOOKUP($B334,'Justerad allokering'!$B$1:$AG$461,MATCH(P$1,'Justerad allokering'!$B$1:$AF$1,0),FALSE))</f>
        <v>0</v>
      </c>
      <c r="Q334">
        <f>IF(ISERROR(1/VLOOKUP($B334,'Justerad allokering'!$B$1:$AG$461,MATCH(Q$1,'Justerad allokering'!$B$1:$AF$1,0),FALSE)),VLOOKUP($B334,'Allokerad kvv'!$B$2:$AV$468,MATCH(Q$1,'Allokerad kvv'!$B$1:$AV$1,0),FALSE),VLOOKUP($B334,'Justerad allokering'!$B$1:$AG$461,MATCH(Q$1,'Justerad allokering'!$B$1:$AF$1,0),FALSE))</f>
        <v>0</v>
      </c>
      <c r="R334">
        <f>IF(ISERROR(1/VLOOKUP($B334,'Justerad allokering'!$B$1:$AG$461,MATCH(R$1,'Justerad allokering'!$B$1:$AF$1,0),FALSE)),VLOOKUP($B334,'Allokerad kvv'!$B$2:$AV$468,MATCH(R$1,'Allokerad kvv'!$B$1:$AV$1,0),FALSE),VLOOKUP($B334,'Justerad allokering'!$B$1:$AG$461,MATCH(R$1,'Justerad allokering'!$B$1:$AF$1,0),FALSE))</f>
        <v>0</v>
      </c>
      <c r="S334">
        <f>IF(ISERROR(1/VLOOKUP($B334,'Justerad allokering'!$B$1:$AG$461,MATCH(S$1,'Justerad allokering'!$B$1:$AF$1,0),FALSE)),VLOOKUP($B334,'Allokerad kvv'!$B$2:$AV$468,MATCH(S$1,'Allokerad kvv'!$B$1:$AV$1,0),FALSE),VLOOKUP($B334,'Justerad allokering'!$B$1:$AG$461,MATCH(S$1,'Justerad allokering'!$B$1:$AF$1,0),FALSE))</f>
        <v>0</v>
      </c>
      <c r="T334">
        <f>IF(ISERROR(1/VLOOKUP($B334,'Justerad allokering'!$B$1:$AG$461,MATCH(T$1,'Justerad allokering'!$B$1:$AF$1,0),FALSE)),VLOOKUP($B334,'Allokerad kvv'!$B$2:$AV$468,MATCH(T$1,'Allokerad kvv'!$B$1:$AV$1,0),FALSE),VLOOKUP($B334,'Justerad allokering'!$B$1:$AG$461,MATCH(T$1,'Justerad allokering'!$B$1:$AF$1,0),FALSE))</f>
        <v>0</v>
      </c>
      <c r="U334">
        <f>IF(ISERROR(1/VLOOKUP($B334,'Justerad allokering'!$B$1:$AG$461,MATCH(U$1,'Justerad allokering'!$B$1:$AF$1,0),FALSE)),VLOOKUP($B334,'Allokerad kvv'!$B$2:$AV$468,MATCH(U$1,'Allokerad kvv'!$B$1:$AV$1,0),FALSE),VLOOKUP($B334,'Justerad allokering'!$B$1:$AG$461,MATCH(U$1,'Justerad allokering'!$B$1:$AF$1,0),FALSE))</f>
        <v>0</v>
      </c>
      <c r="V334">
        <f>IF(ISERROR(1/VLOOKUP($B334,'Justerad allokering'!$B$1:$AG$461,MATCH(V$1,'Justerad allokering'!$B$1:$AF$1,0),FALSE)),VLOOKUP($B334,'Allokerad kvv'!$B$2:$AV$468,MATCH(V$1,'Allokerad kvv'!$B$1:$AV$1,0),FALSE),VLOOKUP($B334,'Justerad allokering'!$B$1:$AG$461,MATCH(V$1,'Justerad allokering'!$B$1:$AF$1,0),FALSE))</f>
        <v>0</v>
      </c>
      <c r="W334">
        <f>IF(ISERROR(1/VLOOKUP($B334,'Justerad allokering'!$B$1:$AG$461,MATCH(W$1,'Justerad allokering'!$B$1:$AF$1,0),FALSE)),VLOOKUP($B334,'Allokerad kvv'!$B$2:$AV$468,MATCH(W$1,'Allokerad kvv'!$B$1:$AV$1,0),FALSE),VLOOKUP($B334,'Justerad allokering'!$B$1:$AG$461,MATCH(W$1,'Justerad allokering'!$B$1:$AF$1,0),FALSE))</f>
        <v>0</v>
      </c>
      <c r="X334">
        <f>IF(ISERROR(1/VLOOKUP($B334,'Justerad allokering'!$B$1:$AG$461,MATCH(X$1,'Justerad allokering'!$B$1:$AF$1,0),FALSE)),VLOOKUP($B334,'Allokerad kvv'!$B$2:$AV$468,MATCH(X$1,'Allokerad kvv'!$B$1:$AV$1,0),FALSE),VLOOKUP($B334,'Justerad allokering'!$B$1:$AG$461,MATCH(X$1,'Justerad allokering'!$B$1:$AF$1,0),FALSE))</f>
        <v>0</v>
      </c>
      <c r="Y334">
        <f>IF(ISERROR(1/VLOOKUP($B334,'Justerad allokering'!$B$1:$AG$461,MATCH(Y$1,'Justerad allokering'!$B$1:$AF$1,0),FALSE)),VLOOKUP($B334,'Allokerad kvv'!$B$2:$AV$468,MATCH(Y$1,'Allokerad kvv'!$B$1:$AV$1,0),FALSE),VLOOKUP($B334,'Justerad allokering'!$B$1:$AG$461,MATCH(Y$1,'Justerad allokering'!$B$1:$AF$1,0),FALSE))</f>
        <v>0</v>
      </c>
      <c r="Z334">
        <f>IF(ISERROR(1/VLOOKUP($B334,'Justerad allokering'!$B$1:$AG$461,MATCH(Z$1,'Justerad allokering'!$B$1:$AF$1,0),FALSE)),VLOOKUP($B334,'Allokerad kvv'!$B$2:$AV$468,MATCH(Z$1,'Allokerad kvv'!$B$1:$AV$1,0),FALSE),VLOOKUP($B334,'Justerad allokering'!$B$1:$AG$461,MATCH(Z$1,'Justerad allokering'!$B$1:$AF$1,0),FALSE))</f>
        <v>0</v>
      </c>
      <c r="AE334" s="89">
        <f t="shared" si="20"/>
        <v>0</v>
      </c>
      <c r="AG334">
        <f t="shared" si="21"/>
        <v>0</v>
      </c>
      <c r="AH334">
        <f t="shared" si="22"/>
        <v>0</v>
      </c>
      <c r="AI334" t="str">
        <f>IF(AH334=0,"",AH334/VLOOKUP(B334,Kraftvärmeprod!$B$1:$BC$480,MATCH("Summa tillförd energi exklusive rökgaskondensering",Kraftvärmeprod!$B$1:$BC$1,0),FALSE))</f>
        <v/>
      </c>
      <c r="AK334">
        <f t="shared" si="23"/>
        <v>0</v>
      </c>
    </row>
    <row r="335" spans="1:37" x14ac:dyDescent="0.25">
      <c r="A335" s="2" t="s">
        <v>472</v>
      </c>
      <c r="B335" s="2" t="s">
        <v>11</v>
      </c>
      <c r="C335">
        <f>IF(ISERROR(1/VLOOKUP($B335,'Justerad allokering'!$B$1:$AG$461,MATCH(C$1,'Justerad allokering'!$B$1:$AF$1,0),FALSE)),VLOOKUP($B335,'Allokerad kvv'!$B$2:$AV$468,MATCH(C$1,'Allokerad kvv'!$B$1:$AV$1,0),FALSE),VLOOKUP($B335,'Justerad allokering'!$B$1:$AG$461,MATCH(C$1,'Justerad allokering'!$B$1:$AF$1,0),FALSE))</f>
        <v>0</v>
      </c>
      <c r="D335">
        <f>IF(ISERROR(1/VLOOKUP($B335,'Justerad allokering'!$B$1:$AG$461,MATCH(D$1,'Justerad allokering'!$B$1:$AF$1,0),FALSE)),VLOOKUP($B335,'Allokerad kvv'!$B$2:$AV$468,MATCH(D$1,'Allokerad kvv'!$B$1:$AV$1,0),FALSE),VLOOKUP($B335,'Justerad allokering'!$B$1:$AG$461,MATCH(D$1,'Justerad allokering'!$B$1:$AF$1,0),FALSE))</f>
        <v>0</v>
      </c>
      <c r="E335">
        <f>IF(ISERROR(1/VLOOKUP($B335,'Justerad allokering'!$B$1:$AG$461,MATCH(E$1,'Justerad allokering'!$B$1:$AF$1,0),FALSE)),VLOOKUP($B335,'Allokerad kvv'!$B$2:$AV$468,MATCH(E$1,'Allokerad kvv'!$B$1:$AV$1,0),FALSE),VLOOKUP($B335,'Justerad allokering'!$B$1:$AG$461,MATCH(E$1,'Justerad allokering'!$B$1:$AF$1,0),FALSE))</f>
        <v>0</v>
      </c>
      <c r="F335">
        <f>IF(ISERROR(1/VLOOKUP($B335,'Justerad allokering'!$B$1:$AG$461,MATCH(F$1,'Justerad allokering'!$B$1:$AF$1,0),FALSE)),VLOOKUP($B335,'Allokerad kvv'!$B$2:$AV$468,MATCH(F$1,'Allokerad kvv'!$B$1:$AV$1,0),FALSE),VLOOKUP($B335,'Justerad allokering'!$B$1:$AG$461,MATCH(F$1,'Justerad allokering'!$B$1:$AF$1,0),FALSE))</f>
        <v>0</v>
      </c>
      <c r="G335">
        <f>IF(ISERROR(1/VLOOKUP($B335,'Justerad allokering'!$B$1:$AG$461,MATCH(G$1,'Justerad allokering'!$B$1:$AF$1,0),FALSE)),VLOOKUP($B335,'Allokerad kvv'!$B$2:$AV$468,MATCH(G$1,'Allokerad kvv'!$B$1:$AV$1,0),FALSE),VLOOKUP($B335,'Justerad allokering'!$B$1:$AG$461,MATCH(G$1,'Justerad allokering'!$B$1:$AF$1,0),FALSE))</f>
        <v>0</v>
      </c>
      <c r="H335">
        <f>IF(ISERROR(1/VLOOKUP($B335,'Justerad allokering'!$B$1:$AG$461,MATCH(H$1,'Justerad allokering'!$B$1:$AF$1,0),FALSE)),VLOOKUP($B335,'Allokerad kvv'!$B$2:$AV$468,MATCH(H$1,'Allokerad kvv'!$B$1:$AV$1,0),FALSE),VLOOKUP($B335,'Justerad allokering'!$B$1:$AG$461,MATCH(H$1,'Justerad allokering'!$B$1:$AF$1,0),FALSE))</f>
        <v>0</v>
      </c>
      <c r="I335">
        <f>IF(ISERROR(1/VLOOKUP($B335,'Justerad allokering'!$B$1:$AG$461,MATCH(I$1,'Justerad allokering'!$B$1:$AF$1,0),FALSE)),VLOOKUP($B335,'Allokerad kvv'!$B$2:$AV$468,MATCH(I$1,'Allokerad kvv'!$B$1:$AV$1,0),FALSE),VLOOKUP($B335,'Justerad allokering'!$B$1:$AG$461,MATCH(I$1,'Justerad allokering'!$B$1:$AF$1,0),FALSE))</f>
        <v>0</v>
      </c>
      <c r="J335">
        <f>IF(ISERROR(1/VLOOKUP($B335,'Justerad allokering'!$B$1:$AG$461,MATCH(J$1,'Justerad allokering'!$B$1:$AF$1,0),FALSE)),VLOOKUP($B335,'Allokerad kvv'!$B$2:$AV$468,MATCH(J$1,'Allokerad kvv'!$B$1:$AV$1,0),FALSE),VLOOKUP($B335,'Justerad allokering'!$B$1:$AG$461,MATCH(J$1,'Justerad allokering'!$B$1:$AF$1,0),FALSE))</f>
        <v>0</v>
      </c>
      <c r="K335">
        <f>IF(ISERROR(1/VLOOKUP($B335,'Justerad allokering'!$B$1:$AG$461,MATCH(K$1,'Justerad allokering'!$B$1:$AF$1,0),FALSE)),VLOOKUP($B335,'Allokerad kvv'!$B$2:$AV$468,MATCH(K$1,'Allokerad kvv'!$B$1:$AV$1,0),FALSE),VLOOKUP($B335,'Justerad allokering'!$B$1:$AG$461,MATCH(K$1,'Justerad allokering'!$B$1:$AF$1,0),FALSE))</f>
        <v>0</v>
      </c>
      <c r="L335">
        <f>IF(ISERROR(1/VLOOKUP($B335,'Justerad allokering'!$B$1:$AG$461,MATCH(L$1,'Justerad allokering'!$B$1:$AF$1,0),FALSE)),VLOOKUP($B335,'Allokerad kvv'!$B$2:$AV$468,MATCH(L$1,'Allokerad kvv'!$B$1:$AV$1,0),FALSE),VLOOKUP($B335,'Justerad allokering'!$B$1:$AG$461,MATCH(L$1,'Justerad allokering'!$B$1:$AF$1,0),FALSE))</f>
        <v>0</v>
      </c>
      <c r="M335">
        <f>IF(ISERROR(1/VLOOKUP($B335,'Justerad allokering'!$B$1:$AG$461,MATCH(M$1,'Justerad allokering'!$B$1:$AF$1,0),FALSE)),VLOOKUP($B335,'Allokerad kvv'!$B$2:$AV$468,MATCH(M$1,'Allokerad kvv'!$B$1:$AV$1,0),FALSE),VLOOKUP($B335,'Justerad allokering'!$B$1:$AG$461,MATCH(M$1,'Justerad allokering'!$B$1:$AF$1,0),FALSE))</f>
        <v>0</v>
      </c>
      <c r="N335">
        <f>IF(ISERROR(1/VLOOKUP($B335,'Justerad allokering'!$B$1:$AG$461,MATCH(N$1,'Justerad allokering'!$B$1:$AF$1,0),FALSE)),VLOOKUP($B335,'Allokerad kvv'!$B$2:$AV$468,MATCH(N$1,'Allokerad kvv'!$B$1:$AV$1,0),FALSE),VLOOKUP($B335,'Justerad allokering'!$B$1:$AG$461,MATCH(N$1,'Justerad allokering'!$B$1:$AF$1,0),FALSE))</f>
        <v>0</v>
      </c>
      <c r="O335">
        <f>IF(ISERROR(1/VLOOKUP($B335,'Justerad allokering'!$B$1:$AG$461,MATCH(O$1,'Justerad allokering'!$B$1:$AF$1,0),FALSE)),VLOOKUP($B335,'Allokerad kvv'!$B$2:$AV$468,MATCH(O$1,'Allokerad kvv'!$B$1:$AV$1,0),FALSE),VLOOKUP($B335,'Justerad allokering'!$B$1:$AG$461,MATCH(O$1,'Justerad allokering'!$B$1:$AF$1,0),FALSE))</f>
        <v>0</v>
      </c>
      <c r="P335">
        <f>IF(ISERROR(1/VLOOKUP($B335,'Justerad allokering'!$B$1:$AG$461,MATCH(P$1,'Justerad allokering'!$B$1:$AF$1,0),FALSE)),VLOOKUP($B335,'Allokerad kvv'!$B$2:$AV$468,MATCH(P$1,'Allokerad kvv'!$B$1:$AV$1,0),FALSE),VLOOKUP($B335,'Justerad allokering'!$B$1:$AG$461,MATCH(P$1,'Justerad allokering'!$B$1:$AF$1,0),FALSE))</f>
        <v>0</v>
      </c>
      <c r="Q335">
        <f>IF(ISERROR(1/VLOOKUP($B335,'Justerad allokering'!$B$1:$AG$461,MATCH(Q$1,'Justerad allokering'!$B$1:$AF$1,0),FALSE)),VLOOKUP($B335,'Allokerad kvv'!$B$2:$AV$468,MATCH(Q$1,'Allokerad kvv'!$B$1:$AV$1,0),FALSE),VLOOKUP($B335,'Justerad allokering'!$B$1:$AG$461,MATCH(Q$1,'Justerad allokering'!$B$1:$AF$1,0),FALSE))</f>
        <v>0</v>
      </c>
      <c r="R335">
        <f>IF(ISERROR(1/VLOOKUP($B335,'Justerad allokering'!$B$1:$AG$461,MATCH(R$1,'Justerad allokering'!$B$1:$AF$1,0),FALSE)),VLOOKUP($B335,'Allokerad kvv'!$B$2:$AV$468,MATCH(R$1,'Allokerad kvv'!$B$1:$AV$1,0),FALSE),VLOOKUP($B335,'Justerad allokering'!$B$1:$AG$461,MATCH(R$1,'Justerad allokering'!$B$1:$AF$1,0),FALSE))</f>
        <v>0</v>
      </c>
      <c r="S335">
        <f>IF(ISERROR(1/VLOOKUP($B335,'Justerad allokering'!$B$1:$AG$461,MATCH(S$1,'Justerad allokering'!$B$1:$AF$1,0),FALSE)),VLOOKUP($B335,'Allokerad kvv'!$B$2:$AV$468,MATCH(S$1,'Allokerad kvv'!$B$1:$AV$1,0),FALSE),VLOOKUP($B335,'Justerad allokering'!$B$1:$AG$461,MATCH(S$1,'Justerad allokering'!$B$1:$AF$1,0),FALSE))</f>
        <v>0</v>
      </c>
      <c r="T335">
        <f>IF(ISERROR(1/VLOOKUP($B335,'Justerad allokering'!$B$1:$AG$461,MATCH(T$1,'Justerad allokering'!$B$1:$AF$1,0),FALSE)),VLOOKUP($B335,'Allokerad kvv'!$B$2:$AV$468,MATCH(T$1,'Allokerad kvv'!$B$1:$AV$1,0),FALSE),VLOOKUP($B335,'Justerad allokering'!$B$1:$AG$461,MATCH(T$1,'Justerad allokering'!$B$1:$AF$1,0),FALSE))</f>
        <v>0</v>
      </c>
      <c r="U335">
        <f>IF(ISERROR(1/VLOOKUP($B335,'Justerad allokering'!$B$1:$AG$461,MATCH(U$1,'Justerad allokering'!$B$1:$AF$1,0),FALSE)),VLOOKUP($B335,'Allokerad kvv'!$B$2:$AV$468,MATCH(U$1,'Allokerad kvv'!$B$1:$AV$1,0),FALSE),VLOOKUP($B335,'Justerad allokering'!$B$1:$AG$461,MATCH(U$1,'Justerad allokering'!$B$1:$AF$1,0),FALSE))</f>
        <v>0</v>
      </c>
      <c r="V335">
        <f>IF(ISERROR(1/VLOOKUP($B335,'Justerad allokering'!$B$1:$AG$461,MATCH(V$1,'Justerad allokering'!$B$1:$AF$1,0),FALSE)),VLOOKUP($B335,'Allokerad kvv'!$B$2:$AV$468,MATCH(V$1,'Allokerad kvv'!$B$1:$AV$1,0),FALSE),VLOOKUP($B335,'Justerad allokering'!$B$1:$AG$461,MATCH(V$1,'Justerad allokering'!$B$1:$AF$1,0),FALSE))</f>
        <v>0</v>
      </c>
      <c r="W335">
        <f>IF(ISERROR(1/VLOOKUP($B335,'Justerad allokering'!$B$1:$AG$461,MATCH(W$1,'Justerad allokering'!$B$1:$AF$1,0),FALSE)),VLOOKUP($B335,'Allokerad kvv'!$B$2:$AV$468,MATCH(W$1,'Allokerad kvv'!$B$1:$AV$1,0),FALSE),VLOOKUP($B335,'Justerad allokering'!$B$1:$AG$461,MATCH(W$1,'Justerad allokering'!$B$1:$AF$1,0),FALSE))</f>
        <v>0</v>
      </c>
      <c r="X335">
        <f>IF(ISERROR(1/VLOOKUP($B335,'Justerad allokering'!$B$1:$AG$461,MATCH(X$1,'Justerad allokering'!$B$1:$AF$1,0),FALSE)),VLOOKUP($B335,'Allokerad kvv'!$B$2:$AV$468,MATCH(X$1,'Allokerad kvv'!$B$1:$AV$1,0),FALSE),VLOOKUP($B335,'Justerad allokering'!$B$1:$AG$461,MATCH(X$1,'Justerad allokering'!$B$1:$AF$1,0),FALSE))</f>
        <v>0</v>
      </c>
      <c r="Y335">
        <f>IF(ISERROR(1/VLOOKUP($B335,'Justerad allokering'!$B$1:$AG$461,MATCH(Y$1,'Justerad allokering'!$B$1:$AF$1,0),FALSE)),VLOOKUP($B335,'Allokerad kvv'!$B$2:$AV$468,MATCH(Y$1,'Allokerad kvv'!$B$1:$AV$1,0),FALSE),VLOOKUP($B335,'Justerad allokering'!$B$1:$AG$461,MATCH(Y$1,'Justerad allokering'!$B$1:$AF$1,0),FALSE))</f>
        <v>0</v>
      </c>
      <c r="Z335">
        <f>IF(ISERROR(1/VLOOKUP($B335,'Justerad allokering'!$B$1:$AG$461,MATCH(Z$1,'Justerad allokering'!$B$1:$AF$1,0),FALSE)),VLOOKUP($B335,'Allokerad kvv'!$B$2:$AV$468,MATCH(Z$1,'Allokerad kvv'!$B$1:$AV$1,0),FALSE),VLOOKUP($B335,'Justerad allokering'!$B$1:$AG$461,MATCH(Z$1,'Justerad allokering'!$B$1:$AF$1,0),FALSE))</f>
        <v>0</v>
      </c>
      <c r="AE335" s="89">
        <f t="shared" si="20"/>
        <v>0</v>
      </c>
      <c r="AG335">
        <f t="shared" si="21"/>
        <v>0</v>
      </c>
      <c r="AH335">
        <f t="shared" si="22"/>
        <v>0</v>
      </c>
      <c r="AI335" t="str">
        <f>IF(AH335=0,"",AH335/VLOOKUP(B335,Kraftvärmeprod!$B$1:$BC$480,MATCH("Summa tillförd energi exklusive rökgaskondensering",Kraftvärmeprod!$B$1:$BC$1,0),FALSE))</f>
        <v/>
      </c>
      <c r="AK335">
        <f t="shared" si="23"/>
        <v>0</v>
      </c>
    </row>
    <row r="336" spans="1:37" x14ac:dyDescent="0.25">
      <c r="A336" s="2" t="s">
        <v>472</v>
      </c>
      <c r="B336" s="2" t="s">
        <v>473</v>
      </c>
      <c r="C336">
        <f>IF(ISERROR(1/VLOOKUP($B336,'Justerad allokering'!$B$1:$AG$461,MATCH(C$1,'Justerad allokering'!$B$1:$AF$1,0),FALSE)),VLOOKUP($B336,'Allokerad kvv'!$B$2:$AV$468,MATCH(C$1,'Allokerad kvv'!$B$1:$AV$1,0),FALSE),VLOOKUP($B336,'Justerad allokering'!$B$1:$AG$461,MATCH(C$1,'Justerad allokering'!$B$1:$AF$1,0),FALSE))</f>
        <v>0</v>
      </c>
      <c r="D336">
        <f>IF(ISERROR(1/VLOOKUP($B336,'Justerad allokering'!$B$1:$AG$461,MATCH(D$1,'Justerad allokering'!$B$1:$AF$1,0),FALSE)),VLOOKUP($B336,'Allokerad kvv'!$B$2:$AV$468,MATCH(D$1,'Allokerad kvv'!$B$1:$AV$1,0),FALSE),VLOOKUP($B336,'Justerad allokering'!$B$1:$AG$461,MATCH(D$1,'Justerad allokering'!$B$1:$AF$1,0),FALSE))</f>
        <v>0</v>
      </c>
      <c r="E336">
        <f>IF(ISERROR(1/VLOOKUP($B336,'Justerad allokering'!$B$1:$AG$461,MATCH(E$1,'Justerad allokering'!$B$1:$AF$1,0),FALSE)),VLOOKUP($B336,'Allokerad kvv'!$B$2:$AV$468,MATCH(E$1,'Allokerad kvv'!$B$1:$AV$1,0),FALSE),VLOOKUP($B336,'Justerad allokering'!$B$1:$AG$461,MATCH(E$1,'Justerad allokering'!$B$1:$AF$1,0),FALSE))</f>
        <v>0</v>
      </c>
      <c r="F336">
        <f>IF(ISERROR(1/VLOOKUP($B336,'Justerad allokering'!$B$1:$AG$461,MATCH(F$1,'Justerad allokering'!$B$1:$AF$1,0),FALSE)),VLOOKUP($B336,'Allokerad kvv'!$B$2:$AV$468,MATCH(F$1,'Allokerad kvv'!$B$1:$AV$1,0),FALSE),VLOOKUP($B336,'Justerad allokering'!$B$1:$AG$461,MATCH(F$1,'Justerad allokering'!$B$1:$AF$1,0),FALSE))</f>
        <v>0</v>
      </c>
      <c r="G336">
        <f>IF(ISERROR(1/VLOOKUP($B336,'Justerad allokering'!$B$1:$AG$461,MATCH(G$1,'Justerad allokering'!$B$1:$AF$1,0),FALSE)),VLOOKUP($B336,'Allokerad kvv'!$B$2:$AV$468,MATCH(G$1,'Allokerad kvv'!$B$1:$AV$1,0),FALSE),VLOOKUP($B336,'Justerad allokering'!$B$1:$AG$461,MATCH(G$1,'Justerad allokering'!$B$1:$AF$1,0),FALSE))</f>
        <v>0</v>
      </c>
      <c r="H336">
        <f>IF(ISERROR(1/VLOOKUP($B336,'Justerad allokering'!$B$1:$AG$461,MATCH(H$1,'Justerad allokering'!$B$1:$AF$1,0),FALSE)),VLOOKUP($B336,'Allokerad kvv'!$B$2:$AV$468,MATCH(H$1,'Allokerad kvv'!$B$1:$AV$1,0),FALSE),VLOOKUP($B336,'Justerad allokering'!$B$1:$AG$461,MATCH(H$1,'Justerad allokering'!$B$1:$AF$1,0),FALSE))</f>
        <v>0</v>
      </c>
      <c r="I336">
        <f>IF(ISERROR(1/VLOOKUP($B336,'Justerad allokering'!$B$1:$AG$461,MATCH(I$1,'Justerad allokering'!$B$1:$AF$1,0),FALSE)),VLOOKUP($B336,'Allokerad kvv'!$B$2:$AV$468,MATCH(I$1,'Allokerad kvv'!$B$1:$AV$1,0),FALSE),VLOOKUP($B336,'Justerad allokering'!$B$1:$AG$461,MATCH(I$1,'Justerad allokering'!$B$1:$AF$1,0),FALSE))</f>
        <v>0</v>
      </c>
      <c r="J336">
        <f>IF(ISERROR(1/VLOOKUP($B336,'Justerad allokering'!$B$1:$AG$461,MATCH(J$1,'Justerad allokering'!$B$1:$AF$1,0),FALSE)),VLOOKUP($B336,'Allokerad kvv'!$B$2:$AV$468,MATCH(J$1,'Allokerad kvv'!$B$1:$AV$1,0),FALSE),VLOOKUP($B336,'Justerad allokering'!$B$1:$AG$461,MATCH(J$1,'Justerad allokering'!$B$1:$AF$1,0),FALSE))</f>
        <v>0</v>
      </c>
      <c r="K336">
        <f>IF(ISERROR(1/VLOOKUP($B336,'Justerad allokering'!$B$1:$AG$461,MATCH(K$1,'Justerad allokering'!$B$1:$AF$1,0),FALSE)),VLOOKUP($B336,'Allokerad kvv'!$B$2:$AV$468,MATCH(K$1,'Allokerad kvv'!$B$1:$AV$1,0),FALSE),VLOOKUP($B336,'Justerad allokering'!$B$1:$AG$461,MATCH(K$1,'Justerad allokering'!$B$1:$AF$1,0),FALSE))</f>
        <v>0</v>
      </c>
      <c r="L336">
        <f>IF(ISERROR(1/VLOOKUP($B336,'Justerad allokering'!$B$1:$AG$461,MATCH(L$1,'Justerad allokering'!$B$1:$AF$1,0),FALSE)),VLOOKUP($B336,'Allokerad kvv'!$B$2:$AV$468,MATCH(L$1,'Allokerad kvv'!$B$1:$AV$1,0),FALSE),VLOOKUP($B336,'Justerad allokering'!$B$1:$AG$461,MATCH(L$1,'Justerad allokering'!$B$1:$AF$1,0),FALSE))</f>
        <v>0</v>
      </c>
      <c r="M336">
        <f>IF(ISERROR(1/VLOOKUP($B336,'Justerad allokering'!$B$1:$AG$461,MATCH(M$1,'Justerad allokering'!$B$1:$AF$1,0),FALSE)),VLOOKUP($B336,'Allokerad kvv'!$B$2:$AV$468,MATCH(M$1,'Allokerad kvv'!$B$1:$AV$1,0),FALSE),VLOOKUP($B336,'Justerad allokering'!$B$1:$AG$461,MATCH(M$1,'Justerad allokering'!$B$1:$AF$1,0),FALSE))</f>
        <v>0</v>
      </c>
      <c r="N336">
        <f>IF(ISERROR(1/VLOOKUP($B336,'Justerad allokering'!$B$1:$AG$461,MATCH(N$1,'Justerad allokering'!$B$1:$AF$1,0),FALSE)),VLOOKUP($B336,'Allokerad kvv'!$B$2:$AV$468,MATCH(N$1,'Allokerad kvv'!$B$1:$AV$1,0),FALSE),VLOOKUP($B336,'Justerad allokering'!$B$1:$AG$461,MATCH(N$1,'Justerad allokering'!$B$1:$AF$1,0),FALSE))</f>
        <v>0</v>
      </c>
      <c r="O336">
        <f>IF(ISERROR(1/VLOOKUP($B336,'Justerad allokering'!$B$1:$AG$461,MATCH(O$1,'Justerad allokering'!$B$1:$AF$1,0),FALSE)),VLOOKUP($B336,'Allokerad kvv'!$B$2:$AV$468,MATCH(O$1,'Allokerad kvv'!$B$1:$AV$1,0),FALSE),VLOOKUP($B336,'Justerad allokering'!$B$1:$AG$461,MATCH(O$1,'Justerad allokering'!$B$1:$AF$1,0),FALSE))</f>
        <v>0</v>
      </c>
      <c r="P336">
        <f>IF(ISERROR(1/VLOOKUP($B336,'Justerad allokering'!$B$1:$AG$461,MATCH(P$1,'Justerad allokering'!$B$1:$AF$1,0),FALSE)),VLOOKUP($B336,'Allokerad kvv'!$B$2:$AV$468,MATCH(P$1,'Allokerad kvv'!$B$1:$AV$1,0),FALSE),VLOOKUP($B336,'Justerad allokering'!$B$1:$AG$461,MATCH(P$1,'Justerad allokering'!$B$1:$AF$1,0),FALSE))</f>
        <v>0</v>
      </c>
      <c r="Q336">
        <f>IF(ISERROR(1/VLOOKUP($B336,'Justerad allokering'!$B$1:$AG$461,MATCH(Q$1,'Justerad allokering'!$B$1:$AF$1,0),FALSE)),VLOOKUP($B336,'Allokerad kvv'!$B$2:$AV$468,MATCH(Q$1,'Allokerad kvv'!$B$1:$AV$1,0),FALSE),VLOOKUP($B336,'Justerad allokering'!$B$1:$AG$461,MATCH(Q$1,'Justerad allokering'!$B$1:$AF$1,0),FALSE))</f>
        <v>0</v>
      </c>
      <c r="R336">
        <f>IF(ISERROR(1/VLOOKUP($B336,'Justerad allokering'!$B$1:$AG$461,MATCH(R$1,'Justerad allokering'!$B$1:$AF$1,0),FALSE)),VLOOKUP($B336,'Allokerad kvv'!$B$2:$AV$468,MATCH(R$1,'Allokerad kvv'!$B$1:$AV$1,0),FALSE),VLOOKUP($B336,'Justerad allokering'!$B$1:$AG$461,MATCH(R$1,'Justerad allokering'!$B$1:$AF$1,0),FALSE))</f>
        <v>0</v>
      </c>
      <c r="S336">
        <f>IF(ISERROR(1/VLOOKUP($B336,'Justerad allokering'!$B$1:$AG$461,MATCH(S$1,'Justerad allokering'!$B$1:$AF$1,0),FALSE)),VLOOKUP($B336,'Allokerad kvv'!$B$2:$AV$468,MATCH(S$1,'Allokerad kvv'!$B$1:$AV$1,0),FALSE),VLOOKUP($B336,'Justerad allokering'!$B$1:$AG$461,MATCH(S$1,'Justerad allokering'!$B$1:$AF$1,0),FALSE))</f>
        <v>0</v>
      </c>
      <c r="T336">
        <f>IF(ISERROR(1/VLOOKUP($B336,'Justerad allokering'!$B$1:$AG$461,MATCH(T$1,'Justerad allokering'!$B$1:$AF$1,0),FALSE)),VLOOKUP($B336,'Allokerad kvv'!$B$2:$AV$468,MATCH(T$1,'Allokerad kvv'!$B$1:$AV$1,0),FALSE),VLOOKUP($B336,'Justerad allokering'!$B$1:$AG$461,MATCH(T$1,'Justerad allokering'!$B$1:$AF$1,0),FALSE))</f>
        <v>0</v>
      </c>
      <c r="U336">
        <f>IF(ISERROR(1/VLOOKUP($B336,'Justerad allokering'!$B$1:$AG$461,MATCH(U$1,'Justerad allokering'!$B$1:$AF$1,0),FALSE)),VLOOKUP($B336,'Allokerad kvv'!$B$2:$AV$468,MATCH(U$1,'Allokerad kvv'!$B$1:$AV$1,0),FALSE),VLOOKUP($B336,'Justerad allokering'!$B$1:$AG$461,MATCH(U$1,'Justerad allokering'!$B$1:$AF$1,0),FALSE))</f>
        <v>0</v>
      </c>
      <c r="V336">
        <f>IF(ISERROR(1/VLOOKUP($B336,'Justerad allokering'!$B$1:$AG$461,MATCH(V$1,'Justerad allokering'!$B$1:$AF$1,0),FALSE)),VLOOKUP($B336,'Allokerad kvv'!$B$2:$AV$468,MATCH(V$1,'Allokerad kvv'!$B$1:$AV$1,0),FALSE),VLOOKUP($B336,'Justerad allokering'!$B$1:$AG$461,MATCH(V$1,'Justerad allokering'!$B$1:$AF$1,0),FALSE))</f>
        <v>0</v>
      </c>
      <c r="W336">
        <f>IF(ISERROR(1/VLOOKUP($B336,'Justerad allokering'!$B$1:$AG$461,MATCH(W$1,'Justerad allokering'!$B$1:$AF$1,0),FALSE)),VLOOKUP($B336,'Allokerad kvv'!$B$2:$AV$468,MATCH(W$1,'Allokerad kvv'!$B$1:$AV$1,0),FALSE),VLOOKUP($B336,'Justerad allokering'!$B$1:$AG$461,MATCH(W$1,'Justerad allokering'!$B$1:$AF$1,0),FALSE))</f>
        <v>0</v>
      </c>
      <c r="X336">
        <f>IF(ISERROR(1/VLOOKUP($B336,'Justerad allokering'!$B$1:$AG$461,MATCH(X$1,'Justerad allokering'!$B$1:$AF$1,0),FALSE)),VLOOKUP($B336,'Allokerad kvv'!$B$2:$AV$468,MATCH(X$1,'Allokerad kvv'!$B$1:$AV$1,0),FALSE),VLOOKUP($B336,'Justerad allokering'!$B$1:$AG$461,MATCH(X$1,'Justerad allokering'!$B$1:$AF$1,0),FALSE))</f>
        <v>0</v>
      </c>
      <c r="Y336">
        <f>IF(ISERROR(1/VLOOKUP($B336,'Justerad allokering'!$B$1:$AG$461,MATCH(Y$1,'Justerad allokering'!$B$1:$AF$1,0),FALSE)),VLOOKUP($B336,'Allokerad kvv'!$B$2:$AV$468,MATCH(Y$1,'Allokerad kvv'!$B$1:$AV$1,0),FALSE),VLOOKUP($B336,'Justerad allokering'!$B$1:$AG$461,MATCH(Y$1,'Justerad allokering'!$B$1:$AF$1,0),FALSE))</f>
        <v>0</v>
      </c>
      <c r="Z336">
        <f>IF(ISERROR(1/VLOOKUP($B336,'Justerad allokering'!$B$1:$AG$461,MATCH(Z$1,'Justerad allokering'!$B$1:$AF$1,0),FALSE)),VLOOKUP($B336,'Allokerad kvv'!$B$2:$AV$468,MATCH(Z$1,'Allokerad kvv'!$B$1:$AV$1,0),FALSE),VLOOKUP($B336,'Justerad allokering'!$B$1:$AG$461,MATCH(Z$1,'Justerad allokering'!$B$1:$AF$1,0),FALSE))</f>
        <v>0</v>
      </c>
      <c r="AE336" s="89">
        <f t="shared" si="20"/>
        <v>0</v>
      </c>
      <c r="AG336">
        <f t="shared" si="21"/>
        <v>0</v>
      </c>
      <c r="AH336">
        <f t="shared" si="22"/>
        <v>0</v>
      </c>
      <c r="AI336" t="str">
        <f>IF(AH336=0,"",AH336/VLOOKUP(B336,Kraftvärmeprod!$B$1:$BC$480,MATCH("Summa tillförd energi exklusive rökgaskondensering",Kraftvärmeprod!$B$1:$BC$1,0),FALSE))</f>
        <v/>
      </c>
      <c r="AK336">
        <f t="shared" si="23"/>
        <v>0</v>
      </c>
    </row>
    <row r="337" spans="1:37" x14ac:dyDescent="0.25">
      <c r="A337" s="2" t="s">
        <v>472</v>
      </c>
      <c r="B337" s="2" t="s">
        <v>276</v>
      </c>
      <c r="C337">
        <f>IF(ISERROR(1/VLOOKUP($B337,'Justerad allokering'!$B$1:$AG$461,MATCH(C$1,'Justerad allokering'!$B$1:$AF$1,0),FALSE)),VLOOKUP($B337,'Allokerad kvv'!$B$2:$AV$468,MATCH(C$1,'Allokerad kvv'!$B$1:$AV$1,0),FALSE),VLOOKUP($B337,'Justerad allokering'!$B$1:$AG$461,MATCH(C$1,'Justerad allokering'!$B$1:$AF$1,0),FALSE))</f>
        <v>0</v>
      </c>
      <c r="D337">
        <f>IF(ISERROR(1/VLOOKUP($B337,'Justerad allokering'!$B$1:$AG$461,MATCH(D$1,'Justerad allokering'!$B$1:$AF$1,0),FALSE)),VLOOKUP($B337,'Allokerad kvv'!$B$2:$AV$468,MATCH(D$1,'Allokerad kvv'!$B$1:$AV$1,0),FALSE),VLOOKUP($B337,'Justerad allokering'!$B$1:$AG$461,MATCH(D$1,'Justerad allokering'!$B$1:$AF$1,0),FALSE))</f>
        <v>0</v>
      </c>
      <c r="E337">
        <f>IF(ISERROR(1/VLOOKUP($B337,'Justerad allokering'!$B$1:$AG$461,MATCH(E$1,'Justerad allokering'!$B$1:$AF$1,0),FALSE)),VLOOKUP($B337,'Allokerad kvv'!$B$2:$AV$468,MATCH(E$1,'Allokerad kvv'!$B$1:$AV$1,0),FALSE),VLOOKUP($B337,'Justerad allokering'!$B$1:$AG$461,MATCH(E$1,'Justerad allokering'!$B$1:$AF$1,0),FALSE))</f>
        <v>0</v>
      </c>
      <c r="F337">
        <f>IF(ISERROR(1/VLOOKUP($B337,'Justerad allokering'!$B$1:$AG$461,MATCH(F$1,'Justerad allokering'!$B$1:$AF$1,0),FALSE)),VLOOKUP($B337,'Allokerad kvv'!$B$2:$AV$468,MATCH(F$1,'Allokerad kvv'!$B$1:$AV$1,0),FALSE),VLOOKUP($B337,'Justerad allokering'!$B$1:$AG$461,MATCH(F$1,'Justerad allokering'!$B$1:$AF$1,0),FALSE))</f>
        <v>0</v>
      </c>
      <c r="G337">
        <f>IF(ISERROR(1/VLOOKUP($B337,'Justerad allokering'!$B$1:$AG$461,MATCH(G$1,'Justerad allokering'!$B$1:$AF$1,0),FALSE)),VLOOKUP($B337,'Allokerad kvv'!$B$2:$AV$468,MATCH(G$1,'Allokerad kvv'!$B$1:$AV$1,0),FALSE),VLOOKUP($B337,'Justerad allokering'!$B$1:$AG$461,MATCH(G$1,'Justerad allokering'!$B$1:$AF$1,0),FALSE))</f>
        <v>0</v>
      </c>
      <c r="H337">
        <f>IF(ISERROR(1/VLOOKUP($B337,'Justerad allokering'!$B$1:$AG$461,MATCH(H$1,'Justerad allokering'!$B$1:$AF$1,0),FALSE)),VLOOKUP($B337,'Allokerad kvv'!$B$2:$AV$468,MATCH(H$1,'Allokerad kvv'!$B$1:$AV$1,0),FALSE),VLOOKUP($B337,'Justerad allokering'!$B$1:$AG$461,MATCH(H$1,'Justerad allokering'!$B$1:$AF$1,0),FALSE))</f>
        <v>0</v>
      </c>
      <c r="I337">
        <f>IF(ISERROR(1/VLOOKUP($B337,'Justerad allokering'!$B$1:$AG$461,MATCH(I$1,'Justerad allokering'!$B$1:$AF$1,0),FALSE)),VLOOKUP($B337,'Allokerad kvv'!$B$2:$AV$468,MATCH(I$1,'Allokerad kvv'!$B$1:$AV$1,0),FALSE),VLOOKUP($B337,'Justerad allokering'!$B$1:$AG$461,MATCH(I$1,'Justerad allokering'!$B$1:$AF$1,0),FALSE))</f>
        <v>0</v>
      </c>
      <c r="J337">
        <f>IF(ISERROR(1/VLOOKUP($B337,'Justerad allokering'!$B$1:$AG$461,MATCH(J$1,'Justerad allokering'!$B$1:$AF$1,0),FALSE)),VLOOKUP($B337,'Allokerad kvv'!$B$2:$AV$468,MATCH(J$1,'Allokerad kvv'!$B$1:$AV$1,0),FALSE),VLOOKUP($B337,'Justerad allokering'!$B$1:$AG$461,MATCH(J$1,'Justerad allokering'!$B$1:$AF$1,0),FALSE))</f>
        <v>0</v>
      </c>
      <c r="K337">
        <f>IF(ISERROR(1/VLOOKUP($B337,'Justerad allokering'!$B$1:$AG$461,MATCH(K$1,'Justerad allokering'!$B$1:$AF$1,0),FALSE)),VLOOKUP($B337,'Allokerad kvv'!$B$2:$AV$468,MATCH(K$1,'Allokerad kvv'!$B$1:$AV$1,0),FALSE),VLOOKUP($B337,'Justerad allokering'!$B$1:$AG$461,MATCH(K$1,'Justerad allokering'!$B$1:$AF$1,0),FALSE))</f>
        <v>0</v>
      </c>
      <c r="L337">
        <f>IF(ISERROR(1/VLOOKUP($B337,'Justerad allokering'!$B$1:$AG$461,MATCH(L$1,'Justerad allokering'!$B$1:$AF$1,0),FALSE)),VLOOKUP($B337,'Allokerad kvv'!$B$2:$AV$468,MATCH(L$1,'Allokerad kvv'!$B$1:$AV$1,0),FALSE),VLOOKUP($B337,'Justerad allokering'!$B$1:$AG$461,MATCH(L$1,'Justerad allokering'!$B$1:$AF$1,0),FALSE))</f>
        <v>0</v>
      </c>
      <c r="M337">
        <f>IF(ISERROR(1/VLOOKUP($B337,'Justerad allokering'!$B$1:$AG$461,MATCH(M$1,'Justerad allokering'!$B$1:$AF$1,0),FALSE)),VLOOKUP($B337,'Allokerad kvv'!$B$2:$AV$468,MATCH(M$1,'Allokerad kvv'!$B$1:$AV$1,0),FALSE),VLOOKUP($B337,'Justerad allokering'!$B$1:$AG$461,MATCH(M$1,'Justerad allokering'!$B$1:$AF$1,0),FALSE))</f>
        <v>0</v>
      </c>
      <c r="N337">
        <f>IF(ISERROR(1/VLOOKUP($B337,'Justerad allokering'!$B$1:$AG$461,MATCH(N$1,'Justerad allokering'!$B$1:$AF$1,0),FALSE)),VLOOKUP($B337,'Allokerad kvv'!$B$2:$AV$468,MATCH(N$1,'Allokerad kvv'!$B$1:$AV$1,0),FALSE),VLOOKUP($B337,'Justerad allokering'!$B$1:$AG$461,MATCH(N$1,'Justerad allokering'!$B$1:$AF$1,0),FALSE))</f>
        <v>0</v>
      </c>
      <c r="O337">
        <f>IF(ISERROR(1/VLOOKUP($B337,'Justerad allokering'!$B$1:$AG$461,MATCH(O$1,'Justerad allokering'!$B$1:$AF$1,0),FALSE)),VLOOKUP($B337,'Allokerad kvv'!$B$2:$AV$468,MATCH(O$1,'Allokerad kvv'!$B$1:$AV$1,0),FALSE),VLOOKUP($B337,'Justerad allokering'!$B$1:$AG$461,MATCH(O$1,'Justerad allokering'!$B$1:$AF$1,0),FALSE))</f>
        <v>0</v>
      </c>
      <c r="P337">
        <f>IF(ISERROR(1/VLOOKUP($B337,'Justerad allokering'!$B$1:$AG$461,MATCH(P$1,'Justerad allokering'!$B$1:$AF$1,0),FALSE)),VLOOKUP($B337,'Allokerad kvv'!$B$2:$AV$468,MATCH(P$1,'Allokerad kvv'!$B$1:$AV$1,0),FALSE),VLOOKUP($B337,'Justerad allokering'!$B$1:$AG$461,MATCH(P$1,'Justerad allokering'!$B$1:$AF$1,0),FALSE))</f>
        <v>0</v>
      </c>
      <c r="Q337">
        <f>IF(ISERROR(1/VLOOKUP($B337,'Justerad allokering'!$B$1:$AG$461,MATCH(Q$1,'Justerad allokering'!$B$1:$AF$1,0),FALSE)),VLOOKUP($B337,'Allokerad kvv'!$B$2:$AV$468,MATCH(Q$1,'Allokerad kvv'!$B$1:$AV$1,0),FALSE),VLOOKUP($B337,'Justerad allokering'!$B$1:$AG$461,MATCH(Q$1,'Justerad allokering'!$B$1:$AF$1,0),FALSE))</f>
        <v>0</v>
      </c>
      <c r="R337">
        <f>IF(ISERROR(1/VLOOKUP($B337,'Justerad allokering'!$B$1:$AG$461,MATCH(R$1,'Justerad allokering'!$B$1:$AF$1,0),FALSE)),VLOOKUP($B337,'Allokerad kvv'!$B$2:$AV$468,MATCH(R$1,'Allokerad kvv'!$B$1:$AV$1,0),FALSE),VLOOKUP($B337,'Justerad allokering'!$B$1:$AG$461,MATCH(R$1,'Justerad allokering'!$B$1:$AF$1,0),FALSE))</f>
        <v>0</v>
      </c>
      <c r="S337">
        <f>IF(ISERROR(1/VLOOKUP($B337,'Justerad allokering'!$B$1:$AG$461,MATCH(S$1,'Justerad allokering'!$B$1:$AF$1,0),FALSE)),VLOOKUP($B337,'Allokerad kvv'!$B$2:$AV$468,MATCH(S$1,'Allokerad kvv'!$B$1:$AV$1,0),FALSE),VLOOKUP($B337,'Justerad allokering'!$B$1:$AG$461,MATCH(S$1,'Justerad allokering'!$B$1:$AF$1,0),FALSE))</f>
        <v>0</v>
      </c>
      <c r="T337">
        <f>IF(ISERROR(1/VLOOKUP($B337,'Justerad allokering'!$B$1:$AG$461,MATCH(T$1,'Justerad allokering'!$B$1:$AF$1,0),FALSE)),VLOOKUP($B337,'Allokerad kvv'!$B$2:$AV$468,MATCH(T$1,'Allokerad kvv'!$B$1:$AV$1,0),FALSE),VLOOKUP($B337,'Justerad allokering'!$B$1:$AG$461,MATCH(T$1,'Justerad allokering'!$B$1:$AF$1,0),FALSE))</f>
        <v>0</v>
      </c>
      <c r="U337">
        <f>IF(ISERROR(1/VLOOKUP($B337,'Justerad allokering'!$B$1:$AG$461,MATCH(U$1,'Justerad allokering'!$B$1:$AF$1,0),FALSE)),VLOOKUP($B337,'Allokerad kvv'!$B$2:$AV$468,MATCH(U$1,'Allokerad kvv'!$B$1:$AV$1,0),FALSE),VLOOKUP($B337,'Justerad allokering'!$B$1:$AG$461,MATCH(U$1,'Justerad allokering'!$B$1:$AF$1,0),FALSE))</f>
        <v>0</v>
      </c>
      <c r="V337">
        <f>IF(ISERROR(1/VLOOKUP($B337,'Justerad allokering'!$B$1:$AG$461,MATCH(V$1,'Justerad allokering'!$B$1:$AF$1,0),FALSE)),VLOOKUP($B337,'Allokerad kvv'!$B$2:$AV$468,MATCH(V$1,'Allokerad kvv'!$B$1:$AV$1,0),FALSE),VLOOKUP($B337,'Justerad allokering'!$B$1:$AG$461,MATCH(V$1,'Justerad allokering'!$B$1:$AF$1,0),FALSE))</f>
        <v>0</v>
      </c>
      <c r="W337">
        <f>IF(ISERROR(1/VLOOKUP($B337,'Justerad allokering'!$B$1:$AG$461,MATCH(W$1,'Justerad allokering'!$B$1:$AF$1,0),FALSE)),VLOOKUP($B337,'Allokerad kvv'!$B$2:$AV$468,MATCH(W$1,'Allokerad kvv'!$B$1:$AV$1,0),FALSE),VLOOKUP($B337,'Justerad allokering'!$B$1:$AG$461,MATCH(W$1,'Justerad allokering'!$B$1:$AF$1,0),FALSE))</f>
        <v>0</v>
      </c>
      <c r="X337">
        <f>IF(ISERROR(1/VLOOKUP($B337,'Justerad allokering'!$B$1:$AG$461,MATCH(X$1,'Justerad allokering'!$B$1:$AF$1,0),FALSE)),VLOOKUP($B337,'Allokerad kvv'!$B$2:$AV$468,MATCH(X$1,'Allokerad kvv'!$B$1:$AV$1,0),FALSE),VLOOKUP($B337,'Justerad allokering'!$B$1:$AG$461,MATCH(X$1,'Justerad allokering'!$B$1:$AF$1,0),FALSE))</f>
        <v>0</v>
      </c>
      <c r="Y337">
        <f>IF(ISERROR(1/VLOOKUP($B337,'Justerad allokering'!$B$1:$AG$461,MATCH(Y$1,'Justerad allokering'!$B$1:$AF$1,0),FALSE)),VLOOKUP($B337,'Allokerad kvv'!$B$2:$AV$468,MATCH(Y$1,'Allokerad kvv'!$B$1:$AV$1,0),FALSE),VLOOKUP($B337,'Justerad allokering'!$B$1:$AG$461,MATCH(Y$1,'Justerad allokering'!$B$1:$AF$1,0),FALSE))</f>
        <v>0</v>
      </c>
      <c r="Z337">
        <f>IF(ISERROR(1/VLOOKUP($B337,'Justerad allokering'!$B$1:$AG$461,MATCH(Z$1,'Justerad allokering'!$B$1:$AF$1,0),FALSE)),VLOOKUP($B337,'Allokerad kvv'!$B$2:$AV$468,MATCH(Z$1,'Allokerad kvv'!$B$1:$AV$1,0),FALSE),VLOOKUP($B337,'Justerad allokering'!$B$1:$AG$461,MATCH(Z$1,'Justerad allokering'!$B$1:$AF$1,0),FALSE))</f>
        <v>0</v>
      </c>
      <c r="AE337" s="89">
        <f t="shared" si="20"/>
        <v>0</v>
      </c>
      <c r="AG337">
        <f t="shared" si="21"/>
        <v>0</v>
      </c>
      <c r="AH337">
        <f t="shared" si="22"/>
        <v>0</v>
      </c>
      <c r="AI337" t="str">
        <f>IF(AH337=0,"",AH337/VLOOKUP(B337,Kraftvärmeprod!$B$1:$BC$480,MATCH("Summa tillförd energi exklusive rökgaskondensering",Kraftvärmeprod!$B$1:$BC$1,0),FALSE))</f>
        <v/>
      </c>
      <c r="AK337">
        <f t="shared" si="23"/>
        <v>0</v>
      </c>
    </row>
    <row r="338" spans="1:37" x14ac:dyDescent="0.25">
      <c r="A338" s="2" t="s">
        <v>474</v>
      </c>
      <c r="B338" s="2" t="s">
        <v>475</v>
      </c>
      <c r="C338">
        <f>IF(ISERROR(1/VLOOKUP($B338,'Justerad allokering'!$B$1:$AG$461,MATCH(C$1,'Justerad allokering'!$B$1:$AF$1,0),FALSE)),VLOOKUP($B338,'Allokerad kvv'!$B$2:$AV$468,MATCH(C$1,'Allokerad kvv'!$B$1:$AV$1,0),FALSE),VLOOKUP($B338,'Justerad allokering'!$B$1:$AG$461,MATCH(C$1,'Justerad allokering'!$B$1:$AF$1,0),FALSE))</f>
        <v>0</v>
      </c>
      <c r="D338">
        <f>IF(ISERROR(1/VLOOKUP($B338,'Justerad allokering'!$B$1:$AG$461,MATCH(D$1,'Justerad allokering'!$B$1:$AF$1,0),FALSE)),VLOOKUP($B338,'Allokerad kvv'!$B$2:$AV$468,MATCH(D$1,'Allokerad kvv'!$B$1:$AV$1,0),FALSE),VLOOKUP($B338,'Justerad allokering'!$B$1:$AG$461,MATCH(D$1,'Justerad allokering'!$B$1:$AF$1,0),FALSE))</f>
        <v>0</v>
      </c>
      <c r="E338">
        <f>IF(ISERROR(1/VLOOKUP($B338,'Justerad allokering'!$B$1:$AG$461,MATCH(E$1,'Justerad allokering'!$B$1:$AF$1,0),FALSE)),VLOOKUP($B338,'Allokerad kvv'!$B$2:$AV$468,MATCH(E$1,'Allokerad kvv'!$B$1:$AV$1,0),FALSE),VLOOKUP($B338,'Justerad allokering'!$B$1:$AG$461,MATCH(E$1,'Justerad allokering'!$B$1:$AF$1,0),FALSE))</f>
        <v>0</v>
      </c>
      <c r="F338">
        <f>IF(ISERROR(1/VLOOKUP($B338,'Justerad allokering'!$B$1:$AG$461,MATCH(F$1,'Justerad allokering'!$B$1:$AF$1,0),FALSE)),VLOOKUP($B338,'Allokerad kvv'!$B$2:$AV$468,MATCH(F$1,'Allokerad kvv'!$B$1:$AV$1,0),FALSE),VLOOKUP($B338,'Justerad allokering'!$B$1:$AG$461,MATCH(F$1,'Justerad allokering'!$B$1:$AF$1,0),FALSE))</f>
        <v>0</v>
      </c>
      <c r="G338">
        <f>IF(ISERROR(1/VLOOKUP($B338,'Justerad allokering'!$B$1:$AG$461,MATCH(G$1,'Justerad allokering'!$B$1:$AF$1,0),FALSE)),VLOOKUP($B338,'Allokerad kvv'!$B$2:$AV$468,MATCH(G$1,'Allokerad kvv'!$B$1:$AV$1,0),FALSE),VLOOKUP($B338,'Justerad allokering'!$B$1:$AG$461,MATCH(G$1,'Justerad allokering'!$B$1:$AF$1,0),FALSE))</f>
        <v>0</v>
      </c>
      <c r="H338">
        <f>IF(ISERROR(1/VLOOKUP($B338,'Justerad allokering'!$B$1:$AG$461,MATCH(H$1,'Justerad allokering'!$B$1:$AF$1,0),FALSE)),VLOOKUP($B338,'Allokerad kvv'!$B$2:$AV$468,MATCH(H$1,'Allokerad kvv'!$B$1:$AV$1,0),FALSE),VLOOKUP($B338,'Justerad allokering'!$B$1:$AG$461,MATCH(H$1,'Justerad allokering'!$B$1:$AF$1,0),FALSE))</f>
        <v>0</v>
      </c>
      <c r="I338">
        <f>IF(ISERROR(1/VLOOKUP($B338,'Justerad allokering'!$B$1:$AG$461,MATCH(I$1,'Justerad allokering'!$B$1:$AF$1,0),FALSE)),VLOOKUP($B338,'Allokerad kvv'!$B$2:$AV$468,MATCH(I$1,'Allokerad kvv'!$B$1:$AV$1,0),FALSE),VLOOKUP($B338,'Justerad allokering'!$B$1:$AG$461,MATCH(I$1,'Justerad allokering'!$B$1:$AF$1,0),FALSE))</f>
        <v>0</v>
      </c>
      <c r="J338">
        <f>IF(ISERROR(1/VLOOKUP($B338,'Justerad allokering'!$B$1:$AG$461,MATCH(J$1,'Justerad allokering'!$B$1:$AF$1,0),FALSE)),VLOOKUP($B338,'Allokerad kvv'!$B$2:$AV$468,MATCH(J$1,'Allokerad kvv'!$B$1:$AV$1,0),FALSE),VLOOKUP($B338,'Justerad allokering'!$B$1:$AG$461,MATCH(J$1,'Justerad allokering'!$B$1:$AF$1,0),FALSE))</f>
        <v>0</v>
      </c>
      <c r="K338">
        <f>IF(ISERROR(1/VLOOKUP($B338,'Justerad allokering'!$B$1:$AG$461,MATCH(K$1,'Justerad allokering'!$B$1:$AF$1,0),FALSE)),VLOOKUP($B338,'Allokerad kvv'!$B$2:$AV$468,MATCH(K$1,'Allokerad kvv'!$B$1:$AV$1,0),FALSE),VLOOKUP($B338,'Justerad allokering'!$B$1:$AG$461,MATCH(K$1,'Justerad allokering'!$B$1:$AF$1,0),FALSE))</f>
        <v>0</v>
      </c>
      <c r="L338">
        <f>IF(ISERROR(1/VLOOKUP($B338,'Justerad allokering'!$B$1:$AG$461,MATCH(L$1,'Justerad allokering'!$B$1:$AF$1,0),FALSE)),VLOOKUP($B338,'Allokerad kvv'!$B$2:$AV$468,MATCH(L$1,'Allokerad kvv'!$B$1:$AV$1,0),FALSE),VLOOKUP($B338,'Justerad allokering'!$B$1:$AG$461,MATCH(L$1,'Justerad allokering'!$B$1:$AF$1,0),FALSE))</f>
        <v>0</v>
      </c>
      <c r="M338">
        <f>IF(ISERROR(1/VLOOKUP($B338,'Justerad allokering'!$B$1:$AG$461,MATCH(M$1,'Justerad allokering'!$B$1:$AF$1,0),FALSE)),VLOOKUP($B338,'Allokerad kvv'!$B$2:$AV$468,MATCH(M$1,'Allokerad kvv'!$B$1:$AV$1,0),FALSE),VLOOKUP($B338,'Justerad allokering'!$B$1:$AG$461,MATCH(M$1,'Justerad allokering'!$B$1:$AF$1,0),FALSE))</f>
        <v>0</v>
      </c>
      <c r="N338">
        <f>IF(ISERROR(1/VLOOKUP($B338,'Justerad allokering'!$B$1:$AG$461,MATCH(N$1,'Justerad allokering'!$B$1:$AF$1,0),FALSE)),VLOOKUP($B338,'Allokerad kvv'!$B$2:$AV$468,MATCH(N$1,'Allokerad kvv'!$B$1:$AV$1,0),FALSE),VLOOKUP($B338,'Justerad allokering'!$B$1:$AG$461,MATCH(N$1,'Justerad allokering'!$B$1:$AF$1,0),FALSE))</f>
        <v>0</v>
      </c>
      <c r="O338">
        <f>IF(ISERROR(1/VLOOKUP($B338,'Justerad allokering'!$B$1:$AG$461,MATCH(O$1,'Justerad allokering'!$B$1:$AF$1,0),FALSE)),VLOOKUP($B338,'Allokerad kvv'!$B$2:$AV$468,MATCH(O$1,'Allokerad kvv'!$B$1:$AV$1,0),FALSE),VLOOKUP($B338,'Justerad allokering'!$B$1:$AG$461,MATCH(O$1,'Justerad allokering'!$B$1:$AF$1,0),FALSE))</f>
        <v>0</v>
      </c>
      <c r="P338">
        <f>IF(ISERROR(1/VLOOKUP($B338,'Justerad allokering'!$B$1:$AG$461,MATCH(P$1,'Justerad allokering'!$B$1:$AF$1,0),FALSE)),VLOOKUP($B338,'Allokerad kvv'!$B$2:$AV$468,MATCH(P$1,'Allokerad kvv'!$B$1:$AV$1,0),FALSE),VLOOKUP($B338,'Justerad allokering'!$B$1:$AG$461,MATCH(P$1,'Justerad allokering'!$B$1:$AF$1,0),FALSE))</f>
        <v>0</v>
      </c>
      <c r="Q338">
        <f>IF(ISERROR(1/VLOOKUP($B338,'Justerad allokering'!$B$1:$AG$461,MATCH(Q$1,'Justerad allokering'!$B$1:$AF$1,0),FALSE)),VLOOKUP($B338,'Allokerad kvv'!$B$2:$AV$468,MATCH(Q$1,'Allokerad kvv'!$B$1:$AV$1,0),FALSE),VLOOKUP($B338,'Justerad allokering'!$B$1:$AG$461,MATCH(Q$1,'Justerad allokering'!$B$1:$AF$1,0),FALSE))</f>
        <v>0</v>
      </c>
      <c r="R338">
        <f>IF(ISERROR(1/VLOOKUP($B338,'Justerad allokering'!$B$1:$AG$461,MATCH(R$1,'Justerad allokering'!$B$1:$AF$1,0),FALSE)),VLOOKUP($B338,'Allokerad kvv'!$B$2:$AV$468,MATCH(R$1,'Allokerad kvv'!$B$1:$AV$1,0),FALSE),VLOOKUP($B338,'Justerad allokering'!$B$1:$AG$461,MATCH(R$1,'Justerad allokering'!$B$1:$AF$1,0),FALSE))</f>
        <v>0</v>
      </c>
      <c r="S338">
        <f>IF(ISERROR(1/VLOOKUP($B338,'Justerad allokering'!$B$1:$AG$461,MATCH(S$1,'Justerad allokering'!$B$1:$AF$1,0),FALSE)),VLOOKUP($B338,'Allokerad kvv'!$B$2:$AV$468,MATCH(S$1,'Allokerad kvv'!$B$1:$AV$1,0),FALSE),VLOOKUP($B338,'Justerad allokering'!$B$1:$AG$461,MATCH(S$1,'Justerad allokering'!$B$1:$AF$1,0),FALSE))</f>
        <v>0</v>
      </c>
      <c r="T338">
        <f>IF(ISERROR(1/VLOOKUP($B338,'Justerad allokering'!$B$1:$AG$461,MATCH(T$1,'Justerad allokering'!$B$1:$AF$1,0),FALSE)),VLOOKUP($B338,'Allokerad kvv'!$B$2:$AV$468,MATCH(T$1,'Allokerad kvv'!$B$1:$AV$1,0),FALSE),VLOOKUP($B338,'Justerad allokering'!$B$1:$AG$461,MATCH(T$1,'Justerad allokering'!$B$1:$AF$1,0),FALSE))</f>
        <v>0</v>
      </c>
      <c r="U338">
        <f>IF(ISERROR(1/VLOOKUP($B338,'Justerad allokering'!$B$1:$AG$461,MATCH(U$1,'Justerad allokering'!$B$1:$AF$1,0),FALSE)),VLOOKUP($B338,'Allokerad kvv'!$B$2:$AV$468,MATCH(U$1,'Allokerad kvv'!$B$1:$AV$1,0),FALSE),VLOOKUP($B338,'Justerad allokering'!$B$1:$AG$461,MATCH(U$1,'Justerad allokering'!$B$1:$AF$1,0),FALSE))</f>
        <v>0</v>
      </c>
      <c r="V338">
        <f>IF(ISERROR(1/VLOOKUP($B338,'Justerad allokering'!$B$1:$AG$461,MATCH(V$1,'Justerad allokering'!$B$1:$AF$1,0),FALSE)),VLOOKUP($B338,'Allokerad kvv'!$B$2:$AV$468,MATCH(V$1,'Allokerad kvv'!$B$1:$AV$1,0),FALSE),VLOOKUP($B338,'Justerad allokering'!$B$1:$AG$461,MATCH(V$1,'Justerad allokering'!$B$1:$AF$1,0),FALSE))</f>
        <v>0</v>
      </c>
      <c r="W338">
        <f>IF(ISERROR(1/VLOOKUP($B338,'Justerad allokering'!$B$1:$AG$461,MATCH(W$1,'Justerad allokering'!$B$1:$AF$1,0),FALSE)),VLOOKUP($B338,'Allokerad kvv'!$B$2:$AV$468,MATCH(W$1,'Allokerad kvv'!$B$1:$AV$1,0),FALSE),VLOOKUP($B338,'Justerad allokering'!$B$1:$AG$461,MATCH(W$1,'Justerad allokering'!$B$1:$AF$1,0),FALSE))</f>
        <v>0</v>
      </c>
      <c r="X338">
        <f>IF(ISERROR(1/VLOOKUP($B338,'Justerad allokering'!$B$1:$AG$461,MATCH(X$1,'Justerad allokering'!$B$1:$AF$1,0),FALSE)),VLOOKUP($B338,'Allokerad kvv'!$B$2:$AV$468,MATCH(X$1,'Allokerad kvv'!$B$1:$AV$1,0),FALSE),VLOOKUP($B338,'Justerad allokering'!$B$1:$AG$461,MATCH(X$1,'Justerad allokering'!$B$1:$AF$1,0),FALSE))</f>
        <v>0</v>
      </c>
      <c r="Y338">
        <f>IF(ISERROR(1/VLOOKUP($B338,'Justerad allokering'!$B$1:$AG$461,MATCH(Y$1,'Justerad allokering'!$B$1:$AF$1,0),FALSE)),VLOOKUP($B338,'Allokerad kvv'!$B$2:$AV$468,MATCH(Y$1,'Allokerad kvv'!$B$1:$AV$1,0),FALSE),VLOOKUP($B338,'Justerad allokering'!$B$1:$AG$461,MATCH(Y$1,'Justerad allokering'!$B$1:$AF$1,0),FALSE))</f>
        <v>0</v>
      </c>
      <c r="Z338">
        <f>IF(ISERROR(1/VLOOKUP($B338,'Justerad allokering'!$B$1:$AG$461,MATCH(Z$1,'Justerad allokering'!$B$1:$AF$1,0),FALSE)),VLOOKUP($B338,'Allokerad kvv'!$B$2:$AV$468,MATCH(Z$1,'Allokerad kvv'!$B$1:$AV$1,0),FALSE),VLOOKUP($B338,'Justerad allokering'!$B$1:$AG$461,MATCH(Z$1,'Justerad allokering'!$B$1:$AF$1,0),FALSE))</f>
        <v>0</v>
      </c>
      <c r="AE338" s="89">
        <f t="shared" si="20"/>
        <v>0</v>
      </c>
      <c r="AG338">
        <f t="shared" si="21"/>
        <v>0</v>
      </c>
      <c r="AH338">
        <f t="shared" si="22"/>
        <v>0</v>
      </c>
      <c r="AI338" t="str">
        <f>IF(AH338=0,"",AH338/VLOOKUP(B338,Kraftvärmeprod!$B$1:$BC$480,MATCH("Summa tillförd energi exklusive rökgaskondensering",Kraftvärmeprod!$B$1:$BC$1,0),FALSE))</f>
        <v/>
      </c>
      <c r="AK338">
        <f t="shared" si="23"/>
        <v>0</v>
      </c>
    </row>
    <row r="339" spans="1:37" x14ac:dyDescent="0.25">
      <c r="A339" s="2" t="s">
        <v>474</v>
      </c>
      <c r="B339" s="2" t="s">
        <v>476</v>
      </c>
      <c r="C339">
        <f>IF(ISERROR(1/VLOOKUP($B339,'Justerad allokering'!$B$1:$AG$461,MATCH(C$1,'Justerad allokering'!$B$1:$AF$1,0),FALSE)),VLOOKUP($B339,'Allokerad kvv'!$B$2:$AV$468,MATCH(C$1,'Allokerad kvv'!$B$1:$AV$1,0),FALSE),VLOOKUP($B339,'Justerad allokering'!$B$1:$AG$461,MATCH(C$1,'Justerad allokering'!$B$1:$AF$1,0),FALSE))</f>
        <v>0</v>
      </c>
      <c r="D339">
        <f>IF(ISERROR(1/VLOOKUP($B339,'Justerad allokering'!$B$1:$AG$461,MATCH(D$1,'Justerad allokering'!$B$1:$AF$1,0),FALSE)),VLOOKUP($B339,'Allokerad kvv'!$B$2:$AV$468,MATCH(D$1,'Allokerad kvv'!$B$1:$AV$1,0),FALSE),VLOOKUP($B339,'Justerad allokering'!$B$1:$AG$461,MATCH(D$1,'Justerad allokering'!$B$1:$AF$1,0),FALSE))</f>
        <v>0</v>
      </c>
      <c r="E339">
        <f>IF(ISERROR(1/VLOOKUP($B339,'Justerad allokering'!$B$1:$AG$461,MATCH(E$1,'Justerad allokering'!$B$1:$AF$1,0),FALSE)),VLOOKUP($B339,'Allokerad kvv'!$B$2:$AV$468,MATCH(E$1,'Allokerad kvv'!$B$1:$AV$1,0),FALSE),VLOOKUP($B339,'Justerad allokering'!$B$1:$AG$461,MATCH(E$1,'Justerad allokering'!$B$1:$AF$1,0),FALSE))</f>
        <v>0</v>
      </c>
      <c r="F339">
        <f>IF(ISERROR(1/VLOOKUP($B339,'Justerad allokering'!$B$1:$AG$461,MATCH(F$1,'Justerad allokering'!$B$1:$AF$1,0),FALSE)),VLOOKUP($B339,'Allokerad kvv'!$B$2:$AV$468,MATCH(F$1,'Allokerad kvv'!$B$1:$AV$1,0),FALSE),VLOOKUP($B339,'Justerad allokering'!$B$1:$AG$461,MATCH(F$1,'Justerad allokering'!$B$1:$AF$1,0),FALSE))</f>
        <v>0</v>
      </c>
      <c r="G339">
        <f>IF(ISERROR(1/VLOOKUP($B339,'Justerad allokering'!$B$1:$AG$461,MATCH(G$1,'Justerad allokering'!$B$1:$AF$1,0),FALSE)),VLOOKUP($B339,'Allokerad kvv'!$B$2:$AV$468,MATCH(G$1,'Allokerad kvv'!$B$1:$AV$1,0),FALSE),VLOOKUP($B339,'Justerad allokering'!$B$1:$AG$461,MATCH(G$1,'Justerad allokering'!$B$1:$AF$1,0),FALSE))</f>
        <v>0</v>
      </c>
      <c r="H339">
        <f>IF(ISERROR(1/VLOOKUP($B339,'Justerad allokering'!$B$1:$AG$461,MATCH(H$1,'Justerad allokering'!$B$1:$AF$1,0),FALSE)),VLOOKUP($B339,'Allokerad kvv'!$B$2:$AV$468,MATCH(H$1,'Allokerad kvv'!$B$1:$AV$1,0),FALSE),VLOOKUP($B339,'Justerad allokering'!$B$1:$AG$461,MATCH(H$1,'Justerad allokering'!$B$1:$AF$1,0),FALSE))</f>
        <v>0</v>
      </c>
      <c r="I339">
        <f>IF(ISERROR(1/VLOOKUP($B339,'Justerad allokering'!$B$1:$AG$461,MATCH(I$1,'Justerad allokering'!$B$1:$AF$1,0),FALSE)),VLOOKUP($B339,'Allokerad kvv'!$B$2:$AV$468,MATCH(I$1,'Allokerad kvv'!$B$1:$AV$1,0),FALSE),VLOOKUP($B339,'Justerad allokering'!$B$1:$AG$461,MATCH(I$1,'Justerad allokering'!$B$1:$AF$1,0),FALSE))</f>
        <v>0</v>
      </c>
      <c r="J339">
        <f>IF(ISERROR(1/VLOOKUP($B339,'Justerad allokering'!$B$1:$AG$461,MATCH(J$1,'Justerad allokering'!$B$1:$AF$1,0),FALSE)),VLOOKUP($B339,'Allokerad kvv'!$B$2:$AV$468,MATCH(J$1,'Allokerad kvv'!$B$1:$AV$1,0),FALSE),VLOOKUP($B339,'Justerad allokering'!$B$1:$AG$461,MATCH(J$1,'Justerad allokering'!$B$1:$AF$1,0),FALSE))</f>
        <v>0</v>
      </c>
      <c r="K339">
        <f>IF(ISERROR(1/VLOOKUP($B339,'Justerad allokering'!$B$1:$AG$461,MATCH(K$1,'Justerad allokering'!$B$1:$AF$1,0),FALSE)),VLOOKUP($B339,'Allokerad kvv'!$B$2:$AV$468,MATCH(K$1,'Allokerad kvv'!$B$1:$AV$1,0),FALSE),VLOOKUP($B339,'Justerad allokering'!$B$1:$AG$461,MATCH(K$1,'Justerad allokering'!$B$1:$AF$1,0),FALSE))</f>
        <v>7.5157800000000003</v>
      </c>
      <c r="L339">
        <f>IF(ISERROR(1/VLOOKUP($B339,'Justerad allokering'!$B$1:$AG$461,MATCH(L$1,'Justerad allokering'!$B$1:$AF$1,0),FALSE)),VLOOKUP($B339,'Allokerad kvv'!$B$2:$AV$468,MATCH(L$1,'Allokerad kvv'!$B$1:$AV$1,0),FALSE),VLOOKUP($B339,'Justerad allokering'!$B$1:$AG$461,MATCH(L$1,'Justerad allokering'!$B$1:$AF$1,0),FALSE))</f>
        <v>0</v>
      </c>
      <c r="M339">
        <f>IF(ISERROR(1/VLOOKUP($B339,'Justerad allokering'!$B$1:$AG$461,MATCH(M$1,'Justerad allokering'!$B$1:$AF$1,0),FALSE)),VLOOKUP($B339,'Allokerad kvv'!$B$2:$AV$468,MATCH(M$1,'Allokerad kvv'!$B$1:$AV$1,0),FALSE),VLOOKUP($B339,'Justerad allokering'!$B$1:$AG$461,MATCH(M$1,'Justerad allokering'!$B$1:$AF$1,0),FALSE))</f>
        <v>244.91900000000001</v>
      </c>
      <c r="N339">
        <f>IF(ISERROR(1/VLOOKUP($B339,'Justerad allokering'!$B$1:$AG$461,MATCH(N$1,'Justerad allokering'!$B$1:$AF$1,0),FALSE)),VLOOKUP($B339,'Allokerad kvv'!$B$2:$AV$468,MATCH(N$1,'Allokerad kvv'!$B$1:$AV$1,0),FALSE),VLOOKUP($B339,'Justerad allokering'!$B$1:$AG$461,MATCH(N$1,'Justerad allokering'!$B$1:$AF$1,0),FALSE))</f>
        <v>0</v>
      </c>
      <c r="O339">
        <f>IF(ISERROR(1/VLOOKUP($B339,'Justerad allokering'!$B$1:$AG$461,MATCH(O$1,'Justerad allokering'!$B$1:$AF$1,0),FALSE)),VLOOKUP($B339,'Allokerad kvv'!$B$2:$AV$468,MATCH(O$1,'Allokerad kvv'!$B$1:$AV$1,0),FALSE),VLOOKUP($B339,'Justerad allokering'!$B$1:$AG$461,MATCH(O$1,'Justerad allokering'!$B$1:$AF$1,0),FALSE))</f>
        <v>0</v>
      </c>
      <c r="P339">
        <f>IF(ISERROR(1/VLOOKUP($B339,'Justerad allokering'!$B$1:$AG$461,MATCH(P$1,'Justerad allokering'!$B$1:$AF$1,0),FALSE)),VLOOKUP($B339,'Allokerad kvv'!$B$2:$AV$468,MATCH(P$1,'Allokerad kvv'!$B$1:$AV$1,0),FALSE),VLOOKUP($B339,'Justerad allokering'!$B$1:$AG$461,MATCH(P$1,'Justerad allokering'!$B$1:$AF$1,0),FALSE))</f>
        <v>2.18323</v>
      </c>
      <c r="Q339">
        <f>IF(ISERROR(1/VLOOKUP($B339,'Justerad allokering'!$B$1:$AG$461,MATCH(Q$1,'Justerad allokering'!$B$1:$AF$1,0),FALSE)),VLOOKUP($B339,'Allokerad kvv'!$B$2:$AV$468,MATCH(Q$1,'Allokerad kvv'!$B$1:$AV$1,0),FALSE),VLOOKUP($B339,'Justerad allokering'!$B$1:$AG$461,MATCH(Q$1,'Justerad allokering'!$B$1:$AF$1,0),FALSE))</f>
        <v>0</v>
      </c>
      <c r="R339">
        <f>IF(ISERROR(1/VLOOKUP($B339,'Justerad allokering'!$B$1:$AG$461,MATCH(R$1,'Justerad allokering'!$B$1:$AF$1,0),FALSE)),VLOOKUP($B339,'Allokerad kvv'!$B$2:$AV$468,MATCH(R$1,'Allokerad kvv'!$B$1:$AV$1,0),FALSE),VLOOKUP($B339,'Justerad allokering'!$B$1:$AG$461,MATCH(R$1,'Justerad allokering'!$B$1:$AF$1,0),FALSE))</f>
        <v>0</v>
      </c>
      <c r="S339">
        <f>IF(ISERROR(1/VLOOKUP($B339,'Justerad allokering'!$B$1:$AG$461,MATCH(S$1,'Justerad allokering'!$B$1:$AF$1,0),FALSE)),VLOOKUP($B339,'Allokerad kvv'!$B$2:$AV$468,MATCH(S$1,'Allokerad kvv'!$B$1:$AV$1,0),FALSE),VLOOKUP($B339,'Justerad allokering'!$B$1:$AG$461,MATCH(S$1,'Justerad allokering'!$B$1:$AF$1,0),FALSE))</f>
        <v>0</v>
      </c>
      <c r="T339">
        <f>IF(ISERROR(1/VLOOKUP($B339,'Justerad allokering'!$B$1:$AG$461,MATCH(T$1,'Justerad allokering'!$B$1:$AF$1,0),FALSE)),VLOOKUP($B339,'Allokerad kvv'!$B$2:$AV$468,MATCH(T$1,'Allokerad kvv'!$B$1:$AV$1,0),FALSE),VLOOKUP($B339,'Justerad allokering'!$B$1:$AG$461,MATCH(T$1,'Justerad allokering'!$B$1:$AF$1,0),FALSE))</f>
        <v>0</v>
      </c>
      <c r="U339">
        <f>IF(ISERROR(1/VLOOKUP($B339,'Justerad allokering'!$B$1:$AG$461,MATCH(U$1,'Justerad allokering'!$B$1:$AF$1,0),FALSE)),VLOOKUP($B339,'Allokerad kvv'!$B$2:$AV$468,MATCH(U$1,'Allokerad kvv'!$B$1:$AV$1,0),FALSE),VLOOKUP($B339,'Justerad allokering'!$B$1:$AG$461,MATCH(U$1,'Justerad allokering'!$B$1:$AF$1,0),FALSE))</f>
        <v>0</v>
      </c>
      <c r="V339">
        <f>IF(ISERROR(1/VLOOKUP($B339,'Justerad allokering'!$B$1:$AG$461,MATCH(V$1,'Justerad allokering'!$B$1:$AF$1,0),FALSE)),VLOOKUP($B339,'Allokerad kvv'!$B$2:$AV$468,MATCH(V$1,'Allokerad kvv'!$B$1:$AV$1,0),FALSE),VLOOKUP($B339,'Justerad allokering'!$B$1:$AG$461,MATCH(V$1,'Justerad allokering'!$B$1:$AF$1,0),FALSE))</f>
        <v>0</v>
      </c>
      <c r="W339">
        <f>IF(ISERROR(1/VLOOKUP($B339,'Justerad allokering'!$B$1:$AG$461,MATCH(W$1,'Justerad allokering'!$B$1:$AF$1,0),FALSE)),VLOOKUP($B339,'Allokerad kvv'!$B$2:$AV$468,MATCH(W$1,'Allokerad kvv'!$B$1:$AV$1,0),FALSE),VLOOKUP($B339,'Justerad allokering'!$B$1:$AG$461,MATCH(W$1,'Justerad allokering'!$B$1:$AF$1,0),FALSE))</f>
        <v>0</v>
      </c>
      <c r="X339">
        <f>IF(ISERROR(1/VLOOKUP($B339,'Justerad allokering'!$B$1:$AG$461,MATCH(X$1,'Justerad allokering'!$B$1:$AF$1,0),FALSE)),VLOOKUP($B339,'Allokerad kvv'!$B$2:$AV$468,MATCH(X$1,'Allokerad kvv'!$B$1:$AV$1,0),FALSE),VLOOKUP($B339,'Justerad allokering'!$B$1:$AG$461,MATCH(X$1,'Justerad allokering'!$B$1:$AF$1,0),FALSE))</f>
        <v>0</v>
      </c>
      <c r="Y339">
        <f>IF(ISERROR(1/VLOOKUP($B339,'Justerad allokering'!$B$1:$AG$461,MATCH(Y$1,'Justerad allokering'!$B$1:$AF$1,0),FALSE)),VLOOKUP($B339,'Allokerad kvv'!$B$2:$AV$468,MATCH(Y$1,'Allokerad kvv'!$B$1:$AV$1,0),FALSE),VLOOKUP($B339,'Justerad allokering'!$B$1:$AG$461,MATCH(Y$1,'Justerad allokering'!$B$1:$AF$1,0),FALSE))</f>
        <v>0</v>
      </c>
      <c r="Z339">
        <f>IF(ISERROR(1/VLOOKUP($B339,'Justerad allokering'!$B$1:$AG$461,MATCH(Z$1,'Justerad allokering'!$B$1:$AF$1,0),FALSE)),VLOOKUP($B339,'Allokerad kvv'!$B$2:$AV$468,MATCH(Z$1,'Allokerad kvv'!$B$1:$AV$1,0),FALSE),VLOOKUP($B339,'Justerad allokering'!$B$1:$AG$461,MATCH(Z$1,'Justerad allokering'!$B$1:$AF$1,0),FALSE))</f>
        <v>0</v>
      </c>
      <c r="AE339" s="89">
        <f t="shared" si="20"/>
        <v>254.61801000000003</v>
      </c>
      <c r="AG339">
        <f t="shared" si="21"/>
        <v>247.10223000000002</v>
      </c>
      <c r="AH339">
        <f t="shared" si="22"/>
        <v>247.10223000000002</v>
      </c>
      <c r="AI339">
        <f>IF(AH339=0,"",AH339/VLOOKUP(B339,Kraftvärmeprod!$B$1:$BC$480,MATCH("Summa tillförd energi exklusive rökgaskondensering",Kraftvärmeprod!$B$1:$BC$1,0),FALSE))</f>
        <v>0.49618921686746992</v>
      </c>
      <c r="AK339">
        <f t="shared" si="23"/>
        <v>247.10223000000002</v>
      </c>
    </row>
    <row r="340" spans="1:37" x14ac:dyDescent="0.25">
      <c r="A340" s="2" t="s">
        <v>474</v>
      </c>
      <c r="B340" s="2" t="s">
        <v>477</v>
      </c>
      <c r="C340">
        <f>IF(ISERROR(1/VLOOKUP($B340,'Justerad allokering'!$B$1:$AG$461,MATCH(C$1,'Justerad allokering'!$B$1:$AF$1,0),FALSE)),VLOOKUP($B340,'Allokerad kvv'!$B$2:$AV$468,MATCH(C$1,'Allokerad kvv'!$B$1:$AV$1,0),FALSE),VLOOKUP($B340,'Justerad allokering'!$B$1:$AG$461,MATCH(C$1,'Justerad allokering'!$B$1:$AF$1,0),FALSE))</f>
        <v>0</v>
      </c>
      <c r="D340">
        <f>IF(ISERROR(1/VLOOKUP($B340,'Justerad allokering'!$B$1:$AG$461,MATCH(D$1,'Justerad allokering'!$B$1:$AF$1,0),FALSE)),VLOOKUP($B340,'Allokerad kvv'!$B$2:$AV$468,MATCH(D$1,'Allokerad kvv'!$B$1:$AV$1,0),FALSE),VLOOKUP($B340,'Justerad allokering'!$B$1:$AG$461,MATCH(D$1,'Justerad allokering'!$B$1:$AF$1,0),FALSE))</f>
        <v>0</v>
      </c>
      <c r="E340">
        <f>IF(ISERROR(1/VLOOKUP($B340,'Justerad allokering'!$B$1:$AG$461,MATCH(E$1,'Justerad allokering'!$B$1:$AF$1,0),FALSE)),VLOOKUP($B340,'Allokerad kvv'!$B$2:$AV$468,MATCH(E$1,'Allokerad kvv'!$B$1:$AV$1,0),FALSE),VLOOKUP($B340,'Justerad allokering'!$B$1:$AG$461,MATCH(E$1,'Justerad allokering'!$B$1:$AF$1,0),FALSE))</f>
        <v>0</v>
      </c>
      <c r="F340">
        <f>IF(ISERROR(1/VLOOKUP($B340,'Justerad allokering'!$B$1:$AG$461,MATCH(F$1,'Justerad allokering'!$B$1:$AF$1,0),FALSE)),VLOOKUP($B340,'Allokerad kvv'!$B$2:$AV$468,MATCH(F$1,'Allokerad kvv'!$B$1:$AV$1,0),FALSE),VLOOKUP($B340,'Justerad allokering'!$B$1:$AG$461,MATCH(F$1,'Justerad allokering'!$B$1:$AF$1,0),FALSE))</f>
        <v>0</v>
      </c>
      <c r="G340">
        <f>IF(ISERROR(1/VLOOKUP($B340,'Justerad allokering'!$B$1:$AG$461,MATCH(G$1,'Justerad allokering'!$B$1:$AF$1,0),FALSE)),VLOOKUP($B340,'Allokerad kvv'!$B$2:$AV$468,MATCH(G$1,'Allokerad kvv'!$B$1:$AV$1,0),FALSE),VLOOKUP($B340,'Justerad allokering'!$B$1:$AG$461,MATCH(G$1,'Justerad allokering'!$B$1:$AF$1,0),FALSE))</f>
        <v>0</v>
      </c>
      <c r="H340">
        <f>IF(ISERROR(1/VLOOKUP($B340,'Justerad allokering'!$B$1:$AG$461,MATCH(H$1,'Justerad allokering'!$B$1:$AF$1,0),FALSE)),VLOOKUP($B340,'Allokerad kvv'!$B$2:$AV$468,MATCH(H$1,'Allokerad kvv'!$B$1:$AV$1,0),FALSE),VLOOKUP($B340,'Justerad allokering'!$B$1:$AG$461,MATCH(H$1,'Justerad allokering'!$B$1:$AF$1,0),FALSE))</f>
        <v>0</v>
      </c>
      <c r="I340">
        <f>IF(ISERROR(1/VLOOKUP($B340,'Justerad allokering'!$B$1:$AG$461,MATCH(I$1,'Justerad allokering'!$B$1:$AF$1,0),FALSE)),VLOOKUP($B340,'Allokerad kvv'!$B$2:$AV$468,MATCH(I$1,'Allokerad kvv'!$B$1:$AV$1,0),FALSE),VLOOKUP($B340,'Justerad allokering'!$B$1:$AG$461,MATCH(I$1,'Justerad allokering'!$B$1:$AF$1,0),FALSE))</f>
        <v>0</v>
      </c>
      <c r="J340">
        <f>IF(ISERROR(1/VLOOKUP($B340,'Justerad allokering'!$B$1:$AG$461,MATCH(J$1,'Justerad allokering'!$B$1:$AF$1,0),FALSE)),VLOOKUP($B340,'Allokerad kvv'!$B$2:$AV$468,MATCH(J$1,'Allokerad kvv'!$B$1:$AV$1,0),FALSE),VLOOKUP($B340,'Justerad allokering'!$B$1:$AG$461,MATCH(J$1,'Justerad allokering'!$B$1:$AF$1,0),FALSE))</f>
        <v>0</v>
      </c>
      <c r="K340">
        <f>IF(ISERROR(1/VLOOKUP($B340,'Justerad allokering'!$B$1:$AG$461,MATCH(K$1,'Justerad allokering'!$B$1:$AF$1,0),FALSE)),VLOOKUP($B340,'Allokerad kvv'!$B$2:$AV$468,MATCH(K$1,'Allokerad kvv'!$B$1:$AV$1,0),FALSE),VLOOKUP($B340,'Justerad allokering'!$B$1:$AG$461,MATCH(K$1,'Justerad allokering'!$B$1:$AF$1,0),FALSE))</f>
        <v>0</v>
      </c>
      <c r="L340">
        <f>IF(ISERROR(1/VLOOKUP($B340,'Justerad allokering'!$B$1:$AG$461,MATCH(L$1,'Justerad allokering'!$B$1:$AF$1,0),FALSE)),VLOOKUP($B340,'Allokerad kvv'!$B$2:$AV$468,MATCH(L$1,'Allokerad kvv'!$B$1:$AV$1,0),FALSE),VLOOKUP($B340,'Justerad allokering'!$B$1:$AG$461,MATCH(L$1,'Justerad allokering'!$B$1:$AF$1,0),FALSE))</f>
        <v>0</v>
      </c>
      <c r="M340">
        <f>IF(ISERROR(1/VLOOKUP($B340,'Justerad allokering'!$B$1:$AG$461,MATCH(M$1,'Justerad allokering'!$B$1:$AF$1,0),FALSE)),VLOOKUP($B340,'Allokerad kvv'!$B$2:$AV$468,MATCH(M$1,'Allokerad kvv'!$B$1:$AV$1,0),FALSE),VLOOKUP($B340,'Justerad allokering'!$B$1:$AG$461,MATCH(M$1,'Justerad allokering'!$B$1:$AF$1,0),FALSE))</f>
        <v>0</v>
      </c>
      <c r="N340">
        <f>IF(ISERROR(1/VLOOKUP($B340,'Justerad allokering'!$B$1:$AG$461,MATCH(N$1,'Justerad allokering'!$B$1:$AF$1,0),FALSE)),VLOOKUP($B340,'Allokerad kvv'!$B$2:$AV$468,MATCH(N$1,'Allokerad kvv'!$B$1:$AV$1,0),FALSE),VLOOKUP($B340,'Justerad allokering'!$B$1:$AG$461,MATCH(N$1,'Justerad allokering'!$B$1:$AF$1,0),FALSE))</f>
        <v>0</v>
      </c>
      <c r="O340">
        <f>IF(ISERROR(1/VLOOKUP($B340,'Justerad allokering'!$B$1:$AG$461,MATCH(O$1,'Justerad allokering'!$B$1:$AF$1,0),FALSE)),VLOOKUP($B340,'Allokerad kvv'!$B$2:$AV$468,MATCH(O$1,'Allokerad kvv'!$B$1:$AV$1,0),FALSE),VLOOKUP($B340,'Justerad allokering'!$B$1:$AG$461,MATCH(O$1,'Justerad allokering'!$B$1:$AF$1,0),FALSE))</f>
        <v>0</v>
      </c>
      <c r="P340">
        <f>IF(ISERROR(1/VLOOKUP($B340,'Justerad allokering'!$B$1:$AG$461,MATCH(P$1,'Justerad allokering'!$B$1:$AF$1,0),FALSE)),VLOOKUP($B340,'Allokerad kvv'!$B$2:$AV$468,MATCH(P$1,'Allokerad kvv'!$B$1:$AV$1,0),FALSE),VLOOKUP($B340,'Justerad allokering'!$B$1:$AG$461,MATCH(P$1,'Justerad allokering'!$B$1:$AF$1,0),FALSE))</f>
        <v>0</v>
      </c>
      <c r="Q340">
        <f>IF(ISERROR(1/VLOOKUP($B340,'Justerad allokering'!$B$1:$AG$461,MATCH(Q$1,'Justerad allokering'!$B$1:$AF$1,0),FALSE)),VLOOKUP($B340,'Allokerad kvv'!$B$2:$AV$468,MATCH(Q$1,'Allokerad kvv'!$B$1:$AV$1,0),FALSE),VLOOKUP($B340,'Justerad allokering'!$B$1:$AG$461,MATCH(Q$1,'Justerad allokering'!$B$1:$AF$1,0),FALSE))</f>
        <v>0</v>
      </c>
      <c r="R340">
        <f>IF(ISERROR(1/VLOOKUP($B340,'Justerad allokering'!$B$1:$AG$461,MATCH(R$1,'Justerad allokering'!$B$1:$AF$1,0),FALSE)),VLOOKUP($B340,'Allokerad kvv'!$B$2:$AV$468,MATCH(R$1,'Allokerad kvv'!$B$1:$AV$1,0),FALSE),VLOOKUP($B340,'Justerad allokering'!$B$1:$AG$461,MATCH(R$1,'Justerad allokering'!$B$1:$AF$1,0),FALSE))</f>
        <v>0</v>
      </c>
      <c r="S340">
        <f>IF(ISERROR(1/VLOOKUP($B340,'Justerad allokering'!$B$1:$AG$461,MATCH(S$1,'Justerad allokering'!$B$1:$AF$1,0),FALSE)),VLOOKUP($B340,'Allokerad kvv'!$B$2:$AV$468,MATCH(S$1,'Allokerad kvv'!$B$1:$AV$1,0),FALSE),VLOOKUP($B340,'Justerad allokering'!$B$1:$AG$461,MATCH(S$1,'Justerad allokering'!$B$1:$AF$1,0),FALSE))</f>
        <v>0</v>
      </c>
      <c r="T340">
        <f>IF(ISERROR(1/VLOOKUP($B340,'Justerad allokering'!$B$1:$AG$461,MATCH(T$1,'Justerad allokering'!$B$1:$AF$1,0),FALSE)),VLOOKUP($B340,'Allokerad kvv'!$B$2:$AV$468,MATCH(T$1,'Allokerad kvv'!$B$1:$AV$1,0),FALSE),VLOOKUP($B340,'Justerad allokering'!$B$1:$AG$461,MATCH(T$1,'Justerad allokering'!$B$1:$AF$1,0),FALSE))</f>
        <v>0</v>
      </c>
      <c r="U340">
        <f>IF(ISERROR(1/VLOOKUP($B340,'Justerad allokering'!$B$1:$AG$461,MATCH(U$1,'Justerad allokering'!$B$1:$AF$1,0),FALSE)),VLOOKUP($B340,'Allokerad kvv'!$B$2:$AV$468,MATCH(U$1,'Allokerad kvv'!$B$1:$AV$1,0),FALSE),VLOOKUP($B340,'Justerad allokering'!$B$1:$AG$461,MATCH(U$1,'Justerad allokering'!$B$1:$AF$1,0),FALSE))</f>
        <v>0</v>
      </c>
      <c r="V340">
        <f>IF(ISERROR(1/VLOOKUP($B340,'Justerad allokering'!$B$1:$AG$461,MATCH(V$1,'Justerad allokering'!$B$1:$AF$1,0),FALSE)),VLOOKUP($B340,'Allokerad kvv'!$B$2:$AV$468,MATCH(V$1,'Allokerad kvv'!$B$1:$AV$1,0),FALSE),VLOOKUP($B340,'Justerad allokering'!$B$1:$AG$461,MATCH(V$1,'Justerad allokering'!$B$1:$AF$1,0),FALSE))</f>
        <v>0</v>
      </c>
      <c r="W340">
        <f>IF(ISERROR(1/VLOOKUP($B340,'Justerad allokering'!$B$1:$AG$461,MATCH(W$1,'Justerad allokering'!$B$1:$AF$1,0),FALSE)),VLOOKUP($B340,'Allokerad kvv'!$B$2:$AV$468,MATCH(W$1,'Allokerad kvv'!$B$1:$AV$1,0),FALSE),VLOOKUP($B340,'Justerad allokering'!$B$1:$AG$461,MATCH(W$1,'Justerad allokering'!$B$1:$AF$1,0),FALSE))</f>
        <v>0</v>
      </c>
      <c r="X340">
        <f>IF(ISERROR(1/VLOOKUP($B340,'Justerad allokering'!$B$1:$AG$461,MATCH(X$1,'Justerad allokering'!$B$1:$AF$1,0),FALSE)),VLOOKUP($B340,'Allokerad kvv'!$B$2:$AV$468,MATCH(X$1,'Allokerad kvv'!$B$1:$AV$1,0),FALSE),VLOOKUP($B340,'Justerad allokering'!$B$1:$AG$461,MATCH(X$1,'Justerad allokering'!$B$1:$AF$1,0),FALSE))</f>
        <v>0</v>
      </c>
      <c r="Y340">
        <f>IF(ISERROR(1/VLOOKUP($B340,'Justerad allokering'!$B$1:$AG$461,MATCH(Y$1,'Justerad allokering'!$B$1:$AF$1,0),FALSE)),VLOOKUP($B340,'Allokerad kvv'!$B$2:$AV$468,MATCH(Y$1,'Allokerad kvv'!$B$1:$AV$1,0),FALSE),VLOOKUP($B340,'Justerad allokering'!$B$1:$AG$461,MATCH(Y$1,'Justerad allokering'!$B$1:$AF$1,0),FALSE))</f>
        <v>0</v>
      </c>
      <c r="Z340">
        <f>IF(ISERROR(1/VLOOKUP($B340,'Justerad allokering'!$B$1:$AG$461,MATCH(Z$1,'Justerad allokering'!$B$1:$AF$1,0),FALSE)),VLOOKUP($B340,'Allokerad kvv'!$B$2:$AV$468,MATCH(Z$1,'Allokerad kvv'!$B$1:$AV$1,0),FALSE),VLOOKUP($B340,'Justerad allokering'!$B$1:$AG$461,MATCH(Z$1,'Justerad allokering'!$B$1:$AF$1,0),FALSE))</f>
        <v>0</v>
      </c>
      <c r="AE340" s="89">
        <f t="shared" si="20"/>
        <v>0</v>
      </c>
      <c r="AG340">
        <f t="shared" si="21"/>
        <v>0</v>
      </c>
      <c r="AH340">
        <f t="shared" si="22"/>
        <v>0</v>
      </c>
      <c r="AI340" t="str">
        <f>IF(AH340=0,"",AH340/VLOOKUP(B340,Kraftvärmeprod!$B$1:$BC$480,MATCH("Summa tillförd energi exklusive rökgaskondensering",Kraftvärmeprod!$B$1:$BC$1,0),FALSE))</f>
        <v/>
      </c>
      <c r="AK340">
        <f t="shared" si="23"/>
        <v>0</v>
      </c>
    </row>
    <row r="341" spans="1:37" x14ac:dyDescent="0.25">
      <c r="A341" s="2" t="s">
        <v>474</v>
      </c>
      <c r="B341" s="2" t="s">
        <v>478</v>
      </c>
      <c r="C341">
        <f>IF(ISERROR(1/VLOOKUP($B341,'Justerad allokering'!$B$1:$AG$461,MATCH(C$1,'Justerad allokering'!$B$1:$AF$1,0),FALSE)),VLOOKUP($B341,'Allokerad kvv'!$B$2:$AV$468,MATCH(C$1,'Allokerad kvv'!$B$1:$AV$1,0),FALSE),VLOOKUP($B341,'Justerad allokering'!$B$1:$AG$461,MATCH(C$1,'Justerad allokering'!$B$1:$AF$1,0),FALSE))</f>
        <v>0</v>
      </c>
      <c r="D341">
        <f>IF(ISERROR(1/VLOOKUP($B341,'Justerad allokering'!$B$1:$AG$461,MATCH(D$1,'Justerad allokering'!$B$1:$AF$1,0),FALSE)),VLOOKUP($B341,'Allokerad kvv'!$B$2:$AV$468,MATCH(D$1,'Allokerad kvv'!$B$1:$AV$1,0),FALSE),VLOOKUP($B341,'Justerad allokering'!$B$1:$AG$461,MATCH(D$1,'Justerad allokering'!$B$1:$AF$1,0),FALSE))</f>
        <v>0</v>
      </c>
      <c r="E341">
        <f>IF(ISERROR(1/VLOOKUP($B341,'Justerad allokering'!$B$1:$AG$461,MATCH(E$1,'Justerad allokering'!$B$1:$AF$1,0),FALSE)),VLOOKUP($B341,'Allokerad kvv'!$B$2:$AV$468,MATCH(E$1,'Allokerad kvv'!$B$1:$AV$1,0),FALSE),VLOOKUP($B341,'Justerad allokering'!$B$1:$AG$461,MATCH(E$1,'Justerad allokering'!$B$1:$AF$1,0),FALSE))</f>
        <v>0</v>
      </c>
      <c r="F341">
        <f>IF(ISERROR(1/VLOOKUP($B341,'Justerad allokering'!$B$1:$AG$461,MATCH(F$1,'Justerad allokering'!$B$1:$AF$1,0),FALSE)),VLOOKUP($B341,'Allokerad kvv'!$B$2:$AV$468,MATCH(F$1,'Allokerad kvv'!$B$1:$AV$1,0),FALSE),VLOOKUP($B341,'Justerad allokering'!$B$1:$AG$461,MATCH(F$1,'Justerad allokering'!$B$1:$AF$1,0),FALSE))</f>
        <v>0</v>
      </c>
      <c r="G341">
        <f>IF(ISERROR(1/VLOOKUP($B341,'Justerad allokering'!$B$1:$AG$461,MATCH(G$1,'Justerad allokering'!$B$1:$AF$1,0),FALSE)),VLOOKUP($B341,'Allokerad kvv'!$B$2:$AV$468,MATCH(G$1,'Allokerad kvv'!$B$1:$AV$1,0),FALSE),VLOOKUP($B341,'Justerad allokering'!$B$1:$AG$461,MATCH(G$1,'Justerad allokering'!$B$1:$AF$1,0),FALSE))</f>
        <v>0</v>
      </c>
      <c r="H341">
        <f>IF(ISERROR(1/VLOOKUP($B341,'Justerad allokering'!$B$1:$AG$461,MATCH(H$1,'Justerad allokering'!$B$1:$AF$1,0),FALSE)),VLOOKUP($B341,'Allokerad kvv'!$B$2:$AV$468,MATCH(H$1,'Allokerad kvv'!$B$1:$AV$1,0),FALSE),VLOOKUP($B341,'Justerad allokering'!$B$1:$AG$461,MATCH(H$1,'Justerad allokering'!$B$1:$AF$1,0),FALSE))</f>
        <v>0</v>
      </c>
      <c r="I341">
        <f>IF(ISERROR(1/VLOOKUP($B341,'Justerad allokering'!$B$1:$AG$461,MATCH(I$1,'Justerad allokering'!$B$1:$AF$1,0),FALSE)),VLOOKUP($B341,'Allokerad kvv'!$B$2:$AV$468,MATCH(I$1,'Allokerad kvv'!$B$1:$AV$1,0),FALSE),VLOOKUP($B341,'Justerad allokering'!$B$1:$AG$461,MATCH(I$1,'Justerad allokering'!$B$1:$AF$1,0),FALSE))</f>
        <v>0</v>
      </c>
      <c r="J341">
        <f>IF(ISERROR(1/VLOOKUP($B341,'Justerad allokering'!$B$1:$AG$461,MATCH(J$1,'Justerad allokering'!$B$1:$AF$1,0),FALSE)),VLOOKUP($B341,'Allokerad kvv'!$B$2:$AV$468,MATCH(J$1,'Allokerad kvv'!$B$1:$AV$1,0),FALSE),VLOOKUP($B341,'Justerad allokering'!$B$1:$AG$461,MATCH(J$1,'Justerad allokering'!$B$1:$AF$1,0),FALSE))</f>
        <v>0</v>
      </c>
      <c r="K341">
        <f>IF(ISERROR(1/VLOOKUP($B341,'Justerad allokering'!$B$1:$AG$461,MATCH(K$1,'Justerad allokering'!$B$1:$AF$1,0),FALSE)),VLOOKUP($B341,'Allokerad kvv'!$B$2:$AV$468,MATCH(K$1,'Allokerad kvv'!$B$1:$AV$1,0),FALSE),VLOOKUP($B341,'Justerad allokering'!$B$1:$AG$461,MATCH(K$1,'Justerad allokering'!$B$1:$AF$1,0),FALSE))</f>
        <v>0</v>
      </c>
      <c r="L341">
        <f>IF(ISERROR(1/VLOOKUP($B341,'Justerad allokering'!$B$1:$AG$461,MATCH(L$1,'Justerad allokering'!$B$1:$AF$1,0),FALSE)),VLOOKUP($B341,'Allokerad kvv'!$B$2:$AV$468,MATCH(L$1,'Allokerad kvv'!$B$1:$AV$1,0),FALSE),VLOOKUP($B341,'Justerad allokering'!$B$1:$AG$461,MATCH(L$1,'Justerad allokering'!$B$1:$AF$1,0),FALSE))</f>
        <v>0</v>
      </c>
      <c r="M341">
        <f>IF(ISERROR(1/VLOOKUP($B341,'Justerad allokering'!$B$1:$AG$461,MATCH(M$1,'Justerad allokering'!$B$1:$AF$1,0),FALSE)),VLOOKUP($B341,'Allokerad kvv'!$B$2:$AV$468,MATCH(M$1,'Allokerad kvv'!$B$1:$AV$1,0),FALSE),VLOOKUP($B341,'Justerad allokering'!$B$1:$AG$461,MATCH(M$1,'Justerad allokering'!$B$1:$AF$1,0),FALSE))</f>
        <v>0</v>
      </c>
      <c r="N341">
        <f>IF(ISERROR(1/VLOOKUP($B341,'Justerad allokering'!$B$1:$AG$461,MATCH(N$1,'Justerad allokering'!$B$1:$AF$1,0),FALSE)),VLOOKUP($B341,'Allokerad kvv'!$B$2:$AV$468,MATCH(N$1,'Allokerad kvv'!$B$1:$AV$1,0),FALSE),VLOOKUP($B341,'Justerad allokering'!$B$1:$AG$461,MATCH(N$1,'Justerad allokering'!$B$1:$AF$1,0),FALSE))</f>
        <v>0</v>
      </c>
      <c r="O341">
        <f>IF(ISERROR(1/VLOOKUP($B341,'Justerad allokering'!$B$1:$AG$461,MATCH(O$1,'Justerad allokering'!$B$1:$AF$1,0),FALSE)),VLOOKUP($B341,'Allokerad kvv'!$B$2:$AV$468,MATCH(O$1,'Allokerad kvv'!$B$1:$AV$1,0),FALSE),VLOOKUP($B341,'Justerad allokering'!$B$1:$AG$461,MATCH(O$1,'Justerad allokering'!$B$1:$AF$1,0),FALSE))</f>
        <v>0</v>
      </c>
      <c r="P341">
        <f>IF(ISERROR(1/VLOOKUP($B341,'Justerad allokering'!$B$1:$AG$461,MATCH(P$1,'Justerad allokering'!$B$1:$AF$1,0),FALSE)),VLOOKUP($B341,'Allokerad kvv'!$B$2:$AV$468,MATCH(P$1,'Allokerad kvv'!$B$1:$AV$1,0),FALSE),VLOOKUP($B341,'Justerad allokering'!$B$1:$AG$461,MATCH(P$1,'Justerad allokering'!$B$1:$AF$1,0),FALSE))</f>
        <v>0</v>
      </c>
      <c r="Q341">
        <f>IF(ISERROR(1/VLOOKUP($B341,'Justerad allokering'!$B$1:$AG$461,MATCH(Q$1,'Justerad allokering'!$B$1:$AF$1,0),FALSE)),VLOOKUP($B341,'Allokerad kvv'!$B$2:$AV$468,MATCH(Q$1,'Allokerad kvv'!$B$1:$AV$1,0),FALSE),VLOOKUP($B341,'Justerad allokering'!$B$1:$AG$461,MATCH(Q$1,'Justerad allokering'!$B$1:$AF$1,0),FALSE))</f>
        <v>0</v>
      </c>
      <c r="R341">
        <f>IF(ISERROR(1/VLOOKUP($B341,'Justerad allokering'!$B$1:$AG$461,MATCH(R$1,'Justerad allokering'!$B$1:$AF$1,0),FALSE)),VLOOKUP($B341,'Allokerad kvv'!$B$2:$AV$468,MATCH(R$1,'Allokerad kvv'!$B$1:$AV$1,0),FALSE),VLOOKUP($B341,'Justerad allokering'!$B$1:$AG$461,MATCH(R$1,'Justerad allokering'!$B$1:$AF$1,0),FALSE))</f>
        <v>0</v>
      </c>
      <c r="S341">
        <f>IF(ISERROR(1/VLOOKUP($B341,'Justerad allokering'!$B$1:$AG$461,MATCH(S$1,'Justerad allokering'!$B$1:$AF$1,0),FALSE)),VLOOKUP($B341,'Allokerad kvv'!$B$2:$AV$468,MATCH(S$1,'Allokerad kvv'!$B$1:$AV$1,0),FALSE),VLOOKUP($B341,'Justerad allokering'!$B$1:$AG$461,MATCH(S$1,'Justerad allokering'!$B$1:$AF$1,0),FALSE))</f>
        <v>0</v>
      </c>
      <c r="T341">
        <f>IF(ISERROR(1/VLOOKUP($B341,'Justerad allokering'!$B$1:$AG$461,MATCH(T$1,'Justerad allokering'!$B$1:$AF$1,0),FALSE)),VLOOKUP($B341,'Allokerad kvv'!$B$2:$AV$468,MATCH(T$1,'Allokerad kvv'!$B$1:$AV$1,0),FALSE),VLOOKUP($B341,'Justerad allokering'!$B$1:$AG$461,MATCH(T$1,'Justerad allokering'!$B$1:$AF$1,0),FALSE))</f>
        <v>0</v>
      </c>
      <c r="U341">
        <f>IF(ISERROR(1/VLOOKUP($B341,'Justerad allokering'!$B$1:$AG$461,MATCH(U$1,'Justerad allokering'!$B$1:$AF$1,0),FALSE)),VLOOKUP($B341,'Allokerad kvv'!$B$2:$AV$468,MATCH(U$1,'Allokerad kvv'!$B$1:$AV$1,0),FALSE),VLOOKUP($B341,'Justerad allokering'!$B$1:$AG$461,MATCH(U$1,'Justerad allokering'!$B$1:$AF$1,0),FALSE))</f>
        <v>0</v>
      </c>
      <c r="V341">
        <f>IF(ISERROR(1/VLOOKUP($B341,'Justerad allokering'!$B$1:$AG$461,MATCH(V$1,'Justerad allokering'!$B$1:$AF$1,0),FALSE)),VLOOKUP($B341,'Allokerad kvv'!$B$2:$AV$468,MATCH(V$1,'Allokerad kvv'!$B$1:$AV$1,0),FALSE),VLOOKUP($B341,'Justerad allokering'!$B$1:$AG$461,MATCH(V$1,'Justerad allokering'!$B$1:$AF$1,0),FALSE))</f>
        <v>0</v>
      </c>
      <c r="W341">
        <f>IF(ISERROR(1/VLOOKUP($B341,'Justerad allokering'!$B$1:$AG$461,MATCH(W$1,'Justerad allokering'!$B$1:$AF$1,0),FALSE)),VLOOKUP($B341,'Allokerad kvv'!$B$2:$AV$468,MATCH(W$1,'Allokerad kvv'!$B$1:$AV$1,0),FALSE),VLOOKUP($B341,'Justerad allokering'!$B$1:$AG$461,MATCH(W$1,'Justerad allokering'!$B$1:$AF$1,0),FALSE))</f>
        <v>0</v>
      </c>
      <c r="X341">
        <f>IF(ISERROR(1/VLOOKUP($B341,'Justerad allokering'!$B$1:$AG$461,MATCH(X$1,'Justerad allokering'!$B$1:$AF$1,0),FALSE)),VLOOKUP($B341,'Allokerad kvv'!$B$2:$AV$468,MATCH(X$1,'Allokerad kvv'!$B$1:$AV$1,0),FALSE),VLOOKUP($B341,'Justerad allokering'!$B$1:$AG$461,MATCH(X$1,'Justerad allokering'!$B$1:$AF$1,0),FALSE))</f>
        <v>0</v>
      </c>
      <c r="Y341">
        <f>IF(ISERROR(1/VLOOKUP($B341,'Justerad allokering'!$B$1:$AG$461,MATCH(Y$1,'Justerad allokering'!$B$1:$AF$1,0),FALSE)),VLOOKUP($B341,'Allokerad kvv'!$B$2:$AV$468,MATCH(Y$1,'Allokerad kvv'!$B$1:$AV$1,0),FALSE),VLOOKUP($B341,'Justerad allokering'!$B$1:$AG$461,MATCH(Y$1,'Justerad allokering'!$B$1:$AF$1,0),FALSE))</f>
        <v>0</v>
      </c>
      <c r="Z341">
        <f>IF(ISERROR(1/VLOOKUP($B341,'Justerad allokering'!$B$1:$AG$461,MATCH(Z$1,'Justerad allokering'!$B$1:$AF$1,0),FALSE)),VLOOKUP($B341,'Allokerad kvv'!$B$2:$AV$468,MATCH(Z$1,'Allokerad kvv'!$B$1:$AV$1,0),FALSE),VLOOKUP($B341,'Justerad allokering'!$B$1:$AG$461,MATCH(Z$1,'Justerad allokering'!$B$1:$AF$1,0),FALSE))</f>
        <v>0</v>
      </c>
      <c r="AE341" s="89">
        <f t="shared" si="20"/>
        <v>0</v>
      </c>
      <c r="AG341">
        <f t="shared" si="21"/>
        <v>0</v>
      </c>
      <c r="AH341">
        <f t="shared" si="22"/>
        <v>0</v>
      </c>
      <c r="AI341" t="str">
        <f>IF(AH341=0,"",AH341/VLOOKUP(B341,Kraftvärmeprod!$B$1:$BC$480,MATCH("Summa tillförd energi exklusive rökgaskondensering",Kraftvärmeprod!$B$1:$BC$1,0),FALSE))</f>
        <v/>
      </c>
      <c r="AK341">
        <f t="shared" si="23"/>
        <v>0</v>
      </c>
    </row>
    <row r="342" spans="1:37" x14ac:dyDescent="0.25">
      <c r="A342" s="2" t="s">
        <v>474</v>
      </c>
      <c r="B342" s="2" t="s">
        <v>479</v>
      </c>
      <c r="C342">
        <f>IF(ISERROR(1/VLOOKUP($B342,'Justerad allokering'!$B$1:$AG$461,MATCH(C$1,'Justerad allokering'!$B$1:$AF$1,0),FALSE)),VLOOKUP($B342,'Allokerad kvv'!$B$2:$AV$468,MATCH(C$1,'Allokerad kvv'!$B$1:$AV$1,0),FALSE),VLOOKUP($B342,'Justerad allokering'!$B$1:$AG$461,MATCH(C$1,'Justerad allokering'!$B$1:$AF$1,0),FALSE))</f>
        <v>0</v>
      </c>
      <c r="D342">
        <f>IF(ISERROR(1/VLOOKUP($B342,'Justerad allokering'!$B$1:$AG$461,MATCH(D$1,'Justerad allokering'!$B$1:$AF$1,0),FALSE)),VLOOKUP($B342,'Allokerad kvv'!$B$2:$AV$468,MATCH(D$1,'Allokerad kvv'!$B$1:$AV$1,0),FALSE),VLOOKUP($B342,'Justerad allokering'!$B$1:$AG$461,MATCH(D$1,'Justerad allokering'!$B$1:$AF$1,0),FALSE))</f>
        <v>0</v>
      </c>
      <c r="E342">
        <f>IF(ISERROR(1/VLOOKUP($B342,'Justerad allokering'!$B$1:$AG$461,MATCH(E$1,'Justerad allokering'!$B$1:$AF$1,0),FALSE)),VLOOKUP($B342,'Allokerad kvv'!$B$2:$AV$468,MATCH(E$1,'Allokerad kvv'!$B$1:$AV$1,0),FALSE),VLOOKUP($B342,'Justerad allokering'!$B$1:$AG$461,MATCH(E$1,'Justerad allokering'!$B$1:$AF$1,0),FALSE))</f>
        <v>0</v>
      </c>
      <c r="F342">
        <f>IF(ISERROR(1/VLOOKUP($B342,'Justerad allokering'!$B$1:$AG$461,MATCH(F$1,'Justerad allokering'!$B$1:$AF$1,0),FALSE)),VLOOKUP($B342,'Allokerad kvv'!$B$2:$AV$468,MATCH(F$1,'Allokerad kvv'!$B$1:$AV$1,0),FALSE),VLOOKUP($B342,'Justerad allokering'!$B$1:$AG$461,MATCH(F$1,'Justerad allokering'!$B$1:$AF$1,0),FALSE))</f>
        <v>0</v>
      </c>
      <c r="G342">
        <f>IF(ISERROR(1/VLOOKUP($B342,'Justerad allokering'!$B$1:$AG$461,MATCH(G$1,'Justerad allokering'!$B$1:$AF$1,0),FALSE)),VLOOKUP($B342,'Allokerad kvv'!$B$2:$AV$468,MATCH(G$1,'Allokerad kvv'!$B$1:$AV$1,0),FALSE),VLOOKUP($B342,'Justerad allokering'!$B$1:$AG$461,MATCH(G$1,'Justerad allokering'!$B$1:$AF$1,0),FALSE))</f>
        <v>0</v>
      </c>
      <c r="H342">
        <f>IF(ISERROR(1/VLOOKUP($B342,'Justerad allokering'!$B$1:$AG$461,MATCH(H$1,'Justerad allokering'!$B$1:$AF$1,0),FALSE)),VLOOKUP($B342,'Allokerad kvv'!$B$2:$AV$468,MATCH(H$1,'Allokerad kvv'!$B$1:$AV$1,0),FALSE),VLOOKUP($B342,'Justerad allokering'!$B$1:$AG$461,MATCH(H$1,'Justerad allokering'!$B$1:$AF$1,0),FALSE))</f>
        <v>0</v>
      </c>
      <c r="I342">
        <f>IF(ISERROR(1/VLOOKUP($B342,'Justerad allokering'!$B$1:$AG$461,MATCH(I$1,'Justerad allokering'!$B$1:$AF$1,0),FALSE)),VLOOKUP($B342,'Allokerad kvv'!$B$2:$AV$468,MATCH(I$1,'Allokerad kvv'!$B$1:$AV$1,0),FALSE),VLOOKUP($B342,'Justerad allokering'!$B$1:$AG$461,MATCH(I$1,'Justerad allokering'!$B$1:$AF$1,0),FALSE))</f>
        <v>0</v>
      </c>
      <c r="J342">
        <f>IF(ISERROR(1/VLOOKUP($B342,'Justerad allokering'!$B$1:$AG$461,MATCH(J$1,'Justerad allokering'!$B$1:$AF$1,0),FALSE)),VLOOKUP($B342,'Allokerad kvv'!$B$2:$AV$468,MATCH(J$1,'Allokerad kvv'!$B$1:$AV$1,0),FALSE),VLOOKUP($B342,'Justerad allokering'!$B$1:$AG$461,MATCH(J$1,'Justerad allokering'!$B$1:$AF$1,0),FALSE))</f>
        <v>0</v>
      </c>
      <c r="K342">
        <f>IF(ISERROR(1/VLOOKUP($B342,'Justerad allokering'!$B$1:$AG$461,MATCH(K$1,'Justerad allokering'!$B$1:$AF$1,0),FALSE)),VLOOKUP($B342,'Allokerad kvv'!$B$2:$AV$468,MATCH(K$1,'Allokerad kvv'!$B$1:$AV$1,0),FALSE),VLOOKUP($B342,'Justerad allokering'!$B$1:$AG$461,MATCH(K$1,'Justerad allokering'!$B$1:$AF$1,0),FALSE))</f>
        <v>0</v>
      </c>
      <c r="L342">
        <f>IF(ISERROR(1/VLOOKUP($B342,'Justerad allokering'!$B$1:$AG$461,MATCH(L$1,'Justerad allokering'!$B$1:$AF$1,0),FALSE)),VLOOKUP($B342,'Allokerad kvv'!$B$2:$AV$468,MATCH(L$1,'Allokerad kvv'!$B$1:$AV$1,0),FALSE),VLOOKUP($B342,'Justerad allokering'!$B$1:$AG$461,MATCH(L$1,'Justerad allokering'!$B$1:$AF$1,0),FALSE))</f>
        <v>0</v>
      </c>
      <c r="M342">
        <f>IF(ISERROR(1/VLOOKUP($B342,'Justerad allokering'!$B$1:$AG$461,MATCH(M$1,'Justerad allokering'!$B$1:$AF$1,0),FALSE)),VLOOKUP($B342,'Allokerad kvv'!$B$2:$AV$468,MATCH(M$1,'Allokerad kvv'!$B$1:$AV$1,0),FALSE),VLOOKUP($B342,'Justerad allokering'!$B$1:$AG$461,MATCH(M$1,'Justerad allokering'!$B$1:$AF$1,0),FALSE))</f>
        <v>0</v>
      </c>
      <c r="N342">
        <f>IF(ISERROR(1/VLOOKUP($B342,'Justerad allokering'!$B$1:$AG$461,MATCH(N$1,'Justerad allokering'!$B$1:$AF$1,0),FALSE)),VLOOKUP($B342,'Allokerad kvv'!$B$2:$AV$468,MATCH(N$1,'Allokerad kvv'!$B$1:$AV$1,0),FALSE),VLOOKUP($B342,'Justerad allokering'!$B$1:$AG$461,MATCH(N$1,'Justerad allokering'!$B$1:$AF$1,0),FALSE))</f>
        <v>0</v>
      </c>
      <c r="O342">
        <f>IF(ISERROR(1/VLOOKUP($B342,'Justerad allokering'!$B$1:$AG$461,MATCH(O$1,'Justerad allokering'!$B$1:$AF$1,0),FALSE)),VLOOKUP($B342,'Allokerad kvv'!$B$2:$AV$468,MATCH(O$1,'Allokerad kvv'!$B$1:$AV$1,0),FALSE),VLOOKUP($B342,'Justerad allokering'!$B$1:$AG$461,MATCH(O$1,'Justerad allokering'!$B$1:$AF$1,0),FALSE))</f>
        <v>0</v>
      </c>
      <c r="P342">
        <f>IF(ISERROR(1/VLOOKUP($B342,'Justerad allokering'!$B$1:$AG$461,MATCH(P$1,'Justerad allokering'!$B$1:$AF$1,0),FALSE)),VLOOKUP($B342,'Allokerad kvv'!$B$2:$AV$468,MATCH(P$1,'Allokerad kvv'!$B$1:$AV$1,0),FALSE),VLOOKUP($B342,'Justerad allokering'!$B$1:$AG$461,MATCH(P$1,'Justerad allokering'!$B$1:$AF$1,0),FALSE))</f>
        <v>0</v>
      </c>
      <c r="Q342">
        <f>IF(ISERROR(1/VLOOKUP($B342,'Justerad allokering'!$B$1:$AG$461,MATCH(Q$1,'Justerad allokering'!$B$1:$AF$1,0),FALSE)),VLOOKUP($B342,'Allokerad kvv'!$B$2:$AV$468,MATCH(Q$1,'Allokerad kvv'!$B$1:$AV$1,0),FALSE),VLOOKUP($B342,'Justerad allokering'!$B$1:$AG$461,MATCH(Q$1,'Justerad allokering'!$B$1:$AF$1,0),FALSE))</f>
        <v>0</v>
      </c>
      <c r="R342">
        <f>IF(ISERROR(1/VLOOKUP($B342,'Justerad allokering'!$B$1:$AG$461,MATCH(R$1,'Justerad allokering'!$B$1:$AF$1,0),FALSE)),VLOOKUP($B342,'Allokerad kvv'!$B$2:$AV$468,MATCH(R$1,'Allokerad kvv'!$B$1:$AV$1,0),FALSE),VLOOKUP($B342,'Justerad allokering'!$B$1:$AG$461,MATCH(R$1,'Justerad allokering'!$B$1:$AF$1,0),FALSE))</f>
        <v>0</v>
      </c>
      <c r="S342">
        <f>IF(ISERROR(1/VLOOKUP($B342,'Justerad allokering'!$B$1:$AG$461,MATCH(S$1,'Justerad allokering'!$B$1:$AF$1,0),FALSE)),VLOOKUP($B342,'Allokerad kvv'!$B$2:$AV$468,MATCH(S$1,'Allokerad kvv'!$B$1:$AV$1,0),FALSE),VLOOKUP($B342,'Justerad allokering'!$B$1:$AG$461,MATCH(S$1,'Justerad allokering'!$B$1:$AF$1,0),FALSE))</f>
        <v>0</v>
      </c>
      <c r="T342">
        <f>IF(ISERROR(1/VLOOKUP($B342,'Justerad allokering'!$B$1:$AG$461,MATCH(T$1,'Justerad allokering'!$B$1:$AF$1,0),FALSE)),VLOOKUP($B342,'Allokerad kvv'!$B$2:$AV$468,MATCH(T$1,'Allokerad kvv'!$B$1:$AV$1,0),FALSE),VLOOKUP($B342,'Justerad allokering'!$B$1:$AG$461,MATCH(T$1,'Justerad allokering'!$B$1:$AF$1,0),FALSE))</f>
        <v>0</v>
      </c>
      <c r="U342">
        <f>IF(ISERROR(1/VLOOKUP($B342,'Justerad allokering'!$B$1:$AG$461,MATCH(U$1,'Justerad allokering'!$B$1:$AF$1,0),FALSE)),VLOOKUP($B342,'Allokerad kvv'!$B$2:$AV$468,MATCH(U$1,'Allokerad kvv'!$B$1:$AV$1,0),FALSE),VLOOKUP($B342,'Justerad allokering'!$B$1:$AG$461,MATCH(U$1,'Justerad allokering'!$B$1:$AF$1,0),FALSE))</f>
        <v>0</v>
      </c>
      <c r="V342">
        <f>IF(ISERROR(1/VLOOKUP($B342,'Justerad allokering'!$B$1:$AG$461,MATCH(V$1,'Justerad allokering'!$B$1:$AF$1,0),FALSE)),VLOOKUP($B342,'Allokerad kvv'!$B$2:$AV$468,MATCH(V$1,'Allokerad kvv'!$B$1:$AV$1,0),FALSE),VLOOKUP($B342,'Justerad allokering'!$B$1:$AG$461,MATCH(V$1,'Justerad allokering'!$B$1:$AF$1,0),FALSE))</f>
        <v>0</v>
      </c>
      <c r="W342">
        <f>IF(ISERROR(1/VLOOKUP($B342,'Justerad allokering'!$B$1:$AG$461,MATCH(W$1,'Justerad allokering'!$B$1:$AF$1,0),FALSE)),VLOOKUP($B342,'Allokerad kvv'!$B$2:$AV$468,MATCH(W$1,'Allokerad kvv'!$B$1:$AV$1,0),FALSE),VLOOKUP($B342,'Justerad allokering'!$B$1:$AG$461,MATCH(W$1,'Justerad allokering'!$B$1:$AF$1,0),FALSE))</f>
        <v>0</v>
      </c>
      <c r="X342">
        <f>IF(ISERROR(1/VLOOKUP($B342,'Justerad allokering'!$B$1:$AG$461,MATCH(X$1,'Justerad allokering'!$B$1:$AF$1,0),FALSE)),VLOOKUP($B342,'Allokerad kvv'!$B$2:$AV$468,MATCH(X$1,'Allokerad kvv'!$B$1:$AV$1,0),FALSE),VLOOKUP($B342,'Justerad allokering'!$B$1:$AG$461,MATCH(X$1,'Justerad allokering'!$B$1:$AF$1,0),FALSE))</f>
        <v>0</v>
      </c>
      <c r="Y342">
        <f>IF(ISERROR(1/VLOOKUP($B342,'Justerad allokering'!$B$1:$AG$461,MATCH(Y$1,'Justerad allokering'!$B$1:$AF$1,0),FALSE)),VLOOKUP($B342,'Allokerad kvv'!$B$2:$AV$468,MATCH(Y$1,'Allokerad kvv'!$B$1:$AV$1,0),FALSE),VLOOKUP($B342,'Justerad allokering'!$B$1:$AG$461,MATCH(Y$1,'Justerad allokering'!$B$1:$AF$1,0),FALSE))</f>
        <v>0</v>
      </c>
      <c r="Z342">
        <f>IF(ISERROR(1/VLOOKUP($B342,'Justerad allokering'!$B$1:$AG$461,MATCH(Z$1,'Justerad allokering'!$B$1:$AF$1,0),FALSE)),VLOOKUP($B342,'Allokerad kvv'!$B$2:$AV$468,MATCH(Z$1,'Allokerad kvv'!$B$1:$AV$1,0),FALSE),VLOOKUP($B342,'Justerad allokering'!$B$1:$AG$461,MATCH(Z$1,'Justerad allokering'!$B$1:$AF$1,0),FALSE))</f>
        <v>0</v>
      </c>
      <c r="AE342" s="89">
        <f t="shared" si="20"/>
        <v>0</v>
      </c>
      <c r="AG342">
        <f t="shared" si="21"/>
        <v>0</v>
      </c>
      <c r="AH342">
        <f t="shared" si="22"/>
        <v>0</v>
      </c>
      <c r="AI342" t="str">
        <f>IF(AH342=0,"",AH342/VLOOKUP(B342,Kraftvärmeprod!$B$1:$BC$480,MATCH("Summa tillförd energi exklusive rökgaskondensering",Kraftvärmeprod!$B$1:$BC$1,0),FALSE))</f>
        <v/>
      </c>
      <c r="AK342">
        <f t="shared" si="23"/>
        <v>0</v>
      </c>
    </row>
    <row r="343" spans="1:37" x14ac:dyDescent="0.25">
      <c r="A343" s="2" t="s">
        <v>474</v>
      </c>
      <c r="B343" s="2" t="s">
        <v>480</v>
      </c>
      <c r="C343">
        <f>IF(ISERROR(1/VLOOKUP($B343,'Justerad allokering'!$B$1:$AG$461,MATCH(C$1,'Justerad allokering'!$B$1:$AF$1,0),FALSE)),VLOOKUP($B343,'Allokerad kvv'!$B$2:$AV$468,MATCH(C$1,'Allokerad kvv'!$B$1:$AV$1,0),FALSE),VLOOKUP($B343,'Justerad allokering'!$B$1:$AG$461,MATCH(C$1,'Justerad allokering'!$B$1:$AF$1,0),FALSE))</f>
        <v>0</v>
      </c>
      <c r="D343">
        <f>IF(ISERROR(1/VLOOKUP($B343,'Justerad allokering'!$B$1:$AG$461,MATCH(D$1,'Justerad allokering'!$B$1:$AF$1,0),FALSE)),VLOOKUP($B343,'Allokerad kvv'!$B$2:$AV$468,MATCH(D$1,'Allokerad kvv'!$B$1:$AV$1,0),FALSE),VLOOKUP($B343,'Justerad allokering'!$B$1:$AG$461,MATCH(D$1,'Justerad allokering'!$B$1:$AF$1,0),FALSE))</f>
        <v>0</v>
      </c>
      <c r="E343">
        <f>IF(ISERROR(1/VLOOKUP($B343,'Justerad allokering'!$B$1:$AG$461,MATCH(E$1,'Justerad allokering'!$B$1:$AF$1,0),FALSE)),VLOOKUP($B343,'Allokerad kvv'!$B$2:$AV$468,MATCH(E$1,'Allokerad kvv'!$B$1:$AV$1,0),FALSE),VLOOKUP($B343,'Justerad allokering'!$B$1:$AG$461,MATCH(E$1,'Justerad allokering'!$B$1:$AF$1,0),FALSE))</f>
        <v>20.843399999999999</v>
      </c>
      <c r="F343">
        <f>IF(ISERROR(1/VLOOKUP($B343,'Justerad allokering'!$B$1:$AG$461,MATCH(F$1,'Justerad allokering'!$B$1:$AF$1,0),FALSE)),VLOOKUP($B343,'Allokerad kvv'!$B$2:$AV$468,MATCH(F$1,'Allokerad kvv'!$B$1:$AV$1,0),FALSE),VLOOKUP($B343,'Justerad allokering'!$B$1:$AG$461,MATCH(F$1,'Justerad allokering'!$B$1:$AF$1,0),FALSE))</f>
        <v>0</v>
      </c>
      <c r="G343">
        <f>IF(ISERROR(1/VLOOKUP($B343,'Justerad allokering'!$B$1:$AG$461,MATCH(G$1,'Justerad allokering'!$B$1:$AF$1,0),FALSE)),VLOOKUP($B343,'Allokerad kvv'!$B$2:$AV$468,MATCH(G$1,'Allokerad kvv'!$B$1:$AV$1,0),FALSE),VLOOKUP($B343,'Justerad allokering'!$B$1:$AG$461,MATCH(G$1,'Justerad allokering'!$B$1:$AF$1,0),FALSE))</f>
        <v>0</v>
      </c>
      <c r="H343">
        <f>IF(ISERROR(1/VLOOKUP($B343,'Justerad allokering'!$B$1:$AG$461,MATCH(H$1,'Justerad allokering'!$B$1:$AF$1,0),FALSE)),VLOOKUP($B343,'Allokerad kvv'!$B$2:$AV$468,MATCH(H$1,'Allokerad kvv'!$B$1:$AV$1,0),FALSE),VLOOKUP($B343,'Justerad allokering'!$B$1:$AG$461,MATCH(H$1,'Justerad allokering'!$B$1:$AF$1,0),FALSE))</f>
        <v>0</v>
      </c>
      <c r="I343">
        <f>IF(ISERROR(1/VLOOKUP($B343,'Justerad allokering'!$B$1:$AG$461,MATCH(I$1,'Justerad allokering'!$B$1:$AF$1,0),FALSE)),VLOOKUP($B343,'Allokerad kvv'!$B$2:$AV$468,MATCH(I$1,'Allokerad kvv'!$B$1:$AV$1,0),FALSE),VLOOKUP($B343,'Justerad allokering'!$B$1:$AG$461,MATCH(I$1,'Justerad allokering'!$B$1:$AF$1,0),FALSE))</f>
        <v>0</v>
      </c>
      <c r="J343">
        <f>IF(ISERROR(1/VLOOKUP($B343,'Justerad allokering'!$B$1:$AG$461,MATCH(J$1,'Justerad allokering'!$B$1:$AF$1,0),FALSE)),VLOOKUP($B343,'Allokerad kvv'!$B$2:$AV$468,MATCH(J$1,'Allokerad kvv'!$B$1:$AV$1,0),FALSE),VLOOKUP($B343,'Justerad allokering'!$B$1:$AG$461,MATCH(J$1,'Justerad allokering'!$B$1:$AF$1,0),FALSE))</f>
        <v>43.426499999999997</v>
      </c>
      <c r="K343">
        <f>IF(ISERROR(1/VLOOKUP($B343,'Justerad allokering'!$B$1:$AG$461,MATCH(K$1,'Justerad allokering'!$B$1:$AF$1,0),FALSE)),VLOOKUP($B343,'Allokerad kvv'!$B$2:$AV$468,MATCH(K$1,'Allokerad kvv'!$B$1:$AV$1,0),FALSE),VLOOKUP($B343,'Justerad allokering'!$B$1:$AG$461,MATCH(K$1,'Justerad allokering'!$B$1:$AF$1,0),FALSE))</f>
        <v>1.5947499999999999</v>
      </c>
      <c r="L343">
        <f>IF(ISERROR(1/VLOOKUP($B343,'Justerad allokering'!$B$1:$AG$461,MATCH(L$1,'Justerad allokering'!$B$1:$AF$1,0),FALSE)),VLOOKUP($B343,'Allokerad kvv'!$B$2:$AV$468,MATCH(L$1,'Allokerad kvv'!$B$1:$AV$1,0),FALSE),VLOOKUP($B343,'Justerad allokering'!$B$1:$AG$461,MATCH(L$1,'Justerad allokering'!$B$1:$AF$1,0),FALSE))</f>
        <v>0</v>
      </c>
      <c r="M343">
        <f>IF(ISERROR(1/VLOOKUP($B343,'Justerad allokering'!$B$1:$AG$461,MATCH(M$1,'Justerad allokering'!$B$1:$AF$1,0),FALSE)),VLOOKUP($B343,'Allokerad kvv'!$B$2:$AV$468,MATCH(M$1,'Allokerad kvv'!$B$1:$AV$1,0),FALSE),VLOOKUP($B343,'Justerad allokering'!$B$1:$AG$461,MATCH(M$1,'Justerad allokering'!$B$1:$AF$1,0),FALSE))</f>
        <v>0</v>
      </c>
      <c r="N343">
        <f>IF(ISERROR(1/VLOOKUP($B343,'Justerad allokering'!$B$1:$AG$461,MATCH(N$1,'Justerad allokering'!$B$1:$AF$1,0),FALSE)),VLOOKUP($B343,'Allokerad kvv'!$B$2:$AV$468,MATCH(N$1,'Allokerad kvv'!$B$1:$AV$1,0),FALSE),VLOOKUP($B343,'Justerad allokering'!$B$1:$AG$461,MATCH(N$1,'Justerad allokering'!$B$1:$AF$1,0),FALSE))</f>
        <v>23.928000000000001</v>
      </c>
      <c r="O343">
        <f>IF(ISERROR(1/VLOOKUP($B343,'Justerad allokering'!$B$1:$AG$461,MATCH(O$1,'Justerad allokering'!$B$1:$AF$1,0),FALSE)),VLOOKUP($B343,'Allokerad kvv'!$B$2:$AV$468,MATCH(O$1,'Allokerad kvv'!$B$1:$AV$1,0),FALSE),VLOOKUP($B343,'Justerad allokering'!$B$1:$AG$461,MATCH(O$1,'Justerad allokering'!$B$1:$AF$1,0),FALSE))</f>
        <v>10.884499999999999</v>
      </c>
      <c r="P343">
        <f>IF(ISERROR(1/VLOOKUP($B343,'Justerad allokering'!$B$1:$AG$461,MATCH(P$1,'Justerad allokering'!$B$1:$AF$1,0),FALSE)),VLOOKUP($B343,'Allokerad kvv'!$B$2:$AV$468,MATCH(P$1,'Allokerad kvv'!$B$1:$AV$1,0),FALSE),VLOOKUP($B343,'Justerad allokering'!$B$1:$AG$461,MATCH(P$1,'Justerad allokering'!$B$1:$AF$1,0),FALSE))</f>
        <v>6.6169399999999996</v>
      </c>
      <c r="Q343">
        <f>IF(ISERROR(1/VLOOKUP($B343,'Justerad allokering'!$B$1:$AG$461,MATCH(Q$1,'Justerad allokering'!$B$1:$AF$1,0),FALSE)),VLOOKUP($B343,'Allokerad kvv'!$B$2:$AV$468,MATCH(Q$1,'Allokerad kvv'!$B$1:$AV$1,0),FALSE),VLOOKUP($B343,'Justerad allokering'!$B$1:$AG$461,MATCH(Q$1,'Justerad allokering'!$B$1:$AF$1,0),FALSE))</f>
        <v>0</v>
      </c>
      <c r="R343">
        <f>IF(ISERROR(1/VLOOKUP($B343,'Justerad allokering'!$B$1:$AG$461,MATCH(R$1,'Justerad allokering'!$B$1:$AF$1,0),FALSE)),VLOOKUP($B343,'Allokerad kvv'!$B$2:$AV$468,MATCH(R$1,'Allokerad kvv'!$B$1:$AV$1,0),FALSE),VLOOKUP($B343,'Justerad allokering'!$B$1:$AG$461,MATCH(R$1,'Justerad allokering'!$B$1:$AF$1,0),FALSE))</f>
        <v>0</v>
      </c>
      <c r="S343">
        <f>IF(ISERROR(1/VLOOKUP($B343,'Justerad allokering'!$B$1:$AG$461,MATCH(S$1,'Justerad allokering'!$B$1:$AF$1,0),FALSE)),VLOOKUP($B343,'Allokerad kvv'!$B$2:$AV$468,MATCH(S$1,'Allokerad kvv'!$B$1:$AV$1,0),FALSE),VLOOKUP($B343,'Justerad allokering'!$B$1:$AG$461,MATCH(S$1,'Justerad allokering'!$B$1:$AF$1,0),FALSE))</f>
        <v>0</v>
      </c>
      <c r="T343">
        <f>IF(ISERROR(1/VLOOKUP($B343,'Justerad allokering'!$B$1:$AG$461,MATCH(T$1,'Justerad allokering'!$B$1:$AF$1,0),FALSE)),VLOOKUP($B343,'Allokerad kvv'!$B$2:$AV$468,MATCH(T$1,'Allokerad kvv'!$B$1:$AV$1,0),FALSE),VLOOKUP($B343,'Justerad allokering'!$B$1:$AG$461,MATCH(T$1,'Justerad allokering'!$B$1:$AF$1,0),FALSE))</f>
        <v>0</v>
      </c>
      <c r="U343">
        <f>IF(ISERROR(1/VLOOKUP($B343,'Justerad allokering'!$B$1:$AG$461,MATCH(U$1,'Justerad allokering'!$B$1:$AF$1,0),FALSE)),VLOOKUP($B343,'Allokerad kvv'!$B$2:$AV$468,MATCH(U$1,'Allokerad kvv'!$B$1:$AV$1,0),FALSE),VLOOKUP($B343,'Justerad allokering'!$B$1:$AG$461,MATCH(U$1,'Justerad allokering'!$B$1:$AF$1,0),FALSE))</f>
        <v>0</v>
      </c>
      <c r="V343">
        <f>IF(ISERROR(1/VLOOKUP($B343,'Justerad allokering'!$B$1:$AG$461,MATCH(V$1,'Justerad allokering'!$B$1:$AF$1,0),FALSE)),VLOOKUP($B343,'Allokerad kvv'!$B$2:$AV$468,MATCH(V$1,'Allokerad kvv'!$B$1:$AV$1,0),FALSE),VLOOKUP($B343,'Justerad allokering'!$B$1:$AG$461,MATCH(V$1,'Justerad allokering'!$B$1:$AF$1,0),FALSE))</f>
        <v>0</v>
      </c>
      <c r="W343">
        <f>IF(ISERROR(1/VLOOKUP($B343,'Justerad allokering'!$B$1:$AG$461,MATCH(W$1,'Justerad allokering'!$B$1:$AF$1,0),FALSE)),VLOOKUP($B343,'Allokerad kvv'!$B$2:$AV$468,MATCH(W$1,'Allokerad kvv'!$B$1:$AV$1,0),FALSE),VLOOKUP($B343,'Justerad allokering'!$B$1:$AG$461,MATCH(W$1,'Justerad allokering'!$B$1:$AF$1,0),FALSE))</f>
        <v>0</v>
      </c>
      <c r="X343">
        <f>IF(ISERROR(1/VLOOKUP($B343,'Justerad allokering'!$B$1:$AG$461,MATCH(X$1,'Justerad allokering'!$B$1:$AF$1,0),FALSE)),VLOOKUP($B343,'Allokerad kvv'!$B$2:$AV$468,MATCH(X$1,'Allokerad kvv'!$B$1:$AV$1,0),FALSE),VLOOKUP($B343,'Justerad allokering'!$B$1:$AG$461,MATCH(X$1,'Justerad allokering'!$B$1:$AF$1,0),FALSE))</f>
        <v>0</v>
      </c>
      <c r="Y343">
        <f>IF(ISERROR(1/VLOOKUP($B343,'Justerad allokering'!$B$1:$AG$461,MATCH(Y$1,'Justerad allokering'!$B$1:$AF$1,0),FALSE)),VLOOKUP($B343,'Allokerad kvv'!$B$2:$AV$468,MATCH(Y$1,'Allokerad kvv'!$B$1:$AV$1,0),FALSE),VLOOKUP($B343,'Justerad allokering'!$B$1:$AG$461,MATCH(Y$1,'Justerad allokering'!$B$1:$AF$1,0),FALSE))</f>
        <v>0</v>
      </c>
      <c r="Z343">
        <f>IF(ISERROR(1/VLOOKUP($B343,'Justerad allokering'!$B$1:$AG$461,MATCH(Z$1,'Justerad allokering'!$B$1:$AF$1,0),FALSE)),VLOOKUP($B343,'Allokerad kvv'!$B$2:$AV$468,MATCH(Z$1,'Allokerad kvv'!$B$1:$AV$1,0),FALSE),VLOOKUP($B343,'Justerad allokering'!$B$1:$AG$461,MATCH(Z$1,'Justerad allokering'!$B$1:$AF$1,0),FALSE))</f>
        <v>0</v>
      </c>
      <c r="AE343" s="89">
        <f t="shared" si="20"/>
        <v>107.29409</v>
      </c>
      <c r="AG343">
        <f t="shared" si="21"/>
        <v>105.69933999999999</v>
      </c>
      <c r="AH343">
        <f t="shared" si="22"/>
        <v>81.771339999999995</v>
      </c>
      <c r="AI343">
        <f>IF(AH343=0,"",AH343/VLOOKUP(B343,Kraftvärmeprod!$B$1:$BC$480,MATCH("Summa tillförd energi exklusive rökgaskondensering",Kraftvärmeprod!$B$1:$BC$1,0),FALSE))</f>
        <v>0.66837775761588303</v>
      </c>
      <c r="AK343">
        <f t="shared" si="23"/>
        <v>81.771339999999995</v>
      </c>
    </row>
    <row r="344" spans="1:37" x14ac:dyDescent="0.25">
      <c r="A344" s="2" t="s">
        <v>474</v>
      </c>
      <c r="B344" s="2" t="s">
        <v>481</v>
      </c>
      <c r="C344">
        <f>IF(ISERROR(1/VLOOKUP($B344,'Justerad allokering'!$B$1:$AG$461,MATCH(C$1,'Justerad allokering'!$B$1:$AF$1,0),FALSE)),VLOOKUP($B344,'Allokerad kvv'!$B$2:$AV$468,MATCH(C$1,'Allokerad kvv'!$B$1:$AV$1,0),FALSE),VLOOKUP($B344,'Justerad allokering'!$B$1:$AG$461,MATCH(C$1,'Justerad allokering'!$B$1:$AF$1,0),FALSE))</f>
        <v>0</v>
      </c>
      <c r="D344">
        <f>IF(ISERROR(1/VLOOKUP($B344,'Justerad allokering'!$B$1:$AG$461,MATCH(D$1,'Justerad allokering'!$B$1:$AF$1,0),FALSE)),VLOOKUP($B344,'Allokerad kvv'!$B$2:$AV$468,MATCH(D$1,'Allokerad kvv'!$B$1:$AV$1,0),FALSE),VLOOKUP($B344,'Justerad allokering'!$B$1:$AG$461,MATCH(D$1,'Justerad allokering'!$B$1:$AF$1,0),FALSE))</f>
        <v>0</v>
      </c>
      <c r="E344">
        <f>IF(ISERROR(1/VLOOKUP($B344,'Justerad allokering'!$B$1:$AG$461,MATCH(E$1,'Justerad allokering'!$B$1:$AF$1,0),FALSE)),VLOOKUP($B344,'Allokerad kvv'!$B$2:$AV$468,MATCH(E$1,'Allokerad kvv'!$B$1:$AV$1,0),FALSE),VLOOKUP($B344,'Justerad allokering'!$B$1:$AG$461,MATCH(E$1,'Justerad allokering'!$B$1:$AF$1,0),FALSE))</f>
        <v>0</v>
      </c>
      <c r="F344">
        <f>IF(ISERROR(1/VLOOKUP($B344,'Justerad allokering'!$B$1:$AG$461,MATCH(F$1,'Justerad allokering'!$B$1:$AF$1,0),FALSE)),VLOOKUP($B344,'Allokerad kvv'!$B$2:$AV$468,MATCH(F$1,'Allokerad kvv'!$B$1:$AV$1,0),FALSE),VLOOKUP($B344,'Justerad allokering'!$B$1:$AG$461,MATCH(F$1,'Justerad allokering'!$B$1:$AF$1,0),FALSE))</f>
        <v>0</v>
      </c>
      <c r="G344">
        <f>IF(ISERROR(1/VLOOKUP($B344,'Justerad allokering'!$B$1:$AG$461,MATCH(G$1,'Justerad allokering'!$B$1:$AF$1,0),FALSE)),VLOOKUP($B344,'Allokerad kvv'!$B$2:$AV$468,MATCH(G$1,'Allokerad kvv'!$B$1:$AV$1,0),FALSE),VLOOKUP($B344,'Justerad allokering'!$B$1:$AG$461,MATCH(G$1,'Justerad allokering'!$B$1:$AF$1,0),FALSE))</f>
        <v>0</v>
      </c>
      <c r="H344">
        <f>IF(ISERROR(1/VLOOKUP($B344,'Justerad allokering'!$B$1:$AG$461,MATCH(H$1,'Justerad allokering'!$B$1:$AF$1,0),FALSE)),VLOOKUP($B344,'Allokerad kvv'!$B$2:$AV$468,MATCH(H$1,'Allokerad kvv'!$B$1:$AV$1,0),FALSE),VLOOKUP($B344,'Justerad allokering'!$B$1:$AG$461,MATCH(H$1,'Justerad allokering'!$B$1:$AF$1,0),FALSE))</f>
        <v>0.268231</v>
      </c>
      <c r="I344">
        <f>IF(ISERROR(1/VLOOKUP($B344,'Justerad allokering'!$B$1:$AG$461,MATCH(I$1,'Justerad allokering'!$B$1:$AF$1,0),FALSE)),VLOOKUP($B344,'Allokerad kvv'!$B$2:$AV$468,MATCH(I$1,'Allokerad kvv'!$B$1:$AV$1,0),FALSE),VLOOKUP($B344,'Justerad allokering'!$B$1:$AG$461,MATCH(I$1,'Justerad allokering'!$B$1:$AF$1,0),FALSE))</f>
        <v>0</v>
      </c>
      <c r="J344">
        <f>IF(ISERROR(1/VLOOKUP($B344,'Justerad allokering'!$B$1:$AG$461,MATCH(J$1,'Justerad allokering'!$B$1:$AF$1,0),FALSE)),VLOOKUP($B344,'Allokerad kvv'!$B$2:$AV$468,MATCH(J$1,'Allokerad kvv'!$B$1:$AV$1,0),FALSE),VLOOKUP($B344,'Justerad allokering'!$B$1:$AG$461,MATCH(J$1,'Justerad allokering'!$B$1:$AF$1,0),FALSE))</f>
        <v>4.4042300000000001</v>
      </c>
      <c r="K344">
        <f>IF(ISERROR(1/VLOOKUP($B344,'Justerad allokering'!$B$1:$AG$461,MATCH(K$1,'Justerad allokering'!$B$1:$AF$1,0),FALSE)),VLOOKUP($B344,'Allokerad kvv'!$B$2:$AV$468,MATCH(K$1,'Allokerad kvv'!$B$1:$AV$1,0),FALSE),VLOOKUP($B344,'Justerad allokering'!$B$1:$AG$461,MATCH(K$1,'Justerad allokering'!$B$1:$AF$1,0),FALSE))</f>
        <v>8.4132999999999996</v>
      </c>
      <c r="L344">
        <f>IF(ISERROR(1/VLOOKUP($B344,'Justerad allokering'!$B$1:$AG$461,MATCH(L$1,'Justerad allokering'!$B$1:$AF$1,0),FALSE)),VLOOKUP($B344,'Allokerad kvv'!$B$2:$AV$468,MATCH(L$1,'Allokerad kvv'!$B$1:$AV$1,0),FALSE),VLOOKUP($B344,'Justerad allokering'!$B$1:$AG$461,MATCH(L$1,'Justerad allokering'!$B$1:$AF$1,0),FALSE))</f>
        <v>0</v>
      </c>
      <c r="M344">
        <f>IF(ISERROR(1/VLOOKUP($B344,'Justerad allokering'!$B$1:$AG$461,MATCH(M$1,'Justerad allokering'!$B$1:$AF$1,0),FALSE)),VLOOKUP($B344,'Allokerad kvv'!$B$2:$AV$468,MATCH(M$1,'Allokerad kvv'!$B$1:$AV$1,0),FALSE),VLOOKUP($B344,'Justerad allokering'!$B$1:$AG$461,MATCH(M$1,'Justerad allokering'!$B$1:$AF$1,0),FALSE))</f>
        <v>188.75399999999999</v>
      </c>
      <c r="N344">
        <f>IF(ISERROR(1/VLOOKUP($B344,'Justerad allokering'!$B$1:$AG$461,MATCH(N$1,'Justerad allokering'!$B$1:$AF$1,0),FALSE)),VLOOKUP($B344,'Allokerad kvv'!$B$2:$AV$468,MATCH(N$1,'Allokerad kvv'!$B$1:$AV$1,0),FALSE),VLOOKUP($B344,'Justerad allokering'!$B$1:$AG$461,MATCH(N$1,'Justerad allokering'!$B$1:$AF$1,0),FALSE))</f>
        <v>46.235999999999997</v>
      </c>
      <c r="O344">
        <f>IF(ISERROR(1/VLOOKUP($B344,'Justerad allokering'!$B$1:$AG$461,MATCH(O$1,'Justerad allokering'!$B$1:$AF$1,0),FALSE)),VLOOKUP($B344,'Allokerad kvv'!$B$2:$AV$468,MATCH(O$1,'Allokerad kvv'!$B$1:$AV$1,0),FALSE),VLOOKUP($B344,'Justerad allokering'!$B$1:$AG$461,MATCH(O$1,'Justerad allokering'!$B$1:$AF$1,0),FALSE))</f>
        <v>0</v>
      </c>
      <c r="P344">
        <f>IF(ISERROR(1/VLOOKUP($B344,'Justerad allokering'!$B$1:$AG$461,MATCH(P$1,'Justerad allokering'!$B$1:$AF$1,0),FALSE)),VLOOKUP($B344,'Allokerad kvv'!$B$2:$AV$468,MATCH(P$1,'Allokerad kvv'!$B$1:$AV$1,0),FALSE),VLOOKUP($B344,'Justerad allokering'!$B$1:$AG$461,MATCH(P$1,'Justerad allokering'!$B$1:$AF$1,0),FALSE))</f>
        <v>0</v>
      </c>
      <c r="Q344">
        <f>IF(ISERROR(1/VLOOKUP($B344,'Justerad allokering'!$B$1:$AG$461,MATCH(Q$1,'Justerad allokering'!$B$1:$AF$1,0),FALSE)),VLOOKUP($B344,'Allokerad kvv'!$B$2:$AV$468,MATCH(Q$1,'Allokerad kvv'!$B$1:$AV$1,0),FALSE),VLOOKUP($B344,'Justerad allokering'!$B$1:$AG$461,MATCH(Q$1,'Justerad allokering'!$B$1:$AF$1,0),FALSE))</f>
        <v>0</v>
      </c>
      <c r="R344">
        <f>IF(ISERROR(1/VLOOKUP($B344,'Justerad allokering'!$B$1:$AG$461,MATCH(R$1,'Justerad allokering'!$B$1:$AF$1,0),FALSE)),VLOOKUP($B344,'Allokerad kvv'!$B$2:$AV$468,MATCH(R$1,'Allokerad kvv'!$B$1:$AV$1,0),FALSE),VLOOKUP($B344,'Justerad allokering'!$B$1:$AG$461,MATCH(R$1,'Justerad allokering'!$B$1:$AF$1,0),FALSE))</f>
        <v>0</v>
      </c>
      <c r="S344">
        <f>IF(ISERROR(1/VLOOKUP($B344,'Justerad allokering'!$B$1:$AG$461,MATCH(S$1,'Justerad allokering'!$B$1:$AF$1,0),FALSE)),VLOOKUP($B344,'Allokerad kvv'!$B$2:$AV$468,MATCH(S$1,'Allokerad kvv'!$B$1:$AV$1,0),FALSE),VLOOKUP($B344,'Justerad allokering'!$B$1:$AG$461,MATCH(S$1,'Justerad allokering'!$B$1:$AF$1,0),FALSE))</f>
        <v>0</v>
      </c>
      <c r="T344">
        <f>IF(ISERROR(1/VLOOKUP($B344,'Justerad allokering'!$B$1:$AG$461,MATCH(T$1,'Justerad allokering'!$B$1:$AF$1,0),FALSE)),VLOOKUP($B344,'Allokerad kvv'!$B$2:$AV$468,MATCH(T$1,'Allokerad kvv'!$B$1:$AV$1,0),FALSE),VLOOKUP($B344,'Justerad allokering'!$B$1:$AG$461,MATCH(T$1,'Justerad allokering'!$B$1:$AF$1,0),FALSE))</f>
        <v>0</v>
      </c>
      <c r="U344">
        <f>IF(ISERROR(1/VLOOKUP($B344,'Justerad allokering'!$B$1:$AG$461,MATCH(U$1,'Justerad allokering'!$B$1:$AF$1,0),FALSE)),VLOOKUP($B344,'Allokerad kvv'!$B$2:$AV$468,MATCH(U$1,'Allokerad kvv'!$B$1:$AV$1,0),FALSE),VLOOKUP($B344,'Justerad allokering'!$B$1:$AG$461,MATCH(U$1,'Justerad allokering'!$B$1:$AF$1,0),FALSE))</f>
        <v>0</v>
      </c>
      <c r="V344">
        <f>IF(ISERROR(1/VLOOKUP($B344,'Justerad allokering'!$B$1:$AG$461,MATCH(V$1,'Justerad allokering'!$B$1:$AF$1,0),FALSE)),VLOOKUP($B344,'Allokerad kvv'!$B$2:$AV$468,MATCH(V$1,'Allokerad kvv'!$B$1:$AV$1,0),FALSE),VLOOKUP($B344,'Justerad allokering'!$B$1:$AG$461,MATCH(V$1,'Justerad allokering'!$B$1:$AF$1,0),FALSE))</f>
        <v>0</v>
      </c>
      <c r="W344">
        <f>IF(ISERROR(1/VLOOKUP($B344,'Justerad allokering'!$B$1:$AG$461,MATCH(W$1,'Justerad allokering'!$B$1:$AF$1,0),FALSE)),VLOOKUP($B344,'Allokerad kvv'!$B$2:$AV$468,MATCH(W$1,'Allokerad kvv'!$B$1:$AV$1,0),FALSE),VLOOKUP($B344,'Justerad allokering'!$B$1:$AG$461,MATCH(W$1,'Justerad allokering'!$B$1:$AF$1,0),FALSE))</f>
        <v>0</v>
      </c>
      <c r="X344">
        <f>IF(ISERROR(1/VLOOKUP($B344,'Justerad allokering'!$B$1:$AG$461,MATCH(X$1,'Justerad allokering'!$B$1:$AF$1,0),FALSE)),VLOOKUP($B344,'Allokerad kvv'!$B$2:$AV$468,MATCH(X$1,'Allokerad kvv'!$B$1:$AV$1,0),FALSE),VLOOKUP($B344,'Justerad allokering'!$B$1:$AG$461,MATCH(X$1,'Justerad allokering'!$B$1:$AF$1,0),FALSE))</f>
        <v>0</v>
      </c>
      <c r="Y344">
        <f>IF(ISERROR(1/VLOOKUP($B344,'Justerad allokering'!$B$1:$AG$461,MATCH(Y$1,'Justerad allokering'!$B$1:$AF$1,0),FALSE)),VLOOKUP($B344,'Allokerad kvv'!$B$2:$AV$468,MATCH(Y$1,'Allokerad kvv'!$B$1:$AV$1,0),FALSE),VLOOKUP($B344,'Justerad allokering'!$B$1:$AG$461,MATCH(Y$1,'Justerad allokering'!$B$1:$AF$1,0),FALSE))</f>
        <v>0</v>
      </c>
      <c r="Z344">
        <f>IF(ISERROR(1/VLOOKUP($B344,'Justerad allokering'!$B$1:$AG$461,MATCH(Z$1,'Justerad allokering'!$B$1:$AF$1,0),FALSE)),VLOOKUP($B344,'Allokerad kvv'!$B$2:$AV$468,MATCH(Z$1,'Allokerad kvv'!$B$1:$AV$1,0),FALSE),VLOOKUP($B344,'Justerad allokering'!$B$1:$AG$461,MATCH(Z$1,'Justerad allokering'!$B$1:$AF$1,0),FALSE))</f>
        <v>0</v>
      </c>
      <c r="AE344" s="89">
        <f t="shared" si="20"/>
        <v>248.07576099999997</v>
      </c>
      <c r="AG344">
        <f t="shared" si="21"/>
        <v>239.66246099999998</v>
      </c>
      <c r="AH344">
        <f t="shared" si="22"/>
        <v>193.42646099999999</v>
      </c>
      <c r="AI344">
        <f>IF(AH344=0,"",AH344/VLOOKUP(B344,Kraftvärmeprod!$B$1:$BC$480,MATCH("Summa tillförd energi exklusive rökgaskondensering",Kraftvärmeprod!$B$1:$BC$1,0),FALSE))</f>
        <v>0.51291243761833294</v>
      </c>
      <c r="AK344">
        <f t="shared" si="23"/>
        <v>193.15823</v>
      </c>
    </row>
    <row r="345" spans="1:37" x14ac:dyDescent="0.25">
      <c r="A345" s="2" t="s">
        <v>474</v>
      </c>
      <c r="B345" s="2" t="s">
        <v>482</v>
      </c>
      <c r="C345">
        <f>IF(ISERROR(1/VLOOKUP($B345,'Justerad allokering'!$B$1:$AG$461,MATCH(C$1,'Justerad allokering'!$B$1:$AF$1,0),FALSE)),VLOOKUP($B345,'Allokerad kvv'!$B$2:$AV$468,MATCH(C$1,'Allokerad kvv'!$B$1:$AV$1,0),FALSE),VLOOKUP($B345,'Justerad allokering'!$B$1:$AG$461,MATCH(C$1,'Justerad allokering'!$B$1:$AF$1,0),FALSE))</f>
        <v>0</v>
      </c>
      <c r="D345">
        <f>IF(ISERROR(1/VLOOKUP($B345,'Justerad allokering'!$B$1:$AG$461,MATCH(D$1,'Justerad allokering'!$B$1:$AF$1,0),FALSE)),VLOOKUP($B345,'Allokerad kvv'!$B$2:$AV$468,MATCH(D$1,'Allokerad kvv'!$B$1:$AV$1,0),FALSE),VLOOKUP($B345,'Justerad allokering'!$B$1:$AG$461,MATCH(D$1,'Justerad allokering'!$B$1:$AF$1,0),FALSE))</f>
        <v>0</v>
      </c>
      <c r="E345">
        <f>IF(ISERROR(1/VLOOKUP($B345,'Justerad allokering'!$B$1:$AG$461,MATCH(E$1,'Justerad allokering'!$B$1:$AF$1,0),FALSE)),VLOOKUP($B345,'Allokerad kvv'!$B$2:$AV$468,MATCH(E$1,'Allokerad kvv'!$B$1:$AV$1,0),FALSE),VLOOKUP($B345,'Justerad allokering'!$B$1:$AG$461,MATCH(E$1,'Justerad allokering'!$B$1:$AF$1,0),FALSE))</f>
        <v>0</v>
      </c>
      <c r="F345">
        <f>IF(ISERROR(1/VLOOKUP($B345,'Justerad allokering'!$B$1:$AG$461,MATCH(F$1,'Justerad allokering'!$B$1:$AF$1,0),FALSE)),VLOOKUP($B345,'Allokerad kvv'!$B$2:$AV$468,MATCH(F$1,'Allokerad kvv'!$B$1:$AV$1,0),FALSE),VLOOKUP($B345,'Justerad allokering'!$B$1:$AG$461,MATCH(F$1,'Justerad allokering'!$B$1:$AF$1,0),FALSE))</f>
        <v>0</v>
      </c>
      <c r="G345">
        <f>IF(ISERROR(1/VLOOKUP($B345,'Justerad allokering'!$B$1:$AG$461,MATCH(G$1,'Justerad allokering'!$B$1:$AF$1,0),FALSE)),VLOOKUP($B345,'Allokerad kvv'!$B$2:$AV$468,MATCH(G$1,'Allokerad kvv'!$B$1:$AV$1,0),FALSE),VLOOKUP($B345,'Justerad allokering'!$B$1:$AG$461,MATCH(G$1,'Justerad allokering'!$B$1:$AF$1,0),FALSE))</f>
        <v>0</v>
      </c>
      <c r="H345">
        <f>IF(ISERROR(1/VLOOKUP($B345,'Justerad allokering'!$B$1:$AG$461,MATCH(H$1,'Justerad allokering'!$B$1:$AF$1,0),FALSE)),VLOOKUP($B345,'Allokerad kvv'!$B$2:$AV$468,MATCH(H$1,'Allokerad kvv'!$B$1:$AV$1,0),FALSE),VLOOKUP($B345,'Justerad allokering'!$B$1:$AG$461,MATCH(H$1,'Justerad allokering'!$B$1:$AF$1,0),FALSE))</f>
        <v>0</v>
      </c>
      <c r="I345">
        <f>IF(ISERROR(1/VLOOKUP($B345,'Justerad allokering'!$B$1:$AG$461,MATCH(I$1,'Justerad allokering'!$B$1:$AF$1,0),FALSE)),VLOOKUP($B345,'Allokerad kvv'!$B$2:$AV$468,MATCH(I$1,'Allokerad kvv'!$B$1:$AV$1,0),FALSE),VLOOKUP($B345,'Justerad allokering'!$B$1:$AG$461,MATCH(I$1,'Justerad allokering'!$B$1:$AF$1,0),FALSE))</f>
        <v>0</v>
      </c>
      <c r="J345">
        <f>IF(ISERROR(1/VLOOKUP($B345,'Justerad allokering'!$B$1:$AG$461,MATCH(J$1,'Justerad allokering'!$B$1:$AF$1,0),FALSE)),VLOOKUP($B345,'Allokerad kvv'!$B$2:$AV$468,MATCH(J$1,'Allokerad kvv'!$B$1:$AV$1,0),FALSE),VLOOKUP($B345,'Justerad allokering'!$B$1:$AG$461,MATCH(J$1,'Justerad allokering'!$B$1:$AF$1,0),FALSE))</f>
        <v>0</v>
      </c>
      <c r="K345">
        <f>IF(ISERROR(1/VLOOKUP($B345,'Justerad allokering'!$B$1:$AG$461,MATCH(K$1,'Justerad allokering'!$B$1:$AF$1,0),FALSE)),VLOOKUP($B345,'Allokerad kvv'!$B$2:$AV$468,MATCH(K$1,'Allokerad kvv'!$B$1:$AV$1,0),FALSE),VLOOKUP($B345,'Justerad allokering'!$B$1:$AG$461,MATCH(K$1,'Justerad allokering'!$B$1:$AF$1,0),FALSE))</f>
        <v>0</v>
      </c>
      <c r="L345">
        <f>IF(ISERROR(1/VLOOKUP($B345,'Justerad allokering'!$B$1:$AG$461,MATCH(L$1,'Justerad allokering'!$B$1:$AF$1,0),FALSE)),VLOOKUP($B345,'Allokerad kvv'!$B$2:$AV$468,MATCH(L$1,'Allokerad kvv'!$B$1:$AV$1,0),FALSE),VLOOKUP($B345,'Justerad allokering'!$B$1:$AG$461,MATCH(L$1,'Justerad allokering'!$B$1:$AF$1,0),FALSE))</f>
        <v>0</v>
      </c>
      <c r="M345">
        <f>IF(ISERROR(1/VLOOKUP($B345,'Justerad allokering'!$B$1:$AG$461,MATCH(M$1,'Justerad allokering'!$B$1:$AF$1,0),FALSE)),VLOOKUP($B345,'Allokerad kvv'!$B$2:$AV$468,MATCH(M$1,'Allokerad kvv'!$B$1:$AV$1,0),FALSE),VLOOKUP($B345,'Justerad allokering'!$B$1:$AG$461,MATCH(M$1,'Justerad allokering'!$B$1:$AF$1,0),FALSE))</f>
        <v>0</v>
      </c>
      <c r="N345">
        <f>IF(ISERROR(1/VLOOKUP($B345,'Justerad allokering'!$B$1:$AG$461,MATCH(N$1,'Justerad allokering'!$B$1:$AF$1,0),FALSE)),VLOOKUP($B345,'Allokerad kvv'!$B$2:$AV$468,MATCH(N$1,'Allokerad kvv'!$B$1:$AV$1,0),FALSE),VLOOKUP($B345,'Justerad allokering'!$B$1:$AG$461,MATCH(N$1,'Justerad allokering'!$B$1:$AF$1,0),FALSE))</f>
        <v>0</v>
      </c>
      <c r="O345">
        <f>IF(ISERROR(1/VLOOKUP($B345,'Justerad allokering'!$B$1:$AG$461,MATCH(O$1,'Justerad allokering'!$B$1:$AF$1,0),FALSE)),VLOOKUP($B345,'Allokerad kvv'!$B$2:$AV$468,MATCH(O$1,'Allokerad kvv'!$B$1:$AV$1,0),FALSE),VLOOKUP($B345,'Justerad allokering'!$B$1:$AG$461,MATCH(O$1,'Justerad allokering'!$B$1:$AF$1,0),FALSE))</f>
        <v>0</v>
      </c>
      <c r="P345">
        <f>IF(ISERROR(1/VLOOKUP($B345,'Justerad allokering'!$B$1:$AG$461,MATCH(P$1,'Justerad allokering'!$B$1:$AF$1,0),FALSE)),VLOOKUP($B345,'Allokerad kvv'!$B$2:$AV$468,MATCH(P$1,'Allokerad kvv'!$B$1:$AV$1,0),FALSE),VLOOKUP($B345,'Justerad allokering'!$B$1:$AG$461,MATCH(P$1,'Justerad allokering'!$B$1:$AF$1,0),FALSE))</f>
        <v>0</v>
      </c>
      <c r="Q345">
        <f>IF(ISERROR(1/VLOOKUP($B345,'Justerad allokering'!$B$1:$AG$461,MATCH(Q$1,'Justerad allokering'!$B$1:$AF$1,0),FALSE)),VLOOKUP($B345,'Allokerad kvv'!$B$2:$AV$468,MATCH(Q$1,'Allokerad kvv'!$B$1:$AV$1,0),FALSE),VLOOKUP($B345,'Justerad allokering'!$B$1:$AG$461,MATCH(Q$1,'Justerad allokering'!$B$1:$AF$1,0),FALSE))</f>
        <v>0</v>
      </c>
      <c r="R345">
        <f>IF(ISERROR(1/VLOOKUP($B345,'Justerad allokering'!$B$1:$AG$461,MATCH(R$1,'Justerad allokering'!$B$1:$AF$1,0),FALSE)),VLOOKUP($B345,'Allokerad kvv'!$B$2:$AV$468,MATCH(R$1,'Allokerad kvv'!$B$1:$AV$1,0),FALSE),VLOOKUP($B345,'Justerad allokering'!$B$1:$AG$461,MATCH(R$1,'Justerad allokering'!$B$1:$AF$1,0),FALSE))</f>
        <v>0</v>
      </c>
      <c r="S345">
        <f>IF(ISERROR(1/VLOOKUP($B345,'Justerad allokering'!$B$1:$AG$461,MATCH(S$1,'Justerad allokering'!$B$1:$AF$1,0),FALSE)),VLOOKUP($B345,'Allokerad kvv'!$B$2:$AV$468,MATCH(S$1,'Allokerad kvv'!$B$1:$AV$1,0),FALSE),VLOOKUP($B345,'Justerad allokering'!$B$1:$AG$461,MATCH(S$1,'Justerad allokering'!$B$1:$AF$1,0),FALSE))</f>
        <v>0</v>
      </c>
      <c r="T345">
        <f>IF(ISERROR(1/VLOOKUP($B345,'Justerad allokering'!$B$1:$AG$461,MATCH(T$1,'Justerad allokering'!$B$1:$AF$1,0),FALSE)),VLOOKUP($B345,'Allokerad kvv'!$B$2:$AV$468,MATCH(T$1,'Allokerad kvv'!$B$1:$AV$1,0),FALSE),VLOOKUP($B345,'Justerad allokering'!$B$1:$AG$461,MATCH(T$1,'Justerad allokering'!$B$1:$AF$1,0),FALSE))</f>
        <v>0</v>
      </c>
      <c r="U345">
        <f>IF(ISERROR(1/VLOOKUP($B345,'Justerad allokering'!$B$1:$AG$461,MATCH(U$1,'Justerad allokering'!$B$1:$AF$1,0),FALSE)),VLOOKUP($B345,'Allokerad kvv'!$B$2:$AV$468,MATCH(U$1,'Allokerad kvv'!$B$1:$AV$1,0),FALSE),VLOOKUP($B345,'Justerad allokering'!$B$1:$AG$461,MATCH(U$1,'Justerad allokering'!$B$1:$AF$1,0),FALSE))</f>
        <v>0</v>
      </c>
      <c r="V345">
        <f>IF(ISERROR(1/VLOOKUP($B345,'Justerad allokering'!$B$1:$AG$461,MATCH(V$1,'Justerad allokering'!$B$1:$AF$1,0),FALSE)),VLOOKUP($B345,'Allokerad kvv'!$B$2:$AV$468,MATCH(V$1,'Allokerad kvv'!$B$1:$AV$1,0),FALSE),VLOOKUP($B345,'Justerad allokering'!$B$1:$AG$461,MATCH(V$1,'Justerad allokering'!$B$1:$AF$1,0),FALSE))</f>
        <v>0</v>
      </c>
      <c r="W345">
        <f>IF(ISERROR(1/VLOOKUP($B345,'Justerad allokering'!$B$1:$AG$461,MATCH(W$1,'Justerad allokering'!$B$1:$AF$1,0),FALSE)),VLOOKUP($B345,'Allokerad kvv'!$B$2:$AV$468,MATCH(W$1,'Allokerad kvv'!$B$1:$AV$1,0),FALSE),VLOOKUP($B345,'Justerad allokering'!$B$1:$AG$461,MATCH(W$1,'Justerad allokering'!$B$1:$AF$1,0),FALSE))</f>
        <v>0</v>
      </c>
      <c r="X345">
        <f>IF(ISERROR(1/VLOOKUP($B345,'Justerad allokering'!$B$1:$AG$461,MATCH(X$1,'Justerad allokering'!$B$1:$AF$1,0),FALSE)),VLOOKUP($B345,'Allokerad kvv'!$B$2:$AV$468,MATCH(X$1,'Allokerad kvv'!$B$1:$AV$1,0),FALSE),VLOOKUP($B345,'Justerad allokering'!$B$1:$AG$461,MATCH(X$1,'Justerad allokering'!$B$1:$AF$1,0),FALSE))</f>
        <v>0</v>
      </c>
      <c r="Y345">
        <f>IF(ISERROR(1/VLOOKUP($B345,'Justerad allokering'!$B$1:$AG$461,MATCH(Y$1,'Justerad allokering'!$B$1:$AF$1,0),FALSE)),VLOOKUP($B345,'Allokerad kvv'!$B$2:$AV$468,MATCH(Y$1,'Allokerad kvv'!$B$1:$AV$1,0),FALSE),VLOOKUP($B345,'Justerad allokering'!$B$1:$AG$461,MATCH(Y$1,'Justerad allokering'!$B$1:$AF$1,0),FALSE))</f>
        <v>0</v>
      </c>
      <c r="Z345">
        <f>IF(ISERROR(1/VLOOKUP($B345,'Justerad allokering'!$B$1:$AG$461,MATCH(Z$1,'Justerad allokering'!$B$1:$AF$1,0),FALSE)),VLOOKUP($B345,'Allokerad kvv'!$B$2:$AV$468,MATCH(Z$1,'Allokerad kvv'!$B$1:$AV$1,0),FALSE),VLOOKUP($B345,'Justerad allokering'!$B$1:$AG$461,MATCH(Z$1,'Justerad allokering'!$B$1:$AF$1,0),FALSE))</f>
        <v>0</v>
      </c>
      <c r="AE345" s="89">
        <f t="shared" si="20"/>
        <v>0</v>
      </c>
      <c r="AG345">
        <f t="shared" si="21"/>
        <v>0</v>
      </c>
      <c r="AH345">
        <f t="shared" si="22"/>
        <v>0</v>
      </c>
      <c r="AI345" t="str">
        <f>IF(AH345=0,"",AH345/VLOOKUP(B345,Kraftvärmeprod!$B$1:$BC$480,MATCH("Summa tillförd energi exklusive rökgaskondensering",Kraftvärmeprod!$B$1:$BC$1,0),FALSE))</f>
        <v/>
      </c>
      <c r="AK345">
        <f t="shared" si="23"/>
        <v>0</v>
      </c>
    </row>
    <row r="346" spans="1:37" x14ac:dyDescent="0.25">
      <c r="A346" s="2" t="s">
        <v>474</v>
      </c>
      <c r="B346" s="2" t="s">
        <v>483</v>
      </c>
      <c r="C346">
        <f>IF(ISERROR(1/VLOOKUP($B346,'Justerad allokering'!$B$1:$AG$461,MATCH(C$1,'Justerad allokering'!$B$1:$AF$1,0),FALSE)),VLOOKUP($B346,'Allokerad kvv'!$B$2:$AV$468,MATCH(C$1,'Allokerad kvv'!$B$1:$AV$1,0),FALSE),VLOOKUP($B346,'Justerad allokering'!$B$1:$AG$461,MATCH(C$1,'Justerad allokering'!$B$1:$AF$1,0),FALSE))</f>
        <v>0</v>
      </c>
      <c r="D346">
        <f>IF(ISERROR(1/VLOOKUP($B346,'Justerad allokering'!$B$1:$AG$461,MATCH(D$1,'Justerad allokering'!$B$1:$AF$1,0),FALSE)),VLOOKUP($B346,'Allokerad kvv'!$B$2:$AV$468,MATCH(D$1,'Allokerad kvv'!$B$1:$AV$1,0),FALSE),VLOOKUP($B346,'Justerad allokering'!$B$1:$AG$461,MATCH(D$1,'Justerad allokering'!$B$1:$AF$1,0),FALSE))</f>
        <v>0</v>
      </c>
      <c r="E346">
        <f>IF(ISERROR(1/VLOOKUP($B346,'Justerad allokering'!$B$1:$AG$461,MATCH(E$1,'Justerad allokering'!$B$1:$AF$1,0),FALSE)),VLOOKUP($B346,'Allokerad kvv'!$B$2:$AV$468,MATCH(E$1,'Allokerad kvv'!$B$1:$AV$1,0),FALSE),VLOOKUP($B346,'Justerad allokering'!$B$1:$AG$461,MATCH(E$1,'Justerad allokering'!$B$1:$AF$1,0),FALSE))</f>
        <v>0</v>
      </c>
      <c r="F346">
        <f>IF(ISERROR(1/VLOOKUP($B346,'Justerad allokering'!$B$1:$AG$461,MATCH(F$1,'Justerad allokering'!$B$1:$AF$1,0),FALSE)),VLOOKUP($B346,'Allokerad kvv'!$B$2:$AV$468,MATCH(F$1,'Allokerad kvv'!$B$1:$AV$1,0),FALSE),VLOOKUP($B346,'Justerad allokering'!$B$1:$AG$461,MATCH(F$1,'Justerad allokering'!$B$1:$AF$1,0),FALSE))</f>
        <v>0</v>
      </c>
      <c r="G346">
        <f>IF(ISERROR(1/VLOOKUP($B346,'Justerad allokering'!$B$1:$AG$461,MATCH(G$1,'Justerad allokering'!$B$1:$AF$1,0),FALSE)),VLOOKUP($B346,'Allokerad kvv'!$B$2:$AV$468,MATCH(G$1,'Allokerad kvv'!$B$1:$AV$1,0),FALSE),VLOOKUP($B346,'Justerad allokering'!$B$1:$AG$461,MATCH(G$1,'Justerad allokering'!$B$1:$AF$1,0),FALSE))</f>
        <v>0</v>
      </c>
      <c r="H346">
        <f>IF(ISERROR(1/VLOOKUP($B346,'Justerad allokering'!$B$1:$AG$461,MATCH(H$1,'Justerad allokering'!$B$1:$AF$1,0),FALSE)),VLOOKUP($B346,'Allokerad kvv'!$B$2:$AV$468,MATCH(H$1,'Allokerad kvv'!$B$1:$AV$1,0),FALSE),VLOOKUP($B346,'Justerad allokering'!$B$1:$AG$461,MATCH(H$1,'Justerad allokering'!$B$1:$AF$1,0),FALSE))</f>
        <v>0</v>
      </c>
      <c r="I346">
        <f>IF(ISERROR(1/VLOOKUP($B346,'Justerad allokering'!$B$1:$AG$461,MATCH(I$1,'Justerad allokering'!$B$1:$AF$1,0),FALSE)),VLOOKUP($B346,'Allokerad kvv'!$B$2:$AV$468,MATCH(I$1,'Allokerad kvv'!$B$1:$AV$1,0),FALSE),VLOOKUP($B346,'Justerad allokering'!$B$1:$AG$461,MATCH(I$1,'Justerad allokering'!$B$1:$AF$1,0),FALSE))</f>
        <v>0</v>
      </c>
      <c r="J346">
        <f>IF(ISERROR(1/VLOOKUP($B346,'Justerad allokering'!$B$1:$AG$461,MATCH(J$1,'Justerad allokering'!$B$1:$AF$1,0),FALSE)),VLOOKUP($B346,'Allokerad kvv'!$B$2:$AV$468,MATCH(J$1,'Allokerad kvv'!$B$1:$AV$1,0),FALSE),VLOOKUP($B346,'Justerad allokering'!$B$1:$AG$461,MATCH(J$1,'Justerad allokering'!$B$1:$AF$1,0),FALSE))</f>
        <v>0</v>
      </c>
      <c r="K346">
        <f>IF(ISERROR(1/VLOOKUP($B346,'Justerad allokering'!$B$1:$AG$461,MATCH(K$1,'Justerad allokering'!$B$1:$AF$1,0),FALSE)),VLOOKUP($B346,'Allokerad kvv'!$B$2:$AV$468,MATCH(K$1,'Allokerad kvv'!$B$1:$AV$1,0),FALSE),VLOOKUP($B346,'Justerad allokering'!$B$1:$AG$461,MATCH(K$1,'Justerad allokering'!$B$1:$AF$1,0),FALSE))</f>
        <v>0</v>
      </c>
      <c r="L346">
        <f>IF(ISERROR(1/VLOOKUP($B346,'Justerad allokering'!$B$1:$AG$461,MATCH(L$1,'Justerad allokering'!$B$1:$AF$1,0),FALSE)),VLOOKUP($B346,'Allokerad kvv'!$B$2:$AV$468,MATCH(L$1,'Allokerad kvv'!$B$1:$AV$1,0),FALSE),VLOOKUP($B346,'Justerad allokering'!$B$1:$AG$461,MATCH(L$1,'Justerad allokering'!$B$1:$AF$1,0),FALSE))</f>
        <v>0</v>
      </c>
      <c r="M346">
        <f>IF(ISERROR(1/VLOOKUP($B346,'Justerad allokering'!$B$1:$AG$461,MATCH(M$1,'Justerad allokering'!$B$1:$AF$1,0),FALSE)),VLOOKUP($B346,'Allokerad kvv'!$B$2:$AV$468,MATCH(M$1,'Allokerad kvv'!$B$1:$AV$1,0),FALSE),VLOOKUP($B346,'Justerad allokering'!$B$1:$AG$461,MATCH(M$1,'Justerad allokering'!$B$1:$AF$1,0),FALSE))</f>
        <v>0</v>
      </c>
      <c r="N346">
        <f>IF(ISERROR(1/VLOOKUP($B346,'Justerad allokering'!$B$1:$AG$461,MATCH(N$1,'Justerad allokering'!$B$1:$AF$1,0),FALSE)),VLOOKUP($B346,'Allokerad kvv'!$B$2:$AV$468,MATCH(N$1,'Allokerad kvv'!$B$1:$AV$1,0),FALSE),VLOOKUP($B346,'Justerad allokering'!$B$1:$AG$461,MATCH(N$1,'Justerad allokering'!$B$1:$AF$1,0),FALSE))</f>
        <v>0</v>
      </c>
      <c r="O346">
        <f>IF(ISERROR(1/VLOOKUP($B346,'Justerad allokering'!$B$1:$AG$461,MATCH(O$1,'Justerad allokering'!$B$1:$AF$1,0),FALSE)),VLOOKUP($B346,'Allokerad kvv'!$B$2:$AV$468,MATCH(O$1,'Allokerad kvv'!$B$1:$AV$1,0),FALSE),VLOOKUP($B346,'Justerad allokering'!$B$1:$AG$461,MATCH(O$1,'Justerad allokering'!$B$1:$AF$1,0),FALSE))</f>
        <v>0</v>
      </c>
      <c r="P346">
        <f>IF(ISERROR(1/VLOOKUP($B346,'Justerad allokering'!$B$1:$AG$461,MATCH(P$1,'Justerad allokering'!$B$1:$AF$1,0),FALSE)),VLOOKUP($B346,'Allokerad kvv'!$B$2:$AV$468,MATCH(P$1,'Allokerad kvv'!$B$1:$AV$1,0),FALSE),VLOOKUP($B346,'Justerad allokering'!$B$1:$AG$461,MATCH(P$1,'Justerad allokering'!$B$1:$AF$1,0),FALSE))</f>
        <v>0</v>
      </c>
      <c r="Q346">
        <f>IF(ISERROR(1/VLOOKUP($B346,'Justerad allokering'!$B$1:$AG$461,MATCH(Q$1,'Justerad allokering'!$B$1:$AF$1,0),FALSE)),VLOOKUP($B346,'Allokerad kvv'!$B$2:$AV$468,MATCH(Q$1,'Allokerad kvv'!$B$1:$AV$1,0),FALSE),VLOOKUP($B346,'Justerad allokering'!$B$1:$AG$461,MATCH(Q$1,'Justerad allokering'!$B$1:$AF$1,0),FALSE))</f>
        <v>0</v>
      </c>
      <c r="R346">
        <f>IF(ISERROR(1/VLOOKUP($B346,'Justerad allokering'!$B$1:$AG$461,MATCH(R$1,'Justerad allokering'!$B$1:$AF$1,0),FALSE)),VLOOKUP($B346,'Allokerad kvv'!$B$2:$AV$468,MATCH(R$1,'Allokerad kvv'!$B$1:$AV$1,0),FALSE),VLOOKUP($B346,'Justerad allokering'!$B$1:$AG$461,MATCH(R$1,'Justerad allokering'!$B$1:$AF$1,0),FALSE))</f>
        <v>0</v>
      </c>
      <c r="S346">
        <f>IF(ISERROR(1/VLOOKUP($B346,'Justerad allokering'!$B$1:$AG$461,MATCH(S$1,'Justerad allokering'!$B$1:$AF$1,0),FALSE)),VLOOKUP($B346,'Allokerad kvv'!$B$2:$AV$468,MATCH(S$1,'Allokerad kvv'!$B$1:$AV$1,0),FALSE),VLOOKUP($B346,'Justerad allokering'!$B$1:$AG$461,MATCH(S$1,'Justerad allokering'!$B$1:$AF$1,0),FALSE))</f>
        <v>0</v>
      </c>
      <c r="T346">
        <f>IF(ISERROR(1/VLOOKUP($B346,'Justerad allokering'!$B$1:$AG$461,MATCH(T$1,'Justerad allokering'!$B$1:$AF$1,0),FALSE)),VLOOKUP($B346,'Allokerad kvv'!$B$2:$AV$468,MATCH(T$1,'Allokerad kvv'!$B$1:$AV$1,0),FALSE),VLOOKUP($B346,'Justerad allokering'!$B$1:$AG$461,MATCH(T$1,'Justerad allokering'!$B$1:$AF$1,0),FALSE))</f>
        <v>0</v>
      </c>
      <c r="U346">
        <f>IF(ISERROR(1/VLOOKUP($B346,'Justerad allokering'!$B$1:$AG$461,MATCH(U$1,'Justerad allokering'!$B$1:$AF$1,0),FALSE)),VLOOKUP($B346,'Allokerad kvv'!$B$2:$AV$468,MATCH(U$1,'Allokerad kvv'!$B$1:$AV$1,0),FALSE),VLOOKUP($B346,'Justerad allokering'!$B$1:$AG$461,MATCH(U$1,'Justerad allokering'!$B$1:$AF$1,0),FALSE))</f>
        <v>0</v>
      </c>
      <c r="V346">
        <f>IF(ISERROR(1/VLOOKUP($B346,'Justerad allokering'!$B$1:$AG$461,MATCH(V$1,'Justerad allokering'!$B$1:$AF$1,0),FALSE)),VLOOKUP($B346,'Allokerad kvv'!$B$2:$AV$468,MATCH(V$1,'Allokerad kvv'!$B$1:$AV$1,0),FALSE),VLOOKUP($B346,'Justerad allokering'!$B$1:$AG$461,MATCH(V$1,'Justerad allokering'!$B$1:$AF$1,0),FALSE))</f>
        <v>0</v>
      </c>
      <c r="W346">
        <f>IF(ISERROR(1/VLOOKUP($B346,'Justerad allokering'!$B$1:$AG$461,MATCH(W$1,'Justerad allokering'!$B$1:$AF$1,0),FALSE)),VLOOKUP($B346,'Allokerad kvv'!$B$2:$AV$468,MATCH(W$1,'Allokerad kvv'!$B$1:$AV$1,0),FALSE),VLOOKUP($B346,'Justerad allokering'!$B$1:$AG$461,MATCH(W$1,'Justerad allokering'!$B$1:$AF$1,0),FALSE))</f>
        <v>0</v>
      </c>
      <c r="X346">
        <f>IF(ISERROR(1/VLOOKUP($B346,'Justerad allokering'!$B$1:$AG$461,MATCH(X$1,'Justerad allokering'!$B$1:$AF$1,0),FALSE)),VLOOKUP($B346,'Allokerad kvv'!$B$2:$AV$468,MATCH(X$1,'Allokerad kvv'!$B$1:$AV$1,0),FALSE),VLOOKUP($B346,'Justerad allokering'!$B$1:$AG$461,MATCH(X$1,'Justerad allokering'!$B$1:$AF$1,0),FALSE))</f>
        <v>0</v>
      </c>
      <c r="Y346">
        <f>IF(ISERROR(1/VLOOKUP($B346,'Justerad allokering'!$B$1:$AG$461,MATCH(Y$1,'Justerad allokering'!$B$1:$AF$1,0),FALSE)),VLOOKUP($B346,'Allokerad kvv'!$B$2:$AV$468,MATCH(Y$1,'Allokerad kvv'!$B$1:$AV$1,0),FALSE),VLOOKUP($B346,'Justerad allokering'!$B$1:$AG$461,MATCH(Y$1,'Justerad allokering'!$B$1:$AF$1,0),FALSE))</f>
        <v>0</v>
      </c>
      <c r="Z346">
        <f>IF(ISERROR(1/VLOOKUP($B346,'Justerad allokering'!$B$1:$AG$461,MATCH(Z$1,'Justerad allokering'!$B$1:$AF$1,0),FALSE)),VLOOKUP($B346,'Allokerad kvv'!$B$2:$AV$468,MATCH(Z$1,'Allokerad kvv'!$B$1:$AV$1,0),FALSE),VLOOKUP($B346,'Justerad allokering'!$B$1:$AG$461,MATCH(Z$1,'Justerad allokering'!$B$1:$AF$1,0),FALSE))</f>
        <v>0</v>
      </c>
      <c r="AE346" s="89">
        <f t="shared" si="20"/>
        <v>0</v>
      </c>
      <c r="AG346">
        <f t="shared" si="21"/>
        <v>0</v>
      </c>
      <c r="AH346">
        <f t="shared" si="22"/>
        <v>0</v>
      </c>
      <c r="AI346" t="str">
        <f>IF(AH346=0,"",AH346/VLOOKUP(B346,Kraftvärmeprod!$B$1:$BC$480,MATCH("Summa tillförd energi exklusive rökgaskondensering",Kraftvärmeprod!$B$1:$BC$1,0),FALSE))</f>
        <v/>
      </c>
      <c r="AK346">
        <f t="shared" si="23"/>
        <v>0</v>
      </c>
    </row>
    <row r="347" spans="1:37" x14ac:dyDescent="0.25">
      <c r="A347" s="2" t="s">
        <v>474</v>
      </c>
      <c r="B347" s="2" t="s">
        <v>484</v>
      </c>
      <c r="C347">
        <f>IF(ISERROR(1/VLOOKUP($B347,'Justerad allokering'!$B$1:$AG$461,MATCH(C$1,'Justerad allokering'!$B$1:$AF$1,0),FALSE)),VLOOKUP($B347,'Allokerad kvv'!$B$2:$AV$468,MATCH(C$1,'Allokerad kvv'!$B$1:$AV$1,0),FALSE),VLOOKUP($B347,'Justerad allokering'!$B$1:$AG$461,MATCH(C$1,'Justerad allokering'!$B$1:$AF$1,0),FALSE))</f>
        <v>47.11</v>
      </c>
      <c r="D347">
        <f>IF(ISERROR(1/VLOOKUP($B347,'Justerad allokering'!$B$1:$AG$461,MATCH(D$1,'Justerad allokering'!$B$1:$AF$1,0),FALSE)),VLOOKUP($B347,'Allokerad kvv'!$B$2:$AV$468,MATCH(D$1,'Allokerad kvv'!$B$1:$AV$1,0),FALSE),VLOOKUP($B347,'Justerad allokering'!$B$1:$AG$461,MATCH(D$1,'Justerad allokering'!$B$1:$AF$1,0),FALSE))</f>
        <v>0</v>
      </c>
      <c r="E347">
        <f>IF(ISERROR(1/VLOOKUP($B347,'Justerad allokering'!$B$1:$AG$461,MATCH(E$1,'Justerad allokering'!$B$1:$AF$1,0),FALSE)),VLOOKUP($B347,'Allokerad kvv'!$B$2:$AV$468,MATCH(E$1,'Allokerad kvv'!$B$1:$AV$1,0),FALSE),VLOOKUP($B347,'Justerad allokering'!$B$1:$AG$461,MATCH(E$1,'Justerad allokering'!$B$1:$AF$1,0),FALSE))</f>
        <v>0</v>
      </c>
      <c r="F347">
        <f>IF(ISERROR(1/VLOOKUP($B347,'Justerad allokering'!$B$1:$AG$461,MATCH(F$1,'Justerad allokering'!$B$1:$AF$1,0),FALSE)),VLOOKUP($B347,'Allokerad kvv'!$B$2:$AV$468,MATCH(F$1,'Allokerad kvv'!$B$1:$AV$1,0),FALSE),VLOOKUP($B347,'Justerad allokering'!$B$1:$AG$461,MATCH(F$1,'Justerad allokering'!$B$1:$AF$1,0),FALSE))</f>
        <v>0</v>
      </c>
      <c r="G347">
        <f>IF(ISERROR(1/VLOOKUP($B347,'Justerad allokering'!$B$1:$AG$461,MATCH(G$1,'Justerad allokering'!$B$1:$AF$1,0),FALSE)),VLOOKUP($B347,'Allokerad kvv'!$B$2:$AV$468,MATCH(G$1,'Allokerad kvv'!$B$1:$AV$1,0),FALSE),VLOOKUP($B347,'Justerad allokering'!$B$1:$AG$461,MATCH(G$1,'Justerad allokering'!$B$1:$AF$1,0),FALSE))</f>
        <v>4.3207300000000002</v>
      </c>
      <c r="H347">
        <f>IF(ISERROR(1/VLOOKUP($B347,'Justerad allokering'!$B$1:$AG$461,MATCH(H$1,'Justerad allokering'!$B$1:$AF$1,0),FALSE)),VLOOKUP($B347,'Allokerad kvv'!$B$2:$AV$468,MATCH(H$1,'Allokerad kvv'!$B$1:$AV$1,0),FALSE),VLOOKUP($B347,'Justerad allokering'!$B$1:$AG$461,MATCH(H$1,'Justerad allokering'!$B$1:$AF$1,0),FALSE))</f>
        <v>0</v>
      </c>
      <c r="I347">
        <f>IF(ISERROR(1/VLOOKUP($B347,'Justerad allokering'!$B$1:$AG$461,MATCH(I$1,'Justerad allokering'!$B$1:$AF$1,0),FALSE)),VLOOKUP($B347,'Allokerad kvv'!$B$2:$AV$468,MATCH(I$1,'Allokerad kvv'!$B$1:$AV$1,0),FALSE),VLOOKUP($B347,'Justerad allokering'!$B$1:$AG$461,MATCH(I$1,'Justerad allokering'!$B$1:$AF$1,0),FALSE))</f>
        <v>4.7942299999999998</v>
      </c>
      <c r="J347">
        <f>IF(ISERROR(1/VLOOKUP($B347,'Justerad allokering'!$B$1:$AG$461,MATCH(J$1,'Justerad allokering'!$B$1:$AF$1,0),FALSE)),VLOOKUP($B347,'Allokerad kvv'!$B$2:$AV$468,MATCH(J$1,'Allokerad kvv'!$B$1:$AV$1,0),FALSE),VLOOKUP($B347,'Justerad allokering'!$B$1:$AG$461,MATCH(J$1,'Justerad allokering'!$B$1:$AF$1,0),FALSE))</f>
        <v>0</v>
      </c>
      <c r="K347">
        <f>IF(ISERROR(1/VLOOKUP($B347,'Justerad allokering'!$B$1:$AG$461,MATCH(K$1,'Justerad allokering'!$B$1:$AF$1,0),FALSE)),VLOOKUP($B347,'Allokerad kvv'!$B$2:$AV$468,MATCH(K$1,'Allokerad kvv'!$B$1:$AV$1,0),FALSE),VLOOKUP($B347,'Justerad allokering'!$B$1:$AG$461,MATCH(K$1,'Justerad allokering'!$B$1:$AF$1,0),FALSE))</f>
        <v>4.6132299999999997</v>
      </c>
      <c r="L347">
        <f>IF(ISERROR(1/VLOOKUP($B347,'Justerad allokering'!$B$1:$AG$461,MATCH(L$1,'Justerad allokering'!$B$1:$AF$1,0),FALSE)),VLOOKUP($B347,'Allokerad kvv'!$B$2:$AV$468,MATCH(L$1,'Allokerad kvv'!$B$1:$AV$1,0),FALSE),VLOOKUP($B347,'Justerad allokering'!$B$1:$AG$461,MATCH(L$1,'Justerad allokering'!$B$1:$AF$1,0),FALSE))</f>
        <v>0</v>
      </c>
      <c r="M347">
        <f>IF(ISERROR(1/VLOOKUP($B347,'Justerad allokering'!$B$1:$AG$461,MATCH(M$1,'Justerad allokering'!$B$1:$AF$1,0),FALSE)),VLOOKUP($B347,'Allokerad kvv'!$B$2:$AV$468,MATCH(M$1,'Allokerad kvv'!$B$1:$AV$1,0),FALSE),VLOOKUP($B347,'Justerad allokering'!$B$1:$AG$461,MATCH(M$1,'Justerad allokering'!$B$1:$AF$1,0),FALSE))</f>
        <v>0</v>
      </c>
      <c r="N347">
        <f>IF(ISERROR(1/VLOOKUP($B347,'Justerad allokering'!$B$1:$AG$461,MATCH(N$1,'Justerad allokering'!$B$1:$AF$1,0),FALSE)),VLOOKUP($B347,'Allokerad kvv'!$B$2:$AV$468,MATCH(N$1,'Allokerad kvv'!$B$1:$AV$1,0),FALSE),VLOOKUP($B347,'Justerad allokering'!$B$1:$AG$461,MATCH(N$1,'Justerad allokering'!$B$1:$AF$1,0),FALSE))</f>
        <v>0</v>
      </c>
      <c r="O347">
        <f>IF(ISERROR(1/VLOOKUP($B347,'Justerad allokering'!$B$1:$AG$461,MATCH(O$1,'Justerad allokering'!$B$1:$AF$1,0),FALSE)),VLOOKUP($B347,'Allokerad kvv'!$B$2:$AV$468,MATCH(O$1,'Allokerad kvv'!$B$1:$AV$1,0),FALSE),VLOOKUP($B347,'Justerad allokering'!$B$1:$AG$461,MATCH(O$1,'Justerad allokering'!$B$1:$AF$1,0),FALSE))</f>
        <v>0</v>
      </c>
      <c r="P347">
        <f>IF(ISERROR(1/VLOOKUP($B347,'Justerad allokering'!$B$1:$AG$461,MATCH(P$1,'Justerad allokering'!$B$1:$AF$1,0),FALSE)),VLOOKUP($B347,'Allokerad kvv'!$B$2:$AV$468,MATCH(P$1,'Allokerad kvv'!$B$1:$AV$1,0),FALSE),VLOOKUP($B347,'Justerad allokering'!$B$1:$AG$461,MATCH(P$1,'Justerad allokering'!$B$1:$AF$1,0),FALSE))</f>
        <v>0</v>
      </c>
      <c r="Q347">
        <f>IF(ISERROR(1/VLOOKUP($B347,'Justerad allokering'!$B$1:$AG$461,MATCH(Q$1,'Justerad allokering'!$B$1:$AF$1,0),FALSE)),VLOOKUP($B347,'Allokerad kvv'!$B$2:$AV$468,MATCH(Q$1,'Allokerad kvv'!$B$1:$AV$1,0),FALSE),VLOOKUP($B347,'Justerad allokering'!$B$1:$AG$461,MATCH(Q$1,'Justerad allokering'!$B$1:$AF$1,0),FALSE))</f>
        <v>0</v>
      </c>
      <c r="R347">
        <f>IF(ISERROR(1/VLOOKUP($B347,'Justerad allokering'!$B$1:$AG$461,MATCH(R$1,'Justerad allokering'!$B$1:$AF$1,0),FALSE)),VLOOKUP($B347,'Allokerad kvv'!$B$2:$AV$468,MATCH(R$1,'Allokerad kvv'!$B$1:$AV$1,0),FALSE),VLOOKUP($B347,'Justerad allokering'!$B$1:$AG$461,MATCH(R$1,'Justerad allokering'!$B$1:$AF$1,0),FALSE))</f>
        <v>0</v>
      </c>
      <c r="S347">
        <f>IF(ISERROR(1/VLOOKUP($B347,'Justerad allokering'!$B$1:$AG$461,MATCH(S$1,'Justerad allokering'!$B$1:$AF$1,0),FALSE)),VLOOKUP($B347,'Allokerad kvv'!$B$2:$AV$468,MATCH(S$1,'Allokerad kvv'!$B$1:$AV$1,0),FALSE),VLOOKUP($B347,'Justerad allokering'!$B$1:$AG$461,MATCH(S$1,'Justerad allokering'!$B$1:$AF$1,0),FALSE))</f>
        <v>131.47200000000001</v>
      </c>
      <c r="T347">
        <f>IF(ISERROR(1/VLOOKUP($B347,'Justerad allokering'!$B$1:$AG$461,MATCH(T$1,'Justerad allokering'!$B$1:$AF$1,0),FALSE)),VLOOKUP($B347,'Allokerad kvv'!$B$2:$AV$468,MATCH(T$1,'Allokerad kvv'!$B$1:$AV$1,0),FALSE),VLOOKUP($B347,'Justerad allokering'!$B$1:$AG$461,MATCH(T$1,'Justerad allokering'!$B$1:$AF$1,0),FALSE))</f>
        <v>0</v>
      </c>
      <c r="U347">
        <f>IF(ISERROR(1/VLOOKUP($B347,'Justerad allokering'!$B$1:$AG$461,MATCH(U$1,'Justerad allokering'!$B$1:$AF$1,0),FALSE)),VLOOKUP($B347,'Allokerad kvv'!$B$2:$AV$468,MATCH(U$1,'Allokerad kvv'!$B$1:$AV$1,0),FALSE),VLOOKUP($B347,'Justerad allokering'!$B$1:$AG$461,MATCH(U$1,'Justerad allokering'!$B$1:$AF$1,0),FALSE))</f>
        <v>35.533000000000001</v>
      </c>
      <c r="V347">
        <f>IF(ISERROR(1/VLOOKUP($B347,'Justerad allokering'!$B$1:$AG$461,MATCH(V$1,'Justerad allokering'!$B$1:$AF$1,0),FALSE)),VLOOKUP($B347,'Allokerad kvv'!$B$2:$AV$468,MATCH(V$1,'Allokerad kvv'!$B$1:$AV$1,0),FALSE),VLOOKUP($B347,'Justerad allokering'!$B$1:$AG$461,MATCH(V$1,'Justerad allokering'!$B$1:$AF$1,0),FALSE))</f>
        <v>0</v>
      </c>
      <c r="W347">
        <f>IF(ISERROR(1/VLOOKUP($B347,'Justerad allokering'!$B$1:$AG$461,MATCH(W$1,'Justerad allokering'!$B$1:$AF$1,0),FALSE)),VLOOKUP($B347,'Allokerad kvv'!$B$2:$AV$468,MATCH(W$1,'Allokerad kvv'!$B$1:$AV$1,0),FALSE),VLOOKUP($B347,'Justerad allokering'!$B$1:$AG$461,MATCH(W$1,'Justerad allokering'!$B$1:$AF$1,0),FALSE))</f>
        <v>0</v>
      </c>
      <c r="X347">
        <f>IF(ISERROR(1/VLOOKUP($B347,'Justerad allokering'!$B$1:$AG$461,MATCH(X$1,'Justerad allokering'!$B$1:$AF$1,0),FALSE)),VLOOKUP($B347,'Allokerad kvv'!$B$2:$AV$468,MATCH(X$1,'Allokerad kvv'!$B$1:$AV$1,0),FALSE),VLOOKUP($B347,'Justerad allokering'!$B$1:$AG$461,MATCH(X$1,'Justerad allokering'!$B$1:$AF$1,0),FALSE))</f>
        <v>0</v>
      </c>
      <c r="Y347">
        <f>IF(ISERROR(1/VLOOKUP($B347,'Justerad allokering'!$B$1:$AG$461,MATCH(Y$1,'Justerad allokering'!$B$1:$AF$1,0),FALSE)),VLOOKUP($B347,'Allokerad kvv'!$B$2:$AV$468,MATCH(Y$1,'Allokerad kvv'!$B$1:$AV$1,0),FALSE),VLOOKUP($B347,'Justerad allokering'!$B$1:$AG$461,MATCH(Y$1,'Justerad allokering'!$B$1:$AF$1,0),FALSE))</f>
        <v>0</v>
      </c>
      <c r="Z347">
        <f>IF(ISERROR(1/VLOOKUP($B347,'Justerad allokering'!$B$1:$AG$461,MATCH(Z$1,'Justerad allokering'!$B$1:$AF$1,0),FALSE)),VLOOKUP($B347,'Allokerad kvv'!$B$2:$AV$468,MATCH(Z$1,'Allokerad kvv'!$B$1:$AV$1,0),FALSE),VLOOKUP($B347,'Justerad allokering'!$B$1:$AG$461,MATCH(Z$1,'Justerad allokering'!$B$1:$AF$1,0),FALSE))</f>
        <v>0.15886600000000001</v>
      </c>
      <c r="AE347" s="89">
        <f t="shared" si="20"/>
        <v>228.00205599999998</v>
      </c>
      <c r="AG347">
        <f t="shared" si="21"/>
        <v>223.38882599999999</v>
      </c>
      <c r="AH347">
        <f t="shared" si="22"/>
        <v>223.38882599999999</v>
      </c>
      <c r="AI347">
        <f>IF(AH347=0,"",AH347/VLOOKUP(B347,Kraftvärmeprod!$B$1:$BC$480,MATCH("Summa tillförd energi exklusive rökgaskondensering",Kraftvärmeprod!$B$1:$BC$1,0),FALSE))</f>
        <v>0.54273281341107871</v>
      </c>
      <c r="AK347">
        <f t="shared" si="23"/>
        <v>35.691866000000005</v>
      </c>
    </row>
    <row r="348" spans="1:37" x14ac:dyDescent="0.25">
      <c r="A348" s="2" t="s">
        <v>474</v>
      </c>
      <c r="B348" s="2" t="s">
        <v>485</v>
      </c>
      <c r="C348">
        <f>IF(ISERROR(1/VLOOKUP($B348,'Justerad allokering'!$B$1:$AG$461,MATCH(C$1,'Justerad allokering'!$B$1:$AF$1,0),FALSE)),VLOOKUP($B348,'Allokerad kvv'!$B$2:$AV$468,MATCH(C$1,'Allokerad kvv'!$B$1:$AV$1,0),FALSE),VLOOKUP($B348,'Justerad allokering'!$B$1:$AG$461,MATCH(C$1,'Justerad allokering'!$B$1:$AF$1,0),FALSE))</f>
        <v>0</v>
      </c>
      <c r="D348">
        <f>IF(ISERROR(1/VLOOKUP($B348,'Justerad allokering'!$B$1:$AG$461,MATCH(D$1,'Justerad allokering'!$B$1:$AF$1,0),FALSE)),VLOOKUP($B348,'Allokerad kvv'!$B$2:$AV$468,MATCH(D$1,'Allokerad kvv'!$B$1:$AV$1,0),FALSE),VLOOKUP($B348,'Justerad allokering'!$B$1:$AG$461,MATCH(D$1,'Justerad allokering'!$B$1:$AF$1,0),FALSE))</f>
        <v>0</v>
      </c>
      <c r="E348">
        <f>IF(ISERROR(1/VLOOKUP($B348,'Justerad allokering'!$B$1:$AG$461,MATCH(E$1,'Justerad allokering'!$B$1:$AF$1,0),FALSE)),VLOOKUP($B348,'Allokerad kvv'!$B$2:$AV$468,MATCH(E$1,'Allokerad kvv'!$B$1:$AV$1,0),FALSE),VLOOKUP($B348,'Justerad allokering'!$B$1:$AG$461,MATCH(E$1,'Justerad allokering'!$B$1:$AF$1,0),FALSE))</f>
        <v>0</v>
      </c>
      <c r="F348">
        <f>IF(ISERROR(1/VLOOKUP($B348,'Justerad allokering'!$B$1:$AG$461,MATCH(F$1,'Justerad allokering'!$B$1:$AF$1,0),FALSE)),VLOOKUP($B348,'Allokerad kvv'!$B$2:$AV$468,MATCH(F$1,'Allokerad kvv'!$B$1:$AV$1,0),FALSE),VLOOKUP($B348,'Justerad allokering'!$B$1:$AG$461,MATCH(F$1,'Justerad allokering'!$B$1:$AF$1,0),FALSE))</f>
        <v>0</v>
      </c>
      <c r="G348">
        <f>IF(ISERROR(1/VLOOKUP($B348,'Justerad allokering'!$B$1:$AG$461,MATCH(G$1,'Justerad allokering'!$B$1:$AF$1,0),FALSE)),VLOOKUP($B348,'Allokerad kvv'!$B$2:$AV$468,MATCH(G$1,'Allokerad kvv'!$B$1:$AV$1,0),FALSE),VLOOKUP($B348,'Justerad allokering'!$B$1:$AG$461,MATCH(G$1,'Justerad allokering'!$B$1:$AF$1,0),FALSE))</f>
        <v>0</v>
      </c>
      <c r="H348">
        <f>IF(ISERROR(1/VLOOKUP($B348,'Justerad allokering'!$B$1:$AG$461,MATCH(H$1,'Justerad allokering'!$B$1:$AF$1,0),FALSE)),VLOOKUP($B348,'Allokerad kvv'!$B$2:$AV$468,MATCH(H$1,'Allokerad kvv'!$B$1:$AV$1,0),FALSE),VLOOKUP($B348,'Justerad allokering'!$B$1:$AG$461,MATCH(H$1,'Justerad allokering'!$B$1:$AF$1,0),FALSE))</f>
        <v>0</v>
      </c>
      <c r="I348">
        <f>IF(ISERROR(1/VLOOKUP($B348,'Justerad allokering'!$B$1:$AG$461,MATCH(I$1,'Justerad allokering'!$B$1:$AF$1,0),FALSE)),VLOOKUP($B348,'Allokerad kvv'!$B$2:$AV$468,MATCH(I$1,'Allokerad kvv'!$B$1:$AV$1,0),FALSE),VLOOKUP($B348,'Justerad allokering'!$B$1:$AG$461,MATCH(I$1,'Justerad allokering'!$B$1:$AF$1,0),FALSE))</f>
        <v>0</v>
      </c>
      <c r="J348">
        <f>IF(ISERROR(1/VLOOKUP($B348,'Justerad allokering'!$B$1:$AG$461,MATCH(J$1,'Justerad allokering'!$B$1:$AF$1,0),FALSE)),VLOOKUP($B348,'Allokerad kvv'!$B$2:$AV$468,MATCH(J$1,'Allokerad kvv'!$B$1:$AV$1,0),FALSE),VLOOKUP($B348,'Justerad allokering'!$B$1:$AG$461,MATCH(J$1,'Justerad allokering'!$B$1:$AF$1,0),FALSE))</f>
        <v>0</v>
      </c>
      <c r="K348">
        <f>IF(ISERROR(1/VLOOKUP($B348,'Justerad allokering'!$B$1:$AG$461,MATCH(K$1,'Justerad allokering'!$B$1:$AF$1,0),FALSE)),VLOOKUP($B348,'Allokerad kvv'!$B$2:$AV$468,MATCH(K$1,'Allokerad kvv'!$B$1:$AV$1,0),FALSE),VLOOKUP($B348,'Justerad allokering'!$B$1:$AG$461,MATCH(K$1,'Justerad allokering'!$B$1:$AF$1,0),FALSE))</f>
        <v>0</v>
      </c>
      <c r="L348">
        <f>IF(ISERROR(1/VLOOKUP($B348,'Justerad allokering'!$B$1:$AG$461,MATCH(L$1,'Justerad allokering'!$B$1:$AF$1,0),FALSE)),VLOOKUP($B348,'Allokerad kvv'!$B$2:$AV$468,MATCH(L$1,'Allokerad kvv'!$B$1:$AV$1,0),FALSE),VLOOKUP($B348,'Justerad allokering'!$B$1:$AG$461,MATCH(L$1,'Justerad allokering'!$B$1:$AF$1,0),FALSE))</f>
        <v>0</v>
      </c>
      <c r="M348">
        <f>IF(ISERROR(1/VLOOKUP($B348,'Justerad allokering'!$B$1:$AG$461,MATCH(M$1,'Justerad allokering'!$B$1:$AF$1,0),FALSE)),VLOOKUP($B348,'Allokerad kvv'!$B$2:$AV$468,MATCH(M$1,'Allokerad kvv'!$B$1:$AV$1,0),FALSE),VLOOKUP($B348,'Justerad allokering'!$B$1:$AG$461,MATCH(M$1,'Justerad allokering'!$B$1:$AF$1,0),FALSE))</f>
        <v>0</v>
      </c>
      <c r="N348">
        <f>IF(ISERROR(1/VLOOKUP($B348,'Justerad allokering'!$B$1:$AG$461,MATCH(N$1,'Justerad allokering'!$B$1:$AF$1,0),FALSE)),VLOOKUP($B348,'Allokerad kvv'!$B$2:$AV$468,MATCH(N$1,'Allokerad kvv'!$B$1:$AV$1,0),FALSE),VLOOKUP($B348,'Justerad allokering'!$B$1:$AG$461,MATCH(N$1,'Justerad allokering'!$B$1:$AF$1,0),FALSE))</f>
        <v>0</v>
      </c>
      <c r="O348">
        <f>IF(ISERROR(1/VLOOKUP($B348,'Justerad allokering'!$B$1:$AG$461,MATCH(O$1,'Justerad allokering'!$B$1:$AF$1,0),FALSE)),VLOOKUP($B348,'Allokerad kvv'!$B$2:$AV$468,MATCH(O$1,'Allokerad kvv'!$B$1:$AV$1,0),FALSE),VLOOKUP($B348,'Justerad allokering'!$B$1:$AG$461,MATCH(O$1,'Justerad allokering'!$B$1:$AF$1,0),FALSE))</f>
        <v>0</v>
      </c>
      <c r="P348">
        <f>IF(ISERROR(1/VLOOKUP($B348,'Justerad allokering'!$B$1:$AG$461,MATCH(P$1,'Justerad allokering'!$B$1:$AF$1,0),FALSE)),VLOOKUP($B348,'Allokerad kvv'!$B$2:$AV$468,MATCH(P$1,'Allokerad kvv'!$B$1:$AV$1,0),FALSE),VLOOKUP($B348,'Justerad allokering'!$B$1:$AG$461,MATCH(P$1,'Justerad allokering'!$B$1:$AF$1,0),FALSE))</f>
        <v>0</v>
      </c>
      <c r="Q348">
        <f>IF(ISERROR(1/VLOOKUP($B348,'Justerad allokering'!$B$1:$AG$461,MATCH(Q$1,'Justerad allokering'!$B$1:$AF$1,0),FALSE)),VLOOKUP($B348,'Allokerad kvv'!$B$2:$AV$468,MATCH(Q$1,'Allokerad kvv'!$B$1:$AV$1,0),FALSE),VLOOKUP($B348,'Justerad allokering'!$B$1:$AG$461,MATCH(Q$1,'Justerad allokering'!$B$1:$AF$1,0),FALSE))</f>
        <v>0</v>
      </c>
      <c r="R348">
        <f>IF(ISERROR(1/VLOOKUP($B348,'Justerad allokering'!$B$1:$AG$461,MATCH(R$1,'Justerad allokering'!$B$1:$AF$1,0),FALSE)),VLOOKUP($B348,'Allokerad kvv'!$B$2:$AV$468,MATCH(R$1,'Allokerad kvv'!$B$1:$AV$1,0),FALSE),VLOOKUP($B348,'Justerad allokering'!$B$1:$AG$461,MATCH(R$1,'Justerad allokering'!$B$1:$AF$1,0),FALSE))</f>
        <v>0</v>
      </c>
      <c r="S348">
        <f>IF(ISERROR(1/VLOOKUP($B348,'Justerad allokering'!$B$1:$AG$461,MATCH(S$1,'Justerad allokering'!$B$1:$AF$1,0),FALSE)),VLOOKUP($B348,'Allokerad kvv'!$B$2:$AV$468,MATCH(S$1,'Allokerad kvv'!$B$1:$AV$1,0),FALSE),VLOOKUP($B348,'Justerad allokering'!$B$1:$AG$461,MATCH(S$1,'Justerad allokering'!$B$1:$AF$1,0),FALSE))</f>
        <v>0</v>
      </c>
      <c r="T348">
        <f>IF(ISERROR(1/VLOOKUP($B348,'Justerad allokering'!$B$1:$AG$461,MATCH(T$1,'Justerad allokering'!$B$1:$AF$1,0),FALSE)),VLOOKUP($B348,'Allokerad kvv'!$B$2:$AV$468,MATCH(T$1,'Allokerad kvv'!$B$1:$AV$1,0),FALSE),VLOOKUP($B348,'Justerad allokering'!$B$1:$AG$461,MATCH(T$1,'Justerad allokering'!$B$1:$AF$1,0),FALSE))</f>
        <v>0</v>
      </c>
      <c r="U348">
        <f>IF(ISERROR(1/VLOOKUP($B348,'Justerad allokering'!$B$1:$AG$461,MATCH(U$1,'Justerad allokering'!$B$1:$AF$1,0),FALSE)),VLOOKUP($B348,'Allokerad kvv'!$B$2:$AV$468,MATCH(U$1,'Allokerad kvv'!$B$1:$AV$1,0),FALSE),VLOOKUP($B348,'Justerad allokering'!$B$1:$AG$461,MATCH(U$1,'Justerad allokering'!$B$1:$AF$1,0),FALSE))</f>
        <v>0</v>
      </c>
      <c r="V348">
        <f>IF(ISERROR(1/VLOOKUP($B348,'Justerad allokering'!$B$1:$AG$461,MATCH(V$1,'Justerad allokering'!$B$1:$AF$1,0),FALSE)),VLOOKUP($B348,'Allokerad kvv'!$B$2:$AV$468,MATCH(V$1,'Allokerad kvv'!$B$1:$AV$1,0),FALSE),VLOOKUP($B348,'Justerad allokering'!$B$1:$AG$461,MATCH(V$1,'Justerad allokering'!$B$1:$AF$1,0),FALSE))</f>
        <v>0</v>
      </c>
      <c r="W348">
        <f>IF(ISERROR(1/VLOOKUP($B348,'Justerad allokering'!$B$1:$AG$461,MATCH(W$1,'Justerad allokering'!$B$1:$AF$1,0),FALSE)),VLOOKUP($B348,'Allokerad kvv'!$B$2:$AV$468,MATCH(W$1,'Allokerad kvv'!$B$1:$AV$1,0),FALSE),VLOOKUP($B348,'Justerad allokering'!$B$1:$AG$461,MATCH(W$1,'Justerad allokering'!$B$1:$AF$1,0),FALSE))</f>
        <v>0</v>
      </c>
      <c r="X348">
        <f>IF(ISERROR(1/VLOOKUP($B348,'Justerad allokering'!$B$1:$AG$461,MATCH(X$1,'Justerad allokering'!$B$1:$AF$1,0),FALSE)),VLOOKUP($B348,'Allokerad kvv'!$B$2:$AV$468,MATCH(X$1,'Allokerad kvv'!$B$1:$AV$1,0),FALSE),VLOOKUP($B348,'Justerad allokering'!$B$1:$AG$461,MATCH(X$1,'Justerad allokering'!$B$1:$AF$1,0),FALSE))</f>
        <v>0</v>
      </c>
      <c r="Y348">
        <f>IF(ISERROR(1/VLOOKUP($B348,'Justerad allokering'!$B$1:$AG$461,MATCH(Y$1,'Justerad allokering'!$B$1:$AF$1,0),FALSE)),VLOOKUP($B348,'Allokerad kvv'!$B$2:$AV$468,MATCH(Y$1,'Allokerad kvv'!$B$1:$AV$1,0),FALSE),VLOOKUP($B348,'Justerad allokering'!$B$1:$AG$461,MATCH(Y$1,'Justerad allokering'!$B$1:$AF$1,0),FALSE))</f>
        <v>0</v>
      </c>
      <c r="Z348">
        <f>IF(ISERROR(1/VLOOKUP($B348,'Justerad allokering'!$B$1:$AG$461,MATCH(Z$1,'Justerad allokering'!$B$1:$AF$1,0),FALSE)),VLOOKUP($B348,'Allokerad kvv'!$B$2:$AV$468,MATCH(Z$1,'Allokerad kvv'!$B$1:$AV$1,0),FALSE),VLOOKUP($B348,'Justerad allokering'!$B$1:$AG$461,MATCH(Z$1,'Justerad allokering'!$B$1:$AF$1,0),FALSE))</f>
        <v>0</v>
      </c>
      <c r="AE348" s="89">
        <f t="shared" si="20"/>
        <v>0</v>
      </c>
      <c r="AG348">
        <f t="shared" si="21"/>
        <v>0</v>
      </c>
      <c r="AH348">
        <f t="shared" si="22"/>
        <v>0</v>
      </c>
      <c r="AI348" t="str">
        <f>IF(AH348=0,"",AH348/VLOOKUP(B348,Kraftvärmeprod!$B$1:$BC$480,MATCH("Summa tillförd energi exklusive rökgaskondensering",Kraftvärmeprod!$B$1:$BC$1,0),FALSE))</f>
        <v/>
      </c>
      <c r="AK348">
        <f t="shared" si="23"/>
        <v>0</v>
      </c>
    </row>
    <row r="349" spans="1:37" x14ac:dyDescent="0.25">
      <c r="A349" s="2" t="s">
        <v>474</v>
      </c>
      <c r="B349" s="2" t="s">
        <v>486</v>
      </c>
      <c r="C349">
        <f>IF(ISERROR(1/VLOOKUP($B349,'Justerad allokering'!$B$1:$AG$461,MATCH(C$1,'Justerad allokering'!$B$1:$AF$1,0),FALSE)),VLOOKUP($B349,'Allokerad kvv'!$B$2:$AV$468,MATCH(C$1,'Allokerad kvv'!$B$1:$AV$1,0),FALSE),VLOOKUP($B349,'Justerad allokering'!$B$1:$AG$461,MATCH(C$1,'Justerad allokering'!$B$1:$AF$1,0),FALSE))</f>
        <v>0</v>
      </c>
      <c r="D349">
        <f>IF(ISERROR(1/VLOOKUP($B349,'Justerad allokering'!$B$1:$AG$461,MATCH(D$1,'Justerad allokering'!$B$1:$AF$1,0),FALSE)),VLOOKUP($B349,'Allokerad kvv'!$B$2:$AV$468,MATCH(D$1,'Allokerad kvv'!$B$1:$AV$1,0),FALSE),VLOOKUP($B349,'Justerad allokering'!$B$1:$AG$461,MATCH(D$1,'Justerad allokering'!$B$1:$AF$1,0),FALSE))</f>
        <v>0</v>
      </c>
      <c r="E349">
        <f>IF(ISERROR(1/VLOOKUP($B349,'Justerad allokering'!$B$1:$AG$461,MATCH(E$1,'Justerad allokering'!$B$1:$AF$1,0),FALSE)),VLOOKUP($B349,'Allokerad kvv'!$B$2:$AV$468,MATCH(E$1,'Allokerad kvv'!$B$1:$AV$1,0),FALSE),VLOOKUP($B349,'Justerad allokering'!$B$1:$AG$461,MATCH(E$1,'Justerad allokering'!$B$1:$AF$1,0),FALSE))</f>
        <v>0</v>
      </c>
      <c r="F349">
        <f>IF(ISERROR(1/VLOOKUP($B349,'Justerad allokering'!$B$1:$AG$461,MATCH(F$1,'Justerad allokering'!$B$1:$AF$1,0),FALSE)),VLOOKUP($B349,'Allokerad kvv'!$B$2:$AV$468,MATCH(F$1,'Allokerad kvv'!$B$1:$AV$1,0),FALSE),VLOOKUP($B349,'Justerad allokering'!$B$1:$AG$461,MATCH(F$1,'Justerad allokering'!$B$1:$AF$1,0),FALSE))</f>
        <v>0</v>
      </c>
      <c r="G349">
        <f>IF(ISERROR(1/VLOOKUP($B349,'Justerad allokering'!$B$1:$AG$461,MATCH(G$1,'Justerad allokering'!$B$1:$AF$1,0),FALSE)),VLOOKUP($B349,'Allokerad kvv'!$B$2:$AV$468,MATCH(G$1,'Allokerad kvv'!$B$1:$AV$1,0),FALSE),VLOOKUP($B349,'Justerad allokering'!$B$1:$AG$461,MATCH(G$1,'Justerad allokering'!$B$1:$AF$1,0),FALSE))</f>
        <v>0</v>
      </c>
      <c r="H349">
        <f>IF(ISERROR(1/VLOOKUP($B349,'Justerad allokering'!$B$1:$AG$461,MATCH(H$1,'Justerad allokering'!$B$1:$AF$1,0),FALSE)),VLOOKUP($B349,'Allokerad kvv'!$B$2:$AV$468,MATCH(H$1,'Allokerad kvv'!$B$1:$AV$1,0),FALSE),VLOOKUP($B349,'Justerad allokering'!$B$1:$AG$461,MATCH(H$1,'Justerad allokering'!$B$1:$AF$1,0),FALSE))</f>
        <v>0</v>
      </c>
      <c r="I349">
        <f>IF(ISERROR(1/VLOOKUP($B349,'Justerad allokering'!$B$1:$AG$461,MATCH(I$1,'Justerad allokering'!$B$1:$AF$1,0),FALSE)),VLOOKUP($B349,'Allokerad kvv'!$B$2:$AV$468,MATCH(I$1,'Allokerad kvv'!$B$1:$AV$1,0),FALSE),VLOOKUP($B349,'Justerad allokering'!$B$1:$AG$461,MATCH(I$1,'Justerad allokering'!$B$1:$AF$1,0),FALSE))</f>
        <v>0</v>
      </c>
      <c r="J349">
        <f>IF(ISERROR(1/VLOOKUP($B349,'Justerad allokering'!$B$1:$AG$461,MATCH(J$1,'Justerad allokering'!$B$1:$AF$1,0),FALSE)),VLOOKUP($B349,'Allokerad kvv'!$B$2:$AV$468,MATCH(J$1,'Allokerad kvv'!$B$1:$AV$1,0),FALSE),VLOOKUP($B349,'Justerad allokering'!$B$1:$AG$461,MATCH(J$1,'Justerad allokering'!$B$1:$AF$1,0),FALSE))</f>
        <v>0</v>
      </c>
      <c r="K349">
        <f>IF(ISERROR(1/VLOOKUP($B349,'Justerad allokering'!$B$1:$AG$461,MATCH(K$1,'Justerad allokering'!$B$1:$AF$1,0),FALSE)),VLOOKUP($B349,'Allokerad kvv'!$B$2:$AV$468,MATCH(K$1,'Allokerad kvv'!$B$1:$AV$1,0),FALSE),VLOOKUP($B349,'Justerad allokering'!$B$1:$AG$461,MATCH(K$1,'Justerad allokering'!$B$1:$AF$1,0),FALSE))</f>
        <v>0</v>
      </c>
      <c r="L349">
        <f>IF(ISERROR(1/VLOOKUP($B349,'Justerad allokering'!$B$1:$AG$461,MATCH(L$1,'Justerad allokering'!$B$1:$AF$1,0),FALSE)),VLOOKUP($B349,'Allokerad kvv'!$B$2:$AV$468,MATCH(L$1,'Allokerad kvv'!$B$1:$AV$1,0),FALSE),VLOOKUP($B349,'Justerad allokering'!$B$1:$AG$461,MATCH(L$1,'Justerad allokering'!$B$1:$AF$1,0),FALSE))</f>
        <v>0</v>
      </c>
      <c r="M349">
        <f>IF(ISERROR(1/VLOOKUP($B349,'Justerad allokering'!$B$1:$AG$461,MATCH(M$1,'Justerad allokering'!$B$1:$AF$1,0),FALSE)),VLOOKUP($B349,'Allokerad kvv'!$B$2:$AV$468,MATCH(M$1,'Allokerad kvv'!$B$1:$AV$1,0),FALSE),VLOOKUP($B349,'Justerad allokering'!$B$1:$AG$461,MATCH(M$1,'Justerad allokering'!$B$1:$AF$1,0),FALSE))</f>
        <v>0</v>
      </c>
      <c r="N349">
        <f>IF(ISERROR(1/VLOOKUP($B349,'Justerad allokering'!$B$1:$AG$461,MATCH(N$1,'Justerad allokering'!$B$1:$AF$1,0),FALSE)),VLOOKUP($B349,'Allokerad kvv'!$B$2:$AV$468,MATCH(N$1,'Allokerad kvv'!$B$1:$AV$1,0),FALSE),VLOOKUP($B349,'Justerad allokering'!$B$1:$AG$461,MATCH(N$1,'Justerad allokering'!$B$1:$AF$1,0),FALSE))</f>
        <v>0</v>
      </c>
      <c r="O349">
        <f>IF(ISERROR(1/VLOOKUP($B349,'Justerad allokering'!$B$1:$AG$461,MATCH(O$1,'Justerad allokering'!$B$1:$AF$1,0),FALSE)),VLOOKUP($B349,'Allokerad kvv'!$B$2:$AV$468,MATCH(O$1,'Allokerad kvv'!$B$1:$AV$1,0),FALSE),VLOOKUP($B349,'Justerad allokering'!$B$1:$AG$461,MATCH(O$1,'Justerad allokering'!$B$1:$AF$1,0),FALSE))</f>
        <v>0</v>
      </c>
      <c r="P349">
        <f>IF(ISERROR(1/VLOOKUP($B349,'Justerad allokering'!$B$1:$AG$461,MATCH(P$1,'Justerad allokering'!$B$1:$AF$1,0),FALSE)),VLOOKUP($B349,'Allokerad kvv'!$B$2:$AV$468,MATCH(P$1,'Allokerad kvv'!$B$1:$AV$1,0),FALSE),VLOOKUP($B349,'Justerad allokering'!$B$1:$AG$461,MATCH(P$1,'Justerad allokering'!$B$1:$AF$1,0),FALSE))</f>
        <v>0</v>
      </c>
      <c r="Q349">
        <f>IF(ISERROR(1/VLOOKUP($B349,'Justerad allokering'!$B$1:$AG$461,MATCH(Q$1,'Justerad allokering'!$B$1:$AF$1,0),FALSE)),VLOOKUP($B349,'Allokerad kvv'!$B$2:$AV$468,MATCH(Q$1,'Allokerad kvv'!$B$1:$AV$1,0),FALSE),VLOOKUP($B349,'Justerad allokering'!$B$1:$AG$461,MATCH(Q$1,'Justerad allokering'!$B$1:$AF$1,0),FALSE))</f>
        <v>0</v>
      </c>
      <c r="R349">
        <f>IF(ISERROR(1/VLOOKUP($B349,'Justerad allokering'!$B$1:$AG$461,MATCH(R$1,'Justerad allokering'!$B$1:$AF$1,0),FALSE)),VLOOKUP($B349,'Allokerad kvv'!$B$2:$AV$468,MATCH(R$1,'Allokerad kvv'!$B$1:$AV$1,0),FALSE),VLOOKUP($B349,'Justerad allokering'!$B$1:$AG$461,MATCH(R$1,'Justerad allokering'!$B$1:$AF$1,0),FALSE))</f>
        <v>0</v>
      </c>
      <c r="S349">
        <f>IF(ISERROR(1/VLOOKUP($B349,'Justerad allokering'!$B$1:$AG$461,MATCH(S$1,'Justerad allokering'!$B$1:$AF$1,0),FALSE)),VLOOKUP($B349,'Allokerad kvv'!$B$2:$AV$468,MATCH(S$1,'Allokerad kvv'!$B$1:$AV$1,0),FALSE),VLOOKUP($B349,'Justerad allokering'!$B$1:$AG$461,MATCH(S$1,'Justerad allokering'!$B$1:$AF$1,0),FALSE))</f>
        <v>0</v>
      </c>
      <c r="T349">
        <f>IF(ISERROR(1/VLOOKUP($B349,'Justerad allokering'!$B$1:$AG$461,MATCH(T$1,'Justerad allokering'!$B$1:$AF$1,0),FALSE)),VLOOKUP($B349,'Allokerad kvv'!$B$2:$AV$468,MATCH(T$1,'Allokerad kvv'!$B$1:$AV$1,0),FALSE),VLOOKUP($B349,'Justerad allokering'!$B$1:$AG$461,MATCH(T$1,'Justerad allokering'!$B$1:$AF$1,0),FALSE))</f>
        <v>0</v>
      </c>
      <c r="U349">
        <f>IF(ISERROR(1/VLOOKUP($B349,'Justerad allokering'!$B$1:$AG$461,MATCH(U$1,'Justerad allokering'!$B$1:$AF$1,0),FALSE)),VLOOKUP($B349,'Allokerad kvv'!$B$2:$AV$468,MATCH(U$1,'Allokerad kvv'!$B$1:$AV$1,0),FALSE),VLOOKUP($B349,'Justerad allokering'!$B$1:$AG$461,MATCH(U$1,'Justerad allokering'!$B$1:$AF$1,0),FALSE))</f>
        <v>0</v>
      </c>
      <c r="V349">
        <f>IF(ISERROR(1/VLOOKUP($B349,'Justerad allokering'!$B$1:$AG$461,MATCH(V$1,'Justerad allokering'!$B$1:$AF$1,0),FALSE)),VLOOKUP($B349,'Allokerad kvv'!$B$2:$AV$468,MATCH(V$1,'Allokerad kvv'!$B$1:$AV$1,0),FALSE),VLOOKUP($B349,'Justerad allokering'!$B$1:$AG$461,MATCH(V$1,'Justerad allokering'!$B$1:$AF$1,0),FALSE))</f>
        <v>0</v>
      </c>
      <c r="W349">
        <f>IF(ISERROR(1/VLOOKUP($B349,'Justerad allokering'!$B$1:$AG$461,MATCH(W$1,'Justerad allokering'!$B$1:$AF$1,0),FALSE)),VLOOKUP($B349,'Allokerad kvv'!$B$2:$AV$468,MATCH(W$1,'Allokerad kvv'!$B$1:$AV$1,0),FALSE),VLOOKUP($B349,'Justerad allokering'!$B$1:$AG$461,MATCH(W$1,'Justerad allokering'!$B$1:$AF$1,0),FALSE))</f>
        <v>0</v>
      </c>
      <c r="X349">
        <f>IF(ISERROR(1/VLOOKUP($B349,'Justerad allokering'!$B$1:$AG$461,MATCH(X$1,'Justerad allokering'!$B$1:$AF$1,0),FALSE)),VLOOKUP($B349,'Allokerad kvv'!$B$2:$AV$468,MATCH(X$1,'Allokerad kvv'!$B$1:$AV$1,0),FALSE),VLOOKUP($B349,'Justerad allokering'!$B$1:$AG$461,MATCH(X$1,'Justerad allokering'!$B$1:$AF$1,0),FALSE))</f>
        <v>0</v>
      </c>
      <c r="Y349">
        <f>IF(ISERROR(1/VLOOKUP($B349,'Justerad allokering'!$B$1:$AG$461,MATCH(Y$1,'Justerad allokering'!$B$1:$AF$1,0),FALSE)),VLOOKUP($B349,'Allokerad kvv'!$B$2:$AV$468,MATCH(Y$1,'Allokerad kvv'!$B$1:$AV$1,0),FALSE),VLOOKUP($B349,'Justerad allokering'!$B$1:$AG$461,MATCH(Y$1,'Justerad allokering'!$B$1:$AF$1,0),FALSE))</f>
        <v>0</v>
      </c>
      <c r="Z349">
        <f>IF(ISERROR(1/VLOOKUP($B349,'Justerad allokering'!$B$1:$AG$461,MATCH(Z$1,'Justerad allokering'!$B$1:$AF$1,0),FALSE)),VLOOKUP($B349,'Allokerad kvv'!$B$2:$AV$468,MATCH(Z$1,'Allokerad kvv'!$B$1:$AV$1,0),FALSE),VLOOKUP($B349,'Justerad allokering'!$B$1:$AG$461,MATCH(Z$1,'Justerad allokering'!$B$1:$AF$1,0),FALSE))</f>
        <v>0</v>
      </c>
      <c r="AE349" s="89">
        <f t="shared" si="20"/>
        <v>0</v>
      </c>
      <c r="AG349">
        <f t="shared" si="21"/>
        <v>0</v>
      </c>
      <c r="AH349">
        <f t="shared" si="22"/>
        <v>0</v>
      </c>
      <c r="AI349" t="str">
        <f>IF(AH349=0,"",AH349/VLOOKUP(B349,Kraftvärmeprod!$B$1:$BC$480,MATCH("Summa tillförd energi exklusive rökgaskondensering",Kraftvärmeprod!$B$1:$BC$1,0),FALSE))</f>
        <v/>
      </c>
      <c r="AK349">
        <f t="shared" si="23"/>
        <v>0</v>
      </c>
    </row>
    <row r="350" spans="1:37" x14ac:dyDescent="0.25">
      <c r="A350" s="2" t="s">
        <v>487</v>
      </c>
      <c r="B350" s="2" t="s">
        <v>488</v>
      </c>
      <c r="C350">
        <f>IF(ISERROR(1/VLOOKUP($B350,'Justerad allokering'!$B$1:$AG$461,MATCH(C$1,'Justerad allokering'!$B$1:$AF$1,0),FALSE)),VLOOKUP($B350,'Allokerad kvv'!$B$2:$AV$468,MATCH(C$1,'Allokerad kvv'!$B$1:$AV$1,0),FALSE),VLOOKUP($B350,'Justerad allokering'!$B$1:$AG$461,MATCH(C$1,'Justerad allokering'!$B$1:$AF$1,0),FALSE))</f>
        <v>0</v>
      </c>
      <c r="D350">
        <f>IF(ISERROR(1/VLOOKUP($B350,'Justerad allokering'!$B$1:$AG$461,MATCH(D$1,'Justerad allokering'!$B$1:$AF$1,0),FALSE)),VLOOKUP($B350,'Allokerad kvv'!$B$2:$AV$468,MATCH(D$1,'Allokerad kvv'!$B$1:$AV$1,0),FALSE),VLOOKUP($B350,'Justerad allokering'!$B$1:$AG$461,MATCH(D$1,'Justerad allokering'!$B$1:$AF$1,0),FALSE))</f>
        <v>0</v>
      </c>
      <c r="E350">
        <f>IF(ISERROR(1/VLOOKUP($B350,'Justerad allokering'!$B$1:$AG$461,MATCH(E$1,'Justerad allokering'!$B$1:$AF$1,0),FALSE)),VLOOKUP($B350,'Allokerad kvv'!$B$2:$AV$468,MATCH(E$1,'Allokerad kvv'!$B$1:$AV$1,0),FALSE),VLOOKUP($B350,'Justerad allokering'!$B$1:$AG$461,MATCH(E$1,'Justerad allokering'!$B$1:$AF$1,0),FALSE))</f>
        <v>0</v>
      </c>
      <c r="F350">
        <f>IF(ISERROR(1/VLOOKUP($B350,'Justerad allokering'!$B$1:$AG$461,MATCH(F$1,'Justerad allokering'!$B$1:$AF$1,0),FALSE)),VLOOKUP($B350,'Allokerad kvv'!$B$2:$AV$468,MATCH(F$1,'Allokerad kvv'!$B$1:$AV$1,0),FALSE),VLOOKUP($B350,'Justerad allokering'!$B$1:$AG$461,MATCH(F$1,'Justerad allokering'!$B$1:$AF$1,0),FALSE))</f>
        <v>0</v>
      </c>
      <c r="G350">
        <f>IF(ISERROR(1/VLOOKUP($B350,'Justerad allokering'!$B$1:$AG$461,MATCH(G$1,'Justerad allokering'!$B$1:$AF$1,0),FALSE)),VLOOKUP($B350,'Allokerad kvv'!$B$2:$AV$468,MATCH(G$1,'Allokerad kvv'!$B$1:$AV$1,0),FALSE),VLOOKUP($B350,'Justerad allokering'!$B$1:$AG$461,MATCH(G$1,'Justerad allokering'!$B$1:$AF$1,0),FALSE))</f>
        <v>0</v>
      </c>
      <c r="H350">
        <f>IF(ISERROR(1/VLOOKUP($B350,'Justerad allokering'!$B$1:$AG$461,MATCH(H$1,'Justerad allokering'!$B$1:$AF$1,0),FALSE)),VLOOKUP($B350,'Allokerad kvv'!$B$2:$AV$468,MATCH(H$1,'Allokerad kvv'!$B$1:$AV$1,0),FALSE),VLOOKUP($B350,'Justerad allokering'!$B$1:$AG$461,MATCH(H$1,'Justerad allokering'!$B$1:$AF$1,0),FALSE))</f>
        <v>0</v>
      </c>
      <c r="I350">
        <f>IF(ISERROR(1/VLOOKUP($B350,'Justerad allokering'!$B$1:$AG$461,MATCH(I$1,'Justerad allokering'!$B$1:$AF$1,0),FALSE)),VLOOKUP($B350,'Allokerad kvv'!$B$2:$AV$468,MATCH(I$1,'Allokerad kvv'!$B$1:$AV$1,0),FALSE),VLOOKUP($B350,'Justerad allokering'!$B$1:$AG$461,MATCH(I$1,'Justerad allokering'!$B$1:$AF$1,0),FALSE))</f>
        <v>0</v>
      </c>
      <c r="J350">
        <f>IF(ISERROR(1/VLOOKUP($B350,'Justerad allokering'!$B$1:$AG$461,MATCH(J$1,'Justerad allokering'!$B$1:$AF$1,0),FALSE)),VLOOKUP($B350,'Allokerad kvv'!$B$2:$AV$468,MATCH(J$1,'Allokerad kvv'!$B$1:$AV$1,0),FALSE),VLOOKUP($B350,'Justerad allokering'!$B$1:$AG$461,MATCH(J$1,'Justerad allokering'!$B$1:$AF$1,0),FALSE))</f>
        <v>0</v>
      </c>
      <c r="K350">
        <f>IF(ISERROR(1/VLOOKUP($B350,'Justerad allokering'!$B$1:$AG$461,MATCH(K$1,'Justerad allokering'!$B$1:$AF$1,0),FALSE)),VLOOKUP($B350,'Allokerad kvv'!$B$2:$AV$468,MATCH(K$1,'Allokerad kvv'!$B$1:$AV$1,0),FALSE),VLOOKUP($B350,'Justerad allokering'!$B$1:$AG$461,MATCH(K$1,'Justerad allokering'!$B$1:$AF$1,0),FALSE))</f>
        <v>0</v>
      </c>
      <c r="L350">
        <f>IF(ISERROR(1/VLOOKUP($B350,'Justerad allokering'!$B$1:$AG$461,MATCH(L$1,'Justerad allokering'!$B$1:$AF$1,0),FALSE)),VLOOKUP($B350,'Allokerad kvv'!$B$2:$AV$468,MATCH(L$1,'Allokerad kvv'!$B$1:$AV$1,0),FALSE),VLOOKUP($B350,'Justerad allokering'!$B$1:$AG$461,MATCH(L$1,'Justerad allokering'!$B$1:$AF$1,0),FALSE))</f>
        <v>0</v>
      </c>
      <c r="M350">
        <f>IF(ISERROR(1/VLOOKUP($B350,'Justerad allokering'!$B$1:$AG$461,MATCH(M$1,'Justerad allokering'!$B$1:$AF$1,0),FALSE)),VLOOKUP($B350,'Allokerad kvv'!$B$2:$AV$468,MATCH(M$1,'Allokerad kvv'!$B$1:$AV$1,0),FALSE),VLOOKUP($B350,'Justerad allokering'!$B$1:$AG$461,MATCH(M$1,'Justerad allokering'!$B$1:$AF$1,0),FALSE))</f>
        <v>0</v>
      </c>
      <c r="N350">
        <f>IF(ISERROR(1/VLOOKUP($B350,'Justerad allokering'!$B$1:$AG$461,MATCH(N$1,'Justerad allokering'!$B$1:$AF$1,0),FALSE)),VLOOKUP($B350,'Allokerad kvv'!$B$2:$AV$468,MATCH(N$1,'Allokerad kvv'!$B$1:$AV$1,0),FALSE),VLOOKUP($B350,'Justerad allokering'!$B$1:$AG$461,MATCH(N$1,'Justerad allokering'!$B$1:$AF$1,0),FALSE))</f>
        <v>0</v>
      </c>
      <c r="O350">
        <f>IF(ISERROR(1/VLOOKUP($B350,'Justerad allokering'!$B$1:$AG$461,MATCH(O$1,'Justerad allokering'!$B$1:$AF$1,0),FALSE)),VLOOKUP($B350,'Allokerad kvv'!$B$2:$AV$468,MATCH(O$1,'Allokerad kvv'!$B$1:$AV$1,0),FALSE),VLOOKUP($B350,'Justerad allokering'!$B$1:$AG$461,MATCH(O$1,'Justerad allokering'!$B$1:$AF$1,0),FALSE))</f>
        <v>0</v>
      </c>
      <c r="P350">
        <f>IF(ISERROR(1/VLOOKUP($B350,'Justerad allokering'!$B$1:$AG$461,MATCH(P$1,'Justerad allokering'!$B$1:$AF$1,0),FALSE)),VLOOKUP($B350,'Allokerad kvv'!$B$2:$AV$468,MATCH(P$1,'Allokerad kvv'!$B$1:$AV$1,0),FALSE),VLOOKUP($B350,'Justerad allokering'!$B$1:$AG$461,MATCH(P$1,'Justerad allokering'!$B$1:$AF$1,0),FALSE))</f>
        <v>0</v>
      </c>
      <c r="Q350">
        <f>IF(ISERROR(1/VLOOKUP($B350,'Justerad allokering'!$B$1:$AG$461,MATCH(Q$1,'Justerad allokering'!$B$1:$AF$1,0),FALSE)),VLOOKUP($B350,'Allokerad kvv'!$B$2:$AV$468,MATCH(Q$1,'Allokerad kvv'!$B$1:$AV$1,0),FALSE),VLOOKUP($B350,'Justerad allokering'!$B$1:$AG$461,MATCH(Q$1,'Justerad allokering'!$B$1:$AF$1,0),FALSE))</f>
        <v>0</v>
      </c>
      <c r="R350">
        <f>IF(ISERROR(1/VLOOKUP($B350,'Justerad allokering'!$B$1:$AG$461,MATCH(R$1,'Justerad allokering'!$B$1:$AF$1,0),FALSE)),VLOOKUP($B350,'Allokerad kvv'!$B$2:$AV$468,MATCH(R$1,'Allokerad kvv'!$B$1:$AV$1,0),FALSE),VLOOKUP($B350,'Justerad allokering'!$B$1:$AG$461,MATCH(R$1,'Justerad allokering'!$B$1:$AF$1,0),FALSE))</f>
        <v>0</v>
      </c>
      <c r="S350">
        <f>IF(ISERROR(1/VLOOKUP($B350,'Justerad allokering'!$B$1:$AG$461,MATCH(S$1,'Justerad allokering'!$B$1:$AF$1,0),FALSE)),VLOOKUP($B350,'Allokerad kvv'!$B$2:$AV$468,MATCH(S$1,'Allokerad kvv'!$B$1:$AV$1,0),FALSE),VLOOKUP($B350,'Justerad allokering'!$B$1:$AG$461,MATCH(S$1,'Justerad allokering'!$B$1:$AF$1,0),FALSE))</f>
        <v>0</v>
      </c>
      <c r="T350">
        <f>IF(ISERROR(1/VLOOKUP($B350,'Justerad allokering'!$B$1:$AG$461,MATCH(T$1,'Justerad allokering'!$B$1:$AF$1,0),FALSE)),VLOOKUP($B350,'Allokerad kvv'!$B$2:$AV$468,MATCH(T$1,'Allokerad kvv'!$B$1:$AV$1,0),FALSE),VLOOKUP($B350,'Justerad allokering'!$B$1:$AG$461,MATCH(T$1,'Justerad allokering'!$B$1:$AF$1,0),FALSE))</f>
        <v>0</v>
      </c>
      <c r="U350">
        <f>IF(ISERROR(1/VLOOKUP($B350,'Justerad allokering'!$B$1:$AG$461,MATCH(U$1,'Justerad allokering'!$B$1:$AF$1,0),FALSE)),VLOOKUP($B350,'Allokerad kvv'!$B$2:$AV$468,MATCH(U$1,'Allokerad kvv'!$B$1:$AV$1,0),FALSE),VLOOKUP($B350,'Justerad allokering'!$B$1:$AG$461,MATCH(U$1,'Justerad allokering'!$B$1:$AF$1,0),FALSE))</f>
        <v>0</v>
      </c>
      <c r="V350">
        <f>IF(ISERROR(1/VLOOKUP($B350,'Justerad allokering'!$B$1:$AG$461,MATCH(V$1,'Justerad allokering'!$B$1:$AF$1,0),FALSE)),VLOOKUP($B350,'Allokerad kvv'!$B$2:$AV$468,MATCH(V$1,'Allokerad kvv'!$B$1:$AV$1,0),FALSE),VLOOKUP($B350,'Justerad allokering'!$B$1:$AG$461,MATCH(V$1,'Justerad allokering'!$B$1:$AF$1,0),FALSE))</f>
        <v>0</v>
      </c>
      <c r="W350">
        <f>IF(ISERROR(1/VLOOKUP($B350,'Justerad allokering'!$B$1:$AG$461,MATCH(W$1,'Justerad allokering'!$B$1:$AF$1,0),FALSE)),VLOOKUP($B350,'Allokerad kvv'!$B$2:$AV$468,MATCH(W$1,'Allokerad kvv'!$B$1:$AV$1,0),FALSE),VLOOKUP($B350,'Justerad allokering'!$B$1:$AG$461,MATCH(W$1,'Justerad allokering'!$B$1:$AF$1,0),FALSE))</f>
        <v>0</v>
      </c>
      <c r="X350">
        <f>IF(ISERROR(1/VLOOKUP($B350,'Justerad allokering'!$B$1:$AG$461,MATCH(X$1,'Justerad allokering'!$B$1:$AF$1,0),FALSE)),VLOOKUP($B350,'Allokerad kvv'!$B$2:$AV$468,MATCH(X$1,'Allokerad kvv'!$B$1:$AV$1,0),FALSE),VLOOKUP($B350,'Justerad allokering'!$B$1:$AG$461,MATCH(X$1,'Justerad allokering'!$B$1:$AF$1,0),FALSE))</f>
        <v>0</v>
      </c>
      <c r="Y350">
        <f>IF(ISERROR(1/VLOOKUP($B350,'Justerad allokering'!$B$1:$AG$461,MATCH(Y$1,'Justerad allokering'!$B$1:$AF$1,0),FALSE)),VLOOKUP($B350,'Allokerad kvv'!$B$2:$AV$468,MATCH(Y$1,'Allokerad kvv'!$B$1:$AV$1,0),FALSE),VLOOKUP($B350,'Justerad allokering'!$B$1:$AG$461,MATCH(Y$1,'Justerad allokering'!$B$1:$AF$1,0),FALSE))</f>
        <v>0</v>
      </c>
      <c r="Z350">
        <f>IF(ISERROR(1/VLOOKUP($B350,'Justerad allokering'!$B$1:$AG$461,MATCH(Z$1,'Justerad allokering'!$B$1:$AF$1,0),FALSE)),VLOOKUP($B350,'Allokerad kvv'!$B$2:$AV$468,MATCH(Z$1,'Allokerad kvv'!$B$1:$AV$1,0),FALSE),VLOOKUP($B350,'Justerad allokering'!$B$1:$AG$461,MATCH(Z$1,'Justerad allokering'!$B$1:$AF$1,0),FALSE))</f>
        <v>0</v>
      </c>
      <c r="AE350" s="89">
        <f t="shared" si="20"/>
        <v>0</v>
      </c>
      <c r="AG350">
        <f t="shared" si="21"/>
        <v>0</v>
      </c>
      <c r="AH350">
        <f t="shared" si="22"/>
        <v>0</v>
      </c>
      <c r="AI350" t="str">
        <f>IF(AH350=0,"",AH350/VLOOKUP(B350,Kraftvärmeprod!$B$1:$BC$480,MATCH("Summa tillförd energi exklusive rökgaskondensering",Kraftvärmeprod!$B$1:$BC$1,0),FALSE))</f>
        <v/>
      </c>
      <c r="AK350">
        <f t="shared" si="23"/>
        <v>0</v>
      </c>
    </row>
    <row r="351" spans="1:37" x14ac:dyDescent="0.25">
      <c r="A351" s="2" t="s">
        <v>487</v>
      </c>
      <c r="B351" s="2" t="s">
        <v>489</v>
      </c>
      <c r="C351">
        <f>IF(ISERROR(1/VLOOKUP($B351,'Justerad allokering'!$B$1:$AG$461,MATCH(C$1,'Justerad allokering'!$B$1:$AF$1,0),FALSE)),VLOOKUP($B351,'Allokerad kvv'!$B$2:$AV$468,MATCH(C$1,'Allokerad kvv'!$B$1:$AV$1,0),FALSE),VLOOKUP($B351,'Justerad allokering'!$B$1:$AG$461,MATCH(C$1,'Justerad allokering'!$B$1:$AF$1,0),FALSE))</f>
        <v>0</v>
      </c>
      <c r="D351">
        <f>IF(ISERROR(1/VLOOKUP($B351,'Justerad allokering'!$B$1:$AG$461,MATCH(D$1,'Justerad allokering'!$B$1:$AF$1,0),FALSE)),VLOOKUP($B351,'Allokerad kvv'!$B$2:$AV$468,MATCH(D$1,'Allokerad kvv'!$B$1:$AV$1,0),FALSE),VLOOKUP($B351,'Justerad allokering'!$B$1:$AG$461,MATCH(D$1,'Justerad allokering'!$B$1:$AF$1,0),FALSE))</f>
        <v>0</v>
      </c>
      <c r="E351">
        <f>IF(ISERROR(1/VLOOKUP($B351,'Justerad allokering'!$B$1:$AG$461,MATCH(E$1,'Justerad allokering'!$B$1:$AF$1,0),FALSE)),VLOOKUP($B351,'Allokerad kvv'!$B$2:$AV$468,MATCH(E$1,'Allokerad kvv'!$B$1:$AV$1,0),FALSE),VLOOKUP($B351,'Justerad allokering'!$B$1:$AG$461,MATCH(E$1,'Justerad allokering'!$B$1:$AF$1,0),FALSE))</f>
        <v>0</v>
      </c>
      <c r="F351">
        <f>IF(ISERROR(1/VLOOKUP($B351,'Justerad allokering'!$B$1:$AG$461,MATCH(F$1,'Justerad allokering'!$B$1:$AF$1,0),FALSE)),VLOOKUP($B351,'Allokerad kvv'!$B$2:$AV$468,MATCH(F$1,'Allokerad kvv'!$B$1:$AV$1,0),FALSE),VLOOKUP($B351,'Justerad allokering'!$B$1:$AG$461,MATCH(F$1,'Justerad allokering'!$B$1:$AF$1,0),FALSE))</f>
        <v>0</v>
      </c>
      <c r="G351">
        <f>IF(ISERROR(1/VLOOKUP($B351,'Justerad allokering'!$B$1:$AG$461,MATCH(G$1,'Justerad allokering'!$B$1:$AF$1,0),FALSE)),VLOOKUP($B351,'Allokerad kvv'!$B$2:$AV$468,MATCH(G$1,'Allokerad kvv'!$B$1:$AV$1,0),FALSE),VLOOKUP($B351,'Justerad allokering'!$B$1:$AG$461,MATCH(G$1,'Justerad allokering'!$B$1:$AF$1,0),FALSE))</f>
        <v>0</v>
      </c>
      <c r="H351">
        <f>IF(ISERROR(1/VLOOKUP($B351,'Justerad allokering'!$B$1:$AG$461,MATCH(H$1,'Justerad allokering'!$B$1:$AF$1,0),FALSE)),VLOOKUP($B351,'Allokerad kvv'!$B$2:$AV$468,MATCH(H$1,'Allokerad kvv'!$B$1:$AV$1,0),FALSE),VLOOKUP($B351,'Justerad allokering'!$B$1:$AG$461,MATCH(H$1,'Justerad allokering'!$B$1:$AF$1,0),FALSE))</f>
        <v>0</v>
      </c>
      <c r="I351">
        <f>IF(ISERROR(1/VLOOKUP($B351,'Justerad allokering'!$B$1:$AG$461,MATCH(I$1,'Justerad allokering'!$B$1:$AF$1,0),FALSE)),VLOOKUP($B351,'Allokerad kvv'!$B$2:$AV$468,MATCH(I$1,'Allokerad kvv'!$B$1:$AV$1,0),FALSE),VLOOKUP($B351,'Justerad allokering'!$B$1:$AG$461,MATCH(I$1,'Justerad allokering'!$B$1:$AF$1,0),FALSE))</f>
        <v>0</v>
      </c>
      <c r="J351">
        <f>IF(ISERROR(1/VLOOKUP($B351,'Justerad allokering'!$B$1:$AG$461,MATCH(J$1,'Justerad allokering'!$B$1:$AF$1,0),FALSE)),VLOOKUP($B351,'Allokerad kvv'!$B$2:$AV$468,MATCH(J$1,'Allokerad kvv'!$B$1:$AV$1,0),FALSE),VLOOKUP($B351,'Justerad allokering'!$B$1:$AG$461,MATCH(J$1,'Justerad allokering'!$B$1:$AF$1,0),FALSE))</f>
        <v>0</v>
      </c>
      <c r="K351">
        <f>IF(ISERROR(1/VLOOKUP($B351,'Justerad allokering'!$B$1:$AG$461,MATCH(K$1,'Justerad allokering'!$B$1:$AF$1,0),FALSE)),VLOOKUP($B351,'Allokerad kvv'!$B$2:$AV$468,MATCH(K$1,'Allokerad kvv'!$B$1:$AV$1,0),FALSE),VLOOKUP($B351,'Justerad allokering'!$B$1:$AG$461,MATCH(K$1,'Justerad allokering'!$B$1:$AF$1,0),FALSE))</f>
        <v>0</v>
      </c>
      <c r="L351">
        <f>IF(ISERROR(1/VLOOKUP($B351,'Justerad allokering'!$B$1:$AG$461,MATCH(L$1,'Justerad allokering'!$B$1:$AF$1,0),FALSE)),VLOOKUP($B351,'Allokerad kvv'!$B$2:$AV$468,MATCH(L$1,'Allokerad kvv'!$B$1:$AV$1,0),FALSE),VLOOKUP($B351,'Justerad allokering'!$B$1:$AG$461,MATCH(L$1,'Justerad allokering'!$B$1:$AF$1,0),FALSE))</f>
        <v>0</v>
      </c>
      <c r="M351">
        <f>IF(ISERROR(1/VLOOKUP($B351,'Justerad allokering'!$B$1:$AG$461,MATCH(M$1,'Justerad allokering'!$B$1:$AF$1,0),FALSE)),VLOOKUP($B351,'Allokerad kvv'!$B$2:$AV$468,MATCH(M$1,'Allokerad kvv'!$B$1:$AV$1,0),FALSE),VLOOKUP($B351,'Justerad allokering'!$B$1:$AG$461,MATCH(M$1,'Justerad allokering'!$B$1:$AF$1,0),FALSE))</f>
        <v>0</v>
      </c>
      <c r="N351">
        <f>IF(ISERROR(1/VLOOKUP($B351,'Justerad allokering'!$B$1:$AG$461,MATCH(N$1,'Justerad allokering'!$B$1:$AF$1,0),FALSE)),VLOOKUP($B351,'Allokerad kvv'!$B$2:$AV$468,MATCH(N$1,'Allokerad kvv'!$B$1:$AV$1,0),FALSE),VLOOKUP($B351,'Justerad allokering'!$B$1:$AG$461,MATCH(N$1,'Justerad allokering'!$B$1:$AF$1,0),FALSE))</f>
        <v>0</v>
      </c>
      <c r="O351">
        <f>IF(ISERROR(1/VLOOKUP($B351,'Justerad allokering'!$B$1:$AG$461,MATCH(O$1,'Justerad allokering'!$B$1:$AF$1,0),FALSE)),VLOOKUP($B351,'Allokerad kvv'!$B$2:$AV$468,MATCH(O$1,'Allokerad kvv'!$B$1:$AV$1,0),FALSE),VLOOKUP($B351,'Justerad allokering'!$B$1:$AG$461,MATCH(O$1,'Justerad allokering'!$B$1:$AF$1,0),FALSE))</f>
        <v>0</v>
      </c>
      <c r="P351">
        <f>IF(ISERROR(1/VLOOKUP($B351,'Justerad allokering'!$B$1:$AG$461,MATCH(P$1,'Justerad allokering'!$B$1:$AF$1,0),FALSE)),VLOOKUP($B351,'Allokerad kvv'!$B$2:$AV$468,MATCH(P$1,'Allokerad kvv'!$B$1:$AV$1,0),FALSE),VLOOKUP($B351,'Justerad allokering'!$B$1:$AG$461,MATCH(P$1,'Justerad allokering'!$B$1:$AF$1,0),FALSE))</f>
        <v>0</v>
      </c>
      <c r="Q351">
        <f>IF(ISERROR(1/VLOOKUP($B351,'Justerad allokering'!$B$1:$AG$461,MATCH(Q$1,'Justerad allokering'!$B$1:$AF$1,0),FALSE)),VLOOKUP($B351,'Allokerad kvv'!$B$2:$AV$468,MATCH(Q$1,'Allokerad kvv'!$B$1:$AV$1,0),FALSE),VLOOKUP($B351,'Justerad allokering'!$B$1:$AG$461,MATCH(Q$1,'Justerad allokering'!$B$1:$AF$1,0),FALSE))</f>
        <v>0</v>
      </c>
      <c r="R351">
        <f>IF(ISERROR(1/VLOOKUP($B351,'Justerad allokering'!$B$1:$AG$461,MATCH(R$1,'Justerad allokering'!$B$1:$AF$1,0),FALSE)),VLOOKUP($B351,'Allokerad kvv'!$B$2:$AV$468,MATCH(R$1,'Allokerad kvv'!$B$1:$AV$1,0),FALSE),VLOOKUP($B351,'Justerad allokering'!$B$1:$AG$461,MATCH(R$1,'Justerad allokering'!$B$1:$AF$1,0),FALSE))</f>
        <v>0</v>
      </c>
      <c r="S351">
        <f>IF(ISERROR(1/VLOOKUP($B351,'Justerad allokering'!$B$1:$AG$461,MATCH(S$1,'Justerad allokering'!$B$1:$AF$1,0),FALSE)),VLOOKUP($B351,'Allokerad kvv'!$B$2:$AV$468,MATCH(S$1,'Allokerad kvv'!$B$1:$AV$1,0),FALSE),VLOOKUP($B351,'Justerad allokering'!$B$1:$AG$461,MATCH(S$1,'Justerad allokering'!$B$1:$AF$1,0),FALSE))</f>
        <v>0</v>
      </c>
      <c r="T351">
        <f>IF(ISERROR(1/VLOOKUP($B351,'Justerad allokering'!$B$1:$AG$461,MATCH(T$1,'Justerad allokering'!$B$1:$AF$1,0),FALSE)),VLOOKUP($B351,'Allokerad kvv'!$B$2:$AV$468,MATCH(T$1,'Allokerad kvv'!$B$1:$AV$1,0),FALSE),VLOOKUP($B351,'Justerad allokering'!$B$1:$AG$461,MATCH(T$1,'Justerad allokering'!$B$1:$AF$1,0),FALSE))</f>
        <v>0</v>
      </c>
      <c r="U351">
        <f>IF(ISERROR(1/VLOOKUP($B351,'Justerad allokering'!$B$1:$AG$461,MATCH(U$1,'Justerad allokering'!$B$1:$AF$1,0),FALSE)),VLOOKUP($B351,'Allokerad kvv'!$B$2:$AV$468,MATCH(U$1,'Allokerad kvv'!$B$1:$AV$1,0),FALSE),VLOOKUP($B351,'Justerad allokering'!$B$1:$AG$461,MATCH(U$1,'Justerad allokering'!$B$1:$AF$1,0),FALSE))</f>
        <v>0</v>
      </c>
      <c r="V351">
        <f>IF(ISERROR(1/VLOOKUP($B351,'Justerad allokering'!$B$1:$AG$461,MATCH(V$1,'Justerad allokering'!$B$1:$AF$1,0),FALSE)),VLOOKUP($B351,'Allokerad kvv'!$B$2:$AV$468,MATCH(V$1,'Allokerad kvv'!$B$1:$AV$1,0),FALSE),VLOOKUP($B351,'Justerad allokering'!$B$1:$AG$461,MATCH(V$1,'Justerad allokering'!$B$1:$AF$1,0),FALSE))</f>
        <v>0</v>
      </c>
      <c r="W351">
        <f>IF(ISERROR(1/VLOOKUP($B351,'Justerad allokering'!$B$1:$AG$461,MATCH(W$1,'Justerad allokering'!$B$1:$AF$1,0),FALSE)),VLOOKUP($B351,'Allokerad kvv'!$B$2:$AV$468,MATCH(W$1,'Allokerad kvv'!$B$1:$AV$1,0),FALSE),VLOOKUP($B351,'Justerad allokering'!$B$1:$AG$461,MATCH(W$1,'Justerad allokering'!$B$1:$AF$1,0),FALSE))</f>
        <v>0</v>
      </c>
      <c r="X351">
        <f>IF(ISERROR(1/VLOOKUP($B351,'Justerad allokering'!$B$1:$AG$461,MATCH(X$1,'Justerad allokering'!$B$1:$AF$1,0),FALSE)),VLOOKUP($B351,'Allokerad kvv'!$B$2:$AV$468,MATCH(X$1,'Allokerad kvv'!$B$1:$AV$1,0),FALSE),VLOOKUP($B351,'Justerad allokering'!$B$1:$AG$461,MATCH(X$1,'Justerad allokering'!$B$1:$AF$1,0),FALSE))</f>
        <v>0</v>
      </c>
      <c r="Y351">
        <f>IF(ISERROR(1/VLOOKUP($B351,'Justerad allokering'!$B$1:$AG$461,MATCH(Y$1,'Justerad allokering'!$B$1:$AF$1,0),FALSE)),VLOOKUP($B351,'Allokerad kvv'!$B$2:$AV$468,MATCH(Y$1,'Allokerad kvv'!$B$1:$AV$1,0),FALSE),VLOOKUP($B351,'Justerad allokering'!$B$1:$AG$461,MATCH(Y$1,'Justerad allokering'!$B$1:$AF$1,0),FALSE))</f>
        <v>0</v>
      </c>
      <c r="Z351">
        <f>IF(ISERROR(1/VLOOKUP($B351,'Justerad allokering'!$B$1:$AG$461,MATCH(Z$1,'Justerad allokering'!$B$1:$AF$1,0),FALSE)),VLOOKUP($B351,'Allokerad kvv'!$B$2:$AV$468,MATCH(Z$1,'Allokerad kvv'!$B$1:$AV$1,0),FALSE),VLOOKUP($B351,'Justerad allokering'!$B$1:$AG$461,MATCH(Z$1,'Justerad allokering'!$B$1:$AF$1,0),FALSE))</f>
        <v>0</v>
      </c>
      <c r="AE351" s="89">
        <f t="shared" si="20"/>
        <v>0</v>
      </c>
      <c r="AG351">
        <f t="shared" si="21"/>
        <v>0</v>
      </c>
      <c r="AH351">
        <f t="shared" si="22"/>
        <v>0</v>
      </c>
      <c r="AI351" t="str">
        <f>IF(AH351=0,"",AH351/VLOOKUP(B351,Kraftvärmeprod!$B$1:$BC$480,MATCH("Summa tillförd energi exklusive rökgaskondensering",Kraftvärmeprod!$B$1:$BC$1,0),FALSE))</f>
        <v/>
      </c>
      <c r="AK351">
        <f t="shared" si="23"/>
        <v>0</v>
      </c>
    </row>
    <row r="352" spans="1:37" x14ac:dyDescent="0.25">
      <c r="A352" s="2" t="s">
        <v>487</v>
      </c>
      <c r="B352" s="2" t="s">
        <v>490</v>
      </c>
      <c r="C352">
        <f>IF(ISERROR(1/VLOOKUP($B352,'Justerad allokering'!$B$1:$AG$461,MATCH(C$1,'Justerad allokering'!$B$1:$AF$1,0),FALSE)),VLOOKUP($B352,'Allokerad kvv'!$B$2:$AV$468,MATCH(C$1,'Allokerad kvv'!$B$1:$AV$1,0),FALSE),VLOOKUP($B352,'Justerad allokering'!$B$1:$AG$461,MATCH(C$1,'Justerad allokering'!$B$1:$AF$1,0),FALSE))</f>
        <v>0.60340899999999997</v>
      </c>
      <c r="D352">
        <f>IF(ISERROR(1/VLOOKUP($B352,'Justerad allokering'!$B$1:$AG$461,MATCH(D$1,'Justerad allokering'!$B$1:$AF$1,0),FALSE)),VLOOKUP($B352,'Allokerad kvv'!$B$2:$AV$468,MATCH(D$1,'Allokerad kvv'!$B$1:$AV$1,0),FALSE),VLOOKUP($B352,'Justerad allokering'!$B$1:$AG$461,MATCH(D$1,'Justerad allokering'!$B$1:$AF$1,0),FALSE))</f>
        <v>0</v>
      </c>
      <c r="E352">
        <f>IF(ISERROR(1/VLOOKUP($B352,'Justerad allokering'!$B$1:$AG$461,MATCH(E$1,'Justerad allokering'!$B$1:$AF$1,0),FALSE)),VLOOKUP($B352,'Allokerad kvv'!$B$2:$AV$468,MATCH(E$1,'Allokerad kvv'!$B$1:$AV$1,0),FALSE),VLOOKUP($B352,'Justerad allokering'!$B$1:$AG$461,MATCH(E$1,'Justerad allokering'!$B$1:$AF$1,0),FALSE))</f>
        <v>1.14262</v>
      </c>
      <c r="F352">
        <f>IF(ISERROR(1/VLOOKUP($B352,'Justerad allokering'!$B$1:$AG$461,MATCH(F$1,'Justerad allokering'!$B$1:$AF$1,0),FALSE)),VLOOKUP($B352,'Allokerad kvv'!$B$2:$AV$468,MATCH(F$1,'Allokerad kvv'!$B$1:$AV$1,0),FALSE),VLOOKUP($B352,'Justerad allokering'!$B$1:$AG$461,MATCH(F$1,'Justerad allokering'!$B$1:$AF$1,0),FALSE))</f>
        <v>0</v>
      </c>
      <c r="G352">
        <f>IF(ISERROR(1/VLOOKUP($B352,'Justerad allokering'!$B$1:$AG$461,MATCH(G$1,'Justerad allokering'!$B$1:$AF$1,0),FALSE)),VLOOKUP($B352,'Allokerad kvv'!$B$2:$AV$468,MATCH(G$1,'Allokerad kvv'!$B$1:$AV$1,0),FALSE),VLOOKUP($B352,'Justerad allokering'!$B$1:$AG$461,MATCH(G$1,'Justerad allokering'!$B$1:$AF$1,0),FALSE))</f>
        <v>0.53406799999999999</v>
      </c>
      <c r="H352">
        <f>IF(ISERROR(1/VLOOKUP($B352,'Justerad allokering'!$B$1:$AG$461,MATCH(H$1,'Justerad allokering'!$B$1:$AF$1,0),FALSE)),VLOOKUP($B352,'Allokerad kvv'!$B$2:$AV$468,MATCH(H$1,'Allokerad kvv'!$B$1:$AV$1,0),FALSE),VLOOKUP($B352,'Justerad allokering'!$B$1:$AG$461,MATCH(H$1,'Justerad allokering'!$B$1:$AF$1,0),FALSE))</f>
        <v>0</v>
      </c>
      <c r="I352">
        <f>IF(ISERROR(1/VLOOKUP($B352,'Justerad allokering'!$B$1:$AG$461,MATCH(I$1,'Justerad allokering'!$B$1:$AF$1,0),FALSE)),VLOOKUP($B352,'Allokerad kvv'!$B$2:$AV$468,MATCH(I$1,'Allokerad kvv'!$B$1:$AV$1,0),FALSE),VLOOKUP($B352,'Justerad allokering'!$B$1:$AG$461,MATCH(I$1,'Justerad allokering'!$B$1:$AF$1,0),FALSE))</f>
        <v>0</v>
      </c>
      <c r="J352">
        <f>IF(ISERROR(1/VLOOKUP($B352,'Justerad allokering'!$B$1:$AG$461,MATCH(J$1,'Justerad allokering'!$B$1:$AF$1,0),FALSE)),VLOOKUP($B352,'Allokerad kvv'!$B$2:$AV$468,MATCH(J$1,'Allokerad kvv'!$B$1:$AV$1,0),FALSE),VLOOKUP($B352,'Justerad allokering'!$B$1:$AG$461,MATCH(J$1,'Justerad allokering'!$B$1:$AF$1,0),FALSE))</f>
        <v>1.2854399999999999</v>
      </c>
      <c r="K352">
        <f>IF(ISERROR(1/VLOOKUP($B352,'Justerad allokering'!$B$1:$AG$461,MATCH(K$1,'Justerad allokering'!$B$1:$AF$1,0),FALSE)),VLOOKUP($B352,'Allokerad kvv'!$B$2:$AV$468,MATCH(K$1,'Allokerad kvv'!$B$1:$AV$1,0),FALSE),VLOOKUP($B352,'Justerad allokering'!$B$1:$AG$461,MATCH(K$1,'Justerad allokering'!$B$1:$AF$1,0),FALSE))</f>
        <v>2.8563499999999999</v>
      </c>
      <c r="L352">
        <f>IF(ISERROR(1/VLOOKUP($B352,'Justerad allokering'!$B$1:$AG$461,MATCH(L$1,'Justerad allokering'!$B$1:$AF$1,0),FALSE)),VLOOKUP($B352,'Allokerad kvv'!$B$2:$AV$468,MATCH(L$1,'Allokerad kvv'!$B$1:$AV$1,0),FALSE),VLOOKUP($B352,'Justerad allokering'!$B$1:$AG$461,MATCH(L$1,'Justerad allokering'!$B$1:$AF$1,0),FALSE))</f>
        <v>0</v>
      </c>
      <c r="M352">
        <f>IF(ISERROR(1/VLOOKUP($B352,'Justerad allokering'!$B$1:$AG$461,MATCH(M$1,'Justerad allokering'!$B$1:$AF$1,0),FALSE)),VLOOKUP($B352,'Allokerad kvv'!$B$2:$AV$468,MATCH(M$1,'Allokerad kvv'!$B$1:$AV$1,0),FALSE),VLOOKUP($B352,'Justerad allokering'!$B$1:$AG$461,MATCH(M$1,'Justerad allokering'!$B$1:$AF$1,0),FALSE))</f>
        <v>73.555899999999994</v>
      </c>
      <c r="N352">
        <f>IF(ISERROR(1/VLOOKUP($B352,'Justerad allokering'!$B$1:$AG$461,MATCH(N$1,'Justerad allokering'!$B$1:$AF$1,0),FALSE)),VLOOKUP($B352,'Allokerad kvv'!$B$2:$AV$468,MATCH(N$1,'Allokerad kvv'!$B$1:$AV$1,0),FALSE),VLOOKUP($B352,'Justerad allokering'!$B$1:$AG$461,MATCH(N$1,'Justerad allokering'!$B$1:$AF$1,0),FALSE))</f>
        <v>12.5</v>
      </c>
      <c r="O352">
        <f>IF(ISERROR(1/VLOOKUP($B352,'Justerad allokering'!$B$1:$AG$461,MATCH(O$1,'Justerad allokering'!$B$1:$AF$1,0),FALSE)),VLOOKUP($B352,'Allokerad kvv'!$B$2:$AV$468,MATCH(O$1,'Allokerad kvv'!$B$1:$AV$1,0),FALSE),VLOOKUP($B352,'Justerad allokering'!$B$1:$AG$461,MATCH(O$1,'Justerad allokering'!$B$1:$AF$1,0),FALSE))</f>
        <v>0</v>
      </c>
      <c r="P352">
        <f>IF(ISERROR(1/VLOOKUP($B352,'Justerad allokering'!$B$1:$AG$461,MATCH(P$1,'Justerad allokering'!$B$1:$AF$1,0),FALSE)),VLOOKUP($B352,'Allokerad kvv'!$B$2:$AV$468,MATCH(P$1,'Allokerad kvv'!$B$1:$AV$1,0),FALSE),VLOOKUP($B352,'Justerad allokering'!$B$1:$AG$461,MATCH(P$1,'Justerad allokering'!$B$1:$AF$1,0),FALSE))</f>
        <v>0.14282700000000001</v>
      </c>
      <c r="Q352">
        <f>IF(ISERROR(1/VLOOKUP($B352,'Justerad allokering'!$B$1:$AG$461,MATCH(Q$1,'Justerad allokering'!$B$1:$AF$1,0),FALSE)),VLOOKUP($B352,'Allokerad kvv'!$B$2:$AV$468,MATCH(Q$1,'Allokerad kvv'!$B$1:$AV$1,0),FALSE),VLOOKUP($B352,'Justerad allokering'!$B$1:$AG$461,MATCH(Q$1,'Justerad allokering'!$B$1:$AF$1,0),FALSE))</f>
        <v>0</v>
      </c>
      <c r="R352">
        <f>IF(ISERROR(1/VLOOKUP($B352,'Justerad allokering'!$B$1:$AG$461,MATCH(R$1,'Justerad allokering'!$B$1:$AF$1,0),FALSE)),VLOOKUP($B352,'Allokerad kvv'!$B$2:$AV$468,MATCH(R$1,'Allokerad kvv'!$B$1:$AV$1,0),FALSE),VLOOKUP($B352,'Justerad allokering'!$B$1:$AG$461,MATCH(R$1,'Justerad allokering'!$B$1:$AF$1,0),FALSE))</f>
        <v>0</v>
      </c>
      <c r="S352">
        <f>IF(ISERROR(1/VLOOKUP($B352,'Justerad allokering'!$B$1:$AG$461,MATCH(S$1,'Justerad allokering'!$B$1:$AF$1,0),FALSE)),VLOOKUP($B352,'Allokerad kvv'!$B$2:$AV$468,MATCH(S$1,'Allokerad kvv'!$B$1:$AV$1,0),FALSE),VLOOKUP($B352,'Justerad allokering'!$B$1:$AG$461,MATCH(S$1,'Justerad allokering'!$B$1:$AF$1,0),FALSE))</f>
        <v>0</v>
      </c>
      <c r="T352">
        <f>IF(ISERROR(1/VLOOKUP($B352,'Justerad allokering'!$B$1:$AG$461,MATCH(T$1,'Justerad allokering'!$B$1:$AF$1,0),FALSE)),VLOOKUP($B352,'Allokerad kvv'!$B$2:$AV$468,MATCH(T$1,'Allokerad kvv'!$B$1:$AV$1,0),FALSE),VLOOKUP($B352,'Justerad allokering'!$B$1:$AG$461,MATCH(T$1,'Justerad allokering'!$B$1:$AF$1,0),FALSE))</f>
        <v>0</v>
      </c>
      <c r="U352">
        <f>IF(ISERROR(1/VLOOKUP($B352,'Justerad allokering'!$B$1:$AG$461,MATCH(U$1,'Justerad allokering'!$B$1:$AF$1,0),FALSE)),VLOOKUP($B352,'Allokerad kvv'!$B$2:$AV$468,MATCH(U$1,'Allokerad kvv'!$B$1:$AV$1,0),FALSE),VLOOKUP($B352,'Justerad allokering'!$B$1:$AG$461,MATCH(U$1,'Justerad allokering'!$B$1:$AF$1,0),FALSE))</f>
        <v>0</v>
      </c>
      <c r="V352">
        <f>IF(ISERROR(1/VLOOKUP($B352,'Justerad allokering'!$B$1:$AG$461,MATCH(V$1,'Justerad allokering'!$B$1:$AF$1,0),FALSE)),VLOOKUP($B352,'Allokerad kvv'!$B$2:$AV$468,MATCH(V$1,'Allokerad kvv'!$B$1:$AV$1,0),FALSE),VLOOKUP($B352,'Justerad allokering'!$B$1:$AG$461,MATCH(V$1,'Justerad allokering'!$B$1:$AF$1,0),FALSE))</f>
        <v>0</v>
      </c>
      <c r="W352">
        <f>IF(ISERROR(1/VLOOKUP($B352,'Justerad allokering'!$B$1:$AG$461,MATCH(W$1,'Justerad allokering'!$B$1:$AF$1,0),FALSE)),VLOOKUP($B352,'Allokerad kvv'!$B$2:$AV$468,MATCH(W$1,'Allokerad kvv'!$B$1:$AV$1,0),FALSE),VLOOKUP($B352,'Justerad allokering'!$B$1:$AG$461,MATCH(W$1,'Justerad allokering'!$B$1:$AF$1,0),FALSE))</f>
        <v>0</v>
      </c>
      <c r="X352">
        <f>IF(ISERROR(1/VLOOKUP($B352,'Justerad allokering'!$B$1:$AG$461,MATCH(X$1,'Justerad allokering'!$B$1:$AF$1,0),FALSE)),VLOOKUP($B352,'Allokerad kvv'!$B$2:$AV$468,MATCH(X$1,'Allokerad kvv'!$B$1:$AV$1,0),FALSE),VLOOKUP($B352,'Justerad allokering'!$B$1:$AG$461,MATCH(X$1,'Justerad allokering'!$B$1:$AF$1,0),FALSE))</f>
        <v>0</v>
      </c>
      <c r="Y352">
        <f>IF(ISERROR(1/VLOOKUP($B352,'Justerad allokering'!$B$1:$AG$461,MATCH(Y$1,'Justerad allokering'!$B$1:$AF$1,0),FALSE)),VLOOKUP($B352,'Allokerad kvv'!$B$2:$AV$468,MATCH(Y$1,'Allokerad kvv'!$B$1:$AV$1,0),FALSE),VLOOKUP($B352,'Justerad allokering'!$B$1:$AG$461,MATCH(Y$1,'Justerad allokering'!$B$1:$AF$1,0),FALSE))</f>
        <v>0</v>
      </c>
      <c r="Z352">
        <f>IF(ISERROR(1/VLOOKUP($B352,'Justerad allokering'!$B$1:$AG$461,MATCH(Z$1,'Justerad allokering'!$B$1:$AF$1,0),FALSE)),VLOOKUP($B352,'Allokerad kvv'!$B$2:$AV$468,MATCH(Z$1,'Allokerad kvv'!$B$1:$AV$1,0),FALSE),VLOOKUP($B352,'Justerad allokering'!$B$1:$AG$461,MATCH(Z$1,'Justerad allokering'!$B$1:$AF$1,0),FALSE))</f>
        <v>0</v>
      </c>
      <c r="AE352" s="89">
        <f t="shared" si="20"/>
        <v>92.620613999999989</v>
      </c>
      <c r="AG352">
        <f t="shared" si="21"/>
        <v>89.764263999999983</v>
      </c>
      <c r="AH352">
        <f t="shared" si="22"/>
        <v>77.264263999999983</v>
      </c>
      <c r="AI352">
        <f>IF(AH352=0,"",AH352/VLOOKUP(B352,Kraftvärmeprod!$B$1:$BC$480,MATCH("Summa tillförd energi exklusive rökgaskondensering",Kraftvärmeprod!$B$1:$BC$1,0),FALSE))</f>
        <v>0.7140874676524952</v>
      </c>
      <c r="AK352">
        <f t="shared" si="23"/>
        <v>76.126786999999993</v>
      </c>
    </row>
    <row r="353" spans="1:37" x14ac:dyDescent="0.25">
      <c r="A353" s="2" t="s">
        <v>491</v>
      </c>
      <c r="B353" s="2" t="s">
        <v>492</v>
      </c>
      <c r="C353">
        <f>IF(ISERROR(1/VLOOKUP($B353,'Justerad allokering'!$B$1:$AG$461,MATCH(C$1,'Justerad allokering'!$B$1:$AF$1,0),FALSE)),VLOOKUP($B353,'Allokerad kvv'!$B$2:$AV$468,MATCH(C$1,'Allokerad kvv'!$B$1:$AV$1,0),FALSE),VLOOKUP($B353,'Justerad allokering'!$B$1:$AG$461,MATCH(C$1,'Justerad allokering'!$B$1:$AF$1,0),FALSE))</f>
        <v>0</v>
      </c>
      <c r="D353">
        <f>IF(ISERROR(1/VLOOKUP($B353,'Justerad allokering'!$B$1:$AG$461,MATCH(D$1,'Justerad allokering'!$B$1:$AF$1,0),FALSE)),VLOOKUP($B353,'Allokerad kvv'!$B$2:$AV$468,MATCH(D$1,'Allokerad kvv'!$B$1:$AV$1,0),FALSE),VLOOKUP($B353,'Justerad allokering'!$B$1:$AG$461,MATCH(D$1,'Justerad allokering'!$B$1:$AF$1,0),FALSE))</f>
        <v>0</v>
      </c>
      <c r="E353">
        <f>IF(ISERROR(1/VLOOKUP($B353,'Justerad allokering'!$B$1:$AG$461,MATCH(E$1,'Justerad allokering'!$B$1:$AF$1,0),FALSE)),VLOOKUP($B353,'Allokerad kvv'!$B$2:$AV$468,MATCH(E$1,'Allokerad kvv'!$B$1:$AV$1,0),FALSE),VLOOKUP($B353,'Justerad allokering'!$B$1:$AG$461,MATCH(E$1,'Justerad allokering'!$B$1:$AF$1,0),FALSE))</f>
        <v>0</v>
      </c>
      <c r="F353">
        <f>IF(ISERROR(1/VLOOKUP($B353,'Justerad allokering'!$B$1:$AG$461,MATCH(F$1,'Justerad allokering'!$B$1:$AF$1,0),FALSE)),VLOOKUP($B353,'Allokerad kvv'!$B$2:$AV$468,MATCH(F$1,'Allokerad kvv'!$B$1:$AV$1,0),FALSE),VLOOKUP($B353,'Justerad allokering'!$B$1:$AG$461,MATCH(F$1,'Justerad allokering'!$B$1:$AF$1,0),FALSE))</f>
        <v>0</v>
      </c>
      <c r="G353">
        <f>IF(ISERROR(1/VLOOKUP($B353,'Justerad allokering'!$B$1:$AG$461,MATCH(G$1,'Justerad allokering'!$B$1:$AF$1,0),FALSE)),VLOOKUP($B353,'Allokerad kvv'!$B$2:$AV$468,MATCH(G$1,'Allokerad kvv'!$B$1:$AV$1,0),FALSE),VLOOKUP($B353,'Justerad allokering'!$B$1:$AG$461,MATCH(G$1,'Justerad allokering'!$B$1:$AF$1,0),FALSE))</f>
        <v>0</v>
      </c>
      <c r="H353">
        <f>IF(ISERROR(1/VLOOKUP($B353,'Justerad allokering'!$B$1:$AG$461,MATCH(H$1,'Justerad allokering'!$B$1:$AF$1,0),FALSE)),VLOOKUP($B353,'Allokerad kvv'!$B$2:$AV$468,MATCH(H$1,'Allokerad kvv'!$B$1:$AV$1,0),FALSE),VLOOKUP($B353,'Justerad allokering'!$B$1:$AG$461,MATCH(H$1,'Justerad allokering'!$B$1:$AF$1,0),FALSE))</f>
        <v>0</v>
      </c>
      <c r="I353">
        <f>IF(ISERROR(1/VLOOKUP($B353,'Justerad allokering'!$B$1:$AG$461,MATCH(I$1,'Justerad allokering'!$B$1:$AF$1,0),FALSE)),VLOOKUP($B353,'Allokerad kvv'!$B$2:$AV$468,MATCH(I$1,'Allokerad kvv'!$B$1:$AV$1,0),FALSE),VLOOKUP($B353,'Justerad allokering'!$B$1:$AG$461,MATCH(I$1,'Justerad allokering'!$B$1:$AF$1,0),FALSE))</f>
        <v>0</v>
      </c>
      <c r="J353">
        <f>IF(ISERROR(1/VLOOKUP($B353,'Justerad allokering'!$B$1:$AG$461,MATCH(J$1,'Justerad allokering'!$B$1:$AF$1,0),FALSE)),VLOOKUP($B353,'Allokerad kvv'!$B$2:$AV$468,MATCH(J$1,'Allokerad kvv'!$B$1:$AV$1,0),FALSE),VLOOKUP($B353,'Justerad allokering'!$B$1:$AG$461,MATCH(J$1,'Justerad allokering'!$B$1:$AF$1,0),FALSE))</f>
        <v>0</v>
      </c>
      <c r="K353">
        <f>IF(ISERROR(1/VLOOKUP($B353,'Justerad allokering'!$B$1:$AG$461,MATCH(K$1,'Justerad allokering'!$B$1:$AF$1,0),FALSE)),VLOOKUP($B353,'Allokerad kvv'!$B$2:$AV$468,MATCH(K$1,'Allokerad kvv'!$B$1:$AV$1,0),FALSE),VLOOKUP($B353,'Justerad allokering'!$B$1:$AG$461,MATCH(K$1,'Justerad allokering'!$B$1:$AF$1,0),FALSE))</f>
        <v>0</v>
      </c>
      <c r="L353">
        <f>IF(ISERROR(1/VLOOKUP($B353,'Justerad allokering'!$B$1:$AG$461,MATCH(L$1,'Justerad allokering'!$B$1:$AF$1,0),FALSE)),VLOOKUP($B353,'Allokerad kvv'!$B$2:$AV$468,MATCH(L$1,'Allokerad kvv'!$B$1:$AV$1,0),FALSE),VLOOKUP($B353,'Justerad allokering'!$B$1:$AG$461,MATCH(L$1,'Justerad allokering'!$B$1:$AF$1,0),FALSE))</f>
        <v>0</v>
      </c>
      <c r="M353">
        <f>IF(ISERROR(1/VLOOKUP($B353,'Justerad allokering'!$B$1:$AG$461,MATCH(M$1,'Justerad allokering'!$B$1:$AF$1,0),FALSE)),VLOOKUP($B353,'Allokerad kvv'!$B$2:$AV$468,MATCH(M$1,'Allokerad kvv'!$B$1:$AV$1,0),FALSE),VLOOKUP($B353,'Justerad allokering'!$B$1:$AG$461,MATCH(M$1,'Justerad allokering'!$B$1:$AF$1,0),FALSE))</f>
        <v>0</v>
      </c>
      <c r="N353">
        <f>IF(ISERROR(1/VLOOKUP($B353,'Justerad allokering'!$B$1:$AG$461,MATCH(N$1,'Justerad allokering'!$B$1:$AF$1,0),FALSE)),VLOOKUP($B353,'Allokerad kvv'!$B$2:$AV$468,MATCH(N$1,'Allokerad kvv'!$B$1:$AV$1,0),FALSE),VLOOKUP($B353,'Justerad allokering'!$B$1:$AG$461,MATCH(N$1,'Justerad allokering'!$B$1:$AF$1,0),FALSE))</f>
        <v>0</v>
      </c>
      <c r="O353">
        <f>IF(ISERROR(1/VLOOKUP($B353,'Justerad allokering'!$B$1:$AG$461,MATCH(O$1,'Justerad allokering'!$B$1:$AF$1,0),FALSE)),VLOOKUP($B353,'Allokerad kvv'!$B$2:$AV$468,MATCH(O$1,'Allokerad kvv'!$B$1:$AV$1,0),FALSE),VLOOKUP($B353,'Justerad allokering'!$B$1:$AG$461,MATCH(O$1,'Justerad allokering'!$B$1:$AF$1,0),FALSE))</f>
        <v>0</v>
      </c>
      <c r="P353">
        <f>IF(ISERROR(1/VLOOKUP($B353,'Justerad allokering'!$B$1:$AG$461,MATCH(P$1,'Justerad allokering'!$B$1:$AF$1,0),FALSE)),VLOOKUP($B353,'Allokerad kvv'!$B$2:$AV$468,MATCH(P$1,'Allokerad kvv'!$B$1:$AV$1,0),FALSE),VLOOKUP($B353,'Justerad allokering'!$B$1:$AG$461,MATCH(P$1,'Justerad allokering'!$B$1:$AF$1,0),FALSE))</f>
        <v>0</v>
      </c>
      <c r="Q353">
        <f>IF(ISERROR(1/VLOOKUP($B353,'Justerad allokering'!$B$1:$AG$461,MATCH(Q$1,'Justerad allokering'!$B$1:$AF$1,0),FALSE)),VLOOKUP($B353,'Allokerad kvv'!$B$2:$AV$468,MATCH(Q$1,'Allokerad kvv'!$B$1:$AV$1,0),FALSE),VLOOKUP($B353,'Justerad allokering'!$B$1:$AG$461,MATCH(Q$1,'Justerad allokering'!$B$1:$AF$1,0),FALSE))</f>
        <v>0</v>
      </c>
      <c r="R353">
        <f>IF(ISERROR(1/VLOOKUP($B353,'Justerad allokering'!$B$1:$AG$461,MATCH(R$1,'Justerad allokering'!$B$1:$AF$1,0),FALSE)),VLOOKUP($B353,'Allokerad kvv'!$B$2:$AV$468,MATCH(R$1,'Allokerad kvv'!$B$1:$AV$1,0),FALSE),VLOOKUP($B353,'Justerad allokering'!$B$1:$AG$461,MATCH(R$1,'Justerad allokering'!$B$1:$AF$1,0),FALSE))</f>
        <v>0</v>
      </c>
      <c r="S353">
        <f>IF(ISERROR(1/VLOOKUP($B353,'Justerad allokering'!$B$1:$AG$461,MATCH(S$1,'Justerad allokering'!$B$1:$AF$1,0),FALSE)),VLOOKUP($B353,'Allokerad kvv'!$B$2:$AV$468,MATCH(S$1,'Allokerad kvv'!$B$1:$AV$1,0),FALSE),VLOOKUP($B353,'Justerad allokering'!$B$1:$AG$461,MATCH(S$1,'Justerad allokering'!$B$1:$AF$1,0),FALSE))</f>
        <v>0</v>
      </c>
      <c r="T353">
        <f>IF(ISERROR(1/VLOOKUP($B353,'Justerad allokering'!$B$1:$AG$461,MATCH(T$1,'Justerad allokering'!$B$1:$AF$1,0),FALSE)),VLOOKUP($B353,'Allokerad kvv'!$B$2:$AV$468,MATCH(T$1,'Allokerad kvv'!$B$1:$AV$1,0),FALSE),VLOOKUP($B353,'Justerad allokering'!$B$1:$AG$461,MATCH(T$1,'Justerad allokering'!$B$1:$AF$1,0),FALSE))</f>
        <v>0</v>
      </c>
      <c r="U353">
        <f>IF(ISERROR(1/VLOOKUP($B353,'Justerad allokering'!$B$1:$AG$461,MATCH(U$1,'Justerad allokering'!$B$1:$AF$1,0),FALSE)),VLOOKUP($B353,'Allokerad kvv'!$B$2:$AV$468,MATCH(U$1,'Allokerad kvv'!$B$1:$AV$1,0),FALSE),VLOOKUP($B353,'Justerad allokering'!$B$1:$AG$461,MATCH(U$1,'Justerad allokering'!$B$1:$AF$1,0),FALSE))</f>
        <v>0</v>
      </c>
      <c r="V353">
        <f>IF(ISERROR(1/VLOOKUP($B353,'Justerad allokering'!$B$1:$AG$461,MATCH(V$1,'Justerad allokering'!$B$1:$AF$1,0),FALSE)),VLOOKUP($B353,'Allokerad kvv'!$B$2:$AV$468,MATCH(V$1,'Allokerad kvv'!$B$1:$AV$1,0),FALSE),VLOOKUP($B353,'Justerad allokering'!$B$1:$AG$461,MATCH(V$1,'Justerad allokering'!$B$1:$AF$1,0),FALSE))</f>
        <v>0</v>
      </c>
      <c r="W353">
        <f>IF(ISERROR(1/VLOOKUP($B353,'Justerad allokering'!$B$1:$AG$461,MATCH(W$1,'Justerad allokering'!$B$1:$AF$1,0),FALSE)),VLOOKUP($B353,'Allokerad kvv'!$B$2:$AV$468,MATCH(W$1,'Allokerad kvv'!$B$1:$AV$1,0),FALSE),VLOOKUP($B353,'Justerad allokering'!$B$1:$AG$461,MATCH(W$1,'Justerad allokering'!$B$1:$AF$1,0),FALSE))</f>
        <v>0</v>
      </c>
      <c r="X353">
        <f>IF(ISERROR(1/VLOOKUP($B353,'Justerad allokering'!$B$1:$AG$461,MATCH(X$1,'Justerad allokering'!$B$1:$AF$1,0),FALSE)),VLOOKUP($B353,'Allokerad kvv'!$B$2:$AV$468,MATCH(X$1,'Allokerad kvv'!$B$1:$AV$1,0),FALSE),VLOOKUP($B353,'Justerad allokering'!$B$1:$AG$461,MATCH(X$1,'Justerad allokering'!$B$1:$AF$1,0),FALSE))</f>
        <v>0</v>
      </c>
      <c r="Y353">
        <f>IF(ISERROR(1/VLOOKUP($B353,'Justerad allokering'!$B$1:$AG$461,MATCH(Y$1,'Justerad allokering'!$B$1:$AF$1,0),FALSE)),VLOOKUP($B353,'Allokerad kvv'!$B$2:$AV$468,MATCH(Y$1,'Allokerad kvv'!$B$1:$AV$1,0),FALSE),VLOOKUP($B353,'Justerad allokering'!$B$1:$AG$461,MATCH(Y$1,'Justerad allokering'!$B$1:$AF$1,0),FALSE))</f>
        <v>0</v>
      </c>
      <c r="Z353">
        <f>IF(ISERROR(1/VLOOKUP($B353,'Justerad allokering'!$B$1:$AG$461,MATCH(Z$1,'Justerad allokering'!$B$1:$AF$1,0),FALSE)),VLOOKUP($B353,'Allokerad kvv'!$B$2:$AV$468,MATCH(Z$1,'Allokerad kvv'!$B$1:$AV$1,0),FALSE),VLOOKUP($B353,'Justerad allokering'!$B$1:$AG$461,MATCH(Z$1,'Justerad allokering'!$B$1:$AF$1,0),FALSE))</f>
        <v>0</v>
      </c>
      <c r="AE353" s="89">
        <f t="shared" si="20"/>
        <v>0</v>
      </c>
      <c r="AG353">
        <f t="shared" si="21"/>
        <v>0</v>
      </c>
      <c r="AH353">
        <f t="shared" si="22"/>
        <v>0</v>
      </c>
      <c r="AI353" t="str">
        <f>IF(AH353=0,"",AH353/VLOOKUP(B353,Kraftvärmeprod!$B$1:$BC$480,MATCH("Summa tillförd energi exklusive rökgaskondensering",Kraftvärmeprod!$B$1:$BC$1,0),FALSE))</f>
        <v/>
      </c>
      <c r="AK353">
        <f t="shared" si="23"/>
        <v>0</v>
      </c>
    </row>
    <row r="354" spans="1:37" x14ac:dyDescent="0.25">
      <c r="A354" s="2" t="s">
        <v>491</v>
      </c>
      <c r="B354" s="2" t="s">
        <v>493</v>
      </c>
      <c r="C354">
        <f>IF(ISERROR(1/VLOOKUP($B354,'Justerad allokering'!$B$1:$AG$461,MATCH(C$1,'Justerad allokering'!$B$1:$AF$1,0),FALSE)),VLOOKUP($B354,'Allokerad kvv'!$B$2:$AV$468,MATCH(C$1,'Allokerad kvv'!$B$1:$AV$1,0),FALSE),VLOOKUP($B354,'Justerad allokering'!$B$1:$AG$461,MATCH(C$1,'Justerad allokering'!$B$1:$AF$1,0),FALSE))</f>
        <v>0</v>
      </c>
      <c r="D354">
        <f>IF(ISERROR(1/VLOOKUP($B354,'Justerad allokering'!$B$1:$AG$461,MATCH(D$1,'Justerad allokering'!$B$1:$AF$1,0),FALSE)),VLOOKUP($B354,'Allokerad kvv'!$B$2:$AV$468,MATCH(D$1,'Allokerad kvv'!$B$1:$AV$1,0),FALSE),VLOOKUP($B354,'Justerad allokering'!$B$1:$AG$461,MATCH(D$1,'Justerad allokering'!$B$1:$AF$1,0),FALSE))</f>
        <v>0</v>
      </c>
      <c r="E354">
        <f>IF(ISERROR(1/VLOOKUP($B354,'Justerad allokering'!$B$1:$AG$461,MATCH(E$1,'Justerad allokering'!$B$1:$AF$1,0),FALSE)),VLOOKUP($B354,'Allokerad kvv'!$B$2:$AV$468,MATCH(E$1,'Allokerad kvv'!$B$1:$AV$1,0),FALSE),VLOOKUP($B354,'Justerad allokering'!$B$1:$AG$461,MATCH(E$1,'Justerad allokering'!$B$1:$AF$1,0),FALSE))</f>
        <v>0</v>
      </c>
      <c r="F354">
        <f>IF(ISERROR(1/VLOOKUP($B354,'Justerad allokering'!$B$1:$AG$461,MATCH(F$1,'Justerad allokering'!$B$1:$AF$1,0),FALSE)),VLOOKUP($B354,'Allokerad kvv'!$B$2:$AV$468,MATCH(F$1,'Allokerad kvv'!$B$1:$AV$1,0),FALSE),VLOOKUP($B354,'Justerad allokering'!$B$1:$AG$461,MATCH(F$1,'Justerad allokering'!$B$1:$AF$1,0),FALSE))</f>
        <v>0</v>
      </c>
      <c r="G354">
        <f>IF(ISERROR(1/VLOOKUP($B354,'Justerad allokering'!$B$1:$AG$461,MATCH(G$1,'Justerad allokering'!$B$1:$AF$1,0),FALSE)),VLOOKUP($B354,'Allokerad kvv'!$B$2:$AV$468,MATCH(G$1,'Allokerad kvv'!$B$1:$AV$1,0),FALSE),VLOOKUP($B354,'Justerad allokering'!$B$1:$AG$461,MATCH(G$1,'Justerad allokering'!$B$1:$AF$1,0),FALSE))</f>
        <v>0</v>
      </c>
      <c r="H354">
        <f>IF(ISERROR(1/VLOOKUP($B354,'Justerad allokering'!$B$1:$AG$461,MATCH(H$1,'Justerad allokering'!$B$1:$AF$1,0),FALSE)),VLOOKUP($B354,'Allokerad kvv'!$B$2:$AV$468,MATCH(H$1,'Allokerad kvv'!$B$1:$AV$1,0),FALSE),VLOOKUP($B354,'Justerad allokering'!$B$1:$AG$461,MATCH(H$1,'Justerad allokering'!$B$1:$AF$1,0),FALSE))</f>
        <v>0</v>
      </c>
      <c r="I354">
        <f>IF(ISERROR(1/VLOOKUP($B354,'Justerad allokering'!$B$1:$AG$461,MATCH(I$1,'Justerad allokering'!$B$1:$AF$1,0),FALSE)),VLOOKUP($B354,'Allokerad kvv'!$B$2:$AV$468,MATCH(I$1,'Allokerad kvv'!$B$1:$AV$1,0),FALSE),VLOOKUP($B354,'Justerad allokering'!$B$1:$AG$461,MATCH(I$1,'Justerad allokering'!$B$1:$AF$1,0),FALSE))</f>
        <v>0</v>
      </c>
      <c r="J354">
        <f>IF(ISERROR(1/VLOOKUP($B354,'Justerad allokering'!$B$1:$AG$461,MATCH(J$1,'Justerad allokering'!$B$1:$AF$1,0),FALSE)),VLOOKUP($B354,'Allokerad kvv'!$B$2:$AV$468,MATCH(J$1,'Allokerad kvv'!$B$1:$AV$1,0),FALSE),VLOOKUP($B354,'Justerad allokering'!$B$1:$AG$461,MATCH(J$1,'Justerad allokering'!$B$1:$AF$1,0),FALSE))</f>
        <v>0</v>
      </c>
      <c r="K354">
        <f>IF(ISERROR(1/VLOOKUP($B354,'Justerad allokering'!$B$1:$AG$461,MATCH(K$1,'Justerad allokering'!$B$1:$AF$1,0),FALSE)),VLOOKUP($B354,'Allokerad kvv'!$B$2:$AV$468,MATCH(K$1,'Allokerad kvv'!$B$1:$AV$1,0),FALSE),VLOOKUP($B354,'Justerad allokering'!$B$1:$AG$461,MATCH(K$1,'Justerad allokering'!$B$1:$AF$1,0),FALSE))</f>
        <v>0</v>
      </c>
      <c r="L354">
        <f>IF(ISERROR(1/VLOOKUP($B354,'Justerad allokering'!$B$1:$AG$461,MATCH(L$1,'Justerad allokering'!$B$1:$AF$1,0),FALSE)),VLOOKUP($B354,'Allokerad kvv'!$B$2:$AV$468,MATCH(L$1,'Allokerad kvv'!$B$1:$AV$1,0),FALSE),VLOOKUP($B354,'Justerad allokering'!$B$1:$AG$461,MATCH(L$1,'Justerad allokering'!$B$1:$AF$1,0),FALSE))</f>
        <v>0</v>
      </c>
      <c r="M354">
        <f>IF(ISERROR(1/VLOOKUP($B354,'Justerad allokering'!$B$1:$AG$461,MATCH(M$1,'Justerad allokering'!$B$1:$AF$1,0),FALSE)),VLOOKUP($B354,'Allokerad kvv'!$B$2:$AV$468,MATCH(M$1,'Allokerad kvv'!$B$1:$AV$1,0),FALSE),VLOOKUP($B354,'Justerad allokering'!$B$1:$AG$461,MATCH(M$1,'Justerad allokering'!$B$1:$AF$1,0),FALSE))</f>
        <v>0</v>
      </c>
      <c r="N354">
        <f>IF(ISERROR(1/VLOOKUP($B354,'Justerad allokering'!$B$1:$AG$461,MATCH(N$1,'Justerad allokering'!$B$1:$AF$1,0),FALSE)),VLOOKUP($B354,'Allokerad kvv'!$B$2:$AV$468,MATCH(N$1,'Allokerad kvv'!$B$1:$AV$1,0),FALSE),VLOOKUP($B354,'Justerad allokering'!$B$1:$AG$461,MATCH(N$1,'Justerad allokering'!$B$1:$AF$1,0),FALSE))</f>
        <v>0</v>
      </c>
      <c r="O354">
        <f>IF(ISERROR(1/VLOOKUP($B354,'Justerad allokering'!$B$1:$AG$461,MATCH(O$1,'Justerad allokering'!$B$1:$AF$1,0),FALSE)),VLOOKUP($B354,'Allokerad kvv'!$B$2:$AV$468,MATCH(O$1,'Allokerad kvv'!$B$1:$AV$1,0),FALSE),VLOOKUP($B354,'Justerad allokering'!$B$1:$AG$461,MATCH(O$1,'Justerad allokering'!$B$1:$AF$1,0),FALSE))</f>
        <v>0</v>
      </c>
      <c r="P354">
        <f>IF(ISERROR(1/VLOOKUP($B354,'Justerad allokering'!$B$1:$AG$461,MATCH(P$1,'Justerad allokering'!$B$1:$AF$1,0),FALSE)),VLOOKUP($B354,'Allokerad kvv'!$B$2:$AV$468,MATCH(P$1,'Allokerad kvv'!$B$1:$AV$1,0),FALSE),VLOOKUP($B354,'Justerad allokering'!$B$1:$AG$461,MATCH(P$1,'Justerad allokering'!$B$1:$AF$1,0),FALSE))</f>
        <v>0</v>
      </c>
      <c r="Q354">
        <f>IF(ISERROR(1/VLOOKUP($B354,'Justerad allokering'!$B$1:$AG$461,MATCH(Q$1,'Justerad allokering'!$B$1:$AF$1,0),FALSE)),VLOOKUP($B354,'Allokerad kvv'!$B$2:$AV$468,MATCH(Q$1,'Allokerad kvv'!$B$1:$AV$1,0),FALSE),VLOOKUP($B354,'Justerad allokering'!$B$1:$AG$461,MATCH(Q$1,'Justerad allokering'!$B$1:$AF$1,0),FALSE))</f>
        <v>0</v>
      </c>
      <c r="R354">
        <f>IF(ISERROR(1/VLOOKUP($B354,'Justerad allokering'!$B$1:$AG$461,MATCH(R$1,'Justerad allokering'!$B$1:$AF$1,0),FALSE)),VLOOKUP($B354,'Allokerad kvv'!$B$2:$AV$468,MATCH(R$1,'Allokerad kvv'!$B$1:$AV$1,0),FALSE),VLOOKUP($B354,'Justerad allokering'!$B$1:$AG$461,MATCH(R$1,'Justerad allokering'!$B$1:$AF$1,0),FALSE))</f>
        <v>0</v>
      </c>
      <c r="S354">
        <f>IF(ISERROR(1/VLOOKUP($B354,'Justerad allokering'!$B$1:$AG$461,MATCH(S$1,'Justerad allokering'!$B$1:$AF$1,0),FALSE)),VLOOKUP($B354,'Allokerad kvv'!$B$2:$AV$468,MATCH(S$1,'Allokerad kvv'!$B$1:$AV$1,0),FALSE),VLOOKUP($B354,'Justerad allokering'!$B$1:$AG$461,MATCH(S$1,'Justerad allokering'!$B$1:$AF$1,0),FALSE))</f>
        <v>0</v>
      </c>
      <c r="T354">
        <f>IF(ISERROR(1/VLOOKUP($B354,'Justerad allokering'!$B$1:$AG$461,MATCH(T$1,'Justerad allokering'!$B$1:$AF$1,0),FALSE)),VLOOKUP($B354,'Allokerad kvv'!$B$2:$AV$468,MATCH(T$1,'Allokerad kvv'!$B$1:$AV$1,0),FALSE),VLOOKUP($B354,'Justerad allokering'!$B$1:$AG$461,MATCH(T$1,'Justerad allokering'!$B$1:$AF$1,0),FALSE))</f>
        <v>0</v>
      </c>
      <c r="U354">
        <f>IF(ISERROR(1/VLOOKUP($B354,'Justerad allokering'!$B$1:$AG$461,MATCH(U$1,'Justerad allokering'!$B$1:$AF$1,0),FALSE)),VLOOKUP($B354,'Allokerad kvv'!$B$2:$AV$468,MATCH(U$1,'Allokerad kvv'!$B$1:$AV$1,0),FALSE),VLOOKUP($B354,'Justerad allokering'!$B$1:$AG$461,MATCH(U$1,'Justerad allokering'!$B$1:$AF$1,0),FALSE))</f>
        <v>0</v>
      </c>
      <c r="V354">
        <f>IF(ISERROR(1/VLOOKUP($B354,'Justerad allokering'!$B$1:$AG$461,MATCH(V$1,'Justerad allokering'!$B$1:$AF$1,0),FALSE)),VLOOKUP($B354,'Allokerad kvv'!$B$2:$AV$468,MATCH(V$1,'Allokerad kvv'!$B$1:$AV$1,0),FALSE),VLOOKUP($B354,'Justerad allokering'!$B$1:$AG$461,MATCH(V$1,'Justerad allokering'!$B$1:$AF$1,0),FALSE))</f>
        <v>0</v>
      </c>
      <c r="W354">
        <f>IF(ISERROR(1/VLOOKUP($B354,'Justerad allokering'!$B$1:$AG$461,MATCH(W$1,'Justerad allokering'!$B$1:$AF$1,0),FALSE)),VLOOKUP($B354,'Allokerad kvv'!$B$2:$AV$468,MATCH(W$1,'Allokerad kvv'!$B$1:$AV$1,0),FALSE),VLOOKUP($B354,'Justerad allokering'!$B$1:$AG$461,MATCH(W$1,'Justerad allokering'!$B$1:$AF$1,0),FALSE))</f>
        <v>0</v>
      </c>
      <c r="X354">
        <f>IF(ISERROR(1/VLOOKUP($B354,'Justerad allokering'!$B$1:$AG$461,MATCH(X$1,'Justerad allokering'!$B$1:$AF$1,0),FALSE)),VLOOKUP($B354,'Allokerad kvv'!$B$2:$AV$468,MATCH(X$1,'Allokerad kvv'!$B$1:$AV$1,0),FALSE),VLOOKUP($B354,'Justerad allokering'!$B$1:$AG$461,MATCH(X$1,'Justerad allokering'!$B$1:$AF$1,0),FALSE))</f>
        <v>0</v>
      </c>
      <c r="Y354">
        <f>IF(ISERROR(1/VLOOKUP($B354,'Justerad allokering'!$B$1:$AG$461,MATCH(Y$1,'Justerad allokering'!$B$1:$AF$1,0),FALSE)),VLOOKUP($B354,'Allokerad kvv'!$B$2:$AV$468,MATCH(Y$1,'Allokerad kvv'!$B$1:$AV$1,0),FALSE),VLOOKUP($B354,'Justerad allokering'!$B$1:$AG$461,MATCH(Y$1,'Justerad allokering'!$B$1:$AF$1,0),FALSE))</f>
        <v>0</v>
      </c>
      <c r="Z354">
        <f>IF(ISERROR(1/VLOOKUP($B354,'Justerad allokering'!$B$1:$AG$461,MATCH(Z$1,'Justerad allokering'!$B$1:$AF$1,0),FALSE)),VLOOKUP($B354,'Allokerad kvv'!$B$2:$AV$468,MATCH(Z$1,'Allokerad kvv'!$B$1:$AV$1,0),FALSE),VLOOKUP($B354,'Justerad allokering'!$B$1:$AG$461,MATCH(Z$1,'Justerad allokering'!$B$1:$AF$1,0),FALSE))</f>
        <v>0</v>
      </c>
      <c r="AE354" s="89">
        <f t="shared" si="20"/>
        <v>0</v>
      </c>
      <c r="AG354">
        <f t="shared" si="21"/>
        <v>0</v>
      </c>
      <c r="AH354">
        <f t="shared" si="22"/>
        <v>0</v>
      </c>
      <c r="AI354" t="str">
        <f>IF(AH354=0,"",AH354/VLOOKUP(B354,Kraftvärmeprod!$B$1:$BC$480,MATCH("Summa tillförd energi exklusive rökgaskondensering",Kraftvärmeprod!$B$1:$BC$1,0),FALSE))</f>
        <v/>
      </c>
      <c r="AK354">
        <f t="shared" si="23"/>
        <v>0</v>
      </c>
    </row>
    <row r="355" spans="1:37" x14ac:dyDescent="0.25">
      <c r="A355" s="2" t="s">
        <v>491</v>
      </c>
      <c r="B355" s="2" t="s">
        <v>494</v>
      </c>
      <c r="C355">
        <f>IF(ISERROR(1/VLOOKUP($B355,'Justerad allokering'!$B$1:$AG$461,MATCH(C$1,'Justerad allokering'!$B$1:$AF$1,0),FALSE)),VLOOKUP($B355,'Allokerad kvv'!$B$2:$AV$468,MATCH(C$1,'Allokerad kvv'!$B$1:$AV$1,0),FALSE),VLOOKUP($B355,'Justerad allokering'!$B$1:$AG$461,MATCH(C$1,'Justerad allokering'!$B$1:$AF$1,0),FALSE))</f>
        <v>0</v>
      </c>
      <c r="D355">
        <f>IF(ISERROR(1/VLOOKUP($B355,'Justerad allokering'!$B$1:$AG$461,MATCH(D$1,'Justerad allokering'!$B$1:$AF$1,0),FALSE)),VLOOKUP($B355,'Allokerad kvv'!$B$2:$AV$468,MATCH(D$1,'Allokerad kvv'!$B$1:$AV$1,0),FALSE),VLOOKUP($B355,'Justerad allokering'!$B$1:$AG$461,MATCH(D$1,'Justerad allokering'!$B$1:$AF$1,0),FALSE))</f>
        <v>0</v>
      </c>
      <c r="E355">
        <f>IF(ISERROR(1/VLOOKUP($B355,'Justerad allokering'!$B$1:$AG$461,MATCH(E$1,'Justerad allokering'!$B$1:$AF$1,0),FALSE)),VLOOKUP($B355,'Allokerad kvv'!$B$2:$AV$468,MATCH(E$1,'Allokerad kvv'!$B$1:$AV$1,0),FALSE),VLOOKUP($B355,'Justerad allokering'!$B$1:$AG$461,MATCH(E$1,'Justerad allokering'!$B$1:$AF$1,0),FALSE))</f>
        <v>0</v>
      </c>
      <c r="F355">
        <f>IF(ISERROR(1/VLOOKUP($B355,'Justerad allokering'!$B$1:$AG$461,MATCH(F$1,'Justerad allokering'!$B$1:$AF$1,0),FALSE)),VLOOKUP($B355,'Allokerad kvv'!$B$2:$AV$468,MATCH(F$1,'Allokerad kvv'!$B$1:$AV$1,0),FALSE),VLOOKUP($B355,'Justerad allokering'!$B$1:$AG$461,MATCH(F$1,'Justerad allokering'!$B$1:$AF$1,0),FALSE))</f>
        <v>0</v>
      </c>
      <c r="G355">
        <f>IF(ISERROR(1/VLOOKUP($B355,'Justerad allokering'!$B$1:$AG$461,MATCH(G$1,'Justerad allokering'!$B$1:$AF$1,0),FALSE)),VLOOKUP($B355,'Allokerad kvv'!$B$2:$AV$468,MATCH(G$1,'Allokerad kvv'!$B$1:$AV$1,0),FALSE),VLOOKUP($B355,'Justerad allokering'!$B$1:$AG$461,MATCH(G$1,'Justerad allokering'!$B$1:$AF$1,0),FALSE))</f>
        <v>0</v>
      </c>
      <c r="H355">
        <f>IF(ISERROR(1/VLOOKUP($B355,'Justerad allokering'!$B$1:$AG$461,MATCH(H$1,'Justerad allokering'!$B$1:$AF$1,0),FALSE)),VLOOKUP($B355,'Allokerad kvv'!$B$2:$AV$468,MATCH(H$1,'Allokerad kvv'!$B$1:$AV$1,0),FALSE),VLOOKUP($B355,'Justerad allokering'!$B$1:$AG$461,MATCH(H$1,'Justerad allokering'!$B$1:$AF$1,0),FALSE))</f>
        <v>0</v>
      </c>
      <c r="I355">
        <f>IF(ISERROR(1/VLOOKUP($B355,'Justerad allokering'!$B$1:$AG$461,MATCH(I$1,'Justerad allokering'!$B$1:$AF$1,0),FALSE)),VLOOKUP($B355,'Allokerad kvv'!$B$2:$AV$468,MATCH(I$1,'Allokerad kvv'!$B$1:$AV$1,0),FALSE),VLOOKUP($B355,'Justerad allokering'!$B$1:$AG$461,MATCH(I$1,'Justerad allokering'!$B$1:$AF$1,0),FALSE))</f>
        <v>0</v>
      </c>
      <c r="J355">
        <f>IF(ISERROR(1/VLOOKUP($B355,'Justerad allokering'!$B$1:$AG$461,MATCH(J$1,'Justerad allokering'!$B$1:$AF$1,0),FALSE)),VLOOKUP($B355,'Allokerad kvv'!$B$2:$AV$468,MATCH(J$1,'Allokerad kvv'!$B$1:$AV$1,0),FALSE),VLOOKUP($B355,'Justerad allokering'!$B$1:$AG$461,MATCH(J$1,'Justerad allokering'!$B$1:$AF$1,0),FALSE))</f>
        <v>0</v>
      </c>
      <c r="K355">
        <f>IF(ISERROR(1/VLOOKUP($B355,'Justerad allokering'!$B$1:$AG$461,MATCH(K$1,'Justerad allokering'!$B$1:$AF$1,0),FALSE)),VLOOKUP($B355,'Allokerad kvv'!$B$2:$AV$468,MATCH(K$1,'Allokerad kvv'!$B$1:$AV$1,0),FALSE),VLOOKUP($B355,'Justerad allokering'!$B$1:$AG$461,MATCH(K$1,'Justerad allokering'!$B$1:$AF$1,0),FALSE))</f>
        <v>0</v>
      </c>
      <c r="L355">
        <f>IF(ISERROR(1/VLOOKUP($B355,'Justerad allokering'!$B$1:$AG$461,MATCH(L$1,'Justerad allokering'!$B$1:$AF$1,0),FALSE)),VLOOKUP($B355,'Allokerad kvv'!$B$2:$AV$468,MATCH(L$1,'Allokerad kvv'!$B$1:$AV$1,0),FALSE),VLOOKUP($B355,'Justerad allokering'!$B$1:$AG$461,MATCH(L$1,'Justerad allokering'!$B$1:$AF$1,0),FALSE))</f>
        <v>0</v>
      </c>
      <c r="M355">
        <f>IF(ISERROR(1/VLOOKUP($B355,'Justerad allokering'!$B$1:$AG$461,MATCH(M$1,'Justerad allokering'!$B$1:$AF$1,0),FALSE)),VLOOKUP($B355,'Allokerad kvv'!$B$2:$AV$468,MATCH(M$1,'Allokerad kvv'!$B$1:$AV$1,0),FALSE),VLOOKUP($B355,'Justerad allokering'!$B$1:$AG$461,MATCH(M$1,'Justerad allokering'!$B$1:$AF$1,0),FALSE))</f>
        <v>0</v>
      </c>
      <c r="N355">
        <f>IF(ISERROR(1/VLOOKUP($B355,'Justerad allokering'!$B$1:$AG$461,MATCH(N$1,'Justerad allokering'!$B$1:$AF$1,0),FALSE)),VLOOKUP($B355,'Allokerad kvv'!$B$2:$AV$468,MATCH(N$1,'Allokerad kvv'!$B$1:$AV$1,0),FALSE),VLOOKUP($B355,'Justerad allokering'!$B$1:$AG$461,MATCH(N$1,'Justerad allokering'!$B$1:$AF$1,0),FALSE))</f>
        <v>0</v>
      </c>
      <c r="O355">
        <f>IF(ISERROR(1/VLOOKUP($B355,'Justerad allokering'!$B$1:$AG$461,MATCH(O$1,'Justerad allokering'!$B$1:$AF$1,0),FALSE)),VLOOKUP($B355,'Allokerad kvv'!$B$2:$AV$468,MATCH(O$1,'Allokerad kvv'!$B$1:$AV$1,0),FALSE),VLOOKUP($B355,'Justerad allokering'!$B$1:$AG$461,MATCH(O$1,'Justerad allokering'!$B$1:$AF$1,0),FALSE))</f>
        <v>0</v>
      </c>
      <c r="P355">
        <f>IF(ISERROR(1/VLOOKUP($B355,'Justerad allokering'!$B$1:$AG$461,MATCH(P$1,'Justerad allokering'!$B$1:$AF$1,0),FALSE)),VLOOKUP($B355,'Allokerad kvv'!$B$2:$AV$468,MATCH(P$1,'Allokerad kvv'!$B$1:$AV$1,0),FALSE),VLOOKUP($B355,'Justerad allokering'!$B$1:$AG$461,MATCH(P$1,'Justerad allokering'!$B$1:$AF$1,0),FALSE))</f>
        <v>0</v>
      </c>
      <c r="Q355">
        <f>IF(ISERROR(1/VLOOKUP($B355,'Justerad allokering'!$B$1:$AG$461,MATCH(Q$1,'Justerad allokering'!$B$1:$AF$1,0),FALSE)),VLOOKUP($B355,'Allokerad kvv'!$B$2:$AV$468,MATCH(Q$1,'Allokerad kvv'!$B$1:$AV$1,0),FALSE),VLOOKUP($B355,'Justerad allokering'!$B$1:$AG$461,MATCH(Q$1,'Justerad allokering'!$B$1:$AF$1,0),FALSE))</f>
        <v>0</v>
      </c>
      <c r="R355">
        <f>IF(ISERROR(1/VLOOKUP($B355,'Justerad allokering'!$B$1:$AG$461,MATCH(R$1,'Justerad allokering'!$B$1:$AF$1,0),FALSE)),VLOOKUP($B355,'Allokerad kvv'!$B$2:$AV$468,MATCH(R$1,'Allokerad kvv'!$B$1:$AV$1,0),FALSE),VLOOKUP($B355,'Justerad allokering'!$B$1:$AG$461,MATCH(R$1,'Justerad allokering'!$B$1:$AF$1,0),FALSE))</f>
        <v>0</v>
      </c>
      <c r="S355">
        <f>IF(ISERROR(1/VLOOKUP($B355,'Justerad allokering'!$B$1:$AG$461,MATCH(S$1,'Justerad allokering'!$B$1:$AF$1,0),FALSE)),VLOOKUP($B355,'Allokerad kvv'!$B$2:$AV$468,MATCH(S$1,'Allokerad kvv'!$B$1:$AV$1,0),FALSE),VLOOKUP($B355,'Justerad allokering'!$B$1:$AG$461,MATCH(S$1,'Justerad allokering'!$B$1:$AF$1,0),FALSE))</f>
        <v>0</v>
      </c>
      <c r="T355">
        <f>IF(ISERROR(1/VLOOKUP($B355,'Justerad allokering'!$B$1:$AG$461,MATCH(T$1,'Justerad allokering'!$B$1:$AF$1,0),FALSE)),VLOOKUP($B355,'Allokerad kvv'!$B$2:$AV$468,MATCH(T$1,'Allokerad kvv'!$B$1:$AV$1,0),FALSE),VLOOKUP($B355,'Justerad allokering'!$B$1:$AG$461,MATCH(T$1,'Justerad allokering'!$B$1:$AF$1,0),FALSE))</f>
        <v>0</v>
      </c>
      <c r="U355">
        <f>IF(ISERROR(1/VLOOKUP($B355,'Justerad allokering'!$B$1:$AG$461,MATCH(U$1,'Justerad allokering'!$B$1:$AF$1,0),FALSE)),VLOOKUP($B355,'Allokerad kvv'!$B$2:$AV$468,MATCH(U$1,'Allokerad kvv'!$B$1:$AV$1,0),FALSE),VLOOKUP($B355,'Justerad allokering'!$B$1:$AG$461,MATCH(U$1,'Justerad allokering'!$B$1:$AF$1,0),FALSE))</f>
        <v>0</v>
      </c>
      <c r="V355">
        <f>IF(ISERROR(1/VLOOKUP($B355,'Justerad allokering'!$B$1:$AG$461,MATCH(V$1,'Justerad allokering'!$B$1:$AF$1,0),FALSE)),VLOOKUP($B355,'Allokerad kvv'!$B$2:$AV$468,MATCH(V$1,'Allokerad kvv'!$B$1:$AV$1,0),FALSE),VLOOKUP($B355,'Justerad allokering'!$B$1:$AG$461,MATCH(V$1,'Justerad allokering'!$B$1:$AF$1,0),FALSE))</f>
        <v>0</v>
      </c>
      <c r="W355">
        <f>IF(ISERROR(1/VLOOKUP($B355,'Justerad allokering'!$B$1:$AG$461,MATCH(W$1,'Justerad allokering'!$B$1:$AF$1,0),FALSE)),VLOOKUP($B355,'Allokerad kvv'!$B$2:$AV$468,MATCH(W$1,'Allokerad kvv'!$B$1:$AV$1,0),FALSE),VLOOKUP($B355,'Justerad allokering'!$B$1:$AG$461,MATCH(W$1,'Justerad allokering'!$B$1:$AF$1,0),FALSE))</f>
        <v>0</v>
      </c>
      <c r="X355">
        <f>IF(ISERROR(1/VLOOKUP($B355,'Justerad allokering'!$B$1:$AG$461,MATCH(X$1,'Justerad allokering'!$B$1:$AF$1,0),FALSE)),VLOOKUP($B355,'Allokerad kvv'!$B$2:$AV$468,MATCH(X$1,'Allokerad kvv'!$B$1:$AV$1,0),FALSE),VLOOKUP($B355,'Justerad allokering'!$B$1:$AG$461,MATCH(X$1,'Justerad allokering'!$B$1:$AF$1,0),FALSE))</f>
        <v>0</v>
      </c>
      <c r="Y355">
        <f>IF(ISERROR(1/VLOOKUP($B355,'Justerad allokering'!$B$1:$AG$461,MATCH(Y$1,'Justerad allokering'!$B$1:$AF$1,0),FALSE)),VLOOKUP($B355,'Allokerad kvv'!$B$2:$AV$468,MATCH(Y$1,'Allokerad kvv'!$B$1:$AV$1,0),FALSE),VLOOKUP($B355,'Justerad allokering'!$B$1:$AG$461,MATCH(Y$1,'Justerad allokering'!$B$1:$AF$1,0),FALSE))</f>
        <v>0</v>
      </c>
      <c r="Z355">
        <f>IF(ISERROR(1/VLOOKUP($B355,'Justerad allokering'!$B$1:$AG$461,MATCH(Z$1,'Justerad allokering'!$B$1:$AF$1,0),FALSE)),VLOOKUP($B355,'Allokerad kvv'!$B$2:$AV$468,MATCH(Z$1,'Allokerad kvv'!$B$1:$AV$1,0),FALSE),VLOOKUP($B355,'Justerad allokering'!$B$1:$AG$461,MATCH(Z$1,'Justerad allokering'!$B$1:$AF$1,0),FALSE))</f>
        <v>0</v>
      </c>
      <c r="AE355" s="89">
        <f t="shared" si="20"/>
        <v>0</v>
      </c>
      <c r="AG355">
        <f t="shared" si="21"/>
        <v>0</v>
      </c>
      <c r="AH355">
        <f t="shared" si="22"/>
        <v>0</v>
      </c>
      <c r="AI355" t="str">
        <f>IF(AH355=0,"",AH355/VLOOKUP(B355,Kraftvärmeprod!$B$1:$BC$480,MATCH("Summa tillförd energi exklusive rökgaskondensering",Kraftvärmeprod!$B$1:$BC$1,0),FALSE))</f>
        <v/>
      </c>
      <c r="AK355">
        <f t="shared" si="23"/>
        <v>0</v>
      </c>
    </row>
    <row r="356" spans="1:37" x14ac:dyDescent="0.25">
      <c r="A356" s="2" t="s">
        <v>491</v>
      </c>
      <c r="B356" s="2" t="s">
        <v>495</v>
      </c>
      <c r="C356">
        <f>IF(ISERROR(1/VLOOKUP($B356,'Justerad allokering'!$B$1:$AG$461,MATCH(C$1,'Justerad allokering'!$B$1:$AF$1,0),FALSE)),VLOOKUP($B356,'Allokerad kvv'!$B$2:$AV$468,MATCH(C$1,'Allokerad kvv'!$B$1:$AV$1,0),FALSE),VLOOKUP($B356,'Justerad allokering'!$B$1:$AG$461,MATCH(C$1,'Justerad allokering'!$B$1:$AF$1,0),FALSE))</f>
        <v>0</v>
      </c>
      <c r="D356">
        <f>IF(ISERROR(1/VLOOKUP($B356,'Justerad allokering'!$B$1:$AG$461,MATCH(D$1,'Justerad allokering'!$B$1:$AF$1,0),FALSE)),VLOOKUP($B356,'Allokerad kvv'!$B$2:$AV$468,MATCH(D$1,'Allokerad kvv'!$B$1:$AV$1,0),FALSE),VLOOKUP($B356,'Justerad allokering'!$B$1:$AG$461,MATCH(D$1,'Justerad allokering'!$B$1:$AF$1,0),FALSE))</f>
        <v>0</v>
      </c>
      <c r="E356">
        <f>IF(ISERROR(1/VLOOKUP($B356,'Justerad allokering'!$B$1:$AG$461,MATCH(E$1,'Justerad allokering'!$B$1:$AF$1,0),FALSE)),VLOOKUP($B356,'Allokerad kvv'!$B$2:$AV$468,MATCH(E$1,'Allokerad kvv'!$B$1:$AV$1,0),FALSE),VLOOKUP($B356,'Justerad allokering'!$B$1:$AG$461,MATCH(E$1,'Justerad allokering'!$B$1:$AF$1,0),FALSE))</f>
        <v>0</v>
      </c>
      <c r="F356">
        <f>IF(ISERROR(1/VLOOKUP($B356,'Justerad allokering'!$B$1:$AG$461,MATCH(F$1,'Justerad allokering'!$B$1:$AF$1,0),FALSE)),VLOOKUP($B356,'Allokerad kvv'!$B$2:$AV$468,MATCH(F$1,'Allokerad kvv'!$B$1:$AV$1,0),FALSE),VLOOKUP($B356,'Justerad allokering'!$B$1:$AG$461,MATCH(F$1,'Justerad allokering'!$B$1:$AF$1,0),FALSE))</f>
        <v>0</v>
      </c>
      <c r="G356">
        <f>IF(ISERROR(1/VLOOKUP($B356,'Justerad allokering'!$B$1:$AG$461,MATCH(G$1,'Justerad allokering'!$B$1:$AF$1,0),FALSE)),VLOOKUP($B356,'Allokerad kvv'!$B$2:$AV$468,MATCH(G$1,'Allokerad kvv'!$B$1:$AV$1,0),FALSE),VLOOKUP($B356,'Justerad allokering'!$B$1:$AG$461,MATCH(G$1,'Justerad allokering'!$B$1:$AF$1,0),FALSE))</f>
        <v>0</v>
      </c>
      <c r="H356">
        <f>IF(ISERROR(1/VLOOKUP($B356,'Justerad allokering'!$B$1:$AG$461,MATCH(H$1,'Justerad allokering'!$B$1:$AF$1,0),FALSE)),VLOOKUP($B356,'Allokerad kvv'!$B$2:$AV$468,MATCH(H$1,'Allokerad kvv'!$B$1:$AV$1,0),FALSE),VLOOKUP($B356,'Justerad allokering'!$B$1:$AG$461,MATCH(H$1,'Justerad allokering'!$B$1:$AF$1,0),FALSE))</f>
        <v>0</v>
      </c>
      <c r="I356">
        <f>IF(ISERROR(1/VLOOKUP($B356,'Justerad allokering'!$B$1:$AG$461,MATCH(I$1,'Justerad allokering'!$B$1:$AF$1,0),FALSE)),VLOOKUP($B356,'Allokerad kvv'!$B$2:$AV$468,MATCH(I$1,'Allokerad kvv'!$B$1:$AV$1,0),FALSE),VLOOKUP($B356,'Justerad allokering'!$B$1:$AG$461,MATCH(I$1,'Justerad allokering'!$B$1:$AF$1,0),FALSE))</f>
        <v>0</v>
      </c>
      <c r="J356">
        <f>IF(ISERROR(1/VLOOKUP($B356,'Justerad allokering'!$B$1:$AG$461,MATCH(J$1,'Justerad allokering'!$B$1:$AF$1,0),FALSE)),VLOOKUP($B356,'Allokerad kvv'!$B$2:$AV$468,MATCH(J$1,'Allokerad kvv'!$B$1:$AV$1,0),FALSE),VLOOKUP($B356,'Justerad allokering'!$B$1:$AG$461,MATCH(J$1,'Justerad allokering'!$B$1:$AF$1,0),FALSE))</f>
        <v>0</v>
      </c>
      <c r="K356">
        <f>IF(ISERROR(1/VLOOKUP($B356,'Justerad allokering'!$B$1:$AG$461,MATCH(K$1,'Justerad allokering'!$B$1:$AF$1,0),FALSE)),VLOOKUP($B356,'Allokerad kvv'!$B$2:$AV$468,MATCH(K$1,'Allokerad kvv'!$B$1:$AV$1,0),FALSE),VLOOKUP($B356,'Justerad allokering'!$B$1:$AG$461,MATCH(K$1,'Justerad allokering'!$B$1:$AF$1,0),FALSE))</f>
        <v>0</v>
      </c>
      <c r="L356">
        <f>IF(ISERROR(1/VLOOKUP($B356,'Justerad allokering'!$B$1:$AG$461,MATCH(L$1,'Justerad allokering'!$B$1:$AF$1,0),FALSE)),VLOOKUP($B356,'Allokerad kvv'!$B$2:$AV$468,MATCH(L$1,'Allokerad kvv'!$B$1:$AV$1,0),FALSE),VLOOKUP($B356,'Justerad allokering'!$B$1:$AG$461,MATCH(L$1,'Justerad allokering'!$B$1:$AF$1,0),FALSE))</f>
        <v>0</v>
      </c>
      <c r="M356">
        <f>IF(ISERROR(1/VLOOKUP($B356,'Justerad allokering'!$B$1:$AG$461,MATCH(M$1,'Justerad allokering'!$B$1:$AF$1,0),FALSE)),VLOOKUP($B356,'Allokerad kvv'!$B$2:$AV$468,MATCH(M$1,'Allokerad kvv'!$B$1:$AV$1,0),FALSE),VLOOKUP($B356,'Justerad allokering'!$B$1:$AG$461,MATCH(M$1,'Justerad allokering'!$B$1:$AF$1,0),FALSE))</f>
        <v>0</v>
      </c>
      <c r="N356">
        <f>IF(ISERROR(1/VLOOKUP($B356,'Justerad allokering'!$B$1:$AG$461,MATCH(N$1,'Justerad allokering'!$B$1:$AF$1,0),FALSE)),VLOOKUP($B356,'Allokerad kvv'!$B$2:$AV$468,MATCH(N$1,'Allokerad kvv'!$B$1:$AV$1,0),FALSE),VLOOKUP($B356,'Justerad allokering'!$B$1:$AG$461,MATCH(N$1,'Justerad allokering'!$B$1:$AF$1,0),FALSE))</f>
        <v>0</v>
      </c>
      <c r="O356">
        <f>IF(ISERROR(1/VLOOKUP($B356,'Justerad allokering'!$B$1:$AG$461,MATCH(O$1,'Justerad allokering'!$B$1:$AF$1,0),FALSE)),VLOOKUP($B356,'Allokerad kvv'!$B$2:$AV$468,MATCH(O$1,'Allokerad kvv'!$B$1:$AV$1,0),FALSE),VLOOKUP($B356,'Justerad allokering'!$B$1:$AG$461,MATCH(O$1,'Justerad allokering'!$B$1:$AF$1,0),FALSE))</f>
        <v>0</v>
      </c>
      <c r="P356">
        <f>IF(ISERROR(1/VLOOKUP($B356,'Justerad allokering'!$B$1:$AG$461,MATCH(P$1,'Justerad allokering'!$B$1:$AF$1,0),FALSE)),VLOOKUP($B356,'Allokerad kvv'!$B$2:$AV$468,MATCH(P$1,'Allokerad kvv'!$B$1:$AV$1,0),FALSE),VLOOKUP($B356,'Justerad allokering'!$B$1:$AG$461,MATCH(P$1,'Justerad allokering'!$B$1:$AF$1,0),FALSE))</f>
        <v>0</v>
      </c>
      <c r="Q356">
        <f>IF(ISERROR(1/VLOOKUP($B356,'Justerad allokering'!$B$1:$AG$461,MATCH(Q$1,'Justerad allokering'!$B$1:$AF$1,0),FALSE)),VLOOKUP($B356,'Allokerad kvv'!$B$2:$AV$468,MATCH(Q$1,'Allokerad kvv'!$B$1:$AV$1,0),FALSE),VLOOKUP($B356,'Justerad allokering'!$B$1:$AG$461,MATCH(Q$1,'Justerad allokering'!$B$1:$AF$1,0),FALSE))</f>
        <v>0</v>
      </c>
      <c r="R356">
        <f>IF(ISERROR(1/VLOOKUP($B356,'Justerad allokering'!$B$1:$AG$461,MATCH(R$1,'Justerad allokering'!$B$1:$AF$1,0),FALSE)),VLOOKUP($B356,'Allokerad kvv'!$B$2:$AV$468,MATCH(R$1,'Allokerad kvv'!$B$1:$AV$1,0),FALSE),VLOOKUP($B356,'Justerad allokering'!$B$1:$AG$461,MATCH(R$1,'Justerad allokering'!$B$1:$AF$1,0),FALSE))</f>
        <v>0</v>
      </c>
      <c r="S356">
        <f>IF(ISERROR(1/VLOOKUP($B356,'Justerad allokering'!$B$1:$AG$461,MATCH(S$1,'Justerad allokering'!$B$1:$AF$1,0),FALSE)),VLOOKUP($B356,'Allokerad kvv'!$B$2:$AV$468,MATCH(S$1,'Allokerad kvv'!$B$1:$AV$1,0),FALSE),VLOOKUP($B356,'Justerad allokering'!$B$1:$AG$461,MATCH(S$1,'Justerad allokering'!$B$1:$AF$1,0),FALSE))</f>
        <v>0</v>
      </c>
      <c r="T356">
        <f>IF(ISERROR(1/VLOOKUP($B356,'Justerad allokering'!$B$1:$AG$461,MATCH(T$1,'Justerad allokering'!$B$1:$AF$1,0),FALSE)),VLOOKUP($B356,'Allokerad kvv'!$B$2:$AV$468,MATCH(T$1,'Allokerad kvv'!$B$1:$AV$1,0),FALSE),VLOOKUP($B356,'Justerad allokering'!$B$1:$AG$461,MATCH(T$1,'Justerad allokering'!$B$1:$AF$1,0),FALSE))</f>
        <v>0</v>
      </c>
      <c r="U356">
        <f>IF(ISERROR(1/VLOOKUP($B356,'Justerad allokering'!$B$1:$AG$461,MATCH(U$1,'Justerad allokering'!$B$1:$AF$1,0),FALSE)),VLOOKUP($B356,'Allokerad kvv'!$B$2:$AV$468,MATCH(U$1,'Allokerad kvv'!$B$1:$AV$1,0),FALSE),VLOOKUP($B356,'Justerad allokering'!$B$1:$AG$461,MATCH(U$1,'Justerad allokering'!$B$1:$AF$1,0),FALSE))</f>
        <v>0</v>
      </c>
      <c r="V356">
        <f>IF(ISERROR(1/VLOOKUP($B356,'Justerad allokering'!$B$1:$AG$461,MATCH(V$1,'Justerad allokering'!$B$1:$AF$1,0),FALSE)),VLOOKUP($B356,'Allokerad kvv'!$B$2:$AV$468,MATCH(V$1,'Allokerad kvv'!$B$1:$AV$1,0),FALSE),VLOOKUP($B356,'Justerad allokering'!$B$1:$AG$461,MATCH(V$1,'Justerad allokering'!$B$1:$AF$1,0),FALSE))</f>
        <v>0</v>
      </c>
      <c r="W356">
        <f>IF(ISERROR(1/VLOOKUP($B356,'Justerad allokering'!$B$1:$AG$461,MATCH(W$1,'Justerad allokering'!$B$1:$AF$1,0),FALSE)),VLOOKUP($B356,'Allokerad kvv'!$B$2:$AV$468,MATCH(W$1,'Allokerad kvv'!$B$1:$AV$1,0),FALSE),VLOOKUP($B356,'Justerad allokering'!$B$1:$AG$461,MATCH(W$1,'Justerad allokering'!$B$1:$AF$1,0),FALSE))</f>
        <v>0</v>
      </c>
      <c r="X356">
        <f>IF(ISERROR(1/VLOOKUP($B356,'Justerad allokering'!$B$1:$AG$461,MATCH(X$1,'Justerad allokering'!$B$1:$AF$1,0),FALSE)),VLOOKUP($B356,'Allokerad kvv'!$B$2:$AV$468,MATCH(X$1,'Allokerad kvv'!$B$1:$AV$1,0),FALSE),VLOOKUP($B356,'Justerad allokering'!$B$1:$AG$461,MATCH(X$1,'Justerad allokering'!$B$1:$AF$1,0),FALSE))</f>
        <v>0</v>
      </c>
      <c r="Y356">
        <f>IF(ISERROR(1/VLOOKUP($B356,'Justerad allokering'!$B$1:$AG$461,MATCH(Y$1,'Justerad allokering'!$B$1:$AF$1,0),FALSE)),VLOOKUP($B356,'Allokerad kvv'!$B$2:$AV$468,MATCH(Y$1,'Allokerad kvv'!$B$1:$AV$1,0),FALSE),VLOOKUP($B356,'Justerad allokering'!$B$1:$AG$461,MATCH(Y$1,'Justerad allokering'!$B$1:$AF$1,0),FALSE))</f>
        <v>0</v>
      </c>
      <c r="Z356">
        <f>IF(ISERROR(1/VLOOKUP($B356,'Justerad allokering'!$B$1:$AG$461,MATCH(Z$1,'Justerad allokering'!$B$1:$AF$1,0),FALSE)),VLOOKUP($B356,'Allokerad kvv'!$B$2:$AV$468,MATCH(Z$1,'Allokerad kvv'!$B$1:$AV$1,0),FALSE),VLOOKUP($B356,'Justerad allokering'!$B$1:$AG$461,MATCH(Z$1,'Justerad allokering'!$B$1:$AF$1,0),FALSE))</f>
        <v>0</v>
      </c>
      <c r="AE356" s="89">
        <f t="shared" si="20"/>
        <v>0</v>
      </c>
      <c r="AG356">
        <f t="shared" si="21"/>
        <v>0</v>
      </c>
      <c r="AH356">
        <f t="shared" si="22"/>
        <v>0</v>
      </c>
      <c r="AI356" t="str">
        <f>IF(AH356=0,"",AH356/VLOOKUP(B356,Kraftvärmeprod!$B$1:$BC$480,MATCH("Summa tillförd energi exklusive rökgaskondensering",Kraftvärmeprod!$B$1:$BC$1,0),FALSE))</f>
        <v/>
      </c>
      <c r="AK356">
        <f t="shared" si="23"/>
        <v>0</v>
      </c>
    </row>
    <row r="357" spans="1:37" x14ac:dyDescent="0.25">
      <c r="A357" s="2" t="s">
        <v>491</v>
      </c>
      <c r="B357" s="2" t="s">
        <v>496</v>
      </c>
      <c r="C357">
        <f>IF(ISERROR(1/VLOOKUP($B357,'Justerad allokering'!$B$1:$AG$461,MATCH(C$1,'Justerad allokering'!$B$1:$AF$1,0),FALSE)),VLOOKUP($B357,'Allokerad kvv'!$B$2:$AV$468,MATCH(C$1,'Allokerad kvv'!$B$1:$AV$1,0),FALSE),VLOOKUP($B357,'Justerad allokering'!$B$1:$AG$461,MATCH(C$1,'Justerad allokering'!$B$1:$AF$1,0),FALSE))</f>
        <v>0</v>
      </c>
      <c r="D357">
        <f>IF(ISERROR(1/VLOOKUP($B357,'Justerad allokering'!$B$1:$AG$461,MATCH(D$1,'Justerad allokering'!$B$1:$AF$1,0),FALSE)),VLOOKUP($B357,'Allokerad kvv'!$B$2:$AV$468,MATCH(D$1,'Allokerad kvv'!$B$1:$AV$1,0),FALSE),VLOOKUP($B357,'Justerad allokering'!$B$1:$AG$461,MATCH(D$1,'Justerad allokering'!$B$1:$AF$1,0),FALSE))</f>
        <v>0</v>
      </c>
      <c r="E357">
        <f>IF(ISERROR(1/VLOOKUP($B357,'Justerad allokering'!$B$1:$AG$461,MATCH(E$1,'Justerad allokering'!$B$1:$AF$1,0),FALSE)),VLOOKUP($B357,'Allokerad kvv'!$B$2:$AV$468,MATCH(E$1,'Allokerad kvv'!$B$1:$AV$1,0),FALSE),VLOOKUP($B357,'Justerad allokering'!$B$1:$AG$461,MATCH(E$1,'Justerad allokering'!$B$1:$AF$1,0),FALSE))</f>
        <v>0</v>
      </c>
      <c r="F357">
        <f>IF(ISERROR(1/VLOOKUP($B357,'Justerad allokering'!$B$1:$AG$461,MATCH(F$1,'Justerad allokering'!$B$1:$AF$1,0),FALSE)),VLOOKUP($B357,'Allokerad kvv'!$B$2:$AV$468,MATCH(F$1,'Allokerad kvv'!$B$1:$AV$1,0),FALSE),VLOOKUP($B357,'Justerad allokering'!$B$1:$AG$461,MATCH(F$1,'Justerad allokering'!$B$1:$AF$1,0),FALSE))</f>
        <v>0</v>
      </c>
      <c r="G357">
        <f>IF(ISERROR(1/VLOOKUP($B357,'Justerad allokering'!$B$1:$AG$461,MATCH(G$1,'Justerad allokering'!$B$1:$AF$1,0),FALSE)),VLOOKUP($B357,'Allokerad kvv'!$B$2:$AV$468,MATCH(G$1,'Allokerad kvv'!$B$1:$AV$1,0),FALSE),VLOOKUP($B357,'Justerad allokering'!$B$1:$AG$461,MATCH(G$1,'Justerad allokering'!$B$1:$AF$1,0),FALSE))</f>
        <v>0</v>
      </c>
      <c r="H357">
        <f>IF(ISERROR(1/VLOOKUP($B357,'Justerad allokering'!$B$1:$AG$461,MATCH(H$1,'Justerad allokering'!$B$1:$AF$1,0),FALSE)),VLOOKUP($B357,'Allokerad kvv'!$B$2:$AV$468,MATCH(H$1,'Allokerad kvv'!$B$1:$AV$1,0),FALSE),VLOOKUP($B357,'Justerad allokering'!$B$1:$AG$461,MATCH(H$1,'Justerad allokering'!$B$1:$AF$1,0),FALSE))</f>
        <v>0</v>
      </c>
      <c r="I357">
        <f>IF(ISERROR(1/VLOOKUP($B357,'Justerad allokering'!$B$1:$AG$461,MATCH(I$1,'Justerad allokering'!$B$1:$AF$1,0),FALSE)),VLOOKUP($B357,'Allokerad kvv'!$B$2:$AV$468,MATCH(I$1,'Allokerad kvv'!$B$1:$AV$1,0),FALSE),VLOOKUP($B357,'Justerad allokering'!$B$1:$AG$461,MATCH(I$1,'Justerad allokering'!$B$1:$AF$1,0),FALSE))</f>
        <v>0</v>
      </c>
      <c r="J357">
        <f>IF(ISERROR(1/VLOOKUP($B357,'Justerad allokering'!$B$1:$AG$461,MATCH(J$1,'Justerad allokering'!$B$1:$AF$1,0),FALSE)),VLOOKUP($B357,'Allokerad kvv'!$B$2:$AV$468,MATCH(J$1,'Allokerad kvv'!$B$1:$AV$1,0),FALSE),VLOOKUP($B357,'Justerad allokering'!$B$1:$AG$461,MATCH(J$1,'Justerad allokering'!$B$1:$AF$1,0),FALSE))</f>
        <v>0</v>
      </c>
      <c r="K357">
        <f>IF(ISERROR(1/VLOOKUP($B357,'Justerad allokering'!$B$1:$AG$461,MATCH(K$1,'Justerad allokering'!$B$1:$AF$1,0),FALSE)),VLOOKUP($B357,'Allokerad kvv'!$B$2:$AV$468,MATCH(K$1,'Allokerad kvv'!$B$1:$AV$1,0),FALSE),VLOOKUP($B357,'Justerad allokering'!$B$1:$AG$461,MATCH(K$1,'Justerad allokering'!$B$1:$AF$1,0),FALSE))</f>
        <v>0</v>
      </c>
      <c r="L357">
        <f>IF(ISERROR(1/VLOOKUP($B357,'Justerad allokering'!$B$1:$AG$461,MATCH(L$1,'Justerad allokering'!$B$1:$AF$1,0),FALSE)),VLOOKUP($B357,'Allokerad kvv'!$B$2:$AV$468,MATCH(L$1,'Allokerad kvv'!$B$1:$AV$1,0),FALSE),VLOOKUP($B357,'Justerad allokering'!$B$1:$AG$461,MATCH(L$1,'Justerad allokering'!$B$1:$AF$1,0),FALSE))</f>
        <v>0</v>
      </c>
      <c r="M357">
        <f>IF(ISERROR(1/VLOOKUP($B357,'Justerad allokering'!$B$1:$AG$461,MATCH(M$1,'Justerad allokering'!$B$1:$AF$1,0),FALSE)),VLOOKUP($B357,'Allokerad kvv'!$B$2:$AV$468,MATCH(M$1,'Allokerad kvv'!$B$1:$AV$1,0),FALSE),VLOOKUP($B357,'Justerad allokering'!$B$1:$AG$461,MATCH(M$1,'Justerad allokering'!$B$1:$AF$1,0),FALSE))</f>
        <v>0</v>
      </c>
      <c r="N357">
        <f>IF(ISERROR(1/VLOOKUP($B357,'Justerad allokering'!$B$1:$AG$461,MATCH(N$1,'Justerad allokering'!$B$1:$AF$1,0),FALSE)),VLOOKUP($B357,'Allokerad kvv'!$B$2:$AV$468,MATCH(N$1,'Allokerad kvv'!$B$1:$AV$1,0),FALSE),VLOOKUP($B357,'Justerad allokering'!$B$1:$AG$461,MATCH(N$1,'Justerad allokering'!$B$1:$AF$1,0),FALSE))</f>
        <v>0</v>
      </c>
      <c r="O357">
        <f>IF(ISERROR(1/VLOOKUP($B357,'Justerad allokering'!$B$1:$AG$461,MATCH(O$1,'Justerad allokering'!$B$1:$AF$1,0),FALSE)),VLOOKUP($B357,'Allokerad kvv'!$B$2:$AV$468,MATCH(O$1,'Allokerad kvv'!$B$1:$AV$1,0),FALSE),VLOOKUP($B357,'Justerad allokering'!$B$1:$AG$461,MATCH(O$1,'Justerad allokering'!$B$1:$AF$1,0),FALSE))</f>
        <v>0</v>
      </c>
      <c r="P357">
        <f>IF(ISERROR(1/VLOOKUP($B357,'Justerad allokering'!$B$1:$AG$461,MATCH(P$1,'Justerad allokering'!$B$1:$AF$1,0),FALSE)),VLOOKUP($B357,'Allokerad kvv'!$B$2:$AV$468,MATCH(P$1,'Allokerad kvv'!$B$1:$AV$1,0),FALSE),VLOOKUP($B357,'Justerad allokering'!$B$1:$AG$461,MATCH(P$1,'Justerad allokering'!$B$1:$AF$1,0),FALSE))</f>
        <v>0</v>
      </c>
      <c r="Q357">
        <f>IF(ISERROR(1/VLOOKUP($B357,'Justerad allokering'!$B$1:$AG$461,MATCH(Q$1,'Justerad allokering'!$B$1:$AF$1,0),FALSE)),VLOOKUP($B357,'Allokerad kvv'!$B$2:$AV$468,MATCH(Q$1,'Allokerad kvv'!$B$1:$AV$1,0),FALSE),VLOOKUP($B357,'Justerad allokering'!$B$1:$AG$461,MATCH(Q$1,'Justerad allokering'!$B$1:$AF$1,0),FALSE))</f>
        <v>0</v>
      </c>
      <c r="R357">
        <f>IF(ISERROR(1/VLOOKUP($B357,'Justerad allokering'!$B$1:$AG$461,MATCH(R$1,'Justerad allokering'!$B$1:$AF$1,0),FALSE)),VLOOKUP($B357,'Allokerad kvv'!$B$2:$AV$468,MATCH(R$1,'Allokerad kvv'!$B$1:$AV$1,0),FALSE),VLOOKUP($B357,'Justerad allokering'!$B$1:$AG$461,MATCH(R$1,'Justerad allokering'!$B$1:$AF$1,0),FALSE))</f>
        <v>0</v>
      </c>
      <c r="S357">
        <f>IF(ISERROR(1/VLOOKUP($B357,'Justerad allokering'!$B$1:$AG$461,MATCH(S$1,'Justerad allokering'!$B$1:$AF$1,0),FALSE)),VLOOKUP($B357,'Allokerad kvv'!$B$2:$AV$468,MATCH(S$1,'Allokerad kvv'!$B$1:$AV$1,0),FALSE),VLOOKUP($B357,'Justerad allokering'!$B$1:$AG$461,MATCH(S$1,'Justerad allokering'!$B$1:$AF$1,0),FALSE))</f>
        <v>0</v>
      </c>
      <c r="T357">
        <f>IF(ISERROR(1/VLOOKUP($B357,'Justerad allokering'!$B$1:$AG$461,MATCH(T$1,'Justerad allokering'!$B$1:$AF$1,0),FALSE)),VLOOKUP($B357,'Allokerad kvv'!$B$2:$AV$468,MATCH(T$1,'Allokerad kvv'!$B$1:$AV$1,0),FALSE),VLOOKUP($B357,'Justerad allokering'!$B$1:$AG$461,MATCH(T$1,'Justerad allokering'!$B$1:$AF$1,0),FALSE))</f>
        <v>0</v>
      </c>
      <c r="U357">
        <f>IF(ISERROR(1/VLOOKUP($B357,'Justerad allokering'!$B$1:$AG$461,MATCH(U$1,'Justerad allokering'!$B$1:$AF$1,0),FALSE)),VLOOKUP($B357,'Allokerad kvv'!$B$2:$AV$468,MATCH(U$1,'Allokerad kvv'!$B$1:$AV$1,0),FALSE),VLOOKUP($B357,'Justerad allokering'!$B$1:$AG$461,MATCH(U$1,'Justerad allokering'!$B$1:$AF$1,0),FALSE))</f>
        <v>0</v>
      </c>
      <c r="V357">
        <f>IF(ISERROR(1/VLOOKUP($B357,'Justerad allokering'!$B$1:$AG$461,MATCH(V$1,'Justerad allokering'!$B$1:$AF$1,0),FALSE)),VLOOKUP($B357,'Allokerad kvv'!$B$2:$AV$468,MATCH(V$1,'Allokerad kvv'!$B$1:$AV$1,0),FALSE),VLOOKUP($B357,'Justerad allokering'!$B$1:$AG$461,MATCH(V$1,'Justerad allokering'!$B$1:$AF$1,0),FALSE))</f>
        <v>0</v>
      </c>
      <c r="W357">
        <f>IF(ISERROR(1/VLOOKUP($B357,'Justerad allokering'!$B$1:$AG$461,MATCH(W$1,'Justerad allokering'!$B$1:$AF$1,0),FALSE)),VLOOKUP($B357,'Allokerad kvv'!$B$2:$AV$468,MATCH(W$1,'Allokerad kvv'!$B$1:$AV$1,0),FALSE),VLOOKUP($B357,'Justerad allokering'!$B$1:$AG$461,MATCH(W$1,'Justerad allokering'!$B$1:$AF$1,0),FALSE))</f>
        <v>0</v>
      </c>
      <c r="X357">
        <f>IF(ISERROR(1/VLOOKUP($B357,'Justerad allokering'!$B$1:$AG$461,MATCH(X$1,'Justerad allokering'!$B$1:$AF$1,0),FALSE)),VLOOKUP($B357,'Allokerad kvv'!$B$2:$AV$468,MATCH(X$1,'Allokerad kvv'!$B$1:$AV$1,0),FALSE),VLOOKUP($B357,'Justerad allokering'!$B$1:$AG$461,MATCH(X$1,'Justerad allokering'!$B$1:$AF$1,0),FALSE))</f>
        <v>0</v>
      </c>
      <c r="Y357">
        <f>IF(ISERROR(1/VLOOKUP($B357,'Justerad allokering'!$B$1:$AG$461,MATCH(Y$1,'Justerad allokering'!$B$1:$AF$1,0),FALSE)),VLOOKUP($B357,'Allokerad kvv'!$B$2:$AV$468,MATCH(Y$1,'Allokerad kvv'!$B$1:$AV$1,0),FALSE),VLOOKUP($B357,'Justerad allokering'!$B$1:$AG$461,MATCH(Y$1,'Justerad allokering'!$B$1:$AF$1,0),FALSE))</f>
        <v>0</v>
      </c>
      <c r="Z357">
        <f>IF(ISERROR(1/VLOOKUP($B357,'Justerad allokering'!$B$1:$AG$461,MATCH(Z$1,'Justerad allokering'!$B$1:$AF$1,0),FALSE)),VLOOKUP($B357,'Allokerad kvv'!$B$2:$AV$468,MATCH(Z$1,'Allokerad kvv'!$B$1:$AV$1,0),FALSE),VLOOKUP($B357,'Justerad allokering'!$B$1:$AG$461,MATCH(Z$1,'Justerad allokering'!$B$1:$AF$1,0),FALSE))</f>
        <v>0</v>
      </c>
      <c r="AE357" s="89">
        <f t="shared" si="20"/>
        <v>0</v>
      </c>
      <c r="AG357">
        <f t="shared" si="21"/>
        <v>0</v>
      </c>
      <c r="AH357">
        <f t="shared" si="22"/>
        <v>0</v>
      </c>
      <c r="AI357" t="str">
        <f>IF(AH357=0,"",AH357/VLOOKUP(B357,Kraftvärmeprod!$B$1:$BC$480,MATCH("Summa tillförd energi exklusive rökgaskondensering",Kraftvärmeprod!$B$1:$BC$1,0),FALSE))</f>
        <v/>
      </c>
      <c r="AK357">
        <f t="shared" si="23"/>
        <v>0</v>
      </c>
    </row>
    <row r="358" spans="1:37" x14ac:dyDescent="0.25">
      <c r="A358" s="2" t="s">
        <v>497</v>
      </c>
      <c r="B358" s="2" t="s">
        <v>498</v>
      </c>
      <c r="C358">
        <f>IF(ISERROR(1/VLOOKUP($B358,'Justerad allokering'!$B$1:$AG$461,MATCH(C$1,'Justerad allokering'!$B$1:$AF$1,0),FALSE)),VLOOKUP($B358,'Allokerad kvv'!$B$2:$AV$468,MATCH(C$1,'Allokerad kvv'!$B$1:$AV$1,0),FALSE),VLOOKUP($B358,'Justerad allokering'!$B$1:$AG$461,MATCH(C$1,'Justerad allokering'!$B$1:$AF$1,0),FALSE))</f>
        <v>0</v>
      </c>
      <c r="D358">
        <f>IF(ISERROR(1/VLOOKUP($B358,'Justerad allokering'!$B$1:$AG$461,MATCH(D$1,'Justerad allokering'!$B$1:$AF$1,0),FALSE)),VLOOKUP($B358,'Allokerad kvv'!$B$2:$AV$468,MATCH(D$1,'Allokerad kvv'!$B$1:$AV$1,0),FALSE),VLOOKUP($B358,'Justerad allokering'!$B$1:$AG$461,MATCH(D$1,'Justerad allokering'!$B$1:$AF$1,0),FALSE))</f>
        <v>0</v>
      </c>
      <c r="E358">
        <f>IF(ISERROR(1/VLOOKUP($B358,'Justerad allokering'!$B$1:$AG$461,MATCH(E$1,'Justerad allokering'!$B$1:$AF$1,0),FALSE)),VLOOKUP($B358,'Allokerad kvv'!$B$2:$AV$468,MATCH(E$1,'Allokerad kvv'!$B$1:$AV$1,0),FALSE),VLOOKUP($B358,'Justerad allokering'!$B$1:$AG$461,MATCH(E$1,'Justerad allokering'!$B$1:$AF$1,0),FALSE))</f>
        <v>0</v>
      </c>
      <c r="F358">
        <f>IF(ISERROR(1/VLOOKUP($B358,'Justerad allokering'!$B$1:$AG$461,MATCH(F$1,'Justerad allokering'!$B$1:$AF$1,0),FALSE)),VLOOKUP($B358,'Allokerad kvv'!$B$2:$AV$468,MATCH(F$1,'Allokerad kvv'!$B$1:$AV$1,0),FALSE),VLOOKUP($B358,'Justerad allokering'!$B$1:$AG$461,MATCH(F$1,'Justerad allokering'!$B$1:$AF$1,0),FALSE))</f>
        <v>0</v>
      </c>
      <c r="G358">
        <f>IF(ISERROR(1/VLOOKUP($B358,'Justerad allokering'!$B$1:$AG$461,MATCH(G$1,'Justerad allokering'!$B$1:$AF$1,0),FALSE)),VLOOKUP($B358,'Allokerad kvv'!$B$2:$AV$468,MATCH(G$1,'Allokerad kvv'!$B$1:$AV$1,0),FALSE),VLOOKUP($B358,'Justerad allokering'!$B$1:$AG$461,MATCH(G$1,'Justerad allokering'!$B$1:$AF$1,0),FALSE))</f>
        <v>0</v>
      </c>
      <c r="H358">
        <f>IF(ISERROR(1/VLOOKUP($B358,'Justerad allokering'!$B$1:$AG$461,MATCH(H$1,'Justerad allokering'!$B$1:$AF$1,0),FALSE)),VLOOKUP($B358,'Allokerad kvv'!$B$2:$AV$468,MATCH(H$1,'Allokerad kvv'!$B$1:$AV$1,0),FALSE),VLOOKUP($B358,'Justerad allokering'!$B$1:$AG$461,MATCH(H$1,'Justerad allokering'!$B$1:$AF$1,0),FALSE))</f>
        <v>0</v>
      </c>
      <c r="I358">
        <f>IF(ISERROR(1/VLOOKUP($B358,'Justerad allokering'!$B$1:$AG$461,MATCH(I$1,'Justerad allokering'!$B$1:$AF$1,0),FALSE)),VLOOKUP($B358,'Allokerad kvv'!$B$2:$AV$468,MATCH(I$1,'Allokerad kvv'!$B$1:$AV$1,0),FALSE),VLOOKUP($B358,'Justerad allokering'!$B$1:$AG$461,MATCH(I$1,'Justerad allokering'!$B$1:$AF$1,0),FALSE))</f>
        <v>0</v>
      </c>
      <c r="J358">
        <f>IF(ISERROR(1/VLOOKUP($B358,'Justerad allokering'!$B$1:$AG$461,MATCH(J$1,'Justerad allokering'!$B$1:$AF$1,0),FALSE)),VLOOKUP($B358,'Allokerad kvv'!$B$2:$AV$468,MATCH(J$1,'Allokerad kvv'!$B$1:$AV$1,0),FALSE),VLOOKUP($B358,'Justerad allokering'!$B$1:$AG$461,MATCH(J$1,'Justerad allokering'!$B$1:$AF$1,0),FALSE))</f>
        <v>0</v>
      </c>
      <c r="K358">
        <f>IF(ISERROR(1/VLOOKUP($B358,'Justerad allokering'!$B$1:$AG$461,MATCH(K$1,'Justerad allokering'!$B$1:$AF$1,0),FALSE)),VLOOKUP($B358,'Allokerad kvv'!$B$2:$AV$468,MATCH(K$1,'Allokerad kvv'!$B$1:$AV$1,0),FALSE),VLOOKUP($B358,'Justerad allokering'!$B$1:$AG$461,MATCH(K$1,'Justerad allokering'!$B$1:$AF$1,0),FALSE))</f>
        <v>0</v>
      </c>
      <c r="L358">
        <f>IF(ISERROR(1/VLOOKUP($B358,'Justerad allokering'!$B$1:$AG$461,MATCH(L$1,'Justerad allokering'!$B$1:$AF$1,0),FALSE)),VLOOKUP($B358,'Allokerad kvv'!$B$2:$AV$468,MATCH(L$1,'Allokerad kvv'!$B$1:$AV$1,0),FALSE),VLOOKUP($B358,'Justerad allokering'!$B$1:$AG$461,MATCH(L$1,'Justerad allokering'!$B$1:$AF$1,0),FALSE))</f>
        <v>0</v>
      </c>
      <c r="M358">
        <f>IF(ISERROR(1/VLOOKUP($B358,'Justerad allokering'!$B$1:$AG$461,MATCH(M$1,'Justerad allokering'!$B$1:$AF$1,0),FALSE)),VLOOKUP($B358,'Allokerad kvv'!$B$2:$AV$468,MATCH(M$1,'Allokerad kvv'!$B$1:$AV$1,0),FALSE),VLOOKUP($B358,'Justerad allokering'!$B$1:$AG$461,MATCH(M$1,'Justerad allokering'!$B$1:$AF$1,0),FALSE))</f>
        <v>0</v>
      </c>
      <c r="N358">
        <f>IF(ISERROR(1/VLOOKUP($B358,'Justerad allokering'!$B$1:$AG$461,MATCH(N$1,'Justerad allokering'!$B$1:$AF$1,0),FALSE)),VLOOKUP($B358,'Allokerad kvv'!$B$2:$AV$468,MATCH(N$1,'Allokerad kvv'!$B$1:$AV$1,0),FALSE),VLOOKUP($B358,'Justerad allokering'!$B$1:$AG$461,MATCH(N$1,'Justerad allokering'!$B$1:$AF$1,0),FALSE))</f>
        <v>0</v>
      </c>
      <c r="O358">
        <f>IF(ISERROR(1/VLOOKUP($B358,'Justerad allokering'!$B$1:$AG$461,MATCH(O$1,'Justerad allokering'!$B$1:$AF$1,0),FALSE)),VLOOKUP($B358,'Allokerad kvv'!$B$2:$AV$468,MATCH(O$1,'Allokerad kvv'!$B$1:$AV$1,0),FALSE),VLOOKUP($B358,'Justerad allokering'!$B$1:$AG$461,MATCH(O$1,'Justerad allokering'!$B$1:$AF$1,0),FALSE))</f>
        <v>0</v>
      </c>
      <c r="P358">
        <f>IF(ISERROR(1/VLOOKUP($B358,'Justerad allokering'!$B$1:$AG$461,MATCH(P$1,'Justerad allokering'!$B$1:$AF$1,0),FALSE)),VLOOKUP($B358,'Allokerad kvv'!$B$2:$AV$468,MATCH(P$1,'Allokerad kvv'!$B$1:$AV$1,0),FALSE),VLOOKUP($B358,'Justerad allokering'!$B$1:$AG$461,MATCH(P$1,'Justerad allokering'!$B$1:$AF$1,0),FALSE))</f>
        <v>0</v>
      </c>
      <c r="Q358">
        <f>IF(ISERROR(1/VLOOKUP($B358,'Justerad allokering'!$B$1:$AG$461,MATCH(Q$1,'Justerad allokering'!$B$1:$AF$1,0),FALSE)),VLOOKUP($B358,'Allokerad kvv'!$B$2:$AV$468,MATCH(Q$1,'Allokerad kvv'!$B$1:$AV$1,0),FALSE),VLOOKUP($B358,'Justerad allokering'!$B$1:$AG$461,MATCH(Q$1,'Justerad allokering'!$B$1:$AF$1,0),FALSE))</f>
        <v>0</v>
      </c>
      <c r="R358">
        <f>IF(ISERROR(1/VLOOKUP($B358,'Justerad allokering'!$B$1:$AG$461,MATCH(R$1,'Justerad allokering'!$B$1:$AF$1,0),FALSE)),VLOOKUP($B358,'Allokerad kvv'!$B$2:$AV$468,MATCH(R$1,'Allokerad kvv'!$B$1:$AV$1,0),FALSE),VLOOKUP($B358,'Justerad allokering'!$B$1:$AG$461,MATCH(R$1,'Justerad allokering'!$B$1:$AF$1,0),FALSE))</f>
        <v>0</v>
      </c>
      <c r="S358">
        <f>IF(ISERROR(1/VLOOKUP($B358,'Justerad allokering'!$B$1:$AG$461,MATCH(S$1,'Justerad allokering'!$B$1:$AF$1,0),FALSE)),VLOOKUP($B358,'Allokerad kvv'!$B$2:$AV$468,MATCH(S$1,'Allokerad kvv'!$B$1:$AV$1,0),FALSE),VLOOKUP($B358,'Justerad allokering'!$B$1:$AG$461,MATCH(S$1,'Justerad allokering'!$B$1:$AF$1,0),FALSE))</f>
        <v>0</v>
      </c>
      <c r="T358">
        <f>IF(ISERROR(1/VLOOKUP($B358,'Justerad allokering'!$B$1:$AG$461,MATCH(T$1,'Justerad allokering'!$B$1:$AF$1,0),FALSE)),VLOOKUP($B358,'Allokerad kvv'!$B$2:$AV$468,MATCH(T$1,'Allokerad kvv'!$B$1:$AV$1,0),FALSE),VLOOKUP($B358,'Justerad allokering'!$B$1:$AG$461,MATCH(T$1,'Justerad allokering'!$B$1:$AF$1,0),FALSE))</f>
        <v>0</v>
      </c>
      <c r="U358">
        <f>IF(ISERROR(1/VLOOKUP($B358,'Justerad allokering'!$B$1:$AG$461,MATCH(U$1,'Justerad allokering'!$B$1:$AF$1,0),FALSE)),VLOOKUP($B358,'Allokerad kvv'!$B$2:$AV$468,MATCH(U$1,'Allokerad kvv'!$B$1:$AV$1,0),FALSE),VLOOKUP($B358,'Justerad allokering'!$B$1:$AG$461,MATCH(U$1,'Justerad allokering'!$B$1:$AF$1,0),FALSE))</f>
        <v>0</v>
      </c>
      <c r="V358">
        <f>IF(ISERROR(1/VLOOKUP($B358,'Justerad allokering'!$B$1:$AG$461,MATCH(V$1,'Justerad allokering'!$B$1:$AF$1,0),FALSE)),VLOOKUP($B358,'Allokerad kvv'!$B$2:$AV$468,MATCH(V$1,'Allokerad kvv'!$B$1:$AV$1,0),FALSE),VLOOKUP($B358,'Justerad allokering'!$B$1:$AG$461,MATCH(V$1,'Justerad allokering'!$B$1:$AF$1,0),FALSE))</f>
        <v>0</v>
      </c>
      <c r="W358">
        <f>IF(ISERROR(1/VLOOKUP($B358,'Justerad allokering'!$B$1:$AG$461,MATCH(W$1,'Justerad allokering'!$B$1:$AF$1,0),FALSE)),VLOOKUP($B358,'Allokerad kvv'!$B$2:$AV$468,MATCH(W$1,'Allokerad kvv'!$B$1:$AV$1,0),FALSE),VLOOKUP($B358,'Justerad allokering'!$B$1:$AG$461,MATCH(W$1,'Justerad allokering'!$B$1:$AF$1,0),FALSE))</f>
        <v>0</v>
      </c>
      <c r="X358">
        <f>IF(ISERROR(1/VLOOKUP($B358,'Justerad allokering'!$B$1:$AG$461,MATCH(X$1,'Justerad allokering'!$B$1:$AF$1,0),FALSE)),VLOOKUP($B358,'Allokerad kvv'!$B$2:$AV$468,MATCH(X$1,'Allokerad kvv'!$B$1:$AV$1,0),FALSE),VLOOKUP($B358,'Justerad allokering'!$B$1:$AG$461,MATCH(X$1,'Justerad allokering'!$B$1:$AF$1,0),FALSE))</f>
        <v>0</v>
      </c>
      <c r="Y358">
        <f>IF(ISERROR(1/VLOOKUP($B358,'Justerad allokering'!$B$1:$AG$461,MATCH(Y$1,'Justerad allokering'!$B$1:$AF$1,0),FALSE)),VLOOKUP($B358,'Allokerad kvv'!$B$2:$AV$468,MATCH(Y$1,'Allokerad kvv'!$B$1:$AV$1,0),FALSE),VLOOKUP($B358,'Justerad allokering'!$B$1:$AG$461,MATCH(Y$1,'Justerad allokering'!$B$1:$AF$1,0),FALSE))</f>
        <v>0</v>
      </c>
      <c r="Z358">
        <f>IF(ISERROR(1/VLOOKUP($B358,'Justerad allokering'!$B$1:$AG$461,MATCH(Z$1,'Justerad allokering'!$B$1:$AF$1,0),FALSE)),VLOOKUP($B358,'Allokerad kvv'!$B$2:$AV$468,MATCH(Z$1,'Allokerad kvv'!$B$1:$AV$1,0),FALSE),VLOOKUP($B358,'Justerad allokering'!$B$1:$AG$461,MATCH(Z$1,'Justerad allokering'!$B$1:$AF$1,0),FALSE))</f>
        <v>0</v>
      </c>
      <c r="AE358" s="89">
        <f t="shared" si="20"/>
        <v>0</v>
      </c>
      <c r="AG358">
        <f t="shared" si="21"/>
        <v>0</v>
      </c>
      <c r="AH358">
        <f t="shared" si="22"/>
        <v>0</v>
      </c>
      <c r="AI358" t="str">
        <f>IF(AH358=0,"",AH358/VLOOKUP(B358,Kraftvärmeprod!$B$1:$BC$480,MATCH("Summa tillförd energi exklusive rökgaskondensering",Kraftvärmeprod!$B$1:$BC$1,0),FALSE))</f>
        <v/>
      </c>
      <c r="AK358">
        <f t="shared" si="23"/>
        <v>0</v>
      </c>
    </row>
    <row r="359" spans="1:37" x14ac:dyDescent="0.25">
      <c r="A359" s="2" t="s">
        <v>497</v>
      </c>
      <c r="B359" s="2" t="s">
        <v>499</v>
      </c>
      <c r="C359">
        <f>IF(ISERROR(1/VLOOKUP($B359,'Justerad allokering'!$B$1:$AG$461,MATCH(C$1,'Justerad allokering'!$B$1:$AF$1,0),FALSE)),VLOOKUP($B359,'Allokerad kvv'!$B$2:$AV$468,MATCH(C$1,'Allokerad kvv'!$B$1:$AV$1,0),FALSE),VLOOKUP($B359,'Justerad allokering'!$B$1:$AG$461,MATCH(C$1,'Justerad allokering'!$B$1:$AF$1,0),FALSE))</f>
        <v>0</v>
      </c>
      <c r="D359">
        <f>IF(ISERROR(1/VLOOKUP($B359,'Justerad allokering'!$B$1:$AG$461,MATCH(D$1,'Justerad allokering'!$B$1:$AF$1,0),FALSE)),VLOOKUP($B359,'Allokerad kvv'!$B$2:$AV$468,MATCH(D$1,'Allokerad kvv'!$B$1:$AV$1,0),FALSE),VLOOKUP($B359,'Justerad allokering'!$B$1:$AG$461,MATCH(D$1,'Justerad allokering'!$B$1:$AF$1,0),FALSE))</f>
        <v>0</v>
      </c>
      <c r="E359">
        <f>IF(ISERROR(1/VLOOKUP($B359,'Justerad allokering'!$B$1:$AG$461,MATCH(E$1,'Justerad allokering'!$B$1:$AF$1,0),FALSE)),VLOOKUP($B359,'Allokerad kvv'!$B$2:$AV$468,MATCH(E$1,'Allokerad kvv'!$B$1:$AV$1,0),FALSE),VLOOKUP($B359,'Justerad allokering'!$B$1:$AG$461,MATCH(E$1,'Justerad allokering'!$B$1:$AF$1,0),FALSE))</f>
        <v>0</v>
      </c>
      <c r="F359">
        <f>IF(ISERROR(1/VLOOKUP($B359,'Justerad allokering'!$B$1:$AG$461,MATCH(F$1,'Justerad allokering'!$B$1:$AF$1,0),FALSE)),VLOOKUP($B359,'Allokerad kvv'!$B$2:$AV$468,MATCH(F$1,'Allokerad kvv'!$B$1:$AV$1,0),FALSE),VLOOKUP($B359,'Justerad allokering'!$B$1:$AG$461,MATCH(F$1,'Justerad allokering'!$B$1:$AF$1,0),FALSE))</f>
        <v>0</v>
      </c>
      <c r="G359">
        <f>IF(ISERROR(1/VLOOKUP($B359,'Justerad allokering'!$B$1:$AG$461,MATCH(G$1,'Justerad allokering'!$B$1:$AF$1,0),FALSE)),VLOOKUP($B359,'Allokerad kvv'!$B$2:$AV$468,MATCH(G$1,'Allokerad kvv'!$B$1:$AV$1,0),FALSE),VLOOKUP($B359,'Justerad allokering'!$B$1:$AG$461,MATCH(G$1,'Justerad allokering'!$B$1:$AF$1,0),FALSE))</f>
        <v>0</v>
      </c>
      <c r="H359">
        <f>IF(ISERROR(1/VLOOKUP($B359,'Justerad allokering'!$B$1:$AG$461,MATCH(H$1,'Justerad allokering'!$B$1:$AF$1,0),FALSE)),VLOOKUP($B359,'Allokerad kvv'!$B$2:$AV$468,MATCH(H$1,'Allokerad kvv'!$B$1:$AV$1,0),FALSE),VLOOKUP($B359,'Justerad allokering'!$B$1:$AG$461,MATCH(H$1,'Justerad allokering'!$B$1:$AF$1,0),FALSE))</f>
        <v>0</v>
      </c>
      <c r="I359">
        <f>IF(ISERROR(1/VLOOKUP($B359,'Justerad allokering'!$B$1:$AG$461,MATCH(I$1,'Justerad allokering'!$B$1:$AF$1,0),FALSE)),VLOOKUP($B359,'Allokerad kvv'!$B$2:$AV$468,MATCH(I$1,'Allokerad kvv'!$B$1:$AV$1,0),FALSE),VLOOKUP($B359,'Justerad allokering'!$B$1:$AG$461,MATCH(I$1,'Justerad allokering'!$B$1:$AF$1,0),FALSE))</f>
        <v>0</v>
      </c>
      <c r="J359">
        <f>IF(ISERROR(1/VLOOKUP($B359,'Justerad allokering'!$B$1:$AG$461,MATCH(J$1,'Justerad allokering'!$B$1:$AF$1,0),FALSE)),VLOOKUP($B359,'Allokerad kvv'!$B$2:$AV$468,MATCH(J$1,'Allokerad kvv'!$B$1:$AV$1,0),FALSE),VLOOKUP($B359,'Justerad allokering'!$B$1:$AG$461,MATCH(J$1,'Justerad allokering'!$B$1:$AF$1,0),FALSE))</f>
        <v>0</v>
      </c>
      <c r="K359">
        <f>IF(ISERROR(1/VLOOKUP($B359,'Justerad allokering'!$B$1:$AG$461,MATCH(K$1,'Justerad allokering'!$B$1:$AF$1,0),FALSE)),VLOOKUP($B359,'Allokerad kvv'!$B$2:$AV$468,MATCH(K$1,'Allokerad kvv'!$B$1:$AV$1,0),FALSE),VLOOKUP($B359,'Justerad allokering'!$B$1:$AG$461,MATCH(K$1,'Justerad allokering'!$B$1:$AF$1,0),FALSE))</f>
        <v>0</v>
      </c>
      <c r="L359">
        <f>IF(ISERROR(1/VLOOKUP($B359,'Justerad allokering'!$B$1:$AG$461,MATCH(L$1,'Justerad allokering'!$B$1:$AF$1,0),FALSE)),VLOOKUP($B359,'Allokerad kvv'!$B$2:$AV$468,MATCH(L$1,'Allokerad kvv'!$B$1:$AV$1,0),FALSE),VLOOKUP($B359,'Justerad allokering'!$B$1:$AG$461,MATCH(L$1,'Justerad allokering'!$B$1:$AF$1,0),FALSE))</f>
        <v>0</v>
      </c>
      <c r="M359">
        <f>IF(ISERROR(1/VLOOKUP($B359,'Justerad allokering'!$B$1:$AG$461,MATCH(M$1,'Justerad allokering'!$B$1:$AF$1,0),FALSE)),VLOOKUP($B359,'Allokerad kvv'!$B$2:$AV$468,MATCH(M$1,'Allokerad kvv'!$B$1:$AV$1,0),FALSE),VLOOKUP($B359,'Justerad allokering'!$B$1:$AG$461,MATCH(M$1,'Justerad allokering'!$B$1:$AF$1,0),FALSE))</f>
        <v>0</v>
      </c>
      <c r="N359">
        <f>IF(ISERROR(1/VLOOKUP($B359,'Justerad allokering'!$B$1:$AG$461,MATCH(N$1,'Justerad allokering'!$B$1:$AF$1,0),FALSE)),VLOOKUP($B359,'Allokerad kvv'!$B$2:$AV$468,MATCH(N$1,'Allokerad kvv'!$B$1:$AV$1,0),FALSE),VLOOKUP($B359,'Justerad allokering'!$B$1:$AG$461,MATCH(N$1,'Justerad allokering'!$B$1:$AF$1,0),FALSE))</f>
        <v>0</v>
      </c>
      <c r="O359">
        <f>IF(ISERROR(1/VLOOKUP($B359,'Justerad allokering'!$B$1:$AG$461,MATCH(O$1,'Justerad allokering'!$B$1:$AF$1,0),FALSE)),VLOOKUP($B359,'Allokerad kvv'!$B$2:$AV$468,MATCH(O$1,'Allokerad kvv'!$B$1:$AV$1,0),FALSE),VLOOKUP($B359,'Justerad allokering'!$B$1:$AG$461,MATCH(O$1,'Justerad allokering'!$B$1:$AF$1,0),FALSE))</f>
        <v>0</v>
      </c>
      <c r="P359">
        <f>IF(ISERROR(1/VLOOKUP($B359,'Justerad allokering'!$B$1:$AG$461,MATCH(P$1,'Justerad allokering'!$B$1:$AF$1,0),FALSE)),VLOOKUP($B359,'Allokerad kvv'!$B$2:$AV$468,MATCH(P$1,'Allokerad kvv'!$B$1:$AV$1,0),FALSE),VLOOKUP($B359,'Justerad allokering'!$B$1:$AG$461,MATCH(P$1,'Justerad allokering'!$B$1:$AF$1,0),FALSE))</f>
        <v>0</v>
      </c>
      <c r="Q359">
        <f>IF(ISERROR(1/VLOOKUP($B359,'Justerad allokering'!$B$1:$AG$461,MATCH(Q$1,'Justerad allokering'!$B$1:$AF$1,0),FALSE)),VLOOKUP($B359,'Allokerad kvv'!$B$2:$AV$468,MATCH(Q$1,'Allokerad kvv'!$B$1:$AV$1,0),FALSE),VLOOKUP($B359,'Justerad allokering'!$B$1:$AG$461,MATCH(Q$1,'Justerad allokering'!$B$1:$AF$1,0),FALSE))</f>
        <v>0</v>
      </c>
      <c r="R359">
        <f>IF(ISERROR(1/VLOOKUP($B359,'Justerad allokering'!$B$1:$AG$461,MATCH(R$1,'Justerad allokering'!$B$1:$AF$1,0),FALSE)),VLOOKUP($B359,'Allokerad kvv'!$B$2:$AV$468,MATCH(R$1,'Allokerad kvv'!$B$1:$AV$1,0),FALSE),VLOOKUP($B359,'Justerad allokering'!$B$1:$AG$461,MATCH(R$1,'Justerad allokering'!$B$1:$AF$1,0),FALSE))</f>
        <v>0</v>
      </c>
      <c r="S359">
        <f>IF(ISERROR(1/VLOOKUP($B359,'Justerad allokering'!$B$1:$AG$461,MATCH(S$1,'Justerad allokering'!$B$1:$AF$1,0),FALSE)),VLOOKUP($B359,'Allokerad kvv'!$B$2:$AV$468,MATCH(S$1,'Allokerad kvv'!$B$1:$AV$1,0),FALSE),VLOOKUP($B359,'Justerad allokering'!$B$1:$AG$461,MATCH(S$1,'Justerad allokering'!$B$1:$AF$1,0),FALSE))</f>
        <v>0</v>
      </c>
      <c r="T359">
        <f>IF(ISERROR(1/VLOOKUP($B359,'Justerad allokering'!$B$1:$AG$461,MATCH(T$1,'Justerad allokering'!$B$1:$AF$1,0),FALSE)),VLOOKUP($B359,'Allokerad kvv'!$B$2:$AV$468,MATCH(T$1,'Allokerad kvv'!$B$1:$AV$1,0),FALSE),VLOOKUP($B359,'Justerad allokering'!$B$1:$AG$461,MATCH(T$1,'Justerad allokering'!$B$1:$AF$1,0),FALSE))</f>
        <v>0</v>
      </c>
      <c r="U359">
        <f>IF(ISERROR(1/VLOOKUP($B359,'Justerad allokering'!$B$1:$AG$461,MATCH(U$1,'Justerad allokering'!$B$1:$AF$1,0),FALSE)),VLOOKUP($B359,'Allokerad kvv'!$B$2:$AV$468,MATCH(U$1,'Allokerad kvv'!$B$1:$AV$1,0),FALSE),VLOOKUP($B359,'Justerad allokering'!$B$1:$AG$461,MATCH(U$1,'Justerad allokering'!$B$1:$AF$1,0),FALSE))</f>
        <v>0</v>
      </c>
      <c r="V359">
        <f>IF(ISERROR(1/VLOOKUP($B359,'Justerad allokering'!$B$1:$AG$461,MATCH(V$1,'Justerad allokering'!$B$1:$AF$1,0),FALSE)),VLOOKUP($B359,'Allokerad kvv'!$B$2:$AV$468,MATCH(V$1,'Allokerad kvv'!$B$1:$AV$1,0),FALSE),VLOOKUP($B359,'Justerad allokering'!$B$1:$AG$461,MATCH(V$1,'Justerad allokering'!$B$1:$AF$1,0),FALSE))</f>
        <v>0</v>
      </c>
      <c r="W359">
        <f>IF(ISERROR(1/VLOOKUP($B359,'Justerad allokering'!$B$1:$AG$461,MATCH(W$1,'Justerad allokering'!$B$1:$AF$1,0),FALSE)),VLOOKUP($B359,'Allokerad kvv'!$B$2:$AV$468,MATCH(W$1,'Allokerad kvv'!$B$1:$AV$1,0),FALSE),VLOOKUP($B359,'Justerad allokering'!$B$1:$AG$461,MATCH(W$1,'Justerad allokering'!$B$1:$AF$1,0),FALSE))</f>
        <v>0</v>
      </c>
      <c r="X359">
        <f>IF(ISERROR(1/VLOOKUP($B359,'Justerad allokering'!$B$1:$AG$461,MATCH(X$1,'Justerad allokering'!$B$1:$AF$1,0),FALSE)),VLOOKUP($B359,'Allokerad kvv'!$B$2:$AV$468,MATCH(X$1,'Allokerad kvv'!$B$1:$AV$1,0),FALSE),VLOOKUP($B359,'Justerad allokering'!$B$1:$AG$461,MATCH(X$1,'Justerad allokering'!$B$1:$AF$1,0),FALSE))</f>
        <v>0</v>
      </c>
      <c r="Y359">
        <f>IF(ISERROR(1/VLOOKUP($B359,'Justerad allokering'!$B$1:$AG$461,MATCH(Y$1,'Justerad allokering'!$B$1:$AF$1,0),FALSE)),VLOOKUP($B359,'Allokerad kvv'!$B$2:$AV$468,MATCH(Y$1,'Allokerad kvv'!$B$1:$AV$1,0),FALSE),VLOOKUP($B359,'Justerad allokering'!$B$1:$AG$461,MATCH(Y$1,'Justerad allokering'!$B$1:$AF$1,0),FALSE))</f>
        <v>0</v>
      </c>
      <c r="Z359">
        <f>IF(ISERROR(1/VLOOKUP($B359,'Justerad allokering'!$B$1:$AG$461,MATCH(Z$1,'Justerad allokering'!$B$1:$AF$1,0),FALSE)),VLOOKUP($B359,'Allokerad kvv'!$B$2:$AV$468,MATCH(Z$1,'Allokerad kvv'!$B$1:$AV$1,0),FALSE),VLOOKUP($B359,'Justerad allokering'!$B$1:$AG$461,MATCH(Z$1,'Justerad allokering'!$B$1:$AF$1,0),FALSE))</f>
        <v>0</v>
      </c>
      <c r="AE359" s="89">
        <f t="shared" si="20"/>
        <v>0</v>
      </c>
      <c r="AG359">
        <f t="shared" si="21"/>
        <v>0</v>
      </c>
      <c r="AH359">
        <f t="shared" si="22"/>
        <v>0</v>
      </c>
      <c r="AI359" t="str">
        <f>IF(AH359=0,"",AH359/VLOOKUP(B359,Kraftvärmeprod!$B$1:$BC$480,MATCH("Summa tillförd energi exklusive rökgaskondensering",Kraftvärmeprod!$B$1:$BC$1,0),FALSE))</f>
        <v/>
      </c>
      <c r="AK359">
        <f t="shared" si="23"/>
        <v>0</v>
      </c>
    </row>
    <row r="360" spans="1:37" x14ac:dyDescent="0.25">
      <c r="A360" s="2" t="s">
        <v>497</v>
      </c>
      <c r="B360" s="2" t="s">
        <v>500</v>
      </c>
      <c r="C360">
        <f>IF(ISERROR(1/VLOOKUP($B360,'Justerad allokering'!$B$1:$AG$461,MATCH(C$1,'Justerad allokering'!$B$1:$AF$1,0),FALSE)),VLOOKUP($B360,'Allokerad kvv'!$B$2:$AV$468,MATCH(C$1,'Allokerad kvv'!$B$1:$AV$1,0),FALSE),VLOOKUP($B360,'Justerad allokering'!$B$1:$AG$461,MATCH(C$1,'Justerad allokering'!$B$1:$AF$1,0),FALSE))</f>
        <v>0</v>
      </c>
      <c r="D360">
        <f>IF(ISERROR(1/VLOOKUP($B360,'Justerad allokering'!$B$1:$AG$461,MATCH(D$1,'Justerad allokering'!$B$1:$AF$1,0),FALSE)),VLOOKUP($B360,'Allokerad kvv'!$B$2:$AV$468,MATCH(D$1,'Allokerad kvv'!$B$1:$AV$1,0),FALSE),VLOOKUP($B360,'Justerad allokering'!$B$1:$AG$461,MATCH(D$1,'Justerad allokering'!$B$1:$AF$1,0),FALSE))</f>
        <v>0</v>
      </c>
      <c r="E360">
        <f>IF(ISERROR(1/VLOOKUP($B360,'Justerad allokering'!$B$1:$AG$461,MATCH(E$1,'Justerad allokering'!$B$1:$AF$1,0),FALSE)),VLOOKUP($B360,'Allokerad kvv'!$B$2:$AV$468,MATCH(E$1,'Allokerad kvv'!$B$1:$AV$1,0),FALSE),VLOOKUP($B360,'Justerad allokering'!$B$1:$AG$461,MATCH(E$1,'Justerad allokering'!$B$1:$AF$1,0),FALSE))</f>
        <v>0</v>
      </c>
      <c r="F360">
        <f>IF(ISERROR(1/VLOOKUP($B360,'Justerad allokering'!$B$1:$AG$461,MATCH(F$1,'Justerad allokering'!$B$1:$AF$1,0),FALSE)),VLOOKUP($B360,'Allokerad kvv'!$B$2:$AV$468,MATCH(F$1,'Allokerad kvv'!$B$1:$AV$1,0),FALSE),VLOOKUP($B360,'Justerad allokering'!$B$1:$AG$461,MATCH(F$1,'Justerad allokering'!$B$1:$AF$1,0),FALSE))</f>
        <v>0</v>
      </c>
      <c r="G360">
        <f>IF(ISERROR(1/VLOOKUP($B360,'Justerad allokering'!$B$1:$AG$461,MATCH(G$1,'Justerad allokering'!$B$1:$AF$1,0),FALSE)),VLOOKUP($B360,'Allokerad kvv'!$B$2:$AV$468,MATCH(G$1,'Allokerad kvv'!$B$1:$AV$1,0),FALSE),VLOOKUP($B360,'Justerad allokering'!$B$1:$AG$461,MATCH(G$1,'Justerad allokering'!$B$1:$AF$1,0),FALSE))</f>
        <v>0</v>
      </c>
      <c r="H360">
        <f>IF(ISERROR(1/VLOOKUP($B360,'Justerad allokering'!$B$1:$AG$461,MATCH(H$1,'Justerad allokering'!$B$1:$AF$1,0),FALSE)),VLOOKUP($B360,'Allokerad kvv'!$B$2:$AV$468,MATCH(H$1,'Allokerad kvv'!$B$1:$AV$1,0),FALSE),VLOOKUP($B360,'Justerad allokering'!$B$1:$AG$461,MATCH(H$1,'Justerad allokering'!$B$1:$AF$1,0),FALSE))</f>
        <v>0</v>
      </c>
      <c r="I360">
        <f>IF(ISERROR(1/VLOOKUP($B360,'Justerad allokering'!$B$1:$AG$461,MATCH(I$1,'Justerad allokering'!$B$1:$AF$1,0),FALSE)),VLOOKUP($B360,'Allokerad kvv'!$B$2:$AV$468,MATCH(I$1,'Allokerad kvv'!$B$1:$AV$1,0),FALSE),VLOOKUP($B360,'Justerad allokering'!$B$1:$AG$461,MATCH(I$1,'Justerad allokering'!$B$1:$AF$1,0),FALSE))</f>
        <v>0</v>
      </c>
      <c r="J360">
        <f>IF(ISERROR(1/VLOOKUP($B360,'Justerad allokering'!$B$1:$AG$461,MATCH(J$1,'Justerad allokering'!$B$1:$AF$1,0),FALSE)),VLOOKUP($B360,'Allokerad kvv'!$B$2:$AV$468,MATCH(J$1,'Allokerad kvv'!$B$1:$AV$1,0),FALSE),VLOOKUP($B360,'Justerad allokering'!$B$1:$AG$461,MATCH(J$1,'Justerad allokering'!$B$1:$AF$1,0),FALSE))</f>
        <v>0</v>
      </c>
      <c r="K360">
        <f>IF(ISERROR(1/VLOOKUP($B360,'Justerad allokering'!$B$1:$AG$461,MATCH(K$1,'Justerad allokering'!$B$1:$AF$1,0),FALSE)),VLOOKUP($B360,'Allokerad kvv'!$B$2:$AV$468,MATCH(K$1,'Allokerad kvv'!$B$1:$AV$1,0),FALSE),VLOOKUP($B360,'Justerad allokering'!$B$1:$AG$461,MATCH(K$1,'Justerad allokering'!$B$1:$AF$1,0),FALSE))</f>
        <v>0</v>
      </c>
      <c r="L360">
        <f>IF(ISERROR(1/VLOOKUP($B360,'Justerad allokering'!$B$1:$AG$461,MATCH(L$1,'Justerad allokering'!$B$1:$AF$1,0),FALSE)),VLOOKUP($B360,'Allokerad kvv'!$B$2:$AV$468,MATCH(L$1,'Allokerad kvv'!$B$1:$AV$1,0),FALSE),VLOOKUP($B360,'Justerad allokering'!$B$1:$AG$461,MATCH(L$1,'Justerad allokering'!$B$1:$AF$1,0),FALSE))</f>
        <v>0</v>
      </c>
      <c r="M360">
        <f>IF(ISERROR(1/VLOOKUP($B360,'Justerad allokering'!$B$1:$AG$461,MATCH(M$1,'Justerad allokering'!$B$1:$AF$1,0),FALSE)),VLOOKUP($B360,'Allokerad kvv'!$B$2:$AV$468,MATCH(M$1,'Allokerad kvv'!$B$1:$AV$1,0),FALSE),VLOOKUP($B360,'Justerad allokering'!$B$1:$AG$461,MATCH(M$1,'Justerad allokering'!$B$1:$AF$1,0),FALSE))</f>
        <v>0</v>
      </c>
      <c r="N360">
        <f>IF(ISERROR(1/VLOOKUP($B360,'Justerad allokering'!$B$1:$AG$461,MATCH(N$1,'Justerad allokering'!$B$1:$AF$1,0),FALSE)),VLOOKUP($B360,'Allokerad kvv'!$B$2:$AV$468,MATCH(N$1,'Allokerad kvv'!$B$1:$AV$1,0),FALSE),VLOOKUP($B360,'Justerad allokering'!$B$1:$AG$461,MATCH(N$1,'Justerad allokering'!$B$1:$AF$1,0),FALSE))</f>
        <v>0</v>
      </c>
      <c r="O360">
        <f>IF(ISERROR(1/VLOOKUP($B360,'Justerad allokering'!$B$1:$AG$461,MATCH(O$1,'Justerad allokering'!$B$1:$AF$1,0),FALSE)),VLOOKUP($B360,'Allokerad kvv'!$B$2:$AV$468,MATCH(O$1,'Allokerad kvv'!$B$1:$AV$1,0),FALSE),VLOOKUP($B360,'Justerad allokering'!$B$1:$AG$461,MATCH(O$1,'Justerad allokering'!$B$1:$AF$1,0),FALSE))</f>
        <v>0</v>
      </c>
      <c r="P360">
        <f>IF(ISERROR(1/VLOOKUP($B360,'Justerad allokering'!$B$1:$AG$461,MATCH(P$1,'Justerad allokering'!$B$1:$AF$1,0),FALSE)),VLOOKUP($B360,'Allokerad kvv'!$B$2:$AV$468,MATCH(P$1,'Allokerad kvv'!$B$1:$AV$1,0),FALSE),VLOOKUP($B360,'Justerad allokering'!$B$1:$AG$461,MATCH(P$1,'Justerad allokering'!$B$1:$AF$1,0),FALSE))</f>
        <v>0</v>
      </c>
      <c r="Q360">
        <f>IF(ISERROR(1/VLOOKUP($B360,'Justerad allokering'!$B$1:$AG$461,MATCH(Q$1,'Justerad allokering'!$B$1:$AF$1,0),FALSE)),VLOOKUP($B360,'Allokerad kvv'!$B$2:$AV$468,MATCH(Q$1,'Allokerad kvv'!$B$1:$AV$1,0),FALSE),VLOOKUP($B360,'Justerad allokering'!$B$1:$AG$461,MATCH(Q$1,'Justerad allokering'!$B$1:$AF$1,0),FALSE))</f>
        <v>0</v>
      </c>
      <c r="R360">
        <f>IF(ISERROR(1/VLOOKUP($B360,'Justerad allokering'!$B$1:$AG$461,MATCH(R$1,'Justerad allokering'!$B$1:$AF$1,0),FALSE)),VLOOKUP($B360,'Allokerad kvv'!$B$2:$AV$468,MATCH(R$1,'Allokerad kvv'!$B$1:$AV$1,0),FALSE),VLOOKUP($B360,'Justerad allokering'!$B$1:$AG$461,MATCH(R$1,'Justerad allokering'!$B$1:$AF$1,0),FALSE))</f>
        <v>0</v>
      </c>
      <c r="S360">
        <f>IF(ISERROR(1/VLOOKUP($B360,'Justerad allokering'!$B$1:$AG$461,MATCH(S$1,'Justerad allokering'!$B$1:$AF$1,0),FALSE)),VLOOKUP($B360,'Allokerad kvv'!$B$2:$AV$468,MATCH(S$1,'Allokerad kvv'!$B$1:$AV$1,0),FALSE),VLOOKUP($B360,'Justerad allokering'!$B$1:$AG$461,MATCH(S$1,'Justerad allokering'!$B$1:$AF$1,0),FALSE))</f>
        <v>0</v>
      </c>
      <c r="T360">
        <f>IF(ISERROR(1/VLOOKUP($B360,'Justerad allokering'!$B$1:$AG$461,MATCH(T$1,'Justerad allokering'!$B$1:$AF$1,0),FALSE)),VLOOKUP($B360,'Allokerad kvv'!$B$2:$AV$468,MATCH(T$1,'Allokerad kvv'!$B$1:$AV$1,0),FALSE),VLOOKUP($B360,'Justerad allokering'!$B$1:$AG$461,MATCH(T$1,'Justerad allokering'!$B$1:$AF$1,0),FALSE))</f>
        <v>0</v>
      </c>
      <c r="U360">
        <f>IF(ISERROR(1/VLOOKUP($B360,'Justerad allokering'!$B$1:$AG$461,MATCH(U$1,'Justerad allokering'!$B$1:$AF$1,0),FALSE)),VLOOKUP($B360,'Allokerad kvv'!$B$2:$AV$468,MATCH(U$1,'Allokerad kvv'!$B$1:$AV$1,0),FALSE),VLOOKUP($B360,'Justerad allokering'!$B$1:$AG$461,MATCH(U$1,'Justerad allokering'!$B$1:$AF$1,0),FALSE))</f>
        <v>0</v>
      </c>
      <c r="V360">
        <f>IF(ISERROR(1/VLOOKUP($B360,'Justerad allokering'!$B$1:$AG$461,MATCH(V$1,'Justerad allokering'!$B$1:$AF$1,0),FALSE)),VLOOKUP($B360,'Allokerad kvv'!$B$2:$AV$468,MATCH(V$1,'Allokerad kvv'!$B$1:$AV$1,0),FALSE),VLOOKUP($B360,'Justerad allokering'!$B$1:$AG$461,MATCH(V$1,'Justerad allokering'!$B$1:$AF$1,0),FALSE))</f>
        <v>0</v>
      </c>
      <c r="W360">
        <f>IF(ISERROR(1/VLOOKUP($B360,'Justerad allokering'!$B$1:$AG$461,MATCH(W$1,'Justerad allokering'!$B$1:$AF$1,0),FALSE)),VLOOKUP($B360,'Allokerad kvv'!$B$2:$AV$468,MATCH(W$1,'Allokerad kvv'!$B$1:$AV$1,0),FALSE),VLOOKUP($B360,'Justerad allokering'!$B$1:$AG$461,MATCH(W$1,'Justerad allokering'!$B$1:$AF$1,0),FALSE))</f>
        <v>0</v>
      </c>
      <c r="X360">
        <f>IF(ISERROR(1/VLOOKUP($B360,'Justerad allokering'!$B$1:$AG$461,MATCH(X$1,'Justerad allokering'!$B$1:$AF$1,0),FALSE)),VLOOKUP($B360,'Allokerad kvv'!$B$2:$AV$468,MATCH(X$1,'Allokerad kvv'!$B$1:$AV$1,0),FALSE),VLOOKUP($B360,'Justerad allokering'!$B$1:$AG$461,MATCH(X$1,'Justerad allokering'!$B$1:$AF$1,0),FALSE))</f>
        <v>0</v>
      </c>
      <c r="Y360">
        <f>IF(ISERROR(1/VLOOKUP($B360,'Justerad allokering'!$B$1:$AG$461,MATCH(Y$1,'Justerad allokering'!$B$1:$AF$1,0),FALSE)),VLOOKUP($B360,'Allokerad kvv'!$B$2:$AV$468,MATCH(Y$1,'Allokerad kvv'!$B$1:$AV$1,0),FALSE),VLOOKUP($B360,'Justerad allokering'!$B$1:$AG$461,MATCH(Y$1,'Justerad allokering'!$B$1:$AF$1,0),FALSE))</f>
        <v>0</v>
      </c>
      <c r="Z360">
        <f>IF(ISERROR(1/VLOOKUP($B360,'Justerad allokering'!$B$1:$AG$461,MATCH(Z$1,'Justerad allokering'!$B$1:$AF$1,0),FALSE)),VLOOKUP($B360,'Allokerad kvv'!$B$2:$AV$468,MATCH(Z$1,'Allokerad kvv'!$B$1:$AV$1,0),FALSE),VLOOKUP($B360,'Justerad allokering'!$B$1:$AG$461,MATCH(Z$1,'Justerad allokering'!$B$1:$AF$1,0),FALSE))</f>
        <v>0</v>
      </c>
      <c r="AE360" s="89">
        <f t="shared" si="20"/>
        <v>0</v>
      </c>
      <c r="AG360">
        <f t="shared" si="21"/>
        <v>0</v>
      </c>
      <c r="AH360">
        <f t="shared" si="22"/>
        <v>0</v>
      </c>
      <c r="AI360" t="str">
        <f>IF(AH360=0,"",AH360/VLOOKUP(B360,Kraftvärmeprod!$B$1:$BC$480,MATCH("Summa tillförd energi exklusive rökgaskondensering",Kraftvärmeprod!$B$1:$BC$1,0),FALSE))</f>
        <v/>
      </c>
      <c r="AK360">
        <f t="shared" si="23"/>
        <v>0</v>
      </c>
    </row>
    <row r="361" spans="1:37" x14ac:dyDescent="0.25">
      <c r="A361" s="2" t="s">
        <v>501</v>
      </c>
      <c r="B361" s="2" t="s">
        <v>502</v>
      </c>
      <c r="C361">
        <f>IF(ISERROR(1/VLOOKUP($B361,'Justerad allokering'!$B$1:$AG$461,MATCH(C$1,'Justerad allokering'!$B$1:$AF$1,0),FALSE)),VLOOKUP($B361,'Allokerad kvv'!$B$2:$AV$468,MATCH(C$1,'Allokerad kvv'!$B$1:$AV$1,0),FALSE),VLOOKUP($B361,'Justerad allokering'!$B$1:$AG$461,MATCH(C$1,'Justerad allokering'!$B$1:$AF$1,0),FALSE))</f>
        <v>0</v>
      </c>
      <c r="D361">
        <f>IF(ISERROR(1/VLOOKUP($B361,'Justerad allokering'!$B$1:$AG$461,MATCH(D$1,'Justerad allokering'!$B$1:$AF$1,0),FALSE)),VLOOKUP($B361,'Allokerad kvv'!$B$2:$AV$468,MATCH(D$1,'Allokerad kvv'!$B$1:$AV$1,0),FALSE),VLOOKUP($B361,'Justerad allokering'!$B$1:$AG$461,MATCH(D$1,'Justerad allokering'!$B$1:$AF$1,0),FALSE))</f>
        <v>0</v>
      </c>
      <c r="E361">
        <f>IF(ISERROR(1/VLOOKUP($B361,'Justerad allokering'!$B$1:$AG$461,MATCH(E$1,'Justerad allokering'!$B$1:$AF$1,0),FALSE)),VLOOKUP($B361,'Allokerad kvv'!$B$2:$AV$468,MATCH(E$1,'Allokerad kvv'!$B$1:$AV$1,0),FALSE),VLOOKUP($B361,'Justerad allokering'!$B$1:$AG$461,MATCH(E$1,'Justerad allokering'!$B$1:$AF$1,0),FALSE))</f>
        <v>0</v>
      </c>
      <c r="F361">
        <f>IF(ISERROR(1/VLOOKUP($B361,'Justerad allokering'!$B$1:$AG$461,MATCH(F$1,'Justerad allokering'!$B$1:$AF$1,0),FALSE)),VLOOKUP($B361,'Allokerad kvv'!$B$2:$AV$468,MATCH(F$1,'Allokerad kvv'!$B$1:$AV$1,0),FALSE),VLOOKUP($B361,'Justerad allokering'!$B$1:$AG$461,MATCH(F$1,'Justerad allokering'!$B$1:$AF$1,0),FALSE))</f>
        <v>0</v>
      </c>
      <c r="G361">
        <f>IF(ISERROR(1/VLOOKUP($B361,'Justerad allokering'!$B$1:$AG$461,MATCH(G$1,'Justerad allokering'!$B$1:$AF$1,0),FALSE)),VLOOKUP($B361,'Allokerad kvv'!$B$2:$AV$468,MATCH(G$1,'Allokerad kvv'!$B$1:$AV$1,0),FALSE),VLOOKUP($B361,'Justerad allokering'!$B$1:$AG$461,MATCH(G$1,'Justerad allokering'!$B$1:$AF$1,0),FALSE))</f>
        <v>0</v>
      </c>
      <c r="H361">
        <f>IF(ISERROR(1/VLOOKUP($B361,'Justerad allokering'!$B$1:$AG$461,MATCH(H$1,'Justerad allokering'!$B$1:$AF$1,0),FALSE)),VLOOKUP($B361,'Allokerad kvv'!$B$2:$AV$468,MATCH(H$1,'Allokerad kvv'!$B$1:$AV$1,0),FALSE),VLOOKUP($B361,'Justerad allokering'!$B$1:$AG$461,MATCH(H$1,'Justerad allokering'!$B$1:$AF$1,0),FALSE))</f>
        <v>0</v>
      </c>
      <c r="I361">
        <f>IF(ISERROR(1/VLOOKUP($B361,'Justerad allokering'!$B$1:$AG$461,MATCH(I$1,'Justerad allokering'!$B$1:$AF$1,0),FALSE)),VLOOKUP($B361,'Allokerad kvv'!$B$2:$AV$468,MATCH(I$1,'Allokerad kvv'!$B$1:$AV$1,0),FALSE),VLOOKUP($B361,'Justerad allokering'!$B$1:$AG$461,MATCH(I$1,'Justerad allokering'!$B$1:$AF$1,0),FALSE))</f>
        <v>0</v>
      </c>
      <c r="J361">
        <f>IF(ISERROR(1/VLOOKUP($B361,'Justerad allokering'!$B$1:$AG$461,MATCH(J$1,'Justerad allokering'!$B$1:$AF$1,0),FALSE)),VLOOKUP($B361,'Allokerad kvv'!$B$2:$AV$468,MATCH(J$1,'Allokerad kvv'!$B$1:$AV$1,0),FALSE),VLOOKUP($B361,'Justerad allokering'!$B$1:$AG$461,MATCH(J$1,'Justerad allokering'!$B$1:$AF$1,0),FALSE))</f>
        <v>0</v>
      </c>
      <c r="K361">
        <f>IF(ISERROR(1/VLOOKUP($B361,'Justerad allokering'!$B$1:$AG$461,MATCH(K$1,'Justerad allokering'!$B$1:$AF$1,0),FALSE)),VLOOKUP($B361,'Allokerad kvv'!$B$2:$AV$468,MATCH(K$1,'Allokerad kvv'!$B$1:$AV$1,0),FALSE),VLOOKUP($B361,'Justerad allokering'!$B$1:$AG$461,MATCH(K$1,'Justerad allokering'!$B$1:$AF$1,0),FALSE))</f>
        <v>0</v>
      </c>
      <c r="L361">
        <f>IF(ISERROR(1/VLOOKUP($B361,'Justerad allokering'!$B$1:$AG$461,MATCH(L$1,'Justerad allokering'!$B$1:$AF$1,0),FALSE)),VLOOKUP($B361,'Allokerad kvv'!$B$2:$AV$468,MATCH(L$1,'Allokerad kvv'!$B$1:$AV$1,0),FALSE),VLOOKUP($B361,'Justerad allokering'!$B$1:$AG$461,MATCH(L$1,'Justerad allokering'!$B$1:$AF$1,0),FALSE))</f>
        <v>0</v>
      </c>
      <c r="M361">
        <f>IF(ISERROR(1/VLOOKUP($B361,'Justerad allokering'!$B$1:$AG$461,MATCH(M$1,'Justerad allokering'!$B$1:$AF$1,0),FALSE)),VLOOKUP($B361,'Allokerad kvv'!$B$2:$AV$468,MATCH(M$1,'Allokerad kvv'!$B$1:$AV$1,0),FALSE),VLOOKUP($B361,'Justerad allokering'!$B$1:$AG$461,MATCH(M$1,'Justerad allokering'!$B$1:$AF$1,0),FALSE))</f>
        <v>0</v>
      </c>
      <c r="N361">
        <f>IF(ISERROR(1/VLOOKUP($B361,'Justerad allokering'!$B$1:$AG$461,MATCH(N$1,'Justerad allokering'!$B$1:$AF$1,0),FALSE)),VLOOKUP($B361,'Allokerad kvv'!$B$2:$AV$468,MATCH(N$1,'Allokerad kvv'!$B$1:$AV$1,0),FALSE),VLOOKUP($B361,'Justerad allokering'!$B$1:$AG$461,MATCH(N$1,'Justerad allokering'!$B$1:$AF$1,0),FALSE))</f>
        <v>0</v>
      </c>
      <c r="O361">
        <f>IF(ISERROR(1/VLOOKUP($B361,'Justerad allokering'!$B$1:$AG$461,MATCH(O$1,'Justerad allokering'!$B$1:$AF$1,0),FALSE)),VLOOKUP($B361,'Allokerad kvv'!$B$2:$AV$468,MATCH(O$1,'Allokerad kvv'!$B$1:$AV$1,0),FALSE),VLOOKUP($B361,'Justerad allokering'!$B$1:$AG$461,MATCH(O$1,'Justerad allokering'!$B$1:$AF$1,0),FALSE))</f>
        <v>0</v>
      </c>
      <c r="P361">
        <f>IF(ISERROR(1/VLOOKUP($B361,'Justerad allokering'!$B$1:$AG$461,MATCH(P$1,'Justerad allokering'!$B$1:$AF$1,0),FALSE)),VLOOKUP($B361,'Allokerad kvv'!$B$2:$AV$468,MATCH(P$1,'Allokerad kvv'!$B$1:$AV$1,0),FALSE),VLOOKUP($B361,'Justerad allokering'!$B$1:$AG$461,MATCH(P$1,'Justerad allokering'!$B$1:$AF$1,0),FALSE))</f>
        <v>0</v>
      </c>
      <c r="Q361">
        <f>IF(ISERROR(1/VLOOKUP($B361,'Justerad allokering'!$B$1:$AG$461,MATCH(Q$1,'Justerad allokering'!$B$1:$AF$1,0),FALSE)),VLOOKUP($B361,'Allokerad kvv'!$B$2:$AV$468,MATCH(Q$1,'Allokerad kvv'!$B$1:$AV$1,0),FALSE),VLOOKUP($B361,'Justerad allokering'!$B$1:$AG$461,MATCH(Q$1,'Justerad allokering'!$B$1:$AF$1,0),FALSE))</f>
        <v>0</v>
      </c>
      <c r="R361">
        <f>IF(ISERROR(1/VLOOKUP($B361,'Justerad allokering'!$B$1:$AG$461,MATCH(R$1,'Justerad allokering'!$B$1:$AF$1,0),FALSE)),VLOOKUP($B361,'Allokerad kvv'!$B$2:$AV$468,MATCH(R$1,'Allokerad kvv'!$B$1:$AV$1,0),FALSE),VLOOKUP($B361,'Justerad allokering'!$B$1:$AG$461,MATCH(R$1,'Justerad allokering'!$B$1:$AF$1,0),FALSE))</f>
        <v>0</v>
      </c>
      <c r="S361">
        <f>IF(ISERROR(1/VLOOKUP($B361,'Justerad allokering'!$B$1:$AG$461,MATCH(S$1,'Justerad allokering'!$B$1:$AF$1,0),FALSE)),VLOOKUP($B361,'Allokerad kvv'!$B$2:$AV$468,MATCH(S$1,'Allokerad kvv'!$B$1:$AV$1,0),FALSE),VLOOKUP($B361,'Justerad allokering'!$B$1:$AG$461,MATCH(S$1,'Justerad allokering'!$B$1:$AF$1,0),FALSE))</f>
        <v>0</v>
      </c>
      <c r="T361">
        <f>IF(ISERROR(1/VLOOKUP($B361,'Justerad allokering'!$B$1:$AG$461,MATCH(T$1,'Justerad allokering'!$B$1:$AF$1,0),FALSE)),VLOOKUP($B361,'Allokerad kvv'!$B$2:$AV$468,MATCH(T$1,'Allokerad kvv'!$B$1:$AV$1,0),FALSE),VLOOKUP($B361,'Justerad allokering'!$B$1:$AG$461,MATCH(T$1,'Justerad allokering'!$B$1:$AF$1,0),FALSE))</f>
        <v>0</v>
      </c>
      <c r="U361">
        <f>IF(ISERROR(1/VLOOKUP($B361,'Justerad allokering'!$B$1:$AG$461,MATCH(U$1,'Justerad allokering'!$B$1:$AF$1,0),FALSE)),VLOOKUP($B361,'Allokerad kvv'!$B$2:$AV$468,MATCH(U$1,'Allokerad kvv'!$B$1:$AV$1,0),FALSE),VLOOKUP($B361,'Justerad allokering'!$B$1:$AG$461,MATCH(U$1,'Justerad allokering'!$B$1:$AF$1,0),FALSE))</f>
        <v>0</v>
      </c>
      <c r="V361">
        <f>IF(ISERROR(1/VLOOKUP($B361,'Justerad allokering'!$B$1:$AG$461,MATCH(V$1,'Justerad allokering'!$B$1:$AF$1,0),FALSE)),VLOOKUP($B361,'Allokerad kvv'!$B$2:$AV$468,MATCH(V$1,'Allokerad kvv'!$B$1:$AV$1,0),FALSE),VLOOKUP($B361,'Justerad allokering'!$B$1:$AG$461,MATCH(V$1,'Justerad allokering'!$B$1:$AF$1,0),FALSE))</f>
        <v>0</v>
      </c>
      <c r="W361">
        <f>IF(ISERROR(1/VLOOKUP($B361,'Justerad allokering'!$B$1:$AG$461,MATCH(W$1,'Justerad allokering'!$B$1:$AF$1,0),FALSE)),VLOOKUP($B361,'Allokerad kvv'!$B$2:$AV$468,MATCH(W$1,'Allokerad kvv'!$B$1:$AV$1,0),FALSE),VLOOKUP($B361,'Justerad allokering'!$B$1:$AG$461,MATCH(W$1,'Justerad allokering'!$B$1:$AF$1,0),FALSE))</f>
        <v>0</v>
      </c>
      <c r="X361">
        <f>IF(ISERROR(1/VLOOKUP($B361,'Justerad allokering'!$B$1:$AG$461,MATCH(X$1,'Justerad allokering'!$B$1:$AF$1,0),FALSE)),VLOOKUP($B361,'Allokerad kvv'!$B$2:$AV$468,MATCH(X$1,'Allokerad kvv'!$B$1:$AV$1,0),FALSE),VLOOKUP($B361,'Justerad allokering'!$B$1:$AG$461,MATCH(X$1,'Justerad allokering'!$B$1:$AF$1,0),FALSE))</f>
        <v>0</v>
      </c>
      <c r="Y361">
        <f>IF(ISERROR(1/VLOOKUP($B361,'Justerad allokering'!$B$1:$AG$461,MATCH(Y$1,'Justerad allokering'!$B$1:$AF$1,0),FALSE)),VLOOKUP($B361,'Allokerad kvv'!$B$2:$AV$468,MATCH(Y$1,'Allokerad kvv'!$B$1:$AV$1,0),FALSE),VLOOKUP($B361,'Justerad allokering'!$B$1:$AG$461,MATCH(Y$1,'Justerad allokering'!$B$1:$AF$1,0),FALSE))</f>
        <v>0</v>
      </c>
      <c r="Z361">
        <f>IF(ISERROR(1/VLOOKUP($B361,'Justerad allokering'!$B$1:$AG$461,MATCH(Z$1,'Justerad allokering'!$B$1:$AF$1,0),FALSE)),VLOOKUP($B361,'Allokerad kvv'!$B$2:$AV$468,MATCH(Z$1,'Allokerad kvv'!$B$1:$AV$1,0),FALSE),VLOOKUP($B361,'Justerad allokering'!$B$1:$AG$461,MATCH(Z$1,'Justerad allokering'!$B$1:$AF$1,0),FALSE))</f>
        <v>0</v>
      </c>
      <c r="AE361" s="89">
        <f t="shared" si="20"/>
        <v>0</v>
      </c>
      <c r="AG361">
        <f t="shared" si="21"/>
        <v>0</v>
      </c>
      <c r="AH361">
        <f t="shared" si="22"/>
        <v>0</v>
      </c>
      <c r="AI361" t="str">
        <f>IF(AH361=0,"",AH361/VLOOKUP(B361,Kraftvärmeprod!$B$1:$BC$480,MATCH("Summa tillförd energi exklusive rökgaskondensering",Kraftvärmeprod!$B$1:$BC$1,0),FALSE))</f>
        <v/>
      </c>
      <c r="AK361">
        <f t="shared" si="23"/>
        <v>0</v>
      </c>
    </row>
    <row r="362" spans="1:37" x14ac:dyDescent="0.25">
      <c r="A362" s="2" t="s">
        <v>501</v>
      </c>
      <c r="B362" s="2" t="s">
        <v>503</v>
      </c>
      <c r="C362">
        <f>IF(ISERROR(1/VLOOKUP($B362,'Justerad allokering'!$B$1:$AG$461,MATCH(C$1,'Justerad allokering'!$B$1:$AF$1,0),FALSE)),VLOOKUP($B362,'Allokerad kvv'!$B$2:$AV$468,MATCH(C$1,'Allokerad kvv'!$B$1:$AV$1,0),FALSE),VLOOKUP($B362,'Justerad allokering'!$B$1:$AG$461,MATCH(C$1,'Justerad allokering'!$B$1:$AF$1,0),FALSE))</f>
        <v>0</v>
      </c>
      <c r="D362">
        <f>IF(ISERROR(1/VLOOKUP($B362,'Justerad allokering'!$B$1:$AG$461,MATCH(D$1,'Justerad allokering'!$B$1:$AF$1,0),FALSE)),VLOOKUP($B362,'Allokerad kvv'!$B$2:$AV$468,MATCH(D$1,'Allokerad kvv'!$B$1:$AV$1,0),FALSE),VLOOKUP($B362,'Justerad allokering'!$B$1:$AG$461,MATCH(D$1,'Justerad allokering'!$B$1:$AF$1,0),FALSE))</f>
        <v>0</v>
      </c>
      <c r="E362">
        <f>IF(ISERROR(1/VLOOKUP($B362,'Justerad allokering'!$B$1:$AG$461,MATCH(E$1,'Justerad allokering'!$B$1:$AF$1,0),FALSE)),VLOOKUP($B362,'Allokerad kvv'!$B$2:$AV$468,MATCH(E$1,'Allokerad kvv'!$B$1:$AV$1,0),FALSE),VLOOKUP($B362,'Justerad allokering'!$B$1:$AG$461,MATCH(E$1,'Justerad allokering'!$B$1:$AF$1,0),FALSE))</f>
        <v>0</v>
      </c>
      <c r="F362">
        <f>IF(ISERROR(1/VLOOKUP($B362,'Justerad allokering'!$B$1:$AG$461,MATCH(F$1,'Justerad allokering'!$B$1:$AF$1,0),FALSE)),VLOOKUP($B362,'Allokerad kvv'!$B$2:$AV$468,MATCH(F$1,'Allokerad kvv'!$B$1:$AV$1,0),FALSE),VLOOKUP($B362,'Justerad allokering'!$B$1:$AG$461,MATCH(F$1,'Justerad allokering'!$B$1:$AF$1,0),FALSE))</f>
        <v>0</v>
      </c>
      <c r="G362">
        <f>IF(ISERROR(1/VLOOKUP($B362,'Justerad allokering'!$B$1:$AG$461,MATCH(G$1,'Justerad allokering'!$B$1:$AF$1,0),FALSE)),VLOOKUP($B362,'Allokerad kvv'!$B$2:$AV$468,MATCH(G$1,'Allokerad kvv'!$B$1:$AV$1,0),FALSE),VLOOKUP($B362,'Justerad allokering'!$B$1:$AG$461,MATCH(G$1,'Justerad allokering'!$B$1:$AF$1,0),FALSE))</f>
        <v>0</v>
      </c>
      <c r="H362">
        <f>IF(ISERROR(1/VLOOKUP($B362,'Justerad allokering'!$B$1:$AG$461,MATCH(H$1,'Justerad allokering'!$B$1:$AF$1,0),FALSE)),VLOOKUP($B362,'Allokerad kvv'!$B$2:$AV$468,MATCH(H$1,'Allokerad kvv'!$B$1:$AV$1,0),FALSE),VLOOKUP($B362,'Justerad allokering'!$B$1:$AG$461,MATCH(H$1,'Justerad allokering'!$B$1:$AF$1,0),FALSE))</f>
        <v>0</v>
      </c>
      <c r="I362">
        <f>IF(ISERROR(1/VLOOKUP($B362,'Justerad allokering'!$B$1:$AG$461,MATCH(I$1,'Justerad allokering'!$B$1:$AF$1,0),FALSE)),VLOOKUP($B362,'Allokerad kvv'!$B$2:$AV$468,MATCH(I$1,'Allokerad kvv'!$B$1:$AV$1,0),FALSE),VLOOKUP($B362,'Justerad allokering'!$B$1:$AG$461,MATCH(I$1,'Justerad allokering'!$B$1:$AF$1,0),FALSE))</f>
        <v>0</v>
      </c>
      <c r="J362">
        <f>IF(ISERROR(1/VLOOKUP($B362,'Justerad allokering'!$B$1:$AG$461,MATCH(J$1,'Justerad allokering'!$B$1:$AF$1,0),FALSE)),VLOOKUP($B362,'Allokerad kvv'!$B$2:$AV$468,MATCH(J$1,'Allokerad kvv'!$B$1:$AV$1,0),FALSE),VLOOKUP($B362,'Justerad allokering'!$B$1:$AG$461,MATCH(J$1,'Justerad allokering'!$B$1:$AF$1,0),FALSE))</f>
        <v>0</v>
      </c>
      <c r="K362">
        <f>IF(ISERROR(1/VLOOKUP($B362,'Justerad allokering'!$B$1:$AG$461,MATCH(K$1,'Justerad allokering'!$B$1:$AF$1,0),FALSE)),VLOOKUP($B362,'Allokerad kvv'!$B$2:$AV$468,MATCH(K$1,'Allokerad kvv'!$B$1:$AV$1,0),FALSE),VLOOKUP($B362,'Justerad allokering'!$B$1:$AG$461,MATCH(K$1,'Justerad allokering'!$B$1:$AF$1,0),FALSE))</f>
        <v>0</v>
      </c>
      <c r="L362">
        <f>IF(ISERROR(1/VLOOKUP($B362,'Justerad allokering'!$B$1:$AG$461,MATCH(L$1,'Justerad allokering'!$B$1:$AF$1,0),FALSE)),VLOOKUP($B362,'Allokerad kvv'!$B$2:$AV$468,MATCH(L$1,'Allokerad kvv'!$B$1:$AV$1,0),FALSE),VLOOKUP($B362,'Justerad allokering'!$B$1:$AG$461,MATCH(L$1,'Justerad allokering'!$B$1:$AF$1,0),FALSE))</f>
        <v>0</v>
      </c>
      <c r="M362">
        <f>IF(ISERROR(1/VLOOKUP($B362,'Justerad allokering'!$B$1:$AG$461,MATCH(M$1,'Justerad allokering'!$B$1:$AF$1,0),FALSE)),VLOOKUP($B362,'Allokerad kvv'!$B$2:$AV$468,MATCH(M$1,'Allokerad kvv'!$B$1:$AV$1,0),FALSE),VLOOKUP($B362,'Justerad allokering'!$B$1:$AG$461,MATCH(M$1,'Justerad allokering'!$B$1:$AF$1,0),FALSE))</f>
        <v>0</v>
      </c>
      <c r="N362">
        <f>IF(ISERROR(1/VLOOKUP($B362,'Justerad allokering'!$B$1:$AG$461,MATCH(N$1,'Justerad allokering'!$B$1:$AF$1,0),FALSE)),VLOOKUP($B362,'Allokerad kvv'!$B$2:$AV$468,MATCH(N$1,'Allokerad kvv'!$B$1:$AV$1,0),FALSE),VLOOKUP($B362,'Justerad allokering'!$B$1:$AG$461,MATCH(N$1,'Justerad allokering'!$B$1:$AF$1,0),FALSE))</f>
        <v>0</v>
      </c>
      <c r="O362">
        <f>IF(ISERROR(1/VLOOKUP($B362,'Justerad allokering'!$B$1:$AG$461,MATCH(O$1,'Justerad allokering'!$B$1:$AF$1,0),FALSE)),VLOOKUP($B362,'Allokerad kvv'!$B$2:$AV$468,MATCH(O$1,'Allokerad kvv'!$B$1:$AV$1,0),FALSE),VLOOKUP($B362,'Justerad allokering'!$B$1:$AG$461,MATCH(O$1,'Justerad allokering'!$B$1:$AF$1,0),FALSE))</f>
        <v>0</v>
      </c>
      <c r="P362">
        <f>IF(ISERROR(1/VLOOKUP($B362,'Justerad allokering'!$B$1:$AG$461,MATCH(P$1,'Justerad allokering'!$B$1:$AF$1,0),FALSE)),VLOOKUP($B362,'Allokerad kvv'!$B$2:$AV$468,MATCH(P$1,'Allokerad kvv'!$B$1:$AV$1,0),FALSE),VLOOKUP($B362,'Justerad allokering'!$B$1:$AG$461,MATCH(P$1,'Justerad allokering'!$B$1:$AF$1,0),FALSE))</f>
        <v>0</v>
      </c>
      <c r="Q362">
        <f>IF(ISERROR(1/VLOOKUP($B362,'Justerad allokering'!$B$1:$AG$461,MATCH(Q$1,'Justerad allokering'!$B$1:$AF$1,0),FALSE)),VLOOKUP($B362,'Allokerad kvv'!$B$2:$AV$468,MATCH(Q$1,'Allokerad kvv'!$B$1:$AV$1,0),FALSE),VLOOKUP($B362,'Justerad allokering'!$B$1:$AG$461,MATCH(Q$1,'Justerad allokering'!$B$1:$AF$1,0),FALSE))</f>
        <v>0</v>
      </c>
      <c r="R362">
        <f>IF(ISERROR(1/VLOOKUP($B362,'Justerad allokering'!$B$1:$AG$461,MATCH(R$1,'Justerad allokering'!$B$1:$AF$1,0),FALSE)),VLOOKUP($B362,'Allokerad kvv'!$B$2:$AV$468,MATCH(R$1,'Allokerad kvv'!$B$1:$AV$1,0),FALSE),VLOOKUP($B362,'Justerad allokering'!$B$1:$AG$461,MATCH(R$1,'Justerad allokering'!$B$1:$AF$1,0),FALSE))</f>
        <v>0</v>
      </c>
      <c r="S362">
        <f>IF(ISERROR(1/VLOOKUP($B362,'Justerad allokering'!$B$1:$AG$461,MATCH(S$1,'Justerad allokering'!$B$1:$AF$1,0),FALSE)),VLOOKUP($B362,'Allokerad kvv'!$B$2:$AV$468,MATCH(S$1,'Allokerad kvv'!$B$1:$AV$1,0),FALSE),VLOOKUP($B362,'Justerad allokering'!$B$1:$AG$461,MATCH(S$1,'Justerad allokering'!$B$1:$AF$1,0),FALSE))</f>
        <v>0</v>
      </c>
      <c r="T362">
        <f>IF(ISERROR(1/VLOOKUP($B362,'Justerad allokering'!$B$1:$AG$461,MATCH(T$1,'Justerad allokering'!$B$1:$AF$1,0),FALSE)),VLOOKUP($B362,'Allokerad kvv'!$B$2:$AV$468,MATCH(T$1,'Allokerad kvv'!$B$1:$AV$1,0),FALSE),VLOOKUP($B362,'Justerad allokering'!$B$1:$AG$461,MATCH(T$1,'Justerad allokering'!$B$1:$AF$1,0),FALSE))</f>
        <v>0</v>
      </c>
      <c r="U362">
        <f>IF(ISERROR(1/VLOOKUP($B362,'Justerad allokering'!$B$1:$AG$461,MATCH(U$1,'Justerad allokering'!$B$1:$AF$1,0),FALSE)),VLOOKUP($B362,'Allokerad kvv'!$B$2:$AV$468,MATCH(U$1,'Allokerad kvv'!$B$1:$AV$1,0),FALSE),VLOOKUP($B362,'Justerad allokering'!$B$1:$AG$461,MATCH(U$1,'Justerad allokering'!$B$1:$AF$1,0),FALSE))</f>
        <v>0</v>
      </c>
      <c r="V362">
        <f>IF(ISERROR(1/VLOOKUP($B362,'Justerad allokering'!$B$1:$AG$461,MATCH(V$1,'Justerad allokering'!$B$1:$AF$1,0),FALSE)),VLOOKUP($B362,'Allokerad kvv'!$B$2:$AV$468,MATCH(V$1,'Allokerad kvv'!$B$1:$AV$1,0),FALSE),VLOOKUP($B362,'Justerad allokering'!$B$1:$AG$461,MATCH(V$1,'Justerad allokering'!$B$1:$AF$1,0),FALSE))</f>
        <v>0</v>
      </c>
      <c r="W362">
        <f>IF(ISERROR(1/VLOOKUP($B362,'Justerad allokering'!$B$1:$AG$461,MATCH(W$1,'Justerad allokering'!$B$1:$AF$1,0),FALSE)),VLOOKUP($B362,'Allokerad kvv'!$B$2:$AV$468,MATCH(W$1,'Allokerad kvv'!$B$1:$AV$1,0),FALSE),VLOOKUP($B362,'Justerad allokering'!$B$1:$AG$461,MATCH(W$1,'Justerad allokering'!$B$1:$AF$1,0),FALSE))</f>
        <v>0</v>
      </c>
      <c r="X362">
        <f>IF(ISERROR(1/VLOOKUP($B362,'Justerad allokering'!$B$1:$AG$461,MATCH(X$1,'Justerad allokering'!$B$1:$AF$1,0),FALSE)),VLOOKUP($B362,'Allokerad kvv'!$B$2:$AV$468,MATCH(X$1,'Allokerad kvv'!$B$1:$AV$1,0),FALSE),VLOOKUP($B362,'Justerad allokering'!$B$1:$AG$461,MATCH(X$1,'Justerad allokering'!$B$1:$AF$1,0),FALSE))</f>
        <v>0</v>
      </c>
      <c r="Y362">
        <f>IF(ISERROR(1/VLOOKUP($B362,'Justerad allokering'!$B$1:$AG$461,MATCH(Y$1,'Justerad allokering'!$B$1:$AF$1,0),FALSE)),VLOOKUP($B362,'Allokerad kvv'!$B$2:$AV$468,MATCH(Y$1,'Allokerad kvv'!$B$1:$AV$1,0),FALSE),VLOOKUP($B362,'Justerad allokering'!$B$1:$AG$461,MATCH(Y$1,'Justerad allokering'!$B$1:$AF$1,0),FALSE))</f>
        <v>0</v>
      </c>
      <c r="Z362">
        <f>IF(ISERROR(1/VLOOKUP($B362,'Justerad allokering'!$B$1:$AG$461,MATCH(Z$1,'Justerad allokering'!$B$1:$AF$1,0),FALSE)),VLOOKUP($B362,'Allokerad kvv'!$B$2:$AV$468,MATCH(Z$1,'Allokerad kvv'!$B$1:$AV$1,0),FALSE),VLOOKUP($B362,'Justerad allokering'!$B$1:$AG$461,MATCH(Z$1,'Justerad allokering'!$B$1:$AF$1,0),FALSE))</f>
        <v>0</v>
      </c>
      <c r="AE362" s="89">
        <f t="shared" si="20"/>
        <v>0</v>
      </c>
      <c r="AG362">
        <f t="shared" si="21"/>
        <v>0</v>
      </c>
      <c r="AH362">
        <f t="shared" si="22"/>
        <v>0</v>
      </c>
      <c r="AI362" t="str">
        <f>IF(AH362=0,"",AH362/VLOOKUP(B362,Kraftvärmeprod!$B$1:$BC$480,MATCH("Summa tillförd energi exklusive rökgaskondensering",Kraftvärmeprod!$B$1:$BC$1,0),FALSE))</f>
        <v/>
      </c>
      <c r="AK362">
        <f t="shared" si="23"/>
        <v>0</v>
      </c>
    </row>
    <row r="363" spans="1:37" x14ac:dyDescent="0.25">
      <c r="A363" s="2" t="s">
        <v>501</v>
      </c>
      <c r="B363" s="2" t="s">
        <v>504</v>
      </c>
      <c r="C363">
        <f>IF(ISERROR(1/VLOOKUP($B363,'Justerad allokering'!$B$1:$AG$461,MATCH(C$1,'Justerad allokering'!$B$1:$AF$1,0),FALSE)),VLOOKUP($B363,'Allokerad kvv'!$B$2:$AV$468,MATCH(C$1,'Allokerad kvv'!$B$1:$AV$1,0),FALSE),VLOOKUP($B363,'Justerad allokering'!$B$1:$AG$461,MATCH(C$1,'Justerad allokering'!$B$1:$AF$1,0),FALSE))</f>
        <v>0</v>
      </c>
      <c r="D363">
        <f>IF(ISERROR(1/VLOOKUP($B363,'Justerad allokering'!$B$1:$AG$461,MATCH(D$1,'Justerad allokering'!$B$1:$AF$1,0),FALSE)),VLOOKUP($B363,'Allokerad kvv'!$B$2:$AV$468,MATCH(D$1,'Allokerad kvv'!$B$1:$AV$1,0),FALSE),VLOOKUP($B363,'Justerad allokering'!$B$1:$AG$461,MATCH(D$1,'Justerad allokering'!$B$1:$AF$1,0),FALSE))</f>
        <v>0</v>
      </c>
      <c r="E363">
        <f>IF(ISERROR(1/VLOOKUP($B363,'Justerad allokering'!$B$1:$AG$461,MATCH(E$1,'Justerad allokering'!$B$1:$AF$1,0),FALSE)),VLOOKUP($B363,'Allokerad kvv'!$B$2:$AV$468,MATCH(E$1,'Allokerad kvv'!$B$1:$AV$1,0),FALSE),VLOOKUP($B363,'Justerad allokering'!$B$1:$AG$461,MATCH(E$1,'Justerad allokering'!$B$1:$AF$1,0),FALSE))</f>
        <v>0</v>
      </c>
      <c r="F363">
        <f>IF(ISERROR(1/VLOOKUP($B363,'Justerad allokering'!$B$1:$AG$461,MATCH(F$1,'Justerad allokering'!$B$1:$AF$1,0),FALSE)),VLOOKUP($B363,'Allokerad kvv'!$B$2:$AV$468,MATCH(F$1,'Allokerad kvv'!$B$1:$AV$1,0),FALSE),VLOOKUP($B363,'Justerad allokering'!$B$1:$AG$461,MATCH(F$1,'Justerad allokering'!$B$1:$AF$1,0),FALSE))</f>
        <v>0</v>
      </c>
      <c r="G363">
        <f>IF(ISERROR(1/VLOOKUP($B363,'Justerad allokering'!$B$1:$AG$461,MATCH(G$1,'Justerad allokering'!$B$1:$AF$1,0),FALSE)),VLOOKUP($B363,'Allokerad kvv'!$B$2:$AV$468,MATCH(G$1,'Allokerad kvv'!$B$1:$AV$1,0),FALSE),VLOOKUP($B363,'Justerad allokering'!$B$1:$AG$461,MATCH(G$1,'Justerad allokering'!$B$1:$AF$1,0),FALSE))</f>
        <v>0</v>
      </c>
      <c r="H363">
        <f>IF(ISERROR(1/VLOOKUP($B363,'Justerad allokering'!$B$1:$AG$461,MATCH(H$1,'Justerad allokering'!$B$1:$AF$1,0),FALSE)),VLOOKUP($B363,'Allokerad kvv'!$B$2:$AV$468,MATCH(H$1,'Allokerad kvv'!$B$1:$AV$1,0),FALSE),VLOOKUP($B363,'Justerad allokering'!$B$1:$AG$461,MATCH(H$1,'Justerad allokering'!$B$1:$AF$1,0),FALSE))</f>
        <v>0</v>
      </c>
      <c r="I363">
        <f>IF(ISERROR(1/VLOOKUP($B363,'Justerad allokering'!$B$1:$AG$461,MATCH(I$1,'Justerad allokering'!$B$1:$AF$1,0),FALSE)),VLOOKUP($B363,'Allokerad kvv'!$B$2:$AV$468,MATCH(I$1,'Allokerad kvv'!$B$1:$AV$1,0),FALSE),VLOOKUP($B363,'Justerad allokering'!$B$1:$AG$461,MATCH(I$1,'Justerad allokering'!$B$1:$AF$1,0),FALSE))</f>
        <v>0</v>
      </c>
      <c r="J363">
        <f>IF(ISERROR(1/VLOOKUP($B363,'Justerad allokering'!$B$1:$AG$461,MATCH(J$1,'Justerad allokering'!$B$1:$AF$1,0),FALSE)),VLOOKUP($B363,'Allokerad kvv'!$B$2:$AV$468,MATCH(J$1,'Allokerad kvv'!$B$1:$AV$1,0),FALSE),VLOOKUP($B363,'Justerad allokering'!$B$1:$AG$461,MATCH(J$1,'Justerad allokering'!$B$1:$AF$1,0),FALSE))</f>
        <v>0</v>
      </c>
      <c r="K363">
        <f>IF(ISERROR(1/VLOOKUP($B363,'Justerad allokering'!$B$1:$AG$461,MATCH(K$1,'Justerad allokering'!$B$1:$AF$1,0),FALSE)),VLOOKUP($B363,'Allokerad kvv'!$B$2:$AV$468,MATCH(K$1,'Allokerad kvv'!$B$1:$AV$1,0),FALSE),VLOOKUP($B363,'Justerad allokering'!$B$1:$AG$461,MATCH(K$1,'Justerad allokering'!$B$1:$AF$1,0),FALSE))</f>
        <v>0</v>
      </c>
      <c r="L363">
        <f>IF(ISERROR(1/VLOOKUP($B363,'Justerad allokering'!$B$1:$AG$461,MATCH(L$1,'Justerad allokering'!$B$1:$AF$1,0),FALSE)),VLOOKUP($B363,'Allokerad kvv'!$B$2:$AV$468,MATCH(L$1,'Allokerad kvv'!$B$1:$AV$1,0),FALSE),VLOOKUP($B363,'Justerad allokering'!$B$1:$AG$461,MATCH(L$1,'Justerad allokering'!$B$1:$AF$1,0),FALSE))</f>
        <v>0</v>
      </c>
      <c r="M363">
        <f>IF(ISERROR(1/VLOOKUP($B363,'Justerad allokering'!$B$1:$AG$461,MATCH(M$1,'Justerad allokering'!$B$1:$AF$1,0),FALSE)),VLOOKUP($B363,'Allokerad kvv'!$B$2:$AV$468,MATCH(M$1,'Allokerad kvv'!$B$1:$AV$1,0),FALSE),VLOOKUP($B363,'Justerad allokering'!$B$1:$AG$461,MATCH(M$1,'Justerad allokering'!$B$1:$AF$1,0),FALSE))</f>
        <v>0</v>
      </c>
      <c r="N363">
        <f>IF(ISERROR(1/VLOOKUP($B363,'Justerad allokering'!$B$1:$AG$461,MATCH(N$1,'Justerad allokering'!$B$1:$AF$1,0),FALSE)),VLOOKUP($B363,'Allokerad kvv'!$B$2:$AV$468,MATCH(N$1,'Allokerad kvv'!$B$1:$AV$1,0),FALSE),VLOOKUP($B363,'Justerad allokering'!$B$1:$AG$461,MATCH(N$1,'Justerad allokering'!$B$1:$AF$1,0),FALSE))</f>
        <v>0</v>
      </c>
      <c r="O363">
        <f>IF(ISERROR(1/VLOOKUP($B363,'Justerad allokering'!$B$1:$AG$461,MATCH(O$1,'Justerad allokering'!$B$1:$AF$1,0),FALSE)),VLOOKUP($B363,'Allokerad kvv'!$B$2:$AV$468,MATCH(O$1,'Allokerad kvv'!$B$1:$AV$1,0),FALSE),VLOOKUP($B363,'Justerad allokering'!$B$1:$AG$461,MATCH(O$1,'Justerad allokering'!$B$1:$AF$1,0),FALSE))</f>
        <v>0</v>
      </c>
      <c r="P363">
        <f>IF(ISERROR(1/VLOOKUP($B363,'Justerad allokering'!$B$1:$AG$461,MATCH(P$1,'Justerad allokering'!$B$1:$AF$1,0),FALSE)),VLOOKUP($B363,'Allokerad kvv'!$B$2:$AV$468,MATCH(P$1,'Allokerad kvv'!$B$1:$AV$1,0),FALSE),VLOOKUP($B363,'Justerad allokering'!$B$1:$AG$461,MATCH(P$1,'Justerad allokering'!$B$1:$AF$1,0),FALSE))</f>
        <v>0</v>
      </c>
      <c r="Q363">
        <f>IF(ISERROR(1/VLOOKUP($B363,'Justerad allokering'!$B$1:$AG$461,MATCH(Q$1,'Justerad allokering'!$B$1:$AF$1,0),FALSE)),VLOOKUP($B363,'Allokerad kvv'!$B$2:$AV$468,MATCH(Q$1,'Allokerad kvv'!$B$1:$AV$1,0),FALSE),VLOOKUP($B363,'Justerad allokering'!$B$1:$AG$461,MATCH(Q$1,'Justerad allokering'!$B$1:$AF$1,0),FALSE))</f>
        <v>0</v>
      </c>
      <c r="R363">
        <f>IF(ISERROR(1/VLOOKUP($B363,'Justerad allokering'!$B$1:$AG$461,MATCH(R$1,'Justerad allokering'!$B$1:$AF$1,0),FALSE)),VLOOKUP($B363,'Allokerad kvv'!$B$2:$AV$468,MATCH(R$1,'Allokerad kvv'!$B$1:$AV$1,0),FALSE),VLOOKUP($B363,'Justerad allokering'!$B$1:$AG$461,MATCH(R$1,'Justerad allokering'!$B$1:$AF$1,0),FALSE))</f>
        <v>0</v>
      </c>
      <c r="S363">
        <f>IF(ISERROR(1/VLOOKUP($B363,'Justerad allokering'!$B$1:$AG$461,MATCH(S$1,'Justerad allokering'!$B$1:$AF$1,0),FALSE)),VLOOKUP($B363,'Allokerad kvv'!$B$2:$AV$468,MATCH(S$1,'Allokerad kvv'!$B$1:$AV$1,0),FALSE),VLOOKUP($B363,'Justerad allokering'!$B$1:$AG$461,MATCH(S$1,'Justerad allokering'!$B$1:$AF$1,0),FALSE))</f>
        <v>0</v>
      </c>
      <c r="T363">
        <f>IF(ISERROR(1/VLOOKUP($B363,'Justerad allokering'!$B$1:$AG$461,MATCH(T$1,'Justerad allokering'!$B$1:$AF$1,0),FALSE)),VLOOKUP($B363,'Allokerad kvv'!$B$2:$AV$468,MATCH(T$1,'Allokerad kvv'!$B$1:$AV$1,0),FALSE),VLOOKUP($B363,'Justerad allokering'!$B$1:$AG$461,MATCH(T$1,'Justerad allokering'!$B$1:$AF$1,0),FALSE))</f>
        <v>0</v>
      </c>
      <c r="U363">
        <f>IF(ISERROR(1/VLOOKUP($B363,'Justerad allokering'!$B$1:$AG$461,MATCH(U$1,'Justerad allokering'!$B$1:$AF$1,0),FALSE)),VLOOKUP($B363,'Allokerad kvv'!$B$2:$AV$468,MATCH(U$1,'Allokerad kvv'!$B$1:$AV$1,0),FALSE),VLOOKUP($B363,'Justerad allokering'!$B$1:$AG$461,MATCH(U$1,'Justerad allokering'!$B$1:$AF$1,0),FALSE))</f>
        <v>0</v>
      </c>
      <c r="V363">
        <f>IF(ISERROR(1/VLOOKUP($B363,'Justerad allokering'!$B$1:$AG$461,MATCH(V$1,'Justerad allokering'!$B$1:$AF$1,0),FALSE)),VLOOKUP($B363,'Allokerad kvv'!$B$2:$AV$468,MATCH(V$1,'Allokerad kvv'!$B$1:$AV$1,0),FALSE),VLOOKUP($B363,'Justerad allokering'!$B$1:$AG$461,MATCH(V$1,'Justerad allokering'!$B$1:$AF$1,0),FALSE))</f>
        <v>0</v>
      </c>
      <c r="W363">
        <f>IF(ISERROR(1/VLOOKUP($B363,'Justerad allokering'!$B$1:$AG$461,MATCH(W$1,'Justerad allokering'!$B$1:$AF$1,0),FALSE)),VLOOKUP($B363,'Allokerad kvv'!$B$2:$AV$468,MATCH(W$1,'Allokerad kvv'!$B$1:$AV$1,0),FALSE),VLOOKUP($B363,'Justerad allokering'!$B$1:$AG$461,MATCH(W$1,'Justerad allokering'!$B$1:$AF$1,0),FALSE))</f>
        <v>0</v>
      </c>
      <c r="X363">
        <f>IF(ISERROR(1/VLOOKUP($B363,'Justerad allokering'!$B$1:$AG$461,MATCH(X$1,'Justerad allokering'!$B$1:$AF$1,0),FALSE)),VLOOKUP($B363,'Allokerad kvv'!$B$2:$AV$468,MATCH(X$1,'Allokerad kvv'!$B$1:$AV$1,0),FALSE),VLOOKUP($B363,'Justerad allokering'!$B$1:$AG$461,MATCH(X$1,'Justerad allokering'!$B$1:$AF$1,0),FALSE))</f>
        <v>0</v>
      </c>
      <c r="Y363">
        <f>IF(ISERROR(1/VLOOKUP($B363,'Justerad allokering'!$B$1:$AG$461,MATCH(Y$1,'Justerad allokering'!$B$1:$AF$1,0),FALSE)),VLOOKUP($B363,'Allokerad kvv'!$B$2:$AV$468,MATCH(Y$1,'Allokerad kvv'!$B$1:$AV$1,0),FALSE),VLOOKUP($B363,'Justerad allokering'!$B$1:$AG$461,MATCH(Y$1,'Justerad allokering'!$B$1:$AF$1,0),FALSE))</f>
        <v>0</v>
      </c>
      <c r="Z363">
        <f>IF(ISERROR(1/VLOOKUP($B363,'Justerad allokering'!$B$1:$AG$461,MATCH(Z$1,'Justerad allokering'!$B$1:$AF$1,0),FALSE)),VLOOKUP($B363,'Allokerad kvv'!$B$2:$AV$468,MATCH(Z$1,'Allokerad kvv'!$B$1:$AV$1,0),FALSE),VLOOKUP($B363,'Justerad allokering'!$B$1:$AG$461,MATCH(Z$1,'Justerad allokering'!$B$1:$AF$1,0),FALSE))</f>
        <v>0</v>
      </c>
      <c r="AE363" s="89">
        <f t="shared" si="20"/>
        <v>0</v>
      </c>
      <c r="AG363">
        <f t="shared" si="21"/>
        <v>0</v>
      </c>
      <c r="AH363">
        <f t="shared" si="22"/>
        <v>0</v>
      </c>
      <c r="AI363" t="str">
        <f>IF(AH363=0,"",AH363/VLOOKUP(B363,Kraftvärmeprod!$B$1:$BC$480,MATCH("Summa tillförd energi exklusive rökgaskondensering",Kraftvärmeprod!$B$1:$BC$1,0),FALSE))</f>
        <v/>
      </c>
      <c r="AK363">
        <f t="shared" si="23"/>
        <v>0</v>
      </c>
    </row>
    <row r="364" spans="1:37" x14ac:dyDescent="0.25">
      <c r="A364" s="2" t="s">
        <v>501</v>
      </c>
      <c r="B364" s="2" t="s">
        <v>505</v>
      </c>
      <c r="C364">
        <f>IF(ISERROR(1/VLOOKUP($B364,'Justerad allokering'!$B$1:$AG$461,MATCH(C$1,'Justerad allokering'!$B$1:$AF$1,0),FALSE)),VLOOKUP($B364,'Allokerad kvv'!$B$2:$AV$468,MATCH(C$1,'Allokerad kvv'!$B$1:$AV$1,0),FALSE),VLOOKUP($B364,'Justerad allokering'!$B$1:$AG$461,MATCH(C$1,'Justerad allokering'!$B$1:$AF$1,0),FALSE))</f>
        <v>0</v>
      </c>
      <c r="D364">
        <f>IF(ISERROR(1/VLOOKUP($B364,'Justerad allokering'!$B$1:$AG$461,MATCH(D$1,'Justerad allokering'!$B$1:$AF$1,0),FALSE)),VLOOKUP($B364,'Allokerad kvv'!$B$2:$AV$468,MATCH(D$1,'Allokerad kvv'!$B$1:$AV$1,0),FALSE),VLOOKUP($B364,'Justerad allokering'!$B$1:$AG$461,MATCH(D$1,'Justerad allokering'!$B$1:$AF$1,0),FALSE))</f>
        <v>0</v>
      </c>
      <c r="E364">
        <f>IF(ISERROR(1/VLOOKUP($B364,'Justerad allokering'!$B$1:$AG$461,MATCH(E$1,'Justerad allokering'!$B$1:$AF$1,0),FALSE)),VLOOKUP($B364,'Allokerad kvv'!$B$2:$AV$468,MATCH(E$1,'Allokerad kvv'!$B$1:$AV$1,0),FALSE),VLOOKUP($B364,'Justerad allokering'!$B$1:$AG$461,MATCH(E$1,'Justerad allokering'!$B$1:$AF$1,0),FALSE))</f>
        <v>0</v>
      </c>
      <c r="F364">
        <f>IF(ISERROR(1/VLOOKUP($B364,'Justerad allokering'!$B$1:$AG$461,MATCH(F$1,'Justerad allokering'!$B$1:$AF$1,0),FALSE)),VLOOKUP($B364,'Allokerad kvv'!$B$2:$AV$468,MATCH(F$1,'Allokerad kvv'!$B$1:$AV$1,0),FALSE),VLOOKUP($B364,'Justerad allokering'!$B$1:$AG$461,MATCH(F$1,'Justerad allokering'!$B$1:$AF$1,0),FALSE))</f>
        <v>0</v>
      </c>
      <c r="G364">
        <f>IF(ISERROR(1/VLOOKUP($B364,'Justerad allokering'!$B$1:$AG$461,MATCH(G$1,'Justerad allokering'!$B$1:$AF$1,0),FALSE)),VLOOKUP($B364,'Allokerad kvv'!$B$2:$AV$468,MATCH(G$1,'Allokerad kvv'!$B$1:$AV$1,0),FALSE),VLOOKUP($B364,'Justerad allokering'!$B$1:$AG$461,MATCH(G$1,'Justerad allokering'!$B$1:$AF$1,0),FALSE))</f>
        <v>0</v>
      </c>
      <c r="H364">
        <f>IF(ISERROR(1/VLOOKUP($B364,'Justerad allokering'!$B$1:$AG$461,MATCH(H$1,'Justerad allokering'!$B$1:$AF$1,0),FALSE)),VLOOKUP($B364,'Allokerad kvv'!$B$2:$AV$468,MATCH(H$1,'Allokerad kvv'!$B$1:$AV$1,0),FALSE),VLOOKUP($B364,'Justerad allokering'!$B$1:$AG$461,MATCH(H$1,'Justerad allokering'!$B$1:$AF$1,0),FALSE))</f>
        <v>0</v>
      </c>
      <c r="I364">
        <f>IF(ISERROR(1/VLOOKUP($B364,'Justerad allokering'!$B$1:$AG$461,MATCH(I$1,'Justerad allokering'!$B$1:$AF$1,0),FALSE)),VLOOKUP($B364,'Allokerad kvv'!$B$2:$AV$468,MATCH(I$1,'Allokerad kvv'!$B$1:$AV$1,0),FALSE),VLOOKUP($B364,'Justerad allokering'!$B$1:$AG$461,MATCH(I$1,'Justerad allokering'!$B$1:$AF$1,0),FALSE))</f>
        <v>0</v>
      </c>
      <c r="J364">
        <f>IF(ISERROR(1/VLOOKUP($B364,'Justerad allokering'!$B$1:$AG$461,MATCH(J$1,'Justerad allokering'!$B$1:$AF$1,0),FALSE)),VLOOKUP($B364,'Allokerad kvv'!$B$2:$AV$468,MATCH(J$1,'Allokerad kvv'!$B$1:$AV$1,0),FALSE),VLOOKUP($B364,'Justerad allokering'!$B$1:$AG$461,MATCH(J$1,'Justerad allokering'!$B$1:$AF$1,0),FALSE))</f>
        <v>0</v>
      </c>
      <c r="K364">
        <f>IF(ISERROR(1/VLOOKUP($B364,'Justerad allokering'!$B$1:$AG$461,MATCH(K$1,'Justerad allokering'!$B$1:$AF$1,0),FALSE)),VLOOKUP($B364,'Allokerad kvv'!$B$2:$AV$468,MATCH(K$1,'Allokerad kvv'!$B$1:$AV$1,0),FALSE),VLOOKUP($B364,'Justerad allokering'!$B$1:$AG$461,MATCH(K$1,'Justerad allokering'!$B$1:$AF$1,0),FALSE))</f>
        <v>0</v>
      </c>
      <c r="L364">
        <f>IF(ISERROR(1/VLOOKUP($B364,'Justerad allokering'!$B$1:$AG$461,MATCH(L$1,'Justerad allokering'!$B$1:$AF$1,0),FALSE)),VLOOKUP($B364,'Allokerad kvv'!$B$2:$AV$468,MATCH(L$1,'Allokerad kvv'!$B$1:$AV$1,0),FALSE),VLOOKUP($B364,'Justerad allokering'!$B$1:$AG$461,MATCH(L$1,'Justerad allokering'!$B$1:$AF$1,0),FALSE))</f>
        <v>0</v>
      </c>
      <c r="M364">
        <f>IF(ISERROR(1/VLOOKUP($B364,'Justerad allokering'!$B$1:$AG$461,MATCH(M$1,'Justerad allokering'!$B$1:$AF$1,0),FALSE)),VLOOKUP($B364,'Allokerad kvv'!$B$2:$AV$468,MATCH(M$1,'Allokerad kvv'!$B$1:$AV$1,0),FALSE),VLOOKUP($B364,'Justerad allokering'!$B$1:$AG$461,MATCH(M$1,'Justerad allokering'!$B$1:$AF$1,0),FALSE))</f>
        <v>0</v>
      </c>
      <c r="N364">
        <f>IF(ISERROR(1/VLOOKUP($B364,'Justerad allokering'!$B$1:$AG$461,MATCH(N$1,'Justerad allokering'!$B$1:$AF$1,0),FALSE)),VLOOKUP($B364,'Allokerad kvv'!$B$2:$AV$468,MATCH(N$1,'Allokerad kvv'!$B$1:$AV$1,0),FALSE),VLOOKUP($B364,'Justerad allokering'!$B$1:$AG$461,MATCH(N$1,'Justerad allokering'!$B$1:$AF$1,0),FALSE))</f>
        <v>0</v>
      </c>
      <c r="O364">
        <f>IF(ISERROR(1/VLOOKUP($B364,'Justerad allokering'!$B$1:$AG$461,MATCH(O$1,'Justerad allokering'!$B$1:$AF$1,0),FALSE)),VLOOKUP($B364,'Allokerad kvv'!$B$2:$AV$468,MATCH(O$1,'Allokerad kvv'!$B$1:$AV$1,0),FALSE),VLOOKUP($B364,'Justerad allokering'!$B$1:$AG$461,MATCH(O$1,'Justerad allokering'!$B$1:$AF$1,0),FALSE))</f>
        <v>0</v>
      </c>
      <c r="P364">
        <f>IF(ISERROR(1/VLOOKUP($B364,'Justerad allokering'!$B$1:$AG$461,MATCH(P$1,'Justerad allokering'!$B$1:$AF$1,0),FALSE)),VLOOKUP($B364,'Allokerad kvv'!$B$2:$AV$468,MATCH(P$1,'Allokerad kvv'!$B$1:$AV$1,0),FALSE),VLOOKUP($B364,'Justerad allokering'!$B$1:$AG$461,MATCH(P$1,'Justerad allokering'!$B$1:$AF$1,0),FALSE))</f>
        <v>0</v>
      </c>
      <c r="Q364">
        <f>IF(ISERROR(1/VLOOKUP($B364,'Justerad allokering'!$B$1:$AG$461,MATCH(Q$1,'Justerad allokering'!$B$1:$AF$1,0),FALSE)),VLOOKUP($B364,'Allokerad kvv'!$B$2:$AV$468,MATCH(Q$1,'Allokerad kvv'!$B$1:$AV$1,0),FALSE),VLOOKUP($B364,'Justerad allokering'!$B$1:$AG$461,MATCH(Q$1,'Justerad allokering'!$B$1:$AF$1,0),FALSE))</f>
        <v>0</v>
      </c>
      <c r="R364">
        <f>IF(ISERROR(1/VLOOKUP($B364,'Justerad allokering'!$B$1:$AG$461,MATCH(R$1,'Justerad allokering'!$B$1:$AF$1,0),FALSE)),VLOOKUP($B364,'Allokerad kvv'!$B$2:$AV$468,MATCH(R$1,'Allokerad kvv'!$B$1:$AV$1,0),FALSE),VLOOKUP($B364,'Justerad allokering'!$B$1:$AG$461,MATCH(R$1,'Justerad allokering'!$B$1:$AF$1,0),FALSE))</f>
        <v>0</v>
      </c>
      <c r="S364">
        <f>IF(ISERROR(1/VLOOKUP($B364,'Justerad allokering'!$B$1:$AG$461,MATCH(S$1,'Justerad allokering'!$B$1:$AF$1,0),FALSE)),VLOOKUP($B364,'Allokerad kvv'!$B$2:$AV$468,MATCH(S$1,'Allokerad kvv'!$B$1:$AV$1,0),FALSE),VLOOKUP($B364,'Justerad allokering'!$B$1:$AG$461,MATCH(S$1,'Justerad allokering'!$B$1:$AF$1,0),FALSE))</f>
        <v>0</v>
      </c>
      <c r="T364">
        <f>IF(ISERROR(1/VLOOKUP($B364,'Justerad allokering'!$B$1:$AG$461,MATCH(T$1,'Justerad allokering'!$B$1:$AF$1,0),FALSE)),VLOOKUP($B364,'Allokerad kvv'!$B$2:$AV$468,MATCH(T$1,'Allokerad kvv'!$B$1:$AV$1,0),FALSE),VLOOKUP($B364,'Justerad allokering'!$B$1:$AG$461,MATCH(T$1,'Justerad allokering'!$B$1:$AF$1,0),FALSE))</f>
        <v>0</v>
      </c>
      <c r="U364">
        <f>IF(ISERROR(1/VLOOKUP($B364,'Justerad allokering'!$B$1:$AG$461,MATCH(U$1,'Justerad allokering'!$B$1:$AF$1,0),FALSE)),VLOOKUP($B364,'Allokerad kvv'!$B$2:$AV$468,MATCH(U$1,'Allokerad kvv'!$B$1:$AV$1,0),FALSE),VLOOKUP($B364,'Justerad allokering'!$B$1:$AG$461,MATCH(U$1,'Justerad allokering'!$B$1:$AF$1,0),FALSE))</f>
        <v>0</v>
      </c>
      <c r="V364">
        <f>IF(ISERROR(1/VLOOKUP($B364,'Justerad allokering'!$B$1:$AG$461,MATCH(V$1,'Justerad allokering'!$B$1:$AF$1,0),FALSE)),VLOOKUP($B364,'Allokerad kvv'!$B$2:$AV$468,MATCH(V$1,'Allokerad kvv'!$B$1:$AV$1,0),FALSE),VLOOKUP($B364,'Justerad allokering'!$B$1:$AG$461,MATCH(V$1,'Justerad allokering'!$B$1:$AF$1,0),FALSE))</f>
        <v>0</v>
      </c>
      <c r="W364">
        <f>IF(ISERROR(1/VLOOKUP($B364,'Justerad allokering'!$B$1:$AG$461,MATCH(W$1,'Justerad allokering'!$B$1:$AF$1,0),FALSE)),VLOOKUP($B364,'Allokerad kvv'!$B$2:$AV$468,MATCH(W$1,'Allokerad kvv'!$B$1:$AV$1,0),FALSE),VLOOKUP($B364,'Justerad allokering'!$B$1:$AG$461,MATCH(W$1,'Justerad allokering'!$B$1:$AF$1,0),FALSE))</f>
        <v>0</v>
      </c>
      <c r="X364">
        <f>IF(ISERROR(1/VLOOKUP($B364,'Justerad allokering'!$B$1:$AG$461,MATCH(X$1,'Justerad allokering'!$B$1:$AF$1,0),FALSE)),VLOOKUP($B364,'Allokerad kvv'!$B$2:$AV$468,MATCH(X$1,'Allokerad kvv'!$B$1:$AV$1,0),FALSE),VLOOKUP($B364,'Justerad allokering'!$B$1:$AG$461,MATCH(X$1,'Justerad allokering'!$B$1:$AF$1,0),FALSE))</f>
        <v>0</v>
      </c>
      <c r="Y364">
        <f>IF(ISERROR(1/VLOOKUP($B364,'Justerad allokering'!$B$1:$AG$461,MATCH(Y$1,'Justerad allokering'!$B$1:$AF$1,0),FALSE)),VLOOKUP($B364,'Allokerad kvv'!$B$2:$AV$468,MATCH(Y$1,'Allokerad kvv'!$B$1:$AV$1,0),FALSE),VLOOKUP($B364,'Justerad allokering'!$B$1:$AG$461,MATCH(Y$1,'Justerad allokering'!$B$1:$AF$1,0),FALSE))</f>
        <v>0</v>
      </c>
      <c r="Z364">
        <f>IF(ISERROR(1/VLOOKUP($B364,'Justerad allokering'!$B$1:$AG$461,MATCH(Z$1,'Justerad allokering'!$B$1:$AF$1,0),FALSE)),VLOOKUP($B364,'Allokerad kvv'!$B$2:$AV$468,MATCH(Z$1,'Allokerad kvv'!$B$1:$AV$1,0),FALSE),VLOOKUP($B364,'Justerad allokering'!$B$1:$AG$461,MATCH(Z$1,'Justerad allokering'!$B$1:$AF$1,0),FALSE))</f>
        <v>0</v>
      </c>
      <c r="AE364" s="89">
        <f t="shared" si="20"/>
        <v>0</v>
      </c>
      <c r="AG364">
        <f t="shared" si="21"/>
        <v>0</v>
      </c>
      <c r="AH364">
        <f t="shared" si="22"/>
        <v>0</v>
      </c>
      <c r="AI364" t="str">
        <f>IF(AH364=0,"",AH364/VLOOKUP(B364,Kraftvärmeprod!$B$1:$BC$480,MATCH("Summa tillförd energi exklusive rökgaskondensering",Kraftvärmeprod!$B$1:$BC$1,0),FALSE))</f>
        <v/>
      </c>
      <c r="AK364">
        <f t="shared" si="23"/>
        <v>0</v>
      </c>
    </row>
    <row r="365" spans="1:37" x14ac:dyDescent="0.25">
      <c r="A365" s="2" t="s">
        <v>501</v>
      </c>
      <c r="B365" s="2" t="s">
        <v>506</v>
      </c>
      <c r="C365">
        <f>IF(ISERROR(1/VLOOKUP($B365,'Justerad allokering'!$B$1:$AG$461,MATCH(C$1,'Justerad allokering'!$B$1:$AF$1,0),FALSE)),VLOOKUP($B365,'Allokerad kvv'!$B$2:$AV$468,MATCH(C$1,'Allokerad kvv'!$B$1:$AV$1,0),FALSE),VLOOKUP($B365,'Justerad allokering'!$B$1:$AG$461,MATCH(C$1,'Justerad allokering'!$B$1:$AF$1,0),FALSE))</f>
        <v>0</v>
      </c>
      <c r="D365">
        <f>IF(ISERROR(1/VLOOKUP($B365,'Justerad allokering'!$B$1:$AG$461,MATCH(D$1,'Justerad allokering'!$B$1:$AF$1,0),FALSE)),VLOOKUP($B365,'Allokerad kvv'!$B$2:$AV$468,MATCH(D$1,'Allokerad kvv'!$B$1:$AV$1,0),FALSE),VLOOKUP($B365,'Justerad allokering'!$B$1:$AG$461,MATCH(D$1,'Justerad allokering'!$B$1:$AF$1,0),FALSE))</f>
        <v>0</v>
      </c>
      <c r="E365">
        <f>IF(ISERROR(1/VLOOKUP($B365,'Justerad allokering'!$B$1:$AG$461,MATCH(E$1,'Justerad allokering'!$B$1:$AF$1,0),FALSE)),VLOOKUP($B365,'Allokerad kvv'!$B$2:$AV$468,MATCH(E$1,'Allokerad kvv'!$B$1:$AV$1,0),FALSE),VLOOKUP($B365,'Justerad allokering'!$B$1:$AG$461,MATCH(E$1,'Justerad allokering'!$B$1:$AF$1,0),FALSE))</f>
        <v>0</v>
      </c>
      <c r="F365">
        <f>IF(ISERROR(1/VLOOKUP($B365,'Justerad allokering'!$B$1:$AG$461,MATCH(F$1,'Justerad allokering'!$B$1:$AF$1,0),FALSE)),VLOOKUP($B365,'Allokerad kvv'!$B$2:$AV$468,MATCH(F$1,'Allokerad kvv'!$B$1:$AV$1,0),FALSE),VLOOKUP($B365,'Justerad allokering'!$B$1:$AG$461,MATCH(F$1,'Justerad allokering'!$B$1:$AF$1,0),FALSE))</f>
        <v>0</v>
      </c>
      <c r="G365">
        <f>IF(ISERROR(1/VLOOKUP($B365,'Justerad allokering'!$B$1:$AG$461,MATCH(G$1,'Justerad allokering'!$B$1:$AF$1,0),FALSE)),VLOOKUP($B365,'Allokerad kvv'!$B$2:$AV$468,MATCH(G$1,'Allokerad kvv'!$B$1:$AV$1,0),FALSE),VLOOKUP($B365,'Justerad allokering'!$B$1:$AG$461,MATCH(G$1,'Justerad allokering'!$B$1:$AF$1,0),FALSE))</f>
        <v>0</v>
      </c>
      <c r="H365">
        <f>IF(ISERROR(1/VLOOKUP($B365,'Justerad allokering'!$B$1:$AG$461,MATCH(H$1,'Justerad allokering'!$B$1:$AF$1,0),FALSE)),VLOOKUP($B365,'Allokerad kvv'!$B$2:$AV$468,MATCH(H$1,'Allokerad kvv'!$B$1:$AV$1,0),FALSE),VLOOKUP($B365,'Justerad allokering'!$B$1:$AG$461,MATCH(H$1,'Justerad allokering'!$B$1:$AF$1,0),FALSE))</f>
        <v>0</v>
      </c>
      <c r="I365">
        <f>IF(ISERROR(1/VLOOKUP($B365,'Justerad allokering'!$B$1:$AG$461,MATCH(I$1,'Justerad allokering'!$B$1:$AF$1,0),FALSE)),VLOOKUP($B365,'Allokerad kvv'!$B$2:$AV$468,MATCH(I$1,'Allokerad kvv'!$B$1:$AV$1,0),FALSE),VLOOKUP($B365,'Justerad allokering'!$B$1:$AG$461,MATCH(I$1,'Justerad allokering'!$B$1:$AF$1,0),FALSE))</f>
        <v>0</v>
      </c>
      <c r="J365">
        <f>IF(ISERROR(1/VLOOKUP($B365,'Justerad allokering'!$B$1:$AG$461,MATCH(J$1,'Justerad allokering'!$B$1:$AF$1,0),FALSE)),VLOOKUP($B365,'Allokerad kvv'!$B$2:$AV$468,MATCH(J$1,'Allokerad kvv'!$B$1:$AV$1,0),FALSE),VLOOKUP($B365,'Justerad allokering'!$B$1:$AG$461,MATCH(J$1,'Justerad allokering'!$B$1:$AF$1,0),FALSE))</f>
        <v>0</v>
      </c>
      <c r="K365">
        <f>IF(ISERROR(1/VLOOKUP($B365,'Justerad allokering'!$B$1:$AG$461,MATCH(K$1,'Justerad allokering'!$B$1:$AF$1,0),FALSE)),VLOOKUP($B365,'Allokerad kvv'!$B$2:$AV$468,MATCH(K$1,'Allokerad kvv'!$B$1:$AV$1,0),FALSE),VLOOKUP($B365,'Justerad allokering'!$B$1:$AG$461,MATCH(K$1,'Justerad allokering'!$B$1:$AF$1,0),FALSE))</f>
        <v>0</v>
      </c>
      <c r="L365">
        <f>IF(ISERROR(1/VLOOKUP($B365,'Justerad allokering'!$B$1:$AG$461,MATCH(L$1,'Justerad allokering'!$B$1:$AF$1,0),FALSE)),VLOOKUP($B365,'Allokerad kvv'!$B$2:$AV$468,MATCH(L$1,'Allokerad kvv'!$B$1:$AV$1,0),FALSE),VLOOKUP($B365,'Justerad allokering'!$B$1:$AG$461,MATCH(L$1,'Justerad allokering'!$B$1:$AF$1,0),FALSE))</f>
        <v>0</v>
      </c>
      <c r="M365">
        <f>IF(ISERROR(1/VLOOKUP($B365,'Justerad allokering'!$B$1:$AG$461,MATCH(M$1,'Justerad allokering'!$B$1:$AF$1,0),FALSE)),VLOOKUP($B365,'Allokerad kvv'!$B$2:$AV$468,MATCH(M$1,'Allokerad kvv'!$B$1:$AV$1,0),FALSE),VLOOKUP($B365,'Justerad allokering'!$B$1:$AG$461,MATCH(M$1,'Justerad allokering'!$B$1:$AF$1,0),FALSE))</f>
        <v>0</v>
      </c>
      <c r="N365">
        <f>IF(ISERROR(1/VLOOKUP($B365,'Justerad allokering'!$B$1:$AG$461,MATCH(N$1,'Justerad allokering'!$B$1:$AF$1,0),FALSE)),VLOOKUP($B365,'Allokerad kvv'!$B$2:$AV$468,MATCH(N$1,'Allokerad kvv'!$B$1:$AV$1,0),FALSE),VLOOKUP($B365,'Justerad allokering'!$B$1:$AG$461,MATCH(N$1,'Justerad allokering'!$B$1:$AF$1,0),FALSE))</f>
        <v>0</v>
      </c>
      <c r="O365">
        <f>IF(ISERROR(1/VLOOKUP($B365,'Justerad allokering'!$B$1:$AG$461,MATCH(O$1,'Justerad allokering'!$B$1:$AF$1,0),FALSE)),VLOOKUP($B365,'Allokerad kvv'!$B$2:$AV$468,MATCH(O$1,'Allokerad kvv'!$B$1:$AV$1,0),FALSE),VLOOKUP($B365,'Justerad allokering'!$B$1:$AG$461,MATCH(O$1,'Justerad allokering'!$B$1:$AF$1,0),FALSE))</f>
        <v>0</v>
      </c>
      <c r="P365">
        <f>IF(ISERROR(1/VLOOKUP($B365,'Justerad allokering'!$B$1:$AG$461,MATCH(P$1,'Justerad allokering'!$B$1:$AF$1,0),FALSE)),VLOOKUP($B365,'Allokerad kvv'!$B$2:$AV$468,MATCH(P$1,'Allokerad kvv'!$B$1:$AV$1,0),FALSE),VLOOKUP($B365,'Justerad allokering'!$B$1:$AG$461,MATCH(P$1,'Justerad allokering'!$B$1:$AF$1,0),FALSE))</f>
        <v>0</v>
      </c>
      <c r="Q365">
        <f>IF(ISERROR(1/VLOOKUP($B365,'Justerad allokering'!$B$1:$AG$461,MATCH(Q$1,'Justerad allokering'!$B$1:$AF$1,0),FALSE)),VLOOKUP($B365,'Allokerad kvv'!$B$2:$AV$468,MATCH(Q$1,'Allokerad kvv'!$B$1:$AV$1,0),FALSE),VLOOKUP($B365,'Justerad allokering'!$B$1:$AG$461,MATCH(Q$1,'Justerad allokering'!$B$1:$AF$1,0),FALSE))</f>
        <v>0</v>
      </c>
      <c r="R365">
        <f>IF(ISERROR(1/VLOOKUP($B365,'Justerad allokering'!$B$1:$AG$461,MATCH(R$1,'Justerad allokering'!$B$1:$AF$1,0),FALSE)),VLOOKUP($B365,'Allokerad kvv'!$B$2:$AV$468,MATCH(R$1,'Allokerad kvv'!$B$1:$AV$1,0),FALSE),VLOOKUP($B365,'Justerad allokering'!$B$1:$AG$461,MATCH(R$1,'Justerad allokering'!$B$1:$AF$1,0),FALSE))</f>
        <v>0</v>
      </c>
      <c r="S365">
        <f>IF(ISERROR(1/VLOOKUP($B365,'Justerad allokering'!$B$1:$AG$461,MATCH(S$1,'Justerad allokering'!$B$1:$AF$1,0),FALSE)),VLOOKUP($B365,'Allokerad kvv'!$B$2:$AV$468,MATCH(S$1,'Allokerad kvv'!$B$1:$AV$1,0),FALSE),VLOOKUP($B365,'Justerad allokering'!$B$1:$AG$461,MATCH(S$1,'Justerad allokering'!$B$1:$AF$1,0),FALSE))</f>
        <v>0</v>
      </c>
      <c r="T365">
        <f>IF(ISERROR(1/VLOOKUP($B365,'Justerad allokering'!$B$1:$AG$461,MATCH(T$1,'Justerad allokering'!$B$1:$AF$1,0),FALSE)),VLOOKUP($B365,'Allokerad kvv'!$B$2:$AV$468,MATCH(T$1,'Allokerad kvv'!$B$1:$AV$1,0),FALSE),VLOOKUP($B365,'Justerad allokering'!$B$1:$AG$461,MATCH(T$1,'Justerad allokering'!$B$1:$AF$1,0),FALSE))</f>
        <v>0</v>
      </c>
      <c r="U365">
        <f>IF(ISERROR(1/VLOOKUP($B365,'Justerad allokering'!$B$1:$AG$461,MATCH(U$1,'Justerad allokering'!$B$1:$AF$1,0),FALSE)),VLOOKUP($B365,'Allokerad kvv'!$B$2:$AV$468,MATCH(U$1,'Allokerad kvv'!$B$1:$AV$1,0),FALSE),VLOOKUP($B365,'Justerad allokering'!$B$1:$AG$461,MATCH(U$1,'Justerad allokering'!$B$1:$AF$1,0),FALSE))</f>
        <v>0</v>
      </c>
      <c r="V365">
        <f>IF(ISERROR(1/VLOOKUP($B365,'Justerad allokering'!$B$1:$AG$461,MATCH(V$1,'Justerad allokering'!$B$1:$AF$1,0),FALSE)),VLOOKUP($B365,'Allokerad kvv'!$B$2:$AV$468,MATCH(V$1,'Allokerad kvv'!$B$1:$AV$1,0),FALSE),VLOOKUP($B365,'Justerad allokering'!$B$1:$AG$461,MATCH(V$1,'Justerad allokering'!$B$1:$AF$1,0),FALSE))</f>
        <v>0</v>
      </c>
      <c r="W365">
        <f>IF(ISERROR(1/VLOOKUP($B365,'Justerad allokering'!$B$1:$AG$461,MATCH(W$1,'Justerad allokering'!$B$1:$AF$1,0),FALSE)),VLOOKUP($B365,'Allokerad kvv'!$B$2:$AV$468,MATCH(W$1,'Allokerad kvv'!$B$1:$AV$1,0),FALSE),VLOOKUP($B365,'Justerad allokering'!$B$1:$AG$461,MATCH(W$1,'Justerad allokering'!$B$1:$AF$1,0),FALSE))</f>
        <v>0</v>
      </c>
      <c r="X365">
        <f>IF(ISERROR(1/VLOOKUP($B365,'Justerad allokering'!$B$1:$AG$461,MATCH(X$1,'Justerad allokering'!$B$1:$AF$1,0),FALSE)),VLOOKUP($B365,'Allokerad kvv'!$B$2:$AV$468,MATCH(X$1,'Allokerad kvv'!$B$1:$AV$1,0),FALSE),VLOOKUP($B365,'Justerad allokering'!$B$1:$AG$461,MATCH(X$1,'Justerad allokering'!$B$1:$AF$1,0),FALSE))</f>
        <v>0</v>
      </c>
      <c r="Y365">
        <f>IF(ISERROR(1/VLOOKUP($B365,'Justerad allokering'!$B$1:$AG$461,MATCH(Y$1,'Justerad allokering'!$B$1:$AF$1,0),FALSE)),VLOOKUP($B365,'Allokerad kvv'!$B$2:$AV$468,MATCH(Y$1,'Allokerad kvv'!$B$1:$AV$1,0),FALSE),VLOOKUP($B365,'Justerad allokering'!$B$1:$AG$461,MATCH(Y$1,'Justerad allokering'!$B$1:$AF$1,0),FALSE))</f>
        <v>0</v>
      </c>
      <c r="Z365">
        <f>IF(ISERROR(1/VLOOKUP($B365,'Justerad allokering'!$B$1:$AG$461,MATCH(Z$1,'Justerad allokering'!$B$1:$AF$1,0),FALSE)),VLOOKUP($B365,'Allokerad kvv'!$B$2:$AV$468,MATCH(Z$1,'Allokerad kvv'!$B$1:$AV$1,0),FALSE),VLOOKUP($B365,'Justerad allokering'!$B$1:$AG$461,MATCH(Z$1,'Justerad allokering'!$B$1:$AF$1,0),FALSE))</f>
        <v>0</v>
      </c>
      <c r="AE365" s="89">
        <f t="shared" si="20"/>
        <v>0</v>
      </c>
      <c r="AG365">
        <f t="shared" si="21"/>
        <v>0</v>
      </c>
      <c r="AH365">
        <f t="shared" si="22"/>
        <v>0</v>
      </c>
      <c r="AI365" t="str">
        <f>IF(AH365=0,"",AH365/VLOOKUP(B365,Kraftvärmeprod!$B$1:$BC$480,MATCH("Summa tillförd energi exklusive rökgaskondensering",Kraftvärmeprod!$B$1:$BC$1,0),FALSE))</f>
        <v/>
      </c>
      <c r="AK365">
        <f t="shared" si="23"/>
        <v>0</v>
      </c>
    </row>
    <row r="366" spans="1:37" x14ac:dyDescent="0.25">
      <c r="A366" s="2" t="s">
        <v>501</v>
      </c>
      <c r="B366" s="2" t="s">
        <v>507</v>
      </c>
      <c r="C366">
        <f>IF(ISERROR(1/VLOOKUP($B366,'Justerad allokering'!$B$1:$AG$461,MATCH(C$1,'Justerad allokering'!$B$1:$AF$1,0),FALSE)),VLOOKUP($B366,'Allokerad kvv'!$B$2:$AV$468,MATCH(C$1,'Allokerad kvv'!$B$1:$AV$1,0),FALSE),VLOOKUP($B366,'Justerad allokering'!$B$1:$AG$461,MATCH(C$1,'Justerad allokering'!$B$1:$AF$1,0),FALSE))</f>
        <v>0</v>
      </c>
      <c r="D366">
        <f>IF(ISERROR(1/VLOOKUP($B366,'Justerad allokering'!$B$1:$AG$461,MATCH(D$1,'Justerad allokering'!$B$1:$AF$1,0),FALSE)),VLOOKUP($B366,'Allokerad kvv'!$B$2:$AV$468,MATCH(D$1,'Allokerad kvv'!$B$1:$AV$1,0),FALSE),VLOOKUP($B366,'Justerad allokering'!$B$1:$AG$461,MATCH(D$1,'Justerad allokering'!$B$1:$AF$1,0),FALSE))</f>
        <v>0</v>
      </c>
      <c r="E366">
        <f>IF(ISERROR(1/VLOOKUP($B366,'Justerad allokering'!$B$1:$AG$461,MATCH(E$1,'Justerad allokering'!$B$1:$AF$1,0),FALSE)),VLOOKUP($B366,'Allokerad kvv'!$B$2:$AV$468,MATCH(E$1,'Allokerad kvv'!$B$1:$AV$1,0),FALSE),VLOOKUP($B366,'Justerad allokering'!$B$1:$AG$461,MATCH(E$1,'Justerad allokering'!$B$1:$AF$1,0),FALSE))</f>
        <v>0</v>
      </c>
      <c r="F366">
        <f>IF(ISERROR(1/VLOOKUP($B366,'Justerad allokering'!$B$1:$AG$461,MATCH(F$1,'Justerad allokering'!$B$1:$AF$1,0),FALSE)),VLOOKUP($B366,'Allokerad kvv'!$B$2:$AV$468,MATCH(F$1,'Allokerad kvv'!$B$1:$AV$1,0),FALSE),VLOOKUP($B366,'Justerad allokering'!$B$1:$AG$461,MATCH(F$1,'Justerad allokering'!$B$1:$AF$1,0),FALSE))</f>
        <v>0</v>
      </c>
      <c r="G366">
        <f>IF(ISERROR(1/VLOOKUP($B366,'Justerad allokering'!$B$1:$AG$461,MATCH(G$1,'Justerad allokering'!$B$1:$AF$1,0),FALSE)),VLOOKUP($B366,'Allokerad kvv'!$B$2:$AV$468,MATCH(G$1,'Allokerad kvv'!$B$1:$AV$1,0),FALSE),VLOOKUP($B366,'Justerad allokering'!$B$1:$AG$461,MATCH(G$1,'Justerad allokering'!$B$1:$AF$1,0),FALSE))</f>
        <v>0</v>
      </c>
      <c r="H366">
        <f>IF(ISERROR(1/VLOOKUP($B366,'Justerad allokering'!$B$1:$AG$461,MATCH(H$1,'Justerad allokering'!$B$1:$AF$1,0),FALSE)),VLOOKUP($B366,'Allokerad kvv'!$B$2:$AV$468,MATCH(H$1,'Allokerad kvv'!$B$1:$AV$1,0),FALSE),VLOOKUP($B366,'Justerad allokering'!$B$1:$AG$461,MATCH(H$1,'Justerad allokering'!$B$1:$AF$1,0),FALSE))</f>
        <v>0</v>
      </c>
      <c r="I366">
        <f>IF(ISERROR(1/VLOOKUP($B366,'Justerad allokering'!$B$1:$AG$461,MATCH(I$1,'Justerad allokering'!$B$1:$AF$1,0),FALSE)),VLOOKUP($B366,'Allokerad kvv'!$B$2:$AV$468,MATCH(I$1,'Allokerad kvv'!$B$1:$AV$1,0),FALSE),VLOOKUP($B366,'Justerad allokering'!$B$1:$AG$461,MATCH(I$1,'Justerad allokering'!$B$1:$AF$1,0),FALSE))</f>
        <v>0</v>
      </c>
      <c r="J366">
        <f>IF(ISERROR(1/VLOOKUP($B366,'Justerad allokering'!$B$1:$AG$461,MATCH(J$1,'Justerad allokering'!$B$1:$AF$1,0),FALSE)),VLOOKUP($B366,'Allokerad kvv'!$B$2:$AV$468,MATCH(J$1,'Allokerad kvv'!$B$1:$AV$1,0),FALSE),VLOOKUP($B366,'Justerad allokering'!$B$1:$AG$461,MATCH(J$1,'Justerad allokering'!$B$1:$AF$1,0),FALSE))</f>
        <v>0</v>
      </c>
      <c r="K366">
        <f>IF(ISERROR(1/VLOOKUP($B366,'Justerad allokering'!$B$1:$AG$461,MATCH(K$1,'Justerad allokering'!$B$1:$AF$1,0),FALSE)),VLOOKUP($B366,'Allokerad kvv'!$B$2:$AV$468,MATCH(K$1,'Allokerad kvv'!$B$1:$AV$1,0),FALSE),VLOOKUP($B366,'Justerad allokering'!$B$1:$AG$461,MATCH(K$1,'Justerad allokering'!$B$1:$AF$1,0),FALSE))</f>
        <v>0</v>
      </c>
      <c r="L366">
        <f>IF(ISERROR(1/VLOOKUP($B366,'Justerad allokering'!$B$1:$AG$461,MATCH(L$1,'Justerad allokering'!$B$1:$AF$1,0),FALSE)),VLOOKUP($B366,'Allokerad kvv'!$B$2:$AV$468,MATCH(L$1,'Allokerad kvv'!$B$1:$AV$1,0),FALSE),VLOOKUP($B366,'Justerad allokering'!$B$1:$AG$461,MATCH(L$1,'Justerad allokering'!$B$1:$AF$1,0),FALSE))</f>
        <v>0</v>
      </c>
      <c r="M366">
        <f>IF(ISERROR(1/VLOOKUP($B366,'Justerad allokering'!$B$1:$AG$461,MATCH(M$1,'Justerad allokering'!$B$1:$AF$1,0),FALSE)),VLOOKUP($B366,'Allokerad kvv'!$B$2:$AV$468,MATCH(M$1,'Allokerad kvv'!$B$1:$AV$1,0),FALSE),VLOOKUP($B366,'Justerad allokering'!$B$1:$AG$461,MATCH(M$1,'Justerad allokering'!$B$1:$AF$1,0),FALSE))</f>
        <v>0</v>
      </c>
      <c r="N366">
        <f>IF(ISERROR(1/VLOOKUP($B366,'Justerad allokering'!$B$1:$AG$461,MATCH(N$1,'Justerad allokering'!$B$1:$AF$1,0),FALSE)),VLOOKUP($B366,'Allokerad kvv'!$B$2:$AV$468,MATCH(N$1,'Allokerad kvv'!$B$1:$AV$1,0),FALSE),VLOOKUP($B366,'Justerad allokering'!$B$1:$AG$461,MATCH(N$1,'Justerad allokering'!$B$1:$AF$1,0),FALSE))</f>
        <v>0</v>
      </c>
      <c r="O366">
        <f>IF(ISERROR(1/VLOOKUP($B366,'Justerad allokering'!$B$1:$AG$461,MATCH(O$1,'Justerad allokering'!$B$1:$AF$1,0),FALSE)),VLOOKUP($B366,'Allokerad kvv'!$B$2:$AV$468,MATCH(O$1,'Allokerad kvv'!$B$1:$AV$1,0),FALSE),VLOOKUP($B366,'Justerad allokering'!$B$1:$AG$461,MATCH(O$1,'Justerad allokering'!$B$1:$AF$1,0),FALSE))</f>
        <v>0</v>
      </c>
      <c r="P366">
        <f>IF(ISERROR(1/VLOOKUP($B366,'Justerad allokering'!$B$1:$AG$461,MATCH(P$1,'Justerad allokering'!$B$1:$AF$1,0),FALSE)),VLOOKUP($B366,'Allokerad kvv'!$B$2:$AV$468,MATCH(P$1,'Allokerad kvv'!$B$1:$AV$1,0),FALSE),VLOOKUP($B366,'Justerad allokering'!$B$1:$AG$461,MATCH(P$1,'Justerad allokering'!$B$1:$AF$1,0),FALSE))</f>
        <v>0</v>
      </c>
      <c r="Q366">
        <f>IF(ISERROR(1/VLOOKUP($B366,'Justerad allokering'!$B$1:$AG$461,MATCH(Q$1,'Justerad allokering'!$B$1:$AF$1,0),FALSE)),VLOOKUP($B366,'Allokerad kvv'!$B$2:$AV$468,MATCH(Q$1,'Allokerad kvv'!$B$1:$AV$1,0),FALSE),VLOOKUP($B366,'Justerad allokering'!$B$1:$AG$461,MATCH(Q$1,'Justerad allokering'!$B$1:$AF$1,0),FALSE))</f>
        <v>0</v>
      </c>
      <c r="R366">
        <f>IF(ISERROR(1/VLOOKUP($B366,'Justerad allokering'!$B$1:$AG$461,MATCH(R$1,'Justerad allokering'!$B$1:$AF$1,0),FALSE)),VLOOKUP($B366,'Allokerad kvv'!$B$2:$AV$468,MATCH(R$1,'Allokerad kvv'!$B$1:$AV$1,0),FALSE),VLOOKUP($B366,'Justerad allokering'!$B$1:$AG$461,MATCH(R$1,'Justerad allokering'!$B$1:$AF$1,0),FALSE))</f>
        <v>0</v>
      </c>
      <c r="S366">
        <f>IF(ISERROR(1/VLOOKUP($B366,'Justerad allokering'!$B$1:$AG$461,MATCH(S$1,'Justerad allokering'!$B$1:$AF$1,0),FALSE)),VLOOKUP($B366,'Allokerad kvv'!$B$2:$AV$468,MATCH(S$1,'Allokerad kvv'!$B$1:$AV$1,0),FALSE),VLOOKUP($B366,'Justerad allokering'!$B$1:$AG$461,MATCH(S$1,'Justerad allokering'!$B$1:$AF$1,0),FALSE))</f>
        <v>0</v>
      </c>
      <c r="T366">
        <f>IF(ISERROR(1/VLOOKUP($B366,'Justerad allokering'!$B$1:$AG$461,MATCH(T$1,'Justerad allokering'!$B$1:$AF$1,0),FALSE)),VLOOKUP($B366,'Allokerad kvv'!$B$2:$AV$468,MATCH(T$1,'Allokerad kvv'!$B$1:$AV$1,0),FALSE),VLOOKUP($B366,'Justerad allokering'!$B$1:$AG$461,MATCH(T$1,'Justerad allokering'!$B$1:$AF$1,0),FALSE))</f>
        <v>0</v>
      </c>
      <c r="U366">
        <f>IF(ISERROR(1/VLOOKUP($B366,'Justerad allokering'!$B$1:$AG$461,MATCH(U$1,'Justerad allokering'!$B$1:$AF$1,0),FALSE)),VLOOKUP($B366,'Allokerad kvv'!$B$2:$AV$468,MATCH(U$1,'Allokerad kvv'!$B$1:$AV$1,0),FALSE),VLOOKUP($B366,'Justerad allokering'!$B$1:$AG$461,MATCH(U$1,'Justerad allokering'!$B$1:$AF$1,0),FALSE))</f>
        <v>0</v>
      </c>
      <c r="V366">
        <f>IF(ISERROR(1/VLOOKUP($B366,'Justerad allokering'!$B$1:$AG$461,MATCH(V$1,'Justerad allokering'!$B$1:$AF$1,0),FALSE)),VLOOKUP($B366,'Allokerad kvv'!$B$2:$AV$468,MATCH(V$1,'Allokerad kvv'!$B$1:$AV$1,0),FALSE),VLOOKUP($B366,'Justerad allokering'!$B$1:$AG$461,MATCH(V$1,'Justerad allokering'!$B$1:$AF$1,0),FALSE))</f>
        <v>0</v>
      </c>
      <c r="W366">
        <f>IF(ISERROR(1/VLOOKUP($B366,'Justerad allokering'!$B$1:$AG$461,MATCH(W$1,'Justerad allokering'!$B$1:$AF$1,0),FALSE)),VLOOKUP($B366,'Allokerad kvv'!$B$2:$AV$468,MATCH(W$1,'Allokerad kvv'!$B$1:$AV$1,0),FALSE),VLOOKUP($B366,'Justerad allokering'!$B$1:$AG$461,MATCH(W$1,'Justerad allokering'!$B$1:$AF$1,0),FALSE))</f>
        <v>0</v>
      </c>
      <c r="X366">
        <f>IF(ISERROR(1/VLOOKUP($B366,'Justerad allokering'!$B$1:$AG$461,MATCH(X$1,'Justerad allokering'!$B$1:$AF$1,0),FALSE)),VLOOKUP($B366,'Allokerad kvv'!$B$2:$AV$468,MATCH(X$1,'Allokerad kvv'!$B$1:$AV$1,0),FALSE),VLOOKUP($B366,'Justerad allokering'!$B$1:$AG$461,MATCH(X$1,'Justerad allokering'!$B$1:$AF$1,0),FALSE))</f>
        <v>0</v>
      </c>
      <c r="Y366">
        <f>IF(ISERROR(1/VLOOKUP($B366,'Justerad allokering'!$B$1:$AG$461,MATCH(Y$1,'Justerad allokering'!$B$1:$AF$1,0),FALSE)),VLOOKUP($B366,'Allokerad kvv'!$B$2:$AV$468,MATCH(Y$1,'Allokerad kvv'!$B$1:$AV$1,0),FALSE),VLOOKUP($B366,'Justerad allokering'!$B$1:$AG$461,MATCH(Y$1,'Justerad allokering'!$B$1:$AF$1,0),FALSE))</f>
        <v>0</v>
      </c>
      <c r="Z366">
        <f>IF(ISERROR(1/VLOOKUP($B366,'Justerad allokering'!$B$1:$AG$461,MATCH(Z$1,'Justerad allokering'!$B$1:$AF$1,0),FALSE)),VLOOKUP($B366,'Allokerad kvv'!$B$2:$AV$468,MATCH(Z$1,'Allokerad kvv'!$B$1:$AV$1,0),FALSE),VLOOKUP($B366,'Justerad allokering'!$B$1:$AG$461,MATCH(Z$1,'Justerad allokering'!$B$1:$AF$1,0),FALSE))</f>
        <v>0</v>
      </c>
      <c r="AE366" s="89">
        <f t="shared" si="20"/>
        <v>0</v>
      </c>
      <c r="AG366">
        <f t="shared" si="21"/>
        <v>0</v>
      </c>
      <c r="AH366">
        <f t="shared" si="22"/>
        <v>0</v>
      </c>
      <c r="AI366" t="str">
        <f>IF(AH366=0,"",AH366/VLOOKUP(B366,Kraftvärmeprod!$B$1:$BC$480,MATCH("Summa tillförd energi exklusive rökgaskondensering",Kraftvärmeprod!$B$1:$BC$1,0),FALSE))</f>
        <v/>
      </c>
      <c r="AK366">
        <f t="shared" si="23"/>
        <v>0</v>
      </c>
    </row>
    <row r="367" spans="1:37" x14ac:dyDescent="0.25">
      <c r="A367" s="2" t="s">
        <v>501</v>
      </c>
      <c r="B367" s="2" t="s">
        <v>508</v>
      </c>
      <c r="C367">
        <f>IF(ISERROR(1/VLOOKUP($B367,'Justerad allokering'!$B$1:$AG$461,MATCH(C$1,'Justerad allokering'!$B$1:$AF$1,0),FALSE)),VLOOKUP($B367,'Allokerad kvv'!$B$2:$AV$468,MATCH(C$1,'Allokerad kvv'!$B$1:$AV$1,0),FALSE),VLOOKUP($B367,'Justerad allokering'!$B$1:$AG$461,MATCH(C$1,'Justerad allokering'!$B$1:$AF$1,0),FALSE))</f>
        <v>0</v>
      </c>
      <c r="D367">
        <f>IF(ISERROR(1/VLOOKUP($B367,'Justerad allokering'!$B$1:$AG$461,MATCH(D$1,'Justerad allokering'!$B$1:$AF$1,0),FALSE)),VLOOKUP($B367,'Allokerad kvv'!$B$2:$AV$468,MATCH(D$1,'Allokerad kvv'!$B$1:$AV$1,0),FALSE),VLOOKUP($B367,'Justerad allokering'!$B$1:$AG$461,MATCH(D$1,'Justerad allokering'!$B$1:$AF$1,0),FALSE))</f>
        <v>0</v>
      </c>
      <c r="E367">
        <f>IF(ISERROR(1/VLOOKUP($B367,'Justerad allokering'!$B$1:$AG$461,MATCH(E$1,'Justerad allokering'!$B$1:$AF$1,0),FALSE)),VLOOKUP($B367,'Allokerad kvv'!$B$2:$AV$468,MATCH(E$1,'Allokerad kvv'!$B$1:$AV$1,0),FALSE),VLOOKUP($B367,'Justerad allokering'!$B$1:$AG$461,MATCH(E$1,'Justerad allokering'!$B$1:$AF$1,0),FALSE))</f>
        <v>0</v>
      </c>
      <c r="F367">
        <f>IF(ISERROR(1/VLOOKUP($B367,'Justerad allokering'!$B$1:$AG$461,MATCH(F$1,'Justerad allokering'!$B$1:$AF$1,0),FALSE)),VLOOKUP($B367,'Allokerad kvv'!$B$2:$AV$468,MATCH(F$1,'Allokerad kvv'!$B$1:$AV$1,0),FALSE),VLOOKUP($B367,'Justerad allokering'!$B$1:$AG$461,MATCH(F$1,'Justerad allokering'!$B$1:$AF$1,0),FALSE))</f>
        <v>0</v>
      </c>
      <c r="G367">
        <f>IF(ISERROR(1/VLOOKUP($B367,'Justerad allokering'!$B$1:$AG$461,MATCH(G$1,'Justerad allokering'!$B$1:$AF$1,0),FALSE)),VLOOKUP($B367,'Allokerad kvv'!$B$2:$AV$468,MATCH(G$1,'Allokerad kvv'!$B$1:$AV$1,0),FALSE),VLOOKUP($B367,'Justerad allokering'!$B$1:$AG$461,MATCH(G$1,'Justerad allokering'!$B$1:$AF$1,0),FALSE))</f>
        <v>0</v>
      </c>
      <c r="H367">
        <f>IF(ISERROR(1/VLOOKUP($B367,'Justerad allokering'!$B$1:$AG$461,MATCH(H$1,'Justerad allokering'!$B$1:$AF$1,0),FALSE)),VLOOKUP($B367,'Allokerad kvv'!$B$2:$AV$468,MATCH(H$1,'Allokerad kvv'!$B$1:$AV$1,0),FALSE),VLOOKUP($B367,'Justerad allokering'!$B$1:$AG$461,MATCH(H$1,'Justerad allokering'!$B$1:$AF$1,0),FALSE))</f>
        <v>0</v>
      </c>
      <c r="I367">
        <f>IF(ISERROR(1/VLOOKUP($B367,'Justerad allokering'!$B$1:$AG$461,MATCH(I$1,'Justerad allokering'!$B$1:$AF$1,0),FALSE)),VLOOKUP($B367,'Allokerad kvv'!$B$2:$AV$468,MATCH(I$1,'Allokerad kvv'!$B$1:$AV$1,0),FALSE),VLOOKUP($B367,'Justerad allokering'!$B$1:$AG$461,MATCH(I$1,'Justerad allokering'!$B$1:$AF$1,0),FALSE))</f>
        <v>0</v>
      </c>
      <c r="J367">
        <f>IF(ISERROR(1/VLOOKUP($B367,'Justerad allokering'!$B$1:$AG$461,MATCH(J$1,'Justerad allokering'!$B$1:$AF$1,0),FALSE)),VLOOKUP($B367,'Allokerad kvv'!$B$2:$AV$468,MATCH(J$1,'Allokerad kvv'!$B$1:$AV$1,0),FALSE),VLOOKUP($B367,'Justerad allokering'!$B$1:$AG$461,MATCH(J$1,'Justerad allokering'!$B$1:$AF$1,0),FALSE))</f>
        <v>0</v>
      </c>
      <c r="K367">
        <f>IF(ISERROR(1/VLOOKUP($B367,'Justerad allokering'!$B$1:$AG$461,MATCH(K$1,'Justerad allokering'!$B$1:$AF$1,0),FALSE)),VLOOKUP($B367,'Allokerad kvv'!$B$2:$AV$468,MATCH(K$1,'Allokerad kvv'!$B$1:$AV$1,0),FALSE),VLOOKUP($B367,'Justerad allokering'!$B$1:$AG$461,MATCH(K$1,'Justerad allokering'!$B$1:$AF$1,0),FALSE))</f>
        <v>0</v>
      </c>
      <c r="L367">
        <f>IF(ISERROR(1/VLOOKUP($B367,'Justerad allokering'!$B$1:$AG$461,MATCH(L$1,'Justerad allokering'!$B$1:$AF$1,0),FALSE)),VLOOKUP($B367,'Allokerad kvv'!$B$2:$AV$468,MATCH(L$1,'Allokerad kvv'!$B$1:$AV$1,0),FALSE),VLOOKUP($B367,'Justerad allokering'!$B$1:$AG$461,MATCH(L$1,'Justerad allokering'!$B$1:$AF$1,0),FALSE))</f>
        <v>0</v>
      </c>
      <c r="M367">
        <f>IF(ISERROR(1/VLOOKUP($B367,'Justerad allokering'!$B$1:$AG$461,MATCH(M$1,'Justerad allokering'!$B$1:$AF$1,0),FALSE)),VLOOKUP($B367,'Allokerad kvv'!$B$2:$AV$468,MATCH(M$1,'Allokerad kvv'!$B$1:$AV$1,0),FALSE),VLOOKUP($B367,'Justerad allokering'!$B$1:$AG$461,MATCH(M$1,'Justerad allokering'!$B$1:$AF$1,0),FALSE))</f>
        <v>0</v>
      </c>
      <c r="N367">
        <f>IF(ISERROR(1/VLOOKUP($B367,'Justerad allokering'!$B$1:$AG$461,MATCH(N$1,'Justerad allokering'!$B$1:$AF$1,0),FALSE)),VLOOKUP($B367,'Allokerad kvv'!$B$2:$AV$468,MATCH(N$1,'Allokerad kvv'!$B$1:$AV$1,0),FALSE),VLOOKUP($B367,'Justerad allokering'!$B$1:$AG$461,MATCH(N$1,'Justerad allokering'!$B$1:$AF$1,0),FALSE))</f>
        <v>0</v>
      </c>
      <c r="O367">
        <f>IF(ISERROR(1/VLOOKUP($B367,'Justerad allokering'!$B$1:$AG$461,MATCH(O$1,'Justerad allokering'!$B$1:$AF$1,0),FALSE)),VLOOKUP($B367,'Allokerad kvv'!$B$2:$AV$468,MATCH(O$1,'Allokerad kvv'!$B$1:$AV$1,0),FALSE),VLOOKUP($B367,'Justerad allokering'!$B$1:$AG$461,MATCH(O$1,'Justerad allokering'!$B$1:$AF$1,0),FALSE))</f>
        <v>0</v>
      </c>
      <c r="P367">
        <f>IF(ISERROR(1/VLOOKUP($B367,'Justerad allokering'!$B$1:$AG$461,MATCH(P$1,'Justerad allokering'!$B$1:$AF$1,0),FALSE)),VLOOKUP($B367,'Allokerad kvv'!$B$2:$AV$468,MATCH(P$1,'Allokerad kvv'!$B$1:$AV$1,0),FALSE),VLOOKUP($B367,'Justerad allokering'!$B$1:$AG$461,MATCH(P$1,'Justerad allokering'!$B$1:$AF$1,0),FALSE))</f>
        <v>0</v>
      </c>
      <c r="Q367">
        <f>IF(ISERROR(1/VLOOKUP($B367,'Justerad allokering'!$B$1:$AG$461,MATCH(Q$1,'Justerad allokering'!$B$1:$AF$1,0),FALSE)),VLOOKUP($B367,'Allokerad kvv'!$B$2:$AV$468,MATCH(Q$1,'Allokerad kvv'!$B$1:$AV$1,0),FALSE),VLOOKUP($B367,'Justerad allokering'!$B$1:$AG$461,MATCH(Q$1,'Justerad allokering'!$B$1:$AF$1,0),FALSE))</f>
        <v>0</v>
      </c>
      <c r="R367">
        <f>IF(ISERROR(1/VLOOKUP($B367,'Justerad allokering'!$B$1:$AG$461,MATCH(R$1,'Justerad allokering'!$B$1:$AF$1,0),FALSE)),VLOOKUP($B367,'Allokerad kvv'!$B$2:$AV$468,MATCH(R$1,'Allokerad kvv'!$B$1:$AV$1,0),FALSE),VLOOKUP($B367,'Justerad allokering'!$B$1:$AG$461,MATCH(R$1,'Justerad allokering'!$B$1:$AF$1,0),FALSE))</f>
        <v>0</v>
      </c>
      <c r="S367">
        <f>IF(ISERROR(1/VLOOKUP($B367,'Justerad allokering'!$B$1:$AG$461,MATCH(S$1,'Justerad allokering'!$B$1:$AF$1,0),FALSE)),VLOOKUP($B367,'Allokerad kvv'!$B$2:$AV$468,MATCH(S$1,'Allokerad kvv'!$B$1:$AV$1,0),FALSE),VLOOKUP($B367,'Justerad allokering'!$B$1:$AG$461,MATCH(S$1,'Justerad allokering'!$B$1:$AF$1,0),FALSE))</f>
        <v>0</v>
      </c>
      <c r="T367">
        <f>IF(ISERROR(1/VLOOKUP($B367,'Justerad allokering'!$B$1:$AG$461,MATCH(T$1,'Justerad allokering'!$B$1:$AF$1,0),FALSE)),VLOOKUP($B367,'Allokerad kvv'!$B$2:$AV$468,MATCH(T$1,'Allokerad kvv'!$B$1:$AV$1,0),FALSE),VLOOKUP($B367,'Justerad allokering'!$B$1:$AG$461,MATCH(T$1,'Justerad allokering'!$B$1:$AF$1,0),FALSE))</f>
        <v>0</v>
      </c>
      <c r="U367">
        <f>IF(ISERROR(1/VLOOKUP($B367,'Justerad allokering'!$B$1:$AG$461,MATCH(U$1,'Justerad allokering'!$B$1:$AF$1,0),FALSE)),VLOOKUP($B367,'Allokerad kvv'!$B$2:$AV$468,MATCH(U$1,'Allokerad kvv'!$B$1:$AV$1,0),FALSE),VLOOKUP($B367,'Justerad allokering'!$B$1:$AG$461,MATCH(U$1,'Justerad allokering'!$B$1:$AF$1,0),FALSE))</f>
        <v>0</v>
      </c>
      <c r="V367">
        <f>IF(ISERROR(1/VLOOKUP($B367,'Justerad allokering'!$B$1:$AG$461,MATCH(V$1,'Justerad allokering'!$B$1:$AF$1,0),FALSE)),VLOOKUP($B367,'Allokerad kvv'!$B$2:$AV$468,MATCH(V$1,'Allokerad kvv'!$B$1:$AV$1,0),FALSE),VLOOKUP($B367,'Justerad allokering'!$B$1:$AG$461,MATCH(V$1,'Justerad allokering'!$B$1:$AF$1,0),FALSE))</f>
        <v>0</v>
      </c>
      <c r="W367">
        <f>IF(ISERROR(1/VLOOKUP($B367,'Justerad allokering'!$B$1:$AG$461,MATCH(W$1,'Justerad allokering'!$B$1:$AF$1,0),FALSE)),VLOOKUP($B367,'Allokerad kvv'!$B$2:$AV$468,MATCH(W$1,'Allokerad kvv'!$B$1:$AV$1,0),FALSE),VLOOKUP($B367,'Justerad allokering'!$B$1:$AG$461,MATCH(W$1,'Justerad allokering'!$B$1:$AF$1,0),FALSE))</f>
        <v>0</v>
      </c>
      <c r="X367">
        <f>IF(ISERROR(1/VLOOKUP($B367,'Justerad allokering'!$B$1:$AG$461,MATCH(X$1,'Justerad allokering'!$B$1:$AF$1,0),FALSE)),VLOOKUP($B367,'Allokerad kvv'!$B$2:$AV$468,MATCH(X$1,'Allokerad kvv'!$B$1:$AV$1,0),FALSE),VLOOKUP($B367,'Justerad allokering'!$B$1:$AG$461,MATCH(X$1,'Justerad allokering'!$B$1:$AF$1,0),FALSE))</f>
        <v>0</v>
      </c>
      <c r="Y367">
        <f>IF(ISERROR(1/VLOOKUP($B367,'Justerad allokering'!$B$1:$AG$461,MATCH(Y$1,'Justerad allokering'!$B$1:$AF$1,0),FALSE)),VLOOKUP($B367,'Allokerad kvv'!$B$2:$AV$468,MATCH(Y$1,'Allokerad kvv'!$B$1:$AV$1,0),FALSE),VLOOKUP($B367,'Justerad allokering'!$B$1:$AG$461,MATCH(Y$1,'Justerad allokering'!$B$1:$AF$1,0),FALSE))</f>
        <v>0</v>
      </c>
      <c r="Z367">
        <f>IF(ISERROR(1/VLOOKUP($B367,'Justerad allokering'!$B$1:$AG$461,MATCH(Z$1,'Justerad allokering'!$B$1:$AF$1,0),FALSE)),VLOOKUP($B367,'Allokerad kvv'!$B$2:$AV$468,MATCH(Z$1,'Allokerad kvv'!$B$1:$AV$1,0),FALSE),VLOOKUP($B367,'Justerad allokering'!$B$1:$AG$461,MATCH(Z$1,'Justerad allokering'!$B$1:$AF$1,0),FALSE))</f>
        <v>0</v>
      </c>
      <c r="AE367" s="89">
        <f t="shared" si="20"/>
        <v>0</v>
      </c>
      <c r="AG367">
        <f t="shared" si="21"/>
        <v>0</v>
      </c>
      <c r="AH367">
        <f t="shared" si="22"/>
        <v>0</v>
      </c>
      <c r="AI367" t="str">
        <f>IF(AH367=0,"",AH367/VLOOKUP(B367,Kraftvärmeprod!$B$1:$BC$480,MATCH("Summa tillförd energi exklusive rökgaskondensering",Kraftvärmeprod!$B$1:$BC$1,0),FALSE))</f>
        <v/>
      </c>
      <c r="AK367">
        <f t="shared" si="23"/>
        <v>0</v>
      </c>
    </row>
    <row r="368" spans="1:37" x14ac:dyDescent="0.25">
      <c r="A368" s="2" t="s">
        <v>501</v>
      </c>
      <c r="B368" s="2" t="s">
        <v>509</v>
      </c>
      <c r="C368">
        <f>IF(ISERROR(1/VLOOKUP($B368,'Justerad allokering'!$B$1:$AG$461,MATCH(C$1,'Justerad allokering'!$B$1:$AF$1,0),FALSE)),VLOOKUP($B368,'Allokerad kvv'!$B$2:$AV$468,MATCH(C$1,'Allokerad kvv'!$B$1:$AV$1,0),FALSE),VLOOKUP($B368,'Justerad allokering'!$B$1:$AG$461,MATCH(C$1,'Justerad allokering'!$B$1:$AF$1,0),FALSE))</f>
        <v>0</v>
      </c>
      <c r="D368">
        <f>IF(ISERROR(1/VLOOKUP($B368,'Justerad allokering'!$B$1:$AG$461,MATCH(D$1,'Justerad allokering'!$B$1:$AF$1,0),FALSE)),VLOOKUP($B368,'Allokerad kvv'!$B$2:$AV$468,MATCH(D$1,'Allokerad kvv'!$B$1:$AV$1,0),FALSE),VLOOKUP($B368,'Justerad allokering'!$B$1:$AG$461,MATCH(D$1,'Justerad allokering'!$B$1:$AF$1,0),FALSE))</f>
        <v>2.7337400000000001</v>
      </c>
      <c r="E368">
        <f>IF(ISERROR(1/VLOOKUP($B368,'Justerad allokering'!$B$1:$AG$461,MATCH(E$1,'Justerad allokering'!$B$1:$AF$1,0),FALSE)),VLOOKUP($B368,'Allokerad kvv'!$B$2:$AV$468,MATCH(E$1,'Allokerad kvv'!$B$1:$AV$1,0),FALSE),VLOOKUP($B368,'Justerad allokering'!$B$1:$AG$461,MATCH(E$1,'Justerad allokering'!$B$1:$AF$1,0),FALSE))</f>
        <v>39.9221</v>
      </c>
      <c r="F368">
        <f>IF(ISERROR(1/VLOOKUP($B368,'Justerad allokering'!$B$1:$AG$461,MATCH(F$1,'Justerad allokering'!$B$1:$AF$1,0),FALSE)),VLOOKUP($B368,'Allokerad kvv'!$B$2:$AV$468,MATCH(F$1,'Allokerad kvv'!$B$1:$AV$1,0),FALSE),VLOOKUP($B368,'Justerad allokering'!$B$1:$AG$461,MATCH(F$1,'Justerad allokering'!$B$1:$AF$1,0),FALSE))</f>
        <v>0</v>
      </c>
      <c r="G368">
        <f>IF(ISERROR(1/VLOOKUP($B368,'Justerad allokering'!$B$1:$AG$461,MATCH(G$1,'Justerad allokering'!$B$1:$AF$1,0),FALSE)),VLOOKUP($B368,'Allokerad kvv'!$B$2:$AV$468,MATCH(G$1,'Allokerad kvv'!$B$1:$AV$1,0),FALSE),VLOOKUP($B368,'Justerad allokering'!$B$1:$AG$461,MATCH(G$1,'Justerad allokering'!$B$1:$AF$1,0),FALSE))</f>
        <v>0</v>
      </c>
      <c r="H368">
        <f>IF(ISERROR(1/VLOOKUP($B368,'Justerad allokering'!$B$1:$AG$461,MATCH(H$1,'Justerad allokering'!$B$1:$AF$1,0),FALSE)),VLOOKUP($B368,'Allokerad kvv'!$B$2:$AV$468,MATCH(H$1,'Allokerad kvv'!$B$1:$AV$1,0),FALSE),VLOOKUP($B368,'Justerad allokering'!$B$1:$AG$461,MATCH(H$1,'Justerad allokering'!$B$1:$AF$1,0),FALSE))</f>
        <v>0</v>
      </c>
      <c r="I368">
        <f>IF(ISERROR(1/VLOOKUP($B368,'Justerad allokering'!$B$1:$AG$461,MATCH(I$1,'Justerad allokering'!$B$1:$AF$1,0),FALSE)),VLOOKUP($B368,'Allokerad kvv'!$B$2:$AV$468,MATCH(I$1,'Allokerad kvv'!$B$1:$AV$1,0),FALSE),VLOOKUP($B368,'Justerad allokering'!$B$1:$AG$461,MATCH(I$1,'Justerad allokering'!$B$1:$AF$1,0),FALSE))</f>
        <v>0</v>
      </c>
      <c r="J368">
        <f>IF(ISERROR(1/VLOOKUP($B368,'Justerad allokering'!$B$1:$AG$461,MATCH(J$1,'Justerad allokering'!$B$1:$AF$1,0),FALSE)),VLOOKUP($B368,'Allokerad kvv'!$B$2:$AV$468,MATCH(J$1,'Allokerad kvv'!$B$1:$AV$1,0),FALSE),VLOOKUP($B368,'Justerad allokering'!$B$1:$AG$461,MATCH(J$1,'Justerad allokering'!$B$1:$AF$1,0),FALSE))</f>
        <v>10.7897</v>
      </c>
      <c r="K368">
        <f>IF(ISERROR(1/VLOOKUP($B368,'Justerad allokering'!$B$1:$AG$461,MATCH(K$1,'Justerad allokering'!$B$1:$AF$1,0),FALSE)),VLOOKUP($B368,'Allokerad kvv'!$B$2:$AV$468,MATCH(K$1,'Allokerad kvv'!$B$1:$AV$1,0),FALSE),VLOOKUP($B368,'Justerad allokering'!$B$1:$AG$461,MATCH(K$1,'Justerad allokering'!$B$1:$AF$1,0),FALSE))</f>
        <v>2.88375</v>
      </c>
      <c r="L368">
        <f>IF(ISERROR(1/VLOOKUP($B368,'Justerad allokering'!$B$1:$AG$461,MATCH(L$1,'Justerad allokering'!$B$1:$AF$1,0),FALSE)),VLOOKUP($B368,'Allokerad kvv'!$B$2:$AV$468,MATCH(L$1,'Allokerad kvv'!$B$1:$AV$1,0),FALSE),VLOOKUP($B368,'Justerad allokering'!$B$1:$AG$461,MATCH(L$1,'Justerad allokering'!$B$1:$AF$1,0),FALSE))</f>
        <v>0</v>
      </c>
      <c r="M368">
        <f>IF(ISERROR(1/VLOOKUP($B368,'Justerad allokering'!$B$1:$AG$461,MATCH(M$1,'Justerad allokering'!$B$1:$AF$1,0),FALSE)),VLOOKUP($B368,'Allokerad kvv'!$B$2:$AV$468,MATCH(M$1,'Allokerad kvv'!$B$1:$AV$1,0),FALSE),VLOOKUP($B368,'Justerad allokering'!$B$1:$AG$461,MATCH(M$1,'Justerad allokering'!$B$1:$AF$1,0),FALSE))</f>
        <v>0</v>
      </c>
      <c r="N368">
        <f>IF(ISERROR(1/VLOOKUP($B368,'Justerad allokering'!$B$1:$AG$461,MATCH(N$1,'Justerad allokering'!$B$1:$AF$1,0),FALSE)),VLOOKUP($B368,'Allokerad kvv'!$B$2:$AV$468,MATCH(N$1,'Allokerad kvv'!$B$1:$AV$1,0),FALSE),VLOOKUP($B368,'Justerad allokering'!$B$1:$AG$461,MATCH(N$1,'Justerad allokering'!$B$1:$AF$1,0),FALSE))</f>
        <v>0</v>
      </c>
      <c r="O368">
        <f>IF(ISERROR(1/VLOOKUP($B368,'Justerad allokering'!$B$1:$AG$461,MATCH(O$1,'Justerad allokering'!$B$1:$AF$1,0),FALSE)),VLOOKUP($B368,'Allokerad kvv'!$B$2:$AV$468,MATCH(O$1,'Allokerad kvv'!$B$1:$AV$1,0),FALSE),VLOOKUP($B368,'Justerad allokering'!$B$1:$AG$461,MATCH(O$1,'Justerad allokering'!$B$1:$AF$1,0),FALSE))</f>
        <v>22.4358</v>
      </c>
      <c r="P368">
        <f>IF(ISERROR(1/VLOOKUP($B368,'Justerad allokering'!$B$1:$AG$461,MATCH(P$1,'Justerad allokering'!$B$1:$AF$1,0),FALSE)),VLOOKUP($B368,'Allokerad kvv'!$B$2:$AV$468,MATCH(P$1,'Allokerad kvv'!$B$1:$AV$1,0),FALSE),VLOOKUP($B368,'Justerad allokering'!$B$1:$AG$461,MATCH(P$1,'Justerad allokering'!$B$1:$AF$1,0),FALSE))</f>
        <v>0</v>
      </c>
      <c r="Q368">
        <f>IF(ISERROR(1/VLOOKUP($B368,'Justerad allokering'!$B$1:$AG$461,MATCH(Q$1,'Justerad allokering'!$B$1:$AF$1,0),FALSE)),VLOOKUP($B368,'Allokerad kvv'!$B$2:$AV$468,MATCH(Q$1,'Allokerad kvv'!$B$1:$AV$1,0),FALSE),VLOOKUP($B368,'Justerad allokering'!$B$1:$AG$461,MATCH(Q$1,'Justerad allokering'!$B$1:$AF$1,0),FALSE))</f>
        <v>0</v>
      </c>
      <c r="R368">
        <f>IF(ISERROR(1/VLOOKUP($B368,'Justerad allokering'!$B$1:$AG$461,MATCH(R$1,'Justerad allokering'!$B$1:$AF$1,0),FALSE)),VLOOKUP($B368,'Allokerad kvv'!$B$2:$AV$468,MATCH(R$1,'Allokerad kvv'!$B$1:$AV$1,0),FALSE),VLOOKUP($B368,'Justerad allokering'!$B$1:$AG$461,MATCH(R$1,'Justerad allokering'!$B$1:$AF$1,0),FALSE))</f>
        <v>0</v>
      </c>
      <c r="S368">
        <f>IF(ISERROR(1/VLOOKUP($B368,'Justerad allokering'!$B$1:$AG$461,MATCH(S$1,'Justerad allokering'!$B$1:$AF$1,0),FALSE)),VLOOKUP($B368,'Allokerad kvv'!$B$2:$AV$468,MATCH(S$1,'Allokerad kvv'!$B$1:$AV$1,0),FALSE),VLOOKUP($B368,'Justerad allokering'!$B$1:$AG$461,MATCH(S$1,'Justerad allokering'!$B$1:$AF$1,0),FALSE))</f>
        <v>0</v>
      </c>
      <c r="T368">
        <f>IF(ISERROR(1/VLOOKUP($B368,'Justerad allokering'!$B$1:$AG$461,MATCH(T$1,'Justerad allokering'!$B$1:$AF$1,0),FALSE)),VLOOKUP($B368,'Allokerad kvv'!$B$2:$AV$468,MATCH(T$1,'Allokerad kvv'!$B$1:$AV$1,0),FALSE),VLOOKUP($B368,'Justerad allokering'!$B$1:$AG$461,MATCH(T$1,'Justerad allokering'!$B$1:$AF$1,0),FALSE))</f>
        <v>0</v>
      </c>
      <c r="U368">
        <f>IF(ISERROR(1/VLOOKUP($B368,'Justerad allokering'!$B$1:$AG$461,MATCH(U$1,'Justerad allokering'!$B$1:$AF$1,0),FALSE)),VLOOKUP($B368,'Allokerad kvv'!$B$2:$AV$468,MATCH(U$1,'Allokerad kvv'!$B$1:$AV$1,0),FALSE),VLOOKUP($B368,'Justerad allokering'!$B$1:$AG$461,MATCH(U$1,'Justerad allokering'!$B$1:$AF$1,0),FALSE))</f>
        <v>0</v>
      </c>
      <c r="V368">
        <f>IF(ISERROR(1/VLOOKUP($B368,'Justerad allokering'!$B$1:$AG$461,MATCH(V$1,'Justerad allokering'!$B$1:$AF$1,0),FALSE)),VLOOKUP($B368,'Allokerad kvv'!$B$2:$AV$468,MATCH(V$1,'Allokerad kvv'!$B$1:$AV$1,0),FALSE),VLOOKUP($B368,'Justerad allokering'!$B$1:$AG$461,MATCH(V$1,'Justerad allokering'!$B$1:$AF$1,0),FALSE))</f>
        <v>0</v>
      </c>
      <c r="W368">
        <f>IF(ISERROR(1/VLOOKUP($B368,'Justerad allokering'!$B$1:$AG$461,MATCH(W$1,'Justerad allokering'!$B$1:$AF$1,0),FALSE)),VLOOKUP($B368,'Allokerad kvv'!$B$2:$AV$468,MATCH(W$1,'Allokerad kvv'!$B$1:$AV$1,0),FALSE),VLOOKUP($B368,'Justerad allokering'!$B$1:$AG$461,MATCH(W$1,'Justerad allokering'!$B$1:$AF$1,0),FALSE))</f>
        <v>0</v>
      </c>
      <c r="X368">
        <f>IF(ISERROR(1/VLOOKUP($B368,'Justerad allokering'!$B$1:$AG$461,MATCH(X$1,'Justerad allokering'!$B$1:$AF$1,0),FALSE)),VLOOKUP($B368,'Allokerad kvv'!$B$2:$AV$468,MATCH(X$1,'Allokerad kvv'!$B$1:$AV$1,0),FALSE),VLOOKUP($B368,'Justerad allokering'!$B$1:$AG$461,MATCH(X$1,'Justerad allokering'!$B$1:$AF$1,0),FALSE))</f>
        <v>0</v>
      </c>
      <c r="Y368">
        <f>IF(ISERROR(1/VLOOKUP($B368,'Justerad allokering'!$B$1:$AG$461,MATCH(Y$1,'Justerad allokering'!$B$1:$AF$1,0),FALSE)),VLOOKUP($B368,'Allokerad kvv'!$B$2:$AV$468,MATCH(Y$1,'Allokerad kvv'!$B$1:$AV$1,0),FALSE),VLOOKUP($B368,'Justerad allokering'!$B$1:$AG$461,MATCH(Y$1,'Justerad allokering'!$B$1:$AF$1,0),FALSE))</f>
        <v>0</v>
      </c>
      <c r="Z368">
        <f>IF(ISERROR(1/VLOOKUP($B368,'Justerad allokering'!$B$1:$AG$461,MATCH(Z$1,'Justerad allokering'!$B$1:$AF$1,0),FALSE)),VLOOKUP($B368,'Allokerad kvv'!$B$2:$AV$468,MATCH(Z$1,'Allokerad kvv'!$B$1:$AV$1,0),FALSE),VLOOKUP($B368,'Justerad allokering'!$B$1:$AG$461,MATCH(Z$1,'Justerad allokering'!$B$1:$AF$1,0),FALSE))</f>
        <v>1.88392</v>
      </c>
      <c r="AE368" s="89">
        <f t="shared" si="20"/>
        <v>80.64900999999999</v>
      </c>
      <c r="AG368">
        <f t="shared" si="21"/>
        <v>77.765259999999984</v>
      </c>
      <c r="AH368">
        <f t="shared" si="22"/>
        <v>77.765259999999984</v>
      </c>
      <c r="AI368">
        <f>IF(AH368=0,"",AH368/VLOOKUP(B368,Kraftvärmeprod!$B$1:$BC$480,MATCH("Summa tillförd energi exklusive rökgaskondensering",Kraftvärmeprod!$B$1:$BC$1,0),FALSE))</f>
        <v>0.57194636894517736</v>
      </c>
      <c r="AK368">
        <f t="shared" si="23"/>
        <v>75.03152</v>
      </c>
    </row>
    <row r="369" spans="1:37" x14ac:dyDescent="0.25">
      <c r="A369" s="2" t="s">
        <v>501</v>
      </c>
      <c r="B369" s="2" t="s">
        <v>510</v>
      </c>
      <c r="C369">
        <f>IF(ISERROR(1/VLOOKUP($B369,'Justerad allokering'!$B$1:$AG$461,MATCH(C$1,'Justerad allokering'!$B$1:$AF$1,0),FALSE)),VLOOKUP($B369,'Allokerad kvv'!$B$2:$AV$468,MATCH(C$1,'Allokerad kvv'!$B$1:$AV$1,0),FALSE),VLOOKUP($B369,'Justerad allokering'!$B$1:$AG$461,MATCH(C$1,'Justerad allokering'!$B$1:$AF$1,0),FALSE))</f>
        <v>0</v>
      </c>
      <c r="D369">
        <f>IF(ISERROR(1/VLOOKUP($B369,'Justerad allokering'!$B$1:$AG$461,MATCH(D$1,'Justerad allokering'!$B$1:$AF$1,0),FALSE)),VLOOKUP($B369,'Allokerad kvv'!$B$2:$AV$468,MATCH(D$1,'Allokerad kvv'!$B$1:$AV$1,0),FALSE),VLOOKUP($B369,'Justerad allokering'!$B$1:$AG$461,MATCH(D$1,'Justerad allokering'!$B$1:$AF$1,0),FALSE))</f>
        <v>0</v>
      </c>
      <c r="E369">
        <f>IF(ISERROR(1/VLOOKUP($B369,'Justerad allokering'!$B$1:$AG$461,MATCH(E$1,'Justerad allokering'!$B$1:$AF$1,0),FALSE)),VLOOKUP($B369,'Allokerad kvv'!$B$2:$AV$468,MATCH(E$1,'Allokerad kvv'!$B$1:$AV$1,0),FALSE),VLOOKUP($B369,'Justerad allokering'!$B$1:$AG$461,MATCH(E$1,'Justerad allokering'!$B$1:$AF$1,0),FALSE))</f>
        <v>0</v>
      </c>
      <c r="F369">
        <f>IF(ISERROR(1/VLOOKUP($B369,'Justerad allokering'!$B$1:$AG$461,MATCH(F$1,'Justerad allokering'!$B$1:$AF$1,0),FALSE)),VLOOKUP($B369,'Allokerad kvv'!$B$2:$AV$468,MATCH(F$1,'Allokerad kvv'!$B$1:$AV$1,0),FALSE),VLOOKUP($B369,'Justerad allokering'!$B$1:$AG$461,MATCH(F$1,'Justerad allokering'!$B$1:$AF$1,0),FALSE))</f>
        <v>0</v>
      </c>
      <c r="G369">
        <f>IF(ISERROR(1/VLOOKUP($B369,'Justerad allokering'!$B$1:$AG$461,MATCH(G$1,'Justerad allokering'!$B$1:$AF$1,0),FALSE)),VLOOKUP($B369,'Allokerad kvv'!$B$2:$AV$468,MATCH(G$1,'Allokerad kvv'!$B$1:$AV$1,0),FALSE),VLOOKUP($B369,'Justerad allokering'!$B$1:$AG$461,MATCH(G$1,'Justerad allokering'!$B$1:$AF$1,0),FALSE))</f>
        <v>0</v>
      </c>
      <c r="H369">
        <f>IF(ISERROR(1/VLOOKUP($B369,'Justerad allokering'!$B$1:$AG$461,MATCH(H$1,'Justerad allokering'!$B$1:$AF$1,0),FALSE)),VLOOKUP($B369,'Allokerad kvv'!$B$2:$AV$468,MATCH(H$1,'Allokerad kvv'!$B$1:$AV$1,0),FALSE),VLOOKUP($B369,'Justerad allokering'!$B$1:$AG$461,MATCH(H$1,'Justerad allokering'!$B$1:$AF$1,0),FALSE))</f>
        <v>0</v>
      </c>
      <c r="I369">
        <f>IF(ISERROR(1/VLOOKUP($B369,'Justerad allokering'!$B$1:$AG$461,MATCH(I$1,'Justerad allokering'!$B$1:$AF$1,0),FALSE)),VLOOKUP($B369,'Allokerad kvv'!$B$2:$AV$468,MATCH(I$1,'Allokerad kvv'!$B$1:$AV$1,0),FALSE),VLOOKUP($B369,'Justerad allokering'!$B$1:$AG$461,MATCH(I$1,'Justerad allokering'!$B$1:$AF$1,0),FALSE))</f>
        <v>0</v>
      </c>
      <c r="J369">
        <f>IF(ISERROR(1/VLOOKUP($B369,'Justerad allokering'!$B$1:$AG$461,MATCH(J$1,'Justerad allokering'!$B$1:$AF$1,0),FALSE)),VLOOKUP($B369,'Allokerad kvv'!$B$2:$AV$468,MATCH(J$1,'Allokerad kvv'!$B$1:$AV$1,0),FALSE),VLOOKUP($B369,'Justerad allokering'!$B$1:$AG$461,MATCH(J$1,'Justerad allokering'!$B$1:$AF$1,0),FALSE))</f>
        <v>0</v>
      </c>
      <c r="K369">
        <f>IF(ISERROR(1/VLOOKUP($B369,'Justerad allokering'!$B$1:$AG$461,MATCH(K$1,'Justerad allokering'!$B$1:$AF$1,0),FALSE)),VLOOKUP($B369,'Allokerad kvv'!$B$2:$AV$468,MATCH(K$1,'Allokerad kvv'!$B$1:$AV$1,0),FALSE),VLOOKUP($B369,'Justerad allokering'!$B$1:$AG$461,MATCH(K$1,'Justerad allokering'!$B$1:$AF$1,0),FALSE))</f>
        <v>0</v>
      </c>
      <c r="L369">
        <f>IF(ISERROR(1/VLOOKUP($B369,'Justerad allokering'!$B$1:$AG$461,MATCH(L$1,'Justerad allokering'!$B$1:$AF$1,0),FALSE)),VLOOKUP($B369,'Allokerad kvv'!$B$2:$AV$468,MATCH(L$1,'Allokerad kvv'!$B$1:$AV$1,0),FALSE),VLOOKUP($B369,'Justerad allokering'!$B$1:$AG$461,MATCH(L$1,'Justerad allokering'!$B$1:$AF$1,0),FALSE))</f>
        <v>0</v>
      </c>
      <c r="M369">
        <f>IF(ISERROR(1/VLOOKUP($B369,'Justerad allokering'!$B$1:$AG$461,MATCH(M$1,'Justerad allokering'!$B$1:$AF$1,0),FALSE)),VLOOKUP($B369,'Allokerad kvv'!$B$2:$AV$468,MATCH(M$1,'Allokerad kvv'!$B$1:$AV$1,0),FALSE),VLOOKUP($B369,'Justerad allokering'!$B$1:$AG$461,MATCH(M$1,'Justerad allokering'!$B$1:$AF$1,0),FALSE))</f>
        <v>0</v>
      </c>
      <c r="N369">
        <f>IF(ISERROR(1/VLOOKUP($B369,'Justerad allokering'!$B$1:$AG$461,MATCH(N$1,'Justerad allokering'!$B$1:$AF$1,0),FALSE)),VLOOKUP($B369,'Allokerad kvv'!$B$2:$AV$468,MATCH(N$1,'Allokerad kvv'!$B$1:$AV$1,0),FALSE),VLOOKUP($B369,'Justerad allokering'!$B$1:$AG$461,MATCH(N$1,'Justerad allokering'!$B$1:$AF$1,0),FALSE))</f>
        <v>0</v>
      </c>
      <c r="O369">
        <f>IF(ISERROR(1/VLOOKUP($B369,'Justerad allokering'!$B$1:$AG$461,MATCH(O$1,'Justerad allokering'!$B$1:$AF$1,0),FALSE)),VLOOKUP($B369,'Allokerad kvv'!$B$2:$AV$468,MATCH(O$1,'Allokerad kvv'!$B$1:$AV$1,0),FALSE),VLOOKUP($B369,'Justerad allokering'!$B$1:$AG$461,MATCH(O$1,'Justerad allokering'!$B$1:$AF$1,0),FALSE))</f>
        <v>0</v>
      </c>
      <c r="P369">
        <f>IF(ISERROR(1/VLOOKUP($B369,'Justerad allokering'!$B$1:$AG$461,MATCH(P$1,'Justerad allokering'!$B$1:$AF$1,0),FALSE)),VLOOKUP($B369,'Allokerad kvv'!$B$2:$AV$468,MATCH(P$1,'Allokerad kvv'!$B$1:$AV$1,0),FALSE),VLOOKUP($B369,'Justerad allokering'!$B$1:$AG$461,MATCH(P$1,'Justerad allokering'!$B$1:$AF$1,0),FALSE))</f>
        <v>0</v>
      </c>
      <c r="Q369">
        <f>IF(ISERROR(1/VLOOKUP($B369,'Justerad allokering'!$B$1:$AG$461,MATCH(Q$1,'Justerad allokering'!$B$1:$AF$1,0),FALSE)),VLOOKUP($B369,'Allokerad kvv'!$B$2:$AV$468,MATCH(Q$1,'Allokerad kvv'!$B$1:$AV$1,0),FALSE),VLOOKUP($B369,'Justerad allokering'!$B$1:$AG$461,MATCH(Q$1,'Justerad allokering'!$B$1:$AF$1,0),FALSE))</f>
        <v>0</v>
      </c>
      <c r="R369">
        <f>IF(ISERROR(1/VLOOKUP($B369,'Justerad allokering'!$B$1:$AG$461,MATCH(R$1,'Justerad allokering'!$B$1:$AF$1,0),FALSE)),VLOOKUP($B369,'Allokerad kvv'!$B$2:$AV$468,MATCH(R$1,'Allokerad kvv'!$B$1:$AV$1,0),FALSE),VLOOKUP($B369,'Justerad allokering'!$B$1:$AG$461,MATCH(R$1,'Justerad allokering'!$B$1:$AF$1,0),FALSE))</f>
        <v>0</v>
      </c>
      <c r="S369">
        <f>IF(ISERROR(1/VLOOKUP($B369,'Justerad allokering'!$B$1:$AG$461,MATCH(S$1,'Justerad allokering'!$B$1:$AF$1,0),FALSE)),VLOOKUP($B369,'Allokerad kvv'!$B$2:$AV$468,MATCH(S$1,'Allokerad kvv'!$B$1:$AV$1,0),FALSE),VLOOKUP($B369,'Justerad allokering'!$B$1:$AG$461,MATCH(S$1,'Justerad allokering'!$B$1:$AF$1,0),FALSE))</f>
        <v>0</v>
      </c>
      <c r="T369">
        <f>IF(ISERROR(1/VLOOKUP($B369,'Justerad allokering'!$B$1:$AG$461,MATCH(T$1,'Justerad allokering'!$B$1:$AF$1,0),FALSE)),VLOOKUP($B369,'Allokerad kvv'!$B$2:$AV$468,MATCH(T$1,'Allokerad kvv'!$B$1:$AV$1,0),FALSE),VLOOKUP($B369,'Justerad allokering'!$B$1:$AG$461,MATCH(T$1,'Justerad allokering'!$B$1:$AF$1,0),FALSE))</f>
        <v>0</v>
      </c>
      <c r="U369">
        <f>IF(ISERROR(1/VLOOKUP($B369,'Justerad allokering'!$B$1:$AG$461,MATCH(U$1,'Justerad allokering'!$B$1:$AF$1,0),FALSE)),VLOOKUP($B369,'Allokerad kvv'!$B$2:$AV$468,MATCH(U$1,'Allokerad kvv'!$B$1:$AV$1,0),FALSE),VLOOKUP($B369,'Justerad allokering'!$B$1:$AG$461,MATCH(U$1,'Justerad allokering'!$B$1:$AF$1,0),FALSE))</f>
        <v>0</v>
      </c>
      <c r="V369">
        <f>IF(ISERROR(1/VLOOKUP($B369,'Justerad allokering'!$B$1:$AG$461,MATCH(V$1,'Justerad allokering'!$B$1:$AF$1,0),FALSE)),VLOOKUP($B369,'Allokerad kvv'!$B$2:$AV$468,MATCH(V$1,'Allokerad kvv'!$B$1:$AV$1,0),FALSE),VLOOKUP($B369,'Justerad allokering'!$B$1:$AG$461,MATCH(V$1,'Justerad allokering'!$B$1:$AF$1,0),FALSE))</f>
        <v>0</v>
      </c>
      <c r="W369">
        <f>IF(ISERROR(1/VLOOKUP($B369,'Justerad allokering'!$B$1:$AG$461,MATCH(W$1,'Justerad allokering'!$B$1:$AF$1,0),FALSE)),VLOOKUP($B369,'Allokerad kvv'!$B$2:$AV$468,MATCH(W$1,'Allokerad kvv'!$B$1:$AV$1,0),FALSE),VLOOKUP($B369,'Justerad allokering'!$B$1:$AG$461,MATCH(W$1,'Justerad allokering'!$B$1:$AF$1,0),FALSE))</f>
        <v>0</v>
      </c>
      <c r="X369">
        <f>IF(ISERROR(1/VLOOKUP($B369,'Justerad allokering'!$B$1:$AG$461,MATCH(X$1,'Justerad allokering'!$B$1:$AF$1,0),FALSE)),VLOOKUP($B369,'Allokerad kvv'!$B$2:$AV$468,MATCH(X$1,'Allokerad kvv'!$B$1:$AV$1,0),FALSE),VLOOKUP($B369,'Justerad allokering'!$B$1:$AG$461,MATCH(X$1,'Justerad allokering'!$B$1:$AF$1,0),FALSE))</f>
        <v>0</v>
      </c>
      <c r="Y369">
        <f>IF(ISERROR(1/VLOOKUP($B369,'Justerad allokering'!$B$1:$AG$461,MATCH(Y$1,'Justerad allokering'!$B$1:$AF$1,0),FALSE)),VLOOKUP($B369,'Allokerad kvv'!$B$2:$AV$468,MATCH(Y$1,'Allokerad kvv'!$B$1:$AV$1,0),FALSE),VLOOKUP($B369,'Justerad allokering'!$B$1:$AG$461,MATCH(Y$1,'Justerad allokering'!$B$1:$AF$1,0),FALSE))</f>
        <v>0</v>
      </c>
      <c r="Z369">
        <f>IF(ISERROR(1/VLOOKUP($B369,'Justerad allokering'!$B$1:$AG$461,MATCH(Z$1,'Justerad allokering'!$B$1:$AF$1,0),FALSE)),VLOOKUP($B369,'Allokerad kvv'!$B$2:$AV$468,MATCH(Z$1,'Allokerad kvv'!$B$1:$AV$1,0),FALSE),VLOOKUP($B369,'Justerad allokering'!$B$1:$AG$461,MATCH(Z$1,'Justerad allokering'!$B$1:$AF$1,0),FALSE))</f>
        <v>0</v>
      </c>
      <c r="AE369" s="89">
        <f t="shared" si="20"/>
        <v>0</v>
      </c>
      <c r="AG369">
        <f t="shared" si="21"/>
        <v>0</v>
      </c>
      <c r="AH369">
        <f t="shared" si="22"/>
        <v>0</v>
      </c>
      <c r="AI369" t="str">
        <f>IF(AH369=0,"",AH369/VLOOKUP(B369,Kraftvärmeprod!$B$1:$BC$480,MATCH("Summa tillförd energi exklusive rökgaskondensering",Kraftvärmeprod!$B$1:$BC$1,0),FALSE))</f>
        <v/>
      </c>
      <c r="AK369">
        <f t="shared" si="23"/>
        <v>0</v>
      </c>
    </row>
    <row r="370" spans="1:37" x14ac:dyDescent="0.25">
      <c r="A370" s="2" t="s">
        <v>501</v>
      </c>
      <c r="B370" s="2" t="s">
        <v>511</v>
      </c>
      <c r="C370">
        <f>IF(ISERROR(1/VLOOKUP($B370,'Justerad allokering'!$B$1:$AG$461,MATCH(C$1,'Justerad allokering'!$B$1:$AF$1,0),FALSE)),VLOOKUP($B370,'Allokerad kvv'!$B$2:$AV$468,MATCH(C$1,'Allokerad kvv'!$B$1:$AV$1,0),FALSE),VLOOKUP($B370,'Justerad allokering'!$B$1:$AG$461,MATCH(C$1,'Justerad allokering'!$B$1:$AF$1,0),FALSE))</f>
        <v>0</v>
      </c>
      <c r="D370">
        <f>IF(ISERROR(1/VLOOKUP($B370,'Justerad allokering'!$B$1:$AG$461,MATCH(D$1,'Justerad allokering'!$B$1:$AF$1,0),FALSE)),VLOOKUP($B370,'Allokerad kvv'!$B$2:$AV$468,MATCH(D$1,'Allokerad kvv'!$B$1:$AV$1,0),FALSE),VLOOKUP($B370,'Justerad allokering'!$B$1:$AG$461,MATCH(D$1,'Justerad allokering'!$B$1:$AF$1,0),FALSE))</f>
        <v>0</v>
      </c>
      <c r="E370">
        <f>IF(ISERROR(1/VLOOKUP($B370,'Justerad allokering'!$B$1:$AG$461,MATCH(E$1,'Justerad allokering'!$B$1:$AF$1,0),FALSE)),VLOOKUP($B370,'Allokerad kvv'!$B$2:$AV$468,MATCH(E$1,'Allokerad kvv'!$B$1:$AV$1,0),FALSE),VLOOKUP($B370,'Justerad allokering'!$B$1:$AG$461,MATCH(E$1,'Justerad allokering'!$B$1:$AF$1,0),FALSE))</f>
        <v>0</v>
      </c>
      <c r="F370">
        <f>IF(ISERROR(1/VLOOKUP($B370,'Justerad allokering'!$B$1:$AG$461,MATCH(F$1,'Justerad allokering'!$B$1:$AF$1,0),FALSE)),VLOOKUP($B370,'Allokerad kvv'!$B$2:$AV$468,MATCH(F$1,'Allokerad kvv'!$B$1:$AV$1,0),FALSE),VLOOKUP($B370,'Justerad allokering'!$B$1:$AG$461,MATCH(F$1,'Justerad allokering'!$B$1:$AF$1,0),FALSE))</f>
        <v>0</v>
      </c>
      <c r="G370">
        <f>IF(ISERROR(1/VLOOKUP($B370,'Justerad allokering'!$B$1:$AG$461,MATCH(G$1,'Justerad allokering'!$B$1:$AF$1,0),FALSE)),VLOOKUP($B370,'Allokerad kvv'!$B$2:$AV$468,MATCH(G$1,'Allokerad kvv'!$B$1:$AV$1,0),FALSE),VLOOKUP($B370,'Justerad allokering'!$B$1:$AG$461,MATCH(G$1,'Justerad allokering'!$B$1:$AF$1,0),FALSE))</f>
        <v>0</v>
      </c>
      <c r="H370">
        <f>IF(ISERROR(1/VLOOKUP($B370,'Justerad allokering'!$B$1:$AG$461,MATCH(H$1,'Justerad allokering'!$B$1:$AF$1,0),FALSE)),VLOOKUP($B370,'Allokerad kvv'!$B$2:$AV$468,MATCH(H$1,'Allokerad kvv'!$B$1:$AV$1,0),FALSE),VLOOKUP($B370,'Justerad allokering'!$B$1:$AG$461,MATCH(H$1,'Justerad allokering'!$B$1:$AF$1,0),FALSE))</f>
        <v>0</v>
      </c>
      <c r="I370">
        <f>IF(ISERROR(1/VLOOKUP($B370,'Justerad allokering'!$B$1:$AG$461,MATCH(I$1,'Justerad allokering'!$B$1:$AF$1,0),FALSE)),VLOOKUP($B370,'Allokerad kvv'!$B$2:$AV$468,MATCH(I$1,'Allokerad kvv'!$B$1:$AV$1,0),FALSE),VLOOKUP($B370,'Justerad allokering'!$B$1:$AG$461,MATCH(I$1,'Justerad allokering'!$B$1:$AF$1,0),FALSE))</f>
        <v>0</v>
      </c>
      <c r="J370">
        <f>IF(ISERROR(1/VLOOKUP($B370,'Justerad allokering'!$B$1:$AG$461,MATCH(J$1,'Justerad allokering'!$B$1:$AF$1,0),FALSE)),VLOOKUP($B370,'Allokerad kvv'!$B$2:$AV$468,MATCH(J$1,'Allokerad kvv'!$B$1:$AV$1,0),FALSE),VLOOKUP($B370,'Justerad allokering'!$B$1:$AG$461,MATCH(J$1,'Justerad allokering'!$B$1:$AF$1,0),FALSE))</f>
        <v>0</v>
      </c>
      <c r="K370">
        <f>IF(ISERROR(1/VLOOKUP($B370,'Justerad allokering'!$B$1:$AG$461,MATCH(K$1,'Justerad allokering'!$B$1:$AF$1,0),FALSE)),VLOOKUP($B370,'Allokerad kvv'!$B$2:$AV$468,MATCH(K$1,'Allokerad kvv'!$B$1:$AV$1,0),FALSE),VLOOKUP($B370,'Justerad allokering'!$B$1:$AG$461,MATCH(K$1,'Justerad allokering'!$B$1:$AF$1,0),FALSE))</f>
        <v>0</v>
      </c>
      <c r="L370">
        <f>IF(ISERROR(1/VLOOKUP($B370,'Justerad allokering'!$B$1:$AG$461,MATCH(L$1,'Justerad allokering'!$B$1:$AF$1,0),FALSE)),VLOOKUP($B370,'Allokerad kvv'!$B$2:$AV$468,MATCH(L$1,'Allokerad kvv'!$B$1:$AV$1,0),FALSE),VLOOKUP($B370,'Justerad allokering'!$B$1:$AG$461,MATCH(L$1,'Justerad allokering'!$B$1:$AF$1,0),FALSE))</f>
        <v>0</v>
      </c>
      <c r="M370">
        <f>IF(ISERROR(1/VLOOKUP($B370,'Justerad allokering'!$B$1:$AG$461,MATCH(M$1,'Justerad allokering'!$B$1:$AF$1,0),FALSE)),VLOOKUP($B370,'Allokerad kvv'!$B$2:$AV$468,MATCH(M$1,'Allokerad kvv'!$B$1:$AV$1,0),FALSE),VLOOKUP($B370,'Justerad allokering'!$B$1:$AG$461,MATCH(M$1,'Justerad allokering'!$B$1:$AF$1,0),FALSE))</f>
        <v>0</v>
      </c>
      <c r="N370">
        <f>IF(ISERROR(1/VLOOKUP($B370,'Justerad allokering'!$B$1:$AG$461,MATCH(N$1,'Justerad allokering'!$B$1:$AF$1,0),FALSE)),VLOOKUP($B370,'Allokerad kvv'!$B$2:$AV$468,MATCH(N$1,'Allokerad kvv'!$B$1:$AV$1,0),FALSE),VLOOKUP($B370,'Justerad allokering'!$B$1:$AG$461,MATCH(N$1,'Justerad allokering'!$B$1:$AF$1,0),FALSE))</f>
        <v>0</v>
      </c>
      <c r="O370">
        <f>IF(ISERROR(1/VLOOKUP($B370,'Justerad allokering'!$B$1:$AG$461,MATCH(O$1,'Justerad allokering'!$B$1:$AF$1,0),FALSE)),VLOOKUP($B370,'Allokerad kvv'!$B$2:$AV$468,MATCH(O$1,'Allokerad kvv'!$B$1:$AV$1,0),FALSE),VLOOKUP($B370,'Justerad allokering'!$B$1:$AG$461,MATCH(O$1,'Justerad allokering'!$B$1:$AF$1,0),FALSE))</f>
        <v>0</v>
      </c>
      <c r="P370">
        <f>IF(ISERROR(1/VLOOKUP($B370,'Justerad allokering'!$B$1:$AG$461,MATCH(P$1,'Justerad allokering'!$B$1:$AF$1,0),FALSE)),VLOOKUP($B370,'Allokerad kvv'!$B$2:$AV$468,MATCH(P$1,'Allokerad kvv'!$B$1:$AV$1,0),FALSE),VLOOKUP($B370,'Justerad allokering'!$B$1:$AG$461,MATCH(P$1,'Justerad allokering'!$B$1:$AF$1,0),FALSE))</f>
        <v>0</v>
      </c>
      <c r="Q370">
        <f>IF(ISERROR(1/VLOOKUP($B370,'Justerad allokering'!$B$1:$AG$461,MATCH(Q$1,'Justerad allokering'!$B$1:$AF$1,0),FALSE)),VLOOKUP($B370,'Allokerad kvv'!$B$2:$AV$468,MATCH(Q$1,'Allokerad kvv'!$B$1:$AV$1,0),FALSE),VLOOKUP($B370,'Justerad allokering'!$B$1:$AG$461,MATCH(Q$1,'Justerad allokering'!$B$1:$AF$1,0),FALSE))</f>
        <v>0</v>
      </c>
      <c r="R370">
        <f>IF(ISERROR(1/VLOOKUP($B370,'Justerad allokering'!$B$1:$AG$461,MATCH(R$1,'Justerad allokering'!$B$1:$AF$1,0),FALSE)),VLOOKUP($B370,'Allokerad kvv'!$B$2:$AV$468,MATCH(R$1,'Allokerad kvv'!$B$1:$AV$1,0),FALSE),VLOOKUP($B370,'Justerad allokering'!$B$1:$AG$461,MATCH(R$1,'Justerad allokering'!$B$1:$AF$1,0),FALSE))</f>
        <v>0</v>
      </c>
      <c r="S370">
        <f>IF(ISERROR(1/VLOOKUP($B370,'Justerad allokering'!$B$1:$AG$461,MATCH(S$1,'Justerad allokering'!$B$1:$AF$1,0),FALSE)),VLOOKUP($B370,'Allokerad kvv'!$B$2:$AV$468,MATCH(S$1,'Allokerad kvv'!$B$1:$AV$1,0),FALSE),VLOOKUP($B370,'Justerad allokering'!$B$1:$AG$461,MATCH(S$1,'Justerad allokering'!$B$1:$AF$1,0),FALSE))</f>
        <v>0</v>
      </c>
      <c r="T370">
        <f>IF(ISERROR(1/VLOOKUP($B370,'Justerad allokering'!$B$1:$AG$461,MATCH(T$1,'Justerad allokering'!$B$1:$AF$1,0),FALSE)),VLOOKUP($B370,'Allokerad kvv'!$B$2:$AV$468,MATCH(T$1,'Allokerad kvv'!$B$1:$AV$1,0),FALSE),VLOOKUP($B370,'Justerad allokering'!$B$1:$AG$461,MATCH(T$1,'Justerad allokering'!$B$1:$AF$1,0),FALSE))</f>
        <v>0</v>
      </c>
      <c r="U370">
        <f>IF(ISERROR(1/VLOOKUP($B370,'Justerad allokering'!$B$1:$AG$461,MATCH(U$1,'Justerad allokering'!$B$1:$AF$1,0),FALSE)),VLOOKUP($B370,'Allokerad kvv'!$B$2:$AV$468,MATCH(U$1,'Allokerad kvv'!$B$1:$AV$1,0),FALSE),VLOOKUP($B370,'Justerad allokering'!$B$1:$AG$461,MATCH(U$1,'Justerad allokering'!$B$1:$AF$1,0),FALSE))</f>
        <v>0</v>
      </c>
      <c r="V370">
        <f>IF(ISERROR(1/VLOOKUP($B370,'Justerad allokering'!$B$1:$AG$461,MATCH(V$1,'Justerad allokering'!$B$1:$AF$1,0),FALSE)),VLOOKUP($B370,'Allokerad kvv'!$B$2:$AV$468,MATCH(V$1,'Allokerad kvv'!$B$1:$AV$1,0),FALSE),VLOOKUP($B370,'Justerad allokering'!$B$1:$AG$461,MATCH(V$1,'Justerad allokering'!$B$1:$AF$1,0),FALSE))</f>
        <v>0</v>
      </c>
      <c r="W370">
        <f>IF(ISERROR(1/VLOOKUP($B370,'Justerad allokering'!$B$1:$AG$461,MATCH(W$1,'Justerad allokering'!$B$1:$AF$1,0),FALSE)),VLOOKUP($B370,'Allokerad kvv'!$B$2:$AV$468,MATCH(W$1,'Allokerad kvv'!$B$1:$AV$1,0),FALSE),VLOOKUP($B370,'Justerad allokering'!$B$1:$AG$461,MATCH(W$1,'Justerad allokering'!$B$1:$AF$1,0),FALSE))</f>
        <v>0</v>
      </c>
      <c r="X370">
        <f>IF(ISERROR(1/VLOOKUP($B370,'Justerad allokering'!$B$1:$AG$461,MATCH(X$1,'Justerad allokering'!$B$1:$AF$1,0),FALSE)),VLOOKUP($B370,'Allokerad kvv'!$B$2:$AV$468,MATCH(X$1,'Allokerad kvv'!$B$1:$AV$1,0),FALSE),VLOOKUP($B370,'Justerad allokering'!$B$1:$AG$461,MATCH(X$1,'Justerad allokering'!$B$1:$AF$1,0),FALSE))</f>
        <v>0</v>
      </c>
      <c r="Y370">
        <f>IF(ISERROR(1/VLOOKUP($B370,'Justerad allokering'!$B$1:$AG$461,MATCH(Y$1,'Justerad allokering'!$B$1:$AF$1,0),FALSE)),VLOOKUP($B370,'Allokerad kvv'!$B$2:$AV$468,MATCH(Y$1,'Allokerad kvv'!$B$1:$AV$1,0),FALSE),VLOOKUP($B370,'Justerad allokering'!$B$1:$AG$461,MATCH(Y$1,'Justerad allokering'!$B$1:$AF$1,0),FALSE))</f>
        <v>0</v>
      </c>
      <c r="Z370">
        <f>IF(ISERROR(1/VLOOKUP($B370,'Justerad allokering'!$B$1:$AG$461,MATCH(Z$1,'Justerad allokering'!$B$1:$AF$1,0),FALSE)),VLOOKUP($B370,'Allokerad kvv'!$B$2:$AV$468,MATCH(Z$1,'Allokerad kvv'!$B$1:$AV$1,0),FALSE),VLOOKUP($B370,'Justerad allokering'!$B$1:$AG$461,MATCH(Z$1,'Justerad allokering'!$B$1:$AF$1,0),FALSE))</f>
        <v>0</v>
      </c>
      <c r="AE370" s="89">
        <f t="shared" si="20"/>
        <v>0</v>
      </c>
      <c r="AG370">
        <f t="shared" si="21"/>
        <v>0</v>
      </c>
      <c r="AH370">
        <f t="shared" si="22"/>
        <v>0</v>
      </c>
      <c r="AI370" t="str">
        <f>IF(AH370=0,"",AH370/VLOOKUP(B370,Kraftvärmeprod!$B$1:$BC$480,MATCH("Summa tillförd energi exklusive rökgaskondensering",Kraftvärmeprod!$B$1:$BC$1,0),FALSE))</f>
        <v/>
      </c>
      <c r="AK370">
        <f t="shared" si="23"/>
        <v>0</v>
      </c>
    </row>
    <row r="371" spans="1:37" x14ac:dyDescent="0.25">
      <c r="A371" s="2" t="s">
        <v>501</v>
      </c>
      <c r="B371" s="2" t="s">
        <v>512</v>
      </c>
      <c r="C371">
        <f>IF(ISERROR(1/VLOOKUP($B371,'Justerad allokering'!$B$1:$AG$461,MATCH(C$1,'Justerad allokering'!$B$1:$AF$1,0),FALSE)),VLOOKUP($B371,'Allokerad kvv'!$B$2:$AV$468,MATCH(C$1,'Allokerad kvv'!$B$1:$AV$1,0),FALSE),VLOOKUP($B371,'Justerad allokering'!$B$1:$AG$461,MATCH(C$1,'Justerad allokering'!$B$1:$AF$1,0),FALSE))</f>
        <v>0</v>
      </c>
      <c r="D371">
        <f>IF(ISERROR(1/VLOOKUP($B371,'Justerad allokering'!$B$1:$AG$461,MATCH(D$1,'Justerad allokering'!$B$1:$AF$1,0),FALSE)),VLOOKUP($B371,'Allokerad kvv'!$B$2:$AV$468,MATCH(D$1,'Allokerad kvv'!$B$1:$AV$1,0),FALSE),VLOOKUP($B371,'Justerad allokering'!$B$1:$AG$461,MATCH(D$1,'Justerad allokering'!$B$1:$AF$1,0),FALSE))</f>
        <v>0</v>
      </c>
      <c r="E371">
        <f>IF(ISERROR(1/VLOOKUP($B371,'Justerad allokering'!$B$1:$AG$461,MATCH(E$1,'Justerad allokering'!$B$1:$AF$1,0),FALSE)),VLOOKUP($B371,'Allokerad kvv'!$B$2:$AV$468,MATCH(E$1,'Allokerad kvv'!$B$1:$AV$1,0),FALSE),VLOOKUP($B371,'Justerad allokering'!$B$1:$AG$461,MATCH(E$1,'Justerad allokering'!$B$1:$AF$1,0),FALSE))</f>
        <v>0</v>
      </c>
      <c r="F371">
        <f>IF(ISERROR(1/VLOOKUP($B371,'Justerad allokering'!$B$1:$AG$461,MATCH(F$1,'Justerad allokering'!$B$1:$AF$1,0),FALSE)),VLOOKUP($B371,'Allokerad kvv'!$B$2:$AV$468,MATCH(F$1,'Allokerad kvv'!$B$1:$AV$1,0),FALSE),VLOOKUP($B371,'Justerad allokering'!$B$1:$AG$461,MATCH(F$1,'Justerad allokering'!$B$1:$AF$1,0),FALSE))</f>
        <v>0</v>
      </c>
      <c r="G371">
        <f>IF(ISERROR(1/VLOOKUP($B371,'Justerad allokering'!$B$1:$AG$461,MATCH(G$1,'Justerad allokering'!$B$1:$AF$1,0),FALSE)),VLOOKUP($B371,'Allokerad kvv'!$B$2:$AV$468,MATCH(G$1,'Allokerad kvv'!$B$1:$AV$1,0),FALSE),VLOOKUP($B371,'Justerad allokering'!$B$1:$AG$461,MATCH(G$1,'Justerad allokering'!$B$1:$AF$1,0),FALSE))</f>
        <v>0</v>
      </c>
      <c r="H371">
        <f>IF(ISERROR(1/VLOOKUP($B371,'Justerad allokering'!$B$1:$AG$461,MATCH(H$1,'Justerad allokering'!$B$1:$AF$1,0),FALSE)),VLOOKUP($B371,'Allokerad kvv'!$B$2:$AV$468,MATCH(H$1,'Allokerad kvv'!$B$1:$AV$1,0),FALSE),VLOOKUP($B371,'Justerad allokering'!$B$1:$AG$461,MATCH(H$1,'Justerad allokering'!$B$1:$AF$1,0),FALSE))</f>
        <v>0</v>
      </c>
      <c r="I371">
        <f>IF(ISERROR(1/VLOOKUP($B371,'Justerad allokering'!$B$1:$AG$461,MATCH(I$1,'Justerad allokering'!$B$1:$AF$1,0),FALSE)),VLOOKUP($B371,'Allokerad kvv'!$B$2:$AV$468,MATCH(I$1,'Allokerad kvv'!$B$1:$AV$1,0),FALSE),VLOOKUP($B371,'Justerad allokering'!$B$1:$AG$461,MATCH(I$1,'Justerad allokering'!$B$1:$AF$1,0),FALSE))</f>
        <v>0</v>
      </c>
      <c r="J371">
        <f>IF(ISERROR(1/VLOOKUP($B371,'Justerad allokering'!$B$1:$AG$461,MATCH(J$1,'Justerad allokering'!$B$1:$AF$1,0),FALSE)),VLOOKUP($B371,'Allokerad kvv'!$B$2:$AV$468,MATCH(J$1,'Allokerad kvv'!$B$1:$AV$1,0),FALSE),VLOOKUP($B371,'Justerad allokering'!$B$1:$AG$461,MATCH(J$1,'Justerad allokering'!$B$1:$AF$1,0),FALSE))</f>
        <v>0</v>
      </c>
      <c r="K371">
        <f>IF(ISERROR(1/VLOOKUP($B371,'Justerad allokering'!$B$1:$AG$461,MATCH(K$1,'Justerad allokering'!$B$1:$AF$1,0),FALSE)),VLOOKUP($B371,'Allokerad kvv'!$B$2:$AV$468,MATCH(K$1,'Allokerad kvv'!$B$1:$AV$1,0),FALSE),VLOOKUP($B371,'Justerad allokering'!$B$1:$AG$461,MATCH(K$1,'Justerad allokering'!$B$1:$AF$1,0),FALSE))</f>
        <v>0</v>
      </c>
      <c r="L371">
        <f>IF(ISERROR(1/VLOOKUP($B371,'Justerad allokering'!$B$1:$AG$461,MATCH(L$1,'Justerad allokering'!$B$1:$AF$1,0),FALSE)),VLOOKUP($B371,'Allokerad kvv'!$B$2:$AV$468,MATCH(L$1,'Allokerad kvv'!$B$1:$AV$1,0),FALSE),VLOOKUP($B371,'Justerad allokering'!$B$1:$AG$461,MATCH(L$1,'Justerad allokering'!$B$1:$AF$1,0),FALSE))</f>
        <v>0</v>
      </c>
      <c r="M371">
        <f>IF(ISERROR(1/VLOOKUP($B371,'Justerad allokering'!$B$1:$AG$461,MATCH(M$1,'Justerad allokering'!$B$1:$AF$1,0),FALSE)),VLOOKUP($B371,'Allokerad kvv'!$B$2:$AV$468,MATCH(M$1,'Allokerad kvv'!$B$1:$AV$1,0),FALSE),VLOOKUP($B371,'Justerad allokering'!$B$1:$AG$461,MATCH(M$1,'Justerad allokering'!$B$1:$AF$1,0),FALSE))</f>
        <v>0</v>
      </c>
      <c r="N371">
        <f>IF(ISERROR(1/VLOOKUP($B371,'Justerad allokering'!$B$1:$AG$461,MATCH(N$1,'Justerad allokering'!$B$1:$AF$1,0),FALSE)),VLOOKUP($B371,'Allokerad kvv'!$B$2:$AV$468,MATCH(N$1,'Allokerad kvv'!$B$1:$AV$1,0),FALSE),VLOOKUP($B371,'Justerad allokering'!$B$1:$AG$461,MATCH(N$1,'Justerad allokering'!$B$1:$AF$1,0),FALSE))</f>
        <v>0</v>
      </c>
      <c r="O371">
        <f>IF(ISERROR(1/VLOOKUP($B371,'Justerad allokering'!$B$1:$AG$461,MATCH(O$1,'Justerad allokering'!$B$1:$AF$1,0),FALSE)),VLOOKUP($B371,'Allokerad kvv'!$B$2:$AV$468,MATCH(O$1,'Allokerad kvv'!$B$1:$AV$1,0),FALSE),VLOOKUP($B371,'Justerad allokering'!$B$1:$AG$461,MATCH(O$1,'Justerad allokering'!$B$1:$AF$1,0),FALSE))</f>
        <v>0</v>
      </c>
      <c r="P371">
        <f>IF(ISERROR(1/VLOOKUP($B371,'Justerad allokering'!$B$1:$AG$461,MATCH(P$1,'Justerad allokering'!$B$1:$AF$1,0),FALSE)),VLOOKUP($B371,'Allokerad kvv'!$B$2:$AV$468,MATCH(P$1,'Allokerad kvv'!$B$1:$AV$1,0),FALSE),VLOOKUP($B371,'Justerad allokering'!$B$1:$AG$461,MATCH(P$1,'Justerad allokering'!$B$1:$AF$1,0),FALSE))</f>
        <v>0</v>
      </c>
      <c r="Q371">
        <f>IF(ISERROR(1/VLOOKUP($B371,'Justerad allokering'!$B$1:$AG$461,MATCH(Q$1,'Justerad allokering'!$B$1:$AF$1,0),FALSE)),VLOOKUP($B371,'Allokerad kvv'!$B$2:$AV$468,MATCH(Q$1,'Allokerad kvv'!$B$1:$AV$1,0),FALSE),VLOOKUP($B371,'Justerad allokering'!$B$1:$AG$461,MATCH(Q$1,'Justerad allokering'!$B$1:$AF$1,0),FALSE))</f>
        <v>0</v>
      </c>
      <c r="R371">
        <f>IF(ISERROR(1/VLOOKUP($B371,'Justerad allokering'!$B$1:$AG$461,MATCH(R$1,'Justerad allokering'!$B$1:$AF$1,0),FALSE)),VLOOKUP($B371,'Allokerad kvv'!$B$2:$AV$468,MATCH(R$1,'Allokerad kvv'!$B$1:$AV$1,0),FALSE),VLOOKUP($B371,'Justerad allokering'!$B$1:$AG$461,MATCH(R$1,'Justerad allokering'!$B$1:$AF$1,0),FALSE))</f>
        <v>0</v>
      </c>
      <c r="S371">
        <f>IF(ISERROR(1/VLOOKUP($B371,'Justerad allokering'!$B$1:$AG$461,MATCH(S$1,'Justerad allokering'!$B$1:$AF$1,0),FALSE)),VLOOKUP($B371,'Allokerad kvv'!$B$2:$AV$468,MATCH(S$1,'Allokerad kvv'!$B$1:$AV$1,0),FALSE),VLOOKUP($B371,'Justerad allokering'!$B$1:$AG$461,MATCH(S$1,'Justerad allokering'!$B$1:$AF$1,0),FALSE))</f>
        <v>0</v>
      </c>
      <c r="T371">
        <f>IF(ISERROR(1/VLOOKUP($B371,'Justerad allokering'!$B$1:$AG$461,MATCH(T$1,'Justerad allokering'!$B$1:$AF$1,0),FALSE)),VLOOKUP($B371,'Allokerad kvv'!$B$2:$AV$468,MATCH(T$1,'Allokerad kvv'!$B$1:$AV$1,0),FALSE),VLOOKUP($B371,'Justerad allokering'!$B$1:$AG$461,MATCH(T$1,'Justerad allokering'!$B$1:$AF$1,0),FALSE))</f>
        <v>0</v>
      </c>
      <c r="U371">
        <f>IF(ISERROR(1/VLOOKUP($B371,'Justerad allokering'!$B$1:$AG$461,MATCH(U$1,'Justerad allokering'!$B$1:$AF$1,0),FALSE)),VLOOKUP($B371,'Allokerad kvv'!$B$2:$AV$468,MATCH(U$1,'Allokerad kvv'!$B$1:$AV$1,0),FALSE),VLOOKUP($B371,'Justerad allokering'!$B$1:$AG$461,MATCH(U$1,'Justerad allokering'!$B$1:$AF$1,0),FALSE))</f>
        <v>0</v>
      </c>
      <c r="V371">
        <f>IF(ISERROR(1/VLOOKUP($B371,'Justerad allokering'!$B$1:$AG$461,MATCH(V$1,'Justerad allokering'!$B$1:$AF$1,0),FALSE)),VLOOKUP($B371,'Allokerad kvv'!$B$2:$AV$468,MATCH(V$1,'Allokerad kvv'!$B$1:$AV$1,0),FALSE),VLOOKUP($B371,'Justerad allokering'!$B$1:$AG$461,MATCH(V$1,'Justerad allokering'!$B$1:$AF$1,0),FALSE))</f>
        <v>0</v>
      </c>
      <c r="W371">
        <f>IF(ISERROR(1/VLOOKUP($B371,'Justerad allokering'!$B$1:$AG$461,MATCH(W$1,'Justerad allokering'!$B$1:$AF$1,0),FALSE)),VLOOKUP($B371,'Allokerad kvv'!$B$2:$AV$468,MATCH(W$1,'Allokerad kvv'!$B$1:$AV$1,0),FALSE),VLOOKUP($B371,'Justerad allokering'!$B$1:$AG$461,MATCH(W$1,'Justerad allokering'!$B$1:$AF$1,0),FALSE))</f>
        <v>0</v>
      </c>
      <c r="X371">
        <f>IF(ISERROR(1/VLOOKUP($B371,'Justerad allokering'!$B$1:$AG$461,MATCH(X$1,'Justerad allokering'!$B$1:$AF$1,0),FALSE)),VLOOKUP($B371,'Allokerad kvv'!$B$2:$AV$468,MATCH(X$1,'Allokerad kvv'!$B$1:$AV$1,0),FALSE),VLOOKUP($B371,'Justerad allokering'!$B$1:$AG$461,MATCH(X$1,'Justerad allokering'!$B$1:$AF$1,0),FALSE))</f>
        <v>0</v>
      </c>
      <c r="Y371">
        <f>IF(ISERROR(1/VLOOKUP($B371,'Justerad allokering'!$B$1:$AG$461,MATCH(Y$1,'Justerad allokering'!$B$1:$AF$1,0),FALSE)),VLOOKUP($B371,'Allokerad kvv'!$B$2:$AV$468,MATCH(Y$1,'Allokerad kvv'!$B$1:$AV$1,0),FALSE),VLOOKUP($B371,'Justerad allokering'!$B$1:$AG$461,MATCH(Y$1,'Justerad allokering'!$B$1:$AF$1,0),FALSE))</f>
        <v>0</v>
      </c>
      <c r="Z371">
        <f>IF(ISERROR(1/VLOOKUP($B371,'Justerad allokering'!$B$1:$AG$461,MATCH(Z$1,'Justerad allokering'!$B$1:$AF$1,0),FALSE)),VLOOKUP($B371,'Allokerad kvv'!$B$2:$AV$468,MATCH(Z$1,'Allokerad kvv'!$B$1:$AV$1,0),FALSE),VLOOKUP($B371,'Justerad allokering'!$B$1:$AG$461,MATCH(Z$1,'Justerad allokering'!$B$1:$AF$1,0),FALSE))</f>
        <v>0</v>
      </c>
      <c r="AE371" s="89">
        <f t="shared" si="20"/>
        <v>0</v>
      </c>
      <c r="AG371">
        <f t="shared" si="21"/>
        <v>0</v>
      </c>
      <c r="AH371">
        <f t="shared" si="22"/>
        <v>0</v>
      </c>
      <c r="AI371" t="str">
        <f>IF(AH371=0,"",AH371/VLOOKUP(B371,Kraftvärmeprod!$B$1:$BC$480,MATCH("Summa tillförd energi exklusive rökgaskondensering",Kraftvärmeprod!$B$1:$BC$1,0),FALSE))</f>
        <v/>
      </c>
      <c r="AK371">
        <f t="shared" si="23"/>
        <v>0</v>
      </c>
    </row>
    <row r="372" spans="1:37" x14ac:dyDescent="0.25">
      <c r="A372" s="2" t="s">
        <v>501</v>
      </c>
      <c r="B372" s="2" t="s">
        <v>513</v>
      </c>
      <c r="C372">
        <f>IF(ISERROR(1/VLOOKUP($B372,'Justerad allokering'!$B$1:$AG$461,MATCH(C$1,'Justerad allokering'!$B$1:$AF$1,0),FALSE)),VLOOKUP($B372,'Allokerad kvv'!$B$2:$AV$468,MATCH(C$1,'Allokerad kvv'!$B$1:$AV$1,0),FALSE),VLOOKUP($B372,'Justerad allokering'!$B$1:$AG$461,MATCH(C$1,'Justerad allokering'!$B$1:$AF$1,0),FALSE))</f>
        <v>0</v>
      </c>
      <c r="D372">
        <f>IF(ISERROR(1/VLOOKUP($B372,'Justerad allokering'!$B$1:$AG$461,MATCH(D$1,'Justerad allokering'!$B$1:$AF$1,0),FALSE)),VLOOKUP($B372,'Allokerad kvv'!$B$2:$AV$468,MATCH(D$1,'Allokerad kvv'!$B$1:$AV$1,0),FALSE),VLOOKUP($B372,'Justerad allokering'!$B$1:$AG$461,MATCH(D$1,'Justerad allokering'!$B$1:$AF$1,0),FALSE))</f>
        <v>0</v>
      </c>
      <c r="E372">
        <f>IF(ISERROR(1/VLOOKUP($B372,'Justerad allokering'!$B$1:$AG$461,MATCH(E$1,'Justerad allokering'!$B$1:$AF$1,0),FALSE)),VLOOKUP($B372,'Allokerad kvv'!$B$2:$AV$468,MATCH(E$1,'Allokerad kvv'!$B$1:$AV$1,0),FALSE),VLOOKUP($B372,'Justerad allokering'!$B$1:$AG$461,MATCH(E$1,'Justerad allokering'!$B$1:$AF$1,0),FALSE))</f>
        <v>0</v>
      </c>
      <c r="F372">
        <f>IF(ISERROR(1/VLOOKUP($B372,'Justerad allokering'!$B$1:$AG$461,MATCH(F$1,'Justerad allokering'!$B$1:$AF$1,0),FALSE)),VLOOKUP($B372,'Allokerad kvv'!$B$2:$AV$468,MATCH(F$1,'Allokerad kvv'!$B$1:$AV$1,0),FALSE),VLOOKUP($B372,'Justerad allokering'!$B$1:$AG$461,MATCH(F$1,'Justerad allokering'!$B$1:$AF$1,0),FALSE))</f>
        <v>0</v>
      </c>
      <c r="G372">
        <f>IF(ISERROR(1/VLOOKUP($B372,'Justerad allokering'!$B$1:$AG$461,MATCH(G$1,'Justerad allokering'!$B$1:$AF$1,0),FALSE)),VLOOKUP($B372,'Allokerad kvv'!$B$2:$AV$468,MATCH(G$1,'Allokerad kvv'!$B$1:$AV$1,0),FALSE),VLOOKUP($B372,'Justerad allokering'!$B$1:$AG$461,MATCH(G$1,'Justerad allokering'!$B$1:$AF$1,0),FALSE))</f>
        <v>0</v>
      </c>
      <c r="H372">
        <f>IF(ISERROR(1/VLOOKUP($B372,'Justerad allokering'!$B$1:$AG$461,MATCH(H$1,'Justerad allokering'!$B$1:$AF$1,0),FALSE)),VLOOKUP($B372,'Allokerad kvv'!$B$2:$AV$468,MATCH(H$1,'Allokerad kvv'!$B$1:$AV$1,0),FALSE),VLOOKUP($B372,'Justerad allokering'!$B$1:$AG$461,MATCH(H$1,'Justerad allokering'!$B$1:$AF$1,0),FALSE))</f>
        <v>0</v>
      </c>
      <c r="I372">
        <f>IF(ISERROR(1/VLOOKUP($B372,'Justerad allokering'!$B$1:$AG$461,MATCH(I$1,'Justerad allokering'!$B$1:$AF$1,0),FALSE)),VLOOKUP($B372,'Allokerad kvv'!$B$2:$AV$468,MATCH(I$1,'Allokerad kvv'!$B$1:$AV$1,0),FALSE),VLOOKUP($B372,'Justerad allokering'!$B$1:$AG$461,MATCH(I$1,'Justerad allokering'!$B$1:$AF$1,0),FALSE))</f>
        <v>0</v>
      </c>
      <c r="J372">
        <f>IF(ISERROR(1/VLOOKUP($B372,'Justerad allokering'!$B$1:$AG$461,MATCH(J$1,'Justerad allokering'!$B$1:$AF$1,0),FALSE)),VLOOKUP($B372,'Allokerad kvv'!$B$2:$AV$468,MATCH(J$1,'Allokerad kvv'!$B$1:$AV$1,0),FALSE),VLOOKUP($B372,'Justerad allokering'!$B$1:$AG$461,MATCH(J$1,'Justerad allokering'!$B$1:$AF$1,0),FALSE))</f>
        <v>0</v>
      </c>
      <c r="K372">
        <f>IF(ISERROR(1/VLOOKUP($B372,'Justerad allokering'!$B$1:$AG$461,MATCH(K$1,'Justerad allokering'!$B$1:$AF$1,0),FALSE)),VLOOKUP($B372,'Allokerad kvv'!$B$2:$AV$468,MATCH(K$1,'Allokerad kvv'!$B$1:$AV$1,0),FALSE),VLOOKUP($B372,'Justerad allokering'!$B$1:$AG$461,MATCH(K$1,'Justerad allokering'!$B$1:$AF$1,0),FALSE))</f>
        <v>0</v>
      </c>
      <c r="L372">
        <f>IF(ISERROR(1/VLOOKUP($B372,'Justerad allokering'!$B$1:$AG$461,MATCH(L$1,'Justerad allokering'!$B$1:$AF$1,0),FALSE)),VLOOKUP($B372,'Allokerad kvv'!$B$2:$AV$468,MATCH(L$1,'Allokerad kvv'!$B$1:$AV$1,0),FALSE),VLOOKUP($B372,'Justerad allokering'!$B$1:$AG$461,MATCH(L$1,'Justerad allokering'!$B$1:$AF$1,0),FALSE))</f>
        <v>0</v>
      </c>
      <c r="M372">
        <f>IF(ISERROR(1/VLOOKUP($B372,'Justerad allokering'!$B$1:$AG$461,MATCH(M$1,'Justerad allokering'!$B$1:$AF$1,0),FALSE)),VLOOKUP($B372,'Allokerad kvv'!$B$2:$AV$468,MATCH(M$1,'Allokerad kvv'!$B$1:$AV$1,0),FALSE),VLOOKUP($B372,'Justerad allokering'!$B$1:$AG$461,MATCH(M$1,'Justerad allokering'!$B$1:$AF$1,0),FALSE))</f>
        <v>0</v>
      </c>
      <c r="N372">
        <f>IF(ISERROR(1/VLOOKUP($B372,'Justerad allokering'!$B$1:$AG$461,MATCH(N$1,'Justerad allokering'!$B$1:$AF$1,0),FALSE)),VLOOKUP($B372,'Allokerad kvv'!$B$2:$AV$468,MATCH(N$1,'Allokerad kvv'!$B$1:$AV$1,0),FALSE),VLOOKUP($B372,'Justerad allokering'!$B$1:$AG$461,MATCH(N$1,'Justerad allokering'!$B$1:$AF$1,0),FALSE))</f>
        <v>0</v>
      </c>
      <c r="O372">
        <f>IF(ISERROR(1/VLOOKUP($B372,'Justerad allokering'!$B$1:$AG$461,MATCH(O$1,'Justerad allokering'!$B$1:$AF$1,0),FALSE)),VLOOKUP($B372,'Allokerad kvv'!$B$2:$AV$468,MATCH(O$1,'Allokerad kvv'!$B$1:$AV$1,0),FALSE),VLOOKUP($B372,'Justerad allokering'!$B$1:$AG$461,MATCH(O$1,'Justerad allokering'!$B$1:$AF$1,0),FALSE))</f>
        <v>0</v>
      </c>
      <c r="P372">
        <f>IF(ISERROR(1/VLOOKUP($B372,'Justerad allokering'!$B$1:$AG$461,MATCH(P$1,'Justerad allokering'!$B$1:$AF$1,0),FALSE)),VLOOKUP($B372,'Allokerad kvv'!$B$2:$AV$468,MATCH(P$1,'Allokerad kvv'!$B$1:$AV$1,0),FALSE),VLOOKUP($B372,'Justerad allokering'!$B$1:$AG$461,MATCH(P$1,'Justerad allokering'!$B$1:$AF$1,0),FALSE))</f>
        <v>0</v>
      </c>
      <c r="Q372">
        <f>IF(ISERROR(1/VLOOKUP($B372,'Justerad allokering'!$B$1:$AG$461,MATCH(Q$1,'Justerad allokering'!$B$1:$AF$1,0),FALSE)),VLOOKUP($B372,'Allokerad kvv'!$B$2:$AV$468,MATCH(Q$1,'Allokerad kvv'!$B$1:$AV$1,0),FALSE),VLOOKUP($B372,'Justerad allokering'!$B$1:$AG$461,MATCH(Q$1,'Justerad allokering'!$B$1:$AF$1,0),FALSE))</f>
        <v>0</v>
      </c>
      <c r="R372">
        <f>IF(ISERROR(1/VLOOKUP($B372,'Justerad allokering'!$B$1:$AG$461,MATCH(R$1,'Justerad allokering'!$B$1:$AF$1,0),FALSE)),VLOOKUP($B372,'Allokerad kvv'!$B$2:$AV$468,MATCH(R$1,'Allokerad kvv'!$B$1:$AV$1,0),FALSE),VLOOKUP($B372,'Justerad allokering'!$B$1:$AG$461,MATCH(R$1,'Justerad allokering'!$B$1:$AF$1,0),FALSE))</f>
        <v>0</v>
      </c>
      <c r="S372">
        <f>IF(ISERROR(1/VLOOKUP($B372,'Justerad allokering'!$B$1:$AG$461,MATCH(S$1,'Justerad allokering'!$B$1:$AF$1,0),FALSE)),VLOOKUP($B372,'Allokerad kvv'!$B$2:$AV$468,MATCH(S$1,'Allokerad kvv'!$B$1:$AV$1,0),FALSE),VLOOKUP($B372,'Justerad allokering'!$B$1:$AG$461,MATCH(S$1,'Justerad allokering'!$B$1:$AF$1,0),FALSE))</f>
        <v>0</v>
      </c>
      <c r="T372">
        <f>IF(ISERROR(1/VLOOKUP($B372,'Justerad allokering'!$B$1:$AG$461,MATCH(T$1,'Justerad allokering'!$B$1:$AF$1,0),FALSE)),VLOOKUP($B372,'Allokerad kvv'!$B$2:$AV$468,MATCH(T$1,'Allokerad kvv'!$B$1:$AV$1,0),FALSE),VLOOKUP($B372,'Justerad allokering'!$B$1:$AG$461,MATCH(T$1,'Justerad allokering'!$B$1:$AF$1,0),FALSE))</f>
        <v>0</v>
      </c>
      <c r="U372">
        <f>IF(ISERROR(1/VLOOKUP($B372,'Justerad allokering'!$B$1:$AG$461,MATCH(U$1,'Justerad allokering'!$B$1:$AF$1,0),FALSE)),VLOOKUP($B372,'Allokerad kvv'!$B$2:$AV$468,MATCH(U$1,'Allokerad kvv'!$B$1:$AV$1,0),FALSE),VLOOKUP($B372,'Justerad allokering'!$B$1:$AG$461,MATCH(U$1,'Justerad allokering'!$B$1:$AF$1,0),FALSE))</f>
        <v>0</v>
      </c>
      <c r="V372">
        <f>IF(ISERROR(1/VLOOKUP($B372,'Justerad allokering'!$B$1:$AG$461,MATCH(V$1,'Justerad allokering'!$B$1:$AF$1,0),FALSE)),VLOOKUP($B372,'Allokerad kvv'!$B$2:$AV$468,MATCH(V$1,'Allokerad kvv'!$B$1:$AV$1,0),FALSE),VLOOKUP($B372,'Justerad allokering'!$B$1:$AG$461,MATCH(V$1,'Justerad allokering'!$B$1:$AF$1,0),FALSE))</f>
        <v>0</v>
      </c>
      <c r="W372">
        <f>IF(ISERROR(1/VLOOKUP($B372,'Justerad allokering'!$B$1:$AG$461,MATCH(W$1,'Justerad allokering'!$B$1:$AF$1,0),FALSE)),VLOOKUP($B372,'Allokerad kvv'!$B$2:$AV$468,MATCH(W$1,'Allokerad kvv'!$B$1:$AV$1,0),FALSE),VLOOKUP($B372,'Justerad allokering'!$B$1:$AG$461,MATCH(W$1,'Justerad allokering'!$B$1:$AF$1,0),FALSE))</f>
        <v>0</v>
      </c>
      <c r="X372">
        <f>IF(ISERROR(1/VLOOKUP($B372,'Justerad allokering'!$B$1:$AG$461,MATCH(X$1,'Justerad allokering'!$B$1:$AF$1,0),FALSE)),VLOOKUP($B372,'Allokerad kvv'!$B$2:$AV$468,MATCH(X$1,'Allokerad kvv'!$B$1:$AV$1,0),FALSE),VLOOKUP($B372,'Justerad allokering'!$B$1:$AG$461,MATCH(X$1,'Justerad allokering'!$B$1:$AF$1,0),FALSE))</f>
        <v>0</v>
      </c>
      <c r="Y372">
        <f>IF(ISERROR(1/VLOOKUP($B372,'Justerad allokering'!$B$1:$AG$461,MATCH(Y$1,'Justerad allokering'!$B$1:$AF$1,0),FALSE)),VLOOKUP($B372,'Allokerad kvv'!$B$2:$AV$468,MATCH(Y$1,'Allokerad kvv'!$B$1:$AV$1,0),FALSE),VLOOKUP($B372,'Justerad allokering'!$B$1:$AG$461,MATCH(Y$1,'Justerad allokering'!$B$1:$AF$1,0),FALSE))</f>
        <v>0</v>
      </c>
      <c r="Z372">
        <f>IF(ISERROR(1/VLOOKUP($B372,'Justerad allokering'!$B$1:$AG$461,MATCH(Z$1,'Justerad allokering'!$B$1:$AF$1,0),FALSE)),VLOOKUP($B372,'Allokerad kvv'!$B$2:$AV$468,MATCH(Z$1,'Allokerad kvv'!$B$1:$AV$1,0),FALSE),VLOOKUP($B372,'Justerad allokering'!$B$1:$AG$461,MATCH(Z$1,'Justerad allokering'!$B$1:$AF$1,0),FALSE))</f>
        <v>0</v>
      </c>
      <c r="AE372" s="89">
        <f t="shared" si="20"/>
        <v>0</v>
      </c>
      <c r="AG372">
        <f t="shared" si="21"/>
        <v>0</v>
      </c>
      <c r="AH372">
        <f t="shared" si="22"/>
        <v>0</v>
      </c>
      <c r="AI372" t="str">
        <f>IF(AH372=0,"",AH372/VLOOKUP(B372,Kraftvärmeprod!$B$1:$BC$480,MATCH("Summa tillförd energi exklusive rökgaskondensering",Kraftvärmeprod!$B$1:$BC$1,0),FALSE))</f>
        <v/>
      </c>
      <c r="AK372">
        <f t="shared" si="23"/>
        <v>0</v>
      </c>
    </row>
    <row r="373" spans="1:37" x14ac:dyDescent="0.25">
      <c r="A373" s="2" t="s">
        <v>501</v>
      </c>
      <c r="B373" s="2" t="s">
        <v>514</v>
      </c>
      <c r="C373">
        <f>IF(ISERROR(1/VLOOKUP($B373,'Justerad allokering'!$B$1:$AG$461,MATCH(C$1,'Justerad allokering'!$B$1:$AF$1,0),FALSE)),VLOOKUP($B373,'Allokerad kvv'!$B$2:$AV$468,MATCH(C$1,'Allokerad kvv'!$B$1:$AV$1,0),FALSE),VLOOKUP($B373,'Justerad allokering'!$B$1:$AG$461,MATCH(C$1,'Justerad allokering'!$B$1:$AF$1,0),FALSE))</f>
        <v>0.18834999999999999</v>
      </c>
      <c r="D373">
        <f>IF(ISERROR(1/VLOOKUP($B373,'Justerad allokering'!$B$1:$AG$461,MATCH(D$1,'Justerad allokering'!$B$1:$AF$1,0),FALSE)),VLOOKUP($B373,'Allokerad kvv'!$B$2:$AV$468,MATCH(D$1,'Allokerad kvv'!$B$1:$AV$1,0),FALSE),VLOOKUP($B373,'Justerad allokering'!$B$1:$AG$461,MATCH(D$1,'Justerad allokering'!$B$1:$AF$1,0),FALSE))</f>
        <v>0</v>
      </c>
      <c r="E373">
        <f>IF(ISERROR(1/VLOOKUP($B373,'Justerad allokering'!$B$1:$AG$461,MATCH(E$1,'Justerad allokering'!$B$1:$AF$1,0),FALSE)),VLOOKUP($B373,'Allokerad kvv'!$B$2:$AV$468,MATCH(E$1,'Allokerad kvv'!$B$1:$AV$1,0),FALSE),VLOOKUP($B373,'Justerad allokering'!$B$1:$AG$461,MATCH(E$1,'Justerad allokering'!$B$1:$AF$1,0),FALSE))</f>
        <v>0</v>
      </c>
      <c r="F373">
        <f>IF(ISERROR(1/VLOOKUP($B373,'Justerad allokering'!$B$1:$AG$461,MATCH(F$1,'Justerad allokering'!$B$1:$AF$1,0),FALSE)),VLOOKUP($B373,'Allokerad kvv'!$B$2:$AV$468,MATCH(F$1,'Allokerad kvv'!$B$1:$AV$1,0),FALSE),VLOOKUP($B373,'Justerad allokering'!$B$1:$AG$461,MATCH(F$1,'Justerad allokering'!$B$1:$AF$1,0),FALSE))</f>
        <v>0</v>
      </c>
      <c r="G373">
        <f>IF(ISERROR(1/VLOOKUP($B373,'Justerad allokering'!$B$1:$AG$461,MATCH(G$1,'Justerad allokering'!$B$1:$AF$1,0),FALSE)),VLOOKUP($B373,'Allokerad kvv'!$B$2:$AV$468,MATCH(G$1,'Allokerad kvv'!$B$1:$AV$1,0),FALSE),VLOOKUP($B373,'Justerad allokering'!$B$1:$AG$461,MATCH(G$1,'Justerad allokering'!$B$1:$AF$1,0),FALSE))</f>
        <v>8.0527500000000002E-2</v>
      </c>
      <c r="H373">
        <f>IF(ISERROR(1/VLOOKUP($B373,'Justerad allokering'!$B$1:$AG$461,MATCH(H$1,'Justerad allokering'!$B$1:$AF$1,0),FALSE)),VLOOKUP($B373,'Allokerad kvv'!$B$2:$AV$468,MATCH(H$1,'Allokerad kvv'!$B$1:$AV$1,0),FALSE),VLOOKUP($B373,'Justerad allokering'!$B$1:$AG$461,MATCH(H$1,'Justerad allokering'!$B$1:$AF$1,0),FALSE))</f>
        <v>0</v>
      </c>
      <c r="I373">
        <f>IF(ISERROR(1/VLOOKUP($B373,'Justerad allokering'!$B$1:$AG$461,MATCH(I$1,'Justerad allokering'!$B$1:$AF$1,0),FALSE)),VLOOKUP($B373,'Allokerad kvv'!$B$2:$AV$468,MATCH(I$1,'Allokerad kvv'!$B$1:$AV$1,0),FALSE),VLOOKUP($B373,'Justerad allokering'!$B$1:$AG$461,MATCH(I$1,'Justerad allokering'!$B$1:$AF$1,0),FALSE))</f>
        <v>0.42093900000000001</v>
      </c>
      <c r="J373">
        <f>IF(ISERROR(1/VLOOKUP($B373,'Justerad allokering'!$B$1:$AG$461,MATCH(J$1,'Justerad allokering'!$B$1:$AF$1,0),FALSE)),VLOOKUP($B373,'Allokerad kvv'!$B$2:$AV$468,MATCH(J$1,'Allokerad kvv'!$B$1:$AV$1,0),FALSE),VLOOKUP($B373,'Justerad allokering'!$B$1:$AG$461,MATCH(J$1,'Justerad allokering'!$B$1:$AF$1,0),FALSE))</f>
        <v>1.0048600000000001</v>
      </c>
      <c r="K373">
        <f>IF(ISERROR(1/VLOOKUP($B373,'Justerad allokering'!$B$1:$AG$461,MATCH(K$1,'Justerad allokering'!$B$1:$AF$1,0),FALSE)),VLOOKUP($B373,'Allokerad kvv'!$B$2:$AV$468,MATCH(K$1,'Allokerad kvv'!$B$1:$AV$1,0),FALSE),VLOOKUP($B373,'Justerad allokering'!$B$1:$AG$461,MATCH(K$1,'Justerad allokering'!$B$1:$AF$1,0),FALSE))</f>
        <v>0.40669</v>
      </c>
      <c r="L373">
        <f>IF(ISERROR(1/VLOOKUP($B373,'Justerad allokering'!$B$1:$AG$461,MATCH(L$1,'Justerad allokering'!$B$1:$AF$1,0),FALSE)),VLOOKUP($B373,'Allokerad kvv'!$B$2:$AV$468,MATCH(L$1,'Allokerad kvv'!$B$1:$AV$1,0),FALSE),VLOOKUP($B373,'Justerad allokering'!$B$1:$AG$461,MATCH(L$1,'Justerad allokering'!$B$1:$AF$1,0),FALSE))</f>
        <v>0</v>
      </c>
      <c r="M373">
        <f>IF(ISERROR(1/VLOOKUP($B373,'Justerad allokering'!$B$1:$AG$461,MATCH(M$1,'Justerad allokering'!$B$1:$AF$1,0),FALSE)),VLOOKUP($B373,'Allokerad kvv'!$B$2:$AV$468,MATCH(M$1,'Allokerad kvv'!$B$1:$AV$1,0),FALSE),VLOOKUP($B373,'Justerad allokering'!$B$1:$AG$461,MATCH(M$1,'Justerad allokering'!$B$1:$AF$1,0),FALSE))</f>
        <v>8.5123099999999994</v>
      </c>
      <c r="N373">
        <f>IF(ISERROR(1/VLOOKUP($B373,'Justerad allokering'!$B$1:$AG$461,MATCH(N$1,'Justerad allokering'!$B$1:$AF$1,0),FALSE)),VLOOKUP($B373,'Allokerad kvv'!$B$2:$AV$468,MATCH(N$1,'Allokerad kvv'!$B$1:$AV$1,0),FALSE),VLOOKUP($B373,'Justerad allokering'!$B$1:$AG$461,MATCH(N$1,'Justerad allokering'!$B$1:$AF$1,0),FALSE))</f>
        <v>0</v>
      </c>
      <c r="O373">
        <f>IF(ISERROR(1/VLOOKUP($B373,'Justerad allokering'!$B$1:$AG$461,MATCH(O$1,'Justerad allokering'!$B$1:$AF$1,0),FALSE)),VLOOKUP($B373,'Allokerad kvv'!$B$2:$AV$468,MATCH(O$1,'Allokerad kvv'!$B$1:$AV$1,0),FALSE),VLOOKUP($B373,'Justerad allokering'!$B$1:$AG$461,MATCH(O$1,'Justerad allokering'!$B$1:$AF$1,0),FALSE))</f>
        <v>0</v>
      </c>
      <c r="P373">
        <f>IF(ISERROR(1/VLOOKUP($B373,'Justerad allokering'!$B$1:$AG$461,MATCH(P$1,'Justerad allokering'!$B$1:$AF$1,0),FALSE)),VLOOKUP($B373,'Allokerad kvv'!$B$2:$AV$468,MATCH(P$1,'Allokerad kvv'!$B$1:$AV$1,0),FALSE),VLOOKUP($B373,'Justerad allokering'!$B$1:$AG$461,MATCH(P$1,'Justerad allokering'!$B$1:$AF$1,0),FALSE))</f>
        <v>0</v>
      </c>
      <c r="Q373">
        <f>IF(ISERROR(1/VLOOKUP($B373,'Justerad allokering'!$B$1:$AG$461,MATCH(Q$1,'Justerad allokering'!$B$1:$AF$1,0),FALSE)),VLOOKUP($B373,'Allokerad kvv'!$B$2:$AV$468,MATCH(Q$1,'Allokerad kvv'!$B$1:$AV$1,0),FALSE),VLOOKUP($B373,'Justerad allokering'!$B$1:$AG$461,MATCH(Q$1,'Justerad allokering'!$B$1:$AF$1,0),FALSE))</f>
        <v>0</v>
      </c>
      <c r="R373">
        <f>IF(ISERROR(1/VLOOKUP($B373,'Justerad allokering'!$B$1:$AG$461,MATCH(R$1,'Justerad allokering'!$B$1:$AF$1,0),FALSE)),VLOOKUP($B373,'Allokerad kvv'!$B$2:$AV$468,MATCH(R$1,'Allokerad kvv'!$B$1:$AV$1,0),FALSE),VLOOKUP($B373,'Justerad allokering'!$B$1:$AG$461,MATCH(R$1,'Justerad allokering'!$B$1:$AF$1,0),FALSE))</f>
        <v>0</v>
      </c>
      <c r="S373">
        <f>IF(ISERROR(1/VLOOKUP($B373,'Justerad allokering'!$B$1:$AG$461,MATCH(S$1,'Justerad allokering'!$B$1:$AF$1,0),FALSE)),VLOOKUP($B373,'Allokerad kvv'!$B$2:$AV$468,MATCH(S$1,'Allokerad kvv'!$B$1:$AV$1,0),FALSE),VLOOKUP($B373,'Justerad allokering'!$B$1:$AG$461,MATCH(S$1,'Justerad allokering'!$B$1:$AF$1,0),FALSE))</f>
        <v>0</v>
      </c>
      <c r="T373">
        <f>IF(ISERROR(1/VLOOKUP($B373,'Justerad allokering'!$B$1:$AG$461,MATCH(T$1,'Justerad allokering'!$B$1:$AF$1,0),FALSE)),VLOOKUP($B373,'Allokerad kvv'!$B$2:$AV$468,MATCH(T$1,'Allokerad kvv'!$B$1:$AV$1,0),FALSE),VLOOKUP($B373,'Justerad allokering'!$B$1:$AG$461,MATCH(T$1,'Justerad allokering'!$B$1:$AF$1,0),FALSE))</f>
        <v>0</v>
      </c>
      <c r="U373">
        <f>IF(ISERROR(1/VLOOKUP($B373,'Justerad allokering'!$B$1:$AG$461,MATCH(U$1,'Justerad allokering'!$B$1:$AF$1,0),FALSE)),VLOOKUP($B373,'Allokerad kvv'!$B$2:$AV$468,MATCH(U$1,'Allokerad kvv'!$B$1:$AV$1,0),FALSE),VLOOKUP($B373,'Justerad allokering'!$B$1:$AG$461,MATCH(U$1,'Justerad allokering'!$B$1:$AF$1,0),FALSE))</f>
        <v>0</v>
      </c>
      <c r="V373">
        <f>IF(ISERROR(1/VLOOKUP($B373,'Justerad allokering'!$B$1:$AG$461,MATCH(V$1,'Justerad allokering'!$B$1:$AF$1,0),FALSE)),VLOOKUP($B373,'Allokerad kvv'!$B$2:$AV$468,MATCH(V$1,'Allokerad kvv'!$B$1:$AV$1,0),FALSE),VLOOKUP($B373,'Justerad allokering'!$B$1:$AG$461,MATCH(V$1,'Justerad allokering'!$B$1:$AF$1,0),FALSE))</f>
        <v>0</v>
      </c>
      <c r="W373">
        <f>IF(ISERROR(1/VLOOKUP($B373,'Justerad allokering'!$B$1:$AG$461,MATCH(W$1,'Justerad allokering'!$B$1:$AF$1,0),FALSE)),VLOOKUP($B373,'Allokerad kvv'!$B$2:$AV$468,MATCH(W$1,'Allokerad kvv'!$B$1:$AV$1,0),FALSE),VLOOKUP($B373,'Justerad allokering'!$B$1:$AG$461,MATCH(W$1,'Justerad allokering'!$B$1:$AF$1,0),FALSE))</f>
        <v>0</v>
      </c>
      <c r="X373">
        <f>IF(ISERROR(1/VLOOKUP($B373,'Justerad allokering'!$B$1:$AG$461,MATCH(X$1,'Justerad allokering'!$B$1:$AF$1,0),FALSE)),VLOOKUP($B373,'Allokerad kvv'!$B$2:$AV$468,MATCH(X$1,'Allokerad kvv'!$B$1:$AV$1,0),FALSE),VLOOKUP($B373,'Justerad allokering'!$B$1:$AG$461,MATCH(X$1,'Justerad allokering'!$B$1:$AF$1,0),FALSE))</f>
        <v>0</v>
      </c>
      <c r="Y373">
        <f>IF(ISERROR(1/VLOOKUP($B373,'Justerad allokering'!$B$1:$AG$461,MATCH(Y$1,'Justerad allokering'!$B$1:$AF$1,0),FALSE)),VLOOKUP($B373,'Allokerad kvv'!$B$2:$AV$468,MATCH(Y$1,'Allokerad kvv'!$B$1:$AV$1,0),FALSE),VLOOKUP($B373,'Justerad allokering'!$B$1:$AG$461,MATCH(Y$1,'Justerad allokering'!$B$1:$AF$1,0),FALSE))</f>
        <v>0</v>
      </c>
      <c r="Z373">
        <f>IF(ISERROR(1/VLOOKUP($B373,'Justerad allokering'!$B$1:$AG$461,MATCH(Z$1,'Justerad allokering'!$B$1:$AF$1,0),FALSE)),VLOOKUP($B373,'Allokerad kvv'!$B$2:$AV$468,MATCH(Z$1,'Allokerad kvv'!$B$1:$AV$1,0),FALSE),VLOOKUP($B373,'Justerad allokering'!$B$1:$AG$461,MATCH(Z$1,'Justerad allokering'!$B$1:$AF$1,0),FALSE))</f>
        <v>0.57701499999999994</v>
      </c>
      <c r="AE373" s="89">
        <f t="shared" si="20"/>
        <v>11.1906915</v>
      </c>
      <c r="AG373">
        <f t="shared" si="21"/>
        <v>10.7840015</v>
      </c>
      <c r="AH373">
        <f t="shared" si="22"/>
        <v>10.7840015</v>
      </c>
      <c r="AI373">
        <f>IF(AH373=0,"",AH373/VLOOKUP(B373,Kraftvärmeprod!$B$1:$BC$480,MATCH("Summa tillförd energi exklusive rökgaskondensering",Kraftvärmeprod!$B$1:$BC$1,0),FALSE))</f>
        <v>0.89382523829258187</v>
      </c>
      <c r="AK373">
        <f t="shared" si="23"/>
        <v>10.094185</v>
      </c>
    </row>
    <row r="374" spans="1:37" x14ac:dyDescent="0.25">
      <c r="A374" s="2" t="s">
        <v>501</v>
      </c>
      <c r="B374" s="2" t="s">
        <v>515</v>
      </c>
      <c r="C374">
        <f>IF(ISERROR(1/VLOOKUP($B374,'Justerad allokering'!$B$1:$AG$461,MATCH(C$1,'Justerad allokering'!$B$1:$AF$1,0),FALSE)),VLOOKUP($B374,'Allokerad kvv'!$B$2:$AV$468,MATCH(C$1,'Allokerad kvv'!$B$1:$AV$1,0),FALSE),VLOOKUP($B374,'Justerad allokering'!$B$1:$AG$461,MATCH(C$1,'Justerad allokering'!$B$1:$AF$1,0),FALSE))</f>
        <v>0</v>
      </c>
      <c r="D374">
        <f>IF(ISERROR(1/VLOOKUP($B374,'Justerad allokering'!$B$1:$AG$461,MATCH(D$1,'Justerad allokering'!$B$1:$AF$1,0),FALSE)),VLOOKUP($B374,'Allokerad kvv'!$B$2:$AV$468,MATCH(D$1,'Allokerad kvv'!$B$1:$AV$1,0),FALSE),VLOOKUP($B374,'Justerad allokering'!$B$1:$AG$461,MATCH(D$1,'Justerad allokering'!$B$1:$AF$1,0),FALSE))</f>
        <v>0</v>
      </c>
      <c r="E374">
        <f>IF(ISERROR(1/VLOOKUP($B374,'Justerad allokering'!$B$1:$AG$461,MATCH(E$1,'Justerad allokering'!$B$1:$AF$1,0),FALSE)),VLOOKUP($B374,'Allokerad kvv'!$B$2:$AV$468,MATCH(E$1,'Allokerad kvv'!$B$1:$AV$1,0),FALSE),VLOOKUP($B374,'Justerad allokering'!$B$1:$AG$461,MATCH(E$1,'Justerad allokering'!$B$1:$AF$1,0),FALSE))</f>
        <v>0</v>
      </c>
      <c r="F374">
        <f>IF(ISERROR(1/VLOOKUP($B374,'Justerad allokering'!$B$1:$AG$461,MATCH(F$1,'Justerad allokering'!$B$1:$AF$1,0),FALSE)),VLOOKUP($B374,'Allokerad kvv'!$B$2:$AV$468,MATCH(F$1,'Allokerad kvv'!$B$1:$AV$1,0),FALSE),VLOOKUP($B374,'Justerad allokering'!$B$1:$AG$461,MATCH(F$1,'Justerad allokering'!$B$1:$AF$1,0),FALSE))</f>
        <v>0</v>
      </c>
      <c r="G374">
        <f>IF(ISERROR(1/VLOOKUP($B374,'Justerad allokering'!$B$1:$AG$461,MATCH(G$1,'Justerad allokering'!$B$1:$AF$1,0),FALSE)),VLOOKUP($B374,'Allokerad kvv'!$B$2:$AV$468,MATCH(G$1,'Allokerad kvv'!$B$1:$AV$1,0),FALSE),VLOOKUP($B374,'Justerad allokering'!$B$1:$AG$461,MATCH(G$1,'Justerad allokering'!$B$1:$AF$1,0),FALSE))</f>
        <v>0</v>
      </c>
      <c r="H374">
        <f>IF(ISERROR(1/VLOOKUP($B374,'Justerad allokering'!$B$1:$AG$461,MATCH(H$1,'Justerad allokering'!$B$1:$AF$1,0),FALSE)),VLOOKUP($B374,'Allokerad kvv'!$B$2:$AV$468,MATCH(H$1,'Allokerad kvv'!$B$1:$AV$1,0),FALSE),VLOOKUP($B374,'Justerad allokering'!$B$1:$AG$461,MATCH(H$1,'Justerad allokering'!$B$1:$AF$1,0),FALSE))</f>
        <v>0</v>
      </c>
      <c r="I374">
        <f>IF(ISERROR(1/VLOOKUP($B374,'Justerad allokering'!$B$1:$AG$461,MATCH(I$1,'Justerad allokering'!$B$1:$AF$1,0),FALSE)),VLOOKUP($B374,'Allokerad kvv'!$B$2:$AV$468,MATCH(I$1,'Allokerad kvv'!$B$1:$AV$1,0),FALSE),VLOOKUP($B374,'Justerad allokering'!$B$1:$AG$461,MATCH(I$1,'Justerad allokering'!$B$1:$AF$1,0),FALSE))</f>
        <v>0</v>
      </c>
      <c r="J374">
        <f>IF(ISERROR(1/VLOOKUP($B374,'Justerad allokering'!$B$1:$AG$461,MATCH(J$1,'Justerad allokering'!$B$1:$AF$1,0),FALSE)),VLOOKUP($B374,'Allokerad kvv'!$B$2:$AV$468,MATCH(J$1,'Allokerad kvv'!$B$1:$AV$1,0),FALSE),VLOOKUP($B374,'Justerad allokering'!$B$1:$AG$461,MATCH(J$1,'Justerad allokering'!$B$1:$AF$1,0),FALSE))</f>
        <v>0</v>
      </c>
      <c r="K374">
        <f>IF(ISERROR(1/VLOOKUP($B374,'Justerad allokering'!$B$1:$AG$461,MATCH(K$1,'Justerad allokering'!$B$1:$AF$1,0),FALSE)),VLOOKUP($B374,'Allokerad kvv'!$B$2:$AV$468,MATCH(K$1,'Allokerad kvv'!$B$1:$AV$1,0),FALSE),VLOOKUP($B374,'Justerad allokering'!$B$1:$AG$461,MATCH(K$1,'Justerad allokering'!$B$1:$AF$1,0),FALSE))</f>
        <v>0</v>
      </c>
      <c r="L374">
        <f>IF(ISERROR(1/VLOOKUP($B374,'Justerad allokering'!$B$1:$AG$461,MATCH(L$1,'Justerad allokering'!$B$1:$AF$1,0),FALSE)),VLOOKUP($B374,'Allokerad kvv'!$B$2:$AV$468,MATCH(L$1,'Allokerad kvv'!$B$1:$AV$1,0),FALSE),VLOOKUP($B374,'Justerad allokering'!$B$1:$AG$461,MATCH(L$1,'Justerad allokering'!$B$1:$AF$1,0),FALSE))</f>
        <v>0</v>
      </c>
      <c r="M374">
        <f>IF(ISERROR(1/VLOOKUP($B374,'Justerad allokering'!$B$1:$AG$461,MATCH(M$1,'Justerad allokering'!$B$1:$AF$1,0),FALSE)),VLOOKUP($B374,'Allokerad kvv'!$B$2:$AV$468,MATCH(M$1,'Allokerad kvv'!$B$1:$AV$1,0),FALSE),VLOOKUP($B374,'Justerad allokering'!$B$1:$AG$461,MATCH(M$1,'Justerad allokering'!$B$1:$AF$1,0),FALSE))</f>
        <v>0</v>
      </c>
      <c r="N374">
        <f>IF(ISERROR(1/VLOOKUP($B374,'Justerad allokering'!$B$1:$AG$461,MATCH(N$1,'Justerad allokering'!$B$1:$AF$1,0),FALSE)),VLOOKUP($B374,'Allokerad kvv'!$B$2:$AV$468,MATCH(N$1,'Allokerad kvv'!$B$1:$AV$1,0),FALSE),VLOOKUP($B374,'Justerad allokering'!$B$1:$AG$461,MATCH(N$1,'Justerad allokering'!$B$1:$AF$1,0),FALSE))</f>
        <v>0</v>
      </c>
      <c r="O374">
        <f>IF(ISERROR(1/VLOOKUP($B374,'Justerad allokering'!$B$1:$AG$461,MATCH(O$1,'Justerad allokering'!$B$1:$AF$1,0),FALSE)),VLOOKUP($B374,'Allokerad kvv'!$B$2:$AV$468,MATCH(O$1,'Allokerad kvv'!$B$1:$AV$1,0),FALSE),VLOOKUP($B374,'Justerad allokering'!$B$1:$AG$461,MATCH(O$1,'Justerad allokering'!$B$1:$AF$1,0),FALSE))</f>
        <v>0</v>
      </c>
      <c r="P374">
        <f>IF(ISERROR(1/VLOOKUP($B374,'Justerad allokering'!$B$1:$AG$461,MATCH(P$1,'Justerad allokering'!$B$1:$AF$1,0),FALSE)),VLOOKUP($B374,'Allokerad kvv'!$B$2:$AV$468,MATCH(P$1,'Allokerad kvv'!$B$1:$AV$1,0),FALSE),VLOOKUP($B374,'Justerad allokering'!$B$1:$AG$461,MATCH(P$1,'Justerad allokering'!$B$1:$AF$1,0),FALSE))</f>
        <v>0</v>
      </c>
      <c r="Q374">
        <f>IF(ISERROR(1/VLOOKUP($B374,'Justerad allokering'!$B$1:$AG$461,MATCH(Q$1,'Justerad allokering'!$B$1:$AF$1,0),FALSE)),VLOOKUP($B374,'Allokerad kvv'!$B$2:$AV$468,MATCH(Q$1,'Allokerad kvv'!$B$1:$AV$1,0),FALSE),VLOOKUP($B374,'Justerad allokering'!$B$1:$AG$461,MATCH(Q$1,'Justerad allokering'!$B$1:$AF$1,0),FALSE))</f>
        <v>0</v>
      </c>
      <c r="R374">
        <f>IF(ISERROR(1/VLOOKUP($B374,'Justerad allokering'!$B$1:$AG$461,MATCH(R$1,'Justerad allokering'!$B$1:$AF$1,0),FALSE)),VLOOKUP($B374,'Allokerad kvv'!$B$2:$AV$468,MATCH(R$1,'Allokerad kvv'!$B$1:$AV$1,0),FALSE),VLOOKUP($B374,'Justerad allokering'!$B$1:$AG$461,MATCH(R$1,'Justerad allokering'!$B$1:$AF$1,0),FALSE))</f>
        <v>0</v>
      </c>
      <c r="S374">
        <f>IF(ISERROR(1/VLOOKUP($B374,'Justerad allokering'!$B$1:$AG$461,MATCH(S$1,'Justerad allokering'!$B$1:$AF$1,0),FALSE)),VLOOKUP($B374,'Allokerad kvv'!$B$2:$AV$468,MATCH(S$1,'Allokerad kvv'!$B$1:$AV$1,0),FALSE),VLOOKUP($B374,'Justerad allokering'!$B$1:$AG$461,MATCH(S$1,'Justerad allokering'!$B$1:$AF$1,0),FALSE))</f>
        <v>0</v>
      </c>
      <c r="T374">
        <f>IF(ISERROR(1/VLOOKUP($B374,'Justerad allokering'!$B$1:$AG$461,MATCH(T$1,'Justerad allokering'!$B$1:$AF$1,0),FALSE)),VLOOKUP($B374,'Allokerad kvv'!$B$2:$AV$468,MATCH(T$1,'Allokerad kvv'!$B$1:$AV$1,0),FALSE),VLOOKUP($B374,'Justerad allokering'!$B$1:$AG$461,MATCH(T$1,'Justerad allokering'!$B$1:$AF$1,0),FALSE))</f>
        <v>0</v>
      </c>
      <c r="U374">
        <f>IF(ISERROR(1/VLOOKUP($B374,'Justerad allokering'!$B$1:$AG$461,MATCH(U$1,'Justerad allokering'!$B$1:$AF$1,0),FALSE)),VLOOKUP($B374,'Allokerad kvv'!$B$2:$AV$468,MATCH(U$1,'Allokerad kvv'!$B$1:$AV$1,0),FALSE),VLOOKUP($B374,'Justerad allokering'!$B$1:$AG$461,MATCH(U$1,'Justerad allokering'!$B$1:$AF$1,0),FALSE))</f>
        <v>0</v>
      </c>
      <c r="V374">
        <f>IF(ISERROR(1/VLOOKUP($B374,'Justerad allokering'!$B$1:$AG$461,MATCH(V$1,'Justerad allokering'!$B$1:$AF$1,0),FALSE)),VLOOKUP($B374,'Allokerad kvv'!$B$2:$AV$468,MATCH(V$1,'Allokerad kvv'!$B$1:$AV$1,0),FALSE),VLOOKUP($B374,'Justerad allokering'!$B$1:$AG$461,MATCH(V$1,'Justerad allokering'!$B$1:$AF$1,0),FALSE))</f>
        <v>0</v>
      </c>
      <c r="W374">
        <f>IF(ISERROR(1/VLOOKUP($B374,'Justerad allokering'!$B$1:$AG$461,MATCH(W$1,'Justerad allokering'!$B$1:$AF$1,0),FALSE)),VLOOKUP($B374,'Allokerad kvv'!$B$2:$AV$468,MATCH(W$1,'Allokerad kvv'!$B$1:$AV$1,0),FALSE),VLOOKUP($B374,'Justerad allokering'!$B$1:$AG$461,MATCH(W$1,'Justerad allokering'!$B$1:$AF$1,0),FALSE))</f>
        <v>0</v>
      </c>
      <c r="X374">
        <f>IF(ISERROR(1/VLOOKUP($B374,'Justerad allokering'!$B$1:$AG$461,MATCH(X$1,'Justerad allokering'!$B$1:$AF$1,0),FALSE)),VLOOKUP($B374,'Allokerad kvv'!$B$2:$AV$468,MATCH(X$1,'Allokerad kvv'!$B$1:$AV$1,0),FALSE),VLOOKUP($B374,'Justerad allokering'!$B$1:$AG$461,MATCH(X$1,'Justerad allokering'!$B$1:$AF$1,0),FALSE))</f>
        <v>0</v>
      </c>
      <c r="Y374">
        <f>IF(ISERROR(1/VLOOKUP($B374,'Justerad allokering'!$B$1:$AG$461,MATCH(Y$1,'Justerad allokering'!$B$1:$AF$1,0),FALSE)),VLOOKUP($B374,'Allokerad kvv'!$B$2:$AV$468,MATCH(Y$1,'Allokerad kvv'!$B$1:$AV$1,0),FALSE),VLOOKUP($B374,'Justerad allokering'!$B$1:$AG$461,MATCH(Y$1,'Justerad allokering'!$B$1:$AF$1,0),FALSE))</f>
        <v>0</v>
      </c>
      <c r="Z374">
        <f>IF(ISERROR(1/VLOOKUP($B374,'Justerad allokering'!$B$1:$AG$461,MATCH(Z$1,'Justerad allokering'!$B$1:$AF$1,0),FALSE)),VLOOKUP($B374,'Allokerad kvv'!$B$2:$AV$468,MATCH(Z$1,'Allokerad kvv'!$B$1:$AV$1,0),FALSE),VLOOKUP($B374,'Justerad allokering'!$B$1:$AG$461,MATCH(Z$1,'Justerad allokering'!$B$1:$AF$1,0),FALSE))</f>
        <v>0</v>
      </c>
      <c r="AE374" s="89">
        <f t="shared" si="20"/>
        <v>0</v>
      </c>
      <c r="AG374">
        <f t="shared" si="21"/>
        <v>0</v>
      </c>
      <c r="AH374">
        <f t="shared" si="22"/>
        <v>0</v>
      </c>
      <c r="AI374" t="str">
        <f>IF(AH374=0,"",AH374/VLOOKUP(B374,Kraftvärmeprod!$B$1:$BC$480,MATCH("Summa tillförd energi exklusive rökgaskondensering",Kraftvärmeprod!$B$1:$BC$1,0),FALSE))</f>
        <v/>
      </c>
      <c r="AK374">
        <f t="shared" si="23"/>
        <v>0</v>
      </c>
    </row>
    <row r="375" spans="1:37" x14ac:dyDescent="0.25">
      <c r="A375" s="2" t="s">
        <v>501</v>
      </c>
      <c r="B375" s="2" t="s">
        <v>516</v>
      </c>
      <c r="C375">
        <f>IF(ISERROR(1/VLOOKUP($B375,'Justerad allokering'!$B$1:$AG$461,MATCH(C$1,'Justerad allokering'!$B$1:$AF$1,0),FALSE)),VLOOKUP($B375,'Allokerad kvv'!$B$2:$AV$468,MATCH(C$1,'Allokerad kvv'!$B$1:$AV$1,0),FALSE),VLOOKUP($B375,'Justerad allokering'!$B$1:$AG$461,MATCH(C$1,'Justerad allokering'!$B$1:$AF$1,0),FALSE))</f>
        <v>0</v>
      </c>
      <c r="D375">
        <f>IF(ISERROR(1/VLOOKUP($B375,'Justerad allokering'!$B$1:$AG$461,MATCH(D$1,'Justerad allokering'!$B$1:$AF$1,0),FALSE)),VLOOKUP($B375,'Allokerad kvv'!$B$2:$AV$468,MATCH(D$1,'Allokerad kvv'!$B$1:$AV$1,0),FALSE),VLOOKUP($B375,'Justerad allokering'!$B$1:$AG$461,MATCH(D$1,'Justerad allokering'!$B$1:$AF$1,0),FALSE))</f>
        <v>0</v>
      </c>
      <c r="E375">
        <f>IF(ISERROR(1/VLOOKUP($B375,'Justerad allokering'!$B$1:$AG$461,MATCH(E$1,'Justerad allokering'!$B$1:$AF$1,0),FALSE)),VLOOKUP($B375,'Allokerad kvv'!$B$2:$AV$468,MATCH(E$1,'Allokerad kvv'!$B$1:$AV$1,0),FALSE),VLOOKUP($B375,'Justerad allokering'!$B$1:$AG$461,MATCH(E$1,'Justerad allokering'!$B$1:$AF$1,0),FALSE))</f>
        <v>0</v>
      </c>
      <c r="F375">
        <f>IF(ISERROR(1/VLOOKUP($B375,'Justerad allokering'!$B$1:$AG$461,MATCH(F$1,'Justerad allokering'!$B$1:$AF$1,0),FALSE)),VLOOKUP($B375,'Allokerad kvv'!$B$2:$AV$468,MATCH(F$1,'Allokerad kvv'!$B$1:$AV$1,0),FALSE),VLOOKUP($B375,'Justerad allokering'!$B$1:$AG$461,MATCH(F$1,'Justerad allokering'!$B$1:$AF$1,0),FALSE))</f>
        <v>0</v>
      </c>
      <c r="G375">
        <f>IF(ISERROR(1/VLOOKUP($B375,'Justerad allokering'!$B$1:$AG$461,MATCH(G$1,'Justerad allokering'!$B$1:$AF$1,0),FALSE)),VLOOKUP($B375,'Allokerad kvv'!$B$2:$AV$468,MATCH(G$1,'Allokerad kvv'!$B$1:$AV$1,0),FALSE),VLOOKUP($B375,'Justerad allokering'!$B$1:$AG$461,MATCH(G$1,'Justerad allokering'!$B$1:$AF$1,0),FALSE))</f>
        <v>0</v>
      </c>
      <c r="H375">
        <f>IF(ISERROR(1/VLOOKUP($B375,'Justerad allokering'!$B$1:$AG$461,MATCH(H$1,'Justerad allokering'!$B$1:$AF$1,0),FALSE)),VLOOKUP($B375,'Allokerad kvv'!$B$2:$AV$468,MATCH(H$1,'Allokerad kvv'!$B$1:$AV$1,0),FALSE),VLOOKUP($B375,'Justerad allokering'!$B$1:$AG$461,MATCH(H$1,'Justerad allokering'!$B$1:$AF$1,0),FALSE))</f>
        <v>0</v>
      </c>
      <c r="I375">
        <f>IF(ISERROR(1/VLOOKUP($B375,'Justerad allokering'!$B$1:$AG$461,MATCH(I$1,'Justerad allokering'!$B$1:$AF$1,0),FALSE)),VLOOKUP($B375,'Allokerad kvv'!$B$2:$AV$468,MATCH(I$1,'Allokerad kvv'!$B$1:$AV$1,0),FALSE),VLOOKUP($B375,'Justerad allokering'!$B$1:$AG$461,MATCH(I$1,'Justerad allokering'!$B$1:$AF$1,0),FALSE))</f>
        <v>0</v>
      </c>
      <c r="J375">
        <f>IF(ISERROR(1/VLOOKUP($B375,'Justerad allokering'!$B$1:$AG$461,MATCH(J$1,'Justerad allokering'!$B$1:$AF$1,0),FALSE)),VLOOKUP($B375,'Allokerad kvv'!$B$2:$AV$468,MATCH(J$1,'Allokerad kvv'!$B$1:$AV$1,0),FALSE),VLOOKUP($B375,'Justerad allokering'!$B$1:$AG$461,MATCH(J$1,'Justerad allokering'!$B$1:$AF$1,0),FALSE))</f>
        <v>0</v>
      </c>
      <c r="K375">
        <f>IF(ISERROR(1/VLOOKUP($B375,'Justerad allokering'!$B$1:$AG$461,MATCH(K$1,'Justerad allokering'!$B$1:$AF$1,0),FALSE)),VLOOKUP($B375,'Allokerad kvv'!$B$2:$AV$468,MATCH(K$1,'Allokerad kvv'!$B$1:$AV$1,0),FALSE),VLOOKUP($B375,'Justerad allokering'!$B$1:$AG$461,MATCH(K$1,'Justerad allokering'!$B$1:$AF$1,0),FALSE))</f>
        <v>0</v>
      </c>
      <c r="L375">
        <f>IF(ISERROR(1/VLOOKUP($B375,'Justerad allokering'!$B$1:$AG$461,MATCH(L$1,'Justerad allokering'!$B$1:$AF$1,0),FALSE)),VLOOKUP($B375,'Allokerad kvv'!$B$2:$AV$468,MATCH(L$1,'Allokerad kvv'!$B$1:$AV$1,0),FALSE),VLOOKUP($B375,'Justerad allokering'!$B$1:$AG$461,MATCH(L$1,'Justerad allokering'!$B$1:$AF$1,0),FALSE))</f>
        <v>0</v>
      </c>
      <c r="M375">
        <f>IF(ISERROR(1/VLOOKUP($B375,'Justerad allokering'!$B$1:$AG$461,MATCH(M$1,'Justerad allokering'!$B$1:$AF$1,0),FALSE)),VLOOKUP($B375,'Allokerad kvv'!$B$2:$AV$468,MATCH(M$1,'Allokerad kvv'!$B$1:$AV$1,0),FALSE),VLOOKUP($B375,'Justerad allokering'!$B$1:$AG$461,MATCH(M$1,'Justerad allokering'!$B$1:$AF$1,0),FALSE))</f>
        <v>0</v>
      </c>
      <c r="N375">
        <f>IF(ISERROR(1/VLOOKUP($B375,'Justerad allokering'!$B$1:$AG$461,MATCH(N$1,'Justerad allokering'!$B$1:$AF$1,0),FALSE)),VLOOKUP($B375,'Allokerad kvv'!$B$2:$AV$468,MATCH(N$1,'Allokerad kvv'!$B$1:$AV$1,0),FALSE),VLOOKUP($B375,'Justerad allokering'!$B$1:$AG$461,MATCH(N$1,'Justerad allokering'!$B$1:$AF$1,0),FALSE))</f>
        <v>0</v>
      </c>
      <c r="O375">
        <f>IF(ISERROR(1/VLOOKUP($B375,'Justerad allokering'!$B$1:$AG$461,MATCH(O$1,'Justerad allokering'!$B$1:$AF$1,0),FALSE)),VLOOKUP($B375,'Allokerad kvv'!$B$2:$AV$468,MATCH(O$1,'Allokerad kvv'!$B$1:$AV$1,0),FALSE),VLOOKUP($B375,'Justerad allokering'!$B$1:$AG$461,MATCH(O$1,'Justerad allokering'!$B$1:$AF$1,0),FALSE))</f>
        <v>0</v>
      </c>
      <c r="P375">
        <f>IF(ISERROR(1/VLOOKUP($B375,'Justerad allokering'!$B$1:$AG$461,MATCH(P$1,'Justerad allokering'!$B$1:$AF$1,0),FALSE)),VLOOKUP($B375,'Allokerad kvv'!$B$2:$AV$468,MATCH(P$1,'Allokerad kvv'!$B$1:$AV$1,0),FALSE),VLOOKUP($B375,'Justerad allokering'!$B$1:$AG$461,MATCH(P$1,'Justerad allokering'!$B$1:$AF$1,0),FALSE))</f>
        <v>0</v>
      </c>
      <c r="Q375">
        <f>IF(ISERROR(1/VLOOKUP($B375,'Justerad allokering'!$B$1:$AG$461,MATCH(Q$1,'Justerad allokering'!$B$1:$AF$1,0),FALSE)),VLOOKUP($B375,'Allokerad kvv'!$B$2:$AV$468,MATCH(Q$1,'Allokerad kvv'!$B$1:$AV$1,0),FALSE),VLOOKUP($B375,'Justerad allokering'!$B$1:$AG$461,MATCH(Q$1,'Justerad allokering'!$B$1:$AF$1,0),FALSE))</f>
        <v>0</v>
      </c>
      <c r="R375">
        <f>IF(ISERROR(1/VLOOKUP($B375,'Justerad allokering'!$B$1:$AG$461,MATCH(R$1,'Justerad allokering'!$B$1:$AF$1,0),FALSE)),VLOOKUP($B375,'Allokerad kvv'!$B$2:$AV$468,MATCH(R$1,'Allokerad kvv'!$B$1:$AV$1,0),FALSE),VLOOKUP($B375,'Justerad allokering'!$B$1:$AG$461,MATCH(R$1,'Justerad allokering'!$B$1:$AF$1,0),FALSE))</f>
        <v>0</v>
      </c>
      <c r="S375">
        <f>IF(ISERROR(1/VLOOKUP($B375,'Justerad allokering'!$B$1:$AG$461,MATCH(S$1,'Justerad allokering'!$B$1:$AF$1,0),FALSE)),VLOOKUP($B375,'Allokerad kvv'!$B$2:$AV$468,MATCH(S$1,'Allokerad kvv'!$B$1:$AV$1,0),FALSE),VLOOKUP($B375,'Justerad allokering'!$B$1:$AG$461,MATCH(S$1,'Justerad allokering'!$B$1:$AF$1,0),FALSE))</f>
        <v>0</v>
      </c>
      <c r="T375">
        <f>IF(ISERROR(1/VLOOKUP($B375,'Justerad allokering'!$B$1:$AG$461,MATCH(T$1,'Justerad allokering'!$B$1:$AF$1,0),FALSE)),VLOOKUP($B375,'Allokerad kvv'!$B$2:$AV$468,MATCH(T$1,'Allokerad kvv'!$B$1:$AV$1,0),FALSE),VLOOKUP($B375,'Justerad allokering'!$B$1:$AG$461,MATCH(T$1,'Justerad allokering'!$B$1:$AF$1,0),FALSE))</f>
        <v>0</v>
      </c>
      <c r="U375">
        <f>IF(ISERROR(1/VLOOKUP($B375,'Justerad allokering'!$B$1:$AG$461,MATCH(U$1,'Justerad allokering'!$B$1:$AF$1,0),FALSE)),VLOOKUP($B375,'Allokerad kvv'!$B$2:$AV$468,MATCH(U$1,'Allokerad kvv'!$B$1:$AV$1,0),FALSE),VLOOKUP($B375,'Justerad allokering'!$B$1:$AG$461,MATCH(U$1,'Justerad allokering'!$B$1:$AF$1,0),FALSE))</f>
        <v>0</v>
      </c>
      <c r="V375">
        <f>IF(ISERROR(1/VLOOKUP($B375,'Justerad allokering'!$B$1:$AG$461,MATCH(V$1,'Justerad allokering'!$B$1:$AF$1,0),FALSE)),VLOOKUP($B375,'Allokerad kvv'!$B$2:$AV$468,MATCH(V$1,'Allokerad kvv'!$B$1:$AV$1,0),FALSE),VLOOKUP($B375,'Justerad allokering'!$B$1:$AG$461,MATCH(V$1,'Justerad allokering'!$B$1:$AF$1,0),FALSE))</f>
        <v>0</v>
      </c>
      <c r="W375">
        <f>IF(ISERROR(1/VLOOKUP($B375,'Justerad allokering'!$B$1:$AG$461,MATCH(W$1,'Justerad allokering'!$B$1:$AF$1,0),FALSE)),VLOOKUP($B375,'Allokerad kvv'!$B$2:$AV$468,MATCH(W$1,'Allokerad kvv'!$B$1:$AV$1,0),FALSE),VLOOKUP($B375,'Justerad allokering'!$B$1:$AG$461,MATCH(W$1,'Justerad allokering'!$B$1:$AF$1,0),FALSE))</f>
        <v>0</v>
      </c>
      <c r="X375">
        <f>IF(ISERROR(1/VLOOKUP($B375,'Justerad allokering'!$B$1:$AG$461,MATCH(X$1,'Justerad allokering'!$B$1:$AF$1,0),FALSE)),VLOOKUP($B375,'Allokerad kvv'!$B$2:$AV$468,MATCH(X$1,'Allokerad kvv'!$B$1:$AV$1,0),FALSE),VLOOKUP($B375,'Justerad allokering'!$B$1:$AG$461,MATCH(X$1,'Justerad allokering'!$B$1:$AF$1,0),FALSE))</f>
        <v>0</v>
      </c>
      <c r="Y375">
        <f>IF(ISERROR(1/VLOOKUP($B375,'Justerad allokering'!$B$1:$AG$461,MATCH(Y$1,'Justerad allokering'!$B$1:$AF$1,0),FALSE)),VLOOKUP($B375,'Allokerad kvv'!$B$2:$AV$468,MATCH(Y$1,'Allokerad kvv'!$B$1:$AV$1,0),FALSE),VLOOKUP($B375,'Justerad allokering'!$B$1:$AG$461,MATCH(Y$1,'Justerad allokering'!$B$1:$AF$1,0),FALSE))</f>
        <v>0</v>
      </c>
      <c r="Z375">
        <f>IF(ISERROR(1/VLOOKUP($B375,'Justerad allokering'!$B$1:$AG$461,MATCH(Z$1,'Justerad allokering'!$B$1:$AF$1,0),FALSE)),VLOOKUP($B375,'Allokerad kvv'!$B$2:$AV$468,MATCH(Z$1,'Allokerad kvv'!$B$1:$AV$1,0),FALSE),VLOOKUP($B375,'Justerad allokering'!$B$1:$AG$461,MATCH(Z$1,'Justerad allokering'!$B$1:$AF$1,0),FALSE))</f>
        <v>0</v>
      </c>
      <c r="AE375" s="89">
        <f t="shared" si="20"/>
        <v>0</v>
      </c>
      <c r="AG375">
        <f t="shared" si="21"/>
        <v>0</v>
      </c>
      <c r="AH375">
        <f t="shared" si="22"/>
        <v>0</v>
      </c>
      <c r="AI375" t="str">
        <f>IF(AH375=0,"",AH375/VLOOKUP(B375,Kraftvärmeprod!$B$1:$BC$480,MATCH("Summa tillförd energi exklusive rökgaskondensering",Kraftvärmeprod!$B$1:$BC$1,0),FALSE))</f>
        <v/>
      </c>
      <c r="AK375">
        <f t="shared" si="23"/>
        <v>0</v>
      </c>
    </row>
    <row r="376" spans="1:37" x14ac:dyDescent="0.25">
      <c r="A376" s="2" t="s">
        <v>501</v>
      </c>
      <c r="B376" s="2" t="s">
        <v>517</v>
      </c>
      <c r="C376">
        <f>IF(ISERROR(1/VLOOKUP($B376,'Justerad allokering'!$B$1:$AG$461,MATCH(C$1,'Justerad allokering'!$B$1:$AF$1,0),FALSE)),VLOOKUP($B376,'Allokerad kvv'!$B$2:$AV$468,MATCH(C$1,'Allokerad kvv'!$B$1:$AV$1,0),FALSE),VLOOKUP($B376,'Justerad allokering'!$B$1:$AG$461,MATCH(C$1,'Justerad allokering'!$B$1:$AF$1,0),FALSE))</f>
        <v>0</v>
      </c>
      <c r="D376">
        <f>IF(ISERROR(1/VLOOKUP($B376,'Justerad allokering'!$B$1:$AG$461,MATCH(D$1,'Justerad allokering'!$B$1:$AF$1,0),FALSE)),VLOOKUP($B376,'Allokerad kvv'!$B$2:$AV$468,MATCH(D$1,'Allokerad kvv'!$B$1:$AV$1,0),FALSE),VLOOKUP($B376,'Justerad allokering'!$B$1:$AG$461,MATCH(D$1,'Justerad allokering'!$B$1:$AF$1,0),FALSE))</f>
        <v>0</v>
      </c>
      <c r="E376">
        <f>IF(ISERROR(1/VLOOKUP($B376,'Justerad allokering'!$B$1:$AG$461,MATCH(E$1,'Justerad allokering'!$B$1:$AF$1,0),FALSE)),VLOOKUP($B376,'Allokerad kvv'!$B$2:$AV$468,MATCH(E$1,'Allokerad kvv'!$B$1:$AV$1,0),FALSE),VLOOKUP($B376,'Justerad allokering'!$B$1:$AG$461,MATCH(E$1,'Justerad allokering'!$B$1:$AF$1,0),FALSE))</f>
        <v>0</v>
      </c>
      <c r="F376">
        <f>IF(ISERROR(1/VLOOKUP($B376,'Justerad allokering'!$B$1:$AG$461,MATCH(F$1,'Justerad allokering'!$B$1:$AF$1,0),FALSE)),VLOOKUP($B376,'Allokerad kvv'!$B$2:$AV$468,MATCH(F$1,'Allokerad kvv'!$B$1:$AV$1,0),FALSE),VLOOKUP($B376,'Justerad allokering'!$B$1:$AG$461,MATCH(F$1,'Justerad allokering'!$B$1:$AF$1,0),FALSE))</f>
        <v>0</v>
      </c>
      <c r="G376">
        <f>IF(ISERROR(1/VLOOKUP($B376,'Justerad allokering'!$B$1:$AG$461,MATCH(G$1,'Justerad allokering'!$B$1:$AF$1,0),FALSE)),VLOOKUP($B376,'Allokerad kvv'!$B$2:$AV$468,MATCH(G$1,'Allokerad kvv'!$B$1:$AV$1,0),FALSE),VLOOKUP($B376,'Justerad allokering'!$B$1:$AG$461,MATCH(G$1,'Justerad allokering'!$B$1:$AF$1,0),FALSE))</f>
        <v>0</v>
      </c>
      <c r="H376">
        <f>IF(ISERROR(1/VLOOKUP($B376,'Justerad allokering'!$B$1:$AG$461,MATCH(H$1,'Justerad allokering'!$B$1:$AF$1,0),FALSE)),VLOOKUP($B376,'Allokerad kvv'!$B$2:$AV$468,MATCH(H$1,'Allokerad kvv'!$B$1:$AV$1,0),FALSE),VLOOKUP($B376,'Justerad allokering'!$B$1:$AG$461,MATCH(H$1,'Justerad allokering'!$B$1:$AF$1,0),FALSE))</f>
        <v>0</v>
      </c>
      <c r="I376">
        <f>IF(ISERROR(1/VLOOKUP($B376,'Justerad allokering'!$B$1:$AG$461,MATCH(I$1,'Justerad allokering'!$B$1:$AF$1,0),FALSE)),VLOOKUP($B376,'Allokerad kvv'!$B$2:$AV$468,MATCH(I$1,'Allokerad kvv'!$B$1:$AV$1,0),FALSE),VLOOKUP($B376,'Justerad allokering'!$B$1:$AG$461,MATCH(I$1,'Justerad allokering'!$B$1:$AF$1,0),FALSE))</f>
        <v>0</v>
      </c>
      <c r="J376">
        <f>IF(ISERROR(1/VLOOKUP($B376,'Justerad allokering'!$B$1:$AG$461,MATCH(J$1,'Justerad allokering'!$B$1:$AF$1,0),FALSE)),VLOOKUP($B376,'Allokerad kvv'!$B$2:$AV$468,MATCH(J$1,'Allokerad kvv'!$B$1:$AV$1,0),FALSE),VLOOKUP($B376,'Justerad allokering'!$B$1:$AG$461,MATCH(J$1,'Justerad allokering'!$B$1:$AF$1,0),FALSE))</f>
        <v>0</v>
      </c>
      <c r="K376">
        <f>IF(ISERROR(1/VLOOKUP($B376,'Justerad allokering'!$B$1:$AG$461,MATCH(K$1,'Justerad allokering'!$B$1:$AF$1,0),FALSE)),VLOOKUP($B376,'Allokerad kvv'!$B$2:$AV$468,MATCH(K$1,'Allokerad kvv'!$B$1:$AV$1,0),FALSE),VLOOKUP($B376,'Justerad allokering'!$B$1:$AG$461,MATCH(K$1,'Justerad allokering'!$B$1:$AF$1,0),FALSE))</f>
        <v>0</v>
      </c>
      <c r="L376">
        <f>IF(ISERROR(1/VLOOKUP($B376,'Justerad allokering'!$B$1:$AG$461,MATCH(L$1,'Justerad allokering'!$B$1:$AF$1,0),FALSE)),VLOOKUP($B376,'Allokerad kvv'!$B$2:$AV$468,MATCH(L$1,'Allokerad kvv'!$B$1:$AV$1,0),FALSE),VLOOKUP($B376,'Justerad allokering'!$B$1:$AG$461,MATCH(L$1,'Justerad allokering'!$B$1:$AF$1,0),FALSE))</f>
        <v>0</v>
      </c>
      <c r="M376">
        <f>IF(ISERROR(1/VLOOKUP($B376,'Justerad allokering'!$B$1:$AG$461,MATCH(M$1,'Justerad allokering'!$B$1:$AF$1,0),FALSE)),VLOOKUP($B376,'Allokerad kvv'!$B$2:$AV$468,MATCH(M$1,'Allokerad kvv'!$B$1:$AV$1,0),FALSE),VLOOKUP($B376,'Justerad allokering'!$B$1:$AG$461,MATCH(M$1,'Justerad allokering'!$B$1:$AF$1,0),FALSE))</f>
        <v>0</v>
      </c>
      <c r="N376">
        <f>IF(ISERROR(1/VLOOKUP($B376,'Justerad allokering'!$B$1:$AG$461,MATCH(N$1,'Justerad allokering'!$B$1:$AF$1,0),FALSE)),VLOOKUP($B376,'Allokerad kvv'!$B$2:$AV$468,MATCH(N$1,'Allokerad kvv'!$B$1:$AV$1,0),FALSE),VLOOKUP($B376,'Justerad allokering'!$B$1:$AG$461,MATCH(N$1,'Justerad allokering'!$B$1:$AF$1,0),FALSE))</f>
        <v>0</v>
      </c>
      <c r="O376">
        <f>IF(ISERROR(1/VLOOKUP($B376,'Justerad allokering'!$B$1:$AG$461,MATCH(O$1,'Justerad allokering'!$B$1:$AF$1,0),FALSE)),VLOOKUP($B376,'Allokerad kvv'!$B$2:$AV$468,MATCH(O$1,'Allokerad kvv'!$B$1:$AV$1,0),FALSE),VLOOKUP($B376,'Justerad allokering'!$B$1:$AG$461,MATCH(O$1,'Justerad allokering'!$B$1:$AF$1,0),FALSE))</f>
        <v>0</v>
      </c>
      <c r="P376">
        <f>IF(ISERROR(1/VLOOKUP($B376,'Justerad allokering'!$B$1:$AG$461,MATCH(P$1,'Justerad allokering'!$B$1:$AF$1,0),FALSE)),VLOOKUP($B376,'Allokerad kvv'!$B$2:$AV$468,MATCH(P$1,'Allokerad kvv'!$B$1:$AV$1,0),FALSE),VLOOKUP($B376,'Justerad allokering'!$B$1:$AG$461,MATCH(P$1,'Justerad allokering'!$B$1:$AF$1,0),FALSE))</f>
        <v>0</v>
      </c>
      <c r="Q376">
        <f>IF(ISERROR(1/VLOOKUP($B376,'Justerad allokering'!$B$1:$AG$461,MATCH(Q$1,'Justerad allokering'!$B$1:$AF$1,0),FALSE)),VLOOKUP($B376,'Allokerad kvv'!$B$2:$AV$468,MATCH(Q$1,'Allokerad kvv'!$B$1:$AV$1,0),FALSE),VLOOKUP($B376,'Justerad allokering'!$B$1:$AG$461,MATCH(Q$1,'Justerad allokering'!$B$1:$AF$1,0),FALSE))</f>
        <v>0</v>
      </c>
      <c r="R376">
        <f>IF(ISERROR(1/VLOOKUP($B376,'Justerad allokering'!$B$1:$AG$461,MATCH(R$1,'Justerad allokering'!$B$1:$AF$1,0),FALSE)),VLOOKUP($B376,'Allokerad kvv'!$B$2:$AV$468,MATCH(R$1,'Allokerad kvv'!$B$1:$AV$1,0),FALSE),VLOOKUP($B376,'Justerad allokering'!$B$1:$AG$461,MATCH(R$1,'Justerad allokering'!$B$1:$AF$1,0),FALSE))</f>
        <v>0</v>
      </c>
      <c r="S376">
        <f>IF(ISERROR(1/VLOOKUP($B376,'Justerad allokering'!$B$1:$AG$461,MATCH(S$1,'Justerad allokering'!$B$1:$AF$1,0),FALSE)),VLOOKUP($B376,'Allokerad kvv'!$B$2:$AV$468,MATCH(S$1,'Allokerad kvv'!$B$1:$AV$1,0),FALSE),VLOOKUP($B376,'Justerad allokering'!$B$1:$AG$461,MATCH(S$1,'Justerad allokering'!$B$1:$AF$1,0),FALSE))</f>
        <v>0</v>
      </c>
      <c r="T376">
        <f>IF(ISERROR(1/VLOOKUP($B376,'Justerad allokering'!$B$1:$AG$461,MATCH(T$1,'Justerad allokering'!$B$1:$AF$1,0),FALSE)),VLOOKUP($B376,'Allokerad kvv'!$B$2:$AV$468,MATCH(T$1,'Allokerad kvv'!$B$1:$AV$1,0),FALSE),VLOOKUP($B376,'Justerad allokering'!$B$1:$AG$461,MATCH(T$1,'Justerad allokering'!$B$1:$AF$1,0),FALSE))</f>
        <v>0</v>
      </c>
      <c r="U376">
        <f>IF(ISERROR(1/VLOOKUP($B376,'Justerad allokering'!$B$1:$AG$461,MATCH(U$1,'Justerad allokering'!$B$1:$AF$1,0),FALSE)),VLOOKUP($B376,'Allokerad kvv'!$B$2:$AV$468,MATCH(U$1,'Allokerad kvv'!$B$1:$AV$1,0),FALSE),VLOOKUP($B376,'Justerad allokering'!$B$1:$AG$461,MATCH(U$1,'Justerad allokering'!$B$1:$AF$1,0),FALSE))</f>
        <v>0</v>
      </c>
      <c r="V376">
        <f>IF(ISERROR(1/VLOOKUP($B376,'Justerad allokering'!$B$1:$AG$461,MATCH(V$1,'Justerad allokering'!$B$1:$AF$1,0),FALSE)),VLOOKUP($B376,'Allokerad kvv'!$B$2:$AV$468,MATCH(V$1,'Allokerad kvv'!$B$1:$AV$1,0),FALSE),VLOOKUP($B376,'Justerad allokering'!$B$1:$AG$461,MATCH(V$1,'Justerad allokering'!$B$1:$AF$1,0),FALSE))</f>
        <v>0</v>
      </c>
      <c r="W376">
        <f>IF(ISERROR(1/VLOOKUP($B376,'Justerad allokering'!$B$1:$AG$461,MATCH(W$1,'Justerad allokering'!$B$1:$AF$1,0),FALSE)),VLOOKUP($B376,'Allokerad kvv'!$B$2:$AV$468,MATCH(W$1,'Allokerad kvv'!$B$1:$AV$1,0),FALSE),VLOOKUP($B376,'Justerad allokering'!$B$1:$AG$461,MATCH(W$1,'Justerad allokering'!$B$1:$AF$1,0),FALSE))</f>
        <v>0</v>
      </c>
      <c r="X376">
        <f>IF(ISERROR(1/VLOOKUP($B376,'Justerad allokering'!$B$1:$AG$461,MATCH(X$1,'Justerad allokering'!$B$1:$AF$1,0),FALSE)),VLOOKUP($B376,'Allokerad kvv'!$B$2:$AV$468,MATCH(X$1,'Allokerad kvv'!$B$1:$AV$1,0),FALSE),VLOOKUP($B376,'Justerad allokering'!$B$1:$AG$461,MATCH(X$1,'Justerad allokering'!$B$1:$AF$1,0),FALSE))</f>
        <v>0</v>
      </c>
      <c r="Y376">
        <f>IF(ISERROR(1/VLOOKUP($B376,'Justerad allokering'!$B$1:$AG$461,MATCH(Y$1,'Justerad allokering'!$B$1:$AF$1,0),FALSE)),VLOOKUP($B376,'Allokerad kvv'!$B$2:$AV$468,MATCH(Y$1,'Allokerad kvv'!$B$1:$AV$1,0),FALSE),VLOOKUP($B376,'Justerad allokering'!$B$1:$AG$461,MATCH(Y$1,'Justerad allokering'!$B$1:$AF$1,0),FALSE))</f>
        <v>0</v>
      </c>
      <c r="Z376">
        <f>IF(ISERROR(1/VLOOKUP($B376,'Justerad allokering'!$B$1:$AG$461,MATCH(Z$1,'Justerad allokering'!$B$1:$AF$1,0),FALSE)),VLOOKUP($B376,'Allokerad kvv'!$B$2:$AV$468,MATCH(Z$1,'Allokerad kvv'!$B$1:$AV$1,0),FALSE),VLOOKUP($B376,'Justerad allokering'!$B$1:$AG$461,MATCH(Z$1,'Justerad allokering'!$B$1:$AF$1,0),FALSE))</f>
        <v>0</v>
      </c>
      <c r="AE376" s="89">
        <f t="shared" si="20"/>
        <v>0</v>
      </c>
      <c r="AG376">
        <f t="shared" si="21"/>
        <v>0</v>
      </c>
      <c r="AH376">
        <f t="shared" si="22"/>
        <v>0</v>
      </c>
      <c r="AI376" t="str">
        <f>IF(AH376=0,"",AH376/VLOOKUP(B376,Kraftvärmeprod!$B$1:$BC$480,MATCH("Summa tillförd energi exklusive rökgaskondensering",Kraftvärmeprod!$B$1:$BC$1,0),FALSE))</f>
        <v/>
      </c>
      <c r="AK376">
        <f t="shared" si="23"/>
        <v>0</v>
      </c>
    </row>
    <row r="377" spans="1:37" x14ac:dyDescent="0.25">
      <c r="A377" s="2" t="s">
        <v>501</v>
      </c>
      <c r="B377" s="2" t="s">
        <v>518</v>
      </c>
      <c r="C377">
        <f>IF(ISERROR(1/VLOOKUP($B377,'Justerad allokering'!$B$1:$AG$461,MATCH(C$1,'Justerad allokering'!$B$1:$AF$1,0),FALSE)),VLOOKUP($B377,'Allokerad kvv'!$B$2:$AV$468,MATCH(C$1,'Allokerad kvv'!$B$1:$AV$1,0),FALSE),VLOOKUP($B377,'Justerad allokering'!$B$1:$AG$461,MATCH(C$1,'Justerad allokering'!$B$1:$AF$1,0),FALSE))</f>
        <v>0</v>
      </c>
      <c r="D377">
        <f>IF(ISERROR(1/VLOOKUP($B377,'Justerad allokering'!$B$1:$AG$461,MATCH(D$1,'Justerad allokering'!$B$1:$AF$1,0),FALSE)),VLOOKUP($B377,'Allokerad kvv'!$B$2:$AV$468,MATCH(D$1,'Allokerad kvv'!$B$1:$AV$1,0),FALSE),VLOOKUP($B377,'Justerad allokering'!$B$1:$AG$461,MATCH(D$1,'Justerad allokering'!$B$1:$AF$1,0),FALSE))</f>
        <v>0</v>
      </c>
      <c r="E377">
        <f>IF(ISERROR(1/VLOOKUP($B377,'Justerad allokering'!$B$1:$AG$461,MATCH(E$1,'Justerad allokering'!$B$1:$AF$1,0),FALSE)),VLOOKUP($B377,'Allokerad kvv'!$B$2:$AV$468,MATCH(E$1,'Allokerad kvv'!$B$1:$AV$1,0),FALSE),VLOOKUP($B377,'Justerad allokering'!$B$1:$AG$461,MATCH(E$1,'Justerad allokering'!$B$1:$AF$1,0),FALSE))</f>
        <v>0</v>
      </c>
      <c r="F377">
        <f>IF(ISERROR(1/VLOOKUP($B377,'Justerad allokering'!$B$1:$AG$461,MATCH(F$1,'Justerad allokering'!$B$1:$AF$1,0),FALSE)),VLOOKUP($B377,'Allokerad kvv'!$B$2:$AV$468,MATCH(F$1,'Allokerad kvv'!$B$1:$AV$1,0),FALSE),VLOOKUP($B377,'Justerad allokering'!$B$1:$AG$461,MATCH(F$1,'Justerad allokering'!$B$1:$AF$1,0),FALSE))</f>
        <v>0</v>
      </c>
      <c r="G377">
        <f>IF(ISERROR(1/VLOOKUP($B377,'Justerad allokering'!$B$1:$AG$461,MATCH(G$1,'Justerad allokering'!$B$1:$AF$1,0),FALSE)),VLOOKUP($B377,'Allokerad kvv'!$B$2:$AV$468,MATCH(G$1,'Allokerad kvv'!$B$1:$AV$1,0),FALSE),VLOOKUP($B377,'Justerad allokering'!$B$1:$AG$461,MATCH(G$1,'Justerad allokering'!$B$1:$AF$1,0),FALSE))</f>
        <v>0</v>
      </c>
      <c r="H377">
        <f>IF(ISERROR(1/VLOOKUP($B377,'Justerad allokering'!$B$1:$AG$461,MATCH(H$1,'Justerad allokering'!$B$1:$AF$1,0),FALSE)),VLOOKUP($B377,'Allokerad kvv'!$B$2:$AV$468,MATCH(H$1,'Allokerad kvv'!$B$1:$AV$1,0),FALSE),VLOOKUP($B377,'Justerad allokering'!$B$1:$AG$461,MATCH(H$1,'Justerad allokering'!$B$1:$AF$1,0),FALSE))</f>
        <v>0</v>
      </c>
      <c r="I377">
        <f>IF(ISERROR(1/VLOOKUP($B377,'Justerad allokering'!$B$1:$AG$461,MATCH(I$1,'Justerad allokering'!$B$1:$AF$1,0),FALSE)),VLOOKUP($B377,'Allokerad kvv'!$B$2:$AV$468,MATCH(I$1,'Allokerad kvv'!$B$1:$AV$1,0),FALSE),VLOOKUP($B377,'Justerad allokering'!$B$1:$AG$461,MATCH(I$1,'Justerad allokering'!$B$1:$AF$1,0),FALSE))</f>
        <v>0</v>
      </c>
      <c r="J377">
        <f>IF(ISERROR(1/VLOOKUP($B377,'Justerad allokering'!$B$1:$AG$461,MATCH(J$1,'Justerad allokering'!$B$1:$AF$1,0),FALSE)),VLOOKUP($B377,'Allokerad kvv'!$B$2:$AV$468,MATCH(J$1,'Allokerad kvv'!$B$1:$AV$1,0),FALSE),VLOOKUP($B377,'Justerad allokering'!$B$1:$AG$461,MATCH(J$1,'Justerad allokering'!$B$1:$AF$1,0),FALSE))</f>
        <v>0</v>
      </c>
      <c r="K377">
        <f>IF(ISERROR(1/VLOOKUP($B377,'Justerad allokering'!$B$1:$AG$461,MATCH(K$1,'Justerad allokering'!$B$1:$AF$1,0),FALSE)),VLOOKUP($B377,'Allokerad kvv'!$B$2:$AV$468,MATCH(K$1,'Allokerad kvv'!$B$1:$AV$1,0),FALSE),VLOOKUP($B377,'Justerad allokering'!$B$1:$AG$461,MATCH(K$1,'Justerad allokering'!$B$1:$AF$1,0),FALSE))</f>
        <v>0</v>
      </c>
      <c r="L377">
        <f>IF(ISERROR(1/VLOOKUP($B377,'Justerad allokering'!$B$1:$AG$461,MATCH(L$1,'Justerad allokering'!$B$1:$AF$1,0),FALSE)),VLOOKUP($B377,'Allokerad kvv'!$B$2:$AV$468,MATCH(L$1,'Allokerad kvv'!$B$1:$AV$1,0),FALSE),VLOOKUP($B377,'Justerad allokering'!$B$1:$AG$461,MATCH(L$1,'Justerad allokering'!$B$1:$AF$1,0),FALSE))</f>
        <v>0</v>
      </c>
      <c r="M377">
        <f>IF(ISERROR(1/VLOOKUP($B377,'Justerad allokering'!$B$1:$AG$461,MATCH(M$1,'Justerad allokering'!$B$1:$AF$1,0),FALSE)),VLOOKUP($B377,'Allokerad kvv'!$B$2:$AV$468,MATCH(M$1,'Allokerad kvv'!$B$1:$AV$1,0),FALSE),VLOOKUP($B377,'Justerad allokering'!$B$1:$AG$461,MATCH(M$1,'Justerad allokering'!$B$1:$AF$1,0),FALSE))</f>
        <v>0</v>
      </c>
      <c r="N377">
        <f>IF(ISERROR(1/VLOOKUP($B377,'Justerad allokering'!$B$1:$AG$461,MATCH(N$1,'Justerad allokering'!$B$1:$AF$1,0),FALSE)),VLOOKUP($B377,'Allokerad kvv'!$B$2:$AV$468,MATCH(N$1,'Allokerad kvv'!$B$1:$AV$1,0),FALSE),VLOOKUP($B377,'Justerad allokering'!$B$1:$AG$461,MATCH(N$1,'Justerad allokering'!$B$1:$AF$1,0),FALSE))</f>
        <v>0</v>
      </c>
      <c r="O377">
        <f>IF(ISERROR(1/VLOOKUP($B377,'Justerad allokering'!$B$1:$AG$461,MATCH(O$1,'Justerad allokering'!$B$1:$AF$1,0),FALSE)),VLOOKUP($B377,'Allokerad kvv'!$B$2:$AV$468,MATCH(O$1,'Allokerad kvv'!$B$1:$AV$1,0),FALSE),VLOOKUP($B377,'Justerad allokering'!$B$1:$AG$461,MATCH(O$1,'Justerad allokering'!$B$1:$AF$1,0),FALSE))</f>
        <v>0</v>
      </c>
      <c r="P377">
        <f>IF(ISERROR(1/VLOOKUP($B377,'Justerad allokering'!$B$1:$AG$461,MATCH(P$1,'Justerad allokering'!$B$1:$AF$1,0),FALSE)),VLOOKUP($B377,'Allokerad kvv'!$B$2:$AV$468,MATCH(P$1,'Allokerad kvv'!$B$1:$AV$1,0),FALSE),VLOOKUP($B377,'Justerad allokering'!$B$1:$AG$461,MATCH(P$1,'Justerad allokering'!$B$1:$AF$1,0),FALSE))</f>
        <v>0</v>
      </c>
      <c r="Q377">
        <f>IF(ISERROR(1/VLOOKUP($B377,'Justerad allokering'!$B$1:$AG$461,MATCH(Q$1,'Justerad allokering'!$B$1:$AF$1,0),FALSE)),VLOOKUP($B377,'Allokerad kvv'!$B$2:$AV$468,MATCH(Q$1,'Allokerad kvv'!$B$1:$AV$1,0),FALSE),VLOOKUP($B377,'Justerad allokering'!$B$1:$AG$461,MATCH(Q$1,'Justerad allokering'!$B$1:$AF$1,0),FALSE))</f>
        <v>0</v>
      </c>
      <c r="R377">
        <f>IF(ISERROR(1/VLOOKUP($B377,'Justerad allokering'!$B$1:$AG$461,MATCH(R$1,'Justerad allokering'!$B$1:$AF$1,0),FALSE)),VLOOKUP($B377,'Allokerad kvv'!$B$2:$AV$468,MATCH(R$1,'Allokerad kvv'!$B$1:$AV$1,0),FALSE),VLOOKUP($B377,'Justerad allokering'!$B$1:$AG$461,MATCH(R$1,'Justerad allokering'!$B$1:$AF$1,0),FALSE))</f>
        <v>0</v>
      </c>
      <c r="S377">
        <f>IF(ISERROR(1/VLOOKUP($B377,'Justerad allokering'!$B$1:$AG$461,MATCH(S$1,'Justerad allokering'!$B$1:$AF$1,0),FALSE)),VLOOKUP($B377,'Allokerad kvv'!$B$2:$AV$468,MATCH(S$1,'Allokerad kvv'!$B$1:$AV$1,0),FALSE),VLOOKUP($B377,'Justerad allokering'!$B$1:$AG$461,MATCH(S$1,'Justerad allokering'!$B$1:$AF$1,0),FALSE))</f>
        <v>0</v>
      </c>
      <c r="T377">
        <f>IF(ISERROR(1/VLOOKUP($B377,'Justerad allokering'!$B$1:$AG$461,MATCH(T$1,'Justerad allokering'!$B$1:$AF$1,0),FALSE)),VLOOKUP($B377,'Allokerad kvv'!$B$2:$AV$468,MATCH(T$1,'Allokerad kvv'!$B$1:$AV$1,0),FALSE),VLOOKUP($B377,'Justerad allokering'!$B$1:$AG$461,MATCH(T$1,'Justerad allokering'!$B$1:$AF$1,0),FALSE))</f>
        <v>0</v>
      </c>
      <c r="U377">
        <f>IF(ISERROR(1/VLOOKUP($B377,'Justerad allokering'!$B$1:$AG$461,MATCH(U$1,'Justerad allokering'!$B$1:$AF$1,0),FALSE)),VLOOKUP($B377,'Allokerad kvv'!$B$2:$AV$468,MATCH(U$1,'Allokerad kvv'!$B$1:$AV$1,0),FALSE),VLOOKUP($B377,'Justerad allokering'!$B$1:$AG$461,MATCH(U$1,'Justerad allokering'!$B$1:$AF$1,0),FALSE))</f>
        <v>0</v>
      </c>
      <c r="V377">
        <f>IF(ISERROR(1/VLOOKUP($B377,'Justerad allokering'!$B$1:$AG$461,MATCH(V$1,'Justerad allokering'!$B$1:$AF$1,0),FALSE)),VLOOKUP($B377,'Allokerad kvv'!$B$2:$AV$468,MATCH(V$1,'Allokerad kvv'!$B$1:$AV$1,0),FALSE),VLOOKUP($B377,'Justerad allokering'!$B$1:$AG$461,MATCH(V$1,'Justerad allokering'!$B$1:$AF$1,0),FALSE))</f>
        <v>0</v>
      </c>
      <c r="W377">
        <f>IF(ISERROR(1/VLOOKUP($B377,'Justerad allokering'!$B$1:$AG$461,MATCH(W$1,'Justerad allokering'!$B$1:$AF$1,0),FALSE)),VLOOKUP($B377,'Allokerad kvv'!$B$2:$AV$468,MATCH(W$1,'Allokerad kvv'!$B$1:$AV$1,0),FALSE),VLOOKUP($B377,'Justerad allokering'!$B$1:$AG$461,MATCH(W$1,'Justerad allokering'!$B$1:$AF$1,0),FALSE))</f>
        <v>0</v>
      </c>
      <c r="X377">
        <f>IF(ISERROR(1/VLOOKUP($B377,'Justerad allokering'!$B$1:$AG$461,MATCH(X$1,'Justerad allokering'!$B$1:$AF$1,0),FALSE)),VLOOKUP($B377,'Allokerad kvv'!$B$2:$AV$468,MATCH(X$1,'Allokerad kvv'!$B$1:$AV$1,0),FALSE),VLOOKUP($B377,'Justerad allokering'!$B$1:$AG$461,MATCH(X$1,'Justerad allokering'!$B$1:$AF$1,0),FALSE))</f>
        <v>0</v>
      </c>
      <c r="Y377">
        <f>IF(ISERROR(1/VLOOKUP($B377,'Justerad allokering'!$B$1:$AG$461,MATCH(Y$1,'Justerad allokering'!$B$1:$AF$1,0),FALSE)),VLOOKUP($B377,'Allokerad kvv'!$B$2:$AV$468,MATCH(Y$1,'Allokerad kvv'!$B$1:$AV$1,0),FALSE),VLOOKUP($B377,'Justerad allokering'!$B$1:$AG$461,MATCH(Y$1,'Justerad allokering'!$B$1:$AF$1,0),FALSE))</f>
        <v>0</v>
      </c>
      <c r="Z377">
        <f>IF(ISERROR(1/VLOOKUP($B377,'Justerad allokering'!$B$1:$AG$461,MATCH(Z$1,'Justerad allokering'!$B$1:$AF$1,0),FALSE)),VLOOKUP($B377,'Allokerad kvv'!$B$2:$AV$468,MATCH(Z$1,'Allokerad kvv'!$B$1:$AV$1,0),FALSE),VLOOKUP($B377,'Justerad allokering'!$B$1:$AG$461,MATCH(Z$1,'Justerad allokering'!$B$1:$AF$1,0),FALSE))</f>
        <v>0</v>
      </c>
      <c r="AE377" s="89">
        <f t="shared" si="20"/>
        <v>0</v>
      </c>
      <c r="AG377">
        <f t="shared" si="21"/>
        <v>0</v>
      </c>
      <c r="AH377">
        <f t="shared" si="22"/>
        <v>0</v>
      </c>
      <c r="AI377" t="str">
        <f>IF(AH377=0,"",AH377/VLOOKUP(B377,Kraftvärmeprod!$B$1:$BC$480,MATCH("Summa tillförd energi exklusive rökgaskondensering",Kraftvärmeprod!$B$1:$BC$1,0),FALSE))</f>
        <v/>
      </c>
      <c r="AK377">
        <f t="shared" si="23"/>
        <v>0</v>
      </c>
    </row>
    <row r="378" spans="1:37" x14ac:dyDescent="0.25">
      <c r="A378" s="2" t="s">
        <v>501</v>
      </c>
      <c r="B378" s="2" t="s">
        <v>519</v>
      </c>
      <c r="C378">
        <f>IF(ISERROR(1/VLOOKUP($B378,'Justerad allokering'!$B$1:$AG$461,MATCH(C$1,'Justerad allokering'!$B$1:$AF$1,0),FALSE)),VLOOKUP($B378,'Allokerad kvv'!$B$2:$AV$468,MATCH(C$1,'Allokerad kvv'!$B$1:$AV$1,0),FALSE),VLOOKUP($B378,'Justerad allokering'!$B$1:$AG$461,MATCH(C$1,'Justerad allokering'!$B$1:$AF$1,0),FALSE))</f>
        <v>0</v>
      </c>
      <c r="D378">
        <f>IF(ISERROR(1/VLOOKUP($B378,'Justerad allokering'!$B$1:$AG$461,MATCH(D$1,'Justerad allokering'!$B$1:$AF$1,0),FALSE)),VLOOKUP($B378,'Allokerad kvv'!$B$2:$AV$468,MATCH(D$1,'Allokerad kvv'!$B$1:$AV$1,0),FALSE),VLOOKUP($B378,'Justerad allokering'!$B$1:$AG$461,MATCH(D$1,'Justerad allokering'!$B$1:$AF$1,0),FALSE))</f>
        <v>0</v>
      </c>
      <c r="E378">
        <f>IF(ISERROR(1/VLOOKUP($B378,'Justerad allokering'!$B$1:$AG$461,MATCH(E$1,'Justerad allokering'!$B$1:$AF$1,0),FALSE)),VLOOKUP($B378,'Allokerad kvv'!$B$2:$AV$468,MATCH(E$1,'Allokerad kvv'!$B$1:$AV$1,0),FALSE),VLOOKUP($B378,'Justerad allokering'!$B$1:$AG$461,MATCH(E$1,'Justerad allokering'!$B$1:$AF$1,0),FALSE))</f>
        <v>0</v>
      </c>
      <c r="F378">
        <f>IF(ISERROR(1/VLOOKUP($B378,'Justerad allokering'!$B$1:$AG$461,MATCH(F$1,'Justerad allokering'!$B$1:$AF$1,0),FALSE)),VLOOKUP($B378,'Allokerad kvv'!$B$2:$AV$468,MATCH(F$1,'Allokerad kvv'!$B$1:$AV$1,0),FALSE),VLOOKUP($B378,'Justerad allokering'!$B$1:$AG$461,MATCH(F$1,'Justerad allokering'!$B$1:$AF$1,0),FALSE))</f>
        <v>0</v>
      </c>
      <c r="G378">
        <f>IF(ISERROR(1/VLOOKUP($B378,'Justerad allokering'!$B$1:$AG$461,MATCH(G$1,'Justerad allokering'!$B$1:$AF$1,0),FALSE)),VLOOKUP($B378,'Allokerad kvv'!$B$2:$AV$468,MATCH(G$1,'Allokerad kvv'!$B$1:$AV$1,0),FALSE),VLOOKUP($B378,'Justerad allokering'!$B$1:$AG$461,MATCH(G$1,'Justerad allokering'!$B$1:$AF$1,0),FALSE))</f>
        <v>0</v>
      </c>
      <c r="H378">
        <f>IF(ISERROR(1/VLOOKUP($B378,'Justerad allokering'!$B$1:$AG$461,MATCH(H$1,'Justerad allokering'!$B$1:$AF$1,0),FALSE)),VLOOKUP($B378,'Allokerad kvv'!$B$2:$AV$468,MATCH(H$1,'Allokerad kvv'!$B$1:$AV$1,0),FALSE),VLOOKUP($B378,'Justerad allokering'!$B$1:$AG$461,MATCH(H$1,'Justerad allokering'!$B$1:$AF$1,0),FALSE))</f>
        <v>0</v>
      </c>
      <c r="I378">
        <f>IF(ISERROR(1/VLOOKUP($B378,'Justerad allokering'!$B$1:$AG$461,MATCH(I$1,'Justerad allokering'!$B$1:$AF$1,0),FALSE)),VLOOKUP($B378,'Allokerad kvv'!$B$2:$AV$468,MATCH(I$1,'Allokerad kvv'!$B$1:$AV$1,0),FALSE),VLOOKUP($B378,'Justerad allokering'!$B$1:$AG$461,MATCH(I$1,'Justerad allokering'!$B$1:$AF$1,0),FALSE))</f>
        <v>0</v>
      </c>
      <c r="J378">
        <f>IF(ISERROR(1/VLOOKUP($B378,'Justerad allokering'!$B$1:$AG$461,MATCH(J$1,'Justerad allokering'!$B$1:$AF$1,0),FALSE)),VLOOKUP($B378,'Allokerad kvv'!$B$2:$AV$468,MATCH(J$1,'Allokerad kvv'!$B$1:$AV$1,0),FALSE),VLOOKUP($B378,'Justerad allokering'!$B$1:$AG$461,MATCH(J$1,'Justerad allokering'!$B$1:$AF$1,0),FALSE))</f>
        <v>0</v>
      </c>
      <c r="K378">
        <f>IF(ISERROR(1/VLOOKUP($B378,'Justerad allokering'!$B$1:$AG$461,MATCH(K$1,'Justerad allokering'!$B$1:$AF$1,0),FALSE)),VLOOKUP($B378,'Allokerad kvv'!$B$2:$AV$468,MATCH(K$1,'Allokerad kvv'!$B$1:$AV$1,0),FALSE),VLOOKUP($B378,'Justerad allokering'!$B$1:$AG$461,MATCH(K$1,'Justerad allokering'!$B$1:$AF$1,0),FALSE))</f>
        <v>0</v>
      </c>
      <c r="L378">
        <f>IF(ISERROR(1/VLOOKUP($B378,'Justerad allokering'!$B$1:$AG$461,MATCH(L$1,'Justerad allokering'!$B$1:$AF$1,0),FALSE)),VLOOKUP($B378,'Allokerad kvv'!$B$2:$AV$468,MATCH(L$1,'Allokerad kvv'!$B$1:$AV$1,0),FALSE),VLOOKUP($B378,'Justerad allokering'!$B$1:$AG$461,MATCH(L$1,'Justerad allokering'!$B$1:$AF$1,0),FALSE))</f>
        <v>0</v>
      </c>
      <c r="M378">
        <f>IF(ISERROR(1/VLOOKUP($B378,'Justerad allokering'!$B$1:$AG$461,MATCH(M$1,'Justerad allokering'!$B$1:$AF$1,0),FALSE)),VLOOKUP($B378,'Allokerad kvv'!$B$2:$AV$468,MATCH(M$1,'Allokerad kvv'!$B$1:$AV$1,0),FALSE),VLOOKUP($B378,'Justerad allokering'!$B$1:$AG$461,MATCH(M$1,'Justerad allokering'!$B$1:$AF$1,0),FALSE))</f>
        <v>0</v>
      </c>
      <c r="N378">
        <f>IF(ISERROR(1/VLOOKUP($B378,'Justerad allokering'!$B$1:$AG$461,MATCH(N$1,'Justerad allokering'!$B$1:$AF$1,0),FALSE)),VLOOKUP($B378,'Allokerad kvv'!$B$2:$AV$468,MATCH(N$1,'Allokerad kvv'!$B$1:$AV$1,0),FALSE),VLOOKUP($B378,'Justerad allokering'!$B$1:$AG$461,MATCH(N$1,'Justerad allokering'!$B$1:$AF$1,0),FALSE))</f>
        <v>0</v>
      </c>
      <c r="O378">
        <f>IF(ISERROR(1/VLOOKUP($B378,'Justerad allokering'!$B$1:$AG$461,MATCH(O$1,'Justerad allokering'!$B$1:$AF$1,0),FALSE)),VLOOKUP($B378,'Allokerad kvv'!$B$2:$AV$468,MATCH(O$1,'Allokerad kvv'!$B$1:$AV$1,0),FALSE),VLOOKUP($B378,'Justerad allokering'!$B$1:$AG$461,MATCH(O$1,'Justerad allokering'!$B$1:$AF$1,0),FALSE))</f>
        <v>0</v>
      </c>
      <c r="P378">
        <f>IF(ISERROR(1/VLOOKUP($B378,'Justerad allokering'!$B$1:$AG$461,MATCH(P$1,'Justerad allokering'!$B$1:$AF$1,0),FALSE)),VLOOKUP($B378,'Allokerad kvv'!$B$2:$AV$468,MATCH(P$1,'Allokerad kvv'!$B$1:$AV$1,0),FALSE),VLOOKUP($B378,'Justerad allokering'!$B$1:$AG$461,MATCH(P$1,'Justerad allokering'!$B$1:$AF$1,0),FALSE))</f>
        <v>0</v>
      </c>
      <c r="Q378">
        <f>IF(ISERROR(1/VLOOKUP($B378,'Justerad allokering'!$B$1:$AG$461,MATCH(Q$1,'Justerad allokering'!$B$1:$AF$1,0),FALSE)),VLOOKUP($B378,'Allokerad kvv'!$B$2:$AV$468,MATCH(Q$1,'Allokerad kvv'!$B$1:$AV$1,0),FALSE),VLOOKUP($B378,'Justerad allokering'!$B$1:$AG$461,MATCH(Q$1,'Justerad allokering'!$B$1:$AF$1,0),FALSE))</f>
        <v>0</v>
      </c>
      <c r="R378">
        <f>IF(ISERROR(1/VLOOKUP($B378,'Justerad allokering'!$B$1:$AG$461,MATCH(R$1,'Justerad allokering'!$B$1:$AF$1,0),FALSE)),VLOOKUP($B378,'Allokerad kvv'!$B$2:$AV$468,MATCH(R$1,'Allokerad kvv'!$B$1:$AV$1,0),FALSE),VLOOKUP($B378,'Justerad allokering'!$B$1:$AG$461,MATCH(R$1,'Justerad allokering'!$B$1:$AF$1,0),FALSE))</f>
        <v>0</v>
      </c>
      <c r="S378">
        <f>IF(ISERROR(1/VLOOKUP($B378,'Justerad allokering'!$B$1:$AG$461,MATCH(S$1,'Justerad allokering'!$B$1:$AF$1,0),FALSE)),VLOOKUP($B378,'Allokerad kvv'!$B$2:$AV$468,MATCH(S$1,'Allokerad kvv'!$B$1:$AV$1,0),FALSE),VLOOKUP($B378,'Justerad allokering'!$B$1:$AG$461,MATCH(S$1,'Justerad allokering'!$B$1:$AF$1,0),FALSE))</f>
        <v>0</v>
      </c>
      <c r="T378">
        <f>IF(ISERROR(1/VLOOKUP($B378,'Justerad allokering'!$B$1:$AG$461,MATCH(T$1,'Justerad allokering'!$B$1:$AF$1,0),FALSE)),VLOOKUP($B378,'Allokerad kvv'!$B$2:$AV$468,MATCH(T$1,'Allokerad kvv'!$B$1:$AV$1,0),FALSE),VLOOKUP($B378,'Justerad allokering'!$B$1:$AG$461,MATCH(T$1,'Justerad allokering'!$B$1:$AF$1,0),FALSE))</f>
        <v>0</v>
      </c>
      <c r="U378">
        <f>IF(ISERROR(1/VLOOKUP($B378,'Justerad allokering'!$B$1:$AG$461,MATCH(U$1,'Justerad allokering'!$B$1:$AF$1,0),FALSE)),VLOOKUP($B378,'Allokerad kvv'!$B$2:$AV$468,MATCH(U$1,'Allokerad kvv'!$B$1:$AV$1,0),FALSE),VLOOKUP($B378,'Justerad allokering'!$B$1:$AG$461,MATCH(U$1,'Justerad allokering'!$B$1:$AF$1,0),FALSE))</f>
        <v>0</v>
      </c>
      <c r="V378">
        <f>IF(ISERROR(1/VLOOKUP($B378,'Justerad allokering'!$B$1:$AG$461,MATCH(V$1,'Justerad allokering'!$B$1:$AF$1,0),FALSE)),VLOOKUP($B378,'Allokerad kvv'!$B$2:$AV$468,MATCH(V$1,'Allokerad kvv'!$B$1:$AV$1,0),FALSE),VLOOKUP($B378,'Justerad allokering'!$B$1:$AG$461,MATCH(V$1,'Justerad allokering'!$B$1:$AF$1,0),FALSE))</f>
        <v>0</v>
      </c>
      <c r="W378">
        <f>IF(ISERROR(1/VLOOKUP($B378,'Justerad allokering'!$B$1:$AG$461,MATCH(W$1,'Justerad allokering'!$B$1:$AF$1,0),FALSE)),VLOOKUP($B378,'Allokerad kvv'!$B$2:$AV$468,MATCH(W$1,'Allokerad kvv'!$B$1:$AV$1,0),FALSE),VLOOKUP($B378,'Justerad allokering'!$B$1:$AG$461,MATCH(W$1,'Justerad allokering'!$B$1:$AF$1,0),FALSE))</f>
        <v>0</v>
      </c>
      <c r="X378">
        <f>IF(ISERROR(1/VLOOKUP($B378,'Justerad allokering'!$B$1:$AG$461,MATCH(X$1,'Justerad allokering'!$B$1:$AF$1,0),FALSE)),VLOOKUP($B378,'Allokerad kvv'!$B$2:$AV$468,MATCH(X$1,'Allokerad kvv'!$B$1:$AV$1,0),FALSE),VLOOKUP($B378,'Justerad allokering'!$B$1:$AG$461,MATCH(X$1,'Justerad allokering'!$B$1:$AF$1,0),FALSE))</f>
        <v>0</v>
      </c>
      <c r="Y378">
        <f>IF(ISERROR(1/VLOOKUP($B378,'Justerad allokering'!$B$1:$AG$461,MATCH(Y$1,'Justerad allokering'!$B$1:$AF$1,0),FALSE)),VLOOKUP($B378,'Allokerad kvv'!$B$2:$AV$468,MATCH(Y$1,'Allokerad kvv'!$B$1:$AV$1,0),FALSE),VLOOKUP($B378,'Justerad allokering'!$B$1:$AG$461,MATCH(Y$1,'Justerad allokering'!$B$1:$AF$1,0),FALSE))</f>
        <v>0</v>
      </c>
      <c r="Z378">
        <f>IF(ISERROR(1/VLOOKUP($B378,'Justerad allokering'!$B$1:$AG$461,MATCH(Z$1,'Justerad allokering'!$B$1:$AF$1,0),FALSE)),VLOOKUP($B378,'Allokerad kvv'!$B$2:$AV$468,MATCH(Z$1,'Allokerad kvv'!$B$1:$AV$1,0),FALSE),VLOOKUP($B378,'Justerad allokering'!$B$1:$AG$461,MATCH(Z$1,'Justerad allokering'!$B$1:$AF$1,0),FALSE))</f>
        <v>0</v>
      </c>
      <c r="AE378" s="89">
        <f t="shared" si="20"/>
        <v>0</v>
      </c>
      <c r="AG378">
        <f t="shared" si="21"/>
        <v>0</v>
      </c>
      <c r="AH378">
        <f t="shared" si="22"/>
        <v>0</v>
      </c>
      <c r="AI378" t="str">
        <f>IF(AH378=0,"",AH378/VLOOKUP(B378,Kraftvärmeprod!$B$1:$BC$480,MATCH("Summa tillförd energi exklusive rökgaskondensering",Kraftvärmeprod!$B$1:$BC$1,0),FALSE))</f>
        <v/>
      </c>
      <c r="AK378">
        <f t="shared" si="23"/>
        <v>0</v>
      </c>
    </row>
    <row r="379" spans="1:37" x14ac:dyDescent="0.25">
      <c r="A379" s="2" t="s">
        <v>501</v>
      </c>
      <c r="B379" s="2" t="s">
        <v>520</v>
      </c>
      <c r="C379">
        <f>IF(ISERROR(1/VLOOKUP($B379,'Justerad allokering'!$B$1:$AG$461,MATCH(C$1,'Justerad allokering'!$B$1:$AF$1,0),FALSE)),VLOOKUP($B379,'Allokerad kvv'!$B$2:$AV$468,MATCH(C$1,'Allokerad kvv'!$B$1:$AV$1,0),FALSE),VLOOKUP($B379,'Justerad allokering'!$B$1:$AG$461,MATCH(C$1,'Justerad allokering'!$B$1:$AF$1,0),FALSE))</f>
        <v>0</v>
      </c>
      <c r="D379">
        <f>IF(ISERROR(1/VLOOKUP($B379,'Justerad allokering'!$B$1:$AG$461,MATCH(D$1,'Justerad allokering'!$B$1:$AF$1,0),FALSE)),VLOOKUP($B379,'Allokerad kvv'!$B$2:$AV$468,MATCH(D$1,'Allokerad kvv'!$B$1:$AV$1,0),FALSE),VLOOKUP($B379,'Justerad allokering'!$B$1:$AG$461,MATCH(D$1,'Justerad allokering'!$B$1:$AF$1,0),FALSE))</f>
        <v>0</v>
      </c>
      <c r="E379">
        <f>IF(ISERROR(1/VLOOKUP($B379,'Justerad allokering'!$B$1:$AG$461,MATCH(E$1,'Justerad allokering'!$B$1:$AF$1,0),FALSE)),VLOOKUP($B379,'Allokerad kvv'!$B$2:$AV$468,MATCH(E$1,'Allokerad kvv'!$B$1:$AV$1,0),FALSE),VLOOKUP($B379,'Justerad allokering'!$B$1:$AG$461,MATCH(E$1,'Justerad allokering'!$B$1:$AF$1,0),FALSE))</f>
        <v>0</v>
      </c>
      <c r="F379">
        <f>IF(ISERROR(1/VLOOKUP($B379,'Justerad allokering'!$B$1:$AG$461,MATCH(F$1,'Justerad allokering'!$B$1:$AF$1,0),FALSE)),VLOOKUP($B379,'Allokerad kvv'!$B$2:$AV$468,MATCH(F$1,'Allokerad kvv'!$B$1:$AV$1,0),FALSE),VLOOKUP($B379,'Justerad allokering'!$B$1:$AG$461,MATCH(F$1,'Justerad allokering'!$B$1:$AF$1,0),FALSE))</f>
        <v>0</v>
      </c>
      <c r="G379">
        <f>IF(ISERROR(1/VLOOKUP($B379,'Justerad allokering'!$B$1:$AG$461,MATCH(G$1,'Justerad allokering'!$B$1:$AF$1,0),FALSE)),VLOOKUP($B379,'Allokerad kvv'!$B$2:$AV$468,MATCH(G$1,'Allokerad kvv'!$B$1:$AV$1,0),FALSE),VLOOKUP($B379,'Justerad allokering'!$B$1:$AG$461,MATCH(G$1,'Justerad allokering'!$B$1:$AF$1,0),FALSE))</f>
        <v>0</v>
      </c>
      <c r="H379">
        <f>IF(ISERROR(1/VLOOKUP($B379,'Justerad allokering'!$B$1:$AG$461,MATCH(H$1,'Justerad allokering'!$B$1:$AF$1,0),FALSE)),VLOOKUP($B379,'Allokerad kvv'!$B$2:$AV$468,MATCH(H$1,'Allokerad kvv'!$B$1:$AV$1,0),FALSE),VLOOKUP($B379,'Justerad allokering'!$B$1:$AG$461,MATCH(H$1,'Justerad allokering'!$B$1:$AF$1,0),FALSE))</f>
        <v>0</v>
      </c>
      <c r="I379">
        <f>IF(ISERROR(1/VLOOKUP($B379,'Justerad allokering'!$B$1:$AG$461,MATCH(I$1,'Justerad allokering'!$B$1:$AF$1,0),FALSE)),VLOOKUP($B379,'Allokerad kvv'!$B$2:$AV$468,MATCH(I$1,'Allokerad kvv'!$B$1:$AV$1,0),FALSE),VLOOKUP($B379,'Justerad allokering'!$B$1:$AG$461,MATCH(I$1,'Justerad allokering'!$B$1:$AF$1,0),FALSE))</f>
        <v>0</v>
      </c>
      <c r="J379">
        <f>IF(ISERROR(1/VLOOKUP($B379,'Justerad allokering'!$B$1:$AG$461,MATCH(J$1,'Justerad allokering'!$B$1:$AF$1,0),FALSE)),VLOOKUP($B379,'Allokerad kvv'!$B$2:$AV$468,MATCH(J$1,'Allokerad kvv'!$B$1:$AV$1,0),FALSE),VLOOKUP($B379,'Justerad allokering'!$B$1:$AG$461,MATCH(J$1,'Justerad allokering'!$B$1:$AF$1,0),FALSE))</f>
        <v>0</v>
      </c>
      <c r="K379">
        <f>IF(ISERROR(1/VLOOKUP($B379,'Justerad allokering'!$B$1:$AG$461,MATCH(K$1,'Justerad allokering'!$B$1:$AF$1,0),FALSE)),VLOOKUP($B379,'Allokerad kvv'!$B$2:$AV$468,MATCH(K$1,'Allokerad kvv'!$B$1:$AV$1,0),FALSE),VLOOKUP($B379,'Justerad allokering'!$B$1:$AG$461,MATCH(K$1,'Justerad allokering'!$B$1:$AF$1,0),FALSE))</f>
        <v>0</v>
      </c>
      <c r="L379">
        <f>IF(ISERROR(1/VLOOKUP($B379,'Justerad allokering'!$B$1:$AG$461,MATCH(L$1,'Justerad allokering'!$B$1:$AF$1,0),FALSE)),VLOOKUP($B379,'Allokerad kvv'!$B$2:$AV$468,MATCH(L$1,'Allokerad kvv'!$B$1:$AV$1,0),FALSE),VLOOKUP($B379,'Justerad allokering'!$B$1:$AG$461,MATCH(L$1,'Justerad allokering'!$B$1:$AF$1,0),FALSE))</f>
        <v>0</v>
      </c>
      <c r="M379">
        <f>IF(ISERROR(1/VLOOKUP($B379,'Justerad allokering'!$B$1:$AG$461,MATCH(M$1,'Justerad allokering'!$B$1:$AF$1,0),FALSE)),VLOOKUP($B379,'Allokerad kvv'!$B$2:$AV$468,MATCH(M$1,'Allokerad kvv'!$B$1:$AV$1,0),FALSE),VLOOKUP($B379,'Justerad allokering'!$B$1:$AG$461,MATCH(M$1,'Justerad allokering'!$B$1:$AF$1,0),FALSE))</f>
        <v>0</v>
      </c>
      <c r="N379">
        <f>IF(ISERROR(1/VLOOKUP($B379,'Justerad allokering'!$B$1:$AG$461,MATCH(N$1,'Justerad allokering'!$B$1:$AF$1,0),FALSE)),VLOOKUP($B379,'Allokerad kvv'!$B$2:$AV$468,MATCH(N$1,'Allokerad kvv'!$B$1:$AV$1,0),FALSE),VLOOKUP($B379,'Justerad allokering'!$B$1:$AG$461,MATCH(N$1,'Justerad allokering'!$B$1:$AF$1,0),FALSE))</f>
        <v>0</v>
      </c>
      <c r="O379">
        <f>IF(ISERROR(1/VLOOKUP($B379,'Justerad allokering'!$B$1:$AG$461,MATCH(O$1,'Justerad allokering'!$B$1:$AF$1,0),FALSE)),VLOOKUP($B379,'Allokerad kvv'!$B$2:$AV$468,MATCH(O$1,'Allokerad kvv'!$B$1:$AV$1,0),FALSE),VLOOKUP($B379,'Justerad allokering'!$B$1:$AG$461,MATCH(O$1,'Justerad allokering'!$B$1:$AF$1,0),FALSE))</f>
        <v>0</v>
      </c>
      <c r="P379">
        <f>IF(ISERROR(1/VLOOKUP($B379,'Justerad allokering'!$B$1:$AG$461,MATCH(P$1,'Justerad allokering'!$B$1:$AF$1,0),FALSE)),VLOOKUP($B379,'Allokerad kvv'!$B$2:$AV$468,MATCH(P$1,'Allokerad kvv'!$B$1:$AV$1,0),FALSE),VLOOKUP($B379,'Justerad allokering'!$B$1:$AG$461,MATCH(P$1,'Justerad allokering'!$B$1:$AF$1,0),FALSE))</f>
        <v>0</v>
      </c>
      <c r="Q379">
        <f>IF(ISERROR(1/VLOOKUP($B379,'Justerad allokering'!$B$1:$AG$461,MATCH(Q$1,'Justerad allokering'!$B$1:$AF$1,0),FALSE)),VLOOKUP($B379,'Allokerad kvv'!$B$2:$AV$468,MATCH(Q$1,'Allokerad kvv'!$B$1:$AV$1,0),FALSE),VLOOKUP($B379,'Justerad allokering'!$B$1:$AG$461,MATCH(Q$1,'Justerad allokering'!$B$1:$AF$1,0),FALSE))</f>
        <v>0</v>
      </c>
      <c r="R379">
        <f>IF(ISERROR(1/VLOOKUP($B379,'Justerad allokering'!$B$1:$AG$461,MATCH(R$1,'Justerad allokering'!$B$1:$AF$1,0),FALSE)),VLOOKUP($B379,'Allokerad kvv'!$B$2:$AV$468,MATCH(R$1,'Allokerad kvv'!$B$1:$AV$1,0),FALSE),VLOOKUP($B379,'Justerad allokering'!$B$1:$AG$461,MATCH(R$1,'Justerad allokering'!$B$1:$AF$1,0),FALSE))</f>
        <v>0</v>
      </c>
      <c r="S379">
        <f>IF(ISERROR(1/VLOOKUP($B379,'Justerad allokering'!$B$1:$AG$461,MATCH(S$1,'Justerad allokering'!$B$1:$AF$1,0),FALSE)),VLOOKUP($B379,'Allokerad kvv'!$B$2:$AV$468,MATCH(S$1,'Allokerad kvv'!$B$1:$AV$1,0),FALSE),VLOOKUP($B379,'Justerad allokering'!$B$1:$AG$461,MATCH(S$1,'Justerad allokering'!$B$1:$AF$1,0),FALSE))</f>
        <v>0</v>
      </c>
      <c r="T379">
        <f>IF(ISERROR(1/VLOOKUP($B379,'Justerad allokering'!$B$1:$AG$461,MATCH(T$1,'Justerad allokering'!$B$1:$AF$1,0),FALSE)),VLOOKUP($B379,'Allokerad kvv'!$B$2:$AV$468,MATCH(T$1,'Allokerad kvv'!$B$1:$AV$1,0),FALSE),VLOOKUP($B379,'Justerad allokering'!$B$1:$AG$461,MATCH(T$1,'Justerad allokering'!$B$1:$AF$1,0),FALSE))</f>
        <v>0</v>
      </c>
      <c r="U379">
        <f>IF(ISERROR(1/VLOOKUP($B379,'Justerad allokering'!$B$1:$AG$461,MATCH(U$1,'Justerad allokering'!$B$1:$AF$1,0),FALSE)),VLOOKUP($B379,'Allokerad kvv'!$B$2:$AV$468,MATCH(U$1,'Allokerad kvv'!$B$1:$AV$1,0),FALSE),VLOOKUP($B379,'Justerad allokering'!$B$1:$AG$461,MATCH(U$1,'Justerad allokering'!$B$1:$AF$1,0),FALSE))</f>
        <v>0</v>
      </c>
      <c r="V379">
        <f>IF(ISERROR(1/VLOOKUP($B379,'Justerad allokering'!$B$1:$AG$461,MATCH(V$1,'Justerad allokering'!$B$1:$AF$1,0),FALSE)),VLOOKUP($B379,'Allokerad kvv'!$B$2:$AV$468,MATCH(V$1,'Allokerad kvv'!$B$1:$AV$1,0),FALSE),VLOOKUP($B379,'Justerad allokering'!$B$1:$AG$461,MATCH(V$1,'Justerad allokering'!$B$1:$AF$1,0),FALSE))</f>
        <v>0</v>
      </c>
      <c r="W379">
        <f>IF(ISERROR(1/VLOOKUP($B379,'Justerad allokering'!$B$1:$AG$461,MATCH(W$1,'Justerad allokering'!$B$1:$AF$1,0),FALSE)),VLOOKUP($B379,'Allokerad kvv'!$B$2:$AV$468,MATCH(W$1,'Allokerad kvv'!$B$1:$AV$1,0),FALSE),VLOOKUP($B379,'Justerad allokering'!$B$1:$AG$461,MATCH(W$1,'Justerad allokering'!$B$1:$AF$1,0),FALSE))</f>
        <v>0</v>
      </c>
      <c r="X379">
        <f>IF(ISERROR(1/VLOOKUP($B379,'Justerad allokering'!$B$1:$AG$461,MATCH(X$1,'Justerad allokering'!$B$1:$AF$1,0),FALSE)),VLOOKUP($B379,'Allokerad kvv'!$B$2:$AV$468,MATCH(X$1,'Allokerad kvv'!$B$1:$AV$1,0),FALSE),VLOOKUP($B379,'Justerad allokering'!$B$1:$AG$461,MATCH(X$1,'Justerad allokering'!$B$1:$AF$1,0),FALSE))</f>
        <v>0</v>
      </c>
      <c r="Y379">
        <f>IF(ISERROR(1/VLOOKUP($B379,'Justerad allokering'!$B$1:$AG$461,MATCH(Y$1,'Justerad allokering'!$B$1:$AF$1,0),FALSE)),VLOOKUP($B379,'Allokerad kvv'!$B$2:$AV$468,MATCH(Y$1,'Allokerad kvv'!$B$1:$AV$1,0),FALSE),VLOOKUP($B379,'Justerad allokering'!$B$1:$AG$461,MATCH(Y$1,'Justerad allokering'!$B$1:$AF$1,0),FALSE))</f>
        <v>0</v>
      </c>
      <c r="Z379">
        <f>IF(ISERROR(1/VLOOKUP($B379,'Justerad allokering'!$B$1:$AG$461,MATCH(Z$1,'Justerad allokering'!$B$1:$AF$1,0),FALSE)),VLOOKUP($B379,'Allokerad kvv'!$B$2:$AV$468,MATCH(Z$1,'Allokerad kvv'!$B$1:$AV$1,0),FALSE),VLOOKUP($B379,'Justerad allokering'!$B$1:$AG$461,MATCH(Z$1,'Justerad allokering'!$B$1:$AF$1,0),FALSE))</f>
        <v>0</v>
      </c>
      <c r="AE379" s="89">
        <f t="shared" si="20"/>
        <v>0</v>
      </c>
      <c r="AG379">
        <f t="shared" si="21"/>
        <v>0</v>
      </c>
      <c r="AH379">
        <f t="shared" si="22"/>
        <v>0</v>
      </c>
      <c r="AI379" t="str">
        <f>IF(AH379=0,"",AH379/VLOOKUP(B379,Kraftvärmeprod!$B$1:$BC$480,MATCH("Summa tillförd energi exklusive rökgaskondensering",Kraftvärmeprod!$B$1:$BC$1,0),FALSE))</f>
        <v/>
      </c>
      <c r="AK379">
        <f t="shared" si="23"/>
        <v>0</v>
      </c>
    </row>
    <row r="380" spans="1:37" x14ac:dyDescent="0.25">
      <c r="A380" s="2" t="s">
        <v>501</v>
      </c>
      <c r="B380" s="2" t="s">
        <v>521</v>
      </c>
      <c r="C380">
        <f>IF(ISERROR(1/VLOOKUP($B380,'Justerad allokering'!$B$1:$AG$461,MATCH(C$1,'Justerad allokering'!$B$1:$AF$1,0),FALSE)),VLOOKUP($B380,'Allokerad kvv'!$B$2:$AV$468,MATCH(C$1,'Allokerad kvv'!$B$1:$AV$1,0),FALSE),VLOOKUP($B380,'Justerad allokering'!$B$1:$AG$461,MATCH(C$1,'Justerad allokering'!$B$1:$AF$1,0),FALSE))</f>
        <v>0</v>
      </c>
      <c r="D380">
        <f>IF(ISERROR(1/VLOOKUP($B380,'Justerad allokering'!$B$1:$AG$461,MATCH(D$1,'Justerad allokering'!$B$1:$AF$1,0),FALSE)),VLOOKUP($B380,'Allokerad kvv'!$B$2:$AV$468,MATCH(D$1,'Allokerad kvv'!$B$1:$AV$1,0),FALSE),VLOOKUP($B380,'Justerad allokering'!$B$1:$AG$461,MATCH(D$1,'Justerad allokering'!$B$1:$AF$1,0),FALSE))</f>
        <v>0</v>
      </c>
      <c r="E380">
        <f>IF(ISERROR(1/VLOOKUP($B380,'Justerad allokering'!$B$1:$AG$461,MATCH(E$1,'Justerad allokering'!$B$1:$AF$1,0),FALSE)),VLOOKUP($B380,'Allokerad kvv'!$B$2:$AV$468,MATCH(E$1,'Allokerad kvv'!$B$1:$AV$1,0),FALSE),VLOOKUP($B380,'Justerad allokering'!$B$1:$AG$461,MATCH(E$1,'Justerad allokering'!$B$1:$AF$1,0),FALSE))</f>
        <v>0</v>
      </c>
      <c r="F380">
        <f>IF(ISERROR(1/VLOOKUP($B380,'Justerad allokering'!$B$1:$AG$461,MATCH(F$1,'Justerad allokering'!$B$1:$AF$1,0),FALSE)),VLOOKUP($B380,'Allokerad kvv'!$B$2:$AV$468,MATCH(F$1,'Allokerad kvv'!$B$1:$AV$1,0),FALSE),VLOOKUP($B380,'Justerad allokering'!$B$1:$AG$461,MATCH(F$1,'Justerad allokering'!$B$1:$AF$1,0),FALSE))</f>
        <v>0</v>
      </c>
      <c r="G380">
        <f>IF(ISERROR(1/VLOOKUP($B380,'Justerad allokering'!$B$1:$AG$461,MATCH(G$1,'Justerad allokering'!$B$1:$AF$1,0),FALSE)),VLOOKUP($B380,'Allokerad kvv'!$B$2:$AV$468,MATCH(G$1,'Allokerad kvv'!$B$1:$AV$1,0),FALSE),VLOOKUP($B380,'Justerad allokering'!$B$1:$AG$461,MATCH(G$1,'Justerad allokering'!$B$1:$AF$1,0),FALSE))</f>
        <v>0</v>
      </c>
      <c r="H380">
        <f>IF(ISERROR(1/VLOOKUP($B380,'Justerad allokering'!$B$1:$AG$461,MATCH(H$1,'Justerad allokering'!$B$1:$AF$1,0),FALSE)),VLOOKUP($B380,'Allokerad kvv'!$B$2:$AV$468,MATCH(H$1,'Allokerad kvv'!$B$1:$AV$1,0),FALSE),VLOOKUP($B380,'Justerad allokering'!$B$1:$AG$461,MATCH(H$1,'Justerad allokering'!$B$1:$AF$1,0),FALSE))</f>
        <v>0</v>
      </c>
      <c r="I380">
        <f>IF(ISERROR(1/VLOOKUP($B380,'Justerad allokering'!$B$1:$AG$461,MATCH(I$1,'Justerad allokering'!$B$1:$AF$1,0),FALSE)),VLOOKUP($B380,'Allokerad kvv'!$B$2:$AV$468,MATCH(I$1,'Allokerad kvv'!$B$1:$AV$1,0),FALSE),VLOOKUP($B380,'Justerad allokering'!$B$1:$AG$461,MATCH(I$1,'Justerad allokering'!$B$1:$AF$1,0),FALSE))</f>
        <v>0</v>
      </c>
      <c r="J380">
        <f>IF(ISERROR(1/VLOOKUP($B380,'Justerad allokering'!$B$1:$AG$461,MATCH(J$1,'Justerad allokering'!$B$1:$AF$1,0),FALSE)),VLOOKUP($B380,'Allokerad kvv'!$B$2:$AV$468,MATCH(J$1,'Allokerad kvv'!$B$1:$AV$1,0),FALSE),VLOOKUP($B380,'Justerad allokering'!$B$1:$AG$461,MATCH(J$1,'Justerad allokering'!$B$1:$AF$1,0),FALSE))</f>
        <v>0</v>
      </c>
      <c r="K380">
        <f>IF(ISERROR(1/VLOOKUP($B380,'Justerad allokering'!$B$1:$AG$461,MATCH(K$1,'Justerad allokering'!$B$1:$AF$1,0),FALSE)),VLOOKUP($B380,'Allokerad kvv'!$B$2:$AV$468,MATCH(K$1,'Allokerad kvv'!$B$1:$AV$1,0),FALSE),VLOOKUP($B380,'Justerad allokering'!$B$1:$AG$461,MATCH(K$1,'Justerad allokering'!$B$1:$AF$1,0),FALSE))</f>
        <v>0</v>
      </c>
      <c r="L380">
        <f>IF(ISERROR(1/VLOOKUP($B380,'Justerad allokering'!$B$1:$AG$461,MATCH(L$1,'Justerad allokering'!$B$1:$AF$1,0),FALSE)),VLOOKUP($B380,'Allokerad kvv'!$B$2:$AV$468,MATCH(L$1,'Allokerad kvv'!$B$1:$AV$1,0),FALSE),VLOOKUP($B380,'Justerad allokering'!$B$1:$AG$461,MATCH(L$1,'Justerad allokering'!$B$1:$AF$1,0),FALSE))</f>
        <v>0</v>
      </c>
      <c r="M380">
        <f>IF(ISERROR(1/VLOOKUP($B380,'Justerad allokering'!$B$1:$AG$461,MATCH(M$1,'Justerad allokering'!$B$1:$AF$1,0),FALSE)),VLOOKUP($B380,'Allokerad kvv'!$B$2:$AV$468,MATCH(M$1,'Allokerad kvv'!$B$1:$AV$1,0),FALSE),VLOOKUP($B380,'Justerad allokering'!$B$1:$AG$461,MATCH(M$1,'Justerad allokering'!$B$1:$AF$1,0),FALSE))</f>
        <v>0</v>
      </c>
      <c r="N380">
        <f>IF(ISERROR(1/VLOOKUP($B380,'Justerad allokering'!$B$1:$AG$461,MATCH(N$1,'Justerad allokering'!$B$1:$AF$1,0),FALSE)),VLOOKUP($B380,'Allokerad kvv'!$B$2:$AV$468,MATCH(N$1,'Allokerad kvv'!$B$1:$AV$1,0),FALSE),VLOOKUP($B380,'Justerad allokering'!$B$1:$AG$461,MATCH(N$1,'Justerad allokering'!$B$1:$AF$1,0),FALSE))</f>
        <v>0</v>
      </c>
      <c r="O380">
        <f>IF(ISERROR(1/VLOOKUP($B380,'Justerad allokering'!$B$1:$AG$461,MATCH(O$1,'Justerad allokering'!$B$1:$AF$1,0),FALSE)),VLOOKUP($B380,'Allokerad kvv'!$B$2:$AV$468,MATCH(O$1,'Allokerad kvv'!$B$1:$AV$1,0),FALSE),VLOOKUP($B380,'Justerad allokering'!$B$1:$AG$461,MATCH(O$1,'Justerad allokering'!$B$1:$AF$1,0),FALSE))</f>
        <v>0</v>
      </c>
      <c r="P380">
        <f>IF(ISERROR(1/VLOOKUP($B380,'Justerad allokering'!$B$1:$AG$461,MATCH(P$1,'Justerad allokering'!$B$1:$AF$1,0),FALSE)),VLOOKUP($B380,'Allokerad kvv'!$B$2:$AV$468,MATCH(P$1,'Allokerad kvv'!$B$1:$AV$1,0),FALSE),VLOOKUP($B380,'Justerad allokering'!$B$1:$AG$461,MATCH(P$1,'Justerad allokering'!$B$1:$AF$1,0),FALSE))</f>
        <v>0</v>
      </c>
      <c r="Q380">
        <f>IF(ISERROR(1/VLOOKUP($B380,'Justerad allokering'!$B$1:$AG$461,MATCH(Q$1,'Justerad allokering'!$B$1:$AF$1,0),FALSE)),VLOOKUP($B380,'Allokerad kvv'!$B$2:$AV$468,MATCH(Q$1,'Allokerad kvv'!$B$1:$AV$1,0),FALSE),VLOOKUP($B380,'Justerad allokering'!$B$1:$AG$461,MATCH(Q$1,'Justerad allokering'!$B$1:$AF$1,0),FALSE))</f>
        <v>0</v>
      </c>
      <c r="R380">
        <f>IF(ISERROR(1/VLOOKUP($B380,'Justerad allokering'!$B$1:$AG$461,MATCH(R$1,'Justerad allokering'!$B$1:$AF$1,0),FALSE)),VLOOKUP($B380,'Allokerad kvv'!$B$2:$AV$468,MATCH(R$1,'Allokerad kvv'!$B$1:$AV$1,0),FALSE),VLOOKUP($B380,'Justerad allokering'!$B$1:$AG$461,MATCH(R$1,'Justerad allokering'!$B$1:$AF$1,0),FALSE))</f>
        <v>0</v>
      </c>
      <c r="S380">
        <f>IF(ISERROR(1/VLOOKUP($B380,'Justerad allokering'!$B$1:$AG$461,MATCH(S$1,'Justerad allokering'!$B$1:$AF$1,0),FALSE)),VLOOKUP($B380,'Allokerad kvv'!$B$2:$AV$468,MATCH(S$1,'Allokerad kvv'!$B$1:$AV$1,0),FALSE),VLOOKUP($B380,'Justerad allokering'!$B$1:$AG$461,MATCH(S$1,'Justerad allokering'!$B$1:$AF$1,0),FALSE))</f>
        <v>0</v>
      </c>
      <c r="T380">
        <f>IF(ISERROR(1/VLOOKUP($B380,'Justerad allokering'!$B$1:$AG$461,MATCH(T$1,'Justerad allokering'!$B$1:$AF$1,0),FALSE)),VLOOKUP($B380,'Allokerad kvv'!$B$2:$AV$468,MATCH(T$1,'Allokerad kvv'!$B$1:$AV$1,0),FALSE),VLOOKUP($B380,'Justerad allokering'!$B$1:$AG$461,MATCH(T$1,'Justerad allokering'!$B$1:$AF$1,0),FALSE))</f>
        <v>0</v>
      </c>
      <c r="U380">
        <f>IF(ISERROR(1/VLOOKUP($B380,'Justerad allokering'!$B$1:$AG$461,MATCH(U$1,'Justerad allokering'!$B$1:$AF$1,0),FALSE)),VLOOKUP($B380,'Allokerad kvv'!$B$2:$AV$468,MATCH(U$1,'Allokerad kvv'!$B$1:$AV$1,0),FALSE),VLOOKUP($B380,'Justerad allokering'!$B$1:$AG$461,MATCH(U$1,'Justerad allokering'!$B$1:$AF$1,0),FALSE))</f>
        <v>0</v>
      </c>
      <c r="V380">
        <f>IF(ISERROR(1/VLOOKUP($B380,'Justerad allokering'!$B$1:$AG$461,MATCH(V$1,'Justerad allokering'!$B$1:$AF$1,0),FALSE)),VLOOKUP($B380,'Allokerad kvv'!$B$2:$AV$468,MATCH(V$1,'Allokerad kvv'!$B$1:$AV$1,0),FALSE),VLOOKUP($B380,'Justerad allokering'!$B$1:$AG$461,MATCH(V$1,'Justerad allokering'!$B$1:$AF$1,0),FALSE))</f>
        <v>0</v>
      </c>
      <c r="W380">
        <f>IF(ISERROR(1/VLOOKUP($B380,'Justerad allokering'!$B$1:$AG$461,MATCH(W$1,'Justerad allokering'!$B$1:$AF$1,0),FALSE)),VLOOKUP($B380,'Allokerad kvv'!$B$2:$AV$468,MATCH(W$1,'Allokerad kvv'!$B$1:$AV$1,0),FALSE),VLOOKUP($B380,'Justerad allokering'!$B$1:$AG$461,MATCH(W$1,'Justerad allokering'!$B$1:$AF$1,0),FALSE))</f>
        <v>0</v>
      </c>
      <c r="X380">
        <f>IF(ISERROR(1/VLOOKUP($B380,'Justerad allokering'!$B$1:$AG$461,MATCH(X$1,'Justerad allokering'!$B$1:$AF$1,0),FALSE)),VLOOKUP($B380,'Allokerad kvv'!$B$2:$AV$468,MATCH(X$1,'Allokerad kvv'!$B$1:$AV$1,0),FALSE),VLOOKUP($B380,'Justerad allokering'!$B$1:$AG$461,MATCH(X$1,'Justerad allokering'!$B$1:$AF$1,0),FALSE))</f>
        <v>0</v>
      </c>
      <c r="Y380">
        <f>IF(ISERROR(1/VLOOKUP($B380,'Justerad allokering'!$B$1:$AG$461,MATCH(Y$1,'Justerad allokering'!$B$1:$AF$1,0),FALSE)),VLOOKUP($B380,'Allokerad kvv'!$B$2:$AV$468,MATCH(Y$1,'Allokerad kvv'!$B$1:$AV$1,0),FALSE),VLOOKUP($B380,'Justerad allokering'!$B$1:$AG$461,MATCH(Y$1,'Justerad allokering'!$B$1:$AF$1,0),FALSE))</f>
        <v>0</v>
      </c>
      <c r="Z380">
        <f>IF(ISERROR(1/VLOOKUP($B380,'Justerad allokering'!$B$1:$AG$461,MATCH(Z$1,'Justerad allokering'!$B$1:$AF$1,0),FALSE)),VLOOKUP($B380,'Allokerad kvv'!$B$2:$AV$468,MATCH(Z$1,'Allokerad kvv'!$B$1:$AV$1,0),FALSE),VLOOKUP($B380,'Justerad allokering'!$B$1:$AG$461,MATCH(Z$1,'Justerad allokering'!$B$1:$AF$1,0),FALSE))</f>
        <v>0</v>
      </c>
      <c r="AE380" s="89">
        <f t="shared" si="20"/>
        <v>0</v>
      </c>
      <c r="AG380">
        <f t="shared" si="21"/>
        <v>0</v>
      </c>
      <c r="AH380">
        <f t="shared" si="22"/>
        <v>0</v>
      </c>
      <c r="AI380" t="str">
        <f>IF(AH380=0,"",AH380/VLOOKUP(B380,Kraftvärmeprod!$B$1:$BC$480,MATCH("Summa tillförd energi exklusive rökgaskondensering",Kraftvärmeprod!$B$1:$BC$1,0),FALSE))</f>
        <v/>
      </c>
      <c r="AK380">
        <f t="shared" si="23"/>
        <v>0</v>
      </c>
    </row>
    <row r="381" spans="1:37" x14ac:dyDescent="0.25">
      <c r="A381" s="2" t="s">
        <v>522</v>
      </c>
      <c r="B381" s="2" t="s">
        <v>523</v>
      </c>
      <c r="C381">
        <f>IF(ISERROR(1/VLOOKUP($B381,'Justerad allokering'!$B$1:$AG$461,MATCH(C$1,'Justerad allokering'!$B$1:$AF$1,0),FALSE)),VLOOKUP($B381,'Allokerad kvv'!$B$2:$AV$468,MATCH(C$1,'Allokerad kvv'!$B$1:$AV$1,0),FALSE),VLOOKUP($B381,'Justerad allokering'!$B$1:$AG$461,MATCH(C$1,'Justerad allokering'!$B$1:$AF$1,0),FALSE))</f>
        <v>0</v>
      </c>
      <c r="D381">
        <f>IF(ISERROR(1/VLOOKUP($B381,'Justerad allokering'!$B$1:$AG$461,MATCH(D$1,'Justerad allokering'!$B$1:$AF$1,0),FALSE)),VLOOKUP($B381,'Allokerad kvv'!$B$2:$AV$468,MATCH(D$1,'Allokerad kvv'!$B$1:$AV$1,0),FALSE),VLOOKUP($B381,'Justerad allokering'!$B$1:$AG$461,MATCH(D$1,'Justerad allokering'!$B$1:$AF$1,0),FALSE))</f>
        <v>0</v>
      </c>
      <c r="E381">
        <f>IF(ISERROR(1/VLOOKUP($B381,'Justerad allokering'!$B$1:$AG$461,MATCH(E$1,'Justerad allokering'!$B$1:$AF$1,0),FALSE)),VLOOKUP($B381,'Allokerad kvv'!$B$2:$AV$468,MATCH(E$1,'Allokerad kvv'!$B$1:$AV$1,0),FALSE),VLOOKUP($B381,'Justerad allokering'!$B$1:$AG$461,MATCH(E$1,'Justerad allokering'!$B$1:$AF$1,0),FALSE))</f>
        <v>0</v>
      </c>
      <c r="F381">
        <f>IF(ISERROR(1/VLOOKUP($B381,'Justerad allokering'!$B$1:$AG$461,MATCH(F$1,'Justerad allokering'!$B$1:$AF$1,0),FALSE)),VLOOKUP($B381,'Allokerad kvv'!$B$2:$AV$468,MATCH(F$1,'Allokerad kvv'!$B$1:$AV$1,0),FALSE),VLOOKUP($B381,'Justerad allokering'!$B$1:$AG$461,MATCH(F$1,'Justerad allokering'!$B$1:$AF$1,0),FALSE))</f>
        <v>0</v>
      </c>
      <c r="G381">
        <f>IF(ISERROR(1/VLOOKUP($B381,'Justerad allokering'!$B$1:$AG$461,MATCH(G$1,'Justerad allokering'!$B$1:$AF$1,0),FALSE)),VLOOKUP($B381,'Allokerad kvv'!$B$2:$AV$468,MATCH(G$1,'Allokerad kvv'!$B$1:$AV$1,0),FALSE),VLOOKUP($B381,'Justerad allokering'!$B$1:$AG$461,MATCH(G$1,'Justerad allokering'!$B$1:$AF$1,0),FALSE))</f>
        <v>0</v>
      </c>
      <c r="H381">
        <f>IF(ISERROR(1/VLOOKUP($B381,'Justerad allokering'!$B$1:$AG$461,MATCH(H$1,'Justerad allokering'!$B$1:$AF$1,0),FALSE)),VLOOKUP($B381,'Allokerad kvv'!$B$2:$AV$468,MATCH(H$1,'Allokerad kvv'!$B$1:$AV$1,0),FALSE),VLOOKUP($B381,'Justerad allokering'!$B$1:$AG$461,MATCH(H$1,'Justerad allokering'!$B$1:$AF$1,0),FALSE))</f>
        <v>0</v>
      </c>
      <c r="I381">
        <f>IF(ISERROR(1/VLOOKUP($B381,'Justerad allokering'!$B$1:$AG$461,MATCH(I$1,'Justerad allokering'!$B$1:$AF$1,0),FALSE)),VLOOKUP($B381,'Allokerad kvv'!$B$2:$AV$468,MATCH(I$1,'Allokerad kvv'!$B$1:$AV$1,0),FALSE),VLOOKUP($B381,'Justerad allokering'!$B$1:$AG$461,MATCH(I$1,'Justerad allokering'!$B$1:$AF$1,0),FALSE))</f>
        <v>0</v>
      </c>
      <c r="J381">
        <f>IF(ISERROR(1/VLOOKUP($B381,'Justerad allokering'!$B$1:$AG$461,MATCH(J$1,'Justerad allokering'!$B$1:$AF$1,0),FALSE)),VLOOKUP($B381,'Allokerad kvv'!$B$2:$AV$468,MATCH(J$1,'Allokerad kvv'!$B$1:$AV$1,0),FALSE),VLOOKUP($B381,'Justerad allokering'!$B$1:$AG$461,MATCH(J$1,'Justerad allokering'!$B$1:$AF$1,0),FALSE))</f>
        <v>0</v>
      </c>
      <c r="K381">
        <f>IF(ISERROR(1/VLOOKUP($B381,'Justerad allokering'!$B$1:$AG$461,MATCH(K$1,'Justerad allokering'!$B$1:$AF$1,0),FALSE)),VLOOKUP($B381,'Allokerad kvv'!$B$2:$AV$468,MATCH(K$1,'Allokerad kvv'!$B$1:$AV$1,0),FALSE),VLOOKUP($B381,'Justerad allokering'!$B$1:$AG$461,MATCH(K$1,'Justerad allokering'!$B$1:$AF$1,0),FALSE))</f>
        <v>0</v>
      </c>
      <c r="L381">
        <f>IF(ISERROR(1/VLOOKUP($B381,'Justerad allokering'!$B$1:$AG$461,MATCH(L$1,'Justerad allokering'!$B$1:$AF$1,0),FALSE)),VLOOKUP($B381,'Allokerad kvv'!$B$2:$AV$468,MATCH(L$1,'Allokerad kvv'!$B$1:$AV$1,0),FALSE),VLOOKUP($B381,'Justerad allokering'!$B$1:$AG$461,MATCH(L$1,'Justerad allokering'!$B$1:$AF$1,0),FALSE))</f>
        <v>0</v>
      </c>
      <c r="M381">
        <f>IF(ISERROR(1/VLOOKUP($B381,'Justerad allokering'!$B$1:$AG$461,MATCH(M$1,'Justerad allokering'!$B$1:$AF$1,0),FALSE)),VLOOKUP($B381,'Allokerad kvv'!$B$2:$AV$468,MATCH(M$1,'Allokerad kvv'!$B$1:$AV$1,0),FALSE),VLOOKUP($B381,'Justerad allokering'!$B$1:$AG$461,MATCH(M$1,'Justerad allokering'!$B$1:$AF$1,0),FALSE))</f>
        <v>0</v>
      </c>
      <c r="N381">
        <f>IF(ISERROR(1/VLOOKUP($B381,'Justerad allokering'!$B$1:$AG$461,MATCH(N$1,'Justerad allokering'!$B$1:$AF$1,0),FALSE)),VLOOKUP($B381,'Allokerad kvv'!$B$2:$AV$468,MATCH(N$1,'Allokerad kvv'!$B$1:$AV$1,0),FALSE),VLOOKUP($B381,'Justerad allokering'!$B$1:$AG$461,MATCH(N$1,'Justerad allokering'!$B$1:$AF$1,0),FALSE))</f>
        <v>0</v>
      </c>
      <c r="O381">
        <f>IF(ISERROR(1/VLOOKUP($B381,'Justerad allokering'!$B$1:$AG$461,MATCH(O$1,'Justerad allokering'!$B$1:$AF$1,0),FALSE)),VLOOKUP($B381,'Allokerad kvv'!$B$2:$AV$468,MATCH(O$1,'Allokerad kvv'!$B$1:$AV$1,0),FALSE),VLOOKUP($B381,'Justerad allokering'!$B$1:$AG$461,MATCH(O$1,'Justerad allokering'!$B$1:$AF$1,0),FALSE))</f>
        <v>0</v>
      </c>
      <c r="P381">
        <f>IF(ISERROR(1/VLOOKUP($B381,'Justerad allokering'!$B$1:$AG$461,MATCH(P$1,'Justerad allokering'!$B$1:$AF$1,0),FALSE)),VLOOKUP($B381,'Allokerad kvv'!$B$2:$AV$468,MATCH(P$1,'Allokerad kvv'!$B$1:$AV$1,0),FALSE),VLOOKUP($B381,'Justerad allokering'!$B$1:$AG$461,MATCH(P$1,'Justerad allokering'!$B$1:$AF$1,0),FALSE))</f>
        <v>0</v>
      </c>
      <c r="Q381">
        <f>IF(ISERROR(1/VLOOKUP($B381,'Justerad allokering'!$B$1:$AG$461,MATCH(Q$1,'Justerad allokering'!$B$1:$AF$1,0),FALSE)),VLOOKUP($B381,'Allokerad kvv'!$B$2:$AV$468,MATCH(Q$1,'Allokerad kvv'!$B$1:$AV$1,0),FALSE),VLOOKUP($B381,'Justerad allokering'!$B$1:$AG$461,MATCH(Q$1,'Justerad allokering'!$B$1:$AF$1,0),FALSE))</f>
        <v>0</v>
      </c>
      <c r="R381">
        <f>IF(ISERROR(1/VLOOKUP($B381,'Justerad allokering'!$B$1:$AG$461,MATCH(R$1,'Justerad allokering'!$B$1:$AF$1,0),FALSE)),VLOOKUP($B381,'Allokerad kvv'!$B$2:$AV$468,MATCH(R$1,'Allokerad kvv'!$B$1:$AV$1,0),FALSE),VLOOKUP($B381,'Justerad allokering'!$B$1:$AG$461,MATCH(R$1,'Justerad allokering'!$B$1:$AF$1,0),FALSE))</f>
        <v>0</v>
      </c>
      <c r="S381">
        <f>IF(ISERROR(1/VLOOKUP($B381,'Justerad allokering'!$B$1:$AG$461,MATCH(S$1,'Justerad allokering'!$B$1:$AF$1,0),FALSE)),VLOOKUP($B381,'Allokerad kvv'!$B$2:$AV$468,MATCH(S$1,'Allokerad kvv'!$B$1:$AV$1,0),FALSE),VLOOKUP($B381,'Justerad allokering'!$B$1:$AG$461,MATCH(S$1,'Justerad allokering'!$B$1:$AF$1,0),FALSE))</f>
        <v>0</v>
      </c>
      <c r="T381">
        <f>IF(ISERROR(1/VLOOKUP($B381,'Justerad allokering'!$B$1:$AG$461,MATCH(T$1,'Justerad allokering'!$B$1:$AF$1,0),FALSE)),VLOOKUP($B381,'Allokerad kvv'!$B$2:$AV$468,MATCH(T$1,'Allokerad kvv'!$B$1:$AV$1,0),FALSE),VLOOKUP($B381,'Justerad allokering'!$B$1:$AG$461,MATCH(T$1,'Justerad allokering'!$B$1:$AF$1,0),FALSE))</f>
        <v>0</v>
      </c>
      <c r="U381">
        <f>IF(ISERROR(1/VLOOKUP($B381,'Justerad allokering'!$B$1:$AG$461,MATCH(U$1,'Justerad allokering'!$B$1:$AF$1,0),FALSE)),VLOOKUP($B381,'Allokerad kvv'!$B$2:$AV$468,MATCH(U$1,'Allokerad kvv'!$B$1:$AV$1,0),FALSE),VLOOKUP($B381,'Justerad allokering'!$B$1:$AG$461,MATCH(U$1,'Justerad allokering'!$B$1:$AF$1,0),FALSE))</f>
        <v>0</v>
      </c>
      <c r="V381">
        <f>IF(ISERROR(1/VLOOKUP($B381,'Justerad allokering'!$B$1:$AG$461,MATCH(V$1,'Justerad allokering'!$B$1:$AF$1,0),FALSE)),VLOOKUP($B381,'Allokerad kvv'!$B$2:$AV$468,MATCH(V$1,'Allokerad kvv'!$B$1:$AV$1,0),FALSE),VLOOKUP($B381,'Justerad allokering'!$B$1:$AG$461,MATCH(V$1,'Justerad allokering'!$B$1:$AF$1,0),FALSE))</f>
        <v>0</v>
      </c>
      <c r="W381">
        <f>IF(ISERROR(1/VLOOKUP($B381,'Justerad allokering'!$B$1:$AG$461,MATCH(W$1,'Justerad allokering'!$B$1:$AF$1,0),FALSE)),VLOOKUP($B381,'Allokerad kvv'!$B$2:$AV$468,MATCH(W$1,'Allokerad kvv'!$B$1:$AV$1,0),FALSE),VLOOKUP($B381,'Justerad allokering'!$B$1:$AG$461,MATCH(W$1,'Justerad allokering'!$B$1:$AF$1,0),FALSE))</f>
        <v>0</v>
      </c>
      <c r="X381">
        <f>IF(ISERROR(1/VLOOKUP($B381,'Justerad allokering'!$B$1:$AG$461,MATCH(X$1,'Justerad allokering'!$B$1:$AF$1,0),FALSE)),VLOOKUP($B381,'Allokerad kvv'!$B$2:$AV$468,MATCH(X$1,'Allokerad kvv'!$B$1:$AV$1,0),FALSE),VLOOKUP($B381,'Justerad allokering'!$B$1:$AG$461,MATCH(X$1,'Justerad allokering'!$B$1:$AF$1,0),FALSE))</f>
        <v>0</v>
      </c>
      <c r="Y381">
        <f>IF(ISERROR(1/VLOOKUP($B381,'Justerad allokering'!$B$1:$AG$461,MATCH(Y$1,'Justerad allokering'!$B$1:$AF$1,0),FALSE)),VLOOKUP($B381,'Allokerad kvv'!$B$2:$AV$468,MATCH(Y$1,'Allokerad kvv'!$B$1:$AV$1,0),FALSE),VLOOKUP($B381,'Justerad allokering'!$B$1:$AG$461,MATCH(Y$1,'Justerad allokering'!$B$1:$AF$1,0),FALSE))</f>
        <v>0</v>
      </c>
      <c r="Z381">
        <f>IF(ISERROR(1/VLOOKUP($B381,'Justerad allokering'!$B$1:$AG$461,MATCH(Z$1,'Justerad allokering'!$B$1:$AF$1,0),FALSE)),VLOOKUP($B381,'Allokerad kvv'!$B$2:$AV$468,MATCH(Z$1,'Allokerad kvv'!$B$1:$AV$1,0),FALSE),VLOOKUP($B381,'Justerad allokering'!$B$1:$AG$461,MATCH(Z$1,'Justerad allokering'!$B$1:$AF$1,0),FALSE))</f>
        <v>0</v>
      </c>
      <c r="AE381" s="89">
        <f t="shared" si="20"/>
        <v>0</v>
      </c>
      <c r="AG381">
        <f t="shared" si="21"/>
        <v>0</v>
      </c>
      <c r="AH381">
        <f t="shared" si="22"/>
        <v>0</v>
      </c>
      <c r="AI381" t="str">
        <f>IF(AH381=0,"",AH381/VLOOKUP(B381,Kraftvärmeprod!$B$1:$BC$480,MATCH("Summa tillförd energi exklusive rökgaskondensering",Kraftvärmeprod!$B$1:$BC$1,0),FALSE))</f>
        <v/>
      </c>
      <c r="AK381">
        <f t="shared" si="23"/>
        <v>0</v>
      </c>
    </row>
    <row r="382" spans="1:37" x14ac:dyDescent="0.25">
      <c r="A382" s="2" t="s">
        <v>522</v>
      </c>
      <c r="B382" s="2" t="s">
        <v>524</v>
      </c>
      <c r="C382">
        <f>IF(ISERROR(1/VLOOKUP($B382,'Justerad allokering'!$B$1:$AG$461,MATCH(C$1,'Justerad allokering'!$B$1:$AF$1,0),FALSE)),VLOOKUP($B382,'Allokerad kvv'!$B$2:$AV$468,MATCH(C$1,'Allokerad kvv'!$B$1:$AV$1,0),FALSE),VLOOKUP($B382,'Justerad allokering'!$B$1:$AG$461,MATCH(C$1,'Justerad allokering'!$B$1:$AF$1,0),FALSE))</f>
        <v>0</v>
      </c>
      <c r="D382">
        <f>IF(ISERROR(1/VLOOKUP($B382,'Justerad allokering'!$B$1:$AG$461,MATCH(D$1,'Justerad allokering'!$B$1:$AF$1,0),FALSE)),VLOOKUP($B382,'Allokerad kvv'!$B$2:$AV$468,MATCH(D$1,'Allokerad kvv'!$B$1:$AV$1,0),FALSE),VLOOKUP($B382,'Justerad allokering'!$B$1:$AG$461,MATCH(D$1,'Justerad allokering'!$B$1:$AF$1,0),FALSE))</f>
        <v>0</v>
      </c>
      <c r="E382">
        <f>IF(ISERROR(1/VLOOKUP($B382,'Justerad allokering'!$B$1:$AG$461,MATCH(E$1,'Justerad allokering'!$B$1:$AF$1,0),FALSE)),VLOOKUP($B382,'Allokerad kvv'!$B$2:$AV$468,MATCH(E$1,'Allokerad kvv'!$B$1:$AV$1,0),FALSE),VLOOKUP($B382,'Justerad allokering'!$B$1:$AG$461,MATCH(E$1,'Justerad allokering'!$B$1:$AF$1,0),FALSE))</f>
        <v>6.7543499999999996</v>
      </c>
      <c r="F382">
        <f>IF(ISERROR(1/VLOOKUP($B382,'Justerad allokering'!$B$1:$AG$461,MATCH(F$1,'Justerad allokering'!$B$1:$AF$1,0),FALSE)),VLOOKUP($B382,'Allokerad kvv'!$B$2:$AV$468,MATCH(F$1,'Allokerad kvv'!$B$1:$AV$1,0),FALSE),VLOOKUP($B382,'Justerad allokering'!$B$1:$AG$461,MATCH(F$1,'Justerad allokering'!$B$1:$AF$1,0),FALSE))</f>
        <v>0</v>
      </c>
      <c r="G382">
        <f>IF(ISERROR(1/VLOOKUP($B382,'Justerad allokering'!$B$1:$AG$461,MATCH(G$1,'Justerad allokering'!$B$1:$AF$1,0),FALSE)),VLOOKUP($B382,'Allokerad kvv'!$B$2:$AV$468,MATCH(G$1,'Allokerad kvv'!$B$1:$AV$1,0),FALSE),VLOOKUP($B382,'Justerad allokering'!$B$1:$AG$461,MATCH(G$1,'Justerad allokering'!$B$1:$AF$1,0),FALSE))</f>
        <v>0</v>
      </c>
      <c r="H382">
        <f>IF(ISERROR(1/VLOOKUP($B382,'Justerad allokering'!$B$1:$AG$461,MATCH(H$1,'Justerad allokering'!$B$1:$AF$1,0),FALSE)),VLOOKUP($B382,'Allokerad kvv'!$B$2:$AV$468,MATCH(H$1,'Allokerad kvv'!$B$1:$AV$1,0),FALSE),VLOOKUP($B382,'Justerad allokering'!$B$1:$AG$461,MATCH(H$1,'Justerad allokering'!$B$1:$AF$1,0),FALSE))</f>
        <v>0</v>
      </c>
      <c r="I382">
        <f>IF(ISERROR(1/VLOOKUP($B382,'Justerad allokering'!$B$1:$AG$461,MATCH(I$1,'Justerad allokering'!$B$1:$AF$1,0),FALSE)),VLOOKUP($B382,'Allokerad kvv'!$B$2:$AV$468,MATCH(I$1,'Allokerad kvv'!$B$1:$AV$1,0),FALSE),VLOOKUP($B382,'Justerad allokering'!$B$1:$AG$461,MATCH(I$1,'Justerad allokering'!$B$1:$AF$1,0),FALSE))</f>
        <v>0</v>
      </c>
      <c r="J382">
        <f>IF(ISERROR(1/VLOOKUP($B382,'Justerad allokering'!$B$1:$AG$461,MATCH(J$1,'Justerad allokering'!$B$1:$AF$1,0),FALSE)),VLOOKUP($B382,'Allokerad kvv'!$B$2:$AV$468,MATCH(J$1,'Allokerad kvv'!$B$1:$AV$1,0),FALSE),VLOOKUP($B382,'Justerad allokering'!$B$1:$AG$461,MATCH(J$1,'Justerad allokering'!$B$1:$AF$1,0),FALSE))</f>
        <v>6.9651800000000001</v>
      </c>
      <c r="K382">
        <f>IF(ISERROR(1/VLOOKUP($B382,'Justerad allokering'!$B$1:$AG$461,MATCH(K$1,'Justerad allokering'!$B$1:$AF$1,0),FALSE)),VLOOKUP($B382,'Allokerad kvv'!$B$2:$AV$468,MATCH(K$1,'Allokerad kvv'!$B$1:$AV$1,0),FALSE),VLOOKUP($B382,'Justerad allokering'!$B$1:$AG$461,MATCH(K$1,'Justerad allokering'!$B$1:$AF$1,0),FALSE))</f>
        <v>0</v>
      </c>
      <c r="L382">
        <f>IF(ISERROR(1/VLOOKUP($B382,'Justerad allokering'!$B$1:$AG$461,MATCH(L$1,'Justerad allokering'!$B$1:$AF$1,0),FALSE)),VLOOKUP($B382,'Allokerad kvv'!$B$2:$AV$468,MATCH(L$1,'Allokerad kvv'!$B$1:$AV$1,0),FALSE),VLOOKUP($B382,'Justerad allokering'!$B$1:$AG$461,MATCH(L$1,'Justerad allokering'!$B$1:$AF$1,0),FALSE))</f>
        <v>0</v>
      </c>
      <c r="M382">
        <f>IF(ISERROR(1/VLOOKUP($B382,'Justerad allokering'!$B$1:$AG$461,MATCH(M$1,'Justerad allokering'!$B$1:$AF$1,0),FALSE)),VLOOKUP($B382,'Allokerad kvv'!$B$2:$AV$468,MATCH(M$1,'Allokerad kvv'!$B$1:$AV$1,0),FALSE),VLOOKUP($B382,'Justerad allokering'!$B$1:$AG$461,MATCH(M$1,'Justerad allokering'!$B$1:$AF$1,0),FALSE))</f>
        <v>0</v>
      </c>
      <c r="N382">
        <f>IF(ISERROR(1/VLOOKUP($B382,'Justerad allokering'!$B$1:$AG$461,MATCH(N$1,'Justerad allokering'!$B$1:$AF$1,0),FALSE)),VLOOKUP($B382,'Allokerad kvv'!$B$2:$AV$468,MATCH(N$1,'Allokerad kvv'!$B$1:$AV$1,0),FALSE),VLOOKUP($B382,'Justerad allokering'!$B$1:$AG$461,MATCH(N$1,'Justerad allokering'!$B$1:$AF$1,0),FALSE))</f>
        <v>6.4580000000000002</v>
      </c>
      <c r="O382">
        <f>IF(ISERROR(1/VLOOKUP($B382,'Justerad allokering'!$B$1:$AG$461,MATCH(O$1,'Justerad allokering'!$B$1:$AF$1,0),FALSE)),VLOOKUP($B382,'Allokerad kvv'!$B$2:$AV$468,MATCH(O$1,'Allokerad kvv'!$B$1:$AV$1,0),FALSE),VLOOKUP($B382,'Justerad allokering'!$B$1:$AG$461,MATCH(O$1,'Justerad allokering'!$B$1:$AF$1,0),FALSE))</f>
        <v>0</v>
      </c>
      <c r="P382">
        <f>IF(ISERROR(1/VLOOKUP($B382,'Justerad allokering'!$B$1:$AG$461,MATCH(P$1,'Justerad allokering'!$B$1:$AF$1,0),FALSE)),VLOOKUP($B382,'Allokerad kvv'!$B$2:$AV$468,MATCH(P$1,'Allokerad kvv'!$B$1:$AV$1,0),FALSE),VLOOKUP($B382,'Justerad allokering'!$B$1:$AG$461,MATCH(P$1,'Justerad allokering'!$B$1:$AF$1,0),FALSE))</f>
        <v>7.3875500000000001</v>
      </c>
      <c r="Q382">
        <f>IF(ISERROR(1/VLOOKUP($B382,'Justerad allokering'!$B$1:$AG$461,MATCH(Q$1,'Justerad allokering'!$B$1:$AF$1,0),FALSE)),VLOOKUP($B382,'Allokerad kvv'!$B$2:$AV$468,MATCH(Q$1,'Allokerad kvv'!$B$1:$AV$1,0),FALSE),VLOOKUP($B382,'Justerad allokering'!$B$1:$AG$461,MATCH(Q$1,'Justerad allokering'!$B$1:$AF$1,0),FALSE))</f>
        <v>0</v>
      </c>
      <c r="R382">
        <f>IF(ISERROR(1/VLOOKUP($B382,'Justerad allokering'!$B$1:$AG$461,MATCH(R$1,'Justerad allokering'!$B$1:$AF$1,0),FALSE)),VLOOKUP($B382,'Allokerad kvv'!$B$2:$AV$468,MATCH(R$1,'Allokerad kvv'!$B$1:$AV$1,0),FALSE),VLOOKUP($B382,'Justerad allokering'!$B$1:$AG$461,MATCH(R$1,'Justerad allokering'!$B$1:$AF$1,0),FALSE))</f>
        <v>0</v>
      </c>
      <c r="S382">
        <f>IF(ISERROR(1/VLOOKUP($B382,'Justerad allokering'!$B$1:$AG$461,MATCH(S$1,'Justerad allokering'!$B$1:$AF$1,0),FALSE)),VLOOKUP($B382,'Allokerad kvv'!$B$2:$AV$468,MATCH(S$1,'Allokerad kvv'!$B$1:$AV$1,0),FALSE),VLOOKUP($B382,'Justerad allokering'!$B$1:$AG$461,MATCH(S$1,'Justerad allokering'!$B$1:$AF$1,0),FALSE))</f>
        <v>0</v>
      </c>
      <c r="T382">
        <f>IF(ISERROR(1/VLOOKUP($B382,'Justerad allokering'!$B$1:$AG$461,MATCH(T$1,'Justerad allokering'!$B$1:$AF$1,0),FALSE)),VLOOKUP($B382,'Allokerad kvv'!$B$2:$AV$468,MATCH(T$1,'Allokerad kvv'!$B$1:$AV$1,0),FALSE),VLOOKUP($B382,'Justerad allokering'!$B$1:$AG$461,MATCH(T$1,'Justerad allokering'!$B$1:$AF$1,0),FALSE))</f>
        <v>0</v>
      </c>
      <c r="U382">
        <f>IF(ISERROR(1/VLOOKUP($B382,'Justerad allokering'!$B$1:$AG$461,MATCH(U$1,'Justerad allokering'!$B$1:$AF$1,0),FALSE)),VLOOKUP($B382,'Allokerad kvv'!$B$2:$AV$468,MATCH(U$1,'Allokerad kvv'!$B$1:$AV$1,0),FALSE),VLOOKUP($B382,'Justerad allokering'!$B$1:$AG$461,MATCH(U$1,'Justerad allokering'!$B$1:$AF$1,0),FALSE))</f>
        <v>0</v>
      </c>
      <c r="V382">
        <f>IF(ISERROR(1/VLOOKUP($B382,'Justerad allokering'!$B$1:$AG$461,MATCH(V$1,'Justerad allokering'!$B$1:$AF$1,0),FALSE)),VLOOKUP($B382,'Allokerad kvv'!$B$2:$AV$468,MATCH(V$1,'Allokerad kvv'!$B$1:$AV$1,0),FALSE),VLOOKUP($B382,'Justerad allokering'!$B$1:$AG$461,MATCH(V$1,'Justerad allokering'!$B$1:$AF$1,0),FALSE))</f>
        <v>0</v>
      </c>
      <c r="W382">
        <f>IF(ISERROR(1/VLOOKUP($B382,'Justerad allokering'!$B$1:$AG$461,MATCH(W$1,'Justerad allokering'!$B$1:$AF$1,0),FALSE)),VLOOKUP($B382,'Allokerad kvv'!$B$2:$AV$468,MATCH(W$1,'Allokerad kvv'!$B$1:$AV$1,0),FALSE),VLOOKUP($B382,'Justerad allokering'!$B$1:$AG$461,MATCH(W$1,'Justerad allokering'!$B$1:$AF$1,0),FALSE))</f>
        <v>0</v>
      </c>
      <c r="X382">
        <f>IF(ISERROR(1/VLOOKUP($B382,'Justerad allokering'!$B$1:$AG$461,MATCH(X$1,'Justerad allokering'!$B$1:$AF$1,0),FALSE)),VLOOKUP($B382,'Allokerad kvv'!$B$2:$AV$468,MATCH(X$1,'Allokerad kvv'!$B$1:$AV$1,0),FALSE),VLOOKUP($B382,'Justerad allokering'!$B$1:$AG$461,MATCH(X$1,'Justerad allokering'!$B$1:$AF$1,0),FALSE))</f>
        <v>0</v>
      </c>
      <c r="Y382">
        <f>IF(ISERROR(1/VLOOKUP($B382,'Justerad allokering'!$B$1:$AG$461,MATCH(Y$1,'Justerad allokering'!$B$1:$AF$1,0),FALSE)),VLOOKUP($B382,'Allokerad kvv'!$B$2:$AV$468,MATCH(Y$1,'Allokerad kvv'!$B$1:$AV$1,0),FALSE),VLOOKUP($B382,'Justerad allokering'!$B$1:$AG$461,MATCH(Y$1,'Justerad allokering'!$B$1:$AF$1,0),FALSE))</f>
        <v>0</v>
      </c>
      <c r="Z382">
        <f>IF(ISERROR(1/VLOOKUP($B382,'Justerad allokering'!$B$1:$AG$461,MATCH(Z$1,'Justerad allokering'!$B$1:$AF$1,0),FALSE)),VLOOKUP($B382,'Allokerad kvv'!$B$2:$AV$468,MATCH(Z$1,'Allokerad kvv'!$B$1:$AV$1,0),FALSE),VLOOKUP($B382,'Justerad allokering'!$B$1:$AG$461,MATCH(Z$1,'Justerad allokering'!$B$1:$AF$1,0),FALSE))</f>
        <v>0</v>
      </c>
      <c r="AE382" s="89">
        <f t="shared" si="20"/>
        <v>27.565079999999998</v>
      </c>
      <c r="AG382">
        <f t="shared" si="21"/>
        <v>27.565079999999998</v>
      </c>
      <c r="AH382">
        <f t="shared" si="22"/>
        <v>21.107079999999996</v>
      </c>
      <c r="AI382">
        <f>IF(AH382=0,"",AH382/VLOOKUP(B382,Kraftvärmeprod!$B$1:$BC$480,MATCH("Summa tillförd energi exklusive rökgaskondensering",Kraftvärmeprod!$B$1:$BC$1,0),FALSE))</f>
        <v>0.70044069821464094</v>
      </c>
      <c r="AK382">
        <f t="shared" si="23"/>
        <v>21.10708</v>
      </c>
    </row>
    <row r="383" spans="1:37" x14ac:dyDescent="0.25">
      <c r="A383" s="2" t="s">
        <v>525</v>
      </c>
      <c r="B383" s="2" t="s">
        <v>526</v>
      </c>
      <c r="C383">
        <f>IF(ISERROR(1/VLOOKUP($B383,'Justerad allokering'!$B$1:$AG$461,MATCH(C$1,'Justerad allokering'!$B$1:$AF$1,0),FALSE)),VLOOKUP($B383,'Allokerad kvv'!$B$2:$AV$468,MATCH(C$1,'Allokerad kvv'!$B$1:$AV$1,0),FALSE),VLOOKUP($B383,'Justerad allokering'!$B$1:$AG$461,MATCH(C$1,'Justerad allokering'!$B$1:$AF$1,0),FALSE))</f>
        <v>0</v>
      </c>
      <c r="D383">
        <f>IF(ISERROR(1/VLOOKUP($B383,'Justerad allokering'!$B$1:$AG$461,MATCH(D$1,'Justerad allokering'!$B$1:$AF$1,0),FALSE)),VLOOKUP($B383,'Allokerad kvv'!$B$2:$AV$468,MATCH(D$1,'Allokerad kvv'!$B$1:$AV$1,0),FALSE),VLOOKUP($B383,'Justerad allokering'!$B$1:$AG$461,MATCH(D$1,'Justerad allokering'!$B$1:$AF$1,0),FALSE))</f>
        <v>0</v>
      </c>
      <c r="E383">
        <f>IF(ISERROR(1/VLOOKUP($B383,'Justerad allokering'!$B$1:$AG$461,MATCH(E$1,'Justerad allokering'!$B$1:$AF$1,0),FALSE)),VLOOKUP($B383,'Allokerad kvv'!$B$2:$AV$468,MATCH(E$1,'Allokerad kvv'!$B$1:$AV$1,0),FALSE),VLOOKUP($B383,'Justerad allokering'!$B$1:$AG$461,MATCH(E$1,'Justerad allokering'!$B$1:$AF$1,0),FALSE))</f>
        <v>0</v>
      </c>
      <c r="F383">
        <f>IF(ISERROR(1/VLOOKUP($B383,'Justerad allokering'!$B$1:$AG$461,MATCH(F$1,'Justerad allokering'!$B$1:$AF$1,0),FALSE)),VLOOKUP($B383,'Allokerad kvv'!$B$2:$AV$468,MATCH(F$1,'Allokerad kvv'!$B$1:$AV$1,0),FALSE),VLOOKUP($B383,'Justerad allokering'!$B$1:$AG$461,MATCH(F$1,'Justerad allokering'!$B$1:$AF$1,0),FALSE))</f>
        <v>0</v>
      </c>
      <c r="G383">
        <f>IF(ISERROR(1/VLOOKUP($B383,'Justerad allokering'!$B$1:$AG$461,MATCH(G$1,'Justerad allokering'!$B$1:$AF$1,0),FALSE)),VLOOKUP($B383,'Allokerad kvv'!$B$2:$AV$468,MATCH(G$1,'Allokerad kvv'!$B$1:$AV$1,0),FALSE),VLOOKUP($B383,'Justerad allokering'!$B$1:$AG$461,MATCH(G$1,'Justerad allokering'!$B$1:$AF$1,0),FALSE))</f>
        <v>0</v>
      </c>
      <c r="H383">
        <f>IF(ISERROR(1/VLOOKUP($B383,'Justerad allokering'!$B$1:$AG$461,MATCH(H$1,'Justerad allokering'!$B$1:$AF$1,0),FALSE)),VLOOKUP($B383,'Allokerad kvv'!$B$2:$AV$468,MATCH(H$1,'Allokerad kvv'!$B$1:$AV$1,0),FALSE),VLOOKUP($B383,'Justerad allokering'!$B$1:$AG$461,MATCH(H$1,'Justerad allokering'!$B$1:$AF$1,0),FALSE))</f>
        <v>0</v>
      </c>
      <c r="I383">
        <f>IF(ISERROR(1/VLOOKUP($B383,'Justerad allokering'!$B$1:$AG$461,MATCH(I$1,'Justerad allokering'!$B$1:$AF$1,0),FALSE)),VLOOKUP($B383,'Allokerad kvv'!$B$2:$AV$468,MATCH(I$1,'Allokerad kvv'!$B$1:$AV$1,0),FALSE),VLOOKUP($B383,'Justerad allokering'!$B$1:$AG$461,MATCH(I$1,'Justerad allokering'!$B$1:$AF$1,0),FALSE))</f>
        <v>0</v>
      </c>
      <c r="J383">
        <f>IF(ISERROR(1/VLOOKUP($B383,'Justerad allokering'!$B$1:$AG$461,MATCH(J$1,'Justerad allokering'!$B$1:$AF$1,0),FALSE)),VLOOKUP($B383,'Allokerad kvv'!$B$2:$AV$468,MATCH(J$1,'Allokerad kvv'!$B$1:$AV$1,0),FALSE),VLOOKUP($B383,'Justerad allokering'!$B$1:$AG$461,MATCH(J$1,'Justerad allokering'!$B$1:$AF$1,0),FALSE))</f>
        <v>0</v>
      </c>
      <c r="K383">
        <f>IF(ISERROR(1/VLOOKUP($B383,'Justerad allokering'!$B$1:$AG$461,MATCH(K$1,'Justerad allokering'!$B$1:$AF$1,0),FALSE)),VLOOKUP($B383,'Allokerad kvv'!$B$2:$AV$468,MATCH(K$1,'Allokerad kvv'!$B$1:$AV$1,0),FALSE),VLOOKUP($B383,'Justerad allokering'!$B$1:$AG$461,MATCH(K$1,'Justerad allokering'!$B$1:$AF$1,0),FALSE))</f>
        <v>0</v>
      </c>
      <c r="L383">
        <f>IF(ISERROR(1/VLOOKUP($B383,'Justerad allokering'!$B$1:$AG$461,MATCH(L$1,'Justerad allokering'!$B$1:$AF$1,0),FALSE)),VLOOKUP($B383,'Allokerad kvv'!$B$2:$AV$468,MATCH(L$1,'Allokerad kvv'!$B$1:$AV$1,0),FALSE),VLOOKUP($B383,'Justerad allokering'!$B$1:$AG$461,MATCH(L$1,'Justerad allokering'!$B$1:$AF$1,0),FALSE))</f>
        <v>0</v>
      </c>
      <c r="M383">
        <f>IF(ISERROR(1/VLOOKUP($B383,'Justerad allokering'!$B$1:$AG$461,MATCH(M$1,'Justerad allokering'!$B$1:$AF$1,0),FALSE)),VLOOKUP($B383,'Allokerad kvv'!$B$2:$AV$468,MATCH(M$1,'Allokerad kvv'!$B$1:$AV$1,0),FALSE),VLOOKUP($B383,'Justerad allokering'!$B$1:$AG$461,MATCH(M$1,'Justerad allokering'!$B$1:$AF$1,0),FALSE))</f>
        <v>0</v>
      </c>
      <c r="N383">
        <f>IF(ISERROR(1/VLOOKUP($B383,'Justerad allokering'!$B$1:$AG$461,MATCH(N$1,'Justerad allokering'!$B$1:$AF$1,0),FALSE)),VLOOKUP($B383,'Allokerad kvv'!$B$2:$AV$468,MATCH(N$1,'Allokerad kvv'!$B$1:$AV$1,0),FALSE),VLOOKUP($B383,'Justerad allokering'!$B$1:$AG$461,MATCH(N$1,'Justerad allokering'!$B$1:$AF$1,0),FALSE))</f>
        <v>0</v>
      </c>
      <c r="O383">
        <f>IF(ISERROR(1/VLOOKUP($B383,'Justerad allokering'!$B$1:$AG$461,MATCH(O$1,'Justerad allokering'!$B$1:$AF$1,0),FALSE)),VLOOKUP($B383,'Allokerad kvv'!$B$2:$AV$468,MATCH(O$1,'Allokerad kvv'!$B$1:$AV$1,0),FALSE),VLOOKUP($B383,'Justerad allokering'!$B$1:$AG$461,MATCH(O$1,'Justerad allokering'!$B$1:$AF$1,0),FALSE))</f>
        <v>0</v>
      </c>
      <c r="P383">
        <f>IF(ISERROR(1/VLOOKUP($B383,'Justerad allokering'!$B$1:$AG$461,MATCH(P$1,'Justerad allokering'!$B$1:$AF$1,0),FALSE)),VLOOKUP($B383,'Allokerad kvv'!$B$2:$AV$468,MATCH(P$1,'Allokerad kvv'!$B$1:$AV$1,0),FALSE),VLOOKUP($B383,'Justerad allokering'!$B$1:$AG$461,MATCH(P$1,'Justerad allokering'!$B$1:$AF$1,0),FALSE))</f>
        <v>0</v>
      </c>
      <c r="Q383">
        <f>IF(ISERROR(1/VLOOKUP($B383,'Justerad allokering'!$B$1:$AG$461,MATCH(Q$1,'Justerad allokering'!$B$1:$AF$1,0),FALSE)),VLOOKUP($B383,'Allokerad kvv'!$B$2:$AV$468,MATCH(Q$1,'Allokerad kvv'!$B$1:$AV$1,0),FALSE),VLOOKUP($B383,'Justerad allokering'!$B$1:$AG$461,MATCH(Q$1,'Justerad allokering'!$B$1:$AF$1,0),FALSE))</f>
        <v>0</v>
      </c>
      <c r="R383">
        <f>IF(ISERROR(1/VLOOKUP($B383,'Justerad allokering'!$B$1:$AG$461,MATCH(R$1,'Justerad allokering'!$B$1:$AF$1,0),FALSE)),VLOOKUP($B383,'Allokerad kvv'!$B$2:$AV$468,MATCH(R$1,'Allokerad kvv'!$B$1:$AV$1,0),FALSE),VLOOKUP($B383,'Justerad allokering'!$B$1:$AG$461,MATCH(R$1,'Justerad allokering'!$B$1:$AF$1,0),FALSE))</f>
        <v>0</v>
      </c>
      <c r="S383">
        <f>IF(ISERROR(1/VLOOKUP($B383,'Justerad allokering'!$B$1:$AG$461,MATCH(S$1,'Justerad allokering'!$B$1:$AF$1,0),FALSE)),VLOOKUP($B383,'Allokerad kvv'!$B$2:$AV$468,MATCH(S$1,'Allokerad kvv'!$B$1:$AV$1,0),FALSE),VLOOKUP($B383,'Justerad allokering'!$B$1:$AG$461,MATCH(S$1,'Justerad allokering'!$B$1:$AF$1,0),FALSE))</f>
        <v>0</v>
      </c>
      <c r="T383">
        <f>IF(ISERROR(1/VLOOKUP($B383,'Justerad allokering'!$B$1:$AG$461,MATCH(T$1,'Justerad allokering'!$B$1:$AF$1,0),FALSE)),VLOOKUP($B383,'Allokerad kvv'!$B$2:$AV$468,MATCH(T$1,'Allokerad kvv'!$B$1:$AV$1,0),FALSE),VLOOKUP($B383,'Justerad allokering'!$B$1:$AG$461,MATCH(T$1,'Justerad allokering'!$B$1:$AF$1,0),FALSE))</f>
        <v>0</v>
      </c>
      <c r="U383">
        <f>IF(ISERROR(1/VLOOKUP($B383,'Justerad allokering'!$B$1:$AG$461,MATCH(U$1,'Justerad allokering'!$B$1:$AF$1,0),FALSE)),VLOOKUP($B383,'Allokerad kvv'!$B$2:$AV$468,MATCH(U$1,'Allokerad kvv'!$B$1:$AV$1,0),FALSE),VLOOKUP($B383,'Justerad allokering'!$B$1:$AG$461,MATCH(U$1,'Justerad allokering'!$B$1:$AF$1,0),FALSE))</f>
        <v>0</v>
      </c>
      <c r="V383">
        <f>IF(ISERROR(1/VLOOKUP($B383,'Justerad allokering'!$B$1:$AG$461,MATCH(V$1,'Justerad allokering'!$B$1:$AF$1,0),FALSE)),VLOOKUP($B383,'Allokerad kvv'!$B$2:$AV$468,MATCH(V$1,'Allokerad kvv'!$B$1:$AV$1,0),FALSE),VLOOKUP($B383,'Justerad allokering'!$B$1:$AG$461,MATCH(V$1,'Justerad allokering'!$B$1:$AF$1,0),FALSE))</f>
        <v>0</v>
      </c>
      <c r="W383">
        <f>IF(ISERROR(1/VLOOKUP($B383,'Justerad allokering'!$B$1:$AG$461,MATCH(W$1,'Justerad allokering'!$B$1:$AF$1,0),FALSE)),VLOOKUP($B383,'Allokerad kvv'!$B$2:$AV$468,MATCH(W$1,'Allokerad kvv'!$B$1:$AV$1,0),FALSE),VLOOKUP($B383,'Justerad allokering'!$B$1:$AG$461,MATCH(W$1,'Justerad allokering'!$B$1:$AF$1,0),FALSE))</f>
        <v>0</v>
      </c>
      <c r="X383">
        <f>IF(ISERROR(1/VLOOKUP($B383,'Justerad allokering'!$B$1:$AG$461,MATCH(X$1,'Justerad allokering'!$B$1:$AF$1,0),FALSE)),VLOOKUP($B383,'Allokerad kvv'!$B$2:$AV$468,MATCH(X$1,'Allokerad kvv'!$B$1:$AV$1,0),FALSE),VLOOKUP($B383,'Justerad allokering'!$B$1:$AG$461,MATCH(X$1,'Justerad allokering'!$B$1:$AF$1,0),FALSE))</f>
        <v>0</v>
      </c>
      <c r="Y383">
        <f>IF(ISERROR(1/VLOOKUP($B383,'Justerad allokering'!$B$1:$AG$461,MATCH(Y$1,'Justerad allokering'!$B$1:$AF$1,0),FALSE)),VLOOKUP($B383,'Allokerad kvv'!$B$2:$AV$468,MATCH(Y$1,'Allokerad kvv'!$B$1:$AV$1,0),FALSE),VLOOKUP($B383,'Justerad allokering'!$B$1:$AG$461,MATCH(Y$1,'Justerad allokering'!$B$1:$AF$1,0),FALSE))</f>
        <v>0</v>
      </c>
      <c r="Z383">
        <f>IF(ISERROR(1/VLOOKUP($B383,'Justerad allokering'!$B$1:$AG$461,MATCH(Z$1,'Justerad allokering'!$B$1:$AF$1,0),FALSE)),VLOOKUP($B383,'Allokerad kvv'!$B$2:$AV$468,MATCH(Z$1,'Allokerad kvv'!$B$1:$AV$1,0),FALSE),VLOOKUP($B383,'Justerad allokering'!$B$1:$AG$461,MATCH(Z$1,'Justerad allokering'!$B$1:$AF$1,0),FALSE))</f>
        <v>0</v>
      </c>
      <c r="AE383" s="89">
        <f t="shared" si="20"/>
        <v>0</v>
      </c>
      <c r="AG383">
        <f t="shared" si="21"/>
        <v>0</v>
      </c>
      <c r="AH383">
        <f t="shared" si="22"/>
        <v>0</v>
      </c>
      <c r="AI383" t="str">
        <f>IF(AH383=0,"",AH383/VLOOKUP(B383,Kraftvärmeprod!$B$1:$BC$480,MATCH("Summa tillförd energi exklusive rökgaskondensering",Kraftvärmeprod!$B$1:$BC$1,0),FALSE))</f>
        <v/>
      </c>
      <c r="AK383">
        <f t="shared" si="23"/>
        <v>0</v>
      </c>
    </row>
    <row r="384" spans="1:37" x14ac:dyDescent="0.25">
      <c r="A384" s="2" t="s">
        <v>525</v>
      </c>
      <c r="B384" s="2" t="s">
        <v>527</v>
      </c>
      <c r="C384">
        <f>IF(ISERROR(1/VLOOKUP($B384,'Justerad allokering'!$B$1:$AG$461,MATCH(C$1,'Justerad allokering'!$B$1:$AF$1,0),FALSE)),VLOOKUP($B384,'Allokerad kvv'!$B$2:$AV$468,MATCH(C$1,'Allokerad kvv'!$B$1:$AV$1,0),FALSE),VLOOKUP($B384,'Justerad allokering'!$B$1:$AG$461,MATCH(C$1,'Justerad allokering'!$B$1:$AF$1,0),FALSE))</f>
        <v>0</v>
      </c>
      <c r="D384">
        <f>IF(ISERROR(1/VLOOKUP($B384,'Justerad allokering'!$B$1:$AG$461,MATCH(D$1,'Justerad allokering'!$B$1:$AF$1,0),FALSE)),VLOOKUP($B384,'Allokerad kvv'!$B$2:$AV$468,MATCH(D$1,'Allokerad kvv'!$B$1:$AV$1,0),FALSE),VLOOKUP($B384,'Justerad allokering'!$B$1:$AG$461,MATCH(D$1,'Justerad allokering'!$B$1:$AF$1,0),FALSE))</f>
        <v>0</v>
      </c>
      <c r="E384">
        <f>IF(ISERROR(1/VLOOKUP($B384,'Justerad allokering'!$B$1:$AG$461,MATCH(E$1,'Justerad allokering'!$B$1:$AF$1,0),FALSE)),VLOOKUP($B384,'Allokerad kvv'!$B$2:$AV$468,MATCH(E$1,'Allokerad kvv'!$B$1:$AV$1,0),FALSE),VLOOKUP($B384,'Justerad allokering'!$B$1:$AG$461,MATCH(E$1,'Justerad allokering'!$B$1:$AF$1,0),FALSE))</f>
        <v>0</v>
      </c>
      <c r="F384">
        <f>IF(ISERROR(1/VLOOKUP($B384,'Justerad allokering'!$B$1:$AG$461,MATCH(F$1,'Justerad allokering'!$B$1:$AF$1,0),FALSE)),VLOOKUP($B384,'Allokerad kvv'!$B$2:$AV$468,MATCH(F$1,'Allokerad kvv'!$B$1:$AV$1,0),FALSE),VLOOKUP($B384,'Justerad allokering'!$B$1:$AG$461,MATCH(F$1,'Justerad allokering'!$B$1:$AF$1,0),FALSE))</f>
        <v>0</v>
      </c>
      <c r="G384">
        <f>IF(ISERROR(1/VLOOKUP($B384,'Justerad allokering'!$B$1:$AG$461,MATCH(G$1,'Justerad allokering'!$B$1:$AF$1,0),FALSE)),VLOOKUP($B384,'Allokerad kvv'!$B$2:$AV$468,MATCH(G$1,'Allokerad kvv'!$B$1:$AV$1,0),FALSE),VLOOKUP($B384,'Justerad allokering'!$B$1:$AG$461,MATCH(G$1,'Justerad allokering'!$B$1:$AF$1,0),FALSE))</f>
        <v>0</v>
      </c>
      <c r="H384">
        <f>IF(ISERROR(1/VLOOKUP($B384,'Justerad allokering'!$B$1:$AG$461,MATCH(H$1,'Justerad allokering'!$B$1:$AF$1,0),FALSE)),VLOOKUP($B384,'Allokerad kvv'!$B$2:$AV$468,MATCH(H$1,'Allokerad kvv'!$B$1:$AV$1,0),FALSE),VLOOKUP($B384,'Justerad allokering'!$B$1:$AG$461,MATCH(H$1,'Justerad allokering'!$B$1:$AF$1,0),FALSE))</f>
        <v>0</v>
      </c>
      <c r="I384">
        <f>IF(ISERROR(1/VLOOKUP($B384,'Justerad allokering'!$B$1:$AG$461,MATCH(I$1,'Justerad allokering'!$B$1:$AF$1,0),FALSE)),VLOOKUP($B384,'Allokerad kvv'!$B$2:$AV$468,MATCH(I$1,'Allokerad kvv'!$B$1:$AV$1,0),FALSE),VLOOKUP($B384,'Justerad allokering'!$B$1:$AG$461,MATCH(I$1,'Justerad allokering'!$B$1:$AF$1,0),FALSE))</f>
        <v>0</v>
      </c>
      <c r="J384">
        <f>IF(ISERROR(1/VLOOKUP($B384,'Justerad allokering'!$B$1:$AG$461,MATCH(J$1,'Justerad allokering'!$B$1:$AF$1,0),FALSE)),VLOOKUP($B384,'Allokerad kvv'!$B$2:$AV$468,MATCH(J$1,'Allokerad kvv'!$B$1:$AV$1,0),FALSE),VLOOKUP($B384,'Justerad allokering'!$B$1:$AG$461,MATCH(J$1,'Justerad allokering'!$B$1:$AF$1,0),FALSE))</f>
        <v>0</v>
      </c>
      <c r="K384">
        <f>IF(ISERROR(1/VLOOKUP($B384,'Justerad allokering'!$B$1:$AG$461,MATCH(K$1,'Justerad allokering'!$B$1:$AF$1,0),FALSE)),VLOOKUP($B384,'Allokerad kvv'!$B$2:$AV$468,MATCH(K$1,'Allokerad kvv'!$B$1:$AV$1,0),FALSE),VLOOKUP($B384,'Justerad allokering'!$B$1:$AG$461,MATCH(K$1,'Justerad allokering'!$B$1:$AF$1,0),FALSE))</f>
        <v>0</v>
      </c>
      <c r="L384">
        <f>IF(ISERROR(1/VLOOKUP($B384,'Justerad allokering'!$B$1:$AG$461,MATCH(L$1,'Justerad allokering'!$B$1:$AF$1,0),FALSE)),VLOOKUP($B384,'Allokerad kvv'!$B$2:$AV$468,MATCH(L$1,'Allokerad kvv'!$B$1:$AV$1,0),FALSE),VLOOKUP($B384,'Justerad allokering'!$B$1:$AG$461,MATCH(L$1,'Justerad allokering'!$B$1:$AF$1,0),FALSE))</f>
        <v>0</v>
      </c>
      <c r="M384">
        <f>IF(ISERROR(1/VLOOKUP($B384,'Justerad allokering'!$B$1:$AG$461,MATCH(M$1,'Justerad allokering'!$B$1:$AF$1,0),FALSE)),VLOOKUP($B384,'Allokerad kvv'!$B$2:$AV$468,MATCH(M$1,'Allokerad kvv'!$B$1:$AV$1,0),FALSE),VLOOKUP($B384,'Justerad allokering'!$B$1:$AG$461,MATCH(M$1,'Justerad allokering'!$B$1:$AF$1,0),FALSE))</f>
        <v>0</v>
      </c>
      <c r="N384">
        <f>IF(ISERROR(1/VLOOKUP($B384,'Justerad allokering'!$B$1:$AG$461,MATCH(N$1,'Justerad allokering'!$B$1:$AF$1,0),FALSE)),VLOOKUP($B384,'Allokerad kvv'!$B$2:$AV$468,MATCH(N$1,'Allokerad kvv'!$B$1:$AV$1,0),FALSE),VLOOKUP($B384,'Justerad allokering'!$B$1:$AG$461,MATCH(N$1,'Justerad allokering'!$B$1:$AF$1,0),FALSE))</f>
        <v>0</v>
      </c>
      <c r="O384">
        <f>IF(ISERROR(1/VLOOKUP($B384,'Justerad allokering'!$B$1:$AG$461,MATCH(O$1,'Justerad allokering'!$B$1:$AF$1,0),FALSE)),VLOOKUP($B384,'Allokerad kvv'!$B$2:$AV$468,MATCH(O$1,'Allokerad kvv'!$B$1:$AV$1,0),FALSE),VLOOKUP($B384,'Justerad allokering'!$B$1:$AG$461,MATCH(O$1,'Justerad allokering'!$B$1:$AF$1,0),FALSE))</f>
        <v>0</v>
      </c>
      <c r="P384">
        <f>IF(ISERROR(1/VLOOKUP($B384,'Justerad allokering'!$B$1:$AG$461,MATCH(P$1,'Justerad allokering'!$B$1:$AF$1,0),FALSE)),VLOOKUP($B384,'Allokerad kvv'!$B$2:$AV$468,MATCH(P$1,'Allokerad kvv'!$B$1:$AV$1,0),FALSE),VLOOKUP($B384,'Justerad allokering'!$B$1:$AG$461,MATCH(P$1,'Justerad allokering'!$B$1:$AF$1,0),FALSE))</f>
        <v>0</v>
      </c>
      <c r="Q384">
        <f>IF(ISERROR(1/VLOOKUP($B384,'Justerad allokering'!$B$1:$AG$461,MATCH(Q$1,'Justerad allokering'!$B$1:$AF$1,0),FALSE)),VLOOKUP($B384,'Allokerad kvv'!$B$2:$AV$468,MATCH(Q$1,'Allokerad kvv'!$B$1:$AV$1,0),FALSE),VLOOKUP($B384,'Justerad allokering'!$B$1:$AG$461,MATCH(Q$1,'Justerad allokering'!$B$1:$AF$1,0),FALSE))</f>
        <v>0</v>
      </c>
      <c r="R384">
        <f>IF(ISERROR(1/VLOOKUP($B384,'Justerad allokering'!$B$1:$AG$461,MATCH(R$1,'Justerad allokering'!$B$1:$AF$1,0),FALSE)),VLOOKUP($B384,'Allokerad kvv'!$B$2:$AV$468,MATCH(R$1,'Allokerad kvv'!$B$1:$AV$1,0),FALSE),VLOOKUP($B384,'Justerad allokering'!$B$1:$AG$461,MATCH(R$1,'Justerad allokering'!$B$1:$AF$1,0),FALSE))</f>
        <v>0</v>
      </c>
      <c r="S384">
        <f>IF(ISERROR(1/VLOOKUP($B384,'Justerad allokering'!$B$1:$AG$461,MATCH(S$1,'Justerad allokering'!$B$1:$AF$1,0),FALSE)),VLOOKUP($B384,'Allokerad kvv'!$B$2:$AV$468,MATCH(S$1,'Allokerad kvv'!$B$1:$AV$1,0),FALSE),VLOOKUP($B384,'Justerad allokering'!$B$1:$AG$461,MATCH(S$1,'Justerad allokering'!$B$1:$AF$1,0),FALSE))</f>
        <v>0</v>
      </c>
      <c r="T384">
        <f>IF(ISERROR(1/VLOOKUP($B384,'Justerad allokering'!$B$1:$AG$461,MATCH(T$1,'Justerad allokering'!$B$1:$AF$1,0),FALSE)),VLOOKUP($B384,'Allokerad kvv'!$B$2:$AV$468,MATCH(T$1,'Allokerad kvv'!$B$1:$AV$1,0),FALSE),VLOOKUP($B384,'Justerad allokering'!$B$1:$AG$461,MATCH(T$1,'Justerad allokering'!$B$1:$AF$1,0),FALSE))</f>
        <v>0</v>
      </c>
      <c r="U384">
        <f>IF(ISERROR(1/VLOOKUP($B384,'Justerad allokering'!$B$1:$AG$461,MATCH(U$1,'Justerad allokering'!$B$1:$AF$1,0),FALSE)),VLOOKUP($B384,'Allokerad kvv'!$B$2:$AV$468,MATCH(U$1,'Allokerad kvv'!$B$1:$AV$1,0),FALSE),VLOOKUP($B384,'Justerad allokering'!$B$1:$AG$461,MATCH(U$1,'Justerad allokering'!$B$1:$AF$1,0),FALSE))</f>
        <v>0</v>
      </c>
      <c r="V384">
        <f>IF(ISERROR(1/VLOOKUP($B384,'Justerad allokering'!$B$1:$AG$461,MATCH(V$1,'Justerad allokering'!$B$1:$AF$1,0),FALSE)),VLOOKUP($B384,'Allokerad kvv'!$B$2:$AV$468,MATCH(V$1,'Allokerad kvv'!$B$1:$AV$1,0),FALSE),VLOOKUP($B384,'Justerad allokering'!$B$1:$AG$461,MATCH(V$1,'Justerad allokering'!$B$1:$AF$1,0),FALSE))</f>
        <v>0</v>
      </c>
      <c r="W384">
        <f>IF(ISERROR(1/VLOOKUP($B384,'Justerad allokering'!$B$1:$AG$461,MATCH(W$1,'Justerad allokering'!$B$1:$AF$1,0),FALSE)),VLOOKUP($B384,'Allokerad kvv'!$B$2:$AV$468,MATCH(W$1,'Allokerad kvv'!$B$1:$AV$1,0),FALSE),VLOOKUP($B384,'Justerad allokering'!$B$1:$AG$461,MATCH(W$1,'Justerad allokering'!$B$1:$AF$1,0),FALSE))</f>
        <v>0</v>
      </c>
      <c r="X384">
        <f>IF(ISERROR(1/VLOOKUP($B384,'Justerad allokering'!$B$1:$AG$461,MATCH(X$1,'Justerad allokering'!$B$1:$AF$1,0),FALSE)),VLOOKUP($B384,'Allokerad kvv'!$B$2:$AV$468,MATCH(X$1,'Allokerad kvv'!$B$1:$AV$1,0),FALSE),VLOOKUP($B384,'Justerad allokering'!$B$1:$AG$461,MATCH(X$1,'Justerad allokering'!$B$1:$AF$1,0),FALSE))</f>
        <v>0</v>
      </c>
      <c r="Y384">
        <f>IF(ISERROR(1/VLOOKUP($B384,'Justerad allokering'!$B$1:$AG$461,MATCH(Y$1,'Justerad allokering'!$B$1:$AF$1,0),FALSE)),VLOOKUP($B384,'Allokerad kvv'!$B$2:$AV$468,MATCH(Y$1,'Allokerad kvv'!$B$1:$AV$1,0),FALSE),VLOOKUP($B384,'Justerad allokering'!$B$1:$AG$461,MATCH(Y$1,'Justerad allokering'!$B$1:$AF$1,0),FALSE))</f>
        <v>0</v>
      </c>
      <c r="Z384">
        <f>IF(ISERROR(1/VLOOKUP($B384,'Justerad allokering'!$B$1:$AG$461,MATCH(Z$1,'Justerad allokering'!$B$1:$AF$1,0),FALSE)),VLOOKUP($B384,'Allokerad kvv'!$B$2:$AV$468,MATCH(Z$1,'Allokerad kvv'!$B$1:$AV$1,0),FALSE),VLOOKUP($B384,'Justerad allokering'!$B$1:$AG$461,MATCH(Z$1,'Justerad allokering'!$B$1:$AF$1,0),FALSE))</f>
        <v>0</v>
      </c>
      <c r="AE384" s="89">
        <f t="shared" si="20"/>
        <v>0</v>
      </c>
      <c r="AG384">
        <f t="shared" si="21"/>
        <v>0</v>
      </c>
      <c r="AH384">
        <f t="shared" si="22"/>
        <v>0</v>
      </c>
      <c r="AI384" t="str">
        <f>IF(AH384=0,"",AH384/VLOOKUP(B384,Kraftvärmeprod!$B$1:$BC$480,MATCH("Summa tillförd energi exklusive rökgaskondensering",Kraftvärmeprod!$B$1:$BC$1,0),FALSE))</f>
        <v/>
      </c>
      <c r="AK384">
        <f t="shared" si="23"/>
        <v>0</v>
      </c>
    </row>
    <row r="385" spans="1:37" x14ac:dyDescent="0.25">
      <c r="A385" s="2" t="s">
        <v>525</v>
      </c>
      <c r="B385" s="2" t="s">
        <v>528</v>
      </c>
      <c r="C385">
        <f>IF(ISERROR(1/VLOOKUP($B385,'Justerad allokering'!$B$1:$AG$461,MATCH(C$1,'Justerad allokering'!$B$1:$AF$1,0),FALSE)),VLOOKUP($B385,'Allokerad kvv'!$B$2:$AV$468,MATCH(C$1,'Allokerad kvv'!$B$1:$AV$1,0),FALSE),VLOOKUP($B385,'Justerad allokering'!$B$1:$AG$461,MATCH(C$1,'Justerad allokering'!$B$1:$AF$1,0),FALSE))</f>
        <v>0</v>
      </c>
      <c r="D385">
        <f>IF(ISERROR(1/VLOOKUP($B385,'Justerad allokering'!$B$1:$AG$461,MATCH(D$1,'Justerad allokering'!$B$1:$AF$1,0),FALSE)),VLOOKUP($B385,'Allokerad kvv'!$B$2:$AV$468,MATCH(D$1,'Allokerad kvv'!$B$1:$AV$1,0),FALSE),VLOOKUP($B385,'Justerad allokering'!$B$1:$AG$461,MATCH(D$1,'Justerad allokering'!$B$1:$AF$1,0),FALSE))</f>
        <v>0</v>
      </c>
      <c r="E385">
        <f>IF(ISERROR(1/VLOOKUP($B385,'Justerad allokering'!$B$1:$AG$461,MATCH(E$1,'Justerad allokering'!$B$1:$AF$1,0),FALSE)),VLOOKUP($B385,'Allokerad kvv'!$B$2:$AV$468,MATCH(E$1,'Allokerad kvv'!$B$1:$AV$1,0),FALSE),VLOOKUP($B385,'Justerad allokering'!$B$1:$AG$461,MATCH(E$1,'Justerad allokering'!$B$1:$AF$1,0),FALSE))</f>
        <v>0</v>
      </c>
      <c r="F385">
        <f>IF(ISERROR(1/VLOOKUP($B385,'Justerad allokering'!$B$1:$AG$461,MATCH(F$1,'Justerad allokering'!$B$1:$AF$1,0),FALSE)),VLOOKUP($B385,'Allokerad kvv'!$B$2:$AV$468,MATCH(F$1,'Allokerad kvv'!$B$1:$AV$1,0),FALSE),VLOOKUP($B385,'Justerad allokering'!$B$1:$AG$461,MATCH(F$1,'Justerad allokering'!$B$1:$AF$1,0),FALSE))</f>
        <v>0</v>
      </c>
      <c r="G385">
        <f>IF(ISERROR(1/VLOOKUP($B385,'Justerad allokering'!$B$1:$AG$461,MATCH(G$1,'Justerad allokering'!$B$1:$AF$1,0),FALSE)),VLOOKUP($B385,'Allokerad kvv'!$B$2:$AV$468,MATCH(G$1,'Allokerad kvv'!$B$1:$AV$1,0),FALSE),VLOOKUP($B385,'Justerad allokering'!$B$1:$AG$461,MATCH(G$1,'Justerad allokering'!$B$1:$AF$1,0),FALSE))</f>
        <v>0</v>
      </c>
      <c r="H385">
        <f>IF(ISERROR(1/VLOOKUP($B385,'Justerad allokering'!$B$1:$AG$461,MATCH(H$1,'Justerad allokering'!$B$1:$AF$1,0),FALSE)),VLOOKUP($B385,'Allokerad kvv'!$B$2:$AV$468,MATCH(H$1,'Allokerad kvv'!$B$1:$AV$1,0),FALSE),VLOOKUP($B385,'Justerad allokering'!$B$1:$AG$461,MATCH(H$1,'Justerad allokering'!$B$1:$AF$1,0),FALSE))</f>
        <v>0</v>
      </c>
      <c r="I385">
        <f>IF(ISERROR(1/VLOOKUP($B385,'Justerad allokering'!$B$1:$AG$461,MATCH(I$1,'Justerad allokering'!$B$1:$AF$1,0),FALSE)),VLOOKUP($B385,'Allokerad kvv'!$B$2:$AV$468,MATCH(I$1,'Allokerad kvv'!$B$1:$AV$1,0),FALSE),VLOOKUP($B385,'Justerad allokering'!$B$1:$AG$461,MATCH(I$1,'Justerad allokering'!$B$1:$AF$1,0),FALSE))</f>
        <v>0</v>
      </c>
      <c r="J385">
        <f>IF(ISERROR(1/VLOOKUP($B385,'Justerad allokering'!$B$1:$AG$461,MATCH(J$1,'Justerad allokering'!$B$1:$AF$1,0),FALSE)),VLOOKUP($B385,'Allokerad kvv'!$B$2:$AV$468,MATCH(J$1,'Allokerad kvv'!$B$1:$AV$1,0),FALSE),VLOOKUP($B385,'Justerad allokering'!$B$1:$AG$461,MATCH(J$1,'Justerad allokering'!$B$1:$AF$1,0),FALSE))</f>
        <v>0</v>
      </c>
      <c r="K385">
        <f>IF(ISERROR(1/VLOOKUP($B385,'Justerad allokering'!$B$1:$AG$461,MATCH(K$1,'Justerad allokering'!$B$1:$AF$1,0),FALSE)),VLOOKUP($B385,'Allokerad kvv'!$B$2:$AV$468,MATCH(K$1,'Allokerad kvv'!$B$1:$AV$1,0),FALSE),VLOOKUP($B385,'Justerad allokering'!$B$1:$AG$461,MATCH(K$1,'Justerad allokering'!$B$1:$AF$1,0),FALSE))</f>
        <v>0</v>
      </c>
      <c r="L385">
        <f>IF(ISERROR(1/VLOOKUP($B385,'Justerad allokering'!$B$1:$AG$461,MATCH(L$1,'Justerad allokering'!$B$1:$AF$1,0),FALSE)),VLOOKUP($B385,'Allokerad kvv'!$B$2:$AV$468,MATCH(L$1,'Allokerad kvv'!$B$1:$AV$1,0),FALSE),VLOOKUP($B385,'Justerad allokering'!$B$1:$AG$461,MATCH(L$1,'Justerad allokering'!$B$1:$AF$1,0),FALSE))</f>
        <v>0</v>
      </c>
      <c r="M385">
        <f>IF(ISERROR(1/VLOOKUP($B385,'Justerad allokering'!$B$1:$AG$461,MATCH(M$1,'Justerad allokering'!$B$1:$AF$1,0),FALSE)),VLOOKUP($B385,'Allokerad kvv'!$B$2:$AV$468,MATCH(M$1,'Allokerad kvv'!$B$1:$AV$1,0),FALSE),VLOOKUP($B385,'Justerad allokering'!$B$1:$AG$461,MATCH(M$1,'Justerad allokering'!$B$1:$AF$1,0),FALSE))</f>
        <v>0</v>
      </c>
      <c r="N385">
        <f>IF(ISERROR(1/VLOOKUP($B385,'Justerad allokering'!$B$1:$AG$461,MATCH(N$1,'Justerad allokering'!$B$1:$AF$1,0),FALSE)),VLOOKUP($B385,'Allokerad kvv'!$B$2:$AV$468,MATCH(N$1,'Allokerad kvv'!$B$1:$AV$1,0),FALSE),VLOOKUP($B385,'Justerad allokering'!$B$1:$AG$461,MATCH(N$1,'Justerad allokering'!$B$1:$AF$1,0),FALSE))</f>
        <v>0</v>
      </c>
      <c r="O385">
        <f>IF(ISERROR(1/VLOOKUP($B385,'Justerad allokering'!$B$1:$AG$461,MATCH(O$1,'Justerad allokering'!$B$1:$AF$1,0),FALSE)),VLOOKUP($B385,'Allokerad kvv'!$B$2:$AV$468,MATCH(O$1,'Allokerad kvv'!$B$1:$AV$1,0),FALSE),VLOOKUP($B385,'Justerad allokering'!$B$1:$AG$461,MATCH(O$1,'Justerad allokering'!$B$1:$AF$1,0),FALSE))</f>
        <v>0</v>
      </c>
      <c r="P385">
        <f>IF(ISERROR(1/VLOOKUP($B385,'Justerad allokering'!$B$1:$AG$461,MATCH(P$1,'Justerad allokering'!$B$1:$AF$1,0),FALSE)),VLOOKUP($B385,'Allokerad kvv'!$B$2:$AV$468,MATCH(P$1,'Allokerad kvv'!$B$1:$AV$1,0),FALSE),VLOOKUP($B385,'Justerad allokering'!$B$1:$AG$461,MATCH(P$1,'Justerad allokering'!$B$1:$AF$1,0),FALSE))</f>
        <v>0</v>
      </c>
      <c r="Q385">
        <f>IF(ISERROR(1/VLOOKUP($B385,'Justerad allokering'!$B$1:$AG$461,MATCH(Q$1,'Justerad allokering'!$B$1:$AF$1,0),FALSE)),VLOOKUP($B385,'Allokerad kvv'!$B$2:$AV$468,MATCH(Q$1,'Allokerad kvv'!$B$1:$AV$1,0),FALSE),VLOOKUP($B385,'Justerad allokering'!$B$1:$AG$461,MATCH(Q$1,'Justerad allokering'!$B$1:$AF$1,0),FALSE))</f>
        <v>0</v>
      </c>
      <c r="R385">
        <f>IF(ISERROR(1/VLOOKUP($B385,'Justerad allokering'!$B$1:$AG$461,MATCH(R$1,'Justerad allokering'!$B$1:$AF$1,0),FALSE)),VLOOKUP($B385,'Allokerad kvv'!$B$2:$AV$468,MATCH(R$1,'Allokerad kvv'!$B$1:$AV$1,0),FALSE),VLOOKUP($B385,'Justerad allokering'!$B$1:$AG$461,MATCH(R$1,'Justerad allokering'!$B$1:$AF$1,0),FALSE))</f>
        <v>0</v>
      </c>
      <c r="S385">
        <f>IF(ISERROR(1/VLOOKUP($B385,'Justerad allokering'!$B$1:$AG$461,MATCH(S$1,'Justerad allokering'!$B$1:$AF$1,0),FALSE)),VLOOKUP($B385,'Allokerad kvv'!$B$2:$AV$468,MATCH(S$1,'Allokerad kvv'!$B$1:$AV$1,0),FALSE),VLOOKUP($B385,'Justerad allokering'!$B$1:$AG$461,MATCH(S$1,'Justerad allokering'!$B$1:$AF$1,0),FALSE))</f>
        <v>0</v>
      </c>
      <c r="T385">
        <f>IF(ISERROR(1/VLOOKUP($B385,'Justerad allokering'!$B$1:$AG$461,MATCH(T$1,'Justerad allokering'!$B$1:$AF$1,0),FALSE)),VLOOKUP($B385,'Allokerad kvv'!$B$2:$AV$468,MATCH(T$1,'Allokerad kvv'!$B$1:$AV$1,0),FALSE),VLOOKUP($B385,'Justerad allokering'!$B$1:$AG$461,MATCH(T$1,'Justerad allokering'!$B$1:$AF$1,0),FALSE))</f>
        <v>0</v>
      </c>
      <c r="U385">
        <f>IF(ISERROR(1/VLOOKUP($B385,'Justerad allokering'!$B$1:$AG$461,MATCH(U$1,'Justerad allokering'!$B$1:$AF$1,0),FALSE)),VLOOKUP($B385,'Allokerad kvv'!$B$2:$AV$468,MATCH(U$1,'Allokerad kvv'!$B$1:$AV$1,0),FALSE),VLOOKUP($B385,'Justerad allokering'!$B$1:$AG$461,MATCH(U$1,'Justerad allokering'!$B$1:$AF$1,0),FALSE))</f>
        <v>0</v>
      </c>
      <c r="V385">
        <f>IF(ISERROR(1/VLOOKUP($B385,'Justerad allokering'!$B$1:$AG$461,MATCH(V$1,'Justerad allokering'!$B$1:$AF$1,0),FALSE)),VLOOKUP($B385,'Allokerad kvv'!$B$2:$AV$468,MATCH(V$1,'Allokerad kvv'!$B$1:$AV$1,0),FALSE),VLOOKUP($B385,'Justerad allokering'!$B$1:$AG$461,MATCH(V$1,'Justerad allokering'!$B$1:$AF$1,0),FALSE))</f>
        <v>0</v>
      </c>
      <c r="W385">
        <f>IF(ISERROR(1/VLOOKUP($B385,'Justerad allokering'!$B$1:$AG$461,MATCH(W$1,'Justerad allokering'!$B$1:$AF$1,0),FALSE)),VLOOKUP($B385,'Allokerad kvv'!$B$2:$AV$468,MATCH(W$1,'Allokerad kvv'!$B$1:$AV$1,0),FALSE),VLOOKUP($B385,'Justerad allokering'!$B$1:$AG$461,MATCH(W$1,'Justerad allokering'!$B$1:$AF$1,0),FALSE))</f>
        <v>0</v>
      </c>
      <c r="X385">
        <f>IF(ISERROR(1/VLOOKUP($B385,'Justerad allokering'!$B$1:$AG$461,MATCH(X$1,'Justerad allokering'!$B$1:$AF$1,0),FALSE)),VLOOKUP($B385,'Allokerad kvv'!$B$2:$AV$468,MATCH(X$1,'Allokerad kvv'!$B$1:$AV$1,0),FALSE),VLOOKUP($B385,'Justerad allokering'!$B$1:$AG$461,MATCH(X$1,'Justerad allokering'!$B$1:$AF$1,0),FALSE))</f>
        <v>0</v>
      </c>
      <c r="Y385">
        <f>IF(ISERROR(1/VLOOKUP($B385,'Justerad allokering'!$B$1:$AG$461,MATCH(Y$1,'Justerad allokering'!$B$1:$AF$1,0),FALSE)),VLOOKUP($B385,'Allokerad kvv'!$B$2:$AV$468,MATCH(Y$1,'Allokerad kvv'!$B$1:$AV$1,0),FALSE),VLOOKUP($B385,'Justerad allokering'!$B$1:$AG$461,MATCH(Y$1,'Justerad allokering'!$B$1:$AF$1,0),FALSE))</f>
        <v>0</v>
      </c>
      <c r="Z385">
        <f>IF(ISERROR(1/VLOOKUP($B385,'Justerad allokering'!$B$1:$AG$461,MATCH(Z$1,'Justerad allokering'!$B$1:$AF$1,0),FALSE)),VLOOKUP($B385,'Allokerad kvv'!$B$2:$AV$468,MATCH(Z$1,'Allokerad kvv'!$B$1:$AV$1,0),FALSE),VLOOKUP($B385,'Justerad allokering'!$B$1:$AG$461,MATCH(Z$1,'Justerad allokering'!$B$1:$AF$1,0),FALSE))</f>
        <v>0</v>
      </c>
      <c r="AE385" s="89">
        <f t="shared" si="20"/>
        <v>0</v>
      </c>
      <c r="AG385">
        <f t="shared" si="21"/>
        <v>0</v>
      </c>
      <c r="AH385">
        <f t="shared" si="22"/>
        <v>0</v>
      </c>
      <c r="AI385" t="str">
        <f>IF(AH385=0,"",AH385/VLOOKUP(B385,Kraftvärmeprod!$B$1:$BC$480,MATCH("Summa tillförd energi exklusive rökgaskondensering",Kraftvärmeprod!$B$1:$BC$1,0),FALSE))</f>
        <v/>
      </c>
      <c r="AK385">
        <f t="shared" si="23"/>
        <v>0</v>
      </c>
    </row>
    <row r="386" spans="1:37" x14ac:dyDescent="0.25">
      <c r="A386" s="2" t="s">
        <v>525</v>
      </c>
      <c r="B386" s="2" t="s">
        <v>529</v>
      </c>
      <c r="C386">
        <f>IF(ISERROR(1/VLOOKUP($B386,'Justerad allokering'!$B$1:$AG$461,MATCH(C$1,'Justerad allokering'!$B$1:$AF$1,0),FALSE)),VLOOKUP($B386,'Allokerad kvv'!$B$2:$AV$468,MATCH(C$1,'Allokerad kvv'!$B$1:$AV$1,0),FALSE),VLOOKUP($B386,'Justerad allokering'!$B$1:$AG$461,MATCH(C$1,'Justerad allokering'!$B$1:$AF$1,0),FALSE))</f>
        <v>0</v>
      </c>
      <c r="D386">
        <f>IF(ISERROR(1/VLOOKUP($B386,'Justerad allokering'!$B$1:$AG$461,MATCH(D$1,'Justerad allokering'!$B$1:$AF$1,0),FALSE)),VLOOKUP($B386,'Allokerad kvv'!$B$2:$AV$468,MATCH(D$1,'Allokerad kvv'!$B$1:$AV$1,0),FALSE),VLOOKUP($B386,'Justerad allokering'!$B$1:$AG$461,MATCH(D$1,'Justerad allokering'!$B$1:$AF$1,0),FALSE))</f>
        <v>0</v>
      </c>
      <c r="E386">
        <f>IF(ISERROR(1/VLOOKUP($B386,'Justerad allokering'!$B$1:$AG$461,MATCH(E$1,'Justerad allokering'!$B$1:$AF$1,0),FALSE)),VLOOKUP($B386,'Allokerad kvv'!$B$2:$AV$468,MATCH(E$1,'Allokerad kvv'!$B$1:$AV$1,0),FALSE),VLOOKUP($B386,'Justerad allokering'!$B$1:$AG$461,MATCH(E$1,'Justerad allokering'!$B$1:$AF$1,0),FALSE))</f>
        <v>0</v>
      </c>
      <c r="F386">
        <f>IF(ISERROR(1/VLOOKUP($B386,'Justerad allokering'!$B$1:$AG$461,MATCH(F$1,'Justerad allokering'!$B$1:$AF$1,0),FALSE)),VLOOKUP($B386,'Allokerad kvv'!$B$2:$AV$468,MATCH(F$1,'Allokerad kvv'!$B$1:$AV$1,0),FALSE),VLOOKUP($B386,'Justerad allokering'!$B$1:$AG$461,MATCH(F$1,'Justerad allokering'!$B$1:$AF$1,0),FALSE))</f>
        <v>0</v>
      </c>
      <c r="G386">
        <f>IF(ISERROR(1/VLOOKUP($B386,'Justerad allokering'!$B$1:$AG$461,MATCH(G$1,'Justerad allokering'!$B$1:$AF$1,0),FALSE)),VLOOKUP($B386,'Allokerad kvv'!$B$2:$AV$468,MATCH(G$1,'Allokerad kvv'!$B$1:$AV$1,0),FALSE),VLOOKUP($B386,'Justerad allokering'!$B$1:$AG$461,MATCH(G$1,'Justerad allokering'!$B$1:$AF$1,0),FALSE))</f>
        <v>0</v>
      </c>
      <c r="H386">
        <f>IF(ISERROR(1/VLOOKUP($B386,'Justerad allokering'!$B$1:$AG$461,MATCH(H$1,'Justerad allokering'!$B$1:$AF$1,0),FALSE)),VLOOKUP($B386,'Allokerad kvv'!$B$2:$AV$468,MATCH(H$1,'Allokerad kvv'!$B$1:$AV$1,0),FALSE),VLOOKUP($B386,'Justerad allokering'!$B$1:$AG$461,MATCH(H$1,'Justerad allokering'!$B$1:$AF$1,0),FALSE))</f>
        <v>0</v>
      </c>
      <c r="I386">
        <f>IF(ISERROR(1/VLOOKUP($B386,'Justerad allokering'!$B$1:$AG$461,MATCH(I$1,'Justerad allokering'!$B$1:$AF$1,0),FALSE)),VLOOKUP($B386,'Allokerad kvv'!$B$2:$AV$468,MATCH(I$1,'Allokerad kvv'!$B$1:$AV$1,0),FALSE),VLOOKUP($B386,'Justerad allokering'!$B$1:$AG$461,MATCH(I$1,'Justerad allokering'!$B$1:$AF$1,0),FALSE))</f>
        <v>0</v>
      </c>
      <c r="J386">
        <f>IF(ISERROR(1/VLOOKUP($B386,'Justerad allokering'!$B$1:$AG$461,MATCH(J$1,'Justerad allokering'!$B$1:$AF$1,0),FALSE)),VLOOKUP($B386,'Allokerad kvv'!$B$2:$AV$468,MATCH(J$1,'Allokerad kvv'!$B$1:$AV$1,0),FALSE),VLOOKUP($B386,'Justerad allokering'!$B$1:$AG$461,MATCH(J$1,'Justerad allokering'!$B$1:$AF$1,0),FALSE))</f>
        <v>0</v>
      </c>
      <c r="K386">
        <f>IF(ISERROR(1/VLOOKUP($B386,'Justerad allokering'!$B$1:$AG$461,MATCH(K$1,'Justerad allokering'!$B$1:$AF$1,0),FALSE)),VLOOKUP($B386,'Allokerad kvv'!$B$2:$AV$468,MATCH(K$1,'Allokerad kvv'!$B$1:$AV$1,0),FALSE),VLOOKUP($B386,'Justerad allokering'!$B$1:$AG$461,MATCH(K$1,'Justerad allokering'!$B$1:$AF$1,0),FALSE))</f>
        <v>0</v>
      </c>
      <c r="L386">
        <f>IF(ISERROR(1/VLOOKUP($B386,'Justerad allokering'!$B$1:$AG$461,MATCH(L$1,'Justerad allokering'!$B$1:$AF$1,0),FALSE)),VLOOKUP($B386,'Allokerad kvv'!$B$2:$AV$468,MATCH(L$1,'Allokerad kvv'!$B$1:$AV$1,0),FALSE),VLOOKUP($B386,'Justerad allokering'!$B$1:$AG$461,MATCH(L$1,'Justerad allokering'!$B$1:$AF$1,0),FALSE))</f>
        <v>0</v>
      </c>
      <c r="M386">
        <f>IF(ISERROR(1/VLOOKUP($B386,'Justerad allokering'!$B$1:$AG$461,MATCH(M$1,'Justerad allokering'!$B$1:$AF$1,0),FALSE)),VLOOKUP($B386,'Allokerad kvv'!$B$2:$AV$468,MATCH(M$1,'Allokerad kvv'!$B$1:$AV$1,0),FALSE),VLOOKUP($B386,'Justerad allokering'!$B$1:$AG$461,MATCH(M$1,'Justerad allokering'!$B$1:$AF$1,0),FALSE))</f>
        <v>0</v>
      </c>
      <c r="N386">
        <f>IF(ISERROR(1/VLOOKUP($B386,'Justerad allokering'!$B$1:$AG$461,MATCH(N$1,'Justerad allokering'!$B$1:$AF$1,0),FALSE)),VLOOKUP($B386,'Allokerad kvv'!$B$2:$AV$468,MATCH(N$1,'Allokerad kvv'!$B$1:$AV$1,0),FALSE),VLOOKUP($B386,'Justerad allokering'!$B$1:$AG$461,MATCH(N$1,'Justerad allokering'!$B$1:$AF$1,0),FALSE))</f>
        <v>0</v>
      </c>
      <c r="O386">
        <f>IF(ISERROR(1/VLOOKUP($B386,'Justerad allokering'!$B$1:$AG$461,MATCH(O$1,'Justerad allokering'!$B$1:$AF$1,0),FALSE)),VLOOKUP($B386,'Allokerad kvv'!$B$2:$AV$468,MATCH(O$1,'Allokerad kvv'!$B$1:$AV$1,0),FALSE),VLOOKUP($B386,'Justerad allokering'!$B$1:$AG$461,MATCH(O$1,'Justerad allokering'!$B$1:$AF$1,0),FALSE))</f>
        <v>0</v>
      </c>
      <c r="P386">
        <f>IF(ISERROR(1/VLOOKUP($B386,'Justerad allokering'!$B$1:$AG$461,MATCH(P$1,'Justerad allokering'!$B$1:$AF$1,0),FALSE)),VLOOKUP($B386,'Allokerad kvv'!$B$2:$AV$468,MATCH(P$1,'Allokerad kvv'!$B$1:$AV$1,0),FALSE),VLOOKUP($B386,'Justerad allokering'!$B$1:$AG$461,MATCH(P$1,'Justerad allokering'!$B$1:$AF$1,0),FALSE))</f>
        <v>0</v>
      </c>
      <c r="Q386">
        <f>IF(ISERROR(1/VLOOKUP($B386,'Justerad allokering'!$B$1:$AG$461,MATCH(Q$1,'Justerad allokering'!$B$1:$AF$1,0),FALSE)),VLOOKUP($B386,'Allokerad kvv'!$B$2:$AV$468,MATCH(Q$1,'Allokerad kvv'!$B$1:$AV$1,0),FALSE),VLOOKUP($B386,'Justerad allokering'!$B$1:$AG$461,MATCH(Q$1,'Justerad allokering'!$B$1:$AF$1,0),FALSE))</f>
        <v>0</v>
      </c>
      <c r="R386">
        <f>IF(ISERROR(1/VLOOKUP($B386,'Justerad allokering'!$B$1:$AG$461,MATCH(R$1,'Justerad allokering'!$B$1:$AF$1,0),FALSE)),VLOOKUP($B386,'Allokerad kvv'!$B$2:$AV$468,MATCH(R$1,'Allokerad kvv'!$B$1:$AV$1,0),FALSE),VLOOKUP($B386,'Justerad allokering'!$B$1:$AG$461,MATCH(R$1,'Justerad allokering'!$B$1:$AF$1,0),FALSE))</f>
        <v>0</v>
      </c>
      <c r="S386">
        <f>IF(ISERROR(1/VLOOKUP($B386,'Justerad allokering'!$B$1:$AG$461,MATCH(S$1,'Justerad allokering'!$B$1:$AF$1,0),FALSE)),VLOOKUP($B386,'Allokerad kvv'!$B$2:$AV$468,MATCH(S$1,'Allokerad kvv'!$B$1:$AV$1,0),FALSE),VLOOKUP($B386,'Justerad allokering'!$B$1:$AG$461,MATCH(S$1,'Justerad allokering'!$B$1:$AF$1,0),FALSE))</f>
        <v>0</v>
      </c>
      <c r="T386">
        <f>IF(ISERROR(1/VLOOKUP($B386,'Justerad allokering'!$B$1:$AG$461,MATCH(T$1,'Justerad allokering'!$B$1:$AF$1,0),FALSE)),VLOOKUP($B386,'Allokerad kvv'!$B$2:$AV$468,MATCH(T$1,'Allokerad kvv'!$B$1:$AV$1,0),FALSE),VLOOKUP($B386,'Justerad allokering'!$B$1:$AG$461,MATCH(T$1,'Justerad allokering'!$B$1:$AF$1,0),FALSE))</f>
        <v>0</v>
      </c>
      <c r="U386">
        <f>IF(ISERROR(1/VLOOKUP($B386,'Justerad allokering'!$B$1:$AG$461,MATCH(U$1,'Justerad allokering'!$B$1:$AF$1,0),FALSE)),VLOOKUP($B386,'Allokerad kvv'!$B$2:$AV$468,MATCH(U$1,'Allokerad kvv'!$B$1:$AV$1,0),FALSE),VLOOKUP($B386,'Justerad allokering'!$B$1:$AG$461,MATCH(U$1,'Justerad allokering'!$B$1:$AF$1,0),FALSE))</f>
        <v>0</v>
      </c>
      <c r="V386">
        <f>IF(ISERROR(1/VLOOKUP($B386,'Justerad allokering'!$B$1:$AG$461,MATCH(V$1,'Justerad allokering'!$B$1:$AF$1,0),FALSE)),VLOOKUP($B386,'Allokerad kvv'!$B$2:$AV$468,MATCH(V$1,'Allokerad kvv'!$B$1:$AV$1,0),FALSE),VLOOKUP($B386,'Justerad allokering'!$B$1:$AG$461,MATCH(V$1,'Justerad allokering'!$B$1:$AF$1,0),FALSE))</f>
        <v>0</v>
      </c>
      <c r="W386">
        <f>IF(ISERROR(1/VLOOKUP($B386,'Justerad allokering'!$B$1:$AG$461,MATCH(W$1,'Justerad allokering'!$B$1:$AF$1,0),FALSE)),VLOOKUP($B386,'Allokerad kvv'!$B$2:$AV$468,MATCH(W$1,'Allokerad kvv'!$B$1:$AV$1,0),FALSE),VLOOKUP($B386,'Justerad allokering'!$B$1:$AG$461,MATCH(W$1,'Justerad allokering'!$B$1:$AF$1,0),FALSE))</f>
        <v>0</v>
      </c>
      <c r="X386">
        <f>IF(ISERROR(1/VLOOKUP($B386,'Justerad allokering'!$B$1:$AG$461,MATCH(X$1,'Justerad allokering'!$B$1:$AF$1,0),FALSE)),VLOOKUP($B386,'Allokerad kvv'!$B$2:$AV$468,MATCH(X$1,'Allokerad kvv'!$B$1:$AV$1,0),FALSE),VLOOKUP($B386,'Justerad allokering'!$B$1:$AG$461,MATCH(X$1,'Justerad allokering'!$B$1:$AF$1,0),FALSE))</f>
        <v>0</v>
      </c>
      <c r="Y386">
        <f>IF(ISERROR(1/VLOOKUP($B386,'Justerad allokering'!$B$1:$AG$461,MATCH(Y$1,'Justerad allokering'!$B$1:$AF$1,0),FALSE)),VLOOKUP($B386,'Allokerad kvv'!$B$2:$AV$468,MATCH(Y$1,'Allokerad kvv'!$B$1:$AV$1,0),FALSE),VLOOKUP($B386,'Justerad allokering'!$B$1:$AG$461,MATCH(Y$1,'Justerad allokering'!$B$1:$AF$1,0),FALSE))</f>
        <v>0</v>
      </c>
      <c r="Z386">
        <f>IF(ISERROR(1/VLOOKUP($B386,'Justerad allokering'!$B$1:$AG$461,MATCH(Z$1,'Justerad allokering'!$B$1:$AF$1,0),FALSE)),VLOOKUP($B386,'Allokerad kvv'!$B$2:$AV$468,MATCH(Z$1,'Allokerad kvv'!$B$1:$AV$1,0),FALSE),VLOOKUP($B386,'Justerad allokering'!$B$1:$AG$461,MATCH(Z$1,'Justerad allokering'!$B$1:$AF$1,0),FALSE))</f>
        <v>0</v>
      </c>
      <c r="AE386" s="89">
        <f t="shared" si="20"/>
        <v>0</v>
      </c>
      <c r="AG386">
        <f t="shared" si="21"/>
        <v>0</v>
      </c>
      <c r="AH386">
        <f t="shared" si="22"/>
        <v>0</v>
      </c>
      <c r="AI386" t="str">
        <f>IF(AH386=0,"",AH386/VLOOKUP(B386,Kraftvärmeprod!$B$1:$BC$480,MATCH("Summa tillförd energi exklusive rökgaskondensering",Kraftvärmeprod!$B$1:$BC$1,0),FALSE))</f>
        <v/>
      </c>
      <c r="AK386">
        <f t="shared" si="23"/>
        <v>0</v>
      </c>
    </row>
    <row r="387" spans="1:37" x14ac:dyDescent="0.25">
      <c r="A387" s="2" t="s">
        <v>530</v>
      </c>
      <c r="B387" s="2" t="s">
        <v>531</v>
      </c>
      <c r="C387">
        <f>IF(ISERROR(1/VLOOKUP($B387,'Justerad allokering'!$B$1:$AG$461,MATCH(C$1,'Justerad allokering'!$B$1:$AF$1,0),FALSE)),VLOOKUP($B387,'Allokerad kvv'!$B$2:$AV$468,MATCH(C$1,'Allokerad kvv'!$B$1:$AV$1,0),FALSE),VLOOKUP($B387,'Justerad allokering'!$B$1:$AG$461,MATCH(C$1,'Justerad allokering'!$B$1:$AF$1,0),FALSE))</f>
        <v>0</v>
      </c>
      <c r="D387">
        <f>IF(ISERROR(1/VLOOKUP($B387,'Justerad allokering'!$B$1:$AG$461,MATCH(D$1,'Justerad allokering'!$B$1:$AF$1,0),FALSE)),VLOOKUP($B387,'Allokerad kvv'!$B$2:$AV$468,MATCH(D$1,'Allokerad kvv'!$B$1:$AV$1,0),FALSE),VLOOKUP($B387,'Justerad allokering'!$B$1:$AG$461,MATCH(D$1,'Justerad allokering'!$B$1:$AF$1,0),FALSE))</f>
        <v>0</v>
      </c>
      <c r="E387">
        <f>IF(ISERROR(1/VLOOKUP($B387,'Justerad allokering'!$B$1:$AG$461,MATCH(E$1,'Justerad allokering'!$B$1:$AF$1,0),FALSE)),VLOOKUP($B387,'Allokerad kvv'!$B$2:$AV$468,MATCH(E$1,'Allokerad kvv'!$B$1:$AV$1,0),FALSE),VLOOKUP($B387,'Justerad allokering'!$B$1:$AG$461,MATCH(E$1,'Justerad allokering'!$B$1:$AF$1,0),FALSE))</f>
        <v>0</v>
      </c>
      <c r="F387">
        <f>IF(ISERROR(1/VLOOKUP($B387,'Justerad allokering'!$B$1:$AG$461,MATCH(F$1,'Justerad allokering'!$B$1:$AF$1,0),FALSE)),VLOOKUP($B387,'Allokerad kvv'!$B$2:$AV$468,MATCH(F$1,'Allokerad kvv'!$B$1:$AV$1,0),FALSE),VLOOKUP($B387,'Justerad allokering'!$B$1:$AG$461,MATCH(F$1,'Justerad allokering'!$B$1:$AF$1,0),FALSE))</f>
        <v>0</v>
      </c>
      <c r="G387">
        <f>IF(ISERROR(1/VLOOKUP($B387,'Justerad allokering'!$B$1:$AG$461,MATCH(G$1,'Justerad allokering'!$B$1:$AF$1,0),FALSE)),VLOOKUP($B387,'Allokerad kvv'!$B$2:$AV$468,MATCH(G$1,'Allokerad kvv'!$B$1:$AV$1,0),FALSE),VLOOKUP($B387,'Justerad allokering'!$B$1:$AG$461,MATCH(G$1,'Justerad allokering'!$B$1:$AF$1,0),FALSE))</f>
        <v>0</v>
      </c>
      <c r="H387">
        <f>IF(ISERROR(1/VLOOKUP($B387,'Justerad allokering'!$B$1:$AG$461,MATCH(H$1,'Justerad allokering'!$B$1:$AF$1,0),FALSE)),VLOOKUP($B387,'Allokerad kvv'!$B$2:$AV$468,MATCH(H$1,'Allokerad kvv'!$B$1:$AV$1,0),FALSE),VLOOKUP($B387,'Justerad allokering'!$B$1:$AG$461,MATCH(H$1,'Justerad allokering'!$B$1:$AF$1,0),FALSE))</f>
        <v>0</v>
      </c>
      <c r="I387">
        <f>IF(ISERROR(1/VLOOKUP($B387,'Justerad allokering'!$B$1:$AG$461,MATCH(I$1,'Justerad allokering'!$B$1:$AF$1,0),FALSE)),VLOOKUP($B387,'Allokerad kvv'!$B$2:$AV$468,MATCH(I$1,'Allokerad kvv'!$B$1:$AV$1,0),FALSE),VLOOKUP($B387,'Justerad allokering'!$B$1:$AG$461,MATCH(I$1,'Justerad allokering'!$B$1:$AF$1,0),FALSE))</f>
        <v>0</v>
      </c>
      <c r="J387">
        <f>IF(ISERROR(1/VLOOKUP($B387,'Justerad allokering'!$B$1:$AG$461,MATCH(J$1,'Justerad allokering'!$B$1:$AF$1,0),FALSE)),VLOOKUP($B387,'Allokerad kvv'!$B$2:$AV$468,MATCH(J$1,'Allokerad kvv'!$B$1:$AV$1,0),FALSE),VLOOKUP($B387,'Justerad allokering'!$B$1:$AG$461,MATCH(J$1,'Justerad allokering'!$B$1:$AF$1,0),FALSE))</f>
        <v>0</v>
      </c>
      <c r="K387">
        <f>IF(ISERROR(1/VLOOKUP($B387,'Justerad allokering'!$B$1:$AG$461,MATCH(K$1,'Justerad allokering'!$B$1:$AF$1,0),FALSE)),VLOOKUP($B387,'Allokerad kvv'!$B$2:$AV$468,MATCH(K$1,'Allokerad kvv'!$B$1:$AV$1,0),FALSE),VLOOKUP($B387,'Justerad allokering'!$B$1:$AG$461,MATCH(K$1,'Justerad allokering'!$B$1:$AF$1,0),FALSE))</f>
        <v>0</v>
      </c>
      <c r="L387">
        <f>IF(ISERROR(1/VLOOKUP($B387,'Justerad allokering'!$B$1:$AG$461,MATCH(L$1,'Justerad allokering'!$B$1:$AF$1,0),FALSE)),VLOOKUP($B387,'Allokerad kvv'!$B$2:$AV$468,MATCH(L$1,'Allokerad kvv'!$B$1:$AV$1,0),FALSE),VLOOKUP($B387,'Justerad allokering'!$B$1:$AG$461,MATCH(L$1,'Justerad allokering'!$B$1:$AF$1,0),FALSE))</f>
        <v>0</v>
      </c>
      <c r="M387">
        <f>IF(ISERROR(1/VLOOKUP($B387,'Justerad allokering'!$B$1:$AG$461,MATCH(M$1,'Justerad allokering'!$B$1:$AF$1,0),FALSE)),VLOOKUP($B387,'Allokerad kvv'!$B$2:$AV$468,MATCH(M$1,'Allokerad kvv'!$B$1:$AV$1,0),FALSE),VLOOKUP($B387,'Justerad allokering'!$B$1:$AG$461,MATCH(M$1,'Justerad allokering'!$B$1:$AF$1,0),FALSE))</f>
        <v>0</v>
      </c>
      <c r="N387">
        <f>IF(ISERROR(1/VLOOKUP($B387,'Justerad allokering'!$B$1:$AG$461,MATCH(N$1,'Justerad allokering'!$B$1:$AF$1,0),FALSE)),VLOOKUP($B387,'Allokerad kvv'!$B$2:$AV$468,MATCH(N$1,'Allokerad kvv'!$B$1:$AV$1,0),FALSE),VLOOKUP($B387,'Justerad allokering'!$B$1:$AG$461,MATCH(N$1,'Justerad allokering'!$B$1:$AF$1,0),FALSE))</f>
        <v>0</v>
      </c>
      <c r="O387">
        <f>IF(ISERROR(1/VLOOKUP($B387,'Justerad allokering'!$B$1:$AG$461,MATCH(O$1,'Justerad allokering'!$B$1:$AF$1,0),FALSE)),VLOOKUP($B387,'Allokerad kvv'!$B$2:$AV$468,MATCH(O$1,'Allokerad kvv'!$B$1:$AV$1,0),FALSE),VLOOKUP($B387,'Justerad allokering'!$B$1:$AG$461,MATCH(O$1,'Justerad allokering'!$B$1:$AF$1,0),FALSE))</f>
        <v>0</v>
      </c>
      <c r="P387">
        <f>IF(ISERROR(1/VLOOKUP($B387,'Justerad allokering'!$B$1:$AG$461,MATCH(P$1,'Justerad allokering'!$B$1:$AF$1,0),FALSE)),VLOOKUP($B387,'Allokerad kvv'!$B$2:$AV$468,MATCH(P$1,'Allokerad kvv'!$B$1:$AV$1,0),FALSE),VLOOKUP($B387,'Justerad allokering'!$B$1:$AG$461,MATCH(P$1,'Justerad allokering'!$B$1:$AF$1,0),FALSE))</f>
        <v>0</v>
      </c>
      <c r="Q387">
        <f>IF(ISERROR(1/VLOOKUP($B387,'Justerad allokering'!$B$1:$AG$461,MATCH(Q$1,'Justerad allokering'!$B$1:$AF$1,0),FALSE)),VLOOKUP($B387,'Allokerad kvv'!$B$2:$AV$468,MATCH(Q$1,'Allokerad kvv'!$B$1:$AV$1,0),FALSE),VLOOKUP($B387,'Justerad allokering'!$B$1:$AG$461,MATCH(Q$1,'Justerad allokering'!$B$1:$AF$1,0),FALSE))</f>
        <v>0</v>
      </c>
      <c r="R387">
        <f>IF(ISERROR(1/VLOOKUP($B387,'Justerad allokering'!$B$1:$AG$461,MATCH(R$1,'Justerad allokering'!$B$1:$AF$1,0),FALSE)),VLOOKUP($B387,'Allokerad kvv'!$B$2:$AV$468,MATCH(R$1,'Allokerad kvv'!$B$1:$AV$1,0),FALSE),VLOOKUP($B387,'Justerad allokering'!$B$1:$AG$461,MATCH(R$1,'Justerad allokering'!$B$1:$AF$1,0),FALSE))</f>
        <v>0</v>
      </c>
      <c r="S387">
        <f>IF(ISERROR(1/VLOOKUP($B387,'Justerad allokering'!$B$1:$AG$461,MATCH(S$1,'Justerad allokering'!$B$1:$AF$1,0),FALSE)),VLOOKUP($B387,'Allokerad kvv'!$B$2:$AV$468,MATCH(S$1,'Allokerad kvv'!$B$1:$AV$1,0),FALSE),VLOOKUP($B387,'Justerad allokering'!$B$1:$AG$461,MATCH(S$1,'Justerad allokering'!$B$1:$AF$1,0),FALSE))</f>
        <v>0</v>
      </c>
      <c r="T387">
        <f>IF(ISERROR(1/VLOOKUP($B387,'Justerad allokering'!$B$1:$AG$461,MATCH(T$1,'Justerad allokering'!$B$1:$AF$1,0),FALSE)),VLOOKUP($B387,'Allokerad kvv'!$B$2:$AV$468,MATCH(T$1,'Allokerad kvv'!$B$1:$AV$1,0),FALSE),VLOOKUP($B387,'Justerad allokering'!$B$1:$AG$461,MATCH(T$1,'Justerad allokering'!$B$1:$AF$1,0),FALSE))</f>
        <v>0</v>
      </c>
      <c r="U387">
        <f>IF(ISERROR(1/VLOOKUP($B387,'Justerad allokering'!$B$1:$AG$461,MATCH(U$1,'Justerad allokering'!$B$1:$AF$1,0),FALSE)),VLOOKUP($B387,'Allokerad kvv'!$B$2:$AV$468,MATCH(U$1,'Allokerad kvv'!$B$1:$AV$1,0),FALSE),VLOOKUP($B387,'Justerad allokering'!$B$1:$AG$461,MATCH(U$1,'Justerad allokering'!$B$1:$AF$1,0),FALSE))</f>
        <v>0</v>
      </c>
      <c r="V387">
        <f>IF(ISERROR(1/VLOOKUP($B387,'Justerad allokering'!$B$1:$AG$461,MATCH(V$1,'Justerad allokering'!$B$1:$AF$1,0),FALSE)),VLOOKUP($B387,'Allokerad kvv'!$B$2:$AV$468,MATCH(V$1,'Allokerad kvv'!$B$1:$AV$1,0),FALSE),VLOOKUP($B387,'Justerad allokering'!$B$1:$AG$461,MATCH(V$1,'Justerad allokering'!$B$1:$AF$1,0),FALSE))</f>
        <v>0</v>
      </c>
      <c r="W387">
        <f>IF(ISERROR(1/VLOOKUP($B387,'Justerad allokering'!$B$1:$AG$461,MATCH(W$1,'Justerad allokering'!$B$1:$AF$1,0),FALSE)),VLOOKUP($B387,'Allokerad kvv'!$B$2:$AV$468,MATCH(W$1,'Allokerad kvv'!$B$1:$AV$1,0),FALSE),VLOOKUP($B387,'Justerad allokering'!$B$1:$AG$461,MATCH(W$1,'Justerad allokering'!$B$1:$AF$1,0),FALSE))</f>
        <v>0</v>
      </c>
      <c r="X387">
        <f>IF(ISERROR(1/VLOOKUP($B387,'Justerad allokering'!$B$1:$AG$461,MATCH(X$1,'Justerad allokering'!$B$1:$AF$1,0),FALSE)),VLOOKUP($B387,'Allokerad kvv'!$B$2:$AV$468,MATCH(X$1,'Allokerad kvv'!$B$1:$AV$1,0),FALSE),VLOOKUP($B387,'Justerad allokering'!$B$1:$AG$461,MATCH(X$1,'Justerad allokering'!$B$1:$AF$1,0),FALSE))</f>
        <v>0</v>
      </c>
      <c r="Y387">
        <f>IF(ISERROR(1/VLOOKUP($B387,'Justerad allokering'!$B$1:$AG$461,MATCH(Y$1,'Justerad allokering'!$B$1:$AF$1,0),FALSE)),VLOOKUP($B387,'Allokerad kvv'!$B$2:$AV$468,MATCH(Y$1,'Allokerad kvv'!$B$1:$AV$1,0),FALSE),VLOOKUP($B387,'Justerad allokering'!$B$1:$AG$461,MATCH(Y$1,'Justerad allokering'!$B$1:$AF$1,0),FALSE))</f>
        <v>0</v>
      </c>
      <c r="Z387">
        <f>IF(ISERROR(1/VLOOKUP($B387,'Justerad allokering'!$B$1:$AG$461,MATCH(Z$1,'Justerad allokering'!$B$1:$AF$1,0),FALSE)),VLOOKUP($B387,'Allokerad kvv'!$B$2:$AV$468,MATCH(Z$1,'Allokerad kvv'!$B$1:$AV$1,0),FALSE),VLOOKUP($B387,'Justerad allokering'!$B$1:$AG$461,MATCH(Z$1,'Justerad allokering'!$B$1:$AF$1,0),FALSE))</f>
        <v>0</v>
      </c>
      <c r="AE387" s="89">
        <f t="shared" ref="AE387:AE411" si="24">SUM(C387:Z387)</f>
        <v>0</v>
      </c>
      <c r="AG387">
        <f t="shared" ref="AG387:AG411" si="25">AE387-K387</f>
        <v>0</v>
      </c>
      <c r="AH387">
        <f t="shared" ref="AH387:AH411" si="26">AG387-N387</f>
        <v>0</v>
      </c>
      <c r="AI387" t="str">
        <f>IF(AH387=0,"",AH387/VLOOKUP(B387,Kraftvärmeprod!$B$1:$BC$480,MATCH("Summa tillförd energi exklusive rökgaskondensering",Kraftvärmeprod!$B$1:$BC$1,0),FALSE))</f>
        <v/>
      </c>
      <c r="AK387">
        <f t="shared" ref="AK387:AK411" si="27">E387+F387+J387+M387+O387+P387+R387+T387+U387+V387+W387+Y387+Z387</f>
        <v>0</v>
      </c>
    </row>
    <row r="388" spans="1:37" x14ac:dyDescent="0.25">
      <c r="A388" s="2" t="s">
        <v>530</v>
      </c>
      <c r="B388" s="2" t="s">
        <v>532</v>
      </c>
      <c r="C388">
        <f>IF(ISERROR(1/VLOOKUP($B388,'Justerad allokering'!$B$1:$AG$461,MATCH(C$1,'Justerad allokering'!$B$1:$AF$1,0),FALSE)),VLOOKUP($B388,'Allokerad kvv'!$B$2:$AV$468,MATCH(C$1,'Allokerad kvv'!$B$1:$AV$1,0),FALSE),VLOOKUP($B388,'Justerad allokering'!$B$1:$AG$461,MATCH(C$1,'Justerad allokering'!$B$1:$AF$1,0),FALSE))</f>
        <v>0</v>
      </c>
      <c r="D388">
        <f>IF(ISERROR(1/VLOOKUP($B388,'Justerad allokering'!$B$1:$AG$461,MATCH(D$1,'Justerad allokering'!$B$1:$AF$1,0),FALSE)),VLOOKUP($B388,'Allokerad kvv'!$B$2:$AV$468,MATCH(D$1,'Allokerad kvv'!$B$1:$AV$1,0),FALSE),VLOOKUP($B388,'Justerad allokering'!$B$1:$AG$461,MATCH(D$1,'Justerad allokering'!$B$1:$AF$1,0),FALSE))</f>
        <v>0</v>
      </c>
      <c r="E388">
        <f>IF(ISERROR(1/VLOOKUP($B388,'Justerad allokering'!$B$1:$AG$461,MATCH(E$1,'Justerad allokering'!$B$1:$AF$1,0),FALSE)),VLOOKUP($B388,'Allokerad kvv'!$B$2:$AV$468,MATCH(E$1,'Allokerad kvv'!$B$1:$AV$1,0),FALSE),VLOOKUP($B388,'Justerad allokering'!$B$1:$AG$461,MATCH(E$1,'Justerad allokering'!$B$1:$AF$1,0),FALSE))</f>
        <v>0</v>
      </c>
      <c r="F388">
        <f>IF(ISERROR(1/VLOOKUP($B388,'Justerad allokering'!$B$1:$AG$461,MATCH(F$1,'Justerad allokering'!$B$1:$AF$1,0),FALSE)),VLOOKUP($B388,'Allokerad kvv'!$B$2:$AV$468,MATCH(F$1,'Allokerad kvv'!$B$1:$AV$1,0),FALSE),VLOOKUP($B388,'Justerad allokering'!$B$1:$AG$461,MATCH(F$1,'Justerad allokering'!$B$1:$AF$1,0),FALSE))</f>
        <v>0</v>
      </c>
      <c r="G388">
        <f>IF(ISERROR(1/VLOOKUP($B388,'Justerad allokering'!$B$1:$AG$461,MATCH(G$1,'Justerad allokering'!$B$1:$AF$1,0),FALSE)),VLOOKUP($B388,'Allokerad kvv'!$B$2:$AV$468,MATCH(G$1,'Allokerad kvv'!$B$1:$AV$1,0),FALSE),VLOOKUP($B388,'Justerad allokering'!$B$1:$AG$461,MATCH(G$1,'Justerad allokering'!$B$1:$AF$1,0),FALSE))</f>
        <v>0</v>
      </c>
      <c r="H388">
        <f>IF(ISERROR(1/VLOOKUP($B388,'Justerad allokering'!$B$1:$AG$461,MATCH(H$1,'Justerad allokering'!$B$1:$AF$1,0),FALSE)),VLOOKUP($B388,'Allokerad kvv'!$B$2:$AV$468,MATCH(H$1,'Allokerad kvv'!$B$1:$AV$1,0),FALSE),VLOOKUP($B388,'Justerad allokering'!$B$1:$AG$461,MATCH(H$1,'Justerad allokering'!$B$1:$AF$1,0),FALSE))</f>
        <v>0</v>
      </c>
      <c r="I388">
        <f>IF(ISERROR(1/VLOOKUP($B388,'Justerad allokering'!$B$1:$AG$461,MATCH(I$1,'Justerad allokering'!$B$1:$AF$1,0),FALSE)),VLOOKUP($B388,'Allokerad kvv'!$B$2:$AV$468,MATCH(I$1,'Allokerad kvv'!$B$1:$AV$1,0),FALSE),VLOOKUP($B388,'Justerad allokering'!$B$1:$AG$461,MATCH(I$1,'Justerad allokering'!$B$1:$AF$1,0),FALSE))</f>
        <v>0</v>
      </c>
      <c r="J388">
        <f>IF(ISERROR(1/VLOOKUP($B388,'Justerad allokering'!$B$1:$AG$461,MATCH(J$1,'Justerad allokering'!$B$1:$AF$1,0),FALSE)),VLOOKUP($B388,'Allokerad kvv'!$B$2:$AV$468,MATCH(J$1,'Allokerad kvv'!$B$1:$AV$1,0),FALSE),VLOOKUP($B388,'Justerad allokering'!$B$1:$AG$461,MATCH(J$1,'Justerad allokering'!$B$1:$AF$1,0),FALSE))</f>
        <v>0</v>
      </c>
      <c r="K388">
        <f>IF(ISERROR(1/VLOOKUP($B388,'Justerad allokering'!$B$1:$AG$461,MATCH(K$1,'Justerad allokering'!$B$1:$AF$1,0),FALSE)),VLOOKUP($B388,'Allokerad kvv'!$B$2:$AV$468,MATCH(K$1,'Allokerad kvv'!$B$1:$AV$1,0),FALSE),VLOOKUP($B388,'Justerad allokering'!$B$1:$AG$461,MATCH(K$1,'Justerad allokering'!$B$1:$AF$1,0),FALSE))</f>
        <v>0</v>
      </c>
      <c r="L388">
        <f>IF(ISERROR(1/VLOOKUP($B388,'Justerad allokering'!$B$1:$AG$461,MATCH(L$1,'Justerad allokering'!$B$1:$AF$1,0),FALSE)),VLOOKUP($B388,'Allokerad kvv'!$B$2:$AV$468,MATCH(L$1,'Allokerad kvv'!$B$1:$AV$1,0),FALSE),VLOOKUP($B388,'Justerad allokering'!$B$1:$AG$461,MATCH(L$1,'Justerad allokering'!$B$1:$AF$1,0),FALSE))</f>
        <v>0</v>
      </c>
      <c r="M388">
        <f>IF(ISERROR(1/VLOOKUP($B388,'Justerad allokering'!$B$1:$AG$461,MATCH(M$1,'Justerad allokering'!$B$1:$AF$1,0),FALSE)),VLOOKUP($B388,'Allokerad kvv'!$B$2:$AV$468,MATCH(M$1,'Allokerad kvv'!$B$1:$AV$1,0),FALSE),VLOOKUP($B388,'Justerad allokering'!$B$1:$AG$461,MATCH(M$1,'Justerad allokering'!$B$1:$AF$1,0),FALSE))</f>
        <v>0</v>
      </c>
      <c r="N388">
        <f>IF(ISERROR(1/VLOOKUP($B388,'Justerad allokering'!$B$1:$AG$461,MATCH(N$1,'Justerad allokering'!$B$1:$AF$1,0),FALSE)),VLOOKUP($B388,'Allokerad kvv'!$B$2:$AV$468,MATCH(N$1,'Allokerad kvv'!$B$1:$AV$1,0),FALSE),VLOOKUP($B388,'Justerad allokering'!$B$1:$AG$461,MATCH(N$1,'Justerad allokering'!$B$1:$AF$1,0),FALSE))</f>
        <v>0</v>
      </c>
      <c r="O388">
        <f>IF(ISERROR(1/VLOOKUP($B388,'Justerad allokering'!$B$1:$AG$461,MATCH(O$1,'Justerad allokering'!$B$1:$AF$1,0),FALSE)),VLOOKUP($B388,'Allokerad kvv'!$B$2:$AV$468,MATCH(O$1,'Allokerad kvv'!$B$1:$AV$1,0),FALSE),VLOOKUP($B388,'Justerad allokering'!$B$1:$AG$461,MATCH(O$1,'Justerad allokering'!$B$1:$AF$1,0),FALSE))</f>
        <v>0</v>
      </c>
      <c r="P388">
        <f>IF(ISERROR(1/VLOOKUP($B388,'Justerad allokering'!$B$1:$AG$461,MATCH(P$1,'Justerad allokering'!$B$1:$AF$1,0),FALSE)),VLOOKUP($B388,'Allokerad kvv'!$B$2:$AV$468,MATCH(P$1,'Allokerad kvv'!$B$1:$AV$1,0),FALSE),VLOOKUP($B388,'Justerad allokering'!$B$1:$AG$461,MATCH(P$1,'Justerad allokering'!$B$1:$AF$1,0),FALSE))</f>
        <v>0</v>
      </c>
      <c r="Q388">
        <f>IF(ISERROR(1/VLOOKUP($B388,'Justerad allokering'!$B$1:$AG$461,MATCH(Q$1,'Justerad allokering'!$B$1:$AF$1,0),FALSE)),VLOOKUP($B388,'Allokerad kvv'!$B$2:$AV$468,MATCH(Q$1,'Allokerad kvv'!$B$1:$AV$1,0),FALSE),VLOOKUP($B388,'Justerad allokering'!$B$1:$AG$461,MATCH(Q$1,'Justerad allokering'!$B$1:$AF$1,0),FALSE))</f>
        <v>0</v>
      </c>
      <c r="R388">
        <f>IF(ISERROR(1/VLOOKUP($B388,'Justerad allokering'!$B$1:$AG$461,MATCH(R$1,'Justerad allokering'!$B$1:$AF$1,0),FALSE)),VLOOKUP($B388,'Allokerad kvv'!$B$2:$AV$468,MATCH(R$1,'Allokerad kvv'!$B$1:$AV$1,0),FALSE),VLOOKUP($B388,'Justerad allokering'!$B$1:$AG$461,MATCH(R$1,'Justerad allokering'!$B$1:$AF$1,0),FALSE))</f>
        <v>0</v>
      </c>
      <c r="S388">
        <f>IF(ISERROR(1/VLOOKUP($B388,'Justerad allokering'!$B$1:$AG$461,MATCH(S$1,'Justerad allokering'!$B$1:$AF$1,0),FALSE)),VLOOKUP($B388,'Allokerad kvv'!$B$2:$AV$468,MATCH(S$1,'Allokerad kvv'!$B$1:$AV$1,0),FALSE),VLOOKUP($B388,'Justerad allokering'!$B$1:$AG$461,MATCH(S$1,'Justerad allokering'!$B$1:$AF$1,0),FALSE))</f>
        <v>0</v>
      </c>
      <c r="T388">
        <f>IF(ISERROR(1/VLOOKUP($B388,'Justerad allokering'!$B$1:$AG$461,MATCH(T$1,'Justerad allokering'!$B$1:$AF$1,0),FALSE)),VLOOKUP($B388,'Allokerad kvv'!$B$2:$AV$468,MATCH(T$1,'Allokerad kvv'!$B$1:$AV$1,0),FALSE),VLOOKUP($B388,'Justerad allokering'!$B$1:$AG$461,MATCH(T$1,'Justerad allokering'!$B$1:$AF$1,0),FALSE))</f>
        <v>0</v>
      </c>
      <c r="U388">
        <f>IF(ISERROR(1/VLOOKUP($B388,'Justerad allokering'!$B$1:$AG$461,MATCH(U$1,'Justerad allokering'!$B$1:$AF$1,0),FALSE)),VLOOKUP($B388,'Allokerad kvv'!$B$2:$AV$468,MATCH(U$1,'Allokerad kvv'!$B$1:$AV$1,0),FALSE),VLOOKUP($B388,'Justerad allokering'!$B$1:$AG$461,MATCH(U$1,'Justerad allokering'!$B$1:$AF$1,0),FALSE))</f>
        <v>0</v>
      </c>
      <c r="V388">
        <f>IF(ISERROR(1/VLOOKUP($B388,'Justerad allokering'!$B$1:$AG$461,MATCH(V$1,'Justerad allokering'!$B$1:$AF$1,0),FALSE)),VLOOKUP($B388,'Allokerad kvv'!$B$2:$AV$468,MATCH(V$1,'Allokerad kvv'!$B$1:$AV$1,0),FALSE),VLOOKUP($B388,'Justerad allokering'!$B$1:$AG$461,MATCH(V$1,'Justerad allokering'!$B$1:$AF$1,0),FALSE))</f>
        <v>0</v>
      </c>
      <c r="W388">
        <f>IF(ISERROR(1/VLOOKUP($B388,'Justerad allokering'!$B$1:$AG$461,MATCH(W$1,'Justerad allokering'!$B$1:$AF$1,0),FALSE)),VLOOKUP($B388,'Allokerad kvv'!$B$2:$AV$468,MATCH(W$1,'Allokerad kvv'!$B$1:$AV$1,0),FALSE),VLOOKUP($B388,'Justerad allokering'!$B$1:$AG$461,MATCH(W$1,'Justerad allokering'!$B$1:$AF$1,0),FALSE))</f>
        <v>0</v>
      </c>
      <c r="X388">
        <f>IF(ISERROR(1/VLOOKUP($B388,'Justerad allokering'!$B$1:$AG$461,MATCH(X$1,'Justerad allokering'!$B$1:$AF$1,0),FALSE)),VLOOKUP($B388,'Allokerad kvv'!$B$2:$AV$468,MATCH(X$1,'Allokerad kvv'!$B$1:$AV$1,0),FALSE),VLOOKUP($B388,'Justerad allokering'!$B$1:$AG$461,MATCH(X$1,'Justerad allokering'!$B$1:$AF$1,0),FALSE))</f>
        <v>0</v>
      </c>
      <c r="Y388">
        <f>IF(ISERROR(1/VLOOKUP($B388,'Justerad allokering'!$B$1:$AG$461,MATCH(Y$1,'Justerad allokering'!$B$1:$AF$1,0),FALSE)),VLOOKUP($B388,'Allokerad kvv'!$B$2:$AV$468,MATCH(Y$1,'Allokerad kvv'!$B$1:$AV$1,0),FALSE),VLOOKUP($B388,'Justerad allokering'!$B$1:$AG$461,MATCH(Y$1,'Justerad allokering'!$B$1:$AF$1,0),FALSE))</f>
        <v>0</v>
      </c>
      <c r="Z388">
        <f>IF(ISERROR(1/VLOOKUP($B388,'Justerad allokering'!$B$1:$AG$461,MATCH(Z$1,'Justerad allokering'!$B$1:$AF$1,0),FALSE)),VLOOKUP($B388,'Allokerad kvv'!$B$2:$AV$468,MATCH(Z$1,'Allokerad kvv'!$B$1:$AV$1,0),FALSE),VLOOKUP($B388,'Justerad allokering'!$B$1:$AG$461,MATCH(Z$1,'Justerad allokering'!$B$1:$AF$1,0),FALSE))</f>
        <v>0</v>
      </c>
      <c r="AE388" s="89">
        <f t="shared" si="24"/>
        <v>0</v>
      </c>
      <c r="AG388">
        <f t="shared" si="25"/>
        <v>0</v>
      </c>
      <c r="AH388">
        <f t="shared" si="26"/>
        <v>0</v>
      </c>
      <c r="AI388" t="str">
        <f>IF(AH388=0,"",AH388/VLOOKUP(B388,Kraftvärmeprod!$B$1:$BC$480,MATCH("Summa tillförd energi exklusive rökgaskondensering",Kraftvärmeprod!$B$1:$BC$1,0),FALSE))</f>
        <v/>
      </c>
      <c r="AK388">
        <f t="shared" si="27"/>
        <v>0</v>
      </c>
    </row>
    <row r="389" spans="1:37" x14ac:dyDescent="0.25">
      <c r="A389" s="2" t="s">
        <v>530</v>
      </c>
      <c r="B389" s="2" t="s">
        <v>533</v>
      </c>
      <c r="C389">
        <f>IF(ISERROR(1/VLOOKUP($B389,'Justerad allokering'!$B$1:$AG$461,MATCH(C$1,'Justerad allokering'!$B$1:$AF$1,0),FALSE)),VLOOKUP($B389,'Allokerad kvv'!$B$2:$AV$468,MATCH(C$1,'Allokerad kvv'!$B$1:$AV$1,0),FALSE),VLOOKUP($B389,'Justerad allokering'!$B$1:$AG$461,MATCH(C$1,'Justerad allokering'!$B$1:$AF$1,0),FALSE))</f>
        <v>102.166</v>
      </c>
      <c r="D389">
        <f>IF(ISERROR(1/VLOOKUP($B389,'Justerad allokering'!$B$1:$AG$461,MATCH(D$1,'Justerad allokering'!$B$1:$AF$1,0),FALSE)),VLOOKUP($B389,'Allokerad kvv'!$B$2:$AV$468,MATCH(D$1,'Allokerad kvv'!$B$1:$AV$1,0),FALSE),VLOOKUP($B389,'Justerad allokering'!$B$1:$AG$461,MATCH(D$1,'Justerad allokering'!$B$1:$AF$1,0),FALSE))</f>
        <v>0</v>
      </c>
      <c r="E389">
        <f>IF(ISERROR(1/VLOOKUP($B389,'Justerad allokering'!$B$1:$AG$461,MATCH(E$1,'Justerad allokering'!$B$1:$AF$1,0),FALSE)),VLOOKUP($B389,'Allokerad kvv'!$B$2:$AV$468,MATCH(E$1,'Allokerad kvv'!$B$1:$AV$1,0),FALSE),VLOOKUP($B389,'Justerad allokering'!$B$1:$AG$461,MATCH(E$1,'Justerad allokering'!$B$1:$AF$1,0),FALSE))</f>
        <v>0</v>
      </c>
      <c r="F389">
        <f>IF(ISERROR(1/VLOOKUP($B389,'Justerad allokering'!$B$1:$AG$461,MATCH(F$1,'Justerad allokering'!$B$1:$AF$1,0),FALSE)),VLOOKUP($B389,'Allokerad kvv'!$B$2:$AV$468,MATCH(F$1,'Allokerad kvv'!$B$1:$AV$1,0),FALSE),VLOOKUP($B389,'Justerad allokering'!$B$1:$AG$461,MATCH(F$1,'Justerad allokering'!$B$1:$AF$1,0),FALSE))</f>
        <v>0</v>
      </c>
      <c r="G389">
        <f>IF(ISERROR(1/VLOOKUP($B389,'Justerad allokering'!$B$1:$AG$461,MATCH(G$1,'Justerad allokering'!$B$1:$AF$1,0),FALSE)),VLOOKUP($B389,'Allokerad kvv'!$B$2:$AV$468,MATCH(G$1,'Allokerad kvv'!$B$1:$AV$1,0),FALSE),VLOOKUP($B389,'Justerad allokering'!$B$1:$AG$461,MATCH(G$1,'Justerad allokering'!$B$1:$AF$1,0),FALSE))</f>
        <v>1.5077700000000001</v>
      </c>
      <c r="H389">
        <f>IF(ISERROR(1/VLOOKUP($B389,'Justerad allokering'!$B$1:$AG$461,MATCH(H$1,'Justerad allokering'!$B$1:$AF$1,0),FALSE)),VLOOKUP($B389,'Allokerad kvv'!$B$2:$AV$468,MATCH(H$1,'Allokerad kvv'!$B$1:$AV$1,0),FALSE),VLOOKUP($B389,'Justerad allokering'!$B$1:$AG$461,MATCH(H$1,'Justerad allokering'!$B$1:$AF$1,0),FALSE))</f>
        <v>0</v>
      </c>
      <c r="I389">
        <f>IF(ISERROR(1/VLOOKUP($B389,'Justerad allokering'!$B$1:$AG$461,MATCH(I$1,'Justerad allokering'!$B$1:$AF$1,0),FALSE)),VLOOKUP($B389,'Allokerad kvv'!$B$2:$AV$468,MATCH(I$1,'Allokerad kvv'!$B$1:$AV$1,0),FALSE),VLOOKUP($B389,'Justerad allokering'!$B$1:$AG$461,MATCH(I$1,'Justerad allokering'!$B$1:$AF$1,0),FALSE))</f>
        <v>0</v>
      </c>
      <c r="J389">
        <f>IF(ISERROR(1/VLOOKUP($B389,'Justerad allokering'!$B$1:$AG$461,MATCH(J$1,'Justerad allokering'!$B$1:$AF$1,0),FALSE)),VLOOKUP($B389,'Allokerad kvv'!$B$2:$AV$468,MATCH(J$1,'Allokerad kvv'!$B$1:$AV$1,0),FALSE),VLOOKUP($B389,'Justerad allokering'!$B$1:$AG$461,MATCH(J$1,'Justerad allokering'!$B$1:$AF$1,0),FALSE))</f>
        <v>0</v>
      </c>
      <c r="K389">
        <f>IF(ISERROR(1/VLOOKUP($B389,'Justerad allokering'!$B$1:$AG$461,MATCH(K$1,'Justerad allokering'!$B$1:$AF$1,0),FALSE)),VLOOKUP($B389,'Allokerad kvv'!$B$2:$AV$468,MATCH(K$1,'Allokerad kvv'!$B$1:$AV$1,0),FALSE),VLOOKUP($B389,'Justerad allokering'!$B$1:$AG$461,MATCH(K$1,'Justerad allokering'!$B$1:$AF$1,0),FALSE))</f>
        <v>3.6058599999999998</v>
      </c>
      <c r="L389">
        <f>IF(ISERROR(1/VLOOKUP($B389,'Justerad allokering'!$B$1:$AG$461,MATCH(L$1,'Justerad allokering'!$B$1:$AF$1,0),FALSE)),VLOOKUP($B389,'Allokerad kvv'!$B$2:$AV$468,MATCH(L$1,'Allokerad kvv'!$B$1:$AV$1,0),FALSE),VLOOKUP($B389,'Justerad allokering'!$B$1:$AG$461,MATCH(L$1,'Justerad allokering'!$B$1:$AF$1,0),FALSE))</f>
        <v>0</v>
      </c>
      <c r="M389">
        <f>IF(ISERROR(1/VLOOKUP($B389,'Justerad allokering'!$B$1:$AG$461,MATCH(M$1,'Justerad allokering'!$B$1:$AF$1,0),FALSE)),VLOOKUP($B389,'Allokerad kvv'!$B$2:$AV$468,MATCH(M$1,'Allokerad kvv'!$B$1:$AV$1,0),FALSE),VLOOKUP($B389,'Justerad allokering'!$B$1:$AG$461,MATCH(M$1,'Justerad allokering'!$B$1:$AF$1,0),FALSE))</f>
        <v>2.4580199999999999</v>
      </c>
      <c r="N389">
        <f>IF(ISERROR(1/VLOOKUP($B389,'Justerad allokering'!$B$1:$AG$461,MATCH(N$1,'Justerad allokering'!$B$1:$AF$1,0),FALSE)),VLOOKUP($B389,'Allokerad kvv'!$B$2:$AV$468,MATCH(N$1,'Allokerad kvv'!$B$1:$AV$1,0),FALSE),VLOOKUP($B389,'Justerad allokering'!$B$1:$AG$461,MATCH(N$1,'Justerad allokering'!$B$1:$AF$1,0),FALSE))</f>
        <v>10.641</v>
      </c>
      <c r="O389">
        <f>IF(ISERROR(1/VLOOKUP($B389,'Justerad allokering'!$B$1:$AG$461,MATCH(O$1,'Justerad allokering'!$B$1:$AF$1,0),FALSE)),VLOOKUP($B389,'Allokerad kvv'!$B$2:$AV$468,MATCH(O$1,'Allokerad kvv'!$B$1:$AV$1,0),FALSE),VLOOKUP($B389,'Justerad allokering'!$B$1:$AG$461,MATCH(O$1,'Justerad allokering'!$B$1:$AF$1,0),FALSE))</f>
        <v>0</v>
      </c>
      <c r="P389">
        <f>IF(ISERROR(1/VLOOKUP($B389,'Justerad allokering'!$B$1:$AG$461,MATCH(P$1,'Justerad allokering'!$B$1:$AF$1,0),FALSE)),VLOOKUP($B389,'Allokerad kvv'!$B$2:$AV$468,MATCH(P$1,'Allokerad kvv'!$B$1:$AV$1,0),FALSE),VLOOKUP($B389,'Justerad allokering'!$B$1:$AG$461,MATCH(P$1,'Justerad allokering'!$B$1:$AF$1,0),FALSE))</f>
        <v>0</v>
      </c>
      <c r="Q389">
        <f>IF(ISERROR(1/VLOOKUP($B389,'Justerad allokering'!$B$1:$AG$461,MATCH(Q$1,'Justerad allokering'!$B$1:$AF$1,0),FALSE)),VLOOKUP($B389,'Allokerad kvv'!$B$2:$AV$468,MATCH(Q$1,'Allokerad kvv'!$B$1:$AV$1,0),FALSE),VLOOKUP($B389,'Justerad allokering'!$B$1:$AG$461,MATCH(Q$1,'Justerad allokering'!$B$1:$AF$1,0),FALSE))</f>
        <v>0</v>
      </c>
      <c r="R389">
        <f>IF(ISERROR(1/VLOOKUP($B389,'Justerad allokering'!$B$1:$AG$461,MATCH(R$1,'Justerad allokering'!$B$1:$AF$1,0),FALSE)),VLOOKUP($B389,'Allokerad kvv'!$B$2:$AV$468,MATCH(R$1,'Allokerad kvv'!$B$1:$AV$1,0),FALSE),VLOOKUP($B389,'Justerad allokering'!$B$1:$AG$461,MATCH(R$1,'Justerad allokering'!$B$1:$AF$1,0),FALSE))</f>
        <v>0</v>
      </c>
      <c r="S389">
        <f>IF(ISERROR(1/VLOOKUP($B389,'Justerad allokering'!$B$1:$AG$461,MATCH(S$1,'Justerad allokering'!$B$1:$AF$1,0),FALSE)),VLOOKUP($B389,'Allokerad kvv'!$B$2:$AV$468,MATCH(S$1,'Allokerad kvv'!$B$1:$AV$1,0),FALSE),VLOOKUP($B389,'Justerad allokering'!$B$1:$AG$461,MATCH(S$1,'Justerad allokering'!$B$1:$AF$1,0),FALSE))</f>
        <v>0</v>
      </c>
      <c r="T389">
        <f>IF(ISERROR(1/VLOOKUP($B389,'Justerad allokering'!$B$1:$AG$461,MATCH(T$1,'Justerad allokering'!$B$1:$AF$1,0),FALSE)),VLOOKUP($B389,'Allokerad kvv'!$B$2:$AV$468,MATCH(T$1,'Allokerad kvv'!$B$1:$AV$1,0),FALSE),VLOOKUP($B389,'Justerad allokering'!$B$1:$AG$461,MATCH(T$1,'Justerad allokering'!$B$1:$AF$1,0),FALSE))</f>
        <v>0</v>
      </c>
      <c r="U389">
        <f>IF(ISERROR(1/VLOOKUP($B389,'Justerad allokering'!$B$1:$AG$461,MATCH(U$1,'Justerad allokering'!$B$1:$AF$1,0),FALSE)),VLOOKUP($B389,'Allokerad kvv'!$B$2:$AV$468,MATCH(U$1,'Allokerad kvv'!$B$1:$AV$1,0),FALSE),VLOOKUP($B389,'Justerad allokering'!$B$1:$AG$461,MATCH(U$1,'Justerad allokering'!$B$1:$AF$1,0),FALSE))</f>
        <v>0</v>
      </c>
      <c r="V389">
        <f>IF(ISERROR(1/VLOOKUP($B389,'Justerad allokering'!$B$1:$AG$461,MATCH(V$1,'Justerad allokering'!$B$1:$AF$1,0),FALSE)),VLOOKUP($B389,'Allokerad kvv'!$B$2:$AV$468,MATCH(V$1,'Allokerad kvv'!$B$1:$AV$1,0),FALSE),VLOOKUP($B389,'Justerad allokering'!$B$1:$AG$461,MATCH(V$1,'Justerad allokering'!$B$1:$AF$1,0),FALSE))</f>
        <v>0</v>
      </c>
      <c r="W389">
        <f>IF(ISERROR(1/VLOOKUP($B389,'Justerad allokering'!$B$1:$AG$461,MATCH(W$1,'Justerad allokering'!$B$1:$AF$1,0),FALSE)),VLOOKUP($B389,'Allokerad kvv'!$B$2:$AV$468,MATCH(W$1,'Allokerad kvv'!$B$1:$AV$1,0),FALSE),VLOOKUP($B389,'Justerad allokering'!$B$1:$AG$461,MATCH(W$1,'Justerad allokering'!$B$1:$AF$1,0),FALSE))</f>
        <v>0</v>
      </c>
      <c r="X389">
        <f>IF(ISERROR(1/VLOOKUP($B389,'Justerad allokering'!$B$1:$AG$461,MATCH(X$1,'Justerad allokering'!$B$1:$AF$1,0),FALSE)),VLOOKUP($B389,'Allokerad kvv'!$B$2:$AV$468,MATCH(X$1,'Allokerad kvv'!$B$1:$AV$1,0),FALSE),VLOOKUP($B389,'Justerad allokering'!$B$1:$AG$461,MATCH(X$1,'Justerad allokering'!$B$1:$AF$1,0),FALSE))</f>
        <v>0</v>
      </c>
      <c r="Y389">
        <f>IF(ISERROR(1/VLOOKUP($B389,'Justerad allokering'!$B$1:$AG$461,MATCH(Y$1,'Justerad allokering'!$B$1:$AF$1,0),FALSE)),VLOOKUP($B389,'Allokerad kvv'!$B$2:$AV$468,MATCH(Y$1,'Allokerad kvv'!$B$1:$AV$1,0),FALSE),VLOOKUP($B389,'Justerad allokering'!$B$1:$AG$461,MATCH(Y$1,'Justerad allokering'!$B$1:$AF$1,0),FALSE))</f>
        <v>0</v>
      </c>
      <c r="Z389">
        <f>IF(ISERROR(1/VLOOKUP($B389,'Justerad allokering'!$B$1:$AG$461,MATCH(Z$1,'Justerad allokering'!$B$1:$AF$1,0),FALSE)),VLOOKUP($B389,'Allokerad kvv'!$B$2:$AV$468,MATCH(Z$1,'Allokerad kvv'!$B$1:$AV$1,0),FALSE),VLOOKUP($B389,'Justerad allokering'!$B$1:$AG$461,MATCH(Z$1,'Justerad allokering'!$B$1:$AF$1,0),FALSE))</f>
        <v>0</v>
      </c>
      <c r="AE389" s="89">
        <f t="shared" si="24"/>
        <v>120.37865000000001</v>
      </c>
      <c r="AG389">
        <f t="shared" si="25"/>
        <v>116.77279000000001</v>
      </c>
      <c r="AH389">
        <f t="shared" si="26"/>
        <v>106.13179000000001</v>
      </c>
      <c r="AI389">
        <f>IF(AH389=0,"",AH389/VLOOKUP(B389,Kraftvärmeprod!$B$1:$BC$480,MATCH("Summa tillförd energi exklusive rökgaskondensering",Kraftvärmeprod!$B$1:$BC$1,0),FALSE))</f>
        <v>0.63494558812092061</v>
      </c>
      <c r="AK389">
        <f t="shared" si="27"/>
        <v>2.4580199999999999</v>
      </c>
    </row>
    <row r="390" spans="1:37" x14ac:dyDescent="0.25">
      <c r="A390" s="2" t="s">
        <v>534</v>
      </c>
      <c r="B390" s="2" t="s">
        <v>535</v>
      </c>
      <c r="C390">
        <f>IF(ISERROR(1/VLOOKUP($B390,'Justerad allokering'!$B$1:$AG$461,MATCH(C$1,'Justerad allokering'!$B$1:$AF$1,0),FALSE)),VLOOKUP($B390,'Allokerad kvv'!$B$2:$AV$468,MATCH(C$1,'Allokerad kvv'!$B$1:$AV$1,0),FALSE),VLOOKUP($B390,'Justerad allokering'!$B$1:$AG$461,MATCH(C$1,'Justerad allokering'!$B$1:$AF$1,0),FALSE))</f>
        <v>0</v>
      </c>
      <c r="D390">
        <f>IF(ISERROR(1/VLOOKUP($B390,'Justerad allokering'!$B$1:$AG$461,MATCH(D$1,'Justerad allokering'!$B$1:$AF$1,0),FALSE)),VLOOKUP($B390,'Allokerad kvv'!$B$2:$AV$468,MATCH(D$1,'Allokerad kvv'!$B$1:$AV$1,0),FALSE),VLOOKUP($B390,'Justerad allokering'!$B$1:$AG$461,MATCH(D$1,'Justerad allokering'!$B$1:$AF$1,0),FALSE))</f>
        <v>0</v>
      </c>
      <c r="E390">
        <f>IF(ISERROR(1/VLOOKUP($B390,'Justerad allokering'!$B$1:$AG$461,MATCH(E$1,'Justerad allokering'!$B$1:$AF$1,0),FALSE)),VLOOKUP($B390,'Allokerad kvv'!$B$2:$AV$468,MATCH(E$1,'Allokerad kvv'!$B$1:$AV$1,0),FALSE),VLOOKUP($B390,'Justerad allokering'!$B$1:$AG$461,MATCH(E$1,'Justerad allokering'!$B$1:$AF$1,0),FALSE))</f>
        <v>0</v>
      </c>
      <c r="F390">
        <f>IF(ISERROR(1/VLOOKUP($B390,'Justerad allokering'!$B$1:$AG$461,MATCH(F$1,'Justerad allokering'!$B$1:$AF$1,0),FALSE)),VLOOKUP($B390,'Allokerad kvv'!$B$2:$AV$468,MATCH(F$1,'Allokerad kvv'!$B$1:$AV$1,0),FALSE),VLOOKUP($B390,'Justerad allokering'!$B$1:$AG$461,MATCH(F$1,'Justerad allokering'!$B$1:$AF$1,0),FALSE))</f>
        <v>0</v>
      </c>
      <c r="G390">
        <f>IF(ISERROR(1/VLOOKUP($B390,'Justerad allokering'!$B$1:$AG$461,MATCH(G$1,'Justerad allokering'!$B$1:$AF$1,0),FALSE)),VLOOKUP($B390,'Allokerad kvv'!$B$2:$AV$468,MATCH(G$1,'Allokerad kvv'!$B$1:$AV$1,0),FALSE),VLOOKUP($B390,'Justerad allokering'!$B$1:$AG$461,MATCH(G$1,'Justerad allokering'!$B$1:$AF$1,0),FALSE))</f>
        <v>0</v>
      </c>
      <c r="H390">
        <f>IF(ISERROR(1/VLOOKUP($B390,'Justerad allokering'!$B$1:$AG$461,MATCH(H$1,'Justerad allokering'!$B$1:$AF$1,0),FALSE)),VLOOKUP($B390,'Allokerad kvv'!$B$2:$AV$468,MATCH(H$1,'Allokerad kvv'!$B$1:$AV$1,0),FALSE),VLOOKUP($B390,'Justerad allokering'!$B$1:$AG$461,MATCH(H$1,'Justerad allokering'!$B$1:$AF$1,0),FALSE))</f>
        <v>0</v>
      </c>
      <c r="I390">
        <f>IF(ISERROR(1/VLOOKUP($B390,'Justerad allokering'!$B$1:$AG$461,MATCH(I$1,'Justerad allokering'!$B$1:$AF$1,0),FALSE)),VLOOKUP($B390,'Allokerad kvv'!$B$2:$AV$468,MATCH(I$1,'Allokerad kvv'!$B$1:$AV$1,0),FALSE),VLOOKUP($B390,'Justerad allokering'!$B$1:$AG$461,MATCH(I$1,'Justerad allokering'!$B$1:$AF$1,0),FALSE))</f>
        <v>0</v>
      </c>
      <c r="J390">
        <f>IF(ISERROR(1/VLOOKUP($B390,'Justerad allokering'!$B$1:$AG$461,MATCH(J$1,'Justerad allokering'!$B$1:$AF$1,0),FALSE)),VLOOKUP($B390,'Allokerad kvv'!$B$2:$AV$468,MATCH(J$1,'Allokerad kvv'!$B$1:$AV$1,0),FALSE),VLOOKUP($B390,'Justerad allokering'!$B$1:$AG$461,MATCH(J$1,'Justerad allokering'!$B$1:$AF$1,0),FALSE))</f>
        <v>0</v>
      </c>
      <c r="K390">
        <f>IF(ISERROR(1/VLOOKUP($B390,'Justerad allokering'!$B$1:$AG$461,MATCH(K$1,'Justerad allokering'!$B$1:$AF$1,0),FALSE)),VLOOKUP($B390,'Allokerad kvv'!$B$2:$AV$468,MATCH(K$1,'Allokerad kvv'!$B$1:$AV$1,0),FALSE),VLOOKUP($B390,'Justerad allokering'!$B$1:$AG$461,MATCH(K$1,'Justerad allokering'!$B$1:$AF$1,0),FALSE))</f>
        <v>0</v>
      </c>
      <c r="L390">
        <f>IF(ISERROR(1/VLOOKUP($B390,'Justerad allokering'!$B$1:$AG$461,MATCH(L$1,'Justerad allokering'!$B$1:$AF$1,0),FALSE)),VLOOKUP($B390,'Allokerad kvv'!$B$2:$AV$468,MATCH(L$1,'Allokerad kvv'!$B$1:$AV$1,0),FALSE),VLOOKUP($B390,'Justerad allokering'!$B$1:$AG$461,MATCH(L$1,'Justerad allokering'!$B$1:$AF$1,0),FALSE))</f>
        <v>0</v>
      </c>
      <c r="M390">
        <f>IF(ISERROR(1/VLOOKUP($B390,'Justerad allokering'!$B$1:$AG$461,MATCH(M$1,'Justerad allokering'!$B$1:$AF$1,0),FALSE)),VLOOKUP($B390,'Allokerad kvv'!$B$2:$AV$468,MATCH(M$1,'Allokerad kvv'!$B$1:$AV$1,0),FALSE),VLOOKUP($B390,'Justerad allokering'!$B$1:$AG$461,MATCH(M$1,'Justerad allokering'!$B$1:$AF$1,0),FALSE))</f>
        <v>0</v>
      </c>
      <c r="N390">
        <f>IF(ISERROR(1/VLOOKUP($B390,'Justerad allokering'!$B$1:$AG$461,MATCH(N$1,'Justerad allokering'!$B$1:$AF$1,0),FALSE)),VLOOKUP($B390,'Allokerad kvv'!$B$2:$AV$468,MATCH(N$1,'Allokerad kvv'!$B$1:$AV$1,0),FALSE),VLOOKUP($B390,'Justerad allokering'!$B$1:$AG$461,MATCH(N$1,'Justerad allokering'!$B$1:$AF$1,0),FALSE))</f>
        <v>0</v>
      </c>
      <c r="O390">
        <f>IF(ISERROR(1/VLOOKUP($B390,'Justerad allokering'!$B$1:$AG$461,MATCH(O$1,'Justerad allokering'!$B$1:$AF$1,0),FALSE)),VLOOKUP($B390,'Allokerad kvv'!$B$2:$AV$468,MATCH(O$1,'Allokerad kvv'!$B$1:$AV$1,0),FALSE),VLOOKUP($B390,'Justerad allokering'!$B$1:$AG$461,MATCH(O$1,'Justerad allokering'!$B$1:$AF$1,0),FALSE))</f>
        <v>0</v>
      </c>
      <c r="P390">
        <f>IF(ISERROR(1/VLOOKUP($B390,'Justerad allokering'!$B$1:$AG$461,MATCH(P$1,'Justerad allokering'!$B$1:$AF$1,0),FALSE)),VLOOKUP($B390,'Allokerad kvv'!$B$2:$AV$468,MATCH(P$1,'Allokerad kvv'!$B$1:$AV$1,0),FALSE),VLOOKUP($B390,'Justerad allokering'!$B$1:$AG$461,MATCH(P$1,'Justerad allokering'!$B$1:$AF$1,0),FALSE))</f>
        <v>0</v>
      </c>
      <c r="Q390">
        <f>IF(ISERROR(1/VLOOKUP($B390,'Justerad allokering'!$B$1:$AG$461,MATCH(Q$1,'Justerad allokering'!$B$1:$AF$1,0),FALSE)),VLOOKUP($B390,'Allokerad kvv'!$B$2:$AV$468,MATCH(Q$1,'Allokerad kvv'!$B$1:$AV$1,0),FALSE),VLOOKUP($B390,'Justerad allokering'!$B$1:$AG$461,MATCH(Q$1,'Justerad allokering'!$B$1:$AF$1,0),FALSE))</f>
        <v>0</v>
      </c>
      <c r="R390">
        <f>IF(ISERROR(1/VLOOKUP($B390,'Justerad allokering'!$B$1:$AG$461,MATCH(R$1,'Justerad allokering'!$B$1:$AF$1,0),FALSE)),VLOOKUP($B390,'Allokerad kvv'!$B$2:$AV$468,MATCH(R$1,'Allokerad kvv'!$B$1:$AV$1,0),FALSE),VLOOKUP($B390,'Justerad allokering'!$B$1:$AG$461,MATCH(R$1,'Justerad allokering'!$B$1:$AF$1,0),FALSE))</f>
        <v>0</v>
      </c>
      <c r="S390">
        <f>IF(ISERROR(1/VLOOKUP($B390,'Justerad allokering'!$B$1:$AG$461,MATCH(S$1,'Justerad allokering'!$B$1:$AF$1,0),FALSE)),VLOOKUP($B390,'Allokerad kvv'!$B$2:$AV$468,MATCH(S$1,'Allokerad kvv'!$B$1:$AV$1,0),FALSE),VLOOKUP($B390,'Justerad allokering'!$B$1:$AG$461,MATCH(S$1,'Justerad allokering'!$B$1:$AF$1,0),FALSE))</f>
        <v>0</v>
      </c>
      <c r="T390">
        <f>IF(ISERROR(1/VLOOKUP($B390,'Justerad allokering'!$B$1:$AG$461,MATCH(T$1,'Justerad allokering'!$B$1:$AF$1,0),FALSE)),VLOOKUP($B390,'Allokerad kvv'!$B$2:$AV$468,MATCH(T$1,'Allokerad kvv'!$B$1:$AV$1,0),FALSE),VLOOKUP($B390,'Justerad allokering'!$B$1:$AG$461,MATCH(T$1,'Justerad allokering'!$B$1:$AF$1,0),FALSE))</f>
        <v>0</v>
      </c>
      <c r="U390">
        <f>IF(ISERROR(1/VLOOKUP($B390,'Justerad allokering'!$B$1:$AG$461,MATCH(U$1,'Justerad allokering'!$B$1:$AF$1,0),FALSE)),VLOOKUP($B390,'Allokerad kvv'!$B$2:$AV$468,MATCH(U$1,'Allokerad kvv'!$B$1:$AV$1,0),FALSE),VLOOKUP($B390,'Justerad allokering'!$B$1:$AG$461,MATCH(U$1,'Justerad allokering'!$B$1:$AF$1,0),FALSE))</f>
        <v>0</v>
      </c>
      <c r="V390">
        <f>IF(ISERROR(1/VLOOKUP($B390,'Justerad allokering'!$B$1:$AG$461,MATCH(V$1,'Justerad allokering'!$B$1:$AF$1,0),FALSE)),VLOOKUP($B390,'Allokerad kvv'!$B$2:$AV$468,MATCH(V$1,'Allokerad kvv'!$B$1:$AV$1,0),FALSE),VLOOKUP($B390,'Justerad allokering'!$B$1:$AG$461,MATCH(V$1,'Justerad allokering'!$B$1:$AF$1,0),FALSE))</f>
        <v>0</v>
      </c>
      <c r="W390">
        <f>IF(ISERROR(1/VLOOKUP($B390,'Justerad allokering'!$B$1:$AG$461,MATCH(W$1,'Justerad allokering'!$B$1:$AF$1,0),FALSE)),VLOOKUP($B390,'Allokerad kvv'!$B$2:$AV$468,MATCH(W$1,'Allokerad kvv'!$B$1:$AV$1,0),FALSE),VLOOKUP($B390,'Justerad allokering'!$B$1:$AG$461,MATCH(W$1,'Justerad allokering'!$B$1:$AF$1,0),FALSE))</f>
        <v>0</v>
      </c>
      <c r="X390">
        <f>IF(ISERROR(1/VLOOKUP($B390,'Justerad allokering'!$B$1:$AG$461,MATCH(X$1,'Justerad allokering'!$B$1:$AF$1,0),FALSE)),VLOOKUP($B390,'Allokerad kvv'!$B$2:$AV$468,MATCH(X$1,'Allokerad kvv'!$B$1:$AV$1,0),FALSE),VLOOKUP($B390,'Justerad allokering'!$B$1:$AG$461,MATCH(X$1,'Justerad allokering'!$B$1:$AF$1,0),FALSE))</f>
        <v>0</v>
      </c>
      <c r="Y390">
        <f>IF(ISERROR(1/VLOOKUP($B390,'Justerad allokering'!$B$1:$AG$461,MATCH(Y$1,'Justerad allokering'!$B$1:$AF$1,0),FALSE)),VLOOKUP($B390,'Allokerad kvv'!$B$2:$AV$468,MATCH(Y$1,'Allokerad kvv'!$B$1:$AV$1,0),FALSE),VLOOKUP($B390,'Justerad allokering'!$B$1:$AG$461,MATCH(Y$1,'Justerad allokering'!$B$1:$AF$1,0),FALSE))</f>
        <v>0</v>
      </c>
      <c r="Z390">
        <f>IF(ISERROR(1/VLOOKUP($B390,'Justerad allokering'!$B$1:$AG$461,MATCH(Z$1,'Justerad allokering'!$B$1:$AF$1,0),FALSE)),VLOOKUP($B390,'Allokerad kvv'!$B$2:$AV$468,MATCH(Z$1,'Allokerad kvv'!$B$1:$AV$1,0),FALSE),VLOOKUP($B390,'Justerad allokering'!$B$1:$AG$461,MATCH(Z$1,'Justerad allokering'!$B$1:$AF$1,0),FALSE))</f>
        <v>0</v>
      </c>
      <c r="AE390" s="89">
        <f t="shared" si="24"/>
        <v>0</v>
      </c>
      <c r="AG390">
        <f t="shared" si="25"/>
        <v>0</v>
      </c>
      <c r="AH390">
        <f t="shared" si="26"/>
        <v>0</v>
      </c>
      <c r="AI390" t="str">
        <f>IF(AH390=0,"",AH390/VLOOKUP(B390,Kraftvärmeprod!$B$1:$BC$480,MATCH("Summa tillförd energi exklusive rökgaskondensering",Kraftvärmeprod!$B$1:$BC$1,0),FALSE))</f>
        <v/>
      </c>
      <c r="AK390">
        <f t="shared" si="27"/>
        <v>0</v>
      </c>
    </row>
    <row r="391" spans="1:37" x14ac:dyDescent="0.25">
      <c r="A391" s="2" t="s">
        <v>534</v>
      </c>
      <c r="B391" s="2" t="s">
        <v>536</v>
      </c>
      <c r="C391">
        <f>IF(ISERROR(1/VLOOKUP($B391,'Justerad allokering'!$B$1:$AG$461,MATCH(C$1,'Justerad allokering'!$B$1:$AF$1,0),FALSE)),VLOOKUP($B391,'Allokerad kvv'!$B$2:$AV$468,MATCH(C$1,'Allokerad kvv'!$B$1:$AV$1,0),FALSE),VLOOKUP($B391,'Justerad allokering'!$B$1:$AG$461,MATCH(C$1,'Justerad allokering'!$B$1:$AF$1,0),FALSE))</f>
        <v>0</v>
      </c>
      <c r="D391">
        <f>IF(ISERROR(1/VLOOKUP($B391,'Justerad allokering'!$B$1:$AG$461,MATCH(D$1,'Justerad allokering'!$B$1:$AF$1,0),FALSE)),VLOOKUP($B391,'Allokerad kvv'!$B$2:$AV$468,MATCH(D$1,'Allokerad kvv'!$B$1:$AV$1,0),FALSE),VLOOKUP($B391,'Justerad allokering'!$B$1:$AG$461,MATCH(D$1,'Justerad allokering'!$B$1:$AF$1,0),FALSE))</f>
        <v>0</v>
      </c>
      <c r="E391">
        <f>IF(ISERROR(1/VLOOKUP($B391,'Justerad allokering'!$B$1:$AG$461,MATCH(E$1,'Justerad allokering'!$B$1:$AF$1,0),FALSE)),VLOOKUP($B391,'Allokerad kvv'!$B$2:$AV$468,MATCH(E$1,'Allokerad kvv'!$B$1:$AV$1,0),FALSE),VLOOKUP($B391,'Justerad allokering'!$B$1:$AG$461,MATCH(E$1,'Justerad allokering'!$B$1:$AF$1,0),FALSE))</f>
        <v>0</v>
      </c>
      <c r="F391">
        <f>IF(ISERROR(1/VLOOKUP($B391,'Justerad allokering'!$B$1:$AG$461,MATCH(F$1,'Justerad allokering'!$B$1:$AF$1,0),FALSE)),VLOOKUP($B391,'Allokerad kvv'!$B$2:$AV$468,MATCH(F$1,'Allokerad kvv'!$B$1:$AV$1,0),FALSE),VLOOKUP($B391,'Justerad allokering'!$B$1:$AG$461,MATCH(F$1,'Justerad allokering'!$B$1:$AF$1,0),FALSE))</f>
        <v>0</v>
      </c>
      <c r="G391">
        <f>IF(ISERROR(1/VLOOKUP($B391,'Justerad allokering'!$B$1:$AG$461,MATCH(G$1,'Justerad allokering'!$B$1:$AF$1,0),FALSE)),VLOOKUP($B391,'Allokerad kvv'!$B$2:$AV$468,MATCH(G$1,'Allokerad kvv'!$B$1:$AV$1,0),FALSE),VLOOKUP($B391,'Justerad allokering'!$B$1:$AG$461,MATCH(G$1,'Justerad allokering'!$B$1:$AF$1,0),FALSE))</f>
        <v>0</v>
      </c>
      <c r="H391">
        <f>IF(ISERROR(1/VLOOKUP($B391,'Justerad allokering'!$B$1:$AG$461,MATCH(H$1,'Justerad allokering'!$B$1:$AF$1,0),FALSE)),VLOOKUP($B391,'Allokerad kvv'!$B$2:$AV$468,MATCH(H$1,'Allokerad kvv'!$B$1:$AV$1,0),FALSE),VLOOKUP($B391,'Justerad allokering'!$B$1:$AG$461,MATCH(H$1,'Justerad allokering'!$B$1:$AF$1,0),FALSE))</f>
        <v>0</v>
      </c>
      <c r="I391">
        <f>IF(ISERROR(1/VLOOKUP($B391,'Justerad allokering'!$B$1:$AG$461,MATCH(I$1,'Justerad allokering'!$B$1:$AF$1,0),FALSE)),VLOOKUP($B391,'Allokerad kvv'!$B$2:$AV$468,MATCH(I$1,'Allokerad kvv'!$B$1:$AV$1,0),FALSE),VLOOKUP($B391,'Justerad allokering'!$B$1:$AG$461,MATCH(I$1,'Justerad allokering'!$B$1:$AF$1,0),FALSE))</f>
        <v>0</v>
      </c>
      <c r="J391">
        <f>IF(ISERROR(1/VLOOKUP($B391,'Justerad allokering'!$B$1:$AG$461,MATCH(J$1,'Justerad allokering'!$B$1:$AF$1,0),FALSE)),VLOOKUP($B391,'Allokerad kvv'!$B$2:$AV$468,MATCH(J$1,'Allokerad kvv'!$B$1:$AV$1,0),FALSE),VLOOKUP($B391,'Justerad allokering'!$B$1:$AG$461,MATCH(J$1,'Justerad allokering'!$B$1:$AF$1,0),FALSE))</f>
        <v>0</v>
      </c>
      <c r="K391">
        <f>IF(ISERROR(1/VLOOKUP($B391,'Justerad allokering'!$B$1:$AG$461,MATCH(K$1,'Justerad allokering'!$B$1:$AF$1,0),FALSE)),VLOOKUP($B391,'Allokerad kvv'!$B$2:$AV$468,MATCH(K$1,'Allokerad kvv'!$B$1:$AV$1,0),FALSE),VLOOKUP($B391,'Justerad allokering'!$B$1:$AG$461,MATCH(K$1,'Justerad allokering'!$B$1:$AF$1,0),FALSE))</f>
        <v>0</v>
      </c>
      <c r="L391">
        <f>IF(ISERROR(1/VLOOKUP($B391,'Justerad allokering'!$B$1:$AG$461,MATCH(L$1,'Justerad allokering'!$B$1:$AF$1,0),FALSE)),VLOOKUP($B391,'Allokerad kvv'!$B$2:$AV$468,MATCH(L$1,'Allokerad kvv'!$B$1:$AV$1,0),FALSE),VLOOKUP($B391,'Justerad allokering'!$B$1:$AG$461,MATCH(L$1,'Justerad allokering'!$B$1:$AF$1,0),FALSE))</f>
        <v>0</v>
      </c>
      <c r="M391">
        <f>IF(ISERROR(1/VLOOKUP($B391,'Justerad allokering'!$B$1:$AG$461,MATCH(M$1,'Justerad allokering'!$B$1:$AF$1,0),FALSE)),VLOOKUP($B391,'Allokerad kvv'!$B$2:$AV$468,MATCH(M$1,'Allokerad kvv'!$B$1:$AV$1,0),FALSE),VLOOKUP($B391,'Justerad allokering'!$B$1:$AG$461,MATCH(M$1,'Justerad allokering'!$B$1:$AF$1,0),FALSE))</f>
        <v>0</v>
      </c>
      <c r="N391">
        <f>IF(ISERROR(1/VLOOKUP($B391,'Justerad allokering'!$B$1:$AG$461,MATCH(N$1,'Justerad allokering'!$B$1:$AF$1,0),FALSE)),VLOOKUP($B391,'Allokerad kvv'!$B$2:$AV$468,MATCH(N$1,'Allokerad kvv'!$B$1:$AV$1,0),FALSE),VLOOKUP($B391,'Justerad allokering'!$B$1:$AG$461,MATCH(N$1,'Justerad allokering'!$B$1:$AF$1,0),FALSE))</f>
        <v>0</v>
      </c>
      <c r="O391">
        <f>IF(ISERROR(1/VLOOKUP($B391,'Justerad allokering'!$B$1:$AG$461,MATCH(O$1,'Justerad allokering'!$B$1:$AF$1,0),FALSE)),VLOOKUP($B391,'Allokerad kvv'!$B$2:$AV$468,MATCH(O$1,'Allokerad kvv'!$B$1:$AV$1,0),FALSE),VLOOKUP($B391,'Justerad allokering'!$B$1:$AG$461,MATCH(O$1,'Justerad allokering'!$B$1:$AF$1,0),FALSE))</f>
        <v>0</v>
      </c>
      <c r="P391">
        <f>IF(ISERROR(1/VLOOKUP($B391,'Justerad allokering'!$B$1:$AG$461,MATCH(P$1,'Justerad allokering'!$B$1:$AF$1,0),FALSE)),VLOOKUP($B391,'Allokerad kvv'!$B$2:$AV$468,MATCH(P$1,'Allokerad kvv'!$B$1:$AV$1,0),FALSE),VLOOKUP($B391,'Justerad allokering'!$B$1:$AG$461,MATCH(P$1,'Justerad allokering'!$B$1:$AF$1,0),FALSE))</f>
        <v>0</v>
      </c>
      <c r="Q391">
        <f>IF(ISERROR(1/VLOOKUP($B391,'Justerad allokering'!$B$1:$AG$461,MATCH(Q$1,'Justerad allokering'!$B$1:$AF$1,0),FALSE)),VLOOKUP($B391,'Allokerad kvv'!$B$2:$AV$468,MATCH(Q$1,'Allokerad kvv'!$B$1:$AV$1,0),FALSE),VLOOKUP($B391,'Justerad allokering'!$B$1:$AG$461,MATCH(Q$1,'Justerad allokering'!$B$1:$AF$1,0),FALSE))</f>
        <v>0</v>
      </c>
      <c r="R391">
        <f>IF(ISERROR(1/VLOOKUP($B391,'Justerad allokering'!$B$1:$AG$461,MATCH(R$1,'Justerad allokering'!$B$1:$AF$1,0),FALSE)),VLOOKUP($B391,'Allokerad kvv'!$B$2:$AV$468,MATCH(R$1,'Allokerad kvv'!$B$1:$AV$1,0),FALSE),VLOOKUP($B391,'Justerad allokering'!$B$1:$AG$461,MATCH(R$1,'Justerad allokering'!$B$1:$AF$1,0),FALSE))</f>
        <v>0</v>
      </c>
      <c r="S391">
        <f>IF(ISERROR(1/VLOOKUP($B391,'Justerad allokering'!$B$1:$AG$461,MATCH(S$1,'Justerad allokering'!$B$1:$AF$1,0),FALSE)),VLOOKUP($B391,'Allokerad kvv'!$B$2:$AV$468,MATCH(S$1,'Allokerad kvv'!$B$1:$AV$1,0),FALSE),VLOOKUP($B391,'Justerad allokering'!$B$1:$AG$461,MATCH(S$1,'Justerad allokering'!$B$1:$AF$1,0),FALSE))</f>
        <v>0</v>
      </c>
      <c r="T391">
        <f>IF(ISERROR(1/VLOOKUP($B391,'Justerad allokering'!$B$1:$AG$461,MATCH(T$1,'Justerad allokering'!$B$1:$AF$1,0),FALSE)),VLOOKUP($B391,'Allokerad kvv'!$B$2:$AV$468,MATCH(T$1,'Allokerad kvv'!$B$1:$AV$1,0),FALSE),VLOOKUP($B391,'Justerad allokering'!$B$1:$AG$461,MATCH(T$1,'Justerad allokering'!$B$1:$AF$1,0),FALSE))</f>
        <v>0</v>
      </c>
      <c r="U391">
        <f>IF(ISERROR(1/VLOOKUP($B391,'Justerad allokering'!$B$1:$AG$461,MATCH(U$1,'Justerad allokering'!$B$1:$AF$1,0),FALSE)),VLOOKUP($B391,'Allokerad kvv'!$B$2:$AV$468,MATCH(U$1,'Allokerad kvv'!$B$1:$AV$1,0),FALSE),VLOOKUP($B391,'Justerad allokering'!$B$1:$AG$461,MATCH(U$1,'Justerad allokering'!$B$1:$AF$1,0),FALSE))</f>
        <v>0</v>
      </c>
      <c r="V391">
        <f>IF(ISERROR(1/VLOOKUP($B391,'Justerad allokering'!$B$1:$AG$461,MATCH(V$1,'Justerad allokering'!$B$1:$AF$1,0),FALSE)),VLOOKUP($B391,'Allokerad kvv'!$B$2:$AV$468,MATCH(V$1,'Allokerad kvv'!$B$1:$AV$1,0),FALSE),VLOOKUP($B391,'Justerad allokering'!$B$1:$AG$461,MATCH(V$1,'Justerad allokering'!$B$1:$AF$1,0),FALSE))</f>
        <v>0</v>
      </c>
      <c r="W391">
        <f>IF(ISERROR(1/VLOOKUP($B391,'Justerad allokering'!$B$1:$AG$461,MATCH(W$1,'Justerad allokering'!$B$1:$AF$1,0),FALSE)),VLOOKUP($B391,'Allokerad kvv'!$B$2:$AV$468,MATCH(W$1,'Allokerad kvv'!$B$1:$AV$1,0),FALSE),VLOOKUP($B391,'Justerad allokering'!$B$1:$AG$461,MATCH(W$1,'Justerad allokering'!$B$1:$AF$1,0),FALSE))</f>
        <v>0</v>
      </c>
      <c r="X391">
        <f>IF(ISERROR(1/VLOOKUP($B391,'Justerad allokering'!$B$1:$AG$461,MATCH(X$1,'Justerad allokering'!$B$1:$AF$1,0),FALSE)),VLOOKUP($B391,'Allokerad kvv'!$B$2:$AV$468,MATCH(X$1,'Allokerad kvv'!$B$1:$AV$1,0),FALSE),VLOOKUP($B391,'Justerad allokering'!$B$1:$AG$461,MATCH(X$1,'Justerad allokering'!$B$1:$AF$1,0),FALSE))</f>
        <v>0</v>
      </c>
      <c r="Y391">
        <f>IF(ISERROR(1/VLOOKUP($B391,'Justerad allokering'!$B$1:$AG$461,MATCH(Y$1,'Justerad allokering'!$B$1:$AF$1,0),FALSE)),VLOOKUP($B391,'Allokerad kvv'!$B$2:$AV$468,MATCH(Y$1,'Allokerad kvv'!$B$1:$AV$1,0),FALSE),VLOOKUP($B391,'Justerad allokering'!$B$1:$AG$461,MATCH(Y$1,'Justerad allokering'!$B$1:$AF$1,0),FALSE))</f>
        <v>0</v>
      </c>
      <c r="Z391">
        <f>IF(ISERROR(1/VLOOKUP($B391,'Justerad allokering'!$B$1:$AG$461,MATCH(Z$1,'Justerad allokering'!$B$1:$AF$1,0),FALSE)),VLOOKUP($B391,'Allokerad kvv'!$B$2:$AV$468,MATCH(Z$1,'Allokerad kvv'!$B$1:$AV$1,0),FALSE),VLOOKUP($B391,'Justerad allokering'!$B$1:$AG$461,MATCH(Z$1,'Justerad allokering'!$B$1:$AF$1,0),FALSE))</f>
        <v>0</v>
      </c>
      <c r="AE391" s="89">
        <f t="shared" si="24"/>
        <v>0</v>
      </c>
      <c r="AG391">
        <f t="shared" si="25"/>
        <v>0</v>
      </c>
      <c r="AH391">
        <f t="shared" si="26"/>
        <v>0</v>
      </c>
      <c r="AI391" t="str">
        <f>IF(AH391=0,"",AH391/VLOOKUP(B391,Kraftvärmeprod!$B$1:$BC$480,MATCH("Summa tillförd energi exklusive rökgaskondensering",Kraftvärmeprod!$B$1:$BC$1,0),FALSE))</f>
        <v/>
      </c>
      <c r="AK391">
        <f t="shared" si="27"/>
        <v>0</v>
      </c>
    </row>
    <row r="392" spans="1:37" x14ac:dyDescent="0.25">
      <c r="A392" s="2" t="s">
        <v>534</v>
      </c>
      <c r="B392" s="2" t="s">
        <v>537</v>
      </c>
      <c r="C392">
        <f>IF(ISERROR(1/VLOOKUP($B392,'Justerad allokering'!$B$1:$AG$461,MATCH(C$1,'Justerad allokering'!$B$1:$AF$1,0),FALSE)),VLOOKUP($B392,'Allokerad kvv'!$B$2:$AV$468,MATCH(C$1,'Allokerad kvv'!$B$1:$AV$1,0),FALSE),VLOOKUP($B392,'Justerad allokering'!$B$1:$AG$461,MATCH(C$1,'Justerad allokering'!$B$1:$AF$1,0),FALSE))</f>
        <v>0</v>
      </c>
      <c r="D392">
        <f>IF(ISERROR(1/VLOOKUP($B392,'Justerad allokering'!$B$1:$AG$461,MATCH(D$1,'Justerad allokering'!$B$1:$AF$1,0),FALSE)),VLOOKUP($B392,'Allokerad kvv'!$B$2:$AV$468,MATCH(D$1,'Allokerad kvv'!$B$1:$AV$1,0),FALSE),VLOOKUP($B392,'Justerad allokering'!$B$1:$AG$461,MATCH(D$1,'Justerad allokering'!$B$1:$AF$1,0),FALSE))</f>
        <v>0</v>
      </c>
      <c r="E392">
        <f>IF(ISERROR(1/VLOOKUP($B392,'Justerad allokering'!$B$1:$AG$461,MATCH(E$1,'Justerad allokering'!$B$1:$AF$1,0),FALSE)),VLOOKUP($B392,'Allokerad kvv'!$B$2:$AV$468,MATCH(E$1,'Allokerad kvv'!$B$1:$AV$1,0),FALSE),VLOOKUP($B392,'Justerad allokering'!$B$1:$AG$461,MATCH(E$1,'Justerad allokering'!$B$1:$AF$1,0),FALSE))</f>
        <v>0</v>
      </c>
      <c r="F392">
        <f>IF(ISERROR(1/VLOOKUP($B392,'Justerad allokering'!$B$1:$AG$461,MATCH(F$1,'Justerad allokering'!$B$1:$AF$1,0),FALSE)),VLOOKUP($B392,'Allokerad kvv'!$B$2:$AV$468,MATCH(F$1,'Allokerad kvv'!$B$1:$AV$1,0),FALSE),VLOOKUP($B392,'Justerad allokering'!$B$1:$AG$461,MATCH(F$1,'Justerad allokering'!$B$1:$AF$1,0),FALSE))</f>
        <v>0</v>
      </c>
      <c r="G392">
        <f>IF(ISERROR(1/VLOOKUP($B392,'Justerad allokering'!$B$1:$AG$461,MATCH(G$1,'Justerad allokering'!$B$1:$AF$1,0),FALSE)),VLOOKUP($B392,'Allokerad kvv'!$B$2:$AV$468,MATCH(G$1,'Allokerad kvv'!$B$1:$AV$1,0),FALSE),VLOOKUP($B392,'Justerad allokering'!$B$1:$AG$461,MATCH(G$1,'Justerad allokering'!$B$1:$AF$1,0),FALSE))</f>
        <v>0</v>
      </c>
      <c r="H392">
        <f>IF(ISERROR(1/VLOOKUP($B392,'Justerad allokering'!$B$1:$AG$461,MATCH(H$1,'Justerad allokering'!$B$1:$AF$1,0),FALSE)),VLOOKUP($B392,'Allokerad kvv'!$B$2:$AV$468,MATCH(H$1,'Allokerad kvv'!$B$1:$AV$1,0),FALSE),VLOOKUP($B392,'Justerad allokering'!$B$1:$AG$461,MATCH(H$1,'Justerad allokering'!$B$1:$AF$1,0),FALSE))</f>
        <v>0</v>
      </c>
      <c r="I392">
        <f>IF(ISERROR(1/VLOOKUP($B392,'Justerad allokering'!$B$1:$AG$461,MATCH(I$1,'Justerad allokering'!$B$1:$AF$1,0),FALSE)),VLOOKUP($B392,'Allokerad kvv'!$B$2:$AV$468,MATCH(I$1,'Allokerad kvv'!$B$1:$AV$1,0),FALSE),VLOOKUP($B392,'Justerad allokering'!$B$1:$AG$461,MATCH(I$1,'Justerad allokering'!$B$1:$AF$1,0),FALSE))</f>
        <v>0</v>
      </c>
      <c r="J392">
        <f>IF(ISERROR(1/VLOOKUP($B392,'Justerad allokering'!$B$1:$AG$461,MATCH(J$1,'Justerad allokering'!$B$1:$AF$1,0),FALSE)),VLOOKUP($B392,'Allokerad kvv'!$B$2:$AV$468,MATCH(J$1,'Allokerad kvv'!$B$1:$AV$1,0),FALSE),VLOOKUP($B392,'Justerad allokering'!$B$1:$AG$461,MATCH(J$1,'Justerad allokering'!$B$1:$AF$1,0),FALSE))</f>
        <v>0</v>
      </c>
      <c r="K392">
        <f>IF(ISERROR(1/VLOOKUP($B392,'Justerad allokering'!$B$1:$AG$461,MATCH(K$1,'Justerad allokering'!$B$1:$AF$1,0),FALSE)),VLOOKUP($B392,'Allokerad kvv'!$B$2:$AV$468,MATCH(K$1,'Allokerad kvv'!$B$1:$AV$1,0),FALSE),VLOOKUP($B392,'Justerad allokering'!$B$1:$AG$461,MATCH(K$1,'Justerad allokering'!$B$1:$AF$1,0),FALSE))</f>
        <v>0</v>
      </c>
      <c r="L392">
        <f>IF(ISERROR(1/VLOOKUP($B392,'Justerad allokering'!$B$1:$AG$461,MATCH(L$1,'Justerad allokering'!$B$1:$AF$1,0),FALSE)),VLOOKUP($B392,'Allokerad kvv'!$B$2:$AV$468,MATCH(L$1,'Allokerad kvv'!$B$1:$AV$1,0),FALSE),VLOOKUP($B392,'Justerad allokering'!$B$1:$AG$461,MATCH(L$1,'Justerad allokering'!$B$1:$AF$1,0),FALSE))</f>
        <v>0</v>
      </c>
      <c r="M392">
        <f>IF(ISERROR(1/VLOOKUP($B392,'Justerad allokering'!$B$1:$AG$461,MATCH(M$1,'Justerad allokering'!$B$1:$AF$1,0),FALSE)),VLOOKUP($B392,'Allokerad kvv'!$B$2:$AV$468,MATCH(M$1,'Allokerad kvv'!$B$1:$AV$1,0),FALSE),VLOOKUP($B392,'Justerad allokering'!$B$1:$AG$461,MATCH(M$1,'Justerad allokering'!$B$1:$AF$1,0),FALSE))</f>
        <v>0</v>
      </c>
      <c r="N392">
        <f>IF(ISERROR(1/VLOOKUP($B392,'Justerad allokering'!$B$1:$AG$461,MATCH(N$1,'Justerad allokering'!$B$1:$AF$1,0),FALSE)),VLOOKUP($B392,'Allokerad kvv'!$B$2:$AV$468,MATCH(N$1,'Allokerad kvv'!$B$1:$AV$1,0),FALSE),VLOOKUP($B392,'Justerad allokering'!$B$1:$AG$461,MATCH(N$1,'Justerad allokering'!$B$1:$AF$1,0),FALSE))</f>
        <v>0</v>
      </c>
      <c r="O392">
        <f>IF(ISERROR(1/VLOOKUP($B392,'Justerad allokering'!$B$1:$AG$461,MATCH(O$1,'Justerad allokering'!$B$1:$AF$1,0),FALSE)),VLOOKUP($B392,'Allokerad kvv'!$B$2:$AV$468,MATCH(O$1,'Allokerad kvv'!$B$1:$AV$1,0),FALSE),VLOOKUP($B392,'Justerad allokering'!$B$1:$AG$461,MATCH(O$1,'Justerad allokering'!$B$1:$AF$1,0),FALSE))</f>
        <v>0</v>
      </c>
      <c r="P392">
        <f>IF(ISERROR(1/VLOOKUP($B392,'Justerad allokering'!$B$1:$AG$461,MATCH(P$1,'Justerad allokering'!$B$1:$AF$1,0),FALSE)),VLOOKUP($B392,'Allokerad kvv'!$B$2:$AV$468,MATCH(P$1,'Allokerad kvv'!$B$1:$AV$1,0),FALSE),VLOOKUP($B392,'Justerad allokering'!$B$1:$AG$461,MATCH(P$1,'Justerad allokering'!$B$1:$AF$1,0),FALSE))</f>
        <v>0</v>
      </c>
      <c r="Q392">
        <f>IF(ISERROR(1/VLOOKUP($B392,'Justerad allokering'!$B$1:$AG$461,MATCH(Q$1,'Justerad allokering'!$B$1:$AF$1,0),FALSE)),VLOOKUP($B392,'Allokerad kvv'!$B$2:$AV$468,MATCH(Q$1,'Allokerad kvv'!$B$1:$AV$1,0),FALSE),VLOOKUP($B392,'Justerad allokering'!$B$1:$AG$461,MATCH(Q$1,'Justerad allokering'!$B$1:$AF$1,0),FALSE))</f>
        <v>0</v>
      </c>
      <c r="R392">
        <f>IF(ISERROR(1/VLOOKUP($B392,'Justerad allokering'!$B$1:$AG$461,MATCH(R$1,'Justerad allokering'!$B$1:$AF$1,0),FALSE)),VLOOKUP($B392,'Allokerad kvv'!$B$2:$AV$468,MATCH(R$1,'Allokerad kvv'!$B$1:$AV$1,0),FALSE),VLOOKUP($B392,'Justerad allokering'!$B$1:$AG$461,MATCH(R$1,'Justerad allokering'!$B$1:$AF$1,0),FALSE))</f>
        <v>0</v>
      </c>
      <c r="S392">
        <f>IF(ISERROR(1/VLOOKUP($B392,'Justerad allokering'!$B$1:$AG$461,MATCH(S$1,'Justerad allokering'!$B$1:$AF$1,0),FALSE)),VLOOKUP($B392,'Allokerad kvv'!$B$2:$AV$468,MATCH(S$1,'Allokerad kvv'!$B$1:$AV$1,0),FALSE),VLOOKUP($B392,'Justerad allokering'!$B$1:$AG$461,MATCH(S$1,'Justerad allokering'!$B$1:$AF$1,0),FALSE))</f>
        <v>0</v>
      </c>
      <c r="T392">
        <f>IF(ISERROR(1/VLOOKUP($B392,'Justerad allokering'!$B$1:$AG$461,MATCH(T$1,'Justerad allokering'!$B$1:$AF$1,0),FALSE)),VLOOKUP($B392,'Allokerad kvv'!$B$2:$AV$468,MATCH(T$1,'Allokerad kvv'!$B$1:$AV$1,0),FALSE),VLOOKUP($B392,'Justerad allokering'!$B$1:$AG$461,MATCH(T$1,'Justerad allokering'!$B$1:$AF$1,0),FALSE))</f>
        <v>0</v>
      </c>
      <c r="U392">
        <f>IF(ISERROR(1/VLOOKUP($B392,'Justerad allokering'!$B$1:$AG$461,MATCH(U$1,'Justerad allokering'!$B$1:$AF$1,0),FALSE)),VLOOKUP($B392,'Allokerad kvv'!$B$2:$AV$468,MATCH(U$1,'Allokerad kvv'!$B$1:$AV$1,0),FALSE),VLOOKUP($B392,'Justerad allokering'!$B$1:$AG$461,MATCH(U$1,'Justerad allokering'!$B$1:$AF$1,0),FALSE))</f>
        <v>0</v>
      </c>
      <c r="V392">
        <f>IF(ISERROR(1/VLOOKUP($B392,'Justerad allokering'!$B$1:$AG$461,MATCH(V$1,'Justerad allokering'!$B$1:$AF$1,0),FALSE)),VLOOKUP($B392,'Allokerad kvv'!$B$2:$AV$468,MATCH(V$1,'Allokerad kvv'!$B$1:$AV$1,0),FALSE),VLOOKUP($B392,'Justerad allokering'!$B$1:$AG$461,MATCH(V$1,'Justerad allokering'!$B$1:$AF$1,0),FALSE))</f>
        <v>0</v>
      </c>
      <c r="W392">
        <f>IF(ISERROR(1/VLOOKUP($B392,'Justerad allokering'!$B$1:$AG$461,MATCH(W$1,'Justerad allokering'!$B$1:$AF$1,0),FALSE)),VLOOKUP($B392,'Allokerad kvv'!$B$2:$AV$468,MATCH(W$1,'Allokerad kvv'!$B$1:$AV$1,0),FALSE),VLOOKUP($B392,'Justerad allokering'!$B$1:$AG$461,MATCH(W$1,'Justerad allokering'!$B$1:$AF$1,0),FALSE))</f>
        <v>0</v>
      </c>
      <c r="X392">
        <f>IF(ISERROR(1/VLOOKUP($B392,'Justerad allokering'!$B$1:$AG$461,MATCH(X$1,'Justerad allokering'!$B$1:$AF$1,0),FALSE)),VLOOKUP($B392,'Allokerad kvv'!$B$2:$AV$468,MATCH(X$1,'Allokerad kvv'!$B$1:$AV$1,0),FALSE),VLOOKUP($B392,'Justerad allokering'!$B$1:$AG$461,MATCH(X$1,'Justerad allokering'!$B$1:$AF$1,0),FALSE))</f>
        <v>0</v>
      </c>
      <c r="Y392">
        <f>IF(ISERROR(1/VLOOKUP($B392,'Justerad allokering'!$B$1:$AG$461,MATCH(Y$1,'Justerad allokering'!$B$1:$AF$1,0),FALSE)),VLOOKUP($B392,'Allokerad kvv'!$B$2:$AV$468,MATCH(Y$1,'Allokerad kvv'!$B$1:$AV$1,0),FALSE),VLOOKUP($B392,'Justerad allokering'!$B$1:$AG$461,MATCH(Y$1,'Justerad allokering'!$B$1:$AF$1,0),FALSE))</f>
        <v>0</v>
      </c>
      <c r="Z392">
        <f>IF(ISERROR(1/VLOOKUP($B392,'Justerad allokering'!$B$1:$AG$461,MATCH(Z$1,'Justerad allokering'!$B$1:$AF$1,0),FALSE)),VLOOKUP($B392,'Allokerad kvv'!$B$2:$AV$468,MATCH(Z$1,'Allokerad kvv'!$B$1:$AV$1,0),FALSE),VLOOKUP($B392,'Justerad allokering'!$B$1:$AG$461,MATCH(Z$1,'Justerad allokering'!$B$1:$AF$1,0),FALSE))</f>
        <v>0</v>
      </c>
      <c r="AE392" s="89">
        <f t="shared" si="24"/>
        <v>0</v>
      </c>
      <c r="AG392">
        <f t="shared" si="25"/>
        <v>0</v>
      </c>
      <c r="AH392">
        <f t="shared" si="26"/>
        <v>0</v>
      </c>
      <c r="AI392" t="str">
        <f>IF(AH392=0,"",AH392/VLOOKUP(B392,Kraftvärmeprod!$B$1:$BC$480,MATCH("Summa tillförd energi exklusive rökgaskondensering",Kraftvärmeprod!$B$1:$BC$1,0),FALSE))</f>
        <v/>
      </c>
      <c r="AK392">
        <f t="shared" si="27"/>
        <v>0</v>
      </c>
    </row>
    <row r="393" spans="1:37" x14ac:dyDescent="0.25">
      <c r="A393" s="2" t="s">
        <v>534</v>
      </c>
      <c r="B393" s="2" t="s">
        <v>538</v>
      </c>
      <c r="C393">
        <f>IF(ISERROR(1/VLOOKUP($B393,'Justerad allokering'!$B$1:$AG$461,MATCH(C$1,'Justerad allokering'!$B$1:$AF$1,0),FALSE)),VLOOKUP($B393,'Allokerad kvv'!$B$2:$AV$468,MATCH(C$1,'Allokerad kvv'!$B$1:$AV$1,0),FALSE),VLOOKUP($B393,'Justerad allokering'!$B$1:$AG$461,MATCH(C$1,'Justerad allokering'!$B$1:$AF$1,0),FALSE))</f>
        <v>0</v>
      </c>
      <c r="D393">
        <f>IF(ISERROR(1/VLOOKUP($B393,'Justerad allokering'!$B$1:$AG$461,MATCH(D$1,'Justerad allokering'!$B$1:$AF$1,0),FALSE)),VLOOKUP($B393,'Allokerad kvv'!$B$2:$AV$468,MATCH(D$1,'Allokerad kvv'!$B$1:$AV$1,0),FALSE),VLOOKUP($B393,'Justerad allokering'!$B$1:$AG$461,MATCH(D$1,'Justerad allokering'!$B$1:$AF$1,0),FALSE))</f>
        <v>0</v>
      </c>
      <c r="E393">
        <f>IF(ISERROR(1/VLOOKUP($B393,'Justerad allokering'!$B$1:$AG$461,MATCH(E$1,'Justerad allokering'!$B$1:$AF$1,0),FALSE)),VLOOKUP($B393,'Allokerad kvv'!$B$2:$AV$468,MATCH(E$1,'Allokerad kvv'!$B$1:$AV$1,0),FALSE),VLOOKUP($B393,'Justerad allokering'!$B$1:$AG$461,MATCH(E$1,'Justerad allokering'!$B$1:$AF$1,0),FALSE))</f>
        <v>47.493899999999996</v>
      </c>
      <c r="F393">
        <f>IF(ISERROR(1/VLOOKUP($B393,'Justerad allokering'!$B$1:$AG$461,MATCH(F$1,'Justerad allokering'!$B$1:$AF$1,0),FALSE)),VLOOKUP($B393,'Allokerad kvv'!$B$2:$AV$468,MATCH(F$1,'Allokerad kvv'!$B$1:$AV$1,0),FALSE),VLOOKUP($B393,'Justerad allokering'!$B$1:$AG$461,MATCH(F$1,'Justerad allokering'!$B$1:$AF$1,0),FALSE))</f>
        <v>0</v>
      </c>
      <c r="G393">
        <f>IF(ISERROR(1/VLOOKUP($B393,'Justerad allokering'!$B$1:$AG$461,MATCH(G$1,'Justerad allokering'!$B$1:$AF$1,0),FALSE)),VLOOKUP($B393,'Allokerad kvv'!$B$2:$AV$468,MATCH(G$1,'Allokerad kvv'!$B$1:$AV$1,0),FALSE),VLOOKUP($B393,'Justerad allokering'!$B$1:$AG$461,MATCH(G$1,'Justerad allokering'!$B$1:$AF$1,0),FALSE))</f>
        <v>162.476</v>
      </c>
      <c r="H393">
        <f>IF(ISERROR(1/VLOOKUP($B393,'Justerad allokering'!$B$1:$AG$461,MATCH(H$1,'Justerad allokering'!$B$1:$AF$1,0),FALSE)),VLOOKUP($B393,'Allokerad kvv'!$B$2:$AV$468,MATCH(H$1,'Allokerad kvv'!$B$1:$AV$1,0),FALSE),VLOOKUP($B393,'Justerad allokering'!$B$1:$AG$461,MATCH(H$1,'Justerad allokering'!$B$1:$AF$1,0),FALSE))</f>
        <v>0</v>
      </c>
      <c r="I393">
        <f>IF(ISERROR(1/VLOOKUP($B393,'Justerad allokering'!$B$1:$AG$461,MATCH(I$1,'Justerad allokering'!$B$1:$AF$1,0),FALSE)),VLOOKUP($B393,'Allokerad kvv'!$B$2:$AV$468,MATCH(I$1,'Allokerad kvv'!$B$1:$AV$1,0),FALSE),VLOOKUP($B393,'Justerad allokering'!$B$1:$AG$461,MATCH(I$1,'Justerad allokering'!$B$1:$AF$1,0),FALSE))</f>
        <v>0.67145999999999995</v>
      </c>
      <c r="J393">
        <f>IF(ISERROR(1/VLOOKUP($B393,'Justerad allokering'!$B$1:$AG$461,MATCH(J$1,'Justerad allokering'!$B$1:$AF$1,0),FALSE)),VLOOKUP($B393,'Allokerad kvv'!$B$2:$AV$468,MATCH(J$1,'Allokerad kvv'!$B$1:$AV$1,0),FALSE),VLOOKUP($B393,'Justerad allokering'!$B$1:$AG$461,MATCH(J$1,'Justerad allokering'!$B$1:$AF$1,0),FALSE))</f>
        <v>238.64500000000001</v>
      </c>
      <c r="K393">
        <f>IF(ISERROR(1/VLOOKUP($B393,'Justerad allokering'!$B$1:$AG$461,MATCH(K$1,'Justerad allokering'!$B$1:$AF$1,0),FALSE)),VLOOKUP($B393,'Allokerad kvv'!$B$2:$AV$468,MATCH(K$1,'Allokerad kvv'!$B$1:$AV$1,0),FALSE),VLOOKUP($B393,'Justerad allokering'!$B$1:$AG$461,MATCH(K$1,'Justerad allokering'!$B$1:$AF$1,0),FALSE))</f>
        <v>12.985799999999999</v>
      </c>
      <c r="L393">
        <f>IF(ISERROR(1/VLOOKUP($B393,'Justerad allokering'!$B$1:$AG$461,MATCH(L$1,'Justerad allokering'!$B$1:$AF$1,0),FALSE)),VLOOKUP($B393,'Allokerad kvv'!$B$2:$AV$468,MATCH(L$1,'Allokerad kvv'!$B$1:$AV$1,0),FALSE),VLOOKUP($B393,'Justerad allokering'!$B$1:$AG$461,MATCH(L$1,'Justerad allokering'!$B$1:$AF$1,0),FALSE))</f>
        <v>0</v>
      </c>
      <c r="M393">
        <f>IF(ISERROR(1/VLOOKUP($B393,'Justerad allokering'!$B$1:$AG$461,MATCH(M$1,'Justerad allokering'!$B$1:$AF$1,0),FALSE)),VLOOKUP($B393,'Allokerad kvv'!$B$2:$AV$468,MATCH(M$1,'Allokerad kvv'!$B$1:$AV$1,0),FALSE),VLOOKUP($B393,'Justerad allokering'!$B$1:$AG$461,MATCH(M$1,'Justerad allokering'!$B$1:$AF$1,0),FALSE))</f>
        <v>0</v>
      </c>
      <c r="N393">
        <f>IF(ISERROR(1/VLOOKUP($B393,'Justerad allokering'!$B$1:$AG$461,MATCH(N$1,'Justerad allokering'!$B$1:$AF$1,0),FALSE)),VLOOKUP($B393,'Allokerad kvv'!$B$2:$AV$468,MATCH(N$1,'Allokerad kvv'!$B$1:$AV$1,0),FALSE),VLOOKUP($B393,'Justerad allokering'!$B$1:$AG$461,MATCH(N$1,'Justerad allokering'!$B$1:$AF$1,0),FALSE))</f>
        <v>0</v>
      </c>
      <c r="O393">
        <f>IF(ISERROR(1/VLOOKUP($B393,'Justerad allokering'!$B$1:$AG$461,MATCH(O$1,'Justerad allokering'!$B$1:$AF$1,0),FALSE)),VLOOKUP($B393,'Allokerad kvv'!$B$2:$AV$468,MATCH(O$1,'Allokerad kvv'!$B$1:$AV$1,0),FALSE),VLOOKUP($B393,'Justerad allokering'!$B$1:$AG$461,MATCH(O$1,'Justerad allokering'!$B$1:$AF$1,0),FALSE))</f>
        <v>35.928199999999997</v>
      </c>
      <c r="P393">
        <f>IF(ISERROR(1/VLOOKUP($B393,'Justerad allokering'!$B$1:$AG$461,MATCH(P$1,'Justerad allokering'!$B$1:$AF$1,0),FALSE)),VLOOKUP($B393,'Allokerad kvv'!$B$2:$AV$468,MATCH(P$1,'Allokerad kvv'!$B$1:$AV$1,0),FALSE),VLOOKUP($B393,'Justerad allokering'!$B$1:$AG$461,MATCH(P$1,'Justerad allokering'!$B$1:$AF$1,0),FALSE))</f>
        <v>0</v>
      </c>
      <c r="Q393">
        <f>IF(ISERROR(1/VLOOKUP($B393,'Justerad allokering'!$B$1:$AG$461,MATCH(Q$1,'Justerad allokering'!$B$1:$AF$1,0),FALSE)),VLOOKUP($B393,'Allokerad kvv'!$B$2:$AV$468,MATCH(Q$1,'Allokerad kvv'!$B$1:$AV$1,0),FALSE),VLOOKUP($B393,'Justerad allokering'!$B$1:$AG$461,MATCH(Q$1,'Justerad allokering'!$B$1:$AF$1,0),FALSE))</f>
        <v>0</v>
      </c>
      <c r="R393">
        <f>IF(ISERROR(1/VLOOKUP($B393,'Justerad allokering'!$B$1:$AG$461,MATCH(R$1,'Justerad allokering'!$B$1:$AF$1,0),FALSE)),VLOOKUP($B393,'Allokerad kvv'!$B$2:$AV$468,MATCH(R$1,'Allokerad kvv'!$B$1:$AV$1,0),FALSE),VLOOKUP($B393,'Justerad allokering'!$B$1:$AG$461,MATCH(R$1,'Justerad allokering'!$B$1:$AF$1,0),FALSE))</f>
        <v>0</v>
      </c>
      <c r="S393">
        <f>IF(ISERROR(1/VLOOKUP($B393,'Justerad allokering'!$B$1:$AG$461,MATCH(S$1,'Justerad allokering'!$B$1:$AF$1,0),FALSE)),VLOOKUP($B393,'Allokerad kvv'!$B$2:$AV$468,MATCH(S$1,'Allokerad kvv'!$B$1:$AV$1,0),FALSE),VLOOKUP($B393,'Justerad allokering'!$B$1:$AG$461,MATCH(S$1,'Justerad allokering'!$B$1:$AF$1,0),FALSE))</f>
        <v>41.559100000000001</v>
      </c>
      <c r="T393">
        <f>IF(ISERROR(1/VLOOKUP($B393,'Justerad allokering'!$B$1:$AG$461,MATCH(T$1,'Justerad allokering'!$B$1:$AF$1,0),FALSE)),VLOOKUP($B393,'Allokerad kvv'!$B$2:$AV$468,MATCH(T$1,'Allokerad kvv'!$B$1:$AV$1,0),FALSE),VLOOKUP($B393,'Justerad allokering'!$B$1:$AG$461,MATCH(T$1,'Justerad allokering'!$B$1:$AF$1,0),FALSE))</f>
        <v>0</v>
      </c>
      <c r="U393">
        <f>IF(ISERROR(1/VLOOKUP($B393,'Justerad allokering'!$B$1:$AG$461,MATCH(U$1,'Justerad allokering'!$B$1:$AF$1,0),FALSE)),VLOOKUP($B393,'Allokerad kvv'!$B$2:$AV$468,MATCH(U$1,'Allokerad kvv'!$B$1:$AV$1,0),FALSE),VLOOKUP($B393,'Justerad allokering'!$B$1:$AG$461,MATCH(U$1,'Justerad allokering'!$B$1:$AF$1,0),FALSE))</f>
        <v>0</v>
      </c>
      <c r="V393">
        <f>IF(ISERROR(1/VLOOKUP($B393,'Justerad allokering'!$B$1:$AG$461,MATCH(V$1,'Justerad allokering'!$B$1:$AF$1,0),FALSE)),VLOOKUP($B393,'Allokerad kvv'!$B$2:$AV$468,MATCH(V$1,'Allokerad kvv'!$B$1:$AV$1,0),FALSE),VLOOKUP($B393,'Justerad allokering'!$B$1:$AG$461,MATCH(V$1,'Justerad allokering'!$B$1:$AF$1,0),FALSE))</f>
        <v>0</v>
      </c>
      <c r="W393">
        <f>IF(ISERROR(1/VLOOKUP($B393,'Justerad allokering'!$B$1:$AG$461,MATCH(W$1,'Justerad allokering'!$B$1:$AF$1,0),FALSE)),VLOOKUP($B393,'Allokerad kvv'!$B$2:$AV$468,MATCH(W$1,'Allokerad kvv'!$B$1:$AV$1,0),FALSE),VLOOKUP($B393,'Justerad allokering'!$B$1:$AG$461,MATCH(W$1,'Justerad allokering'!$B$1:$AF$1,0),FALSE))</f>
        <v>0</v>
      </c>
      <c r="X393">
        <f>IF(ISERROR(1/VLOOKUP($B393,'Justerad allokering'!$B$1:$AG$461,MATCH(X$1,'Justerad allokering'!$B$1:$AF$1,0),FALSE)),VLOOKUP($B393,'Allokerad kvv'!$B$2:$AV$468,MATCH(X$1,'Allokerad kvv'!$B$1:$AV$1,0),FALSE),VLOOKUP($B393,'Justerad allokering'!$B$1:$AG$461,MATCH(X$1,'Justerad allokering'!$B$1:$AF$1,0),FALSE))</f>
        <v>0</v>
      </c>
      <c r="Y393">
        <f>IF(ISERROR(1/VLOOKUP($B393,'Justerad allokering'!$B$1:$AG$461,MATCH(Y$1,'Justerad allokering'!$B$1:$AF$1,0),FALSE)),VLOOKUP($B393,'Allokerad kvv'!$B$2:$AV$468,MATCH(Y$1,'Allokerad kvv'!$B$1:$AV$1,0),FALSE),VLOOKUP($B393,'Justerad allokering'!$B$1:$AG$461,MATCH(Y$1,'Justerad allokering'!$B$1:$AF$1,0),FALSE))</f>
        <v>0</v>
      </c>
      <c r="Z393">
        <f>IF(ISERROR(1/VLOOKUP($B393,'Justerad allokering'!$B$1:$AG$461,MATCH(Z$1,'Justerad allokering'!$B$1:$AF$1,0),FALSE)),VLOOKUP($B393,'Allokerad kvv'!$B$2:$AV$468,MATCH(Z$1,'Allokerad kvv'!$B$1:$AV$1,0),FALSE),VLOOKUP($B393,'Justerad allokering'!$B$1:$AG$461,MATCH(Z$1,'Justerad allokering'!$B$1:$AF$1,0),FALSE))</f>
        <v>0</v>
      </c>
      <c r="AE393" s="89">
        <f t="shared" si="24"/>
        <v>539.75945999999999</v>
      </c>
      <c r="AG393">
        <f t="shared" si="25"/>
        <v>526.77365999999995</v>
      </c>
      <c r="AH393">
        <f t="shared" si="26"/>
        <v>526.77365999999995</v>
      </c>
      <c r="AI393">
        <f>IF(AH393=0,"",AH393/VLOOKUP(B393,Kraftvärmeprod!$B$1:$BC$480,MATCH("Summa tillförd energi exklusive rökgaskondensering",Kraftvärmeprod!$B$1:$BC$1,0),FALSE))</f>
        <v>0.59729374306920935</v>
      </c>
      <c r="AK393">
        <f t="shared" si="27"/>
        <v>322.06710000000004</v>
      </c>
    </row>
    <row r="394" spans="1:37" x14ac:dyDescent="0.25">
      <c r="A394" s="2" t="s">
        <v>539</v>
      </c>
      <c r="B394" s="2" t="s">
        <v>540</v>
      </c>
      <c r="C394">
        <f>IF(ISERROR(1/VLOOKUP($B394,'Justerad allokering'!$B$1:$AG$461,MATCH(C$1,'Justerad allokering'!$B$1:$AF$1,0),FALSE)),VLOOKUP($B394,'Allokerad kvv'!$B$2:$AV$468,MATCH(C$1,'Allokerad kvv'!$B$1:$AV$1,0),FALSE),VLOOKUP($B394,'Justerad allokering'!$B$1:$AG$461,MATCH(C$1,'Justerad allokering'!$B$1:$AF$1,0),FALSE))</f>
        <v>0</v>
      </c>
      <c r="D394">
        <f>IF(ISERROR(1/VLOOKUP($B394,'Justerad allokering'!$B$1:$AG$461,MATCH(D$1,'Justerad allokering'!$B$1:$AF$1,0),FALSE)),VLOOKUP($B394,'Allokerad kvv'!$B$2:$AV$468,MATCH(D$1,'Allokerad kvv'!$B$1:$AV$1,0),FALSE),VLOOKUP($B394,'Justerad allokering'!$B$1:$AG$461,MATCH(D$1,'Justerad allokering'!$B$1:$AF$1,0),FALSE))</f>
        <v>0</v>
      </c>
      <c r="E394">
        <f>IF(ISERROR(1/VLOOKUP($B394,'Justerad allokering'!$B$1:$AG$461,MATCH(E$1,'Justerad allokering'!$B$1:$AF$1,0),FALSE)),VLOOKUP($B394,'Allokerad kvv'!$B$2:$AV$468,MATCH(E$1,'Allokerad kvv'!$B$1:$AV$1,0),FALSE),VLOOKUP($B394,'Justerad allokering'!$B$1:$AG$461,MATCH(E$1,'Justerad allokering'!$B$1:$AF$1,0),FALSE))</f>
        <v>0</v>
      </c>
      <c r="F394">
        <f>IF(ISERROR(1/VLOOKUP($B394,'Justerad allokering'!$B$1:$AG$461,MATCH(F$1,'Justerad allokering'!$B$1:$AF$1,0),FALSE)),VLOOKUP($B394,'Allokerad kvv'!$B$2:$AV$468,MATCH(F$1,'Allokerad kvv'!$B$1:$AV$1,0),FALSE),VLOOKUP($B394,'Justerad allokering'!$B$1:$AG$461,MATCH(F$1,'Justerad allokering'!$B$1:$AF$1,0),FALSE))</f>
        <v>0</v>
      </c>
      <c r="G394">
        <f>IF(ISERROR(1/VLOOKUP($B394,'Justerad allokering'!$B$1:$AG$461,MATCH(G$1,'Justerad allokering'!$B$1:$AF$1,0),FALSE)),VLOOKUP($B394,'Allokerad kvv'!$B$2:$AV$468,MATCH(G$1,'Allokerad kvv'!$B$1:$AV$1,0),FALSE),VLOOKUP($B394,'Justerad allokering'!$B$1:$AG$461,MATCH(G$1,'Justerad allokering'!$B$1:$AF$1,0),FALSE))</f>
        <v>0</v>
      </c>
      <c r="H394">
        <f>IF(ISERROR(1/VLOOKUP($B394,'Justerad allokering'!$B$1:$AG$461,MATCH(H$1,'Justerad allokering'!$B$1:$AF$1,0),FALSE)),VLOOKUP($B394,'Allokerad kvv'!$B$2:$AV$468,MATCH(H$1,'Allokerad kvv'!$B$1:$AV$1,0),FALSE),VLOOKUP($B394,'Justerad allokering'!$B$1:$AG$461,MATCH(H$1,'Justerad allokering'!$B$1:$AF$1,0),FALSE))</f>
        <v>0</v>
      </c>
      <c r="I394">
        <f>IF(ISERROR(1/VLOOKUP($B394,'Justerad allokering'!$B$1:$AG$461,MATCH(I$1,'Justerad allokering'!$B$1:$AF$1,0),FALSE)),VLOOKUP($B394,'Allokerad kvv'!$B$2:$AV$468,MATCH(I$1,'Allokerad kvv'!$B$1:$AV$1,0),FALSE),VLOOKUP($B394,'Justerad allokering'!$B$1:$AG$461,MATCH(I$1,'Justerad allokering'!$B$1:$AF$1,0),FALSE))</f>
        <v>0</v>
      </c>
      <c r="J394">
        <f>IF(ISERROR(1/VLOOKUP($B394,'Justerad allokering'!$B$1:$AG$461,MATCH(J$1,'Justerad allokering'!$B$1:$AF$1,0),FALSE)),VLOOKUP($B394,'Allokerad kvv'!$B$2:$AV$468,MATCH(J$1,'Allokerad kvv'!$B$1:$AV$1,0),FALSE),VLOOKUP($B394,'Justerad allokering'!$B$1:$AG$461,MATCH(J$1,'Justerad allokering'!$B$1:$AF$1,0),FALSE))</f>
        <v>0</v>
      </c>
      <c r="K394">
        <f>IF(ISERROR(1/VLOOKUP($B394,'Justerad allokering'!$B$1:$AG$461,MATCH(K$1,'Justerad allokering'!$B$1:$AF$1,0),FALSE)),VLOOKUP($B394,'Allokerad kvv'!$B$2:$AV$468,MATCH(K$1,'Allokerad kvv'!$B$1:$AV$1,0),FALSE),VLOOKUP($B394,'Justerad allokering'!$B$1:$AG$461,MATCH(K$1,'Justerad allokering'!$B$1:$AF$1,0),FALSE))</f>
        <v>0</v>
      </c>
      <c r="L394">
        <f>IF(ISERROR(1/VLOOKUP($B394,'Justerad allokering'!$B$1:$AG$461,MATCH(L$1,'Justerad allokering'!$B$1:$AF$1,0),FALSE)),VLOOKUP($B394,'Allokerad kvv'!$B$2:$AV$468,MATCH(L$1,'Allokerad kvv'!$B$1:$AV$1,0),FALSE),VLOOKUP($B394,'Justerad allokering'!$B$1:$AG$461,MATCH(L$1,'Justerad allokering'!$B$1:$AF$1,0),FALSE))</f>
        <v>0</v>
      </c>
      <c r="M394">
        <f>IF(ISERROR(1/VLOOKUP($B394,'Justerad allokering'!$B$1:$AG$461,MATCH(M$1,'Justerad allokering'!$B$1:$AF$1,0),FALSE)),VLOOKUP($B394,'Allokerad kvv'!$B$2:$AV$468,MATCH(M$1,'Allokerad kvv'!$B$1:$AV$1,0),FALSE),VLOOKUP($B394,'Justerad allokering'!$B$1:$AG$461,MATCH(M$1,'Justerad allokering'!$B$1:$AF$1,0),FALSE))</f>
        <v>0</v>
      </c>
      <c r="N394">
        <f>IF(ISERROR(1/VLOOKUP($B394,'Justerad allokering'!$B$1:$AG$461,MATCH(N$1,'Justerad allokering'!$B$1:$AF$1,0),FALSE)),VLOOKUP($B394,'Allokerad kvv'!$B$2:$AV$468,MATCH(N$1,'Allokerad kvv'!$B$1:$AV$1,0),FALSE),VLOOKUP($B394,'Justerad allokering'!$B$1:$AG$461,MATCH(N$1,'Justerad allokering'!$B$1:$AF$1,0),FALSE))</f>
        <v>0</v>
      </c>
      <c r="O394">
        <f>IF(ISERROR(1/VLOOKUP($B394,'Justerad allokering'!$B$1:$AG$461,MATCH(O$1,'Justerad allokering'!$B$1:$AF$1,0),FALSE)),VLOOKUP($B394,'Allokerad kvv'!$B$2:$AV$468,MATCH(O$1,'Allokerad kvv'!$B$1:$AV$1,0),FALSE),VLOOKUP($B394,'Justerad allokering'!$B$1:$AG$461,MATCH(O$1,'Justerad allokering'!$B$1:$AF$1,0),FALSE))</f>
        <v>0</v>
      </c>
      <c r="P394">
        <f>IF(ISERROR(1/VLOOKUP($B394,'Justerad allokering'!$B$1:$AG$461,MATCH(P$1,'Justerad allokering'!$B$1:$AF$1,0),FALSE)),VLOOKUP($B394,'Allokerad kvv'!$B$2:$AV$468,MATCH(P$1,'Allokerad kvv'!$B$1:$AV$1,0),FALSE),VLOOKUP($B394,'Justerad allokering'!$B$1:$AG$461,MATCH(P$1,'Justerad allokering'!$B$1:$AF$1,0),FALSE))</f>
        <v>0</v>
      </c>
      <c r="Q394">
        <f>IF(ISERROR(1/VLOOKUP($B394,'Justerad allokering'!$B$1:$AG$461,MATCH(Q$1,'Justerad allokering'!$B$1:$AF$1,0),FALSE)),VLOOKUP($B394,'Allokerad kvv'!$B$2:$AV$468,MATCH(Q$1,'Allokerad kvv'!$B$1:$AV$1,0),FALSE),VLOOKUP($B394,'Justerad allokering'!$B$1:$AG$461,MATCH(Q$1,'Justerad allokering'!$B$1:$AF$1,0),FALSE))</f>
        <v>0</v>
      </c>
      <c r="R394">
        <f>IF(ISERROR(1/VLOOKUP($B394,'Justerad allokering'!$B$1:$AG$461,MATCH(R$1,'Justerad allokering'!$B$1:$AF$1,0),FALSE)),VLOOKUP($B394,'Allokerad kvv'!$B$2:$AV$468,MATCH(R$1,'Allokerad kvv'!$B$1:$AV$1,0),FALSE),VLOOKUP($B394,'Justerad allokering'!$B$1:$AG$461,MATCH(R$1,'Justerad allokering'!$B$1:$AF$1,0),FALSE))</f>
        <v>0</v>
      </c>
      <c r="S394">
        <f>IF(ISERROR(1/VLOOKUP($B394,'Justerad allokering'!$B$1:$AG$461,MATCH(S$1,'Justerad allokering'!$B$1:$AF$1,0),FALSE)),VLOOKUP($B394,'Allokerad kvv'!$B$2:$AV$468,MATCH(S$1,'Allokerad kvv'!$B$1:$AV$1,0),FALSE),VLOOKUP($B394,'Justerad allokering'!$B$1:$AG$461,MATCH(S$1,'Justerad allokering'!$B$1:$AF$1,0),FALSE))</f>
        <v>0</v>
      </c>
      <c r="T394">
        <f>IF(ISERROR(1/VLOOKUP($B394,'Justerad allokering'!$B$1:$AG$461,MATCH(T$1,'Justerad allokering'!$B$1:$AF$1,0),FALSE)),VLOOKUP($B394,'Allokerad kvv'!$B$2:$AV$468,MATCH(T$1,'Allokerad kvv'!$B$1:$AV$1,0),FALSE),VLOOKUP($B394,'Justerad allokering'!$B$1:$AG$461,MATCH(T$1,'Justerad allokering'!$B$1:$AF$1,0),FALSE))</f>
        <v>0</v>
      </c>
      <c r="U394">
        <f>IF(ISERROR(1/VLOOKUP($B394,'Justerad allokering'!$B$1:$AG$461,MATCH(U$1,'Justerad allokering'!$B$1:$AF$1,0),FALSE)),VLOOKUP($B394,'Allokerad kvv'!$B$2:$AV$468,MATCH(U$1,'Allokerad kvv'!$B$1:$AV$1,0),FALSE),VLOOKUP($B394,'Justerad allokering'!$B$1:$AG$461,MATCH(U$1,'Justerad allokering'!$B$1:$AF$1,0),FALSE))</f>
        <v>0</v>
      </c>
      <c r="V394">
        <f>IF(ISERROR(1/VLOOKUP($B394,'Justerad allokering'!$B$1:$AG$461,MATCH(V$1,'Justerad allokering'!$B$1:$AF$1,0),FALSE)),VLOOKUP($B394,'Allokerad kvv'!$B$2:$AV$468,MATCH(V$1,'Allokerad kvv'!$B$1:$AV$1,0),FALSE),VLOOKUP($B394,'Justerad allokering'!$B$1:$AG$461,MATCH(V$1,'Justerad allokering'!$B$1:$AF$1,0),FALSE))</f>
        <v>0</v>
      </c>
      <c r="W394">
        <f>IF(ISERROR(1/VLOOKUP($B394,'Justerad allokering'!$B$1:$AG$461,MATCH(W$1,'Justerad allokering'!$B$1:$AF$1,0),FALSE)),VLOOKUP($B394,'Allokerad kvv'!$B$2:$AV$468,MATCH(W$1,'Allokerad kvv'!$B$1:$AV$1,0),FALSE),VLOOKUP($B394,'Justerad allokering'!$B$1:$AG$461,MATCH(W$1,'Justerad allokering'!$B$1:$AF$1,0),FALSE))</f>
        <v>0</v>
      </c>
      <c r="X394">
        <f>IF(ISERROR(1/VLOOKUP($B394,'Justerad allokering'!$B$1:$AG$461,MATCH(X$1,'Justerad allokering'!$B$1:$AF$1,0),FALSE)),VLOOKUP($B394,'Allokerad kvv'!$B$2:$AV$468,MATCH(X$1,'Allokerad kvv'!$B$1:$AV$1,0),FALSE),VLOOKUP($B394,'Justerad allokering'!$B$1:$AG$461,MATCH(X$1,'Justerad allokering'!$B$1:$AF$1,0),FALSE))</f>
        <v>0</v>
      </c>
      <c r="Y394">
        <f>IF(ISERROR(1/VLOOKUP($B394,'Justerad allokering'!$B$1:$AG$461,MATCH(Y$1,'Justerad allokering'!$B$1:$AF$1,0),FALSE)),VLOOKUP($B394,'Allokerad kvv'!$B$2:$AV$468,MATCH(Y$1,'Allokerad kvv'!$B$1:$AV$1,0),FALSE),VLOOKUP($B394,'Justerad allokering'!$B$1:$AG$461,MATCH(Y$1,'Justerad allokering'!$B$1:$AF$1,0),FALSE))</f>
        <v>0</v>
      </c>
      <c r="Z394">
        <f>IF(ISERROR(1/VLOOKUP($B394,'Justerad allokering'!$B$1:$AG$461,MATCH(Z$1,'Justerad allokering'!$B$1:$AF$1,0),FALSE)),VLOOKUP($B394,'Allokerad kvv'!$B$2:$AV$468,MATCH(Z$1,'Allokerad kvv'!$B$1:$AV$1,0),FALSE),VLOOKUP($B394,'Justerad allokering'!$B$1:$AG$461,MATCH(Z$1,'Justerad allokering'!$B$1:$AF$1,0),FALSE))</f>
        <v>0</v>
      </c>
      <c r="AE394" s="89">
        <f t="shared" si="24"/>
        <v>0</v>
      </c>
      <c r="AG394">
        <f t="shared" si="25"/>
        <v>0</v>
      </c>
      <c r="AH394">
        <f t="shared" si="26"/>
        <v>0</v>
      </c>
      <c r="AI394" t="str">
        <f>IF(AH394=0,"",AH394/VLOOKUP(B394,Kraftvärmeprod!$B$1:$BC$480,MATCH("Summa tillförd energi exklusive rökgaskondensering",Kraftvärmeprod!$B$1:$BC$1,0),FALSE))</f>
        <v/>
      </c>
      <c r="AK394">
        <f t="shared" si="27"/>
        <v>0</v>
      </c>
    </row>
    <row r="395" spans="1:37" x14ac:dyDescent="0.25">
      <c r="A395" s="2" t="s">
        <v>541</v>
      </c>
      <c r="B395" s="2" t="s">
        <v>542</v>
      </c>
      <c r="C395">
        <f>IF(ISERROR(1/VLOOKUP($B395,'Justerad allokering'!$B$1:$AG$461,MATCH(C$1,'Justerad allokering'!$B$1:$AF$1,0),FALSE)),VLOOKUP($B395,'Allokerad kvv'!$B$2:$AV$468,MATCH(C$1,'Allokerad kvv'!$B$1:$AV$1,0),FALSE),VLOOKUP($B395,'Justerad allokering'!$B$1:$AG$461,MATCH(C$1,'Justerad allokering'!$B$1:$AF$1,0),FALSE))</f>
        <v>0</v>
      </c>
      <c r="D395">
        <f>IF(ISERROR(1/VLOOKUP($B395,'Justerad allokering'!$B$1:$AG$461,MATCH(D$1,'Justerad allokering'!$B$1:$AF$1,0),FALSE)),VLOOKUP($B395,'Allokerad kvv'!$B$2:$AV$468,MATCH(D$1,'Allokerad kvv'!$B$1:$AV$1,0),FALSE),VLOOKUP($B395,'Justerad allokering'!$B$1:$AG$461,MATCH(D$1,'Justerad allokering'!$B$1:$AF$1,0),FALSE))</f>
        <v>0</v>
      </c>
      <c r="E395">
        <f>IF(ISERROR(1/VLOOKUP($B395,'Justerad allokering'!$B$1:$AG$461,MATCH(E$1,'Justerad allokering'!$B$1:$AF$1,0),FALSE)),VLOOKUP($B395,'Allokerad kvv'!$B$2:$AV$468,MATCH(E$1,'Allokerad kvv'!$B$1:$AV$1,0),FALSE),VLOOKUP($B395,'Justerad allokering'!$B$1:$AG$461,MATCH(E$1,'Justerad allokering'!$B$1:$AF$1,0),FALSE))</f>
        <v>0</v>
      </c>
      <c r="F395">
        <f>IF(ISERROR(1/VLOOKUP($B395,'Justerad allokering'!$B$1:$AG$461,MATCH(F$1,'Justerad allokering'!$B$1:$AF$1,0),FALSE)),VLOOKUP($B395,'Allokerad kvv'!$B$2:$AV$468,MATCH(F$1,'Allokerad kvv'!$B$1:$AV$1,0),FALSE),VLOOKUP($B395,'Justerad allokering'!$B$1:$AG$461,MATCH(F$1,'Justerad allokering'!$B$1:$AF$1,0),FALSE))</f>
        <v>0</v>
      </c>
      <c r="G395">
        <f>IF(ISERROR(1/VLOOKUP($B395,'Justerad allokering'!$B$1:$AG$461,MATCH(G$1,'Justerad allokering'!$B$1:$AF$1,0),FALSE)),VLOOKUP($B395,'Allokerad kvv'!$B$2:$AV$468,MATCH(G$1,'Allokerad kvv'!$B$1:$AV$1,0),FALSE),VLOOKUP($B395,'Justerad allokering'!$B$1:$AG$461,MATCH(G$1,'Justerad allokering'!$B$1:$AF$1,0),FALSE))</f>
        <v>0</v>
      </c>
      <c r="H395">
        <f>IF(ISERROR(1/VLOOKUP($B395,'Justerad allokering'!$B$1:$AG$461,MATCH(H$1,'Justerad allokering'!$B$1:$AF$1,0),FALSE)),VLOOKUP($B395,'Allokerad kvv'!$B$2:$AV$468,MATCH(H$1,'Allokerad kvv'!$B$1:$AV$1,0),FALSE),VLOOKUP($B395,'Justerad allokering'!$B$1:$AG$461,MATCH(H$1,'Justerad allokering'!$B$1:$AF$1,0),FALSE))</f>
        <v>0</v>
      </c>
      <c r="I395">
        <f>IF(ISERROR(1/VLOOKUP($B395,'Justerad allokering'!$B$1:$AG$461,MATCH(I$1,'Justerad allokering'!$B$1:$AF$1,0),FALSE)),VLOOKUP($B395,'Allokerad kvv'!$B$2:$AV$468,MATCH(I$1,'Allokerad kvv'!$B$1:$AV$1,0),FALSE),VLOOKUP($B395,'Justerad allokering'!$B$1:$AG$461,MATCH(I$1,'Justerad allokering'!$B$1:$AF$1,0),FALSE))</f>
        <v>0</v>
      </c>
      <c r="J395">
        <f>IF(ISERROR(1/VLOOKUP($B395,'Justerad allokering'!$B$1:$AG$461,MATCH(J$1,'Justerad allokering'!$B$1:$AF$1,0),FALSE)),VLOOKUP($B395,'Allokerad kvv'!$B$2:$AV$468,MATCH(J$1,'Allokerad kvv'!$B$1:$AV$1,0),FALSE),VLOOKUP($B395,'Justerad allokering'!$B$1:$AG$461,MATCH(J$1,'Justerad allokering'!$B$1:$AF$1,0),FALSE))</f>
        <v>0</v>
      </c>
      <c r="K395">
        <f>IF(ISERROR(1/VLOOKUP($B395,'Justerad allokering'!$B$1:$AG$461,MATCH(K$1,'Justerad allokering'!$B$1:$AF$1,0),FALSE)),VLOOKUP($B395,'Allokerad kvv'!$B$2:$AV$468,MATCH(K$1,'Allokerad kvv'!$B$1:$AV$1,0),FALSE),VLOOKUP($B395,'Justerad allokering'!$B$1:$AG$461,MATCH(K$1,'Justerad allokering'!$B$1:$AF$1,0),FALSE))</f>
        <v>0</v>
      </c>
      <c r="L395">
        <f>IF(ISERROR(1/VLOOKUP($B395,'Justerad allokering'!$B$1:$AG$461,MATCH(L$1,'Justerad allokering'!$B$1:$AF$1,0),FALSE)),VLOOKUP($B395,'Allokerad kvv'!$B$2:$AV$468,MATCH(L$1,'Allokerad kvv'!$B$1:$AV$1,0),FALSE),VLOOKUP($B395,'Justerad allokering'!$B$1:$AG$461,MATCH(L$1,'Justerad allokering'!$B$1:$AF$1,0),FALSE))</f>
        <v>0</v>
      </c>
      <c r="M395">
        <f>IF(ISERROR(1/VLOOKUP($B395,'Justerad allokering'!$B$1:$AG$461,MATCH(M$1,'Justerad allokering'!$B$1:$AF$1,0),FALSE)),VLOOKUP($B395,'Allokerad kvv'!$B$2:$AV$468,MATCH(M$1,'Allokerad kvv'!$B$1:$AV$1,0),FALSE),VLOOKUP($B395,'Justerad allokering'!$B$1:$AG$461,MATCH(M$1,'Justerad allokering'!$B$1:$AF$1,0),FALSE))</f>
        <v>0</v>
      </c>
      <c r="N395">
        <f>IF(ISERROR(1/VLOOKUP($B395,'Justerad allokering'!$B$1:$AG$461,MATCH(N$1,'Justerad allokering'!$B$1:$AF$1,0),FALSE)),VLOOKUP($B395,'Allokerad kvv'!$B$2:$AV$468,MATCH(N$1,'Allokerad kvv'!$B$1:$AV$1,0),FALSE),VLOOKUP($B395,'Justerad allokering'!$B$1:$AG$461,MATCH(N$1,'Justerad allokering'!$B$1:$AF$1,0),FALSE))</f>
        <v>0</v>
      </c>
      <c r="O395">
        <f>IF(ISERROR(1/VLOOKUP($B395,'Justerad allokering'!$B$1:$AG$461,MATCH(O$1,'Justerad allokering'!$B$1:$AF$1,0),FALSE)),VLOOKUP($B395,'Allokerad kvv'!$B$2:$AV$468,MATCH(O$1,'Allokerad kvv'!$B$1:$AV$1,0),FALSE),VLOOKUP($B395,'Justerad allokering'!$B$1:$AG$461,MATCH(O$1,'Justerad allokering'!$B$1:$AF$1,0),FALSE))</f>
        <v>0</v>
      </c>
      <c r="P395">
        <f>IF(ISERROR(1/VLOOKUP($B395,'Justerad allokering'!$B$1:$AG$461,MATCH(P$1,'Justerad allokering'!$B$1:$AF$1,0),FALSE)),VLOOKUP($B395,'Allokerad kvv'!$B$2:$AV$468,MATCH(P$1,'Allokerad kvv'!$B$1:$AV$1,0),FALSE),VLOOKUP($B395,'Justerad allokering'!$B$1:$AG$461,MATCH(P$1,'Justerad allokering'!$B$1:$AF$1,0),FALSE))</f>
        <v>0</v>
      </c>
      <c r="Q395">
        <f>IF(ISERROR(1/VLOOKUP($B395,'Justerad allokering'!$B$1:$AG$461,MATCH(Q$1,'Justerad allokering'!$B$1:$AF$1,0),FALSE)),VLOOKUP($B395,'Allokerad kvv'!$B$2:$AV$468,MATCH(Q$1,'Allokerad kvv'!$B$1:$AV$1,0),FALSE),VLOOKUP($B395,'Justerad allokering'!$B$1:$AG$461,MATCH(Q$1,'Justerad allokering'!$B$1:$AF$1,0),FALSE))</f>
        <v>0</v>
      </c>
      <c r="R395">
        <f>IF(ISERROR(1/VLOOKUP($B395,'Justerad allokering'!$B$1:$AG$461,MATCH(R$1,'Justerad allokering'!$B$1:$AF$1,0),FALSE)),VLOOKUP($B395,'Allokerad kvv'!$B$2:$AV$468,MATCH(R$1,'Allokerad kvv'!$B$1:$AV$1,0),FALSE),VLOOKUP($B395,'Justerad allokering'!$B$1:$AG$461,MATCH(R$1,'Justerad allokering'!$B$1:$AF$1,0),FALSE))</f>
        <v>0</v>
      </c>
      <c r="S395">
        <f>IF(ISERROR(1/VLOOKUP($B395,'Justerad allokering'!$B$1:$AG$461,MATCH(S$1,'Justerad allokering'!$B$1:$AF$1,0),FALSE)),VLOOKUP($B395,'Allokerad kvv'!$B$2:$AV$468,MATCH(S$1,'Allokerad kvv'!$B$1:$AV$1,0),FALSE),VLOOKUP($B395,'Justerad allokering'!$B$1:$AG$461,MATCH(S$1,'Justerad allokering'!$B$1:$AF$1,0),FALSE))</f>
        <v>0</v>
      </c>
      <c r="T395">
        <f>IF(ISERROR(1/VLOOKUP($B395,'Justerad allokering'!$B$1:$AG$461,MATCH(T$1,'Justerad allokering'!$B$1:$AF$1,0),FALSE)),VLOOKUP($B395,'Allokerad kvv'!$B$2:$AV$468,MATCH(T$1,'Allokerad kvv'!$B$1:$AV$1,0),FALSE),VLOOKUP($B395,'Justerad allokering'!$B$1:$AG$461,MATCH(T$1,'Justerad allokering'!$B$1:$AF$1,0),FALSE))</f>
        <v>0</v>
      </c>
      <c r="U395">
        <f>IF(ISERROR(1/VLOOKUP($B395,'Justerad allokering'!$B$1:$AG$461,MATCH(U$1,'Justerad allokering'!$B$1:$AF$1,0),FALSE)),VLOOKUP($B395,'Allokerad kvv'!$B$2:$AV$468,MATCH(U$1,'Allokerad kvv'!$B$1:$AV$1,0),FALSE),VLOOKUP($B395,'Justerad allokering'!$B$1:$AG$461,MATCH(U$1,'Justerad allokering'!$B$1:$AF$1,0),FALSE))</f>
        <v>0</v>
      </c>
      <c r="V395">
        <f>IF(ISERROR(1/VLOOKUP($B395,'Justerad allokering'!$B$1:$AG$461,MATCH(V$1,'Justerad allokering'!$B$1:$AF$1,0),FALSE)),VLOOKUP($B395,'Allokerad kvv'!$B$2:$AV$468,MATCH(V$1,'Allokerad kvv'!$B$1:$AV$1,0),FALSE),VLOOKUP($B395,'Justerad allokering'!$B$1:$AG$461,MATCH(V$1,'Justerad allokering'!$B$1:$AF$1,0),FALSE))</f>
        <v>0</v>
      </c>
      <c r="W395">
        <f>IF(ISERROR(1/VLOOKUP($B395,'Justerad allokering'!$B$1:$AG$461,MATCH(W$1,'Justerad allokering'!$B$1:$AF$1,0),FALSE)),VLOOKUP($B395,'Allokerad kvv'!$B$2:$AV$468,MATCH(W$1,'Allokerad kvv'!$B$1:$AV$1,0),FALSE),VLOOKUP($B395,'Justerad allokering'!$B$1:$AG$461,MATCH(W$1,'Justerad allokering'!$B$1:$AF$1,0),FALSE))</f>
        <v>0</v>
      </c>
      <c r="X395">
        <f>IF(ISERROR(1/VLOOKUP($B395,'Justerad allokering'!$B$1:$AG$461,MATCH(X$1,'Justerad allokering'!$B$1:$AF$1,0),FALSE)),VLOOKUP($B395,'Allokerad kvv'!$B$2:$AV$468,MATCH(X$1,'Allokerad kvv'!$B$1:$AV$1,0),FALSE),VLOOKUP($B395,'Justerad allokering'!$B$1:$AG$461,MATCH(X$1,'Justerad allokering'!$B$1:$AF$1,0),FALSE))</f>
        <v>0</v>
      </c>
      <c r="Y395">
        <f>IF(ISERROR(1/VLOOKUP($B395,'Justerad allokering'!$B$1:$AG$461,MATCH(Y$1,'Justerad allokering'!$B$1:$AF$1,0),FALSE)),VLOOKUP($B395,'Allokerad kvv'!$B$2:$AV$468,MATCH(Y$1,'Allokerad kvv'!$B$1:$AV$1,0),FALSE),VLOOKUP($B395,'Justerad allokering'!$B$1:$AG$461,MATCH(Y$1,'Justerad allokering'!$B$1:$AF$1,0),FALSE))</f>
        <v>0</v>
      </c>
      <c r="Z395">
        <f>IF(ISERROR(1/VLOOKUP($B395,'Justerad allokering'!$B$1:$AG$461,MATCH(Z$1,'Justerad allokering'!$B$1:$AF$1,0),FALSE)),VLOOKUP($B395,'Allokerad kvv'!$B$2:$AV$468,MATCH(Z$1,'Allokerad kvv'!$B$1:$AV$1,0),FALSE),VLOOKUP($B395,'Justerad allokering'!$B$1:$AG$461,MATCH(Z$1,'Justerad allokering'!$B$1:$AF$1,0),FALSE))</f>
        <v>0</v>
      </c>
      <c r="AE395" s="89">
        <f t="shared" si="24"/>
        <v>0</v>
      </c>
      <c r="AG395">
        <f t="shared" si="25"/>
        <v>0</v>
      </c>
      <c r="AH395">
        <f t="shared" si="26"/>
        <v>0</v>
      </c>
      <c r="AI395" t="str">
        <f>IF(AH395=0,"",AH395/VLOOKUP(B395,Kraftvärmeprod!$B$1:$BC$480,MATCH("Summa tillförd energi exklusive rökgaskondensering",Kraftvärmeprod!$B$1:$BC$1,0),FALSE))</f>
        <v/>
      </c>
      <c r="AK395">
        <f t="shared" si="27"/>
        <v>0</v>
      </c>
    </row>
    <row r="396" spans="1:37" x14ac:dyDescent="0.25">
      <c r="A396" s="2" t="s">
        <v>541</v>
      </c>
      <c r="B396" s="2" t="s">
        <v>543</v>
      </c>
      <c r="C396">
        <f>IF(ISERROR(1/VLOOKUP($B396,'Justerad allokering'!$B$1:$AG$461,MATCH(C$1,'Justerad allokering'!$B$1:$AF$1,0),FALSE)),VLOOKUP($B396,'Allokerad kvv'!$B$2:$AV$468,MATCH(C$1,'Allokerad kvv'!$B$1:$AV$1,0),FALSE),VLOOKUP($B396,'Justerad allokering'!$B$1:$AG$461,MATCH(C$1,'Justerad allokering'!$B$1:$AF$1,0),FALSE))</f>
        <v>0</v>
      </c>
      <c r="D396">
        <f>IF(ISERROR(1/VLOOKUP($B396,'Justerad allokering'!$B$1:$AG$461,MATCH(D$1,'Justerad allokering'!$B$1:$AF$1,0),FALSE)),VLOOKUP($B396,'Allokerad kvv'!$B$2:$AV$468,MATCH(D$1,'Allokerad kvv'!$B$1:$AV$1,0),FALSE),VLOOKUP($B396,'Justerad allokering'!$B$1:$AG$461,MATCH(D$1,'Justerad allokering'!$B$1:$AF$1,0),FALSE))</f>
        <v>0</v>
      </c>
      <c r="E396">
        <f>IF(ISERROR(1/VLOOKUP($B396,'Justerad allokering'!$B$1:$AG$461,MATCH(E$1,'Justerad allokering'!$B$1:$AF$1,0),FALSE)),VLOOKUP($B396,'Allokerad kvv'!$B$2:$AV$468,MATCH(E$1,'Allokerad kvv'!$B$1:$AV$1,0),FALSE),VLOOKUP($B396,'Justerad allokering'!$B$1:$AG$461,MATCH(E$1,'Justerad allokering'!$B$1:$AF$1,0),FALSE))</f>
        <v>0</v>
      </c>
      <c r="F396">
        <f>IF(ISERROR(1/VLOOKUP($B396,'Justerad allokering'!$B$1:$AG$461,MATCH(F$1,'Justerad allokering'!$B$1:$AF$1,0),FALSE)),VLOOKUP($B396,'Allokerad kvv'!$B$2:$AV$468,MATCH(F$1,'Allokerad kvv'!$B$1:$AV$1,0),FALSE),VLOOKUP($B396,'Justerad allokering'!$B$1:$AG$461,MATCH(F$1,'Justerad allokering'!$B$1:$AF$1,0),FALSE))</f>
        <v>0</v>
      </c>
      <c r="G396">
        <f>IF(ISERROR(1/VLOOKUP($B396,'Justerad allokering'!$B$1:$AG$461,MATCH(G$1,'Justerad allokering'!$B$1:$AF$1,0),FALSE)),VLOOKUP($B396,'Allokerad kvv'!$B$2:$AV$468,MATCH(G$1,'Allokerad kvv'!$B$1:$AV$1,0),FALSE),VLOOKUP($B396,'Justerad allokering'!$B$1:$AG$461,MATCH(G$1,'Justerad allokering'!$B$1:$AF$1,0),FALSE))</f>
        <v>0</v>
      </c>
      <c r="H396">
        <f>IF(ISERROR(1/VLOOKUP($B396,'Justerad allokering'!$B$1:$AG$461,MATCH(H$1,'Justerad allokering'!$B$1:$AF$1,0),FALSE)),VLOOKUP($B396,'Allokerad kvv'!$B$2:$AV$468,MATCH(H$1,'Allokerad kvv'!$B$1:$AV$1,0),FALSE),VLOOKUP($B396,'Justerad allokering'!$B$1:$AG$461,MATCH(H$1,'Justerad allokering'!$B$1:$AF$1,0),FALSE))</f>
        <v>0</v>
      </c>
      <c r="I396">
        <f>IF(ISERROR(1/VLOOKUP($B396,'Justerad allokering'!$B$1:$AG$461,MATCH(I$1,'Justerad allokering'!$B$1:$AF$1,0),FALSE)),VLOOKUP($B396,'Allokerad kvv'!$B$2:$AV$468,MATCH(I$1,'Allokerad kvv'!$B$1:$AV$1,0),FALSE),VLOOKUP($B396,'Justerad allokering'!$B$1:$AG$461,MATCH(I$1,'Justerad allokering'!$B$1:$AF$1,0),FALSE))</f>
        <v>0</v>
      </c>
      <c r="J396">
        <f>IF(ISERROR(1/VLOOKUP($B396,'Justerad allokering'!$B$1:$AG$461,MATCH(J$1,'Justerad allokering'!$B$1:$AF$1,0),FALSE)),VLOOKUP($B396,'Allokerad kvv'!$B$2:$AV$468,MATCH(J$1,'Allokerad kvv'!$B$1:$AV$1,0),FALSE),VLOOKUP($B396,'Justerad allokering'!$B$1:$AG$461,MATCH(J$1,'Justerad allokering'!$B$1:$AF$1,0),FALSE))</f>
        <v>0</v>
      </c>
      <c r="K396">
        <f>IF(ISERROR(1/VLOOKUP($B396,'Justerad allokering'!$B$1:$AG$461,MATCH(K$1,'Justerad allokering'!$B$1:$AF$1,0),FALSE)),VLOOKUP($B396,'Allokerad kvv'!$B$2:$AV$468,MATCH(K$1,'Allokerad kvv'!$B$1:$AV$1,0),FALSE),VLOOKUP($B396,'Justerad allokering'!$B$1:$AG$461,MATCH(K$1,'Justerad allokering'!$B$1:$AF$1,0),FALSE))</f>
        <v>0</v>
      </c>
      <c r="L396">
        <f>IF(ISERROR(1/VLOOKUP($B396,'Justerad allokering'!$B$1:$AG$461,MATCH(L$1,'Justerad allokering'!$B$1:$AF$1,0),FALSE)),VLOOKUP($B396,'Allokerad kvv'!$B$2:$AV$468,MATCH(L$1,'Allokerad kvv'!$B$1:$AV$1,0),FALSE),VLOOKUP($B396,'Justerad allokering'!$B$1:$AG$461,MATCH(L$1,'Justerad allokering'!$B$1:$AF$1,0),FALSE))</f>
        <v>0</v>
      </c>
      <c r="M396">
        <f>IF(ISERROR(1/VLOOKUP($B396,'Justerad allokering'!$B$1:$AG$461,MATCH(M$1,'Justerad allokering'!$B$1:$AF$1,0),FALSE)),VLOOKUP($B396,'Allokerad kvv'!$B$2:$AV$468,MATCH(M$1,'Allokerad kvv'!$B$1:$AV$1,0),FALSE),VLOOKUP($B396,'Justerad allokering'!$B$1:$AG$461,MATCH(M$1,'Justerad allokering'!$B$1:$AF$1,0),FALSE))</f>
        <v>0</v>
      </c>
      <c r="N396">
        <f>IF(ISERROR(1/VLOOKUP($B396,'Justerad allokering'!$B$1:$AG$461,MATCH(N$1,'Justerad allokering'!$B$1:$AF$1,0),FALSE)),VLOOKUP($B396,'Allokerad kvv'!$B$2:$AV$468,MATCH(N$1,'Allokerad kvv'!$B$1:$AV$1,0),FALSE),VLOOKUP($B396,'Justerad allokering'!$B$1:$AG$461,MATCH(N$1,'Justerad allokering'!$B$1:$AF$1,0),FALSE))</f>
        <v>0</v>
      </c>
      <c r="O396">
        <f>IF(ISERROR(1/VLOOKUP($B396,'Justerad allokering'!$B$1:$AG$461,MATCH(O$1,'Justerad allokering'!$B$1:$AF$1,0),FALSE)),VLOOKUP($B396,'Allokerad kvv'!$B$2:$AV$468,MATCH(O$1,'Allokerad kvv'!$B$1:$AV$1,0),FALSE),VLOOKUP($B396,'Justerad allokering'!$B$1:$AG$461,MATCH(O$1,'Justerad allokering'!$B$1:$AF$1,0),FALSE))</f>
        <v>0</v>
      </c>
      <c r="P396">
        <f>IF(ISERROR(1/VLOOKUP($B396,'Justerad allokering'!$B$1:$AG$461,MATCH(P$1,'Justerad allokering'!$B$1:$AF$1,0),FALSE)),VLOOKUP($B396,'Allokerad kvv'!$B$2:$AV$468,MATCH(P$1,'Allokerad kvv'!$B$1:$AV$1,0),FALSE),VLOOKUP($B396,'Justerad allokering'!$B$1:$AG$461,MATCH(P$1,'Justerad allokering'!$B$1:$AF$1,0),FALSE))</f>
        <v>0</v>
      </c>
      <c r="Q396">
        <f>IF(ISERROR(1/VLOOKUP($B396,'Justerad allokering'!$B$1:$AG$461,MATCH(Q$1,'Justerad allokering'!$B$1:$AF$1,0),FALSE)),VLOOKUP($B396,'Allokerad kvv'!$B$2:$AV$468,MATCH(Q$1,'Allokerad kvv'!$B$1:$AV$1,0),FALSE),VLOOKUP($B396,'Justerad allokering'!$B$1:$AG$461,MATCH(Q$1,'Justerad allokering'!$B$1:$AF$1,0),FALSE))</f>
        <v>0</v>
      </c>
      <c r="R396">
        <f>IF(ISERROR(1/VLOOKUP($B396,'Justerad allokering'!$B$1:$AG$461,MATCH(R$1,'Justerad allokering'!$B$1:$AF$1,0),FALSE)),VLOOKUP($B396,'Allokerad kvv'!$B$2:$AV$468,MATCH(R$1,'Allokerad kvv'!$B$1:$AV$1,0),FALSE),VLOOKUP($B396,'Justerad allokering'!$B$1:$AG$461,MATCH(R$1,'Justerad allokering'!$B$1:$AF$1,0),FALSE))</f>
        <v>0</v>
      </c>
      <c r="S396">
        <f>IF(ISERROR(1/VLOOKUP($B396,'Justerad allokering'!$B$1:$AG$461,MATCH(S$1,'Justerad allokering'!$B$1:$AF$1,0),FALSE)),VLOOKUP($B396,'Allokerad kvv'!$B$2:$AV$468,MATCH(S$1,'Allokerad kvv'!$B$1:$AV$1,0),FALSE),VLOOKUP($B396,'Justerad allokering'!$B$1:$AG$461,MATCH(S$1,'Justerad allokering'!$B$1:$AF$1,0),FALSE))</f>
        <v>0</v>
      </c>
      <c r="T396">
        <f>IF(ISERROR(1/VLOOKUP($B396,'Justerad allokering'!$B$1:$AG$461,MATCH(T$1,'Justerad allokering'!$B$1:$AF$1,0),FALSE)),VLOOKUP($B396,'Allokerad kvv'!$B$2:$AV$468,MATCH(T$1,'Allokerad kvv'!$B$1:$AV$1,0),FALSE),VLOOKUP($B396,'Justerad allokering'!$B$1:$AG$461,MATCH(T$1,'Justerad allokering'!$B$1:$AF$1,0),FALSE))</f>
        <v>0</v>
      </c>
      <c r="U396">
        <f>IF(ISERROR(1/VLOOKUP($B396,'Justerad allokering'!$B$1:$AG$461,MATCH(U$1,'Justerad allokering'!$B$1:$AF$1,0),FALSE)),VLOOKUP($B396,'Allokerad kvv'!$B$2:$AV$468,MATCH(U$1,'Allokerad kvv'!$B$1:$AV$1,0),FALSE),VLOOKUP($B396,'Justerad allokering'!$B$1:$AG$461,MATCH(U$1,'Justerad allokering'!$B$1:$AF$1,0),FALSE))</f>
        <v>0</v>
      </c>
      <c r="V396">
        <f>IF(ISERROR(1/VLOOKUP($B396,'Justerad allokering'!$B$1:$AG$461,MATCH(V$1,'Justerad allokering'!$B$1:$AF$1,0),FALSE)),VLOOKUP($B396,'Allokerad kvv'!$B$2:$AV$468,MATCH(V$1,'Allokerad kvv'!$B$1:$AV$1,0),FALSE),VLOOKUP($B396,'Justerad allokering'!$B$1:$AG$461,MATCH(V$1,'Justerad allokering'!$B$1:$AF$1,0),FALSE))</f>
        <v>0</v>
      </c>
      <c r="W396">
        <f>IF(ISERROR(1/VLOOKUP($B396,'Justerad allokering'!$B$1:$AG$461,MATCH(W$1,'Justerad allokering'!$B$1:$AF$1,0),FALSE)),VLOOKUP($B396,'Allokerad kvv'!$B$2:$AV$468,MATCH(W$1,'Allokerad kvv'!$B$1:$AV$1,0),FALSE),VLOOKUP($B396,'Justerad allokering'!$B$1:$AG$461,MATCH(W$1,'Justerad allokering'!$B$1:$AF$1,0),FALSE))</f>
        <v>0</v>
      </c>
      <c r="X396">
        <f>IF(ISERROR(1/VLOOKUP($B396,'Justerad allokering'!$B$1:$AG$461,MATCH(X$1,'Justerad allokering'!$B$1:$AF$1,0),FALSE)),VLOOKUP($B396,'Allokerad kvv'!$B$2:$AV$468,MATCH(X$1,'Allokerad kvv'!$B$1:$AV$1,0),FALSE),VLOOKUP($B396,'Justerad allokering'!$B$1:$AG$461,MATCH(X$1,'Justerad allokering'!$B$1:$AF$1,0),FALSE))</f>
        <v>0</v>
      </c>
      <c r="Y396">
        <f>IF(ISERROR(1/VLOOKUP($B396,'Justerad allokering'!$B$1:$AG$461,MATCH(Y$1,'Justerad allokering'!$B$1:$AF$1,0),FALSE)),VLOOKUP($B396,'Allokerad kvv'!$B$2:$AV$468,MATCH(Y$1,'Allokerad kvv'!$B$1:$AV$1,0),FALSE),VLOOKUP($B396,'Justerad allokering'!$B$1:$AG$461,MATCH(Y$1,'Justerad allokering'!$B$1:$AF$1,0),FALSE))</f>
        <v>0</v>
      </c>
      <c r="Z396">
        <f>IF(ISERROR(1/VLOOKUP($B396,'Justerad allokering'!$B$1:$AG$461,MATCH(Z$1,'Justerad allokering'!$B$1:$AF$1,0),FALSE)),VLOOKUP($B396,'Allokerad kvv'!$B$2:$AV$468,MATCH(Z$1,'Allokerad kvv'!$B$1:$AV$1,0),FALSE),VLOOKUP($B396,'Justerad allokering'!$B$1:$AG$461,MATCH(Z$1,'Justerad allokering'!$B$1:$AF$1,0),FALSE))</f>
        <v>0</v>
      </c>
      <c r="AE396" s="89">
        <f t="shared" si="24"/>
        <v>0</v>
      </c>
      <c r="AG396">
        <f t="shared" si="25"/>
        <v>0</v>
      </c>
      <c r="AH396">
        <f t="shared" si="26"/>
        <v>0</v>
      </c>
      <c r="AI396" t="str">
        <f>IF(AH396=0,"",AH396/VLOOKUP(B396,Kraftvärmeprod!$B$1:$BC$480,MATCH("Summa tillförd energi exklusive rökgaskondensering",Kraftvärmeprod!$B$1:$BC$1,0),FALSE))</f>
        <v/>
      </c>
      <c r="AK396">
        <f t="shared" si="27"/>
        <v>0</v>
      </c>
    </row>
    <row r="397" spans="1:37" x14ac:dyDescent="0.25">
      <c r="A397" s="2" t="s">
        <v>541</v>
      </c>
      <c r="B397" s="2" t="s">
        <v>544</v>
      </c>
      <c r="C397">
        <f>IF(ISERROR(1/VLOOKUP($B397,'Justerad allokering'!$B$1:$AG$461,MATCH(C$1,'Justerad allokering'!$B$1:$AF$1,0),FALSE)),VLOOKUP($B397,'Allokerad kvv'!$B$2:$AV$468,MATCH(C$1,'Allokerad kvv'!$B$1:$AV$1,0),FALSE),VLOOKUP($B397,'Justerad allokering'!$B$1:$AG$461,MATCH(C$1,'Justerad allokering'!$B$1:$AF$1,0),FALSE))</f>
        <v>0</v>
      </c>
      <c r="D397">
        <f>IF(ISERROR(1/VLOOKUP($B397,'Justerad allokering'!$B$1:$AG$461,MATCH(D$1,'Justerad allokering'!$B$1:$AF$1,0),FALSE)),VLOOKUP($B397,'Allokerad kvv'!$B$2:$AV$468,MATCH(D$1,'Allokerad kvv'!$B$1:$AV$1,0),FALSE),VLOOKUP($B397,'Justerad allokering'!$B$1:$AG$461,MATCH(D$1,'Justerad allokering'!$B$1:$AF$1,0),FALSE))</f>
        <v>0</v>
      </c>
      <c r="E397">
        <f>IF(ISERROR(1/VLOOKUP($B397,'Justerad allokering'!$B$1:$AG$461,MATCH(E$1,'Justerad allokering'!$B$1:$AF$1,0),FALSE)),VLOOKUP($B397,'Allokerad kvv'!$B$2:$AV$468,MATCH(E$1,'Allokerad kvv'!$B$1:$AV$1,0),FALSE),VLOOKUP($B397,'Justerad allokering'!$B$1:$AG$461,MATCH(E$1,'Justerad allokering'!$B$1:$AF$1,0),FALSE))</f>
        <v>0</v>
      </c>
      <c r="F397">
        <f>IF(ISERROR(1/VLOOKUP($B397,'Justerad allokering'!$B$1:$AG$461,MATCH(F$1,'Justerad allokering'!$B$1:$AF$1,0),FALSE)),VLOOKUP($B397,'Allokerad kvv'!$B$2:$AV$468,MATCH(F$1,'Allokerad kvv'!$B$1:$AV$1,0),FALSE),VLOOKUP($B397,'Justerad allokering'!$B$1:$AG$461,MATCH(F$1,'Justerad allokering'!$B$1:$AF$1,0),FALSE))</f>
        <v>0</v>
      </c>
      <c r="G397">
        <f>IF(ISERROR(1/VLOOKUP($B397,'Justerad allokering'!$B$1:$AG$461,MATCH(G$1,'Justerad allokering'!$B$1:$AF$1,0),FALSE)),VLOOKUP($B397,'Allokerad kvv'!$B$2:$AV$468,MATCH(G$1,'Allokerad kvv'!$B$1:$AV$1,0),FALSE),VLOOKUP($B397,'Justerad allokering'!$B$1:$AG$461,MATCH(G$1,'Justerad allokering'!$B$1:$AF$1,0),FALSE))</f>
        <v>0</v>
      </c>
      <c r="H397">
        <f>IF(ISERROR(1/VLOOKUP($B397,'Justerad allokering'!$B$1:$AG$461,MATCH(H$1,'Justerad allokering'!$B$1:$AF$1,0),FALSE)),VLOOKUP($B397,'Allokerad kvv'!$B$2:$AV$468,MATCH(H$1,'Allokerad kvv'!$B$1:$AV$1,0),FALSE),VLOOKUP($B397,'Justerad allokering'!$B$1:$AG$461,MATCH(H$1,'Justerad allokering'!$B$1:$AF$1,0),FALSE))</f>
        <v>0</v>
      </c>
      <c r="I397">
        <f>IF(ISERROR(1/VLOOKUP($B397,'Justerad allokering'!$B$1:$AG$461,MATCH(I$1,'Justerad allokering'!$B$1:$AF$1,0),FALSE)),VLOOKUP($B397,'Allokerad kvv'!$B$2:$AV$468,MATCH(I$1,'Allokerad kvv'!$B$1:$AV$1,0),FALSE),VLOOKUP($B397,'Justerad allokering'!$B$1:$AG$461,MATCH(I$1,'Justerad allokering'!$B$1:$AF$1,0),FALSE))</f>
        <v>0</v>
      </c>
      <c r="J397">
        <f>IF(ISERROR(1/VLOOKUP($B397,'Justerad allokering'!$B$1:$AG$461,MATCH(J$1,'Justerad allokering'!$B$1:$AF$1,0),FALSE)),VLOOKUP($B397,'Allokerad kvv'!$B$2:$AV$468,MATCH(J$1,'Allokerad kvv'!$B$1:$AV$1,0),FALSE),VLOOKUP($B397,'Justerad allokering'!$B$1:$AG$461,MATCH(J$1,'Justerad allokering'!$B$1:$AF$1,0),FALSE))</f>
        <v>0</v>
      </c>
      <c r="K397">
        <f>IF(ISERROR(1/VLOOKUP($B397,'Justerad allokering'!$B$1:$AG$461,MATCH(K$1,'Justerad allokering'!$B$1:$AF$1,0),FALSE)),VLOOKUP($B397,'Allokerad kvv'!$B$2:$AV$468,MATCH(K$1,'Allokerad kvv'!$B$1:$AV$1,0),FALSE),VLOOKUP($B397,'Justerad allokering'!$B$1:$AG$461,MATCH(K$1,'Justerad allokering'!$B$1:$AF$1,0),FALSE))</f>
        <v>0</v>
      </c>
      <c r="L397">
        <f>IF(ISERROR(1/VLOOKUP($B397,'Justerad allokering'!$B$1:$AG$461,MATCH(L$1,'Justerad allokering'!$B$1:$AF$1,0),FALSE)),VLOOKUP($B397,'Allokerad kvv'!$B$2:$AV$468,MATCH(L$1,'Allokerad kvv'!$B$1:$AV$1,0),FALSE),VLOOKUP($B397,'Justerad allokering'!$B$1:$AG$461,MATCH(L$1,'Justerad allokering'!$B$1:$AF$1,0),FALSE))</f>
        <v>0</v>
      </c>
      <c r="M397">
        <f>IF(ISERROR(1/VLOOKUP($B397,'Justerad allokering'!$B$1:$AG$461,MATCH(M$1,'Justerad allokering'!$B$1:$AF$1,0),FALSE)),VLOOKUP($B397,'Allokerad kvv'!$B$2:$AV$468,MATCH(M$1,'Allokerad kvv'!$B$1:$AV$1,0),FALSE),VLOOKUP($B397,'Justerad allokering'!$B$1:$AG$461,MATCH(M$1,'Justerad allokering'!$B$1:$AF$1,0),FALSE))</f>
        <v>0</v>
      </c>
      <c r="N397">
        <f>IF(ISERROR(1/VLOOKUP($B397,'Justerad allokering'!$B$1:$AG$461,MATCH(N$1,'Justerad allokering'!$B$1:$AF$1,0),FALSE)),VLOOKUP($B397,'Allokerad kvv'!$B$2:$AV$468,MATCH(N$1,'Allokerad kvv'!$B$1:$AV$1,0),FALSE),VLOOKUP($B397,'Justerad allokering'!$B$1:$AG$461,MATCH(N$1,'Justerad allokering'!$B$1:$AF$1,0),FALSE))</f>
        <v>0</v>
      </c>
      <c r="O397">
        <f>IF(ISERROR(1/VLOOKUP($B397,'Justerad allokering'!$B$1:$AG$461,MATCH(O$1,'Justerad allokering'!$B$1:$AF$1,0),FALSE)),VLOOKUP($B397,'Allokerad kvv'!$B$2:$AV$468,MATCH(O$1,'Allokerad kvv'!$B$1:$AV$1,0),FALSE),VLOOKUP($B397,'Justerad allokering'!$B$1:$AG$461,MATCH(O$1,'Justerad allokering'!$B$1:$AF$1,0),FALSE))</f>
        <v>0</v>
      </c>
      <c r="P397">
        <f>IF(ISERROR(1/VLOOKUP($B397,'Justerad allokering'!$B$1:$AG$461,MATCH(P$1,'Justerad allokering'!$B$1:$AF$1,0),FALSE)),VLOOKUP($B397,'Allokerad kvv'!$B$2:$AV$468,MATCH(P$1,'Allokerad kvv'!$B$1:$AV$1,0),FALSE),VLOOKUP($B397,'Justerad allokering'!$B$1:$AG$461,MATCH(P$1,'Justerad allokering'!$B$1:$AF$1,0),FALSE))</f>
        <v>0</v>
      </c>
      <c r="Q397">
        <f>IF(ISERROR(1/VLOOKUP($B397,'Justerad allokering'!$B$1:$AG$461,MATCH(Q$1,'Justerad allokering'!$B$1:$AF$1,0),FALSE)),VLOOKUP($B397,'Allokerad kvv'!$B$2:$AV$468,MATCH(Q$1,'Allokerad kvv'!$B$1:$AV$1,0),FALSE),VLOOKUP($B397,'Justerad allokering'!$B$1:$AG$461,MATCH(Q$1,'Justerad allokering'!$B$1:$AF$1,0),FALSE))</f>
        <v>0</v>
      </c>
      <c r="R397">
        <f>IF(ISERROR(1/VLOOKUP($B397,'Justerad allokering'!$B$1:$AG$461,MATCH(R$1,'Justerad allokering'!$B$1:$AF$1,0),FALSE)),VLOOKUP($B397,'Allokerad kvv'!$B$2:$AV$468,MATCH(R$1,'Allokerad kvv'!$B$1:$AV$1,0),FALSE),VLOOKUP($B397,'Justerad allokering'!$B$1:$AG$461,MATCH(R$1,'Justerad allokering'!$B$1:$AF$1,0),FALSE))</f>
        <v>0</v>
      </c>
      <c r="S397">
        <f>IF(ISERROR(1/VLOOKUP($B397,'Justerad allokering'!$B$1:$AG$461,MATCH(S$1,'Justerad allokering'!$B$1:$AF$1,0),FALSE)),VLOOKUP($B397,'Allokerad kvv'!$B$2:$AV$468,MATCH(S$1,'Allokerad kvv'!$B$1:$AV$1,0),FALSE),VLOOKUP($B397,'Justerad allokering'!$B$1:$AG$461,MATCH(S$1,'Justerad allokering'!$B$1:$AF$1,0),FALSE))</f>
        <v>0</v>
      </c>
      <c r="T397">
        <f>IF(ISERROR(1/VLOOKUP($B397,'Justerad allokering'!$B$1:$AG$461,MATCH(T$1,'Justerad allokering'!$B$1:$AF$1,0),FALSE)),VLOOKUP($B397,'Allokerad kvv'!$B$2:$AV$468,MATCH(T$1,'Allokerad kvv'!$B$1:$AV$1,0),FALSE),VLOOKUP($B397,'Justerad allokering'!$B$1:$AG$461,MATCH(T$1,'Justerad allokering'!$B$1:$AF$1,0),FALSE))</f>
        <v>0</v>
      </c>
      <c r="U397">
        <f>IF(ISERROR(1/VLOOKUP($B397,'Justerad allokering'!$B$1:$AG$461,MATCH(U$1,'Justerad allokering'!$B$1:$AF$1,0),FALSE)),VLOOKUP($B397,'Allokerad kvv'!$B$2:$AV$468,MATCH(U$1,'Allokerad kvv'!$B$1:$AV$1,0),FALSE),VLOOKUP($B397,'Justerad allokering'!$B$1:$AG$461,MATCH(U$1,'Justerad allokering'!$B$1:$AF$1,0),FALSE))</f>
        <v>0</v>
      </c>
      <c r="V397">
        <f>IF(ISERROR(1/VLOOKUP($B397,'Justerad allokering'!$B$1:$AG$461,MATCH(V$1,'Justerad allokering'!$B$1:$AF$1,0),FALSE)),VLOOKUP($B397,'Allokerad kvv'!$B$2:$AV$468,MATCH(V$1,'Allokerad kvv'!$B$1:$AV$1,0),FALSE),VLOOKUP($B397,'Justerad allokering'!$B$1:$AG$461,MATCH(V$1,'Justerad allokering'!$B$1:$AF$1,0),FALSE))</f>
        <v>0</v>
      </c>
      <c r="W397">
        <f>IF(ISERROR(1/VLOOKUP($B397,'Justerad allokering'!$B$1:$AG$461,MATCH(W$1,'Justerad allokering'!$B$1:$AF$1,0),FALSE)),VLOOKUP($B397,'Allokerad kvv'!$B$2:$AV$468,MATCH(W$1,'Allokerad kvv'!$B$1:$AV$1,0),FALSE),VLOOKUP($B397,'Justerad allokering'!$B$1:$AG$461,MATCH(W$1,'Justerad allokering'!$B$1:$AF$1,0),FALSE))</f>
        <v>0</v>
      </c>
      <c r="X397">
        <f>IF(ISERROR(1/VLOOKUP($B397,'Justerad allokering'!$B$1:$AG$461,MATCH(X$1,'Justerad allokering'!$B$1:$AF$1,0),FALSE)),VLOOKUP($B397,'Allokerad kvv'!$B$2:$AV$468,MATCH(X$1,'Allokerad kvv'!$B$1:$AV$1,0),FALSE),VLOOKUP($B397,'Justerad allokering'!$B$1:$AG$461,MATCH(X$1,'Justerad allokering'!$B$1:$AF$1,0),FALSE))</f>
        <v>0</v>
      </c>
      <c r="Y397">
        <f>IF(ISERROR(1/VLOOKUP($B397,'Justerad allokering'!$B$1:$AG$461,MATCH(Y$1,'Justerad allokering'!$B$1:$AF$1,0),FALSE)),VLOOKUP($B397,'Allokerad kvv'!$B$2:$AV$468,MATCH(Y$1,'Allokerad kvv'!$B$1:$AV$1,0),FALSE),VLOOKUP($B397,'Justerad allokering'!$B$1:$AG$461,MATCH(Y$1,'Justerad allokering'!$B$1:$AF$1,0),FALSE))</f>
        <v>0</v>
      </c>
      <c r="Z397">
        <f>IF(ISERROR(1/VLOOKUP($B397,'Justerad allokering'!$B$1:$AG$461,MATCH(Z$1,'Justerad allokering'!$B$1:$AF$1,0),FALSE)),VLOOKUP($B397,'Allokerad kvv'!$B$2:$AV$468,MATCH(Z$1,'Allokerad kvv'!$B$1:$AV$1,0),FALSE),VLOOKUP($B397,'Justerad allokering'!$B$1:$AG$461,MATCH(Z$1,'Justerad allokering'!$B$1:$AF$1,0),FALSE))</f>
        <v>0</v>
      </c>
      <c r="AE397" s="89">
        <f t="shared" si="24"/>
        <v>0</v>
      </c>
      <c r="AG397">
        <f t="shared" si="25"/>
        <v>0</v>
      </c>
      <c r="AH397">
        <f t="shared" si="26"/>
        <v>0</v>
      </c>
      <c r="AI397" t="str">
        <f>IF(AH397=0,"",AH397/VLOOKUP(B397,Kraftvärmeprod!$B$1:$BC$480,MATCH("Summa tillförd energi exklusive rökgaskondensering",Kraftvärmeprod!$B$1:$BC$1,0),FALSE))</f>
        <v/>
      </c>
      <c r="AK397">
        <f t="shared" si="27"/>
        <v>0</v>
      </c>
    </row>
    <row r="398" spans="1:37" x14ac:dyDescent="0.25">
      <c r="A398" s="2" t="s">
        <v>545</v>
      </c>
      <c r="B398" s="2" t="s">
        <v>546</v>
      </c>
      <c r="C398">
        <f>IF(ISERROR(1/VLOOKUP($B398,'Justerad allokering'!$B$1:$AG$461,MATCH(C$1,'Justerad allokering'!$B$1:$AF$1,0),FALSE)),VLOOKUP($B398,'Allokerad kvv'!$B$2:$AV$468,MATCH(C$1,'Allokerad kvv'!$B$1:$AV$1,0),FALSE),VLOOKUP($B398,'Justerad allokering'!$B$1:$AG$461,MATCH(C$1,'Justerad allokering'!$B$1:$AF$1,0),FALSE))</f>
        <v>0</v>
      </c>
      <c r="D398">
        <f>IF(ISERROR(1/VLOOKUP($B398,'Justerad allokering'!$B$1:$AG$461,MATCH(D$1,'Justerad allokering'!$B$1:$AF$1,0),FALSE)),VLOOKUP($B398,'Allokerad kvv'!$B$2:$AV$468,MATCH(D$1,'Allokerad kvv'!$B$1:$AV$1,0),FALSE),VLOOKUP($B398,'Justerad allokering'!$B$1:$AG$461,MATCH(D$1,'Justerad allokering'!$B$1:$AF$1,0),FALSE))</f>
        <v>0</v>
      </c>
      <c r="E398">
        <f>IF(ISERROR(1/VLOOKUP($B398,'Justerad allokering'!$B$1:$AG$461,MATCH(E$1,'Justerad allokering'!$B$1:$AF$1,0),FALSE)),VLOOKUP($B398,'Allokerad kvv'!$B$2:$AV$468,MATCH(E$1,'Allokerad kvv'!$B$1:$AV$1,0),FALSE),VLOOKUP($B398,'Justerad allokering'!$B$1:$AG$461,MATCH(E$1,'Justerad allokering'!$B$1:$AF$1,0),FALSE))</f>
        <v>0</v>
      </c>
      <c r="F398">
        <f>IF(ISERROR(1/VLOOKUP($B398,'Justerad allokering'!$B$1:$AG$461,MATCH(F$1,'Justerad allokering'!$B$1:$AF$1,0),FALSE)),VLOOKUP($B398,'Allokerad kvv'!$B$2:$AV$468,MATCH(F$1,'Allokerad kvv'!$B$1:$AV$1,0),FALSE),VLOOKUP($B398,'Justerad allokering'!$B$1:$AG$461,MATCH(F$1,'Justerad allokering'!$B$1:$AF$1,0),FALSE))</f>
        <v>0</v>
      </c>
      <c r="G398">
        <f>IF(ISERROR(1/VLOOKUP($B398,'Justerad allokering'!$B$1:$AG$461,MATCH(G$1,'Justerad allokering'!$B$1:$AF$1,0),FALSE)),VLOOKUP($B398,'Allokerad kvv'!$B$2:$AV$468,MATCH(G$1,'Allokerad kvv'!$B$1:$AV$1,0),FALSE),VLOOKUP($B398,'Justerad allokering'!$B$1:$AG$461,MATCH(G$1,'Justerad allokering'!$B$1:$AF$1,0),FALSE))</f>
        <v>0</v>
      </c>
      <c r="H398">
        <f>IF(ISERROR(1/VLOOKUP($B398,'Justerad allokering'!$B$1:$AG$461,MATCH(H$1,'Justerad allokering'!$B$1:$AF$1,0),FALSE)),VLOOKUP($B398,'Allokerad kvv'!$B$2:$AV$468,MATCH(H$1,'Allokerad kvv'!$B$1:$AV$1,0),FALSE),VLOOKUP($B398,'Justerad allokering'!$B$1:$AG$461,MATCH(H$1,'Justerad allokering'!$B$1:$AF$1,0),FALSE))</f>
        <v>0</v>
      </c>
      <c r="I398">
        <f>IF(ISERROR(1/VLOOKUP($B398,'Justerad allokering'!$B$1:$AG$461,MATCH(I$1,'Justerad allokering'!$B$1:$AF$1,0),FALSE)),VLOOKUP($B398,'Allokerad kvv'!$B$2:$AV$468,MATCH(I$1,'Allokerad kvv'!$B$1:$AV$1,0),FALSE),VLOOKUP($B398,'Justerad allokering'!$B$1:$AG$461,MATCH(I$1,'Justerad allokering'!$B$1:$AF$1,0),FALSE))</f>
        <v>0</v>
      </c>
      <c r="J398">
        <f>IF(ISERROR(1/VLOOKUP($B398,'Justerad allokering'!$B$1:$AG$461,MATCH(J$1,'Justerad allokering'!$B$1:$AF$1,0),FALSE)),VLOOKUP($B398,'Allokerad kvv'!$B$2:$AV$468,MATCH(J$1,'Allokerad kvv'!$B$1:$AV$1,0),FALSE),VLOOKUP($B398,'Justerad allokering'!$B$1:$AG$461,MATCH(J$1,'Justerad allokering'!$B$1:$AF$1,0),FALSE))</f>
        <v>0</v>
      </c>
      <c r="K398">
        <f>IF(ISERROR(1/VLOOKUP($B398,'Justerad allokering'!$B$1:$AG$461,MATCH(K$1,'Justerad allokering'!$B$1:$AF$1,0),FALSE)),VLOOKUP($B398,'Allokerad kvv'!$B$2:$AV$468,MATCH(K$1,'Allokerad kvv'!$B$1:$AV$1,0),FALSE),VLOOKUP($B398,'Justerad allokering'!$B$1:$AG$461,MATCH(K$1,'Justerad allokering'!$B$1:$AF$1,0),FALSE))</f>
        <v>0</v>
      </c>
      <c r="L398">
        <f>IF(ISERROR(1/VLOOKUP($B398,'Justerad allokering'!$B$1:$AG$461,MATCH(L$1,'Justerad allokering'!$B$1:$AF$1,0),FALSE)),VLOOKUP($B398,'Allokerad kvv'!$B$2:$AV$468,MATCH(L$1,'Allokerad kvv'!$B$1:$AV$1,0),FALSE),VLOOKUP($B398,'Justerad allokering'!$B$1:$AG$461,MATCH(L$1,'Justerad allokering'!$B$1:$AF$1,0),FALSE))</f>
        <v>0</v>
      </c>
      <c r="M398">
        <f>IF(ISERROR(1/VLOOKUP($B398,'Justerad allokering'!$B$1:$AG$461,MATCH(M$1,'Justerad allokering'!$B$1:$AF$1,0),FALSE)),VLOOKUP($B398,'Allokerad kvv'!$B$2:$AV$468,MATCH(M$1,'Allokerad kvv'!$B$1:$AV$1,0),FALSE),VLOOKUP($B398,'Justerad allokering'!$B$1:$AG$461,MATCH(M$1,'Justerad allokering'!$B$1:$AF$1,0),FALSE))</f>
        <v>0</v>
      </c>
      <c r="N398">
        <f>IF(ISERROR(1/VLOOKUP($B398,'Justerad allokering'!$B$1:$AG$461,MATCH(N$1,'Justerad allokering'!$B$1:$AF$1,0),FALSE)),VLOOKUP($B398,'Allokerad kvv'!$B$2:$AV$468,MATCH(N$1,'Allokerad kvv'!$B$1:$AV$1,0),FALSE),VLOOKUP($B398,'Justerad allokering'!$B$1:$AG$461,MATCH(N$1,'Justerad allokering'!$B$1:$AF$1,0),FALSE))</f>
        <v>0</v>
      </c>
      <c r="O398">
        <f>IF(ISERROR(1/VLOOKUP($B398,'Justerad allokering'!$B$1:$AG$461,MATCH(O$1,'Justerad allokering'!$B$1:$AF$1,0),FALSE)),VLOOKUP($B398,'Allokerad kvv'!$B$2:$AV$468,MATCH(O$1,'Allokerad kvv'!$B$1:$AV$1,0),FALSE),VLOOKUP($B398,'Justerad allokering'!$B$1:$AG$461,MATCH(O$1,'Justerad allokering'!$B$1:$AF$1,0),FALSE))</f>
        <v>0</v>
      </c>
      <c r="P398">
        <f>IF(ISERROR(1/VLOOKUP($B398,'Justerad allokering'!$B$1:$AG$461,MATCH(P$1,'Justerad allokering'!$B$1:$AF$1,0),FALSE)),VLOOKUP($B398,'Allokerad kvv'!$B$2:$AV$468,MATCH(P$1,'Allokerad kvv'!$B$1:$AV$1,0),FALSE),VLOOKUP($B398,'Justerad allokering'!$B$1:$AG$461,MATCH(P$1,'Justerad allokering'!$B$1:$AF$1,0),FALSE))</f>
        <v>0</v>
      </c>
      <c r="Q398">
        <f>IF(ISERROR(1/VLOOKUP($B398,'Justerad allokering'!$B$1:$AG$461,MATCH(Q$1,'Justerad allokering'!$B$1:$AF$1,0),FALSE)),VLOOKUP($B398,'Allokerad kvv'!$B$2:$AV$468,MATCH(Q$1,'Allokerad kvv'!$B$1:$AV$1,0),FALSE),VLOOKUP($B398,'Justerad allokering'!$B$1:$AG$461,MATCH(Q$1,'Justerad allokering'!$B$1:$AF$1,0),FALSE))</f>
        <v>0</v>
      </c>
      <c r="R398">
        <f>IF(ISERROR(1/VLOOKUP($B398,'Justerad allokering'!$B$1:$AG$461,MATCH(R$1,'Justerad allokering'!$B$1:$AF$1,0),FALSE)),VLOOKUP($B398,'Allokerad kvv'!$B$2:$AV$468,MATCH(R$1,'Allokerad kvv'!$B$1:$AV$1,0),FALSE),VLOOKUP($B398,'Justerad allokering'!$B$1:$AG$461,MATCH(R$1,'Justerad allokering'!$B$1:$AF$1,0),FALSE))</f>
        <v>0</v>
      </c>
      <c r="S398">
        <f>IF(ISERROR(1/VLOOKUP($B398,'Justerad allokering'!$B$1:$AG$461,MATCH(S$1,'Justerad allokering'!$B$1:$AF$1,0),FALSE)),VLOOKUP($B398,'Allokerad kvv'!$B$2:$AV$468,MATCH(S$1,'Allokerad kvv'!$B$1:$AV$1,0),FALSE),VLOOKUP($B398,'Justerad allokering'!$B$1:$AG$461,MATCH(S$1,'Justerad allokering'!$B$1:$AF$1,0),FALSE))</f>
        <v>0</v>
      </c>
      <c r="T398">
        <f>IF(ISERROR(1/VLOOKUP($B398,'Justerad allokering'!$B$1:$AG$461,MATCH(T$1,'Justerad allokering'!$B$1:$AF$1,0),FALSE)),VLOOKUP($B398,'Allokerad kvv'!$B$2:$AV$468,MATCH(T$1,'Allokerad kvv'!$B$1:$AV$1,0),FALSE),VLOOKUP($B398,'Justerad allokering'!$B$1:$AG$461,MATCH(T$1,'Justerad allokering'!$B$1:$AF$1,0),FALSE))</f>
        <v>0</v>
      </c>
      <c r="U398">
        <f>IF(ISERROR(1/VLOOKUP($B398,'Justerad allokering'!$B$1:$AG$461,MATCH(U$1,'Justerad allokering'!$B$1:$AF$1,0),FALSE)),VLOOKUP($B398,'Allokerad kvv'!$B$2:$AV$468,MATCH(U$1,'Allokerad kvv'!$B$1:$AV$1,0),FALSE),VLOOKUP($B398,'Justerad allokering'!$B$1:$AG$461,MATCH(U$1,'Justerad allokering'!$B$1:$AF$1,0),FALSE))</f>
        <v>0</v>
      </c>
      <c r="V398">
        <f>IF(ISERROR(1/VLOOKUP($B398,'Justerad allokering'!$B$1:$AG$461,MATCH(V$1,'Justerad allokering'!$B$1:$AF$1,0),FALSE)),VLOOKUP($B398,'Allokerad kvv'!$B$2:$AV$468,MATCH(V$1,'Allokerad kvv'!$B$1:$AV$1,0),FALSE),VLOOKUP($B398,'Justerad allokering'!$B$1:$AG$461,MATCH(V$1,'Justerad allokering'!$B$1:$AF$1,0),FALSE))</f>
        <v>0</v>
      </c>
      <c r="W398">
        <f>IF(ISERROR(1/VLOOKUP($B398,'Justerad allokering'!$B$1:$AG$461,MATCH(W$1,'Justerad allokering'!$B$1:$AF$1,0),FALSE)),VLOOKUP($B398,'Allokerad kvv'!$B$2:$AV$468,MATCH(W$1,'Allokerad kvv'!$B$1:$AV$1,0),FALSE),VLOOKUP($B398,'Justerad allokering'!$B$1:$AG$461,MATCH(W$1,'Justerad allokering'!$B$1:$AF$1,0),FALSE))</f>
        <v>0</v>
      </c>
      <c r="X398">
        <f>IF(ISERROR(1/VLOOKUP($B398,'Justerad allokering'!$B$1:$AG$461,MATCH(X$1,'Justerad allokering'!$B$1:$AF$1,0),FALSE)),VLOOKUP($B398,'Allokerad kvv'!$B$2:$AV$468,MATCH(X$1,'Allokerad kvv'!$B$1:$AV$1,0),FALSE),VLOOKUP($B398,'Justerad allokering'!$B$1:$AG$461,MATCH(X$1,'Justerad allokering'!$B$1:$AF$1,0),FALSE))</f>
        <v>0</v>
      </c>
      <c r="Y398">
        <f>IF(ISERROR(1/VLOOKUP($B398,'Justerad allokering'!$B$1:$AG$461,MATCH(Y$1,'Justerad allokering'!$B$1:$AF$1,0),FALSE)),VLOOKUP($B398,'Allokerad kvv'!$B$2:$AV$468,MATCH(Y$1,'Allokerad kvv'!$B$1:$AV$1,0),FALSE),VLOOKUP($B398,'Justerad allokering'!$B$1:$AG$461,MATCH(Y$1,'Justerad allokering'!$B$1:$AF$1,0),FALSE))</f>
        <v>0</v>
      </c>
      <c r="Z398">
        <f>IF(ISERROR(1/VLOOKUP($B398,'Justerad allokering'!$B$1:$AG$461,MATCH(Z$1,'Justerad allokering'!$B$1:$AF$1,0),FALSE)),VLOOKUP($B398,'Allokerad kvv'!$B$2:$AV$468,MATCH(Z$1,'Allokerad kvv'!$B$1:$AV$1,0),FALSE),VLOOKUP($B398,'Justerad allokering'!$B$1:$AG$461,MATCH(Z$1,'Justerad allokering'!$B$1:$AF$1,0),FALSE))</f>
        <v>0</v>
      </c>
      <c r="AE398" s="89">
        <f t="shared" si="24"/>
        <v>0</v>
      </c>
      <c r="AG398">
        <f t="shared" si="25"/>
        <v>0</v>
      </c>
      <c r="AH398">
        <f t="shared" si="26"/>
        <v>0</v>
      </c>
      <c r="AI398" t="str">
        <f>IF(AH398=0,"",AH398/VLOOKUP(B398,Kraftvärmeprod!$B$1:$BC$480,MATCH("Summa tillförd energi exklusive rökgaskondensering",Kraftvärmeprod!$B$1:$BC$1,0),FALSE))</f>
        <v/>
      </c>
      <c r="AK398">
        <f t="shared" si="27"/>
        <v>0</v>
      </c>
    </row>
    <row r="399" spans="1:37" x14ac:dyDescent="0.25">
      <c r="A399" s="2" t="s">
        <v>547</v>
      </c>
      <c r="B399" s="2" t="s">
        <v>548</v>
      </c>
      <c r="C399">
        <f>IF(ISERROR(1/VLOOKUP($B399,'Justerad allokering'!$B$1:$AG$461,MATCH(C$1,'Justerad allokering'!$B$1:$AF$1,0),FALSE)),VLOOKUP($B399,'Allokerad kvv'!$B$2:$AV$468,MATCH(C$1,'Allokerad kvv'!$B$1:$AV$1,0),FALSE),VLOOKUP($B399,'Justerad allokering'!$B$1:$AG$461,MATCH(C$1,'Justerad allokering'!$B$1:$AF$1,0),FALSE))</f>
        <v>192.9</v>
      </c>
      <c r="D399">
        <f>IF(ISERROR(1/VLOOKUP($B399,'Justerad allokering'!$B$1:$AG$461,MATCH(D$1,'Justerad allokering'!$B$1:$AF$1,0),FALSE)),VLOOKUP($B399,'Allokerad kvv'!$B$2:$AV$468,MATCH(D$1,'Allokerad kvv'!$B$1:$AV$1,0),FALSE),VLOOKUP($B399,'Justerad allokering'!$B$1:$AG$461,MATCH(D$1,'Justerad allokering'!$B$1:$AF$1,0),FALSE))</f>
        <v>0</v>
      </c>
      <c r="E399">
        <f>IF(ISERROR(1/VLOOKUP($B399,'Justerad allokering'!$B$1:$AG$461,MATCH(E$1,'Justerad allokering'!$B$1:$AF$1,0),FALSE)),VLOOKUP($B399,'Allokerad kvv'!$B$2:$AV$468,MATCH(E$1,'Allokerad kvv'!$B$1:$AV$1,0),FALSE),VLOOKUP($B399,'Justerad allokering'!$B$1:$AG$461,MATCH(E$1,'Justerad allokering'!$B$1:$AF$1,0),FALSE))</f>
        <v>0</v>
      </c>
      <c r="F399">
        <f>IF(ISERROR(1/VLOOKUP($B399,'Justerad allokering'!$B$1:$AG$461,MATCH(F$1,'Justerad allokering'!$B$1:$AF$1,0),FALSE)),VLOOKUP($B399,'Allokerad kvv'!$B$2:$AV$468,MATCH(F$1,'Allokerad kvv'!$B$1:$AV$1,0),FALSE),VLOOKUP($B399,'Justerad allokering'!$B$1:$AG$461,MATCH(F$1,'Justerad allokering'!$B$1:$AF$1,0),FALSE))</f>
        <v>0</v>
      </c>
      <c r="G399">
        <f>IF(ISERROR(1/VLOOKUP($B399,'Justerad allokering'!$B$1:$AG$461,MATCH(G$1,'Justerad allokering'!$B$1:$AF$1,0),FALSE)),VLOOKUP($B399,'Allokerad kvv'!$B$2:$AV$468,MATCH(G$1,'Allokerad kvv'!$B$1:$AV$1,0),FALSE),VLOOKUP($B399,'Justerad allokering'!$B$1:$AG$461,MATCH(G$1,'Justerad allokering'!$B$1:$AF$1,0),FALSE))</f>
        <v>1.25</v>
      </c>
      <c r="H399">
        <f>IF(ISERROR(1/VLOOKUP($B399,'Justerad allokering'!$B$1:$AG$461,MATCH(H$1,'Justerad allokering'!$B$1:$AF$1,0),FALSE)),VLOOKUP($B399,'Allokerad kvv'!$B$2:$AV$468,MATCH(H$1,'Allokerad kvv'!$B$1:$AV$1,0),FALSE),VLOOKUP($B399,'Justerad allokering'!$B$1:$AG$461,MATCH(H$1,'Justerad allokering'!$B$1:$AF$1,0),FALSE))</f>
        <v>0</v>
      </c>
      <c r="I399">
        <f>IF(ISERROR(1/VLOOKUP($B399,'Justerad allokering'!$B$1:$AG$461,MATCH(I$1,'Justerad allokering'!$B$1:$AF$1,0),FALSE)),VLOOKUP($B399,'Allokerad kvv'!$B$2:$AV$468,MATCH(I$1,'Allokerad kvv'!$B$1:$AV$1,0),FALSE),VLOOKUP($B399,'Justerad allokering'!$B$1:$AG$461,MATCH(I$1,'Justerad allokering'!$B$1:$AF$1,0),FALSE))</f>
        <v>0.95499999999999996</v>
      </c>
      <c r="J399">
        <f>IF(ISERROR(1/VLOOKUP($B399,'Justerad allokering'!$B$1:$AG$461,MATCH(J$1,'Justerad allokering'!$B$1:$AF$1,0),FALSE)),VLOOKUP($B399,'Allokerad kvv'!$B$2:$AV$468,MATCH(J$1,'Allokerad kvv'!$B$1:$AV$1,0),FALSE),VLOOKUP($B399,'Justerad allokering'!$B$1:$AG$461,MATCH(J$1,'Justerad allokering'!$B$1:$AF$1,0),FALSE))</f>
        <v>20.3</v>
      </c>
      <c r="K399">
        <f>IF(ISERROR(1/VLOOKUP($B399,'Justerad allokering'!$B$1:$AG$461,MATCH(K$1,'Justerad allokering'!$B$1:$AF$1,0),FALSE)),VLOOKUP($B399,'Allokerad kvv'!$B$2:$AV$468,MATCH(K$1,'Allokerad kvv'!$B$1:$AV$1,0),FALSE),VLOOKUP($B399,'Justerad allokering'!$B$1:$AG$461,MATCH(K$1,'Justerad allokering'!$B$1:$AF$1,0),FALSE))</f>
        <v>15.7</v>
      </c>
      <c r="L399">
        <f>IF(ISERROR(1/VLOOKUP($B399,'Justerad allokering'!$B$1:$AG$461,MATCH(L$1,'Justerad allokering'!$B$1:$AF$1,0),FALSE)),VLOOKUP($B399,'Allokerad kvv'!$B$2:$AV$468,MATCH(L$1,'Allokerad kvv'!$B$1:$AV$1,0),FALSE),VLOOKUP($B399,'Justerad allokering'!$B$1:$AG$461,MATCH(L$1,'Justerad allokering'!$B$1:$AF$1,0),FALSE))</f>
        <v>0</v>
      </c>
      <c r="M399">
        <f>IF(ISERROR(1/VLOOKUP($B399,'Justerad allokering'!$B$1:$AG$461,MATCH(M$1,'Justerad allokering'!$B$1:$AF$1,0),FALSE)),VLOOKUP($B399,'Allokerad kvv'!$B$2:$AV$468,MATCH(M$1,'Allokerad kvv'!$B$1:$AV$1,0),FALSE),VLOOKUP($B399,'Justerad allokering'!$B$1:$AG$461,MATCH(M$1,'Justerad allokering'!$B$1:$AF$1,0),FALSE))</f>
        <v>0</v>
      </c>
      <c r="N399">
        <f>IF(ISERROR(1/VLOOKUP($B399,'Justerad allokering'!$B$1:$AG$461,MATCH(N$1,'Justerad allokering'!$B$1:$AF$1,0),FALSE)),VLOOKUP($B399,'Allokerad kvv'!$B$2:$AV$468,MATCH(N$1,'Allokerad kvv'!$B$1:$AV$1,0),FALSE),VLOOKUP($B399,'Justerad allokering'!$B$1:$AG$461,MATCH(N$1,'Justerad allokering'!$B$1:$AF$1,0),FALSE))</f>
        <v>107.6</v>
      </c>
      <c r="O399">
        <f>IF(ISERROR(1/VLOOKUP($B399,'Justerad allokering'!$B$1:$AG$461,MATCH(O$1,'Justerad allokering'!$B$1:$AF$1,0),FALSE)),VLOOKUP($B399,'Allokerad kvv'!$B$2:$AV$468,MATCH(O$1,'Allokerad kvv'!$B$1:$AV$1,0),FALSE),VLOOKUP($B399,'Justerad allokering'!$B$1:$AG$461,MATCH(O$1,'Justerad allokering'!$B$1:$AF$1,0),FALSE))</f>
        <v>0</v>
      </c>
      <c r="P399">
        <f>IF(ISERROR(1/VLOOKUP($B399,'Justerad allokering'!$B$1:$AG$461,MATCH(P$1,'Justerad allokering'!$B$1:$AF$1,0),FALSE)),VLOOKUP($B399,'Allokerad kvv'!$B$2:$AV$468,MATCH(P$1,'Allokerad kvv'!$B$1:$AV$1,0),FALSE),VLOOKUP($B399,'Justerad allokering'!$B$1:$AG$461,MATCH(P$1,'Justerad allokering'!$B$1:$AF$1,0),FALSE))</f>
        <v>0</v>
      </c>
      <c r="Q399">
        <f>IF(ISERROR(1/VLOOKUP($B399,'Justerad allokering'!$B$1:$AG$461,MATCH(Q$1,'Justerad allokering'!$B$1:$AF$1,0),FALSE)),VLOOKUP($B399,'Allokerad kvv'!$B$2:$AV$468,MATCH(Q$1,'Allokerad kvv'!$B$1:$AV$1,0),FALSE),VLOOKUP($B399,'Justerad allokering'!$B$1:$AG$461,MATCH(Q$1,'Justerad allokering'!$B$1:$AF$1,0),FALSE))</f>
        <v>0</v>
      </c>
      <c r="R399">
        <f>IF(ISERROR(1/VLOOKUP($B399,'Justerad allokering'!$B$1:$AG$461,MATCH(R$1,'Justerad allokering'!$B$1:$AF$1,0),FALSE)),VLOOKUP($B399,'Allokerad kvv'!$B$2:$AV$468,MATCH(R$1,'Allokerad kvv'!$B$1:$AV$1,0),FALSE),VLOOKUP($B399,'Justerad allokering'!$B$1:$AG$461,MATCH(R$1,'Justerad allokering'!$B$1:$AF$1,0),FALSE))</f>
        <v>0</v>
      </c>
      <c r="S399">
        <f>IF(ISERROR(1/VLOOKUP($B399,'Justerad allokering'!$B$1:$AG$461,MATCH(S$1,'Justerad allokering'!$B$1:$AF$1,0),FALSE)),VLOOKUP($B399,'Allokerad kvv'!$B$2:$AV$468,MATCH(S$1,'Allokerad kvv'!$B$1:$AV$1,0),FALSE),VLOOKUP($B399,'Justerad allokering'!$B$1:$AG$461,MATCH(S$1,'Justerad allokering'!$B$1:$AF$1,0),FALSE))</f>
        <v>0</v>
      </c>
      <c r="T399">
        <f>IF(ISERROR(1/VLOOKUP($B399,'Justerad allokering'!$B$1:$AG$461,MATCH(T$1,'Justerad allokering'!$B$1:$AF$1,0),FALSE)),VLOOKUP($B399,'Allokerad kvv'!$B$2:$AV$468,MATCH(T$1,'Allokerad kvv'!$B$1:$AV$1,0),FALSE),VLOOKUP($B399,'Justerad allokering'!$B$1:$AG$461,MATCH(T$1,'Justerad allokering'!$B$1:$AF$1,0),FALSE))</f>
        <v>0</v>
      </c>
      <c r="U399">
        <f>IF(ISERROR(1/VLOOKUP($B399,'Justerad allokering'!$B$1:$AG$461,MATCH(U$1,'Justerad allokering'!$B$1:$AF$1,0),FALSE)),VLOOKUP($B399,'Allokerad kvv'!$B$2:$AV$468,MATCH(U$1,'Allokerad kvv'!$B$1:$AV$1,0),FALSE),VLOOKUP($B399,'Justerad allokering'!$B$1:$AG$461,MATCH(U$1,'Justerad allokering'!$B$1:$AF$1,0),FALSE))</f>
        <v>165</v>
      </c>
      <c r="V399">
        <f>IF(ISERROR(1/VLOOKUP($B399,'Justerad allokering'!$B$1:$AG$461,MATCH(V$1,'Justerad allokering'!$B$1:$AF$1,0),FALSE)),VLOOKUP($B399,'Allokerad kvv'!$B$2:$AV$468,MATCH(V$1,'Allokerad kvv'!$B$1:$AV$1,0),FALSE),VLOOKUP($B399,'Justerad allokering'!$B$1:$AG$461,MATCH(V$1,'Justerad allokering'!$B$1:$AF$1,0),FALSE))</f>
        <v>5.08</v>
      </c>
      <c r="W399">
        <f>IF(ISERROR(1/VLOOKUP($B399,'Justerad allokering'!$B$1:$AG$461,MATCH(W$1,'Justerad allokering'!$B$1:$AF$1,0),FALSE)),VLOOKUP($B399,'Allokerad kvv'!$B$2:$AV$468,MATCH(W$1,'Allokerad kvv'!$B$1:$AV$1,0),FALSE),VLOOKUP($B399,'Justerad allokering'!$B$1:$AG$461,MATCH(W$1,'Justerad allokering'!$B$1:$AF$1,0),FALSE))</f>
        <v>0</v>
      </c>
      <c r="X399">
        <f>IF(ISERROR(1/VLOOKUP($B399,'Justerad allokering'!$B$1:$AG$461,MATCH(X$1,'Justerad allokering'!$B$1:$AF$1,0),FALSE)),VLOOKUP($B399,'Allokerad kvv'!$B$2:$AV$468,MATCH(X$1,'Allokerad kvv'!$B$1:$AV$1,0),FALSE),VLOOKUP($B399,'Justerad allokering'!$B$1:$AG$461,MATCH(X$1,'Justerad allokering'!$B$1:$AF$1,0),FALSE))</f>
        <v>0</v>
      </c>
      <c r="Y399">
        <f>IF(ISERROR(1/VLOOKUP($B399,'Justerad allokering'!$B$1:$AG$461,MATCH(Y$1,'Justerad allokering'!$B$1:$AF$1,0),FALSE)),VLOOKUP($B399,'Allokerad kvv'!$B$2:$AV$468,MATCH(Y$1,'Allokerad kvv'!$B$1:$AV$1,0),FALSE),VLOOKUP($B399,'Justerad allokering'!$B$1:$AG$461,MATCH(Y$1,'Justerad allokering'!$B$1:$AF$1,0),FALSE))</f>
        <v>0</v>
      </c>
      <c r="Z399">
        <f>IF(ISERROR(1/VLOOKUP($B399,'Justerad allokering'!$B$1:$AG$461,MATCH(Z$1,'Justerad allokering'!$B$1:$AF$1,0),FALSE)),VLOOKUP($B399,'Allokerad kvv'!$B$2:$AV$468,MATCH(Z$1,'Allokerad kvv'!$B$1:$AV$1,0),FALSE),VLOOKUP($B399,'Justerad allokering'!$B$1:$AG$461,MATCH(Z$1,'Justerad allokering'!$B$1:$AF$1,0),FALSE))</f>
        <v>0</v>
      </c>
      <c r="AE399" s="89">
        <f t="shared" si="24"/>
        <v>508.78500000000003</v>
      </c>
      <c r="AG399">
        <f t="shared" si="25"/>
        <v>493.08500000000004</v>
      </c>
      <c r="AH399">
        <f t="shared" si="26"/>
        <v>385.48500000000001</v>
      </c>
      <c r="AI399">
        <f>IF(AH399=0,"",AH399/VLOOKUP(B399,Kraftvärmeprod!$B$1:$BC$480,MATCH("Summa tillförd energi exklusive rökgaskondensering",Kraftvärmeprod!$B$1:$BC$1,0),FALSE))</f>
        <v>0.43894898656342518</v>
      </c>
      <c r="AK399">
        <f t="shared" si="27"/>
        <v>190.38000000000002</v>
      </c>
    </row>
    <row r="400" spans="1:37" x14ac:dyDescent="0.25">
      <c r="A400" s="2" t="s">
        <v>547</v>
      </c>
      <c r="B400" s="2" t="s">
        <v>549</v>
      </c>
      <c r="C400">
        <f>IF(ISERROR(1/VLOOKUP($B400,'Justerad allokering'!$B$1:$AG$461,MATCH(C$1,'Justerad allokering'!$B$1:$AF$1,0),FALSE)),VLOOKUP($B400,'Allokerad kvv'!$B$2:$AV$468,MATCH(C$1,'Allokerad kvv'!$B$1:$AV$1,0),FALSE),VLOOKUP($B400,'Justerad allokering'!$B$1:$AG$461,MATCH(C$1,'Justerad allokering'!$B$1:$AF$1,0),FALSE))</f>
        <v>0</v>
      </c>
      <c r="D400">
        <f>IF(ISERROR(1/VLOOKUP($B400,'Justerad allokering'!$B$1:$AG$461,MATCH(D$1,'Justerad allokering'!$B$1:$AF$1,0),FALSE)),VLOOKUP($B400,'Allokerad kvv'!$B$2:$AV$468,MATCH(D$1,'Allokerad kvv'!$B$1:$AV$1,0),FALSE),VLOOKUP($B400,'Justerad allokering'!$B$1:$AG$461,MATCH(D$1,'Justerad allokering'!$B$1:$AF$1,0),FALSE))</f>
        <v>0</v>
      </c>
      <c r="E400">
        <f>IF(ISERROR(1/VLOOKUP($B400,'Justerad allokering'!$B$1:$AG$461,MATCH(E$1,'Justerad allokering'!$B$1:$AF$1,0),FALSE)),VLOOKUP($B400,'Allokerad kvv'!$B$2:$AV$468,MATCH(E$1,'Allokerad kvv'!$B$1:$AV$1,0),FALSE),VLOOKUP($B400,'Justerad allokering'!$B$1:$AG$461,MATCH(E$1,'Justerad allokering'!$B$1:$AF$1,0),FALSE))</f>
        <v>0</v>
      </c>
      <c r="F400">
        <f>IF(ISERROR(1/VLOOKUP($B400,'Justerad allokering'!$B$1:$AG$461,MATCH(F$1,'Justerad allokering'!$B$1:$AF$1,0),FALSE)),VLOOKUP($B400,'Allokerad kvv'!$B$2:$AV$468,MATCH(F$1,'Allokerad kvv'!$B$1:$AV$1,0),FALSE),VLOOKUP($B400,'Justerad allokering'!$B$1:$AG$461,MATCH(F$1,'Justerad allokering'!$B$1:$AF$1,0),FALSE))</f>
        <v>0</v>
      </c>
      <c r="G400">
        <f>IF(ISERROR(1/VLOOKUP($B400,'Justerad allokering'!$B$1:$AG$461,MATCH(G$1,'Justerad allokering'!$B$1:$AF$1,0),FALSE)),VLOOKUP($B400,'Allokerad kvv'!$B$2:$AV$468,MATCH(G$1,'Allokerad kvv'!$B$1:$AV$1,0),FALSE),VLOOKUP($B400,'Justerad allokering'!$B$1:$AG$461,MATCH(G$1,'Justerad allokering'!$B$1:$AF$1,0),FALSE))</f>
        <v>0</v>
      </c>
      <c r="H400">
        <f>IF(ISERROR(1/VLOOKUP($B400,'Justerad allokering'!$B$1:$AG$461,MATCH(H$1,'Justerad allokering'!$B$1:$AF$1,0),FALSE)),VLOOKUP($B400,'Allokerad kvv'!$B$2:$AV$468,MATCH(H$1,'Allokerad kvv'!$B$1:$AV$1,0),FALSE),VLOOKUP($B400,'Justerad allokering'!$B$1:$AG$461,MATCH(H$1,'Justerad allokering'!$B$1:$AF$1,0),FALSE))</f>
        <v>0</v>
      </c>
      <c r="I400">
        <f>IF(ISERROR(1/VLOOKUP($B400,'Justerad allokering'!$B$1:$AG$461,MATCH(I$1,'Justerad allokering'!$B$1:$AF$1,0),FALSE)),VLOOKUP($B400,'Allokerad kvv'!$B$2:$AV$468,MATCH(I$1,'Allokerad kvv'!$B$1:$AV$1,0),FALSE),VLOOKUP($B400,'Justerad allokering'!$B$1:$AG$461,MATCH(I$1,'Justerad allokering'!$B$1:$AF$1,0),FALSE))</f>
        <v>0</v>
      </c>
      <c r="J400">
        <f>IF(ISERROR(1/VLOOKUP($B400,'Justerad allokering'!$B$1:$AG$461,MATCH(J$1,'Justerad allokering'!$B$1:$AF$1,0),FALSE)),VLOOKUP($B400,'Allokerad kvv'!$B$2:$AV$468,MATCH(J$1,'Allokerad kvv'!$B$1:$AV$1,0),FALSE),VLOOKUP($B400,'Justerad allokering'!$B$1:$AG$461,MATCH(J$1,'Justerad allokering'!$B$1:$AF$1,0),FALSE))</f>
        <v>0</v>
      </c>
      <c r="K400">
        <f>IF(ISERROR(1/VLOOKUP($B400,'Justerad allokering'!$B$1:$AG$461,MATCH(K$1,'Justerad allokering'!$B$1:$AF$1,0),FALSE)),VLOOKUP($B400,'Allokerad kvv'!$B$2:$AV$468,MATCH(K$1,'Allokerad kvv'!$B$1:$AV$1,0),FALSE),VLOOKUP($B400,'Justerad allokering'!$B$1:$AG$461,MATCH(K$1,'Justerad allokering'!$B$1:$AF$1,0),FALSE))</f>
        <v>0</v>
      </c>
      <c r="L400">
        <f>IF(ISERROR(1/VLOOKUP($B400,'Justerad allokering'!$B$1:$AG$461,MATCH(L$1,'Justerad allokering'!$B$1:$AF$1,0),FALSE)),VLOOKUP($B400,'Allokerad kvv'!$B$2:$AV$468,MATCH(L$1,'Allokerad kvv'!$B$1:$AV$1,0),FALSE),VLOOKUP($B400,'Justerad allokering'!$B$1:$AG$461,MATCH(L$1,'Justerad allokering'!$B$1:$AF$1,0),FALSE))</f>
        <v>0</v>
      </c>
      <c r="M400">
        <f>IF(ISERROR(1/VLOOKUP($B400,'Justerad allokering'!$B$1:$AG$461,MATCH(M$1,'Justerad allokering'!$B$1:$AF$1,0),FALSE)),VLOOKUP($B400,'Allokerad kvv'!$B$2:$AV$468,MATCH(M$1,'Allokerad kvv'!$B$1:$AV$1,0),FALSE),VLOOKUP($B400,'Justerad allokering'!$B$1:$AG$461,MATCH(M$1,'Justerad allokering'!$B$1:$AF$1,0),FALSE))</f>
        <v>0</v>
      </c>
      <c r="N400">
        <f>IF(ISERROR(1/VLOOKUP($B400,'Justerad allokering'!$B$1:$AG$461,MATCH(N$1,'Justerad allokering'!$B$1:$AF$1,0),FALSE)),VLOOKUP($B400,'Allokerad kvv'!$B$2:$AV$468,MATCH(N$1,'Allokerad kvv'!$B$1:$AV$1,0),FALSE),VLOOKUP($B400,'Justerad allokering'!$B$1:$AG$461,MATCH(N$1,'Justerad allokering'!$B$1:$AF$1,0),FALSE))</f>
        <v>0</v>
      </c>
      <c r="O400">
        <f>IF(ISERROR(1/VLOOKUP($B400,'Justerad allokering'!$B$1:$AG$461,MATCH(O$1,'Justerad allokering'!$B$1:$AF$1,0),FALSE)),VLOOKUP($B400,'Allokerad kvv'!$B$2:$AV$468,MATCH(O$1,'Allokerad kvv'!$B$1:$AV$1,0),FALSE),VLOOKUP($B400,'Justerad allokering'!$B$1:$AG$461,MATCH(O$1,'Justerad allokering'!$B$1:$AF$1,0),FALSE))</f>
        <v>0</v>
      </c>
      <c r="P400">
        <f>IF(ISERROR(1/VLOOKUP($B400,'Justerad allokering'!$B$1:$AG$461,MATCH(P$1,'Justerad allokering'!$B$1:$AF$1,0),FALSE)),VLOOKUP($B400,'Allokerad kvv'!$B$2:$AV$468,MATCH(P$1,'Allokerad kvv'!$B$1:$AV$1,0),FALSE),VLOOKUP($B400,'Justerad allokering'!$B$1:$AG$461,MATCH(P$1,'Justerad allokering'!$B$1:$AF$1,0),FALSE))</f>
        <v>0</v>
      </c>
      <c r="Q400">
        <f>IF(ISERROR(1/VLOOKUP($B400,'Justerad allokering'!$B$1:$AG$461,MATCH(Q$1,'Justerad allokering'!$B$1:$AF$1,0),FALSE)),VLOOKUP($B400,'Allokerad kvv'!$B$2:$AV$468,MATCH(Q$1,'Allokerad kvv'!$B$1:$AV$1,0),FALSE),VLOOKUP($B400,'Justerad allokering'!$B$1:$AG$461,MATCH(Q$1,'Justerad allokering'!$B$1:$AF$1,0),FALSE))</f>
        <v>0</v>
      </c>
      <c r="R400">
        <f>IF(ISERROR(1/VLOOKUP($B400,'Justerad allokering'!$B$1:$AG$461,MATCH(R$1,'Justerad allokering'!$B$1:$AF$1,0),FALSE)),VLOOKUP($B400,'Allokerad kvv'!$B$2:$AV$468,MATCH(R$1,'Allokerad kvv'!$B$1:$AV$1,0),FALSE),VLOOKUP($B400,'Justerad allokering'!$B$1:$AG$461,MATCH(R$1,'Justerad allokering'!$B$1:$AF$1,0),FALSE))</f>
        <v>0</v>
      </c>
      <c r="S400">
        <f>IF(ISERROR(1/VLOOKUP($B400,'Justerad allokering'!$B$1:$AG$461,MATCH(S$1,'Justerad allokering'!$B$1:$AF$1,0),FALSE)),VLOOKUP($B400,'Allokerad kvv'!$B$2:$AV$468,MATCH(S$1,'Allokerad kvv'!$B$1:$AV$1,0),FALSE),VLOOKUP($B400,'Justerad allokering'!$B$1:$AG$461,MATCH(S$1,'Justerad allokering'!$B$1:$AF$1,0),FALSE))</f>
        <v>0</v>
      </c>
      <c r="T400">
        <f>IF(ISERROR(1/VLOOKUP($B400,'Justerad allokering'!$B$1:$AG$461,MATCH(T$1,'Justerad allokering'!$B$1:$AF$1,0),FALSE)),VLOOKUP($B400,'Allokerad kvv'!$B$2:$AV$468,MATCH(T$1,'Allokerad kvv'!$B$1:$AV$1,0),FALSE),VLOOKUP($B400,'Justerad allokering'!$B$1:$AG$461,MATCH(T$1,'Justerad allokering'!$B$1:$AF$1,0),FALSE))</f>
        <v>0</v>
      </c>
      <c r="U400">
        <f>IF(ISERROR(1/VLOOKUP($B400,'Justerad allokering'!$B$1:$AG$461,MATCH(U$1,'Justerad allokering'!$B$1:$AF$1,0),FALSE)),VLOOKUP($B400,'Allokerad kvv'!$B$2:$AV$468,MATCH(U$1,'Allokerad kvv'!$B$1:$AV$1,0),FALSE),VLOOKUP($B400,'Justerad allokering'!$B$1:$AG$461,MATCH(U$1,'Justerad allokering'!$B$1:$AF$1,0),FALSE))</f>
        <v>0</v>
      </c>
      <c r="V400">
        <f>IF(ISERROR(1/VLOOKUP($B400,'Justerad allokering'!$B$1:$AG$461,MATCH(V$1,'Justerad allokering'!$B$1:$AF$1,0),FALSE)),VLOOKUP($B400,'Allokerad kvv'!$B$2:$AV$468,MATCH(V$1,'Allokerad kvv'!$B$1:$AV$1,0),FALSE),VLOOKUP($B400,'Justerad allokering'!$B$1:$AG$461,MATCH(V$1,'Justerad allokering'!$B$1:$AF$1,0),FALSE))</f>
        <v>0</v>
      </c>
      <c r="W400">
        <f>IF(ISERROR(1/VLOOKUP($B400,'Justerad allokering'!$B$1:$AG$461,MATCH(W$1,'Justerad allokering'!$B$1:$AF$1,0),FALSE)),VLOOKUP($B400,'Allokerad kvv'!$B$2:$AV$468,MATCH(W$1,'Allokerad kvv'!$B$1:$AV$1,0),FALSE),VLOOKUP($B400,'Justerad allokering'!$B$1:$AG$461,MATCH(W$1,'Justerad allokering'!$B$1:$AF$1,0),FALSE))</f>
        <v>0</v>
      </c>
      <c r="X400">
        <f>IF(ISERROR(1/VLOOKUP($B400,'Justerad allokering'!$B$1:$AG$461,MATCH(X$1,'Justerad allokering'!$B$1:$AF$1,0),FALSE)),VLOOKUP($B400,'Allokerad kvv'!$B$2:$AV$468,MATCH(X$1,'Allokerad kvv'!$B$1:$AV$1,0),FALSE),VLOOKUP($B400,'Justerad allokering'!$B$1:$AG$461,MATCH(X$1,'Justerad allokering'!$B$1:$AF$1,0),FALSE))</f>
        <v>0</v>
      </c>
      <c r="Y400">
        <f>IF(ISERROR(1/VLOOKUP($B400,'Justerad allokering'!$B$1:$AG$461,MATCH(Y$1,'Justerad allokering'!$B$1:$AF$1,0),FALSE)),VLOOKUP($B400,'Allokerad kvv'!$B$2:$AV$468,MATCH(Y$1,'Allokerad kvv'!$B$1:$AV$1,0),FALSE),VLOOKUP($B400,'Justerad allokering'!$B$1:$AG$461,MATCH(Y$1,'Justerad allokering'!$B$1:$AF$1,0),FALSE))</f>
        <v>0</v>
      </c>
      <c r="Z400">
        <f>IF(ISERROR(1/VLOOKUP($B400,'Justerad allokering'!$B$1:$AG$461,MATCH(Z$1,'Justerad allokering'!$B$1:$AF$1,0),FALSE)),VLOOKUP($B400,'Allokerad kvv'!$B$2:$AV$468,MATCH(Z$1,'Allokerad kvv'!$B$1:$AV$1,0),FALSE),VLOOKUP($B400,'Justerad allokering'!$B$1:$AG$461,MATCH(Z$1,'Justerad allokering'!$B$1:$AF$1,0),FALSE))</f>
        <v>0</v>
      </c>
      <c r="AE400" s="89">
        <f t="shared" si="24"/>
        <v>0</v>
      </c>
      <c r="AG400">
        <f t="shared" si="25"/>
        <v>0</v>
      </c>
      <c r="AH400">
        <f t="shared" si="26"/>
        <v>0</v>
      </c>
      <c r="AI400" t="str">
        <f>IF(AH400=0,"",AH400/VLOOKUP(B400,Kraftvärmeprod!$B$1:$BC$480,MATCH("Summa tillförd energi exklusive rökgaskondensering",Kraftvärmeprod!$B$1:$BC$1,0),FALSE))</f>
        <v/>
      </c>
      <c r="AK400">
        <f t="shared" si="27"/>
        <v>0</v>
      </c>
    </row>
    <row r="401" spans="1:37" x14ac:dyDescent="0.25">
      <c r="A401" s="2" t="s">
        <v>547</v>
      </c>
      <c r="B401" s="2" t="s">
        <v>550</v>
      </c>
      <c r="C401">
        <f>IF(ISERROR(1/VLOOKUP($B401,'Justerad allokering'!$B$1:$AG$461,MATCH(C$1,'Justerad allokering'!$B$1:$AF$1,0),FALSE)),VLOOKUP($B401,'Allokerad kvv'!$B$2:$AV$468,MATCH(C$1,'Allokerad kvv'!$B$1:$AV$1,0),FALSE),VLOOKUP($B401,'Justerad allokering'!$B$1:$AG$461,MATCH(C$1,'Justerad allokering'!$B$1:$AF$1,0),FALSE))</f>
        <v>0</v>
      </c>
      <c r="D401">
        <f>IF(ISERROR(1/VLOOKUP($B401,'Justerad allokering'!$B$1:$AG$461,MATCH(D$1,'Justerad allokering'!$B$1:$AF$1,0),FALSE)),VLOOKUP($B401,'Allokerad kvv'!$B$2:$AV$468,MATCH(D$1,'Allokerad kvv'!$B$1:$AV$1,0),FALSE),VLOOKUP($B401,'Justerad allokering'!$B$1:$AG$461,MATCH(D$1,'Justerad allokering'!$B$1:$AF$1,0),FALSE))</f>
        <v>0</v>
      </c>
      <c r="E401">
        <f>IF(ISERROR(1/VLOOKUP($B401,'Justerad allokering'!$B$1:$AG$461,MATCH(E$1,'Justerad allokering'!$B$1:$AF$1,0),FALSE)),VLOOKUP($B401,'Allokerad kvv'!$B$2:$AV$468,MATCH(E$1,'Allokerad kvv'!$B$1:$AV$1,0),FALSE),VLOOKUP($B401,'Justerad allokering'!$B$1:$AG$461,MATCH(E$1,'Justerad allokering'!$B$1:$AF$1,0),FALSE))</f>
        <v>0</v>
      </c>
      <c r="F401">
        <f>IF(ISERROR(1/VLOOKUP($B401,'Justerad allokering'!$B$1:$AG$461,MATCH(F$1,'Justerad allokering'!$B$1:$AF$1,0),FALSE)),VLOOKUP($B401,'Allokerad kvv'!$B$2:$AV$468,MATCH(F$1,'Allokerad kvv'!$B$1:$AV$1,0),FALSE),VLOOKUP($B401,'Justerad allokering'!$B$1:$AG$461,MATCH(F$1,'Justerad allokering'!$B$1:$AF$1,0),FALSE))</f>
        <v>0</v>
      </c>
      <c r="G401">
        <f>IF(ISERROR(1/VLOOKUP($B401,'Justerad allokering'!$B$1:$AG$461,MATCH(G$1,'Justerad allokering'!$B$1:$AF$1,0),FALSE)),VLOOKUP($B401,'Allokerad kvv'!$B$2:$AV$468,MATCH(G$1,'Allokerad kvv'!$B$1:$AV$1,0),FALSE),VLOOKUP($B401,'Justerad allokering'!$B$1:$AG$461,MATCH(G$1,'Justerad allokering'!$B$1:$AF$1,0),FALSE))</f>
        <v>0</v>
      </c>
      <c r="H401">
        <f>IF(ISERROR(1/VLOOKUP($B401,'Justerad allokering'!$B$1:$AG$461,MATCH(H$1,'Justerad allokering'!$B$1:$AF$1,0),FALSE)),VLOOKUP($B401,'Allokerad kvv'!$B$2:$AV$468,MATCH(H$1,'Allokerad kvv'!$B$1:$AV$1,0),FALSE),VLOOKUP($B401,'Justerad allokering'!$B$1:$AG$461,MATCH(H$1,'Justerad allokering'!$B$1:$AF$1,0),FALSE))</f>
        <v>0</v>
      </c>
      <c r="I401">
        <f>IF(ISERROR(1/VLOOKUP($B401,'Justerad allokering'!$B$1:$AG$461,MATCH(I$1,'Justerad allokering'!$B$1:$AF$1,0),FALSE)),VLOOKUP($B401,'Allokerad kvv'!$B$2:$AV$468,MATCH(I$1,'Allokerad kvv'!$B$1:$AV$1,0),FALSE),VLOOKUP($B401,'Justerad allokering'!$B$1:$AG$461,MATCH(I$1,'Justerad allokering'!$B$1:$AF$1,0),FALSE))</f>
        <v>0</v>
      </c>
      <c r="J401">
        <f>IF(ISERROR(1/VLOOKUP($B401,'Justerad allokering'!$B$1:$AG$461,MATCH(J$1,'Justerad allokering'!$B$1:$AF$1,0),FALSE)),VLOOKUP($B401,'Allokerad kvv'!$B$2:$AV$468,MATCH(J$1,'Allokerad kvv'!$B$1:$AV$1,0),FALSE),VLOOKUP($B401,'Justerad allokering'!$B$1:$AG$461,MATCH(J$1,'Justerad allokering'!$B$1:$AF$1,0),FALSE))</f>
        <v>0</v>
      </c>
      <c r="K401">
        <f>IF(ISERROR(1/VLOOKUP($B401,'Justerad allokering'!$B$1:$AG$461,MATCH(K$1,'Justerad allokering'!$B$1:$AF$1,0),FALSE)),VLOOKUP($B401,'Allokerad kvv'!$B$2:$AV$468,MATCH(K$1,'Allokerad kvv'!$B$1:$AV$1,0),FALSE),VLOOKUP($B401,'Justerad allokering'!$B$1:$AG$461,MATCH(K$1,'Justerad allokering'!$B$1:$AF$1,0),FALSE))</f>
        <v>0</v>
      </c>
      <c r="L401">
        <f>IF(ISERROR(1/VLOOKUP($B401,'Justerad allokering'!$B$1:$AG$461,MATCH(L$1,'Justerad allokering'!$B$1:$AF$1,0),FALSE)),VLOOKUP($B401,'Allokerad kvv'!$B$2:$AV$468,MATCH(L$1,'Allokerad kvv'!$B$1:$AV$1,0),FALSE),VLOOKUP($B401,'Justerad allokering'!$B$1:$AG$461,MATCH(L$1,'Justerad allokering'!$B$1:$AF$1,0),FALSE))</f>
        <v>0</v>
      </c>
      <c r="M401">
        <f>IF(ISERROR(1/VLOOKUP($B401,'Justerad allokering'!$B$1:$AG$461,MATCH(M$1,'Justerad allokering'!$B$1:$AF$1,0),FALSE)),VLOOKUP($B401,'Allokerad kvv'!$B$2:$AV$468,MATCH(M$1,'Allokerad kvv'!$B$1:$AV$1,0),FALSE),VLOOKUP($B401,'Justerad allokering'!$B$1:$AG$461,MATCH(M$1,'Justerad allokering'!$B$1:$AF$1,0),FALSE))</f>
        <v>0</v>
      </c>
      <c r="N401">
        <f>IF(ISERROR(1/VLOOKUP($B401,'Justerad allokering'!$B$1:$AG$461,MATCH(N$1,'Justerad allokering'!$B$1:$AF$1,0),FALSE)),VLOOKUP($B401,'Allokerad kvv'!$B$2:$AV$468,MATCH(N$1,'Allokerad kvv'!$B$1:$AV$1,0),FALSE),VLOOKUP($B401,'Justerad allokering'!$B$1:$AG$461,MATCH(N$1,'Justerad allokering'!$B$1:$AF$1,0),FALSE))</f>
        <v>0</v>
      </c>
      <c r="O401">
        <f>IF(ISERROR(1/VLOOKUP($B401,'Justerad allokering'!$B$1:$AG$461,MATCH(O$1,'Justerad allokering'!$B$1:$AF$1,0),FALSE)),VLOOKUP($B401,'Allokerad kvv'!$B$2:$AV$468,MATCH(O$1,'Allokerad kvv'!$B$1:$AV$1,0),FALSE),VLOOKUP($B401,'Justerad allokering'!$B$1:$AG$461,MATCH(O$1,'Justerad allokering'!$B$1:$AF$1,0),FALSE))</f>
        <v>0</v>
      </c>
      <c r="P401">
        <f>IF(ISERROR(1/VLOOKUP($B401,'Justerad allokering'!$B$1:$AG$461,MATCH(P$1,'Justerad allokering'!$B$1:$AF$1,0),FALSE)),VLOOKUP($B401,'Allokerad kvv'!$B$2:$AV$468,MATCH(P$1,'Allokerad kvv'!$B$1:$AV$1,0),FALSE),VLOOKUP($B401,'Justerad allokering'!$B$1:$AG$461,MATCH(P$1,'Justerad allokering'!$B$1:$AF$1,0),FALSE))</f>
        <v>0</v>
      </c>
      <c r="Q401">
        <f>IF(ISERROR(1/VLOOKUP($B401,'Justerad allokering'!$B$1:$AG$461,MATCH(Q$1,'Justerad allokering'!$B$1:$AF$1,0),FALSE)),VLOOKUP($B401,'Allokerad kvv'!$B$2:$AV$468,MATCH(Q$1,'Allokerad kvv'!$B$1:$AV$1,0),FALSE),VLOOKUP($B401,'Justerad allokering'!$B$1:$AG$461,MATCH(Q$1,'Justerad allokering'!$B$1:$AF$1,0),FALSE))</f>
        <v>0</v>
      </c>
      <c r="R401">
        <f>IF(ISERROR(1/VLOOKUP($B401,'Justerad allokering'!$B$1:$AG$461,MATCH(R$1,'Justerad allokering'!$B$1:$AF$1,0),FALSE)),VLOOKUP($B401,'Allokerad kvv'!$B$2:$AV$468,MATCH(R$1,'Allokerad kvv'!$B$1:$AV$1,0),FALSE),VLOOKUP($B401,'Justerad allokering'!$B$1:$AG$461,MATCH(R$1,'Justerad allokering'!$B$1:$AF$1,0),FALSE))</f>
        <v>0</v>
      </c>
      <c r="S401">
        <f>IF(ISERROR(1/VLOOKUP($B401,'Justerad allokering'!$B$1:$AG$461,MATCH(S$1,'Justerad allokering'!$B$1:$AF$1,0),FALSE)),VLOOKUP($B401,'Allokerad kvv'!$B$2:$AV$468,MATCH(S$1,'Allokerad kvv'!$B$1:$AV$1,0),FALSE),VLOOKUP($B401,'Justerad allokering'!$B$1:$AG$461,MATCH(S$1,'Justerad allokering'!$B$1:$AF$1,0),FALSE))</f>
        <v>0</v>
      </c>
      <c r="T401">
        <f>IF(ISERROR(1/VLOOKUP($B401,'Justerad allokering'!$B$1:$AG$461,MATCH(T$1,'Justerad allokering'!$B$1:$AF$1,0),FALSE)),VLOOKUP($B401,'Allokerad kvv'!$B$2:$AV$468,MATCH(T$1,'Allokerad kvv'!$B$1:$AV$1,0),FALSE),VLOOKUP($B401,'Justerad allokering'!$B$1:$AG$461,MATCH(T$1,'Justerad allokering'!$B$1:$AF$1,0),FALSE))</f>
        <v>0</v>
      </c>
      <c r="U401">
        <f>IF(ISERROR(1/VLOOKUP($B401,'Justerad allokering'!$B$1:$AG$461,MATCH(U$1,'Justerad allokering'!$B$1:$AF$1,0),FALSE)),VLOOKUP($B401,'Allokerad kvv'!$B$2:$AV$468,MATCH(U$1,'Allokerad kvv'!$B$1:$AV$1,0),FALSE),VLOOKUP($B401,'Justerad allokering'!$B$1:$AG$461,MATCH(U$1,'Justerad allokering'!$B$1:$AF$1,0),FALSE))</f>
        <v>0</v>
      </c>
      <c r="V401">
        <f>IF(ISERROR(1/VLOOKUP($B401,'Justerad allokering'!$B$1:$AG$461,MATCH(V$1,'Justerad allokering'!$B$1:$AF$1,0),FALSE)),VLOOKUP($B401,'Allokerad kvv'!$B$2:$AV$468,MATCH(V$1,'Allokerad kvv'!$B$1:$AV$1,0),FALSE),VLOOKUP($B401,'Justerad allokering'!$B$1:$AG$461,MATCH(V$1,'Justerad allokering'!$B$1:$AF$1,0),FALSE))</f>
        <v>0</v>
      </c>
      <c r="W401">
        <f>IF(ISERROR(1/VLOOKUP($B401,'Justerad allokering'!$B$1:$AG$461,MATCH(W$1,'Justerad allokering'!$B$1:$AF$1,0),FALSE)),VLOOKUP($B401,'Allokerad kvv'!$B$2:$AV$468,MATCH(W$1,'Allokerad kvv'!$B$1:$AV$1,0),FALSE),VLOOKUP($B401,'Justerad allokering'!$B$1:$AG$461,MATCH(W$1,'Justerad allokering'!$B$1:$AF$1,0),FALSE))</f>
        <v>0</v>
      </c>
      <c r="X401">
        <f>IF(ISERROR(1/VLOOKUP($B401,'Justerad allokering'!$B$1:$AG$461,MATCH(X$1,'Justerad allokering'!$B$1:$AF$1,0),FALSE)),VLOOKUP($B401,'Allokerad kvv'!$B$2:$AV$468,MATCH(X$1,'Allokerad kvv'!$B$1:$AV$1,0),FALSE),VLOOKUP($B401,'Justerad allokering'!$B$1:$AG$461,MATCH(X$1,'Justerad allokering'!$B$1:$AF$1,0),FALSE))</f>
        <v>0</v>
      </c>
      <c r="Y401">
        <f>IF(ISERROR(1/VLOOKUP($B401,'Justerad allokering'!$B$1:$AG$461,MATCH(Y$1,'Justerad allokering'!$B$1:$AF$1,0),FALSE)),VLOOKUP($B401,'Allokerad kvv'!$B$2:$AV$468,MATCH(Y$1,'Allokerad kvv'!$B$1:$AV$1,0),FALSE),VLOOKUP($B401,'Justerad allokering'!$B$1:$AG$461,MATCH(Y$1,'Justerad allokering'!$B$1:$AF$1,0),FALSE))</f>
        <v>0</v>
      </c>
      <c r="Z401">
        <f>IF(ISERROR(1/VLOOKUP($B401,'Justerad allokering'!$B$1:$AG$461,MATCH(Z$1,'Justerad allokering'!$B$1:$AF$1,0),FALSE)),VLOOKUP($B401,'Allokerad kvv'!$B$2:$AV$468,MATCH(Z$1,'Allokerad kvv'!$B$1:$AV$1,0),FALSE),VLOOKUP($B401,'Justerad allokering'!$B$1:$AG$461,MATCH(Z$1,'Justerad allokering'!$B$1:$AF$1,0),FALSE))</f>
        <v>0</v>
      </c>
      <c r="AE401" s="89">
        <f t="shared" si="24"/>
        <v>0</v>
      </c>
      <c r="AG401">
        <f t="shared" si="25"/>
        <v>0</v>
      </c>
      <c r="AH401">
        <f t="shared" si="26"/>
        <v>0</v>
      </c>
      <c r="AI401" t="str">
        <f>IF(AH401=0,"",AH401/VLOOKUP(B401,Kraftvärmeprod!$B$1:$BC$480,MATCH("Summa tillförd energi exklusive rökgaskondensering",Kraftvärmeprod!$B$1:$BC$1,0),FALSE))</f>
        <v/>
      </c>
      <c r="AK401">
        <f t="shared" si="27"/>
        <v>0</v>
      </c>
    </row>
    <row r="402" spans="1:37" x14ac:dyDescent="0.25">
      <c r="A402" s="2" t="s">
        <v>547</v>
      </c>
      <c r="B402" s="2" t="s">
        <v>551</v>
      </c>
      <c r="C402">
        <f>IF(ISERROR(1/VLOOKUP($B402,'Justerad allokering'!$B$1:$AG$461,MATCH(C$1,'Justerad allokering'!$B$1:$AF$1,0),FALSE)),VLOOKUP($B402,'Allokerad kvv'!$B$2:$AV$468,MATCH(C$1,'Allokerad kvv'!$B$1:$AV$1,0),FALSE),VLOOKUP($B402,'Justerad allokering'!$B$1:$AG$461,MATCH(C$1,'Justerad allokering'!$B$1:$AF$1,0),FALSE))</f>
        <v>0</v>
      </c>
      <c r="D402">
        <f>IF(ISERROR(1/VLOOKUP($B402,'Justerad allokering'!$B$1:$AG$461,MATCH(D$1,'Justerad allokering'!$B$1:$AF$1,0),FALSE)),VLOOKUP($B402,'Allokerad kvv'!$B$2:$AV$468,MATCH(D$1,'Allokerad kvv'!$B$1:$AV$1,0),FALSE),VLOOKUP($B402,'Justerad allokering'!$B$1:$AG$461,MATCH(D$1,'Justerad allokering'!$B$1:$AF$1,0),FALSE))</f>
        <v>0</v>
      </c>
      <c r="E402">
        <f>IF(ISERROR(1/VLOOKUP($B402,'Justerad allokering'!$B$1:$AG$461,MATCH(E$1,'Justerad allokering'!$B$1:$AF$1,0),FALSE)),VLOOKUP($B402,'Allokerad kvv'!$B$2:$AV$468,MATCH(E$1,'Allokerad kvv'!$B$1:$AV$1,0),FALSE),VLOOKUP($B402,'Justerad allokering'!$B$1:$AG$461,MATCH(E$1,'Justerad allokering'!$B$1:$AF$1,0),FALSE))</f>
        <v>0</v>
      </c>
      <c r="F402">
        <f>IF(ISERROR(1/VLOOKUP($B402,'Justerad allokering'!$B$1:$AG$461,MATCH(F$1,'Justerad allokering'!$B$1:$AF$1,0),FALSE)),VLOOKUP($B402,'Allokerad kvv'!$B$2:$AV$468,MATCH(F$1,'Allokerad kvv'!$B$1:$AV$1,0),FALSE),VLOOKUP($B402,'Justerad allokering'!$B$1:$AG$461,MATCH(F$1,'Justerad allokering'!$B$1:$AF$1,0),FALSE))</f>
        <v>0</v>
      </c>
      <c r="G402">
        <f>IF(ISERROR(1/VLOOKUP($B402,'Justerad allokering'!$B$1:$AG$461,MATCH(G$1,'Justerad allokering'!$B$1:$AF$1,0),FALSE)),VLOOKUP($B402,'Allokerad kvv'!$B$2:$AV$468,MATCH(G$1,'Allokerad kvv'!$B$1:$AV$1,0),FALSE),VLOOKUP($B402,'Justerad allokering'!$B$1:$AG$461,MATCH(G$1,'Justerad allokering'!$B$1:$AF$1,0),FALSE))</f>
        <v>0</v>
      </c>
      <c r="H402">
        <f>IF(ISERROR(1/VLOOKUP($B402,'Justerad allokering'!$B$1:$AG$461,MATCH(H$1,'Justerad allokering'!$B$1:$AF$1,0),FALSE)),VLOOKUP($B402,'Allokerad kvv'!$B$2:$AV$468,MATCH(H$1,'Allokerad kvv'!$B$1:$AV$1,0),FALSE),VLOOKUP($B402,'Justerad allokering'!$B$1:$AG$461,MATCH(H$1,'Justerad allokering'!$B$1:$AF$1,0),FALSE))</f>
        <v>0</v>
      </c>
      <c r="I402">
        <f>IF(ISERROR(1/VLOOKUP($B402,'Justerad allokering'!$B$1:$AG$461,MATCH(I$1,'Justerad allokering'!$B$1:$AF$1,0),FALSE)),VLOOKUP($B402,'Allokerad kvv'!$B$2:$AV$468,MATCH(I$1,'Allokerad kvv'!$B$1:$AV$1,0),FALSE),VLOOKUP($B402,'Justerad allokering'!$B$1:$AG$461,MATCH(I$1,'Justerad allokering'!$B$1:$AF$1,0),FALSE))</f>
        <v>0</v>
      </c>
      <c r="J402">
        <f>IF(ISERROR(1/VLOOKUP($B402,'Justerad allokering'!$B$1:$AG$461,MATCH(J$1,'Justerad allokering'!$B$1:$AF$1,0),FALSE)),VLOOKUP($B402,'Allokerad kvv'!$B$2:$AV$468,MATCH(J$1,'Allokerad kvv'!$B$1:$AV$1,0),FALSE),VLOOKUP($B402,'Justerad allokering'!$B$1:$AG$461,MATCH(J$1,'Justerad allokering'!$B$1:$AF$1,0),FALSE))</f>
        <v>0</v>
      </c>
      <c r="K402">
        <f>IF(ISERROR(1/VLOOKUP($B402,'Justerad allokering'!$B$1:$AG$461,MATCH(K$1,'Justerad allokering'!$B$1:$AF$1,0),FALSE)),VLOOKUP($B402,'Allokerad kvv'!$B$2:$AV$468,MATCH(K$1,'Allokerad kvv'!$B$1:$AV$1,0),FALSE),VLOOKUP($B402,'Justerad allokering'!$B$1:$AG$461,MATCH(K$1,'Justerad allokering'!$B$1:$AF$1,0),FALSE))</f>
        <v>0</v>
      </c>
      <c r="L402">
        <f>IF(ISERROR(1/VLOOKUP($B402,'Justerad allokering'!$B$1:$AG$461,MATCH(L$1,'Justerad allokering'!$B$1:$AF$1,0),FALSE)),VLOOKUP($B402,'Allokerad kvv'!$B$2:$AV$468,MATCH(L$1,'Allokerad kvv'!$B$1:$AV$1,0),FALSE),VLOOKUP($B402,'Justerad allokering'!$B$1:$AG$461,MATCH(L$1,'Justerad allokering'!$B$1:$AF$1,0),FALSE))</f>
        <v>0</v>
      </c>
      <c r="M402">
        <f>IF(ISERROR(1/VLOOKUP($B402,'Justerad allokering'!$B$1:$AG$461,MATCH(M$1,'Justerad allokering'!$B$1:$AF$1,0),FALSE)),VLOOKUP($B402,'Allokerad kvv'!$B$2:$AV$468,MATCH(M$1,'Allokerad kvv'!$B$1:$AV$1,0),FALSE),VLOOKUP($B402,'Justerad allokering'!$B$1:$AG$461,MATCH(M$1,'Justerad allokering'!$B$1:$AF$1,0),FALSE))</f>
        <v>0</v>
      </c>
      <c r="N402">
        <f>IF(ISERROR(1/VLOOKUP($B402,'Justerad allokering'!$B$1:$AG$461,MATCH(N$1,'Justerad allokering'!$B$1:$AF$1,0),FALSE)),VLOOKUP($B402,'Allokerad kvv'!$B$2:$AV$468,MATCH(N$1,'Allokerad kvv'!$B$1:$AV$1,0),FALSE),VLOOKUP($B402,'Justerad allokering'!$B$1:$AG$461,MATCH(N$1,'Justerad allokering'!$B$1:$AF$1,0),FALSE))</f>
        <v>0</v>
      </c>
      <c r="O402">
        <f>IF(ISERROR(1/VLOOKUP($B402,'Justerad allokering'!$B$1:$AG$461,MATCH(O$1,'Justerad allokering'!$B$1:$AF$1,0),FALSE)),VLOOKUP($B402,'Allokerad kvv'!$B$2:$AV$468,MATCH(O$1,'Allokerad kvv'!$B$1:$AV$1,0),FALSE),VLOOKUP($B402,'Justerad allokering'!$B$1:$AG$461,MATCH(O$1,'Justerad allokering'!$B$1:$AF$1,0),FALSE))</f>
        <v>0</v>
      </c>
      <c r="P402">
        <f>IF(ISERROR(1/VLOOKUP($B402,'Justerad allokering'!$B$1:$AG$461,MATCH(P$1,'Justerad allokering'!$B$1:$AF$1,0),FALSE)),VLOOKUP($B402,'Allokerad kvv'!$B$2:$AV$468,MATCH(P$1,'Allokerad kvv'!$B$1:$AV$1,0),FALSE),VLOOKUP($B402,'Justerad allokering'!$B$1:$AG$461,MATCH(P$1,'Justerad allokering'!$B$1:$AF$1,0),FALSE))</f>
        <v>0</v>
      </c>
      <c r="Q402">
        <f>IF(ISERROR(1/VLOOKUP($B402,'Justerad allokering'!$B$1:$AG$461,MATCH(Q$1,'Justerad allokering'!$B$1:$AF$1,0),FALSE)),VLOOKUP($B402,'Allokerad kvv'!$B$2:$AV$468,MATCH(Q$1,'Allokerad kvv'!$B$1:$AV$1,0),FALSE),VLOOKUP($B402,'Justerad allokering'!$B$1:$AG$461,MATCH(Q$1,'Justerad allokering'!$B$1:$AF$1,0),FALSE))</f>
        <v>0</v>
      </c>
      <c r="R402">
        <f>IF(ISERROR(1/VLOOKUP($B402,'Justerad allokering'!$B$1:$AG$461,MATCH(R$1,'Justerad allokering'!$B$1:$AF$1,0),FALSE)),VLOOKUP($B402,'Allokerad kvv'!$B$2:$AV$468,MATCH(R$1,'Allokerad kvv'!$B$1:$AV$1,0),FALSE),VLOOKUP($B402,'Justerad allokering'!$B$1:$AG$461,MATCH(R$1,'Justerad allokering'!$B$1:$AF$1,0),FALSE))</f>
        <v>0</v>
      </c>
      <c r="S402">
        <f>IF(ISERROR(1/VLOOKUP($B402,'Justerad allokering'!$B$1:$AG$461,MATCH(S$1,'Justerad allokering'!$B$1:$AF$1,0),FALSE)),VLOOKUP($B402,'Allokerad kvv'!$B$2:$AV$468,MATCH(S$1,'Allokerad kvv'!$B$1:$AV$1,0),FALSE),VLOOKUP($B402,'Justerad allokering'!$B$1:$AG$461,MATCH(S$1,'Justerad allokering'!$B$1:$AF$1,0),FALSE))</f>
        <v>0</v>
      </c>
      <c r="T402">
        <f>IF(ISERROR(1/VLOOKUP($B402,'Justerad allokering'!$B$1:$AG$461,MATCH(T$1,'Justerad allokering'!$B$1:$AF$1,0),FALSE)),VLOOKUP($B402,'Allokerad kvv'!$B$2:$AV$468,MATCH(T$1,'Allokerad kvv'!$B$1:$AV$1,0),FALSE),VLOOKUP($B402,'Justerad allokering'!$B$1:$AG$461,MATCH(T$1,'Justerad allokering'!$B$1:$AF$1,0),FALSE))</f>
        <v>0</v>
      </c>
      <c r="U402">
        <f>IF(ISERROR(1/VLOOKUP($B402,'Justerad allokering'!$B$1:$AG$461,MATCH(U$1,'Justerad allokering'!$B$1:$AF$1,0),FALSE)),VLOOKUP($B402,'Allokerad kvv'!$B$2:$AV$468,MATCH(U$1,'Allokerad kvv'!$B$1:$AV$1,0),FALSE),VLOOKUP($B402,'Justerad allokering'!$B$1:$AG$461,MATCH(U$1,'Justerad allokering'!$B$1:$AF$1,0),FALSE))</f>
        <v>0</v>
      </c>
      <c r="V402">
        <f>IF(ISERROR(1/VLOOKUP($B402,'Justerad allokering'!$B$1:$AG$461,MATCH(V$1,'Justerad allokering'!$B$1:$AF$1,0),FALSE)),VLOOKUP($B402,'Allokerad kvv'!$B$2:$AV$468,MATCH(V$1,'Allokerad kvv'!$B$1:$AV$1,0),FALSE),VLOOKUP($B402,'Justerad allokering'!$B$1:$AG$461,MATCH(V$1,'Justerad allokering'!$B$1:$AF$1,0),FALSE))</f>
        <v>0</v>
      </c>
      <c r="W402">
        <f>IF(ISERROR(1/VLOOKUP($B402,'Justerad allokering'!$B$1:$AG$461,MATCH(W$1,'Justerad allokering'!$B$1:$AF$1,0),FALSE)),VLOOKUP($B402,'Allokerad kvv'!$B$2:$AV$468,MATCH(W$1,'Allokerad kvv'!$B$1:$AV$1,0),FALSE),VLOOKUP($B402,'Justerad allokering'!$B$1:$AG$461,MATCH(W$1,'Justerad allokering'!$B$1:$AF$1,0),FALSE))</f>
        <v>0</v>
      </c>
      <c r="X402">
        <f>IF(ISERROR(1/VLOOKUP($B402,'Justerad allokering'!$B$1:$AG$461,MATCH(X$1,'Justerad allokering'!$B$1:$AF$1,0),FALSE)),VLOOKUP($B402,'Allokerad kvv'!$B$2:$AV$468,MATCH(X$1,'Allokerad kvv'!$B$1:$AV$1,0),FALSE),VLOOKUP($B402,'Justerad allokering'!$B$1:$AG$461,MATCH(X$1,'Justerad allokering'!$B$1:$AF$1,0),FALSE))</f>
        <v>0</v>
      </c>
      <c r="Y402">
        <f>IF(ISERROR(1/VLOOKUP($B402,'Justerad allokering'!$B$1:$AG$461,MATCH(Y$1,'Justerad allokering'!$B$1:$AF$1,0),FALSE)),VLOOKUP($B402,'Allokerad kvv'!$B$2:$AV$468,MATCH(Y$1,'Allokerad kvv'!$B$1:$AV$1,0),FALSE),VLOOKUP($B402,'Justerad allokering'!$B$1:$AG$461,MATCH(Y$1,'Justerad allokering'!$B$1:$AF$1,0),FALSE))</f>
        <v>0</v>
      </c>
      <c r="Z402">
        <f>IF(ISERROR(1/VLOOKUP($B402,'Justerad allokering'!$B$1:$AG$461,MATCH(Z$1,'Justerad allokering'!$B$1:$AF$1,0),FALSE)),VLOOKUP($B402,'Allokerad kvv'!$B$2:$AV$468,MATCH(Z$1,'Allokerad kvv'!$B$1:$AV$1,0),FALSE),VLOOKUP($B402,'Justerad allokering'!$B$1:$AG$461,MATCH(Z$1,'Justerad allokering'!$B$1:$AF$1,0),FALSE))</f>
        <v>0</v>
      </c>
      <c r="AE402" s="89">
        <f t="shared" si="24"/>
        <v>0</v>
      </c>
      <c r="AG402">
        <f t="shared" si="25"/>
        <v>0</v>
      </c>
      <c r="AH402">
        <f t="shared" si="26"/>
        <v>0</v>
      </c>
      <c r="AI402" t="str">
        <f>IF(AH402=0,"",AH402/VLOOKUP(B402,Kraftvärmeprod!$B$1:$BC$480,MATCH("Summa tillförd energi exklusive rökgaskondensering",Kraftvärmeprod!$B$1:$BC$1,0),FALSE))</f>
        <v/>
      </c>
      <c r="AK402">
        <f t="shared" si="27"/>
        <v>0</v>
      </c>
    </row>
    <row r="403" spans="1:37" x14ac:dyDescent="0.25">
      <c r="A403" s="2" t="s">
        <v>552</v>
      </c>
      <c r="B403" s="2" t="s">
        <v>553</v>
      </c>
      <c r="C403">
        <f>IF(ISERROR(1/VLOOKUP($B403,'Justerad allokering'!$B$1:$AG$461,MATCH(C$1,'Justerad allokering'!$B$1:$AF$1,0),FALSE)),VLOOKUP($B403,'Allokerad kvv'!$B$2:$AV$468,MATCH(C$1,'Allokerad kvv'!$B$1:$AV$1,0),FALSE),VLOOKUP($B403,'Justerad allokering'!$B$1:$AG$461,MATCH(C$1,'Justerad allokering'!$B$1:$AF$1,0),FALSE))</f>
        <v>0</v>
      </c>
      <c r="D403">
        <f>IF(ISERROR(1/VLOOKUP($B403,'Justerad allokering'!$B$1:$AG$461,MATCH(D$1,'Justerad allokering'!$B$1:$AF$1,0),FALSE)),VLOOKUP($B403,'Allokerad kvv'!$B$2:$AV$468,MATCH(D$1,'Allokerad kvv'!$B$1:$AV$1,0),FALSE),VLOOKUP($B403,'Justerad allokering'!$B$1:$AG$461,MATCH(D$1,'Justerad allokering'!$B$1:$AF$1,0),FALSE))</f>
        <v>0</v>
      </c>
      <c r="E403">
        <f>IF(ISERROR(1/VLOOKUP($B403,'Justerad allokering'!$B$1:$AG$461,MATCH(E$1,'Justerad allokering'!$B$1:$AF$1,0),FALSE)),VLOOKUP($B403,'Allokerad kvv'!$B$2:$AV$468,MATCH(E$1,'Allokerad kvv'!$B$1:$AV$1,0),FALSE),VLOOKUP($B403,'Justerad allokering'!$B$1:$AG$461,MATCH(E$1,'Justerad allokering'!$B$1:$AF$1,0),FALSE))</f>
        <v>0</v>
      </c>
      <c r="F403">
        <f>IF(ISERROR(1/VLOOKUP($B403,'Justerad allokering'!$B$1:$AG$461,MATCH(F$1,'Justerad allokering'!$B$1:$AF$1,0),FALSE)),VLOOKUP($B403,'Allokerad kvv'!$B$2:$AV$468,MATCH(F$1,'Allokerad kvv'!$B$1:$AV$1,0),FALSE),VLOOKUP($B403,'Justerad allokering'!$B$1:$AG$461,MATCH(F$1,'Justerad allokering'!$B$1:$AF$1,0),FALSE))</f>
        <v>0</v>
      </c>
      <c r="G403">
        <f>IF(ISERROR(1/VLOOKUP($B403,'Justerad allokering'!$B$1:$AG$461,MATCH(G$1,'Justerad allokering'!$B$1:$AF$1,0),FALSE)),VLOOKUP($B403,'Allokerad kvv'!$B$2:$AV$468,MATCH(G$1,'Allokerad kvv'!$B$1:$AV$1,0),FALSE),VLOOKUP($B403,'Justerad allokering'!$B$1:$AG$461,MATCH(G$1,'Justerad allokering'!$B$1:$AF$1,0),FALSE))</f>
        <v>0</v>
      </c>
      <c r="H403">
        <f>IF(ISERROR(1/VLOOKUP($B403,'Justerad allokering'!$B$1:$AG$461,MATCH(H$1,'Justerad allokering'!$B$1:$AF$1,0),FALSE)),VLOOKUP($B403,'Allokerad kvv'!$B$2:$AV$468,MATCH(H$1,'Allokerad kvv'!$B$1:$AV$1,0),FALSE),VLOOKUP($B403,'Justerad allokering'!$B$1:$AG$461,MATCH(H$1,'Justerad allokering'!$B$1:$AF$1,0),FALSE))</f>
        <v>0</v>
      </c>
      <c r="I403">
        <f>IF(ISERROR(1/VLOOKUP($B403,'Justerad allokering'!$B$1:$AG$461,MATCH(I$1,'Justerad allokering'!$B$1:$AF$1,0),FALSE)),VLOOKUP($B403,'Allokerad kvv'!$B$2:$AV$468,MATCH(I$1,'Allokerad kvv'!$B$1:$AV$1,0),FALSE),VLOOKUP($B403,'Justerad allokering'!$B$1:$AG$461,MATCH(I$1,'Justerad allokering'!$B$1:$AF$1,0),FALSE))</f>
        <v>0</v>
      </c>
      <c r="J403">
        <f>IF(ISERROR(1/VLOOKUP($B403,'Justerad allokering'!$B$1:$AG$461,MATCH(J$1,'Justerad allokering'!$B$1:$AF$1,0),FALSE)),VLOOKUP($B403,'Allokerad kvv'!$B$2:$AV$468,MATCH(J$1,'Allokerad kvv'!$B$1:$AV$1,0),FALSE),VLOOKUP($B403,'Justerad allokering'!$B$1:$AG$461,MATCH(J$1,'Justerad allokering'!$B$1:$AF$1,0),FALSE))</f>
        <v>0</v>
      </c>
      <c r="K403">
        <f>IF(ISERROR(1/VLOOKUP($B403,'Justerad allokering'!$B$1:$AG$461,MATCH(K$1,'Justerad allokering'!$B$1:$AF$1,0),FALSE)),VLOOKUP($B403,'Allokerad kvv'!$B$2:$AV$468,MATCH(K$1,'Allokerad kvv'!$B$1:$AV$1,0),FALSE),VLOOKUP($B403,'Justerad allokering'!$B$1:$AG$461,MATCH(K$1,'Justerad allokering'!$B$1:$AF$1,0),FALSE))</f>
        <v>0</v>
      </c>
      <c r="L403">
        <f>IF(ISERROR(1/VLOOKUP($B403,'Justerad allokering'!$B$1:$AG$461,MATCH(L$1,'Justerad allokering'!$B$1:$AF$1,0),FALSE)),VLOOKUP($B403,'Allokerad kvv'!$B$2:$AV$468,MATCH(L$1,'Allokerad kvv'!$B$1:$AV$1,0),FALSE),VLOOKUP($B403,'Justerad allokering'!$B$1:$AG$461,MATCH(L$1,'Justerad allokering'!$B$1:$AF$1,0),FALSE))</f>
        <v>0</v>
      </c>
      <c r="M403">
        <f>IF(ISERROR(1/VLOOKUP($B403,'Justerad allokering'!$B$1:$AG$461,MATCH(M$1,'Justerad allokering'!$B$1:$AF$1,0),FALSE)),VLOOKUP($B403,'Allokerad kvv'!$B$2:$AV$468,MATCH(M$1,'Allokerad kvv'!$B$1:$AV$1,0),FALSE),VLOOKUP($B403,'Justerad allokering'!$B$1:$AG$461,MATCH(M$1,'Justerad allokering'!$B$1:$AF$1,0),FALSE))</f>
        <v>0</v>
      </c>
      <c r="N403">
        <f>IF(ISERROR(1/VLOOKUP($B403,'Justerad allokering'!$B$1:$AG$461,MATCH(N$1,'Justerad allokering'!$B$1:$AF$1,0),FALSE)),VLOOKUP($B403,'Allokerad kvv'!$B$2:$AV$468,MATCH(N$1,'Allokerad kvv'!$B$1:$AV$1,0),FALSE),VLOOKUP($B403,'Justerad allokering'!$B$1:$AG$461,MATCH(N$1,'Justerad allokering'!$B$1:$AF$1,0),FALSE))</f>
        <v>0</v>
      </c>
      <c r="O403">
        <f>IF(ISERROR(1/VLOOKUP($B403,'Justerad allokering'!$B$1:$AG$461,MATCH(O$1,'Justerad allokering'!$B$1:$AF$1,0),FALSE)),VLOOKUP($B403,'Allokerad kvv'!$B$2:$AV$468,MATCH(O$1,'Allokerad kvv'!$B$1:$AV$1,0),FALSE),VLOOKUP($B403,'Justerad allokering'!$B$1:$AG$461,MATCH(O$1,'Justerad allokering'!$B$1:$AF$1,0),FALSE))</f>
        <v>0</v>
      </c>
      <c r="P403">
        <f>IF(ISERROR(1/VLOOKUP($B403,'Justerad allokering'!$B$1:$AG$461,MATCH(P$1,'Justerad allokering'!$B$1:$AF$1,0),FALSE)),VLOOKUP($B403,'Allokerad kvv'!$B$2:$AV$468,MATCH(P$1,'Allokerad kvv'!$B$1:$AV$1,0),FALSE),VLOOKUP($B403,'Justerad allokering'!$B$1:$AG$461,MATCH(P$1,'Justerad allokering'!$B$1:$AF$1,0),FALSE))</f>
        <v>0</v>
      </c>
      <c r="Q403">
        <f>IF(ISERROR(1/VLOOKUP($B403,'Justerad allokering'!$B$1:$AG$461,MATCH(Q$1,'Justerad allokering'!$B$1:$AF$1,0),FALSE)),VLOOKUP($B403,'Allokerad kvv'!$B$2:$AV$468,MATCH(Q$1,'Allokerad kvv'!$B$1:$AV$1,0),FALSE),VLOOKUP($B403,'Justerad allokering'!$B$1:$AG$461,MATCH(Q$1,'Justerad allokering'!$B$1:$AF$1,0),FALSE))</f>
        <v>0</v>
      </c>
      <c r="R403">
        <f>IF(ISERROR(1/VLOOKUP($B403,'Justerad allokering'!$B$1:$AG$461,MATCH(R$1,'Justerad allokering'!$B$1:$AF$1,0),FALSE)),VLOOKUP($B403,'Allokerad kvv'!$B$2:$AV$468,MATCH(R$1,'Allokerad kvv'!$B$1:$AV$1,0),FALSE),VLOOKUP($B403,'Justerad allokering'!$B$1:$AG$461,MATCH(R$1,'Justerad allokering'!$B$1:$AF$1,0),FALSE))</f>
        <v>0</v>
      </c>
      <c r="S403">
        <f>IF(ISERROR(1/VLOOKUP($B403,'Justerad allokering'!$B$1:$AG$461,MATCH(S$1,'Justerad allokering'!$B$1:$AF$1,0),FALSE)),VLOOKUP($B403,'Allokerad kvv'!$B$2:$AV$468,MATCH(S$1,'Allokerad kvv'!$B$1:$AV$1,0),FALSE),VLOOKUP($B403,'Justerad allokering'!$B$1:$AG$461,MATCH(S$1,'Justerad allokering'!$B$1:$AF$1,0),FALSE))</f>
        <v>0</v>
      </c>
      <c r="T403">
        <f>IF(ISERROR(1/VLOOKUP($B403,'Justerad allokering'!$B$1:$AG$461,MATCH(T$1,'Justerad allokering'!$B$1:$AF$1,0),FALSE)),VLOOKUP($B403,'Allokerad kvv'!$B$2:$AV$468,MATCH(T$1,'Allokerad kvv'!$B$1:$AV$1,0),FALSE),VLOOKUP($B403,'Justerad allokering'!$B$1:$AG$461,MATCH(T$1,'Justerad allokering'!$B$1:$AF$1,0),FALSE))</f>
        <v>0</v>
      </c>
      <c r="U403">
        <f>IF(ISERROR(1/VLOOKUP($B403,'Justerad allokering'!$B$1:$AG$461,MATCH(U$1,'Justerad allokering'!$B$1:$AF$1,0),FALSE)),VLOOKUP($B403,'Allokerad kvv'!$B$2:$AV$468,MATCH(U$1,'Allokerad kvv'!$B$1:$AV$1,0),FALSE),VLOOKUP($B403,'Justerad allokering'!$B$1:$AG$461,MATCH(U$1,'Justerad allokering'!$B$1:$AF$1,0),FALSE))</f>
        <v>0</v>
      </c>
      <c r="V403">
        <f>IF(ISERROR(1/VLOOKUP($B403,'Justerad allokering'!$B$1:$AG$461,MATCH(V$1,'Justerad allokering'!$B$1:$AF$1,0),FALSE)),VLOOKUP($B403,'Allokerad kvv'!$B$2:$AV$468,MATCH(V$1,'Allokerad kvv'!$B$1:$AV$1,0),FALSE),VLOOKUP($B403,'Justerad allokering'!$B$1:$AG$461,MATCH(V$1,'Justerad allokering'!$B$1:$AF$1,0),FALSE))</f>
        <v>0</v>
      </c>
      <c r="W403">
        <f>IF(ISERROR(1/VLOOKUP($B403,'Justerad allokering'!$B$1:$AG$461,MATCH(W$1,'Justerad allokering'!$B$1:$AF$1,0),FALSE)),VLOOKUP($B403,'Allokerad kvv'!$B$2:$AV$468,MATCH(W$1,'Allokerad kvv'!$B$1:$AV$1,0),FALSE),VLOOKUP($B403,'Justerad allokering'!$B$1:$AG$461,MATCH(W$1,'Justerad allokering'!$B$1:$AF$1,0),FALSE))</f>
        <v>0</v>
      </c>
      <c r="X403">
        <f>IF(ISERROR(1/VLOOKUP($B403,'Justerad allokering'!$B$1:$AG$461,MATCH(X$1,'Justerad allokering'!$B$1:$AF$1,0),FALSE)),VLOOKUP($B403,'Allokerad kvv'!$B$2:$AV$468,MATCH(X$1,'Allokerad kvv'!$B$1:$AV$1,0),FALSE),VLOOKUP($B403,'Justerad allokering'!$B$1:$AG$461,MATCH(X$1,'Justerad allokering'!$B$1:$AF$1,0),FALSE))</f>
        <v>0</v>
      </c>
      <c r="Y403">
        <f>IF(ISERROR(1/VLOOKUP($B403,'Justerad allokering'!$B$1:$AG$461,MATCH(Y$1,'Justerad allokering'!$B$1:$AF$1,0),FALSE)),VLOOKUP($B403,'Allokerad kvv'!$B$2:$AV$468,MATCH(Y$1,'Allokerad kvv'!$B$1:$AV$1,0),FALSE),VLOOKUP($B403,'Justerad allokering'!$B$1:$AG$461,MATCH(Y$1,'Justerad allokering'!$B$1:$AF$1,0),FALSE))</f>
        <v>0</v>
      </c>
      <c r="Z403">
        <f>IF(ISERROR(1/VLOOKUP($B403,'Justerad allokering'!$B$1:$AG$461,MATCH(Z$1,'Justerad allokering'!$B$1:$AF$1,0),FALSE)),VLOOKUP($B403,'Allokerad kvv'!$B$2:$AV$468,MATCH(Z$1,'Allokerad kvv'!$B$1:$AV$1,0),FALSE),VLOOKUP($B403,'Justerad allokering'!$B$1:$AG$461,MATCH(Z$1,'Justerad allokering'!$B$1:$AF$1,0),FALSE))</f>
        <v>0</v>
      </c>
      <c r="AE403" s="89">
        <f t="shared" si="24"/>
        <v>0</v>
      </c>
      <c r="AG403">
        <f t="shared" si="25"/>
        <v>0</v>
      </c>
      <c r="AH403">
        <f t="shared" si="26"/>
        <v>0</v>
      </c>
      <c r="AI403" t="str">
        <f>IF(AH403=0,"",AH403/VLOOKUP(B403,Kraftvärmeprod!$B$1:$BC$480,MATCH("Summa tillförd energi exklusive rökgaskondensering",Kraftvärmeprod!$B$1:$BC$1,0),FALSE))</f>
        <v/>
      </c>
      <c r="AK403">
        <f t="shared" si="27"/>
        <v>0</v>
      </c>
    </row>
    <row r="404" spans="1:37" x14ac:dyDescent="0.25">
      <c r="A404" s="2" t="s">
        <v>554</v>
      </c>
      <c r="B404" s="2" t="s">
        <v>555</v>
      </c>
      <c r="C404">
        <f>IF(ISERROR(1/VLOOKUP($B404,'Justerad allokering'!$B$1:$AG$461,MATCH(C$1,'Justerad allokering'!$B$1:$AF$1,0),FALSE)),VLOOKUP($B404,'Allokerad kvv'!$B$2:$AV$468,MATCH(C$1,'Allokerad kvv'!$B$1:$AV$1,0),FALSE),VLOOKUP($B404,'Justerad allokering'!$B$1:$AG$461,MATCH(C$1,'Justerad allokering'!$B$1:$AF$1,0),FALSE))</f>
        <v>0</v>
      </c>
      <c r="D404">
        <f>IF(ISERROR(1/VLOOKUP($B404,'Justerad allokering'!$B$1:$AG$461,MATCH(D$1,'Justerad allokering'!$B$1:$AF$1,0),FALSE)),VLOOKUP($B404,'Allokerad kvv'!$B$2:$AV$468,MATCH(D$1,'Allokerad kvv'!$B$1:$AV$1,0),FALSE),VLOOKUP($B404,'Justerad allokering'!$B$1:$AG$461,MATCH(D$1,'Justerad allokering'!$B$1:$AF$1,0),FALSE))</f>
        <v>0</v>
      </c>
      <c r="E404">
        <f>IF(ISERROR(1/VLOOKUP($B404,'Justerad allokering'!$B$1:$AG$461,MATCH(E$1,'Justerad allokering'!$B$1:$AF$1,0),FALSE)),VLOOKUP($B404,'Allokerad kvv'!$B$2:$AV$468,MATCH(E$1,'Allokerad kvv'!$B$1:$AV$1,0),FALSE),VLOOKUP($B404,'Justerad allokering'!$B$1:$AG$461,MATCH(E$1,'Justerad allokering'!$B$1:$AF$1,0),FALSE))</f>
        <v>0</v>
      </c>
      <c r="F404">
        <f>IF(ISERROR(1/VLOOKUP($B404,'Justerad allokering'!$B$1:$AG$461,MATCH(F$1,'Justerad allokering'!$B$1:$AF$1,0),FALSE)),VLOOKUP($B404,'Allokerad kvv'!$B$2:$AV$468,MATCH(F$1,'Allokerad kvv'!$B$1:$AV$1,0),FALSE),VLOOKUP($B404,'Justerad allokering'!$B$1:$AG$461,MATCH(F$1,'Justerad allokering'!$B$1:$AF$1,0),FALSE))</f>
        <v>0</v>
      </c>
      <c r="G404">
        <f>IF(ISERROR(1/VLOOKUP($B404,'Justerad allokering'!$B$1:$AG$461,MATCH(G$1,'Justerad allokering'!$B$1:$AF$1,0),FALSE)),VLOOKUP($B404,'Allokerad kvv'!$B$2:$AV$468,MATCH(G$1,'Allokerad kvv'!$B$1:$AV$1,0),FALSE),VLOOKUP($B404,'Justerad allokering'!$B$1:$AG$461,MATCH(G$1,'Justerad allokering'!$B$1:$AF$1,0),FALSE))</f>
        <v>0</v>
      </c>
      <c r="H404">
        <f>IF(ISERROR(1/VLOOKUP($B404,'Justerad allokering'!$B$1:$AG$461,MATCH(H$1,'Justerad allokering'!$B$1:$AF$1,0),FALSE)),VLOOKUP($B404,'Allokerad kvv'!$B$2:$AV$468,MATCH(H$1,'Allokerad kvv'!$B$1:$AV$1,0),FALSE),VLOOKUP($B404,'Justerad allokering'!$B$1:$AG$461,MATCH(H$1,'Justerad allokering'!$B$1:$AF$1,0),FALSE))</f>
        <v>0</v>
      </c>
      <c r="I404">
        <f>IF(ISERROR(1/VLOOKUP($B404,'Justerad allokering'!$B$1:$AG$461,MATCH(I$1,'Justerad allokering'!$B$1:$AF$1,0),FALSE)),VLOOKUP($B404,'Allokerad kvv'!$B$2:$AV$468,MATCH(I$1,'Allokerad kvv'!$B$1:$AV$1,0),FALSE),VLOOKUP($B404,'Justerad allokering'!$B$1:$AG$461,MATCH(I$1,'Justerad allokering'!$B$1:$AF$1,0),FALSE))</f>
        <v>0</v>
      </c>
      <c r="J404">
        <f>IF(ISERROR(1/VLOOKUP($B404,'Justerad allokering'!$B$1:$AG$461,MATCH(J$1,'Justerad allokering'!$B$1:$AF$1,0),FALSE)),VLOOKUP($B404,'Allokerad kvv'!$B$2:$AV$468,MATCH(J$1,'Allokerad kvv'!$B$1:$AV$1,0),FALSE),VLOOKUP($B404,'Justerad allokering'!$B$1:$AG$461,MATCH(J$1,'Justerad allokering'!$B$1:$AF$1,0),FALSE))</f>
        <v>0</v>
      </c>
      <c r="K404">
        <f>IF(ISERROR(1/VLOOKUP($B404,'Justerad allokering'!$B$1:$AG$461,MATCH(K$1,'Justerad allokering'!$B$1:$AF$1,0),FALSE)),VLOOKUP($B404,'Allokerad kvv'!$B$2:$AV$468,MATCH(K$1,'Allokerad kvv'!$B$1:$AV$1,0),FALSE),VLOOKUP($B404,'Justerad allokering'!$B$1:$AG$461,MATCH(K$1,'Justerad allokering'!$B$1:$AF$1,0),FALSE))</f>
        <v>0</v>
      </c>
      <c r="L404">
        <f>IF(ISERROR(1/VLOOKUP($B404,'Justerad allokering'!$B$1:$AG$461,MATCH(L$1,'Justerad allokering'!$B$1:$AF$1,0),FALSE)),VLOOKUP($B404,'Allokerad kvv'!$B$2:$AV$468,MATCH(L$1,'Allokerad kvv'!$B$1:$AV$1,0),FALSE),VLOOKUP($B404,'Justerad allokering'!$B$1:$AG$461,MATCH(L$1,'Justerad allokering'!$B$1:$AF$1,0),FALSE))</f>
        <v>0</v>
      </c>
      <c r="M404">
        <f>IF(ISERROR(1/VLOOKUP($B404,'Justerad allokering'!$B$1:$AG$461,MATCH(M$1,'Justerad allokering'!$B$1:$AF$1,0),FALSE)),VLOOKUP($B404,'Allokerad kvv'!$B$2:$AV$468,MATCH(M$1,'Allokerad kvv'!$B$1:$AV$1,0),FALSE),VLOOKUP($B404,'Justerad allokering'!$B$1:$AG$461,MATCH(M$1,'Justerad allokering'!$B$1:$AF$1,0),FALSE))</f>
        <v>0</v>
      </c>
      <c r="N404">
        <f>IF(ISERROR(1/VLOOKUP($B404,'Justerad allokering'!$B$1:$AG$461,MATCH(N$1,'Justerad allokering'!$B$1:$AF$1,0),FALSE)),VLOOKUP($B404,'Allokerad kvv'!$B$2:$AV$468,MATCH(N$1,'Allokerad kvv'!$B$1:$AV$1,0),FALSE),VLOOKUP($B404,'Justerad allokering'!$B$1:$AG$461,MATCH(N$1,'Justerad allokering'!$B$1:$AF$1,0),FALSE))</f>
        <v>0</v>
      </c>
      <c r="O404">
        <f>IF(ISERROR(1/VLOOKUP($B404,'Justerad allokering'!$B$1:$AG$461,MATCH(O$1,'Justerad allokering'!$B$1:$AF$1,0),FALSE)),VLOOKUP($B404,'Allokerad kvv'!$B$2:$AV$468,MATCH(O$1,'Allokerad kvv'!$B$1:$AV$1,0),FALSE),VLOOKUP($B404,'Justerad allokering'!$B$1:$AG$461,MATCH(O$1,'Justerad allokering'!$B$1:$AF$1,0),FALSE))</f>
        <v>0</v>
      </c>
      <c r="P404">
        <f>IF(ISERROR(1/VLOOKUP($B404,'Justerad allokering'!$B$1:$AG$461,MATCH(P$1,'Justerad allokering'!$B$1:$AF$1,0),FALSE)),VLOOKUP($B404,'Allokerad kvv'!$B$2:$AV$468,MATCH(P$1,'Allokerad kvv'!$B$1:$AV$1,0),FALSE),VLOOKUP($B404,'Justerad allokering'!$B$1:$AG$461,MATCH(P$1,'Justerad allokering'!$B$1:$AF$1,0),FALSE))</f>
        <v>0</v>
      </c>
      <c r="Q404">
        <f>IF(ISERROR(1/VLOOKUP($B404,'Justerad allokering'!$B$1:$AG$461,MATCH(Q$1,'Justerad allokering'!$B$1:$AF$1,0),FALSE)),VLOOKUP($B404,'Allokerad kvv'!$B$2:$AV$468,MATCH(Q$1,'Allokerad kvv'!$B$1:$AV$1,0),FALSE),VLOOKUP($B404,'Justerad allokering'!$B$1:$AG$461,MATCH(Q$1,'Justerad allokering'!$B$1:$AF$1,0),FALSE))</f>
        <v>0</v>
      </c>
      <c r="R404">
        <f>IF(ISERROR(1/VLOOKUP($B404,'Justerad allokering'!$B$1:$AG$461,MATCH(R$1,'Justerad allokering'!$B$1:$AF$1,0),FALSE)),VLOOKUP($B404,'Allokerad kvv'!$B$2:$AV$468,MATCH(R$1,'Allokerad kvv'!$B$1:$AV$1,0),FALSE),VLOOKUP($B404,'Justerad allokering'!$B$1:$AG$461,MATCH(R$1,'Justerad allokering'!$B$1:$AF$1,0),FALSE))</f>
        <v>0</v>
      </c>
      <c r="S404">
        <f>IF(ISERROR(1/VLOOKUP($B404,'Justerad allokering'!$B$1:$AG$461,MATCH(S$1,'Justerad allokering'!$B$1:$AF$1,0),FALSE)),VLOOKUP($B404,'Allokerad kvv'!$B$2:$AV$468,MATCH(S$1,'Allokerad kvv'!$B$1:$AV$1,0),FALSE),VLOOKUP($B404,'Justerad allokering'!$B$1:$AG$461,MATCH(S$1,'Justerad allokering'!$B$1:$AF$1,0),FALSE))</f>
        <v>0</v>
      </c>
      <c r="T404">
        <f>IF(ISERROR(1/VLOOKUP($B404,'Justerad allokering'!$B$1:$AG$461,MATCH(T$1,'Justerad allokering'!$B$1:$AF$1,0),FALSE)),VLOOKUP($B404,'Allokerad kvv'!$B$2:$AV$468,MATCH(T$1,'Allokerad kvv'!$B$1:$AV$1,0),FALSE),VLOOKUP($B404,'Justerad allokering'!$B$1:$AG$461,MATCH(T$1,'Justerad allokering'!$B$1:$AF$1,0),FALSE))</f>
        <v>0</v>
      </c>
      <c r="U404">
        <f>IF(ISERROR(1/VLOOKUP($B404,'Justerad allokering'!$B$1:$AG$461,MATCH(U$1,'Justerad allokering'!$B$1:$AF$1,0),FALSE)),VLOOKUP($B404,'Allokerad kvv'!$B$2:$AV$468,MATCH(U$1,'Allokerad kvv'!$B$1:$AV$1,0),FALSE),VLOOKUP($B404,'Justerad allokering'!$B$1:$AG$461,MATCH(U$1,'Justerad allokering'!$B$1:$AF$1,0),FALSE))</f>
        <v>0</v>
      </c>
      <c r="V404">
        <f>IF(ISERROR(1/VLOOKUP($B404,'Justerad allokering'!$B$1:$AG$461,MATCH(V$1,'Justerad allokering'!$B$1:$AF$1,0),FALSE)),VLOOKUP($B404,'Allokerad kvv'!$B$2:$AV$468,MATCH(V$1,'Allokerad kvv'!$B$1:$AV$1,0),FALSE),VLOOKUP($B404,'Justerad allokering'!$B$1:$AG$461,MATCH(V$1,'Justerad allokering'!$B$1:$AF$1,0),FALSE))</f>
        <v>0</v>
      </c>
      <c r="W404">
        <f>IF(ISERROR(1/VLOOKUP($B404,'Justerad allokering'!$B$1:$AG$461,MATCH(W$1,'Justerad allokering'!$B$1:$AF$1,0),FALSE)),VLOOKUP($B404,'Allokerad kvv'!$B$2:$AV$468,MATCH(W$1,'Allokerad kvv'!$B$1:$AV$1,0),FALSE),VLOOKUP($B404,'Justerad allokering'!$B$1:$AG$461,MATCH(W$1,'Justerad allokering'!$B$1:$AF$1,0),FALSE))</f>
        <v>0</v>
      </c>
      <c r="X404">
        <f>IF(ISERROR(1/VLOOKUP($B404,'Justerad allokering'!$B$1:$AG$461,MATCH(X$1,'Justerad allokering'!$B$1:$AF$1,0),FALSE)),VLOOKUP($B404,'Allokerad kvv'!$B$2:$AV$468,MATCH(X$1,'Allokerad kvv'!$B$1:$AV$1,0),FALSE),VLOOKUP($B404,'Justerad allokering'!$B$1:$AG$461,MATCH(X$1,'Justerad allokering'!$B$1:$AF$1,0),FALSE))</f>
        <v>0</v>
      </c>
      <c r="Y404">
        <f>IF(ISERROR(1/VLOOKUP($B404,'Justerad allokering'!$B$1:$AG$461,MATCH(Y$1,'Justerad allokering'!$B$1:$AF$1,0),FALSE)),VLOOKUP($B404,'Allokerad kvv'!$B$2:$AV$468,MATCH(Y$1,'Allokerad kvv'!$B$1:$AV$1,0),FALSE),VLOOKUP($B404,'Justerad allokering'!$B$1:$AG$461,MATCH(Y$1,'Justerad allokering'!$B$1:$AF$1,0),FALSE))</f>
        <v>0</v>
      </c>
      <c r="Z404">
        <f>IF(ISERROR(1/VLOOKUP($B404,'Justerad allokering'!$B$1:$AG$461,MATCH(Z$1,'Justerad allokering'!$B$1:$AF$1,0),FALSE)),VLOOKUP($B404,'Allokerad kvv'!$B$2:$AV$468,MATCH(Z$1,'Allokerad kvv'!$B$1:$AV$1,0),FALSE),VLOOKUP($B404,'Justerad allokering'!$B$1:$AG$461,MATCH(Z$1,'Justerad allokering'!$B$1:$AF$1,0),FALSE))</f>
        <v>0</v>
      </c>
      <c r="AE404" s="89">
        <f t="shared" si="24"/>
        <v>0</v>
      </c>
      <c r="AG404">
        <f t="shared" si="25"/>
        <v>0</v>
      </c>
      <c r="AH404">
        <f t="shared" si="26"/>
        <v>0</v>
      </c>
      <c r="AI404" t="str">
        <f>IF(AH404=0,"",AH404/VLOOKUP(B404,Kraftvärmeprod!$B$1:$BC$480,MATCH("Summa tillförd energi exklusive rökgaskondensering",Kraftvärmeprod!$B$1:$BC$1,0),FALSE))</f>
        <v/>
      </c>
      <c r="AK404">
        <f t="shared" si="27"/>
        <v>0</v>
      </c>
    </row>
    <row r="405" spans="1:37" x14ac:dyDescent="0.25">
      <c r="A405" s="2" t="s">
        <v>556</v>
      </c>
      <c r="B405" s="2" t="s">
        <v>557</v>
      </c>
      <c r="C405">
        <f>IF(ISERROR(1/VLOOKUP($B405,'Justerad allokering'!$B$1:$AG$461,MATCH(C$1,'Justerad allokering'!$B$1:$AF$1,0),FALSE)),VLOOKUP($B405,'Allokerad kvv'!$B$2:$AV$468,MATCH(C$1,'Allokerad kvv'!$B$1:$AV$1,0),FALSE),VLOOKUP($B405,'Justerad allokering'!$B$1:$AG$461,MATCH(C$1,'Justerad allokering'!$B$1:$AF$1,0),FALSE))</f>
        <v>0</v>
      </c>
      <c r="D405">
        <f>IF(ISERROR(1/VLOOKUP($B405,'Justerad allokering'!$B$1:$AG$461,MATCH(D$1,'Justerad allokering'!$B$1:$AF$1,0),FALSE)),VLOOKUP($B405,'Allokerad kvv'!$B$2:$AV$468,MATCH(D$1,'Allokerad kvv'!$B$1:$AV$1,0),FALSE),VLOOKUP($B405,'Justerad allokering'!$B$1:$AG$461,MATCH(D$1,'Justerad allokering'!$B$1:$AF$1,0),FALSE))</f>
        <v>0</v>
      </c>
      <c r="E405">
        <f>IF(ISERROR(1/VLOOKUP($B405,'Justerad allokering'!$B$1:$AG$461,MATCH(E$1,'Justerad allokering'!$B$1:$AF$1,0),FALSE)),VLOOKUP($B405,'Allokerad kvv'!$B$2:$AV$468,MATCH(E$1,'Allokerad kvv'!$B$1:$AV$1,0),FALSE),VLOOKUP($B405,'Justerad allokering'!$B$1:$AG$461,MATCH(E$1,'Justerad allokering'!$B$1:$AF$1,0),FALSE))</f>
        <v>0</v>
      </c>
      <c r="F405">
        <f>IF(ISERROR(1/VLOOKUP($B405,'Justerad allokering'!$B$1:$AG$461,MATCH(F$1,'Justerad allokering'!$B$1:$AF$1,0),FALSE)),VLOOKUP($B405,'Allokerad kvv'!$B$2:$AV$468,MATCH(F$1,'Allokerad kvv'!$B$1:$AV$1,0),FALSE),VLOOKUP($B405,'Justerad allokering'!$B$1:$AG$461,MATCH(F$1,'Justerad allokering'!$B$1:$AF$1,0),FALSE))</f>
        <v>0</v>
      </c>
      <c r="G405">
        <f>IF(ISERROR(1/VLOOKUP($B405,'Justerad allokering'!$B$1:$AG$461,MATCH(G$1,'Justerad allokering'!$B$1:$AF$1,0),FALSE)),VLOOKUP($B405,'Allokerad kvv'!$B$2:$AV$468,MATCH(G$1,'Allokerad kvv'!$B$1:$AV$1,0),FALSE),VLOOKUP($B405,'Justerad allokering'!$B$1:$AG$461,MATCH(G$1,'Justerad allokering'!$B$1:$AF$1,0),FALSE))</f>
        <v>0</v>
      </c>
      <c r="H405">
        <f>IF(ISERROR(1/VLOOKUP($B405,'Justerad allokering'!$B$1:$AG$461,MATCH(H$1,'Justerad allokering'!$B$1:$AF$1,0),FALSE)),VLOOKUP($B405,'Allokerad kvv'!$B$2:$AV$468,MATCH(H$1,'Allokerad kvv'!$B$1:$AV$1,0),FALSE),VLOOKUP($B405,'Justerad allokering'!$B$1:$AG$461,MATCH(H$1,'Justerad allokering'!$B$1:$AF$1,0),FALSE))</f>
        <v>0</v>
      </c>
      <c r="I405">
        <f>IF(ISERROR(1/VLOOKUP($B405,'Justerad allokering'!$B$1:$AG$461,MATCH(I$1,'Justerad allokering'!$B$1:$AF$1,0),FALSE)),VLOOKUP($B405,'Allokerad kvv'!$B$2:$AV$468,MATCH(I$1,'Allokerad kvv'!$B$1:$AV$1,0),FALSE),VLOOKUP($B405,'Justerad allokering'!$B$1:$AG$461,MATCH(I$1,'Justerad allokering'!$B$1:$AF$1,0),FALSE))</f>
        <v>0</v>
      </c>
      <c r="J405">
        <f>IF(ISERROR(1/VLOOKUP($B405,'Justerad allokering'!$B$1:$AG$461,MATCH(J$1,'Justerad allokering'!$B$1:$AF$1,0),FALSE)),VLOOKUP($B405,'Allokerad kvv'!$B$2:$AV$468,MATCH(J$1,'Allokerad kvv'!$B$1:$AV$1,0),FALSE),VLOOKUP($B405,'Justerad allokering'!$B$1:$AG$461,MATCH(J$1,'Justerad allokering'!$B$1:$AF$1,0),FALSE))</f>
        <v>0</v>
      </c>
      <c r="K405">
        <f>IF(ISERROR(1/VLOOKUP($B405,'Justerad allokering'!$B$1:$AG$461,MATCH(K$1,'Justerad allokering'!$B$1:$AF$1,0),FALSE)),VLOOKUP($B405,'Allokerad kvv'!$B$2:$AV$468,MATCH(K$1,'Allokerad kvv'!$B$1:$AV$1,0),FALSE),VLOOKUP($B405,'Justerad allokering'!$B$1:$AG$461,MATCH(K$1,'Justerad allokering'!$B$1:$AF$1,0),FALSE))</f>
        <v>0</v>
      </c>
      <c r="L405">
        <f>IF(ISERROR(1/VLOOKUP($B405,'Justerad allokering'!$B$1:$AG$461,MATCH(L$1,'Justerad allokering'!$B$1:$AF$1,0),FALSE)),VLOOKUP($B405,'Allokerad kvv'!$B$2:$AV$468,MATCH(L$1,'Allokerad kvv'!$B$1:$AV$1,0),FALSE),VLOOKUP($B405,'Justerad allokering'!$B$1:$AG$461,MATCH(L$1,'Justerad allokering'!$B$1:$AF$1,0),FALSE))</f>
        <v>0</v>
      </c>
      <c r="M405">
        <f>IF(ISERROR(1/VLOOKUP($B405,'Justerad allokering'!$B$1:$AG$461,MATCH(M$1,'Justerad allokering'!$B$1:$AF$1,0),FALSE)),VLOOKUP($B405,'Allokerad kvv'!$B$2:$AV$468,MATCH(M$1,'Allokerad kvv'!$B$1:$AV$1,0),FALSE),VLOOKUP($B405,'Justerad allokering'!$B$1:$AG$461,MATCH(M$1,'Justerad allokering'!$B$1:$AF$1,0),FALSE))</f>
        <v>0</v>
      </c>
      <c r="N405">
        <f>IF(ISERROR(1/VLOOKUP($B405,'Justerad allokering'!$B$1:$AG$461,MATCH(N$1,'Justerad allokering'!$B$1:$AF$1,0),FALSE)),VLOOKUP($B405,'Allokerad kvv'!$B$2:$AV$468,MATCH(N$1,'Allokerad kvv'!$B$1:$AV$1,0),FALSE),VLOOKUP($B405,'Justerad allokering'!$B$1:$AG$461,MATCH(N$1,'Justerad allokering'!$B$1:$AF$1,0),FALSE))</f>
        <v>0</v>
      </c>
      <c r="O405">
        <f>IF(ISERROR(1/VLOOKUP($B405,'Justerad allokering'!$B$1:$AG$461,MATCH(O$1,'Justerad allokering'!$B$1:$AF$1,0),FALSE)),VLOOKUP($B405,'Allokerad kvv'!$B$2:$AV$468,MATCH(O$1,'Allokerad kvv'!$B$1:$AV$1,0),FALSE),VLOOKUP($B405,'Justerad allokering'!$B$1:$AG$461,MATCH(O$1,'Justerad allokering'!$B$1:$AF$1,0),FALSE))</f>
        <v>0</v>
      </c>
      <c r="P405">
        <f>IF(ISERROR(1/VLOOKUP($B405,'Justerad allokering'!$B$1:$AG$461,MATCH(P$1,'Justerad allokering'!$B$1:$AF$1,0),FALSE)),VLOOKUP($B405,'Allokerad kvv'!$B$2:$AV$468,MATCH(P$1,'Allokerad kvv'!$B$1:$AV$1,0),FALSE),VLOOKUP($B405,'Justerad allokering'!$B$1:$AG$461,MATCH(P$1,'Justerad allokering'!$B$1:$AF$1,0),FALSE))</f>
        <v>0</v>
      </c>
      <c r="Q405">
        <f>IF(ISERROR(1/VLOOKUP($B405,'Justerad allokering'!$B$1:$AG$461,MATCH(Q$1,'Justerad allokering'!$B$1:$AF$1,0),FALSE)),VLOOKUP($B405,'Allokerad kvv'!$B$2:$AV$468,MATCH(Q$1,'Allokerad kvv'!$B$1:$AV$1,0),FALSE),VLOOKUP($B405,'Justerad allokering'!$B$1:$AG$461,MATCH(Q$1,'Justerad allokering'!$B$1:$AF$1,0),FALSE))</f>
        <v>0</v>
      </c>
      <c r="R405">
        <f>IF(ISERROR(1/VLOOKUP($B405,'Justerad allokering'!$B$1:$AG$461,MATCH(R$1,'Justerad allokering'!$B$1:$AF$1,0),FALSE)),VLOOKUP($B405,'Allokerad kvv'!$B$2:$AV$468,MATCH(R$1,'Allokerad kvv'!$B$1:$AV$1,0),FALSE),VLOOKUP($B405,'Justerad allokering'!$B$1:$AG$461,MATCH(R$1,'Justerad allokering'!$B$1:$AF$1,0),FALSE))</f>
        <v>0</v>
      </c>
      <c r="S405">
        <f>IF(ISERROR(1/VLOOKUP($B405,'Justerad allokering'!$B$1:$AG$461,MATCH(S$1,'Justerad allokering'!$B$1:$AF$1,0),FALSE)),VLOOKUP($B405,'Allokerad kvv'!$B$2:$AV$468,MATCH(S$1,'Allokerad kvv'!$B$1:$AV$1,0),FALSE),VLOOKUP($B405,'Justerad allokering'!$B$1:$AG$461,MATCH(S$1,'Justerad allokering'!$B$1:$AF$1,0),FALSE))</f>
        <v>0</v>
      </c>
      <c r="T405">
        <f>IF(ISERROR(1/VLOOKUP($B405,'Justerad allokering'!$B$1:$AG$461,MATCH(T$1,'Justerad allokering'!$B$1:$AF$1,0),FALSE)),VLOOKUP($B405,'Allokerad kvv'!$B$2:$AV$468,MATCH(T$1,'Allokerad kvv'!$B$1:$AV$1,0),FALSE),VLOOKUP($B405,'Justerad allokering'!$B$1:$AG$461,MATCH(T$1,'Justerad allokering'!$B$1:$AF$1,0),FALSE))</f>
        <v>0</v>
      </c>
      <c r="U405">
        <f>IF(ISERROR(1/VLOOKUP($B405,'Justerad allokering'!$B$1:$AG$461,MATCH(U$1,'Justerad allokering'!$B$1:$AF$1,0),FALSE)),VLOOKUP($B405,'Allokerad kvv'!$B$2:$AV$468,MATCH(U$1,'Allokerad kvv'!$B$1:$AV$1,0),FALSE),VLOOKUP($B405,'Justerad allokering'!$B$1:$AG$461,MATCH(U$1,'Justerad allokering'!$B$1:$AF$1,0),FALSE))</f>
        <v>0</v>
      </c>
      <c r="V405">
        <f>IF(ISERROR(1/VLOOKUP($B405,'Justerad allokering'!$B$1:$AG$461,MATCH(V$1,'Justerad allokering'!$B$1:$AF$1,0),FALSE)),VLOOKUP($B405,'Allokerad kvv'!$B$2:$AV$468,MATCH(V$1,'Allokerad kvv'!$B$1:$AV$1,0),FALSE),VLOOKUP($B405,'Justerad allokering'!$B$1:$AG$461,MATCH(V$1,'Justerad allokering'!$B$1:$AF$1,0),FALSE))</f>
        <v>0</v>
      </c>
      <c r="W405">
        <f>IF(ISERROR(1/VLOOKUP($B405,'Justerad allokering'!$B$1:$AG$461,MATCH(W$1,'Justerad allokering'!$B$1:$AF$1,0),FALSE)),VLOOKUP($B405,'Allokerad kvv'!$B$2:$AV$468,MATCH(W$1,'Allokerad kvv'!$B$1:$AV$1,0),FALSE),VLOOKUP($B405,'Justerad allokering'!$B$1:$AG$461,MATCH(W$1,'Justerad allokering'!$B$1:$AF$1,0),FALSE))</f>
        <v>0</v>
      </c>
      <c r="X405">
        <f>IF(ISERROR(1/VLOOKUP($B405,'Justerad allokering'!$B$1:$AG$461,MATCH(X$1,'Justerad allokering'!$B$1:$AF$1,0),FALSE)),VLOOKUP($B405,'Allokerad kvv'!$B$2:$AV$468,MATCH(X$1,'Allokerad kvv'!$B$1:$AV$1,0),FALSE),VLOOKUP($B405,'Justerad allokering'!$B$1:$AG$461,MATCH(X$1,'Justerad allokering'!$B$1:$AF$1,0),FALSE))</f>
        <v>0</v>
      </c>
      <c r="Y405">
        <f>IF(ISERROR(1/VLOOKUP($B405,'Justerad allokering'!$B$1:$AG$461,MATCH(Y$1,'Justerad allokering'!$B$1:$AF$1,0),FALSE)),VLOOKUP($B405,'Allokerad kvv'!$B$2:$AV$468,MATCH(Y$1,'Allokerad kvv'!$B$1:$AV$1,0),FALSE),VLOOKUP($B405,'Justerad allokering'!$B$1:$AG$461,MATCH(Y$1,'Justerad allokering'!$B$1:$AF$1,0),FALSE))</f>
        <v>0</v>
      </c>
      <c r="Z405">
        <f>IF(ISERROR(1/VLOOKUP($B405,'Justerad allokering'!$B$1:$AG$461,MATCH(Z$1,'Justerad allokering'!$B$1:$AF$1,0),FALSE)),VLOOKUP($B405,'Allokerad kvv'!$B$2:$AV$468,MATCH(Z$1,'Allokerad kvv'!$B$1:$AV$1,0),FALSE),VLOOKUP($B405,'Justerad allokering'!$B$1:$AG$461,MATCH(Z$1,'Justerad allokering'!$B$1:$AF$1,0),FALSE))</f>
        <v>0</v>
      </c>
      <c r="AE405" s="89">
        <f t="shared" si="24"/>
        <v>0</v>
      </c>
      <c r="AG405">
        <f t="shared" si="25"/>
        <v>0</v>
      </c>
      <c r="AH405">
        <f t="shared" si="26"/>
        <v>0</v>
      </c>
      <c r="AI405" t="str">
        <f>IF(AH405=0,"",AH405/VLOOKUP(B405,Kraftvärmeprod!$B$1:$BC$480,MATCH("Summa tillförd energi exklusive rökgaskondensering",Kraftvärmeprod!$B$1:$BC$1,0),FALSE))</f>
        <v/>
      </c>
      <c r="AK405">
        <f t="shared" si="27"/>
        <v>0</v>
      </c>
    </row>
    <row r="406" spans="1:37" x14ac:dyDescent="0.25">
      <c r="A406" s="2" t="s">
        <v>556</v>
      </c>
      <c r="B406" s="2" t="s">
        <v>558</v>
      </c>
      <c r="C406">
        <f>IF(ISERROR(1/VLOOKUP($B406,'Justerad allokering'!$B$1:$AG$461,MATCH(C$1,'Justerad allokering'!$B$1:$AF$1,0),FALSE)),VLOOKUP($B406,'Allokerad kvv'!$B$2:$AV$468,MATCH(C$1,'Allokerad kvv'!$B$1:$AV$1,0),FALSE),VLOOKUP($B406,'Justerad allokering'!$B$1:$AG$461,MATCH(C$1,'Justerad allokering'!$B$1:$AF$1,0),FALSE))</f>
        <v>0</v>
      </c>
      <c r="D406">
        <f>IF(ISERROR(1/VLOOKUP($B406,'Justerad allokering'!$B$1:$AG$461,MATCH(D$1,'Justerad allokering'!$B$1:$AF$1,0),FALSE)),VLOOKUP($B406,'Allokerad kvv'!$B$2:$AV$468,MATCH(D$1,'Allokerad kvv'!$B$1:$AV$1,0),FALSE),VLOOKUP($B406,'Justerad allokering'!$B$1:$AG$461,MATCH(D$1,'Justerad allokering'!$B$1:$AF$1,0),FALSE))</f>
        <v>0</v>
      </c>
      <c r="E406">
        <f>IF(ISERROR(1/VLOOKUP($B406,'Justerad allokering'!$B$1:$AG$461,MATCH(E$1,'Justerad allokering'!$B$1:$AF$1,0),FALSE)),VLOOKUP($B406,'Allokerad kvv'!$B$2:$AV$468,MATCH(E$1,'Allokerad kvv'!$B$1:$AV$1,0),FALSE),VLOOKUP($B406,'Justerad allokering'!$B$1:$AG$461,MATCH(E$1,'Justerad allokering'!$B$1:$AF$1,0),FALSE))</f>
        <v>0</v>
      </c>
      <c r="F406">
        <f>IF(ISERROR(1/VLOOKUP($B406,'Justerad allokering'!$B$1:$AG$461,MATCH(F$1,'Justerad allokering'!$B$1:$AF$1,0),FALSE)),VLOOKUP($B406,'Allokerad kvv'!$B$2:$AV$468,MATCH(F$1,'Allokerad kvv'!$B$1:$AV$1,0),FALSE),VLOOKUP($B406,'Justerad allokering'!$B$1:$AG$461,MATCH(F$1,'Justerad allokering'!$B$1:$AF$1,0),FALSE))</f>
        <v>0</v>
      </c>
      <c r="G406">
        <f>IF(ISERROR(1/VLOOKUP($B406,'Justerad allokering'!$B$1:$AG$461,MATCH(G$1,'Justerad allokering'!$B$1:$AF$1,0),FALSE)),VLOOKUP($B406,'Allokerad kvv'!$B$2:$AV$468,MATCH(G$1,'Allokerad kvv'!$B$1:$AV$1,0),FALSE),VLOOKUP($B406,'Justerad allokering'!$B$1:$AG$461,MATCH(G$1,'Justerad allokering'!$B$1:$AF$1,0),FALSE))</f>
        <v>0</v>
      </c>
      <c r="H406">
        <f>IF(ISERROR(1/VLOOKUP($B406,'Justerad allokering'!$B$1:$AG$461,MATCH(H$1,'Justerad allokering'!$B$1:$AF$1,0),FALSE)),VLOOKUP($B406,'Allokerad kvv'!$B$2:$AV$468,MATCH(H$1,'Allokerad kvv'!$B$1:$AV$1,0),FALSE),VLOOKUP($B406,'Justerad allokering'!$B$1:$AG$461,MATCH(H$1,'Justerad allokering'!$B$1:$AF$1,0),FALSE))</f>
        <v>0</v>
      </c>
      <c r="I406">
        <f>IF(ISERROR(1/VLOOKUP($B406,'Justerad allokering'!$B$1:$AG$461,MATCH(I$1,'Justerad allokering'!$B$1:$AF$1,0),FALSE)),VLOOKUP($B406,'Allokerad kvv'!$B$2:$AV$468,MATCH(I$1,'Allokerad kvv'!$B$1:$AV$1,0),FALSE),VLOOKUP($B406,'Justerad allokering'!$B$1:$AG$461,MATCH(I$1,'Justerad allokering'!$B$1:$AF$1,0),FALSE))</f>
        <v>0</v>
      </c>
      <c r="J406">
        <f>IF(ISERROR(1/VLOOKUP($B406,'Justerad allokering'!$B$1:$AG$461,MATCH(J$1,'Justerad allokering'!$B$1:$AF$1,0),FALSE)),VLOOKUP($B406,'Allokerad kvv'!$B$2:$AV$468,MATCH(J$1,'Allokerad kvv'!$B$1:$AV$1,0),FALSE),VLOOKUP($B406,'Justerad allokering'!$B$1:$AG$461,MATCH(J$1,'Justerad allokering'!$B$1:$AF$1,0),FALSE))</f>
        <v>0</v>
      </c>
      <c r="K406">
        <f>IF(ISERROR(1/VLOOKUP($B406,'Justerad allokering'!$B$1:$AG$461,MATCH(K$1,'Justerad allokering'!$B$1:$AF$1,0),FALSE)),VLOOKUP($B406,'Allokerad kvv'!$B$2:$AV$468,MATCH(K$1,'Allokerad kvv'!$B$1:$AV$1,0),FALSE),VLOOKUP($B406,'Justerad allokering'!$B$1:$AG$461,MATCH(K$1,'Justerad allokering'!$B$1:$AF$1,0),FALSE))</f>
        <v>0</v>
      </c>
      <c r="L406">
        <f>IF(ISERROR(1/VLOOKUP($B406,'Justerad allokering'!$B$1:$AG$461,MATCH(L$1,'Justerad allokering'!$B$1:$AF$1,0),FALSE)),VLOOKUP($B406,'Allokerad kvv'!$B$2:$AV$468,MATCH(L$1,'Allokerad kvv'!$B$1:$AV$1,0),FALSE),VLOOKUP($B406,'Justerad allokering'!$B$1:$AG$461,MATCH(L$1,'Justerad allokering'!$B$1:$AF$1,0),FALSE))</f>
        <v>0</v>
      </c>
      <c r="M406">
        <f>IF(ISERROR(1/VLOOKUP($B406,'Justerad allokering'!$B$1:$AG$461,MATCH(M$1,'Justerad allokering'!$B$1:$AF$1,0),FALSE)),VLOOKUP($B406,'Allokerad kvv'!$B$2:$AV$468,MATCH(M$1,'Allokerad kvv'!$B$1:$AV$1,0),FALSE),VLOOKUP($B406,'Justerad allokering'!$B$1:$AG$461,MATCH(M$1,'Justerad allokering'!$B$1:$AF$1,0),FALSE))</f>
        <v>0</v>
      </c>
      <c r="N406">
        <f>IF(ISERROR(1/VLOOKUP($B406,'Justerad allokering'!$B$1:$AG$461,MATCH(N$1,'Justerad allokering'!$B$1:$AF$1,0),FALSE)),VLOOKUP($B406,'Allokerad kvv'!$B$2:$AV$468,MATCH(N$1,'Allokerad kvv'!$B$1:$AV$1,0),FALSE),VLOOKUP($B406,'Justerad allokering'!$B$1:$AG$461,MATCH(N$1,'Justerad allokering'!$B$1:$AF$1,0),FALSE))</f>
        <v>0</v>
      </c>
      <c r="O406">
        <f>IF(ISERROR(1/VLOOKUP($B406,'Justerad allokering'!$B$1:$AG$461,MATCH(O$1,'Justerad allokering'!$B$1:$AF$1,0),FALSE)),VLOOKUP($B406,'Allokerad kvv'!$B$2:$AV$468,MATCH(O$1,'Allokerad kvv'!$B$1:$AV$1,0),FALSE),VLOOKUP($B406,'Justerad allokering'!$B$1:$AG$461,MATCH(O$1,'Justerad allokering'!$B$1:$AF$1,0),FALSE))</f>
        <v>0</v>
      </c>
      <c r="P406">
        <f>IF(ISERROR(1/VLOOKUP($B406,'Justerad allokering'!$B$1:$AG$461,MATCH(P$1,'Justerad allokering'!$B$1:$AF$1,0),FALSE)),VLOOKUP($B406,'Allokerad kvv'!$B$2:$AV$468,MATCH(P$1,'Allokerad kvv'!$B$1:$AV$1,0),FALSE),VLOOKUP($B406,'Justerad allokering'!$B$1:$AG$461,MATCH(P$1,'Justerad allokering'!$B$1:$AF$1,0),FALSE))</f>
        <v>0</v>
      </c>
      <c r="Q406">
        <f>IF(ISERROR(1/VLOOKUP($B406,'Justerad allokering'!$B$1:$AG$461,MATCH(Q$1,'Justerad allokering'!$B$1:$AF$1,0),FALSE)),VLOOKUP($B406,'Allokerad kvv'!$B$2:$AV$468,MATCH(Q$1,'Allokerad kvv'!$B$1:$AV$1,0),FALSE),VLOOKUP($B406,'Justerad allokering'!$B$1:$AG$461,MATCH(Q$1,'Justerad allokering'!$B$1:$AF$1,0),FALSE))</f>
        <v>0</v>
      </c>
      <c r="R406">
        <f>IF(ISERROR(1/VLOOKUP($B406,'Justerad allokering'!$B$1:$AG$461,MATCH(R$1,'Justerad allokering'!$B$1:$AF$1,0),FALSE)),VLOOKUP($B406,'Allokerad kvv'!$B$2:$AV$468,MATCH(R$1,'Allokerad kvv'!$B$1:$AV$1,0),FALSE),VLOOKUP($B406,'Justerad allokering'!$B$1:$AG$461,MATCH(R$1,'Justerad allokering'!$B$1:$AF$1,0),FALSE))</f>
        <v>0</v>
      </c>
      <c r="S406">
        <f>IF(ISERROR(1/VLOOKUP($B406,'Justerad allokering'!$B$1:$AG$461,MATCH(S$1,'Justerad allokering'!$B$1:$AF$1,0),FALSE)),VLOOKUP($B406,'Allokerad kvv'!$B$2:$AV$468,MATCH(S$1,'Allokerad kvv'!$B$1:$AV$1,0),FALSE),VLOOKUP($B406,'Justerad allokering'!$B$1:$AG$461,MATCH(S$1,'Justerad allokering'!$B$1:$AF$1,0),FALSE))</f>
        <v>0</v>
      </c>
      <c r="T406">
        <f>IF(ISERROR(1/VLOOKUP($B406,'Justerad allokering'!$B$1:$AG$461,MATCH(T$1,'Justerad allokering'!$B$1:$AF$1,0),FALSE)),VLOOKUP($B406,'Allokerad kvv'!$B$2:$AV$468,MATCH(T$1,'Allokerad kvv'!$B$1:$AV$1,0),FALSE),VLOOKUP($B406,'Justerad allokering'!$B$1:$AG$461,MATCH(T$1,'Justerad allokering'!$B$1:$AF$1,0),FALSE))</f>
        <v>0</v>
      </c>
      <c r="U406">
        <f>IF(ISERROR(1/VLOOKUP($B406,'Justerad allokering'!$B$1:$AG$461,MATCH(U$1,'Justerad allokering'!$B$1:$AF$1,0),FALSE)),VLOOKUP($B406,'Allokerad kvv'!$B$2:$AV$468,MATCH(U$1,'Allokerad kvv'!$B$1:$AV$1,0),FALSE),VLOOKUP($B406,'Justerad allokering'!$B$1:$AG$461,MATCH(U$1,'Justerad allokering'!$B$1:$AF$1,0),FALSE))</f>
        <v>0</v>
      </c>
      <c r="V406">
        <f>IF(ISERROR(1/VLOOKUP($B406,'Justerad allokering'!$B$1:$AG$461,MATCH(V$1,'Justerad allokering'!$B$1:$AF$1,0),FALSE)),VLOOKUP($B406,'Allokerad kvv'!$B$2:$AV$468,MATCH(V$1,'Allokerad kvv'!$B$1:$AV$1,0),FALSE),VLOOKUP($B406,'Justerad allokering'!$B$1:$AG$461,MATCH(V$1,'Justerad allokering'!$B$1:$AF$1,0),FALSE))</f>
        <v>0</v>
      </c>
      <c r="W406">
        <f>IF(ISERROR(1/VLOOKUP($B406,'Justerad allokering'!$B$1:$AG$461,MATCH(W$1,'Justerad allokering'!$B$1:$AF$1,0),FALSE)),VLOOKUP($B406,'Allokerad kvv'!$B$2:$AV$468,MATCH(W$1,'Allokerad kvv'!$B$1:$AV$1,0),FALSE),VLOOKUP($B406,'Justerad allokering'!$B$1:$AG$461,MATCH(W$1,'Justerad allokering'!$B$1:$AF$1,0),FALSE))</f>
        <v>0</v>
      </c>
      <c r="X406">
        <f>IF(ISERROR(1/VLOOKUP($B406,'Justerad allokering'!$B$1:$AG$461,MATCH(X$1,'Justerad allokering'!$B$1:$AF$1,0),FALSE)),VLOOKUP($B406,'Allokerad kvv'!$B$2:$AV$468,MATCH(X$1,'Allokerad kvv'!$B$1:$AV$1,0),FALSE),VLOOKUP($B406,'Justerad allokering'!$B$1:$AG$461,MATCH(X$1,'Justerad allokering'!$B$1:$AF$1,0),FALSE))</f>
        <v>0</v>
      </c>
      <c r="Y406">
        <f>IF(ISERROR(1/VLOOKUP($B406,'Justerad allokering'!$B$1:$AG$461,MATCH(Y$1,'Justerad allokering'!$B$1:$AF$1,0),FALSE)),VLOOKUP($B406,'Allokerad kvv'!$B$2:$AV$468,MATCH(Y$1,'Allokerad kvv'!$B$1:$AV$1,0),FALSE),VLOOKUP($B406,'Justerad allokering'!$B$1:$AG$461,MATCH(Y$1,'Justerad allokering'!$B$1:$AF$1,0),FALSE))</f>
        <v>0</v>
      </c>
      <c r="Z406">
        <f>IF(ISERROR(1/VLOOKUP($B406,'Justerad allokering'!$B$1:$AG$461,MATCH(Z$1,'Justerad allokering'!$B$1:$AF$1,0),FALSE)),VLOOKUP($B406,'Allokerad kvv'!$B$2:$AV$468,MATCH(Z$1,'Allokerad kvv'!$B$1:$AV$1,0),FALSE),VLOOKUP($B406,'Justerad allokering'!$B$1:$AG$461,MATCH(Z$1,'Justerad allokering'!$B$1:$AF$1,0),FALSE))</f>
        <v>0</v>
      </c>
      <c r="AE406" s="89">
        <f t="shared" si="24"/>
        <v>0</v>
      </c>
      <c r="AG406">
        <f t="shared" si="25"/>
        <v>0</v>
      </c>
      <c r="AH406">
        <f t="shared" si="26"/>
        <v>0</v>
      </c>
      <c r="AI406" t="str">
        <f>IF(AH406=0,"",AH406/VLOOKUP(B406,Kraftvärmeprod!$B$1:$BC$480,MATCH("Summa tillförd energi exklusive rökgaskondensering",Kraftvärmeprod!$B$1:$BC$1,0),FALSE))</f>
        <v/>
      </c>
      <c r="AK406">
        <f t="shared" si="27"/>
        <v>0</v>
      </c>
    </row>
    <row r="407" spans="1:37" x14ac:dyDescent="0.25">
      <c r="A407" s="2" t="s">
        <v>556</v>
      </c>
      <c r="B407" s="2" t="s">
        <v>559</v>
      </c>
      <c r="C407">
        <f>IF(ISERROR(1/VLOOKUP($B407,'Justerad allokering'!$B$1:$AG$461,MATCH(C$1,'Justerad allokering'!$B$1:$AF$1,0),FALSE)),VLOOKUP($B407,'Allokerad kvv'!$B$2:$AV$468,MATCH(C$1,'Allokerad kvv'!$B$1:$AV$1,0),FALSE),VLOOKUP($B407,'Justerad allokering'!$B$1:$AG$461,MATCH(C$1,'Justerad allokering'!$B$1:$AF$1,0),FALSE))</f>
        <v>0</v>
      </c>
      <c r="D407">
        <f>IF(ISERROR(1/VLOOKUP($B407,'Justerad allokering'!$B$1:$AG$461,MATCH(D$1,'Justerad allokering'!$B$1:$AF$1,0),FALSE)),VLOOKUP($B407,'Allokerad kvv'!$B$2:$AV$468,MATCH(D$1,'Allokerad kvv'!$B$1:$AV$1,0),FALSE),VLOOKUP($B407,'Justerad allokering'!$B$1:$AG$461,MATCH(D$1,'Justerad allokering'!$B$1:$AF$1,0),FALSE))</f>
        <v>0</v>
      </c>
      <c r="E407">
        <f>IF(ISERROR(1/VLOOKUP($B407,'Justerad allokering'!$B$1:$AG$461,MATCH(E$1,'Justerad allokering'!$B$1:$AF$1,0),FALSE)),VLOOKUP($B407,'Allokerad kvv'!$B$2:$AV$468,MATCH(E$1,'Allokerad kvv'!$B$1:$AV$1,0),FALSE),VLOOKUP($B407,'Justerad allokering'!$B$1:$AG$461,MATCH(E$1,'Justerad allokering'!$B$1:$AF$1,0),FALSE))</f>
        <v>0</v>
      </c>
      <c r="F407">
        <f>IF(ISERROR(1/VLOOKUP($B407,'Justerad allokering'!$B$1:$AG$461,MATCH(F$1,'Justerad allokering'!$B$1:$AF$1,0),FALSE)),VLOOKUP($B407,'Allokerad kvv'!$B$2:$AV$468,MATCH(F$1,'Allokerad kvv'!$B$1:$AV$1,0),FALSE),VLOOKUP($B407,'Justerad allokering'!$B$1:$AG$461,MATCH(F$1,'Justerad allokering'!$B$1:$AF$1,0),FALSE))</f>
        <v>0</v>
      </c>
      <c r="G407">
        <f>IF(ISERROR(1/VLOOKUP($B407,'Justerad allokering'!$B$1:$AG$461,MATCH(G$1,'Justerad allokering'!$B$1:$AF$1,0),FALSE)),VLOOKUP($B407,'Allokerad kvv'!$B$2:$AV$468,MATCH(G$1,'Allokerad kvv'!$B$1:$AV$1,0),FALSE),VLOOKUP($B407,'Justerad allokering'!$B$1:$AG$461,MATCH(G$1,'Justerad allokering'!$B$1:$AF$1,0),FALSE))</f>
        <v>0</v>
      </c>
      <c r="H407">
        <f>IF(ISERROR(1/VLOOKUP($B407,'Justerad allokering'!$B$1:$AG$461,MATCH(H$1,'Justerad allokering'!$B$1:$AF$1,0),FALSE)),VLOOKUP($B407,'Allokerad kvv'!$B$2:$AV$468,MATCH(H$1,'Allokerad kvv'!$B$1:$AV$1,0),FALSE),VLOOKUP($B407,'Justerad allokering'!$B$1:$AG$461,MATCH(H$1,'Justerad allokering'!$B$1:$AF$1,0),FALSE))</f>
        <v>0</v>
      </c>
      <c r="I407">
        <f>IF(ISERROR(1/VLOOKUP($B407,'Justerad allokering'!$B$1:$AG$461,MATCH(I$1,'Justerad allokering'!$B$1:$AF$1,0),FALSE)),VLOOKUP($B407,'Allokerad kvv'!$B$2:$AV$468,MATCH(I$1,'Allokerad kvv'!$B$1:$AV$1,0),FALSE),VLOOKUP($B407,'Justerad allokering'!$B$1:$AG$461,MATCH(I$1,'Justerad allokering'!$B$1:$AF$1,0),FALSE))</f>
        <v>0</v>
      </c>
      <c r="J407">
        <f>IF(ISERROR(1/VLOOKUP($B407,'Justerad allokering'!$B$1:$AG$461,MATCH(J$1,'Justerad allokering'!$B$1:$AF$1,0),FALSE)),VLOOKUP($B407,'Allokerad kvv'!$B$2:$AV$468,MATCH(J$1,'Allokerad kvv'!$B$1:$AV$1,0),FALSE),VLOOKUP($B407,'Justerad allokering'!$B$1:$AG$461,MATCH(J$1,'Justerad allokering'!$B$1:$AF$1,0),FALSE))</f>
        <v>0</v>
      </c>
      <c r="K407">
        <f>IF(ISERROR(1/VLOOKUP($B407,'Justerad allokering'!$B$1:$AG$461,MATCH(K$1,'Justerad allokering'!$B$1:$AF$1,0),FALSE)),VLOOKUP($B407,'Allokerad kvv'!$B$2:$AV$468,MATCH(K$1,'Allokerad kvv'!$B$1:$AV$1,0),FALSE),VLOOKUP($B407,'Justerad allokering'!$B$1:$AG$461,MATCH(K$1,'Justerad allokering'!$B$1:$AF$1,0),FALSE))</f>
        <v>0</v>
      </c>
      <c r="L407">
        <f>IF(ISERROR(1/VLOOKUP($B407,'Justerad allokering'!$B$1:$AG$461,MATCH(L$1,'Justerad allokering'!$B$1:$AF$1,0),FALSE)),VLOOKUP($B407,'Allokerad kvv'!$B$2:$AV$468,MATCH(L$1,'Allokerad kvv'!$B$1:$AV$1,0),FALSE),VLOOKUP($B407,'Justerad allokering'!$B$1:$AG$461,MATCH(L$1,'Justerad allokering'!$B$1:$AF$1,0),FALSE))</f>
        <v>0</v>
      </c>
      <c r="M407">
        <f>IF(ISERROR(1/VLOOKUP($B407,'Justerad allokering'!$B$1:$AG$461,MATCH(M$1,'Justerad allokering'!$B$1:$AF$1,0),FALSE)),VLOOKUP($B407,'Allokerad kvv'!$B$2:$AV$468,MATCH(M$1,'Allokerad kvv'!$B$1:$AV$1,0),FALSE),VLOOKUP($B407,'Justerad allokering'!$B$1:$AG$461,MATCH(M$1,'Justerad allokering'!$B$1:$AF$1,0),FALSE))</f>
        <v>0</v>
      </c>
      <c r="N407">
        <f>IF(ISERROR(1/VLOOKUP($B407,'Justerad allokering'!$B$1:$AG$461,MATCH(N$1,'Justerad allokering'!$B$1:$AF$1,0),FALSE)),VLOOKUP($B407,'Allokerad kvv'!$B$2:$AV$468,MATCH(N$1,'Allokerad kvv'!$B$1:$AV$1,0),FALSE),VLOOKUP($B407,'Justerad allokering'!$B$1:$AG$461,MATCH(N$1,'Justerad allokering'!$B$1:$AF$1,0),FALSE))</f>
        <v>0</v>
      </c>
      <c r="O407">
        <f>IF(ISERROR(1/VLOOKUP($B407,'Justerad allokering'!$B$1:$AG$461,MATCH(O$1,'Justerad allokering'!$B$1:$AF$1,0),FALSE)),VLOOKUP($B407,'Allokerad kvv'!$B$2:$AV$468,MATCH(O$1,'Allokerad kvv'!$B$1:$AV$1,0),FALSE),VLOOKUP($B407,'Justerad allokering'!$B$1:$AG$461,MATCH(O$1,'Justerad allokering'!$B$1:$AF$1,0),FALSE))</f>
        <v>0</v>
      </c>
      <c r="P407">
        <f>IF(ISERROR(1/VLOOKUP($B407,'Justerad allokering'!$B$1:$AG$461,MATCH(P$1,'Justerad allokering'!$B$1:$AF$1,0),FALSE)),VLOOKUP($B407,'Allokerad kvv'!$B$2:$AV$468,MATCH(P$1,'Allokerad kvv'!$B$1:$AV$1,0),FALSE),VLOOKUP($B407,'Justerad allokering'!$B$1:$AG$461,MATCH(P$1,'Justerad allokering'!$B$1:$AF$1,0),FALSE))</f>
        <v>0</v>
      </c>
      <c r="Q407">
        <f>IF(ISERROR(1/VLOOKUP($B407,'Justerad allokering'!$B$1:$AG$461,MATCH(Q$1,'Justerad allokering'!$B$1:$AF$1,0),FALSE)),VLOOKUP($B407,'Allokerad kvv'!$B$2:$AV$468,MATCH(Q$1,'Allokerad kvv'!$B$1:$AV$1,0),FALSE),VLOOKUP($B407,'Justerad allokering'!$B$1:$AG$461,MATCH(Q$1,'Justerad allokering'!$B$1:$AF$1,0),FALSE))</f>
        <v>0</v>
      </c>
      <c r="R407">
        <f>IF(ISERROR(1/VLOOKUP($B407,'Justerad allokering'!$B$1:$AG$461,MATCH(R$1,'Justerad allokering'!$B$1:$AF$1,0),FALSE)),VLOOKUP($B407,'Allokerad kvv'!$B$2:$AV$468,MATCH(R$1,'Allokerad kvv'!$B$1:$AV$1,0),FALSE),VLOOKUP($B407,'Justerad allokering'!$B$1:$AG$461,MATCH(R$1,'Justerad allokering'!$B$1:$AF$1,0),FALSE))</f>
        <v>0</v>
      </c>
      <c r="S407">
        <f>IF(ISERROR(1/VLOOKUP($B407,'Justerad allokering'!$B$1:$AG$461,MATCH(S$1,'Justerad allokering'!$B$1:$AF$1,0),FALSE)),VLOOKUP($B407,'Allokerad kvv'!$B$2:$AV$468,MATCH(S$1,'Allokerad kvv'!$B$1:$AV$1,0),FALSE),VLOOKUP($B407,'Justerad allokering'!$B$1:$AG$461,MATCH(S$1,'Justerad allokering'!$B$1:$AF$1,0),FALSE))</f>
        <v>0</v>
      </c>
      <c r="T407">
        <f>IF(ISERROR(1/VLOOKUP($B407,'Justerad allokering'!$B$1:$AG$461,MATCH(T$1,'Justerad allokering'!$B$1:$AF$1,0),FALSE)),VLOOKUP($B407,'Allokerad kvv'!$B$2:$AV$468,MATCH(T$1,'Allokerad kvv'!$B$1:$AV$1,0),FALSE),VLOOKUP($B407,'Justerad allokering'!$B$1:$AG$461,MATCH(T$1,'Justerad allokering'!$B$1:$AF$1,0),FALSE))</f>
        <v>0</v>
      </c>
      <c r="U407">
        <f>IF(ISERROR(1/VLOOKUP($B407,'Justerad allokering'!$B$1:$AG$461,MATCH(U$1,'Justerad allokering'!$B$1:$AF$1,0),FALSE)),VLOOKUP($B407,'Allokerad kvv'!$B$2:$AV$468,MATCH(U$1,'Allokerad kvv'!$B$1:$AV$1,0),FALSE),VLOOKUP($B407,'Justerad allokering'!$B$1:$AG$461,MATCH(U$1,'Justerad allokering'!$B$1:$AF$1,0),FALSE))</f>
        <v>0</v>
      </c>
      <c r="V407">
        <f>IF(ISERROR(1/VLOOKUP($B407,'Justerad allokering'!$B$1:$AG$461,MATCH(V$1,'Justerad allokering'!$B$1:$AF$1,0),FALSE)),VLOOKUP($B407,'Allokerad kvv'!$B$2:$AV$468,MATCH(V$1,'Allokerad kvv'!$B$1:$AV$1,0),FALSE),VLOOKUP($B407,'Justerad allokering'!$B$1:$AG$461,MATCH(V$1,'Justerad allokering'!$B$1:$AF$1,0),FALSE))</f>
        <v>0</v>
      </c>
      <c r="W407">
        <f>IF(ISERROR(1/VLOOKUP($B407,'Justerad allokering'!$B$1:$AG$461,MATCH(W$1,'Justerad allokering'!$B$1:$AF$1,0),FALSE)),VLOOKUP($B407,'Allokerad kvv'!$B$2:$AV$468,MATCH(W$1,'Allokerad kvv'!$B$1:$AV$1,0),FALSE),VLOOKUP($B407,'Justerad allokering'!$B$1:$AG$461,MATCH(W$1,'Justerad allokering'!$B$1:$AF$1,0),FALSE))</f>
        <v>0</v>
      </c>
      <c r="X407">
        <f>IF(ISERROR(1/VLOOKUP($B407,'Justerad allokering'!$B$1:$AG$461,MATCH(X$1,'Justerad allokering'!$B$1:$AF$1,0),FALSE)),VLOOKUP($B407,'Allokerad kvv'!$B$2:$AV$468,MATCH(X$1,'Allokerad kvv'!$B$1:$AV$1,0),FALSE),VLOOKUP($B407,'Justerad allokering'!$B$1:$AG$461,MATCH(X$1,'Justerad allokering'!$B$1:$AF$1,0),FALSE))</f>
        <v>0</v>
      </c>
      <c r="Y407">
        <f>IF(ISERROR(1/VLOOKUP($B407,'Justerad allokering'!$B$1:$AG$461,MATCH(Y$1,'Justerad allokering'!$B$1:$AF$1,0),FALSE)),VLOOKUP($B407,'Allokerad kvv'!$B$2:$AV$468,MATCH(Y$1,'Allokerad kvv'!$B$1:$AV$1,0),FALSE),VLOOKUP($B407,'Justerad allokering'!$B$1:$AG$461,MATCH(Y$1,'Justerad allokering'!$B$1:$AF$1,0),FALSE))</f>
        <v>0</v>
      </c>
      <c r="Z407">
        <f>IF(ISERROR(1/VLOOKUP($B407,'Justerad allokering'!$B$1:$AG$461,MATCH(Z$1,'Justerad allokering'!$B$1:$AF$1,0),FALSE)),VLOOKUP($B407,'Allokerad kvv'!$B$2:$AV$468,MATCH(Z$1,'Allokerad kvv'!$B$1:$AV$1,0),FALSE),VLOOKUP($B407,'Justerad allokering'!$B$1:$AG$461,MATCH(Z$1,'Justerad allokering'!$B$1:$AF$1,0),FALSE))</f>
        <v>0</v>
      </c>
      <c r="AE407" s="89">
        <f t="shared" si="24"/>
        <v>0</v>
      </c>
      <c r="AG407">
        <f t="shared" si="25"/>
        <v>0</v>
      </c>
      <c r="AH407">
        <f t="shared" si="26"/>
        <v>0</v>
      </c>
      <c r="AI407" t="str">
        <f>IF(AH407=0,"",AH407/VLOOKUP(B407,Kraftvärmeprod!$B$1:$BC$480,MATCH("Summa tillförd energi exklusive rökgaskondensering",Kraftvärmeprod!$B$1:$BC$1,0),FALSE))</f>
        <v/>
      </c>
      <c r="AK407">
        <f t="shared" si="27"/>
        <v>0</v>
      </c>
    </row>
    <row r="408" spans="1:37" x14ac:dyDescent="0.25">
      <c r="A408" s="2" t="s">
        <v>556</v>
      </c>
      <c r="B408" s="2" t="s">
        <v>560</v>
      </c>
      <c r="C408">
        <f>IF(ISERROR(1/VLOOKUP($B408,'Justerad allokering'!$B$1:$AG$461,MATCH(C$1,'Justerad allokering'!$B$1:$AF$1,0),FALSE)),VLOOKUP($B408,'Allokerad kvv'!$B$2:$AV$468,MATCH(C$1,'Allokerad kvv'!$B$1:$AV$1,0),FALSE),VLOOKUP($B408,'Justerad allokering'!$B$1:$AG$461,MATCH(C$1,'Justerad allokering'!$B$1:$AF$1,0),FALSE))</f>
        <v>0</v>
      </c>
      <c r="D408">
        <f>IF(ISERROR(1/VLOOKUP($B408,'Justerad allokering'!$B$1:$AG$461,MATCH(D$1,'Justerad allokering'!$B$1:$AF$1,0),FALSE)),VLOOKUP($B408,'Allokerad kvv'!$B$2:$AV$468,MATCH(D$1,'Allokerad kvv'!$B$1:$AV$1,0),FALSE),VLOOKUP($B408,'Justerad allokering'!$B$1:$AG$461,MATCH(D$1,'Justerad allokering'!$B$1:$AF$1,0),FALSE))</f>
        <v>0</v>
      </c>
      <c r="E408">
        <f>IF(ISERROR(1/VLOOKUP($B408,'Justerad allokering'!$B$1:$AG$461,MATCH(E$1,'Justerad allokering'!$B$1:$AF$1,0),FALSE)),VLOOKUP($B408,'Allokerad kvv'!$B$2:$AV$468,MATCH(E$1,'Allokerad kvv'!$B$1:$AV$1,0),FALSE),VLOOKUP($B408,'Justerad allokering'!$B$1:$AG$461,MATCH(E$1,'Justerad allokering'!$B$1:$AF$1,0),FALSE))</f>
        <v>0</v>
      </c>
      <c r="F408">
        <f>IF(ISERROR(1/VLOOKUP($B408,'Justerad allokering'!$B$1:$AG$461,MATCH(F$1,'Justerad allokering'!$B$1:$AF$1,0),FALSE)),VLOOKUP($B408,'Allokerad kvv'!$B$2:$AV$468,MATCH(F$1,'Allokerad kvv'!$B$1:$AV$1,0),FALSE),VLOOKUP($B408,'Justerad allokering'!$B$1:$AG$461,MATCH(F$1,'Justerad allokering'!$B$1:$AF$1,0),FALSE))</f>
        <v>0</v>
      </c>
      <c r="G408">
        <f>IF(ISERROR(1/VLOOKUP($B408,'Justerad allokering'!$B$1:$AG$461,MATCH(G$1,'Justerad allokering'!$B$1:$AF$1,0),FALSE)),VLOOKUP($B408,'Allokerad kvv'!$B$2:$AV$468,MATCH(G$1,'Allokerad kvv'!$B$1:$AV$1,0),FALSE),VLOOKUP($B408,'Justerad allokering'!$B$1:$AG$461,MATCH(G$1,'Justerad allokering'!$B$1:$AF$1,0),FALSE))</f>
        <v>0</v>
      </c>
      <c r="H408">
        <f>IF(ISERROR(1/VLOOKUP($B408,'Justerad allokering'!$B$1:$AG$461,MATCH(H$1,'Justerad allokering'!$B$1:$AF$1,0),FALSE)),VLOOKUP($B408,'Allokerad kvv'!$B$2:$AV$468,MATCH(H$1,'Allokerad kvv'!$B$1:$AV$1,0),FALSE),VLOOKUP($B408,'Justerad allokering'!$B$1:$AG$461,MATCH(H$1,'Justerad allokering'!$B$1:$AF$1,0),FALSE))</f>
        <v>0</v>
      </c>
      <c r="I408">
        <f>IF(ISERROR(1/VLOOKUP($B408,'Justerad allokering'!$B$1:$AG$461,MATCH(I$1,'Justerad allokering'!$B$1:$AF$1,0),FALSE)),VLOOKUP($B408,'Allokerad kvv'!$B$2:$AV$468,MATCH(I$1,'Allokerad kvv'!$B$1:$AV$1,0),FALSE),VLOOKUP($B408,'Justerad allokering'!$B$1:$AG$461,MATCH(I$1,'Justerad allokering'!$B$1:$AF$1,0),FALSE))</f>
        <v>0</v>
      </c>
      <c r="J408">
        <f>IF(ISERROR(1/VLOOKUP($B408,'Justerad allokering'!$B$1:$AG$461,MATCH(J$1,'Justerad allokering'!$B$1:$AF$1,0),FALSE)),VLOOKUP($B408,'Allokerad kvv'!$B$2:$AV$468,MATCH(J$1,'Allokerad kvv'!$B$1:$AV$1,0),FALSE),VLOOKUP($B408,'Justerad allokering'!$B$1:$AG$461,MATCH(J$1,'Justerad allokering'!$B$1:$AF$1,0),FALSE))</f>
        <v>0</v>
      </c>
      <c r="K408">
        <f>IF(ISERROR(1/VLOOKUP($B408,'Justerad allokering'!$B$1:$AG$461,MATCH(K$1,'Justerad allokering'!$B$1:$AF$1,0),FALSE)),VLOOKUP($B408,'Allokerad kvv'!$B$2:$AV$468,MATCH(K$1,'Allokerad kvv'!$B$1:$AV$1,0),FALSE),VLOOKUP($B408,'Justerad allokering'!$B$1:$AG$461,MATCH(K$1,'Justerad allokering'!$B$1:$AF$1,0),FALSE))</f>
        <v>0</v>
      </c>
      <c r="L408">
        <f>IF(ISERROR(1/VLOOKUP($B408,'Justerad allokering'!$B$1:$AG$461,MATCH(L$1,'Justerad allokering'!$B$1:$AF$1,0),FALSE)),VLOOKUP($B408,'Allokerad kvv'!$B$2:$AV$468,MATCH(L$1,'Allokerad kvv'!$B$1:$AV$1,0),FALSE),VLOOKUP($B408,'Justerad allokering'!$B$1:$AG$461,MATCH(L$1,'Justerad allokering'!$B$1:$AF$1,0),FALSE))</f>
        <v>0</v>
      </c>
      <c r="M408">
        <f>IF(ISERROR(1/VLOOKUP($B408,'Justerad allokering'!$B$1:$AG$461,MATCH(M$1,'Justerad allokering'!$B$1:$AF$1,0),FALSE)),VLOOKUP($B408,'Allokerad kvv'!$B$2:$AV$468,MATCH(M$1,'Allokerad kvv'!$B$1:$AV$1,0),FALSE),VLOOKUP($B408,'Justerad allokering'!$B$1:$AG$461,MATCH(M$1,'Justerad allokering'!$B$1:$AF$1,0),FALSE))</f>
        <v>0</v>
      </c>
      <c r="N408">
        <f>IF(ISERROR(1/VLOOKUP($B408,'Justerad allokering'!$B$1:$AG$461,MATCH(N$1,'Justerad allokering'!$B$1:$AF$1,0),FALSE)),VLOOKUP($B408,'Allokerad kvv'!$B$2:$AV$468,MATCH(N$1,'Allokerad kvv'!$B$1:$AV$1,0),FALSE),VLOOKUP($B408,'Justerad allokering'!$B$1:$AG$461,MATCH(N$1,'Justerad allokering'!$B$1:$AF$1,0),FALSE))</f>
        <v>0</v>
      </c>
      <c r="O408">
        <f>IF(ISERROR(1/VLOOKUP($B408,'Justerad allokering'!$B$1:$AG$461,MATCH(O$1,'Justerad allokering'!$B$1:$AF$1,0),FALSE)),VLOOKUP($B408,'Allokerad kvv'!$B$2:$AV$468,MATCH(O$1,'Allokerad kvv'!$B$1:$AV$1,0),FALSE),VLOOKUP($B408,'Justerad allokering'!$B$1:$AG$461,MATCH(O$1,'Justerad allokering'!$B$1:$AF$1,0),FALSE))</f>
        <v>0</v>
      </c>
      <c r="P408">
        <f>IF(ISERROR(1/VLOOKUP($B408,'Justerad allokering'!$B$1:$AG$461,MATCH(P$1,'Justerad allokering'!$B$1:$AF$1,0),FALSE)),VLOOKUP($B408,'Allokerad kvv'!$B$2:$AV$468,MATCH(P$1,'Allokerad kvv'!$B$1:$AV$1,0),FALSE),VLOOKUP($B408,'Justerad allokering'!$B$1:$AG$461,MATCH(P$1,'Justerad allokering'!$B$1:$AF$1,0),FALSE))</f>
        <v>0</v>
      </c>
      <c r="Q408">
        <f>IF(ISERROR(1/VLOOKUP($B408,'Justerad allokering'!$B$1:$AG$461,MATCH(Q$1,'Justerad allokering'!$B$1:$AF$1,0),FALSE)),VLOOKUP($B408,'Allokerad kvv'!$B$2:$AV$468,MATCH(Q$1,'Allokerad kvv'!$B$1:$AV$1,0),FALSE),VLOOKUP($B408,'Justerad allokering'!$B$1:$AG$461,MATCH(Q$1,'Justerad allokering'!$B$1:$AF$1,0),FALSE))</f>
        <v>0</v>
      </c>
      <c r="R408">
        <f>IF(ISERROR(1/VLOOKUP($B408,'Justerad allokering'!$B$1:$AG$461,MATCH(R$1,'Justerad allokering'!$B$1:$AF$1,0),FALSE)),VLOOKUP($B408,'Allokerad kvv'!$B$2:$AV$468,MATCH(R$1,'Allokerad kvv'!$B$1:$AV$1,0),FALSE),VLOOKUP($B408,'Justerad allokering'!$B$1:$AG$461,MATCH(R$1,'Justerad allokering'!$B$1:$AF$1,0),FALSE))</f>
        <v>0</v>
      </c>
      <c r="S408">
        <f>IF(ISERROR(1/VLOOKUP($B408,'Justerad allokering'!$B$1:$AG$461,MATCH(S$1,'Justerad allokering'!$B$1:$AF$1,0),FALSE)),VLOOKUP($B408,'Allokerad kvv'!$B$2:$AV$468,MATCH(S$1,'Allokerad kvv'!$B$1:$AV$1,0),FALSE),VLOOKUP($B408,'Justerad allokering'!$B$1:$AG$461,MATCH(S$1,'Justerad allokering'!$B$1:$AF$1,0),FALSE))</f>
        <v>0</v>
      </c>
      <c r="T408">
        <f>IF(ISERROR(1/VLOOKUP($B408,'Justerad allokering'!$B$1:$AG$461,MATCH(T$1,'Justerad allokering'!$B$1:$AF$1,0),FALSE)),VLOOKUP($B408,'Allokerad kvv'!$B$2:$AV$468,MATCH(T$1,'Allokerad kvv'!$B$1:$AV$1,0),FALSE),VLOOKUP($B408,'Justerad allokering'!$B$1:$AG$461,MATCH(T$1,'Justerad allokering'!$B$1:$AF$1,0),FALSE))</f>
        <v>0</v>
      </c>
      <c r="U408">
        <f>IF(ISERROR(1/VLOOKUP($B408,'Justerad allokering'!$B$1:$AG$461,MATCH(U$1,'Justerad allokering'!$B$1:$AF$1,0),FALSE)),VLOOKUP($B408,'Allokerad kvv'!$B$2:$AV$468,MATCH(U$1,'Allokerad kvv'!$B$1:$AV$1,0),FALSE),VLOOKUP($B408,'Justerad allokering'!$B$1:$AG$461,MATCH(U$1,'Justerad allokering'!$B$1:$AF$1,0),FALSE))</f>
        <v>0</v>
      </c>
      <c r="V408">
        <f>IF(ISERROR(1/VLOOKUP($B408,'Justerad allokering'!$B$1:$AG$461,MATCH(V$1,'Justerad allokering'!$B$1:$AF$1,0),FALSE)),VLOOKUP($B408,'Allokerad kvv'!$B$2:$AV$468,MATCH(V$1,'Allokerad kvv'!$B$1:$AV$1,0),FALSE),VLOOKUP($B408,'Justerad allokering'!$B$1:$AG$461,MATCH(V$1,'Justerad allokering'!$B$1:$AF$1,0),FALSE))</f>
        <v>0</v>
      </c>
      <c r="W408">
        <f>IF(ISERROR(1/VLOOKUP($B408,'Justerad allokering'!$B$1:$AG$461,MATCH(W$1,'Justerad allokering'!$B$1:$AF$1,0),FALSE)),VLOOKUP($B408,'Allokerad kvv'!$B$2:$AV$468,MATCH(W$1,'Allokerad kvv'!$B$1:$AV$1,0),FALSE),VLOOKUP($B408,'Justerad allokering'!$B$1:$AG$461,MATCH(W$1,'Justerad allokering'!$B$1:$AF$1,0),FALSE))</f>
        <v>0</v>
      </c>
      <c r="X408">
        <f>IF(ISERROR(1/VLOOKUP($B408,'Justerad allokering'!$B$1:$AG$461,MATCH(X$1,'Justerad allokering'!$B$1:$AF$1,0),FALSE)),VLOOKUP($B408,'Allokerad kvv'!$B$2:$AV$468,MATCH(X$1,'Allokerad kvv'!$B$1:$AV$1,0),FALSE),VLOOKUP($B408,'Justerad allokering'!$B$1:$AG$461,MATCH(X$1,'Justerad allokering'!$B$1:$AF$1,0),FALSE))</f>
        <v>0</v>
      </c>
      <c r="Y408">
        <f>IF(ISERROR(1/VLOOKUP($B408,'Justerad allokering'!$B$1:$AG$461,MATCH(Y$1,'Justerad allokering'!$B$1:$AF$1,0),FALSE)),VLOOKUP($B408,'Allokerad kvv'!$B$2:$AV$468,MATCH(Y$1,'Allokerad kvv'!$B$1:$AV$1,0),FALSE),VLOOKUP($B408,'Justerad allokering'!$B$1:$AG$461,MATCH(Y$1,'Justerad allokering'!$B$1:$AF$1,0),FALSE))</f>
        <v>0</v>
      </c>
      <c r="Z408">
        <f>IF(ISERROR(1/VLOOKUP($B408,'Justerad allokering'!$B$1:$AG$461,MATCH(Z$1,'Justerad allokering'!$B$1:$AF$1,0),FALSE)),VLOOKUP($B408,'Allokerad kvv'!$B$2:$AV$468,MATCH(Z$1,'Allokerad kvv'!$B$1:$AV$1,0),FALSE),VLOOKUP($B408,'Justerad allokering'!$B$1:$AG$461,MATCH(Z$1,'Justerad allokering'!$B$1:$AF$1,0),FALSE))</f>
        <v>0</v>
      </c>
      <c r="AE408" s="89">
        <f t="shared" si="24"/>
        <v>0</v>
      </c>
      <c r="AG408">
        <f t="shared" si="25"/>
        <v>0</v>
      </c>
      <c r="AH408">
        <f t="shared" si="26"/>
        <v>0</v>
      </c>
      <c r="AI408" t="str">
        <f>IF(AH408=0,"",AH408/VLOOKUP(B408,Kraftvärmeprod!$B$1:$BC$480,MATCH("Summa tillförd energi exklusive rökgaskondensering",Kraftvärmeprod!$B$1:$BC$1,0),FALSE))</f>
        <v/>
      </c>
      <c r="AK408">
        <f t="shared" si="27"/>
        <v>0</v>
      </c>
    </row>
    <row r="409" spans="1:37" x14ac:dyDescent="0.25">
      <c r="A409" s="2" t="s">
        <v>556</v>
      </c>
      <c r="B409" s="2" t="s">
        <v>561</v>
      </c>
      <c r="C409">
        <f>IF(ISERROR(1/VLOOKUP($B409,'Justerad allokering'!$B$1:$AG$461,MATCH(C$1,'Justerad allokering'!$B$1:$AF$1,0),FALSE)),VLOOKUP($B409,'Allokerad kvv'!$B$2:$AV$468,MATCH(C$1,'Allokerad kvv'!$B$1:$AV$1,0),FALSE),VLOOKUP($B409,'Justerad allokering'!$B$1:$AG$461,MATCH(C$1,'Justerad allokering'!$B$1:$AF$1,0),FALSE))</f>
        <v>0</v>
      </c>
      <c r="D409">
        <f>IF(ISERROR(1/VLOOKUP($B409,'Justerad allokering'!$B$1:$AG$461,MATCH(D$1,'Justerad allokering'!$B$1:$AF$1,0),FALSE)),VLOOKUP($B409,'Allokerad kvv'!$B$2:$AV$468,MATCH(D$1,'Allokerad kvv'!$B$1:$AV$1,0),FALSE),VLOOKUP($B409,'Justerad allokering'!$B$1:$AG$461,MATCH(D$1,'Justerad allokering'!$B$1:$AF$1,0),FALSE))</f>
        <v>0</v>
      </c>
      <c r="E409">
        <f>IF(ISERROR(1/VLOOKUP($B409,'Justerad allokering'!$B$1:$AG$461,MATCH(E$1,'Justerad allokering'!$B$1:$AF$1,0),FALSE)),VLOOKUP($B409,'Allokerad kvv'!$B$2:$AV$468,MATCH(E$1,'Allokerad kvv'!$B$1:$AV$1,0),FALSE),VLOOKUP($B409,'Justerad allokering'!$B$1:$AG$461,MATCH(E$1,'Justerad allokering'!$B$1:$AF$1,0),FALSE))</f>
        <v>0</v>
      </c>
      <c r="F409">
        <f>IF(ISERROR(1/VLOOKUP($B409,'Justerad allokering'!$B$1:$AG$461,MATCH(F$1,'Justerad allokering'!$B$1:$AF$1,0),FALSE)),VLOOKUP($B409,'Allokerad kvv'!$B$2:$AV$468,MATCH(F$1,'Allokerad kvv'!$B$1:$AV$1,0),FALSE),VLOOKUP($B409,'Justerad allokering'!$B$1:$AG$461,MATCH(F$1,'Justerad allokering'!$B$1:$AF$1,0),FALSE))</f>
        <v>0</v>
      </c>
      <c r="G409">
        <f>IF(ISERROR(1/VLOOKUP($B409,'Justerad allokering'!$B$1:$AG$461,MATCH(G$1,'Justerad allokering'!$B$1:$AF$1,0),FALSE)),VLOOKUP($B409,'Allokerad kvv'!$B$2:$AV$468,MATCH(G$1,'Allokerad kvv'!$B$1:$AV$1,0),FALSE),VLOOKUP($B409,'Justerad allokering'!$B$1:$AG$461,MATCH(G$1,'Justerad allokering'!$B$1:$AF$1,0),FALSE))</f>
        <v>0</v>
      </c>
      <c r="H409">
        <f>IF(ISERROR(1/VLOOKUP($B409,'Justerad allokering'!$B$1:$AG$461,MATCH(H$1,'Justerad allokering'!$B$1:$AF$1,0),FALSE)),VLOOKUP($B409,'Allokerad kvv'!$B$2:$AV$468,MATCH(H$1,'Allokerad kvv'!$B$1:$AV$1,0),FALSE),VLOOKUP($B409,'Justerad allokering'!$B$1:$AG$461,MATCH(H$1,'Justerad allokering'!$B$1:$AF$1,0),FALSE))</f>
        <v>0</v>
      </c>
      <c r="I409">
        <f>IF(ISERROR(1/VLOOKUP($B409,'Justerad allokering'!$B$1:$AG$461,MATCH(I$1,'Justerad allokering'!$B$1:$AF$1,0),FALSE)),VLOOKUP($B409,'Allokerad kvv'!$B$2:$AV$468,MATCH(I$1,'Allokerad kvv'!$B$1:$AV$1,0),FALSE),VLOOKUP($B409,'Justerad allokering'!$B$1:$AG$461,MATCH(I$1,'Justerad allokering'!$B$1:$AF$1,0),FALSE))</f>
        <v>0</v>
      </c>
      <c r="J409">
        <f>IF(ISERROR(1/VLOOKUP($B409,'Justerad allokering'!$B$1:$AG$461,MATCH(J$1,'Justerad allokering'!$B$1:$AF$1,0),FALSE)),VLOOKUP($B409,'Allokerad kvv'!$B$2:$AV$468,MATCH(J$1,'Allokerad kvv'!$B$1:$AV$1,0),FALSE),VLOOKUP($B409,'Justerad allokering'!$B$1:$AG$461,MATCH(J$1,'Justerad allokering'!$B$1:$AF$1,0),FALSE))</f>
        <v>0</v>
      </c>
      <c r="K409">
        <f>IF(ISERROR(1/VLOOKUP($B409,'Justerad allokering'!$B$1:$AG$461,MATCH(K$1,'Justerad allokering'!$B$1:$AF$1,0),FALSE)),VLOOKUP($B409,'Allokerad kvv'!$B$2:$AV$468,MATCH(K$1,'Allokerad kvv'!$B$1:$AV$1,0),FALSE),VLOOKUP($B409,'Justerad allokering'!$B$1:$AG$461,MATCH(K$1,'Justerad allokering'!$B$1:$AF$1,0),FALSE))</f>
        <v>0</v>
      </c>
      <c r="L409">
        <f>IF(ISERROR(1/VLOOKUP($B409,'Justerad allokering'!$B$1:$AG$461,MATCH(L$1,'Justerad allokering'!$B$1:$AF$1,0),FALSE)),VLOOKUP($B409,'Allokerad kvv'!$B$2:$AV$468,MATCH(L$1,'Allokerad kvv'!$B$1:$AV$1,0),FALSE),VLOOKUP($B409,'Justerad allokering'!$B$1:$AG$461,MATCH(L$1,'Justerad allokering'!$B$1:$AF$1,0),FALSE))</f>
        <v>0</v>
      </c>
      <c r="M409">
        <f>IF(ISERROR(1/VLOOKUP($B409,'Justerad allokering'!$B$1:$AG$461,MATCH(M$1,'Justerad allokering'!$B$1:$AF$1,0),FALSE)),VLOOKUP($B409,'Allokerad kvv'!$B$2:$AV$468,MATCH(M$1,'Allokerad kvv'!$B$1:$AV$1,0),FALSE),VLOOKUP($B409,'Justerad allokering'!$B$1:$AG$461,MATCH(M$1,'Justerad allokering'!$B$1:$AF$1,0),FALSE))</f>
        <v>0</v>
      </c>
      <c r="N409">
        <f>IF(ISERROR(1/VLOOKUP($B409,'Justerad allokering'!$B$1:$AG$461,MATCH(N$1,'Justerad allokering'!$B$1:$AF$1,0),FALSE)),VLOOKUP($B409,'Allokerad kvv'!$B$2:$AV$468,MATCH(N$1,'Allokerad kvv'!$B$1:$AV$1,0),FALSE),VLOOKUP($B409,'Justerad allokering'!$B$1:$AG$461,MATCH(N$1,'Justerad allokering'!$B$1:$AF$1,0),FALSE))</f>
        <v>0</v>
      </c>
      <c r="O409">
        <f>IF(ISERROR(1/VLOOKUP($B409,'Justerad allokering'!$B$1:$AG$461,MATCH(O$1,'Justerad allokering'!$B$1:$AF$1,0),FALSE)),VLOOKUP($B409,'Allokerad kvv'!$B$2:$AV$468,MATCH(O$1,'Allokerad kvv'!$B$1:$AV$1,0),FALSE),VLOOKUP($B409,'Justerad allokering'!$B$1:$AG$461,MATCH(O$1,'Justerad allokering'!$B$1:$AF$1,0),FALSE))</f>
        <v>0</v>
      </c>
      <c r="P409">
        <f>IF(ISERROR(1/VLOOKUP($B409,'Justerad allokering'!$B$1:$AG$461,MATCH(P$1,'Justerad allokering'!$B$1:$AF$1,0),FALSE)),VLOOKUP($B409,'Allokerad kvv'!$B$2:$AV$468,MATCH(P$1,'Allokerad kvv'!$B$1:$AV$1,0),FALSE),VLOOKUP($B409,'Justerad allokering'!$B$1:$AG$461,MATCH(P$1,'Justerad allokering'!$B$1:$AF$1,0),FALSE))</f>
        <v>0</v>
      </c>
      <c r="Q409">
        <f>IF(ISERROR(1/VLOOKUP($B409,'Justerad allokering'!$B$1:$AG$461,MATCH(Q$1,'Justerad allokering'!$B$1:$AF$1,0),FALSE)),VLOOKUP($B409,'Allokerad kvv'!$B$2:$AV$468,MATCH(Q$1,'Allokerad kvv'!$B$1:$AV$1,0),FALSE),VLOOKUP($B409,'Justerad allokering'!$B$1:$AG$461,MATCH(Q$1,'Justerad allokering'!$B$1:$AF$1,0),FALSE))</f>
        <v>0</v>
      </c>
      <c r="R409">
        <f>IF(ISERROR(1/VLOOKUP($B409,'Justerad allokering'!$B$1:$AG$461,MATCH(R$1,'Justerad allokering'!$B$1:$AF$1,0),FALSE)),VLOOKUP($B409,'Allokerad kvv'!$B$2:$AV$468,MATCH(R$1,'Allokerad kvv'!$B$1:$AV$1,0),FALSE),VLOOKUP($B409,'Justerad allokering'!$B$1:$AG$461,MATCH(R$1,'Justerad allokering'!$B$1:$AF$1,0),FALSE))</f>
        <v>0</v>
      </c>
      <c r="S409">
        <f>IF(ISERROR(1/VLOOKUP($B409,'Justerad allokering'!$B$1:$AG$461,MATCH(S$1,'Justerad allokering'!$B$1:$AF$1,0),FALSE)),VLOOKUP($B409,'Allokerad kvv'!$B$2:$AV$468,MATCH(S$1,'Allokerad kvv'!$B$1:$AV$1,0),FALSE),VLOOKUP($B409,'Justerad allokering'!$B$1:$AG$461,MATCH(S$1,'Justerad allokering'!$B$1:$AF$1,0),FALSE))</f>
        <v>0</v>
      </c>
      <c r="T409">
        <f>IF(ISERROR(1/VLOOKUP($B409,'Justerad allokering'!$B$1:$AG$461,MATCH(T$1,'Justerad allokering'!$B$1:$AF$1,0),FALSE)),VLOOKUP($B409,'Allokerad kvv'!$B$2:$AV$468,MATCH(T$1,'Allokerad kvv'!$B$1:$AV$1,0),FALSE),VLOOKUP($B409,'Justerad allokering'!$B$1:$AG$461,MATCH(T$1,'Justerad allokering'!$B$1:$AF$1,0),FALSE))</f>
        <v>0</v>
      </c>
      <c r="U409">
        <f>IF(ISERROR(1/VLOOKUP($B409,'Justerad allokering'!$B$1:$AG$461,MATCH(U$1,'Justerad allokering'!$B$1:$AF$1,0),FALSE)),VLOOKUP($B409,'Allokerad kvv'!$B$2:$AV$468,MATCH(U$1,'Allokerad kvv'!$B$1:$AV$1,0),FALSE),VLOOKUP($B409,'Justerad allokering'!$B$1:$AG$461,MATCH(U$1,'Justerad allokering'!$B$1:$AF$1,0),FALSE))</f>
        <v>0</v>
      </c>
      <c r="V409">
        <f>IF(ISERROR(1/VLOOKUP($B409,'Justerad allokering'!$B$1:$AG$461,MATCH(V$1,'Justerad allokering'!$B$1:$AF$1,0),FALSE)),VLOOKUP($B409,'Allokerad kvv'!$B$2:$AV$468,MATCH(V$1,'Allokerad kvv'!$B$1:$AV$1,0),FALSE),VLOOKUP($B409,'Justerad allokering'!$B$1:$AG$461,MATCH(V$1,'Justerad allokering'!$B$1:$AF$1,0),FALSE))</f>
        <v>0</v>
      </c>
      <c r="W409">
        <f>IF(ISERROR(1/VLOOKUP($B409,'Justerad allokering'!$B$1:$AG$461,MATCH(W$1,'Justerad allokering'!$B$1:$AF$1,0),FALSE)),VLOOKUP($B409,'Allokerad kvv'!$B$2:$AV$468,MATCH(W$1,'Allokerad kvv'!$B$1:$AV$1,0),FALSE),VLOOKUP($B409,'Justerad allokering'!$B$1:$AG$461,MATCH(W$1,'Justerad allokering'!$B$1:$AF$1,0),FALSE))</f>
        <v>0</v>
      </c>
      <c r="X409">
        <f>IF(ISERROR(1/VLOOKUP($B409,'Justerad allokering'!$B$1:$AG$461,MATCH(X$1,'Justerad allokering'!$B$1:$AF$1,0),FALSE)),VLOOKUP($B409,'Allokerad kvv'!$B$2:$AV$468,MATCH(X$1,'Allokerad kvv'!$B$1:$AV$1,0),FALSE),VLOOKUP($B409,'Justerad allokering'!$B$1:$AG$461,MATCH(X$1,'Justerad allokering'!$B$1:$AF$1,0),FALSE))</f>
        <v>0</v>
      </c>
      <c r="Y409">
        <f>IF(ISERROR(1/VLOOKUP($B409,'Justerad allokering'!$B$1:$AG$461,MATCH(Y$1,'Justerad allokering'!$B$1:$AF$1,0),FALSE)),VLOOKUP($B409,'Allokerad kvv'!$B$2:$AV$468,MATCH(Y$1,'Allokerad kvv'!$B$1:$AV$1,0),FALSE),VLOOKUP($B409,'Justerad allokering'!$B$1:$AG$461,MATCH(Y$1,'Justerad allokering'!$B$1:$AF$1,0),FALSE))</f>
        <v>0</v>
      </c>
      <c r="Z409">
        <f>IF(ISERROR(1/VLOOKUP($B409,'Justerad allokering'!$B$1:$AG$461,MATCH(Z$1,'Justerad allokering'!$B$1:$AF$1,0),FALSE)),VLOOKUP($B409,'Allokerad kvv'!$B$2:$AV$468,MATCH(Z$1,'Allokerad kvv'!$B$1:$AV$1,0),FALSE),VLOOKUP($B409,'Justerad allokering'!$B$1:$AG$461,MATCH(Z$1,'Justerad allokering'!$B$1:$AF$1,0),FALSE))</f>
        <v>0</v>
      </c>
      <c r="AE409" s="89">
        <f t="shared" si="24"/>
        <v>0</v>
      </c>
      <c r="AG409">
        <f t="shared" si="25"/>
        <v>0</v>
      </c>
      <c r="AH409">
        <f t="shared" si="26"/>
        <v>0</v>
      </c>
      <c r="AI409" t="str">
        <f>IF(AH409=0,"",AH409/VLOOKUP(B409,Kraftvärmeprod!$B$1:$BC$480,MATCH("Summa tillförd energi exklusive rökgaskondensering",Kraftvärmeprod!$B$1:$BC$1,0),FALSE))</f>
        <v/>
      </c>
      <c r="AK409">
        <f t="shared" si="27"/>
        <v>0</v>
      </c>
    </row>
    <row r="410" spans="1:37" x14ac:dyDescent="0.25">
      <c r="A410" s="2" t="s">
        <v>556</v>
      </c>
      <c r="B410" s="2" t="s">
        <v>562</v>
      </c>
      <c r="C410">
        <f>IF(ISERROR(1/VLOOKUP($B410,'Justerad allokering'!$B$1:$AG$461,MATCH(C$1,'Justerad allokering'!$B$1:$AF$1,0),FALSE)),VLOOKUP($B410,'Allokerad kvv'!$B$2:$AV$468,MATCH(C$1,'Allokerad kvv'!$B$1:$AV$1,0),FALSE),VLOOKUP($B410,'Justerad allokering'!$B$1:$AG$461,MATCH(C$1,'Justerad allokering'!$B$1:$AF$1,0),FALSE))</f>
        <v>0</v>
      </c>
      <c r="D410">
        <f>IF(ISERROR(1/VLOOKUP($B410,'Justerad allokering'!$B$1:$AG$461,MATCH(D$1,'Justerad allokering'!$B$1:$AF$1,0),FALSE)),VLOOKUP($B410,'Allokerad kvv'!$B$2:$AV$468,MATCH(D$1,'Allokerad kvv'!$B$1:$AV$1,0),FALSE),VLOOKUP($B410,'Justerad allokering'!$B$1:$AG$461,MATCH(D$1,'Justerad allokering'!$B$1:$AF$1,0),FALSE))</f>
        <v>10.275600000000001</v>
      </c>
      <c r="E410">
        <f>IF(ISERROR(1/VLOOKUP($B410,'Justerad allokering'!$B$1:$AG$461,MATCH(E$1,'Justerad allokering'!$B$1:$AF$1,0),FALSE)),VLOOKUP($B410,'Allokerad kvv'!$B$2:$AV$468,MATCH(E$1,'Allokerad kvv'!$B$1:$AV$1,0),FALSE),VLOOKUP($B410,'Justerad allokering'!$B$1:$AG$461,MATCH(E$1,'Justerad allokering'!$B$1:$AF$1,0),FALSE))</f>
        <v>94.465500000000006</v>
      </c>
      <c r="F410">
        <f>IF(ISERROR(1/VLOOKUP($B410,'Justerad allokering'!$B$1:$AG$461,MATCH(F$1,'Justerad allokering'!$B$1:$AF$1,0),FALSE)),VLOOKUP($B410,'Allokerad kvv'!$B$2:$AV$468,MATCH(F$1,'Allokerad kvv'!$B$1:$AV$1,0),FALSE),VLOOKUP($B410,'Justerad allokering'!$B$1:$AG$461,MATCH(F$1,'Justerad allokering'!$B$1:$AF$1,0),FALSE))</f>
        <v>3.4111799999999998E-2</v>
      </c>
      <c r="G410">
        <f>IF(ISERROR(1/VLOOKUP($B410,'Justerad allokering'!$B$1:$AG$461,MATCH(G$1,'Justerad allokering'!$B$1:$AF$1,0),FALSE)),VLOOKUP($B410,'Allokerad kvv'!$B$2:$AV$468,MATCH(G$1,'Allokerad kvv'!$B$1:$AV$1,0),FALSE),VLOOKUP($B410,'Justerad allokering'!$B$1:$AG$461,MATCH(G$1,'Justerad allokering'!$B$1:$AF$1,0),FALSE))</f>
        <v>0</v>
      </c>
      <c r="H410">
        <f>IF(ISERROR(1/VLOOKUP($B410,'Justerad allokering'!$B$1:$AG$461,MATCH(H$1,'Justerad allokering'!$B$1:$AF$1,0),FALSE)),VLOOKUP($B410,'Allokerad kvv'!$B$2:$AV$468,MATCH(H$1,'Allokerad kvv'!$B$1:$AV$1,0),FALSE),VLOOKUP($B410,'Justerad allokering'!$B$1:$AG$461,MATCH(H$1,'Justerad allokering'!$B$1:$AF$1,0),FALSE))</f>
        <v>0</v>
      </c>
      <c r="I410">
        <f>IF(ISERROR(1/VLOOKUP($B410,'Justerad allokering'!$B$1:$AG$461,MATCH(I$1,'Justerad allokering'!$B$1:$AF$1,0),FALSE)),VLOOKUP($B410,'Allokerad kvv'!$B$2:$AV$468,MATCH(I$1,'Allokerad kvv'!$B$1:$AV$1,0),FALSE),VLOOKUP($B410,'Justerad allokering'!$B$1:$AG$461,MATCH(I$1,'Justerad allokering'!$B$1:$AF$1,0),FALSE))</f>
        <v>6.1890099999999997</v>
      </c>
      <c r="J410">
        <f>IF(ISERROR(1/VLOOKUP($B410,'Justerad allokering'!$B$1:$AG$461,MATCH(J$1,'Justerad allokering'!$B$1:$AF$1,0),FALSE)),VLOOKUP($B410,'Allokerad kvv'!$B$2:$AV$468,MATCH(J$1,'Allokerad kvv'!$B$1:$AV$1,0),FALSE),VLOOKUP($B410,'Justerad allokering'!$B$1:$AG$461,MATCH(J$1,'Justerad allokering'!$B$1:$AF$1,0),FALSE))</f>
        <v>25.276700000000002</v>
      </c>
      <c r="K410">
        <f>IF(ISERROR(1/VLOOKUP($B410,'Justerad allokering'!$B$1:$AG$461,MATCH(K$1,'Justerad allokering'!$B$1:$AF$1,0),FALSE)),VLOOKUP($B410,'Allokerad kvv'!$B$2:$AV$468,MATCH(K$1,'Allokerad kvv'!$B$1:$AV$1,0),FALSE),VLOOKUP($B410,'Justerad allokering'!$B$1:$AG$461,MATCH(K$1,'Justerad allokering'!$B$1:$AF$1,0),FALSE))</f>
        <v>8.9852900000000009</v>
      </c>
      <c r="L410">
        <f>IF(ISERROR(1/VLOOKUP($B410,'Justerad allokering'!$B$1:$AG$461,MATCH(L$1,'Justerad allokering'!$B$1:$AF$1,0),FALSE)),VLOOKUP($B410,'Allokerad kvv'!$B$2:$AV$468,MATCH(L$1,'Allokerad kvv'!$B$1:$AV$1,0),FALSE),VLOOKUP($B410,'Justerad allokering'!$B$1:$AG$461,MATCH(L$1,'Justerad allokering'!$B$1:$AF$1,0),FALSE))</f>
        <v>0</v>
      </c>
      <c r="M410">
        <f>IF(ISERROR(1/VLOOKUP($B410,'Justerad allokering'!$B$1:$AG$461,MATCH(M$1,'Justerad allokering'!$B$1:$AF$1,0),FALSE)),VLOOKUP($B410,'Allokerad kvv'!$B$2:$AV$468,MATCH(M$1,'Allokerad kvv'!$B$1:$AV$1,0),FALSE),VLOOKUP($B410,'Justerad allokering'!$B$1:$AG$461,MATCH(M$1,'Justerad allokering'!$B$1:$AF$1,0),FALSE))</f>
        <v>0</v>
      </c>
      <c r="N410">
        <f>IF(ISERROR(1/VLOOKUP($B410,'Justerad allokering'!$B$1:$AG$461,MATCH(N$1,'Justerad allokering'!$B$1:$AF$1,0),FALSE)),VLOOKUP($B410,'Allokerad kvv'!$B$2:$AV$468,MATCH(N$1,'Allokerad kvv'!$B$1:$AV$1,0),FALSE),VLOOKUP($B410,'Justerad allokering'!$B$1:$AG$461,MATCH(N$1,'Justerad allokering'!$B$1:$AF$1,0),FALSE))</f>
        <v>0</v>
      </c>
      <c r="O410">
        <f>IF(ISERROR(1/VLOOKUP($B410,'Justerad allokering'!$B$1:$AG$461,MATCH(O$1,'Justerad allokering'!$B$1:$AF$1,0),FALSE)),VLOOKUP($B410,'Allokerad kvv'!$B$2:$AV$468,MATCH(O$1,'Allokerad kvv'!$B$1:$AV$1,0),FALSE),VLOOKUP($B410,'Justerad allokering'!$B$1:$AG$461,MATCH(O$1,'Justerad allokering'!$B$1:$AF$1,0),FALSE))</f>
        <v>43.313000000000002</v>
      </c>
      <c r="P410">
        <f>IF(ISERROR(1/VLOOKUP($B410,'Justerad allokering'!$B$1:$AG$461,MATCH(P$1,'Justerad allokering'!$B$1:$AF$1,0),FALSE)),VLOOKUP($B410,'Allokerad kvv'!$B$2:$AV$468,MATCH(P$1,'Allokerad kvv'!$B$1:$AV$1,0),FALSE),VLOOKUP($B410,'Justerad allokering'!$B$1:$AG$461,MATCH(P$1,'Justerad allokering'!$B$1:$AF$1,0),FALSE))</f>
        <v>16.050699999999999</v>
      </c>
      <c r="Q410">
        <f>IF(ISERROR(1/VLOOKUP($B410,'Justerad allokering'!$B$1:$AG$461,MATCH(Q$1,'Justerad allokering'!$B$1:$AF$1,0),FALSE)),VLOOKUP($B410,'Allokerad kvv'!$B$2:$AV$468,MATCH(Q$1,'Allokerad kvv'!$B$1:$AV$1,0),FALSE),VLOOKUP($B410,'Justerad allokering'!$B$1:$AG$461,MATCH(Q$1,'Justerad allokering'!$B$1:$AF$1,0),FALSE))</f>
        <v>0</v>
      </c>
      <c r="R410">
        <f>IF(ISERROR(1/VLOOKUP($B410,'Justerad allokering'!$B$1:$AG$461,MATCH(R$1,'Justerad allokering'!$B$1:$AF$1,0),FALSE)),VLOOKUP($B410,'Allokerad kvv'!$B$2:$AV$468,MATCH(R$1,'Allokerad kvv'!$B$1:$AV$1,0),FALSE),VLOOKUP($B410,'Justerad allokering'!$B$1:$AG$461,MATCH(R$1,'Justerad allokering'!$B$1:$AF$1,0),FALSE))</f>
        <v>0</v>
      </c>
      <c r="S410">
        <f>IF(ISERROR(1/VLOOKUP($B410,'Justerad allokering'!$B$1:$AG$461,MATCH(S$1,'Justerad allokering'!$B$1:$AF$1,0),FALSE)),VLOOKUP($B410,'Allokerad kvv'!$B$2:$AV$468,MATCH(S$1,'Allokerad kvv'!$B$1:$AV$1,0),FALSE),VLOOKUP($B410,'Justerad allokering'!$B$1:$AG$461,MATCH(S$1,'Justerad allokering'!$B$1:$AF$1,0),FALSE))</f>
        <v>21.832000000000001</v>
      </c>
      <c r="T410">
        <f>IF(ISERROR(1/VLOOKUP($B410,'Justerad allokering'!$B$1:$AG$461,MATCH(T$1,'Justerad allokering'!$B$1:$AF$1,0),FALSE)),VLOOKUP($B410,'Allokerad kvv'!$B$2:$AV$468,MATCH(T$1,'Allokerad kvv'!$B$1:$AV$1,0),FALSE),VLOOKUP($B410,'Justerad allokering'!$B$1:$AG$461,MATCH(T$1,'Justerad allokering'!$B$1:$AF$1,0),FALSE))</f>
        <v>0</v>
      </c>
      <c r="U410">
        <f>IF(ISERROR(1/VLOOKUP($B410,'Justerad allokering'!$B$1:$AG$461,MATCH(U$1,'Justerad allokering'!$B$1:$AF$1,0),FALSE)),VLOOKUP($B410,'Allokerad kvv'!$B$2:$AV$468,MATCH(U$1,'Allokerad kvv'!$B$1:$AV$1,0),FALSE),VLOOKUP($B410,'Justerad allokering'!$B$1:$AG$461,MATCH(U$1,'Justerad allokering'!$B$1:$AF$1,0),FALSE))</f>
        <v>0</v>
      </c>
      <c r="V410">
        <f>IF(ISERROR(1/VLOOKUP($B410,'Justerad allokering'!$B$1:$AG$461,MATCH(V$1,'Justerad allokering'!$B$1:$AF$1,0),FALSE)),VLOOKUP($B410,'Allokerad kvv'!$B$2:$AV$468,MATCH(V$1,'Allokerad kvv'!$B$1:$AV$1,0),FALSE),VLOOKUP($B410,'Justerad allokering'!$B$1:$AG$461,MATCH(V$1,'Justerad allokering'!$B$1:$AF$1,0),FALSE))</f>
        <v>0</v>
      </c>
      <c r="W410">
        <f>IF(ISERROR(1/VLOOKUP($B410,'Justerad allokering'!$B$1:$AG$461,MATCH(W$1,'Justerad allokering'!$B$1:$AF$1,0),FALSE)),VLOOKUP($B410,'Allokerad kvv'!$B$2:$AV$468,MATCH(W$1,'Allokerad kvv'!$B$1:$AV$1,0),FALSE),VLOOKUP($B410,'Justerad allokering'!$B$1:$AG$461,MATCH(W$1,'Justerad allokering'!$B$1:$AF$1,0),FALSE))</f>
        <v>0</v>
      </c>
      <c r="X410">
        <f>IF(ISERROR(1/VLOOKUP($B410,'Justerad allokering'!$B$1:$AG$461,MATCH(X$1,'Justerad allokering'!$B$1:$AF$1,0),FALSE)),VLOOKUP($B410,'Allokerad kvv'!$B$2:$AV$468,MATCH(X$1,'Allokerad kvv'!$B$1:$AV$1,0),FALSE),VLOOKUP($B410,'Justerad allokering'!$B$1:$AG$461,MATCH(X$1,'Justerad allokering'!$B$1:$AF$1,0),FALSE))</f>
        <v>0</v>
      </c>
      <c r="Y410">
        <f>IF(ISERROR(1/VLOOKUP($B410,'Justerad allokering'!$B$1:$AG$461,MATCH(Y$1,'Justerad allokering'!$B$1:$AF$1,0),FALSE)),VLOOKUP($B410,'Allokerad kvv'!$B$2:$AV$468,MATCH(Y$1,'Allokerad kvv'!$B$1:$AV$1,0),FALSE),VLOOKUP($B410,'Justerad allokering'!$B$1:$AG$461,MATCH(Y$1,'Justerad allokering'!$B$1:$AF$1,0),FALSE))</f>
        <v>0</v>
      </c>
      <c r="Z410">
        <f>IF(ISERROR(1/VLOOKUP($B410,'Justerad allokering'!$B$1:$AG$461,MATCH(Z$1,'Justerad allokering'!$B$1:$AF$1,0),FALSE)),VLOOKUP($B410,'Allokerad kvv'!$B$2:$AV$468,MATCH(Z$1,'Allokerad kvv'!$B$1:$AV$1,0),FALSE),VLOOKUP($B410,'Justerad allokering'!$B$1:$AG$461,MATCH(Z$1,'Justerad allokering'!$B$1:$AF$1,0),FALSE))</f>
        <v>0</v>
      </c>
      <c r="AE410" s="89">
        <f t="shared" si="24"/>
        <v>226.42191179999998</v>
      </c>
      <c r="AG410">
        <f t="shared" si="25"/>
        <v>217.43662179999998</v>
      </c>
      <c r="AH410">
        <f t="shared" si="26"/>
        <v>217.43662179999998</v>
      </c>
      <c r="AI410">
        <f>IF(AH410=0,"",AH410/VLOOKUP(B410,Kraftvärmeprod!$B$1:$BC$480,MATCH("Summa tillförd energi exklusive rökgaskondensering",Kraftvärmeprod!$B$1:$BC$1,0),FALSE))</f>
        <v>0.51262515070857184</v>
      </c>
      <c r="AK410">
        <f t="shared" si="27"/>
        <v>179.14001180000002</v>
      </c>
    </row>
    <row r="411" spans="1:37" x14ac:dyDescent="0.25">
      <c r="A411" s="2" t="s">
        <v>556</v>
      </c>
      <c r="B411" s="2" t="s">
        <v>563</v>
      </c>
      <c r="C411">
        <f>IF(ISERROR(1/VLOOKUP($B411,'Justerad allokering'!$B$1:$AG$461,MATCH(C$1,'Justerad allokering'!$B$1:$AF$1,0),FALSE)),VLOOKUP($B411,'Allokerad kvv'!$B$2:$AV$468,MATCH(C$1,'Allokerad kvv'!$B$1:$AV$1,0),FALSE),VLOOKUP($B411,'Justerad allokering'!$B$1:$AG$461,MATCH(C$1,'Justerad allokering'!$B$1:$AF$1,0),FALSE))</f>
        <v>0</v>
      </c>
      <c r="D411">
        <f>IF(ISERROR(1/VLOOKUP($B411,'Justerad allokering'!$B$1:$AG$461,MATCH(D$1,'Justerad allokering'!$B$1:$AF$1,0),FALSE)),VLOOKUP($B411,'Allokerad kvv'!$B$2:$AV$468,MATCH(D$1,'Allokerad kvv'!$B$1:$AV$1,0),FALSE),VLOOKUP($B411,'Justerad allokering'!$B$1:$AG$461,MATCH(D$1,'Justerad allokering'!$B$1:$AF$1,0),FALSE))</f>
        <v>4.9913100000000004</v>
      </c>
      <c r="E411">
        <f>IF(ISERROR(1/VLOOKUP($B411,'Justerad allokering'!$B$1:$AG$461,MATCH(E$1,'Justerad allokering'!$B$1:$AF$1,0),FALSE)),VLOOKUP($B411,'Allokerad kvv'!$B$2:$AV$468,MATCH(E$1,'Allokerad kvv'!$B$1:$AV$1,0),FALSE),VLOOKUP($B411,'Justerad allokering'!$B$1:$AG$461,MATCH(E$1,'Justerad allokering'!$B$1:$AF$1,0),FALSE))</f>
        <v>61.906599999999997</v>
      </c>
      <c r="F411">
        <f>IF(ISERROR(1/VLOOKUP($B411,'Justerad allokering'!$B$1:$AG$461,MATCH(F$1,'Justerad allokering'!$B$1:$AF$1,0),FALSE)),VLOOKUP($B411,'Allokerad kvv'!$B$2:$AV$468,MATCH(F$1,'Allokerad kvv'!$B$1:$AV$1,0),FALSE),VLOOKUP($B411,'Justerad allokering'!$B$1:$AG$461,MATCH(F$1,'Justerad allokering'!$B$1:$AF$1,0),FALSE))</f>
        <v>4.0903299999999997E-2</v>
      </c>
      <c r="G411">
        <f>IF(ISERROR(1/VLOOKUP($B411,'Justerad allokering'!$B$1:$AG$461,MATCH(G$1,'Justerad allokering'!$B$1:$AF$1,0),FALSE)),VLOOKUP($B411,'Allokerad kvv'!$B$2:$AV$468,MATCH(G$1,'Allokerad kvv'!$B$1:$AV$1,0),FALSE),VLOOKUP($B411,'Justerad allokering'!$B$1:$AG$461,MATCH(G$1,'Justerad allokering'!$B$1:$AF$1,0),FALSE))</f>
        <v>0</v>
      </c>
      <c r="H411">
        <f>IF(ISERROR(1/VLOOKUP($B411,'Justerad allokering'!$B$1:$AG$461,MATCH(H$1,'Justerad allokering'!$B$1:$AF$1,0),FALSE)),VLOOKUP($B411,'Allokerad kvv'!$B$2:$AV$468,MATCH(H$1,'Allokerad kvv'!$B$1:$AV$1,0),FALSE),VLOOKUP($B411,'Justerad allokering'!$B$1:$AG$461,MATCH(H$1,'Justerad allokering'!$B$1:$AF$1,0),FALSE))</f>
        <v>0</v>
      </c>
      <c r="I411">
        <f>IF(ISERROR(1/VLOOKUP($B411,'Justerad allokering'!$B$1:$AG$461,MATCH(I$1,'Justerad allokering'!$B$1:$AF$1,0),FALSE)),VLOOKUP($B411,'Allokerad kvv'!$B$2:$AV$468,MATCH(I$1,'Allokerad kvv'!$B$1:$AV$1,0),FALSE),VLOOKUP($B411,'Justerad allokering'!$B$1:$AG$461,MATCH(I$1,'Justerad allokering'!$B$1:$AF$1,0),FALSE))</f>
        <v>1.3258099999999999</v>
      </c>
      <c r="J411">
        <f>IF(ISERROR(1/VLOOKUP($B411,'Justerad allokering'!$B$1:$AG$461,MATCH(J$1,'Justerad allokering'!$B$1:$AF$1,0),FALSE)),VLOOKUP($B411,'Allokerad kvv'!$B$2:$AV$468,MATCH(J$1,'Allokerad kvv'!$B$1:$AV$1,0),FALSE),VLOOKUP($B411,'Justerad allokering'!$B$1:$AG$461,MATCH(J$1,'Justerad allokering'!$B$1:$AF$1,0),FALSE))</f>
        <v>16.822600000000001</v>
      </c>
      <c r="K411">
        <f>IF(ISERROR(1/VLOOKUP($B411,'Justerad allokering'!$B$1:$AG$461,MATCH(K$1,'Justerad allokering'!$B$1:$AF$1,0),FALSE)),VLOOKUP($B411,'Allokerad kvv'!$B$2:$AV$468,MATCH(K$1,'Allokerad kvv'!$B$1:$AV$1,0),FALSE),VLOOKUP($B411,'Justerad allokering'!$B$1:$AG$461,MATCH(K$1,'Justerad allokering'!$B$1:$AF$1,0),FALSE))</f>
        <v>5.8192399999999997</v>
      </c>
      <c r="L411">
        <f>IF(ISERROR(1/VLOOKUP($B411,'Justerad allokering'!$B$1:$AG$461,MATCH(L$1,'Justerad allokering'!$B$1:$AF$1,0),FALSE)),VLOOKUP($B411,'Allokerad kvv'!$B$2:$AV$468,MATCH(L$1,'Allokerad kvv'!$B$1:$AV$1,0),FALSE),VLOOKUP($B411,'Justerad allokering'!$B$1:$AG$461,MATCH(L$1,'Justerad allokering'!$B$1:$AF$1,0),FALSE))</f>
        <v>0</v>
      </c>
      <c r="M411">
        <f>IF(ISERROR(1/VLOOKUP($B411,'Justerad allokering'!$B$1:$AG$461,MATCH(M$1,'Justerad allokering'!$B$1:$AF$1,0),FALSE)),VLOOKUP($B411,'Allokerad kvv'!$B$2:$AV$468,MATCH(M$1,'Allokerad kvv'!$B$1:$AV$1,0),FALSE),VLOOKUP($B411,'Justerad allokering'!$B$1:$AG$461,MATCH(M$1,'Justerad allokering'!$B$1:$AF$1,0),FALSE))</f>
        <v>0</v>
      </c>
      <c r="N411">
        <f>IF(ISERROR(1/VLOOKUP($B411,'Justerad allokering'!$B$1:$AG$461,MATCH(N$1,'Justerad allokering'!$B$1:$AF$1,0),FALSE)),VLOOKUP($B411,'Allokerad kvv'!$B$2:$AV$468,MATCH(N$1,'Allokerad kvv'!$B$1:$AV$1,0),FALSE),VLOOKUP($B411,'Justerad allokering'!$B$1:$AG$461,MATCH(N$1,'Justerad allokering'!$B$1:$AF$1,0),FALSE))</f>
        <v>67.768000000000001</v>
      </c>
      <c r="O411">
        <f>IF(ISERROR(1/VLOOKUP($B411,'Justerad allokering'!$B$1:$AG$461,MATCH(O$1,'Justerad allokering'!$B$1:$AF$1,0),FALSE)),VLOOKUP($B411,'Allokerad kvv'!$B$2:$AV$468,MATCH(O$1,'Allokerad kvv'!$B$1:$AV$1,0),FALSE),VLOOKUP($B411,'Justerad allokering'!$B$1:$AG$461,MATCH(O$1,'Justerad allokering'!$B$1:$AF$1,0),FALSE))</f>
        <v>28.371300000000002</v>
      </c>
      <c r="P411">
        <f>IF(ISERROR(1/VLOOKUP($B411,'Justerad allokering'!$B$1:$AG$461,MATCH(P$1,'Justerad allokering'!$B$1:$AF$1,0),FALSE)),VLOOKUP($B411,'Allokerad kvv'!$B$2:$AV$468,MATCH(P$1,'Allokerad kvv'!$B$1:$AV$1,0),FALSE),VLOOKUP($B411,'Justerad allokering'!$B$1:$AG$461,MATCH(P$1,'Justerad allokering'!$B$1:$AF$1,0),FALSE))</f>
        <v>11.1114</v>
      </c>
      <c r="Q411">
        <f>IF(ISERROR(1/VLOOKUP($B411,'Justerad allokering'!$B$1:$AG$461,MATCH(Q$1,'Justerad allokering'!$B$1:$AF$1,0),FALSE)),VLOOKUP($B411,'Allokerad kvv'!$B$2:$AV$468,MATCH(Q$1,'Allokerad kvv'!$B$1:$AV$1,0),FALSE),VLOOKUP($B411,'Justerad allokering'!$B$1:$AG$461,MATCH(Q$1,'Justerad allokering'!$B$1:$AF$1,0),FALSE))</f>
        <v>0</v>
      </c>
      <c r="R411">
        <f>IF(ISERROR(1/VLOOKUP($B411,'Justerad allokering'!$B$1:$AG$461,MATCH(R$1,'Justerad allokering'!$B$1:$AF$1,0),FALSE)),VLOOKUP($B411,'Allokerad kvv'!$B$2:$AV$468,MATCH(R$1,'Allokerad kvv'!$B$1:$AV$1,0),FALSE),VLOOKUP($B411,'Justerad allokering'!$B$1:$AG$461,MATCH(R$1,'Justerad allokering'!$B$1:$AF$1,0),FALSE))</f>
        <v>0</v>
      </c>
      <c r="S411">
        <f>IF(ISERROR(1/VLOOKUP($B411,'Justerad allokering'!$B$1:$AG$461,MATCH(S$1,'Justerad allokering'!$B$1:$AF$1,0),FALSE)),VLOOKUP($B411,'Allokerad kvv'!$B$2:$AV$468,MATCH(S$1,'Allokerad kvv'!$B$1:$AV$1,0),FALSE),VLOOKUP($B411,'Justerad allokering'!$B$1:$AG$461,MATCH(S$1,'Justerad allokering'!$B$1:$AF$1,0),FALSE))</f>
        <v>17.534400000000002</v>
      </c>
      <c r="T411">
        <f>IF(ISERROR(1/VLOOKUP($B411,'Justerad allokering'!$B$1:$AG$461,MATCH(T$1,'Justerad allokering'!$B$1:$AF$1,0),FALSE)),VLOOKUP($B411,'Allokerad kvv'!$B$2:$AV$468,MATCH(T$1,'Allokerad kvv'!$B$1:$AV$1,0),FALSE),VLOOKUP($B411,'Justerad allokering'!$B$1:$AG$461,MATCH(T$1,'Justerad allokering'!$B$1:$AF$1,0),FALSE))</f>
        <v>0</v>
      </c>
      <c r="U411">
        <f>IF(ISERROR(1/VLOOKUP($B411,'Justerad allokering'!$B$1:$AG$461,MATCH(U$1,'Justerad allokering'!$B$1:$AF$1,0),FALSE)),VLOOKUP($B411,'Allokerad kvv'!$B$2:$AV$468,MATCH(U$1,'Allokerad kvv'!$B$1:$AV$1,0),FALSE),VLOOKUP($B411,'Justerad allokering'!$B$1:$AG$461,MATCH(U$1,'Justerad allokering'!$B$1:$AF$1,0),FALSE))</f>
        <v>0</v>
      </c>
      <c r="V411">
        <f>IF(ISERROR(1/VLOOKUP($B411,'Justerad allokering'!$B$1:$AG$461,MATCH(V$1,'Justerad allokering'!$B$1:$AF$1,0),FALSE)),VLOOKUP($B411,'Allokerad kvv'!$B$2:$AV$468,MATCH(V$1,'Allokerad kvv'!$B$1:$AV$1,0),FALSE),VLOOKUP($B411,'Justerad allokering'!$B$1:$AG$461,MATCH(V$1,'Justerad allokering'!$B$1:$AF$1,0),FALSE))</f>
        <v>0</v>
      </c>
      <c r="W411">
        <f>IF(ISERROR(1/VLOOKUP($B411,'Justerad allokering'!$B$1:$AG$461,MATCH(W$1,'Justerad allokering'!$B$1:$AF$1,0),FALSE)),VLOOKUP($B411,'Allokerad kvv'!$B$2:$AV$468,MATCH(W$1,'Allokerad kvv'!$B$1:$AV$1,0),FALSE),VLOOKUP($B411,'Justerad allokering'!$B$1:$AG$461,MATCH(W$1,'Justerad allokering'!$B$1:$AF$1,0),FALSE))</f>
        <v>0</v>
      </c>
      <c r="X411">
        <f>IF(ISERROR(1/VLOOKUP($B411,'Justerad allokering'!$B$1:$AG$461,MATCH(X$1,'Justerad allokering'!$B$1:$AF$1,0),FALSE)),VLOOKUP($B411,'Allokerad kvv'!$B$2:$AV$468,MATCH(X$1,'Allokerad kvv'!$B$1:$AV$1,0),FALSE),VLOOKUP($B411,'Justerad allokering'!$B$1:$AG$461,MATCH(X$1,'Justerad allokering'!$B$1:$AF$1,0),FALSE))</f>
        <v>0</v>
      </c>
      <c r="Y411">
        <f>IF(ISERROR(1/VLOOKUP($B411,'Justerad allokering'!$B$1:$AG$461,MATCH(Y$1,'Justerad allokering'!$B$1:$AF$1,0),FALSE)),VLOOKUP($B411,'Allokerad kvv'!$B$2:$AV$468,MATCH(Y$1,'Allokerad kvv'!$B$1:$AV$1,0),FALSE),VLOOKUP($B411,'Justerad allokering'!$B$1:$AG$461,MATCH(Y$1,'Justerad allokering'!$B$1:$AF$1,0),FALSE))</f>
        <v>0</v>
      </c>
      <c r="Z411">
        <f>IF(ISERROR(1/VLOOKUP($B411,'Justerad allokering'!$B$1:$AG$461,MATCH(Z$1,'Justerad allokering'!$B$1:$AF$1,0),FALSE)),VLOOKUP($B411,'Allokerad kvv'!$B$2:$AV$468,MATCH(Z$1,'Allokerad kvv'!$B$1:$AV$1,0),FALSE),VLOOKUP($B411,'Justerad allokering'!$B$1:$AG$461,MATCH(Z$1,'Justerad allokering'!$B$1:$AF$1,0),FALSE))</f>
        <v>0</v>
      </c>
      <c r="AE411" s="89">
        <f t="shared" si="24"/>
        <v>215.69156330000001</v>
      </c>
      <c r="AG411">
        <f t="shared" si="25"/>
        <v>209.87232330000001</v>
      </c>
      <c r="AH411">
        <f t="shared" si="26"/>
        <v>142.1043233</v>
      </c>
      <c r="AI411">
        <f>IF(AH411=0,"",AH411/VLOOKUP(B411,Kraftvärmeprod!$B$1:$BC$480,MATCH("Summa tillförd energi exklusive rökgaskondensering",Kraftvärmeprod!$B$1:$BC$1,0),FALSE))</f>
        <v>0.48860133372759512</v>
      </c>
      <c r="AK411">
        <f t="shared" si="27"/>
        <v>118.2528033</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M413"/>
  <sheetViews>
    <sheetView topLeftCell="A3" workbookViewId="0">
      <pane xSplit="2" ySplit="1" topLeftCell="C4" activePane="bottomRight" state="frozen"/>
      <selection activeCell="Z26" sqref="Z26:AA26"/>
      <selection pane="topRight" activeCell="Z26" sqref="Z26:AA26"/>
      <selection pane="bottomLeft" activeCell="Z26" sqref="Z26:AA26"/>
      <selection pane="bottomRight" activeCell="Z26" sqref="Z26:AA26"/>
    </sheetView>
  </sheetViews>
  <sheetFormatPr defaultRowHeight="15" x14ac:dyDescent="0.25"/>
  <cols>
    <col min="1" max="1" width="27.7109375" customWidth="1"/>
    <col min="2" max="4" width="16.7109375" customWidth="1"/>
    <col min="13" max="13" width="9.140625" style="40"/>
  </cols>
  <sheetData>
    <row r="1" spans="1:39" ht="23.25" hidden="1" x14ac:dyDescent="0.35">
      <c r="E1" s="81" t="s">
        <v>1045</v>
      </c>
    </row>
    <row r="2" spans="1:39" ht="105" hidden="1" x14ac:dyDescent="0.25">
      <c r="E2" s="82" t="s">
        <v>590</v>
      </c>
      <c r="F2" s="82" t="s">
        <v>591</v>
      </c>
      <c r="G2" s="82" t="s">
        <v>576</v>
      </c>
      <c r="H2" s="82" t="s">
        <v>587</v>
      </c>
      <c r="I2" s="82" t="s">
        <v>569</v>
      </c>
      <c r="J2" s="82" t="s">
        <v>570</v>
      </c>
      <c r="K2" s="82" t="s">
        <v>571</v>
      </c>
      <c r="L2" s="82" t="s">
        <v>575</v>
      </c>
      <c r="M2" s="83" t="s">
        <v>776</v>
      </c>
      <c r="N2" s="82" t="s">
        <v>572</v>
      </c>
      <c r="O2" s="82" t="s">
        <v>585</v>
      </c>
      <c r="P2" s="82" t="s">
        <v>632</v>
      </c>
      <c r="Q2" s="82" t="s">
        <v>578</v>
      </c>
      <c r="R2" s="82" t="s">
        <v>577</v>
      </c>
      <c r="S2" s="82" t="s">
        <v>568</v>
      </c>
      <c r="T2" s="82" t="s">
        <v>586</v>
      </c>
      <c r="U2" s="82" t="s">
        <v>589</v>
      </c>
      <c r="V2" s="82" t="s">
        <v>583</v>
      </c>
      <c r="W2" s="82" t="s">
        <v>582</v>
      </c>
      <c r="X2" s="82" t="s">
        <v>584</v>
      </c>
      <c r="Y2" s="82" t="s">
        <v>579</v>
      </c>
      <c r="Z2" s="82" t="s">
        <v>573</v>
      </c>
      <c r="AA2" s="82" t="s">
        <v>588</v>
      </c>
      <c r="AB2" s="82" t="s">
        <v>580</v>
      </c>
      <c r="AI2" s="84"/>
    </row>
    <row r="3" spans="1:39" ht="165" x14ac:dyDescent="0.25">
      <c r="C3" s="4" t="s">
        <v>626</v>
      </c>
      <c r="D3" s="4" t="s">
        <v>627</v>
      </c>
      <c r="E3" s="79" t="s">
        <v>634</v>
      </c>
      <c r="F3" s="79" t="s">
        <v>947</v>
      </c>
      <c r="G3" s="79" t="s">
        <v>948</v>
      </c>
      <c r="H3" s="79" t="s">
        <v>949</v>
      </c>
      <c r="I3" s="79" t="s">
        <v>666</v>
      </c>
      <c r="J3" s="79" t="s">
        <v>951</v>
      </c>
      <c r="K3" s="79" t="s">
        <v>678</v>
      </c>
      <c r="L3" s="79" t="s">
        <v>952</v>
      </c>
      <c r="M3" s="85" t="s">
        <v>953</v>
      </c>
      <c r="N3" s="79" t="s">
        <v>954</v>
      </c>
      <c r="O3" s="79" t="s">
        <v>635</v>
      </c>
      <c r="P3" s="79" t="s">
        <v>956</v>
      </c>
      <c r="Q3" s="79" t="s">
        <v>957</v>
      </c>
      <c r="R3" s="79" t="s">
        <v>958</v>
      </c>
      <c r="S3" s="79" t="s">
        <v>959</v>
      </c>
      <c r="T3" s="79" t="s">
        <v>960</v>
      </c>
      <c r="U3" s="79" t="s">
        <v>961</v>
      </c>
      <c r="V3" s="79" t="s">
        <v>963</v>
      </c>
      <c r="W3" s="79" t="s">
        <v>964</v>
      </c>
      <c r="X3" s="79" t="s">
        <v>965</v>
      </c>
      <c r="Y3" s="79" t="s">
        <v>968</v>
      </c>
      <c r="Z3" s="79" t="s">
        <v>969</v>
      </c>
      <c r="AA3" s="79" t="s">
        <v>970</v>
      </c>
      <c r="AB3" s="79" t="s">
        <v>971</v>
      </c>
      <c r="AE3" s="86" t="s">
        <v>1046</v>
      </c>
      <c r="AF3" s="86"/>
      <c r="AG3" s="87" t="s">
        <v>1047</v>
      </c>
      <c r="AH3" s="86"/>
      <c r="AI3" s="88" t="s">
        <v>1048</v>
      </c>
      <c r="AK3" t="s">
        <v>1049</v>
      </c>
      <c r="AM3" t="s">
        <v>1067</v>
      </c>
    </row>
    <row r="4" spans="1:39" x14ac:dyDescent="0.25">
      <c r="A4" s="2" t="s">
        <v>12</v>
      </c>
      <c r="B4" s="2" t="s">
        <v>13</v>
      </c>
      <c r="C4" s="2" t="str">
        <f>IFERROR(VLOOKUP($B4,Kraftvärmeprod!$B$1:$AH$479,MATCH(C$3,Kraftvärmeprod!$B$1:$AG$1,0),FALSE)/1,"")</f>
        <v/>
      </c>
      <c r="D4" s="2" t="str">
        <f>IFERROR(VLOOKUP($B4,Kraftvärmeprod!$B$1:$AH$479,MATCH(D$3,Kraftvärmeprod!$B$1:$AG$1,0),FALSE)/1,"")</f>
        <v/>
      </c>
      <c r="E4">
        <f>IFERROR(VLOOKUP($B4,Kraftvärmeprod!$B$1:$AH$479,MATCH(E$2,Kraftvärmeprod!$B$1:$AG$1,0),FALSE)/1,0)-IFERROR(VLOOKUP($B4,'Slutlig allokering kvv'!$B$2:$AC$462,MATCH(E$3,'Slutlig allokering kvv'!$B$1:$AJ$1,0),FALSE)/1,0)</f>
        <v>0</v>
      </c>
      <c r="F4">
        <f>IFERROR(VLOOKUP($B4,Kraftvärmeprod!$B$1:$AH$479,MATCH(F$2,Kraftvärmeprod!$B$1:$AG$1,0),FALSE)/1,0)-IFERROR(VLOOKUP($B4,'Slutlig allokering kvv'!$B$2:$AC$462,MATCH(F$3,'Slutlig allokering kvv'!$B$1:$AJ$1,0),FALSE)/1,0)</f>
        <v>0</v>
      </c>
      <c r="G4">
        <f>IFERROR(VLOOKUP($B4,Kraftvärmeprod!$B$1:$AH$479,MATCH(G$2,Kraftvärmeprod!$B$1:$AG$1,0),FALSE)/1,0)-IFERROR(VLOOKUP($B4,'Slutlig allokering kvv'!$B$2:$AC$462,MATCH(G$3,'Slutlig allokering kvv'!$B$1:$AJ$1,0),FALSE)/1,0)</f>
        <v>0</v>
      </c>
      <c r="H4">
        <f>IFERROR(VLOOKUP($B4,Kraftvärmeprod!$B$1:$AH$479,MATCH(H$2,Kraftvärmeprod!$B$1:$AG$1,0),FALSE)/1,0)-IFERROR(VLOOKUP($B4,'Slutlig allokering kvv'!$B$2:$AC$462,MATCH(H$3,'Slutlig allokering kvv'!$B$1:$AJ$1,0),FALSE)/1,0)</f>
        <v>0</v>
      </c>
      <c r="I4">
        <f>IFERROR(VLOOKUP($B4,Kraftvärmeprod!$B$1:$AH$479,MATCH(I$2,Kraftvärmeprod!$B$1:$AG$1,0),FALSE)/1,0)-IFERROR(VLOOKUP($B4,'Slutlig allokering kvv'!$B$2:$AC$462,MATCH(I$3,'Slutlig allokering kvv'!$B$1:$AJ$1,0),FALSE)/1,0)</f>
        <v>0</v>
      </c>
      <c r="J4">
        <f>IFERROR(VLOOKUP($B4,Kraftvärmeprod!$B$1:$AH$479,MATCH(J$2,Kraftvärmeprod!$B$1:$AG$1,0),FALSE)/1,0)-IFERROR(VLOOKUP($B4,'Slutlig allokering kvv'!$B$2:$AC$462,MATCH(J$3,'Slutlig allokering kvv'!$B$1:$AJ$1,0),FALSE)/1,0)</f>
        <v>0</v>
      </c>
      <c r="K4">
        <f>IFERROR(VLOOKUP($B4,Kraftvärmeprod!$B$1:$AH$479,MATCH(K$2,Kraftvärmeprod!$B$1:$AG$1,0),FALSE)/1,0)-IFERROR(VLOOKUP($B4,'Slutlig allokering kvv'!$B$2:$AC$462,MATCH(K$3,'Slutlig allokering kvv'!$B$1:$AJ$1,0),FALSE)/1,0)</f>
        <v>0</v>
      </c>
      <c r="L4">
        <f>IFERROR(VLOOKUP($B4,Kraftvärmeprod!$B$1:$AH$479,MATCH(L$2,Kraftvärmeprod!$B$1:$AG$1,0),FALSE)/1,0)-IFERROR(VLOOKUP($B4,'Slutlig allokering kvv'!$B$2:$AC$462,MATCH(L$3,'Slutlig allokering kvv'!$B$1:$AJ$1,0),FALSE)/1,0)</f>
        <v>0</v>
      </c>
      <c r="M4" s="40">
        <f>IFERROR(VLOOKUP($B4,Miljö!$B$1:$S$477,MATCH(M$2,Miljö!$B$1:$X$1,0),FALSE)/1,0)-IFERROR(VLOOKUP($B4,'Slutlig allokering kvv'!$B$2:$AC$462,MATCH(M$3,'Slutlig allokering kvv'!$B$1:$AJ$1,0),FALSE)/1,0)</f>
        <v>0</v>
      </c>
      <c r="N4">
        <f>IFERROR(VLOOKUP($B4,Kraftvärmeprod!$B$1:$AH$479,MATCH(N$2,Kraftvärmeprod!$B$1:$AG$1,0),FALSE)/1,0)-IFERROR(VLOOKUP($B4,'Slutlig allokering kvv'!$B$2:$AC$462,MATCH(N$3,'Slutlig allokering kvv'!$B$1:$AJ$1,0),FALSE)/1,0)</f>
        <v>0</v>
      </c>
      <c r="O4">
        <f>IFERROR(VLOOKUP($B4,Kraftvärmeprod!$B$1:$AH$479,MATCH(O$2,Kraftvärmeprod!$B$1:$AG$1,0),FALSE)/1,0)-IFERROR(VLOOKUP($B4,'Slutlig allokering kvv'!$B$2:$AC$462,MATCH(O$3,'Slutlig allokering kvv'!$B$1:$AJ$1,0),FALSE)/1,0)</f>
        <v>0</v>
      </c>
      <c r="P4">
        <f>IFERROR(VLOOKUP($B4,Kraftvärmeprod!$B$1:$AH$479,MATCH(P$2,Kraftvärmeprod!$B$1:$AG$1,0),FALSE)/1,0)-IFERROR(VLOOKUP($B4,'Slutlig allokering kvv'!$B$2:$AC$462,MATCH(P$3,'Slutlig allokering kvv'!$B$1:$AJ$1,0),FALSE)/1,0)</f>
        <v>0</v>
      </c>
      <c r="Q4">
        <f>IFERROR(VLOOKUP($B4,Kraftvärmeprod!$B$1:$AH$479,MATCH(Q$2,Kraftvärmeprod!$B$1:$AG$1,0),FALSE)/1,0)-IFERROR(VLOOKUP($B4,'Slutlig allokering kvv'!$B$2:$AC$462,MATCH(Q$3,'Slutlig allokering kvv'!$B$1:$AJ$1,0),FALSE)/1,0)</f>
        <v>0</v>
      </c>
      <c r="R4">
        <f>IFERROR(VLOOKUP($B4,Kraftvärmeprod!$B$1:$AH$479,MATCH(R$2,Kraftvärmeprod!$B$1:$AG$1,0),FALSE)/1,0)-IFERROR(VLOOKUP($B4,'Slutlig allokering kvv'!$B$2:$AC$462,MATCH(R$3,'Slutlig allokering kvv'!$B$1:$AJ$1,0),FALSE)/1,0)</f>
        <v>0</v>
      </c>
      <c r="S4">
        <f>IFERROR(VLOOKUP($B4,Kraftvärmeprod!$B$1:$AH$479,MATCH(S$2,Kraftvärmeprod!$B$1:$AG$1,0),FALSE)/1,0)-IFERROR(VLOOKUP($B4,'Slutlig allokering kvv'!$B$2:$AC$462,MATCH(S$3,'Slutlig allokering kvv'!$B$1:$AJ$1,0),FALSE)/1,0)</f>
        <v>0</v>
      </c>
      <c r="T4">
        <f>IFERROR(VLOOKUP($B4,Kraftvärmeprod!$B$1:$AH$479,MATCH(T$2,Kraftvärmeprod!$B$1:$AG$1,0),FALSE)/1,0)-IFERROR(VLOOKUP($B4,'Slutlig allokering kvv'!$B$2:$AC$462,MATCH(T$3,'Slutlig allokering kvv'!$B$1:$AJ$1,0),FALSE)/1,0)</f>
        <v>0</v>
      </c>
      <c r="U4">
        <f>IFERROR(VLOOKUP($B4,Kraftvärmeprod!$B$1:$AH$479,MATCH(U$2,Kraftvärmeprod!$B$1:$AG$1,0),FALSE)/1,0)-IFERROR(VLOOKUP($B4,'Slutlig allokering kvv'!$B$2:$AC$462,MATCH(U$3,'Slutlig allokering kvv'!$B$1:$AJ$1,0),FALSE)/1,0)</f>
        <v>0</v>
      </c>
      <c r="V4">
        <f>IFERROR(VLOOKUP($B4,Kraftvärmeprod!$B$1:$AH$479,MATCH(V$2,Kraftvärmeprod!$B$1:$AG$1,0),FALSE)/1,0)-IFERROR(VLOOKUP($B4,'Slutlig allokering kvv'!$B$2:$AC$462,MATCH(V$3,'Slutlig allokering kvv'!$B$1:$AJ$1,0),FALSE)/1,0)</f>
        <v>0</v>
      </c>
      <c r="W4">
        <f>IFERROR(VLOOKUP($B4,Kraftvärmeprod!$B$1:$AH$479,MATCH(W$2,Kraftvärmeprod!$B$1:$AG$1,0),FALSE)/1,0)-IFERROR(VLOOKUP($B4,'Slutlig allokering kvv'!$B$2:$AC$462,MATCH(W$3,'Slutlig allokering kvv'!$B$1:$AJ$1,0),FALSE)/1,0)</f>
        <v>0</v>
      </c>
      <c r="X4">
        <f>IFERROR(VLOOKUP($B4,Kraftvärmeprod!$B$1:$AH$479,MATCH(X$2,Kraftvärmeprod!$B$1:$AG$1,0),FALSE)/1,0)-IFERROR(VLOOKUP($B4,'Slutlig allokering kvv'!$B$2:$AC$462,MATCH(X$3,'Slutlig allokering kvv'!$B$1:$AJ$1,0),FALSE)/1,0)</f>
        <v>0</v>
      </c>
      <c r="Y4">
        <f>IFERROR(VLOOKUP($B4,Kraftvärmeprod!$B$1:$AH$479,MATCH(Y$2,Kraftvärmeprod!$B$1:$AG$1,0),FALSE)/1,0)-IFERROR(VLOOKUP($B4,'Slutlig allokering kvv'!$B$2:$AC$462,MATCH(Y$3,'Slutlig allokering kvv'!$B$1:$AJ$1,0),FALSE)/1,0)</f>
        <v>0</v>
      </c>
      <c r="Z4">
        <f>IFERROR(VLOOKUP($B4,Kraftvärmeprod!$B$1:$AH$479,MATCH(Z$2,Kraftvärmeprod!$B$1:$AG$1,0),FALSE)/1,0)-IFERROR(VLOOKUP($B4,'Slutlig allokering kvv'!$B$2:$AC$462,MATCH(Z$3,'Slutlig allokering kvv'!$B$1:$AJ$1,0),FALSE)/1,0)</f>
        <v>0</v>
      </c>
      <c r="AA4">
        <f>IFERROR(VLOOKUP($B4,Kraftvärmeprod!$B$1:$AH$479,MATCH(AA$2,Kraftvärmeprod!$B$1:$AG$1,0),FALSE)/1,0)-IFERROR(VLOOKUP($B4,'Slutlig allokering kvv'!$B$2:$AC$462,MATCH(AA$3,'Slutlig allokering kvv'!$B$1:$AJ$1,0),FALSE)/1,0)</f>
        <v>0</v>
      </c>
      <c r="AB4">
        <f>IFERROR(VLOOKUP($B4,Kraftvärmeprod!$B$1:$AH$479,MATCH(AB$2,Kraftvärmeprod!$B$1:$AG$1,0),FALSE)/1,0)-IFERROR(VLOOKUP($B4,'Slutlig allokering kvv'!$B$2:$AC$462,MATCH(AB$3,'Slutlig allokering kvv'!$B$1:$AJ$1,0),FALSE)/1,0)</f>
        <v>0</v>
      </c>
      <c r="AE4">
        <f>SUM(E4:AB4)-M4</f>
        <v>0</v>
      </c>
      <c r="AG4">
        <f>IFERROR(VLOOKUP(B4,'Slutlig allokering kvv'!$B$2:$AJ$462,MATCH("Summa justerad allokerad tillförd energi (utan hjälpel och rökgaskondensering):",'Slutlig allokering kvv'!$B$1:$AK$1,0),FALSE)/1,"")</f>
        <v>0</v>
      </c>
      <c r="AI4" s="23" t="str">
        <f>IFERROR(1-VLOOKUP(B4,'Slutlig allokering kvv'!$B$2:$AJ$462,MATCH("Andel av bränsle i kvv som allokerats till värme, exklusive rökgaskondensering och hjälpel",'Slutlig allokering kvv'!$B$1:$AK$1,0),FALSE),"")</f>
        <v/>
      </c>
      <c r="AK4" s="23" t="str">
        <f>IFERROR(AE4/(AE4+AG4),"")</f>
        <v/>
      </c>
    </row>
    <row r="5" spans="1:39" x14ac:dyDescent="0.25">
      <c r="A5" s="2" t="s">
        <v>12</v>
      </c>
      <c r="B5" s="2" t="s">
        <v>14</v>
      </c>
      <c r="C5" s="2">
        <f>IFERROR(VLOOKUP($B5,Kraftvärmeprod!$B$1:$AH$479,MATCH(C$3,Kraftvärmeprod!$B$1:$AG$1,0),FALSE)/1,"")</f>
        <v>223.316</v>
      </c>
      <c r="D5" s="2">
        <f>IFERROR(VLOOKUP($B5,Kraftvärmeprod!$B$1:$AH$479,MATCH(D$3,Kraftvärmeprod!$B$1:$AG$1,0),FALSE)/1,"")</f>
        <v>61.59</v>
      </c>
      <c r="E5">
        <f>IFERROR(VLOOKUP($B5,Kraftvärmeprod!$B$1:$AH$479,MATCH(E$2,Kraftvärmeprod!$B$1:$AG$1,0),FALSE)/1,0)-IFERROR(VLOOKUP($B5,'Slutlig allokering kvv'!$B$2:$AC$462,MATCH(E$3,'Slutlig allokering kvv'!$B$1:$AJ$1,0),FALSE)/1,0)</f>
        <v>0</v>
      </c>
      <c r="F5">
        <f>IFERROR(VLOOKUP($B5,Kraftvärmeprod!$B$1:$AH$479,MATCH(F$2,Kraftvärmeprod!$B$1:$AG$1,0),FALSE)/1,0)-IFERROR(VLOOKUP($B5,'Slutlig allokering kvv'!$B$2:$AC$462,MATCH(F$3,'Slutlig allokering kvv'!$B$1:$AJ$1,0),FALSE)/1,0)</f>
        <v>0</v>
      </c>
      <c r="G5">
        <f>IFERROR(VLOOKUP($B5,Kraftvärmeprod!$B$1:$AH$479,MATCH(G$2,Kraftvärmeprod!$B$1:$AG$1,0),FALSE)/1,0)-IFERROR(VLOOKUP($B5,'Slutlig allokering kvv'!$B$2:$AC$462,MATCH(G$3,'Slutlig allokering kvv'!$B$1:$AJ$1,0),FALSE)/1,0)</f>
        <v>0</v>
      </c>
      <c r="H5">
        <f>IFERROR(VLOOKUP($B5,Kraftvärmeprod!$B$1:$AH$479,MATCH(H$2,Kraftvärmeprod!$B$1:$AG$1,0),FALSE)/1,0)-IFERROR(VLOOKUP($B5,'Slutlig allokering kvv'!$B$2:$AC$462,MATCH(H$3,'Slutlig allokering kvv'!$B$1:$AJ$1,0),FALSE)/1,0)</f>
        <v>0</v>
      </c>
      <c r="I5">
        <f>IFERROR(VLOOKUP($B5,Kraftvärmeprod!$B$1:$AH$479,MATCH(I$2,Kraftvärmeprod!$B$1:$AG$1,0),FALSE)/1,0)-IFERROR(VLOOKUP($B5,'Slutlig allokering kvv'!$B$2:$AC$462,MATCH(I$3,'Slutlig allokering kvv'!$B$1:$AJ$1,0),FALSE)/1,0)</f>
        <v>7.7349000000000001E-2</v>
      </c>
      <c r="J5">
        <f>IFERROR(VLOOKUP($B5,Kraftvärmeprod!$B$1:$AH$479,MATCH(J$2,Kraftvärmeprod!$B$1:$AG$1,0),FALSE)/1,0)-IFERROR(VLOOKUP($B5,'Slutlig allokering kvv'!$B$2:$AC$462,MATCH(J$3,'Slutlig allokering kvv'!$B$1:$AJ$1,0),FALSE)/1,0)</f>
        <v>0</v>
      </c>
      <c r="K5">
        <f>IFERROR(VLOOKUP($B5,Kraftvärmeprod!$B$1:$AH$479,MATCH(K$2,Kraftvärmeprod!$B$1:$AG$1,0),FALSE)/1,0)-IFERROR(VLOOKUP($B5,'Slutlig allokering kvv'!$B$2:$AC$462,MATCH(K$3,'Slutlig allokering kvv'!$B$1:$AJ$1,0),FALSE)/1,0)</f>
        <v>0</v>
      </c>
      <c r="L5">
        <f>IFERROR(VLOOKUP($B5,Kraftvärmeprod!$B$1:$AH$479,MATCH(L$2,Kraftvärmeprod!$B$1:$AG$1,0),FALSE)/1,0)-IFERROR(VLOOKUP($B5,'Slutlig allokering kvv'!$B$2:$AC$462,MATCH(L$3,'Slutlig allokering kvv'!$B$1:$AJ$1,0),FALSE)/1,0)</f>
        <v>101.262</v>
      </c>
      <c r="M5" s="40">
        <f>IFERROR(VLOOKUP($B5,Miljö!$B$1:$S$477,MATCH(M$2,Miljö!$B$1:$X$1,0),FALSE)/1,0)-IFERROR(VLOOKUP($B5,'Slutlig allokering kvv'!$B$2:$AC$462,MATCH(M$3,'Slutlig allokering kvv'!$B$1:$AJ$1,0),FALSE)/1,0)</f>
        <v>4.3899200000000009</v>
      </c>
      <c r="N5">
        <f>IFERROR(VLOOKUP($B5,Kraftvärmeprod!$B$1:$AH$479,MATCH(N$2,Kraftvärmeprod!$B$1:$AG$1,0),FALSE)/1,0)-IFERROR(VLOOKUP($B5,'Slutlig allokering kvv'!$B$2:$AC$462,MATCH(N$3,'Slutlig allokering kvv'!$B$1:$AJ$1,0),FALSE)/1,0)</f>
        <v>0</v>
      </c>
      <c r="O5">
        <f>IFERROR(VLOOKUP($B5,Kraftvärmeprod!$B$1:$AH$479,MATCH(O$2,Kraftvärmeprod!$B$1:$AG$1,0),FALSE)/1,0)-IFERROR(VLOOKUP($B5,'Slutlig allokering kvv'!$B$2:$AC$462,MATCH(O$3,'Slutlig allokering kvv'!$B$1:$AJ$1,0),FALSE)/1,0)</f>
        <v>0</v>
      </c>
      <c r="P5">
        <f>IFERROR(VLOOKUP($B5,Kraftvärmeprod!$B$1:$AH$479,MATCH(P$2,Kraftvärmeprod!$B$1:$AG$1,0),FALSE)/1,0)-IFERROR(VLOOKUP($B5,'Slutlig allokering kvv'!$B$2:$AC$462,MATCH(P$3,'Slutlig allokering kvv'!$B$1:$AJ$1,0),FALSE)/1,0)</f>
        <v>0</v>
      </c>
      <c r="Q5">
        <f>IFERROR(VLOOKUP($B5,Kraftvärmeprod!$B$1:$AH$479,MATCH(Q$2,Kraftvärmeprod!$B$1:$AG$1,0),FALSE)/1,0)-IFERROR(VLOOKUP($B5,'Slutlig allokering kvv'!$B$2:$AC$462,MATCH(Q$3,'Slutlig allokering kvv'!$B$1:$AJ$1,0),FALSE)/1,0)</f>
        <v>0</v>
      </c>
      <c r="R5">
        <f>IFERROR(VLOOKUP($B5,Kraftvärmeprod!$B$1:$AH$479,MATCH(R$2,Kraftvärmeprod!$B$1:$AG$1,0),FALSE)/1,0)-IFERROR(VLOOKUP($B5,'Slutlig allokering kvv'!$B$2:$AC$462,MATCH(R$3,'Slutlig allokering kvv'!$B$1:$AJ$1,0),FALSE)/1,0)</f>
        <v>0</v>
      </c>
      <c r="S5">
        <f>IFERROR(VLOOKUP($B5,Kraftvärmeprod!$B$1:$AH$479,MATCH(S$2,Kraftvärmeprod!$B$1:$AG$1,0),FALSE)/1,0)-IFERROR(VLOOKUP($B5,'Slutlig allokering kvv'!$B$2:$AC$462,MATCH(S$3,'Slutlig allokering kvv'!$B$1:$AJ$1,0),FALSE)/1,0)</f>
        <v>0</v>
      </c>
      <c r="T5">
        <f>IFERROR(VLOOKUP($B5,Kraftvärmeprod!$B$1:$AH$479,MATCH(T$2,Kraftvärmeprod!$B$1:$AG$1,0),FALSE)/1,0)-IFERROR(VLOOKUP($B5,'Slutlig allokering kvv'!$B$2:$AC$462,MATCH(T$3,'Slutlig allokering kvv'!$B$1:$AJ$1,0),FALSE)/1,0)</f>
        <v>0</v>
      </c>
      <c r="U5">
        <f>IFERROR(VLOOKUP($B5,Kraftvärmeprod!$B$1:$AH$479,MATCH(U$2,Kraftvärmeprod!$B$1:$AG$1,0),FALSE)/1,0)-IFERROR(VLOOKUP($B5,'Slutlig allokering kvv'!$B$2:$AC$462,MATCH(U$3,'Slutlig allokering kvv'!$B$1:$AJ$1,0),FALSE)/1,0)</f>
        <v>0</v>
      </c>
      <c r="V5">
        <f>IFERROR(VLOOKUP($B5,Kraftvärmeprod!$B$1:$AH$479,MATCH(V$2,Kraftvärmeprod!$B$1:$AG$1,0),FALSE)/1,0)-IFERROR(VLOOKUP($B5,'Slutlig allokering kvv'!$B$2:$AC$462,MATCH(V$3,'Slutlig allokering kvv'!$B$1:$AJ$1,0),FALSE)/1,0)</f>
        <v>0</v>
      </c>
      <c r="W5">
        <f>IFERROR(VLOOKUP($B5,Kraftvärmeprod!$B$1:$AH$479,MATCH(W$2,Kraftvärmeprod!$B$1:$AG$1,0),FALSE)/1,0)-IFERROR(VLOOKUP($B5,'Slutlig allokering kvv'!$B$2:$AC$462,MATCH(W$3,'Slutlig allokering kvv'!$B$1:$AJ$1,0),FALSE)/1,0)</f>
        <v>0</v>
      </c>
      <c r="X5">
        <f>IFERROR(VLOOKUP($B5,Kraftvärmeprod!$B$1:$AH$479,MATCH(X$2,Kraftvärmeprod!$B$1:$AG$1,0),FALSE)/1,0)-IFERROR(VLOOKUP($B5,'Slutlig allokering kvv'!$B$2:$AC$462,MATCH(X$3,'Slutlig allokering kvv'!$B$1:$AJ$1,0),FALSE)/1,0)</f>
        <v>0</v>
      </c>
      <c r="Y5">
        <f>IFERROR(VLOOKUP($B5,Kraftvärmeprod!$B$1:$AH$479,MATCH(Y$2,Kraftvärmeprod!$B$1:$AG$1,0),FALSE)/1,0)-IFERROR(VLOOKUP($B5,'Slutlig allokering kvv'!$B$2:$AC$462,MATCH(Y$3,'Slutlig allokering kvv'!$B$1:$AJ$1,0),FALSE)/1,0)</f>
        <v>0</v>
      </c>
      <c r="Z5">
        <f>IFERROR(VLOOKUP($B5,Kraftvärmeprod!$B$1:$AH$479,MATCH(Z$2,Kraftvärmeprod!$B$1:$AG$1,0),FALSE)/1,0)-IFERROR(VLOOKUP($B5,'Slutlig allokering kvv'!$B$2:$AC$462,MATCH(Z$3,'Slutlig allokering kvv'!$B$1:$AJ$1,0),FALSE)/1,0)</f>
        <v>0</v>
      </c>
      <c r="AA5">
        <f>IFERROR(VLOOKUP($B5,Kraftvärmeprod!$B$1:$AH$479,MATCH(AA$2,Kraftvärmeprod!$B$1:$AG$1,0),FALSE)/1,0)-IFERROR(VLOOKUP($B5,'Slutlig allokering kvv'!$B$2:$AC$462,MATCH(AA$3,'Slutlig allokering kvv'!$B$1:$AJ$1,0),FALSE)/1,0)</f>
        <v>0</v>
      </c>
      <c r="AB5">
        <f>IFERROR(VLOOKUP($B5,Kraftvärmeprod!$B$1:$AH$479,MATCH(AB$2,Kraftvärmeprod!$B$1:$AG$1,0),FALSE)/1,0)-IFERROR(VLOOKUP($B5,'Slutlig allokering kvv'!$B$2:$AC$462,MATCH(AB$3,'Slutlig allokering kvv'!$B$1:$AJ$1,0),FALSE)/1,0)</f>
        <v>0</v>
      </c>
      <c r="AE5">
        <f>SUM(E5:AB5)-M5</f>
        <v>101.339349</v>
      </c>
      <c r="AG5">
        <f>IFERROR(VLOOKUP(B5,'Slutlig allokering kvv'!$B$2:$AJ$462,MATCH("Summa justerad allokerad tillförd energi (utan hjälpel och rökgaskondensering):",'Slutlig allokering kvv'!$B$1:$AK$1,0),FALSE)/1,"")</f>
        <v>141.02565100000001</v>
      </c>
      <c r="AI5" s="23">
        <f>IFERROR(1-VLOOKUP(B5,'Slutlig allokering kvv'!$B$2:$AJ$462,MATCH("Andel av bränsle i kvv som allokerats till värme, exklusive rökgaskondensering och hjälpel",'Slutlig allokering kvv'!$B$1:$AK$1,0),FALSE),"")</f>
        <v>0.41812699440925871</v>
      </c>
      <c r="AK5" s="23">
        <f>IFERROR(AE5/(AE5+AG5),"")</f>
        <v>0.41812699440925877</v>
      </c>
    </row>
    <row r="6" spans="1:39" x14ac:dyDescent="0.25">
      <c r="A6" s="2" t="s">
        <v>12</v>
      </c>
      <c r="B6" s="2" t="s">
        <v>15</v>
      </c>
      <c r="C6" s="2" t="str">
        <f>IFERROR(VLOOKUP($B6,Kraftvärmeprod!$B$1:$AH$479,MATCH(C$3,Kraftvärmeprod!$B$1:$AG$1,0),FALSE)/1,"")</f>
        <v/>
      </c>
      <c r="D6" s="2" t="str">
        <f>IFERROR(VLOOKUP($B6,Kraftvärmeprod!$B$1:$AH$479,MATCH(D$3,Kraftvärmeprod!$B$1:$AG$1,0),FALSE)/1,"")</f>
        <v/>
      </c>
      <c r="E6">
        <f>IFERROR(VLOOKUP($B6,Kraftvärmeprod!$B$1:$AH$479,MATCH(E$2,Kraftvärmeprod!$B$1:$AG$1,0),FALSE)/1,0)-IFERROR(VLOOKUP($B6,'Slutlig allokering kvv'!$B$2:$AC$462,MATCH(E$3,'Slutlig allokering kvv'!$B$1:$AJ$1,0),FALSE)/1,0)</f>
        <v>0</v>
      </c>
      <c r="F6">
        <f>IFERROR(VLOOKUP($B6,Kraftvärmeprod!$B$1:$AH$479,MATCH(F$2,Kraftvärmeprod!$B$1:$AG$1,0),FALSE)/1,0)-IFERROR(VLOOKUP($B6,'Slutlig allokering kvv'!$B$2:$AC$462,MATCH(F$3,'Slutlig allokering kvv'!$B$1:$AJ$1,0),FALSE)/1,0)</f>
        <v>0</v>
      </c>
      <c r="G6">
        <f>IFERROR(VLOOKUP($B6,Kraftvärmeprod!$B$1:$AH$479,MATCH(G$2,Kraftvärmeprod!$B$1:$AG$1,0),FALSE)/1,0)-IFERROR(VLOOKUP($B6,'Slutlig allokering kvv'!$B$2:$AC$462,MATCH(G$3,'Slutlig allokering kvv'!$B$1:$AJ$1,0),FALSE)/1,0)</f>
        <v>0</v>
      </c>
      <c r="H6">
        <f>IFERROR(VLOOKUP($B6,Kraftvärmeprod!$B$1:$AH$479,MATCH(H$2,Kraftvärmeprod!$B$1:$AG$1,0),FALSE)/1,0)-IFERROR(VLOOKUP($B6,'Slutlig allokering kvv'!$B$2:$AC$462,MATCH(H$3,'Slutlig allokering kvv'!$B$1:$AJ$1,0),FALSE)/1,0)</f>
        <v>0</v>
      </c>
      <c r="I6">
        <f>IFERROR(VLOOKUP($B6,Kraftvärmeprod!$B$1:$AH$479,MATCH(I$2,Kraftvärmeprod!$B$1:$AG$1,0),FALSE)/1,0)-IFERROR(VLOOKUP($B6,'Slutlig allokering kvv'!$B$2:$AC$462,MATCH(I$3,'Slutlig allokering kvv'!$B$1:$AJ$1,0),FALSE)/1,0)</f>
        <v>0</v>
      </c>
      <c r="J6">
        <f>IFERROR(VLOOKUP($B6,Kraftvärmeprod!$B$1:$AH$479,MATCH(J$2,Kraftvärmeprod!$B$1:$AG$1,0),FALSE)/1,0)-IFERROR(VLOOKUP($B6,'Slutlig allokering kvv'!$B$2:$AC$462,MATCH(J$3,'Slutlig allokering kvv'!$B$1:$AJ$1,0),FALSE)/1,0)</f>
        <v>0</v>
      </c>
      <c r="K6">
        <f>IFERROR(VLOOKUP($B6,Kraftvärmeprod!$B$1:$AH$479,MATCH(K$2,Kraftvärmeprod!$B$1:$AG$1,0),FALSE)/1,0)-IFERROR(VLOOKUP($B6,'Slutlig allokering kvv'!$B$2:$AC$462,MATCH(K$3,'Slutlig allokering kvv'!$B$1:$AJ$1,0),FALSE)/1,0)</f>
        <v>0</v>
      </c>
      <c r="L6">
        <f>IFERROR(VLOOKUP($B6,Kraftvärmeprod!$B$1:$AH$479,MATCH(L$2,Kraftvärmeprod!$B$1:$AG$1,0),FALSE)/1,0)-IFERROR(VLOOKUP($B6,'Slutlig allokering kvv'!$B$2:$AC$462,MATCH(L$3,'Slutlig allokering kvv'!$B$1:$AJ$1,0),FALSE)/1,0)</f>
        <v>0</v>
      </c>
      <c r="M6" s="40">
        <f>IFERROR(VLOOKUP($B6,Miljö!$B$1:$S$477,MATCH(M$2,Miljö!$B$1:$X$1,0),FALSE)/1,0)-IFERROR(VLOOKUP($B6,'Slutlig allokering kvv'!$B$2:$AC$462,MATCH(M$3,'Slutlig allokering kvv'!$B$1:$AJ$1,0),FALSE)/1,0)</f>
        <v>0</v>
      </c>
      <c r="N6">
        <f>IFERROR(VLOOKUP($B6,Kraftvärmeprod!$B$1:$AH$479,MATCH(N$2,Kraftvärmeprod!$B$1:$AG$1,0),FALSE)/1,0)-IFERROR(VLOOKUP($B6,'Slutlig allokering kvv'!$B$2:$AC$462,MATCH(N$3,'Slutlig allokering kvv'!$B$1:$AJ$1,0),FALSE)/1,0)</f>
        <v>0</v>
      </c>
      <c r="O6">
        <f>IFERROR(VLOOKUP($B6,Kraftvärmeprod!$B$1:$AH$479,MATCH(O$2,Kraftvärmeprod!$B$1:$AG$1,0),FALSE)/1,0)-IFERROR(VLOOKUP($B6,'Slutlig allokering kvv'!$B$2:$AC$462,MATCH(O$3,'Slutlig allokering kvv'!$B$1:$AJ$1,0),FALSE)/1,0)</f>
        <v>0</v>
      </c>
      <c r="P6">
        <f>IFERROR(VLOOKUP($B6,Kraftvärmeprod!$B$1:$AH$479,MATCH(P$2,Kraftvärmeprod!$B$1:$AG$1,0),FALSE)/1,0)-IFERROR(VLOOKUP($B6,'Slutlig allokering kvv'!$B$2:$AC$462,MATCH(P$3,'Slutlig allokering kvv'!$B$1:$AJ$1,0),FALSE)/1,0)</f>
        <v>0</v>
      </c>
      <c r="Q6">
        <f>IFERROR(VLOOKUP($B6,Kraftvärmeprod!$B$1:$AH$479,MATCH(Q$2,Kraftvärmeprod!$B$1:$AG$1,0),FALSE)/1,0)-IFERROR(VLOOKUP($B6,'Slutlig allokering kvv'!$B$2:$AC$462,MATCH(Q$3,'Slutlig allokering kvv'!$B$1:$AJ$1,0),FALSE)/1,0)</f>
        <v>0</v>
      </c>
      <c r="R6">
        <f>IFERROR(VLOOKUP($B6,Kraftvärmeprod!$B$1:$AH$479,MATCH(R$2,Kraftvärmeprod!$B$1:$AG$1,0),FALSE)/1,0)-IFERROR(VLOOKUP($B6,'Slutlig allokering kvv'!$B$2:$AC$462,MATCH(R$3,'Slutlig allokering kvv'!$B$1:$AJ$1,0),FALSE)/1,0)</f>
        <v>0</v>
      </c>
      <c r="S6">
        <f>IFERROR(VLOOKUP($B6,Kraftvärmeprod!$B$1:$AH$479,MATCH(S$2,Kraftvärmeprod!$B$1:$AG$1,0),FALSE)/1,0)-IFERROR(VLOOKUP($B6,'Slutlig allokering kvv'!$B$2:$AC$462,MATCH(S$3,'Slutlig allokering kvv'!$B$1:$AJ$1,0),FALSE)/1,0)</f>
        <v>0</v>
      </c>
      <c r="T6">
        <f>IFERROR(VLOOKUP($B6,Kraftvärmeprod!$B$1:$AH$479,MATCH(T$2,Kraftvärmeprod!$B$1:$AG$1,0),FALSE)/1,0)-IFERROR(VLOOKUP($B6,'Slutlig allokering kvv'!$B$2:$AC$462,MATCH(T$3,'Slutlig allokering kvv'!$B$1:$AJ$1,0),FALSE)/1,0)</f>
        <v>0</v>
      </c>
      <c r="U6">
        <f>IFERROR(VLOOKUP($B6,Kraftvärmeprod!$B$1:$AH$479,MATCH(U$2,Kraftvärmeprod!$B$1:$AG$1,0),FALSE)/1,0)-IFERROR(VLOOKUP($B6,'Slutlig allokering kvv'!$B$2:$AC$462,MATCH(U$3,'Slutlig allokering kvv'!$B$1:$AJ$1,0),FALSE)/1,0)</f>
        <v>0</v>
      </c>
      <c r="V6">
        <f>IFERROR(VLOOKUP($B6,Kraftvärmeprod!$B$1:$AH$479,MATCH(V$2,Kraftvärmeprod!$B$1:$AG$1,0),FALSE)/1,0)-IFERROR(VLOOKUP($B6,'Slutlig allokering kvv'!$B$2:$AC$462,MATCH(V$3,'Slutlig allokering kvv'!$B$1:$AJ$1,0),FALSE)/1,0)</f>
        <v>0</v>
      </c>
      <c r="W6">
        <f>IFERROR(VLOOKUP($B6,Kraftvärmeprod!$B$1:$AH$479,MATCH(W$2,Kraftvärmeprod!$B$1:$AG$1,0),FALSE)/1,0)-IFERROR(VLOOKUP($B6,'Slutlig allokering kvv'!$B$2:$AC$462,MATCH(W$3,'Slutlig allokering kvv'!$B$1:$AJ$1,0),FALSE)/1,0)</f>
        <v>0</v>
      </c>
      <c r="X6">
        <f>IFERROR(VLOOKUP($B6,Kraftvärmeprod!$B$1:$AH$479,MATCH(X$2,Kraftvärmeprod!$B$1:$AG$1,0),FALSE)/1,0)-IFERROR(VLOOKUP($B6,'Slutlig allokering kvv'!$B$2:$AC$462,MATCH(X$3,'Slutlig allokering kvv'!$B$1:$AJ$1,0),FALSE)/1,0)</f>
        <v>0</v>
      </c>
      <c r="Y6">
        <f>IFERROR(VLOOKUP($B6,Kraftvärmeprod!$B$1:$AH$479,MATCH(Y$2,Kraftvärmeprod!$B$1:$AG$1,0),FALSE)/1,0)-IFERROR(VLOOKUP($B6,'Slutlig allokering kvv'!$B$2:$AC$462,MATCH(Y$3,'Slutlig allokering kvv'!$B$1:$AJ$1,0),FALSE)/1,0)</f>
        <v>0</v>
      </c>
      <c r="Z6">
        <f>IFERROR(VLOOKUP($B6,Kraftvärmeprod!$B$1:$AH$479,MATCH(Z$2,Kraftvärmeprod!$B$1:$AG$1,0),FALSE)/1,0)-IFERROR(VLOOKUP($B6,'Slutlig allokering kvv'!$B$2:$AC$462,MATCH(Z$3,'Slutlig allokering kvv'!$B$1:$AJ$1,0),FALSE)/1,0)</f>
        <v>0</v>
      </c>
      <c r="AA6">
        <f>IFERROR(VLOOKUP($B6,Kraftvärmeprod!$B$1:$AH$479,MATCH(AA$2,Kraftvärmeprod!$B$1:$AG$1,0),FALSE)/1,0)-IFERROR(VLOOKUP($B6,'Slutlig allokering kvv'!$B$2:$AC$462,MATCH(AA$3,'Slutlig allokering kvv'!$B$1:$AJ$1,0),FALSE)/1,0)</f>
        <v>0</v>
      </c>
      <c r="AB6">
        <f>IFERROR(VLOOKUP($B6,Kraftvärmeprod!$B$1:$AH$479,MATCH(AB$2,Kraftvärmeprod!$B$1:$AG$1,0),FALSE)/1,0)-IFERROR(VLOOKUP($B6,'Slutlig allokering kvv'!$B$2:$AC$462,MATCH(AB$3,'Slutlig allokering kvv'!$B$1:$AJ$1,0),FALSE)/1,0)</f>
        <v>0</v>
      </c>
      <c r="AE6">
        <f t="shared" ref="AE6:AE69" si="0">SUM(E6:AB6)-M6</f>
        <v>0</v>
      </c>
      <c r="AG6">
        <f>IFERROR(VLOOKUP(B6,'Slutlig allokering kvv'!$B$2:$AJ$462,MATCH("Summa justerad allokerad tillförd energi (utan hjälpel och rökgaskondensering):",'Slutlig allokering kvv'!$B$1:$AK$1,0),FALSE)/1,"")</f>
        <v>0</v>
      </c>
      <c r="AI6" s="23" t="str">
        <f>IFERROR(1-VLOOKUP(B6,'Slutlig allokering kvv'!$B$2:$AJ$462,MATCH("Andel av bränsle i kvv som allokerats till värme, exklusive rökgaskondensering och hjälpel",'Slutlig allokering kvv'!$B$1:$AK$1,0),FALSE),"")</f>
        <v/>
      </c>
      <c r="AK6" s="23" t="str">
        <f t="shared" ref="AK6:AK69" si="1">IFERROR(AE6/(AE6+AG6),"")</f>
        <v/>
      </c>
    </row>
    <row r="7" spans="1:39" x14ac:dyDescent="0.25">
      <c r="A7" s="2" t="s">
        <v>12</v>
      </c>
      <c r="B7" s="2" t="s">
        <v>16</v>
      </c>
      <c r="C7" s="2" t="str">
        <f>IFERROR(VLOOKUP($B7,Kraftvärmeprod!$B$1:$AH$479,MATCH(C$3,Kraftvärmeprod!$B$1:$AG$1,0),FALSE)/1,"")</f>
        <v/>
      </c>
      <c r="D7" s="2" t="str">
        <f>IFERROR(VLOOKUP($B7,Kraftvärmeprod!$B$1:$AH$479,MATCH(D$3,Kraftvärmeprod!$B$1:$AG$1,0),FALSE)/1,"")</f>
        <v/>
      </c>
      <c r="E7">
        <f>IFERROR(VLOOKUP($B7,Kraftvärmeprod!$B$1:$AH$479,MATCH(E$2,Kraftvärmeprod!$B$1:$AG$1,0),FALSE)/1,0)-IFERROR(VLOOKUP($B7,'Slutlig allokering kvv'!$B$2:$AC$462,MATCH(E$3,'Slutlig allokering kvv'!$B$1:$AJ$1,0),FALSE)/1,0)</f>
        <v>0</v>
      </c>
      <c r="F7">
        <f>IFERROR(VLOOKUP($B7,Kraftvärmeprod!$B$1:$AH$479,MATCH(F$2,Kraftvärmeprod!$B$1:$AG$1,0),FALSE)/1,0)-IFERROR(VLOOKUP($B7,'Slutlig allokering kvv'!$B$2:$AC$462,MATCH(F$3,'Slutlig allokering kvv'!$B$1:$AJ$1,0),FALSE)/1,0)</f>
        <v>0</v>
      </c>
      <c r="G7">
        <f>IFERROR(VLOOKUP($B7,Kraftvärmeprod!$B$1:$AH$479,MATCH(G$2,Kraftvärmeprod!$B$1:$AG$1,0),FALSE)/1,0)-IFERROR(VLOOKUP($B7,'Slutlig allokering kvv'!$B$2:$AC$462,MATCH(G$3,'Slutlig allokering kvv'!$B$1:$AJ$1,0),FALSE)/1,0)</f>
        <v>0</v>
      </c>
      <c r="H7">
        <f>IFERROR(VLOOKUP($B7,Kraftvärmeprod!$B$1:$AH$479,MATCH(H$2,Kraftvärmeprod!$B$1:$AG$1,0),FALSE)/1,0)-IFERROR(VLOOKUP($B7,'Slutlig allokering kvv'!$B$2:$AC$462,MATCH(H$3,'Slutlig allokering kvv'!$B$1:$AJ$1,0),FALSE)/1,0)</f>
        <v>0</v>
      </c>
      <c r="I7">
        <f>IFERROR(VLOOKUP($B7,Kraftvärmeprod!$B$1:$AH$479,MATCH(I$2,Kraftvärmeprod!$B$1:$AG$1,0),FALSE)/1,0)-IFERROR(VLOOKUP($B7,'Slutlig allokering kvv'!$B$2:$AC$462,MATCH(I$3,'Slutlig allokering kvv'!$B$1:$AJ$1,0),FALSE)/1,0)</f>
        <v>0</v>
      </c>
      <c r="J7">
        <f>IFERROR(VLOOKUP($B7,Kraftvärmeprod!$B$1:$AH$479,MATCH(J$2,Kraftvärmeprod!$B$1:$AG$1,0),FALSE)/1,0)-IFERROR(VLOOKUP($B7,'Slutlig allokering kvv'!$B$2:$AC$462,MATCH(J$3,'Slutlig allokering kvv'!$B$1:$AJ$1,0),FALSE)/1,0)</f>
        <v>0</v>
      </c>
      <c r="K7">
        <f>IFERROR(VLOOKUP($B7,Kraftvärmeprod!$B$1:$AH$479,MATCH(K$2,Kraftvärmeprod!$B$1:$AG$1,0),FALSE)/1,0)-IFERROR(VLOOKUP($B7,'Slutlig allokering kvv'!$B$2:$AC$462,MATCH(K$3,'Slutlig allokering kvv'!$B$1:$AJ$1,0),FALSE)/1,0)</f>
        <v>0</v>
      </c>
      <c r="L7">
        <f>IFERROR(VLOOKUP($B7,Kraftvärmeprod!$B$1:$AH$479,MATCH(L$2,Kraftvärmeprod!$B$1:$AG$1,0),FALSE)/1,0)-IFERROR(VLOOKUP($B7,'Slutlig allokering kvv'!$B$2:$AC$462,MATCH(L$3,'Slutlig allokering kvv'!$B$1:$AJ$1,0),FALSE)/1,0)</f>
        <v>0</v>
      </c>
      <c r="M7" s="40">
        <f>IFERROR(VLOOKUP($B7,Miljö!$B$1:$S$477,MATCH(M$2,Miljö!$B$1:$X$1,0),FALSE)/1,0)-IFERROR(VLOOKUP($B7,'Slutlig allokering kvv'!$B$2:$AC$462,MATCH(M$3,'Slutlig allokering kvv'!$B$1:$AJ$1,0),FALSE)/1,0)</f>
        <v>0</v>
      </c>
      <c r="N7">
        <f>IFERROR(VLOOKUP($B7,Kraftvärmeprod!$B$1:$AH$479,MATCH(N$2,Kraftvärmeprod!$B$1:$AG$1,0),FALSE)/1,0)-IFERROR(VLOOKUP($B7,'Slutlig allokering kvv'!$B$2:$AC$462,MATCH(N$3,'Slutlig allokering kvv'!$B$1:$AJ$1,0),FALSE)/1,0)</f>
        <v>0</v>
      </c>
      <c r="O7">
        <f>IFERROR(VLOOKUP($B7,Kraftvärmeprod!$B$1:$AH$479,MATCH(O$2,Kraftvärmeprod!$B$1:$AG$1,0),FALSE)/1,0)-IFERROR(VLOOKUP($B7,'Slutlig allokering kvv'!$B$2:$AC$462,MATCH(O$3,'Slutlig allokering kvv'!$B$1:$AJ$1,0),FALSE)/1,0)</f>
        <v>0</v>
      </c>
      <c r="P7">
        <f>IFERROR(VLOOKUP($B7,Kraftvärmeprod!$B$1:$AH$479,MATCH(P$2,Kraftvärmeprod!$B$1:$AG$1,0),FALSE)/1,0)-IFERROR(VLOOKUP($B7,'Slutlig allokering kvv'!$B$2:$AC$462,MATCH(P$3,'Slutlig allokering kvv'!$B$1:$AJ$1,0),FALSE)/1,0)</f>
        <v>0</v>
      </c>
      <c r="Q7">
        <f>IFERROR(VLOOKUP($B7,Kraftvärmeprod!$B$1:$AH$479,MATCH(Q$2,Kraftvärmeprod!$B$1:$AG$1,0),FALSE)/1,0)-IFERROR(VLOOKUP($B7,'Slutlig allokering kvv'!$B$2:$AC$462,MATCH(Q$3,'Slutlig allokering kvv'!$B$1:$AJ$1,0),FALSE)/1,0)</f>
        <v>0</v>
      </c>
      <c r="R7">
        <f>IFERROR(VLOOKUP($B7,Kraftvärmeprod!$B$1:$AH$479,MATCH(R$2,Kraftvärmeprod!$B$1:$AG$1,0),FALSE)/1,0)-IFERROR(VLOOKUP($B7,'Slutlig allokering kvv'!$B$2:$AC$462,MATCH(R$3,'Slutlig allokering kvv'!$B$1:$AJ$1,0),FALSE)/1,0)</f>
        <v>0</v>
      </c>
      <c r="S7">
        <f>IFERROR(VLOOKUP($B7,Kraftvärmeprod!$B$1:$AH$479,MATCH(S$2,Kraftvärmeprod!$B$1:$AG$1,0),FALSE)/1,0)-IFERROR(VLOOKUP($B7,'Slutlig allokering kvv'!$B$2:$AC$462,MATCH(S$3,'Slutlig allokering kvv'!$B$1:$AJ$1,0),FALSE)/1,0)</f>
        <v>0</v>
      </c>
      <c r="T7">
        <f>IFERROR(VLOOKUP($B7,Kraftvärmeprod!$B$1:$AH$479,MATCH(T$2,Kraftvärmeprod!$B$1:$AG$1,0),FALSE)/1,0)-IFERROR(VLOOKUP($B7,'Slutlig allokering kvv'!$B$2:$AC$462,MATCH(T$3,'Slutlig allokering kvv'!$B$1:$AJ$1,0),FALSE)/1,0)</f>
        <v>0</v>
      </c>
      <c r="U7">
        <f>IFERROR(VLOOKUP($B7,Kraftvärmeprod!$B$1:$AH$479,MATCH(U$2,Kraftvärmeprod!$B$1:$AG$1,0),FALSE)/1,0)-IFERROR(VLOOKUP($B7,'Slutlig allokering kvv'!$B$2:$AC$462,MATCH(U$3,'Slutlig allokering kvv'!$B$1:$AJ$1,0),FALSE)/1,0)</f>
        <v>0</v>
      </c>
      <c r="V7">
        <f>IFERROR(VLOOKUP($B7,Kraftvärmeprod!$B$1:$AH$479,MATCH(V$2,Kraftvärmeprod!$B$1:$AG$1,0),FALSE)/1,0)-IFERROR(VLOOKUP($B7,'Slutlig allokering kvv'!$B$2:$AC$462,MATCH(V$3,'Slutlig allokering kvv'!$B$1:$AJ$1,0),FALSE)/1,0)</f>
        <v>0</v>
      </c>
      <c r="W7">
        <f>IFERROR(VLOOKUP($B7,Kraftvärmeprod!$B$1:$AH$479,MATCH(W$2,Kraftvärmeprod!$B$1:$AG$1,0),FALSE)/1,0)-IFERROR(VLOOKUP($B7,'Slutlig allokering kvv'!$B$2:$AC$462,MATCH(W$3,'Slutlig allokering kvv'!$B$1:$AJ$1,0),FALSE)/1,0)</f>
        <v>0</v>
      </c>
      <c r="X7">
        <f>IFERROR(VLOOKUP($B7,Kraftvärmeprod!$B$1:$AH$479,MATCH(X$2,Kraftvärmeprod!$B$1:$AG$1,0),FALSE)/1,0)-IFERROR(VLOOKUP($B7,'Slutlig allokering kvv'!$B$2:$AC$462,MATCH(X$3,'Slutlig allokering kvv'!$B$1:$AJ$1,0),FALSE)/1,0)</f>
        <v>0</v>
      </c>
      <c r="Y7">
        <f>IFERROR(VLOOKUP($B7,Kraftvärmeprod!$B$1:$AH$479,MATCH(Y$2,Kraftvärmeprod!$B$1:$AG$1,0),FALSE)/1,0)-IFERROR(VLOOKUP($B7,'Slutlig allokering kvv'!$B$2:$AC$462,MATCH(Y$3,'Slutlig allokering kvv'!$B$1:$AJ$1,0),FALSE)/1,0)</f>
        <v>0</v>
      </c>
      <c r="Z7">
        <f>IFERROR(VLOOKUP($B7,Kraftvärmeprod!$B$1:$AH$479,MATCH(Z$2,Kraftvärmeprod!$B$1:$AG$1,0),FALSE)/1,0)-IFERROR(VLOOKUP($B7,'Slutlig allokering kvv'!$B$2:$AC$462,MATCH(Z$3,'Slutlig allokering kvv'!$B$1:$AJ$1,0),FALSE)/1,0)</f>
        <v>0</v>
      </c>
      <c r="AA7">
        <f>IFERROR(VLOOKUP($B7,Kraftvärmeprod!$B$1:$AH$479,MATCH(AA$2,Kraftvärmeprod!$B$1:$AG$1,0),FALSE)/1,0)-IFERROR(VLOOKUP($B7,'Slutlig allokering kvv'!$B$2:$AC$462,MATCH(AA$3,'Slutlig allokering kvv'!$B$1:$AJ$1,0),FALSE)/1,0)</f>
        <v>0</v>
      </c>
      <c r="AB7">
        <f>IFERROR(VLOOKUP($B7,Kraftvärmeprod!$B$1:$AH$479,MATCH(AB$2,Kraftvärmeprod!$B$1:$AG$1,0),FALSE)/1,0)-IFERROR(VLOOKUP($B7,'Slutlig allokering kvv'!$B$2:$AC$462,MATCH(AB$3,'Slutlig allokering kvv'!$B$1:$AJ$1,0),FALSE)/1,0)</f>
        <v>0</v>
      </c>
      <c r="AE7">
        <f t="shared" si="0"/>
        <v>0</v>
      </c>
      <c r="AG7">
        <f>IFERROR(VLOOKUP(B7,'Slutlig allokering kvv'!$B$2:$AJ$462,MATCH("Summa justerad allokerad tillförd energi (utan hjälpel och rökgaskondensering):",'Slutlig allokering kvv'!$B$1:$AK$1,0),FALSE)/1,"")</f>
        <v>0</v>
      </c>
      <c r="AI7" s="23" t="str">
        <f>IFERROR(1-VLOOKUP(B7,'Slutlig allokering kvv'!$B$2:$AJ$462,MATCH("Andel av bränsle i kvv som allokerats till värme, exklusive rökgaskondensering och hjälpel",'Slutlig allokering kvv'!$B$1:$AK$1,0),FALSE),"")</f>
        <v/>
      </c>
      <c r="AK7" s="23" t="str">
        <f t="shared" si="1"/>
        <v/>
      </c>
    </row>
    <row r="8" spans="1:39" x14ac:dyDescent="0.25">
      <c r="A8" s="2" t="s">
        <v>17</v>
      </c>
      <c r="B8" s="2" t="s">
        <v>18</v>
      </c>
      <c r="C8" s="2" t="str">
        <f>IFERROR(VLOOKUP($B8,Kraftvärmeprod!$B$1:$AH$479,MATCH(C$3,Kraftvärmeprod!$B$1:$AG$1,0),FALSE)/1,"")</f>
        <v/>
      </c>
      <c r="D8" s="2" t="str">
        <f>IFERROR(VLOOKUP($B8,Kraftvärmeprod!$B$1:$AH$479,MATCH(D$3,Kraftvärmeprod!$B$1:$AG$1,0),FALSE)/1,"")</f>
        <v/>
      </c>
      <c r="E8">
        <f>IFERROR(VLOOKUP($B8,Kraftvärmeprod!$B$1:$AH$479,MATCH(E$2,Kraftvärmeprod!$B$1:$AG$1,0),FALSE)/1,0)-IFERROR(VLOOKUP($B8,'Slutlig allokering kvv'!$B$2:$AC$462,MATCH(E$3,'Slutlig allokering kvv'!$B$1:$AJ$1,0),FALSE)/1,0)</f>
        <v>0</v>
      </c>
      <c r="F8">
        <f>IFERROR(VLOOKUP($B8,Kraftvärmeprod!$B$1:$AH$479,MATCH(F$2,Kraftvärmeprod!$B$1:$AG$1,0),FALSE)/1,0)-IFERROR(VLOOKUP($B8,'Slutlig allokering kvv'!$B$2:$AC$462,MATCH(F$3,'Slutlig allokering kvv'!$B$1:$AJ$1,0),FALSE)/1,0)</f>
        <v>0</v>
      </c>
      <c r="G8">
        <f>IFERROR(VLOOKUP($B8,Kraftvärmeprod!$B$1:$AH$479,MATCH(G$2,Kraftvärmeprod!$B$1:$AG$1,0),FALSE)/1,0)-IFERROR(VLOOKUP($B8,'Slutlig allokering kvv'!$B$2:$AC$462,MATCH(G$3,'Slutlig allokering kvv'!$B$1:$AJ$1,0),FALSE)/1,0)</f>
        <v>0</v>
      </c>
      <c r="H8">
        <f>IFERROR(VLOOKUP($B8,Kraftvärmeprod!$B$1:$AH$479,MATCH(H$2,Kraftvärmeprod!$B$1:$AG$1,0),FALSE)/1,0)-IFERROR(VLOOKUP($B8,'Slutlig allokering kvv'!$B$2:$AC$462,MATCH(H$3,'Slutlig allokering kvv'!$B$1:$AJ$1,0),FALSE)/1,0)</f>
        <v>0</v>
      </c>
      <c r="I8">
        <f>IFERROR(VLOOKUP($B8,Kraftvärmeprod!$B$1:$AH$479,MATCH(I$2,Kraftvärmeprod!$B$1:$AG$1,0),FALSE)/1,0)-IFERROR(VLOOKUP($B8,'Slutlig allokering kvv'!$B$2:$AC$462,MATCH(I$3,'Slutlig allokering kvv'!$B$1:$AJ$1,0),FALSE)/1,0)</f>
        <v>0</v>
      </c>
      <c r="J8">
        <f>IFERROR(VLOOKUP($B8,Kraftvärmeprod!$B$1:$AH$479,MATCH(J$2,Kraftvärmeprod!$B$1:$AG$1,0),FALSE)/1,0)-IFERROR(VLOOKUP($B8,'Slutlig allokering kvv'!$B$2:$AC$462,MATCH(J$3,'Slutlig allokering kvv'!$B$1:$AJ$1,0),FALSE)/1,0)</f>
        <v>0</v>
      </c>
      <c r="K8">
        <f>IFERROR(VLOOKUP($B8,Kraftvärmeprod!$B$1:$AH$479,MATCH(K$2,Kraftvärmeprod!$B$1:$AG$1,0),FALSE)/1,0)-IFERROR(VLOOKUP($B8,'Slutlig allokering kvv'!$B$2:$AC$462,MATCH(K$3,'Slutlig allokering kvv'!$B$1:$AJ$1,0),FALSE)/1,0)</f>
        <v>0</v>
      </c>
      <c r="L8">
        <f>IFERROR(VLOOKUP($B8,Kraftvärmeprod!$B$1:$AH$479,MATCH(L$2,Kraftvärmeprod!$B$1:$AG$1,0),FALSE)/1,0)-IFERROR(VLOOKUP($B8,'Slutlig allokering kvv'!$B$2:$AC$462,MATCH(L$3,'Slutlig allokering kvv'!$B$1:$AJ$1,0),FALSE)/1,0)</f>
        <v>0</v>
      </c>
      <c r="M8" s="40">
        <f>IFERROR(VLOOKUP($B8,Miljö!$B$1:$S$477,MATCH(M$2,Miljö!$B$1:$X$1,0),FALSE)/1,0)-IFERROR(VLOOKUP($B8,'Slutlig allokering kvv'!$B$2:$AC$462,MATCH(M$3,'Slutlig allokering kvv'!$B$1:$AJ$1,0),FALSE)/1,0)</f>
        <v>0</v>
      </c>
      <c r="N8">
        <f>IFERROR(VLOOKUP($B8,Kraftvärmeprod!$B$1:$AH$479,MATCH(N$2,Kraftvärmeprod!$B$1:$AG$1,0),FALSE)/1,0)-IFERROR(VLOOKUP($B8,'Slutlig allokering kvv'!$B$2:$AC$462,MATCH(N$3,'Slutlig allokering kvv'!$B$1:$AJ$1,0),FALSE)/1,0)</f>
        <v>0</v>
      </c>
      <c r="O8">
        <f>IFERROR(VLOOKUP($B8,Kraftvärmeprod!$B$1:$AH$479,MATCH(O$2,Kraftvärmeprod!$B$1:$AG$1,0),FALSE)/1,0)-IFERROR(VLOOKUP($B8,'Slutlig allokering kvv'!$B$2:$AC$462,MATCH(O$3,'Slutlig allokering kvv'!$B$1:$AJ$1,0),FALSE)/1,0)</f>
        <v>0</v>
      </c>
      <c r="P8">
        <f>IFERROR(VLOOKUP($B8,Kraftvärmeprod!$B$1:$AH$479,MATCH(P$2,Kraftvärmeprod!$B$1:$AG$1,0),FALSE)/1,0)-IFERROR(VLOOKUP($B8,'Slutlig allokering kvv'!$B$2:$AC$462,MATCH(P$3,'Slutlig allokering kvv'!$B$1:$AJ$1,0),FALSE)/1,0)</f>
        <v>0</v>
      </c>
      <c r="Q8">
        <f>IFERROR(VLOOKUP($B8,Kraftvärmeprod!$B$1:$AH$479,MATCH(Q$2,Kraftvärmeprod!$B$1:$AG$1,0),FALSE)/1,0)-IFERROR(VLOOKUP($B8,'Slutlig allokering kvv'!$B$2:$AC$462,MATCH(Q$3,'Slutlig allokering kvv'!$B$1:$AJ$1,0),FALSE)/1,0)</f>
        <v>0</v>
      </c>
      <c r="R8">
        <f>IFERROR(VLOOKUP($B8,Kraftvärmeprod!$B$1:$AH$479,MATCH(R$2,Kraftvärmeprod!$B$1:$AG$1,0),FALSE)/1,0)-IFERROR(VLOOKUP($B8,'Slutlig allokering kvv'!$B$2:$AC$462,MATCH(R$3,'Slutlig allokering kvv'!$B$1:$AJ$1,0),FALSE)/1,0)</f>
        <v>0</v>
      </c>
      <c r="S8">
        <f>IFERROR(VLOOKUP($B8,Kraftvärmeprod!$B$1:$AH$479,MATCH(S$2,Kraftvärmeprod!$B$1:$AG$1,0),FALSE)/1,0)-IFERROR(VLOOKUP($B8,'Slutlig allokering kvv'!$B$2:$AC$462,MATCH(S$3,'Slutlig allokering kvv'!$B$1:$AJ$1,0),FALSE)/1,0)</f>
        <v>0</v>
      </c>
      <c r="T8">
        <f>IFERROR(VLOOKUP($B8,Kraftvärmeprod!$B$1:$AH$479,MATCH(T$2,Kraftvärmeprod!$B$1:$AG$1,0),FALSE)/1,0)-IFERROR(VLOOKUP($B8,'Slutlig allokering kvv'!$B$2:$AC$462,MATCH(T$3,'Slutlig allokering kvv'!$B$1:$AJ$1,0),FALSE)/1,0)</f>
        <v>0</v>
      </c>
      <c r="U8">
        <f>IFERROR(VLOOKUP($B8,Kraftvärmeprod!$B$1:$AH$479,MATCH(U$2,Kraftvärmeprod!$B$1:$AG$1,0),FALSE)/1,0)-IFERROR(VLOOKUP($B8,'Slutlig allokering kvv'!$B$2:$AC$462,MATCH(U$3,'Slutlig allokering kvv'!$B$1:$AJ$1,0),FALSE)/1,0)</f>
        <v>0</v>
      </c>
      <c r="V8">
        <f>IFERROR(VLOOKUP($B8,Kraftvärmeprod!$B$1:$AH$479,MATCH(V$2,Kraftvärmeprod!$B$1:$AG$1,0),FALSE)/1,0)-IFERROR(VLOOKUP($B8,'Slutlig allokering kvv'!$B$2:$AC$462,MATCH(V$3,'Slutlig allokering kvv'!$B$1:$AJ$1,0),FALSE)/1,0)</f>
        <v>0</v>
      </c>
      <c r="W8">
        <f>IFERROR(VLOOKUP($B8,Kraftvärmeprod!$B$1:$AH$479,MATCH(W$2,Kraftvärmeprod!$B$1:$AG$1,0),FALSE)/1,0)-IFERROR(VLOOKUP($B8,'Slutlig allokering kvv'!$B$2:$AC$462,MATCH(W$3,'Slutlig allokering kvv'!$B$1:$AJ$1,0),FALSE)/1,0)</f>
        <v>0</v>
      </c>
      <c r="X8">
        <f>IFERROR(VLOOKUP($B8,Kraftvärmeprod!$B$1:$AH$479,MATCH(X$2,Kraftvärmeprod!$B$1:$AG$1,0),FALSE)/1,0)-IFERROR(VLOOKUP($B8,'Slutlig allokering kvv'!$B$2:$AC$462,MATCH(X$3,'Slutlig allokering kvv'!$B$1:$AJ$1,0),FALSE)/1,0)</f>
        <v>0</v>
      </c>
      <c r="Y8">
        <f>IFERROR(VLOOKUP($B8,Kraftvärmeprod!$B$1:$AH$479,MATCH(Y$2,Kraftvärmeprod!$B$1:$AG$1,0),FALSE)/1,0)-IFERROR(VLOOKUP($B8,'Slutlig allokering kvv'!$B$2:$AC$462,MATCH(Y$3,'Slutlig allokering kvv'!$B$1:$AJ$1,0),FALSE)/1,0)</f>
        <v>0</v>
      </c>
      <c r="Z8">
        <f>IFERROR(VLOOKUP($B8,Kraftvärmeprod!$B$1:$AH$479,MATCH(Z$2,Kraftvärmeprod!$B$1:$AG$1,0),FALSE)/1,0)-IFERROR(VLOOKUP($B8,'Slutlig allokering kvv'!$B$2:$AC$462,MATCH(Z$3,'Slutlig allokering kvv'!$B$1:$AJ$1,0),FALSE)/1,0)</f>
        <v>0</v>
      </c>
      <c r="AA8">
        <f>IFERROR(VLOOKUP($B8,Kraftvärmeprod!$B$1:$AH$479,MATCH(AA$2,Kraftvärmeprod!$B$1:$AG$1,0),FALSE)/1,0)-IFERROR(VLOOKUP($B8,'Slutlig allokering kvv'!$B$2:$AC$462,MATCH(AA$3,'Slutlig allokering kvv'!$B$1:$AJ$1,0),FALSE)/1,0)</f>
        <v>0</v>
      </c>
      <c r="AB8">
        <f>IFERROR(VLOOKUP($B8,Kraftvärmeprod!$B$1:$AH$479,MATCH(AB$2,Kraftvärmeprod!$B$1:$AG$1,0),FALSE)/1,0)-IFERROR(VLOOKUP($B8,'Slutlig allokering kvv'!$B$2:$AC$462,MATCH(AB$3,'Slutlig allokering kvv'!$B$1:$AJ$1,0),FALSE)/1,0)</f>
        <v>0</v>
      </c>
      <c r="AE8">
        <f t="shared" si="0"/>
        <v>0</v>
      </c>
      <c r="AG8">
        <f>IFERROR(VLOOKUP(B8,'Slutlig allokering kvv'!$B$2:$AJ$462,MATCH("Summa justerad allokerad tillförd energi (utan hjälpel och rökgaskondensering):",'Slutlig allokering kvv'!$B$1:$AK$1,0),FALSE)/1,"")</f>
        <v>0</v>
      </c>
      <c r="AI8" s="23" t="str">
        <f>IFERROR(1-VLOOKUP(B8,'Slutlig allokering kvv'!$B$2:$AJ$462,MATCH("Andel av bränsle i kvv som allokerats till värme, exklusive rökgaskondensering och hjälpel",'Slutlig allokering kvv'!$B$1:$AK$1,0),FALSE),"")</f>
        <v/>
      </c>
      <c r="AK8" s="23" t="str">
        <f t="shared" si="1"/>
        <v/>
      </c>
    </row>
    <row r="9" spans="1:39" x14ac:dyDescent="0.25">
      <c r="A9" s="2" t="s">
        <v>19</v>
      </c>
      <c r="B9" s="2" t="s">
        <v>20</v>
      </c>
      <c r="C9" s="2" t="str">
        <f>IFERROR(VLOOKUP($B9,Kraftvärmeprod!$B$1:$AH$479,MATCH(C$3,Kraftvärmeprod!$B$1:$AG$1,0),FALSE)/1,"")</f>
        <v/>
      </c>
      <c r="D9" s="2" t="str">
        <f>IFERROR(VLOOKUP($B9,Kraftvärmeprod!$B$1:$AH$479,MATCH(D$3,Kraftvärmeprod!$B$1:$AG$1,0),FALSE)/1,"")</f>
        <v/>
      </c>
      <c r="E9">
        <f>IFERROR(VLOOKUP($B9,Kraftvärmeprod!$B$1:$AH$479,MATCH(E$2,Kraftvärmeprod!$B$1:$AG$1,0),FALSE)/1,0)-IFERROR(VLOOKUP($B9,'Slutlig allokering kvv'!$B$2:$AC$462,MATCH(E$3,'Slutlig allokering kvv'!$B$1:$AJ$1,0),FALSE)/1,0)</f>
        <v>0</v>
      </c>
      <c r="F9">
        <f>IFERROR(VLOOKUP($B9,Kraftvärmeprod!$B$1:$AH$479,MATCH(F$2,Kraftvärmeprod!$B$1:$AG$1,0),FALSE)/1,0)-IFERROR(VLOOKUP($B9,'Slutlig allokering kvv'!$B$2:$AC$462,MATCH(F$3,'Slutlig allokering kvv'!$B$1:$AJ$1,0),FALSE)/1,0)</f>
        <v>0</v>
      </c>
      <c r="G9">
        <f>IFERROR(VLOOKUP($B9,Kraftvärmeprod!$B$1:$AH$479,MATCH(G$2,Kraftvärmeprod!$B$1:$AG$1,0),FALSE)/1,0)-IFERROR(VLOOKUP($B9,'Slutlig allokering kvv'!$B$2:$AC$462,MATCH(G$3,'Slutlig allokering kvv'!$B$1:$AJ$1,0),FALSE)/1,0)</f>
        <v>0</v>
      </c>
      <c r="H9">
        <f>IFERROR(VLOOKUP($B9,Kraftvärmeprod!$B$1:$AH$479,MATCH(H$2,Kraftvärmeprod!$B$1:$AG$1,0),FALSE)/1,0)-IFERROR(VLOOKUP($B9,'Slutlig allokering kvv'!$B$2:$AC$462,MATCH(H$3,'Slutlig allokering kvv'!$B$1:$AJ$1,0),FALSE)/1,0)</f>
        <v>0</v>
      </c>
      <c r="I9">
        <f>IFERROR(VLOOKUP($B9,Kraftvärmeprod!$B$1:$AH$479,MATCH(I$2,Kraftvärmeprod!$B$1:$AG$1,0),FALSE)/1,0)-IFERROR(VLOOKUP($B9,'Slutlig allokering kvv'!$B$2:$AC$462,MATCH(I$3,'Slutlig allokering kvv'!$B$1:$AJ$1,0),FALSE)/1,0)</f>
        <v>0</v>
      </c>
      <c r="J9">
        <f>IFERROR(VLOOKUP($B9,Kraftvärmeprod!$B$1:$AH$479,MATCH(J$2,Kraftvärmeprod!$B$1:$AG$1,0),FALSE)/1,0)-IFERROR(VLOOKUP($B9,'Slutlig allokering kvv'!$B$2:$AC$462,MATCH(J$3,'Slutlig allokering kvv'!$B$1:$AJ$1,0),FALSE)/1,0)</f>
        <v>0</v>
      </c>
      <c r="K9">
        <f>IFERROR(VLOOKUP($B9,Kraftvärmeprod!$B$1:$AH$479,MATCH(K$2,Kraftvärmeprod!$B$1:$AG$1,0),FALSE)/1,0)-IFERROR(VLOOKUP($B9,'Slutlig allokering kvv'!$B$2:$AC$462,MATCH(K$3,'Slutlig allokering kvv'!$B$1:$AJ$1,0),FALSE)/1,0)</f>
        <v>0</v>
      </c>
      <c r="L9">
        <f>IFERROR(VLOOKUP($B9,Kraftvärmeprod!$B$1:$AH$479,MATCH(L$2,Kraftvärmeprod!$B$1:$AG$1,0),FALSE)/1,0)-IFERROR(VLOOKUP($B9,'Slutlig allokering kvv'!$B$2:$AC$462,MATCH(L$3,'Slutlig allokering kvv'!$B$1:$AJ$1,0),FALSE)/1,0)</f>
        <v>0</v>
      </c>
      <c r="M9" s="40">
        <f>IFERROR(VLOOKUP($B9,Miljö!$B$1:$S$477,MATCH(M$2,Miljö!$B$1:$X$1,0),FALSE)/1,0)-IFERROR(VLOOKUP($B9,'Slutlig allokering kvv'!$B$2:$AC$462,MATCH(M$3,'Slutlig allokering kvv'!$B$1:$AJ$1,0),FALSE)/1,0)</f>
        <v>0</v>
      </c>
      <c r="N9">
        <f>IFERROR(VLOOKUP($B9,Kraftvärmeprod!$B$1:$AH$479,MATCH(N$2,Kraftvärmeprod!$B$1:$AG$1,0),FALSE)/1,0)-IFERROR(VLOOKUP($B9,'Slutlig allokering kvv'!$B$2:$AC$462,MATCH(N$3,'Slutlig allokering kvv'!$B$1:$AJ$1,0),FALSE)/1,0)</f>
        <v>0</v>
      </c>
      <c r="O9">
        <f>IFERROR(VLOOKUP($B9,Kraftvärmeprod!$B$1:$AH$479,MATCH(O$2,Kraftvärmeprod!$B$1:$AG$1,0),FALSE)/1,0)-IFERROR(VLOOKUP($B9,'Slutlig allokering kvv'!$B$2:$AC$462,MATCH(O$3,'Slutlig allokering kvv'!$B$1:$AJ$1,0),FALSE)/1,0)</f>
        <v>0</v>
      </c>
      <c r="P9">
        <f>IFERROR(VLOOKUP($B9,Kraftvärmeprod!$B$1:$AH$479,MATCH(P$2,Kraftvärmeprod!$B$1:$AG$1,0),FALSE)/1,0)-IFERROR(VLOOKUP($B9,'Slutlig allokering kvv'!$B$2:$AC$462,MATCH(P$3,'Slutlig allokering kvv'!$B$1:$AJ$1,0),FALSE)/1,0)</f>
        <v>0</v>
      </c>
      <c r="Q9">
        <f>IFERROR(VLOOKUP($B9,Kraftvärmeprod!$B$1:$AH$479,MATCH(Q$2,Kraftvärmeprod!$B$1:$AG$1,0),FALSE)/1,0)-IFERROR(VLOOKUP($B9,'Slutlig allokering kvv'!$B$2:$AC$462,MATCH(Q$3,'Slutlig allokering kvv'!$B$1:$AJ$1,0),FALSE)/1,0)</f>
        <v>0</v>
      </c>
      <c r="R9">
        <f>IFERROR(VLOOKUP($B9,Kraftvärmeprod!$B$1:$AH$479,MATCH(R$2,Kraftvärmeprod!$B$1:$AG$1,0),FALSE)/1,0)-IFERROR(VLOOKUP($B9,'Slutlig allokering kvv'!$B$2:$AC$462,MATCH(R$3,'Slutlig allokering kvv'!$B$1:$AJ$1,0),FALSE)/1,0)</f>
        <v>0</v>
      </c>
      <c r="S9">
        <f>IFERROR(VLOOKUP($B9,Kraftvärmeprod!$B$1:$AH$479,MATCH(S$2,Kraftvärmeprod!$B$1:$AG$1,0),FALSE)/1,0)-IFERROR(VLOOKUP($B9,'Slutlig allokering kvv'!$B$2:$AC$462,MATCH(S$3,'Slutlig allokering kvv'!$B$1:$AJ$1,0),FALSE)/1,0)</f>
        <v>0</v>
      </c>
      <c r="T9">
        <f>IFERROR(VLOOKUP($B9,Kraftvärmeprod!$B$1:$AH$479,MATCH(T$2,Kraftvärmeprod!$B$1:$AG$1,0),FALSE)/1,0)-IFERROR(VLOOKUP($B9,'Slutlig allokering kvv'!$B$2:$AC$462,MATCH(T$3,'Slutlig allokering kvv'!$B$1:$AJ$1,0),FALSE)/1,0)</f>
        <v>0</v>
      </c>
      <c r="U9">
        <f>IFERROR(VLOOKUP($B9,Kraftvärmeprod!$B$1:$AH$479,MATCH(U$2,Kraftvärmeprod!$B$1:$AG$1,0),FALSE)/1,0)-IFERROR(VLOOKUP($B9,'Slutlig allokering kvv'!$B$2:$AC$462,MATCH(U$3,'Slutlig allokering kvv'!$B$1:$AJ$1,0),FALSE)/1,0)</f>
        <v>0</v>
      </c>
      <c r="V9">
        <f>IFERROR(VLOOKUP($B9,Kraftvärmeprod!$B$1:$AH$479,MATCH(V$2,Kraftvärmeprod!$B$1:$AG$1,0),FALSE)/1,0)-IFERROR(VLOOKUP($B9,'Slutlig allokering kvv'!$B$2:$AC$462,MATCH(V$3,'Slutlig allokering kvv'!$B$1:$AJ$1,0),FALSE)/1,0)</f>
        <v>0</v>
      </c>
      <c r="W9">
        <f>IFERROR(VLOOKUP($B9,Kraftvärmeprod!$B$1:$AH$479,MATCH(W$2,Kraftvärmeprod!$B$1:$AG$1,0),FALSE)/1,0)-IFERROR(VLOOKUP($B9,'Slutlig allokering kvv'!$B$2:$AC$462,MATCH(W$3,'Slutlig allokering kvv'!$B$1:$AJ$1,0),FALSE)/1,0)</f>
        <v>0</v>
      </c>
      <c r="X9">
        <f>IFERROR(VLOOKUP($B9,Kraftvärmeprod!$B$1:$AH$479,MATCH(X$2,Kraftvärmeprod!$B$1:$AG$1,0),FALSE)/1,0)-IFERROR(VLOOKUP($B9,'Slutlig allokering kvv'!$B$2:$AC$462,MATCH(X$3,'Slutlig allokering kvv'!$B$1:$AJ$1,0),FALSE)/1,0)</f>
        <v>0</v>
      </c>
      <c r="Y9">
        <f>IFERROR(VLOOKUP($B9,Kraftvärmeprod!$B$1:$AH$479,MATCH(Y$2,Kraftvärmeprod!$B$1:$AG$1,0),FALSE)/1,0)-IFERROR(VLOOKUP($B9,'Slutlig allokering kvv'!$B$2:$AC$462,MATCH(Y$3,'Slutlig allokering kvv'!$B$1:$AJ$1,0),FALSE)/1,0)</f>
        <v>0</v>
      </c>
      <c r="Z9">
        <f>IFERROR(VLOOKUP($B9,Kraftvärmeprod!$B$1:$AH$479,MATCH(Z$2,Kraftvärmeprod!$B$1:$AG$1,0),FALSE)/1,0)-IFERROR(VLOOKUP($B9,'Slutlig allokering kvv'!$B$2:$AC$462,MATCH(Z$3,'Slutlig allokering kvv'!$B$1:$AJ$1,0),FALSE)/1,0)</f>
        <v>0</v>
      </c>
      <c r="AA9">
        <f>IFERROR(VLOOKUP($B9,Kraftvärmeprod!$B$1:$AH$479,MATCH(AA$2,Kraftvärmeprod!$B$1:$AG$1,0),FALSE)/1,0)-IFERROR(VLOOKUP($B9,'Slutlig allokering kvv'!$B$2:$AC$462,MATCH(AA$3,'Slutlig allokering kvv'!$B$1:$AJ$1,0),FALSE)/1,0)</f>
        <v>0</v>
      </c>
      <c r="AB9">
        <f>IFERROR(VLOOKUP($B9,Kraftvärmeprod!$B$1:$AH$479,MATCH(AB$2,Kraftvärmeprod!$B$1:$AG$1,0),FALSE)/1,0)-IFERROR(VLOOKUP($B9,'Slutlig allokering kvv'!$B$2:$AC$462,MATCH(AB$3,'Slutlig allokering kvv'!$B$1:$AJ$1,0),FALSE)/1,0)</f>
        <v>0</v>
      </c>
      <c r="AE9">
        <f t="shared" si="0"/>
        <v>0</v>
      </c>
      <c r="AG9">
        <f>IFERROR(VLOOKUP(B9,'Slutlig allokering kvv'!$B$2:$AJ$462,MATCH("Summa justerad allokerad tillförd energi (utan hjälpel och rökgaskondensering):",'Slutlig allokering kvv'!$B$1:$AK$1,0),FALSE)/1,"")</f>
        <v>0</v>
      </c>
      <c r="AI9" s="23" t="str">
        <f>IFERROR(1-VLOOKUP(B9,'Slutlig allokering kvv'!$B$2:$AJ$462,MATCH("Andel av bränsle i kvv som allokerats till värme, exklusive rökgaskondensering och hjälpel",'Slutlig allokering kvv'!$B$1:$AK$1,0),FALSE),"")</f>
        <v/>
      </c>
      <c r="AK9" s="23" t="str">
        <f t="shared" si="1"/>
        <v/>
      </c>
    </row>
    <row r="10" spans="1:39" x14ac:dyDescent="0.25">
      <c r="A10" s="2" t="s">
        <v>19</v>
      </c>
      <c r="B10" s="2" t="s">
        <v>21</v>
      </c>
      <c r="C10" s="2" t="str">
        <f>IFERROR(VLOOKUP($B10,Kraftvärmeprod!$B$1:$AH$479,MATCH(C$3,Kraftvärmeprod!$B$1:$AG$1,0),FALSE)/1,"")</f>
        <v/>
      </c>
      <c r="D10" s="2" t="str">
        <f>IFERROR(VLOOKUP($B10,Kraftvärmeprod!$B$1:$AH$479,MATCH(D$3,Kraftvärmeprod!$B$1:$AG$1,0),FALSE)/1,"")</f>
        <v/>
      </c>
      <c r="E10">
        <f>IFERROR(VLOOKUP($B10,Kraftvärmeprod!$B$1:$AH$479,MATCH(E$2,Kraftvärmeprod!$B$1:$AG$1,0),FALSE)/1,0)-IFERROR(VLOOKUP($B10,'Slutlig allokering kvv'!$B$2:$AC$462,MATCH(E$3,'Slutlig allokering kvv'!$B$1:$AJ$1,0),FALSE)/1,0)</f>
        <v>0</v>
      </c>
      <c r="F10">
        <f>IFERROR(VLOOKUP($B10,Kraftvärmeprod!$B$1:$AH$479,MATCH(F$2,Kraftvärmeprod!$B$1:$AG$1,0),FALSE)/1,0)-IFERROR(VLOOKUP($B10,'Slutlig allokering kvv'!$B$2:$AC$462,MATCH(F$3,'Slutlig allokering kvv'!$B$1:$AJ$1,0),FALSE)/1,0)</f>
        <v>0</v>
      </c>
      <c r="G10">
        <f>IFERROR(VLOOKUP($B10,Kraftvärmeprod!$B$1:$AH$479,MATCH(G$2,Kraftvärmeprod!$B$1:$AG$1,0),FALSE)/1,0)-IFERROR(VLOOKUP($B10,'Slutlig allokering kvv'!$B$2:$AC$462,MATCH(G$3,'Slutlig allokering kvv'!$B$1:$AJ$1,0),FALSE)/1,0)</f>
        <v>0</v>
      </c>
      <c r="H10">
        <f>IFERROR(VLOOKUP($B10,Kraftvärmeprod!$B$1:$AH$479,MATCH(H$2,Kraftvärmeprod!$B$1:$AG$1,0),FALSE)/1,0)-IFERROR(VLOOKUP($B10,'Slutlig allokering kvv'!$B$2:$AC$462,MATCH(H$3,'Slutlig allokering kvv'!$B$1:$AJ$1,0),FALSE)/1,0)</f>
        <v>0</v>
      </c>
      <c r="I10">
        <f>IFERROR(VLOOKUP($B10,Kraftvärmeprod!$B$1:$AH$479,MATCH(I$2,Kraftvärmeprod!$B$1:$AG$1,0),FALSE)/1,0)-IFERROR(VLOOKUP($B10,'Slutlig allokering kvv'!$B$2:$AC$462,MATCH(I$3,'Slutlig allokering kvv'!$B$1:$AJ$1,0),FALSE)/1,0)</f>
        <v>0</v>
      </c>
      <c r="J10">
        <f>IFERROR(VLOOKUP($B10,Kraftvärmeprod!$B$1:$AH$479,MATCH(J$2,Kraftvärmeprod!$B$1:$AG$1,0),FALSE)/1,0)-IFERROR(VLOOKUP($B10,'Slutlig allokering kvv'!$B$2:$AC$462,MATCH(J$3,'Slutlig allokering kvv'!$B$1:$AJ$1,0),FALSE)/1,0)</f>
        <v>0</v>
      </c>
      <c r="K10">
        <f>IFERROR(VLOOKUP($B10,Kraftvärmeprod!$B$1:$AH$479,MATCH(K$2,Kraftvärmeprod!$B$1:$AG$1,0),FALSE)/1,0)-IFERROR(VLOOKUP($B10,'Slutlig allokering kvv'!$B$2:$AC$462,MATCH(K$3,'Slutlig allokering kvv'!$B$1:$AJ$1,0),FALSE)/1,0)</f>
        <v>0</v>
      </c>
      <c r="L10">
        <f>IFERROR(VLOOKUP($B10,Kraftvärmeprod!$B$1:$AH$479,MATCH(L$2,Kraftvärmeprod!$B$1:$AG$1,0),FALSE)/1,0)-IFERROR(VLOOKUP($B10,'Slutlig allokering kvv'!$B$2:$AC$462,MATCH(L$3,'Slutlig allokering kvv'!$B$1:$AJ$1,0),FALSE)/1,0)</f>
        <v>0</v>
      </c>
      <c r="M10" s="40">
        <f>IFERROR(VLOOKUP($B10,Miljö!$B$1:$S$477,MATCH(M$2,Miljö!$B$1:$X$1,0),FALSE)/1,0)-IFERROR(VLOOKUP($B10,'Slutlig allokering kvv'!$B$2:$AC$462,MATCH(M$3,'Slutlig allokering kvv'!$B$1:$AJ$1,0),FALSE)/1,0)</f>
        <v>0</v>
      </c>
      <c r="N10">
        <f>IFERROR(VLOOKUP($B10,Kraftvärmeprod!$B$1:$AH$479,MATCH(N$2,Kraftvärmeprod!$B$1:$AG$1,0),FALSE)/1,0)-IFERROR(VLOOKUP($B10,'Slutlig allokering kvv'!$B$2:$AC$462,MATCH(N$3,'Slutlig allokering kvv'!$B$1:$AJ$1,0),FALSE)/1,0)</f>
        <v>0</v>
      </c>
      <c r="O10">
        <f>IFERROR(VLOOKUP($B10,Kraftvärmeprod!$B$1:$AH$479,MATCH(O$2,Kraftvärmeprod!$B$1:$AG$1,0),FALSE)/1,0)-IFERROR(VLOOKUP($B10,'Slutlig allokering kvv'!$B$2:$AC$462,MATCH(O$3,'Slutlig allokering kvv'!$B$1:$AJ$1,0),FALSE)/1,0)</f>
        <v>0</v>
      </c>
      <c r="P10">
        <f>IFERROR(VLOOKUP($B10,Kraftvärmeprod!$B$1:$AH$479,MATCH(P$2,Kraftvärmeprod!$B$1:$AG$1,0),FALSE)/1,0)-IFERROR(VLOOKUP($B10,'Slutlig allokering kvv'!$B$2:$AC$462,MATCH(P$3,'Slutlig allokering kvv'!$B$1:$AJ$1,0),FALSE)/1,0)</f>
        <v>0</v>
      </c>
      <c r="Q10">
        <f>IFERROR(VLOOKUP($B10,Kraftvärmeprod!$B$1:$AH$479,MATCH(Q$2,Kraftvärmeprod!$B$1:$AG$1,0),FALSE)/1,0)-IFERROR(VLOOKUP($B10,'Slutlig allokering kvv'!$B$2:$AC$462,MATCH(Q$3,'Slutlig allokering kvv'!$B$1:$AJ$1,0),FALSE)/1,0)</f>
        <v>0</v>
      </c>
      <c r="R10">
        <f>IFERROR(VLOOKUP($B10,Kraftvärmeprod!$B$1:$AH$479,MATCH(R$2,Kraftvärmeprod!$B$1:$AG$1,0),FALSE)/1,0)-IFERROR(VLOOKUP($B10,'Slutlig allokering kvv'!$B$2:$AC$462,MATCH(R$3,'Slutlig allokering kvv'!$B$1:$AJ$1,0),FALSE)/1,0)</f>
        <v>0</v>
      </c>
      <c r="S10">
        <f>IFERROR(VLOOKUP($B10,Kraftvärmeprod!$B$1:$AH$479,MATCH(S$2,Kraftvärmeprod!$B$1:$AG$1,0),FALSE)/1,0)-IFERROR(VLOOKUP($B10,'Slutlig allokering kvv'!$B$2:$AC$462,MATCH(S$3,'Slutlig allokering kvv'!$B$1:$AJ$1,0),FALSE)/1,0)</f>
        <v>0</v>
      </c>
      <c r="T10">
        <f>IFERROR(VLOOKUP($B10,Kraftvärmeprod!$B$1:$AH$479,MATCH(T$2,Kraftvärmeprod!$B$1:$AG$1,0),FALSE)/1,0)-IFERROR(VLOOKUP($B10,'Slutlig allokering kvv'!$B$2:$AC$462,MATCH(T$3,'Slutlig allokering kvv'!$B$1:$AJ$1,0),FALSE)/1,0)</f>
        <v>0</v>
      </c>
      <c r="U10">
        <f>IFERROR(VLOOKUP($B10,Kraftvärmeprod!$B$1:$AH$479,MATCH(U$2,Kraftvärmeprod!$B$1:$AG$1,0),FALSE)/1,0)-IFERROR(VLOOKUP($B10,'Slutlig allokering kvv'!$B$2:$AC$462,MATCH(U$3,'Slutlig allokering kvv'!$B$1:$AJ$1,0),FALSE)/1,0)</f>
        <v>0</v>
      </c>
      <c r="V10">
        <f>IFERROR(VLOOKUP($B10,Kraftvärmeprod!$B$1:$AH$479,MATCH(V$2,Kraftvärmeprod!$B$1:$AG$1,0),FALSE)/1,0)-IFERROR(VLOOKUP($B10,'Slutlig allokering kvv'!$B$2:$AC$462,MATCH(V$3,'Slutlig allokering kvv'!$B$1:$AJ$1,0),FALSE)/1,0)</f>
        <v>0</v>
      </c>
      <c r="W10">
        <f>IFERROR(VLOOKUP($B10,Kraftvärmeprod!$B$1:$AH$479,MATCH(W$2,Kraftvärmeprod!$B$1:$AG$1,0),FALSE)/1,0)-IFERROR(VLOOKUP($B10,'Slutlig allokering kvv'!$B$2:$AC$462,MATCH(W$3,'Slutlig allokering kvv'!$B$1:$AJ$1,0),FALSE)/1,0)</f>
        <v>0</v>
      </c>
      <c r="X10">
        <f>IFERROR(VLOOKUP($B10,Kraftvärmeprod!$B$1:$AH$479,MATCH(X$2,Kraftvärmeprod!$B$1:$AG$1,0),FALSE)/1,0)-IFERROR(VLOOKUP($B10,'Slutlig allokering kvv'!$B$2:$AC$462,MATCH(X$3,'Slutlig allokering kvv'!$B$1:$AJ$1,0),FALSE)/1,0)</f>
        <v>0</v>
      </c>
      <c r="Y10">
        <f>IFERROR(VLOOKUP($B10,Kraftvärmeprod!$B$1:$AH$479,MATCH(Y$2,Kraftvärmeprod!$B$1:$AG$1,0),FALSE)/1,0)-IFERROR(VLOOKUP($B10,'Slutlig allokering kvv'!$B$2:$AC$462,MATCH(Y$3,'Slutlig allokering kvv'!$B$1:$AJ$1,0),FALSE)/1,0)</f>
        <v>0</v>
      </c>
      <c r="Z10">
        <f>IFERROR(VLOOKUP($B10,Kraftvärmeprod!$B$1:$AH$479,MATCH(Z$2,Kraftvärmeprod!$B$1:$AG$1,0),FALSE)/1,0)-IFERROR(VLOOKUP($B10,'Slutlig allokering kvv'!$B$2:$AC$462,MATCH(Z$3,'Slutlig allokering kvv'!$B$1:$AJ$1,0),FALSE)/1,0)</f>
        <v>0</v>
      </c>
      <c r="AA10">
        <f>IFERROR(VLOOKUP($B10,Kraftvärmeprod!$B$1:$AH$479,MATCH(AA$2,Kraftvärmeprod!$B$1:$AG$1,0),FALSE)/1,0)-IFERROR(VLOOKUP($B10,'Slutlig allokering kvv'!$B$2:$AC$462,MATCH(AA$3,'Slutlig allokering kvv'!$B$1:$AJ$1,0),FALSE)/1,0)</f>
        <v>0</v>
      </c>
      <c r="AB10">
        <f>IFERROR(VLOOKUP($B10,Kraftvärmeprod!$B$1:$AH$479,MATCH(AB$2,Kraftvärmeprod!$B$1:$AG$1,0),FALSE)/1,0)-IFERROR(VLOOKUP($B10,'Slutlig allokering kvv'!$B$2:$AC$462,MATCH(AB$3,'Slutlig allokering kvv'!$B$1:$AJ$1,0),FALSE)/1,0)</f>
        <v>0</v>
      </c>
      <c r="AE10">
        <f t="shared" si="0"/>
        <v>0</v>
      </c>
      <c r="AG10">
        <f>IFERROR(VLOOKUP(B10,'Slutlig allokering kvv'!$B$2:$AJ$462,MATCH("Summa justerad allokerad tillförd energi (utan hjälpel och rökgaskondensering):",'Slutlig allokering kvv'!$B$1:$AK$1,0),FALSE)/1,"")</f>
        <v>0</v>
      </c>
      <c r="AI10" s="23" t="str">
        <f>IFERROR(1-VLOOKUP(B10,'Slutlig allokering kvv'!$B$2:$AJ$462,MATCH("Andel av bränsle i kvv som allokerats till värme, exklusive rökgaskondensering och hjälpel",'Slutlig allokering kvv'!$B$1:$AK$1,0),FALSE),"")</f>
        <v/>
      </c>
      <c r="AK10" s="23" t="str">
        <f t="shared" si="1"/>
        <v/>
      </c>
    </row>
    <row r="11" spans="1:39" x14ac:dyDescent="0.25">
      <c r="A11" s="2" t="s">
        <v>19</v>
      </c>
      <c r="B11" s="2" t="s">
        <v>22</v>
      </c>
      <c r="C11" s="2" t="str">
        <f>IFERROR(VLOOKUP($B11,Kraftvärmeprod!$B$1:$AH$479,MATCH(C$3,Kraftvärmeprod!$B$1:$AG$1,0),FALSE)/1,"")</f>
        <v/>
      </c>
      <c r="D11" s="2" t="str">
        <f>IFERROR(VLOOKUP($B11,Kraftvärmeprod!$B$1:$AH$479,MATCH(D$3,Kraftvärmeprod!$B$1:$AG$1,0),FALSE)/1,"")</f>
        <v/>
      </c>
      <c r="E11">
        <f>IFERROR(VLOOKUP($B11,Kraftvärmeprod!$B$1:$AH$479,MATCH(E$2,Kraftvärmeprod!$B$1:$AG$1,0),FALSE)/1,0)-IFERROR(VLOOKUP($B11,'Slutlig allokering kvv'!$B$2:$AC$462,MATCH(E$3,'Slutlig allokering kvv'!$B$1:$AJ$1,0),FALSE)/1,0)</f>
        <v>0</v>
      </c>
      <c r="F11">
        <f>IFERROR(VLOOKUP($B11,Kraftvärmeprod!$B$1:$AH$479,MATCH(F$2,Kraftvärmeprod!$B$1:$AG$1,0),FALSE)/1,0)-IFERROR(VLOOKUP($B11,'Slutlig allokering kvv'!$B$2:$AC$462,MATCH(F$3,'Slutlig allokering kvv'!$B$1:$AJ$1,0),FALSE)/1,0)</f>
        <v>0</v>
      </c>
      <c r="G11">
        <f>IFERROR(VLOOKUP($B11,Kraftvärmeprod!$B$1:$AH$479,MATCH(G$2,Kraftvärmeprod!$B$1:$AG$1,0),FALSE)/1,0)-IFERROR(VLOOKUP($B11,'Slutlig allokering kvv'!$B$2:$AC$462,MATCH(G$3,'Slutlig allokering kvv'!$B$1:$AJ$1,0),FALSE)/1,0)</f>
        <v>0</v>
      </c>
      <c r="H11">
        <f>IFERROR(VLOOKUP($B11,Kraftvärmeprod!$B$1:$AH$479,MATCH(H$2,Kraftvärmeprod!$B$1:$AG$1,0),FALSE)/1,0)-IFERROR(VLOOKUP($B11,'Slutlig allokering kvv'!$B$2:$AC$462,MATCH(H$3,'Slutlig allokering kvv'!$B$1:$AJ$1,0),FALSE)/1,0)</f>
        <v>0</v>
      </c>
      <c r="I11">
        <f>IFERROR(VLOOKUP($B11,Kraftvärmeprod!$B$1:$AH$479,MATCH(I$2,Kraftvärmeprod!$B$1:$AG$1,0),FALSE)/1,0)-IFERROR(VLOOKUP($B11,'Slutlig allokering kvv'!$B$2:$AC$462,MATCH(I$3,'Slutlig allokering kvv'!$B$1:$AJ$1,0),FALSE)/1,0)</f>
        <v>0</v>
      </c>
      <c r="J11">
        <f>IFERROR(VLOOKUP($B11,Kraftvärmeprod!$B$1:$AH$479,MATCH(J$2,Kraftvärmeprod!$B$1:$AG$1,0),FALSE)/1,0)-IFERROR(VLOOKUP($B11,'Slutlig allokering kvv'!$B$2:$AC$462,MATCH(J$3,'Slutlig allokering kvv'!$B$1:$AJ$1,0),FALSE)/1,0)</f>
        <v>0</v>
      </c>
      <c r="K11">
        <f>IFERROR(VLOOKUP($B11,Kraftvärmeprod!$B$1:$AH$479,MATCH(K$2,Kraftvärmeprod!$B$1:$AG$1,0),FALSE)/1,0)-IFERROR(VLOOKUP($B11,'Slutlig allokering kvv'!$B$2:$AC$462,MATCH(K$3,'Slutlig allokering kvv'!$B$1:$AJ$1,0),FALSE)/1,0)</f>
        <v>0</v>
      </c>
      <c r="L11">
        <f>IFERROR(VLOOKUP($B11,Kraftvärmeprod!$B$1:$AH$479,MATCH(L$2,Kraftvärmeprod!$B$1:$AG$1,0),FALSE)/1,0)-IFERROR(VLOOKUP($B11,'Slutlig allokering kvv'!$B$2:$AC$462,MATCH(L$3,'Slutlig allokering kvv'!$B$1:$AJ$1,0),FALSE)/1,0)</f>
        <v>0</v>
      </c>
      <c r="M11" s="40">
        <f>IFERROR(VLOOKUP($B11,Miljö!$B$1:$S$477,MATCH(M$2,Miljö!$B$1:$X$1,0),FALSE)/1,0)-IFERROR(VLOOKUP($B11,'Slutlig allokering kvv'!$B$2:$AC$462,MATCH(M$3,'Slutlig allokering kvv'!$B$1:$AJ$1,0),FALSE)/1,0)</f>
        <v>0</v>
      </c>
      <c r="N11">
        <f>IFERROR(VLOOKUP($B11,Kraftvärmeprod!$B$1:$AH$479,MATCH(N$2,Kraftvärmeprod!$B$1:$AG$1,0),FALSE)/1,0)-IFERROR(VLOOKUP($B11,'Slutlig allokering kvv'!$B$2:$AC$462,MATCH(N$3,'Slutlig allokering kvv'!$B$1:$AJ$1,0),FALSE)/1,0)</f>
        <v>0</v>
      </c>
      <c r="O11">
        <f>IFERROR(VLOOKUP($B11,Kraftvärmeprod!$B$1:$AH$479,MATCH(O$2,Kraftvärmeprod!$B$1:$AG$1,0),FALSE)/1,0)-IFERROR(VLOOKUP($B11,'Slutlig allokering kvv'!$B$2:$AC$462,MATCH(O$3,'Slutlig allokering kvv'!$B$1:$AJ$1,0),FALSE)/1,0)</f>
        <v>0</v>
      </c>
      <c r="P11">
        <f>IFERROR(VLOOKUP($B11,Kraftvärmeprod!$B$1:$AH$479,MATCH(P$2,Kraftvärmeprod!$B$1:$AG$1,0),FALSE)/1,0)-IFERROR(VLOOKUP($B11,'Slutlig allokering kvv'!$B$2:$AC$462,MATCH(P$3,'Slutlig allokering kvv'!$B$1:$AJ$1,0),FALSE)/1,0)</f>
        <v>0</v>
      </c>
      <c r="Q11">
        <f>IFERROR(VLOOKUP($B11,Kraftvärmeprod!$B$1:$AH$479,MATCH(Q$2,Kraftvärmeprod!$B$1:$AG$1,0),FALSE)/1,0)-IFERROR(VLOOKUP($B11,'Slutlig allokering kvv'!$B$2:$AC$462,MATCH(Q$3,'Slutlig allokering kvv'!$B$1:$AJ$1,0),FALSE)/1,0)</f>
        <v>0</v>
      </c>
      <c r="R11">
        <f>IFERROR(VLOOKUP($B11,Kraftvärmeprod!$B$1:$AH$479,MATCH(R$2,Kraftvärmeprod!$B$1:$AG$1,0),FALSE)/1,0)-IFERROR(VLOOKUP($B11,'Slutlig allokering kvv'!$B$2:$AC$462,MATCH(R$3,'Slutlig allokering kvv'!$B$1:$AJ$1,0),FALSE)/1,0)</f>
        <v>0</v>
      </c>
      <c r="S11">
        <f>IFERROR(VLOOKUP($B11,Kraftvärmeprod!$B$1:$AH$479,MATCH(S$2,Kraftvärmeprod!$B$1:$AG$1,0),FALSE)/1,0)-IFERROR(VLOOKUP($B11,'Slutlig allokering kvv'!$B$2:$AC$462,MATCH(S$3,'Slutlig allokering kvv'!$B$1:$AJ$1,0),FALSE)/1,0)</f>
        <v>0</v>
      </c>
      <c r="T11">
        <f>IFERROR(VLOOKUP($B11,Kraftvärmeprod!$B$1:$AH$479,MATCH(T$2,Kraftvärmeprod!$B$1:$AG$1,0),FALSE)/1,0)-IFERROR(VLOOKUP($B11,'Slutlig allokering kvv'!$B$2:$AC$462,MATCH(T$3,'Slutlig allokering kvv'!$B$1:$AJ$1,0),FALSE)/1,0)</f>
        <v>0</v>
      </c>
      <c r="U11">
        <f>IFERROR(VLOOKUP($B11,Kraftvärmeprod!$B$1:$AH$479,MATCH(U$2,Kraftvärmeprod!$B$1:$AG$1,0),FALSE)/1,0)-IFERROR(VLOOKUP($B11,'Slutlig allokering kvv'!$B$2:$AC$462,MATCH(U$3,'Slutlig allokering kvv'!$B$1:$AJ$1,0),FALSE)/1,0)</f>
        <v>0</v>
      </c>
      <c r="V11">
        <f>IFERROR(VLOOKUP($B11,Kraftvärmeprod!$B$1:$AH$479,MATCH(V$2,Kraftvärmeprod!$B$1:$AG$1,0),FALSE)/1,0)-IFERROR(VLOOKUP($B11,'Slutlig allokering kvv'!$B$2:$AC$462,MATCH(V$3,'Slutlig allokering kvv'!$B$1:$AJ$1,0),FALSE)/1,0)</f>
        <v>0</v>
      </c>
      <c r="W11">
        <f>IFERROR(VLOOKUP($B11,Kraftvärmeprod!$B$1:$AH$479,MATCH(W$2,Kraftvärmeprod!$B$1:$AG$1,0),FALSE)/1,0)-IFERROR(VLOOKUP($B11,'Slutlig allokering kvv'!$B$2:$AC$462,MATCH(W$3,'Slutlig allokering kvv'!$B$1:$AJ$1,0),FALSE)/1,0)</f>
        <v>0</v>
      </c>
      <c r="X11">
        <f>IFERROR(VLOOKUP($B11,Kraftvärmeprod!$B$1:$AH$479,MATCH(X$2,Kraftvärmeprod!$B$1:$AG$1,0),FALSE)/1,0)-IFERROR(VLOOKUP($B11,'Slutlig allokering kvv'!$B$2:$AC$462,MATCH(X$3,'Slutlig allokering kvv'!$B$1:$AJ$1,0),FALSE)/1,0)</f>
        <v>0</v>
      </c>
      <c r="Y11">
        <f>IFERROR(VLOOKUP($B11,Kraftvärmeprod!$B$1:$AH$479,MATCH(Y$2,Kraftvärmeprod!$B$1:$AG$1,0),FALSE)/1,0)-IFERROR(VLOOKUP($B11,'Slutlig allokering kvv'!$B$2:$AC$462,MATCH(Y$3,'Slutlig allokering kvv'!$B$1:$AJ$1,0),FALSE)/1,0)</f>
        <v>0</v>
      </c>
      <c r="Z11">
        <f>IFERROR(VLOOKUP($B11,Kraftvärmeprod!$B$1:$AH$479,MATCH(Z$2,Kraftvärmeprod!$B$1:$AG$1,0),FALSE)/1,0)-IFERROR(VLOOKUP($B11,'Slutlig allokering kvv'!$B$2:$AC$462,MATCH(Z$3,'Slutlig allokering kvv'!$B$1:$AJ$1,0),FALSE)/1,0)</f>
        <v>0</v>
      </c>
      <c r="AA11">
        <f>IFERROR(VLOOKUP($B11,Kraftvärmeprod!$B$1:$AH$479,MATCH(AA$2,Kraftvärmeprod!$B$1:$AG$1,0),FALSE)/1,0)-IFERROR(VLOOKUP($B11,'Slutlig allokering kvv'!$B$2:$AC$462,MATCH(AA$3,'Slutlig allokering kvv'!$B$1:$AJ$1,0),FALSE)/1,0)</f>
        <v>0</v>
      </c>
      <c r="AB11">
        <f>IFERROR(VLOOKUP($B11,Kraftvärmeprod!$B$1:$AH$479,MATCH(AB$2,Kraftvärmeprod!$B$1:$AG$1,0),FALSE)/1,0)-IFERROR(VLOOKUP($B11,'Slutlig allokering kvv'!$B$2:$AC$462,MATCH(AB$3,'Slutlig allokering kvv'!$B$1:$AJ$1,0),FALSE)/1,0)</f>
        <v>0</v>
      </c>
      <c r="AE11">
        <f t="shared" si="0"/>
        <v>0</v>
      </c>
      <c r="AG11">
        <f>IFERROR(VLOOKUP(B11,'Slutlig allokering kvv'!$B$2:$AJ$462,MATCH("Summa justerad allokerad tillförd energi (utan hjälpel och rökgaskondensering):",'Slutlig allokering kvv'!$B$1:$AK$1,0),FALSE)/1,"")</f>
        <v>0</v>
      </c>
      <c r="AI11" s="23" t="str">
        <f>IFERROR(1-VLOOKUP(B11,'Slutlig allokering kvv'!$B$2:$AJ$462,MATCH("Andel av bränsle i kvv som allokerats till värme, exklusive rökgaskondensering och hjälpel",'Slutlig allokering kvv'!$B$1:$AK$1,0),FALSE),"")</f>
        <v/>
      </c>
      <c r="AK11" s="23" t="str">
        <f t="shared" si="1"/>
        <v/>
      </c>
    </row>
    <row r="12" spans="1:39" x14ac:dyDescent="0.25">
      <c r="A12" s="2" t="s">
        <v>23</v>
      </c>
      <c r="B12" s="2" t="s">
        <v>24</v>
      </c>
      <c r="C12" s="2" t="str">
        <f>IFERROR(VLOOKUP($B12,Kraftvärmeprod!$B$1:$AH$479,MATCH(C$3,Kraftvärmeprod!$B$1:$AG$1,0),FALSE)/1,"")</f>
        <v/>
      </c>
      <c r="D12" s="2" t="str">
        <f>IFERROR(VLOOKUP($B12,Kraftvärmeprod!$B$1:$AH$479,MATCH(D$3,Kraftvärmeprod!$B$1:$AG$1,0),FALSE)/1,"")</f>
        <v/>
      </c>
      <c r="E12">
        <f>IFERROR(VLOOKUP($B12,Kraftvärmeprod!$B$1:$AH$479,MATCH(E$2,Kraftvärmeprod!$B$1:$AG$1,0),FALSE)/1,0)-IFERROR(VLOOKUP($B12,'Slutlig allokering kvv'!$B$2:$AC$462,MATCH(E$3,'Slutlig allokering kvv'!$B$1:$AJ$1,0),FALSE)/1,0)</f>
        <v>0</v>
      </c>
      <c r="F12">
        <f>IFERROR(VLOOKUP($B12,Kraftvärmeprod!$B$1:$AH$479,MATCH(F$2,Kraftvärmeprod!$B$1:$AG$1,0),FALSE)/1,0)-IFERROR(VLOOKUP($B12,'Slutlig allokering kvv'!$B$2:$AC$462,MATCH(F$3,'Slutlig allokering kvv'!$B$1:$AJ$1,0),FALSE)/1,0)</f>
        <v>0</v>
      </c>
      <c r="G12">
        <f>IFERROR(VLOOKUP($B12,Kraftvärmeprod!$B$1:$AH$479,MATCH(G$2,Kraftvärmeprod!$B$1:$AG$1,0),FALSE)/1,0)-IFERROR(VLOOKUP($B12,'Slutlig allokering kvv'!$B$2:$AC$462,MATCH(G$3,'Slutlig allokering kvv'!$B$1:$AJ$1,0),FALSE)/1,0)</f>
        <v>0</v>
      </c>
      <c r="H12">
        <f>IFERROR(VLOOKUP($B12,Kraftvärmeprod!$B$1:$AH$479,MATCH(H$2,Kraftvärmeprod!$B$1:$AG$1,0),FALSE)/1,0)-IFERROR(VLOOKUP($B12,'Slutlig allokering kvv'!$B$2:$AC$462,MATCH(H$3,'Slutlig allokering kvv'!$B$1:$AJ$1,0),FALSE)/1,0)</f>
        <v>0</v>
      </c>
      <c r="I12">
        <f>IFERROR(VLOOKUP($B12,Kraftvärmeprod!$B$1:$AH$479,MATCH(I$2,Kraftvärmeprod!$B$1:$AG$1,0),FALSE)/1,0)-IFERROR(VLOOKUP($B12,'Slutlig allokering kvv'!$B$2:$AC$462,MATCH(I$3,'Slutlig allokering kvv'!$B$1:$AJ$1,0),FALSE)/1,0)</f>
        <v>0</v>
      </c>
      <c r="J12">
        <f>IFERROR(VLOOKUP($B12,Kraftvärmeprod!$B$1:$AH$479,MATCH(J$2,Kraftvärmeprod!$B$1:$AG$1,0),FALSE)/1,0)-IFERROR(VLOOKUP($B12,'Slutlig allokering kvv'!$B$2:$AC$462,MATCH(J$3,'Slutlig allokering kvv'!$B$1:$AJ$1,0),FALSE)/1,0)</f>
        <v>0</v>
      </c>
      <c r="K12">
        <f>IFERROR(VLOOKUP($B12,Kraftvärmeprod!$B$1:$AH$479,MATCH(K$2,Kraftvärmeprod!$B$1:$AG$1,0),FALSE)/1,0)-IFERROR(VLOOKUP($B12,'Slutlig allokering kvv'!$B$2:$AC$462,MATCH(K$3,'Slutlig allokering kvv'!$B$1:$AJ$1,0),FALSE)/1,0)</f>
        <v>0</v>
      </c>
      <c r="L12">
        <f>IFERROR(VLOOKUP($B12,Kraftvärmeprod!$B$1:$AH$479,MATCH(L$2,Kraftvärmeprod!$B$1:$AG$1,0),FALSE)/1,0)-IFERROR(VLOOKUP($B12,'Slutlig allokering kvv'!$B$2:$AC$462,MATCH(L$3,'Slutlig allokering kvv'!$B$1:$AJ$1,0),FALSE)/1,0)</f>
        <v>0</v>
      </c>
      <c r="M12" s="40">
        <f>IFERROR(VLOOKUP($B12,Miljö!$B$1:$S$477,MATCH(M$2,Miljö!$B$1:$X$1,0),FALSE)/1,0)-IFERROR(VLOOKUP($B12,'Slutlig allokering kvv'!$B$2:$AC$462,MATCH(M$3,'Slutlig allokering kvv'!$B$1:$AJ$1,0),FALSE)/1,0)</f>
        <v>0</v>
      </c>
      <c r="N12">
        <f>IFERROR(VLOOKUP($B12,Kraftvärmeprod!$B$1:$AH$479,MATCH(N$2,Kraftvärmeprod!$B$1:$AG$1,0),FALSE)/1,0)-IFERROR(VLOOKUP($B12,'Slutlig allokering kvv'!$B$2:$AC$462,MATCH(N$3,'Slutlig allokering kvv'!$B$1:$AJ$1,0),FALSE)/1,0)</f>
        <v>0</v>
      </c>
      <c r="O12">
        <f>IFERROR(VLOOKUP($B12,Kraftvärmeprod!$B$1:$AH$479,MATCH(O$2,Kraftvärmeprod!$B$1:$AG$1,0),FALSE)/1,0)-IFERROR(VLOOKUP($B12,'Slutlig allokering kvv'!$B$2:$AC$462,MATCH(O$3,'Slutlig allokering kvv'!$B$1:$AJ$1,0),FALSE)/1,0)</f>
        <v>0</v>
      </c>
      <c r="P12">
        <f>IFERROR(VLOOKUP($B12,Kraftvärmeprod!$B$1:$AH$479,MATCH(P$2,Kraftvärmeprod!$B$1:$AG$1,0),FALSE)/1,0)-IFERROR(VLOOKUP($B12,'Slutlig allokering kvv'!$B$2:$AC$462,MATCH(P$3,'Slutlig allokering kvv'!$B$1:$AJ$1,0),FALSE)/1,0)</f>
        <v>0</v>
      </c>
      <c r="Q12">
        <f>IFERROR(VLOOKUP($B12,Kraftvärmeprod!$B$1:$AH$479,MATCH(Q$2,Kraftvärmeprod!$B$1:$AG$1,0),FALSE)/1,0)-IFERROR(VLOOKUP($B12,'Slutlig allokering kvv'!$B$2:$AC$462,MATCH(Q$3,'Slutlig allokering kvv'!$B$1:$AJ$1,0),FALSE)/1,0)</f>
        <v>0</v>
      </c>
      <c r="R12">
        <f>IFERROR(VLOOKUP($B12,Kraftvärmeprod!$B$1:$AH$479,MATCH(R$2,Kraftvärmeprod!$B$1:$AG$1,0),FALSE)/1,0)-IFERROR(VLOOKUP($B12,'Slutlig allokering kvv'!$B$2:$AC$462,MATCH(R$3,'Slutlig allokering kvv'!$B$1:$AJ$1,0),FALSE)/1,0)</f>
        <v>0</v>
      </c>
      <c r="S12">
        <f>IFERROR(VLOOKUP($B12,Kraftvärmeprod!$B$1:$AH$479,MATCH(S$2,Kraftvärmeprod!$B$1:$AG$1,0),FALSE)/1,0)-IFERROR(VLOOKUP($B12,'Slutlig allokering kvv'!$B$2:$AC$462,MATCH(S$3,'Slutlig allokering kvv'!$B$1:$AJ$1,0),FALSE)/1,0)</f>
        <v>0</v>
      </c>
      <c r="T12">
        <f>IFERROR(VLOOKUP($B12,Kraftvärmeprod!$B$1:$AH$479,MATCH(T$2,Kraftvärmeprod!$B$1:$AG$1,0),FALSE)/1,0)-IFERROR(VLOOKUP($B12,'Slutlig allokering kvv'!$B$2:$AC$462,MATCH(T$3,'Slutlig allokering kvv'!$B$1:$AJ$1,0),FALSE)/1,0)</f>
        <v>0</v>
      </c>
      <c r="U12">
        <f>IFERROR(VLOOKUP($B12,Kraftvärmeprod!$B$1:$AH$479,MATCH(U$2,Kraftvärmeprod!$B$1:$AG$1,0),FALSE)/1,0)-IFERROR(VLOOKUP($B12,'Slutlig allokering kvv'!$B$2:$AC$462,MATCH(U$3,'Slutlig allokering kvv'!$B$1:$AJ$1,0),FALSE)/1,0)</f>
        <v>0</v>
      </c>
      <c r="V12">
        <f>IFERROR(VLOOKUP($B12,Kraftvärmeprod!$B$1:$AH$479,MATCH(V$2,Kraftvärmeprod!$B$1:$AG$1,0),FALSE)/1,0)-IFERROR(VLOOKUP($B12,'Slutlig allokering kvv'!$B$2:$AC$462,MATCH(V$3,'Slutlig allokering kvv'!$B$1:$AJ$1,0),FALSE)/1,0)</f>
        <v>0</v>
      </c>
      <c r="W12">
        <f>IFERROR(VLOOKUP($B12,Kraftvärmeprod!$B$1:$AH$479,MATCH(W$2,Kraftvärmeprod!$B$1:$AG$1,0),FALSE)/1,0)-IFERROR(VLOOKUP($B12,'Slutlig allokering kvv'!$B$2:$AC$462,MATCH(W$3,'Slutlig allokering kvv'!$B$1:$AJ$1,0),FALSE)/1,0)</f>
        <v>0</v>
      </c>
      <c r="X12">
        <f>IFERROR(VLOOKUP($B12,Kraftvärmeprod!$B$1:$AH$479,MATCH(X$2,Kraftvärmeprod!$B$1:$AG$1,0),FALSE)/1,0)-IFERROR(VLOOKUP($B12,'Slutlig allokering kvv'!$B$2:$AC$462,MATCH(X$3,'Slutlig allokering kvv'!$B$1:$AJ$1,0),FALSE)/1,0)</f>
        <v>0</v>
      </c>
      <c r="Y12">
        <f>IFERROR(VLOOKUP($B12,Kraftvärmeprod!$B$1:$AH$479,MATCH(Y$2,Kraftvärmeprod!$B$1:$AG$1,0),FALSE)/1,0)-IFERROR(VLOOKUP($B12,'Slutlig allokering kvv'!$B$2:$AC$462,MATCH(Y$3,'Slutlig allokering kvv'!$B$1:$AJ$1,0),FALSE)/1,0)</f>
        <v>0</v>
      </c>
      <c r="Z12">
        <f>IFERROR(VLOOKUP($B12,Kraftvärmeprod!$B$1:$AH$479,MATCH(Z$2,Kraftvärmeprod!$B$1:$AG$1,0),FALSE)/1,0)-IFERROR(VLOOKUP($B12,'Slutlig allokering kvv'!$B$2:$AC$462,MATCH(Z$3,'Slutlig allokering kvv'!$B$1:$AJ$1,0),FALSE)/1,0)</f>
        <v>0</v>
      </c>
      <c r="AA12">
        <f>IFERROR(VLOOKUP($B12,Kraftvärmeprod!$B$1:$AH$479,MATCH(AA$2,Kraftvärmeprod!$B$1:$AG$1,0),FALSE)/1,0)-IFERROR(VLOOKUP($B12,'Slutlig allokering kvv'!$B$2:$AC$462,MATCH(AA$3,'Slutlig allokering kvv'!$B$1:$AJ$1,0),FALSE)/1,0)</f>
        <v>0</v>
      </c>
      <c r="AB12">
        <f>IFERROR(VLOOKUP($B12,Kraftvärmeprod!$B$1:$AH$479,MATCH(AB$2,Kraftvärmeprod!$B$1:$AG$1,0),FALSE)/1,0)-IFERROR(VLOOKUP($B12,'Slutlig allokering kvv'!$B$2:$AC$462,MATCH(AB$3,'Slutlig allokering kvv'!$B$1:$AJ$1,0),FALSE)/1,0)</f>
        <v>0</v>
      </c>
      <c r="AE12">
        <f t="shared" si="0"/>
        <v>0</v>
      </c>
      <c r="AG12">
        <f>IFERROR(VLOOKUP(B12,'Slutlig allokering kvv'!$B$2:$AJ$462,MATCH("Summa justerad allokerad tillförd energi (utan hjälpel och rökgaskondensering):",'Slutlig allokering kvv'!$B$1:$AK$1,0),FALSE)/1,"")</f>
        <v>0</v>
      </c>
      <c r="AI12" s="23" t="str">
        <f>IFERROR(1-VLOOKUP(B12,'Slutlig allokering kvv'!$B$2:$AJ$462,MATCH("Andel av bränsle i kvv som allokerats till värme, exklusive rökgaskondensering och hjälpel",'Slutlig allokering kvv'!$B$1:$AK$1,0),FALSE),"")</f>
        <v/>
      </c>
      <c r="AK12" s="23" t="str">
        <f t="shared" si="1"/>
        <v/>
      </c>
    </row>
    <row r="13" spans="1:39" x14ac:dyDescent="0.25">
      <c r="A13" s="2" t="s">
        <v>25</v>
      </c>
      <c r="B13" s="2" t="s">
        <v>26</v>
      </c>
      <c r="C13" s="2" t="str">
        <f>IFERROR(VLOOKUP($B13,Kraftvärmeprod!$B$1:$AH$479,MATCH(C$3,Kraftvärmeprod!$B$1:$AG$1,0),FALSE)/1,"")</f>
        <v/>
      </c>
      <c r="D13" s="2" t="str">
        <f>IFERROR(VLOOKUP($B13,Kraftvärmeprod!$B$1:$AH$479,MATCH(D$3,Kraftvärmeprod!$B$1:$AG$1,0),FALSE)/1,"")</f>
        <v/>
      </c>
      <c r="E13">
        <f>IFERROR(VLOOKUP($B13,Kraftvärmeprod!$B$1:$AH$479,MATCH(E$2,Kraftvärmeprod!$B$1:$AG$1,0),FALSE)/1,0)-IFERROR(VLOOKUP($B13,'Slutlig allokering kvv'!$B$2:$AC$462,MATCH(E$3,'Slutlig allokering kvv'!$B$1:$AJ$1,0),FALSE)/1,0)</f>
        <v>0</v>
      </c>
      <c r="F13">
        <f>IFERROR(VLOOKUP($B13,Kraftvärmeprod!$B$1:$AH$479,MATCH(F$2,Kraftvärmeprod!$B$1:$AG$1,0),FALSE)/1,0)-IFERROR(VLOOKUP($B13,'Slutlig allokering kvv'!$B$2:$AC$462,MATCH(F$3,'Slutlig allokering kvv'!$B$1:$AJ$1,0),FALSE)/1,0)</f>
        <v>0</v>
      </c>
      <c r="G13">
        <f>IFERROR(VLOOKUP($B13,Kraftvärmeprod!$B$1:$AH$479,MATCH(G$2,Kraftvärmeprod!$B$1:$AG$1,0),FALSE)/1,0)-IFERROR(VLOOKUP($B13,'Slutlig allokering kvv'!$B$2:$AC$462,MATCH(G$3,'Slutlig allokering kvv'!$B$1:$AJ$1,0),FALSE)/1,0)</f>
        <v>0</v>
      </c>
      <c r="H13">
        <f>IFERROR(VLOOKUP($B13,Kraftvärmeprod!$B$1:$AH$479,MATCH(H$2,Kraftvärmeprod!$B$1:$AG$1,0),FALSE)/1,0)-IFERROR(VLOOKUP($B13,'Slutlig allokering kvv'!$B$2:$AC$462,MATCH(H$3,'Slutlig allokering kvv'!$B$1:$AJ$1,0),FALSE)/1,0)</f>
        <v>0</v>
      </c>
      <c r="I13">
        <f>IFERROR(VLOOKUP($B13,Kraftvärmeprod!$B$1:$AH$479,MATCH(I$2,Kraftvärmeprod!$B$1:$AG$1,0),FALSE)/1,0)-IFERROR(VLOOKUP($B13,'Slutlig allokering kvv'!$B$2:$AC$462,MATCH(I$3,'Slutlig allokering kvv'!$B$1:$AJ$1,0),FALSE)/1,0)</f>
        <v>0</v>
      </c>
      <c r="J13">
        <f>IFERROR(VLOOKUP($B13,Kraftvärmeprod!$B$1:$AH$479,MATCH(J$2,Kraftvärmeprod!$B$1:$AG$1,0),FALSE)/1,0)-IFERROR(VLOOKUP($B13,'Slutlig allokering kvv'!$B$2:$AC$462,MATCH(J$3,'Slutlig allokering kvv'!$B$1:$AJ$1,0),FALSE)/1,0)</f>
        <v>0</v>
      </c>
      <c r="K13">
        <f>IFERROR(VLOOKUP($B13,Kraftvärmeprod!$B$1:$AH$479,MATCH(K$2,Kraftvärmeprod!$B$1:$AG$1,0),FALSE)/1,0)-IFERROR(VLOOKUP($B13,'Slutlig allokering kvv'!$B$2:$AC$462,MATCH(K$3,'Slutlig allokering kvv'!$B$1:$AJ$1,0),FALSE)/1,0)</f>
        <v>0</v>
      </c>
      <c r="L13">
        <f>IFERROR(VLOOKUP($B13,Kraftvärmeprod!$B$1:$AH$479,MATCH(L$2,Kraftvärmeprod!$B$1:$AG$1,0),FALSE)/1,0)-IFERROR(VLOOKUP($B13,'Slutlig allokering kvv'!$B$2:$AC$462,MATCH(L$3,'Slutlig allokering kvv'!$B$1:$AJ$1,0),FALSE)/1,0)</f>
        <v>0</v>
      </c>
      <c r="M13" s="40">
        <f>IFERROR(VLOOKUP($B13,Miljö!$B$1:$S$477,MATCH(M$2,Miljö!$B$1:$X$1,0),FALSE)/1,0)-IFERROR(VLOOKUP($B13,'Slutlig allokering kvv'!$B$2:$AC$462,MATCH(M$3,'Slutlig allokering kvv'!$B$1:$AJ$1,0),FALSE)/1,0)</f>
        <v>0</v>
      </c>
      <c r="N13">
        <f>IFERROR(VLOOKUP($B13,Kraftvärmeprod!$B$1:$AH$479,MATCH(N$2,Kraftvärmeprod!$B$1:$AG$1,0),FALSE)/1,0)-IFERROR(VLOOKUP($B13,'Slutlig allokering kvv'!$B$2:$AC$462,MATCH(N$3,'Slutlig allokering kvv'!$B$1:$AJ$1,0),FALSE)/1,0)</f>
        <v>0</v>
      </c>
      <c r="O13">
        <f>IFERROR(VLOOKUP($B13,Kraftvärmeprod!$B$1:$AH$479,MATCH(O$2,Kraftvärmeprod!$B$1:$AG$1,0),FALSE)/1,0)-IFERROR(VLOOKUP($B13,'Slutlig allokering kvv'!$B$2:$AC$462,MATCH(O$3,'Slutlig allokering kvv'!$B$1:$AJ$1,0),FALSE)/1,0)</f>
        <v>0</v>
      </c>
      <c r="P13">
        <f>IFERROR(VLOOKUP($B13,Kraftvärmeprod!$B$1:$AH$479,MATCH(P$2,Kraftvärmeprod!$B$1:$AG$1,0),FALSE)/1,0)-IFERROR(VLOOKUP($B13,'Slutlig allokering kvv'!$B$2:$AC$462,MATCH(P$3,'Slutlig allokering kvv'!$B$1:$AJ$1,0),FALSE)/1,0)</f>
        <v>0</v>
      </c>
      <c r="Q13">
        <f>IFERROR(VLOOKUP($B13,Kraftvärmeprod!$B$1:$AH$479,MATCH(Q$2,Kraftvärmeprod!$B$1:$AG$1,0),FALSE)/1,0)-IFERROR(VLOOKUP($B13,'Slutlig allokering kvv'!$B$2:$AC$462,MATCH(Q$3,'Slutlig allokering kvv'!$B$1:$AJ$1,0),FALSE)/1,0)</f>
        <v>0</v>
      </c>
      <c r="R13">
        <f>IFERROR(VLOOKUP($B13,Kraftvärmeprod!$B$1:$AH$479,MATCH(R$2,Kraftvärmeprod!$B$1:$AG$1,0),FALSE)/1,0)-IFERROR(VLOOKUP($B13,'Slutlig allokering kvv'!$B$2:$AC$462,MATCH(R$3,'Slutlig allokering kvv'!$B$1:$AJ$1,0),FALSE)/1,0)</f>
        <v>0</v>
      </c>
      <c r="S13">
        <f>IFERROR(VLOOKUP($B13,Kraftvärmeprod!$B$1:$AH$479,MATCH(S$2,Kraftvärmeprod!$B$1:$AG$1,0),FALSE)/1,0)-IFERROR(VLOOKUP($B13,'Slutlig allokering kvv'!$B$2:$AC$462,MATCH(S$3,'Slutlig allokering kvv'!$B$1:$AJ$1,0),FALSE)/1,0)</f>
        <v>0</v>
      </c>
      <c r="T13">
        <f>IFERROR(VLOOKUP($B13,Kraftvärmeprod!$B$1:$AH$479,MATCH(T$2,Kraftvärmeprod!$B$1:$AG$1,0),FALSE)/1,0)-IFERROR(VLOOKUP($B13,'Slutlig allokering kvv'!$B$2:$AC$462,MATCH(T$3,'Slutlig allokering kvv'!$B$1:$AJ$1,0),FALSE)/1,0)</f>
        <v>0</v>
      </c>
      <c r="U13">
        <f>IFERROR(VLOOKUP($B13,Kraftvärmeprod!$B$1:$AH$479,MATCH(U$2,Kraftvärmeprod!$B$1:$AG$1,0),FALSE)/1,0)-IFERROR(VLOOKUP($B13,'Slutlig allokering kvv'!$B$2:$AC$462,MATCH(U$3,'Slutlig allokering kvv'!$B$1:$AJ$1,0),FALSE)/1,0)</f>
        <v>0</v>
      </c>
      <c r="V13">
        <f>IFERROR(VLOOKUP($B13,Kraftvärmeprod!$B$1:$AH$479,MATCH(V$2,Kraftvärmeprod!$B$1:$AG$1,0),FALSE)/1,0)-IFERROR(VLOOKUP($B13,'Slutlig allokering kvv'!$B$2:$AC$462,MATCH(V$3,'Slutlig allokering kvv'!$B$1:$AJ$1,0),FALSE)/1,0)</f>
        <v>0</v>
      </c>
      <c r="W13">
        <f>IFERROR(VLOOKUP($B13,Kraftvärmeprod!$B$1:$AH$479,MATCH(W$2,Kraftvärmeprod!$B$1:$AG$1,0),FALSE)/1,0)-IFERROR(VLOOKUP($B13,'Slutlig allokering kvv'!$B$2:$AC$462,MATCH(W$3,'Slutlig allokering kvv'!$B$1:$AJ$1,0),FALSE)/1,0)</f>
        <v>0</v>
      </c>
      <c r="X13">
        <f>IFERROR(VLOOKUP($B13,Kraftvärmeprod!$B$1:$AH$479,MATCH(X$2,Kraftvärmeprod!$B$1:$AG$1,0),FALSE)/1,0)-IFERROR(VLOOKUP($B13,'Slutlig allokering kvv'!$B$2:$AC$462,MATCH(X$3,'Slutlig allokering kvv'!$B$1:$AJ$1,0),FALSE)/1,0)</f>
        <v>0</v>
      </c>
      <c r="Y13">
        <f>IFERROR(VLOOKUP($B13,Kraftvärmeprod!$B$1:$AH$479,MATCH(Y$2,Kraftvärmeprod!$B$1:$AG$1,0),FALSE)/1,0)-IFERROR(VLOOKUP($B13,'Slutlig allokering kvv'!$B$2:$AC$462,MATCH(Y$3,'Slutlig allokering kvv'!$B$1:$AJ$1,0),FALSE)/1,0)</f>
        <v>0</v>
      </c>
      <c r="Z13">
        <f>IFERROR(VLOOKUP($B13,Kraftvärmeprod!$B$1:$AH$479,MATCH(Z$2,Kraftvärmeprod!$B$1:$AG$1,0),FALSE)/1,0)-IFERROR(VLOOKUP($B13,'Slutlig allokering kvv'!$B$2:$AC$462,MATCH(Z$3,'Slutlig allokering kvv'!$B$1:$AJ$1,0),FALSE)/1,0)</f>
        <v>0</v>
      </c>
      <c r="AA13">
        <f>IFERROR(VLOOKUP($B13,Kraftvärmeprod!$B$1:$AH$479,MATCH(AA$2,Kraftvärmeprod!$B$1:$AG$1,0),FALSE)/1,0)-IFERROR(VLOOKUP($B13,'Slutlig allokering kvv'!$B$2:$AC$462,MATCH(AA$3,'Slutlig allokering kvv'!$B$1:$AJ$1,0),FALSE)/1,0)</f>
        <v>0</v>
      </c>
      <c r="AB13">
        <f>IFERROR(VLOOKUP($B13,Kraftvärmeprod!$B$1:$AH$479,MATCH(AB$2,Kraftvärmeprod!$B$1:$AG$1,0),FALSE)/1,0)-IFERROR(VLOOKUP($B13,'Slutlig allokering kvv'!$B$2:$AC$462,MATCH(AB$3,'Slutlig allokering kvv'!$B$1:$AJ$1,0),FALSE)/1,0)</f>
        <v>0</v>
      </c>
      <c r="AE13">
        <f t="shared" si="0"/>
        <v>0</v>
      </c>
      <c r="AG13">
        <f>IFERROR(VLOOKUP(B13,'Slutlig allokering kvv'!$B$2:$AJ$462,MATCH("Summa justerad allokerad tillförd energi (utan hjälpel och rökgaskondensering):",'Slutlig allokering kvv'!$B$1:$AK$1,0),FALSE)/1,"")</f>
        <v>0</v>
      </c>
      <c r="AI13" s="23" t="str">
        <f>IFERROR(1-VLOOKUP(B13,'Slutlig allokering kvv'!$B$2:$AJ$462,MATCH("Andel av bränsle i kvv som allokerats till värme, exklusive rökgaskondensering och hjälpel",'Slutlig allokering kvv'!$B$1:$AK$1,0),FALSE),"")</f>
        <v/>
      </c>
      <c r="AK13" s="23" t="str">
        <f t="shared" si="1"/>
        <v/>
      </c>
    </row>
    <row r="14" spans="1:39" x14ac:dyDescent="0.25">
      <c r="A14" s="2" t="s">
        <v>27</v>
      </c>
      <c r="B14" s="2" t="s">
        <v>28</v>
      </c>
      <c r="C14" s="2" t="str">
        <f>IFERROR(VLOOKUP($B14,Kraftvärmeprod!$B$1:$AH$479,MATCH(C$3,Kraftvärmeprod!$B$1:$AG$1,0),FALSE)/1,"")</f>
        <v/>
      </c>
      <c r="D14" s="2" t="str">
        <f>IFERROR(VLOOKUP($B14,Kraftvärmeprod!$B$1:$AH$479,MATCH(D$3,Kraftvärmeprod!$B$1:$AG$1,0),FALSE)/1,"")</f>
        <v/>
      </c>
      <c r="E14">
        <f>IFERROR(VLOOKUP($B14,Kraftvärmeprod!$B$1:$AH$479,MATCH(E$2,Kraftvärmeprod!$B$1:$AG$1,0),FALSE)/1,0)-IFERROR(VLOOKUP($B14,'Slutlig allokering kvv'!$B$2:$AC$462,MATCH(E$3,'Slutlig allokering kvv'!$B$1:$AJ$1,0),FALSE)/1,0)</f>
        <v>0</v>
      </c>
      <c r="F14">
        <f>IFERROR(VLOOKUP($B14,Kraftvärmeprod!$B$1:$AH$479,MATCH(F$2,Kraftvärmeprod!$B$1:$AG$1,0),FALSE)/1,0)-IFERROR(VLOOKUP($B14,'Slutlig allokering kvv'!$B$2:$AC$462,MATCH(F$3,'Slutlig allokering kvv'!$B$1:$AJ$1,0),FALSE)/1,0)</f>
        <v>0</v>
      </c>
      <c r="G14">
        <f>IFERROR(VLOOKUP($B14,Kraftvärmeprod!$B$1:$AH$479,MATCH(G$2,Kraftvärmeprod!$B$1:$AG$1,0),FALSE)/1,0)-IFERROR(VLOOKUP($B14,'Slutlig allokering kvv'!$B$2:$AC$462,MATCH(G$3,'Slutlig allokering kvv'!$B$1:$AJ$1,0),FALSE)/1,0)</f>
        <v>0</v>
      </c>
      <c r="H14">
        <f>IFERROR(VLOOKUP($B14,Kraftvärmeprod!$B$1:$AH$479,MATCH(H$2,Kraftvärmeprod!$B$1:$AG$1,0),FALSE)/1,0)-IFERROR(VLOOKUP($B14,'Slutlig allokering kvv'!$B$2:$AC$462,MATCH(H$3,'Slutlig allokering kvv'!$B$1:$AJ$1,0),FALSE)/1,0)</f>
        <v>0</v>
      </c>
      <c r="I14">
        <f>IFERROR(VLOOKUP($B14,Kraftvärmeprod!$B$1:$AH$479,MATCH(I$2,Kraftvärmeprod!$B$1:$AG$1,0),FALSE)/1,0)-IFERROR(VLOOKUP($B14,'Slutlig allokering kvv'!$B$2:$AC$462,MATCH(I$3,'Slutlig allokering kvv'!$B$1:$AJ$1,0),FALSE)/1,0)</f>
        <v>0</v>
      </c>
      <c r="J14">
        <f>IFERROR(VLOOKUP($B14,Kraftvärmeprod!$B$1:$AH$479,MATCH(J$2,Kraftvärmeprod!$B$1:$AG$1,0),FALSE)/1,0)-IFERROR(VLOOKUP($B14,'Slutlig allokering kvv'!$B$2:$AC$462,MATCH(J$3,'Slutlig allokering kvv'!$B$1:$AJ$1,0),FALSE)/1,0)</f>
        <v>0</v>
      </c>
      <c r="K14">
        <f>IFERROR(VLOOKUP($B14,Kraftvärmeprod!$B$1:$AH$479,MATCH(K$2,Kraftvärmeprod!$B$1:$AG$1,0),FALSE)/1,0)-IFERROR(VLOOKUP($B14,'Slutlig allokering kvv'!$B$2:$AC$462,MATCH(K$3,'Slutlig allokering kvv'!$B$1:$AJ$1,0),FALSE)/1,0)</f>
        <v>0</v>
      </c>
      <c r="L14">
        <f>IFERROR(VLOOKUP($B14,Kraftvärmeprod!$B$1:$AH$479,MATCH(L$2,Kraftvärmeprod!$B$1:$AG$1,0),FALSE)/1,0)-IFERROR(VLOOKUP($B14,'Slutlig allokering kvv'!$B$2:$AC$462,MATCH(L$3,'Slutlig allokering kvv'!$B$1:$AJ$1,0),FALSE)/1,0)</f>
        <v>0</v>
      </c>
      <c r="M14" s="40">
        <f>IFERROR(VLOOKUP($B14,Miljö!$B$1:$S$477,MATCH(M$2,Miljö!$B$1:$X$1,0),FALSE)/1,0)-IFERROR(VLOOKUP($B14,'Slutlig allokering kvv'!$B$2:$AC$462,MATCH(M$3,'Slutlig allokering kvv'!$B$1:$AJ$1,0),FALSE)/1,0)</f>
        <v>0</v>
      </c>
      <c r="N14">
        <f>IFERROR(VLOOKUP($B14,Kraftvärmeprod!$B$1:$AH$479,MATCH(N$2,Kraftvärmeprod!$B$1:$AG$1,0),FALSE)/1,0)-IFERROR(VLOOKUP($B14,'Slutlig allokering kvv'!$B$2:$AC$462,MATCH(N$3,'Slutlig allokering kvv'!$B$1:$AJ$1,0),FALSE)/1,0)</f>
        <v>0</v>
      </c>
      <c r="O14">
        <f>IFERROR(VLOOKUP($B14,Kraftvärmeprod!$B$1:$AH$479,MATCH(O$2,Kraftvärmeprod!$B$1:$AG$1,0),FALSE)/1,0)-IFERROR(VLOOKUP($B14,'Slutlig allokering kvv'!$B$2:$AC$462,MATCH(O$3,'Slutlig allokering kvv'!$B$1:$AJ$1,0),FALSE)/1,0)</f>
        <v>0</v>
      </c>
      <c r="P14">
        <f>IFERROR(VLOOKUP($B14,Kraftvärmeprod!$B$1:$AH$479,MATCH(P$2,Kraftvärmeprod!$B$1:$AG$1,0),FALSE)/1,0)-IFERROR(VLOOKUP($B14,'Slutlig allokering kvv'!$B$2:$AC$462,MATCH(P$3,'Slutlig allokering kvv'!$B$1:$AJ$1,0),FALSE)/1,0)</f>
        <v>0</v>
      </c>
      <c r="Q14">
        <f>IFERROR(VLOOKUP($B14,Kraftvärmeprod!$B$1:$AH$479,MATCH(Q$2,Kraftvärmeprod!$B$1:$AG$1,0),FALSE)/1,0)-IFERROR(VLOOKUP($B14,'Slutlig allokering kvv'!$B$2:$AC$462,MATCH(Q$3,'Slutlig allokering kvv'!$B$1:$AJ$1,0),FALSE)/1,0)</f>
        <v>0</v>
      </c>
      <c r="R14">
        <f>IFERROR(VLOOKUP($B14,Kraftvärmeprod!$B$1:$AH$479,MATCH(R$2,Kraftvärmeprod!$B$1:$AG$1,0),FALSE)/1,0)-IFERROR(VLOOKUP($B14,'Slutlig allokering kvv'!$B$2:$AC$462,MATCH(R$3,'Slutlig allokering kvv'!$B$1:$AJ$1,0),FALSE)/1,0)</f>
        <v>0</v>
      </c>
      <c r="S14">
        <f>IFERROR(VLOOKUP($B14,Kraftvärmeprod!$B$1:$AH$479,MATCH(S$2,Kraftvärmeprod!$B$1:$AG$1,0),FALSE)/1,0)-IFERROR(VLOOKUP($B14,'Slutlig allokering kvv'!$B$2:$AC$462,MATCH(S$3,'Slutlig allokering kvv'!$B$1:$AJ$1,0),FALSE)/1,0)</f>
        <v>0</v>
      </c>
      <c r="T14">
        <f>IFERROR(VLOOKUP($B14,Kraftvärmeprod!$B$1:$AH$479,MATCH(T$2,Kraftvärmeprod!$B$1:$AG$1,0),FALSE)/1,0)-IFERROR(VLOOKUP($B14,'Slutlig allokering kvv'!$B$2:$AC$462,MATCH(T$3,'Slutlig allokering kvv'!$B$1:$AJ$1,0),FALSE)/1,0)</f>
        <v>0</v>
      </c>
      <c r="U14">
        <f>IFERROR(VLOOKUP($B14,Kraftvärmeprod!$B$1:$AH$479,MATCH(U$2,Kraftvärmeprod!$B$1:$AG$1,0),FALSE)/1,0)-IFERROR(VLOOKUP($B14,'Slutlig allokering kvv'!$B$2:$AC$462,MATCH(U$3,'Slutlig allokering kvv'!$B$1:$AJ$1,0),FALSE)/1,0)</f>
        <v>0</v>
      </c>
      <c r="V14">
        <f>IFERROR(VLOOKUP($B14,Kraftvärmeprod!$B$1:$AH$479,MATCH(V$2,Kraftvärmeprod!$B$1:$AG$1,0),FALSE)/1,0)-IFERROR(VLOOKUP($B14,'Slutlig allokering kvv'!$B$2:$AC$462,MATCH(V$3,'Slutlig allokering kvv'!$B$1:$AJ$1,0),FALSE)/1,0)</f>
        <v>0</v>
      </c>
      <c r="W14">
        <f>IFERROR(VLOOKUP($B14,Kraftvärmeprod!$B$1:$AH$479,MATCH(W$2,Kraftvärmeprod!$B$1:$AG$1,0),FALSE)/1,0)-IFERROR(VLOOKUP($B14,'Slutlig allokering kvv'!$B$2:$AC$462,MATCH(W$3,'Slutlig allokering kvv'!$B$1:$AJ$1,0),FALSE)/1,0)</f>
        <v>0</v>
      </c>
      <c r="X14">
        <f>IFERROR(VLOOKUP($B14,Kraftvärmeprod!$B$1:$AH$479,MATCH(X$2,Kraftvärmeprod!$B$1:$AG$1,0),FALSE)/1,0)-IFERROR(VLOOKUP($B14,'Slutlig allokering kvv'!$B$2:$AC$462,MATCH(X$3,'Slutlig allokering kvv'!$B$1:$AJ$1,0),FALSE)/1,0)</f>
        <v>0</v>
      </c>
      <c r="Y14">
        <f>IFERROR(VLOOKUP($B14,Kraftvärmeprod!$B$1:$AH$479,MATCH(Y$2,Kraftvärmeprod!$B$1:$AG$1,0),FALSE)/1,0)-IFERROR(VLOOKUP($B14,'Slutlig allokering kvv'!$B$2:$AC$462,MATCH(Y$3,'Slutlig allokering kvv'!$B$1:$AJ$1,0),FALSE)/1,0)</f>
        <v>0</v>
      </c>
      <c r="Z14">
        <f>IFERROR(VLOOKUP($B14,Kraftvärmeprod!$B$1:$AH$479,MATCH(Z$2,Kraftvärmeprod!$B$1:$AG$1,0),FALSE)/1,0)-IFERROR(VLOOKUP($B14,'Slutlig allokering kvv'!$B$2:$AC$462,MATCH(Z$3,'Slutlig allokering kvv'!$B$1:$AJ$1,0),FALSE)/1,0)</f>
        <v>0</v>
      </c>
      <c r="AA14">
        <f>IFERROR(VLOOKUP($B14,Kraftvärmeprod!$B$1:$AH$479,MATCH(AA$2,Kraftvärmeprod!$B$1:$AG$1,0),FALSE)/1,0)-IFERROR(VLOOKUP($B14,'Slutlig allokering kvv'!$B$2:$AC$462,MATCH(AA$3,'Slutlig allokering kvv'!$B$1:$AJ$1,0),FALSE)/1,0)</f>
        <v>0</v>
      </c>
      <c r="AB14">
        <f>IFERROR(VLOOKUP($B14,Kraftvärmeprod!$B$1:$AH$479,MATCH(AB$2,Kraftvärmeprod!$B$1:$AG$1,0),FALSE)/1,0)-IFERROR(VLOOKUP($B14,'Slutlig allokering kvv'!$B$2:$AC$462,MATCH(AB$3,'Slutlig allokering kvv'!$B$1:$AJ$1,0),FALSE)/1,0)</f>
        <v>0</v>
      </c>
      <c r="AE14">
        <f t="shared" si="0"/>
        <v>0</v>
      </c>
      <c r="AG14">
        <f>IFERROR(VLOOKUP(B14,'Slutlig allokering kvv'!$B$2:$AJ$462,MATCH("Summa justerad allokerad tillförd energi (utan hjälpel och rökgaskondensering):",'Slutlig allokering kvv'!$B$1:$AK$1,0),FALSE)/1,"")</f>
        <v>0</v>
      </c>
      <c r="AI14" s="23" t="str">
        <f>IFERROR(1-VLOOKUP(B14,'Slutlig allokering kvv'!$B$2:$AJ$462,MATCH("Andel av bränsle i kvv som allokerats till värme, exklusive rökgaskondensering och hjälpel",'Slutlig allokering kvv'!$B$1:$AK$1,0),FALSE),"")</f>
        <v/>
      </c>
      <c r="AK14" s="23" t="str">
        <f t="shared" si="1"/>
        <v/>
      </c>
    </row>
    <row r="15" spans="1:39" x14ac:dyDescent="0.25">
      <c r="A15" s="2" t="s">
        <v>29</v>
      </c>
      <c r="B15" s="2" t="s">
        <v>30</v>
      </c>
      <c r="C15" s="2" t="str">
        <f>IFERROR(VLOOKUP($B15,Kraftvärmeprod!$B$1:$AH$479,MATCH(C$3,Kraftvärmeprod!$B$1:$AG$1,0),FALSE)/1,"")</f>
        <v/>
      </c>
      <c r="D15" s="2" t="str">
        <f>IFERROR(VLOOKUP($B15,Kraftvärmeprod!$B$1:$AH$479,MATCH(D$3,Kraftvärmeprod!$B$1:$AG$1,0),FALSE)/1,"")</f>
        <v/>
      </c>
      <c r="E15">
        <f>IFERROR(VLOOKUP($B15,Kraftvärmeprod!$B$1:$AH$479,MATCH(E$2,Kraftvärmeprod!$B$1:$AG$1,0),FALSE)/1,0)-IFERROR(VLOOKUP($B15,'Slutlig allokering kvv'!$B$2:$AC$462,MATCH(E$3,'Slutlig allokering kvv'!$B$1:$AJ$1,0),FALSE)/1,0)</f>
        <v>0</v>
      </c>
      <c r="F15">
        <f>IFERROR(VLOOKUP($B15,Kraftvärmeprod!$B$1:$AH$479,MATCH(F$2,Kraftvärmeprod!$B$1:$AG$1,0),FALSE)/1,0)-IFERROR(VLOOKUP($B15,'Slutlig allokering kvv'!$B$2:$AC$462,MATCH(F$3,'Slutlig allokering kvv'!$B$1:$AJ$1,0),FALSE)/1,0)</f>
        <v>0</v>
      </c>
      <c r="G15">
        <f>IFERROR(VLOOKUP($B15,Kraftvärmeprod!$B$1:$AH$479,MATCH(G$2,Kraftvärmeprod!$B$1:$AG$1,0),FALSE)/1,0)-IFERROR(VLOOKUP($B15,'Slutlig allokering kvv'!$B$2:$AC$462,MATCH(G$3,'Slutlig allokering kvv'!$B$1:$AJ$1,0),FALSE)/1,0)</f>
        <v>0</v>
      </c>
      <c r="H15">
        <f>IFERROR(VLOOKUP($B15,Kraftvärmeprod!$B$1:$AH$479,MATCH(H$2,Kraftvärmeprod!$B$1:$AG$1,0),FALSE)/1,0)-IFERROR(VLOOKUP($B15,'Slutlig allokering kvv'!$B$2:$AC$462,MATCH(H$3,'Slutlig allokering kvv'!$B$1:$AJ$1,0),FALSE)/1,0)</f>
        <v>0</v>
      </c>
      <c r="I15">
        <f>IFERROR(VLOOKUP($B15,Kraftvärmeprod!$B$1:$AH$479,MATCH(I$2,Kraftvärmeprod!$B$1:$AG$1,0),FALSE)/1,0)-IFERROR(VLOOKUP($B15,'Slutlig allokering kvv'!$B$2:$AC$462,MATCH(I$3,'Slutlig allokering kvv'!$B$1:$AJ$1,0),FALSE)/1,0)</f>
        <v>0</v>
      </c>
      <c r="J15">
        <f>IFERROR(VLOOKUP($B15,Kraftvärmeprod!$B$1:$AH$479,MATCH(J$2,Kraftvärmeprod!$B$1:$AG$1,0),FALSE)/1,0)-IFERROR(VLOOKUP($B15,'Slutlig allokering kvv'!$B$2:$AC$462,MATCH(J$3,'Slutlig allokering kvv'!$B$1:$AJ$1,0),FALSE)/1,0)</f>
        <v>0</v>
      </c>
      <c r="K15">
        <f>IFERROR(VLOOKUP($B15,Kraftvärmeprod!$B$1:$AH$479,MATCH(K$2,Kraftvärmeprod!$B$1:$AG$1,0),FALSE)/1,0)-IFERROR(VLOOKUP($B15,'Slutlig allokering kvv'!$B$2:$AC$462,MATCH(K$3,'Slutlig allokering kvv'!$B$1:$AJ$1,0),FALSE)/1,0)</f>
        <v>0</v>
      </c>
      <c r="L15">
        <f>IFERROR(VLOOKUP($B15,Kraftvärmeprod!$B$1:$AH$479,MATCH(L$2,Kraftvärmeprod!$B$1:$AG$1,0),FALSE)/1,0)-IFERROR(VLOOKUP($B15,'Slutlig allokering kvv'!$B$2:$AC$462,MATCH(L$3,'Slutlig allokering kvv'!$B$1:$AJ$1,0),FALSE)/1,0)</f>
        <v>0</v>
      </c>
      <c r="M15" s="40">
        <f>IFERROR(VLOOKUP($B15,Miljö!$B$1:$S$477,MATCH(M$2,Miljö!$B$1:$X$1,0),FALSE)/1,0)-IFERROR(VLOOKUP($B15,'Slutlig allokering kvv'!$B$2:$AC$462,MATCH(M$3,'Slutlig allokering kvv'!$B$1:$AJ$1,0),FALSE)/1,0)</f>
        <v>0</v>
      </c>
      <c r="N15">
        <f>IFERROR(VLOOKUP($B15,Kraftvärmeprod!$B$1:$AH$479,MATCH(N$2,Kraftvärmeprod!$B$1:$AG$1,0),FALSE)/1,0)-IFERROR(VLOOKUP($B15,'Slutlig allokering kvv'!$B$2:$AC$462,MATCH(N$3,'Slutlig allokering kvv'!$B$1:$AJ$1,0),FALSE)/1,0)</f>
        <v>0</v>
      </c>
      <c r="O15">
        <f>IFERROR(VLOOKUP($B15,Kraftvärmeprod!$B$1:$AH$479,MATCH(O$2,Kraftvärmeprod!$B$1:$AG$1,0),FALSE)/1,0)-IFERROR(VLOOKUP($B15,'Slutlig allokering kvv'!$B$2:$AC$462,MATCH(O$3,'Slutlig allokering kvv'!$B$1:$AJ$1,0),FALSE)/1,0)</f>
        <v>0</v>
      </c>
      <c r="P15">
        <f>IFERROR(VLOOKUP($B15,Kraftvärmeprod!$B$1:$AH$479,MATCH(P$2,Kraftvärmeprod!$B$1:$AG$1,0),FALSE)/1,0)-IFERROR(VLOOKUP($B15,'Slutlig allokering kvv'!$B$2:$AC$462,MATCH(P$3,'Slutlig allokering kvv'!$B$1:$AJ$1,0),FALSE)/1,0)</f>
        <v>0</v>
      </c>
      <c r="Q15">
        <f>IFERROR(VLOOKUP($B15,Kraftvärmeprod!$B$1:$AH$479,MATCH(Q$2,Kraftvärmeprod!$B$1:$AG$1,0),FALSE)/1,0)-IFERROR(VLOOKUP($B15,'Slutlig allokering kvv'!$B$2:$AC$462,MATCH(Q$3,'Slutlig allokering kvv'!$B$1:$AJ$1,0),FALSE)/1,0)</f>
        <v>0</v>
      </c>
      <c r="R15">
        <f>IFERROR(VLOOKUP($B15,Kraftvärmeprod!$B$1:$AH$479,MATCH(R$2,Kraftvärmeprod!$B$1:$AG$1,0),FALSE)/1,0)-IFERROR(VLOOKUP($B15,'Slutlig allokering kvv'!$B$2:$AC$462,MATCH(R$3,'Slutlig allokering kvv'!$B$1:$AJ$1,0),FALSE)/1,0)</f>
        <v>0</v>
      </c>
      <c r="S15">
        <f>IFERROR(VLOOKUP($B15,Kraftvärmeprod!$B$1:$AH$479,MATCH(S$2,Kraftvärmeprod!$B$1:$AG$1,0),FALSE)/1,0)-IFERROR(VLOOKUP($B15,'Slutlig allokering kvv'!$B$2:$AC$462,MATCH(S$3,'Slutlig allokering kvv'!$B$1:$AJ$1,0),FALSE)/1,0)</f>
        <v>0</v>
      </c>
      <c r="T15">
        <f>IFERROR(VLOOKUP($B15,Kraftvärmeprod!$B$1:$AH$479,MATCH(T$2,Kraftvärmeprod!$B$1:$AG$1,0),FALSE)/1,0)-IFERROR(VLOOKUP($B15,'Slutlig allokering kvv'!$B$2:$AC$462,MATCH(T$3,'Slutlig allokering kvv'!$B$1:$AJ$1,0),FALSE)/1,0)</f>
        <v>0</v>
      </c>
      <c r="U15">
        <f>IFERROR(VLOOKUP($B15,Kraftvärmeprod!$B$1:$AH$479,MATCH(U$2,Kraftvärmeprod!$B$1:$AG$1,0),FALSE)/1,0)-IFERROR(VLOOKUP($B15,'Slutlig allokering kvv'!$B$2:$AC$462,MATCH(U$3,'Slutlig allokering kvv'!$B$1:$AJ$1,0),FALSE)/1,0)</f>
        <v>0</v>
      </c>
      <c r="V15">
        <f>IFERROR(VLOOKUP($B15,Kraftvärmeprod!$B$1:$AH$479,MATCH(V$2,Kraftvärmeprod!$B$1:$AG$1,0),FALSE)/1,0)-IFERROR(VLOOKUP($B15,'Slutlig allokering kvv'!$B$2:$AC$462,MATCH(V$3,'Slutlig allokering kvv'!$B$1:$AJ$1,0),FALSE)/1,0)</f>
        <v>0</v>
      </c>
      <c r="W15">
        <f>IFERROR(VLOOKUP($B15,Kraftvärmeprod!$B$1:$AH$479,MATCH(W$2,Kraftvärmeprod!$B$1:$AG$1,0),FALSE)/1,0)-IFERROR(VLOOKUP($B15,'Slutlig allokering kvv'!$B$2:$AC$462,MATCH(W$3,'Slutlig allokering kvv'!$B$1:$AJ$1,0),FALSE)/1,0)</f>
        <v>0</v>
      </c>
      <c r="X15">
        <f>IFERROR(VLOOKUP($B15,Kraftvärmeprod!$B$1:$AH$479,MATCH(X$2,Kraftvärmeprod!$B$1:$AG$1,0),FALSE)/1,0)-IFERROR(VLOOKUP($B15,'Slutlig allokering kvv'!$B$2:$AC$462,MATCH(X$3,'Slutlig allokering kvv'!$B$1:$AJ$1,0),FALSE)/1,0)</f>
        <v>0</v>
      </c>
      <c r="Y15">
        <f>IFERROR(VLOOKUP($B15,Kraftvärmeprod!$B$1:$AH$479,MATCH(Y$2,Kraftvärmeprod!$B$1:$AG$1,0),FALSE)/1,0)-IFERROR(VLOOKUP($B15,'Slutlig allokering kvv'!$B$2:$AC$462,MATCH(Y$3,'Slutlig allokering kvv'!$B$1:$AJ$1,0),FALSE)/1,0)</f>
        <v>0</v>
      </c>
      <c r="Z15">
        <f>IFERROR(VLOOKUP($B15,Kraftvärmeprod!$B$1:$AH$479,MATCH(Z$2,Kraftvärmeprod!$B$1:$AG$1,0),FALSE)/1,0)-IFERROR(VLOOKUP($B15,'Slutlig allokering kvv'!$B$2:$AC$462,MATCH(Z$3,'Slutlig allokering kvv'!$B$1:$AJ$1,0),FALSE)/1,0)</f>
        <v>0</v>
      </c>
      <c r="AA15">
        <f>IFERROR(VLOOKUP($B15,Kraftvärmeprod!$B$1:$AH$479,MATCH(AA$2,Kraftvärmeprod!$B$1:$AG$1,0),FALSE)/1,0)-IFERROR(VLOOKUP($B15,'Slutlig allokering kvv'!$B$2:$AC$462,MATCH(AA$3,'Slutlig allokering kvv'!$B$1:$AJ$1,0),FALSE)/1,0)</f>
        <v>0</v>
      </c>
      <c r="AB15">
        <f>IFERROR(VLOOKUP($B15,Kraftvärmeprod!$B$1:$AH$479,MATCH(AB$2,Kraftvärmeprod!$B$1:$AG$1,0),FALSE)/1,0)-IFERROR(VLOOKUP($B15,'Slutlig allokering kvv'!$B$2:$AC$462,MATCH(AB$3,'Slutlig allokering kvv'!$B$1:$AJ$1,0),FALSE)/1,0)</f>
        <v>0</v>
      </c>
      <c r="AE15">
        <f t="shared" si="0"/>
        <v>0</v>
      </c>
      <c r="AG15">
        <f>IFERROR(VLOOKUP(B15,'Slutlig allokering kvv'!$B$2:$AJ$462,MATCH("Summa justerad allokerad tillförd energi (utan hjälpel och rökgaskondensering):",'Slutlig allokering kvv'!$B$1:$AK$1,0),FALSE)/1,"")</f>
        <v>0</v>
      </c>
      <c r="AI15" s="23" t="str">
        <f>IFERROR(1-VLOOKUP(B15,'Slutlig allokering kvv'!$B$2:$AJ$462,MATCH("Andel av bränsle i kvv som allokerats till värme, exklusive rökgaskondensering och hjälpel",'Slutlig allokering kvv'!$B$1:$AK$1,0),FALSE),"")</f>
        <v/>
      </c>
      <c r="AK15" s="23" t="str">
        <f t="shared" si="1"/>
        <v/>
      </c>
    </row>
    <row r="16" spans="1:39" x14ac:dyDescent="0.25">
      <c r="A16" s="2" t="s">
        <v>31</v>
      </c>
      <c r="B16" s="2" t="s">
        <v>32</v>
      </c>
      <c r="C16" s="2" t="str">
        <f>IFERROR(VLOOKUP($B16,Kraftvärmeprod!$B$1:$AH$479,MATCH(C$3,Kraftvärmeprod!$B$1:$AG$1,0),FALSE)/1,"")</f>
        <v/>
      </c>
      <c r="D16" s="2" t="str">
        <f>IFERROR(VLOOKUP($B16,Kraftvärmeprod!$B$1:$AH$479,MATCH(D$3,Kraftvärmeprod!$B$1:$AG$1,0),FALSE)/1,"")</f>
        <v/>
      </c>
      <c r="E16">
        <f>IFERROR(VLOOKUP($B16,Kraftvärmeprod!$B$1:$AH$479,MATCH(E$2,Kraftvärmeprod!$B$1:$AG$1,0),FALSE)/1,0)-IFERROR(VLOOKUP($B16,'Slutlig allokering kvv'!$B$2:$AC$462,MATCH(E$3,'Slutlig allokering kvv'!$B$1:$AJ$1,0),FALSE)/1,0)</f>
        <v>0</v>
      </c>
      <c r="F16">
        <f>IFERROR(VLOOKUP($B16,Kraftvärmeprod!$B$1:$AH$479,MATCH(F$2,Kraftvärmeprod!$B$1:$AG$1,0),FALSE)/1,0)-IFERROR(VLOOKUP($B16,'Slutlig allokering kvv'!$B$2:$AC$462,MATCH(F$3,'Slutlig allokering kvv'!$B$1:$AJ$1,0),FALSE)/1,0)</f>
        <v>0</v>
      </c>
      <c r="G16">
        <f>IFERROR(VLOOKUP($B16,Kraftvärmeprod!$B$1:$AH$479,MATCH(G$2,Kraftvärmeprod!$B$1:$AG$1,0),FALSE)/1,0)-IFERROR(VLOOKUP($B16,'Slutlig allokering kvv'!$B$2:$AC$462,MATCH(G$3,'Slutlig allokering kvv'!$B$1:$AJ$1,0),FALSE)/1,0)</f>
        <v>0</v>
      </c>
      <c r="H16">
        <f>IFERROR(VLOOKUP($B16,Kraftvärmeprod!$B$1:$AH$479,MATCH(H$2,Kraftvärmeprod!$B$1:$AG$1,0),FALSE)/1,0)-IFERROR(VLOOKUP($B16,'Slutlig allokering kvv'!$B$2:$AC$462,MATCH(H$3,'Slutlig allokering kvv'!$B$1:$AJ$1,0),FALSE)/1,0)</f>
        <v>0</v>
      </c>
      <c r="I16">
        <f>IFERROR(VLOOKUP($B16,Kraftvärmeprod!$B$1:$AH$479,MATCH(I$2,Kraftvärmeprod!$B$1:$AG$1,0),FALSE)/1,0)-IFERROR(VLOOKUP($B16,'Slutlig allokering kvv'!$B$2:$AC$462,MATCH(I$3,'Slutlig allokering kvv'!$B$1:$AJ$1,0),FALSE)/1,0)</f>
        <v>0</v>
      </c>
      <c r="J16">
        <f>IFERROR(VLOOKUP($B16,Kraftvärmeprod!$B$1:$AH$479,MATCH(J$2,Kraftvärmeprod!$B$1:$AG$1,0),FALSE)/1,0)-IFERROR(VLOOKUP($B16,'Slutlig allokering kvv'!$B$2:$AC$462,MATCH(J$3,'Slutlig allokering kvv'!$B$1:$AJ$1,0),FALSE)/1,0)</f>
        <v>0</v>
      </c>
      <c r="K16">
        <f>IFERROR(VLOOKUP($B16,Kraftvärmeprod!$B$1:$AH$479,MATCH(K$2,Kraftvärmeprod!$B$1:$AG$1,0),FALSE)/1,0)-IFERROR(VLOOKUP($B16,'Slutlig allokering kvv'!$B$2:$AC$462,MATCH(K$3,'Slutlig allokering kvv'!$B$1:$AJ$1,0),FALSE)/1,0)</f>
        <v>0</v>
      </c>
      <c r="L16">
        <f>IFERROR(VLOOKUP($B16,Kraftvärmeprod!$B$1:$AH$479,MATCH(L$2,Kraftvärmeprod!$B$1:$AG$1,0),FALSE)/1,0)-IFERROR(VLOOKUP($B16,'Slutlig allokering kvv'!$B$2:$AC$462,MATCH(L$3,'Slutlig allokering kvv'!$B$1:$AJ$1,0),FALSE)/1,0)</f>
        <v>0</v>
      </c>
      <c r="M16" s="40">
        <f>IFERROR(VLOOKUP($B16,Miljö!$B$1:$S$477,MATCH(M$2,Miljö!$B$1:$X$1,0),FALSE)/1,0)-IFERROR(VLOOKUP($B16,'Slutlig allokering kvv'!$B$2:$AC$462,MATCH(M$3,'Slutlig allokering kvv'!$B$1:$AJ$1,0),FALSE)/1,0)</f>
        <v>0</v>
      </c>
      <c r="N16">
        <f>IFERROR(VLOOKUP($B16,Kraftvärmeprod!$B$1:$AH$479,MATCH(N$2,Kraftvärmeprod!$B$1:$AG$1,0),FALSE)/1,0)-IFERROR(VLOOKUP($B16,'Slutlig allokering kvv'!$B$2:$AC$462,MATCH(N$3,'Slutlig allokering kvv'!$B$1:$AJ$1,0),FALSE)/1,0)</f>
        <v>0</v>
      </c>
      <c r="O16">
        <f>IFERROR(VLOOKUP($B16,Kraftvärmeprod!$B$1:$AH$479,MATCH(O$2,Kraftvärmeprod!$B$1:$AG$1,0),FALSE)/1,0)-IFERROR(VLOOKUP($B16,'Slutlig allokering kvv'!$B$2:$AC$462,MATCH(O$3,'Slutlig allokering kvv'!$B$1:$AJ$1,0),FALSE)/1,0)</f>
        <v>0</v>
      </c>
      <c r="P16">
        <f>IFERROR(VLOOKUP($B16,Kraftvärmeprod!$B$1:$AH$479,MATCH(P$2,Kraftvärmeprod!$B$1:$AG$1,0),FALSE)/1,0)-IFERROR(VLOOKUP($B16,'Slutlig allokering kvv'!$B$2:$AC$462,MATCH(P$3,'Slutlig allokering kvv'!$B$1:$AJ$1,0),FALSE)/1,0)</f>
        <v>0</v>
      </c>
      <c r="Q16">
        <f>IFERROR(VLOOKUP($B16,Kraftvärmeprod!$B$1:$AH$479,MATCH(Q$2,Kraftvärmeprod!$B$1:$AG$1,0),FALSE)/1,0)-IFERROR(VLOOKUP($B16,'Slutlig allokering kvv'!$B$2:$AC$462,MATCH(Q$3,'Slutlig allokering kvv'!$B$1:$AJ$1,0),FALSE)/1,0)</f>
        <v>0</v>
      </c>
      <c r="R16">
        <f>IFERROR(VLOOKUP($B16,Kraftvärmeprod!$B$1:$AH$479,MATCH(R$2,Kraftvärmeprod!$B$1:$AG$1,0),FALSE)/1,0)-IFERROR(VLOOKUP($B16,'Slutlig allokering kvv'!$B$2:$AC$462,MATCH(R$3,'Slutlig allokering kvv'!$B$1:$AJ$1,0),FALSE)/1,0)</f>
        <v>0</v>
      </c>
      <c r="S16">
        <f>IFERROR(VLOOKUP($B16,Kraftvärmeprod!$B$1:$AH$479,MATCH(S$2,Kraftvärmeprod!$B$1:$AG$1,0),FALSE)/1,0)-IFERROR(VLOOKUP($B16,'Slutlig allokering kvv'!$B$2:$AC$462,MATCH(S$3,'Slutlig allokering kvv'!$B$1:$AJ$1,0),FALSE)/1,0)</f>
        <v>0</v>
      </c>
      <c r="T16">
        <f>IFERROR(VLOOKUP($B16,Kraftvärmeprod!$B$1:$AH$479,MATCH(T$2,Kraftvärmeprod!$B$1:$AG$1,0),FALSE)/1,0)-IFERROR(VLOOKUP($B16,'Slutlig allokering kvv'!$B$2:$AC$462,MATCH(T$3,'Slutlig allokering kvv'!$B$1:$AJ$1,0),FALSE)/1,0)</f>
        <v>0</v>
      </c>
      <c r="U16">
        <f>IFERROR(VLOOKUP($B16,Kraftvärmeprod!$B$1:$AH$479,MATCH(U$2,Kraftvärmeprod!$B$1:$AG$1,0),FALSE)/1,0)-IFERROR(VLOOKUP($B16,'Slutlig allokering kvv'!$B$2:$AC$462,MATCH(U$3,'Slutlig allokering kvv'!$B$1:$AJ$1,0),FALSE)/1,0)</f>
        <v>0</v>
      </c>
      <c r="V16">
        <f>IFERROR(VLOOKUP($B16,Kraftvärmeprod!$B$1:$AH$479,MATCH(V$2,Kraftvärmeprod!$B$1:$AG$1,0),FALSE)/1,0)-IFERROR(VLOOKUP($B16,'Slutlig allokering kvv'!$B$2:$AC$462,MATCH(V$3,'Slutlig allokering kvv'!$B$1:$AJ$1,0),FALSE)/1,0)</f>
        <v>0</v>
      </c>
      <c r="W16">
        <f>IFERROR(VLOOKUP($B16,Kraftvärmeprod!$B$1:$AH$479,MATCH(W$2,Kraftvärmeprod!$B$1:$AG$1,0),FALSE)/1,0)-IFERROR(VLOOKUP($B16,'Slutlig allokering kvv'!$B$2:$AC$462,MATCH(W$3,'Slutlig allokering kvv'!$B$1:$AJ$1,0),FALSE)/1,0)</f>
        <v>0</v>
      </c>
      <c r="X16">
        <f>IFERROR(VLOOKUP($B16,Kraftvärmeprod!$B$1:$AH$479,MATCH(X$2,Kraftvärmeprod!$B$1:$AG$1,0),FALSE)/1,0)-IFERROR(VLOOKUP($B16,'Slutlig allokering kvv'!$B$2:$AC$462,MATCH(X$3,'Slutlig allokering kvv'!$B$1:$AJ$1,0),FALSE)/1,0)</f>
        <v>0</v>
      </c>
      <c r="Y16">
        <f>IFERROR(VLOOKUP($B16,Kraftvärmeprod!$B$1:$AH$479,MATCH(Y$2,Kraftvärmeprod!$B$1:$AG$1,0),FALSE)/1,0)-IFERROR(VLOOKUP($B16,'Slutlig allokering kvv'!$B$2:$AC$462,MATCH(Y$3,'Slutlig allokering kvv'!$B$1:$AJ$1,0),FALSE)/1,0)</f>
        <v>0</v>
      </c>
      <c r="Z16">
        <f>IFERROR(VLOOKUP($B16,Kraftvärmeprod!$B$1:$AH$479,MATCH(Z$2,Kraftvärmeprod!$B$1:$AG$1,0),FALSE)/1,0)-IFERROR(VLOOKUP($B16,'Slutlig allokering kvv'!$B$2:$AC$462,MATCH(Z$3,'Slutlig allokering kvv'!$B$1:$AJ$1,0),FALSE)/1,0)</f>
        <v>0</v>
      </c>
      <c r="AA16">
        <f>IFERROR(VLOOKUP($B16,Kraftvärmeprod!$B$1:$AH$479,MATCH(AA$2,Kraftvärmeprod!$B$1:$AG$1,0),FALSE)/1,0)-IFERROR(VLOOKUP($B16,'Slutlig allokering kvv'!$B$2:$AC$462,MATCH(AA$3,'Slutlig allokering kvv'!$B$1:$AJ$1,0),FALSE)/1,0)</f>
        <v>0</v>
      </c>
      <c r="AB16">
        <f>IFERROR(VLOOKUP($B16,Kraftvärmeprod!$B$1:$AH$479,MATCH(AB$2,Kraftvärmeprod!$B$1:$AG$1,0),FALSE)/1,0)-IFERROR(VLOOKUP($B16,'Slutlig allokering kvv'!$B$2:$AC$462,MATCH(AB$3,'Slutlig allokering kvv'!$B$1:$AJ$1,0),FALSE)/1,0)</f>
        <v>0</v>
      </c>
      <c r="AE16">
        <f t="shared" si="0"/>
        <v>0</v>
      </c>
      <c r="AG16">
        <f>IFERROR(VLOOKUP(B16,'Slutlig allokering kvv'!$B$2:$AJ$462,MATCH("Summa justerad allokerad tillförd energi (utan hjälpel och rökgaskondensering):",'Slutlig allokering kvv'!$B$1:$AK$1,0),FALSE)/1,"")</f>
        <v>0</v>
      </c>
      <c r="AI16" s="23" t="str">
        <f>IFERROR(1-VLOOKUP(B16,'Slutlig allokering kvv'!$B$2:$AJ$462,MATCH("Andel av bränsle i kvv som allokerats till värme, exklusive rökgaskondensering och hjälpel",'Slutlig allokering kvv'!$B$1:$AK$1,0),FALSE),"")</f>
        <v/>
      </c>
      <c r="AK16" s="23" t="str">
        <f t="shared" si="1"/>
        <v/>
      </c>
    </row>
    <row r="17" spans="1:37" x14ac:dyDescent="0.25">
      <c r="A17" s="2" t="s">
        <v>33</v>
      </c>
      <c r="B17" s="2" t="s">
        <v>34</v>
      </c>
      <c r="C17" s="2" t="str">
        <f>IFERROR(VLOOKUP($B17,Kraftvärmeprod!$B$1:$AH$479,MATCH(C$3,Kraftvärmeprod!$B$1:$AG$1,0),FALSE)/1,"")</f>
        <v/>
      </c>
      <c r="D17" s="2" t="str">
        <f>IFERROR(VLOOKUP($B17,Kraftvärmeprod!$B$1:$AH$479,MATCH(D$3,Kraftvärmeprod!$B$1:$AG$1,0),FALSE)/1,"")</f>
        <v/>
      </c>
      <c r="E17">
        <f>IFERROR(VLOOKUP($B17,Kraftvärmeprod!$B$1:$AH$479,MATCH(E$2,Kraftvärmeprod!$B$1:$AG$1,0),FALSE)/1,0)-IFERROR(VLOOKUP($B17,'Slutlig allokering kvv'!$B$2:$AC$462,MATCH(E$3,'Slutlig allokering kvv'!$B$1:$AJ$1,0),FALSE)/1,0)</f>
        <v>0</v>
      </c>
      <c r="F17">
        <f>IFERROR(VLOOKUP($B17,Kraftvärmeprod!$B$1:$AH$479,MATCH(F$2,Kraftvärmeprod!$B$1:$AG$1,0),FALSE)/1,0)-IFERROR(VLOOKUP($B17,'Slutlig allokering kvv'!$B$2:$AC$462,MATCH(F$3,'Slutlig allokering kvv'!$B$1:$AJ$1,0),FALSE)/1,0)</f>
        <v>0</v>
      </c>
      <c r="G17">
        <f>IFERROR(VLOOKUP($B17,Kraftvärmeprod!$B$1:$AH$479,MATCH(G$2,Kraftvärmeprod!$B$1:$AG$1,0),FALSE)/1,0)-IFERROR(VLOOKUP($B17,'Slutlig allokering kvv'!$B$2:$AC$462,MATCH(G$3,'Slutlig allokering kvv'!$B$1:$AJ$1,0),FALSE)/1,0)</f>
        <v>0</v>
      </c>
      <c r="H17">
        <f>IFERROR(VLOOKUP($B17,Kraftvärmeprod!$B$1:$AH$479,MATCH(H$2,Kraftvärmeprod!$B$1:$AG$1,0),FALSE)/1,0)-IFERROR(VLOOKUP($B17,'Slutlig allokering kvv'!$B$2:$AC$462,MATCH(H$3,'Slutlig allokering kvv'!$B$1:$AJ$1,0),FALSE)/1,0)</f>
        <v>0</v>
      </c>
      <c r="I17">
        <f>IFERROR(VLOOKUP($B17,Kraftvärmeprod!$B$1:$AH$479,MATCH(I$2,Kraftvärmeprod!$B$1:$AG$1,0),FALSE)/1,0)-IFERROR(VLOOKUP($B17,'Slutlig allokering kvv'!$B$2:$AC$462,MATCH(I$3,'Slutlig allokering kvv'!$B$1:$AJ$1,0),FALSE)/1,0)</f>
        <v>0</v>
      </c>
      <c r="J17">
        <f>IFERROR(VLOOKUP($B17,Kraftvärmeprod!$B$1:$AH$479,MATCH(J$2,Kraftvärmeprod!$B$1:$AG$1,0),FALSE)/1,0)-IFERROR(VLOOKUP($B17,'Slutlig allokering kvv'!$B$2:$AC$462,MATCH(J$3,'Slutlig allokering kvv'!$B$1:$AJ$1,0),FALSE)/1,0)</f>
        <v>0</v>
      </c>
      <c r="K17">
        <f>IFERROR(VLOOKUP($B17,Kraftvärmeprod!$B$1:$AH$479,MATCH(K$2,Kraftvärmeprod!$B$1:$AG$1,0),FALSE)/1,0)-IFERROR(VLOOKUP($B17,'Slutlig allokering kvv'!$B$2:$AC$462,MATCH(K$3,'Slutlig allokering kvv'!$B$1:$AJ$1,0),FALSE)/1,0)</f>
        <v>0</v>
      </c>
      <c r="L17">
        <f>IFERROR(VLOOKUP($B17,Kraftvärmeprod!$B$1:$AH$479,MATCH(L$2,Kraftvärmeprod!$B$1:$AG$1,0),FALSE)/1,0)-IFERROR(VLOOKUP($B17,'Slutlig allokering kvv'!$B$2:$AC$462,MATCH(L$3,'Slutlig allokering kvv'!$B$1:$AJ$1,0),FALSE)/1,0)</f>
        <v>0</v>
      </c>
      <c r="M17" s="40">
        <f>IFERROR(VLOOKUP($B17,Miljö!$B$1:$S$477,MATCH(M$2,Miljö!$B$1:$X$1,0),FALSE)/1,0)-IFERROR(VLOOKUP($B17,'Slutlig allokering kvv'!$B$2:$AC$462,MATCH(M$3,'Slutlig allokering kvv'!$B$1:$AJ$1,0),FALSE)/1,0)</f>
        <v>0</v>
      </c>
      <c r="N17">
        <f>IFERROR(VLOOKUP($B17,Kraftvärmeprod!$B$1:$AH$479,MATCH(N$2,Kraftvärmeprod!$B$1:$AG$1,0),FALSE)/1,0)-IFERROR(VLOOKUP($B17,'Slutlig allokering kvv'!$B$2:$AC$462,MATCH(N$3,'Slutlig allokering kvv'!$B$1:$AJ$1,0),FALSE)/1,0)</f>
        <v>0</v>
      </c>
      <c r="O17">
        <f>IFERROR(VLOOKUP($B17,Kraftvärmeprod!$B$1:$AH$479,MATCH(O$2,Kraftvärmeprod!$B$1:$AG$1,0),FALSE)/1,0)-IFERROR(VLOOKUP($B17,'Slutlig allokering kvv'!$B$2:$AC$462,MATCH(O$3,'Slutlig allokering kvv'!$B$1:$AJ$1,0),FALSE)/1,0)</f>
        <v>0</v>
      </c>
      <c r="P17">
        <f>IFERROR(VLOOKUP($B17,Kraftvärmeprod!$B$1:$AH$479,MATCH(P$2,Kraftvärmeprod!$B$1:$AG$1,0),FALSE)/1,0)-IFERROR(VLOOKUP($B17,'Slutlig allokering kvv'!$B$2:$AC$462,MATCH(P$3,'Slutlig allokering kvv'!$B$1:$AJ$1,0),FALSE)/1,0)</f>
        <v>0</v>
      </c>
      <c r="Q17">
        <f>IFERROR(VLOOKUP($B17,Kraftvärmeprod!$B$1:$AH$479,MATCH(Q$2,Kraftvärmeprod!$B$1:$AG$1,0),FALSE)/1,0)-IFERROR(VLOOKUP($B17,'Slutlig allokering kvv'!$B$2:$AC$462,MATCH(Q$3,'Slutlig allokering kvv'!$B$1:$AJ$1,0),FALSE)/1,0)</f>
        <v>0</v>
      </c>
      <c r="R17">
        <f>IFERROR(VLOOKUP($B17,Kraftvärmeprod!$B$1:$AH$479,MATCH(R$2,Kraftvärmeprod!$B$1:$AG$1,0),FALSE)/1,0)-IFERROR(VLOOKUP($B17,'Slutlig allokering kvv'!$B$2:$AC$462,MATCH(R$3,'Slutlig allokering kvv'!$B$1:$AJ$1,0),FALSE)/1,0)</f>
        <v>0</v>
      </c>
      <c r="S17">
        <f>IFERROR(VLOOKUP($B17,Kraftvärmeprod!$B$1:$AH$479,MATCH(S$2,Kraftvärmeprod!$B$1:$AG$1,0),FALSE)/1,0)-IFERROR(VLOOKUP($B17,'Slutlig allokering kvv'!$B$2:$AC$462,MATCH(S$3,'Slutlig allokering kvv'!$B$1:$AJ$1,0),FALSE)/1,0)</f>
        <v>0</v>
      </c>
      <c r="T17">
        <f>IFERROR(VLOOKUP($B17,Kraftvärmeprod!$B$1:$AH$479,MATCH(T$2,Kraftvärmeprod!$B$1:$AG$1,0),FALSE)/1,0)-IFERROR(VLOOKUP($B17,'Slutlig allokering kvv'!$B$2:$AC$462,MATCH(T$3,'Slutlig allokering kvv'!$B$1:$AJ$1,0),FALSE)/1,0)</f>
        <v>0</v>
      </c>
      <c r="U17">
        <f>IFERROR(VLOOKUP($B17,Kraftvärmeprod!$B$1:$AH$479,MATCH(U$2,Kraftvärmeprod!$B$1:$AG$1,0),FALSE)/1,0)-IFERROR(VLOOKUP($B17,'Slutlig allokering kvv'!$B$2:$AC$462,MATCH(U$3,'Slutlig allokering kvv'!$B$1:$AJ$1,0),FALSE)/1,0)</f>
        <v>0</v>
      </c>
      <c r="V17">
        <f>IFERROR(VLOOKUP($B17,Kraftvärmeprod!$B$1:$AH$479,MATCH(V$2,Kraftvärmeprod!$B$1:$AG$1,0),FALSE)/1,0)-IFERROR(VLOOKUP($B17,'Slutlig allokering kvv'!$B$2:$AC$462,MATCH(V$3,'Slutlig allokering kvv'!$B$1:$AJ$1,0),FALSE)/1,0)</f>
        <v>0</v>
      </c>
      <c r="W17">
        <f>IFERROR(VLOOKUP($B17,Kraftvärmeprod!$B$1:$AH$479,MATCH(W$2,Kraftvärmeprod!$B$1:$AG$1,0),FALSE)/1,0)-IFERROR(VLOOKUP($B17,'Slutlig allokering kvv'!$B$2:$AC$462,MATCH(W$3,'Slutlig allokering kvv'!$B$1:$AJ$1,0),FALSE)/1,0)</f>
        <v>0</v>
      </c>
      <c r="X17">
        <f>IFERROR(VLOOKUP($B17,Kraftvärmeprod!$B$1:$AH$479,MATCH(X$2,Kraftvärmeprod!$B$1:$AG$1,0),FALSE)/1,0)-IFERROR(VLOOKUP($B17,'Slutlig allokering kvv'!$B$2:$AC$462,MATCH(X$3,'Slutlig allokering kvv'!$B$1:$AJ$1,0),FALSE)/1,0)</f>
        <v>0</v>
      </c>
      <c r="Y17">
        <f>IFERROR(VLOOKUP($B17,Kraftvärmeprod!$B$1:$AH$479,MATCH(Y$2,Kraftvärmeprod!$B$1:$AG$1,0),FALSE)/1,0)-IFERROR(VLOOKUP($B17,'Slutlig allokering kvv'!$B$2:$AC$462,MATCH(Y$3,'Slutlig allokering kvv'!$B$1:$AJ$1,0),FALSE)/1,0)</f>
        <v>0</v>
      </c>
      <c r="Z17">
        <f>IFERROR(VLOOKUP($B17,Kraftvärmeprod!$B$1:$AH$479,MATCH(Z$2,Kraftvärmeprod!$B$1:$AG$1,0),FALSE)/1,0)-IFERROR(VLOOKUP($B17,'Slutlig allokering kvv'!$B$2:$AC$462,MATCH(Z$3,'Slutlig allokering kvv'!$B$1:$AJ$1,0),FALSE)/1,0)</f>
        <v>0</v>
      </c>
      <c r="AA17">
        <f>IFERROR(VLOOKUP($B17,Kraftvärmeprod!$B$1:$AH$479,MATCH(AA$2,Kraftvärmeprod!$B$1:$AG$1,0),FALSE)/1,0)-IFERROR(VLOOKUP($B17,'Slutlig allokering kvv'!$B$2:$AC$462,MATCH(AA$3,'Slutlig allokering kvv'!$B$1:$AJ$1,0),FALSE)/1,0)</f>
        <v>0</v>
      </c>
      <c r="AB17">
        <f>IFERROR(VLOOKUP($B17,Kraftvärmeprod!$B$1:$AH$479,MATCH(AB$2,Kraftvärmeprod!$B$1:$AG$1,0),FALSE)/1,0)-IFERROR(VLOOKUP($B17,'Slutlig allokering kvv'!$B$2:$AC$462,MATCH(AB$3,'Slutlig allokering kvv'!$B$1:$AJ$1,0),FALSE)/1,0)</f>
        <v>0</v>
      </c>
      <c r="AE17">
        <f t="shared" si="0"/>
        <v>0</v>
      </c>
      <c r="AG17">
        <f>IFERROR(VLOOKUP(B17,'Slutlig allokering kvv'!$B$2:$AJ$462,MATCH("Summa justerad allokerad tillförd energi (utan hjälpel och rökgaskondensering):",'Slutlig allokering kvv'!$B$1:$AK$1,0),FALSE)/1,"")</f>
        <v>0</v>
      </c>
      <c r="AI17" s="23" t="str">
        <f>IFERROR(1-VLOOKUP(B17,'Slutlig allokering kvv'!$B$2:$AJ$462,MATCH("Andel av bränsle i kvv som allokerats till värme, exklusive rökgaskondensering och hjälpel",'Slutlig allokering kvv'!$B$1:$AK$1,0),FALSE),"")</f>
        <v/>
      </c>
      <c r="AK17" s="23" t="str">
        <f t="shared" si="1"/>
        <v/>
      </c>
    </row>
    <row r="18" spans="1:37" x14ac:dyDescent="0.25">
      <c r="A18" s="2" t="s">
        <v>33</v>
      </c>
      <c r="B18" s="2" t="s">
        <v>35</v>
      </c>
      <c r="C18" s="2" t="str">
        <f>IFERROR(VLOOKUP($B18,Kraftvärmeprod!$B$1:$AH$479,MATCH(C$3,Kraftvärmeprod!$B$1:$AG$1,0),FALSE)/1,"")</f>
        <v/>
      </c>
      <c r="D18" s="2" t="str">
        <f>IFERROR(VLOOKUP($B18,Kraftvärmeprod!$B$1:$AH$479,MATCH(D$3,Kraftvärmeprod!$B$1:$AG$1,0),FALSE)/1,"")</f>
        <v/>
      </c>
      <c r="E18">
        <f>IFERROR(VLOOKUP($B18,Kraftvärmeprod!$B$1:$AH$479,MATCH(E$2,Kraftvärmeprod!$B$1:$AG$1,0),FALSE)/1,0)-IFERROR(VLOOKUP($B18,'Slutlig allokering kvv'!$B$2:$AC$462,MATCH(E$3,'Slutlig allokering kvv'!$B$1:$AJ$1,0),FALSE)/1,0)</f>
        <v>0</v>
      </c>
      <c r="F18">
        <f>IFERROR(VLOOKUP($B18,Kraftvärmeprod!$B$1:$AH$479,MATCH(F$2,Kraftvärmeprod!$B$1:$AG$1,0),FALSE)/1,0)-IFERROR(VLOOKUP($B18,'Slutlig allokering kvv'!$B$2:$AC$462,MATCH(F$3,'Slutlig allokering kvv'!$B$1:$AJ$1,0),FALSE)/1,0)</f>
        <v>0</v>
      </c>
      <c r="G18">
        <f>IFERROR(VLOOKUP($B18,Kraftvärmeprod!$B$1:$AH$479,MATCH(G$2,Kraftvärmeprod!$B$1:$AG$1,0),FALSE)/1,0)-IFERROR(VLOOKUP($B18,'Slutlig allokering kvv'!$B$2:$AC$462,MATCH(G$3,'Slutlig allokering kvv'!$B$1:$AJ$1,0),FALSE)/1,0)</f>
        <v>0</v>
      </c>
      <c r="H18">
        <f>IFERROR(VLOOKUP($B18,Kraftvärmeprod!$B$1:$AH$479,MATCH(H$2,Kraftvärmeprod!$B$1:$AG$1,0),FALSE)/1,0)-IFERROR(VLOOKUP($B18,'Slutlig allokering kvv'!$B$2:$AC$462,MATCH(H$3,'Slutlig allokering kvv'!$B$1:$AJ$1,0),FALSE)/1,0)</f>
        <v>0</v>
      </c>
      <c r="I18">
        <f>IFERROR(VLOOKUP($B18,Kraftvärmeprod!$B$1:$AH$479,MATCH(I$2,Kraftvärmeprod!$B$1:$AG$1,0),FALSE)/1,0)-IFERROR(VLOOKUP($B18,'Slutlig allokering kvv'!$B$2:$AC$462,MATCH(I$3,'Slutlig allokering kvv'!$B$1:$AJ$1,0),FALSE)/1,0)</f>
        <v>0</v>
      </c>
      <c r="J18">
        <f>IFERROR(VLOOKUP($B18,Kraftvärmeprod!$B$1:$AH$479,MATCH(J$2,Kraftvärmeprod!$B$1:$AG$1,0),FALSE)/1,0)-IFERROR(VLOOKUP($B18,'Slutlig allokering kvv'!$B$2:$AC$462,MATCH(J$3,'Slutlig allokering kvv'!$B$1:$AJ$1,0),FALSE)/1,0)</f>
        <v>0</v>
      </c>
      <c r="K18">
        <f>IFERROR(VLOOKUP($B18,Kraftvärmeprod!$B$1:$AH$479,MATCH(K$2,Kraftvärmeprod!$B$1:$AG$1,0),FALSE)/1,0)-IFERROR(VLOOKUP($B18,'Slutlig allokering kvv'!$B$2:$AC$462,MATCH(K$3,'Slutlig allokering kvv'!$B$1:$AJ$1,0),FALSE)/1,0)</f>
        <v>0</v>
      </c>
      <c r="L18">
        <f>IFERROR(VLOOKUP($B18,Kraftvärmeprod!$B$1:$AH$479,MATCH(L$2,Kraftvärmeprod!$B$1:$AG$1,0),FALSE)/1,0)-IFERROR(VLOOKUP($B18,'Slutlig allokering kvv'!$B$2:$AC$462,MATCH(L$3,'Slutlig allokering kvv'!$B$1:$AJ$1,0),FALSE)/1,0)</f>
        <v>0</v>
      </c>
      <c r="M18" s="40">
        <f>IFERROR(VLOOKUP($B18,Miljö!$B$1:$S$477,MATCH(M$2,Miljö!$B$1:$X$1,0),FALSE)/1,0)-IFERROR(VLOOKUP($B18,'Slutlig allokering kvv'!$B$2:$AC$462,MATCH(M$3,'Slutlig allokering kvv'!$B$1:$AJ$1,0),FALSE)/1,0)</f>
        <v>0</v>
      </c>
      <c r="N18">
        <f>IFERROR(VLOOKUP($B18,Kraftvärmeprod!$B$1:$AH$479,MATCH(N$2,Kraftvärmeprod!$B$1:$AG$1,0),FALSE)/1,0)-IFERROR(VLOOKUP($B18,'Slutlig allokering kvv'!$B$2:$AC$462,MATCH(N$3,'Slutlig allokering kvv'!$B$1:$AJ$1,0),FALSE)/1,0)</f>
        <v>0</v>
      </c>
      <c r="O18">
        <f>IFERROR(VLOOKUP($B18,Kraftvärmeprod!$B$1:$AH$479,MATCH(O$2,Kraftvärmeprod!$B$1:$AG$1,0),FALSE)/1,0)-IFERROR(VLOOKUP($B18,'Slutlig allokering kvv'!$B$2:$AC$462,MATCH(O$3,'Slutlig allokering kvv'!$B$1:$AJ$1,0),FALSE)/1,0)</f>
        <v>0</v>
      </c>
      <c r="P18">
        <f>IFERROR(VLOOKUP($B18,Kraftvärmeprod!$B$1:$AH$479,MATCH(P$2,Kraftvärmeprod!$B$1:$AG$1,0),FALSE)/1,0)-IFERROR(VLOOKUP($B18,'Slutlig allokering kvv'!$B$2:$AC$462,MATCH(P$3,'Slutlig allokering kvv'!$B$1:$AJ$1,0),FALSE)/1,0)</f>
        <v>0</v>
      </c>
      <c r="Q18">
        <f>IFERROR(VLOOKUP($B18,Kraftvärmeprod!$B$1:$AH$479,MATCH(Q$2,Kraftvärmeprod!$B$1:$AG$1,0),FALSE)/1,0)-IFERROR(VLOOKUP($B18,'Slutlig allokering kvv'!$B$2:$AC$462,MATCH(Q$3,'Slutlig allokering kvv'!$B$1:$AJ$1,0),FALSE)/1,0)</f>
        <v>0</v>
      </c>
      <c r="R18">
        <f>IFERROR(VLOOKUP($B18,Kraftvärmeprod!$B$1:$AH$479,MATCH(R$2,Kraftvärmeprod!$B$1:$AG$1,0),FALSE)/1,0)-IFERROR(VLOOKUP($B18,'Slutlig allokering kvv'!$B$2:$AC$462,MATCH(R$3,'Slutlig allokering kvv'!$B$1:$AJ$1,0),FALSE)/1,0)</f>
        <v>0</v>
      </c>
      <c r="S18">
        <f>IFERROR(VLOOKUP($B18,Kraftvärmeprod!$B$1:$AH$479,MATCH(S$2,Kraftvärmeprod!$B$1:$AG$1,0),FALSE)/1,0)-IFERROR(VLOOKUP($B18,'Slutlig allokering kvv'!$B$2:$AC$462,MATCH(S$3,'Slutlig allokering kvv'!$B$1:$AJ$1,0),FALSE)/1,0)</f>
        <v>0</v>
      </c>
      <c r="T18">
        <f>IFERROR(VLOOKUP($B18,Kraftvärmeprod!$B$1:$AH$479,MATCH(T$2,Kraftvärmeprod!$B$1:$AG$1,0),FALSE)/1,0)-IFERROR(VLOOKUP($B18,'Slutlig allokering kvv'!$B$2:$AC$462,MATCH(T$3,'Slutlig allokering kvv'!$B$1:$AJ$1,0),FALSE)/1,0)</f>
        <v>0</v>
      </c>
      <c r="U18">
        <f>IFERROR(VLOOKUP($B18,Kraftvärmeprod!$B$1:$AH$479,MATCH(U$2,Kraftvärmeprod!$B$1:$AG$1,0),FALSE)/1,0)-IFERROR(VLOOKUP($B18,'Slutlig allokering kvv'!$B$2:$AC$462,MATCH(U$3,'Slutlig allokering kvv'!$B$1:$AJ$1,0),FALSE)/1,0)</f>
        <v>0</v>
      </c>
      <c r="V18">
        <f>IFERROR(VLOOKUP($B18,Kraftvärmeprod!$B$1:$AH$479,MATCH(V$2,Kraftvärmeprod!$B$1:$AG$1,0),FALSE)/1,0)-IFERROR(VLOOKUP($B18,'Slutlig allokering kvv'!$B$2:$AC$462,MATCH(V$3,'Slutlig allokering kvv'!$B$1:$AJ$1,0),FALSE)/1,0)</f>
        <v>0</v>
      </c>
      <c r="W18">
        <f>IFERROR(VLOOKUP($B18,Kraftvärmeprod!$B$1:$AH$479,MATCH(W$2,Kraftvärmeprod!$B$1:$AG$1,0),FALSE)/1,0)-IFERROR(VLOOKUP($B18,'Slutlig allokering kvv'!$B$2:$AC$462,MATCH(W$3,'Slutlig allokering kvv'!$B$1:$AJ$1,0),FALSE)/1,0)</f>
        <v>0</v>
      </c>
      <c r="X18">
        <f>IFERROR(VLOOKUP($B18,Kraftvärmeprod!$B$1:$AH$479,MATCH(X$2,Kraftvärmeprod!$B$1:$AG$1,0),FALSE)/1,0)-IFERROR(VLOOKUP($B18,'Slutlig allokering kvv'!$B$2:$AC$462,MATCH(X$3,'Slutlig allokering kvv'!$B$1:$AJ$1,0),FALSE)/1,0)</f>
        <v>0</v>
      </c>
      <c r="Y18">
        <f>IFERROR(VLOOKUP($B18,Kraftvärmeprod!$B$1:$AH$479,MATCH(Y$2,Kraftvärmeprod!$B$1:$AG$1,0),FALSE)/1,0)-IFERROR(VLOOKUP($B18,'Slutlig allokering kvv'!$B$2:$AC$462,MATCH(Y$3,'Slutlig allokering kvv'!$B$1:$AJ$1,0),FALSE)/1,0)</f>
        <v>0</v>
      </c>
      <c r="Z18">
        <f>IFERROR(VLOOKUP($B18,Kraftvärmeprod!$B$1:$AH$479,MATCH(Z$2,Kraftvärmeprod!$B$1:$AG$1,0),FALSE)/1,0)-IFERROR(VLOOKUP($B18,'Slutlig allokering kvv'!$B$2:$AC$462,MATCH(Z$3,'Slutlig allokering kvv'!$B$1:$AJ$1,0),FALSE)/1,0)</f>
        <v>0</v>
      </c>
      <c r="AA18">
        <f>IFERROR(VLOOKUP($B18,Kraftvärmeprod!$B$1:$AH$479,MATCH(AA$2,Kraftvärmeprod!$B$1:$AG$1,0),FALSE)/1,0)-IFERROR(VLOOKUP($B18,'Slutlig allokering kvv'!$B$2:$AC$462,MATCH(AA$3,'Slutlig allokering kvv'!$B$1:$AJ$1,0),FALSE)/1,0)</f>
        <v>0</v>
      </c>
      <c r="AB18">
        <f>IFERROR(VLOOKUP($B18,Kraftvärmeprod!$B$1:$AH$479,MATCH(AB$2,Kraftvärmeprod!$B$1:$AG$1,0),FALSE)/1,0)-IFERROR(VLOOKUP($B18,'Slutlig allokering kvv'!$B$2:$AC$462,MATCH(AB$3,'Slutlig allokering kvv'!$B$1:$AJ$1,0),FALSE)/1,0)</f>
        <v>0</v>
      </c>
      <c r="AE18">
        <f t="shared" si="0"/>
        <v>0</v>
      </c>
      <c r="AG18">
        <f>IFERROR(VLOOKUP(B18,'Slutlig allokering kvv'!$B$2:$AJ$462,MATCH("Summa justerad allokerad tillförd energi (utan hjälpel och rökgaskondensering):",'Slutlig allokering kvv'!$B$1:$AK$1,0),FALSE)/1,"")</f>
        <v>0</v>
      </c>
      <c r="AI18" s="23" t="str">
        <f>IFERROR(1-VLOOKUP(B18,'Slutlig allokering kvv'!$B$2:$AJ$462,MATCH("Andel av bränsle i kvv som allokerats till värme, exklusive rökgaskondensering och hjälpel",'Slutlig allokering kvv'!$B$1:$AK$1,0),FALSE),"")</f>
        <v/>
      </c>
      <c r="AK18" s="23" t="str">
        <f t="shared" si="1"/>
        <v/>
      </c>
    </row>
    <row r="19" spans="1:37" x14ac:dyDescent="0.25">
      <c r="A19" s="2" t="s">
        <v>33</v>
      </c>
      <c r="B19" s="2" t="s">
        <v>36</v>
      </c>
      <c r="C19" s="2" t="str">
        <f>IFERROR(VLOOKUP($B19,Kraftvärmeprod!$B$1:$AH$479,MATCH(C$3,Kraftvärmeprod!$B$1:$AG$1,0),FALSE)/1,"")</f>
        <v/>
      </c>
      <c r="D19" s="2" t="str">
        <f>IFERROR(VLOOKUP($B19,Kraftvärmeprod!$B$1:$AH$479,MATCH(D$3,Kraftvärmeprod!$B$1:$AG$1,0),FALSE)/1,"")</f>
        <v/>
      </c>
      <c r="E19">
        <f>IFERROR(VLOOKUP($B19,Kraftvärmeprod!$B$1:$AH$479,MATCH(E$2,Kraftvärmeprod!$B$1:$AG$1,0),FALSE)/1,0)-IFERROR(VLOOKUP($B19,'Slutlig allokering kvv'!$B$2:$AC$462,MATCH(E$3,'Slutlig allokering kvv'!$B$1:$AJ$1,0),FALSE)/1,0)</f>
        <v>0</v>
      </c>
      <c r="F19">
        <f>IFERROR(VLOOKUP($B19,Kraftvärmeprod!$B$1:$AH$479,MATCH(F$2,Kraftvärmeprod!$B$1:$AG$1,0),FALSE)/1,0)-IFERROR(VLOOKUP($B19,'Slutlig allokering kvv'!$B$2:$AC$462,MATCH(F$3,'Slutlig allokering kvv'!$B$1:$AJ$1,0),FALSE)/1,0)</f>
        <v>0</v>
      </c>
      <c r="G19">
        <f>IFERROR(VLOOKUP($B19,Kraftvärmeprod!$B$1:$AH$479,MATCH(G$2,Kraftvärmeprod!$B$1:$AG$1,0),FALSE)/1,0)-IFERROR(VLOOKUP($B19,'Slutlig allokering kvv'!$B$2:$AC$462,MATCH(G$3,'Slutlig allokering kvv'!$B$1:$AJ$1,0),FALSE)/1,0)</f>
        <v>0</v>
      </c>
      <c r="H19">
        <f>IFERROR(VLOOKUP($B19,Kraftvärmeprod!$B$1:$AH$479,MATCH(H$2,Kraftvärmeprod!$B$1:$AG$1,0),FALSE)/1,0)-IFERROR(VLOOKUP($B19,'Slutlig allokering kvv'!$B$2:$AC$462,MATCH(H$3,'Slutlig allokering kvv'!$B$1:$AJ$1,0),FALSE)/1,0)</f>
        <v>0</v>
      </c>
      <c r="I19">
        <f>IFERROR(VLOOKUP($B19,Kraftvärmeprod!$B$1:$AH$479,MATCH(I$2,Kraftvärmeprod!$B$1:$AG$1,0),FALSE)/1,0)-IFERROR(VLOOKUP($B19,'Slutlig allokering kvv'!$B$2:$AC$462,MATCH(I$3,'Slutlig allokering kvv'!$B$1:$AJ$1,0),FALSE)/1,0)</f>
        <v>0</v>
      </c>
      <c r="J19">
        <f>IFERROR(VLOOKUP($B19,Kraftvärmeprod!$B$1:$AH$479,MATCH(J$2,Kraftvärmeprod!$B$1:$AG$1,0),FALSE)/1,0)-IFERROR(VLOOKUP($B19,'Slutlig allokering kvv'!$B$2:$AC$462,MATCH(J$3,'Slutlig allokering kvv'!$B$1:$AJ$1,0),FALSE)/1,0)</f>
        <v>0</v>
      </c>
      <c r="K19">
        <f>IFERROR(VLOOKUP($B19,Kraftvärmeprod!$B$1:$AH$479,MATCH(K$2,Kraftvärmeprod!$B$1:$AG$1,0),FALSE)/1,0)-IFERROR(VLOOKUP($B19,'Slutlig allokering kvv'!$B$2:$AC$462,MATCH(K$3,'Slutlig allokering kvv'!$B$1:$AJ$1,0),FALSE)/1,0)</f>
        <v>0</v>
      </c>
      <c r="L19">
        <f>IFERROR(VLOOKUP($B19,Kraftvärmeprod!$B$1:$AH$479,MATCH(L$2,Kraftvärmeprod!$B$1:$AG$1,0),FALSE)/1,0)-IFERROR(VLOOKUP($B19,'Slutlig allokering kvv'!$B$2:$AC$462,MATCH(L$3,'Slutlig allokering kvv'!$B$1:$AJ$1,0),FALSE)/1,0)</f>
        <v>0</v>
      </c>
      <c r="M19" s="40">
        <f>IFERROR(VLOOKUP($B19,Miljö!$B$1:$S$477,MATCH(M$2,Miljö!$B$1:$X$1,0),FALSE)/1,0)-IFERROR(VLOOKUP($B19,'Slutlig allokering kvv'!$B$2:$AC$462,MATCH(M$3,'Slutlig allokering kvv'!$B$1:$AJ$1,0),FALSE)/1,0)</f>
        <v>0</v>
      </c>
      <c r="N19">
        <f>IFERROR(VLOOKUP($B19,Kraftvärmeprod!$B$1:$AH$479,MATCH(N$2,Kraftvärmeprod!$B$1:$AG$1,0),FALSE)/1,0)-IFERROR(VLOOKUP($B19,'Slutlig allokering kvv'!$B$2:$AC$462,MATCH(N$3,'Slutlig allokering kvv'!$B$1:$AJ$1,0),FALSE)/1,0)</f>
        <v>0</v>
      </c>
      <c r="O19">
        <f>IFERROR(VLOOKUP($B19,Kraftvärmeprod!$B$1:$AH$479,MATCH(O$2,Kraftvärmeprod!$B$1:$AG$1,0),FALSE)/1,0)-IFERROR(VLOOKUP($B19,'Slutlig allokering kvv'!$B$2:$AC$462,MATCH(O$3,'Slutlig allokering kvv'!$B$1:$AJ$1,0),FALSE)/1,0)</f>
        <v>0</v>
      </c>
      <c r="P19">
        <f>IFERROR(VLOOKUP($B19,Kraftvärmeprod!$B$1:$AH$479,MATCH(P$2,Kraftvärmeprod!$B$1:$AG$1,0),FALSE)/1,0)-IFERROR(VLOOKUP($B19,'Slutlig allokering kvv'!$B$2:$AC$462,MATCH(P$3,'Slutlig allokering kvv'!$B$1:$AJ$1,0),FALSE)/1,0)</f>
        <v>0</v>
      </c>
      <c r="Q19">
        <f>IFERROR(VLOOKUP($B19,Kraftvärmeprod!$B$1:$AH$479,MATCH(Q$2,Kraftvärmeprod!$B$1:$AG$1,0),FALSE)/1,0)-IFERROR(VLOOKUP($B19,'Slutlig allokering kvv'!$B$2:$AC$462,MATCH(Q$3,'Slutlig allokering kvv'!$B$1:$AJ$1,0),FALSE)/1,0)</f>
        <v>0</v>
      </c>
      <c r="R19">
        <f>IFERROR(VLOOKUP($B19,Kraftvärmeprod!$B$1:$AH$479,MATCH(R$2,Kraftvärmeprod!$B$1:$AG$1,0),FALSE)/1,0)-IFERROR(VLOOKUP($B19,'Slutlig allokering kvv'!$B$2:$AC$462,MATCH(R$3,'Slutlig allokering kvv'!$B$1:$AJ$1,0),FALSE)/1,0)</f>
        <v>0</v>
      </c>
      <c r="S19">
        <f>IFERROR(VLOOKUP($B19,Kraftvärmeprod!$B$1:$AH$479,MATCH(S$2,Kraftvärmeprod!$B$1:$AG$1,0),FALSE)/1,0)-IFERROR(VLOOKUP($B19,'Slutlig allokering kvv'!$B$2:$AC$462,MATCH(S$3,'Slutlig allokering kvv'!$B$1:$AJ$1,0),FALSE)/1,0)</f>
        <v>0</v>
      </c>
      <c r="T19">
        <f>IFERROR(VLOOKUP($B19,Kraftvärmeprod!$B$1:$AH$479,MATCH(T$2,Kraftvärmeprod!$B$1:$AG$1,0),FALSE)/1,0)-IFERROR(VLOOKUP($B19,'Slutlig allokering kvv'!$B$2:$AC$462,MATCH(T$3,'Slutlig allokering kvv'!$B$1:$AJ$1,0),FALSE)/1,0)</f>
        <v>0</v>
      </c>
      <c r="U19">
        <f>IFERROR(VLOOKUP($B19,Kraftvärmeprod!$B$1:$AH$479,MATCH(U$2,Kraftvärmeprod!$B$1:$AG$1,0),FALSE)/1,0)-IFERROR(VLOOKUP($B19,'Slutlig allokering kvv'!$B$2:$AC$462,MATCH(U$3,'Slutlig allokering kvv'!$B$1:$AJ$1,0),FALSE)/1,0)</f>
        <v>0</v>
      </c>
      <c r="V19">
        <f>IFERROR(VLOOKUP($B19,Kraftvärmeprod!$B$1:$AH$479,MATCH(V$2,Kraftvärmeprod!$B$1:$AG$1,0),FALSE)/1,0)-IFERROR(VLOOKUP($B19,'Slutlig allokering kvv'!$B$2:$AC$462,MATCH(V$3,'Slutlig allokering kvv'!$B$1:$AJ$1,0),FALSE)/1,0)</f>
        <v>0</v>
      </c>
      <c r="W19">
        <f>IFERROR(VLOOKUP($B19,Kraftvärmeprod!$B$1:$AH$479,MATCH(W$2,Kraftvärmeprod!$B$1:$AG$1,0),FALSE)/1,0)-IFERROR(VLOOKUP($B19,'Slutlig allokering kvv'!$B$2:$AC$462,MATCH(W$3,'Slutlig allokering kvv'!$B$1:$AJ$1,0),FALSE)/1,0)</f>
        <v>0</v>
      </c>
      <c r="X19">
        <f>IFERROR(VLOOKUP($B19,Kraftvärmeprod!$B$1:$AH$479,MATCH(X$2,Kraftvärmeprod!$B$1:$AG$1,0),FALSE)/1,0)-IFERROR(VLOOKUP($B19,'Slutlig allokering kvv'!$B$2:$AC$462,MATCH(X$3,'Slutlig allokering kvv'!$B$1:$AJ$1,0),FALSE)/1,0)</f>
        <v>0</v>
      </c>
      <c r="Y19">
        <f>IFERROR(VLOOKUP($B19,Kraftvärmeprod!$B$1:$AH$479,MATCH(Y$2,Kraftvärmeprod!$B$1:$AG$1,0),FALSE)/1,0)-IFERROR(VLOOKUP($B19,'Slutlig allokering kvv'!$B$2:$AC$462,MATCH(Y$3,'Slutlig allokering kvv'!$B$1:$AJ$1,0),FALSE)/1,0)</f>
        <v>0</v>
      </c>
      <c r="Z19">
        <f>IFERROR(VLOOKUP($B19,Kraftvärmeprod!$B$1:$AH$479,MATCH(Z$2,Kraftvärmeprod!$B$1:$AG$1,0),FALSE)/1,0)-IFERROR(VLOOKUP($B19,'Slutlig allokering kvv'!$B$2:$AC$462,MATCH(Z$3,'Slutlig allokering kvv'!$B$1:$AJ$1,0),FALSE)/1,0)</f>
        <v>0</v>
      </c>
      <c r="AA19">
        <f>IFERROR(VLOOKUP($B19,Kraftvärmeprod!$B$1:$AH$479,MATCH(AA$2,Kraftvärmeprod!$B$1:$AG$1,0),FALSE)/1,0)-IFERROR(VLOOKUP($B19,'Slutlig allokering kvv'!$B$2:$AC$462,MATCH(AA$3,'Slutlig allokering kvv'!$B$1:$AJ$1,0),FALSE)/1,0)</f>
        <v>0</v>
      </c>
      <c r="AB19">
        <f>IFERROR(VLOOKUP($B19,Kraftvärmeprod!$B$1:$AH$479,MATCH(AB$2,Kraftvärmeprod!$B$1:$AG$1,0),FALSE)/1,0)-IFERROR(VLOOKUP($B19,'Slutlig allokering kvv'!$B$2:$AC$462,MATCH(AB$3,'Slutlig allokering kvv'!$B$1:$AJ$1,0),FALSE)/1,0)</f>
        <v>0</v>
      </c>
      <c r="AE19">
        <f t="shared" si="0"/>
        <v>0</v>
      </c>
      <c r="AG19">
        <f>IFERROR(VLOOKUP(B19,'Slutlig allokering kvv'!$B$2:$AJ$462,MATCH("Summa justerad allokerad tillförd energi (utan hjälpel och rökgaskondensering):",'Slutlig allokering kvv'!$B$1:$AK$1,0),FALSE)/1,"")</f>
        <v>0</v>
      </c>
      <c r="AI19" s="23" t="str">
        <f>IFERROR(1-VLOOKUP(B19,'Slutlig allokering kvv'!$B$2:$AJ$462,MATCH("Andel av bränsle i kvv som allokerats till värme, exklusive rökgaskondensering och hjälpel",'Slutlig allokering kvv'!$B$1:$AK$1,0),FALSE),"")</f>
        <v/>
      </c>
      <c r="AK19" s="23" t="str">
        <f t="shared" si="1"/>
        <v/>
      </c>
    </row>
    <row r="20" spans="1:37" x14ac:dyDescent="0.25">
      <c r="A20" s="2" t="s">
        <v>33</v>
      </c>
      <c r="B20" s="2" t="s">
        <v>37</v>
      </c>
      <c r="C20" s="2" t="str">
        <f>IFERROR(VLOOKUP($B20,Kraftvärmeprod!$B$1:$AH$479,MATCH(C$3,Kraftvärmeprod!$B$1:$AG$1,0),FALSE)/1,"")</f>
        <v/>
      </c>
      <c r="D20" s="2" t="str">
        <f>IFERROR(VLOOKUP($B20,Kraftvärmeprod!$B$1:$AH$479,MATCH(D$3,Kraftvärmeprod!$B$1:$AG$1,0),FALSE)/1,"")</f>
        <v/>
      </c>
      <c r="E20">
        <f>IFERROR(VLOOKUP($B20,Kraftvärmeprod!$B$1:$AH$479,MATCH(E$2,Kraftvärmeprod!$B$1:$AG$1,0),FALSE)/1,0)-IFERROR(VLOOKUP($B20,'Slutlig allokering kvv'!$B$2:$AC$462,MATCH(E$3,'Slutlig allokering kvv'!$B$1:$AJ$1,0),FALSE)/1,0)</f>
        <v>0</v>
      </c>
      <c r="F20">
        <f>IFERROR(VLOOKUP($B20,Kraftvärmeprod!$B$1:$AH$479,MATCH(F$2,Kraftvärmeprod!$B$1:$AG$1,0),FALSE)/1,0)-IFERROR(VLOOKUP($B20,'Slutlig allokering kvv'!$B$2:$AC$462,MATCH(F$3,'Slutlig allokering kvv'!$B$1:$AJ$1,0),FALSE)/1,0)</f>
        <v>0</v>
      </c>
      <c r="G20">
        <f>IFERROR(VLOOKUP($B20,Kraftvärmeprod!$B$1:$AH$479,MATCH(G$2,Kraftvärmeprod!$B$1:$AG$1,0),FALSE)/1,0)-IFERROR(VLOOKUP($B20,'Slutlig allokering kvv'!$B$2:$AC$462,MATCH(G$3,'Slutlig allokering kvv'!$B$1:$AJ$1,0),FALSE)/1,0)</f>
        <v>0</v>
      </c>
      <c r="H20">
        <f>IFERROR(VLOOKUP($B20,Kraftvärmeprod!$B$1:$AH$479,MATCH(H$2,Kraftvärmeprod!$B$1:$AG$1,0),FALSE)/1,0)-IFERROR(VLOOKUP($B20,'Slutlig allokering kvv'!$B$2:$AC$462,MATCH(H$3,'Slutlig allokering kvv'!$B$1:$AJ$1,0),FALSE)/1,0)</f>
        <v>0</v>
      </c>
      <c r="I20">
        <f>IFERROR(VLOOKUP($B20,Kraftvärmeprod!$B$1:$AH$479,MATCH(I$2,Kraftvärmeprod!$B$1:$AG$1,0),FALSE)/1,0)-IFERROR(VLOOKUP($B20,'Slutlig allokering kvv'!$B$2:$AC$462,MATCH(I$3,'Slutlig allokering kvv'!$B$1:$AJ$1,0),FALSE)/1,0)</f>
        <v>0</v>
      </c>
      <c r="J20">
        <f>IFERROR(VLOOKUP($B20,Kraftvärmeprod!$B$1:$AH$479,MATCH(J$2,Kraftvärmeprod!$B$1:$AG$1,0),FALSE)/1,0)-IFERROR(VLOOKUP($B20,'Slutlig allokering kvv'!$B$2:$AC$462,MATCH(J$3,'Slutlig allokering kvv'!$B$1:$AJ$1,0),FALSE)/1,0)</f>
        <v>0</v>
      </c>
      <c r="K20">
        <f>IFERROR(VLOOKUP($B20,Kraftvärmeprod!$B$1:$AH$479,MATCH(K$2,Kraftvärmeprod!$B$1:$AG$1,0),FALSE)/1,0)-IFERROR(VLOOKUP($B20,'Slutlig allokering kvv'!$B$2:$AC$462,MATCH(K$3,'Slutlig allokering kvv'!$B$1:$AJ$1,0),FALSE)/1,0)</f>
        <v>0</v>
      </c>
      <c r="L20">
        <f>IFERROR(VLOOKUP($B20,Kraftvärmeprod!$B$1:$AH$479,MATCH(L$2,Kraftvärmeprod!$B$1:$AG$1,0),FALSE)/1,0)-IFERROR(VLOOKUP($B20,'Slutlig allokering kvv'!$B$2:$AC$462,MATCH(L$3,'Slutlig allokering kvv'!$B$1:$AJ$1,0),FALSE)/1,0)</f>
        <v>0</v>
      </c>
      <c r="M20" s="40">
        <f>IFERROR(VLOOKUP($B20,Miljö!$B$1:$S$477,MATCH(M$2,Miljö!$B$1:$X$1,0),FALSE)/1,0)-IFERROR(VLOOKUP($B20,'Slutlig allokering kvv'!$B$2:$AC$462,MATCH(M$3,'Slutlig allokering kvv'!$B$1:$AJ$1,0),FALSE)/1,0)</f>
        <v>0</v>
      </c>
      <c r="N20">
        <f>IFERROR(VLOOKUP($B20,Kraftvärmeprod!$B$1:$AH$479,MATCH(N$2,Kraftvärmeprod!$B$1:$AG$1,0),FALSE)/1,0)-IFERROR(VLOOKUP($B20,'Slutlig allokering kvv'!$B$2:$AC$462,MATCH(N$3,'Slutlig allokering kvv'!$B$1:$AJ$1,0),FALSE)/1,0)</f>
        <v>0</v>
      </c>
      <c r="O20">
        <f>IFERROR(VLOOKUP($B20,Kraftvärmeprod!$B$1:$AH$479,MATCH(O$2,Kraftvärmeprod!$B$1:$AG$1,0),FALSE)/1,0)-IFERROR(VLOOKUP($B20,'Slutlig allokering kvv'!$B$2:$AC$462,MATCH(O$3,'Slutlig allokering kvv'!$B$1:$AJ$1,0),FALSE)/1,0)</f>
        <v>0</v>
      </c>
      <c r="P20">
        <f>IFERROR(VLOOKUP($B20,Kraftvärmeprod!$B$1:$AH$479,MATCH(P$2,Kraftvärmeprod!$B$1:$AG$1,0),FALSE)/1,0)-IFERROR(VLOOKUP($B20,'Slutlig allokering kvv'!$B$2:$AC$462,MATCH(P$3,'Slutlig allokering kvv'!$B$1:$AJ$1,0),FALSE)/1,0)</f>
        <v>0</v>
      </c>
      <c r="Q20">
        <f>IFERROR(VLOOKUP($B20,Kraftvärmeprod!$B$1:$AH$479,MATCH(Q$2,Kraftvärmeprod!$B$1:$AG$1,0),FALSE)/1,0)-IFERROR(VLOOKUP($B20,'Slutlig allokering kvv'!$B$2:$AC$462,MATCH(Q$3,'Slutlig allokering kvv'!$B$1:$AJ$1,0),FALSE)/1,0)</f>
        <v>0</v>
      </c>
      <c r="R20">
        <f>IFERROR(VLOOKUP($B20,Kraftvärmeprod!$B$1:$AH$479,MATCH(R$2,Kraftvärmeprod!$B$1:$AG$1,0),FALSE)/1,0)-IFERROR(VLOOKUP($B20,'Slutlig allokering kvv'!$B$2:$AC$462,MATCH(R$3,'Slutlig allokering kvv'!$B$1:$AJ$1,0),FALSE)/1,0)</f>
        <v>0</v>
      </c>
      <c r="S20">
        <f>IFERROR(VLOOKUP($B20,Kraftvärmeprod!$B$1:$AH$479,MATCH(S$2,Kraftvärmeprod!$B$1:$AG$1,0),FALSE)/1,0)-IFERROR(VLOOKUP($B20,'Slutlig allokering kvv'!$B$2:$AC$462,MATCH(S$3,'Slutlig allokering kvv'!$B$1:$AJ$1,0),FALSE)/1,0)</f>
        <v>0</v>
      </c>
      <c r="T20">
        <f>IFERROR(VLOOKUP($B20,Kraftvärmeprod!$B$1:$AH$479,MATCH(T$2,Kraftvärmeprod!$B$1:$AG$1,0),FALSE)/1,0)-IFERROR(VLOOKUP($B20,'Slutlig allokering kvv'!$B$2:$AC$462,MATCH(T$3,'Slutlig allokering kvv'!$B$1:$AJ$1,0),FALSE)/1,0)</f>
        <v>0</v>
      </c>
      <c r="U20">
        <f>IFERROR(VLOOKUP($B20,Kraftvärmeprod!$B$1:$AH$479,MATCH(U$2,Kraftvärmeprod!$B$1:$AG$1,0),FALSE)/1,0)-IFERROR(VLOOKUP($B20,'Slutlig allokering kvv'!$B$2:$AC$462,MATCH(U$3,'Slutlig allokering kvv'!$B$1:$AJ$1,0),FALSE)/1,0)</f>
        <v>0</v>
      </c>
      <c r="V20">
        <f>IFERROR(VLOOKUP($B20,Kraftvärmeprod!$B$1:$AH$479,MATCH(V$2,Kraftvärmeprod!$B$1:$AG$1,0),FALSE)/1,0)-IFERROR(VLOOKUP($B20,'Slutlig allokering kvv'!$B$2:$AC$462,MATCH(V$3,'Slutlig allokering kvv'!$B$1:$AJ$1,0),FALSE)/1,0)</f>
        <v>0</v>
      </c>
      <c r="W20">
        <f>IFERROR(VLOOKUP($B20,Kraftvärmeprod!$B$1:$AH$479,MATCH(W$2,Kraftvärmeprod!$B$1:$AG$1,0),FALSE)/1,0)-IFERROR(VLOOKUP($B20,'Slutlig allokering kvv'!$B$2:$AC$462,MATCH(W$3,'Slutlig allokering kvv'!$B$1:$AJ$1,0),FALSE)/1,0)</f>
        <v>0</v>
      </c>
      <c r="X20">
        <f>IFERROR(VLOOKUP($B20,Kraftvärmeprod!$B$1:$AH$479,MATCH(X$2,Kraftvärmeprod!$B$1:$AG$1,0),FALSE)/1,0)-IFERROR(VLOOKUP($B20,'Slutlig allokering kvv'!$B$2:$AC$462,MATCH(X$3,'Slutlig allokering kvv'!$B$1:$AJ$1,0),FALSE)/1,0)</f>
        <v>0</v>
      </c>
      <c r="Y20">
        <f>IFERROR(VLOOKUP($B20,Kraftvärmeprod!$B$1:$AH$479,MATCH(Y$2,Kraftvärmeprod!$B$1:$AG$1,0),FALSE)/1,0)-IFERROR(VLOOKUP($B20,'Slutlig allokering kvv'!$B$2:$AC$462,MATCH(Y$3,'Slutlig allokering kvv'!$B$1:$AJ$1,0),FALSE)/1,0)</f>
        <v>0</v>
      </c>
      <c r="Z20">
        <f>IFERROR(VLOOKUP($B20,Kraftvärmeprod!$B$1:$AH$479,MATCH(Z$2,Kraftvärmeprod!$B$1:$AG$1,0),FALSE)/1,0)-IFERROR(VLOOKUP($B20,'Slutlig allokering kvv'!$B$2:$AC$462,MATCH(Z$3,'Slutlig allokering kvv'!$B$1:$AJ$1,0),FALSE)/1,0)</f>
        <v>0</v>
      </c>
      <c r="AA20">
        <f>IFERROR(VLOOKUP($B20,Kraftvärmeprod!$B$1:$AH$479,MATCH(AA$2,Kraftvärmeprod!$B$1:$AG$1,0),FALSE)/1,0)-IFERROR(VLOOKUP($B20,'Slutlig allokering kvv'!$B$2:$AC$462,MATCH(AA$3,'Slutlig allokering kvv'!$B$1:$AJ$1,0),FALSE)/1,0)</f>
        <v>0</v>
      </c>
      <c r="AB20">
        <f>IFERROR(VLOOKUP($B20,Kraftvärmeprod!$B$1:$AH$479,MATCH(AB$2,Kraftvärmeprod!$B$1:$AG$1,0),FALSE)/1,0)-IFERROR(VLOOKUP($B20,'Slutlig allokering kvv'!$B$2:$AC$462,MATCH(AB$3,'Slutlig allokering kvv'!$B$1:$AJ$1,0),FALSE)/1,0)</f>
        <v>0</v>
      </c>
      <c r="AE20">
        <f t="shared" si="0"/>
        <v>0</v>
      </c>
      <c r="AG20">
        <f>IFERROR(VLOOKUP(B20,'Slutlig allokering kvv'!$B$2:$AJ$462,MATCH("Summa justerad allokerad tillförd energi (utan hjälpel och rökgaskondensering):",'Slutlig allokering kvv'!$B$1:$AK$1,0),FALSE)/1,"")</f>
        <v>0</v>
      </c>
      <c r="AI20" s="23" t="str">
        <f>IFERROR(1-VLOOKUP(B20,'Slutlig allokering kvv'!$B$2:$AJ$462,MATCH("Andel av bränsle i kvv som allokerats till värme, exklusive rökgaskondensering och hjälpel",'Slutlig allokering kvv'!$B$1:$AK$1,0),FALSE),"")</f>
        <v/>
      </c>
      <c r="AK20" s="23" t="str">
        <f t="shared" si="1"/>
        <v/>
      </c>
    </row>
    <row r="21" spans="1:37" x14ac:dyDescent="0.25">
      <c r="A21" s="2" t="s">
        <v>33</v>
      </c>
      <c r="B21" s="2" t="s">
        <v>38</v>
      </c>
      <c r="C21" s="2" t="str">
        <f>IFERROR(VLOOKUP($B21,Kraftvärmeprod!$B$1:$AH$479,MATCH(C$3,Kraftvärmeprod!$B$1:$AG$1,0),FALSE)/1,"")</f>
        <v/>
      </c>
      <c r="D21" s="2" t="str">
        <f>IFERROR(VLOOKUP($B21,Kraftvärmeprod!$B$1:$AH$479,MATCH(D$3,Kraftvärmeprod!$B$1:$AG$1,0),FALSE)/1,"")</f>
        <v/>
      </c>
      <c r="E21">
        <f>IFERROR(VLOOKUP($B21,Kraftvärmeprod!$B$1:$AH$479,MATCH(E$2,Kraftvärmeprod!$B$1:$AG$1,0),FALSE)/1,0)-IFERROR(VLOOKUP($B21,'Slutlig allokering kvv'!$B$2:$AC$462,MATCH(E$3,'Slutlig allokering kvv'!$B$1:$AJ$1,0),FALSE)/1,0)</f>
        <v>0</v>
      </c>
      <c r="F21">
        <f>IFERROR(VLOOKUP($B21,Kraftvärmeprod!$B$1:$AH$479,MATCH(F$2,Kraftvärmeprod!$B$1:$AG$1,0),FALSE)/1,0)-IFERROR(VLOOKUP($B21,'Slutlig allokering kvv'!$B$2:$AC$462,MATCH(F$3,'Slutlig allokering kvv'!$B$1:$AJ$1,0),FALSE)/1,0)</f>
        <v>0</v>
      </c>
      <c r="G21">
        <f>IFERROR(VLOOKUP($B21,Kraftvärmeprod!$B$1:$AH$479,MATCH(G$2,Kraftvärmeprod!$B$1:$AG$1,0),FALSE)/1,0)-IFERROR(VLOOKUP($B21,'Slutlig allokering kvv'!$B$2:$AC$462,MATCH(G$3,'Slutlig allokering kvv'!$B$1:$AJ$1,0),FALSE)/1,0)</f>
        <v>0</v>
      </c>
      <c r="H21">
        <f>IFERROR(VLOOKUP($B21,Kraftvärmeprod!$B$1:$AH$479,MATCH(H$2,Kraftvärmeprod!$B$1:$AG$1,0),FALSE)/1,0)-IFERROR(VLOOKUP($B21,'Slutlig allokering kvv'!$B$2:$AC$462,MATCH(H$3,'Slutlig allokering kvv'!$B$1:$AJ$1,0),FALSE)/1,0)</f>
        <v>0</v>
      </c>
      <c r="I21">
        <f>IFERROR(VLOOKUP($B21,Kraftvärmeprod!$B$1:$AH$479,MATCH(I$2,Kraftvärmeprod!$B$1:$AG$1,0),FALSE)/1,0)-IFERROR(VLOOKUP($B21,'Slutlig allokering kvv'!$B$2:$AC$462,MATCH(I$3,'Slutlig allokering kvv'!$B$1:$AJ$1,0),FALSE)/1,0)</f>
        <v>0</v>
      </c>
      <c r="J21">
        <f>IFERROR(VLOOKUP($B21,Kraftvärmeprod!$B$1:$AH$479,MATCH(J$2,Kraftvärmeprod!$B$1:$AG$1,0),FALSE)/1,0)-IFERROR(VLOOKUP($B21,'Slutlig allokering kvv'!$B$2:$AC$462,MATCH(J$3,'Slutlig allokering kvv'!$B$1:$AJ$1,0),FALSE)/1,0)</f>
        <v>0</v>
      </c>
      <c r="K21">
        <f>IFERROR(VLOOKUP($B21,Kraftvärmeprod!$B$1:$AH$479,MATCH(K$2,Kraftvärmeprod!$B$1:$AG$1,0),FALSE)/1,0)-IFERROR(VLOOKUP($B21,'Slutlig allokering kvv'!$B$2:$AC$462,MATCH(K$3,'Slutlig allokering kvv'!$B$1:$AJ$1,0),FALSE)/1,0)</f>
        <v>0</v>
      </c>
      <c r="L21">
        <f>IFERROR(VLOOKUP($B21,Kraftvärmeprod!$B$1:$AH$479,MATCH(L$2,Kraftvärmeprod!$B$1:$AG$1,0),FALSE)/1,0)-IFERROR(VLOOKUP($B21,'Slutlig allokering kvv'!$B$2:$AC$462,MATCH(L$3,'Slutlig allokering kvv'!$B$1:$AJ$1,0),FALSE)/1,0)</f>
        <v>0</v>
      </c>
      <c r="M21" s="40">
        <f>IFERROR(VLOOKUP($B21,Miljö!$B$1:$S$477,MATCH(M$2,Miljö!$B$1:$X$1,0),FALSE)/1,0)-IFERROR(VLOOKUP($B21,'Slutlig allokering kvv'!$B$2:$AC$462,MATCH(M$3,'Slutlig allokering kvv'!$B$1:$AJ$1,0),FALSE)/1,0)</f>
        <v>0</v>
      </c>
      <c r="N21">
        <f>IFERROR(VLOOKUP($B21,Kraftvärmeprod!$B$1:$AH$479,MATCH(N$2,Kraftvärmeprod!$B$1:$AG$1,0),FALSE)/1,0)-IFERROR(VLOOKUP($B21,'Slutlig allokering kvv'!$B$2:$AC$462,MATCH(N$3,'Slutlig allokering kvv'!$B$1:$AJ$1,0),FALSE)/1,0)</f>
        <v>0</v>
      </c>
      <c r="O21">
        <f>IFERROR(VLOOKUP($B21,Kraftvärmeprod!$B$1:$AH$479,MATCH(O$2,Kraftvärmeprod!$B$1:$AG$1,0),FALSE)/1,0)-IFERROR(VLOOKUP($B21,'Slutlig allokering kvv'!$B$2:$AC$462,MATCH(O$3,'Slutlig allokering kvv'!$B$1:$AJ$1,0),FALSE)/1,0)</f>
        <v>0</v>
      </c>
      <c r="P21">
        <f>IFERROR(VLOOKUP($B21,Kraftvärmeprod!$B$1:$AH$479,MATCH(P$2,Kraftvärmeprod!$B$1:$AG$1,0),FALSE)/1,0)-IFERROR(VLOOKUP($B21,'Slutlig allokering kvv'!$B$2:$AC$462,MATCH(P$3,'Slutlig allokering kvv'!$B$1:$AJ$1,0),FALSE)/1,0)</f>
        <v>0</v>
      </c>
      <c r="Q21">
        <f>IFERROR(VLOOKUP($B21,Kraftvärmeprod!$B$1:$AH$479,MATCH(Q$2,Kraftvärmeprod!$B$1:$AG$1,0),FALSE)/1,0)-IFERROR(VLOOKUP($B21,'Slutlig allokering kvv'!$B$2:$AC$462,MATCH(Q$3,'Slutlig allokering kvv'!$B$1:$AJ$1,0),FALSE)/1,0)</f>
        <v>0</v>
      </c>
      <c r="R21">
        <f>IFERROR(VLOOKUP($B21,Kraftvärmeprod!$B$1:$AH$479,MATCH(R$2,Kraftvärmeprod!$B$1:$AG$1,0),FALSE)/1,0)-IFERROR(VLOOKUP($B21,'Slutlig allokering kvv'!$B$2:$AC$462,MATCH(R$3,'Slutlig allokering kvv'!$B$1:$AJ$1,0),FALSE)/1,0)</f>
        <v>0</v>
      </c>
      <c r="S21">
        <f>IFERROR(VLOOKUP($B21,Kraftvärmeprod!$B$1:$AH$479,MATCH(S$2,Kraftvärmeprod!$B$1:$AG$1,0),FALSE)/1,0)-IFERROR(VLOOKUP($B21,'Slutlig allokering kvv'!$B$2:$AC$462,MATCH(S$3,'Slutlig allokering kvv'!$B$1:$AJ$1,0),FALSE)/1,0)</f>
        <v>0</v>
      </c>
      <c r="T21">
        <f>IFERROR(VLOOKUP($B21,Kraftvärmeprod!$B$1:$AH$479,MATCH(T$2,Kraftvärmeprod!$B$1:$AG$1,0),FALSE)/1,0)-IFERROR(VLOOKUP($B21,'Slutlig allokering kvv'!$B$2:$AC$462,MATCH(T$3,'Slutlig allokering kvv'!$B$1:$AJ$1,0),FALSE)/1,0)</f>
        <v>0</v>
      </c>
      <c r="U21">
        <f>IFERROR(VLOOKUP($B21,Kraftvärmeprod!$B$1:$AH$479,MATCH(U$2,Kraftvärmeprod!$B$1:$AG$1,0),FALSE)/1,0)-IFERROR(VLOOKUP($B21,'Slutlig allokering kvv'!$B$2:$AC$462,MATCH(U$3,'Slutlig allokering kvv'!$B$1:$AJ$1,0),FALSE)/1,0)</f>
        <v>0</v>
      </c>
      <c r="V21">
        <f>IFERROR(VLOOKUP($B21,Kraftvärmeprod!$B$1:$AH$479,MATCH(V$2,Kraftvärmeprod!$B$1:$AG$1,0),FALSE)/1,0)-IFERROR(VLOOKUP($B21,'Slutlig allokering kvv'!$B$2:$AC$462,MATCH(V$3,'Slutlig allokering kvv'!$B$1:$AJ$1,0),FALSE)/1,0)</f>
        <v>0</v>
      </c>
      <c r="W21">
        <f>IFERROR(VLOOKUP($B21,Kraftvärmeprod!$B$1:$AH$479,MATCH(W$2,Kraftvärmeprod!$B$1:$AG$1,0),FALSE)/1,0)-IFERROR(VLOOKUP($B21,'Slutlig allokering kvv'!$B$2:$AC$462,MATCH(W$3,'Slutlig allokering kvv'!$B$1:$AJ$1,0),FALSE)/1,0)</f>
        <v>0</v>
      </c>
      <c r="X21">
        <f>IFERROR(VLOOKUP($B21,Kraftvärmeprod!$B$1:$AH$479,MATCH(X$2,Kraftvärmeprod!$B$1:$AG$1,0),FALSE)/1,0)-IFERROR(VLOOKUP($B21,'Slutlig allokering kvv'!$B$2:$AC$462,MATCH(X$3,'Slutlig allokering kvv'!$B$1:$AJ$1,0),FALSE)/1,0)</f>
        <v>0</v>
      </c>
      <c r="Y21">
        <f>IFERROR(VLOOKUP($B21,Kraftvärmeprod!$B$1:$AH$479,MATCH(Y$2,Kraftvärmeprod!$B$1:$AG$1,0),FALSE)/1,0)-IFERROR(VLOOKUP($B21,'Slutlig allokering kvv'!$B$2:$AC$462,MATCH(Y$3,'Slutlig allokering kvv'!$B$1:$AJ$1,0),FALSE)/1,0)</f>
        <v>0</v>
      </c>
      <c r="Z21">
        <f>IFERROR(VLOOKUP($B21,Kraftvärmeprod!$B$1:$AH$479,MATCH(Z$2,Kraftvärmeprod!$B$1:$AG$1,0),FALSE)/1,0)-IFERROR(VLOOKUP($B21,'Slutlig allokering kvv'!$B$2:$AC$462,MATCH(Z$3,'Slutlig allokering kvv'!$B$1:$AJ$1,0),FALSE)/1,0)</f>
        <v>0</v>
      </c>
      <c r="AA21">
        <f>IFERROR(VLOOKUP($B21,Kraftvärmeprod!$B$1:$AH$479,MATCH(AA$2,Kraftvärmeprod!$B$1:$AG$1,0),FALSE)/1,0)-IFERROR(VLOOKUP($B21,'Slutlig allokering kvv'!$B$2:$AC$462,MATCH(AA$3,'Slutlig allokering kvv'!$B$1:$AJ$1,0),FALSE)/1,0)</f>
        <v>0</v>
      </c>
      <c r="AB21">
        <f>IFERROR(VLOOKUP($B21,Kraftvärmeprod!$B$1:$AH$479,MATCH(AB$2,Kraftvärmeprod!$B$1:$AG$1,0),FALSE)/1,0)-IFERROR(VLOOKUP($B21,'Slutlig allokering kvv'!$B$2:$AC$462,MATCH(AB$3,'Slutlig allokering kvv'!$B$1:$AJ$1,0),FALSE)/1,0)</f>
        <v>0</v>
      </c>
      <c r="AE21">
        <f t="shared" si="0"/>
        <v>0</v>
      </c>
      <c r="AG21">
        <f>IFERROR(VLOOKUP(B21,'Slutlig allokering kvv'!$B$2:$AJ$462,MATCH("Summa justerad allokerad tillförd energi (utan hjälpel och rökgaskondensering):",'Slutlig allokering kvv'!$B$1:$AK$1,0),FALSE)/1,"")</f>
        <v>0</v>
      </c>
      <c r="AI21" s="23" t="str">
        <f>IFERROR(1-VLOOKUP(B21,'Slutlig allokering kvv'!$B$2:$AJ$462,MATCH("Andel av bränsle i kvv som allokerats till värme, exklusive rökgaskondensering och hjälpel",'Slutlig allokering kvv'!$B$1:$AK$1,0),FALSE),"")</f>
        <v/>
      </c>
      <c r="AK21" s="23" t="str">
        <f t="shared" si="1"/>
        <v/>
      </c>
    </row>
    <row r="22" spans="1:37" x14ac:dyDescent="0.25">
      <c r="A22" s="2" t="s">
        <v>33</v>
      </c>
      <c r="B22" s="2" t="s">
        <v>39</v>
      </c>
      <c r="C22" s="2" t="str">
        <f>IFERROR(VLOOKUP($B22,Kraftvärmeprod!$B$1:$AH$479,MATCH(C$3,Kraftvärmeprod!$B$1:$AG$1,0),FALSE)/1,"")</f>
        <v/>
      </c>
      <c r="D22" s="2" t="str">
        <f>IFERROR(VLOOKUP($B22,Kraftvärmeprod!$B$1:$AH$479,MATCH(D$3,Kraftvärmeprod!$B$1:$AG$1,0),FALSE)/1,"")</f>
        <v/>
      </c>
      <c r="E22">
        <f>IFERROR(VLOOKUP($B22,Kraftvärmeprod!$B$1:$AH$479,MATCH(E$2,Kraftvärmeprod!$B$1:$AG$1,0),FALSE)/1,0)-IFERROR(VLOOKUP($B22,'Slutlig allokering kvv'!$B$2:$AC$462,MATCH(E$3,'Slutlig allokering kvv'!$B$1:$AJ$1,0),FALSE)/1,0)</f>
        <v>0</v>
      </c>
      <c r="F22">
        <f>IFERROR(VLOOKUP($B22,Kraftvärmeprod!$B$1:$AH$479,MATCH(F$2,Kraftvärmeprod!$B$1:$AG$1,0),FALSE)/1,0)-IFERROR(VLOOKUP($B22,'Slutlig allokering kvv'!$B$2:$AC$462,MATCH(F$3,'Slutlig allokering kvv'!$B$1:$AJ$1,0),FALSE)/1,0)</f>
        <v>0</v>
      </c>
      <c r="G22">
        <f>IFERROR(VLOOKUP($B22,Kraftvärmeprod!$B$1:$AH$479,MATCH(G$2,Kraftvärmeprod!$B$1:$AG$1,0),FALSE)/1,0)-IFERROR(VLOOKUP($B22,'Slutlig allokering kvv'!$B$2:$AC$462,MATCH(G$3,'Slutlig allokering kvv'!$B$1:$AJ$1,0),FALSE)/1,0)</f>
        <v>0</v>
      </c>
      <c r="H22">
        <f>IFERROR(VLOOKUP($B22,Kraftvärmeprod!$B$1:$AH$479,MATCH(H$2,Kraftvärmeprod!$B$1:$AG$1,0),FALSE)/1,0)-IFERROR(VLOOKUP($B22,'Slutlig allokering kvv'!$B$2:$AC$462,MATCH(H$3,'Slutlig allokering kvv'!$B$1:$AJ$1,0),FALSE)/1,0)</f>
        <v>0</v>
      </c>
      <c r="I22">
        <f>IFERROR(VLOOKUP($B22,Kraftvärmeprod!$B$1:$AH$479,MATCH(I$2,Kraftvärmeprod!$B$1:$AG$1,0),FALSE)/1,0)-IFERROR(VLOOKUP($B22,'Slutlig allokering kvv'!$B$2:$AC$462,MATCH(I$3,'Slutlig allokering kvv'!$B$1:$AJ$1,0),FALSE)/1,0)</f>
        <v>0</v>
      </c>
      <c r="J22">
        <f>IFERROR(VLOOKUP($B22,Kraftvärmeprod!$B$1:$AH$479,MATCH(J$2,Kraftvärmeprod!$B$1:$AG$1,0),FALSE)/1,0)-IFERROR(VLOOKUP($B22,'Slutlig allokering kvv'!$B$2:$AC$462,MATCH(J$3,'Slutlig allokering kvv'!$B$1:$AJ$1,0),FALSE)/1,0)</f>
        <v>0</v>
      </c>
      <c r="K22">
        <f>IFERROR(VLOOKUP($B22,Kraftvärmeprod!$B$1:$AH$479,MATCH(K$2,Kraftvärmeprod!$B$1:$AG$1,0),FALSE)/1,0)-IFERROR(VLOOKUP($B22,'Slutlig allokering kvv'!$B$2:$AC$462,MATCH(K$3,'Slutlig allokering kvv'!$B$1:$AJ$1,0),FALSE)/1,0)</f>
        <v>0</v>
      </c>
      <c r="L22">
        <f>IFERROR(VLOOKUP($B22,Kraftvärmeprod!$B$1:$AH$479,MATCH(L$2,Kraftvärmeprod!$B$1:$AG$1,0),FALSE)/1,0)-IFERROR(VLOOKUP($B22,'Slutlig allokering kvv'!$B$2:$AC$462,MATCH(L$3,'Slutlig allokering kvv'!$B$1:$AJ$1,0),FALSE)/1,0)</f>
        <v>0</v>
      </c>
      <c r="M22" s="40">
        <f>IFERROR(VLOOKUP($B22,Miljö!$B$1:$S$477,MATCH(M$2,Miljö!$B$1:$X$1,0),FALSE)/1,0)-IFERROR(VLOOKUP($B22,'Slutlig allokering kvv'!$B$2:$AC$462,MATCH(M$3,'Slutlig allokering kvv'!$B$1:$AJ$1,0),FALSE)/1,0)</f>
        <v>0</v>
      </c>
      <c r="N22">
        <f>IFERROR(VLOOKUP($B22,Kraftvärmeprod!$B$1:$AH$479,MATCH(N$2,Kraftvärmeprod!$B$1:$AG$1,0),FALSE)/1,0)-IFERROR(VLOOKUP($B22,'Slutlig allokering kvv'!$B$2:$AC$462,MATCH(N$3,'Slutlig allokering kvv'!$B$1:$AJ$1,0),FALSE)/1,0)</f>
        <v>0</v>
      </c>
      <c r="O22">
        <f>IFERROR(VLOOKUP($B22,Kraftvärmeprod!$B$1:$AH$479,MATCH(O$2,Kraftvärmeprod!$B$1:$AG$1,0),FALSE)/1,0)-IFERROR(VLOOKUP($B22,'Slutlig allokering kvv'!$B$2:$AC$462,MATCH(O$3,'Slutlig allokering kvv'!$B$1:$AJ$1,0),FALSE)/1,0)</f>
        <v>0</v>
      </c>
      <c r="P22">
        <f>IFERROR(VLOOKUP($B22,Kraftvärmeprod!$B$1:$AH$479,MATCH(P$2,Kraftvärmeprod!$B$1:$AG$1,0),FALSE)/1,0)-IFERROR(VLOOKUP($B22,'Slutlig allokering kvv'!$B$2:$AC$462,MATCH(P$3,'Slutlig allokering kvv'!$B$1:$AJ$1,0),FALSE)/1,0)</f>
        <v>0</v>
      </c>
      <c r="Q22">
        <f>IFERROR(VLOOKUP($B22,Kraftvärmeprod!$B$1:$AH$479,MATCH(Q$2,Kraftvärmeprod!$B$1:$AG$1,0),FALSE)/1,0)-IFERROR(VLOOKUP($B22,'Slutlig allokering kvv'!$B$2:$AC$462,MATCH(Q$3,'Slutlig allokering kvv'!$B$1:$AJ$1,0),FALSE)/1,0)</f>
        <v>0</v>
      </c>
      <c r="R22">
        <f>IFERROR(VLOOKUP($B22,Kraftvärmeprod!$B$1:$AH$479,MATCH(R$2,Kraftvärmeprod!$B$1:$AG$1,0),FALSE)/1,0)-IFERROR(VLOOKUP($B22,'Slutlig allokering kvv'!$B$2:$AC$462,MATCH(R$3,'Slutlig allokering kvv'!$B$1:$AJ$1,0),FALSE)/1,0)</f>
        <v>0</v>
      </c>
      <c r="S22">
        <f>IFERROR(VLOOKUP($B22,Kraftvärmeprod!$B$1:$AH$479,MATCH(S$2,Kraftvärmeprod!$B$1:$AG$1,0),FALSE)/1,0)-IFERROR(VLOOKUP($B22,'Slutlig allokering kvv'!$B$2:$AC$462,MATCH(S$3,'Slutlig allokering kvv'!$B$1:$AJ$1,0),FALSE)/1,0)</f>
        <v>0</v>
      </c>
      <c r="T22">
        <f>IFERROR(VLOOKUP($B22,Kraftvärmeprod!$B$1:$AH$479,MATCH(T$2,Kraftvärmeprod!$B$1:$AG$1,0),FALSE)/1,0)-IFERROR(VLOOKUP($B22,'Slutlig allokering kvv'!$B$2:$AC$462,MATCH(T$3,'Slutlig allokering kvv'!$B$1:$AJ$1,0),FALSE)/1,0)</f>
        <v>0</v>
      </c>
      <c r="U22">
        <f>IFERROR(VLOOKUP($B22,Kraftvärmeprod!$B$1:$AH$479,MATCH(U$2,Kraftvärmeprod!$B$1:$AG$1,0),FALSE)/1,0)-IFERROR(VLOOKUP($B22,'Slutlig allokering kvv'!$B$2:$AC$462,MATCH(U$3,'Slutlig allokering kvv'!$B$1:$AJ$1,0),FALSE)/1,0)</f>
        <v>0</v>
      </c>
      <c r="V22">
        <f>IFERROR(VLOOKUP($B22,Kraftvärmeprod!$B$1:$AH$479,MATCH(V$2,Kraftvärmeprod!$B$1:$AG$1,0),FALSE)/1,0)-IFERROR(VLOOKUP($B22,'Slutlig allokering kvv'!$B$2:$AC$462,MATCH(V$3,'Slutlig allokering kvv'!$B$1:$AJ$1,0),FALSE)/1,0)</f>
        <v>0</v>
      </c>
      <c r="W22">
        <f>IFERROR(VLOOKUP($B22,Kraftvärmeprod!$B$1:$AH$479,MATCH(W$2,Kraftvärmeprod!$B$1:$AG$1,0),FALSE)/1,0)-IFERROR(VLOOKUP($B22,'Slutlig allokering kvv'!$B$2:$AC$462,MATCH(W$3,'Slutlig allokering kvv'!$B$1:$AJ$1,0),FALSE)/1,0)</f>
        <v>0</v>
      </c>
      <c r="X22">
        <f>IFERROR(VLOOKUP($B22,Kraftvärmeprod!$B$1:$AH$479,MATCH(X$2,Kraftvärmeprod!$B$1:$AG$1,0),FALSE)/1,0)-IFERROR(VLOOKUP($B22,'Slutlig allokering kvv'!$B$2:$AC$462,MATCH(X$3,'Slutlig allokering kvv'!$B$1:$AJ$1,0),FALSE)/1,0)</f>
        <v>0</v>
      </c>
      <c r="Y22">
        <f>IFERROR(VLOOKUP($B22,Kraftvärmeprod!$B$1:$AH$479,MATCH(Y$2,Kraftvärmeprod!$B$1:$AG$1,0),FALSE)/1,0)-IFERROR(VLOOKUP($B22,'Slutlig allokering kvv'!$B$2:$AC$462,MATCH(Y$3,'Slutlig allokering kvv'!$B$1:$AJ$1,0),FALSE)/1,0)</f>
        <v>0</v>
      </c>
      <c r="Z22">
        <f>IFERROR(VLOOKUP($B22,Kraftvärmeprod!$B$1:$AH$479,MATCH(Z$2,Kraftvärmeprod!$B$1:$AG$1,0),FALSE)/1,0)-IFERROR(VLOOKUP($B22,'Slutlig allokering kvv'!$B$2:$AC$462,MATCH(Z$3,'Slutlig allokering kvv'!$B$1:$AJ$1,0),FALSE)/1,0)</f>
        <v>0</v>
      </c>
      <c r="AA22">
        <f>IFERROR(VLOOKUP($B22,Kraftvärmeprod!$B$1:$AH$479,MATCH(AA$2,Kraftvärmeprod!$B$1:$AG$1,0),FALSE)/1,0)-IFERROR(VLOOKUP($B22,'Slutlig allokering kvv'!$B$2:$AC$462,MATCH(AA$3,'Slutlig allokering kvv'!$B$1:$AJ$1,0),FALSE)/1,0)</f>
        <v>0</v>
      </c>
      <c r="AB22">
        <f>IFERROR(VLOOKUP($B22,Kraftvärmeprod!$B$1:$AH$479,MATCH(AB$2,Kraftvärmeprod!$B$1:$AG$1,0),FALSE)/1,0)-IFERROR(VLOOKUP($B22,'Slutlig allokering kvv'!$B$2:$AC$462,MATCH(AB$3,'Slutlig allokering kvv'!$B$1:$AJ$1,0),FALSE)/1,0)</f>
        <v>0</v>
      </c>
      <c r="AE22">
        <f t="shared" si="0"/>
        <v>0</v>
      </c>
      <c r="AG22">
        <f>IFERROR(VLOOKUP(B22,'Slutlig allokering kvv'!$B$2:$AJ$462,MATCH("Summa justerad allokerad tillförd energi (utan hjälpel och rökgaskondensering):",'Slutlig allokering kvv'!$B$1:$AK$1,0),FALSE)/1,"")</f>
        <v>0</v>
      </c>
      <c r="AI22" s="23" t="str">
        <f>IFERROR(1-VLOOKUP(B22,'Slutlig allokering kvv'!$B$2:$AJ$462,MATCH("Andel av bränsle i kvv som allokerats till värme, exklusive rökgaskondensering och hjälpel",'Slutlig allokering kvv'!$B$1:$AK$1,0),FALSE),"")</f>
        <v/>
      </c>
      <c r="AK22" s="23" t="str">
        <f t="shared" si="1"/>
        <v/>
      </c>
    </row>
    <row r="23" spans="1:37" x14ac:dyDescent="0.25">
      <c r="A23" s="2" t="s">
        <v>33</v>
      </c>
      <c r="B23" s="2" t="s">
        <v>40</v>
      </c>
      <c r="C23" s="2" t="str">
        <f>IFERROR(VLOOKUP($B23,Kraftvärmeprod!$B$1:$AH$479,MATCH(C$3,Kraftvärmeprod!$B$1:$AG$1,0),FALSE)/1,"")</f>
        <v/>
      </c>
      <c r="D23" s="2" t="str">
        <f>IFERROR(VLOOKUP($B23,Kraftvärmeprod!$B$1:$AH$479,MATCH(D$3,Kraftvärmeprod!$B$1:$AG$1,0),FALSE)/1,"")</f>
        <v/>
      </c>
      <c r="E23">
        <f>IFERROR(VLOOKUP($B23,Kraftvärmeprod!$B$1:$AH$479,MATCH(E$2,Kraftvärmeprod!$B$1:$AG$1,0),FALSE)/1,0)-IFERROR(VLOOKUP($B23,'Slutlig allokering kvv'!$B$2:$AC$462,MATCH(E$3,'Slutlig allokering kvv'!$B$1:$AJ$1,0),FALSE)/1,0)</f>
        <v>0</v>
      </c>
      <c r="F23">
        <f>IFERROR(VLOOKUP($B23,Kraftvärmeprod!$B$1:$AH$479,MATCH(F$2,Kraftvärmeprod!$B$1:$AG$1,0),FALSE)/1,0)-IFERROR(VLOOKUP($B23,'Slutlig allokering kvv'!$B$2:$AC$462,MATCH(F$3,'Slutlig allokering kvv'!$B$1:$AJ$1,0),FALSE)/1,0)</f>
        <v>0</v>
      </c>
      <c r="G23">
        <f>IFERROR(VLOOKUP($B23,Kraftvärmeprod!$B$1:$AH$479,MATCH(G$2,Kraftvärmeprod!$B$1:$AG$1,0),FALSE)/1,0)-IFERROR(VLOOKUP($B23,'Slutlig allokering kvv'!$B$2:$AC$462,MATCH(G$3,'Slutlig allokering kvv'!$B$1:$AJ$1,0),FALSE)/1,0)</f>
        <v>0</v>
      </c>
      <c r="H23">
        <f>IFERROR(VLOOKUP($B23,Kraftvärmeprod!$B$1:$AH$479,MATCH(H$2,Kraftvärmeprod!$B$1:$AG$1,0),FALSE)/1,0)-IFERROR(VLOOKUP($B23,'Slutlig allokering kvv'!$B$2:$AC$462,MATCH(H$3,'Slutlig allokering kvv'!$B$1:$AJ$1,0),FALSE)/1,0)</f>
        <v>0</v>
      </c>
      <c r="I23">
        <f>IFERROR(VLOOKUP($B23,Kraftvärmeprod!$B$1:$AH$479,MATCH(I$2,Kraftvärmeprod!$B$1:$AG$1,0),FALSE)/1,0)-IFERROR(VLOOKUP($B23,'Slutlig allokering kvv'!$B$2:$AC$462,MATCH(I$3,'Slutlig allokering kvv'!$B$1:$AJ$1,0),FALSE)/1,0)</f>
        <v>0</v>
      </c>
      <c r="J23">
        <f>IFERROR(VLOOKUP($B23,Kraftvärmeprod!$B$1:$AH$479,MATCH(J$2,Kraftvärmeprod!$B$1:$AG$1,0),FALSE)/1,0)-IFERROR(VLOOKUP($B23,'Slutlig allokering kvv'!$B$2:$AC$462,MATCH(J$3,'Slutlig allokering kvv'!$B$1:$AJ$1,0),FALSE)/1,0)</f>
        <v>0</v>
      </c>
      <c r="K23">
        <f>IFERROR(VLOOKUP($B23,Kraftvärmeprod!$B$1:$AH$479,MATCH(K$2,Kraftvärmeprod!$B$1:$AG$1,0),FALSE)/1,0)-IFERROR(VLOOKUP($B23,'Slutlig allokering kvv'!$B$2:$AC$462,MATCH(K$3,'Slutlig allokering kvv'!$B$1:$AJ$1,0),FALSE)/1,0)</f>
        <v>0</v>
      </c>
      <c r="L23">
        <f>IFERROR(VLOOKUP($B23,Kraftvärmeprod!$B$1:$AH$479,MATCH(L$2,Kraftvärmeprod!$B$1:$AG$1,0),FALSE)/1,0)-IFERROR(VLOOKUP($B23,'Slutlig allokering kvv'!$B$2:$AC$462,MATCH(L$3,'Slutlig allokering kvv'!$B$1:$AJ$1,0),FALSE)/1,0)</f>
        <v>0</v>
      </c>
      <c r="M23" s="40">
        <f>IFERROR(VLOOKUP($B23,Miljö!$B$1:$S$477,MATCH(M$2,Miljö!$B$1:$X$1,0),FALSE)/1,0)-IFERROR(VLOOKUP($B23,'Slutlig allokering kvv'!$B$2:$AC$462,MATCH(M$3,'Slutlig allokering kvv'!$B$1:$AJ$1,0),FALSE)/1,0)</f>
        <v>0</v>
      </c>
      <c r="N23">
        <f>IFERROR(VLOOKUP($B23,Kraftvärmeprod!$B$1:$AH$479,MATCH(N$2,Kraftvärmeprod!$B$1:$AG$1,0),FALSE)/1,0)-IFERROR(VLOOKUP($B23,'Slutlig allokering kvv'!$B$2:$AC$462,MATCH(N$3,'Slutlig allokering kvv'!$B$1:$AJ$1,0),FALSE)/1,0)</f>
        <v>0</v>
      </c>
      <c r="O23">
        <f>IFERROR(VLOOKUP($B23,Kraftvärmeprod!$B$1:$AH$479,MATCH(O$2,Kraftvärmeprod!$B$1:$AG$1,0),FALSE)/1,0)-IFERROR(VLOOKUP($B23,'Slutlig allokering kvv'!$B$2:$AC$462,MATCH(O$3,'Slutlig allokering kvv'!$B$1:$AJ$1,0),FALSE)/1,0)</f>
        <v>0</v>
      </c>
      <c r="P23">
        <f>IFERROR(VLOOKUP($B23,Kraftvärmeprod!$B$1:$AH$479,MATCH(P$2,Kraftvärmeprod!$B$1:$AG$1,0),FALSE)/1,0)-IFERROR(VLOOKUP($B23,'Slutlig allokering kvv'!$B$2:$AC$462,MATCH(P$3,'Slutlig allokering kvv'!$B$1:$AJ$1,0),FALSE)/1,0)</f>
        <v>0</v>
      </c>
      <c r="Q23">
        <f>IFERROR(VLOOKUP($B23,Kraftvärmeprod!$B$1:$AH$479,MATCH(Q$2,Kraftvärmeprod!$B$1:$AG$1,0),FALSE)/1,0)-IFERROR(VLOOKUP($B23,'Slutlig allokering kvv'!$B$2:$AC$462,MATCH(Q$3,'Slutlig allokering kvv'!$B$1:$AJ$1,0),FALSE)/1,0)</f>
        <v>0</v>
      </c>
      <c r="R23">
        <f>IFERROR(VLOOKUP($B23,Kraftvärmeprod!$B$1:$AH$479,MATCH(R$2,Kraftvärmeprod!$B$1:$AG$1,0),FALSE)/1,0)-IFERROR(VLOOKUP($B23,'Slutlig allokering kvv'!$B$2:$AC$462,MATCH(R$3,'Slutlig allokering kvv'!$B$1:$AJ$1,0),FALSE)/1,0)</f>
        <v>0</v>
      </c>
      <c r="S23">
        <f>IFERROR(VLOOKUP($B23,Kraftvärmeprod!$B$1:$AH$479,MATCH(S$2,Kraftvärmeprod!$B$1:$AG$1,0),FALSE)/1,0)-IFERROR(VLOOKUP($B23,'Slutlig allokering kvv'!$B$2:$AC$462,MATCH(S$3,'Slutlig allokering kvv'!$B$1:$AJ$1,0),FALSE)/1,0)</f>
        <v>0</v>
      </c>
      <c r="T23">
        <f>IFERROR(VLOOKUP($B23,Kraftvärmeprod!$B$1:$AH$479,MATCH(T$2,Kraftvärmeprod!$B$1:$AG$1,0),FALSE)/1,0)-IFERROR(VLOOKUP($B23,'Slutlig allokering kvv'!$B$2:$AC$462,MATCH(T$3,'Slutlig allokering kvv'!$B$1:$AJ$1,0),FALSE)/1,0)</f>
        <v>0</v>
      </c>
      <c r="U23">
        <f>IFERROR(VLOOKUP($B23,Kraftvärmeprod!$B$1:$AH$479,MATCH(U$2,Kraftvärmeprod!$B$1:$AG$1,0),FALSE)/1,0)-IFERROR(VLOOKUP($B23,'Slutlig allokering kvv'!$B$2:$AC$462,MATCH(U$3,'Slutlig allokering kvv'!$B$1:$AJ$1,0),FALSE)/1,0)</f>
        <v>0</v>
      </c>
      <c r="V23">
        <f>IFERROR(VLOOKUP($B23,Kraftvärmeprod!$B$1:$AH$479,MATCH(V$2,Kraftvärmeprod!$B$1:$AG$1,0),FALSE)/1,0)-IFERROR(VLOOKUP($B23,'Slutlig allokering kvv'!$B$2:$AC$462,MATCH(V$3,'Slutlig allokering kvv'!$B$1:$AJ$1,0),FALSE)/1,0)</f>
        <v>0</v>
      </c>
      <c r="W23">
        <f>IFERROR(VLOOKUP($B23,Kraftvärmeprod!$B$1:$AH$479,MATCH(W$2,Kraftvärmeprod!$B$1:$AG$1,0),FALSE)/1,0)-IFERROR(VLOOKUP($B23,'Slutlig allokering kvv'!$B$2:$AC$462,MATCH(W$3,'Slutlig allokering kvv'!$B$1:$AJ$1,0),FALSE)/1,0)</f>
        <v>0</v>
      </c>
      <c r="X23">
        <f>IFERROR(VLOOKUP($B23,Kraftvärmeprod!$B$1:$AH$479,MATCH(X$2,Kraftvärmeprod!$B$1:$AG$1,0),FALSE)/1,0)-IFERROR(VLOOKUP($B23,'Slutlig allokering kvv'!$B$2:$AC$462,MATCH(X$3,'Slutlig allokering kvv'!$B$1:$AJ$1,0),FALSE)/1,0)</f>
        <v>0</v>
      </c>
      <c r="Y23">
        <f>IFERROR(VLOOKUP($B23,Kraftvärmeprod!$B$1:$AH$479,MATCH(Y$2,Kraftvärmeprod!$B$1:$AG$1,0),FALSE)/1,0)-IFERROR(VLOOKUP($B23,'Slutlig allokering kvv'!$B$2:$AC$462,MATCH(Y$3,'Slutlig allokering kvv'!$B$1:$AJ$1,0),FALSE)/1,0)</f>
        <v>0</v>
      </c>
      <c r="Z23">
        <f>IFERROR(VLOOKUP($B23,Kraftvärmeprod!$B$1:$AH$479,MATCH(Z$2,Kraftvärmeprod!$B$1:$AG$1,0),FALSE)/1,0)-IFERROR(VLOOKUP($B23,'Slutlig allokering kvv'!$B$2:$AC$462,MATCH(Z$3,'Slutlig allokering kvv'!$B$1:$AJ$1,0),FALSE)/1,0)</f>
        <v>0</v>
      </c>
      <c r="AA23">
        <f>IFERROR(VLOOKUP($B23,Kraftvärmeprod!$B$1:$AH$479,MATCH(AA$2,Kraftvärmeprod!$B$1:$AG$1,0),FALSE)/1,0)-IFERROR(VLOOKUP($B23,'Slutlig allokering kvv'!$B$2:$AC$462,MATCH(AA$3,'Slutlig allokering kvv'!$B$1:$AJ$1,0),FALSE)/1,0)</f>
        <v>0</v>
      </c>
      <c r="AB23">
        <f>IFERROR(VLOOKUP($B23,Kraftvärmeprod!$B$1:$AH$479,MATCH(AB$2,Kraftvärmeprod!$B$1:$AG$1,0),FALSE)/1,0)-IFERROR(VLOOKUP($B23,'Slutlig allokering kvv'!$B$2:$AC$462,MATCH(AB$3,'Slutlig allokering kvv'!$B$1:$AJ$1,0),FALSE)/1,0)</f>
        <v>0</v>
      </c>
      <c r="AE23">
        <f t="shared" si="0"/>
        <v>0</v>
      </c>
      <c r="AG23">
        <f>IFERROR(VLOOKUP(B23,'Slutlig allokering kvv'!$B$2:$AJ$462,MATCH("Summa justerad allokerad tillförd energi (utan hjälpel och rökgaskondensering):",'Slutlig allokering kvv'!$B$1:$AK$1,0),FALSE)/1,"")</f>
        <v>0</v>
      </c>
      <c r="AI23" s="23" t="str">
        <f>IFERROR(1-VLOOKUP(B23,'Slutlig allokering kvv'!$B$2:$AJ$462,MATCH("Andel av bränsle i kvv som allokerats till värme, exklusive rökgaskondensering och hjälpel",'Slutlig allokering kvv'!$B$1:$AK$1,0),FALSE),"")</f>
        <v/>
      </c>
      <c r="AK23" s="23" t="str">
        <f t="shared" si="1"/>
        <v/>
      </c>
    </row>
    <row r="24" spans="1:37" x14ac:dyDescent="0.25">
      <c r="A24" s="2" t="s">
        <v>33</v>
      </c>
      <c r="B24" s="2" t="s">
        <v>41</v>
      </c>
      <c r="C24" s="2" t="str">
        <f>IFERROR(VLOOKUP($B24,Kraftvärmeprod!$B$1:$AH$479,MATCH(C$3,Kraftvärmeprod!$B$1:$AG$1,0),FALSE)/1,"")</f>
        <v/>
      </c>
      <c r="D24" s="2" t="str">
        <f>IFERROR(VLOOKUP($B24,Kraftvärmeprod!$B$1:$AH$479,MATCH(D$3,Kraftvärmeprod!$B$1:$AG$1,0),FALSE)/1,"")</f>
        <v/>
      </c>
      <c r="E24">
        <f>IFERROR(VLOOKUP($B24,Kraftvärmeprod!$B$1:$AH$479,MATCH(E$2,Kraftvärmeprod!$B$1:$AG$1,0),FALSE)/1,0)-IFERROR(VLOOKUP($B24,'Slutlig allokering kvv'!$B$2:$AC$462,MATCH(E$3,'Slutlig allokering kvv'!$B$1:$AJ$1,0),FALSE)/1,0)</f>
        <v>0</v>
      </c>
      <c r="F24">
        <f>IFERROR(VLOOKUP($B24,Kraftvärmeprod!$B$1:$AH$479,MATCH(F$2,Kraftvärmeprod!$B$1:$AG$1,0),FALSE)/1,0)-IFERROR(VLOOKUP($B24,'Slutlig allokering kvv'!$B$2:$AC$462,MATCH(F$3,'Slutlig allokering kvv'!$B$1:$AJ$1,0),FALSE)/1,0)</f>
        <v>0</v>
      </c>
      <c r="G24">
        <f>IFERROR(VLOOKUP($B24,Kraftvärmeprod!$B$1:$AH$479,MATCH(G$2,Kraftvärmeprod!$B$1:$AG$1,0),FALSE)/1,0)-IFERROR(VLOOKUP($B24,'Slutlig allokering kvv'!$B$2:$AC$462,MATCH(G$3,'Slutlig allokering kvv'!$B$1:$AJ$1,0),FALSE)/1,0)</f>
        <v>0</v>
      </c>
      <c r="H24">
        <f>IFERROR(VLOOKUP($B24,Kraftvärmeprod!$B$1:$AH$479,MATCH(H$2,Kraftvärmeprod!$B$1:$AG$1,0),FALSE)/1,0)-IFERROR(VLOOKUP($B24,'Slutlig allokering kvv'!$B$2:$AC$462,MATCH(H$3,'Slutlig allokering kvv'!$B$1:$AJ$1,0),FALSE)/1,0)</f>
        <v>0</v>
      </c>
      <c r="I24">
        <f>IFERROR(VLOOKUP($B24,Kraftvärmeprod!$B$1:$AH$479,MATCH(I$2,Kraftvärmeprod!$B$1:$AG$1,0),FALSE)/1,0)-IFERROR(VLOOKUP($B24,'Slutlig allokering kvv'!$B$2:$AC$462,MATCH(I$3,'Slutlig allokering kvv'!$B$1:$AJ$1,0),FALSE)/1,0)</f>
        <v>0</v>
      </c>
      <c r="J24">
        <f>IFERROR(VLOOKUP($B24,Kraftvärmeprod!$B$1:$AH$479,MATCH(J$2,Kraftvärmeprod!$B$1:$AG$1,0),FALSE)/1,0)-IFERROR(VLOOKUP($B24,'Slutlig allokering kvv'!$B$2:$AC$462,MATCH(J$3,'Slutlig allokering kvv'!$B$1:$AJ$1,0),FALSE)/1,0)</f>
        <v>0</v>
      </c>
      <c r="K24">
        <f>IFERROR(VLOOKUP($B24,Kraftvärmeprod!$B$1:$AH$479,MATCH(K$2,Kraftvärmeprod!$B$1:$AG$1,0),FALSE)/1,0)-IFERROR(VLOOKUP($B24,'Slutlig allokering kvv'!$B$2:$AC$462,MATCH(K$3,'Slutlig allokering kvv'!$B$1:$AJ$1,0),FALSE)/1,0)</f>
        <v>0</v>
      </c>
      <c r="L24">
        <f>IFERROR(VLOOKUP($B24,Kraftvärmeprod!$B$1:$AH$479,MATCH(L$2,Kraftvärmeprod!$B$1:$AG$1,0),FALSE)/1,0)-IFERROR(VLOOKUP($B24,'Slutlig allokering kvv'!$B$2:$AC$462,MATCH(L$3,'Slutlig allokering kvv'!$B$1:$AJ$1,0),FALSE)/1,0)</f>
        <v>0</v>
      </c>
      <c r="M24" s="40">
        <f>IFERROR(VLOOKUP($B24,Miljö!$B$1:$S$477,MATCH(M$2,Miljö!$B$1:$X$1,0),FALSE)/1,0)-IFERROR(VLOOKUP($B24,'Slutlig allokering kvv'!$B$2:$AC$462,MATCH(M$3,'Slutlig allokering kvv'!$B$1:$AJ$1,0),FALSE)/1,0)</f>
        <v>0</v>
      </c>
      <c r="N24">
        <f>IFERROR(VLOOKUP($B24,Kraftvärmeprod!$B$1:$AH$479,MATCH(N$2,Kraftvärmeprod!$B$1:$AG$1,0),FALSE)/1,0)-IFERROR(VLOOKUP($B24,'Slutlig allokering kvv'!$B$2:$AC$462,MATCH(N$3,'Slutlig allokering kvv'!$B$1:$AJ$1,0),FALSE)/1,0)</f>
        <v>0</v>
      </c>
      <c r="O24">
        <f>IFERROR(VLOOKUP($B24,Kraftvärmeprod!$B$1:$AH$479,MATCH(O$2,Kraftvärmeprod!$B$1:$AG$1,0),FALSE)/1,0)-IFERROR(VLOOKUP($B24,'Slutlig allokering kvv'!$B$2:$AC$462,MATCH(O$3,'Slutlig allokering kvv'!$B$1:$AJ$1,0),FALSE)/1,0)</f>
        <v>0</v>
      </c>
      <c r="P24">
        <f>IFERROR(VLOOKUP($B24,Kraftvärmeprod!$B$1:$AH$479,MATCH(P$2,Kraftvärmeprod!$B$1:$AG$1,0),FALSE)/1,0)-IFERROR(VLOOKUP($B24,'Slutlig allokering kvv'!$B$2:$AC$462,MATCH(P$3,'Slutlig allokering kvv'!$B$1:$AJ$1,0),FALSE)/1,0)</f>
        <v>0</v>
      </c>
      <c r="Q24">
        <f>IFERROR(VLOOKUP($B24,Kraftvärmeprod!$B$1:$AH$479,MATCH(Q$2,Kraftvärmeprod!$B$1:$AG$1,0),FALSE)/1,0)-IFERROR(VLOOKUP($B24,'Slutlig allokering kvv'!$B$2:$AC$462,MATCH(Q$3,'Slutlig allokering kvv'!$B$1:$AJ$1,0),FALSE)/1,0)</f>
        <v>0</v>
      </c>
      <c r="R24">
        <f>IFERROR(VLOOKUP($B24,Kraftvärmeprod!$B$1:$AH$479,MATCH(R$2,Kraftvärmeprod!$B$1:$AG$1,0),FALSE)/1,0)-IFERROR(VLOOKUP($B24,'Slutlig allokering kvv'!$B$2:$AC$462,MATCH(R$3,'Slutlig allokering kvv'!$B$1:$AJ$1,0),FALSE)/1,0)</f>
        <v>0</v>
      </c>
      <c r="S24">
        <f>IFERROR(VLOOKUP($B24,Kraftvärmeprod!$B$1:$AH$479,MATCH(S$2,Kraftvärmeprod!$B$1:$AG$1,0),FALSE)/1,0)-IFERROR(VLOOKUP($B24,'Slutlig allokering kvv'!$B$2:$AC$462,MATCH(S$3,'Slutlig allokering kvv'!$B$1:$AJ$1,0),FALSE)/1,0)</f>
        <v>0</v>
      </c>
      <c r="T24">
        <f>IFERROR(VLOOKUP($B24,Kraftvärmeprod!$B$1:$AH$479,MATCH(T$2,Kraftvärmeprod!$B$1:$AG$1,0),FALSE)/1,0)-IFERROR(VLOOKUP($B24,'Slutlig allokering kvv'!$B$2:$AC$462,MATCH(T$3,'Slutlig allokering kvv'!$B$1:$AJ$1,0),FALSE)/1,0)</f>
        <v>0</v>
      </c>
      <c r="U24">
        <f>IFERROR(VLOOKUP($B24,Kraftvärmeprod!$B$1:$AH$479,MATCH(U$2,Kraftvärmeprod!$B$1:$AG$1,0),FALSE)/1,0)-IFERROR(VLOOKUP($B24,'Slutlig allokering kvv'!$B$2:$AC$462,MATCH(U$3,'Slutlig allokering kvv'!$B$1:$AJ$1,0),FALSE)/1,0)</f>
        <v>0</v>
      </c>
      <c r="V24">
        <f>IFERROR(VLOOKUP($B24,Kraftvärmeprod!$B$1:$AH$479,MATCH(V$2,Kraftvärmeprod!$B$1:$AG$1,0),FALSE)/1,0)-IFERROR(VLOOKUP($B24,'Slutlig allokering kvv'!$B$2:$AC$462,MATCH(V$3,'Slutlig allokering kvv'!$B$1:$AJ$1,0),FALSE)/1,0)</f>
        <v>0</v>
      </c>
      <c r="W24">
        <f>IFERROR(VLOOKUP($B24,Kraftvärmeprod!$B$1:$AH$479,MATCH(W$2,Kraftvärmeprod!$B$1:$AG$1,0),FALSE)/1,0)-IFERROR(VLOOKUP($B24,'Slutlig allokering kvv'!$B$2:$AC$462,MATCH(W$3,'Slutlig allokering kvv'!$B$1:$AJ$1,0),FALSE)/1,0)</f>
        <v>0</v>
      </c>
      <c r="X24">
        <f>IFERROR(VLOOKUP($B24,Kraftvärmeprod!$B$1:$AH$479,MATCH(X$2,Kraftvärmeprod!$B$1:$AG$1,0),FALSE)/1,0)-IFERROR(VLOOKUP($B24,'Slutlig allokering kvv'!$B$2:$AC$462,MATCH(X$3,'Slutlig allokering kvv'!$B$1:$AJ$1,0),FALSE)/1,0)</f>
        <v>0</v>
      </c>
      <c r="Y24">
        <f>IFERROR(VLOOKUP($B24,Kraftvärmeprod!$B$1:$AH$479,MATCH(Y$2,Kraftvärmeprod!$B$1:$AG$1,0),FALSE)/1,0)-IFERROR(VLOOKUP($B24,'Slutlig allokering kvv'!$B$2:$AC$462,MATCH(Y$3,'Slutlig allokering kvv'!$B$1:$AJ$1,0),FALSE)/1,0)</f>
        <v>0</v>
      </c>
      <c r="Z24">
        <f>IFERROR(VLOOKUP($B24,Kraftvärmeprod!$B$1:$AH$479,MATCH(Z$2,Kraftvärmeprod!$B$1:$AG$1,0),FALSE)/1,0)-IFERROR(VLOOKUP($B24,'Slutlig allokering kvv'!$B$2:$AC$462,MATCH(Z$3,'Slutlig allokering kvv'!$B$1:$AJ$1,0),FALSE)/1,0)</f>
        <v>0</v>
      </c>
      <c r="AA24">
        <f>IFERROR(VLOOKUP($B24,Kraftvärmeprod!$B$1:$AH$479,MATCH(AA$2,Kraftvärmeprod!$B$1:$AG$1,0),FALSE)/1,0)-IFERROR(VLOOKUP($B24,'Slutlig allokering kvv'!$B$2:$AC$462,MATCH(AA$3,'Slutlig allokering kvv'!$B$1:$AJ$1,0),FALSE)/1,0)</f>
        <v>0</v>
      </c>
      <c r="AB24">
        <f>IFERROR(VLOOKUP($B24,Kraftvärmeprod!$B$1:$AH$479,MATCH(AB$2,Kraftvärmeprod!$B$1:$AG$1,0),FALSE)/1,0)-IFERROR(VLOOKUP($B24,'Slutlig allokering kvv'!$B$2:$AC$462,MATCH(AB$3,'Slutlig allokering kvv'!$B$1:$AJ$1,0),FALSE)/1,0)</f>
        <v>0</v>
      </c>
      <c r="AE24">
        <f t="shared" si="0"/>
        <v>0</v>
      </c>
      <c r="AG24">
        <f>IFERROR(VLOOKUP(B24,'Slutlig allokering kvv'!$B$2:$AJ$462,MATCH("Summa justerad allokerad tillförd energi (utan hjälpel och rökgaskondensering):",'Slutlig allokering kvv'!$B$1:$AK$1,0),FALSE)/1,"")</f>
        <v>0</v>
      </c>
      <c r="AI24" s="23" t="str">
        <f>IFERROR(1-VLOOKUP(B24,'Slutlig allokering kvv'!$B$2:$AJ$462,MATCH("Andel av bränsle i kvv som allokerats till värme, exklusive rökgaskondensering och hjälpel",'Slutlig allokering kvv'!$B$1:$AK$1,0),FALSE),"")</f>
        <v/>
      </c>
      <c r="AK24" s="23" t="str">
        <f t="shared" si="1"/>
        <v/>
      </c>
    </row>
    <row r="25" spans="1:37" x14ac:dyDescent="0.25">
      <c r="A25" s="2" t="s">
        <v>33</v>
      </c>
      <c r="B25" s="2" t="s">
        <v>42</v>
      </c>
      <c r="C25" s="2" t="str">
        <f>IFERROR(VLOOKUP($B25,Kraftvärmeprod!$B$1:$AH$479,MATCH(C$3,Kraftvärmeprod!$B$1:$AG$1,0),FALSE)/1,"")</f>
        <v/>
      </c>
      <c r="D25" s="2" t="str">
        <f>IFERROR(VLOOKUP($B25,Kraftvärmeprod!$B$1:$AH$479,MATCH(D$3,Kraftvärmeprod!$B$1:$AG$1,0),FALSE)/1,"")</f>
        <v/>
      </c>
      <c r="E25">
        <f>IFERROR(VLOOKUP($B25,Kraftvärmeprod!$B$1:$AH$479,MATCH(E$2,Kraftvärmeprod!$B$1:$AG$1,0),FALSE)/1,0)-IFERROR(VLOOKUP($B25,'Slutlig allokering kvv'!$B$2:$AC$462,MATCH(E$3,'Slutlig allokering kvv'!$B$1:$AJ$1,0),FALSE)/1,0)</f>
        <v>0</v>
      </c>
      <c r="F25">
        <f>IFERROR(VLOOKUP($B25,Kraftvärmeprod!$B$1:$AH$479,MATCH(F$2,Kraftvärmeprod!$B$1:$AG$1,0),FALSE)/1,0)-IFERROR(VLOOKUP($B25,'Slutlig allokering kvv'!$B$2:$AC$462,MATCH(F$3,'Slutlig allokering kvv'!$B$1:$AJ$1,0),FALSE)/1,0)</f>
        <v>0</v>
      </c>
      <c r="G25">
        <f>IFERROR(VLOOKUP($B25,Kraftvärmeprod!$B$1:$AH$479,MATCH(G$2,Kraftvärmeprod!$B$1:$AG$1,0),FALSE)/1,0)-IFERROR(VLOOKUP($B25,'Slutlig allokering kvv'!$B$2:$AC$462,MATCH(G$3,'Slutlig allokering kvv'!$B$1:$AJ$1,0),FALSE)/1,0)</f>
        <v>0</v>
      </c>
      <c r="H25">
        <f>IFERROR(VLOOKUP($B25,Kraftvärmeprod!$B$1:$AH$479,MATCH(H$2,Kraftvärmeprod!$B$1:$AG$1,0),FALSE)/1,0)-IFERROR(VLOOKUP($B25,'Slutlig allokering kvv'!$B$2:$AC$462,MATCH(H$3,'Slutlig allokering kvv'!$B$1:$AJ$1,0),FALSE)/1,0)</f>
        <v>0</v>
      </c>
      <c r="I25">
        <f>IFERROR(VLOOKUP($B25,Kraftvärmeprod!$B$1:$AH$479,MATCH(I$2,Kraftvärmeprod!$B$1:$AG$1,0),FALSE)/1,0)-IFERROR(VLOOKUP($B25,'Slutlig allokering kvv'!$B$2:$AC$462,MATCH(I$3,'Slutlig allokering kvv'!$B$1:$AJ$1,0),FALSE)/1,0)</f>
        <v>0</v>
      </c>
      <c r="J25">
        <f>IFERROR(VLOOKUP($B25,Kraftvärmeprod!$B$1:$AH$479,MATCH(J$2,Kraftvärmeprod!$B$1:$AG$1,0),FALSE)/1,0)-IFERROR(VLOOKUP($B25,'Slutlig allokering kvv'!$B$2:$AC$462,MATCH(J$3,'Slutlig allokering kvv'!$B$1:$AJ$1,0),FALSE)/1,0)</f>
        <v>0</v>
      </c>
      <c r="K25">
        <f>IFERROR(VLOOKUP($B25,Kraftvärmeprod!$B$1:$AH$479,MATCH(K$2,Kraftvärmeprod!$B$1:$AG$1,0),FALSE)/1,0)-IFERROR(VLOOKUP($B25,'Slutlig allokering kvv'!$B$2:$AC$462,MATCH(K$3,'Slutlig allokering kvv'!$B$1:$AJ$1,0),FALSE)/1,0)</f>
        <v>0</v>
      </c>
      <c r="L25">
        <f>IFERROR(VLOOKUP($B25,Kraftvärmeprod!$B$1:$AH$479,MATCH(L$2,Kraftvärmeprod!$B$1:$AG$1,0),FALSE)/1,0)-IFERROR(VLOOKUP($B25,'Slutlig allokering kvv'!$B$2:$AC$462,MATCH(L$3,'Slutlig allokering kvv'!$B$1:$AJ$1,0),FALSE)/1,0)</f>
        <v>0</v>
      </c>
      <c r="M25" s="40">
        <f>IFERROR(VLOOKUP($B25,Miljö!$B$1:$S$477,MATCH(M$2,Miljö!$B$1:$X$1,0),FALSE)/1,0)-IFERROR(VLOOKUP($B25,'Slutlig allokering kvv'!$B$2:$AC$462,MATCH(M$3,'Slutlig allokering kvv'!$B$1:$AJ$1,0),FALSE)/1,0)</f>
        <v>0</v>
      </c>
      <c r="N25">
        <f>IFERROR(VLOOKUP($B25,Kraftvärmeprod!$B$1:$AH$479,MATCH(N$2,Kraftvärmeprod!$B$1:$AG$1,0),FALSE)/1,0)-IFERROR(VLOOKUP($B25,'Slutlig allokering kvv'!$B$2:$AC$462,MATCH(N$3,'Slutlig allokering kvv'!$B$1:$AJ$1,0),FALSE)/1,0)</f>
        <v>0</v>
      </c>
      <c r="O25">
        <f>IFERROR(VLOOKUP($B25,Kraftvärmeprod!$B$1:$AH$479,MATCH(O$2,Kraftvärmeprod!$B$1:$AG$1,0),FALSE)/1,0)-IFERROR(VLOOKUP($B25,'Slutlig allokering kvv'!$B$2:$AC$462,MATCH(O$3,'Slutlig allokering kvv'!$B$1:$AJ$1,0),FALSE)/1,0)</f>
        <v>0</v>
      </c>
      <c r="P25">
        <f>IFERROR(VLOOKUP($B25,Kraftvärmeprod!$B$1:$AH$479,MATCH(P$2,Kraftvärmeprod!$B$1:$AG$1,0),FALSE)/1,0)-IFERROR(VLOOKUP($B25,'Slutlig allokering kvv'!$B$2:$AC$462,MATCH(P$3,'Slutlig allokering kvv'!$B$1:$AJ$1,0),FALSE)/1,0)</f>
        <v>0</v>
      </c>
      <c r="Q25">
        <f>IFERROR(VLOOKUP($B25,Kraftvärmeprod!$B$1:$AH$479,MATCH(Q$2,Kraftvärmeprod!$B$1:$AG$1,0),FALSE)/1,0)-IFERROR(VLOOKUP($B25,'Slutlig allokering kvv'!$B$2:$AC$462,MATCH(Q$3,'Slutlig allokering kvv'!$B$1:$AJ$1,0),FALSE)/1,0)</f>
        <v>0</v>
      </c>
      <c r="R25">
        <f>IFERROR(VLOOKUP($B25,Kraftvärmeprod!$B$1:$AH$479,MATCH(R$2,Kraftvärmeprod!$B$1:$AG$1,0),FALSE)/1,0)-IFERROR(VLOOKUP($B25,'Slutlig allokering kvv'!$B$2:$AC$462,MATCH(R$3,'Slutlig allokering kvv'!$B$1:$AJ$1,0),FALSE)/1,0)</f>
        <v>0</v>
      </c>
      <c r="S25">
        <f>IFERROR(VLOOKUP($B25,Kraftvärmeprod!$B$1:$AH$479,MATCH(S$2,Kraftvärmeprod!$B$1:$AG$1,0),FALSE)/1,0)-IFERROR(VLOOKUP($B25,'Slutlig allokering kvv'!$B$2:$AC$462,MATCH(S$3,'Slutlig allokering kvv'!$B$1:$AJ$1,0),FALSE)/1,0)</f>
        <v>0</v>
      </c>
      <c r="T25">
        <f>IFERROR(VLOOKUP($B25,Kraftvärmeprod!$B$1:$AH$479,MATCH(T$2,Kraftvärmeprod!$B$1:$AG$1,0),FALSE)/1,0)-IFERROR(VLOOKUP($B25,'Slutlig allokering kvv'!$B$2:$AC$462,MATCH(T$3,'Slutlig allokering kvv'!$B$1:$AJ$1,0),FALSE)/1,0)</f>
        <v>0</v>
      </c>
      <c r="U25">
        <f>IFERROR(VLOOKUP($B25,Kraftvärmeprod!$B$1:$AH$479,MATCH(U$2,Kraftvärmeprod!$B$1:$AG$1,0),FALSE)/1,0)-IFERROR(VLOOKUP($B25,'Slutlig allokering kvv'!$B$2:$AC$462,MATCH(U$3,'Slutlig allokering kvv'!$B$1:$AJ$1,0),FALSE)/1,0)</f>
        <v>0</v>
      </c>
      <c r="V25">
        <f>IFERROR(VLOOKUP($B25,Kraftvärmeprod!$B$1:$AH$479,MATCH(V$2,Kraftvärmeprod!$B$1:$AG$1,0),FALSE)/1,0)-IFERROR(VLOOKUP($B25,'Slutlig allokering kvv'!$B$2:$AC$462,MATCH(V$3,'Slutlig allokering kvv'!$B$1:$AJ$1,0),FALSE)/1,0)</f>
        <v>0</v>
      </c>
      <c r="W25">
        <f>IFERROR(VLOOKUP($B25,Kraftvärmeprod!$B$1:$AH$479,MATCH(W$2,Kraftvärmeprod!$B$1:$AG$1,0),FALSE)/1,0)-IFERROR(VLOOKUP($B25,'Slutlig allokering kvv'!$B$2:$AC$462,MATCH(W$3,'Slutlig allokering kvv'!$B$1:$AJ$1,0),FALSE)/1,0)</f>
        <v>0</v>
      </c>
      <c r="X25">
        <f>IFERROR(VLOOKUP($B25,Kraftvärmeprod!$B$1:$AH$479,MATCH(X$2,Kraftvärmeprod!$B$1:$AG$1,0),FALSE)/1,0)-IFERROR(VLOOKUP($B25,'Slutlig allokering kvv'!$B$2:$AC$462,MATCH(X$3,'Slutlig allokering kvv'!$B$1:$AJ$1,0),FALSE)/1,0)</f>
        <v>0</v>
      </c>
      <c r="Y25">
        <f>IFERROR(VLOOKUP($B25,Kraftvärmeprod!$B$1:$AH$479,MATCH(Y$2,Kraftvärmeprod!$B$1:$AG$1,0),FALSE)/1,0)-IFERROR(VLOOKUP($B25,'Slutlig allokering kvv'!$B$2:$AC$462,MATCH(Y$3,'Slutlig allokering kvv'!$B$1:$AJ$1,0),FALSE)/1,0)</f>
        <v>0</v>
      </c>
      <c r="Z25">
        <f>IFERROR(VLOOKUP($B25,Kraftvärmeprod!$B$1:$AH$479,MATCH(Z$2,Kraftvärmeprod!$B$1:$AG$1,0),FALSE)/1,0)-IFERROR(VLOOKUP($B25,'Slutlig allokering kvv'!$B$2:$AC$462,MATCH(Z$3,'Slutlig allokering kvv'!$B$1:$AJ$1,0),FALSE)/1,0)</f>
        <v>0</v>
      </c>
      <c r="AA25">
        <f>IFERROR(VLOOKUP($B25,Kraftvärmeprod!$B$1:$AH$479,MATCH(AA$2,Kraftvärmeprod!$B$1:$AG$1,0),FALSE)/1,0)-IFERROR(VLOOKUP($B25,'Slutlig allokering kvv'!$B$2:$AC$462,MATCH(AA$3,'Slutlig allokering kvv'!$B$1:$AJ$1,0),FALSE)/1,0)</f>
        <v>0</v>
      </c>
      <c r="AB25">
        <f>IFERROR(VLOOKUP($B25,Kraftvärmeprod!$B$1:$AH$479,MATCH(AB$2,Kraftvärmeprod!$B$1:$AG$1,0),FALSE)/1,0)-IFERROR(VLOOKUP($B25,'Slutlig allokering kvv'!$B$2:$AC$462,MATCH(AB$3,'Slutlig allokering kvv'!$B$1:$AJ$1,0),FALSE)/1,0)</f>
        <v>0</v>
      </c>
      <c r="AE25">
        <f t="shared" si="0"/>
        <v>0</v>
      </c>
      <c r="AG25">
        <f>IFERROR(VLOOKUP(B25,'Slutlig allokering kvv'!$B$2:$AJ$462,MATCH("Summa justerad allokerad tillförd energi (utan hjälpel och rökgaskondensering):",'Slutlig allokering kvv'!$B$1:$AK$1,0),FALSE)/1,"")</f>
        <v>0</v>
      </c>
      <c r="AI25" s="23" t="str">
        <f>IFERROR(1-VLOOKUP(B25,'Slutlig allokering kvv'!$B$2:$AJ$462,MATCH("Andel av bränsle i kvv som allokerats till värme, exklusive rökgaskondensering och hjälpel",'Slutlig allokering kvv'!$B$1:$AK$1,0),FALSE),"")</f>
        <v/>
      </c>
      <c r="AK25" s="23" t="str">
        <f t="shared" si="1"/>
        <v/>
      </c>
    </row>
    <row r="26" spans="1:37" x14ac:dyDescent="0.25">
      <c r="A26" s="2" t="s">
        <v>33</v>
      </c>
      <c r="B26" s="2" t="s">
        <v>43</v>
      </c>
      <c r="C26" s="2" t="str">
        <f>IFERROR(VLOOKUP($B26,Kraftvärmeprod!$B$1:$AH$479,MATCH(C$3,Kraftvärmeprod!$B$1:$AG$1,0),FALSE)/1,"")</f>
        <v/>
      </c>
      <c r="D26" s="2" t="str">
        <f>IFERROR(VLOOKUP($B26,Kraftvärmeprod!$B$1:$AH$479,MATCH(D$3,Kraftvärmeprod!$B$1:$AG$1,0),FALSE)/1,"")</f>
        <v/>
      </c>
      <c r="E26">
        <f>IFERROR(VLOOKUP($B26,Kraftvärmeprod!$B$1:$AH$479,MATCH(E$2,Kraftvärmeprod!$B$1:$AG$1,0),FALSE)/1,0)-IFERROR(VLOOKUP($B26,'Slutlig allokering kvv'!$B$2:$AC$462,MATCH(E$3,'Slutlig allokering kvv'!$B$1:$AJ$1,0),FALSE)/1,0)</f>
        <v>0</v>
      </c>
      <c r="F26">
        <f>IFERROR(VLOOKUP($B26,Kraftvärmeprod!$B$1:$AH$479,MATCH(F$2,Kraftvärmeprod!$B$1:$AG$1,0),FALSE)/1,0)-IFERROR(VLOOKUP($B26,'Slutlig allokering kvv'!$B$2:$AC$462,MATCH(F$3,'Slutlig allokering kvv'!$B$1:$AJ$1,0),FALSE)/1,0)</f>
        <v>0</v>
      </c>
      <c r="G26">
        <f>IFERROR(VLOOKUP($B26,Kraftvärmeprod!$B$1:$AH$479,MATCH(G$2,Kraftvärmeprod!$B$1:$AG$1,0),FALSE)/1,0)-IFERROR(VLOOKUP($B26,'Slutlig allokering kvv'!$B$2:$AC$462,MATCH(G$3,'Slutlig allokering kvv'!$B$1:$AJ$1,0),FALSE)/1,0)</f>
        <v>0</v>
      </c>
      <c r="H26">
        <f>IFERROR(VLOOKUP($B26,Kraftvärmeprod!$B$1:$AH$479,MATCH(H$2,Kraftvärmeprod!$B$1:$AG$1,0),FALSE)/1,0)-IFERROR(VLOOKUP($B26,'Slutlig allokering kvv'!$B$2:$AC$462,MATCH(H$3,'Slutlig allokering kvv'!$B$1:$AJ$1,0),FALSE)/1,0)</f>
        <v>0</v>
      </c>
      <c r="I26">
        <f>IFERROR(VLOOKUP($B26,Kraftvärmeprod!$B$1:$AH$479,MATCH(I$2,Kraftvärmeprod!$B$1:$AG$1,0),FALSE)/1,0)-IFERROR(VLOOKUP($B26,'Slutlig allokering kvv'!$B$2:$AC$462,MATCH(I$3,'Slutlig allokering kvv'!$B$1:$AJ$1,0),FALSE)/1,0)</f>
        <v>0</v>
      </c>
      <c r="J26">
        <f>IFERROR(VLOOKUP($B26,Kraftvärmeprod!$B$1:$AH$479,MATCH(J$2,Kraftvärmeprod!$B$1:$AG$1,0),FALSE)/1,0)-IFERROR(VLOOKUP($B26,'Slutlig allokering kvv'!$B$2:$AC$462,MATCH(J$3,'Slutlig allokering kvv'!$B$1:$AJ$1,0),FALSE)/1,0)</f>
        <v>0</v>
      </c>
      <c r="K26">
        <f>IFERROR(VLOOKUP($B26,Kraftvärmeprod!$B$1:$AH$479,MATCH(K$2,Kraftvärmeprod!$B$1:$AG$1,0),FALSE)/1,0)-IFERROR(VLOOKUP($B26,'Slutlig allokering kvv'!$B$2:$AC$462,MATCH(K$3,'Slutlig allokering kvv'!$B$1:$AJ$1,0),FALSE)/1,0)</f>
        <v>0</v>
      </c>
      <c r="L26">
        <f>IFERROR(VLOOKUP($B26,Kraftvärmeprod!$B$1:$AH$479,MATCH(L$2,Kraftvärmeprod!$B$1:$AG$1,0),FALSE)/1,0)-IFERROR(VLOOKUP($B26,'Slutlig allokering kvv'!$B$2:$AC$462,MATCH(L$3,'Slutlig allokering kvv'!$B$1:$AJ$1,0),FALSE)/1,0)</f>
        <v>0</v>
      </c>
      <c r="M26" s="40">
        <f>IFERROR(VLOOKUP($B26,Miljö!$B$1:$S$477,MATCH(M$2,Miljö!$B$1:$X$1,0),FALSE)/1,0)-IFERROR(VLOOKUP($B26,'Slutlig allokering kvv'!$B$2:$AC$462,MATCH(M$3,'Slutlig allokering kvv'!$B$1:$AJ$1,0),FALSE)/1,0)</f>
        <v>0</v>
      </c>
      <c r="N26">
        <f>IFERROR(VLOOKUP($B26,Kraftvärmeprod!$B$1:$AH$479,MATCH(N$2,Kraftvärmeprod!$B$1:$AG$1,0),FALSE)/1,0)-IFERROR(VLOOKUP($B26,'Slutlig allokering kvv'!$B$2:$AC$462,MATCH(N$3,'Slutlig allokering kvv'!$B$1:$AJ$1,0),FALSE)/1,0)</f>
        <v>0</v>
      </c>
      <c r="O26">
        <f>IFERROR(VLOOKUP($B26,Kraftvärmeprod!$B$1:$AH$479,MATCH(O$2,Kraftvärmeprod!$B$1:$AG$1,0),FALSE)/1,0)-IFERROR(VLOOKUP($B26,'Slutlig allokering kvv'!$B$2:$AC$462,MATCH(O$3,'Slutlig allokering kvv'!$B$1:$AJ$1,0),FALSE)/1,0)</f>
        <v>0</v>
      </c>
      <c r="P26">
        <f>IFERROR(VLOOKUP($B26,Kraftvärmeprod!$B$1:$AH$479,MATCH(P$2,Kraftvärmeprod!$B$1:$AG$1,0),FALSE)/1,0)-IFERROR(VLOOKUP($B26,'Slutlig allokering kvv'!$B$2:$AC$462,MATCH(P$3,'Slutlig allokering kvv'!$B$1:$AJ$1,0),FALSE)/1,0)</f>
        <v>0</v>
      </c>
      <c r="Q26">
        <f>IFERROR(VLOOKUP($B26,Kraftvärmeprod!$B$1:$AH$479,MATCH(Q$2,Kraftvärmeprod!$B$1:$AG$1,0),FALSE)/1,0)-IFERROR(VLOOKUP($B26,'Slutlig allokering kvv'!$B$2:$AC$462,MATCH(Q$3,'Slutlig allokering kvv'!$B$1:$AJ$1,0),FALSE)/1,0)</f>
        <v>0</v>
      </c>
      <c r="R26">
        <f>IFERROR(VLOOKUP($B26,Kraftvärmeprod!$B$1:$AH$479,MATCH(R$2,Kraftvärmeprod!$B$1:$AG$1,0),FALSE)/1,0)-IFERROR(VLOOKUP($B26,'Slutlig allokering kvv'!$B$2:$AC$462,MATCH(R$3,'Slutlig allokering kvv'!$B$1:$AJ$1,0),FALSE)/1,0)</f>
        <v>0</v>
      </c>
      <c r="S26">
        <f>IFERROR(VLOOKUP($B26,Kraftvärmeprod!$B$1:$AH$479,MATCH(S$2,Kraftvärmeprod!$B$1:$AG$1,0),FALSE)/1,0)-IFERROR(VLOOKUP($B26,'Slutlig allokering kvv'!$B$2:$AC$462,MATCH(S$3,'Slutlig allokering kvv'!$B$1:$AJ$1,0),FALSE)/1,0)</f>
        <v>0</v>
      </c>
      <c r="T26">
        <f>IFERROR(VLOOKUP($B26,Kraftvärmeprod!$B$1:$AH$479,MATCH(T$2,Kraftvärmeprod!$B$1:$AG$1,0),FALSE)/1,0)-IFERROR(VLOOKUP($B26,'Slutlig allokering kvv'!$B$2:$AC$462,MATCH(T$3,'Slutlig allokering kvv'!$B$1:$AJ$1,0),FALSE)/1,0)</f>
        <v>0</v>
      </c>
      <c r="U26">
        <f>IFERROR(VLOOKUP($B26,Kraftvärmeprod!$B$1:$AH$479,MATCH(U$2,Kraftvärmeprod!$B$1:$AG$1,0),FALSE)/1,0)-IFERROR(VLOOKUP($B26,'Slutlig allokering kvv'!$B$2:$AC$462,MATCH(U$3,'Slutlig allokering kvv'!$B$1:$AJ$1,0),FALSE)/1,0)</f>
        <v>0</v>
      </c>
      <c r="V26">
        <f>IFERROR(VLOOKUP($B26,Kraftvärmeprod!$B$1:$AH$479,MATCH(V$2,Kraftvärmeprod!$B$1:$AG$1,0),FALSE)/1,0)-IFERROR(VLOOKUP($B26,'Slutlig allokering kvv'!$B$2:$AC$462,MATCH(V$3,'Slutlig allokering kvv'!$B$1:$AJ$1,0),FALSE)/1,0)</f>
        <v>0</v>
      </c>
      <c r="W26">
        <f>IFERROR(VLOOKUP($B26,Kraftvärmeprod!$B$1:$AH$479,MATCH(W$2,Kraftvärmeprod!$B$1:$AG$1,0),FALSE)/1,0)-IFERROR(VLOOKUP($B26,'Slutlig allokering kvv'!$B$2:$AC$462,MATCH(W$3,'Slutlig allokering kvv'!$B$1:$AJ$1,0),FALSE)/1,0)</f>
        <v>0</v>
      </c>
      <c r="X26">
        <f>IFERROR(VLOOKUP($B26,Kraftvärmeprod!$B$1:$AH$479,MATCH(X$2,Kraftvärmeprod!$B$1:$AG$1,0),FALSE)/1,0)-IFERROR(VLOOKUP($B26,'Slutlig allokering kvv'!$B$2:$AC$462,MATCH(X$3,'Slutlig allokering kvv'!$B$1:$AJ$1,0),FALSE)/1,0)</f>
        <v>0</v>
      </c>
      <c r="Y26">
        <f>IFERROR(VLOOKUP($B26,Kraftvärmeprod!$B$1:$AH$479,MATCH(Y$2,Kraftvärmeprod!$B$1:$AG$1,0),FALSE)/1,0)-IFERROR(VLOOKUP($B26,'Slutlig allokering kvv'!$B$2:$AC$462,MATCH(Y$3,'Slutlig allokering kvv'!$B$1:$AJ$1,0),FALSE)/1,0)</f>
        <v>0</v>
      </c>
      <c r="Z26">
        <f>IFERROR(VLOOKUP($B26,Kraftvärmeprod!$B$1:$AH$479,MATCH(Z$2,Kraftvärmeprod!$B$1:$AG$1,0),FALSE)/1,0)-IFERROR(VLOOKUP($B26,'Slutlig allokering kvv'!$B$2:$AC$462,MATCH(Z$3,'Slutlig allokering kvv'!$B$1:$AJ$1,0),FALSE)/1,0)</f>
        <v>0</v>
      </c>
      <c r="AA26">
        <f>IFERROR(VLOOKUP($B26,Kraftvärmeprod!$B$1:$AH$479,MATCH(AA$2,Kraftvärmeprod!$B$1:$AG$1,0),FALSE)/1,0)-IFERROR(VLOOKUP($B26,'Slutlig allokering kvv'!$B$2:$AC$462,MATCH(AA$3,'Slutlig allokering kvv'!$B$1:$AJ$1,0),FALSE)/1,0)</f>
        <v>0</v>
      </c>
      <c r="AB26">
        <f>IFERROR(VLOOKUP($B26,Kraftvärmeprod!$B$1:$AH$479,MATCH(AB$2,Kraftvärmeprod!$B$1:$AG$1,0),FALSE)/1,0)-IFERROR(VLOOKUP($B26,'Slutlig allokering kvv'!$B$2:$AC$462,MATCH(AB$3,'Slutlig allokering kvv'!$B$1:$AJ$1,0),FALSE)/1,0)</f>
        <v>0</v>
      </c>
      <c r="AE26">
        <f t="shared" si="0"/>
        <v>0</v>
      </c>
      <c r="AG26">
        <f>IFERROR(VLOOKUP(B26,'Slutlig allokering kvv'!$B$2:$AJ$462,MATCH("Summa justerad allokerad tillförd energi (utan hjälpel och rökgaskondensering):",'Slutlig allokering kvv'!$B$1:$AK$1,0),FALSE)/1,"")</f>
        <v>0</v>
      </c>
      <c r="AI26" s="23" t="str">
        <f>IFERROR(1-VLOOKUP(B26,'Slutlig allokering kvv'!$B$2:$AJ$462,MATCH("Andel av bränsle i kvv som allokerats till värme, exklusive rökgaskondensering och hjälpel",'Slutlig allokering kvv'!$B$1:$AK$1,0),FALSE),"")</f>
        <v/>
      </c>
      <c r="AK26" s="23" t="str">
        <f t="shared" si="1"/>
        <v/>
      </c>
    </row>
    <row r="27" spans="1:37" x14ac:dyDescent="0.25">
      <c r="A27" s="2" t="s">
        <v>44</v>
      </c>
      <c r="B27" s="2" t="s">
        <v>45</v>
      </c>
      <c r="C27" s="2" t="str">
        <f>IFERROR(VLOOKUP($B27,Kraftvärmeprod!$B$1:$AH$479,MATCH(C$3,Kraftvärmeprod!$B$1:$AG$1,0),FALSE)/1,"")</f>
        <v/>
      </c>
      <c r="D27" s="2" t="str">
        <f>IFERROR(VLOOKUP($B27,Kraftvärmeprod!$B$1:$AH$479,MATCH(D$3,Kraftvärmeprod!$B$1:$AG$1,0),FALSE)/1,"")</f>
        <v/>
      </c>
      <c r="E27">
        <f>IFERROR(VLOOKUP($B27,Kraftvärmeprod!$B$1:$AH$479,MATCH(E$2,Kraftvärmeprod!$B$1:$AG$1,0),FALSE)/1,0)-IFERROR(VLOOKUP($B27,'Slutlig allokering kvv'!$B$2:$AC$462,MATCH(E$3,'Slutlig allokering kvv'!$B$1:$AJ$1,0),FALSE)/1,0)</f>
        <v>0</v>
      </c>
      <c r="F27">
        <f>IFERROR(VLOOKUP($B27,Kraftvärmeprod!$B$1:$AH$479,MATCH(F$2,Kraftvärmeprod!$B$1:$AG$1,0),FALSE)/1,0)-IFERROR(VLOOKUP($B27,'Slutlig allokering kvv'!$B$2:$AC$462,MATCH(F$3,'Slutlig allokering kvv'!$B$1:$AJ$1,0),FALSE)/1,0)</f>
        <v>0</v>
      </c>
      <c r="G27">
        <f>IFERROR(VLOOKUP($B27,Kraftvärmeprod!$B$1:$AH$479,MATCH(G$2,Kraftvärmeprod!$B$1:$AG$1,0),FALSE)/1,0)-IFERROR(VLOOKUP($B27,'Slutlig allokering kvv'!$B$2:$AC$462,MATCH(G$3,'Slutlig allokering kvv'!$B$1:$AJ$1,0),FALSE)/1,0)</f>
        <v>0</v>
      </c>
      <c r="H27">
        <f>IFERROR(VLOOKUP($B27,Kraftvärmeprod!$B$1:$AH$479,MATCH(H$2,Kraftvärmeprod!$B$1:$AG$1,0),FALSE)/1,0)-IFERROR(VLOOKUP($B27,'Slutlig allokering kvv'!$B$2:$AC$462,MATCH(H$3,'Slutlig allokering kvv'!$B$1:$AJ$1,0),FALSE)/1,0)</f>
        <v>0</v>
      </c>
      <c r="I27">
        <f>IFERROR(VLOOKUP($B27,Kraftvärmeprod!$B$1:$AH$479,MATCH(I$2,Kraftvärmeprod!$B$1:$AG$1,0),FALSE)/1,0)-IFERROR(VLOOKUP($B27,'Slutlig allokering kvv'!$B$2:$AC$462,MATCH(I$3,'Slutlig allokering kvv'!$B$1:$AJ$1,0),FALSE)/1,0)</f>
        <v>0</v>
      </c>
      <c r="J27">
        <f>IFERROR(VLOOKUP($B27,Kraftvärmeprod!$B$1:$AH$479,MATCH(J$2,Kraftvärmeprod!$B$1:$AG$1,0),FALSE)/1,0)-IFERROR(VLOOKUP($B27,'Slutlig allokering kvv'!$B$2:$AC$462,MATCH(J$3,'Slutlig allokering kvv'!$B$1:$AJ$1,0),FALSE)/1,0)</f>
        <v>0</v>
      </c>
      <c r="K27">
        <f>IFERROR(VLOOKUP($B27,Kraftvärmeprod!$B$1:$AH$479,MATCH(K$2,Kraftvärmeprod!$B$1:$AG$1,0),FALSE)/1,0)-IFERROR(VLOOKUP($B27,'Slutlig allokering kvv'!$B$2:$AC$462,MATCH(K$3,'Slutlig allokering kvv'!$B$1:$AJ$1,0),FALSE)/1,0)</f>
        <v>0</v>
      </c>
      <c r="L27">
        <f>IFERROR(VLOOKUP($B27,Kraftvärmeprod!$B$1:$AH$479,MATCH(L$2,Kraftvärmeprod!$B$1:$AG$1,0),FALSE)/1,0)-IFERROR(VLOOKUP($B27,'Slutlig allokering kvv'!$B$2:$AC$462,MATCH(L$3,'Slutlig allokering kvv'!$B$1:$AJ$1,0),FALSE)/1,0)</f>
        <v>0</v>
      </c>
      <c r="M27" s="40">
        <f>IFERROR(VLOOKUP($B27,Miljö!$B$1:$S$477,MATCH(M$2,Miljö!$B$1:$X$1,0),FALSE)/1,0)-IFERROR(VLOOKUP($B27,'Slutlig allokering kvv'!$B$2:$AC$462,MATCH(M$3,'Slutlig allokering kvv'!$B$1:$AJ$1,0),FALSE)/1,0)</f>
        <v>0</v>
      </c>
      <c r="N27">
        <f>IFERROR(VLOOKUP($B27,Kraftvärmeprod!$B$1:$AH$479,MATCH(N$2,Kraftvärmeprod!$B$1:$AG$1,0),FALSE)/1,0)-IFERROR(VLOOKUP($B27,'Slutlig allokering kvv'!$B$2:$AC$462,MATCH(N$3,'Slutlig allokering kvv'!$B$1:$AJ$1,0),FALSE)/1,0)</f>
        <v>0</v>
      </c>
      <c r="O27">
        <f>IFERROR(VLOOKUP($B27,Kraftvärmeprod!$B$1:$AH$479,MATCH(O$2,Kraftvärmeprod!$B$1:$AG$1,0),FALSE)/1,0)-IFERROR(VLOOKUP($B27,'Slutlig allokering kvv'!$B$2:$AC$462,MATCH(O$3,'Slutlig allokering kvv'!$B$1:$AJ$1,0),FALSE)/1,0)</f>
        <v>0</v>
      </c>
      <c r="P27">
        <f>IFERROR(VLOOKUP($B27,Kraftvärmeprod!$B$1:$AH$479,MATCH(P$2,Kraftvärmeprod!$B$1:$AG$1,0),FALSE)/1,0)-IFERROR(VLOOKUP($B27,'Slutlig allokering kvv'!$B$2:$AC$462,MATCH(P$3,'Slutlig allokering kvv'!$B$1:$AJ$1,0),FALSE)/1,0)</f>
        <v>0</v>
      </c>
      <c r="Q27">
        <f>IFERROR(VLOOKUP($B27,Kraftvärmeprod!$B$1:$AH$479,MATCH(Q$2,Kraftvärmeprod!$B$1:$AG$1,0),FALSE)/1,0)-IFERROR(VLOOKUP($B27,'Slutlig allokering kvv'!$B$2:$AC$462,MATCH(Q$3,'Slutlig allokering kvv'!$B$1:$AJ$1,0),FALSE)/1,0)</f>
        <v>0</v>
      </c>
      <c r="R27">
        <f>IFERROR(VLOOKUP($B27,Kraftvärmeprod!$B$1:$AH$479,MATCH(R$2,Kraftvärmeprod!$B$1:$AG$1,0),FALSE)/1,0)-IFERROR(VLOOKUP($B27,'Slutlig allokering kvv'!$B$2:$AC$462,MATCH(R$3,'Slutlig allokering kvv'!$B$1:$AJ$1,0),FALSE)/1,0)</f>
        <v>0</v>
      </c>
      <c r="S27">
        <f>IFERROR(VLOOKUP($B27,Kraftvärmeprod!$B$1:$AH$479,MATCH(S$2,Kraftvärmeprod!$B$1:$AG$1,0),FALSE)/1,0)-IFERROR(VLOOKUP($B27,'Slutlig allokering kvv'!$B$2:$AC$462,MATCH(S$3,'Slutlig allokering kvv'!$B$1:$AJ$1,0),FALSE)/1,0)</f>
        <v>0</v>
      </c>
      <c r="T27">
        <f>IFERROR(VLOOKUP($B27,Kraftvärmeprod!$B$1:$AH$479,MATCH(T$2,Kraftvärmeprod!$B$1:$AG$1,0),FALSE)/1,0)-IFERROR(VLOOKUP($B27,'Slutlig allokering kvv'!$B$2:$AC$462,MATCH(T$3,'Slutlig allokering kvv'!$B$1:$AJ$1,0),FALSE)/1,0)</f>
        <v>0</v>
      </c>
      <c r="U27">
        <f>IFERROR(VLOOKUP($B27,Kraftvärmeprod!$B$1:$AH$479,MATCH(U$2,Kraftvärmeprod!$B$1:$AG$1,0),FALSE)/1,0)-IFERROR(VLOOKUP($B27,'Slutlig allokering kvv'!$B$2:$AC$462,MATCH(U$3,'Slutlig allokering kvv'!$B$1:$AJ$1,0),FALSE)/1,0)</f>
        <v>0</v>
      </c>
      <c r="V27">
        <f>IFERROR(VLOOKUP($B27,Kraftvärmeprod!$B$1:$AH$479,MATCH(V$2,Kraftvärmeprod!$B$1:$AG$1,0),FALSE)/1,0)-IFERROR(VLOOKUP($B27,'Slutlig allokering kvv'!$B$2:$AC$462,MATCH(V$3,'Slutlig allokering kvv'!$B$1:$AJ$1,0),FALSE)/1,0)</f>
        <v>0</v>
      </c>
      <c r="W27">
        <f>IFERROR(VLOOKUP($B27,Kraftvärmeprod!$B$1:$AH$479,MATCH(W$2,Kraftvärmeprod!$B$1:$AG$1,0),FALSE)/1,0)-IFERROR(VLOOKUP($B27,'Slutlig allokering kvv'!$B$2:$AC$462,MATCH(W$3,'Slutlig allokering kvv'!$B$1:$AJ$1,0),FALSE)/1,0)</f>
        <v>0</v>
      </c>
      <c r="X27">
        <f>IFERROR(VLOOKUP($B27,Kraftvärmeprod!$B$1:$AH$479,MATCH(X$2,Kraftvärmeprod!$B$1:$AG$1,0),FALSE)/1,0)-IFERROR(VLOOKUP($B27,'Slutlig allokering kvv'!$B$2:$AC$462,MATCH(X$3,'Slutlig allokering kvv'!$B$1:$AJ$1,0),FALSE)/1,0)</f>
        <v>0</v>
      </c>
      <c r="Y27">
        <f>IFERROR(VLOOKUP($B27,Kraftvärmeprod!$B$1:$AH$479,MATCH(Y$2,Kraftvärmeprod!$B$1:$AG$1,0),FALSE)/1,0)-IFERROR(VLOOKUP($B27,'Slutlig allokering kvv'!$B$2:$AC$462,MATCH(Y$3,'Slutlig allokering kvv'!$B$1:$AJ$1,0),FALSE)/1,0)</f>
        <v>0</v>
      </c>
      <c r="Z27">
        <f>IFERROR(VLOOKUP($B27,Kraftvärmeprod!$B$1:$AH$479,MATCH(Z$2,Kraftvärmeprod!$B$1:$AG$1,0),FALSE)/1,0)-IFERROR(VLOOKUP($B27,'Slutlig allokering kvv'!$B$2:$AC$462,MATCH(Z$3,'Slutlig allokering kvv'!$B$1:$AJ$1,0),FALSE)/1,0)</f>
        <v>0</v>
      </c>
      <c r="AA27">
        <f>IFERROR(VLOOKUP($B27,Kraftvärmeprod!$B$1:$AH$479,MATCH(AA$2,Kraftvärmeprod!$B$1:$AG$1,0),FALSE)/1,0)-IFERROR(VLOOKUP($B27,'Slutlig allokering kvv'!$B$2:$AC$462,MATCH(AA$3,'Slutlig allokering kvv'!$B$1:$AJ$1,0),FALSE)/1,0)</f>
        <v>0</v>
      </c>
      <c r="AB27">
        <f>IFERROR(VLOOKUP($B27,Kraftvärmeprod!$B$1:$AH$479,MATCH(AB$2,Kraftvärmeprod!$B$1:$AG$1,0),FALSE)/1,0)-IFERROR(VLOOKUP($B27,'Slutlig allokering kvv'!$B$2:$AC$462,MATCH(AB$3,'Slutlig allokering kvv'!$B$1:$AJ$1,0),FALSE)/1,0)</f>
        <v>0</v>
      </c>
      <c r="AE27">
        <f t="shared" si="0"/>
        <v>0</v>
      </c>
      <c r="AG27">
        <f>IFERROR(VLOOKUP(B27,'Slutlig allokering kvv'!$B$2:$AJ$462,MATCH("Summa justerad allokerad tillförd energi (utan hjälpel och rökgaskondensering):",'Slutlig allokering kvv'!$B$1:$AK$1,0),FALSE)/1,"")</f>
        <v>0</v>
      </c>
      <c r="AI27" s="23" t="str">
        <f>IFERROR(1-VLOOKUP(B27,'Slutlig allokering kvv'!$B$2:$AJ$462,MATCH("Andel av bränsle i kvv som allokerats till värme, exklusive rökgaskondensering och hjälpel",'Slutlig allokering kvv'!$B$1:$AK$1,0),FALSE),"")</f>
        <v/>
      </c>
      <c r="AK27" s="23" t="str">
        <f t="shared" si="1"/>
        <v/>
      </c>
    </row>
    <row r="28" spans="1:37" x14ac:dyDescent="0.25">
      <c r="A28" s="2" t="s">
        <v>44</v>
      </c>
      <c r="B28" s="2" t="s">
        <v>46</v>
      </c>
      <c r="C28" s="2">
        <f>IFERROR(VLOOKUP($B28,Kraftvärmeprod!$B$1:$AH$479,MATCH(C$3,Kraftvärmeprod!$B$1:$AG$1,0),FALSE)/1,"")</f>
        <v>113.36</v>
      </c>
      <c r="D28" s="2">
        <f>IFERROR(VLOOKUP($B28,Kraftvärmeprod!$B$1:$AH$479,MATCH(D$3,Kraftvärmeprod!$B$1:$AG$1,0),FALSE)/1,"")</f>
        <v>30.07</v>
      </c>
      <c r="E28">
        <f>IFERROR(VLOOKUP($B28,Kraftvärmeprod!$B$1:$AH$479,MATCH(E$2,Kraftvärmeprod!$B$1:$AG$1,0),FALSE)/1,0)-IFERROR(VLOOKUP($B28,'Slutlig allokering kvv'!$B$2:$AC$462,MATCH(E$3,'Slutlig allokering kvv'!$B$1:$AJ$1,0),FALSE)/1,0)</f>
        <v>67.003799999999998</v>
      </c>
      <c r="F28">
        <f>IFERROR(VLOOKUP($B28,Kraftvärmeprod!$B$1:$AH$479,MATCH(F$2,Kraftvärmeprod!$B$1:$AG$1,0),FALSE)/1,0)-IFERROR(VLOOKUP($B28,'Slutlig allokering kvv'!$B$2:$AC$462,MATCH(F$3,'Slutlig allokering kvv'!$B$1:$AJ$1,0),FALSE)/1,0)</f>
        <v>0</v>
      </c>
      <c r="G28">
        <f>IFERROR(VLOOKUP($B28,Kraftvärmeprod!$B$1:$AH$479,MATCH(G$2,Kraftvärmeprod!$B$1:$AG$1,0),FALSE)/1,0)-IFERROR(VLOOKUP($B28,'Slutlig allokering kvv'!$B$2:$AC$462,MATCH(G$3,'Slutlig allokering kvv'!$B$1:$AJ$1,0),FALSE)/1,0)</f>
        <v>0</v>
      </c>
      <c r="H28">
        <f>IFERROR(VLOOKUP($B28,Kraftvärmeprod!$B$1:$AH$479,MATCH(H$2,Kraftvärmeprod!$B$1:$AG$1,0),FALSE)/1,0)-IFERROR(VLOOKUP($B28,'Slutlig allokering kvv'!$B$2:$AC$462,MATCH(H$3,'Slutlig allokering kvv'!$B$1:$AJ$1,0),FALSE)/1,0)</f>
        <v>0</v>
      </c>
      <c r="I28">
        <f>IFERROR(VLOOKUP($B28,Kraftvärmeprod!$B$1:$AH$479,MATCH(I$2,Kraftvärmeprod!$B$1:$AG$1,0),FALSE)/1,0)-IFERROR(VLOOKUP($B28,'Slutlig allokering kvv'!$B$2:$AC$462,MATCH(I$3,'Slutlig allokering kvv'!$B$1:$AJ$1,0),FALSE)/1,0)</f>
        <v>0.41204599999999991</v>
      </c>
      <c r="J28">
        <f>IFERROR(VLOOKUP($B28,Kraftvärmeprod!$B$1:$AH$479,MATCH(J$2,Kraftvärmeprod!$B$1:$AG$1,0),FALSE)/1,0)-IFERROR(VLOOKUP($B28,'Slutlig allokering kvv'!$B$2:$AC$462,MATCH(J$3,'Slutlig allokering kvv'!$B$1:$AJ$1,0),FALSE)/1,0)</f>
        <v>0</v>
      </c>
      <c r="K28">
        <f>IFERROR(VLOOKUP($B28,Kraftvärmeprod!$B$1:$AH$479,MATCH(K$2,Kraftvärmeprod!$B$1:$AG$1,0),FALSE)/1,0)-IFERROR(VLOOKUP($B28,'Slutlig allokering kvv'!$B$2:$AC$462,MATCH(K$3,'Slutlig allokering kvv'!$B$1:$AJ$1,0),FALSE)/1,0)</f>
        <v>0</v>
      </c>
      <c r="L28">
        <f>IFERROR(VLOOKUP($B28,Kraftvärmeprod!$B$1:$AH$479,MATCH(L$2,Kraftvärmeprod!$B$1:$AG$1,0),FALSE)/1,0)-IFERROR(VLOOKUP($B28,'Slutlig allokering kvv'!$B$2:$AC$462,MATCH(L$3,'Slutlig allokering kvv'!$B$1:$AJ$1,0),FALSE)/1,0)</f>
        <v>0.27793900000000005</v>
      </c>
      <c r="M28" s="40">
        <f>IFERROR(VLOOKUP($B28,Miljö!$B$1:$S$477,MATCH(M$2,Miljö!$B$1:$X$1,0),FALSE)/1,0)-IFERROR(VLOOKUP($B28,'Slutlig allokering kvv'!$B$2:$AC$462,MATCH(M$3,'Slutlig allokering kvv'!$B$1:$AJ$1,0),FALSE)/1,0)</f>
        <v>3.3596499999999998</v>
      </c>
      <c r="N28">
        <f>IFERROR(VLOOKUP($B28,Kraftvärmeprod!$B$1:$AH$479,MATCH(N$2,Kraftvärmeprod!$B$1:$AG$1,0),FALSE)/1,0)-IFERROR(VLOOKUP($B28,'Slutlig allokering kvv'!$B$2:$AC$462,MATCH(N$3,'Slutlig allokering kvv'!$B$1:$AJ$1,0),FALSE)/1,0)</f>
        <v>0</v>
      </c>
      <c r="O28">
        <f>IFERROR(VLOOKUP($B28,Kraftvärmeprod!$B$1:$AH$479,MATCH(O$2,Kraftvärmeprod!$B$1:$AG$1,0),FALSE)/1,0)-IFERROR(VLOOKUP($B28,'Slutlig allokering kvv'!$B$2:$AC$462,MATCH(O$3,'Slutlig allokering kvv'!$B$1:$AJ$1,0),FALSE)/1,0)</f>
        <v>0.35968599999999995</v>
      </c>
      <c r="P28">
        <f>IFERROR(VLOOKUP($B28,Kraftvärmeprod!$B$1:$AH$479,MATCH(P$2,Kraftvärmeprod!$B$1:$AG$1,0),FALSE)/1,0)-IFERROR(VLOOKUP($B28,'Slutlig allokering kvv'!$B$2:$AC$462,MATCH(P$3,'Slutlig allokering kvv'!$B$1:$AJ$1,0),FALSE)/1,0)</f>
        <v>0</v>
      </c>
      <c r="Q28">
        <f>IFERROR(VLOOKUP($B28,Kraftvärmeprod!$B$1:$AH$479,MATCH(Q$2,Kraftvärmeprod!$B$1:$AG$1,0),FALSE)/1,0)-IFERROR(VLOOKUP($B28,'Slutlig allokering kvv'!$B$2:$AC$462,MATCH(Q$3,'Slutlig allokering kvv'!$B$1:$AJ$1,0),FALSE)/1,0)</f>
        <v>0</v>
      </c>
      <c r="R28">
        <f>IFERROR(VLOOKUP($B28,Kraftvärmeprod!$B$1:$AH$479,MATCH(R$2,Kraftvärmeprod!$B$1:$AG$1,0),FALSE)/1,0)-IFERROR(VLOOKUP($B28,'Slutlig allokering kvv'!$B$2:$AC$462,MATCH(R$3,'Slutlig allokering kvv'!$B$1:$AJ$1,0),FALSE)/1,0)</f>
        <v>0</v>
      </c>
      <c r="S28">
        <f>IFERROR(VLOOKUP($B28,Kraftvärmeprod!$B$1:$AH$479,MATCH(S$2,Kraftvärmeprod!$B$1:$AG$1,0),FALSE)/1,0)-IFERROR(VLOOKUP($B28,'Slutlig allokering kvv'!$B$2:$AC$462,MATCH(S$3,'Slutlig allokering kvv'!$B$1:$AJ$1,0),FALSE)/1,0)</f>
        <v>0</v>
      </c>
      <c r="T28">
        <f>IFERROR(VLOOKUP($B28,Kraftvärmeprod!$B$1:$AH$479,MATCH(T$2,Kraftvärmeprod!$B$1:$AG$1,0),FALSE)/1,0)-IFERROR(VLOOKUP($B28,'Slutlig allokering kvv'!$B$2:$AC$462,MATCH(T$3,'Slutlig allokering kvv'!$B$1:$AJ$1,0),FALSE)/1,0)</f>
        <v>0</v>
      </c>
      <c r="U28">
        <f>IFERROR(VLOOKUP($B28,Kraftvärmeprod!$B$1:$AH$479,MATCH(U$2,Kraftvärmeprod!$B$1:$AG$1,0),FALSE)/1,0)-IFERROR(VLOOKUP($B28,'Slutlig allokering kvv'!$B$2:$AC$462,MATCH(U$3,'Slutlig allokering kvv'!$B$1:$AJ$1,0),FALSE)/1,0)</f>
        <v>0</v>
      </c>
      <c r="V28">
        <f>IFERROR(VLOOKUP($B28,Kraftvärmeprod!$B$1:$AH$479,MATCH(V$2,Kraftvärmeprod!$B$1:$AG$1,0),FALSE)/1,0)-IFERROR(VLOOKUP($B28,'Slutlig allokering kvv'!$B$2:$AC$462,MATCH(V$3,'Slutlig allokering kvv'!$B$1:$AJ$1,0),FALSE)/1,0)</f>
        <v>0</v>
      </c>
      <c r="W28">
        <f>IFERROR(VLOOKUP($B28,Kraftvärmeprod!$B$1:$AH$479,MATCH(W$2,Kraftvärmeprod!$B$1:$AG$1,0),FALSE)/1,0)-IFERROR(VLOOKUP($B28,'Slutlig allokering kvv'!$B$2:$AC$462,MATCH(W$3,'Slutlig allokering kvv'!$B$1:$AJ$1,0),FALSE)/1,0)</f>
        <v>0</v>
      </c>
      <c r="X28">
        <f>IFERROR(VLOOKUP($B28,Kraftvärmeprod!$B$1:$AH$479,MATCH(X$2,Kraftvärmeprod!$B$1:$AG$1,0),FALSE)/1,0)-IFERROR(VLOOKUP($B28,'Slutlig allokering kvv'!$B$2:$AC$462,MATCH(X$3,'Slutlig allokering kvv'!$B$1:$AJ$1,0),FALSE)/1,0)</f>
        <v>0</v>
      </c>
      <c r="Y28">
        <f>IFERROR(VLOOKUP($B28,Kraftvärmeprod!$B$1:$AH$479,MATCH(Y$2,Kraftvärmeprod!$B$1:$AG$1,0),FALSE)/1,0)-IFERROR(VLOOKUP($B28,'Slutlig allokering kvv'!$B$2:$AC$462,MATCH(Y$3,'Slutlig allokering kvv'!$B$1:$AJ$1,0),FALSE)/1,0)</f>
        <v>0</v>
      </c>
      <c r="Z28">
        <f>IFERROR(VLOOKUP($B28,Kraftvärmeprod!$B$1:$AH$479,MATCH(Z$2,Kraftvärmeprod!$B$1:$AG$1,0),FALSE)/1,0)-IFERROR(VLOOKUP($B28,'Slutlig allokering kvv'!$B$2:$AC$462,MATCH(Z$3,'Slutlig allokering kvv'!$B$1:$AJ$1,0),FALSE)/1,0)</f>
        <v>0</v>
      </c>
      <c r="AA28">
        <f>IFERROR(VLOOKUP($B28,Kraftvärmeprod!$B$1:$AH$479,MATCH(AA$2,Kraftvärmeprod!$B$1:$AG$1,0),FALSE)/1,0)-IFERROR(VLOOKUP($B28,'Slutlig allokering kvv'!$B$2:$AC$462,MATCH(AA$3,'Slutlig allokering kvv'!$B$1:$AJ$1,0),FALSE)/1,0)</f>
        <v>0</v>
      </c>
      <c r="AB28">
        <f>IFERROR(VLOOKUP($B28,Kraftvärmeprod!$B$1:$AH$479,MATCH(AB$2,Kraftvärmeprod!$B$1:$AG$1,0),FALSE)/1,0)-IFERROR(VLOOKUP($B28,'Slutlig allokering kvv'!$B$2:$AC$462,MATCH(AB$3,'Slutlig allokering kvv'!$B$1:$AJ$1,0),FALSE)/1,0)</f>
        <v>0</v>
      </c>
      <c r="AE28">
        <f t="shared" si="0"/>
        <v>68.053471000000002</v>
      </c>
      <c r="AG28">
        <f>IFERROR(VLOOKUP(B28,'Slutlig allokering kvv'!$B$2:$AJ$462,MATCH("Summa justerad allokerad tillförd energi (utan hjälpel och rökgaskondensering):",'Slutlig allokering kvv'!$B$1:$AK$1,0),FALSE)/1,"")</f>
        <v>80.626529000000005</v>
      </c>
      <c r="AI28" s="23">
        <f>IFERROR(1-VLOOKUP(B28,'Slutlig allokering kvv'!$B$2:$AJ$462,MATCH("Andel av bränsle i kvv som allokerats till värme, exklusive rökgaskondensering och hjälpel",'Slutlig allokering kvv'!$B$1:$AK$1,0),FALSE),"")</f>
        <v>0.45771772262577348</v>
      </c>
      <c r="AK28" s="23">
        <f t="shared" si="1"/>
        <v>0.45771772262577348</v>
      </c>
    </row>
    <row r="29" spans="1:37" x14ac:dyDescent="0.25">
      <c r="A29" s="2" t="s">
        <v>44</v>
      </c>
      <c r="B29" s="2" t="s">
        <v>47</v>
      </c>
      <c r="C29" s="2" t="str">
        <f>IFERROR(VLOOKUP($B29,Kraftvärmeprod!$B$1:$AH$479,MATCH(C$3,Kraftvärmeprod!$B$1:$AG$1,0),FALSE)/1,"")</f>
        <v/>
      </c>
      <c r="D29" s="2" t="str">
        <f>IFERROR(VLOOKUP($B29,Kraftvärmeprod!$B$1:$AH$479,MATCH(D$3,Kraftvärmeprod!$B$1:$AG$1,0),FALSE)/1,"")</f>
        <v/>
      </c>
      <c r="E29">
        <f>IFERROR(VLOOKUP($B29,Kraftvärmeprod!$B$1:$AH$479,MATCH(E$2,Kraftvärmeprod!$B$1:$AG$1,0),FALSE)/1,0)-IFERROR(VLOOKUP($B29,'Slutlig allokering kvv'!$B$2:$AC$462,MATCH(E$3,'Slutlig allokering kvv'!$B$1:$AJ$1,0),FALSE)/1,0)</f>
        <v>0</v>
      </c>
      <c r="F29">
        <f>IFERROR(VLOOKUP($B29,Kraftvärmeprod!$B$1:$AH$479,MATCH(F$2,Kraftvärmeprod!$B$1:$AG$1,0),FALSE)/1,0)-IFERROR(VLOOKUP($B29,'Slutlig allokering kvv'!$B$2:$AC$462,MATCH(F$3,'Slutlig allokering kvv'!$B$1:$AJ$1,0),FALSE)/1,0)</f>
        <v>0</v>
      </c>
      <c r="G29">
        <f>IFERROR(VLOOKUP($B29,Kraftvärmeprod!$B$1:$AH$479,MATCH(G$2,Kraftvärmeprod!$B$1:$AG$1,0),FALSE)/1,0)-IFERROR(VLOOKUP($B29,'Slutlig allokering kvv'!$B$2:$AC$462,MATCH(G$3,'Slutlig allokering kvv'!$B$1:$AJ$1,0),FALSE)/1,0)</f>
        <v>0</v>
      </c>
      <c r="H29">
        <f>IFERROR(VLOOKUP($B29,Kraftvärmeprod!$B$1:$AH$479,MATCH(H$2,Kraftvärmeprod!$B$1:$AG$1,0),FALSE)/1,0)-IFERROR(VLOOKUP($B29,'Slutlig allokering kvv'!$B$2:$AC$462,MATCH(H$3,'Slutlig allokering kvv'!$B$1:$AJ$1,0),FALSE)/1,0)</f>
        <v>0</v>
      </c>
      <c r="I29">
        <f>IFERROR(VLOOKUP($B29,Kraftvärmeprod!$B$1:$AH$479,MATCH(I$2,Kraftvärmeprod!$B$1:$AG$1,0),FALSE)/1,0)-IFERROR(VLOOKUP($B29,'Slutlig allokering kvv'!$B$2:$AC$462,MATCH(I$3,'Slutlig allokering kvv'!$B$1:$AJ$1,0),FALSE)/1,0)</f>
        <v>0</v>
      </c>
      <c r="J29">
        <f>IFERROR(VLOOKUP($B29,Kraftvärmeprod!$B$1:$AH$479,MATCH(J$2,Kraftvärmeprod!$B$1:$AG$1,0),FALSE)/1,0)-IFERROR(VLOOKUP($B29,'Slutlig allokering kvv'!$B$2:$AC$462,MATCH(J$3,'Slutlig allokering kvv'!$B$1:$AJ$1,0),FALSE)/1,0)</f>
        <v>0</v>
      </c>
      <c r="K29">
        <f>IFERROR(VLOOKUP($B29,Kraftvärmeprod!$B$1:$AH$479,MATCH(K$2,Kraftvärmeprod!$B$1:$AG$1,0),FALSE)/1,0)-IFERROR(VLOOKUP($B29,'Slutlig allokering kvv'!$B$2:$AC$462,MATCH(K$3,'Slutlig allokering kvv'!$B$1:$AJ$1,0),FALSE)/1,0)</f>
        <v>0</v>
      </c>
      <c r="L29">
        <f>IFERROR(VLOOKUP($B29,Kraftvärmeprod!$B$1:$AH$479,MATCH(L$2,Kraftvärmeprod!$B$1:$AG$1,0),FALSE)/1,0)-IFERROR(VLOOKUP($B29,'Slutlig allokering kvv'!$B$2:$AC$462,MATCH(L$3,'Slutlig allokering kvv'!$B$1:$AJ$1,0),FALSE)/1,0)</f>
        <v>0</v>
      </c>
      <c r="M29" s="40">
        <f>IFERROR(VLOOKUP($B29,Miljö!$B$1:$S$477,MATCH(M$2,Miljö!$B$1:$X$1,0),FALSE)/1,0)-IFERROR(VLOOKUP($B29,'Slutlig allokering kvv'!$B$2:$AC$462,MATCH(M$3,'Slutlig allokering kvv'!$B$1:$AJ$1,0),FALSE)/1,0)</f>
        <v>0</v>
      </c>
      <c r="N29">
        <f>IFERROR(VLOOKUP($B29,Kraftvärmeprod!$B$1:$AH$479,MATCH(N$2,Kraftvärmeprod!$B$1:$AG$1,0),FALSE)/1,0)-IFERROR(VLOOKUP($B29,'Slutlig allokering kvv'!$B$2:$AC$462,MATCH(N$3,'Slutlig allokering kvv'!$B$1:$AJ$1,0),FALSE)/1,0)</f>
        <v>0</v>
      </c>
      <c r="O29">
        <f>IFERROR(VLOOKUP($B29,Kraftvärmeprod!$B$1:$AH$479,MATCH(O$2,Kraftvärmeprod!$B$1:$AG$1,0),FALSE)/1,0)-IFERROR(VLOOKUP($B29,'Slutlig allokering kvv'!$B$2:$AC$462,MATCH(O$3,'Slutlig allokering kvv'!$B$1:$AJ$1,0),FALSE)/1,0)</f>
        <v>0</v>
      </c>
      <c r="P29">
        <f>IFERROR(VLOOKUP($B29,Kraftvärmeprod!$B$1:$AH$479,MATCH(P$2,Kraftvärmeprod!$B$1:$AG$1,0),FALSE)/1,0)-IFERROR(VLOOKUP($B29,'Slutlig allokering kvv'!$B$2:$AC$462,MATCH(P$3,'Slutlig allokering kvv'!$B$1:$AJ$1,0),FALSE)/1,0)</f>
        <v>0</v>
      </c>
      <c r="Q29">
        <f>IFERROR(VLOOKUP($B29,Kraftvärmeprod!$B$1:$AH$479,MATCH(Q$2,Kraftvärmeprod!$B$1:$AG$1,0),FALSE)/1,0)-IFERROR(VLOOKUP($B29,'Slutlig allokering kvv'!$B$2:$AC$462,MATCH(Q$3,'Slutlig allokering kvv'!$B$1:$AJ$1,0),FALSE)/1,0)</f>
        <v>0</v>
      </c>
      <c r="R29">
        <f>IFERROR(VLOOKUP($B29,Kraftvärmeprod!$B$1:$AH$479,MATCH(R$2,Kraftvärmeprod!$B$1:$AG$1,0),FALSE)/1,0)-IFERROR(VLOOKUP($B29,'Slutlig allokering kvv'!$B$2:$AC$462,MATCH(R$3,'Slutlig allokering kvv'!$B$1:$AJ$1,0),FALSE)/1,0)</f>
        <v>0</v>
      </c>
      <c r="S29">
        <f>IFERROR(VLOOKUP($B29,Kraftvärmeprod!$B$1:$AH$479,MATCH(S$2,Kraftvärmeprod!$B$1:$AG$1,0),FALSE)/1,0)-IFERROR(VLOOKUP($B29,'Slutlig allokering kvv'!$B$2:$AC$462,MATCH(S$3,'Slutlig allokering kvv'!$B$1:$AJ$1,0),FALSE)/1,0)</f>
        <v>0</v>
      </c>
      <c r="T29">
        <f>IFERROR(VLOOKUP($B29,Kraftvärmeprod!$B$1:$AH$479,MATCH(T$2,Kraftvärmeprod!$B$1:$AG$1,0),FALSE)/1,0)-IFERROR(VLOOKUP($B29,'Slutlig allokering kvv'!$B$2:$AC$462,MATCH(T$3,'Slutlig allokering kvv'!$B$1:$AJ$1,0),FALSE)/1,0)</f>
        <v>0</v>
      </c>
      <c r="U29">
        <f>IFERROR(VLOOKUP($B29,Kraftvärmeprod!$B$1:$AH$479,MATCH(U$2,Kraftvärmeprod!$B$1:$AG$1,0),FALSE)/1,0)-IFERROR(VLOOKUP($B29,'Slutlig allokering kvv'!$B$2:$AC$462,MATCH(U$3,'Slutlig allokering kvv'!$B$1:$AJ$1,0),FALSE)/1,0)</f>
        <v>0</v>
      </c>
      <c r="V29">
        <f>IFERROR(VLOOKUP($B29,Kraftvärmeprod!$B$1:$AH$479,MATCH(V$2,Kraftvärmeprod!$B$1:$AG$1,0),FALSE)/1,0)-IFERROR(VLOOKUP($B29,'Slutlig allokering kvv'!$B$2:$AC$462,MATCH(V$3,'Slutlig allokering kvv'!$B$1:$AJ$1,0),FALSE)/1,0)</f>
        <v>0</v>
      </c>
      <c r="W29">
        <f>IFERROR(VLOOKUP($B29,Kraftvärmeprod!$B$1:$AH$479,MATCH(W$2,Kraftvärmeprod!$B$1:$AG$1,0),FALSE)/1,0)-IFERROR(VLOOKUP($B29,'Slutlig allokering kvv'!$B$2:$AC$462,MATCH(W$3,'Slutlig allokering kvv'!$B$1:$AJ$1,0),FALSE)/1,0)</f>
        <v>0</v>
      </c>
      <c r="X29">
        <f>IFERROR(VLOOKUP($B29,Kraftvärmeprod!$B$1:$AH$479,MATCH(X$2,Kraftvärmeprod!$B$1:$AG$1,0),FALSE)/1,0)-IFERROR(VLOOKUP($B29,'Slutlig allokering kvv'!$B$2:$AC$462,MATCH(X$3,'Slutlig allokering kvv'!$B$1:$AJ$1,0),FALSE)/1,0)</f>
        <v>0</v>
      </c>
      <c r="Y29">
        <f>IFERROR(VLOOKUP($B29,Kraftvärmeprod!$B$1:$AH$479,MATCH(Y$2,Kraftvärmeprod!$B$1:$AG$1,0),FALSE)/1,0)-IFERROR(VLOOKUP($B29,'Slutlig allokering kvv'!$B$2:$AC$462,MATCH(Y$3,'Slutlig allokering kvv'!$B$1:$AJ$1,0),FALSE)/1,0)</f>
        <v>0</v>
      </c>
      <c r="Z29">
        <f>IFERROR(VLOOKUP($B29,Kraftvärmeprod!$B$1:$AH$479,MATCH(Z$2,Kraftvärmeprod!$B$1:$AG$1,0),FALSE)/1,0)-IFERROR(VLOOKUP($B29,'Slutlig allokering kvv'!$B$2:$AC$462,MATCH(Z$3,'Slutlig allokering kvv'!$B$1:$AJ$1,0),FALSE)/1,0)</f>
        <v>0</v>
      </c>
      <c r="AA29">
        <f>IFERROR(VLOOKUP($B29,Kraftvärmeprod!$B$1:$AH$479,MATCH(AA$2,Kraftvärmeprod!$B$1:$AG$1,0),FALSE)/1,0)-IFERROR(VLOOKUP($B29,'Slutlig allokering kvv'!$B$2:$AC$462,MATCH(AA$3,'Slutlig allokering kvv'!$B$1:$AJ$1,0),FALSE)/1,0)</f>
        <v>0</v>
      </c>
      <c r="AB29">
        <f>IFERROR(VLOOKUP($B29,Kraftvärmeprod!$B$1:$AH$479,MATCH(AB$2,Kraftvärmeprod!$B$1:$AG$1,0),FALSE)/1,0)-IFERROR(VLOOKUP($B29,'Slutlig allokering kvv'!$B$2:$AC$462,MATCH(AB$3,'Slutlig allokering kvv'!$B$1:$AJ$1,0),FALSE)/1,0)</f>
        <v>0</v>
      </c>
      <c r="AE29">
        <f t="shared" si="0"/>
        <v>0</v>
      </c>
      <c r="AG29">
        <f>IFERROR(VLOOKUP(B29,'Slutlig allokering kvv'!$B$2:$AJ$462,MATCH("Summa justerad allokerad tillförd energi (utan hjälpel och rökgaskondensering):",'Slutlig allokering kvv'!$B$1:$AK$1,0),FALSE)/1,"")</f>
        <v>0</v>
      </c>
      <c r="AI29" s="23" t="str">
        <f>IFERROR(1-VLOOKUP(B29,'Slutlig allokering kvv'!$B$2:$AJ$462,MATCH("Andel av bränsle i kvv som allokerats till värme, exklusive rökgaskondensering och hjälpel",'Slutlig allokering kvv'!$B$1:$AK$1,0),FALSE),"")</f>
        <v/>
      </c>
      <c r="AK29" s="23" t="str">
        <f t="shared" si="1"/>
        <v/>
      </c>
    </row>
    <row r="30" spans="1:37" x14ac:dyDescent="0.25">
      <c r="A30" s="2" t="s">
        <v>48</v>
      </c>
      <c r="B30" s="2" t="s">
        <v>49</v>
      </c>
      <c r="C30" s="2" t="str">
        <f>IFERROR(VLOOKUP($B30,Kraftvärmeprod!$B$1:$AH$479,MATCH(C$3,Kraftvärmeprod!$B$1:$AG$1,0),FALSE)/1,"")</f>
        <v/>
      </c>
      <c r="D30" s="2" t="str">
        <f>IFERROR(VLOOKUP($B30,Kraftvärmeprod!$B$1:$AH$479,MATCH(D$3,Kraftvärmeprod!$B$1:$AG$1,0),FALSE)/1,"")</f>
        <v/>
      </c>
      <c r="E30">
        <f>IFERROR(VLOOKUP($B30,Kraftvärmeprod!$B$1:$AH$479,MATCH(E$2,Kraftvärmeprod!$B$1:$AG$1,0),FALSE)/1,0)-IFERROR(VLOOKUP($B30,'Slutlig allokering kvv'!$B$2:$AC$462,MATCH(E$3,'Slutlig allokering kvv'!$B$1:$AJ$1,0),FALSE)/1,0)</f>
        <v>0</v>
      </c>
      <c r="F30">
        <f>IFERROR(VLOOKUP($B30,Kraftvärmeprod!$B$1:$AH$479,MATCH(F$2,Kraftvärmeprod!$B$1:$AG$1,0),FALSE)/1,0)-IFERROR(VLOOKUP($B30,'Slutlig allokering kvv'!$B$2:$AC$462,MATCH(F$3,'Slutlig allokering kvv'!$B$1:$AJ$1,0),FALSE)/1,0)</f>
        <v>0</v>
      </c>
      <c r="G30">
        <f>IFERROR(VLOOKUP($B30,Kraftvärmeprod!$B$1:$AH$479,MATCH(G$2,Kraftvärmeprod!$B$1:$AG$1,0),FALSE)/1,0)-IFERROR(VLOOKUP($B30,'Slutlig allokering kvv'!$B$2:$AC$462,MATCH(G$3,'Slutlig allokering kvv'!$B$1:$AJ$1,0),FALSE)/1,0)</f>
        <v>0</v>
      </c>
      <c r="H30">
        <f>IFERROR(VLOOKUP($B30,Kraftvärmeprod!$B$1:$AH$479,MATCH(H$2,Kraftvärmeprod!$B$1:$AG$1,0),FALSE)/1,0)-IFERROR(VLOOKUP($B30,'Slutlig allokering kvv'!$B$2:$AC$462,MATCH(H$3,'Slutlig allokering kvv'!$B$1:$AJ$1,0),FALSE)/1,0)</f>
        <v>0</v>
      </c>
      <c r="I30">
        <f>IFERROR(VLOOKUP($B30,Kraftvärmeprod!$B$1:$AH$479,MATCH(I$2,Kraftvärmeprod!$B$1:$AG$1,0),FALSE)/1,0)-IFERROR(VLOOKUP($B30,'Slutlig allokering kvv'!$B$2:$AC$462,MATCH(I$3,'Slutlig allokering kvv'!$B$1:$AJ$1,0),FALSE)/1,0)</f>
        <v>0</v>
      </c>
      <c r="J30">
        <f>IFERROR(VLOOKUP($B30,Kraftvärmeprod!$B$1:$AH$479,MATCH(J$2,Kraftvärmeprod!$B$1:$AG$1,0),FALSE)/1,0)-IFERROR(VLOOKUP($B30,'Slutlig allokering kvv'!$B$2:$AC$462,MATCH(J$3,'Slutlig allokering kvv'!$B$1:$AJ$1,0),FALSE)/1,0)</f>
        <v>0</v>
      </c>
      <c r="K30">
        <f>IFERROR(VLOOKUP($B30,Kraftvärmeprod!$B$1:$AH$479,MATCH(K$2,Kraftvärmeprod!$B$1:$AG$1,0),FALSE)/1,0)-IFERROR(VLOOKUP($B30,'Slutlig allokering kvv'!$B$2:$AC$462,MATCH(K$3,'Slutlig allokering kvv'!$B$1:$AJ$1,0),FALSE)/1,0)</f>
        <v>0</v>
      </c>
      <c r="L30">
        <f>IFERROR(VLOOKUP($B30,Kraftvärmeprod!$B$1:$AH$479,MATCH(L$2,Kraftvärmeprod!$B$1:$AG$1,0),FALSE)/1,0)-IFERROR(VLOOKUP($B30,'Slutlig allokering kvv'!$B$2:$AC$462,MATCH(L$3,'Slutlig allokering kvv'!$B$1:$AJ$1,0),FALSE)/1,0)</f>
        <v>0</v>
      </c>
      <c r="M30" s="40">
        <f>IFERROR(VLOOKUP($B30,Miljö!$B$1:$S$477,MATCH(M$2,Miljö!$B$1:$X$1,0),FALSE)/1,0)-IFERROR(VLOOKUP($B30,'Slutlig allokering kvv'!$B$2:$AC$462,MATCH(M$3,'Slutlig allokering kvv'!$B$1:$AJ$1,0),FALSE)/1,0)</f>
        <v>0</v>
      </c>
      <c r="N30">
        <f>IFERROR(VLOOKUP($B30,Kraftvärmeprod!$B$1:$AH$479,MATCH(N$2,Kraftvärmeprod!$B$1:$AG$1,0),FALSE)/1,0)-IFERROR(VLOOKUP($B30,'Slutlig allokering kvv'!$B$2:$AC$462,MATCH(N$3,'Slutlig allokering kvv'!$B$1:$AJ$1,0),FALSE)/1,0)</f>
        <v>0</v>
      </c>
      <c r="O30">
        <f>IFERROR(VLOOKUP($B30,Kraftvärmeprod!$B$1:$AH$479,MATCH(O$2,Kraftvärmeprod!$B$1:$AG$1,0),FALSE)/1,0)-IFERROR(VLOOKUP($B30,'Slutlig allokering kvv'!$B$2:$AC$462,MATCH(O$3,'Slutlig allokering kvv'!$B$1:$AJ$1,0),FALSE)/1,0)</f>
        <v>0</v>
      </c>
      <c r="P30">
        <f>IFERROR(VLOOKUP($B30,Kraftvärmeprod!$B$1:$AH$479,MATCH(P$2,Kraftvärmeprod!$B$1:$AG$1,0),FALSE)/1,0)-IFERROR(VLOOKUP($B30,'Slutlig allokering kvv'!$B$2:$AC$462,MATCH(P$3,'Slutlig allokering kvv'!$B$1:$AJ$1,0),FALSE)/1,0)</f>
        <v>0</v>
      </c>
      <c r="Q30">
        <f>IFERROR(VLOOKUP($B30,Kraftvärmeprod!$B$1:$AH$479,MATCH(Q$2,Kraftvärmeprod!$B$1:$AG$1,0),FALSE)/1,0)-IFERROR(VLOOKUP($B30,'Slutlig allokering kvv'!$B$2:$AC$462,MATCH(Q$3,'Slutlig allokering kvv'!$B$1:$AJ$1,0),FALSE)/1,0)</f>
        <v>0</v>
      </c>
      <c r="R30">
        <f>IFERROR(VLOOKUP($B30,Kraftvärmeprod!$B$1:$AH$479,MATCH(R$2,Kraftvärmeprod!$B$1:$AG$1,0),FALSE)/1,0)-IFERROR(VLOOKUP($B30,'Slutlig allokering kvv'!$B$2:$AC$462,MATCH(R$3,'Slutlig allokering kvv'!$B$1:$AJ$1,0),FALSE)/1,0)</f>
        <v>0</v>
      </c>
      <c r="S30">
        <f>IFERROR(VLOOKUP($B30,Kraftvärmeprod!$B$1:$AH$479,MATCH(S$2,Kraftvärmeprod!$B$1:$AG$1,0),FALSE)/1,0)-IFERROR(VLOOKUP($B30,'Slutlig allokering kvv'!$B$2:$AC$462,MATCH(S$3,'Slutlig allokering kvv'!$B$1:$AJ$1,0),FALSE)/1,0)</f>
        <v>0</v>
      </c>
      <c r="T30">
        <f>IFERROR(VLOOKUP($B30,Kraftvärmeprod!$B$1:$AH$479,MATCH(T$2,Kraftvärmeprod!$B$1:$AG$1,0),FALSE)/1,0)-IFERROR(VLOOKUP($B30,'Slutlig allokering kvv'!$B$2:$AC$462,MATCH(T$3,'Slutlig allokering kvv'!$B$1:$AJ$1,0),FALSE)/1,0)</f>
        <v>0</v>
      </c>
      <c r="U30">
        <f>IFERROR(VLOOKUP($B30,Kraftvärmeprod!$B$1:$AH$479,MATCH(U$2,Kraftvärmeprod!$B$1:$AG$1,0),FALSE)/1,0)-IFERROR(VLOOKUP($B30,'Slutlig allokering kvv'!$B$2:$AC$462,MATCH(U$3,'Slutlig allokering kvv'!$B$1:$AJ$1,0),FALSE)/1,0)</f>
        <v>0</v>
      </c>
      <c r="V30">
        <f>IFERROR(VLOOKUP($B30,Kraftvärmeprod!$B$1:$AH$479,MATCH(V$2,Kraftvärmeprod!$B$1:$AG$1,0),FALSE)/1,0)-IFERROR(VLOOKUP($B30,'Slutlig allokering kvv'!$B$2:$AC$462,MATCH(V$3,'Slutlig allokering kvv'!$B$1:$AJ$1,0),FALSE)/1,0)</f>
        <v>0</v>
      </c>
      <c r="W30">
        <f>IFERROR(VLOOKUP($B30,Kraftvärmeprod!$B$1:$AH$479,MATCH(W$2,Kraftvärmeprod!$B$1:$AG$1,0),FALSE)/1,0)-IFERROR(VLOOKUP($B30,'Slutlig allokering kvv'!$B$2:$AC$462,MATCH(W$3,'Slutlig allokering kvv'!$B$1:$AJ$1,0),FALSE)/1,0)</f>
        <v>0</v>
      </c>
      <c r="X30">
        <f>IFERROR(VLOOKUP($B30,Kraftvärmeprod!$B$1:$AH$479,MATCH(X$2,Kraftvärmeprod!$B$1:$AG$1,0),FALSE)/1,0)-IFERROR(VLOOKUP($B30,'Slutlig allokering kvv'!$B$2:$AC$462,MATCH(X$3,'Slutlig allokering kvv'!$B$1:$AJ$1,0),FALSE)/1,0)</f>
        <v>0</v>
      </c>
      <c r="Y30">
        <f>IFERROR(VLOOKUP($B30,Kraftvärmeprod!$B$1:$AH$479,MATCH(Y$2,Kraftvärmeprod!$B$1:$AG$1,0),FALSE)/1,0)-IFERROR(VLOOKUP($B30,'Slutlig allokering kvv'!$B$2:$AC$462,MATCH(Y$3,'Slutlig allokering kvv'!$B$1:$AJ$1,0),FALSE)/1,0)</f>
        <v>0</v>
      </c>
      <c r="Z30">
        <f>IFERROR(VLOOKUP($B30,Kraftvärmeprod!$B$1:$AH$479,MATCH(Z$2,Kraftvärmeprod!$B$1:$AG$1,0),FALSE)/1,0)-IFERROR(VLOOKUP($B30,'Slutlig allokering kvv'!$B$2:$AC$462,MATCH(Z$3,'Slutlig allokering kvv'!$B$1:$AJ$1,0),FALSE)/1,0)</f>
        <v>0</v>
      </c>
      <c r="AA30">
        <f>IFERROR(VLOOKUP($B30,Kraftvärmeprod!$B$1:$AH$479,MATCH(AA$2,Kraftvärmeprod!$B$1:$AG$1,0),FALSE)/1,0)-IFERROR(VLOOKUP($B30,'Slutlig allokering kvv'!$B$2:$AC$462,MATCH(AA$3,'Slutlig allokering kvv'!$B$1:$AJ$1,0),FALSE)/1,0)</f>
        <v>0</v>
      </c>
      <c r="AB30">
        <f>IFERROR(VLOOKUP($B30,Kraftvärmeprod!$B$1:$AH$479,MATCH(AB$2,Kraftvärmeprod!$B$1:$AG$1,0),FALSE)/1,0)-IFERROR(VLOOKUP($B30,'Slutlig allokering kvv'!$B$2:$AC$462,MATCH(AB$3,'Slutlig allokering kvv'!$B$1:$AJ$1,0),FALSE)/1,0)</f>
        <v>0</v>
      </c>
      <c r="AE30">
        <f t="shared" si="0"/>
        <v>0</v>
      </c>
      <c r="AG30">
        <f>IFERROR(VLOOKUP(B30,'Slutlig allokering kvv'!$B$2:$AJ$462,MATCH("Summa justerad allokerad tillförd energi (utan hjälpel och rökgaskondensering):",'Slutlig allokering kvv'!$B$1:$AK$1,0),FALSE)/1,"")</f>
        <v>0</v>
      </c>
      <c r="AI30" s="23" t="str">
        <f>IFERROR(1-VLOOKUP(B30,'Slutlig allokering kvv'!$B$2:$AJ$462,MATCH("Andel av bränsle i kvv som allokerats till värme, exklusive rökgaskondensering och hjälpel",'Slutlig allokering kvv'!$B$1:$AK$1,0),FALSE),"")</f>
        <v/>
      </c>
      <c r="AK30" s="23" t="str">
        <f t="shared" si="1"/>
        <v/>
      </c>
    </row>
    <row r="31" spans="1:37" x14ac:dyDescent="0.25">
      <c r="A31" s="2" t="s">
        <v>48</v>
      </c>
      <c r="B31" s="2" t="s">
        <v>50</v>
      </c>
      <c r="C31" s="2" t="str">
        <f>IFERROR(VLOOKUP($B31,Kraftvärmeprod!$B$1:$AH$479,MATCH(C$3,Kraftvärmeprod!$B$1:$AG$1,0),FALSE)/1,"")</f>
        <v/>
      </c>
      <c r="D31" s="2" t="str">
        <f>IFERROR(VLOOKUP($B31,Kraftvärmeprod!$B$1:$AH$479,MATCH(D$3,Kraftvärmeprod!$B$1:$AG$1,0),FALSE)/1,"")</f>
        <v/>
      </c>
      <c r="E31">
        <f>IFERROR(VLOOKUP($B31,Kraftvärmeprod!$B$1:$AH$479,MATCH(E$2,Kraftvärmeprod!$B$1:$AG$1,0),FALSE)/1,0)-IFERROR(VLOOKUP($B31,'Slutlig allokering kvv'!$B$2:$AC$462,MATCH(E$3,'Slutlig allokering kvv'!$B$1:$AJ$1,0),FALSE)/1,0)</f>
        <v>0</v>
      </c>
      <c r="F31">
        <f>IFERROR(VLOOKUP($B31,Kraftvärmeprod!$B$1:$AH$479,MATCH(F$2,Kraftvärmeprod!$B$1:$AG$1,0),FALSE)/1,0)-IFERROR(VLOOKUP($B31,'Slutlig allokering kvv'!$B$2:$AC$462,MATCH(F$3,'Slutlig allokering kvv'!$B$1:$AJ$1,0),FALSE)/1,0)</f>
        <v>0</v>
      </c>
      <c r="G31">
        <f>IFERROR(VLOOKUP($B31,Kraftvärmeprod!$B$1:$AH$479,MATCH(G$2,Kraftvärmeprod!$B$1:$AG$1,0),FALSE)/1,0)-IFERROR(VLOOKUP($B31,'Slutlig allokering kvv'!$B$2:$AC$462,MATCH(G$3,'Slutlig allokering kvv'!$B$1:$AJ$1,0),FALSE)/1,0)</f>
        <v>0</v>
      </c>
      <c r="H31">
        <f>IFERROR(VLOOKUP($B31,Kraftvärmeprod!$B$1:$AH$479,MATCH(H$2,Kraftvärmeprod!$B$1:$AG$1,0),FALSE)/1,0)-IFERROR(VLOOKUP($B31,'Slutlig allokering kvv'!$B$2:$AC$462,MATCH(H$3,'Slutlig allokering kvv'!$B$1:$AJ$1,0),FALSE)/1,0)</f>
        <v>0</v>
      </c>
      <c r="I31">
        <f>IFERROR(VLOOKUP($B31,Kraftvärmeprod!$B$1:$AH$479,MATCH(I$2,Kraftvärmeprod!$B$1:$AG$1,0),FALSE)/1,0)-IFERROR(VLOOKUP($B31,'Slutlig allokering kvv'!$B$2:$AC$462,MATCH(I$3,'Slutlig allokering kvv'!$B$1:$AJ$1,0),FALSE)/1,0)</f>
        <v>0</v>
      </c>
      <c r="J31">
        <f>IFERROR(VLOOKUP($B31,Kraftvärmeprod!$B$1:$AH$479,MATCH(J$2,Kraftvärmeprod!$B$1:$AG$1,0),FALSE)/1,0)-IFERROR(VLOOKUP($B31,'Slutlig allokering kvv'!$B$2:$AC$462,MATCH(J$3,'Slutlig allokering kvv'!$B$1:$AJ$1,0),FALSE)/1,0)</f>
        <v>0</v>
      </c>
      <c r="K31">
        <f>IFERROR(VLOOKUP($B31,Kraftvärmeprod!$B$1:$AH$479,MATCH(K$2,Kraftvärmeprod!$B$1:$AG$1,0),FALSE)/1,0)-IFERROR(VLOOKUP($B31,'Slutlig allokering kvv'!$B$2:$AC$462,MATCH(K$3,'Slutlig allokering kvv'!$B$1:$AJ$1,0),FALSE)/1,0)</f>
        <v>0</v>
      </c>
      <c r="L31">
        <f>IFERROR(VLOOKUP($B31,Kraftvärmeprod!$B$1:$AH$479,MATCH(L$2,Kraftvärmeprod!$B$1:$AG$1,0),FALSE)/1,0)-IFERROR(VLOOKUP($B31,'Slutlig allokering kvv'!$B$2:$AC$462,MATCH(L$3,'Slutlig allokering kvv'!$B$1:$AJ$1,0),FALSE)/1,0)</f>
        <v>0</v>
      </c>
      <c r="M31" s="40">
        <f>IFERROR(VLOOKUP($B31,Miljö!$B$1:$S$477,MATCH(M$2,Miljö!$B$1:$X$1,0),FALSE)/1,0)-IFERROR(VLOOKUP($B31,'Slutlig allokering kvv'!$B$2:$AC$462,MATCH(M$3,'Slutlig allokering kvv'!$B$1:$AJ$1,0),FALSE)/1,0)</f>
        <v>0</v>
      </c>
      <c r="N31">
        <f>IFERROR(VLOOKUP($B31,Kraftvärmeprod!$B$1:$AH$479,MATCH(N$2,Kraftvärmeprod!$B$1:$AG$1,0),FALSE)/1,0)-IFERROR(VLOOKUP($B31,'Slutlig allokering kvv'!$B$2:$AC$462,MATCH(N$3,'Slutlig allokering kvv'!$B$1:$AJ$1,0),FALSE)/1,0)</f>
        <v>0</v>
      </c>
      <c r="O31">
        <f>IFERROR(VLOOKUP($B31,Kraftvärmeprod!$B$1:$AH$479,MATCH(O$2,Kraftvärmeprod!$B$1:$AG$1,0),FALSE)/1,0)-IFERROR(VLOOKUP($B31,'Slutlig allokering kvv'!$B$2:$AC$462,MATCH(O$3,'Slutlig allokering kvv'!$B$1:$AJ$1,0),FALSE)/1,0)</f>
        <v>0</v>
      </c>
      <c r="P31">
        <f>IFERROR(VLOOKUP($B31,Kraftvärmeprod!$B$1:$AH$479,MATCH(P$2,Kraftvärmeprod!$B$1:$AG$1,0),FALSE)/1,0)-IFERROR(VLOOKUP($B31,'Slutlig allokering kvv'!$B$2:$AC$462,MATCH(P$3,'Slutlig allokering kvv'!$B$1:$AJ$1,0),FALSE)/1,0)</f>
        <v>0</v>
      </c>
      <c r="Q31">
        <f>IFERROR(VLOOKUP($B31,Kraftvärmeprod!$B$1:$AH$479,MATCH(Q$2,Kraftvärmeprod!$B$1:$AG$1,0),FALSE)/1,0)-IFERROR(VLOOKUP($B31,'Slutlig allokering kvv'!$B$2:$AC$462,MATCH(Q$3,'Slutlig allokering kvv'!$B$1:$AJ$1,0),FALSE)/1,0)</f>
        <v>0</v>
      </c>
      <c r="R31">
        <f>IFERROR(VLOOKUP($B31,Kraftvärmeprod!$B$1:$AH$479,MATCH(R$2,Kraftvärmeprod!$B$1:$AG$1,0),FALSE)/1,0)-IFERROR(VLOOKUP($B31,'Slutlig allokering kvv'!$B$2:$AC$462,MATCH(R$3,'Slutlig allokering kvv'!$B$1:$AJ$1,0),FALSE)/1,0)</f>
        <v>0</v>
      </c>
      <c r="S31">
        <f>IFERROR(VLOOKUP($B31,Kraftvärmeprod!$B$1:$AH$479,MATCH(S$2,Kraftvärmeprod!$B$1:$AG$1,0),FALSE)/1,0)-IFERROR(VLOOKUP($B31,'Slutlig allokering kvv'!$B$2:$AC$462,MATCH(S$3,'Slutlig allokering kvv'!$B$1:$AJ$1,0),FALSE)/1,0)</f>
        <v>0</v>
      </c>
      <c r="T31">
        <f>IFERROR(VLOOKUP($B31,Kraftvärmeprod!$B$1:$AH$479,MATCH(T$2,Kraftvärmeprod!$B$1:$AG$1,0),FALSE)/1,0)-IFERROR(VLOOKUP($B31,'Slutlig allokering kvv'!$B$2:$AC$462,MATCH(T$3,'Slutlig allokering kvv'!$B$1:$AJ$1,0),FALSE)/1,0)</f>
        <v>0</v>
      </c>
      <c r="U31">
        <f>IFERROR(VLOOKUP($B31,Kraftvärmeprod!$B$1:$AH$479,MATCH(U$2,Kraftvärmeprod!$B$1:$AG$1,0),FALSE)/1,0)-IFERROR(VLOOKUP($B31,'Slutlig allokering kvv'!$B$2:$AC$462,MATCH(U$3,'Slutlig allokering kvv'!$B$1:$AJ$1,0),FALSE)/1,0)</f>
        <v>0</v>
      </c>
      <c r="V31">
        <f>IFERROR(VLOOKUP($B31,Kraftvärmeprod!$B$1:$AH$479,MATCH(V$2,Kraftvärmeprod!$B$1:$AG$1,0),FALSE)/1,0)-IFERROR(VLOOKUP($B31,'Slutlig allokering kvv'!$B$2:$AC$462,MATCH(V$3,'Slutlig allokering kvv'!$B$1:$AJ$1,0),FALSE)/1,0)</f>
        <v>0</v>
      </c>
      <c r="W31">
        <f>IFERROR(VLOOKUP($B31,Kraftvärmeprod!$B$1:$AH$479,MATCH(W$2,Kraftvärmeprod!$B$1:$AG$1,0),FALSE)/1,0)-IFERROR(VLOOKUP($B31,'Slutlig allokering kvv'!$B$2:$AC$462,MATCH(W$3,'Slutlig allokering kvv'!$B$1:$AJ$1,0),FALSE)/1,0)</f>
        <v>0</v>
      </c>
      <c r="X31">
        <f>IFERROR(VLOOKUP($B31,Kraftvärmeprod!$B$1:$AH$479,MATCH(X$2,Kraftvärmeprod!$B$1:$AG$1,0),FALSE)/1,0)-IFERROR(VLOOKUP($B31,'Slutlig allokering kvv'!$B$2:$AC$462,MATCH(X$3,'Slutlig allokering kvv'!$B$1:$AJ$1,0),FALSE)/1,0)</f>
        <v>0</v>
      </c>
      <c r="Y31">
        <f>IFERROR(VLOOKUP($B31,Kraftvärmeprod!$B$1:$AH$479,MATCH(Y$2,Kraftvärmeprod!$B$1:$AG$1,0),FALSE)/1,0)-IFERROR(VLOOKUP($B31,'Slutlig allokering kvv'!$B$2:$AC$462,MATCH(Y$3,'Slutlig allokering kvv'!$B$1:$AJ$1,0),FALSE)/1,0)</f>
        <v>0</v>
      </c>
      <c r="Z31">
        <f>IFERROR(VLOOKUP($B31,Kraftvärmeprod!$B$1:$AH$479,MATCH(Z$2,Kraftvärmeprod!$B$1:$AG$1,0),FALSE)/1,0)-IFERROR(VLOOKUP($B31,'Slutlig allokering kvv'!$B$2:$AC$462,MATCH(Z$3,'Slutlig allokering kvv'!$B$1:$AJ$1,0),FALSE)/1,0)</f>
        <v>0</v>
      </c>
      <c r="AA31">
        <f>IFERROR(VLOOKUP($B31,Kraftvärmeprod!$B$1:$AH$479,MATCH(AA$2,Kraftvärmeprod!$B$1:$AG$1,0),FALSE)/1,0)-IFERROR(VLOOKUP($B31,'Slutlig allokering kvv'!$B$2:$AC$462,MATCH(AA$3,'Slutlig allokering kvv'!$B$1:$AJ$1,0),FALSE)/1,0)</f>
        <v>0</v>
      </c>
      <c r="AB31">
        <f>IFERROR(VLOOKUP($B31,Kraftvärmeprod!$B$1:$AH$479,MATCH(AB$2,Kraftvärmeprod!$B$1:$AG$1,0),FALSE)/1,0)-IFERROR(VLOOKUP($B31,'Slutlig allokering kvv'!$B$2:$AC$462,MATCH(AB$3,'Slutlig allokering kvv'!$B$1:$AJ$1,0),FALSE)/1,0)</f>
        <v>0</v>
      </c>
      <c r="AE31">
        <f t="shared" si="0"/>
        <v>0</v>
      </c>
      <c r="AG31">
        <f>IFERROR(VLOOKUP(B31,'Slutlig allokering kvv'!$B$2:$AJ$462,MATCH("Summa justerad allokerad tillförd energi (utan hjälpel och rökgaskondensering):",'Slutlig allokering kvv'!$B$1:$AK$1,0),FALSE)/1,"")</f>
        <v>0</v>
      </c>
      <c r="AI31" s="23" t="str">
        <f>IFERROR(1-VLOOKUP(B31,'Slutlig allokering kvv'!$B$2:$AJ$462,MATCH("Andel av bränsle i kvv som allokerats till värme, exklusive rökgaskondensering och hjälpel",'Slutlig allokering kvv'!$B$1:$AK$1,0),FALSE),"")</f>
        <v/>
      </c>
      <c r="AK31" s="23" t="str">
        <f t="shared" si="1"/>
        <v/>
      </c>
    </row>
    <row r="32" spans="1:37" x14ac:dyDescent="0.25">
      <c r="A32" s="2" t="s">
        <v>51</v>
      </c>
      <c r="B32" s="2" t="s">
        <v>52</v>
      </c>
      <c r="C32" s="2">
        <f>IFERROR(VLOOKUP($B32,Kraftvärmeprod!$B$1:$AH$479,MATCH(C$3,Kraftvärmeprod!$B$1:$AG$1,0),FALSE)/1,"")</f>
        <v>154.85300000000001</v>
      </c>
      <c r="D32" s="2">
        <f>IFERROR(VLOOKUP($B32,Kraftvärmeprod!$B$1:$AH$479,MATCH(D$3,Kraftvärmeprod!$B$1:$AG$1,0),FALSE)/1,"")</f>
        <v>36.593000000000004</v>
      </c>
      <c r="E32">
        <f>IFERROR(VLOOKUP($B32,Kraftvärmeprod!$B$1:$AH$479,MATCH(E$2,Kraftvärmeprod!$B$1:$AG$1,0),FALSE)/1,0)-IFERROR(VLOOKUP($B32,'Slutlig allokering kvv'!$B$2:$AC$462,MATCH(E$3,'Slutlig allokering kvv'!$B$1:$AJ$1,0),FALSE)/1,0)</f>
        <v>91.593000000000018</v>
      </c>
      <c r="F32">
        <f>IFERROR(VLOOKUP($B32,Kraftvärmeprod!$B$1:$AH$479,MATCH(F$2,Kraftvärmeprod!$B$1:$AG$1,0),FALSE)/1,0)-IFERROR(VLOOKUP($B32,'Slutlig allokering kvv'!$B$2:$AC$462,MATCH(F$3,'Slutlig allokering kvv'!$B$1:$AJ$1,0),FALSE)/1,0)</f>
        <v>0</v>
      </c>
      <c r="G32">
        <f>IFERROR(VLOOKUP($B32,Kraftvärmeprod!$B$1:$AH$479,MATCH(G$2,Kraftvärmeprod!$B$1:$AG$1,0),FALSE)/1,0)-IFERROR(VLOOKUP($B32,'Slutlig allokering kvv'!$B$2:$AC$462,MATCH(G$3,'Slutlig allokering kvv'!$B$1:$AJ$1,0),FALSE)/1,0)</f>
        <v>0</v>
      </c>
      <c r="H32">
        <f>IFERROR(VLOOKUP($B32,Kraftvärmeprod!$B$1:$AH$479,MATCH(H$2,Kraftvärmeprod!$B$1:$AG$1,0),FALSE)/1,0)-IFERROR(VLOOKUP($B32,'Slutlig allokering kvv'!$B$2:$AC$462,MATCH(H$3,'Slutlig allokering kvv'!$B$1:$AJ$1,0),FALSE)/1,0)</f>
        <v>0</v>
      </c>
      <c r="I32">
        <f>IFERROR(VLOOKUP($B32,Kraftvärmeprod!$B$1:$AH$479,MATCH(I$2,Kraftvärmeprod!$B$1:$AG$1,0),FALSE)/1,0)-IFERROR(VLOOKUP($B32,'Slutlig allokering kvv'!$B$2:$AC$462,MATCH(I$3,'Slutlig allokering kvv'!$B$1:$AJ$1,0),FALSE)/1,0)</f>
        <v>0.33213599999999988</v>
      </c>
      <c r="J32">
        <f>IFERROR(VLOOKUP($B32,Kraftvärmeprod!$B$1:$AH$479,MATCH(J$2,Kraftvärmeprod!$B$1:$AG$1,0),FALSE)/1,0)-IFERROR(VLOOKUP($B32,'Slutlig allokering kvv'!$B$2:$AC$462,MATCH(J$3,'Slutlig allokering kvv'!$B$1:$AJ$1,0),FALSE)/1,0)</f>
        <v>0</v>
      </c>
      <c r="K32">
        <f>IFERROR(VLOOKUP($B32,Kraftvärmeprod!$B$1:$AH$479,MATCH(K$2,Kraftvärmeprod!$B$1:$AG$1,0),FALSE)/1,0)-IFERROR(VLOOKUP($B32,'Slutlig allokering kvv'!$B$2:$AC$462,MATCH(K$3,'Slutlig allokering kvv'!$B$1:$AJ$1,0),FALSE)/1,0)</f>
        <v>0</v>
      </c>
      <c r="L32">
        <f>IFERROR(VLOOKUP($B32,Kraftvärmeprod!$B$1:$AH$479,MATCH(L$2,Kraftvärmeprod!$B$1:$AG$1,0),FALSE)/1,0)-IFERROR(VLOOKUP($B32,'Slutlig allokering kvv'!$B$2:$AC$462,MATCH(L$3,'Slutlig allokering kvv'!$B$1:$AJ$1,0),FALSE)/1,0)</f>
        <v>0</v>
      </c>
      <c r="M32" s="40">
        <f>IFERROR(VLOOKUP($B32,Miljö!$B$1:$S$477,MATCH(M$2,Miljö!$B$1:$X$1,0),FALSE)/1,0)-IFERROR(VLOOKUP($B32,'Slutlig allokering kvv'!$B$2:$AC$462,MATCH(M$3,'Slutlig allokering kvv'!$B$1:$AJ$1,0),FALSE)/1,0)</f>
        <v>2.7447099999999995</v>
      </c>
      <c r="N32">
        <f>IFERROR(VLOOKUP($B32,Kraftvärmeprod!$B$1:$AH$479,MATCH(N$2,Kraftvärmeprod!$B$1:$AG$1,0),FALSE)/1,0)-IFERROR(VLOOKUP($B32,'Slutlig allokering kvv'!$B$2:$AC$462,MATCH(N$3,'Slutlig allokering kvv'!$B$1:$AJ$1,0),FALSE)/1,0)</f>
        <v>0</v>
      </c>
      <c r="O32">
        <f>IFERROR(VLOOKUP($B32,Kraftvärmeprod!$B$1:$AH$479,MATCH(O$2,Kraftvärmeprod!$B$1:$AG$1,0),FALSE)/1,0)-IFERROR(VLOOKUP($B32,'Slutlig allokering kvv'!$B$2:$AC$462,MATCH(O$3,'Slutlig allokering kvv'!$B$1:$AJ$1,0),FALSE)/1,0)</f>
        <v>0</v>
      </c>
      <c r="P32">
        <f>IFERROR(VLOOKUP($B32,Kraftvärmeprod!$B$1:$AH$479,MATCH(P$2,Kraftvärmeprod!$B$1:$AG$1,0),FALSE)/1,0)-IFERROR(VLOOKUP($B32,'Slutlig allokering kvv'!$B$2:$AC$462,MATCH(P$3,'Slutlig allokering kvv'!$B$1:$AJ$1,0),FALSE)/1,0)</f>
        <v>0</v>
      </c>
      <c r="Q32">
        <f>IFERROR(VLOOKUP($B32,Kraftvärmeprod!$B$1:$AH$479,MATCH(Q$2,Kraftvärmeprod!$B$1:$AG$1,0),FALSE)/1,0)-IFERROR(VLOOKUP($B32,'Slutlig allokering kvv'!$B$2:$AC$462,MATCH(Q$3,'Slutlig allokering kvv'!$B$1:$AJ$1,0),FALSE)/1,0)</f>
        <v>0</v>
      </c>
      <c r="R32">
        <f>IFERROR(VLOOKUP($B32,Kraftvärmeprod!$B$1:$AH$479,MATCH(R$2,Kraftvärmeprod!$B$1:$AG$1,0),FALSE)/1,0)-IFERROR(VLOOKUP($B32,'Slutlig allokering kvv'!$B$2:$AC$462,MATCH(R$3,'Slutlig allokering kvv'!$B$1:$AJ$1,0),FALSE)/1,0)</f>
        <v>0</v>
      </c>
      <c r="S32">
        <f>IFERROR(VLOOKUP($B32,Kraftvärmeprod!$B$1:$AH$479,MATCH(S$2,Kraftvärmeprod!$B$1:$AG$1,0),FALSE)/1,0)-IFERROR(VLOOKUP($B32,'Slutlig allokering kvv'!$B$2:$AC$462,MATCH(S$3,'Slutlig allokering kvv'!$B$1:$AJ$1,0),FALSE)/1,0)</f>
        <v>0</v>
      </c>
      <c r="T32">
        <f>IFERROR(VLOOKUP($B32,Kraftvärmeprod!$B$1:$AH$479,MATCH(T$2,Kraftvärmeprod!$B$1:$AG$1,0),FALSE)/1,0)-IFERROR(VLOOKUP($B32,'Slutlig allokering kvv'!$B$2:$AC$462,MATCH(T$3,'Slutlig allokering kvv'!$B$1:$AJ$1,0),FALSE)/1,0)</f>
        <v>0</v>
      </c>
      <c r="U32">
        <f>IFERROR(VLOOKUP($B32,Kraftvärmeprod!$B$1:$AH$479,MATCH(U$2,Kraftvärmeprod!$B$1:$AG$1,0),FALSE)/1,0)-IFERROR(VLOOKUP($B32,'Slutlig allokering kvv'!$B$2:$AC$462,MATCH(U$3,'Slutlig allokering kvv'!$B$1:$AJ$1,0),FALSE)/1,0)</f>
        <v>0</v>
      </c>
      <c r="V32">
        <f>IFERROR(VLOOKUP($B32,Kraftvärmeprod!$B$1:$AH$479,MATCH(V$2,Kraftvärmeprod!$B$1:$AG$1,0),FALSE)/1,0)-IFERROR(VLOOKUP($B32,'Slutlig allokering kvv'!$B$2:$AC$462,MATCH(V$3,'Slutlig allokering kvv'!$B$1:$AJ$1,0),FALSE)/1,0)</f>
        <v>0</v>
      </c>
      <c r="W32">
        <f>IFERROR(VLOOKUP($B32,Kraftvärmeprod!$B$1:$AH$479,MATCH(W$2,Kraftvärmeprod!$B$1:$AG$1,0),FALSE)/1,0)-IFERROR(VLOOKUP($B32,'Slutlig allokering kvv'!$B$2:$AC$462,MATCH(W$3,'Slutlig allokering kvv'!$B$1:$AJ$1,0),FALSE)/1,0)</f>
        <v>0</v>
      </c>
      <c r="X32">
        <f>IFERROR(VLOOKUP($B32,Kraftvärmeprod!$B$1:$AH$479,MATCH(X$2,Kraftvärmeprod!$B$1:$AG$1,0),FALSE)/1,0)-IFERROR(VLOOKUP($B32,'Slutlig allokering kvv'!$B$2:$AC$462,MATCH(X$3,'Slutlig allokering kvv'!$B$1:$AJ$1,0),FALSE)/1,0)</f>
        <v>0</v>
      </c>
      <c r="Y32">
        <f>IFERROR(VLOOKUP($B32,Kraftvärmeprod!$B$1:$AH$479,MATCH(Y$2,Kraftvärmeprod!$B$1:$AG$1,0),FALSE)/1,0)-IFERROR(VLOOKUP($B32,'Slutlig allokering kvv'!$B$2:$AC$462,MATCH(Y$3,'Slutlig allokering kvv'!$B$1:$AJ$1,0),FALSE)/1,0)</f>
        <v>0</v>
      </c>
      <c r="Z32">
        <f>IFERROR(VLOOKUP($B32,Kraftvärmeprod!$B$1:$AH$479,MATCH(Z$2,Kraftvärmeprod!$B$1:$AG$1,0),FALSE)/1,0)-IFERROR(VLOOKUP($B32,'Slutlig allokering kvv'!$B$2:$AC$462,MATCH(Z$3,'Slutlig allokering kvv'!$B$1:$AJ$1,0),FALSE)/1,0)</f>
        <v>0</v>
      </c>
      <c r="AA32">
        <f>IFERROR(VLOOKUP($B32,Kraftvärmeprod!$B$1:$AH$479,MATCH(AA$2,Kraftvärmeprod!$B$1:$AG$1,0),FALSE)/1,0)-IFERROR(VLOOKUP($B32,'Slutlig allokering kvv'!$B$2:$AC$462,MATCH(AA$3,'Slutlig allokering kvv'!$B$1:$AJ$1,0),FALSE)/1,0)</f>
        <v>0</v>
      </c>
      <c r="AB32">
        <f>IFERROR(VLOOKUP($B32,Kraftvärmeprod!$B$1:$AH$479,MATCH(AB$2,Kraftvärmeprod!$B$1:$AG$1,0),FALSE)/1,0)-IFERROR(VLOOKUP($B32,'Slutlig allokering kvv'!$B$2:$AC$462,MATCH(AB$3,'Slutlig allokering kvv'!$B$1:$AJ$1,0),FALSE)/1,0)</f>
        <v>0</v>
      </c>
      <c r="AE32">
        <f t="shared" si="0"/>
        <v>91.925136000000023</v>
      </c>
      <c r="AG32">
        <f>IFERROR(VLOOKUP(B32,'Slutlig allokering kvv'!$B$2:$AJ$462,MATCH("Summa justerad allokerad tillförd energi (utan hjälpel och rökgaskondensering):",'Slutlig allokering kvv'!$B$1:$AK$1,0),FALSE)/1,"")</f>
        <v>121.81886399999999</v>
      </c>
      <c r="AI32" s="23">
        <f>IFERROR(1-VLOOKUP(B32,'Slutlig allokering kvv'!$B$2:$AJ$462,MATCH("Andel av bränsle i kvv som allokerats till värme, exklusive rökgaskondensering och hjälpel",'Slutlig allokering kvv'!$B$1:$AK$1,0),FALSE),"")</f>
        <v>0.4300711879631709</v>
      </c>
      <c r="AK32" s="23">
        <f t="shared" si="1"/>
        <v>0.43007118796317095</v>
      </c>
    </row>
    <row r="33" spans="1:37" x14ac:dyDescent="0.25">
      <c r="A33" s="2" t="s">
        <v>51</v>
      </c>
      <c r="B33" s="2" t="s">
        <v>53</v>
      </c>
      <c r="C33" s="2" t="str">
        <f>IFERROR(VLOOKUP($B33,Kraftvärmeprod!$B$1:$AH$479,MATCH(C$3,Kraftvärmeprod!$B$1:$AG$1,0),FALSE)/1,"")</f>
        <v/>
      </c>
      <c r="D33" s="2" t="str">
        <f>IFERROR(VLOOKUP($B33,Kraftvärmeprod!$B$1:$AH$479,MATCH(D$3,Kraftvärmeprod!$B$1:$AG$1,0),FALSE)/1,"")</f>
        <v/>
      </c>
      <c r="E33">
        <f>IFERROR(VLOOKUP($B33,Kraftvärmeprod!$B$1:$AH$479,MATCH(E$2,Kraftvärmeprod!$B$1:$AG$1,0),FALSE)/1,0)-IFERROR(VLOOKUP($B33,'Slutlig allokering kvv'!$B$2:$AC$462,MATCH(E$3,'Slutlig allokering kvv'!$B$1:$AJ$1,0),FALSE)/1,0)</f>
        <v>0</v>
      </c>
      <c r="F33">
        <f>IFERROR(VLOOKUP($B33,Kraftvärmeprod!$B$1:$AH$479,MATCH(F$2,Kraftvärmeprod!$B$1:$AG$1,0),FALSE)/1,0)-IFERROR(VLOOKUP($B33,'Slutlig allokering kvv'!$B$2:$AC$462,MATCH(F$3,'Slutlig allokering kvv'!$B$1:$AJ$1,0),FALSE)/1,0)</f>
        <v>0</v>
      </c>
      <c r="G33">
        <f>IFERROR(VLOOKUP($B33,Kraftvärmeprod!$B$1:$AH$479,MATCH(G$2,Kraftvärmeprod!$B$1:$AG$1,0),FALSE)/1,0)-IFERROR(VLOOKUP($B33,'Slutlig allokering kvv'!$B$2:$AC$462,MATCH(G$3,'Slutlig allokering kvv'!$B$1:$AJ$1,0),FALSE)/1,0)</f>
        <v>0</v>
      </c>
      <c r="H33">
        <f>IFERROR(VLOOKUP($B33,Kraftvärmeprod!$B$1:$AH$479,MATCH(H$2,Kraftvärmeprod!$B$1:$AG$1,0),FALSE)/1,0)-IFERROR(VLOOKUP($B33,'Slutlig allokering kvv'!$B$2:$AC$462,MATCH(H$3,'Slutlig allokering kvv'!$B$1:$AJ$1,0),FALSE)/1,0)</f>
        <v>0</v>
      </c>
      <c r="I33">
        <f>IFERROR(VLOOKUP($B33,Kraftvärmeprod!$B$1:$AH$479,MATCH(I$2,Kraftvärmeprod!$B$1:$AG$1,0),FALSE)/1,0)-IFERROR(VLOOKUP($B33,'Slutlig allokering kvv'!$B$2:$AC$462,MATCH(I$3,'Slutlig allokering kvv'!$B$1:$AJ$1,0),FALSE)/1,0)</f>
        <v>0</v>
      </c>
      <c r="J33">
        <f>IFERROR(VLOOKUP($B33,Kraftvärmeprod!$B$1:$AH$479,MATCH(J$2,Kraftvärmeprod!$B$1:$AG$1,0),FALSE)/1,0)-IFERROR(VLOOKUP($B33,'Slutlig allokering kvv'!$B$2:$AC$462,MATCH(J$3,'Slutlig allokering kvv'!$B$1:$AJ$1,0),FALSE)/1,0)</f>
        <v>0</v>
      </c>
      <c r="K33">
        <f>IFERROR(VLOOKUP($B33,Kraftvärmeprod!$B$1:$AH$479,MATCH(K$2,Kraftvärmeprod!$B$1:$AG$1,0),FALSE)/1,0)-IFERROR(VLOOKUP($B33,'Slutlig allokering kvv'!$B$2:$AC$462,MATCH(K$3,'Slutlig allokering kvv'!$B$1:$AJ$1,0),FALSE)/1,0)</f>
        <v>0</v>
      </c>
      <c r="L33">
        <f>IFERROR(VLOOKUP($B33,Kraftvärmeprod!$B$1:$AH$479,MATCH(L$2,Kraftvärmeprod!$B$1:$AG$1,0),FALSE)/1,0)-IFERROR(VLOOKUP($B33,'Slutlig allokering kvv'!$B$2:$AC$462,MATCH(L$3,'Slutlig allokering kvv'!$B$1:$AJ$1,0),FALSE)/1,0)</f>
        <v>0</v>
      </c>
      <c r="M33" s="40">
        <f>IFERROR(VLOOKUP($B33,Miljö!$B$1:$S$477,MATCH(M$2,Miljö!$B$1:$X$1,0),FALSE)/1,0)-IFERROR(VLOOKUP($B33,'Slutlig allokering kvv'!$B$2:$AC$462,MATCH(M$3,'Slutlig allokering kvv'!$B$1:$AJ$1,0),FALSE)/1,0)</f>
        <v>0</v>
      </c>
      <c r="N33">
        <f>IFERROR(VLOOKUP($B33,Kraftvärmeprod!$B$1:$AH$479,MATCH(N$2,Kraftvärmeprod!$B$1:$AG$1,0),FALSE)/1,0)-IFERROR(VLOOKUP($B33,'Slutlig allokering kvv'!$B$2:$AC$462,MATCH(N$3,'Slutlig allokering kvv'!$B$1:$AJ$1,0),FALSE)/1,0)</f>
        <v>0</v>
      </c>
      <c r="O33">
        <f>IFERROR(VLOOKUP($B33,Kraftvärmeprod!$B$1:$AH$479,MATCH(O$2,Kraftvärmeprod!$B$1:$AG$1,0),FALSE)/1,0)-IFERROR(VLOOKUP($B33,'Slutlig allokering kvv'!$B$2:$AC$462,MATCH(O$3,'Slutlig allokering kvv'!$B$1:$AJ$1,0),FALSE)/1,0)</f>
        <v>0</v>
      </c>
      <c r="P33">
        <f>IFERROR(VLOOKUP($B33,Kraftvärmeprod!$B$1:$AH$479,MATCH(P$2,Kraftvärmeprod!$B$1:$AG$1,0),FALSE)/1,0)-IFERROR(VLOOKUP($B33,'Slutlig allokering kvv'!$B$2:$AC$462,MATCH(P$3,'Slutlig allokering kvv'!$B$1:$AJ$1,0),FALSE)/1,0)</f>
        <v>0</v>
      </c>
      <c r="Q33">
        <f>IFERROR(VLOOKUP($B33,Kraftvärmeprod!$B$1:$AH$479,MATCH(Q$2,Kraftvärmeprod!$B$1:$AG$1,0),FALSE)/1,0)-IFERROR(VLOOKUP($B33,'Slutlig allokering kvv'!$B$2:$AC$462,MATCH(Q$3,'Slutlig allokering kvv'!$B$1:$AJ$1,0),FALSE)/1,0)</f>
        <v>0</v>
      </c>
      <c r="R33">
        <f>IFERROR(VLOOKUP($B33,Kraftvärmeprod!$B$1:$AH$479,MATCH(R$2,Kraftvärmeprod!$B$1:$AG$1,0),FALSE)/1,0)-IFERROR(VLOOKUP($B33,'Slutlig allokering kvv'!$B$2:$AC$462,MATCH(R$3,'Slutlig allokering kvv'!$B$1:$AJ$1,0),FALSE)/1,0)</f>
        <v>0</v>
      </c>
      <c r="S33">
        <f>IFERROR(VLOOKUP($B33,Kraftvärmeprod!$B$1:$AH$479,MATCH(S$2,Kraftvärmeprod!$B$1:$AG$1,0),FALSE)/1,0)-IFERROR(VLOOKUP($B33,'Slutlig allokering kvv'!$B$2:$AC$462,MATCH(S$3,'Slutlig allokering kvv'!$B$1:$AJ$1,0),FALSE)/1,0)</f>
        <v>0</v>
      </c>
      <c r="T33">
        <f>IFERROR(VLOOKUP($B33,Kraftvärmeprod!$B$1:$AH$479,MATCH(T$2,Kraftvärmeprod!$B$1:$AG$1,0),FALSE)/1,0)-IFERROR(VLOOKUP($B33,'Slutlig allokering kvv'!$B$2:$AC$462,MATCH(T$3,'Slutlig allokering kvv'!$B$1:$AJ$1,0),FALSE)/1,0)</f>
        <v>0</v>
      </c>
      <c r="U33">
        <f>IFERROR(VLOOKUP($B33,Kraftvärmeprod!$B$1:$AH$479,MATCH(U$2,Kraftvärmeprod!$B$1:$AG$1,0),FALSE)/1,0)-IFERROR(VLOOKUP($B33,'Slutlig allokering kvv'!$B$2:$AC$462,MATCH(U$3,'Slutlig allokering kvv'!$B$1:$AJ$1,0),FALSE)/1,0)</f>
        <v>0</v>
      </c>
      <c r="V33">
        <f>IFERROR(VLOOKUP($B33,Kraftvärmeprod!$B$1:$AH$479,MATCH(V$2,Kraftvärmeprod!$B$1:$AG$1,0),FALSE)/1,0)-IFERROR(VLOOKUP($B33,'Slutlig allokering kvv'!$B$2:$AC$462,MATCH(V$3,'Slutlig allokering kvv'!$B$1:$AJ$1,0),FALSE)/1,0)</f>
        <v>0</v>
      </c>
      <c r="W33">
        <f>IFERROR(VLOOKUP($B33,Kraftvärmeprod!$B$1:$AH$479,MATCH(W$2,Kraftvärmeprod!$B$1:$AG$1,0),FALSE)/1,0)-IFERROR(VLOOKUP($B33,'Slutlig allokering kvv'!$B$2:$AC$462,MATCH(W$3,'Slutlig allokering kvv'!$B$1:$AJ$1,0),FALSE)/1,0)</f>
        <v>0</v>
      </c>
      <c r="X33">
        <f>IFERROR(VLOOKUP($B33,Kraftvärmeprod!$B$1:$AH$479,MATCH(X$2,Kraftvärmeprod!$B$1:$AG$1,0),FALSE)/1,0)-IFERROR(VLOOKUP($B33,'Slutlig allokering kvv'!$B$2:$AC$462,MATCH(X$3,'Slutlig allokering kvv'!$B$1:$AJ$1,0),FALSE)/1,0)</f>
        <v>0</v>
      </c>
      <c r="Y33">
        <f>IFERROR(VLOOKUP($B33,Kraftvärmeprod!$B$1:$AH$479,MATCH(Y$2,Kraftvärmeprod!$B$1:$AG$1,0),FALSE)/1,0)-IFERROR(VLOOKUP($B33,'Slutlig allokering kvv'!$B$2:$AC$462,MATCH(Y$3,'Slutlig allokering kvv'!$B$1:$AJ$1,0),FALSE)/1,0)</f>
        <v>0</v>
      </c>
      <c r="Z33">
        <f>IFERROR(VLOOKUP($B33,Kraftvärmeprod!$B$1:$AH$479,MATCH(Z$2,Kraftvärmeprod!$B$1:$AG$1,0),FALSE)/1,0)-IFERROR(VLOOKUP($B33,'Slutlig allokering kvv'!$B$2:$AC$462,MATCH(Z$3,'Slutlig allokering kvv'!$B$1:$AJ$1,0),FALSE)/1,0)</f>
        <v>0</v>
      </c>
      <c r="AA33">
        <f>IFERROR(VLOOKUP($B33,Kraftvärmeprod!$B$1:$AH$479,MATCH(AA$2,Kraftvärmeprod!$B$1:$AG$1,0),FALSE)/1,0)-IFERROR(VLOOKUP($B33,'Slutlig allokering kvv'!$B$2:$AC$462,MATCH(AA$3,'Slutlig allokering kvv'!$B$1:$AJ$1,0),FALSE)/1,0)</f>
        <v>0</v>
      </c>
      <c r="AB33">
        <f>IFERROR(VLOOKUP($B33,Kraftvärmeprod!$B$1:$AH$479,MATCH(AB$2,Kraftvärmeprod!$B$1:$AG$1,0),FALSE)/1,0)-IFERROR(VLOOKUP($B33,'Slutlig allokering kvv'!$B$2:$AC$462,MATCH(AB$3,'Slutlig allokering kvv'!$B$1:$AJ$1,0),FALSE)/1,0)</f>
        <v>0</v>
      </c>
      <c r="AE33">
        <f t="shared" si="0"/>
        <v>0</v>
      </c>
      <c r="AG33">
        <f>IFERROR(VLOOKUP(B33,'Slutlig allokering kvv'!$B$2:$AJ$462,MATCH("Summa justerad allokerad tillförd energi (utan hjälpel och rökgaskondensering):",'Slutlig allokering kvv'!$B$1:$AK$1,0),FALSE)/1,"")</f>
        <v>0</v>
      </c>
      <c r="AI33" s="23" t="str">
        <f>IFERROR(1-VLOOKUP(B33,'Slutlig allokering kvv'!$B$2:$AJ$462,MATCH("Andel av bränsle i kvv som allokerats till värme, exklusive rökgaskondensering och hjälpel",'Slutlig allokering kvv'!$B$1:$AK$1,0),FALSE),"")</f>
        <v/>
      </c>
      <c r="AK33" s="23" t="str">
        <f t="shared" si="1"/>
        <v/>
      </c>
    </row>
    <row r="34" spans="1:37" x14ac:dyDescent="0.25">
      <c r="A34" s="2" t="s">
        <v>51</v>
      </c>
      <c r="B34" s="2" t="s">
        <v>54</v>
      </c>
      <c r="C34" s="2" t="str">
        <f>IFERROR(VLOOKUP($B34,Kraftvärmeprod!$B$1:$AH$479,MATCH(C$3,Kraftvärmeprod!$B$1:$AG$1,0),FALSE)/1,"")</f>
        <v/>
      </c>
      <c r="D34" s="2" t="str">
        <f>IFERROR(VLOOKUP($B34,Kraftvärmeprod!$B$1:$AH$479,MATCH(D$3,Kraftvärmeprod!$B$1:$AG$1,0),FALSE)/1,"")</f>
        <v/>
      </c>
      <c r="E34">
        <f>IFERROR(VLOOKUP($B34,Kraftvärmeprod!$B$1:$AH$479,MATCH(E$2,Kraftvärmeprod!$B$1:$AG$1,0),FALSE)/1,0)-IFERROR(VLOOKUP($B34,'Slutlig allokering kvv'!$B$2:$AC$462,MATCH(E$3,'Slutlig allokering kvv'!$B$1:$AJ$1,0),FALSE)/1,0)</f>
        <v>0</v>
      </c>
      <c r="F34">
        <f>IFERROR(VLOOKUP($B34,Kraftvärmeprod!$B$1:$AH$479,MATCH(F$2,Kraftvärmeprod!$B$1:$AG$1,0),FALSE)/1,0)-IFERROR(VLOOKUP($B34,'Slutlig allokering kvv'!$B$2:$AC$462,MATCH(F$3,'Slutlig allokering kvv'!$B$1:$AJ$1,0),FALSE)/1,0)</f>
        <v>0</v>
      </c>
      <c r="G34">
        <f>IFERROR(VLOOKUP($B34,Kraftvärmeprod!$B$1:$AH$479,MATCH(G$2,Kraftvärmeprod!$B$1:$AG$1,0),FALSE)/1,0)-IFERROR(VLOOKUP($B34,'Slutlig allokering kvv'!$B$2:$AC$462,MATCH(G$3,'Slutlig allokering kvv'!$B$1:$AJ$1,0),FALSE)/1,0)</f>
        <v>0</v>
      </c>
      <c r="H34">
        <f>IFERROR(VLOOKUP($B34,Kraftvärmeprod!$B$1:$AH$479,MATCH(H$2,Kraftvärmeprod!$B$1:$AG$1,0),FALSE)/1,0)-IFERROR(VLOOKUP($B34,'Slutlig allokering kvv'!$B$2:$AC$462,MATCH(H$3,'Slutlig allokering kvv'!$B$1:$AJ$1,0),FALSE)/1,0)</f>
        <v>0</v>
      </c>
      <c r="I34">
        <f>IFERROR(VLOOKUP($B34,Kraftvärmeprod!$B$1:$AH$479,MATCH(I$2,Kraftvärmeprod!$B$1:$AG$1,0),FALSE)/1,0)-IFERROR(VLOOKUP($B34,'Slutlig allokering kvv'!$B$2:$AC$462,MATCH(I$3,'Slutlig allokering kvv'!$B$1:$AJ$1,0),FALSE)/1,0)</f>
        <v>0</v>
      </c>
      <c r="J34">
        <f>IFERROR(VLOOKUP($B34,Kraftvärmeprod!$B$1:$AH$479,MATCH(J$2,Kraftvärmeprod!$B$1:$AG$1,0),FALSE)/1,0)-IFERROR(VLOOKUP($B34,'Slutlig allokering kvv'!$B$2:$AC$462,MATCH(J$3,'Slutlig allokering kvv'!$B$1:$AJ$1,0),FALSE)/1,0)</f>
        <v>0</v>
      </c>
      <c r="K34">
        <f>IFERROR(VLOOKUP($B34,Kraftvärmeprod!$B$1:$AH$479,MATCH(K$2,Kraftvärmeprod!$B$1:$AG$1,0),FALSE)/1,0)-IFERROR(VLOOKUP($B34,'Slutlig allokering kvv'!$B$2:$AC$462,MATCH(K$3,'Slutlig allokering kvv'!$B$1:$AJ$1,0),FALSE)/1,0)</f>
        <v>0</v>
      </c>
      <c r="L34">
        <f>IFERROR(VLOOKUP($B34,Kraftvärmeprod!$B$1:$AH$479,MATCH(L$2,Kraftvärmeprod!$B$1:$AG$1,0),FALSE)/1,0)-IFERROR(VLOOKUP($B34,'Slutlig allokering kvv'!$B$2:$AC$462,MATCH(L$3,'Slutlig allokering kvv'!$B$1:$AJ$1,0),FALSE)/1,0)</f>
        <v>0</v>
      </c>
      <c r="M34" s="40">
        <f>IFERROR(VLOOKUP($B34,Miljö!$B$1:$S$477,MATCH(M$2,Miljö!$B$1:$X$1,0),FALSE)/1,0)-IFERROR(VLOOKUP($B34,'Slutlig allokering kvv'!$B$2:$AC$462,MATCH(M$3,'Slutlig allokering kvv'!$B$1:$AJ$1,0),FALSE)/1,0)</f>
        <v>0</v>
      </c>
      <c r="N34">
        <f>IFERROR(VLOOKUP($B34,Kraftvärmeprod!$B$1:$AH$479,MATCH(N$2,Kraftvärmeprod!$B$1:$AG$1,0),FALSE)/1,0)-IFERROR(VLOOKUP($B34,'Slutlig allokering kvv'!$B$2:$AC$462,MATCH(N$3,'Slutlig allokering kvv'!$B$1:$AJ$1,0),FALSE)/1,0)</f>
        <v>0</v>
      </c>
      <c r="O34">
        <f>IFERROR(VLOOKUP($B34,Kraftvärmeprod!$B$1:$AH$479,MATCH(O$2,Kraftvärmeprod!$B$1:$AG$1,0),FALSE)/1,0)-IFERROR(VLOOKUP($B34,'Slutlig allokering kvv'!$B$2:$AC$462,MATCH(O$3,'Slutlig allokering kvv'!$B$1:$AJ$1,0),FALSE)/1,0)</f>
        <v>0</v>
      </c>
      <c r="P34">
        <f>IFERROR(VLOOKUP($B34,Kraftvärmeprod!$B$1:$AH$479,MATCH(P$2,Kraftvärmeprod!$B$1:$AG$1,0),FALSE)/1,0)-IFERROR(VLOOKUP($B34,'Slutlig allokering kvv'!$B$2:$AC$462,MATCH(P$3,'Slutlig allokering kvv'!$B$1:$AJ$1,0),FALSE)/1,0)</f>
        <v>0</v>
      </c>
      <c r="Q34">
        <f>IFERROR(VLOOKUP($B34,Kraftvärmeprod!$B$1:$AH$479,MATCH(Q$2,Kraftvärmeprod!$B$1:$AG$1,0),FALSE)/1,0)-IFERROR(VLOOKUP($B34,'Slutlig allokering kvv'!$B$2:$AC$462,MATCH(Q$3,'Slutlig allokering kvv'!$B$1:$AJ$1,0),FALSE)/1,0)</f>
        <v>0</v>
      </c>
      <c r="R34">
        <f>IFERROR(VLOOKUP($B34,Kraftvärmeprod!$B$1:$AH$479,MATCH(R$2,Kraftvärmeprod!$B$1:$AG$1,0),FALSE)/1,0)-IFERROR(VLOOKUP($B34,'Slutlig allokering kvv'!$B$2:$AC$462,MATCH(R$3,'Slutlig allokering kvv'!$B$1:$AJ$1,0),FALSE)/1,0)</f>
        <v>0</v>
      </c>
      <c r="S34">
        <f>IFERROR(VLOOKUP($B34,Kraftvärmeprod!$B$1:$AH$479,MATCH(S$2,Kraftvärmeprod!$B$1:$AG$1,0),FALSE)/1,0)-IFERROR(VLOOKUP($B34,'Slutlig allokering kvv'!$B$2:$AC$462,MATCH(S$3,'Slutlig allokering kvv'!$B$1:$AJ$1,0),FALSE)/1,0)</f>
        <v>0</v>
      </c>
      <c r="T34">
        <f>IFERROR(VLOOKUP($B34,Kraftvärmeprod!$B$1:$AH$479,MATCH(T$2,Kraftvärmeprod!$B$1:$AG$1,0),FALSE)/1,0)-IFERROR(VLOOKUP($B34,'Slutlig allokering kvv'!$B$2:$AC$462,MATCH(T$3,'Slutlig allokering kvv'!$B$1:$AJ$1,0),FALSE)/1,0)</f>
        <v>0</v>
      </c>
      <c r="U34">
        <f>IFERROR(VLOOKUP($B34,Kraftvärmeprod!$B$1:$AH$479,MATCH(U$2,Kraftvärmeprod!$B$1:$AG$1,0),FALSE)/1,0)-IFERROR(VLOOKUP($B34,'Slutlig allokering kvv'!$B$2:$AC$462,MATCH(U$3,'Slutlig allokering kvv'!$B$1:$AJ$1,0),FALSE)/1,0)</f>
        <v>0</v>
      </c>
      <c r="V34">
        <f>IFERROR(VLOOKUP($B34,Kraftvärmeprod!$B$1:$AH$479,MATCH(V$2,Kraftvärmeprod!$B$1:$AG$1,0),FALSE)/1,0)-IFERROR(VLOOKUP($B34,'Slutlig allokering kvv'!$B$2:$AC$462,MATCH(V$3,'Slutlig allokering kvv'!$B$1:$AJ$1,0),FALSE)/1,0)</f>
        <v>0</v>
      </c>
      <c r="W34">
        <f>IFERROR(VLOOKUP($B34,Kraftvärmeprod!$B$1:$AH$479,MATCH(W$2,Kraftvärmeprod!$B$1:$AG$1,0),FALSE)/1,0)-IFERROR(VLOOKUP($B34,'Slutlig allokering kvv'!$B$2:$AC$462,MATCH(W$3,'Slutlig allokering kvv'!$B$1:$AJ$1,0),FALSE)/1,0)</f>
        <v>0</v>
      </c>
      <c r="X34">
        <f>IFERROR(VLOOKUP($B34,Kraftvärmeprod!$B$1:$AH$479,MATCH(X$2,Kraftvärmeprod!$B$1:$AG$1,0),FALSE)/1,0)-IFERROR(VLOOKUP($B34,'Slutlig allokering kvv'!$B$2:$AC$462,MATCH(X$3,'Slutlig allokering kvv'!$B$1:$AJ$1,0),FALSE)/1,0)</f>
        <v>0</v>
      </c>
      <c r="Y34">
        <f>IFERROR(VLOOKUP($B34,Kraftvärmeprod!$B$1:$AH$479,MATCH(Y$2,Kraftvärmeprod!$B$1:$AG$1,0),FALSE)/1,0)-IFERROR(VLOOKUP($B34,'Slutlig allokering kvv'!$B$2:$AC$462,MATCH(Y$3,'Slutlig allokering kvv'!$B$1:$AJ$1,0),FALSE)/1,0)</f>
        <v>0</v>
      </c>
      <c r="Z34">
        <f>IFERROR(VLOOKUP($B34,Kraftvärmeprod!$B$1:$AH$479,MATCH(Z$2,Kraftvärmeprod!$B$1:$AG$1,0),FALSE)/1,0)-IFERROR(VLOOKUP($B34,'Slutlig allokering kvv'!$B$2:$AC$462,MATCH(Z$3,'Slutlig allokering kvv'!$B$1:$AJ$1,0),FALSE)/1,0)</f>
        <v>0</v>
      </c>
      <c r="AA34">
        <f>IFERROR(VLOOKUP($B34,Kraftvärmeprod!$B$1:$AH$479,MATCH(AA$2,Kraftvärmeprod!$B$1:$AG$1,0),FALSE)/1,0)-IFERROR(VLOOKUP($B34,'Slutlig allokering kvv'!$B$2:$AC$462,MATCH(AA$3,'Slutlig allokering kvv'!$B$1:$AJ$1,0),FALSE)/1,0)</f>
        <v>0</v>
      </c>
      <c r="AB34">
        <f>IFERROR(VLOOKUP($B34,Kraftvärmeprod!$B$1:$AH$479,MATCH(AB$2,Kraftvärmeprod!$B$1:$AG$1,0),FALSE)/1,0)-IFERROR(VLOOKUP($B34,'Slutlig allokering kvv'!$B$2:$AC$462,MATCH(AB$3,'Slutlig allokering kvv'!$B$1:$AJ$1,0),FALSE)/1,0)</f>
        <v>0</v>
      </c>
      <c r="AE34">
        <f t="shared" si="0"/>
        <v>0</v>
      </c>
      <c r="AG34">
        <f>IFERROR(VLOOKUP(B34,'Slutlig allokering kvv'!$B$2:$AJ$462,MATCH("Summa justerad allokerad tillförd energi (utan hjälpel och rökgaskondensering):",'Slutlig allokering kvv'!$B$1:$AK$1,0),FALSE)/1,"")</f>
        <v>0</v>
      </c>
      <c r="AI34" s="23" t="str">
        <f>IFERROR(1-VLOOKUP(B34,'Slutlig allokering kvv'!$B$2:$AJ$462,MATCH("Andel av bränsle i kvv som allokerats till värme, exklusive rökgaskondensering och hjälpel",'Slutlig allokering kvv'!$B$1:$AK$1,0),FALSE),"")</f>
        <v/>
      </c>
      <c r="AK34" s="23" t="str">
        <f t="shared" si="1"/>
        <v/>
      </c>
    </row>
    <row r="35" spans="1:37" x14ac:dyDescent="0.25">
      <c r="A35" s="2" t="s">
        <v>55</v>
      </c>
      <c r="B35" s="2" t="s">
        <v>56</v>
      </c>
      <c r="C35" s="2">
        <f>IFERROR(VLOOKUP($B35,Kraftvärmeprod!$B$1:$AH$479,MATCH(C$3,Kraftvärmeprod!$B$1:$AG$1,0),FALSE)/1,"")</f>
        <v>572.66099999999994</v>
      </c>
      <c r="D35" s="2">
        <f>IFERROR(VLOOKUP($B35,Kraftvärmeprod!$B$1:$AH$479,MATCH(D$3,Kraftvärmeprod!$B$1:$AG$1,0),FALSE)/1,"")</f>
        <v>110.41800000000001</v>
      </c>
      <c r="E35">
        <f>IFERROR(VLOOKUP($B35,Kraftvärmeprod!$B$1:$AH$479,MATCH(E$2,Kraftvärmeprod!$B$1:$AG$1,0),FALSE)/1,0)-IFERROR(VLOOKUP($B35,'Slutlig allokering kvv'!$B$2:$AC$462,MATCH(E$3,'Slutlig allokering kvv'!$B$1:$AJ$1,0),FALSE)/1,0)</f>
        <v>119.673</v>
      </c>
      <c r="F35">
        <f>IFERROR(VLOOKUP($B35,Kraftvärmeprod!$B$1:$AH$479,MATCH(F$2,Kraftvärmeprod!$B$1:$AG$1,0),FALSE)/1,0)-IFERROR(VLOOKUP($B35,'Slutlig allokering kvv'!$B$2:$AC$462,MATCH(F$3,'Slutlig allokering kvv'!$B$1:$AJ$1,0),FALSE)/1,0)</f>
        <v>0</v>
      </c>
      <c r="G35">
        <f>IFERROR(VLOOKUP($B35,Kraftvärmeprod!$B$1:$AH$479,MATCH(G$2,Kraftvärmeprod!$B$1:$AG$1,0),FALSE)/1,0)-IFERROR(VLOOKUP($B35,'Slutlig allokering kvv'!$B$2:$AC$462,MATCH(G$3,'Slutlig allokering kvv'!$B$1:$AJ$1,0),FALSE)/1,0)</f>
        <v>10.336099999999998</v>
      </c>
      <c r="H35">
        <f>IFERROR(VLOOKUP($B35,Kraftvärmeprod!$B$1:$AH$479,MATCH(H$2,Kraftvärmeprod!$B$1:$AG$1,0),FALSE)/1,0)-IFERROR(VLOOKUP($B35,'Slutlig allokering kvv'!$B$2:$AC$462,MATCH(H$3,'Slutlig allokering kvv'!$B$1:$AJ$1,0),FALSE)/1,0)</f>
        <v>0</v>
      </c>
      <c r="I35">
        <f>IFERROR(VLOOKUP($B35,Kraftvärmeprod!$B$1:$AH$479,MATCH(I$2,Kraftvärmeprod!$B$1:$AG$1,0),FALSE)/1,0)-IFERROR(VLOOKUP($B35,'Slutlig allokering kvv'!$B$2:$AC$462,MATCH(I$3,'Slutlig allokering kvv'!$B$1:$AJ$1,0),FALSE)/1,0)</f>
        <v>0</v>
      </c>
      <c r="J35">
        <f>IFERROR(VLOOKUP($B35,Kraftvärmeprod!$B$1:$AH$479,MATCH(J$2,Kraftvärmeprod!$B$1:$AG$1,0),FALSE)/1,0)-IFERROR(VLOOKUP($B35,'Slutlig allokering kvv'!$B$2:$AC$462,MATCH(J$3,'Slutlig allokering kvv'!$B$1:$AJ$1,0),FALSE)/1,0)</f>
        <v>2.2690700000000001</v>
      </c>
      <c r="K35">
        <f>IFERROR(VLOOKUP($B35,Kraftvärmeprod!$B$1:$AH$479,MATCH(K$2,Kraftvärmeprod!$B$1:$AG$1,0),FALSE)/1,0)-IFERROR(VLOOKUP($B35,'Slutlig allokering kvv'!$B$2:$AC$462,MATCH(K$3,'Slutlig allokering kvv'!$B$1:$AJ$1,0),FALSE)/1,0)</f>
        <v>0</v>
      </c>
      <c r="L35">
        <f>IFERROR(VLOOKUP($B35,Kraftvärmeprod!$B$1:$AH$479,MATCH(L$2,Kraftvärmeprod!$B$1:$AG$1,0),FALSE)/1,0)-IFERROR(VLOOKUP($B35,'Slutlig allokering kvv'!$B$2:$AC$462,MATCH(L$3,'Slutlig allokering kvv'!$B$1:$AJ$1,0),FALSE)/1,0)</f>
        <v>129.24299999999999</v>
      </c>
      <c r="M35" s="40">
        <f>IFERROR(VLOOKUP($B35,Miljö!$B$1:$S$477,MATCH(M$2,Miljö!$B$1:$X$1,0),FALSE)/1,0)-IFERROR(VLOOKUP($B35,'Slutlig allokering kvv'!$B$2:$AC$462,MATCH(M$3,'Slutlig allokering kvv'!$B$1:$AJ$1,0),FALSE)/1,0)</f>
        <v>12.203000000000003</v>
      </c>
      <c r="N35">
        <f>IFERROR(VLOOKUP($B35,Kraftvärmeprod!$B$1:$AH$479,MATCH(N$2,Kraftvärmeprod!$B$1:$AG$1,0),FALSE)/1,0)-IFERROR(VLOOKUP($B35,'Slutlig allokering kvv'!$B$2:$AC$462,MATCH(N$3,'Slutlig allokering kvv'!$B$1:$AJ$1,0),FALSE)/1,0)</f>
        <v>0</v>
      </c>
      <c r="O35">
        <f>IFERROR(VLOOKUP($B35,Kraftvärmeprod!$B$1:$AH$479,MATCH(O$2,Kraftvärmeprod!$B$1:$AG$1,0),FALSE)/1,0)-IFERROR(VLOOKUP($B35,'Slutlig allokering kvv'!$B$2:$AC$462,MATCH(O$3,'Slutlig allokering kvv'!$B$1:$AJ$1,0),FALSE)/1,0)</f>
        <v>0</v>
      </c>
      <c r="P35">
        <f>IFERROR(VLOOKUP($B35,Kraftvärmeprod!$B$1:$AH$479,MATCH(P$2,Kraftvärmeprod!$B$1:$AG$1,0),FALSE)/1,0)-IFERROR(VLOOKUP($B35,'Slutlig allokering kvv'!$B$2:$AC$462,MATCH(P$3,'Slutlig allokering kvv'!$B$1:$AJ$1,0),FALSE)/1,0)</f>
        <v>0</v>
      </c>
      <c r="Q35">
        <f>IFERROR(VLOOKUP($B35,Kraftvärmeprod!$B$1:$AH$479,MATCH(Q$2,Kraftvärmeprod!$B$1:$AG$1,0),FALSE)/1,0)-IFERROR(VLOOKUP($B35,'Slutlig allokering kvv'!$B$2:$AC$462,MATCH(Q$3,'Slutlig allokering kvv'!$B$1:$AJ$1,0),FALSE)/1,0)</f>
        <v>0</v>
      </c>
      <c r="R35">
        <f>IFERROR(VLOOKUP($B35,Kraftvärmeprod!$B$1:$AH$479,MATCH(R$2,Kraftvärmeprod!$B$1:$AG$1,0),FALSE)/1,0)-IFERROR(VLOOKUP($B35,'Slutlig allokering kvv'!$B$2:$AC$462,MATCH(R$3,'Slutlig allokering kvv'!$B$1:$AJ$1,0),FALSE)/1,0)</f>
        <v>15.774099999999997</v>
      </c>
      <c r="S35">
        <f>IFERROR(VLOOKUP($B35,Kraftvärmeprod!$B$1:$AH$479,MATCH(S$2,Kraftvärmeprod!$B$1:$AG$1,0),FALSE)/1,0)-IFERROR(VLOOKUP($B35,'Slutlig allokering kvv'!$B$2:$AC$462,MATCH(S$3,'Slutlig allokering kvv'!$B$1:$AJ$1,0),FALSE)/1,0)</f>
        <v>0</v>
      </c>
      <c r="T35">
        <f>IFERROR(VLOOKUP($B35,Kraftvärmeprod!$B$1:$AH$479,MATCH(T$2,Kraftvärmeprod!$B$1:$AG$1,0),FALSE)/1,0)-IFERROR(VLOOKUP($B35,'Slutlig allokering kvv'!$B$2:$AC$462,MATCH(T$3,'Slutlig allokering kvv'!$B$1:$AJ$1,0),FALSE)/1,0)</f>
        <v>0</v>
      </c>
      <c r="U35">
        <f>IFERROR(VLOOKUP($B35,Kraftvärmeprod!$B$1:$AH$479,MATCH(U$2,Kraftvärmeprod!$B$1:$AG$1,0),FALSE)/1,0)-IFERROR(VLOOKUP($B35,'Slutlig allokering kvv'!$B$2:$AC$462,MATCH(U$3,'Slutlig allokering kvv'!$B$1:$AJ$1,0),FALSE)/1,0)</f>
        <v>0</v>
      </c>
      <c r="V35">
        <f>IFERROR(VLOOKUP($B35,Kraftvärmeprod!$B$1:$AH$479,MATCH(V$2,Kraftvärmeprod!$B$1:$AG$1,0),FALSE)/1,0)-IFERROR(VLOOKUP($B35,'Slutlig allokering kvv'!$B$2:$AC$462,MATCH(V$3,'Slutlig allokering kvv'!$B$1:$AJ$1,0),FALSE)/1,0)</f>
        <v>0</v>
      </c>
      <c r="W35">
        <f>IFERROR(VLOOKUP($B35,Kraftvärmeprod!$B$1:$AH$479,MATCH(W$2,Kraftvärmeprod!$B$1:$AG$1,0),FALSE)/1,0)-IFERROR(VLOOKUP($B35,'Slutlig allokering kvv'!$B$2:$AC$462,MATCH(W$3,'Slutlig allokering kvv'!$B$1:$AJ$1,0),FALSE)/1,0)</f>
        <v>0</v>
      </c>
      <c r="X35">
        <f>IFERROR(VLOOKUP($B35,Kraftvärmeprod!$B$1:$AH$479,MATCH(X$2,Kraftvärmeprod!$B$1:$AG$1,0),FALSE)/1,0)-IFERROR(VLOOKUP($B35,'Slutlig allokering kvv'!$B$2:$AC$462,MATCH(X$3,'Slutlig allokering kvv'!$B$1:$AJ$1,0),FALSE)/1,0)</f>
        <v>0</v>
      </c>
      <c r="Y35">
        <f>IFERROR(VLOOKUP($B35,Kraftvärmeprod!$B$1:$AH$479,MATCH(Y$2,Kraftvärmeprod!$B$1:$AG$1,0),FALSE)/1,0)-IFERROR(VLOOKUP($B35,'Slutlig allokering kvv'!$B$2:$AC$462,MATCH(Y$3,'Slutlig allokering kvv'!$B$1:$AJ$1,0),FALSE)/1,0)</f>
        <v>0</v>
      </c>
      <c r="Z35">
        <f>IFERROR(VLOOKUP($B35,Kraftvärmeprod!$B$1:$AH$479,MATCH(Z$2,Kraftvärmeprod!$B$1:$AG$1,0),FALSE)/1,0)-IFERROR(VLOOKUP($B35,'Slutlig allokering kvv'!$B$2:$AC$462,MATCH(Z$3,'Slutlig allokering kvv'!$B$1:$AJ$1,0),FALSE)/1,0)</f>
        <v>0</v>
      </c>
      <c r="AA35">
        <f>IFERROR(VLOOKUP($B35,Kraftvärmeprod!$B$1:$AH$479,MATCH(AA$2,Kraftvärmeprod!$B$1:$AG$1,0),FALSE)/1,0)-IFERROR(VLOOKUP($B35,'Slutlig allokering kvv'!$B$2:$AC$462,MATCH(AA$3,'Slutlig allokering kvv'!$B$1:$AJ$1,0),FALSE)/1,0)</f>
        <v>0</v>
      </c>
      <c r="AB35">
        <f>IFERROR(VLOOKUP($B35,Kraftvärmeprod!$B$1:$AH$479,MATCH(AB$2,Kraftvärmeprod!$B$1:$AG$1,0),FALSE)/1,0)-IFERROR(VLOOKUP($B35,'Slutlig allokering kvv'!$B$2:$AC$462,MATCH(AB$3,'Slutlig allokering kvv'!$B$1:$AJ$1,0),FALSE)/1,0)</f>
        <v>0</v>
      </c>
      <c r="AE35">
        <f t="shared" si="0"/>
        <v>277.29526999999996</v>
      </c>
      <c r="AG35">
        <f>IFERROR(VLOOKUP(B35,'Slutlig allokering kvv'!$B$2:$AJ$462,MATCH("Summa justerad allokerad tillförd energi (utan hjälpel och rökgaskondensering):",'Slutlig allokering kvv'!$B$1:$AK$1,0),FALSE)/1,"")</f>
        <v>508.94172999999984</v>
      </c>
      <c r="AI35" s="23">
        <f>IFERROR(1-VLOOKUP(B35,'Slutlig allokering kvv'!$B$2:$AJ$462,MATCH("Andel av bränsle i kvv som allokerats till värme, exklusive rökgaskondensering och hjälpel",'Slutlig allokering kvv'!$B$1:$AK$1,0),FALSE),"")</f>
        <v>0.3526866199377543</v>
      </c>
      <c r="AK35" s="23">
        <f t="shared" si="1"/>
        <v>0.35268661993775413</v>
      </c>
    </row>
    <row r="36" spans="1:37" x14ac:dyDescent="0.25">
      <c r="A36" s="2" t="s">
        <v>55</v>
      </c>
      <c r="B36" s="2" t="s">
        <v>57</v>
      </c>
      <c r="C36" s="2" t="str">
        <f>IFERROR(VLOOKUP($B36,Kraftvärmeprod!$B$1:$AH$479,MATCH(C$3,Kraftvärmeprod!$B$1:$AG$1,0),FALSE)/1,"")</f>
        <v/>
      </c>
      <c r="D36" s="2" t="str">
        <f>IFERROR(VLOOKUP($B36,Kraftvärmeprod!$B$1:$AH$479,MATCH(D$3,Kraftvärmeprod!$B$1:$AG$1,0),FALSE)/1,"")</f>
        <v/>
      </c>
      <c r="E36">
        <f>IFERROR(VLOOKUP($B36,Kraftvärmeprod!$B$1:$AH$479,MATCH(E$2,Kraftvärmeprod!$B$1:$AG$1,0),FALSE)/1,0)-IFERROR(VLOOKUP($B36,'Slutlig allokering kvv'!$B$2:$AC$462,MATCH(E$3,'Slutlig allokering kvv'!$B$1:$AJ$1,0),FALSE)/1,0)</f>
        <v>0</v>
      </c>
      <c r="F36">
        <f>IFERROR(VLOOKUP($B36,Kraftvärmeprod!$B$1:$AH$479,MATCH(F$2,Kraftvärmeprod!$B$1:$AG$1,0),FALSE)/1,0)-IFERROR(VLOOKUP($B36,'Slutlig allokering kvv'!$B$2:$AC$462,MATCH(F$3,'Slutlig allokering kvv'!$B$1:$AJ$1,0),FALSE)/1,0)</f>
        <v>0</v>
      </c>
      <c r="G36">
        <f>IFERROR(VLOOKUP($B36,Kraftvärmeprod!$B$1:$AH$479,MATCH(G$2,Kraftvärmeprod!$B$1:$AG$1,0),FALSE)/1,0)-IFERROR(VLOOKUP($B36,'Slutlig allokering kvv'!$B$2:$AC$462,MATCH(G$3,'Slutlig allokering kvv'!$B$1:$AJ$1,0),FALSE)/1,0)</f>
        <v>0</v>
      </c>
      <c r="H36">
        <f>IFERROR(VLOOKUP($B36,Kraftvärmeprod!$B$1:$AH$479,MATCH(H$2,Kraftvärmeprod!$B$1:$AG$1,0),FALSE)/1,0)-IFERROR(VLOOKUP($B36,'Slutlig allokering kvv'!$B$2:$AC$462,MATCH(H$3,'Slutlig allokering kvv'!$B$1:$AJ$1,0),FALSE)/1,0)</f>
        <v>0</v>
      </c>
      <c r="I36">
        <f>IFERROR(VLOOKUP($B36,Kraftvärmeprod!$B$1:$AH$479,MATCH(I$2,Kraftvärmeprod!$B$1:$AG$1,0),FALSE)/1,0)-IFERROR(VLOOKUP($B36,'Slutlig allokering kvv'!$B$2:$AC$462,MATCH(I$3,'Slutlig allokering kvv'!$B$1:$AJ$1,0),FALSE)/1,0)</f>
        <v>0</v>
      </c>
      <c r="J36">
        <f>IFERROR(VLOOKUP($B36,Kraftvärmeprod!$B$1:$AH$479,MATCH(J$2,Kraftvärmeprod!$B$1:$AG$1,0),FALSE)/1,0)-IFERROR(VLOOKUP($B36,'Slutlig allokering kvv'!$B$2:$AC$462,MATCH(J$3,'Slutlig allokering kvv'!$B$1:$AJ$1,0),FALSE)/1,0)</f>
        <v>0</v>
      </c>
      <c r="K36">
        <f>IFERROR(VLOOKUP($B36,Kraftvärmeprod!$B$1:$AH$479,MATCH(K$2,Kraftvärmeprod!$B$1:$AG$1,0),FALSE)/1,0)-IFERROR(VLOOKUP($B36,'Slutlig allokering kvv'!$B$2:$AC$462,MATCH(K$3,'Slutlig allokering kvv'!$B$1:$AJ$1,0),FALSE)/1,0)</f>
        <v>0</v>
      </c>
      <c r="L36">
        <f>IFERROR(VLOOKUP($B36,Kraftvärmeprod!$B$1:$AH$479,MATCH(L$2,Kraftvärmeprod!$B$1:$AG$1,0),FALSE)/1,0)-IFERROR(VLOOKUP($B36,'Slutlig allokering kvv'!$B$2:$AC$462,MATCH(L$3,'Slutlig allokering kvv'!$B$1:$AJ$1,0),FALSE)/1,0)</f>
        <v>0</v>
      </c>
      <c r="M36" s="40">
        <f>IFERROR(VLOOKUP($B36,Miljö!$B$1:$S$477,MATCH(M$2,Miljö!$B$1:$X$1,0),FALSE)/1,0)-IFERROR(VLOOKUP($B36,'Slutlig allokering kvv'!$B$2:$AC$462,MATCH(M$3,'Slutlig allokering kvv'!$B$1:$AJ$1,0),FALSE)/1,0)</f>
        <v>0</v>
      </c>
      <c r="N36">
        <f>IFERROR(VLOOKUP($B36,Kraftvärmeprod!$B$1:$AH$479,MATCH(N$2,Kraftvärmeprod!$B$1:$AG$1,0),FALSE)/1,0)-IFERROR(VLOOKUP($B36,'Slutlig allokering kvv'!$B$2:$AC$462,MATCH(N$3,'Slutlig allokering kvv'!$B$1:$AJ$1,0),FALSE)/1,0)</f>
        <v>0</v>
      </c>
      <c r="O36">
        <f>IFERROR(VLOOKUP($B36,Kraftvärmeprod!$B$1:$AH$479,MATCH(O$2,Kraftvärmeprod!$B$1:$AG$1,0),FALSE)/1,0)-IFERROR(VLOOKUP($B36,'Slutlig allokering kvv'!$B$2:$AC$462,MATCH(O$3,'Slutlig allokering kvv'!$B$1:$AJ$1,0),FALSE)/1,0)</f>
        <v>0</v>
      </c>
      <c r="P36">
        <f>IFERROR(VLOOKUP($B36,Kraftvärmeprod!$B$1:$AH$479,MATCH(P$2,Kraftvärmeprod!$B$1:$AG$1,0),FALSE)/1,0)-IFERROR(VLOOKUP($B36,'Slutlig allokering kvv'!$B$2:$AC$462,MATCH(P$3,'Slutlig allokering kvv'!$B$1:$AJ$1,0),FALSE)/1,0)</f>
        <v>0</v>
      </c>
      <c r="Q36">
        <f>IFERROR(VLOOKUP($B36,Kraftvärmeprod!$B$1:$AH$479,MATCH(Q$2,Kraftvärmeprod!$B$1:$AG$1,0),FALSE)/1,0)-IFERROR(VLOOKUP($B36,'Slutlig allokering kvv'!$B$2:$AC$462,MATCH(Q$3,'Slutlig allokering kvv'!$B$1:$AJ$1,0),FALSE)/1,0)</f>
        <v>0</v>
      </c>
      <c r="R36">
        <f>IFERROR(VLOOKUP($B36,Kraftvärmeprod!$B$1:$AH$479,MATCH(R$2,Kraftvärmeprod!$B$1:$AG$1,0),FALSE)/1,0)-IFERROR(VLOOKUP($B36,'Slutlig allokering kvv'!$B$2:$AC$462,MATCH(R$3,'Slutlig allokering kvv'!$B$1:$AJ$1,0),FALSE)/1,0)</f>
        <v>0</v>
      </c>
      <c r="S36">
        <f>IFERROR(VLOOKUP($B36,Kraftvärmeprod!$B$1:$AH$479,MATCH(S$2,Kraftvärmeprod!$B$1:$AG$1,0),FALSE)/1,0)-IFERROR(VLOOKUP($B36,'Slutlig allokering kvv'!$B$2:$AC$462,MATCH(S$3,'Slutlig allokering kvv'!$B$1:$AJ$1,0),FALSE)/1,0)</f>
        <v>0</v>
      </c>
      <c r="T36">
        <f>IFERROR(VLOOKUP($B36,Kraftvärmeprod!$B$1:$AH$479,MATCH(T$2,Kraftvärmeprod!$B$1:$AG$1,0),FALSE)/1,0)-IFERROR(VLOOKUP($B36,'Slutlig allokering kvv'!$B$2:$AC$462,MATCH(T$3,'Slutlig allokering kvv'!$B$1:$AJ$1,0),FALSE)/1,0)</f>
        <v>0</v>
      </c>
      <c r="U36">
        <f>IFERROR(VLOOKUP($B36,Kraftvärmeprod!$B$1:$AH$479,MATCH(U$2,Kraftvärmeprod!$B$1:$AG$1,0),FALSE)/1,0)-IFERROR(VLOOKUP($B36,'Slutlig allokering kvv'!$B$2:$AC$462,MATCH(U$3,'Slutlig allokering kvv'!$B$1:$AJ$1,0),FALSE)/1,0)</f>
        <v>0</v>
      </c>
      <c r="V36">
        <f>IFERROR(VLOOKUP($B36,Kraftvärmeprod!$B$1:$AH$479,MATCH(V$2,Kraftvärmeprod!$B$1:$AG$1,0),FALSE)/1,0)-IFERROR(VLOOKUP($B36,'Slutlig allokering kvv'!$B$2:$AC$462,MATCH(V$3,'Slutlig allokering kvv'!$B$1:$AJ$1,0),FALSE)/1,0)</f>
        <v>0</v>
      </c>
      <c r="W36">
        <f>IFERROR(VLOOKUP($B36,Kraftvärmeprod!$B$1:$AH$479,MATCH(W$2,Kraftvärmeprod!$B$1:$AG$1,0),FALSE)/1,0)-IFERROR(VLOOKUP($B36,'Slutlig allokering kvv'!$B$2:$AC$462,MATCH(W$3,'Slutlig allokering kvv'!$B$1:$AJ$1,0),FALSE)/1,0)</f>
        <v>0</v>
      </c>
      <c r="X36">
        <f>IFERROR(VLOOKUP($B36,Kraftvärmeprod!$B$1:$AH$479,MATCH(X$2,Kraftvärmeprod!$B$1:$AG$1,0),FALSE)/1,0)-IFERROR(VLOOKUP($B36,'Slutlig allokering kvv'!$B$2:$AC$462,MATCH(X$3,'Slutlig allokering kvv'!$B$1:$AJ$1,0),FALSE)/1,0)</f>
        <v>0</v>
      </c>
      <c r="Y36">
        <f>IFERROR(VLOOKUP($B36,Kraftvärmeprod!$B$1:$AH$479,MATCH(Y$2,Kraftvärmeprod!$B$1:$AG$1,0),FALSE)/1,0)-IFERROR(VLOOKUP($B36,'Slutlig allokering kvv'!$B$2:$AC$462,MATCH(Y$3,'Slutlig allokering kvv'!$B$1:$AJ$1,0),FALSE)/1,0)</f>
        <v>0</v>
      </c>
      <c r="Z36">
        <f>IFERROR(VLOOKUP($B36,Kraftvärmeprod!$B$1:$AH$479,MATCH(Z$2,Kraftvärmeprod!$B$1:$AG$1,0),FALSE)/1,0)-IFERROR(VLOOKUP($B36,'Slutlig allokering kvv'!$B$2:$AC$462,MATCH(Z$3,'Slutlig allokering kvv'!$B$1:$AJ$1,0),FALSE)/1,0)</f>
        <v>0</v>
      </c>
      <c r="AA36">
        <f>IFERROR(VLOOKUP($B36,Kraftvärmeprod!$B$1:$AH$479,MATCH(AA$2,Kraftvärmeprod!$B$1:$AG$1,0),FALSE)/1,0)-IFERROR(VLOOKUP($B36,'Slutlig allokering kvv'!$B$2:$AC$462,MATCH(AA$3,'Slutlig allokering kvv'!$B$1:$AJ$1,0),FALSE)/1,0)</f>
        <v>0</v>
      </c>
      <c r="AB36">
        <f>IFERROR(VLOOKUP($B36,Kraftvärmeprod!$B$1:$AH$479,MATCH(AB$2,Kraftvärmeprod!$B$1:$AG$1,0),FALSE)/1,0)-IFERROR(VLOOKUP($B36,'Slutlig allokering kvv'!$B$2:$AC$462,MATCH(AB$3,'Slutlig allokering kvv'!$B$1:$AJ$1,0),FALSE)/1,0)</f>
        <v>0</v>
      </c>
      <c r="AE36">
        <f t="shared" si="0"/>
        <v>0</v>
      </c>
      <c r="AG36">
        <f>IFERROR(VLOOKUP(B36,'Slutlig allokering kvv'!$B$2:$AJ$462,MATCH("Summa justerad allokerad tillförd energi (utan hjälpel och rökgaskondensering):",'Slutlig allokering kvv'!$B$1:$AK$1,0),FALSE)/1,"")</f>
        <v>0</v>
      </c>
      <c r="AI36" s="23" t="str">
        <f>IFERROR(1-VLOOKUP(B36,'Slutlig allokering kvv'!$B$2:$AJ$462,MATCH("Andel av bränsle i kvv som allokerats till värme, exklusive rökgaskondensering och hjälpel",'Slutlig allokering kvv'!$B$1:$AK$1,0),FALSE),"")</f>
        <v/>
      </c>
      <c r="AK36" s="23" t="str">
        <f t="shared" si="1"/>
        <v/>
      </c>
    </row>
    <row r="37" spans="1:37" x14ac:dyDescent="0.25">
      <c r="A37" s="2" t="s">
        <v>58</v>
      </c>
      <c r="B37" s="2" t="s">
        <v>59</v>
      </c>
      <c r="C37" s="2" t="str">
        <f>IFERROR(VLOOKUP($B37,Kraftvärmeprod!$B$1:$AH$479,MATCH(C$3,Kraftvärmeprod!$B$1:$AG$1,0),FALSE)/1,"")</f>
        <v/>
      </c>
      <c r="D37" s="2" t="str">
        <f>IFERROR(VLOOKUP($B37,Kraftvärmeprod!$B$1:$AH$479,MATCH(D$3,Kraftvärmeprod!$B$1:$AG$1,0),FALSE)/1,"")</f>
        <v/>
      </c>
      <c r="E37">
        <f>IFERROR(VLOOKUP($B37,Kraftvärmeprod!$B$1:$AH$479,MATCH(E$2,Kraftvärmeprod!$B$1:$AG$1,0),FALSE)/1,0)-IFERROR(VLOOKUP($B37,'Slutlig allokering kvv'!$B$2:$AC$462,MATCH(E$3,'Slutlig allokering kvv'!$B$1:$AJ$1,0),FALSE)/1,0)</f>
        <v>0</v>
      </c>
      <c r="F37">
        <f>IFERROR(VLOOKUP($B37,Kraftvärmeprod!$B$1:$AH$479,MATCH(F$2,Kraftvärmeprod!$B$1:$AG$1,0),FALSE)/1,0)-IFERROR(VLOOKUP($B37,'Slutlig allokering kvv'!$B$2:$AC$462,MATCH(F$3,'Slutlig allokering kvv'!$B$1:$AJ$1,0),FALSE)/1,0)</f>
        <v>0</v>
      </c>
      <c r="G37">
        <f>IFERROR(VLOOKUP($B37,Kraftvärmeprod!$B$1:$AH$479,MATCH(G$2,Kraftvärmeprod!$B$1:$AG$1,0),FALSE)/1,0)-IFERROR(VLOOKUP($B37,'Slutlig allokering kvv'!$B$2:$AC$462,MATCH(G$3,'Slutlig allokering kvv'!$B$1:$AJ$1,0),FALSE)/1,0)</f>
        <v>0</v>
      </c>
      <c r="H37">
        <f>IFERROR(VLOOKUP($B37,Kraftvärmeprod!$B$1:$AH$479,MATCH(H$2,Kraftvärmeprod!$B$1:$AG$1,0),FALSE)/1,0)-IFERROR(VLOOKUP($B37,'Slutlig allokering kvv'!$B$2:$AC$462,MATCH(H$3,'Slutlig allokering kvv'!$B$1:$AJ$1,0),FALSE)/1,0)</f>
        <v>0</v>
      </c>
      <c r="I37">
        <f>IFERROR(VLOOKUP($B37,Kraftvärmeprod!$B$1:$AH$479,MATCH(I$2,Kraftvärmeprod!$B$1:$AG$1,0),FALSE)/1,0)-IFERROR(VLOOKUP($B37,'Slutlig allokering kvv'!$B$2:$AC$462,MATCH(I$3,'Slutlig allokering kvv'!$B$1:$AJ$1,0),FALSE)/1,0)</f>
        <v>0</v>
      </c>
      <c r="J37">
        <f>IFERROR(VLOOKUP($B37,Kraftvärmeprod!$B$1:$AH$479,MATCH(J$2,Kraftvärmeprod!$B$1:$AG$1,0),FALSE)/1,0)-IFERROR(VLOOKUP($B37,'Slutlig allokering kvv'!$B$2:$AC$462,MATCH(J$3,'Slutlig allokering kvv'!$B$1:$AJ$1,0),FALSE)/1,0)</f>
        <v>0</v>
      </c>
      <c r="K37">
        <f>IFERROR(VLOOKUP($B37,Kraftvärmeprod!$B$1:$AH$479,MATCH(K$2,Kraftvärmeprod!$B$1:$AG$1,0),FALSE)/1,0)-IFERROR(VLOOKUP($B37,'Slutlig allokering kvv'!$B$2:$AC$462,MATCH(K$3,'Slutlig allokering kvv'!$B$1:$AJ$1,0),FALSE)/1,0)</f>
        <v>0</v>
      </c>
      <c r="L37">
        <f>IFERROR(VLOOKUP($B37,Kraftvärmeprod!$B$1:$AH$479,MATCH(L$2,Kraftvärmeprod!$B$1:$AG$1,0),FALSE)/1,0)-IFERROR(VLOOKUP($B37,'Slutlig allokering kvv'!$B$2:$AC$462,MATCH(L$3,'Slutlig allokering kvv'!$B$1:$AJ$1,0),FALSE)/1,0)</f>
        <v>0</v>
      </c>
      <c r="M37" s="40">
        <f>IFERROR(VLOOKUP($B37,Miljö!$B$1:$S$477,MATCH(M$2,Miljö!$B$1:$X$1,0),FALSE)/1,0)-IFERROR(VLOOKUP($B37,'Slutlig allokering kvv'!$B$2:$AC$462,MATCH(M$3,'Slutlig allokering kvv'!$B$1:$AJ$1,0),FALSE)/1,0)</f>
        <v>0</v>
      </c>
      <c r="N37">
        <f>IFERROR(VLOOKUP($B37,Kraftvärmeprod!$B$1:$AH$479,MATCH(N$2,Kraftvärmeprod!$B$1:$AG$1,0),FALSE)/1,0)-IFERROR(VLOOKUP($B37,'Slutlig allokering kvv'!$B$2:$AC$462,MATCH(N$3,'Slutlig allokering kvv'!$B$1:$AJ$1,0),FALSE)/1,0)</f>
        <v>0</v>
      </c>
      <c r="O37">
        <f>IFERROR(VLOOKUP($B37,Kraftvärmeprod!$B$1:$AH$479,MATCH(O$2,Kraftvärmeprod!$B$1:$AG$1,0),FALSE)/1,0)-IFERROR(VLOOKUP($B37,'Slutlig allokering kvv'!$B$2:$AC$462,MATCH(O$3,'Slutlig allokering kvv'!$B$1:$AJ$1,0),FALSE)/1,0)</f>
        <v>0</v>
      </c>
      <c r="P37">
        <f>IFERROR(VLOOKUP($B37,Kraftvärmeprod!$B$1:$AH$479,MATCH(P$2,Kraftvärmeprod!$B$1:$AG$1,0),FALSE)/1,0)-IFERROR(VLOOKUP($B37,'Slutlig allokering kvv'!$B$2:$AC$462,MATCH(P$3,'Slutlig allokering kvv'!$B$1:$AJ$1,0),FALSE)/1,0)</f>
        <v>0</v>
      </c>
      <c r="Q37">
        <f>IFERROR(VLOOKUP($B37,Kraftvärmeprod!$B$1:$AH$479,MATCH(Q$2,Kraftvärmeprod!$B$1:$AG$1,0),FALSE)/1,0)-IFERROR(VLOOKUP($B37,'Slutlig allokering kvv'!$B$2:$AC$462,MATCH(Q$3,'Slutlig allokering kvv'!$B$1:$AJ$1,0),FALSE)/1,0)</f>
        <v>0</v>
      </c>
      <c r="R37">
        <f>IFERROR(VLOOKUP($B37,Kraftvärmeprod!$B$1:$AH$479,MATCH(R$2,Kraftvärmeprod!$B$1:$AG$1,0),FALSE)/1,0)-IFERROR(VLOOKUP($B37,'Slutlig allokering kvv'!$B$2:$AC$462,MATCH(R$3,'Slutlig allokering kvv'!$B$1:$AJ$1,0),FALSE)/1,0)</f>
        <v>0</v>
      </c>
      <c r="S37">
        <f>IFERROR(VLOOKUP($B37,Kraftvärmeprod!$B$1:$AH$479,MATCH(S$2,Kraftvärmeprod!$B$1:$AG$1,0),FALSE)/1,0)-IFERROR(VLOOKUP($B37,'Slutlig allokering kvv'!$B$2:$AC$462,MATCH(S$3,'Slutlig allokering kvv'!$B$1:$AJ$1,0),FALSE)/1,0)</f>
        <v>0</v>
      </c>
      <c r="T37">
        <f>IFERROR(VLOOKUP($B37,Kraftvärmeprod!$B$1:$AH$479,MATCH(T$2,Kraftvärmeprod!$B$1:$AG$1,0),FALSE)/1,0)-IFERROR(VLOOKUP($B37,'Slutlig allokering kvv'!$B$2:$AC$462,MATCH(T$3,'Slutlig allokering kvv'!$B$1:$AJ$1,0),FALSE)/1,0)</f>
        <v>0</v>
      </c>
      <c r="U37">
        <f>IFERROR(VLOOKUP($B37,Kraftvärmeprod!$B$1:$AH$479,MATCH(U$2,Kraftvärmeprod!$B$1:$AG$1,0),FALSE)/1,0)-IFERROR(VLOOKUP($B37,'Slutlig allokering kvv'!$B$2:$AC$462,MATCH(U$3,'Slutlig allokering kvv'!$B$1:$AJ$1,0),FALSE)/1,0)</f>
        <v>0</v>
      </c>
      <c r="V37">
        <f>IFERROR(VLOOKUP($B37,Kraftvärmeprod!$B$1:$AH$479,MATCH(V$2,Kraftvärmeprod!$B$1:$AG$1,0),FALSE)/1,0)-IFERROR(VLOOKUP($B37,'Slutlig allokering kvv'!$B$2:$AC$462,MATCH(V$3,'Slutlig allokering kvv'!$B$1:$AJ$1,0),FALSE)/1,0)</f>
        <v>0</v>
      </c>
      <c r="W37">
        <f>IFERROR(VLOOKUP($B37,Kraftvärmeprod!$B$1:$AH$479,MATCH(W$2,Kraftvärmeprod!$B$1:$AG$1,0),FALSE)/1,0)-IFERROR(VLOOKUP($B37,'Slutlig allokering kvv'!$B$2:$AC$462,MATCH(W$3,'Slutlig allokering kvv'!$B$1:$AJ$1,0),FALSE)/1,0)</f>
        <v>0</v>
      </c>
      <c r="X37">
        <f>IFERROR(VLOOKUP($B37,Kraftvärmeprod!$B$1:$AH$479,MATCH(X$2,Kraftvärmeprod!$B$1:$AG$1,0),FALSE)/1,0)-IFERROR(VLOOKUP($B37,'Slutlig allokering kvv'!$B$2:$AC$462,MATCH(X$3,'Slutlig allokering kvv'!$B$1:$AJ$1,0),FALSE)/1,0)</f>
        <v>0</v>
      </c>
      <c r="Y37">
        <f>IFERROR(VLOOKUP($B37,Kraftvärmeprod!$B$1:$AH$479,MATCH(Y$2,Kraftvärmeprod!$B$1:$AG$1,0),FALSE)/1,0)-IFERROR(VLOOKUP($B37,'Slutlig allokering kvv'!$B$2:$AC$462,MATCH(Y$3,'Slutlig allokering kvv'!$B$1:$AJ$1,0),FALSE)/1,0)</f>
        <v>0</v>
      </c>
      <c r="Z37">
        <f>IFERROR(VLOOKUP($B37,Kraftvärmeprod!$B$1:$AH$479,MATCH(Z$2,Kraftvärmeprod!$B$1:$AG$1,0),FALSE)/1,0)-IFERROR(VLOOKUP($B37,'Slutlig allokering kvv'!$B$2:$AC$462,MATCH(Z$3,'Slutlig allokering kvv'!$B$1:$AJ$1,0),FALSE)/1,0)</f>
        <v>0</v>
      </c>
      <c r="AA37">
        <f>IFERROR(VLOOKUP($B37,Kraftvärmeprod!$B$1:$AH$479,MATCH(AA$2,Kraftvärmeprod!$B$1:$AG$1,0),FALSE)/1,0)-IFERROR(VLOOKUP($B37,'Slutlig allokering kvv'!$B$2:$AC$462,MATCH(AA$3,'Slutlig allokering kvv'!$B$1:$AJ$1,0),FALSE)/1,0)</f>
        <v>0</v>
      </c>
      <c r="AB37">
        <f>IFERROR(VLOOKUP($B37,Kraftvärmeprod!$B$1:$AH$479,MATCH(AB$2,Kraftvärmeprod!$B$1:$AG$1,0),FALSE)/1,0)-IFERROR(VLOOKUP($B37,'Slutlig allokering kvv'!$B$2:$AC$462,MATCH(AB$3,'Slutlig allokering kvv'!$B$1:$AJ$1,0),FALSE)/1,0)</f>
        <v>0</v>
      </c>
      <c r="AE37">
        <f t="shared" si="0"/>
        <v>0</v>
      </c>
      <c r="AG37">
        <f>IFERROR(VLOOKUP(B37,'Slutlig allokering kvv'!$B$2:$AJ$462,MATCH("Summa justerad allokerad tillförd energi (utan hjälpel och rökgaskondensering):",'Slutlig allokering kvv'!$B$1:$AK$1,0),FALSE)/1,"")</f>
        <v>0</v>
      </c>
      <c r="AI37" s="23" t="str">
        <f>IFERROR(1-VLOOKUP(B37,'Slutlig allokering kvv'!$B$2:$AJ$462,MATCH("Andel av bränsle i kvv som allokerats till värme, exklusive rökgaskondensering och hjälpel",'Slutlig allokering kvv'!$B$1:$AK$1,0),FALSE),"")</f>
        <v/>
      </c>
      <c r="AK37" s="23" t="str">
        <f t="shared" si="1"/>
        <v/>
      </c>
    </row>
    <row r="38" spans="1:37" x14ac:dyDescent="0.25">
      <c r="A38" s="2" t="s">
        <v>60</v>
      </c>
      <c r="B38" s="2" t="s">
        <v>61</v>
      </c>
      <c r="C38" s="2" t="str">
        <f>IFERROR(VLOOKUP($B38,Kraftvärmeprod!$B$1:$AH$479,MATCH(C$3,Kraftvärmeprod!$B$1:$AG$1,0),FALSE)/1,"")</f>
        <v/>
      </c>
      <c r="D38" s="2" t="str">
        <f>IFERROR(VLOOKUP($B38,Kraftvärmeprod!$B$1:$AH$479,MATCH(D$3,Kraftvärmeprod!$B$1:$AG$1,0),FALSE)/1,"")</f>
        <v/>
      </c>
      <c r="E38">
        <f>IFERROR(VLOOKUP($B38,Kraftvärmeprod!$B$1:$AH$479,MATCH(E$2,Kraftvärmeprod!$B$1:$AG$1,0),FALSE)/1,0)-IFERROR(VLOOKUP($B38,'Slutlig allokering kvv'!$B$2:$AC$462,MATCH(E$3,'Slutlig allokering kvv'!$B$1:$AJ$1,0),FALSE)/1,0)</f>
        <v>0</v>
      </c>
      <c r="F38">
        <f>IFERROR(VLOOKUP($B38,Kraftvärmeprod!$B$1:$AH$479,MATCH(F$2,Kraftvärmeprod!$B$1:$AG$1,0),FALSE)/1,0)-IFERROR(VLOOKUP($B38,'Slutlig allokering kvv'!$B$2:$AC$462,MATCH(F$3,'Slutlig allokering kvv'!$B$1:$AJ$1,0),FALSE)/1,0)</f>
        <v>0</v>
      </c>
      <c r="G38">
        <f>IFERROR(VLOOKUP($B38,Kraftvärmeprod!$B$1:$AH$479,MATCH(G$2,Kraftvärmeprod!$B$1:$AG$1,0),FALSE)/1,0)-IFERROR(VLOOKUP($B38,'Slutlig allokering kvv'!$B$2:$AC$462,MATCH(G$3,'Slutlig allokering kvv'!$B$1:$AJ$1,0),FALSE)/1,0)</f>
        <v>0</v>
      </c>
      <c r="H38">
        <f>IFERROR(VLOOKUP($B38,Kraftvärmeprod!$B$1:$AH$479,MATCH(H$2,Kraftvärmeprod!$B$1:$AG$1,0),FALSE)/1,0)-IFERROR(VLOOKUP($B38,'Slutlig allokering kvv'!$B$2:$AC$462,MATCH(H$3,'Slutlig allokering kvv'!$B$1:$AJ$1,0),FALSE)/1,0)</f>
        <v>0</v>
      </c>
      <c r="I38">
        <f>IFERROR(VLOOKUP($B38,Kraftvärmeprod!$B$1:$AH$479,MATCH(I$2,Kraftvärmeprod!$B$1:$AG$1,0),FALSE)/1,0)-IFERROR(VLOOKUP($B38,'Slutlig allokering kvv'!$B$2:$AC$462,MATCH(I$3,'Slutlig allokering kvv'!$B$1:$AJ$1,0),FALSE)/1,0)</f>
        <v>0</v>
      </c>
      <c r="J38">
        <f>IFERROR(VLOOKUP($B38,Kraftvärmeprod!$B$1:$AH$479,MATCH(J$2,Kraftvärmeprod!$B$1:$AG$1,0),FALSE)/1,0)-IFERROR(VLOOKUP($B38,'Slutlig allokering kvv'!$B$2:$AC$462,MATCH(J$3,'Slutlig allokering kvv'!$B$1:$AJ$1,0),FALSE)/1,0)</f>
        <v>0</v>
      </c>
      <c r="K38">
        <f>IFERROR(VLOOKUP($B38,Kraftvärmeprod!$B$1:$AH$479,MATCH(K$2,Kraftvärmeprod!$B$1:$AG$1,0),FALSE)/1,0)-IFERROR(VLOOKUP($B38,'Slutlig allokering kvv'!$B$2:$AC$462,MATCH(K$3,'Slutlig allokering kvv'!$B$1:$AJ$1,0),FALSE)/1,0)</f>
        <v>0</v>
      </c>
      <c r="L38">
        <f>IFERROR(VLOOKUP($B38,Kraftvärmeprod!$B$1:$AH$479,MATCH(L$2,Kraftvärmeprod!$B$1:$AG$1,0),FALSE)/1,0)-IFERROR(VLOOKUP($B38,'Slutlig allokering kvv'!$B$2:$AC$462,MATCH(L$3,'Slutlig allokering kvv'!$B$1:$AJ$1,0),FALSE)/1,0)</f>
        <v>0</v>
      </c>
      <c r="M38" s="40">
        <f>IFERROR(VLOOKUP($B38,Miljö!$B$1:$S$477,MATCH(M$2,Miljö!$B$1:$X$1,0),FALSE)/1,0)-IFERROR(VLOOKUP($B38,'Slutlig allokering kvv'!$B$2:$AC$462,MATCH(M$3,'Slutlig allokering kvv'!$B$1:$AJ$1,0),FALSE)/1,0)</f>
        <v>0</v>
      </c>
      <c r="N38">
        <f>IFERROR(VLOOKUP($B38,Kraftvärmeprod!$B$1:$AH$479,MATCH(N$2,Kraftvärmeprod!$B$1:$AG$1,0),FALSE)/1,0)-IFERROR(VLOOKUP($B38,'Slutlig allokering kvv'!$B$2:$AC$462,MATCH(N$3,'Slutlig allokering kvv'!$B$1:$AJ$1,0),FALSE)/1,0)</f>
        <v>0</v>
      </c>
      <c r="O38">
        <f>IFERROR(VLOOKUP($B38,Kraftvärmeprod!$B$1:$AH$479,MATCH(O$2,Kraftvärmeprod!$B$1:$AG$1,0),FALSE)/1,0)-IFERROR(VLOOKUP($B38,'Slutlig allokering kvv'!$B$2:$AC$462,MATCH(O$3,'Slutlig allokering kvv'!$B$1:$AJ$1,0),FALSE)/1,0)</f>
        <v>0</v>
      </c>
      <c r="P38">
        <f>IFERROR(VLOOKUP($B38,Kraftvärmeprod!$B$1:$AH$479,MATCH(P$2,Kraftvärmeprod!$B$1:$AG$1,0),FALSE)/1,0)-IFERROR(VLOOKUP($B38,'Slutlig allokering kvv'!$B$2:$AC$462,MATCH(P$3,'Slutlig allokering kvv'!$B$1:$AJ$1,0),FALSE)/1,0)</f>
        <v>0</v>
      </c>
      <c r="Q38">
        <f>IFERROR(VLOOKUP($B38,Kraftvärmeprod!$B$1:$AH$479,MATCH(Q$2,Kraftvärmeprod!$B$1:$AG$1,0),FALSE)/1,0)-IFERROR(VLOOKUP($B38,'Slutlig allokering kvv'!$B$2:$AC$462,MATCH(Q$3,'Slutlig allokering kvv'!$B$1:$AJ$1,0),FALSE)/1,0)</f>
        <v>0</v>
      </c>
      <c r="R38">
        <f>IFERROR(VLOOKUP($B38,Kraftvärmeprod!$B$1:$AH$479,MATCH(R$2,Kraftvärmeprod!$B$1:$AG$1,0),FALSE)/1,0)-IFERROR(VLOOKUP($B38,'Slutlig allokering kvv'!$B$2:$AC$462,MATCH(R$3,'Slutlig allokering kvv'!$B$1:$AJ$1,0),FALSE)/1,0)</f>
        <v>0</v>
      </c>
      <c r="S38">
        <f>IFERROR(VLOOKUP($B38,Kraftvärmeprod!$B$1:$AH$479,MATCH(S$2,Kraftvärmeprod!$B$1:$AG$1,0),FALSE)/1,0)-IFERROR(VLOOKUP($B38,'Slutlig allokering kvv'!$B$2:$AC$462,MATCH(S$3,'Slutlig allokering kvv'!$B$1:$AJ$1,0),FALSE)/1,0)</f>
        <v>0</v>
      </c>
      <c r="T38">
        <f>IFERROR(VLOOKUP($B38,Kraftvärmeprod!$B$1:$AH$479,MATCH(T$2,Kraftvärmeprod!$B$1:$AG$1,0),FALSE)/1,0)-IFERROR(VLOOKUP($B38,'Slutlig allokering kvv'!$B$2:$AC$462,MATCH(T$3,'Slutlig allokering kvv'!$B$1:$AJ$1,0),FALSE)/1,0)</f>
        <v>0</v>
      </c>
      <c r="U38">
        <f>IFERROR(VLOOKUP($B38,Kraftvärmeprod!$B$1:$AH$479,MATCH(U$2,Kraftvärmeprod!$B$1:$AG$1,0),FALSE)/1,0)-IFERROR(VLOOKUP($B38,'Slutlig allokering kvv'!$B$2:$AC$462,MATCH(U$3,'Slutlig allokering kvv'!$B$1:$AJ$1,0),FALSE)/1,0)</f>
        <v>0</v>
      </c>
      <c r="V38">
        <f>IFERROR(VLOOKUP($B38,Kraftvärmeprod!$B$1:$AH$479,MATCH(V$2,Kraftvärmeprod!$B$1:$AG$1,0),FALSE)/1,0)-IFERROR(VLOOKUP($B38,'Slutlig allokering kvv'!$B$2:$AC$462,MATCH(V$3,'Slutlig allokering kvv'!$B$1:$AJ$1,0),FALSE)/1,0)</f>
        <v>0</v>
      </c>
      <c r="W38">
        <f>IFERROR(VLOOKUP($B38,Kraftvärmeprod!$B$1:$AH$479,MATCH(W$2,Kraftvärmeprod!$B$1:$AG$1,0),FALSE)/1,0)-IFERROR(VLOOKUP($B38,'Slutlig allokering kvv'!$B$2:$AC$462,MATCH(W$3,'Slutlig allokering kvv'!$B$1:$AJ$1,0),FALSE)/1,0)</f>
        <v>0</v>
      </c>
      <c r="X38">
        <f>IFERROR(VLOOKUP($B38,Kraftvärmeprod!$B$1:$AH$479,MATCH(X$2,Kraftvärmeprod!$B$1:$AG$1,0),FALSE)/1,0)-IFERROR(VLOOKUP($B38,'Slutlig allokering kvv'!$B$2:$AC$462,MATCH(X$3,'Slutlig allokering kvv'!$B$1:$AJ$1,0),FALSE)/1,0)</f>
        <v>0</v>
      </c>
      <c r="Y38">
        <f>IFERROR(VLOOKUP($B38,Kraftvärmeprod!$B$1:$AH$479,MATCH(Y$2,Kraftvärmeprod!$B$1:$AG$1,0),FALSE)/1,0)-IFERROR(VLOOKUP($B38,'Slutlig allokering kvv'!$B$2:$AC$462,MATCH(Y$3,'Slutlig allokering kvv'!$B$1:$AJ$1,0),FALSE)/1,0)</f>
        <v>0</v>
      </c>
      <c r="Z38">
        <f>IFERROR(VLOOKUP($B38,Kraftvärmeprod!$B$1:$AH$479,MATCH(Z$2,Kraftvärmeprod!$B$1:$AG$1,0),FALSE)/1,0)-IFERROR(VLOOKUP($B38,'Slutlig allokering kvv'!$B$2:$AC$462,MATCH(Z$3,'Slutlig allokering kvv'!$B$1:$AJ$1,0),FALSE)/1,0)</f>
        <v>0</v>
      </c>
      <c r="AA38">
        <f>IFERROR(VLOOKUP($B38,Kraftvärmeprod!$B$1:$AH$479,MATCH(AA$2,Kraftvärmeprod!$B$1:$AG$1,0),FALSE)/1,0)-IFERROR(VLOOKUP($B38,'Slutlig allokering kvv'!$B$2:$AC$462,MATCH(AA$3,'Slutlig allokering kvv'!$B$1:$AJ$1,0),FALSE)/1,0)</f>
        <v>0</v>
      </c>
      <c r="AB38">
        <f>IFERROR(VLOOKUP($B38,Kraftvärmeprod!$B$1:$AH$479,MATCH(AB$2,Kraftvärmeprod!$B$1:$AG$1,0),FALSE)/1,0)-IFERROR(VLOOKUP($B38,'Slutlig allokering kvv'!$B$2:$AC$462,MATCH(AB$3,'Slutlig allokering kvv'!$B$1:$AJ$1,0),FALSE)/1,0)</f>
        <v>0</v>
      </c>
      <c r="AE38">
        <f t="shared" si="0"/>
        <v>0</v>
      </c>
      <c r="AG38">
        <f>IFERROR(VLOOKUP(B38,'Slutlig allokering kvv'!$B$2:$AJ$462,MATCH("Summa justerad allokerad tillförd energi (utan hjälpel och rökgaskondensering):",'Slutlig allokering kvv'!$B$1:$AK$1,0),FALSE)/1,"")</f>
        <v>0</v>
      </c>
      <c r="AI38" s="23" t="str">
        <f>IFERROR(1-VLOOKUP(B38,'Slutlig allokering kvv'!$B$2:$AJ$462,MATCH("Andel av bränsle i kvv som allokerats till värme, exklusive rökgaskondensering och hjälpel",'Slutlig allokering kvv'!$B$1:$AK$1,0),FALSE),"")</f>
        <v/>
      </c>
      <c r="AK38" s="23" t="str">
        <f t="shared" si="1"/>
        <v/>
      </c>
    </row>
    <row r="39" spans="1:37" x14ac:dyDescent="0.25">
      <c r="A39" s="2" t="s">
        <v>60</v>
      </c>
      <c r="B39" s="2" t="s">
        <v>62</v>
      </c>
      <c r="C39" s="2" t="str">
        <f>IFERROR(VLOOKUP($B39,Kraftvärmeprod!$B$1:$AH$479,MATCH(C$3,Kraftvärmeprod!$B$1:$AG$1,0),FALSE)/1,"")</f>
        <v/>
      </c>
      <c r="D39" s="2" t="str">
        <f>IFERROR(VLOOKUP($B39,Kraftvärmeprod!$B$1:$AH$479,MATCH(D$3,Kraftvärmeprod!$B$1:$AG$1,0),FALSE)/1,"")</f>
        <v/>
      </c>
      <c r="E39">
        <f>IFERROR(VLOOKUP($B39,Kraftvärmeprod!$B$1:$AH$479,MATCH(E$2,Kraftvärmeprod!$B$1:$AG$1,0),FALSE)/1,0)-IFERROR(VLOOKUP($B39,'Slutlig allokering kvv'!$B$2:$AC$462,MATCH(E$3,'Slutlig allokering kvv'!$B$1:$AJ$1,0),FALSE)/1,0)</f>
        <v>0</v>
      </c>
      <c r="F39">
        <f>IFERROR(VLOOKUP($B39,Kraftvärmeprod!$B$1:$AH$479,MATCH(F$2,Kraftvärmeprod!$B$1:$AG$1,0),FALSE)/1,0)-IFERROR(VLOOKUP($B39,'Slutlig allokering kvv'!$B$2:$AC$462,MATCH(F$3,'Slutlig allokering kvv'!$B$1:$AJ$1,0),FALSE)/1,0)</f>
        <v>0</v>
      </c>
      <c r="G39">
        <f>IFERROR(VLOOKUP($B39,Kraftvärmeprod!$B$1:$AH$479,MATCH(G$2,Kraftvärmeprod!$B$1:$AG$1,0),FALSE)/1,0)-IFERROR(VLOOKUP($B39,'Slutlig allokering kvv'!$B$2:$AC$462,MATCH(G$3,'Slutlig allokering kvv'!$B$1:$AJ$1,0),FALSE)/1,0)</f>
        <v>0</v>
      </c>
      <c r="H39">
        <f>IFERROR(VLOOKUP($B39,Kraftvärmeprod!$B$1:$AH$479,MATCH(H$2,Kraftvärmeprod!$B$1:$AG$1,0),FALSE)/1,0)-IFERROR(VLOOKUP($B39,'Slutlig allokering kvv'!$B$2:$AC$462,MATCH(H$3,'Slutlig allokering kvv'!$B$1:$AJ$1,0),FALSE)/1,0)</f>
        <v>0</v>
      </c>
      <c r="I39">
        <f>IFERROR(VLOOKUP($B39,Kraftvärmeprod!$B$1:$AH$479,MATCH(I$2,Kraftvärmeprod!$B$1:$AG$1,0),FALSE)/1,0)-IFERROR(VLOOKUP($B39,'Slutlig allokering kvv'!$B$2:$AC$462,MATCH(I$3,'Slutlig allokering kvv'!$B$1:$AJ$1,0),FALSE)/1,0)</f>
        <v>0</v>
      </c>
      <c r="J39">
        <f>IFERROR(VLOOKUP($B39,Kraftvärmeprod!$B$1:$AH$479,MATCH(J$2,Kraftvärmeprod!$B$1:$AG$1,0),FALSE)/1,0)-IFERROR(VLOOKUP($B39,'Slutlig allokering kvv'!$B$2:$AC$462,MATCH(J$3,'Slutlig allokering kvv'!$B$1:$AJ$1,0),FALSE)/1,0)</f>
        <v>0</v>
      </c>
      <c r="K39">
        <f>IFERROR(VLOOKUP($B39,Kraftvärmeprod!$B$1:$AH$479,MATCH(K$2,Kraftvärmeprod!$B$1:$AG$1,0),FALSE)/1,0)-IFERROR(VLOOKUP($B39,'Slutlig allokering kvv'!$B$2:$AC$462,MATCH(K$3,'Slutlig allokering kvv'!$B$1:$AJ$1,0),FALSE)/1,0)</f>
        <v>0</v>
      </c>
      <c r="L39">
        <f>IFERROR(VLOOKUP($B39,Kraftvärmeprod!$B$1:$AH$479,MATCH(L$2,Kraftvärmeprod!$B$1:$AG$1,0),FALSE)/1,0)-IFERROR(VLOOKUP($B39,'Slutlig allokering kvv'!$B$2:$AC$462,MATCH(L$3,'Slutlig allokering kvv'!$B$1:$AJ$1,0),FALSE)/1,0)</f>
        <v>0</v>
      </c>
      <c r="M39" s="40">
        <f>IFERROR(VLOOKUP($B39,Miljö!$B$1:$S$477,MATCH(M$2,Miljö!$B$1:$X$1,0),FALSE)/1,0)-IFERROR(VLOOKUP($B39,'Slutlig allokering kvv'!$B$2:$AC$462,MATCH(M$3,'Slutlig allokering kvv'!$B$1:$AJ$1,0),FALSE)/1,0)</f>
        <v>0</v>
      </c>
      <c r="N39">
        <f>IFERROR(VLOOKUP($B39,Kraftvärmeprod!$B$1:$AH$479,MATCH(N$2,Kraftvärmeprod!$B$1:$AG$1,0),FALSE)/1,0)-IFERROR(VLOOKUP($B39,'Slutlig allokering kvv'!$B$2:$AC$462,MATCH(N$3,'Slutlig allokering kvv'!$B$1:$AJ$1,0),FALSE)/1,0)</f>
        <v>0</v>
      </c>
      <c r="O39">
        <f>IFERROR(VLOOKUP($B39,Kraftvärmeprod!$B$1:$AH$479,MATCH(O$2,Kraftvärmeprod!$B$1:$AG$1,0),FALSE)/1,0)-IFERROR(VLOOKUP($B39,'Slutlig allokering kvv'!$B$2:$AC$462,MATCH(O$3,'Slutlig allokering kvv'!$B$1:$AJ$1,0),FALSE)/1,0)</f>
        <v>0</v>
      </c>
      <c r="P39">
        <f>IFERROR(VLOOKUP($B39,Kraftvärmeprod!$B$1:$AH$479,MATCH(P$2,Kraftvärmeprod!$B$1:$AG$1,0),FALSE)/1,0)-IFERROR(VLOOKUP($B39,'Slutlig allokering kvv'!$B$2:$AC$462,MATCH(P$3,'Slutlig allokering kvv'!$B$1:$AJ$1,0),FALSE)/1,0)</f>
        <v>0</v>
      </c>
      <c r="Q39">
        <f>IFERROR(VLOOKUP($B39,Kraftvärmeprod!$B$1:$AH$479,MATCH(Q$2,Kraftvärmeprod!$B$1:$AG$1,0),FALSE)/1,0)-IFERROR(VLOOKUP($B39,'Slutlig allokering kvv'!$B$2:$AC$462,MATCH(Q$3,'Slutlig allokering kvv'!$B$1:$AJ$1,0),FALSE)/1,0)</f>
        <v>0</v>
      </c>
      <c r="R39">
        <f>IFERROR(VLOOKUP($B39,Kraftvärmeprod!$B$1:$AH$479,MATCH(R$2,Kraftvärmeprod!$B$1:$AG$1,0),FALSE)/1,0)-IFERROR(VLOOKUP($B39,'Slutlig allokering kvv'!$B$2:$AC$462,MATCH(R$3,'Slutlig allokering kvv'!$B$1:$AJ$1,0),FALSE)/1,0)</f>
        <v>0</v>
      </c>
      <c r="S39">
        <f>IFERROR(VLOOKUP($B39,Kraftvärmeprod!$B$1:$AH$479,MATCH(S$2,Kraftvärmeprod!$B$1:$AG$1,0),FALSE)/1,0)-IFERROR(VLOOKUP($B39,'Slutlig allokering kvv'!$B$2:$AC$462,MATCH(S$3,'Slutlig allokering kvv'!$B$1:$AJ$1,0),FALSE)/1,0)</f>
        <v>0</v>
      </c>
      <c r="T39">
        <f>IFERROR(VLOOKUP($B39,Kraftvärmeprod!$B$1:$AH$479,MATCH(T$2,Kraftvärmeprod!$B$1:$AG$1,0),FALSE)/1,0)-IFERROR(VLOOKUP($B39,'Slutlig allokering kvv'!$B$2:$AC$462,MATCH(T$3,'Slutlig allokering kvv'!$B$1:$AJ$1,0),FALSE)/1,0)</f>
        <v>0</v>
      </c>
      <c r="U39">
        <f>IFERROR(VLOOKUP($B39,Kraftvärmeprod!$B$1:$AH$479,MATCH(U$2,Kraftvärmeprod!$B$1:$AG$1,0),FALSE)/1,0)-IFERROR(VLOOKUP($B39,'Slutlig allokering kvv'!$B$2:$AC$462,MATCH(U$3,'Slutlig allokering kvv'!$B$1:$AJ$1,0),FALSE)/1,0)</f>
        <v>0</v>
      </c>
      <c r="V39">
        <f>IFERROR(VLOOKUP($B39,Kraftvärmeprod!$B$1:$AH$479,MATCH(V$2,Kraftvärmeprod!$B$1:$AG$1,0),FALSE)/1,0)-IFERROR(VLOOKUP($B39,'Slutlig allokering kvv'!$B$2:$AC$462,MATCH(V$3,'Slutlig allokering kvv'!$B$1:$AJ$1,0),FALSE)/1,0)</f>
        <v>0</v>
      </c>
      <c r="W39">
        <f>IFERROR(VLOOKUP($B39,Kraftvärmeprod!$B$1:$AH$479,MATCH(W$2,Kraftvärmeprod!$B$1:$AG$1,0),FALSE)/1,0)-IFERROR(VLOOKUP($B39,'Slutlig allokering kvv'!$B$2:$AC$462,MATCH(W$3,'Slutlig allokering kvv'!$B$1:$AJ$1,0),FALSE)/1,0)</f>
        <v>0</v>
      </c>
      <c r="X39">
        <f>IFERROR(VLOOKUP($B39,Kraftvärmeprod!$B$1:$AH$479,MATCH(X$2,Kraftvärmeprod!$B$1:$AG$1,0),FALSE)/1,0)-IFERROR(VLOOKUP($B39,'Slutlig allokering kvv'!$B$2:$AC$462,MATCH(X$3,'Slutlig allokering kvv'!$B$1:$AJ$1,0),FALSE)/1,0)</f>
        <v>0</v>
      </c>
      <c r="Y39">
        <f>IFERROR(VLOOKUP($B39,Kraftvärmeprod!$B$1:$AH$479,MATCH(Y$2,Kraftvärmeprod!$B$1:$AG$1,0),FALSE)/1,0)-IFERROR(VLOOKUP($B39,'Slutlig allokering kvv'!$B$2:$AC$462,MATCH(Y$3,'Slutlig allokering kvv'!$B$1:$AJ$1,0),FALSE)/1,0)</f>
        <v>0</v>
      </c>
      <c r="Z39">
        <f>IFERROR(VLOOKUP($B39,Kraftvärmeprod!$B$1:$AH$479,MATCH(Z$2,Kraftvärmeprod!$B$1:$AG$1,0),FALSE)/1,0)-IFERROR(VLOOKUP($B39,'Slutlig allokering kvv'!$B$2:$AC$462,MATCH(Z$3,'Slutlig allokering kvv'!$B$1:$AJ$1,0),FALSE)/1,0)</f>
        <v>0</v>
      </c>
      <c r="AA39">
        <f>IFERROR(VLOOKUP($B39,Kraftvärmeprod!$B$1:$AH$479,MATCH(AA$2,Kraftvärmeprod!$B$1:$AG$1,0),FALSE)/1,0)-IFERROR(VLOOKUP($B39,'Slutlig allokering kvv'!$B$2:$AC$462,MATCH(AA$3,'Slutlig allokering kvv'!$B$1:$AJ$1,0),FALSE)/1,0)</f>
        <v>0</v>
      </c>
      <c r="AB39">
        <f>IFERROR(VLOOKUP($B39,Kraftvärmeprod!$B$1:$AH$479,MATCH(AB$2,Kraftvärmeprod!$B$1:$AG$1,0),FALSE)/1,0)-IFERROR(VLOOKUP($B39,'Slutlig allokering kvv'!$B$2:$AC$462,MATCH(AB$3,'Slutlig allokering kvv'!$B$1:$AJ$1,0),FALSE)/1,0)</f>
        <v>0</v>
      </c>
      <c r="AE39">
        <f t="shared" si="0"/>
        <v>0</v>
      </c>
      <c r="AG39">
        <f>IFERROR(VLOOKUP(B39,'Slutlig allokering kvv'!$B$2:$AJ$462,MATCH("Summa justerad allokerad tillförd energi (utan hjälpel och rökgaskondensering):",'Slutlig allokering kvv'!$B$1:$AK$1,0),FALSE)/1,"")</f>
        <v>0</v>
      </c>
      <c r="AI39" s="23" t="str">
        <f>IFERROR(1-VLOOKUP(B39,'Slutlig allokering kvv'!$B$2:$AJ$462,MATCH("Andel av bränsle i kvv som allokerats till värme, exklusive rökgaskondensering och hjälpel",'Slutlig allokering kvv'!$B$1:$AK$1,0),FALSE),"")</f>
        <v/>
      </c>
      <c r="AK39" s="23" t="str">
        <f t="shared" si="1"/>
        <v/>
      </c>
    </row>
    <row r="40" spans="1:37" x14ac:dyDescent="0.25">
      <c r="A40" s="2" t="s">
        <v>63</v>
      </c>
      <c r="B40" s="2" t="s">
        <v>64</v>
      </c>
      <c r="C40" s="2" t="str">
        <f>IFERROR(VLOOKUP($B40,Kraftvärmeprod!$B$1:$AH$479,MATCH(C$3,Kraftvärmeprod!$B$1:$AG$1,0),FALSE)/1,"")</f>
        <v/>
      </c>
      <c r="D40" s="2" t="str">
        <f>IFERROR(VLOOKUP($B40,Kraftvärmeprod!$B$1:$AH$479,MATCH(D$3,Kraftvärmeprod!$B$1:$AG$1,0),FALSE)/1,"")</f>
        <v/>
      </c>
      <c r="E40">
        <f>IFERROR(VLOOKUP($B40,Kraftvärmeprod!$B$1:$AH$479,MATCH(E$2,Kraftvärmeprod!$B$1:$AG$1,0),FALSE)/1,0)-IFERROR(VLOOKUP($B40,'Slutlig allokering kvv'!$B$2:$AC$462,MATCH(E$3,'Slutlig allokering kvv'!$B$1:$AJ$1,0),FALSE)/1,0)</f>
        <v>0</v>
      </c>
      <c r="F40">
        <f>IFERROR(VLOOKUP($B40,Kraftvärmeprod!$B$1:$AH$479,MATCH(F$2,Kraftvärmeprod!$B$1:$AG$1,0),FALSE)/1,0)-IFERROR(VLOOKUP($B40,'Slutlig allokering kvv'!$B$2:$AC$462,MATCH(F$3,'Slutlig allokering kvv'!$B$1:$AJ$1,0),FALSE)/1,0)</f>
        <v>0</v>
      </c>
      <c r="G40">
        <f>IFERROR(VLOOKUP($B40,Kraftvärmeprod!$B$1:$AH$479,MATCH(G$2,Kraftvärmeprod!$B$1:$AG$1,0),FALSE)/1,0)-IFERROR(VLOOKUP($B40,'Slutlig allokering kvv'!$B$2:$AC$462,MATCH(G$3,'Slutlig allokering kvv'!$B$1:$AJ$1,0),FALSE)/1,0)</f>
        <v>0</v>
      </c>
      <c r="H40">
        <f>IFERROR(VLOOKUP($B40,Kraftvärmeprod!$B$1:$AH$479,MATCH(H$2,Kraftvärmeprod!$B$1:$AG$1,0),FALSE)/1,0)-IFERROR(VLOOKUP($B40,'Slutlig allokering kvv'!$B$2:$AC$462,MATCH(H$3,'Slutlig allokering kvv'!$B$1:$AJ$1,0),FALSE)/1,0)</f>
        <v>0</v>
      </c>
      <c r="I40">
        <f>IFERROR(VLOOKUP($B40,Kraftvärmeprod!$B$1:$AH$479,MATCH(I$2,Kraftvärmeprod!$B$1:$AG$1,0),FALSE)/1,0)-IFERROR(VLOOKUP($B40,'Slutlig allokering kvv'!$B$2:$AC$462,MATCH(I$3,'Slutlig allokering kvv'!$B$1:$AJ$1,0),FALSE)/1,0)</f>
        <v>0</v>
      </c>
      <c r="J40">
        <f>IFERROR(VLOOKUP($B40,Kraftvärmeprod!$B$1:$AH$479,MATCH(J$2,Kraftvärmeprod!$B$1:$AG$1,0),FALSE)/1,0)-IFERROR(VLOOKUP($B40,'Slutlig allokering kvv'!$B$2:$AC$462,MATCH(J$3,'Slutlig allokering kvv'!$B$1:$AJ$1,0),FALSE)/1,0)</f>
        <v>0</v>
      </c>
      <c r="K40">
        <f>IFERROR(VLOOKUP($B40,Kraftvärmeprod!$B$1:$AH$479,MATCH(K$2,Kraftvärmeprod!$B$1:$AG$1,0),FALSE)/1,0)-IFERROR(VLOOKUP($B40,'Slutlig allokering kvv'!$B$2:$AC$462,MATCH(K$3,'Slutlig allokering kvv'!$B$1:$AJ$1,0),FALSE)/1,0)</f>
        <v>0</v>
      </c>
      <c r="L40">
        <f>IFERROR(VLOOKUP($B40,Kraftvärmeprod!$B$1:$AH$479,MATCH(L$2,Kraftvärmeprod!$B$1:$AG$1,0),FALSE)/1,0)-IFERROR(VLOOKUP($B40,'Slutlig allokering kvv'!$B$2:$AC$462,MATCH(L$3,'Slutlig allokering kvv'!$B$1:$AJ$1,0),FALSE)/1,0)</f>
        <v>0</v>
      </c>
      <c r="M40" s="40">
        <f>IFERROR(VLOOKUP($B40,Miljö!$B$1:$S$477,MATCH(M$2,Miljö!$B$1:$X$1,0),FALSE)/1,0)-IFERROR(VLOOKUP($B40,'Slutlig allokering kvv'!$B$2:$AC$462,MATCH(M$3,'Slutlig allokering kvv'!$B$1:$AJ$1,0),FALSE)/1,0)</f>
        <v>0</v>
      </c>
      <c r="N40">
        <f>IFERROR(VLOOKUP($B40,Kraftvärmeprod!$B$1:$AH$479,MATCH(N$2,Kraftvärmeprod!$B$1:$AG$1,0),FALSE)/1,0)-IFERROR(VLOOKUP($B40,'Slutlig allokering kvv'!$B$2:$AC$462,MATCH(N$3,'Slutlig allokering kvv'!$B$1:$AJ$1,0),FALSE)/1,0)</f>
        <v>0</v>
      </c>
      <c r="O40">
        <f>IFERROR(VLOOKUP($B40,Kraftvärmeprod!$B$1:$AH$479,MATCH(O$2,Kraftvärmeprod!$B$1:$AG$1,0),FALSE)/1,0)-IFERROR(VLOOKUP($B40,'Slutlig allokering kvv'!$B$2:$AC$462,MATCH(O$3,'Slutlig allokering kvv'!$B$1:$AJ$1,0),FALSE)/1,0)</f>
        <v>0</v>
      </c>
      <c r="P40">
        <f>IFERROR(VLOOKUP($B40,Kraftvärmeprod!$B$1:$AH$479,MATCH(P$2,Kraftvärmeprod!$B$1:$AG$1,0),FALSE)/1,0)-IFERROR(VLOOKUP($B40,'Slutlig allokering kvv'!$B$2:$AC$462,MATCH(P$3,'Slutlig allokering kvv'!$B$1:$AJ$1,0),FALSE)/1,0)</f>
        <v>0</v>
      </c>
      <c r="Q40">
        <f>IFERROR(VLOOKUP($B40,Kraftvärmeprod!$B$1:$AH$479,MATCH(Q$2,Kraftvärmeprod!$B$1:$AG$1,0),FALSE)/1,0)-IFERROR(VLOOKUP($B40,'Slutlig allokering kvv'!$B$2:$AC$462,MATCH(Q$3,'Slutlig allokering kvv'!$B$1:$AJ$1,0),FALSE)/1,0)</f>
        <v>0</v>
      </c>
      <c r="R40">
        <f>IFERROR(VLOOKUP($B40,Kraftvärmeprod!$B$1:$AH$479,MATCH(R$2,Kraftvärmeprod!$B$1:$AG$1,0),FALSE)/1,0)-IFERROR(VLOOKUP($B40,'Slutlig allokering kvv'!$B$2:$AC$462,MATCH(R$3,'Slutlig allokering kvv'!$B$1:$AJ$1,0),FALSE)/1,0)</f>
        <v>0</v>
      </c>
      <c r="S40">
        <f>IFERROR(VLOOKUP($B40,Kraftvärmeprod!$B$1:$AH$479,MATCH(S$2,Kraftvärmeprod!$B$1:$AG$1,0),FALSE)/1,0)-IFERROR(VLOOKUP($B40,'Slutlig allokering kvv'!$B$2:$AC$462,MATCH(S$3,'Slutlig allokering kvv'!$B$1:$AJ$1,0),FALSE)/1,0)</f>
        <v>0</v>
      </c>
      <c r="T40">
        <f>IFERROR(VLOOKUP($B40,Kraftvärmeprod!$B$1:$AH$479,MATCH(T$2,Kraftvärmeprod!$B$1:$AG$1,0),FALSE)/1,0)-IFERROR(VLOOKUP($B40,'Slutlig allokering kvv'!$B$2:$AC$462,MATCH(T$3,'Slutlig allokering kvv'!$B$1:$AJ$1,0),FALSE)/1,0)</f>
        <v>0</v>
      </c>
      <c r="U40">
        <f>IFERROR(VLOOKUP($B40,Kraftvärmeprod!$B$1:$AH$479,MATCH(U$2,Kraftvärmeprod!$B$1:$AG$1,0),FALSE)/1,0)-IFERROR(VLOOKUP($B40,'Slutlig allokering kvv'!$B$2:$AC$462,MATCH(U$3,'Slutlig allokering kvv'!$B$1:$AJ$1,0),FALSE)/1,0)</f>
        <v>0</v>
      </c>
      <c r="V40">
        <f>IFERROR(VLOOKUP($B40,Kraftvärmeprod!$B$1:$AH$479,MATCH(V$2,Kraftvärmeprod!$B$1:$AG$1,0),FALSE)/1,0)-IFERROR(VLOOKUP($B40,'Slutlig allokering kvv'!$B$2:$AC$462,MATCH(V$3,'Slutlig allokering kvv'!$B$1:$AJ$1,0),FALSE)/1,0)</f>
        <v>0</v>
      </c>
      <c r="W40">
        <f>IFERROR(VLOOKUP($B40,Kraftvärmeprod!$B$1:$AH$479,MATCH(W$2,Kraftvärmeprod!$B$1:$AG$1,0),FALSE)/1,0)-IFERROR(VLOOKUP($B40,'Slutlig allokering kvv'!$B$2:$AC$462,MATCH(W$3,'Slutlig allokering kvv'!$B$1:$AJ$1,0),FALSE)/1,0)</f>
        <v>0</v>
      </c>
      <c r="X40">
        <f>IFERROR(VLOOKUP($B40,Kraftvärmeprod!$B$1:$AH$479,MATCH(X$2,Kraftvärmeprod!$B$1:$AG$1,0),FALSE)/1,0)-IFERROR(VLOOKUP($B40,'Slutlig allokering kvv'!$B$2:$AC$462,MATCH(X$3,'Slutlig allokering kvv'!$B$1:$AJ$1,0),FALSE)/1,0)</f>
        <v>0</v>
      </c>
      <c r="Y40">
        <f>IFERROR(VLOOKUP($B40,Kraftvärmeprod!$B$1:$AH$479,MATCH(Y$2,Kraftvärmeprod!$B$1:$AG$1,0),FALSE)/1,0)-IFERROR(VLOOKUP($B40,'Slutlig allokering kvv'!$B$2:$AC$462,MATCH(Y$3,'Slutlig allokering kvv'!$B$1:$AJ$1,0),FALSE)/1,0)</f>
        <v>0</v>
      </c>
      <c r="Z40">
        <f>IFERROR(VLOOKUP($B40,Kraftvärmeprod!$B$1:$AH$479,MATCH(Z$2,Kraftvärmeprod!$B$1:$AG$1,0),FALSE)/1,0)-IFERROR(VLOOKUP($B40,'Slutlig allokering kvv'!$B$2:$AC$462,MATCH(Z$3,'Slutlig allokering kvv'!$B$1:$AJ$1,0),FALSE)/1,0)</f>
        <v>0</v>
      </c>
      <c r="AA40">
        <f>IFERROR(VLOOKUP($B40,Kraftvärmeprod!$B$1:$AH$479,MATCH(AA$2,Kraftvärmeprod!$B$1:$AG$1,0),FALSE)/1,0)-IFERROR(VLOOKUP($B40,'Slutlig allokering kvv'!$B$2:$AC$462,MATCH(AA$3,'Slutlig allokering kvv'!$B$1:$AJ$1,0),FALSE)/1,0)</f>
        <v>0</v>
      </c>
      <c r="AB40">
        <f>IFERROR(VLOOKUP($B40,Kraftvärmeprod!$B$1:$AH$479,MATCH(AB$2,Kraftvärmeprod!$B$1:$AG$1,0),FALSE)/1,0)-IFERROR(VLOOKUP($B40,'Slutlig allokering kvv'!$B$2:$AC$462,MATCH(AB$3,'Slutlig allokering kvv'!$B$1:$AJ$1,0),FALSE)/1,0)</f>
        <v>0</v>
      </c>
      <c r="AE40">
        <f t="shared" si="0"/>
        <v>0</v>
      </c>
      <c r="AG40">
        <f>IFERROR(VLOOKUP(B40,'Slutlig allokering kvv'!$B$2:$AJ$462,MATCH("Summa justerad allokerad tillförd energi (utan hjälpel och rökgaskondensering):",'Slutlig allokering kvv'!$B$1:$AK$1,0),FALSE)/1,"")</f>
        <v>0</v>
      </c>
      <c r="AI40" s="23" t="str">
        <f>IFERROR(1-VLOOKUP(B40,'Slutlig allokering kvv'!$B$2:$AJ$462,MATCH("Andel av bränsle i kvv som allokerats till värme, exklusive rökgaskondensering och hjälpel",'Slutlig allokering kvv'!$B$1:$AK$1,0),FALSE),"")</f>
        <v/>
      </c>
      <c r="AK40" s="23" t="str">
        <f t="shared" si="1"/>
        <v/>
      </c>
    </row>
    <row r="41" spans="1:37" x14ac:dyDescent="0.25">
      <c r="A41" s="2" t="s">
        <v>65</v>
      </c>
      <c r="B41" s="2" t="s">
        <v>66</v>
      </c>
      <c r="C41" s="2" t="str">
        <f>IFERROR(VLOOKUP($B41,Kraftvärmeprod!$B$1:$AH$479,MATCH(C$3,Kraftvärmeprod!$B$1:$AG$1,0),FALSE)/1,"")</f>
        <v/>
      </c>
      <c r="D41" s="2" t="str">
        <f>IFERROR(VLOOKUP($B41,Kraftvärmeprod!$B$1:$AH$479,MATCH(D$3,Kraftvärmeprod!$B$1:$AG$1,0),FALSE)/1,"")</f>
        <v/>
      </c>
      <c r="E41">
        <f>IFERROR(VLOOKUP($B41,Kraftvärmeprod!$B$1:$AH$479,MATCH(E$2,Kraftvärmeprod!$B$1:$AG$1,0),FALSE)/1,0)-IFERROR(VLOOKUP($B41,'Slutlig allokering kvv'!$B$2:$AC$462,MATCH(E$3,'Slutlig allokering kvv'!$B$1:$AJ$1,0),FALSE)/1,0)</f>
        <v>0</v>
      </c>
      <c r="F41">
        <f>IFERROR(VLOOKUP($B41,Kraftvärmeprod!$B$1:$AH$479,MATCH(F$2,Kraftvärmeprod!$B$1:$AG$1,0),FALSE)/1,0)-IFERROR(VLOOKUP($B41,'Slutlig allokering kvv'!$B$2:$AC$462,MATCH(F$3,'Slutlig allokering kvv'!$B$1:$AJ$1,0),FALSE)/1,0)</f>
        <v>0</v>
      </c>
      <c r="G41">
        <f>IFERROR(VLOOKUP($B41,Kraftvärmeprod!$B$1:$AH$479,MATCH(G$2,Kraftvärmeprod!$B$1:$AG$1,0),FALSE)/1,0)-IFERROR(VLOOKUP($B41,'Slutlig allokering kvv'!$B$2:$AC$462,MATCH(G$3,'Slutlig allokering kvv'!$B$1:$AJ$1,0),FALSE)/1,0)</f>
        <v>0</v>
      </c>
      <c r="H41">
        <f>IFERROR(VLOOKUP($B41,Kraftvärmeprod!$B$1:$AH$479,MATCH(H$2,Kraftvärmeprod!$B$1:$AG$1,0),FALSE)/1,0)-IFERROR(VLOOKUP($B41,'Slutlig allokering kvv'!$B$2:$AC$462,MATCH(H$3,'Slutlig allokering kvv'!$B$1:$AJ$1,0),FALSE)/1,0)</f>
        <v>0</v>
      </c>
      <c r="I41">
        <f>IFERROR(VLOOKUP($B41,Kraftvärmeprod!$B$1:$AH$479,MATCH(I$2,Kraftvärmeprod!$B$1:$AG$1,0),FALSE)/1,0)-IFERROR(VLOOKUP($B41,'Slutlig allokering kvv'!$B$2:$AC$462,MATCH(I$3,'Slutlig allokering kvv'!$B$1:$AJ$1,0),FALSE)/1,0)</f>
        <v>0</v>
      </c>
      <c r="J41">
        <f>IFERROR(VLOOKUP($B41,Kraftvärmeprod!$B$1:$AH$479,MATCH(J$2,Kraftvärmeprod!$B$1:$AG$1,0),FALSE)/1,0)-IFERROR(VLOOKUP($B41,'Slutlig allokering kvv'!$B$2:$AC$462,MATCH(J$3,'Slutlig allokering kvv'!$B$1:$AJ$1,0),FALSE)/1,0)</f>
        <v>0</v>
      </c>
      <c r="K41">
        <f>IFERROR(VLOOKUP($B41,Kraftvärmeprod!$B$1:$AH$479,MATCH(K$2,Kraftvärmeprod!$B$1:$AG$1,0),FALSE)/1,0)-IFERROR(VLOOKUP($B41,'Slutlig allokering kvv'!$B$2:$AC$462,MATCH(K$3,'Slutlig allokering kvv'!$B$1:$AJ$1,0),FALSE)/1,0)</f>
        <v>0</v>
      </c>
      <c r="L41">
        <f>IFERROR(VLOOKUP($B41,Kraftvärmeprod!$B$1:$AH$479,MATCH(L$2,Kraftvärmeprod!$B$1:$AG$1,0),FALSE)/1,0)-IFERROR(VLOOKUP($B41,'Slutlig allokering kvv'!$B$2:$AC$462,MATCH(L$3,'Slutlig allokering kvv'!$B$1:$AJ$1,0),FALSE)/1,0)</f>
        <v>0</v>
      </c>
      <c r="M41" s="40">
        <f>IFERROR(VLOOKUP($B41,Miljö!$B$1:$S$477,MATCH(M$2,Miljö!$B$1:$X$1,0),FALSE)/1,0)-IFERROR(VLOOKUP($B41,'Slutlig allokering kvv'!$B$2:$AC$462,MATCH(M$3,'Slutlig allokering kvv'!$B$1:$AJ$1,0),FALSE)/1,0)</f>
        <v>0</v>
      </c>
      <c r="N41">
        <f>IFERROR(VLOOKUP($B41,Kraftvärmeprod!$B$1:$AH$479,MATCH(N$2,Kraftvärmeprod!$B$1:$AG$1,0),FALSE)/1,0)-IFERROR(VLOOKUP($B41,'Slutlig allokering kvv'!$B$2:$AC$462,MATCH(N$3,'Slutlig allokering kvv'!$B$1:$AJ$1,0),FALSE)/1,0)</f>
        <v>0</v>
      </c>
      <c r="O41">
        <f>IFERROR(VLOOKUP($B41,Kraftvärmeprod!$B$1:$AH$479,MATCH(O$2,Kraftvärmeprod!$B$1:$AG$1,0),FALSE)/1,0)-IFERROR(VLOOKUP($B41,'Slutlig allokering kvv'!$B$2:$AC$462,MATCH(O$3,'Slutlig allokering kvv'!$B$1:$AJ$1,0),FALSE)/1,0)</f>
        <v>0</v>
      </c>
      <c r="P41">
        <f>IFERROR(VLOOKUP($B41,Kraftvärmeprod!$B$1:$AH$479,MATCH(P$2,Kraftvärmeprod!$B$1:$AG$1,0),FALSE)/1,0)-IFERROR(VLOOKUP($B41,'Slutlig allokering kvv'!$B$2:$AC$462,MATCH(P$3,'Slutlig allokering kvv'!$B$1:$AJ$1,0),FALSE)/1,0)</f>
        <v>0</v>
      </c>
      <c r="Q41">
        <f>IFERROR(VLOOKUP($B41,Kraftvärmeprod!$B$1:$AH$479,MATCH(Q$2,Kraftvärmeprod!$B$1:$AG$1,0),FALSE)/1,0)-IFERROR(VLOOKUP($B41,'Slutlig allokering kvv'!$B$2:$AC$462,MATCH(Q$3,'Slutlig allokering kvv'!$B$1:$AJ$1,0),FALSE)/1,0)</f>
        <v>0</v>
      </c>
      <c r="R41">
        <f>IFERROR(VLOOKUP($B41,Kraftvärmeprod!$B$1:$AH$479,MATCH(R$2,Kraftvärmeprod!$B$1:$AG$1,0),FALSE)/1,0)-IFERROR(VLOOKUP($B41,'Slutlig allokering kvv'!$B$2:$AC$462,MATCH(R$3,'Slutlig allokering kvv'!$B$1:$AJ$1,0),FALSE)/1,0)</f>
        <v>0</v>
      </c>
      <c r="S41">
        <f>IFERROR(VLOOKUP($B41,Kraftvärmeprod!$B$1:$AH$479,MATCH(S$2,Kraftvärmeprod!$B$1:$AG$1,0),FALSE)/1,0)-IFERROR(VLOOKUP($B41,'Slutlig allokering kvv'!$B$2:$AC$462,MATCH(S$3,'Slutlig allokering kvv'!$B$1:$AJ$1,0),FALSE)/1,0)</f>
        <v>0</v>
      </c>
      <c r="T41">
        <f>IFERROR(VLOOKUP($B41,Kraftvärmeprod!$B$1:$AH$479,MATCH(T$2,Kraftvärmeprod!$B$1:$AG$1,0),FALSE)/1,0)-IFERROR(VLOOKUP($B41,'Slutlig allokering kvv'!$B$2:$AC$462,MATCH(T$3,'Slutlig allokering kvv'!$B$1:$AJ$1,0),FALSE)/1,0)</f>
        <v>0</v>
      </c>
      <c r="U41">
        <f>IFERROR(VLOOKUP($B41,Kraftvärmeprod!$B$1:$AH$479,MATCH(U$2,Kraftvärmeprod!$B$1:$AG$1,0),FALSE)/1,0)-IFERROR(VLOOKUP($B41,'Slutlig allokering kvv'!$B$2:$AC$462,MATCH(U$3,'Slutlig allokering kvv'!$B$1:$AJ$1,0),FALSE)/1,0)</f>
        <v>0</v>
      </c>
      <c r="V41">
        <f>IFERROR(VLOOKUP($B41,Kraftvärmeprod!$B$1:$AH$479,MATCH(V$2,Kraftvärmeprod!$B$1:$AG$1,0),FALSE)/1,0)-IFERROR(VLOOKUP($B41,'Slutlig allokering kvv'!$B$2:$AC$462,MATCH(V$3,'Slutlig allokering kvv'!$B$1:$AJ$1,0),FALSE)/1,0)</f>
        <v>0</v>
      </c>
      <c r="W41">
        <f>IFERROR(VLOOKUP($B41,Kraftvärmeprod!$B$1:$AH$479,MATCH(W$2,Kraftvärmeprod!$B$1:$AG$1,0),FALSE)/1,0)-IFERROR(VLOOKUP($B41,'Slutlig allokering kvv'!$B$2:$AC$462,MATCH(W$3,'Slutlig allokering kvv'!$B$1:$AJ$1,0),FALSE)/1,0)</f>
        <v>0</v>
      </c>
      <c r="X41">
        <f>IFERROR(VLOOKUP($B41,Kraftvärmeprod!$B$1:$AH$479,MATCH(X$2,Kraftvärmeprod!$B$1:$AG$1,0),FALSE)/1,0)-IFERROR(VLOOKUP($B41,'Slutlig allokering kvv'!$B$2:$AC$462,MATCH(X$3,'Slutlig allokering kvv'!$B$1:$AJ$1,0),FALSE)/1,0)</f>
        <v>0</v>
      </c>
      <c r="Y41">
        <f>IFERROR(VLOOKUP($B41,Kraftvärmeprod!$B$1:$AH$479,MATCH(Y$2,Kraftvärmeprod!$B$1:$AG$1,0),FALSE)/1,0)-IFERROR(VLOOKUP($B41,'Slutlig allokering kvv'!$B$2:$AC$462,MATCH(Y$3,'Slutlig allokering kvv'!$B$1:$AJ$1,0),FALSE)/1,0)</f>
        <v>0</v>
      </c>
      <c r="Z41">
        <f>IFERROR(VLOOKUP($B41,Kraftvärmeprod!$B$1:$AH$479,MATCH(Z$2,Kraftvärmeprod!$B$1:$AG$1,0),FALSE)/1,0)-IFERROR(VLOOKUP($B41,'Slutlig allokering kvv'!$B$2:$AC$462,MATCH(Z$3,'Slutlig allokering kvv'!$B$1:$AJ$1,0),FALSE)/1,0)</f>
        <v>0</v>
      </c>
      <c r="AA41">
        <f>IFERROR(VLOOKUP($B41,Kraftvärmeprod!$B$1:$AH$479,MATCH(AA$2,Kraftvärmeprod!$B$1:$AG$1,0),FALSE)/1,0)-IFERROR(VLOOKUP($B41,'Slutlig allokering kvv'!$B$2:$AC$462,MATCH(AA$3,'Slutlig allokering kvv'!$B$1:$AJ$1,0),FALSE)/1,0)</f>
        <v>0</v>
      </c>
      <c r="AB41">
        <f>IFERROR(VLOOKUP($B41,Kraftvärmeprod!$B$1:$AH$479,MATCH(AB$2,Kraftvärmeprod!$B$1:$AG$1,0),FALSE)/1,0)-IFERROR(VLOOKUP($B41,'Slutlig allokering kvv'!$B$2:$AC$462,MATCH(AB$3,'Slutlig allokering kvv'!$B$1:$AJ$1,0),FALSE)/1,0)</f>
        <v>0</v>
      </c>
      <c r="AE41">
        <f t="shared" si="0"/>
        <v>0</v>
      </c>
      <c r="AG41">
        <f>IFERROR(VLOOKUP(B41,'Slutlig allokering kvv'!$B$2:$AJ$462,MATCH("Summa justerad allokerad tillförd energi (utan hjälpel och rökgaskondensering):",'Slutlig allokering kvv'!$B$1:$AK$1,0),FALSE)/1,"")</f>
        <v>0</v>
      </c>
      <c r="AI41" s="23" t="str">
        <f>IFERROR(1-VLOOKUP(B41,'Slutlig allokering kvv'!$B$2:$AJ$462,MATCH("Andel av bränsle i kvv som allokerats till värme, exklusive rökgaskondensering och hjälpel",'Slutlig allokering kvv'!$B$1:$AK$1,0),FALSE),"")</f>
        <v/>
      </c>
      <c r="AK41" s="23" t="str">
        <f t="shared" si="1"/>
        <v/>
      </c>
    </row>
    <row r="42" spans="1:37" x14ac:dyDescent="0.25">
      <c r="A42" s="2" t="s">
        <v>65</v>
      </c>
      <c r="B42" s="2" t="s">
        <v>67</v>
      </c>
      <c r="C42" s="2">
        <f>IFERROR(VLOOKUP($B42,Kraftvärmeprod!$B$1:$AH$479,MATCH(C$3,Kraftvärmeprod!$B$1:$AG$1,0),FALSE)/1,"")</f>
        <v>308.75</v>
      </c>
      <c r="D42" s="2">
        <f>IFERROR(VLOOKUP($B42,Kraftvärmeprod!$B$1:$AH$479,MATCH(D$3,Kraftvärmeprod!$B$1:$AG$1,0),FALSE)/1,"")</f>
        <v>82.971000000000004</v>
      </c>
      <c r="E42">
        <f>IFERROR(VLOOKUP($B42,Kraftvärmeprod!$B$1:$AH$479,MATCH(E$2,Kraftvärmeprod!$B$1:$AG$1,0),FALSE)/1,0)-IFERROR(VLOOKUP($B42,'Slutlig allokering kvv'!$B$2:$AC$462,MATCH(E$3,'Slutlig allokering kvv'!$B$1:$AJ$1,0),FALSE)/1,0)</f>
        <v>0</v>
      </c>
      <c r="F42">
        <f>IFERROR(VLOOKUP($B42,Kraftvärmeprod!$B$1:$AH$479,MATCH(F$2,Kraftvärmeprod!$B$1:$AG$1,0),FALSE)/1,0)-IFERROR(VLOOKUP($B42,'Slutlig allokering kvv'!$B$2:$AC$462,MATCH(F$3,'Slutlig allokering kvv'!$B$1:$AJ$1,0),FALSE)/1,0)</f>
        <v>0</v>
      </c>
      <c r="G42">
        <f>IFERROR(VLOOKUP($B42,Kraftvärmeprod!$B$1:$AH$479,MATCH(G$2,Kraftvärmeprod!$B$1:$AG$1,0),FALSE)/1,0)-IFERROR(VLOOKUP($B42,'Slutlig allokering kvv'!$B$2:$AC$462,MATCH(G$3,'Slutlig allokering kvv'!$B$1:$AJ$1,0),FALSE)/1,0)</f>
        <v>0</v>
      </c>
      <c r="H42">
        <f>IFERROR(VLOOKUP($B42,Kraftvärmeprod!$B$1:$AH$479,MATCH(H$2,Kraftvärmeprod!$B$1:$AG$1,0),FALSE)/1,0)-IFERROR(VLOOKUP($B42,'Slutlig allokering kvv'!$B$2:$AC$462,MATCH(H$3,'Slutlig allokering kvv'!$B$1:$AJ$1,0),FALSE)/1,0)</f>
        <v>0</v>
      </c>
      <c r="I42">
        <f>IFERROR(VLOOKUP($B42,Kraftvärmeprod!$B$1:$AH$479,MATCH(I$2,Kraftvärmeprod!$B$1:$AG$1,0),FALSE)/1,0)-IFERROR(VLOOKUP($B42,'Slutlig allokering kvv'!$B$2:$AC$462,MATCH(I$3,'Slutlig allokering kvv'!$B$1:$AJ$1,0),FALSE)/1,0)</f>
        <v>9.2616000000000004E-2</v>
      </c>
      <c r="J42">
        <f>IFERROR(VLOOKUP($B42,Kraftvärmeprod!$B$1:$AH$479,MATCH(J$2,Kraftvärmeprod!$B$1:$AG$1,0),FALSE)/1,0)-IFERROR(VLOOKUP($B42,'Slutlig allokering kvv'!$B$2:$AC$462,MATCH(J$3,'Slutlig allokering kvv'!$B$1:$AJ$1,0),FALSE)/1,0)</f>
        <v>0</v>
      </c>
      <c r="K42">
        <f>IFERROR(VLOOKUP($B42,Kraftvärmeprod!$B$1:$AH$479,MATCH(K$2,Kraftvärmeprod!$B$1:$AG$1,0),FALSE)/1,0)-IFERROR(VLOOKUP($B42,'Slutlig allokering kvv'!$B$2:$AC$462,MATCH(K$3,'Slutlig allokering kvv'!$B$1:$AJ$1,0),FALSE)/1,0)</f>
        <v>0</v>
      </c>
      <c r="L42">
        <f>IFERROR(VLOOKUP($B42,Kraftvärmeprod!$B$1:$AH$479,MATCH(L$2,Kraftvärmeprod!$B$1:$AG$1,0),FALSE)/1,0)-IFERROR(VLOOKUP($B42,'Slutlig allokering kvv'!$B$2:$AC$462,MATCH(L$3,'Slutlig allokering kvv'!$B$1:$AJ$1,0),FALSE)/1,0)</f>
        <v>126.262</v>
      </c>
      <c r="M42" s="40">
        <f>IFERROR(VLOOKUP($B42,Miljö!$B$1:$S$477,MATCH(M$2,Miljö!$B$1:$X$1,0),FALSE)/1,0)-IFERROR(VLOOKUP($B42,'Slutlig allokering kvv'!$B$2:$AC$462,MATCH(M$3,'Slutlig allokering kvv'!$B$1:$AJ$1,0),FALSE)/1,0)</f>
        <v>6.4857099999999992</v>
      </c>
      <c r="N42">
        <f>IFERROR(VLOOKUP($B42,Kraftvärmeprod!$B$1:$AH$479,MATCH(N$2,Kraftvärmeprod!$B$1:$AG$1,0),FALSE)/1,0)-IFERROR(VLOOKUP($B42,'Slutlig allokering kvv'!$B$2:$AC$462,MATCH(N$3,'Slutlig allokering kvv'!$B$1:$AJ$1,0),FALSE)/1,0)</f>
        <v>0</v>
      </c>
      <c r="O42">
        <f>IFERROR(VLOOKUP($B42,Kraftvärmeprod!$B$1:$AH$479,MATCH(O$2,Kraftvärmeprod!$B$1:$AG$1,0),FALSE)/1,0)-IFERROR(VLOOKUP($B42,'Slutlig allokering kvv'!$B$2:$AC$462,MATCH(O$3,'Slutlig allokering kvv'!$B$1:$AJ$1,0),FALSE)/1,0)</f>
        <v>0</v>
      </c>
      <c r="P42">
        <f>IFERROR(VLOOKUP($B42,Kraftvärmeprod!$B$1:$AH$479,MATCH(P$2,Kraftvärmeprod!$B$1:$AG$1,0),FALSE)/1,0)-IFERROR(VLOOKUP($B42,'Slutlig allokering kvv'!$B$2:$AC$462,MATCH(P$3,'Slutlig allokering kvv'!$B$1:$AJ$1,0),FALSE)/1,0)</f>
        <v>0</v>
      </c>
      <c r="Q42">
        <f>IFERROR(VLOOKUP($B42,Kraftvärmeprod!$B$1:$AH$479,MATCH(Q$2,Kraftvärmeprod!$B$1:$AG$1,0),FALSE)/1,0)-IFERROR(VLOOKUP($B42,'Slutlig allokering kvv'!$B$2:$AC$462,MATCH(Q$3,'Slutlig allokering kvv'!$B$1:$AJ$1,0),FALSE)/1,0)</f>
        <v>0</v>
      </c>
      <c r="R42">
        <f>IFERROR(VLOOKUP($B42,Kraftvärmeprod!$B$1:$AH$479,MATCH(R$2,Kraftvärmeprod!$B$1:$AG$1,0),FALSE)/1,0)-IFERROR(VLOOKUP($B42,'Slutlig allokering kvv'!$B$2:$AC$462,MATCH(R$3,'Slutlig allokering kvv'!$B$1:$AJ$1,0),FALSE)/1,0)</f>
        <v>33.887400000000007</v>
      </c>
      <c r="S42">
        <f>IFERROR(VLOOKUP($B42,Kraftvärmeprod!$B$1:$AH$479,MATCH(S$2,Kraftvärmeprod!$B$1:$AG$1,0),FALSE)/1,0)-IFERROR(VLOOKUP($B42,'Slutlig allokering kvv'!$B$2:$AC$462,MATCH(S$3,'Slutlig allokering kvv'!$B$1:$AJ$1,0),FALSE)/1,0)</f>
        <v>0</v>
      </c>
      <c r="T42">
        <f>IFERROR(VLOOKUP($B42,Kraftvärmeprod!$B$1:$AH$479,MATCH(T$2,Kraftvärmeprod!$B$1:$AG$1,0),FALSE)/1,0)-IFERROR(VLOOKUP($B42,'Slutlig allokering kvv'!$B$2:$AC$462,MATCH(T$3,'Slutlig allokering kvv'!$B$1:$AJ$1,0),FALSE)/1,0)</f>
        <v>0</v>
      </c>
      <c r="U42">
        <f>IFERROR(VLOOKUP($B42,Kraftvärmeprod!$B$1:$AH$479,MATCH(U$2,Kraftvärmeprod!$B$1:$AG$1,0),FALSE)/1,0)-IFERROR(VLOOKUP($B42,'Slutlig allokering kvv'!$B$2:$AC$462,MATCH(U$3,'Slutlig allokering kvv'!$B$1:$AJ$1,0),FALSE)/1,0)</f>
        <v>0</v>
      </c>
      <c r="V42">
        <f>IFERROR(VLOOKUP($B42,Kraftvärmeprod!$B$1:$AH$479,MATCH(V$2,Kraftvärmeprod!$B$1:$AG$1,0),FALSE)/1,0)-IFERROR(VLOOKUP($B42,'Slutlig allokering kvv'!$B$2:$AC$462,MATCH(V$3,'Slutlig allokering kvv'!$B$1:$AJ$1,0),FALSE)/1,0)</f>
        <v>0</v>
      </c>
      <c r="W42">
        <f>IFERROR(VLOOKUP($B42,Kraftvärmeprod!$B$1:$AH$479,MATCH(W$2,Kraftvärmeprod!$B$1:$AG$1,0),FALSE)/1,0)-IFERROR(VLOOKUP($B42,'Slutlig allokering kvv'!$B$2:$AC$462,MATCH(W$3,'Slutlig allokering kvv'!$B$1:$AJ$1,0),FALSE)/1,0)</f>
        <v>0</v>
      </c>
      <c r="X42">
        <f>IFERROR(VLOOKUP($B42,Kraftvärmeprod!$B$1:$AH$479,MATCH(X$2,Kraftvärmeprod!$B$1:$AG$1,0),FALSE)/1,0)-IFERROR(VLOOKUP($B42,'Slutlig allokering kvv'!$B$2:$AC$462,MATCH(X$3,'Slutlig allokering kvv'!$B$1:$AJ$1,0),FALSE)/1,0)</f>
        <v>0</v>
      </c>
      <c r="Y42">
        <f>IFERROR(VLOOKUP($B42,Kraftvärmeprod!$B$1:$AH$479,MATCH(Y$2,Kraftvärmeprod!$B$1:$AG$1,0),FALSE)/1,0)-IFERROR(VLOOKUP($B42,'Slutlig allokering kvv'!$B$2:$AC$462,MATCH(Y$3,'Slutlig allokering kvv'!$B$1:$AJ$1,0),FALSE)/1,0)</f>
        <v>0</v>
      </c>
      <c r="Z42">
        <f>IFERROR(VLOOKUP($B42,Kraftvärmeprod!$B$1:$AH$479,MATCH(Z$2,Kraftvärmeprod!$B$1:$AG$1,0),FALSE)/1,0)-IFERROR(VLOOKUP($B42,'Slutlig allokering kvv'!$B$2:$AC$462,MATCH(Z$3,'Slutlig allokering kvv'!$B$1:$AJ$1,0),FALSE)/1,0)</f>
        <v>0</v>
      </c>
      <c r="AA42">
        <f>IFERROR(VLOOKUP($B42,Kraftvärmeprod!$B$1:$AH$479,MATCH(AA$2,Kraftvärmeprod!$B$1:$AG$1,0),FALSE)/1,0)-IFERROR(VLOOKUP($B42,'Slutlig allokering kvv'!$B$2:$AC$462,MATCH(AA$3,'Slutlig allokering kvv'!$B$1:$AJ$1,0),FALSE)/1,0)</f>
        <v>0</v>
      </c>
      <c r="AB42">
        <f>IFERROR(VLOOKUP($B42,Kraftvärmeprod!$B$1:$AH$479,MATCH(AB$2,Kraftvärmeprod!$B$1:$AG$1,0),FALSE)/1,0)-IFERROR(VLOOKUP($B42,'Slutlig allokering kvv'!$B$2:$AC$462,MATCH(AB$3,'Slutlig allokering kvv'!$B$1:$AJ$1,0),FALSE)/1,0)</f>
        <v>20.152399999999997</v>
      </c>
      <c r="AE42">
        <f t="shared" si="0"/>
        <v>180.39441600000001</v>
      </c>
      <c r="AG42">
        <f>IFERROR(VLOOKUP(B42,'Slutlig allokering kvv'!$B$2:$AJ$462,MATCH("Summa justerad allokerad tillförd energi (utan hjälpel och rökgaskondensering):",'Slutlig allokering kvv'!$B$1:$AK$1,0),FALSE)/1,"")</f>
        <v>257.62258400000002</v>
      </c>
      <c r="AI42" s="23">
        <f>IFERROR(1-VLOOKUP(B42,'Slutlig allokering kvv'!$B$2:$AJ$462,MATCH("Andel av bränsle i kvv som allokerats till värme, exklusive rökgaskondensering och hjälpel",'Slutlig allokering kvv'!$B$1:$AK$1,0),FALSE),"")</f>
        <v>0.4118434124702921</v>
      </c>
      <c r="AK42" s="23">
        <f t="shared" si="1"/>
        <v>0.41184341247029221</v>
      </c>
    </row>
    <row r="43" spans="1:37" x14ac:dyDescent="0.25">
      <c r="A43" s="2" t="s">
        <v>68</v>
      </c>
      <c r="B43" s="2" t="s">
        <v>69</v>
      </c>
      <c r="C43" s="2" t="str">
        <f>IFERROR(VLOOKUP($B43,Kraftvärmeprod!$B$1:$AH$479,MATCH(C$3,Kraftvärmeprod!$B$1:$AG$1,0),FALSE)/1,"")</f>
        <v/>
      </c>
      <c r="D43" s="2" t="str">
        <f>IFERROR(VLOOKUP($B43,Kraftvärmeprod!$B$1:$AH$479,MATCH(D$3,Kraftvärmeprod!$B$1:$AG$1,0),FALSE)/1,"")</f>
        <v/>
      </c>
      <c r="E43">
        <f>IFERROR(VLOOKUP($B43,Kraftvärmeprod!$B$1:$AH$479,MATCH(E$2,Kraftvärmeprod!$B$1:$AG$1,0),FALSE)/1,0)-IFERROR(VLOOKUP($B43,'Slutlig allokering kvv'!$B$2:$AC$462,MATCH(E$3,'Slutlig allokering kvv'!$B$1:$AJ$1,0),FALSE)/1,0)</f>
        <v>0</v>
      </c>
      <c r="F43">
        <f>IFERROR(VLOOKUP($B43,Kraftvärmeprod!$B$1:$AH$479,MATCH(F$2,Kraftvärmeprod!$B$1:$AG$1,0),FALSE)/1,0)-IFERROR(VLOOKUP($B43,'Slutlig allokering kvv'!$B$2:$AC$462,MATCH(F$3,'Slutlig allokering kvv'!$B$1:$AJ$1,0),FALSE)/1,0)</f>
        <v>0</v>
      </c>
      <c r="G43">
        <f>IFERROR(VLOOKUP($B43,Kraftvärmeprod!$B$1:$AH$479,MATCH(G$2,Kraftvärmeprod!$B$1:$AG$1,0),FALSE)/1,0)-IFERROR(VLOOKUP($B43,'Slutlig allokering kvv'!$B$2:$AC$462,MATCH(G$3,'Slutlig allokering kvv'!$B$1:$AJ$1,0),FALSE)/1,0)</f>
        <v>0</v>
      </c>
      <c r="H43">
        <f>IFERROR(VLOOKUP($B43,Kraftvärmeprod!$B$1:$AH$479,MATCH(H$2,Kraftvärmeprod!$B$1:$AG$1,0),FALSE)/1,0)-IFERROR(VLOOKUP($B43,'Slutlig allokering kvv'!$B$2:$AC$462,MATCH(H$3,'Slutlig allokering kvv'!$B$1:$AJ$1,0),FALSE)/1,0)</f>
        <v>0</v>
      </c>
      <c r="I43">
        <f>IFERROR(VLOOKUP($B43,Kraftvärmeprod!$B$1:$AH$479,MATCH(I$2,Kraftvärmeprod!$B$1:$AG$1,0),FALSE)/1,0)-IFERROR(VLOOKUP($B43,'Slutlig allokering kvv'!$B$2:$AC$462,MATCH(I$3,'Slutlig allokering kvv'!$B$1:$AJ$1,0),FALSE)/1,0)</f>
        <v>0</v>
      </c>
      <c r="J43">
        <f>IFERROR(VLOOKUP($B43,Kraftvärmeprod!$B$1:$AH$479,MATCH(J$2,Kraftvärmeprod!$B$1:$AG$1,0),FALSE)/1,0)-IFERROR(VLOOKUP($B43,'Slutlig allokering kvv'!$B$2:$AC$462,MATCH(J$3,'Slutlig allokering kvv'!$B$1:$AJ$1,0),FALSE)/1,0)</f>
        <v>0</v>
      </c>
      <c r="K43">
        <f>IFERROR(VLOOKUP($B43,Kraftvärmeprod!$B$1:$AH$479,MATCH(K$2,Kraftvärmeprod!$B$1:$AG$1,0),FALSE)/1,0)-IFERROR(VLOOKUP($B43,'Slutlig allokering kvv'!$B$2:$AC$462,MATCH(K$3,'Slutlig allokering kvv'!$B$1:$AJ$1,0),FALSE)/1,0)</f>
        <v>0</v>
      </c>
      <c r="L43">
        <f>IFERROR(VLOOKUP($B43,Kraftvärmeprod!$B$1:$AH$479,MATCH(L$2,Kraftvärmeprod!$B$1:$AG$1,0),FALSE)/1,0)-IFERROR(VLOOKUP($B43,'Slutlig allokering kvv'!$B$2:$AC$462,MATCH(L$3,'Slutlig allokering kvv'!$B$1:$AJ$1,0),FALSE)/1,0)</f>
        <v>0</v>
      </c>
      <c r="M43" s="40">
        <f>IFERROR(VLOOKUP($B43,Miljö!$B$1:$S$477,MATCH(M$2,Miljö!$B$1:$X$1,0),FALSE)/1,0)-IFERROR(VLOOKUP($B43,'Slutlig allokering kvv'!$B$2:$AC$462,MATCH(M$3,'Slutlig allokering kvv'!$B$1:$AJ$1,0),FALSE)/1,0)</f>
        <v>0</v>
      </c>
      <c r="N43">
        <f>IFERROR(VLOOKUP($B43,Kraftvärmeprod!$B$1:$AH$479,MATCH(N$2,Kraftvärmeprod!$B$1:$AG$1,0),FALSE)/1,0)-IFERROR(VLOOKUP($B43,'Slutlig allokering kvv'!$B$2:$AC$462,MATCH(N$3,'Slutlig allokering kvv'!$B$1:$AJ$1,0),FALSE)/1,0)</f>
        <v>0</v>
      </c>
      <c r="O43">
        <f>IFERROR(VLOOKUP($B43,Kraftvärmeprod!$B$1:$AH$479,MATCH(O$2,Kraftvärmeprod!$B$1:$AG$1,0),FALSE)/1,0)-IFERROR(VLOOKUP($B43,'Slutlig allokering kvv'!$B$2:$AC$462,MATCH(O$3,'Slutlig allokering kvv'!$B$1:$AJ$1,0),FALSE)/1,0)</f>
        <v>0</v>
      </c>
      <c r="P43">
        <f>IFERROR(VLOOKUP($B43,Kraftvärmeprod!$B$1:$AH$479,MATCH(P$2,Kraftvärmeprod!$B$1:$AG$1,0),FALSE)/1,0)-IFERROR(VLOOKUP($B43,'Slutlig allokering kvv'!$B$2:$AC$462,MATCH(P$3,'Slutlig allokering kvv'!$B$1:$AJ$1,0),FALSE)/1,0)</f>
        <v>0</v>
      </c>
      <c r="Q43">
        <f>IFERROR(VLOOKUP($B43,Kraftvärmeprod!$B$1:$AH$479,MATCH(Q$2,Kraftvärmeprod!$B$1:$AG$1,0),FALSE)/1,0)-IFERROR(VLOOKUP($B43,'Slutlig allokering kvv'!$B$2:$AC$462,MATCH(Q$3,'Slutlig allokering kvv'!$B$1:$AJ$1,0),FALSE)/1,0)</f>
        <v>0</v>
      </c>
      <c r="R43">
        <f>IFERROR(VLOOKUP($B43,Kraftvärmeprod!$B$1:$AH$479,MATCH(R$2,Kraftvärmeprod!$B$1:$AG$1,0),FALSE)/1,0)-IFERROR(VLOOKUP($B43,'Slutlig allokering kvv'!$B$2:$AC$462,MATCH(R$3,'Slutlig allokering kvv'!$B$1:$AJ$1,0),FALSE)/1,0)</f>
        <v>0</v>
      </c>
      <c r="S43">
        <f>IFERROR(VLOOKUP($B43,Kraftvärmeprod!$B$1:$AH$479,MATCH(S$2,Kraftvärmeprod!$B$1:$AG$1,0),FALSE)/1,0)-IFERROR(VLOOKUP($B43,'Slutlig allokering kvv'!$B$2:$AC$462,MATCH(S$3,'Slutlig allokering kvv'!$B$1:$AJ$1,0),FALSE)/1,0)</f>
        <v>0</v>
      </c>
      <c r="T43">
        <f>IFERROR(VLOOKUP($B43,Kraftvärmeprod!$B$1:$AH$479,MATCH(T$2,Kraftvärmeprod!$B$1:$AG$1,0),FALSE)/1,0)-IFERROR(VLOOKUP($B43,'Slutlig allokering kvv'!$B$2:$AC$462,MATCH(T$3,'Slutlig allokering kvv'!$B$1:$AJ$1,0),FALSE)/1,0)</f>
        <v>0</v>
      </c>
      <c r="U43">
        <f>IFERROR(VLOOKUP($B43,Kraftvärmeprod!$B$1:$AH$479,MATCH(U$2,Kraftvärmeprod!$B$1:$AG$1,0),FALSE)/1,0)-IFERROR(VLOOKUP($B43,'Slutlig allokering kvv'!$B$2:$AC$462,MATCH(U$3,'Slutlig allokering kvv'!$B$1:$AJ$1,0),FALSE)/1,0)</f>
        <v>0</v>
      </c>
      <c r="V43">
        <f>IFERROR(VLOOKUP($B43,Kraftvärmeprod!$B$1:$AH$479,MATCH(V$2,Kraftvärmeprod!$B$1:$AG$1,0),FALSE)/1,0)-IFERROR(VLOOKUP($B43,'Slutlig allokering kvv'!$B$2:$AC$462,MATCH(V$3,'Slutlig allokering kvv'!$B$1:$AJ$1,0),FALSE)/1,0)</f>
        <v>0</v>
      </c>
      <c r="W43">
        <f>IFERROR(VLOOKUP($B43,Kraftvärmeprod!$B$1:$AH$479,MATCH(W$2,Kraftvärmeprod!$B$1:$AG$1,0),FALSE)/1,0)-IFERROR(VLOOKUP($B43,'Slutlig allokering kvv'!$B$2:$AC$462,MATCH(W$3,'Slutlig allokering kvv'!$B$1:$AJ$1,0),FALSE)/1,0)</f>
        <v>0</v>
      </c>
      <c r="X43">
        <f>IFERROR(VLOOKUP($B43,Kraftvärmeprod!$B$1:$AH$479,MATCH(X$2,Kraftvärmeprod!$B$1:$AG$1,0),FALSE)/1,0)-IFERROR(VLOOKUP($B43,'Slutlig allokering kvv'!$B$2:$AC$462,MATCH(X$3,'Slutlig allokering kvv'!$B$1:$AJ$1,0),FALSE)/1,0)</f>
        <v>0</v>
      </c>
      <c r="Y43">
        <f>IFERROR(VLOOKUP($B43,Kraftvärmeprod!$B$1:$AH$479,MATCH(Y$2,Kraftvärmeprod!$B$1:$AG$1,0),FALSE)/1,0)-IFERROR(VLOOKUP($B43,'Slutlig allokering kvv'!$B$2:$AC$462,MATCH(Y$3,'Slutlig allokering kvv'!$B$1:$AJ$1,0),FALSE)/1,0)</f>
        <v>0</v>
      </c>
      <c r="Z43">
        <f>IFERROR(VLOOKUP($B43,Kraftvärmeprod!$B$1:$AH$479,MATCH(Z$2,Kraftvärmeprod!$B$1:$AG$1,0),FALSE)/1,0)-IFERROR(VLOOKUP($B43,'Slutlig allokering kvv'!$B$2:$AC$462,MATCH(Z$3,'Slutlig allokering kvv'!$B$1:$AJ$1,0),FALSE)/1,0)</f>
        <v>0</v>
      </c>
      <c r="AA43">
        <f>IFERROR(VLOOKUP($B43,Kraftvärmeprod!$B$1:$AH$479,MATCH(AA$2,Kraftvärmeprod!$B$1:$AG$1,0),FALSE)/1,0)-IFERROR(VLOOKUP($B43,'Slutlig allokering kvv'!$B$2:$AC$462,MATCH(AA$3,'Slutlig allokering kvv'!$B$1:$AJ$1,0),FALSE)/1,0)</f>
        <v>0</v>
      </c>
      <c r="AB43">
        <f>IFERROR(VLOOKUP($B43,Kraftvärmeprod!$B$1:$AH$479,MATCH(AB$2,Kraftvärmeprod!$B$1:$AG$1,0),FALSE)/1,0)-IFERROR(VLOOKUP($B43,'Slutlig allokering kvv'!$B$2:$AC$462,MATCH(AB$3,'Slutlig allokering kvv'!$B$1:$AJ$1,0),FALSE)/1,0)</f>
        <v>0</v>
      </c>
      <c r="AE43">
        <f t="shared" si="0"/>
        <v>0</v>
      </c>
      <c r="AG43">
        <f>IFERROR(VLOOKUP(B43,'Slutlig allokering kvv'!$B$2:$AJ$462,MATCH("Summa justerad allokerad tillförd energi (utan hjälpel och rökgaskondensering):",'Slutlig allokering kvv'!$B$1:$AK$1,0),FALSE)/1,"")</f>
        <v>0</v>
      </c>
      <c r="AI43" s="23" t="str">
        <f>IFERROR(1-VLOOKUP(B43,'Slutlig allokering kvv'!$B$2:$AJ$462,MATCH("Andel av bränsle i kvv som allokerats till värme, exklusive rökgaskondensering och hjälpel",'Slutlig allokering kvv'!$B$1:$AK$1,0),FALSE),"")</f>
        <v/>
      </c>
      <c r="AK43" s="23" t="str">
        <f t="shared" si="1"/>
        <v/>
      </c>
    </row>
    <row r="44" spans="1:37" x14ac:dyDescent="0.25">
      <c r="A44" s="2" t="s">
        <v>68</v>
      </c>
      <c r="B44" s="2" t="s">
        <v>70</v>
      </c>
      <c r="C44" s="2" t="str">
        <f>IFERROR(VLOOKUP($B44,Kraftvärmeprod!$B$1:$AH$479,MATCH(C$3,Kraftvärmeprod!$B$1:$AG$1,0),FALSE)/1,"")</f>
        <v/>
      </c>
      <c r="D44" s="2" t="str">
        <f>IFERROR(VLOOKUP($B44,Kraftvärmeprod!$B$1:$AH$479,MATCH(D$3,Kraftvärmeprod!$B$1:$AG$1,0),FALSE)/1,"")</f>
        <v/>
      </c>
      <c r="E44">
        <f>IFERROR(VLOOKUP($B44,Kraftvärmeprod!$B$1:$AH$479,MATCH(E$2,Kraftvärmeprod!$B$1:$AG$1,0),FALSE)/1,0)-IFERROR(VLOOKUP($B44,'Slutlig allokering kvv'!$B$2:$AC$462,MATCH(E$3,'Slutlig allokering kvv'!$B$1:$AJ$1,0),FALSE)/1,0)</f>
        <v>0</v>
      </c>
      <c r="F44">
        <f>IFERROR(VLOOKUP($B44,Kraftvärmeprod!$B$1:$AH$479,MATCH(F$2,Kraftvärmeprod!$B$1:$AG$1,0),FALSE)/1,0)-IFERROR(VLOOKUP($B44,'Slutlig allokering kvv'!$B$2:$AC$462,MATCH(F$3,'Slutlig allokering kvv'!$B$1:$AJ$1,0),FALSE)/1,0)</f>
        <v>0</v>
      </c>
      <c r="G44">
        <f>IFERROR(VLOOKUP($B44,Kraftvärmeprod!$B$1:$AH$479,MATCH(G$2,Kraftvärmeprod!$B$1:$AG$1,0),FALSE)/1,0)-IFERROR(VLOOKUP($B44,'Slutlig allokering kvv'!$B$2:$AC$462,MATCH(G$3,'Slutlig allokering kvv'!$B$1:$AJ$1,0),FALSE)/1,0)</f>
        <v>0</v>
      </c>
      <c r="H44">
        <f>IFERROR(VLOOKUP($B44,Kraftvärmeprod!$B$1:$AH$479,MATCH(H$2,Kraftvärmeprod!$B$1:$AG$1,0),FALSE)/1,0)-IFERROR(VLOOKUP($B44,'Slutlig allokering kvv'!$B$2:$AC$462,MATCH(H$3,'Slutlig allokering kvv'!$B$1:$AJ$1,0),FALSE)/1,0)</f>
        <v>0</v>
      </c>
      <c r="I44">
        <f>IFERROR(VLOOKUP($B44,Kraftvärmeprod!$B$1:$AH$479,MATCH(I$2,Kraftvärmeprod!$B$1:$AG$1,0),FALSE)/1,0)-IFERROR(VLOOKUP($B44,'Slutlig allokering kvv'!$B$2:$AC$462,MATCH(I$3,'Slutlig allokering kvv'!$B$1:$AJ$1,0),FALSE)/1,0)</f>
        <v>0</v>
      </c>
      <c r="J44">
        <f>IFERROR(VLOOKUP($B44,Kraftvärmeprod!$B$1:$AH$479,MATCH(J$2,Kraftvärmeprod!$B$1:$AG$1,0),FALSE)/1,0)-IFERROR(VLOOKUP($B44,'Slutlig allokering kvv'!$B$2:$AC$462,MATCH(J$3,'Slutlig allokering kvv'!$B$1:$AJ$1,0),FALSE)/1,0)</f>
        <v>0</v>
      </c>
      <c r="K44">
        <f>IFERROR(VLOOKUP($B44,Kraftvärmeprod!$B$1:$AH$479,MATCH(K$2,Kraftvärmeprod!$B$1:$AG$1,0),FALSE)/1,0)-IFERROR(VLOOKUP($B44,'Slutlig allokering kvv'!$B$2:$AC$462,MATCH(K$3,'Slutlig allokering kvv'!$B$1:$AJ$1,0),FALSE)/1,0)</f>
        <v>0</v>
      </c>
      <c r="L44">
        <f>IFERROR(VLOOKUP($B44,Kraftvärmeprod!$B$1:$AH$479,MATCH(L$2,Kraftvärmeprod!$B$1:$AG$1,0),FALSE)/1,0)-IFERROR(VLOOKUP($B44,'Slutlig allokering kvv'!$B$2:$AC$462,MATCH(L$3,'Slutlig allokering kvv'!$B$1:$AJ$1,0),FALSE)/1,0)</f>
        <v>0</v>
      </c>
      <c r="M44" s="40">
        <f>IFERROR(VLOOKUP($B44,Miljö!$B$1:$S$477,MATCH(M$2,Miljö!$B$1:$X$1,0),FALSE)/1,0)-IFERROR(VLOOKUP($B44,'Slutlig allokering kvv'!$B$2:$AC$462,MATCH(M$3,'Slutlig allokering kvv'!$B$1:$AJ$1,0),FALSE)/1,0)</f>
        <v>0</v>
      </c>
      <c r="N44">
        <f>IFERROR(VLOOKUP($B44,Kraftvärmeprod!$B$1:$AH$479,MATCH(N$2,Kraftvärmeprod!$B$1:$AG$1,0),FALSE)/1,0)-IFERROR(VLOOKUP($B44,'Slutlig allokering kvv'!$B$2:$AC$462,MATCH(N$3,'Slutlig allokering kvv'!$B$1:$AJ$1,0),FALSE)/1,0)</f>
        <v>0</v>
      </c>
      <c r="O44">
        <f>IFERROR(VLOOKUP($B44,Kraftvärmeprod!$B$1:$AH$479,MATCH(O$2,Kraftvärmeprod!$B$1:$AG$1,0),FALSE)/1,0)-IFERROR(VLOOKUP($B44,'Slutlig allokering kvv'!$B$2:$AC$462,MATCH(O$3,'Slutlig allokering kvv'!$B$1:$AJ$1,0),FALSE)/1,0)</f>
        <v>0</v>
      </c>
      <c r="P44">
        <f>IFERROR(VLOOKUP($B44,Kraftvärmeprod!$B$1:$AH$479,MATCH(P$2,Kraftvärmeprod!$B$1:$AG$1,0),FALSE)/1,0)-IFERROR(VLOOKUP($B44,'Slutlig allokering kvv'!$B$2:$AC$462,MATCH(P$3,'Slutlig allokering kvv'!$B$1:$AJ$1,0),FALSE)/1,0)</f>
        <v>0</v>
      </c>
      <c r="Q44">
        <f>IFERROR(VLOOKUP($B44,Kraftvärmeprod!$B$1:$AH$479,MATCH(Q$2,Kraftvärmeprod!$B$1:$AG$1,0),FALSE)/1,0)-IFERROR(VLOOKUP($B44,'Slutlig allokering kvv'!$B$2:$AC$462,MATCH(Q$3,'Slutlig allokering kvv'!$B$1:$AJ$1,0),FALSE)/1,0)</f>
        <v>0</v>
      </c>
      <c r="R44">
        <f>IFERROR(VLOOKUP($B44,Kraftvärmeprod!$B$1:$AH$479,MATCH(R$2,Kraftvärmeprod!$B$1:$AG$1,0),FALSE)/1,0)-IFERROR(VLOOKUP($B44,'Slutlig allokering kvv'!$B$2:$AC$462,MATCH(R$3,'Slutlig allokering kvv'!$B$1:$AJ$1,0),FALSE)/1,0)</f>
        <v>0</v>
      </c>
      <c r="S44">
        <f>IFERROR(VLOOKUP($B44,Kraftvärmeprod!$B$1:$AH$479,MATCH(S$2,Kraftvärmeprod!$B$1:$AG$1,0),FALSE)/1,0)-IFERROR(VLOOKUP($B44,'Slutlig allokering kvv'!$B$2:$AC$462,MATCH(S$3,'Slutlig allokering kvv'!$B$1:$AJ$1,0),FALSE)/1,0)</f>
        <v>0</v>
      </c>
      <c r="T44">
        <f>IFERROR(VLOOKUP($B44,Kraftvärmeprod!$B$1:$AH$479,MATCH(T$2,Kraftvärmeprod!$B$1:$AG$1,0),FALSE)/1,0)-IFERROR(VLOOKUP($B44,'Slutlig allokering kvv'!$B$2:$AC$462,MATCH(T$3,'Slutlig allokering kvv'!$B$1:$AJ$1,0),FALSE)/1,0)</f>
        <v>0</v>
      </c>
      <c r="U44">
        <f>IFERROR(VLOOKUP($B44,Kraftvärmeprod!$B$1:$AH$479,MATCH(U$2,Kraftvärmeprod!$B$1:$AG$1,0),FALSE)/1,0)-IFERROR(VLOOKUP($B44,'Slutlig allokering kvv'!$B$2:$AC$462,MATCH(U$3,'Slutlig allokering kvv'!$B$1:$AJ$1,0),FALSE)/1,0)</f>
        <v>0</v>
      </c>
      <c r="V44">
        <f>IFERROR(VLOOKUP($B44,Kraftvärmeprod!$B$1:$AH$479,MATCH(V$2,Kraftvärmeprod!$B$1:$AG$1,0),FALSE)/1,0)-IFERROR(VLOOKUP($B44,'Slutlig allokering kvv'!$B$2:$AC$462,MATCH(V$3,'Slutlig allokering kvv'!$B$1:$AJ$1,0),FALSE)/1,0)</f>
        <v>0</v>
      </c>
      <c r="W44">
        <f>IFERROR(VLOOKUP($B44,Kraftvärmeprod!$B$1:$AH$479,MATCH(W$2,Kraftvärmeprod!$B$1:$AG$1,0),FALSE)/1,0)-IFERROR(VLOOKUP($B44,'Slutlig allokering kvv'!$B$2:$AC$462,MATCH(W$3,'Slutlig allokering kvv'!$B$1:$AJ$1,0),FALSE)/1,0)</f>
        <v>0</v>
      </c>
      <c r="X44">
        <f>IFERROR(VLOOKUP($B44,Kraftvärmeprod!$B$1:$AH$479,MATCH(X$2,Kraftvärmeprod!$B$1:$AG$1,0),FALSE)/1,0)-IFERROR(VLOOKUP($B44,'Slutlig allokering kvv'!$B$2:$AC$462,MATCH(X$3,'Slutlig allokering kvv'!$B$1:$AJ$1,0),FALSE)/1,0)</f>
        <v>0</v>
      </c>
      <c r="Y44">
        <f>IFERROR(VLOOKUP($B44,Kraftvärmeprod!$B$1:$AH$479,MATCH(Y$2,Kraftvärmeprod!$B$1:$AG$1,0),FALSE)/1,0)-IFERROR(VLOOKUP($B44,'Slutlig allokering kvv'!$B$2:$AC$462,MATCH(Y$3,'Slutlig allokering kvv'!$B$1:$AJ$1,0),FALSE)/1,0)</f>
        <v>0</v>
      </c>
      <c r="Z44">
        <f>IFERROR(VLOOKUP($B44,Kraftvärmeprod!$B$1:$AH$479,MATCH(Z$2,Kraftvärmeprod!$B$1:$AG$1,0),FALSE)/1,0)-IFERROR(VLOOKUP($B44,'Slutlig allokering kvv'!$B$2:$AC$462,MATCH(Z$3,'Slutlig allokering kvv'!$B$1:$AJ$1,0),FALSE)/1,0)</f>
        <v>0</v>
      </c>
      <c r="AA44">
        <f>IFERROR(VLOOKUP($B44,Kraftvärmeprod!$B$1:$AH$479,MATCH(AA$2,Kraftvärmeprod!$B$1:$AG$1,0),FALSE)/1,0)-IFERROR(VLOOKUP($B44,'Slutlig allokering kvv'!$B$2:$AC$462,MATCH(AA$3,'Slutlig allokering kvv'!$B$1:$AJ$1,0),FALSE)/1,0)</f>
        <v>0</v>
      </c>
      <c r="AB44">
        <f>IFERROR(VLOOKUP($B44,Kraftvärmeprod!$B$1:$AH$479,MATCH(AB$2,Kraftvärmeprod!$B$1:$AG$1,0),FALSE)/1,0)-IFERROR(VLOOKUP($B44,'Slutlig allokering kvv'!$B$2:$AC$462,MATCH(AB$3,'Slutlig allokering kvv'!$B$1:$AJ$1,0),FALSE)/1,0)</f>
        <v>0</v>
      </c>
      <c r="AE44">
        <f t="shared" si="0"/>
        <v>0</v>
      </c>
      <c r="AG44">
        <f>IFERROR(VLOOKUP(B44,'Slutlig allokering kvv'!$B$2:$AJ$462,MATCH("Summa justerad allokerad tillförd energi (utan hjälpel och rökgaskondensering):",'Slutlig allokering kvv'!$B$1:$AK$1,0),FALSE)/1,"")</f>
        <v>0</v>
      </c>
      <c r="AI44" s="23" t="str">
        <f>IFERROR(1-VLOOKUP(B44,'Slutlig allokering kvv'!$B$2:$AJ$462,MATCH("Andel av bränsle i kvv som allokerats till värme, exklusive rökgaskondensering och hjälpel",'Slutlig allokering kvv'!$B$1:$AK$1,0),FALSE),"")</f>
        <v/>
      </c>
      <c r="AK44" s="23" t="str">
        <f t="shared" si="1"/>
        <v/>
      </c>
    </row>
    <row r="45" spans="1:37" x14ac:dyDescent="0.25">
      <c r="A45" s="2" t="s">
        <v>71</v>
      </c>
      <c r="B45" s="2" t="s">
        <v>72</v>
      </c>
      <c r="C45" s="2" t="str">
        <f>IFERROR(VLOOKUP($B45,Kraftvärmeprod!$B$1:$AH$479,MATCH(C$3,Kraftvärmeprod!$B$1:$AG$1,0),FALSE)/1,"")</f>
        <v/>
      </c>
      <c r="D45" s="2" t="str">
        <f>IFERROR(VLOOKUP($B45,Kraftvärmeprod!$B$1:$AH$479,MATCH(D$3,Kraftvärmeprod!$B$1:$AG$1,0),FALSE)/1,"")</f>
        <v/>
      </c>
      <c r="E45">
        <f>IFERROR(VLOOKUP($B45,Kraftvärmeprod!$B$1:$AH$479,MATCH(E$2,Kraftvärmeprod!$B$1:$AG$1,0),FALSE)/1,0)-IFERROR(VLOOKUP($B45,'Slutlig allokering kvv'!$B$2:$AC$462,MATCH(E$3,'Slutlig allokering kvv'!$B$1:$AJ$1,0),FALSE)/1,0)</f>
        <v>0</v>
      </c>
      <c r="F45">
        <f>IFERROR(VLOOKUP($B45,Kraftvärmeprod!$B$1:$AH$479,MATCH(F$2,Kraftvärmeprod!$B$1:$AG$1,0),FALSE)/1,0)-IFERROR(VLOOKUP($B45,'Slutlig allokering kvv'!$B$2:$AC$462,MATCH(F$3,'Slutlig allokering kvv'!$B$1:$AJ$1,0),FALSE)/1,0)</f>
        <v>0</v>
      </c>
      <c r="G45">
        <f>IFERROR(VLOOKUP($B45,Kraftvärmeprod!$B$1:$AH$479,MATCH(G$2,Kraftvärmeprod!$B$1:$AG$1,0),FALSE)/1,0)-IFERROR(VLOOKUP($B45,'Slutlig allokering kvv'!$B$2:$AC$462,MATCH(G$3,'Slutlig allokering kvv'!$B$1:$AJ$1,0),FALSE)/1,0)</f>
        <v>0</v>
      </c>
      <c r="H45">
        <f>IFERROR(VLOOKUP($B45,Kraftvärmeprod!$B$1:$AH$479,MATCH(H$2,Kraftvärmeprod!$B$1:$AG$1,0),FALSE)/1,0)-IFERROR(VLOOKUP($B45,'Slutlig allokering kvv'!$B$2:$AC$462,MATCH(H$3,'Slutlig allokering kvv'!$B$1:$AJ$1,0),FALSE)/1,0)</f>
        <v>0</v>
      </c>
      <c r="I45">
        <f>IFERROR(VLOOKUP($B45,Kraftvärmeprod!$B$1:$AH$479,MATCH(I$2,Kraftvärmeprod!$B$1:$AG$1,0),FALSE)/1,0)-IFERROR(VLOOKUP($B45,'Slutlig allokering kvv'!$B$2:$AC$462,MATCH(I$3,'Slutlig allokering kvv'!$B$1:$AJ$1,0),FALSE)/1,0)</f>
        <v>0</v>
      </c>
      <c r="J45">
        <f>IFERROR(VLOOKUP($B45,Kraftvärmeprod!$B$1:$AH$479,MATCH(J$2,Kraftvärmeprod!$B$1:$AG$1,0),FALSE)/1,0)-IFERROR(VLOOKUP($B45,'Slutlig allokering kvv'!$B$2:$AC$462,MATCH(J$3,'Slutlig allokering kvv'!$B$1:$AJ$1,0),FALSE)/1,0)</f>
        <v>0</v>
      </c>
      <c r="K45">
        <f>IFERROR(VLOOKUP($B45,Kraftvärmeprod!$B$1:$AH$479,MATCH(K$2,Kraftvärmeprod!$B$1:$AG$1,0),FALSE)/1,0)-IFERROR(VLOOKUP($B45,'Slutlig allokering kvv'!$B$2:$AC$462,MATCH(K$3,'Slutlig allokering kvv'!$B$1:$AJ$1,0),FALSE)/1,0)</f>
        <v>0</v>
      </c>
      <c r="L45">
        <f>IFERROR(VLOOKUP($B45,Kraftvärmeprod!$B$1:$AH$479,MATCH(L$2,Kraftvärmeprod!$B$1:$AG$1,0),FALSE)/1,0)-IFERROR(VLOOKUP($B45,'Slutlig allokering kvv'!$B$2:$AC$462,MATCH(L$3,'Slutlig allokering kvv'!$B$1:$AJ$1,0),FALSE)/1,0)</f>
        <v>0</v>
      </c>
      <c r="M45" s="40">
        <f>IFERROR(VLOOKUP($B45,Miljö!$B$1:$S$477,MATCH(M$2,Miljö!$B$1:$X$1,0),FALSE)/1,0)-IFERROR(VLOOKUP($B45,'Slutlig allokering kvv'!$B$2:$AC$462,MATCH(M$3,'Slutlig allokering kvv'!$B$1:$AJ$1,0),FALSE)/1,0)</f>
        <v>0</v>
      </c>
      <c r="N45">
        <f>IFERROR(VLOOKUP($B45,Kraftvärmeprod!$B$1:$AH$479,MATCH(N$2,Kraftvärmeprod!$B$1:$AG$1,0),FALSE)/1,0)-IFERROR(VLOOKUP($B45,'Slutlig allokering kvv'!$B$2:$AC$462,MATCH(N$3,'Slutlig allokering kvv'!$B$1:$AJ$1,0),FALSE)/1,0)</f>
        <v>0</v>
      </c>
      <c r="O45">
        <f>IFERROR(VLOOKUP($B45,Kraftvärmeprod!$B$1:$AH$479,MATCH(O$2,Kraftvärmeprod!$B$1:$AG$1,0),FALSE)/1,0)-IFERROR(VLOOKUP($B45,'Slutlig allokering kvv'!$B$2:$AC$462,MATCH(O$3,'Slutlig allokering kvv'!$B$1:$AJ$1,0),FALSE)/1,0)</f>
        <v>0</v>
      </c>
      <c r="P45">
        <f>IFERROR(VLOOKUP($B45,Kraftvärmeprod!$B$1:$AH$479,MATCH(P$2,Kraftvärmeprod!$B$1:$AG$1,0),FALSE)/1,0)-IFERROR(VLOOKUP($B45,'Slutlig allokering kvv'!$B$2:$AC$462,MATCH(P$3,'Slutlig allokering kvv'!$B$1:$AJ$1,0),FALSE)/1,0)</f>
        <v>0</v>
      </c>
      <c r="Q45">
        <f>IFERROR(VLOOKUP($B45,Kraftvärmeprod!$B$1:$AH$479,MATCH(Q$2,Kraftvärmeprod!$B$1:$AG$1,0),FALSE)/1,0)-IFERROR(VLOOKUP($B45,'Slutlig allokering kvv'!$B$2:$AC$462,MATCH(Q$3,'Slutlig allokering kvv'!$B$1:$AJ$1,0),FALSE)/1,0)</f>
        <v>0</v>
      </c>
      <c r="R45">
        <f>IFERROR(VLOOKUP($B45,Kraftvärmeprod!$B$1:$AH$479,MATCH(R$2,Kraftvärmeprod!$B$1:$AG$1,0),FALSE)/1,0)-IFERROR(VLOOKUP($B45,'Slutlig allokering kvv'!$B$2:$AC$462,MATCH(R$3,'Slutlig allokering kvv'!$B$1:$AJ$1,0),FALSE)/1,0)</f>
        <v>0</v>
      </c>
      <c r="S45">
        <f>IFERROR(VLOOKUP($B45,Kraftvärmeprod!$B$1:$AH$479,MATCH(S$2,Kraftvärmeprod!$B$1:$AG$1,0),FALSE)/1,0)-IFERROR(VLOOKUP($B45,'Slutlig allokering kvv'!$B$2:$AC$462,MATCH(S$3,'Slutlig allokering kvv'!$B$1:$AJ$1,0),FALSE)/1,0)</f>
        <v>0</v>
      </c>
      <c r="T45">
        <f>IFERROR(VLOOKUP($B45,Kraftvärmeprod!$B$1:$AH$479,MATCH(T$2,Kraftvärmeprod!$B$1:$AG$1,0),FALSE)/1,0)-IFERROR(VLOOKUP($B45,'Slutlig allokering kvv'!$B$2:$AC$462,MATCH(T$3,'Slutlig allokering kvv'!$B$1:$AJ$1,0),FALSE)/1,0)</f>
        <v>0</v>
      </c>
      <c r="U45">
        <f>IFERROR(VLOOKUP($B45,Kraftvärmeprod!$B$1:$AH$479,MATCH(U$2,Kraftvärmeprod!$B$1:$AG$1,0),FALSE)/1,0)-IFERROR(VLOOKUP($B45,'Slutlig allokering kvv'!$B$2:$AC$462,MATCH(U$3,'Slutlig allokering kvv'!$B$1:$AJ$1,0),FALSE)/1,0)</f>
        <v>0</v>
      </c>
      <c r="V45">
        <f>IFERROR(VLOOKUP($B45,Kraftvärmeprod!$B$1:$AH$479,MATCH(V$2,Kraftvärmeprod!$B$1:$AG$1,0),FALSE)/1,0)-IFERROR(VLOOKUP($B45,'Slutlig allokering kvv'!$B$2:$AC$462,MATCH(V$3,'Slutlig allokering kvv'!$B$1:$AJ$1,0),FALSE)/1,0)</f>
        <v>0</v>
      </c>
      <c r="W45">
        <f>IFERROR(VLOOKUP($B45,Kraftvärmeprod!$B$1:$AH$479,MATCH(W$2,Kraftvärmeprod!$B$1:$AG$1,0),FALSE)/1,0)-IFERROR(VLOOKUP($B45,'Slutlig allokering kvv'!$B$2:$AC$462,MATCH(W$3,'Slutlig allokering kvv'!$B$1:$AJ$1,0),FALSE)/1,0)</f>
        <v>0</v>
      </c>
      <c r="X45">
        <f>IFERROR(VLOOKUP($B45,Kraftvärmeprod!$B$1:$AH$479,MATCH(X$2,Kraftvärmeprod!$B$1:$AG$1,0),FALSE)/1,0)-IFERROR(VLOOKUP($B45,'Slutlig allokering kvv'!$B$2:$AC$462,MATCH(X$3,'Slutlig allokering kvv'!$B$1:$AJ$1,0),FALSE)/1,0)</f>
        <v>0</v>
      </c>
      <c r="Y45">
        <f>IFERROR(VLOOKUP($B45,Kraftvärmeprod!$B$1:$AH$479,MATCH(Y$2,Kraftvärmeprod!$B$1:$AG$1,0),FALSE)/1,0)-IFERROR(VLOOKUP($B45,'Slutlig allokering kvv'!$B$2:$AC$462,MATCH(Y$3,'Slutlig allokering kvv'!$B$1:$AJ$1,0),FALSE)/1,0)</f>
        <v>0</v>
      </c>
      <c r="Z45">
        <f>IFERROR(VLOOKUP($B45,Kraftvärmeprod!$B$1:$AH$479,MATCH(Z$2,Kraftvärmeprod!$B$1:$AG$1,0),FALSE)/1,0)-IFERROR(VLOOKUP($B45,'Slutlig allokering kvv'!$B$2:$AC$462,MATCH(Z$3,'Slutlig allokering kvv'!$B$1:$AJ$1,0),FALSE)/1,0)</f>
        <v>0</v>
      </c>
      <c r="AA45">
        <f>IFERROR(VLOOKUP($B45,Kraftvärmeprod!$B$1:$AH$479,MATCH(AA$2,Kraftvärmeprod!$B$1:$AG$1,0),FALSE)/1,0)-IFERROR(VLOOKUP($B45,'Slutlig allokering kvv'!$B$2:$AC$462,MATCH(AA$3,'Slutlig allokering kvv'!$B$1:$AJ$1,0),FALSE)/1,0)</f>
        <v>0</v>
      </c>
      <c r="AB45">
        <f>IFERROR(VLOOKUP($B45,Kraftvärmeprod!$B$1:$AH$479,MATCH(AB$2,Kraftvärmeprod!$B$1:$AG$1,0),FALSE)/1,0)-IFERROR(VLOOKUP($B45,'Slutlig allokering kvv'!$B$2:$AC$462,MATCH(AB$3,'Slutlig allokering kvv'!$B$1:$AJ$1,0),FALSE)/1,0)</f>
        <v>0</v>
      </c>
      <c r="AE45">
        <f t="shared" si="0"/>
        <v>0</v>
      </c>
      <c r="AG45">
        <f>IFERROR(VLOOKUP(B45,'Slutlig allokering kvv'!$B$2:$AJ$462,MATCH("Summa justerad allokerad tillförd energi (utan hjälpel och rökgaskondensering):",'Slutlig allokering kvv'!$B$1:$AK$1,0),FALSE)/1,"")</f>
        <v>0</v>
      </c>
      <c r="AI45" s="23" t="str">
        <f>IFERROR(1-VLOOKUP(B45,'Slutlig allokering kvv'!$B$2:$AJ$462,MATCH("Andel av bränsle i kvv som allokerats till värme, exklusive rökgaskondensering och hjälpel",'Slutlig allokering kvv'!$B$1:$AK$1,0),FALSE),"")</f>
        <v/>
      </c>
      <c r="AK45" s="23" t="str">
        <f t="shared" si="1"/>
        <v/>
      </c>
    </row>
    <row r="46" spans="1:37" x14ac:dyDescent="0.25">
      <c r="A46" s="2" t="s">
        <v>71</v>
      </c>
      <c r="B46" s="2" t="s">
        <v>73</v>
      </c>
      <c r="C46" s="2" t="str">
        <f>IFERROR(VLOOKUP($B46,Kraftvärmeprod!$B$1:$AH$479,MATCH(C$3,Kraftvärmeprod!$B$1:$AG$1,0),FALSE)/1,"")</f>
        <v/>
      </c>
      <c r="D46" s="2" t="str">
        <f>IFERROR(VLOOKUP($B46,Kraftvärmeprod!$B$1:$AH$479,MATCH(D$3,Kraftvärmeprod!$B$1:$AG$1,0),FALSE)/1,"")</f>
        <v/>
      </c>
      <c r="E46">
        <f>IFERROR(VLOOKUP($B46,Kraftvärmeprod!$B$1:$AH$479,MATCH(E$2,Kraftvärmeprod!$B$1:$AG$1,0),FALSE)/1,0)-IFERROR(VLOOKUP($B46,'Slutlig allokering kvv'!$B$2:$AC$462,MATCH(E$3,'Slutlig allokering kvv'!$B$1:$AJ$1,0),FALSE)/1,0)</f>
        <v>0</v>
      </c>
      <c r="F46">
        <f>IFERROR(VLOOKUP($B46,Kraftvärmeprod!$B$1:$AH$479,MATCH(F$2,Kraftvärmeprod!$B$1:$AG$1,0),FALSE)/1,0)-IFERROR(VLOOKUP($B46,'Slutlig allokering kvv'!$B$2:$AC$462,MATCH(F$3,'Slutlig allokering kvv'!$B$1:$AJ$1,0),FALSE)/1,0)</f>
        <v>0</v>
      </c>
      <c r="G46">
        <f>IFERROR(VLOOKUP($B46,Kraftvärmeprod!$B$1:$AH$479,MATCH(G$2,Kraftvärmeprod!$B$1:$AG$1,0),FALSE)/1,0)-IFERROR(VLOOKUP($B46,'Slutlig allokering kvv'!$B$2:$AC$462,MATCH(G$3,'Slutlig allokering kvv'!$B$1:$AJ$1,0),FALSE)/1,0)</f>
        <v>0</v>
      </c>
      <c r="H46">
        <f>IFERROR(VLOOKUP($B46,Kraftvärmeprod!$B$1:$AH$479,MATCH(H$2,Kraftvärmeprod!$B$1:$AG$1,0),FALSE)/1,0)-IFERROR(VLOOKUP($B46,'Slutlig allokering kvv'!$B$2:$AC$462,MATCH(H$3,'Slutlig allokering kvv'!$B$1:$AJ$1,0),FALSE)/1,0)</f>
        <v>0</v>
      </c>
      <c r="I46">
        <f>IFERROR(VLOOKUP($B46,Kraftvärmeprod!$B$1:$AH$479,MATCH(I$2,Kraftvärmeprod!$B$1:$AG$1,0),FALSE)/1,0)-IFERROR(VLOOKUP($B46,'Slutlig allokering kvv'!$B$2:$AC$462,MATCH(I$3,'Slutlig allokering kvv'!$B$1:$AJ$1,0),FALSE)/1,0)</f>
        <v>0</v>
      </c>
      <c r="J46">
        <f>IFERROR(VLOOKUP($B46,Kraftvärmeprod!$B$1:$AH$479,MATCH(J$2,Kraftvärmeprod!$B$1:$AG$1,0),FALSE)/1,0)-IFERROR(VLOOKUP($B46,'Slutlig allokering kvv'!$B$2:$AC$462,MATCH(J$3,'Slutlig allokering kvv'!$B$1:$AJ$1,0),FALSE)/1,0)</f>
        <v>0</v>
      </c>
      <c r="K46">
        <f>IFERROR(VLOOKUP($B46,Kraftvärmeprod!$B$1:$AH$479,MATCH(K$2,Kraftvärmeprod!$B$1:$AG$1,0),FALSE)/1,0)-IFERROR(VLOOKUP($B46,'Slutlig allokering kvv'!$B$2:$AC$462,MATCH(K$3,'Slutlig allokering kvv'!$B$1:$AJ$1,0),FALSE)/1,0)</f>
        <v>0</v>
      </c>
      <c r="L46">
        <f>IFERROR(VLOOKUP($B46,Kraftvärmeprod!$B$1:$AH$479,MATCH(L$2,Kraftvärmeprod!$B$1:$AG$1,0),FALSE)/1,0)-IFERROR(VLOOKUP($B46,'Slutlig allokering kvv'!$B$2:$AC$462,MATCH(L$3,'Slutlig allokering kvv'!$B$1:$AJ$1,0),FALSE)/1,0)</f>
        <v>0</v>
      </c>
      <c r="M46" s="40">
        <f>IFERROR(VLOOKUP($B46,Miljö!$B$1:$S$477,MATCH(M$2,Miljö!$B$1:$X$1,0),FALSE)/1,0)-IFERROR(VLOOKUP($B46,'Slutlig allokering kvv'!$B$2:$AC$462,MATCH(M$3,'Slutlig allokering kvv'!$B$1:$AJ$1,0),FALSE)/1,0)</f>
        <v>0</v>
      </c>
      <c r="N46">
        <f>IFERROR(VLOOKUP($B46,Kraftvärmeprod!$B$1:$AH$479,MATCH(N$2,Kraftvärmeprod!$B$1:$AG$1,0),FALSE)/1,0)-IFERROR(VLOOKUP($B46,'Slutlig allokering kvv'!$B$2:$AC$462,MATCH(N$3,'Slutlig allokering kvv'!$B$1:$AJ$1,0),FALSE)/1,0)</f>
        <v>0</v>
      </c>
      <c r="O46">
        <f>IFERROR(VLOOKUP($B46,Kraftvärmeprod!$B$1:$AH$479,MATCH(O$2,Kraftvärmeprod!$B$1:$AG$1,0),FALSE)/1,0)-IFERROR(VLOOKUP($B46,'Slutlig allokering kvv'!$B$2:$AC$462,MATCH(O$3,'Slutlig allokering kvv'!$B$1:$AJ$1,0),FALSE)/1,0)</f>
        <v>0</v>
      </c>
      <c r="P46">
        <f>IFERROR(VLOOKUP($B46,Kraftvärmeprod!$B$1:$AH$479,MATCH(P$2,Kraftvärmeprod!$B$1:$AG$1,0),FALSE)/1,0)-IFERROR(VLOOKUP($B46,'Slutlig allokering kvv'!$B$2:$AC$462,MATCH(P$3,'Slutlig allokering kvv'!$B$1:$AJ$1,0),FALSE)/1,0)</f>
        <v>0</v>
      </c>
      <c r="Q46">
        <f>IFERROR(VLOOKUP($B46,Kraftvärmeprod!$B$1:$AH$479,MATCH(Q$2,Kraftvärmeprod!$B$1:$AG$1,0),FALSE)/1,0)-IFERROR(VLOOKUP($B46,'Slutlig allokering kvv'!$B$2:$AC$462,MATCH(Q$3,'Slutlig allokering kvv'!$B$1:$AJ$1,0),FALSE)/1,0)</f>
        <v>0</v>
      </c>
      <c r="R46">
        <f>IFERROR(VLOOKUP($B46,Kraftvärmeprod!$B$1:$AH$479,MATCH(R$2,Kraftvärmeprod!$B$1:$AG$1,0),FALSE)/1,0)-IFERROR(VLOOKUP($B46,'Slutlig allokering kvv'!$B$2:$AC$462,MATCH(R$3,'Slutlig allokering kvv'!$B$1:$AJ$1,0),FALSE)/1,0)</f>
        <v>0</v>
      </c>
      <c r="S46">
        <f>IFERROR(VLOOKUP($B46,Kraftvärmeprod!$B$1:$AH$479,MATCH(S$2,Kraftvärmeprod!$B$1:$AG$1,0),FALSE)/1,0)-IFERROR(VLOOKUP($B46,'Slutlig allokering kvv'!$B$2:$AC$462,MATCH(S$3,'Slutlig allokering kvv'!$B$1:$AJ$1,0),FALSE)/1,0)</f>
        <v>0</v>
      </c>
      <c r="T46">
        <f>IFERROR(VLOOKUP($B46,Kraftvärmeprod!$B$1:$AH$479,MATCH(T$2,Kraftvärmeprod!$B$1:$AG$1,0),FALSE)/1,0)-IFERROR(VLOOKUP($B46,'Slutlig allokering kvv'!$B$2:$AC$462,MATCH(T$3,'Slutlig allokering kvv'!$B$1:$AJ$1,0),FALSE)/1,0)</f>
        <v>0</v>
      </c>
      <c r="U46">
        <f>IFERROR(VLOOKUP($B46,Kraftvärmeprod!$B$1:$AH$479,MATCH(U$2,Kraftvärmeprod!$B$1:$AG$1,0),FALSE)/1,0)-IFERROR(VLOOKUP($B46,'Slutlig allokering kvv'!$B$2:$AC$462,MATCH(U$3,'Slutlig allokering kvv'!$B$1:$AJ$1,0),FALSE)/1,0)</f>
        <v>0</v>
      </c>
      <c r="V46">
        <f>IFERROR(VLOOKUP($B46,Kraftvärmeprod!$B$1:$AH$479,MATCH(V$2,Kraftvärmeprod!$B$1:$AG$1,0),FALSE)/1,0)-IFERROR(VLOOKUP($B46,'Slutlig allokering kvv'!$B$2:$AC$462,MATCH(V$3,'Slutlig allokering kvv'!$B$1:$AJ$1,0),FALSE)/1,0)</f>
        <v>0</v>
      </c>
      <c r="W46">
        <f>IFERROR(VLOOKUP($B46,Kraftvärmeprod!$B$1:$AH$479,MATCH(W$2,Kraftvärmeprod!$B$1:$AG$1,0),FALSE)/1,0)-IFERROR(VLOOKUP($B46,'Slutlig allokering kvv'!$B$2:$AC$462,MATCH(W$3,'Slutlig allokering kvv'!$B$1:$AJ$1,0),FALSE)/1,0)</f>
        <v>0</v>
      </c>
      <c r="X46">
        <f>IFERROR(VLOOKUP($B46,Kraftvärmeprod!$B$1:$AH$479,MATCH(X$2,Kraftvärmeprod!$B$1:$AG$1,0),FALSE)/1,0)-IFERROR(VLOOKUP($B46,'Slutlig allokering kvv'!$B$2:$AC$462,MATCH(X$3,'Slutlig allokering kvv'!$B$1:$AJ$1,0),FALSE)/1,0)</f>
        <v>0</v>
      </c>
      <c r="Y46">
        <f>IFERROR(VLOOKUP($B46,Kraftvärmeprod!$B$1:$AH$479,MATCH(Y$2,Kraftvärmeprod!$B$1:$AG$1,0),FALSE)/1,0)-IFERROR(VLOOKUP($B46,'Slutlig allokering kvv'!$B$2:$AC$462,MATCH(Y$3,'Slutlig allokering kvv'!$B$1:$AJ$1,0),FALSE)/1,0)</f>
        <v>0</v>
      </c>
      <c r="Z46">
        <f>IFERROR(VLOOKUP($B46,Kraftvärmeprod!$B$1:$AH$479,MATCH(Z$2,Kraftvärmeprod!$B$1:$AG$1,0),FALSE)/1,0)-IFERROR(VLOOKUP($B46,'Slutlig allokering kvv'!$B$2:$AC$462,MATCH(Z$3,'Slutlig allokering kvv'!$B$1:$AJ$1,0),FALSE)/1,0)</f>
        <v>0</v>
      </c>
      <c r="AA46">
        <f>IFERROR(VLOOKUP($B46,Kraftvärmeprod!$B$1:$AH$479,MATCH(AA$2,Kraftvärmeprod!$B$1:$AG$1,0),FALSE)/1,0)-IFERROR(VLOOKUP($B46,'Slutlig allokering kvv'!$B$2:$AC$462,MATCH(AA$3,'Slutlig allokering kvv'!$B$1:$AJ$1,0),FALSE)/1,0)</f>
        <v>0</v>
      </c>
      <c r="AB46">
        <f>IFERROR(VLOOKUP($B46,Kraftvärmeprod!$B$1:$AH$479,MATCH(AB$2,Kraftvärmeprod!$B$1:$AG$1,0),FALSE)/1,0)-IFERROR(VLOOKUP($B46,'Slutlig allokering kvv'!$B$2:$AC$462,MATCH(AB$3,'Slutlig allokering kvv'!$B$1:$AJ$1,0),FALSE)/1,0)</f>
        <v>0</v>
      </c>
      <c r="AE46">
        <f t="shared" si="0"/>
        <v>0</v>
      </c>
      <c r="AG46">
        <f>IFERROR(VLOOKUP(B46,'Slutlig allokering kvv'!$B$2:$AJ$462,MATCH("Summa justerad allokerad tillförd energi (utan hjälpel och rökgaskondensering):",'Slutlig allokering kvv'!$B$1:$AK$1,0),FALSE)/1,"")</f>
        <v>0</v>
      </c>
      <c r="AI46" s="23" t="str">
        <f>IFERROR(1-VLOOKUP(B46,'Slutlig allokering kvv'!$B$2:$AJ$462,MATCH("Andel av bränsle i kvv som allokerats till värme, exklusive rökgaskondensering och hjälpel",'Slutlig allokering kvv'!$B$1:$AK$1,0),FALSE),"")</f>
        <v/>
      </c>
      <c r="AK46" s="23" t="str">
        <f t="shared" si="1"/>
        <v/>
      </c>
    </row>
    <row r="47" spans="1:37" x14ac:dyDescent="0.25">
      <c r="A47" s="2" t="s">
        <v>71</v>
      </c>
      <c r="B47" s="2" t="s">
        <v>74</v>
      </c>
      <c r="C47" s="2" t="str">
        <f>IFERROR(VLOOKUP($B47,Kraftvärmeprod!$B$1:$AH$479,MATCH(C$3,Kraftvärmeprod!$B$1:$AG$1,0),FALSE)/1,"")</f>
        <v/>
      </c>
      <c r="D47" s="2" t="str">
        <f>IFERROR(VLOOKUP($B47,Kraftvärmeprod!$B$1:$AH$479,MATCH(D$3,Kraftvärmeprod!$B$1:$AG$1,0),FALSE)/1,"")</f>
        <v/>
      </c>
      <c r="E47">
        <f>IFERROR(VLOOKUP($B47,Kraftvärmeprod!$B$1:$AH$479,MATCH(E$2,Kraftvärmeprod!$B$1:$AG$1,0),FALSE)/1,0)-IFERROR(VLOOKUP($B47,'Slutlig allokering kvv'!$B$2:$AC$462,MATCH(E$3,'Slutlig allokering kvv'!$B$1:$AJ$1,0),FALSE)/1,0)</f>
        <v>0</v>
      </c>
      <c r="F47">
        <f>IFERROR(VLOOKUP($B47,Kraftvärmeprod!$B$1:$AH$479,MATCH(F$2,Kraftvärmeprod!$B$1:$AG$1,0),FALSE)/1,0)-IFERROR(VLOOKUP($B47,'Slutlig allokering kvv'!$B$2:$AC$462,MATCH(F$3,'Slutlig allokering kvv'!$B$1:$AJ$1,0),FALSE)/1,0)</f>
        <v>0</v>
      </c>
      <c r="G47">
        <f>IFERROR(VLOOKUP($B47,Kraftvärmeprod!$B$1:$AH$479,MATCH(G$2,Kraftvärmeprod!$B$1:$AG$1,0),FALSE)/1,0)-IFERROR(VLOOKUP($B47,'Slutlig allokering kvv'!$B$2:$AC$462,MATCH(G$3,'Slutlig allokering kvv'!$B$1:$AJ$1,0),FALSE)/1,0)</f>
        <v>0</v>
      </c>
      <c r="H47">
        <f>IFERROR(VLOOKUP($B47,Kraftvärmeprod!$B$1:$AH$479,MATCH(H$2,Kraftvärmeprod!$B$1:$AG$1,0),FALSE)/1,0)-IFERROR(VLOOKUP($B47,'Slutlig allokering kvv'!$B$2:$AC$462,MATCH(H$3,'Slutlig allokering kvv'!$B$1:$AJ$1,0),FALSE)/1,0)</f>
        <v>0</v>
      </c>
      <c r="I47">
        <f>IFERROR(VLOOKUP($B47,Kraftvärmeprod!$B$1:$AH$479,MATCH(I$2,Kraftvärmeprod!$B$1:$AG$1,0),FALSE)/1,0)-IFERROR(VLOOKUP($B47,'Slutlig allokering kvv'!$B$2:$AC$462,MATCH(I$3,'Slutlig allokering kvv'!$B$1:$AJ$1,0),FALSE)/1,0)</f>
        <v>0</v>
      </c>
      <c r="J47">
        <f>IFERROR(VLOOKUP($B47,Kraftvärmeprod!$B$1:$AH$479,MATCH(J$2,Kraftvärmeprod!$B$1:$AG$1,0),FALSE)/1,0)-IFERROR(VLOOKUP($B47,'Slutlig allokering kvv'!$B$2:$AC$462,MATCH(J$3,'Slutlig allokering kvv'!$B$1:$AJ$1,0),FALSE)/1,0)</f>
        <v>0</v>
      </c>
      <c r="K47">
        <f>IFERROR(VLOOKUP($B47,Kraftvärmeprod!$B$1:$AH$479,MATCH(K$2,Kraftvärmeprod!$B$1:$AG$1,0),FALSE)/1,0)-IFERROR(VLOOKUP($B47,'Slutlig allokering kvv'!$B$2:$AC$462,MATCH(K$3,'Slutlig allokering kvv'!$B$1:$AJ$1,0),FALSE)/1,0)</f>
        <v>0</v>
      </c>
      <c r="L47">
        <f>IFERROR(VLOOKUP($B47,Kraftvärmeprod!$B$1:$AH$479,MATCH(L$2,Kraftvärmeprod!$B$1:$AG$1,0),FALSE)/1,0)-IFERROR(VLOOKUP($B47,'Slutlig allokering kvv'!$B$2:$AC$462,MATCH(L$3,'Slutlig allokering kvv'!$B$1:$AJ$1,0),FALSE)/1,0)</f>
        <v>0</v>
      </c>
      <c r="M47" s="40">
        <f>IFERROR(VLOOKUP($B47,Miljö!$B$1:$S$477,MATCH(M$2,Miljö!$B$1:$X$1,0),FALSE)/1,0)-IFERROR(VLOOKUP($B47,'Slutlig allokering kvv'!$B$2:$AC$462,MATCH(M$3,'Slutlig allokering kvv'!$B$1:$AJ$1,0),FALSE)/1,0)</f>
        <v>0</v>
      </c>
      <c r="N47">
        <f>IFERROR(VLOOKUP($B47,Kraftvärmeprod!$B$1:$AH$479,MATCH(N$2,Kraftvärmeprod!$B$1:$AG$1,0),FALSE)/1,0)-IFERROR(VLOOKUP($B47,'Slutlig allokering kvv'!$B$2:$AC$462,MATCH(N$3,'Slutlig allokering kvv'!$B$1:$AJ$1,0),FALSE)/1,0)</f>
        <v>0</v>
      </c>
      <c r="O47">
        <f>IFERROR(VLOOKUP($B47,Kraftvärmeprod!$B$1:$AH$479,MATCH(O$2,Kraftvärmeprod!$B$1:$AG$1,0),FALSE)/1,0)-IFERROR(VLOOKUP($B47,'Slutlig allokering kvv'!$B$2:$AC$462,MATCH(O$3,'Slutlig allokering kvv'!$B$1:$AJ$1,0),FALSE)/1,0)</f>
        <v>0</v>
      </c>
      <c r="P47">
        <f>IFERROR(VLOOKUP($B47,Kraftvärmeprod!$B$1:$AH$479,MATCH(P$2,Kraftvärmeprod!$B$1:$AG$1,0),FALSE)/1,0)-IFERROR(VLOOKUP($B47,'Slutlig allokering kvv'!$B$2:$AC$462,MATCH(P$3,'Slutlig allokering kvv'!$B$1:$AJ$1,0),FALSE)/1,0)</f>
        <v>0</v>
      </c>
      <c r="Q47">
        <f>IFERROR(VLOOKUP($B47,Kraftvärmeprod!$B$1:$AH$479,MATCH(Q$2,Kraftvärmeprod!$B$1:$AG$1,0),FALSE)/1,0)-IFERROR(VLOOKUP($B47,'Slutlig allokering kvv'!$B$2:$AC$462,MATCH(Q$3,'Slutlig allokering kvv'!$B$1:$AJ$1,0),FALSE)/1,0)</f>
        <v>0</v>
      </c>
      <c r="R47">
        <f>IFERROR(VLOOKUP($B47,Kraftvärmeprod!$B$1:$AH$479,MATCH(R$2,Kraftvärmeprod!$B$1:$AG$1,0),FALSE)/1,0)-IFERROR(VLOOKUP($B47,'Slutlig allokering kvv'!$B$2:$AC$462,MATCH(R$3,'Slutlig allokering kvv'!$B$1:$AJ$1,0),FALSE)/1,0)</f>
        <v>0</v>
      </c>
      <c r="S47">
        <f>IFERROR(VLOOKUP($B47,Kraftvärmeprod!$B$1:$AH$479,MATCH(S$2,Kraftvärmeprod!$B$1:$AG$1,0),FALSE)/1,0)-IFERROR(VLOOKUP($B47,'Slutlig allokering kvv'!$B$2:$AC$462,MATCH(S$3,'Slutlig allokering kvv'!$B$1:$AJ$1,0),FALSE)/1,0)</f>
        <v>0</v>
      </c>
      <c r="T47">
        <f>IFERROR(VLOOKUP($B47,Kraftvärmeprod!$B$1:$AH$479,MATCH(T$2,Kraftvärmeprod!$B$1:$AG$1,0),FALSE)/1,0)-IFERROR(VLOOKUP($B47,'Slutlig allokering kvv'!$B$2:$AC$462,MATCH(T$3,'Slutlig allokering kvv'!$B$1:$AJ$1,0),FALSE)/1,0)</f>
        <v>0</v>
      </c>
      <c r="U47">
        <f>IFERROR(VLOOKUP($B47,Kraftvärmeprod!$B$1:$AH$479,MATCH(U$2,Kraftvärmeprod!$B$1:$AG$1,0),FALSE)/1,0)-IFERROR(VLOOKUP($B47,'Slutlig allokering kvv'!$B$2:$AC$462,MATCH(U$3,'Slutlig allokering kvv'!$B$1:$AJ$1,0),FALSE)/1,0)</f>
        <v>0</v>
      </c>
      <c r="V47">
        <f>IFERROR(VLOOKUP($B47,Kraftvärmeprod!$B$1:$AH$479,MATCH(V$2,Kraftvärmeprod!$B$1:$AG$1,0),FALSE)/1,0)-IFERROR(VLOOKUP($B47,'Slutlig allokering kvv'!$B$2:$AC$462,MATCH(V$3,'Slutlig allokering kvv'!$B$1:$AJ$1,0),FALSE)/1,0)</f>
        <v>0</v>
      </c>
      <c r="W47">
        <f>IFERROR(VLOOKUP($B47,Kraftvärmeprod!$B$1:$AH$479,MATCH(W$2,Kraftvärmeprod!$B$1:$AG$1,0),FALSE)/1,0)-IFERROR(VLOOKUP($B47,'Slutlig allokering kvv'!$B$2:$AC$462,MATCH(W$3,'Slutlig allokering kvv'!$B$1:$AJ$1,0),FALSE)/1,0)</f>
        <v>0</v>
      </c>
      <c r="X47">
        <f>IFERROR(VLOOKUP($B47,Kraftvärmeprod!$B$1:$AH$479,MATCH(X$2,Kraftvärmeprod!$B$1:$AG$1,0),FALSE)/1,0)-IFERROR(VLOOKUP($B47,'Slutlig allokering kvv'!$B$2:$AC$462,MATCH(X$3,'Slutlig allokering kvv'!$B$1:$AJ$1,0),FALSE)/1,0)</f>
        <v>0</v>
      </c>
      <c r="Y47">
        <f>IFERROR(VLOOKUP($B47,Kraftvärmeprod!$B$1:$AH$479,MATCH(Y$2,Kraftvärmeprod!$B$1:$AG$1,0),FALSE)/1,0)-IFERROR(VLOOKUP($B47,'Slutlig allokering kvv'!$B$2:$AC$462,MATCH(Y$3,'Slutlig allokering kvv'!$B$1:$AJ$1,0),FALSE)/1,0)</f>
        <v>0</v>
      </c>
      <c r="Z47">
        <f>IFERROR(VLOOKUP($B47,Kraftvärmeprod!$B$1:$AH$479,MATCH(Z$2,Kraftvärmeprod!$B$1:$AG$1,0),FALSE)/1,0)-IFERROR(VLOOKUP($B47,'Slutlig allokering kvv'!$B$2:$AC$462,MATCH(Z$3,'Slutlig allokering kvv'!$B$1:$AJ$1,0),FALSE)/1,0)</f>
        <v>0</v>
      </c>
      <c r="AA47">
        <f>IFERROR(VLOOKUP($B47,Kraftvärmeprod!$B$1:$AH$479,MATCH(AA$2,Kraftvärmeprod!$B$1:$AG$1,0),FALSE)/1,0)-IFERROR(VLOOKUP($B47,'Slutlig allokering kvv'!$B$2:$AC$462,MATCH(AA$3,'Slutlig allokering kvv'!$B$1:$AJ$1,0),FALSE)/1,0)</f>
        <v>0</v>
      </c>
      <c r="AB47">
        <f>IFERROR(VLOOKUP($B47,Kraftvärmeprod!$B$1:$AH$479,MATCH(AB$2,Kraftvärmeprod!$B$1:$AG$1,0),FALSE)/1,0)-IFERROR(VLOOKUP($B47,'Slutlig allokering kvv'!$B$2:$AC$462,MATCH(AB$3,'Slutlig allokering kvv'!$B$1:$AJ$1,0),FALSE)/1,0)</f>
        <v>0</v>
      </c>
      <c r="AE47">
        <f t="shared" si="0"/>
        <v>0</v>
      </c>
      <c r="AG47">
        <f>IFERROR(VLOOKUP(B47,'Slutlig allokering kvv'!$B$2:$AJ$462,MATCH("Summa justerad allokerad tillförd energi (utan hjälpel och rökgaskondensering):",'Slutlig allokering kvv'!$B$1:$AK$1,0),FALSE)/1,"")</f>
        <v>0</v>
      </c>
      <c r="AI47" s="23" t="str">
        <f>IFERROR(1-VLOOKUP(B47,'Slutlig allokering kvv'!$B$2:$AJ$462,MATCH("Andel av bränsle i kvv som allokerats till värme, exklusive rökgaskondensering och hjälpel",'Slutlig allokering kvv'!$B$1:$AK$1,0),FALSE),"")</f>
        <v/>
      </c>
      <c r="AK47" s="23" t="str">
        <f t="shared" si="1"/>
        <v/>
      </c>
    </row>
    <row r="48" spans="1:37" x14ac:dyDescent="0.25">
      <c r="A48" s="2" t="s">
        <v>71</v>
      </c>
      <c r="B48" s="2" t="s">
        <v>75</v>
      </c>
      <c r="C48" s="2" t="str">
        <f>IFERROR(VLOOKUP($B48,Kraftvärmeprod!$B$1:$AH$479,MATCH(C$3,Kraftvärmeprod!$B$1:$AG$1,0),FALSE)/1,"")</f>
        <v/>
      </c>
      <c r="D48" s="2" t="str">
        <f>IFERROR(VLOOKUP($B48,Kraftvärmeprod!$B$1:$AH$479,MATCH(D$3,Kraftvärmeprod!$B$1:$AG$1,0),FALSE)/1,"")</f>
        <v/>
      </c>
      <c r="E48">
        <f>IFERROR(VLOOKUP($B48,Kraftvärmeprod!$B$1:$AH$479,MATCH(E$2,Kraftvärmeprod!$B$1:$AG$1,0),FALSE)/1,0)-IFERROR(VLOOKUP($B48,'Slutlig allokering kvv'!$B$2:$AC$462,MATCH(E$3,'Slutlig allokering kvv'!$B$1:$AJ$1,0),FALSE)/1,0)</f>
        <v>0</v>
      </c>
      <c r="F48">
        <f>IFERROR(VLOOKUP($B48,Kraftvärmeprod!$B$1:$AH$479,MATCH(F$2,Kraftvärmeprod!$B$1:$AG$1,0),FALSE)/1,0)-IFERROR(VLOOKUP($B48,'Slutlig allokering kvv'!$B$2:$AC$462,MATCH(F$3,'Slutlig allokering kvv'!$B$1:$AJ$1,0),FALSE)/1,0)</f>
        <v>0</v>
      </c>
      <c r="G48">
        <f>IFERROR(VLOOKUP($B48,Kraftvärmeprod!$B$1:$AH$479,MATCH(G$2,Kraftvärmeprod!$B$1:$AG$1,0),FALSE)/1,0)-IFERROR(VLOOKUP($B48,'Slutlig allokering kvv'!$B$2:$AC$462,MATCH(G$3,'Slutlig allokering kvv'!$B$1:$AJ$1,0),FALSE)/1,0)</f>
        <v>0</v>
      </c>
      <c r="H48">
        <f>IFERROR(VLOOKUP($B48,Kraftvärmeprod!$B$1:$AH$479,MATCH(H$2,Kraftvärmeprod!$B$1:$AG$1,0),FALSE)/1,0)-IFERROR(VLOOKUP($B48,'Slutlig allokering kvv'!$B$2:$AC$462,MATCH(H$3,'Slutlig allokering kvv'!$B$1:$AJ$1,0),FALSE)/1,0)</f>
        <v>0</v>
      </c>
      <c r="I48">
        <f>IFERROR(VLOOKUP($B48,Kraftvärmeprod!$B$1:$AH$479,MATCH(I$2,Kraftvärmeprod!$B$1:$AG$1,0),FALSE)/1,0)-IFERROR(VLOOKUP($B48,'Slutlig allokering kvv'!$B$2:$AC$462,MATCH(I$3,'Slutlig allokering kvv'!$B$1:$AJ$1,0),FALSE)/1,0)</f>
        <v>0</v>
      </c>
      <c r="J48">
        <f>IFERROR(VLOOKUP($B48,Kraftvärmeprod!$B$1:$AH$479,MATCH(J$2,Kraftvärmeprod!$B$1:$AG$1,0),FALSE)/1,0)-IFERROR(VLOOKUP($B48,'Slutlig allokering kvv'!$B$2:$AC$462,MATCH(J$3,'Slutlig allokering kvv'!$B$1:$AJ$1,0),FALSE)/1,0)</f>
        <v>0</v>
      </c>
      <c r="K48">
        <f>IFERROR(VLOOKUP($B48,Kraftvärmeprod!$B$1:$AH$479,MATCH(K$2,Kraftvärmeprod!$B$1:$AG$1,0),FALSE)/1,0)-IFERROR(VLOOKUP($B48,'Slutlig allokering kvv'!$B$2:$AC$462,MATCH(K$3,'Slutlig allokering kvv'!$B$1:$AJ$1,0),FALSE)/1,0)</f>
        <v>0</v>
      </c>
      <c r="L48">
        <f>IFERROR(VLOOKUP($B48,Kraftvärmeprod!$B$1:$AH$479,MATCH(L$2,Kraftvärmeprod!$B$1:$AG$1,0),FALSE)/1,0)-IFERROR(VLOOKUP($B48,'Slutlig allokering kvv'!$B$2:$AC$462,MATCH(L$3,'Slutlig allokering kvv'!$B$1:$AJ$1,0),FALSE)/1,0)</f>
        <v>0</v>
      </c>
      <c r="M48" s="40">
        <f>IFERROR(VLOOKUP($B48,Miljö!$B$1:$S$477,MATCH(M$2,Miljö!$B$1:$X$1,0),FALSE)/1,0)-IFERROR(VLOOKUP($B48,'Slutlig allokering kvv'!$B$2:$AC$462,MATCH(M$3,'Slutlig allokering kvv'!$B$1:$AJ$1,0),FALSE)/1,0)</f>
        <v>0</v>
      </c>
      <c r="N48">
        <f>IFERROR(VLOOKUP($B48,Kraftvärmeprod!$B$1:$AH$479,MATCH(N$2,Kraftvärmeprod!$B$1:$AG$1,0),FALSE)/1,0)-IFERROR(VLOOKUP($B48,'Slutlig allokering kvv'!$B$2:$AC$462,MATCH(N$3,'Slutlig allokering kvv'!$B$1:$AJ$1,0),FALSE)/1,0)</f>
        <v>0</v>
      </c>
      <c r="O48">
        <f>IFERROR(VLOOKUP($B48,Kraftvärmeprod!$B$1:$AH$479,MATCH(O$2,Kraftvärmeprod!$B$1:$AG$1,0),FALSE)/1,0)-IFERROR(VLOOKUP($B48,'Slutlig allokering kvv'!$B$2:$AC$462,MATCH(O$3,'Slutlig allokering kvv'!$B$1:$AJ$1,0),FALSE)/1,0)</f>
        <v>0</v>
      </c>
      <c r="P48">
        <f>IFERROR(VLOOKUP($B48,Kraftvärmeprod!$B$1:$AH$479,MATCH(P$2,Kraftvärmeprod!$B$1:$AG$1,0),FALSE)/1,0)-IFERROR(VLOOKUP($B48,'Slutlig allokering kvv'!$B$2:$AC$462,MATCH(P$3,'Slutlig allokering kvv'!$B$1:$AJ$1,0),FALSE)/1,0)</f>
        <v>0</v>
      </c>
      <c r="Q48">
        <f>IFERROR(VLOOKUP($B48,Kraftvärmeprod!$B$1:$AH$479,MATCH(Q$2,Kraftvärmeprod!$B$1:$AG$1,0),FALSE)/1,0)-IFERROR(VLOOKUP($B48,'Slutlig allokering kvv'!$B$2:$AC$462,MATCH(Q$3,'Slutlig allokering kvv'!$B$1:$AJ$1,0),FALSE)/1,0)</f>
        <v>0</v>
      </c>
      <c r="R48">
        <f>IFERROR(VLOOKUP($B48,Kraftvärmeprod!$B$1:$AH$479,MATCH(R$2,Kraftvärmeprod!$B$1:$AG$1,0),FALSE)/1,0)-IFERROR(VLOOKUP($B48,'Slutlig allokering kvv'!$B$2:$AC$462,MATCH(R$3,'Slutlig allokering kvv'!$B$1:$AJ$1,0),FALSE)/1,0)</f>
        <v>0</v>
      </c>
      <c r="S48">
        <f>IFERROR(VLOOKUP($B48,Kraftvärmeprod!$B$1:$AH$479,MATCH(S$2,Kraftvärmeprod!$B$1:$AG$1,0),FALSE)/1,0)-IFERROR(VLOOKUP($B48,'Slutlig allokering kvv'!$B$2:$AC$462,MATCH(S$3,'Slutlig allokering kvv'!$B$1:$AJ$1,0),FALSE)/1,0)</f>
        <v>0</v>
      </c>
      <c r="T48">
        <f>IFERROR(VLOOKUP($B48,Kraftvärmeprod!$B$1:$AH$479,MATCH(T$2,Kraftvärmeprod!$B$1:$AG$1,0),FALSE)/1,0)-IFERROR(VLOOKUP($B48,'Slutlig allokering kvv'!$B$2:$AC$462,MATCH(T$3,'Slutlig allokering kvv'!$B$1:$AJ$1,0),FALSE)/1,0)</f>
        <v>0</v>
      </c>
      <c r="U48">
        <f>IFERROR(VLOOKUP($B48,Kraftvärmeprod!$B$1:$AH$479,MATCH(U$2,Kraftvärmeprod!$B$1:$AG$1,0),FALSE)/1,0)-IFERROR(VLOOKUP($B48,'Slutlig allokering kvv'!$B$2:$AC$462,MATCH(U$3,'Slutlig allokering kvv'!$B$1:$AJ$1,0),FALSE)/1,0)</f>
        <v>0</v>
      </c>
      <c r="V48">
        <f>IFERROR(VLOOKUP($B48,Kraftvärmeprod!$B$1:$AH$479,MATCH(V$2,Kraftvärmeprod!$B$1:$AG$1,0),FALSE)/1,0)-IFERROR(VLOOKUP($B48,'Slutlig allokering kvv'!$B$2:$AC$462,MATCH(V$3,'Slutlig allokering kvv'!$B$1:$AJ$1,0),FALSE)/1,0)</f>
        <v>0</v>
      </c>
      <c r="W48">
        <f>IFERROR(VLOOKUP($B48,Kraftvärmeprod!$B$1:$AH$479,MATCH(W$2,Kraftvärmeprod!$B$1:$AG$1,0),FALSE)/1,0)-IFERROR(VLOOKUP($B48,'Slutlig allokering kvv'!$B$2:$AC$462,MATCH(W$3,'Slutlig allokering kvv'!$B$1:$AJ$1,0),FALSE)/1,0)</f>
        <v>0</v>
      </c>
      <c r="X48">
        <f>IFERROR(VLOOKUP($B48,Kraftvärmeprod!$B$1:$AH$479,MATCH(X$2,Kraftvärmeprod!$B$1:$AG$1,0),FALSE)/1,0)-IFERROR(VLOOKUP($B48,'Slutlig allokering kvv'!$B$2:$AC$462,MATCH(X$3,'Slutlig allokering kvv'!$B$1:$AJ$1,0),FALSE)/1,0)</f>
        <v>0</v>
      </c>
      <c r="Y48">
        <f>IFERROR(VLOOKUP($B48,Kraftvärmeprod!$B$1:$AH$479,MATCH(Y$2,Kraftvärmeprod!$B$1:$AG$1,0),FALSE)/1,0)-IFERROR(VLOOKUP($B48,'Slutlig allokering kvv'!$B$2:$AC$462,MATCH(Y$3,'Slutlig allokering kvv'!$B$1:$AJ$1,0),FALSE)/1,0)</f>
        <v>0</v>
      </c>
      <c r="Z48">
        <f>IFERROR(VLOOKUP($B48,Kraftvärmeprod!$B$1:$AH$479,MATCH(Z$2,Kraftvärmeprod!$B$1:$AG$1,0),FALSE)/1,0)-IFERROR(VLOOKUP($B48,'Slutlig allokering kvv'!$B$2:$AC$462,MATCH(Z$3,'Slutlig allokering kvv'!$B$1:$AJ$1,0),FALSE)/1,0)</f>
        <v>0</v>
      </c>
      <c r="AA48">
        <f>IFERROR(VLOOKUP($B48,Kraftvärmeprod!$B$1:$AH$479,MATCH(AA$2,Kraftvärmeprod!$B$1:$AG$1,0),FALSE)/1,0)-IFERROR(VLOOKUP($B48,'Slutlig allokering kvv'!$B$2:$AC$462,MATCH(AA$3,'Slutlig allokering kvv'!$B$1:$AJ$1,0),FALSE)/1,0)</f>
        <v>0</v>
      </c>
      <c r="AB48">
        <f>IFERROR(VLOOKUP($B48,Kraftvärmeprod!$B$1:$AH$479,MATCH(AB$2,Kraftvärmeprod!$B$1:$AG$1,0),FALSE)/1,0)-IFERROR(VLOOKUP($B48,'Slutlig allokering kvv'!$B$2:$AC$462,MATCH(AB$3,'Slutlig allokering kvv'!$B$1:$AJ$1,0),FALSE)/1,0)</f>
        <v>0</v>
      </c>
      <c r="AE48">
        <f t="shared" si="0"/>
        <v>0</v>
      </c>
      <c r="AG48">
        <f>IFERROR(VLOOKUP(B48,'Slutlig allokering kvv'!$B$2:$AJ$462,MATCH("Summa justerad allokerad tillförd energi (utan hjälpel och rökgaskondensering):",'Slutlig allokering kvv'!$B$1:$AK$1,0),FALSE)/1,"")</f>
        <v>0</v>
      </c>
      <c r="AI48" s="23" t="str">
        <f>IFERROR(1-VLOOKUP(B48,'Slutlig allokering kvv'!$B$2:$AJ$462,MATCH("Andel av bränsle i kvv som allokerats till värme, exklusive rökgaskondensering och hjälpel",'Slutlig allokering kvv'!$B$1:$AK$1,0),FALSE),"")</f>
        <v/>
      </c>
      <c r="AK48" s="23" t="str">
        <f t="shared" si="1"/>
        <v/>
      </c>
    </row>
    <row r="49" spans="1:39" x14ac:dyDescent="0.25">
      <c r="A49" s="2" t="s">
        <v>76</v>
      </c>
      <c r="B49" s="2" t="s">
        <v>77</v>
      </c>
      <c r="C49" s="2" t="str">
        <f>IFERROR(VLOOKUP($B49,Kraftvärmeprod!$B$1:$AH$479,MATCH(C$3,Kraftvärmeprod!$B$1:$AG$1,0),FALSE)/1,"")</f>
        <v/>
      </c>
      <c r="D49" s="2" t="str">
        <f>IFERROR(VLOOKUP($B49,Kraftvärmeprod!$B$1:$AH$479,MATCH(D$3,Kraftvärmeprod!$B$1:$AG$1,0),FALSE)/1,"")</f>
        <v/>
      </c>
      <c r="E49">
        <f>IFERROR(VLOOKUP($B49,Kraftvärmeprod!$B$1:$AH$479,MATCH(E$2,Kraftvärmeprod!$B$1:$AG$1,0),FALSE)/1,0)-IFERROR(VLOOKUP($B49,'Slutlig allokering kvv'!$B$2:$AC$462,MATCH(E$3,'Slutlig allokering kvv'!$B$1:$AJ$1,0),FALSE)/1,0)</f>
        <v>0</v>
      </c>
      <c r="F49">
        <f>IFERROR(VLOOKUP($B49,Kraftvärmeprod!$B$1:$AH$479,MATCH(F$2,Kraftvärmeprod!$B$1:$AG$1,0),FALSE)/1,0)-IFERROR(VLOOKUP($B49,'Slutlig allokering kvv'!$B$2:$AC$462,MATCH(F$3,'Slutlig allokering kvv'!$B$1:$AJ$1,0),FALSE)/1,0)</f>
        <v>0</v>
      </c>
      <c r="G49">
        <f>IFERROR(VLOOKUP($B49,Kraftvärmeprod!$B$1:$AH$479,MATCH(G$2,Kraftvärmeprod!$B$1:$AG$1,0),FALSE)/1,0)-IFERROR(VLOOKUP($B49,'Slutlig allokering kvv'!$B$2:$AC$462,MATCH(G$3,'Slutlig allokering kvv'!$B$1:$AJ$1,0),FALSE)/1,0)</f>
        <v>0</v>
      </c>
      <c r="H49">
        <f>IFERROR(VLOOKUP($B49,Kraftvärmeprod!$B$1:$AH$479,MATCH(H$2,Kraftvärmeprod!$B$1:$AG$1,0),FALSE)/1,0)-IFERROR(VLOOKUP($B49,'Slutlig allokering kvv'!$B$2:$AC$462,MATCH(H$3,'Slutlig allokering kvv'!$B$1:$AJ$1,0),FALSE)/1,0)</f>
        <v>0</v>
      </c>
      <c r="I49">
        <f>IFERROR(VLOOKUP($B49,Kraftvärmeprod!$B$1:$AH$479,MATCH(I$2,Kraftvärmeprod!$B$1:$AG$1,0),FALSE)/1,0)-IFERROR(VLOOKUP($B49,'Slutlig allokering kvv'!$B$2:$AC$462,MATCH(I$3,'Slutlig allokering kvv'!$B$1:$AJ$1,0),FALSE)/1,0)</f>
        <v>0</v>
      </c>
      <c r="J49">
        <f>IFERROR(VLOOKUP($B49,Kraftvärmeprod!$B$1:$AH$479,MATCH(J$2,Kraftvärmeprod!$B$1:$AG$1,0),FALSE)/1,0)-IFERROR(VLOOKUP($B49,'Slutlig allokering kvv'!$B$2:$AC$462,MATCH(J$3,'Slutlig allokering kvv'!$B$1:$AJ$1,0),FALSE)/1,0)</f>
        <v>0</v>
      </c>
      <c r="K49">
        <f>IFERROR(VLOOKUP($B49,Kraftvärmeprod!$B$1:$AH$479,MATCH(K$2,Kraftvärmeprod!$B$1:$AG$1,0),FALSE)/1,0)-IFERROR(VLOOKUP($B49,'Slutlig allokering kvv'!$B$2:$AC$462,MATCH(K$3,'Slutlig allokering kvv'!$B$1:$AJ$1,0),FALSE)/1,0)</f>
        <v>0</v>
      </c>
      <c r="L49">
        <f>IFERROR(VLOOKUP($B49,Kraftvärmeprod!$B$1:$AH$479,MATCH(L$2,Kraftvärmeprod!$B$1:$AG$1,0),FALSE)/1,0)-IFERROR(VLOOKUP($B49,'Slutlig allokering kvv'!$B$2:$AC$462,MATCH(L$3,'Slutlig allokering kvv'!$B$1:$AJ$1,0),FALSE)/1,0)</f>
        <v>0</v>
      </c>
      <c r="M49" s="40">
        <f>IFERROR(VLOOKUP($B49,Miljö!$B$1:$S$477,MATCH(M$2,Miljö!$B$1:$X$1,0),FALSE)/1,0)-IFERROR(VLOOKUP($B49,'Slutlig allokering kvv'!$B$2:$AC$462,MATCH(M$3,'Slutlig allokering kvv'!$B$1:$AJ$1,0),FALSE)/1,0)</f>
        <v>0</v>
      </c>
      <c r="N49">
        <f>IFERROR(VLOOKUP($B49,Kraftvärmeprod!$B$1:$AH$479,MATCH(N$2,Kraftvärmeprod!$B$1:$AG$1,0),FALSE)/1,0)-IFERROR(VLOOKUP($B49,'Slutlig allokering kvv'!$B$2:$AC$462,MATCH(N$3,'Slutlig allokering kvv'!$B$1:$AJ$1,0),FALSE)/1,0)</f>
        <v>0</v>
      </c>
      <c r="O49">
        <f>IFERROR(VLOOKUP($B49,Kraftvärmeprod!$B$1:$AH$479,MATCH(O$2,Kraftvärmeprod!$B$1:$AG$1,0),FALSE)/1,0)-IFERROR(VLOOKUP($B49,'Slutlig allokering kvv'!$B$2:$AC$462,MATCH(O$3,'Slutlig allokering kvv'!$B$1:$AJ$1,0),FALSE)/1,0)</f>
        <v>0</v>
      </c>
      <c r="P49">
        <f>IFERROR(VLOOKUP($B49,Kraftvärmeprod!$B$1:$AH$479,MATCH(P$2,Kraftvärmeprod!$B$1:$AG$1,0),FALSE)/1,0)-IFERROR(VLOOKUP($B49,'Slutlig allokering kvv'!$B$2:$AC$462,MATCH(P$3,'Slutlig allokering kvv'!$B$1:$AJ$1,0),FALSE)/1,0)</f>
        <v>0</v>
      </c>
      <c r="Q49">
        <f>IFERROR(VLOOKUP($B49,Kraftvärmeprod!$B$1:$AH$479,MATCH(Q$2,Kraftvärmeprod!$B$1:$AG$1,0),FALSE)/1,0)-IFERROR(VLOOKUP($B49,'Slutlig allokering kvv'!$B$2:$AC$462,MATCH(Q$3,'Slutlig allokering kvv'!$B$1:$AJ$1,0),FALSE)/1,0)</f>
        <v>0</v>
      </c>
      <c r="R49">
        <f>IFERROR(VLOOKUP($B49,Kraftvärmeprod!$B$1:$AH$479,MATCH(R$2,Kraftvärmeprod!$B$1:$AG$1,0),FALSE)/1,0)-IFERROR(VLOOKUP($B49,'Slutlig allokering kvv'!$B$2:$AC$462,MATCH(R$3,'Slutlig allokering kvv'!$B$1:$AJ$1,0),FALSE)/1,0)</f>
        <v>0</v>
      </c>
      <c r="S49">
        <f>IFERROR(VLOOKUP($B49,Kraftvärmeprod!$B$1:$AH$479,MATCH(S$2,Kraftvärmeprod!$B$1:$AG$1,0),FALSE)/1,0)-IFERROR(VLOOKUP($B49,'Slutlig allokering kvv'!$B$2:$AC$462,MATCH(S$3,'Slutlig allokering kvv'!$B$1:$AJ$1,0),FALSE)/1,0)</f>
        <v>0</v>
      </c>
      <c r="T49">
        <f>IFERROR(VLOOKUP($B49,Kraftvärmeprod!$B$1:$AH$479,MATCH(T$2,Kraftvärmeprod!$B$1:$AG$1,0),FALSE)/1,0)-IFERROR(VLOOKUP($B49,'Slutlig allokering kvv'!$B$2:$AC$462,MATCH(T$3,'Slutlig allokering kvv'!$B$1:$AJ$1,0),FALSE)/1,0)</f>
        <v>0</v>
      </c>
      <c r="U49">
        <f>IFERROR(VLOOKUP($B49,Kraftvärmeprod!$B$1:$AH$479,MATCH(U$2,Kraftvärmeprod!$B$1:$AG$1,0),FALSE)/1,0)-IFERROR(VLOOKUP($B49,'Slutlig allokering kvv'!$B$2:$AC$462,MATCH(U$3,'Slutlig allokering kvv'!$B$1:$AJ$1,0),FALSE)/1,0)</f>
        <v>0</v>
      </c>
      <c r="V49">
        <f>IFERROR(VLOOKUP($B49,Kraftvärmeprod!$B$1:$AH$479,MATCH(V$2,Kraftvärmeprod!$B$1:$AG$1,0),FALSE)/1,0)-IFERROR(VLOOKUP($B49,'Slutlig allokering kvv'!$B$2:$AC$462,MATCH(V$3,'Slutlig allokering kvv'!$B$1:$AJ$1,0),FALSE)/1,0)</f>
        <v>0</v>
      </c>
      <c r="W49">
        <f>IFERROR(VLOOKUP($B49,Kraftvärmeprod!$B$1:$AH$479,MATCH(W$2,Kraftvärmeprod!$B$1:$AG$1,0),FALSE)/1,0)-IFERROR(VLOOKUP($B49,'Slutlig allokering kvv'!$B$2:$AC$462,MATCH(W$3,'Slutlig allokering kvv'!$B$1:$AJ$1,0),FALSE)/1,0)</f>
        <v>0</v>
      </c>
      <c r="X49">
        <f>IFERROR(VLOOKUP($B49,Kraftvärmeprod!$B$1:$AH$479,MATCH(X$2,Kraftvärmeprod!$B$1:$AG$1,0),FALSE)/1,0)-IFERROR(VLOOKUP($B49,'Slutlig allokering kvv'!$B$2:$AC$462,MATCH(X$3,'Slutlig allokering kvv'!$B$1:$AJ$1,0),FALSE)/1,0)</f>
        <v>0</v>
      </c>
      <c r="Y49">
        <f>IFERROR(VLOOKUP($B49,Kraftvärmeprod!$B$1:$AH$479,MATCH(Y$2,Kraftvärmeprod!$B$1:$AG$1,0),FALSE)/1,0)-IFERROR(VLOOKUP($B49,'Slutlig allokering kvv'!$B$2:$AC$462,MATCH(Y$3,'Slutlig allokering kvv'!$B$1:$AJ$1,0),FALSE)/1,0)</f>
        <v>0</v>
      </c>
      <c r="Z49">
        <f>IFERROR(VLOOKUP($B49,Kraftvärmeprod!$B$1:$AH$479,MATCH(Z$2,Kraftvärmeprod!$B$1:$AG$1,0),FALSE)/1,0)-IFERROR(VLOOKUP($B49,'Slutlig allokering kvv'!$B$2:$AC$462,MATCH(Z$3,'Slutlig allokering kvv'!$B$1:$AJ$1,0),FALSE)/1,0)</f>
        <v>0</v>
      </c>
      <c r="AA49">
        <f>IFERROR(VLOOKUP($B49,Kraftvärmeprod!$B$1:$AH$479,MATCH(AA$2,Kraftvärmeprod!$B$1:$AG$1,0),FALSE)/1,0)-IFERROR(VLOOKUP($B49,'Slutlig allokering kvv'!$B$2:$AC$462,MATCH(AA$3,'Slutlig allokering kvv'!$B$1:$AJ$1,0),FALSE)/1,0)</f>
        <v>0</v>
      </c>
      <c r="AB49">
        <f>IFERROR(VLOOKUP($B49,Kraftvärmeprod!$B$1:$AH$479,MATCH(AB$2,Kraftvärmeprod!$B$1:$AG$1,0),FALSE)/1,0)-IFERROR(VLOOKUP($B49,'Slutlig allokering kvv'!$B$2:$AC$462,MATCH(AB$3,'Slutlig allokering kvv'!$B$1:$AJ$1,0),FALSE)/1,0)</f>
        <v>0</v>
      </c>
      <c r="AE49">
        <f t="shared" si="0"/>
        <v>0</v>
      </c>
      <c r="AG49">
        <f>IFERROR(VLOOKUP(B49,'Slutlig allokering kvv'!$B$2:$AJ$462,MATCH("Summa justerad allokerad tillförd energi (utan hjälpel och rökgaskondensering):",'Slutlig allokering kvv'!$B$1:$AK$1,0),FALSE)/1,"")</f>
        <v>0</v>
      </c>
      <c r="AI49" s="23" t="str">
        <f>IFERROR(1-VLOOKUP(B49,'Slutlig allokering kvv'!$B$2:$AJ$462,MATCH("Andel av bränsle i kvv som allokerats till värme, exklusive rökgaskondensering och hjälpel",'Slutlig allokering kvv'!$B$1:$AK$1,0),FALSE),"")</f>
        <v/>
      </c>
      <c r="AK49" s="23" t="str">
        <f t="shared" si="1"/>
        <v/>
      </c>
    </row>
    <row r="50" spans="1:39" x14ac:dyDescent="0.25">
      <c r="A50" s="2" t="s">
        <v>76</v>
      </c>
      <c r="B50" s="2" t="s">
        <v>78</v>
      </c>
      <c r="C50" s="2" t="str">
        <f>IFERROR(VLOOKUP($B50,Kraftvärmeprod!$B$1:$AH$479,MATCH(C$3,Kraftvärmeprod!$B$1:$AG$1,0),FALSE)/1,"")</f>
        <v/>
      </c>
      <c r="D50" s="2" t="str">
        <f>IFERROR(VLOOKUP($B50,Kraftvärmeprod!$B$1:$AH$479,MATCH(D$3,Kraftvärmeprod!$B$1:$AG$1,0),FALSE)/1,"")</f>
        <v/>
      </c>
      <c r="E50">
        <f>IFERROR(VLOOKUP($B50,Kraftvärmeprod!$B$1:$AH$479,MATCH(E$2,Kraftvärmeprod!$B$1:$AG$1,0),FALSE)/1,0)-IFERROR(VLOOKUP($B50,'Slutlig allokering kvv'!$B$2:$AC$462,MATCH(E$3,'Slutlig allokering kvv'!$B$1:$AJ$1,0),FALSE)/1,0)</f>
        <v>0</v>
      </c>
      <c r="F50">
        <f>IFERROR(VLOOKUP($B50,Kraftvärmeprod!$B$1:$AH$479,MATCH(F$2,Kraftvärmeprod!$B$1:$AG$1,0),FALSE)/1,0)-IFERROR(VLOOKUP($B50,'Slutlig allokering kvv'!$B$2:$AC$462,MATCH(F$3,'Slutlig allokering kvv'!$B$1:$AJ$1,0),FALSE)/1,0)</f>
        <v>0</v>
      </c>
      <c r="G50">
        <f>IFERROR(VLOOKUP($B50,Kraftvärmeprod!$B$1:$AH$479,MATCH(G$2,Kraftvärmeprod!$B$1:$AG$1,0),FALSE)/1,0)-IFERROR(VLOOKUP($B50,'Slutlig allokering kvv'!$B$2:$AC$462,MATCH(G$3,'Slutlig allokering kvv'!$B$1:$AJ$1,0),FALSE)/1,0)</f>
        <v>0</v>
      </c>
      <c r="H50">
        <f>IFERROR(VLOOKUP($B50,Kraftvärmeprod!$B$1:$AH$479,MATCH(H$2,Kraftvärmeprod!$B$1:$AG$1,0),FALSE)/1,0)-IFERROR(VLOOKUP($B50,'Slutlig allokering kvv'!$B$2:$AC$462,MATCH(H$3,'Slutlig allokering kvv'!$B$1:$AJ$1,0),FALSE)/1,0)</f>
        <v>0</v>
      </c>
      <c r="I50">
        <f>IFERROR(VLOOKUP($B50,Kraftvärmeprod!$B$1:$AH$479,MATCH(I$2,Kraftvärmeprod!$B$1:$AG$1,0),FALSE)/1,0)-IFERROR(VLOOKUP($B50,'Slutlig allokering kvv'!$B$2:$AC$462,MATCH(I$3,'Slutlig allokering kvv'!$B$1:$AJ$1,0),FALSE)/1,0)</f>
        <v>0</v>
      </c>
      <c r="J50">
        <f>IFERROR(VLOOKUP($B50,Kraftvärmeprod!$B$1:$AH$479,MATCH(J$2,Kraftvärmeprod!$B$1:$AG$1,0),FALSE)/1,0)-IFERROR(VLOOKUP($B50,'Slutlig allokering kvv'!$B$2:$AC$462,MATCH(J$3,'Slutlig allokering kvv'!$B$1:$AJ$1,0),FALSE)/1,0)</f>
        <v>0</v>
      </c>
      <c r="K50">
        <f>IFERROR(VLOOKUP($B50,Kraftvärmeprod!$B$1:$AH$479,MATCH(K$2,Kraftvärmeprod!$B$1:$AG$1,0),FALSE)/1,0)-IFERROR(VLOOKUP($B50,'Slutlig allokering kvv'!$B$2:$AC$462,MATCH(K$3,'Slutlig allokering kvv'!$B$1:$AJ$1,0),FALSE)/1,0)</f>
        <v>0</v>
      </c>
      <c r="L50">
        <f>IFERROR(VLOOKUP($B50,Kraftvärmeprod!$B$1:$AH$479,MATCH(L$2,Kraftvärmeprod!$B$1:$AG$1,0),FALSE)/1,0)-IFERROR(VLOOKUP($B50,'Slutlig allokering kvv'!$B$2:$AC$462,MATCH(L$3,'Slutlig allokering kvv'!$B$1:$AJ$1,0),FALSE)/1,0)</f>
        <v>0</v>
      </c>
      <c r="M50" s="40">
        <f>IFERROR(VLOOKUP($B50,Miljö!$B$1:$S$477,MATCH(M$2,Miljö!$B$1:$X$1,0),FALSE)/1,0)-IFERROR(VLOOKUP($B50,'Slutlig allokering kvv'!$B$2:$AC$462,MATCH(M$3,'Slutlig allokering kvv'!$B$1:$AJ$1,0),FALSE)/1,0)</f>
        <v>0</v>
      </c>
      <c r="N50">
        <f>IFERROR(VLOOKUP($B50,Kraftvärmeprod!$B$1:$AH$479,MATCH(N$2,Kraftvärmeprod!$B$1:$AG$1,0),FALSE)/1,0)-IFERROR(VLOOKUP($B50,'Slutlig allokering kvv'!$B$2:$AC$462,MATCH(N$3,'Slutlig allokering kvv'!$B$1:$AJ$1,0),FALSE)/1,0)</f>
        <v>0</v>
      </c>
      <c r="O50">
        <f>IFERROR(VLOOKUP($B50,Kraftvärmeprod!$B$1:$AH$479,MATCH(O$2,Kraftvärmeprod!$B$1:$AG$1,0),FALSE)/1,0)-IFERROR(VLOOKUP($B50,'Slutlig allokering kvv'!$B$2:$AC$462,MATCH(O$3,'Slutlig allokering kvv'!$B$1:$AJ$1,0),FALSE)/1,0)</f>
        <v>0</v>
      </c>
      <c r="P50">
        <f>IFERROR(VLOOKUP($B50,Kraftvärmeprod!$B$1:$AH$479,MATCH(P$2,Kraftvärmeprod!$B$1:$AG$1,0),FALSE)/1,0)-IFERROR(VLOOKUP($B50,'Slutlig allokering kvv'!$B$2:$AC$462,MATCH(P$3,'Slutlig allokering kvv'!$B$1:$AJ$1,0),FALSE)/1,0)</f>
        <v>0</v>
      </c>
      <c r="Q50">
        <f>IFERROR(VLOOKUP($B50,Kraftvärmeprod!$B$1:$AH$479,MATCH(Q$2,Kraftvärmeprod!$B$1:$AG$1,0),FALSE)/1,0)-IFERROR(VLOOKUP($B50,'Slutlig allokering kvv'!$B$2:$AC$462,MATCH(Q$3,'Slutlig allokering kvv'!$B$1:$AJ$1,0),FALSE)/1,0)</f>
        <v>0</v>
      </c>
      <c r="R50">
        <f>IFERROR(VLOOKUP($B50,Kraftvärmeprod!$B$1:$AH$479,MATCH(R$2,Kraftvärmeprod!$B$1:$AG$1,0),FALSE)/1,0)-IFERROR(VLOOKUP($B50,'Slutlig allokering kvv'!$B$2:$AC$462,MATCH(R$3,'Slutlig allokering kvv'!$B$1:$AJ$1,0),FALSE)/1,0)</f>
        <v>0</v>
      </c>
      <c r="S50">
        <f>IFERROR(VLOOKUP($B50,Kraftvärmeprod!$B$1:$AH$479,MATCH(S$2,Kraftvärmeprod!$B$1:$AG$1,0),FALSE)/1,0)-IFERROR(VLOOKUP($B50,'Slutlig allokering kvv'!$B$2:$AC$462,MATCH(S$3,'Slutlig allokering kvv'!$B$1:$AJ$1,0),FALSE)/1,0)</f>
        <v>0</v>
      </c>
      <c r="T50">
        <f>IFERROR(VLOOKUP($B50,Kraftvärmeprod!$B$1:$AH$479,MATCH(T$2,Kraftvärmeprod!$B$1:$AG$1,0),FALSE)/1,0)-IFERROR(VLOOKUP($B50,'Slutlig allokering kvv'!$B$2:$AC$462,MATCH(T$3,'Slutlig allokering kvv'!$B$1:$AJ$1,0),FALSE)/1,0)</f>
        <v>0</v>
      </c>
      <c r="U50">
        <f>IFERROR(VLOOKUP($B50,Kraftvärmeprod!$B$1:$AH$479,MATCH(U$2,Kraftvärmeprod!$B$1:$AG$1,0),FALSE)/1,0)-IFERROR(VLOOKUP($B50,'Slutlig allokering kvv'!$B$2:$AC$462,MATCH(U$3,'Slutlig allokering kvv'!$B$1:$AJ$1,0),FALSE)/1,0)</f>
        <v>0</v>
      </c>
      <c r="V50">
        <f>IFERROR(VLOOKUP($B50,Kraftvärmeprod!$B$1:$AH$479,MATCH(V$2,Kraftvärmeprod!$B$1:$AG$1,0),FALSE)/1,0)-IFERROR(VLOOKUP($B50,'Slutlig allokering kvv'!$B$2:$AC$462,MATCH(V$3,'Slutlig allokering kvv'!$B$1:$AJ$1,0),FALSE)/1,0)</f>
        <v>0</v>
      </c>
      <c r="W50">
        <f>IFERROR(VLOOKUP($B50,Kraftvärmeprod!$B$1:$AH$479,MATCH(W$2,Kraftvärmeprod!$B$1:$AG$1,0),FALSE)/1,0)-IFERROR(VLOOKUP($B50,'Slutlig allokering kvv'!$B$2:$AC$462,MATCH(W$3,'Slutlig allokering kvv'!$B$1:$AJ$1,0),FALSE)/1,0)</f>
        <v>0</v>
      </c>
      <c r="X50">
        <f>IFERROR(VLOOKUP($B50,Kraftvärmeprod!$B$1:$AH$479,MATCH(X$2,Kraftvärmeprod!$B$1:$AG$1,0),FALSE)/1,0)-IFERROR(VLOOKUP($B50,'Slutlig allokering kvv'!$B$2:$AC$462,MATCH(X$3,'Slutlig allokering kvv'!$B$1:$AJ$1,0),FALSE)/1,0)</f>
        <v>0</v>
      </c>
      <c r="Y50">
        <f>IFERROR(VLOOKUP($B50,Kraftvärmeprod!$B$1:$AH$479,MATCH(Y$2,Kraftvärmeprod!$B$1:$AG$1,0),FALSE)/1,0)-IFERROR(VLOOKUP($B50,'Slutlig allokering kvv'!$B$2:$AC$462,MATCH(Y$3,'Slutlig allokering kvv'!$B$1:$AJ$1,0),FALSE)/1,0)</f>
        <v>0</v>
      </c>
      <c r="Z50">
        <f>IFERROR(VLOOKUP($B50,Kraftvärmeprod!$B$1:$AH$479,MATCH(Z$2,Kraftvärmeprod!$B$1:$AG$1,0),FALSE)/1,0)-IFERROR(VLOOKUP($B50,'Slutlig allokering kvv'!$B$2:$AC$462,MATCH(Z$3,'Slutlig allokering kvv'!$B$1:$AJ$1,0),FALSE)/1,0)</f>
        <v>0</v>
      </c>
      <c r="AA50">
        <f>IFERROR(VLOOKUP($B50,Kraftvärmeprod!$B$1:$AH$479,MATCH(AA$2,Kraftvärmeprod!$B$1:$AG$1,0),FALSE)/1,0)-IFERROR(VLOOKUP($B50,'Slutlig allokering kvv'!$B$2:$AC$462,MATCH(AA$3,'Slutlig allokering kvv'!$B$1:$AJ$1,0),FALSE)/1,0)</f>
        <v>0</v>
      </c>
      <c r="AB50">
        <f>IFERROR(VLOOKUP($B50,Kraftvärmeprod!$B$1:$AH$479,MATCH(AB$2,Kraftvärmeprod!$B$1:$AG$1,0),FALSE)/1,0)-IFERROR(VLOOKUP($B50,'Slutlig allokering kvv'!$B$2:$AC$462,MATCH(AB$3,'Slutlig allokering kvv'!$B$1:$AJ$1,0),FALSE)/1,0)</f>
        <v>0</v>
      </c>
      <c r="AE50">
        <f t="shared" si="0"/>
        <v>0</v>
      </c>
      <c r="AG50">
        <f>IFERROR(VLOOKUP(B50,'Slutlig allokering kvv'!$B$2:$AJ$462,MATCH("Summa justerad allokerad tillförd energi (utan hjälpel och rökgaskondensering):",'Slutlig allokering kvv'!$B$1:$AK$1,0),FALSE)/1,"")</f>
        <v>0</v>
      </c>
      <c r="AI50" s="23" t="str">
        <f>IFERROR(1-VLOOKUP(B50,'Slutlig allokering kvv'!$B$2:$AJ$462,MATCH("Andel av bränsle i kvv som allokerats till värme, exklusive rökgaskondensering och hjälpel",'Slutlig allokering kvv'!$B$1:$AK$1,0),FALSE),"")</f>
        <v/>
      </c>
      <c r="AK50" s="23" t="str">
        <f t="shared" si="1"/>
        <v/>
      </c>
    </row>
    <row r="51" spans="1:39" x14ac:dyDescent="0.25">
      <c r="A51" s="2" t="s">
        <v>76</v>
      </c>
      <c r="B51" s="2" t="s">
        <v>79</v>
      </c>
      <c r="C51" s="2" t="str">
        <f>IFERROR(VLOOKUP($B51,Kraftvärmeprod!$B$1:$AH$479,MATCH(C$3,Kraftvärmeprod!$B$1:$AG$1,0),FALSE)/1,"")</f>
        <v/>
      </c>
      <c r="D51" s="2" t="str">
        <f>IFERROR(VLOOKUP($B51,Kraftvärmeprod!$B$1:$AH$479,MATCH(D$3,Kraftvärmeprod!$B$1:$AG$1,0),FALSE)/1,"")</f>
        <v/>
      </c>
      <c r="E51">
        <f>IFERROR(VLOOKUP($B51,Kraftvärmeprod!$B$1:$AH$479,MATCH(E$2,Kraftvärmeprod!$B$1:$AG$1,0),FALSE)/1,0)-IFERROR(VLOOKUP($B51,'Slutlig allokering kvv'!$B$2:$AC$462,MATCH(E$3,'Slutlig allokering kvv'!$B$1:$AJ$1,0),FALSE)/1,0)</f>
        <v>0</v>
      </c>
      <c r="F51">
        <f>IFERROR(VLOOKUP($B51,Kraftvärmeprod!$B$1:$AH$479,MATCH(F$2,Kraftvärmeprod!$B$1:$AG$1,0),FALSE)/1,0)-IFERROR(VLOOKUP($B51,'Slutlig allokering kvv'!$B$2:$AC$462,MATCH(F$3,'Slutlig allokering kvv'!$B$1:$AJ$1,0),FALSE)/1,0)</f>
        <v>0</v>
      </c>
      <c r="G51">
        <f>IFERROR(VLOOKUP($B51,Kraftvärmeprod!$B$1:$AH$479,MATCH(G$2,Kraftvärmeprod!$B$1:$AG$1,0),FALSE)/1,0)-IFERROR(VLOOKUP($B51,'Slutlig allokering kvv'!$B$2:$AC$462,MATCH(G$3,'Slutlig allokering kvv'!$B$1:$AJ$1,0),FALSE)/1,0)</f>
        <v>0</v>
      </c>
      <c r="H51">
        <f>IFERROR(VLOOKUP($B51,Kraftvärmeprod!$B$1:$AH$479,MATCH(H$2,Kraftvärmeprod!$B$1:$AG$1,0),FALSE)/1,0)-IFERROR(VLOOKUP($B51,'Slutlig allokering kvv'!$B$2:$AC$462,MATCH(H$3,'Slutlig allokering kvv'!$B$1:$AJ$1,0),FALSE)/1,0)</f>
        <v>0</v>
      </c>
      <c r="I51">
        <f>IFERROR(VLOOKUP($B51,Kraftvärmeprod!$B$1:$AH$479,MATCH(I$2,Kraftvärmeprod!$B$1:$AG$1,0),FALSE)/1,0)-IFERROR(VLOOKUP($B51,'Slutlig allokering kvv'!$B$2:$AC$462,MATCH(I$3,'Slutlig allokering kvv'!$B$1:$AJ$1,0),FALSE)/1,0)</f>
        <v>0</v>
      </c>
      <c r="J51">
        <f>IFERROR(VLOOKUP($B51,Kraftvärmeprod!$B$1:$AH$479,MATCH(J$2,Kraftvärmeprod!$B$1:$AG$1,0),FALSE)/1,0)-IFERROR(VLOOKUP($B51,'Slutlig allokering kvv'!$B$2:$AC$462,MATCH(J$3,'Slutlig allokering kvv'!$B$1:$AJ$1,0),FALSE)/1,0)</f>
        <v>0</v>
      </c>
      <c r="K51">
        <f>IFERROR(VLOOKUP($B51,Kraftvärmeprod!$B$1:$AH$479,MATCH(K$2,Kraftvärmeprod!$B$1:$AG$1,0),FALSE)/1,0)-IFERROR(VLOOKUP($B51,'Slutlig allokering kvv'!$B$2:$AC$462,MATCH(K$3,'Slutlig allokering kvv'!$B$1:$AJ$1,0),FALSE)/1,0)</f>
        <v>0</v>
      </c>
      <c r="L51">
        <f>IFERROR(VLOOKUP($B51,Kraftvärmeprod!$B$1:$AH$479,MATCH(L$2,Kraftvärmeprod!$B$1:$AG$1,0),FALSE)/1,0)-IFERROR(VLOOKUP($B51,'Slutlig allokering kvv'!$B$2:$AC$462,MATCH(L$3,'Slutlig allokering kvv'!$B$1:$AJ$1,0),FALSE)/1,0)</f>
        <v>0</v>
      </c>
      <c r="M51" s="40">
        <f>IFERROR(VLOOKUP($B51,Miljö!$B$1:$S$477,MATCH(M$2,Miljö!$B$1:$X$1,0),FALSE)/1,0)-IFERROR(VLOOKUP($B51,'Slutlig allokering kvv'!$B$2:$AC$462,MATCH(M$3,'Slutlig allokering kvv'!$B$1:$AJ$1,0),FALSE)/1,0)</f>
        <v>0</v>
      </c>
      <c r="N51">
        <f>IFERROR(VLOOKUP($B51,Kraftvärmeprod!$B$1:$AH$479,MATCH(N$2,Kraftvärmeprod!$B$1:$AG$1,0),FALSE)/1,0)-IFERROR(VLOOKUP($B51,'Slutlig allokering kvv'!$B$2:$AC$462,MATCH(N$3,'Slutlig allokering kvv'!$B$1:$AJ$1,0),FALSE)/1,0)</f>
        <v>0</v>
      </c>
      <c r="O51">
        <f>IFERROR(VLOOKUP($B51,Kraftvärmeprod!$B$1:$AH$479,MATCH(O$2,Kraftvärmeprod!$B$1:$AG$1,0),FALSE)/1,0)-IFERROR(VLOOKUP($B51,'Slutlig allokering kvv'!$B$2:$AC$462,MATCH(O$3,'Slutlig allokering kvv'!$B$1:$AJ$1,0),FALSE)/1,0)</f>
        <v>0</v>
      </c>
      <c r="P51">
        <f>IFERROR(VLOOKUP($B51,Kraftvärmeprod!$B$1:$AH$479,MATCH(P$2,Kraftvärmeprod!$B$1:$AG$1,0),FALSE)/1,0)-IFERROR(VLOOKUP($B51,'Slutlig allokering kvv'!$B$2:$AC$462,MATCH(P$3,'Slutlig allokering kvv'!$B$1:$AJ$1,0),FALSE)/1,0)</f>
        <v>0</v>
      </c>
      <c r="Q51">
        <f>IFERROR(VLOOKUP($B51,Kraftvärmeprod!$B$1:$AH$479,MATCH(Q$2,Kraftvärmeprod!$B$1:$AG$1,0),FALSE)/1,0)-IFERROR(VLOOKUP($B51,'Slutlig allokering kvv'!$B$2:$AC$462,MATCH(Q$3,'Slutlig allokering kvv'!$B$1:$AJ$1,0),FALSE)/1,0)</f>
        <v>0</v>
      </c>
      <c r="R51">
        <f>IFERROR(VLOOKUP($B51,Kraftvärmeprod!$B$1:$AH$479,MATCH(R$2,Kraftvärmeprod!$B$1:$AG$1,0),FALSE)/1,0)-IFERROR(VLOOKUP($B51,'Slutlig allokering kvv'!$B$2:$AC$462,MATCH(R$3,'Slutlig allokering kvv'!$B$1:$AJ$1,0),FALSE)/1,0)</f>
        <v>0</v>
      </c>
      <c r="S51">
        <f>IFERROR(VLOOKUP($B51,Kraftvärmeprod!$B$1:$AH$479,MATCH(S$2,Kraftvärmeprod!$B$1:$AG$1,0),FALSE)/1,0)-IFERROR(VLOOKUP($B51,'Slutlig allokering kvv'!$B$2:$AC$462,MATCH(S$3,'Slutlig allokering kvv'!$B$1:$AJ$1,0),FALSE)/1,0)</f>
        <v>0</v>
      </c>
      <c r="T51">
        <f>IFERROR(VLOOKUP($B51,Kraftvärmeprod!$B$1:$AH$479,MATCH(T$2,Kraftvärmeprod!$B$1:$AG$1,0),FALSE)/1,0)-IFERROR(VLOOKUP($B51,'Slutlig allokering kvv'!$B$2:$AC$462,MATCH(T$3,'Slutlig allokering kvv'!$B$1:$AJ$1,0),FALSE)/1,0)</f>
        <v>0</v>
      </c>
      <c r="U51">
        <f>IFERROR(VLOOKUP($B51,Kraftvärmeprod!$B$1:$AH$479,MATCH(U$2,Kraftvärmeprod!$B$1:$AG$1,0),FALSE)/1,0)-IFERROR(VLOOKUP($B51,'Slutlig allokering kvv'!$B$2:$AC$462,MATCH(U$3,'Slutlig allokering kvv'!$B$1:$AJ$1,0),FALSE)/1,0)</f>
        <v>0</v>
      </c>
      <c r="V51">
        <f>IFERROR(VLOOKUP($B51,Kraftvärmeprod!$B$1:$AH$479,MATCH(V$2,Kraftvärmeprod!$B$1:$AG$1,0),FALSE)/1,0)-IFERROR(VLOOKUP($B51,'Slutlig allokering kvv'!$B$2:$AC$462,MATCH(V$3,'Slutlig allokering kvv'!$B$1:$AJ$1,0),FALSE)/1,0)</f>
        <v>0</v>
      </c>
      <c r="W51">
        <f>IFERROR(VLOOKUP($B51,Kraftvärmeprod!$B$1:$AH$479,MATCH(W$2,Kraftvärmeprod!$B$1:$AG$1,0),FALSE)/1,0)-IFERROR(VLOOKUP($B51,'Slutlig allokering kvv'!$B$2:$AC$462,MATCH(W$3,'Slutlig allokering kvv'!$B$1:$AJ$1,0),FALSE)/1,0)</f>
        <v>0</v>
      </c>
      <c r="X51">
        <f>IFERROR(VLOOKUP($B51,Kraftvärmeprod!$B$1:$AH$479,MATCH(X$2,Kraftvärmeprod!$B$1:$AG$1,0),FALSE)/1,0)-IFERROR(VLOOKUP($B51,'Slutlig allokering kvv'!$B$2:$AC$462,MATCH(X$3,'Slutlig allokering kvv'!$B$1:$AJ$1,0),FALSE)/1,0)</f>
        <v>0</v>
      </c>
      <c r="Y51">
        <f>IFERROR(VLOOKUP($B51,Kraftvärmeprod!$B$1:$AH$479,MATCH(Y$2,Kraftvärmeprod!$B$1:$AG$1,0),FALSE)/1,0)-IFERROR(VLOOKUP($B51,'Slutlig allokering kvv'!$B$2:$AC$462,MATCH(Y$3,'Slutlig allokering kvv'!$B$1:$AJ$1,0),FALSE)/1,0)</f>
        <v>0</v>
      </c>
      <c r="Z51">
        <f>IFERROR(VLOOKUP($B51,Kraftvärmeprod!$B$1:$AH$479,MATCH(Z$2,Kraftvärmeprod!$B$1:$AG$1,0),FALSE)/1,0)-IFERROR(VLOOKUP($B51,'Slutlig allokering kvv'!$B$2:$AC$462,MATCH(Z$3,'Slutlig allokering kvv'!$B$1:$AJ$1,0),FALSE)/1,0)</f>
        <v>0</v>
      </c>
      <c r="AA51">
        <f>IFERROR(VLOOKUP($B51,Kraftvärmeprod!$B$1:$AH$479,MATCH(AA$2,Kraftvärmeprod!$B$1:$AG$1,0),FALSE)/1,0)-IFERROR(VLOOKUP($B51,'Slutlig allokering kvv'!$B$2:$AC$462,MATCH(AA$3,'Slutlig allokering kvv'!$B$1:$AJ$1,0),FALSE)/1,0)</f>
        <v>0</v>
      </c>
      <c r="AB51">
        <f>IFERROR(VLOOKUP($B51,Kraftvärmeprod!$B$1:$AH$479,MATCH(AB$2,Kraftvärmeprod!$B$1:$AG$1,0),FALSE)/1,0)-IFERROR(VLOOKUP($B51,'Slutlig allokering kvv'!$B$2:$AC$462,MATCH(AB$3,'Slutlig allokering kvv'!$B$1:$AJ$1,0),FALSE)/1,0)</f>
        <v>0</v>
      </c>
      <c r="AE51">
        <f t="shared" si="0"/>
        <v>0</v>
      </c>
      <c r="AG51">
        <f>IFERROR(VLOOKUP(B51,'Slutlig allokering kvv'!$B$2:$AJ$462,MATCH("Summa justerad allokerad tillförd energi (utan hjälpel och rökgaskondensering):",'Slutlig allokering kvv'!$B$1:$AK$1,0),FALSE)/1,"")</f>
        <v>0</v>
      </c>
      <c r="AI51" s="23" t="str">
        <f>IFERROR(1-VLOOKUP(B51,'Slutlig allokering kvv'!$B$2:$AJ$462,MATCH("Andel av bränsle i kvv som allokerats till värme, exklusive rökgaskondensering och hjälpel",'Slutlig allokering kvv'!$B$1:$AK$1,0),FALSE),"")</f>
        <v/>
      </c>
      <c r="AK51" s="23" t="str">
        <f t="shared" si="1"/>
        <v/>
      </c>
    </row>
    <row r="52" spans="1:39" x14ac:dyDescent="0.25">
      <c r="A52" s="2" t="s">
        <v>76</v>
      </c>
      <c r="B52" s="2" t="s">
        <v>80</v>
      </c>
      <c r="C52" s="2" t="str">
        <f>IFERROR(VLOOKUP($B52,Kraftvärmeprod!$B$1:$AH$479,MATCH(C$3,Kraftvärmeprod!$B$1:$AG$1,0),FALSE)/1,"")</f>
        <v/>
      </c>
      <c r="D52" s="2" t="str">
        <f>IFERROR(VLOOKUP($B52,Kraftvärmeprod!$B$1:$AH$479,MATCH(D$3,Kraftvärmeprod!$B$1:$AG$1,0),FALSE)/1,"")</f>
        <v/>
      </c>
      <c r="E52">
        <f>IFERROR(VLOOKUP($B52,Kraftvärmeprod!$B$1:$AH$479,MATCH(E$2,Kraftvärmeprod!$B$1:$AG$1,0),FALSE)/1,0)-IFERROR(VLOOKUP($B52,'Slutlig allokering kvv'!$B$2:$AC$462,MATCH(E$3,'Slutlig allokering kvv'!$B$1:$AJ$1,0),FALSE)/1,0)</f>
        <v>0</v>
      </c>
      <c r="F52">
        <f>IFERROR(VLOOKUP($B52,Kraftvärmeprod!$B$1:$AH$479,MATCH(F$2,Kraftvärmeprod!$B$1:$AG$1,0),FALSE)/1,0)-IFERROR(VLOOKUP($B52,'Slutlig allokering kvv'!$B$2:$AC$462,MATCH(F$3,'Slutlig allokering kvv'!$B$1:$AJ$1,0),FALSE)/1,0)</f>
        <v>0</v>
      </c>
      <c r="G52">
        <f>IFERROR(VLOOKUP($B52,Kraftvärmeprod!$B$1:$AH$479,MATCH(G$2,Kraftvärmeprod!$B$1:$AG$1,0),FALSE)/1,0)-IFERROR(VLOOKUP($B52,'Slutlig allokering kvv'!$B$2:$AC$462,MATCH(G$3,'Slutlig allokering kvv'!$B$1:$AJ$1,0),FALSE)/1,0)</f>
        <v>0</v>
      </c>
      <c r="H52">
        <f>IFERROR(VLOOKUP($B52,Kraftvärmeprod!$B$1:$AH$479,MATCH(H$2,Kraftvärmeprod!$B$1:$AG$1,0),FALSE)/1,0)-IFERROR(VLOOKUP($B52,'Slutlig allokering kvv'!$B$2:$AC$462,MATCH(H$3,'Slutlig allokering kvv'!$B$1:$AJ$1,0),FALSE)/1,0)</f>
        <v>0</v>
      </c>
      <c r="I52">
        <f>IFERROR(VLOOKUP($B52,Kraftvärmeprod!$B$1:$AH$479,MATCH(I$2,Kraftvärmeprod!$B$1:$AG$1,0),FALSE)/1,0)-IFERROR(VLOOKUP($B52,'Slutlig allokering kvv'!$B$2:$AC$462,MATCH(I$3,'Slutlig allokering kvv'!$B$1:$AJ$1,0),FALSE)/1,0)</f>
        <v>0</v>
      </c>
      <c r="J52">
        <f>IFERROR(VLOOKUP($B52,Kraftvärmeprod!$B$1:$AH$479,MATCH(J$2,Kraftvärmeprod!$B$1:$AG$1,0),FALSE)/1,0)-IFERROR(VLOOKUP($B52,'Slutlig allokering kvv'!$B$2:$AC$462,MATCH(J$3,'Slutlig allokering kvv'!$B$1:$AJ$1,0),FALSE)/1,0)</f>
        <v>0</v>
      </c>
      <c r="K52">
        <f>IFERROR(VLOOKUP($B52,Kraftvärmeprod!$B$1:$AH$479,MATCH(K$2,Kraftvärmeprod!$B$1:$AG$1,0),FALSE)/1,0)-IFERROR(VLOOKUP($B52,'Slutlig allokering kvv'!$B$2:$AC$462,MATCH(K$3,'Slutlig allokering kvv'!$B$1:$AJ$1,0),FALSE)/1,0)</f>
        <v>0</v>
      </c>
      <c r="L52">
        <f>IFERROR(VLOOKUP($B52,Kraftvärmeprod!$B$1:$AH$479,MATCH(L$2,Kraftvärmeprod!$B$1:$AG$1,0),FALSE)/1,0)-IFERROR(VLOOKUP($B52,'Slutlig allokering kvv'!$B$2:$AC$462,MATCH(L$3,'Slutlig allokering kvv'!$B$1:$AJ$1,0),FALSE)/1,0)</f>
        <v>0</v>
      </c>
      <c r="M52" s="40">
        <f>IFERROR(VLOOKUP($B52,Miljö!$B$1:$S$477,MATCH(M$2,Miljö!$B$1:$X$1,0),FALSE)/1,0)-IFERROR(VLOOKUP($B52,'Slutlig allokering kvv'!$B$2:$AC$462,MATCH(M$3,'Slutlig allokering kvv'!$B$1:$AJ$1,0),FALSE)/1,0)</f>
        <v>0</v>
      </c>
      <c r="N52">
        <f>IFERROR(VLOOKUP($B52,Kraftvärmeprod!$B$1:$AH$479,MATCH(N$2,Kraftvärmeprod!$B$1:$AG$1,0),FALSE)/1,0)-IFERROR(VLOOKUP($B52,'Slutlig allokering kvv'!$B$2:$AC$462,MATCH(N$3,'Slutlig allokering kvv'!$B$1:$AJ$1,0),FALSE)/1,0)</f>
        <v>0</v>
      </c>
      <c r="O52">
        <f>IFERROR(VLOOKUP($B52,Kraftvärmeprod!$B$1:$AH$479,MATCH(O$2,Kraftvärmeprod!$B$1:$AG$1,0),FALSE)/1,0)-IFERROR(VLOOKUP($B52,'Slutlig allokering kvv'!$B$2:$AC$462,MATCH(O$3,'Slutlig allokering kvv'!$B$1:$AJ$1,0),FALSE)/1,0)</f>
        <v>0</v>
      </c>
      <c r="P52">
        <f>IFERROR(VLOOKUP($B52,Kraftvärmeprod!$B$1:$AH$479,MATCH(P$2,Kraftvärmeprod!$B$1:$AG$1,0),FALSE)/1,0)-IFERROR(VLOOKUP($B52,'Slutlig allokering kvv'!$B$2:$AC$462,MATCH(P$3,'Slutlig allokering kvv'!$B$1:$AJ$1,0),FALSE)/1,0)</f>
        <v>0</v>
      </c>
      <c r="Q52">
        <f>IFERROR(VLOOKUP($B52,Kraftvärmeprod!$B$1:$AH$479,MATCH(Q$2,Kraftvärmeprod!$B$1:$AG$1,0),FALSE)/1,0)-IFERROR(VLOOKUP($B52,'Slutlig allokering kvv'!$B$2:$AC$462,MATCH(Q$3,'Slutlig allokering kvv'!$B$1:$AJ$1,0),FALSE)/1,0)</f>
        <v>0</v>
      </c>
      <c r="R52">
        <f>IFERROR(VLOOKUP($B52,Kraftvärmeprod!$B$1:$AH$479,MATCH(R$2,Kraftvärmeprod!$B$1:$AG$1,0),FALSE)/1,0)-IFERROR(VLOOKUP($B52,'Slutlig allokering kvv'!$B$2:$AC$462,MATCH(R$3,'Slutlig allokering kvv'!$B$1:$AJ$1,0),FALSE)/1,0)</f>
        <v>0</v>
      </c>
      <c r="S52">
        <f>IFERROR(VLOOKUP($B52,Kraftvärmeprod!$B$1:$AH$479,MATCH(S$2,Kraftvärmeprod!$B$1:$AG$1,0),FALSE)/1,0)-IFERROR(VLOOKUP($B52,'Slutlig allokering kvv'!$B$2:$AC$462,MATCH(S$3,'Slutlig allokering kvv'!$B$1:$AJ$1,0),FALSE)/1,0)</f>
        <v>0</v>
      </c>
      <c r="T52">
        <f>IFERROR(VLOOKUP($B52,Kraftvärmeprod!$B$1:$AH$479,MATCH(T$2,Kraftvärmeprod!$B$1:$AG$1,0),FALSE)/1,0)-IFERROR(VLOOKUP($B52,'Slutlig allokering kvv'!$B$2:$AC$462,MATCH(T$3,'Slutlig allokering kvv'!$B$1:$AJ$1,0),FALSE)/1,0)</f>
        <v>0</v>
      </c>
      <c r="U52">
        <f>IFERROR(VLOOKUP($B52,Kraftvärmeprod!$B$1:$AH$479,MATCH(U$2,Kraftvärmeprod!$B$1:$AG$1,0),FALSE)/1,0)-IFERROR(VLOOKUP($B52,'Slutlig allokering kvv'!$B$2:$AC$462,MATCH(U$3,'Slutlig allokering kvv'!$B$1:$AJ$1,0),FALSE)/1,0)</f>
        <v>0</v>
      </c>
      <c r="V52">
        <f>IFERROR(VLOOKUP($B52,Kraftvärmeprod!$B$1:$AH$479,MATCH(V$2,Kraftvärmeprod!$B$1:$AG$1,0),FALSE)/1,0)-IFERROR(VLOOKUP($B52,'Slutlig allokering kvv'!$B$2:$AC$462,MATCH(V$3,'Slutlig allokering kvv'!$B$1:$AJ$1,0),FALSE)/1,0)</f>
        <v>0</v>
      </c>
      <c r="W52">
        <f>IFERROR(VLOOKUP($B52,Kraftvärmeprod!$B$1:$AH$479,MATCH(W$2,Kraftvärmeprod!$B$1:$AG$1,0),FALSE)/1,0)-IFERROR(VLOOKUP($B52,'Slutlig allokering kvv'!$B$2:$AC$462,MATCH(W$3,'Slutlig allokering kvv'!$B$1:$AJ$1,0),FALSE)/1,0)</f>
        <v>0</v>
      </c>
      <c r="X52">
        <f>IFERROR(VLOOKUP($B52,Kraftvärmeprod!$B$1:$AH$479,MATCH(X$2,Kraftvärmeprod!$B$1:$AG$1,0),FALSE)/1,0)-IFERROR(VLOOKUP($B52,'Slutlig allokering kvv'!$B$2:$AC$462,MATCH(X$3,'Slutlig allokering kvv'!$B$1:$AJ$1,0),FALSE)/1,0)</f>
        <v>0</v>
      </c>
      <c r="Y52">
        <f>IFERROR(VLOOKUP($B52,Kraftvärmeprod!$B$1:$AH$479,MATCH(Y$2,Kraftvärmeprod!$B$1:$AG$1,0),FALSE)/1,0)-IFERROR(VLOOKUP($B52,'Slutlig allokering kvv'!$B$2:$AC$462,MATCH(Y$3,'Slutlig allokering kvv'!$B$1:$AJ$1,0),FALSE)/1,0)</f>
        <v>0</v>
      </c>
      <c r="Z52">
        <f>IFERROR(VLOOKUP($B52,Kraftvärmeprod!$B$1:$AH$479,MATCH(Z$2,Kraftvärmeprod!$B$1:$AG$1,0),FALSE)/1,0)-IFERROR(VLOOKUP($B52,'Slutlig allokering kvv'!$B$2:$AC$462,MATCH(Z$3,'Slutlig allokering kvv'!$B$1:$AJ$1,0),FALSE)/1,0)</f>
        <v>0</v>
      </c>
      <c r="AA52">
        <f>IFERROR(VLOOKUP($B52,Kraftvärmeprod!$B$1:$AH$479,MATCH(AA$2,Kraftvärmeprod!$B$1:$AG$1,0),FALSE)/1,0)-IFERROR(VLOOKUP($B52,'Slutlig allokering kvv'!$B$2:$AC$462,MATCH(AA$3,'Slutlig allokering kvv'!$B$1:$AJ$1,0),FALSE)/1,0)</f>
        <v>0</v>
      </c>
      <c r="AB52">
        <f>IFERROR(VLOOKUP($B52,Kraftvärmeprod!$B$1:$AH$479,MATCH(AB$2,Kraftvärmeprod!$B$1:$AG$1,0),FALSE)/1,0)-IFERROR(VLOOKUP($B52,'Slutlig allokering kvv'!$B$2:$AC$462,MATCH(AB$3,'Slutlig allokering kvv'!$B$1:$AJ$1,0),FALSE)/1,0)</f>
        <v>0</v>
      </c>
      <c r="AE52">
        <f t="shared" si="0"/>
        <v>0</v>
      </c>
      <c r="AG52">
        <f>IFERROR(VLOOKUP(B52,'Slutlig allokering kvv'!$B$2:$AJ$462,MATCH("Summa justerad allokerad tillförd energi (utan hjälpel och rökgaskondensering):",'Slutlig allokering kvv'!$B$1:$AK$1,0),FALSE)/1,"")</f>
        <v>0</v>
      </c>
      <c r="AI52" s="23" t="str">
        <f>IFERROR(1-VLOOKUP(B52,'Slutlig allokering kvv'!$B$2:$AJ$462,MATCH("Andel av bränsle i kvv som allokerats till värme, exklusive rökgaskondensering och hjälpel",'Slutlig allokering kvv'!$B$1:$AK$1,0),FALSE),"")</f>
        <v/>
      </c>
      <c r="AK52" s="23" t="str">
        <f t="shared" si="1"/>
        <v/>
      </c>
    </row>
    <row r="53" spans="1:39" x14ac:dyDescent="0.25">
      <c r="A53" s="2" t="s">
        <v>76</v>
      </c>
      <c r="B53" s="2" t="s">
        <v>81</v>
      </c>
      <c r="C53" s="2" t="str">
        <f>IFERROR(VLOOKUP($B53,Kraftvärmeprod!$B$1:$AH$479,MATCH(C$3,Kraftvärmeprod!$B$1:$AG$1,0),FALSE)/1,"")</f>
        <v/>
      </c>
      <c r="D53" s="2" t="str">
        <f>IFERROR(VLOOKUP($B53,Kraftvärmeprod!$B$1:$AH$479,MATCH(D$3,Kraftvärmeprod!$B$1:$AG$1,0),FALSE)/1,"")</f>
        <v/>
      </c>
      <c r="E53">
        <f>IFERROR(VLOOKUP($B53,Kraftvärmeprod!$B$1:$AH$479,MATCH(E$2,Kraftvärmeprod!$B$1:$AG$1,0),FALSE)/1,0)-IFERROR(VLOOKUP($B53,'Slutlig allokering kvv'!$B$2:$AC$462,MATCH(E$3,'Slutlig allokering kvv'!$B$1:$AJ$1,0),FALSE)/1,0)</f>
        <v>0</v>
      </c>
      <c r="F53">
        <f>IFERROR(VLOOKUP($B53,Kraftvärmeprod!$B$1:$AH$479,MATCH(F$2,Kraftvärmeprod!$B$1:$AG$1,0),FALSE)/1,0)-IFERROR(VLOOKUP($B53,'Slutlig allokering kvv'!$B$2:$AC$462,MATCH(F$3,'Slutlig allokering kvv'!$B$1:$AJ$1,0),FALSE)/1,0)</f>
        <v>0</v>
      </c>
      <c r="G53">
        <f>IFERROR(VLOOKUP($B53,Kraftvärmeprod!$B$1:$AH$479,MATCH(G$2,Kraftvärmeprod!$B$1:$AG$1,0),FALSE)/1,0)-IFERROR(VLOOKUP($B53,'Slutlig allokering kvv'!$B$2:$AC$462,MATCH(G$3,'Slutlig allokering kvv'!$B$1:$AJ$1,0),FALSE)/1,0)</f>
        <v>0</v>
      </c>
      <c r="H53">
        <f>IFERROR(VLOOKUP($B53,Kraftvärmeprod!$B$1:$AH$479,MATCH(H$2,Kraftvärmeprod!$B$1:$AG$1,0),FALSE)/1,0)-IFERROR(VLOOKUP($B53,'Slutlig allokering kvv'!$B$2:$AC$462,MATCH(H$3,'Slutlig allokering kvv'!$B$1:$AJ$1,0),FALSE)/1,0)</f>
        <v>0</v>
      </c>
      <c r="I53">
        <f>IFERROR(VLOOKUP($B53,Kraftvärmeprod!$B$1:$AH$479,MATCH(I$2,Kraftvärmeprod!$B$1:$AG$1,0),FALSE)/1,0)-IFERROR(VLOOKUP($B53,'Slutlig allokering kvv'!$B$2:$AC$462,MATCH(I$3,'Slutlig allokering kvv'!$B$1:$AJ$1,0),FALSE)/1,0)</f>
        <v>0</v>
      </c>
      <c r="J53">
        <f>IFERROR(VLOOKUP($B53,Kraftvärmeprod!$B$1:$AH$479,MATCH(J$2,Kraftvärmeprod!$B$1:$AG$1,0),FALSE)/1,0)-IFERROR(VLOOKUP($B53,'Slutlig allokering kvv'!$B$2:$AC$462,MATCH(J$3,'Slutlig allokering kvv'!$B$1:$AJ$1,0),FALSE)/1,0)</f>
        <v>0</v>
      </c>
      <c r="K53">
        <f>IFERROR(VLOOKUP($B53,Kraftvärmeprod!$B$1:$AH$479,MATCH(K$2,Kraftvärmeprod!$B$1:$AG$1,0),FALSE)/1,0)-IFERROR(VLOOKUP($B53,'Slutlig allokering kvv'!$B$2:$AC$462,MATCH(K$3,'Slutlig allokering kvv'!$B$1:$AJ$1,0),FALSE)/1,0)</f>
        <v>0</v>
      </c>
      <c r="L53">
        <f>IFERROR(VLOOKUP($B53,Kraftvärmeprod!$B$1:$AH$479,MATCH(L$2,Kraftvärmeprod!$B$1:$AG$1,0),FALSE)/1,0)-IFERROR(VLOOKUP($B53,'Slutlig allokering kvv'!$B$2:$AC$462,MATCH(L$3,'Slutlig allokering kvv'!$B$1:$AJ$1,0),FALSE)/1,0)</f>
        <v>0</v>
      </c>
      <c r="M53" s="40">
        <f>IFERROR(VLOOKUP($B53,Miljö!$B$1:$S$477,MATCH(M$2,Miljö!$B$1:$X$1,0),FALSE)/1,0)-IFERROR(VLOOKUP($B53,'Slutlig allokering kvv'!$B$2:$AC$462,MATCH(M$3,'Slutlig allokering kvv'!$B$1:$AJ$1,0),FALSE)/1,0)</f>
        <v>0</v>
      </c>
      <c r="N53">
        <f>IFERROR(VLOOKUP($B53,Kraftvärmeprod!$B$1:$AH$479,MATCH(N$2,Kraftvärmeprod!$B$1:$AG$1,0),FALSE)/1,0)-IFERROR(VLOOKUP($B53,'Slutlig allokering kvv'!$B$2:$AC$462,MATCH(N$3,'Slutlig allokering kvv'!$B$1:$AJ$1,0),FALSE)/1,0)</f>
        <v>0</v>
      </c>
      <c r="O53">
        <f>IFERROR(VLOOKUP($B53,Kraftvärmeprod!$B$1:$AH$479,MATCH(O$2,Kraftvärmeprod!$B$1:$AG$1,0),FALSE)/1,0)-IFERROR(VLOOKUP($B53,'Slutlig allokering kvv'!$B$2:$AC$462,MATCH(O$3,'Slutlig allokering kvv'!$B$1:$AJ$1,0),FALSE)/1,0)</f>
        <v>0</v>
      </c>
      <c r="P53">
        <f>IFERROR(VLOOKUP($B53,Kraftvärmeprod!$B$1:$AH$479,MATCH(P$2,Kraftvärmeprod!$B$1:$AG$1,0),FALSE)/1,0)-IFERROR(VLOOKUP($B53,'Slutlig allokering kvv'!$B$2:$AC$462,MATCH(P$3,'Slutlig allokering kvv'!$B$1:$AJ$1,0),FALSE)/1,0)</f>
        <v>0</v>
      </c>
      <c r="Q53">
        <f>IFERROR(VLOOKUP($B53,Kraftvärmeprod!$B$1:$AH$479,MATCH(Q$2,Kraftvärmeprod!$B$1:$AG$1,0),FALSE)/1,0)-IFERROR(VLOOKUP($B53,'Slutlig allokering kvv'!$B$2:$AC$462,MATCH(Q$3,'Slutlig allokering kvv'!$B$1:$AJ$1,0),FALSE)/1,0)</f>
        <v>0</v>
      </c>
      <c r="R53">
        <f>IFERROR(VLOOKUP($B53,Kraftvärmeprod!$B$1:$AH$479,MATCH(R$2,Kraftvärmeprod!$B$1:$AG$1,0),FALSE)/1,0)-IFERROR(VLOOKUP($B53,'Slutlig allokering kvv'!$B$2:$AC$462,MATCH(R$3,'Slutlig allokering kvv'!$B$1:$AJ$1,0),FALSE)/1,0)</f>
        <v>0</v>
      </c>
      <c r="S53">
        <f>IFERROR(VLOOKUP($B53,Kraftvärmeprod!$B$1:$AH$479,MATCH(S$2,Kraftvärmeprod!$B$1:$AG$1,0),FALSE)/1,0)-IFERROR(VLOOKUP($B53,'Slutlig allokering kvv'!$B$2:$AC$462,MATCH(S$3,'Slutlig allokering kvv'!$B$1:$AJ$1,0),FALSE)/1,0)</f>
        <v>0</v>
      </c>
      <c r="T53">
        <f>IFERROR(VLOOKUP($B53,Kraftvärmeprod!$B$1:$AH$479,MATCH(T$2,Kraftvärmeprod!$B$1:$AG$1,0),FALSE)/1,0)-IFERROR(VLOOKUP($B53,'Slutlig allokering kvv'!$B$2:$AC$462,MATCH(T$3,'Slutlig allokering kvv'!$B$1:$AJ$1,0),FALSE)/1,0)</f>
        <v>0</v>
      </c>
      <c r="U53">
        <f>IFERROR(VLOOKUP($B53,Kraftvärmeprod!$B$1:$AH$479,MATCH(U$2,Kraftvärmeprod!$B$1:$AG$1,0),FALSE)/1,0)-IFERROR(VLOOKUP($B53,'Slutlig allokering kvv'!$B$2:$AC$462,MATCH(U$3,'Slutlig allokering kvv'!$B$1:$AJ$1,0),FALSE)/1,0)</f>
        <v>0</v>
      </c>
      <c r="V53">
        <f>IFERROR(VLOOKUP($B53,Kraftvärmeprod!$B$1:$AH$479,MATCH(V$2,Kraftvärmeprod!$B$1:$AG$1,0),FALSE)/1,0)-IFERROR(VLOOKUP($B53,'Slutlig allokering kvv'!$B$2:$AC$462,MATCH(V$3,'Slutlig allokering kvv'!$B$1:$AJ$1,0),FALSE)/1,0)</f>
        <v>0</v>
      </c>
      <c r="W53">
        <f>IFERROR(VLOOKUP($B53,Kraftvärmeprod!$B$1:$AH$479,MATCH(W$2,Kraftvärmeprod!$B$1:$AG$1,0),FALSE)/1,0)-IFERROR(VLOOKUP($B53,'Slutlig allokering kvv'!$B$2:$AC$462,MATCH(W$3,'Slutlig allokering kvv'!$B$1:$AJ$1,0),FALSE)/1,0)</f>
        <v>0</v>
      </c>
      <c r="X53">
        <f>IFERROR(VLOOKUP($B53,Kraftvärmeprod!$B$1:$AH$479,MATCH(X$2,Kraftvärmeprod!$B$1:$AG$1,0),FALSE)/1,0)-IFERROR(VLOOKUP($B53,'Slutlig allokering kvv'!$B$2:$AC$462,MATCH(X$3,'Slutlig allokering kvv'!$B$1:$AJ$1,0),FALSE)/1,0)</f>
        <v>0</v>
      </c>
      <c r="Y53">
        <f>IFERROR(VLOOKUP($B53,Kraftvärmeprod!$B$1:$AH$479,MATCH(Y$2,Kraftvärmeprod!$B$1:$AG$1,0),FALSE)/1,0)-IFERROR(VLOOKUP($B53,'Slutlig allokering kvv'!$B$2:$AC$462,MATCH(Y$3,'Slutlig allokering kvv'!$B$1:$AJ$1,0),FALSE)/1,0)</f>
        <v>0</v>
      </c>
      <c r="Z53">
        <f>IFERROR(VLOOKUP($B53,Kraftvärmeprod!$B$1:$AH$479,MATCH(Z$2,Kraftvärmeprod!$B$1:$AG$1,0),FALSE)/1,0)-IFERROR(VLOOKUP($B53,'Slutlig allokering kvv'!$B$2:$AC$462,MATCH(Z$3,'Slutlig allokering kvv'!$B$1:$AJ$1,0),FALSE)/1,0)</f>
        <v>0</v>
      </c>
      <c r="AA53">
        <f>IFERROR(VLOOKUP($B53,Kraftvärmeprod!$B$1:$AH$479,MATCH(AA$2,Kraftvärmeprod!$B$1:$AG$1,0),FALSE)/1,0)-IFERROR(VLOOKUP($B53,'Slutlig allokering kvv'!$B$2:$AC$462,MATCH(AA$3,'Slutlig allokering kvv'!$B$1:$AJ$1,0),FALSE)/1,0)</f>
        <v>0</v>
      </c>
      <c r="AB53">
        <f>IFERROR(VLOOKUP($B53,Kraftvärmeprod!$B$1:$AH$479,MATCH(AB$2,Kraftvärmeprod!$B$1:$AG$1,0),FALSE)/1,0)-IFERROR(VLOOKUP($B53,'Slutlig allokering kvv'!$B$2:$AC$462,MATCH(AB$3,'Slutlig allokering kvv'!$B$1:$AJ$1,0),FALSE)/1,0)</f>
        <v>0</v>
      </c>
      <c r="AE53">
        <f t="shared" si="0"/>
        <v>0</v>
      </c>
      <c r="AG53">
        <f>IFERROR(VLOOKUP(B53,'Slutlig allokering kvv'!$B$2:$AJ$462,MATCH("Summa justerad allokerad tillförd energi (utan hjälpel och rökgaskondensering):",'Slutlig allokering kvv'!$B$1:$AK$1,0),FALSE)/1,"")</f>
        <v>0</v>
      </c>
      <c r="AI53" s="23" t="str">
        <f>IFERROR(1-VLOOKUP(B53,'Slutlig allokering kvv'!$B$2:$AJ$462,MATCH("Andel av bränsle i kvv som allokerats till värme, exklusive rökgaskondensering och hjälpel",'Slutlig allokering kvv'!$B$1:$AK$1,0),FALSE),"")</f>
        <v/>
      </c>
      <c r="AK53" s="23" t="str">
        <f t="shared" si="1"/>
        <v/>
      </c>
    </row>
    <row r="54" spans="1:39" x14ac:dyDescent="0.25">
      <c r="A54" s="2" t="s">
        <v>76</v>
      </c>
      <c r="B54" s="2" t="s">
        <v>82</v>
      </c>
      <c r="C54" s="2" t="str">
        <f>IFERROR(VLOOKUP($B54,Kraftvärmeprod!$B$1:$AH$479,MATCH(C$3,Kraftvärmeprod!$B$1:$AG$1,0),FALSE)/1,"")</f>
        <v/>
      </c>
      <c r="D54" s="2" t="str">
        <f>IFERROR(VLOOKUP($B54,Kraftvärmeprod!$B$1:$AH$479,MATCH(D$3,Kraftvärmeprod!$B$1:$AG$1,0),FALSE)/1,"")</f>
        <v/>
      </c>
      <c r="E54">
        <f>IFERROR(VLOOKUP($B54,Kraftvärmeprod!$B$1:$AH$479,MATCH(E$2,Kraftvärmeprod!$B$1:$AG$1,0),FALSE)/1,0)-IFERROR(VLOOKUP($B54,'Slutlig allokering kvv'!$B$2:$AC$462,MATCH(E$3,'Slutlig allokering kvv'!$B$1:$AJ$1,0),FALSE)/1,0)</f>
        <v>0</v>
      </c>
      <c r="F54">
        <f>IFERROR(VLOOKUP($B54,Kraftvärmeprod!$B$1:$AH$479,MATCH(F$2,Kraftvärmeprod!$B$1:$AG$1,0),FALSE)/1,0)-IFERROR(VLOOKUP($B54,'Slutlig allokering kvv'!$B$2:$AC$462,MATCH(F$3,'Slutlig allokering kvv'!$B$1:$AJ$1,0),FALSE)/1,0)</f>
        <v>0</v>
      </c>
      <c r="G54">
        <f>IFERROR(VLOOKUP($B54,Kraftvärmeprod!$B$1:$AH$479,MATCH(G$2,Kraftvärmeprod!$B$1:$AG$1,0),FALSE)/1,0)-IFERROR(VLOOKUP($B54,'Slutlig allokering kvv'!$B$2:$AC$462,MATCH(G$3,'Slutlig allokering kvv'!$B$1:$AJ$1,0),FALSE)/1,0)</f>
        <v>0</v>
      </c>
      <c r="H54">
        <f>IFERROR(VLOOKUP($B54,Kraftvärmeprod!$B$1:$AH$479,MATCH(H$2,Kraftvärmeprod!$B$1:$AG$1,0),FALSE)/1,0)-IFERROR(VLOOKUP($B54,'Slutlig allokering kvv'!$B$2:$AC$462,MATCH(H$3,'Slutlig allokering kvv'!$B$1:$AJ$1,0),FALSE)/1,0)</f>
        <v>0</v>
      </c>
      <c r="I54">
        <f>IFERROR(VLOOKUP($B54,Kraftvärmeprod!$B$1:$AH$479,MATCH(I$2,Kraftvärmeprod!$B$1:$AG$1,0),FALSE)/1,0)-IFERROR(VLOOKUP($B54,'Slutlig allokering kvv'!$B$2:$AC$462,MATCH(I$3,'Slutlig allokering kvv'!$B$1:$AJ$1,0),FALSE)/1,0)</f>
        <v>0</v>
      </c>
      <c r="J54">
        <f>IFERROR(VLOOKUP($B54,Kraftvärmeprod!$B$1:$AH$479,MATCH(J$2,Kraftvärmeprod!$B$1:$AG$1,0),FALSE)/1,0)-IFERROR(VLOOKUP($B54,'Slutlig allokering kvv'!$B$2:$AC$462,MATCH(J$3,'Slutlig allokering kvv'!$B$1:$AJ$1,0),FALSE)/1,0)</f>
        <v>0</v>
      </c>
      <c r="K54">
        <f>IFERROR(VLOOKUP($B54,Kraftvärmeprod!$B$1:$AH$479,MATCH(K$2,Kraftvärmeprod!$B$1:$AG$1,0),FALSE)/1,0)-IFERROR(VLOOKUP($B54,'Slutlig allokering kvv'!$B$2:$AC$462,MATCH(K$3,'Slutlig allokering kvv'!$B$1:$AJ$1,0),FALSE)/1,0)</f>
        <v>0</v>
      </c>
      <c r="L54">
        <f>IFERROR(VLOOKUP($B54,Kraftvärmeprod!$B$1:$AH$479,MATCH(L$2,Kraftvärmeprod!$B$1:$AG$1,0),FALSE)/1,0)-IFERROR(VLOOKUP($B54,'Slutlig allokering kvv'!$B$2:$AC$462,MATCH(L$3,'Slutlig allokering kvv'!$B$1:$AJ$1,0),FALSE)/1,0)</f>
        <v>0</v>
      </c>
      <c r="M54" s="40">
        <f>IFERROR(VLOOKUP($B54,Miljö!$B$1:$S$477,MATCH(M$2,Miljö!$B$1:$X$1,0),FALSE)/1,0)-IFERROR(VLOOKUP($B54,'Slutlig allokering kvv'!$B$2:$AC$462,MATCH(M$3,'Slutlig allokering kvv'!$B$1:$AJ$1,0),FALSE)/1,0)</f>
        <v>0</v>
      </c>
      <c r="N54">
        <f>IFERROR(VLOOKUP($B54,Kraftvärmeprod!$B$1:$AH$479,MATCH(N$2,Kraftvärmeprod!$B$1:$AG$1,0),FALSE)/1,0)-IFERROR(VLOOKUP($B54,'Slutlig allokering kvv'!$B$2:$AC$462,MATCH(N$3,'Slutlig allokering kvv'!$B$1:$AJ$1,0),FALSE)/1,0)</f>
        <v>0</v>
      </c>
      <c r="O54">
        <f>IFERROR(VLOOKUP($B54,Kraftvärmeprod!$B$1:$AH$479,MATCH(O$2,Kraftvärmeprod!$B$1:$AG$1,0),FALSE)/1,0)-IFERROR(VLOOKUP($B54,'Slutlig allokering kvv'!$B$2:$AC$462,MATCH(O$3,'Slutlig allokering kvv'!$B$1:$AJ$1,0),FALSE)/1,0)</f>
        <v>0</v>
      </c>
      <c r="P54">
        <f>IFERROR(VLOOKUP($B54,Kraftvärmeprod!$B$1:$AH$479,MATCH(P$2,Kraftvärmeprod!$B$1:$AG$1,0),FALSE)/1,0)-IFERROR(VLOOKUP($B54,'Slutlig allokering kvv'!$B$2:$AC$462,MATCH(P$3,'Slutlig allokering kvv'!$B$1:$AJ$1,0),FALSE)/1,0)</f>
        <v>0</v>
      </c>
      <c r="Q54">
        <f>IFERROR(VLOOKUP($B54,Kraftvärmeprod!$B$1:$AH$479,MATCH(Q$2,Kraftvärmeprod!$B$1:$AG$1,0),FALSE)/1,0)-IFERROR(VLOOKUP($B54,'Slutlig allokering kvv'!$B$2:$AC$462,MATCH(Q$3,'Slutlig allokering kvv'!$B$1:$AJ$1,0),FALSE)/1,0)</f>
        <v>0</v>
      </c>
      <c r="R54">
        <f>IFERROR(VLOOKUP($B54,Kraftvärmeprod!$B$1:$AH$479,MATCH(R$2,Kraftvärmeprod!$B$1:$AG$1,0),FALSE)/1,0)-IFERROR(VLOOKUP($B54,'Slutlig allokering kvv'!$B$2:$AC$462,MATCH(R$3,'Slutlig allokering kvv'!$B$1:$AJ$1,0),FALSE)/1,0)</f>
        <v>0</v>
      </c>
      <c r="S54">
        <f>IFERROR(VLOOKUP($B54,Kraftvärmeprod!$B$1:$AH$479,MATCH(S$2,Kraftvärmeprod!$B$1:$AG$1,0),FALSE)/1,0)-IFERROR(VLOOKUP($B54,'Slutlig allokering kvv'!$B$2:$AC$462,MATCH(S$3,'Slutlig allokering kvv'!$B$1:$AJ$1,0),FALSE)/1,0)</f>
        <v>0</v>
      </c>
      <c r="T54">
        <f>IFERROR(VLOOKUP($B54,Kraftvärmeprod!$B$1:$AH$479,MATCH(T$2,Kraftvärmeprod!$B$1:$AG$1,0),FALSE)/1,0)-IFERROR(VLOOKUP($B54,'Slutlig allokering kvv'!$B$2:$AC$462,MATCH(T$3,'Slutlig allokering kvv'!$B$1:$AJ$1,0),FALSE)/1,0)</f>
        <v>0</v>
      </c>
      <c r="U54">
        <f>IFERROR(VLOOKUP($B54,Kraftvärmeprod!$B$1:$AH$479,MATCH(U$2,Kraftvärmeprod!$B$1:$AG$1,0),FALSE)/1,0)-IFERROR(VLOOKUP($B54,'Slutlig allokering kvv'!$B$2:$AC$462,MATCH(U$3,'Slutlig allokering kvv'!$B$1:$AJ$1,0),FALSE)/1,0)</f>
        <v>0</v>
      </c>
      <c r="V54">
        <f>IFERROR(VLOOKUP($B54,Kraftvärmeprod!$B$1:$AH$479,MATCH(V$2,Kraftvärmeprod!$B$1:$AG$1,0),FALSE)/1,0)-IFERROR(VLOOKUP($B54,'Slutlig allokering kvv'!$B$2:$AC$462,MATCH(V$3,'Slutlig allokering kvv'!$B$1:$AJ$1,0),FALSE)/1,0)</f>
        <v>0</v>
      </c>
      <c r="W54">
        <f>IFERROR(VLOOKUP($B54,Kraftvärmeprod!$B$1:$AH$479,MATCH(W$2,Kraftvärmeprod!$B$1:$AG$1,0),FALSE)/1,0)-IFERROR(VLOOKUP($B54,'Slutlig allokering kvv'!$B$2:$AC$462,MATCH(W$3,'Slutlig allokering kvv'!$B$1:$AJ$1,0),FALSE)/1,0)</f>
        <v>0</v>
      </c>
      <c r="X54">
        <f>IFERROR(VLOOKUP($B54,Kraftvärmeprod!$B$1:$AH$479,MATCH(X$2,Kraftvärmeprod!$B$1:$AG$1,0),FALSE)/1,0)-IFERROR(VLOOKUP($B54,'Slutlig allokering kvv'!$B$2:$AC$462,MATCH(X$3,'Slutlig allokering kvv'!$B$1:$AJ$1,0),FALSE)/1,0)</f>
        <v>0</v>
      </c>
      <c r="Y54">
        <f>IFERROR(VLOOKUP($B54,Kraftvärmeprod!$B$1:$AH$479,MATCH(Y$2,Kraftvärmeprod!$B$1:$AG$1,0),FALSE)/1,0)-IFERROR(VLOOKUP($B54,'Slutlig allokering kvv'!$B$2:$AC$462,MATCH(Y$3,'Slutlig allokering kvv'!$B$1:$AJ$1,0),FALSE)/1,0)</f>
        <v>0</v>
      </c>
      <c r="Z54">
        <f>IFERROR(VLOOKUP($B54,Kraftvärmeprod!$B$1:$AH$479,MATCH(Z$2,Kraftvärmeprod!$B$1:$AG$1,0),FALSE)/1,0)-IFERROR(VLOOKUP($B54,'Slutlig allokering kvv'!$B$2:$AC$462,MATCH(Z$3,'Slutlig allokering kvv'!$B$1:$AJ$1,0),FALSE)/1,0)</f>
        <v>0</v>
      </c>
      <c r="AA54">
        <f>IFERROR(VLOOKUP($B54,Kraftvärmeprod!$B$1:$AH$479,MATCH(AA$2,Kraftvärmeprod!$B$1:$AG$1,0),FALSE)/1,0)-IFERROR(VLOOKUP($B54,'Slutlig allokering kvv'!$B$2:$AC$462,MATCH(AA$3,'Slutlig allokering kvv'!$B$1:$AJ$1,0),FALSE)/1,0)</f>
        <v>0</v>
      </c>
      <c r="AB54">
        <f>IFERROR(VLOOKUP($B54,Kraftvärmeprod!$B$1:$AH$479,MATCH(AB$2,Kraftvärmeprod!$B$1:$AG$1,0),FALSE)/1,0)-IFERROR(VLOOKUP($B54,'Slutlig allokering kvv'!$B$2:$AC$462,MATCH(AB$3,'Slutlig allokering kvv'!$B$1:$AJ$1,0),FALSE)/1,0)</f>
        <v>0</v>
      </c>
      <c r="AE54">
        <f t="shared" si="0"/>
        <v>0</v>
      </c>
      <c r="AG54">
        <f>IFERROR(VLOOKUP(B54,'Slutlig allokering kvv'!$B$2:$AJ$462,MATCH("Summa justerad allokerad tillförd energi (utan hjälpel och rökgaskondensering):",'Slutlig allokering kvv'!$B$1:$AK$1,0),FALSE)/1,"")</f>
        <v>0</v>
      </c>
      <c r="AI54" s="23" t="str">
        <f>IFERROR(1-VLOOKUP(B54,'Slutlig allokering kvv'!$B$2:$AJ$462,MATCH("Andel av bränsle i kvv som allokerats till värme, exklusive rökgaskondensering och hjälpel",'Slutlig allokering kvv'!$B$1:$AK$1,0),FALSE),"")</f>
        <v/>
      </c>
      <c r="AK54" s="23" t="str">
        <f t="shared" si="1"/>
        <v/>
      </c>
    </row>
    <row r="55" spans="1:39" x14ac:dyDescent="0.25">
      <c r="A55" s="2" t="s">
        <v>76</v>
      </c>
      <c r="B55" s="2" t="s">
        <v>83</v>
      </c>
      <c r="C55" s="2">
        <f>IFERROR(VLOOKUP($B55,Kraftvärmeprod!$B$1:$AH$479,MATCH(C$3,Kraftvärmeprod!$B$1:$AG$1,0),FALSE)/1,"")</f>
        <v>576.05399999999997</v>
      </c>
      <c r="D55" s="2">
        <f>IFERROR(VLOOKUP($B55,Kraftvärmeprod!$B$1:$AH$479,MATCH(D$3,Kraftvärmeprod!$B$1:$AG$1,0),FALSE)/1,"")</f>
        <v>151.09200000000001</v>
      </c>
      <c r="E55">
        <f>IFERROR(VLOOKUP($B55,Kraftvärmeprod!$B$1:$AH$479,MATCH(E$2,Kraftvärmeprod!$B$1:$AG$1,0),FALSE)/1,0)-IFERROR(VLOOKUP($B55,'Slutlig allokering kvv'!$B$2:$AC$462,MATCH(E$3,'Slutlig allokering kvv'!$B$1:$AJ$1,0),FALSE)/1,0)</f>
        <v>0</v>
      </c>
      <c r="F55">
        <f>IFERROR(VLOOKUP($B55,Kraftvärmeprod!$B$1:$AH$479,MATCH(F$2,Kraftvärmeprod!$B$1:$AG$1,0),FALSE)/1,0)-IFERROR(VLOOKUP($B55,'Slutlig allokering kvv'!$B$2:$AC$462,MATCH(F$3,'Slutlig allokering kvv'!$B$1:$AJ$1,0),FALSE)/1,0)</f>
        <v>0</v>
      </c>
      <c r="G55">
        <f>IFERROR(VLOOKUP($B55,Kraftvärmeprod!$B$1:$AH$479,MATCH(G$2,Kraftvärmeprod!$B$1:$AG$1,0),FALSE)/1,0)-IFERROR(VLOOKUP($B55,'Slutlig allokering kvv'!$B$2:$AC$462,MATCH(G$3,'Slutlig allokering kvv'!$B$1:$AJ$1,0),FALSE)/1,0)</f>
        <v>40.601300000000002</v>
      </c>
      <c r="H55">
        <f>IFERROR(VLOOKUP($B55,Kraftvärmeprod!$B$1:$AH$479,MATCH(H$2,Kraftvärmeprod!$B$1:$AG$1,0),FALSE)/1,0)-IFERROR(VLOOKUP($B55,'Slutlig allokering kvv'!$B$2:$AC$462,MATCH(H$3,'Slutlig allokering kvv'!$B$1:$AJ$1,0),FALSE)/1,0)</f>
        <v>0</v>
      </c>
      <c r="I55">
        <f>IFERROR(VLOOKUP($B55,Kraftvärmeprod!$B$1:$AH$479,MATCH(I$2,Kraftvärmeprod!$B$1:$AG$1,0),FALSE)/1,0)-IFERROR(VLOOKUP($B55,'Slutlig allokering kvv'!$B$2:$AC$462,MATCH(I$3,'Slutlig allokering kvv'!$B$1:$AJ$1,0),FALSE)/1,0)</f>
        <v>0</v>
      </c>
      <c r="J55">
        <f>IFERROR(VLOOKUP($B55,Kraftvärmeprod!$B$1:$AH$479,MATCH(J$2,Kraftvärmeprod!$B$1:$AG$1,0),FALSE)/1,0)-IFERROR(VLOOKUP($B55,'Slutlig allokering kvv'!$B$2:$AC$462,MATCH(J$3,'Slutlig allokering kvv'!$B$1:$AJ$1,0),FALSE)/1,0)</f>
        <v>0</v>
      </c>
      <c r="K55">
        <f>IFERROR(VLOOKUP($B55,Kraftvärmeprod!$B$1:$AH$479,MATCH(K$2,Kraftvärmeprod!$B$1:$AG$1,0),FALSE)/1,0)-IFERROR(VLOOKUP($B55,'Slutlig allokering kvv'!$B$2:$AC$462,MATCH(K$3,'Slutlig allokering kvv'!$B$1:$AJ$1,0),FALSE)/1,0)</f>
        <v>11.790800000000001</v>
      </c>
      <c r="L55">
        <f>IFERROR(VLOOKUP($B55,Kraftvärmeprod!$B$1:$AH$479,MATCH(L$2,Kraftvärmeprod!$B$1:$AG$1,0),FALSE)/1,0)-IFERROR(VLOOKUP($B55,'Slutlig allokering kvv'!$B$2:$AC$462,MATCH(L$3,'Slutlig allokering kvv'!$B$1:$AJ$1,0),FALSE)/1,0)</f>
        <v>77.141999999999996</v>
      </c>
      <c r="M55" s="40">
        <f>IFERROR(VLOOKUP($B55,Miljö!$B$1:$S$477,MATCH(M$2,Miljö!$B$1:$X$1,0),FALSE)/1,0)-IFERROR(VLOOKUP($B55,'Slutlig allokering kvv'!$B$2:$AC$462,MATCH(M$3,'Slutlig allokering kvv'!$B$1:$AJ$1,0),FALSE)/1,0)</f>
        <v>13.773399999999999</v>
      </c>
      <c r="N55">
        <f>IFERROR(VLOOKUP($B55,Kraftvärmeprod!$B$1:$AH$479,MATCH(N$2,Kraftvärmeprod!$B$1:$AG$1,0),FALSE)/1,0)-IFERROR(VLOOKUP($B55,'Slutlig allokering kvv'!$B$2:$AC$462,MATCH(N$3,'Slutlig allokering kvv'!$B$1:$AJ$1,0),FALSE)/1,0)</f>
        <v>0</v>
      </c>
      <c r="O55">
        <f>IFERROR(VLOOKUP($B55,Kraftvärmeprod!$B$1:$AH$479,MATCH(O$2,Kraftvärmeprod!$B$1:$AG$1,0),FALSE)/1,0)-IFERROR(VLOOKUP($B55,'Slutlig allokering kvv'!$B$2:$AC$462,MATCH(O$3,'Slutlig allokering kvv'!$B$1:$AJ$1,0),FALSE)/1,0)</f>
        <v>53.187700000000007</v>
      </c>
      <c r="P55">
        <f>IFERROR(VLOOKUP($B55,Kraftvärmeprod!$B$1:$AH$479,MATCH(P$2,Kraftvärmeprod!$B$1:$AG$1,0),FALSE)/1,0)-IFERROR(VLOOKUP($B55,'Slutlig allokering kvv'!$B$2:$AC$462,MATCH(P$3,'Slutlig allokering kvv'!$B$1:$AJ$1,0),FALSE)/1,0)</f>
        <v>0</v>
      </c>
      <c r="Q55">
        <f>IFERROR(VLOOKUP($B55,Kraftvärmeprod!$B$1:$AH$479,MATCH(Q$2,Kraftvärmeprod!$B$1:$AG$1,0),FALSE)/1,0)-IFERROR(VLOOKUP($B55,'Slutlig allokering kvv'!$B$2:$AC$462,MATCH(Q$3,'Slutlig allokering kvv'!$B$1:$AJ$1,0),FALSE)/1,0)</f>
        <v>64.962100000000007</v>
      </c>
      <c r="R55">
        <f>IFERROR(VLOOKUP($B55,Kraftvärmeprod!$B$1:$AH$479,MATCH(R$2,Kraftvärmeprod!$B$1:$AG$1,0),FALSE)/1,0)-IFERROR(VLOOKUP($B55,'Slutlig allokering kvv'!$B$2:$AC$462,MATCH(R$3,'Slutlig allokering kvv'!$B$1:$AJ$1,0),FALSE)/1,0)</f>
        <v>69.022000000000006</v>
      </c>
      <c r="S55">
        <f>IFERROR(VLOOKUP($B55,Kraftvärmeprod!$B$1:$AH$479,MATCH(S$2,Kraftvärmeprod!$B$1:$AG$1,0),FALSE)/1,0)-IFERROR(VLOOKUP($B55,'Slutlig allokering kvv'!$B$2:$AC$462,MATCH(S$3,'Slutlig allokering kvv'!$B$1:$AJ$1,0),FALSE)/1,0)</f>
        <v>2.2007300000000001</v>
      </c>
      <c r="T55">
        <f>IFERROR(VLOOKUP($B55,Kraftvärmeprod!$B$1:$AH$479,MATCH(T$2,Kraftvärmeprod!$B$1:$AG$1,0),FALSE)/1,0)-IFERROR(VLOOKUP($B55,'Slutlig allokering kvv'!$B$2:$AC$462,MATCH(T$3,'Slutlig allokering kvv'!$B$1:$AJ$1,0),FALSE)/1,0)</f>
        <v>0</v>
      </c>
      <c r="U55">
        <f>IFERROR(VLOOKUP($B55,Kraftvärmeprod!$B$1:$AH$479,MATCH(U$2,Kraftvärmeprod!$B$1:$AG$1,0),FALSE)/1,0)-IFERROR(VLOOKUP($B55,'Slutlig allokering kvv'!$B$2:$AC$462,MATCH(U$3,'Slutlig allokering kvv'!$B$1:$AJ$1,0),FALSE)/1,0)</f>
        <v>30.653999999999996</v>
      </c>
      <c r="V55">
        <f>IFERROR(VLOOKUP($B55,Kraftvärmeprod!$B$1:$AH$479,MATCH(V$2,Kraftvärmeprod!$B$1:$AG$1,0),FALSE)/1,0)-IFERROR(VLOOKUP($B55,'Slutlig allokering kvv'!$B$2:$AC$462,MATCH(V$3,'Slutlig allokering kvv'!$B$1:$AJ$1,0),FALSE)/1,0)</f>
        <v>0</v>
      </c>
      <c r="W55">
        <f>IFERROR(VLOOKUP($B55,Kraftvärmeprod!$B$1:$AH$479,MATCH(W$2,Kraftvärmeprod!$B$1:$AG$1,0),FALSE)/1,0)-IFERROR(VLOOKUP($B55,'Slutlig allokering kvv'!$B$2:$AC$462,MATCH(W$3,'Slutlig allokering kvv'!$B$1:$AJ$1,0),FALSE)/1,0)</f>
        <v>0</v>
      </c>
      <c r="X55">
        <f>IFERROR(VLOOKUP($B55,Kraftvärmeprod!$B$1:$AH$479,MATCH(X$2,Kraftvärmeprod!$B$1:$AG$1,0),FALSE)/1,0)-IFERROR(VLOOKUP($B55,'Slutlig allokering kvv'!$B$2:$AC$462,MATCH(X$3,'Slutlig allokering kvv'!$B$1:$AJ$1,0),FALSE)/1,0)</f>
        <v>0</v>
      </c>
      <c r="Y55">
        <f>IFERROR(VLOOKUP($B55,Kraftvärmeprod!$B$1:$AH$479,MATCH(Y$2,Kraftvärmeprod!$B$1:$AG$1,0),FALSE)/1,0)-IFERROR(VLOOKUP($B55,'Slutlig allokering kvv'!$B$2:$AC$462,MATCH(Y$3,'Slutlig allokering kvv'!$B$1:$AJ$1,0),FALSE)/1,0)</f>
        <v>9.1264000000000003</v>
      </c>
      <c r="Z55">
        <f>IFERROR(VLOOKUP($B55,Kraftvärmeprod!$B$1:$AH$479,MATCH(Z$2,Kraftvärmeprod!$B$1:$AG$1,0),FALSE)/1,0)-IFERROR(VLOOKUP($B55,'Slutlig allokering kvv'!$B$2:$AC$462,MATCH(Z$3,'Slutlig allokering kvv'!$B$1:$AJ$1,0),FALSE)/1,0)</f>
        <v>0</v>
      </c>
      <c r="AA55">
        <f>IFERROR(VLOOKUP($B55,Kraftvärmeprod!$B$1:$AH$479,MATCH(AA$2,Kraftvärmeprod!$B$1:$AG$1,0),FALSE)/1,0)-IFERROR(VLOOKUP($B55,'Slutlig allokering kvv'!$B$2:$AC$462,MATCH(AA$3,'Slutlig allokering kvv'!$B$1:$AJ$1,0),FALSE)/1,0)</f>
        <v>0</v>
      </c>
      <c r="AB55">
        <f>IFERROR(VLOOKUP($B55,Kraftvärmeprod!$B$1:$AH$479,MATCH(AB$2,Kraftvärmeprod!$B$1:$AG$1,0),FALSE)/1,0)-IFERROR(VLOOKUP($B55,'Slutlig allokering kvv'!$B$2:$AC$462,MATCH(AB$3,'Slutlig allokering kvv'!$B$1:$AJ$1,0),FALSE)/1,0)</f>
        <v>0</v>
      </c>
      <c r="AE55">
        <f t="shared" si="0"/>
        <v>358.68703000000005</v>
      </c>
      <c r="AG55">
        <f>IFERROR(VLOOKUP(B55,'Slutlig allokering kvv'!$B$2:$AJ$462,MATCH("Summa justerad allokerad tillförd energi (utan hjälpel och rökgaskondensering):",'Slutlig allokering kvv'!$B$1:$AK$1,0),FALSE)/1,"")</f>
        <v>536.37797000000012</v>
      </c>
      <c r="AI55" s="23">
        <f>IFERROR(1-VLOOKUP(B55,'Slutlig allokering kvv'!$B$2:$AJ$462,MATCH("Andel av bränsle i kvv som allokerats till värme, exklusive rökgaskondensering och hjälpel",'Slutlig allokering kvv'!$B$1:$AK$1,0),FALSE),"")</f>
        <v>0.40073852736952043</v>
      </c>
      <c r="AK55" s="23">
        <f t="shared" si="1"/>
        <v>0.40073852736952065</v>
      </c>
    </row>
    <row r="56" spans="1:39" x14ac:dyDescent="0.25">
      <c r="A56" s="2" t="s">
        <v>76</v>
      </c>
      <c r="B56" s="2" t="s">
        <v>84</v>
      </c>
      <c r="C56" s="2" t="str">
        <f>IFERROR(VLOOKUP($B56,Kraftvärmeprod!$B$1:$AH$479,MATCH(C$3,Kraftvärmeprod!$B$1:$AG$1,0),FALSE)/1,"")</f>
        <v/>
      </c>
      <c r="D56" s="2" t="str">
        <f>IFERROR(VLOOKUP($B56,Kraftvärmeprod!$B$1:$AH$479,MATCH(D$3,Kraftvärmeprod!$B$1:$AG$1,0),FALSE)/1,"")</f>
        <v/>
      </c>
      <c r="E56">
        <f>IFERROR(VLOOKUP($B56,Kraftvärmeprod!$B$1:$AH$479,MATCH(E$2,Kraftvärmeprod!$B$1:$AG$1,0),FALSE)/1,0)-IFERROR(VLOOKUP($B56,'Slutlig allokering kvv'!$B$2:$AC$462,MATCH(E$3,'Slutlig allokering kvv'!$B$1:$AJ$1,0),FALSE)/1,0)</f>
        <v>0</v>
      </c>
      <c r="F56">
        <f>IFERROR(VLOOKUP($B56,Kraftvärmeprod!$B$1:$AH$479,MATCH(F$2,Kraftvärmeprod!$B$1:$AG$1,0),FALSE)/1,0)-IFERROR(VLOOKUP($B56,'Slutlig allokering kvv'!$B$2:$AC$462,MATCH(F$3,'Slutlig allokering kvv'!$B$1:$AJ$1,0),FALSE)/1,0)</f>
        <v>0</v>
      </c>
      <c r="G56">
        <f>IFERROR(VLOOKUP($B56,Kraftvärmeprod!$B$1:$AH$479,MATCH(G$2,Kraftvärmeprod!$B$1:$AG$1,0),FALSE)/1,0)-IFERROR(VLOOKUP($B56,'Slutlig allokering kvv'!$B$2:$AC$462,MATCH(G$3,'Slutlig allokering kvv'!$B$1:$AJ$1,0),FALSE)/1,0)</f>
        <v>0</v>
      </c>
      <c r="H56">
        <f>IFERROR(VLOOKUP($B56,Kraftvärmeprod!$B$1:$AH$479,MATCH(H$2,Kraftvärmeprod!$B$1:$AG$1,0),FALSE)/1,0)-IFERROR(VLOOKUP($B56,'Slutlig allokering kvv'!$B$2:$AC$462,MATCH(H$3,'Slutlig allokering kvv'!$B$1:$AJ$1,0),FALSE)/1,0)</f>
        <v>0</v>
      </c>
      <c r="I56">
        <f>IFERROR(VLOOKUP($B56,Kraftvärmeprod!$B$1:$AH$479,MATCH(I$2,Kraftvärmeprod!$B$1:$AG$1,0),FALSE)/1,0)-IFERROR(VLOOKUP($B56,'Slutlig allokering kvv'!$B$2:$AC$462,MATCH(I$3,'Slutlig allokering kvv'!$B$1:$AJ$1,0),FALSE)/1,0)</f>
        <v>0</v>
      </c>
      <c r="J56">
        <f>IFERROR(VLOOKUP($B56,Kraftvärmeprod!$B$1:$AH$479,MATCH(J$2,Kraftvärmeprod!$B$1:$AG$1,0),FALSE)/1,0)-IFERROR(VLOOKUP($B56,'Slutlig allokering kvv'!$B$2:$AC$462,MATCH(J$3,'Slutlig allokering kvv'!$B$1:$AJ$1,0),FALSE)/1,0)</f>
        <v>0</v>
      </c>
      <c r="K56">
        <f>IFERROR(VLOOKUP($B56,Kraftvärmeprod!$B$1:$AH$479,MATCH(K$2,Kraftvärmeprod!$B$1:$AG$1,0),FALSE)/1,0)-IFERROR(VLOOKUP($B56,'Slutlig allokering kvv'!$B$2:$AC$462,MATCH(K$3,'Slutlig allokering kvv'!$B$1:$AJ$1,0),FALSE)/1,0)</f>
        <v>0</v>
      </c>
      <c r="L56">
        <f>IFERROR(VLOOKUP($B56,Kraftvärmeprod!$B$1:$AH$479,MATCH(L$2,Kraftvärmeprod!$B$1:$AG$1,0),FALSE)/1,0)-IFERROR(VLOOKUP($B56,'Slutlig allokering kvv'!$B$2:$AC$462,MATCH(L$3,'Slutlig allokering kvv'!$B$1:$AJ$1,0),FALSE)/1,0)</f>
        <v>0</v>
      </c>
      <c r="M56" s="40">
        <f>IFERROR(VLOOKUP($B56,Miljö!$B$1:$S$477,MATCH(M$2,Miljö!$B$1:$X$1,0),FALSE)/1,0)-IFERROR(VLOOKUP($B56,'Slutlig allokering kvv'!$B$2:$AC$462,MATCH(M$3,'Slutlig allokering kvv'!$B$1:$AJ$1,0),FALSE)/1,0)</f>
        <v>0</v>
      </c>
      <c r="N56">
        <f>IFERROR(VLOOKUP($B56,Kraftvärmeprod!$B$1:$AH$479,MATCH(N$2,Kraftvärmeprod!$B$1:$AG$1,0),FALSE)/1,0)-IFERROR(VLOOKUP($B56,'Slutlig allokering kvv'!$B$2:$AC$462,MATCH(N$3,'Slutlig allokering kvv'!$B$1:$AJ$1,0),FALSE)/1,0)</f>
        <v>0</v>
      </c>
      <c r="O56">
        <f>IFERROR(VLOOKUP($B56,Kraftvärmeprod!$B$1:$AH$479,MATCH(O$2,Kraftvärmeprod!$B$1:$AG$1,0),FALSE)/1,0)-IFERROR(VLOOKUP($B56,'Slutlig allokering kvv'!$B$2:$AC$462,MATCH(O$3,'Slutlig allokering kvv'!$B$1:$AJ$1,0),FALSE)/1,0)</f>
        <v>0</v>
      </c>
      <c r="P56">
        <f>IFERROR(VLOOKUP($B56,Kraftvärmeprod!$B$1:$AH$479,MATCH(P$2,Kraftvärmeprod!$B$1:$AG$1,0),FALSE)/1,0)-IFERROR(VLOOKUP($B56,'Slutlig allokering kvv'!$B$2:$AC$462,MATCH(P$3,'Slutlig allokering kvv'!$B$1:$AJ$1,0),FALSE)/1,0)</f>
        <v>0</v>
      </c>
      <c r="Q56">
        <f>IFERROR(VLOOKUP($B56,Kraftvärmeprod!$B$1:$AH$479,MATCH(Q$2,Kraftvärmeprod!$B$1:$AG$1,0),FALSE)/1,0)-IFERROR(VLOOKUP($B56,'Slutlig allokering kvv'!$B$2:$AC$462,MATCH(Q$3,'Slutlig allokering kvv'!$B$1:$AJ$1,0),FALSE)/1,0)</f>
        <v>0</v>
      </c>
      <c r="R56">
        <f>IFERROR(VLOOKUP($B56,Kraftvärmeprod!$B$1:$AH$479,MATCH(R$2,Kraftvärmeprod!$B$1:$AG$1,0),FALSE)/1,0)-IFERROR(VLOOKUP($B56,'Slutlig allokering kvv'!$B$2:$AC$462,MATCH(R$3,'Slutlig allokering kvv'!$B$1:$AJ$1,0),FALSE)/1,0)</f>
        <v>0</v>
      </c>
      <c r="S56">
        <f>IFERROR(VLOOKUP($B56,Kraftvärmeprod!$B$1:$AH$479,MATCH(S$2,Kraftvärmeprod!$B$1:$AG$1,0),FALSE)/1,0)-IFERROR(VLOOKUP($B56,'Slutlig allokering kvv'!$B$2:$AC$462,MATCH(S$3,'Slutlig allokering kvv'!$B$1:$AJ$1,0),FALSE)/1,0)</f>
        <v>0</v>
      </c>
      <c r="T56">
        <f>IFERROR(VLOOKUP($B56,Kraftvärmeprod!$B$1:$AH$479,MATCH(T$2,Kraftvärmeprod!$B$1:$AG$1,0),FALSE)/1,0)-IFERROR(VLOOKUP($B56,'Slutlig allokering kvv'!$B$2:$AC$462,MATCH(T$3,'Slutlig allokering kvv'!$B$1:$AJ$1,0),FALSE)/1,0)</f>
        <v>0</v>
      </c>
      <c r="U56">
        <f>IFERROR(VLOOKUP($B56,Kraftvärmeprod!$B$1:$AH$479,MATCH(U$2,Kraftvärmeprod!$B$1:$AG$1,0),FALSE)/1,0)-IFERROR(VLOOKUP($B56,'Slutlig allokering kvv'!$B$2:$AC$462,MATCH(U$3,'Slutlig allokering kvv'!$B$1:$AJ$1,0),FALSE)/1,0)</f>
        <v>0</v>
      </c>
      <c r="V56">
        <f>IFERROR(VLOOKUP($B56,Kraftvärmeprod!$B$1:$AH$479,MATCH(V$2,Kraftvärmeprod!$B$1:$AG$1,0),FALSE)/1,0)-IFERROR(VLOOKUP($B56,'Slutlig allokering kvv'!$B$2:$AC$462,MATCH(V$3,'Slutlig allokering kvv'!$B$1:$AJ$1,0),FALSE)/1,0)</f>
        <v>0</v>
      </c>
      <c r="W56">
        <f>IFERROR(VLOOKUP($B56,Kraftvärmeprod!$B$1:$AH$479,MATCH(W$2,Kraftvärmeprod!$B$1:$AG$1,0),FALSE)/1,0)-IFERROR(VLOOKUP($B56,'Slutlig allokering kvv'!$B$2:$AC$462,MATCH(W$3,'Slutlig allokering kvv'!$B$1:$AJ$1,0),FALSE)/1,0)</f>
        <v>0</v>
      </c>
      <c r="X56">
        <f>IFERROR(VLOOKUP($B56,Kraftvärmeprod!$B$1:$AH$479,MATCH(X$2,Kraftvärmeprod!$B$1:$AG$1,0),FALSE)/1,0)-IFERROR(VLOOKUP($B56,'Slutlig allokering kvv'!$B$2:$AC$462,MATCH(X$3,'Slutlig allokering kvv'!$B$1:$AJ$1,0),FALSE)/1,0)</f>
        <v>0</v>
      </c>
      <c r="Y56">
        <f>IFERROR(VLOOKUP($B56,Kraftvärmeprod!$B$1:$AH$479,MATCH(Y$2,Kraftvärmeprod!$B$1:$AG$1,0),FALSE)/1,0)-IFERROR(VLOOKUP($B56,'Slutlig allokering kvv'!$B$2:$AC$462,MATCH(Y$3,'Slutlig allokering kvv'!$B$1:$AJ$1,0),FALSE)/1,0)</f>
        <v>0</v>
      </c>
      <c r="Z56">
        <f>IFERROR(VLOOKUP($B56,Kraftvärmeprod!$B$1:$AH$479,MATCH(Z$2,Kraftvärmeprod!$B$1:$AG$1,0),FALSE)/1,0)-IFERROR(VLOOKUP($B56,'Slutlig allokering kvv'!$B$2:$AC$462,MATCH(Z$3,'Slutlig allokering kvv'!$B$1:$AJ$1,0),FALSE)/1,0)</f>
        <v>0</v>
      </c>
      <c r="AA56">
        <f>IFERROR(VLOOKUP($B56,Kraftvärmeprod!$B$1:$AH$479,MATCH(AA$2,Kraftvärmeprod!$B$1:$AG$1,0),FALSE)/1,0)-IFERROR(VLOOKUP($B56,'Slutlig allokering kvv'!$B$2:$AC$462,MATCH(AA$3,'Slutlig allokering kvv'!$B$1:$AJ$1,0),FALSE)/1,0)</f>
        <v>0</v>
      </c>
      <c r="AB56">
        <f>IFERROR(VLOOKUP($B56,Kraftvärmeprod!$B$1:$AH$479,MATCH(AB$2,Kraftvärmeprod!$B$1:$AG$1,0),FALSE)/1,0)-IFERROR(VLOOKUP($B56,'Slutlig allokering kvv'!$B$2:$AC$462,MATCH(AB$3,'Slutlig allokering kvv'!$B$1:$AJ$1,0),FALSE)/1,0)</f>
        <v>0</v>
      </c>
      <c r="AE56">
        <f t="shared" si="0"/>
        <v>0</v>
      </c>
      <c r="AG56">
        <f>IFERROR(VLOOKUP(B56,'Slutlig allokering kvv'!$B$2:$AJ$462,MATCH("Summa justerad allokerad tillförd energi (utan hjälpel och rökgaskondensering):",'Slutlig allokering kvv'!$B$1:$AK$1,0),FALSE)/1,"")</f>
        <v>0</v>
      </c>
      <c r="AI56" s="23" t="str">
        <f>IFERROR(1-VLOOKUP(B56,'Slutlig allokering kvv'!$B$2:$AJ$462,MATCH("Andel av bränsle i kvv som allokerats till värme, exklusive rökgaskondensering och hjälpel",'Slutlig allokering kvv'!$B$1:$AK$1,0),FALSE),"")</f>
        <v/>
      </c>
      <c r="AK56" s="23" t="str">
        <f t="shared" si="1"/>
        <v/>
      </c>
    </row>
    <row r="57" spans="1:39" x14ac:dyDescent="0.25">
      <c r="A57" s="2" t="s">
        <v>76</v>
      </c>
      <c r="B57" s="2" t="s">
        <v>85</v>
      </c>
      <c r="C57" s="2" t="str">
        <f>IFERROR(VLOOKUP($B57,Kraftvärmeprod!$B$1:$AH$479,MATCH(C$3,Kraftvärmeprod!$B$1:$AG$1,0),FALSE)/1,"")</f>
        <v/>
      </c>
      <c r="D57" s="2" t="str">
        <f>IFERROR(VLOOKUP($B57,Kraftvärmeprod!$B$1:$AH$479,MATCH(D$3,Kraftvärmeprod!$B$1:$AG$1,0),FALSE)/1,"")</f>
        <v/>
      </c>
      <c r="E57">
        <f>IFERROR(VLOOKUP($B57,Kraftvärmeprod!$B$1:$AH$479,MATCH(E$2,Kraftvärmeprod!$B$1:$AG$1,0),FALSE)/1,0)-IFERROR(VLOOKUP($B57,'Slutlig allokering kvv'!$B$2:$AC$462,MATCH(E$3,'Slutlig allokering kvv'!$B$1:$AJ$1,0),FALSE)/1,0)</f>
        <v>0</v>
      </c>
      <c r="F57">
        <f>IFERROR(VLOOKUP($B57,Kraftvärmeprod!$B$1:$AH$479,MATCH(F$2,Kraftvärmeprod!$B$1:$AG$1,0),FALSE)/1,0)-IFERROR(VLOOKUP($B57,'Slutlig allokering kvv'!$B$2:$AC$462,MATCH(F$3,'Slutlig allokering kvv'!$B$1:$AJ$1,0),FALSE)/1,0)</f>
        <v>0</v>
      </c>
      <c r="G57">
        <f>IFERROR(VLOOKUP($B57,Kraftvärmeprod!$B$1:$AH$479,MATCH(G$2,Kraftvärmeprod!$B$1:$AG$1,0),FALSE)/1,0)-IFERROR(VLOOKUP($B57,'Slutlig allokering kvv'!$B$2:$AC$462,MATCH(G$3,'Slutlig allokering kvv'!$B$1:$AJ$1,0),FALSE)/1,0)</f>
        <v>0</v>
      </c>
      <c r="H57">
        <f>IFERROR(VLOOKUP($B57,Kraftvärmeprod!$B$1:$AH$479,MATCH(H$2,Kraftvärmeprod!$B$1:$AG$1,0),FALSE)/1,0)-IFERROR(VLOOKUP($B57,'Slutlig allokering kvv'!$B$2:$AC$462,MATCH(H$3,'Slutlig allokering kvv'!$B$1:$AJ$1,0),FALSE)/1,0)</f>
        <v>0</v>
      </c>
      <c r="I57">
        <f>IFERROR(VLOOKUP($B57,Kraftvärmeprod!$B$1:$AH$479,MATCH(I$2,Kraftvärmeprod!$B$1:$AG$1,0),FALSE)/1,0)-IFERROR(VLOOKUP($B57,'Slutlig allokering kvv'!$B$2:$AC$462,MATCH(I$3,'Slutlig allokering kvv'!$B$1:$AJ$1,0),FALSE)/1,0)</f>
        <v>0</v>
      </c>
      <c r="J57">
        <f>IFERROR(VLOOKUP($B57,Kraftvärmeprod!$B$1:$AH$479,MATCH(J$2,Kraftvärmeprod!$B$1:$AG$1,0),FALSE)/1,0)-IFERROR(VLOOKUP($B57,'Slutlig allokering kvv'!$B$2:$AC$462,MATCH(J$3,'Slutlig allokering kvv'!$B$1:$AJ$1,0),FALSE)/1,0)</f>
        <v>0</v>
      </c>
      <c r="K57">
        <f>IFERROR(VLOOKUP($B57,Kraftvärmeprod!$B$1:$AH$479,MATCH(K$2,Kraftvärmeprod!$B$1:$AG$1,0),FALSE)/1,0)-IFERROR(VLOOKUP($B57,'Slutlig allokering kvv'!$B$2:$AC$462,MATCH(K$3,'Slutlig allokering kvv'!$B$1:$AJ$1,0),FALSE)/1,0)</f>
        <v>0</v>
      </c>
      <c r="L57">
        <f>IFERROR(VLOOKUP($B57,Kraftvärmeprod!$B$1:$AH$479,MATCH(L$2,Kraftvärmeprod!$B$1:$AG$1,0),FALSE)/1,0)-IFERROR(VLOOKUP($B57,'Slutlig allokering kvv'!$B$2:$AC$462,MATCH(L$3,'Slutlig allokering kvv'!$B$1:$AJ$1,0),FALSE)/1,0)</f>
        <v>0</v>
      </c>
      <c r="M57" s="40">
        <f>IFERROR(VLOOKUP($B57,Miljö!$B$1:$S$477,MATCH(M$2,Miljö!$B$1:$X$1,0),FALSE)/1,0)-IFERROR(VLOOKUP($B57,'Slutlig allokering kvv'!$B$2:$AC$462,MATCH(M$3,'Slutlig allokering kvv'!$B$1:$AJ$1,0),FALSE)/1,0)</f>
        <v>0</v>
      </c>
      <c r="N57">
        <f>IFERROR(VLOOKUP($B57,Kraftvärmeprod!$B$1:$AH$479,MATCH(N$2,Kraftvärmeprod!$B$1:$AG$1,0),FALSE)/1,0)-IFERROR(VLOOKUP($B57,'Slutlig allokering kvv'!$B$2:$AC$462,MATCH(N$3,'Slutlig allokering kvv'!$B$1:$AJ$1,0),FALSE)/1,0)</f>
        <v>0</v>
      </c>
      <c r="O57">
        <f>IFERROR(VLOOKUP($B57,Kraftvärmeprod!$B$1:$AH$479,MATCH(O$2,Kraftvärmeprod!$B$1:$AG$1,0),FALSE)/1,0)-IFERROR(VLOOKUP($B57,'Slutlig allokering kvv'!$B$2:$AC$462,MATCH(O$3,'Slutlig allokering kvv'!$B$1:$AJ$1,0),FALSE)/1,0)</f>
        <v>0</v>
      </c>
      <c r="P57">
        <f>IFERROR(VLOOKUP($B57,Kraftvärmeprod!$B$1:$AH$479,MATCH(P$2,Kraftvärmeprod!$B$1:$AG$1,0),FALSE)/1,0)-IFERROR(VLOOKUP($B57,'Slutlig allokering kvv'!$B$2:$AC$462,MATCH(P$3,'Slutlig allokering kvv'!$B$1:$AJ$1,0),FALSE)/1,0)</f>
        <v>0</v>
      </c>
      <c r="Q57">
        <f>IFERROR(VLOOKUP($B57,Kraftvärmeprod!$B$1:$AH$479,MATCH(Q$2,Kraftvärmeprod!$B$1:$AG$1,0),FALSE)/1,0)-IFERROR(VLOOKUP($B57,'Slutlig allokering kvv'!$B$2:$AC$462,MATCH(Q$3,'Slutlig allokering kvv'!$B$1:$AJ$1,0),FALSE)/1,0)</f>
        <v>0</v>
      </c>
      <c r="R57">
        <f>IFERROR(VLOOKUP($B57,Kraftvärmeprod!$B$1:$AH$479,MATCH(R$2,Kraftvärmeprod!$B$1:$AG$1,0),FALSE)/1,0)-IFERROR(VLOOKUP($B57,'Slutlig allokering kvv'!$B$2:$AC$462,MATCH(R$3,'Slutlig allokering kvv'!$B$1:$AJ$1,0),FALSE)/1,0)</f>
        <v>0</v>
      </c>
      <c r="S57">
        <f>IFERROR(VLOOKUP($B57,Kraftvärmeprod!$B$1:$AH$479,MATCH(S$2,Kraftvärmeprod!$B$1:$AG$1,0),FALSE)/1,0)-IFERROR(VLOOKUP($B57,'Slutlig allokering kvv'!$B$2:$AC$462,MATCH(S$3,'Slutlig allokering kvv'!$B$1:$AJ$1,0),FALSE)/1,0)</f>
        <v>0</v>
      </c>
      <c r="T57">
        <f>IFERROR(VLOOKUP($B57,Kraftvärmeprod!$B$1:$AH$479,MATCH(T$2,Kraftvärmeprod!$B$1:$AG$1,0),FALSE)/1,0)-IFERROR(VLOOKUP($B57,'Slutlig allokering kvv'!$B$2:$AC$462,MATCH(T$3,'Slutlig allokering kvv'!$B$1:$AJ$1,0),FALSE)/1,0)</f>
        <v>0</v>
      </c>
      <c r="U57">
        <f>IFERROR(VLOOKUP($B57,Kraftvärmeprod!$B$1:$AH$479,MATCH(U$2,Kraftvärmeprod!$B$1:$AG$1,0),FALSE)/1,0)-IFERROR(VLOOKUP($B57,'Slutlig allokering kvv'!$B$2:$AC$462,MATCH(U$3,'Slutlig allokering kvv'!$B$1:$AJ$1,0),FALSE)/1,0)</f>
        <v>0</v>
      </c>
      <c r="V57">
        <f>IFERROR(VLOOKUP($B57,Kraftvärmeprod!$B$1:$AH$479,MATCH(V$2,Kraftvärmeprod!$B$1:$AG$1,0),FALSE)/1,0)-IFERROR(VLOOKUP($B57,'Slutlig allokering kvv'!$B$2:$AC$462,MATCH(V$3,'Slutlig allokering kvv'!$B$1:$AJ$1,0),FALSE)/1,0)</f>
        <v>0</v>
      </c>
      <c r="W57">
        <f>IFERROR(VLOOKUP($B57,Kraftvärmeprod!$B$1:$AH$479,MATCH(W$2,Kraftvärmeprod!$B$1:$AG$1,0),FALSE)/1,0)-IFERROR(VLOOKUP($B57,'Slutlig allokering kvv'!$B$2:$AC$462,MATCH(W$3,'Slutlig allokering kvv'!$B$1:$AJ$1,0),FALSE)/1,0)</f>
        <v>0</v>
      </c>
      <c r="X57">
        <f>IFERROR(VLOOKUP($B57,Kraftvärmeprod!$B$1:$AH$479,MATCH(X$2,Kraftvärmeprod!$B$1:$AG$1,0),FALSE)/1,0)-IFERROR(VLOOKUP($B57,'Slutlig allokering kvv'!$B$2:$AC$462,MATCH(X$3,'Slutlig allokering kvv'!$B$1:$AJ$1,0),FALSE)/1,0)</f>
        <v>0</v>
      </c>
      <c r="Y57">
        <f>IFERROR(VLOOKUP($B57,Kraftvärmeprod!$B$1:$AH$479,MATCH(Y$2,Kraftvärmeprod!$B$1:$AG$1,0),FALSE)/1,0)-IFERROR(VLOOKUP($B57,'Slutlig allokering kvv'!$B$2:$AC$462,MATCH(Y$3,'Slutlig allokering kvv'!$B$1:$AJ$1,0),FALSE)/1,0)</f>
        <v>0</v>
      </c>
      <c r="Z57">
        <f>IFERROR(VLOOKUP($B57,Kraftvärmeprod!$B$1:$AH$479,MATCH(Z$2,Kraftvärmeprod!$B$1:$AG$1,0),FALSE)/1,0)-IFERROR(VLOOKUP($B57,'Slutlig allokering kvv'!$B$2:$AC$462,MATCH(Z$3,'Slutlig allokering kvv'!$B$1:$AJ$1,0),FALSE)/1,0)</f>
        <v>0</v>
      </c>
      <c r="AA57">
        <f>IFERROR(VLOOKUP($B57,Kraftvärmeprod!$B$1:$AH$479,MATCH(AA$2,Kraftvärmeprod!$B$1:$AG$1,0),FALSE)/1,0)-IFERROR(VLOOKUP($B57,'Slutlig allokering kvv'!$B$2:$AC$462,MATCH(AA$3,'Slutlig allokering kvv'!$B$1:$AJ$1,0),FALSE)/1,0)</f>
        <v>0</v>
      </c>
      <c r="AB57">
        <f>IFERROR(VLOOKUP($B57,Kraftvärmeprod!$B$1:$AH$479,MATCH(AB$2,Kraftvärmeprod!$B$1:$AG$1,0),FALSE)/1,0)-IFERROR(VLOOKUP($B57,'Slutlig allokering kvv'!$B$2:$AC$462,MATCH(AB$3,'Slutlig allokering kvv'!$B$1:$AJ$1,0),FALSE)/1,0)</f>
        <v>0</v>
      </c>
      <c r="AE57">
        <f t="shared" si="0"/>
        <v>0</v>
      </c>
      <c r="AG57">
        <f>IFERROR(VLOOKUP(B57,'Slutlig allokering kvv'!$B$2:$AJ$462,MATCH("Summa justerad allokerad tillförd energi (utan hjälpel och rökgaskondensering):",'Slutlig allokering kvv'!$B$1:$AK$1,0),FALSE)/1,"")</f>
        <v>0</v>
      </c>
      <c r="AI57" s="23" t="str">
        <f>IFERROR(1-VLOOKUP(B57,'Slutlig allokering kvv'!$B$2:$AJ$462,MATCH("Andel av bränsle i kvv som allokerats till värme, exklusive rökgaskondensering och hjälpel",'Slutlig allokering kvv'!$B$1:$AK$1,0),FALSE),"")</f>
        <v/>
      </c>
      <c r="AK57" s="23" t="str">
        <f t="shared" si="1"/>
        <v/>
      </c>
    </row>
    <row r="58" spans="1:39" x14ac:dyDescent="0.25">
      <c r="A58" s="2" t="s">
        <v>76</v>
      </c>
      <c r="B58" s="2" t="s">
        <v>86</v>
      </c>
      <c r="C58" s="2">
        <f>IFERROR(VLOOKUP($B58,Kraftvärmeprod!$B$1:$AH$479,MATCH(C$3,Kraftvärmeprod!$B$1:$AG$1,0),FALSE)/1,"")</f>
        <v>1995</v>
      </c>
      <c r="D58" s="2" t="str">
        <f>IFERROR(VLOOKUP($B58,Kraftvärmeprod!$B$1:$AH$479,MATCH(D$3,Kraftvärmeprod!$B$1:$AG$1,0),FALSE)/1,"")</f>
        <v/>
      </c>
      <c r="E58">
        <f>IFERROR(VLOOKUP($B58,Kraftvärmeprod!$B$1:$AH$479,MATCH(E$2,Kraftvärmeprod!$B$1:$AG$1,0),FALSE)/1,0)-IFERROR(VLOOKUP($B58,'Slutlig allokering kvv'!$B$2:$AC$462,MATCH(E$3,'Slutlig allokering kvv'!$B$1:$AJ$1,0),FALSE)/1,0)</f>
        <v>0</v>
      </c>
      <c r="F58">
        <f>IFERROR(VLOOKUP($B58,Kraftvärmeprod!$B$1:$AH$479,MATCH(F$2,Kraftvärmeprod!$B$1:$AG$1,0),FALSE)/1,0)-IFERROR(VLOOKUP($B58,'Slutlig allokering kvv'!$B$2:$AC$462,MATCH(F$3,'Slutlig allokering kvv'!$B$1:$AJ$1,0),FALSE)/1,0)</f>
        <v>0</v>
      </c>
      <c r="G58">
        <f>IFERROR(VLOOKUP($B58,Kraftvärmeprod!$B$1:$AH$479,MATCH(G$2,Kraftvärmeprod!$B$1:$AG$1,0),FALSE)/1,0)-IFERROR(VLOOKUP($B58,'Slutlig allokering kvv'!$B$2:$AC$462,MATCH(G$3,'Slutlig allokering kvv'!$B$1:$AJ$1,0),FALSE)/1,0)</f>
        <v>0</v>
      </c>
      <c r="H58">
        <f>IFERROR(VLOOKUP($B58,Kraftvärmeprod!$B$1:$AH$479,MATCH(H$2,Kraftvärmeprod!$B$1:$AG$1,0),FALSE)/1,0)-IFERROR(VLOOKUP($B58,'Slutlig allokering kvv'!$B$2:$AC$462,MATCH(H$3,'Slutlig allokering kvv'!$B$1:$AJ$1,0),FALSE)/1,0)</f>
        <v>0</v>
      </c>
      <c r="I58">
        <f>IFERROR(VLOOKUP($B58,Kraftvärmeprod!$B$1:$AH$479,MATCH(I$2,Kraftvärmeprod!$B$1:$AG$1,0),FALSE)/1,0)-IFERROR(VLOOKUP($B58,'Slutlig allokering kvv'!$B$2:$AC$462,MATCH(I$3,'Slutlig allokering kvv'!$B$1:$AJ$1,0),FALSE)/1,0)</f>
        <v>0</v>
      </c>
      <c r="J58">
        <f>IFERROR(VLOOKUP($B58,Kraftvärmeprod!$B$1:$AH$479,MATCH(J$2,Kraftvärmeprod!$B$1:$AG$1,0),FALSE)/1,0)-IFERROR(VLOOKUP($B58,'Slutlig allokering kvv'!$B$2:$AC$462,MATCH(J$3,'Slutlig allokering kvv'!$B$1:$AJ$1,0),FALSE)/1,0)</f>
        <v>0</v>
      </c>
      <c r="K58">
        <f>IFERROR(VLOOKUP($B58,Kraftvärmeprod!$B$1:$AH$479,MATCH(K$2,Kraftvärmeprod!$B$1:$AG$1,0),FALSE)/1,0)-IFERROR(VLOOKUP($B58,'Slutlig allokering kvv'!$B$2:$AC$462,MATCH(K$3,'Slutlig allokering kvv'!$B$1:$AJ$1,0),FALSE)/1,0)</f>
        <v>0</v>
      </c>
      <c r="L58">
        <f>IFERROR(VLOOKUP($B58,Kraftvärmeprod!$B$1:$AH$479,MATCH(L$2,Kraftvärmeprod!$B$1:$AG$1,0),FALSE)/1,0)-IFERROR(VLOOKUP($B58,'Slutlig allokering kvv'!$B$2:$AC$462,MATCH(L$3,'Slutlig allokering kvv'!$B$1:$AJ$1,0),FALSE)/1,0)</f>
        <v>0</v>
      </c>
      <c r="M58" s="40">
        <f>IFERROR(VLOOKUP($B58,Miljö!$B$1:$S$477,MATCH(M$2,Miljö!$B$1:$X$1,0),FALSE)/1,0)-IFERROR(VLOOKUP($B58,'Slutlig allokering kvv'!$B$2:$AC$462,MATCH(M$3,'Slutlig allokering kvv'!$B$1:$AJ$1,0),FALSE)/1,0)</f>
        <v>0</v>
      </c>
      <c r="N58">
        <f>IFERROR(VLOOKUP($B58,Kraftvärmeprod!$B$1:$AH$479,MATCH(N$2,Kraftvärmeprod!$B$1:$AG$1,0),FALSE)/1,0)-IFERROR(VLOOKUP($B58,'Slutlig allokering kvv'!$B$2:$AC$462,MATCH(N$3,'Slutlig allokering kvv'!$B$1:$AJ$1,0),FALSE)/1,0)</f>
        <v>0</v>
      </c>
      <c r="O58">
        <f>IFERROR(VLOOKUP($B58,Kraftvärmeprod!$B$1:$AH$479,MATCH(O$2,Kraftvärmeprod!$B$1:$AG$1,0),FALSE)/1,0)-IFERROR(VLOOKUP($B58,'Slutlig allokering kvv'!$B$2:$AC$462,MATCH(O$3,'Slutlig allokering kvv'!$B$1:$AJ$1,0),FALSE)/1,0)</f>
        <v>0</v>
      </c>
      <c r="P58">
        <f>IFERROR(VLOOKUP($B58,Kraftvärmeprod!$B$1:$AH$479,MATCH(P$2,Kraftvärmeprod!$B$1:$AG$1,0),FALSE)/1,0)-IFERROR(VLOOKUP($B58,'Slutlig allokering kvv'!$B$2:$AC$462,MATCH(P$3,'Slutlig allokering kvv'!$B$1:$AJ$1,0),FALSE)/1,0)</f>
        <v>0</v>
      </c>
      <c r="Q58">
        <f>IFERROR(VLOOKUP($B58,Kraftvärmeprod!$B$1:$AH$479,MATCH(Q$2,Kraftvärmeprod!$B$1:$AG$1,0),FALSE)/1,0)-IFERROR(VLOOKUP($B58,'Slutlig allokering kvv'!$B$2:$AC$462,MATCH(Q$3,'Slutlig allokering kvv'!$B$1:$AJ$1,0),FALSE)/1,0)</f>
        <v>0</v>
      </c>
      <c r="R58">
        <f>IFERROR(VLOOKUP($B58,Kraftvärmeprod!$B$1:$AH$479,MATCH(R$2,Kraftvärmeprod!$B$1:$AG$1,0),FALSE)/1,0)-IFERROR(VLOOKUP($B58,'Slutlig allokering kvv'!$B$2:$AC$462,MATCH(R$3,'Slutlig allokering kvv'!$B$1:$AJ$1,0),FALSE)/1,0)</f>
        <v>0</v>
      </c>
      <c r="S58">
        <f>IFERROR(VLOOKUP($B58,Kraftvärmeprod!$B$1:$AH$479,MATCH(S$2,Kraftvärmeprod!$B$1:$AG$1,0),FALSE)/1,0)-IFERROR(VLOOKUP($B58,'Slutlig allokering kvv'!$B$2:$AC$462,MATCH(S$3,'Slutlig allokering kvv'!$B$1:$AJ$1,0),FALSE)/1,0)</f>
        <v>0</v>
      </c>
      <c r="T58">
        <f>IFERROR(VLOOKUP($B58,Kraftvärmeprod!$B$1:$AH$479,MATCH(T$2,Kraftvärmeprod!$B$1:$AG$1,0),FALSE)/1,0)-IFERROR(VLOOKUP($B58,'Slutlig allokering kvv'!$B$2:$AC$462,MATCH(T$3,'Slutlig allokering kvv'!$B$1:$AJ$1,0),FALSE)/1,0)</f>
        <v>0</v>
      </c>
      <c r="U58">
        <f>IFERROR(VLOOKUP($B58,Kraftvärmeprod!$B$1:$AH$479,MATCH(U$2,Kraftvärmeprod!$B$1:$AG$1,0),FALSE)/1,0)-IFERROR(VLOOKUP($B58,'Slutlig allokering kvv'!$B$2:$AC$462,MATCH(U$3,'Slutlig allokering kvv'!$B$1:$AJ$1,0),FALSE)/1,0)</f>
        <v>0</v>
      </c>
      <c r="V58">
        <f>IFERROR(VLOOKUP($B58,Kraftvärmeprod!$B$1:$AH$479,MATCH(V$2,Kraftvärmeprod!$B$1:$AG$1,0),FALSE)/1,0)-IFERROR(VLOOKUP($B58,'Slutlig allokering kvv'!$B$2:$AC$462,MATCH(V$3,'Slutlig allokering kvv'!$B$1:$AJ$1,0),FALSE)/1,0)</f>
        <v>0</v>
      </c>
      <c r="W58">
        <f>IFERROR(VLOOKUP($B58,Kraftvärmeprod!$B$1:$AH$479,MATCH(W$2,Kraftvärmeprod!$B$1:$AG$1,0),FALSE)/1,0)-IFERROR(VLOOKUP($B58,'Slutlig allokering kvv'!$B$2:$AC$462,MATCH(W$3,'Slutlig allokering kvv'!$B$1:$AJ$1,0),FALSE)/1,0)</f>
        <v>0</v>
      </c>
      <c r="X58">
        <f>IFERROR(VLOOKUP($B58,Kraftvärmeprod!$B$1:$AH$479,MATCH(X$2,Kraftvärmeprod!$B$1:$AG$1,0),FALSE)/1,0)-IFERROR(VLOOKUP($B58,'Slutlig allokering kvv'!$B$2:$AC$462,MATCH(X$3,'Slutlig allokering kvv'!$B$1:$AJ$1,0),FALSE)/1,0)</f>
        <v>0</v>
      </c>
      <c r="Y58">
        <f>IFERROR(VLOOKUP($B58,Kraftvärmeprod!$B$1:$AH$479,MATCH(Y$2,Kraftvärmeprod!$B$1:$AG$1,0),FALSE)/1,0)-IFERROR(VLOOKUP($B58,'Slutlig allokering kvv'!$B$2:$AC$462,MATCH(Y$3,'Slutlig allokering kvv'!$B$1:$AJ$1,0),FALSE)/1,0)</f>
        <v>0</v>
      </c>
      <c r="Z58">
        <f>IFERROR(VLOOKUP($B58,Kraftvärmeprod!$B$1:$AH$479,MATCH(Z$2,Kraftvärmeprod!$B$1:$AG$1,0),FALSE)/1,0)-IFERROR(VLOOKUP($B58,'Slutlig allokering kvv'!$B$2:$AC$462,MATCH(Z$3,'Slutlig allokering kvv'!$B$1:$AJ$1,0),FALSE)/1,0)</f>
        <v>0</v>
      </c>
      <c r="AA58">
        <f>IFERROR(VLOOKUP($B58,Kraftvärmeprod!$B$1:$AH$479,MATCH(AA$2,Kraftvärmeprod!$B$1:$AG$1,0),FALSE)/1,0)-IFERROR(VLOOKUP($B58,'Slutlig allokering kvv'!$B$2:$AC$462,MATCH(AA$3,'Slutlig allokering kvv'!$B$1:$AJ$1,0),FALSE)/1,0)</f>
        <v>0</v>
      </c>
      <c r="AB58">
        <f>IFERROR(VLOOKUP($B58,Kraftvärmeprod!$B$1:$AH$479,MATCH(AB$2,Kraftvärmeprod!$B$1:$AG$1,0),FALSE)/1,0)-IFERROR(VLOOKUP($B58,'Slutlig allokering kvv'!$B$2:$AC$462,MATCH(AB$3,'Slutlig allokering kvv'!$B$1:$AJ$1,0),FALSE)/1,0)</f>
        <v>0</v>
      </c>
      <c r="AE58">
        <f t="shared" si="0"/>
        <v>0</v>
      </c>
      <c r="AG58">
        <f>IFERROR(VLOOKUP(B58,'Slutlig allokering kvv'!$B$2:$AJ$462,MATCH("Summa justerad allokerad tillförd energi (utan hjälpel och rökgaskondensering):",'Slutlig allokering kvv'!$B$1:$AK$1,0),FALSE)/1,"")</f>
        <v>1640.855</v>
      </c>
      <c r="AI58" s="23">
        <f>IFERROR(1-VLOOKUP(B58,'Slutlig allokering kvv'!$B$2:$AJ$462,MATCH("Andel av bränsle i kvv som allokerats till värme, exklusive rökgaskondensering och hjälpel",'Slutlig allokering kvv'!$B$1:$AK$1,0),FALSE),"")</f>
        <v>0</v>
      </c>
      <c r="AK58" s="23">
        <f t="shared" si="1"/>
        <v>0</v>
      </c>
      <c r="AM58" s="2" t="s">
        <v>1066</v>
      </c>
    </row>
    <row r="59" spans="1:39" x14ac:dyDescent="0.25">
      <c r="A59" s="2" t="s">
        <v>76</v>
      </c>
      <c r="B59" s="2" t="s">
        <v>87</v>
      </c>
      <c r="C59" s="2" t="str">
        <f>IFERROR(VLOOKUP($B59,Kraftvärmeprod!$B$1:$AH$479,MATCH(C$3,Kraftvärmeprod!$B$1:$AG$1,0),FALSE)/1,"")</f>
        <v/>
      </c>
      <c r="D59" s="2" t="str">
        <f>IFERROR(VLOOKUP($B59,Kraftvärmeprod!$B$1:$AH$479,MATCH(D$3,Kraftvärmeprod!$B$1:$AG$1,0),FALSE)/1,"")</f>
        <v/>
      </c>
      <c r="E59">
        <f>IFERROR(VLOOKUP($B59,Kraftvärmeprod!$B$1:$AH$479,MATCH(E$2,Kraftvärmeprod!$B$1:$AG$1,0),FALSE)/1,0)-IFERROR(VLOOKUP($B59,'Slutlig allokering kvv'!$B$2:$AC$462,MATCH(E$3,'Slutlig allokering kvv'!$B$1:$AJ$1,0),FALSE)/1,0)</f>
        <v>0</v>
      </c>
      <c r="F59">
        <f>IFERROR(VLOOKUP($B59,Kraftvärmeprod!$B$1:$AH$479,MATCH(F$2,Kraftvärmeprod!$B$1:$AG$1,0),FALSE)/1,0)-IFERROR(VLOOKUP($B59,'Slutlig allokering kvv'!$B$2:$AC$462,MATCH(F$3,'Slutlig allokering kvv'!$B$1:$AJ$1,0),FALSE)/1,0)</f>
        <v>0</v>
      </c>
      <c r="G59">
        <f>IFERROR(VLOOKUP($B59,Kraftvärmeprod!$B$1:$AH$479,MATCH(G$2,Kraftvärmeprod!$B$1:$AG$1,0),FALSE)/1,0)-IFERROR(VLOOKUP($B59,'Slutlig allokering kvv'!$B$2:$AC$462,MATCH(G$3,'Slutlig allokering kvv'!$B$1:$AJ$1,0),FALSE)/1,0)</f>
        <v>0</v>
      </c>
      <c r="H59">
        <f>IFERROR(VLOOKUP($B59,Kraftvärmeprod!$B$1:$AH$479,MATCH(H$2,Kraftvärmeprod!$B$1:$AG$1,0),FALSE)/1,0)-IFERROR(VLOOKUP($B59,'Slutlig allokering kvv'!$B$2:$AC$462,MATCH(H$3,'Slutlig allokering kvv'!$B$1:$AJ$1,0),FALSE)/1,0)</f>
        <v>0</v>
      </c>
      <c r="I59">
        <f>IFERROR(VLOOKUP($B59,Kraftvärmeprod!$B$1:$AH$479,MATCH(I$2,Kraftvärmeprod!$B$1:$AG$1,0),FALSE)/1,0)-IFERROR(VLOOKUP($B59,'Slutlig allokering kvv'!$B$2:$AC$462,MATCH(I$3,'Slutlig allokering kvv'!$B$1:$AJ$1,0),FALSE)/1,0)</f>
        <v>0</v>
      </c>
      <c r="J59">
        <f>IFERROR(VLOOKUP($B59,Kraftvärmeprod!$B$1:$AH$479,MATCH(J$2,Kraftvärmeprod!$B$1:$AG$1,0),FALSE)/1,0)-IFERROR(VLOOKUP($B59,'Slutlig allokering kvv'!$B$2:$AC$462,MATCH(J$3,'Slutlig allokering kvv'!$B$1:$AJ$1,0),FALSE)/1,0)</f>
        <v>0</v>
      </c>
      <c r="K59">
        <f>IFERROR(VLOOKUP($B59,Kraftvärmeprod!$B$1:$AH$479,MATCH(K$2,Kraftvärmeprod!$B$1:$AG$1,0),FALSE)/1,0)-IFERROR(VLOOKUP($B59,'Slutlig allokering kvv'!$B$2:$AC$462,MATCH(K$3,'Slutlig allokering kvv'!$B$1:$AJ$1,0),FALSE)/1,0)</f>
        <v>0</v>
      </c>
      <c r="L59">
        <f>IFERROR(VLOOKUP($B59,Kraftvärmeprod!$B$1:$AH$479,MATCH(L$2,Kraftvärmeprod!$B$1:$AG$1,0),FALSE)/1,0)-IFERROR(VLOOKUP($B59,'Slutlig allokering kvv'!$B$2:$AC$462,MATCH(L$3,'Slutlig allokering kvv'!$B$1:$AJ$1,0),FALSE)/1,0)</f>
        <v>0</v>
      </c>
      <c r="M59" s="40">
        <f>IFERROR(VLOOKUP($B59,Miljö!$B$1:$S$477,MATCH(M$2,Miljö!$B$1:$X$1,0),FALSE)/1,0)-IFERROR(VLOOKUP($B59,'Slutlig allokering kvv'!$B$2:$AC$462,MATCH(M$3,'Slutlig allokering kvv'!$B$1:$AJ$1,0),FALSE)/1,0)</f>
        <v>0</v>
      </c>
      <c r="N59">
        <f>IFERROR(VLOOKUP($B59,Kraftvärmeprod!$B$1:$AH$479,MATCH(N$2,Kraftvärmeprod!$B$1:$AG$1,0),FALSE)/1,0)-IFERROR(VLOOKUP($B59,'Slutlig allokering kvv'!$B$2:$AC$462,MATCH(N$3,'Slutlig allokering kvv'!$B$1:$AJ$1,0),FALSE)/1,0)</f>
        <v>0</v>
      </c>
      <c r="O59">
        <f>IFERROR(VLOOKUP($B59,Kraftvärmeprod!$B$1:$AH$479,MATCH(O$2,Kraftvärmeprod!$B$1:$AG$1,0),FALSE)/1,0)-IFERROR(VLOOKUP($B59,'Slutlig allokering kvv'!$B$2:$AC$462,MATCH(O$3,'Slutlig allokering kvv'!$B$1:$AJ$1,0),FALSE)/1,0)</f>
        <v>0</v>
      </c>
      <c r="P59">
        <f>IFERROR(VLOOKUP($B59,Kraftvärmeprod!$B$1:$AH$479,MATCH(P$2,Kraftvärmeprod!$B$1:$AG$1,0),FALSE)/1,0)-IFERROR(VLOOKUP($B59,'Slutlig allokering kvv'!$B$2:$AC$462,MATCH(P$3,'Slutlig allokering kvv'!$B$1:$AJ$1,0),FALSE)/1,0)</f>
        <v>0</v>
      </c>
      <c r="Q59">
        <f>IFERROR(VLOOKUP($B59,Kraftvärmeprod!$B$1:$AH$479,MATCH(Q$2,Kraftvärmeprod!$B$1:$AG$1,0),FALSE)/1,0)-IFERROR(VLOOKUP($B59,'Slutlig allokering kvv'!$B$2:$AC$462,MATCH(Q$3,'Slutlig allokering kvv'!$B$1:$AJ$1,0),FALSE)/1,0)</f>
        <v>0</v>
      </c>
      <c r="R59">
        <f>IFERROR(VLOOKUP($B59,Kraftvärmeprod!$B$1:$AH$479,MATCH(R$2,Kraftvärmeprod!$B$1:$AG$1,0),FALSE)/1,0)-IFERROR(VLOOKUP($B59,'Slutlig allokering kvv'!$B$2:$AC$462,MATCH(R$3,'Slutlig allokering kvv'!$B$1:$AJ$1,0),FALSE)/1,0)</f>
        <v>0</v>
      </c>
      <c r="S59">
        <f>IFERROR(VLOOKUP($B59,Kraftvärmeprod!$B$1:$AH$479,MATCH(S$2,Kraftvärmeprod!$B$1:$AG$1,0),FALSE)/1,0)-IFERROR(VLOOKUP($B59,'Slutlig allokering kvv'!$B$2:$AC$462,MATCH(S$3,'Slutlig allokering kvv'!$B$1:$AJ$1,0),FALSE)/1,0)</f>
        <v>0</v>
      </c>
      <c r="T59">
        <f>IFERROR(VLOOKUP($B59,Kraftvärmeprod!$B$1:$AH$479,MATCH(T$2,Kraftvärmeprod!$B$1:$AG$1,0),FALSE)/1,0)-IFERROR(VLOOKUP($B59,'Slutlig allokering kvv'!$B$2:$AC$462,MATCH(T$3,'Slutlig allokering kvv'!$B$1:$AJ$1,0),FALSE)/1,0)</f>
        <v>0</v>
      </c>
      <c r="U59">
        <f>IFERROR(VLOOKUP($B59,Kraftvärmeprod!$B$1:$AH$479,MATCH(U$2,Kraftvärmeprod!$B$1:$AG$1,0),FALSE)/1,0)-IFERROR(VLOOKUP($B59,'Slutlig allokering kvv'!$B$2:$AC$462,MATCH(U$3,'Slutlig allokering kvv'!$B$1:$AJ$1,0),FALSE)/1,0)</f>
        <v>0</v>
      </c>
      <c r="V59">
        <f>IFERROR(VLOOKUP($B59,Kraftvärmeprod!$B$1:$AH$479,MATCH(V$2,Kraftvärmeprod!$B$1:$AG$1,0),FALSE)/1,0)-IFERROR(VLOOKUP($B59,'Slutlig allokering kvv'!$B$2:$AC$462,MATCH(V$3,'Slutlig allokering kvv'!$B$1:$AJ$1,0),FALSE)/1,0)</f>
        <v>0</v>
      </c>
      <c r="W59">
        <f>IFERROR(VLOOKUP($B59,Kraftvärmeprod!$B$1:$AH$479,MATCH(W$2,Kraftvärmeprod!$B$1:$AG$1,0),FALSE)/1,0)-IFERROR(VLOOKUP($B59,'Slutlig allokering kvv'!$B$2:$AC$462,MATCH(W$3,'Slutlig allokering kvv'!$B$1:$AJ$1,0),FALSE)/1,0)</f>
        <v>0</v>
      </c>
      <c r="X59">
        <f>IFERROR(VLOOKUP($B59,Kraftvärmeprod!$B$1:$AH$479,MATCH(X$2,Kraftvärmeprod!$B$1:$AG$1,0),FALSE)/1,0)-IFERROR(VLOOKUP($B59,'Slutlig allokering kvv'!$B$2:$AC$462,MATCH(X$3,'Slutlig allokering kvv'!$B$1:$AJ$1,0),FALSE)/1,0)</f>
        <v>0</v>
      </c>
      <c r="Y59">
        <f>IFERROR(VLOOKUP($B59,Kraftvärmeprod!$B$1:$AH$479,MATCH(Y$2,Kraftvärmeprod!$B$1:$AG$1,0),FALSE)/1,0)-IFERROR(VLOOKUP($B59,'Slutlig allokering kvv'!$B$2:$AC$462,MATCH(Y$3,'Slutlig allokering kvv'!$B$1:$AJ$1,0),FALSE)/1,0)</f>
        <v>0</v>
      </c>
      <c r="Z59">
        <f>IFERROR(VLOOKUP($B59,Kraftvärmeprod!$B$1:$AH$479,MATCH(Z$2,Kraftvärmeprod!$B$1:$AG$1,0),FALSE)/1,0)-IFERROR(VLOOKUP($B59,'Slutlig allokering kvv'!$B$2:$AC$462,MATCH(Z$3,'Slutlig allokering kvv'!$B$1:$AJ$1,0),FALSE)/1,0)</f>
        <v>0</v>
      </c>
      <c r="AA59">
        <f>IFERROR(VLOOKUP($B59,Kraftvärmeprod!$B$1:$AH$479,MATCH(AA$2,Kraftvärmeprod!$B$1:$AG$1,0),FALSE)/1,0)-IFERROR(VLOOKUP($B59,'Slutlig allokering kvv'!$B$2:$AC$462,MATCH(AA$3,'Slutlig allokering kvv'!$B$1:$AJ$1,0),FALSE)/1,0)</f>
        <v>0</v>
      </c>
      <c r="AB59">
        <f>IFERROR(VLOOKUP($B59,Kraftvärmeprod!$B$1:$AH$479,MATCH(AB$2,Kraftvärmeprod!$B$1:$AG$1,0),FALSE)/1,0)-IFERROR(VLOOKUP($B59,'Slutlig allokering kvv'!$B$2:$AC$462,MATCH(AB$3,'Slutlig allokering kvv'!$B$1:$AJ$1,0),FALSE)/1,0)</f>
        <v>0</v>
      </c>
      <c r="AE59">
        <f t="shared" si="0"/>
        <v>0</v>
      </c>
      <c r="AG59">
        <f>IFERROR(VLOOKUP(B59,'Slutlig allokering kvv'!$B$2:$AJ$462,MATCH("Summa justerad allokerad tillförd energi (utan hjälpel och rökgaskondensering):",'Slutlig allokering kvv'!$B$1:$AK$1,0),FALSE)/1,"")</f>
        <v>0</v>
      </c>
      <c r="AI59" s="23" t="str">
        <f>IFERROR(1-VLOOKUP(B59,'Slutlig allokering kvv'!$B$2:$AJ$462,MATCH("Andel av bränsle i kvv som allokerats till värme, exklusive rökgaskondensering och hjälpel",'Slutlig allokering kvv'!$B$1:$AK$1,0),FALSE),"")</f>
        <v/>
      </c>
      <c r="AK59" s="23" t="str">
        <f t="shared" si="1"/>
        <v/>
      </c>
    </row>
    <row r="60" spans="1:39" x14ac:dyDescent="0.25">
      <c r="A60" s="2" t="s">
        <v>76</v>
      </c>
      <c r="B60" s="2" t="s">
        <v>88</v>
      </c>
      <c r="C60" s="2" t="str">
        <f>IFERROR(VLOOKUP($B60,Kraftvärmeprod!$B$1:$AH$479,MATCH(C$3,Kraftvärmeprod!$B$1:$AG$1,0),FALSE)/1,"")</f>
        <v/>
      </c>
      <c r="D60" s="2" t="str">
        <f>IFERROR(VLOOKUP($B60,Kraftvärmeprod!$B$1:$AH$479,MATCH(D$3,Kraftvärmeprod!$B$1:$AG$1,0),FALSE)/1,"")</f>
        <v/>
      </c>
      <c r="E60">
        <f>IFERROR(VLOOKUP($B60,Kraftvärmeprod!$B$1:$AH$479,MATCH(E$2,Kraftvärmeprod!$B$1:$AG$1,0),FALSE)/1,0)-IFERROR(VLOOKUP($B60,'Slutlig allokering kvv'!$B$2:$AC$462,MATCH(E$3,'Slutlig allokering kvv'!$B$1:$AJ$1,0),FALSE)/1,0)</f>
        <v>0</v>
      </c>
      <c r="F60">
        <f>IFERROR(VLOOKUP($B60,Kraftvärmeprod!$B$1:$AH$479,MATCH(F$2,Kraftvärmeprod!$B$1:$AG$1,0),FALSE)/1,0)-IFERROR(VLOOKUP($B60,'Slutlig allokering kvv'!$B$2:$AC$462,MATCH(F$3,'Slutlig allokering kvv'!$B$1:$AJ$1,0),FALSE)/1,0)</f>
        <v>0</v>
      </c>
      <c r="G60">
        <f>IFERROR(VLOOKUP($B60,Kraftvärmeprod!$B$1:$AH$479,MATCH(G$2,Kraftvärmeprod!$B$1:$AG$1,0),FALSE)/1,0)-IFERROR(VLOOKUP($B60,'Slutlig allokering kvv'!$B$2:$AC$462,MATCH(G$3,'Slutlig allokering kvv'!$B$1:$AJ$1,0),FALSE)/1,0)</f>
        <v>0</v>
      </c>
      <c r="H60">
        <f>IFERROR(VLOOKUP($B60,Kraftvärmeprod!$B$1:$AH$479,MATCH(H$2,Kraftvärmeprod!$B$1:$AG$1,0),FALSE)/1,0)-IFERROR(VLOOKUP($B60,'Slutlig allokering kvv'!$B$2:$AC$462,MATCH(H$3,'Slutlig allokering kvv'!$B$1:$AJ$1,0),FALSE)/1,0)</f>
        <v>0</v>
      </c>
      <c r="I60">
        <f>IFERROR(VLOOKUP($B60,Kraftvärmeprod!$B$1:$AH$479,MATCH(I$2,Kraftvärmeprod!$B$1:$AG$1,0),FALSE)/1,0)-IFERROR(VLOOKUP($B60,'Slutlig allokering kvv'!$B$2:$AC$462,MATCH(I$3,'Slutlig allokering kvv'!$B$1:$AJ$1,0),FALSE)/1,0)</f>
        <v>0</v>
      </c>
      <c r="J60">
        <f>IFERROR(VLOOKUP($B60,Kraftvärmeprod!$B$1:$AH$479,MATCH(J$2,Kraftvärmeprod!$B$1:$AG$1,0),FALSE)/1,0)-IFERROR(VLOOKUP($B60,'Slutlig allokering kvv'!$B$2:$AC$462,MATCH(J$3,'Slutlig allokering kvv'!$B$1:$AJ$1,0),FALSE)/1,0)</f>
        <v>0</v>
      </c>
      <c r="K60">
        <f>IFERROR(VLOOKUP($B60,Kraftvärmeprod!$B$1:$AH$479,MATCH(K$2,Kraftvärmeprod!$B$1:$AG$1,0),FALSE)/1,0)-IFERROR(VLOOKUP($B60,'Slutlig allokering kvv'!$B$2:$AC$462,MATCH(K$3,'Slutlig allokering kvv'!$B$1:$AJ$1,0),FALSE)/1,0)</f>
        <v>0</v>
      </c>
      <c r="L60">
        <f>IFERROR(VLOOKUP($B60,Kraftvärmeprod!$B$1:$AH$479,MATCH(L$2,Kraftvärmeprod!$B$1:$AG$1,0),FALSE)/1,0)-IFERROR(VLOOKUP($B60,'Slutlig allokering kvv'!$B$2:$AC$462,MATCH(L$3,'Slutlig allokering kvv'!$B$1:$AJ$1,0),FALSE)/1,0)</f>
        <v>0</v>
      </c>
      <c r="M60" s="40">
        <f>IFERROR(VLOOKUP($B60,Miljö!$B$1:$S$477,MATCH(M$2,Miljö!$B$1:$X$1,0),FALSE)/1,0)-IFERROR(VLOOKUP($B60,'Slutlig allokering kvv'!$B$2:$AC$462,MATCH(M$3,'Slutlig allokering kvv'!$B$1:$AJ$1,0),FALSE)/1,0)</f>
        <v>0</v>
      </c>
      <c r="N60">
        <f>IFERROR(VLOOKUP($B60,Kraftvärmeprod!$B$1:$AH$479,MATCH(N$2,Kraftvärmeprod!$B$1:$AG$1,0),FALSE)/1,0)-IFERROR(VLOOKUP($B60,'Slutlig allokering kvv'!$B$2:$AC$462,MATCH(N$3,'Slutlig allokering kvv'!$B$1:$AJ$1,0),FALSE)/1,0)</f>
        <v>0</v>
      </c>
      <c r="O60">
        <f>IFERROR(VLOOKUP($B60,Kraftvärmeprod!$B$1:$AH$479,MATCH(O$2,Kraftvärmeprod!$B$1:$AG$1,0),FALSE)/1,0)-IFERROR(VLOOKUP($B60,'Slutlig allokering kvv'!$B$2:$AC$462,MATCH(O$3,'Slutlig allokering kvv'!$B$1:$AJ$1,0),FALSE)/1,0)</f>
        <v>0</v>
      </c>
      <c r="P60">
        <f>IFERROR(VLOOKUP($B60,Kraftvärmeprod!$B$1:$AH$479,MATCH(P$2,Kraftvärmeprod!$B$1:$AG$1,0),FALSE)/1,0)-IFERROR(VLOOKUP($B60,'Slutlig allokering kvv'!$B$2:$AC$462,MATCH(P$3,'Slutlig allokering kvv'!$B$1:$AJ$1,0),FALSE)/1,0)</f>
        <v>0</v>
      </c>
      <c r="Q60">
        <f>IFERROR(VLOOKUP($B60,Kraftvärmeprod!$B$1:$AH$479,MATCH(Q$2,Kraftvärmeprod!$B$1:$AG$1,0),FALSE)/1,0)-IFERROR(VLOOKUP($B60,'Slutlig allokering kvv'!$B$2:$AC$462,MATCH(Q$3,'Slutlig allokering kvv'!$B$1:$AJ$1,0),FALSE)/1,0)</f>
        <v>0</v>
      </c>
      <c r="R60">
        <f>IFERROR(VLOOKUP($B60,Kraftvärmeprod!$B$1:$AH$479,MATCH(R$2,Kraftvärmeprod!$B$1:$AG$1,0),FALSE)/1,0)-IFERROR(VLOOKUP($B60,'Slutlig allokering kvv'!$B$2:$AC$462,MATCH(R$3,'Slutlig allokering kvv'!$B$1:$AJ$1,0),FALSE)/1,0)</f>
        <v>0</v>
      </c>
      <c r="S60">
        <f>IFERROR(VLOOKUP($B60,Kraftvärmeprod!$B$1:$AH$479,MATCH(S$2,Kraftvärmeprod!$B$1:$AG$1,0),FALSE)/1,0)-IFERROR(VLOOKUP($B60,'Slutlig allokering kvv'!$B$2:$AC$462,MATCH(S$3,'Slutlig allokering kvv'!$B$1:$AJ$1,0),FALSE)/1,0)</f>
        <v>0</v>
      </c>
      <c r="T60">
        <f>IFERROR(VLOOKUP($B60,Kraftvärmeprod!$B$1:$AH$479,MATCH(T$2,Kraftvärmeprod!$B$1:$AG$1,0),FALSE)/1,0)-IFERROR(VLOOKUP($B60,'Slutlig allokering kvv'!$B$2:$AC$462,MATCH(T$3,'Slutlig allokering kvv'!$B$1:$AJ$1,0),FALSE)/1,0)</f>
        <v>0</v>
      </c>
      <c r="U60">
        <f>IFERROR(VLOOKUP($B60,Kraftvärmeprod!$B$1:$AH$479,MATCH(U$2,Kraftvärmeprod!$B$1:$AG$1,0),FALSE)/1,0)-IFERROR(VLOOKUP($B60,'Slutlig allokering kvv'!$B$2:$AC$462,MATCH(U$3,'Slutlig allokering kvv'!$B$1:$AJ$1,0),FALSE)/1,0)</f>
        <v>0</v>
      </c>
      <c r="V60">
        <f>IFERROR(VLOOKUP($B60,Kraftvärmeprod!$B$1:$AH$479,MATCH(V$2,Kraftvärmeprod!$B$1:$AG$1,0),FALSE)/1,0)-IFERROR(VLOOKUP($B60,'Slutlig allokering kvv'!$B$2:$AC$462,MATCH(V$3,'Slutlig allokering kvv'!$B$1:$AJ$1,0),FALSE)/1,0)</f>
        <v>0</v>
      </c>
      <c r="W60">
        <f>IFERROR(VLOOKUP($B60,Kraftvärmeprod!$B$1:$AH$479,MATCH(W$2,Kraftvärmeprod!$B$1:$AG$1,0),FALSE)/1,0)-IFERROR(VLOOKUP($B60,'Slutlig allokering kvv'!$B$2:$AC$462,MATCH(W$3,'Slutlig allokering kvv'!$B$1:$AJ$1,0),FALSE)/1,0)</f>
        <v>0</v>
      </c>
      <c r="X60">
        <f>IFERROR(VLOOKUP($B60,Kraftvärmeprod!$B$1:$AH$479,MATCH(X$2,Kraftvärmeprod!$B$1:$AG$1,0),FALSE)/1,0)-IFERROR(VLOOKUP($B60,'Slutlig allokering kvv'!$B$2:$AC$462,MATCH(X$3,'Slutlig allokering kvv'!$B$1:$AJ$1,0),FALSE)/1,0)</f>
        <v>0</v>
      </c>
      <c r="Y60">
        <f>IFERROR(VLOOKUP($B60,Kraftvärmeprod!$B$1:$AH$479,MATCH(Y$2,Kraftvärmeprod!$B$1:$AG$1,0),FALSE)/1,0)-IFERROR(VLOOKUP($B60,'Slutlig allokering kvv'!$B$2:$AC$462,MATCH(Y$3,'Slutlig allokering kvv'!$B$1:$AJ$1,0),FALSE)/1,0)</f>
        <v>0</v>
      </c>
      <c r="Z60">
        <f>IFERROR(VLOOKUP($B60,Kraftvärmeprod!$B$1:$AH$479,MATCH(Z$2,Kraftvärmeprod!$B$1:$AG$1,0),FALSE)/1,0)-IFERROR(VLOOKUP($B60,'Slutlig allokering kvv'!$B$2:$AC$462,MATCH(Z$3,'Slutlig allokering kvv'!$B$1:$AJ$1,0),FALSE)/1,0)</f>
        <v>0</v>
      </c>
      <c r="AA60">
        <f>IFERROR(VLOOKUP($B60,Kraftvärmeprod!$B$1:$AH$479,MATCH(AA$2,Kraftvärmeprod!$B$1:$AG$1,0),FALSE)/1,0)-IFERROR(VLOOKUP($B60,'Slutlig allokering kvv'!$B$2:$AC$462,MATCH(AA$3,'Slutlig allokering kvv'!$B$1:$AJ$1,0),FALSE)/1,0)</f>
        <v>0</v>
      </c>
      <c r="AB60">
        <f>IFERROR(VLOOKUP($B60,Kraftvärmeprod!$B$1:$AH$479,MATCH(AB$2,Kraftvärmeprod!$B$1:$AG$1,0),FALSE)/1,0)-IFERROR(VLOOKUP($B60,'Slutlig allokering kvv'!$B$2:$AC$462,MATCH(AB$3,'Slutlig allokering kvv'!$B$1:$AJ$1,0),FALSE)/1,0)</f>
        <v>0</v>
      </c>
      <c r="AE60">
        <f t="shared" si="0"/>
        <v>0</v>
      </c>
      <c r="AG60">
        <f>IFERROR(VLOOKUP(B60,'Slutlig allokering kvv'!$B$2:$AJ$462,MATCH("Summa justerad allokerad tillförd energi (utan hjälpel och rökgaskondensering):",'Slutlig allokering kvv'!$B$1:$AK$1,0),FALSE)/1,"")</f>
        <v>0</v>
      </c>
      <c r="AI60" s="23" t="str">
        <f>IFERROR(1-VLOOKUP(B60,'Slutlig allokering kvv'!$B$2:$AJ$462,MATCH("Andel av bränsle i kvv som allokerats till värme, exklusive rökgaskondensering och hjälpel",'Slutlig allokering kvv'!$B$1:$AK$1,0),FALSE),"")</f>
        <v/>
      </c>
      <c r="AK60" s="23" t="str">
        <f t="shared" si="1"/>
        <v/>
      </c>
    </row>
    <row r="61" spans="1:39" x14ac:dyDescent="0.25">
      <c r="A61" s="2" t="s">
        <v>76</v>
      </c>
      <c r="B61" s="2" t="s">
        <v>89</v>
      </c>
      <c r="C61" s="2">
        <f>IFERROR(VLOOKUP($B61,Kraftvärmeprod!$B$1:$AH$479,MATCH(C$3,Kraftvärmeprod!$B$1:$AG$1,0),FALSE)/1,"")</f>
        <v>750.8</v>
      </c>
      <c r="D61" s="2">
        <f>IFERROR(VLOOKUP($B61,Kraftvärmeprod!$B$1:$AH$479,MATCH(D$3,Kraftvärmeprod!$B$1:$AG$1,0),FALSE)/1,"")</f>
        <v>263</v>
      </c>
      <c r="E61">
        <f>IFERROR(VLOOKUP($B61,Kraftvärmeprod!$B$1:$AH$479,MATCH(E$2,Kraftvärmeprod!$B$1:$AG$1,0),FALSE)/1,0)-IFERROR(VLOOKUP($B61,'Slutlig allokering kvv'!$B$2:$AC$462,MATCH(E$3,'Slutlig allokering kvv'!$B$1:$AJ$1,0),FALSE)/1,0)</f>
        <v>461.28399999999993</v>
      </c>
      <c r="F61">
        <f>IFERROR(VLOOKUP($B61,Kraftvärmeprod!$B$1:$AH$479,MATCH(F$2,Kraftvärmeprod!$B$1:$AG$1,0),FALSE)/1,0)-IFERROR(VLOOKUP($B61,'Slutlig allokering kvv'!$B$2:$AC$462,MATCH(F$3,'Slutlig allokering kvv'!$B$1:$AJ$1,0),FALSE)/1,0)</f>
        <v>0</v>
      </c>
      <c r="G61">
        <f>IFERROR(VLOOKUP($B61,Kraftvärmeprod!$B$1:$AH$479,MATCH(G$2,Kraftvärmeprod!$B$1:$AG$1,0),FALSE)/1,0)-IFERROR(VLOOKUP($B61,'Slutlig allokering kvv'!$B$2:$AC$462,MATCH(G$3,'Slutlig allokering kvv'!$B$1:$AJ$1,0),FALSE)/1,0)</f>
        <v>0</v>
      </c>
      <c r="H61">
        <f>IFERROR(VLOOKUP($B61,Kraftvärmeprod!$B$1:$AH$479,MATCH(H$2,Kraftvärmeprod!$B$1:$AG$1,0),FALSE)/1,0)-IFERROR(VLOOKUP($B61,'Slutlig allokering kvv'!$B$2:$AC$462,MATCH(H$3,'Slutlig allokering kvv'!$B$1:$AJ$1,0),FALSE)/1,0)</f>
        <v>0</v>
      </c>
      <c r="I61">
        <f>IFERROR(VLOOKUP($B61,Kraftvärmeprod!$B$1:$AH$479,MATCH(I$2,Kraftvärmeprod!$B$1:$AG$1,0),FALSE)/1,0)-IFERROR(VLOOKUP($B61,'Slutlig allokering kvv'!$B$2:$AC$462,MATCH(I$3,'Slutlig allokering kvv'!$B$1:$AJ$1,0),FALSE)/1,0)</f>
        <v>8.4599999999999991</v>
      </c>
      <c r="J61">
        <f>IFERROR(VLOOKUP($B61,Kraftvärmeprod!$B$1:$AH$479,MATCH(J$2,Kraftvärmeprod!$B$1:$AG$1,0),FALSE)/1,0)-IFERROR(VLOOKUP($B61,'Slutlig allokering kvv'!$B$2:$AC$462,MATCH(J$3,'Slutlig allokering kvv'!$B$1:$AJ$1,0),FALSE)/1,0)</f>
        <v>0</v>
      </c>
      <c r="K61">
        <f>IFERROR(VLOOKUP($B61,Kraftvärmeprod!$B$1:$AH$479,MATCH(K$2,Kraftvärmeprod!$B$1:$AG$1,0),FALSE)/1,0)-IFERROR(VLOOKUP($B61,'Slutlig allokering kvv'!$B$2:$AC$462,MATCH(K$3,'Slutlig allokering kvv'!$B$1:$AJ$1,0),FALSE)/1,0)</f>
        <v>0</v>
      </c>
      <c r="L61">
        <f>IFERROR(VLOOKUP($B61,Kraftvärmeprod!$B$1:$AH$479,MATCH(L$2,Kraftvärmeprod!$B$1:$AG$1,0),FALSE)/1,0)-IFERROR(VLOOKUP($B61,'Slutlig allokering kvv'!$B$2:$AC$462,MATCH(L$3,'Slutlig allokering kvv'!$B$1:$AJ$1,0),FALSE)/1,0)</f>
        <v>45.384499999999996</v>
      </c>
      <c r="M61" s="40">
        <f>IFERROR(VLOOKUP($B61,Miljö!$B$1:$S$477,MATCH(M$2,Miljö!$B$1:$X$1,0),FALSE)/1,0)-IFERROR(VLOOKUP($B61,'Slutlig allokering kvv'!$B$2:$AC$462,MATCH(M$3,'Slutlig allokering kvv'!$B$1:$AJ$1,0),FALSE)/1,0)</f>
        <v>36.170299999999997</v>
      </c>
      <c r="N61">
        <f>IFERROR(VLOOKUP($B61,Kraftvärmeprod!$B$1:$AH$479,MATCH(N$2,Kraftvärmeprod!$B$1:$AG$1,0),FALSE)/1,0)-IFERROR(VLOOKUP($B61,'Slutlig allokering kvv'!$B$2:$AC$462,MATCH(N$3,'Slutlig allokering kvv'!$B$1:$AJ$1,0),FALSE)/1,0)</f>
        <v>0</v>
      </c>
      <c r="O61">
        <f>IFERROR(VLOOKUP($B61,Kraftvärmeprod!$B$1:$AH$479,MATCH(O$2,Kraftvärmeprod!$B$1:$AG$1,0),FALSE)/1,0)-IFERROR(VLOOKUP($B61,'Slutlig allokering kvv'!$B$2:$AC$462,MATCH(O$3,'Slutlig allokering kvv'!$B$1:$AJ$1,0),FALSE)/1,0)</f>
        <v>45.145899999999997</v>
      </c>
      <c r="P61">
        <f>IFERROR(VLOOKUP($B61,Kraftvärmeprod!$B$1:$AH$479,MATCH(P$2,Kraftvärmeprod!$B$1:$AG$1,0),FALSE)/1,0)-IFERROR(VLOOKUP($B61,'Slutlig allokering kvv'!$B$2:$AC$462,MATCH(P$3,'Slutlig allokering kvv'!$B$1:$AJ$1,0),FALSE)/1,0)</f>
        <v>0</v>
      </c>
      <c r="Q61">
        <f>IFERROR(VLOOKUP($B61,Kraftvärmeprod!$B$1:$AH$479,MATCH(Q$2,Kraftvärmeprod!$B$1:$AG$1,0),FALSE)/1,0)-IFERROR(VLOOKUP($B61,'Slutlig allokering kvv'!$B$2:$AC$462,MATCH(Q$3,'Slutlig allokering kvv'!$B$1:$AJ$1,0),FALSE)/1,0)</f>
        <v>0</v>
      </c>
      <c r="R61">
        <f>IFERROR(VLOOKUP($B61,Kraftvärmeprod!$B$1:$AH$479,MATCH(R$2,Kraftvärmeprod!$B$1:$AG$1,0),FALSE)/1,0)-IFERROR(VLOOKUP($B61,'Slutlig allokering kvv'!$B$2:$AC$462,MATCH(R$3,'Slutlig allokering kvv'!$B$1:$AJ$1,0),FALSE)/1,0)</f>
        <v>0</v>
      </c>
      <c r="S61">
        <f>IFERROR(VLOOKUP($B61,Kraftvärmeprod!$B$1:$AH$479,MATCH(S$2,Kraftvärmeprod!$B$1:$AG$1,0),FALSE)/1,0)-IFERROR(VLOOKUP($B61,'Slutlig allokering kvv'!$B$2:$AC$462,MATCH(S$3,'Slutlig allokering kvv'!$B$1:$AJ$1,0),FALSE)/1,0)</f>
        <v>29.332100000000004</v>
      </c>
      <c r="T61">
        <f>IFERROR(VLOOKUP($B61,Kraftvärmeprod!$B$1:$AH$479,MATCH(T$2,Kraftvärmeprod!$B$1:$AG$1,0),FALSE)/1,0)-IFERROR(VLOOKUP($B61,'Slutlig allokering kvv'!$B$2:$AC$462,MATCH(T$3,'Slutlig allokering kvv'!$B$1:$AJ$1,0),FALSE)/1,0)</f>
        <v>0</v>
      </c>
      <c r="U61">
        <f>IFERROR(VLOOKUP($B61,Kraftvärmeprod!$B$1:$AH$479,MATCH(U$2,Kraftvärmeprod!$B$1:$AG$1,0),FALSE)/1,0)-IFERROR(VLOOKUP($B61,'Slutlig allokering kvv'!$B$2:$AC$462,MATCH(U$3,'Slutlig allokering kvv'!$B$1:$AJ$1,0),FALSE)/1,0)</f>
        <v>0</v>
      </c>
      <c r="V61">
        <f>IFERROR(VLOOKUP($B61,Kraftvärmeprod!$B$1:$AH$479,MATCH(V$2,Kraftvärmeprod!$B$1:$AG$1,0),FALSE)/1,0)-IFERROR(VLOOKUP($B61,'Slutlig allokering kvv'!$B$2:$AC$462,MATCH(V$3,'Slutlig allokering kvv'!$B$1:$AJ$1,0),FALSE)/1,0)</f>
        <v>0</v>
      </c>
      <c r="W61">
        <f>IFERROR(VLOOKUP($B61,Kraftvärmeprod!$B$1:$AH$479,MATCH(W$2,Kraftvärmeprod!$B$1:$AG$1,0),FALSE)/1,0)-IFERROR(VLOOKUP($B61,'Slutlig allokering kvv'!$B$2:$AC$462,MATCH(W$3,'Slutlig allokering kvv'!$B$1:$AJ$1,0),FALSE)/1,0)</f>
        <v>0</v>
      </c>
      <c r="X61">
        <f>IFERROR(VLOOKUP($B61,Kraftvärmeprod!$B$1:$AH$479,MATCH(X$2,Kraftvärmeprod!$B$1:$AG$1,0),FALSE)/1,0)-IFERROR(VLOOKUP($B61,'Slutlig allokering kvv'!$B$2:$AC$462,MATCH(X$3,'Slutlig allokering kvv'!$B$1:$AJ$1,0),FALSE)/1,0)</f>
        <v>0</v>
      </c>
      <c r="Y61">
        <f>IFERROR(VLOOKUP($B61,Kraftvärmeprod!$B$1:$AH$479,MATCH(Y$2,Kraftvärmeprod!$B$1:$AG$1,0),FALSE)/1,0)-IFERROR(VLOOKUP($B61,'Slutlig allokering kvv'!$B$2:$AC$462,MATCH(Y$3,'Slutlig allokering kvv'!$B$1:$AJ$1,0),FALSE)/1,0)</f>
        <v>0</v>
      </c>
      <c r="Z61">
        <f>IFERROR(VLOOKUP($B61,Kraftvärmeprod!$B$1:$AH$479,MATCH(Z$2,Kraftvärmeprod!$B$1:$AG$1,0),FALSE)/1,0)-IFERROR(VLOOKUP($B61,'Slutlig allokering kvv'!$B$2:$AC$462,MATCH(Z$3,'Slutlig allokering kvv'!$B$1:$AJ$1,0),FALSE)/1,0)</f>
        <v>0</v>
      </c>
      <c r="AA61">
        <f>IFERROR(VLOOKUP($B61,Kraftvärmeprod!$B$1:$AH$479,MATCH(AA$2,Kraftvärmeprod!$B$1:$AG$1,0),FALSE)/1,0)-IFERROR(VLOOKUP($B61,'Slutlig allokering kvv'!$B$2:$AC$462,MATCH(AA$3,'Slutlig allokering kvv'!$B$1:$AJ$1,0),FALSE)/1,0)</f>
        <v>0</v>
      </c>
      <c r="AB61">
        <f>IFERROR(VLOOKUP($B61,Kraftvärmeprod!$B$1:$AH$479,MATCH(AB$2,Kraftvärmeprod!$B$1:$AG$1,0),FALSE)/1,0)-IFERROR(VLOOKUP($B61,'Slutlig allokering kvv'!$B$2:$AC$462,MATCH(AB$3,'Slutlig allokering kvv'!$B$1:$AJ$1,0),FALSE)/1,0)</f>
        <v>0</v>
      </c>
      <c r="AE61">
        <f t="shared" si="0"/>
        <v>589.60649999999987</v>
      </c>
      <c r="AG61">
        <f>IFERROR(VLOOKUP(B61,'Slutlig allokering kvv'!$B$2:$AJ$462,MATCH("Summa justerad allokerad tillförd energi (utan hjälpel och rökgaskondensering):",'Slutlig allokering kvv'!$B$1:$AK$1,0),FALSE)/1,"")</f>
        <v>564.49350000000004</v>
      </c>
      <c r="AI61" s="23">
        <f>IFERROR(1-VLOOKUP(B61,'Slutlig allokering kvv'!$B$2:$AJ$462,MATCH("Andel av bränsle i kvv som allokerats till värme, exklusive rökgaskondensering och hjälpel",'Slutlig allokering kvv'!$B$1:$AK$1,0),FALSE),"")</f>
        <v>0.51087990642058734</v>
      </c>
      <c r="AK61" s="23">
        <f t="shared" si="1"/>
        <v>0.51087990642058745</v>
      </c>
    </row>
    <row r="62" spans="1:39" x14ac:dyDescent="0.25">
      <c r="A62" s="2" t="s">
        <v>76</v>
      </c>
      <c r="B62" s="2" t="s">
        <v>90</v>
      </c>
      <c r="C62" s="2" t="str">
        <f>IFERROR(VLOOKUP($B62,Kraftvärmeprod!$B$1:$AH$479,MATCH(C$3,Kraftvärmeprod!$B$1:$AG$1,0),FALSE)/1,"")</f>
        <v/>
      </c>
      <c r="D62" s="2" t="str">
        <f>IFERROR(VLOOKUP($B62,Kraftvärmeprod!$B$1:$AH$479,MATCH(D$3,Kraftvärmeprod!$B$1:$AG$1,0),FALSE)/1,"")</f>
        <v/>
      </c>
      <c r="E62">
        <f>IFERROR(VLOOKUP($B62,Kraftvärmeprod!$B$1:$AH$479,MATCH(E$2,Kraftvärmeprod!$B$1:$AG$1,0),FALSE)/1,0)-IFERROR(VLOOKUP($B62,'Slutlig allokering kvv'!$B$2:$AC$462,MATCH(E$3,'Slutlig allokering kvv'!$B$1:$AJ$1,0),FALSE)/1,0)</f>
        <v>0</v>
      </c>
      <c r="F62">
        <f>IFERROR(VLOOKUP($B62,Kraftvärmeprod!$B$1:$AH$479,MATCH(F$2,Kraftvärmeprod!$B$1:$AG$1,0),FALSE)/1,0)-IFERROR(VLOOKUP($B62,'Slutlig allokering kvv'!$B$2:$AC$462,MATCH(F$3,'Slutlig allokering kvv'!$B$1:$AJ$1,0),FALSE)/1,0)</f>
        <v>0</v>
      </c>
      <c r="G62">
        <f>IFERROR(VLOOKUP($B62,Kraftvärmeprod!$B$1:$AH$479,MATCH(G$2,Kraftvärmeprod!$B$1:$AG$1,0),FALSE)/1,0)-IFERROR(VLOOKUP($B62,'Slutlig allokering kvv'!$B$2:$AC$462,MATCH(G$3,'Slutlig allokering kvv'!$B$1:$AJ$1,0),FALSE)/1,0)</f>
        <v>0</v>
      </c>
      <c r="H62">
        <f>IFERROR(VLOOKUP($B62,Kraftvärmeprod!$B$1:$AH$479,MATCH(H$2,Kraftvärmeprod!$B$1:$AG$1,0),FALSE)/1,0)-IFERROR(VLOOKUP($B62,'Slutlig allokering kvv'!$B$2:$AC$462,MATCH(H$3,'Slutlig allokering kvv'!$B$1:$AJ$1,0),FALSE)/1,0)</f>
        <v>0</v>
      </c>
      <c r="I62">
        <f>IFERROR(VLOOKUP($B62,Kraftvärmeprod!$B$1:$AH$479,MATCH(I$2,Kraftvärmeprod!$B$1:$AG$1,0),FALSE)/1,0)-IFERROR(VLOOKUP($B62,'Slutlig allokering kvv'!$B$2:$AC$462,MATCH(I$3,'Slutlig allokering kvv'!$B$1:$AJ$1,0),FALSE)/1,0)</f>
        <v>0</v>
      </c>
      <c r="J62">
        <f>IFERROR(VLOOKUP($B62,Kraftvärmeprod!$B$1:$AH$479,MATCH(J$2,Kraftvärmeprod!$B$1:$AG$1,0),FALSE)/1,0)-IFERROR(VLOOKUP($B62,'Slutlig allokering kvv'!$B$2:$AC$462,MATCH(J$3,'Slutlig allokering kvv'!$B$1:$AJ$1,0),FALSE)/1,0)</f>
        <v>0</v>
      </c>
      <c r="K62">
        <f>IFERROR(VLOOKUP($B62,Kraftvärmeprod!$B$1:$AH$479,MATCH(K$2,Kraftvärmeprod!$B$1:$AG$1,0),FALSE)/1,0)-IFERROR(VLOOKUP($B62,'Slutlig allokering kvv'!$B$2:$AC$462,MATCH(K$3,'Slutlig allokering kvv'!$B$1:$AJ$1,0),FALSE)/1,0)</f>
        <v>0</v>
      </c>
      <c r="L62">
        <f>IFERROR(VLOOKUP($B62,Kraftvärmeprod!$B$1:$AH$479,MATCH(L$2,Kraftvärmeprod!$B$1:$AG$1,0),FALSE)/1,0)-IFERROR(VLOOKUP($B62,'Slutlig allokering kvv'!$B$2:$AC$462,MATCH(L$3,'Slutlig allokering kvv'!$B$1:$AJ$1,0),FALSE)/1,0)</f>
        <v>0</v>
      </c>
      <c r="M62" s="40">
        <f>IFERROR(VLOOKUP($B62,Miljö!$B$1:$S$477,MATCH(M$2,Miljö!$B$1:$X$1,0),FALSE)/1,0)-IFERROR(VLOOKUP($B62,'Slutlig allokering kvv'!$B$2:$AC$462,MATCH(M$3,'Slutlig allokering kvv'!$B$1:$AJ$1,0),FALSE)/1,0)</f>
        <v>0</v>
      </c>
      <c r="N62">
        <f>IFERROR(VLOOKUP($B62,Kraftvärmeprod!$B$1:$AH$479,MATCH(N$2,Kraftvärmeprod!$B$1:$AG$1,0),FALSE)/1,0)-IFERROR(VLOOKUP($B62,'Slutlig allokering kvv'!$B$2:$AC$462,MATCH(N$3,'Slutlig allokering kvv'!$B$1:$AJ$1,0),FALSE)/1,0)</f>
        <v>0</v>
      </c>
      <c r="O62">
        <f>IFERROR(VLOOKUP($B62,Kraftvärmeprod!$B$1:$AH$479,MATCH(O$2,Kraftvärmeprod!$B$1:$AG$1,0),FALSE)/1,0)-IFERROR(VLOOKUP($B62,'Slutlig allokering kvv'!$B$2:$AC$462,MATCH(O$3,'Slutlig allokering kvv'!$B$1:$AJ$1,0),FALSE)/1,0)</f>
        <v>0</v>
      </c>
      <c r="P62">
        <f>IFERROR(VLOOKUP($B62,Kraftvärmeprod!$B$1:$AH$479,MATCH(P$2,Kraftvärmeprod!$B$1:$AG$1,0),FALSE)/1,0)-IFERROR(VLOOKUP($B62,'Slutlig allokering kvv'!$B$2:$AC$462,MATCH(P$3,'Slutlig allokering kvv'!$B$1:$AJ$1,0),FALSE)/1,0)</f>
        <v>0</v>
      </c>
      <c r="Q62">
        <f>IFERROR(VLOOKUP($B62,Kraftvärmeprod!$B$1:$AH$479,MATCH(Q$2,Kraftvärmeprod!$B$1:$AG$1,0),FALSE)/1,0)-IFERROR(VLOOKUP($B62,'Slutlig allokering kvv'!$B$2:$AC$462,MATCH(Q$3,'Slutlig allokering kvv'!$B$1:$AJ$1,0),FALSE)/1,0)</f>
        <v>0</v>
      </c>
      <c r="R62">
        <f>IFERROR(VLOOKUP($B62,Kraftvärmeprod!$B$1:$AH$479,MATCH(R$2,Kraftvärmeprod!$B$1:$AG$1,0),FALSE)/1,0)-IFERROR(VLOOKUP($B62,'Slutlig allokering kvv'!$B$2:$AC$462,MATCH(R$3,'Slutlig allokering kvv'!$B$1:$AJ$1,0),FALSE)/1,0)</f>
        <v>0</v>
      </c>
      <c r="S62">
        <f>IFERROR(VLOOKUP($B62,Kraftvärmeprod!$B$1:$AH$479,MATCH(S$2,Kraftvärmeprod!$B$1:$AG$1,0),FALSE)/1,0)-IFERROR(VLOOKUP($B62,'Slutlig allokering kvv'!$B$2:$AC$462,MATCH(S$3,'Slutlig allokering kvv'!$B$1:$AJ$1,0),FALSE)/1,0)</f>
        <v>0</v>
      </c>
      <c r="T62">
        <f>IFERROR(VLOOKUP($B62,Kraftvärmeprod!$B$1:$AH$479,MATCH(T$2,Kraftvärmeprod!$B$1:$AG$1,0),FALSE)/1,0)-IFERROR(VLOOKUP($B62,'Slutlig allokering kvv'!$B$2:$AC$462,MATCH(T$3,'Slutlig allokering kvv'!$B$1:$AJ$1,0),FALSE)/1,0)</f>
        <v>0</v>
      </c>
      <c r="U62">
        <f>IFERROR(VLOOKUP($B62,Kraftvärmeprod!$B$1:$AH$479,MATCH(U$2,Kraftvärmeprod!$B$1:$AG$1,0),FALSE)/1,0)-IFERROR(VLOOKUP($B62,'Slutlig allokering kvv'!$B$2:$AC$462,MATCH(U$3,'Slutlig allokering kvv'!$B$1:$AJ$1,0),FALSE)/1,0)</f>
        <v>0</v>
      </c>
      <c r="V62">
        <f>IFERROR(VLOOKUP($B62,Kraftvärmeprod!$B$1:$AH$479,MATCH(V$2,Kraftvärmeprod!$B$1:$AG$1,0),FALSE)/1,0)-IFERROR(VLOOKUP($B62,'Slutlig allokering kvv'!$B$2:$AC$462,MATCH(V$3,'Slutlig allokering kvv'!$B$1:$AJ$1,0),FALSE)/1,0)</f>
        <v>0</v>
      </c>
      <c r="W62">
        <f>IFERROR(VLOOKUP($B62,Kraftvärmeprod!$B$1:$AH$479,MATCH(W$2,Kraftvärmeprod!$B$1:$AG$1,0),FALSE)/1,0)-IFERROR(VLOOKUP($B62,'Slutlig allokering kvv'!$B$2:$AC$462,MATCH(W$3,'Slutlig allokering kvv'!$B$1:$AJ$1,0),FALSE)/1,0)</f>
        <v>0</v>
      </c>
      <c r="X62">
        <f>IFERROR(VLOOKUP($B62,Kraftvärmeprod!$B$1:$AH$479,MATCH(X$2,Kraftvärmeprod!$B$1:$AG$1,0),FALSE)/1,0)-IFERROR(VLOOKUP($B62,'Slutlig allokering kvv'!$B$2:$AC$462,MATCH(X$3,'Slutlig allokering kvv'!$B$1:$AJ$1,0),FALSE)/1,0)</f>
        <v>0</v>
      </c>
      <c r="Y62">
        <f>IFERROR(VLOOKUP($B62,Kraftvärmeprod!$B$1:$AH$479,MATCH(Y$2,Kraftvärmeprod!$B$1:$AG$1,0),FALSE)/1,0)-IFERROR(VLOOKUP($B62,'Slutlig allokering kvv'!$B$2:$AC$462,MATCH(Y$3,'Slutlig allokering kvv'!$B$1:$AJ$1,0),FALSE)/1,0)</f>
        <v>0</v>
      </c>
      <c r="Z62">
        <f>IFERROR(VLOOKUP($B62,Kraftvärmeprod!$B$1:$AH$479,MATCH(Z$2,Kraftvärmeprod!$B$1:$AG$1,0),FALSE)/1,0)-IFERROR(VLOOKUP($B62,'Slutlig allokering kvv'!$B$2:$AC$462,MATCH(Z$3,'Slutlig allokering kvv'!$B$1:$AJ$1,0),FALSE)/1,0)</f>
        <v>0</v>
      </c>
      <c r="AA62">
        <f>IFERROR(VLOOKUP($B62,Kraftvärmeprod!$B$1:$AH$479,MATCH(AA$2,Kraftvärmeprod!$B$1:$AG$1,0),FALSE)/1,0)-IFERROR(VLOOKUP($B62,'Slutlig allokering kvv'!$B$2:$AC$462,MATCH(AA$3,'Slutlig allokering kvv'!$B$1:$AJ$1,0),FALSE)/1,0)</f>
        <v>0</v>
      </c>
      <c r="AB62">
        <f>IFERROR(VLOOKUP($B62,Kraftvärmeprod!$B$1:$AH$479,MATCH(AB$2,Kraftvärmeprod!$B$1:$AG$1,0),FALSE)/1,0)-IFERROR(VLOOKUP($B62,'Slutlig allokering kvv'!$B$2:$AC$462,MATCH(AB$3,'Slutlig allokering kvv'!$B$1:$AJ$1,0),FALSE)/1,0)</f>
        <v>0</v>
      </c>
      <c r="AE62">
        <f t="shared" si="0"/>
        <v>0</v>
      </c>
      <c r="AG62">
        <f>IFERROR(VLOOKUP(B62,'Slutlig allokering kvv'!$B$2:$AJ$462,MATCH("Summa justerad allokerad tillförd energi (utan hjälpel och rökgaskondensering):",'Slutlig allokering kvv'!$B$1:$AK$1,0),FALSE)/1,"")</f>
        <v>0</v>
      </c>
      <c r="AI62" s="23" t="str">
        <f>IFERROR(1-VLOOKUP(B62,'Slutlig allokering kvv'!$B$2:$AJ$462,MATCH("Andel av bränsle i kvv som allokerats till värme, exklusive rökgaskondensering och hjälpel",'Slutlig allokering kvv'!$B$1:$AK$1,0),FALSE),"")</f>
        <v/>
      </c>
      <c r="AK62" s="23" t="str">
        <f t="shared" si="1"/>
        <v/>
      </c>
    </row>
    <row r="63" spans="1:39" x14ac:dyDescent="0.25">
      <c r="A63" s="2" t="s">
        <v>76</v>
      </c>
      <c r="B63" s="2" t="s">
        <v>91</v>
      </c>
      <c r="C63" s="2" t="str">
        <f>IFERROR(VLOOKUP($B63,Kraftvärmeprod!$B$1:$AH$479,MATCH(C$3,Kraftvärmeprod!$B$1:$AG$1,0),FALSE)/1,"")</f>
        <v/>
      </c>
      <c r="D63" s="2" t="str">
        <f>IFERROR(VLOOKUP($B63,Kraftvärmeprod!$B$1:$AH$479,MATCH(D$3,Kraftvärmeprod!$B$1:$AG$1,0),FALSE)/1,"")</f>
        <v/>
      </c>
      <c r="E63">
        <f>IFERROR(VLOOKUP($B63,Kraftvärmeprod!$B$1:$AH$479,MATCH(E$2,Kraftvärmeprod!$B$1:$AG$1,0),FALSE)/1,0)-IFERROR(VLOOKUP($B63,'Slutlig allokering kvv'!$B$2:$AC$462,MATCH(E$3,'Slutlig allokering kvv'!$B$1:$AJ$1,0),FALSE)/1,0)</f>
        <v>0</v>
      </c>
      <c r="F63">
        <f>IFERROR(VLOOKUP($B63,Kraftvärmeprod!$B$1:$AH$479,MATCH(F$2,Kraftvärmeprod!$B$1:$AG$1,0),FALSE)/1,0)-IFERROR(VLOOKUP($B63,'Slutlig allokering kvv'!$B$2:$AC$462,MATCH(F$3,'Slutlig allokering kvv'!$B$1:$AJ$1,0),FALSE)/1,0)</f>
        <v>0</v>
      </c>
      <c r="G63">
        <f>IFERROR(VLOOKUP($B63,Kraftvärmeprod!$B$1:$AH$479,MATCH(G$2,Kraftvärmeprod!$B$1:$AG$1,0),FALSE)/1,0)-IFERROR(VLOOKUP($B63,'Slutlig allokering kvv'!$B$2:$AC$462,MATCH(G$3,'Slutlig allokering kvv'!$B$1:$AJ$1,0),FALSE)/1,0)</f>
        <v>0</v>
      </c>
      <c r="H63">
        <f>IFERROR(VLOOKUP($B63,Kraftvärmeprod!$B$1:$AH$479,MATCH(H$2,Kraftvärmeprod!$B$1:$AG$1,0),FALSE)/1,0)-IFERROR(VLOOKUP($B63,'Slutlig allokering kvv'!$B$2:$AC$462,MATCH(H$3,'Slutlig allokering kvv'!$B$1:$AJ$1,0),FALSE)/1,0)</f>
        <v>0</v>
      </c>
      <c r="I63">
        <f>IFERROR(VLOOKUP($B63,Kraftvärmeprod!$B$1:$AH$479,MATCH(I$2,Kraftvärmeprod!$B$1:$AG$1,0),FALSE)/1,0)-IFERROR(VLOOKUP($B63,'Slutlig allokering kvv'!$B$2:$AC$462,MATCH(I$3,'Slutlig allokering kvv'!$B$1:$AJ$1,0),FALSE)/1,0)</f>
        <v>0</v>
      </c>
      <c r="J63">
        <f>IFERROR(VLOOKUP($B63,Kraftvärmeprod!$B$1:$AH$479,MATCH(J$2,Kraftvärmeprod!$B$1:$AG$1,0),FALSE)/1,0)-IFERROR(VLOOKUP($B63,'Slutlig allokering kvv'!$B$2:$AC$462,MATCH(J$3,'Slutlig allokering kvv'!$B$1:$AJ$1,0),FALSE)/1,0)</f>
        <v>0</v>
      </c>
      <c r="K63">
        <f>IFERROR(VLOOKUP($B63,Kraftvärmeprod!$B$1:$AH$479,MATCH(K$2,Kraftvärmeprod!$B$1:$AG$1,0),FALSE)/1,0)-IFERROR(VLOOKUP($B63,'Slutlig allokering kvv'!$B$2:$AC$462,MATCH(K$3,'Slutlig allokering kvv'!$B$1:$AJ$1,0),FALSE)/1,0)</f>
        <v>0</v>
      </c>
      <c r="L63">
        <f>IFERROR(VLOOKUP($B63,Kraftvärmeprod!$B$1:$AH$479,MATCH(L$2,Kraftvärmeprod!$B$1:$AG$1,0),FALSE)/1,0)-IFERROR(VLOOKUP($B63,'Slutlig allokering kvv'!$B$2:$AC$462,MATCH(L$3,'Slutlig allokering kvv'!$B$1:$AJ$1,0),FALSE)/1,0)</f>
        <v>0</v>
      </c>
      <c r="M63" s="40">
        <f>IFERROR(VLOOKUP($B63,Miljö!$B$1:$S$477,MATCH(M$2,Miljö!$B$1:$X$1,0),FALSE)/1,0)-IFERROR(VLOOKUP($B63,'Slutlig allokering kvv'!$B$2:$AC$462,MATCH(M$3,'Slutlig allokering kvv'!$B$1:$AJ$1,0),FALSE)/1,0)</f>
        <v>0</v>
      </c>
      <c r="N63">
        <f>IFERROR(VLOOKUP($B63,Kraftvärmeprod!$B$1:$AH$479,MATCH(N$2,Kraftvärmeprod!$B$1:$AG$1,0),FALSE)/1,0)-IFERROR(VLOOKUP($B63,'Slutlig allokering kvv'!$B$2:$AC$462,MATCH(N$3,'Slutlig allokering kvv'!$B$1:$AJ$1,0),FALSE)/1,0)</f>
        <v>0</v>
      </c>
      <c r="O63">
        <f>IFERROR(VLOOKUP($B63,Kraftvärmeprod!$B$1:$AH$479,MATCH(O$2,Kraftvärmeprod!$B$1:$AG$1,0),FALSE)/1,0)-IFERROR(VLOOKUP($B63,'Slutlig allokering kvv'!$B$2:$AC$462,MATCH(O$3,'Slutlig allokering kvv'!$B$1:$AJ$1,0),FALSE)/1,0)</f>
        <v>0</v>
      </c>
      <c r="P63">
        <f>IFERROR(VLOOKUP($B63,Kraftvärmeprod!$B$1:$AH$479,MATCH(P$2,Kraftvärmeprod!$B$1:$AG$1,0),FALSE)/1,0)-IFERROR(VLOOKUP($B63,'Slutlig allokering kvv'!$B$2:$AC$462,MATCH(P$3,'Slutlig allokering kvv'!$B$1:$AJ$1,0),FALSE)/1,0)</f>
        <v>0</v>
      </c>
      <c r="Q63">
        <f>IFERROR(VLOOKUP($B63,Kraftvärmeprod!$B$1:$AH$479,MATCH(Q$2,Kraftvärmeprod!$B$1:$AG$1,0),FALSE)/1,0)-IFERROR(VLOOKUP($B63,'Slutlig allokering kvv'!$B$2:$AC$462,MATCH(Q$3,'Slutlig allokering kvv'!$B$1:$AJ$1,0),FALSE)/1,0)</f>
        <v>0</v>
      </c>
      <c r="R63">
        <f>IFERROR(VLOOKUP($B63,Kraftvärmeprod!$B$1:$AH$479,MATCH(R$2,Kraftvärmeprod!$B$1:$AG$1,0),FALSE)/1,0)-IFERROR(VLOOKUP($B63,'Slutlig allokering kvv'!$B$2:$AC$462,MATCH(R$3,'Slutlig allokering kvv'!$B$1:$AJ$1,0),FALSE)/1,0)</f>
        <v>0</v>
      </c>
      <c r="S63">
        <f>IFERROR(VLOOKUP($B63,Kraftvärmeprod!$B$1:$AH$479,MATCH(S$2,Kraftvärmeprod!$B$1:$AG$1,0),FALSE)/1,0)-IFERROR(VLOOKUP($B63,'Slutlig allokering kvv'!$B$2:$AC$462,MATCH(S$3,'Slutlig allokering kvv'!$B$1:$AJ$1,0),FALSE)/1,0)</f>
        <v>0</v>
      </c>
      <c r="T63">
        <f>IFERROR(VLOOKUP($B63,Kraftvärmeprod!$B$1:$AH$479,MATCH(T$2,Kraftvärmeprod!$B$1:$AG$1,0),FALSE)/1,0)-IFERROR(VLOOKUP($B63,'Slutlig allokering kvv'!$B$2:$AC$462,MATCH(T$3,'Slutlig allokering kvv'!$B$1:$AJ$1,0),FALSE)/1,0)</f>
        <v>0</v>
      </c>
      <c r="U63">
        <f>IFERROR(VLOOKUP($B63,Kraftvärmeprod!$B$1:$AH$479,MATCH(U$2,Kraftvärmeprod!$B$1:$AG$1,0),FALSE)/1,0)-IFERROR(VLOOKUP($B63,'Slutlig allokering kvv'!$B$2:$AC$462,MATCH(U$3,'Slutlig allokering kvv'!$B$1:$AJ$1,0),FALSE)/1,0)</f>
        <v>0</v>
      </c>
      <c r="V63">
        <f>IFERROR(VLOOKUP($B63,Kraftvärmeprod!$B$1:$AH$479,MATCH(V$2,Kraftvärmeprod!$B$1:$AG$1,0),FALSE)/1,0)-IFERROR(VLOOKUP($B63,'Slutlig allokering kvv'!$B$2:$AC$462,MATCH(V$3,'Slutlig allokering kvv'!$B$1:$AJ$1,0),FALSE)/1,0)</f>
        <v>0</v>
      </c>
      <c r="W63">
        <f>IFERROR(VLOOKUP($B63,Kraftvärmeprod!$B$1:$AH$479,MATCH(W$2,Kraftvärmeprod!$B$1:$AG$1,0),FALSE)/1,0)-IFERROR(VLOOKUP($B63,'Slutlig allokering kvv'!$B$2:$AC$462,MATCH(W$3,'Slutlig allokering kvv'!$B$1:$AJ$1,0),FALSE)/1,0)</f>
        <v>0</v>
      </c>
      <c r="X63">
        <f>IFERROR(VLOOKUP($B63,Kraftvärmeprod!$B$1:$AH$479,MATCH(X$2,Kraftvärmeprod!$B$1:$AG$1,0),FALSE)/1,0)-IFERROR(VLOOKUP($B63,'Slutlig allokering kvv'!$B$2:$AC$462,MATCH(X$3,'Slutlig allokering kvv'!$B$1:$AJ$1,0),FALSE)/1,0)</f>
        <v>0</v>
      </c>
      <c r="Y63">
        <f>IFERROR(VLOOKUP($B63,Kraftvärmeprod!$B$1:$AH$479,MATCH(Y$2,Kraftvärmeprod!$B$1:$AG$1,0),FALSE)/1,0)-IFERROR(VLOOKUP($B63,'Slutlig allokering kvv'!$B$2:$AC$462,MATCH(Y$3,'Slutlig allokering kvv'!$B$1:$AJ$1,0),FALSE)/1,0)</f>
        <v>0</v>
      </c>
      <c r="Z63">
        <f>IFERROR(VLOOKUP($B63,Kraftvärmeprod!$B$1:$AH$479,MATCH(Z$2,Kraftvärmeprod!$B$1:$AG$1,0),FALSE)/1,0)-IFERROR(VLOOKUP($B63,'Slutlig allokering kvv'!$B$2:$AC$462,MATCH(Z$3,'Slutlig allokering kvv'!$B$1:$AJ$1,0),FALSE)/1,0)</f>
        <v>0</v>
      </c>
      <c r="AA63">
        <f>IFERROR(VLOOKUP($B63,Kraftvärmeprod!$B$1:$AH$479,MATCH(AA$2,Kraftvärmeprod!$B$1:$AG$1,0),FALSE)/1,0)-IFERROR(VLOOKUP($B63,'Slutlig allokering kvv'!$B$2:$AC$462,MATCH(AA$3,'Slutlig allokering kvv'!$B$1:$AJ$1,0),FALSE)/1,0)</f>
        <v>0</v>
      </c>
      <c r="AB63">
        <f>IFERROR(VLOOKUP($B63,Kraftvärmeprod!$B$1:$AH$479,MATCH(AB$2,Kraftvärmeprod!$B$1:$AG$1,0),FALSE)/1,0)-IFERROR(VLOOKUP($B63,'Slutlig allokering kvv'!$B$2:$AC$462,MATCH(AB$3,'Slutlig allokering kvv'!$B$1:$AJ$1,0),FALSE)/1,0)</f>
        <v>0</v>
      </c>
      <c r="AE63">
        <f t="shared" si="0"/>
        <v>0</v>
      </c>
      <c r="AG63">
        <f>IFERROR(VLOOKUP(B63,'Slutlig allokering kvv'!$B$2:$AJ$462,MATCH("Summa justerad allokerad tillförd energi (utan hjälpel och rökgaskondensering):",'Slutlig allokering kvv'!$B$1:$AK$1,0),FALSE)/1,"")</f>
        <v>0</v>
      </c>
      <c r="AI63" s="23" t="str">
        <f>IFERROR(1-VLOOKUP(B63,'Slutlig allokering kvv'!$B$2:$AJ$462,MATCH("Andel av bränsle i kvv som allokerats till värme, exklusive rökgaskondensering och hjälpel",'Slutlig allokering kvv'!$B$1:$AK$1,0),FALSE),"")</f>
        <v/>
      </c>
      <c r="AK63" s="23" t="str">
        <f t="shared" si="1"/>
        <v/>
      </c>
    </row>
    <row r="64" spans="1:39" x14ac:dyDescent="0.25">
      <c r="A64" s="2" t="s">
        <v>76</v>
      </c>
      <c r="B64" s="2" t="s">
        <v>92</v>
      </c>
      <c r="C64" s="2" t="str">
        <f>IFERROR(VLOOKUP($B64,Kraftvärmeprod!$B$1:$AH$479,MATCH(C$3,Kraftvärmeprod!$B$1:$AG$1,0),FALSE)/1,"")</f>
        <v/>
      </c>
      <c r="D64" s="2" t="str">
        <f>IFERROR(VLOOKUP($B64,Kraftvärmeprod!$B$1:$AH$479,MATCH(D$3,Kraftvärmeprod!$B$1:$AG$1,0),FALSE)/1,"")</f>
        <v/>
      </c>
      <c r="E64">
        <f>IFERROR(VLOOKUP($B64,Kraftvärmeprod!$B$1:$AH$479,MATCH(E$2,Kraftvärmeprod!$B$1:$AG$1,0),FALSE)/1,0)-IFERROR(VLOOKUP($B64,'Slutlig allokering kvv'!$B$2:$AC$462,MATCH(E$3,'Slutlig allokering kvv'!$B$1:$AJ$1,0),FALSE)/1,0)</f>
        <v>0</v>
      </c>
      <c r="F64">
        <f>IFERROR(VLOOKUP($B64,Kraftvärmeprod!$B$1:$AH$479,MATCH(F$2,Kraftvärmeprod!$B$1:$AG$1,0),FALSE)/1,0)-IFERROR(VLOOKUP($B64,'Slutlig allokering kvv'!$B$2:$AC$462,MATCH(F$3,'Slutlig allokering kvv'!$B$1:$AJ$1,0),FALSE)/1,0)</f>
        <v>0</v>
      </c>
      <c r="G64">
        <f>IFERROR(VLOOKUP($B64,Kraftvärmeprod!$B$1:$AH$479,MATCH(G$2,Kraftvärmeprod!$B$1:$AG$1,0),FALSE)/1,0)-IFERROR(VLOOKUP($B64,'Slutlig allokering kvv'!$B$2:$AC$462,MATCH(G$3,'Slutlig allokering kvv'!$B$1:$AJ$1,0),FALSE)/1,0)</f>
        <v>0</v>
      </c>
      <c r="H64">
        <f>IFERROR(VLOOKUP($B64,Kraftvärmeprod!$B$1:$AH$479,MATCH(H$2,Kraftvärmeprod!$B$1:$AG$1,0),FALSE)/1,0)-IFERROR(VLOOKUP($B64,'Slutlig allokering kvv'!$B$2:$AC$462,MATCH(H$3,'Slutlig allokering kvv'!$B$1:$AJ$1,0),FALSE)/1,0)</f>
        <v>0</v>
      </c>
      <c r="I64">
        <f>IFERROR(VLOOKUP($B64,Kraftvärmeprod!$B$1:$AH$479,MATCH(I$2,Kraftvärmeprod!$B$1:$AG$1,0),FALSE)/1,0)-IFERROR(VLOOKUP($B64,'Slutlig allokering kvv'!$B$2:$AC$462,MATCH(I$3,'Slutlig allokering kvv'!$B$1:$AJ$1,0),FALSE)/1,0)</f>
        <v>0</v>
      </c>
      <c r="J64">
        <f>IFERROR(VLOOKUP($B64,Kraftvärmeprod!$B$1:$AH$479,MATCH(J$2,Kraftvärmeprod!$B$1:$AG$1,0),FALSE)/1,0)-IFERROR(VLOOKUP($B64,'Slutlig allokering kvv'!$B$2:$AC$462,MATCH(J$3,'Slutlig allokering kvv'!$B$1:$AJ$1,0),FALSE)/1,0)</f>
        <v>0</v>
      </c>
      <c r="K64">
        <f>IFERROR(VLOOKUP($B64,Kraftvärmeprod!$B$1:$AH$479,MATCH(K$2,Kraftvärmeprod!$B$1:$AG$1,0),FALSE)/1,0)-IFERROR(VLOOKUP($B64,'Slutlig allokering kvv'!$B$2:$AC$462,MATCH(K$3,'Slutlig allokering kvv'!$B$1:$AJ$1,0),FALSE)/1,0)</f>
        <v>0</v>
      </c>
      <c r="L64">
        <f>IFERROR(VLOOKUP($B64,Kraftvärmeprod!$B$1:$AH$479,MATCH(L$2,Kraftvärmeprod!$B$1:$AG$1,0),FALSE)/1,0)-IFERROR(VLOOKUP($B64,'Slutlig allokering kvv'!$B$2:$AC$462,MATCH(L$3,'Slutlig allokering kvv'!$B$1:$AJ$1,0),FALSE)/1,0)</f>
        <v>0</v>
      </c>
      <c r="M64" s="40">
        <f>IFERROR(VLOOKUP($B64,Miljö!$B$1:$S$477,MATCH(M$2,Miljö!$B$1:$X$1,0),FALSE)/1,0)-IFERROR(VLOOKUP($B64,'Slutlig allokering kvv'!$B$2:$AC$462,MATCH(M$3,'Slutlig allokering kvv'!$B$1:$AJ$1,0),FALSE)/1,0)</f>
        <v>0</v>
      </c>
      <c r="N64">
        <f>IFERROR(VLOOKUP($B64,Kraftvärmeprod!$B$1:$AH$479,MATCH(N$2,Kraftvärmeprod!$B$1:$AG$1,0),FALSE)/1,0)-IFERROR(VLOOKUP($B64,'Slutlig allokering kvv'!$B$2:$AC$462,MATCH(N$3,'Slutlig allokering kvv'!$B$1:$AJ$1,0),FALSE)/1,0)</f>
        <v>0</v>
      </c>
      <c r="O64">
        <f>IFERROR(VLOOKUP($B64,Kraftvärmeprod!$B$1:$AH$479,MATCH(O$2,Kraftvärmeprod!$B$1:$AG$1,0),FALSE)/1,0)-IFERROR(VLOOKUP($B64,'Slutlig allokering kvv'!$B$2:$AC$462,MATCH(O$3,'Slutlig allokering kvv'!$B$1:$AJ$1,0),FALSE)/1,0)</f>
        <v>0</v>
      </c>
      <c r="P64">
        <f>IFERROR(VLOOKUP($B64,Kraftvärmeprod!$B$1:$AH$479,MATCH(P$2,Kraftvärmeprod!$B$1:$AG$1,0),FALSE)/1,0)-IFERROR(VLOOKUP($B64,'Slutlig allokering kvv'!$B$2:$AC$462,MATCH(P$3,'Slutlig allokering kvv'!$B$1:$AJ$1,0),FALSE)/1,0)</f>
        <v>0</v>
      </c>
      <c r="Q64">
        <f>IFERROR(VLOOKUP($B64,Kraftvärmeprod!$B$1:$AH$479,MATCH(Q$2,Kraftvärmeprod!$B$1:$AG$1,0),FALSE)/1,0)-IFERROR(VLOOKUP($B64,'Slutlig allokering kvv'!$B$2:$AC$462,MATCH(Q$3,'Slutlig allokering kvv'!$B$1:$AJ$1,0),FALSE)/1,0)</f>
        <v>0</v>
      </c>
      <c r="R64">
        <f>IFERROR(VLOOKUP($B64,Kraftvärmeprod!$B$1:$AH$479,MATCH(R$2,Kraftvärmeprod!$B$1:$AG$1,0),FALSE)/1,0)-IFERROR(VLOOKUP($B64,'Slutlig allokering kvv'!$B$2:$AC$462,MATCH(R$3,'Slutlig allokering kvv'!$B$1:$AJ$1,0),FALSE)/1,0)</f>
        <v>0</v>
      </c>
      <c r="S64">
        <f>IFERROR(VLOOKUP($B64,Kraftvärmeprod!$B$1:$AH$479,MATCH(S$2,Kraftvärmeprod!$B$1:$AG$1,0),FALSE)/1,0)-IFERROR(VLOOKUP($B64,'Slutlig allokering kvv'!$B$2:$AC$462,MATCH(S$3,'Slutlig allokering kvv'!$B$1:$AJ$1,0),FALSE)/1,0)</f>
        <v>0</v>
      </c>
      <c r="T64">
        <f>IFERROR(VLOOKUP($B64,Kraftvärmeprod!$B$1:$AH$479,MATCH(T$2,Kraftvärmeprod!$B$1:$AG$1,0),FALSE)/1,0)-IFERROR(VLOOKUP($B64,'Slutlig allokering kvv'!$B$2:$AC$462,MATCH(T$3,'Slutlig allokering kvv'!$B$1:$AJ$1,0),FALSE)/1,0)</f>
        <v>0</v>
      </c>
      <c r="U64">
        <f>IFERROR(VLOOKUP($B64,Kraftvärmeprod!$B$1:$AH$479,MATCH(U$2,Kraftvärmeprod!$B$1:$AG$1,0),FALSE)/1,0)-IFERROR(VLOOKUP($B64,'Slutlig allokering kvv'!$B$2:$AC$462,MATCH(U$3,'Slutlig allokering kvv'!$B$1:$AJ$1,0),FALSE)/1,0)</f>
        <v>0</v>
      </c>
      <c r="V64">
        <f>IFERROR(VLOOKUP($B64,Kraftvärmeprod!$B$1:$AH$479,MATCH(V$2,Kraftvärmeprod!$B$1:$AG$1,0),FALSE)/1,0)-IFERROR(VLOOKUP($B64,'Slutlig allokering kvv'!$B$2:$AC$462,MATCH(V$3,'Slutlig allokering kvv'!$B$1:$AJ$1,0),FALSE)/1,0)</f>
        <v>0</v>
      </c>
      <c r="W64">
        <f>IFERROR(VLOOKUP($B64,Kraftvärmeprod!$B$1:$AH$479,MATCH(W$2,Kraftvärmeprod!$B$1:$AG$1,0),FALSE)/1,0)-IFERROR(VLOOKUP($B64,'Slutlig allokering kvv'!$B$2:$AC$462,MATCH(W$3,'Slutlig allokering kvv'!$B$1:$AJ$1,0),FALSE)/1,0)</f>
        <v>0</v>
      </c>
      <c r="X64">
        <f>IFERROR(VLOOKUP($B64,Kraftvärmeprod!$B$1:$AH$479,MATCH(X$2,Kraftvärmeprod!$B$1:$AG$1,0),FALSE)/1,0)-IFERROR(VLOOKUP($B64,'Slutlig allokering kvv'!$B$2:$AC$462,MATCH(X$3,'Slutlig allokering kvv'!$B$1:$AJ$1,0),FALSE)/1,0)</f>
        <v>0</v>
      </c>
      <c r="Y64">
        <f>IFERROR(VLOOKUP($B64,Kraftvärmeprod!$B$1:$AH$479,MATCH(Y$2,Kraftvärmeprod!$B$1:$AG$1,0),FALSE)/1,0)-IFERROR(VLOOKUP($B64,'Slutlig allokering kvv'!$B$2:$AC$462,MATCH(Y$3,'Slutlig allokering kvv'!$B$1:$AJ$1,0),FALSE)/1,0)</f>
        <v>0</v>
      </c>
      <c r="Z64">
        <f>IFERROR(VLOOKUP($B64,Kraftvärmeprod!$B$1:$AH$479,MATCH(Z$2,Kraftvärmeprod!$B$1:$AG$1,0),FALSE)/1,0)-IFERROR(VLOOKUP($B64,'Slutlig allokering kvv'!$B$2:$AC$462,MATCH(Z$3,'Slutlig allokering kvv'!$B$1:$AJ$1,0),FALSE)/1,0)</f>
        <v>0</v>
      </c>
      <c r="AA64">
        <f>IFERROR(VLOOKUP($B64,Kraftvärmeprod!$B$1:$AH$479,MATCH(AA$2,Kraftvärmeprod!$B$1:$AG$1,0),FALSE)/1,0)-IFERROR(VLOOKUP($B64,'Slutlig allokering kvv'!$B$2:$AC$462,MATCH(AA$3,'Slutlig allokering kvv'!$B$1:$AJ$1,0),FALSE)/1,0)</f>
        <v>0</v>
      </c>
      <c r="AB64">
        <f>IFERROR(VLOOKUP($B64,Kraftvärmeprod!$B$1:$AH$479,MATCH(AB$2,Kraftvärmeprod!$B$1:$AG$1,0),FALSE)/1,0)-IFERROR(VLOOKUP($B64,'Slutlig allokering kvv'!$B$2:$AC$462,MATCH(AB$3,'Slutlig allokering kvv'!$B$1:$AJ$1,0),FALSE)/1,0)</f>
        <v>0</v>
      </c>
      <c r="AE64">
        <f t="shared" si="0"/>
        <v>0</v>
      </c>
      <c r="AG64">
        <f>IFERROR(VLOOKUP(B64,'Slutlig allokering kvv'!$B$2:$AJ$462,MATCH("Summa justerad allokerad tillförd energi (utan hjälpel och rökgaskondensering):",'Slutlig allokering kvv'!$B$1:$AK$1,0),FALSE)/1,"")</f>
        <v>0</v>
      </c>
      <c r="AI64" s="23" t="str">
        <f>IFERROR(1-VLOOKUP(B64,'Slutlig allokering kvv'!$B$2:$AJ$462,MATCH("Andel av bränsle i kvv som allokerats till värme, exklusive rökgaskondensering och hjälpel",'Slutlig allokering kvv'!$B$1:$AK$1,0),FALSE),"")</f>
        <v/>
      </c>
      <c r="AK64" s="23" t="str">
        <f t="shared" si="1"/>
        <v/>
      </c>
    </row>
    <row r="65" spans="1:37" x14ac:dyDescent="0.25">
      <c r="A65" s="2" t="s">
        <v>76</v>
      </c>
      <c r="B65" s="2" t="s">
        <v>93</v>
      </c>
      <c r="C65" s="2" t="str">
        <f>IFERROR(VLOOKUP($B65,Kraftvärmeprod!$B$1:$AH$479,MATCH(C$3,Kraftvärmeprod!$B$1:$AG$1,0),FALSE)/1,"")</f>
        <v/>
      </c>
      <c r="D65" s="2" t="str">
        <f>IFERROR(VLOOKUP($B65,Kraftvärmeprod!$B$1:$AH$479,MATCH(D$3,Kraftvärmeprod!$B$1:$AG$1,0),FALSE)/1,"")</f>
        <v/>
      </c>
      <c r="E65">
        <f>IFERROR(VLOOKUP($B65,Kraftvärmeprod!$B$1:$AH$479,MATCH(E$2,Kraftvärmeprod!$B$1:$AG$1,0),FALSE)/1,0)-IFERROR(VLOOKUP($B65,'Slutlig allokering kvv'!$B$2:$AC$462,MATCH(E$3,'Slutlig allokering kvv'!$B$1:$AJ$1,0),FALSE)/1,0)</f>
        <v>0</v>
      </c>
      <c r="F65">
        <f>IFERROR(VLOOKUP($B65,Kraftvärmeprod!$B$1:$AH$479,MATCH(F$2,Kraftvärmeprod!$B$1:$AG$1,0),FALSE)/1,0)-IFERROR(VLOOKUP($B65,'Slutlig allokering kvv'!$B$2:$AC$462,MATCH(F$3,'Slutlig allokering kvv'!$B$1:$AJ$1,0),FALSE)/1,0)</f>
        <v>0</v>
      </c>
      <c r="G65">
        <f>IFERROR(VLOOKUP($B65,Kraftvärmeprod!$B$1:$AH$479,MATCH(G$2,Kraftvärmeprod!$B$1:$AG$1,0),FALSE)/1,0)-IFERROR(VLOOKUP($B65,'Slutlig allokering kvv'!$B$2:$AC$462,MATCH(G$3,'Slutlig allokering kvv'!$B$1:$AJ$1,0),FALSE)/1,0)</f>
        <v>0</v>
      </c>
      <c r="H65">
        <f>IFERROR(VLOOKUP($B65,Kraftvärmeprod!$B$1:$AH$479,MATCH(H$2,Kraftvärmeprod!$B$1:$AG$1,0),FALSE)/1,0)-IFERROR(VLOOKUP($B65,'Slutlig allokering kvv'!$B$2:$AC$462,MATCH(H$3,'Slutlig allokering kvv'!$B$1:$AJ$1,0),FALSE)/1,0)</f>
        <v>0</v>
      </c>
      <c r="I65">
        <f>IFERROR(VLOOKUP($B65,Kraftvärmeprod!$B$1:$AH$479,MATCH(I$2,Kraftvärmeprod!$B$1:$AG$1,0),FALSE)/1,0)-IFERROR(VLOOKUP($B65,'Slutlig allokering kvv'!$B$2:$AC$462,MATCH(I$3,'Slutlig allokering kvv'!$B$1:$AJ$1,0),FALSE)/1,0)</f>
        <v>0</v>
      </c>
      <c r="J65">
        <f>IFERROR(VLOOKUP($B65,Kraftvärmeprod!$B$1:$AH$479,MATCH(J$2,Kraftvärmeprod!$B$1:$AG$1,0),FALSE)/1,0)-IFERROR(VLOOKUP($B65,'Slutlig allokering kvv'!$B$2:$AC$462,MATCH(J$3,'Slutlig allokering kvv'!$B$1:$AJ$1,0),FALSE)/1,0)</f>
        <v>0</v>
      </c>
      <c r="K65">
        <f>IFERROR(VLOOKUP($B65,Kraftvärmeprod!$B$1:$AH$479,MATCH(K$2,Kraftvärmeprod!$B$1:$AG$1,0),FALSE)/1,0)-IFERROR(VLOOKUP($B65,'Slutlig allokering kvv'!$B$2:$AC$462,MATCH(K$3,'Slutlig allokering kvv'!$B$1:$AJ$1,0),FALSE)/1,0)</f>
        <v>0</v>
      </c>
      <c r="L65">
        <f>IFERROR(VLOOKUP($B65,Kraftvärmeprod!$B$1:$AH$479,MATCH(L$2,Kraftvärmeprod!$B$1:$AG$1,0),FALSE)/1,0)-IFERROR(VLOOKUP($B65,'Slutlig allokering kvv'!$B$2:$AC$462,MATCH(L$3,'Slutlig allokering kvv'!$B$1:$AJ$1,0),FALSE)/1,0)</f>
        <v>0</v>
      </c>
      <c r="M65" s="40">
        <f>IFERROR(VLOOKUP($B65,Miljö!$B$1:$S$477,MATCH(M$2,Miljö!$B$1:$X$1,0),FALSE)/1,0)-IFERROR(VLOOKUP($B65,'Slutlig allokering kvv'!$B$2:$AC$462,MATCH(M$3,'Slutlig allokering kvv'!$B$1:$AJ$1,0),FALSE)/1,0)</f>
        <v>0</v>
      </c>
      <c r="N65">
        <f>IFERROR(VLOOKUP($B65,Kraftvärmeprod!$B$1:$AH$479,MATCH(N$2,Kraftvärmeprod!$B$1:$AG$1,0),FALSE)/1,0)-IFERROR(VLOOKUP($B65,'Slutlig allokering kvv'!$B$2:$AC$462,MATCH(N$3,'Slutlig allokering kvv'!$B$1:$AJ$1,0),FALSE)/1,0)</f>
        <v>0</v>
      </c>
      <c r="O65">
        <f>IFERROR(VLOOKUP($B65,Kraftvärmeprod!$B$1:$AH$479,MATCH(O$2,Kraftvärmeprod!$B$1:$AG$1,0),FALSE)/1,0)-IFERROR(VLOOKUP($B65,'Slutlig allokering kvv'!$B$2:$AC$462,MATCH(O$3,'Slutlig allokering kvv'!$B$1:$AJ$1,0),FALSE)/1,0)</f>
        <v>0</v>
      </c>
      <c r="P65">
        <f>IFERROR(VLOOKUP($B65,Kraftvärmeprod!$B$1:$AH$479,MATCH(P$2,Kraftvärmeprod!$B$1:$AG$1,0),FALSE)/1,0)-IFERROR(VLOOKUP($B65,'Slutlig allokering kvv'!$B$2:$AC$462,MATCH(P$3,'Slutlig allokering kvv'!$B$1:$AJ$1,0),FALSE)/1,0)</f>
        <v>0</v>
      </c>
      <c r="Q65">
        <f>IFERROR(VLOOKUP($B65,Kraftvärmeprod!$B$1:$AH$479,MATCH(Q$2,Kraftvärmeprod!$B$1:$AG$1,0),FALSE)/1,0)-IFERROR(VLOOKUP($B65,'Slutlig allokering kvv'!$B$2:$AC$462,MATCH(Q$3,'Slutlig allokering kvv'!$B$1:$AJ$1,0),FALSE)/1,0)</f>
        <v>0</v>
      </c>
      <c r="R65">
        <f>IFERROR(VLOOKUP($B65,Kraftvärmeprod!$B$1:$AH$479,MATCH(R$2,Kraftvärmeprod!$B$1:$AG$1,0),FALSE)/1,0)-IFERROR(VLOOKUP($B65,'Slutlig allokering kvv'!$B$2:$AC$462,MATCH(R$3,'Slutlig allokering kvv'!$B$1:$AJ$1,0),FALSE)/1,0)</f>
        <v>0</v>
      </c>
      <c r="S65">
        <f>IFERROR(VLOOKUP($B65,Kraftvärmeprod!$B$1:$AH$479,MATCH(S$2,Kraftvärmeprod!$B$1:$AG$1,0),FALSE)/1,0)-IFERROR(VLOOKUP($B65,'Slutlig allokering kvv'!$B$2:$AC$462,MATCH(S$3,'Slutlig allokering kvv'!$B$1:$AJ$1,0),FALSE)/1,0)</f>
        <v>0</v>
      </c>
      <c r="T65">
        <f>IFERROR(VLOOKUP($B65,Kraftvärmeprod!$B$1:$AH$479,MATCH(T$2,Kraftvärmeprod!$B$1:$AG$1,0),FALSE)/1,0)-IFERROR(VLOOKUP($B65,'Slutlig allokering kvv'!$B$2:$AC$462,MATCH(T$3,'Slutlig allokering kvv'!$B$1:$AJ$1,0),FALSE)/1,0)</f>
        <v>0</v>
      </c>
      <c r="U65">
        <f>IFERROR(VLOOKUP($B65,Kraftvärmeprod!$B$1:$AH$479,MATCH(U$2,Kraftvärmeprod!$B$1:$AG$1,0),FALSE)/1,0)-IFERROR(VLOOKUP($B65,'Slutlig allokering kvv'!$B$2:$AC$462,MATCH(U$3,'Slutlig allokering kvv'!$B$1:$AJ$1,0),FALSE)/1,0)</f>
        <v>0</v>
      </c>
      <c r="V65">
        <f>IFERROR(VLOOKUP($B65,Kraftvärmeprod!$B$1:$AH$479,MATCH(V$2,Kraftvärmeprod!$B$1:$AG$1,0),FALSE)/1,0)-IFERROR(VLOOKUP($B65,'Slutlig allokering kvv'!$B$2:$AC$462,MATCH(V$3,'Slutlig allokering kvv'!$B$1:$AJ$1,0),FALSE)/1,0)</f>
        <v>0</v>
      </c>
      <c r="W65">
        <f>IFERROR(VLOOKUP($B65,Kraftvärmeprod!$B$1:$AH$479,MATCH(W$2,Kraftvärmeprod!$B$1:$AG$1,0),FALSE)/1,0)-IFERROR(VLOOKUP($B65,'Slutlig allokering kvv'!$B$2:$AC$462,MATCH(W$3,'Slutlig allokering kvv'!$B$1:$AJ$1,0),FALSE)/1,0)</f>
        <v>0</v>
      </c>
      <c r="X65">
        <f>IFERROR(VLOOKUP($B65,Kraftvärmeprod!$B$1:$AH$479,MATCH(X$2,Kraftvärmeprod!$B$1:$AG$1,0),FALSE)/1,0)-IFERROR(VLOOKUP($B65,'Slutlig allokering kvv'!$B$2:$AC$462,MATCH(X$3,'Slutlig allokering kvv'!$B$1:$AJ$1,0),FALSE)/1,0)</f>
        <v>0</v>
      </c>
      <c r="Y65">
        <f>IFERROR(VLOOKUP($B65,Kraftvärmeprod!$B$1:$AH$479,MATCH(Y$2,Kraftvärmeprod!$B$1:$AG$1,0),FALSE)/1,0)-IFERROR(VLOOKUP($B65,'Slutlig allokering kvv'!$B$2:$AC$462,MATCH(Y$3,'Slutlig allokering kvv'!$B$1:$AJ$1,0),FALSE)/1,0)</f>
        <v>0</v>
      </c>
      <c r="Z65">
        <f>IFERROR(VLOOKUP($B65,Kraftvärmeprod!$B$1:$AH$479,MATCH(Z$2,Kraftvärmeprod!$B$1:$AG$1,0),FALSE)/1,0)-IFERROR(VLOOKUP($B65,'Slutlig allokering kvv'!$B$2:$AC$462,MATCH(Z$3,'Slutlig allokering kvv'!$B$1:$AJ$1,0),FALSE)/1,0)</f>
        <v>0</v>
      </c>
      <c r="AA65">
        <f>IFERROR(VLOOKUP($B65,Kraftvärmeprod!$B$1:$AH$479,MATCH(AA$2,Kraftvärmeprod!$B$1:$AG$1,0),FALSE)/1,0)-IFERROR(VLOOKUP($B65,'Slutlig allokering kvv'!$B$2:$AC$462,MATCH(AA$3,'Slutlig allokering kvv'!$B$1:$AJ$1,0),FALSE)/1,0)</f>
        <v>0</v>
      </c>
      <c r="AB65">
        <f>IFERROR(VLOOKUP($B65,Kraftvärmeprod!$B$1:$AH$479,MATCH(AB$2,Kraftvärmeprod!$B$1:$AG$1,0),FALSE)/1,0)-IFERROR(VLOOKUP($B65,'Slutlig allokering kvv'!$B$2:$AC$462,MATCH(AB$3,'Slutlig allokering kvv'!$B$1:$AJ$1,0),FALSE)/1,0)</f>
        <v>0</v>
      </c>
      <c r="AE65">
        <f t="shared" si="0"/>
        <v>0</v>
      </c>
      <c r="AG65">
        <f>IFERROR(VLOOKUP(B65,'Slutlig allokering kvv'!$B$2:$AJ$462,MATCH("Summa justerad allokerad tillförd energi (utan hjälpel och rökgaskondensering):",'Slutlig allokering kvv'!$B$1:$AK$1,0),FALSE)/1,"")</f>
        <v>0</v>
      </c>
      <c r="AI65" s="23" t="str">
        <f>IFERROR(1-VLOOKUP(B65,'Slutlig allokering kvv'!$B$2:$AJ$462,MATCH("Andel av bränsle i kvv som allokerats till värme, exklusive rökgaskondensering och hjälpel",'Slutlig allokering kvv'!$B$1:$AK$1,0),FALSE),"")</f>
        <v/>
      </c>
      <c r="AK65" s="23" t="str">
        <f t="shared" si="1"/>
        <v/>
      </c>
    </row>
    <row r="66" spans="1:37" x14ac:dyDescent="0.25">
      <c r="A66" s="2" t="s">
        <v>76</v>
      </c>
      <c r="B66" s="2" t="s">
        <v>94</v>
      </c>
      <c r="C66" s="2" t="str">
        <f>IFERROR(VLOOKUP($B66,Kraftvärmeprod!$B$1:$AH$479,MATCH(C$3,Kraftvärmeprod!$B$1:$AG$1,0),FALSE)/1,"")</f>
        <v/>
      </c>
      <c r="D66" s="2" t="str">
        <f>IFERROR(VLOOKUP($B66,Kraftvärmeprod!$B$1:$AH$479,MATCH(D$3,Kraftvärmeprod!$B$1:$AG$1,0),FALSE)/1,"")</f>
        <v/>
      </c>
      <c r="E66">
        <f>IFERROR(VLOOKUP($B66,Kraftvärmeprod!$B$1:$AH$479,MATCH(E$2,Kraftvärmeprod!$B$1:$AG$1,0),FALSE)/1,0)-IFERROR(VLOOKUP($B66,'Slutlig allokering kvv'!$B$2:$AC$462,MATCH(E$3,'Slutlig allokering kvv'!$B$1:$AJ$1,0),FALSE)/1,0)</f>
        <v>0</v>
      </c>
      <c r="F66">
        <f>IFERROR(VLOOKUP($B66,Kraftvärmeprod!$B$1:$AH$479,MATCH(F$2,Kraftvärmeprod!$B$1:$AG$1,0),FALSE)/1,0)-IFERROR(VLOOKUP($B66,'Slutlig allokering kvv'!$B$2:$AC$462,MATCH(F$3,'Slutlig allokering kvv'!$B$1:$AJ$1,0),FALSE)/1,0)</f>
        <v>0</v>
      </c>
      <c r="G66">
        <f>IFERROR(VLOOKUP($B66,Kraftvärmeprod!$B$1:$AH$479,MATCH(G$2,Kraftvärmeprod!$B$1:$AG$1,0),FALSE)/1,0)-IFERROR(VLOOKUP($B66,'Slutlig allokering kvv'!$B$2:$AC$462,MATCH(G$3,'Slutlig allokering kvv'!$B$1:$AJ$1,0),FALSE)/1,0)</f>
        <v>0</v>
      </c>
      <c r="H66">
        <f>IFERROR(VLOOKUP($B66,Kraftvärmeprod!$B$1:$AH$479,MATCH(H$2,Kraftvärmeprod!$B$1:$AG$1,0),FALSE)/1,0)-IFERROR(VLOOKUP($B66,'Slutlig allokering kvv'!$B$2:$AC$462,MATCH(H$3,'Slutlig allokering kvv'!$B$1:$AJ$1,0),FALSE)/1,0)</f>
        <v>0</v>
      </c>
      <c r="I66">
        <f>IFERROR(VLOOKUP($B66,Kraftvärmeprod!$B$1:$AH$479,MATCH(I$2,Kraftvärmeprod!$B$1:$AG$1,0),FALSE)/1,0)-IFERROR(VLOOKUP($B66,'Slutlig allokering kvv'!$B$2:$AC$462,MATCH(I$3,'Slutlig allokering kvv'!$B$1:$AJ$1,0),FALSE)/1,0)</f>
        <v>0</v>
      </c>
      <c r="J66">
        <f>IFERROR(VLOOKUP($B66,Kraftvärmeprod!$B$1:$AH$479,MATCH(J$2,Kraftvärmeprod!$B$1:$AG$1,0),FALSE)/1,0)-IFERROR(VLOOKUP($B66,'Slutlig allokering kvv'!$B$2:$AC$462,MATCH(J$3,'Slutlig allokering kvv'!$B$1:$AJ$1,0),FALSE)/1,0)</f>
        <v>0</v>
      </c>
      <c r="K66">
        <f>IFERROR(VLOOKUP($B66,Kraftvärmeprod!$B$1:$AH$479,MATCH(K$2,Kraftvärmeprod!$B$1:$AG$1,0),FALSE)/1,0)-IFERROR(VLOOKUP($B66,'Slutlig allokering kvv'!$B$2:$AC$462,MATCH(K$3,'Slutlig allokering kvv'!$B$1:$AJ$1,0),FALSE)/1,0)</f>
        <v>0</v>
      </c>
      <c r="L66">
        <f>IFERROR(VLOOKUP($B66,Kraftvärmeprod!$B$1:$AH$479,MATCH(L$2,Kraftvärmeprod!$B$1:$AG$1,0),FALSE)/1,0)-IFERROR(VLOOKUP($B66,'Slutlig allokering kvv'!$B$2:$AC$462,MATCH(L$3,'Slutlig allokering kvv'!$B$1:$AJ$1,0),FALSE)/1,0)</f>
        <v>0</v>
      </c>
      <c r="M66" s="40">
        <f>IFERROR(VLOOKUP($B66,Miljö!$B$1:$S$477,MATCH(M$2,Miljö!$B$1:$X$1,0),FALSE)/1,0)-IFERROR(VLOOKUP($B66,'Slutlig allokering kvv'!$B$2:$AC$462,MATCH(M$3,'Slutlig allokering kvv'!$B$1:$AJ$1,0),FALSE)/1,0)</f>
        <v>0</v>
      </c>
      <c r="N66">
        <f>IFERROR(VLOOKUP($B66,Kraftvärmeprod!$B$1:$AH$479,MATCH(N$2,Kraftvärmeprod!$B$1:$AG$1,0),FALSE)/1,0)-IFERROR(VLOOKUP($B66,'Slutlig allokering kvv'!$B$2:$AC$462,MATCH(N$3,'Slutlig allokering kvv'!$B$1:$AJ$1,0),FALSE)/1,0)</f>
        <v>0</v>
      </c>
      <c r="O66">
        <f>IFERROR(VLOOKUP($B66,Kraftvärmeprod!$B$1:$AH$479,MATCH(O$2,Kraftvärmeprod!$B$1:$AG$1,0),FALSE)/1,0)-IFERROR(VLOOKUP($B66,'Slutlig allokering kvv'!$B$2:$AC$462,MATCH(O$3,'Slutlig allokering kvv'!$B$1:$AJ$1,0),FALSE)/1,0)</f>
        <v>0</v>
      </c>
      <c r="P66">
        <f>IFERROR(VLOOKUP($B66,Kraftvärmeprod!$B$1:$AH$479,MATCH(P$2,Kraftvärmeprod!$B$1:$AG$1,0),FALSE)/1,0)-IFERROR(VLOOKUP($B66,'Slutlig allokering kvv'!$B$2:$AC$462,MATCH(P$3,'Slutlig allokering kvv'!$B$1:$AJ$1,0),FALSE)/1,0)</f>
        <v>0</v>
      </c>
      <c r="Q66">
        <f>IFERROR(VLOOKUP($B66,Kraftvärmeprod!$B$1:$AH$479,MATCH(Q$2,Kraftvärmeprod!$B$1:$AG$1,0),FALSE)/1,0)-IFERROR(VLOOKUP($B66,'Slutlig allokering kvv'!$B$2:$AC$462,MATCH(Q$3,'Slutlig allokering kvv'!$B$1:$AJ$1,0),FALSE)/1,0)</f>
        <v>0</v>
      </c>
      <c r="R66">
        <f>IFERROR(VLOOKUP($B66,Kraftvärmeprod!$B$1:$AH$479,MATCH(R$2,Kraftvärmeprod!$B$1:$AG$1,0),FALSE)/1,0)-IFERROR(VLOOKUP($B66,'Slutlig allokering kvv'!$B$2:$AC$462,MATCH(R$3,'Slutlig allokering kvv'!$B$1:$AJ$1,0),FALSE)/1,0)</f>
        <v>0</v>
      </c>
      <c r="S66">
        <f>IFERROR(VLOOKUP($B66,Kraftvärmeprod!$B$1:$AH$479,MATCH(S$2,Kraftvärmeprod!$B$1:$AG$1,0),FALSE)/1,0)-IFERROR(VLOOKUP($B66,'Slutlig allokering kvv'!$B$2:$AC$462,MATCH(S$3,'Slutlig allokering kvv'!$B$1:$AJ$1,0),FALSE)/1,0)</f>
        <v>0</v>
      </c>
      <c r="T66">
        <f>IFERROR(VLOOKUP($B66,Kraftvärmeprod!$B$1:$AH$479,MATCH(T$2,Kraftvärmeprod!$B$1:$AG$1,0),FALSE)/1,0)-IFERROR(VLOOKUP($B66,'Slutlig allokering kvv'!$B$2:$AC$462,MATCH(T$3,'Slutlig allokering kvv'!$B$1:$AJ$1,0),FALSE)/1,0)</f>
        <v>0</v>
      </c>
      <c r="U66">
        <f>IFERROR(VLOOKUP($B66,Kraftvärmeprod!$B$1:$AH$479,MATCH(U$2,Kraftvärmeprod!$B$1:$AG$1,0),FALSE)/1,0)-IFERROR(VLOOKUP($B66,'Slutlig allokering kvv'!$B$2:$AC$462,MATCH(U$3,'Slutlig allokering kvv'!$B$1:$AJ$1,0),FALSE)/1,0)</f>
        <v>0</v>
      </c>
      <c r="V66">
        <f>IFERROR(VLOOKUP($B66,Kraftvärmeprod!$B$1:$AH$479,MATCH(V$2,Kraftvärmeprod!$B$1:$AG$1,0),FALSE)/1,0)-IFERROR(VLOOKUP($B66,'Slutlig allokering kvv'!$B$2:$AC$462,MATCH(V$3,'Slutlig allokering kvv'!$B$1:$AJ$1,0),FALSE)/1,0)</f>
        <v>0</v>
      </c>
      <c r="W66">
        <f>IFERROR(VLOOKUP($B66,Kraftvärmeprod!$B$1:$AH$479,MATCH(W$2,Kraftvärmeprod!$B$1:$AG$1,0),FALSE)/1,0)-IFERROR(VLOOKUP($B66,'Slutlig allokering kvv'!$B$2:$AC$462,MATCH(W$3,'Slutlig allokering kvv'!$B$1:$AJ$1,0),FALSE)/1,0)</f>
        <v>0</v>
      </c>
      <c r="X66">
        <f>IFERROR(VLOOKUP($B66,Kraftvärmeprod!$B$1:$AH$479,MATCH(X$2,Kraftvärmeprod!$B$1:$AG$1,0),FALSE)/1,0)-IFERROR(VLOOKUP($B66,'Slutlig allokering kvv'!$B$2:$AC$462,MATCH(X$3,'Slutlig allokering kvv'!$B$1:$AJ$1,0),FALSE)/1,0)</f>
        <v>0</v>
      </c>
      <c r="Y66">
        <f>IFERROR(VLOOKUP($B66,Kraftvärmeprod!$B$1:$AH$479,MATCH(Y$2,Kraftvärmeprod!$B$1:$AG$1,0),FALSE)/1,0)-IFERROR(VLOOKUP($B66,'Slutlig allokering kvv'!$B$2:$AC$462,MATCH(Y$3,'Slutlig allokering kvv'!$B$1:$AJ$1,0),FALSE)/1,0)</f>
        <v>0</v>
      </c>
      <c r="Z66">
        <f>IFERROR(VLOOKUP($B66,Kraftvärmeprod!$B$1:$AH$479,MATCH(Z$2,Kraftvärmeprod!$B$1:$AG$1,0),FALSE)/1,0)-IFERROR(VLOOKUP($B66,'Slutlig allokering kvv'!$B$2:$AC$462,MATCH(Z$3,'Slutlig allokering kvv'!$B$1:$AJ$1,0),FALSE)/1,0)</f>
        <v>0</v>
      </c>
      <c r="AA66">
        <f>IFERROR(VLOOKUP($B66,Kraftvärmeprod!$B$1:$AH$479,MATCH(AA$2,Kraftvärmeprod!$B$1:$AG$1,0),FALSE)/1,0)-IFERROR(VLOOKUP($B66,'Slutlig allokering kvv'!$B$2:$AC$462,MATCH(AA$3,'Slutlig allokering kvv'!$B$1:$AJ$1,0),FALSE)/1,0)</f>
        <v>0</v>
      </c>
      <c r="AB66">
        <f>IFERROR(VLOOKUP($B66,Kraftvärmeprod!$B$1:$AH$479,MATCH(AB$2,Kraftvärmeprod!$B$1:$AG$1,0),FALSE)/1,0)-IFERROR(VLOOKUP($B66,'Slutlig allokering kvv'!$B$2:$AC$462,MATCH(AB$3,'Slutlig allokering kvv'!$B$1:$AJ$1,0),FALSE)/1,0)</f>
        <v>0</v>
      </c>
      <c r="AE66">
        <f t="shared" si="0"/>
        <v>0</v>
      </c>
      <c r="AG66">
        <f>IFERROR(VLOOKUP(B66,'Slutlig allokering kvv'!$B$2:$AJ$462,MATCH("Summa justerad allokerad tillförd energi (utan hjälpel och rökgaskondensering):",'Slutlig allokering kvv'!$B$1:$AK$1,0),FALSE)/1,"")</f>
        <v>0</v>
      </c>
      <c r="AI66" s="23" t="str">
        <f>IFERROR(1-VLOOKUP(B66,'Slutlig allokering kvv'!$B$2:$AJ$462,MATCH("Andel av bränsle i kvv som allokerats till värme, exklusive rökgaskondensering och hjälpel",'Slutlig allokering kvv'!$B$1:$AK$1,0),FALSE),"")</f>
        <v/>
      </c>
      <c r="AK66" s="23" t="str">
        <f t="shared" si="1"/>
        <v/>
      </c>
    </row>
    <row r="67" spans="1:37" x14ac:dyDescent="0.25">
      <c r="A67" s="2" t="s">
        <v>76</v>
      </c>
      <c r="B67" s="2" t="s">
        <v>95</v>
      </c>
      <c r="C67" s="2" t="str">
        <f>IFERROR(VLOOKUP($B67,Kraftvärmeprod!$B$1:$AH$479,MATCH(C$3,Kraftvärmeprod!$B$1:$AG$1,0),FALSE)/1,"")</f>
        <v/>
      </c>
      <c r="D67" s="2" t="str">
        <f>IFERROR(VLOOKUP($B67,Kraftvärmeprod!$B$1:$AH$479,MATCH(D$3,Kraftvärmeprod!$B$1:$AG$1,0),FALSE)/1,"")</f>
        <v/>
      </c>
      <c r="E67">
        <f>IFERROR(VLOOKUP($B67,Kraftvärmeprod!$B$1:$AH$479,MATCH(E$2,Kraftvärmeprod!$B$1:$AG$1,0),FALSE)/1,0)-IFERROR(VLOOKUP($B67,'Slutlig allokering kvv'!$B$2:$AC$462,MATCH(E$3,'Slutlig allokering kvv'!$B$1:$AJ$1,0),FALSE)/1,0)</f>
        <v>0</v>
      </c>
      <c r="F67">
        <f>IFERROR(VLOOKUP($B67,Kraftvärmeprod!$B$1:$AH$479,MATCH(F$2,Kraftvärmeprod!$B$1:$AG$1,0),FALSE)/1,0)-IFERROR(VLOOKUP($B67,'Slutlig allokering kvv'!$B$2:$AC$462,MATCH(F$3,'Slutlig allokering kvv'!$B$1:$AJ$1,0),FALSE)/1,0)</f>
        <v>0</v>
      </c>
      <c r="G67">
        <f>IFERROR(VLOOKUP($B67,Kraftvärmeprod!$B$1:$AH$479,MATCH(G$2,Kraftvärmeprod!$B$1:$AG$1,0),FALSE)/1,0)-IFERROR(VLOOKUP($B67,'Slutlig allokering kvv'!$B$2:$AC$462,MATCH(G$3,'Slutlig allokering kvv'!$B$1:$AJ$1,0),FALSE)/1,0)</f>
        <v>0</v>
      </c>
      <c r="H67">
        <f>IFERROR(VLOOKUP($B67,Kraftvärmeprod!$B$1:$AH$479,MATCH(H$2,Kraftvärmeprod!$B$1:$AG$1,0),FALSE)/1,0)-IFERROR(VLOOKUP($B67,'Slutlig allokering kvv'!$B$2:$AC$462,MATCH(H$3,'Slutlig allokering kvv'!$B$1:$AJ$1,0),FALSE)/1,0)</f>
        <v>0</v>
      </c>
      <c r="I67">
        <f>IFERROR(VLOOKUP($B67,Kraftvärmeprod!$B$1:$AH$479,MATCH(I$2,Kraftvärmeprod!$B$1:$AG$1,0),FALSE)/1,0)-IFERROR(VLOOKUP($B67,'Slutlig allokering kvv'!$B$2:$AC$462,MATCH(I$3,'Slutlig allokering kvv'!$B$1:$AJ$1,0),FALSE)/1,0)</f>
        <v>0</v>
      </c>
      <c r="J67">
        <f>IFERROR(VLOOKUP($B67,Kraftvärmeprod!$B$1:$AH$479,MATCH(J$2,Kraftvärmeprod!$B$1:$AG$1,0),FALSE)/1,0)-IFERROR(VLOOKUP($B67,'Slutlig allokering kvv'!$B$2:$AC$462,MATCH(J$3,'Slutlig allokering kvv'!$B$1:$AJ$1,0),FALSE)/1,0)</f>
        <v>0</v>
      </c>
      <c r="K67">
        <f>IFERROR(VLOOKUP($B67,Kraftvärmeprod!$B$1:$AH$479,MATCH(K$2,Kraftvärmeprod!$B$1:$AG$1,0),FALSE)/1,0)-IFERROR(VLOOKUP($B67,'Slutlig allokering kvv'!$B$2:$AC$462,MATCH(K$3,'Slutlig allokering kvv'!$B$1:$AJ$1,0),FALSE)/1,0)</f>
        <v>0</v>
      </c>
      <c r="L67">
        <f>IFERROR(VLOOKUP($B67,Kraftvärmeprod!$B$1:$AH$479,MATCH(L$2,Kraftvärmeprod!$B$1:$AG$1,0),FALSE)/1,0)-IFERROR(VLOOKUP($B67,'Slutlig allokering kvv'!$B$2:$AC$462,MATCH(L$3,'Slutlig allokering kvv'!$B$1:$AJ$1,0),FALSE)/1,0)</f>
        <v>0</v>
      </c>
      <c r="M67" s="40">
        <f>IFERROR(VLOOKUP($B67,Miljö!$B$1:$S$477,MATCH(M$2,Miljö!$B$1:$X$1,0),FALSE)/1,0)-IFERROR(VLOOKUP($B67,'Slutlig allokering kvv'!$B$2:$AC$462,MATCH(M$3,'Slutlig allokering kvv'!$B$1:$AJ$1,0),FALSE)/1,0)</f>
        <v>0</v>
      </c>
      <c r="N67">
        <f>IFERROR(VLOOKUP($B67,Kraftvärmeprod!$B$1:$AH$479,MATCH(N$2,Kraftvärmeprod!$B$1:$AG$1,0),FALSE)/1,0)-IFERROR(VLOOKUP($B67,'Slutlig allokering kvv'!$B$2:$AC$462,MATCH(N$3,'Slutlig allokering kvv'!$B$1:$AJ$1,0),FALSE)/1,0)</f>
        <v>0</v>
      </c>
      <c r="O67">
        <f>IFERROR(VLOOKUP($B67,Kraftvärmeprod!$B$1:$AH$479,MATCH(O$2,Kraftvärmeprod!$B$1:$AG$1,0),FALSE)/1,0)-IFERROR(VLOOKUP($B67,'Slutlig allokering kvv'!$B$2:$AC$462,MATCH(O$3,'Slutlig allokering kvv'!$B$1:$AJ$1,0),FALSE)/1,0)</f>
        <v>0</v>
      </c>
      <c r="P67">
        <f>IFERROR(VLOOKUP($B67,Kraftvärmeprod!$B$1:$AH$479,MATCH(P$2,Kraftvärmeprod!$B$1:$AG$1,0),FALSE)/1,0)-IFERROR(VLOOKUP($B67,'Slutlig allokering kvv'!$B$2:$AC$462,MATCH(P$3,'Slutlig allokering kvv'!$B$1:$AJ$1,0),FALSE)/1,0)</f>
        <v>0</v>
      </c>
      <c r="Q67">
        <f>IFERROR(VLOOKUP($B67,Kraftvärmeprod!$B$1:$AH$479,MATCH(Q$2,Kraftvärmeprod!$B$1:$AG$1,0),FALSE)/1,0)-IFERROR(VLOOKUP($B67,'Slutlig allokering kvv'!$B$2:$AC$462,MATCH(Q$3,'Slutlig allokering kvv'!$B$1:$AJ$1,0),FALSE)/1,0)</f>
        <v>0</v>
      </c>
      <c r="R67">
        <f>IFERROR(VLOOKUP($B67,Kraftvärmeprod!$B$1:$AH$479,MATCH(R$2,Kraftvärmeprod!$B$1:$AG$1,0),FALSE)/1,0)-IFERROR(VLOOKUP($B67,'Slutlig allokering kvv'!$B$2:$AC$462,MATCH(R$3,'Slutlig allokering kvv'!$B$1:$AJ$1,0),FALSE)/1,0)</f>
        <v>0</v>
      </c>
      <c r="S67">
        <f>IFERROR(VLOOKUP($B67,Kraftvärmeprod!$B$1:$AH$479,MATCH(S$2,Kraftvärmeprod!$B$1:$AG$1,0),FALSE)/1,0)-IFERROR(VLOOKUP($B67,'Slutlig allokering kvv'!$B$2:$AC$462,MATCH(S$3,'Slutlig allokering kvv'!$B$1:$AJ$1,0),FALSE)/1,0)</f>
        <v>0</v>
      </c>
      <c r="T67">
        <f>IFERROR(VLOOKUP($B67,Kraftvärmeprod!$B$1:$AH$479,MATCH(T$2,Kraftvärmeprod!$B$1:$AG$1,0),FALSE)/1,0)-IFERROR(VLOOKUP($B67,'Slutlig allokering kvv'!$B$2:$AC$462,MATCH(T$3,'Slutlig allokering kvv'!$B$1:$AJ$1,0),FALSE)/1,0)</f>
        <v>0</v>
      </c>
      <c r="U67">
        <f>IFERROR(VLOOKUP($B67,Kraftvärmeprod!$B$1:$AH$479,MATCH(U$2,Kraftvärmeprod!$B$1:$AG$1,0),FALSE)/1,0)-IFERROR(VLOOKUP($B67,'Slutlig allokering kvv'!$B$2:$AC$462,MATCH(U$3,'Slutlig allokering kvv'!$B$1:$AJ$1,0),FALSE)/1,0)</f>
        <v>0</v>
      </c>
      <c r="V67">
        <f>IFERROR(VLOOKUP($B67,Kraftvärmeprod!$B$1:$AH$479,MATCH(V$2,Kraftvärmeprod!$B$1:$AG$1,0),FALSE)/1,0)-IFERROR(VLOOKUP($B67,'Slutlig allokering kvv'!$B$2:$AC$462,MATCH(V$3,'Slutlig allokering kvv'!$B$1:$AJ$1,0),FALSE)/1,0)</f>
        <v>0</v>
      </c>
      <c r="W67">
        <f>IFERROR(VLOOKUP($B67,Kraftvärmeprod!$B$1:$AH$479,MATCH(W$2,Kraftvärmeprod!$B$1:$AG$1,0),FALSE)/1,0)-IFERROR(VLOOKUP($B67,'Slutlig allokering kvv'!$B$2:$AC$462,MATCH(W$3,'Slutlig allokering kvv'!$B$1:$AJ$1,0),FALSE)/1,0)</f>
        <v>0</v>
      </c>
      <c r="X67">
        <f>IFERROR(VLOOKUP($B67,Kraftvärmeprod!$B$1:$AH$479,MATCH(X$2,Kraftvärmeprod!$B$1:$AG$1,0),FALSE)/1,0)-IFERROR(VLOOKUP($B67,'Slutlig allokering kvv'!$B$2:$AC$462,MATCH(X$3,'Slutlig allokering kvv'!$B$1:$AJ$1,0),FALSE)/1,0)</f>
        <v>0</v>
      </c>
      <c r="Y67">
        <f>IFERROR(VLOOKUP($B67,Kraftvärmeprod!$B$1:$AH$479,MATCH(Y$2,Kraftvärmeprod!$B$1:$AG$1,0),FALSE)/1,0)-IFERROR(VLOOKUP($B67,'Slutlig allokering kvv'!$B$2:$AC$462,MATCH(Y$3,'Slutlig allokering kvv'!$B$1:$AJ$1,0),FALSE)/1,0)</f>
        <v>0</v>
      </c>
      <c r="Z67">
        <f>IFERROR(VLOOKUP($B67,Kraftvärmeprod!$B$1:$AH$479,MATCH(Z$2,Kraftvärmeprod!$B$1:$AG$1,0),FALSE)/1,0)-IFERROR(VLOOKUP($B67,'Slutlig allokering kvv'!$B$2:$AC$462,MATCH(Z$3,'Slutlig allokering kvv'!$B$1:$AJ$1,0),FALSE)/1,0)</f>
        <v>0</v>
      </c>
      <c r="AA67">
        <f>IFERROR(VLOOKUP($B67,Kraftvärmeprod!$B$1:$AH$479,MATCH(AA$2,Kraftvärmeprod!$B$1:$AG$1,0),FALSE)/1,0)-IFERROR(VLOOKUP($B67,'Slutlig allokering kvv'!$B$2:$AC$462,MATCH(AA$3,'Slutlig allokering kvv'!$B$1:$AJ$1,0),FALSE)/1,0)</f>
        <v>0</v>
      </c>
      <c r="AB67">
        <f>IFERROR(VLOOKUP($B67,Kraftvärmeprod!$B$1:$AH$479,MATCH(AB$2,Kraftvärmeprod!$B$1:$AG$1,0),FALSE)/1,0)-IFERROR(VLOOKUP($B67,'Slutlig allokering kvv'!$B$2:$AC$462,MATCH(AB$3,'Slutlig allokering kvv'!$B$1:$AJ$1,0),FALSE)/1,0)</f>
        <v>0</v>
      </c>
      <c r="AE67">
        <f t="shared" si="0"/>
        <v>0</v>
      </c>
      <c r="AG67">
        <f>IFERROR(VLOOKUP(B67,'Slutlig allokering kvv'!$B$2:$AJ$462,MATCH("Summa justerad allokerad tillförd energi (utan hjälpel och rökgaskondensering):",'Slutlig allokering kvv'!$B$1:$AK$1,0),FALSE)/1,"")</f>
        <v>0</v>
      </c>
      <c r="AI67" s="23" t="str">
        <f>IFERROR(1-VLOOKUP(B67,'Slutlig allokering kvv'!$B$2:$AJ$462,MATCH("Andel av bränsle i kvv som allokerats till värme, exklusive rökgaskondensering och hjälpel",'Slutlig allokering kvv'!$B$1:$AK$1,0),FALSE),"")</f>
        <v/>
      </c>
      <c r="AK67" s="23" t="str">
        <f t="shared" si="1"/>
        <v/>
      </c>
    </row>
    <row r="68" spans="1:37" x14ac:dyDescent="0.25">
      <c r="A68" s="2" t="s">
        <v>76</v>
      </c>
      <c r="B68" s="2" t="s">
        <v>96</v>
      </c>
      <c r="C68" s="2" t="str">
        <f>IFERROR(VLOOKUP($B68,Kraftvärmeprod!$B$1:$AH$479,MATCH(C$3,Kraftvärmeprod!$B$1:$AG$1,0),FALSE)/1,"")</f>
        <v/>
      </c>
      <c r="D68" s="2" t="str">
        <f>IFERROR(VLOOKUP($B68,Kraftvärmeprod!$B$1:$AH$479,MATCH(D$3,Kraftvärmeprod!$B$1:$AG$1,0),FALSE)/1,"")</f>
        <v/>
      </c>
      <c r="E68">
        <f>IFERROR(VLOOKUP($B68,Kraftvärmeprod!$B$1:$AH$479,MATCH(E$2,Kraftvärmeprod!$B$1:$AG$1,0),FALSE)/1,0)-IFERROR(VLOOKUP($B68,'Slutlig allokering kvv'!$B$2:$AC$462,MATCH(E$3,'Slutlig allokering kvv'!$B$1:$AJ$1,0),FALSE)/1,0)</f>
        <v>0</v>
      </c>
      <c r="F68">
        <f>IFERROR(VLOOKUP($B68,Kraftvärmeprod!$B$1:$AH$479,MATCH(F$2,Kraftvärmeprod!$B$1:$AG$1,0),FALSE)/1,0)-IFERROR(VLOOKUP($B68,'Slutlig allokering kvv'!$B$2:$AC$462,MATCH(F$3,'Slutlig allokering kvv'!$B$1:$AJ$1,0),FALSE)/1,0)</f>
        <v>0</v>
      </c>
      <c r="G68">
        <f>IFERROR(VLOOKUP($B68,Kraftvärmeprod!$B$1:$AH$479,MATCH(G$2,Kraftvärmeprod!$B$1:$AG$1,0),FALSE)/1,0)-IFERROR(VLOOKUP($B68,'Slutlig allokering kvv'!$B$2:$AC$462,MATCH(G$3,'Slutlig allokering kvv'!$B$1:$AJ$1,0),FALSE)/1,0)</f>
        <v>0</v>
      </c>
      <c r="H68">
        <f>IFERROR(VLOOKUP($B68,Kraftvärmeprod!$B$1:$AH$479,MATCH(H$2,Kraftvärmeprod!$B$1:$AG$1,0),FALSE)/1,0)-IFERROR(VLOOKUP($B68,'Slutlig allokering kvv'!$B$2:$AC$462,MATCH(H$3,'Slutlig allokering kvv'!$B$1:$AJ$1,0),FALSE)/1,0)</f>
        <v>0</v>
      </c>
      <c r="I68">
        <f>IFERROR(VLOOKUP($B68,Kraftvärmeprod!$B$1:$AH$479,MATCH(I$2,Kraftvärmeprod!$B$1:$AG$1,0),FALSE)/1,0)-IFERROR(VLOOKUP($B68,'Slutlig allokering kvv'!$B$2:$AC$462,MATCH(I$3,'Slutlig allokering kvv'!$B$1:$AJ$1,0),FALSE)/1,0)</f>
        <v>0</v>
      </c>
      <c r="J68">
        <f>IFERROR(VLOOKUP($B68,Kraftvärmeprod!$B$1:$AH$479,MATCH(J$2,Kraftvärmeprod!$B$1:$AG$1,0),FALSE)/1,0)-IFERROR(VLOOKUP($B68,'Slutlig allokering kvv'!$B$2:$AC$462,MATCH(J$3,'Slutlig allokering kvv'!$B$1:$AJ$1,0),FALSE)/1,0)</f>
        <v>0</v>
      </c>
      <c r="K68">
        <f>IFERROR(VLOOKUP($B68,Kraftvärmeprod!$B$1:$AH$479,MATCH(K$2,Kraftvärmeprod!$B$1:$AG$1,0),FALSE)/1,0)-IFERROR(VLOOKUP($B68,'Slutlig allokering kvv'!$B$2:$AC$462,MATCH(K$3,'Slutlig allokering kvv'!$B$1:$AJ$1,0),FALSE)/1,0)</f>
        <v>0</v>
      </c>
      <c r="L68">
        <f>IFERROR(VLOOKUP($B68,Kraftvärmeprod!$B$1:$AH$479,MATCH(L$2,Kraftvärmeprod!$B$1:$AG$1,0),FALSE)/1,0)-IFERROR(VLOOKUP($B68,'Slutlig allokering kvv'!$B$2:$AC$462,MATCH(L$3,'Slutlig allokering kvv'!$B$1:$AJ$1,0),FALSE)/1,0)</f>
        <v>0</v>
      </c>
      <c r="M68" s="40">
        <f>IFERROR(VLOOKUP($B68,Miljö!$B$1:$S$477,MATCH(M$2,Miljö!$B$1:$X$1,0),FALSE)/1,0)-IFERROR(VLOOKUP($B68,'Slutlig allokering kvv'!$B$2:$AC$462,MATCH(M$3,'Slutlig allokering kvv'!$B$1:$AJ$1,0),FALSE)/1,0)</f>
        <v>0</v>
      </c>
      <c r="N68">
        <f>IFERROR(VLOOKUP($B68,Kraftvärmeprod!$B$1:$AH$479,MATCH(N$2,Kraftvärmeprod!$B$1:$AG$1,0),FALSE)/1,0)-IFERROR(VLOOKUP($B68,'Slutlig allokering kvv'!$B$2:$AC$462,MATCH(N$3,'Slutlig allokering kvv'!$B$1:$AJ$1,0),FALSE)/1,0)</f>
        <v>0</v>
      </c>
      <c r="O68">
        <f>IFERROR(VLOOKUP($B68,Kraftvärmeprod!$B$1:$AH$479,MATCH(O$2,Kraftvärmeprod!$B$1:$AG$1,0),FALSE)/1,0)-IFERROR(VLOOKUP($B68,'Slutlig allokering kvv'!$B$2:$AC$462,MATCH(O$3,'Slutlig allokering kvv'!$B$1:$AJ$1,0),FALSE)/1,0)</f>
        <v>0</v>
      </c>
      <c r="P68">
        <f>IFERROR(VLOOKUP($B68,Kraftvärmeprod!$B$1:$AH$479,MATCH(P$2,Kraftvärmeprod!$B$1:$AG$1,0),FALSE)/1,0)-IFERROR(VLOOKUP($B68,'Slutlig allokering kvv'!$B$2:$AC$462,MATCH(P$3,'Slutlig allokering kvv'!$B$1:$AJ$1,0),FALSE)/1,0)</f>
        <v>0</v>
      </c>
      <c r="Q68">
        <f>IFERROR(VLOOKUP($B68,Kraftvärmeprod!$B$1:$AH$479,MATCH(Q$2,Kraftvärmeprod!$B$1:$AG$1,0),FALSE)/1,0)-IFERROR(VLOOKUP($B68,'Slutlig allokering kvv'!$B$2:$AC$462,MATCH(Q$3,'Slutlig allokering kvv'!$B$1:$AJ$1,0),FALSE)/1,0)</f>
        <v>0</v>
      </c>
      <c r="R68">
        <f>IFERROR(VLOOKUP($B68,Kraftvärmeprod!$B$1:$AH$479,MATCH(R$2,Kraftvärmeprod!$B$1:$AG$1,0),FALSE)/1,0)-IFERROR(VLOOKUP($B68,'Slutlig allokering kvv'!$B$2:$AC$462,MATCH(R$3,'Slutlig allokering kvv'!$B$1:$AJ$1,0),FALSE)/1,0)</f>
        <v>0</v>
      </c>
      <c r="S68">
        <f>IFERROR(VLOOKUP($B68,Kraftvärmeprod!$B$1:$AH$479,MATCH(S$2,Kraftvärmeprod!$B$1:$AG$1,0),FALSE)/1,0)-IFERROR(VLOOKUP($B68,'Slutlig allokering kvv'!$B$2:$AC$462,MATCH(S$3,'Slutlig allokering kvv'!$B$1:$AJ$1,0),FALSE)/1,0)</f>
        <v>0</v>
      </c>
      <c r="T68">
        <f>IFERROR(VLOOKUP($B68,Kraftvärmeprod!$B$1:$AH$479,MATCH(T$2,Kraftvärmeprod!$B$1:$AG$1,0),FALSE)/1,0)-IFERROR(VLOOKUP($B68,'Slutlig allokering kvv'!$B$2:$AC$462,MATCH(T$3,'Slutlig allokering kvv'!$B$1:$AJ$1,0),FALSE)/1,0)</f>
        <v>0</v>
      </c>
      <c r="U68">
        <f>IFERROR(VLOOKUP($B68,Kraftvärmeprod!$B$1:$AH$479,MATCH(U$2,Kraftvärmeprod!$B$1:$AG$1,0),FALSE)/1,0)-IFERROR(VLOOKUP($B68,'Slutlig allokering kvv'!$B$2:$AC$462,MATCH(U$3,'Slutlig allokering kvv'!$B$1:$AJ$1,0),FALSE)/1,0)</f>
        <v>0</v>
      </c>
      <c r="V68">
        <f>IFERROR(VLOOKUP($B68,Kraftvärmeprod!$B$1:$AH$479,MATCH(V$2,Kraftvärmeprod!$B$1:$AG$1,0),FALSE)/1,0)-IFERROR(VLOOKUP($B68,'Slutlig allokering kvv'!$B$2:$AC$462,MATCH(V$3,'Slutlig allokering kvv'!$B$1:$AJ$1,0),FALSE)/1,0)</f>
        <v>0</v>
      </c>
      <c r="W68">
        <f>IFERROR(VLOOKUP($B68,Kraftvärmeprod!$B$1:$AH$479,MATCH(W$2,Kraftvärmeprod!$B$1:$AG$1,0),FALSE)/1,0)-IFERROR(VLOOKUP($B68,'Slutlig allokering kvv'!$B$2:$AC$462,MATCH(W$3,'Slutlig allokering kvv'!$B$1:$AJ$1,0),FALSE)/1,0)</f>
        <v>0</v>
      </c>
      <c r="X68">
        <f>IFERROR(VLOOKUP($B68,Kraftvärmeprod!$B$1:$AH$479,MATCH(X$2,Kraftvärmeprod!$B$1:$AG$1,0),FALSE)/1,0)-IFERROR(VLOOKUP($B68,'Slutlig allokering kvv'!$B$2:$AC$462,MATCH(X$3,'Slutlig allokering kvv'!$B$1:$AJ$1,0),FALSE)/1,0)</f>
        <v>0</v>
      </c>
      <c r="Y68">
        <f>IFERROR(VLOOKUP($B68,Kraftvärmeprod!$B$1:$AH$479,MATCH(Y$2,Kraftvärmeprod!$B$1:$AG$1,0),FALSE)/1,0)-IFERROR(VLOOKUP($B68,'Slutlig allokering kvv'!$B$2:$AC$462,MATCH(Y$3,'Slutlig allokering kvv'!$B$1:$AJ$1,0),FALSE)/1,0)</f>
        <v>0</v>
      </c>
      <c r="Z68">
        <f>IFERROR(VLOOKUP($B68,Kraftvärmeprod!$B$1:$AH$479,MATCH(Z$2,Kraftvärmeprod!$B$1:$AG$1,0),FALSE)/1,0)-IFERROR(VLOOKUP($B68,'Slutlig allokering kvv'!$B$2:$AC$462,MATCH(Z$3,'Slutlig allokering kvv'!$B$1:$AJ$1,0),FALSE)/1,0)</f>
        <v>0</v>
      </c>
      <c r="AA68">
        <f>IFERROR(VLOOKUP($B68,Kraftvärmeprod!$B$1:$AH$479,MATCH(AA$2,Kraftvärmeprod!$B$1:$AG$1,0),FALSE)/1,0)-IFERROR(VLOOKUP($B68,'Slutlig allokering kvv'!$B$2:$AC$462,MATCH(AA$3,'Slutlig allokering kvv'!$B$1:$AJ$1,0),FALSE)/1,0)</f>
        <v>0</v>
      </c>
      <c r="AB68">
        <f>IFERROR(VLOOKUP($B68,Kraftvärmeprod!$B$1:$AH$479,MATCH(AB$2,Kraftvärmeprod!$B$1:$AG$1,0),FALSE)/1,0)-IFERROR(VLOOKUP($B68,'Slutlig allokering kvv'!$B$2:$AC$462,MATCH(AB$3,'Slutlig allokering kvv'!$B$1:$AJ$1,0),FALSE)/1,0)</f>
        <v>0</v>
      </c>
      <c r="AE68">
        <f t="shared" si="0"/>
        <v>0</v>
      </c>
      <c r="AG68">
        <f>IFERROR(VLOOKUP(B68,'Slutlig allokering kvv'!$B$2:$AJ$462,MATCH("Summa justerad allokerad tillförd energi (utan hjälpel och rökgaskondensering):",'Slutlig allokering kvv'!$B$1:$AK$1,0),FALSE)/1,"")</f>
        <v>0</v>
      </c>
      <c r="AI68" s="23" t="str">
        <f>IFERROR(1-VLOOKUP(B68,'Slutlig allokering kvv'!$B$2:$AJ$462,MATCH("Andel av bränsle i kvv som allokerats till värme, exklusive rökgaskondensering och hjälpel",'Slutlig allokering kvv'!$B$1:$AK$1,0),FALSE),"")</f>
        <v/>
      </c>
      <c r="AK68" s="23" t="str">
        <f t="shared" si="1"/>
        <v/>
      </c>
    </row>
    <row r="69" spans="1:37" x14ac:dyDescent="0.25">
      <c r="A69" s="2" t="s">
        <v>76</v>
      </c>
      <c r="B69" s="2" t="s">
        <v>97</v>
      </c>
      <c r="C69" s="2" t="str">
        <f>IFERROR(VLOOKUP($B69,Kraftvärmeprod!$B$1:$AH$479,MATCH(C$3,Kraftvärmeprod!$B$1:$AG$1,0),FALSE)/1,"")</f>
        <v/>
      </c>
      <c r="D69" s="2" t="str">
        <f>IFERROR(VLOOKUP($B69,Kraftvärmeprod!$B$1:$AH$479,MATCH(D$3,Kraftvärmeprod!$B$1:$AG$1,0),FALSE)/1,"")</f>
        <v/>
      </c>
      <c r="E69">
        <f>IFERROR(VLOOKUP($B69,Kraftvärmeprod!$B$1:$AH$479,MATCH(E$2,Kraftvärmeprod!$B$1:$AG$1,0),FALSE)/1,0)-IFERROR(VLOOKUP($B69,'Slutlig allokering kvv'!$B$2:$AC$462,MATCH(E$3,'Slutlig allokering kvv'!$B$1:$AJ$1,0),FALSE)/1,0)</f>
        <v>0</v>
      </c>
      <c r="F69">
        <f>IFERROR(VLOOKUP($B69,Kraftvärmeprod!$B$1:$AH$479,MATCH(F$2,Kraftvärmeprod!$B$1:$AG$1,0),FALSE)/1,0)-IFERROR(VLOOKUP($B69,'Slutlig allokering kvv'!$B$2:$AC$462,MATCH(F$3,'Slutlig allokering kvv'!$B$1:$AJ$1,0),FALSE)/1,0)</f>
        <v>0</v>
      </c>
      <c r="G69">
        <f>IFERROR(VLOOKUP($B69,Kraftvärmeprod!$B$1:$AH$479,MATCH(G$2,Kraftvärmeprod!$B$1:$AG$1,0),FALSE)/1,0)-IFERROR(VLOOKUP($B69,'Slutlig allokering kvv'!$B$2:$AC$462,MATCH(G$3,'Slutlig allokering kvv'!$B$1:$AJ$1,0),FALSE)/1,0)</f>
        <v>0</v>
      </c>
      <c r="H69">
        <f>IFERROR(VLOOKUP($B69,Kraftvärmeprod!$B$1:$AH$479,MATCH(H$2,Kraftvärmeprod!$B$1:$AG$1,0),FALSE)/1,0)-IFERROR(VLOOKUP($B69,'Slutlig allokering kvv'!$B$2:$AC$462,MATCH(H$3,'Slutlig allokering kvv'!$B$1:$AJ$1,0),FALSE)/1,0)</f>
        <v>0</v>
      </c>
      <c r="I69">
        <f>IFERROR(VLOOKUP($B69,Kraftvärmeprod!$B$1:$AH$479,MATCH(I$2,Kraftvärmeprod!$B$1:$AG$1,0),FALSE)/1,0)-IFERROR(VLOOKUP($B69,'Slutlig allokering kvv'!$B$2:$AC$462,MATCH(I$3,'Slutlig allokering kvv'!$B$1:$AJ$1,0),FALSE)/1,0)</f>
        <v>0</v>
      </c>
      <c r="J69">
        <f>IFERROR(VLOOKUP($B69,Kraftvärmeprod!$B$1:$AH$479,MATCH(J$2,Kraftvärmeprod!$B$1:$AG$1,0),FALSE)/1,0)-IFERROR(VLOOKUP($B69,'Slutlig allokering kvv'!$B$2:$AC$462,MATCH(J$3,'Slutlig allokering kvv'!$B$1:$AJ$1,0),FALSE)/1,0)</f>
        <v>0</v>
      </c>
      <c r="K69">
        <f>IFERROR(VLOOKUP($B69,Kraftvärmeprod!$B$1:$AH$479,MATCH(K$2,Kraftvärmeprod!$B$1:$AG$1,0),FALSE)/1,0)-IFERROR(VLOOKUP($B69,'Slutlig allokering kvv'!$B$2:$AC$462,MATCH(K$3,'Slutlig allokering kvv'!$B$1:$AJ$1,0),FALSE)/1,0)</f>
        <v>0</v>
      </c>
      <c r="L69">
        <f>IFERROR(VLOOKUP($B69,Kraftvärmeprod!$B$1:$AH$479,MATCH(L$2,Kraftvärmeprod!$B$1:$AG$1,0),FALSE)/1,0)-IFERROR(VLOOKUP($B69,'Slutlig allokering kvv'!$B$2:$AC$462,MATCH(L$3,'Slutlig allokering kvv'!$B$1:$AJ$1,0),FALSE)/1,0)</f>
        <v>0</v>
      </c>
      <c r="M69" s="40">
        <f>IFERROR(VLOOKUP($B69,Miljö!$B$1:$S$477,MATCH(M$2,Miljö!$B$1:$X$1,0),FALSE)/1,0)-IFERROR(VLOOKUP($B69,'Slutlig allokering kvv'!$B$2:$AC$462,MATCH(M$3,'Slutlig allokering kvv'!$B$1:$AJ$1,0),FALSE)/1,0)</f>
        <v>0</v>
      </c>
      <c r="N69">
        <f>IFERROR(VLOOKUP($B69,Kraftvärmeprod!$B$1:$AH$479,MATCH(N$2,Kraftvärmeprod!$B$1:$AG$1,0),FALSE)/1,0)-IFERROR(VLOOKUP($B69,'Slutlig allokering kvv'!$B$2:$AC$462,MATCH(N$3,'Slutlig allokering kvv'!$B$1:$AJ$1,0),FALSE)/1,0)</f>
        <v>0</v>
      </c>
      <c r="O69">
        <f>IFERROR(VLOOKUP($B69,Kraftvärmeprod!$B$1:$AH$479,MATCH(O$2,Kraftvärmeprod!$B$1:$AG$1,0),FALSE)/1,0)-IFERROR(VLOOKUP($B69,'Slutlig allokering kvv'!$B$2:$AC$462,MATCH(O$3,'Slutlig allokering kvv'!$B$1:$AJ$1,0),FALSE)/1,0)</f>
        <v>0</v>
      </c>
      <c r="P69">
        <f>IFERROR(VLOOKUP($B69,Kraftvärmeprod!$B$1:$AH$479,MATCH(P$2,Kraftvärmeprod!$B$1:$AG$1,0),FALSE)/1,0)-IFERROR(VLOOKUP($B69,'Slutlig allokering kvv'!$B$2:$AC$462,MATCH(P$3,'Slutlig allokering kvv'!$B$1:$AJ$1,0),FALSE)/1,0)</f>
        <v>0</v>
      </c>
      <c r="Q69">
        <f>IFERROR(VLOOKUP($B69,Kraftvärmeprod!$B$1:$AH$479,MATCH(Q$2,Kraftvärmeprod!$B$1:$AG$1,0),FALSE)/1,0)-IFERROR(VLOOKUP($B69,'Slutlig allokering kvv'!$B$2:$AC$462,MATCH(Q$3,'Slutlig allokering kvv'!$B$1:$AJ$1,0),FALSE)/1,0)</f>
        <v>0</v>
      </c>
      <c r="R69">
        <f>IFERROR(VLOOKUP($B69,Kraftvärmeprod!$B$1:$AH$479,MATCH(R$2,Kraftvärmeprod!$B$1:$AG$1,0),FALSE)/1,0)-IFERROR(VLOOKUP($B69,'Slutlig allokering kvv'!$B$2:$AC$462,MATCH(R$3,'Slutlig allokering kvv'!$B$1:$AJ$1,0),FALSE)/1,0)</f>
        <v>0</v>
      </c>
      <c r="S69">
        <f>IFERROR(VLOOKUP($B69,Kraftvärmeprod!$B$1:$AH$479,MATCH(S$2,Kraftvärmeprod!$B$1:$AG$1,0),FALSE)/1,0)-IFERROR(VLOOKUP($B69,'Slutlig allokering kvv'!$B$2:$AC$462,MATCH(S$3,'Slutlig allokering kvv'!$B$1:$AJ$1,0),FALSE)/1,0)</f>
        <v>0</v>
      </c>
      <c r="T69">
        <f>IFERROR(VLOOKUP($B69,Kraftvärmeprod!$B$1:$AH$479,MATCH(T$2,Kraftvärmeprod!$B$1:$AG$1,0),FALSE)/1,0)-IFERROR(VLOOKUP($B69,'Slutlig allokering kvv'!$B$2:$AC$462,MATCH(T$3,'Slutlig allokering kvv'!$B$1:$AJ$1,0),FALSE)/1,0)</f>
        <v>0</v>
      </c>
      <c r="U69">
        <f>IFERROR(VLOOKUP($B69,Kraftvärmeprod!$B$1:$AH$479,MATCH(U$2,Kraftvärmeprod!$B$1:$AG$1,0),FALSE)/1,0)-IFERROR(VLOOKUP($B69,'Slutlig allokering kvv'!$B$2:$AC$462,MATCH(U$3,'Slutlig allokering kvv'!$B$1:$AJ$1,0),FALSE)/1,0)</f>
        <v>0</v>
      </c>
      <c r="V69">
        <f>IFERROR(VLOOKUP($B69,Kraftvärmeprod!$B$1:$AH$479,MATCH(V$2,Kraftvärmeprod!$B$1:$AG$1,0),FALSE)/1,0)-IFERROR(VLOOKUP($B69,'Slutlig allokering kvv'!$B$2:$AC$462,MATCH(V$3,'Slutlig allokering kvv'!$B$1:$AJ$1,0),FALSE)/1,0)</f>
        <v>0</v>
      </c>
      <c r="W69">
        <f>IFERROR(VLOOKUP($B69,Kraftvärmeprod!$B$1:$AH$479,MATCH(W$2,Kraftvärmeprod!$B$1:$AG$1,0),FALSE)/1,0)-IFERROR(VLOOKUP($B69,'Slutlig allokering kvv'!$B$2:$AC$462,MATCH(W$3,'Slutlig allokering kvv'!$B$1:$AJ$1,0),FALSE)/1,0)</f>
        <v>0</v>
      </c>
      <c r="X69">
        <f>IFERROR(VLOOKUP($B69,Kraftvärmeprod!$B$1:$AH$479,MATCH(X$2,Kraftvärmeprod!$B$1:$AG$1,0),FALSE)/1,0)-IFERROR(VLOOKUP($B69,'Slutlig allokering kvv'!$B$2:$AC$462,MATCH(X$3,'Slutlig allokering kvv'!$B$1:$AJ$1,0),FALSE)/1,0)</f>
        <v>0</v>
      </c>
      <c r="Y69">
        <f>IFERROR(VLOOKUP($B69,Kraftvärmeprod!$B$1:$AH$479,MATCH(Y$2,Kraftvärmeprod!$B$1:$AG$1,0),FALSE)/1,0)-IFERROR(VLOOKUP($B69,'Slutlig allokering kvv'!$B$2:$AC$462,MATCH(Y$3,'Slutlig allokering kvv'!$B$1:$AJ$1,0),FALSE)/1,0)</f>
        <v>0</v>
      </c>
      <c r="Z69">
        <f>IFERROR(VLOOKUP($B69,Kraftvärmeprod!$B$1:$AH$479,MATCH(Z$2,Kraftvärmeprod!$B$1:$AG$1,0),FALSE)/1,0)-IFERROR(VLOOKUP($B69,'Slutlig allokering kvv'!$B$2:$AC$462,MATCH(Z$3,'Slutlig allokering kvv'!$B$1:$AJ$1,0),FALSE)/1,0)</f>
        <v>0</v>
      </c>
      <c r="AA69">
        <f>IFERROR(VLOOKUP($B69,Kraftvärmeprod!$B$1:$AH$479,MATCH(AA$2,Kraftvärmeprod!$B$1:$AG$1,0),FALSE)/1,0)-IFERROR(VLOOKUP($B69,'Slutlig allokering kvv'!$B$2:$AC$462,MATCH(AA$3,'Slutlig allokering kvv'!$B$1:$AJ$1,0),FALSE)/1,0)</f>
        <v>0</v>
      </c>
      <c r="AB69">
        <f>IFERROR(VLOOKUP($B69,Kraftvärmeprod!$B$1:$AH$479,MATCH(AB$2,Kraftvärmeprod!$B$1:$AG$1,0),FALSE)/1,0)-IFERROR(VLOOKUP($B69,'Slutlig allokering kvv'!$B$2:$AC$462,MATCH(AB$3,'Slutlig allokering kvv'!$B$1:$AJ$1,0),FALSE)/1,0)</f>
        <v>0</v>
      </c>
      <c r="AE69">
        <f t="shared" si="0"/>
        <v>0</v>
      </c>
      <c r="AG69">
        <f>IFERROR(VLOOKUP(B69,'Slutlig allokering kvv'!$B$2:$AJ$462,MATCH("Summa justerad allokerad tillförd energi (utan hjälpel och rökgaskondensering):",'Slutlig allokering kvv'!$B$1:$AK$1,0),FALSE)/1,"")</f>
        <v>0</v>
      </c>
      <c r="AI69" s="23" t="str">
        <f>IFERROR(1-VLOOKUP(B69,'Slutlig allokering kvv'!$B$2:$AJ$462,MATCH("Andel av bränsle i kvv som allokerats till värme, exklusive rökgaskondensering och hjälpel",'Slutlig allokering kvv'!$B$1:$AK$1,0),FALSE),"")</f>
        <v/>
      </c>
      <c r="AK69" s="23" t="str">
        <f t="shared" si="1"/>
        <v/>
      </c>
    </row>
    <row r="70" spans="1:37" x14ac:dyDescent="0.25">
      <c r="A70" s="2" t="s">
        <v>76</v>
      </c>
      <c r="B70" s="2" t="s">
        <v>98</v>
      </c>
      <c r="C70" s="2" t="str">
        <f>IFERROR(VLOOKUP($B70,Kraftvärmeprod!$B$1:$AH$479,MATCH(C$3,Kraftvärmeprod!$B$1:$AG$1,0),FALSE)/1,"")</f>
        <v/>
      </c>
      <c r="D70" s="2" t="str">
        <f>IFERROR(VLOOKUP($B70,Kraftvärmeprod!$B$1:$AH$479,MATCH(D$3,Kraftvärmeprod!$B$1:$AG$1,0),FALSE)/1,"")</f>
        <v/>
      </c>
      <c r="E70">
        <f>IFERROR(VLOOKUP($B70,Kraftvärmeprod!$B$1:$AH$479,MATCH(E$2,Kraftvärmeprod!$B$1:$AG$1,0),FALSE)/1,0)-IFERROR(VLOOKUP($B70,'Slutlig allokering kvv'!$B$2:$AC$462,MATCH(E$3,'Slutlig allokering kvv'!$B$1:$AJ$1,0),FALSE)/1,0)</f>
        <v>0</v>
      </c>
      <c r="F70">
        <f>IFERROR(VLOOKUP($B70,Kraftvärmeprod!$B$1:$AH$479,MATCH(F$2,Kraftvärmeprod!$B$1:$AG$1,0),FALSE)/1,0)-IFERROR(VLOOKUP($B70,'Slutlig allokering kvv'!$B$2:$AC$462,MATCH(F$3,'Slutlig allokering kvv'!$B$1:$AJ$1,0),FALSE)/1,0)</f>
        <v>0</v>
      </c>
      <c r="G70">
        <f>IFERROR(VLOOKUP($B70,Kraftvärmeprod!$B$1:$AH$479,MATCH(G$2,Kraftvärmeprod!$B$1:$AG$1,0),FALSE)/1,0)-IFERROR(VLOOKUP($B70,'Slutlig allokering kvv'!$B$2:$AC$462,MATCH(G$3,'Slutlig allokering kvv'!$B$1:$AJ$1,0),FALSE)/1,0)</f>
        <v>0</v>
      </c>
      <c r="H70">
        <f>IFERROR(VLOOKUP($B70,Kraftvärmeprod!$B$1:$AH$479,MATCH(H$2,Kraftvärmeprod!$B$1:$AG$1,0),FALSE)/1,0)-IFERROR(VLOOKUP($B70,'Slutlig allokering kvv'!$B$2:$AC$462,MATCH(H$3,'Slutlig allokering kvv'!$B$1:$AJ$1,0),FALSE)/1,0)</f>
        <v>0</v>
      </c>
      <c r="I70">
        <f>IFERROR(VLOOKUP($B70,Kraftvärmeprod!$B$1:$AH$479,MATCH(I$2,Kraftvärmeprod!$B$1:$AG$1,0),FALSE)/1,0)-IFERROR(VLOOKUP($B70,'Slutlig allokering kvv'!$B$2:$AC$462,MATCH(I$3,'Slutlig allokering kvv'!$B$1:$AJ$1,0),FALSE)/1,0)</f>
        <v>0</v>
      </c>
      <c r="J70">
        <f>IFERROR(VLOOKUP($B70,Kraftvärmeprod!$B$1:$AH$479,MATCH(J$2,Kraftvärmeprod!$B$1:$AG$1,0),FALSE)/1,0)-IFERROR(VLOOKUP($B70,'Slutlig allokering kvv'!$B$2:$AC$462,MATCH(J$3,'Slutlig allokering kvv'!$B$1:$AJ$1,0),FALSE)/1,0)</f>
        <v>0</v>
      </c>
      <c r="K70">
        <f>IFERROR(VLOOKUP($B70,Kraftvärmeprod!$B$1:$AH$479,MATCH(K$2,Kraftvärmeprod!$B$1:$AG$1,0),FALSE)/1,0)-IFERROR(VLOOKUP($B70,'Slutlig allokering kvv'!$B$2:$AC$462,MATCH(K$3,'Slutlig allokering kvv'!$B$1:$AJ$1,0),FALSE)/1,0)</f>
        <v>0</v>
      </c>
      <c r="L70">
        <f>IFERROR(VLOOKUP($B70,Kraftvärmeprod!$B$1:$AH$479,MATCH(L$2,Kraftvärmeprod!$B$1:$AG$1,0),FALSE)/1,0)-IFERROR(VLOOKUP($B70,'Slutlig allokering kvv'!$B$2:$AC$462,MATCH(L$3,'Slutlig allokering kvv'!$B$1:$AJ$1,0),FALSE)/1,0)</f>
        <v>0</v>
      </c>
      <c r="M70" s="40">
        <f>IFERROR(VLOOKUP($B70,Miljö!$B$1:$S$477,MATCH(M$2,Miljö!$B$1:$X$1,0),FALSE)/1,0)-IFERROR(VLOOKUP($B70,'Slutlig allokering kvv'!$B$2:$AC$462,MATCH(M$3,'Slutlig allokering kvv'!$B$1:$AJ$1,0),FALSE)/1,0)</f>
        <v>0</v>
      </c>
      <c r="N70">
        <f>IFERROR(VLOOKUP($B70,Kraftvärmeprod!$B$1:$AH$479,MATCH(N$2,Kraftvärmeprod!$B$1:$AG$1,0),FALSE)/1,0)-IFERROR(VLOOKUP($B70,'Slutlig allokering kvv'!$B$2:$AC$462,MATCH(N$3,'Slutlig allokering kvv'!$B$1:$AJ$1,0),FALSE)/1,0)</f>
        <v>0</v>
      </c>
      <c r="O70">
        <f>IFERROR(VLOOKUP($B70,Kraftvärmeprod!$B$1:$AH$479,MATCH(O$2,Kraftvärmeprod!$B$1:$AG$1,0),FALSE)/1,0)-IFERROR(VLOOKUP($B70,'Slutlig allokering kvv'!$B$2:$AC$462,MATCH(O$3,'Slutlig allokering kvv'!$B$1:$AJ$1,0),FALSE)/1,0)</f>
        <v>0</v>
      </c>
      <c r="P70">
        <f>IFERROR(VLOOKUP($B70,Kraftvärmeprod!$B$1:$AH$479,MATCH(P$2,Kraftvärmeprod!$B$1:$AG$1,0),FALSE)/1,0)-IFERROR(VLOOKUP($B70,'Slutlig allokering kvv'!$B$2:$AC$462,MATCH(P$3,'Slutlig allokering kvv'!$B$1:$AJ$1,0),FALSE)/1,0)</f>
        <v>0</v>
      </c>
      <c r="Q70">
        <f>IFERROR(VLOOKUP($B70,Kraftvärmeprod!$B$1:$AH$479,MATCH(Q$2,Kraftvärmeprod!$B$1:$AG$1,0),FALSE)/1,0)-IFERROR(VLOOKUP($B70,'Slutlig allokering kvv'!$B$2:$AC$462,MATCH(Q$3,'Slutlig allokering kvv'!$B$1:$AJ$1,0),FALSE)/1,0)</f>
        <v>0</v>
      </c>
      <c r="R70">
        <f>IFERROR(VLOOKUP($B70,Kraftvärmeprod!$B$1:$AH$479,MATCH(R$2,Kraftvärmeprod!$B$1:$AG$1,0),FALSE)/1,0)-IFERROR(VLOOKUP($B70,'Slutlig allokering kvv'!$B$2:$AC$462,MATCH(R$3,'Slutlig allokering kvv'!$B$1:$AJ$1,0),FALSE)/1,0)</f>
        <v>0</v>
      </c>
      <c r="S70">
        <f>IFERROR(VLOOKUP($B70,Kraftvärmeprod!$B$1:$AH$479,MATCH(S$2,Kraftvärmeprod!$B$1:$AG$1,0),FALSE)/1,0)-IFERROR(VLOOKUP($B70,'Slutlig allokering kvv'!$B$2:$AC$462,MATCH(S$3,'Slutlig allokering kvv'!$B$1:$AJ$1,0),FALSE)/1,0)</f>
        <v>0</v>
      </c>
      <c r="T70">
        <f>IFERROR(VLOOKUP($B70,Kraftvärmeprod!$B$1:$AH$479,MATCH(T$2,Kraftvärmeprod!$B$1:$AG$1,0),FALSE)/1,0)-IFERROR(VLOOKUP($B70,'Slutlig allokering kvv'!$B$2:$AC$462,MATCH(T$3,'Slutlig allokering kvv'!$B$1:$AJ$1,0),FALSE)/1,0)</f>
        <v>0</v>
      </c>
      <c r="U70">
        <f>IFERROR(VLOOKUP($B70,Kraftvärmeprod!$B$1:$AH$479,MATCH(U$2,Kraftvärmeprod!$B$1:$AG$1,0),FALSE)/1,0)-IFERROR(VLOOKUP($B70,'Slutlig allokering kvv'!$B$2:$AC$462,MATCH(U$3,'Slutlig allokering kvv'!$B$1:$AJ$1,0),FALSE)/1,0)</f>
        <v>0</v>
      </c>
      <c r="V70">
        <f>IFERROR(VLOOKUP($B70,Kraftvärmeprod!$B$1:$AH$479,MATCH(V$2,Kraftvärmeprod!$B$1:$AG$1,0),FALSE)/1,0)-IFERROR(VLOOKUP($B70,'Slutlig allokering kvv'!$B$2:$AC$462,MATCH(V$3,'Slutlig allokering kvv'!$B$1:$AJ$1,0),FALSE)/1,0)</f>
        <v>0</v>
      </c>
      <c r="W70">
        <f>IFERROR(VLOOKUP($B70,Kraftvärmeprod!$B$1:$AH$479,MATCH(W$2,Kraftvärmeprod!$B$1:$AG$1,0),FALSE)/1,0)-IFERROR(VLOOKUP($B70,'Slutlig allokering kvv'!$B$2:$AC$462,MATCH(W$3,'Slutlig allokering kvv'!$B$1:$AJ$1,0),FALSE)/1,0)</f>
        <v>0</v>
      </c>
      <c r="X70">
        <f>IFERROR(VLOOKUP($B70,Kraftvärmeprod!$B$1:$AH$479,MATCH(X$2,Kraftvärmeprod!$B$1:$AG$1,0),FALSE)/1,0)-IFERROR(VLOOKUP($B70,'Slutlig allokering kvv'!$B$2:$AC$462,MATCH(X$3,'Slutlig allokering kvv'!$B$1:$AJ$1,0),FALSE)/1,0)</f>
        <v>0</v>
      </c>
      <c r="Y70">
        <f>IFERROR(VLOOKUP($B70,Kraftvärmeprod!$B$1:$AH$479,MATCH(Y$2,Kraftvärmeprod!$B$1:$AG$1,0),FALSE)/1,0)-IFERROR(VLOOKUP($B70,'Slutlig allokering kvv'!$B$2:$AC$462,MATCH(Y$3,'Slutlig allokering kvv'!$B$1:$AJ$1,0),FALSE)/1,0)</f>
        <v>0</v>
      </c>
      <c r="Z70">
        <f>IFERROR(VLOOKUP($B70,Kraftvärmeprod!$B$1:$AH$479,MATCH(Z$2,Kraftvärmeprod!$B$1:$AG$1,0),FALSE)/1,0)-IFERROR(VLOOKUP($B70,'Slutlig allokering kvv'!$B$2:$AC$462,MATCH(Z$3,'Slutlig allokering kvv'!$B$1:$AJ$1,0),FALSE)/1,0)</f>
        <v>0</v>
      </c>
      <c r="AA70">
        <f>IFERROR(VLOOKUP($B70,Kraftvärmeprod!$B$1:$AH$479,MATCH(AA$2,Kraftvärmeprod!$B$1:$AG$1,0),FALSE)/1,0)-IFERROR(VLOOKUP($B70,'Slutlig allokering kvv'!$B$2:$AC$462,MATCH(AA$3,'Slutlig allokering kvv'!$B$1:$AJ$1,0),FALSE)/1,0)</f>
        <v>0</v>
      </c>
      <c r="AB70">
        <f>IFERROR(VLOOKUP($B70,Kraftvärmeprod!$B$1:$AH$479,MATCH(AB$2,Kraftvärmeprod!$B$1:$AG$1,0),FALSE)/1,0)-IFERROR(VLOOKUP($B70,'Slutlig allokering kvv'!$B$2:$AC$462,MATCH(AB$3,'Slutlig allokering kvv'!$B$1:$AJ$1,0),FALSE)/1,0)</f>
        <v>0</v>
      </c>
      <c r="AE70">
        <f t="shared" ref="AE70:AE133" si="2">SUM(E70:AB70)-M70</f>
        <v>0</v>
      </c>
      <c r="AG70">
        <f>IFERROR(VLOOKUP(B70,'Slutlig allokering kvv'!$B$2:$AJ$462,MATCH("Summa justerad allokerad tillförd energi (utan hjälpel och rökgaskondensering):",'Slutlig allokering kvv'!$B$1:$AK$1,0),FALSE)/1,"")</f>
        <v>0</v>
      </c>
      <c r="AI70" s="23" t="str">
        <f>IFERROR(1-VLOOKUP(B70,'Slutlig allokering kvv'!$B$2:$AJ$462,MATCH("Andel av bränsle i kvv som allokerats till värme, exklusive rökgaskondensering och hjälpel",'Slutlig allokering kvv'!$B$1:$AK$1,0),FALSE),"")</f>
        <v/>
      </c>
      <c r="AK70" s="23" t="str">
        <f t="shared" ref="AK70:AK133" si="3">IFERROR(AE70/(AE70+AG70),"")</f>
        <v/>
      </c>
    </row>
    <row r="71" spans="1:37" x14ac:dyDescent="0.25">
      <c r="A71" s="2" t="s">
        <v>76</v>
      </c>
      <c r="B71" s="2" t="s">
        <v>99</v>
      </c>
      <c r="C71" s="2" t="str">
        <f>IFERROR(VLOOKUP($B71,Kraftvärmeprod!$B$1:$AH$479,MATCH(C$3,Kraftvärmeprod!$B$1:$AG$1,0),FALSE)/1,"")</f>
        <v/>
      </c>
      <c r="D71" s="2" t="str">
        <f>IFERROR(VLOOKUP($B71,Kraftvärmeprod!$B$1:$AH$479,MATCH(D$3,Kraftvärmeprod!$B$1:$AG$1,0),FALSE)/1,"")</f>
        <v/>
      </c>
      <c r="E71">
        <f>IFERROR(VLOOKUP($B71,Kraftvärmeprod!$B$1:$AH$479,MATCH(E$2,Kraftvärmeprod!$B$1:$AG$1,0),FALSE)/1,0)-IFERROR(VLOOKUP($B71,'Slutlig allokering kvv'!$B$2:$AC$462,MATCH(E$3,'Slutlig allokering kvv'!$B$1:$AJ$1,0),FALSE)/1,0)</f>
        <v>0</v>
      </c>
      <c r="F71">
        <f>IFERROR(VLOOKUP($B71,Kraftvärmeprod!$B$1:$AH$479,MATCH(F$2,Kraftvärmeprod!$B$1:$AG$1,0),FALSE)/1,0)-IFERROR(VLOOKUP($B71,'Slutlig allokering kvv'!$B$2:$AC$462,MATCH(F$3,'Slutlig allokering kvv'!$B$1:$AJ$1,0),FALSE)/1,0)</f>
        <v>0</v>
      </c>
      <c r="G71">
        <f>IFERROR(VLOOKUP($B71,Kraftvärmeprod!$B$1:$AH$479,MATCH(G$2,Kraftvärmeprod!$B$1:$AG$1,0),FALSE)/1,0)-IFERROR(VLOOKUP($B71,'Slutlig allokering kvv'!$B$2:$AC$462,MATCH(G$3,'Slutlig allokering kvv'!$B$1:$AJ$1,0),FALSE)/1,0)</f>
        <v>0</v>
      </c>
      <c r="H71">
        <f>IFERROR(VLOOKUP($B71,Kraftvärmeprod!$B$1:$AH$479,MATCH(H$2,Kraftvärmeprod!$B$1:$AG$1,0),FALSE)/1,0)-IFERROR(VLOOKUP($B71,'Slutlig allokering kvv'!$B$2:$AC$462,MATCH(H$3,'Slutlig allokering kvv'!$B$1:$AJ$1,0),FALSE)/1,0)</f>
        <v>0</v>
      </c>
      <c r="I71">
        <f>IFERROR(VLOOKUP($B71,Kraftvärmeprod!$B$1:$AH$479,MATCH(I$2,Kraftvärmeprod!$B$1:$AG$1,0),FALSE)/1,0)-IFERROR(VLOOKUP($B71,'Slutlig allokering kvv'!$B$2:$AC$462,MATCH(I$3,'Slutlig allokering kvv'!$B$1:$AJ$1,0),FALSE)/1,0)</f>
        <v>0</v>
      </c>
      <c r="J71">
        <f>IFERROR(VLOOKUP($B71,Kraftvärmeprod!$B$1:$AH$479,MATCH(J$2,Kraftvärmeprod!$B$1:$AG$1,0),FALSE)/1,0)-IFERROR(VLOOKUP($B71,'Slutlig allokering kvv'!$B$2:$AC$462,MATCH(J$3,'Slutlig allokering kvv'!$B$1:$AJ$1,0),FALSE)/1,0)</f>
        <v>0</v>
      </c>
      <c r="K71">
        <f>IFERROR(VLOOKUP($B71,Kraftvärmeprod!$B$1:$AH$479,MATCH(K$2,Kraftvärmeprod!$B$1:$AG$1,0),FALSE)/1,0)-IFERROR(VLOOKUP($B71,'Slutlig allokering kvv'!$B$2:$AC$462,MATCH(K$3,'Slutlig allokering kvv'!$B$1:$AJ$1,0),FALSE)/1,0)</f>
        <v>0</v>
      </c>
      <c r="L71">
        <f>IFERROR(VLOOKUP($B71,Kraftvärmeprod!$B$1:$AH$479,MATCH(L$2,Kraftvärmeprod!$B$1:$AG$1,0),FALSE)/1,0)-IFERROR(VLOOKUP($B71,'Slutlig allokering kvv'!$B$2:$AC$462,MATCH(L$3,'Slutlig allokering kvv'!$B$1:$AJ$1,0),FALSE)/1,0)</f>
        <v>0</v>
      </c>
      <c r="M71" s="40">
        <f>IFERROR(VLOOKUP($B71,Miljö!$B$1:$S$477,MATCH(M$2,Miljö!$B$1:$X$1,0),FALSE)/1,0)-IFERROR(VLOOKUP($B71,'Slutlig allokering kvv'!$B$2:$AC$462,MATCH(M$3,'Slutlig allokering kvv'!$B$1:$AJ$1,0),FALSE)/1,0)</f>
        <v>0</v>
      </c>
      <c r="N71">
        <f>IFERROR(VLOOKUP($B71,Kraftvärmeprod!$B$1:$AH$479,MATCH(N$2,Kraftvärmeprod!$B$1:$AG$1,0),FALSE)/1,0)-IFERROR(VLOOKUP($B71,'Slutlig allokering kvv'!$B$2:$AC$462,MATCH(N$3,'Slutlig allokering kvv'!$B$1:$AJ$1,0),FALSE)/1,0)</f>
        <v>0</v>
      </c>
      <c r="O71">
        <f>IFERROR(VLOOKUP($B71,Kraftvärmeprod!$B$1:$AH$479,MATCH(O$2,Kraftvärmeprod!$B$1:$AG$1,0),FALSE)/1,0)-IFERROR(VLOOKUP($B71,'Slutlig allokering kvv'!$B$2:$AC$462,MATCH(O$3,'Slutlig allokering kvv'!$B$1:$AJ$1,0),FALSE)/1,0)</f>
        <v>0</v>
      </c>
      <c r="P71">
        <f>IFERROR(VLOOKUP($B71,Kraftvärmeprod!$B$1:$AH$479,MATCH(P$2,Kraftvärmeprod!$B$1:$AG$1,0),FALSE)/1,0)-IFERROR(VLOOKUP($B71,'Slutlig allokering kvv'!$B$2:$AC$462,MATCH(P$3,'Slutlig allokering kvv'!$B$1:$AJ$1,0),FALSE)/1,0)</f>
        <v>0</v>
      </c>
      <c r="Q71">
        <f>IFERROR(VLOOKUP($B71,Kraftvärmeprod!$B$1:$AH$479,MATCH(Q$2,Kraftvärmeprod!$B$1:$AG$1,0),FALSE)/1,0)-IFERROR(VLOOKUP($B71,'Slutlig allokering kvv'!$B$2:$AC$462,MATCH(Q$3,'Slutlig allokering kvv'!$B$1:$AJ$1,0),FALSE)/1,0)</f>
        <v>0</v>
      </c>
      <c r="R71">
        <f>IFERROR(VLOOKUP($B71,Kraftvärmeprod!$B$1:$AH$479,MATCH(R$2,Kraftvärmeprod!$B$1:$AG$1,0),FALSE)/1,0)-IFERROR(VLOOKUP($B71,'Slutlig allokering kvv'!$B$2:$AC$462,MATCH(R$3,'Slutlig allokering kvv'!$B$1:$AJ$1,0),FALSE)/1,0)</f>
        <v>0</v>
      </c>
      <c r="S71">
        <f>IFERROR(VLOOKUP($B71,Kraftvärmeprod!$B$1:$AH$479,MATCH(S$2,Kraftvärmeprod!$B$1:$AG$1,0),FALSE)/1,0)-IFERROR(VLOOKUP($B71,'Slutlig allokering kvv'!$B$2:$AC$462,MATCH(S$3,'Slutlig allokering kvv'!$B$1:$AJ$1,0),FALSE)/1,0)</f>
        <v>0</v>
      </c>
      <c r="T71">
        <f>IFERROR(VLOOKUP($B71,Kraftvärmeprod!$B$1:$AH$479,MATCH(T$2,Kraftvärmeprod!$B$1:$AG$1,0),FALSE)/1,0)-IFERROR(VLOOKUP($B71,'Slutlig allokering kvv'!$B$2:$AC$462,MATCH(T$3,'Slutlig allokering kvv'!$B$1:$AJ$1,0),FALSE)/1,0)</f>
        <v>0</v>
      </c>
      <c r="U71">
        <f>IFERROR(VLOOKUP($B71,Kraftvärmeprod!$B$1:$AH$479,MATCH(U$2,Kraftvärmeprod!$B$1:$AG$1,0),FALSE)/1,0)-IFERROR(VLOOKUP($B71,'Slutlig allokering kvv'!$B$2:$AC$462,MATCH(U$3,'Slutlig allokering kvv'!$B$1:$AJ$1,0),FALSE)/1,0)</f>
        <v>0</v>
      </c>
      <c r="V71">
        <f>IFERROR(VLOOKUP($B71,Kraftvärmeprod!$B$1:$AH$479,MATCH(V$2,Kraftvärmeprod!$B$1:$AG$1,0),FALSE)/1,0)-IFERROR(VLOOKUP($B71,'Slutlig allokering kvv'!$B$2:$AC$462,MATCH(V$3,'Slutlig allokering kvv'!$B$1:$AJ$1,0),FALSE)/1,0)</f>
        <v>0</v>
      </c>
      <c r="W71">
        <f>IFERROR(VLOOKUP($B71,Kraftvärmeprod!$B$1:$AH$479,MATCH(W$2,Kraftvärmeprod!$B$1:$AG$1,0),FALSE)/1,0)-IFERROR(VLOOKUP($B71,'Slutlig allokering kvv'!$B$2:$AC$462,MATCH(W$3,'Slutlig allokering kvv'!$B$1:$AJ$1,0),FALSE)/1,0)</f>
        <v>0</v>
      </c>
      <c r="X71">
        <f>IFERROR(VLOOKUP($B71,Kraftvärmeprod!$B$1:$AH$479,MATCH(X$2,Kraftvärmeprod!$B$1:$AG$1,0),FALSE)/1,0)-IFERROR(VLOOKUP($B71,'Slutlig allokering kvv'!$B$2:$AC$462,MATCH(X$3,'Slutlig allokering kvv'!$B$1:$AJ$1,0),FALSE)/1,0)</f>
        <v>0</v>
      </c>
      <c r="Y71">
        <f>IFERROR(VLOOKUP($B71,Kraftvärmeprod!$B$1:$AH$479,MATCH(Y$2,Kraftvärmeprod!$B$1:$AG$1,0),FALSE)/1,0)-IFERROR(VLOOKUP($B71,'Slutlig allokering kvv'!$B$2:$AC$462,MATCH(Y$3,'Slutlig allokering kvv'!$B$1:$AJ$1,0),FALSE)/1,0)</f>
        <v>0</v>
      </c>
      <c r="Z71">
        <f>IFERROR(VLOOKUP($B71,Kraftvärmeprod!$B$1:$AH$479,MATCH(Z$2,Kraftvärmeprod!$B$1:$AG$1,0),FALSE)/1,0)-IFERROR(VLOOKUP($B71,'Slutlig allokering kvv'!$B$2:$AC$462,MATCH(Z$3,'Slutlig allokering kvv'!$B$1:$AJ$1,0),FALSE)/1,0)</f>
        <v>0</v>
      </c>
      <c r="AA71">
        <f>IFERROR(VLOOKUP($B71,Kraftvärmeprod!$B$1:$AH$479,MATCH(AA$2,Kraftvärmeprod!$B$1:$AG$1,0),FALSE)/1,0)-IFERROR(VLOOKUP($B71,'Slutlig allokering kvv'!$B$2:$AC$462,MATCH(AA$3,'Slutlig allokering kvv'!$B$1:$AJ$1,0),FALSE)/1,0)</f>
        <v>0</v>
      </c>
      <c r="AB71">
        <f>IFERROR(VLOOKUP($B71,Kraftvärmeprod!$B$1:$AH$479,MATCH(AB$2,Kraftvärmeprod!$B$1:$AG$1,0),FALSE)/1,0)-IFERROR(VLOOKUP($B71,'Slutlig allokering kvv'!$B$2:$AC$462,MATCH(AB$3,'Slutlig allokering kvv'!$B$1:$AJ$1,0),FALSE)/1,0)</f>
        <v>0</v>
      </c>
      <c r="AE71">
        <f t="shared" si="2"/>
        <v>0</v>
      </c>
      <c r="AG71">
        <f>IFERROR(VLOOKUP(B71,'Slutlig allokering kvv'!$B$2:$AJ$462,MATCH("Summa justerad allokerad tillförd energi (utan hjälpel och rökgaskondensering):",'Slutlig allokering kvv'!$B$1:$AK$1,0),FALSE)/1,"")</f>
        <v>0</v>
      </c>
      <c r="AI71" s="23" t="str">
        <f>IFERROR(1-VLOOKUP(B71,'Slutlig allokering kvv'!$B$2:$AJ$462,MATCH("Andel av bränsle i kvv som allokerats till värme, exklusive rökgaskondensering och hjälpel",'Slutlig allokering kvv'!$B$1:$AK$1,0),FALSE),"")</f>
        <v/>
      </c>
      <c r="AK71" s="23" t="str">
        <f t="shared" si="3"/>
        <v/>
      </c>
    </row>
    <row r="72" spans="1:37" x14ac:dyDescent="0.25">
      <c r="A72" s="2" t="s">
        <v>100</v>
      </c>
      <c r="B72" s="2" t="s">
        <v>101</v>
      </c>
      <c r="C72" s="2" t="str">
        <f>IFERROR(VLOOKUP($B72,Kraftvärmeprod!$B$1:$AH$479,MATCH(C$3,Kraftvärmeprod!$B$1:$AG$1,0),FALSE)/1,"")</f>
        <v/>
      </c>
      <c r="D72" s="2" t="str">
        <f>IFERROR(VLOOKUP($B72,Kraftvärmeprod!$B$1:$AH$479,MATCH(D$3,Kraftvärmeprod!$B$1:$AG$1,0),FALSE)/1,"")</f>
        <v/>
      </c>
      <c r="E72">
        <f>IFERROR(VLOOKUP($B72,Kraftvärmeprod!$B$1:$AH$479,MATCH(E$2,Kraftvärmeprod!$B$1:$AG$1,0),FALSE)/1,0)-IFERROR(VLOOKUP($B72,'Slutlig allokering kvv'!$B$2:$AC$462,MATCH(E$3,'Slutlig allokering kvv'!$B$1:$AJ$1,0),FALSE)/1,0)</f>
        <v>0</v>
      </c>
      <c r="F72">
        <f>IFERROR(VLOOKUP($B72,Kraftvärmeprod!$B$1:$AH$479,MATCH(F$2,Kraftvärmeprod!$B$1:$AG$1,0),FALSE)/1,0)-IFERROR(VLOOKUP($B72,'Slutlig allokering kvv'!$B$2:$AC$462,MATCH(F$3,'Slutlig allokering kvv'!$B$1:$AJ$1,0),FALSE)/1,0)</f>
        <v>0</v>
      </c>
      <c r="G72">
        <f>IFERROR(VLOOKUP($B72,Kraftvärmeprod!$B$1:$AH$479,MATCH(G$2,Kraftvärmeprod!$B$1:$AG$1,0),FALSE)/1,0)-IFERROR(VLOOKUP($B72,'Slutlig allokering kvv'!$B$2:$AC$462,MATCH(G$3,'Slutlig allokering kvv'!$B$1:$AJ$1,0),FALSE)/1,0)</f>
        <v>0</v>
      </c>
      <c r="H72">
        <f>IFERROR(VLOOKUP($B72,Kraftvärmeprod!$B$1:$AH$479,MATCH(H$2,Kraftvärmeprod!$B$1:$AG$1,0),FALSE)/1,0)-IFERROR(VLOOKUP($B72,'Slutlig allokering kvv'!$B$2:$AC$462,MATCH(H$3,'Slutlig allokering kvv'!$B$1:$AJ$1,0),FALSE)/1,0)</f>
        <v>0</v>
      </c>
      <c r="I72">
        <f>IFERROR(VLOOKUP($B72,Kraftvärmeprod!$B$1:$AH$479,MATCH(I$2,Kraftvärmeprod!$B$1:$AG$1,0),FALSE)/1,0)-IFERROR(VLOOKUP($B72,'Slutlig allokering kvv'!$B$2:$AC$462,MATCH(I$3,'Slutlig allokering kvv'!$B$1:$AJ$1,0),FALSE)/1,0)</f>
        <v>0</v>
      </c>
      <c r="J72">
        <f>IFERROR(VLOOKUP($B72,Kraftvärmeprod!$B$1:$AH$479,MATCH(J$2,Kraftvärmeprod!$B$1:$AG$1,0),FALSE)/1,0)-IFERROR(VLOOKUP($B72,'Slutlig allokering kvv'!$B$2:$AC$462,MATCH(J$3,'Slutlig allokering kvv'!$B$1:$AJ$1,0),FALSE)/1,0)</f>
        <v>0</v>
      </c>
      <c r="K72">
        <f>IFERROR(VLOOKUP($B72,Kraftvärmeprod!$B$1:$AH$479,MATCH(K$2,Kraftvärmeprod!$B$1:$AG$1,0),FALSE)/1,0)-IFERROR(VLOOKUP($B72,'Slutlig allokering kvv'!$B$2:$AC$462,MATCH(K$3,'Slutlig allokering kvv'!$B$1:$AJ$1,0),FALSE)/1,0)</f>
        <v>0</v>
      </c>
      <c r="L72">
        <f>IFERROR(VLOOKUP($B72,Kraftvärmeprod!$B$1:$AH$479,MATCH(L$2,Kraftvärmeprod!$B$1:$AG$1,0),FALSE)/1,0)-IFERROR(VLOOKUP($B72,'Slutlig allokering kvv'!$B$2:$AC$462,MATCH(L$3,'Slutlig allokering kvv'!$B$1:$AJ$1,0),FALSE)/1,0)</f>
        <v>0</v>
      </c>
      <c r="M72" s="40">
        <f>IFERROR(VLOOKUP($B72,Miljö!$B$1:$S$477,MATCH(M$2,Miljö!$B$1:$X$1,0),FALSE)/1,0)-IFERROR(VLOOKUP($B72,'Slutlig allokering kvv'!$B$2:$AC$462,MATCH(M$3,'Slutlig allokering kvv'!$B$1:$AJ$1,0),FALSE)/1,0)</f>
        <v>0</v>
      </c>
      <c r="N72">
        <f>IFERROR(VLOOKUP($B72,Kraftvärmeprod!$B$1:$AH$479,MATCH(N$2,Kraftvärmeprod!$B$1:$AG$1,0),FALSE)/1,0)-IFERROR(VLOOKUP($B72,'Slutlig allokering kvv'!$B$2:$AC$462,MATCH(N$3,'Slutlig allokering kvv'!$B$1:$AJ$1,0),FALSE)/1,0)</f>
        <v>0</v>
      </c>
      <c r="O72">
        <f>IFERROR(VLOOKUP($B72,Kraftvärmeprod!$B$1:$AH$479,MATCH(O$2,Kraftvärmeprod!$B$1:$AG$1,0),FALSE)/1,0)-IFERROR(VLOOKUP($B72,'Slutlig allokering kvv'!$B$2:$AC$462,MATCH(O$3,'Slutlig allokering kvv'!$B$1:$AJ$1,0),FALSE)/1,0)</f>
        <v>0</v>
      </c>
      <c r="P72">
        <f>IFERROR(VLOOKUP($B72,Kraftvärmeprod!$B$1:$AH$479,MATCH(P$2,Kraftvärmeprod!$B$1:$AG$1,0),FALSE)/1,0)-IFERROR(VLOOKUP($B72,'Slutlig allokering kvv'!$B$2:$AC$462,MATCH(P$3,'Slutlig allokering kvv'!$B$1:$AJ$1,0),FALSE)/1,0)</f>
        <v>0</v>
      </c>
      <c r="Q72">
        <f>IFERROR(VLOOKUP($B72,Kraftvärmeprod!$B$1:$AH$479,MATCH(Q$2,Kraftvärmeprod!$B$1:$AG$1,0),FALSE)/1,0)-IFERROR(VLOOKUP($B72,'Slutlig allokering kvv'!$B$2:$AC$462,MATCH(Q$3,'Slutlig allokering kvv'!$B$1:$AJ$1,0),FALSE)/1,0)</f>
        <v>0</v>
      </c>
      <c r="R72">
        <f>IFERROR(VLOOKUP($B72,Kraftvärmeprod!$B$1:$AH$479,MATCH(R$2,Kraftvärmeprod!$B$1:$AG$1,0),FALSE)/1,0)-IFERROR(VLOOKUP($B72,'Slutlig allokering kvv'!$B$2:$AC$462,MATCH(R$3,'Slutlig allokering kvv'!$B$1:$AJ$1,0),FALSE)/1,0)</f>
        <v>0</v>
      </c>
      <c r="S72">
        <f>IFERROR(VLOOKUP($B72,Kraftvärmeprod!$B$1:$AH$479,MATCH(S$2,Kraftvärmeprod!$B$1:$AG$1,0),FALSE)/1,0)-IFERROR(VLOOKUP($B72,'Slutlig allokering kvv'!$B$2:$AC$462,MATCH(S$3,'Slutlig allokering kvv'!$B$1:$AJ$1,0),FALSE)/1,0)</f>
        <v>0</v>
      </c>
      <c r="T72">
        <f>IFERROR(VLOOKUP($B72,Kraftvärmeprod!$B$1:$AH$479,MATCH(T$2,Kraftvärmeprod!$B$1:$AG$1,0),FALSE)/1,0)-IFERROR(VLOOKUP($B72,'Slutlig allokering kvv'!$B$2:$AC$462,MATCH(T$3,'Slutlig allokering kvv'!$B$1:$AJ$1,0),FALSE)/1,0)</f>
        <v>0</v>
      </c>
      <c r="U72">
        <f>IFERROR(VLOOKUP($B72,Kraftvärmeprod!$B$1:$AH$479,MATCH(U$2,Kraftvärmeprod!$B$1:$AG$1,0),FALSE)/1,0)-IFERROR(VLOOKUP($B72,'Slutlig allokering kvv'!$B$2:$AC$462,MATCH(U$3,'Slutlig allokering kvv'!$B$1:$AJ$1,0),FALSE)/1,0)</f>
        <v>0</v>
      </c>
      <c r="V72">
        <f>IFERROR(VLOOKUP($B72,Kraftvärmeprod!$B$1:$AH$479,MATCH(V$2,Kraftvärmeprod!$B$1:$AG$1,0),FALSE)/1,0)-IFERROR(VLOOKUP($B72,'Slutlig allokering kvv'!$B$2:$AC$462,MATCH(V$3,'Slutlig allokering kvv'!$B$1:$AJ$1,0),FALSE)/1,0)</f>
        <v>0</v>
      </c>
      <c r="W72">
        <f>IFERROR(VLOOKUP($B72,Kraftvärmeprod!$B$1:$AH$479,MATCH(W$2,Kraftvärmeprod!$B$1:$AG$1,0),FALSE)/1,0)-IFERROR(VLOOKUP($B72,'Slutlig allokering kvv'!$B$2:$AC$462,MATCH(W$3,'Slutlig allokering kvv'!$B$1:$AJ$1,0),FALSE)/1,0)</f>
        <v>0</v>
      </c>
      <c r="X72">
        <f>IFERROR(VLOOKUP($B72,Kraftvärmeprod!$B$1:$AH$479,MATCH(X$2,Kraftvärmeprod!$B$1:$AG$1,0),FALSE)/1,0)-IFERROR(VLOOKUP($B72,'Slutlig allokering kvv'!$B$2:$AC$462,MATCH(X$3,'Slutlig allokering kvv'!$B$1:$AJ$1,0),FALSE)/1,0)</f>
        <v>0</v>
      </c>
      <c r="Y72">
        <f>IFERROR(VLOOKUP($B72,Kraftvärmeprod!$B$1:$AH$479,MATCH(Y$2,Kraftvärmeprod!$B$1:$AG$1,0),FALSE)/1,0)-IFERROR(VLOOKUP($B72,'Slutlig allokering kvv'!$B$2:$AC$462,MATCH(Y$3,'Slutlig allokering kvv'!$B$1:$AJ$1,0),FALSE)/1,0)</f>
        <v>0</v>
      </c>
      <c r="Z72">
        <f>IFERROR(VLOOKUP($B72,Kraftvärmeprod!$B$1:$AH$479,MATCH(Z$2,Kraftvärmeprod!$B$1:$AG$1,0),FALSE)/1,0)-IFERROR(VLOOKUP($B72,'Slutlig allokering kvv'!$B$2:$AC$462,MATCH(Z$3,'Slutlig allokering kvv'!$B$1:$AJ$1,0),FALSE)/1,0)</f>
        <v>0</v>
      </c>
      <c r="AA72">
        <f>IFERROR(VLOOKUP($B72,Kraftvärmeprod!$B$1:$AH$479,MATCH(AA$2,Kraftvärmeprod!$B$1:$AG$1,0),FALSE)/1,0)-IFERROR(VLOOKUP($B72,'Slutlig allokering kvv'!$B$2:$AC$462,MATCH(AA$3,'Slutlig allokering kvv'!$B$1:$AJ$1,0),FALSE)/1,0)</f>
        <v>0</v>
      </c>
      <c r="AB72">
        <f>IFERROR(VLOOKUP($B72,Kraftvärmeprod!$B$1:$AH$479,MATCH(AB$2,Kraftvärmeprod!$B$1:$AG$1,0),FALSE)/1,0)-IFERROR(VLOOKUP($B72,'Slutlig allokering kvv'!$B$2:$AC$462,MATCH(AB$3,'Slutlig allokering kvv'!$B$1:$AJ$1,0),FALSE)/1,0)</f>
        <v>0</v>
      </c>
      <c r="AE72">
        <f t="shared" si="2"/>
        <v>0</v>
      </c>
      <c r="AG72">
        <f>IFERROR(VLOOKUP(B72,'Slutlig allokering kvv'!$B$2:$AJ$462,MATCH("Summa justerad allokerad tillförd energi (utan hjälpel och rökgaskondensering):",'Slutlig allokering kvv'!$B$1:$AK$1,0),FALSE)/1,"")</f>
        <v>0</v>
      </c>
      <c r="AI72" s="23" t="str">
        <f>IFERROR(1-VLOOKUP(B72,'Slutlig allokering kvv'!$B$2:$AJ$462,MATCH("Andel av bränsle i kvv som allokerats till värme, exklusive rökgaskondensering och hjälpel",'Slutlig allokering kvv'!$B$1:$AK$1,0),FALSE),"")</f>
        <v/>
      </c>
      <c r="AK72" s="23" t="str">
        <f t="shared" si="3"/>
        <v/>
      </c>
    </row>
    <row r="73" spans="1:37" x14ac:dyDescent="0.25">
      <c r="A73" s="2" t="s">
        <v>102</v>
      </c>
      <c r="B73" s="2" t="s">
        <v>103</v>
      </c>
      <c r="C73" s="2">
        <f>IFERROR(VLOOKUP($B73,Kraftvärmeprod!$B$1:$AH$479,MATCH(C$3,Kraftvärmeprod!$B$1:$AG$1,0),FALSE)/1,"")</f>
        <v>98.590999999999994</v>
      </c>
      <c r="D73" s="2">
        <f>IFERROR(VLOOKUP($B73,Kraftvärmeprod!$B$1:$AH$479,MATCH(D$3,Kraftvärmeprod!$B$1:$AG$1,0),FALSE)/1,"")</f>
        <v>11.79</v>
      </c>
      <c r="E73">
        <f>IFERROR(VLOOKUP($B73,Kraftvärmeprod!$B$1:$AH$479,MATCH(E$2,Kraftvärmeprod!$B$1:$AG$1,0),FALSE)/1,0)-IFERROR(VLOOKUP($B73,'Slutlig allokering kvv'!$B$2:$AC$462,MATCH(E$3,'Slutlig allokering kvv'!$B$1:$AJ$1,0),FALSE)/1,0)</f>
        <v>36.223799999999983</v>
      </c>
      <c r="F73">
        <f>IFERROR(VLOOKUP($B73,Kraftvärmeprod!$B$1:$AH$479,MATCH(F$2,Kraftvärmeprod!$B$1:$AG$1,0),FALSE)/1,0)-IFERROR(VLOOKUP($B73,'Slutlig allokering kvv'!$B$2:$AC$462,MATCH(F$3,'Slutlig allokering kvv'!$B$1:$AJ$1,0),FALSE)/1,0)</f>
        <v>0</v>
      </c>
      <c r="G73">
        <f>IFERROR(VLOOKUP($B73,Kraftvärmeprod!$B$1:$AH$479,MATCH(G$2,Kraftvärmeprod!$B$1:$AG$1,0),FALSE)/1,0)-IFERROR(VLOOKUP($B73,'Slutlig allokering kvv'!$B$2:$AC$462,MATCH(G$3,'Slutlig allokering kvv'!$B$1:$AJ$1,0),FALSE)/1,0)</f>
        <v>0</v>
      </c>
      <c r="H73">
        <f>IFERROR(VLOOKUP($B73,Kraftvärmeprod!$B$1:$AH$479,MATCH(H$2,Kraftvärmeprod!$B$1:$AG$1,0),FALSE)/1,0)-IFERROR(VLOOKUP($B73,'Slutlig allokering kvv'!$B$2:$AC$462,MATCH(H$3,'Slutlig allokering kvv'!$B$1:$AJ$1,0),FALSE)/1,0)</f>
        <v>0</v>
      </c>
      <c r="I73">
        <f>IFERROR(VLOOKUP($B73,Kraftvärmeprod!$B$1:$AH$479,MATCH(I$2,Kraftvärmeprod!$B$1:$AG$1,0),FALSE)/1,0)-IFERROR(VLOOKUP($B73,'Slutlig allokering kvv'!$B$2:$AC$462,MATCH(I$3,'Slutlig allokering kvv'!$B$1:$AJ$1,0),FALSE)/1,0)</f>
        <v>9.7387000000000001E-2</v>
      </c>
      <c r="J73">
        <f>IFERROR(VLOOKUP($B73,Kraftvärmeprod!$B$1:$AH$479,MATCH(J$2,Kraftvärmeprod!$B$1:$AG$1,0),FALSE)/1,0)-IFERROR(VLOOKUP($B73,'Slutlig allokering kvv'!$B$2:$AC$462,MATCH(J$3,'Slutlig allokering kvv'!$B$1:$AJ$1,0),FALSE)/1,0)</f>
        <v>0</v>
      </c>
      <c r="K73">
        <f>IFERROR(VLOOKUP($B73,Kraftvärmeprod!$B$1:$AH$479,MATCH(K$2,Kraftvärmeprod!$B$1:$AG$1,0),FALSE)/1,0)-IFERROR(VLOOKUP($B73,'Slutlig allokering kvv'!$B$2:$AC$462,MATCH(K$3,'Slutlig allokering kvv'!$B$1:$AJ$1,0),FALSE)/1,0)</f>
        <v>0</v>
      </c>
      <c r="L73">
        <f>IFERROR(VLOOKUP($B73,Kraftvärmeprod!$B$1:$AH$479,MATCH(L$2,Kraftvärmeprod!$B$1:$AG$1,0),FALSE)/1,0)-IFERROR(VLOOKUP($B73,'Slutlig allokering kvv'!$B$2:$AC$462,MATCH(L$3,'Slutlig allokering kvv'!$B$1:$AJ$1,0),FALSE)/1,0)</f>
        <v>0</v>
      </c>
      <c r="M73" s="40">
        <f>IFERROR(VLOOKUP($B73,Miljö!$B$1:$S$477,MATCH(M$2,Miljö!$B$1:$X$1,0),FALSE)/1,0)-IFERROR(VLOOKUP($B73,'Slutlig allokering kvv'!$B$2:$AC$462,MATCH(M$3,'Slutlig allokering kvv'!$B$1:$AJ$1,0),FALSE)/1,0)</f>
        <v>0</v>
      </c>
      <c r="N73">
        <f>IFERROR(VLOOKUP($B73,Kraftvärmeprod!$B$1:$AH$479,MATCH(N$2,Kraftvärmeprod!$B$1:$AG$1,0),FALSE)/1,0)-IFERROR(VLOOKUP($B73,'Slutlig allokering kvv'!$B$2:$AC$462,MATCH(N$3,'Slutlig allokering kvv'!$B$1:$AJ$1,0),FALSE)/1,0)</f>
        <v>0</v>
      </c>
      <c r="O73">
        <f>IFERROR(VLOOKUP($B73,Kraftvärmeprod!$B$1:$AH$479,MATCH(O$2,Kraftvärmeprod!$B$1:$AG$1,0),FALSE)/1,0)-IFERROR(VLOOKUP($B73,'Slutlig allokering kvv'!$B$2:$AC$462,MATCH(O$3,'Slutlig allokering kvv'!$B$1:$AJ$1,0),FALSE)/1,0)</f>
        <v>0</v>
      </c>
      <c r="P73">
        <f>IFERROR(VLOOKUP($B73,Kraftvärmeprod!$B$1:$AH$479,MATCH(P$2,Kraftvärmeprod!$B$1:$AG$1,0),FALSE)/1,0)-IFERROR(VLOOKUP($B73,'Slutlig allokering kvv'!$B$2:$AC$462,MATCH(P$3,'Slutlig allokering kvv'!$B$1:$AJ$1,0),FALSE)/1,0)</f>
        <v>0</v>
      </c>
      <c r="Q73">
        <f>IFERROR(VLOOKUP($B73,Kraftvärmeprod!$B$1:$AH$479,MATCH(Q$2,Kraftvärmeprod!$B$1:$AG$1,0),FALSE)/1,0)-IFERROR(VLOOKUP($B73,'Slutlig allokering kvv'!$B$2:$AC$462,MATCH(Q$3,'Slutlig allokering kvv'!$B$1:$AJ$1,0),FALSE)/1,0)</f>
        <v>0</v>
      </c>
      <c r="R73">
        <f>IFERROR(VLOOKUP($B73,Kraftvärmeprod!$B$1:$AH$479,MATCH(R$2,Kraftvärmeprod!$B$1:$AG$1,0),FALSE)/1,0)-IFERROR(VLOOKUP($B73,'Slutlig allokering kvv'!$B$2:$AC$462,MATCH(R$3,'Slutlig allokering kvv'!$B$1:$AJ$1,0),FALSE)/1,0)</f>
        <v>0</v>
      </c>
      <c r="S73">
        <f>IFERROR(VLOOKUP($B73,Kraftvärmeprod!$B$1:$AH$479,MATCH(S$2,Kraftvärmeprod!$B$1:$AG$1,0),FALSE)/1,0)-IFERROR(VLOOKUP($B73,'Slutlig allokering kvv'!$B$2:$AC$462,MATCH(S$3,'Slutlig allokering kvv'!$B$1:$AJ$1,0),FALSE)/1,0)</f>
        <v>0</v>
      </c>
      <c r="T73">
        <f>IFERROR(VLOOKUP($B73,Kraftvärmeprod!$B$1:$AH$479,MATCH(T$2,Kraftvärmeprod!$B$1:$AG$1,0),FALSE)/1,0)-IFERROR(VLOOKUP($B73,'Slutlig allokering kvv'!$B$2:$AC$462,MATCH(T$3,'Slutlig allokering kvv'!$B$1:$AJ$1,0),FALSE)/1,0)</f>
        <v>0</v>
      </c>
      <c r="U73">
        <f>IFERROR(VLOOKUP($B73,Kraftvärmeprod!$B$1:$AH$479,MATCH(U$2,Kraftvärmeprod!$B$1:$AG$1,0),FALSE)/1,0)-IFERROR(VLOOKUP($B73,'Slutlig allokering kvv'!$B$2:$AC$462,MATCH(U$3,'Slutlig allokering kvv'!$B$1:$AJ$1,0),FALSE)/1,0)</f>
        <v>0</v>
      </c>
      <c r="V73">
        <f>IFERROR(VLOOKUP($B73,Kraftvärmeprod!$B$1:$AH$479,MATCH(V$2,Kraftvärmeprod!$B$1:$AG$1,0),FALSE)/1,0)-IFERROR(VLOOKUP($B73,'Slutlig allokering kvv'!$B$2:$AC$462,MATCH(V$3,'Slutlig allokering kvv'!$B$1:$AJ$1,0),FALSE)/1,0)</f>
        <v>0</v>
      </c>
      <c r="W73">
        <f>IFERROR(VLOOKUP($B73,Kraftvärmeprod!$B$1:$AH$479,MATCH(W$2,Kraftvärmeprod!$B$1:$AG$1,0),FALSE)/1,0)-IFERROR(VLOOKUP($B73,'Slutlig allokering kvv'!$B$2:$AC$462,MATCH(W$3,'Slutlig allokering kvv'!$B$1:$AJ$1,0),FALSE)/1,0)</f>
        <v>0</v>
      </c>
      <c r="X73">
        <f>IFERROR(VLOOKUP($B73,Kraftvärmeprod!$B$1:$AH$479,MATCH(X$2,Kraftvärmeprod!$B$1:$AG$1,0),FALSE)/1,0)-IFERROR(VLOOKUP($B73,'Slutlig allokering kvv'!$B$2:$AC$462,MATCH(X$3,'Slutlig allokering kvv'!$B$1:$AJ$1,0),FALSE)/1,0)</f>
        <v>0</v>
      </c>
      <c r="Y73">
        <f>IFERROR(VLOOKUP($B73,Kraftvärmeprod!$B$1:$AH$479,MATCH(Y$2,Kraftvärmeprod!$B$1:$AG$1,0),FALSE)/1,0)-IFERROR(VLOOKUP($B73,'Slutlig allokering kvv'!$B$2:$AC$462,MATCH(Y$3,'Slutlig allokering kvv'!$B$1:$AJ$1,0),FALSE)/1,0)</f>
        <v>0</v>
      </c>
      <c r="Z73">
        <f>IFERROR(VLOOKUP($B73,Kraftvärmeprod!$B$1:$AH$479,MATCH(Z$2,Kraftvärmeprod!$B$1:$AG$1,0),FALSE)/1,0)-IFERROR(VLOOKUP($B73,'Slutlig allokering kvv'!$B$2:$AC$462,MATCH(Z$3,'Slutlig allokering kvv'!$B$1:$AJ$1,0),FALSE)/1,0)</f>
        <v>0</v>
      </c>
      <c r="AA73">
        <f>IFERROR(VLOOKUP($B73,Kraftvärmeprod!$B$1:$AH$479,MATCH(AA$2,Kraftvärmeprod!$B$1:$AG$1,0),FALSE)/1,0)-IFERROR(VLOOKUP($B73,'Slutlig allokering kvv'!$B$2:$AC$462,MATCH(AA$3,'Slutlig allokering kvv'!$B$1:$AJ$1,0),FALSE)/1,0)</f>
        <v>0</v>
      </c>
      <c r="AB73">
        <f>IFERROR(VLOOKUP($B73,Kraftvärmeprod!$B$1:$AH$479,MATCH(AB$2,Kraftvärmeprod!$B$1:$AG$1,0),FALSE)/1,0)-IFERROR(VLOOKUP($B73,'Slutlig allokering kvv'!$B$2:$AC$462,MATCH(AB$3,'Slutlig allokering kvv'!$B$1:$AJ$1,0),FALSE)/1,0)</f>
        <v>0</v>
      </c>
      <c r="AE73">
        <f t="shared" si="2"/>
        <v>36.321186999999981</v>
      </c>
      <c r="AG73">
        <f>IFERROR(VLOOKUP(B73,'Slutlig allokering kvv'!$B$2:$AJ$462,MATCH("Summa justerad allokerad tillförd energi (utan hjälpel och rökgaskondensering):",'Slutlig allokering kvv'!$B$1:$AK$1,0),FALSE)/1,"")</f>
        <v>95.062813000000006</v>
      </c>
      <c r="AI73" s="23">
        <f>IFERROR(1-VLOOKUP(B73,'Slutlig allokering kvv'!$B$2:$AJ$462,MATCH("Andel av bränsle i kvv som allokerats till värme, exklusive rökgaskondensering och hjälpel",'Slutlig allokering kvv'!$B$1:$AK$1,0),FALSE),"")</f>
        <v>0.27645061042440466</v>
      </c>
      <c r="AK73" s="23">
        <f t="shared" si="3"/>
        <v>0.27645061042440466</v>
      </c>
    </row>
    <row r="74" spans="1:37" x14ac:dyDescent="0.25">
      <c r="A74" s="2" t="s">
        <v>102</v>
      </c>
      <c r="B74" s="2" t="s">
        <v>104</v>
      </c>
      <c r="C74" s="2" t="str">
        <f>IFERROR(VLOOKUP($B74,Kraftvärmeprod!$B$1:$AH$479,MATCH(C$3,Kraftvärmeprod!$B$1:$AG$1,0),FALSE)/1,"")</f>
        <v/>
      </c>
      <c r="D74" s="2" t="str">
        <f>IFERROR(VLOOKUP($B74,Kraftvärmeprod!$B$1:$AH$479,MATCH(D$3,Kraftvärmeprod!$B$1:$AG$1,0),FALSE)/1,"")</f>
        <v/>
      </c>
      <c r="E74">
        <f>IFERROR(VLOOKUP($B74,Kraftvärmeprod!$B$1:$AH$479,MATCH(E$2,Kraftvärmeprod!$B$1:$AG$1,0),FALSE)/1,0)-IFERROR(VLOOKUP($B74,'Slutlig allokering kvv'!$B$2:$AC$462,MATCH(E$3,'Slutlig allokering kvv'!$B$1:$AJ$1,0),FALSE)/1,0)</f>
        <v>0</v>
      </c>
      <c r="F74">
        <f>IFERROR(VLOOKUP($B74,Kraftvärmeprod!$B$1:$AH$479,MATCH(F$2,Kraftvärmeprod!$B$1:$AG$1,0),FALSE)/1,0)-IFERROR(VLOOKUP($B74,'Slutlig allokering kvv'!$B$2:$AC$462,MATCH(F$3,'Slutlig allokering kvv'!$B$1:$AJ$1,0),FALSE)/1,0)</f>
        <v>0</v>
      </c>
      <c r="G74">
        <f>IFERROR(VLOOKUP($B74,Kraftvärmeprod!$B$1:$AH$479,MATCH(G$2,Kraftvärmeprod!$B$1:$AG$1,0),FALSE)/1,0)-IFERROR(VLOOKUP($B74,'Slutlig allokering kvv'!$B$2:$AC$462,MATCH(G$3,'Slutlig allokering kvv'!$B$1:$AJ$1,0),FALSE)/1,0)</f>
        <v>0</v>
      </c>
      <c r="H74">
        <f>IFERROR(VLOOKUP($B74,Kraftvärmeprod!$B$1:$AH$479,MATCH(H$2,Kraftvärmeprod!$B$1:$AG$1,0),FALSE)/1,0)-IFERROR(VLOOKUP($B74,'Slutlig allokering kvv'!$B$2:$AC$462,MATCH(H$3,'Slutlig allokering kvv'!$B$1:$AJ$1,0),FALSE)/1,0)</f>
        <v>0</v>
      </c>
      <c r="I74">
        <f>IFERROR(VLOOKUP($B74,Kraftvärmeprod!$B$1:$AH$479,MATCH(I$2,Kraftvärmeprod!$B$1:$AG$1,0),FALSE)/1,0)-IFERROR(VLOOKUP($B74,'Slutlig allokering kvv'!$B$2:$AC$462,MATCH(I$3,'Slutlig allokering kvv'!$B$1:$AJ$1,0),FALSE)/1,0)</f>
        <v>0</v>
      </c>
      <c r="J74">
        <f>IFERROR(VLOOKUP($B74,Kraftvärmeprod!$B$1:$AH$479,MATCH(J$2,Kraftvärmeprod!$B$1:$AG$1,0),FALSE)/1,0)-IFERROR(VLOOKUP($B74,'Slutlig allokering kvv'!$B$2:$AC$462,MATCH(J$3,'Slutlig allokering kvv'!$B$1:$AJ$1,0),FALSE)/1,0)</f>
        <v>0</v>
      </c>
      <c r="K74">
        <f>IFERROR(VLOOKUP($B74,Kraftvärmeprod!$B$1:$AH$479,MATCH(K$2,Kraftvärmeprod!$B$1:$AG$1,0),FALSE)/1,0)-IFERROR(VLOOKUP($B74,'Slutlig allokering kvv'!$B$2:$AC$462,MATCH(K$3,'Slutlig allokering kvv'!$B$1:$AJ$1,0),FALSE)/1,0)</f>
        <v>0</v>
      </c>
      <c r="L74">
        <f>IFERROR(VLOOKUP($B74,Kraftvärmeprod!$B$1:$AH$479,MATCH(L$2,Kraftvärmeprod!$B$1:$AG$1,0),FALSE)/1,0)-IFERROR(VLOOKUP($B74,'Slutlig allokering kvv'!$B$2:$AC$462,MATCH(L$3,'Slutlig allokering kvv'!$B$1:$AJ$1,0),FALSE)/1,0)</f>
        <v>0</v>
      </c>
      <c r="M74" s="40">
        <f>IFERROR(VLOOKUP($B74,Miljö!$B$1:$S$477,MATCH(M$2,Miljö!$B$1:$X$1,0),FALSE)/1,0)-IFERROR(VLOOKUP($B74,'Slutlig allokering kvv'!$B$2:$AC$462,MATCH(M$3,'Slutlig allokering kvv'!$B$1:$AJ$1,0),FALSE)/1,0)</f>
        <v>0</v>
      </c>
      <c r="N74">
        <f>IFERROR(VLOOKUP($B74,Kraftvärmeprod!$B$1:$AH$479,MATCH(N$2,Kraftvärmeprod!$B$1:$AG$1,0),FALSE)/1,0)-IFERROR(VLOOKUP($B74,'Slutlig allokering kvv'!$B$2:$AC$462,MATCH(N$3,'Slutlig allokering kvv'!$B$1:$AJ$1,0),FALSE)/1,0)</f>
        <v>0</v>
      </c>
      <c r="O74">
        <f>IFERROR(VLOOKUP($B74,Kraftvärmeprod!$B$1:$AH$479,MATCH(O$2,Kraftvärmeprod!$B$1:$AG$1,0),FALSE)/1,0)-IFERROR(VLOOKUP($B74,'Slutlig allokering kvv'!$B$2:$AC$462,MATCH(O$3,'Slutlig allokering kvv'!$B$1:$AJ$1,0),FALSE)/1,0)</f>
        <v>0</v>
      </c>
      <c r="P74">
        <f>IFERROR(VLOOKUP($B74,Kraftvärmeprod!$B$1:$AH$479,MATCH(P$2,Kraftvärmeprod!$B$1:$AG$1,0),FALSE)/1,0)-IFERROR(VLOOKUP($B74,'Slutlig allokering kvv'!$B$2:$AC$462,MATCH(P$3,'Slutlig allokering kvv'!$B$1:$AJ$1,0),FALSE)/1,0)</f>
        <v>0</v>
      </c>
      <c r="Q74">
        <f>IFERROR(VLOOKUP($B74,Kraftvärmeprod!$B$1:$AH$479,MATCH(Q$2,Kraftvärmeprod!$B$1:$AG$1,0),FALSE)/1,0)-IFERROR(VLOOKUP($B74,'Slutlig allokering kvv'!$B$2:$AC$462,MATCH(Q$3,'Slutlig allokering kvv'!$B$1:$AJ$1,0),FALSE)/1,0)</f>
        <v>0</v>
      </c>
      <c r="R74">
        <f>IFERROR(VLOOKUP($B74,Kraftvärmeprod!$B$1:$AH$479,MATCH(R$2,Kraftvärmeprod!$B$1:$AG$1,0),FALSE)/1,0)-IFERROR(VLOOKUP($B74,'Slutlig allokering kvv'!$B$2:$AC$462,MATCH(R$3,'Slutlig allokering kvv'!$B$1:$AJ$1,0),FALSE)/1,0)</f>
        <v>0</v>
      </c>
      <c r="S74">
        <f>IFERROR(VLOOKUP($B74,Kraftvärmeprod!$B$1:$AH$479,MATCH(S$2,Kraftvärmeprod!$B$1:$AG$1,0),FALSE)/1,0)-IFERROR(VLOOKUP($B74,'Slutlig allokering kvv'!$B$2:$AC$462,MATCH(S$3,'Slutlig allokering kvv'!$B$1:$AJ$1,0),FALSE)/1,0)</f>
        <v>0</v>
      </c>
      <c r="T74">
        <f>IFERROR(VLOOKUP($B74,Kraftvärmeprod!$B$1:$AH$479,MATCH(T$2,Kraftvärmeprod!$B$1:$AG$1,0),FALSE)/1,0)-IFERROR(VLOOKUP($B74,'Slutlig allokering kvv'!$B$2:$AC$462,MATCH(T$3,'Slutlig allokering kvv'!$B$1:$AJ$1,0),FALSE)/1,0)</f>
        <v>0</v>
      </c>
      <c r="U74">
        <f>IFERROR(VLOOKUP($B74,Kraftvärmeprod!$B$1:$AH$479,MATCH(U$2,Kraftvärmeprod!$B$1:$AG$1,0),FALSE)/1,0)-IFERROR(VLOOKUP($B74,'Slutlig allokering kvv'!$B$2:$AC$462,MATCH(U$3,'Slutlig allokering kvv'!$B$1:$AJ$1,0),FALSE)/1,0)</f>
        <v>0</v>
      </c>
      <c r="V74">
        <f>IFERROR(VLOOKUP($B74,Kraftvärmeprod!$B$1:$AH$479,MATCH(V$2,Kraftvärmeprod!$B$1:$AG$1,0),FALSE)/1,0)-IFERROR(VLOOKUP($B74,'Slutlig allokering kvv'!$B$2:$AC$462,MATCH(V$3,'Slutlig allokering kvv'!$B$1:$AJ$1,0),FALSE)/1,0)</f>
        <v>0</v>
      </c>
      <c r="W74">
        <f>IFERROR(VLOOKUP($B74,Kraftvärmeprod!$B$1:$AH$479,MATCH(W$2,Kraftvärmeprod!$B$1:$AG$1,0),FALSE)/1,0)-IFERROR(VLOOKUP($B74,'Slutlig allokering kvv'!$B$2:$AC$462,MATCH(W$3,'Slutlig allokering kvv'!$B$1:$AJ$1,0),FALSE)/1,0)</f>
        <v>0</v>
      </c>
      <c r="X74">
        <f>IFERROR(VLOOKUP($B74,Kraftvärmeprod!$B$1:$AH$479,MATCH(X$2,Kraftvärmeprod!$B$1:$AG$1,0),FALSE)/1,0)-IFERROR(VLOOKUP($B74,'Slutlig allokering kvv'!$B$2:$AC$462,MATCH(X$3,'Slutlig allokering kvv'!$B$1:$AJ$1,0),FALSE)/1,0)</f>
        <v>0</v>
      </c>
      <c r="Y74">
        <f>IFERROR(VLOOKUP($B74,Kraftvärmeprod!$B$1:$AH$479,MATCH(Y$2,Kraftvärmeprod!$B$1:$AG$1,0),FALSE)/1,0)-IFERROR(VLOOKUP($B74,'Slutlig allokering kvv'!$B$2:$AC$462,MATCH(Y$3,'Slutlig allokering kvv'!$B$1:$AJ$1,0),FALSE)/1,0)</f>
        <v>0</v>
      </c>
      <c r="Z74">
        <f>IFERROR(VLOOKUP($B74,Kraftvärmeprod!$B$1:$AH$479,MATCH(Z$2,Kraftvärmeprod!$B$1:$AG$1,0),FALSE)/1,0)-IFERROR(VLOOKUP($B74,'Slutlig allokering kvv'!$B$2:$AC$462,MATCH(Z$3,'Slutlig allokering kvv'!$B$1:$AJ$1,0),FALSE)/1,0)</f>
        <v>0</v>
      </c>
      <c r="AA74">
        <f>IFERROR(VLOOKUP($B74,Kraftvärmeprod!$B$1:$AH$479,MATCH(AA$2,Kraftvärmeprod!$B$1:$AG$1,0),FALSE)/1,0)-IFERROR(VLOOKUP($B74,'Slutlig allokering kvv'!$B$2:$AC$462,MATCH(AA$3,'Slutlig allokering kvv'!$B$1:$AJ$1,0),FALSE)/1,0)</f>
        <v>0</v>
      </c>
      <c r="AB74">
        <f>IFERROR(VLOOKUP($B74,Kraftvärmeprod!$B$1:$AH$479,MATCH(AB$2,Kraftvärmeprod!$B$1:$AG$1,0),FALSE)/1,0)-IFERROR(VLOOKUP($B74,'Slutlig allokering kvv'!$B$2:$AC$462,MATCH(AB$3,'Slutlig allokering kvv'!$B$1:$AJ$1,0),FALSE)/1,0)</f>
        <v>0</v>
      </c>
      <c r="AE74">
        <f t="shared" si="2"/>
        <v>0</v>
      </c>
      <c r="AG74">
        <f>IFERROR(VLOOKUP(B74,'Slutlig allokering kvv'!$B$2:$AJ$462,MATCH("Summa justerad allokerad tillförd energi (utan hjälpel och rökgaskondensering):",'Slutlig allokering kvv'!$B$1:$AK$1,0),FALSE)/1,"")</f>
        <v>0</v>
      </c>
      <c r="AI74" s="23" t="str">
        <f>IFERROR(1-VLOOKUP(B74,'Slutlig allokering kvv'!$B$2:$AJ$462,MATCH("Andel av bränsle i kvv som allokerats till värme, exklusive rökgaskondensering och hjälpel",'Slutlig allokering kvv'!$B$1:$AK$1,0),FALSE),"")</f>
        <v/>
      </c>
      <c r="AK74" s="23" t="str">
        <f t="shared" si="3"/>
        <v/>
      </c>
    </row>
    <row r="75" spans="1:37" x14ac:dyDescent="0.25">
      <c r="A75" s="2" t="s">
        <v>102</v>
      </c>
      <c r="B75" s="2" t="s">
        <v>105</v>
      </c>
      <c r="C75" s="2" t="str">
        <f>IFERROR(VLOOKUP($B75,Kraftvärmeprod!$B$1:$AH$479,MATCH(C$3,Kraftvärmeprod!$B$1:$AG$1,0),FALSE)/1,"")</f>
        <v/>
      </c>
      <c r="D75" s="2" t="str">
        <f>IFERROR(VLOOKUP($B75,Kraftvärmeprod!$B$1:$AH$479,MATCH(D$3,Kraftvärmeprod!$B$1:$AG$1,0),FALSE)/1,"")</f>
        <v/>
      </c>
      <c r="E75">
        <f>IFERROR(VLOOKUP($B75,Kraftvärmeprod!$B$1:$AH$479,MATCH(E$2,Kraftvärmeprod!$B$1:$AG$1,0),FALSE)/1,0)-IFERROR(VLOOKUP($B75,'Slutlig allokering kvv'!$B$2:$AC$462,MATCH(E$3,'Slutlig allokering kvv'!$B$1:$AJ$1,0),FALSE)/1,0)</f>
        <v>0</v>
      </c>
      <c r="F75">
        <f>IFERROR(VLOOKUP($B75,Kraftvärmeprod!$B$1:$AH$479,MATCH(F$2,Kraftvärmeprod!$B$1:$AG$1,0),FALSE)/1,0)-IFERROR(VLOOKUP($B75,'Slutlig allokering kvv'!$B$2:$AC$462,MATCH(F$3,'Slutlig allokering kvv'!$B$1:$AJ$1,0),FALSE)/1,0)</f>
        <v>0</v>
      </c>
      <c r="G75">
        <f>IFERROR(VLOOKUP($B75,Kraftvärmeprod!$B$1:$AH$479,MATCH(G$2,Kraftvärmeprod!$B$1:$AG$1,0),FALSE)/1,0)-IFERROR(VLOOKUP($B75,'Slutlig allokering kvv'!$B$2:$AC$462,MATCH(G$3,'Slutlig allokering kvv'!$B$1:$AJ$1,0),FALSE)/1,0)</f>
        <v>0</v>
      </c>
      <c r="H75">
        <f>IFERROR(VLOOKUP($B75,Kraftvärmeprod!$B$1:$AH$479,MATCH(H$2,Kraftvärmeprod!$B$1:$AG$1,0),FALSE)/1,0)-IFERROR(VLOOKUP($B75,'Slutlig allokering kvv'!$B$2:$AC$462,MATCH(H$3,'Slutlig allokering kvv'!$B$1:$AJ$1,0),FALSE)/1,0)</f>
        <v>0</v>
      </c>
      <c r="I75">
        <f>IFERROR(VLOOKUP($B75,Kraftvärmeprod!$B$1:$AH$479,MATCH(I$2,Kraftvärmeprod!$B$1:$AG$1,0),FALSE)/1,0)-IFERROR(VLOOKUP($B75,'Slutlig allokering kvv'!$B$2:$AC$462,MATCH(I$3,'Slutlig allokering kvv'!$B$1:$AJ$1,0),FALSE)/1,0)</f>
        <v>0</v>
      </c>
      <c r="J75">
        <f>IFERROR(VLOOKUP($B75,Kraftvärmeprod!$B$1:$AH$479,MATCH(J$2,Kraftvärmeprod!$B$1:$AG$1,0),FALSE)/1,0)-IFERROR(VLOOKUP($B75,'Slutlig allokering kvv'!$B$2:$AC$462,MATCH(J$3,'Slutlig allokering kvv'!$B$1:$AJ$1,0),FALSE)/1,0)</f>
        <v>0</v>
      </c>
      <c r="K75">
        <f>IFERROR(VLOOKUP($B75,Kraftvärmeprod!$B$1:$AH$479,MATCH(K$2,Kraftvärmeprod!$B$1:$AG$1,0),FALSE)/1,0)-IFERROR(VLOOKUP($B75,'Slutlig allokering kvv'!$B$2:$AC$462,MATCH(K$3,'Slutlig allokering kvv'!$B$1:$AJ$1,0),FALSE)/1,0)</f>
        <v>0</v>
      </c>
      <c r="L75">
        <f>IFERROR(VLOOKUP($B75,Kraftvärmeprod!$B$1:$AH$479,MATCH(L$2,Kraftvärmeprod!$B$1:$AG$1,0),FALSE)/1,0)-IFERROR(VLOOKUP($B75,'Slutlig allokering kvv'!$B$2:$AC$462,MATCH(L$3,'Slutlig allokering kvv'!$B$1:$AJ$1,0),FALSE)/1,0)</f>
        <v>0</v>
      </c>
      <c r="M75" s="40">
        <f>IFERROR(VLOOKUP($B75,Miljö!$B$1:$S$477,MATCH(M$2,Miljö!$B$1:$X$1,0),FALSE)/1,0)-IFERROR(VLOOKUP($B75,'Slutlig allokering kvv'!$B$2:$AC$462,MATCH(M$3,'Slutlig allokering kvv'!$B$1:$AJ$1,0),FALSE)/1,0)</f>
        <v>0</v>
      </c>
      <c r="N75">
        <f>IFERROR(VLOOKUP($B75,Kraftvärmeprod!$B$1:$AH$479,MATCH(N$2,Kraftvärmeprod!$B$1:$AG$1,0),FALSE)/1,0)-IFERROR(VLOOKUP($B75,'Slutlig allokering kvv'!$B$2:$AC$462,MATCH(N$3,'Slutlig allokering kvv'!$B$1:$AJ$1,0),FALSE)/1,0)</f>
        <v>0</v>
      </c>
      <c r="O75">
        <f>IFERROR(VLOOKUP($B75,Kraftvärmeprod!$B$1:$AH$479,MATCH(O$2,Kraftvärmeprod!$B$1:$AG$1,0),FALSE)/1,0)-IFERROR(VLOOKUP($B75,'Slutlig allokering kvv'!$B$2:$AC$462,MATCH(O$3,'Slutlig allokering kvv'!$B$1:$AJ$1,0),FALSE)/1,0)</f>
        <v>0</v>
      </c>
      <c r="P75">
        <f>IFERROR(VLOOKUP($B75,Kraftvärmeprod!$B$1:$AH$479,MATCH(P$2,Kraftvärmeprod!$B$1:$AG$1,0),FALSE)/1,0)-IFERROR(VLOOKUP($B75,'Slutlig allokering kvv'!$B$2:$AC$462,MATCH(P$3,'Slutlig allokering kvv'!$B$1:$AJ$1,0),FALSE)/1,0)</f>
        <v>0</v>
      </c>
      <c r="Q75">
        <f>IFERROR(VLOOKUP($B75,Kraftvärmeprod!$B$1:$AH$479,MATCH(Q$2,Kraftvärmeprod!$B$1:$AG$1,0),FALSE)/1,0)-IFERROR(VLOOKUP($B75,'Slutlig allokering kvv'!$B$2:$AC$462,MATCH(Q$3,'Slutlig allokering kvv'!$B$1:$AJ$1,0),FALSE)/1,0)</f>
        <v>0</v>
      </c>
      <c r="R75">
        <f>IFERROR(VLOOKUP($B75,Kraftvärmeprod!$B$1:$AH$479,MATCH(R$2,Kraftvärmeprod!$B$1:$AG$1,0),FALSE)/1,0)-IFERROR(VLOOKUP($B75,'Slutlig allokering kvv'!$B$2:$AC$462,MATCH(R$3,'Slutlig allokering kvv'!$B$1:$AJ$1,0),FALSE)/1,0)</f>
        <v>0</v>
      </c>
      <c r="S75">
        <f>IFERROR(VLOOKUP($B75,Kraftvärmeprod!$B$1:$AH$479,MATCH(S$2,Kraftvärmeprod!$B$1:$AG$1,0),FALSE)/1,0)-IFERROR(VLOOKUP($B75,'Slutlig allokering kvv'!$B$2:$AC$462,MATCH(S$3,'Slutlig allokering kvv'!$B$1:$AJ$1,0),FALSE)/1,0)</f>
        <v>0</v>
      </c>
      <c r="T75">
        <f>IFERROR(VLOOKUP($B75,Kraftvärmeprod!$B$1:$AH$479,MATCH(T$2,Kraftvärmeprod!$B$1:$AG$1,0),FALSE)/1,0)-IFERROR(VLOOKUP($B75,'Slutlig allokering kvv'!$B$2:$AC$462,MATCH(T$3,'Slutlig allokering kvv'!$B$1:$AJ$1,0),FALSE)/1,0)</f>
        <v>0</v>
      </c>
      <c r="U75">
        <f>IFERROR(VLOOKUP($B75,Kraftvärmeprod!$B$1:$AH$479,MATCH(U$2,Kraftvärmeprod!$B$1:$AG$1,0),FALSE)/1,0)-IFERROR(VLOOKUP($B75,'Slutlig allokering kvv'!$B$2:$AC$462,MATCH(U$3,'Slutlig allokering kvv'!$B$1:$AJ$1,0),FALSE)/1,0)</f>
        <v>0</v>
      </c>
      <c r="V75">
        <f>IFERROR(VLOOKUP($B75,Kraftvärmeprod!$B$1:$AH$479,MATCH(V$2,Kraftvärmeprod!$B$1:$AG$1,0),FALSE)/1,0)-IFERROR(VLOOKUP($B75,'Slutlig allokering kvv'!$B$2:$AC$462,MATCH(V$3,'Slutlig allokering kvv'!$B$1:$AJ$1,0),FALSE)/1,0)</f>
        <v>0</v>
      </c>
      <c r="W75">
        <f>IFERROR(VLOOKUP($B75,Kraftvärmeprod!$B$1:$AH$479,MATCH(W$2,Kraftvärmeprod!$B$1:$AG$1,0),FALSE)/1,0)-IFERROR(VLOOKUP($B75,'Slutlig allokering kvv'!$B$2:$AC$462,MATCH(W$3,'Slutlig allokering kvv'!$B$1:$AJ$1,0),FALSE)/1,0)</f>
        <v>0</v>
      </c>
      <c r="X75">
        <f>IFERROR(VLOOKUP($B75,Kraftvärmeprod!$B$1:$AH$479,MATCH(X$2,Kraftvärmeprod!$B$1:$AG$1,0),FALSE)/1,0)-IFERROR(VLOOKUP($B75,'Slutlig allokering kvv'!$B$2:$AC$462,MATCH(X$3,'Slutlig allokering kvv'!$B$1:$AJ$1,0),FALSE)/1,0)</f>
        <v>0</v>
      </c>
      <c r="Y75">
        <f>IFERROR(VLOOKUP($B75,Kraftvärmeprod!$B$1:$AH$479,MATCH(Y$2,Kraftvärmeprod!$B$1:$AG$1,0),FALSE)/1,0)-IFERROR(VLOOKUP($B75,'Slutlig allokering kvv'!$B$2:$AC$462,MATCH(Y$3,'Slutlig allokering kvv'!$B$1:$AJ$1,0),FALSE)/1,0)</f>
        <v>0</v>
      </c>
      <c r="Z75">
        <f>IFERROR(VLOOKUP($B75,Kraftvärmeprod!$B$1:$AH$479,MATCH(Z$2,Kraftvärmeprod!$B$1:$AG$1,0),FALSE)/1,0)-IFERROR(VLOOKUP($B75,'Slutlig allokering kvv'!$B$2:$AC$462,MATCH(Z$3,'Slutlig allokering kvv'!$B$1:$AJ$1,0),FALSE)/1,0)</f>
        <v>0</v>
      </c>
      <c r="AA75">
        <f>IFERROR(VLOOKUP($B75,Kraftvärmeprod!$B$1:$AH$479,MATCH(AA$2,Kraftvärmeprod!$B$1:$AG$1,0),FALSE)/1,0)-IFERROR(VLOOKUP($B75,'Slutlig allokering kvv'!$B$2:$AC$462,MATCH(AA$3,'Slutlig allokering kvv'!$B$1:$AJ$1,0),FALSE)/1,0)</f>
        <v>0</v>
      </c>
      <c r="AB75">
        <f>IFERROR(VLOOKUP($B75,Kraftvärmeprod!$B$1:$AH$479,MATCH(AB$2,Kraftvärmeprod!$B$1:$AG$1,0),FALSE)/1,0)-IFERROR(VLOOKUP($B75,'Slutlig allokering kvv'!$B$2:$AC$462,MATCH(AB$3,'Slutlig allokering kvv'!$B$1:$AJ$1,0),FALSE)/1,0)</f>
        <v>0</v>
      </c>
      <c r="AE75">
        <f t="shared" si="2"/>
        <v>0</v>
      </c>
      <c r="AG75">
        <f>IFERROR(VLOOKUP(B75,'Slutlig allokering kvv'!$B$2:$AJ$462,MATCH("Summa justerad allokerad tillförd energi (utan hjälpel och rökgaskondensering):",'Slutlig allokering kvv'!$B$1:$AK$1,0),FALSE)/1,"")</f>
        <v>0</v>
      </c>
      <c r="AI75" s="23" t="str">
        <f>IFERROR(1-VLOOKUP(B75,'Slutlig allokering kvv'!$B$2:$AJ$462,MATCH("Andel av bränsle i kvv som allokerats till värme, exklusive rökgaskondensering och hjälpel",'Slutlig allokering kvv'!$B$1:$AK$1,0),FALSE),"")</f>
        <v/>
      </c>
      <c r="AK75" s="23" t="str">
        <f t="shared" si="3"/>
        <v/>
      </c>
    </row>
    <row r="76" spans="1:37" x14ac:dyDescent="0.25">
      <c r="A76" s="2" t="s">
        <v>106</v>
      </c>
      <c r="B76" s="2" t="s">
        <v>107</v>
      </c>
      <c r="C76" s="2" t="str">
        <f>IFERROR(VLOOKUP($B76,Kraftvärmeprod!$B$1:$AH$479,MATCH(C$3,Kraftvärmeprod!$B$1:$AG$1,0),FALSE)/1,"")</f>
        <v/>
      </c>
      <c r="D76" s="2" t="str">
        <f>IFERROR(VLOOKUP($B76,Kraftvärmeprod!$B$1:$AH$479,MATCH(D$3,Kraftvärmeprod!$B$1:$AG$1,0),FALSE)/1,"")</f>
        <v/>
      </c>
      <c r="E76">
        <f>IFERROR(VLOOKUP($B76,Kraftvärmeprod!$B$1:$AH$479,MATCH(E$2,Kraftvärmeprod!$B$1:$AG$1,0),FALSE)/1,0)-IFERROR(VLOOKUP($B76,'Slutlig allokering kvv'!$B$2:$AC$462,MATCH(E$3,'Slutlig allokering kvv'!$B$1:$AJ$1,0),FALSE)/1,0)</f>
        <v>0</v>
      </c>
      <c r="F76">
        <f>IFERROR(VLOOKUP($B76,Kraftvärmeprod!$B$1:$AH$479,MATCH(F$2,Kraftvärmeprod!$B$1:$AG$1,0),FALSE)/1,0)-IFERROR(VLOOKUP($B76,'Slutlig allokering kvv'!$B$2:$AC$462,MATCH(F$3,'Slutlig allokering kvv'!$B$1:$AJ$1,0),FALSE)/1,0)</f>
        <v>0</v>
      </c>
      <c r="G76">
        <f>IFERROR(VLOOKUP($B76,Kraftvärmeprod!$B$1:$AH$479,MATCH(G$2,Kraftvärmeprod!$B$1:$AG$1,0),FALSE)/1,0)-IFERROR(VLOOKUP($B76,'Slutlig allokering kvv'!$B$2:$AC$462,MATCH(G$3,'Slutlig allokering kvv'!$B$1:$AJ$1,0),FALSE)/1,0)</f>
        <v>0</v>
      </c>
      <c r="H76">
        <f>IFERROR(VLOOKUP($B76,Kraftvärmeprod!$B$1:$AH$479,MATCH(H$2,Kraftvärmeprod!$B$1:$AG$1,0),FALSE)/1,0)-IFERROR(VLOOKUP($B76,'Slutlig allokering kvv'!$B$2:$AC$462,MATCH(H$3,'Slutlig allokering kvv'!$B$1:$AJ$1,0),FALSE)/1,0)</f>
        <v>0</v>
      </c>
      <c r="I76">
        <f>IFERROR(VLOOKUP($B76,Kraftvärmeprod!$B$1:$AH$479,MATCH(I$2,Kraftvärmeprod!$B$1:$AG$1,0),FALSE)/1,0)-IFERROR(VLOOKUP($B76,'Slutlig allokering kvv'!$B$2:$AC$462,MATCH(I$3,'Slutlig allokering kvv'!$B$1:$AJ$1,0),FALSE)/1,0)</f>
        <v>0</v>
      </c>
      <c r="J76">
        <f>IFERROR(VLOOKUP($B76,Kraftvärmeprod!$B$1:$AH$479,MATCH(J$2,Kraftvärmeprod!$B$1:$AG$1,0),FALSE)/1,0)-IFERROR(VLOOKUP($B76,'Slutlig allokering kvv'!$B$2:$AC$462,MATCH(J$3,'Slutlig allokering kvv'!$B$1:$AJ$1,0),FALSE)/1,0)</f>
        <v>0</v>
      </c>
      <c r="K76">
        <f>IFERROR(VLOOKUP($B76,Kraftvärmeprod!$B$1:$AH$479,MATCH(K$2,Kraftvärmeprod!$B$1:$AG$1,0),FALSE)/1,0)-IFERROR(VLOOKUP($B76,'Slutlig allokering kvv'!$B$2:$AC$462,MATCH(K$3,'Slutlig allokering kvv'!$B$1:$AJ$1,0),FALSE)/1,0)</f>
        <v>0</v>
      </c>
      <c r="L76">
        <f>IFERROR(VLOOKUP($B76,Kraftvärmeprod!$B$1:$AH$479,MATCH(L$2,Kraftvärmeprod!$B$1:$AG$1,0),FALSE)/1,0)-IFERROR(VLOOKUP($B76,'Slutlig allokering kvv'!$B$2:$AC$462,MATCH(L$3,'Slutlig allokering kvv'!$B$1:$AJ$1,0),FALSE)/1,0)</f>
        <v>0</v>
      </c>
      <c r="M76" s="40">
        <f>IFERROR(VLOOKUP($B76,Miljö!$B$1:$S$477,MATCH(M$2,Miljö!$B$1:$X$1,0),FALSE)/1,0)-IFERROR(VLOOKUP($B76,'Slutlig allokering kvv'!$B$2:$AC$462,MATCH(M$3,'Slutlig allokering kvv'!$B$1:$AJ$1,0),FALSE)/1,0)</f>
        <v>0</v>
      </c>
      <c r="N76">
        <f>IFERROR(VLOOKUP($B76,Kraftvärmeprod!$B$1:$AH$479,MATCH(N$2,Kraftvärmeprod!$B$1:$AG$1,0),FALSE)/1,0)-IFERROR(VLOOKUP($B76,'Slutlig allokering kvv'!$B$2:$AC$462,MATCH(N$3,'Slutlig allokering kvv'!$B$1:$AJ$1,0),FALSE)/1,0)</f>
        <v>0</v>
      </c>
      <c r="O76">
        <f>IFERROR(VLOOKUP($B76,Kraftvärmeprod!$B$1:$AH$479,MATCH(O$2,Kraftvärmeprod!$B$1:$AG$1,0),FALSE)/1,0)-IFERROR(VLOOKUP($B76,'Slutlig allokering kvv'!$B$2:$AC$462,MATCH(O$3,'Slutlig allokering kvv'!$B$1:$AJ$1,0),FALSE)/1,0)</f>
        <v>0</v>
      </c>
      <c r="P76">
        <f>IFERROR(VLOOKUP($B76,Kraftvärmeprod!$B$1:$AH$479,MATCH(P$2,Kraftvärmeprod!$B$1:$AG$1,0),FALSE)/1,0)-IFERROR(VLOOKUP($B76,'Slutlig allokering kvv'!$B$2:$AC$462,MATCH(P$3,'Slutlig allokering kvv'!$B$1:$AJ$1,0),FALSE)/1,0)</f>
        <v>0</v>
      </c>
      <c r="Q76">
        <f>IFERROR(VLOOKUP($B76,Kraftvärmeprod!$B$1:$AH$479,MATCH(Q$2,Kraftvärmeprod!$B$1:$AG$1,0),FALSE)/1,0)-IFERROR(VLOOKUP($B76,'Slutlig allokering kvv'!$B$2:$AC$462,MATCH(Q$3,'Slutlig allokering kvv'!$B$1:$AJ$1,0),FALSE)/1,0)</f>
        <v>0</v>
      </c>
      <c r="R76">
        <f>IFERROR(VLOOKUP($B76,Kraftvärmeprod!$B$1:$AH$479,MATCH(R$2,Kraftvärmeprod!$B$1:$AG$1,0),FALSE)/1,0)-IFERROR(VLOOKUP($B76,'Slutlig allokering kvv'!$B$2:$AC$462,MATCH(R$3,'Slutlig allokering kvv'!$B$1:$AJ$1,0),FALSE)/1,0)</f>
        <v>0</v>
      </c>
      <c r="S76">
        <f>IFERROR(VLOOKUP($B76,Kraftvärmeprod!$B$1:$AH$479,MATCH(S$2,Kraftvärmeprod!$B$1:$AG$1,0),FALSE)/1,0)-IFERROR(VLOOKUP($B76,'Slutlig allokering kvv'!$B$2:$AC$462,MATCH(S$3,'Slutlig allokering kvv'!$B$1:$AJ$1,0),FALSE)/1,0)</f>
        <v>0</v>
      </c>
      <c r="T76">
        <f>IFERROR(VLOOKUP($B76,Kraftvärmeprod!$B$1:$AH$479,MATCH(T$2,Kraftvärmeprod!$B$1:$AG$1,0),FALSE)/1,0)-IFERROR(VLOOKUP($B76,'Slutlig allokering kvv'!$B$2:$AC$462,MATCH(T$3,'Slutlig allokering kvv'!$B$1:$AJ$1,0),FALSE)/1,0)</f>
        <v>0</v>
      </c>
      <c r="U76">
        <f>IFERROR(VLOOKUP($B76,Kraftvärmeprod!$B$1:$AH$479,MATCH(U$2,Kraftvärmeprod!$B$1:$AG$1,0),FALSE)/1,0)-IFERROR(VLOOKUP($B76,'Slutlig allokering kvv'!$B$2:$AC$462,MATCH(U$3,'Slutlig allokering kvv'!$B$1:$AJ$1,0),FALSE)/1,0)</f>
        <v>0</v>
      </c>
      <c r="V76">
        <f>IFERROR(VLOOKUP($B76,Kraftvärmeprod!$B$1:$AH$479,MATCH(V$2,Kraftvärmeprod!$B$1:$AG$1,0),FALSE)/1,0)-IFERROR(VLOOKUP($B76,'Slutlig allokering kvv'!$B$2:$AC$462,MATCH(V$3,'Slutlig allokering kvv'!$B$1:$AJ$1,0),FALSE)/1,0)</f>
        <v>0</v>
      </c>
      <c r="W76">
        <f>IFERROR(VLOOKUP($B76,Kraftvärmeprod!$B$1:$AH$479,MATCH(W$2,Kraftvärmeprod!$B$1:$AG$1,0),FALSE)/1,0)-IFERROR(VLOOKUP($B76,'Slutlig allokering kvv'!$B$2:$AC$462,MATCH(W$3,'Slutlig allokering kvv'!$B$1:$AJ$1,0),FALSE)/1,0)</f>
        <v>0</v>
      </c>
      <c r="X76">
        <f>IFERROR(VLOOKUP($B76,Kraftvärmeprod!$B$1:$AH$479,MATCH(X$2,Kraftvärmeprod!$B$1:$AG$1,0),FALSE)/1,0)-IFERROR(VLOOKUP($B76,'Slutlig allokering kvv'!$B$2:$AC$462,MATCH(X$3,'Slutlig allokering kvv'!$B$1:$AJ$1,0),FALSE)/1,0)</f>
        <v>0</v>
      </c>
      <c r="Y76">
        <f>IFERROR(VLOOKUP($B76,Kraftvärmeprod!$B$1:$AH$479,MATCH(Y$2,Kraftvärmeprod!$B$1:$AG$1,0),FALSE)/1,0)-IFERROR(VLOOKUP($B76,'Slutlig allokering kvv'!$B$2:$AC$462,MATCH(Y$3,'Slutlig allokering kvv'!$B$1:$AJ$1,0),FALSE)/1,0)</f>
        <v>0</v>
      </c>
      <c r="Z76">
        <f>IFERROR(VLOOKUP($B76,Kraftvärmeprod!$B$1:$AH$479,MATCH(Z$2,Kraftvärmeprod!$B$1:$AG$1,0),FALSE)/1,0)-IFERROR(VLOOKUP($B76,'Slutlig allokering kvv'!$B$2:$AC$462,MATCH(Z$3,'Slutlig allokering kvv'!$B$1:$AJ$1,0),FALSE)/1,0)</f>
        <v>0</v>
      </c>
      <c r="AA76">
        <f>IFERROR(VLOOKUP($B76,Kraftvärmeprod!$B$1:$AH$479,MATCH(AA$2,Kraftvärmeprod!$B$1:$AG$1,0),FALSE)/1,0)-IFERROR(VLOOKUP($B76,'Slutlig allokering kvv'!$B$2:$AC$462,MATCH(AA$3,'Slutlig allokering kvv'!$B$1:$AJ$1,0),FALSE)/1,0)</f>
        <v>0</v>
      </c>
      <c r="AB76">
        <f>IFERROR(VLOOKUP($B76,Kraftvärmeprod!$B$1:$AH$479,MATCH(AB$2,Kraftvärmeprod!$B$1:$AG$1,0),FALSE)/1,0)-IFERROR(VLOOKUP($B76,'Slutlig allokering kvv'!$B$2:$AC$462,MATCH(AB$3,'Slutlig allokering kvv'!$B$1:$AJ$1,0),FALSE)/1,0)</f>
        <v>0</v>
      </c>
      <c r="AE76">
        <f t="shared" si="2"/>
        <v>0</v>
      </c>
      <c r="AG76">
        <f>IFERROR(VLOOKUP(B76,'Slutlig allokering kvv'!$B$2:$AJ$462,MATCH("Summa justerad allokerad tillförd energi (utan hjälpel och rökgaskondensering):",'Slutlig allokering kvv'!$B$1:$AK$1,0),FALSE)/1,"")</f>
        <v>0</v>
      </c>
      <c r="AI76" s="23" t="str">
        <f>IFERROR(1-VLOOKUP(B76,'Slutlig allokering kvv'!$B$2:$AJ$462,MATCH("Andel av bränsle i kvv som allokerats till värme, exklusive rökgaskondensering och hjälpel",'Slutlig allokering kvv'!$B$1:$AK$1,0),FALSE),"")</f>
        <v/>
      </c>
      <c r="AK76" s="23" t="str">
        <f t="shared" si="3"/>
        <v/>
      </c>
    </row>
    <row r="77" spans="1:37" x14ac:dyDescent="0.25">
      <c r="A77" s="2" t="s">
        <v>108</v>
      </c>
      <c r="B77" s="2" t="s">
        <v>109</v>
      </c>
      <c r="C77" s="2" t="str">
        <f>IFERROR(VLOOKUP($B77,Kraftvärmeprod!$B$1:$AH$479,MATCH(C$3,Kraftvärmeprod!$B$1:$AG$1,0),FALSE)/1,"")</f>
        <v/>
      </c>
      <c r="D77" s="2" t="str">
        <f>IFERROR(VLOOKUP($B77,Kraftvärmeprod!$B$1:$AH$479,MATCH(D$3,Kraftvärmeprod!$B$1:$AG$1,0),FALSE)/1,"")</f>
        <v/>
      </c>
      <c r="E77">
        <f>IFERROR(VLOOKUP($B77,Kraftvärmeprod!$B$1:$AH$479,MATCH(E$2,Kraftvärmeprod!$B$1:$AG$1,0),FALSE)/1,0)-IFERROR(VLOOKUP($B77,'Slutlig allokering kvv'!$B$2:$AC$462,MATCH(E$3,'Slutlig allokering kvv'!$B$1:$AJ$1,0),FALSE)/1,0)</f>
        <v>0</v>
      </c>
      <c r="F77">
        <f>IFERROR(VLOOKUP($B77,Kraftvärmeprod!$B$1:$AH$479,MATCH(F$2,Kraftvärmeprod!$B$1:$AG$1,0),FALSE)/1,0)-IFERROR(VLOOKUP($B77,'Slutlig allokering kvv'!$B$2:$AC$462,MATCH(F$3,'Slutlig allokering kvv'!$B$1:$AJ$1,0),FALSE)/1,0)</f>
        <v>0</v>
      </c>
      <c r="G77">
        <f>IFERROR(VLOOKUP($B77,Kraftvärmeprod!$B$1:$AH$479,MATCH(G$2,Kraftvärmeprod!$B$1:$AG$1,0),FALSE)/1,0)-IFERROR(VLOOKUP($B77,'Slutlig allokering kvv'!$B$2:$AC$462,MATCH(G$3,'Slutlig allokering kvv'!$B$1:$AJ$1,0),FALSE)/1,0)</f>
        <v>0</v>
      </c>
      <c r="H77">
        <f>IFERROR(VLOOKUP($B77,Kraftvärmeprod!$B$1:$AH$479,MATCH(H$2,Kraftvärmeprod!$B$1:$AG$1,0),FALSE)/1,0)-IFERROR(VLOOKUP($B77,'Slutlig allokering kvv'!$B$2:$AC$462,MATCH(H$3,'Slutlig allokering kvv'!$B$1:$AJ$1,0),FALSE)/1,0)</f>
        <v>0</v>
      </c>
      <c r="I77">
        <f>IFERROR(VLOOKUP($B77,Kraftvärmeprod!$B$1:$AH$479,MATCH(I$2,Kraftvärmeprod!$B$1:$AG$1,0),FALSE)/1,0)-IFERROR(VLOOKUP($B77,'Slutlig allokering kvv'!$B$2:$AC$462,MATCH(I$3,'Slutlig allokering kvv'!$B$1:$AJ$1,0),FALSE)/1,0)</f>
        <v>0</v>
      </c>
      <c r="J77">
        <f>IFERROR(VLOOKUP($B77,Kraftvärmeprod!$B$1:$AH$479,MATCH(J$2,Kraftvärmeprod!$B$1:$AG$1,0),FALSE)/1,0)-IFERROR(VLOOKUP($B77,'Slutlig allokering kvv'!$B$2:$AC$462,MATCH(J$3,'Slutlig allokering kvv'!$B$1:$AJ$1,0),FALSE)/1,0)</f>
        <v>0</v>
      </c>
      <c r="K77">
        <f>IFERROR(VLOOKUP($B77,Kraftvärmeprod!$B$1:$AH$479,MATCH(K$2,Kraftvärmeprod!$B$1:$AG$1,0),FALSE)/1,0)-IFERROR(VLOOKUP($B77,'Slutlig allokering kvv'!$B$2:$AC$462,MATCH(K$3,'Slutlig allokering kvv'!$B$1:$AJ$1,0),FALSE)/1,0)</f>
        <v>0</v>
      </c>
      <c r="L77">
        <f>IFERROR(VLOOKUP($B77,Kraftvärmeprod!$B$1:$AH$479,MATCH(L$2,Kraftvärmeprod!$B$1:$AG$1,0),FALSE)/1,0)-IFERROR(VLOOKUP($B77,'Slutlig allokering kvv'!$B$2:$AC$462,MATCH(L$3,'Slutlig allokering kvv'!$B$1:$AJ$1,0),FALSE)/1,0)</f>
        <v>0</v>
      </c>
      <c r="M77" s="40">
        <f>IFERROR(VLOOKUP($B77,Miljö!$B$1:$S$477,MATCH(M$2,Miljö!$B$1:$X$1,0),FALSE)/1,0)-IFERROR(VLOOKUP($B77,'Slutlig allokering kvv'!$B$2:$AC$462,MATCH(M$3,'Slutlig allokering kvv'!$B$1:$AJ$1,0),FALSE)/1,0)</f>
        <v>0</v>
      </c>
      <c r="N77">
        <f>IFERROR(VLOOKUP($B77,Kraftvärmeprod!$B$1:$AH$479,MATCH(N$2,Kraftvärmeprod!$B$1:$AG$1,0),FALSE)/1,0)-IFERROR(VLOOKUP($B77,'Slutlig allokering kvv'!$B$2:$AC$462,MATCH(N$3,'Slutlig allokering kvv'!$B$1:$AJ$1,0),FALSE)/1,0)</f>
        <v>0</v>
      </c>
      <c r="O77">
        <f>IFERROR(VLOOKUP($B77,Kraftvärmeprod!$B$1:$AH$479,MATCH(O$2,Kraftvärmeprod!$B$1:$AG$1,0),FALSE)/1,0)-IFERROR(VLOOKUP($B77,'Slutlig allokering kvv'!$B$2:$AC$462,MATCH(O$3,'Slutlig allokering kvv'!$B$1:$AJ$1,0),FALSE)/1,0)</f>
        <v>0</v>
      </c>
      <c r="P77">
        <f>IFERROR(VLOOKUP($B77,Kraftvärmeprod!$B$1:$AH$479,MATCH(P$2,Kraftvärmeprod!$B$1:$AG$1,0),FALSE)/1,0)-IFERROR(VLOOKUP($B77,'Slutlig allokering kvv'!$B$2:$AC$462,MATCH(P$3,'Slutlig allokering kvv'!$B$1:$AJ$1,0),FALSE)/1,0)</f>
        <v>0</v>
      </c>
      <c r="Q77">
        <f>IFERROR(VLOOKUP($B77,Kraftvärmeprod!$B$1:$AH$479,MATCH(Q$2,Kraftvärmeprod!$B$1:$AG$1,0),FALSE)/1,0)-IFERROR(VLOOKUP($B77,'Slutlig allokering kvv'!$B$2:$AC$462,MATCH(Q$3,'Slutlig allokering kvv'!$B$1:$AJ$1,0),FALSE)/1,0)</f>
        <v>0</v>
      </c>
      <c r="R77">
        <f>IFERROR(VLOOKUP($B77,Kraftvärmeprod!$B$1:$AH$479,MATCH(R$2,Kraftvärmeprod!$B$1:$AG$1,0),FALSE)/1,0)-IFERROR(VLOOKUP($B77,'Slutlig allokering kvv'!$B$2:$AC$462,MATCH(R$3,'Slutlig allokering kvv'!$B$1:$AJ$1,0),FALSE)/1,0)</f>
        <v>0</v>
      </c>
      <c r="S77">
        <f>IFERROR(VLOOKUP($B77,Kraftvärmeprod!$B$1:$AH$479,MATCH(S$2,Kraftvärmeprod!$B$1:$AG$1,0),FALSE)/1,0)-IFERROR(VLOOKUP($B77,'Slutlig allokering kvv'!$B$2:$AC$462,MATCH(S$3,'Slutlig allokering kvv'!$B$1:$AJ$1,0),FALSE)/1,0)</f>
        <v>0</v>
      </c>
      <c r="T77">
        <f>IFERROR(VLOOKUP($B77,Kraftvärmeprod!$B$1:$AH$479,MATCH(T$2,Kraftvärmeprod!$B$1:$AG$1,0),FALSE)/1,0)-IFERROR(VLOOKUP($B77,'Slutlig allokering kvv'!$B$2:$AC$462,MATCH(T$3,'Slutlig allokering kvv'!$B$1:$AJ$1,0),FALSE)/1,0)</f>
        <v>0</v>
      </c>
      <c r="U77">
        <f>IFERROR(VLOOKUP($B77,Kraftvärmeprod!$B$1:$AH$479,MATCH(U$2,Kraftvärmeprod!$B$1:$AG$1,0),FALSE)/1,0)-IFERROR(VLOOKUP($B77,'Slutlig allokering kvv'!$B$2:$AC$462,MATCH(U$3,'Slutlig allokering kvv'!$B$1:$AJ$1,0),FALSE)/1,0)</f>
        <v>0</v>
      </c>
      <c r="V77">
        <f>IFERROR(VLOOKUP($B77,Kraftvärmeprod!$B$1:$AH$479,MATCH(V$2,Kraftvärmeprod!$B$1:$AG$1,0),FALSE)/1,0)-IFERROR(VLOOKUP($B77,'Slutlig allokering kvv'!$B$2:$AC$462,MATCH(V$3,'Slutlig allokering kvv'!$B$1:$AJ$1,0),FALSE)/1,0)</f>
        <v>0</v>
      </c>
      <c r="W77">
        <f>IFERROR(VLOOKUP($B77,Kraftvärmeprod!$B$1:$AH$479,MATCH(W$2,Kraftvärmeprod!$B$1:$AG$1,0),FALSE)/1,0)-IFERROR(VLOOKUP($B77,'Slutlig allokering kvv'!$B$2:$AC$462,MATCH(W$3,'Slutlig allokering kvv'!$B$1:$AJ$1,0),FALSE)/1,0)</f>
        <v>0</v>
      </c>
      <c r="X77">
        <f>IFERROR(VLOOKUP($B77,Kraftvärmeprod!$B$1:$AH$479,MATCH(X$2,Kraftvärmeprod!$B$1:$AG$1,0),FALSE)/1,0)-IFERROR(VLOOKUP($B77,'Slutlig allokering kvv'!$B$2:$AC$462,MATCH(X$3,'Slutlig allokering kvv'!$B$1:$AJ$1,0),FALSE)/1,0)</f>
        <v>0</v>
      </c>
      <c r="Y77">
        <f>IFERROR(VLOOKUP($B77,Kraftvärmeprod!$B$1:$AH$479,MATCH(Y$2,Kraftvärmeprod!$B$1:$AG$1,0),FALSE)/1,0)-IFERROR(VLOOKUP($B77,'Slutlig allokering kvv'!$B$2:$AC$462,MATCH(Y$3,'Slutlig allokering kvv'!$B$1:$AJ$1,0),FALSE)/1,0)</f>
        <v>0</v>
      </c>
      <c r="Z77">
        <f>IFERROR(VLOOKUP($B77,Kraftvärmeprod!$B$1:$AH$479,MATCH(Z$2,Kraftvärmeprod!$B$1:$AG$1,0),FALSE)/1,0)-IFERROR(VLOOKUP($B77,'Slutlig allokering kvv'!$B$2:$AC$462,MATCH(Z$3,'Slutlig allokering kvv'!$B$1:$AJ$1,0),FALSE)/1,0)</f>
        <v>0</v>
      </c>
      <c r="AA77">
        <f>IFERROR(VLOOKUP($B77,Kraftvärmeprod!$B$1:$AH$479,MATCH(AA$2,Kraftvärmeprod!$B$1:$AG$1,0),FALSE)/1,0)-IFERROR(VLOOKUP($B77,'Slutlig allokering kvv'!$B$2:$AC$462,MATCH(AA$3,'Slutlig allokering kvv'!$B$1:$AJ$1,0),FALSE)/1,0)</f>
        <v>0</v>
      </c>
      <c r="AB77">
        <f>IFERROR(VLOOKUP($B77,Kraftvärmeprod!$B$1:$AH$479,MATCH(AB$2,Kraftvärmeprod!$B$1:$AG$1,0),FALSE)/1,0)-IFERROR(VLOOKUP($B77,'Slutlig allokering kvv'!$B$2:$AC$462,MATCH(AB$3,'Slutlig allokering kvv'!$B$1:$AJ$1,0),FALSE)/1,0)</f>
        <v>0</v>
      </c>
      <c r="AE77">
        <f t="shared" si="2"/>
        <v>0</v>
      </c>
      <c r="AG77">
        <f>IFERROR(VLOOKUP(B77,'Slutlig allokering kvv'!$B$2:$AJ$462,MATCH("Summa justerad allokerad tillförd energi (utan hjälpel och rökgaskondensering):",'Slutlig allokering kvv'!$B$1:$AK$1,0),FALSE)/1,"")</f>
        <v>0</v>
      </c>
      <c r="AI77" s="23" t="str">
        <f>IFERROR(1-VLOOKUP(B77,'Slutlig allokering kvv'!$B$2:$AJ$462,MATCH("Andel av bränsle i kvv som allokerats till värme, exklusive rökgaskondensering och hjälpel",'Slutlig allokering kvv'!$B$1:$AK$1,0),FALSE),"")</f>
        <v/>
      </c>
      <c r="AK77" s="23" t="str">
        <f t="shared" si="3"/>
        <v/>
      </c>
    </row>
    <row r="78" spans="1:37" x14ac:dyDescent="0.25">
      <c r="A78" s="2" t="s">
        <v>108</v>
      </c>
      <c r="B78" s="2" t="s">
        <v>110</v>
      </c>
      <c r="C78" s="2" t="str">
        <f>IFERROR(VLOOKUP($B78,Kraftvärmeprod!$B$1:$AH$479,MATCH(C$3,Kraftvärmeprod!$B$1:$AG$1,0),FALSE)/1,"")</f>
        <v/>
      </c>
      <c r="D78" s="2" t="str">
        <f>IFERROR(VLOOKUP($B78,Kraftvärmeprod!$B$1:$AH$479,MATCH(D$3,Kraftvärmeprod!$B$1:$AG$1,0),FALSE)/1,"")</f>
        <v/>
      </c>
      <c r="E78">
        <f>IFERROR(VLOOKUP($B78,Kraftvärmeprod!$B$1:$AH$479,MATCH(E$2,Kraftvärmeprod!$B$1:$AG$1,0),FALSE)/1,0)-IFERROR(VLOOKUP($B78,'Slutlig allokering kvv'!$B$2:$AC$462,MATCH(E$3,'Slutlig allokering kvv'!$B$1:$AJ$1,0),FALSE)/1,0)</f>
        <v>0</v>
      </c>
      <c r="F78">
        <f>IFERROR(VLOOKUP($B78,Kraftvärmeprod!$B$1:$AH$479,MATCH(F$2,Kraftvärmeprod!$B$1:$AG$1,0),FALSE)/1,0)-IFERROR(VLOOKUP($B78,'Slutlig allokering kvv'!$B$2:$AC$462,MATCH(F$3,'Slutlig allokering kvv'!$B$1:$AJ$1,0),FALSE)/1,0)</f>
        <v>0</v>
      </c>
      <c r="G78">
        <f>IFERROR(VLOOKUP($B78,Kraftvärmeprod!$B$1:$AH$479,MATCH(G$2,Kraftvärmeprod!$B$1:$AG$1,0),FALSE)/1,0)-IFERROR(VLOOKUP($B78,'Slutlig allokering kvv'!$B$2:$AC$462,MATCH(G$3,'Slutlig allokering kvv'!$B$1:$AJ$1,0),FALSE)/1,0)</f>
        <v>0</v>
      </c>
      <c r="H78">
        <f>IFERROR(VLOOKUP($B78,Kraftvärmeprod!$B$1:$AH$479,MATCH(H$2,Kraftvärmeprod!$B$1:$AG$1,0),FALSE)/1,0)-IFERROR(VLOOKUP($B78,'Slutlig allokering kvv'!$B$2:$AC$462,MATCH(H$3,'Slutlig allokering kvv'!$B$1:$AJ$1,0),FALSE)/1,0)</f>
        <v>0</v>
      </c>
      <c r="I78">
        <f>IFERROR(VLOOKUP($B78,Kraftvärmeprod!$B$1:$AH$479,MATCH(I$2,Kraftvärmeprod!$B$1:$AG$1,0),FALSE)/1,0)-IFERROR(VLOOKUP($B78,'Slutlig allokering kvv'!$B$2:$AC$462,MATCH(I$3,'Slutlig allokering kvv'!$B$1:$AJ$1,0),FALSE)/1,0)</f>
        <v>0</v>
      </c>
      <c r="J78">
        <f>IFERROR(VLOOKUP($B78,Kraftvärmeprod!$B$1:$AH$479,MATCH(J$2,Kraftvärmeprod!$B$1:$AG$1,0),FALSE)/1,0)-IFERROR(VLOOKUP($B78,'Slutlig allokering kvv'!$B$2:$AC$462,MATCH(J$3,'Slutlig allokering kvv'!$B$1:$AJ$1,0),FALSE)/1,0)</f>
        <v>0</v>
      </c>
      <c r="K78">
        <f>IFERROR(VLOOKUP($B78,Kraftvärmeprod!$B$1:$AH$479,MATCH(K$2,Kraftvärmeprod!$B$1:$AG$1,0),FALSE)/1,0)-IFERROR(VLOOKUP($B78,'Slutlig allokering kvv'!$B$2:$AC$462,MATCH(K$3,'Slutlig allokering kvv'!$B$1:$AJ$1,0),FALSE)/1,0)</f>
        <v>0</v>
      </c>
      <c r="L78">
        <f>IFERROR(VLOOKUP($B78,Kraftvärmeprod!$B$1:$AH$479,MATCH(L$2,Kraftvärmeprod!$B$1:$AG$1,0),FALSE)/1,0)-IFERROR(VLOOKUP($B78,'Slutlig allokering kvv'!$B$2:$AC$462,MATCH(L$3,'Slutlig allokering kvv'!$B$1:$AJ$1,0),FALSE)/1,0)</f>
        <v>0</v>
      </c>
      <c r="M78" s="40">
        <f>IFERROR(VLOOKUP($B78,Miljö!$B$1:$S$477,MATCH(M$2,Miljö!$B$1:$X$1,0),FALSE)/1,0)-IFERROR(VLOOKUP($B78,'Slutlig allokering kvv'!$B$2:$AC$462,MATCH(M$3,'Slutlig allokering kvv'!$B$1:$AJ$1,0),FALSE)/1,0)</f>
        <v>0</v>
      </c>
      <c r="N78">
        <f>IFERROR(VLOOKUP($B78,Kraftvärmeprod!$B$1:$AH$479,MATCH(N$2,Kraftvärmeprod!$B$1:$AG$1,0),FALSE)/1,0)-IFERROR(VLOOKUP($B78,'Slutlig allokering kvv'!$B$2:$AC$462,MATCH(N$3,'Slutlig allokering kvv'!$B$1:$AJ$1,0),FALSE)/1,0)</f>
        <v>0</v>
      </c>
      <c r="O78">
        <f>IFERROR(VLOOKUP($B78,Kraftvärmeprod!$B$1:$AH$479,MATCH(O$2,Kraftvärmeprod!$B$1:$AG$1,0),FALSE)/1,0)-IFERROR(VLOOKUP($B78,'Slutlig allokering kvv'!$B$2:$AC$462,MATCH(O$3,'Slutlig allokering kvv'!$B$1:$AJ$1,0),FALSE)/1,0)</f>
        <v>0</v>
      </c>
      <c r="P78">
        <f>IFERROR(VLOOKUP($B78,Kraftvärmeprod!$B$1:$AH$479,MATCH(P$2,Kraftvärmeprod!$B$1:$AG$1,0),FALSE)/1,0)-IFERROR(VLOOKUP($B78,'Slutlig allokering kvv'!$B$2:$AC$462,MATCH(P$3,'Slutlig allokering kvv'!$B$1:$AJ$1,0),FALSE)/1,0)</f>
        <v>0</v>
      </c>
      <c r="Q78">
        <f>IFERROR(VLOOKUP($B78,Kraftvärmeprod!$B$1:$AH$479,MATCH(Q$2,Kraftvärmeprod!$B$1:$AG$1,0),FALSE)/1,0)-IFERROR(VLOOKUP($B78,'Slutlig allokering kvv'!$B$2:$AC$462,MATCH(Q$3,'Slutlig allokering kvv'!$B$1:$AJ$1,0),FALSE)/1,0)</f>
        <v>0</v>
      </c>
      <c r="R78">
        <f>IFERROR(VLOOKUP($B78,Kraftvärmeprod!$B$1:$AH$479,MATCH(R$2,Kraftvärmeprod!$B$1:$AG$1,0),FALSE)/1,0)-IFERROR(VLOOKUP($B78,'Slutlig allokering kvv'!$B$2:$AC$462,MATCH(R$3,'Slutlig allokering kvv'!$B$1:$AJ$1,0),FALSE)/1,0)</f>
        <v>0</v>
      </c>
      <c r="S78">
        <f>IFERROR(VLOOKUP($B78,Kraftvärmeprod!$B$1:$AH$479,MATCH(S$2,Kraftvärmeprod!$B$1:$AG$1,0),FALSE)/1,0)-IFERROR(VLOOKUP($B78,'Slutlig allokering kvv'!$B$2:$AC$462,MATCH(S$3,'Slutlig allokering kvv'!$B$1:$AJ$1,0),FALSE)/1,0)</f>
        <v>0</v>
      </c>
      <c r="T78">
        <f>IFERROR(VLOOKUP($B78,Kraftvärmeprod!$B$1:$AH$479,MATCH(T$2,Kraftvärmeprod!$B$1:$AG$1,0),FALSE)/1,0)-IFERROR(VLOOKUP($B78,'Slutlig allokering kvv'!$B$2:$AC$462,MATCH(T$3,'Slutlig allokering kvv'!$B$1:$AJ$1,0),FALSE)/1,0)</f>
        <v>0</v>
      </c>
      <c r="U78">
        <f>IFERROR(VLOOKUP($B78,Kraftvärmeprod!$B$1:$AH$479,MATCH(U$2,Kraftvärmeprod!$B$1:$AG$1,0),FALSE)/1,0)-IFERROR(VLOOKUP($B78,'Slutlig allokering kvv'!$B$2:$AC$462,MATCH(U$3,'Slutlig allokering kvv'!$B$1:$AJ$1,0),FALSE)/1,0)</f>
        <v>0</v>
      </c>
      <c r="V78">
        <f>IFERROR(VLOOKUP($B78,Kraftvärmeprod!$B$1:$AH$479,MATCH(V$2,Kraftvärmeprod!$B$1:$AG$1,0),FALSE)/1,0)-IFERROR(VLOOKUP($B78,'Slutlig allokering kvv'!$B$2:$AC$462,MATCH(V$3,'Slutlig allokering kvv'!$B$1:$AJ$1,0),FALSE)/1,0)</f>
        <v>0</v>
      </c>
      <c r="W78">
        <f>IFERROR(VLOOKUP($B78,Kraftvärmeprod!$B$1:$AH$479,MATCH(W$2,Kraftvärmeprod!$B$1:$AG$1,0),FALSE)/1,0)-IFERROR(VLOOKUP($B78,'Slutlig allokering kvv'!$B$2:$AC$462,MATCH(W$3,'Slutlig allokering kvv'!$B$1:$AJ$1,0),FALSE)/1,0)</f>
        <v>0</v>
      </c>
      <c r="X78">
        <f>IFERROR(VLOOKUP($B78,Kraftvärmeprod!$B$1:$AH$479,MATCH(X$2,Kraftvärmeprod!$B$1:$AG$1,0),FALSE)/1,0)-IFERROR(VLOOKUP($B78,'Slutlig allokering kvv'!$B$2:$AC$462,MATCH(X$3,'Slutlig allokering kvv'!$B$1:$AJ$1,0),FALSE)/1,0)</f>
        <v>0</v>
      </c>
      <c r="Y78">
        <f>IFERROR(VLOOKUP($B78,Kraftvärmeprod!$B$1:$AH$479,MATCH(Y$2,Kraftvärmeprod!$B$1:$AG$1,0),FALSE)/1,0)-IFERROR(VLOOKUP($B78,'Slutlig allokering kvv'!$B$2:$AC$462,MATCH(Y$3,'Slutlig allokering kvv'!$B$1:$AJ$1,0),FALSE)/1,0)</f>
        <v>0</v>
      </c>
      <c r="Z78">
        <f>IFERROR(VLOOKUP($B78,Kraftvärmeprod!$B$1:$AH$479,MATCH(Z$2,Kraftvärmeprod!$B$1:$AG$1,0),FALSE)/1,0)-IFERROR(VLOOKUP($B78,'Slutlig allokering kvv'!$B$2:$AC$462,MATCH(Z$3,'Slutlig allokering kvv'!$B$1:$AJ$1,0),FALSE)/1,0)</f>
        <v>0</v>
      </c>
      <c r="AA78">
        <f>IFERROR(VLOOKUP($B78,Kraftvärmeprod!$B$1:$AH$479,MATCH(AA$2,Kraftvärmeprod!$B$1:$AG$1,0),FALSE)/1,0)-IFERROR(VLOOKUP($B78,'Slutlig allokering kvv'!$B$2:$AC$462,MATCH(AA$3,'Slutlig allokering kvv'!$B$1:$AJ$1,0),FALSE)/1,0)</f>
        <v>0</v>
      </c>
      <c r="AB78">
        <f>IFERROR(VLOOKUP($B78,Kraftvärmeprod!$B$1:$AH$479,MATCH(AB$2,Kraftvärmeprod!$B$1:$AG$1,0),FALSE)/1,0)-IFERROR(VLOOKUP($B78,'Slutlig allokering kvv'!$B$2:$AC$462,MATCH(AB$3,'Slutlig allokering kvv'!$B$1:$AJ$1,0),FALSE)/1,0)</f>
        <v>0</v>
      </c>
      <c r="AE78">
        <f t="shared" si="2"/>
        <v>0</v>
      </c>
      <c r="AG78">
        <f>IFERROR(VLOOKUP(B78,'Slutlig allokering kvv'!$B$2:$AJ$462,MATCH("Summa justerad allokerad tillförd energi (utan hjälpel och rökgaskondensering):",'Slutlig allokering kvv'!$B$1:$AK$1,0),FALSE)/1,"")</f>
        <v>0</v>
      </c>
      <c r="AI78" s="23" t="str">
        <f>IFERROR(1-VLOOKUP(B78,'Slutlig allokering kvv'!$B$2:$AJ$462,MATCH("Andel av bränsle i kvv som allokerats till värme, exklusive rökgaskondensering och hjälpel",'Slutlig allokering kvv'!$B$1:$AK$1,0),FALSE),"")</f>
        <v/>
      </c>
      <c r="AK78" s="23" t="str">
        <f t="shared" si="3"/>
        <v/>
      </c>
    </row>
    <row r="79" spans="1:37" x14ac:dyDescent="0.25">
      <c r="A79" s="2" t="s">
        <v>111</v>
      </c>
      <c r="B79" s="2" t="s">
        <v>112</v>
      </c>
      <c r="C79" s="2" t="str">
        <f>IFERROR(VLOOKUP($B79,Kraftvärmeprod!$B$1:$AH$479,MATCH(C$3,Kraftvärmeprod!$B$1:$AG$1,0),FALSE)/1,"")</f>
        <v/>
      </c>
      <c r="D79" s="2" t="str">
        <f>IFERROR(VLOOKUP($B79,Kraftvärmeprod!$B$1:$AH$479,MATCH(D$3,Kraftvärmeprod!$B$1:$AG$1,0),FALSE)/1,"")</f>
        <v/>
      </c>
      <c r="E79">
        <f>IFERROR(VLOOKUP($B79,Kraftvärmeprod!$B$1:$AH$479,MATCH(E$2,Kraftvärmeprod!$B$1:$AG$1,0),FALSE)/1,0)-IFERROR(VLOOKUP($B79,'Slutlig allokering kvv'!$B$2:$AC$462,MATCH(E$3,'Slutlig allokering kvv'!$B$1:$AJ$1,0),FALSE)/1,0)</f>
        <v>0</v>
      </c>
      <c r="F79">
        <f>IFERROR(VLOOKUP($B79,Kraftvärmeprod!$B$1:$AH$479,MATCH(F$2,Kraftvärmeprod!$B$1:$AG$1,0),FALSE)/1,0)-IFERROR(VLOOKUP($B79,'Slutlig allokering kvv'!$B$2:$AC$462,MATCH(F$3,'Slutlig allokering kvv'!$B$1:$AJ$1,0),FALSE)/1,0)</f>
        <v>0</v>
      </c>
      <c r="G79">
        <f>IFERROR(VLOOKUP($B79,Kraftvärmeprod!$B$1:$AH$479,MATCH(G$2,Kraftvärmeprod!$B$1:$AG$1,0),FALSE)/1,0)-IFERROR(VLOOKUP($B79,'Slutlig allokering kvv'!$B$2:$AC$462,MATCH(G$3,'Slutlig allokering kvv'!$B$1:$AJ$1,0),FALSE)/1,0)</f>
        <v>0</v>
      </c>
      <c r="H79">
        <f>IFERROR(VLOOKUP($B79,Kraftvärmeprod!$B$1:$AH$479,MATCH(H$2,Kraftvärmeprod!$B$1:$AG$1,0),FALSE)/1,0)-IFERROR(VLOOKUP($B79,'Slutlig allokering kvv'!$B$2:$AC$462,MATCH(H$3,'Slutlig allokering kvv'!$B$1:$AJ$1,0),FALSE)/1,0)</f>
        <v>0</v>
      </c>
      <c r="I79">
        <f>IFERROR(VLOOKUP($B79,Kraftvärmeprod!$B$1:$AH$479,MATCH(I$2,Kraftvärmeprod!$B$1:$AG$1,0),FALSE)/1,0)-IFERROR(VLOOKUP($B79,'Slutlig allokering kvv'!$B$2:$AC$462,MATCH(I$3,'Slutlig allokering kvv'!$B$1:$AJ$1,0),FALSE)/1,0)</f>
        <v>0</v>
      </c>
      <c r="J79">
        <f>IFERROR(VLOOKUP($B79,Kraftvärmeprod!$B$1:$AH$479,MATCH(J$2,Kraftvärmeprod!$B$1:$AG$1,0),FALSE)/1,0)-IFERROR(VLOOKUP($B79,'Slutlig allokering kvv'!$B$2:$AC$462,MATCH(J$3,'Slutlig allokering kvv'!$B$1:$AJ$1,0),FALSE)/1,0)</f>
        <v>0</v>
      </c>
      <c r="K79">
        <f>IFERROR(VLOOKUP($B79,Kraftvärmeprod!$B$1:$AH$479,MATCH(K$2,Kraftvärmeprod!$B$1:$AG$1,0),FALSE)/1,0)-IFERROR(VLOOKUP($B79,'Slutlig allokering kvv'!$B$2:$AC$462,MATCH(K$3,'Slutlig allokering kvv'!$B$1:$AJ$1,0),FALSE)/1,0)</f>
        <v>0</v>
      </c>
      <c r="L79">
        <f>IFERROR(VLOOKUP($B79,Kraftvärmeprod!$B$1:$AH$479,MATCH(L$2,Kraftvärmeprod!$B$1:$AG$1,0),FALSE)/1,0)-IFERROR(VLOOKUP($B79,'Slutlig allokering kvv'!$B$2:$AC$462,MATCH(L$3,'Slutlig allokering kvv'!$B$1:$AJ$1,0),FALSE)/1,0)</f>
        <v>0</v>
      </c>
      <c r="M79" s="40">
        <f>IFERROR(VLOOKUP($B79,Miljö!$B$1:$S$477,MATCH(M$2,Miljö!$B$1:$X$1,0),FALSE)/1,0)-IFERROR(VLOOKUP($B79,'Slutlig allokering kvv'!$B$2:$AC$462,MATCH(M$3,'Slutlig allokering kvv'!$B$1:$AJ$1,0),FALSE)/1,0)</f>
        <v>0</v>
      </c>
      <c r="N79">
        <f>IFERROR(VLOOKUP($B79,Kraftvärmeprod!$B$1:$AH$479,MATCH(N$2,Kraftvärmeprod!$B$1:$AG$1,0),FALSE)/1,0)-IFERROR(VLOOKUP($B79,'Slutlig allokering kvv'!$B$2:$AC$462,MATCH(N$3,'Slutlig allokering kvv'!$B$1:$AJ$1,0),FALSE)/1,0)</f>
        <v>0</v>
      </c>
      <c r="O79">
        <f>IFERROR(VLOOKUP($B79,Kraftvärmeprod!$B$1:$AH$479,MATCH(O$2,Kraftvärmeprod!$B$1:$AG$1,0),FALSE)/1,0)-IFERROR(VLOOKUP($B79,'Slutlig allokering kvv'!$B$2:$AC$462,MATCH(O$3,'Slutlig allokering kvv'!$B$1:$AJ$1,0),FALSE)/1,0)</f>
        <v>0</v>
      </c>
      <c r="P79">
        <f>IFERROR(VLOOKUP($B79,Kraftvärmeprod!$B$1:$AH$479,MATCH(P$2,Kraftvärmeprod!$B$1:$AG$1,0),FALSE)/1,0)-IFERROR(VLOOKUP($B79,'Slutlig allokering kvv'!$B$2:$AC$462,MATCH(P$3,'Slutlig allokering kvv'!$B$1:$AJ$1,0),FALSE)/1,0)</f>
        <v>0</v>
      </c>
      <c r="Q79">
        <f>IFERROR(VLOOKUP($B79,Kraftvärmeprod!$B$1:$AH$479,MATCH(Q$2,Kraftvärmeprod!$B$1:$AG$1,0),FALSE)/1,0)-IFERROR(VLOOKUP($B79,'Slutlig allokering kvv'!$B$2:$AC$462,MATCH(Q$3,'Slutlig allokering kvv'!$B$1:$AJ$1,0),FALSE)/1,0)</f>
        <v>0</v>
      </c>
      <c r="R79">
        <f>IFERROR(VLOOKUP($B79,Kraftvärmeprod!$B$1:$AH$479,MATCH(R$2,Kraftvärmeprod!$B$1:$AG$1,0),FALSE)/1,0)-IFERROR(VLOOKUP($B79,'Slutlig allokering kvv'!$B$2:$AC$462,MATCH(R$3,'Slutlig allokering kvv'!$B$1:$AJ$1,0),FALSE)/1,0)</f>
        <v>0</v>
      </c>
      <c r="S79">
        <f>IFERROR(VLOOKUP($B79,Kraftvärmeprod!$B$1:$AH$479,MATCH(S$2,Kraftvärmeprod!$B$1:$AG$1,0),FALSE)/1,0)-IFERROR(VLOOKUP($B79,'Slutlig allokering kvv'!$B$2:$AC$462,MATCH(S$3,'Slutlig allokering kvv'!$B$1:$AJ$1,0),FALSE)/1,0)</f>
        <v>0</v>
      </c>
      <c r="T79">
        <f>IFERROR(VLOOKUP($B79,Kraftvärmeprod!$B$1:$AH$479,MATCH(T$2,Kraftvärmeprod!$B$1:$AG$1,0),FALSE)/1,0)-IFERROR(VLOOKUP($B79,'Slutlig allokering kvv'!$B$2:$AC$462,MATCH(T$3,'Slutlig allokering kvv'!$B$1:$AJ$1,0),FALSE)/1,0)</f>
        <v>0</v>
      </c>
      <c r="U79">
        <f>IFERROR(VLOOKUP($B79,Kraftvärmeprod!$B$1:$AH$479,MATCH(U$2,Kraftvärmeprod!$B$1:$AG$1,0),FALSE)/1,0)-IFERROR(VLOOKUP($B79,'Slutlig allokering kvv'!$B$2:$AC$462,MATCH(U$3,'Slutlig allokering kvv'!$B$1:$AJ$1,0),FALSE)/1,0)</f>
        <v>0</v>
      </c>
      <c r="V79">
        <f>IFERROR(VLOOKUP($B79,Kraftvärmeprod!$B$1:$AH$479,MATCH(V$2,Kraftvärmeprod!$B$1:$AG$1,0),FALSE)/1,0)-IFERROR(VLOOKUP($B79,'Slutlig allokering kvv'!$B$2:$AC$462,MATCH(V$3,'Slutlig allokering kvv'!$B$1:$AJ$1,0),FALSE)/1,0)</f>
        <v>0</v>
      </c>
      <c r="W79">
        <f>IFERROR(VLOOKUP($B79,Kraftvärmeprod!$B$1:$AH$479,MATCH(W$2,Kraftvärmeprod!$B$1:$AG$1,0),FALSE)/1,0)-IFERROR(VLOOKUP($B79,'Slutlig allokering kvv'!$B$2:$AC$462,MATCH(W$3,'Slutlig allokering kvv'!$B$1:$AJ$1,0),FALSE)/1,0)</f>
        <v>0</v>
      </c>
      <c r="X79">
        <f>IFERROR(VLOOKUP($B79,Kraftvärmeprod!$B$1:$AH$479,MATCH(X$2,Kraftvärmeprod!$B$1:$AG$1,0),FALSE)/1,0)-IFERROR(VLOOKUP($B79,'Slutlig allokering kvv'!$B$2:$AC$462,MATCH(X$3,'Slutlig allokering kvv'!$B$1:$AJ$1,0),FALSE)/1,0)</f>
        <v>0</v>
      </c>
      <c r="Y79">
        <f>IFERROR(VLOOKUP($B79,Kraftvärmeprod!$B$1:$AH$479,MATCH(Y$2,Kraftvärmeprod!$B$1:$AG$1,0),FALSE)/1,0)-IFERROR(VLOOKUP($B79,'Slutlig allokering kvv'!$B$2:$AC$462,MATCH(Y$3,'Slutlig allokering kvv'!$B$1:$AJ$1,0),FALSE)/1,0)</f>
        <v>0</v>
      </c>
      <c r="Z79">
        <f>IFERROR(VLOOKUP($B79,Kraftvärmeprod!$B$1:$AH$479,MATCH(Z$2,Kraftvärmeprod!$B$1:$AG$1,0),FALSE)/1,0)-IFERROR(VLOOKUP($B79,'Slutlig allokering kvv'!$B$2:$AC$462,MATCH(Z$3,'Slutlig allokering kvv'!$B$1:$AJ$1,0),FALSE)/1,0)</f>
        <v>0</v>
      </c>
      <c r="AA79">
        <f>IFERROR(VLOOKUP($B79,Kraftvärmeprod!$B$1:$AH$479,MATCH(AA$2,Kraftvärmeprod!$B$1:$AG$1,0),FALSE)/1,0)-IFERROR(VLOOKUP($B79,'Slutlig allokering kvv'!$B$2:$AC$462,MATCH(AA$3,'Slutlig allokering kvv'!$B$1:$AJ$1,0),FALSE)/1,0)</f>
        <v>0</v>
      </c>
      <c r="AB79">
        <f>IFERROR(VLOOKUP($B79,Kraftvärmeprod!$B$1:$AH$479,MATCH(AB$2,Kraftvärmeprod!$B$1:$AG$1,0),FALSE)/1,0)-IFERROR(VLOOKUP($B79,'Slutlig allokering kvv'!$B$2:$AC$462,MATCH(AB$3,'Slutlig allokering kvv'!$B$1:$AJ$1,0),FALSE)/1,0)</f>
        <v>0</v>
      </c>
      <c r="AE79">
        <f t="shared" si="2"/>
        <v>0</v>
      </c>
      <c r="AG79">
        <f>IFERROR(VLOOKUP(B79,'Slutlig allokering kvv'!$B$2:$AJ$462,MATCH("Summa justerad allokerad tillförd energi (utan hjälpel och rökgaskondensering):",'Slutlig allokering kvv'!$B$1:$AK$1,0),FALSE)/1,"")</f>
        <v>0</v>
      </c>
      <c r="AI79" s="23" t="str">
        <f>IFERROR(1-VLOOKUP(B79,'Slutlig allokering kvv'!$B$2:$AJ$462,MATCH("Andel av bränsle i kvv som allokerats till värme, exklusive rökgaskondensering och hjälpel",'Slutlig allokering kvv'!$B$1:$AK$1,0),FALSE),"")</f>
        <v/>
      </c>
      <c r="AK79" s="23" t="str">
        <f t="shared" si="3"/>
        <v/>
      </c>
    </row>
    <row r="80" spans="1:37" x14ac:dyDescent="0.25">
      <c r="A80" s="2" t="s">
        <v>113</v>
      </c>
      <c r="B80" s="2" t="s">
        <v>114</v>
      </c>
      <c r="C80" s="2">
        <f>IFERROR(VLOOKUP($B80,Kraftvärmeprod!$B$1:$AH$479,MATCH(C$3,Kraftvärmeprod!$B$1:$AG$1,0),FALSE)/1,"")</f>
        <v>181</v>
      </c>
      <c r="D80" s="2">
        <f>IFERROR(VLOOKUP($B80,Kraftvärmeprod!$B$1:$AH$479,MATCH(D$3,Kraftvärmeprod!$B$1:$AG$1,0),FALSE)/1,"")</f>
        <v>63</v>
      </c>
      <c r="E80">
        <f>IFERROR(VLOOKUP($B80,Kraftvärmeprod!$B$1:$AH$479,MATCH(E$2,Kraftvärmeprod!$B$1:$AG$1,0),FALSE)/1,0)-IFERROR(VLOOKUP($B80,'Slutlig allokering kvv'!$B$2:$AC$462,MATCH(E$3,'Slutlig allokering kvv'!$B$1:$AJ$1,0),FALSE)/1,0)</f>
        <v>0</v>
      </c>
      <c r="F80">
        <f>IFERROR(VLOOKUP($B80,Kraftvärmeprod!$B$1:$AH$479,MATCH(F$2,Kraftvärmeprod!$B$1:$AG$1,0),FALSE)/1,0)-IFERROR(VLOOKUP($B80,'Slutlig allokering kvv'!$B$2:$AC$462,MATCH(F$3,'Slutlig allokering kvv'!$B$1:$AJ$1,0),FALSE)/1,0)</f>
        <v>0</v>
      </c>
      <c r="G80">
        <f>IFERROR(VLOOKUP($B80,Kraftvärmeprod!$B$1:$AH$479,MATCH(G$2,Kraftvärmeprod!$B$1:$AG$1,0),FALSE)/1,0)-IFERROR(VLOOKUP($B80,'Slutlig allokering kvv'!$B$2:$AC$462,MATCH(G$3,'Slutlig allokering kvv'!$B$1:$AJ$1,0),FALSE)/1,0)</f>
        <v>0</v>
      </c>
      <c r="H80">
        <f>IFERROR(VLOOKUP($B80,Kraftvärmeprod!$B$1:$AH$479,MATCH(H$2,Kraftvärmeprod!$B$1:$AG$1,0),FALSE)/1,0)-IFERROR(VLOOKUP($B80,'Slutlig allokering kvv'!$B$2:$AC$462,MATCH(H$3,'Slutlig allokering kvv'!$B$1:$AJ$1,0),FALSE)/1,0)</f>
        <v>0</v>
      </c>
      <c r="I80">
        <f>IFERROR(VLOOKUP($B80,Kraftvärmeprod!$B$1:$AH$479,MATCH(I$2,Kraftvärmeprod!$B$1:$AG$1,0),FALSE)/1,0)-IFERROR(VLOOKUP($B80,'Slutlig allokering kvv'!$B$2:$AC$462,MATCH(I$3,'Slutlig allokering kvv'!$B$1:$AJ$1,0),FALSE)/1,0)</f>
        <v>0.82631999999999994</v>
      </c>
      <c r="J80">
        <f>IFERROR(VLOOKUP($B80,Kraftvärmeprod!$B$1:$AH$479,MATCH(J$2,Kraftvärmeprod!$B$1:$AG$1,0),FALSE)/1,0)-IFERROR(VLOOKUP($B80,'Slutlig allokering kvv'!$B$2:$AC$462,MATCH(J$3,'Slutlig allokering kvv'!$B$1:$AJ$1,0),FALSE)/1,0)</f>
        <v>0</v>
      </c>
      <c r="K80">
        <f>IFERROR(VLOOKUP($B80,Kraftvärmeprod!$B$1:$AH$479,MATCH(K$2,Kraftvärmeprod!$B$1:$AG$1,0),FALSE)/1,0)-IFERROR(VLOOKUP($B80,'Slutlig allokering kvv'!$B$2:$AC$462,MATCH(K$3,'Slutlig allokering kvv'!$B$1:$AJ$1,0),FALSE)/1,0)</f>
        <v>0</v>
      </c>
      <c r="L80">
        <f>IFERROR(VLOOKUP($B80,Kraftvärmeprod!$B$1:$AH$479,MATCH(L$2,Kraftvärmeprod!$B$1:$AG$1,0),FALSE)/1,0)-IFERROR(VLOOKUP($B80,'Slutlig allokering kvv'!$B$2:$AC$462,MATCH(L$3,'Slutlig allokering kvv'!$B$1:$AJ$1,0),FALSE)/1,0)</f>
        <v>22.8307</v>
      </c>
      <c r="M80" s="40">
        <f>IFERROR(VLOOKUP($B80,Miljö!$B$1:$S$477,MATCH(M$2,Miljö!$B$1:$X$1,0),FALSE)/1,0)-IFERROR(VLOOKUP($B80,'Slutlig allokering kvv'!$B$2:$AC$462,MATCH(M$3,'Slutlig allokering kvv'!$B$1:$AJ$1,0),FALSE)/1,0)</f>
        <v>3.33141</v>
      </c>
      <c r="N80">
        <f>IFERROR(VLOOKUP($B80,Kraftvärmeprod!$B$1:$AH$479,MATCH(N$2,Kraftvärmeprod!$B$1:$AG$1,0),FALSE)/1,0)-IFERROR(VLOOKUP($B80,'Slutlig allokering kvv'!$B$2:$AC$462,MATCH(N$3,'Slutlig allokering kvv'!$B$1:$AJ$1,0),FALSE)/1,0)</f>
        <v>0</v>
      </c>
      <c r="O80">
        <f>IFERROR(VLOOKUP($B80,Kraftvärmeprod!$B$1:$AH$479,MATCH(O$2,Kraftvärmeprod!$B$1:$AG$1,0),FALSE)/1,0)-IFERROR(VLOOKUP($B80,'Slutlig allokering kvv'!$B$2:$AC$462,MATCH(O$3,'Slutlig allokering kvv'!$B$1:$AJ$1,0),FALSE)/1,0)</f>
        <v>95.128</v>
      </c>
      <c r="P80">
        <f>IFERROR(VLOOKUP($B80,Kraftvärmeprod!$B$1:$AH$479,MATCH(P$2,Kraftvärmeprod!$B$1:$AG$1,0),FALSE)/1,0)-IFERROR(VLOOKUP($B80,'Slutlig allokering kvv'!$B$2:$AC$462,MATCH(P$3,'Slutlig allokering kvv'!$B$1:$AJ$1,0),FALSE)/1,0)</f>
        <v>0</v>
      </c>
      <c r="Q80">
        <f>IFERROR(VLOOKUP($B80,Kraftvärmeprod!$B$1:$AH$479,MATCH(Q$2,Kraftvärmeprod!$B$1:$AG$1,0),FALSE)/1,0)-IFERROR(VLOOKUP($B80,'Slutlig allokering kvv'!$B$2:$AC$462,MATCH(Q$3,'Slutlig allokering kvv'!$B$1:$AJ$1,0),FALSE)/1,0)</f>
        <v>0.47563900000000003</v>
      </c>
      <c r="R80">
        <f>IFERROR(VLOOKUP($B80,Kraftvärmeprod!$B$1:$AH$479,MATCH(R$2,Kraftvärmeprod!$B$1:$AG$1,0),FALSE)/1,0)-IFERROR(VLOOKUP($B80,'Slutlig allokering kvv'!$B$2:$AC$462,MATCH(R$3,'Slutlig allokering kvv'!$B$1:$AJ$1,0),FALSE)/1,0)</f>
        <v>3.3294700000000002</v>
      </c>
      <c r="S80">
        <f>IFERROR(VLOOKUP($B80,Kraftvärmeprod!$B$1:$AH$479,MATCH(S$2,Kraftvärmeprod!$B$1:$AG$1,0),FALSE)/1,0)-IFERROR(VLOOKUP($B80,'Slutlig allokering kvv'!$B$2:$AC$462,MATCH(S$3,'Slutlig allokering kvv'!$B$1:$AJ$1,0),FALSE)/1,0)</f>
        <v>0</v>
      </c>
      <c r="T80">
        <f>IFERROR(VLOOKUP($B80,Kraftvärmeprod!$B$1:$AH$479,MATCH(T$2,Kraftvärmeprod!$B$1:$AG$1,0),FALSE)/1,0)-IFERROR(VLOOKUP($B80,'Slutlig allokering kvv'!$B$2:$AC$462,MATCH(T$3,'Slutlig allokering kvv'!$B$1:$AJ$1,0),FALSE)/1,0)</f>
        <v>0</v>
      </c>
      <c r="U80">
        <f>IFERROR(VLOOKUP($B80,Kraftvärmeprod!$B$1:$AH$479,MATCH(U$2,Kraftvärmeprod!$B$1:$AG$1,0),FALSE)/1,0)-IFERROR(VLOOKUP($B80,'Slutlig allokering kvv'!$B$2:$AC$462,MATCH(U$3,'Slutlig allokering kvv'!$B$1:$AJ$1,0),FALSE)/1,0)</f>
        <v>0</v>
      </c>
      <c r="V80">
        <f>IFERROR(VLOOKUP($B80,Kraftvärmeprod!$B$1:$AH$479,MATCH(V$2,Kraftvärmeprod!$B$1:$AG$1,0),FALSE)/1,0)-IFERROR(VLOOKUP($B80,'Slutlig allokering kvv'!$B$2:$AC$462,MATCH(V$3,'Slutlig allokering kvv'!$B$1:$AJ$1,0),FALSE)/1,0)</f>
        <v>0</v>
      </c>
      <c r="W80">
        <f>IFERROR(VLOOKUP($B80,Kraftvärmeprod!$B$1:$AH$479,MATCH(W$2,Kraftvärmeprod!$B$1:$AG$1,0),FALSE)/1,0)-IFERROR(VLOOKUP($B80,'Slutlig allokering kvv'!$B$2:$AC$462,MATCH(W$3,'Slutlig allokering kvv'!$B$1:$AJ$1,0),FALSE)/1,0)</f>
        <v>0</v>
      </c>
      <c r="X80">
        <f>IFERROR(VLOOKUP($B80,Kraftvärmeprod!$B$1:$AH$479,MATCH(X$2,Kraftvärmeprod!$B$1:$AG$1,0),FALSE)/1,0)-IFERROR(VLOOKUP($B80,'Slutlig allokering kvv'!$B$2:$AC$462,MATCH(X$3,'Slutlig allokering kvv'!$B$1:$AJ$1,0),FALSE)/1,0)</f>
        <v>0</v>
      </c>
      <c r="Y80">
        <f>IFERROR(VLOOKUP($B80,Kraftvärmeprod!$B$1:$AH$479,MATCH(Y$2,Kraftvärmeprod!$B$1:$AG$1,0),FALSE)/1,0)-IFERROR(VLOOKUP($B80,'Slutlig allokering kvv'!$B$2:$AC$462,MATCH(Y$3,'Slutlig allokering kvv'!$B$1:$AJ$1,0),FALSE)/1,0)</f>
        <v>2.1076800000000002</v>
      </c>
      <c r="Z80">
        <f>IFERROR(VLOOKUP($B80,Kraftvärmeprod!$B$1:$AH$479,MATCH(Z$2,Kraftvärmeprod!$B$1:$AG$1,0),FALSE)/1,0)-IFERROR(VLOOKUP($B80,'Slutlig allokering kvv'!$B$2:$AC$462,MATCH(Z$3,'Slutlig allokering kvv'!$B$1:$AJ$1,0),FALSE)/1,0)</f>
        <v>0</v>
      </c>
      <c r="AA80">
        <f>IFERROR(VLOOKUP($B80,Kraftvärmeprod!$B$1:$AH$479,MATCH(AA$2,Kraftvärmeprod!$B$1:$AG$1,0),FALSE)/1,0)-IFERROR(VLOOKUP($B80,'Slutlig allokering kvv'!$B$2:$AC$462,MATCH(AA$3,'Slutlig allokering kvv'!$B$1:$AJ$1,0),FALSE)/1,0)</f>
        <v>0</v>
      </c>
      <c r="AB80">
        <f>IFERROR(VLOOKUP($B80,Kraftvärmeprod!$B$1:$AH$479,MATCH(AB$2,Kraftvärmeprod!$B$1:$AG$1,0),FALSE)/1,0)-IFERROR(VLOOKUP($B80,'Slutlig allokering kvv'!$B$2:$AC$462,MATCH(AB$3,'Slutlig allokering kvv'!$B$1:$AJ$1,0),FALSE)/1,0)</f>
        <v>13.7935</v>
      </c>
      <c r="AE80">
        <f t="shared" si="2"/>
        <v>138.491309</v>
      </c>
      <c r="AG80">
        <f>IFERROR(VLOOKUP(B80,'Slutlig allokering kvv'!$B$2:$AJ$462,MATCH("Summa justerad allokerad tillförd energi (utan hjälpel och rökgaskondensering):",'Slutlig allokering kvv'!$B$1:$AK$1,0),FALSE)/1,"")</f>
        <v>152.50869100000003</v>
      </c>
      <c r="AI80" s="23">
        <f>IFERROR(1-VLOOKUP(B80,'Slutlig allokering kvv'!$B$2:$AJ$462,MATCH("Andel av bränsle i kvv som allokerats till värme, exklusive rökgaskondensering och hjälpel",'Slutlig allokering kvv'!$B$1:$AK$1,0),FALSE),"")</f>
        <v>0.47591515120274908</v>
      </c>
      <c r="AK80" s="23">
        <f t="shared" si="3"/>
        <v>0.47591515120274913</v>
      </c>
    </row>
    <row r="81" spans="1:37" x14ac:dyDescent="0.25">
      <c r="A81" s="2" t="s">
        <v>115</v>
      </c>
      <c r="B81" s="2" t="s">
        <v>116</v>
      </c>
      <c r="C81" s="2" t="str">
        <f>IFERROR(VLOOKUP($B81,Kraftvärmeprod!$B$1:$AH$479,MATCH(C$3,Kraftvärmeprod!$B$1:$AG$1,0),FALSE)/1,"")</f>
        <v/>
      </c>
      <c r="D81" s="2" t="str">
        <f>IFERROR(VLOOKUP($B81,Kraftvärmeprod!$B$1:$AH$479,MATCH(D$3,Kraftvärmeprod!$B$1:$AG$1,0),FALSE)/1,"")</f>
        <v/>
      </c>
      <c r="E81">
        <f>IFERROR(VLOOKUP($B81,Kraftvärmeprod!$B$1:$AH$479,MATCH(E$2,Kraftvärmeprod!$B$1:$AG$1,0),FALSE)/1,0)-IFERROR(VLOOKUP($B81,'Slutlig allokering kvv'!$B$2:$AC$462,MATCH(E$3,'Slutlig allokering kvv'!$B$1:$AJ$1,0),FALSE)/1,0)</f>
        <v>0</v>
      </c>
      <c r="F81">
        <f>IFERROR(VLOOKUP($B81,Kraftvärmeprod!$B$1:$AH$479,MATCH(F$2,Kraftvärmeprod!$B$1:$AG$1,0),FALSE)/1,0)-IFERROR(VLOOKUP($B81,'Slutlig allokering kvv'!$B$2:$AC$462,MATCH(F$3,'Slutlig allokering kvv'!$B$1:$AJ$1,0),FALSE)/1,0)</f>
        <v>0</v>
      </c>
      <c r="G81">
        <f>IFERROR(VLOOKUP($B81,Kraftvärmeprod!$B$1:$AH$479,MATCH(G$2,Kraftvärmeprod!$B$1:$AG$1,0),FALSE)/1,0)-IFERROR(VLOOKUP($B81,'Slutlig allokering kvv'!$B$2:$AC$462,MATCH(G$3,'Slutlig allokering kvv'!$B$1:$AJ$1,0),FALSE)/1,0)</f>
        <v>0</v>
      </c>
      <c r="H81">
        <f>IFERROR(VLOOKUP($B81,Kraftvärmeprod!$B$1:$AH$479,MATCH(H$2,Kraftvärmeprod!$B$1:$AG$1,0),FALSE)/1,0)-IFERROR(VLOOKUP($B81,'Slutlig allokering kvv'!$B$2:$AC$462,MATCH(H$3,'Slutlig allokering kvv'!$B$1:$AJ$1,0),FALSE)/1,0)</f>
        <v>0</v>
      </c>
      <c r="I81">
        <f>IFERROR(VLOOKUP($B81,Kraftvärmeprod!$B$1:$AH$479,MATCH(I$2,Kraftvärmeprod!$B$1:$AG$1,0),FALSE)/1,0)-IFERROR(VLOOKUP($B81,'Slutlig allokering kvv'!$B$2:$AC$462,MATCH(I$3,'Slutlig allokering kvv'!$B$1:$AJ$1,0),FALSE)/1,0)</f>
        <v>0</v>
      </c>
      <c r="J81">
        <f>IFERROR(VLOOKUP($B81,Kraftvärmeprod!$B$1:$AH$479,MATCH(J$2,Kraftvärmeprod!$B$1:$AG$1,0),FALSE)/1,0)-IFERROR(VLOOKUP($B81,'Slutlig allokering kvv'!$B$2:$AC$462,MATCH(J$3,'Slutlig allokering kvv'!$B$1:$AJ$1,0),FALSE)/1,0)</f>
        <v>0</v>
      </c>
      <c r="K81">
        <f>IFERROR(VLOOKUP($B81,Kraftvärmeprod!$B$1:$AH$479,MATCH(K$2,Kraftvärmeprod!$B$1:$AG$1,0),FALSE)/1,0)-IFERROR(VLOOKUP($B81,'Slutlig allokering kvv'!$B$2:$AC$462,MATCH(K$3,'Slutlig allokering kvv'!$B$1:$AJ$1,0),FALSE)/1,0)</f>
        <v>0</v>
      </c>
      <c r="L81">
        <f>IFERROR(VLOOKUP($B81,Kraftvärmeprod!$B$1:$AH$479,MATCH(L$2,Kraftvärmeprod!$B$1:$AG$1,0),FALSE)/1,0)-IFERROR(VLOOKUP($B81,'Slutlig allokering kvv'!$B$2:$AC$462,MATCH(L$3,'Slutlig allokering kvv'!$B$1:$AJ$1,0),FALSE)/1,0)</f>
        <v>0</v>
      </c>
      <c r="M81" s="40">
        <f>IFERROR(VLOOKUP($B81,Miljö!$B$1:$S$477,MATCH(M$2,Miljö!$B$1:$X$1,0),FALSE)/1,0)-IFERROR(VLOOKUP($B81,'Slutlig allokering kvv'!$B$2:$AC$462,MATCH(M$3,'Slutlig allokering kvv'!$B$1:$AJ$1,0),FALSE)/1,0)</f>
        <v>0</v>
      </c>
      <c r="N81">
        <f>IFERROR(VLOOKUP($B81,Kraftvärmeprod!$B$1:$AH$479,MATCH(N$2,Kraftvärmeprod!$B$1:$AG$1,0),FALSE)/1,0)-IFERROR(VLOOKUP($B81,'Slutlig allokering kvv'!$B$2:$AC$462,MATCH(N$3,'Slutlig allokering kvv'!$B$1:$AJ$1,0),FALSE)/1,0)</f>
        <v>0</v>
      </c>
      <c r="O81">
        <f>IFERROR(VLOOKUP($B81,Kraftvärmeprod!$B$1:$AH$479,MATCH(O$2,Kraftvärmeprod!$B$1:$AG$1,0),FALSE)/1,0)-IFERROR(VLOOKUP($B81,'Slutlig allokering kvv'!$B$2:$AC$462,MATCH(O$3,'Slutlig allokering kvv'!$B$1:$AJ$1,0),FALSE)/1,0)</f>
        <v>0</v>
      </c>
      <c r="P81">
        <f>IFERROR(VLOOKUP($B81,Kraftvärmeprod!$B$1:$AH$479,MATCH(P$2,Kraftvärmeprod!$B$1:$AG$1,0),FALSE)/1,0)-IFERROR(VLOOKUP($B81,'Slutlig allokering kvv'!$B$2:$AC$462,MATCH(P$3,'Slutlig allokering kvv'!$B$1:$AJ$1,0),FALSE)/1,0)</f>
        <v>0</v>
      </c>
      <c r="Q81">
        <f>IFERROR(VLOOKUP($B81,Kraftvärmeprod!$B$1:$AH$479,MATCH(Q$2,Kraftvärmeprod!$B$1:$AG$1,0),FALSE)/1,0)-IFERROR(VLOOKUP($B81,'Slutlig allokering kvv'!$B$2:$AC$462,MATCH(Q$3,'Slutlig allokering kvv'!$B$1:$AJ$1,0),FALSE)/1,0)</f>
        <v>0</v>
      </c>
      <c r="R81">
        <f>IFERROR(VLOOKUP($B81,Kraftvärmeprod!$B$1:$AH$479,MATCH(R$2,Kraftvärmeprod!$B$1:$AG$1,0),FALSE)/1,0)-IFERROR(VLOOKUP($B81,'Slutlig allokering kvv'!$B$2:$AC$462,MATCH(R$3,'Slutlig allokering kvv'!$B$1:$AJ$1,0),FALSE)/1,0)</f>
        <v>0</v>
      </c>
      <c r="S81">
        <f>IFERROR(VLOOKUP($B81,Kraftvärmeprod!$B$1:$AH$479,MATCH(S$2,Kraftvärmeprod!$B$1:$AG$1,0),FALSE)/1,0)-IFERROR(VLOOKUP($B81,'Slutlig allokering kvv'!$B$2:$AC$462,MATCH(S$3,'Slutlig allokering kvv'!$B$1:$AJ$1,0),FALSE)/1,0)</f>
        <v>0</v>
      </c>
      <c r="T81">
        <f>IFERROR(VLOOKUP($B81,Kraftvärmeprod!$B$1:$AH$479,MATCH(T$2,Kraftvärmeprod!$B$1:$AG$1,0),FALSE)/1,0)-IFERROR(VLOOKUP($B81,'Slutlig allokering kvv'!$B$2:$AC$462,MATCH(T$3,'Slutlig allokering kvv'!$B$1:$AJ$1,0),FALSE)/1,0)</f>
        <v>0</v>
      </c>
      <c r="U81">
        <f>IFERROR(VLOOKUP($B81,Kraftvärmeprod!$B$1:$AH$479,MATCH(U$2,Kraftvärmeprod!$B$1:$AG$1,0),FALSE)/1,0)-IFERROR(VLOOKUP($B81,'Slutlig allokering kvv'!$B$2:$AC$462,MATCH(U$3,'Slutlig allokering kvv'!$B$1:$AJ$1,0),FALSE)/1,0)</f>
        <v>0</v>
      </c>
      <c r="V81">
        <f>IFERROR(VLOOKUP($B81,Kraftvärmeprod!$B$1:$AH$479,MATCH(V$2,Kraftvärmeprod!$B$1:$AG$1,0),FALSE)/1,0)-IFERROR(VLOOKUP($B81,'Slutlig allokering kvv'!$B$2:$AC$462,MATCH(V$3,'Slutlig allokering kvv'!$B$1:$AJ$1,0),FALSE)/1,0)</f>
        <v>0</v>
      </c>
      <c r="W81">
        <f>IFERROR(VLOOKUP($B81,Kraftvärmeprod!$B$1:$AH$479,MATCH(W$2,Kraftvärmeprod!$B$1:$AG$1,0),FALSE)/1,0)-IFERROR(VLOOKUP($B81,'Slutlig allokering kvv'!$B$2:$AC$462,MATCH(W$3,'Slutlig allokering kvv'!$B$1:$AJ$1,0),FALSE)/1,0)</f>
        <v>0</v>
      </c>
      <c r="X81">
        <f>IFERROR(VLOOKUP($B81,Kraftvärmeprod!$B$1:$AH$479,MATCH(X$2,Kraftvärmeprod!$B$1:$AG$1,0),FALSE)/1,0)-IFERROR(VLOOKUP($B81,'Slutlig allokering kvv'!$B$2:$AC$462,MATCH(X$3,'Slutlig allokering kvv'!$B$1:$AJ$1,0),FALSE)/1,0)</f>
        <v>0</v>
      </c>
      <c r="Y81">
        <f>IFERROR(VLOOKUP($B81,Kraftvärmeprod!$B$1:$AH$479,MATCH(Y$2,Kraftvärmeprod!$B$1:$AG$1,0),FALSE)/1,0)-IFERROR(VLOOKUP($B81,'Slutlig allokering kvv'!$B$2:$AC$462,MATCH(Y$3,'Slutlig allokering kvv'!$B$1:$AJ$1,0),FALSE)/1,0)</f>
        <v>0</v>
      </c>
      <c r="Z81">
        <f>IFERROR(VLOOKUP($B81,Kraftvärmeprod!$B$1:$AH$479,MATCH(Z$2,Kraftvärmeprod!$B$1:$AG$1,0),FALSE)/1,0)-IFERROR(VLOOKUP($B81,'Slutlig allokering kvv'!$B$2:$AC$462,MATCH(Z$3,'Slutlig allokering kvv'!$B$1:$AJ$1,0),FALSE)/1,0)</f>
        <v>0</v>
      </c>
      <c r="AA81">
        <f>IFERROR(VLOOKUP($B81,Kraftvärmeprod!$B$1:$AH$479,MATCH(AA$2,Kraftvärmeprod!$B$1:$AG$1,0),FALSE)/1,0)-IFERROR(VLOOKUP($B81,'Slutlig allokering kvv'!$B$2:$AC$462,MATCH(AA$3,'Slutlig allokering kvv'!$B$1:$AJ$1,0),FALSE)/1,0)</f>
        <v>0</v>
      </c>
      <c r="AB81">
        <f>IFERROR(VLOOKUP($B81,Kraftvärmeprod!$B$1:$AH$479,MATCH(AB$2,Kraftvärmeprod!$B$1:$AG$1,0),FALSE)/1,0)-IFERROR(VLOOKUP($B81,'Slutlig allokering kvv'!$B$2:$AC$462,MATCH(AB$3,'Slutlig allokering kvv'!$B$1:$AJ$1,0),FALSE)/1,0)</f>
        <v>0</v>
      </c>
      <c r="AE81">
        <f t="shared" si="2"/>
        <v>0</v>
      </c>
      <c r="AG81">
        <f>IFERROR(VLOOKUP(B81,'Slutlig allokering kvv'!$B$2:$AJ$462,MATCH("Summa justerad allokerad tillförd energi (utan hjälpel och rökgaskondensering):",'Slutlig allokering kvv'!$B$1:$AK$1,0),FALSE)/1,"")</f>
        <v>0</v>
      </c>
      <c r="AI81" s="23" t="str">
        <f>IFERROR(1-VLOOKUP(B81,'Slutlig allokering kvv'!$B$2:$AJ$462,MATCH("Andel av bränsle i kvv som allokerats till värme, exklusive rökgaskondensering och hjälpel",'Slutlig allokering kvv'!$B$1:$AK$1,0),FALSE),"")</f>
        <v/>
      </c>
      <c r="AK81" s="23" t="str">
        <f t="shared" si="3"/>
        <v/>
      </c>
    </row>
    <row r="82" spans="1:37" x14ac:dyDescent="0.25">
      <c r="A82" s="2" t="s">
        <v>115</v>
      </c>
      <c r="B82" s="2" t="s">
        <v>117</v>
      </c>
      <c r="C82" s="2" t="str">
        <f>IFERROR(VLOOKUP($B82,Kraftvärmeprod!$B$1:$AH$479,MATCH(C$3,Kraftvärmeprod!$B$1:$AG$1,0),FALSE)/1,"")</f>
        <v/>
      </c>
      <c r="D82" s="2" t="str">
        <f>IFERROR(VLOOKUP($B82,Kraftvärmeprod!$B$1:$AH$479,MATCH(D$3,Kraftvärmeprod!$B$1:$AG$1,0),FALSE)/1,"")</f>
        <v/>
      </c>
      <c r="E82">
        <f>IFERROR(VLOOKUP($B82,Kraftvärmeprod!$B$1:$AH$479,MATCH(E$2,Kraftvärmeprod!$B$1:$AG$1,0),FALSE)/1,0)-IFERROR(VLOOKUP($B82,'Slutlig allokering kvv'!$B$2:$AC$462,MATCH(E$3,'Slutlig allokering kvv'!$B$1:$AJ$1,0),FALSE)/1,0)</f>
        <v>0</v>
      </c>
      <c r="F82">
        <f>IFERROR(VLOOKUP($B82,Kraftvärmeprod!$B$1:$AH$479,MATCH(F$2,Kraftvärmeprod!$B$1:$AG$1,0),FALSE)/1,0)-IFERROR(VLOOKUP($B82,'Slutlig allokering kvv'!$B$2:$AC$462,MATCH(F$3,'Slutlig allokering kvv'!$B$1:$AJ$1,0),FALSE)/1,0)</f>
        <v>0</v>
      </c>
      <c r="G82">
        <f>IFERROR(VLOOKUP($B82,Kraftvärmeprod!$B$1:$AH$479,MATCH(G$2,Kraftvärmeprod!$B$1:$AG$1,0),FALSE)/1,0)-IFERROR(VLOOKUP($B82,'Slutlig allokering kvv'!$B$2:$AC$462,MATCH(G$3,'Slutlig allokering kvv'!$B$1:$AJ$1,0),FALSE)/1,0)</f>
        <v>0</v>
      </c>
      <c r="H82">
        <f>IFERROR(VLOOKUP($B82,Kraftvärmeprod!$B$1:$AH$479,MATCH(H$2,Kraftvärmeprod!$B$1:$AG$1,0),FALSE)/1,0)-IFERROR(VLOOKUP($B82,'Slutlig allokering kvv'!$B$2:$AC$462,MATCH(H$3,'Slutlig allokering kvv'!$B$1:$AJ$1,0),FALSE)/1,0)</f>
        <v>0</v>
      </c>
      <c r="I82">
        <f>IFERROR(VLOOKUP($B82,Kraftvärmeprod!$B$1:$AH$479,MATCH(I$2,Kraftvärmeprod!$B$1:$AG$1,0),FALSE)/1,0)-IFERROR(VLOOKUP($B82,'Slutlig allokering kvv'!$B$2:$AC$462,MATCH(I$3,'Slutlig allokering kvv'!$B$1:$AJ$1,0),FALSE)/1,0)</f>
        <v>0</v>
      </c>
      <c r="J82">
        <f>IFERROR(VLOOKUP($B82,Kraftvärmeprod!$B$1:$AH$479,MATCH(J$2,Kraftvärmeprod!$B$1:$AG$1,0),FALSE)/1,0)-IFERROR(VLOOKUP($B82,'Slutlig allokering kvv'!$B$2:$AC$462,MATCH(J$3,'Slutlig allokering kvv'!$B$1:$AJ$1,0),FALSE)/1,0)</f>
        <v>0</v>
      </c>
      <c r="K82">
        <f>IFERROR(VLOOKUP($B82,Kraftvärmeprod!$B$1:$AH$479,MATCH(K$2,Kraftvärmeprod!$B$1:$AG$1,0),FALSE)/1,0)-IFERROR(VLOOKUP($B82,'Slutlig allokering kvv'!$B$2:$AC$462,MATCH(K$3,'Slutlig allokering kvv'!$B$1:$AJ$1,0),FALSE)/1,0)</f>
        <v>0</v>
      </c>
      <c r="L82">
        <f>IFERROR(VLOOKUP($B82,Kraftvärmeprod!$B$1:$AH$479,MATCH(L$2,Kraftvärmeprod!$B$1:$AG$1,0),FALSE)/1,0)-IFERROR(VLOOKUP($B82,'Slutlig allokering kvv'!$B$2:$AC$462,MATCH(L$3,'Slutlig allokering kvv'!$B$1:$AJ$1,0),FALSE)/1,0)</f>
        <v>0</v>
      </c>
      <c r="M82" s="40">
        <f>IFERROR(VLOOKUP($B82,Miljö!$B$1:$S$477,MATCH(M$2,Miljö!$B$1:$X$1,0),FALSE)/1,0)-IFERROR(VLOOKUP($B82,'Slutlig allokering kvv'!$B$2:$AC$462,MATCH(M$3,'Slutlig allokering kvv'!$B$1:$AJ$1,0),FALSE)/1,0)</f>
        <v>0</v>
      </c>
      <c r="N82">
        <f>IFERROR(VLOOKUP($B82,Kraftvärmeprod!$B$1:$AH$479,MATCH(N$2,Kraftvärmeprod!$B$1:$AG$1,0),FALSE)/1,0)-IFERROR(VLOOKUP($B82,'Slutlig allokering kvv'!$B$2:$AC$462,MATCH(N$3,'Slutlig allokering kvv'!$B$1:$AJ$1,0),FALSE)/1,0)</f>
        <v>0</v>
      </c>
      <c r="O82">
        <f>IFERROR(VLOOKUP($B82,Kraftvärmeprod!$B$1:$AH$479,MATCH(O$2,Kraftvärmeprod!$B$1:$AG$1,0),FALSE)/1,0)-IFERROR(VLOOKUP($B82,'Slutlig allokering kvv'!$B$2:$AC$462,MATCH(O$3,'Slutlig allokering kvv'!$B$1:$AJ$1,0),FALSE)/1,0)</f>
        <v>0</v>
      </c>
      <c r="P82">
        <f>IFERROR(VLOOKUP($B82,Kraftvärmeprod!$B$1:$AH$479,MATCH(P$2,Kraftvärmeprod!$B$1:$AG$1,0),FALSE)/1,0)-IFERROR(VLOOKUP($B82,'Slutlig allokering kvv'!$B$2:$AC$462,MATCH(P$3,'Slutlig allokering kvv'!$B$1:$AJ$1,0),FALSE)/1,0)</f>
        <v>0</v>
      </c>
      <c r="Q82">
        <f>IFERROR(VLOOKUP($B82,Kraftvärmeprod!$B$1:$AH$479,MATCH(Q$2,Kraftvärmeprod!$B$1:$AG$1,0),FALSE)/1,0)-IFERROR(VLOOKUP($B82,'Slutlig allokering kvv'!$B$2:$AC$462,MATCH(Q$3,'Slutlig allokering kvv'!$B$1:$AJ$1,0),FALSE)/1,0)</f>
        <v>0</v>
      </c>
      <c r="R82">
        <f>IFERROR(VLOOKUP($B82,Kraftvärmeprod!$B$1:$AH$479,MATCH(R$2,Kraftvärmeprod!$B$1:$AG$1,0),FALSE)/1,0)-IFERROR(VLOOKUP($B82,'Slutlig allokering kvv'!$B$2:$AC$462,MATCH(R$3,'Slutlig allokering kvv'!$B$1:$AJ$1,0),FALSE)/1,0)</f>
        <v>0</v>
      </c>
      <c r="S82">
        <f>IFERROR(VLOOKUP($B82,Kraftvärmeprod!$B$1:$AH$479,MATCH(S$2,Kraftvärmeprod!$B$1:$AG$1,0),FALSE)/1,0)-IFERROR(VLOOKUP($B82,'Slutlig allokering kvv'!$B$2:$AC$462,MATCH(S$3,'Slutlig allokering kvv'!$B$1:$AJ$1,0),FALSE)/1,0)</f>
        <v>0</v>
      </c>
      <c r="T82">
        <f>IFERROR(VLOOKUP($B82,Kraftvärmeprod!$B$1:$AH$479,MATCH(T$2,Kraftvärmeprod!$B$1:$AG$1,0),FALSE)/1,0)-IFERROR(VLOOKUP($B82,'Slutlig allokering kvv'!$B$2:$AC$462,MATCH(T$3,'Slutlig allokering kvv'!$B$1:$AJ$1,0),FALSE)/1,0)</f>
        <v>0</v>
      </c>
      <c r="U82">
        <f>IFERROR(VLOOKUP($B82,Kraftvärmeprod!$B$1:$AH$479,MATCH(U$2,Kraftvärmeprod!$B$1:$AG$1,0),FALSE)/1,0)-IFERROR(VLOOKUP($B82,'Slutlig allokering kvv'!$B$2:$AC$462,MATCH(U$3,'Slutlig allokering kvv'!$B$1:$AJ$1,0),FALSE)/1,0)</f>
        <v>0</v>
      </c>
      <c r="V82">
        <f>IFERROR(VLOOKUP($B82,Kraftvärmeprod!$B$1:$AH$479,MATCH(V$2,Kraftvärmeprod!$B$1:$AG$1,0),FALSE)/1,0)-IFERROR(VLOOKUP($B82,'Slutlig allokering kvv'!$B$2:$AC$462,MATCH(V$3,'Slutlig allokering kvv'!$B$1:$AJ$1,0),FALSE)/1,0)</f>
        <v>0</v>
      </c>
      <c r="W82">
        <f>IFERROR(VLOOKUP($B82,Kraftvärmeprod!$B$1:$AH$479,MATCH(W$2,Kraftvärmeprod!$B$1:$AG$1,0),FALSE)/1,0)-IFERROR(VLOOKUP($B82,'Slutlig allokering kvv'!$B$2:$AC$462,MATCH(W$3,'Slutlig allokering kvv'!$B$1:$AJ$1,0),FALSE)/1,0)</f>
        <v>0</v>
      </c>
      <c r="X82">
        <f>IFERROR(VLOOKUP($B82,Kraftvärmeprod!$B$1:$AH$479,MATCH(X$2,Kraftvärmeprod!$B$1:$AG$1,0),FALSE)/1,0)-IFERROR(VLOOKUP($B82,'Slutlig allokering kvv'!$B$2:$AC$462,MATCH(X$3,'Slutlig allokering kvv'!$B$1:$AJ$1,0),FALSE)/1,0)</f>
        <v>0</v>
      </c>
      <c r="Y82">
        <f>IFERROR(VLOOKUP($B82,Kraftvärmeprod!$B$1:$AH$479,MATCH(Y$2,Kraftvärmeprod!$B$1:$AG$1,0),FALSE)/1,0)-IFERROR(VLOOKUP($B82,'Slutlig allokering kvv'!$B$2:$AC$462,MATCH(Y$3,'Slutlig allokering kvv'!$B$1:$AJ$1,0),FALSE)/1,0)</f>
        <v>0</v>
      </c>
      <c r="Z82">
        <f>IFERROR(VLOOKUP($B82,Kraftvärmeprod!$B$1:$AH$479,MATCH(Z$2,Kraftvärmeprod!$B$1:$AG$1,0),FALSE)/1,0)-IFERROR(VLOOKUP($B82,'Slutlig allokering kvv'!$B$2:$AC$462,MATCH(Z$3,'Slutlig allokering kvv'!$B$1:$AJ$1,0),FALSE)/1,0)</f>
        <v>0</v>
      </c>
      <c r="AA82">
        <f>IFERROR(VLOOKUP($B82,Kraftvärmeprod!$B$1:$AH$479,MATCH(AA$2,Kraftvärmeprod!$B$1:$AG$1,0),FALSE)/1,0)-IFERROR(VLOOKUP($B82,'Slutlig allokering kvv'!$B$2:$AC$462,MATCH(AA$3,'Slutlig allokering kvv'!$B$1:$AJ$1,0),FALSE)/1,0)</f>
        <v>0</v>
      </c>
      <c r="AB82">
        <f>IFERROR(VLOOKUP($B82,Kraftvärmeprod!$B$1:$AH$479,MATCH(AB$2,Kraftvärmeprod!$B$1:$AG$1,0),FALSE)/1,0)-IFERROR(VLOOKUP($B82,'Slutlig allokering kvv'!$B$2:$AC$462,MATCH(AB$3,'Slutlig allokering kvv'!$B$1:$AJ$1,0),FALSE)/1,0)</f>
        <v>0</v>
      </c>
      <c r="AE82">
        <f t="shared" si="2"/>
        <v>0</v>
      </c>
      <c r="AG82">
        <f>IFERROR(VLOOKUP(B82,'Slutlig allokering kvv'!$B$2:$AJ$462,MATCH("Summa justerad allokerad tillförd energi (utan hjälpel och rökgaskondensering):",'Slutlig allokering kvv'!$B$1:$AK$1,0),FALSE)/1,"")</f>
        <v>0</v>
      </c>
      <c r="AI82" s="23" t="str">
        <f>IFERROR(1-VLOOKUP(B82,'Slutlig allokering kvv'!$B$2:$AJ$462,MATCH("Andel av bränsle i kvv som allokerats till värme, exklusive rökgaskondensering och hjälpel",'Slutlig allokering kvv'!$B$1:$AK$1,0),FALSE),"")</f>
        <v/>
      </c>
      <c r="AK82" s="23" t="str">
        <f t="shared" si="3"/>
        <v/>
      </c>
    </row>
    <row r="83" spans="1:37" x14ac:dyDescent="0.25">
      <c r="A83" s="2" t="s">
        <v>115</v>
      </c>
      <c r="B83" s="2" t="s">
        <v>118</v>
      </c>
      <c r="C83" s="2" t="str">
        <f>IFERROR(VLOOKUP($B83,Kraftvärmeprod!$B$1:$AH$479,MATCH(C$3,Kraftvärmeprod!$B$1:$AG$1,0),FALSE)/1,"")</f>
        <v/>
      </c>
      <c r="D83" s="2" t="str">
        <f>IFERROR(VLOOKUP($B83,Kraftvärmeprod!$B$1:$AH$479,MATCH(D$3,Kraftvärmeprod!$B$1:$AG$1,0),FALSE)/1,"")</f>
        <v/>
      </c>
      <c r="E83">
        <f>IFERROR(VLOOKUP($B83,Kraftvärmeprod!$B$1:$AH$479,MATCH(E$2,Kraftvärmeprod!$B$1:$AG$1,0),FALSE)/1,0)-IFERROR(VLOOKUP($B83,'Slutlig allokering kvv'!$B$2:$AC$462,MATCH(E$3,'Slutlig allokering kvv'!$B$1:$AJ$1,0),FALSE)/1,0)</f>
        <v>0</v>
      </c>
      <c r="F83">
        <f>IFERROR(VLOOKUP($B83,Kraftvärmeprod!$B$1:$AH$479,MATCH(F$2,Kraftvärmeprod!$B$1:$AG$1,0),FALSE)/1,0)-IFERROR(VLOOKUP($B83,'Slutlig allokering kvv'!$B$2:$AC$462,MATCH(F$3,'Slutlig allokering kvv'!$B$1:$AJ$1,0),FALSE)/1,0)</f>
        <v>0</v>
      </c>
      <c r="G83">
        <f>IFERROR(VLOOKUP($B83,Kraftvärmeprod!$B$1:$AH$479,MATCH(G$2,Kraftvärmeprod!$B$1:$AG$1,0),FALSE)/1,0)-IFERROR(VLOOKUP($B83,'Slutlig allokering kvv'!$B$2:$AC$462,MATCH(G$3,'Slutlig allokering kvv'!$B$1:$AJ$1,0),FALSE)/1,0)</f>
        <v>0</v>
      </c>
      <c r="H83">
        <f>IFERROR(VLOOKUP($B83,Kraftvärmeprod!$B$1:$AH$479,MATCH(H$2,Kraftvärmeprod!$B$1:$AG$1,0),FALSE)/1,0)-IFERROR(VLOOKUP($B83,'Slutlig allokering kvv'!$B$2:$AC$462,MATCH(H$3,'Slutlig allokering kvv'!$B$1:$AJ$1,0),FALSE)/1,0)</f>
        <v>0</v>
      </c>
      <c r="I83">
        <f>IFERROR(VLOOKUP($B83,Kraftvärmeprod!$B$1:$AH$479,MATCH(I$2,Kraftvärmeprod!$B$1:$AG$1,0),FALSE)/1,0)-IFERROR(VLOOKUP($B83,'Slutlig allokering kvv'!$B$2:$AC$462,MATCH(I$3,'Slutlig allokering kvv'!$B$1:$AJ$1,0),FALSE)/1,0)</f>
        <v>0</v>
      </c>
      <c r="J83">
        <f>IFERROR(VLOOKUP($B83,Kraftvärmeprod!$B$1:$AH$479,MATCH(J$2,Kraftvärmeprod!$B$1:$AG$1,0),FALSE)/1,0)-IFERROR(VLOOKUP($B83,'Slutlig allokering kvv'!$B$2:$AC$462,MATCH(J$3,'Slutlig allokering kvv'!$B$1:$AJ$1,0),FALSE)/1,0)</f>
        <v>0</v>
      </c>
      <c r="K83">
        <f>IFERROR(VLOOKUP($B83,Kraftvärmeprod!$B$1:$AH$479,MATCH(K$2,Kraftvärmeprod!$B$1:$AG$1,0),FALSE)/1,0)-IFERROR(VLOOKUP($B83,'Slutlig allokering kvv'!$B$2:$AC$462,MATCH(K$3,'Slutlig allokering kvv'!$B$1:$AJ$1,0),FALSE)/1,0)</f>
        <v>0</v>
      </c>
      <c r="L83">
        <f>IFERROR(VLOOKUP($B83,Kraftvärmeprod!$B$1:$AH$479,MATCH(L$2,Kraftvärmeprod!$B$1:$AG$1,0),FALSE)/1,0)-IFERROR(VLOOKUP($B83,'Slutlig allokering kvv'!$B$2:$AC$462,MATCH(L$3,'Slutlig allokering kvv'!$B$1:$AJ$1,0),FALSE)/1,0)</f>
        <v>0</v>
      </c>
      <c r="M83" s="40">
        <f>IFERROR(VLOOKUP($B83,Miljö!$B$1:$S$477,MATCH(M$2,Miljö!$B$1:$X$1,0),FALSE)/1,0)-IFERROR(VLOOKUP($B83,'Slutlig allokering kvv'!$B$2:$AC$462,MATCH(M$3,'Slutlig allokering kvv'!$B$1:$AJ$1,0),FALSE)/1,0)</f>
        <v>0</v>
      </c>
      <c r="N83">
        <f>IFERROR(VLOOKUP($B83,Kraftvärmeprod!$B$1:$AH$479,MATCH(N$2,Kraftvärmeprod!$B$1:$AG$1,0),FALSE)/1,0)-IFERROR(VLOOKUP($B83,'Slutlig allokering kvv'!$B$2:$AC$462,MATCH(N$3,'Slutlig allokering kvv'!$B$1:$AJ$1,0),FALSE)/1,0)</f>
        <v>0</v>
      </c>
      <c r="O83">
        <f>IFERROR(VLOOKUP($B83,Kraftvärmeprod!$B$1:$AH$479,MATCH(O$2,Kraftvärmeprod!$B$1:$AG$1,0),FALSE)/1,0)-IFERROR(VLOOKUP($B83,'Slutlig allokering kvv'!$B$2:$AC$462,MATCH(O$3,'Slutlig allokering kvv'!$B$1:$AJ$1,0),FALSE)/1,0)</f>
        <v>0</v>
      </c>
      <c r="P83">
        <f>IFERROR(VLOOKUP($B83,Kraftvärmeprod!$B$1:$AH$479,MATCH(P$2,Kraftvärmeprod!$B$1:$AG$1,0),FALSE)/1,0)-IFERROR(VLOOKUP($B83,'Slutlig allokering kvv'!$B$2:$AC$462,MATCH(P$3,'Slutlig allokering kvv'!$B$1:$AJ$1,0),FALSE)/1,0)</f>
        <v>0</v>
      </c>
      <c r="Q83">
        <f>IFERROR(VLOOKUP($B83,Kraftvärmeprod!$B$1:$AH$479,MATCH(Q$2,Kraftvärmeprod!$B$1:$AG$1,0),FALSE)/1,0)-IFERROR(VLOOKUP($B83,'Slutlig allokering kvv'!$B$2:$AC$462,MATCH(Q$3,'Slutlig allokering kvv'!$B$1:$AJ$1,0),FALSE)/1,0)</f>
        <v>0</v>
      </c>
      <c r="R83">
        <f>IFERROR(VLOOKUP($B83,Kraftvärmeprod!$B$1:$AH$479,MATCH(R$2,Kraftvärmeprod!$B$1:$AG$1,0),FALSE)/1,0)-IFERROR(VLOOKUP($B83,'Slutlig allokering kvv'!$B$2:$AC$462,MATCH(R$3,'Slutlig allokering kvv'!$B$1:$AJ$1,0),FALSE)/1,0)</f>
        <v>0</v>
      </c>
      <c r="S83">
        <f>IFERROR(VLOOKUP($B83,Kraftvärmeprod!$B$1:$AH$479,MATCH(S$2,Kraftvärmeprod!$B$1:$AG$1,0),FALSE)/1,0)-IFERROR(VLOOKUP($B83,'Slutlig allokering kvv'!$B$2:$AC$462,MATCH(S$3,'Slutlig allokering kvv'!$B$1:$AJ$1,0),FALSE)/1,0)</f>
        <v>0</v>
      </c>
      <c r="T83">
        <f>IFERROR(VLOOKUP($B83,Kraftvärmeprod!$B$1:$AH$479,MATCH(T$2,Kraftvärmeprod!$B$1:$AG$1,0),FALSE)/1,0)-IFERROR(VLOOKUP($B83,'Slutlig allokering kvv'!$B$2:$AC$462,MATCH(T$3,'Slutlig allokering kvv'!$B$1:$AJ$1,0),FALSE)/1,0)</f>
        <v>0</v>
      </c>
      <c r="U83">
        <f>IFERROR(VLOOKUP($B83,Kraftvärmeprod!$B$1:$AH$479,MATCH(U$2,Kraftvärmeprod!$B$1:$AG$1,0),FALSE)/1,0)-IFERROR(VLOOKUP($B83,'Slutlig allokering kvv'!$B$2:$AC$462,MATCH(U$3,'Slutlig allokering kvv'!$B$1:$AJ$1,0),FALSE)/1,0)</f>
        <v>0</v>
      </c>
      <c r="V83">
        <f>IFERROR(VLOOKUP($B83,Kraftvärmeprod!$B$1:$AH$479,MATCH(V$2,Kraftvärmeprod!$B$1:$AG$1,0),FALSE)/1,0)-IFERROR(VLOOKUP($B83,'Slutlig allokering kvv'!$B$2:$AC$462,MATCH(V$3,'Slutlig allokering kvv'!$B$1:$AJ$1,0),FALSE)/1,0)</f>
        <v>0</v>
      </c>
      <c r="W83">
        <f>IFERROR(VLOOKUP($B83,Kraftvärmeprod!$B$1:$AH$479,MATCH(W$2,Kraftvärmeprod!$B$1:$AG$1,0),FALSE)/1,0)-IFERROR(VLOOKUP($B83,'Slutlig allokering kvv'!$B$2:$AC$462,MATCH(W$3,'Slutlig allokering kvv'!$B$1:$AJ$1,0),FALSE)/1,0)</f>
        <v>0</v>
      </c>
      <c r="X83">
        <f>IFERROR(VLOOKUP($B83,Kraftvärmeprod!$B$1:$AH$479,MATCH(X$2,Kraftvärmeprod!$B$1:$AG$1,0),FALSE)/1,0)-IFERROR(VLOOKUP($B83,'Slutlig allokering kvv'!$B$2:$AC$462,MATCH(X$3,'Slutlig allokering kvv'!$B$1:$AJ$1,0),FALSE)/1,0)</f>
        <v>0</v>
      </c>
      <c r="Y83">
        <f>IFERROR(VLOOKUP($B83,Kraftvärmeprod!$B$1:$AH$479,MATCH(Y$2,Kraftvärmeprod!$B$1:$AG$1,0),FALSE)/1,0)-IFERROR(VLOOKUP($B83,'Slutlig allokering kvv'!$B$2:$AC$462,MATCH(Y$3,'Slutlig allokering kvv'!$B$1:$AJ$1,0),FALSE)/1,0)</f>
        <v>0</v>
      </c>
      <c r="Z83">
        <f>IFERROR(VLOOKUP($B83,Kraftvärmeprod!$B$1:$AH$479,MATCH(Z$2,Kraftvärmeprod!$B$1:$AG$1,0),FALSE)/1,0)-IFERROR(VLOOKUP($B83,'Slutlig allokering kvv'!$B$2:$AC$462,MATCH(Z$3,'Slutlig allokering kvv'!$B$1:$AJ$1,0),FALSE)/1,0)</f>
        <v>0</v>
      </c>
      <c r="AA83">
        <f>IFERROR(VLOOKUP($B83,Kraftvärmeprod!$B$1:$AH$479,MATCH(AA$2,Kraftvärmeprod!$B$1:$AG$1,0),FALSE)/1,0)-IFERROR(VLOOKUP($B83,'Slutlig allokering kvv'!$B$2:$AC$462,MATCH(AA$3,'Slutlig allokering kvv'!$B$1:$AJ$1,0),FALSE)/1,0)</f>
        <v>0</v>
      </c>
      <c r="AB83">
        <f>IFERROR(VLOOKUP($B83,Kraftvärmeprod!$B$1:$AH$479,MATCH(AB$2,Kraftvärmeprod!$B$1:$AG$1,0),FALSE)/1,0)-IFERROR(VLOOKUP($B83,'Slutlig allokering kvv'!$B$2:$AC$462,MATCH(AB$3,'Slutlig allokering kvv'!$B$1:$AJ$1,0),FALSE)/1,0)</f>
        <v>0</v>
      </c>
      <c r="AE83">
        <f t="shared" si="2"/>
        <v>0</v>
      </c>
      <c r="AG83">
        <f>IFERROR(VLOOKUP(B83,'Slutlig allokering kvv'!$B$2:$AJ$462,MATCH("Summa justerad allokerad tillförd energi (utan hjälpel och rökgaskondensering):",'Slutlig allokering kvv'!$B$1:$AK$1,0),FALSE)/1,"")</f>
        <v>0</v>
      </c>
      <c r="AI83" s="23" t="str">
        <f>IFERROR(1-VLOOKUP(B83,'Slutlig allokering kvv'!$B$2:$AJ$462,MATCH("Andel av bränsle i kvv som allokerats till värme, exklusive rökgaskondensering och hjälpel",'Slutlig allokering kvv'!$B$1:$AK$1,0),FALSE),"")</f>
        <v/>
      </c>
      <c r="AK83" s="23" t="str">
        <f t="shared" si="3"/>
        <v/>
      </c>
    </row>
    <row r="84" spans="1:37" x14ac:dyDescent="0.25">
      <c r="A84" s="2" t="s">
        <v>115</v>
      </c>
      <c r="B84" s="2" t="s">
        <v>119</v>
      </c>
      <c r="C84" s="2" t="str">
        <f>IFERROR(VLOOKUP($B84,Kraftvärmeprod!$B$1:$AH$479,MATCH(C$3,Kraftvärmeprod!$B$1:$AG$1,0),FALSE)/1,"")</f>
        <v/>
      </c>
      <c r="D84" s="2" t="str">
        <f>IFERROR(VLOOKUP($B84,Kraftvärmeprod!$B$1:$AH$479,MATCH(D$3,Kraftvärmeprod!$B$1:$AG$1,0),FALSE)/1,"")</f>
        <v/>
      </c>
      <c r="E84">
        <f>IFERROR(VLOOKUP($B84,Kraftvärmeprod!$B$1:$AH$479,MATCH(E$2,Kraftvärmeprod!$B$1:$AG$1,0),FALSE)/1,0)-IFERROR(VLOOKUP($B84,'Slutlig allokering kvv'!$B$2:$AC$462,MATCH(E$3,'Slutlig allokering kvv'!$B$1:$AJ$1,0),FALSE)/1,0)</f>
        <v>0</v>
      </c>
      <c r="F84">
        <f>IFERROR(VLOOKUP($B84,Kraftvärmeprod!$B$1:$AH$479,MATCH(F$2,Kraftvärmeprod!$B$1:$AG$1,0),FALSE)/1,0)-IFERROR(VLOOKUP($B84,'Slutlig allokering kvv'!$B$2:$AC$462,MATCH(F$3,'Slutlig allokering kvv'!$B$1:$AJ$1,0),FALSE)/1,0)</f>
        <v>0</v>
      </c>
      <c r="G84">
        <f>IFERROR(VLOOKUP($B84,Kraftvärmeprod!$B$1:$AH$479,MATCH(G$2,Kraftvärmeprod!$B$1:$AG$1,0),FALSE)/1,0)-IFERROR(VLOOKUP($B84,'Slutlig allokering kvv'!$B$2:$AC$462,MATCH(G$3,'Slutlig allokering kvv'!$B$1:$AJ$1,0),FALSE)/1,0)</f>
        <v>0</v>
      </c>
      <c r="H84">
        <f>IFERROR(VLOOKUP($B84,Kraftvärmeprod!$B$1:$AH$479,MATCH(H$2,Kraftvärmeprod!$B$1:$AG$1,0),FALSE)/1,0)-IFERROR(VLOOKUP($B84,'Slutlig allokering kvv'!$B$2:$AC$462,MATCH(H$3,'Slutlig allokering kvv'!$B$1:$AJ$1,0),FALSE)/1,0)</f>
        <v>0</v>
      </c>
      <c r="I84">
        <f>IFERROR(VLOOKUP($B84,Kraftvärmeprod!$B$1:$AH$479,MATCH(I$2,Kraftvärmeprod!$B$1:$AG$1,0),FALSE)/1,0)-IFERROR(VLOOKUP($B84,'Slutlig allokering kvv'!$B$2:$AC$462,MATCH(I$3,'Slutlig allokering kvv'!$B$1:$AJ$1,0),FALSE)/1,0)</f>
        <v>0</v>
      </c>
      <c r="J84">
        <f>IFERROR(VLOOKUP($B84,Kraftvärmeprod!$B$1:$AH$479,MATCH(J$2,Kraftvärmeprod!$B$1:$AG$1,0),FALSE)/1,0)-IFERROR(VLOOKUP($B84,'Slutlig allokering kvv'!$B$2:$AC$462,MATCH(J$3,'Slutlig allokering kvv'!$B$1:$AJ$1,0),FALSE)/1,0)</f>
        <v>0</v>
      </c>
      <c r="K84">
        <f>IFERROR(VLOOKUP($B84,Kraftvärmeprod!$B$1:$AH$479,MATCH(K$2,Kraftvärmeprod!$B$1:$AG$1,0),FALSE)/1,0)-IFERROR(VLOOKUP($B84,'Slutlig allokering kvv'!$B$2:$AC$462,MATCH(K$3,'Slutlig allokering kvv'!$B$1:$AJ$1,0),FALSE)/1,0)</f>
        <v>0</v>
      </c>
      <c r="L84">
        <f>IFERROR(VLOOKUP($B84,Kraftvärmeprod!$B$1:$AH$479,MATCH(L$2,Kraftvärmeprod!$B$1:$AG$1,0),FALSE)/1,0)-IFERROR(VLOOKUP($B84,'Slutlig allokering kvv'!$B$2:$AC$462,MATCH(L$3,'Slutlig allokering kvv'!$B$1:$AJ$1,0),FALSE)/1,0)</f>
        <v>0</v>
      </c>
      <c r="M84" s="40">
        <f>IFERROR(VLOOKUP($B84,Miljö!$B$1:$S$477,MATCH(M$2,Miljö!$B$1:$X$1,0),FALSE)/1,0)-IFERROR(VLOOKUP($B84,'Slutlig allokering kvv'!$B$2:$AC$462,MATCH(M$3,'Slutlig allokering kvv'!$B$1:$AJ$1,0),FALSE)/1,0)</f>
        <v>0</v>
      </c>
      <c r="N84">
        <f>IFERROR(VLOOKUP($B84,Kraftvärmeprod!$B$1:$AH$479,MATCH(N$2,Kraftvärmeprod!$B$1:$AG$1,0),FALSE)/1,0)-IFERROR(VLOOKUP($B84,'Slutlig allokering kvv'!$B$2:$AC$462,MATCH(N$3,'Slutlig allokering kvv'!$B$1:$AJ$1,0),FALSE)/1,0)</f>
        <v>0</v>
      </c>
      <c r="O84">
        <f>IFERROR(VLOOKUP($B84,Kraftvärmeprod!$B$1:$AH$479,MATCH(O$2,Kraftvärmeprod!$B$1:$AG$1,0),FALSE)/1,0)-IFERROR(VLOOKUP($B84,'Slutlig allokering kvv'!$B$2:$AC$462,MATCH(O$3,'Slutlig allokering kvv'!$B$1:$AJ$1,0),FALSE)/1,0)</f>
        <v>0</v>
      </c>
      <c r="P84">
        <f>IFERROR(VLOOKUP($B84,Kraftvärmeprod!$B$1:$AH$479,MATCH(P$2,Kraftvärmeprod!$B$1:$AG$1,0),FALSE)/1,0)-IFERROR(VLOOKUP($B84,'Slutlig allokering kvv'!$B$2:$AC$462,MATCH(P$3,'Slutlig allokering kvv'!$B$1:$AJ$1,0),FALSE)/1,0)</f>
        <v>0</v>
      </c>
      <c r="Q84">
        <f>IFERROR(VLOOKUP($B84,Kraftvärmeprod!$B$1:$AH$479,MATCH(Q$2,Kraftvärmeprod!$B$1:$AG$1,0),FALSE)/1,0)-IFERROR(VLOOKUP($B84,'Slutlig allokering kvv'!$B$2:$AC$462,MATCH(Q$3,'Slutlig allokering kvv'!$B$1:$AJ$1,0),FALSE)/1,0)</f>
        <v>0</v>
      </c>
      <c r="R84">
        <f>IFERROR(VLOOKUP($B84,Kraftvärmeprod!$B$1:$AH$479,MATCH(R$2,Kraftvärmeprod!$B$1:$AG$1,0),FALSE)/1,0)-IFERROR(VLOOKUP($B84,'Slutlig allokering kvv'!$B$2:$AC$462,MATCH(R$3,'Slutlig allokering kvv'!$B$1:$AJ$1,0),FALSE)/1,0)</f>
        <v>0</v>
      </c>
      <c r="S84">
        <f>IFERROR(VLOOKUP($B84,Kraftvärmeprod!$B$1:$AH$479,MATCH(S$2,Kraftvärmeprod!$B$1:$AG$1,0),FALSE)/1,0)-IFERROR(VLOOKUP($B84,'Slutlig allokering kvv'!$B$2:$AC$462,MATCH(S$3,'Slutlig allokering kvv'!$B$1:$AJ$1,0),FALSE)/1,0)</f>
        <v>0</v>
      </c>
      <c r="T84">
        <f>IFERROR(VLOOKUP($B84,Kraftvärmeprod!$B$1:$AH$479,MATCH(T$2,Kraftvärmeprod!$B$1:$AG$1,0),FALSE)/1,0)-IFERROR(VLOOKUP($B84,'Slutlig allokering kvv'!$B$2:$AC$462,MATCH(T$3,'Slutlig allokering kvv'!$B$1:$AJ$1,0),FALSE)/1,0)</f>
        <v>0</v>
      </c>
      <c r="U84">
        <f>IFERROR(VLOOKUP($B84,Kraftvärmeprod!$B$1:$AH$479,MATCH(U$2,Kraftvärmeprod!$B$1:$AG$1,0),FALSE)/1,0)-IFERROR(VLOOKUP($B84,'Slutlig allokering kvv'!$B$2:$AC$462,MATCH(U$3,'Slutlig allokering kvv'!$B$1:$AJ$1,0),FALSE)/1,0)</f>
        <v>0</v>
      </c>
      <c r="V84">
        <f>IFERROR(VLOOKUP($B84,Kraftvärmeprod!$B$1:$AH$479,MATCH(V$2,Kraftvärmeprod!$B$1:$AG$1,0),FALSE)/1,0)-IFERROR(VLOOKUP($B84,'Slutlig allokering kvv'!$B$2:$AC$462,MATCH(V$3,'Slutlig allokering kvv'!$B$1:$AJ$1,0),FALSE)/1,0)</f>
        <v>0</v>
      </c>
      <c r="W84">
        <f>IFERROR(VLOOKUP($B84,Kraftvärmeprod!$B$1:$AH$479,MATCH(W$2,Kraftvärmeprod!$B$1:$AG$1,0),FALSE)/1,0)-IFERROR(VLOOKUP($B84,'Slutlig allokering kvv'!$B$2:$AC$462,MATCH(W$3,'Slutlig allokering kvv'!$B$1:$AJ$1,0),FALSE)/1,0)</f>
        <v>0</v>
      </c>
      <c r="X84">
        <f>IFERROR(VLOOKUP($B84,Kraftvärmeprod!$B$1:$AH$479,MATCH(X$2,Kraftvärmeprod!$B$1:$AG$1,0),FALSE)/1,0)-IFERROR(VLOOKUP($B84,'Slutlig allokering kvv'!$B$2:$AC$462,MATCH(X$3,'Slutlig allokering kvv'!$B$1:$AJ$1,0),FALSE)/1,0)</f>
        <v>0</v>
      </c>
      <c r="Y84">
        <f>IFERROR(VLOOKUP($B84,Kraftvärmeprod!$B$1:$AH$479,MATCH(Y$2,Kraftvärmeprod!$B$1:$AG$1,0),FALSE)/1,0)-IFERROR(VLOOKUP($B84,'Slutlig allokering kvv'!$B$2:$AC$462,MATCH(Y$3,'Slutlig allokering kvv'!$B$1:$AJ$1,0),FALSE)/1,0)</f>
        <v>0</v>
      </c>
      <c r="Z84">
        <f>IFERROR(VLOOKUP($B84,Kraftvärmeprod!$B$1:$AH$479,MATCH(Z$2,Kraftvärmeprod!$B$1:$AG$1,0),FALSE)/1,0)-IFERROR(VLOOKUP($B84,'Slutlig allokering kvv'!$B$2:$AC$462,MATCH(Z$3,'Slutlig allokering kvv'!$B$1:$AJ$1,0),FALSE)/1,0)</f>
        <v>0</v>
      </c>
      <c r="AA84">
        <f>IFERROR(VLOOKUP($B84,Kraftvärmeprod!$B$1:$AH$479,MATCH(AA$2,Kraftvärmeprod!$B$1:$AG$1,0),FALSE)/1,0)-IFERROR(VLOOKUP($B84,'Slutlig allokering kvv'!$B$2:$AC$462,MATCH(AA$3,'Slutlig allokering kvv'!$B$1:$AJ$1,0),FALSE)/1,0)</f>
        <v>0</v>
      </c>
      <c r="AB84">
        <f>IFERROR(VLOOKUP($B84,Kraftvärmeprod!$B$1:$AH$479,MATCH(AB$2,Kraftvärmeprod!$B$1:$AG$1,0),FALSE)/1,0)-IFERROR(VLOOKUP($B84,'Slutlig allokering kvv'!$B$2:$AC$462,MATCH(AB$3,'Slutlig allokering kvv'!$B$1:$AJ$1,0),FALSE)/1,0)</f>
        <v>0</v>
      </c>
      <c r="AE84">
        <f t="shared" si="2"/>
        <v>0</v>
      </c>
      <c r="AG84">
        <f>IFERROR(VLOOKUP(B84,'Slutlig allokering kvv'!$B$2:$AJ$462,MATCH("Summa justerad allokerad tillförd energi (utan hjälpel och rökgaskondensering):",'Slutlig allokering kvv'!$B$1:$AK$1,0),FALSE)/1,"")</f>
        <v>0</v>
      </c>
      <c r="AI84" s="23" t="str">
        <f>IFERROR(1-VLOOKUP(B84,'Slutlig allokering kvv'!$B$2:$AJ$462,MATCH("Andel av bränsle i kvv som allokerats till värme, exklusive rökgaskondensering och hjälpel",'Slutlig allokering kvv'!$B$1:$AK$1,0),FALSE),"")</f>
        <v/>
      </c>
      <c r="AK84" s="23" t="str">
        <f t="shared" si="3"/>
        <v/>
      </c>
    </row>
    <row r="85" spans="1:37" x14ac:dyDescent="0.25">
      <c r="A85" s="2" t="s">
        <v>115</v>
      </c>
      <c r="B85" s="2" t="s">
        <v>120</v>
      </c>
      <c r="C85" s="2" t="str">
        <f>IFERROR(VLOOKUP($B85,Kraftvärmeprod!$B$1:$AH$479,MATCH(C$3,Kraftvärmeprod!$B$1:$AG$1,0),FALSE)/1,"")</f>
        <v/>
      </c>
      <c r="D85" s="2" t="str">
        <f>IFERROR(VLOOKUP($B85,Kraftvärmeprod!$B$1:$AH$479,MATCH(D$3,Kraftvärmeprod!$B$1:$AG$1,0),FALSE)/1,"")</f>
        <v/>
      </c>
      <c r="E85">
        <f>IFERROR(VLOOKUP($B85,Kraftvärmeprod!$B$1:$AH$479,MATCH(E$2,Kraftvärmeprod!$B$1:$AG$1,0),FALSE)/1,0)-IFERROR(VLOOKUP($B85,'Slutlig allokering kvv'!$B$2:$AC$462,MATCH(E$3,'Slutlig allokering kvv'!$B$1:$AJ$1,0),FALSE)/1,0)</f>
        <v>0</v>
      </c>
      <c r="F85">
        <f>IFERROR(VLOOKUP($B85,Kraftvärmeprod!$B$1:$AH$479,MATCH(F$2,Kraftvärmeprod!$B$1:$AG$1,0),FALSE)/1,0)-IFERROR(VLOOKUP($B85,'Slutlig allokering kvv'!$B$2:$AC$462,MATCH(F$3,'Slutlig allokering kvv'!$B$1:$AJ$1,0),FALSE)/1,0)</f>
        <v>0</v>
      </c>
      <c r="G85">
        <f>IFERROR(VLOOKUP($B85,Kraftvärmeprod!$B$1:$AH$479,MATCH(G$2,Kraftvärmeprod!$B$1:$AG$1,0),FALSE)/1,0)-IFERROR(VLOOKUP($B85,'Slutlig allokering kvv'!$B$2:$AC$462,MATCH(G$3,'Slutlig allokering kvv'!$B$1:$AJ$1,0),FALSE)/1,0)</f>
        <v>0</v>
      </c>
      <c r="H85">
        <f>IFERROR(VLOOKUP($B85,Kraftvärmeprod!$B$1:$AH$479,MATCH(H$2,Kraftvärmeprod!$B$1:$AG$1,0),FALSE)/1,0)-IFERROR(VLOOKUP($B85,'Slutlig allokering kvv'!$B$2:$AC$462,MATCH(H$3,'Slutlig allokering kvv'!$B$1:$AJ$1,0),FALSE)/1,0)</f>
        <v>0</v>
      </c>
      <c r="I85">
        <f>IFERROR(VLOOKUP($B85,Kraftvärmeprod!$B$1:$AH$479,MATCH(I$2,Kraftvärmeprod!$B$1:$AG$1,0),FALSE)/1,0)-IFERROR(VLOOKUP($B85,'Slutlig allokering kvv'!$B$2:$AC$462,MATCH(I$3,'Slutlig allokering kvv'!$B$1:$AJ$1,0),FALSE)/1,0)</f>
        <v>0</v>
      </c>
      <c r="J85">
        <f>IFERROR(VLOOKUP($B85,Kraftvärmeprod!$B$1:$AH$479,MATCH(J$2,Kraftvärmeprod!$B$1:$AG$1,0),FALSE)/1,0)-IFERROR(VLOOKUP($B85,'Slutlig allokering kvv'!$B$2:$AC$462,MATCH(J$3,'Slutlig allokering kvv'!$B$1:$AJ$1,0),FALSE)/1,0)</f>
        <v>0</v>
      </c>
      <c r="K85">
        <f>IFERROR(VLOOKUP($B85,Kraftvärmeprod!$B$1:$AH$479,MATCH(K$2,Kraftvärmeprod!$B$1:$AG$1,0),FALSE)/1,0)-IFERROR(VLOOKUP($B85,'Slutlig allokering kvv'!$B$2:$AC$462,MATCH(K$3,'Slutlig allokering kvv'!$B$1:$AJ$1,0),FALSE)/1,0)</f>
        <v>0</v>
      </c>
      <c r="L85">
        <f>IFERROR(VLOOKUP($B85,Kraftvärmeprod!$B$1:$AH$479,MATCH(L$2,Kraftvärmeprod!$B$1:$AG$1,0),FALSE)/1,0)-IFERROR(VLOOKUP($B85,'Slutlig allokering kvv'!$B$2:$AC$462,MATCH(L$3,'Slutlig allokering kvv'!$B$1:$AJ$1,0),FALSE)/1,0)</f>
        <v>0</v>
      </c>
      <c r="M85" s="40">
        <f>IFERROR(VLOOKUP($B85,Miljö!$B$1:$S$477,MATCH(M$2,Miljö!$B$1:$X$1,0),FALSE)/1,0)-IFERROR(VLOOKUP($B85,'Slutlig allokering kvv'!$B$2:$AC$462,MATCH(M$3,'Slutlig allokering kvv'!$B$1:$AJ$1,0),FALSE)/1,0)</f>
        <v>0</v>
      </c>
      <c r="N85">
        <f>IFERROR(VLOOKUP($B85,Kraftvärmeprod!$B$1:$AH$479,MATCH(N$2,Kraftvärmeprod!$B$1:$AG$1,0),FALSE)/1,0)-IFERROR(VLOOKUP($B85,'Slutlig allokering kvv'!$B$2:$AC$462,MATCH(N$3,'Slutlig allokering kvv'!$B$1:$AJ$1,0),FALSE)/1,0)</f>
        <v>0</v>
      </c>
      <c r="O85">
        <f>IFERROR(VLOOKUP($B85,Kraftvärmeprod!$B$1:$AH$479,MATCH(O$2,Kraftvärmeprod!$B$1:$AG$1,0),FALSE)/1,0)-IFERROR(VLOOKUP($B85,'Slutlig allokering kvv'!$B$2:$AC$462,MATCH(O$3,'Slutlig allokering kvv'!$B$1:$AJ$1,0),FALSE)/1,0)</f>
        <v>0</v>
      </c>
      <c r="P85">
        <f>IFERROR(VLOOKUP($B85,Kraftvärmeprod!$B$1:$AH$479,MATCH(P$2,Kraftvärmeprod!$B$1:$AG$1,0),FALSE)/1,0)-IFERROR(VLOOKUP($B85,'Slutlig allokering kvv'!$B$2:$AC$462,MATCH(P$3,'Slutlig allokering kvv'!$B$1:$AJ$1,0),FALSE)/1,0)</f>
        <v>0</v>
      </c>
      <c r="Q85">
        <f>IFERROR(VLOOKUP($B85,Kraftvärmeprod!$B$1:$AH$479,MATCH(Q$2,Kraftvärmeprod!$B$1:$AG$1,0),FALSE)/1,0)-IFERROR(VLOOKUP($B85,'Slutlig allokering kvv'!$B$2:$AC$462,MATCH(Q$3,'Slutlig allokering kvv'!$B$1:$AJ$1,0),FALSE)/1,0)</f>
        <v>0</v>
      </c>
      <c r="R85">
        <f>IFERROR(VLOOKUP($B85,Kraftvärmeprod!$B$1:$AH$479,MATCH(R$2,Kraftvärmeprod!$B$1:$AG$1,0),FALSE)/1,0)-IFERROR(VLOOKUP($B85,'Slutlig allokering kvv'!$B$2:$AC$462,MATCH(R$3,'Slutlig allokering kvv'!$B$1:$AJ$1,0),FALSE)/1,0)</f>
        <v>0</v>
      </c>
      <c r="S85">
        <f>IFERROR(VLOOKUP($B85,Kraftvärmeprod!$B$1:$AH$479,MATCH(S$2,Kraftvärmeprod!$B$1:$AG$1,0),FALSE)/1,0)-IFERROR(VLOOKUP($B85,'Slutlig allokering kvv'!$B$2:$AC$462,MATCH(S$3,'Slutlig allokering kvv'!$B$1:$AJ$1,0),FALSE)/1,0)</f>
        <v>0</v>
      </c>
      <c r="T85">
        <f>IFERROR(VLOOKUP($B85,Kraftvärmeprod!$B$1:$AH$479,MATCH(T$2,Kraftvärmeprod!$B$1:$AG$1,0),FALSE)/1,0)-IFERROR(VLOOKUP($B85,'Slutlig allokering kvv'!$B$2:$AC$462,MATCH(T$3,'Slutlig allokering kvv'!$B$1:$AJ$1,0),FALSE)/1,0)</f>
        <v>0</v>
      </c>
      <c r="U85">
        <f>IFERROR(VLOOKUP($B85,Kraftvärmeprod!$B$1:$AH$479,MATCH(U$2,Kraftvärmeprod!$B$1:$AG$1,0),FALSE)/1,0)-IFERROR(VLOOKUP($B85,'Slutlig allokering kvv'!$B$2:$AC$462,MATCH(U$3,'Slutlig allokering kvv'!$B$1:$AJ$1,0),FALSE)/1,0)</f>
        <v>0</v>
      </c>
      <c r="V85">
        <f>IFERROR(VLOOKUP($B85,Kraftvärmeprod!$B$1:$AH$479,MATCH(V$2,Kraftvärmeprod!$B$1:$AG$1,0),FALSE)/1,0)-IFERROR(VLOOKUP($B85,'Slutlig allokering kvv'!$B$2:$AC$462,MATCH(V$3,'Slutlig allokering kvv'!$B$1:$AJ$1,0),FALSE)/1,0)</f>
        <v>0</v>
      </c>
      <c r="W85">
        <f>IFERROR(VLOOKUP($B85,Kraftvärmeprod!$B$1:$AH$479,MATCH(W$2,Kraftvärmeprod!$B$1:$AG$1,0),FALSE)/1,0)-IFERROR(VLOOKUP($B85,'Slutlig allokering kvv'!$B$2:$AC$462,MATCH(W$3,'Slutlig allokering kvv'!$B$1:$AJ$1,0),FALSE)/1,0)</f>
        <v>0</v>
      </c>
      <c r="X85">
        <f>IFERROR(VLOOKUP($B85,Kraftvärmeprod!$B$1:$AH$479,MATCH(X$2,Kraftvärmeprod!$B$1:$AG$1,0),FALSE)/1,0)-IFERROR(VLOOKUP($B85,'Slutlig allokering kvv'!$B$2:$AC$462,MATCH(X$3,'Slutlig allokering kvv'!$B$1:$AJ$1,0),FALSE)/1,0)</f>
        <v>0</v>
      </c>
      <c r="Y85">
        <f>IFERROR(VLOOKUP($B85,Kraftvärmeprod!$B$1:$AH$479,MATCH(Y$2,Kraftvärmeprod!$B$1:$AG$1,0),FALSE)/1,0)-IFERROR(VLOOKUP($B85,'Slutlig allokering kvv'!$B$2:$AC$462,MATCH(Y$3,'Slutlig allokering kvv'!$B$1:$AJ$1,0),FALSE)/1,0)</f>
        <v>0</v>
      </c>
      <c r="Z85">
        <f>IFERROR(VLOOKUP($B85,Kraftvärmeprod!$B$1:$AH$479,MATCH(Z$2,Kraftvärmeprod!$B$1:$AG$1,0),FALSE)/1,0)-IFERROR(VLOOKUP($B85,'Slutlig allokering kvv'!$B$2:$AC$462,MATCH(Z$3,'Slutlig allokering kvv'!$B$1:$AJ$1,0),FALSE)/1,0)</f>
        <v>0</v>
      </c>
      <c r="AA85">
        <f>IFERROR(VLOOKUP($B85,Kraftvärmeprod!$B$1:$AH$479,MATCH(AA$2,Kraftvärmeprod!$B$1:$AG$1,0),FALSE)/1,0)-IFERROR(VLOOKUP($B85,'Slutlig allokering kvv'!$B$2:$AC$462,MATCH(AA$3,'Slutlig allokering kvv'!$B$1:$AJ$1,0),FALSE)/1,0)</f>
        <v>0</v>
      </c>
      <c r="AB85">
        <f>IFERROR(VLOOKUP($B85,Kraftvärmeprod!$B$1:$AH$479,MATCH(AB$2,Kraftvärmeprod!$B$1:$AG$1,0),FALSE)/1,0)-IFERROR(VLOOKUP($B85,'Slutlig allokering kvv'!$B$2:$AC$462,MATCH(AB$3,'Slutlig allokering kvv'!$B$1:$AJ$1,0),FALSE)/1,0)</f>
        <v>0</v>
      </c>
      <c r="AE85">
        <f t="shared" si="2"/>
        <v>0</v>
      </c>
      <c r="AG85">
        <f>IFERROR(VLOOKUP(B85,'Slutlig allokering kvv'!$B$2:$AJ$462,MATCH("Summa justerad allokerad tillförd energi (utan hjälpel och rökgaskondensering):",'Slutlig allokering kvv'!$B$1:$AK$1,0),FALSE)/1,"")</f>
        <v>0</v>
      </c>
      <c r="AI85" s="23" t="str">
        <f>IFERROR(1-VLOOKUP(B85,'Slutlig allokering kvv'!$B$2:$AJ$462,MATCH("Andel av bränsle i kvv som allokerats till värme, exklusive rökgaskondensering och hjälpel",'Slutlig allokering kvv'!$B$1:$AK$1,0),FALSE),"")</f>
        <v/>
      </c>
      <c r="AK85" s="23" t="str">
        <f t="shared" si="3"/>
        <v/>
      </c>
    </row>
    <row r="86" spans="1:37" x14ac:dyDescent="0.25">
      <c r="A86" s="2" t="s">
        <v>115</v>
      </c>
      <c r="B86" s="2" t="s">
        <v>121</v>
      </c>
      <c r="C86" s="2" t="str">
        <f>IFERROR(VLOOKUP($B86,Kraftvärmeprod!$B$1:$AH$479,MATCH(C$3,Kraftvärmeprod!$B$1:$AG$1,0),FALSE)/1,"")</f>
        <v/>
      </c>
      <c r="D86" s="2" t="str">
        <f>IFERROR(VLOOKUP($B86,Kraftvärmeprod!$B$1:$AH$479,MATCH(D$3,Kraftvärmeprod!$B$1:$AG$1,0),FALSE)/1,"")</f>
        <v/>
      </c>
      <c r="E86">
        <f>IFERROR(VLOOKUP($B86,Kraftvärmeprod!$B$1:$AH$479,MATCH(E$2,Kraftvärmeprod!$B$1:$AG$1,0),FALSE)/1,0)-IFERROR(VLOOKUP($B86,'Slutlig allokering kvv'!$B$2:$AC$462,MATCH(E$3,'Slutlig allokering kvv'!$B$1:$AJ$1,0),FALSE)/1,0)</f>
        <v>0</v>
      </c>
      <c r="F86">
        <f>IFERROR(VLOOKUP($B86,Kraftvärmeprod!$B$1:$AH$479,MATCH(F$2,Kraftvärmeprod!$B$1:$AG$1,0),FALSE)/1,0)-IFERROR(VLOOKUP($B86,'Slutlig allokering kvv'!$B$2:$AC$462,MATCH(F$3,'Slutlig allokering kvv'!$B$1:$AJ$1,0),FALSE)/1,0)</f>
        <v>0</v>
      </c>
      <c r="G86">
        <f>IFERROR(VLOOKUP($B86,Kraftvärmeprod!$B$1:$AH$479,MATCH(G$2,Kraftvärmeprod!$B$1:$AG$1,0),FALSE)/1,0)-IFERROR(VLOOKUP($B86,'Slutlig allokering kvv'!$B$2:$AC$462,MATCH(G$3,'Slutlig allokering kvv'!$B$1:$AJ$1,0),FALSE)/1,0)</f>
        <v>0</v>
      </c>
      <c r="H86">
        <f>IFERROR(VLOOKUP($B86,Kraftvärmeprod!$B$1:$AH$479,MATCH(H$2,Kraftvärmeprod!$B$1:$AG$1,0),FALSE)/1,0)-IFERROR(VLOOKUP($B86,'Slutlig allokering kvv'!$B$2:$AC$462,MATCH(H$3,'Slutlig allokering kvv'!$B$1:$AJ$1,0),FALSE)/1,0)</f>
        <v>0</v>
      </c>
      <c r="I86">
        <f>IFERROR(VLOOKUP($B86,Kraftvärmeprod!$B$1:$AH$479,MATCH(I$2,Kraftvärmeprod!$B$1:$AG$1,0),FALSE)/1,0)-IFERROR(VLOOKUP($B86,'Slutlig allokering kvv'!$B$2:$AC$462,MATCH(I$3,'Slutlig allokering kvv'!$B$1:$AJ$1,0),FALSE)/1,0)</f>
        <v>0</v>
      </c>
      <c r="J86">
        <f>IFERROR(VLOOKUP($B86,Kraftvärmeprod!$B$1:$AH$479,MATCH(J$2,Kraftvärmeprod!$B$1:$AG$1,0),FALSE)/1,0)-IFERROR(VLOOKUP($B86,'Slutlig allokering kvv'!$B$2:$AC$462,MATCH(J$3,'Slutlig allokering kvv'!$B$1:$AJ$1,0),FALSE)/1,0)</f>
        <v>0</v>
      </c>
      <c r="K86">
        <f>IFERROR(VLOOKUP($B86,Kraftvärmeprod!$B$1:$AH$479,MATCH(K$2,Kraftvärmeprod!$B$1:$AG$1,0),FALSE)/1,0)-IFERROR(VLOOKUP($B86,'Slutlig allokering kvv'!$B$2:$AC$462,MATCH(K$3,'Slutlig allokering kvv'!$B$1:$AJ$1,0),FALSE)/1,0)</f>
        <v>0</v>
      </c>
      <c r="L86">
        <f>IFERROR(VLOOKUP($B86,Kraftvärmeprod!$B$1:$AH$479,MATCH(L$2,Kraftvärmeprod!$B$1:$AG$1,0),FALSE)/1,0)-IFERROR(VLOOKUP($B86,'Slutlig allokering kvv'!$B$2:$AC$462,MATCH(L$3,'Slutlig allokering kvv'!$B$1:$AJ$1,0),FALSE)/1,0)</f>
        <v>0</v>
      </c>
      <c r="M86" s="40">
        <f>IFERROR(VLOOKUP($B86,Miljö!$B$1:$S$477,MATCH(M$2,Miljö!$B$1:$X$1,0),FALSE)/1,0)-IFERROR(VLOOKUP($B86,'Slutlig allokering kvv'!$B$2:$AC$462,MATCH(M$3,'Slutlig allokering kvv'!$B$1:$AJ$1,0),FALSE)/1,0)</f>
        <v>0</v>
      </c>
      <c r="N86">
        <f>IFERROR(VLOOKUP($B86,Kraftvärmeprod!$B$1:$AH$479,MATCH(N$2,Kraftvärmeprod!$B$1:$AG$1,0),FALSE)/1,0)-IFERROR(VLOOKUP($B86,'Slutlig allokering kvv'!$B$2:$AC$462,MATCH(N$3,'Slutlig allokering kvv'!$B$1:$AJ$1,0),FALSE)/1,0)</f>
        <v>0</v>
      </c>
      <c r="O86">
        <f>IFERROR(VLOOKUP($B86,Kraftvärmeprod!$B$1:$AH$479,MATCH(O$2,Kraftvärmeprod!$B$1:$AG$1,0),FALSE)/1,0)-IFERROR(VLOOKUP($B86,'Slutlig allokering kvv'!$B$2:$AC$462,MATCH(O$3,'Slutlig allokering kvv'!$B$1:$AJ$1,0),FALSE)/1,0)</f>
        <v>0</v>
      </c>
      <c r="P86">
        <f>IFERROR(VLOOKUP($B86,Kraftvärmeprod!$B$1:$AH$479,MATCH(P$2,Kraftvärmeprod!$B$1:$AG$1,0),FALSE)/1,0)-IFERROR(VLOOKUP($B86,'Slutlig allokering kvv'!$B$2:$AC$462,MATCH(P$3,'Slutlig allokering kvv'!$B$1:$AJ$1,0),FALSE)/1,0)</f>
        <v>0</v>
      </c>
      <c r="Q86">
        <f>IFERROR(VLOOKUP($B86,Kraftvärmeprod!$B$1:$AH$479,MATCH(Q$2,Kraftvärmeprod!$B$1:$AG$1,0),FALSE)/1,0)-IFERROR(VLOOKUP($B86,'Slutlig allokering kvv'!$B$2:$AC$462,MATCH(Q$3,'Slutlig allokering kvv'!$B$1:$AJ$1,0),FALSE)/1,0)</f>
        <v>0</v>
      </c>
      <c r="R86">
        <f>IFERROR(VLOOKUP($B86,Kraftvärmeprod!$B$1:$AH$479,MATCH(R$2,Kraftvärmeprod!$B$1:$AG$1,0),FALSE)/1,0)-IFERROR(VLOOKUP($B86,'Slutlig allokering kvv'!$B$2:$AC$462,MATCH(R$3,'Slutlig allokering kvv'!$B$1:$AJ$1,0),FALSE)/1,0)</f>
        <v>0</v>
      </c>
      <c r="S86">
        <f>IFERROR(VLOOKUP($B86,Kraftvärmeprod!$B$1:$AH$479,MATCH(S$2,Kraftvärmeprod!$B$1:$AG$1,0),FALSE)/1,0)-IFERROR(VLOOKUP($B86,'Slutlig allokering kvv'!$B$2:$AC$462,MATCH(S$3,'Slutlig allokering kvv'!$B$1:$AJ$1,0),FALSE)/1,0)</f>
        <v>0</v>
      </c>
      <c r="T86">
        <f>IFERROR(VLOOKUP($B86,Kraftvärmeprod!$B$1:$AH$479,MATCH(T$2,Kraftvärmeprod!$B$1:$AG$1,0),FALSE)/1,0)-IFERROR(VLOOKUP($B86,'Slutlig allokering kvv'!$B$2:$AC$462,MATCH(T$3,'Slutlig allokering kvv'!$B$1:$AJ$1,0),FALSE)/1,0)</f>
        <v>0</v>
      </c>
      <c r="U86">
        <f>IFERROR(VLOOKUP($B86,Kraftvärmeprod!$B$1:$AH$479,MATCH(U$2,Kraftvärmeprod!$B$1:$AG$1,0),FALSE)/1,0)-IFERROR(VLOOKUP($B86,'Slutlig allokering kvv'!$B$2:$AC$462,MATCH(U$3,'Slutlig allokering kvv'!$B$1:$AJ$1,0),FALSE)/1,0)</f>
        <v>0</v>
      </c>
      <c r="V86">
        <f>IFERROR(VLOOKUP($B86,Kraftvärmeprod!$B$1:$AH$479,MATCH(V$2,Kraftvärmeprod!$B$1:$AG$1,0),FALSE)/1,0)-IFERROR(VLOOKUP($B86,'Slutlig allokering kvv'!$B$2:$AC$462,MATCH(V$3,'Slutlig allokering kvv'!$B$1:$AJ$1,0),FALSE)/1,0)</f>
        <v>0</v>
      </c>
      <c r="W86">
        <f>IFERROR(VLOOKUP($B86,Kraftvärmeprod!$B$1:$AH$479,MATCH(W$2,Kraftvärmeprod!$B$1:$AG$1,0),FALSE)/1,0)-IFERROR(VLOOKUP($B86,'Slutlig allokering kvv'!$B$2:$AC$462,MATCH(W$3,'Slutlig allokering kvv'!$B$1:$AJ$1,0),FALSE)/1,0)</f>
        <v>0</v>
      </c>
      <c r="X86">
        <f>IFERROR(VLOOKUP($B86,Kraftvärmeprod!$B$1:$AH$479,MATCH(X$2,Kraftvärmeprod!$B$1:$AG$1,0),FALSE)/1,0)-IFERROR(VLOOKUP($B86,'Slutlig allokering kvv'!$B$2:$AC$462,MATCH(X$3,'Slutlig allokering kvv'!$B$1:$AJ$1,0),FALSE)/1,0)</f>
        <v>0</v>
      </c>
      <c r="Y86">
        <f>IFERROR(VLOOKUP($B86,Kraftvärmeprod!$B$1:$AH$479,MATCH(Y$2,Kraftvärmeprod!$B$1:$AG$1,0),FALSE)/1,0)-IFERROR(VLOOKUP($B86,'Slutlig allokering kvv'!$B$2:$AC$462,MATCH(Y$3,'Slutlig allokering kvv'!$B$1:$AJ$1,0),FALSE)/1,0)</f>
        <v>0</v>
      </c>
      <c r="Z86">
        <f>IFERROR(VLOOKUP($B86,Kraftvärmeprod!$B$1:$AH$479,MATCH(Z$2,Kraftvärmeprod!$B$1:$AG$1,0),FALSE)/1,0)-IFERROR(VLOOKUP($B86,'Slutlig allokering kvv'!$B$2:$AC$462,MATCH(Z$3,'Slutlig allokering kvv'!$B$1:$AJ$1,0),FALSE)/1,0)</f>
        <v>0</v>
      </c>
      <c r="AA86">
        <f>IFERROR(VLOOKUP($B86,Kraftvärmeprod!$B$1:$AH$479,MATCH(AA$2,Kraftvärmeprod!$B$1:$AG$1,0),FALSE)/1,0)-IFERROR(VLOOKUP($B86,'Slutlig allokering kvv'!$B$2:$AC$462,MATCH(AA$3,'Slutlig allokering kvv'!$B$1:$AJ$1,0),FALSE)/1,0)</f>
        <v>0</v>
      </c>
      <c r="AB86">
        <f>IFERROR(VLOOKUP($B86,Kraftvärmeprod!$B$1:$AH$479,MATCH(AB$2,Kraftvärmeprod!$B$1:$AG$1,0),FALSE)/1,0)-IFERROR(VLOOKUP($B86,'Slutlig allokering kvv'!$B$2:$AC$462,MATCH(AB$3,'Slutlig allokering kvv'!$B$1:$AJ$1,0),FALSE)/1,0)</f>
        <v>0</v>
      </c>
      <c r="AE86">
        <f t="shared" si="2"/>
        <v>0</v>
      </c>
      <c r="AG86">
        <f>IFERROR(VLOOKUP(B86,'Slutlig allokering kvv'!$B$2:$AJ$462,MATCH("Summa justerad allokerad tillförd energi (utan hjälpel och rökgaskondensering):",'Slutlig allokering kvv'!$B$1:$AK$1,0),FALSE)/1,"")</f>
        <v>0</v>
      </c>
      <c r="AI86" s="23" t="str">
        <f>IFERROR(1-VLOOKUP(B86,'Slutlig allokering kvv'!$B$2:$AJ$462,MATCH("Andel av bränsle i kvv som allokerats till värme, exklusive rökgaskondensering och hjälpel",'Slutlig allokering kvv'!$B$1:$AK$1,0),FALSE),"")</f>
        <v/>
      </c>
      <c r="AK86" s="23" t="str">
        <f t="shared" si="3"/>
        <v/>
      </c>
    </row>
    <row r="87" spans="1:37" x14ac:dyDescent="0.25">
      <c r="A87" s="2" t="s">
        <v>115</v>
      </c>
      <c r="B87" s="2" t="s">
        <v>122</v>
      </c>
      <c r="C87" s="2" t="str">
        <f>IFERROR(VLOOKUP($B87,Kraftvärmeprod!$B$1:$AH$479,MATCH(C$3,Kraftvärmeprod!$B$1:$AG$1,0),FALSE)/1,"")</f>
        <v/>
      </c>
      <c r="D87" s="2" t="str">
        <f>IFERROR(VLOOKUP($B87,Kraftvärmeprod!$B$1:$AH$479,MATCH(D$3,Kraftvärmeprod!$B$1:$AG$1,0),FALSE)/1,"")</f>
        <v/>
      </c>
      <c r="E87">
        <f>IFERROR(VLOOKUP($B87,Kraftvärmeprod!$B$1:$AH$479,MATCH(E$2,Kraftvärmeprod!$B$1:$AG$1,0),FALSE)/1,0)-IFERROR(VLOOKUP($B87,'Slutlig allokering kvv'!$B$2:$AC$462,MATCH(E$3,'Slutlig allokering kvv'!$B$1:$AJ$1,0),FALSE)/1,0)</f>
        <v>0</v>
      </c>
      <c r="F87">
        <f>IFERROR(VLOOKUP($B87,Kraftvärmeprod!$B$1:$AH$479,MATCH(F$2,Kraftvärmeprod!$B$1:$AG$1,0),FALSE)/1,0)-IFERROR(VLOOKUP($B87,'Slutlig allokering kvv'!$B$2:$AC$462,MATCH(F$3,'Slutlig allokering kvv'!$B$1:$AJ$1,0),FALSE)/1,0)</f>
        <v>0</v>
      </c>
      <c r="G87">
        <f>IFERROR(VLOOKUP($B87,Kraftvärmeprod!$B$1:$AH$479,MATCH(G$2,Kraftvärmeprod!$B$1:$AG$1,0),FALSE)/1,0)-IFERROR(VLOOKUP($B87,'Slutlig allokering kvv'!$B$2:$AC$462,MATCH(G$3,'Slutlig allokering kvv'!$B$1:$AJ$1,0),FALSE)/1,0)</f>
        <v>0</v>
      </c>
      <c r="H87">
        <f>IFERROR(VLOOKUP($B87,Kraftvärmeprod!$B$1:$AH$479,MATCH(H$2,Kraftvärmeprod!$B$1:$AG$1,0),FALSE)/1,0)-IFERROR(VLOOKUP($B87,'Slutlig allokering kvv'!$B$2:$AC$462,MATCH(H$3,'Slutlig allokering kvv'!$B$1:$AJ$1,0),FALSE)/1,0)</f>
        <v>0</v>
      </c>
      <c r="I87">
        <f>IFERROR(VLOOKUP($B87,Kraftvärmeprod!$B$1:$AH$479,MATCH(I$2,Kraftvärmeprod!$B$1:$AG$1,0),FALSE)/1,0)-IFERROR(VLOOKUP($B87,'Slutlig allokering kvv'!$B$2:$AC$462,MATCH(I$3,'Slutlig allokering kvv'!$B$1:$AJ$1,0),FALSE)/1,0)</f>
        <v>0</v>
      </c>
      <c r="J87">
        <f>IFERROR(VLOOKUP($B87,Kraftvärmeprod!$B$1:$AH$479,MATCH(J$2,Kraftvärmeprod!$B$1:$AG$1,0),FALSE)/1,0)-IFERROR(VLOOKUP($B87,'Slutlig allokering kvv'!$B$2:$AC$462,MATCH(J$3,'Slutlig allokering kvv'!$B$1:$AJ$1,0),FALSE)/1,0)</f>
        <v>0</v>
      </c>
      <c r="K87">
        <f>IFERROR(VLOOKUP($B87,Kraftvärmeprod!$B$1:$AH$479,MATCH(K$2,Kraftvärmeprod!$B$1:$AG$1,0),FALSE)/1,0)-IFERROR(VLOOKUP($B87,'Slutlig allokering kvv'!$B$2:$AC$462,MATCH(K$3,'Slutlig allokering kvv'!$B$1:$AJ$1,0),FALSE)/1,0)</f>
        <v>0</v>
      </c>
      <c r="L87">
        <f>IFERROR(VLOOKUP($B87,Kraftvärmeprod!$B$1:$AH$479,MATCH(L$2,Kraftvärmeprod!$B$1:$AG$1,0),FALSE)/1,0)-IFERROR(VLOOKUP($B87,'Slutlig allokering kvv'!$B$2:$AC$462,MATCH(L$3,'Slutlig allokering kvv'!$B$1:$AJ$1,0),FALSE)/1,0)</f>
        <v>0</v>
      </c>
      <c r="M87" s="40">
        <f>IFERROR(VLOOKUP($B87,Miljö!$B$1:$S$477,MATCH(M$2,Miljö!$B$1:$X$1,0),FALSE)/1,0)-IFERROR(VLOOKUP($B87,'Slutlig allokering kvv'!$B$2:$AC$462,MATCH(M$3,'Slutlig allokering kvv'!$B$1:$AJ$1,0),FALSE)/1,0)</f>
        <v>0</v>
      </c>
      <c r="N87">
        <f>IFERROR(VLOOKUP($B87,Kraftvärmeprod!$B$1:$AH$479,MATCH(N$2,Kraftvärmeprod!$B$1:$AG$1,0),FALSE)/1,0)-IFERROR(VLOOKUP($B87,'Slutlig allokering kvv'!$B$2:$AC$462,MATCH(N$3,'Slutlig allokering kvv'!$B$1:$AJ$1,0),FALSE)/1,0)</f>
        <v>0</v>
      </c>
      <c r="O87">
        <f>IFERROR(VLOOKUP($B87,Kraftvärmeprod!$B$1:$AH$479,MATCH(O$2,Kraftvärmeprod!$B$1:$AG$1,0),FALSE)/1,0)-IFERROR(VLOOKUP($B87,'Slutlig allokering kvv'!$B$2:$AC$462,MATCH(O$3,'Slutlig allokering kvv'!$B$1:$AJ$1,0),FALSE)/1,0)</f>
        <v>0</v>
      </c>
      <c r="P87">
        <f>IFERROR(VLOOKUP($B87,Kraftvärmeprod!$B$1:$AH$479,MATCH(P$2,Kraftvärmeprod!$B$1:$AG$1,0),FALSE)/1,0)-IFERROR(VLOOKUP($B87,'Slutlig allokering kvv'!$B$2:$AC$462,MATCH(P$3,'Slutlig allokering kvv'!$B$1:$AJ$1,0),FALSE)/1,0)</f>
        <v>0</v>
      </c>
      <c r="Q87">
        <f>IFERROR(VLOOKUP($B87,Kraftvärmeprod!$B$1:$AH$479,MATCH(Q$2,Kraftvärmeprod!$B$1:$AG$1,0),FALSE)/1,0)-IFERROR(VLOOKUP($B87,'Slutlig allokering kvv'!$B$2:$AC$462,MATCH(Q$3,'Slutlig allokering kvv'!$B$1:$AJ$1,0),FALSE)/1,0)</f>
        <v>0</v>
      </c>
      <c r="R87">
        <f>IFERROR(VLOOKUP($B87,Kraftvärmeprod!$B$1:$AH$479,MATCH(R$2,Kraftvärmeprod!$B$1:$AG$1,0),FALSE)/1,0)-IFERROR(VLOOKUP($B87,'Slutlig allokering kvv'!$B$2:$AC$462,MATCH(R$3,'Slutlig allokering kvv'!$B$1:$AJ$1,0),FALSE)/1,0)</f>
        <v>0</v>
      </c>
      <c r="S87">
        <f>IFERROR(VLOOKUP($B87,Kraftvärmeprod!$B$1:$AH$479,MATCH(S$2,Kraftvärmeprod!$B$1:$AG$1,0),FALSE)/1,0)-IFERROR(VLOOKUP($B87,'Slutlig allokering kvv'!$B$2:$AC$462,MATCH(S$3,'Slutlig allokering kvv'!$B$1:$AJ$1,0),FALSE)/1,0)</f>
        <v>0</v>
      </c>
      <c r="T87">
        <f>IFERROR(VLOOKUP($B87,Kraftvärmeprod!$B$1:$AH$479,MATCH(T$2,Kraftvärmeprod!$B$1:$AG$1,0),FALSE)/1,0)-IFERROR(VLOOKUP($B87,'Slutlig allokering kvv'!$B$2:$AC$462,MATCH(T$3,'Slutlig allokering kvv'!$B$1:$AJ$1,0),FALSE)/1,0)</f>
        <v>0</v>
      </c>
      <c r="U87">
        <f>IFERROR(VLOOKUP($B87,Kraftvärmeprod!$B$1:$AH$479,MATCH(U$2,Kraftvärmeprod!$B$1:$AG$1,0),FALSE)/1,0)-IFERROR(VLOOKUP($B87,'Slutlig allokering kvv'!$B$2:$AC$462,MATCH(U$3,'Slutlig allokering kvv'!$B$1:$AJ$1,0),FALSE)/1,0)</f>
        <v>0</v>
      </c>
      <c r="V87">
        <f>IFERROR(VLOOKUP($B87,Kraftvärmeprod!$B$1:$AH$479,MATCH(V$2,Kraftvärmeprod!$B$1:$AG$1,0),FALSE)/1,0)-IFERROR(VLOOKUP($B87,'Slutlig allokering kvv'!$B$2:$AC$462,MATCH(V$3,'Slutlig allokering kvv'!$B$1:$AJ$1,0),FALSE)/1,0)</f>
        <v>0</v>
      </c>
      <c r="W87">
        <f>IFERROR(VLOOKUP($B87,Kraftvärmeprod!$B$1:$AH$479,MATCH(W$2,Kraftvärmeprod!$B$1:$AG$1,0),FALSE)/1,0)-IFERROR(VLOOKUP($B87,'Slutlig allokering kvv'!$B$2:$AC$462,MATCH(W$3,'Slutlig allokering kvv'!$B$1:$AJ$1,0),FALSE)/1,0)</f>
        <v>0</v>
      </c>
      <c r="X87">
        <f>IFERROR(VLOOKUP($B87,Kraftvärmeprod!$B$1:$AH$479,MATCH(X$2,Kraftvärmeprod!$B$1:$AG$1,0),FALSE)/1,0)-IFERROR(VLOOKUP($B87,'Slutlig allokering kvv'!$B$2:$AC$462,MATCH(X$3,'Slutlig allokering kvv'!$B$1:$AJ$1,0),FALSE)/1,0)</f>
        <v>0</v>
      </c>
      <c r="Y87">
        <f>IFERROR(VLOOKUP($B87,Kraftvärmeprod!$B$1:$AH$479,MATCH(Y$2,Kraftvärmeprod!$B$1:$AG$1,0),FALSE)/1,0)-IFERROR(VLOOKUP($B87,'Slutlig allokering kvv'!$B$2:$AC$462,MATCH(Y$3,'Slutlig allokering kvv'!$B$1:$AJ$1,0),FALSE)/1,0)</f>
        <v>0</v>
      </c>
      <c r="Z87">
        <f>IFERROR(VLOOKUP($B87,Kraftvärmeprod!$B$1:$AH$479,MATCH(Z$2,Kraftvärmeprod!$B$1:$AG$1,0),FALSE)/1,0)-IFERROR(VLOOKUP($B87,'Slutlig allokering kvv'!$B$2:$AC$462,MATCH(Z$3,'Slutlig allokering kvv'!$B$1:$AJ$1,0),FALSE)/1,0)</f>
        <v>0</v>
      </c>
      <c r="AA87">
        <f>IFERROR(VLOOKUP($B87,Kraftvärmeprod!$B$1:$AH$479,MATCH(AA$2,Kraftvärmeprod!$B$1:$AG$1,0),FALSE)/1,0)-IFERROR(VLOOKUP($B87,'Slutlig allokering kvv'!$B$2:$AC$462,MATCH(AA$3,'Slutlig allokering kvv'!$B$1:$AJ$1,0),FALSE)/1,0)</f>
        <v>0</v>
      </c>
      <c r="AB87">
        <f>IFERROR(VLOOKUP($B87,Kraftvärmeprod!$B$1:$AH$479,MATCH(AB$2,Kraftvärmeprod!$B$1:$AG$1,0),FALSE)/1,0)-IFERROR(VLOOKUP($B87,'Slutlig allokering kvv'!$B$2:$AC$462,MATCH(AB$3,'Slutlig allokering kvv'!$B$1:$AJ$1,0),FALSE)/1,0)</f>
        <v>0</v>
      </c>
      <c r="AE87">
        <f t="shared" si="2"/>
        <v>0</v>
      </c>
      <c r="AG87">
        <f>IFERROR(VLOOKUP(B87,'Slutlig allokering kvv'!$B$2:$AJ$462,MATCH("Summa justerad allokerad tillförd energi (utan hjälpel och rökgaskondensering):",'Slutlig allokering kvv'!$B$1:$AK$1,0),FALSE)/1,"")</f>
        <v>0</v>
      </c>
      <c r="AI87" s="23" t="str">
        <f>IFERROR(1-VLOOKUP(B87,'Slutlig allokering kvv'!$B$2:$AJ$462,MATCH("Andel av bränsle i kvv som allokerats till värme, exklusive rökgaskondensering och hjälpel",'Slutlig allokering kvv'!$B$1:$AK$1,0),FALSE),"")</f>
        <v/>
      </c>
      <c r="AK87" s="23" t="str">
        <f t="shared" si="3"/>
        <v/>
      </c>
    </row>
    <row r="88" spans="1:37" x14ac:dyDescent="0.25">
      <c r="A88" s="2" t="s">
        <v>123</v>
      </c>
      <c r="B88" s="2" t="s">
        <v>124</v>
      </c>
      <c r="C88" s="2">
        <f>IFERROR(VLOOKUP($B88,Kraftvärmeprod!$B$1:$AH$479,MATCH(C$3,Kraftvärmeprod!$B$1:$AG$1,0),FALSE)/1,"")</f>
        <v>540</v>
      </c>
      <c r="D88" s="2">
        <f>IFERROR(VLOOKUP($B88,Kraftvärmeprod!$B$1:$AH$479,MATCH(D$3,Kraftvärmeprod!$B$1:$AG$1,0),FALSE)/1,"")</f>
        <v>168</v>
      </c>
      <c r="E88">
        <f>IFERROR(VLOOKUP($B88,Kraftvärmeprod!$B$1:$AH$479,MATCH(E$2,Kraftvärmeprod!$B$1:$AG$1,0),FALSE)/1,0)-IFERROR(VLOOKUP($B88,'Slutlig allokering kvv'!$B$2:$AC$462,MATCH(E$3,'Slutlig allokering kvv'!$B$1:$AJ$1,0),FALSE)/1,0)</f>
        <v>0</v>
      </c>
      <c r="F88">
        <f>IFERROR(VLOOKUP($B88,Kraftvärmeprod!$B$1:$AH$479,MATCH(F$2,Kraftvärmeprod!$B$1:$AG$1,0),FALSE)/1,0)-IFERROR(VLOOKUP($B88,'Slutlig allokering kvv'!$B$2:$AC$462,MATCH(F$3,'Slutlig allokering kvv'!$B$1:$AJ$1,0),FALSE)/1,0)</f>
        <v>1.5463900000000002</v>
      </c>
      <c r="G88">
        <f>IFERROR(VLOOKUP($B88,Kraftvärmeprod!$B$1:$AH$479,MATCH(G$2,Kraftvärmeprod!$B$1:$AG$1,0),FALSE)/1,0)-IFERROR(VLOOKUP($B88,'Slutlig allokering kvv'!$B$2:$AC$462,MATCH(G$3,'Slutlig allokering kvv'!$B$1:$AJ$1,0),FALSE)/1,0)</f>
        <v>67.162499999999994</v>
      </c>
      <c r="H88">
        <f>IFERROR(VLOOKUP($B88,Kraftvärmeprod!$B$1:$AH$479,MATCH(H$2,Kraftvärmeprod!$B$1:$AG$1,0),FALSE)/1,0)-IFERROR(VLOOKUP($B88,'Slutlig allokering kvv'!$B$2:$AC$462,MATCH(H$3,'Slutlig allokering kvv'!$B$1:$AJ$1,0),FALSE)/1,0)</f>
        <v>0</v>
      </c>
      <c r="I88">
        <f>IFERROR(VLOOKUP($B88,Kraftvärmeprod!$B$1:$AH$479,MATCH(I$2,Kraftvärmeprod!$B$1:$AG$1,0),FALSE)/1,0)-IFERROR(VLOOKUP($B88,'Slutlig allokering kvv'!$B$2:$AC$462,MATCH(I$3,'Slutlig allokering kvv'!$B$1:$AJ$1,0),FALSE)/1,0)</f>
        <v>0.43297099999999999</v>
      </c>
      <c r="J88">
        <f>IFERROR(VLOOKUP($B88,Kraftvärmeprod!$B$1:$AH$479,MATCH(J$2,Kraftvärmeprod!$B$1:$AG$1,0),FALSE)/1,0)-IFERROR(VLOOKUP($B88,'Slutlig allokering kvv'!$B$2:$AC$462,MATCH(J$3,'Slutlig allokering kvv'!$B$1:$AJ$1,0),FALSE)/1,0)</f>
        <v>0</v>
      </c>
      <c r="K88">
        <f>IFERROR(VLOOKUP($B88,Kraftvärmeprod!$B$1:$AH$479,MATCH(K$2,Kraftvärmeprod!$B$1:$AG$1,0),FALSE)/1,0)-IFERROR(VLOOKUP($B88,'Slutlig allokering kvv'!$B$2:$AC$462,MATCH(K$3,'Slutlig allokering kvv'!$B$1:$AJ$1,0),FALSE)/1,0)</f>
        <v>0</v>
      </c>
      <c r="L88">
        <f>IFERROR(VLOOKUP($B88,Kraftvärmeprod!$B$1:$AH$479,MATCH(L$2,Kraftvärmeprod!$B$1:$AG$1,0),FALSE)/1,0)-IFERROR(VLOOKUP($B88,'Slutlig allokering kvv'!$B$2:$AC$462,MATCH(L$3,'Slutlig allokering kvv'!$B$1:$AJ$1,0),FALSE)/1,0)</f>
        <v>219.84500000000003</v>
      </c>
      <c r="M88" s="40">
        <f>IFERROR(VLOOKUP($B88,Miljö!$B$1:$S$477,MATCH(M$2,Miljö!$B$1:$X$1,0),FALSE)/1,0)-IFERROR(VLOOKUP($B88,'Slutlig allokering kvv'!$B$2:$AC$462,MATCH(M$3,'Slutlig allokering kvv'!$B$1:$AJ$1,0),FALSE)/1,0)</f>
        <v>9.8842999999999996</v>
      </c>
      <c r="N88">
        <f>IFERROR(VLOOKUP($B88,Kraftvärmeprod!$B$1:$AH$479,MATCH(N$2,Kraftvärmeprod!$B$1:$AG$1,0),FALSE)/1,0)-IFERROR(VLOOKUP($B88,'Slutlig allokering kvv'!$B$2:$AC$462,MATCH(N$3,'Slutlig allokering kvv'!$B$1:$AJ$1,0),FALSE)/1,0)</f>
        <v>0</v>
      </c>
      <c r="O88">
        <f>IFERROR(VLOOKUP($B88,Kraftvärmeprod!$B$1:$AH$479,MATCH(O$2,Kraftvärmeprod!$B$1:$AG$1,0),FALSE)/1,0)-IFERROR(VLOOKUP($B88,'Slutlig allokering kvv'!$B$2:$AC$462,MATCH(O$3,'Slutlig allokering kvv'!$B$1:$AJ$1,0),FALSE)/1,0)</f>
        <v>0</v>
      </c>
      <c r="P88">
        <f>IFERROR(VLOOKUP($B88,Kraftvärmeprod!$B$1:$AH$479,MATCH(P$2,Kraftvärmeprod!$B$1:$AG$1,0),FALSE)/1,0)-IFERROR(VLOOKUP($B88,'Slutlig allokering kvv'!$B$2:$AC$462,MATCH(P$3,'Slutlig allokering kvv'!$B$1:$AJ$1,0),FALSE)/1,0)</f>
        <v>0</v>
      </c>
      <c r="Q88">
        <f>IFERROR(VLOOKUP($B88,Kraftvärmeprod!$B$1:$AH$479,MATCH(Q$2,Kraftvärmeprod!$B$1:$AG$1,0),FALSE)/1,0)-IFERROR(VLOOKUP($B88,'Slutlig allokering kvv'!$B$2:$AC$462,MATCH(Q$3,'Slutlig allokering kvv'!$B$1:$AJ$1,0),FALSE)/1,0)</f>
        <v>0</v>
      </c>
      <c r="R88">
        <f>IFERROR(VLOOKUP($B88,Kraftvärmeprod!$B$1:$AH$479,MATCH(R$2,Kraftvärmeprod!$B$1:$AG$1,0),FALSE)/1,0)-IFERROR(VLOOKUP($B88,'Slutlig allokering kvv'!$B$2:$AC$462,MATCH(R$3,'Slutlig allokering kvv'!$B$1:$AJ$1,0),FALSE)/1,0)</f>
        <v>0</v>
      </c>
      <c r="S88">
        <f>IFERROR(VLOOKUP($B88,Kraftvärmeprod!$B$1:$AH$479,MATCH(S$2,Kraftvärmeprod!$B$1:$AG$1,0),FALSE)/1,0)-IFERROR(VLOOKUP($B88,'Slutlig allokering kvv'!$B$2:$AC$462,MATCH(S$3,'Slutlig allokering kvv'!$B$1:$AJ$1,0),FALSE)/1,0)</f>
        <v>0</v>
      </c>
      <c r="T88">
        <f>IFERROR(VLOOKUP($B88,Kraftvärmeprod!$B$1:$AH$479,MATCH(T$2,Kraftvärmeprod!$B$1:$AG$1,0),FALSE)/1,0)-IFERROR(VLOOKUP($B88,'Slutlig allokering kvv'!$B$2:$AC$462,MATCH(T$3,'Slutlig allokering kvv'!$B$1:$AJ$1,0),FALSE)/1,0)</f>
        <v>0</v>
      </c>
      <c r="U88">
        <f>IFERROR(VLOOKUP($B88,Kraftvärmeprod!$B$1:$AH$479,MATCH(U$2,Kraftvärmeprod!$B$1:$AG$1,0),FALSE)/1,0)-IFERROR(VLOOKUP($B88,'Slutlig allokering kvv'!$B$2:$AC$462,MATCH(U$3,'Slutlig allokering kvv'!$B$1:$AJ$1,0),FALSE)/1,0)</f>
        <v>0</v>
      </c>
      <c r="V88">
        <f>IFERROR(VLOOKUP($B88,Kraftvärmeprod!$B$1:$AH$479,MATCH(V$2,Kraftvärmeprod!$B$1:$AG$1,0),FALSE)/1,0)-IFERROR(VLOOKUP($B88,'Slutlig allokering kvv'!$B$2:$AC$462,MATCH(V$3,'Slutlig allokering kvv'!$B$1:$AJ$1,0),FALSE)/1,0)</f>
        <v>0</v>
      </c>
      <c r="W88">
        <f>IFERROR(VLOOKUP($B88,Kraftvärmeprod!$B$1:$AH$479,MATCH(W$2,Kraftvärmeprod!$B$1:$AG$1,0),FALSE)/1,0)-IFERROR(VLOOKUP($B88,'Slutlig allokering kvv'!$B$2:$AC$462,MATCH(W$3,'Slutlig allokering kvv'!$B$1:$AJ$1,0),FALSE)/1,0)</f>
        <v>0</v>
      </c>
      <c r="X88">
        <f>IFERROR(VLOOKUP($B88,Kraftvärmeprod!$B$1:$AH$479,MATCH(X$2,Kraftvärmeprod!$B$1:$AG$1,0),FALSE)/1,0)-IFERROR(VLOOKUP($B88,'Slutlig allokering kvv'!$B$2:$AC$462,MATCH(X$3,'Slutlig allokering kvv'!$B$1:$AJ$1,0),FALSE)/1,0)</f>
        <v>0</v>
      </c>
      <c r="Y88">
        <f>IFERROR(VLOOKUP($B88,Kraftvärmeprod!$B$1:$AH$479,MATCH(Y$2,Kraftvärmeprod!$B$1:$AG$1,0),FALSE)/1,0)-IFERROR(VLOOKUP($B88,'Slutlig allokering kvv'!$B$2:$AC$462,MATCH(Y$3,'Slutlig allokering kvv'!$B$1:$AJ$1,0),FALSE)/1,0)</f>
        <v>0</v>
      </c>
      <c r="Z88">
        <f>IFERROR(VLOOKUP($B88,Kraftvärmeprod!$B$1:$AH$479,MATCH(Z$2,Kraftvärmeprod!$B$1:$AG$1,0),FALSE)/1,0)-IFERROR(VLOOKUP($B88,'Slutlig allokering kvv'!$B$2:$AC$462,MATCH(Z$3,'Slutlig allokering kvv'!$B$1:$AJ$1,0),FALSE)/1,0)</f>
        <v>0</v>
      </c>
      <c r="AA88">
        <f>IFERROR(VLOOKUP($B88,Kraftvärmeprod!$B$1:$AH$479,MATCH(AA$2,Kraftvärmeprod!$B$1:$AG$1,0),FALSE)/1,0)-IFERROR(VLOOKUP($B88,'Slutlig allokering kvv'!$B$2:$AC$462,MATCH(AA$3,'Slutlig allokering kvv'!$B$1:$AJ$1,0),FALSE)/1,0)</f>
        <v>0</v>
      </c>
      <c r="AB88">
        <f>IFERROR(VLOOKUP($B88,Kraftvärmeprod!$B$1:$AH$479,MATCH(AB$2,Kraftvärmeprod!$B$1:$AG$1,0),FALSE)/1,0)-IFERROR(VLOOKUP($B88,'Slutlig allokering kvv'!$B$2:$AC$462,MATCH(AB$3,'Slutlig allokering kvv'!$B$1:$AJ$1,0),FALSE)/1,0)</f>
        <v>0</v>
      </c>
      <c r="AE88">
        <f t="shared" si="2"/>
        <v>288.98686100000003</v>
      </c>
      <c r="AG88">
        <f>IFERROR(VLOOKUP(B88,'Slutlig allokering kvv'!$B$2:$AJ$462,MATCH("Summa justerad allokerad tillförd energi (utan hjälpel och rökgaskondensering):",'Slutlig allokering kvv'!$B$1:$AK$1,0),FALSE)/1,"")</f>
        <v>356.85513900000001</v>
      </c>
      <c r="AI88" s="23">
        <f>IFERROR(1-VLOOKUP(B88,'Slutlig allokering kvv'!$B$2:$AJ$462,MATCH("Andel av bränsle i kvv som allokerats till värme, exklusive rökgaskondensering och hjälpel",'Slutlig allokering kvv'!$B$1:$AK$1,0),FALSE),"")</f>
        <v>0.44745752211841283</v>
      </c>
      <c r="AK88" s="23">
        <f t="shared" si="3"/>
        <v>0.44745752211841283</v>
      </c>
    </row>
    <row r="89" spans="1:37" x14ac:dyDescent="0.25">
      <c r="A89" s="2" t="s">
        <v>123</v>
      </c>
      <c r="B89" s="2" t="s">
        <v>125</v>
      </c>
      <c r="C89" s="2" t="str">
        <f>IFERROR(VLOOKUP($B89,Kraftvärmeprod!$B$1:$AH$479,MATCH(C$3,Kraftvärmeprod!$B$1:$AG$1,0),FALSE)/1,"")</f>
        <v/>
      </c>
      <c r="D89" s="2" t="str">
        <f>IFERROR(VLOOKUP($B89,Kraftvärmeprod!$B$1:$AH$479,MATCH(D$3,Kraftvärmeprod!$B$1:$AG$1,0),FALSE)/1,"")</f>
        <v/>
      </c>
      <c r="E89">
        <f>IFERROR(VLOOKUP($B89,Kraftvärmeprod!$B$1:$AH$479,MATCH(E$2,Kraftvärmeprod!$B$1:$AG$1,0),FALSE)/1,0)-IFERROR(VLOOKUP($B89,'Slutlig allokering kvv'!$B$2:$AC$462,MATCH(E$3,'Slutlig allokering kvv'!$B$1:$AJ$1,0),FALSE)/1,0)</f>
        <v>0</v>
      </c>
      <c r="F89">
        <f>IFERROR(VLOOKUP($B89,Kraftvärmeprod!$B$1:$AH$479,MATCH(F$2,Kraftvärmeprod!$B$1:$AG$1,0),FALSE)/1,0)-IFERROR(VLOOKUP($B89,'Slutlig allokering kvv'!$B$2:$AC$462,MATCH(F$3,'Slutlig allokering kvv'!$B$1:$AJ$1,0),FALSE)/1,0)</f>
        <v>0</v>
      </c>
      <c r="G89">
        <f>IFERROR(VLOOKUP($B89,Kraftvärmeprod!$B$1:$AH$479,MATCH(G$2,Kraftvärmeprod!$B$1:$AG$1,0),FALSE)/1,0)-IFERROR(VLOOKUP($B89,'Slutlig allokering kvv'!$B$2:$AC$462,MATCH(G$3,'Slutlig allokering kvv'!$B$1:$AJ$1,0),FALSE)/1,0)</f>
        <v>0</v>
      </c>
      <c r="H89">
        <f>IFERROR(VLOOKUP($B89,Kraftvärmeprod!$B$1:$AH$479,MATCH(H$2,Kraftvärmeprod!$B$1:$AG$1,0),FALSE)/1,0)-IFERROR(VLOOKUP($B89,'Slutlig allokering kvv'!$B$2:$AC$462,MATCH(H$3,'Slutlig allokering kvv'!$B$1:$AJ$1,0),FALSE)/1,0)</f>
        <v>0</v>
      </c>
      <c r="I89">
        <f>IFERROR(VLOOKUP($B89,Kraftvärmeprod!$B$1:$AH$479,MATCH(I$2,Kraftvärmeprod!$B$1:$AG$1,0),FALSE)/1,0)-IFERROR(VLOOKUP($B89,'Slutlig allokering kvv'!$B$2:$AC$462,MATCH(I$3,'Slutlig allokering kvv'!$B$1:$AJ$1,0),FALSE)/1,0)</f>
        <v>0</v>
      </c>
      <c r="J89">
        <f>IFERROR(VLOOKUP($B89,Kraftvärmeprod!$B$1:$AH$479,MATCH(J$2,Kraftvärmeprod!$B$1:$AG$1,0),FALSE)/1,0)-IFERROR(VLOOKUP($B89,'Slutlig allokering kvv'!$B$2:$AC$462,MATCH(J$3,'Slutlig allokering kvv'!$B$1:$AJ$1,0),FALSE)/1,0)</f>
        <v>0</v>
      </c>
      <c r="K89">
        <f>IFERROR(VLOOKUP($B89,Kraftvärmeprod!$B$1:$AH$479,MATCH(K$2,Kraftvärmeprod!$B$1:$AG$1,0),FALSE)/1,0)-IFERROR(VLOOKUP($B89,'Slutlig allokering kvv'!$B$2:$AC$462,MATCH(K$3,'Slutlig allokering kvv'!$B$1:$AJ$1,0),FALSE)/1,0)</f>
        <v>0</v>
      </c>
      <c r="L89">
        <f>IFERROR(VLOOKUP($B89,Kraftvärmeprod!$B$1:$AH$479,MATCH(L$2,Kraftvärmeprod!$B$1:$AG$1,0),FALSE)/1,0)-IFERROR(VLOOKUP($B89,'Slutlig allokering kvv'!$B$2:$AC$462,MATCH(L$3,'Slutlig allokering kvv'!$B$1:$AJ$1,0),FALSE)/1,0)</f>
        <v>0</v>
      </c>
      <c r="M89" s="40">
        <f>IFERROR(VLOOKUP($B89,Miljö!$B$1:$S$477,MATCH(M$2,Miljö!$B$1:$X$1,0),FALSE)/1,0)-IFERROR(VLOOKUP($B89,'Slutlig allokering kvv'!$B$2:$AC$462,MATCH(M$3,'Slutlig allokering kvv'!$B$1:$AJ$1,0),FALSE)/1,0)</f>
        <v>0</v>
      </c>
      <c r="N89">
        <f>IFERROR(VLOOKUP($B89,Kraftvärmeprod!$B$1:$AH$479,MATCH(N$2,Kraftvärmeprod!$B$1:$AG$1,0),FALSE)/1,0)-IFERROR(VLOOKUP($B89,'Slutlig allokering kvv'!$B$2:$AC$462,MATCH(N$3,'Slutlig allokering kvv'!$B$1:$AJ$1,0),FALSE)/1,0)</f>
        <v>0</v>
      </c>
      <c r="O89">
        <f>IFERROR(VLOOKUP($B89,Kraftvärmeprod!$B$1:$AH$479,MATCH(O$2,Kraftvärmeprod!$B$1:$AG$1,0),FALSE)/1,0)-IFERROR(VLOOKUP($B89,'Slutlig allokering kvv'!$B$2:$AC$462,MATCH(O$3,'Slutlig allokering kvv'!$B$1:$AJ$1,0),FALSE)/1,0)</f>
        <v>0</v>
      </c>
      <c r="P89">
        <f>IFERROR(VLOOKUP($B89,Kraftvärmeprod!$B$1:$AH$479,MATCH(P$2,Kraftvärmeprod!$B$1:$AG$1,0),FALSE)/1,0)-IFERROR(VLOOKUP($B89,'Slutlig allokering kvv'!$B$2:$AC$462,MATCH(P$3,'Slutlig allokering kvv'!$B$1:$AJ$1,0),FALSE)/1,0)</f>
        <v>0</v>
      </c>
      <c r="Q89">
        <f>IFERROR(VLOOKUP($B89,Kraftvärmeprod!$B$1:$AH$479,MATCH(Q$2,Kraftvärmeprod!$B$1:$AG$1,0),FALSE)/1,0)-IFERROR(VLOOKUP($B89,'Slutlig allokering kvv'!$B$2:$AC$462,MATCH(Q$3,'Slutlig allokering kvv'!$B$1:$AJ$1,0),FALSE)/1,0)</f>
        <v>0</v>
      </c>
      <c r="R89">
        <f>IFERROR(VLOOKUP($B89,Kraftvärmeprod!$B$1:$AH$479,MATCH(R$2,Kraftvärmeprod!$B$1:$AG$1,0),FALSE)/1,0)-IFERROR(VLOOKUP($B89,'Slutlig allokering kvv'!$B$2:$AC$462,MATCH(R$3,'Slutlig allokering kvv'!$B$1:$AJ$1,0),FALSE)/1,0)</f>
        <v>0</v>
      </c>
      <c r="S89">
        <f>IFERROR(VLOOKUP($B89,Kraftvärmeprod!$B$1:$AH$479,MATCH(S$2,Kraftvärmeprod!$B$1:$AG$1,0),FALSE)/1,0)-IFERROR(VLOOKUP($B89,'Slutlig allokering kvv'!$B$2:$AC$462,MATCH(S$3,'Slutlig allokering kvv'!$B$1:$AJ$1,0),FALSE)/1,0)</f>
        <v>0</v>
      </c>
      <c r="T89">
        <f>IFERROR(VLOOKUP($B89,Kraftvärmeprod!$B$1:$AH$479,MATCH(T$2,Kraftvärmeprod!$B$1:$AG$1,0),FALSE)/1,0)-IFERROR(VLOOKUP($B89,'Slutlig allokering kvv'!$B$2:$AC$462,MATCH(T$3,'Slutlig allokering kvv'!$B$1:$AJ$1,0),FALSE)/1,0)</f>
        <v>0</v>
      </c>
      <c r="U89">
        <f>IFERROR(VLOOKUP($B89,Kraftvärmeprod!$B$1:$AH$479,MATCH(U$2,Kraftvärmeprod!$B$1:$AG$1,0),FALSE)/1,0)-IFERROR(VLOOKUP($B89,'Slutlig allokering kvv'!$B$2:$AC$462,MATCH(U$3,'Slutlig allokering kvv'!$B$1:$AJ$1,0),FALSE)/1,0)</f>
        <v>0</v>
      </c>
      <c r="V89">
        <f>IFERROR(VLOOKUP($B89,Kraftvärmeprod!$B$1:$AH$479,MATCH(V$2,Kraftvärmeprod!$B$1:$AG$1,0),FALSE)/1,0)-IFERROR(VLOOKUP($B89,'Slutlig allokering kvv'!$B$2:$AC$462,MATCH(V$3,'Slutlig allokering kvv'!$B$1:$AJ$1,0),FALSE)/1,0)</f>
        <v>0</v>
      </c>
      <c r="W89">
        <f>IFERROR(VLOOKUP($B89,Kraftvärmeprod!$B$1:$AH$479,MATCH(W$2,Kraftvärmeprod!$B$1:$AG$1,0),FALSE)/1,0)-IFERROR(VLOOKUP($B89,'Slutlig allokering kvv'!$B$2:$AC$462,MATCH(W$3,'Slutlig allokering kvv'!$B$1:$AJ$1,0),FALSE)/1,0)</f>
        <v>0</v>
      </c>
      <c r="X89">
        <f>IFERROR(VLOOKUP($B89,Kraftvärmeprod!$B$1:$AH$479,MATCH(X$2,Kraftvärmeprod!$B$1:$AG$1,0),FALSE)/1,0)-IFERROR(VLOOKUP($B89,'Slutlig allokering kvv'!$B$2:$AC$462,MATCH(X$3,'Slutlig allokering kvv'!$B$1:$AJ$1,0),FALSE)/1,0)</f>
        <v>0</v>
      </c>
      <c r="Y89">
        <f>IFERROR(VLOOKUP($B89,Kraftvärmeprod!$B$1:$AH$479,MATCH(Y$2,Kraftvärmeprod!$B$1:$AG$1,0),FALSE)/1,0)-IFERROR(VLOOKUP($B89,'Slutlig allokering kvv'!$B$2:$AC$462,MATCH(Y$3,'Slutlig allokering kvv'!$B$1:$AJ$1,0),FALSE)/1,0)</f>
        <v>0</v>
      </c>
      <c r="Z89">
        <f>IFERROR(VLOOKUP($B89,Kraftvärmeprod!$B$1:$AH$479,MATCH(Z$2,Kraftvärmeprod!$B$1:$AG$1,0),FALSE)/1,0)-IFERROR(VLOOKUP($B89,'Slutlig allokering kvv'!$B$2:$AC$462,MATCH(Z$3,'Slutlig allokering kvv'!$B$1:$AJ$1,0),FALSE)/1,0)</f>
        <v>0</v>
      </c>
      <c r="AA89">
        <f>IFERROR(VLOOKUP($B89,Kraftvärmeprod!$B$1:$AH$479,MATCH(AA$2,Kraftvärmeprod!$B$1:$AG$1,0),FALSE)/1,0)-IFERROR(VLOOKUP($B89,'Slutlig allokering kvv'!$B$2:$AC$462,MATCH(AA$3,'Slutlig allokering kvv'!$B$1:$AJ$1,0),FALSE)/1,0)</f>
        <v>0</v>
      </c>
      <c r="AB89">
        <f>IFERROR(VLOOKUP($B89,Kraftvärmeprod!$B$1:$AH$479,MATCH(AB$2,Kraftvärmeprod!$B$1:$AG$1,0),FALSE)/1,0)-IFERROR(VLOOKUP($B89,'Slutlig allokering kvv'!$B$2:$AC$462,MATCH(AB$3,'Slutlig allokering kvv'!$B$1:$AJ$1,0),FALSE)/1,0)</f>
        <v>0</v>
      </c>
      <c r="AE89">
        <f t="shared" si="2"/>
        <v>0</v>
      </c>
      <c r="AG89">
        <f>IFERROR(VLOOKUP(B89,'Slutlig allokering kvv'!$B$2:$AJ$462,MATCH("Summa justerad allokerad tillförd energi (utan hjälpel och rökgaskondensering):",'Slutlig allokering kvv'!$B$1:$AK$1,0),FALSE)/1,"")</f>
        <v>0</v>
      </c>
      <c r="AI89" s="23" t="str">
        <f>IFERROR(1-VLOOKUP(B89,'Slutlig allokering kvv'!$B$2:$AJ$462,MATCH("Andel av bränsle i kvv som allokerats till värme, exklusive rökgaskondensering och hjälpel",'Slutlig allokering kvv'!$B$1:$AK$1,0),FALSE),"")</f>
        <v/>
      </c>
      <c r="AK89" s="23" t="str">
        <f t="shared" si="3"/>
        <v/>
      </c>
    </row>
    <row r="90" spans="1:37" x14ac:dyDescent="0.25">
      <c r="A90" s="2" t="s">
        <v>123</v>
      </c>
      <c r="B90" s="2" t="s">
        <v>126</v>
      </c>
      <c r="C90" s="2" t="str">
        <f>IFERROR(VLOOKUP($B90,Kraftvärmeprod!$B$1:$AH$479,MATCH(C$3,Kraftvärmeprod!$B$1:$AG$1,0),FALSE)/1,"")</f>
        <v/>
      </c>
      <c r="D90" s="2" t="str">
        <f>IFERROR(VLOOKUP($B90,Kraftvärmeprod!$B$1:$AH$479,MATCH(D$3,Kraftvärmeprod!$B$1:$AG$1,0),FALSE)/1,"")</f>
        <v/>
      </c>
      <c r="E90">
        <f>IFERROR(VLOOKUP($B90,Kraftvärmeprod!$B$1:$AH$479,MATCH(E$2,Kraftvärmeprod!$B$1:$AG$1,0),FALSE)/1,0)-IFERROR(VLOOKUP($B90,'Slutlig allokering kvv'!$B$2:$AC$462,MATCH(E$3,'Slutlig allokering kvv'!$B$1:$AJ$1,0),FALSE)/1,0)</f>
        <v>0</v>
      </c>
      <c r="F90">
        <f>IFERROR(VLOOKUP($B90,Kraftvärmeprod!$B$1:$AH$479,MATCH(F$2,Kraftvärmeprod!$B$1:$AG$1,0),FALSE)/1,0)-IFERROR(VLOOKUP($B90,'Slutlig allokering kvv'!$B$2:$AC$462,MATCH(F$3,'Slutlig allokering kvv'!$B$1:$AJ$1,0),FALSE)/1,0)</f>
        <v>0</v>
      </c>
      <c r="G90">
        <f>IFERROR(VLOOKUP($B90,Kraftvärmeprod!$B$1:$AH$479,MATCH(G$2,Kraftvärmeprod!$B$1:$AG$1,0),FALSE)/1,0)-IFERROR(VLOOKUP($B90,'Slutlig allokering kvv'!$B$2:$AC$462,MATCH(G$3,'Slutlig allokering kvv'!$B$1:$AJ$1,0),FALSE)/1,0)</f>
        <v>0</v>
      </c>
      <c r="H90">
        <f>IFERROR(VLOOKUP($B90,Kraftvärmeprod!$B$1:$AH$479,MATCH(H$2,Kraftvärmeprod!$B$1:$AG$1,0),FALSE)/1,0)-IFERROR(VLOOKUP($B90,'Slutlig allokering kvv'!$B$2:$AC$462,MATCH(H$3,'Slutlig allokering kvv'!$B$1:$AJ$1,0),FALSE)/1,0)</f>
        <v>0</v>
      </c>
      <c r="I90">
        <f>IFERROR(VLOOKUP($B90,Kraftvärmeprod!$B$1:$AH$479,MATCH(I$2,Kraftvärmeprod!$B$1:$AG$1,0),FALSE)/1,0)-IFERROR(VLOOKUP($B90,'Slutlig allokering kvv'!$B$2:$AC$462,MATCH(I$3,'Slutlig allokering kvv'!$B$1:$AJ$1,0),FALSE)/1,0)</f>
        <v>0</v>
      </c>
      <c r="J90">
        <f>IFERROR(VLOOKUP($B90,Kraftvärmeprod!$B$1:$AH$479,MATCH(J$2,Kraftvärmeprod!$B$1:$AG$1,0),FALSE)/1,0)-IFERROR(VLOOKUP($B90,'Slutlig allokering kvv'!$B$2:$AC$462,MATCH(J$3,'Slutlig allokering kvv'!$B$1:$AJ$1,0),FALSE)/1,0)</f>
        <v>0</v>
      </c>
      <c r="K90">
        <f>IFERROR(VLOOKUP($B90,Kraftvärmeprod!$B$1:$AH$479,MATCH(K$2,Kraftvärmeprod!$B$1:$AG$1,0),FALSE)/1,0)-IFERROR(VLOOKUP($B90,'Slutlig allokering kvv'!$B$2:$AC$462,MATCH(K$3,'Slutlig allokering kvv'!$B$1:$AJ$1,0),FALSE)/1,0)</f>
        <v>0</v>
      </c>
      <c r="L90">
        <f>IFERROR(VLOOKUP($B90,Kraftvärmeprod!$B$1:$AH$479,MATCH(L$2,Kraftvärmeprod!$B$1:$AG$1,0),FALSE)/1,0)-IFERROR(VLOOKUP($B90,'Slutlig allokering kvv'!$B$2:$AC$462,MATCH(L$3,'Slutlig allokering kvv'!$B$1:$AJ$1,0),FALSE)/1,0)</f>
        <v>0</v>
      </c>
      <c r="M90" s="40">
        <f>IFERROR(VLOOKUP($B90,Miljö!$B$1:$S$477,MATCH(M$2,Miljö!$B$1:$X$1,0),FALSE)/1,0)-IFERROR(VLOOKUP($B90,'Slutlig allokering kvv'!$B$2:$AC$462,MATCH(M$3,'Slutlig allokering kvv'!$B$1:$AJ$1,0),FALSE)/1,0)</f>
        <v>0</v>
      </c>
      <c r="N90">
        <f>IFERROR(VLOOKUP($B90,Kraftvärmeprod!$B$1:$AH$479,MATCH(N$2,Kraftvärmeprod!$B$1:$AG$1,0),FALSE)/1,0)-IFERROR(VLOOKUP($B90,'Slutlig allokering kvv'!$B$2:$AC$462,MATCH(N$3,'Slutlig allokering kvv'!$B$1:$AJ$1,0),FALSE)/1,0)</f>
        <v>0</v>
      </c>
      <c r="O90">
        <f>IFERROR(VLOOKUP($B90,Kraftvärmeprod!$B$1:$AH$479,MATCH(O$2,Kraftvärmeprod!$B$1:$AG$1,0),FALSE)/1,0)-IFERROR(VLOOKUP($B90,'Slutlig allokering kvv'!$B$2:$AC$462,MATCH(O$3,'Slutlig allokering kvv'!$B$1:$AJ$1,0),FALSE)/1,0)</f>
        <v>0</v>
      </c>
      <c r="P90">
        <f>IFERROR(VLOOKUP($B90,Kraftvärmeprod!$B$1:$AH$479,MATCH(P$2,Kraftvärmeprod!$B$1:$AG$1,0),FALSE)/1,0)-IFERROR(VLOOKUP($B90,'Slutlig allokering kvv'!$B$2:$AC$462,MATCH(P$3,'Slutlig allokering kvv'!$B$1:$AJ$1,0),FALSE)/1,0)</f>
        <v>0</v>
      </c>
      <c r="Q90">
        <f>IFERROR(VLOOKUP($B90,Kraftvärmeprod!$B$1:$AH$479,MATCH(Q$2,Kraftvärmeprod!$B$1:$AG$1,0),FALSE)/1,0)-IFERROR(VLOOKUP($B90,'Slutlig allokering kvv'!$B$2:$AC$462,MATCH(Q$3,'Slutlig allokering kvv'!$B$1:$AJ$1,0),FALSE)/1,0)</f>
        <v>0</v>
      </c>
      <c r="R90">
        <f>IFERROR(VLOOKUP($B90,Kraftvärmeprod!$B$1:$AH$479,MATCH(R$2,Kraftvärmeprod!$B$1:$AG$1,0),FALSE)/1,0)-IFERROR(VLOOKUP($B90,'Slutlig allokering kvv'!$B$2:$AC$462,MATCH(R$3,'Slutlig allokering kvv'!$B$1:$AJ$1,0),FALSE)/1,0)</f>
        <v>0</v>
      </c>
      <c r="S90">
        <f>IFERROR(VLOOKUP($B90,Kraftvärmeprod!$B$1:$AH$479,MATCH(S$2,Kraftvärmeprod!$B$1:$AG$1,0),FALSE)/1,0)-IFERROR(VLOOKUP($B90,'Slutlig allokering kvv'!$B$2:$AC$462,MATCH(S$3,'Slutlig allokering kvv'!$B$1:$AJ$1,0),FALSE)/1,0)</f>
        <v>0</v>
      </c>
      <c r="T90">
        <f>IFERROR(VLOOKUP($B90,Kraftvärmeprod!$B$1:$AH$479,MATCH(T$2,Kraftvärmeprod!$B$1:$AG$1,0),FALSE)/1,0)-IFERROR(VLOOKUP($B90,'Slutlig allokering kvv'!$B$2:$AC$462,MATCH(T$3,'Slutlig allokering kvv'!$B$1:$AJ$1,0),FALSE)/1,0)</f>
        <v>0</v>
      </c>
      <c r="U90">
        <f>IFERROR(VLOOKUP($B90,Kraftvärmeprod!$B$1:$AH$479,MATCH(U$2,Kraftvärmeprod!$B$1:$AG$1,0),FALSE)/1,0)-IFERROR(VLOOKUP($B90,'Slutlig allokering kvv'!$B$2:$AC$462,MATCH(U$3,'Slutlig allokering kvv'!$B$1:$AJ$1,0),FALSE)/1,0)</f>
        <v>0</v>
      </c>
      <c r="V90">
        <f>IFERROR(VLOOKUP($B90,Kraftvärmeprod!$B$1:$AH$479,MATCH(V$2,Kraftvärmeprod!$B$1:$AG$1,0),FALSE)/1,0)-IFERROR(VLOOKUP($B90,'Slutlig allokering kvv'!$B$2:$AC$462,MATCH(V$3,'Slutlig allokering kvv'!$B$1:$AJ$1,0),FALSE)/1,0)</f>
        <v>0</v>
      </c>
      <c r="W90">
        <f>IFERROR(VLOOKUP($B90,Kraftvärmeprod!$B$1:$AH$479,MATCH(W$2,Kraftvärmeprod!$B$1:$AG$1,0),FALSE)/1,0)-IFERROR(VLOOKUP($B90,'Slutlig allokering kvv'!$B$2:$AC$462,MATCH(W$3,'Slutlig allokering kvv'!$B$1:$AJ$1,0),FALSE)/1,0)</f>
        <v>0</v>
      </c>
      <c r="X90">
        <f>IFERROR(VLOOKUP($B90,Kraftvärmeprod!$B$1:$AH$479,MATCH(X$2,Kraftvärmeprod!$B$1:$AG$1,0),FALSE)/1,0)-IFERROR(VLOOKUP($B90,'Slutlig allokering kvv'!$B$2:$AC$462,MATCH(X$3,'Slutlig allokering kvv'!$B$1:$AJ$1,0),FALSE)/1,0)</f>
        <v>0</v>
      </c>
      <c r="Y90">
        <f>IFERROR(VLOOKUP($B90,Kraftvärmeprod!$B$1:$AH$479,MATCH(Y$2,Kraftvärmeprod!$B$1:$AG$1,0),FALSE)/1,0)-IFERROR(VLOOKUP($B90,'Slutlig allokering kvv'!$B$2:$AC$462,MATCH(Y$3,'Slutlig allokering kvv'!$B$1:$AJ$1,0),FALSE)/1,0)</f>
        <v>0</v>
      </c>
      <c r="Z90">
        <f>IFERROR(VLOOKUP($B90,Kraftvärmeprod!$B$1:$AH$479,MATCH(Z$2,Kraftvärmeprod!$B$1:$AG$1,0),FALSE)/1,0)-IFERROR(VLOOKUP($B90,'Slutlig allokering kvv'!$B$2:$AC$462,MATCH(Z$3,'Slutlig allokering kvv'!$B$1:$AJ$1,0),FALSE)/1,0)</f>
        <v>0</v>
      </c>
      <c r="AA90">
        <f>IFERROR(VLOOKUP($B90,Kraftvärmeprod!$B$1:$AH$479,MATCH(AA$2,Kraftvärmeprod!$B$1:$AG$1,0),FALSE)/1,0)-IFERROR(VLOOKUP($B90,'Slutlig allokering kvv'!$B$2:$AC$462,MATCH(AA$3,'Slutlig allokering kvv'!$B$1:$AJ$1,0),FALSE)/1,0)</f>
        <v>0</v>
      </c>
      <c r="AB90">
        <f>IFERROR(VLOOKUP($B90,Kraftvärmeprod!$B$1:$AH$479,MATCH(AB$2,Kraftvärmeprod!$B$1:$AG$1,0),FALSE)/1,0)-IFERROR(VLOOKUP($B90,'Slutlig allokering kvv'!$B$2:$AC$462,MATCH(AB$3,'Slutlig allokering kvv'!$B$1:$AJ$1,0),FALSE)/1,0)</f>
        <v>0</v>
      </c>
      <c r="AE90">
        <f t="shared" si="2"/>
        <v>0</v>
      </c>
      <c r="AG90">
        <f>IFERROR(VLOOKUP(B90,'Slutlig allokering kvv'!$B$2:$AJ$462,MATCH("Summa justerad allokerad tillförd energi (utan hjälpel och rökgaskondensering):",'Slutlig allokering kvv'!$B$1:$AK$1,0),FALSE)/1,"")</f>
        <v>0</v>
      </c>
      <c r="AI90" s="23" t="str">
        <f>IFERROR(1-VLOOKUP(B90,'Slutlig allokering kvv'!$B$2:$AJ$462,MATCH("Andel av bränsle i kvv som allokerats till värme, exklusive rökgaskondensering och hjälpel",'Slutlig allokering kvv'!$B$1:$AK$1,0),FALSE),"")</f>
        <v/>
      </c>
      <c r="AK90" s="23" t="str">
        <f t="shared" si="3"/>
        <v/>
      </c>
    </row>
    <row r="91" spans="1:37" x14ac:dyDescent="0.25">
      <c r="A91" s="2" t="s">
        <v>127</v>
      </c>
      <c r="B91" s="2" t="s">
        <v>128</v>
      </c>
      <c r="C91" s="2">
        <f>IFERROR(VLOOKUP($B91,Kraftvärmeprod!$B$1:$AH$479,MATCH(C$3,Kraftvärmeprod!$B$1:$AG$1,0),FALSE)/1,"")</f>
        <v>125.3</v>
      </c>
      <c r="D91" s="2">
        <f>IFERROR(VLOOKUP($B91,Kraftvärmeprod!$B$1:$AH$479,MATCH(D$3,Kraftvärmeprod!$B$1:$AG$1,0),FALSE)/1,"")</f>
        <v>13.1</v>
      </c>
      <c r="E91">
        <f>IFERROR(VLOOKUP($B91,Kraftvärmeprod!$B$1:$AH$479,MATCH(E$2,Kraftvärmeprod!$B$1:$AG$1,0),FALSE)/1,0)-IFERROR(VLOOKUP($B91,'Slutlig allokering kvv'!$B$2:$AC$462,MATCH(E$3,'Slutlig allokering kvv'!$B$1:$AJ$1,0),FALSE)/1,0)</f>
        <v>0</v>
      </c>
      <c r="F91">
        <f>IFERROR(VLOOKUP($B91,Kraftvärmeprod!$B$1:$AH$479,MATCH(F$2,Kraftvärmeprod!$B$1:$AG$1,0),FALSE)/1,0)-IFERROR(VLOOKUP($B91,'Slutlig allokering kvv'!$B$2:$AC$462,MATCH(F$3,'Slutlig allokering kvv'!$B$1:$AJ$1,0),FALSE)/1,0)</f>
        <v>0</v>
      </c>
      <c r="G91">
        <f>IFERROR(VLOOKUP($B91,Kraftvärmeprod!$B$1:$AH$479,MATCH(G$2,Kraftvärmeprod!$B$1:$AG$1,0),FALSE)/1,0)-IFERROR(VLOOKUP($B91,'Slutlig allokering kvv'!$B$2:$AC$462,MATCH(G$3,'Slutlig allokering kvv'!$B$1:$AJ$1,0),FALSE)/1,0)</f>
        <v>3.8114000000000008</v>
      </c>
      <c r="H91">
        <f>IFERROR(VLOOKUP($B91,Kraftvärmeprod!$B$1:$AH$479,MATCH(H$2,Kraftvärmeprod!$B$1:$AG$1,0),FALSE)/1,0)-IFERROR(VLOOKUP($B91,'Slutlig allokering kvv'!$B$2:$AC$462,MATCH(H$3,'Slutlig allokering kvv'!$B$1:$AJ$1,0),FALSE)/1,0)</f>
        <v>0.104736</v>
      </c>
      <c r="I91">
        <f>IFERROR(VLOOKUP($B91,Kraftvärmeprod!$B$1:$AH$479,MATCH(I$2,Kraftvärmeprod!$B$1:$AG$1,0),FALSE)/1,0)-IFERROR(VLOOKUP($B91,'Slutlig allokering kvv'!$B$2:$AC$462,MATCH(I$3,'Slutlig allokering kvv'!$B$1:$AJ$1,0),FALSE)/1,0)</f>
        <v>0</v>
      </c>
      <c r="J91">
        <f>IFERROR(VLOOKUP($B91,Kraftvärmeprod!$B$1:$AH$479,MATCH(J$2,Kraftvärmeprod!$B$1:$AG$1,0),FALSE)/1,0)-IFERROR(VLOOKUP($B91,'Slutlig allokering kvv'!$B$2:$AC$462,MATCH(J$3,'Slutlig allokering kvv'!$B$1:$AJ$1,0),FALSE)/1,0)</f>
        <v>0</v>
      </c>
      <c r="K91">
        <f>IFERROR(VLOOKUP($B91,Kraftvärmeprod!$B$1:$AH$479,MATCH(K$2,Kraftvärmeprod!$B$1:$AG$1,0),FALSE)/1,0)-IFERROR(VLOOKUP($B91,'Slutlig allokering kvv'!$B$2:$AC$462,MATCH(K$3,'Slutlig allokering kvv'!$B$1:$AJ$1,0),FALSE)/1,0)</f>
        <v>0</v>
      </c>
      <c r="L91">
        <f>IFERROR(VLOOKUP($B91,Kraftvärmeprod!$B$1:$AH$479,MATCH(L$2,Kraftvärmeprod!$B$1:$AG$1,0),FALSE)/1,0)-IFERROR(VLOOKUP($B91,'Slutlig allokering kvv'!$B$2:$AC$462,MATCH(L$3,'Slutlig allokering kvv'!$B$1:$AJ$1,0),FALSE)/1,0)</f>
        <v>24.409800000000004</v>
      </c>
      <c r="M91" s="40">
        <f>IFERROR(VLOOKUP($B91,Miljö!$B$1:$S$477,MATCH(M$2,Miljö!$B$1:$X$1,0),FALSE)/1,0)-IFERROR(VLOOKUP($B91,'Slutlig allokering kvv'!$B$2:$AC$462,MATCH(M$3,'Slutlig allokering kvv'!$B$1:$AJ$1,0),FALSE)/1,0)</f>
        <v>0</v>
      </c>
      <c r="N91">
        <f>IFERROR(VLOOKUP($B91,Kraftvärmeprod!$B$1:$AH$479,MATCH(N$2,Kraftvärmeprod!$B$1:$AG$1,0),FALSE)/1,0)-IFERROR(VLOOKUP($B91,'Slutlig allokering kvv'!$B$2:$AC$462,MATCH(N$3,'Slutlig allokering kvv'!$B$1:$AJ$1,0),FALSE)/1,0)</f>
        <v>0</v>
      </c>
      <c r="O91">
        <f>IFERROR(VLOOKUP($B91,Kraftvärmeprod!$B$1:$AH$479,MATCH(O$2,Kraftvärmeprod!$B$1:$AG$1,0),FALSE)/1,0)-IFERROR(VLOOKUP($B91,'Slutlig allokering kvv'!$B$2:$AC$462,MATCH(O$3,'Slutlig allokering kvv'!$B$1:$AJ$1,0),FALSE)/1,0)</f>
        <v>0</v>
      </c>
      <c r="P91">
        <f>IFERROR(VLOOKUP($B91,Kraftvärmeprod!$B$1:$AH$479,MATCH(P$2,Kraftvärmeprod!$B$1:$AG$1,0),FALSE)/1,0)-IFERROR(VLOOKUP($B91,'Slutlig allokering kvv'!$B$2:$AC$462,MATCH(P$3,'Slutlig allokering kvv'!$B$1:$AJ$1,0),FALSE)/1,0)</f>
        <v>0</v>
      </c>
      <c r="Q91">
        <f>IFERROR(VLOOKUP($B91,Kraftvärmeprod!$B$1:$AH$479,MATCH(Q$2,Kraftvärmeprod!$B$1:$AG$1,0),FALSE)/1,0)-IFERROR(VLOOKUP($B91,'Slutlig allokering kvv'!$B$2:$AC$462,MATCH(Q$3,'Slutlig allokering kvv'!$B$1:$AJ$1,0),FALSE)/1,0)</f>
        <v>0</v>
      </c>
      <c r="R91">
        <f>IFERROR(VLOOKUP($B91,Kraftvärmeprod!$B$1:$AH$479,MATCH(R$2,Kraftvärmeprod!$B$1:$AG$1,0),FALSE)/1,0)-IFERROR(VLOOKUP($B91,'Slutlig allokering kvv'!$B$2:$AC$462,MATCH(R$3,'Slutlig allokering kvv'!$B$1:$AJ$1,0),FALSE)/1,0)</f>
        <v>0</v>
      </c>
      <c r="S91">
        <f>IFERROR(VLOOKUP($B91,Kraftvärmeprod!$B$1:$AH$479,MATCH(S$2,Kraftvärmeprod!$B$1:$AG$1,0),FALSE)/1,0)-IFERROR(VLOOKUP($B91,'Slutlig allokering kvv'!$B$2:$AC$462,MATCH(S$3,'Slutlig allokering kvv'!$B$1:$AJ$1,0),FALSE)/1,0)</f>
        <v>0</v>
      </c>
      <c r="T91">
        <f>IFERROR(VLOOKUP($B91,Kraftvärmeprod!$B$1:$AH$479,MATCH(T$2,Kraftvärmeprod!$B$1:$AG$1,0),FALSE)/1,0)-IFERROR(VLOOKUP($B91,'Slutlig allokering kvv'!$B$2:$AC$462,MATCH(T$3,'Slutlig allokering kvv'!$B$1:$AJ$1,0),FALSE)/1,0)</f>
        <v>0</v>
      </c>
      <c r="U91">
        <f>IFERROR(VLOOKUP($B91,Kraftvärmeprod!$B$1:$AH$479,MATCH(U$2,Kraftvärmeprod!$B$1:$AG$1,0),FALSE)/1,0)-IFERROR(VLOOKUP($B91,'Slutlig allokering kvv'!$B$2:$AC$462,MATCH(U$3,'Slutlig allokering kvv'!$B$1:$AJ$1,0),FALSE)/1,0)</f>
        <v>0</v>
      </c>
      <c r="V91">
        <f>IFERROR(VLOOKUP($B91,Kraftvärmeprod!$B$1:$AH$479,MATCH(V$2,Kraftvärmeprod!$B$1:$AG$1,0),FALSE)/1,0)-IFERROR(VLOOKUP($B91,'Slutlig allokering kvv'!$B$2:$AC$462,MATCH(V$3,'Slutlig allokering kvv'!$B$1:$AJ$1,0),FALSE)/1,0)</f>
        <v>0</v>
      </c>
      <c r="W91">
        <f>IFERROR(VLOOKUP($B91,Kraftvärmeprod!$B$1:$AH$479,MATCH(W$2,Kraftvärmeprod!$B$1:$AG$1,0),FALSE)/1,0)-IFERROR(VLOOKUP($B91,'Slutlig allokering kvv'!$B$2:$AC$462,MATCH(W$3,'Slutlig allokering kvv'!$B$1:$AJ$1,0),FALSE)/1,0)</f>
        <v>0</v>
      </c>
      <c r="X91">
        <f>IFERROR(VLOOKUP($B91,Kraftvärmeprod!$B$1:$AH$479,MATCH(X$2,Kraftvärmeprod!$B$1:$AG$1,0),FALSE)/1,0)-IFERROR(VLOOKUP($B91,'Slutlig allokering kvv'!$B$2:$AC$462,MATCH(X$3,'Slutlig allokering kvv'!$B$1:$AJ$1,0),FALSE)/1,0)</f>
        <v>0</v>
      </c>
      <c r="Y91">
        <f>IFERROR(VLOOKUP($B91,Kraftvärmeprod!$B$1:$AH$479,MATCH(Y$2,Kraftvärmeprod!$B$1:$AG$1,0),FALSE)/1,0)-IFERROR(VLOOKUP($B91,'Slutlig allokering kvv'!$B$2:$AC$462,MATCH(Y$3,'Slutlig allokering kvv'!$B$1:$AJ$1,0),FALSE)/1,0)</f>
        <v>0</v>
      </c>
      <c r="Z91">
        <f>IFERROR(VLOOKUP($B91,Kraftvärmeprod!$B$1:$AH$479,MATCH(Z$2,Kraftvärmeprod!$B$1:$AG$1,0),FALSE)/1,0)-IFERROR(VLOOKUP($B91,'Slutlig allokering kvv'!$B$2:$AC$462,MATCH(Z$3,'Slutlig allokering kvv'!$B$1:$AJ$1,0),FALSE)/1,0)</f>
        <v>0</v>
      </c>
      <c r="AA91">
        <f>IFERROR(VLOOKUP($B91,Kraftvärmeprod!$B$1:$AH$479,MATCH(AA$2,Kraftvärmeprod!$B$1:$AG$1,0),FALSE)/1,0)-IFERROR(VLOOKUP($B91,'Slutlig allokering kvv'!$B$2:$AC$462,MATCH(AA$3,'Slutlig allokering kvv'!$B$1:$AJ$1,0),FALSE)/1,0)</f>
        <v>0</v>
      </c>
      <c r="AB91">
        <f>IFERROR(VLOOKUP($B91,Kraftvärmeprod!$B$1:$AH$479,MATCH(AB$2,Kraftvärmeprod!$B$1:$AG$1,0),FALSE)/1,0)-IFERROR(VLOOKUP($B91,'Slutlig allokering kvv'!$B$2:$AC$462,MATCH(AB$3,'Slutlig allokering kvv'!$B$1:$AJ$1,0),FALSE)/1,0)</f>
        <v>1.82003</v>
      </c>
      <c r="AE91">
        <f t="shared" si="2"/>
        <v>30.145966000000005</v>
      </c>
      <c r="AG91">
        <f>IFERROR(VLOOKUP(B91,'Slutlig allokering kvv'!$B$2:$AJ$462,MATCH("Summa justerad allokerad tillförd energi (utan hjälpel och rökgaskondensering):",'Slutlig allokering kvv'!$B$1:$AK$1,0),FALSE)/1,"")</f>
        <v>110.75403399999999</v>
      </c>
      <c r="AI91" s="23">
        <f>IFERROR(1-VLOOKUP(B91,'Slutlig allokering kvv'!$B$2:$AJ$462,MATCH("Andel av bränsle i kvv som allokerats till värme, exklusive rökgaskondensering och hjälpel",'Slutlig allokering kvv'!$B$1:$AK$1,0),FALSE),"")</f>
        <v>0.21395291696238472</v>
      </c>
      <c r="AK91" s="23">
        <f t="shared" si="3"/>
        <v>0.21395291696238469</v>
      </c>
    </row>
    <row r="92" spans="1:37" x14ac:dyDescent="0.25">
      <c r="A92" s="2" t="s">
        <v>127</v>
      </c>
      <c r="B92" s="2" t="s">
        <v>129</v>
      </c>
      <c r="C92" s="2" t="str">
        <f>IFERROR(VLOOKUP($B92,Kraftvärmeprod!$B$1:$AH$479,MATCH(C$3,Kraftvärmeprod!$B$1:$AG$1,0),FALSE)/1,"")</f>
        <v/>
      </c>
      <c r="D92" s="2" t="str">
        <f>IFERROR(VLOOKUP($B92,Kraftvärmeprod!$B$1:$AH$479,MATCH(D$3,Kraftvärmeprod!$B$1:$AG$1,0),FALSE)/1,"")</f>
        <v/>
      </c>
      <c r="E92">
        <f>IFERROR(VLOOKUP($B92,Kraftvärmeprod!$B$1:$AH$479,MATCH(E$2,Kraftvärmeprod!$B$1:$AG$1,0),FALSE)/1,0)-IFERROR(VLOOKUP($B92,'Slutlig allokering kvv'!$B$2:$AC$462,MATCH(E$3,'Slutlig allokering kvv'!$B$1:$AJ$1,0),FALSE)/1,0)</f>
        <v>0</v>
      </c>
      <c r="F92">
        <f>IFERROR(VLOOKUP($B92,Kraftvärmeprod!$B$1:$AH$479,MATCH(F$2,Kraftvärmeprod!$B$1:$AG$1,0),FALSE)/1,0)-IFERROR(VLOOKUP($B92,'Slutlig allokering kvv'!$B$2:$AC$462,MATCH(F$3,'Slutlig allokering kvv'!$B$1:$AJ$1,0),FALSE)/1,0)</f>
        <v>0</v>
      </c>
      <c r="G92">
        <f>IFERROR(VLOOKUP($B92,Kraftvärmeprod!$B$1:$AH$479,MATCH(G$2,Kraftvärmeprod!$B$1:$AG$1,0),FALSE)/1,0)-IFERROR(VLOOKUP($B92,'Slutlig allokering kvv'!$B$2:$AC$462,MATCH(G$3,'Slutlig allokering kvv'!$B$1:$AJ$1,0),FALSE)/1,0)</f>
        <v>0</v>
      </c>
      <c r="H92">
        <f>IFERROR(VLOOKUP($B92,Kraftvärmeprod!$B$1:$AH$479,MATCH(H$2,Kraftvärmeprod!$B$1:$AG$1,0),FALSE)/1,0)-IFERROR(VLOOKUP($B92,'Slutlig allokering kvv'!$B$2:$AC$462,MATCH(H$3,'Slutlig allokering kvv'!$B$1:$AJ$1,0),FALSE)/1,0)</f>
        <v>0</v>
      </c>
      <c r="I92">
        <f>IFERROR(VLOOKUP($B92,Kraftvärmeprod!$B$1:$AH$479,MATCH(I$2,Kraftvärmeprod!$B$1:$AG$1,0),FALSE)/1,0)-IFERROR(VLOOKUP($B92,'Slutlig allokering kvv'!$B$2:$AC$462,MATCH(I$3,'Slutlig allokering kvv'!$B$1:$AJ$1,0),FALSE)/1,0)</f>
        <v>0</v>
      </c>
      <c r="J92">
        <f>IFERROR(VLOOKUP($B92,Kraftvärmeprod!$B$1:$AH$479,MATCH(J$2,Kraftvärmeprod!$B$1:$AG$1,0),FALSE)/1,0)-IFERROR(VLOOKUP($B92,'Slutlig allokering kvv'!$B$2:$AC$462,MATCH(J$3,'Slutlig allokering kvv'!$B$1:$AJ$1,0),FALSE)/1,0)</f>
        <v>0</v>
      </c>
      <c r="K92">
        <f>IFERROR(VLOOKUP($B92,Kraftvärmeprod!$B$1:$AH$479,MATCH(K$2,Kraftvärmeprod!$B$1:$AG$1,0),FALSE)/1,0)-IFERROR(VLOOKUP($B92,'Slutlig allokering kvv'!$B$2:$AC$462,MATCH(K$3,'Slutlig allokering kvv'!$B$1:$AJ$1,0),FALSE)/1,0)</f>
        <v>0</v>
      </c>
      <c r="L92">
        <f>IFERROR(VLOOKUP($B92,Kraftvärmeprod!$B$1:$AH$479,MATCH(L$2,Kraftvärmeprod!$B$1:$AG$1,0),FALSE)/1,0)-IFERROR(VLOOKUP($B92,'Slutlig allokering kvv'!$B$2:$AC$462,MATCH(L$3,'Slutlig allokering kvv'!$B$1:$AJ$1,0),FALSE)/1,0)</f>
        <v>0</v>
      </c>
      <c r="M92" s="40">
        <f>IFERROR(VLOOKUP($B92,Miljö!$B$1:$S$477,MATCH(M$2,Miljö!$B$1:$X$1,0),FALSE)/1,0)-IFERROR(VLOOKUP($B92,'Slutlig allokering kvv'!$B$2:$AC$462,MATCH(M$3,'Slutlig allokering kvv'!$B$1:$AJ$1,0),FALSE)/1,0)</f>
        <v>0</v>
      </c>
      <c r="N92">
        <f>IFERROR(VLOOKUP($B92,Kraftvärmeprod!$B$1:$AH$479,MATCH(N$2,Kraftvärmeprod!$B$1:$AG$1,0),FALSE)/1,0)-IFERROR(VLOOKUP($B92,'Slutlig allokering kvv'!$B$2:$AC$462,MATCH(N$3,'Slutlig allokering kvv'!$B$1:$AJ$1,0),FALSE)/1,0)</f>
        <v>0</v>
      </c>
      <c r="O92">
        <f>IFERROR(VLOOKUP($B92,Kraftvärmeprod!$B$1:$AH$479,MATCH(O$2,Kraftvärmeprod!$B$1:$AG$1,0),FALSE)/1,0)-IFERROR(VLOOKUP($B92,'Slutlig allokering kvv'!$B$2:$AC$462,MATCH(O$3,'Slutlig allokering kvv'!$B$1:$AJ$1,0),FALSE)/1,0)</f>
        <v>0</v>
      </c>
      <c r="P92">
        <f>IFERROR(VLOOKUP($B92,Kraftvärmeprod!$B$1:$AH$479,MATCH(P$2,Kraftvärmeprod!$B$1:$AG$1,0),FALSE)/1,0)-IFERROR(VLOOKUP($B92,'Slutlig allokering kvv'!$B$2:$AC$462,MATCH(P$3,'Slutlig allokering kvv'!$B$1:$AJ$1,0),FALSE)/1,0)</f>
        <v>0</v>
      </c>
      <c r="Q92">
        <f>IFERROR(VLOOKUP($B92,Kraftvärmeprod!$B$1:$AH$479,MATCH(Q$2,Kraftvärmeprod!$B$1:$AG$1,0),FALSE)/1,0)-IFERROR(VLOOKUP($B92,'Slutlig allokering kvv'!$B$2:$AC$462,MATCH(Q$3,'Slutlig allokering kvv'!$B$1:$AJ$1,0),FALSE)/1,0)</f>
        <v>0</v>
      </c>
      <c r="R92">
        <f>IFERROR(VLOOKUP($B92,Kraftvärmeprod!$B$1:$AH$479,MATCH(R$2,Kraftvärmeprod!$B$1:$AG$1,0),FALSE)/1,0)-IFERROR(VLOOKUP($B92,'Slutlig allokering kvv'!$B$2:$AC$462,MATCH(R$3,'Slutlig allokering kvv'!$B$1:$AJ$1,0),FALSE)/1,0)</f>
        <v>0</v>
      </c>
      <c r="S92">
        <f>IFERROR(VLOOKUP($B92,Kraftvärmeprod!$B$1:$AH$479,MATCH(S$2,Kraftvärmeprod!$B$1:$AG$1,0),FALSE)/1,0)-IFERROR(VLOOKUP($B92,'Slutlig allokering kvv'!$B$2:$AC$462,MATCH(S$3,'Slutlig allokering kvv'!$B$1:$AJ$1,0),FALSE)/1,0)</f>
        <v>0</v>
      </c>
      <c r="T92">
        <f>IFERROR(VLOOKUP($B92,Kraftvärmeprod!$B$1:$AH$479,MATCH(T$2,Kraftvärmeprod!$B$1:$AG$1,0),FALSE)/1,0)-IFERROR(VLOOKUP($B92,'Slutlig allokering kvv'!$B$2:$AC$462,MATCH(T$3,'Slutlig allokering kvv'!$B$1:$AJ$1,0),FALSE)/1,0)</f>
        <v>0</v>
      </c>
      <c r="U92">
        <f>IFERROR(VLOOKUP($B92,Kraftvärmeprod!$B$1:$AH$479,MATCH(U$2,Kraftvärmeprod!$B$1:$AG$1,0),FALSE)/1,0)-IFERROR(VLOOKUP($B92,'Slutlig allokering kvv'!$B$2:$AC$462,MATCH(U$3,'Slutlig allokering kvv'!$B$1:$AJ$1,0),FALSE)/1,0)</f>
        <v>0</v>
      </c>
      <c r="V92">
        <f>IFERROR(VLOOKUP($B92,Kraftvärmeprod!$B$1:$AH$479,MATCH(V$2,Kraftvärmeprod!$B$1:$AG$1,0),FALSE)/1,0)-IFERROR(VLOOKUP($B92,'Slutlig allokering kvv'!$B$2:$AC$462,MATCH(V$3,'Slutlig allokering kvv'!$B$1:$AJ$1,0),FALSE)/1,0)</f>
        <v>0</v>
      </c>
      <c r="W92">
        <f>IFERROR(VLOOKUP($B92,Kraftvärmeprod!$B$1:$AH$479,MATCH(W$2,Kraftvärmeprod!$B$1:$AG$1,0),FALSE)/1,0)-IFERROR(VLOOKUP($B92,'Slutlig allokering kvv'!$B$2:$AC$462,MATCH(W$3,'Slutlig allokering kvv'!$B$1:$AJ$1,0),FALSE)/1,0)</f>
        <v>0</v>
      </c>
      <c r="X92">
        <f>IFERROR(VLOOKUP($B92,Kraftvärmeprod!$B$1:$AH$479,MATCH(X$2,Kraftvärmeprod!$B$1:$AG$1,0),FALSE)/1,0)-IFERROR(VLOOKUP($B92,'Slutlig allokering kvv'!$B$2:$AC$462,MATCH(X$3,'Slutlig allokering kvv'!$B$1:$AJ$1,0),FALSE)/1,0)</f>
        <v>0</v>
      </c>
      <c r="Y92">
        <f>IFERROR(VLOOKUP($B92,Kraftvärmeprod!$B$1:$AH$479,MATCH(Y$2,Kraftvärmeprod!$B$1:$AG$1,0),FALSE)/1,0)-IFERROR(VLOOKUP($B92,'Slutlig allokering kvv'!$B$2:$AC$462,MATCH(Y$3,'Slutlig allokering kvv'!$B$1:$AJ$1,0),FALSE)/1,0)</f>
        <v>0</v>
      </c>
      <c r="Z92">
        <f>IFERROR(VLOOKUP($B92,Kraftvärmeprod!$B$1:$AH$479,MATCH(Z$2,Kraftvärmeprod!$B$1:$AG$1,0),FALSE)/1,0)-IFERROR(VLOOKUP($B92,'Slutlig allokering kvv'!$B$2:$AC$462,MATCH(Z$3,'Slutlig allokering kvv'!$B$1:$AJ$1,0),FALSE)/1,0)</f>
        <v>0</v>
      </c>
      <c r="AA92">
        <f>IFERROR(VLOOKUP($B92,Kraftvärmeprod!$B$1:$AH$479,MATCH(AA$2,Kraftvärmeprod!$B$1:$AG$1,0),FALSE)/1,0)-IFERROR(VLOOKUP($B92,'Slutlig allokering kvv'!$B$2:$AC$462,MATCH(AA$3,'Slutlig allokering kvv'!$B$1:$AJ$1,0),FALSE)/1,0)</f>
        <v>0</v>
      </c>
      <c r="AB92">
        <f>IFERROR(VLOOKUP($B92,Kraftvärmeprod!$B$1:$AH$479,MATCH(AB$2,Kraftvärmeprod!$B$1:$AG$1,0),FALSE)/1,0)-IFERROR(VLOOKUP($B92,'Slutlig allokering kvv'!$B$2:$AC$462,MATCH(AB$3,'Slutlig allokering kvv'!$B$1:$AJ$1,0),FALSE)/1,0)</f>
        <v>0</v>
      </c>
      <c r="AE92">
        <f t="shared" si="2"/>
        <v>0</v>
      </c>
      <c r="AG92">
        <f>IFERROR(VLOOKUP(B92,'Slutlig allokering kvv'!$B$2:$AJ$462,MATCH("Summa justerad allokerad tillförd energi (utan hjälpel och rökgaskondensering):",'Slutlig allokering kvv'!$B$1:$AK$1,0),FALSE)/1,"")</f>
        <v>0</v>
      </c>
      <c r="AI92" s="23" t="str">
        <f>IFERROR(1-VLOOKUP(B92,'Slutlig allokering kvv'!$B$2:$AJ$462,MATCH("Andel av bränsle i kvv som allokerats till värme, exklusive rökgaskondensering och hjälpel",'Slutlig allokering kvv'!$B$1:$AK$1,0),FALSE),"")</f>
        <v/>
      </c>
      <c r="AK92" s="23" t="str">
        <f t="shared" si="3"/>
        <v/>
      </c>
    </row>
    <row r="93" spans="1:37" x14ac:dyDescent="0.25">
      <c r="A93" s="2" t="s">
        <v>127</v>
      </c>
      <c r="B93" s="2" t="s">
        <v>130</v>
      </c>
      <c r="C93" s="2" t="str">
        <f>IFERROR(VLOOKUP($B93,Kraftvärmeprod!$B$1:$AH$479,MATCH(C$3,Kraftvärmeprod!$B$1:$AG$1,0),FALSE)/1,"")</f>
        <v/>
      </c>
      <c r="D93" s="2" t="str">
        <f>IFERROR(VLOOKUP($B93,Kraftvärmeprod!$B$1:$AH$479,MATCH(D$3,Kraftvärmeprod!$B$1:$AG$1,0),FALSE)/1,"")</f>
        <v/>
      </c>
      <c r="E93">
        <f>IFERROR(VLOOKUP($B93,Kraftvärmeprod!$B$1:$AH$479,MATCH(E$2,Kraftvärmeprod!$B$1:$AG$1,0),FALSE)/1,0)-IFERROR(VLOOKUP($B93,'Slutlig allokering kvv'!$B$2:$AC$462,MATCH(E$3,'Slutlig allokering kvv'!$B$1:$AJ$1,0),FALSE)/1,0)</f>
        <v>0</v>
      </c>
      <c r="F93">
        <f>IFERROR(VLOOKUP($B93,Kraftvärmeprod!$B$1:$AH$479,MATCH(F$2,Kraftvärmeprod!$B$1:$AG$1,0),FALSE)/1,0)-IFERROR(VLOOKUP($B93,'Slutlig allokering kvv'!$B$2:$AC$462,MATCH(F$3,'Slutlig allokering kvv'!$B$1:$AJ$1,0),FALSE)/1,0)</f>
        <v>0</v>
      </c>
      <c r="G93">
        <f>IFERROR(VLOOKUP($B93,Kraftvärmeprod!$B$1:$AH$479,MATCH(G$2,Kraftvärmeprod!$B$1:$AG$1,0),FALSE)/1,0)-IFERROR(VLOOKUP($B93,'Slutlig allokering kvv'!$B$2:$AC$462,MATCH(G$3,'Slutlig allokering kvv'!$B$1:$AJ$1,0),FALSE)/1,0)</f>
        <v>0</v>
      </c>
      <c r="H93">
        <f>IFERROR(VLOOKUP($B93,Kraftvärmeprod!$B$1:$AH$479,MATCH(H$2,Kraftvärmeprod!$B$1:$AG$1,0),FALSE)/1,0)-IFERROR(VLOOKUP($B93,'Slutlig allokering kvv'!$B$2:$AC$462,MATCH(H$3,'Slutlig allokering kvv'!$B$1:$AJ$1,0),FALSE)/1,0)</f>
        <v>0</v>
      </c>
      <c r="I93">
        <f>IFERROR(VLOOKUP($B93,Kraftvärmeprod!$B$1:$AH$479,MATCH(I$2,Kraftvärmeprod!$B$1:$AG$1,0),FALSE)/1,0)-IFERROR(VLOOKUP($B93,'Slutlig allokering kvv'!$B$2:$AC$462,MATCH(I$3,'Slutlig allokering kvv'!$B$1:$AJ$1,0),FALSE)/1,0)</f>
        <v>0</v>
      </c>
      <c r="J93">
        <f>IFERROR(VLOOKUP($B93,Kraftvärmeprod!$B$1:$AH$479,MATCH(J$2,Kraftvärmeprod!$B$1:$AG$1,0),FALSE)/1,0)-IFERROR(VLOOKUP($B93,'Slutlig allokering kvv'!$B$2:$AC$462,MATCH(J$3,'Slutlig allokering kvv'!$B$1:$AJ$1,0),FALSE)/1,0)</f>
        <v>0</v>
      </c>
      <c r="K93">
        <f>IFERROR(VLOOKUP($B93,Kraftvärmeprod!$B$1:$AH$479,MATCH(K$2,Kraftvärmeprod!$B$1:$AG$1,0),FALSE)/1,0)-IFERROR(VLOOKUP($B93,'Slutlig allokering kvv'!$B$2:$AC$462,MATCH(K$3,'Slutlig allokering kvv'!$B$1:$AJ$1,0),FALSE)/1,0)</f>
        <v>0</v>
      </c>
      <c r="L93">
        <f>IFERROR(VLOOKUP($B93,Kraftvärmeprod!$B$1:$AH$479,MATCH(L$2,Kraftvärmeprod!$B$1:$AG$1,0),FALSE)/1,0)-IFERROR(VLOOKUP($B93,'Slutlig allokering kvv'!$B$2:$AC$462,MATCH(L$3,'Slutlig allokering kvv'!$B$1:$AJ$1,0),FALSE)/1,0)</f>
        <v>0</v>
      </c>
      <c r="M93" s="40">
        <f>IFERROR(VLOOKUP($B93,Miljö!$B$1:$S$477,MATCH(M$2,Miljö!$B$1:$X$1,0),FALSE)/1,0)-IFERROR(VLOOKUP($B93,'Slutlig allokering kvv'!$B$2:$AC$462,MATCH(M$3,'Slutlig allokering kvv'!$B$1:$AJ$1,0),FALSE)/1,0)</f>
        <v>0</v>
      </c>
      <c r="N93">
        <f>IFERROR(VLOOKUP($B93,Kraftvärmeprod!$B$1:$AH$479,MATCH(N$2,Kraftvärmeprod!$B$1:$AG$1,0),FALSE)/1,0)-IFERROR(VLOOKUP($B93,'Slutlig allokering kvv'!$B$2:$AC$462,MATCH(N$3,'Slutlig allokering kvv'!$B$1:$AJ$1,0),FALSE)/1,0)</f>
        <v>0</v>
      </c>
      <c r="O93">
        <f>IFERROR(VLOOKUP($B93,Kraftvärmeprod!$B$1:$AH$479,MATCH(O$2,Kraftvärmeprod!$B$1:$AG$1,0),FALSE)/1,0)-IFERROR(VLOOKUP($B93,'Slutlig allokering kvv'!$B$2:$AC$462,MATCH(O$3,'Slutlig allokering kvv'!$B$1:$AJ$1,0),FALSE)/1,0)</f>
        <v>0</v>
      </c>
      <c r="P93">
        <f>IFERROR(VLOOKUP($B93,Kraftvärmeprod!$B$1:$AH$479,MATCH(P$2,Kraftvärmeprod!$B$1:$AG$1,0),FALSE)/1,0)-IFERROR(VLOOKUP($B93,'Slutlig allokering kvv'!$B$2:$AC$462,MATCH(P$3,'Slutlig allokering kvv'!$B$1:$AJ$1,0),FALSE)/1,0)</f>
        <v>0</v>
      </c>
      <c r="Q93">
        <f>IFERROR(VLOOKUP($B93,Kraftvärmeprod!$B$1:$AH$479,MATCH(Q$2,Kraftvärmeprod!$B$1:$AG$1,0),FALSE)/1,0)-IFERROR(VLOOKUP($B93,'Slutlig allokering kvv'!$B$2:$AC$462,MATCH(Q$3,'Slutlig allokering kvv'!$B$1:$AJ$1,0),FALSE)/1,0)</f>
        <v>0</v>
      </c>
      <c r="R93">
        <f>IFERROR(VLOOKUP($B93,Kraftvärmeprod!$B$1:$AH$479,MATCH(R$2,Kraftvärmeprod!$B$1:$AG$1,0),FALSE)/1,0)-IFERROR(VLOOKUP($B93,'Slutlig allokering kvv'!$B$2:$AC$462,MATCH(R$3,'Slutlig allokering kvv'!$B$1:$AJ$1,0),FALSE)/1,0)</f>
        <v>0</v>
      </c>
      <c r="S93">
        <f>IFERROR(VLOOKUP($B93,Kraftvärmeprod!$B$1:$AH$479,MATCH(S$2,Kraftvärmeprod!$B$1:$AG$1,0),FALSE)/1,0)-IFERROR(VLOOKUP($B93,'Slutlig allokering kvv'!$B$2:$AC$462,MATCH(S$3,'Slutlig allokering kvv'!$B$1:$AJ$1,0),FALSE)/1,0)</f>
        <v>0</v>
      </c>
      <c r="T93">
        <f>IFERROR(VLOOKUP($B93,Kraftvärmeprod!$B$1:$AH$479,MATCH(T$2,Kraftvärmeprod!$B$1:$AG$1,0),FALSE)/1,0)-IFERROR(VLOOKUP($B93,'Slutlig allokering kvv'!$B$2:$AC$462,MATCH(T$3,'Slutlig allokering kvv'!$B$1:$AJ$1,0),FALSE)/1,0)</f>
        <v>0</v>
      </c>
      <c r="U93">
        <f>IFERROR(VLOOKUP($B93,Kraftvärmeprod!$B$1:$AH$479,MATCH(U$2,Kraftvärmeprod!$B$1:$AG$1,0),FALSE)/1,0)-IFERROR(VLOOKUP($B93,'Slutlig allokering kvv'!$B$2:$AC$462,MATCH(U$3,'Slutlig allokering kvv'!$B$1:$AJ$1,0),FALSE)/1,0)</f>
        <v>0</v>
      </c>
      <c r="V93">
        <f>IFERROR(VLOOKUP($B93,Kraftvärmeprod!$B$1:$AH$479,MATCH(V$2,Kraftvärmeprod!$B$1:$AG$1,0),FALSE)/1,0)-IFERROR(VLOOKUP($B93,'Slutlig allokering kvv'!$B$2:$AC$462,MATCH(V$3,'Slutlig allokering kvv'!$B$1:$AJ$1,0),FALSE)/1,0)</f>
        <v>0</v>
      </c>
      <c r="W93">
        <f>IFERROR(VLOOKUP($B93,Kraftvärmeprod!$B$1:$AH$479,MATCH(W$2,Kraftvärmeprod!$B$1:$AG$1,0),FALSE)/1,0)-IFERROR(VLOOKUP($B93,'Slutlig allokering kvv'!$B$2:$AC$462,MATCH(W$3,'Slutlig allokering kvv'!$B$1:$AJ$1,0),FALSE)/1,0)</f>
        <v>0</v>
      </c>
      <c r="X93">
        <f>IFERROR(VLOOKUP($B93,Kraftvärmeprod!$B$1:$AH$479,MATCH(X$2,Kraftvärmeprod!$B$1:$AG$1,0),FALSE)/1,0)-IFERROR(VLOOKUP($B93,'Slutlig allokering kvv'!$B$2:$AC$462,MATCH(X$3,'Slutlig allokering kvv'!$B$1:$AJ$1,0),FALSE)/1,0)</f>
        <v>0</v>
      </c>
      <c r="Y93">
        <f>IFERROR(VLOOKUP($B93,Kraftvärmeprod!$B$1:$AH$479,MATCH(Y$2,Kraftvärmeprod!$B$1:$AG$1,0),FALSE)/1,0)-IFERROR(VLOOKUP($B93,'Slutlig allokering kvv'!$B$2:$AC$462,MATCH(Y$3,'Slutlig allokering kvv'!$B$1:$AJ$1,0),FALSE)/1,0)</f>
        <v>0</v>
      </c>
      <c r="Z93">
        <f>IFERROR(VLOOKUP($B93,Kraftvärmeprod!$B$1:$AH$479,MATCH(Z$2,Kraftvärmeprod!$B$1:$AG$1,0),FALSE)/1,0)-IFERROR(VLOOKUP($B93,'Slutlig allokering kvv'!$B$2:$AC$462,MATCH(Z$3,'Slutlig allokering kvv'!$B$1:$AJ$1,0),FALSE)/1,0)</f>
        <v>0</v>
      </c>
      <c r="AA93">
        <f>IFERROR(VLOOKUP($B93,Kraftvärmeprod!$B$1:$AH$479,MATCH(AA$2,Kraftvärmeprod!$B$1:$AG$1,0),FALSE)/1,0)-IFERROR(VLOOKUP($B93,'Slutlig allokering kvv'!$B$2:$AC$462,MATCH(AA$3,'Slutlig allokering kvv'!$B$1:$AJ$1,0),FALSE)/1,0)</f>
        <v>0</v>
      </c>
      <c r="AB93">
        <f>IFERROR(VLOOKUP($B93,Kraftvärmeprod!$B$1:$AH$479,MATCH(AB$2,Kraftvärmeprod!$B$1:$AG$1,0),FALSE)/1,0)-IFERROR(VLOOKUP($B93,'Slutlig allokering kvv'!$B$2:$AC$462,MATCH(AB$3,'Slutlig allokering kvv'!$B$1:$AJ$1,0),FALSE)/1,0)</f>
        <v>0</v>
      </c>
      <c r="AE93">
        <f t="shared" si="2"/>
        <v>0</v>
      </c>
      <c r="AG93">
        <f>IFERROR(VLOOKUP(B93,'Slutlig allokering kvv'!$B$2:$AJ$462,MATCH("Summa justerad allokerad tillförd energi (utan hjälpel och rökgaskondensering):",'Slutlig allokering kvv'!$B$1:$AK$1,0),FALSE)/1,"")</f>
        <v>0</v>
      </c>
      <c r="AI93" s="23" t="str">
        <f>IFERROR(1-VLOOKUP(B93,'Slutlig allokering kvv'!$B$2:$AJ$462,MATCH("Andel av bränsle i kvv som allokerats till värme, exklusive rökgaskondensering och hjälpel",'Slutlig allokering kvv'!$B$1:$AK$1,0),FALSE),"")</f>
        <v/>
      </c>
      <c r="AK93" s="23" t="str">
        <f t="shared" si="3"/>
        <v/>
      </c>
    </row>
    <row r="94" spans="1:37" x14ac:dyDescent="0.25">
      <c r="A94" s="2" t="s">
        <v>131</v>
      </c>
      <c r="B94" s="2" t="s">
        <v>132</v>
      </c>
      <c r="C94" s="2" t="str">
        <f>IFERROR(VLOOKUP($B94,Kraftvärmeprod!$B$1:$AH$479,MATCH(C$3,Kraftvärmeprod!$B$1:$AG$1,0),FALSE)/1,"")</f>
        <v/>
      </c>
      <c r="D94" s="2" t="str">
        <f>IFERROR(VLOOKUP($B94,Kraftvärmeprod!$B$1:$AH$479,MATCH(D$3,Kraftvärmeprod!$B$1:$AG$1,0),FALSE)/1,"")</f>
        <v/>
      </c>
      <c r="E94">
        <f>IFERROR(VLOOKUP($B94,Kraftvärmeprod!$B$1:$AH$479,MATCH(E$2,Kraftvärmeprod!$B$1:$AG$1,0),FALSE)/1,0)-IFERROR(VLOOKUP($B94,'Slutlig allokering kvv'!$B$2:$AC$462,MATCH(E$3,'Slutlig allokering kvv'!$B$1:$AJ$1,0),FALSE)/1,0)</f>
        <v>0</v>
      </c>
      <c r="F94">
        <f>IFERROR(VLOOKUP($B94,Kraftvärmeprod!$B$1:$AH$479,MATCH(F$2,Kraftvärmeprod!$B$1:$AG$1,0),FALSE)/1,0)-IFERROR(VLOOKUP($B94,'Slutlig allokering kvv'!$B$2:$AC$462,MATCH(F$3,'Slutlig allokering kvv'!$B$1:$AJ$1,0),FALSE)/1,0)</f>
        <v>0</v>
      </c>
      <c r="G94">
        <f>IFERROR(VLOOKUP($B94,Kraftvärmeprod!$B$1:$AH$479,MATCH(G$2,Kraftvärmeprod!$B$1:$AG$1,0),FALSE)/1,0)-IFERROR(VLOOKUP($B94,'Slutlig allokering kvv'!$B$2:$AC$462,MATCH(G$3,'Slutlig allokering kvv'!$B$1:$AJ$1,0),FALSE)/1,0)</f>
        <v>0</v>
      </c>
      <c r="H94">
        <f>IFERROR(VLOOKUP($B94,Kraftvärmeprod!$B$1:$AH$479,MATCH(H$2,Kraftvärmeprod!$B$1:$AG$1,0),FALSE)/1,0)-IFERROR(VLOOKUP($B94,'Slutlig allokering kvv'!$B$2:$AC$462,MATCH(H$3,'Slutlig allokering kvv'!$B$1:$AJ$1,0),FALSE)/1,0)</f>
        <v>0</v>
      </c>
      <c r="I94">
        <f>IFERROR(VLOOKUP($B94,Kraftvärmeprod!$B$1:$AH$479,MATCH(I$2,Kraftvärmeprod!$B$1:$AG$1,0),FALSE)/1,0)-IFERROR(VLOOKUP($B94,'Slutlig allokering kvv'!$B$2:$AC$462,MATCH(I$3,'Slutlig allokering kvv'!$B$1:$AJ$1,0),FALSE)/1,0)</f>
        <v>0</v>
      </c>
      <c r="J94">
        <f>IFERROR(VLOOKUP($B94,Kraftvärmeprod!$B$1:$AH$479,MATCH(J$2,Kraftvärmeprod!$B$1:$AG$1,0),FALSE)/1,0)-IFERROR(VLOOKUP($B94,'Slutlig allokering kvv'!$B$2:$AC$462,MATCH(J$3,'Slutlig allokering kvv'!$B$1:$AJ$1,0),FALSE)/1,0)</f>
        <v>0</v>
      </c>
      <c r="K94">
        <f>IFERROR(VLOOKUP($B94,Kraftvärmeprod!$B$1:$AH$479,MATCH(K$2,Kraftvärmeprod!$B$1:$AG$1,0),FALSE)/1,0)-IFERROR(VLOOKUP($B94,'Slutlig allokering kvv'!$B$2:$AC$462,MATCH(K$3,'Slutlig allokering kvv'!$B$1:$AJ$1,0),FALSE)/1,0)</f>
        <v>0</v>
      </c>
      <c r="L94">
        <f>IFERROR(VLOOKUP($B94,Kraftvärmeprod!$B$1:$AH$479,MATCH(L$2,Kraftvärmeprod!$B$1:$AG$1,0),FALSE)/1,0)-IFERROR(VLOOKUP($B94,'Slutlig allokering kvv'!$B$2:$AC$462,MATCH(L$3,'Slutlig allokering kvv'!$B$1:$AJ$1,0),FALSE)/1,0)</f>
        <v>0</v>
      </c>
      <c r="M94" s="40">
        <f>IFERROR(VLOOKUP($B94,Miljö!$B$1:$S$477,MATCH(M$2,Miljö!$B$1:$X$1,0),FALSE)/1,0)-IFERROR(VLOOKUP($B94,'Slutlig allokering kvv'!$B$2:$AC$462,MATCH(M$3,'Slutlig allokering kvv'!$B$1:$AJ$1,0),FALSE)/1,0)</f>
        <v>0</v>
      </c>
      <c r="N94">
        <f>IFERROR(VLOOKUP($B94,Kraftvärmeprod!$B$1:$AH$479,MATCH(N$2,Kraftvärmeprod!$B$1:$AG$1,0),FALSE)/1,0)-IFERROR(VLOOKUP($B94,'Slutlig allokering kvv'!$B$2:$AC$462,MATCH(N$3,'Slutlig allokering kvv'!$B$1:$AJ$1,0),FALSE)/1,0)</f>
        <v>0</v>
      </c>
      <c r="O94">
        <f>IFERROR(VLOOKUP($B94,Kraftvärmeprod!$B$1:$AH$479,MATCH(O$2,Kraftvärmeprod!$B$1:$AG$1,0),FALSE)/1,0)-IFERROR(VLOOKUP($B94,'Slutlig allokering kvv'!$B$2:$AC$462,MATCH(O$3,'Slutlig allokering kvv'!$B$1:$AJ$1,0),FALSE)/1,0)</f>
        <v>0</v>
      </c>
      <c r="P94">
        <f>IFERROR(VLOOKUP($B94,Kraftvärmeprod!$B$1:$AH$479,MATCH(P$2,Kraftvärmeprod!$B$1:$AG$1,0),FALSE)/1,0)-IFERROR(VLOOKUP($B94,'Slutlig allokering kvv'!$B$2:$AC$462,MATCH(P$3,'Slutlig allokering kvv'!$B$1:$AJ$1,0),FALSE)/1,0)</f>
        <v>0</v>
      </c>
      <c r="Q94">
        <f>IFERROR(VLOOKUP($B94,Kraftvärmeprod!$B$1:$AH$479,MATCH(Q$2,Kraftvärmeprod!$B$1:$AG$1,0),FALSE)/1,0)-IFERROR(VLOOKUP($B94,'Slutlig allokering kvv'!$B$2:$AC$462,MATCH(Q$3,'Slutlig allokering kvv'!$B$1:$AJ$1,0),FALSE)/1,0)</f>
        <v>0</v>
      </c>
      <c r="R94">
        <f>IFERROR(VLOOKUP($B94,Kraftvärmeprod!$B$1:$AH$479,MATCH(R$2,Kraftvärmeprod!$B$1:$AG$1,0),FALSE)/1,0)-IFERROR(VLOOKUP($B94,'Slutlig allokering kvv'!$B$2:$AC$462,MATCH(R$3,'Slutlig allokering kvv'!$B$1:$AJ$1,0),FALSE)/1,0)</f>
        <v>0</v>
      </c>
      <c r="S94">
        <f>IFERROR(VLOOKUP($B94,Kraftvärmeprod!$B$1:$AH$479,MATCH(S$2,Kraftvärmeprod!$B$1:$AG$1,0),FALSE)/1,0)-IFERROR(VLOOKUP($B94,'Slutlig allokering kvv'!$B$2:$AC$462,MATCH(S$3,'Slutlig allokering kvv'!$B$1:$AJ$1,0),FALSE)/1,0)</f>
        <v>0</v>
      </c>
      <c r="T94">
        <f>IFERROR(VLOOKUP($B94,Kraftvärmeprod!$B$1:$AH$479,MATCH(T$2,Kraftvärmeprod!$B$1:$AG$1,0),FALSE)/1,0)-IFERROR(VLOOKUP($B94,'Slutlig allokering kvv'!$B$2:$AC$462,MATCH(T$3,'Slutlig allokering kvv'!$B$1:$AJ$1,0),FALSE)/1,0)</f>
        <v>0</v>
      </c>
      <c r="U94">
        <f>IFERROR(VLOOKUP($B94,Kraftvärmeprod!$B$1:$AH$479,MATCH(U$2,Kraftvärmeprod!$B$1:$AG$1,0),FALSE)/1,0)-IFERROR(VLOOKUP($B94,'Slutlig allokering kvv'!$B$2:$AC$462,MATCH(U$3,'Slutlig allokering kvv'!$B$1:$AJ$1,0),FALSE)/1,0)</f>
        <v>0</v>
      </c>
      <c r="V94">
        <f>IFERROR(VLOOKUP($B94,Kraftvärmeprod!$B$1:$AH$479,MATCH(V$2,Kraftvärmeprod!$B$1:$AG$1,0),FALSE)/1,0)-IFERROR(VLOOKUP($B94,'Slutlig allokering kvv'!$B$2:$AC$462,MATCH(V$3,'Slutlig allokering kvv'!$B$1:$AJ$1,0),FALSE)/1,0)</f>
        <v>0</v>
      </c>
      <c r="W94">
        <f>IFERROR(VLOOKUP($B94,Kraftvärmeprod!$B$1:$AH$479,MATCH(W$2,Kraftvärmeprod!$B$1:$AG$1,0),FALSE)/1,0)-IFERROR(VLOOKUP($B94,'Slutlig allokering kvv'!$B$2:$AC$462,MATCH(W$3,'Slutlig allokering kvv'!$B$1:$AJ$1,0),FALSE)/1,0)</f>
        <v>0</v>
      </c>
      <c r="X94">
        <f>IFERROR(VLOOKUP($B94,Kraftvärmeprod!$B$1:$AH$479,MATCH(X$2,Kraftvärmeprod!$B$1:$AG$1,0),FALSE)/1,0)-IFERROR(VLOOKUP($B94,'Slutlig allokering kvv'!$B$2:$AC$462,MATCH(X$3,'Slutlig allokering kvv'!$B$1:$AJ$1,0),FALSE)/1,0)</f>
        <v>0</v>
      </c>
      <c r="Y94">
        <f>IFERROR(VLOOKUP($B94,Kraftvärmeprod!$B$1:$AH$479,MATCH(Y$2,Kraftvärmeprod!$B$1:$AG$1,0),FALSE)/1,0)-IFERROR(VLOOKUP($B94,'Slutlig allokering kvv'!$B$2:$AC$462,MATCH(Y$3,'Slutlig allokering kvv'!$B$1:$AJ$1,0),FALSE)/1,0)</f>
        <v>0</v>
      </c>
      <c r="Z94">
        <f>IFERROR(VLOOKUP($B94,Kraftvärmeprod!$B$1:$AH$479,MATCH(Z$2,Kraftvärmeprod!$B$1:$AG$1,0),FALSE)/1,0)-IFERROR(VLOOKUP($B94,'Slutlig allokering kvv'!$B$2:$AC$462,MATCH(Z$3,'Slutlig allokering kvv'!$B$1:$AJ$1,0),FALSE)/1,0)</f>
        <v>0</v>
      </c>
      <c r="AA94">
        <f>IFERROR(VLOOKUP($B94,Kraftvärmeprod!$B$1:$AH$479,MATCH(AA$2,Kraftvärmeprod!$B$1:$AG$1,0),FALSE)/1,0)-IFERROR(VLOOKUP($B94,'Slutlig allokering kvv'!$B$2:$AC$462,MATCH(AA$3,'Slutlig allokering kvv'!$B$1:$AJ$1,0),FALSE)/1,0)</f>
        <v>0</v>
      </c>
      <c r="AB94">
        <f>IFERROR(VLOOKUP($B94,Kraftvärmeprod!$B$1:$AH$479,MATCH(AB$2,Kraftvärmeprod!$B$1:$AG$1,0),FALSE)/1,0)-IFERROR(VLOOKUP($B94,'Slutlig allokering kvv'!$B$2:$AC$462,MATCH(AB$3,'Slutlig allokering kvv'!$B$1:$AJ$1,0),FALSE)/1,0)</f>
        <v>0</v>
      </c>
      <c r="AE94">
        <f t="shared" si="2"/>
        <v>0</v>
      </c>
      <c r="AG94">
        <f>IFERROR(VLOOKUP(B94,'Slutlig allokering kvv'!$B$2:$AJ$462,MATCH("Summa justerad allokerad tillförd energi (utan hjälpel och rökgaskondensering):",'Slutlig allokering kvv'!$B$1:$AK$1,0),FALSE)/1,"")</f>
        <v>0</v>
      </c>
      <c r="AI94" s="23" t="str">
        <f>IFERROR(1-VLOOKUP(B94,'Slutlig allokering kvv'!$B$2:$AJ$462,MATCH("Andel av bränsle i kvv som allokerats till värme, exklusive rökgaskondensering och hjälpel",'Slutlig allokering kvv'!$B$1:$AK$1,0),FALSE),"")</f>
        <v/>
      </c>
      <c r="AK94" s="23" t="str">
        <f t="shared" si="3"/>
        <v/>
      </c>
    </row>
    <row r="95" spans="1:37" x14ac:dyDescent="0.25">
      <c r="A95" s="2" t="s">
        <v>131</v>
      </c>
      <c r="B95" s="2" t="s">
        <v>133</v>
      </c>
      <c r="C95" s="2" t="str">
        <f>IFERROR(VLOOKUP($B95,Kraftvärmeprod!$B$1:$AH$479,MATCH(C$3,Kraftvärmeprod!$B$1:$AG$1,0),FALSE)/1,"")</f>
        <v/>
      </c>
      <c r="D95" s="2" t="str">
        <f>IFERROR(VLOOKUP($B95,Kraftvärmeprod!$B$1:$AH$479,MATCH(D$3,Kraftvärmeprod!$B$1:$AG$1,0),FALSE)/1,"")</f>
        <v/>
      </c>
      <c r="E95">
        <f>IFERROR(VLOOKUP($B95,Kraftvärmeprod!$B$1:$AH$479,MATCH(E$2,Kraftvärmeprod!$B$1:$AG$1,0),FALSE)/1,0)-IFERROR(VLOOKUP($B95,'Slutlig allokering kvv'!$B$2:$AC$462,MATCH(E$3,'Slutlig allokering kvv'!$B$1:$AJ$1,0),FALSE)/1,0)</f>
        <v>0</v>
      </c>
      <c r="F95">
        <f>IFERROR(VLOOKUP($B95,Kraftvärmeprod!$B$1:$AH$479,MATCH(F$2,Kraftvärmeprod!$B$1:$AG$1,0),FALSE)/1,0)-IFERROR(VLOOKUP($B95,'Slutlig allokering kvv'!$B$2:$AC$462,MATCH(F$3,'Slutlig allokering kvv'!$B$1:$AJ$1,0),FALSE)/1,0)</f>
        <v>0</v>
      </c>
      <c r="G95">
        <f>IFERROR(VLOOKUP($B95,Kraftvärmeprod!$B$1:$AH$479,MATCH(G$2,Kraftvärmeprod!$B$1:$AG$1,0),FALSE)/1,0)-IFERROR(VLOOKUP($B95,'Slutlig allokering kvv'!$B$2:$AC$462,MATCH(G$3,'Slutlig allokering kvv'!$B$1:$AJ$1,0),FALSE)/1,0)</f>
        <v>0</v>
      </c>
      <c r="H95">
        <f>IFERROR(VLOOKUP($B95,Kraftvärmeprod!$B$1:$AH$479,MATCH(H$2,Kraftvärmeprod!$B$1:$AG$1,0),FALSE)/1,0)-IFERROR(VLOOKUP($B95,'Slutlig allokering kvv'!$B$2:$AC$462,MATCH(H$3,'Slutlig allokering kvv'!$B$1:$AJ$1,0),FALSE)/1,0)</f>
        <v>0</v>
      </c>
      <c r="I95">
        <f>IFERROR(VLOOKUP($B95,Kraftvärmeprod!$B$1:$AH$479,MATCH(I$2,Kraftvärmeprod!$B$1:$AG$1,0),FALSE)/1,0)-IFERROR(VLOOKUP($B95,'Slutlig allokering kvv'!$B$2:$AC$462,MATCH(I$3,'Slutlig allokering kvv'!$B$1:$AJ$1,0),FALSE)/1,0)</f>
        <v>0</v>
      </c>
      <c r="J95">
        <f>IFERROR(VLOOKUP($B95,Kraftvärmeprod!$B$1:$AH$479,MATCH(J$2,Kraftvärmeprod!$B$1:$AG$1,0),FALSE)/1,0)-IFERROR(VLOOKUP($B95,'Slutlig allokering kvv'!$B$2:$AC$462,MATCH(J$3,'Slutlig allokering kvv'!$B$1:$AJ$1,0),FALSE)/1,0)</f>
        <v>0</v>
      </c>
      <c r="K95">
        <f>IFERROR(VLOOKUP($B95,Kraftvärmeprod!$B$1:$AH$479,MATCH(K$2,Kraftvärmeprod!$B$1:$AG$1,0),FALSE)/1,0)-IFERROR(VLOOKUP($B95,'Slutlig allokering kvv'!$B$2:$AC$462,MATCH(K$3,'Slutlig allokering kvv'!$B$1:$AJ$1,0),FALSE)/1,0)</f>
        <v>0</v>
      </c>
      <c r="L95">
        <f>IFERROR(VLOOKUP($B95,Kraftvärmeprod!$B$1:$AH$479,MATCH(L$2,Kraftvärmeprod!$B$1:$AG$1,0),FALSE)/1,0)-IFERROR(VLOOKUP($B95,'Slutlig allokering kvv'!$B$2:$AC$462,MATCH(L$3,'Slutlig allokering kvv'!$B$1:$AJ$1,0),FALSE)/1,0)</f>
        <v>0</v>
      </c>
      <c r="M95" s="40">
        <f>IFERROR(VLOOKUP($B95,Miljö!$B$1:$S$477,MATCH(M$2,Miljö!$B$1:$X$1,0),FALSE)/1,0)-IFERROR(VLOOKUP($B95,'Slutlig allokering kvv'!$B$2:$AC$462,MATCH(M$3,'Slutlig allokering kvv'!$B$1:$AJ$1,0),FALSE)/1,0)</f>
        <v>0</v>
      </c>
      <c r="N95">
        <f>IFERROR(VLOOKUP($B95,Kraftvärmeprod!$B$1:$AH$479,MATCH(N$2,Kraftvärmeprod!$B$1:$AG$1,0),FALSE)/1,0)-IFERROR(VLOOKUP($B95,'Slutlig allokering kvv'!$B$2:$AC$462,MATCH(N$3,'Slutlig allokering kvv'!$B$1:$AJ$1,0),FALSE)/1,0)</f>
        <v>0</v>
      </c>
      <c r="O95">
        <f>IFERROR(VLOOKUP($B95,Kraftvärmeprod!$B$1:$AH$479,MATCH(O$2,Kraftvärmeprod!$B$1:$AG$1,0),FALSE)/1,0)-IFERROR(VLOOKUP($B95,'Slutlig allokering kvv'!$B$2:$AC$462,MATCH(O$3,'Slutlig allokering kvv'!$B$1:$AJ$1,0),FALSE)/1,0)</f>
        <v>0</v>
      </c>
      <c r="P95">
        <f>IFERROR(VLOOKUP($B95,Kraftvärmeprod!$B$1:$AH$479,MATCH(P$2,Kraftvärmeprod!$B$1:$AG$1,0),FALSE)/1,0)-IFERROR(VLOOKUP($B95,'Slutlig allokering kvv'!$B$2:$AC$462,MATCH(P$3,'Slutlig allokering kvv'!$B$1:$AJ$1,0),FALSE)/1,0)</f>
        <v>0</v>
      </c>
      <c r="Q95">
        <f>IFERROR(VLOOKUP($B95,Kraftvärmeprod!$B$1:$AH$479,MATCH(Q$2,Kraftvärmeprod!$B$1:$AG$1,0),FALSE)/1,0)-IFERROR(VLOOKUP($B95,'Slutlig allokering kvv'!$B$2:$AC$462,MATCH(Q$3,'Slutlig allokering kvv'!$B$1:$AJ$1,0),FALSE)/1,0)</f>
        <v>0</v>
      </c>
      <c r="R95">
        <f>IFERROR(VLOOKUP($B95,Kraftvärmeprod!$B$1:$AH$479,MATCH(R$2,Kraftvärmeprod!$B$1:$AG$1,0),FALSE)/1,0)-IFERROR(VLOOKUP($B95,'Slutlig allokering kvv'!$B$2:$AC$462,MATCH(R$3,'Slutlig allokering kvv'!$B$1:$AJ$1,0),FALSE)/1,0)</f>
        <v>0</v>
      </c>
      <c r="S95">
        <f>IFERROR(VLOOKUP($B95,Kraftvärmeprod!$B$1:$AH$479,MATCH(S$2,Kraftvärmeprod!$B$1:$AG$1,0),FALSE)/1,0)-IFERROR(VLOOKUP($B95,'Slutlig allokering kvv'!$B$2:$AC$462,MATCH(S$3,'Slutlig allokering kvv'!$B$1:$AJ$1,0),FALSE)/1,0)</f>
        <v>0</v>
      </c>
      <c r="T95">
        <f>IFERROR(VLOOKUP($B95,Kraftvärmeprod!$B$1:$AH$479,MATCH(T$2,Kraftvärmeprod!$B$1:$AG$1,0),FALSE)/1,0)-IFERROR(VLOOKUP($B95,'Slutlig allokering kvv'!$B$2:$AC$462,MATCH(T$3,'Slutlig allokering kvv'!$B$1:$AJ$1,0),FALSE)/1,0)</f>
        <v>0</v>
      </c>
      <c r="U95">
        <f>IFERROR(VLOOKUP($B95,Kraftvärmeprod!$B$1:$AH$479,MATCH(U$2,Kraftvärmeprod!$B$1:$AG$1,0),FALSE)/1,0)-IFERROR(VLOOKUP($B95,'Slutlig allokering kvv'!$B$2:$AC$462,MATCH(U$3,'Slutlig allokering kvv'!$B$1:$AJ$1,0),FALSE)/1,0)</f>
        <v>0</v>
      </c>
      <c r="V95">
        <f>IFERROR(VLOOKUP($B95,Kraftvärmeprod!$B$1:$AH$479,MATCH(V$2,Kraftvärmeprod!$B$1:$AG$1,0),FALSE)/1,0)-IFERROR(VLOOKUP($B95,'Slutlig allokering kvv'!$B$2:$AC$462,MATCH(V$3,'Slutlig allokering kvv'!$B$1:$AJ$1,0),FALSE)/1,0)</f>
        <v>0</v>
      </c>
      <c r="W95">
        <f>IFERROR(VLOOKUP($B95,Kraftvärmeprod!$B$1:$AH$479,MATCH(W$2,Kraftvärmeprod!$B$1:$AG$1,0),FALSE)/1,0)-IFERROR(VLOOKUP($B95,'Slutlig allokering kvv'!$B$2:$AC$462,MATCH(W$3,'Slutlig allokering kvv'!$B$1:$AJ$1,0),FALSE)/1,0)</f>
        <v>0</v>
      </c>
      <c r="X95">
        <f>IFERROR(VLOOKUP($B95,Kraftvärmeprod!$B$1:$AH$479,MATCH(X$2,Kraftvärmeprod!$B$1:$AG$1,0),FALSE)/1,0)-IFERROR(VLOOKUP($B95,'Slutlig allokering kvv'!$B$2:$AC$462,MATCH(X$3,'Slutlig allokering kvv'!$B$1:$AJ$1,0),FALSE)/1,0)</f>
        <v>0</v>
      </c>
      <c r="Y95">
        <f>IFERROR(VLOOKUP($B95,Kraftvärmeprod!$B$1:$AH$479,MATCH(Y$2,Kraftvärmeprod!$B$1:$AG$1,0),FALSE)/1,0)-IFERROR(VLOOKUP($B95,'Slutlig allokering kvv'!$B$2:$AC$462,MATCH(Y$3,'Slutlig allokering kvv'!$B$1:$AJ$1,0),FALSE)/1,0)</f>
        <v>0</v>
      </c>
      <c r="Z95">
        <f>IFERROR(VLOOKUP($B95,Kraftvärmeprod!$B$1:$AH$479,MATCH(Z$2,Kraftvärmeprod!$B$1:$AG$1,0),FALSE)/1,0)-IFERROR(VLOOKUP($B95,'Slutlig allokering kvv'!$B$2:$AC$462,MATCH(Z$3,'Slutlig allokering kvv'!$B$1:$AJ$1,0),FALSE)/1,0)</f>
        <v>0</v>
      </c>
      <c r="AA95">
        <f>IFERROR(VLOOKUP($B95,Kraftvärmeprod!$B$1:$AH$479,MATCH(AA$2,Kraftvärmeprod!$B$1:$AG$1,0),FALSE)/1,0)-IFERROR(VLOOKUP($B95,'Slutlig allokering kvv'!$B$2:$AC$462,MATCH(AA$3,'Slutlig allokering kvv'!$B$1:$AJ$1,0),FALSE)/1,0)</f>
        <v>0</v>
      </c>
      <c r="AB95">
        <f>IFERROR(VLOOKUP($B95,Kraftvärmeprod!$B$1:$AH$479,MATCH(AB$2,Kraftvärmeprod!$B$1:$AG$1,0),FALSE)/1,0)-IFERROR(VLOOKUP($B95,'Slutlig allokering kvv'!$B$2:$AC$462,MATCH(AB$3,'Slutlig allokering kvv'!$B$1:$AJ$1,0),FALSE)/1,0)</f>
        <v>0</v>
      </c>
      <c r="AE95">
        <f t="shared" si="2"/>
        <v>0</v>
      </c>
      <c r="AG95">
        <f>IFERROR(VLOOKUP(B95,'Slutlig allokering kvv'!$B$2:$AJ$462,MATCH("Summa justerad allokerad tillförd energi (utan hjälpel och rökgaskondensering):",'Slutlig allokering kvv'!$B$1:$AK$1,0),FALSE)/1,"")</f>
        <v>0</v>
      </c>
      <c r="AI95" s="23" t="str">
        <f>IFERROR(1-VLOOKUP(B95,'Slutlig allokering kvv'!$B$2:$AJ$462,MATCH("Andel av bränsle i kvv som allokerats till värme, exklusive rökgaskondensering och hjälpel",'Slutlig allokering kvv'!$B$1:$AK$1,0),FALSE),"")</f>
        <v/>
      </c>
      <c r="AK95" s="23" t="str">
        <f t="shared" si="3"/>
        <v/>
      </c>
    </row>
    <row r="96" spans="1:37" x14ac:dyDescent="0.25">
      <c r="A96" s="2" t="s">
        <v>131</v>
      </c>
      <c r="B96" s="2" t="s">
        <v>134</v>
      </c>
      <c r="C96" s="2" t="str">
        <f>IFERROR(VLOOKUP($B96,Kraftvärmeprod!$B$1:$AH$479,MATCH(C$3,Kraftvärmeprod!$B$1:$AG$1,0),FALSE)/1,"")</f>
        <v/>
      </c>
      <c r="D96" s="2" t="str">
        <f>IFERROR(VLOOKUP($B96,Kraftvärmeprod!$B$1:$AH$479,MATCH(D$3,Kraftvärmeprod!$B$1:$AG$1,0),FALSE)/1,"")</f>
        <v/>
      </c>
      <c r="E96">
        <f>IFERROR(VLOOKUP($B96,Kraftvärmeprod!$B$1:$AH$479,MATCH(E$2,Kraftvärmeprod!$B$1:$AG$1,0),FALSE)/1,0)-IFERROR(VLOOKUP($B96,'Slutlig allokering kvv'!$B$2:$AC$462,MATCH(E$3,'Slutlig allokering kvv'!$B$1:$AJ$1,0),FALSE)/1,0)</f>
        <v>0</v>
      </c>
      <c r="F96">
        <f>IFERROR(VLOOKUP($B96,Kraftvärmeprod!$B$1:$AH$479,MATCH(F$2,Kraftvärmeprod!$B$1:$AG$1,0),FALSE)/1,0)-IFERROR(VLOOKUP($B96,'Slutlig allokering kvv'!$B$2:$AC$462,MATCH(F$3,'Slutlig allokering kvv'!$B$1:$AJ$1,0),FALSE)/1,0)</f>
        <v>0</v>
      </c>
      <c r="G96">
        <f>IFERROR(VLOOKUP($B96,Kraftvärmeprod!$B$1:$AH$479,MATCH(G$2,Kraftvärmeprod!$B$1:$AG$1,0),FALSE)/1,0)-IFERROR(VLOOKUP($B96,'Slutlig allokering kvv'!$B$2:$AC$462,MATCH(G$3,'Slutlig allokering kvv'!$B$1:$AJ$1,0),FALSE)/1,0)</f>
        <v>0</v>
      </c>
      <c r="H96">
        <f>IFERROR(VLOOKUP($B96,Kraftvärmeprod!$B$1:$AH$479,MATCH(H$2,Kraftvärmeprod!$B$1:$AG$1,0),FALSE)/1,0)-IFERROR(VLOOKUP($B96,'Slutlig allokering kvv'!$B$2:$AC$462,MATCH(H$3,'Slutlig allokering kvv'!$B$1:$AJ$1,0),FALSE)/1,0)</f>
        <v>0</v>
      </c>
      <c r="I96">
        <f>IFERROR(VLOOKUP($B96,Kraftvärmeprod!$B$1:$AH$479,MATCH(I$2,Kraftvärmeprod!$B$1:$AG$1,0),FALSE)/1,0)-IFERROR(VLOOKUP($B96,'Slutlig allokering kvv'!$B$2:$AC$462,MATCH(I$3,'Slutlig allokering kvv'!$B$1:$AJ$1,0),FALSE)/1,0)</f>
        <v>0</v>
      </c>
      <c r="J96">
        <f>IFERROR(VLOOKUP($B96,Kraftvärmeprod!$B$1:$AH$479,MATCH(J$2,Kraftvärmeprod!$B$1:$AG$1,0),FALSE)/1,0)-IFERROR(VLOOKUP($B96,'Slutlig allokering kvv'!$B$2:$AC$462,MATCH(J$3,'Slutlig allokering kvv'!$B$1:$AJ$1,0),FALSE)/1,0)</f>
        <v>0</v>
      </c>
      <c r="K96">
        <f>IFERROR(VLOOKUP($B96,Kraftvärmeprod!$B$1:$AH$479,MATCH(K$2,Kraftvärmeprod!$B$1:$AG$1,0),FALSE)/1,0)-IFERROR(VLOOKUP($B96,'Slutlig allokering kvv'!$B$2:$AC$462,MATCH(K$3,'Slutlig allokering kvv'!$B$1:$AJ$1,0),FALSE)/1,0)</f>
        <v>0</v>
      </c>
      <c r="L96">
        <f>IFERROR(VLOOKUP($B96,Kraftvärmeprod!$B$1:$AH$479,MATCH(L$2,Kraftvärmeprod!$B$1:$AG$1,0),FALSE)/1,0)-IFERROR(VLOOKUP($B96,'Slutlig allokering kvv'!$B$2:$AC$462,MATCH(L$3,'Slutlig allokering kvv'!$B$1:$AJ$1,0),FALSE)/1,0)</f>
        <v>0</v>
      </c>
      <c r="M96" s="40">
        <f>IFERROR(VLOOKUP($B96,Miljö!$B$1:$S$477,MATCH(M$2,Miljö!$B$1:$X$1,0),FALSE)/1,0)-IFERROR(VLOOKUP($B96,'Slutlig allokering kvv'!$B$2:$AC$462,MATCH(M$3,'Slutlig allokering kvv'!$B$1:$AJ$1,0),FALSE)/1,0)</f>
        <v>0</v>
      </c>
      <c r="N96">
        <f>IFERROR(VLOOKUP($B96,Kraftvärmeprod!$B$1:$AH$479,MATCH(N$2,Kraftvärmeprod!$B$1:$AG$1,0),FALSE)/1,0)-IFERROR(VLOOKUP($B96,'Slutlig allokering kvv'!$B$2:$AC$462,MATCH(N$3,'Slutlig allokering kvv'!$B$1:$AJ$1,0),FALSE)/1,0)</f>
        <v>0</v>
      </c>
      <c r="O96">
        <f>IFERROR(VLOOKUP($B96,Kraftvärmeprod!$B$1:$AH$479,MATCH(O$2,Kraftvärmeprod!$B$1:$AG$1,0),FALSE)/1,0)-IFERROR(VLOOKUP($B96,'Slutlig allokering kvv'!$B$2:$AC$462,MATCH(O$3,'Slutlig allokering kvv'!$B$1:$AJ$1,0),FALSE)/1,0)</f>
        <v>0</v>
      </c>
      <c r="P96">
        <f>IFERROR(VLOOKUP($B96,Kraftvärmeprod!$B$1:$AH$479,MATCH(P$2,Kraftvärmeprod!$B$1:$AG$1,0),FALSE)/1,0)-IFERROR(VLOOKUP($B96,'Slutlig allokering kvv'!$B$2:$AC$462,MATCH(P$3,'Slutlig allokering kvv'!$B$1:$AJ$1,0),FALSE)/1,0)</f>
        <v>0</v>
      </c>
      <c r="Q96">
        <f>IFERROR(VLOOKUP($B96,Kraftvärmeprod!$B$1:$AH$479,MATCH(Q$2,Kraftvärmeprod!$B$1:$AG$1,0),FALSE)/1,0)-IFERROR(VLOOKUP($B96,'Slutlig allokering kvv'!$B$2:$AC$462,MATCH(Q$3,'Slutlig allokering kvv'!$B$1:$AJ$1,0),FALSE)/1,0)</f>
        <v>0</v>
      </c>
      <c r="R96">
        <f>IFERROR(VLOOKUP($B96,Kraftvärmeprod!$B$1:$AH$479,MATCH(R$2,Kraftvärmeprod!$B$1:$AG$1,0),FALSE)/1,0)-IFERROR(VLOOKUP($B96,'Slutlig allokering kvv'!$B$2:$AC$462,MATCH(R$3,'Slutlig allokering kvv'!$B$1:$AJ$1,0),FALSE)/1,0)</f>
        <v>0</v>
      </c>
      <c r="S96">
        <f>IFERROR(VLOOKUP($B96,Kraftvärmeprod!$B$1:$AH$479,MATCH(S$2,Kraftvärmeprod!$B$1:$AG$1,0),FALSE)/1,0)-IFERROR(VLOOKUP($B96,'Slutlig allokering kvv'!$B$2:$AC$462,MATCH(S$3,'Slutlig allokering kvv'!$B$1:$AJ$1,0),FALSE)/1,0)</f>
        <v>0</v>
      </c>
      <c r="T96">
        <f>IFERROR(VLOOKUP($B96,Kraftvärmeprod!$B$1:$AH$479,MATCH(T$2,Kraftvärmeprod!$B$1:$AG$1,0),FALSE)/1,0)-IFERROR(VLOOKUP($B96,'Slutlig allokering kvv'!$B$2:$AC$462,MATCH(T$3,'Slutlig allokering kvv'!$B$1:$AJ$1,0),FALSE)/1,0)</f>
        <v>0</v>
      </c>
      <c r="U96">
        <f>IFERROR(VLOOKUP($B96,Kraftvärmeprod!$B$1:$AH$479,MATCH(U$2,Kraftvärmeprod!$B$1:$AG$1,0),FALSE)/1,0)-IFERROR(VLOOKUP($B96,'Slutlig allokering kvv'!$B$2:$AC$462,MATCH(U$3,'Slutlig allokering kvv'!$B$1:$AJ$1,0),FALSE)/1,0)</f>
        <v>0</v>
      </c>
      <c r="V96">
        <f>IFERROR(VLOOKUP($B96,Kraftvärmeprod!$B$1:$AH$479,MATCH(V$2,Kraftvärmeprod!$B$1:$AG$1,0),FALSE)/1,0)-IFERROR(VLOOKUP($B96,'Slutlig allokering kvv'!$B$2:$AC$462,MATCH(V$3,'Slutlig allokering kvv'!$B$1:$AJ$1,0),FALSE)/1,0)</f>
        <v>0</v>
      </c>
      <c r="W96">
        <f>IFERROR(VLOOKUP($B96,Kraftvärmeprod!$B$1:$AH$479,MATCH(W$2,Kraftvärmeprod!$B$1:$AG$1,0),FALSE)/1,0)-IFERROR(VLOOKUP($B96,'Slutlig allokering kvv'!$B$2:$AC$462,MATCH(W$3,'Slutlig allokering kvv'!$B$1:$AJ$1,0),FALSE)/1,0)</f>
        <v>0</v>
      </c>
      <c r="X96">
        <f>IFERROR(VLOOKUP($B96,Kraftvärmeprod!$B$1:$AH$479,MATCH(X$2,Kraftvärmeprod!$B$1:$AG$1,0),FALSE)/1,0)-IFERROR(VLOOKUP($B96,'Slutlig allokering kvv'!$B$2:$AC$462,MATCH(X$3,'Slutlig allokering kvv'!$B$1:$AJ$1,0),FALSE)/1,0)</f>
        <v>0</v>
      </c>
      <c r="Y96">
        <f>IFERROR(VLOOKUP($B96,Kraftvärmeprod!$B$1:$AH$479,MATCH(Y$2,Kraftvärmeprod!$B$1:$AG$1,0),FALSE)/1,0)-IFERROR(VLOOKUP($B96,'Slutlig allokering kvv'!$B$2:$AC$462,MATCH(Y$3,'Slutlig allokering kvv'!$B$1:$AJ$1,0),FALSE)/1,0)</f>
        <v>0</v>
      </c>
      <c r="Z96">
        <f>IFERROR(VLOOKUP($B96,Kraftvärmeprod!$B$1:$AH$479,MATCH(Z$2,Kraftvärmeprod!$B$1:$AG$1,0),FALSE)/1,0)-IFERROR(VLOOKUP($B96,'Slutlig allokering kvv'!$B$2:$AC$462,MATCH(Z$3,'Slutlig allokering kvv'!$B$1:$AJ$1,0),FALSE)/1,0)</f>
        <v>0</v>
      </c>
      <c r="AA96">
        <f>IFERROR(VLOOKUP($B96,Kraftvärmeprod!$B$1:$AH$479,MATCH(AA$2,Kraftvärmeprod!$B$1:$AG$1,0),FALSE)/1,0)-IFERROR(VLOOKUP($B96,'Slutlig allokering kvv'!$B$2:$AC$462,MATCH(AA$3,'Slutlig allokering kvv'!$B$1:$AJ$1,0),FALSE)/1,0)</f>
        <v>0</v>
      </c>
      <c r="AB96">
        <f>IFERROR(VLOOKUP($B96,Kraftvärmeprod!$B$1:$AH$479,MATCH(AB$2,Kraftvärmeprod!$B$1:$AG$1,0),FALSE)/1,0)-IFERROR(VLOOKUP($B96,'Slutlig allokering kvv'!$B$2:$AC$462,MATCH(AB$3,'Slutlig allokering kvv'!$B$1:$AJ$1,0),FALSE)/1,0)</f>
        <v>0</v>
      </c>
      <c r="AE96">
        <f t="shared" si="2"/>
        <v>0</v>
      </c>
      <c r="AG96">
        <f>IFERROR(VLOOKUP(B96,'Slutlig allokering kvv'!$B$2:$AJ$462,MATCH("Summa justerad allokerad tillförd energi (utan hjälpel och rökgaskondensering):",'Slutlig allokering kvv'!$B$1:$AK$1,0),FALSE)/1,"")</f>
        <v>0</v>
      </c>
      <c r="AI96" s="23" t="str">
        <f>IFERROR(1-VLOOKUP(B96,'Slutlig allokering kvv'!$B$2:$AJ$462,MATCH("Andel av bränsle i kvv som allokerats till värme, exklusive rökgaskondensering och hjälpel",'Slutlig allokering kvv'!$B$1:$AK$1,0),FALSE),"")</f>
        <v/>
      </c>
      <c r="AK96" s="23" t="str">
        <f t="shared" si="3"/>
        <v/>
      </c>
    </row>
    <row r="97" spans="1:37" x14ac:dyDescent="0.25">
      <c r="A97" s="2" t="s">
        <v>135</v>
      </c>
      <c r="B97" s="2" t="s">
        <v>136</v>
      </c>
      <c r="C97" s="2" t="str">
        <f>IFERROR(VLOOKUP($B97,Kraftvärmeprod!$B$1:$AH$479,MATCH(C$3,Kraftvärmeprod!$B$1:$AG$1,0),FALSE)/1,"")</f>
        <v/>
      </c>
      <c r="D97" s="2" t="str">
        <f>IFERROR(VLOOKUP($B97,Kraftvärmeprod!$B$1:$AH$479,MATCH(D$3,Kraftvärmeprod!$B$1:$AG$1,0),FALSE)/1,"")</f>
        <v/>
      </c>
      <c r="E97">
        <f>IFERROR(VLOOKUP($B97,Kraftvärmeprod!$B$1:$AH$479,MATCH(E$2,Kraftvärmeprod!$B$1:$AG$1,0),FALSE)/1,0)-IFERROR(VLOOKUP($B97,'Slutlig allokering kvv'!$B$2:$AC$462,MATCH(E$3,'Slutlig allokering kvv'!$B$1:$AJ$1,0),FALSE)/1,0)</f>
        <v>0</v>
      </c>
      <c r="F97">
        <f>IFERROR(VLOOKUP($B97,Kraftvärmeprod!$B$1:$AH$479,MATCH(F$2,Kraftvärmeprod!$B$1:$AG$1,0),FALSE)/1,0)-IFERROR(VLOOKUP($B97,'Slutlig allokering kvv'!$B$2:$AC$462,MATCH(F$3,'Slutlig allokering kvv'!$B$1:$AJ$1,0),FALSE)/1,0)</f>
        <v>0</v>
      </c>
      <c r="G97">
        <f>IFERROR(VLOOKUP($B97,Kraftvärmeprod!$B$1:$AH$479,MATCH(G$2,Kraftvärmeprod!$B$1:$AG$1,0),FALSE)/1,0)-IFERROR(VLOOKUP($B97,'Slutlig allokering kvv'!$B$2:$AC$462,MATCH(G$3,'Slutlig allokering kvv'!$B$1:$AJ$1,0),FALSE)/1,0)</f>
        <v>0</v>
      </c>
      <c r="H97">
        <f>IFERROR(VLOOKUP($B97,Kraftvärmeprod!$B$1:$AH$479,MATCH(H$2,Kraftvärmeprod!$B$1:$AG$1,0),FALSE)/1,0)-IFERROR(VLOOKUP($B97,'Slutlig allokering kvv'!$B$2:$AC$462,MATCH(H$3,'Slutlig allokering kvv'!$B$1:$AJ$1,0),FALSE)/1,0)</f>
        <v>0</v>
      </c>
      <c r="I97">
        <f>IFERROR(VLOOKUP($B97,Kraftvärmeprod!$B$1:$AH$479,MATCH(I$2,Kraftvärmeprod!$B$1:$AG$1,0),FALSE)/1,0)-IFERROR(VLOOKUP($B97,'Slutlig allokering kvv'!$B$2:$AC$462,MATCH(I$3,'Slutlig allokering kvv'!$B$1:$AJ$1,0),FALSE)/1,0)</f>
        <v>0</v>
      </c>
      <c r="J97">
        <f>IFERROR(VLOOKUP($B97,Kraftvärmeprod!$B$1:$AH$479,MATCH(J$2,Kraftvärmeprod!$B$1:$AG$1,0),FALSE)/1,0)-IFERROR(VLOOKUP($B97,'Slutlig allokering kvv'!$B$2:$AC$462,MATCH(J$3,'Slutlig allokering kvv'!$B$1:$AJ$1,0),FALSE)/1,0)</f>
        <v>0</v>
      </c>
      <c r="K97">
        <f>IFERROR(VLOOKUP($B97,Kraftvärmeprod!$B$1:$AH$479,MATCH(K$2,Kraftvärmeprod!$B$1:$AG$1,0),FALSE)/1,0)-IFERROR(VLOOKUP($B97,'Slutlig allokering kvv'!$B$2:$AC$462,MATCH(K$3,'Slutlig allokering kvv'!$B$1:$AJ$1,0),FALSE)/1,0)</f>
        <v>0</v>
      </c>
      <c r="L97">
        <f>IFERROR(VLOOKUP($B97,Kraftvärmeprod!$B$1:$AH$479,MATCH(L$2,Kraftvärmeprod!$B$1:$AG$1,0),FALSE)/1,0)-IFERROR(VLOOKUP($B97,'Slutlig allokering kvv'!$B$2:$AC$462,MATCH(L$3,'Slutlig allokering kvv'!$B$1:$AJ$1,0),FALSE)/1,0)</f>
        <v>0</v>
      </c>
      <c r="M97" s="40">
        <f>IFERROR(VLOOKUP($B97,Miljö!$B$1:$S$477,MATCH(M$2,Miljö!$B$1:$X$1,0),FALSE)/1,0)-IFERROR(VLOOKUP($B97,'Slutlig allokering kvv'!$B$2:$AC$462,MATCH(M$3,'Slutlig allokering kvv'!$B$1:$AJ$1,0),FALSE)/1,0)</f>
        <v>0</v>
      </c>
      <c r="N97">
        <f>IFERROR(VLOOKUP($B97,Kraftvärmeprod!$B$1:$AH$479,MATCH(N$2,Kraftvärmeprod!$B$1:$AG$1,0),FALSE)/1,0)-IFERROR(VLOOKUP($B97,'Slutlig allokering kvv'!$B$2:$AC$462,MATCH(N$3,'Slutlig allokering kvv'!$B$1:$AJ$1,0),FALSE)/1,0)</f>
        <v>0</v>
      </c>
      <c r="O97">
        <f>IFERROR(VLOOKUP($B97,Kraftvärmeprod!$B$1:$AH$479,MATCH(O$2,Kraftvärmeprod!$B$1:$AG$1,0),FALSE)/1,0)-IFERROR(VLOOKUP($B97,'Slutlig allokering kvv'!$B$2:$AC$462,MATCH(O$3,'Slutlig allokering kvv'!$B$1:$AJ$1,0),FALSE)/1,0)</f>
        <v>0</v>
      </c>
      <c r="P97">
        <f>IFERROR(VLOOKUP($B97,Kraftvärmeprod!$B$1:$AH$479,MATCH(P$2,Kraftvärmeprod!$B$1:$AG$1,0),FALSE)/1,0)-IFERROR(VLOOKUP($B97,'Slutlig allokering kvv'!$B$2:$AC$462,MATCH(P$3,'Slutlig allokering kvv'!$B$1:$AJ$1,0),FALSE)/1,0)</f>
        <v>0</v>
      </c>
      <c r="Q97">
        <f>IFERROR(VLOOKUP($B97,Kraftvärmeprod!$B$1:$AH$479,MATCH(Q$2,Kraftvärmeprod!$B$1:$AG$1,0),FALSE)/1,0)-IFERROR(VLOOKUP($B97,'Slutlig allokering kvv'!$B$2:$AC$462,MATCH(Q$3,'Slutlig allokering kvv'!$B$1:$AJ$1,0),FALSE)/1,0)</f>
        <v>0</v>
      </c>
      <c r="R97">
        <f>IFERROR(VLOOKUP($B97,Kraftvärmeprod!$B$1:$AH$479,MATCH(R$2,Kraftvärmeprod!$B$1:$AG$1,0),FALSE)/1,0)-IFERROR(VLOOKUP($B97,'Slutlig allokering kvv'!$B$2:$AC$462,MATCH(R$3,'Slutlig allokering kvv'!$B$1:$AJ$1,0),FALSE)/1,0)</f>
        <v>0</v>
      </c>
      <c r="S97">
        <f>IFERROR(VLOOKUP($B97,Kraftvärmeprod!$B$1:$AH$479,MATCH(S$2,Kraftvärmeprod!$B$1:$AG$1,0),FALSE)/1,0)-IFERROR(VLOOKUP($B97,'Slutlig allokering kvv'!$B$2:$AC$462,MATCH(S$3,'Slutlig allokering kvv'!$B$1:$AJ$1,0),FALSE)/1,0)</f>
        <v>0</v>
      </c>
      <c r="T97">
        <f>IFERROR(VLOOKUP($B97,Kraftvärmeprod!$B$1:$AH$479,MATCH(T$2,Kraftvärmeprod!$B$1:$AG$1,0),FALSE)/1,0)-IFERROR(VLOOKUP($B97,'Slutlig allokering kvv'!$B$2:$AC$462,MATCH(T$3,'Slutlig allokering kvv'!$B$1:$AJ$1,0),FALSE)/1,0)</f>
        <v>0</v>
      </c>
      <c r="U97">
        <f>IFERROR(VLOOKUP($B97,Kraftvärmeprod!$B$1:$AH$479,MATCH(U$2,Kraftvärmeprod!$B$1:$AG$1,0),FALSE)/1,0)-IFERROR(VLOOKUP($B97,'Slutlig allokering kvv'!$B$2:$AC$462,MATCH(U$3,'Slutlig allokering kvv'!$B$1:$AJ$1,0),FALSE)/1,0)</f>
        <v>0</v>
      </c>
      <c r="V97">
        <f>IFERROR(VLOOKUP($B97,Kraftvärmeprod!$B$1:$AH$479,MATCH(V$2,Kraftvärmeprod!$B$1:$AG$1,0),FALSE)/1,0)-IFERROR(VLOOKUP($B97,'Slutlig allokering kvv'!$B$2:$AC$462,MATCH(V$3,'Slutlig allokering kvv'!$B$1:$AJ$1,0),FALSE)/1,0)</f>
        <v>0</v>
      </c>
      <c r="W97">
        <f>IFERROR(VLOOKUP($B97,Kraftvärmeprod!$B$1:$AH$479,MATCH(W$2,Kraftvärmeprod!$B$1:$AG$1,0),FALSE)/1,0)-IFERROR(VLOOKUP($B97,'Slutlig allokering kvv'!$B$2:$AC$462,MATCH(W$3,'Slutlig allokering kvv'!$B$1:$AJ$1,0),FALSE)/1,0)</f>
        <v>0</v>
      </c>
      <c r="X97">
        <f>IFERROR(VLOOKUP($B97,Kraftvärmeprod!$B$1:$AH$479,MATCH(X$2,Kraftvärmeprod!$B$1:$AG$1,0),FALSE)/1,0)-IFERROR(VLOOKUP($B97,'Slutlig allokering kvv'!$B$2:$AC$462,MATCH(X$3,'Slutlig allokering kvv'!$B$1:$AJ$1,0),FALSE)/1,0)</f>
        <v>0</v>
      </c>
      <c r="Y97">
        <f>IFERROR(VLOOKUP($B97,Kraftvärmeprod!$B$1:$AH$479,MATCH(Y$2,Kraftvärmeprod!$B$1:$AG$1,0),FALSE)/1,0)-IFERROR(VLOOKUP($B97,'Slutlig allokering kvv'!$B$2:$AC$462,MATCH(Y$3,'Slutlig allokering kvv'!$B$1:$AJ$1,0),FALSE)/1,0)</f>
        <v>0</v>
      </c>
      <c r="Z97">
        <f>IFERROR(VLOOKUP($B97,Kraftvärmeprod!$B$1:$AH$479,MATCH(Z$2,Kraftvärmeprod!$B$1:$AG$1,0),FALSE)/1,0)-IFERROR(VLOOKUP($B97,'Slutlig allokering kvv'!$B$2:$AC$462,MATCH(Z$3,'Slutlig allokering kvv'!$B$1:$AJ$1,0),FALSE)/1,0)</f>
        <v>0</v>
      </c>
      <c r="AA97">
        <f>IFERROR(VLOOKUP($B97,Kraftvärmeprod!$B$1:$AH$479,MATCH(AA$2,Kraftvärmeprod!$B$1:$AG$1,0),FALSE)/1,0)-IFERROR(VLOOKUP($B97,'Slutlig allokering kvv'!$B$2:$AC$462,MATCH(AA$3,'Slutlig allokering kvv'!$B$1:$AJ$1,0),FALSE)/1,0)</f>
        <v>0</v>
      </c>
      <c r="AB97">
        <f>IFERROR(VLOOKUP($B97,Kraftvärmeprod!$B$1:$AH$479,MATCH(AB$2,Kraftvärmeprod!$B$1:$AG$1,0),FALSE)/1,0)-IFERROR(VLOOKUP($B97,'Slutlig allokering kvv'!$B$2:$AC$462,MATCH(AB$3,'Slutlig allokering kvv'!$B$1:$AJ$1,0),FALSE)/1,0)</f>
        <v>0</v>
      </c>
      <c r="AE97">
        <f t="shared" si="2"/>
        <v>0</v>
      </c>
      <c r="AG97">
        <f>IFERROR(VLOOKUP(B97,'Slutlig allokering kvv'!$B$2:$AJ$462,MATCH("Summa justerad allokerad tillförd energi (utan hjälpel och rökgaskondensering):",'Slutlig allokering kvv'!$B$1:$AK$1,0),FALSE)/1,"")</f>
        <v>0</v>
      </c>
      <c r="AI97" s="23" t="str">
        <f>IFERROR(1-VLOOKUP(B97,'Slutlig allokering kvv'!$B$2:$AJ$462,MATCH("Andel av bränsle i kvv som allokerats till värme, exklusive rökgaskondensering och hjälpel",'Slutlig allokering kvv'!$B$1:$AK$1,0),FALSE),"")</f>
        <v/>
      </c>
      <c r="AK97" s="23" t="str">
        <f t="shared" si="3"/>
        <v/>
      </c>
    </row>
    <row r="98" spans="1:37" x14ac:dyDescent="0.25">
      <c r="A98" s="2" t="s">
        <v>135</v>
      </c>
      <c r="B98" s="2" t="s">
        <v>137</v>
      </c>
      <c r="C98" s="2">
        <f>IFERROR(VLOOKUP($B98,Kraftvärmeprod!$B$1:$AH$479,MATCH(C$3,Kraftvärmeprod!$B$1:$AG$1,0),FALSE)/1,"")</f>
        <v>255.44499999999999</v>
      </c>
      <c r="D98" s="2">
        <f>IFERROR(VLOOKUP($B98,Kraftvärmeprod!$B$1:$AH$479,MATCH(D$3,Kraftvärmeprod!$B$1:$AG$1,0),FALSE)/1,"")</f>
        <v>82.718000000000004</v>
      </c>
      <c r="E98">
        <f>IFERROR(VLOOKUP($B98,Kraftvärmeprod!$B$1:$AH$479,MATCH(E$2,Kraftvärmeprod!$B$1:$AG$1,0),FALSE)/1,0)-IFERROR(VLOOKUP($B98,'Slutlig allokering kvv'!$B$2:$AC$462,MATCH(E$3,'Slutlig allokering kvv'!$B$1:$AJ$1,0),FALSE)/1,0)</f>
        <v>0</v>
      </c>
      <c r="F98">
        <f>IFERROR(VLOOKUP($B98,Kraftvärmeprod!$B$1:$AH$479,MATCH(F$2,Kraftvärmeprod!$B$1:$AG$1,0),FALSE)/1,0)-IFERROR(VLOOKUP($B98,'Slutlig allokering kvv'!$B$2:$AC$462,MATCH(F$3,'Slutlig allokering kvv'!$B$1:$AJ$1,0),FALSE)/1,0)</f>
        <v>0</v>
      </c>
      <c r="G98">
        <f>IFERROR(VLOOKUP($B98,Kraftvärmeprod!$B$1:$AH$479,MATCH(G$2,Kraftvärmeprod!$B$1:$AG$1,0),FALSE)/1,0)-IFERROR(VLOOKUP($B98,'Slutlig allokering kvv'!$B$2:$AC$462,MATCH(G$3,'Slutlig allokering kvv'!$B$1:$AJ$1,0),FALSE)/1,0)</f>
        <v>28.343400000000003</v>
      </c>
      <c r="H98">
        <f>IFERROR(VLOOKUP($B98,Kraftvärmeprod!$B$1:$AH$479,MATCH(H$2,Kraftvärmeprod!$B$1:$AG$1,0),FALSE)/1,0)-IFERROR(VLOOKUP($B98,'Slutlig allokering kvv'!$B$2:$AC$462,MATCH(H$3,'Slutlig allokering kvv'!$B$1:$AJ$1,0),FALSE)/1,0)</f>
        <v>0</v>
      </c>
      <c r="I98">
        <f>IFERROR(VLOOKUP($B98,Kraftvärmeprod!$B$1:$AH$479,MATCH(I$2,Kraftvärmeprod!$B$1:$AG$1,0),FALSE)/1,0)-IFERROR(VLOOKUP($B98,'Slutlig allokering kvv'!$B$2:$AC$462,MATCH(I$3,'Slutlig allokering kvv'!$B$1:$AJ$1,0),FALSE)/1,0)</f>
        <v>0.38389699999999993</v>
      </c>
      <c r="J98">
        <f>IFERROR(VLOOKUP($B98,Kraftvärmeprod!$B$1:$AH$479,MATCH(J$2,Kraftvärmeprod!$B$1:$AG$1,0),FALSE)/1,0)-IFERROR(VLOOKUP($B98,'Slutlig allokering kvv'!$B$2:$AC$462,MATCH(J$3,'Slutlig allokering kvv'!$B$1:$AJ$1,0),FALSE)/1,0)</f>
        <v>0</v>
      </c>
      <c r="K98">
        <f>IFERROR(VLOOKUP($B98,Kraftvärmeprod!$B$1:$AH$479,MATCH(K$2,Kraftvärmeprod!$B$1:$AG$1,0),FALSE)/1,0)-IFERROR(VLOOKUP($B98,'Slutlig allokering kvv'!$B$2:$AC$462,MATCH(K$3,'Slutlig allokering kvv'!$B$1:$AJ$1,0),FALSE)/1,0)</f>
        <v>0</v>
      </c>
      <c r="L98">
        <f>IFERROR(VLOOKUP($B98,Kraftvärmeprod!$B$1:$AH$479,MATCH(L$2,Kraftvärmeprod!$B$1:$AG$1,0),FALSE)/1,0)-IFERROR(VLOOKUP($B98,'Slutlig allokering kvv'!$B$2:$AC$462,MATCH(L$3,'Slutlig allokering kvv'!$B$1:$AJ$1,0),FALSE)/1,0)</f>
        <v>34.288600000000002</v>
      </c>
      <c r="M98" s="40">
        <f>IFERROR(VLOOKUP($B98,Miljö!$B$1:$S$477,MATCH(M$2,Miljö!$B$1:$X$1,0),FALSE)/1,0)-IFERROR(VLOOKUP($B98,'Slutlig allokering kvv'!$B$2:$AC$462,MATCH(M$3,'Slutlig allokering kvv'!$B$1:$AJ$1,0),FALSE)/1,0)</f>
        <v>7.1458200000000005</v>
      </c>
      <c r="N98">
        <f>IFERROR(VLOOKUP($B98,Kraftvärmeprod!$B$1:$AH$479,MATCH(N$2,Kraftvärmeprod!$B$1:$AG$1,0),FALSE)/1,0)-IFERROR(VLOOKUP($B98,'Slutlig allokering kvv'!$B$2:$AC$462,MATCH(N$3,'Slutlig allokering kvv'!$B$1:$AJ$1,0),FALSE)/1,0)</f>
        <v>0</v>
      </c>
      <c r="O98">
        <f>IFERROR(VLOOKUP($B98,Kraftvärmeprod!$B$1:$AH$479,MATCH(O$2,Kraftvärmeprod!$B$1:$AG$1,0),FALSE)/1,0)-IFERROR(VLOOKUP($B98,'Slutlig allokering kvv'!$B$2:$AC$462,MATCH(O$3,'Slutlig allokering kvv'!$B$1:$AJ$1,0),FALSE)/1,0)</f>
        <v>29.153500000000001</v>
      </c>
      <c r="P98">
        <f>IFERROR(VLOOKUP($B98,Kraftvärmeprod!$B$1:$AH$479,MATCH(P$2,Kraftvärmeprod!$B$1:$AG$1,0),FALSE)/1,0)-IFERROR(VLOOKUP($B98,'Slutlig allokering kvv'!$B$2:$AC$462,MATCH(P$3,'Slutlig allokering kvv'!$B$1:$AJ$1,0),FALSE)/1,0)</f>
        <v>0</v>
      </c>
      <c r="Q98">
        <f>IFERROR(VLOOKUP($B98,Kraftvärmeprod!$B$1:$AH$479,MATCH(Q$2,Kraftvärmeprod!$B$1:$AG$1,0),FALSE)/1,0)-IFERROR(VLOOKUP($B98,'Slutlig allokering kvv'!$B$2:$AC$462,MATCH(Q$3,'Slutlig allokering kvv'!$B$1:$AJ$1,0),FALSE)/1,0)</f>
        <v>5.5515300000000005</v>
      </c>
      <c r="R98">
        <f>IFERROR(VLOOKUP($B98,Kraftvärmeprod!$B$1:$AH$479,MATCH(R$2,Kraftvärmeprod!$B$1:$AG$1,0),FALSE)/1,0)-IFERROR(VLOOKUP($B98,'Slutlig allokering kvv'!$B$2:$AC$462,MATCH(R$3,'Slutlig allokering kvv'!$B$1:$AJ$1,0),FALSE)/1,0)</f>
        <v>41.22229999999999</v>
      </c>
      <c r="S98">
        <f>IFERROR(VLOOKUP($B98,Kraftvärmeprod!$B$1:$AH$479,MATCH(S$2,Kraftvärmeprod!$B$1:$AG$1,0),FALSE)/1,0)-IFERROR(VLOOKUP($B98,'Slutlig allokering kvv'!$B$2:$AC$462,MATCH(S$3,'Slutlig allokering kvv'!$B$1:$AJ$1,0),FALSE)/1,0)</f>
        <v>0</v>
      </c>
      <c r="T98">
        <f>IFERROR(VLOOKUP($B98,Kraftvärmeprod!$B$1:$AH$479,MATCH(T$2,Kraftvärmeprod!$B$1:$AG$1,0),FALSE)/1,0)-IFERROR(VLOOKUP($B98,'Slutlig allokering kvv'!$B$2:$AC$462,MATCH(T$3,'Slutlig allokering kvv'!$B$1:$AJ$1,0),FALSE)/1,0)</f>
        <v>0</v>
      </c>
      <c r="U98">
        <f>IFERROR(VLOOKUP($B98,Kraftvärmeprod!$B$1:$AH$479,MATCH(U$2,Kraftvärmeprod!$B$1:$AG$1,0),FALSE)/1,0)-IFERROR(VLOOKUP($B98,'Slutlig allokering kvv'!$B$2:$AC$462,MATCH(U$3,'Slutlig allokering kvv'!$B$1:$AJ$1,0),FALSE)/1,0)</f>
        <v>0</v>
      </c>
      <c r="V98">
        <f>IFERROR(VLOOKUP($B98,Kraftvärmeprod!$B$1:$AH$479,MATCH(V$2,Kraftvärmeprod!$B$1:$AG$1,0),FALSE)/1,0)-IFERROR(VLOOKUP($B98,'Slutlig allokering kvv'!$B$2:$AC$462,MATCH(V$3,'Slutlig allokering kvv'!$B$1:$AJ$1,0),FALSE)/1,0)</f>
        <v>0</v>
      </c>
      <c r="W98">
        <f>IFERROR(VLOOKUP($B98,Kraftvärmeprod!$B$1:$AH$479,MATCH(W$2,Kraftvärmeprod!$B$1:$AG$1,0),FALSE)/1,0)-IFERROR(VLOOKUP($B98,'Slutlig allokering kvv'!$B$2:$AC$462,MATCH(W$3,'Slutlig allokering kvv'!$B$1:$AJ$1,0),FALSE)/1,0)</f>
        <v>0</v>
      </c>
      <c r="X98">
        <f>IFERROR(VLOOKUP($B98,Kraftvärmeprod!$B$1:$AH$479,MATCH(X$2,Kraftvärmeprod!$B$1:$AG$1,0),FALSE)/1,0)-IFERROR(VLOOKUP($B98,'Slutlig allokering kvv'!$B$2:$AC$462,MATCH(X$3,'Slutlig allokering kvv'!$B$1:$AJ$1,0),FALSE)/1,0)</f>
        <v>0</v>
      </c>
      <c r="Y98">
        <f>IFERROR(VLOOKUP($B98,Kraftvärmeprod!$B$1:$AH$479,MATCH(Y$2,Kraftvärmeprod!$B$1:$AG$1,0),FALSE)/1,0)-IFERROR(VLOOKUP($B98,'Slutlig allokering kvv'!$B$2:$AC$462,MATCH(Y$3,'Slutlig allokering kvv'!$B$1:$AJ$1,0),FALSE)/1,0)</f>
        <v>0</v>
      </c>
      <c r="Z98">
        <f>IFERROR(VLOOKUP($B98,Kraftvärmeprod!$B$1:$AH$479,MATCH(Z$2,Kraftvärmeprod!$B$1:$AG$1,0),FALSE)/1,0)-IFERROR(VLOOKUP($B98,'Slutlig allokering kvv'!$B$2:$AC$462,MATCH(Z$3,'Slutlig allokering kvv'!$B$1:$AJ$1,0),FALSE)/1,0)</f>
        <v>0</v>
      </c>
      <c r="AA98">
        <f>IFERROR(VLOOKUP($B98,Kraftvärmeprod!$B$1:$AH$479,MATCH(AA$2,Kraftvärmeprod!$B$1:$AG$1,0),FALSE)/1,0)-IFERROR(VLOOKUP($B98,'Slutlig allokering kvv'!$B$2:$AC$462,MATCH(AA$3,'Slutlig allokering kvv'!$B$1:$AJ$1,0),FALSE)/1,0)</f>
        <v>0</v>
      </c>
      <c r="AB98">
        <f>IFERROR(VLOOKUP($B98,Kraftvärmeprod!$B$1:$AH$479,MATCH(AB$2,Kraftvärmeprod!$B$1:$AG$1,0),FALSE)/1,0)-IFERROR(VLOOKUP($B98,'Slutlig allokering kvv'!$B$2:$AC$462,MATCH(AB$3,'Slutlig allokering kvv'!$B$1:$AJ$1,0),FALSE)/1,0)</f>
        <v>32.059699999999999</v>
      </c>
      <c r="AE98">
        <f t="shared" si="2"/>
        <v>171.002927</v>
      </c>
      <c r="AG98">
        <f>IFERROR(VLOOKUP(B98,'Slutlig allokering kvv'!$B$2:$AJ$462,MATCH("Summa justerad allokerad tillförd energi (utan hjälpel och rökgaskondensering):",'Slutlig allokering kvv'!$B$1:$AK$1,0),FALSE)/1,"")</f>
        <v>202.76707299999998</v>
      </c>
      <c r="AI98" s="23">
        <f>IFERROR(1-VLOOKUP(B98,'Slutlig allokering kvv'!$B$2:$AJ$462,MATCH("Andel av bränsle i kvv som allokerats till värme, exklusive rökgaskondensering och hjälpel",'Slutlig allokering kvv'!$B$1:$AK$1,0),FALSE),"")</f>
        <v>0.45750843299355226</v>
      </c>
      <c r="AK98" s="23">
        <f t="shared" si="3"/>
        <v>0.45750843299355221</v>
      </c>
    </row>
    <row r="99" spans="1:37" x14ac:dyDescent="0.25">
      <c r="A99" s="2" t="s">
        <v>135</v>
      </c>
      <c r="B99" s="2" t="s">
        <v>138</v>
      </c>
      <c r="C99" s="2" t="str">
        <f>IFERROR(VLOOKUP($B99,Kraftvärmeprod!$B$1:$AH$479,MATCH(C$3,Kraftvärmeprod!$B$1:$AG$1,0),FALSE)/1,"")</f>
        <v/>
      </c>
      <c r="D99" s="2" t="str">
        <f>IFERROR(VLOOKUP($B99,Kraftvärmeprod!$B$1:$AH$479,MATCH(D$3,Kraftvärmeprod!$B$1:$AG$1,0),FALSE)/1,"")</f>
        <v/>
      </c>
      <c r="E99">
        <f>IFERROR(VLOOKUP($B99,Kraftvärmeprod!$B$1:$AH$479,MATCH(E$2,Kraftvärmeprod!$B$1:$AG$1,0),FALSE)/1,0)-IFERROR(VLOOKUP($B99,'Slutlig allokering kvv'!$B$2:$AC$462,MATCH(E$3,'Slutlig allokering kvv'!$B$1:$AJ$1,0),FALSE)/1,0)</f>
        <v>0</v>
      </c>
      <c r="F99">
        <f>IFERROR(VLOOKUP($B99,Kraftvärmeprod!$B$1:$AH$479,MATCH(F$2,Kraftvärmeprod!$B$1:$AG$1,0),FALSE)/1,0)-IFERROR(VLOOKUP($B99,'Slutlig allokering kvv'!$B$2:$AC$462,MATCH(F$3,'Slutlig allokering kvv'!$B$1:$AJ$1,0),FALSE)/1,0)</f>
        <v>0</v>
      </c>
      <c r="G99">
        <f>IFERROR(VLOOKUP($B99,Kraftvärmeprod!$B$1:$AH$479,MATCH(G$2,Kraftvärmeprod!$B$1:$AG$1,0),FALSE)/1,0)-IFERROR(VLOOKUP($B99,'Slutlig allokering kvv'!$B$2:$AC$462,MATCH(G$3,'Slutlig allokering kvv'!$B$1:$AJ$1,0),FALSE)/1,0)</f>
        <v>0</v>
      </c>
      <c r="H99">
        <f>IFERROR(VLOOKUP($B99,Kraftvärmeprod!$B$1:$AH$479,MATCH(H$2,Kraftvärmeprod!$B$1:$AG$1,0),FALSE)/1,0)-IFERROR(VLOOKUP($B99,'Slutlig allokering kvv'!$B$2:$AC$462,MATCH(H$3,'Slutlig allokering kvv'!$B$1:$AJ$1,0),FALSE)/1,0)</f>
        <v>0</v>
      </c>
      <c r="I99">
        <f>IFERROR(VLOOKUP($B99,Kraftvärmeprod!$B$1:$AH$479,MATCH(I$2,Kraftvärmeprod!$B$1:$AG$1,0),FALSE)/1,0)-IFERROR(VLOOKUP($B99,'Slutlig allokering kvv'!$B$2:$AC$462,MATCH(I$3,'Slutlig allokering kvv'!$B$1:$AJ$1,0),FALSE)/1,0)</f>
        <v>0</v>
      </c>
      <c r="J99">
        <f>IFERROR(VLOOKUP($B99,Kraftvärmeprod!$B$1:$AH$479,MATCH(J$2,Kraftvärmeprod!$B$1:$AG$1,0),FALSE)/1,0)-IFERROR(VLOOKUP($B99,'Slutlig allokering kvv'!$B$2:$AC$462,MATCH(J$3,'Slutlig allokering kvv'!$B$1:$AJ$1,0),FALSE)/1,0)</f>
        <v>0</v>
      </c>
      <c r="K99">
        <f>IFERROR(VLOOKUP($B99,Kraftvärmeprod!$B$1:$AH$479,MATCH(K$2,Kraftvärmeprod!$B$1:$AG$1,0),FALSE)/1,0)-IFERROR(VLOOKUP($B99,'Slutlig allokering kvv'!$B$2:$AC$462,MATCH(K$3,'Slutlig allokering kvv'!$B$1:$AJ$1,0),FALSE)/1,0)</f>
        <v>0</v>
      </c>
      <c r="L99">
        <f>IFERROR(VLOOKUP($B99,Kraftvärmeprod!$B$1:$AH$479,MATCH(L$2,Kraftvärmeprod!$B$1:$AG$1,0),FALSE)/1,0)-IFERROR(VLOOKUP($B99,'Slutlig allokering kvv'!$B$2:$AC$462,MATCH(L$3,'Slutlig allokering kvv'!$B$1:$AJ$1,0),FALSE)/1,0)</f>
        <v>0</v>
      </c>
      <c r="M99" s="40">
        <f>IFERROR(VLOOKUP($B99,Miljö!$B$1:$S$477,MATCH(M$2,Miljö!$B$1:$X$1,0),FALSE)/1,0)-IFERROR(VLOOKUP($B99,'Slutlig allokering kvv'!$B$2:$AC$462,MATCH(M$3,'Slutlig allokering kvv'!$B$1:$AJ$1,0),FALSE)/1,0)</f>
        <v>0</v>
      </c>
      <c r="N99">
        <f>IFERROR(VLOOKUP($B99,Kraftvärmeprod!$B$1:$AH$479,MATCH(N$2,Kraftvärmeprod!$B$1:$AG$1,0),FALSE)/1,0)-IFERROR(VLOOKUP($B99,'Slutlig allokering kvv'!$B$2:$AC$462,MATCH(N$3,'Slutlig allokering kvv'!$B$1:$AJ$1,0),FALSE)/1,0)</f>
        <v>0</v>
      </c>
      <c r="O99">
        <f>IFERROR(VLOOKUP($B99,Kraftvärmeprod!$B$1:$AH$479,MATCH(O$2,Kraftvärmeprod!$B$1:$AG$1,0),FALSE)/1,0)-IFERROR(VLOOKUP($B99,'Slutlig allokering kvv'!$B$2:$AC$462,MATCH(O$3,'Slutlig allokering kvv'!$B$1:$AJ$1,0),FALSE)/1,0)</f>
        <v>0</v>
      </c>
      <c r="P99">
        <f>IFERROR(VLOOKUP($B99,Kraftvärmeprod!$B$1:$AH$479,MATCH(P$2,Kraftvärmeprod!$B$1:$AG$1,0),FALSE)/1,0)-IFERROR(VLOOKUP($B99,'Slutlig allokering kvv'!$B$2:$AC$462,MATCH(P$3,'Slutlig allokering kvv'!$B$1:$AJ$1,0),FALSE)/1,0)</f>
        <v>0</v>
      </c>
      <c r="Q99">
        <f>IFERROR(VLOOKUP($B99,Kraftvärmeprod!$B$1:$AH$479,MATCH(Q$2,Kraftvärmeprod!$B$1:$AG$1,0),FALSE)/1,0)-IFERROR(VLOOKUP($B99,'Slutlig allokering kvv'!$B$2:$AC$462,MATCH(Q$3,'Slutlig allokering kvv'!$B$1:$AJ$1,0),FALSE)/1,0)</f>
        <v>0</v>
      </c>
      <c r="R99">
        <f>IFERROR(VLOOKUP($B99,Kraftvärmeprod!$B$1:$AH$479,MATCH(R$2,Kraftvärmeprod!$B$1:$AG$1,0),FALSE)/1,0)-IFERROR(VLOOKUP($B99,'Slutlig allokering kvv'!$B$2:$AC$462,MATCH(R$3,'Slutlig allokering kvv'!$B$1:$AJ$1,0),FALSE)/1,0)</f>
        <v>0</v>
      </c>
      <c r="S99">
        <f>IFERROR(VLOOKUP($B99,Kraftvärmeprod!$B$1:$AH$479,MATCH(S$2,Kraftvärmeprod!$B$1:$AG$1,0),FALSE)/1,0)-IFERROR(VLOOKUP($B99,'Slutlig allokering kvv'!$B$2:$AC$462,MATCH(S$3,'Slutlig allokering kvv'!$B$1:$AJ$1,0),FALSE)/1,0)</f>
        <v>0</v>
      </c>
      <c r="T99">
        <f>IFERROR(VLOOKUP($B99,Kraftvärmeprod!$B$1:$AH$479,MATCH(T$2,Kraftvärmeprod!$B$1:$AG$1,0),FALSE)/1,0)-IFERROR(VLOOKUP($B99,'Slutlig allokering kvv'!$B$2:$AC$462,MATCH(T$3,'Slutlig allokering kvv'!$B$1:$AJ$1,0),FALSE)/1,0)</f>
        <v>0</v>
      </c>
      <c r="U99">
        <f>IFERROR(VLOOKUP($B99,Kraftvärmeprod!$B$1:$AH$479,MATCH(U$2,Kraftvärmeprod!$B$1:$AG$1,0),FALSE)/1,0)-IFERROR(VLOOKUP($B99,'Slutlig allokering kvv'!$B$2:$AC$462,MATCH(U$3,'Slutlig allokering kvv'!$B$1:$AJ$1,0),FALSE)/1,0)</f>
        <v>0</v>
      </c>
      <c r="V99">
        <f>IFERROR(VLOOKUP($B99,Kraftvärmeprod!$B$1:$AH$479,MATCH(V$2,Kraftvärmeprod!$B$1:$AG$1,0),FALSE)/1,0)-IFERROR(VLOOKUP($B99,'Slutlig allokering kvv'!$B$2:$AC$462,MATCH(V$3,'Slutlig allokering kvv'!$B$1:$AJ$1,0),FALSE)/1,0)</f>
        <v>0</v>
      </c>
      <c r="W99">
        <f>IFERROR(VLOOKUP($B99,Kraftvärmeprod!$B$1:$AH$479,MATCH(W$2,Kraftvärmeprod!$B$1:$AG$1,0),FALSE)/1,0)-IFERROR(VLOOKUP($B99,'Slutlig allokering kvv'!$B$2:$AC$462,MATCH(W$3,'Slutlig allokering kvv'!$B$1:$AJ$1,0),FALSE)/1,0)</f>
        <v>0</v>
      </c>
      <c r="X99">
        <f>IFERROR(VLOOKUP($B99,Kraftvärmeprod!$B$1:$AH$479,MATCH(X$2,Kraftvärmeprod!$B$1:$AG$1,0),FALSE)/1,0)-IFERROR(VLOOKUP($B99,'Slutlig allokering kvv'!$B$2:$AC$462,MATCH(X$3,'Slutlig allokering kvv'!$B$1:$AJ$1,0),FALSE)/1,0)</f>
        <v>0</v>
      </c>
      <c r="Y99">
        <f>IFERROR(VLOOKUP($B99,Kraftvärmeprod!$B$1:$AH$479,MATCH(Y$2,Kraftvärmeprod!$B$1:$AG$1,0),FALSE)/1,0)-IFERROR(VLOOKUP($B99,'Slutlig allokering kvv'!$B$2:$AC$462,MATCH(Y$3,'Slutlig allokering kvv'!$B$1:$AJ$1,0),FALSE)/1,0)</f>
        <v>0</v>
      </c>
      <c r="Z99">
        <f>IFERROR(VLOOKUP($B99,Kraftvärmeprod!$B$1:$AH$479,MATCH(Z$2,Kraftvärmeprod!$B$1:$AG$1,0),FALSE)/1,0)-IFERROR(VLOOKUP($B99,'Slutlig allokering kvv'!$B$2:$AC$462,MATCH(Z$3,'Slutlig allokering kvv'!$B$1:$AJ$1,0),FALSE)/1,0)</f>
        <v>0</v>
      </c>
      <c r="AA99">
        <f>IFERROR(VLOOKUP($B99,Kraftvärmeprod!$B$1:$AH$479,MATCH(AA$2,Kraftvärmeprod!$B$1:$AG$1,0),FALSE)/1,0)-IFERROR(VLOOKUP($B99,'Slutlig allokering kvv'!$B$2:$AC$462,MATCH(AA$3,'Slutlig allokering kvv'!$B$1:$AJ$1,0),FALSE)/1,0)</f>
        <v>0</v>
      </c>
      <c r="AB99">
        <f>IFERROR(VLOOKUP($B99,Kraftvärmeprod!$B$1:$AH$479,MATCH(AB$2,Kraftvärmeprod!$B$1:$AG$1,0),FALSE)/1,0)-IFERROR(VLOOKUP($B99,'Slutlig allokering kvv'!$B$2:$AC$462,MATCH(AB$3,'Slutlig allokering kvv'!$B$1:$AJ$1,0),FALSE)/1,0)</f>
        <v>0</v>
      </c>
      <c r="AE99">
        <f t="shared" si="2"/>
        <v>0</v>
      </c>
      <c r="AG99">
        <f>IFERROR(VLOOKUP(B99,'Slutlig allokering kvv'!$B$2:$AJ$462,MATCH("Summa justerad allokerad tillförd energi (utan hjälpel och rökgaskondensering):",'Slutlig allokering kvv'!$B$1:$AK$1,0),FALSE)/1,"")</f>
        <v>0</v>
      </c>
      <c r="AI99" s="23" t="str">
        <f>IFERROR(1-VLOOKUP(B99,'Slutlig allokering kvv'!$B$2:$AJ$462,MATCH("Andel av bränsle i kvv som allokerats till värme, exklusive rökgaskondensering och hjälpel",'Slutlig allokering kvv'!$B$1:$AK$1,0),FALSE),"")</f>
        <v/>
      </c>
      <c r="AK99" s="23" t="str">
        <f t="shared" si="3"/>
        <v/>
      </c>
    </row>
    <row r="100" spans="1:37" x14ac:dyDescent="0.25">
      <c r="A100" s="2" t="s">
        <v>135</v>
      </c>
      <c r="B100" s="2" t="s">
        <v>139</v>
      </c>
      <c r="C100" s="2" t="str">
        <f>IFERROR(VLOOKUP($B100,Kraftvärmeprod!$B$1:$AH$479,MATCH(C$3,Kraftvärmeprod!$B$1:$AG$1,0),FALSE)/1,"")</f>
        <v/>
      </c>
      <c r="D100" s="2" t="str">
        <f>IFERROR(VLOOKUP($B100,Kraftvärmeprod!$B$1:$AH$479,MATCH(D$3,Kraftvärmeprod!$B$1:$AG$1,0),FALSE)/1,"")</f>
        <v/>
      </c>
      <c r="E100">
        <f>IFERROR(VLOOKUP($B100,Kraftvärmeprod!$B$1:$AH$479,MATCH(E$2,Kraftvärmeprod!$B$1:$AG$1,0),FALSE)/1,0)-IFERROR(VLOOKUP($B100,'Slutlig allokering kvv'!$B$2:$AC$462,MATCH(E$3,'Slutlig allokering kvv'!$B$1:$AJ$1,0),FALSE)/1,0)</f>
        <v>0</v>
      </c>
      <c r="F100">
        <f>IFERROR(VLOOKUP($B100,Kraftvärmeprod!$B$1:$AH$479,MATCH(F$2,Kraftvärmeprod!$B$1:$AG$1,0),FALSE)/1,0)-IFERROR(VLOOKUP($B100,'Slutlig allokering kvv'!$B$2:$AC$462,MATCH(F$3,'Slutlig allokering kvv'!$B$1:$AJ$1,0),FALSE)/1,0)</f>
        <v>0</v>
      </c>
      <c r="G100">
        <f>IFERROR(VLOOKUP($B100,Kraftvärmeprod!$B$1:$AH$479,MATCH(G$2,Kraftvärmeprod!$B$1:$AG$1,0),FALSE)/1,0)-IFERROR(VLOOKUP($B100,'Slutlig allokering kvv'!$B$2:$AC$462,MATCH(G$3,'Slutlig allokering kvv'!$B$1:$AJ$1,0),FALSE)/1,0)</f>
        <v>0</v>
      </c>
      <c r="H100">
        <f>IFERROR(VLOOKUP($B100,Kraftvärmeprod!$B$1:$AH$479,MATCH(H$2,Kraftvärmeprod!$B$1:$AG$1,0),FALSE)/1,0)-IFERROR(VLOOKUP($B100,'Slutlig allokering kvv'!$B$2:$AC$462,MATCH(H$3,'Slutlig allokering kvv'!$B$1:$AJ$1,0),FALSE)/1,0)</f>
        <v>0</v>
      </c>
      <c r="I100">
        <f>IFERROR(VLOOKUP($B100,Kraftvärmeprod!$B$1:$AH$479,MATCH(I$2,Kraftvärmeprod!$B$1:$AG$1,0),FALSE)/1,0)-IFERROR(VLOOKUP($B100,'Slutlig allokering kvv'!$B$2:$AC$462,MATCH(I$3,'Slutlig allokering kvv'!$B$1:$AJ$1,0),FALSE)/1,0)</f>
        <v>0</v>
      </c>
      <c r="J100">
        <f>IFERROR(VLOOKUP($B100,Kraftvärmeprod!$B$1:$AH$479,MATCH(J$2,Kraftvärmeprod!$B$1:$AG$1,0),FALSE)/1,0)-IFERROR(VLOOKUP($B100,'Slutlig allokering kvv'!$B$2:$AC$462,MATCH(J$3,'Slutlig allokering kvv'!$B$1:$AJ$1,0),FALSE)/1,0)</f>
        <v>0</v>
      </c>
      <c r="K100">
        <f>IFERROR(VLOOKUP($B100,Kraftvärmeprod!$B$1:$AH$479,MATCH(K$2,Kraftvärmeprod!$B$1:$AG$1,0),FALSE)/1,0)-IFERROR(VLOOKUP($B100,'Slutlig allokering kvv'!$B$2:$AC$462,MATCH(K$3,'Slutlig allokering kvv'!$B$1:$AJ$1,0),FALSE)/1,0)</f>
        <v>0</v>
      </c>
      <c r="L100">
        <f>IFERROR(VLOOKUP($B100,Kraftvärmeprod!$B$1:$AH$479,MATCH(L$2,Kraftvärmeprod!$B$1:$AG$1,0),FALSE)/1,0)-IFERROR(VLOOKUP($B100,'Slutlig allokering kvv'!$B$2:$AC$462,MATCH(L$3,'Slutlig allokering kvv'!$B$1:$AJ$1,0),FALSE)/1,0)</f>
        <v>0</v>
      </c>
      <c r="M100" s="40">
        <f>IFERROR(VLOOKUP($B100,Miljö!$B$1:$S$477,MATCH(M$2,Miljö!$B$1:$X$1,0),FALSE)/1,0)-IFERROR(VLOOKUP($B100,'Slutlig allokering kvv'!$B$2:$AC$462,MATCH(M$3,'Slutlig allokering kvv'!$B$1:$AJ$1,0),FALSE)/1,0)</f>
        <v>0</v>
      </c>
      <c r="N100">
        <f>IFERROR(VLOOKUP($B100,Kraftvärmeprod!$B$1:$AH$479,MATCH(N$2,Kraftvärmeprod!$B$1:$AG$1,0),FALSE)/1,0)-IFERROR(VLOOKUP($B100,'Slutlig allokering kvv'!$B$2:$AC$462,MATCH(N$3,'Slutlig allokering kvv'!$B$1:$AJ$1,0),FALSE)/1,0)</f>
        <v>0</v>
      </c>
      <c r="O100">
        <f>IFERROR(VLOOKUP($B100,Kraftvärmeprod!$B$1:$AH$479,MATCH(O$2,Kraftvärmeprod!$B$1:$AG$1,0),FALSE)/1,0)-IFERROR(VLOOKUP($B100,'Slutlig allokering kvv'!$B$2:$AC$462,MATCH(O$3,'Slutlig allokering kvv'!$B$1:$AJ$1,0),FALSE)/1,0)</f>
        <v>0</v>
      </c>
      <c r="P100">
        <f>IFERROR(VLOOKUP($B100,Kraftvärmeprod!$B$1:$AH$479,MATCH(P$2,Kraftvärmeprod!$B$1:$AG$1,0),FALSE)/1,0)-IFERROR(VLOOKUP($B100,'Slutlig allokering kvv'!$B$2:$AC$462,MATCH(P$3,'Slutlig allokering kvv'!$B$1:$AJ$1,0),FALSE)/1,0)</f>
        <v>0</v>
      </c>
      <c r="Q100">
        <f>IFERROR(VLOOKUP($B100,Kraftvärmeprod!$B$1:$AH$479,MATCH(Q$2,Kraftvärmeprod!$B$1:$AG$1,0),FALSE)/1,0)-IFERROR(VLOOKUP($B100,'Slutlig allokering kvv'!$B$2:$AC$462,MATCH(Q$3,'Slutlig allokering kvv'!$B$1:$AJ$1,0),FALSE)/1,0)</f>
        <v>0</v>
      </c>
      <c r="R100">
        <f>IFERROR(VLOOKUP($B100,Kraftvärmeprod!$B$1:$AH$479,MATCH(R$2,Kraftvärmeprod!$B$1:$AG$1,0),FALSE)/1,0)-IFERROR(VLOOKUP($B100,'Slutlig allokering kvv'!$B$2:$AC$462,MATCH(R$3,'Slutlig allokering kvv'!$B$1:$AJ$1,0),FALSE)/1,0)</f>
        <v>0</v>
      </c>
      <c r="S100">
        <f>IFERROR(VLOOKUP($B100,Kraftvärmeprod!$B$1:$AH$479,MATCH(S$2,Kraftvärmeprod!$B$1:$AG$1,0),FALSE)/1,0)-IFERROR(VLOOKUP($B100,'Slutlig allokering kvv'!$B$2:$AC$462,MATCH(S$3,'Slutlig allokering kvv'!$B$1:$AJ$1,0),FALSE)/1,0)</f>
        <v>0</v>
      </c>
      <c r="T100">
        <f>IFERROR(VLOOKUP($B100,Kraftvärmeprod!$B$1:$AH$479,MATCH(T$2,Kraftvärmeprod!$B$1:$AG$1,0),FALSE)/1,0)-IFERROR(VLOOKUP($B100,'Slutlig allokering kvv'!$B$2:$AC$462,MATCH(T$3,'Slutlig allokering kvv'!$B$1:$AJ$1,0),FALSE)/1,0)</f>
        <v>0</v>
      </c>
      <c r="U100">
        <f>IFERROR(VLOOKUP($B100,Kraftvärmeprod!$B$1:$AH$479,MATCH(U$2,Kraftvärmeprod!$B$1:$AG$1,0),FALSE)/1,0)-IFERROR(VLOOKUP($B100,'Slutlig allokering kvv'!$B$2:$AC$462,MATCH(U$3,'Slutlig allokering kvv'!$B$1:$AJ$1,0),FALSE)/1,0)</f>
        <v>0</v>
      </c>
      <c r="V100">
        <f>IFERROR(VLOOKUP($B100,Kraftvärmeprod!$B$1:$AH$479,MATCH(V$2,Kraftvärmeprod!$B$1:$AG$1,0),FALSE)/1,0)-IFERROR(VLOOKUP($B100,'Slutlig allokering kvv'!$B$2:$AC$462,MATCH(V$3,'Slutlig allokering kvv'!$B$1:$AJ$1,0),FALSE)/1,0)</f>
        <v>0</v>
      </c>
      <c r="W100">
        <f>IFERROR(VLOOKUP($B100,Kraftvärmeprod!$B$1:$AH$479,MATCH(W$2,Kraftvärmeprod!$B$1:$AG$1,0),FALSE)/1,0)-IFERROR(VLOOKUP($B100,'Slutlig allokering kvv'!$B$2:$AC$462,MATCH(W$3,'Slutlig allokering kvv'!$B$1:$AJ$1,0),FALSE)/1,0)</f>
        <v>0</v>
      </c>
      <c r="X100">
        <f>IFERROR(VLOOKUP($B100,Kraftvärmeprod!$B$1:$AH$479,MATCH(X$2,Kraftvärmeprod!$B$1:$AG$1,0),FALSE)/1,0)-IFERROR(VLOOKUP($B100,'Slutlig allokering kvv'!$B$2:$AC$462,MATCH(X$3,'Slutlig allokering kvv'!$B$1:$AJ$1,0),FALSE)/1,0)</f>
        <v>0</v>
      </c>
      <c r="Y100">
        <f>IFERROR(VLOOKUP($B100,Kraftvärmeprod!$B$1:$AH$479,MATCH(Y$2,Kraftvärmeprod!$B$1:$AG$1,0),FALSE)/1,0)-IFERROR(VLOOKUP($B100,'Slutlig allokering kvv'!$B$2:$AC$462,MATCH(Y$3,'Slutlig allokering kvv'!$B$1:$AJ$1,0),FALSE)/1,0)</f>
        <v>0</v>
      </c>
      <c r="Z100">
        <f>IFERROR(VLOOKUP($B100,Kraftvärmeprod!$B$1:$AH$479,MATCH(Z$2,Kraftvärmeprod!$B$1:$AG$1,0),FALSE)/1,0)-IFERROR(VLOOKUP($B100,'Slutlig allokering kvv'!$B$2:$AC$462,MATCH(Z$3,'Slutlig allokering kvv'!$B$1:$AJ$1,0),FALSE)/1,0)</f>
        <v>0</v>
      </c>
      <c r="AA100">
        <f>IFERROR(VLOOKUP($B100,Kraftvärmeprod!$B$1:$AH$479,MATCH(AA$2,Kraftvärmeprod!$B$1:$AG$1,0),FALSE)/1,0)-IFERROR(VLOOKUP($B100,'Slutlig allokering kvv'!$B$2:$AC$462,MATCH(AA$3,'Slutlig allokering kvv'!$B$1:$AJ$1,0),FALSE)/1,0)</f>
        <v>0</v>
      </c>
      <c r="AB100">
        <f>IFERROR(VLOOKUP($B100,Kraftvärmeprod!$B$1:$AH$479,MATCH(AB$2,Kraftvärmeprod!$B$1:$AG$1,0),FALSE)/1,0)-IFERROR(VLOOKUP($B100,'Slutlig allokering kvv'!$B$2:$AC$462,MATCH(AB$3,'Slutlig allokering kvv'!$B$1:$AJ$1,0),FALSE)/1,0)</f>
        <v>0</v>
      </c>
      <c r="AE100">
        <f t="shared" si="2"/>
        <v>0</v>
      </c>
      <c r="AG100">
        <f>IFERROR(VLOOKUP(B100,'Slutlig allokering kvv'!$B$2:$AJ$462,MATCH("Summa justerad allokerad tillförd energi (utan hjälpel och rökgaskondensering):",'Slutlig allokering kvv'!$B$1:$AK$1,0),FALSE)/1,"")</f>
        <v>0</v>
      </c>
      <c r="AI100" s="23" t="str">
        <f>IFERROR(1-VLOOKUP(B100,'Slutlig allokering kvv'!$B$2:$AJ$462,MATCH("Andel av bränsle i kvv som allokerats till värme, exklusive rökgaskondensering och hjälpel",'Slutlig allokering kvv'!$B$1:$AK$1,0),FALSE),"")</f>
        <v/>
      </c>
      <c r="AK100" s="23" t="str">
        <f t="shared" si="3"/>
        <v/>
      </c>
    </row>
    <row r="101" spans="1:37" x14ac:dyDescent="0.25">
      <c r="A101" s="2" t="s">
        <v>140</v>
      </c>
      <c r="B101" s="2" t="s">
        <v>141</v>
      </c>
      <c r="C101" s="2" t="str">
        <f>IFERROR(VLOOKUP($B101,Kraftvärmeprod!$B$1:$AH$479,MATCH(C$3,Kraftvärmeprod!$B$1:$AG$1,0),FALSE)/1,"")</f>
        <v/>
      </c>
      <c r="D101" s="2" t="str">
        <f>IFERROR(VLOOKUP($B101,Kraftvärmeprod!$B$1:$AH$479,MATCH(D$3,Kraftvärmeprod!$B$1:$AG$1,0),FALSE)/1,"")</f>
        <v/>
      </c>
      <c r="E101">
        <f>IFERROR(VLOOKUP($B101,Kraftvärmeprod!$B$1:$AH$479,MATCH(E$2,Kraftvärmeprod!$B$1:$AG$1,0),FALSE)/1,0)-IFERROR(VLOOKUP($B101,'Slutlig allokering kvv'!$B$2:$AC$462,MATCH(E$3,'Slutlig allokering kvv'!$B$1:$AJ$1,0),FALSE)/1,0)</f>
        <v>0</v>
      </c>
      <c r="F101">
        <f>IFERROR(VLOOKUP($B101,Kraftvärmeprod!$B$1:$AH$479,MATCH(F$2,Kraftvärmeprod!$B$1:$AG$1,0),FALSE)/1,0)-IFERROR(VLOOKUP($B101,'Slutlig allokering kvv'!$B$2:$AC$462,MATCH(F$3,'Slutlig allokering kvv'!$B$1:$AJ$1,0),FALSE)/1,0)</f>
        <v>0</v>
      </c>
      <c r="G101">
        <f>IFERROR(VLOOKUP($B101,Kraftvärmeprod!$B$1:$AH$479,MATCH(G$2,Kraftvärmeprod!$B$1:$AG$1,0),FALSE)/1,0)-IFERROR(VLOOKUP($B101,'Slutlig allokering kvv'!$B$2:$AC$462,MATCH(G$3,'Slutlig allokering kvv'!$B$1:$AJ$1,0),FALSE)/1,0)</f>
        <v>0</v>
      </c>
      <c r="H101">
        <f>IFERROR(VLOOKUP($B101,Kraftvärmeprod!$B$1:$AH$479,MATCH(H$2,Kraftvärmeprod!$B$1:$AG$1,0),FALSE)/1,0)-IFERROR(VLOOKUP($B101,'Slutlig allokering kvv'!$B$2:$AC$462,MATCH(H$3,'Slutlig allokering kvv'!$B$1:$AJ$1,0),FALSE)/1,0)</f>
        <v>0</v>
      </c>
      <c r="I101">
        <f>IFERROR(VLOOKUP($B101,Kraftvärmeprod!$B$1:$AH$479,MATCH(I$2,Kraftvärmeprod!$B$1:$AG$1,0),FALSE)/1,0)-IFERROR(VLOOKUP($B101,'Slutlig allokering kvv'!$B$2:$AC$462,MATCH(I$3,'Slutlig allokering kvv'!$B$1:$AJ$1,0),FALSE)/1,0)</f>
        <v>0</v>
      </c>
      <c r="J101">
        <f>IFERROR(VLOOKUP($B101,Kraftvärmeprod!$B$1:$AH$479,MATCH(J$2,Kraftvärmeprod!$B$1:$AG$1,0),FALSE)/1,0)-IFERROR(VLOOKUP($B101,'Slutlig allokering kvv'!$B$2:$AC$462,MATCH(J$3,'Slutlig allokering kvv'!$B$1:$AJ$1,0),FALSE)/1,0)</f>
        <v>0</v>
      </c>
      <c r="K101">
        <f>IFERROR(VLOOKUP($B101,Kraftvärmeprod!$B$1:$AH$479,MATCH(K$2,Kraftvärmeprod!$B$1:$AG$1,0),FALSE)/1,0)-IFERROR(VLOOKUP($B101,'Slutlig allokering kvv'!$B$2:$AC$462,MATCH(K$3,'Slutlig allokering kvv'!$B$1:$AJ$1,0),FALSE)/1,0)</f>
        <v>0</v>
      </c>
      <c r="L101">
        <f>IFERROR(VLOOKUP($B101,Kraftvärmeprod!$B$1:$AH$479,MATCH(L$2,Kraftvärmeprod!$B$1:$AG$1,0),FALSE)/1,0)-IFERROR(VLOOKUP($B101,'Slutlig allokering kvv'!$B$2:$AC$462,MATCH(L$3,'Slutlig allokering kvv'!$B$1:$AJ$1,0),FALSE)/1,0)</f>
        <v>0</v>
      </c>
      <c r="M101" s="40">
        <f>IFERROR(VLOOKUP($B101,Miljö!$B$1:$S$477,MATCH(M$2,Miljö!$B$1:$X$1,0),FALSE)/1,0)-IFERROR(VLOOKUP($B101,'Slutlig allokering kvv'!$B$2:$AC$462,MATCH(M$3,'Slutlig allokering kvv'!$B$1:$AJ$1,0),FALSE)/1,0)</f>
        <v>0</v>
      </c>
      <c r="N101">
        <f>IFERROR(VLOOKUP($B101,Kraftvärmeprod!$B$1:$AH$479,MATCH(N$2,Kraftvärmeprod!$B$1:$AG$1,0),FALSE)/1,0)-IFERROR(VLOOKUP($B101,'Slutlig allokering kvv'!$B$2:$AC$462,MATCH(N$3,'Slutlig allokering kvv'!$B$1:$AJ$1,0),FALSE)/1,0)</f>
        <v>0</v>
      </c>
      <c r="O101">
        <f>IFERROR(VLOOKUP($B101,Kraftvärmeprod!$B$1:$AH$479,MATCH(O$2,Kraftvärmeprod!$B$1:$AG$1,0),FALSE)/1,0)-IFERROR(VLOOKUP($B101,'Slutlig allokering kvv'!$B$2:$AC$462,MATCH(O$3,'Slutlig allokering kvv'!$B$1:$AJ$1,0),FALSE)/1,0)</f>
        <v>0</v>
      </c>
      <c r="P101">
        <f>IFERROR(VLOOKUP($B101,Kraftvärmeprod!$B$1:$AH$479,MATCH(P$2,Kraftvärmeprod!$B$1:$AG$1,0),FALSE)/1,0)-IFERROR(VLOOKUP($B101,'Slutlig allokering kvv'!$B$2:$AC$462,MATCH(P$3,'Slutlig allokering kvv'!$B$1:$AJ$1,0),FALSE)/1,0)</f>
        <v>0</v>
      </c>
      <c r="Q101">
        <f>IFERROR(VLOOKUP($B101,Kraftvärmeprod!$B$1:$AH$479,MATCH(Q$2,Kraftvärmeprod!$B$1:$AG$1,0),FALSE)/1,0)-IFERROR(VLOOKUP($B101,'Slutlig allokering kvv'!$B$2:$AC$462,MATCH(Q$3,'Slutlig allokering kvv'!$B$1:$AJ$1,0),FALSE)/1,0)</f>
        <v>0</v>
      </c>
      <c r="R101">
        <f>IFERROR(VLOOKUP($B101,Kraftvärmeprod!$B$1:$AH$479,MATCH(R$2,Kraftvärmeprod!$B$1:$AG$1,0),FALSE)/1,0)-IFERROR(VLOOKUP($B101,'Slutlig allokering kvv'!$B$2:$AC$462,MATCH(R$3,'Slutlig allokering kvv'!$B$1:$AJ$1,0),FALSE)/1,0)</f>
        <v>0</v>
      </c>
      <c r="S101">
        <f>IFERROR(VLOOKUP($B101,Kraftvärmeprod!$B$1:$AH$479,MATCH(S$2,Kraftvärmeprod!$B$1:$AG$1,0),FALSE)/1,0)-IFERROR(VLOOKUP($B101,'Slutlig allokering kvv'!$B$2:$AC$462,MATCH(S$3,'Slutlig allokering kvv'!$B$1:$AJ$1,0),FALSE)/1,0)</f>
        <v>0</v>
      </c>
      <c r="T101">
        <f>IFERROR(VLOOKUP($B101,Kraftvärmeprod!$B$1:$AH$479,MATCH(T$2,Kraftvärmeprod!$B$1:$AG$1,0),FALSE)/1,0)-IFERROR(VLOOKUP($B101,'Slutlig allokering kvv'!$B$2:$AC$462,MATCH(T$3,'Slutlig allokering kvv'!$B$1:$AJ$1,0),FALSE)/1,0)</f>
        <v>0</v>
      </c>
      <c r="U101">
        <f>IFERROR(VLOOKUP($B101,Kraftvärmeprod!$B$1:$AH$479,MATCH(U$2,Kraftvärmeprod!$B$1:$AG$1,0),FALSE)/1,0)-IFERROR(VLOOKUP($B101,'Slutlig allokering kvv'!$B$2:$AC$462,MATCH(U$3,'Slutlig allokering kvv'!$B$1:$AJ$1,0),FALSE)/1,0)</f>
        <v>0</v>
      </c>
      <c r="V101">
        <f>IFERROR(VLOOKUP($B101,Kraftvärmeprod!$B$1:$AH$479,MATCH(V$2,Kraftvärmeprod!$B$1:$AG$1,0),FALSE)/1,0)-IFERROR(VLOOKUP($B101,'Slutlig allokering kvv'!$B$2:$AC$462,MATCH(V$3,'Slutlig allokering kvv'!$B$1:$AJ$1,0),FALSE)/1,0)</f>
        <v>0</v>
      </c>
      <c r="W101">
        <f>IFERROR(VLOOKUP($B101,Kraftvärmeprod!$B$1:$AH$479,MATCH(W$2,Kraftvärmeprod!$B$1:$AG$1,0),FALSE)/1,0)-IFERROR(VLOOKUP($B101,'Slutlig allokering kvv'!$B$2:$AC$462,MATCH(W$3,'Slutlig allokering kvv'!$B$1:$AJ$1,0),FALSE)/1,0)</f>
        <v>0</v>
      </c>
      <c r="X101">
        <f>IFERROR(VLOOKUP($B101,Kraftvärmeprod!$B$1:$AH$479,MATCH(X$2,Kraftvärmeprod!$B$1:$AG$1,0),FALSE)/1,0)-IFERROR(VLOOKUP($B101,'Slutlig allokering kvv'!$B$2:$AC$462,MATCH(X$3,'Slutlig allokering kvv'!$B$1:$AJ$1,0),FALSE)/1,0)</f>
        <v>0</v>
      </c>
      <c r="Y101">
        <f>IFERROR(VLOOKUP($B101,Kraftvärmeprod!$B$1:$AH$479,MATCH(Y$2,Kraftvärmeprod!$B$1:$AG$1,0),FALSE)/1,0)-IFERROR(VLOOKUP($B101,'Slutlig allokering kvv'!$B$2:$AC$462,MATCH(Y$3,'Slutlig allokering kvv'!$B$1:$AJ$1,0),FALSE)/1,0)</f>
        <v>0</v>
      </c>
      <c r="Z101">
        <f>IFERROR(VLOOKUP($B101,Kraftvärmeprod!$B$1:$AH$479,MATCH(Z$2,Kraftvärmeprod!$B$1:$AG$1,0),FALSE)/1,0)-IFERROR(VLOOKUP($B101,'Slutlig allokering kvv'!$B$2:$AC$462,MATCH(Z$3,'Slutlig allokering kvv'!$B$1:$AJ$1,0),FALSE)/1,0)</f>
        <v>0</v>
      </c>
      <c r="AA101">
        <f>IFERROR(VLOOKUP($B101,Kraftvärmeprod!$B$1:$AH$479,MATCH(AA$2,Kraftvärmeprod!$B$1:$AG$1,0),FALSE)/1,0)-IFERROR(VLOOKUP($B101,'Slutlig allokering kvv'!$B$2:$AC$462,MATCH(AA$3,'Slutlig allokering kvv'!$B$1:$AJ$1,0),FALSE)/1,0)</f>
        <v>0</v>
      </c>
      <c r="AB101">
        <f>IFERROR(VLOOKUP($B101,Kraftvärmeprod!$B$1:$AH$479,MATCH(AB$2,Kraftvärmeprod!$B$1:$AG$1,0),FALSE)/1,0)-IFERROR(VLOOKUP($B101,'Slutlig allokering kvv'!$B$2:$AC$462,MATCH(AB$3,'Slutlig allokering kvv'!$B$1:$AJ$1,0),FALSE)/1,0)</f>
        <v>0</v>
      </c>
      <c r="AE101">
        <f t="shared" si="2"/>
        <v>0</v>
      </c>
      <c r="AG101">
        <f>IFERROR(VLOOKUP(B101,'Slutlig allokering kvv'!$B$2:$AJ$462,MATCH("Summa justerad allokerad tillförd energi (utan hjälpel och rökgaskondensering):",'Slutlig allokering kvv'!$B$1:$AK$1,0),FALSE)/1,"")</f>
        <v>0</v>
      </c>
      <c r="AI101" s="23" t="str">
        <f>IFERROR(1-VLOOKUP(B101,'Slutlig allokering kvv'!$B$2:$AJ$462,MATCH("Andel av bränsle i kvv som allokerats till värme, exklusive rökgaskondensering och hjälpel",'Slutlig allokering kvv'!$B$1:$AK$1,0),FALSE),"")</f>
        <v/>
      </c>
      <c r="AK101" s="23" t="str">
        <f t="shared" si="3"/>
        <v/>
      </c>
    </row>
    <row r="102" spans="1:37" x14ac:dyDescent="0.25">
      <c r="A102" s="2" t="s">
        <v>142</v>
      </c>
      <c r="B102" s="2" t="s">
        <v>143</v>
      </c>
      <c r="C102" s="2" t="str">
        <f>IFERROR(VLOOKUP($B102,Kraftvärmeprod!$B$1:$AH$479,MATCH(C$3,Kraftvärmeprod!$B$1:$AG$1,0),FALSE)/1,"")</f>
        <v/>
      </c>
      <c r="D102" s="2" t="str">
        <f>IFERROR(VLOOKUP($B102,Kraftvärmeprod!$B$1:$AH$479,MATCH(D$3,Kraftvärmeprod!$B$1:$AG$1,0),FALSE)/1,"")</f>
        <v/>
      </c>
      <c r="E102">
        <f>IFERROR(VLOOKUP($B102,Kraftvärmeprod!$B$1:$AH$479,MATCH(E$2,Kraftvärmeprod!$B$1:$AG$1,0),FALSE)/1,0)-IFERROR(VLOOKUP($B102,'Slutlig allokering kvv'!$B$2:$AC$462,MATCH(E$3,'Slutlig allokering kvv'!$B$1:$AJ$1,0),FALSE)/1,0)</f>
        <v>0</v>
      </c>
      <c r="F102">
        <f>IFERROR(VLOOKUP($B102,Kraftvärmeprod!$B$1:$AH$479,MATCH(F$2,Kraftvärmeprod!$B$1:$AG$1,0),FALSE)/1,0)-IFERROR(VLOOKUP($B102,'Slutlig allokering kvv'!$B$2:$AC$462,MATCH(F$3,'Slutlig allokering kvv'!$B$1:$AJ$1,0),FALSE)/1,0)</f>
        <v>0</v>
      </c>
      <c r="G102">
        <f>IFERROR(VLOOKUP($B102,Kraftvärmeprod!$B$1:$AH$479,MATCH(G$2,Kraftvärmeprod!$B$1:$AG$1,0),FALSE)/1,0)-IFERROR(VLOOKUP($B102,'Slutlig allokering kvv'!$B$2:$AC$462,MATCH(G$3,'Slutlig allokering kvv'!$B$1:$AJ$1,0),FALSE)/1,0)</f>
        <v>0</v>
      </c>
      <c r="H102">
        <f>IFERROR(VLOOKUP($B102,Kraftvärmeprod!$B$1:$AH$479,MATCH(H$2,Kraftvärmeprod!$B$1:$AG$1,0),FALSE)/1,0)-IFERROR(VLOOKUP($B102,'Slutlig allokering kvv'!$B$2:$AC$462,MATCH(H$3,'Slutlig allokering kvv'!$B$1:$AJ$1,0),FALSE)/1,0)</f>
        <v>0</v>
      </c>
      <c r="I102">
        <f>IFERROR(VLOOKUP($B102,Kraftvärmeprod!$B$1:$AH$479,MATCH(I$2,Kraftvärmeprod!$B$1:$AG$1,0),FALSE)/1,0)-IFERROR(VLOOKUP($B102,'Slutlig allokering kvv'!$B$2:$AC$462,MATCH(I$3,'Slutlig allokering kvv'!$B$1:$AJ$1,0),FALSE)/1,0)</f>
        <v>0</v>
      </c>
      <c r="J102">
        <f>IFERROR(VLOOKUP($B102,Kraftvärmeprod!$B$1:$AH$479,MATCH(J$2,Kraftvärmeprod!$B$1:$AG$1,0),FALSE)/1,0)-IFERROR(VLOOKUP($B102,'Slutlig allokering kvv'!$B$2:$AC$462,MATCH(J$3,'Slutlig allokering kvv'!$B$1:$AJ$1,0),FALSE)/1,0)</f>
        <v>0</v>
      </c>
      <c r="K102">
        <f>IFERROR(VLOOKUP($B102,Kraftvärmeprod!$B$1:$AH$479,MATCH(K$2,Kraftvärmeprod!$B$1:$AG$1,0),FALSE)/1,0)-IFERROR(VLOOKUP($B102,'Slutlig allokering kvv'!$B$2:$AC$462,MATCH(K$3,'Slutlig allokering kvv'!$B$1:$AJ$1,0),FALSE)/1,0)</f>
        <v>0</v>
      </c>
      <c r="L102">
        <f>IFERROR(VLOOKUP($B102,Kraftvärmeprod!$B$1:$AH$479,MATCH(L$2,Kraftvärmeprod!$B$1:$AG$1,0),FALSE)/1,0)-IFERROR(VLOOKUP($B102,'Slutlig allokering kvv'!$B$2:$AC$462,MATCH(L$3,'Slutlig allokering kvv'!$B$1:$AJ$1,0),FALSE)/1,0)</f>
        <v>0</v>
      </c>
      <c r="M102" s="40">
        <f>IFERROR(VLOOKUP($B102,Miljö!$B$1:$S$477,MATCH(M$2,Miljö!$B$1:$X$1,0),FALSE)/1,0)-IFERROR(VLOOKUP($B102,'Slutlig allokering kvv'!$B$2:$AC$462,MATCH(M$3,'Slutlig allokering kvv'!$B$1:$AJ$1,0),FALSE)/1,0)</f>
        <v>0</v>
      </c>
      <c r="N102">
        <f>IFERROR(VLOOKUP($B102,Kraftvärmeprod!$B$1:$AH$479,MATCH(N$2,Kraftvärmeprod!$B$1:$AG$1,0),FALSE)/1,0)-IFERROR(VLOOKUP($B102,'Slutlig allokering kvv'!$B$2:$AC$462,MATCH(N$3,'Slutlig allokering kvv'!$B$1:$AJ$1,0),FALSE)/1,0)</f>
        <v>0</v>
      </c>
      <c r="O102">
        <f>IFERROR(VLOOKUP($B102,Kraftvärmeprod!$B$1:$AH$479,MATCH(O$2,Kraftvärmeprod!$B$1:$AG$1,0),FALSE)/1,0)-IFERROR(VLOOKUP($B102,'Slutlig allokering kvv'!$B$2:$AC$462,MATCH(O$3,'Slutlig allokering kvv'!$B$1:$AJ$1,0),FALSE)/1,0)</f>
        <v>0</v>
      </c>
      <c r="P102">
        <f>IFERROR(VLOOKUP($B102,Kraftvärmeprod!$B$1:$AH$479,MATCH(P$2,Kraftvärmeprod!$B$1:$AG$1,0),FALSE)/1,0)-IFERROR(VLOOKUP($B102,'Slutlig allokering kvv'!$B$2:$AC$462,MATCH(P$3,'Slutlig allokering kvv'!$B$1:$AJ$1,0),FALSE)/1,0)</f>
        <v>0</v>
      </c>
      <c r="Q102">
        <f>IFERROR(VLOOKUP($B102,Kraftvärmeprod!$B$1:$AH$479,MATCH(Q$2,Kraftvärmeprod!$B$1:$AG$1,0),FALSE)/1,0)-IFERROR(VLOOKUP($B102,'Slutlig allokering kvv'!$B$2:$AC$462,MATCH(Q$3,'Slutlig allokering kvv'!$B$1:$AJ$1,0),FALSE)/1,0)</f>
        <v>0</v>
      </c>
      <c r="R102">
        <f>IFERROR(VLOOKUP($B102,Kraftvärmeprod!$B$1:$AH$479,MATCH(R$2,Kraftvärmeprod!$B$1:$AG$1,0),FALSE)/1,0)-IFERROR(VLOOKUP($B102,'Slutlig allokering kvv'!$B$2:$AC$462,MATCH(R$3,'Slutlig allokering kvv'!$B$1:$AJ$1,0),FALSE)/1,0)</f>
        <v>0</v>
      </c>
      <c r="S102">
        <f>IFERROR(VLOOKUP($B102,Kraftvärmeprod!$B$1:$AH$479,MATCH(S$2,Kraftvärmeprod!$B$1:$AG$1,0),FALSE)/1,0)-IFERROR(VLOOKUP($B102,'Slutlig allokering kvv'!$B$2:$AC$462,MATCH(S$3,'Slutlig allokering kvv'!$B$1:$AJ$1,0),FALSE)/1,0)</f>
        <v>0</v>
      </c>
      <c r="T102">
        <f>IFERROR(VLOOKUP($B102,Kraftvärmeprod!$B$1:$AH$479,MATCH(T$2,Kraftvärmeprod!$B$1:$AG$1,0),FALSE)/1,0)-IFERROR(VLOOKUP($B102,'Slutlig allokering kvv'!$B$2:$AC$462,MATCH(T$3,'Slutlig allokering kvv'!$B$1:$AJ$1,0),FALSE)/1,0)</f>
        <v>0</v>
      </c>
      <c r="U102">
        <f>IFERROR(VLOOKUP($B102,Kraftvärmeprod!$B$1:$AH$479,MATCH(U$2,Kraftvärmeprod!$B$1:$AG$1,0),FALSE)/1,0)-IFERROR(VLOOKUP($B102,'Slutlig allokering kvv'!$B$2:$AC$462,MATCH(U$3,'Slutlig allokering kvv'!$B$1:$AJ$1,0),FALSE)/1,0)</f>
        <v>0</v>
      </c>
      <c r="V102">
        <f>IFERROR(VLOOKUP($B102,Kraftvärmeprod!$B$1:$AH$479,MATCH(V$2,Kraftvärmeprod!$B$1:$AG$1,0),FALSE)/1,0)-IFERROR(VLOOKUP($B102,'Slutlig allokering kvv'!$B$2:$AC$462,MATCH(V$3,'Slutlig allokering kvv'!$B$1:$AJ$1,0),FALSE)/1,0)</f>
        <v>0</v>
      </c>
      <c r="W102">
        <f>IFERROR(VLOOKUP($B102,Kraftvärmeprod!$B$1:$AH$479,MATCH(W$2,Kraftvärmeprod!$B$1:$AG$1,0),FALSE)/1,0)-IFERROR(VLOOKUP($B102,'Slutlig allokering kvv'!$B$2:$AC$462,MATCH(W$3,'Slutlig allokering kvv'!$B$1:$AJ$1,0),FALSE)/1,0)</f>
        <v>0</v>
      </c>
      <c r="X102">
        <f>IFERROR(VLOOKUP($B102,Kraftvärmeprod!$B$1:$AH$479,MATCH(X$2,Kraftvärmeprod!$B$1:$AG$1,0),FALSE)/1,0)-IFERROR(VLOOKUP($B102,'Slutlig allokering kvv'!$B$2:$AC$462,MATCH(X$3,'Slutlig allokering kvv'!$B$1:$AJ$1,0),FALSE)/1,0)</f>
        <v>0</v>
      </c>
      <c r="Y102">
        <f>IFERROR(VLOOKUP($B102,Kraftvärmeprod!$B$1:$AH$479,MATCH(Y$2,Kraftvärmeprod!$B$1:$AG$1,0),FALSE)/1,0)-IFERROR(VLOOKUP($B102,'Slutlig allokering kvv'!$B$2:$AC$462,MATCH(Y$3,'Slutlig allokering kvv'!$B$1:$AJ$1,0),FALSE)/1,0)</f>
        <v>0</v>
      </c>
      <c r="Z102">
        <f>IFERROR(VLOOKUP($B102,Kraftvärmeprod!$B$1:$AH$479,MATCH(Z$2,Kraftvärmeprod!$B$1:$AG$1,0),FALSE)/1,0)-IFERROR(VLOOKUP($B102,'Slutlig allokering kvv'!$B$2:$AC$462,MATCH(Z$3,'Slutlig allokering kvv'!$B$1:$AJ$1,0),FALSE)/1,0)</f>
        <v>0</v>
      </c>
      <c r="AA102">
        <f>IFERROR(VLOOKUP($B102,Kraftvärmeprod!$B$1:$AH$479,MATCH(AA$2,Kraftvärmeprod!$B$1:$AG$1,0),FALSE)/1,0)-IFERROR(VLOOKUP($B102,'Slutlig allokering kvv'!$B$2:$AC$462,MATCH(AA$3,'Slutlig allokering kvv'!$B$1:$AJ$1,0),FALSE)/1,0)</f>
        <v>0</v>
      </c>
      <c r="AB102">
        <f>IFERROR(VLOOKUP($B102,Kraftvärmeprod!$B$1:$AH$479,MATCH(AB$2,Kraftvärmeprod!$B$1:$AG$1,0),FALSE)/1,0)-IFERROR(VLOOKUP($B102,'Slutlig allokering kvv'!$B$2:$AC$462,MATCH(AB$3,'Slutlig allokering kvv'!$B$1:$AJ$1,0),FALSE)/1,0)</f>
        <v>0</v>
      </c>
      <c r="AE102">
        <f t="shared" si="2"/>
        <v>0</v>
      </c>
      <c r="AG102">
        <f>IFERROR(VLOOKUP(B102,'Slutlig allokering kvv'!$B$2:$AJ$462,MATCH("Summa justerad allokerad tillförd energi (utan hjälpel och rökgaskondensering):",'Slutlig allokering kvv'!$B$1:$AK$1,0),FALSE)/1,"")</f>
        <v>0</v>
      </c>
      <c r="AI102" s="23" t="str">
        <f>IFERROR(1-VLOOKUP(B102,'Slutlig allokering kvv'!$B$2:$AJ$462,MATCH("Andel av bränsle i kvv som allokerats till värme, exklusive rökgaskondensering och hjälpel",'Slutlig allokering kvv'!$B$1:$AK$1,0),FALSE),"")</f>
        <v/>
      </c>
      <c r="AK102" s="23" t="str">
        <f t="shared" si="3"/>
        <v/>
      </c>
    </row>
    <row r="103" spans="1:37" x14ac:dyDescent="0.25">
      <c r="A103" s="2" t="s">
        <v>144</v>
      </c>
      <c r="B103" s="2" t="s">
        <v>145</v>
      </c>
      <c r="C103" s="2">
        <f>IFERROR(VLOOKUP($B103,Kraftvärmeprod!$B$1:$AH$479,MATCH(C$3,Kraftvärmeprod!$B$1:$AG$1,0),FALSE)/1,"")</f>
        <v>2579.4193599999999</v>
      </c>
      <c r="D103" s="2">
        <f>IFERROR(VLOOKUP($B103,Kraftvärmeprod!$B$1:$AH$479,MATCH(D$3,Kraftvärmeprod!$B$1:$AG$1,0),FALSE)/1,"")</f>
        <v>1046.3708979999999</v>
      </c>
      <c r="E103">
        <f>IFERROR(VLOOKUP($B103,Kraftvärmeprod!$B$1:$AH$479,MATCH(E$2,Kraftvärmeprod!$B$1:$AG$1,0),FALSE)/1,0)-IFERROR(VLOOKUP($B103,'Slutlig allokering kvv'!$B$2:$AC$462,MATCH(E$3,'Slutlig allokering kvv'!$B$1:$AJ$1,0),FALSE)/1,0)</f>
        <v>918.8</v>
      </c>
      <c r="F103">
        <f>IFERROR(VLOOKUP($B103,Kraftvärmeprod!$B$1:$AH$479,MATCH(F$2,Kraftvärmeprod!$B$1:$AG$1,0),FALSE)/1,0)-IFERROR(VLOOKUP($B103,'Slutlig allokering kvv'!$B$2:$AC$462,MATCH(F$3,'Slutlig allokering kvv'!$B$1:$AJ$1,0),FALSE)/1,0)</f>
        <v>0</v>
      </c>
      <c r="G103">
        <f>IFERROR(VLOOKUP($B103,Kraftvärmeprod!$B$1:$AH$479,MATCH(G$2,Kraftvärmeprod!$B$1:$AG$1,0),FALSE)/1,0)-IFERROR(VLOOKUP($B103,'Slutlig allokering kvv'!$B$2:$AC$462,MATCH(G$3,'Slutlig allokering kvv'!$B$1:$AJ$1,0),FALSE)/1,0)</f>
        <v>0</v>
      </c>
      <c r="H103">
        <f>IFERROR(VLOOKUP($B103,Kraftvärmeprod!$B$1:$AH$479,MATCH(H$2,Kraftvärmeprod!$B$1:$AG$1,0),FALSE)/1,0)-IFERROR(VLOOKUP($B103,'Slutlig allokering kvv'!$B$2:$AC$462,MATCH(H$3,'Slutlig allokering kvv'!$B$1:$AJ$1,0),FALSE)/1,0)</f>
        <v>0.39999999999999997</v>
      </c>
      <c r="I103">
        <f>IFERROR(VLOOKUP($B103,Kraftvärmeprod!$B$1:$AH$479,MATCH(I$2,Kraftvärmeprod!$B$1:$AG$1,0),FALSE)/1,0)-IFERROR(VLOOKUP($B103,'Slutlig allokering kvv'!$B$2:$AC$462,MATCH(I$3,'Slutlig allokering kvv'!$B$1:$AJ$1,0),FALSE)/1,0)</f>
        <v>28.799999999999997</v>
      </c>
      <c r="J103">
        <f>IFERROR(VLOOKUP($B103,Kraftvärmeprod!$B$1:$AH$479,MATCH(J$2,Kraftvärmeprod!$B$1:$AG$1,0),FALSE)/1,0)-IFERROR(VLOOKUP($B103,'Slutlig allokering kvv'!$B$2:$AC$462,MATCH(J$3,'Slutlig allokering kvv'!$B$1:$AJ$1,0),FALSE)/1,0)</f>
        <v>0</v>
      </c>
      <c r="K103">
        <f>IFERROR(VLOOKUP($B103,Kraftvärmeprod!$B$1:$AH$479,MATCH(K$2,Kraftvärmeprod!$B$1:$AG$1,0),FALSE)/1,0)-IFERROR(VLOOKUP($B103,'Slutlig allokering kvv'!$B$2:$AC$462,MATCH(K$3,'Slutlig allokering kvv'!$B$1:$AJ$1,0),FALSE)/1,0)</f>
        <v>20.299999999999997</v>
      </c>
      <c r="L103">
        <f>IFERROR(VLOOKUP($B103,Kraftvärmeprod!$B$1:$AH$479,MATCH(L$2,Kraftvärmeprod!$B$1:$AG$1,0),FALSE)/1,0)-IFERROR(VLOOKUP($B103,'Slutlig allokering kvv'!$B$2:$AC$462,MATCH(L$3,'Slutlig allokering kvv'!$B$1:$AJ$1,0),FALSE)/1,0)</f>
        <v>225</v>
      </c>
      <c r="M103" s="40">
        <f>IFERROR(VLOOKUP($B103,Miljö!$B$1:$S$477,MATCH(M$2,Miljö!$B$1:$X$1,0),FALSE)/1,0)-IFERROR(VLOOKUP($B103,'Slutlig allokering kvv'!$B$2:$AC$462,MATCH(M$3,'Slutlig allokering kvv'!$B$1:$AJ$1,0),FALSE)/1,0)</f>
        <v>150.79999999999998</v>
      </c>
      <c r="N103">
        <f>IFERROR(VLOOKUP($B103,Kraftvärmeprod!$B$1:$AH$479,MATCH(N$2,Kraftvärmeprod!$B$1:$AG$1,0),FALSE)/1,0)-IFERROR(VLOOKUP($B103,'Slutlig allokering kvv'!$B$2:$AC$462,MATCH(N$3,'Slutlig allokering kvv'!$B$1:$AJ$1,0),FALSE)/1,0)</f>
        <v>0</v>
      </c>
      <c r="O103">
        <f>IFERROR(VLOOKUP($B103,Kraftvärmeprod!$B$1:$AH$479,MATCH(O$2,Kraftvärmeprod!$B$1:$AG$1,0),FALSE)/1,0)-IFERROR(VLOOKUP($B103,'Slutlig allokering kvv'!$B$2:$AC$462,MATCH(O$3,'Slutlig allokering kvv'!$B$1:$AJ$1,0),FALSE)/1,0)</f>
        <v>0</v>
      </c>
      <c r="P103">
        <f>IFERROR(VLOOKUP($B103,Kraftvärmeprod!$B$1:$AH$479,MATCH(P$2,Kraftvärmeprod!$B$1:$AG$1,0),FALSE)/1,0)-IFERROR(VLOOKUP($B103,'Slutlig allokering kvv'!$B$2:$AC$462,MATCH(P$3,'Slutlig allokering kvv'!$B$1:$AJ$1,0),FALSE)/1,0)</f>
        <v>0</v>
      </c>
      <c r="Q103">
        <f>IFERROR(VLOOKUP($B103,Kraftvärmeprod!$B$1:$AH$479,MATCH(Q$2,Kraftvärmeprod!$B$1:$AG$1,0),FALSE)/1,0)-IFERROR(VLOOKUP($B103,'Slutlig allokering kvv'!$B$2:$AC$462,MATCH(Q$3,'Slutlig allokering kvv'!$B$1:$AJ$1,0),FALSE)/1,0)</f>
        <v>0</v>
      </c>
      <c r="R103">
        <f>IFERROR(VLOOKUP($B103,Kraftvärmeprod!$B$1:$AH$479,MATCH(R$2,Kraftvärmeprod!$B$1:$AG$1,0),FALSE)/1,0)-IFERROR(VLOOKUP($B103,'Slutlig allokering kvv'!$B$2:$AC$462,MATCH(R$3,'Slutlig allokering kvv'!$B$1:$AJ$1,0),FALSE)/1,0)</f>
        <v>0</v>
      </c>
      <c r="S103">
        <f>IFERROR(VLOOKUP($B103,Kraftvärmeprod!$B$1:$AH$479,MATCH(S$2,Kraftvärmeprod!$B$1:$AG$1,0),FALSE)/1,0)-IFERROR(VLOOKUP($B103,'Slutlig allokering kvv'!$B$2:$AC$462,MATCH(S$3,'Slutlig allokering kvv'!$B$1:$AJ$1,0),FALSE)/1,0)</f>
        <v>751.4</v>
      </c>
      <c r="T103">
        <f>IFERROR(VLOOKUP($B103,Kraftvärmeprod!$B$1:$AH$479,MATCH(T$2,Kraftvärmeprod!$B$1:$AG$1,0),FALSE)/1,0)-IFERROR(VLOOKUP($B103,'Slutlig allokering kvv'!$B$2:$AC$462,MATCH(T$3,'Slutlig allokering kvv'!$B$1:$AJ$1,0),FALSE)/1,0)</f>
        <v>0</v>
      </c>
      <c r="U103">
        <f>IFERROR(VLOOKUP($B103,Kraftvärmeprod!$B$1:$AH$479,MATCH(U$2,Kraftvärmeprod!$B$1:$AG$1,0),FALSE)/1,0)-IFERROR(VLOOKUP($B103,'Slutlig allokering kvv'!$B$2:$AC$462,MATCH(U$3,'Slutlig allokering kvv'!$B$1:$AJ$1,0),FALSE)/1,0)</f>
        <v>0</v>
      </c>
      <c r="V103">
        <f>IFERROR(VLOOKUP($B103,Kraftvärmeprod!$B$1:$AH$479,MATCH(V$2,Kraftvärmeprod!$B$1:$AG$1,0),FALSE)/1,0)-IFERROR(VLOOKUP($B103,'Slutlig allokering kvv'!$B$2:$AC$462,MATCH(V$3,'Slutlig allokering kvv'!$B$1:$AJ$1,0),FALSE)/1,0)</f>
        <v>0</v>
      </c>
      <c r="W103">
        <f>IFERROR(VLOOKUP($B103,Kraftvärmeprod!$B$1:$AH$479,MATCH(W$2,Kraftvärmeprod!$B$1:$AG$1,0),FALSE)/1,0)-IFERROR(VLOOKUP($B103,'Slutlig allokering kvv'!$B$2:$AC$462,MATCH(W$3,'Slutlig allokering kvv'!$B$1:$AJ$1,0),FALSE)/1,0)</f>
        <v>209.5</v>
      </c>
      <c r="X103">
        <f>IFERROR(VLOOKUP($B103,Kraftvärmeprod!$B$1:$AH$479,MATCH(X$2,Kraftvärmeprod!$B$1:$AG$1,0),FALSE)/1,0)-IFERROR(VLOOKUP($B103,'Slutlig allokering kvv'!$B$2:$AC$462,MATCH(X$3,'Slutlig allokering kvv'!$B$1:$AJ$1,0),FALSE)/1,0)</f>
        <v>0</v>
      </c>
      <c r="Y103">
        <f>IFERROR(VLOOKUP($B103,Kraftvärmeprod!$B$1:$AH$479,MATCH(Y$2,Kraftvärmeprod!$B$1:$AG$1,0),FALSE)/1,0)-IFERROR(VLOOKUP($B103,'Slutlig allokering kvv'!$B$2:$AC$462,MATCH(Y$3,'Slutlig allokering kvv'!$B$1:$AJ$1,0),FALSE)/1,0)</f>
        <v>0</v>
      </c>
      <c r="Z103">
        <f>IFERROR(VLOOKUP($B103,Kraftvärmeprod!$B$1:$AH$479,MATCH(Z$2,Kraftvärmeprod!$B$1:$AG$1,0),FALSE)/1,0)-IFERROR(VLOOKUP($B103,'Slutlig allokering kvv'!$B$2:$AC$462,MATCH(Z$3,'Slutlig allokering kvv'!$B$1:$AJ$1,0),FALSE)/1,0)</f>
        <v>0</v>
      </c>
      <c r="AA103">
        <f>IFERROR(VLOOKUP($B103,Kraftvärmeprod!$B$1:$AH$479,MATCH(AA$2,Kraftvärmeprod!$B$1:$AG$1,0),FALSE)/1,0)-IFERROR(VLOOKUP($B103,'Slutlig allokering kvv'!$B$2:$AC$462,MATCH(AA$3,'Slutlig allokering kvv'!$B$1:$AJ$1,0),FALSE)/1,0)</f>
        <v>0</v>
      </c>
      <c r="AB103">
        <f>IFERROR(VLOOKUP($B103,Kraftvärmeprod!$B$1:$AH$479,MATCH(AB$2,Kraftvärmeprod!$B$1:$AG$1,0),FALSE)/1,0)-IFERROR(VLOOKUP($B103,'Slutlig allokering kvv'!$B$2:$AC$462,MATCH(AB$3,'Slutlig allokering kvv'!$B$1:$AJ$1,0),FALSE)/1,0)</f>
        <v>18.7</v>
      </c>
      <c r="AE103">
        <f t="shared" si="2"/>
        <v>2172.8999999999992</v>
      </c>
      <c r="AG103">
        <f>IFERROR(VLOOKUP(B103,'Slutlig allokering kvv'!$B$2:$AJ$462,MATCH("Summa justerad allokerad tillförd energi (utan hjälpel och rökgaskondensering):",'Slutlig allokering kvv'!$B$1:$AK$1,0),FALSE)/1,"")</f>
        <v>2117.6999999999998</v>
      </c>
      <c r="AI103" s="23">
        <f>IFERROR(1-VLOOKUP(B103,'Slutlig allokering kvv'!$B$2:$AJ$462,MATCH("Andel av bränsle i kvv som allokerats till värme, exklusive rökgaskondensering och hjälpel",'Slutlig allokering kvv'!$B$1:$AK$1,0),FALSE),"")</f>
        <v>0.50643266675989373</v>
      </c>
      <c r="AK103" s="23">
        <f t="shared" si="3"/>
        <v>0.50643266675989373</v>
      </c>
    </row>
    <row r="104" spans="1:37" x14ac:dyDescent="0.25">
      <c r="A104" s="2" t="s">
        <v>144</v>
      </c>
      <c r="B104" s="2" t="s">
        <v>146</v>
      </c>
      <c r="C104" s="2" t="str">
        <f>IFERROR(VLOOKUP($B104,Kraftvärmeprod!$B$1:$AH$479,MATCH(C$3,Kraftvärmeprod!$B$1:$AG$1,0),FALSE)/1,"")</f>
        <v/>
      </c>
      <c r="D104" s="2" t="str">
        <f>IFERROR(VLOOKUP($B104,Kraftvärmeprod!$B$1:$AH$479,MATCH(D$3,Kraftvärmeprod!$B$1:$AG$1,0),FALSE)/1,"")</f>
        <v/>
      </c>
      <c r="E104">
        <f>IFERROR(VLOOKUP($B104,Kraftvärmeprod!$B$1:$AH$479,MATCH(E$2,Kraftvärmeprod!$B$1:$AG$1,0),FALSE)/1,0)-IFERROR(VLOOKUP($B104,'Slutlig allokering kvv'!$B$2:$AC$462,MATCH(E$3,'Slutlig allokering kvv'!$B$1:$AJ$1,0),FALSE)/1,0)</f>
        <v>0</v>
      </c>
      <c r="F104">
        <f>IFERROR(VLOOKUP($B104,Kraftvärmeprod!$B$1:$AH$479,MATCH(F$2,Kraftvärmeprod!$B$1:$AG$1,0),FALSE)/1,0)-IFERROR(VLOOKUP($B104,'Slutlig allokering kvv'!$B$2:$AC$462,MATCH(F$3,'Slutlig allokering kvv'!$B$1:$AJ$1,0),FALSE)/1,0)</f>
        <v>0</v>
      </c>
      <c r="G104">
        <f>IFERROR(VLOOKUP($B104,Kraftvärmeprod!$B$1:$AH$479,MATCH(G$2,Kraftvärmeprod!$B$1:$AG$1,0),FALSE)/1,0)-IFERROR(VLOOKUP($B104,'Slutlig allokering kvv'!$B$2:$AC$462,MATCH(G$3,'Slutlig allokering kvv'!$B$1:$AJ$1,0),FALSE)/1,0)</f>
        <v>0</v>
      </c>
      <c r="H104">
        <f>IFERROR(VLOOKUP($B104,Kraftvärmeprod!$B$1:$AH$479,MATCH(H$2,Kraftvärmeprod!$B$1:$AG$1,0),FALSE)/1,0)-IFERROR(VLOOKUP($B104,'Slutlig allokering kvv'!$B$2:$AC$462,MATCH(H$3,'Slutlig allokering kvv'!$B$1:$AJ$1,0),FALSE)/1,0)</f>
        <v>0</v>
      </c>
      <c r="I104">
        <f>IFERROR(VLOOKUP($B104,Kraftvärmeprod!$B$1:$AH$479,MATCH(I$2,Kraftvärmeprod!$B$1:$AG$1,0),FALSE)/1,0)-IFERROR(VLOOKUP($B104,'Slutlig allokering kvv'!$B$2:$AC$462,MATCH(I$3,'Slutlig allokering kvv'!$B$1:$AJ$1,0),FALSE)/1,0)</f>
        <v>0</v>
      </c>
      <c r="J104">
        <f>IFERROR(VLOOKUP($B104,Kraftvärmeprod!$B$1:$AH$479,MATCH(J$2,Kraftvärmeprod!$B$1:$AG$1,0),FALSE)/1,0)-IFERROR(VLOOKUP($B104,'Slutlig allokering kvv'!$B$2:$AC$462,MATCH(J$3,'Slutlig allokering kvv'!$B$1:$AJ$1,0),FALSE)/1,0)</f>
        <v>0</v>
      </c>
      <c r="K104">
        <f>IFERROR(VLOOKUP($B104,Kraftvärmeprod!$B$1:$AH$479,MATCH(K$2,Kraftvärmeprod!$B$1:$AG$1,0),FALSE)/1,0)-IFERROR(VLOOKUP($B104,'Slutlig allokering kvv'!$B$2:$AC$462,MATCH(K$3,'Slutlig allokering kvv'!$B$1:$AJ$1,0),FALSE)/1,0)</f>
        <v>0</v>
      </c>
      <c r="L104">
        <f>IFERROR(VLOOKUP($B104,Kraftvärmeprod!$B$1:$AH$479,MATCH(L$2,Kraftvärmeprod!$B$1:$AG$1,0),FALSE)/1,0)-IFERROR(VLOOKUP($B104,'Slutlig allokering kvv'!$B$2:$AC$462,MATCH(L$3,'Slutlig allokering kvv'!$B$1:$AJ$1,0),FALSE)/1,0)</f>
        <v>0</v>
      </c>
      <c r="M104" s="40">
        <f>IFERROR(VLOOKUP($B104,Miljö!$B$1:$S$477,MATCH(M$2,Miljö!$B$1:$X$1,0),FALSE)/1,0)-IFERROR(VLOOKUP($B104,'Slutlig allokering kvv'!$B$2:$AC$462,MATCH(M$3,'Slutlig allokering kvv'!$B$1:$AJ$1,0),FALSE)/1,0)</f>
        <v>0</v>
      </c>
      <c r="N104">
        <f>IFERROR(VLOOKUP($B104,Kraftvärmeprod!$B$1:$AH$479,MATCH(N$2,Kraftvärmeprod!$B$1:$AG$1,0),FALSE)/1,0)-IFERROR(VLOOKUP($B104,'Slutlig allokering kvv'!$B$2:$AC$462,MATCH(N$3,'Slutlig allokering kvv'!$B$1:$AJ$1,0),FALSE)/1,0)</f>
        <v>0</v>
      </c>
      <c r="O104">
        <f>IFERROR(VLOOKUP($B104,Kraftvärmeprod!$B$1:$AH$479,MATCH(O$2,Kraftvärmeprod!$B$1:$AG$1,0),FALSE)/1,0)-IFERROR(VLOOKUP($B104,'Slutlig allokering kvv'!$B$2:$AC$462,MATCH(O$3,'Slutlig allokering kvv'!$B$1:$AJ$1,0),FALSE)/1,0)</f>
        <v>0</v>
      </c>
      <c r="P104">
        <f>IFERROR(VLOOKUP($B104,Kraftvärmeprod!$B$1:$AH$479,MATCH(P$2,Kraftvärmeprod!$B$1:$AG$1,0),FALSE)/1,0)-IFERROR(VLOOKUP($B104,'Slutlig allokering kvv'!$B$2:$AC$462,MATCH(P$3,'Slutlig allokering kvv'!$B$1:$AJ$1,0),FALSE)/1,0)</f>
        <v>0</v>
      </c>
      <c r="Q104">
        <f>IFERROR(VLOOKUP($B104,Kraftvärmeprod!$B$1:$AH$479,MATCH(Q$2,Kraftvärmeprod!$B$1:$AG$1,0),FALSE)/1,0)-IFERROR(VLOOKUP($B104,'Slutlig allokering kvv'!$B$2:$AC$462,MATCH(Q$3,'Slutlig allokering kvv'!$B$1:$AJ$1,0),FALSE)/1,0)</f>
        <v>0</v>
      </c>
      <c r="R104">
        <f>IFERROR(VLOOKUP($B104,Kraftvärmeprod!$B$1:$AH$479,MATCH(R$2,Kraftvärmeprod!$B$1:$AG$1,0),FALSE)/1,0)-IFERROR(VLOOKUP($B104,'Slutlig allokering kvv'!$B$2:$AC$462,MATCH(R$3,'Slutlig allokering kvv'!$B$1:$AJ$1,0),FALSE)/1,0)</f>
        <v>0</v>
      </c>
      <c r="S104">
        <f>IFERROR(VLOOKUP($B104,Kraftvärmeprod!$B$1:$AH$479,MATCH(S$2,Kraftvärmeprod!$B$1:$AG$1,0),FALSE)/1,0)-IFERROR(VLOOKUP($B104,'Slutlig allokering kvv'!$B$2:$AC$462,MATCH(S$3,'Slutlig allokering kvv'!$B$1:$AJ$1,0),FALSE)/1,0)</f>
        <v>0</v>
      </c>
      <c r="T104">
        <f>IFERROR(VLOOKUP($B104,Kraftvärmeprod!$B$1:$AH$479,MATCH(T$2,Kraftvärmeprod!$B$1:$AG$1,0),FALSE)/1,0)-IFERROR(VLOOKUP($B104,'Slutlig allokering kvv'!$B$2:$AC$462,MATCH(T$3,'Slutlig allokering kvv'!$B$1:$AJ$1,0),FALSE)/1,0)</f>
        <v>0</v>
      </c>
      <c r="U104">
        <f>IFERROR(VLOOKUP($B104,Kraftvärmeprod!$B$1:$AH$479,MATCH(U$2,Kraftvärmeprod!$B$1:$AG$1,0),FALSE)/1,0)-IFERROR(VLOOKUP($B104,'Slutlig allokering kvv'!$B$2:$AC$462,MATCH(U$3,'Slutlig allokering kvv'!$B$1:$AJ$1,0),FALSE)/1,0)</f>
        <v>0</v>
      </c>
      <c r="V104">
        <f>IFERROR(VLOOKUP($B104,Kraftvärmeprod!$B$1:$AH$479,MATCH(V$2,Kraftvärmeprod!$B$1:$AG$1,0),FALSE)/1,0)-IFERROR(VLOOKUP($B104,'Slutlig allokering kvv'!$B$2:$AC$462,MATCH(V$3,'Slutlig allokering kvv'!$B$1:$AJ$1,0),FALSE)/1,0)</f>
        <v>0</v>
      </c>
      <c r="W104">
        <f>IFERROR(VLOOKUP($B104,Kraftvärmeprod!$B$1:$AH$479,MATCH(W$2,Kraftvärmeprod!$B$1:$AG$1,0),FALSE)/1,0)-IFERROR(VLOOKUP($B104,'Slutlig allokering kvv'!$B$2:$AC$462,MATCH(W$3,'Slutlig allokering kvv'!$B$1:$AJ$1,0),FALSE)/1,0)</f>
        <v>0</v>
      </c>
      <c r="X104">
        <f>IFERROR(VLOOKUP($B104,Kraftvärmeprod!$B$1:$AH$479,MATCH(X$2,Kraftvärmeprod!$B$1:$AG$1,0),FALSE)/1,0)-IFERROR(VLOOKUP($B104,'Slutlig allokering kvv'!$B$2:$AC$462,MATCH(X$3,'Slutlig allokering kvv'!$B$1:$AJ$1,0),FALSE)/1,0)</f>
        <v>0</v>
      </c>
      <c r="Y104">
        <f>IFERROR(VLOOKUP($B104,Kraftvärmeprod!$B$1:$AH$479,MATCH(Y$2,Kraftvärmeprod!$B$1:$AG$1,0),FALSE)/1,0)-IFERROR(VLOOKUP($B104,'Slutlig allokering kvv'!$B$2:$AC$462,MATCH(Y$3,'Slutlig allokering kvv'!$B$1:$AJ$1,0),FALSE)/1,0)</f>
        <v>0</v>
      </c>
      <c r="Z104">
        <f>IFERROR(VLOOKUP($B104,Kraftvärmeprod!$B$1:$AH$479,MATCH(Z$2,Kraftvärmeprod!$B$1:$AG$1,0),FALSE)/1,0)-IFERROR(VLOOKUP($B104,'Slutlig allokering kvv'!$B$2:$AC$462,MATCH(Z$3,'Slutlig allokering kvv'!$B$1:$AJ$1,0),FALSE)/1,0)</f>
        <v>0</v>
      </c>
      <c r="AA104">
        <f>IFERROR(VLOOKUP($B104,Kraftvärmeprod!$B$1:$AH$479,MATCH(AA$2,Kraftvärmeprod!$B$1:$AG$1,0),FALSE)/1,0)-IFERROR(VLOOKUP($B104,'Slutlig allokering kvv'!$B$2:$AC$462,MATCH(AA$3,'Slutlig allokering kvv'!$B$1:$AJ$1,0),FALSE)/1,0)</f>
        <v>0</v>
      </c>
      <c r="AB104">
        <f>IFERROR(VLOOKUP($B104,Kraftvärmeprod!$B$1:$AH$479,MATCH(AB$2,Kraftvärmeprod!$B$1:$AG$1,0),FALSE)/1,0)-IFERROR(VLOOKUP($B104,'Slutlig allokering kvv'!$B$2:$AC$462,MATCH(AB$3,'Slutlig allokering kvv'!$B$1:$AJ$1,0),FALSE)/1,0)</f>
        <v>0</v>
      </c>
      <c r="AE104">
        <f t="shared" si="2"/>
        <v>0</v>
      </c>
      <c r="AG104">
        <f>IFERROR(VLOOKUP(B104,'Slutlig allokering kvv'!$B$2:$AJ$462,MATCH("Summa justerad allokerad tillförd energi (utan hjälpel och rökgaskondensering):",'Slutlig allokering kvv'!$B$1:$AK$1,0),FALSE)/1,"")</f>
        <v>0</v>
      </c>
      <c r="AI104" s="23" t="str">
        <f>IFERROR(1-VLOOKUP(B104,'Slutlig allokering kvv'!$B$2:$AJ$462,MATCH("Andel av bränsle i kvv som allokerats till värme, exklusive rökgaskondensering och hjälpel",'Slutlig allokering kvv'!$B$1:$AK$1,0),FALSE),"")</f>
        <v/>
      </c>
      <c r="AK104" s="23" t="str">
        <f t="shared" si="3"/>
        <v/>
      </c>
    </row>
    <row r="105" spans="1:37" x14ac:dyDescent="0.25">
      <c r="A105" s="2" t="s">
        <v>147</v>
      </c>
      <c r="B105" s="2" t="s">
        <v>148</v>
      </c>
      <c r="C105" s="2" t="str">
        <f>IFERROR(VLOOKUP($B105,Kraftvärmeprod!$B$1:$AH$479,MATCH(C$3,Kraftvärmeprod!$B$1:$AG$1,0),FALSE)/1,"")</f>
        <v/>
      </c>
      <c r="D105" s="2" t="str">
        <f>IFERROR(VLOOKUP($B105,Kraftvärmeprod!$B$1:$AH$479,MATCH(D$3,Kraftvärmeprod!$B$1:$AG$1,0),FALSE)/1,"")</f>
        <v/>
      </c>
      <c r="E105">
        <f>IFERROR(VLOOKUP($B105,Kraftvärmeprod!$B$1:$AH$479,MATCH(E$2,Kraftvärmeprod!$B$1:$AG$1,0),FALSE)/1,0)-IFERROR(VLOOKUP($B105,'Slutlig allokering kvv'!$B$2:$AC$462,MATCH(E$3,'Slutlig allokering kvv'!$B$1:$AJ$1,0),FALSE)/1,0)</f>
        <v>0</v>
      </c>
      <c r="F105">
        <f>IFERROR(VLOOKUP($B105,Kraftvärmeprod!$B$1:$AH$479,MATCH(F$2,Kraftvärmeprod!$B$1:$AG$1,0),FALSE)/1,0)-IFERROR(VLOOKUP($B105,'Slutlig allokering kvv'!$B$2:$AC$462,MATCH(F$3,'Slutlig allokering kvv'!$B$1:$AJ$1,0),FALSE)/1,0)</f>
        <v>0</v>
      </c>
      <c r="G105">
        <f>IFERROR(VLOOKUP($B105,Kraftvärmeprod!$B$1:$AH$479,MATCH(G$2,Kraftvärmeprod!$B$1:$AG$1,0),FALSE)/1,0)-IFERROR(VLOOKUP($B105,'Slutlig allokering kvv'!$B$2:$AC$462,MATCH(G$3,'Slutlig allokering kvv'!$B$1:$AJ$1,0),FALSE)/1,0)</f>
        <v>0</v>
      </c>
      <c r="H105">
        <f>IFERROR(VLOOKUP($B105,Kraftvärmeprod!$B$1:$AH$479,MATCH(H$2,Kraftvärmeprod!$B$1:$AG$1,0),FALSE)/1,0)-IFERROR(VLOOKUP($B105,'Slutlig allokering kvv'!$B$2:$AC$462,MATCH(H$3,'Slutlig allokering kvv'!$B$1:$AJ$1,0),FALSE)/1,0)</f>
        <v>0</v>
      </c>
      <c r="I105">
        <f>IFERROR(VLOOKUP($B105,Kraftvärmeprod!$B$1:$AH$479,MATCH(I$2,Kraftvärmeprod!$B$1:$AG$1,0),FALSE)/1,0)-IFERROR(VLOOKUP($B105,'Slutlig allokering kvv'!$B$2:$AC$462,MATCH(I$3,'Slutlig allokering kvv'!$B$1:$AJ$1,0),FALSE)/1,0)</f>
        <v>0</v>
      </c>
      <c r="J105">
        <f>IFERROR(VLOOKUP($B105,Kraftvärmeprod!$B$1:$AH$479,MATCH(J$2,Kraftvärmeprod!$B$1:$AG$1,0),FALSE)/1,0)-IFERROR(VLOOKUP($B105,'Slutlig allokering kvv'!$B$2:$AC$462,MATCH(J$3,'Slutlig allokering kvv'!$B$1:$AJ$1,0),FALSE)/1,0)</f>
        <v>0</v>
      </c>
      <c r="K105">
        <f>IFERROR(VLOOKUP($B105,Kraftvärmeprod!$B$1:$AH$479,MATCH(K$2,Kraftvärmeprod!$B$1:$AG$1,0),FALSE)/1,0)-IFERROR(VLOOKUP($B105,'Slutlig allokering kvv'!$B$2:$AC$462,MATCH(K$3,'Slutlig allokering kvv'!$B$1:$AJ$1,0),FALSE)/1,0)</f>
        <v>0</v>
      </c>
      <c r="L105">
        <f>IFERROR(VLOOKUP($B105,Kraftvärmeprod!$B$1:$AH$479,MATCH(L$2,Kraftvärmeprod!$B$1:$AG$1,0),FALSE)/1,0)-IFERROR(VLOOKUP($B105,'Slutlig allokering kvv'!$B$2:$AC$462,MATCH(L$3,'Slutlig allokering kvv'!$B$1:$AJ$1,0),FALSE)/1,0)</f>
        <v>0</v>
      </c>
      <c r="M105" s="40">
        <f>IFERROR(VLOOKUP($B105,Miljö!$B$1:$S$477,MATCH(M$2,Miljö!$B$1:$X$1,0),FALSE)/1,0)-IFERROR(VLOOKUP($B105,'Slutlig allokering kvv'!$B$2:$AC$462,MATCH(M$3,'Slutlig allokering kvv'!$B$1:$AJ$1,0),FALSE)/1,0)</f>
        <v>0</v>
      </c>
      <c r="N105">
        <f>IFERROR(VLOOKUP($B105,Kraftvärmeprod!$B$1:$AH$479,MATCH(N$2,Kraftvärmeprod!$B$1:$AG$1,0),FALSE)/1,0)-IFERROR(VLOOKUP($B105,'Slutlig allokering kvv'!$B$2:$AC$462,MATCH(N$3,'Slutlig allokering kvv'!$B$1:$AJ$1,0),FALSE)/1,0)</f>
        <v>0</v>
      </c>
      <c r="O105">
        <f>IFERROR(VLOOKUP($B105,Kraftvärmeprod!$B$1:$AH$479,MATCH(O$2,Kraftvärmeprod!$B$1:$AG$1,0),FALSE)/1,0)-IFERROR(VLOOKUP($B105,'Slutlig allokering kvv'!$B$2:$AC$462,MATCH(O$3,'Slutlig allokering kvv'!$B$1:$AJ$1,0),FALSE)/1,0)</f>
        <v>0</v>
      </c>
      <c r="P105">
        <f>IFERROR(VLOOKUP($B105,Kraftvärmeprod!$B$1:$AH$479,MATCH(P$2,Kraftvärmeprod!$B$1:$AG$1,0),FALSE)/1,0)-IFERROR(VLOOKUP($B105,'Slutlig allokering kvv'!$B$2:$AC$462,MATCH(P$3,'Slutlig allokering kvv'!$B$1:$AJ$1,0),FALSE)/1,0)</f>
        <v>0</v>
      </c>
      <c r="Q105">
        <f>IFERROR(VLOOKUP($B105,Kraftvärmeprod!$B$1:$AH$479,MATCH(Q$2,Kraftvärmeprod!$B$1:$AG$1,0),FALSE)/1,0)-IFERROR(VLOOKUP($B105,'Slutlig allokering kvv'!$B$2:$AC$462,MATCH(Q$3,'Slutlig allokering kvv'!$B$1:$AJ$1,0),FALSE)/1,0)</f>
        <v>0</v>
      </c>
      <c r="R105">
        <f>IFERROR(VLOOKUP($B105,Kraftvärmeprod!$B$1:$AH$479,MATCH(R$2,Kraftvärmeprod!$B$1:$AG$1,0),FALSE)/1,0)-IFERROR(VLOOKUP($B105,'Slutlig allokering kvv'!$B$2:$AC$462,MATCH(R$3,'Slutlig allokering kvv'!$B$1:$AJ$1,0),FALSE)/1,0)</f>
        <v>0</v>
      </c>
      <c r="S105">
        <f>IFERROR(VLOOKUP($B105,Kraftvärmeprod!$B$1:$AH$479,MATCH(S$2,Kraftvärmeprod!$B$1:$AG$1,0),FALSE)/1,0)-IFERROR(VLOOKUP($B105,'Slutlig allokering kvv'!$B$2:$AC$462,MATCH(S$3,'Slutlig allokering kvv'!$B$1:$AJ$1,0),FALSE)/1,0)</f>
        <v>0</v>
      </c>
      <c r="T105">
        <f>IFERROR(VLOOKUP($B105,Kraftvärmeprod!$B$1:$AH$479,MATCH(T$2,Kraftvärmeprod!$B$1:$AG$1,0),FALSE)/1,0)-IFERROR(VLOOKUP($B105,'Slutlig allokering kvv'!$B$2:$AC$462,MATCH(T$3,'Slutlig allokering kvv'!$B$1:$AJ$1,0),FALSE)/1,0)</f>
        <v>0</v>
      </c>
      <c r="U105">
        <f>IFERROR(VLOOKUP($B105,Kraftvärmeprod!$B$1:$AH$479,MATCH(U$2,Kraftvärmeprod!$B$1:$AG$1,0),FALSE)/1,0)-IFERROR(VLOOKUP($B105,'Slutlig allokering kvv'!$B$2:$AC$462,MATCH(U$3,'Slutlig allokering kvv'!$B$1:$AJ$1,0),FALSE)/1,0)</f>
        <v>0</v>
      </c>
      <c r="V105">
        <f>IFERROR(VLOOKUP($B105,Kraftvärmeprod!$B$1:$AH$479,MATCH(V$2,Kraftvärmeprod!$B$1:$AG$1,0),FALSE)/1,0)-IFERROR(VLOOKUP($B105,'Slutlig allokering kvv'!$B$2:$AC$462,MATCH(V$3,'Slutlig allokering kvv'!$B$1:$AJ$1,0),FALSE)/1,0)</f>
        <v>0</v>
      </c>
      <c r="W105">
        <f>IFERROR(VLOOKUP($B105,Kraftvärmeprod!$B$1:$AH$479,MATCH(W$2,Kraftvärmeprod!$B$1:$AG$1,0),FALSE)/1,0)-IFERROR(VLOOKUP($B105,'Slutlig allokering kvv'!$B$2:$AC$462,MATCH(W$3,'Slutlig allokering kvv'!$B$1:$AJ$1,0),FALSE)/1,0)</f>
        <v>0</v>
      </c>
      <c r="X105">
        <f>IFERROR(VLOOKUP($B105,Kraftvärmeprod!$B$1:$AH$479,MATCH(X$2,Kraftvärmeprod!$B$1:$AG$1,0),FALSE)/1,0)-IFERROR(VLOOKUP($B105,'Slutlig allokering kvv'!$B$2:$AC$462,MATCH(X$3,'Slutlig allokering kvv'!$B$1:$AJ$1,0),FALSE)/1,0)</f>
        <v>0</v>
      </c>
      <c r="Y105">
        <f>IFERROR(VLOOKUP($B105,Kraftvärmeprod!$B$1:$AH$479,MATCH(Y$2,Kraftvärmeprod!$B$1:$AG$1,0),FALSE)/1,0)-IFERROR(VLOOKUP($B105,'Slutlig allokering kvv'!$B$2:$AC$462,MATCH(Y$3,'Slutlig allokering kvv'!$B$1:$AJ$1,0),FALSE)/1,0)</f>
        <v>0</v>
      </c>
      <c r="Z105">
        <f>IFERROR(VLOOKUP($B105,Kraftvärmeprod!$B$1:$AH$479,MATCH(Z$2,Kraftvärmeprod!$B$1:$AG$1,0),FALSE)/1,0)-IFERROR(VLOOKUP($B105,'Slutlig allokering kvv'!$B$2:$AC$462,MATCH(Z$3,'Slutlig allokering kvv'!$B$1:$AJ$1,0),FALSE)/1,0)</f>
        <v>0</v>
      </c>
      <c r="AA105">
        <f>IFERROR(VLOOKUP($B105,Kraftvärmeprod!$B$1:$AH$479,MATCH(AA$2,Kraftvärmeprod!$B$1:$AG$1,0),FALSE)/1,0)-IFERROR(VLOOKUP($B105,'Slutlig allokering kvv'!$B$2:$AC$462,MATCH(AA$3,'Slutlig allokering kvv'!$B$1:$AJ$1,0),FALSE)/1,0)</f>
        <v>0</v>
      </c>
      <c r="AB105">
        <f>IFERROR(VLOOKUP($B105,Kraftvärmeprod!$B$1:$AH$479,MATCH(AB$2,Kraftvärmeprod!$B$1:$AG$1,0),FALSE)/1,0)-IFERROR(VLOOKUP($B105,'Slutlig allokering kvv'!$B$2:$AC$462,MATCH(AB$3,'Slutlig allokering kvv'!$B$1:$AJ$1,0),FALSE)/1,0)</f>
        <v>0</v>
      </c>
      <c r="AE105">
        <f t="shared" si="2"/>
        <v>0</v>
      </c>
      <c r="AG105">
        <f>IFERROR(VLOOKUP(B105,'Slutlig allokering kvv'!$B$2:$AJ$462,MATCH("Summa justerad allokerad tillförd energi (utan hjälpel och rökgaskondensering):",'Slutlig allokering kvv'!$B$1:$AK$1,0),FALSE)/1,"")</f>
        <v>0</v>
      </c>
      <c r="AI105" s="23" t="str">
        <f>IFERROR(1-VLOOKUP(B105,'Slutlig allokering kvv'!$B$2:$AJ$462,MATCH("Andel av bränsle i kvv som allokerats till värme, exklusive rökgaskondensering och hjälpel",'Slutlig allokering kvv'!$B$1:$AK$1,0),FALSE),"")</f>
        <v/>
      </c>
      <c r="AK105" s="23" t="str">
        <f t="shared" si="3"/>
        <v/>
      </c>
    </row>
    <row r="106" spans="1:37" x14ac:dyDescent="0.25">
      <c r="A106" s="2" t="s">
        <v>147</v>
      </c>
      <c r="B106" s="2" t="s">
        <v>149</v>
      </c>
      <c r="C106" s="2" t="str">
        <f>IFERROR(VLOOKUP($B106,Kraftvärmeprod!$B$1:$AH$479,MATCH(C$3,Kraftvärmeprod!$B$1:$AG$1,0),FALSE)/1,"")</f>
        <v/>
      </c>
      <c r="D106" s="2" t="str">
        <f>IFERROR(VLOOKUP($B106,Kraftvärmeprod!$B$1:$AH$479,MATCH(D$3,Kraftvärmeprod!$B$1:$AG$1,0),FALSE)/1,"")</f>
        <v/>
      </c>
      <c r="E106">
        <f>IFERROR(VLOOKUP($B106,Kraftvärmeprod!$B$1:$AH$479,MATCH(E$2,Kraftvärmeprod!$B$1:$AG$1,0),FALSE)/1,0)-IFERROR(VLOOKUP($B106,'Slutlig allokering kvv'!$B$2:$AC$462,MATCH(E$3,'Slutlig allokering kvv'!$B$1:$AJ$1,0),FALSE)/1,0)</f>
        <v>0</v>
      </c>
      <c r="F106">
        <f>IFERROR(VLOOKUP($B106,Kraftvärmeprod!$B$1:$AH$479,MATCH(F$2,Kraftvärmeprod!$B$1:$AG$1,0),FALSE)/1,0)-IFERROR(VLOOKUP($B106,'Slutlig allokering kvv'!$B$2:$AC$462,MATCH(F$3,'Slutlig allokering kvv'!$B$1:$AJ$1,0),FALSE)/1,0)</f>
        <v>0</v>
      </c>
      <c r="G106">
        <f>IFERROR(VLOOKUP($B106,Kraftvärmeprod!$B$1:$AH$479,MATCH(G$2,Kraftvärmeprod!$B$1:$AG$1,0),FALSE)/1,0)-IFERROR(VLOOKUP($B106,'Slutlig allokering kvv'!$B$2:$AC$462,MATCH(G$3,'Slutlig allokering kvv'!$B$1:$AJ$1,0),FALSE)/1,0)</f>
        <v>0</v>
      </c>
      <c r="H106">
        <f>IFERROR(VLOOKUP($B106,Kraftvärmeprod!$B$1:$AH$479,MATCH(H$2,Kraftvärmeprod!$B$1:$AG$1,0),FALSE)/1,0)-IFERROR(VLOOKUP($B106,'Slutlig allokering kvv'!$B$2:$AC$462,MATCH(H$3,'Slutlig allokering kvv'!$B$1:$AJ$1,0),FALSE)/1,0)</f>
        <v>0</v>
      </c>
      <c r="I106">
        <f>IFERROR(VLOOKUP($B106,Kraftvärmeprod!$B$1:$AH$479,MATCH(I$2,Kraftvärmeprod!$B$1:$AG$1,0),FALSE)/1,0)-IFERROR(VLOOKUP($B106,'Slutlig allokering kvv'!$B$2:$AC$462,MATCH(I$3,'Slutlig allokering kvv'!$B$1:$AJ$1,0),FALSE)/1,0)</f>
        <v>0</v>
      </c>
      <c r="J106">
        <f>IFERROR(VLOOKUP($B106,Kraftvärmeprod!$B$1:$AH$479,MATCH(J$2,Kraftvärmeprod!$B$1:$AG$1,0),FALSE)/1,0)-IFERROR(VLOOKUP($B106,'Slutlig allokering kvv'!$B$2:$AC$462,MATCH(J$3,'Slutlig allokering kvv'!$B$1:$AJ$1,0),FALSE)/1,0)</f>
        <v>0</v>
      </c>
      <c r="K106">
        <f>IFERROR(VLOOKUP($B106,Kraftvärmeprod!$B$1:$AH$479,MATCH(K$2,Kraftvärmeprod!$B$1:$AG$1,0),FALSE)/1,0)-IFERROR(VLOOKUP($B106,'Slutlig allokering kvv'!$B$2:$AC$462,MATCH(K$3,'Slutlig allokering kvv'!$B$1:$AJ$1,0),FALSE)/1,0)</f>
        <v>0</v>
      </c>
      <c r="L106">
        <f>IFERROR(VLOOKUP($B106,Kraftvärmeprod!$B$1:$AH$479,MATCH(L$2,Kraftvärmeprod!$B$1:$AG$1,0),FALSE)/1,0)-IFERROR(VLOOKUP($B106,'Slutlig allokering kvv'!$B$2:$AC$462,MATCH(L$3,'Slutlig allokering kvv'!$B$1:$AJ$1,0),FALSE)/1,0)</f>
        <v>0</v>
      </c>
      <c r="M106" s="40">
        <f>IFERROR(VLOOKUP($B106,Miljö!$B$1:$S$477,MATCH(M$2,Miljö!$B$1:$X$1,0),FALSE)/1,0)-IFERROR(VLOOKUP($B106,'Slutlig allokering kvv'!$B$2:$AC$462,MATCH(M$3,'Slutlig allokering kvv'!$B$1:$AJ$1,0),FALSE)/1,0)</f>
        <v>0</v>
      </c>
      <c r="N106">
        <f>IFERROR(VLOOKUP($B106,Kraftvärmeprod!$B$1:$AH$479,MATCH(N$2,Kraftvärmeprod!$B$1:$AG$1,0),FALSE)/1,0)-IFERROR(VLOOKUP($B106,'Slutlig allokering kvv'!$B$2:$AC$462,MATCH(N$3,'Slutlig allokering kvv'!$B$1:$AJ$1,0),FALSE)/1,0)</f>
        <v>0</v>
      </c>
      <c r="O106">
        <f>IFERROR(VLOOKUP($B106,Kraftvärmeprod!$B$1:$AH$479,MATCH(O$2,Kraftvärmeprod!$B$1:$AG$1,0),FALSE)/1,0)-IFERROR(VLOOKUP($B106,'Slutlig allokering kvv'!$B$2:$AC$462,MATCH(O$3,'Slutlig allokering kvv'!$B$1:$AJ$1,0),FALSE)/1,0)</f>
        <v>0</v>
      </c>
      <c r="P106">
        <f>IFERROR(VLOOKUP($B106,Kraftvärmeprod!$B$1:$AH$479,MATCH(P$2,Kraftvärmeprod!$B$1:$AG$1,0),FALSE)/1,0)-IFERROR(VLOOKUP($B106,'Slutlig allokering kvv'!$B$2:$AC$462,MATCH(P$3,'Slutlig allokering kvv'!$B$1:$AJ$1,0),FALSE)/1,0)</f>
        <v>0</v>
      </c>
      <c r="Q106">
        <f>IFERROR(VLOOKUP($B106,Kraftvärmeprod!$B$1:$AH$479,MATCH(Q$2,Kraftvärmeprod!$B$1:$AG$1,0),FALSE)/1,0)-IFERROR(VLOOKUP($B106,'Slutlig allokering kvv'!$B$2:$AC$462,MATCH(Q$3,'Slutlig allokering kvv'!$B$1:$AJ$1,0),FALSE)/1,0)</f>
        <v>0</v>
      </c>
      <c r="R106">
        <f>IFERROR(VLOOKUP($B106,Kraftvärmeprod!$B$1:$AH$479,MATCH(R$2,Kraftvärmeprod!$B$1:$AG$1,0),FALSE)/1,0)-IFERROR(VLOOKUP($B106,'Slutlig allokering kvv'!$B$2:$AC$462,MATCH(R$3,'Slutlig allokering kvv'!$B$1:$AJ$1,0),FALSE)/1,0)</f>
        <v>0</v>
      </c>
      <c r="S106">
        <f>IFERROR(VLOOKUP($B106,Kraftvärmeprod!$B$1:$AH$479,MATCH(S$2,Kraftvärmeprod!$B$1:$AG$1,0),FALSE)/1,0)-IFERROR(VLOOKUP($B106,'Slutlig allokering kvv'!$B$2:$AC$462,MATCH(S$3,'Slutlig allokering kvv'!$B$1:$AJ$1,0),FALSE)/1,0)</f>
        <v>0</v>
      </c>
      <c r="T106">
        <f>IFERROR(VLOOKUP($B106,Kraftvärmeprod!$B$1:$AH$479,MATCH(T$2,Kraftvärmeprod!$B$1:$AG$1,0),FALSE)/1,0)-IFERROR(VLOOKUP($B106,'Slutlig allokering kvv'!$B$2:$AC$462,MATCH(T$3,'Slutlig allokering kvv'!$B$1:$AJ$1,0),FALSE)/1,0)</f>
        <v>0</v>
      </c>
      <c r="U106">
        <f>IFERROR(VLOOKUP($B106,Kraftvärmeprod!$B$1:$AH$479,MATCH(U$2,Kraftvärmeprod!$B$1:$AG$1,0),FALSE)/1,0)-IFERROR(VLOOKUP($B106,'Slutlig allokering kvv'!$B$2:$AC$462,MATCH(U$3,'Slutlig allokering kvv'!$B$1:$AJ$1,0),FALSE)/1,0)</f>
        <v>0</v>
      </c>
      <c r="V106">
        <f>IFERROR(VLOOKUP($B106,Kraftvärmeprod!$B$1:$AH$479,MATCH(V$2,Kraftvärmeprod!$B$1:$AG$1,0),FALSE)/1,0)-IFERROR(VLOOKUP($B106,'Slutlig allokering kvv'!$B$2:$AC$462,MATCH(V$3,'Slutlig allokering kvv'!$B$1:$AJ$1,0),FALSE)/1,0)</f>
        <v>0</v>
      </c>
      <c r="W106">
        <f>IFERROR(VLOOKUP($B106,Kraftvärmeprod!$B$1:$AH$479,MATCH(W$2,Kraftvärmeprod!$B$1:$AG$1,0),FALSE)/1,0)-IFERROR(VLOOKUP($B106,'Slutlig allokering kvv'!$B$2:$AC$462,MATCH(W$3,'Slutlig allokering kvv'!$B$1:$AJ$1,0),FALSE)/1,0)</f>
        <v>0</v>
      </c>
      <c r="X106">
        <f>IFERROR(VLOOKUP($B106,Kraftvärmeprod!$B$1:$AH$479,MATCH(X$2,Kraftvärmeprod!$B$1:$AG$1,0),FALSE)/1,0)-IFERROR(VLOOKUP($B106,'Slutlig allokering kvv'!$B$2:$AC$462,MATCH(X$3,'Slutlig allokering kvv'!$B$1:$AJ$1,0),FALSE)/1,0)</f>
        <v>0</v>
      </c>
      <c r="Y106">
        <f>IFERROR(VLOOKUP($B106,Kraftvärmeprod!$B$1:$AH$479,MATCH(Y$2,Kraftvärmeprod!$B$1:$AG$1,0),FALSE)/1,0)-IFERROR(VLOOKUP($B106,'Slutlig allokering kvv'!$B$2:$AC$462,MATCH(Y$3,'Slutlig allokering kvv'!$B$1:$AJ$1,0),FALSE)/1,0)</f>
        <v>0</v>
      </c>
      <c r="Z106">
        <f>IFERROR(VLOOKUP($B106,Kraftvärmeprod!$B$1:$AH$479,MATCH(Z$2,Kraftvärmeprod!$B$1:$AG$1,0),FALSE)/1,0)-IFERROR(VLOOKUP($B106,'Slutlig allokering kvv'!$B$2:$AC$462,MATCH(Z$3,'Slutlig allokering kvv'!$B$1:$AJ$1,0),FALSE)/1,0)</f>
        <v>0</v>
      </c>
      <c r="AA106">
        <f>IFERROR(VLOOKUP($B106,Kraftvärmeprod!$B$1:$AH$479,MATCH(AA$2,Kraftvärmeprod!$B$1:$AG$1,0),FALSE)/1,0)-IFERROR(VLOOKUP($B106,'Slutlig allokering kvv'!$B$2:$AC$462,MATCH(AA$3,'Slutlig allokering kvv'!$B$1:$AJ$1,0),FALSE)/1,0)</f>
        <v>0</v>
      </c>
      <c r="AB106">
        <f>IFERROR(VLOOKUP($B106,Kraftvärmeprod!$B$1:$AH$479,MATCH(AB$2,Kraftvärmeprod!$B$1:$AG$1,0),FALSE)/1,0)-IFERROR(VLOOKUP($B106,'Slutlig allokering kvv'!$B$2:$AC$462,MATCH(AB$3,'Slutlig allokering kvv'!$B$1:$AJ$1,0),FALSE)/1,0)</f>
        <v>0</v>
      </c>
      <c r="AE106">
        <f t="shared" si="2"/>
        <v>0</v>
      </c>
      <c r="AG106">
        <f>IFERROR(VLOOKUP(B106,'Slutlig allokering kvv'!$B$2:$AJ$462,MATCH("Summa justerad allokerad tillförd energi (utan hjälpel och rökgaskondensering):",'Slutlig allokering kvv'!$B$1:$AK$1,0),FALSE)/1,"")</f>
        <v>0</v>
      </c>
      <c r="AI106" s="23" t="str">
        <f>IFERROR(1-VLOOKUP(B106,'Slutlig allokering kvv'!$B$2:$AJ$462,MATCH("Andel av bränsle i kvv som allokerats till värme, exklusive rökgaskondensering och hjälpel",'Slutlig allokering kvv'!$B$1:$AK$1,0),FALSE),"")</f>
        <v/>
      </c>
      <c r="AK106" s="23" t="str">
        <f t="shared" si="3"/>
        <v/>
      </c>
    </row>
    <row r="107" spans="1:37" x14ac:dyDescent="0.25">
      <c r="A107" s="2" t="s">
        <v>147</v>
      </c>
      <c r="B107" s="11" t="s">
        <v>991</v>
      </c>
      <c r="C107" s="2" t="str">
        <f>IFERROR(VLOOKUP($B107,Kraftvärmeprod!$B$1:$AH$479,MATCH(C$3,Kraftvärmeprod!$B$1:$AG$1,0),FALSE)/1,"")</f>
        <v/>
      </c>
      <c r="D107" s="2" t="str">
        <f>IFERROR(VLOOKUP($B107,Kraftvärmeprod!$B$1:$AH$479,MATCH(D$3,Kraftvärmeprod!$B$1:$AG$1,0),FALSE)/1,"")</f>
        <v/>
      </c>
      <c r="E107">
        <f>IFERROR(VLOOKUP($B107,Kraftvärmeprod!$B$1:$AH$479,MATCH(E$2,Kraftvärmeprod!$B$1:$AG$1,0),FALSE)/1,0)-IFERROR(VLOOKUP($B107,'Slutlig allokering kvv'!$B$2:$AC$462,MATCH(E$3,'Slutlig allokering kvv'!$B$1:$AJ$1,0),FALSE)/1,0)</f>
        <v>0</v>
      </c>
      <c r="F107">
        <f>IFERROR(VLOOKUP($B107,Kraftvärmeprod!$B$1:$AH$479,MATCH(F$2,Kraftvärmeprod!$B$1:$AG$1,0),FALSE)/1,0)-IFERROR(VLOOKUP($B107,'Slutlig allokering kvv'!$B$2:$AC$462,MATCH(F$3,'Slutlig allokering kvv'!$B$1:$AJ$1,0),FALSE)/1,0)</f>
        <v>0</v>
      </c>
      <c r="G107">
        <f>IFERROR(VLOOKUP($B107,Kraftvärmeprod!$B$1:$AH$479,MATCH(G$2,Kraftvärmeprod!$B$1:$AG$1,0),FALSE)/1,0)-IFERROR(VLOOKUP($B107,'Slutlig allokering kvv'!$B$2:$AC$462,MATCH(G$3,'Slutlig allokering kvv'!$B$1:$AJ$1,0),FALSE)/1,0)</f>
        <v>0</v>
      </c>
      <c r="H107">
        <f>IFERROR(VLOOKUP($B107,Kraftvärmeprod!$B$1:$AH$479,MATCH(H$2,Kraftvärmeprod!$B$1:$AG$1,0),FALSE)/1,0)-IFERROR(VLOOKUP($B107,'Slutlig allokering kvv'!$B$2:$AC$462,MATCH(H$3,'Slutlig allokering kvv'!$B$1:$AJ$1,0),FALSE)/1,0)</f>
        <v>0</v>
      </c>
      <c r="I107">
        <f>IFERROR(VLOOKUP($B107,Kraftvärmeprod!$B$1:$AH$479,MATCH(I$2,Kraftvärmeprod!$B$1:$AG$1,0),FALSE)/1,0)-IFERROR(VLOOKUP($B107,'Slutlig allokering kvv'!$B$2:$AC$462,MATCH(I$3,'Slutlig allokering kvv'!$B$1:$AJ$1,0),FALSE)/1,0)</f>
        <v>0</v>
      </c>
      <c r="J107">
        <f>IFERROR(VLOOKUP($B107,Kraftvärmeprod!$B$1:$AH$479,MATCH(J$2,Kraftvärmeprod!$B$1:$AG$1,0),FALSE)/1,0)-IFERROR(VLOOKUP($B107,'Slutlig allokering kvv'!$B$2:$AC$462,MATCH(J$3,'Slutlig allokering kvv'!$B$1:$AJ$1,0),FALSE)/1,0)</f>
        <v>0</v>
      </c>
      <c r="K107">
        <f>IFERROR(VLOOKUP($B107,Kraftvärmeprod!$B$1:$AH$479,MATCH(K$2,Kraftvärmeprod!$B$1:$AG$1,0),FALSE)/1,0)-IFERROR(VLOOKUP($B107,'Slutlig allokering kvv'!$B$2:$AC$462,MATCH(K$3,'Slutlig allokering kvv'!$B$1:$AJ$1,0),FALSE)/1,0)</f>
        <v>0</v>
      </c>
      <c r="L107">
        <f>IFERROR(VLOOKUP($B107,Kraftvärmeprod!$B$1:$AH$479,MATCH(L$2,Kraftvärmeprod!$B$1:$AG$1,0),FALSE)/1,0)-IFERROR(VLOOKUP($B107,'Slutlig allokering kvv'!$B$2:$AC$462,MATCH(L$3,'Slutlig allokering kvv'!$B$1:$AJ$1,0),FALSE)/1,0)</f>
        <v>0</v>
      </c>
      <c r="M107" s="40">
        <f>IFERROR(VLOOKUP($B107,Miljö!$B$1:$S$477,MATCH(M$2,Miljö!$B$1:$X$1,0),FALSE)/1,0)-IFERROR(VLOOKUP($B107,'Slutlig allokering kvv'!$B$2:$AC$462,MATCH(M$3,'Slutlig allokering kvv'!$B$1:$AJ$1,0),FALSE)/1,0)</f>
        <v>0</v>
      </c>
      <c r="N107">
        <f>IFERROR(VLOOKUP($B107,Kraftvärmeprod!$B$1:$AH$479,MATCH(N$2,Kraftvärmeprod!$B$1:$AG$1,0),FALSE)/1,0)-IFERROR(VLOOKUP($B107,'Slutlig allokering kvv'!$B$2:$AC$462,MATCH(N$3,'Slutlig allokering kvv'!$B$1:$AJ$1,0),FALSE)/1,0)</f>
        <v>0</v>
      </c>
      <c r="O107">
        <f>IFERROR(VLOOKUP($B107,Kraftvärmeprod!$B$1:$AH$479,MATCH(O$2,Kraftvärmeprod!$B$1:$AG$1,0),FALSE)/1,0)-IFERROR(VLOOKUP($B107,'Slutlig allokering kvv'!$B$2:$AC$462,MATCH(O$3,'Slutlig allokering kvv'!$B$1:$AJ$1,0),FALSE)/1,0)</f>
        <v>0</v>
      </c>
      <c r="P107">
        <f>IFERROR(VLOOKUP($B107,Kraftvärmeprod!$B$1:$AH$479,MATCH(P$2,Kraftvärmeprod!$B$1:$AG$1,0),FALSE)/1,0)-IFERROR(VLOOKUP($B107,'Slutlig allokering kvv'!$B$2:$AC$462,MATCH(P$3,'Slutlig allokering kvv'!$B$1:$AJ$1,0),FALSE)/1,0)</f>
        <v>0</v>
      </c>
      <c r="Q107">
        <f>IFERROR(VLOOKUP($B107,Kraftvärmeprod!$B$1:$AH$479,MATCH(Q$2,Kraftvärmeprod!$B$1:$AG$1,0),FALSE)/1,0)-IFERROR(VLOOKUP($B107,'Slutlig allokering kvv'!$B$2:$AC$462,MATCH(Q$3,'Slutlig allokering kvv'!$B$1:$AJ$1,0),FALSE)/1,0)</f>
        <v>0</v>
      </c>
      <c r="R107">
        <f>IFERROR(VLOOKUP($B107,Kraftvärmeprod!$B$1:$AH$479,MATCH(R$2,Kraftvärmeprod!$B$1:$AG$1,0),FALSE)/1,0)-IFERROR(VLOOKUP($B107,'Slutlig allokering kvv'!$B$2:$AC$462,MATCH(R$3,'Slutlig allokering kvv'!$B$1:$AJ$1,0),FALSE)/1,0)</f>
        <v>0</v>
      </c>
      <c r="S107">
        <f>IFERROR(VLOOKUP($B107,Kraftvärmeprod!$B$1:$AH$479,MATCH(S$2,Kraftvärmeprod!$B$1:$AG$1,0),FALSE)/1,0)-IFERROR(VLOOKUP($B107,'Slutlig allokering kvv'!$B$2:$AC$462,MATCH(S$3,'Slutlig allokering kvv'!$B$1:$AJ$1,0),FALSE)/1,0)</f>
        <v>0</v>
      </c>
      <c r="T107">
        <f>IFERROR(VLOOKUP($B107,Kraftvärmeprod!$B$1:$AH$479,MATCH(T$2,Kraftvärmeprod!$B$1:$AG$1,0),FALSE)/1,0)-IFERROR(VLOOKUP($B107,'Slutlig allokering kvv'!$B$2:$AC$462,MATCH(T$3,'Slutlig allokering kvv'!$B$1:$AJ$1,0),FALSE)/1,0)</f>
        <v>0</v>
      </c>
      <c r="U107">
        <f>IFERROR(VLOOKUP($B107,Kraftvärmeprod!$B$1:$AH$479,MATCH(U$2,Kraftvärmeprod!$B$1:$AG$1,0),FALSE)/1,0)-IFERROR(VLOOKUP($B107,'Slutlig allokering kvv'!$B$2:$AC$462,MATCH(U$3,'Slutlig allokering kvv'!$B$1:$AJ$1,0),FALSE)/1,0)</f>
        <v>0</v>
      </c>
      <c r="V107">
        <f>IFERROR(VLOOKUP($B107,Kraftvärmeprod!$B$1:$AH$479,MATCH(V$2,Kraftvärmeprod!$B$1:$AG$1,0),FALSE)/1,0)-IFERROR(VLOOKUP($B107,'Slutlig allokering kvv'!$B$2:$AC$462,MATCH(V$3,'Slutlig allokering kvv'!$B$1:$AJ$1,0),FALSE)/1,0)</f>
        <v>0</v>
      </c>
      <c r="W107">
        <f>IFERROR(VLOOKUP($B107,Kraftvärmeprod!$B$1:$AH$479,MATCH(W$2,Kraftvärmeprod!$B$1:$AG$1,0),FALSE)/1,0)-IFERROR(VLOOKUP($B107,'Slutlig allokering kvv'!$B$2:$AC$462,MATCH(W$3,'Slutlig allokering kvv'!$B$1:$AJ$1,0),FALSE)/1,0)</f>
        <v>0</v>
      </c>
      <c r="X107">
        <f>IFERROR(VLOOKUP($B107,Kraftvärmeprod!$B$1:$AH$479,MATCH(X$2,Kraftvärmeprod!$B$1:$AG$1,0),FALSE)/1,0)-IFERROR(VLOOKUP($B107,'Slutlig allokering kvv'!$B$2:$AC$462,MATCH(X$3,'Slutlig allokering kvv'!$B$1:$AJ$1,0),FALSE)/1,0)</f>
        <v>0</v>
      </c>
      <c r="Y107">
        <f>IFERROR(VLOOKUP($B107,Kraftvärmeprod!$B$1:$AH$479,MATCH(Y$2,Kraftvärmeprod!$B$1:$AG$1,0),FALSE)/1,0)-IFERROR(VLOOKUP($B107,'Slutlig allokering kvv'!$B$2:$AC$462,MATCH(Y$3,'Slutlig allokering kvv'!$B$1:$AJ$1,0),FALSE)/1,0)</f>
        <v>0</v>
      </c>
      <c r="Z107">
        <f>IFERROR(VLOOKUP($B107,Kraftvärmeprod!$B$1:$AH$479,MATCH(Z$2,Kraftvärmeprod!$B$1:$AG$1,0),FALSE)/1,0)-IFERROR(VLOOKUP($B107,'Slutlig allokering kvv'!$B$2:$AC$462,MATCH(Z$3,'Slutlig allokering kvv'!$B$1:$AJ$1,0),FALSE)/1,0)</f>
        <v>0</v>
      </c>
      <c r="AA107">
        <f>IFERROR(VLOOKUP($B107,Kraftvärmeprod!$B$1:$AH$479,MATCH(AA$2,Kraftvärmeprod!$B$1:$AG$1,0),FALSE)/1,0)-IFERROR(VLOOKUP($B107,'Slutlig allokering kvv'!$B$2:$AC$462,MATCH(AA$3,'Slutlig allokering kvv'!$B$1:$AJ$1,0),FALSE)/1,0)</f>
        <v>0</v>
      </c>
      <c r="AB107">
        <f>IFERROR(VLOOKUP($B107,Kraftvärmeprod!$B$1:$AH$479,MATCH(AB$2,Kraftvärmeprod!$B$1:$AG$1,0),FALSE)/1,0)-IFERROR(VLOOKUP($B107,'Slutlig allokering kvv'!$B$2:$AC$462,MATCH(AB$3,'Slutlig allokering kvv'!$B$1:$AJ$1,0),FALSE)/1,0)</f>
        <v>0</v>
      </c>
      <c r="AE107">
        <f t="shared" si="2"/>
        <v>0</v>
      </c>
      <c r="AG107">
        <f>IFERROR(VLOOKUP(B107,'Slutlig allokering kvv'!$B$2:$AJ$462,MATCH("Summa justerad allokerad tillförd energi (utan hjälpel och rökgaskondensering):",'Slutlig allokering kvv'!$B$1:$AK$1,0),FALSE)/1,"")</f>
        <v>0</v>
      </c>
      <c r="AI107" s="23" t="str">
        <f>IFERROR(1-VLOOKUP(B107,'Slutlig allokering kvv'!$B$2:$AJ$462,MATCH("Andel av bränsle i kvv som allokerats till värme, exklusive rökgaskondensering och hjälpel",'Slutlig allokering kvv'!$B$1:$AK$1,0),FALSE),"")</f>
        <v/>
      </c>
      <c r="AK107" s="23" t="str">
        <f t="shared" si="3"/>
        <v/>
      </c>
    </row>
    <row r="108" spans="1:37" x14ac:dyDescent="0.25">
      <c r="A108" s="2" t="s">
        <v>147</v>
      </c>
      <c r="B108" s="2" t="s">
        <v>151</v>
      </c>
      <c r="C108" s="2" t="str">
        <f>IFERROR(VLOOKUP($B108,Kraftvärmeprod!$B$1:$AH$479,MATCH(C$3,Kraftvärmeprod!$B$1:$AG$1,0),FALSE)/1,"")</f>
        <v/>
      </c>
      <c r="D108" s="2" t="str">
        <f>IFERROR(VLOOKUP($B108,Kraftvärmeprod!$B$1:$AH$479,MATCH(D$3,Kraftvärmeprod!$B$1:$AG$1,0),FALSE)/1,"")</f>
        <v/>
      </c>
      <c r="E108">
        <f>IFERROR(VLOOKUP($B108,Kraftvärmeprod!$B$1:$AH$479,MATCH(E$2,Kraftvärmeprod!$B$1:$AG$1,0),FALSE)/1,0)-IFERROR(VLOOKUP($B108,'Slutlig allokering kvv'!$B$2:$AC$462,MATCH(E$3,'Slutlig allokering kvv'!$B$1:$AJ$1,0),FALSE)/1,0)</f>
        <v>0</v>
      </c>
      <c r="F108">
        <f>IFERROR(VLOOKUP($B108,Kraftvärmeprod!$B$1:$AH$479,MATCH(F$2,Kraftvärmeprod!$B$1:$AG$1,0),FALSE)/1,0)-IFERROR(VLOOKUP($B108,'Slutlig allokering kvv'!$B$2:$AC$462,MATCH(F$3,'Slutlig allokering kvv'!$B$1:$AJ$1,0),FALSE)/1,0)</f>
        <v>0</v>
      </c>
      <c r="G108">
        <f>IFERROR(VLOOKUP($B108,Kraftvärmeprod!$B$1:$AH$479,MATCH(G$2,Kraftvärmeprod!$B$1:$AG$1,0),FALSE)/1,0)-IFERROR(VLOOKUP($B108,'Slutlig allokering kvv'!$B$2:$AC$462,MATCH(G$3,'Slutlig allokering kvv'!$B$1:$AJ$1,0),FALSE)/1,0)</f>
        <v>0</v>
      </c>
      <c r="H108">
        <f>IFERROR(VLOOKUP($B108,Kraftvärmeprod!$B$1:$AH$479,MATCH(H$2,Kraftvärmeprod!$B$1:$AG$1,0),FALSE)/1,0)-IFERROR(VLOOKUP($B108,'Slutlig allokering kvv'!$B$2:$AC$462,MATCH(H$3,'Slutlig allokering kvv'!$B$1:$AJ$1,0),FALSE)/1,0)</f>
        <v>0</v>
      </c>
      <c r="I108">
        <f>IFERROR(VLOOKUP($B108,Kraftvärmeprod!$B$1:$AH$479,MATCH(I$2,Kraftvärmeprod!$B$1:$AG$1,0),FALSE)/1,0)-IFERROR(VLOOKUP($B108,'Slutlig allokering kvv'!$B$2:$AC$462,MATCH(I$3,'Slutlig allokering kvv'!$B$1:$AJ$1,0),FALSE)/1,0)</f>
        <v>0</v>
      </c>
      <c r="J108">
        <f>IFERROR(VLOOKUP($B108,Kraftvärmeprod!$B$1:$AH$479,MATCH(J$2,Kraftvärmeprod!$B$1:$AG$1,0),FALSE)/1,0)-IFERROR(VLOOKUP($B108,'Slutlig allokering kvv'!$B$2:$AC$462,MATCH(J$3,'Slutlig allokering kvv'!$B$1:$AJ$1,0),FALSE)/1,0)</f>
        <v>0</v>
      </c>
      <c r="K108">
        <f>IFERROR(VLOOKUP($B108,Kraftvärmeprod!$B$1:$AH$479,MATCH(K$2,Kraftvärmeprod!$B$1:$AG$1,0),FALSE)/1,0)-IFERROR(VLOOKUP($B108,'Slutlig allokering kvv'!$B$2:$AC$462,MATCH(K$3,'Slutlig allokering kvv'!$B$1:$AJ$1,0),FALSE)/1,0)</f>
        <v>0</v>
      </c>
      <c r="L108">
        <f>IFERROR(VLOOKUP($B108,Kraftvärmeprod!$B$1:$AH$479,MATCH(L$2,Kraftvärmeprod!$B$1:$AG$1,0),FALSE)/1,0)-IFERROR(VLOOKUP($B108,'Slutlig allokering kvv'!$B$2:$AC$462,MATCH(L$3,'Slutlig allokering kvv'!$B$1:$AJ$1,0),FALSE)/1,0)</f>
        <v>0</v>
      </c>
      <c r="M108" s="40">
        <f>IFERROR(VLOOKUP($B108,Miljö!$B$1:$S$477,MATCH(M$2,Miljö!$B$1:$X$1,0),FALSE)/1,0)-IFERROR(VLOOKUP($B108,'Slutlig allokering kvv'!$B$2:$AC$462,MATCH(M$3,'Slutlig allokering kvv'!$B$1:$AJ$1,0),FALSE)/1,0)</f>
        <v>0</v>
      </c>
      <c r="N108">
        <f>IFERROR(VLOOKUP($B108,Kraftvärmeprod!$B$1:$AH$479,MATCH(N$2,Kraftvärmeprod!$B$1:$AG$1,0),FALSE)/1,0)-IFERROR(VLOOKUP($B108,'Slutlig allokering kvv'!$B$2:$AC$462,MATCH(N$3,'Slutlig allokering kvv'!$B$1:$AJ$1,0),FALSE)/1,0)</f>
        <v>0</v>
      </c>
      <c r="O108">
        <f>IFERROR(VLOOKUP($B108,Kraftvärmeprod!$B$1:$AH$479,MATCH(O$2,Kraftvärmeprod!$B$1:$AG$1,0),FALSE)/1,0)-IFERROR(VLOOKUP($B108,'Slutlig allokering kvv'!$B$2:$AC$462,MATCH(O$3,'Slutlig allokering kvv'!$B$1:$AJ$1,0),FALSE)/1,0)</f>
        <v>0</v>
      </c>
      <c r="P108">
        <f>IFERROR(VLOOKUP($B108,Kraftvärmeprod!$B$1:$AH$479,MATCH(P$2,Kraftvärmeprod!$B$1:$AG$1,0),FALSE)/1,0)-IFERROR(VLOOKUP($B108,'Slutlig allokering kvv'!$B$2:$AC$462,MATCH(P$3,'Slutlig allokering kvv'!$B$1:$AJ$1,0),FALSE)/1,0)</f>
        <v>0</v>
      </c>
      <c r="Q108">
        <f>IFERROR(VLOOKUP($B108,Kraftvärmeprod!$B$1:$AH$479,MATCH(Q$2,Kraftvärmeprod!$B$1:$AG$1,0),FALSE)/1,0)-IFERROR(VLOOKUP($B108,'Slutlig allokering kvv'!$B$2:$AC$462,MATCH(Q$3,'Slutlig allokering kvv'!$B$1:$AJ$1,0),FALSE)/1,0)</f>
        <v>0</v>
      </c>
      <c r="R108">
        <f>IFERROR(VLOOKUP($B108,Kraftvärmeprod!$B$1:$AH$479,MATCH(R$2,Kraftvärmeprod!$B$1:$AG$1,0),FALSE)/1,0)-IFERROR(VLOOKUP($B108,'Slutlig allokering kvv'!$B$2:$AC$462,MATCH(R$3,'Slutlig allokering kvv'!$B$1:$AJ$1,0),FALSE)/1,0)</f>
        <v>0</v>
      </c>
      <c r="S108">
        <f>IFERROR(VLOOKUP($B108,Kraftvärmeprod!$B$1:$AH$479,MATCH(S$2,Kraftvärmeprod!$B$1:$AG$1,0),FALSE)/1,0)-IFERROR(VLOOKUP($B108,'Slutlig allokering kvv'!$B$2:$AC$462,MATCH(S$3,'Slutlig allokering kvv'!$B$1:$AJ$1,0),FALSE)/1,0)</f>
        <v>0</v>
      </c>
      <c r="T108">
        <f>IFERROR(VLOOKUP($B108,Kraftvärmeprod!$B$1:$AH$479,MATCH(T$2,Kraftvärmeprod!$B$1:$AG$1,0),FALSE)/1,0)-IFERROR(VLOOKUP($B108,'Slutlig allokering kvv'!$B$2:$AC$462,MATCH(T$3,'Slutlig allokering kvv'!$B$1:$AJ$1,0),FALSE)/1,0)</f>
        <v>0</v>
      </c>
      <c r="U108">
        <f>IFERROR(VLOOKUP($B108,Kraftvärmeprod!$B$1:$AH$479,MATCH(U$2,Kraftvärmeprod!$B$1:$AG$1,0),FALSE)/1,0)-IFERROR(VLOOKUP($B108,'Slutlig allokering kvv'!$B$2:$AC$462,MATCH(U$3,'Slutlig allokering kvv'!$B$1:$AJ$1,0),FALSE)/1,0)</f>
        <v>0</v>
      </c>
      <c r="V108">
        <f>IFERROR(VLOOKUP($B108,Kraftvärmeprod!$B$1:$AH$479,MATCH(V$2,Kraftvärmeprod!$B$1:$AG$1,0),FALSE)/1,0)-IFERROR(VLOOKUP($B108,'Slutlig allokering kvv'!$B$2:$AC$462,MATCH(V$3,'Slutlig allokering kvv'!$B$1:$AJ$1,0),FALSE)/1,0)</f>
        <v>0</v>
      </c>
      <c r="W108">
        <f>IFERROR(VLOOKUP($B108,Kraftvärmeprod!$B$1:$AH$479,MATCH(W$2,Kraftvärmeprod!$B$1:$AG$1,0),FALSE)/1,0)-IFERROR(VLOOKUP($B108,'Slutlig allokering kvv'!$B$2:$AC$462,MATCH(W$3,'Slutlig allokering kvv'!$B$1:$AJ$1,0),FALSE)/1,0)</f>
        <v>0</v>
      </c>
      <c r="X108">
        <f>IFERROR(VLOOKUP($B108,Kraftvärmeprod!$B$1:$AH$479,MATCH(X$2,Kraftvärmeprod!$B$1:$AG$1,0),FALSE)/1,0)-IFERROR(VLOOKUP($B108,'Slutlig allokering kvv'!$B$2:$AC$462,MATCH(X$3,'Slutlig allokering kvv'!$B$1:$AJ$1,0),FALSE)/1,0)</f>
        <v>0</v>
      </c>
      <c r="Y108">
        <f>IFERROR(VLOOKUP($B108,Kraftvärmeprod!$B$1:$AH$479,MATCH(Y$2,Kraftvärmeprod!$B$1:$AG$1,0),FALSE)/1,0)-IFERROR(VLOOKUP($B108,'Slutlig allokering kvv'!$B$2:$AC$462,MATCH(Y$3,'Slutlig allokering kvv'!$B$1:$AJ$1,0),FALSE)/1,0)</f>
        <v>0</v>
      </c>
      <c r="Z108">
        <f>IFERROR(VLOOKUP($B108,Kraftvärmeprod!$B$1:$AH$479,MATCH(Z$2,Kraftvärmeprod!$B$1:$AG$1,0),FALSE)/1,0)-IFERROR(VLOOKUP($B108,'Slutlig allokering kvv'!$B$2:$AC$462,MATCH(Z$3,'Slutlig allokering kvv'!$B$1:$AJ$1,0),FALSE)/1,0)</f>
        <v>0</v>
      </c>
      <c r="AA108">
        <f>IFERROR(VLOOKUP($B108,Kraftvärmeprod!$B$1:$AH$479,MATCH(AA$2,Kraftvärmeprod!$B$1:$AG$1,0),FALSE)/1,0)-IFERROR(VLOOKUP($B108,'Slutlig allokering kvv'!$B$2:$AC$462,MATCH(AA$3,'Slutlig allokering kvv'!$B$1:$AJ$1,0),FALSE)/1,0)</f>
        <v>0</v>
      </c>
      <c r="AB108">
        <f>IFERROR(VLOOKUP($B108,Kraftvärmeprod!$B$1:$AH$479,MATCH(AB$2,Kraftvärmeprod!$B$1:$AG$1,0),FALSE)/1,0)-IFERROR(VLOOKUP($B108,'Slutlig allokering kvv'!$B$2:$AC$462,MATCH(AB$3,'Slutlig allokering kvv'!$B$1:$AJ$1,0),FALSE)/1,0)</f>
        <v>0</v>
      </c>
      <c r="AE108">
        <f t="shared" si="2"/>
        <v>0</v>
      </c>
      <c r="AG108">
        <f>IFERROR(VLOOKUP(B108,'Slutlig allokering kvv'!$B$2:$AJ$462,MATCH("Summa justerad allokerad tillförd energi (utan hjälpel och rökgaskondensering):",'Slutlig allokering kvv'!$B$1:$AK$1,0),FALSE)/1,"")</f>
        <v>0</v>
      </c>
      <c r="AI108" s="23" t="str">
        <f>IFERROR(1-VLOOKUP(B108,'Slutlig allokering kvv'!$B$2:$AJ$462,MATCH("Andel av bränsle i kvv som allokerats till värme, exklusive rökgaskondensering och hjälpel",'Slutlig allokering kvv'!$B$1:$AK$1,0),FALSE),"")</f>
        <v/>
      </c>
      <c r="AK108" s="23" t="str">
        <f t="shared" si="3"/>
        <v/>
      </c>
    </row>
    <row r="109" spans="1:37" x14ac:dyDescent="0.25">
      <c r="A109" s="2" t="s">
        <v>147</v>
      </c>
      <c r="B109" s="2" t="s">
        <v>152</v>
      </c>
      <c r="C109" s="2" t="str">
        <f>IFERROR(VLOOKUP($B109,Kraftvärmeprod!$B$1:$AH$479,MATCH(C$3,Kraftvärmeprod!$B$1:$AG$1,0),FALSE)/1,"")</f>
        <v/>
      </c>
      <c r="D109" s="2" t="str">
        <f>IFERROR(VLOOKUP($B109,Kraftvärmeprod!$B$1:$AH$479,MATCH(D$3,Kraftvärmeprod!$B$1:$AG$1,0),FALSE)/1,"")</f>
        <v/>
      </c>
      <c r="E109">
        <f>IFERROR(VLOOKUP($B109,Kraftvärmeprod!$B$1:$AH$479,MATCH(E$2,Kraftvärmeprod!$B$1:$AG$1,0),FALSE)/1,0)-IFERROR(VLOOKUP($B109,'Slutlig allokering kvv'!$B$2:$AC$462,MATCH(E$3,'Slutlig allokering kvv'!$B$1:$AJ$1,0),FALSE)/1,0)</f>
        <v>0</v>
      </c>
      <c r="F109">
        <f>IFERROR(VLOOKUP($B109,Kraftvärmeprod!$B$1:$AH$479,MATCH(F$2,Kraftvärmeprod!$B$1:$AG$1,0),FALSE)/1,0)-IFERROR(VLOOKUP($B109,'Slutlig allokering kvv'!$B$2:$AC$462,MATCH(F$3,'Slutlig allokering kvv'!$B$1:$AJ$1,0),FALSE)/1,0)</f>
        <v>0</v>
      </c>
      <c r="G109">
        <f>IFERROR(VLOOKUP($B109,Kraftvärmeprod!$B$1:$AH$479,MATCH(G$2,Kraftvärmeprod!$B$1:$AG$1,0),FALSE)/1,0)-IFERROR(VLOOKUP($B109,'Slutlig allokering kvv'!$B$2:$AC$462,MATCH(G$3,'Slutlig allokering kvv'!$B$1:$AJ$1,0),FALSE)/1,0)</f>
        <v>0</v>
      </c>
      <c r="H109">
        <f>IFERROR(VLOOKUP($B109,Kraftvärmeprod!$B$1:$AH$479,MATCH(H$2,Kraftvärmeprod!$B$1:$AG$1,0),FALSE)/1,0)-IFERROR(VLOOKUP($B109,'Slutlig allokering kvv'!$B$2:$AC$462,MATCH(H$3,'Slutlig allokering kvv'!$B$1:$AJ$1,0),FALSE)/1,0)</f>
        <v>0</v>
      </c>
      <c r="I109">
        <f>IFERROR(VLOOKUP($B109,Kraftvärmeprod!$B$1:$AH$479,MATCH(I$2,Kraftvärmeprod!$B$1:$AG$1,0),FALSE)/1,0)-IFERROR(VLOOKUP($B109,'Slutlig allokering kvv'!$B$2:$AC$462,MATCH(I$3,'Slutlig allokering kvv'!$B$1:$AJ$1,0),FALSE)/1,0)</f>
        <v>0</v>
      </c>
      <c r="J109">
        <f>IFERROR(VLOOKUP($B109,Kraftvärmeprod!$B$1:$AH$479,MATCH(J$2,Kraftvärmeprod!$B$1:$AG$1,0),FALSE)/1,0)-IFERROR(VLOOKUP($B109,'Slutlig allokering kvv'!$B$2:$AC$462,MATCH(J$3,'Slutlig allokering kvv'!$B$1:$AJ$1,0),FALSE)/1,0)</f>
        <v>0</v>
      </c>
      <c r="K109">
        <f>IFERROR(VLOOKUP($B109,Kraftvärmeprod!$B$1:$AH$479,MATCH(K$2,Kraftvärmeprod!$B$1:$AG$1,0),FALSE)/1,0)-IFERROR(VLOOKUP($B109,'Slutlig allokering kvv'!$B$2:$AC$462,MATCH(K$3,'Slutlig allokering kvv'!$B$1:$AJ$1,0),FALSE)/1,0)</f>
        <v>0</v>
      </c>
      <c r="L109">
        <f>IFERROR(VLOOKUP($B109,Kraftvärmeprod!$B$1:$AH$479,MATCH(L$2,Kraftvärmeprod!$B$1:$AG$1,0),FALSE)/1,0)-IFERROR(VLOOKUP($B109,'Slutlig allokering kvv'!$B$2:$AC$462,MATCH(L$3,'Slutlig allokering kvv'!$B$1:$AJ$1,0),FALSE)/1,0)</f>
        <v>0</v>
      </c>
      <c r="M109" s="40">
        <f>IFERROR(VLOOKUP($B109,Miljö!$B$1:$S$477,MATCH(M$2,Miljö!$B$1:$X$1,0),FALSE)/1,0)-IFERROR(VLOOKUP($B109,'Slutlig allokering kvv'!$B$2:$AC$462,MATCH(M$3,'Slutlig allokering kvv'!$B$1:$AJ$1,0),FALSE)/1,0)</f>
        <v>0</v>
      </c>
      <c r="N109">
        <f>IFERROR(VLOOKUP($B109,Kraftvärmeprod!$B$1:$AH$479,MATCH(N$2,Kraftvärmeprod!$B$1:$AG$1,0),FALSE)/1,0)-IFERROR(VLOOKUP($B109,'Slutlig allokering kvv'!$B$2:$AC$462,MATCH(N$3,'Slutlig allokering kvv'!$B$1:$AJ$1,0),FALSE)/1,0)</f>
        <v>0</v>
      </c>
      <c r="O109">
        <f>IFERROR(VLOOKUP($B109,Kraftvärmeprod!$B$1:$AH$479,MATCH(O$2,Kraftvärmeprod!$B$1:$AG$1,0),FALSE)/1,0)-IFERROR(VLOOKUP($B109,'Slutlig allokering kvv'!$B$2:$AC$462,MATCH(O$3,'Slutlig allokering kvv'!$B$1:$AJ$1,0),FALSE)/1,0)</f>
        <v>0</v>
      </c>
      <c r="P109">
        <f>IFERROR(VLOOKUP($B109,Kraftvärmeprod!$B$1:$AH$479,MATCH(P$2,Kraftvärmeprod!$B$1:$AG$1,0),FALSE)/1,0)-IFERROR(VLOOKUP($B109,'Slutlig allokering kvv'!$B$2:$AC$462,MATCH(P$3,'Slutlig allokering kvv'!$B$1:$AJ$1,0),FALSE)/1,0)</f>
        <v>0</v>
      </c>
      <c r="Q109">
        <f>IFERROR(VLOOKUP($B109,Kraftvärmeprod!$B$1:$AH$479,MATCH(Q$2,Kraftvärmeprod!$B$1:$AG$1,0),FALSE)/1,0)-IFERROR(VLOOKUP($B109,'Slutlig allokering kvv'!$B$2:$AC$462,MATCH(Q$3,'Slutlig allokering kvv'!$B$1:$AJ$1,0),FALSE)/1,0)</f>
        <v>0</v>
      </c>
      <c r="R109">
        <f>IFERROR(VLOOKUP($B109,Kraftvärmeprod!$B$1:$AH$479,MATCH(R$2,Kraftvärmeprod!$B$1:$AG$1,0),FALSE)/1,0)-IFERROR(VLOOKUP($B109,'Slutlig allokering kvv'!$B$2:$AC$462,MATCH(R$3,'Slutlig allokering kvv'!$B$1:$AJ$1,0),FALSE)/1,0)</f>
        <v>0</v>
      </c>
      <c r="S109">
        <f>IFERROR(VLOOKUP($B109,Kraftvärmeprod!$B$1:$AH$479,MATCH(S$2,Kraftvärmeprod!$B$1:$AG$1,0),FALSE)/1,0)-IFERROR(VLOOKUP($B109,'Slutlig allokering kvv'!$B$2:$AC$462,MATCH(S$3,'Slutlig allokering kvv'!$B$1:$AJ$1,0),FALSE)/1,0)</f>
        <v>0</v>
      </c>
      <c r="T109">
        <f>IFERROR(VLOOKUP($B109,Kraftvärmeprod!$B$1:$AH$479,MATCH(T$2,Kraftvärmeprod!$B$1:$AG$1,0),FALSE)/1,0)-IFERROR(VLOOKUP($B109,'Slutlig allokering kvv'!$B$2:$AC$462,MATCH(T$3,'Slutlig allokering kvv'!$B$1:$AJ$1,0),FALSE)/1,0)</f>
        <v>0</v>
      </c>
      <c r="U109">
        <f>IFERROR(VLOOKUP($B109,Kraftvärmeprod!$B$1:$AH$479,MATCH(U$2,Kraftvärmeprod!$B$1:$AG$1,0),FALSE)/1,0)-IFERROR(VLOOKUP($B109,'Slutlig allokering kvv'!$B$2:$AC$462,MATCH(U$3,'Slutlig allokering kvv'!$B$1:$AJ$1,0),FALSE)/1,0)</f>
        <v>0</v>
      </c>
      <c r="V109">
        <f>IFERROR(VLOOKUP($B109,Kraftvärmeprod!$B$1:$AH$479,MATCH(V$2,Kraftvärmeprod!$B$1:$AG$1,0),FALSE)/1,0)-IFERROR(VLOOKUP($B109,'Slutlig allokering kvv'!$B$2:$AC$462,MATCH(V$3,'Slutlig allokering kvv'!$B$1:$AJ$1,0),FALSE)/1,0)</f>
        <v>0</v>
      </c>
      <c r="W109">
        <f>IFERROR(VLOOKUP($B109,Kraftvärmeprod!$B$1:$AH$479,MATCH(W$2,Kraftvärmeprod!$B$1:$AG$1,0),FALSE)/1,0)-IFERROR(VLOOKUP($B109,'Slutlig allokering kvv'!$B$2:$AC$462,MATCH(W$3,'Slutlig allokering kvv'!$B$1:$AJ$1,0),FALSE)/1,0)</f>
        <v>0</v>
      </c>
      <c r="X109">
        <f>IFERROR(VLOOKUP($B109,Kraftvärmeprod!$B$1:$AH$479,MATCH(X$2,Kraftvärmeprod!$B$1:$AG$1,0),FALSE)/1,0)-IFERROR(VLOOKUP($B109,'Slutlig allokering kvv'!$B$2:$AC$462,MATCH(X$3,'Slutlig allokering kvv'!$B$1:$AJ$1,0),FALSE)/1,0)</f>
        <v>0</v>
      </c>
      <c r="Y109">
        <f>IFERROR(VLOOKUP($B109,Kraftvärmeprod!$B$1:$AH$479,MATCH(Y$2,Kraftvärmeprod!$B$1:$AG$1,0),FALSE)/1,0)-IFERROR(VLOOKUP($B109,'Slutlig allokering kvv'!$B$2:$AC$462,MATCH(Y$3,'Slutlig allokering kvv'!$B$1:$AJ$1,0),FALSE)/1,0)</f>
        <v>0</v>
      </c>
      <c r="Z109">
        <f>IFERROR(VLOOKUP($B109,Kraftvärmeprod!$B$1:$AH$479,MATCH(Z$2,Kraftvärmeprod!$B$1:$AG$1,0),FALSE)/1,0)-IFERROR(VLOOKUP($B109,'Slutlig allokering kvv'!$B$2:$AC$462,MATCH(Z$3,'Slutlig allokering kvv'!$B$1:$AJ$1,0),FALSE)/1,0)</f>
        <v>0</v>
      </c>
      <c r="AA109">
        <f>IFERROR(VLOOKUP($B109,Kraftvärmeprod!$B$1:$AH$479,MATCH(AA$2,Kraftvärmeprod!$B$1:$AG$1,0),FALSE)/1,0)-IFERROR(VLOOKUP($B109,'Slutlig allokering kvv'!$B$2:$AC$462,MATCH(AA$3,'Slutlig allokering kvv'!$B$1:$AJ$1,0),FALSE)/1,0)</f>
        <v>0</v>
      </c>
      <c r="AB109">
        <f>IFERROR(VLOOKUP($B109,Kraftvärmeprod!$B$1:$AH$479,MATCH(AB$2,Kraftvärmeprod!$B$1:$AG$1,0),FALSE)/1,0)-IFERROR(VLOOKUP($B109,'Slutlig allokering kvv'!$B$2:$AC$462,MATCH(AB$3,'Slutlig allokering kvv'!$B$1:$AJ$1,0),FALSE)/1,0)</f>
        <v>0</v>
      </c>
      <c r="AE109">
        <f t="shared" si="2"/>
        <v>0</v>
      </c>
      <c r="AG109">
        <f>IFERROR(VLOOKUP(B109,'Slutlig allokering kvv'!$B$2:$AJ$462,MATCH("Summa justerad allokerad tillförd energi (utan hjälpel och rökgaskondensering):",'Slutlig allokering kvv'!$B$1:$AK$1,0),FALSE)/1,"")</f>
        <v>0</v>
      </c>
      <c r="AI109" s="23" t="str">
        <f>IFERROR(1-VLOOKUP(B109,'Slutlig allokering kvv'!$B$2:$AJ$462,MATCH("Andel av bränsle i kvv som allokerats till värme, exklusive rökgaskondensering och hjälpel",'Slutlig allokering kvv'!$B$1:$AK$1,0),FALSE),"")</f>
        <v/>
      </c>
      <c r="AK109" s="23" t="str">
        <f t="shared" si="3"/>
        <v/>
      </c>
    </row>
    <row r="110" spans="1:37" x14ac:dyDescent="0.25">
      <c r="A110" s="2" t="s">
        <v>147</v>
      </c>
      <c r="B110" s="2" t="s">
        <v>153</v>
      </c>
      <c r="C110" s="2" t="str">
        <f>IFERROR(VLOOKUP($B110,Kraftvärmeprod!$B$1:$AH$479,MATCH(C$3,Kraftvärmeprod!$B$1:$AG$1,0),FALSE)/1,"")</f>
        <v/>
      </c>
      <c r="D110" s="2" t="str">
        <f>IFERROR(VLOOKUP($B110,Kraftvärmeprod!$B$1:$AH$479,MATCH(D$3,Kraftvärmeprod!$B$1:$AG$1,0),FALSE)/1,"")</f>
        <v/>
      </c>
      <c r="E110">
        <f>IFERROR(VLOOKUP($B110,Kraftvärmeprod!$B$1:$AH$479,MATCH(E$2,Kraftvärmeprod!$B$1:$AG$1,0),FALSE)/1,0)-IFERROR(VLOOKUP($B110,'Slutlig allokering kvv'!$B$2:$AC$462,MATCH(E$3,'Slutlig allokering kvv'!$B$1:$AJ$1,0),FALSE)/1,0)</f>
        <v>0</v>
      </c>
      <c r="F110">
        <f>IFERROR(VLOOKUP($B110,Kraftvärmeprod!$B$1:$AH$479,MATCH(F$2,Kraftvärmeprod!$B$1:$AG$1,0),FALSE)/1,0)-IFERROR(VLOOKUP($B110,'Slutlig allokering kvv'!$B$2:$AC$462,MATCH(F$3,'Slutlig allokering kvv'!$B$1:$AJ$1,0),FALSE)/1,0)</f>
        <v>0</v>
      </c>
      <c r="G110">
        <f>IFERROR(VLOOKUP($B110,Kraftvärmeprod!$B$1:$AH$479,MATCH(G$2,Kraftvärmeprod!$B$1:$AG$1,0),FALSE)/1,0)-IFERROR(VLOOKUP($B110,'Slutlig allokering kvv'!$B$2:$AC$462,MATCH(G$3,'Slutlig allokering kvv'!$B$1:$AJ$1,0),FALSE)/1,0)</f>
        <v>0</v>
      </c>
      <c r="H110">
        <f>IFERROR(VLOOKUP($B110,Kraftvärmeprod!$B$1:$AH$479,MATCH(H$2,Kraftvärmeprod!$B$1:$AG$1,0),FALSE)/1,0)-IFERROR(VLOOKUP($B110,'Slutlig allokering kvv'!$B$2:$AC$462,MATCH(H$3,'Slutlig allokering kvv'!$B$1:$AJ$1,0),FALSE)/1,0)</f>
        <v>0</v>
      </c>
      <c r="I110">
        <f>IFERROR(VLOOKUP($B110,Kraftvärmeprod!$B$1:$AH$479,MATCH(I$2,Kraftvärmeprod!$B$1:$AG$1,0),FALSE)/1,0)-IFERROR(VLOOKUP($B110,'Slutlig allokering kvv'!$B$2:$AC$462,MATCH(I$3,'Slutlig allokering kvv'!$B$1:$AJ$1,0),FALSE)/1,0)</f>
        <v>0</v>
      </c>
      <c r="J110">
        <f>IFERROR(VLOOKUP($B110,Kraftvärmeprod!$B$1:$AH$479,MATCH(J$2,Kraftvärmeprod!$B$1:$AG$1,0),FALSE)/1,0)-IFERROR(VLOOKUP($B110,'Slutlig allokering kvv'!$B$2:$AC$462,MATCH(J$3,'Slutlig allokering kvv'!$B$1:$AJ$1,0),FALSE)/1,0)</f>
        <v>0</v>
      </c>
      <c r="K110">
        <f>IFERROR(VLOOKUP($B110,Kraftvärmeprod!$B$1:$AH$479,MATCH(K$2,Kraftvärmeprod!$B$1:$AG$1,0),FALSE)/1,0)-IFERROR(VLOOKUP($B110,'Slutlig allokering kvv'!$B$2:$AC$462,MATCH(K$3,'Slutlig allokering kvv'!$B$1:$AJ$1,0),FALSE)/1,0)</f>
        <v>0</v>
      </c>
      <c r="L110">
        <f>IFERROR(VLOOKUP($B110,Kraftvärmeprod!$B$1:$AH$479,MATCH(L$2,Kraftvärmeprod!$B$1:$AG$1,0),FALSE)/1,0)-IFERROR(VLOOKUP($B110,'Slutlig allokering kvv'!$B$2:$AC$462,MATCH(L$3,'Slutlig allokering kvv'!$B$1:$AJ$1,0),FALSE)/1,0)</f>
        <v>0</v>
      </c>
      <c r="M110" s="40">
        <f>IFERROR(VLOOKUP($B110,Miljö!$B$1:$S$477,MATCH(M$2,Miljö!$B$1:$X$1,0),FALSE)/1,0)-IFERROR(VLOOKUP($B110,'Slutlig allokering kvv'!$B$2:$AC$462,MATCH(M$3,'Slutlig allokering kvv'!$B$1:$AJ$1,0),FALSE)/1,0)</f>
        <v>0</v>
      </c>
      <c r="N110">
        <f>IFERROR(VLOOKUP($B110,Kraftvärmeprod!$B$1:$AH$479,MATCH(N$2,Kraftvärmeprod!$B$1:$AG$1,0),FALSE)/1,0)-IFERROR(VLOOKUP($B110,'Slutlig allokering kvv'!$B$2:$AC$462,MATCH(N$3,'Slutlig allokering kvv'!$B$1:$AJ$1,0),FALSE)/1,0)</f>
        <v>0</v>
      </c>
      <c r="O110">
        <f>IFERROR(VLOOKUP($B110,Kraftvärmeprod!$B$1:$AH$479,MATCH(O$2,Kraftvärmeprod!$B$1:$AG$1,0),FALSE)/1,0)-IFERROR(VLOOKUP($B110,'Slutlig allokering kvv'!$B$2:$AC$462,MATCH(O$3,'Slutlig allokering kvv'!$B$1:$AJ$1,0),FALSE)/1,0)</f>
        <v>0</v>
      </c>
      <c r="P110">
        <f>IFERROR(VLOOKUP($B110,Kraftvärmeprod!$B$1:$AH$479,MATCH(P$2,Kraftvärmeprod!$B$1:$AG$1,0),FALSE)/1,0)-IFERROR(VLOOKUP($B110,'Slutlig allokering kvv'!$B$2:$AC$462,MATCH(P$3,'Slutlig allokering kvv'!$B$1:$AJ$1,0),FALSE)/1,0)</f>
        <v>0</v>
      </c>
      <c r="Q110">
        <f>IFERROR(VLOOKUP($B110,Kraftvärmeprod!$B$1:$AH$479,MATCH(Q$2,Kraftvärmeprod!$B$1:$AG$1,0),FALSE)/1,0)-IFERROR(VLOOKUP($B110,'Slutlig allokering kvv'!$B$2:$AC$462,MATCH(Q$3,'Slutlig allokering kvv'!$B$1:$AJ$1,0),FALSE)/1,0)</f>
        <v>0</v>
      </c>
      <c r="R110">
        <f>IFERROR(VLOOKUP($B110,Kraftvärmeprod!$B$1:$AH$479,MATCH(R$2,Kraftvärmeprod!$B$1:$AG$1,0),FALSE)/1,0)-IFERROR(VLOOKUP($B110,'Slutlig allokering kvv'!$B$2:$AC$462,MATCH(R$3,'Slutlig allokering kvv'!$B$1:$AJ$1,0),FALSE)/1,0)</f>
        <v>0</v>
      </c>
      <c r="S110">
        <f>IFERROR(VLOOKUP($B110,Kraftvärmeprod!$B$1:$AH$479,MATCH(S$2,Kraftvärmeprod!$B$1:$AG$1,0),FALSE)/1,0)-IFERROR(VLOOKUP($B110,'Slutlig allokering kvv'!$B$2:$AC$462,MATCH(S$3,'Slutlig allokering kvv'!$B$1:$AJ$1,0),FALSE)/1,0)</f>
        <v>0</v>
      </c>
      <c r="T110">
        <f>IFERROR(VLOOKUP($B110,Kraftvärmeprod!$B$1:$AH$479,MATCH(T$2,Kraftvärmeprod!$B$1:$AG$1,0),FALSE)/1,0)-IFERROR(VLOOKUP($B110,'Slutlig allokering kvv'!$B$2:$AC$462,MATCH(T$3,'Slutlig allokering kvv'!$B$1:$AJ$1,0),FALSE)/1,0)</f>
        <v>0</v>
      </c>
      <c r="U110">
        <f>IFERROR(VLOOKUP($B110,Kraftvärmeprod!$B$1:$AH$479,MATCH(U$2,Kraftvärmeprod!$B$1:$AG$1,0),FALSE)/1,0)-IFERROR(VLOOKUP($B110,'Slutlig allokering kvv'!$B$2:$AC$462,MATCH(U$3,'Slutlig allokering kvv'!$B$1:$AJ$1,0),FALSE)/1,0)</f>
        <v>0</v>
      </c>
      <c r="V110">
        <f>IFERROR(VLOOKUP($B110,Kraftvärmeprod!$B$1:$AH$479,MATCH(V$2,Kraftvärmeprod!$B$1:$AG$1,0),FALSE)/1,0)-IFERROR(VLOOKUP($B110,'Slutlig allokering kvv'!$B$2:$AC$462,MATCH(V$3,'Slutlig allokering kvv'!$B$1:$AJ$1,0),FALSE)/1,0)</f>
        <v>0</v>
      </c>
      <c r="W110">
        <f>IFERROR(VLOOKUP($B110,Kraftvärmeprod!$B$1:$AH$479,MATCH(W$2,Kraftvärmeprod!$B$1:$AG$1,0),FALSE)/1,0)-IFERROR(VLOOKUP($B110,'Slutlig allokering kvv'!$B$2:$AC$462,MATCH(W$3,'Slutlig allokering kvv'!$B$1:$AJ$1,0),FALSE)/1,0)</f>
        <v>0</v>
      </c>
      <c r="X110">
        <f>IFERROR(VLOOKUP($B110,Kraftvärmeprod!$B$1:$AH$479,MATCH(X$2,Kraftvärmeprod!$B$1:$AG$1,0),FALSE)/1,0)-IFERROR(VLOOKUP($B110,'Slutlig allokering kvv'!$B$2:$AC$462,MATCH(X$3,'Slutlig allokering kvv'!$B$1:$AJ$1,0),FALSE)/1,0)</f>
        <v>0</v>
      </c>
      <c r="Y110">
        <f>IFERROR(VLOOKUP($B110,Kraftvärmeprod!$B$1:$AH$479,MATCH(Y$2,Kraftvärmeprod!$B$1:$AG$1,0),FALSE)/1,0)-IFERROR(VLOOKUP($B110,'Slutlig allokering kvv'!$B$2:$AC$462,MATCH(Y$3,'Slutlig allokering kvv'!$B$1:$AJ$1,0),FALSE)/1,0)</f>
        <v>0</v>
      </c>
      <c r="Z110">
        <f>IFERROR(VLOOKUP($B110,Kraftvärmeprod!$B$1:$AH$479,MATCH(Z$2,Kraftvärmeprod!$B$1:$AG$1,0),FALSE)/1,0)-IFERROR(VLOOKUP($B110,'Slutlig allokering kvv'!$B$2:$AC$462,MATCH(Z$3,'Slutlig allokering kvv'!$B$1:$AJ$1,0),FALSE)/1,0)</f>
        <v>0</v>
      </c>
      <c r="AA110">
        <f>IFERROR(VLOOKUP($B110,Kraftvärmeprod!$B$1:$AH$479,MATCH(AA$2,Kraftvärmeprod!$B$1:$AG$1,0),FALSE)/1,0)-IFERROR(VLOOKUP($B110,'Slutlig allokering kvv'!$B$2:$AC$462,MATCH(AA$3,'Slutlig allokering kvv'!$B$1:$AJ$1,0),FALSE)/1,0)</f>
        <v>0</v>
      </c>
      <c r="AB110">
        <f>IFERROR(VLOOKUP($B110,Kraftvärmeprod!$B$1:$AH$479,MATCH(AB$2,Kraftvärmeprod!$B$1:$AG$1,0),FALSE)/1,0)-IFERROR(VLOOKUP($B110,'Slutlig allokering kvv'!$B$2:$AC$462,MATCH(AB$3,'Slutlig allokering kvv'!$B$1:$AJ$1,0),FALSE)/1,0)</f>
        <v>0</v>
      </c>
      <c r="AE110">
        <f t="shared" si="2"/>
        <v>0</v>
      </c>
      <c r="AG110">
        <f>IFERROR(VLOOKUP(B110,'Slutlig allokering kvv'!$B$2:$AJ$462,MATCH("Summa justerad allokerad tillförd energi (utan hjälpel och rökgaskondensering):",'Slutlig allokering kvv'!$B$1:$AK$1,0),FALSE)/1,"")</f>
        <v>0</v>
      </c>
      <c r="AI110" s="23" t="str">
        <f>IFERROR(1-VLOOKUP(B110,'Slutlig allokering kvv'!$B$2:$AJ$462,MATCH("Andel av bränsle i kvv som allokerats till värme, exklusive rökgaskondensering och hjälpel",'Slutlig allokering kvv'!$B$1:$AK$1,0),FALSE),"")</f>
        <v/>
      </c>
      <c r="AK110" s="23" t="str">
        <f t="shared" si="3"/>
        <v/>
      </c>
    </row>
    <row r="111" spans="1:37" x14ac:dyDescent="0.25">
      <c r="A111" s="2" t="s">
        <v>147</v>
      </c>
      <c r="B111" s="2" t="s">
        <v>154</v>
      </c>
      <c r="C111" s="2" t="str">
        <f>IFERROR(VLOOKUP($B111,Kraftvärmeprod!$B$1:$AH$479,MATCH(C$3,Kraftvärmeprod!$B$1:$AG$1,0),FALSE)/1,"")</f>
        <v/>
      </c>
      <c r="D111" s="2" t="str">
        <f>IFERROR(VLOOKUP($B111,Kraftvärmeprod!$B$1:$AH$479,MATCH(D$3,Kraftvärmeprod!$B$1:$AG$1,0),FALSE)/1,"")</f>
        <v/>
      </c>
      <c r="E111">
        <f>IFERROR(VLOOKUP($B111,Kraftvärmeprod!$B$1:$AH$479,MATCH(E$2,Kraftvärmeprod!$B$1:$AG$1,0),FALSE)/1,0)-IFERROR(VLOOKUP($B111,'Slutlig allokering kvv'!$B$2:$AC$462,MATCH(E$3,'Slutlig allokering kvv'!$B$1:$AJ$1,0),FALSE)/1,0)</f>
        <v>0</v>
      </c>
      <c r="F111">
        <f>IFERROR(VLOOKUP($B111,Kraftvärmeprod!$B$1:$AH$479,MATCH(F$2,Kraftvärmeprod!$B$1:$AG$1,0),FALSE)/1,0)-IFERROR(VLOOKUP($B111,'Slutlig allokering kvv'!$B$2:$AC$462,MATCH(F$3,'Slutlig allokering kvv'!$B$1:$AJ$1,0),FALSE)/1,0)</f>
        <v>0</v>
      </c>
      <c r="G111">
        <f>IFERROR(VLOOKUP($B111,Kraftvärmeprod!$B$1:$AH$479,MATCH(G$2,Kraftvärmeprod!$B$1:$AG$1,0),FALSE)/1,0)-IFERROR(VLOOKUP($B111,'Slutlig allokering kvv'!$B$2:$AC$462,MATCH(G$3,'Slutlig allokering kvv'!$B$1:$AJ$1,0),FALSE)/1,0)</f>
        <v>0</v>
      </c>
      <c r="H111">
        <f>IFERROR(VLOOKUP($B111,Kraftvärmeprod!$B$1:$AH$479,MATCH(H$2,Kraftvärmeprod!$B$1:$AG$1,0),FALSE)/1,0)-IFERROR(VLOOKUP($B111,'Slutlig allokering kvv'!$B$2:$AC$462,MATCH(H$3,'Slutlig allokering kvv'!$B$1:$AJ$1,0),FALSE)/1,0)</f>
        <v>0</v>
      </c>
      <c r="I111">
        <f>IFERROR(VLOOKUP($B111,Kraftvärmeprod!$B$1:$AH$479,MATCH(I$2,Kraftvärmeprod!$B$1:$AG$1,0),FALSE)/1,0)-IFERROR(VLOOKUP($B111,'Slutlig allokering kvv'!$B$2:$AC$462,MATCH(I$3,'Slutlig allokering kvv'!$B$1:$AJ$1,0),FALSE)/1,0)</f>
        <v>0</v>
      </c>
      <c r="J111">
        <f>IFERROR(VLOOKUP($B111,Kraftvärmeprod!$B$1:$AH$479,MATCH(J$2,Kraftvärmeprod!$B$1:$AG$1,0),FALSE)/1,0)-IFERROR(VLOOKUP($B111,'Slutlig allokering kvv'!$B$2:$AC$462,MATCH(J$3,'Slutlig allokering kvv'!$B$1:$AJ$1,0),FALSE)/1,0)</f>
        <v>0</v>
      </c>
      <c r="K111">
        <f>IFERROR(VLOOKUP($B111,Kraftvärmeprod!$B$1:$AH$479,MATCH(K$2,Kraftvärmeprod!$B$1:$AG$1,0),FALSE)/1,0)-IFERROR(VLOOKUP($B111,'Slutlig allokering kvv'!$B$2:$AC$462,MATCH(K$3,'Slutlig allokering kvv'!$B$1:$AJ$1,0),FALSE)/1,0)</f>
        <v>0</v>
      </c>
      <c r="L111">
        <f>IFERROR(VLOOKUP($B111,Kraftvärmeprod!$B$1:$AH$479,MATCH(L$2,Kraftvärmeprod!$B$1:$AG$1,0),FALSE)/1,0)-IFERROR(VLOOKUP($B111,'Slutlig allokering kvv'!$B$2:$AC$462,MATCH(L$3,'Slutlig allokering kvv'!$B$1:$AJ$1,0),FALSE)/1,0)</f>
        <v>0</v>
      </c>
      <c r="M111" s="40">
        <f>IFERROR(VLOOKUP($B111,Miljö!$B$1:$S$477,MATCH(M$2,Miljö!$B$1:$X$1,0),FALSE)/1,0)-IFERROR(VLOOKUP($B111,'Slutlig allokering kvv'!$B$2:$AC$462,MATCH(M$3,'Slutlig allokering kvv'!$B$1:$AJ$1,0),FALSE)/1,0)</f>
        <v>0</v>
      </c>
      <c r="N111">
        <f>IFERROR(VLOOKUP($B111,Kraftvärmeprod!$B$1:$AH$479,MATCH(N$2,Kraftvärmeprod!$B$1:$AG$1,0),FALSE)/1,0)-IFERROR(VLOOKUP($B111,'Slutlig allokering kvv'!$B$2:$AC$462,MATCH(N$3,'Slutlig allokering kvv'!$B$1:$AJ$1,0),FALSE)/1,0)</f>
        <v>0</v>
      </c>
      <c r="O111">
        <f>IFERROR(VLOOKUP($B111,Kraftvärmeprod!$B$1:$AH$479,MATCH(O$2,Kraftvärmeprod!$B$1:$AG$1,0),FALSE)/1,0)-IFERROR(VLOOKUP($B111,'Slutlig allokering kvv'!$B$2:$AC$462,MATCH(O$3,'Slutlig allokering kvv'!$B$1:$AJ$1,0),FALSE)/1,0)</f>
        <v>0</v>
      </c>
      <c r="P111">
        <f>IFERROR(VLOOKUP($B111,Kraftvärmeprod!$B$1:$AH$479,MATCH(P$2,Kraftvärmeprod!$B$1:$AG$1,0),FALSE)/1,0)-IFERROR(VLOOKUP($B111,'Slutlig allokering kvv'!$B$2:$AC$462,MATCH(P$3,'Slutlig allokering kvv'!$B$1:$AJ$1,0),FALSE)/1,0)</f>
        <v>0</v>
      </c>
      <c r="Q111">
        <f>IFERROR(VLOOKUP($B111,Kraftvärmeprod!$B$1:$AH$479,MATCH(Q$2,Kraftvärmeprod!$B$1:$AG$1,0),FALSE)/1,0)-IFERROR(VLOOKUP($B111,'Slutlig allokering kvv'!$B$2:$AC$462,MATCH(Q$3,'Slutlig allokering kvv'!$B$1:$AJ$1,0),FALSE)/1,0)</f>
        <v>0</v>
      </c>
      <c r="R111">
        <f>IFERROR(VLOOKUP($B111,Kraftvärmeprod!$B$1:$AH$479,MATCH(R$2,Kraftvärmeprod!$B$1:$AG$1,0),FALSE)/1,0)-IFERROR(VLOOKUP($B111,'Slutlig allokering kvv'!$B$2:$AC$462,MATCH(R$3,'Slutlig allokering kvv'!$B$1:$AJ$1,0),FALSE)/1,0)</f>
        <v>0</v>
      </c>
      <c r="S111">
        <f>IFERROR(VLOOKUP($B111,Kraftvärmeprod!$B$1:$AH$479,MATCH(S$2,Kraftvärmeprod!$B$1:$AG$1,0),FALSE)/1,0)-IFERROR(VLOOKUP($B111,'Slutlig allokering kvv'!$B$2:$AC$462,MATCH(S$3,'Slutlig allokering kvv'!$B$1:$AJ$1,0),FALSE)/1,0)</f>
        <v>0</v>
      </c>
      <c r="T111">
        <f>IFERROR(VLOOKUP($B111,Kraftvärmeprod!$B$1:$AH$479,MATCH(T$2,Kraftvärmeprod!$B$1:$AG$1,0),FALSE)/1,0)-IFERROR(VLOOKUP($B111,'Slutlig allokering kvv'!$B$2:$AC$462,MATCH(T$3,'Slutlig allokering kvv'!$B$1:$AJ$1,0),FALSE)/1,0)</f>
        <v>0</v>
      </c>
      <c r="U111">
        <f>IFERROR(VLOOKUP($B111,Kraftvärmeprod!$B$1:$AH$479,MATCH(U$2,Kraftvärmeprod!$B$1:$AG$1,0),FALSE)/1,0)-IFERROR(VLOOKUP($B111,'Slutlig allokering kvv'!$B$2:$AC$462,MATCH(U$3,'Slutlig allokering kvv'!$B$1:$AJ$1,0),FALSE)/1,0)</f>
        <v>0</v>
      </c>
      <c r="V111">
        <f>IFERROR(VLOOKUP($B111,Kraftvärmeprod!$B$1:$AH$479,MATCH(V$2,Kraftvärmeprod!$B$1:$AG$1,0),FALSE)/1,0)-IFERROR(VLOOKUP($B111,'Slutlig allokering kvv'!$B$2:$AC$462,MATCH(V$3,'Slutlig allokering kvv'!$B$1:$AJ$1,0),FALSE)/1,0)</f>
        <v>0</v>
      </c>
      <c r="W111">
        <f>IFERROR(VLOOKUP($B111,Kraftvärmeprod!$B$1:$AH$479,MATCH(W$2,Kraftvärmeprod!$B$1:$AG$1,0),FALSE)/1,0)-IFERROR(VLOOKUP($B111,'Slutlig allokering kvv'!$B$2:$AC$462,MATCH(W$3,'Slutlig allokering kvv'!$B$1:$AJ$1,0),FALSE)/1,0)</f>
        <v>0</v>
      </c>
      <c r="X111">
        <f>IFERROR(VLOOKUP($B111,Kraftvärmeprod!$B$1:$AH$479,MATCH(X$2,Kraftvärmeprod!$B$1:$AG$1,0),FALSE)/1,0)-IFERROR(VLOOKUP($B111,'Slutlig allokering kvv'!$B$2:$AC$462,MATCH(X$3,'Slutlig allokering kvv'!$B$1:$AJ$1,0),FALSE)/1,0)</f>
        <v>0</v>
      </c>
      <c r="Y111">
        <f>IFERROR(VLOOKUP($B111,Kraftvärmeprod!$B$1:$AH$479,MATCH(Y$2,Kraftvärmeprod!$B$1:$AG$1,0),FALSE)/1,0)-IFERROR(VLOOKUP($B111,'Slutlig allokering kvv'!$B$2:$AC$462,MATCH(Y$3,'Slutlig allokering kvv'!$B$1:$AJ$1,0),FALSE)/1,0)</f>
        <v>0</v>
      </c>
      <c r="Z111">
        <f>IFERROR(VLOOKUP($B111,Kraftvärmeprod!$B$1:$AH$479,MATCH(Z$2,Kraftvärmeprod!$B$1:$AG$1,0),FALSE)/1,0)-IFERROR(VLOOKUP($B111,'Slutlig allokering kvv'!$B$2:$AC$462,MATCH(Z$3,'Slutlig allokering kvv'!$B$1:$AJ$1,0),FALSE)/1,0)</f>
        <v>0</v>
      </c>
      <c r="AA111">
        <f>IFERROR(VLOOKUP($B111,Kraftvärmeprod!$B$1:$AH$479,MATCH(AA$2,Kraftvärmeprod!$B$1:$AG$1,0),FALSE)/1,0)-IFERROR(VLOOKUP($B111,'Slutlig allokering kvv'!$B$2:$AC$462,MATCH(AA$3,'Slutlig allokering kvv'!$B$1:$AJ$1,0),FALSE)/1,0)</f>
        <v>0</v>
      </c>
      <c r="AB111">
        <f>IFERROR(VLOOKUP($B111,Kraftvärmeprod!$B$1:$AH$479,MATCH(AB$2,Kraftvärmeprod!$B$1:$AG$1,0),FALSE)/1,0)-IFERROR(VLOOKUP($B111,'Slutlig allokering kvv'!$B$2:$AC$462,MATCH(AB$3,'Slutlig allokering kvv'!$B$1:$AJ$1,0),FALSE)/1,0)</f>
        <v>0</v>
      </c>
      <c r="AE111">
        <f t="shared" si="2"/>
        <v>0</v>
      </c>
      <c r="AG111">
        <f>IFERROR(VLOOKUP(B111,'Slutlig allokering kvv'!$B$2:$AJ$462,MATCH("Summa justerad allokerad tillförd energi (utan hjälpel och rökgaskondensering):",'Slutlig allokering kvv'!$B$1:$AK$1,0),FALSE)/1,"")</f>
        <v>0</v>
      </c>
      <c r="AI111" s="23" t="str">
        <f>IFERROR(1-VLOOKUP(B111,'Slutlig allokering kvv'!$B$2:$AJ$462,MATCH("Andel av bränsle i kvv som allokerats till värme, exklusive rökgaskondensering och hjälpel",'Slutlig allokering kvv'!$B$1:$AK$1,0),FALSE),"")</f>
        <v/>
      </c>
      <c r="AK111" s="23" t="str">
        <f t="shared" si="3"/>
        <v/>
      </c>
    </row>
    <row r="112" spans="1:37" x14ac:dyDescent="0.25">
      <c r="A112" s="2" t="s">
        <v>147</v>
      </c>
      <c r="B112" s="2" t="s">
        <v>155</v>
      </c>
      <c r="C112" s="2" t="str">
        <f>IFERROR(VLOOKUP($B112,Kraftvärmeprod!$B$1:$AH$479,MATCH(C$3,Kraftvärmeprod!$B$1:$AG$1,0),FALSE)/1,"")</f>
        <v/>
      </c>
      <c r="D112" s="2" t="str">
        <f>IFERROR(VLOOKUP($B112,Kraftvärmeprod!$B$1:$AH$479,MATCH(D$3,Kraftvärmeprod!$B$1:$AG$1,0),FALSE)/1,"")</f>
        <v/>
      </c>
      <c r="E112">
        <f>IFERROR(VLOOKUP($B112,Kraftvärmeprod!$B$1:$AH$479,MATCH(E$2,Kraftvärmeprod!$B$1:$AG$1,0),FALSE)/1,0)-IFERROR(VLOOKUP($B112,'Slutlig allokering kvv'!$B$2:$AC$462,MATCH(E$3,'Slutlig allokering kvv'!$B$1:$AJ$1,0),FALSE)/1,0)</f>
        <v>0</v>
      </c>
      <c r="F112">
        <f>IFERROR(VLOOKUP($B112,Kraftvärmeprod!$B$1:$AH$479,MATCH(F$2,Kraftvärmeprod!$B$1:$AG$1,0),FALSE)/1,0)-IFERROR(VLOOKUP($B112,'Slutlig allokering kvv'!$B$2:$AC$462,MATCH(F$3,'Slutlig allokering kvv'!$B$1:$AJ$1,0),FALSE)/1,0)</f>
        <v>0</v>
      </c>
      <c r="G112">
        <f>IFERROR(VLOOKUP($B112,Kraftvärmeprod!$B$1:$AH$479,MATCH(G$2,Kraftvärmeprod!$B$1:$AG$1,0),FALSE)/1,0)-IFERROR(VLOOKUP($B112,'Slutlig allokering kvv'!$B$2:$AC$462,MATCH(G$3,'Slutlig allokering kvv'!$B$1:$AJ$1,0),FALSE)/1,0)</f>
        <v>0</v>
      </c>
      <c r="H112">
        <f>IFERROR(VLOOKUP($B112,Kraftvärmeprod!$B$1:$AH$479,MATCH(H$2,Kraftvärmeprod!$B$1:$AG$1,0),FALSE)/1,0)-IFERROR(VLOOKUP($B112,'Slutlig allokering kvv'!$B$2:$AC$462,MATCH(H$3,'Slutlig allokering kvv'!$B$1:$AJ$1,0),FALSE)/1,0)</f>
        <v>0</v>
      </c>
      <c r="I112">
        <f>IFERROR(VLOOKUP($B112,Kraftvärmeprod!$B$1:$AH$479,MATCH(I$2,Kraftvärmeprod!$B$1:$AG$1,0),FALSE)/1,0)-IFERROR(VLOOKUP($B112,'Slutlig allokering kvv'!$B$2:$AC$462,MATCH(I$3,'Slutlig allokering kvv'!$B$1:$AJ$1,0),FALSE)/1,0)</f>
        <v>0</v>
      </c>
      <c r="J112">
        <f>IFERROR(VLOOKUP($B112,Kraftvärmeprod!$B$1:$AH$479,MATCH(J$2,Kraftvärmeprod!$B$1:$AG$1,0),FALSE)/1,0)-IFERROR(VLOOKUP($B112,'Slutlig allokering kvv'!$B$2:$AC$462,MATCH(J$3,'Slutlig allokering kvv'!$B$1:$AJ$1,0),FALSE)/1,0)</f>
        <v>0</v>
      </c>
      <c r="K112">
        <f>IFERROR(VLOOKUP($B112,Kraftvärmeprod!$B$1:$AH$479,MATCH(K$2,Kraftvärmeprod!$B$1:$AG$1,0),FALSE)/1,0)-IFERROR(VLOOKUP($B112,'Slutlig allokering kvv'!$B$2:$AC$462,MATCH(K$3,'Slutlig allokering kvv'!$B$1:$AJ$1,0),FALSE)/1,0)</f>
        <v>0</v>
      </c>
      <c r="L112">
        <f>IFERROR(VLOOKUP($B112,Kraftvärmeprod!$B$1:$AH$479,MATCH(L$2,Kraftvärmeprod!$B$1:$AG$1,0),FALSE)/1,0)-IFERROR(VLOOKUP($B112,'Slutlig allokering kvv'!$B$2:$AC$462,MATCH(L$3,'Slutlig allokering kvv'!$B$1:$AJ$1,0),FALSE)/1,0)</f>
        <v>0</v>
      </c>
      <c r="M112" s="40">
        <f>IFERROR(VLOOKUP($B112,Miljö!$B$1:$S$477,MATCH(M$2,Miljö!$B$1:$X$1,0),FALSE)/1,0)-IFERROR(VLOOKUP($B112,'Slutlig allokering kvv'!$B$2:$AC$462,MATCH(M$3,'Slutlig allokering kvv'!$B$1:$AJ$1,0),FALSE)/1,0)</f>
        <v>0</v>
      </c>
      <c r="N112">
        <f>IFERROR(VLOOKUP($B112,Kraftvärmeprod!$B$1:$AH$479,MATCH(N$2,Kraftvärmeprod!$B$1:$AG$1,0),FALSE)/1,0)-IFERROR(VLOOKUP($B112,'Slutlig allokering kvv'!$B$2:$AC$462,MATCH(N$3,'Slutlig allokering kvv'!$B$1:$AJ$1,0),FALSE)/1,0)</f>
        <v>0</v>
      </c>
      <c r="O112">
        <f>IFERROR(VLOOKUP($B112,Kraftvärmeprod!$B$1:$AH$479,MATCH(O$2,Kraftvärmeprod!$B$1:$AG$1,0),FALSE)/1,0)-IFERROR(VLOOKUP($B112,'Slutlig allokering kvv'!$B$2:$AC$462,MATCH(O$3,'Slutlig allokering kvv'!$B$1:$AJ$1,0),FALSE)/1,0)</f>
        <v>0</v>
      </c>
      <c r="P112">
        <f>IFERROR(VLOOKUP($B112,Kraftvärmeprod!$B$1:$AH$479,MATCH(P$2,Kraftvärmeprod!$B$1:$AG$1,0),FALSE)/1,0)-IFERROR(VLOOKUP($B112,'Slutlig allokering kvv'!$B$2:$AC$462,MATCH(P$3,'Slutlig allokering kvv'!$B$1:$AJ$1,0),FALSE)/1,0)</f>
        <v>0</v>
      </c>
      <c r="Q112">
        <f>IFERROR(VLOOKUP($B112,Kraftvärmeprod!$B$1:$AH$479,MATCH(Q$2,Kraftvärmeprod!$B$1:$AG$1,0),FALSE)/1,0)-IFERROR(VLOOKUP($B112,'Slutlig allokering kvv'!$B$2:$AC$462,MATCH(Q$3,'Slutlig allokering kvv'!$B$1:$AJ$1,0),FALSE)/1,0)</f>
        <v>0</v>
      </c>
      <c r="R112">
        <f>IFERROR(VLOOKUP($B112,Kraftvärmeprod!$B$1:$AH$479,MATCH(R$2,Kraftvärmeprod!$B$1:$AG$1,0),FALSE)/1,0)-IFERROR(VLOOKUP($B112,'Slutlig allokering kvv'!$B$2:$AC$462,MATCH(R$3,'Slutlig allokering kvv'!$B$1:$AJ$1,0),FALSE)/1,0)</f>
        <v>0</v>
      </c>
      <c r="S112">
        <f>IFERROR(VLOOKUP($B112,Kraftvärmeprod!$B$1:$AH$479,MATCH(S$2,Kraftvärmeprod!$B$1:$AG$1,0),FALSE)/1,0)-IFERROR(VLOOKUP($B112,'Slutlig allokering kvv'!$B$2:$AC$462,MATCH(S$3,'Slutlig allokering kvv'!$B$1:$AJ$1,0),FALSE)/1,0)</f>
        <v>0</v>
      </c>
      <c r="T112">
        <f>IFERROR(VLOOKUP($B112,Kraftvärmeprod!$B$1:$AH$479,MATCH(T$2,Kraftvärmeprod!$B$1:$AG$1,0),FALSE)/1,0)-IFERROR(VLOOKUP($B112,'Slutlig allokering kvv'!$B$2:$AC$462,MATCH(T$3,'Slutlig allokering kvv'!$B$1:$AJ$1,0),FALSE)/1,0)</f>
        <v>0</v>
      </c>
      <c r="U112">
        <f>IFERROR(VLOOKUP($B112,Kraftvärmeprod!$B$1:$AH$479,MATCH(U$2,Kraftvärmeprod!$B$1:$AG$1,0),FALSE)/1,0)-IFERROR(VLOOKUP($B112,'Slutlig allokering kvv'!$B$2:$AC$462,MATCH(U$3,'Slutlig allokering kvv'!$B$1:$AJ$1,0),FALSE)/1,0)</f>
        <v>0</v>
      </c>
      <c r="V112">
        <f>IFERROR(VLOOKUP($B112,Kraftvärmeprod!$B$1:$AH$479,MATCH(V$2,Kraftvärmeprod!$B$1:$AG$1,0),FALSE)/1,0)-IFERROR(VLOOKUP($B112,'Slutlig allokering kvv'!$B$2:$AC$462,MATCH(V$3,'Slutlig allokering kvv'!$B$1:$AJ$1,0),FALSE)/1,0)</f>
        <v>0</v>
      </c>
      <c r="W112">
        <f>IFERROR(VLOOKUP($B112,Kraftvärmeprod!$B$1:$AH$479,MATCH(W$2,Kraftvärmeprod!$B$1:$AG$1,0),FALSE)/1,0)-IFERROR(VLOOKUP($B112,'Slutlig allokering kvv'!$B$2:$AC$462,MATCH(W$3,'Slutlig allokering kvv'!$B$1:$AJ$1,0),FALSE)/1,0)</f>
        <v>0</v>
      </c>
      <c r="X112">
        <f>IFERROR(VLOOKUP($B112,Kraftvärmeprod!$B$1:$AH$479,MATCH(X$2,Kraftvärmeprod!$B$1:$AG$1,0),FALSE)/1,0)-IFERROR(VLOOKUP($B112,'Slutlig allokering kvv'!$B$2:$AC$462,MATCH(X$3,'Slutlig allokering kvv'!$B$1:$AJ$1,0),FALSE)/1,0)</f>
        <v>0</v>
      </c>
      <c r="Y112">
        <f>IFERROR(VLOOKUP($B112,Kraftvärmeprod!$B$1:$AH$479,MATCH(Y$2,Kraftvärmeprod!$B$1:$AG$1,0),FALSE)/1,0)-IFERROR(VLOOKUP($B112,'Slutlig allokering kvv'!$B$2:$AC$462,MATCH(Y$3,'Slutlig allokering kvv'!$B$1:$AJ$1,0),FALSE)/1,0)</f>
        <v>0</v>
      </c>
      <c r="Z112">
        <f>IFERROR(VLOOKUP($B112,Kraftvärmeprod!$B$1:$AH$479,MATCH(Z$2,Kraftvärmeprod!$B$1:$AG$1,0),FALSE)/1,0)-IFERROR(VLOOKUP($B112,'Slutlig allokering kvv'!$B$2:$AC$462,MATCH(Z$3,'Slutlig allokering kvv'!$B$1:$AJ$1,0),FALSE)/1,0)</f>
        <v>0</v>
      </c>
      <c r="AA112">
        <f>IFERROR(VLOOKUP($B112,Kraftvärmeprod!$B$1:$AH$479,MATCH(AA$2,Kraftvärmeprod!$B$1:$AG$1,0),FALSE)/1,0)-IFERROR(VLOOKUP($B112,'Slutlig allokering kvv'!$B$2:$AC$462,MATCH(AA$3,'Slutlig allokering kvv'!$B$1:$AJ$1,0),FALSE)/1,0)</f>
        <v>0</v>
      </c>
      <c r="AB112">
        <f>IFERROR(VLOOKUP($B112,Kraftvärmeprod!$B$1:$AH$479,MATCH(AB$2,Kraftvärmeprod!$B$1:$AG$1,0),FALSE)/1,0)-IFERROR(VLOOKUP($B112,'Slutlig allokering kvv'!$B$2:$AC$462,MATCH(AB$3,'Slutlig allokering kvv'!$B$1:$AJ$1,0),FALSE)/1,0)</f>
        <v>0</v>
      </c>
      <c r="AE112">
        <f t="shared" si="2"/>
        <v>0</v>
      </c>
      <c r="AG112">
        <f>IFERROR(VLOOKUP(B112,'Slutlig allokering kvv'!$B$2:$AJ$462,MATCH("Summa justerad allokerad tillförd energi (utan hjälpel och rökgaskondensering):",'Slutlig allokering kvv'!$B$1:$AK$1,0),FALSE)/1,"")</f>
        <v>0</v>
      </c>
      <c r="AI112" s="23" t="str">
        <f>IFERROR(1-VLOOKUP(B112,'Slutlig allokering kvv'!$B$2:$AJ$462,MATCH("Andel av bränsle i kvv som allokerats till värme, exklusive rökgaskondensering och hjälpel",'Slutlig allokering kvv'!$B$1:$AK$1,0),FALSE),"")</f>
        <v/>
      </c>
      <c r="AK112" s="23" t="str">
        <f t="shared" si="3"/>
        <v/>
      </c>
    </row>
    <row r="113" spans="1:37" x14ac:dyDescent="0.25">
      <c r="A113" s="2" t="s">
        <v>156</v>
      </c>
      <c r="B113" s="2" t="s">
        <v>157</v>
      </c>
      <c r="C113" s="2" t="str">
        <f>IFERROR(VLOOKUP($B113,Kraftvärmeprod!$B$1:$AH$479,MATCH(C$3,Kraftvärmeprod!$B$1:$AG$1,0),FALSE)/1,"")</f>
        <v/>
      </c>
      <c r="D113" s="2" t="str">
        <f>IFERROR(VLOOKUP($B113,Kraftvärmeprod!$B$1:$AH$479,MATCH(D$3,Kraftvärmeprod!$B$1:$AG$1,0),FALSE)/1,"")</f>
        <v/>
      </c>
      <c r="E113">
        <f>IFERROR(VLOOKUP($B113,Kraftvärmeprod!$B$1:$AH$479,MATCH(E$2,Kraftvärmeprod!$B$1:$AG$1,0),FALSE)/1,0)-IFERROR(VLOOKUP($B113,'Slutlig allokering kvv'!$B$2:$AC$462,MATCH(E$3,'Slutlig allokering kvv'!$B$1:$AJ$1,0),FALSE)/1,0)</f>
        <v>0</v>
      </c>
      <c r="F113">
        <f>IFERROR(VLOOKUP($B113,Kraftvärmeprod!$B$1:$AH$479,MATCH(F$2,Kraftvärmeprod!$B$1:$AG$1,0),FALSE)/1,0)-IFERROR(VLOOKUP($B113,'Slutlig allokering kvv'!$B$2:$AC$462,MATCH(F$3,'Slutlig allokering kvv'!$B$1:$AJ$1,0),FALSE)/1,0)</f>
        <v>0</v>
      </c>
      <c r="G113">
        <f>IFERROR(VLOOKUP($B113,Kraftvärmeprod!$B$1:$AH$479,MATCH(G$2,Kraftvärmeprod!$B$1:$AG$1,0),FALSE)/1,0)-IFERROR(VLOOKUP($B113,'Slutlig allokering kvv'!$B$2:$AC$462,MATCH(G$3,'Slutlig allokering kvv'!$B$1:$AJ$1,0),FALSE)/1,0)</f>
        <v>0</v>
      </c>
      <c r="H113">
        <f>IFERROR(VLOOKUP($B113,Kraftvärmeprod!$B$1:$AH$479,MATCH(H$2,Kraftvärmeprod!$B$1:$AG$1,0),FALSE)/1,0)-IFERROR(VLOOKUP($B113,'Slutlig allokering kvv'!$B$2:$AC$462,MATCH(H$3,'Slutlig allokering kvv'!$B$1:$AJ$1,0),FALSE)/1,0)</f>
        <v>0</v>
      </c>
      <c r="I113">
        <f>IFERROR(VLOOKUP($B113,Kraftvärmeprod!$B$1:$AH$479,MATCH(I$2,Kraftvärmeprod!$B$1:$AG$1,0),FALSE)/1,0)-IFERROR(VLOOKUP($B113,'Slutlig allokering kvv'!$B$2:$AC$462,MATCH(I$3,'Slutlig allokering kvv'!$B$1:$AJ$1,0),FALSE)/1,0)</f>
        <v>0</v>
      </c>
      <c r="J113">
        <f>IFERROR(VLOOKUP($B113,Kraftvärmeprod!$B$1:$AH$479,MATCH(J$2,Kraftvärmeprod!$B$1:$AG$1,0),FALSE)/1,0)-IFERROR(VLOOKUP($B113,'Slutlig allokering kvv'!$B$2:$AC$462,MATCH(J$3,'Slutlig allokering kvv'!$B$1:$AJ$1,0),FALSE)/1,0)</f>
        <v>0</v>
      </c>
      <c r="K113">
        <f>IFERROR(VLOOKUP($B113,Kraftvärmeprod!$B$1:$AH$479,MATCH(K$2,Kraftvärmeprod!$B$1:$AG$1,0),FALSE)/1,0)-IFERROR(VLOOKUP($B113,'Slutlig allokering kvv'!$B$2:$AC$462,MATCH(K$3,'Slutlig allokering kvv'!$B$1:$AJ$1,0),FALSE)/1,0)</f>
        <v>0</v>
      </c>
      <c r="L113">
        <f>IFERROR(VLOOKUP($B113,Kraftvärmeprod!$B$1:$AH$479,MATCH(L$2,Kraftvärmeprod!$B$1:$AG$1,0),FALSE)/1,0)-IFERROR(VLOOKUP($B113,'Slutlig allokering kvv'!$B$2:$AC$462,MATCH(L$3,'Slutlig allokering kvv'!$B$1:$AJ$1,0),FALSE)/1,0)</f>
        <v>0</v>
      </c>
      <c r="M113" s="40">
        <f>IFERROR(VLOOKUP($B113,Miljö!$B$1:$S$477,MATCH(M$2,Miljö!$B$1:$X$1,0),FALSE)/1,0)-IFERROR(VLOOKUP($B113,'Slutlig allokering kvv'!$B$2:$AC$462,MATCH(M$3,'Slutlig allokering kvv'!$B$1:$AJ$1,0),FALSE)/1,0)</f>
        <v>0</v>
      </c>
      <c r="N113">
        <f>IFERROR(VLOOKUP($B113,Kraftvärmeprod!$B$1:$AH$479,MATCH(N$2,Kraftvärmeprod!$B$1:$AG$1,0),FALSE)/1,0)-IFERROR(VLOOKUP($B113,'Slutlig allokering kvv'!$B$2:$AC$462,MATCH(N$3,'Slutlig allokering kvv'!$B$1:$AJ$1,0),FALSE)/1,0)</f>
        <v>0</v>
      </c>
      <c r="O113">
        <f>IFERROR(VLOOKUP($B113,Kraftvärmeprod!$B$1:$AH$479,MATCH(O$2,Kraftvärmeprod!$B$1:$AG$1,0),FALSE)/1,0)-IFERROR(VLOOKUP($B113,'Slutlig allokering kvv'!$B$2:$AC$462,MATCH(O$3,'Slutlig allokering kvv'!$B$1:$AJ$1,0),FALSE)/1,0)</f>
        <v>0</v>
      </c>
      <c r="P113">
        <f>IFERROR(VLOOKUP($B113,Kraftvärmeprod!$B$1:$AH$479,MATCH(P$2,Kraftvärmeprod!$B$1:$AG$1,0),FALSE)/1,0)-IFERROR(VLOOKUP($B113,'Slutlig allokering kvv'!$B$2:$AC$462,MATCH(P$3,'Slutlig allokering kvv'!$B$1:$AJ$1,0),FALSE)/1,0)</f>
        <v>0</v>
      </c>
      <c r="Q113">
        <f>IFERROR(VLOOKUP($B113,Kraftvärmeprod!$B$1:$AH$479,MATCH(Q$2,Kraftvärmeprod!$B$1:$AG$1,0),FALSE)/1,0)-IFERROR(VLOOKUP($B113,'Slutlig allokering kvv'!$B$2:$AC$462,MATCH(Q$3,'Slutlig allokering kvv'!$B$1:$AJ$1,0),FALSE)/1,0)</f>
        <v>0</v>
      </c>
      <c r="R113">
        <f>IFERROR(VLOOKUP($B113,Kraftvärmeprod!$B$1:$AH$479,MATCH(R$2,Kraftvärmeprod!$B$1:$AG$1,0),FALSE)/1,0)-IFERROR(VLOOKUP($B113,'Slutlig allokering kvv'!$B$2:$AC$462,MATCH(R$3,'Slutlig allokering kvv'!$B$1:$AJ$1,0),FALSE)/1,0)</f>
        <v>0</v>
      </c>
      <c r="S113">
        <f>IFERROR(VLOOKUP($B113,Kraftvärmeprod!$B$1:$AH$479,MATCH(S$2,Kraftvärmeprod!$B$1:$AG$1,0),FALSE)/1,0)-IFERROR(VLOOKUP($B113,'Slutlig allokering kvv'!$B$2:$AC$462,MATCH(S$3,'Slutlig allokering kvv'!$B$1:$AJ$1,0),FALSE)/1,0)</f>
        <v>0</v>
      </c>
      <c r="T113">
        <f>IFERROR(VLOOKUP($B113,Kraftvärmeprod!$B$1:$AH$479,MATCH(T$2,Kraftvärmeprod!$B$1:$AG$1,0),FALSE)/1,0)-IFERROR(VLOOKUP($B113,'Slutlig allokering kvv'!$B$2:$AC$462,MATCH(T$3,'Slutlig allokering kvv'!$B$1:$AJ$1,0),FALSE)/1,0)</f>
        <v>0</v>
      </c>
      <c r="U113">
        <f>IFERROR(VLOOKUP($B113,Kraftvärmeprod!$B$1:$AH$479,MATCH(U$2,Kraftvärmeprod!$B$1:$AG$1,0),FALSE)/1,0)-IFERROR(VLOOKUP($B113,'Slutlig allokering kvv'!$B$2:$AC$462,MATCH(U$3,'Slutlig allokering kvv'!$B$1:$AJ$1,0),FALSE)/1,0)</f>
        <v>0</v>
      </c>
      <c r="V113">
        <f>IFERROR(VLOOKUP($B113,Kraftvärmeprod!$B$1:$AH$479,MATCH(V$2,Kraftvärmeprod!$B$1:$AG$1,0),FALSE)/1,0)-IFERROR(VLOOKUP($B113,'Slutlig allokering kvv'!$B$2:$AC$462,MATCH(V$3,'Slutlig allokering kvv'!$B$1:$AJ$1,0),FALSE)/1,0)</f>
        <v>0</v>
      </c>
      <c r="W113">
        <f>IFERROR(VLOOKUP($B113,Kraftvärmeprod!$B$1:$AH$479,MATCH(W$2,Kraftvärmeprod!$B$1:$AG$1,0),FALSE)/1,0)-IFERROR(VLOOKUP($B113,'Slutlig allokering kvv'!$B$2:$AC$462,MATCH(W$3,'Slutlig allokering kvv'!$B$1:$AJ$1,0),FALSE)/1,0)</f>
        <v>0</v>
      </c>
      <c r="X113">
        <f>IFERROR(VLOOKUP($B113,Kraftvärmeprod!$B$1:$AH$479,MATCH(X$2,Kraftvärmeprod!$B$1:$AG$1,0),FALSE)/1,0)-IFERROR(VLOOKUP($B113,'Slutlig allokering kvv'!$B$2:$AC$462,MATCH(X$3,'Slutlig allokering kvv'!$B$1:$AJ$1,0),FALSE)/1,0)</f>
        <v>0</v>
      </c>
      <c r="Y113">
        <f>IFERROR(VLOOKUP($B113,Kraftvärmeprod!$B$1:$AH$479,MATCH(Y$2,Kraftvärmeprod!$B$1:$AG$1,0),FALSE)/1,0)-IFERROR(VLOOKUP($B113,'Slutlig allokering kvv'!$B$2:$AC$462,MATCH(Y$3,'Slutlig allokering kvv'!$B$1:$AJ$1,0),FALSE)/1,0)</f>
        <v>0</v>
      </c>
      <c r="Z113">
        <f>IFERROR(VLOOKUP($B113,Kraftvärmeprod!$B$1:$AH$479,MATCH(Z$2,Kraftvärmeprod!$B$1:$AG$1,0),FALSE)/1,0)-IFERROR(VLOOKUP($B113,'Slutlig allokering kvv'!$B$2:$AC$462,MATCH(Z$3,'Slutlig allokering kvv'!$B$1:$AJ$1,0),FALSE)/1,0)</f>
        <v>0</v>
      </c>
      <c r="AA113">
        <f>IFERROR(VLOOKUP($B113,Kraftvärmeprod!$B$1:$AH$479,MATCH(AA$2,Kraftvärmeprod!$B$1:$AG$1,0),FALSE)/1,0)-IFERROR(VLOOKUP($B113,'Slutlig allokering kvv'!$B$2:$AC$462,MATCH(AA$3,'Slutlig allokering kvv'!$B$1:$AJ$1,0),FALSE)/1,0)</f>
        <v>0</v>
      </c>
      <c r="AB113">
        <f>IFERROR(VLOOKUP($B113,Kraftvärmeprod!$B$1:$AH$479,MATCH(AB$2,Kraftvärmeprod!$B$1:$AG$1,0),FALSE)/1,0)-IFERROR(VLOOKUP($B113,'Slutlig allokering kvv'!$B$2:$AC$462,MATCH(AB$3,'Slutlig allokering kvv'!$B$1:$AJ$1,0),FALSE)/1,0)</f>
        <v>0</v>
      </c>
      <c r="AE113">
        <f t="shared" si="2"/>
        <v>0</v>
      </c>
      <c r="AG113">
        <f>IFERROR(VLOOKUP(B113,'Slutlig allokering kvv'!$B$2:$AJ$462,MATCH("Summa justerad allokerad tillförd energi (utan hjälpel och rökgaskondensering):",'Slutlig allokering kvv'!$B$1:$AK$1,0),FALSE)/1,"")</f>
        <v>0</v>
      </c>
      <c r="AI113" s="23" t="str">
        <f>IFERROR(1-VLOOKUP(B113,'Slutlig allokering kvv'!$B$2:$AJ$462,MATCH("Andel av bränsle i kvv som allokerats till värme, exklusive rökgaskondensering och hjälpel",'Slutlig allokering kvv'!$B$1:$AK$1,0),FALSE),"")</f>
        <v/>
      </c>
      <c r="AK113" s="23" t="str">
        <f t="shared" si="3"/>
        <v/>
      </c>
    </row>
    <row r="114" spans="1:37" x14ac:dyDescent="0.25">
      <c r="A114" s="2" t="s">
        <v>156</v>
      </c>
      <c r="B114" s="2" t="s">
        <v>158</v>
      </c>
      <c r="C114" s="2" t="str">
        <f>IFERROR(VLOOKUP($B114,Kraftvärmeprod!$B$1:$AH$479,MATCH(C$3,Kraftvärmeprod!$B$1:$AG$1,0),FALSE)/1,"")</f>
        <v/>
      </c>
      <c r="D114" s="2" t="str">
        <f>IFERROR(VLOOKUP($B114,Kraftvärmeprod!$B$1:$AH$479,MATCH(D$3,Kraftvärmeprod!$B$1:$AG$1,0),FALSE)/1,"")</f>
        <v/>
      </c>
      <c r="E114">
        <f>IFERROR(VLOOKUP($B114,Kraftvärmeprod!$B$1:$AH$479,MATCH(E$2,Kraftvärmeprod!$B$1:$AG$1,0),FALSE)/1,0)-IFERROR(VLOOKUP($B114,'Slutlig allokering kvv'!$B$2:$AC$462,MATCH(E$3,'Slutlig allokering kvv'!$B$1:$AJ$1,0),FALSE)/1,0)</f>
        <v>0</v>
      </c>
      <c r="F114">
        <f>IFERROR(VLOOKUP($B114,Kraftvärmeprod!$B$1:$AH$479,MATCH(F$2,Kraftvärmeprod!$B$1:$AG$1,0),FALSE)/1,0)-IFERROR(VLOOKUP($B114,'Slutlig allokering kvv'!$B$2:$AC$462,MATCH(F$3,'Slutlig allokering kvv'!$B$1:$AJ$1,0),FALSE)/1,0)</f>
        <v>0</v>
      </c>
      <c r="G114">
        <f>IFERROR(VLOOKUP($B114,Kraftvärmeprod!$B$1:$AH$479,MATCH(G$2,Kraftvärmeprod!$B$1:$AG$1,0),FALSE)/1,0)-IFERROR(VLOOKUP($B114,'Slutlig allokering kvv'!$B$2:$AC$462,MATCH(G$3,'Slutlig allokering kvv'!$B$1:$AJ$1,0),FALSE)/1,0)</f>
        <v>0</v>
      </c>
      <c r="H114">
        <f>IFERROR(VLOOKUP($B114,Kraftvärmeprod!$B$1:$AH$479,MATCH(H$2,Kraftvärmeprod!$B$1:$AG$1,0),FALSE)/1,0)-IFERROR(VLOOKUP($B114,'Slutlig allokering kvv'!$B$2:$AC$462,MATCH(H$3,'Slutlig allokering kvv'!$B$1:$AJ$1,0),FALSE)/1,0)</f>
        <v>0</v>
      </c>
      <c r="I114">
        <f>IFERROR(VLOOKUP($B114,Kraftvärmeprod!$B$1:$AH$479,MATCH(I$2,Kraftvärmeprod!$B$1:$AG$1,0),FALSE)/1,0)-IFERROR(VLOOKUP($B114,'Slutlig allokering kvv'!$B$2:$AC$462,MATCH(I$3,'Slutlig allokering kvv'!$B$1:$AJ$1,0),FALSE)/1,0)</f>
        <v>0</v>
      </c>
      <c r="J114">
        <f>IFERROR(VLOOKUP($B114,Kraftvärmeprod!$B$1:$AH$479,MATCH(J$2,Kraftvärmeprod!$B$1:$AG$1,0),FALSE)/1,0)-IFERROR(VLOOKUP($B114,'Slutlig allokering kvv'!$B$2:$AC$462,MATCH(J$3,'Slutlig allokering kvv'!$B$1:$AJ$1,0),FALSE)/1,0)</f>
        <v>0</v>
      </c>
      <c r="K114">
        <f>IFERROR(VLOOKUP($B114,Kraftvärmeprod!$B$1:$AH$479,MATCH(K$2,Kraftvärmeprod!$B$1:$AG$1,0),FALSE)/1,0)-IFERROR(VLOOKUP($B114,'Slutlig allokering kvv'!$B$2:$AC$462,MATCH(K$3,'Slutlig allokering kvv'!$B$1:$AJ$1,0),FALSE)/1,0)</f>
        <v>0</v>
      </c>
      <c r="L114">
        <f>IFERROR(VLOOKUP($B114,Kraftvärmeprod!$B$1:$AH$479,MATCH(L$2,Kraftvärmeprod!$B$1:$AG$1,0),FALSE)/1,0)-IFERROR(VLOOKUP($B114,'Slutlig allokering kvv'!$B$2:$AC$462,MATCH(L$3,'Slutlig allokering kvv'!$B$1:$AJ$1,0),FALSE)/1,0)</f>
        <v>0</v>
      </c>
      <c r="M114" s="40">
        <f>IFERROR(VLOOKUP($B114,Miljö!$B$1:$S$477,MATCH(M$2,Miljö!$B$1:$X$1,0),FALSE)/1,0)-IFERROR(VLOOKUP($B114,'Slutlig allokering kvv'!$B$2:$AC$462,MATCH(M$3,'Slutlig allokering kvv'!$B$1:$AJ$1,0),FALSE)/1,0)</f>
        <v>0</v>
      </c>
      <c r="N114">
        <f>IFERROR(VLOOKUP($B114,Kraftvärmeprod!$B$1:$AH$479,MATCH(N$2,Kraftvärmeprod!$B$1:$AG$1,0),FALSE)/1,0)-IFERROR(VLOOKUP($B114,'Slutlig allokering kvv'!$B$2:$AC$462,MATCH(N$3,'Slutlig allokering kvv'!$B$1:$AJ$1,0),FALSE)/1,0)</f>
        <v>0</v>
      </c>
      <c r="O114">
        <f>IFERROR(VLOOKUP($B114,Kraftvärmeprod!$B$1:$AH$479,MATCH(O$2,Kraftvärmeprod!$B$1:$AG$1,0),FALSE)/1,0)-IFERROR(VLOOKUP($B114,'Slutlig allokering kvv'!$B$2:$AC$462,MATCH(O$3,'Slutlig allokering kvv'!$B$1:$AJ$1,0),FALSE)/1,0)</f>
        <v>0</v>
      </c>
      <c r="P114">
        <f>IFERROR(VLOOKUP($B114,Kraftvärmeprod!$B$1:$AH$479,MATCH(P$2,Kraftvärmeprod!$B$1:$AG$1,0),FALSE)/1,0)-IFERROR(VLOOKUP($B114,'Slutlig allokering kvv'!$B$2:$AC$462,MATCH(P$3,'Slutlig allokering kvv'!$B$1:$AJ$1,0),FALSE)/1,0)</f>
        <v>0</v>
      </c>
      <c r="Q114">
        <f>IFERROR(VLOOKUP($B114,Kraftvärmeprod!$B$1:$AH$479,MATCH(Q$2,Kraftvärmeprod!$B$1:$AG$1,0),FALSE)/1,0)-IFERROR(VLOOKUP($B114,'Slutlig allokering kvv'!$B$2:$AC$462,MATCH(Q$3,'Slutlig allokering kvv'!$B$1:$AJ$1,0),FALSE)/1,0)</f>
        <v>0</v>
      </c>
      <c r="R114">
        <f>IFERROR(VLOOKUP($B114,Kraftvärmeprod!$B$1:$AH$479,MATCH(R$2,Kraftvärmeprod!$B$1:$AG$1,0),FALSE)/1,0)-IFERROR(VLOOKUP($B114,'Slutlig allokering kvv'!$B$2:$AC$462,MATCH(R$3,'Slutlig allokering kvv'!$B$1:$AJ$1,0),FALSE)/1,0)</f>
        <v>0</v>
      </c>
      <c r="S114">
        <f>IFERROR(VLOOKUP($B114,Kraftvärmeprod!$B$1:$AH$479,MATCH(S$2,Kraftvärmeprod!$B$1:$AG$1,0),FALSE)/1,0)-IFERROR(VLOOKUP($B114,'Slutlig allokering kvv'!$B$2:$AC$462,MATCH(S$3,'Slutlig allokering kvv'!$B$1:$AJ$1,0),FALSE)/1,0)</f>
        <v>0</v>
      </c>
      <c r="T114">
        <f>IFERROR(VLOOKUP($B114,Kraftvärmeprod!$B$1:$AH$479,MATCH(T$2,Kraftvärmeprod!$B$1:$AG$1,0),FALSE)/1,0)-IFERROR(VLOOKUP($B114,'Slutlig allokering kvv'!$B$2:$AC$462,MATCH(T$3,'Slutlig allokering kvv'!$B$1:$AJ$1,0),FALSE)/1,0)</f>
        <v>0</v>
      </c>
      <c r="U114">
        <f>IFERROR(VLOOKUP($B114,Kraftvärmeprod!$B$1:$AH$479,MATCH(U$2,Kraftvärmeprod!$B$1:$AG$1,0),FALSE)/1,0)-IFERROR(VLOOKUP($B114,'Slutlig allokering kvv'!$B$2:$AC$462,MATCH(U$3,'Slutlig allokering kvv'!$B$1:$AJ$1,0),FALSE)/1,0)</f>
        <v>0</v>
      </c>
      <c r="V114">
        <f>IFERROR(VLOOKUP($B114,Kraftvärmeprod!$B$1:$AH$479,MATCH(V$2,Kraftvärmeprod!$B$1:$AG$1,0),FALSE)/1,0)-IFERROR(VLOOKUP($B114,'Slutlig allokering kvv'!$B$2:$AC$462,MATCH(V$3,'Slutlig allokering kvv'!$B$1:$AJ$1,0),FALSE)/1,0)</f>
        <v>0</v>
      </c>
      <c r="W114">
        <f>IFERROR(VLOOKUP($B114,Kraftvärmeprod!$B$1:$AH$479,MATCH(W$2,Kraftvärmeprod!$B$1:$AG$1,0),FALSE)/1,0)-IFERROR(VLOOKUP($B114,'Slutlig allokering kvv'!$B$2:$AC$462,MATCH(W$3,'Slutlig allokering kvv'!$B$1:$AJ$1,0),FALSE)/1,0)</f>
        <v>0</v>
      </c>
      <c r="X114">
        <f>IFERROR(VLOOKUP($B114,Kraftvärmeprod!$B$1:$AH$479,MATCH(X$2,Kraftvärmeprod!$B$1:$AG$1,0),FALSE)/1,0)-IFERROR(VLOOKUP($B114,'Slutlig allokering kvv'!$B$2:$AC$462,MATCH(X$3,'Slutlig allokering kvv'!$B$1:$AJ$1,0),FALSE)/1,0)</f>
        <v>0</v>
      </c>
      <c r="Y114">
        <f>IFERROR(VLOOKUP($B114,Kraftvärmeprod!$B$1:$AH$479,MATCH(Y$2,Kraftvärmeprod!$B$1:$AG$1,0),FALSE)/1,0)-IFERROR(VLOOKUP($B114,'Slutlig allokering kvv'!$B$2:$AC$462,MATCH(Y$3,'Slutlig allokering kvv'!$B$1:$AJ$1,0),FALSE)/1,0)</f>
        <v>0</v>
      </c>
      <c r="Z114">
        <f>IFERROR(VLOOKUP($B114,Kraftvärmeprod!$B$1:$AH$479,MATCH(Z$2,Kraftvärmeprod!$B$1:$AG$1,0),FALSE)/1,0)-IFERROR(VLOOKUP($B114,'Slutlig allokering kvv'!$B$2:$AC$462,MATCH(Z$3,'Slutlig allokering kvv'!$B$1:$AJ$1,0),FALSE)/1,0)</f>
        <v>0</v>
      </c>
      <c r="AA114">
        <f>IFERROR(VLOOKUP($B114,Kraftvärmeprod!$B$1:$AH$479,MATCH(AA$2,Kraftvärmeprod!$B$1:$AG$1,0),FALSE)/1,0)-IFERROR(VLOOKUP($B114,'Slutlig allokering kvv'!$B$2:$AC$462,MATCH(AA$3,'Slutlig allokering kvv'!$B$1:$AJ$1,0),FALSE)/1,0)</f>
        <v>0</v>
      </c>
      <c r="AB114">
        <f>IFERROR(VLOOKUP($B114,Kraftvärmeprod!$B$1:$AH$479,MATCH(AB$2,Kraftvärmeprod!$B$1:$AG$1,0),FALSE)/1,0)-IFERROR(VLOOKUP($B114,'Slutlig allokering kvv'!$B$2:$AC$462,MATCH(AB$3,'Slutlig allokering kvv'!$B$1:$AJ$1,0),FALSE)/1,0)</f>
        <v>0</v>
      </c>
      <c r="AE114">
        <f t="shared" si="2"/>
        <v>0</v>
      </c>
      <c r="AG114">
        <f>IFERROR(VLOOKUP(B114,'Slutlig allokering kvv'!$B$2:$AJ$462,MATCH("Summa justerad allokerad tillförd energi (utan hjälpel och rökgaskondensering):",'Slutlig allokering kvv'!$B$1:$AK$1,0),FALSE)/1,"")</f>
        <v>0</v>
      </c>
      <c r="AI114" s="23" t="str">
        <f>IFERROR(1-VLOOKUP(B114,'Slutlig allokering kvv'!$B$2:$AJ$462,MATCH("Andel av bränsle i kvv som allokerats till värme, exklusive rökgaskondensering och hjälpel",'Slutlig allokering kvv'!$B$1:$AK$1,0),FALSE),"")</f>
        <v/>
      </c>
      <c r="AK114" s="23" t="str">
        <f t="shared" si="3"/>
        <v/>
      </c>
    </row>
    <row r="115" spans="1:37" x14ac:dyDescent="0.25">
      <c r="A115" s="2" t="s">
        <v>156</v>
      </c>
      <c r="B115" s="2" t="s">
        <v>159</v>
      </c>
      <c r="C115" s="2" t="str">
        <f>IFERROR(VLOOKUP($B115,Kraftvärmeprod!$B$1:$AH$479,MATCH(C$3,Kraftvärmeprod!$B$1:$AG$1,0),FALSE)/1,"")</f>
        <v/>
      </c>
      <c r="D115" s="2" t="str">
        <f>IFERROR(VLOOKUP($B115,Kraftvärmeprod!$B$1:$AH$479,MATCH(D$3,Kraftvärmeprod!$B$1:$AG$1,0),FALSE)/1,"")</f>
        <v/>
      </c>
      <c r="E115">
        <f>IFERROR(VLOOKUP($B115,Kraftvärmeprod!$B$1:$AH$479,MATCH(E$2,Kraftvärmeprod!$B$1:$AG$1,0),FALSE)/1,0)-IFERROR(VLOOKUP($B115,'Slutlig allokering kvv'!$B$2:$AC$462,MATCH(E$3,'Slutlig allokering kvv'!$B$1:$AJ$1,0),FALSE)/1,0)</f>
        <v>0</v>
      </c>
      <c r="F115">
        <f>IFERROR(VLOOKUP($B115,Kraftvärmeprod!$B$1:$AH$479,MATCH(F$2,Kraftvärmeprod!$B$1:$AG$1,0),FALSE)/1,0)-IFERROR(VLOOKUP($B115,'Slutlig allokering kvv'!$B$2:$AC$462,MATCH(F$3,'Slutlig allokering kvv'!$B$1:$AJ$1,0),FALSE)/1,0)</f>
        <v>0</v>
      </c>
      <c r="G115">
        <f>IFERROR(VLOOKUP($B115,Kraftvärmeprod!$B$1:$AH$479,MATCH(G$2,Kraftvärmeprod!$B$1:$AG$1,0),FALSE)/1,0)-IFERROR(VLOOKUP($B115,'Slutlig allokering kvv'!$B$2:$AC$462,MATCH(G$3,'Slutlig allokering kvv'!$B$1:$AJ$1,0),FALSE)/1,0)</f>
        <v>0</v>
      </c>
      <c r="H115">
        <f>IFERROR(VLOOKUP($B115,Kraftvärmeprod!$B$1:$AH$479,MATCH(H$2,Kraftvärmeprod!$B$1:$AG$1,0),FALSE)/1,0)-IFERROR(VLOOKUP($B115,'Slutlig allokering kvv'!$B$2:$AC$462,MATCH(H$3,'Slutlig allokering kvv'!$B$1:$AJ$1,0),FALSE)/1,0)</f>
        <v>0</v>
      </c>
      <c r="I115">
        <f>IFERROR(VLOOKUP($B115,Kraftvärmeprod!$B$1:$AH$479,MATCH(I$2,Kraftvärmeprod!$B$1:$AG$1,0),FALSE)/1,0)-IFERROR(VLOOKUP($B115,'Slutlig allokering kvv'!$B$2:$AC$462,MATCH(I$3,'Slutlig allokering kvv'!$B$1:$AJ$1,0),FALSE)/1,0)</f>
        <v>0</v>
      </c>
      <c r="J115">
        <f>IFERROR(VLOOKUP($B115,Kraftvärmeprod!$B$1:$AH$479,MATCH(J$2,Kraftvärmeprod!$B$1:$AG$1,0),FALSE)/1,0)-IFERROR(VLOOKUP($B115,'Slutlig allokering kvv'!$B$2:$AC$462,MATCH(J$3,'Slutlig allokering kvv'!$B$1:$AJ$1,0),FALSE)/1,0)</f>
        <v>0</v>
      </c>
      <c r="K115">
        <f>IFERROR(VLOOKUP($B115,Kraftvärmeprod!$B$1:$AH$479,MATCH(K$2,Kraftvärmeprod!$B$1:$AG$1,0),FALSE)/1,0)-IFERROR(VLOOKUP($B115,'Slutlig allokering kvv'!$B$2:$AC$462,MATCH(K$3,'Slutlig allokering kvv'!$B$1:$AJ$1,0),FALSE)/1,0)</f>
        <v>0</v>
      </c>
      <c r="L115">
        <f>IFERROR(VLOOKUP($B115,Kraftvärmeprod!$B$1:$AH$479,MATCH(L$2,Kraftvärmeprod!$B$1:$AG$1,0),FALSE)/1,0)-IFERROR(VLOOKUP($B115,'Slutlig allokering kvv'!$B$2:$AC$462,MATCH(L$3,'Slutlig allokering kvv'!$B$1:$AJ$1,0),FALSE)/1,0)</f>
        <v>0</v>
      </c>
      <c r="M115" s="40">
        <f>IFERROR(VLOOKUP($B115,Miljö!$B$1:$S$477,MATCH(M$2,Miljö!$B$1:$X$1,0),FALSE)/1,0)-IFERROR(VLOOKUP($B115,'Slutlig allokering kvv'!$B$2:$AC$462,MATCH(M$3,'Slutlig allokering kvv'!$B$1:$AJ$1,0),FALSE)/1,0)</f>
        <v>0</v>
      </c>
      <c r="N115">
        <f>IFERROR(VLOOKUP($B115,Kraftvärmeprod!$B$1:$AH$479,MATCH(N$2,Kraftvärmeprod!$B$1:$AG$1,0),FALSE)/1,0)-IFERROR(VLOOKUP($B115,'Slutlig allokering kvv'!$B$2:$AC$462,MATCH(N$3,'Slutlig allokering kvv'!$B$1:$AJ$1,0),FALSE)/1,0)</f>
        <v>0</v>
      </c>
      <c r="O115">
        <f>IFERROR(VLOOKUP($B115,Kraftvärmeprod!$B$1:$AH$479,MATCH(O$2,Kraftvärmeprod!$B$1:$AG$1,0),FALSE)/1,0)-IFERROR(VLOOKUP($B115,'Slutlig allokering kvv'!$B$2:$AC$462,MATCH(O$3,'Slutlig allokering kvv'!$B$1:$AJ$1,0),FALSE)/1,0)</f>
        <v>0</v>
      </c>
      <c r="P115">
        <f>IFERROR(VLOOKUP($B115,Kraftvärmeprod!$B$1:$AH$479,MATCH(P$2,Kraftvärmeprod!$B$1:$AG$1,0),FALSE)/1,0)-IFERROR(VLOOKUP($B115,'Slutlig allokering kvv'!$B$2:$AC$462,MATCH(P$3,'Slutlig allokering kvv'!$B$1:$AJ$1,0),FALSE)/1,0)</f>
        <v>0</v>
      </c>
      <c r="Q115">
        <f>IFERROR(VLOOKUP($B115,Kraftvärmeprod!$B$1:$AH$479,MATCH(Q$2,Kraftvärmeprod!$B$1:$AG$1,0),FALSE)/1,0)-IFERROR(VLOOKUP($B115,'Slutlig allokering kvv'!$B$2:$AC$462,MATCH(Q$3,'Slutlig allokering kvv'!$B$1:$AJ$1,0),FALSE)/1,0)</f>
        <v>0</v>
      </c>
      <c r="R115">
        <f>IFERROR(VLOOKUP($B115,Kraftvärmeprod!$B$1:$AH$479,MATCH(R$2,Kraftvärmeprod!$B$1:$AG$1,0),FALSE)/1,0)-IFERROR(VLOOKUP($B115,'Slutlig allokering kvv'!$B$2:$AC$462,MATCH(R$3,'Slutlig allokering kvv'!$B$1:$AJ$1,0),FALSE)/1,0)</f>
        <v>0</v>
      </c>
      <c r="S115">
        <f>IFERROR(VLOOKUP($B115,Kraftvärmeprod!$B$1:$AH$479,MATCH(S$2,Kraftvärmeprod!$B$1:$AG$1,0),FALSE)/1,0)-IFERROR(VLOOKUP($B115,'Slutlig allokering kvv'!$B$2:$AC$462,MATCH(S$3,'Slutlig allokering kvv'!$B$1:$AJ$1,0),FALSE)/1,0)</f>
        <v>0</v>
      </c>
      <c r="T115">
        <f>IFERROR(VLOOKUP($B115,Kraftvärmeprod!$B$1:$AH$479,MATCH(T$2,Kraftvärmeprod!$B$1:$AG$1,0),FALSE)/1,0)-IFERROR(VLOOKUP($B115,'Slutlig allokering kvv'!$B$2:$AC$462,MATCH(T$3,'Slutlig allokering kvv'!$B$1:$AJ$1,0),FALSE)/1,0)</f>
        <v>0</v>
      </c>
      <c r="U115">
        <f>IFERROR(VLOOKUP($B115,Kraftvärmeprod!$B$1:$AH$479,MATCH(U$2,Kraftvärmeprod!$B$1:$AG$1,0),FALSE)/1,0)-IFERROR(VLOOKUP($B115,'Slutlig allokering kvv'!$B$2:$AC$462,MATCH(U$3,'Slutlig allokering kvv'!$B$1:$AJ$1,0),FALSE)/1,0)</f>
        <v>0</v>
      </c>
      <c r="V115">
        <f>IFERROR(VLOOKUP($B115,Kraftvärmeprod!$B$1:$AH$479,MATCH(V$2,Kraftvärmeprod!$B$1:$AG$1,0),FALSE)/1,0)-IFERROR(VLOOKUP($B115,'Slutlig allokering kvv'!$B$2:$AC$462,MATCH(V$3,'Slutlig allokering kvv'!$B$1:$AJ$1,0),FALSE)/1,0)</f>
        <v>0</v>
      </c>
      <c r="W115">
        <f>IFERROR(VLOOKUP($B115,Kraftvärmeprod!$B$1:$AH$479,MATCH(W$2,Kraftvärmeprod!$B$1:$AG$1,0),FALSE)/1,0)-IFERROR(VLOOKUP($B115,'Slutlig allokering kvv'!$B$2:$AC$462,MATCH(W$3,'Slutlig allokering kvv'!$B$1:$AJ$1,0),FALSE)/1,0)</f>
        <v>0</v>
      </c>
      <c r="X115">
        <f>IFERROR(VLOOKUP($B115,Kraftvärmeprod!$B$1:$AH$479,MATCH(X$2,Kraftvärmeprod!$B$1:$AG$1,0),FALSE)/1,0)-IFERROR(VLOOKUP($B115,'Slutlig allokering kvv'!$B$2:$AC$462,MATCH(X$3,'Slutlig allokering kvv'!$B$1:$AJ$1,0),FALSE)/1,0)</f>
        <v>0</v>
      </c>
      <c r="Y115">
        <f>IFERROR(VLOOKUP($B115,Kraftvärmeprod!$B$1:$AH$479,MATCH(Y$2,Kraftvärmeprod!$B$1:$AG$1,0),FALSE)/1,0)-IFERROR(VLOOKUP($B115,'Slutlig allokering kvv'!$B$2:$AC$462,MATCH(Y$3,'Slutlig allokering kvv'!$B$1:$AJ$1,0),FALSE)/1,0)</f>
        <v>0</v>
      </c>
      <c r="Z115">
        <f>IFERROR(VLOOKUP($B115,Kraftvärmeprod!$B$1:$AH$479,MATCH(Z$2,Kraftvärmeprod!$B$1:$AG$1,0),FALSE)/1,0)-IFERROR(VLOOKUP($B115,'Slutlig allokering kvv'!$B$2:$AC$462,MATCH(Z$3,'Slutlig allokering kvv'!$B$1:$AJ$1,0),FALSE)/1,0)</f>
        <v>0</v>
      </c>
      <c r="AA115">
        <f>IFERROR(VLOOKUP($B115,Kraftvärmeprod!$B$1:$AH$479,MATCH(AA$2,Kraftvärmeprod!$B$1:$AG$1,0),FALSE)/1,0)-IFERROR(VLOOKUP($B115,'Slutlig allokering kvv'!$B$2:$AC$462,MATCH(AA$3,'Slutlig allokering kvv'!$B$1:$AJ$1,0),FALSE)/1,0)</f>
        <v>0</v>
      </c>
      <c r="AB115">
        <f>IFERROR(VLOOKUP($B115,Kraftvärmeprod!$B$1:$AH$479,MATCH(AB$2,Kraftvärmeprod!$B$1:$AG$1,0),FALSE)/1,0)-IFERROR(VLOOKUP($B115,'Slutlig allokering kvv'!$B$2:$AC$462,MATCH(AB$3,'Slutlig allokering kvv'!$B$1:$AJ$1,0),FALSE)/1,0)</f>
        <v>0</v>
      </c>
      <c r="AE115">
        <f t="shared" si="2"/>
        <v>0</v>
      </c>
      <c r="AG115">
        <f>IFERROR(VLOOKUP(B115,'Slutlig allokering kvv'!$B$2:$AJ$462,MATCH("Summa justerad allokerad tillförd energi (utan hjälpel och rökgaskondensering):",'Slutlig allokering kvv'!$B$1:$AK$1,0),FALSE)/1,"")</f>
        <v>0</v>
      </c>
      <c r="AI115" s="23" t="str">
        <f>IFERROR(1-VLOOKUP(B115,'Slutlig allokering kvv'!$B$2:$AJ$462,MATCH("Andel av bränsle i kvv som allokerats till värme, exklusive rökgaskondensering och hjälpel",'Slutlig allokering kvv'!$B$1:$AK$1,0),FALSE),"")</f>
        <v/>
      </c>
      <c r="AK115" s="23" t="str">
        <f t="shared" si="3"/>
        <v/>
      </c>
    </row>
    <row r="116" spans="1:37" x14ac:dyDescent="0.25">
      <c r="A116" s="2" t="s">
        <v>160</v>
      </c>
      <c r="B116" s="2" t="s">
        <v>161</v>
      </c>
      <c r="C116" s="2" t="str">
        <f>IFERROR(VLOOKUP($B116,Kraftvärmeprod!$B$1:$AH$479,MATCH(C$3,Kraftvärmeprod!$B$1:$AG$1,0),FALSE)/1,"")</f>
        <v/>
      </c>
      <c r="D116" s="2" t="str">
        <f>IFERROR(VLOOKUP($B116,Kraftvärmeprod!$B$1:$AH$479,MATCH(D$3,Kraftvärmeprod!$B$1:$AG$1,0),FALSE)/1,"")</f>
        <v/>
      </c>
      <c r="E116">
        <f>IFERROR(VLOOKUP($B116,Kraftvärmeprod!$B$1:$AH$479,MATCH(E$2,Kraftvärmeprod!$B$1:$AG$1,0),FALSE)/1,0)-IFERROR(VLOOKUP($B116,'Slutlig allokering kvv'!$B$2:$AC$462,MATCH(E$3,'Slutlig allokering kvv'!$B$1:$AJ$1,0),FALSE)/1,0)</f>
        <v>0</v>
      </c>
      <c r="F116">
        <f>IFERROR(VLOOKUP($B116,Kraftvärmeprod!$B$1:$AH$479,MATCH(F$2,Kraftvärmeprod!$B$1:$AG$1,0),FALSE)/1,0)-IFERROR(VLOOKUP($B116,'Slutlig allokering kvv'!$B$2:$AC$462,MATCH(F$3,'Slutlig allokering kvv'!$B$1:$AJ$1,0),FALSE)/1,0)</f>
        <v>0</v>
      </c>
      <c r="G116">
        <f>IFERROR(VLOOKUP($B116,Kraftvärmeprod!$B$1:$AH$479,MATCH(G$2,Kraftvärmeprod!$B$1:$AG$1,0),FALSE)/1,0)-IFERROR(VLOOKUP($B116,'Slutlig allokering kvv'!$B$2:$AC$462,MATCH(G$3,'Slutlig allokering kvv'!$B$1:$AJ$1,0),FALSE)/1,0)</f>
        <v>0</v>
      </c>
      <c r="H116">
        <f>IFERROR(VLOOKUP($B116,Kraftvärmeprod!$B$1:$AH$479,MATCH(H$2,Kraftvärmeprod!$B$1:$AG$1,0),FALSE)/1,0)-IFERROR(VLOOKUP($B116,'Slutlig allokering kvv'!$B$2:$AC$462,MATCH(H$3,'Slutlig allokering kvv'!$B$1:$AJ$1,0),FALSE)/1,0)</f>
        <v>0</v>
      </c>
      <c r="I116">
        <f>IFERROR(VLOOKUP($B116,Kraftvärmeprod!$B$1:$AH$479,MATCH(I$2,Kraftvärmeprod!$B$1:$AG$1,0),FALSE)/1,0)-IFERROR(VLOOKUP($B116,'Slutlig allokering kvv'!$B$2:$AC$462,MATCH(I$3,'Slutlig allokering kvv'!$B$1:$AJ$1,0),FALSE)/1,0)</f>
        <v>0</v>
      </c>
      <c r="J116">
        <f>IFERROR(VLOOKUP($B116,Kraftvärmeprod!$B$1:$AH$479,MATCH(J$2,Kraftvärmeprod!$B$1:$AG$1,0),FALSE)/1,0)-IFERROR(VLOOKUP($B116,'Slutlig allokering kvv'!$B$2:$AC$462,MATCH(J$3,'Slutlig allokering kvv'!$B$1:$AJ$1,0),FALSE)/1,0)</f>
        <v>0</v>
      </c>
      <c r="K116">
        <f>IFERROR(VLOOKUP($B116,Kraftvärmeprod!$B$1:$AH$479,MATCH(K$2,Kraftvärmeprod!$B$1:$AG$1,0),FALSE)/1,0)-IFERROR(VLOOKUP($B116,'Slutlig allokering kvv'!$B$2:$AC$462,MATCH(K$3,'Slutlig allokering kvv'!$B$1:$AJ$1,0),FALSE)/1,0)</f>
        <v>0</v>
      </c>
      <c r="L116">
        <f>IFERROR(VLOOKUP($B116,Kraftvärmeprod!$B$1:$AH$479,MATCH(L$2,Kraftvärmeprod!$B$1:$AG$1,0),FALSE)/1,0)-IFERROR(VLOOKUP($B116,'Slutlig allokering kvv'!$B$2:$AC$462,MATCH(L$3,'Slutlig allokering kvv'!$B$1:$AJ$1,0),FALSE)/1,0)</f>
        <v>0</v>
      </c>
      <c r="M116" s="40">
        <f>IFERROR(VLOOKUP($B116,Miljö!$B$1:$S$477,MATCH(M$2,Miljö!$B$1:$X$1,0),FALSE)/1,0)-IFERROR(VLOOKUP($B116,'Slutlig allokering kvv'!$B$2:$AC$462,MATCH(M$3,'Slutlig allokering kvv'!$B$1:$AJ$1,0),FALSE)/1,0)</f>
        <v>0</v>
      </c>
      <c r="N116">
        <f>IFERROR(VLOOKUP($B116,Kraftvärmeprod!$B$1:$AH$479,MATCH(N$2,Kraftvärmeprod!$B$1:$AG$1,0),FALSE)/1,0)-IFERROR(VLOOKUP($B116,'Slutlig allokering kvv'!$B$2:$AC$462,MATCH(N$3,'Slutlig allokering kvv'!$B$1:$AJ$1,0),FALSE)/1,0)</f>
        <v>0</v>
      </c>
      <c r="O116">
        <f>IFERROR(VLOOKUP($B116,Kraftvärmeprod!$B$1:$AH$479,MATCH(O$2,Kraftvärmeprod!$B$1:$AG$1,0),FALSE)/1,0)-IFERROR(VLOOKUP($B116,'Slutlig allokering kvv'!$B$2:$AC$462,MATCH(O$3,'Slutlig allokering kvv'!$B$1:$AJ$1,0),FALSE)/1,0)</f>
        <v>0</v>
      </c>
      <c r="P116">
        <f>IFERROR(VLOOKUP($B116,Kraftvärmeprod!$B$1:$AH$479,MATCH(P$2,Kraftvärmeprod!$B$1:$AG$1,0),FALSE)/1,0)-IFERROR(VLOOKUP($B116,'Slutlig allokering kvv'!$B$2:$AC$462,MATCH(P$3,'Slutlig allokering kvv'!$B$1:$AJ$1,0),FALSE)/1,0)</f>
        <v>0</v>
      </c>
      <c r="Q116">
        <f>IFERROR(VLOOKUP($B116,Kraftvärmeprod!$B$1:$AH$479,MATCH(Q$2,Kraftvärmeprod!$B$1:$AG$1,0),FALSE)/1,0)-IFERROR(VLOOKUP($B116,'Slutlig allokering kvv'!$B$2:$AC$462,MATCH(Q$3,'Slutlig allokering kvv'!$B$1:$AJ$1,0),FALSE)/1,0)</f>
        <v>0</v>
      </c>
      <c r="R116">
        <f>IFERROR(VLOOKUP($B116,Kraftvärmeprod!$B$1:$AH$479,MATCH(R$2,Kraftvärmeprod!$B$1:$AG$1,0),FALSE)/1,0)-IFERROR(VLOOKUP($B116,'Slutlig allokering kvv'!$B$2:$AC$462,MATCH(R$3,'Slutlig allokering kvv'!$B$1:$AJ$1,0),FALSE)/1,0)</f>
        <v>0</v>
      </c>
      <c r="S116">
        <f>IFERROR(VLOOKUP($B116,Kraftvärmeprod!$B$1:$AH$479,MATCH(S$2,Kraftvärmeprod!$B$1:$AG$1,0),FALSE)/1,0)-IFERROR(VLOOKUP($B116,'Slutlig allokering kvv'!$B$2:$AC$462,MATCH(S$3,'Slutlig allokering kvv'!$B$1:$AJ$1,0),FALSE)/1,0)</f>
        <v>0</v>
      </c>
      <c r="T116">
        <f>IFERROR(VLOOKUP($B116,Kraftvärmeprod!$B$1:$AH$479,MATCH(T$2,Kraftvärmeprod!$B$1:$AG$1,0),FALSE)/1,0)-IFERROR(VLOOKUP($B116,'Slutlig allokering kvv'!$B$2:$AC$462,MATCH(T$3,'Slutlig allokering kvv'!$B$1:$AJ$1,0),FALSE)/1,0)</f>
        <v>0</v>
      </c>
      <c r="U116">
        <f>IFERROR(VLOOKUP($B116,Kraftvärmeprod!$B$1:$AH$479,MATCH(U$2,Kraftvärmeprod!$B$1:$AG$1,0),FALSE)/1,0)-IFERROR(VLOOKUP($B116,'Slutlig allokering kvv'!$B$2:$AC$462,MATCH(U$3,'Slutlig allokering kvv'!$B$1:$AJ$1,0),FALSE)/1,0)</f>
        <v>0</v>
      </c>
      <c r="V116">
        <f>IFERROR(VLOOKUP($B116,Kraftvärmeprod!$B$1:$AH$479,MATCH(V$2,Kraftvärmeprod!$B$1:$AG$1,0),FALSE)/1,0)-IFERROR(VLOOKUP($B116,'Slutlig allokering kvv'!$B$2:$AC$462,MATCH(V$3,'Slutlig allokering kvv'!$B$1:$AJ$1,0),FALSE)/1,0)</f>
        <v>0</v>
      </c>
      <c r="W116">
        <f>IFERROR(VLOOKUP($B116,Kraftvärmeprod!$B$1:$AH$479,MATCH(W$2,Kraftvärmeprod!$B$1:$AG$1,0),FALSE)/1,0)-IFERROR(VLOOKUP($B116,'Slutlig allokering kvv'!$B$2:$AC$462,MATCH(W$3,'Slutlig allokering kvv'!$B$1:$AJ$1,0),FALSE)/1,0)</f>
        <v>0</v>
      </c>
      <c r="X116">
        <f>IFERROR(VLOOKUP($B116,Kraftvärmeprod!$B$1:$AH$479,MATCH(X$2,Kraftvärmeprod!$B$1:$AG$1,0),FALSE)/1,0)-IFERROR(VLOOKUP($B116,'Slutlig allokering kvv'!$B$2:$AC$462,MATCH(X$3,'Slutlig allokering kvv'!$B$1:$AJ$1,0),FALSE)/1,0)</f>
        <v>0</v>
      </c>
      <c r="Y116">
        <f>IFERROR(VLOOKUP($B116,Kraftvärmeprod!$B$1:$AH$479,MATCH(Y$2,Kraftvärmeprod!$B$1:$AG$1,0),FALSE)/1,0)-IFERROR(VLOOKUP($B116,'Slutlig allokering kvv'!$B$2:$AC$462,MATCH(Y$3,'Slutlig allokering kvv'!$B$1:$AJ$1,0),FALSE)/1,0)</f>
        <v>0</v>
      </c>
      <c r="Z116">
        <f>IFERROR(VLOOKUP($B116,Kraftvärmeprod!$B$1:$AH$479,MATCH(Z$2,Kraftvärmeprod!$B$1:$AG$1,0),FALSE)/1,0)-IFERROR(VLOOKUP($B116,'Slutlig allokering kvv'!$B$2:$AC$462,MATCH(Z$3,'Slutlig allokering kvv'!$B$1:$AJ$1,0),FALSE)/1,0)</f>
        <v>0</v>
      </c>
      <c r="AA116">
        <f>IFERROR(VLOOKUP($B116,Kraftvärmeprod!$B$1:$AH$479,MATCH(AA$2,Kraftvärmeprod!$B$1:$AG$1,0),FALSE)/1,0)-IFERROR(VLOOKUP($B116,'Slutlig allokering kvv'!$B$2:$AC$462,MATCH(AA$3,'Slutlig allokering kvv'!$B$1:$AJ$1,0),FALSE)/1,0)</f>
        <v>0</v>
      </c>
      <c r="AB116">
        <f>IFERROR(VLOOKUP($B116,Kraftvärmeprod!$B$1:$AH$479,MATCH(AB$2,Kraftvärmeprod!$B$1:$AG$1,0),FALSE)/1,0)-IFERROR(VLOOKUP($B116,'Slutlig allokering kvv'!$B$2:$AC$462,MATCH(AB$3,'Slutlig allokering kvv'!$B$1:$AJ$1,0),FALSE)/1,0)</f>
        <v>0</v>
      </c>
      <c r="AE116">
        <f t="shared" si="2"/>
        <v>0</v>
      </c>
      <c r="AG116">
        <f>IFERROR(VLOOKUP(B116,'Slutlig allokering kvv'!$B$2:$AJ$462,MATCH("Summa justerad allokerad tillförd energi (utan hjälpel och rökgaskondensering):",'Slutlig allokering kvv'!$B$1:$AK$1,0),FALSE)/1,"")</f>
        <v>0</v>
      </c>
      <c r="AI116" s="23" t="str">
        <f>IFERROR(1-VLOOKUP(B116,'Slutlig allokering kvv'!$B$2:$AJ$462,MATCH("Andel av bränsle i kvv som allokerats till värme, exklusive rökgaskondensering och hjälpel",'Slutlig allokering kvv'!$B$1:$AK$1,0),FALSE),"")</f>
        <v/>
      </c>
      <c r="AK116" s="23" t="str">
        <f t="shared" si="3"/>
        <v/>
      </c>
    </row>
    <row r="117" spans="1:37" x14ac:dyDescent="0.25">
      <c r="A117" s="2" t="s">
        <v>160</v>
      </c>
      <c r="B117" s="2" t="s">
        <v>162</v>
      </c>
      <c r="C117" s="2" t="str">
        <f>IFERROR(VLOOKUP($B117,Kraftvärmeprod!$B$1:$AH$479,MATCH(C$3,Kraftvärmeprod!$B$1:$AG$1,0),FALSE)/1,"")</f>
        <v/>
      </c>
      <c r="D117" s="2" t="str">
        <f>IFERROR(VLOOKUP($B117,Kraftvärmeprod!$B$1:$AH$479,MATCH(D$3,Kraftvärmeprod!$B$1:$AG$1,0),FALSE)/1,"")</f>
        <v/>
      </c>
      <c r="E117">
        <f>IFERROR(VLOOKUP($B117,Kraftvärmeprod!$B$1:$AH$479,MATCH(E$2,Kraftvärmeprod!$B$1:$AG$1,0),FALSE)/1,0)-IFERROR(VLOOKUP($B117,'Slutlig allokering kvv'!$B$2:$AC$462,MATCH(E$3,'Slutlig allokering kvv'!$B$1:$AJ$1,0),FALSE)/1,0)</f>
        <v>0</v>
      </c>
      <c r="F117">
        <f>IFERROR(VLOOKUP($B117,Kraftvärmeprod!$B$1:$AH$479,MATCH(F$2,Kraftvärmeprod!$B$1:$AG$1,0),FALSE)/1,0)-IFERROR(VLOOKUP($B117,'Slutlig allokering kvv'!$B$2:$AC$462,MATCH(F$3,'Slutlig allokering kvv'!$B$1:$AJ$1,0),FALSE)/1,0)</f>
        <v>0</v>
      </c>
      <c r="G117">
        <f>IFERROR(VLOOKUP($B117,Kraftvärmeprod!$B$1:$AH$479,MATCH(G$2,Kraftvärmeprod!$B$1:$AG$1,0),FALSE)/1,0)-IFERROR(VLOOKUP($B117,'Slutlig allokering kvv'!$B$2:$AC$462,MATCH(G$3,'Slutlig allokering kvv'!$B$1:$AJ$1,0),FALSE)/1,0)</f>
        <v>0</v>
      </c>
      <c r="H117">
        <f>IFERROR(VLOOKUP($B117,Kraftvärmeprod!$B$1:$AH$479,MATCH(H$2,Kraftvärmeprod!$B$1:$AG$1,0),FALSE)/1,0)-IFERROR(VLOOKUP($B117,'Slutlig allokering kvv'!$B$2:$AC$462,MATCH(H$3,'Slutlig allokering kvv'!$B$1:$AJ$1,0),FALSE)/1,0)</f>
        <v>0</v>
      </c>
      <c r="I117">
        <f>IFERROR(VLOOKUP($B117,Kraftvärmeprod!$B$1:$AH$479,MATCH(I$2,Kraftvärmeprod!$B$1:$AG$1,0),FALSE)/1,0)-IFERROR(VLOOKUP($B117,'Slutlig allokering kvv'!$B$2:$AC$462,MATCH(I$3,'Slutlig allokering kvv'!$B$1:$AJ$1,0),FALSE)/1,0)</f>
        <v>0</v>
      </c>
      <c r="J117">
        <f>IFERROR(VLOOKUP($B117,Kraftvärmeprod!$B$1:$AH$479,MATCH(J$2,Kraftvärmeprod!$B$1:$AG$1,0),FALSE)/1,0)-IFERROR(VLOOKUP($B117,'Slutlig allokering kvv'!$B$2:$AC$462,MATCH(J$3,'Slutlig allokering kvv'!$B$1:$AJ$1,0),FALSE)/1,0)</f>
        <v>0</v>
      </c>
      <c r="K117">
        <f>IFERROR(VLOOKUP($B117,Kraftvärmeprod!$B$1:$AH$479,MATCH(K$2,Kraftvärmeprod!$B$1:$AG$1,0),FALSE)/1,0)-IFERROR(VLOOKUP($B117,'Slutlig allokering kvv'!$B$2:$AC$462,MATCH(K$3,'Slutlig allokering kvv'!$B$1:$AJ$1,0),FALSE)/1,0)</f>
        <v>0</v>
      </c>
      <c r="L117">
        <f>IFERROR(VLOOKUP($B117,Kraftvärmeprod!$B$1:$AH$479,MATCH(L$2,Kraftvärmeprod!$B$1:$AG$1,0),FALSE)/1,0)-IFERROR(VLOOKUP($B117,'Slutlig allokering kvv'!$B$2:$AC$462,MATCH(L$3,'Slutlig allokering kvv'!$B$1:$AJ$1,0),FALSE)/1,0)</f>
        <v>0</v>
      </c>
      <c r="M117" s="40">
        <f>IFERROR(VLOOKUP($B117,Miljö!$B$1:$S$477,MATCH(M$2,Miljö!$B$1:$X$1,0),FALSE)/1,0)-IFERROR(VLOOKUP($B117,'Slutlig allokering kvv'!$B$2:$AC$462,MATCH(M$3,'Slutlig allokering kvv'!$B$1:$AJ$1,0),FALSE)/1,0)</f>
        <v>0</v>
      </c>
      <c r="N117">
        <f>IFERROR(VLOOKUP($B117,Kraftvärmeprod!$B$1:$AH$479,MATCH(N$2,Kraftvärmeprod!$B$1:$AG$1,0),FALSE)/1,0)-IFERROR(VLOOKUP($B117,'Slutlig allokering kvv'!$B$2:$AC$462,MATCH(N$3,'Slutlig allokering kvv'!$B$1:$AJ$1,0),FALSE)/1,0)</f>
        <v>0</v>
      </c>
      <c r="O117">
        <f>IFERROR(VLOOKUP($B117,Kraftvärmeprod!$B$1:$AH$479,MATCH(O$2,Kraftvärmeprod!$B$1:$AG$1,0),FALSE)/1,0)-IFERROR(VLOOKUP($B117,'Slutlig allokering kvv'!$B$2:$AC$462,MATCH(O$3,'Slutlig allokering kvv'!$B$1:$AJ$1,0),FALSE)/1,0)</f>
        <v>0</v>
      </c>
      <c r="P117">
        <f>IFERROR(VLOOKUP($B117,Kraftvärmeprod!$B$1:$AH$479,MATCH(P$2,Kraftvärmeprod!$B$1:$AG$1,0),FALSE)/1,0)-IFERROR(VLOOKUP($B117,'Slutlig allokering kvv'!$B$2:$AC$462,MATCH(P$3,'Slutlig allokering kvv'!$B$1:$AJ$1,0),FALSE)/1,0)</f>
        <v>0</v>
      </c>
      <c r="Q117">
        <f>IFERROR(VLOOKUP($B117,Kraftvärmeprod!$B$1:$AH$479,MATCH(Q$2,Kraftvärmeprod!$B$1:$AG$1,0),FALSE)/1,0)-IFERROR(VLOOKUP($B117,'Slutlig allokering kvv'!$B$2:$AC$462,MATCH(Q$3,'Slutlig allokering kvv'!$B$1:$AJ$1,0),FALSE)/1,0)</f>
        <v>0</v>
      </c>
      <c r="R117">
        <f>IFERROR(VLOOKUP($B117,Kraftvärmeprod!$B$1:$AH$479,MATCH(R$2,Kraftvärmeprod!$B$1:$AG$1,0),FALSE)/1,0)-IFERROR(VLOOKUP($B117,'Slutlig allokering kvv'!$B$2:$AC$462,MATCH(R$3,'Slutlig allokering kvv'!$B$1:$AJ$1,0),FALSE)/1,0)</f>
        <v>0</v>
      </c>
      <c r="S117">
        <f>IFERROR(VLOOKUP($B117,Kraftvärmeprod!$B$1:$AH$479,MATCH(S$2,Kraftvärmeprod!$B$1:$AG$1,0),FALSE)/1,0)-IFERROR(VLOOKUP($B117,'Slutlig allokering kvv'!$B$2:$AC$462,MATCH(S$3,'Slutlig allokering kvv'!$B$1:$AJ$1,0),FALSE)/1,0)</f>
        <v>0</v>
      </c>
      <c r="T117">
        <f>IFERROR(VLOOKUP($B117,Kraftvärmeprod!$B$1:$AH$479,MATCH(T$2,Kraftvärmeprod!$B$1:$AG$1,0),FALSE)/1,0)-IFERROR(VLOOKUP($B117,'Slutlig allokering kvv'!$B$2:$AC$462,MATCH(T$3,'Slutlig allokering kvv'!$B$1:$AJ$1,0),FALSE)/1,0)</f>
        <v>0</v>
      </c>
      <c r="U117">
        <f>IFERROR(VLOOKUP($B117,Kraftvärmeprod!$B$1:$AH$479,MATCH(U$2,Kraftvärmeprod!$B$1:$AG$1,0),FALSE)/1,0)-IFERROR(VLOOKUP($B117,'Slutlig allokering kvv'!$B$2:$AC$462,MATCH(U$3,'Slutlig allokering kvv'!$B$1:$AJ$1,0),FALSE)/1,0)</f>
        <v>0</v>
      </c>
      <c r="V117">
        <f>IFERROR(VLOOKUP($B117,Kraftvärmeprod!$B$1:$AH$479,MATCH(V$2,Kraftvärmeprod!$B$1:$AG$1,0),FALSE)/1,0)-IFERROR(VLOOKUP($B117,'Slutlig allokering kvv'!$B$2:$AC$462,MATCH(V$3,'Slutlig allokering kvv'!$B$1:$AJ$1,0),FALSE)/1,0)</f>
        <v>0</v>
      </c>
      <c r="W117">
        <f>IFERROR(VLOOKUP($B117,Kraftvärmeprod!$B$1:$AH$479,MATCH(W$2,Kraftvärmeprod!$B$1:$AG$1,0),FALSE)/1,0)-IFERROR(VLOOKUP($B117,'Slutlig allokering kvv'!$B$2:$AC$462,MATCH(W$3,'Slutlig allokering kvv'!$B$1:$AJ$1,0),FALSE)/1,0)</f>
        <v>0</v>
      </c>
      <c r="X117">
        <f>IFERROR(VLOOKUP($B117,Kraftvärmeprod!$B$1:$AH$479,MATCH(X$2,Kraftvärmeprod!$B$1:$AG$1,0),FALSE)/1,0)-IFERROR(VLOOKUP($B117,'Slutlig allokering kvv'!$B$2:$AC$462,MATCH(X$3,'Slutlig allokering kvv'!$B$1:$AJ$1,0),FALSE)/1,0)</f>
        <v>0</v>
      </c>
      <c r="Y117">
        <f>IFERROR(VLOOKUP($B117,Kraftvärmeprod!$B$1:$AH$479,MATCH(Y$2,Kraftvärmeprod!$B$1:$AG$1,0),FALSE)/1,0)-IFERROR(VLOOKUP($B117,'Slutlig allokering kvv'!$B$2:$AC$462,MATCH(Y$3,'Slutlig allokering kvv'!$B$1:$AJ$1,0),FALSE)/1,0)</f>
        <v>0</v>
      </c>
      <c r="Z117">
        <f>IFERROR(VLOOKUP($B117,Kraftvärmeprod!$B$1:$AH$479,MATCH(Z$2,Kraftvärmeprod!$B$1:$AG$1,0),FALSE)/1,0)-IFERROR(VLOOKUP($B117,'Slutlig allokering kvv'!$B$2:$AC$462,MATCH(Z$3,'Slutlig allokering kvv'!$B$1:$AJ$1,0),FALSE)/1,0)</f>
        <v>0</v>
      </c>
      <c r="AA117">
        <f>IFERROR(VLOOKUP($B117,Kraftvärmeprod!$B$1:$AH$479,MATCH(AA$2,Kraftvärmeprod!$B$1:$AG$1,0),FALSE)/1,0)-IFERROR(VLOOKUP($B117,'Slutlig allokering kvv'!$B$2:$AC$462,MATCH(AA$3,'Slutlig allokering kvv'!$B$1:$AJ$1,0),FALSE)/1,0)</f>
        <v>0</v>
      </c>
      <c r="AB117">
        <f>IFERROR(VLOOKUP($B117,Kraftvärmeprod!$B$1:$AH$479,MATCH(AB$2,Kraftvärmeprod!$B$1:$AG$1,0),FALSE)/1,0)-IFERROR(VLOOKUP($B117,'Slutlig allokering kvv'!$B$2:$AC$462,MATCH(AB$3,'Slutlig allokering kvv'!$B$1:$AJ$1,0),FALSE)/1,0)</f>
        <v>0</v>
      </c>
      <c r="AE117">
        <f t="shared" si="2"/>
        <v>0</v>
      </c>
      <c r="AG117">
        <f>IFERROR(VLOOKUP(B117,'Slutlig allokering kvv'!$B$2:$AJ$462,MATCH("Summa justerad allokerad tillförd energi (utan hjälpel och rökgaskondensering):",'Slutlig allokering kvv'!$B$1:$AK$1,0),FALSE)/1,"")</f>
        <v>0</v>
      </c>
      <c r="AI117" s="23" t="str">
        <f>IFERROR(1-VLOOKUP(B117,'Slutlig allokering kvv'!$B$2:$AJ$462,MATCH("Andel av bränsle i kvv som allokerats till värme, exklusive rökgaskondensering och hjälpel",'Slutlig allokering kvv'!$B$1:$AK$1,0),FALSE),"")</f>
        <v/>
      </c>
      <c r="AK117" s="23" t="str">
        <f t="shared" si="3"/>
        <v/>
      </c>
    </row>
    <row r="118" spans="1:37" x14ac:dyDescent="0.25">
      <c r="A118" s="2" t="s">
        <v>160</v>
      </c>
      <c r="B118" s="2" t="s">
        <v>163</v>
      </c>
      <c r="C118" s="2" t="str">
        <f>IFERROR(VLOOKUP($B118,Kraftvärmeprod!$B$1:$AH$479,MATCH(C$3,Kraftvärmeprod!$B$1:$AG$1,0),FALSE)/1,"")</f>
        <v/>
      </c>
      <c r="D118" s="2" t="str">
        <f>IFERROR(VLOOKUP($B118,Kraftvärmeprod!$B$1:$AH$479,MATCH(D$3,Kraftvärmeprod!$B$1:$AG$1,0),FALSE)/1,"")</f>
        <v/>
      </c>
      <c r="E118">
        <f>IFERROR(VLOOKUP($B118,Kraftvärmeprod!$B$1:$AH$479,MATCH(E$2,Kraftvärmeprod!$B$1:$AG$1,0),FALSE)/1,0)-IFERROR(VLOOKUP($B118,'Slutlig allokering kvv'!$B$2:$AC$462,MATCH(E$3,'Slutlig allokering kvv'!$B$1:$AJ$1,0),FALSE)/1,0)</f>
        <v>0</v>
      </c>
      <c r="F118">
        <f>IFERROR(VLOOKUP($B118,Kraftvärmeprod!$B$1:$AH$479,MATCH(F$2,Kraftvärmeprod!$B$1:$AG$1,0),FALSE)/1,0)-IFERROR(VLOOKUP($B118,'Slutlig allokering kvv'!$B$2:$AC$462,MATCH(F$3,'Slutlig allokering kvv'!$B$1:$AJ$1,0),FALSE)/1,0)</f>
        <v>0</v>
      </c>
      <c r="G118">
        <f>IFERROR(VLOOKUP($B118,Kraftvärmeprod!$B$1:$AH$479,MATCH(G$2,Kraftvärmeprod!$B$1:$AG$1,0),FALSE)/1,0)-IFERROR(VLOOKUP($B118,'Slutlig allokering kvv'!$B$2:$AC$462,MATCH(G$3,'Slutlig allokering kvv'!$B$1:$AJ$1,0),FALSE)/1,0)</f>
        <v>0</v>
      </c>
      <c r="H118">
        <f>IFERROR(VLOOKUP($B118,Kraftvärmeprod!$B$1:$AH$479,MATCH(H$2,Kraftvärmeprod!$B$1:$AG$1,0),FALSE)/1,0)-IFERROR(VLOOKUP($B118,'Slutlig allokering kvv'!$B$2:$AC$462,MATCH(H$3,'Slutlig allokering kvv'!$B$1:$AJ$1,0),FALSE)/1,0)</f>
        <v>0</v>
      </c>
      <c r="I118">
        <f>IFERROR(VLOOKUP($B118,Kraftvärmeprod!$B$1:$AH$479,MATCH(I$2,Kraftvärmeprod!$B$1:$AG$1,0),FALSE)/1,0)-IFERROR(VLOOKUP($B118,'Slutlig allokering kvv'!$B$2:$AC$462,MATCH(I$3,'Slutlig allokering kvv'!$B$1:$AJ$1,0),FALSE)/1,0)</f>
        <v>0</v>
      </c>
      <c r="J118">
        <f>IFERROR(VLOOKUP($B118,Kraftvärmeprod!$B$1:$AH$479,MATCH(J$2,Kraftvärmeprod!$B$1:$AG$1,0),FALSE)/1,0)-IFERROR(VLOOKUP($B118,'Slutlig allokering kvv'!$B$2:$AC$462,MATCH(J$3,'Slutlig allokering kvv'!$B$1:$AJ$1,0),FALSE)/1,0)</f>
        <v>0</v>
      </c>
      <c r="K118">
        <f>IFERROR(VLOOKUP($B118,Kraftvärmeprod!$B$1:$AH$479,MATCH(K$2,Kraftvärmeprod!$B$1:$AG$1,0),FALSE)/1,0)-IFERROR(VLOOKUP($B118,'Slutlig allokering kvv'!$B$2:$AC$462,MATCH(K$3,'Slutlig allokering kvv'!$B$1:$AJ$1,0),FALSE)/1,0)</f>
        <v>0</v>
      </c>
      <c r="L118">
        <f>IFERROR(VLOOKUP($B118,Kraftvärmeprod!$B$1:$AH$479,MATCH(L$2,Kraftvärmeprod!$B$1:$AG$1,0),FALSE)/1,0)-IFERROR(VLOOKUP($B118,'Slutlig allokering kvv'!$B$2:$AC$462,MATCH(L$3,'Slutlig allokering kvv'!$B$1:$AJ$1,0),FALSE)/1,0)</f>
        <v>0</v>
      </c>
      <c r="M118" s="40">
        <f>IFERROR(VLOOKUP($B118,Miljö!$B$1:$S$477,MATCH(M$2,Miljö!$B$1:$X$1,0),FALSE)/1,0)-IFERROR(VLOOKUP($B118,'Slutlig allokering kvv'!$B$2:$AC$462,MATCH(M$3,'Slutlig allokering kvv'!$B$1:$AJ$1,0),FALSE)/1,0)</f>
        <v>0</v>
      </c>
      <c r="N118">
        <f>IFERROR(VLOOKUP($B118,Kraftvärmeprod!$B$1:$AH$479,MATCH(N$2,Kraftvärmeprod!$B$1:$AG$1,0),FALSE)/1,0)-IFERROR(VLOOKUP($B118,'Slutlig allokering kvv'!$B$2:$AC$462,MATCH(N$3,'Slutlig allokering kvv'!$B$1:$AJ$1,0),FALSE)/1,0)</f>
        <v>0</v>
      </c>
      <c r="O118">
        <f>IFERROR(VLOOKUP($B118,Kraftvärmeprod!$B$1:$AH$479,MATCH(O$2,Kraftvärmeprod!$B$1:$AG$1,0),FALSE)/1,0)-IFERROR(VLOOKUP($B118,'Slutlig allokering kvv'!$B$2:$AC$462,MATCH(O$3,'Slutlig allokering kvv'!$B$1:$AJ$1,0),FALSE)/1,0)</f>
        <v>0</v>
      </c>
      <c r="P118">
        <f>IFERROR(VLOOKUP($B118,Kraftvärmeprod!$B$1:$AH$479,MATCH(P$2,Kraftvärmeprod!$B$1:$AG$1,0),FALSE)/1,0)-IFERROR(VLOOKUP($B118,'Slutlig allokering kvv'!$B$2:$AC$462,MATCH(P$3,'Slutlig allokering kvv'!$B$1:$AJ$1,0),FALSE)/1,0)</f>
        <v>0</v>
      </c>
      <c r="Q118">
        <f>IFERROR(VLOOKUP($B118,Kraftvärmeprod!$B$1:$AH$479,MATCH(Q$2,Kraftvärmeprod!$B$1:$AG$1,0),FALSE)/1,0)-IFERROR(VLOOKUP($B118,'Slutlig allokering kvv'!$B$2:$AC$462,MATCH(Q$3,'Slutlig allokering kvv'!$B$1:$AJ$1,0),FALSE)/1,0)</f>
        <v>0</v>
      </c>
      <c r="R118">
        <f>IFERROR(VLOOKUP($B118,Kraftvärmeprod!$B$1:$AH$479,MATCH(R$2,Kraftvärmeprod!$B$1:$AG$1,0),FALSE)/1,0)-IFERROR(VLOOKUP($B118,'Slutlig allokering kvv'!$B$2:$AC$462,MATCH(R$3,'Slutlig allokering kvv'!$B$1:$AJ$1,0),FALSE)/1,0)</f>
        <v>0</v>
      </c>
      <c r="S118">
        <f>IFERROR(VLOOKUP($B118,Kraftvärmeprod!$B$1:$AH$479,MATCH(S$2,Kraftvärmeprod!$B$1:$AG$1,0),FALSE)/1,0)-IFERROR(VLOOKUP($B118,'Slutlig allokering kvv'!$B$2:$AC$462,MATCH(S$3,'Slutlig allokering kvv'!$B$1:$AJ$1,0),FALSE)/1,0)</f>
        <v>0</v>
      </c>
      <c r="T118">
        <f>IFERROR(VLOOKUP($B118,Kraftvärmeprod!$B$1:$AH$479,MATCH(T$2,Kraftvärmeprod!$B$1:$AG$1,0),FALSE)/1,0)-IFERROR(VLOOKUP($B118,'Slutlig allokering kvv'!$B$2:$AC$462,MATCH(T$3,'Slutlig allokering kvv'!$B$1:$AJ$1,0),FALSE)/1,0)</f>
        <v>0</v>
      </c>
      <c r="U118">
        <f>IFERROR(VLOOKUP($B118,Kraftvärmeprod!$B$1:$AH$479,MATCH(U$2,Kraftvärmeprod!$B$1:$AG$1,0),FALSE)/1,0)-IFERROR(VLOOKUP($B118,'Slutlig allokering kvv'!$B$2:$AC$462,MATCH(U$3,'Slutlig allokering kvv'!$B$1:$AJ$1,0),FALSE)/1,0)</f>
        <v>0</v>
      </c>
      <c r="V118">
        <f>IFERROR(VLOOKUP($B118,Kraftvärmeprod!$B$1:$AH$479,MATCH(V$2,Kraftvärmeprod!$B$1:$AG$1,0),FALSE)/1,0)-IFERROR(VLOOKUP($B118,'Slutlig allokering kvv'!$B$2:$AC$462,MATCH(V$3,'Slutlig allokering kvv'!$B$1:$AJ$1,0),FALSE)/1,0)</f>
        <v>0</v>
      </c>
      <c r="W118">
        <f>IFERROR(VLOOKUP($B118,Kraftvärmeprod!$B$1:$AH$479,MATCH(W$2,Kraftvärmeprod!$B$1:$AG$1,0),FALSE)/1,0)-IFERROR(VLOOKUP($B118,'Slutlig allokering kvv'!$B$2:$AC$462,MATCH(W$3,'Slutlig allokering kvv'!$B$1:$AJ$1,0),FALSE)/1,0)</f>
        <v>0</v>
      </c>
      <c r="X118">
        <f>IFERROR(VLOOKUP($B118,Kraftvärmeprod!$B$1:$AH$479,MATCH(X$2,Kraftvärmeprod!$B$1:$AG$1,0),FALSE)/1,0)-IFERROR(VLOOKUP($B118,'Slutlig allokering kvv'!$B$2:$AC$462,MATCH(X$3,'Slutlig allokering kvv'!$B$1:$AJ$1,0),FALSE)/1,0)</f>
        <v>0</v>
      </c>
      <c r="Y118">
        <f>IFERROR(VLOOKUP($B118,Kraftvärmeprod!$B$1:$AH$479,MATCH(Y$2,Kraftvärmeprod!$B$1:$AG$1,0),FALSE)/1,0)-IFERROR(VLOOKUP($B118,'Slutlig allokering kvv'!$B$2:$AC$462,MATCH(Y$3,'Slutlig allokering kvv'!$B$1:$AJ$1,0),FALSE)/1,0)</f>
        <v>0</v>
      </c>
      <c r="Z118">
        <f>IFERROR(VLOOKUP($B118,Kraftvärmeprod!$B$1:$AH$479,MATCH(Z$2,Kraftvärmeprod!$B$1:$AG$1,0),FALSE)/1,0)-IFERROR(VLOOKUP($B118,'Slutlig allokering kvv'!$B$2:$AC$462,MATCH(Z$3,'Slutlig allokering kvv'!$B$1:$AJ$1,0),FALSE)/1,0)</f>
        <v>0</v>
      </c>
      <c r="AA118">
        <f>IFERROR(VLOOKUP($B118,Kraftvärmeprod!$B$1:$AH$479,MATCH(AA$2,Kraftvärmeprod!$B$1:$AG$1,0),FALSE)/1,0)-IFERROR(VLOOKUP($B118,'Slutlig allokering kvv'!$B$2:$AC$462,MATCH(AA$3,'Slutlig allokering kvv'!$B$1:$AJ$1,0),FALSE)/1,0)</f>
        <v>0</v>
      </c>
      <c r="AB118">
        <f>IFERROR(VLOOKUP($B118,Kraftvärmeprod!$B$1:$AH$479,MATCH(AB$2,Kraftvärmeprod!$B$1:$AG$1,0),FALSE)/1,0)-IFERROR(VLOOKUP($B118,'Slutlig allokering kvv'!$B$2:$AC$462,MATCH(AB$3,'Slutlig allokering kvv'!$B$1:$AJ$1,0),FALSE)/1,0)</f>
        <v>0</v>
      </c>
      <c r="AE118">
        <f t="shared" si="2"/>
        <v>0</v>
      </c>
      <c r="AG118">
        <f>IFERROR(VLOOKUP(B118,'Slutlig allokering kvv'!$B$2:$AJ$462,MATCH("Summa justerad allokerad tillförd energi (utan hjälpel och rökgaskondensering):",'Slutlig allokering kvv'!$B$1:$AK$1,0),FALSE)/1,"")</f>
        <v>0</v>
      </c>
      <c r="AI118" s="23" t="str">
        <f>IFERROR(1-VLOOKUP(B118,'Slutlig allokering kvv'!$B$2:$AJ$462,MATCH("Andel av bränsle i kvv som allokerats till värme, exklusive rökgaskondensering och hjälpel",'Slutlig allokering kvv'!$B$1:$AK$1,0),FALSE),"")</f>
        <v/>
      </c>
      <c r="AK118" s="23" t="str">
        <f t="shared" si="3"/>
        <v/>
      </c>
    </row>
    <row r="119" spans="1:37" x14ac:dyDescent="0.25">
      <c r="A119" s="2" t="s">
        <v>160</v>
      </c>
      <c r="B119" s="2" t="s">
        <v>164</v>
      </c>
      <c r="C119" s="2" t="str">
        <f>IFERROR(VLOOKUP($B119,Kraftvärmeprod!$B$1:$AH$479,MATCH(C$3,Kraftvärmeprod!$B$1:$AG$1,0),FALSE)/1,"")</f>
        <v/>
      </c>
      <c r="D119" s="2" t="str">
        <f>IFERROR(VLOOKUP($B119,Kraftvärmeprod!$B$1:$AH$479,MATCH(D$3,Kraftvärmeprod!$B$1:$AG$1,0),FALSE)/1,"")</f>
        <v/>
      </c>
      <c r="E119">
        <f>IFERROR(VLOOKUP($B119,Kraftvärmeprod!$B$1:$AH$479,MATCH(E$2,Kraftvärmeprod!$B$1:$AG$1,0),FALSE)/1,0)-IFERROR(VLOOKUP($B119,'Slutlig allokering kvv'!$B$2:$AC$462,MATCH(E$3,'Slutlig allokering kvv'!$B$1:$AJ$1,0),FALSE)/1,0)</f>
        <v>0</v>
      </c>
      <c r="F119">
        <f>IFERROR(VLOOKUP($B119,Kraftvärmeprod!$B$1:$AH$479,MATCH(F$2,Kraftvärmeprod!$B$1:$AG$1,0),FALSE)/1,0)-IFERROR(VLOOKUP($B119,'Slutlig allokering kvv'!$B$2:$AC$462,MATCH(F$3,'Slutlig allokering kvv'!$B$1:$AJ$1,0),FALSE)/1,0)</f>
        <v>0</v>
      </c>
      <c r="G119">
        <f>IFERROR(VLOOKUP($B119,Kraftvärmeprod!$B$1:$AH$479,MATCH(G$2,Kraftvärmeprod!$B$1:$AG$1,0),FALSE)/1,0)-IFERROR(VLOOKUP($B119,'Slutlig allokering kvv'!$B$2:$AC$462,MATCH(G$3,'Slutlig allokering kvv'!$B$1:$AJ$1,0),FALSE)/1,0)</f>
        <v>0</v>
      </c>
      <c r="H119">
        <f>IFERROR(VLOOKUP($B119,Kraftvärmeprod!$B$1:$AH$479,MATCH(H$2,Kraftvärmeprod!$B$1:$AG$1,0),FALSE)/1,0)-IFERROR(VLOOKUP($B119,'Slutlig allokering kvv'!$B$2:$AC$462,MATCH(H$3,'Slutlig allokering kvv'!$B$1:$AJ$1,0),FALSE)/1,0)</f>
        <v>0</v>
      </c>
      <c r="I119">
        <f>IFERROR(VLOOKUP($B119,Kraftvärmeprod!$B$1:$AH$479,MATCH(I$2,Kraftvärmeprod!$B$1:$AG$1,0),FALSE)/1,0)-IFERROR(VLOOKUP($B119,'Slutlig allokering kvv'!$B$2:$AC$462,MATCH(I$3,'Slutlig allokering kvv'!$B$1:$AJ$1,0),FALSE)/1,0)</f>
        <v>0</v>
      </c>
      <c r="J119">
        <f>IFERROR(VLOOKUP($B119,Kraftvärmeprod!$B$1:$AH$479,MATCH(J$2,Kraftvärmeprod!$B$1:$AG$1,0),FALSE)/1,0)-IFERROR(VLOOKUP($B119,'Slutlig allokering kvv'!$B$2:$AC$462,MATCH(J$3,'Slutlig allokering kvv'!$B$1:$AJ$1,0),FALSE)/1,0)</f>
        <v>0</v>
      </c>
      <c r="K119">
        <f>IFERROR(VLOOKUP($B119,Kraftvärmeprod!$B$1:$AH$479,MATCH(K$2,Kraftvärmeprod!$B$1:$AG$1,0),FALSE)/1,0)-IFERROR(VLOOKUP($B119,'Slutlig allokering kvv'!$B$2:$AC$462,MATCH(K$3,'Slutlig allokering kvv'!$B$1:$AJ$1,0),FALSE)/1,0)</f>
        <v>0</v>
      </c>
      <c r="L119">
        <f>IFERROR(VLOOKUP($B119,Kraftvärmeprod!$B$1:$AH$479,MATCH(L$2,Kraftvärmeprod!$B$1:$AG$1,0),FALSE)/1,0)-IFERROR(VLOOKUP($B119,'Slutlig allokering kvv'!$B$2:$AC$462,MATCH(L$3,'Slutlig allokering kvv'!$B$1:$AJ$1,0),FALSE)/1,0)</f>
        <v>0</v>
      </c>
      <c r="M119" s="40">
        <f>IFERROR(VLOOKUP($B119,Miljö!$B$1:$S$477,MATCH(M$2,Miljö!$B$1:$X$1,0),FALSE)/1,0)-IFERROR(VLOOKUP($B119,'Slutlig allokering kvv'!$B$2:$AC$462,MATCH(M$3,'Slutlig allokering kvv'!$B$1:$AJ$1,0),FALSE)/1,0)</f>
        <v>0</v>
      </c>
      <c r="N119">
        <f>IFERROR(VLOOKUP($B119,Kraftvärmeprod!$B$1:$AH$479,MATCH(N$2,Kraftvärmeprod!$B$1:$AG$1,0),FALSE)/1,0)-IFERROR(VLOOKUP($B119,'Slutlig allokering kvv'!$B$2:$AC$462,MATCH(N$3,'Slutlig allokering kvv'!$B$1:$AJ$1,0),FALSE)/1,0)</f>
        <v>0</v>
      </c>
      <c r="O119">
        <f>IFERROR(VLOOKUP($B119,Kraftvärmeprod!$B$1:$AH$479,MATCH(O$2,Kraftvärmeprod!$B$1:$AG$1,0),FALSE)/1,0)-IFERROR(VLOOKUP($B119,'Slutlig allokering kvv'!$B$2:$AC$462,MATCH(O$3,'Slutlig allokering kvv'!$B$1:$AJ$1,0),FALSE)/1,0)</f>
        <v>0</v>
      </c>
      <c r="P119">
        <f>IFERROR(VLOOKUP($B119,Kraftvärmeprod!$B$1:$AH$479,MATCH(P$2,Kraftvärmeprod!$B$1:$AG$1,0),FALSE)/1,0)-IFERROR(VLOOKUP($B119,'Slutlig allokering kvv'!$B$2:$AC$462,MATCH(P$3,'Slutlig allokering kvv'!$B$1:$AJ$1,0),FALSE)/1,0)</f>
        <v>0</v>
      </c>
      <c r="Q119">
        <f>IFERROR(VLOOKUP($B119,Kraftvärmeprod!$B$1:$AH$479,MATCH(Q$2,Kraftvärmeprod!$B$1:$AG$1,0),FALSE)/1,0)-IFERROR(VLOOKUP($B119,'Slutlig allokering kvv'!$B$2:$AC$462,MATCH(Q$3,'Slutlig allokering kvv'!$B$1:$AJ$1,0),FALSE)/1,0)</f>
        <v>0</v>
      </c>
      <c r="R119">
        <f>IFERROR(VLOOKUP($B119,Kraftvärmeprod!$B$1:$AH$479,MATCH(R$2,Kraftvärmeprod!$B$1:$AG$1,0),FALSE)/1,0)-IFERROR(VLOOKUP($B119,'Slutlig allokering kvv'!$B$2:$AC$462,MATCH(R$3,'Slutlig allokering kvv'!$B$1:$AJ$1,0),FALSE)/1,0)</f>
        <v>0</v>
      </c>
      <c r="S119">
        <f>IFERROR(VLOOKUP($B119,Kraftvärmeprod!$B$1:$AH$479,MATCH(S$2,Kraftvärmeprod!$B$1:$AG$1,0),FALSE)/1,0)-IFERROR(VLOOKUP($B119,'Slutlig allokering kvv'!$B$2:$AC$462,MATCH(S$3,'Slutlig allokering kvv'!$B$1:$AJ$1,0),FALSE)/1,0)</f>
        <v>0</v>
      </c>
      <c r="T119">
        <f>IFERROR(VLOOKUP($B119,Kraftvärmeprod!$B$1:$AH$479,MATCH(T$2,Kraftvärmeprod!$B$1:$AG$1,0),FALSE)/1,0)-IFERROR(VLOOKUP($B119,'Slutlig allokering kvv'!$B$2:$AC$462,MATCH(T$3,'Slutlig allokering kvv'!$B$1:$AJ$1,0),FALSE)/1,0)</f>
        <v>0</v>
      </c>
      <c r="U119">
        <f>IFERROR(VLOOKUP($B119,Kraftvärmeprod!$B$1:$AH$479,MATCH(U$2,Kraftvärmeprod!$B$1:$AG$1,0),FALSE)/1,0)-IFERROR(VLOOKUP($B119,'Slutlig allokering kvv'!$B$2:$AC$462,MATCH(U$3,'Slutlig allokering kvv'!$B$1:$AJ$1,0),FALSE)/1,0)</f>
        <v>0</v>
      </c>
      <c r="V119">
        <f>IFERROR(VLOOKUP($B119,Kraftvärmeprod!$B$1:$AH$479,MATCH(V$2,Kraftvärmeprod!$B$1:$AG$1,0),FALSE)/1,0)-IFERROR(VLOOKUP($B119,'Slutlig allokering kvv'!$B$2:$AC$462,MATCH(V$3,'Slutlig allokering kvv'!$B$1:$AJ$1,0),FALSE)/1,0)</f>
        <v>0</v>
      </c>
      <c r="W119">
        <f>IFERROR(VLOOKUP($B119,Kraftvärmeprod!$B$1:$AH$479,MATCH(W$2,Kraftvärmeprod!$B$1:$AG$1,0),FALSE)/1,0)-IFERROR(VLOOKUP($B119,'Slutlig allokering kvv'!$B$2:$AC$462,MATCH(W$3,'Slutlig allokering kvv'!$B$1:$AJ$1,0),FALSE)/1,0)</f>
        <v>0</v>
      </c>
      <c r="X119">
        <f>IFERROR(VLOOKUP($B119,Kraftvärmeprod!$B$1:$AH$479,MATCH(X$2,Kraftvärmeprod!$B$1:$AG$1,0),FALSE)/1,0)-IFERROR(VLOOKUP($B119,'Slutlig allokering kvv'!$B$2:$AC$462,MATCH(X$3,'Slutlig allokering kvv'!$B$1:$AJ$1,0),FALSE)/1,0)</f>
        <v>0</v>
      </c>
      <c r="Y119">
        <f>IFERROR(VLOOKUP($B119,Kraftvärmeprod!$B$1:$AH$479,MATCH(Y$2,Kraftvärmeprod!$B$1:$AG$1,0),FALSE)/1,0)-IFERROR(VLOOKUP($B119,'Slutlig allokering kvv'!$B$2:$AC$462,MATCH(Y$3,'Slutlig allokering kvv'!$B$1:$AJ$1,0),FALSE)/1,0)</f>
        <v>0</v>
      </c>
      <c r="Z119">
        <f>IFERROR(VLOOKUP($B119,Kraftvärmeprod!$B$1:$AH$479,MATCH(Z$2,Kraftvärmeprod!$B$1:$AG$1,0),FALSE)/1,0)-IFERROR(VLOOKUP($B119,'Slutlig allokering kvv'!$B$2:$AC$462,MATCH(Z$3,'Slutlig allokering kvv'!$B$1:$AJ$1,0),FALSE)/1,0)</f>
        <v>0</v>
      </c>
      <c r="AA119">
        <f>IFERROR(VLOOKUP($B119,Kraftvärmeprod!$B$1:$AH$479,MATCH(AA$2,Kraftvärmeprod!$B$1:$AG$1,0),FALSE)/1,0)-IFERROR(VLOOKUP($B119,'Slutlig allokering kvv'!$B$2:$AC$462,MATCH(AA$3,'Slutlig allokering kvv'!$B$1:$AJ$1,0),FALSE)/1,0)</f>
        <v>0</v>
      </c>
      <c r="AB119">
        <f>IFERROR(VLOOKUP($B119,Kraftvärmeprod!$B$1:$AH$479,MATCH(AB$2,Kraftvärmeprod!$B$1:$AG$1,0),FALSE)/1,0)-IFERROR(VLOOKUP($B119,'Slutlig allokering kvv'!$B$2:$AC$462,MATCH(AB$3,'Slutlig allokering kvv'!$B$1:$AJ$1,0),FALSE)/1,0)</f>
        <v>0</v>
      </c>
      <c r="AE119">
        <f t="shared" si="2"/>
        <v>0</v>
      </c>
      <c r="AG119">
        <f>IFERROR(VLOOKUP(B119,'Slutlig allokering kvv'!$B$2:$AJ$462,MATCH("Summa justerad allokerad tillförd energi (utan hjälpel och rökgaskondensering):",'Slutlig allokering kvv'!$B$1:$AK$1,0),FALSE)/1,"")</f>
        <v>0</v>
      </c>
      <c r="AI119" s="23" t="str">
        <f>IFERROR(1-VLOOKUP(B119,'Slutlig allokering kvv'!$B$2:$AJ$462,MATCH("Andel av bränsle i kvv som allokerats till värme, exklusive rökgaskondensering och hjälpel",'Slutlig allokering kvv'!$B$1:$AK$1,0),FALSE),"")</f>
        <v/>
      </c>
      <c r="AK119" s="23" t="str">
        <f t="shared" si="3"/>
        <v/>
      </c>
    </row>
    <row r="120" spans="1:37" x14ac:dyDescent="0.25">
      <c r="A120" s="2" t="s">
        <v>165</v>
      </c>
      <c r="B120" s="2" t="s">
        <v>166</v>
      </c>
      <c r="C120" s="2">
        <f>IFERROR(VLOOKUP($B120,Kraftvärmeprod!$B$1:$AH$479,MATCH(C$3,Kraftvärmeprod!$B$1:$AG$1,0),FALSE)/1,"")</f>
        <v>169</v>
      </c>
      <c r="D120" s="2">
        <f>IFERROR(VLOOKUP($B120,Kraftvärmeprod!$B$1:$AH$479,MATCH(D$3,Kraftvärmeprod!$B$1:$AG$1,0),FALSE)/1,"")</f>
        <v>31</v>
      </c>
      <c r="E120">
        <f>IFERROR(VLOOKUP($B120,Kraftvärmeprod!$B$1:$AH$479,MATCH(E$2,Kraftvärmeprod!$B$1:$AG$1,0),FALSE)/1,0)-IFERROR(VLOOKUP($B120,'Slutlig allokering kvv'!$B$2:$AC$462,MATCH(E$3,'Slutlig allokering kvv'!$B$1:$AJ$1,0),FALSE)/1,0)</f>
        <v>0</v>
      </c>
      <c r="F120">
        <f>IFERROR(VLOOKUP($B120,Kraftvärmeprod!$B$1:$AH$479,MATCH(F$2,Kraftvärmeprod!$B$1:$AG$1,0),FALSE)/1,0)-IFERROR(VLOOKUP($B120,'Slutlig allokering kvv'!$B$2:$AC$462,MATCH(F$3,'Slutlig allokering kvv'!$B$1:$AJ$1,0),FALSE)/1,0)</f>
        <v>0</v>
      </c>
      <c r="G120">
        <f>IFERROR(VLOOKUP($B120,Kraftvärmeprod!$B$1:$AH$479,MATCH(G$2,Kraftvärmeprod!$B$1:$AG$1,0),FALSE)/1,0)-IFERROR(VLOOKUP($B120,'Slutlig allokering kvv'!$B$2:$AC$462,MATCH(G$3,'Slutlig allokering kvv'!$B$1:$AJ$1,0),FALSE)/1,0)</f>
        <v>0</v>
      </c>
      <c r="H120">
        <f>IFERROR(VLOOKUP($B120,Kraftvärmeprod!$B$1:$AH$479,MATCH(H$2,Kraftvärmeprod!$B$1:$AG$1,0),FALSE)/1,0)-IFERROR(VLOOKUP($B120,'Slutlig allokering kvv'!$B$2:$AC$462,MATCH(H$3,'Slutlig allokering kvv'!$B$1:$AJ$1,0),FALSE)/1,0)</f>
        <v>0</v>
      </c>
      <c r="I120">
        <f>IFERROR(VLOOKUP($B120,Kraftvärmeprod!$B$1:$AH$479,MATCH(I$2,Kraftvärmeprod!$B$1:$AG$1,0),FALSE)/1,0)-IFERROR(VLOOKUP($B120,'Slutlig allokering kvv'!$B$2:$AC$462,MATCH(I$3,'Slutlig allokering kvv'!$B$1:$AJ$1,0),FALSE)/1,0)</f>
        <v>0</v>
      </c>
      <c r="J120">
        <f>IFERROR(VLOOKUP($B120,Kraftvärmeprod!$B$1:$AH$479,MATCH(J$2,Kraftvärmeprod!$B$1:$AG$1,0),FALSE)/1,0)-IFERROR(VLOOKUP($B120,'Slutlig allokering kvv'!$B$2:$AC$462,MATCH(J$3,'Slutlig allokering kvv'!$B$1:$AJ$1,0),FALSE)/1,0)</f>
        <v>0</v>
      </c>
      <c r="K120">
        <f>IFERROR(VLOOKUP($B120,Kraftvärmeprod!$B$1:$AH$479,MATCH(K$2,Kraftvärmeprod!$B$1:$AG$1,0),FALSE)/1,0)-IFERROR(VLOOKUP($B120,'Slutlig allokering kvv'!$B$2:$AC$462,MATCH(K$3,'Slutlig allokering kvv'!$B$1:$AJ$1,0),FALSE)/1,0)</f>
        <v>0</v>
      </c>
      <c r="L120">
        <f>IFERROR(VLOOKUP($B120,Kraftvärmeprod!$B$1:$AH$479,MATCH(L$2,Kraftvärmeprod!$B$1:$AG$1,0),FALSE)/1,0)-IFERROR(VLOOKUP($B120,'Slutlig allokering kvv'!$B$2:$AC$462,MATCH(L$3,'Slutlig allokering kvv'!$B$1:$AJ$1,0),FALSE)/1,0)</f>
        <v>0</v>
      </c>
      <c r="M120" s="40">
        <f>IFERROR(VLOOKUP($B120,Miljö!$B$1:$S$477,MATCH(M$2,Miljö!$B$1:$X$1,0),FALSE)/1,0)-IFERROR(VLOOKUP($B120,'Slutlig allokering kvv'!$B$2:$AC$462,MATCH(M$3,'Slutlig allokering kvv'!$B$1:$AJ$1,0),FALSE)/1,0)</f>
        <v>0.17588099999999995</v>
      </c>
      <c r="N120">
        <f>IFERROR(VLOOKUP($B120,Kraftvärmeprod!$B$1:$AH$479,MATCH(N$2,Kraftvärmeprod!$B$1:$AG$1,0),FALSE)/1,0)-IFERROR(VLOOKUP($B120,'Slutlig allokering kvv'!$B$2:$AC$462,MATCH(N$3,'Slutlig allokering kvv'!$B$1:$AJ$1,0),FALSE)/1,0)</f>
        <v>0</v>
      </c>
      <c r="O120">
        <f>IFERROR(VLOOKUP($B120,Kraftvärmeprod!$B$1:$AH$479,MATCH(O$2,Kraftvärmeprod!$B$1:$AG$1,0),FALSE)/1,0)-IFERROR(VLOOKUP($B120,'Slutlig allokering kvv'!$B$2:$AC$462,MATCH(O$3,'Slutlig allokering kvv'!$B$1:$AJ$1,0),FALSE)/1,0)</f>
        <v>0</v>
      </c>
      <c r="P120">
        <f>IFERROR(VLOOKUP($B120,Kraftvärmeprod!$B$1:$AH$479,MATCH(P$2,Kraftvärmeprod!$B$1:$AG$1,0),FALSE)/1,0)-IFERROR(VLOOKUP($B120,'Slutlig allokering kvv'!$B$2:$AC$462,MATCH(P$3,'Slutlig allokering kvv'!$B$1:$AJ$1,0),FALSE)/1,0)</f>
        <v>0</v>
      </c>
      <c r="Q120">
        <f>IFERROR(VLOOKUP($B120,Kraftvärmeprod!$B$1:$AH$479,MATCH(Q$2,Kraftvärmeprod!$B$1:$AG$1,0),FALSE)/1,0)-IFERROR(VLOOKUP($B120,'Slutlig allokering kvv'!$B$2:$AC$462,MATCH(Q$3,'Slutlig allokering kvv'!$B$1:$AJ$1,0),FALSE)/1,0)</f>
        <v>1.2936999999999999</v>
      </c>
      <c r="R120">
        <f>IFERROR(VLOOKUP($B120,Kraftvärmeprod!$B$1:$AH$479,MATCH(R$2,Kraftvärmeprod!$B$1:$AG$1,0),FALSE)/1,0)-IFERROR(VLOOKUP($B120,'Slutlig allokering kvv'!$B$2:$AC$462,MATCH(R$3,'Slutlig allokering kvv'!$B$1:$AJ$1,0),FALSE)/1,0)</f>
        <v>28.267400000000009</v>
      </c>
      <c r="S120">
        <f>IFERROR(VLOOKUP($B120,Kraftvärmeprod!$B$1:$AH$479,MATCH(S$2,Kraftvärmeprod!$B$1:$AG$1,0),FALSE)/1,0)-IFERROR(VLOOKUP($B120,'Slutlig allokering kvv'!$B$2:$AC$462,MATCH(S$3,'Slutlig allokering kvv'!$B$1:$AJ$1,0),FALSE)/1,0)</f>
        <v>0</v>
      </c>
      <c r="T120">
        <f>IFERROR(VLOOKUP($B120,Kraftvärmeprod!$B$1:$AH$479,MATCH(T$2,Kraftvärmeprod!$B$1:$AG$1,0),FALSE)/1,0)-IFERROR(VLOOKUP($B120,'Slutlig allokering kvv'!$B$2:$AC$462,MATCH(T$3,'Slutlig allokering kvv'!$B$1:$AJ$1,0),FALSE)/1,0)</f>
        <v>0</v>
      </c>
      <c r="U120">
        <f>IFERROR(VLOOKUP($B120,Kraftvärmeprod!$B$1:$AH$479,MATCH(U$2,Kraftvärmeprod!$B$1:$AG$1,0),FALSE)/1,0)-IFERROR(VLOOKUP($B120,'Slutlig allokering kvv'!$B$2:$AC$462,MATCH(U$3,'Slutlig allokering kvv'!$B$1:$AJ$1,0),FALSE)/1,0)</f>
        <v>34.847800000000007</v>
      </c>
      <c r="V120">
        <f>IFERROR(VLOOKUP($B120,Kraftvärmeprod!$B$1:$AH$479,MATCH(V$2,Kraftvärmeprod!$B$1:$AG$1,0),FALSE)/1,0)-IFERROR(VLOOKUP($B120,'Slutlig allokering kvv'!$B$2:$AC$462,MATCH(V$3,'Slutlig allokering kvv'!$B$1:$AJ$1,0),FALSE)/1,0)</f>
        <v>0</v>
      </c>
      <c r="W120">
        <f>IFERROR(VLOOKUP($B120,Kraftvärmeprod!$B$1:$AH$479,MATCH(W$2,Kraftvärmeprod!$B$1:$AG$1,0),FALSE)/1,0)-IFERROR(VLOOKUP($B120,'Slutlig allokering kvv'!$B$2:$AC$462,MATCH(W$3,'Slutlig allokering kvv'!$B$1:$AJ$1,0),FALSE)/1,0)</f>
        <v>0</v>
      </c>
      <c r="X120">
        <f>IFERROR(VLOOKUP($B120,Kraftvärmeprod!$B$1:$AH$479,MATCH(X$2,Kraftvärmeprod!$B$1:$AG$1,0),FALSE)/1,0)-IFERROR(VLOOKUP($B120,'Slutlig allokering kvv'!$B$2:$AC$462,MATCH(X$3,'Slutlig allokering kvv'!$B$1:$AJ$1,0),FALSE)/1,0)</f>
        <v>0</v>
      </c>
      <c r="Y120">
        <f>IFERROR(VLOOKUP($B120,Kraftvärmeprod!$B$1:$AH$479,MATCH(Y$2,Kraftvärmeprod!$B$1:$AG$1,0),FALSE)/1,0)-IFERROR(VLOOKUP($B120,'Slutlig allokering kvv'!$B$2:$AC$462,MATCH(Y$3,'Slutlig allokering kvv'!$B$1:$AJ$1,0),FALSE)/1,0)</f>
        <v>0</v>
      </c>
      <c r="Z120">
        <f>IFERROR(VLOOKUP($B120,Kraftvärmeprod!$B$1:$AH$479,MATCH(Z$2,Kraftvärmeprod!$B$1:$AG$1,0),FALSE)/1,0)-IFERROR(VLOOKUP($B120,'Slutlig allokering kvv'!$B$2:$AC$462,MATCH(Z$3,'Slutlig allokering kvv'!$B$1:$AJ$1,0),FALSE)/1,0)</f>
        <v>0</v>
      </c>
      <c r="AA120">
        <f>IFERROR(VLOOKUP($B120,Kraftvärmeprod!$B$1:$AH$479,MATCH(AA$2,Kraftvärmeprod!$B$1:$AG$1,0),FALSE)/1,0)-IFERROR(VLOOKUP($B120,'Slutlig allokering kvv'!$B$2:$AC$462,MATCH(AA$3,'Slutlig allokering kvv'!$B$1:$AJ$1,0),FALSE)/1,0)</f>
        <v>0</v>
      </c>
      <c r="AB120">
        <f>IFERROR(VLOOKUP($B120,Kraftvärmeprod!$B$1:$AH$479,MATCH(AB$2,Kraftvärmeprod!$B$1:$AG$1,0),FALSE)/1,0)-IFERROR(VLOOKUP($B120,'Slutlig allokering kvv'!$B$2:$AC$462,MATCH(AB$3,'Slutlig allokering kvv'!$B$1:$AJ$1,0),FALSE)/1,0)</f>
        <v>0</v>
      </c>
      <c r="AE120">
        <f t="shared" si="2"/>
        <v>64.408900000000017</v>
      </c>
      <c r="AG120">
        <f>IFERROR(VLOOKUP(B120,'Slutlig allokering kvv'!$B$2:$AJ$462,MATCH("Summa justerad allokerad tillförd energi (utan hjälpel och rökgaskondensering):",'Slutlig allokering kvv'!$B$1:$AK$1,0),FALSE)/1,"")</f>
        <v>147.99109999999999</v>
      </c>
      <c r="AI120" s="23">
        <f>IFERROR(1-VLOOKUP(B120,'Slutlig allokering kvv'!$B$2:$AJ$462,MATCH("Andel av bränsle i kvv som allokerats till värme, exklusive rökgaskondensering och hjälpel",'Slutlig allokering kvv'!$B$1:$AK$1,0),FALSE),"")</f>
        <v>0.30324340866290023</v>
      </c>
      <c r="AK120" s="23">
        <f t="shared" si="3"/>
        <v>0.30324340866290028</v>
      </c>
    </row>
    <row r="121" spans="1:37" x14ac:dyDescent="0.25">
      <c r="A121" s="2" t="s">
        <v>167</v>
      </c>
      <c r="B121" s="2" t="s">
        <v>168</v>
      </c>
      <c r="C121" s="2">
        <f>IFERROR(VLOOKUP($B121,Kraftvärmeprod!$B$1:$AH$479,MATCH(C$3,Kraftvärmeprod!$B$1:$AG$1,0),FALSE)/1,"")</f>
        <v>167</v>
      </c>
      <c r="D121" s="2">
        <f>IFERROR(VLOOKUP($B121,Kraftvärmeprod!$B$1:$AH$479,MATCH(D$3,Kraftvärmeprod!$B$1:$AG$1,0),FALSE)/1,"")</f>
        <v>56.7</v>
      </c>
      <c r="E121">
        <f>IFERROR(VLOOKUP($B121,Kraftvärmeprod!$B$1:$AH$479,MATCH(E$2,Kraftvärmeprod!$B$1:$AG$1,0),FALSE)/1,0)-IFERROR(VLOOKUP($B121,'Slutlig allokering kvv'!$B$2:$AC$462,MATCH(E$3,'Slutlig allokering kvv'!$B$1:$AJ$1,0),FALSE)/1,0)</f>
        <v>0</v>
      </c>
      <c r="F121">
        <f>IFERROR(VLOOKUP($B121,Kraftvärmeprod!$B$1:$AH$479,MATCH(F$2,Kraftvärmeprod!$B$1:$AG$1,0),FALSE)/1,0)-IFERROR(VLOOKUP($B121,'Slutlig allokering kvv'!$B$2:$AC$462,MATCH(F$3,'Slutlig allokering kvv'!$B$1:$AJ$1,0),FALSE)/1,0)</f>
        <v>0</v>
      </c>
      <c r="G121">
        <f>IFERROR(VLOOKUP($B121,Kraftvärmeprod!$B$1:$AH$479,MATCH(G$2,Kraftvärmeprod!$B$1:$AG$1,0),FALSE)/1,0)-IFERROR(VLOOKUP($B121,'Slutlig allokering kvv'!$B$2:$AC$462,MATCH(G$3,'Slutlig allokering kvv'!$B$1:$AJ$1,0),FALSE)/1,0)</f>
        <v>66.313099999999991</v>
      </c>
      <c r="H121">
        <f>IFERROR(VLOOKUP($B121,Kraftvärmeprod!$B$1:$AH$479,MATCH(H$2,Kraftvärmeprod!$B$1:$AG$1,0),FALSE)/1,0)-IFERROR(VLOOKUP($B121,'Slutlig allokering kvv'!$B$2:$AC$462,MATCH(H$3,'Slutlig allokering kvv'!$B$1:$AJ$1,0),FALSE)/1,0)</f>
        <v>0</v>
      </c>
      <c r="I121">
        <f>IFERROR(VLOOKUP($B121,Kraftvärmeprod!$B$1:$AH$479,MATCH(I$2,Kraftvärmeprod!$B$1:$AG$1,0),FALSE)/1,0)-IFERROR(VLOOKUP($B121,'Slutlig allokering kvv'!$B$2:$AC$462,MATCH(I$3,'Slutlig allokering kvv'!$B$1:$AJ$1,0),FALSE)/1,0)</f>
        <v>0.36480400000000002</v>
      </c>
      <c r="J121">
        <f>IFERROR(VLOOKUP($B121,Kraftvärmeprod!$B$1:$AH$479,MATCH(J$2,Kraftvärmeprod!$B$1:$AG$1,0),FALSE)/1,0)-IFERROR(VLOOKUP($B121,'Slutlig allokering kvv'!$B$2:$AC$462,MATCH(J$3,'Slutlig allokering kvv'!$B$1:$AJ$1,0),FALSE)/1,0)</f>
        <v>0</v>
      </c>
      <c r="K121">
        <f>IFERROR(VLOOKUP($B121,Kraftvärmeprod!$B$1:$AH$479,MATCH(K$2,Kraftvärmeprod!$B$1:$AG$1,0),FALSE)/1,0)-IFERROR(VLOOKUP($B121,'Slutlig allokering kvv'!$B$2:$AC$462,MATCH(K$3,'Slutlig allokering kvv'!$B$1:$AJ$1,0),FALSE)/1,0)</f>
        <v>0</v>
      </c>
      <c r="L121">
        <f>IFERROR(VLOOKUP($B121,Kraftvärmeprod!$B$1:$AH$479,MATCH(L$2,Kraftvärmeprod!$B$1:$AG$1,0),FALSE)/1,0)-IFERROR(VLOOKUP($B121,'Slutlig allokering kvv'!$B$2:$AC$462,MATCH(L$3,'Slutlig allokering kvv'!$B$1:$AJ$1,0),FALSE)/1,0)</f>
        <v>13.563600000000001</v>
      </c>
      <c r="M121" s="40">
        <f>IFERROR(VLOOKUP($B121,Miljö!$B$1:$S$477,MATCH(M$2,Miljö!$B$1:$X$1,0),FALSE)/1,0)-IFERROR(VLOOKUP($B121,'Slutlig allokering kvv'!$B$2:$AC$462,MATCH(M$3,'Slutlig allokering kvv'!$B$1:$AJ$1,0),FALSE)/1,0)</f>
        <v>7.3286600000000011</v>
      </c>
      <c r="N121">
        <f>IFERROR(VLOOKUP($B121,Kraftvärmeprod!$B$1:$AH$479,MATCH(N$2,Kraftvärmeprod!$B$1:$AG$1,0),FALSE)/1,0)-IFERROR(VLOOKUP($B121,'Slutlig allokering kvv'!$B$2:$AC$462,MATCH(N$3,'Slutlig allokering kvv'!$B$1:$AJ$1,0),FALSE)/1,0)</f>
        <v>0</v>
      </c>
      <c r="O121">
        <f>IFERROR(VLOOKUP($B121,Kraftvärmeprod!$B$1:$AH$479,MATCH(O$2,Kraftvärmeprod!$B$1:$AG$1,0),FALSE)/1,0)-IFERROR(VLOOKUP($B121,'Slutlig allokering kvv'!$B$2:$AC$462,MATCH(O$3,'Slutlig allokering kvv'!$B$1:$AJ$1,0),FALSE)/1,0)</f>
        <v>49.070900000000002</v>
      </c>
      <c r="P121">
        <f>IFERROR(VLOOKUP($B121,Kraftvärmeprod!$B$1:$AH$479,MATCH(P$2,Kraftvärmeprod!$B$1:$AG$1,0),FALSE)/1,0)-IFERROR(VLOOKUP($B121,'Slutlig allokering kvv'!$B$2:$AC$462,MATCH(P$3,'Slutlig allokering kvv'!$B$1:$AJ$1,0),FALSE)/1,0)</f>
        <v>0</v>
      </c>
      <c r="Q121">
        <f>IFERROR(VLOOKUP($B121,Kraftvärmeprod!$B$1:$AH$479,MATCH(Q$2,Kraftvärmeprod!$B$1:$AG$1,0),FALSE)/1,0)-IFERROR(VLOOKUP($B121,'Slutlig allokering kvv'!$B$2:$AC$462,MATCH(Q$3,'Slutlig allokering kvv'!$B$1:$AJ$1,0),FALSE)/1,0)</f>
        <v>0</v>
      </c>
      <c r="R121">
        <f>IFERROR(VLOOKUP($B121,Kraftvärmeprod!$B$1:$AH$479,MATCH(R$2,Kraftvärmeprod!$B$1:$AG$1,0),FALSE)/1,0)-IFERROR(VLOOKUP($B121,'Slutlig allokering kvv'!$B$2:$AC$462,MATCH(R$3,'Slutlig allokering kvv'!$B$1:$AJ$1,0),FALSE)/1,0)</f>
        <v>0</v>
      </c>
      <c r="S121">
        <f>IFERROR(VLOOKUP($B121,Kraftvärmeprod!$B$1:$AH$479,MATCH(S$2,Kraftvärmeprod!$B$1:$AG$1,0),FALSE)/1,0)-IFERROR(VLOOKUP($B121,'Slutlig allokering kvv'!$B$2:$AC$462,MATCH(S$3,'Slutlig allokering kvv'!$B$1:$AJ$1,0),FALSE)/1,0)</f>
        <v>0</v>
      </c>
      <c r="T121">
        <f>IFERROR(VLOOKUP($B121,Kraftvärmeprod!$B$1:$AH$479,MATCH(T$2,Kraftvärmeprod!$B$1:$AG$1,0),FALSE)/1,0)-IFERROR(VLOOKUP($B121,'Slutlig allokering kvv'!$B$2:$AC$462,MATCH(T$3,'Slutlig allokering kvv'!$B$1:$AJ$1,0),FALSE)/1,0)</f>
        <v>0</v>
      </c>
      <c r="U121">
        <f>IFERROR(VLOOKUP($B121,Kraftvärmeprod!$B$1:$AH$479,MATCH(U$2,Kraftvärmeprod!$B$1:$AG$1,0),FALSE)/1,0)-IFERROR(VLOOKUP($B121,'Slutlig allokering kvv'!$B$2:$AC$462,MATCH(U$3,'Slutlig allokering kvv'!$B$1:$AJ$1,0),FALSE)/1,0)</f>
        <v>0</v>
      </c>
      <c r="V121">
        <f>IFERROR(VLOOKUP($B121,Kraftvärmeprod!$B$1:$AH$479,MATCH(V$2,Kraftvärmeprod!$B$1:$AG$1,0),FALSE)/1,0)-IFERROR(VLOOKUP($B121,'Slutlig allokering kvv'!$B$2:$AC$462,MATCH(V$3,'Slutlig allokering kvv'!$B$1:$AJ$1,0),FALSE)/1,0)</f>
        <v>0</v>
      </c>
      <c r="W121">
        <f>IFERROR(VLOOKUP($B121,Kraftvärmeprod!$B$1:$AH$479,MATCH(W$2,Kraftvärmeprod!$B$1:$AG$1,0),FALSE)/1,0)-IFERROR(VLOOKUP($B121,'Slutlig allokering kvv'!$B$2:$AC$462,MATCH(W$3,'Slutlig allokering kvv'!$B$1:$AJ$1,0),FALSE)/1,0)</f>
        <v>0</v>
      </c>
      <c r="X121">
        <f>IFERROR(VLOOKUP($B121,Kraftvärmeprod!$B$1:$AH$479,MATCH(X$2,Kraftvärmeprod!$B$1:$AG$1,0),FALSE)/1,0)-IFERROR(VLOOKUP($B121,'Slutlig allokering kvv'!$B$2:$AC$462,MATCH(X$3,'Slutlig allokering kvv'!$B$1:$AJ$1,0),FALSE)/1,0)</f>
        <v>0</v>
      </c>
      <c r="Y121">
        <f>IFERROR(VLOOKUP($B121,Kraftvärmeprod!$B$1:$AH$479,MATCH(Y$2,Kraftvärmeprod!$B$1:$AG$1,0),FALSE)/1,0)-IFERROR(VLOOKUP($B121,'Slutlig allokering kvv'!$B$2:$AC$462,MATCH(Y$3,'Slutlig allokering kvv'!$B$1:$AJ$1,0),FALSE)/1,0)</f>
        <v>0</v>
      </c>
      <c r="Z121">
        <f>IFERROR(VLOOKUP($B121,Kraftvärmeprod!$B$1:$AH$479,MATCH(Z$2,Kraftvärmeprod!$B$1:$AG$1,0),FALSE)/1,0)-IFERROR(VLOOKUP($B121,'Slutlig allokering kvv'!$B$2:$AC$462,MATCH(Z$3,'Slutlig allokering kvv'!$B$1:$AJ$1,0),FALSE)/1,0)</f>
        <v>0</v>
      </c>
      <c r="AA121">
        <f>IFERROR(VLOOKUP($B121,Kraftvärmeprod!$B$1:$AH$479,MATCH(AA$2,Kraftvärmeprod!$B$1:$AG$1,0),FALSE)/1,0)-IFERROR(VLOOKUP($B121,'Slutlig allokering kvv'!$B$2:$AC$462,MATCH(AA$3,'Slutlig allokering kvv'!$B$1:$AJ$1,0),FALSE)/1,0)</f>
        <v>0</v>
      </c>
      <c r="AB121">
        <f>IFERROR(VLOOKUP($B121,Kraftvärmeprod!$B$1:$AH$479,MATCH(AB$2,Kraftvärmeprod!$B$1:$AG$1,0),FALSE)/1,0)-IFERROR(VLOOKUP($B121,'Slutlig allokering kvv'!$B$2:$AC$462,MATCH(AB$3,'Slutlig allokering kvv'!$B$1:$AJ$1,0),FALSE)/1,0)</f>
        <v>2.66174</v>
      </c>
      <c r="AE121">
        <f t="shared" si="2"/>
        <v>131.974144</v>
      </c>
      <c r="AG121">
        <f>IFERROR(VLOOKUP(B121,'Slutlig allokering kvv'!$B$2:$AJ$462,MATCH("Summa justerad allokerad tillförd energi (utan hjälpel och rökgaskondensering):",'Slutlig allokering kvv'!$B$1:$AK$1,0),FALSE)/1,"")</f>
        <v>149.27385599999999</v>
      </c>
      <c r="AI121" s="23">
        <f>IFERROR(1-VLOOKUP(B121,'Slutlig allokering kvv'!$B$2:$AJ$462,MATCH("Andel av bränsle i kvv som allokerats till värme, exklusive rökgaskondensering och hjälpel",'Slutlig allokering kvv'!$B$1:$AK$1,0),FALSE),"")</f>
        <v>0.46924473774035735</v>
      </c>
      <c r="AK121" s="23">
        <f t="shared" si="3"/>
        <v>0.46924473774035724</v>
      </c>
    </row>
    <row r="122" spans="1:37" x14ac:dyDescent="0.25">
      <c r="A122" s="2" t="s">
        <v>169</v>
      </c>
      <c r="B122" s="2" t="s">
        <v>170</v>
      </c>
      <c r="C122" s="2">
        <f>IFERROR(VLOOKUP($B122,Kraftvärmeprod!$B$1:$AH$479,MATCH(C$3,Kraftvärmeprod!$B$1:$AG$1,0),FALSE)/1,"")</f>
        <v>499.88</v>
      </c>
      <c r="D122" s="2">
        <f>IFERROR(VLOOKUP($B122,Kraftvärmeprod!$B$1:$AH$479,MATCH(D$3,Kraftvärmeprod!$B$1:$AG$1,0),FALSE)/1,"")</f>
        <v>268.66800000000001</v>
      </c>
      <c r="E122">
        <f>IFERROR(VLOOKUP($B122,Kraftvärmeprod!$B$1:$AH$479,MATCH(E$2,Kraftvärmeprod!$B$1:$AG$1,0),FALSE)/1,0)-IFERROR(VLOOKUP($B122,'Slutlig allokering kvv'!$B$2:$AC$462,MATCH(E$3,'Slutlig allokering kvv'!$B$1:$AJ$1,0),FALSE)/1,0)</f>
        <v>0</v>
      </c>
      <c r="F122">
        <f>IFERROR(VLOOKUP($B122,Kraftvärmeprod!$B$1:$AH$479,MATCH(F$2,Kraftvärmeprod!$B$1:$AG$1,0),FALSE)/1,0)-IFERROR(VLOOKUP($B122,'Slutlig allokering kvv'!$B$2:$AC$462,MATCH(F$3,'Slutlig allokering kvv'!$B$1:$AJ$1,0),FALSE)/1,0)</f>
        <v>0</v>
      </c>
      <c r="G122">
        <f>IFERROR(VLOOKUP($B122,Kraftvärmeprod!$B$1:$AH$479,MATCH(G$2,Kraftvärmeprod!$B$1:$AG$1,0),FALSE)/1,0)-IFERROR(VLOOKUP($B122,'Slutlig allokering kvv'!$B$2:$AC$462,MATCH(G$3,'Slutlig allokering kvv'!$B$1:$AJ$1,0),FALSE)/1,0)</f>
        <v>11.591999999999999</v>
      </c>
      <c r="H122">
        <f>IFERROR(VLOOKUP($B122,Kraftvärmeprod!$B$1:$AH$479,MATCH(H$2,Kraftvärmeprod!$B$1:$AG$1,0),FALSE)/1,0)-IFERROR(VLOOKUP($B122,'Slutlig allokering kvv'!$B$2:$AC$462,MATCH(H$3,'Slutlig allokering kvv'!$B$1:$AJ$1,0),FALSE)/1,0)</f>
        <v>0.18099999999999994</v>
      </c>
      <c r="I122">
        <f>IFERROR(VLOOKUP($B122,Kraftvärmeprod!$B$1:$AH$479,MATCH(I$2,Kraftvärmeprod!$B$1:$AG$1,0),FALSE)/1,0)-IFERROR(VLOOKUP($B122,'Slutlig allokering kvv'!$B$2:$AC$462,MATCH(I$3,'Slutlig allokering kvv'!$B$1:$AJ$1,0),FALSE)/1,0)</f>
        <v>0</v>
      </c>
      <c r="J122">
        <f>IFERROR(VLOOKUP($B122,Kraftvärmeprod!$B$1:$AH$479,MATCH(J$2,Kraftvärmeprod!$B$1:$AG$1,0),FALSE)/1,0)-IFERROR(VLOOKUP($B122,'Slutlig allokering kvv'!$B$2:$AC$462,MATCH(J$3,'Slutlig allokering kvv'!$B$1:$AJ$1,0),FALSE)/1,0)</f>
        <v>0</v>
      </c>
      <c r="K122">
        <f>IFERROR(VLOOKUP($B122,Kraftvärmeprod!$B$1:$AH$479,MATCH(K$2,Kraftvärmeprod!$B$1:$AG$1,0),FALSE)/1,0)-IFERROR(VLOOKUP($B122,'Slutlig allokering kvv'!$B$2:$AC$462,MATCH(K$3,'Slutlig allokering kvv'!$B$1:$AJ$1,0),FALSE)/1,0)</f>
        <v>0</v>
      </c>
      <c r="L122">
        <f>IFERROR(VLOOKUP($B122,Kraftvärmeprod!$B$1:$AH$479,MATCH(L$2,Kraftvärmeprod!$B$1:$AG$1,0),FALSE)/1,0)-IFERROR(VLOOKUP($B122,'Slutlig allokering kvv'!$B$2:$AC$462,MATCH(L$3,'Slutlig allokering kvv'!$B$1:$AJ$1,0),FALSE)/1,0)</f>
        <v>25.087999999999994</v>
      </c>
      <c r="M122" s="40">
        <f>IFERROR(VLOOKUP($B122,Miljö!$B$1:$S$477,MATCH(M$2,Miljö!$B$1:$X$1,0),FALSE)/1,0)-IFERROR(VLOOKUP($B122,'Slutlig allokering kvv'!$B$2:$AC$462,MATCH(M$3,'Slutlig allokering kvv'!$B$1:$AJ$1,0),FALSE)/1,0)</f>
        <v>4.8949999999999996</v>
      </c>
      <c r="N122">
        <f>IFERROR(VLOOKUP($B122,Kraftvärmeprod!$B$1:$AH$479,MATCH(N$2,Kraftvärmeprod!$B$1:$AG$1,0),FALSE)/1,0)-IFERROR(VLOOKUP($B122,'Slutlig allokering kvv'!$B$2:$AC$462,MATCH(N$3,'Slutlig allokering kvv'!$B$1:$AJ$1,0),FALSE)/1,0)</f>
        <v>350.803</v>
      </c>
      <c r="O122">
        <f>IFERROR(VLOOKUP($B122,Kraftvärmeprod!$B$1:$AH$479,MATCH(O$2,Kraftvärmeprod!$B$1:$AG$1,0),FALSE)/1,0)-IFERROR(VLOOKUP($B122,'Slutlig allokering kvv'!$B$2:$AC$462,MATCH(O$3,'Slutlig allokering kvv'!$B$1:$AJ$1,0),FALSE)/1,0)</f>
        <v>0</v>
      </c>
      <c r="P122">
        <f>IFERROR(VLOOKUP($B122,Kraftvärmeprod!$B$1:$AH$479,MATCH(P$2,Kraftvärmeprod!$B$1:$AG$1,0),FALSE)/1,0)-IFERROR(VLOOKUP($B122,'Slutlig allokering kvv'!$B$2:$AC$462,MATCH(P$3,'Slutlig allokering kvv'!$B$1:$AJ$1,0),FALSE)/1,0)</f>
        <v>0</v>
      </c>
      <c r="Q122">
        <f>IFERROR(VLOOKUP($B122,Kraftvärmeprod!$B$1:$AH$479,MATCH(Q$2,Kraftvärmeprod!$B$1:$AG$1,0),FALSE)/1,0)-IFERROR(VLOOKUP($B122,'Slutlig allokering kvv'!$B$2:$AC$462,MATCH(Q$3,'Slutlig allokering kvv'!$B$1:$AJ$1,0),FALSE)/1,0)</f>
        <v>0</v>
      </c>
      <c r="R122">
        <f>IFERROR(VLOOKUP($B122,Kraftvärmeprod!$B$1:$AH$479,MATCH(R$2,Kraftvärmeprod!$B$1:$AG$1,0),FALSE)/1,0)-IFERROR(VLOOKUP($B122,'Slutlig allokering kvv'!$B$2:$AC$462,MATCH(R$3,'Slutlig allokering kvv'!$B$1:$AJ$1,0),FALSE)/1,0)</f>
        <v>22.147000000000006</v>
      </c>
      <c r="S122">
        <f>IFERROR(VLOOKUP($B122,Kraftvärmeprod!$B$1:$AH$479,MATCH(S$2,Kraftvärmeprod!$B$1:$AG$1,0),FALSE)/1,0)-IFERROR(VLOOKUP($B122,'Slutlig allokering kvv'!$B$2:$AC$462,MATCH(S$3,'Slutlig allokering kvv'!$B$1:$AJ$1,0),FALSE)/1,0)</f>
        <v>0</v>
      </c>
      <c r="T122">
        <f>IFERROR(VLOOKUP($B122,Kraftvärmeprod!$B$1:$AH$479,MATCH(T$2,Kraftvärmeprod!$B$1:$AG$1,0),FALSE)/1,0)-IFERROR(VLOOKUP($B122,'Slutlig allokering kvv'!$B$2:$AC$462,MATCH(T$3,'Slutlig allokering kvv'!$B$1:$AJ$1,0),FALSE)/1,0)</f>
        <v>0</v>
      </c>
      <c r="U122">
        <f>IFERROR(VLOOKUP($B122,Kraftvärmeprod!$B$1:$AH$479,MATCH(U$2,Kraftvärmeprod!$B$1:$AG$1,0),FALSE)/1,0)-IFERROR(VLOOKUP($B122,'Slutlig allokering kvv'!$B$2:$AC$462,MATCH(U$3,'Slutlig allokering kvv'!$B$1:$AJ$1,0),FALSE)/1,0)</f>
        <v>0</v>
      </c>
      <c r="V122">
        <f>IFERROR(VLOOKUP($B122,Kraftvärmeprod!$B$1:$AH$479,MATCH(V$2,Kraftvärmeprod!$B$1:$AG$1,0),FALSE)/1,0)-IFERROR(VLOOKUP($B122,'Slutlig allokering kvv'!$B$2:$AC$462,MATCH(V$3,'Slutlig allokering kvv'!$B$1:$AJ$1,0),FALSE)/1,0)</f>
        <v>0</v>
      </c>
      <c r="W122">
        <f>IFERROR(VLOOKUP($B122,Kraftvärmeprod!$B$1:$AH$479,MATCH(W$2,Kraftvärmeprod!$B$1:$AG$1,0),FALSE)/1,0)-IFERROR(VLOOKUP($B122,'Slutlig allokering kvv'!$B$2:$AC$462,MATCH(W$3,'Slutlig allokering kvv'!$B$1:$AJ$1,0),FALSE)/1,0)</f>
        <v>0</v>
      </c>
      <c r="X122">
        <f>IFERROR(VLOOKUP($B122,Kraftvärmeprod!$B$1:$AH$479,MATCH(X$2,Kraftvärmeprod!$B$1:$AG$1,0),FALSE)/1,0)-IFERROR(VLOOKUP($B122,'Slutlig allokering kvv'!$B$2:$AC$462,MATCH(X$3,'Slutlig allokering kvv'!$B$1:$AJ$1,0),FALSE)/1,0)</f>
        <v>0</v>
      </c>
      <c r="Y122">
        <f>IFERROR(VLOOKUP($B122,Kraftvärmeprod!$B$1:$AH$479,MATCH(Y$2,Kraftvärmeprod!$B$1:$AG$1,0),FALSE)/1,0)-IFERROR(VLOOKUP($B122,'Slutlig allokering kvv'!$B$2:$AC$462,MATCH(Y$3,'Slutlig allokering kvv'!$B$1:$AJ$1,0),FALSE)/1,0)</f>
        <v>0</v>
      </c>
      <c r="Z122">
        <f>IFERROR(VLOOKUP($B122,Kraftvärmeprod!$B$1:$AH$479,MATCH(Z$2,Kraftvärmeprod!$B$1:$AG$1,0),FALSE)/1,0)-IFERROR(VLOOKUP($B122,'Slutlig allokering kvv'!$B$2:$AC$462,MATCH(Z$3,'Slutlig allokering kvv'!$B$1:$AJ$1,0),FALSE)/1,0)</f>
        <v>0</v>
      </c>
      <c r="AA122">
        <f>IFERROR(VLOOKUP($B122,Kraftvärmeprod!$B$1:$AH$479,MATCH(AA$2,Kraftvärmeprod!$B$1:$AG$1,0),FALSE)/1,0)-IFERROR(VLOOKUP($B122,'Slutlig allokering kvv'!$B$2:$AC$462,MATCH(AA$3,'Slutlig allokering kvv'!$B$1:$AJ$1,0),FALSE)/1,0)</f>
        <v>0</v>
      </c>
      <c r="AB122">
        <f>IFERROR(VLOOKUP($B122,Kraftvärmeprod!$B$1:$AH$479,MATCH(AB$2,Kraftvärmeprod!$B$1:$AG$1,0),FALSE)/1,0)-IFERROR(VLOOKUP($B122,'Slutlig allokering kvv'!$B$2:$AC$462,MATCH(AB$3,'Slutlig allokering kvv'!$B$1:$AJ$1,0),FALSE)/1,0)</f>
        <v>6.7480000000000011</v>
      </c>
      <c r="AE122">
        <f t="shared" si="2"/>
        <v>416.55899999999997</v>
      </c>
      <c r="AG122">
        <f>IFERROR(VLOOKUP(B122,'Slutlig allokering kvv'!$B$2:$AJ$462,MATCH("Summa justerad allokerad tillförd energi (utan hjälpel och rökgaskondensering):",'Slutlig allokering kvv'!$B$1:$AK$1,0),FALSE)/1,"")</f>
        <v>444.50599999999997</v>
      </c>
      <c r="AI122" s="23">
        <f>IFERROR(1-VLOOKUP(B122,'Slutlig allokering kvv'!$B$2:$AJ$462,MATCH("Andel av bränsle i kvv som allokerats till värme, exklusive rökgaskondensering och hjälpel",'Slutlig allokering kvv'!$B$1:$AK$1,0),FALSE),"")</f>
        <v>0.48377184068566259</v>
      </c>
      <c r="AK122" s="23">
        <f t="shared" si="3"/>
        <v>0.48377184068566254</v>
      </c>
    </row>
    <row r="123" spans="1:37" x14ac:dyDescent="0.25">
      <c r="A123" s="2" t="s">
        <v>169</v>
      </c>
      <c r="B123" s="2" t="s">
        <v>171</v>
      </c>
      <c r="C123" s="2">
        <f>IFERROR(VLOOKUP($B123,Kraftvärmeprod!$B$1:$AH$479,MATCH(C$3,Kraftvärmeprod!$B$1:$AG$1,0),FALSE)/1,"")</f>
        <v>100.22199999999999</v>
      </c>
      <c r="D123" s="2">
        <f>IFERROR(VLOOKUP($B123,Kraftvärmeprod!$B$1:$AH$479,MATCH(D$3,Kraftvärmeprod!$B$1:$AG$1,0),FALSE)/1,"")</f>
        <v>13.382</v>
      </c>
      <c r="E123">
        <f>IFERROR(VLOOKUP($B123,Kraftvärmeprod!$B$1:$AH$479,MATCH(E$2,Kraftvärmeprod!$B$1:$AG$1,0),FALSE)/1,0)-IFERROR(VLOOKUP($B123,'Slutlig allokering kvv'!$B$2:$AC$462,MATCH(E$3,'Slutlig allokering kvv'!$B$1:$AJ$1,0),FALSE)/1,0)</f>
        <v>0</v>
      </c>
      <c r="F123">
        <f>IFERROR(VLOOKUP($B123,Kraftvärmeprod!$B$1:$AH$479,MATCH(F$2,Kraftvärmeprod!$B$1:$AG$1,0),FALSE)/1,0)-IFERROR(VLOOKUP($B123,'Slutlig allokering kvv'!$B$2:$AC$462,MATCH(F$3,'Slutlig allokering kvv'!$B$1:$AJ$1,0),FALSE)/1,0)</f>
        <v>0</v>
      </c>
      <c r="G123">
        <f>IFERROR(VLOOKUP($B123,Kraftvärmeprod!$B$1:$AH$479,MATCH(G$2,Kraftvärmeprod!$B$1:$AG$1,0),FALSE)/1,0)-IFERROR(VLOOKUP($B123,'Slutlig allokering kvv'!$B$2:$AC$462,MATCH(G$3,'Slutlig allokering kvv'!$B$1:$AJ$1,0),FALSE)/1,0)</f>
        <v>5.7883999999999993</v>
      </c>
      <c r="H123">
        <f>IFERROR(VLOOKUP($B123,Kraftvärmeprod!$B$1:$AH$479,MATCH(H$2,Kraftvärmeprod!$B$1:$AG$1,0),FALSE)/1,0)-IFERROR(VLOOKUP($B123,'Slutlig allokering kvv'!$B$2:$AC$462,MATCH(H$3,'Slutlig allokering kvv'!$B$1:$AJ$1,0),FALSE)/1,0)</f>
        <v>0</v>
      </c>
      <c r="I123">
        <f>IFERROR(VLOOKUP($B123,Kraftvärmeprod!$B$1:$AH$479,MATCH(I$2,Kraftvärmeprod!$B$1:$AG$1,0),FALSE)/1,0)-IFERROR(VLOOKUP($B123,'Slutlig allokering kvv'!$B$2:$AC$462,MATCH(I$3,'Slutlig allokering kvv'!$B$1:$AJ$1,0),FALSE)/1,0)</f>
        <v>0</v>
      </c>
      <c r="J123">
        <f>IFERROR(VLOOKUP($B123,Kraftvärmeprod!$B$1:$AH$479,MATCH(J$2,Kraftvärmeprod!$B$1:$AG$1,0),FALSE)/1,0)-IFERROR(VLOOKUP($B123,'Slutlig allokering kvv'!$B$2:$AC$462,MATCH(J$3,'Slutlig allokering kvv'!$B$1:$AJ$1,0),FALSE)/1,0)</f>
        <v>0</v>
      </c>
      <c r="K123">
        <f>IFERROR(VLOOKUP($B123,Kraftvärmeprod!$B$1:$AH$479,MATCH(K$2,Kraftvärmeprod!$B$1:$AG$1,0),FALSE)/1,0)-IFERROR(VLOOKUP($B123,'Slutlig allokering kvv'!$B$2:$AC$462,MATCH(K$3,'Slutlig allokering kvv'!$B$1:$AJ$1,0),FALSE)/1,0)</f>
        <v>0</v>
      </c>
      <c r="L123">
        <f>IFERROR(VLOOKUP($B123,Kraftvärmeprod!$B$1:$AH$479,MATCH(L$2,Kraftvärmeprod!$B$1:$AG$1,0),FALSE)/1,0)-IFERROR(VLOOKUP($B123,'Slutlig allokering kvv'!$B$2:$AC$462,MATCH(L$3,'Slutlig allokering kvv'!$B$1:$AJ$1,0),FALSE)/1,0)</f>
        <v>12.527000000000001</v>
      </c>
      <c r="M123" s="40">
        <f>IFERROR(VLOOKUP($B123,Miljö!$B$1:$S$477,MATCH(M$2,Miljö!$B$1:$X$1,0),FALSE)/1,0)-IFERROR(VLOOKUP($B123,'Slutlig allokering kvv'!$B$2:$AC$462,MATCH(M$3,'Slutlig allokering kvv'!$B$1:$AJ$1,0),FALSE)/1,0)</f>
        <v>0</v>
      </c>
      <c r="N123">
        <f>IFERROR(VLOOKUP($B123,Kraftvärmeprod!$B$1:$AH$479,MATCH(N$2,Kraftvärmeprod!$B$1:$AG$1,0),FALSE)/1,0)-IFERROR(VLOOKUP($B123,'Slutlig allokering kvv'!$B$2:$AC$462,MATCH(N$3,'Slutlig allokering kvv'!$B$1:$AJ$1,0),FALSE)/1,0)</f>
        <v>0</v>
      </c>
      <c r="O123">
        <f>IFERROR(VLOOKUP($B123,Kraftvärmeprod!$B$1:$AH$479,MATCH(O$2,Kraftvärmeprod!$B$1:$AG$1,0),FALSE)/1,0)-IFERROR(VLOOKUP($B123,'Slutlig allokering kvv'!$B$2:$AC$462,MATCH(O$3,'Slutlig allokering kvv'!$B$1:$AJ$1,0),FALSE)/1,0)</f>
        <v>0</v>
      </c>
      <c r="P123">
        <f>IFERROR(VLOOKUP($B123,Kraftvärmeprod!$B$1:$AH$479,MATCH(P$2,Kraftvärmeprod!$B$1:$AG$1,0),FALSE)/1,0)-IFERROR(VLOOKUP($B123,'Slutlig allokering kvv'!$B$2:$AC$462,MATCH(P$3,'Slutlig allokering kvv'!$B$1:$AJ$1,0),FALSE)/1,0)</f>
        <v>0</v>
      </c>
      <c r="Q123">
        <f>IFERROR(VLOOKUP($B123,Kraftvärmeprod!$B$1:$AH$479,MATCH(Q$2,Kraftvärmeprod!$B$1:$AG$1,0),FALSE)/1,0)-IFERROR(VLOOKUP($B123,'Slutlig allokering kvv'!$B$2:$AC$462,MATCH(Q$3,'Slutlig allokering kvv'!$B$1:$AJ$1,0),FALSE)/1,0)</f>
        <v>0</v>
      </c>
      <c r="R123">
        <f>IFERROR(VLOOKUP($B123,Kraftvärmeprod!$B$1:$AH$479,MATCH(R$2,Kraftvärmeprod!$B$1:$AG$1,0),FALSE)/1,0)-IFERROR(VLOOKUP($B123,'Slutlig allokering kvv'!$B$2:$AC$462,MATCH(R$3,'Slutlig allokering kvv'!$B$1:$AJ$1,0),FALSE)/1,0)</f>
        <v>11.058400000000002</v>
      </c>
      <c r="S123">
        <f>IFERROR(VLOOKUP($B123,Kraftvärmeprod!$B$1:$AH$479,MATCH(S$2,Kraftvärmeprod!$B$1:$AG$1,0),FALSE)/1,0)-IFERROR(VLOOKUP($B123,'Slutlig allokering kvv'!$B$2:$AC$462,MATCH(S$3,'Slutlig allokering kvv'!$B$1:$AJ$1,0),FALSE)/1,0)</f>
        <v>0</v>
      </c>
      <c r="T123">
        <f>IFERROR(VLOOKUP($B123,Kraftvärmeprod!$B$1:$AH$479,MATCH(T$2,Kraftvärmeprod!$B$1:$AG$1,0),FALSE)/1,0)-IFERROR(VLOOKUP($B123,'Slutlig allokering kvv'!$B$2:$AC$462,MATCH(T$3,'Slutlig allokering kvv'!$B$1:$AJ$1,0),FALSE)/1,0)</f>
        <v>0</v>
      </c>
      <c r="U123">
        <f>IFERROR(VLOOKUP($B123,Kraftvärmeprod!$B$1:$AH$479,MATCH(U$2,Kraftvärmeprod!$B$1:$AG$1,0),FALSE)/1,0)-IFERROR(VLOOKUP($B123,'Slutlig allokering kvv'!$B$2:$AC$462,MATCH(U$3,'Slutlig allokering kvv'!$B$1:$AJ$1,0),FALSE)/1,0)</f>
        <v>0</v>
      </c>
      <c r="V123">
        <f>IFERROR(VLOOKUP($B123,Kraftvärmeprod!$B$1:$AH$479,MATCH(V$2,Kraftvärmeprod!$B$1:$AG$1,0),FALSE)/1,0)-IFERROR(VLOOKUP($B123,'Slutlig allokering kvv'!$B$2:$AC$462,MATCH(V$3,'Slutlig allokering kvv'!$B$1:$AJ$1,0),FALSE)/1,0)</f>
        <v>0</v>
      </c>
      <c r="W123">
        <f>IFERROR(VLOOKUP($B123,Kraftvärmeprod!$B$1:$AH$479,MATCH(W$2,Kraftvärmeprod!$B$1:$AG$1,0),FALSE)/1,0)-IFERROR(VLOOKUP($B123,'Slutlig allokering kvv'!$B$2:$AC$462,MATCH(W$3,'Slutlig allokering kvv'!$B$1:$AJ$1,0),FALSE)/1,0)</f>
        <v>0</v>
      </c>
      <c r="X123">
        <f>IFERROR(VLOOKUP($B123,Kraftvärmeprod!$B$1:$AH$479,MATCH(X$2,Kraftvärmeprod!$B$1:$AG$1,0),FALSE)/1,0)-IFERROR(VLOOKUP($B123,'Slutlig allokering kvv'!$B$2:$AC$462,MATCH(X$3,'Slutlig allokering kvv'!$B$1:$AJ$1,0),FALSE)/1,0)</f>
        <v>0</v>
      </c>
      <c r="Y123">
        <f>IFERROR(VLOOKUP($B123,Kraftvärmeprod!$B$1:$AH$479,MATCH(Y$2,Kraftvärmeprod!$B$1:$AG$1,0),FALSE)/1,0)-IFERROR(VLOOKUP($B123,'Slutlig allokering kvv'!$B$2:$AC$462,MATCH(Y$3,'Slutlig allokering kvv'!$B$1:$AJ$1,0),FALSE)/1,0)</f>
        <v>0</v>
      </c>
      <c r="Z123">
        <f>IFERROR(VLOOKUP($B123,Kraftvärmeprod!$B$1:$AH$479,MATCH(Z$2,Kraftvärmeprod!$B$1:$AG$1,0),FALSE)/1,0)-IFERROR(VLOOKUP($B123,'Slutlig allokering kvv'!$B$2:$AC$462,MATCH(Z$3,'Slutlig allokering kvv'!$B$1:$AJ$1,0),FALSE)/1,0)</f>
        <v>0</v>
      </c>
      <c r="AA123">
        <f>IFERROR(VLOOKUP($B123,Kraftvärmeprod!$B$1:$AH$479,MATCH(AA$2,Kraftvärmeprod!$B$1:$AG$1,0),FALSE)/1,0)-IFERROR(VLOOKUP($B123,'Slutlig allokering kvv'!$B$2:$AC$462,MATCH(AA$3,'Slutlig allokering kvv'!$B$1:$AJ$1,0),FALSE)/1,0)</f>
        <v>0</v>
      </c>
      <c r="AB123">
        <f>IFERROR(VLOOKUP($B123,Kraftvärmeprod!$B$1:$AH$479,MATCH(AB$2,Kraftvärmeprod!$B$1:$AG$1,0),FALSE)/1,0)-IFERROR(VLOOKUP($B123,'Slutlig allokering kvv'!$B$2:$AC$462,MATCH(AB$3,'Slutlig allokering kvv'!$B$1:$AJ$1,0),FALSE)/1,0)</f>
        <v>3.3692999999999991</v>
      </c>
      <c r="AE123">
        <f t="shared" si="2"/>
        <v>32.743099999999998</v>
      </c>
      <c r="AG123">
        <f>IFERROR(VLOOKUP(B123,'Slutlig allokering kvv'!$B$2:$AJ$462,MATCH("Summa justerad allokerad tillförd energi (utan hjälpel och rökgaskondensering):",'Slutlig allokering kvv'!$B$1:$AK$1,0),FALSE)/1,"")</f>
        <v>94.096900000000005</v>
      </c>
      <c r="AI123" s="23">
        <f>IFERROR(1-VLOOKUP(B123,'Slutlig allokering kvv'!$B$2:$AJ$462,MATCH("Andel av bränsle i kvv som allokerats till värme, exklusive rökgaskondensering och hjälpel",'Slutlig allokering kvv'!$B$1:$AK$1,0),FALSE),"")</f>
        <v>0.25814490696941039</v>
      </c>
      <c r="AK123" s="23">
        <f t="shared" si="3"/>
        <v>0.25814490696941028</v>
      </c>
    </row>
    <row r="124" spans="1:37" x14ac:dyDescent="0.25">
      <c r="A124" s="2" t="s">
        <v>172</v>
      </c>
      <c r="B124" s="2" t="s">
        <v>173</v>
      </c>
      <c r="C124" s="2" t="str">
        <f>IFERROR(VLOOKUP($B124,Kraftvärmeprod!$B$1:$AH$479,MATCH(C$3,Kraftvärmeprod!$B$1:$AG$1,0),FALSE)/1,"")</f>
        <v/>
      </c>
      <c r="D124" s="2" t="str">
        <f>IFERROR(VLOOKUP($B124,Kraftvärmeprod!$B$1:$AH$479,MATCH(D$3,Kraftvärmeprod!$B$1:$AG$1,0),FALSE)/1,"")</f>
        <v/>
      </c>
      <c r="E124">
        <f>IFERROR(VLOOKUP($B124,Kraftvärmeprod!$B$1:$AH$479,MATCH(E$2,Kraftvärmeprod!$B$1:$AG$1,0),FALSE)/1,0)-IFERROR(VLOOKUP($B124,'Slutlig allokering kvv'!$B$2:$AC$462,MATCH(E$3,'Slutlig allokering kvv'!$B$1:$AJ$1,0),FALSE)/1,0)</f>
        <v>0</v>
      </c>
      <c r="F124">
        <f>IFERROR(VLOOKUP($B124,Kraftvärmeprod!$B$1:$AH$479,MATCH(F$2,Kraftvärmeprod!$B$1:$AG$1,0),FALSE)/1,0)-IFERROR(VLOOKUP($B124,'Slutlig allokering kvv'!$B$2:$AC$462,MATCH(F$3,'Slutlig allokering kvv'!$B$1:$AJ$1,0),FALSE)/1,0)</f>
        <v>0</v>
      </c>
      <c r="G124">
        <f>IFERROR(VLOOKUP($B124,Kraftvärmeprod!$B$1:$AH$479,MATCH(G$2,Kraftvärmeprod!$B$1:$AG$1,0),FALSE)/1,0)-IFERROR(VLOOKUP($B124,'Slutlig allokering kvv'!$B$2:$AC$462,MATCH(G$3,'Slutlig allokering kvv'!$B$1:$AJ$1,0),FALSE)/1,0)</f>
        <v>0</v>
      </c>
      <c r="H124">
        <f>IFERROR(VLOOKUP($B124,Kraftvärmeprod!$B$1:$AH$479,MATCH(H$2,Kraftvärmeprod!$B$1:$AG$1,0),FALSE)/1,0)-IFERROR(VLOOKUP($B124,'Slutlig allokering kvv'!$B$2:$AC$462,MATCH(H$3,'Slutlig allokering kvv'!$B$1:$AJ$1,0),FALSE)/1,0)</f>
        <v>0</v>
      </c>
      <c r="I124">
        <f>IFERROR(VLOOKUP($B124,Kraftvärmeprod!$B$1:$AH$479,MATCH(I$2,Kraftvärmeprod!$B$1:$AG$1,0),FALSE)/1,0)-IFERROR(VLOOKUP($B124,'Slutlig allokering kvv'!$B$2:$AC$462,MATCH(I$3,'Slutlig allokering kvv'!$B$1:$AJ$1,0),FALSE)/1,0)</f>
        <v>0</v>
      </c>
      <c r="J124">
        <f>IFERROR(VLOOKUP($B124,Kraftvärmeprod!$B$1:$AH$479,MATCH(J$2,Kraftvärmeprod!$B$1:$AG$1,0),FALSE)/1,0)-IFERROR(VLOOKUP($B124,'Slutlig allokering kvv'!$B$2:$AC$462,MATCH(J$3,'Slutlig allokering kvv'!$B$1:$AJ$1,0),FALSE)/1,0)</f>
        <v>0</v>
      </c>
      <c r="K124">
        <f>IFERROR(VLOOKUP($B124,Kraftvärmeprod!$B$1:$AH$479,MATCH(K$2,Kraftvärmeprod!$B$1:$AG$1,0),FALSE)/1,0)-IFERROR(VLOOKUP($B124,'Slutlig allokering kvv'!$B$2:$AC$462,MATCH(K$3,'Slutlig allokering kvv'!$B$1:$AJ$1,0),FALSE)/1,0)</f>
        <v>0</v>
      </c>
      <c r="L124">
        <f>IFERROR(VLOOKUP($B124,Kraftvärmeprod!$B$1:$AH$479,MATCH(L$2,Kraftvärmeprod!$B$1:$AG$1,0),FALSE)/1,0)-IFERROR(VLOOKUP($B124,'Slutlig allokering kvv'!$B$2:$AC$462,MATCH(L$3,'Slutlig allokering kvv'!$B$1:$AJ$1,0),FALSE)/1,0)</f>
        <v>0</v>
      </c>
      <c r="M124" s="40">
        <f>IFERROR(VLOOKUP($B124,Miljö!$B$1:$S$477,MATCH(M$2,Miljö!$B$1:$X$1,0),FALSE)/1,0)-IFERROR(VLOOKUP($B124,'Slutlig allokering kvv'!$B$2:$AC$462,MATCH(M$3,'Slutlig allokering kvv'!$B$1:$AJ$1,0),FALSE)/1,0)</f>
        <v>0</v>
      </c>
      <c r="N124">
        <f>IFERROR(VLOOKUP($B124,Kraftvärmeprod!$B$1:$AH$479,MATCH(N$2,Kraftvärmeprod!$B$1:$AG$1,0),FALSE)/1,0)-IFERROR(VLOOKUP($B124,'Slutlig allokering kvv'!$B$2:$AC$462,MATCH(N$3,'Slutlig allokering kvv'!$B$1:$AJ$1,0),FALSE)/1,0)</f>
        <v>0</v>
      </c>
      <c r="O124">
        <f>IFERROR(VLOOKUP($B124,Kraftvärmeprod!$B$1:$AH$479,MATCH(O$2,Kraftvärmeprod!$B$1:$AG$1,0),FALSE)/1,0)-IFERROR(VLOOKUP($B124,'Slutlig allokering kvv'!$B$2:$AC$462,MATCH(O$3,'Slutlig allokering kvv'!$B$1:$AJ$1,0),FALSE)/1,0)</f>
        <v>0</v>
      </c>
      <c r="P124">
        <f>IFERROR(VLOOKUP($B124,Kraftvärmeprod!$B$1:$AH$479,MATCH(P$2,Kraftvärmeprod!$B$1:$AG$1,0),FALSE)/1,0)-IFERROR(VLOOKUP($B124,'Slutlig allokering kvv'!$B$2:$AC$462,MATCH(P$3,'Slutlig allokering kvv'!$B$1:$AJ$1,0),FALSE)/1,0)</f>
        <v>0</v>
      </c>
      <c r="Q124">
        <f>IFERROR(VLOOKUP($B124,Kraftvärmeprod!$B$1:$AH$479,MATCH(Q$2,Kraftvärmeprod!$B$1:$AG$1,0),FALSE)/1,0)-IFERROR(VLOOKUP($B124,'Slutlig allokering kvv'!$B$2:$AC$462,MATCH(Q$3,'Slutlig allokering kvv'!$B$1:$AJ$1,0),FALSE)/1,0)</f>
        <v>0</v>
      </c>
      <c r="R124">
        <f>IFERROR(VLOOKUP($B124,Kraftvärmeprod!$B$1:$AH$479,MATCH(R$2,Kraftvärmeprod!$B$1:$AG$1,0),FALSE)/1,0)-IFERROR(VLOOKUP($B124,'Slutlig allokering kvv'!$B$2:$AC$462,MATCH(R$3,'Slutlig allokering kvv'!$B$1:$AJ$1,0),FALSE)/1,0)</f>
        <v>0</v>
      </c>
      <c r="S124">
        <f>IFERROR(VLOOKUP($B124,Kraftvärmeprod!$B$1:$AH$479,MATCH(S$2,Kraftvärmeprod!$B$1:$AG$1,0),FALSE)/1,0)-IFERROR(VLOOKUP($B124,'Slutlig allokering kvv'!$B$2:$AC$462,MATCH(S$3,'Slutlig allokering kvv'!$B$1:$AJ$1,0),FALSE)/1,0)</f>
        <v>0</v>
      </c>
      <c r="T124">
        <f>IFERROR(VLOOKUP($B124,Kraftvärmeprod!$B$1:$AH$479,MATCH(T$2,Kraftvärmeprod!$B$1:$AG$1,0),FALSE)/1,0)-IFERROR(VLOOKUP($B124,'Slutlig allokering kvv'!$B$2:$AC$462,MATCH(T$3,'Slutlig allokering kvv'!$B$1:$AJ$1,0),FALSE)/1,0)</f>
        <v>0</v>
      </c>
      <c r="U124">
        <f>IFERROR(VLOOKUP($B124,Kraftvärmeprod!$B$1:$AH$479,MATCH(U$2,Kraftvärmeprod!$B$1:$AG$1,0),FALSE)/1,0)-IFERROR(VLOOKUP($B124,'Slutlig allokering kvv'!$B$2:$AC$462,MATCH(U$3,'Slutlig allokering kvv'!$B$1:$AJ$1,0),FALSE)/1,0)</f>
        <v>0</v>
      </c>
      <c r="V124">
        <f>IFERROR(VLOOKUP($B124,Kraftvärmeprod!$B$1:$AH$479,MATCH(V$2,Kraftvärmeprod!$B$1:$AG$1,0),FALSE)/1,0)-IFERROR(VLOOKUP($B124,'Slutlig allokering kvv'!$B$2:$AC$462,MATCH(V$3,'Slutlig allokering kvv'!$B$1:$AJ$1,0),FALSE)/1,0)</f>
        <v>0</v>
      </c>
      <c r="W124">
        <f>IFERROR(VLOOKUP($B124,Kraftvärmeprod!$B$1:$AH$479,MATCH(W$2,Kraftvärmeprod!$B$1:$AG$1,0),FALSE)/1,0)-IFERROR(VLOOKUP($B124,'Slutlig allokering kvv'!$B$2:$AC$462,MATCH(W$3,'Slutlig allokering kvv'!$B$1:$AJ$1,0),FALSE)/1,0)</f>
        <v>0</v>
      </c>
      <c r="X124">
        <f>IFERROR(VLOOKUP($B124,Kraftvärmeprod!$B$1:$AH$479,MATCH(X$2,Kraftvärmeprod!$B$1:$AG$1,0),FALSE)/1,0)-IFERROR(VLOOKUP($B124,'Slutlig allokering kvv'!$B$2:$AC$462,MATCH(X$3,'Slutlig allokering kvv'!$B$1:$AJ$1,0),FALSE)/1,0)</f>
        <v>0</v>
      </c>
      <c r="Y124">
        <f>IFERROR(VLOOKUP($B124,Kraftvärmeprod!$B$1:$AH$479,MATCH(Y$2,Kraftvärmeprod!$B$1:$AG$1,0),FALSE)/1,0)-IFERROR(VLOOKUP($B124,'Slutlig allokering kvv'!$B$2:$AC$462,MATCH(Y$3,'Slutlig allokering kvv'!$B$1:$AJ$1,0),FALSE)/1,0)</f>
        <v>0</v>
      </c>
      <c r="Z124">
        <f>IFERROR(VLOOKUP($B124,Kraftvärmeprod!$B$1:$AH$479,MATCH(Z$2,Kraftvärmeprod!$B$1:$AG$1,0),FALSE)/1,0)-IFERROR(VLOOKUP($B124,'Slutlig allokering kvv'!$B$2:$AC$462,MATCH(Z$3,'Slutlig allokering kvv'!$B$1:$AJ$1,0),FALSE)/1,0)</f>
        <v>0</v>
      </c>
      <c r="AA124">
        <f>IFERROR(VLOOKUP($B124,Kraftvärmeprod!$B$1:$AH$479,MATCH(AA$2,Kraftvärmeprod!$B$1:$AG$1,0),FALSE)/1,0)-IFERROR(VLOOKUP($B124,'Slutlig allokering kvv'!$B$2:$AC$462,MATCH(AA$3,'Slutlig allokering kvv'!$B$1:$AJ$1,0),FALSE)/1,0)</f>
        <v>0</v>
      </c>
      <c r="AB124">
        <f>IFERROR(VLOOKUP($B124,Kraftvärmeprod!$B$1:$AH$479,MATCH(AB$2,Kraftvärmeprod!$B$1:$AG$1,0),FALSE)/1,0)-IFERROR(VLOOKUP($B124,'Slutlig allokering kvv'!$B$2:$AC$462,MATCH(AB$3,'Slutlig allokering kvv'!$B$1:$AJ$1,0),FALSE)/1,0)</f>
        <v>0</v>
      </c>
      <c r="AE124">
        <f t="shared" si="2"/>
        <v>0</v>
      </c>
      <c r="AG124">
        <f>IFERROR(VLOOKUP(B124,'Slutlig allokering kvv'!$B$2:$AJ$462,MATCH("Summa justerad allokerad tillförd energi (utan hjälpel och rökgaskondensering):",'Slutlig allokering kvv'!$B$1:$AK$1,0),FALSE)/1,"")</f>
        <v>0</v>
      </c>
      <c r="AI124" s="23" t="str">
        <f>IFERROR(1-VLOOKUP(B124,'Slutlig allokering kvv'!$B$2:$AJ$462,MATCH("Andel av bränsle i kvv som allokerats till värme, exklusive rökgaskondensering och hjälpel",'Slutlig allokering kvv'!$B$1:$AK$1,0),FALSE),"")</f>
        <v/>
      </c>
      <c r="AK124" s="23" t="str">
        <f t="shared" si="3"/>
        <v/>
      </c>
    </row>
    <row r="125" spans="1:37" x14ac:dyDescent="0.25">
      <c r="A125" s="2" t="s">
        <v>172</v>
      </c>
      <c r="B125" s="2" t="s">
        <v>174</v>
      </c>
      <c r="C125" s="2" t="str">
        <f>IFERROR(VLOOKUP($B125,Kraftvärmeprod!$B$1:$AH$479,MATCH(C$3,Kraftvärmeprod!$B$1:$AG$1,0),FALSE)/1,"")</f>
        <v/>
      </c>
      <c r="D125" s="2" t="str">
        <f>IFERROR(VLOOKUP($B125,Kraftvärmeprod!$B$1:$AH$479,MATCH(D$3,Kraftvärmeprod!$B$1:$AG$1,0),FALSE)/1,"")</f>
        <v/>
      </c>
      <c r="E125">
        <f>IFERROR(VLOOKUP($B125,Kraftvärmeprod!$B$1:$AH$479,MATCH(E$2,Kraftvärmeprod!$B$1:$AG$1,0),FALSE)/1,0)-IFERROR(VLOOKUP($B125,'Slutlig allokering kvv'!$B$2:$AC$462,MATCH(E$3,'Slutlig allokering kvv'!$B$1:$AJ$1,0),FALSE)/1,0)</f>
        <v>0</v>
      </c>
      <c r="F125">
        <f>IFERROR(VLOOKUP($B125,Kraftvärmeprod!$B$1:$AH$479,MATCH(F$2,Kraftvärmeprod!$B$1:$AG$1,0),FALSE)/1,0)-IFERROR(VLOOKUP($B125,'Slutlig allokering kvv'!$B$2:$AC$462,MATCH(F$3,'Slutlig allokering kvv'!$B$1:$AJ$1,0),FALSE)/1,0)</f>
        <v>0</v>
      </c>
      <c r="G125">
        <f>IFERROR(VLOOKUP($B125,Kraftvärmeprod!$B$1:$AH$479,MATCH(G$2,Kraftvärmeprod!$B$1:$AG$1,0),FALSE)/1,0)-IFERROR(VLOOKUP($B125,'Slutlig allokering kvv'!$B$2:$AC$462,MATCH(G$3,'Slutlig allokering kvv'!$B$1:$AJ$1,0),FALSE)/1,0)</f>
        <v>0</v>
      </c>
      <c r="H125">
        <f>IFERROR(VLOOKUP($B125,Kraftvärmeprod!$B$1:$AH$479,MATCH(H$2,Kraftvärmeprod!$B$1:$AG$1,0),FALSE)/1,0)-IFERROR(VLOOKUP($B125,'Slutlig allokering kvv'!$B$2:$AC$462,MATCH(H$3,'Slutlig allokering kvv'!$B$1:$AJ$1,0),FALSE)/1,0)</f>
        <v>0</v>
      </c>
      <c r="I125">
        <f>IFERROR(VLOOKUP($B125,Kraftvärmeprod!$B$1:$AH$479,MATCH(I$2,Kraftvärmeprod!$B$1:$AG$1,0),FALSE)/1,0)-IFERROR(VLOOKUP($B125,'Slutlig allokering kvv'!$B$2:$AC$462,MATCH(I$3,'Slutlig allokering kvv'!$B$1:$AJ$1,0),FALSE)/1,0)</f>
        <v>0</v>
      </c>
      <c r="J125">
        <f>IFERROR(VLOOKUP($B125,Kraftvärmeprod!$B$1:$AH$479,MATCH(J$2,Kraftvärmeprod!$B$1:$AG$1,0),FALSE)/1,0)-IFERROR(VLOOKUP($B125,'Slutlig allokering kvv'!$B$2:$AC$462,MATCH(J$3,'Slutlig allokering kvv'!$B$1:$AJ$1,0),FALSE)/1,0)</f>
        <v>0</v>
      </c>
      <c r="K125">
        <f>IFERROR(VLOOKUP($B125,Kraftvärmeprod!$B$1:$AH$479,MATCH(K$2,Kraftvärmeprod!$B$1:$AG$1,0),FALSE)/1,0)-IFERROR(VLOOKUP($B125,'Slutlig allokering kvv'!$B$2:$AC$462,MATCH(K$3,'Slutlig allokering kvv'!$B$1:$AJ$1,0),FALSE)/1,0)</f>
        <v>0</v>
      </c>
      <c r="L125">
        <f>IFERROR(VLOOKUP($B125,Kraftvärmeprod!$B$1:$AH$479,MATCH(L$2,Kraftvärmeprod!$B$1:$AG$1,0),FALSE)/1,0)-IFERROR(VLOOKUP($B125,'Slutlig allokering kvv'!$B$2:$AC$462,MATCH(L$3,'Slutlig allokering kvv'!$B$1:$AJ$1,0),FALSE)/1,0)</f>
        <v>0</v>
      </c>
      <c r="M125" s="40">
        <f>IFERROR(VLOOKUP($B125,Miljö!$B$1:$S$477,MATCH(M$2,Miljö!$B$1:$X$1,0),FALSE)/1,0)-IFERROR(VLOOKUP($B125,'Slutlig allokering kvv'!$B$2:$AC$462,MATCH(M$3,'Slutlig allokering kvv'!$B$1:$AJ$1,0),FALSE)/1,0)</f>
        <v>0</v>
      </c>
      <c r="N125">
        <f>IFERROR(VLOOKUP($B125,Kraftvärmeprod!$B$1:$AH$479,MATCH(N$2,Kraftvärmeprod!$B$1:$AG$1,0),FALSE)/1,0)-IFERROR(VLOOKUP($B125,'Slutlig allokering kvv'!$B$2:$AC$462,MATCH(N$3,'Slutlig allokering kvv'!$B$1:$AJ$1,0),FALSE)/1,0)</f>
        <v>0</v>
      </c>
      <c r="O125">
        <f>IFERROR(VLOOKUP($B125,Kraftvärmeprod!$B$1:$AH$479,MATCH(O$2,Kraftvärmeprod!$B$1:$AG$1,0),FALSE)/1,0)-IFERROR(VLOOKUP($B125,'Slutlig allokering kvv'!$B$2:$AC$462,MATCH(O$3,'Slutlig allokering kvv'!$B$1:$AJ$1,0),FALSE)/1,0)</f>
        <v>0</v>
      </c>
      <c r="P125">
        <f>IFERROR(VLOOKUP($B125,Kraftvärmeprod!$B$1:$AH$479,MATCH(P$2,Kraftvärmeprod!$B$1:$AG$1,0),FALSE)/1,0)-IFERROR(VLOOKUP($B125,'Slutlig allokering kvv'!$B$2:$AC$462,MATCH(P$3,'Slutlig allokering kvv'!$B$1:$AJ$1,0),FALSE)/1,0)</f>
        <v>0</v>
      </c>
      <c r="Q125">
        <f>IFERROR(VLOOKUP($B125,Kraftvärmeprod!$B$1:$AH$479,MATCH(Q$2,Kraftvärmeprod!$B$1:$AG$1,0),FALSE)/1,0)-IFERROR(VLOOKUP($B125,'Slutlig allokering kvv'!$B$2:$AC$462,MATCH(Q$3,'Slutlig allokering kvv'!$B$1:$AJ$1,0),FALSE)/1,0)</f>
        <v>0</v>
      </c>
      <c r="R125">
        <f>IFERROR(VLOOKUP($B125,Kraftvärmeprod!$B$1:$AH$479,MATCH(R$2,Kraftvärmeprod!$B$1:$AG$1,0),FALSE)/1,0)-IFERROR(VLOOKUP($B125,'Slutlig allokering kvv'!$B$2:$AC$462,MATCH(R$3,'Slutlig allokering kvv'!$B$1:$AJ$1,0),FALSE)/1,0)</f>
        <v>0</v>
      </c>
      <c r="S125">
        <f>IFERROR(VLOOKUP($B125,Kraftvärmeprod!$B$1:$AH$479,MATCH(S$2,Kraftvärmeprod!$B$1:$AG$1,0),FALSE)/1,0)-IFERROR(VLOOKUP($B125,'Slutlig allokering kvv'!$B$2:$AC$462,MATCH(S$3,'Slutlig allokering kvv'!$B$1:$AJ$1,0),FALSE)/1,0)</f>
        <v>0</v>
      </c>
      <c r="T125">
        <f>IFERROR(VLOOKUP($B125,Kraftvärmeprod!$B$1:$AH$479,MATCH(T$2,Kraftvärmeprod!$B$1:$AG$1,0),FALSE)/1,0)-IFERROR(VLOOKUP($B125,'Slutlig allokering kvv'!$B$2:$AC$462,MATCH(T$3,'Slutlig allokering kvv'!$B$1:$AJ$1,0),FALSE)/1,0)</f>
        <v>0</v>
      </c>
      <c r="U125">
        <f>IFERROR(VLOOKUP($B125,Kraftvärmeprod!$B$1:$AH$479,MATCH(U$2,Kraftvärmeprod!$B$1:$AG$1,0),FALSE)/1,0)-IFERROR(VLOOKUP($B125,'Slutlig allokering kvv'!$B$2:$AC$462,MATCH(U$3,'Slutlig allokering kvv'!$B$1:$AJ$1,0),FALSE)/1,0)</f>
        <v>0</v>
      </c>
      <c r="V125">
        <f>IFERROR(VLOOKUP($B125,Kraftvärmeprod!$B$1:$AH$479,MATCH(V$2,Kraftvärmeprod!$B$1:$AG$1,0),FALSE)/1,0)-IFERROR(VLOOKUP($B125,'Slutlig allokering kvv'!$B$2:$AC$462,MATCH(V$3,'Slutlig allokering kvv'!$B$1:$AJ$1,0),FALSE)/1,0)</f>
        <v>0</v>
      </c>
      <c r="W125">
        <f>IFERROR(VLOOKUP($B125,Kraftvärmeprod!$B$1:$AH$479,MATCH(W$2,Kraftvärmeprod!$B$1:$AG$1,0),FALSE)/1,0)-IFERROR(VLOOKUP($B125,'Slutlig allokering kvv'!$B$2:$AC$462,MATCH(W$3,'Slutlig allokering kvv'!$B$1:$AJ$1,0),FALSE)/1,0)</f>
        <v>0</v>
      </c>
      <c r="X125">
        <f>IFERROR(VLOOKUP($B125,Kraftvärmeprod!$B$1:$AH$479,MATCH(X$2,Kraftvärmeprod!$B$1:$AG$1,0),FALSE)/1,0)-IFERROR(VLOOKUP($B125,'Slutlig allokering kvv'!$B$2:$AC$462,MATCH(X$3,'Slutlig allokering kvv'!$B$1:$AJ$1,0),FALSE)/1,0)</f>
        <v>0</v>
      </c>
      <c r="Y125">
        <f>IFERROR(VLOOKUP($B125,Kraftvärmeprod!$B$1:$AH$479,MATCH(Y$2,Kraftvärmeprod!$B$1:$AG$1,0),FALSE)/1,0)-IFERROR(VLOOKUP($B125,'Slutlig allokering kvv'!$B$2:$AC$462,MATCH(Y$3,'Slutlig allokering kvv'!$B$1:$AJ$1,0),FALSE)/1,0)</f>
        <v>0</v>
      </c>
      <c r="Z125">
        <f>IFERROR(VLOOKUP($B125,Kraftvärmeprod!$B$1:$AH$479,MATCH(Z$2,Kraftvärmeprod!$B$1:$AG$1,0),FALSE)/1,0)-IFERROR(VLOOKUP($B125,'Slutlig allokering kvv'!$B$2:$AC$462,MATCH(Z$3,'Slutlig allokering kvv'!$B$1:$AJ$1,0),FALSE)/1,0)</f>
        <v>0</v>
      </c>
      <c r="AA125">
        <f>IFERROR(VLOOKUP($B125,Kraftvärmeprod!$B$1:$AH$479,MATCH(AA$2,Kraftvärmeprod!$B$1:$AG$1,0),FALSE)/1,0)-IFERROR(VLOOKUP($B125,'Slutlig allokering kvv'!$B$2:$AC$462,MATCH(AA$3,'Slutlig allokering kvv'!$B$1:$AJ$1,0),FALSE)/1,0)</f>
        <v>0</v>
      </c>
      <c r="AB125">
        <f>IFERROR(VLOOKUP($B125,Kraftvärmeprod!$B$1:$AH$479,MATCH(AB$2,Kraftvärmeprod!$B$1:$AG$1,0),FALSE)/1,0)-IFERROR(VLOOKUP($B125,'Slutlig allokering kvv'!$B$2:$AC$462,MATCH(AB$3,'Slutlig allokering kvv'!$B$1:$AJ$1,0),FALSE)/1,0)</f>
        <v>0</v>
      </c>
      <c r="AE125">
        <f t="shared" si="2"/>
        <v>0</v>
      </c>
      <c r="AG125">
        <f>IFERROR(VLOOKUP(B125,'Slutlig allokering kvv'!$B$2:$AJ$462,MATCH("Summa justerad allokerad tillförd energi (utan hjälpel och rökgaskondensering):",'Slutlig allokering kvv'!$B$1:$AK$1,0),FALSE)/1,"")</f>
        <v>0</v>
      </c>
      <c r="AI125" s="23" t="str">
        <f>IFERROR(1-VLOOKUP(B125,'Slutlig allokering kvv'!$B$2:$AJ$462,MATCH("Andel av bränsle i kvv som allokerats till värme, exklusive rökgaskondensering och hjälpel",'Slutlig allokering kvv'!$B$1:$AK$1,0),FALSE),"")</f>
        <v/>
      </c>
      <c r="AK125" s="23" t="str">
        <f t="shared" si="3"/>
        <v/>
      </c>
    </row>
    <row r="126" spans="1:37" x14ac:dyDescent="0.25">
      <c r="A126" s="2" t="s">
        <v>175</v>
      </c>
      <c r="B126" s="2" t="s">
        <v>176</v>
      </c>
      <c r="C126" s="2" t="str">
        <f>IFERROR(VLOOKUP($B126,Kraftvärmeprod!$B$1:$AH$479,MATCH(C$3,Kraftvärmeprod!$B$1:$AG$1,0),FALSE)/1,"")</f>
        <v/>
      </c>
      <c r="D126" s="2" t="str">
        <f>IFERROR(VLOOKUP($B126,Kraftvärmeprod!$B$1:$AH$479,MATCH(D$3,Kraftvärmeprod!$B$1:$AG$1,0),FALSE)/1,"")</f>
        <v/>
      </c>
      <c r="E126">
        <f>IFERROR(VLOOKUP($B126,Kraftvärmeprod!$B$1:$AH$479,MATCH(E$2,Kraftvärmeprod!$B$1:$AG$1,0),FALSE)/1,0)-IFERROR(VLOOKUP($B126,'Slutlig allokering kvv'!$B$2:$AC$462,MATCH(E$3,'Slutlig allokering kvv'!$B$1:$AJ$1,0),FALSE)/1,0)</f>
        <v>0</v>
      </c>
      <c r="F126">
        <f>IFERROR(VLOOKUP($B126,Kraftvärmeprod!$B$1:$AH$479,MATCH(F$2,Kraftvärmeprod!$B$1:$AG$1,0),FALSE)/1,0)-IFERROR(VLOOKUP($B126,'Slutlig allokering kvv'!$B$2:$AC$462,MATCH(F$3,'Slutlig allokering kvv'!$B$1:$AJ$1,0),FALSE)/1,0)</f>
        <v>0</v>
      </c>
      <c r="G126">
        <f>IFERROR(VLOOKUP($B126,Kraftvärmeprod!$B$1:$AH$479,MATCH(G$2,Kraftvärmeprod!$B$1:$AG$1,0),FALSE)/1,0)-IFERROR(VLOOKUP($B126,'Slutlig allokering kvv'!$B$2:$AC$462,MATCH(G$3,'Slutlig allokering kvv'!$B$1:$AJ$1,0),FALSE)/1,0)</f>
        <v>0</v>
      </c>
      <c r="H126">
        <f>IFERROR(VLOOKUP($B126,Kraftvärmeprod!$B$1:$AH$479,MATCH(H$2,Kraftvärmeprod!$B$1:$AG$1,0),FALSE)/1,0)-IFERROR(VLOOKUP($B126,'Slutlig allokering kvv'!$B$2:$AC$462,MATCH(H$3,'Slutlig allokering kvv'!$B$1:$AJ$1,0),FALSE)/1,0)</f>
        <v>0</v>
      </c>
      <c r="I126">
        <f>IFERROR(VLOOKUP($B126,Kraftvärmeprod!$B$1:$AH$479,MATCH(I$2,Kraftvärmeprod!$B$1:$AG$1,0),FALSE)/1,0)-IFERROR(VLOOKUP($B126,'Slutlig allokering kvv'!$B$2:$AC$462,MATCH(I$3,'Slutlig allokering kvv'!$B$1:$AJ$1,0),FALSE)/1,0)</f>
        <v>0</v>
      </c>
      <c r="J126">
        <f>IFERROR(VLOOKUP($B126,Kraftvärmeprod!$B$1:$AH$479,MATCH(J$2,Kraftvärmeprod!$B$1:$AG$1,0),FALSE)/1,0)-IFERROR(VLOOKUP($B126,'Slutlig allokering kvv'!$B$2:$AC$462,MATCH(J$3,'Slutlig allokering kvv'!$B$1:$AJ$1,0),FALSE)/1,0)</f>
        <v>0</v>
      </c>
      <c r="K126">
        <f>IFERROR(VLOOKUP($B126,Kraftvärmeprod!$B$1:$AH$479,MATCH(K$2,Kraftvärmeprod!$B$1:$AG$1,0),FALSE)/1,0)-IFERROR(VLOOKUP($B126,'Slutlig allokering kvv'!$B$2:$AC$462,MATCH(K$3,'Slutlig allokering kvv'!$B$1:$AJ$1,0),FALSE)/1,0)</f>
        <v>0</v>
      </c>
      <c r="L126">
        <f>IFERROR(VLOOKUP($B126,Kraftvärmeprod!$B$1:$AH$479,MATCH(L$2,Kraftvärmeprod!$B$1:$AG$1,0),FALSE)/1,0)-IFERROR(VLOOKUP($B126,'Slutlig allokering kvv'!$B$2:$AC$462,MATCH(L$3,'Slutlig allokering kvv'!$B$1:$AJ$1,0),FALSE)/1,0)</f>
        <v>0</v>
      </c>
      <c r="M126" s="40">
        <f>IFERROR(VLOOKUP($B126,Miljö!$B$1:$S$477,MATCH(M$2,Miljö!$B$1:$X$1,0),FALSE)/1,0)-IFERROR(VLOOKUP($B126,'Slutlig allokering kvv'!$B$2:$AC$462,MATCH(M$3,'Slutlig allokering kvv'!$B$1:$AJ$1,0),FALSE)/1,0)</f>
        <v>0</v>
      </c>
      <c r="N126">
        <f>IFERROR(VLOOKUP($B126,Kraftvärmeprod!$B$1:$AH$479,MATCH(N$2,Kraftvärmeprod!$B$1:$AG$1,0),FALSE)/1,0)-IFERROR(VLOOKUP($B126,'Slutlig allokering kvv'!$B$2:$AC$462,MATCH(N$3,'Slutlig allokering kvv'!$B$1:$AJ$1,0),FALSE)/1,0)</f>
        <v>0</v>
      </c>
      <c r="O126">
        <f>IFERROR(VLOOKUP($B126,Kraftvärmeprod!$B$1:$AH$479,MATCH(O$2,Kraftvärmeprod!$B$1:$AG$1,0),FALSE)/1,0)-IFERROR(VLOOKUP($B126,'Slutlig allokering kvv'!$B$2:$AC$462,MATCH(O$3,'Slutlig allokering kvv'!$B$1:$AJ$1,0),FALSE)/1,0)</f>
        <v>0</v>
      </c>
      <c r="P126">
        <f>IFERROR(VLOOKUP($B126,Kraftvärmeprod!$B$1:$AH$479,MATCH(P$2,Kraftvärmeprod!$B$1:$AG$1,0),FALSE)/1,0)-IFERROR(VLOOKUP($B126,'Slutlig allokering kvv'!$B$2:$AC$462,MATCH(P$3,'Slutlig allokering kvv'!$B$1:$AJ$1,0),FALSE)/1,0)</f>
        <v>0</v>
      </c>
      <c r="Q126">
        <f>IFERROR(VLOOKUP($B126,Kraftvärmeprod!$B$1:$AH$479,MATCH(Q$2,Kraftvärmeprod!$B$1:$AG$1,0),FALSE)/1,0)-IFERROR(VLOOKUP($B126,'Slutlig allokering kvv'!$B$2:$AC$462,MATCH(Q$3,'Slutlig allokering kvv'!$B$1:$AJ$1,0),FALSE)/1,0)</f>
        <v>0</v>
      </c>
      <c r="R126">
        <f>IFERROR(VLOOKUP($B126,Kraftvärmeprod!$B$1:$AH$479,MATCH(R$2,Kraftvärmeprod!$B$1:$AG$1,0),FALSE)/1,0)-IFERROR(VLOOKUP($B126,'Slutlig allokering kvv'!$B$2:$AC$462,MATCH(R$3,'Slutlig allokering kvv'!$B$1:$AJ$1,0),FALSE)/1,0)</f>
        <v>0</v>
      </c>
      <c r="S126">
        <f>IFERROR(VLOOKUP($B126,Kraftvärmeprod!$B$1:$AH$479,MATCH(S$2,Kraftvärmeprod!$B$1:$AG$1,0),FALSE)/1,0)-IFERROR(VLOOKUP($B126,'Slutlig allokering kvv'!$B$2:$AC$462,MATCH(S$3,'Slutlig allokering kvv'!$B$1:$AJ$1,0),FALSE)/1,0)</f>
        <v>0</v>
      </c>
      <c r="T126">
        <f>IFERROR(VLOOKUP($B126,Kraftvärmeprod!$B$1:$AH$479,MATCH(T$2,Kraftvärmeprod!$B$1:$AG$1,0),FALSE)/1,0)-IFERROR(VLOOKUP($B126,'Slutlig allokering kvv'!$B$2:$AC$462,MATCH(T$3,'Slutlig allokering kvv'!$B$1:$AJ$1,0),FALSE)/1,0)</f>
        <v>0</v>
      </c>
      <c r="U126">
        <f>IFERROR(VLOOKUP($B126,Kraftvärmeprod!$B$1:$AH$479,MATCH(U$2,Kraftvärmeprod!$B$1:$AG$1,0),FALSE)/1,0)-IFERROR(VLOOKUP($B126,'Slutlig allokering kvv'!$B$2:$AC$462,MATCH(U$3,'Slutlig allokering kvv'!$B$1:$AJ$1,0),FALSE)/1,0)</f>
        <v>0</v>
      </c>
      <c r="V126">
        <f>IFERROR(VLOOKUP($B126,Kraftvärmeprod!$B$1:$AH$479,MATCH(V$2,Kraftvärmeprod!$B$1:$AG$1,0),FALSE)/1,0)-IFERROR(VLOOKUP($B126,'Slutlig allokering kvv'!$B$2:$AC$462,MATCH(V$3,'Slutlig allokering kvv'!$B$1:$AJ$1,0),FALSE)/1,0)</f>
        <v>0</v>
      </c>
      <c r="W126">
        <f>IFERROR(VLOOKUP($B126,Kraftvärmeprod!$B$1:$AH$479,MATCH(W$2,Kraftvärmeprod!$B$1:$AG$1,0),FALSE)/1,0)-IFERROR(VLOOKUP($B126,'Slutlig allokering kvv'!$B$2:$AC$462,MATCH(W$3,'Slutlig allokering kvv'!$B$1:$AJ$1,0),FALSE)/1,0)</f>
        <v>0</v>
      </c>
      <c r="X126">
        <f>IFERROR(VLOOKUP($B126,Kraftvärmeprod!$B$1:$AH$479,MATCH(X$2,Kraftvärmeprod!$B$1:$AG$1,0),FALSE)/1,0)-IFERROR(VLOOKUP($B126,'Slutlig allokering kvv'!$B$2:$AC$462,MATCH(X$3,'Slutlig allokering kvv'!$B$1:$AJ$1,0),FALSE)/1,0)</f>
        <v>0</v>
      </c>
      <c r="Y126">
        <f>IFERROR(VLOOKUP($B126,Kraftvärmeprod!$B$1:$AH$479,MATCH(Y$2,Kraftvärmeprod!$B$1:$AG$1,0),FALSE)/1,0)-IFERROR(VLOOKUP($B126,'Slutlig allokering kvv'!$B$2:$AC$462,MATCH(Y$3,'Slutlig allokering kvv'!$B$1:$AJ$1,0),FALSE)/1,0)</f>
        <v>0</v>
      </c>
      <c r="Z126">
        <f>IFERROR(VLOOKUP($B126,Kraftvärmeprod!$B$1:$AH$479,MATCH(Z$2,Kraftvärmeprod!$B$1:$AG$1,0),FALSE)/1,0)-IFERROR(VLOOKUP($B126,'Slutlig allokering kvv'!$B$2:$AC$462,MATCH(Z$3,'Slutlig allokering kvv'!$B$1:$AJ$1,0),FALSE)/1,0)</f>
        <v>0</v>
      </c>
      <c r="AA126">
        <f>IFERROR(VLOOKUP($B126,Kraftvärmeprod!$B$1:$AH$479,MATCH(AA$2,Kraftvärmeprod!$B$1:$AG$1,0),FALSE)/1,0)-IFERROR(VLOOKUP($B126,'Slutlig allokering kvv'!$B$2:$AC$462,MATCH(AA$3,'Slutlig allokering kvv'!$B$1:$AJ$1,0),FALSE)/1,0)</f>
        <v>0</v>
      </c>
      <c r="AB126">
        <f>IFERROR(VLOOKUP($B126,Kraftvärmeprod!$B$1:$AH$479,MATCH(AB$2,Kraftvärmeprod!$B$1:$AG$1,0),FALSE)/1,0)-IFERROR(VLOOKUP($B126,'Slutlig allokering kvv'!$B$2:$AC$462,MATCH(AB$3,'Slutlig allokering kvv'!$B$1:$AJ$1,0),FALSE)/1,0)</f>
        <v>0</v>
      </c>
      <c r="AE126">
        <f t="shared" si="2"/>
        <v>0</v>
      </c>
      <c r="AG126">
        <f>IFERROR(VLOOKUP(B126,'Slutlig allokering kvv'!$B$2:$AJ$462,MATCH("Summa justerad allokerad tillförd energi (utan hjälpel och rökgaskondensering):",'Slutlig allokering kvv'!$B$1:$AK$1,0),FALSE)/1,"")</f>
        <v>0</v>
      </c>
      <c r="AI126" s="23" t="str">
        <f>IFERROR(1-VLOOKUP(B126,'Slutlig allokering kvv'!$B$2:$AJ$462,MATCH("Andel av bränsle i kvv som allokerats till värme, exklusive rökgaskondensering och hjälpel",'Slutlig allokering kvv'!$B$1:$AK$1,0),FALSE),"")</f>
        <v/>
      </c>
      <c r="AK126" s="23" t="str">
        <f t="shared" si="3"/>
        <v/>
      </c>
    </row>
    <row r="127" spans="1:37" x14ac:dyDescent="0.25">
      <c r="A127" s="2" t="s">
        <v>177</v>
      </c>
      <c r="B127" s="2" t="s">
        <v>178</v>
      </c>
      <c r="C127" s="2" t="str">
        <f>IFERROR(VLOOKUP($B127,Kraftvärmeprod!$B$1:$AH$479,MATCH(C$3,Kraftvärmeprod!$B$1:$AG$1,0),FALSE)/1,"")</f>
        <v/>
      </c>
      <c r="D127" s="2" t="str">
        <f>IFERROR(VLOOKUP($B127,Kraftvärmeprod!$B$1:$AH$479,MATCH(D$3,Kraftvärmeprod!$B$1:$AG$1,0),FALSE)/1,"")</f>
        <v/>
      </c>
      <c r="E127">
        <f>IFERROR(VLOOKUP($B127,Kraftvärmeprod!$B$1:$AH$479,MATCH(E$2,Kraftvärmeprod!$B$1:$AG$1,0),FALSE)/1,0)-IFERROR(VLOOKUP($B127,'Slutlig allokering kvv'!$B$2:$AC$462,MATCH(E$3,'Slutlig allokering kvv'!$B$1:$AJ$1,0),FALSE)/1,0)</f>
        <v>0</v>
      </c>
      <c r="F127">
        <f>IFERROR(VLOOKUP($B127,Kraftvärmeprod!$B$1:$AH$479,MATCH(F$2,Kraftvärmeprod!$B$1:$AG$1,0),FALSE)/1,0)-IFERROR(VLOOKUP($B127,'Slutlig allokering kvv'!$B$2:$AC$462,MATCH(F$3,'Slutlig allokering kvv'!$B$1:$AJ$1,0),FALSE)/1,0)</f>
        <v>0</v>
      </c>
      <c r="G127">
        <f>IFERROR(VLOOKUP($B127,Kraftvärmeprod!$B$1:$AH$479,MATCH(G$2,Kraftvärmeprod!$B$1:$AG$1,0),FALSE)/1,0)-IFERROR(VLOOKUP($B127,'Slutlig allokering kvv'!$B$2:$AC$462,MATCH(G$3,'Slutlig allokering kvv'!$B$1:$AJ$1,0),FALSE)/1,0)</f>
        <v>0</v>
      </c>
      <c r="H127">
        <f>IFERROR(VLOOKUP($B127,Kraftvärmeprod!$B$1:$AH$479,MATCH(H$2,Kraftvärmeprod!$B$1:$AG$1,0),FALSE)/1,0)-IFERROR(VLOOKUP($B127,'Slutlig allokering kvv'!$B$2:$AC$462,MATCH(H$3,'Slutlig allokering kvv'!$B$1:$AJ$1,0),FALSE)/1,0)</f>
        <v>0</v>
      </c>
      <c r="I127">
        <f>IFERROR(VLOOKUP($B127,Kraftvärmeprod!$B$1:$AH$479,MATCH(I$2,Kraftvärmeprod!$B$1:$AG$1,0),FALSE)/1,0)-IFERROR(VLOOKUP($B127,'Slutlig allokering kvv'!$B$2:$AC$462,MATCH(I$3,'Slutlig allokering kvv'!$B$1:$AJ$1,0),FALSE)/1,0)</f>
        <v>0</v>
      </c>
      <c r="J127">
        <f>IFERROR(VLOOKUP($B127,Kraftvärmeprod!$B$1:$AH$479,MATCH(J$2,Kraftvärmeprod!$B$1:$AG$1,0),FALSE)/1,0)-IFERROR(VLOOKUP($B127,'Slutlig allokering kvv'!$B$2:$AC$462,MATCH(J$3,'Slutlig allokering kvv'!$B$1:$AJ$1,0),FALSE)/1,0)</f>
        <v>0</v>
      </c>
      <c r="K127">
        <f>IFERROR(VLOOKUP($B127,Kraftvärmeprod!$B$1:$AH$479,MATCH(K$2,Kraftvärmeprod!$B$1:$AG$1,0),FALSE)/1,0)-IFERROR(VLOOKUP($B127,'Slutlig allokering kvv'!$B$2:$AC$462,MATCH(K$3,'Slutlig allokering kvv'!$B$1:$AJ$1,0),FALSE)/1,0)</f>
        <v>0</v>
      </c>
      <c r="L127">
        <f>IFERROR(VLOOKUP($B127,Kraftvärmeprod!$B$1:$AH$479,MATCH(L$2,Kraftvärmeprod!$B$1:$AG$1,0),FALSE)/1,0)-IFERROR(VLOOKUP($B127,'Slutlig allokering kvv'!$B$2:$AC$462,MATCH(L$3,'Slutlig allokering kvv'!$B$1:$AJ$1,0),FALSE)/1,0)</f>
        <v>0</v>
      </c>
      <c r="M127" s="40">
        <f>IFERROR(VLOOKUP($B127,Miljö!$B$1:$S$477,MATCH(M$2,Miljö!$B$1:$X$1,0),FALSE)/1,0)-IFERROR(VLOOKUP($B127,'Slutlig allokering kvv'!$B$2:$AC$462,MATCH(M$3,'Slutlig allokering kvv'!$B$1:$AJ$1,0),FALSE)/1,0)</f>
        <v>0</v>
      </c>
      <c r="N127">
        <f>IFERROR(VLOOKUP($B127,Kraftvärmeprod!$B$1:$AH$479,MATCH(N$2,Kraftvärmeprod!$B$1:$AG$1,0),FALSE)/1,0)-IFERROR(VLOOKUP($B127,'Slutlig allokering kvv'!$B$2:$AC$462,MATCH(N$3,'Slutlig allokering kvv'!$B$1:$AJ$1,0),FALSE)/1,0)</f>
        <v>0</v>
      </c>
      <c r="O127">
        <f>IFERROR(VLOOKUP($B127,Kraftvärmeprod!$B$1:$AH$479,MATCH(O$2,Kraftvärmeprod!$B$1:$AG$1,0),FALSE)/1,0)-IFERROR(VLOOKUP($B127,'Slutlig allokering kvv'!$B$2:$AC$462,MATCH(O$3,'Slutlig allokering kvv'!$B$1:$AJ$1,0),FALSE)/1,0)</f>
        <v>0</v>
      </c>
      <c r="P127">
        <f>IFERROR(VLOOKUP($B127,Kraftvärmeprod!$B$1:$AH$479,MATCH(P$2,Kraftvärmeprod!$B$1:$AG$1,0),FALSE)/1,0)-IFERROR(VLOOKUP($B127,'Slutlig allokering kvv'!$B$2:$AC$462,MATCH(P$3,'Slutlig allokering kvv'!$B$1:$AJ$1,0),FALSE)/1,0)</f>
        <v>0</v>
      </c>
      <c r="Q127">
        <f>IFERROR(VLOOKUP($B127,Kraftvärmeprod!$B$1:$AH$479,MATCH(Q$2,Kraftvärmeprod!$B$1:$AG$1,0),FALSE)/1,0)-IFERROR(VLOOKUP($B127,'Slutlig allokering kvv'!$B$2:$AC$462,MATCH(Q$3,'Slutlig allokering kvv'!$B$1:$AJ$1,0),FALSE)/1,0)</f>
        <v>0</v>
      </c>
      <c r="R127">
        <f>IFERROR(VLOOKUP($B127,Kraftvärmeprod!$B$1:$AH$479,MATCH(R$2,Kraftvärmeprod!$B$1:$AG$1,0),FALSE)/1,0)-IFERROR(VLOOKUP($B127,'Slutlig allokering kvv'!$B$2:$AC$462,MATCH(R$3,'Slutlig allokering kvv'!$B$1:$AJ$1,0),FALSE)/1,0)</f>
        <v>0</v>
      </c>
      <c r="S127">
        <f>IFERROR(VLOOKUP($B127,Kraftvärmeprod!$B$1:$AH$479,MATCH(S$2,Kraftvärmeprod!$B$1:$AG$1,0),FALSE)/1,0)-IFERROR(VLOOKUP($B127,'Slutlig allokering kvv'!$B$2:$AC$462,MATCH(S$3,'Slutlig allokering kvv'!$B$1:$AJ$1,0),FALSE)/1,0)</f>
        <v>0</v>
      </c>
      <c r="T127">
        <f>IFERROR(VLOOKUP($B127,Kraftvärmeprod!$B$1:$AH$479,MATCH(T$2,Kraftvärmeprod!$B$1:$AG$1,0),FALSE)/1,0)-IFERROR(VLOOKUP($B127,'Slutlig allokering kvv'!$B$2:$AC$462,MATCH(T$3,'Slutlig allokering kvv'!$B$1:$AJ$1,0),FALSE)/1,0)</f>
        <v>0</v>
      </c>
      <c r="U127">
        <f>IFERROR(VLOOKUP($B127,Kraftvärmeprod!$B$1:$AH$479,MATCH(U$2,Kraftvärmeprod!$B$1:$AG$1,0),FALSE)/1,0)-IFERROR(VLOOKUP($B127,'Slutlig allokering kvv'!$B$2:$AC$462,MATCH(U$3,'Slutlig allokering kvv'!$B$1:$AJ$1,0),FALSE)/1,0)</f>
        <v>0</v>
      </c>
      <c r="V127">
        <f>IFERROR(VLOOKUP($B127,Kraftvärmeprod!$B$1:$AH$479,MATCH(V$2,Kraftvärmeprod!$B$1:$AG$1,0),FALSE)/1,0)-IFERROR(VLOOKUP($B127,'Slutlig allokering kvv'!$B$2:$AC$462,MATCH(V$3,'Slutlig allokering kvv'!$B$1:$AJ$1,0),FALSE)/1,0)</f>
        <v>0</v>
      </c>
      <c r="W127">
        <f>IFERROR(VLOOKUP($B127,Kraftvärmeprod!$B$1:$AH$479,MATCH(W$2,Kraftvärmeprod!$B$1:$AG$1,0),FALSE)/1,0)-IFERROR(VLOOKUP($B127,'Slutlig allokering kvv'!$B$2:$AC$462,MATCH(W$3,'Slutlig allokering kvv'!$B$1:$AJ$1,0),FALSE)/1,0)</f>
        <v>0</v>
      </c>
      <c r="X127">
        <f>IFERROR(VLOOKUP($B127,Kraftvärmeprod!$B$1:$AH$479,MATCH(X$2,Kraftvärmeprod!$B$1:$AG$1,0),FALSE)/1,0)-IFERROR(VLOOKUP($B127,'Slutlig allokering kvv'!$B$2:$AC$462,MATCH(X$3,'Slutlig allokering kvv'!$B$1:$AJ$1,0),FALSE)/1,0)</f>
        <v>0</v>
      </c>
      <c r="Y127">
        <f>IFERROR(VLOOKUP($B127,Kraftvärmeprod!$B$1:$AH$479,MATCH(Y$2,Kraftvärmeprod!$B$1:$AG$1,0),FALSE)/1,0)-IFERROR(VLOOKUP($B127,'Slutlig allokering kvv'!$B$2:$AC$462,MATCH(Y$3,'Slutlig allokering kvv'!$B$1:$AJ$1,0),FALSE)/1,0)</f>
        <v>0</v>
      </c>
      <c r="Z127">
        <f>IFERROR(VLOOKUP($B127,Kraftvärmeprod!$B$1:$AH$479,MATCH(Z$2,Kraftvärmeprod!$B$1:$AG$1,0),FALSE)/1,0)-IFERROR(VLOOKUP($B127,'Slutlig allokering kvv'!$B$2:$AC$462,MATCH(Z$3,'Slutlig allokering kvv'!$B$1:$AJ$1,0),FALSE)/1,0)</f>
        <v>0</v>
      </c>
      <c r="AA127">
        <f>IFERROR(VLOOKUP($B127,Kraftvärmeprod!$B$1:$AH$479,MATCH(AA$2,Kraftvärmeprod!$B$1:$AG$1,0),FALSE)/1,0)-IFERROR(VLOOKUP($B127,'Slutlig allokering kvv'!$B$2:$AC$462,MATCH(AA$3,'Slutlig allokering kvv'!$B$1:$AJ$1,0),FALSE)/1,0)</f>
        <v>0</v>
      </c>
      <c r="AB127">
        <f>IFERROR(VLOOKUP($B127,Kraftvärmeprod!$B$1:$AH$479,MATCH(AB$2,Kraftvärmeprod!$B$1:$AG$1,0),FALSE)/1,0)-IFERROR(VLOOKUP($B127,'Slutlig allokering kvv'!$B$2:$AC$462,MATCH(AB$3,'Slutlig allokering kvv'!$B$1:$AJ$1,0),FALSE)/1,0)</f>
        <v>0</v>
      </c>
      <c r="AE127">
        <f t="shared" si="2"/>
        <v>0</v>
      </c>
      <c r="AG127">
        <f>IFERROR(VLOOKUP(B127,'Slutlig allokering kvv'!$B$2:$AJ$462,MATCH("Summa justerad allokerad tillförd energi (utan hjälpel och rökgaskondensering):",'Slutlig allokering kvv'!$B$1:$AK$1,0),FALSE)/1,"")</f>
        <v>0</v>
      </c>
      <c r="AI127" s="23" t="str">
        <f>IFERROR(1-VLOOKUP(B127,'Slutlig allokering kvv'!$B$2:$AJ$462,MATCH("Andel av bränsle i kvv som allokerats till värme, exklusive rökgaskondensering och hjälpel",'Slutlig allokering kvv'!$B$1:$AK$1,0),FALSE),"")</f>
        <v/>
      </c>
      <c r="AK127" s="23" t="str">
        <f t="shared" si="3"/>
        <v/>
      </c>
    </row>
    <row r="128" spans="1:37" x14ac:dyDescent="0.25">
      <c r="A128" s="2" t="s">
        <v>177</v>
      </c>
      <c r="B128" s="2" t="s">
        <v>179</v>
      </c>
      <c r="C128" s="2" t="str">
        <f>IFERROR(VLOOKUP($B128,Kraftvärmeprod!$B$1:$AH$479,MATCH(C$3,Kraftvärmeprod!$B$1:$AG$1,0),FALSE)/1,"")</f>
        <v/>
      </c>
      <c r="D128" s="2" t="str">
        <f>IFERROR(VLOOKUP($B128,Kraftvärmeprod!$B$1:$AH$479,MATCH(D$3,Kraftvärmeprod!$B$1:$AG$1,0),FALSE)/1,"")</f>
        <v/>
      </c>
      <c r="E128">
        <f>IFERROR(VLOOKUP($B128,Kraftvärmeprod!$B$1:$AH$479,MATCH(E$2,Kraftvärmeprod!$B$1:$AG$1,0),FALSE)/1,0)-IFERROR(VLOOKUP($B128,'Slutlig allokering kvv'!$B$2:$AC$462,MATCH(E$3,'Slutlig allokering kvv'!$B$1:$AJ$1,0),FALSE)/1,0)</f>
        <v>0</v>
      </c>
      <c r="F128">
        <f>IFERROR(VLOOKUP($B128,Kraftvärmeprod!$B$1:$AH$479,MATCH(F$2,Kraftvärmeprod!$B$1:$AG$1,0),FALSE)/1,0)-IFERROR(VLOOKUP($B128,'Slutlig allokering kvv'!$B$2:$AC$462,MATCH(F$3,'Slutlig allokering kvv'!$B$1:$AJ$1,0),FALSE)/1,0)</f>
        <v>0</v>
      </c>
      <c r="G128">
        <f>IFERROR(VLOOKUP($B128,Kraftvärmeprod!$B$1:$AH$479,MATCH(G$2,Kraftvärmeprod!$B$1:$AG$1,0),FALSE)/1,0)-IFERROR(VLOOKUP($B128,'Slutlig allokering kvv'!$B$2:$AC$462,MATCH(G$3,'Slutlig allokering kvv'!$B$1:$AJ$1,0),FALSE)/1,0)</f>
        <v>0</v>
      </c>
      <c r="H128">
        <f>IFERROR(VLOOKUP($B128,Kraftvärmeprod!$B$1:$AH$479,MATCH(H$2,Kraftvärmeprod!$B$1:$AG$1,0),FALSE)/1,0)-IFERROR(VLOOKUP($B128,'Slutlig allokering kvv'!$B$2:$AC$462,MATCH(H$3,'Slutlig allokering kvv'!$B$1:$AJ$1,0),FALSE)/1,0)</f>
        <v>0</v>
      </c>
      <c r="I128">
        <f>IFERROR(VLOOKUP($B128,Kraftvärmeprod!$B$1:$AH$479,MATCH(I$2,Kraftvärmeprod!$B$1:$AG$1,0),FALSE)/1,0)-IFERROR(VLOOKUP($B128,'Slutlig allokering kvv'!$B$2:$AC$462,MATCH(I$3,'Slutlig allokering kvv'!$B$1:$AJ$1,0),FALSE)/1,0)</f>
        <v>0</v>
      </c>
      <c r="J128">
        <f>IFERROR(VLOOKUP($B128,Kraftvärmeprod!$B$1:$AH$479,MATCH(J$2,Kraftvärmeprod!$B$1:$AG$1,0),FALSE)/1,0)-IFERROR(VLOOKUP($B128,'Slutlig allokering kvv'!$B$2:$AC$462,MATCH(J$3,'Slutlig allokering kvv'!$B$1:$AJ$1,0),FALSE)/1,0)</f>
        <v>0</v>
      </c>
      <c r="K128">
        <f>IFERROR(VLOOKUP($B128,Kraftvärmeprod!$B$1:$AH$479,MATCH(K$2,Kraftvärmeprod!$B$1:$AG$1,0),FALSE)/1,0)-IFERROR(VLOOKUP($B128,'Slutlig allokering kvv'!$B$2:$AC$462,MATCH(K$3,'Slutlig allokering kvv'!$B$1:$AJ$1,0),FALSE)/1,0)</f>
        <v>0</v>
      </c>
      <c r="L128">
        <f>IFERROR(VLOOKUP($B128,Kraftvärmeprod!$B$1:$AH$479,MATCH(L$2,Kraftvärmeprod!$B$1:$AG$1,0),FALSE)/1,0)-IFERROR(VLOOKUP($B128,'Slutlig allokering kvv'!$B$2:$AC$462,MATCH(L$3,'Slutlig allokering kvv'!$B$1:$AJ$1,0),FALSE)/1,0)</f>
        <v>0</v>
      </c>
      <c r="M128" s="40">
        <f>IFERROR(VLOOKUP($B128,Miljö!$B$1:$S$477,MATCH(M$2,Miljö!$B$1:$X$1,0),FALSE)/1,0)-IFERROR(VLOOKUP($B128,'Slutlig allokering kvv'!$B$2:$AC$462,MATCH(M$3,'Slutlig allokering kvv'!$B$1:$AJ$1,0),FALSE)/1,0)</f>
        <v>0</v>
      </c>
      <c r="N128">
        <f>IFERROR(VLOOKUP($B128,Kraftvärmeprod!$B$1:$AH$479,MATCH(N$2,Kraftvärmeprod!$B$1:$AG$1,0),FALSE)/1,0)-IFERROR(VLOOKUP($B128,'Slutlig allokering kvv'!$B$2:$AC$462,MATCH(N$3,'Slutlig allokering kvv'!$B$1:$AJ$1,0),FALSE)/1,0)</f>
        <v>0</v>
      </c>
      <c r="O128">
        <f>IFERROR(VLOOKUP($B128,Kraftvärmeprod!$B$1:$AH$479,MATCH(O$2,Kraftvärmeprod!$B$1:$AG$1,0),FALSE)/1,0)-IFERROR(VLOOKUP($B128,'Slutlig allokering kvv'!$B$2:$AC$462,MATCH(O$3,'Slutlig allokering kvv'!$B$1:$AJ$1,0),FALSE)/1,0)</f>
        <v>0</v>
      </c>
      <c r="P128">
        <f>IFERROR(VLOOKUP($B128,Kraftvärmeprod!$B$1:$AH$479,MATCH(P$2,Kraftvärmeprod!$B$1:$AG$1,0),FALSE)/1,0)-IFERROR(VLOOKUP($B128,'Slutlig allokering kvv'!$B$2:$AC$462,MATCH(P$3,'Slutlig allokering kvv'!$B$1:$AJ$1,0),FALSE)/1,0)</f>
        <v>0</v>
      </c>
      <c r="Q128">
        <f>IFERROR(VLOOKUP($B128,Kraftvärmeprod!$B$1:$AH$479,MATCH(Q$2,Kraftvärmeprod!$B$1:$AG$1,0),FALSE)/1,0)-IFERROR(VLOOKUP($B128,'Slutlig allokering kvv'!$B$2:$AC$462,MATCH(Q$3,'Slutlig allokering kvv'!$B$1:$AJ$1,0),FALSE)/1,0)</f>
        <v>0</v>
      </c>
      <c r="R128">
        <f>IFERROR(VLOOKUP($B128,Kraftvärmeprod!$B$1:$AH$479,MATCH(R$2,Kraftvärmeprod!$B$1:$AG$1,0),FALSE)/1,0)-IFERROR(VLOOKUP($B128,'Slutlig allokering kvv'!$B$2:$AC$462,MATCH(R$3,'Slutlig allokering kvv'!$B$1:$AJ$1,0),FALSE)/1,0)</f>
        <v>0</v>
      </c>
      <c r="S128">
        <f>IFERROR(VLOOKUP($B128,Kraftvärmeprod!$B$1:$AH$479,MATCH(S$2,Kraftvärmeprod!$B$1:$AG$1,0),FALSE)/1,0)-IFERROR(VLOOKUP($B128,'Slutlig allokering kvv'!$B$2:$AC$462,MATCH(S$3,'Slutlig allokering kvv'!$B$1:$AJ$1,0),FALSE)/1,0)</f>
        <v>0</v>
      </c>
      <c r="T128">
        <f>IFERROR(VLOOKUP($B128,Kraftvärmeprod!$B$1:$AH$479,MATCH(T$2,Kraftvärmeprod!$B$1:$AG$1,0),FALSE)/1,0)-IFERROR(VLOOKUP($B128,'Slutlig allokering kvv'!$B$2:$AC$462,MATCH(T$3,'Slutlig allokering kvv'!$B$1:$AJ$1,0),FALSE)/1,0)</f>
        <v>0</v>
      </c>
      <c r="U128">
        <f>IFERROR(VLOOKUP($B128,Kraftvärmeprod!$B$1:$AH$479,MATCH(U$2,Kraftvärmeprod!$B$1:$AG$1,0),FALSE)/1,0)-IFERROR(VLOOKUP($B128,'Slutlig allokering kvv'!$B$2:$AC$462,MATCH(U$3,'Slutlig allokering kvv'!$B$1:$AJ$1,0),FALSE)/1,0)</f>
        <v>0</v>
      </c>
      <c r="V128">
        <f>IFERROR(VLOOKUP($B128,Kraftvärmeprod!$B$1:$AH$479,MATCH(V$2,Kraftvärmeprod!$B$1:$AG$1,0),FALSE)/1,0)-IFERROR(VLOOKUP($B128,'Slutlig allokering kvv'!$B$2:$AC$462,MATCH(V$3,'Slutlig allokering kvv'!$B$1:$AJ$1,0),FALSE)/1,0)</f>
        <v>0</v>
      </c>
      <c r="W128">
        <f>IFERROR(VLOOKUP($B128,Kraftvärmeprod!$B$1:$AH$479,MATCH(W$2,Kraftvärmeprod!$B$1:$AG$1,0),FALSE)/1,0)-IFERROR(VLOOKUP($B128,'Slutlig allokering kvv'!$B$2:$AC$462,MATCH(W$3,'Slutlig allokering kvv'!$B$1:$AJ$1,0),FALSE)/1,0)</f>
        <v>0</v>
      </c>
      <c r="X128">
        <f>IFERROR(VLOOKUP($B128,Kraftvärmeprod!$B$1:$AH$479,MATCH(X$2,Kraftvärmeprod!$B$1:$AG$1,0),FALSE)/1,0)-IFERROR(VLOOKUP($B128,'Slutlig allokering kvv'!$B$2:$AC$462,MATCH(X$3,'Slutlig allokering kvv'!$B$1:$AJ$1,0),FALSE)/1,0)</f>
        <v>0</v>
      </c>
      <c r="Y128">
        <f>IFERROR(VLOOKUP($B128,Kraftvärmeprod!$B$1:$AH$479,MATCH(Y$2,Kraftvärmeprod!$B$1:$AG$1,0),FALSE)/1,0)-IFERROR(VLOOKUP($B128,'Slutlig allokering kvv'!$B$2:$AC$462,MATCH(Y$3,'Slutlig allokering kvv'!$B$1:$AJ$1,0),FALSE)/1,0)</f>
        <v>0</v>
      </c>
      <c r="Z128">
        <f>IFERROR(VLOOKUP($B128,Kraftvärmeprod!$B$1:$AH$479,MATCH(Z$2,Kraftvärmeprod!$B$1:$AG$1,0),FALSE)/1,0)-IFERROR(VLOOKUP($B128,'Slutlig allokering kvv'!$B$2:$AC$462,MATCH(Z$3,'Slutlig allokering kvv'!$B$1:$AJ$1,0),FALSE)/1,0)</f>
        <v>0</v>
      </c>
      <c r="AA128">
        <f>IFERROR(VLOOKUP($B128,Kraftvärmeprod!$B$1:$AH$479,MATCH(AA$2,Kraftvärmeprod!$B$1:$AG$1,0),FALSE)/1,0)-IFERROR(VLOOKUP($B128,'Slutlig allokering kvv'!$B$2:$AC$462,MATCH(AA$3,'Slutlig allokering kvv'!$B$1:$AJ$1,0),FALSE)/1,0)</f>
        <v>0</v>
      </c>
      <c r="AB128">
        <f>IFERROR(VLOOKUP($B128,Kraftvärmeprod!$B$1:$AH$479,MATCH(AB$2,Kraftvärmeprod!$B$1:$AG$1,0),FALSE)/1,0)-IFERROR(VLOOKUP($B128,'Slutlig allokering kvv'!$B$2:$AC$462,MATCH(AB$3,'Slutlig allokering kvv'!$B$1:$AJ$1,0),FALSE)/1,0)</f>
        <v>0</v>
      </c>
      <c r="AE128">
        <f t="shared" si="2"/>
        <v>0</v>
      </c>
      <c r="AG128">
        <f>IFERROR(VLOOKUP(B128,'Slutlig allokering kvv'!$B$2:$AJ$462,MATCH("Summa justerad allokerad tillförd energi (utan hjälpel och rökgaskondensering):",'Slutlig allokering kvv'!$B$1:$AK$1,0),FALSE)/1,"")</f>
        <v>0</v>
      </c>
      <c r="AI128" s="23" t="str">
        <f>IFERROR(1-VLOOKUP(B128,'Slutlig allokering kvv'!$B$2:$AJ$462,MATCH("Andel av bränsle i kvv som allokerats till värme, exklusive rökgaskondensering och hjälpel",'Slutlig allokering kvv'!$B$1:$AK$1,0),FALSE),"")</f>
        <v/>
      </c>
      <c r="AK128" s="23" t="str">
        <f t="shared" si="3"/>
        <v/>
      </c>
    </row>
    <row r="129" spans="1:37" x14ac:dyDescent="0.25">
      <c r="A129" s="2" t="s">
        <v>177</v>
      </c>
      <c r="B129" s="2" t="s">
        <v>180</v>
      </c>
      <c r="C129" s="2" t="str">
        <f>IFERROR(VLOOKUP($B129,Kraftvärmeprod!$B$1:$AH$479,MATCH(C$3,Kraftvärmeprod!$B$1:$AG$1,0),FALSE)/1,"")</f>
        <v/>
      </c>
      <c r="D129" s="2" t="str">
        <f>IFERROR(VLOOKUP($B129,Kraftvärmeprod!$B$1:$AH$479,MATCH(D$3,Kraftvärmeprod!$B$1:$AG$1,0),FALSE)/1,"")</f>
        <v/>
      </c>
      <c r="E129">
        <f>IFERROR(VLOOKUP($B129,Kraftvärmeprod!$B$1:$AH$479,MATCH(E$2,Kraftvärmeprod!$B$1:$AG$1,0),FALSE)/1,0)-IFERROR(VLOOKUP($B129,'Slutlig allokering kvv'!$B$2:$AC$462,MATCH(E$3,'Slutlig allokering kvv'!$B$1:$AJ$1,0),FALSE)/1,0)</f>
        <v>0</v>
      </c>
      <c r="F129">
        <f>IFERROR(VLOOKUP($B129,Kraftvärmeprod!$B$1:$AH$479,MATCH(F$2,Kraftvärmeprod!$B$1:$AG$1,0),FALSE)/1,0)-IFERROR(VLOOKUP($B129,'Slutlig allokering kvv'!$B$2:$AC$462,MATCH(F$3,'Slutlig allokering kvv'!$B$1:$AJ$1,0),FALSE)/1,0)</f>
        <v>0</v>
      </c>
      <c r="G129">
        <f>IFERROR(VLOOKUP($B129,Kraftvärmeprod!$B$1:$AH$479,MATCH(G$2,Kraftvärmeprod!$B$1:$AG$1,0),FALSE)/1,0)-IFERROR(VLOOKUP($B129,'Slutlig allokering kvv'!$B$2:$AC$462,MATCH(G$3,'Slutlig allokering kvv'!$B$1:$AJ$1,0),FALSE)/1,0)</f>
        <v>0</v>
      </c>
      <c r="H129">
        <f>IFERROR(VLOOKUP($B129,Kraftvärmeprod!$B$1:$AH$479,MATCH(H$2,Kraftvärmeprod!$B$1:$AG$1,0),FALSE)/1,0)-IFERROR(VLOOKUP($B129,'Slutlig allokering kvv'!$B$2:$AC$462,MATCH(H$3,'Slutlig allokering kvv'!$B$1:$AJ$1,0),FALSE)/1,0)</f>
        <v>0</v>
      </c>
      <c r="I129">
        <f>IFERROR(VLOOKUP($B129,Kraftvärmeprod!$B$1:$AH$479,MATCH(I$2,Kraftvärmeprod!$B$1:$AG$1,0),FALSE)/1,0)-IFERROR(VLOOKUP($B129,'Slutlig allokering kvv'!$B$2:$AC$462,MATCH(I$3,'Slutlig allokering kvv'!$B$1:$AJ$1,0),FALSE)/1,0)</f>
        <v>0</v>
      </c>
      <c r="J129">
        <f>IFERROR(VLOOKUP($B129,Kraftvärmeprod!$B$1:$AH$479,MATCH(J$2,Kraftvärmeprod!$B$1:$AG$1,0),FALSE)/1,0)-IFERROR(VLOOKUP($B129,'Slutlig allokering kvv'!$B$2:$AC$462,MATCH(J$3,'Slutlig allokering kvv'!$B$1:$AJ$1,0),FALSE)/1,0)</f>
        <v>0</v>
      </c>
      <c r="K129">
        <f>IFERROR(VLOOKUP($B129,Kraftvärmeprod!$B$1:$AH$479,MATCH(K$2,Kraftvärmeprod!$B$1:$AG$1,0),FALSE)/1,0)-IFERROR(VLOOKUP($B129,'Slutlig allokering kvv'!$B$2:$AC$462,MATCH(K$3,'Slutlig allokering kvv'!$B$1:$AJ$1,0),FALSE)/1,0)</f>
        <v>0</v>
      </c>
      <c r="L129">
        <f>IFERROR(VLOOKUP($B129,Kraftvärmeprod!$B$1:$AH$479,MATCH(L$2,Kraftvärmeprod!$B$1:$AG$1,0),FALSE)/1,0)-IFERROR(VLOOKUP($B129,'Slutlig allokering kvv'!$B$2:$AC$462,MATCH(L$3,'Slutlig allokering kvv'!$B$1:$AJ$1,0),FALSE)/1,0)</f>
        <v>0</v>
      </c>
      <c r="M129" s="40">
        <f>IFERROR(VLOOKUP($B129,Miljö!$B$1:$S$477,MATCH(M$2,Miljö!$B$1:$X$1,0),FALSE)/1,0)-IFERROR(VLOOKUP($B129,'Slutlig allokering kvv'!$B$2:$AC$462,MATCH(M$3,'Slutlig allokering kvv'!$B$1:$AJ$1,0),FALSE)/1,0)</f>
        <v>0</v>
      </c>
      <c r="N129">
        <f>IFERROR(VLOOKUP($B129,Kraftvärmeprod!$B$1:$AH$479,MATCH(N$2,Kraftvärmeprod!$B$1:$AG$1,0),FALSE)/1,0)-IFERROR(VLOOKUP($B129,'Slutlig allokering kvv'!$B$2:$AC$462,MATCH(N$3,'Slutlig allokering kvv'!$B$1:$AJ$1,0),FALSE)/1,0)</f>
        <v>0</v>
      </c>
      <c r="O129">
        <f>IFERROR(VLOOKUP($B129,Kraftvärmeprod!$B$1:$AH$479,MATCH(O$2,Kraftvärmeprod!$B$1:$AG$1,0),FALSE)/1,0)-IFERROR(VLOOKUP($B129,'Slutlig allokering kvv'!$B$2:$AC$462,MATCH(O$3,'Slutlig allokering kvv'!$B$1:$AJ$1,0),FALSE)/1,0)</f>
        <v>0</v>
      </c>
      <c r="P129">
        <f>IFERROR(VLOOKUP($B129,Kraftvärmeprod!$B$1:$AH$479,MATCH(P$2,Kraftvärmeprod!$B$1:$AG$1,0),FALSE)/1,0)-IFERROR(VLOOKUP($B129,'Slutlig allokering kvv'!$B$2:$AC$462,MATCH(P$3,'Slutlig allokering kvv'!$B$1:$AJ$1,0),FALSE)/1,0)</f>
        <v>0</v>
      </c>
      <c r="Q129">
        <f>IFERROR(VLOOKUP($B129,Kraftvärmeprod!$B$1:$AH$479,MATCH(Q$2,Kraftvärmeprod!$B$1:$AG$1,0),FALSE)/1,0)-IFERROR(VLOOKUP($B129,'Slutlig allokering kvv'!$B$2:$AC$462,MATCH(Q$3,'Slutlig allokering kvv'!$B$1:$AJ$1,0),FALSE)/1,0)</f>
        <v>0</v>
      </c>
      <c r="R129">
        <f>IFERROR(VLOOKUP($B129,Kraftvärmeprod!$B$1:$AH$479,MATCH(R$2,Kraftvärmeprod!$B$1:$AG$1,0),FALSE)/1,0)-IFERROR(VLOOKUP($B129,'Slutlig allokering kvv'!$B$2:$AC$462,MATCH(R$3,'Slutlig allokering kvv'!$B$1:$AJ$1,0),FALSE)/1,0)</f>
        <v>0</v>
      </c>
      <c r="S129">
        <f>IFERROR(VLOOKUP($B129,Kraftvärmeprod!$B$1:$AH$479,MATCH(S$2,Kraftvärmeprod!$B$1:$AG$1,0),FALSE)/1,0)-IFERROR(VLOOKUP($B129,'Slutlig allokering kvv'!$B$2:$AC$462,MATCH(S$3,'Slutlig allokering kvv'!$B$1:$AJ$1,0),FALSE)/1,0)</f>
        <v>0</v>
      </c>
      <c r="T129">
        <f>IFERROR(VLOOKUP($B129,Kraftvärmeprod!$B$1:$AH$479,MATCH(T$2,Kraftvärmeprod!$B$1:$AG$1,0),FALSE)/1,0)-IFERROR(VLOOKUP($B129,'Slutlig allokering kvv'!$B$2:$AC$462,MATCH(T$3,'Slutlig allokering kvv'!$B$1:$AJ$1,0),FALSE)/1,0)</f>
        <v>0</v>
      </c>
      <c r="U129">
        <f>IFERROR(VLOOKUP($B129,Kraftvärmeprod!$B$1:$AH$479,MATCH(U$2,Kraftvärmeprod!$B$1:$AG$1,0),FALSE)/1,0)-IFERROR(VLOOKUP($B129,'Slutlig allokering kvv'!$B$2:$AC$462,MATCH(U$3,'Slutlig allokering kvv'!$B$1:$AJ$1,0),FALSE)/1,0)</f>
        <v>0</v>
      </c>
      <c r="V129">
        <f>IFERROR(VLOOKUP($B129,Kraftvärmeprod!$B$1:$AH$479,MATCH(V$2,Kraftvärmeprod!$B$1:$AG$1,0),FALSE)/1,0)-IFERROR(VLOOKUP($B129,'Slutlig allokering kvv'!$B$2:$AC$462,MATCH(V$3,'Slutlig allokering kvv'!$B$1:$AJ$1,0),FALSE)/1,0)</f>
        <v>0</v>
      </c>
      <c r="W129">
        <f>IFERROR(VLOOKUP($B129,Kraftvärmeprod!$B$1:$AH$479,MATCH(W$2,Kraftvärmeprod!$B$1:$AG$1,0),FALSE)/1,0)-IFERROR(VLOOKUP($B129,'Slutlig allokering kvv'!$B$2:$AC$462,MATCH(W$3,'Slutlig allokering kvv'!$B$1:$AJ$1,0),FALSE)/1,0)</f>
        <v>0</v>
      </c>
      <c r="X129">
        <f>IFERROR(VLOOKUP($B129,Kraftvärmeprod!$B$1:$AH$479,MATCH(X$2,Kraftvärmeprod!$B$1:$AG$1,0),FALSE)/1,0)-IFERROR(VLOOKUP($B129,'Slutlig allokering kvv'!$B$2:$AC$462,MATCH(X$3,'Slutlig allokering kvv'!$B$1:$AJ$1,0),FALSE)/1,0)</f>
        <v>0</v>
      </c>
      <c r="Y129">
        <f>IFERROR(VLOOKUP($B129,Kraftvärmeprod!$B$1:$AH$479,MATCH(Y$2,Kraftvärmeprod!$B$1:$AG$1,0),FALSE)/1,0)-IFERROR(VLOOKUP($B129,'Slutlig allokering kvv'!$B$2:$AC$462,MATCH(Y$3,'Slutlig allokering kvv'!$B$1:$AJ$1,0),FALSE)/1,0)</f>
        <v>0</v>
      </c>
      <c r="Z129">
        <f>IFERROR(VLOOKUP($B129,Kraftvärmeprod!$B$1:$AH$479,MATCH(Z$2,Kraftvärmeprod!$B$1:$AG$1,0),FALSE)/1,0)-IFERROR(VLOOKUP($B129,'Slutlig allokering kvv'!$B$2:$AC$462,MATCH(Z$3,'Slutlig allokering kvv'!$B$1:$AJ$1,0),FALSE)/1,0)</f>
        <v>0</v>
      </c>
      <c r="AA129">
        <f>IFERROR(VLOOKUP($B129,Kraftvärmeprod!$B$1:$AH$479,MATCH(AA$2,Kraftvärmeprod!$B$1:$AG$1,0),FALSE)/1,0)-IFERROR(VLOOKUP($B129,'Slutlig allokering kvv'!$B$2:$AC$462,MATCH(AA$3,'Slutlig allokering kvv'!$B$1:$AJ$1,0),FALSE)/1,0)</f>
        <v>0</v>
      </c>
      <c r="AB129">
        <f>IFERROR(VLOOKUP($B129,Kraftvärmeprod!$B$1:$AH$479,MATCH(AB$2,Kraftvärmeprod!$B$1:$AG$1,0),FALSE)/1,0)-IFERROR(VLOOKUP($B129,'Slutlig allokering kvv'!$B$2:$AC$462,MATCH(AB$3,'Slutlig allokering kvv'!$B$1:$AJ$1,0),FALSE)/1,0)</f>
        <v>0</v>
      </c>
      <c r="AE129">
        <f t="shared" si="2"/>
        <v>0</v>
      </c>
      <c r="AG129">
        <f>IFERROR(VLOOKUP(B129,'Slutlig allokering kvv'!$B$2:$AJ$462,MATCH("Summa justerad allokerad tillförd energi (utan hjälpel och rökgaskondensering):",'Slutlig allokering kvv'!$B$1:$AK$1,0),FALSE)/1,"")</f>
        <v>0</v>
      </c>
      <c r="AI129" s="23" t="str">
        <f>IFERROR(1-VLOOKUP(B129,'Slutlig allokering kvv'!$B$2:$AJ$462,MATCH("Andel av bränsle i kvv som allokerats till värme, exklusive rökgaskondensering och hjälpel",'Slutlig allokering kvv'!$B$1:$AK$1,0),FALSE),"")</f>
        <v/>
      </c>
      <c r="AK129" s="23" t="str">
        <f t="shared" si="3"/>
        <v/>
      </c>
    </row>
    <row r="130" spans="1:37" x14ac:dyDescent="0.25">
      <c r="A130" s="2" t="s">
        <v>181</v>
      </c>
      <c r="B130" s="2" t="s">
        <v>182</v>
      </c>
      <c r="C130" s="2">
        <f>IFERROR(VLOOKUP($B130,Kraftvärmeprod!$B$1:$AH$479,MATCH(C$3,Kraftvärmeprod!$B$1:$AG$1,0),FALSE)/1,"")</f>
        <v>319</v>
      </c>
      <c r="D130" s="2">
        <f>IFERROR(VLOOKUP($B130,Kraftvärmeprod!$B$1:$AH$479,MATCH(D$3,Kraftvärmeprod!$B$1:$AG$1,0),FALSE)/1,"")</f>
        <v>71.099999999999994</v>
      </c>
      <c r="E130">
        <f>IFERROR(VLOOKUP($B130,Kraftvärmeprod!$B$1:$AH$479,MATCH(E$2,Kraftvärmeprod!$B$1:$AG$1,0),FALSE)/1,0)-IFERROR(VLOOKUP($B130,'Slutlig allokering kvv'!$B$2:$AC$462,MATCH(E$3,'Slutlig allokering kvv'!$B$1:$AJ$1,0),FALSE)/1,0)</f>
        <v>138.54700000000003</v>
      </c>
      <c r="F130">
        <f>IFERROR(VLOOKUP($B130,Kraftvärmeprod!$B$1:$AH$479,MATCH(F$2,Kraftvärmeprod!$B$1:$AG$1,0),FALSE)/1,0)-IFERROR(VLOOKUP($B130,'Slutlig allokering kvv'!$B$2:$AC$462,MATCH(F$3,'Slutlig allokering kvv'!$B$1:$AJ$1,0),FALSE)/1,0)</f>
        <v>0</v>
      </c>
      <c r="G130">
        <f>IFERROR(VLOOKUP($B130,Kraftvärmeprod!$B$1:$AH$479,MATCH(G$2,Kraftvärmeprod!$B$1:$AG$1,0),FALSE)/1,0)-IFERROR(VLOOKUP($B130,'Slutlig allokering kvv'!$B$2:$AC$462,MATCH(G$3,'Slutlig allokering kvv'!$B$1:$AJ$1,0),FALSE)/1,0)</f>
        <v>0</v>
      </c>
      <c r="H130">
        <f>IFERROR(VLOOKUP($B130,Kraftvärmeprod!$B$1:$AH$479,MATCH(H$2,Kraftvärmeprod!$B$1:$AG$1,0),FALSE)/1,0)-IFERROR(VLOOKUP($B130,'Slutlig allokering kvv'!$B$2:$AC$462,MATCH(H$3,'Slutlig allokering kvv'!$B$1:$AJ$1,0),FALSE)/1,0)</f>
        <v>0</v>
      </c>
      <c r="I130">
        <f>IFERROR(VLOOKUP($B130,Kraftvärmeprod!$B$1:$AH$479,MATCH(I$2,Kraftvärmeprod!$B$1:$AG$1,0),FALSE)/1,0)-IFERROR(VLOOKUP($B130,'Slutlig allokering kvv'!$B$2:$AC$462,MATCH(I$3,'Slutlig allokering kvv'!$B$1:$AJ$1,0),FALSE)/1,0)</f>
        <v>0.61806000000000005</v>
      </c>
      <c r="J130">
        <f>IFERROR(VLOOKUP($B130,Kraftvärmeprod!$B$1:$AH$479,MATCH(J$2,Kraftvärmeprod!$B$1:$AG$1,0),FALSE)/1,0)-IFERROR(VLOOKUP($B130,'Slutlig allokering kvv'!$B$2:$AC$462,MATCH(J$3,'Slutlig allokering kvv'!$B$1:$AJ$1,0),FALSE)/1,0)</f>
        <v>0</v>
      </c>
      <c r="K130">
        <f>IFERROR(VLOOKUP($B130,Kraftvärmeprod!$B$1:$AH$479,MATCH(K$2,Kraftvärmeprod!$B$1:$AG$1,0),FALSE)/1,0)-IFERROR(VLOOKUP($B130,'Slutlig allokering kvv'!$B$2:$AC$462,MATCH(K$3,'Slutlig allokering kvv'!$B$1:$AJ$1,0),FALSE)/1,0)</f>
        <v>0</v>
      </c>
      <c r="L130">
        <f>IFERROR(VLOOKUP($B130,Kraftvärmeprod!$B$1:$AH$479,MATCH(L$2,Kraftvärmeprod!$B$1:$AG$1,0),FALSE)/1,0)-IFERROR(VLOOKUP($B130,'Slutlig allokering kvv'!$B$2:$AC$462,MATCH(L$3,'Slutlig allokering kvv'!$B$1:$AJ$1,0),FALSE)/1,0)</f>
        <v>33.215500000000006</v>
      </c>
      <c r="M130" s="40">
        <f>IFERROR(VLOOKUP($B130,Miljö!$B$1:$S$477,MATCH(M$2,Miljö!$B$1:$X$1,0),FALSE)/1,0)-IFERROR(VLOOKUP($B130,'Slutlig allokering kvv'!$B$2:$AC$462,MATCH(M$3,'Slutlig allokering kvv'!$B$1:$AJ$1,0),FALSE)/1,0)</f>
        <v>7.7933999999999983</v>
      </c>
      <c r="N130">
        <f>IFERROR(VLOOKUP($B130,Kraftvärmeprod!$B$1:$AH$479,MATCH(N$2,Kraftvärmeprod!$B$1:$AG$1,0),FALSE)/1,0)-IFERROR(VLOOKUP($B130,'Slutlig allokering kvv'!$B$2:$AC$462,MATCH(N$3,'Slutlig allokering kvv'!$B$1:$AJ$1,0),FALSE)/1,0)</f>
        <v>0</v>
      </c>
      <c r="O130">
        <f>IFERROR(VLOOKUP($B130,Kraftvärmeprod!$B$1:$AH$479,MATCH(O$2,Kraftvärmeprod!$B$1:$AG$1,0),FALSE)/1,0)-IFERROR(VLOOKUP($B130,'Slutlig allokering kvv'!$B$2:$AC$462,MATCH(O$3,'Slutlig allokering kvv'!$B$1:$AJ$1,0),FALSE)/1,0)</f>
        <v>0</v>
      </c>
      <c r="P130">
        <f>IFERROR(VLOOKUP($B130,Kraftvärmeprod!$B$1:$AH$479,MATCH(P$2,Kraftvärmeprod!$B$1:$AG$1,0),FALSE)/1,0)-IFERROR(VLOOKUP($B130,'Slutlig allokering kvv'!$B$2:$AC$462,MATCH(P$3,'Slutlig allokering kvv'!$B$1:$AJ$1,0),FALSE)/1,0)</f>
        <v>0</v>
      </c>
      <c r="Q130">
        <f>IFERROR(VLOOKUP($B130,Kraftvärmeprod!$B$1:$AH$479,MATCH(Q$2,Kraftvärmeprod!$B$1:$AG$1,0),FALSE)/1,0)-IFERROR(VLOOKUP($B130,'Slutlig allokering kvv'!$B$2:$AC$462,MATCH(Q$3,'Slutlig allokering kvv'!$B$1:$AJ$1,0),FALSE)/1,0)</f>
        <v>0</v>
      </c>
      <c r="R130">
        <f>IFERROR(VLOOKUP($B130,Kraftvärmeprod!$B$1:$AH$479,MATCH(R$2,Kraftvärmeprod!$B$1:$AG$1,0),FALSE)/1,0)-IFERROR(VLOOKUP($B130,'Slutlig allokering kvv'!$B$2:$AC$462,MATCH(R$3,'Slutlig allokering kvv'!$B$1:$AJ$1,0),FALSE)/1,0)</f>
        <v>0</v>
      </c>
      <c r="S130">
        <f>IFERROR(VLOOKUP($B130,Kraftvärmeprod!$B$1:$AH$479,MATCH(S$2,Kraftvärmeprod!$B$1:$AG$1,0),FALSE)/1,0)-IFERROR(VLOOKUP($B130,'Slutlig allokering kvv'!$B$2:$AC$462,MATCH(S$3,'Slutlig allokering kvv'!$B$1:$AJ$1,0),FALSE)/1,0)</f>
        <v>0</v>
      </c>
      <c r="T130">
        <f>IFERROR(VLOOKUP($B130,Kraftvärmeprod!$B$1:$AH$479,MATCH(T$2,Kraftvärmeprod!$B$1:$AG$1,0),FALSE)/1,0)-IFERROR(VLOOKUP($B130,'Slutlig allokering kvv'!$B$2:$AC$462,MATCH(T$3,'Slutlig allokering kvv'!$B$1:$AJ$1,0),FALSE)/1,0)</f>
        <v>0</v>
      </c>
      <c r="U130">
        <f>IFERROR(VLOOKUP($B130,Kraftvärmeprod!$B$1:$AH$479,MATCH(U$2,Kraftvärmeprod!$B$1:$AG$1,0),FALSE)/1,0)-IFERROR(VLOOKUP($B130,'Slutlig allokering kvv'!$B$2:$AC$462,MATCH(U$3,'Slutlig allokering kvv'!$B$1:$AJ$1,0),FALSE)/1,0)</f>
        <v>0</v>
      </c>
      <c r="V130">
        <f>IFERROR(VLOOKUP($B130,Kraftvärmeprod!$B$1:$AH$479,MATCH(V$2,Kraftvärmeprod!$B$1:$AG$1,0),FALSE)/1,0)-IFERROR(VLOOKUP($B130,'Slutlig allokering kvv'!$B$2:$AC$462,MATCH(V$3,'Slutlig allokering kvv'!$B$1:$AJ$1,0),FALSE)/1,0)</f>
        <v>0</v>
      </c>
      <c r="W130">
        <f>IFERROR(VLOOKUP($B130,Kraftvärmeprod!$B$1:$AH$479,MATCH(W$2,Kraftvärmeprod!$B$1:$AG$1,0),FALSE)/1,0)-IFERROR(VLOOKUP($B130,'Slutlig allokering kvv'!$B$2:$AC$462,MATCH(W$3,'Slutlig allokering kvv'!$B$1:$AJ$1,0),FALSE)/1,0)</f>
        <v>0</v>
      </c>
      <c r="X130">
        <f>IFERROR(VLOOKUP($B130,Kraftvärmeprod!$B$1:$AH$479,MATCH(X$2,Kraftvärmeprod!$B$1:$AG$1,0),FALSE)/1,0)-IFERROR(VLOOKUP($B130,'Slutlig allokering kvv'!$B$2:$AC$462,MATCH(X$3,'Slutlig allokering kvv'!$B$1:$AJ$1,0),FALSE)/1,0)</f>
        <v>0</v>
      </c>
      <c r="Y130">
        <f>IFERROR(VLOOKUP($B130,Kraftvärmeprod!$B$1:$AH$479,MATCH(Y$2,Kraftvärmeprod!$B$1:$AG$1,0),FALSE)/1,0)-IFERROR(VLOOKUP($B130,'Slutlig allokering kvv'!$B$2:$AC$462,MATCH(Y$3,'Slutlig allokering kvv'!$B$1:$AJ$1,0),FALSE)/1,0)</f>
        <v>0</v>
      </c>
      <c r="Z130">
        <f>IFERROR(VLOOKUP($B130,Kraftvärmeprod!$B$1:$AH$479,MATCH(Z$2,Kraftvärmeprod!$B$1:$AG$1,0),FALSE)/1,0)-IFERROR(VLOOKUP($B130,'Slutlig allokering kvv'!$B$2:$AC$462,MATCH(Z$3,'Slutlig allokering kvv'!$B$1:$AJ$1,0),FALSE)/1,0)</f>
        <v>0</v>
      </c>
      <c r="AA130">
        <f>IFERROR(VLOOKUP($B130,Kraftvärmeprod!$B$1:$AH$479,MATCH(AA$2,Kraftvärmeprod!$B$1:$AG$1,0),FALSE)/1,0)-IFERROR(VLOOKUP($B130,'Slutlig allokering kvv'!$B$2:$AC$462,MATCH(AA$3,'Slutlig allokering kvv'!$B$1:$AJ$1,0),FALSE)/1,0)</f>
        <v>0</v>
      </c>
      <c r="AB130">
        <f>IFERROR(VLOOKUP($B130,Kraftvärmeprod!$B$1:$AH$479,MATCH(AB$2,Kraftvärmeprod!$B$1:$AG$1,0),FALSE)/1,0)-IFERROR(VLOOKUP($B130,'Slutlig allokering kvv'!$B$2:$AC$462,MATCH(AB$3,'Slutlig allokering kvv'!$B$1:$AJ$1,0),FALSE)/1,0)</f>
        <v>0</v>
      </c>
      <c r="AE130">
        <f t="shared" si="2"/>
        <v>172.38056000000006</v>
      </c>
      <c r="AG130">
        <f>IFERROR(VLOOKUP(B130,'Slutlig allokering kvv'!$B$2:$AJ$462,MATCH("Summa justerad allokerad tillförd energi (utan hjälpel och rökgaskondensering):",'Slutlig allokering kvv'!$B$1:$AK$1,0),FALSE)/1,"")</f>
        <v>252.80843999999996</v>
      </c>
      <c r="AI130" s="23">
        <f>IFERROR(1-VLOOKUP(B130,'Slutlig allokering kvv'!$B$2:$AJ$462,MATCH("Andel av bränsle i kvv som allokerats till värme, exklusive rökgaskondensering och hjälpel",'Slutlig allokering kvv'!$B$1:$AK$1,0),FALSE),"")</f>
        <v>0.40542102453261974</v>
      </c>
      <c r="AK130" s="23">
        <f t="shared" si="3"/>
        <v>0.40542102453261974</v>
      </c>
    </row>
    <row r="131" spans="1:37" x14ac:dyDescent="0.25">
      <c r="A131" s="2" t="s">
        <v>183</v>
      </c>
      <c r="B131" s="2" t="s">
        <v>184</v>
      </c>
      <c r="C131" s="2" t="str">
        <f>IFERROR(VLOOKUP($B131,Kraftvärmeprod!$B$1:$AH$479,MATCH(C$3,Kraftvärmeprod!$B$1:$AG$1,0),FALSE)/1,"")</f>
        <v/>
      </c>
      <c r="D131" s="2" t="str">
        <f>IFERROR(VLOOKUP($B131,Kraftvärmeprod!$B$1:$AH$479,MATCH(D$3,Kraftvärmeprod!$B$1:$AG$1,0),FALSE)/1,"")</f>
        <v/>
      </c>
      <c r="E131">
        <f>IFERROR(VLOOKUP($B131,Kraftvärmeprod!$B$1:$AH$479,MATCH(E$2,Kraftvärmeprod!$B$1:$AG$1,0),FALSE)/1,0)-IFERROR(VLOOKUP($B131,'Slutlig allokering kvv'!$B$2:$AC$462,MATCH(E$3,'Slutlig allokering kvv'!$B$1:$AJ$1,0),FALSE)/1,0)</f>
        <v>0</v>
      </c>
      <c r="F131">
        <f>IFERROR(VLOOKUP($B131,Kraftvärmeprod!$B$1:$AH$479,MATCH(F$2,Kraftvärmeprod!$B$1:$AG$1,0),FALSE)/1,0)-IFERROR(VLOOKUP($B131,'Slutlig allokering kvv'!$B$2:$AC$462,MATCH(F$3,'Slutlig allokering kvv'!$B$1:$AJ$1,0),FALSE)/1,0)</f>
        <v>0</v>
      </c>
      <c r="G131">
        <f>IFERROR(VLOOKUP($B131,Kraftvärmeprod!$B$1:$AH$479,MATCH(G$2,Kraftvärmeprod!$B$1:$AG$1,0),FALSE)/1,0)-IFERROR(VLOOKUP($B131,'Slutlig allokering kvv'!$B$2:$AC$462,MATCH(G$3,'Slutlig allokering kvv'!$B$1:$AJ$1,0),FALSE)/1,0)</f>
        <v>0</v>
      </c>
      <c r="H131">
        <f>IFERROR(VLOOKUP($B131,Kraftvärmeprod!$B$1:$AH$479,MATCH(H$2,Kraftvärmeprod!$B$1:$AG$1,0),FALSE)/1,0)-IFERROR(VLOOKUP($B131,'Slutlig allokering kvv'!$B$2:$AC$462,MATCH(H$3,'Slutlig allokering kvv'!$B$1:$AJ$1,0),FALSE)/1,0)</f>
        <v>0</v>
      </c>
      <c r="I131">
        <f>IFERROR(VLOOKUP($B131,Kraftvärmeprod!$B$1:$AH$479,MATCH(I$2,Kraftvärmeprod!$B$1:$AG$1,0),FALSE)/1,0)-IFERROR(VLOOKUP($B131,'Slutlig allokering kvv'!$B$2:$AC$462,MATCH(I$3,'Slutlig allokering kvv'!$B$1:$AJ$1,0),FALSE)/1,0)</f>
        <v>0</v>
      </c>
      <c r="J131">
        <f>IFERROR(VLOOKUP($B131,Kraftvärmeprod!$B$1:$AH$479,MATCH(J$2,Kraftvärmeprod!$B$1:$AG$1,0),FALSE)/1,0)-IFERROR(VLOOKUP($B131,'Slutlig allokering kvv'!$B$2:$AC$462,MATCH(J$3,'Slutlig allokering kvv'!$B$1:$AJ$1,0),FALSE)/1,0)</f>
        <v>0</v>
      </c>
      <c r="K131">
        <f>IFERROR(VLOOKUP($B131,Kraftvärmeprod!$B$1:$AH$479,MATCH(K$2,Kraftvärmeprod!$B$1:$AG$1,0),FALSE)/1,0)-IFERROR(VLOOKUP($B131,'Slutlig allokering kvv'!$B$2:$AC$462,MATCH(K$3,'Slutlig allokering kvv'!$B$1:$AJ$1,0),FALSE)/1,0)</f>
        <v>0</v>
      </c>
      <c r="L131">
        <f>IFERROR(VLOOKUP($B131,Kraftvärmeprod!$B$1:$AH$479,MATCH(L$2,Kraftvärmeprod!$B$1:$AG$1,0),FALSE)/1,0)-IFERROR(VLOOKUP($B131,'Slutlig allokering kvv'!$B$2:$AC$462,MATCH(L$3,'Slutlig allokering kvv'!$B$1:$AJ$1,0),FALSE)/1,0)</f>
        <v>0</v>
      </c>
      <c r="M131" s="40">
        <f>IFERROR(VLOOKUP($B131,Miljö!$B$1:$S$477,MATCH(M$2,Miljö!$B$1:$X$1,0),FALSE)/1,0)-IFERROR(VLOOKUP($B131,'Slutlig allokering kvv'!$B$2:$AC$462,MATCH(M$3,'Slutlig allokering kvv'!$B$1:$AJ$1,0),FALSE)/1,0)</f>
        <v>0</v>
      </c>
      <c r="N131">
        <f>IFERROR(VLOOKUP($B131,Kraftvärmeprod!$B$1:$AH$479,MATCH(N$2,Kraftvärmeprod!$B$1:$AG$1,0),FALSE)/1,0)-IFERROR(VLOOKUP($B131,'Slutlig allokering kvv'!$B$2:$AC$462,MATCH(N$3,'Slutlig allokering kvv'!$B$1:$AJ$1,0),FALSE)/1,0)</f>
        <v>0</v>
      </c>
      <c r="O131">
        <f>IFERROR(VLOOKUP($B131,Kraftvärmeprod!$B$1:$AH$479,MATCH(O$2,Kraftvärmeprod!$B$1:$AG$1,0),FALSE)/1,0)-IFERROR(VLOOKUP($B131,'Slutlig allokering kvv'!$B$2:$AC$462,MATCH(O$3,'Slutlig allokering kvv'!$B$1:$AJ$1,0),FALSE)/1,0)</f>
        <v>0</v>
      </c>
      <c r="P131">
        <f>IFERROR(VLOOKUP($B131,Kraftvärmeprod!$B$1:$AH$479,MATCH(P$2,Kraftvärmeprod!$B$1:$AG$1,0),FALSE)/1,0)-IFERROR(VLOOKUP($B131,'Slutlig allokering kvv'!$B$2:$AC$462,MATCH(P$3,'Slutlig allokering kvv'!$B$1:$AJ$1,0),FALSE)/1,0)</f>
        <v>0</v>
      </c>
      <c r="Q131">
        <f>IFERROR(VLOOKUP($B131,Kraftvärmeprod!$B$1:$AH$479,MATCH(Q$2,Kraftvärmeprod!$B$1:$AG$1,0),FALSE)/1,0)-IFERROR(VLOOKUP($B131,'Slutlig allokering kvv'!$B$2:$AC$462,MATCH(Q$3,'Slutlig allokering kvv'!$B$1:$AJ$1,0),FALSE)/1,0)</f>
        <v>0</v>
      </c>
      <c r="R131">
        <f>IFERROR(VLOOKUP($B131,Kraftvärmeprod!$B$1:$AH$479,MATCH(R$2,Kraftvärmeprod!$B$1:$AG$1,0),FALSE)/1,0)-IFERROR(VLOOKUP($B131,'Slutlig allokering kvv'!$B$2:$AC$462,MATCH(R$3,'Slutlig allokering kvv'!$B$1:$AJ$1,0),FALSE)/1,0)</f>
        <v>0</v>
      </c>
      <c r="S131">
        <f>IFERROR(VLOOKUP($B131,Kraftvärmeprod!$B$1:$AH$479,MATCH(S$2,Kraftvärmeprod!$B$1:$AG$1,0),FALSE)/1,0)-IFERROR(VLOOKUP($B131,'Slutlig allokering kvv'!$B$2:$AC$462,MATCH(S$3,'Slutlig allokering kvv'!$B$1:$AJ$1,0),FALSE)/1,0)</f>
        <v>0</v>
      </c>
      <c r="T131">
        <f>IFERROR(VLOOKUP($B131,Kraftvärmeprod!$B$1:$AH$479,MATCH(T$2,Kraftvärmeprod!$B$1:$AG$1,0),FALSE)/1,0)-IFERROR(VLOOKUP($B131,'Slutlig allokering kvv'!$B$2:$AC$462,MATCH(T$3,'Slutlig allokering kvv'!$B$1:$AJ$1,0),FALSE)/1,0)</f>
        <v>0</v>
      </c>
      <c r="U131">
        <f>IFERROR(VLOOKUP($B131,Kraftvärmeprod!$B$1:$AH$479,MATCH(U$2,Kraftvärmeprod!$B$1:$AG$1,0),FALSE)/1,0)-IFERROR(VLOOKUP($B131,'Slutlig allokering kvv'!$B$2:$AC$462,MATCH(U$3,'Slutlig allokering kvv'!$B$1:$AJ$1,0),FALSE)/1,0)</f>
        <v>0</v>
      </c>
      <c r="V131">
        <f>IFERROR(VLOOKUP($B131,Kraftvärmeprod!$B$1:$AH$479,MATCH(V$2,Kraftvärmeprod!$B$1:$AG$1,0),FALSE)/1,0)-IFERROR(VLOOKUP($B131,'Slutlig allokering kvv'!$B$2:$AC$462,MATCH(V$3,'Slutlig allokering kvv'!$B$1:$AJ$1,0),FALSE)/1,0)</f>
        <v>0</v>
      </c>
      <c r="W131">
        <f>IFERROR(VLOOKUP($B131,Kraftvärmeprod!$B$1:$AH$479,MATCH(W$2,Kraftvärmeprod!$B$1:$AG$1,0),FALSE)/1,0)-IFERROR(VLOOKUP($B131,'Slutlig allokering kvv'!$B$2:$AC$462,MATCH(W$3,'Slutlig allokering kvv'!$B$1:$AJ$1,0),FALSE)/1,0)</f>
        <v>0</v>
      </c>
      <c r="X131">
        <f>IFERROR(VLOOKUP($B131,Kraftvärmeprod!$B$1:$AH$479,MATCH(X$2,Kraftvärmeprod!$B$1:$AG$1,0),FALSE)/1,0)-IFERROR(VLOOKUP($B131,'Slutlig allokering kvv'!$B$2:$AC$462,MATCH(X$3,'Slutlig allokering kvv'!$B$1:$AJ$1,0),FALSE)/1,0)</f>
        <v>0</v>
      </c>
      <c r="Y131">
        <f>IFERROR(VLOOKUP($B131,Kraftvärmeprod!$B$1:$AH$479,MATCH(Y$2,Kraftvärmeprod!$B$1:$AG$1,0),FALSE)/1,0)-IFERROR(VLOOKUP($B131,'Slutlig allokering kvv'!$B$2:$AC$462,MATCH(Y$3,'Slutlig allokering kvv'!$B$1:$AJ$1,0),FALSE)/1,0)</f>
        <v>0</v>
      </c>
      <c r="Z131">
        <f>IFERROR(VLOOKUP($B131,Kraftvärmeprod!$B$1:$AH$479,MATCH(Z$2,Kraftvärmeprod!$B$1:$AG$1,0),FALSE)/1,0)-IFERROR(VLOOKUP($B131,'Slutlig allokering kvv'!$B$2:$AC$462,MATCH(Z$3,'Slutlig allokering kvv'!$B$1:$AJ$1,0),FALSE)/1,0)</f>
        <v>0</v>
      </c>
      <c r="AA131">
        <f>IFERROR(VLOOKUP($B131,Kraftvärmeprod!$B$1:$AH$479,MATCH(AA$2,Kraftvärmeprod!$B$1:$AG$1,0),FALSE)/1,0)-IFERROR(VLOOKUP($B131,'Slutlig allokering kvv'!$B$2:$AC$462,MATCH(AA$3,'Slutlig allokering kvv'!$B$1:$AJ$1,0),FALSE)/1,0)</f>
        <v>0</v>
      </c>
      <c r="AB131">
        <f>IFERROR(VLOOKUP($B131,Kraftvärmeprod!$B$1:$AH$479,MATCH(AB$2,Kraftvärmeprod!$B$1:$AG$1,0),FALSE)/1,0)-IFERROR(VLOOKUP($B131,'Slutlig allokering kvv'!$B$2:$AC$462,MATCH(AB$3,'Slutlig allokering kvv'!$B$1:$AJ$1,0),FALSE)/1,0)</f>
        <v>0</v>
      </c>
      <c r="AE131">
        <f t="shared" si="2"/>
        <v>0</v>
      </c>
      <c r="AG131">
        <f>IFERROR(VLOOKUP(B131,'Slutlig allokering kvv'!$B$2:$AJ$462,MATCH("Summa justerad allokerad tillförd energi (utan hjälpel och rökgaskondensering):",'Slutlig allokering kvv'!$B$1:$AK$1,0),FALSE)/1,"")</f>
        <v>0</v>
      </c>
      <c r="AI131" s="23" t="str">
        <f>IFERROR(1-VLOOKUP(B131,'Slutlig allokering kvv'!$B$2:$AJ$462,MATCH("Andel av bränsle i kvv som allokerats till värme, exklusive rökgaskondensering och hjälpel",'Slutlig allokering kvv'!$B$1:$AK$1,0),FALSE),"")</f>
        <v/>
      </c>
      <c r="AK131" s="23" t="str">
        <f t="shared" si="3"/>
        <v/>
      </c>
    </row>
    <row r="132" spans="1:37" x14ac:dyDescent="0.25">
      <c r="A132" s="2" t="s">
        <v>185</v>
      </c>
      <c r="B132" s="2" t="s">
        <v>186</v>
      </c>
      <c r="C132" s="2">
        <f>IFERROR(VLOOKUP($B132,Kraftvärmeprod!$B$1:$AH$479,MATCH(C$3,Kraftvärmeprod!$B$1:$AG$1,0),FALSE)/1,"")</f>
        <v>39.9</v>
      </c>
      <c r="D132" s="2">
        <f>IFERROR(VLOOKUP($B132,Kraftvärmeprod!$B$1:$AH$479,MATCH(D$3,Kraftvärmeprod!$B$1:$AG$1,0),FALSE)/1,"")</f>
        <v>8.4</v>
      </c>
      <c r="E132">
        <f>IFERROR(VLOOKUP($B132,Kraftvärmeprod!$B$1:$AH$479,MATCH(E$2,Kraftvärmeprod!$B$1:$AG$1,0),FALSE)/1,0)-IFERROR(VLOOKUP($B132,'Slutlig allokering kvv'!$B$2:$AC$462,MATCH(E$3,'Slutlig allokering kvv'!$B$1:$AJ$1,0),FALSE)/1,0)</f>
        <v>0</v>
      </c>
      <c r="F132">
        <f>IFERROR(VLOOKUP($B132,Kraftvärmeprod!$B$1:$AH$479,MATCH(F$2,Kraftvärmeprod!$B$1:$AG$1,0),FALSE)/1,0)-IFERROR(VLOOKUP($B132,'Slutlig allokering kvv'!$B$2:$AC$462,MATCH(F$3,'Slutlig allokering kvv'!$B$1:$AJ$1,0),FALSE)/1,0)</f>
        <v>0</v>
      </c>
      <c r="G132">
        <f>IFERROR(VLOOKUP($B132,Kraftvärmeprod!$B$1:$AH$479,MATCH(G$2,Kraftvärmeprod!$B$1:$AG$1,0),FALSE)/1,0)-IFERROR(VLOOKUP($B132,'Slutlig allokering kvv'!$B$2:$AC$462,MATCH(G$3,'Slutlig allokering kvv'!$B$1:$AJ$1,0),FALSE)/1,0)</f>
        <v>4.25129</v>
      </c>
      <c r="H132">
        <f>IFERROR(VLOOKUP($B132,Kraftvärmeprod!$B$1:$AH$479,MATCH(H$2,Kraftvärmeprod!$B$1:$AG$1,0),FALSE)/1,0)-IFERROR(VLOOKUP($B132,'Slutlig allokering kvv'!$B$2:$AC$462,MATCH(H$3,'Slutlig allokering kvv'!$B$1:$AJ$1,0),FALSE)/1,0)</f>
        <v>0</v>
      </c>
      <c r="I132">
        <f>IFERROR(VLOOKUP($B132,Kraftvärmeprod!$B$1:$AH$479,MATCH(I$2,Kraftvärmeprod!$B$1:$AG$1,0),FALSE)/1,0)-IFERROR(VLOOKUP($B132,'Slutlig allokering kvv'!$B$2:$AC$462,MATCH(I$3,'Slutlig allokering kvv'!$B$1:$AJ$1,0),FALSE)/1,0)</f>
        <v>0</v>
      </c>
      <c r="J132">
        <f>IFERROR(VLOOKUP($B132,Kraftvärmeprod!$B$1:$AH$479,MATCH(J$2,Kraftvärmeprod!$B$1:$AG$1,0),FALSE)/1,0)-IFERROR(VLOOKUP($B132,'Slutlig allokering kvv'!$B$2:$AC$462,MATCH(J$3,'Slutlig allokering kvv'!$B$1:$AJ$1,0),FALSE)/1,0)</f>
        <v>0</v>
      </c>
      <c r="K132">
        <f>IFERROR(VLOOKUP($B132,Kraftvärmeprod!$B$1:$AH$479,MATCH(K$2,Kraftvärmeprod!$B$1:$AG$1,0),FALSE)/1,0)-IFERROR(VLOOKUP($B132,'Slutlig allokering kvv'!$B$2:$AC$462,MATCH(K$3,'Slutlig allokering kvv'!$B$1:$AJ$1,0),FALSE)/1,0)</f>
        <v>0</v>
      </c>
      <c r="L132">
        <f>IFERROR(VLOOKUP($B132,Kraftvärmeprod!$B$1:$AH$479,MATCH(L$2,Kraftvärmeprod!$B$1:$AG$1,0),FALSE)/1,0)-IFERROR(VLOOKUP($B132,'Slutlig allokering kvv'!$B$2:$AC$462,MATCH(L$3,'Slutlig allokering kvv'!$B$1:$AJ$1,0),FALSE)/1,0)</f>
        <v>4.25129</v>
      </c>
      <c r="M132" s="40">
        <f>IFERROR(VLOOKUP($B132,Miljö!$B$1:$S$477,MATCH(M$2,Miljö!$B$1:$X$1,0),FALSE)/1,0)-IFERROR(VLOOKUP($B132,'Slutlig allokering kvv'!$B$2:$AC$462,MATCH(M$3,'Slutlig allokering kvv'!$B$1:$AJ$1,0),FALSE)/1,0)</f>
        <v>0</v>
      </c>
      <c r="N132">
        <f>IFERROR(VLOOKUP($B132,Kraftvärmeprod!$B$1:$AH$479,MATCH(N$2,Kraftvärmeprod!$B$1:$AG$1,0),FALSE)/1,0)-IFERROR(VLOOKUP($B132,'Slutlig allokering kvv'!$B$2:$AC$462,MATCH(N$3,'Slutlig allokering kvv'!$B$1:$AJ$1,0),FALSE)/1,0)</f>
        <v>0</v>
      </c>
      <c r="O132">
        <f>IFERROR(VLOOKUP($B132,Kraftvärmeprod!$B$1:$AH$479,MATCH(O$2,Kraftvärmeprod!$B$1:$AG$1,0),FALSE)/1,0)-IFERROR(VLOOKUP($B132,'Slutlig allokering kvv'!$B$2:$AC$462,MATCH(O$3,'Slutlig allokering kvv'!$B$1:$AJ$1,0),FALSE)/1,0)</f>
        <v>0</v>
      </c>
      <c r="P132">
        <f>IFERROR(VLOOKUP($B132,Kraftvärmeprod!$B$1:$AH$479,MATCH(P$2,Kraftvärmeprod!$B$1:$AG$1,0),FALSE)/1,0)-IFERROR(VLOOKUP($B132,'Slutlig allokering kvv'!$B$2:$AC$462,MATCH(P$3,'Slutlig allokering kvv'!$B$1:$AJ$1,0),FALSE)/1,0)</f>
        <v>0</v>
      </c>
      <c r="Q132">
        <f>IFERROR(VLOOKUP($B132,Kraftvärmeprod!$B$1:$AH$479,MATCH(Q$2,Kraftvärmeprod!$B$1:$AG$1,0),FALSE)/1,0)-IFERROR(VLOOKUP($B132,'Slutlig allokering kvv'!$B$2:$AC$462,MATCH(Q$3,'Slutlig allokering kvv'!$B$1:$AJ$1,0),FALSE)/1,0)</f>
        <v>6.4124000000000017</v>
      </c>
      <c r="R132">
        <f>IFERROR(VLOOKUP($B132,Kraftvärmeprod!$B$1:$AH$479,MATCH(R$2,Kraftvärmeprod!$B$1:$AG$1,0),FALSE)/1,0)-IFERROR(VLOOKUP($B132,'Slutlig allokering kvv'!$B$2:$AC$462,MATCH(R$3,'Slutlig allokering kvv'!$B$1:$AJ$1,0),FALSE)/1,0)</f>
        <v>6.4124000000000017</v>
      </c>
      <c r="S132">
        <f>IFERROR(VLOOKUP($B132,Kraftvärmeprod!$B$1:$AH$479,MATCH(S$2,Kraftvärmeprod!$B$1:$AG$1,0),FALSE)/1,0)-IFERROR(VLOOKUP($B132,'Slutlig allokering kvv'!$B$2:$AC$462,MATCH(S$3,'Slutlig allokering kvv'!$B$1:$AJ$1,0),FALSE)/1,0)</f>
        <v>0</v>
      </c>
      <c r="T132">
        <f>IFERROR(VLOOKUP($B132,Kraftvärmeprod!$B$1:$AH$479,MATCH(T$2,Kraftvärmeprod!$B$1:$AG$1,0),FALSE)/1,0)-IFERROR(VLOOKUP($B132,'Slutlig allokering kvv'!$B$2:$AC$462,MATCH(T$3,'Slutlig allokering kvv'!$B$1:$AJ$1,0),FALSE)/1,0)</f>
        <v>0</v>
      </c>
      <c r="U132">
        <f>IFERROR(VLOOKUP($B132,Kraftvärmeprod!$B$1:$AH$479,MATCH(U$2,Kraftvärmeprod!$B$1:$AG$1,0),FALSE)/1,0)-IFERROR(VLOOKUP($B132,'Slutlig allokering kvv'!$B$2:$AC$462,MATCH(U$3,'Slutlig allokering kvv'!$B$1:$AJ$1,0),FALSE)/1,0)</f>
        <v>0</v>
      </c>
      <c r="V132">
        <f>IFERROR(VLOOKUP($B132,Kraftvärmeprod!$B$1:$AH$479,MATCH(V$2,Kraftvärmeprod!$B$1:$AG$1,0),FALSE)/1,0)-IFERROR(VLOOKUP($B132,'Slutlig allokering kvv'!$B$2:$AC$462,MATCH(V$3,'Slutlig allokering kvv'!$B$1:$AJ$1,0),FALSE)/1,0)</f>
        <v>0</v>
      </c>
      <c r="W132">
        <f>IFERROR(VLOOKUP($B132,Kraftvärmeprod!$B$1:$AH$479,MATCH(W$2,Kraftvärmeprod!$B$1:$AG$1,0),FALSE)/1,0)-IFERROR(VLOOKUP($B132,'Slutlig allokering kvv'!$B$2:$AC$462,MATCH(W$3,'Slutlig allokering kvv'!$B$1:$AJ$1,0),FALSE)/1,0)</f>
        <v>0</v>
      </c>
      <c r="X132">
        <f>IFERROR(VLOOKUP($B132,Kraftvärmeprod!$B$1:$AH$479,MATCH(X$2,Kraftvärmeprod!$B$1:$AG$1,0),FALSE)/1,0)-IFERROR(VLOOKUP($B132,'Slutlig allokering kvv'!$B$2:$AC$462,MATCH(X$3,'Slutlig allokering kvv'!$B$1:$AJ$1,0),FALSE)/1,0)</f>
        <v>0</v>
      </c>
      <c r="Y132">
        <f>IFERROR(VLOOKUP($B132,Kraftvärmeprod!$B$1:$AH$479,MATCH(Y$2,Kraftvärmeprod!$B$1:$AG$1,0),FALSE)/1,0)-IFERROR(VLOOKUP($B132,'Slutlig allokering kvv'!$B$2:$AC$462,MATCH(Y$3,'Slutlig allokering kvv'!$B$1:$AJ$1,0),FALSE)/1,0)</f>
        <v>0</v>
      </c>
      <c r="Z132">
        <f>IFERROR(VLOOKUP($B132,Kraftvärmeprod!$B$1:$AH$479,MATCH(Z$2,Kraftvärmeprod!$B$1:$AG$1,0),FALSE)/1,0)-IFERROR(VLOOKUP($B132,'Slutlig allokering kvv'!$B$2:$AC$462,MATCH(Z$3,'Slutlig allokering kvv'!$B$1:$AJ$1,0),FALSE)/1,0)</f>
        <v>0</v>
      </c>
      <c r="AA132">
        <f>IFERROR(VLOOKUP($B132,Kraftvärmeprod!$B$1:$AH$479,MATCH(AA$2,Kraftvärmeprod!$B$1:$AG$1,0),FALSE)/1,0)-IFERROR(VLOOKUP($B132,'Slutlig allokering kvv'!$B$2:$AC$462,MATCH(AA$3,'Slutlig allokering kvv'!$B$1:$AJ$1,0),FALSE)/1,0)</f>
        <v>0</v>
      </c>
      <c r="AB132">
        <f>IFERROR(VLOOKUP($B132,Kraftvärmeprod!$B$1:$AH$479,MATCH(AB$2,Kraftvärmeprod!$B$1:$AG$1,0),FALSE)/1,0)-IFERROR(VLOOKUP($B132,'Slutlig allokering kvv'!$B$2:$AC$462,MATCH(AB$3,'Slutlig allokering kvv'!$B$1:$AJ$1,0),FALSE)/1,0)</f>
        <v>0</v>
      </c>
      <c r="AE132">
        <f t="shared" si="2"/>
        <v>21.327380000000005</v>
      </c>
      <c r="AG132">
        <f>IFERROR(VLOOKUP(B132,'Slutlig allokering kvv'!$B$2:$AJ$462,MATCH("Summa justerad allokerad tillförd energi (utan hjälpel och rökgaskondensering):",'Slutlig allokering kvv'!$B$1:$AK$1,0),FALSE)/1,"")</f>
        <v>38.872619999999998</v>
      </c>
      <c r="AI132" s="23">
        <f>IFERROR(1-VLOOKUP(B132,'Slutlig allokering kvv'!$B$2:$AJ$462,MATCH("Andel av bränsle i kvv som allokerats till värme, exklusive rökgaskondensering och hjälpel",'Slutlig allokering kvv'!$B$1:$AK$1,0),FALSE),"")</f>
        <v>0.35427541528239215</v>
      </c>
      <c r="AK132" s="23">
        <f t="shared" si="3"/>
        <v>0.35427541528239209</v>
      </c>
    </row>
    <row r="133" spans="1:37" x14ac:dyDescent="0.25">
      <c r="A133" s="2" t="s">
        <v>185</v>
      </c>
      <c r="B133" s="2" t="s">
        <v>187</v>
      </c>
      <c r="C133" s="2" t="str">
        <f>IFERROR(VLOOKUP($B133,Kraftvärmeprod!$B$1:$AH$479,MATCH(C$3,Kraftvärmeprod!$B$1:$AG$1,0),FALSE)/1,"")</f>
        <v/>
      </c>
      <c r="D133" s="2" t="str">
        <f>IFERROR(VLOOKUP($B133,Kraftvärmeprod!$B$1:$AH$479,MATCH(D$3,Kraftvärmeprod!$B$1:$AG$1,0),FALSE)/1,"")</f>
        <v/>
      </c>
      <c r="E133">
        <f>IFERROR(VLOOKUP($B133,Kraftvärmeprod!$B$1:$AH$479,MATCH(E$2,Kraftvärmeprod!$B$1:$AG$1,0),FALSE)/1,0)-IFERROR(VLOOKUP($B133,'Slutlig allokering kvv'!$B$2:$AC$462,MATCH(E$3,'Slutlig allokering kvv'!$B$1:$AJ$1,0),FALSE)/1,0)</f>
        <v>0</v>
      </c>
      <c r="F133">
        <f>IFERROR(VLOOKUP($B133,Kraftvärmeprod!$B$1:$AH$479,MATCH(F$2,Kraftvärmeprod!$B$1:$AG$1,0),FALSE)/1,0)-IFERROR(VLOOKUP($B133,'Slutlig allokering kvv'!$B$2:$AC$462,MATCH(F$3,'Slutlig allokering kvv'!$B$1:$AJ$1,0),FALSE)/1,0)</f>
        <v>0</v>
      </c>
      <c r="G133">
        <f>IFERROR(VLOOKUP($B133,Kraftvärmeprod!$B$1:$AH$479,MATCH(G$2,Kraftvärmeprod!$B$1:$AG$1,0),FALSE)/1,0)-IFERROR(VLOOKUP($B133,'Slutlig allokering kvv'!$B$2:$AC$462,MATCH(G$3,'Slutlig allokering kvv'!$B$1:$AJ$1,0),FALSE)/1,0)</f>
        <v>0</v>
      </c>
      <c r="H133">
        <f>IFERROR(VLOOKUP($B133,Kraftvärmeprod!$B$1:$AH$479,MATCH(H$2,Kraftvärmeprod!$B$1:$AG$1,0),FALSE)/1,0)-IFERROR(VLOOKUP($B133,'Slutlig allokering kvv'!$B$2:$AC$462,MATCH(H$3,'Slutlig allokering kvv'!$B$1:$AJ$1,0),FALSE)/1,0)</f>
        <v>0</v>
      </c>
      <c r="I133">
        <f>IFERROR(VLOOKUP($B133,Kraftvärmeprod!$B$1:$AH$479,MATCH(I$2,Kraftvärmeprod!$B$1:$AG$1,0),FALSE)/1,0)-IFERROR(VLOOKUP($B133,'Slutlig allokering kvv'!$B$2:$AC$462,MATCH(I$3,'Slutlig allokering kvv'!$B$1:$AJ$1,0),FALSE)/1,0)</f>
        <v>0</v>
      </c>
      <c r="J133">
        <f>IFERROR(VLOOKUP($B133,Kraftvärmeprod!$B$1:$AH$479,MATCH(J$2,Kraftvärmeprod!$B$1:$AG$1,0),FALSE)/1,0)-IFERROR(VLOOKUP($B133,'Slutlig allokering kvv'!$B$2:$AC$462,MATCH(J$3,'Slutlig allokering kvv'!$B$1:$AJ$1,0),FALSE)/1,0)</f>
        <v>0</v>
      </c>
      <c r="K133">
        <f>IFERROR(VLOOKUP($B133,Kraftvärmeprod!$B$1:$AH$479,MATCH(K$2,Kraftvärmeprod!$B$1:$AG$1,0),FALSE)/1,0)-IFERROR(VLOOKUP($B133,'Slutlig allokering kvv'!$B$2:$AC$462,MATCH(K$3,'Slutlig allokering kvv'!$B$1:$AJ$1,0),FALSE)/1,0)</f>
        <v>0</v>
      </c>
      <c r="L133">
        <f>IFERROR(VLOOKUP($B133,Kraftvärmeprod!$B$1:$AH$479,MATCH(L$2,Kraftvärmeprod!$B$1:$AG$1,0),FALSE)/1,0)-IFERROR(VLOOKUP($B133,'Slutlig allokering kvv'!$B$2:$AC$462,MATCH(L$3,'Slutlig allokering kvv'!$B$1:$AJ$1,0),FALSE)/1,0)</f>
        <v>0</v>
      </c>
      <c r="M133" s="40">
        <f>IFERROR(VLOOKUP($B133,Miljö!$B$1:$S$477,MATCH(M$2,Miljö!$B$1:$X$1,0),FALSE)/1,0)-IFERROR(VLOOKUP($B133,'Slutlig allokering kvv'!$B$2:$AC$462,MATCH(M$3,'Slutlig allokering kvv'!$B$1:$AJ$1,0),FALSE)/1,0)</f>
        <v>0</v>
      </c>
      <c r="N133">
        <f>IFERROR(VLOOKUP($B133,Kraftvärmeprod!$B$1:$AH$479,MATCH(N$2,Kraftvärmeprod!$B$1:$AG$1,0),FALSE)/1,0)-IFERROR(VLOOKUP($B133,'Slutlig allokering kvv'!$B$2:$AC$462,MATCH(N$3,'Slutlig allokering kvv'!$B$1:$AJ$1,0),FALSE)/1,0)</f>
        <v>0</v>
      </c>
      <c r="O133">
        <f>IFERROR(VLOOKUP($B133,Kraftvärmeprod!$B$1:$AH$479,MATCH(O$2,Kraftvärmeprod!$B$1:$AG$1,0),FALSE)/1,0)-IFERROR(VLOOKUP($B133,'Slutlig allokering kvv'!$B$2:$AC$462,MATCH(O$3,'Slutlig allokering kvv'!$B$1:$AJ$1,0),FALSE)/1,0)</f>
        <v>0</v>
      </c>
      <c r="P133">
        <f>IFERROR(VLOOKUP($B133,Kraftvärmeprod!$B$1:$AH$479,MATCH(P$2,Kraftvärmeprod!$B$1:$AG$1,0),FALSE)/1,0)-IFERROR(VLOOKUP($B133,'Slutlig allokering kvv'!$B$2:$AC$462,MATCH(P$3,'Slutlig allokering kvv'!$B$1:$AJ$1,0),FALSE)/1,0)</f>
        <v>0</v>
      </c>
      <c r="Q133">
        <f>IFERROR(VLOOKUP($B133,Kraftvärmeprod!$B$1:$AH$479,MATCH(Q$2,Kraftvärmeprod!$B$1:$AG$1,0),FALSE)/1,0)-IFERROR(VLOOKUP($B133,'Slutlig allokering kvv'!$B$2:$AC$462,MATCH(Q$3,'Slutlig allokering kvv'!$B$1:$AJ$1,0),FALSE)/1,0)</f>
        <v>0</v>
      </c>
      <c r="R133">
        <f>IFERROR(VLOOKUP($B133,Kraftvärmeprod!$B$1:$AH$479,MATCH(R$2,Kraftvärmeprod!$B$1:$AG$1,0),FALSE)/1,0)-IFERROR(VLOOKUP($B133,'Slutlig allokering kvv'!$B$2:$AC$462,MATCH(R$3,'Slutlig allokering kvv'!$B$1:$AJ$1,0),FALSE)/1,0)</f>
        <v>0</v>
      </c>
      <c r="S133">
        <f>IFERROR(VLOOKUP($B133,Kraftvärmeprod!$B$1:$AH$479,MATCH(S$2,Kraftvärmeprod!$B$1:$AG$1,0),FALSE)/1,0)-IFERROR(VLOOKUP($B133,'Slutlig allokering kvv'!$B$2:$AC$462,MATCH(S$3,'Slutlig allokering kvv'!$B$1:$AJ$1,0),FALSE)/1,0)</f>
        <v>0</v>
      </c>
      <c r="T133">
        <f>IFERROR(VLOOKUP($B133,Kraftvärmeprod!$B$1:$AH$479,MATCH(T$2,Kraftvärmeprod!$B$1:$AG$1,0),FALSE)/1,0)-IFERROR(VLOOKUP($B133,'Slutlig allokering kvv'!$B$2:$AC$462,MATCH(T$3,'Slutlig allokering kvv'!$B$1:$AJ$1,0),FALSE)/1,0)</f>
        <v>0</v>
      </c>
      <c r="U133">
        <f>IFERROR(VLOOKUP($B133,Kraftvärmeprod!$B$1:$AH$479,MATCH(U$2,Kraftvärmeprod!$B$1:$AG$1,0),FALSE)/1,0)-IFERROR(VLOOKUP($B133,'Slutlig allokering kvv'!$B$2:$AC$462,MATCH(U$3,'Slutlig allokering kvv'!$B$1:$AJ$1,0),FALSE)/1,0)</f>
        <v>0</v>
      </c>
      <c r="V133">
        <f>IFERROR(VLOOKUP($B133,Kraftvärmeprod!$B$1:$AH$479,MATCH(V$2,Kraftvärmeprod!$B$1:$AG$1,0),FALSE)/1,0)-IFERROR(VLOOKUP($B133,'Slutlig allokering kvv'!$B$2:$AC$462,MATCH(V$3,'Slutlig allokering kvv'!$B$1:$AJ$1,0),FALSE)/1,0)</f>
        <v>0</v>
      </c>
      <c r="W133">
        <f>IFERROR(VLOOKUP($B133,Kraftvärmeprod!$B$1:$AH$479,MATCH(W$2,Kraftvärmeprod!$B$1:$AG$1,0),FALSE)/1,0)-IFERROR(VLOOKUP($B133,'Slutlig allokering kvv'!$B$2:$AC$462,MATCH(W$3,'Slutlig allokering kvv'!$B$1:$AJ$1,0),FALSE)/1,0)</f>
        <v>0</v>
      </c>
      <c r="X133">
        <f>IFERROR(VLOOKUP($B133,Kraftvärmeprod!$B$1:$AH$479,MATCH(X$2,Kraftvärmeprod!$B$1:$AG$1,0),FALSE)/1,0)-IFERROR(VLOOKUP($B133,'Slutlig allokering kvv'!$B$2:$AC$462,MATCH(X$3,'Slutlig allokering kvv'!$B$1:$AJ$1,0),FALSE)/1,0)</f>
        <v>0</v>
      </c>
      <c r="Y133">
        <f>IFERROR(VLOOKUP($B133,Kraftvärmeprod!$B$1:$AH$479,MATCH(Y$2,Kraftvärmeprod!$B$1:$AG$1,0),FALSE)/1,0)-IFERROR(VLOOKUP($B133,'Slutlig allokering kvv'!$B$2:$AC$462,MATCH(Y$3,'Slutlig allokering kvv'!$B$1:$AJ$1,0),FALSE)/1,0)</f>
        <v>0</v>
      </c>
      <c r="Z133">
        <f>IFERROR(VLOOKUP($B133,Kraftvärmeprod!$B$1:$AH$479,MATCH(Z$2,Kraftvärmeprod!$B$1:$AG$1,0),FALSE)/1,0)-IFERROR(VLOOKUP($B133,'Slutlig allokering kvv'!$B$2:$AC$462,MATCH(Z$3,'Slutlig allokering kvv'!$B$1:$AJ$1,0),FALSE)/1,0)</f>
        <v>0</v>
      </c>
      <c r="AA133">
        <f>IFERROR(VLOOKUP($B133,Kraftvärmeprod!$B$1:$AH$479,MATCH(AA$2,Kraftvärmeprod!$B$1:$AG$1,0),FALSE)/1,0)-IFERROR(VLOOKUP($B133,'Slutlig allokering kvv'!$B$2:$AC$462,MATCH(AA$3,'Slutlig allokering kvv'!$B$1:$AJ$1,0),FALSE)/1,0)</f>
        <v>0</v>
      </c>
      <c r="AB133">
        <f>IFERROR(VLOOKUP($B133,Kraftvärmeprod!$B$1:$AH$479,MATCH(AB$2,Kraftvärmeprod!$B$1:$AG$1,0),FALSE)/1,0)-IFERROR(VLOOKUP($B133,'Slutlig allokering kvv'!$B$2:$AC$462,MATCH(AB$3,'Slutlig allokering kvv'!$B$1:$AJ$1,0),FALSE)/1,0)</f>
        <v>0</v>
      </c>
      <c r="AE133">
        <f t="shared" si="2"/>
        <v>0</v>
      </c>
      <c r="AG133">
        <f>IFERROR(VLOOKUP(B133,'Slutlig allokering kvv'!$B$2:$AJ$462,MATCH("Summa justerad allokerad tillförd energi (utan hjälpel och rökgaskondensering):",'Slutlig allokering kvv'!$B$1:$AK$1,0),FALSE)/1,"")</f>
        <v>0</v>
      </c>
      <c r="AI133" s="23" t="str">
        <f>IFERROR(1-VLOOKUP(B133,'Slutlig allokering kvv'!$B$2:$AJ$462,MATCH("Andel av bränsle i kvv som allokerats till värme, exklusive rökgaskondensering och hjälpel",'Slutlig allokering kvv'!$B$1:$AK$1,0),FALSE),"")</f>
        <v/>
      </c>
      <c r="AK133" s="23" t="str">
        <f t="shared" si="3"/>
        <v/>
      </c>
    </row>
    <row r="134" spans="1:37" x14ac:dyDescent="0.25">
      <c r="A134" s="2" t="s">
        <v>185</v>
      </c>
      <c r="B134" s="2" t="s">
        <v>188</v>
      </c>
      <c r="C134" s="2" t="str">
        <f>IFERROR(VLOOKUP($B134,Kraftvärmeprod!$B$1:$AH$479,MATCH(C$3,Kraftvärmeprod!$B$1:$AG$1,0),FALSE)/1,"")</f>
        <v/>
      </c>
      <c r="D134" s="2" t="str">
        <f>IFERROR(VLOOKUP($B134,Kraftvärmeprod!$B$1:$AH$479,MATCH(D$3,Kraftvärmeprod!$B$1:$AG$1,0),FALSE)/1,"")</f>
        <v/>
      </c>
      <c r="E134">
        <f>IFERROR(VLOOKUP($B134,Kraftvärmeprod!$B$1:$AH$479,MATCH(E$2,Kraftvärmeprod!$B$1:$AG$1,0),FALSE)/1,0)-IFERROR(VLOOKUP($B134,'Slutlig allokering kvv'!$B$2:$AC$462,MATCH(E$3,'Slutlig allokering kvv'!$B$1:$AJ$1,0),FALSE)/1,0)</f>
        <v>0</v>
      </c>
      <c r="F134">
        <f>IFERROR(VLOOKUP($B134,Kraftvärmeprod!$B$1:$AH$479,MATCH(F$2,Kraftvärmeprod!$B$1:$AG$1,0),FALSE)/1,0)-IFERROR(VLOOKUP($B134,'Slutlig allokering kvv'!$B$2:$AC$462,MATCH(F$3,'Slutlig allokering kvv'!$B$1:$AJ$1,0),FALSE)/1,0)</f>
        <v>0</v>
      </c>
      <c r="G134">
        <f>IFERROR(VLOOKUP($B134,Kraftvärmeprod!$B$1:$AH$479,MATCH(G$2,Kraftvärmeprod!$B$1:$AG$1,0),FALSE)/1,0)-IFERROR(VLOOKUP($B134,'Slutlig allokering kvv'!$B$2:$AC$462,MATCH(G$3,'Slutlig allokering kvv'!$B$1:$AJ$1,0),FALSE)/1,0)</f>
        <v>0</v>
      </c>
      <c r="H134">
        <f>IFERROR(VLOOKUP($B134,Kraftvärmeprod!$B$1:$AH$479,MATCH(H$2,Kraftvärmeprod!$B$1:$AG$1,0),FALSE)/1,0)-IFERROR(VLOOKUP($B134,'Slutlig allokering kvv'!$B$2:$AC$462,MATCH(H$3,'Slutlig allokering kvv'!$B$1:$AJ$1,0),FALSE)/1,0)</f>
        <v>0</v>
      </c>
      <c r="I134">
        <f>IFERROR(VLOOKUP($B134,Kraftvärmeprod!$B$1:$AH$479,MATCH(I$2,Kraftvärmeprod!$B$1:$AG$1,0),FALSE)/1,0)-IFERROR(VLOOKUP($B134,'Slutlig allokering kvv'!$B$2:$AC$462,MATCH(I$3,'Slutlig allokering kvv'!$B$1:$AJ$1,0),FALSE)/1,0)</f>
        <v>0</v>
      </c>
      <c r="J134">
        <f>IFERROR(VLOOKUP($B134,Kraftvärmeprod!$B$1:$AH$479,MATCH(J$2,Kraftvärmeprod!$B$1:$AG$1,0),FALSE)/1,0)-IFERROR(VLOOKUP($B134,'Slutlig allokering kvv'!$B$2:$AC$462,MATCH(J$3,'Slutlig allokering kvv'!$B$1:$AJ$1,0),FALSE)/1,0)</f>
        <v>0</v>
      </c>
      <c r="K134">
        <f>IFERROR(VLOOKUP($B134,Kraftvärmeprod!$B$1:$AH$479,MATCH(K$2,Kraftvärmeprod!$B$1:$AG$1,0),FALSE)/1,0)-IFERROR(VLOOKUP($B134,'Slutlig allokering kvv'!$B$2:$AC$462,MATCH(K$3,'Slutlig allokering kvv'!$B$1:$AJ$1,0),FALSE)/1,0)</f>
        <v>0</v>
      </c>
      <c r="L134">
        <f>IFERROR(VLOOKUP($B134,Kraftvärmeprod!$B$1:$AH$479,MATCH(L$2,Kraftvärmeprod!$B$1:$AG$1,0),FALSE)/1,0)-IFERROR(VLOOKUP($B134,'Slutlig allokering kvv'!$B$2:$AC$462,MATCH(L$3,'Slutlig allokering kvv'!$B$1:$AJ$1,0),FALSE)/1,0)</f>
        <v>0</v>
      </c>
      <c r="M134" s="40">
        <f>IFERROR(VLOOKUP($B134,Miljö!$B$1:$S$477,MATCH(M$2,Miljö!$B$1:$X$1,0),FALSE)/1,0)-IFERROR(VLOOKUP($B134,'Slutlig allokering kvv'!$B$2:$AC$462,MATCH(M$3,'Slutlig allokering kvv'!$B$1:$AJ$1,0),FALSE)/1,0)</f>
        <v>0</v>
      </c>
      <c r="N134">
        <f>IFERROR(VLOOKUP($B134,Kraftvärmeprod!$B$1:$AH$479,MATCH(N$2,Kraftvärmeprod!$B$1:$AG$1,0),FALSE)/1,0)-IFERROR(VLOOKUP($B134,'Slutlig allokering kvv'!$B$2:$AC$462,MATCH(N$3,'Slutlig allokering kvv'!$B$1:$AJ$1,0),FALSE)/1,0)</f>
        <v>0</v>
      </c>
      <c r="O134">
        <f>IFERROR(VLOOKUP($B134,Kraftvärmeprod!$B$1:$AH$479,MATCH(O$2,Kraftvärmeprod!$B$1:$AG$1,0),FALSE)/1,0)-IFERROR(VLOOKUP($B134,'Slutlig allokering kvv'!$B$2:$AC$462,MATCH(O$3,'Slutlig allokering kvv'!$B$1:$AJ$1,0),FALSE)/1,0)</f>
        <v>0</v>
      </c>
      <c r="P134">
        <f>IFERROR(VLOOKUP($B134,Kraftvärmeprod!$B$1:$AH$479,MATCH(P$2,Kraftvärmeprod!$B$1:$AG$1,0),FALSE)/1,0)-IFERROR(VLOOKUP($B134,'Slutlig allokering kvv'!$B$2:$AC$462,MATCH(P$3,'Slutlig allokering kvv'!$B$1:$AJ$1,0),FALSE)/1,0)</f>
        <v>0</v>
      </c>
      <c r="Q134">
        <f>IFERROR(VLOOKUP($B134,Kraftvärmeprod!$B$1:$AH$479,MATCH(Q$2,Kraftvärmeprod!$B$1:$AG$1,0),FALSE)/1,0)-IFERROR(VLOOKUP($B134,'Slutlig allokering kvv'!$B$2:$AC$462,MATCH(Q$3,'Slutlig allokering kvv'!$B$1:$AJ$1,0),FALSE)/1,0)</f>
        <v>0</v>
      </c>
      <c r="R134">
        <f>IFERROR(VLOOKUP($B134,Kraftvärmeprod!$B$1:$AH$479,MATCH(R$2,Kraftvärmeprod!$B$1:$AG$1,0),FALSE)/1,0)-IFERROR(VLOOKUP($B134,'Slutlig allokering kvv'!$B$2:$AC$462,MATCH(R$3,'Slutlig allokering kvv'!$B$1:$AJ$1,0),FALSE)/1,0)</f>
        <v>0</v>
      </c>
      <c r="S134">
        <f>IFERROR(VLOOKUP($B134,Kraftvärmeprod!$B$1:$AH$479,MATCH(S$2,Kraftvärmeprod!$B$1:$AG$1,0),FALSE)/1,0)-IFERROR(VLOOKUP($B134,'Slutlig allokering kvv'!$B$2:$AC$462,MATCH(S$3,'Slutlig allokering kvv'!$B$1:$AJ$1,0),FALSE)/1,0)</f>
        <v>0</v>
      </c>
      <c r="T134">
        <f>IFERROR(VLOOKUP($B134,Kraftvärmeprod!$B$1:$AH$479,MATCH(T$2,Kraftvärmeprod!$B$1:$AG$1,0),FALSE)/1,0)-IFERROR(VLOOKUP($B134,'Slutlig allokering kvv'!$B$2:$AC$462,MATCH(T$3,'Slutlig allokering kvv'!$B$1:$AJ$1,0),FALSE)/1,0)</f>
        <v>0</v>
      </c>
      <c r="U134">
        <f>IFERROR(VLOOKUP($B134,Kraftvärmeprod!$B$1:$AH$479,MATCH(U$2,Kraftvärmeprod!$B$1:$AG$1,0),FALSE)/1,0)-IFERROR(VLOOKUP($B134,'Slutlig allokering kvv'!$B$2:$AC$462,MATCH(U$3,'Slutlig allokering kvv'!$B$1:$AJ$1,0),FALSE)/1,0)</f>
        <v>0</v>
      </c>
      <c r="V134">
        <f>IFERROR(VLOOKUP($B134,Kraftvärmeprod!$B$1:$AH$479,MATCH(V$2,Kraftvärmeprod!$B$1:$AG$1,0),FALSE)/1,0)-IFERROR(VLOOKUP($B134,'Slutlig allokering kvv'!$B$2:$AC$462,MATCH(V$3,'Slutlig allokering kvv'!$B$1:$AJ$1,0),FALSE)/1,0)</f>
        <v>0</v>
      </c>
      <c r="W134">
        <f>IFERROR(VLOOKUP($B134,Kraftvärmeprod!$B$1:$AH$479,MATCH(W$2,Kraftvärmeprod!$B$1:$AG$1,0),FALSE)/1,0)-IFERROR(VLOOKUP($B134,'Slutlig allokering kvv'!$B$2:$AC$462,MATCH(W$3,'Slutlig allokering kvv'!$B$1:$AJ$1,0),FALSE)/1,0)</f>
        <v>0</v>
      </c>
      <c r="X134">
        <f>IFERROR(VLOOKUP($B134,Kraftvärmeprod!$B$1:$AH$479,MATCH(X$2,Kraftvärmeprod!$B$1:$AG$1,0),FALSE)/1,0)-IFERROR(VLOOKUP($B134,'Slutlig allokering kvv'!$B$2:$AC$462,MATCH(X$3,'Slutlig allokering kvv'!$B$1:$AJ$1,0),FALSE)/1,0)</f>
        <v>0</v>
      </c>
      <c r="Y134">
        <f>IFERROR(VLOOKUP($B134,Kraftvärmeprod!$B$1:$AH$479,MATCH(Y$2,Kraftvärmeprod!$B$1:$AG$1,0),FALSE)/1,0)-IFERROR(VLOOKUP($B134,'Slutlig allokering kvv'!$B$2:$AC$462,MATCH(Y$3,'Slutlig allokering kvv'!$B$1:$AJ$1,0),FALSE)/1,0)</f>
        <v>0</v>
      </c>
      <c r="Z134">
        <f>IFERROR(VLOOKUP($B134,Kraftvärmeprod!$B$1:$AH$479,MATCH(Z$2,Kraftvärmeprod!$B$1:$AG$1,0),FALSE)/1,0)-IFERROR(VLOOKUP($B134,'Slutlig allokering kvv'!$B$2:$AC$462,MATCH(Z$3,'Slutlig allokering kvv'!$B$1:$AJ$1,0),FALSE)/1,0)</f>
        <v>0</v>
      </c>
      <c r="AA134">
        <f>IFERROR(VLOOKUP($B134,Kraftvärmeprod!$B$1:$AH$479,MATCH(AA$2,Kraftvärmeprod!$B$1:$AG$1,0),FALSE)/1,0)-IFERROR(VLOOKUP($B134,'Slutlig allokering kvv'!$B$2:$AC$462,MATCH(AA$3,'Slutlig allokering kvv'!$B$1:$AJ$1,0),FALSE)/1,0)</f>
        <v>0</v>
      </c>
      <c r="AB134">
        <f>IFERROR(VLOOKUP($B134,Kraftvärmeprod!$B$1:$AH$479,MATCH(AB$2,Kraftvärmeprod!$B$1:$AG$1,0),FALSE)/1,0)-IFERROR(VLOOKUP($B134,'Slutlig allokering kvv'!$B$2:$AC$462,MATCH(AB$3,'Slutlig allokering kvv'!$B$1:$AJ$1,0),FALSE)/1,0)</f>
        <v>0</v>
      </c>
      <c r="AE134">
        <f t="shared" ref="AE134:AE197" si="4">SUM(E134:AB134)-M134</f>
        <v>0</v>
      </c>
      <c r="AG134">
        <f>IFERROR(VLOOKUP(B134,'Slutlig allokering kvv'!$B$2:$AJ$462,MATCH("Summa justerad allokerad tillförd energi (utan hjälpel och rökgaskondensering):",'Slutlig allokering kvv'!$B$1:$AK$1,0),FALSE)/1,"")</f>
        <v>0</v>
      </c>
      <c r="AI134" s="23" t="str">
        <f>IFERROR(1-VLOOKUP(B134,'Slutlig allokering kvv'!$B$2:$AJ$462,MATCH("Andel av bränsle i kvv som allokerats till värme, exklusive rökgaskondensering och hjälpel",'Slutlig allokering kvv'!$B$1:$AK$1,0),FALSE),"")</f>
        <v/>
      </c>
      <c r="AK134" s="23" t="str">
        <f t="shared" ref="AK134:AK197" si="5">IFERROR(AE134/(AE134+AG134),"")</f>
        <v/>
      </c>
    </row>
    <row r="135" spans="1:37" x14ac:dyDescent="0.25">
      <c r="A135" s="2" t="s">
        <v>185</v>
      </c>
      <c r="B135" s="2" t="s">
        <v>189</v>
      </c>
      <c r="C135" s="2">
        <f>IFERROR(VLOOKUP($B135,Kraftvärmeprod!$B$1:$AH$479,MATCH(C$3,Kraftvärmeprod!$B$1:$AG$1,0),FALSE)/1,"")</f>
        <v>37.700000000000003</v>
      </c>
      <c r="D135" s="2">
        <f>IFERROR(VLOOKUP($B135,Kraftvärmeprod!$B$1:$AH$479,MATCH(D$3,Kraftvärmeprod!$B$1:$AG$1,0),FALSE)/1,"")</f>
        <v>7.1</v>
      </c>
      <c r="E135">
        <f>IFERROR(VLOOKUP($B135,Kraftvärmeprod!$B$1:$AH$479,MATCH(E$2,Kraftvärmeprod!$B$1:$AG$1,0),FALSE)/1,0)-IFERROR(VLOOKUP($B135,'Slutlig allokering kvv'!$B$2:$AC$462,MATCH(E$3,'Slutlig allokering kvv'!$B$1:$AJ$1,0),FALSE)/1,0)</f>
        <v>0</v>
      </c>
      <c r="F135">
        <f>IFERROR(VLOOKUP($B135,Kraftvärmeprod!$B$1:$AH$479,MATCH(F$2,Kraftvärmeprod!$B$1:$AG$1,0),FALSE)/1,0)-IFERROR(VLOOKUP($B135,'Slutlig allokering kvv'!$B$2:$AC$462,MATCH(F$3,'Slutlig allokering kvv'!$B$1:$AJ$1,0),FALSE)/1,0)</f>
        <v>0</v>
      </c>
      <c r="G135">
        <f>IFERROR(VLOOKUP($B135,Kraftvärmeprod!$B$1:$AH$479,MATCH(G$2,Kraftvärmeprod!$B$1:$AG$1,0),FALSE)/1,0)-IFERROR(VLOOKUP($B135,'Slutlig allokering kvv'!$B$2:$AC$462,MATCH(G$3,'Slutlig allokering kvv'!$B$1:$AJ$1,0),FALSE)/1,0)</f>
        <v>2.93004</v>
      </c>
      <c r="H135">
        <f>IFERROR(VLOOKUP($B135,Kraftvärmeprod!$B$1:$AH$479,MATCH(H$2,Kraftvärmeprod!$B$1:$AG$1,0),FALSE)/1,0)-IFERROR(VLOOKUP($B135,'Slutlig allokering kvv'!$B$2:$AC$462,MATCH(H$3,'Slutlig allokering kvv'!$B$1:$AJ$1,0),FALSE)/1,0)</f>
        <v>0</v>
      </c>
      <c r="I135">
        <f>IFERROR(VLOOKUP($B135,Kraftvärmeprod!$B$1:$AH$479,MATCH(I$2,Kraftvärmeprod!$B$1:$AG$1,0),FALSE)/1,0)-IFERROR(VLOOKUP($B135,'Slutlig allokering kvv'!$B$2:$AC$462,MATCH(I$3,'Slutlig allokering kvv'!$B$1:$AJ$1,0),FALSE)/1,0)</f>
        <v>0</v>
      </c>
      <c r="J135">
        <f>IFERROR(VLOOKUP($B135,Kraftvärmeprod!$B$1:$AH$479,MATCH(J$2,Kraftvärmeprod!$B$1:$AG$1,0),FALSE)/1,0)-IFERROR(VLOOKUP($B135,'Slutlig allokering kvv'!$B$2:$AC$462,MATCH(J$3,'Slutlig allokering kvv'!$B$1:$AJ$1,0),FALSE)/1,0)</f>
        <v>0</v>
      </c>
      <c r="K135">
        <f>IFERROR(VLOOKUP($B135,Kraftvärmeprod!$B$1:$AH$479,MATCH(K$2,Kraftvärmeprod!$B$1:$AG$1,0),FALSE)/1,0)-IFERROR(VLOOKUP($B135,'Slutlig allokering kvv'!$B$2:$AC$462,MATCH(K$3,'Slutlig allokering kvv'!$B$1:$AJ$1,0),FALSE)/1,0)</f>
        <v>0</v>
      </c>
      <c r="L135">
        <f>IFERROR(VLOOKUP($B135,Kraftvärmeprod!$B$1:$AH$479,MATCH(L$2,Kraftvärmeprod!$B$1:$AG$1,0),FALSE)/1,0)-IFERROR(VLOOKUP($B135,'Slutlig allokering kvv'!$B$2:$AC$462,MATCH(L$3,'Slutlig allokering kvv'!$B$1:$AJ$1,0),FALSE)/1,0)</f>
        <v>2.93004</v>
      </c>
      <c r="M135" s="40">
        <f>IFERROR(VLOOKUP($B135,Miljö!$B$1:$S$477,MATCH(M$2,Miljö!$B$1:$X$1,0),FALSE)/1,0)-IFERROR(VLOOKUP($B135,'Slutlig allokering kvv'!$B$2:$AC$462,MATCH(M$3,'Slutlig allokering kvv'!$B$1:$AJ$1,0),FALSE)/1,0)</f>
        <v>0</v>
      </c>
      <c r="N135">
        <f>IFERROR(VLOOKUP($B135,Kraftvärmeprod!$B$1:$AH$479,MATCH(N$2,Kraftvärmeprod!$B$1:$AG$1,0),FALSE)/1,0)-IFERROR(VLOOKUP($B135,'Slutlig allokering kvv'!$B$2:$AC$462,MATCH(N$3,'Slutlig allokering kvv'!$B$1:$AJ$1,0),FALSE)/1,0)</f>
        <v>0</v>
      </c>
      <c r="O135">
        <f>IFERROR(VLOOKUP($B135,Kraftvärmeprod!$B$1:$AH$479,MATCH(O$2,Kraftvärmeprod!$B$1:$AG$1,0),FALSE)/1,0)-IFERROR(VLOOKUP($B135,'Slutlig allokering kvv'!$B$2:$AC$462,MATCH(O$3,'Slutlig allokering kvv'!$B$1:$AJ$1,0),FALSE)/1,0)</f>
        <v>0</v>
      </c>
      <c r="P135">
        <f>IFERROR(VLOOKUP($B135,Kraftvärmeprod!$B$1:$AH$479,MATCH(P$2,Kraftvärmeprod!$B$1:$AG$1,0),FALSE)/1,0)-IFERROR(VLOOKUP($B135,'Slutlig allokering kvv'!$B$2:$AC$462,MATCH(P$3,'Slutlig allokering kvv'!$B$1:$AJ$1,0),FALSE)/1,0)</f>
        <v>0</v>
      </c>
      <c r="Q135">
        <f>IFERROR(VLOOKUP($B135,Kraftvärmeprod!$B$1:$AH$479,MATCH(Q$2,Kraftvärmeprod!$B$1:$AG$1,0),FALSE)/1,0)-IFERROR(VLOOKUP($B135,'Slutlig allokering kvv'!$B$2:$AC$462,MATCH(Q$3,'Slutlig allokering kvv'!$B$1:$AJ$1,0),FALSE)/1,0)</f>
        <v>4.4115200000000012</v>
      </c>
      <c r="R135">
        <f>IFERROR(VLOOKUP($B135,Kraftvärmeprod!$B$1:$AH$479,MATCH(R$2,Kraftvärmeprod!$B$1:$AG$1,0),FALSE)/1,0)-IFERROR(VLOOKUP($B135,'Slutlig allokering kvv'!$B$2:$AC$462,MATCH(R$3,'Slutlig allokering kvv'!$B$1:$AJ$1,0),FALSE)/1,0)</f>
        <v>4.4115200000000012</v>
      </c>
      <c r="S135">
        <f>IFERROR(VLOOKUP($B135,Kraftvärmeprod!$B$1:$AH$479,MATCH(S$2,Kraftvärmeprod!$B$1:$AG$1,0),FALSE)/1,0)-IFERROR(VLOOKUP($B135,'Slutlig allokering kvv'!$B$2:$AC$462,MATCH(S$3,'Slutlig allokering kvv'!$B$1:$AJ$1,0),FALSE)/1,0)</f>
        <v>0</v>
      </c>
      <c r="T135">
        <f>IFERROR(VLOOKUP($B135,Kraftvärmeprod!$B$1:$AH$479,MATCH(T$2,Kraftvärmeprod!$B$1:$AG$1,0),FALSE)/1,0)-IFERROR(VLOOKUP($B135,'Slutlig allokering kvv'!$B$2:$AC$462,MATCH(T$3,'Slutlig allokering kvv'!$B$1:$AJ$1,0),FALSE)/1,0)</f>
        <v>0</v>
      </c>
      <c r="U135">
        <f>IFERROR(VLOOKUP($B135,Kraftvärmeprod!$B$1:$AH$479,MATCH(U$2,Kraftvärmeprod!$B$1:$AG$1,0),FALSE)/1,0)-IFERROR(VLOOKUP($B135,'Slutlig allokering kvv'!$B$2:$AC$462,MATCH(U$3,'Slutlig allokering kvv'!$B$1:$AJ$1,0),FALSE)/1,0)</f>
        <v>0</v>
      </c>
      <c r="V135">
        <f>IFERROR(VLOOKUP($B135,Kraftvärmeprod!$B$1:$AH$479,MATCH(V$2,Kraftvärmeprod!$B$1:$AG$1,0),FALSE)/1,0)-IFERROR(VLOOKUP($B135,'Slutlig allokering kvv'!$B$2:$AC$462,MATCH(V$3,'Slutlig allokering kvv'!$B$1:$AJ$1,0),FALSE)/1,0)</f>
        <v>0</v>
      </c>
      <c r="W135">
        <f>IFERROR(VLOOKUP($B135,Kraftvärmeprod!$B$1:$AH$479,MATCH(W$2,Kraftvärmeprod!$B$1:$AG$1,0),FALSE)/1,0)-IFERROR(VLOOKUP($B135,'Slutlig allokering kvv'!$B$2:$AC$462,MATCH(W$3,'Slutlig allokering kvv'!$B$1:$AJ$1,0),FALSE)/1,0)</f>
        <v>0</v>
      </c>
      <c r="X135">
        <f>IFERROR(VLOOKUP($B135,Kraftvärmeprod!$B$1:$AH$479,MATCH(X$2,Kraftvärmeprod!$B$1:$AG$1,0),FALSE)/1,0)-IFERROR(VLOOKUP($B135,'Slutlig allokering kvv'!$B$2:$AC$462,MATCH(X$3,'Slutlig allokering kvv'!$B$1:$AJ$1,0),FALSE)/1,0)</f>
        <v>0</v>
      </c>
      <c r="Y135">
        <f>IFERROR(VLOOKUP($B135,Kraftvärmeprod!$B$1:$AH$479,MATCH(Y$2,Kraftvärmeprod!$B$1:$AG$1,0),FALSE)/1,0)-IFERROR(VLOOKUP($B135,'Slutlig allokering kvv'!$B$2:$AC$462,MATCH(Y$3,'Slutlig allokering kvv'!$B$1:$AJ$1,0),FALSE)/1,0)</f>
        <v>0</v>
      </c>
      <c r="Z135">
        <f>IFERROR(VLOOKUP($B135,Kraftvärmeprod!$B$1:$AH$479,MATCH(Z$2,Kraftvärmeprod!$B$1:$AG$1,0),FALSE)/1,0)-IFERROR(VLOOKUP($B135,'Slutlig allokering kvv'!$B$2:$AC$462,MATCH(Z$3,'Slutlig allokering kvv'!$B$1:$AJ$1,0),FALSE)/1,0)</f>
        <v>0</v>
      </c>
      <c r="AA135">
        <f>IFERROR(VLOOKUP($B135,Kraftvärmeprod!$B$1:$AH$479,MATCH(AA$2,Kraftvärmeprod!$B$1:$AG$1,0),FALSE)/1,0)-IFERROR(VLOOKUP($B135,'Slutlig allokering kvv'!$B$2:$AC$462,MATCH(AA$3,'Slutlig allokering kvv'!$B$1:$AJ$1,0),FALSE)/1,0)</f>
        <v>0</v>
      </c>
      <c r="AB135">
        <f>IFERROR(VLOOKUP($B135,Kraftvärmeprod!$B$1:$AH$479,MATCH(AB$2,Kraftvärmeprod!$B$1:$AG$1,0),FALSE)/1,0)-IFERROR(VLOOKUP($B135,'Slutlig allokering kvv'!$B$2:$AC$462,MATCH(AB$3,'Slutlig allokering kvv'!$B$1:$AJ$1,0),FALSE)/1,0)</f>
        <v>0</v>
      </c>
      <c r="AE135">
        <f t="shared" si="4"/>
        <v>14.683120000000002</v>
      </c>
      <c r="AG135">
        <f>IFERROR(VLOOKUP(B135,'Slutlig allokering kvv'!$B$2:$AJ$462,MATCH("Summa justerad allokerad tillförd energi (utan hjälpel och rökgaskondensering):",'Slutlig allokering kvv'!$B$1:$AK$1,0),FALSE)/1,"")</f>
        <v>29.916879999999999</v>
      </c>
      <c r="AI135" s="23">
        <f>IFERROR(1-VLOOKUP(B135,'Slutlig allokering kvv'!$B$2:$AJ$462,MATCH("Andel av bränsle i kvv som allokerats till värme, exklusive rökgaskondensering och hjälpel",'Slutlig allokering kvv'!$B$1:$AK$1,0),FALSE),"")</f>
        <v>0.32921793721973103</v>
      </c>
      <c r="AK135" s="23">
        <f t="shared" si="5"/>
        <v>0.32921793721973097</v>
      </c>
    </row>
    <row r="136" spans="1:37" x14ac:dyDescent="0.25">
      <c r="A136" s="2" t="s">
        <v>190</v>
      </c>
      <c r="B136" s="2" t="s">
        <v>191</v>
      </c>
      <c r="C136" s="2" t="str">
        <f>IFERROR(VLOOKUP($B136,Kraftvärmeprod!$B$1:$AH$479,MATCH(C$3,Kraftvärmeprod!$B$1:$AG$1,0),FALSE)/1,"")</f>
        <v/>
      </c>
      <c r="D136" s="2" t="str">
        <f>IFERROR(VLOOKUP($B136,Kraftvärmeprod!$B$1:$AH$479,MATCH(D$3,Kraftvärmeprod!$B$1:$AG$1,0),FALSE)/1,"")</f>
        <v/>
      </c>
      <c r="E136">
        <f>IFERROR(VLOOKUP($B136,Kraftvärmeprod!$B$1:$AH$479,MATCH(E$2,Kraftvärmeprod!$B$1:$AG$1,0),FALSE)/1,0)-IFERROR(VLOOKUP($B136,'Slutlig allokering kvv'!$B$2:$AC$462,MATCH(E$3,'Slutlig allokering kvv'!$B$1:$AJ$1,0),FALSE)/1,0)</f>
        <v>0</v>
      </c>
      <c r="F136">
        <f>IFERROR(VLOOKUP($B136,Kraftvärmeprod!$B$1:$AH$479,MATCH(F$2,Kraftvärmeprod!$B$1:$AG$1,0),FALSE)/1,0)-IFERROR(VLOOKUP($B136,'Slutlig allokering kvv'!$B$2:$AC$462,MATCH(F$3,'Slutlig allokering kvv'!$B$1:$AJ$1,0),FALSE)/1,0)</f>
        <v>0</v>
      </c>
      <c r="G136">
        <f>IFERROR(VLOOKUP($B136,Kraftvärmeprod!$B$1:$AH$479,MATCH(G$2,Kraftvärmeprod!$B$1:$AG$1,0),FALSE)/1,0)-IFERROR(VLOOKUP($B136,'Slutlig allokering kvv'!$B$2:$AC$462,MATCH(G$3,'Slutlig allokering kvv'!$B$1:$AJ$1,0),FALSE)/1,0)</f>
        <v>0</v>
      </c>
      <c r="H136">
        <f>IFERROR(VLOOKUP($B136,Kraftvärmeprod!$B$1:$AH$479,MATCH(H$2,Kraftvärmeprod!$B$1:$AG$1,0),FALSE)/1,0)-IFERROR(VLOOKUP($B136,'Slutlig allokering kvv'!$B$2:$AC$462,MATCH(H$3,'Slutlig allokering kvv'!$B$1:$AJ$1,0),FALSE)/1,0)</f>
        <v>0</v>
      </c>
      <c r="I136">
        <f>IFERROR(VLOOKUP($B136,Kraftvärmeprod!$B$1:$AH$479,MATCH(I$2,Kraftvärmeprod!$B$1:$AG$1,0),FALSE)/1,0)-IFERROR(VLOOKUP($B136,'Slutlig allokering kvv'!$B$2:$AC$462,MATCH(I$3,'Slutlig allokering kvv'!$B$1:$AJ$1,0),FALSE)/1,0)</f>
        <v>0</v>
      </c>
      <c r="J136">
        <f>IFERROR(VLOOKUP($B136,Kraftvärmeprod!$B$1:$AH$479,MATCH(J$2,Kraftvärmeprod!$B$1:$AG$1,0),FALSE)/1,0)-IFERROR(VLOOKUP($B136,'Slutlig allokering kvv'!$B$2:$AC$462,MATCH(J$3,'Slutlig allokering kvv'!$B$1:$AJ$1,0),FALSE)/1,0)</f>
        <v>0</v>
      </c>
      <c r="K136">
        <f>IFERROR(VLOOKUP($B136,Kraftvärmeprod!$B$1:$AH$479,MATCH(K$2,Kraftvärmeprod!$B$1:$AG$1,0),FALSE)/1,0)-IFERROR(VLOOKUP($B136,'Slutlig allokering kvv'!$B$2:$AC$462,MATCH(K$3,'Slutlig allokering kvv'!$B$1:$AJ$1,0),FALSE)/1,0)</f>
        <v>0</v>
      </c>
      <c r="L136">
        <f>IFERROR(VLOOKUP($B136,Kraftvärmeprod!$B$1:$AH$479,MATCH(L$2,Kraftvärmeprod!$B$1:$AG$1,0),FALSE)/1,0)-IFERROR(VLOOKUP($B136,'Slutlig allokering kvv'!$B$2:$AC$462,MATCH(L$3,'Slutlig allokering kvv'!$B$1:$AJ$1,0),FALSE)/1,0)</f>
        <v>0</v>
      </c>
      <c r="M136" s="40">
        <f>IFERROR(VLOOKUP($B136,Miljö!$B$1:$S$477,MATCH(M$2,Miljö!$B$1:$X$1,0),FALSE)/1,0)-IFERROR(VLOOKUP($B136,'Slutlig allokering kvv'!$B$2:$AC$462,MATCH(M$3,'Slutlig allokering kvv'!$B$1:$AJ$1,0),FALSE)/1,0)</f>
        <v>0</v>
      </c>
      <c r="N136">
        <f>IFERROR(VLOOKUP($B136,Kraftvärmeprod!$B$1:$AH$479,MATCH(N$2,Kraftvärmeprod!$B$1:$AG$1,0),FALSE)/1,0)-IFERROR(VLOOKUP($B136,'Slutlig allokering kvv'!$B$2:$AC$462,MATCH(N$3,'Slutlig allokering kvv'!$B$1:$AJ$1,0),FALSE)/1,0)</f>
        <v>0</v>
      </c>
      <c r="O136">
        <f>IFERROR(VLOOKUP($B136,Kraftvärmeprod!$B$1:$AH$479,MATCH(O$2,Kraftvärmeprod!$B$1:$AG$1,0),FALSE)/1,0)-IFERROR(VLOOKUP($B136,'Slutlig allokering kvv'!$B$2:$AC$462,MATCH(O$3,'Slutlig allokering kvv'!$B$1:$AJ$1,0),FALSE)/1,0)</f>
        <v>0</v>
      </c>
      <c r="P136">
        <f>IFERROR(VLOOKUP($B136,Kraftvärmeprod!$B$1:$AH$479,MATCH(P$2,Kraftvärmeprod!$B$1:$AG$1,0),FALSE)/1,0)-IFERROR(VLOOKUP($B136,'Slutlig allokering kvv'!$B$2:$AC$462,MATCH(P$3,'Slutlig allokering kvv'!$B$1:$AJ$1,0),FALSE)/1,0)</f>
        <v>0</v>
      </c>
      <c r="Q136">
        <f>IFERROR(VLOOKUP($B136,Kraftvärmeprod!$B$1:$AH$479,MATCH(Q$2,Kraftvärmeprod!$B$1:$AG$1,0),FALSE)/1,0)-IFERROR(VLOOKUP($B136,'Slutlig allokering kvv'!$B$2:$AC$462,MATCH(Q$3,'Slutlig allokering kvv'!$B$1:$AJ$1,0),FALSE)/1,0)</f>
        <v>0</v>
      </c>
      <c r="R136">
        <f>IFERROR(VLOOKUP($B136,Kraftvärmeprod!$B$1:$AH$479,MATCH(R$2,Kraftvärmeprod!$B$1:$AG$1,0),FALSE)/1,0)-IFERROR(VLOOKUP($B136,'Slutlig allokering kvv'!$B$2:$AC$462,MATCH(R$3,'Slutlig allokering kvv'!$B$1:$AJ$1,0),FALSE)/1,0)</f>
        <v>0</v>
      </c>
      <c r="S136">
        <f>IFERROR(VLOOKUP($B136,Kraftvärmeprod!$B$1:$AH$479,MATCH(S$2,Kraftvärmeprod!$B$1:$AG$1,0),FALSE)/1,0)-IFERROR(VLOOKUP($B136,'Slutlig allokering kvv'!$B$2:$AC$462,MATCH(S$3,'Slutlig allokering kvv'!$B$1:$AJ$1,0),FALSE)/1,0)</f>
        <v>0</v>
      </c>
      <c r="T136">
        <f>IFERROR(VLOOKUP($B136,Kraftvärmeprod!$B$1:$AH$479,MATCH(T$2,Kraftvärmeprod!$B$1:$AG$1,0),FALSE)/1,0)-IFERROR(VLOOKUP($B136,'Slutlig allokering kvv'!$B$2:$AC$462,MATCH(T$3,'Slutlig allokering kvv'!$B$1:$AJ$1,0),FALSE)/1,0)</f>
        <v>0</v>
      </c>
      <c r="U136">
        <f>IFERROR(VLOOKUP($B136,Kraftvärmeprod!$B$1:$AH$479,MATCH(U$2,Kraftvärmeprod!$B$1:$AG$1,0),FALSE)/1,0)-IFERROR(VLOOKUP($B136,'Slutlig allokering kvv'!$B$2:$AC$462,MATCH(U$3,'Slutlig allokering kvv'!$B$1:$AJ$1,0),FALSE)/1,0)</f>
        <v>0</v>
      </c>
      <c r="V136">
        <f>IFERROR(VLOOKUP($B136,Kraftvärmeprod!$B$1:$AH$479,MATCH(V$2,Kraftvärmeprod!$B$1:$AG$1,0),FALSE)/1,0)-IFERROR(VLOOKUP($B136,'Slutlig allokering kvv'!$B$2:$AC$462,MATCH(V$3,'Slutlig allokering kvv'!$B$1:$AJ$1,0),FALSE)/1,0)</f>
        <v>0</v>
      </c>
      <c r="W136">
        <f>IFERROR(VLOOKUP($B136,Kraftvärmeprod!$B$1:$AH$479,MATCH(W$2,Kraftvärmeprod!$B$1:$AG$1,0),FALSE)/1,0)-IFERROR(VLOOKUP($B136,'Slutlig allokering kvv'!$B$2:$AC$462,MATCH(W$3,'Slutlig allokering kvv'!$B$1:$AJ$1,0),FALSE)/1,0)</f>
        <v>0</v>
      </c>
      <c r="X136">
        <f>IFERROR(VLOOKUP($B136,Kraftvärmeprod!$B$1:$AH$479,MATCH(X$2,Kraftvärmeprod!$B$1:$AG$1,0),FALSE)/1,0)-IFERROR(VLOOKUP($B136,'Slutlig allokering kvv'!$B$2:$AC$462,MATCH(X$3,'Slutlig allokering kvv'!$B$1:$AJ$1,0),FALSE)/1,0)</f>
        <v>0</v>
      </c>
      <c r="Y136">
        <f>IFERROR(VLOOKUP($B136,Kraftvärmeprod!$B$1:$AH$479,MATCH(Y$2,Kraftvärmeprod!$B$1:$AG$1,0),FALSE)/1,0)-IFERROR(VLOOKUP($B136,'Slutlig allokering kvv'!$B$2:$AC$462,MATCH(Y$3,'Slutlig allokering kvv'!$B$1:$AJ$1,0),FALSE)/1,0)</f>
        <v>0</v>
      </c>
      <c r="Z136">
        <f>IFERROR(VLOOKUP($B136,Kraftvärmeprod!$B$1:$AH$479,MATCH(Z$2,Kraftvärmeprod!$B$1:$AG$1,0),FALSE)/1,0)-IFERROR(VLOOKUP($B136,'Slutlig allokering kvv'!$B$2:$AC$462,MATCH(Z$3,'Slutlig allokering kvv'!$B$1:$AJ$1,0),FALSE)/1,0)</f>
        <v>0</v>
      </c>
      <c r="AA136">
        <f>IFERROR(VLOOKUP($B136,Kraftvärmeprod!$B$1:$AH$479,MATCH(AA$2,Kraftvärmeprod!$B$1:$AG$1,0),FALSE)/1,0)-IFERROR(VLOOKUP($B136,'Slutlig allokering kvv'!$B$2:$AC$462,MATCH(AA$3,'Slutlig allokering kvv'!$B$1:$AJ$1,0),FALSE)/1,0)</f>
        <v>0</v>
      </c>
      <c r="AB136">
        <f>IFERROR(VLOOKUP($B136,Kraftvärmeprod!$B$1:$AH$479,MATCH(AB$2,Kraftvärmeprod!$B$1:$AG$1,0),FALSE)/1,0)-IFERROR(VLOOKUP($B136,'Slutlig allokering kvv'!$B$2:$AC$462,MATCH(AB$3,'Slutlig allokering kvv'!$B$1:$AJ$1,0),FALSE)/1,0)</f>
        <v>0</v>
      </c>
      <c r="AE136">
        <f t="shared" si="4"/>
        <v>0</v>
      </c>
      <c r="AG136">
        <f>IFERROR(VLOOKUP(B136,'Slutlig allokering kvv'!$B$2:$AJ$462,MATCH("Summa justerad allokerad tillförd energi (utan hjälpel och rökgaskondensering):",'Slutlig allokering kvv'!$B$1:$AK$1,0),FALSE)/1,"")</f>
        <v>0</v>
      </c>
      <c r="AI136" s="23" t="str">
        <f>IFERROR(1-VLOOKUP(B136,'Slutlig allokering kvv'!$B$2:$AJ$462,MATCH("Andel av bränsle i kvv som allokerats till värme, exklusive rökgaskondensering och hjälpel",'Slutlig allokering kvv'!$B$1:$AK$1,0),FALSE),"")</f>
        <v/>
      </c>
      <c r="AK136" s="23" t="str">
        <f t="shared" si="5"/>
        <v/>
      </c>
    </row>
    <row r="137" spans="1:37" x14ac:dyDescent="0.25">
      <c r="A137" s="2" t="s">
        <v>192</v>
      </c>
      <c r="B137" s="2" t="s">
        <v>193</v>
      </c>
      <c r="C137" s="2">
        <f>IFERROR(VLOOKUP($B137,Kraftvärmeprod!$B$1:$AH$479,MATCH(C$3,Kraftvärmeprod!$B$1:$AG$1,0),FALSE)/1,"")</f>
        <v>133.9</v>
      </c>
      <c r="D137" s="2">
        <f>IFERROR(VLOOKUP($B137,Kraftvärmeprod!$B$1:$AH$479,MATCH(D$3,Kraftvärmeprod!$B$1:$AG$1,0),FALSE)/1,"")</f>
        <v>33.299999999999997</v>
      </c>
      <c r="E137">
        <f>IFERROR(VLOOKUP($B137,Kraftvärmeprod!$B$1:$AH$479,MATCH(E$2,Kraftvärmeprod!$B$1:$AG$1,0),FALSE)/1,0)-IFERROR(VLOOKUP($B137,'Slutlig allokering kvv'!$B$2:$AC$462,MATCH(E$3,'Slutlig allokering kvv'!$B$1:$AJ$1,0),FALSE)/1,0)</f>
        <v>0</v>
      </c>
      <c r="F137">
        <f>IFERROR(VLOOKUP($B137,Kraftvärmeprod!$B$1:$AH$479,MATCH(F$2,Kraftvärmeprod!$B$1:$AG$1,0),FALSE)/1,0)-IFERROR(VLOOKUP($B137,'Slutlig allokering kvv'!$B$2:$AC$462,MATCH(F$3,'Slutlig allokering kvv'!$B$1:$AJ$1,0),FALSE)/1,0)</f>
        <v>0</v>
      </c>
      <c r="G137">
        <f>IFERROR(VLOOKUP($B137,Kraftvärmeprod!$B$1:$AH$479,MATCH(G$2,Kraftvärmeprod!$B$1:$AG$1,0),FALSE)/1,0)-IFERROR(VLOOKUP($B137,'Slutlig allokering kvv'!$B$2:$AC$462,MATCH(G$3,'Slutlig allokering kvv'!$B$1:$AJ$1,0),FALSE)/1,0)</f>
        <v>17.302700000000002</v>
      </c>
      <c r="H137">
        <f>IFERROR(VLOOKUP($B137,Kraftvärmeprod!$B$1:$AH$479,MATCH(H$2,Kraftvärmeprod!$B$1:$AG$1,0),FALSE)/1,0)-IFERROR(VLOOKUP($B137,'Slutlig allokering kvv'!$B$2:$AC$462,MATCH(H$3,'Slutlig allokering kvv'!$B$1:$AJ$1,0),FALSE)/1,0)</f>
        <v>0</v>
      </c>
      <c r="I137">
        <f>IFERROR(VLOOKUP($B137,Kraftvärmeprod!$B$1:$AH$479,MATCH(I$2,Kraftvärmeprod!$B$1:$AG$1,0),FALSE)/1,0)-IFERROR(VLOOKUP($B137,'Slutlig allokering kvv'!$B$2:$AC$462,MATCH(I$3,'Slutlig allokering kvv'!$B$1:$AJ$1,0),FALSE)/1,0)</f>
        <v>0</v>
      </c>
      <c r="J137">
        <f>IFERROR(VLOOKUP($B137,Kraftvärmeprod!$B$1:$AH$479,MATCH(J$2,Kraftvärmeprod!$B$1:$AG$1,0),FALSE)/1,0)-IFERROR(VLOOKUP($B137,'Slutlig allokering kvv'!$B$2:$AC$462,MATCH(J$3,'Slutlig allokering kvv'!$B$1:$AJ$1,0),FALSE)/1,0)</f>
        <v>0</v>
      </c>
      <c r="K137">
        <f>IFERROR(VLOOKUP($B137,Kraftvärmeprod!$B$1:$AH$479,MATCH(K$2,Kraftvärmeprod!$B$1:$AG$1,0),FALSE)/1,0)-IFERROR(VLOOKUP($B137,'Slutlig allokering kvv'!$B$2:$AC$462,MATCH(K$3,'Slutlig allokering kvv'!$B$1:$AJ$1,0),FALSE)/1,0)</f>
        <v>0</v>
      </c>
      <c r="L137">
        <f>IFERROR(VLOOKUP($B137,Kraftvärmeprod!$B$1:$AH$479,MATCH(L$2,Kraftvärmeprod!$B$1:$AG$1,0),FALSE)/1,0)-IFERROR(VLOOKUP($B137,'Slutlig allokering kvv'!$B$2:$AC$462,MATCH(L$3,'Slutlig allokering kvv'!$B$1:$AJ$1,0),FALSE)/1,0)</f>
        <v>19.229599999999998</v>
      </c>
      <c r="M137" s="40">
        <f>IFERROR(VLOOKUP($B137,Miljö!$B$1:$S$477,MATCH(M$2,Miljö!$B$1:$X$1,0),FALSE)/1,0)-IFERROR(VLOOKUP($B137,'Slutlig allokering kvv'!$B$2:$AC$462,MATCH(M$3,'Slutlig allokering kvv'!$B$1:$AJ$1,0),FALSE)/1,0)</f>
        <v>2.3644699999999998</v>
      </c>
      <c r="N137">
        <f>IFERROR(VLOOKUP($B137,Kraftvärmeprod!$B$1:$AH$479,MATCH(N$2,Kraftvärmeprod!$B$1:$AG$1,0),FALSE)/1,0)-IFERROR(VLOOKUP($B137,'Slutlig allokering kvv'!$B$2:$AC$462,MATCH(N$3,'Slutlig allokering kvv'!$B$1:$AJ$1,0),FALSE)/1,0)</f>
        <v>0</v>
      </c>
      <c r="O137">
        <f>IFERROR(VLOOKUP($B137,Kraftvärmeprod!$B$1:$AH$479,MATCH(O$2,Kraftvärmeprod!$B$1:$AG$1,0),FALSE)/1,0)-IFERROR(VLOOKUP($B137,'Slutlig allokering kvv'!$B$2:$AC$462,MATCH(O$3,'Slutlig allokering kvv'!$B$1:$AJ$1,0),FALSE)/1,0)</f>
        <v>0</v>
      </c>
      <c r="P137">
        <f>IFERROR(VLOOKUP($B137,Kraftvärmeprod!$B$1:$AH$479,MATCH(P$2,Kraftvärmeprod!$B$1:$AG$1,0),FALSE)/1,0)-IFERROR(VLOOKUP($B137,'Slutlig allokering kvv'!$B$2:$AC$462,MATCH(P$3,'Slutlig allokering kvv'!$B$1:$AJ$1,0),FALSE)/1,0)</f>
        <v>0</v>
      </c>
      <c r="Q137">
        <f>IFERROR(VLOOKUP($B137,Kraftvärmeprod!$B$1:$AH$479,MATCH(Q$2,Kraftvärmeprod!$B$1:$AG$1,0),FALSE)/1,0)-IFERROR(VLOOKUP($B137,'Slutlig allokering kvv'!$B$2:$AC$462,MATCH(Q$3,'Slutlig allokering kvv'!$B$1:$AJ$1,0),FALSE)/1,0)</f>
        <v>7.3143000000000011</v>
      </c>
      <c r="R137">
        <f>IFERROR(VLOOKUP($B137,Kraftvärmeprod!$B$1:$AH$479,MATCH(R$2,Kraftvärmeprod!$B$1:$AG$1,0),FALSE)/1,0)-IFERROR(VLOOKUP($B137,'Slutlig allokering kvv'!$B$2:$AC$462,MATCH(R$3,'Slutlig allokering kvv'!$B$1:$AJ$1,0),FALSE)/1,0)</f>
        <v>14.274799999999995</v>
      </c>
      <c r="S137">
        <f>IFERROR(VLOOKUP($B137,Kraftvärmeprod!$B$1:$AH$479,MATCH(S$2,Kraftvärmeprod!$B$1:$AG$1,0),FALSE)/1,0)-IFERROR(VLOOKUP($B137,'Slutlig allokering kvv'!$B$2:$AC$462,MATCH(S$3,'Slutlig allokering kvv'!$B$1:$AJ$1,0),FALSE)/1,0)</f>
        <v>0</v>
      </c>
      <c r="T137">
        <f>IFERROR(VLOOKUP($B137,Kraftvärmeprod!$B$1:$AH$479,MATCH(T$2,Kraftvärmeprod!$B$1:$AG$1,0),FALSE)/1,0)-IFERROR(VLOOKUP($B137,'Slutlig allokering kvv'!$B$2:$AC$462,MATCH(T$3,'Slutlig allokering kvv'!$B$1:$AJ$1,0),FALSE)/1,0)</f>
        <v>0</v>
      </c>
      <c r="U137">
        <f>IFERROR(VLOOKUP($B137,Kraftvärmeprod!$B$1:$AH$479,MATCH(U$2,Kraftvärmeprod!$B$1:$AG$1,0),FALSE)/1,0)-IFERROR(VLOOKUP($B137,'Slutlig allokering kvv'!$B$2:$AC$462,MATCH(U$3,'Slutlig allokering kvv'!$B$1:$AJ$1,0),FALSE)/1,0)</f>
        <v>6.2334000000000014</v>
      </c>
      <c r="V137">
        <f>IFERROR(VLOOKUP($B137,Kraftvärmeprod!$B$1:$AH$479,MATCH(V$2,Kraftvärmeprod!$B$1:$AG$1,0),FALSE)/1,0)-IFERROR(VLOOKUP($B137,'Slutlig allokering kvv'!$B$2:$AC$462,MATCH(V$3,'Slutlig allokering kvv'!$B$1:$AJ$1,0),FALSE)/1,0)</f>
        <v>0</v>
      </c>
      <c r="W137">
        <f>IFERROR(VLOOKUP($B137,Kraftvärmeprod!$B$1:$AH$479,MATCH(W$2,Kraftvärmeprod!$B$1:$AG$1,0),FALSE)/1,0)-IFERROR(VLOOKUP($B137,'Slutlig allokering kvv'!$B$2:$AC$462,MATCH(W$3,'Slutlig allokering kvv'!$B$1:$AJ$1,0),FALSE)/1,0)</f>
        <v>0</v>
      </c>
      <c r="X137">
        <f>IFERROR(VLOOKUP($B137,Kraftvärmeprod!$B$1:$AH$479,MATCH(X$2,Kraftvärmeprod!$B$1:$AG$1,0),FALSE)/1,0)-IFERROR(VLOOKUP($B137,'Slutlig allokering kvv'!$B$2:$AC$462,MATCH(X$3,'Slutlig allokering kvv'!$B$1:$AJ$1,0),FALSE)/1,0)</f>
        <v>0</v>
      </c>
      <c r="Y137">
        <f>IFERROR(VLOOKUP($B137,Kraftvärmeprod!$B$1:$AH$479,MATCH(Y$2,Kraftvärmeprod!$B$1:$AG$1,0),FALSE)/1,0)-IFERROR(VLOOKUP($B137,'Slutlig allokering kvv'!$B$2:$AC$462,MATCH(Y$3,'Slutlig allokering kvv'!$B$1:$AJ$1,0),FALSE)/1,0)</f>
        <v>0</v>
      </c>
      <c r="Z137">
        <f>IFERROR(VLOOKUP($B137,Kraftvärmeprod!$B$1:$AH$479,MATCH(Z$2,Kraftvärmeprod!$B$1:$AG$1,0),FALSE)/1,0)-IFERROR(VLOOKUP($B137,'Slutlig allokering kvv'!$B$2:$AC$462,MATCH(Z$3,'Slutlig allokering kvv'!$B$1:$AJ$1,0),FALSE)/1,0)</f>
        <v>0</v>
      </c>
      <c r="AA137">
        <f>IFERROR(VLOOKUP($B137,Kraftvärmeprod!$B$1:$AH$479,MATCH(AA$2,Kraftvärmeprod!$B$1:$AG$1,0),FALSE)/1,0)-IFERROR(VLOOKUP($B137,'Slutlig allokering kvv'!$B$2:$AC$462,MATCH(AA$3,'Slutlig allokering kvv'!$B$1:$AJ$1,0),FALSE)/1,0)</f>
        <v>0</v>
      </c>
      <c r="AB137">
        <f>IFERROR(VLOOKUP($B137,Kraftvärmeprod!$B$1:$AH$479,MATCH(AB$2,Kraftvärmeprod!$B$1:$AG$1,0),FALSE)/1,0)-IFERROR(VLOOKUP($B137,'Slutlig allokering kvv'!$B$2:$AC$462,MATCH(AB$3,'Slutlig allokering kvv'!$B$1:$AJ$1,0),FALSE)/1,0)</f>
        <v>0</v>
      </c>
      <c r="AE137">
        <f t="shared" si="4"/>
        <v>64.354799999999997</v>
      </c>
      <c r="AG137">
        <f>IFERROR(VLOOKUP(B137,'Slutlig allokering kvv'!$B$2:$AJ$462,MATCH("Summa justerad allokerad tillförd energi (utan hjälpel och rökgaskondensering):",'Slutlig allokering kvv'!$B$1:$AK$1,0),FALSE)/1,"")</f>
        <v>101.04520000000002</v>
      </c>
      <c r="AI137" s="23">
        <f>IFERROR(1-VLOOKUP(B137,'Slutlig allokering kvv'!$B$2:$AJ$462,MATCH("Andel av bränsle i kvv som allokerats till värme, exklusive rökgaskondensering och hjälpel",'Slutlig allokering kvv'!$B$1:$AK$1,0),FALSE),"")</f>
        <v>0.38908585247883898</v>
      </c>
      <c r="AK137" s="23">
        <f t="shared" si="5"/>
        <v>0.38908585247883909</v>
      </c>
    </row>
    <row r="138" spans="1:37" x14ac:dyDescent="0.25">
      <c r="A138" s="2" t="s">
        <v>194</v>
      </c>
      <c r="B138" s="2" t="s">
        <v>195</v>
      </c>
      <c r="C138" s="2">
        <f>IFERROR(VLOOKUP($B138,Kraftvärmeprod!$B$1:$AH$479,MATCH(C$3,Kraftvärmeprod!$B$1:$AG$1,0),FALSE)/1,"")</f>
        <v>104.3</v>
      </c>
      <c r="D138" s="2">
        <f>IFERROR(VLOOKUP($B138,Kraftvärmeprod!$B$1:$AH$479,MATCH(D$3,Kraftvärmeprod!$B$1:$AG$1,0),FALSE)/1,"")</f>
        <v>9.1</v>
      </c>
      <c r="E138">
        <f>IFERROR(VLOOKUP($B138,Kraftvärmeprod!$B$1:$AH$479,MATCH(E$2,Kraftvärmeprod!$B$1:$AG$1,0),FALSE)/1,0)-IFERROR(VLOOKUP($B138,'Slutlig allokering kvv'!$B$2:$AC$462,MATCH(E$3,'Slutlig allokering kvv'!$B$1:$AJ$1,0),FALSE)/1,0)</f>
        <v>30.708999999999989</v>
      </c>
      <c r="F138">
        <f>IFERROR(VLOOKUP($B138,Kraftvärmeprod!$B$1:$AH$479,MATCH(F$2,Kraftvärmeprod!$B$1:$AG$1,0),FALSE)/1,0)-IFERROR(VLOOKUP($B138,'Slutlig allokering kvv'!$B$2:$AC$462,MATCH(F$3,'Slutlig allokering kvv'!$B$1:$AJ$1,0),FALSE)/1,0)</f>
        <v>0</v>
      </c>
      <c r="G138">
        <f>IFERROR(VLOOKUP($B138,Kraftvärmeprod!$B$1:$AH$479,MATCH(G$2,Kraftvärmeprod!$B$1:$AG$1,0),FALSE)/1,0)-IFERROR(VLOOKUP($B138,'Slutlig allokering kvv'!$B$2:$AC$462,MATCH(G$3,'Slutlig allokering kvv'!$B$1:$AJ$1,0),FALSE)/1,0)</f>
        <v>0</v>
      </c>
      <c r="H138">
        <f>IFERROR(VLOOKUP($B138,Kraftvärmeprod!$B$1:$AH$479,MATCH(H$2,Kraftvärmeprod!$B$1:$AG$1,0),FALSE)/1,0)-IFERROR(VLOOKUP($B138,'Slutlig allokering kvv'!$B$2:$AC$462,MATCH(H$3,'Slutlig allokering kvv'!$B$1:$AJ$1,0),FALSE)/1,0)</f>
        <v>0</v>
      </c>
      <c r="I138">
        <f>IFERROR(VLOOKUP($B138,Kraftvärmeprod!$B$1:$AH$479,MATCH(I$2,Kraftvärmeprod!$B$1:$AG$1,0),FALSE)/1,0)-IFERROR(VLOOKUP($B138,'Slutlig allokering kvv'!$B$2:$AC$462,MATCH(I$3,'Slutlig allokering kvv'!$B$1:$AJ$1,0),FALSE)/1,0)</f>
        <v>0.10200400000000009</v>
      </c>
      <c r="J138">
        <f>IFERROR(VLOOKUP($B138,Kraftvärmeprod!$B$1:$AH$479,MATCH(J$2,Kraftvärmeprod!$B$1:$AG$1,0),FALSE)/1,0)-IFERROR(VLOOKUP($B138,'Slutlig allokering kvv'!$B$2:$AC$462,MATCH(J$3,'Slutlig allokering kvv'!$B$1:$AJ$1,0),FALSE)/1,0)</f>
        <v>0</v>
      </c>
      <c r="K138">
        <f>IFERROR(VLOOKUP($B138,Kraftvärmeprod!$B$1:$AH$479,MATCH(K$2,Kraftvärmeprod!$B$1:$AG$1,0),FALSE)/1,0)-IFERROR(VLOOKUP($B138,'Slutlig allokering kvv'!$B$2:$AC$462,MATCH(K$3,'Slutlig allokering kvv'!$B$1:$AJ$1,0),FALSE)/1,0)</f>
        <v>0</v>
      </c>
      <c r="L138">
        <f>IFERROR(VLOOKUP($B138,Kraftvärmeprod!$B$1:$AH$479,MATCH(L$2,Kraftvärmeprod!$B$1:$AG$1,0),FALSE)/1,0)-IFERROR(VLOOKUP($B138,'Slutlig allokering kvv'!$B$2:$AC$462,MATCH(L$3,'Slutlig allokering kvv'!$B$1:$AJ$1,0),FALSE)/1,0)</f>
        <v>0</v>
      </c>
      <c r="M138" s="40">
        <f>IFERROR(VLOOKUP($B138,Miljö!$B$1:$S$477,MATCH(M$2,Miljö!$B$1:$X$1,0),FALSE)/1,0)-IFERROR(VLOOKUP($B138,'Slutlig allokering kvv'!$B$2:$AC$462,MATCH(M$3,'Slutlig allokering kvv'!$B$1:$AJ$1,0),FALSE)/1,0)</f>
        <v>0</v>
      </c>
      <c r="N138">
        <f>IFERROR(VLOOKUP($B138,Kraftvärmeprod!$B$1:$AH$479,MATCH(N$2,Kraftvärmeprod!$B$1:$AG$1,0),FALSE)/1,0)-IFERROR(VLOOKUP($B138,'Slutlig allokering kvv'!$B$2:$AC$462,MATCH(N$3,'Slutlig allokering kvv'!$B$1:$AJ$1,0),FALSE)/1,0)</f>
        <v>0</v>
      </c>
      <c r="O138">
        <f>IFERROR(VLOOKUP($B138,Kraftvärmeprod!$B$1:$AH$479,MATCH(O$2,Kraftvärmeprod!$B$1:$AG$1,0),FALSE)/1,0)-IFERROR(VLOOKUP($B138,'Slutlig allokering kvv'!$B$2:$AC$462,MATCH(O$3,'Slutlig allokering kvv'!$B$1:$AJ$1,0),FALSE)/1,0)</f>
        <v>0</v>
      </c>
      <c r="P138">
        <f>IFERROR(VLOOKUP($B138,Kraftvärmeprod!$B$1:$AH$479,MATCH(P$2,Kraftvärmeprod!$B$1:$AG$1,0),FALSE)/1,0)-IFERROR(VLOOKUP($B138,'Slutlig allokering kvv'!$B$2:$AC$462,MATCH(P$3,'Slutlig allokering kvv'!$B$1:$AJ$1,0),FALSE)/1,0)</f>
        <v>0</v>
      </c>
      <c r="Q138">
        <f>IFERROR(VLOOKUP($B138,Kraftvärmeprod!$B$1:$AH$479,MATCH(Q$2,Kraftvärmeprod!$B$1:$AG$1,0),FALSE)/1,0)-IFERROR(VLOOKUP($B138,'Slutlig allokering kvv'!$B$2:$AC$462,MATCH(Q$3,'Slutlig allokering kvv'!$B$1:$AJ$1,0),FALSE)/1,0)</f>
        <v>0</v>
      </c>
      <c r="R138">
        <f>IFERROR(VLOOKUP($B138,Kraftvärmeprod!$B$1:$AH$479,MATCH(R$2,Kraftvärmeprod!$B$1:$AG$1,0),FALSE)/1,0)-IFERROR(VLOOKUP($B138,'Slutlig allokering kvv'!$B$2:$AC$462,MATCH(R$3,'Slutlig allokering kvv'!$B$1:$AJ$1,0),FALSE)/1,0)</f>
        <v>0</v>
      </c>
      <c r="S138">
        <f>IFERROR(VLOOKUP($B138,Kraftvärmeprod!$B$1:$AH$479,MATCH(S$2,Kraftvärmeprod!$B$1:$AG$1,0),FALSE)/1,0)-IFERROR(VLOOKUP($B138,'Slutlig allokering kvv'!$B$2:$AC$462,MATCH(S$3,'Slutlig allokering kvv'!$B$1:$AJ$1,0),FALSE)/1,0)</f>
        <v>0</v>
      </c>
      <c r="T138">
        <f>IFERROR(VLOOKUP($B138,Kraftvärmeprod!$B$1:$AH$479,MATCH(T$2,Kraftvärmeprod!$B$1:$AG$1,0),FALSE)/1,0)-IFERROR(VLOOKUP($B138,'Slutlig allokering kvv'!$B$2:$AC$462,MATCH(T$3,'Slutlig allokering kvv'!$B$1:$AJ$1,0),FALSE)/1,0)</f>
        <v>0</v>
      </c>
      <c r="U138">
        <f>IFERROR(VLOOKUP($B138,Kraftvärmeprod!$B$1:$AH$479,MATCH(U$2,Kraftvärmeprod!$B$1:$AG$1,0),FALSE)/1,0)-IFERROR(VLOOKUP($B138,'Slutlig allokering kvv'!$B$2:$AC$462,MATCH(U$3,'Slutlig allokering kvv'!$B$1:$AJ$1,0),FALSE)/1,0)</f>
        <v>0</v>
      </c>
      <c r="V138">
        <f>IFERROR(VLOOKUP($B138,Kraftvärmeprod!$B$1:$AH$479,MATCH(V$2,Kraftvärmeprod!$B$1:$AG$1,0),FALSE)/1,0)-IFERROR(VLOOKUP($B138,'Slutlig allokering kvv'!$B$2:$AC$462,MATCH(V$3,'Slutlig allokering kvv'!$B$1:$AJ$1,0),FALSE)/1,0)</f>
        <v>0</v>
      </c>
      <c r="W138">
        <f>IFERROR(VLOOKUP($B138,Kraftvärmeprod!$B$1:$AH$479,MATCH(W$2,Kraftvärmeprod!$B$1:$AG$1,0),FALSE)/1,0)-IFERROR(VLOOKUP($B138,'Slutlig allokering kvv'!$B$2:$AC$462,MATCH(W$3,'Slutlig allokering kvv'!$B$1:$AJ$1,0),FALSE)/1,0)</f>
        <v>0</v>
      </c>
      <c r="X138">
        <f>IFERROR(VLOOKUP($B138,Kraftvärmeprod!$B$1:$AH$479,MATCH(X$2,Kraftvärmeprod!$B$1:$AG$1,0),FALSE)/1,0)-IFERROR(VLOOKUP($B138,'Slutlig allokering kvv'!$B$2:$AC$462,MATCH(X$3,'Slutlig allokering kvv'!$B$1:$AJ$1,0),FALSE)/1,0)</f>
        <v>0</v>
      </c>
      <c r="Y138">
        <f>IFERROR(VLOOKUP($B138,Kraftvärmeprod!$B$1:$AH$479,MATCH(Y$2,Kraftvärmeprod!$B$1:$AG$1,0),FALSE)/1,0)-IFERROR(VLOOKUP($B138,'Slutlig allokering kvv'!$B$2:$AC$462,MATCH(Y$3,'Slutlig allokering kvv'!$B$1:$AJ$1,0),FALSE)/1,0)</f>
        <v>0</v>
      </c>
      <c r="Z138">
        <f>IFERROR(VLOOKUP($B138,Kraftvärmeprod!$B$1:$AH$479,MATCH(Z$2,Kraftvärmeprod!$B$1:$AG$1,0),FALSE)/1,0)-IFERROR(VLOOKUP($B138,'Slutlig allokering kvv'!$B$2:$AC$462,MATCH(Z$3,'Slutlig allokering kvv'!$B$1:$AJ$1,0),FALSE)/1,0)</f>
        <v>0</v>
      </c>
      <c r="AA138">
        <f>IFERROR(VLOOKUP($B138,Kraftvärmeprod!$B$1:$AH$479,MATCH(AA$2,Kraftvärmeprod!$B$1:$AG$1,0),FALSE)/1,0)-IFERROR(VLOOKUP($B138,'Slutlig allokering kvv'!$B$2:$AC$462,MATCH(AA$3,'Slutlig allokering kvv'!$B$1:$AJ$1,0),FALSE)/1,0)</f>
        <v>0</v>
      </c>
      <c r="AB138">
        <f>IFERROR(VLOOKUP($B138,Kraftvärmeprod!$B$1:$AH$479,MATCH(AB$2,Kraftvärmeprod!$B$1:$AG$1,0),FALSE)/1,0)-IFERROR(VLOOKUP($B138,'Slutlig allokering kvv'!$B$2:$AC$462,MATCH(AB$3,'Slutlig allokering kvv'!$B$1:$AJ$1,0),FALSE)/1,0)</f>
        <v>0</v>
      </c>
      <c r="AE138">
        <f t="shared" si="4"/>
        <v>30.81100399999999</v>
      </c>
      <c r="AG138">
        <f>IFERROR(VLOOKUP(B138,'Slutlig allokering kvv'!$B$2:$AJ$462,MATCH("Summa justerad allokerad tillförd energi (utan hjälpel och rökgaskondensering):",'Slutlig allokering kvv'!$B$1:$AK$1,0),FALSE)/1,"")</f>
        <v>110.568996</v>
      </c>
      <c r="AI138" s="23">
        <f>IFERROR(1-VLOOKUP(B138,'Slutlig allokering kvv'!$B$2:$AJ$462,MATCH("Andel av bränsle i kvv som allokerats till värme, exklusive rökgaskondensering och hjälpel",'Slutlig allokering kvv'!$B$1:$AK$1,0),FALSE),"")</f>
        <v>0.21793042863205547</v>
      </c>
      <c r="AK138" s="23">
        <f t="shared" si="5"/>
        <v>0.21793042863205539</v>
      </c>
    </row>
    <row r="139" spans="1:37" x14ac:dyDescent="0.25">
      <c r="A139" s="2" t="s">
        <v>194</v>
      </c>
      <c r="B139" s="2" t="s">
        <v>196</v>
      </c>
      <c r="C139" s="2" t="str">
        <f>IFERROR(VLOOKUP($B139,Kraftvärmeprod!$B$1:$AH$479,MATCH(C$3,Kraftvärmeprod!$B$1:$AG$1,0),FALSE)/1,"")</f>
        <v/>
      </c>
      <c r="D139" s="2" t="str">
        <f>IFERROR(VLOOKUP($B139,Kraftvärmeprod!$B$1:$AH$479,MATCH(D$3,Kraftvärmeprod!$B$1:$AG$1,0),FALSE)/1,"")</f>
        <v/>
      </c>
      <c r="E139">
        <f>IFERROR(VLOOKUP($B139,Kraftvärmeprod!$B$1:$AH$479,MATCH(E$2,Kraftvärmeprod!$B$1:$AG$1,0),FALSE)/1,0)-IFERROR(VLOOKUP($B139,'Slutlig allokering kvv'!$B$2:$AC$462,MATCH(E$3,'Slutlig allokering kvv'!$B$1:$AJ$1,0),FALSE)/1,0)</f>
        <v>0</v>
      </c>
      <c r="F139">
        <f>IFERROR(VLOOKUP($B139,Kraftvärmeprod!$B$1:$AH$479,MATCH(F$2,Kraftvärmeprod!$B$1:$AG$1,0),FALSE)/1,0)-IFERROR(VLOOKUP($B139,'Slutlig allokering kvv'!$B$2:$AC$462,MATCH(F$3,'Slutlig allokering kvv'!$B$1:$AJ$1,0),FALSE)/1,0)</f>
        <v>0</v>
      </c>
      <c r="G139">
        <f>IFERROR(VLOOKUP($B139,Kraftvärmeprod!$B$1:$AH$479,MATCH(G$2,Kraftvärmeprod!$B$1:$AG$1,0),FALSE)/1,0)-IFERROR(VLOOKUP($B139,'Slutlig allokering kvv'!$B$2:$AC$462,MATCH(G$3,'Slutlig allokering kvv'!$B$1:$AJ$1,0),FALSE)/1,0)</f>
        <v>0</v>
      </c>
      <c r="H139">
        <f>IFERROR(VLOOKUP($B139,Kraftvärmeprod!$B$1:$AH$479,MATCH(H$2,Kraftvärmeprod!$B$1:$AG$1,0),FALSE)/1,0)-IFERROR(VLOOKUP($B139,'Slutlig allokering kvv'!$B$2:$AC$462,MATCH(H$3,'Slutlig allokering kvv'!$B$1:$AJ$1,0),FALSE)/1,0)</f>
        <v>0</v>
      </c>
      <c r="I139">
        <f>IFERROR(VLOOKUP($B139,Kraftvärmeprod!$B$1:$AH$479,MATCH(I$2,Kraftvärmeprod!$B$1:$AG$1,0),FALSE)/1,0)-IFERROR(VLOOKUP($B139,'Slutlig allokering kvv'!$B$2:$AC$462,MATCH(I$3,'Slutlig allokering kvv'!$B$1:$AJ$1,0),FALSE)/1,0)</f>
        <v>0</v>
      </c>
      <c r="J139">
        <f>IFERROR(VLOOKUP($B139,Kraftvärmeprod!$B$1:$AH$479,MATCH(J$2,Kraftvärmeprod!$B$1:$AG$1,0),FALSE)/1,0)-IFERROR(VLOOKUP($B139,'Slutlig allokering kvv'!$B$2:$AC$462,MATCH(J$3,'Slutlig allokering kvv'!$B$1:$AJ$1,0),FALSE)/1,0)</f>
        <v>0</v>
      </c>
      <c r="K139">
        <f>IFERROR(VLOOKUP($B139,Kraftvärmeprod!$B$1:$AH$479,MATCH(K$2,Kraftvärmeprod!$B$1:$AG$1,0),FALSE)/1,0)-IFERROR(VLOOKUP($B139,'Slutlig allokering kvv'!$B$2:$AC$462,MATCH(K$3,'Slutlig allokering kvv'!$B$1:$AJ$1,0),FALSE)/1,0)</f>
        <v>0</v>
      </c>
      <c r="L139">
        <f>IFERROR(VLOOKUP($B139,Kraftvärmeprod!$B$1:$AH$479,MATCH(L$2,Kraftvärmeprod!$B$1:$AG$1,0),FALSE)/1,0)-IFERROR(VLOOKUP($B139,'Slutlig allokering kvv'!$B$2:$AC$462,MATCH(L$3,'Slutlig allokering kvv'!$B$1:$AJ$1,0),FALSE)/1,0)</f>
        <v>0</v>
      </c>
      <c r="M139" s="40">
        <f>IFERROR(VLOOKUP($B139,Miljö!$B$1:$S$477,MATCH(M$2,Miljö!$B$1:$X$1,0),FALSE)/1,0)-IFERROR(VLOOKUP($B139,'Slutlig allokering kvv'!$B$2:$AC$462,MATCH(M$3,'Slutlig allokering kvv'!$B$1:$AJ$1,0),FALSE)/1,0)</f>
        <v>0</v>
      </c>
      <c r="N139">
        <f>IFERROR(VLOOKUP($B139,Kraftvärmeprod!$B$1:$AH$479,MATCH(N$2,Kraftvärmeprod!$B$1:$AG$1,0),FALSE)/1,0)-IFERROR(VLOOKUP($B139,'Slutlig allokering kvv'!$B$2:$AC$462,MATCH(N$3,'Slutlig allokering kvv'!$B$1:$AJ$1,0),FALSE)/1,0)</f>
        <v>0</v>
      </c>
      <c r="O139">
        <f>IFERROR(VLOOKUP($B139,Kraftvärmeprod!$B$1:$AH$479,MATCH(O$2,Kraftvärmeprod!$B$1:$AG$1,0),FALSE)/1,0)-IFERROR(VLOOKUP($B139,'Slutlig allokering kvv'!$B$2:$AC$462,MATCH(O$3,'Slutlig allokering kvv'!$B$1:$AJ$1,0),FALSE)/1,0)</f>
        <v>0</v>
      </c>
      <c r="P139">
        <f>IFERROR(VLOOKUP($B139,Kraftvärmeprod!$B$1:$AH$479,MATCH(P$2,Kraftvärmeprod!$B$1:$AG$1,0),FALSE)/1,0)-IFERROR(VLOOKUP($B139,'Slutlig allokering kvv'!$B$2:$AC$462,MATCH(P$3,'Slutlig allokering kvv'!$B$1:$AJ$1,0),FALSE)/1,0)</f>
        <v>0</v>
      </c>
      <c r="Q139">
        <f>IFERROR(VLOOKUP($B139,Kraftvärmeprod!$B$1:$AH$479,MATCH(Q$2,Kraftvärmeprod!$B$1:$AG$1,0),FALSE)/1,0)-IFERROR(VLOOKUP($B139,'Slutlig allokering kvv'!$B$2:$AC$462,MATCH(Q$3,'Slutlig allokering kvv'!$B$1:$AJ$1,0),FALSE)/1,0)</f>
        <v>0</v>
      </c>
      <c r="R139">
        <f>IFERROR(VLOOKUP($B139,Kraftvärmeprod!$B$1:$AH$479,MATCH(R$2,Kraftvärmeprod!$B$1:$AG$1,0),FALSE)/1,0)-IFERROR(VLOOKUP($B139,'Slutlig allokering kvv'!$B$2:$AC$462,MATCH(R$3,'Slutlig allokering kvv'!$B$1:$AJ$1,0),FALSE)/1,0)</f>
        <v>0</v>
      </c>
      <c r="S139">
        <f>IFERROR(VLOOKUP($B139,Kraftvärmeprod!$B$1:$AH$479,MATCH(S$2,Kraftvärmeprod!$B$1:$AG$1,0),FALSE)/1,0)-IFERROR(VLOOKUP($B139,'Slutlig allokering kvv'!$B$2:$AC$462,MATCH(S$3,'Slutlig allokering kvv'!$B$1:$AJ$1,0),FALSE)/1,0)</f>
        <v>0</v>
      </c>
      <c r="T139">
        <f>IFERROR(VLOOKUP($B139,Kraftvärmeprod!$B$1:$AH$479,MATCH(T$2,Kraftvärmeprod!$B$1:$AG$1,0),FALSE)/1,0)-IFERROR(VLOOKUP($B139,'Slutlig allokering kvv'!$B$2:$AC$462,MATCH(T$3,'Slutlig allokering kvv'!$B$1:$AJ$1,0),FALSE)/1,0)</f>
        <v>0</v>
      </c>
      <c r="U139">
        <f>IFERROR(VLOOKUP($B139,Kraftvärmeprod!$B$1:$AH$479,MATCH(U$2,Kraftvärmeprod!$B$1:$AG$1,0),FALSE)/1,0)-IFERROR(VLOOKUP($B139,'Slutlig allokering kvv'!$B$2:$AC$462,MATCH(U$3,'Slutlig allokering kvv'!$B$1:$AJ$1,0),FALSE)/1,0)</f>
        <v>0</v>
      </c>
      <c r="V139">
        <f>IFERROR(VLOOKUP($B139,Kraftvärmeprod!$B$1:$AH$479,MATCH(V$2,Kraftvärmeprod!$B$1:$AG$1,0),FALSE)/1,0)-IFERROR(VLOOKUP($B139,'Slutlig allokering kvv'!$B$2:$AC$462,MATCH(V$3,'Slutlig allokering kvv'!$B$1:$AJ$1,0),FALSE)/1,0)</f>
        <v>0</v>
      </c>
      <c r="W139">
        <f>IFERROR(VLOOKUP($B139,Kraftvärmeprod!$B$1:$AH$479,MATCH(W$2,Kraftvärmeprod!$B$1:$AG$1,0),FALSE)/1,0)-IFERROR(VLOOKUP($B139,'Slutlig allokering kvv'!$B$2:$AC$462,MATCH(W$3,'Slutlig allokering kvv'!$B$1:$AJ$1,0),FALSE)/1,0)</f>
        <v>0</v>
      </c>
      <c r="X139">
        <f>IFERROR(VLOOKUP($B139,Kraftvärmeprod!$B$1:$AH$479,MATCH(X$2,Kraftvärmeprod!$B$1:$AG$1,0),FALSE)/1,0)-IFERROR(VLOOKUP($B139,'Slutlig allokering kvv'!$B$2:$AC$462,MATCH(X$3,'Slutlig allokering kvv'!$B$1:$AJ$1,0),FALSE)/1,0)</f>
        <v>0</v>
      </c>
      <c r="Y139">
        <f>IFERROR(VLOOKUP($B139,Kraftvärmeprod!$B$1:$AH$479,MATCH(Y$2,Kraftvärmeprod!$B$1:$AG$1,0),FALSE)/1,0)-IFERROR(VLOOKUP($B139,'Slutlig allokering kvv'!$B$2:$AC$462,MATCH(Y$3,'Slutlig allokering kvv'!$B$1:$AJ$1,0),FALSE)/1,0)</f>
        <v>0</v>
      </c>
      <c r="Z139">
        <f>IFERROR(VLOOKUP($B139,Kraftvärmeprod!$B$1:$AH$479,MATCH(Z$2,Kraftvärmeprod!$B$1:$AG$1,0),FALSE)/1,0)-IFERROR(VLOOKUP($B139,'Slutlig allokering kvv'!$B$2:$AC$462,MATCH(Z$3,'Slutlig allokering kvv'!$B$1:$AJ$1,0),FALSE)/1,0)</f>
        <v>0</v>
      </c>
      <c r="AA139">
        <f>IFERROR(VLOOKUP($B139,Kraftvärmeprod!$B$1:$AH$479,MATCH(AA$2,Kraftvärmeprod!$B$1:$AG$1,0),FALSE)/1,0)-IFERROR(VLOOKUP($B139,'Slutlig allokering kvv'!$B$2:$AC$462,MATCH(AA$3,'Slutlig allokering kvv'!$B$1:$AJ$1,0),FALSE)/1,0)</f>
        <v>0</v>
      </c>
      <c r="AB139">
        <f>IFERROR(VLOOKUP($B139,Kraftvärmeprod!$B$1:$AH$479,MATCH(AB$2,Kraftvärmeprod!$B$1:$AG$1,0),FALSE)/1,0)-IFERROR(VLOOKUP($B139,'Slutlig allokering kvv'!$B$2:$AC$462,MATCH(AB$3,'Slutlig allokering kvv'!$B$1:$AJ$1,0),FALSE)/1,0)</f>
        <v>0</v>
      </c>
      <c r="AE139">
        <f t="shared" si="4"/>
        <v>0</v>
      </c>
      <c r="AG139">
        <f>IFERROR(VLOOKUP(B139,'Slutlig allokering kvv'!$B$2:$AJ$462,MATCH("Summa justerad allokerad tillförd energi (utan hjälpel och rökgaskondensering):",'Slutlig allokering kvv'!$B$1:$AK$1,0),FALSE)/1,"")</f>
        <v>0</v>
      </c>
      <c r="AI139" s="23" t="str">
        <f>IFERROR(1-VLOOKUP(B139,'Slutlig allokering kvv'!$B$2:$AJ$462,MATCH("Andel av bränsle i kvv som allokerats till värme, exklusive rökgaskondensering och hjälpel",'Slutlig allokering kvv'!$B$1:$AK$1,0),FALSE),"")</f>
        <v/>
      </c>
      <c r="AK139" s="23" t="str">
        <f t="shared" si="5"/>
        <v/>
      </c>
    </row>
    <row r="140" spans="1:37" x14ac:dyDescent="0.25">
      <c r="A140" s="2" t="s">
        <v>197</v>
      </c>
      <c r="B140" s="2" t="s">
        <v>198</v>
      </c>
      <c r="C140" s="2" t="str">
        <f>IFERROR(VLOOKUP($B140,Kraftvärmeprod!$B$1:$AH$479,MATCH(C$3,Kraftvärmeprod!$B$1:$AG$1,0),FALSE)/1,"")</f>
        <v/>
      </c>
      <c r="D140" s="2" t="str">
        <f>IFERROR(VLOOKUP($B140,Kraftvärmeprod!$B$1:$AH$479,MATCH(D$3,Kraftvärmeprod!$B$1:$AG$1,0),FALSE)/1,"")</f>
        <v/>
      </c>
      <c r="E140">
        <f>IFERROR(VLOOKUP($B140,Kraftvärmeprod!$B$1:$AH$479,MATCH(E$2,Kraftvärmeprod!$B$1:$AG$1,0),FALSE)/1,0)-IFERROR(VLOOKUP($B140,'Slutlig allokering kvv'!$B$2:$AC$462,MATCH(E$3,'Slutlig allokering kvv'!$B$1:$AJ$1,0),FALSE)/1,0)</f>
        <v>0</v>
      </c>
      <c r="F140">
        <f>IFERROR(VLOOKUP($B140,Kraftvärmeprod!$B$1:$AH$479,MATCH(F$2,Kraftvärmeprod!$B$1:$AG$1,0),FALSE)/1,0)-IFERROR(VLOOKUP($B140,'Slutlig allokering kvv'!$B$2:$AC$462,MATCH(F$3,'Slutlig allokering kvv'!$B$1:$AJ$1,0),FALSE)/1,0)</f>
        <v>0</v>
      </c>
      <c r="G140">
        <f>IFERROR(VLOOKUP($B140,Kraftvärmeprod!$B$1:$AH$479,MATCH(G$2,Kraftvärmeprod!$B$1:$AG$1,0),FALSE)/1,0)-IFERROR(VLOOKUP($B140,'Slutlig allokering kvv'!$B$2:$AC$462,MATCH(G$3,'Slutlig allokering kvv'!$B$1:$AJ$1,0),FALSE)/1,0)</f>
        <v>0</v>
      </c>
      <c r="H140">
        <f>IFERROR(VLOOKUP($B140,Kraftvärmeprod!$B$1:$AH$479,MATCH(H$2,Kraftvärmeprod!$B$1:$AG$1,0),FALSE)/1,0)-IFERROR(VLOOKUP($B140,'Slutlig allokering kvv'!$B$2:$AC$462,MATCH(H$3,'Slutlig allokering kvv'!$B$1:$AJ$1,0),FALSE)/1,0)</f>
        <v>0</v>
      </c>
      <c r="I140">
        <f>IFERROR(VLOOKUP($B140,Kraftvärmeprod!$B$1:$AH$479,MATCH(I$2,Kraftvärmeprod!$B$1:$AG$1,0),FALSE)/1,0)-IFERROR(VLOOKUP($B140,'Slutlig allokering kvv'!$B$2:$AC$462,MATCH(I$3,'Slutlig allokering kvv'!$B$1:$AJ$1,0),FALSE)/1,0)</f>
        <v>0</v>
      </c>
      <c r="J140">
        <f>IFERROR(VLOOKUP($B140,Kraftvärmeprod!$B$1:$AH$479,MATCH(J$2,Kraftvärmeprod!$B$1:$AG$1,0),FALSE)/1,0)-IFERROR(VLOOKUP($B140,'Slutlig allokering kvv'!$B$2:$AC$462,MATCH(J$3,'Slutlig allokering kvv'!$B$1:$AJ$1,0),FALSE)/1,0)</f>
        <v>0</v>
      </c>
      <c r="K140">
        <f>IFERROR(VLOOKUP($B140,Kraftvärmeprod!$B$1:$AH$479,MATCH(K$2,Kraftvärmeprod!$B$1:$AG$1,0),FALSE)/1,0)-IFERROR(VLOOKUP($B140,'Slutlig allokering kvv'!$B$2:$AC$462,MATCH(K$3,'Slutlig allokering kvv'!$B$1:$AJ$1,0),FALSE)/1,0)</f>
        <v>0</v>
      </c>
      <c r="L140">
        <f>IFERROR(VLOOKUP($B140,Kraftvärmeprod!$B$1:$AH$479,MATCH(L$2,Kraftvärmeprod!$B$1:$AG$1,0),FALSE)/1,0)-IFERROR(VLOOKUP($B140,'Slutlig allokering kvv'!$B$2:$AC$462,MATCH(L$3,'Slutlig allokering kvv'!$B$1:$AJ$1,0),FALSE)/1,0)</f>
        <v>0</v>
      </c>
      <c r="M140" s="40">
        <f>IFERROR(VLOOKUP($B140,Miljö!$B$1:$S$477,MATCH(M$2,Miljö!$B$1:$X$1,0),FALSE)/1,0)-IFERROR(VLOOKUP($B140,'Slutlig allokering kvv'!$B$2:$AC$462,MATCH(M$3,'Slutlig allokering kvv'!$B$1:$AJ$1,0),FALSE)/1,0)</f>
        <v>0</v>
      </c>
      <c r="N140">
        <f>IFERROR(VLOOKUP($B140,Kraftvärmeprod!$B$1:$AH$479,MATCH(N$2,Kraftvärmeprod!$B$1:$AG$1,0),FALSE)/1,0)-IFERROR(VLOOKUP($B140,'Slutlig allokering kvv'!$B$2:$AC$462,MATCH(N$3,'Slutlig allokering kvv'!$B$1:$AJ$1,0),FALSE)/1,0)</f>
        <v>0</v>
      </c>
      <c r="O140">
        <f>IFERROR(VLOOKUP($B140,Kraftvärmeprod!$B$1:$AH$479,MATCH(O$2,Kraftvärmeprod!$B$1:$AG$1,0),FALSE)/1,0)-IFERROR(VLOOKUP($B140,'Slutlig allokering kvv'!$B$2:$AC$462,MATCH(O$3,'Slutlig allokering kvv'!$B$1:$AJ$1,0),FALSE)/1,0)</f>
        <v>0</v>
      </c>
      <c r="P140">
        <f>IFERROR(VLOOKUP($B140,Kraftvärmeprod!$B$1:$AH$479,MATCH(P$2,Kraftvärmeprod!$B$1:$AG$1,0),FALSE)/1,0)-IFERROR(VLOOKUP($B140,'Slutlig allokering kvv'!$B$2:$AC$462,MATCH(P$3,'Slutlig allokering kvv'!$B$1:$AJ$1,0),FALSE)/1,0)</f>
        <v>0</v>
      </c>
      <c r="Q140">
        <f>IFERROR(VLOOKUP($B140,Kraftvärmeprod!$B$1:$AH$479,MATCH(Q$2,Kraftvärmeprod!$B$1:$AG$1,0),FALSE)/1,0)-IFERROR(VLOOKUP($B140,'Slutlig allokering kvv'!$B$2:$AC$462,MATCH(Q$3,'Slutlig allokering kvv'!$B$1:$AJ$1,0),FALSE)/1,0)</f>
        <v>0</v>
      </c>
      <c r="R140">
        <f>IFERROR(VLOOKUP($B140,Kraftvärmeprod!$B$1:$AH$479,MATCH(R$2,Kraftvärmeprod!$B$1:$AG$1,0),FALSE)/1,0)-IFERROR(VLOOKUP($B140,'Slutlig allokering kvv'!$B$2:$AC$462,MATCH(R$3,'Slutlig allokering kvv'!$B$1:$AJ$1,0),FALSE)/1,0)</f>
        <v>0</v>
      </c>
      <c r="S140">
        <f>IFERROR(VLOOKUP($B140,Kraftvärmeprod!$B$1:$AH$479,MATCH(S$2,Kraftvärmeprod!$B$1:$AG$1,0),FALSE)/1,0)-IFERROR(VLOOKUP($B140,'Slutlig allokering kvv'!$B$2:$AC$462,MATCH(S$3,'Slutlig allokering kvv'!$B$1:$AJ$1,0),FALSE)/1,0)</f>
        <v>0</v>
      </c>
      <c r="T140">
        <f>IFERROR(VLOOKUP($B140,Kraftvärmeprod!$B$1:$AH$479,MATCH(T$2,Kraftvärmeprod!$B$1:$AG$1,0),FALSE)/1,0)-IFERROR(VLOOKUP($B140,'Slutlig allokering kvv'!$B$2:$AC$462,MATCH(T$3,'Slutlig allokering kvv'!$B$1:$AJ$1,0),FALSE)/1,0)</f>
        <v>0</v>
      </c>
      <c r="U140">
        <f>IFERROR(VLOOKUP($B140,Kraftvärmeprod!$B$1:$AH$479,MATCH(U$2,Kraftvärmeprod!$B$1:$AG$1,0),FALSE)/1,0)-IFERROR(VLOOKUP($B140,'Slutlig allokering kvv'!$B$2:$AC$462,MATCH(U$3,'Slutlig allokering kvv'!$B$1:$AJ$1,0),FALSE)/1,0)</f>
        <v>0</v>
      </c>
      <c r="V140">
        <f>IFERROR(VLOOKUP($B140,Kraftvärmeprod!$B$1:$AH$479,MATCH(V$2,Kraftvärmeprod!$B$1:$AG$1,0),FALSE)/1,0)-IFERROR(VLOOKUP($B140,'Slutlig allokering kvv'!$B$2:$AC$462,MATCH(V$3,'Slutlig allokering kvv'!$B$1:$AJ$1,0),FALSE)/1,0)</f>
        <v>0</v>
      </c>
      <c r="W140">
        <f>IFERROR(VLOOKUP($B140,Kraftvärmeprod!$B$1:$AH$479,MATCH(W$2,Kraftvärmeprod!$B$1:$AG$1,0),FALSE)/1,0)-IFERROR(VLOOKUP($B140,'Slutlig allokering kvv'!$B$2:$AC$462,MATCH(W$3,'Slutlig allokering kvv'!$B$1:$AJ$1,0),FALSE)/1,0)</f>
        <v>0</v>
      </c>
      <c r="X140">
        <f>IFERROR(VLOOKUP($B140,Kraftvärmeprod!$B$1:$AH$479,MATCH(X$2,Kraftvärmeprod!$B$1:$AG$1,0),FALSE)/1,0)-IFERROR(VLOOKUP($B140,'Slutlig allokering kvv'!$B$2:$AC$462,MATCH(X$3,'Slutlig allokering kvv'!$B$1:$AJ$1,0),FALSE)/1,0)</f>
        <v>0</v>
      </c>
      <c r="Y140">
        <f>IFERROR(VLOOKUP($B140,Kraftvärmeprod!$B$1:$AH$479,MATCH(Y$2,Kraftvärmeprod!$B$1:$AG$1,0),FALSE)/1,0)-IFERROR(VLOOKUP($B140,'Slutlig allokering kvv'!$B$2:$AC$462,MATCH(Y$3,'Slutlig allokering kvv'!$B$1:$AJ$1,0),FALSE)/1,0)</f>
        <v>0</v>
      </c>
      <c r="Z140">
        <f>IFERROR(VLOOKUP($B140,Kraftvärmeprod!$B$1:$AH$479,MATCH(Z$2,Kraftvärmeprod!$B$1:$AG$1,0),FALSE)/1,0)-IFERROR(VLOOKUP($B140,'Slutlig allokering kvv'!$B$2:$AC$462,MATCH(Z$3,'Slutlig allokering kvv'!$B$1:$AJ$1,0),FALSE)/1,0)</f>
        <v>0</v>
      </c>
      <c r="AA140">
        <f>IFERROR(VLOOKUP($B140,Kraftvärmeprod!$B$1:$AH$479,MATCH(AA$2,Kraftvärmeprod!$B$1:$AG$1,0),FALSE)/1,0)-IFERROR(VLOOKUP($B140,'Slutlig allokering kvv'!$B$2:$AC$462,MATCH(AA$3,'Slutlig allokering kvv'!$B$1:$AJ$1,0),FALSE)/1,0)</f>
        <v>0</v>
      </c>
      <c r="AB140">
        <f>IFERROR(VLOOKUP($B140,Kraftvärmeprod!$B$1:$AH$479,MATCH(AB$2,Kraftvärmeprod!$B$1:$AG$1,0),FALSE)/1,0)-IFERROR(VLOOKUP($B140,'Slutlig allokering kvv'!$B$2:$AC$462,MATCH(AB$3,'Slutlig allokering kvv'!$B$1:$AJ$1,0),FALSE)/1,0)</f>
        <v>0</v>
      </c>
      <c r="AE140">
        <f t="shared" si="4"/>
        <v>0</v>
      </c>
      <c r="AG140">
        <f>IFERROR(VLOOKUP(B140,'Slutlig allokering kvv'!$B$2:$AJ$462,MATCH("Summa justerad allokerad tillförd energi (utan hjälpel och rökgaskondensering):",'Slutlig allokering kvv'!$B$1:$AK$1,0),FALSE)/1,"")</f>
        <v>0</v>
      </c>
      <c r="AI140" s="23" t="str">
        <f>IFERROR(1-VLOOKUP(B140,'Slutlig allokering kvv'!$B$2:$AJ$462,MATCH("Andel av bränsle i kvv som allokerats till värme, exklusive rökgaskondensering och hjälpel",'Slutlig allokering kvv'!$B$1:$AK$1,0),FALSE),"")</f>
        <v/>
      </c>
      <c r="AK140" s="23" t="str">
        <f t="shared" si="5"/>
        <v/>
      </c>
    </row>
    <row r="141" spans="1:37" x14ac:dyDescent="0.25">
      <c r="A141" s="2" t="s">
        <v>199</v>
      </c>
      <c r="B141" s="2" t="s">
        <v>200</v>
      </c>
      <c r="C141" s="2" t="str">
        <f>IFERROR(VLOOKUP($B141,Kraftvärmeprod!$B$1:$AH$479,MATCH(C$3,Kraftvärmeprod!$B$1:$AG$1,0),FALSE)/1,"")</f>
        <v/>
      </c>
      <c r="D141" s="2" t="str">
        <f>IFERROR(VLOOKUP($B141,Kraftvärmeprod!$B$1:$AH$479,MATCH(D$3,Kraftvärmeprod!$B$1:$AG$1,0),FALSE)/1,"")</f>
        <v/>
      </c>
      <c r="E141">
        <f>IFERROR(VLOOKUP($B141,Kraftvärmeprod!$B$1:$AH$479,MATCH(E$2,Kraftvärmeprod!$B$1:$AG$1,0),FALSE)/1,0)-IFERROR(VLOOKUP($B141,'Slutlig allokering kvv'!$B$2:$AC$462,MATCH(E$3,'Slutlig allokering kvv'!$B$1:$AJ$1,0),FALSE)/1,0)</f>
        <v>0</v>
      </c>
      <c r="F141">
        <f>IFERROR(VLOOKUP($B141,Kraftvärmeprod!$B$1:$AH$479,MATCH(F$2,Kraftvärmeprod!$B$1:$AG$1,0),FALSE)/1,0)-IFERROR(VLOOKUP($B141,'Slutlig allokering kvv'!$B$2:$AC$462,MATCH(F$3,'Slutlig allokering kvv'!$B$1:$AJ$1,0),FALSE)/1,0)</f>
        <v>0</v>
      </c>
      <c r="G141">
        <f>IFERROR(VLOOKUP($B141,Kraftvärmeprod!$B$1:$AH$479,MATCH(G$2,Kraftvärmeprod!$B$1:$AG$1,0),FALSE)/1,0)-IFERROR(VLOOKUP($B141,'Slutlig allokering kvv'!$B$2:$AC$462,MATCH(G$3,'Slutlig allokering kvv'!$B$1:$AJ$1,0),FALSE)/1,0)</f>
        <v>0</v>
      </c>
      <c r="H141">
        <f>IFERROR(VLOOKUP($B141,Kraftvärmeprod!$B$1:$AH$479,MATCH(H$2,Kraftvärmeprod!$B$1:$AG$1,0),FALSE)/1,0)-IFERROR(VLOOKUP($B141,'Slutlig allokering kvv'!$B$2:$AC$462,MATCH(H$3,'Slutlig allokering kvv'!$B$1:$AJ$1,0),FALSE)/1,0)</f>
        <v>0</v>
      </c>
      <c r="I141">
        <f>IFERROR(VLOOKUP($B141,Kraftvärmeprod!$B$1:$AH$479,MATCH(I$2,Kraftvärmeprod!$B$1:$AG$1,0),FALSE)/1,0)-IFERROR(VLOOKUP($B141,'Slutlig allokering kvv'!$B$2:$AC$462,MATCH(I$3,'Slutlig allokering kvv'!$B$1:$AJ$1,0),FALSE)/1,0)</f>
        <v>0</v>
      </c>
      <c r="J141">
        <f>IFERROR(VLOOKUP($B141,Kraftvärmeprod!$B$1:$AH$479,MATCH(J$2,Kraftvärmeprod!$B$1:$AG$1,0),FALSE)/1,0)-IFERROR(VLOOKUP($B141,'Slutlig allokering kvv'!$B$2:$AC$462,MATCH(J$3,'Slutlig allokering kvv'!$B$1:$AJ$1,0),FALSE)/1,0)</f>
        <v>0</v>
      </c>
      <c r="K141">
        <f>IFERROR(VLOOKUP($B141,Kraftvärmeprod!$B$1:$AH$479,MATCH(K$2,Kraftvärmeprod!$B$1:$AG$1,0),FALSE)/1,0)-IFERROR(VLOOKUP($B141,'Slutlig allokering kvv'!$B$2:$AC$462,MATCH(K$3,'Slutlig allokering kvv'!$B$1:$AJ$1,0),FALSE)/1,0)</f>
        <v>0</v>
      </c>
      <c r="L141">
        <f>IFERROR(VLOOKUP($B141,Kraftvärmeprod!$B$1:$AH$479,MATCH(L$2,Kraftvärmeprod!$B$1:$AG$1,0),FALSE)/1,0)-IFERROR(VLOOKUP($B141,'Slutlig allokering kvv'!$B$2:$AC$462,MATCH(L$3,'Slutlig allokering kvv'!$B$1:$AJ$1,0),FALSE)/1,0)</f>
        <v>0</v>
      </c>
      <c r="M141" s="40">
        <f>IFERROR(VLOOKUP($B141,Miljö!$B$1:$S$477,MATCH(M$2,Miljö!$B$1:$X$1,0),FALSE)/1,0)-IFERROR(VLOOKUP($B141,'Slutlig allokering kvv'!$B$2:$AC$462,MATCH(M$3,'Slutlig allokering kvv'!$B$1:$AJ$1,0),FALSE)/1,0)</f>
        <v>0</v>
      </c>
      <c r="N141">
        <f>IFERROR(VLOOKUP($B141,Kraftvärmeprod!$B$1:$AH$479,MATCH(N$2,Kraftvärmeprod!$B$1:$AG$1,0),FALSE)/1,0)-IFERROR(VLOOKUP($B141,'Slutlig allokering kvv'!$B$2:$AC$462,MATCH(N$3,'Slutlig allokering kvv'!$B$1:$AJ$1,0),FALSE)/1,0)</f>
        <v>0</v>
      </c>
      <c r="O141">
        <f>IFERROR(VLOOKUP($B141,Kraftvärmeprod!$B$1:$AH$479,MATCH(O$2,Kraftvärmeprod!$B$1:$AG$1,0),FALSE)/1,0)-IFERROR(VLOOKUP($B141,'Slutlig allokering kvv'!$B$2:$AC$462,MATCH(O$3,'Slutlig allokering kvv'!$B$1:$AJ$1,0),FALSE)/1,0)</f>
        <v>0</v>
      </c>
      <c r="P141">
        <f>IFERROR(VLOOKUP($B141,Kraftvärmeprod!$B$1:$AH$479,MATCH(P$2,Kraftvärmeprod!$B$1:$AG$1,0),FALSE)/1,0)-IFERROR(VLOOKUP($B141,'Slutlig allokering kvv'!$B$2:$AC$462,MATCH(P$3,'Slutlig allokering kvv'!$B$1:$AJ$1,0),FALSE)/1,0)</f>
        <v>0</v>
      </c>
      <c r="Q141">
        <f>IFERROR(VLOOKUP($B141,Kraftvärmeprod!$B$1:$AH$479,MATCH(Q$2,Kraftvärmeprod!$B$1:$AG$1,0),FALSE)/1,0)-IFERROR(VLOOKUP($B141,'Slutlig allokering kvv'!$B$2:$AC$462,MATCH(Q$3,'Slutlig allokering kvv'!$B$1:$AJ$1,0),FALSE)/1,0)</f>
        <v>0</v>
      </c>
      <c r="R141">
        <f>IFERROR(VLOOKUP($B141,Kraftvärmeprod!$B$1:$AH$479,MATCH(R$2,Kraftvärmeprod!$B$1:$AG$1,0),FALSE)/1,0)-IFERROR(VLOOKUP($B141,'Slutlig allokering kvv'!$B$2:$AC$462,MATCH(R$3,'Slutlig allokering kvv'!$B$1:$AJ$1,0),FALSE)/1,0)</f>
        <v>0</v>
      </c>
      <c r="S141">
        <f>IFERROR(VLOOKUP($B141,Kraftvärmeprod!$B$1:$AH$479,MATCH(S$2,Kraftvärmeprod!$B$1:$AG$1,0),FALSE)/1,0)-IFERROR(VLOOKUP($B141,'Slutlig allokering kvv'!$B$2:$AC$462,MATCH(S$3,'Slutlig allokering kvv'!$B$1:$AJ$1,0),FALSE)/1,0)</f>
        <v>0</v>
      </c>
      <c r="T141">
        <f>IFERROR(VLOOKUP($B141,Kraftvärmeprod!$B$1:$AH$479,MATCH(T$2,Kraftvärmeprod!$B$1:$AG$1,0),FALSE)/1,0)-IFERROR(VLOOKUP($B141,'Slutlig allokering kvv'!$B$2:$AC$462,MATCH(T$3,'Slutlig allokering kvv'!$B$1:$AJ$1,0),FALSE)/1,0)</f>
        <v>0</v>
      </c>
      <c r="U141">
        <f>IFERROR(VLOOKUP($B141,Kraftvärmeprod!$B$1:$AH$479,MATCH(U$2,Kraftvärmeprod!$B$1:$AG$1,0),FALSE)/1,0)-IFERROR(VLOOKUP($B141,'Slutlig allokering kvv'!$B$2:$AC$462,MATCH(U$3,'Slutlig allokering kvv'!$B$1:$AJ$1,0),FALSE)/1,0)</f>
        <v>0</v>
      </c>
      <c r="V141">
        <f>IFERROR(VLOOKUP($B141,Kraftvärmeprod!$B$1:$AH$479,MATCH(V$2,Kraftvärmeprod!$B$1:$AG$1,0),FALSE)/1,0)-IFERROR(VLOOKUP($B141,'Slutlig allokering kvv'!$B$2:$AC$462,MATCH(V$3,'Slutlig allokering kvv'!$B$1:$AJ$1,0),FALSE)/1,0)</f>
        <v>0</v>
      </c>
      <c r="W141">
        <f>IFERROR(VLOOKUP($B141,Kraftvärmeprod!$B$1:$AH$479,MATCH(W$2,Kraftvärmeprod!$B$1:$AG$1,0),FALSE)/1,0)-IFERROR(VLOOKUP($B141,'Slutlig allokering kvv'!$B$2:$AC$462,MATCH(W$3,'Slutlig allokering kvv'!$B$1:$AJ$1,0),FALSE)/1,0)</f>
        <v>0</v>
      </c>
      <c r="X141">
        <f>IFERROR(VLOOKUP($B141,Kraftvärmeprod!$B$1:$AH$479,MATCH(X$2,Kraftvärmeprod!$B$1:$AG$1,0),FALSE)/1,0)-IFERROR(VLOOKUP($B141,'Slutlig allokering kvv'!$B$2:$AC$462,MATCH(X$3,'Slutlig allokering kvv'!$B$1:$AJ$1,0),FALSE)/1,0)</f>
        <v>0</v>
      </c>
      <c r="Y141">
        <f>IFERROR(VLOOKUP($B141,Kraftvärmeprod!$B$1:$AH$479,MATCH(Y$2,Kraftvärmeprod!$B$1:$AG$1,0),FALSE)/1,0)-IFERROR(VLOOKUP($B141,'Slutlig allokering kvv'!$B$2:$AC$462,MATCH(Y$3,'Slutlig allokering kvv'!$B$1:$AJ$1,0),FALSE)/1,0)</f>
        <v>0</v>
      </c>
      <c r="Z141">
        <f>IFERROR(VLOOKUP($B141,Kraftvärmeprod!$B$1:$AH$479,MATCH(Z$2,Kraftvärmeprod!$B$1:$AG$1,0),FALSE)/1,0)-IFERROR(VLOOKUP($B141,'Slutlig allokering kvv'!$B$2:$AC$462,MATCH(Z$3,'Slutlig allokering kvv'!$B$1:$AJ$1,0),FALSE)/1,0)</f>
        <v>0</v>
      </c>
      <c r="AA141">
        <f>IFERROR(VLOOKUP($B141,Kraftvärmeprod!$B$1:$AH$479,MATCH(AA$2,Kraftvärmeprod!$B$1:$AG$1,0),FALSE)/1,0)-IFERROR(VLOOKUP($B141,'Slutlig allokering kvv'!$B$2:$AC$462,MATCH(AA$3,'Slutlig allokering kvv'!$B$1:$AJ$1,0),FALSE)/1,0)</f>
        <v>0</v>
      </c>
      <c r="AB141">
        <f>IFERROR(VLOOKUP($B141,Kraftvärmeprod!$B$1:$AH$479,MATCH(AB$2,Kraftvärmeprod!$B$1:$AG$1,0),FALSE)/1,0)-IFERROR(VLOOKUP($B141,'Slutlig allokering kvv'!$B$2:$AC$462,MATCH(AB$3,'Slutlig allokering kvv'!$B$1:$AJ$1,0),FALSE)/1,0)</f>
        <v>0</v>
      </c>
      <c r="AE141">
        <f t="shared" si="4"/>
        <v>0</v>
      </c>
      <c r="AG141">
        <f>IFERROR(VLOOKUP(B141,'Slutlig allokering kvv'!$B$2:$AJ$462,MATCH("Summa justerad allokerad tillförd energi (utan hjälpel och rökgaskondensering):",'Slutlig allokering kvv'!$B$1:$AK$1,0),FALSE)/1,"")</f>
        <v>0</v>
      </c>
      <c r="AI141" s="23" t="str">
        <f>IFERROR(1-VLOOKUP(B141,'Slutlig allokering kvv'!$B$2:$AJ$462,MATCH("Andel av bränsle i kvv som allokerats till värme, exklusive rökgaskondensering och hjälpel",'Slutlig allokering kvv'!$B$1:$AK$1,0),FALSE),"")</f>
        <v/>
      </c>
      <c r="AK141" s="23" t="str">
        <f t="shared" si="5"/>
        <v/>
      </c>
    </row>
    <row r="142" spans="1:37" x14ac:dyDescent="0.25">
      <c r="A142" s="2" t="s">
        <v>201</v>
      </c>
      <c r="B142" s="2" t="s">
        <v>202</v>
      </c>
      <c r="C142" s="2" t="str">
        <f>IFERROR(VLOOKUP($B142,Kraftvärmeprod!$B$1:$AH$479,MATCH(C$3,Kraftvärmeprod!$B$1:$AG$1,0),FALSE)/1,"")</f>
        <v/>
      </c>
      <c r="D142" s="2" t="str">
        <f>IFERROR(VLOOKUP($B142,Kraftvärmeprod!$B$1:$AH$479,MATCH(D$3,Kraftvärmeprod!$B$1:$AG$1,0),FALSE)/1,"")</f>
        <v/>
      </c>
      <c r="E142">
        <f>IFERROR(VLOOKUP($B142,Kraftvärmeprod!$B$1:$AH$479,MATCH(E$2,Kraftvärmeprod!$B$1:$AG$1,0),FALSE)/1,0)-IFERROR(VLOOKUP($B142,'Slutlig allokering kvv'!$B$2:$AC$462,MATCH(E$3,'Slutlig allokering kvv'!$B$1:$AJ$1,0),FALSE)/1,0)</f>
        <v>0</v>
      </c>
      <c r="F142">
        <f>IFERROR(VLOOKUP($B142,Kraftvärmeprod!$B$1:$AH$479,MATCH(F$2,Kraftvärmeprod!$B$1:$AG$1,0),FALSE)/1,0)-IFERROR(VLOOKUP($B142,'Slutlig allokering kvv'!$B$2:$AC$462,MATCH(F$3,'Slutlig allokering kvv'!$B$1:$AJ$1,0),FALSE)/1,0)</f>
        <v>0</v>
      </c>
      <c r="G142">
        <f>IFERROR(VLOOKUP($B142,Kraftvärmeprod!$B$1:$AH$479,MATCH(G$2,Kraftvärmeprod!$B$1:$AG$1,0),FALSE)/1,0)-IFERROR(VLOOKUP($B142,'Slutlig allokering kvv'!$B$2:$AC$462,MATCH(G$3,'Slutlig allokering kvv'!$B$1:$AJ$1,0),FALSE)/1,0)</f>
        <v>0</v>
      </c>
      <c r="H142">
        <f>IFERROR(VLOOKUP($B142,Kraftvärmeprod!$B$1:$AH$479,MATCH(H$2,Kraftvärmeprod!$B$1:$AG$1,0),FALSE)/1,0)-IFERROR(VLOOKUP($B142,'Slutlig allokering kvv'!$B$2:$AC$462,MATCH(H$3,'Slutlig allokering kvv'!$B$1:$AJ$1,0),FALSE)/1,0)</f>
        <v>0</v>
      </c>
      <c r="I142">
        <f>IFERROR(VLOOKUP($B142,Kraftvärmeprod!$B$1:$AH$479,MATCH(I$2,Kraftvärmeprod!$B$1:$AG$1,0),FALSE)/1,0)-IFERROR(VLOOKUP($B142,'Slutlig allokering kvv'!$B$2:$AC$462,MATCH(I$3,'Slutlig allokering kvv'!$B$1:$AJ$1,0),FALSE)/1,0)</f>
        <v>0</v>
      </c>
      <c r="J142">
        <f>IFERROR(VLOOKUP($B142,Kraftvärmeprod!$B$1:$AH$479,MATCH(J$2,Kraftvärmeprod!$B$1:$AG$1,0),FALSE)/1,0)-IFERROR(VLOOKUP($B142,'Slutlig allokering kvv'!$B$2:$AC$462,MATCH(J$3,'Slutlig allokering kvv'!$B$1:$AJ$1,0),FALSE)/1,0)</f>
        <v>0</v>
      </c>
      <c r="K142">
        <f>IFERROR(VLOOKUP($B142,Kraftvärmeprod!$B$1:$AH$479,MATCH(K$2,Kraftvärmeprod!$B$1:$AG$1,0),FALSE)/1,0)-IFERROR(VLOOKUP($B142,'Slutlig allokering kvv'!$B$2:$AC$462,MATCH(K$3,'Slutlig allokering kvv'!$B$1:$AJ$1,0),FALSE)/1,0)</f>
        <v>0</v>
      </c>
      <c r="L142">
        <f>IFERROR(VLOOKUP($B142,Kraftvärmeprod!$B$1:$AH$479,MATCH(L$2,Kraftvärmeprod!$B$1:$AG$1,0),FALSE)/1,0)-IFERROR(VLOOKUP($B142,'Slutlig allokering kvv'!$B$2:$AC$462,MATCH(L$3,'Slutlig allokering kvv'!$B$1:$AJ$1,0),FALSE)/1,0)</f>
        <v>0</v>
      </c>
      <c r="M142" s="40">
        <f>IFERROR(VLOOKUP($B142,Miljö!$B$1:$S$477,MATCH(M$2,Miljö!$B$1:$X$1,0),FALSE)/1,0)-IFERROR(VLOOKUP($B142,'Slutlig allokering kvv'!$B$2:$AC$462,MATCH(M$3,'Slutlig allokering kvv'!$B$1:$AJ$1,0),FALSE)/1,0)</f>
        <v>0</v>
      </c>
      <c r="N142">
        <f>IFERROR(VLOOKUP($B142,Kraftvärmeprod!$B$1:$AH$479,MATCH(N$2,Kraftvärmeprod!$B$1:$AG$1,0),FALSE)/1,0)-IFERROR(VLOOKUP($B142,'Slutlig allokering kvv'!$B$2:$AC$462,MATCH(N$3,'Slutlig allokering kvv'!$B$1:$AJ$1,0),FALSE)/1,0)</f>
        <v>0</v>
      </c>
      <c r="O142">
        <f>IFERROR(VLOOKUP($B142,Kraftvärmeprod!$B$1:$AH$479,MATCH(O$2,Kraftvärmeprod!$B$1:$AG$1,0),FALSE)/1,0)-IFERROR(VLOOKUP($B142,'Slutlig allokering kvv'!$B$2:$AC$462,MATCH(O$3,'Slutlig allokering kvv'!$B$1:$AJ$1,0),FALSE)/1,0)</f>
        <v>0</v>
      </c>
      <c r="P142">
        <f>IFERROR(VLOOKUP($B142,Kraftvärmeprod!$B$1:$AH$479,MATCH(P$2,Kraftvärmeprod!$B$1:$AG$1,0),FALSE)/1,0)-IFERROR(VLOOKUP($B142,'Slutlig allokering kvv'!$B$2:$AC$462,MATCH(P$3,'Slutlig allokering kvv'!$B$1:$AJ$1,0),FALSE)/1,0)</f>
        <v>0</v>
      </c>
      <c r="Q142">
        <f>IFERROR(VLOOKUP($B142,Kraftvärmeprod!$B$1:$AH$479,MATCH(Q$2,Kraftvärmeprod!$B$1:$AG$1,0),FALSE)/1,0)-IFERROR(VLOOKUP($B142,'Slutlig allokering kvv'!$B$2:$AC$462,MATCH(Q$3,'Slutlig allokering kvv'!$B$1:$AJ$1,0),FALSE)/1,0)</f>
        <v>0</v>
      </c>
      <c r="R142">
        <f>IFERROR(VLOOKUP($B142,Kraftvärmeprod!$B$1:$AH$479,MATCH(R$2,Kraftvärmeprod!$B$1:$AG$1,0),FALSE)/1,0)-IFERROR(VLOOKUP($B142,'Slutlig allokering kvv'!$B$2:$AC$462,MATCH(R$3,'Slutlig allokering kvv'!$B$1:$AJ$1,0),FALSE)/1,0)</f>
        <v>0</v>
      </c>
      <c r="S142">
        <f>IFERROR(VLOOKUP($B142,Kraftvärmeprod!$B$1:$AH$479,MATCH(S$2,Kraftvärmeprod!$B$1:$AG$1,0),FALSE)/1,0)-IFERROR(VLOOKUP($B142,'Slutlig allokering kvv'!$B$2:$AC$462,MATCH(S$3,'Slutlig allokering kvv'!$B$1:$AJ$1,0),FALSE)/1,0)</f>
        <v>0</v>
      </c>
      <c r="T142">
        <f>IFERROR(VLOOKUP($B142,Kraftvärmeprod!$B$1:$AH$479,MATCH(T$2,Kraftvärmeprod!$B$1:$AG$1,0),FALSE)/1,0)-IFERROR(VLOOKUP($B142,'Slutlig allokering kvv'!$B$2:$AC$462,MATCH(T$3,'Slutlig allokering kvv'!$B$1:$AJ$1,0),FALSE)/1,0)</f>
        <v>0</v>
      </c>
      <c r="U142">
        <f>IFERROR(VLOOKUP($B142,Kraftvärmeprod!$B$1:$AH$479,MATCH(U$2,Kraftvärmeprod!$B$1:$AG$1,0),FALSE)/1,0)-IFERROR(VLOOKUP($B142,'Slutlig allokering kvv'!$B$2:$AC$462,MATCH(U$3,'Slutlig allokering kvv'!$B$1:$AJ$1,0),FALSE)/1,0)</f>
        <v>0</v>
      </c>
      <c r="V142">
        <f>IFERROR(VLOOKUP($B142,Kraftvärmeprod!$B$1:$AH$479,MATCH(V$2,Kraftvärmeprod!$B$1:$AG$1,0),FALSE)/1,0)-IFERROR(VLOOKUP($B142,'Slutlig allokering kvv'!$B$2:$AC$462,MATCH(V$3,'Slutlig allokering kvv'!$B$1:$AJ$1,0),FALSE)/1,0)</f>
        <v>0</v>
      </c>
      <c r="W142">
        <f>IFERROR(VLOOKUP($B142,Kraftvärmeprod!$B$1:$AH$479,MATCH(W$2,Kraftvärmeprod!$B$1:$AG$1,0),FALSE)/1,0)-IFERROR(VLOOKUP($B142,'Slutlig allokering kvv'!$B$2:$AC$462,MATCH(W$3,'Slutlig allokering kvv'!$B$1:$AJ$1,0),FALSE)/1,0)</f>
        <v>0</v>
      </c>
      <c r="X142">
        <f>IFERROR(VLOOKUP($B142,Kraftvärmeprod!$B$1:$AH$479,MATCH(X$2,Kraftvärmeprod!$B$1:$AG$1,0),FALSE)/1,0)-IFERROR(VLOOKUP($B142,'Slutlig allokering kvv'!$B$2:$AC$462,MATCH(X$3,'Slutlig allokering kvv'!$B$1:$AJ$1,0),FALSE)/1,0)</f>
        <v>0</v>
      </c>
      <c r="Y142">
        <f>IFERROR(VLOOKUP($B142,Kraftvärmeprod!$B$1:$AH$479,MATCH(Y$2,Kraftvärmeprod!$B$1:$AG$1,0),FALSE)/1,0)-IFERROR(VLOOKUP($B142,'Slutlig allokering kvv'!$B$2:$AC$462,MATCH(Y$3,'Slutlig allokering kvv'!$B$1:$AJ$1,0),FALSE)/1,0)</f>
        <v>0</v>
      </c>
      <c r="Z142">
        <f>IFERROR(VLOOKUP($B142,Kraftvärmeprod!$B$1:$AH$479,MATCH(Z$2,Kraftvärmeprod!$B$1:$AG$1,0),FALSE)/1,0)-IFERROR(VLOOKUP($B142,'Slutlig allokering kvv'!$B$2:$AC$462,MATCH(Z$3,'Slutlig allokering kvv'!$B$1:$AJ$1,0),FALSE)/1,0)</f>
        <v>0</v>
      </c>
      <c r="AA142">
        <f>IFERROR(VLOOKUP($B142,Kraftvärmeprod!$B$1:$AH$479,MATCH(AA$2,Kraftvärmeprod!$B$1:$AG$1,0),FALSE)/1,0)-IFERROR(VLOOKUP($B142,'Slutlig allokering kvv'!$B$2:$AC$462,MATCH(AA$3,'Slutlig allokering kvv'!$B$1:$AJ$1,0),FALSE)/1,0)</f>
        <v>0</v>
      </c>
      <c r="AB142">
        <f>IFERROR(VLOOKUP($B142,Kraftvärmeprod!$B$1:$AH$479,MATCH(AB$2,Kraftvärmeprod!$B$1:$AG$1,0),FALSE)/1,0)-IFERROR(VLOOKUP($B142,'Slutlig allokering kvv'!$B$2:$AC$462,MATCH(AB$3,'Slutlig allokering kvv'!$B$1:$AJ$1,0),FALSE)/1,0)</f>
        <v>0</v>
      </c>
      <c r="AE142">
        <f t="shared" si="4"/>
        <v>0</v>
      </c>
      <c r="AG142">
        <f>IFERROR(VLOOKUP(B142,'Slutlig allokering kvv'!$B$2:$AJ$462,MATCH("Summa justerad allokerad tillförd energi (utan hjälpel och rökgaskondensering):",'Slutlig allokering kvv'!$B$1:$AK$1,0),FALSE)/1,"")</f>
        <v>0</v>
      </c>
      <c r="AI142" s="23" t="str">
        <f>IFERROR(1-VLOOKUP(B142,'Slutlig allokering kvv'!$B$2:$AJ$462,MATCH("Andel av bränsle i kvv som allokerats till värme, exklusive rökgaskondensering och hjälpel",'Slutlig allokering kvv'!$B$1:$AK$1,0),FALSE),"")</f>
        <v/>
      </c>
      <c r="AK142" s="23" t="str">
        <f t="shared" si="5"/>
        <v/>
      </c>
    </row>
    <row r="143" spans="1:37" x14ac:dyDescent="0.25">
      <c r="A143" s="2" t="s">
        <v>201</v>
      </c>
      <c r="B143" s="2" t="s">
        <v>203</v>
      </c>
      <c r="C143" s="2" t="str">
        <f>IFERROR(VLOOKUP($B143,Kraftvärmeprod!$B$1:$AH$479,MATCH(C$3,Kraftvärmeprod!$B$1:$AG$1,0),FALSE)/1,"")</f>
        <v/>
      </c>
      <c r="D143" s="2" t="str">
        <f>IFERROR(VLOOKUP($B143,Kraftvärmeprod!$B$1:$AH$479,MATCH(D$3,Kraftvärmeprod!$B$1:$AG$1,0),FALSE)/1,"")</f>
        <v/>
      </c>
      <c r="E143">
        <f>IFERROR(VLOOKUP($B143,Kraftvärmeprod!$B$1:$AH$479,MATCH(E$2,Kraftvärmeprod!$B$1:$AG$1,0),FALSE)/1,0)-IFERROR(VLOOKUP($B143,'Slutlig allokering kvv'!$B$2:$AC$462,MATCH(E$3,'Slutlig allokering kvv'!$B$1:$AJ$1,0),FALSE)/1,0)</f>
        <v>0</v>
      </c>
      <c r="F143">
        <f>IFERROR(VLOOKUP($B143,Kraftvärmeprod!$B$1:$AH$479,MATCH(F$2,Kraftvärmeprod!$B$1:$AG$1,0),FALSE)/1,0)-IFERROR(VLOOKUP($B143,'Slutlig allokering kvv'!$B$2:$AC$462,MATCH(F$3,'Slutlig allokering kvv'!$B$1:$AJ$1,0),FALSE)/1,0)</f>
        <v>0</v>
      </c>
      <c r="G143">
        <f>IFERROR(VLOOKUP($B143,Kraftvärmeprod!$B$1:$AH$479,MATCH(G$2,Kraftvärmeprod!$B$1:$AG$1,0),FALSE)/1,0)-IFERROR(VLOOKUP($B143,'Slutlig allokering kvv'!$B$2:$AC$462,MATCH(G$3,'Slutlig allokering kvv'!$B$1:$AJ$1,0),FALSE)/1,0)</f>
        <v>0</v>
      </c>
      <c r="H143">
        <f>IFERROR(VLOOKUP($B143,Kraftvärmeprod!$B$1:$AH$479,MATCH(H$2,Kraftvärmeprod!$B$1:$AG$1,0),FALSE)/1,0)-IFERROR(VLOOKUP($B143,'Slutlig allokering kvv'!$B$2:$AC$462,MATCH(H$3,'Slutlig allokering kvv'!$B$1:$AJ$1,0),FALSE)/1,0)</f>
        <v>0</v>
      </c>
      <c r="I143">
        <f>IFERROR(VLOOKUP($B143,Kraftvärmeprod!$B$1:$AH$479,MATCH(I$2,Kraftvärmeprod!$B$1:$AG$1,0),FALSE)/1,0)-IFERROR(VLOOKUP($B143,'Slutlig allokering kvv'!$B$2:$AC$462,MATCH(I$3,'Slutlig allokering kvv'!$B$1:$AJ$1,0),FALSE)/1,0)</f>
        <v>0</v>
      </c>
      <c r="J143">
        <f>IFERROR(VLOOKUP($B143,Kraftvärmeprod!$B$1:$AH$479,MATCH(J$2,Kraftvärmeprod!$B$1:$AG$1,0),FALSE)/1,0)-IFERROR(VLOOKUP($B143,'Slutlig allokering kvv'!$B$2:$AC$462,MATCH(J$3,'Slutlig allokering kvv'!$B$1:$AJ$1,0),FALSE)/1,0)</f>
        <v>0</v>
      </c>
      <c r="K143">
        <f>IFERROR(VLOOKUP($B143,Kraftvärmeprod!$B$1:$AH$479,MATCH(K$2,Kraftvärmeprod!$B$1:$AG$1,0),FALSE)/1,0)-IFERROR(VLOOKUP($B143,'Slutlig allokering kvv'!$B$2:$AC$462,MATCH(K$3,'Slutlig allokering kvv'!$B$1:$AJ$1,0),FALSE)/1,0)</f>
        <v>0</v>
      </c>
      <c r="L143">
        <f>IFERROR(VLOOKUP($B143,Kraftvärmeprod!$B$1:$AH$479,MATCH(L$2,Kraftvärmeprod!$B$1:$AG$1,0),FALSE)/1,0)-IFERROR(VLOOKUP($B143,'Slutlig allokering kvv'!$B$2:$AC$462,MATCH(L$3,'Slutlig allokering kvv'!$B$1:$AJ$1,0),FALSE)/1,0)</f>
        <v>0</v>
      </c>
      <c r="M143" s="40">
        <f>IFERROR(VLOOKUP($B143,Miljö!$B$1:$S$477,MATCH(M$2,Miljö!$B$1:$X$1,0),FALSE)/1,0)-IFERROR(VLOOKUP($B143,'Slutlig allokering kvv'!$B$2:$AC$462,MATCH(M$3,'Slutlig allokering kvv'!$B$1:$AJ$1,0),FALSE)/1,0)</f>
        <v>0</v>
      </c>
      <c r="N143">
        <f>IFERROR(VLOOKUP($B143,Kraftvärmeprod!$B$1:$AH$479,MATCH(N$2,Kraftvärmeprod!$B$1:$AG$1,0),FALSE)/1,0)-IFERROR(VLOOKUP($B143,'Slutlig allokering kvv'!$B$2:$AC$462,MATCH(N$3,'Slutlig allokering kvv'!$B$1:$AJ$1,0),FALSE)/1,0)</f>
        <v>0</v>
      </c>
      <c r="O143">
        <f>IFERROR(VLOOKUP($B143,Kraftvärmeprod!$B$1:$AH$479,MATCH(O$2,Kraftvärmeprod!$B$1:$AG$1,0),FALSE)/1,0)-IFERROR(VLOOKUP($B143,'Slutlig allokering kvv'!$B$2:$AC$462,MATCH(O$3,'Slutlig allokering kvv'!$B$1:$AJ$1,0),FALSE)/1,0)</f>
        <v>0</v>
      </c>
      <c r="P143">
        <f>IFERROR(VLOOKUP($B143,Kraftvärmeprod!$B$1:$AH$479,MATCH(P$2,Kraftvärmeprod!$B$1:$AG$1,0),FALSE)/1,0)-IFERROR(VLOOKUP($B143,'Slutlig allokering kvv'!$B$2:$AC$462,MATCH(P$3,'Slutlig allokering kvv'!$B$1:$AJ$1,0),FALSE)/1,0)</f>
        <v>0</v>
      </c>
      <c r="Q143">
        <f>IFERROR(VLOOKUP($B143,Kraftvärmeprod!$B$1:$AH$479,MATCH(Q$2,Kraftvärmeprod!$B$1:$AG$1,0),FALSE)/1,0)-IFERROR(VLOOKUP($B143,'Slutlig allokering kvv'!$B$2:$AC$462,MATCH(Q$3,'Slutlig allokering kvv'!$B$1:$AJ$1,0),FALSE)/1,0)</f>
        <v>0</v>
      </c>
      <c r="R143">
        <f>IFERROR(VLOOKUP($B143,Kraftvärmeprod!$B$1:$AH$479,MATCH(R$2,Kraftvärmeprod!$B$1:$AG$1,0),FALSE)/1,0)-IFERROR(VLOOKUP($B143,'Slutlig allokering kvv'!$B$2:$AC$462,MATCH(R$3,'Slutlig allokering kvv'!$B$1:$AJ$1,0),FALSE)/1,0)</f>
        <v>0</v>
      </c>
      <c r="S143">
        <f>IFERROR(VLOOKUP($B143,Kraftvärmeprod!$B$1:$AH$479,MATCH(S$2,Kraftvärmeprod!$B$1:$AG$1,0),FALSE)/1,0)-IFERROR(VLOOKUP($B143,'Slutlig allokering kvv'!$B$2:$AC$462,MATCH(S$3,'Slutlig allokering kvv'!$B$1:$AJ$1,0),FALSE)/1,0)</f>
        <v>0</v>
      </c>
      <c r="T143">
        <f>IFERROR(VLOOKUP($B143,Kraftvärmeprod!$B$1:$AH$479,MATCH(T$2,Kraftvärmeprod!$B$1:$AG$1,0),FALSE)/1,0)-IFERROR(VLOOKUP($B143,'Slutlig allokering kvv'!$B$2:$AC$462,MATCH(T$3,'Slutlig allokering kvv'!$B$1:$AJ$1,0),FALSE)/1,0)</f>
        <v>0</v>
      </c>
      <c r="U143">
        <f>IFERROR(VLOOKUP($B143,Kraftvärmeprod!$B$1:$AH$479,MATCH(U$2,Kraftvärmeprod!$B$1:$AG$1,0),FALSE)/1,0)-IFERROR(VLOOKUP($B143,'Slutlig allokering kvv'!$B$2:$AC$462,MATCH(U$3,'Slutlig allokering kvv'!$B$1:$AJ$1,0),FALSE)/1,0)</f>
        <v>0</v>
      </c>
      <c r="V143">
        <f>IFERROR(VLOOKUP($B143,Kraftvärmeprod!$B$1:$AH$479,MATCH(V$2,Kraftvärmeprod!$B$1:$AG$1,0),FALSE)/1,0)-IFERROR(VLOOKUP($B143,'Slutlig allokering kvv'!$B$2:$AC$462,MATCH(V$3,'Slutlig allokering kvv'!$B$1:$AJ$1,0),FALSE)/1,0)</f>
        <v>0</v>
      </c>
      <c r="W143">
        <f>IFERROR(VLOOKUP($B143,Kraftvärmeprod!$B$1:$AH$479,MATCH(W$2,Kraftvärmeprod!$B$1:$AG$1,0),FALSE)/1,0)-IFERROR(VLOOKUP($B143,'Slutlig allokering kvv'!$B$2:$AC$462,MATCH(W$3,'Slutlig allokering kvv'!$B$1:$AJ$1,0),FALSE)/1,0)</f>
        <v>0</v>
      </c>
      <c r="X143">
        <f>IFERROR(VLOOKUP($B143,Kraftvärmeprod!$B$1:$AH$479,MATCH(X$2,Kraftvärmeprod!$B$1:$AG$1,0),FALSE)/1,0)-IFERROR(VLOOKUP($B143,'Slutlig allokering kvv'!$B$2:$AC$462,MATCH(X$3,'Slutlig allokering kvv'!$B$1:$AJ$1,0),FALSE)/1,0)</f>
        <v>0</v>
      </c>
      <c r="Y143">
        <f>IFERROR(VLOOKUP($B143,Kraftvärmeprod!$B$1:$AH$479,MATCH(Y$2,Kraftvärmeprod!$B$1:$AG$1,0),FALSE)/1,0)-IFERROR(VLOOKUP($B143,'Slutlig allokering kvv'!$B$2:$AC$462,MATCH(Y$3,'Slutlig allokering kvv'!$B$1:$AJ$1,0),FALSE)/1,0)</f>
        <v>0</v>
      </c>
      <c r="Z143">
        <f>IFERROR(VLOOKUP($B143,Kraftvärmeprod!$B$1:$AH$479,MATCH(Z$2,Kraftvärmeprod!$B$1:$AG$1,0),FALSE)/1,0)-IFERROR(VLOOKUP($B143,'Slutlig allokering kvv'!$B$2:$AC$462,MATCH(Z$3,'Slutlig allokering kvv'!$B$1:$AJ$1,0),FALSE)/1,0)</f>
        <v>0</v>
      </c>
      <c r="AA143">
        <f>IFERROR(VLOOKUP($B143,Kraftvärmeprod!$B$1:$AH$479,MATCH(AA$2,Kraftvärmeprod!$B$1:$AG$1,0),FALSE)/1,0)-IFERROR(VLOOKUP($B143,'Slutlig allokering kvv'!$B$2:$AC$462,MATCH(AA$3,'Slutlig allokering kvv'!$B$1:$AJ$1,0),FALSE)/1,0)</f>
        <v>0</v>
      </c>
      <c r="AB143">
        <f>IFERROR(VLOOKUP($B143,Kraftvärmeprod!$B$1:$AH$479,MATCH(AB$2,Kraftvärmeprod!$B$1:$AG$1,0),FALSE)/1,0)-IFERROR(VLOOKUP($B143,'Slutlig allokering kvv'!$B$2:$AC$462,MATCH(AB$3,'Slutlig allokering kvv'!$B$1:$AJ$1,0),FALSE)/1,0)</f>
        <v>0</v>
      </c>
      <c r="AE143">
        <f t="shared" si="4"/>
        <v>0</v>
      </c>
      <c r="AG143">
        <f>IFERROR(VLOOKUP(B143,'Slutlig allokering kvv'!$B$2:$AJ$462,MATCH("Summa justerad allokerad tillförd energi (utan hjälpel och rökgaskondensering):",'Slutlig allokering kvv'!$B$1:$AK$1,0),FALSE)/1,"")</f>
        <v>0</v>
      </c>
      <c r="AI143" s="23" t="str">
        <f>IFERROR(1-VLOOKUP(B143,'Slutlig allokering kvv'!$B$2:$AJ$462,MATCH("Andel av bränsle i kvv som allokerats till värme, exklusive rökgaskondensering och hjälpel",'Slutlig allokering kvv'!$B$1:$AK$1,0),FALSE),"")</f>
        <v/>
      </c>
      <c r="AK143" s="23" t="str">
        <f t="shared" si="5"/>
        <v/>
      </c>
    </row>
    <row r="144" spans="1:37" x14ac:dyDescent="0.25">
      <c r="A144" s="2" t="s">
        <v>201</v>
      </c>
      <c r="B144" s="2" t="s">
        <v>204</v>
      </c>
      <c r="C144" s="2" t="str">
        <f>IFERROR(VLOOKUP($B144,Kraftvärmeprod!$B$1:$AH$479,MATCH(C$3,Kraftvärmeprod!$B$1:$AG$1,0),FALSE)/1,"")</f>
        <v/>
      </c>
      <c r="D144" s="2" t="str">
        <f>IFERROR(VLOOKUP($B144,Kraftvärmeprod!$B$1:$AH$479,MATCH(D$3,Kraftvärmeprod!$B$1:$AG$1,0),FALSE)/1,"")</f>
        <v/>
      </c>
      <c r="E144">
        <f>IFERROR(VLOOKUP($B144,Kraftvärmeprod!$B$1:$AH$479,MATCH(E$2,Kraftvärmeprod!$B$1:$AG$1,0),FALSE)/1,0)-IFERROR(VLOOKUP($B144,'Slutlig allokering kvv'!$B$2:$AC$462,MATCH(E$3,'Slutlig allokering kvv'!$B$1:$AJ$1,0),FALSE)/1,0)</f>
        <v>0</v>
      </c>
      <c r="F144">
        <f>IFERROR(VLOOKUP($B144,Kraftvärmeprod!$B$1:$AH$479,MATCH(F$2,Kraftvärmeprod!$B$1:$AG$1,0),FALSE)/1,0)-IFERROR(VLOOKUP($B144,'Slutlig allokering kvv'!$B$2:$AC$462,MATCH(F$3,'Slutlig allokering kvv'!$B$1:$AJ$1,0),FALSE)/1,0)</f>
        <v>0</v>
      </c>
      <c r="G144">
        <f>IFERROR(VLOOKUP($B144,Kraftvärmeprod!$B$1:$AH$479,MATCH(G$2,Kraftvärmeprod!$B$1:$AG$1,0),FALSE)/1,0)-IFERROR(VLOOKUP($B144,'Slutlig allokering kvv'!$B$2:$AC$462,MATCH(G$3,'Slutlig allokering kvv'!$B$1:$AJ$1,0),FALSE)/1,0)</f>
        <v>0</v>
      </c>
      <c r="H144">
        <f>IFERROR(VLOOKUP($B144,Kraftvärmeprod!$B$1:$AH$479,MATCH(H$2,Kraftvärmeprod!$B$1:$AG$1,0),FALSE)/1,0)-IFERROR(VLOOKUP($B144,'Slutlig allokering kvv'!$B$2:$AC$462,MATCH(H$3,'Slutlig allokering kvv'!$B$1:$AJ$1,0),FALSE)/1,0)</f>
        <v>0</v>
      </c>
      <c r="I144">
        <f>IFERROR(VLOOKUP($B144,Kraftvärmeprod!$B$1:$AH$479,MATCH(I$2,Kraftvärmeprod!$B$1:$AG$1,0),FALSE)/1,0)-IFERROR(VLOOKUP($B144,'Slutlig allokering kvv'!$B$2:$AC$462,MATCH(I$3,'Slutlig allokering kvv'!$B$1:$AJ$1,0),FALSE)/1,0)</f>
        <v>0</v>
      </c>
      <c r="J144">
        <f>IFERROR(VLOOKUP($B144,Kraftvärmeprod!$B$1:$AH$479,MATCH(J$2,Kraftvärmeprod!$B$1:$AG$1,0),FALSE)/1,0)-IFERROR(VLOOKUP($B144,'Slutlig allokering kvv'!$B$2:$AC$462,MATCH(J$3,'Slutlig allokering kvv'!$B$1:$AJ$1,0),FALSE)/1,0)</f>
        <v>0</v>
      </c>
      <c r="K144">
        <f>IFERROR(VLOOKUP($B144,Kraftvärmeprod!$B$1:$AH$479,MATCH(K$2,Kraftvärmeprod!$B$1:$AG$1,0),FALSE)/1,0)-IFERROR(VLOOKUP($B144,'Slutlig allokering kvv'!$B$2:$AC$462,MATCH(K$3,'Slutlig allokering kvv'!$B$1:$AJ$1,0),FALSE)/1,0)</f>
        <v>0</v>
      </c>
      <c r="L144">
        <f>IFERROR(VLOOKUP($B144,Kraftvärmeprod!$B$1:$AH$479,MATCH(L$2,Kraftvärmeprod!$B$1:$AG$1,0),FALSE)/1,0)-IFERROR(VLOOKUP($B144,'Slutlig allokering kvv'!$B$2:$AC$462,MATCH(L$3,'Slutlig allokering kvv'!$B$1:$AJ$1,0),FALSE)/1,0)</f>
        <v>0</v>
      </c>
      <c r="M144" s="40">
        <f>IFERROR(VLOOKUP($B144,Miljö!$B$1:$S$477,MATCH(M$2,Miljö!$B$1:$X$1,0),FALSE)/1,0)-IFERROR(VLOOKUP($B144,'Slutlig allokering kvv'!$B$2:$AC$462,MATCH(M$3,'Slutlig allokering kvv'!$B$1:$AJ$1,0),FALSE)/1,0)</f>
        <v>0</v>
      </c>
      <c r="N144">
        <f>IFERROR(VLOOKUP($B144,Kraftvärmeprod!$B$1:$AH$479,MATCH(N$2,Kraftvärmeprod!$B$1:$AG$1,0),FALSE)/1,0)-IFERROR(VLOOKUP($B144,'Slutlig allokering kvv'!$B$2:$AC$462,MATCH(N$3,'Slutlig allokering kvv'!$B$1:$AJ$1,0),FALSE)/1,0)</f>
        <v>0</v>
      </c>
      <c r="O144">
        <f>IFERROR(VLOOKUP($B144,Kraftvärmeprod!$B$1:$AH$479,MATCH(O$2,Kraftvärmeprod!$B$1:$AG$1,0),FALSE)/1,0)-IFERROR(VLOOKUP($B144,'Slutlig allokering kvv'!$B$2:$AC$462,MATCH(O$3,'Slutlig allokering kvv'!$B$1:$AJ$1,0),FALSE)/1,0)</f>
        <v>0</v>
      </c>
      <c r="P144">
        <f>IFERROR(VLOOKUP($B144,Kraftvärmeprod!$B$1:$AH$479,MATCH(P$2,Kraftvärmeprod!$B$1:$AG$1,0),FALSE)/1,0)-IFERROR(VLOOKUP($B144,'Slutlig allokering kvv'!$B$2:$AC$462,MATCH(P$3,'Slutlig allokering kvv'!$B$1:$AJ$1,0),FALSE)/1,0)</f>
        <v>0</v>
      </c>
      <c r="Q144">
        <f>IFERROR(VLOOKUP($B144,Kraftvärmeprod!$B$1:$AH$479,MATCH(Q$2,Kraftvärmeprod!$B$1:$AG$1,0),FALSE)/1,0)-IFERROR(VLOOKUP($B144,'Slutlig allokering kvv'!$B$2:$AC$462,MATCH(Q$3,'Slutlig allokering kvv'!$B$1:$AJ$1,0),FALSE)/1,0)</f>
        <v>0</v>
      </c>
      <c r="R144">
        <f>IFERROR(VLOOKUP($B144,Kraftvärmeprod!$B$1:$AH$479,MATCH(R$2,Kraftvärmeprod!$B$1:$AG$1,0),FALSE)/1,0)-IFERROR(VLOOKUP($B144,'Slutlig allokering kvv'!$B$2:$AC$462,MATCH(R$3,'Slutlig allokering kvv'!$B$1:$AJ$1,0),FALSE)/1,0)</f>
        <v>0</v>
      </c>
      <c r="S144">
        <f>IFERROR(VLOOKUP($B144,Kraftvärmeprod!$B$1:$AH$479,MATCH(S$2,Kraftvärmeprod!$B$1:$AG$1,0),FALSE)/1,0)-IFERROR(VLOOKUP($B144,'Slutlig allokering kvv'!$B$2:$AC$462,MATCH(S$3,'Slutlig allokering kvv'!$B$1:$AJ$1,0),FALSE)/1,0)</f>
        <v>0</v>
      </c>
      <c r="T144">
        <f>IFERROR(VLOOKUP($B144,Kraftvärmeprod!$B$1:$AH$479,MATCH(T$2,Kraftvärmeprod!$B$1:$AG$1,0),FALSE)/1,0)-IFERROR(VLOOKUP($B144,'Slutlig allokering kvv'!$B$2:$AC$462,MATCH(T$3,'Slutlig allokering kvv'!$B$1:$AJ$1,0),FALSE)/1,0)</f>
        <v>0</v>
      </c>
      <c r="U144">
        <f>IFERROR(VLOOKUP($B144,Kraftvärmeprod!$B$1:$AH$479,MATCH(U$2,Kraftvärmeprod!$B$1:$AG$1,0),FALSE)/1,0)-IFERROR(VLOOKUP($B144,'Slutlig allokering kvv'!$B$2:$AC$462,MATCH(U$3,'Slutlig allokering kvv'!$B$1:$AJ$1,0),FALSE)/1,0)</f>
        <v>0</v>
      </c>
      <c r="V144">
        <f>IFERROR(VLOOKUP($B144,Kraftvärmeprod!$B$1:$AH$479,MATCH(V$2,Kraftvärmeprod!$B$1:$AG$1,0),FALSE)/1,0)-IFERROR(VLOOKUP($B144,'Slutlig allokering kvv'!$B$2:$AC$462,MATCH(V$3,'Slutlig allokering kvv'!$B$1:$AJ$1,0),FALSE)/1,0)</f>
        <v>0</v>
      </c>
      <c r="W144">
        <f>IFERROR(VLOOKUP($B144,Kraftvärmeprod!$B$1:$AH$479,MATCH(W$2,Kraftvärmeprod!$B$1:$AG$1,0),FALSE)/1,0)-IFERROR(VLOOKUP($B144,'Slutlig allokering kvv'!$B$2:$AC$462,MATCH(W$3,'Slutlig allokering kvv'!$B$1:$AJ$1,0),FALSE)/1,0)</f>
        <v>0</v>
      </c>
      <c r="X144">
        <f>IFERROR(VLOOKUP($B144,Kraftvärmeprod!$B$1:$AH$479,MATCH(X$2,Kraftvärmeprod!$B$1:$AG$1,0),FALSE)/1,0)-IFERROR(VLOOKUP($B144,'Slutlig allokering kvv'!$B$2:$AC$462,MATCH(X$3,'Slutlig allokering kvv'!$B$1:$AJ$1,0),FALSE)/1,0)</f>
        <v>0</v>
      </c>
      <c r="Y144">
        <f>IFERROR(VLOOKUP($B144,Kraftvärmeprod!$B$1:$AH$479,MATCH(Y$2,Kraftvärmeprod!$B$1:$AG$1,0),FALSE)/1,0)-IFERROR(VLOOKUP($B144,'Slutlig allokering kvv'!$B$2:$AC$462,MATCH(Y$3,'Slutlig allokering kvv'!$B$1:$AJ$1,0),FALSE)/1,0)</f>
        <v>0</v>
      </c>
      <c r="Z144">
        <f>IFERROR(VLOOKUP($B144,Kraftvärmeprod!$B$1:$AH$479,MATCH(Z$2,Kraftvärmeprod!$B$1:$AG$1,0),FALSE)/1,0)-IFERROR(VLOOKUP($B144,'Slutlig allokering kvv'!$B$2:$AC$462,MATCH(Z$3,'Slutlig allokering kvv'!$B$1:$AJ$1,0),FALSE)/1,0)</f>
        <v>0</v>
      </c>
      <c r="AA144">
        <f>IFERROR(VLOOKUP($B144,Kraftvärmeprod!$B$1:$AH$479,MATCH(AA$2,Kraftvärmeprod!$B$1:$AG$1,0),FALSE)/1,0)-IFERROR(VLOOKUP($B144,'Slutlig allokering kvv'!$B$2:$AC$462,MATCH(AA$3,'Slutlig allokering kvv'!$B$1:$AJ$1,0),FALSE)/1,0)</f>
        <v>0</v>
      </c>
      <c r="AB144">
        <f>IFERROR(VLOOKUP($B144,Kraftvärmeprod!$B$1:$AH$479,MATCH(AB$2,Kraftvärmeprod!$B$1:$AG$1,0),FALSE)/1,0)-IFERROR(VLOOKUP($B144,'Slutlig allokering kvv'!$B$2:$AC$462,MATCH(AB$3,'Slutlig allokering kvv'!$B$1:$AJ$1,0),FALSE)/1,0)</f>
        <v>0</v>
      </c>
      <c r="AE144">
        <f t="shared" si="4"/>
        <v>0</v>
      </c>
      <c r="AG144">
        <f>IFERROR(VLOOKUP(B144,'Slutlig allokering kvv'!$B$2:$AJ$462,MATCH("Summa justerad allokerad tillförd energi (utan hjälpel och rökgaskondensering):",'Slutlig allokering kvv'!$B$1:$AK$1,0),FALSE)/1,"")</f>
        <v>0</v>
      </c>
      <c r="AI144" s="23" t="str">
        <f>IFERROR(1-VLOOKUP(B144,'Slutlig allokering kvv'!$B$2:$AJ$462,MATCH("Andel av bränsle i kvv som allokerats till värme, exklusive rökgaskondensering och hjälpel",'Slutlig allokering kvv'!$B$1:$AK$1,0),FALSE),"")</f>
        <v/>
      </c>
      <c r="AK144" s="23" t="str">
        <f t="shared" si="5"/>
        <v/>
      </c>
    </row>
    <row r="145" spans="1:37" x14ac:dyDescent="0.25">
      <c r="A145" s="2" t="s">
        <v>201</v>
      </c>
      <c r="B145" s="2" t="s">
        <v>205</v>
      </c>
      <c r="C145" s="2">
        <f>IFERROR(VLOOKUP($B145,Kraftvärmeprod!$B$1:$AH$479,MATCH(C$3,Kraftvärmeprod!$B$1:$AG$1,0),FALSE)/1,"")</f>
        <v>412</v>
      </c>
      <c r="D145" s="2">
        <f>IFERROR(VLOOKUP($B145,Kraftvärmeprod!$B$1:$AH$479,MATCH(D$3,Kraftvärmeprod!$B$1:$AG$1,0),FALSE)/1,"")</f>
        <v>189</v>
      </c>
      <c r="E145">
        <f>IFERROR(VLOOKUP($B145,Kraftvärmeprod!$B$1:$AH$479,MATCH(E$2,Kraftvärmeprod!$B$1:$AG$1,0),FALSE)/1,0)-IFERROR(VLOOKUP($B145,'Slutlig allokering kvv'!$B$2:$AC$462,MATCH(E$3,'Slutlig allokering kvv'!$B$1:$AJ$1,0),FALSE)/1,0)</f>
        <v>0</v>
      </c>
      <c r="F145">
        <f>IFERROR(VLOOKUP($B145,Kraftvärmeprod!$B$1:$AH$479,MATCH(F$2,Kraftvärmeprod!$B$1:$AG$1,0),FALSE)/1,0)-IFERROR(VLOOKUP($B145,'Slutlig allokering kvv'!$B$2:$AC$462,MATCH(F$3,'Slutlig allokering kvv'!$B$1:$AJ$1,0),FALSE)/1,0)</f>
        <v>0</v>
      </c>
      <c r="G145">
        <f>IFERROR(VLOOKUP($B145,Kraftvärmeprod!$B$1:$AH$479,MATCH(G$2,Kraftvärmeprod!$B$1:$AG$1,0),FALSE)/1,0)-IFERROR(VLOOKUP($B145,'Slutlig allokering kvv'!$B$2:$AC$462,MATCH(G$3,'Slutlig allokering kvv'!$B$1:$AJ$1,0),FALSE)/1,0)</f>
        <v>50.640599999999999</v>
      </c>
      <c r="H145">
        <f>IFERROR(VLOOKUP($B145,Kraftvärmeprod!$B$1:$AH$479,MATCH(H$2,Kraftvärmeprod!$B$1:$AG$1,0),FALSE)/1,0)-IFERROR(VLOOKUP($B145,'Slutlig allokering kvv'!$B$2:$AC$462,MATCH(H$3,'Slutlig allokering kvv'!$B$1:$AJ$1,0),FALSE)/1,0)</f>
        <v>0</v>
      </c>
      <c r="I145">
        <f>IFERROR(VLOOKUP($B145,Kraftvärmeprod!$B$1:$AH$479,MATCH(I$2,Kraftvärmeprod!$B$1:$AG$1,0),FALSE)/1,0)-IFERROR(VLOOKUP($B145,'Slutlig allokering kvv'!$B$2:$AC$462,MATCH(I$3,'Slutlig allokering kvv'!$B$1:$AJ$1,0),FALSE)/1,0)</f>
        <v>0</v>
      </c>
      <c r="J145">
        <f>IFERROR(VLOOKUP($B145,Kraftvärmeprod!$B$1:$AH$479,MATCH(J$2,Kraftvärmeprod!$B$1:$AG$1,0),FALSE)/1,0)-IFERROR(VLOOKUP($B145,'Slutlig allokering kvv'!$B$2:$AC$462,MATCH(J$3,'Slutlig allokering kvv'!$B$1:$AJ$1,0),FALSE)/1,0)</f>
        <v>0</v>
      </c>
      <c r="K145">
        <f>IFERROR(VLOOKUP($B145,Kraftvärmeprod!$B$1:$AH$479,MATCH(K$2,Kraftvärmeprod!$B$1:$AG$1,0),FALSE)/1,0)-IFERROR(VLOOKUP($B145,'Slutlig allokering kvv'!$B$2:$AC$462,MATCH(K$3,'Slutlig allokering kvv'!$B$1:$AJ$1,0),FALSE)/1,0)</f>
        <v>0</v>
      </c>
      <c r="L145">
        <f>IFERROR(VLOOKUP($B145,Kraftvärmeprod!$B$1:$AH$479,MATCH(L$2,Kraftvärmeprod!$B$1:$AG$1,0),FALSE)/1,0)-IFERROR(VLOOKUP($B145,'Slutlig allokering kvv'!$B$2:$AC$462,MATCH(L$3,'Slutlig allokering kvv'!$B$1:$AJ$1,0),FALSE)/1,0)</f>
        <v>27.770700000000001</v>
      </c>
      <c r="M145" s="40">
        <f>IFERROR(VLOOKUP($B145,Miljö!$B$1:$S$477,MATCH(M$2,Miljö!$B$1:$X$1,0),FALSE)/1,0)-IFERROR(VLOOKUP($B145,'Slutlig allokering kvv'!$B$2:$AC$462,MATCH(M$3,'Slutlig allokering kvv'!$B$1:$AJ$1,0),FALSE)/1,0)</f>
        <v>0</v>
      </c>
      <c r="N145">
        <f>IFERROR(VLOOKUP($B145,Kraftvärmeprod!$B$1:$AH$479,MATCH(N$2,Kraftvärmeprod!$B$1:$AG$1,0),FALSE)/1,0)-IFERROR(VLOOKUP($B145,'Slutlig allokering kvv'!$B$2:$AC$462,MATCH(N$3,'Slutlig allokering kvv'!$B$1:$AJ$1,0),FALSE)/1,0)</f>
        <v>0</v>
      </c>
      <c r="O145">
        <f>IFERROR(VLOOKUP($B145,Kraftvärmeprod!$B$1:$AH$479,MATCH(O$2,Kraftvärmeprod!$B$1:$AG$1,0),FALSE)/1,0)-IFERROR(VLOOKUP($B145,'Slutlig allokering kvv'!$B$2:$AC$462,MATCH(O$3,'Slutlig allokering kvv'!$B$1:$AJ$1,0),FALSE)/1,0)</f>
        <v>62.620100000000001</v>
      </c>
      <c r="P145">
        <f>IFERROR(VLOOKUP($B145,Kraftvärmeprod!$B$1:$AH$479,MATCH(P$2,Kraftvärmeprod!$B$1:$AG$1,0),FALSE)/1,0)-IFERROR(VLOOKUP($B145,'Slutlig allokering kvv'!$B$2:$AC$462,MATCH(P$3,'Slutlig allokering kvv'!$B$1:$AJ$1,0),FALSE)/1,0)</f>
        <v>0</v>
      </c>
      <c r="Q145">
        <f>IFERROR(VLOOKUP($B145,Kraftvärmeprod!$B$1:$AH$479,MATCH(Q$2,Kraftvärmeprod!$B$1:$AG$1,0),FALSE)/1,0)-IFERROR(VLOOKUP($B145,'Slutlig allokering kvv'!$B$2:$AC$462,MATCH(Q$3,'Slutlig allokering kvv'!$B$1:$AJ$1,0),FALSE)/1,0)</f>
        <v>39.205599999999997</v>
      </c>
      <c r="R145">
        <f>IFERROR(VLOOKUP($B145,Kraftvärmeprod!$B$1:$AH$479,MATCH(R$2,Kraftvärmeprod!$B$1:$AG$1,0),FALSE)/1,0)-IFERROR(VLOOKUP($B145,'Slutlig allokering kvv'!$B$2:$AC$462,MATCH(R$3,'Slutlig allokering kvv'!$B$1:$AJ$1,0),FALSE)/1,0)</f>
        <v>13.0685</v>
      </c>
      <c r="S145">
        <f>IFERROR(VLOOKUP($B145,Kraftvärmeprod!$B$1:$AH$479,MATCH(S$2,Kraftvärmeprod!$B$1:$AG$1,0),FALSE)/1,0)-IFERROR(VLOOKUP($B145,'Slutlig allokering kvv'!$B$2:$AC$462,MATCH(S$3,'Slutlig allokering kvv'!$B$1:$AJ$1,0),FALSE)/1,0)</f>
        <v>0</v>
      </c>
      <c r="T145">
        <f>IFERROR(VLOOKUP($B145,Kraftvärmeprod!$B$1:$AH$479,MATCH(T$2,Kraftvärmeprod!$B$1:$AG$1,0),FALSE)/1,0)-IFERROR(VLOOKUP($B145,'Slutlig allokering kvv'!$B$2:$AC$462,MATCH(T$3,'Slutlig allokering kvv'!$B$1:$AJ$1,0),FALSE)/1,0)</f>
        <v>0</v>
      </c>
      <c r="U145">
        <f>IFERROR(VLOOKUP($B145,Kraftvärmeprod!$B$1:$AH$479,MATCH(U$2,Kraftvärmeprod!$B$1:$AG$1,0),FALSE)/1,0)-IFERROR(VLOOKUP($B145,'Slutlig allokering kvv'!$B$2:$AC$462,MATCH(U$3,'Slutlig allokering kvv'!$B$1:$AJ$1,0),FALSE)/1,0)</f>
        <v>25.143899999999999</v>
      </c>
      <c r="V145">
        <f>IFERROR(VLOOKUP($B145,Kraftvärmeprod!$B$1:$AH$479,MATCH(V$2,Kraftvärmeprod!$B$1:$AG$1,0),FALSE)/1,0)-IFERROR(VLOOKUP($B145,'Slutlig allokering kvv'!$B$2:$AC$462,MATCH(V$3,'Slutlig allokering kvv'!$B$1:$AJ$1,0),FALSE)/1,0)</f>
        <v>0</v>
      </c>
      <c r="W145">
        <f>IFERROR(VLOOKUP($B145,Kraftvärmeprod!$B$1:$AH$479,MATCH(W$2,Kraftvärmeprod!$B$1:$AG$1,0),FALSE)/1,0)-IFERROR(VLOOKUP($B145,'Slutlig allokering kvv'!$B$2:$AC$462,MATCH(W$3,'Slutlig allokering kvv'!$B$1:$AJ$1,0),FALSE)/1,0)</f>
        <v>0</v>
      </c>
      <c r="X145">
        <f>IFERROR(VLOOKUP($B145,Kraftvärmeprod!$B$1:$AH$479,MATCH(X$2,Kraftvärmeprod!$B$1:$AG$1,0),FALSE)/1,0)-IFERROR(VLOOKUP($B145,'Slutlig allokering kvv'!$B$2:$AC$462,MATCH(X$3,'Slutlig allokering kvv'!$B$1:$AJ$1,0),FALSE)/1,0)</f>
        <v>0</v>
      </c>
      <c r="Y145">
        <f>IFERROR(VLOOKUP($B145,Kraftvärmeprod!$B$1:$AH$479,MATCH(Y$2,Kraftvärmeprod!$B$1:$AG$1,0),FALSE)/1,0)-IFERROR(VLOOKUP($B145,'Slutlig allokering kvv'!$B$2:$AC$462,MATCH(Y$3,'Slutlig allokering kvv'!$B$1:$AJ$1,0),FALSE)/1,0)</f>
        <v>0</v>
      </c>
      <c r="Z145">
        <f>IFERROR(VLOOKUP($B145,Kraftvärmeprod!$B$1:$AH$479,MATCH(Z$2,Kraftvärmeprod!$B$1:$AG$1,0),FALSE)/1,0)-IFERROR(VLOOKUP($B145,'Slutlig allokering kvv'!$B$2:$AC$462,MATCH(Z$3,'Slutlig allokering kvv'!$B$1:$AJ$1,0),FALSE)/1,0)</f>
        <v>0</v>
      </c>
      <c r="AA145">
        <f>IFERROR(VLOOKUP($B145,Kraftvärmeprod!$B$1:$AH$479,MATCH(AA$2,Kraftvärmeprod!$B$1:$AG$1,0),FALSE)/1,0)-IFERROR(VLOOKUP($B145,'Slutlig allokering kvv'!$B$2:$AC$462,MATCH(AA$3,'Slutlig allokering kvv'!$B$1:$AJ$1,0),FALSE)/1,0)</f>
        <v>0</v>
      </c>
      <c r="AB145">
        <f>IFERROR(VLOOKUP($B145,Kraftvärmeprod!$B$1:$AH$479,MATCH(AB$2,Kraftvärmeprod!$B$1:$AG$1,0),FALSE)/1,0)-IFERROR(VLOOKUP($B145,'Slutlig allokering kvv'!$B$2:$AC$462,MATCH(AB$3,'Slutlig allokering kvv'!$B$1:$AJ$1,0),FALSE)/1,0)</f>
        <v>154.1</v>
      </c>
      <c r="AE145">
        <f t="shared" si="4"/>
        <v>372.54939999999999</v>
      </c>
      <c r="AG145">
        <f>IFERROR(VLOOKUP(B145,'Slutlig allokering kvv'!$B$2:$AJ$462,MATCH("Summa justerad allokerad tillförd energi (utan hjälpel och rökgaskondensering):",'Slutlig allokering kvv'!$B$1:$AK$1,0),FALSE)/1,"")</f>
        <v>315.45060000000012</v>
      </c>
      <c r="AI145" s="23">
        <f>IFERROR(1-VLOOKUP(B145,'Slutlig allokering kvv'!$B$2:$AJ$462,MATCH("Andel av bränsle i kvv som allokerats till värme, exklusive rökgaskondensering och hjälpel",'Slutlig allokering kvv'!$B$1:$AK$1,0),FALSE),"")</f>
        <v>0.54149622093023231</v>
      </c>
      <c r="AK145" s="23">
        <f t="shared" si="5"/>
        <v>0.54149622093023242</v>
      </c>
    </row>
    <row r="146" spans="1:37" x14ac:dyDescent="0.25">
      <c r="A146" s="2" t="s">
        <v>206</v>
      </c>
      <c r="B146" s="2" t="s">
        <v>207</v>
      </c>
      <c r="C146" s="2" t="str">
        <f>IFERROR(VLOOKUP($B146,Kraftvärmeprod!$B$1:$AH$479,MATCH(C$3,Kraftvärmeprod!$B$1:$AG$1,0),FALSE)/1,"")</f>
        <v/>
      </c>
      <c r="D146" s="2" t="str">
        <f>IFERROR(VLOOKUP($B146,Kraftvärmeprod!$B$1:$AH$479,MATCH(D$3,Kraftvärmeprod!$B$1:$AG$1,0),FALSE)/1,"")</f>
        <v/>
      </c>
      <c r="E146">
        <f>IFERROR(VLOOKUP($B146,Kraftvärmeprod!$B$1:$AH$479,MATCH(E$2,Kraftvärmeprod!$B$1:$AG$1,0),FALSE)/1,0)-IFERROR(VLOOKUP($B146,'Slutlig allokering kvv'!$B$2:$AC$462,MATCH(E$3,'Slutlig allokering kvv'!$B$1:$AJ$1,0),FALSE)/1,0)</f>
        <v>0</v>
      </c>
      <c r="F146">
        <f>IFERROR(VLOOKUP($B146,Kraftvärmeprod!$B$1:$AH$479,MATCH(F$2,Kraftvärmeprod!$B$1:$AG$1,0),FALSE)/1,0)-IFERROR(VLOOKUP($B146,'Slutlig allokering kvv'!$B$2:$AC$462,MATCH(F$3,'Slutlig allokering kvv'!$B$1:$AJ$1,0),FALSE)/1,0)</f>
        <v>0</v>
      </c>
      <c r="G146">
        <f>IFERROR(VLOOKUP($B146,Kraftvärmeprod!$B$1:$AH$479,MATCH(G$2,Kraftvärmeprod!$B$1:$AG$1,0),FALSE)/1,0)-IFERROR(VLOOKUP($B146,'Slutlig allokering kvv'!$B$2:$AC$462,MATCH(G$3,'Slutlig allokering kvv'!$B$1:$AJ$1,0),FALSE)/1,0)</f>
        <v>0</v>
      </c>
      <c r="H146">
        <f>IFERROR(VLOOKUP($B146,Kraftvärmeprod!$B$1:$AH$479,MATCH(H$2,Kraftvärmeprod!$B$1:$AG$1,0),FALSE)/1,0)-IFERROR(VLOOKUP($B146,'Slutlig allokering kvv'!$B$2:$AC$462,MATCH(H$3,'Slutlig allokering kvv'!$B$1:$AJ$1,0),FALSE)/1,0)</f>
        <v>0</v>
      </c>
      <c r="I146">
        <f>IFERROR(VLOOKUP($B146,Kraftvärmeprod!$B$1:$AH$479,MATCH(I$2,Kraftvärmeprod!$B$1:$AG$1,0),FALSE)/1,0)-IFERROR(VLOOKUP($B146,'Slutlig allokering kvv'!$B$2:$AC$462,MATCH(I$3,'Slutlig allokering kvv'!$B$1:$AJ$1,0),FALSE)/1,0)</f>
        <v>0</v>
      </c>
      <c r="J146">
        <f>IFERROR(VLOOKUP($B146,Kraftvärmeprod!$B$1:$AH$479,MATCH(J$2,Kraftvärmeprod!$B$1:$AG$1,0),FALSE)/1,0)-IFERROR(VLOOKUP($B146,'Slutlig allokering kvv'!$B$2:$AC$462,MATCH(J$3,'Slutlig allokering kvv'!$B$1:$AJ$1,0),FALSE)/1,0)</f>
        <v>0</v>
      </c>
      <c r="K146">
        <f>IFERROR(VLOOKUP($B146,Kraftvärmeprod!$B$1:$AH$479,MATCH(K$2,Kraftvärmeprod!$B$1:$AG$1,0),FALSE)/1,0)-IFERROR(VLOOKUP($B146,'Slutlig allokering kvv'!$B$2:$AC$462,MATCH(K$3,'Slutlig allokering kvv'!$B$1:$AJ$1,0),FALSE)/1,0)</f>
        <v>0</v>
      </c>
      <c r="L146">
        <f>IFERROR(VLOOKUP($B146,Kraftvärmeprod!$B$1:$AH$479,MATCH(L$2,Kraftvärmeprod!$B$1:$AG$1,0),FALSE)/1,0)-IFERROR(VLOOKUP($B146,'Slutlig allokering kvv'!$B$2:$AC$462,MATCH(L$3,'Slutlig allokering kvv'!$B$1:$AJ$1,0),FALSE)/1,0)</f>
        <v>0</v>
      </c>
      <c r="M146" s="40">
        <f>IFERROR(VLOOKUP($B146,Miljö!$B$1:$S$477,MATCH(M$2,Miljö!$B$1:$X$1,0),FALSE)/1,0)-IFERROR(VLOOKUP($B146,'Slutlig allokering kvv'!$B$2:$AC$462,MATCH(M$3,'Slutlig allokering kvv'!$B$1:$AJ$1,0),FALSE)/1,0)</f>
        <v>0</v>
      </c>
      <c r="N146">
        <f>IFERROR(VLOOKUP($B146,Kraftvärmeprod!$B$1:$AH$479,MATCH(N$2,Kraftvärmeprod!$B$1:$AG$1,0),FALSE)/1,0)-IFERROR(VLOOKUP($B146,'Slutlig allokering kvv'!$B$2:$AC$462,MATCH(N$3,'Slutlig allokering kvv'!$B$1:$AJ$1,0),FALSE)/1,0)</f>
        <v>0</v>
      </c>
      <c r="O146">
        <f>IFERROR(VLOOKUP($B146,Kraftvärmeprod!$B$1:$AH$479,MATCH(O$2,Kraftvärmeprod!$B$1:$AG$1,0),FALSE)/1,0)-IFERROR(VLOOKUP($B146,'Slutlig allokering kvv'!$B$2:$AC$462,MATCH(O$3,'Slutlig allokering kvv'!$B$1:$AJ$1,0),FALSE)/1,0)</f>
        <v>0</v>
      </c>
      <c r="P146">
        <f>IFERROR(VLOOKUP($B146,Kraftvärmeprod!$B$1:$AH$479,MATCH(P$2,Kraftvärmeprod!$B$1:$AG$1,0),FALSE)/1,0)-IFERROR(VLOOKUP($B146,'Slutlig allokering kvv'!$B$2:$AC$462,MATCH(P$3,'Slutlig allokering kvv'!$B$1:$AJ$1,0),FALSE)/1,0)</f>
        <v>0</v>
      </c>
      <c r="Q146">
        <f>IFERROR(VLOOKUP($B146,Kraftvärmeprod!$B$1:$AH$479,MATCH(Q$2,Kraftvärmeprod!$B$1:$AG$1,0),FALSE)/1,0)-IFERROR(VLOOKUP($B146,'Slutlig allokering kvv'!$B$2:$AC$462,MATCH(Q$3,'Slutlig allokering kvv'!$B$1:$AJ$1,0),FALSE)/1,0)</f>
        <v>0</v>
      </c>
      <c r="R146">
        <f>IFERROR(VLOOKUP($B146,Kraftvärmeprod!$B$1:$AH$479,MATCH(R$2,Kraftvärmeprod!$B$1:$AG$1,0),FALSE)/1,0)-IFERROR(VLOOKUP($B146,'Slutlig allokering kvv'!$B$2:$AC$462,MATCH(R$3,'Slutlig allokering kvv'!$B$1:$AJ$1,0),FALSE)/1,0)</f>
        <v>0</v>
      </c>
      <c r="S146">
        <f>IFERROR(VLOOKUP($B146,Kraftvärmeprod!$B$1:$AH$479,MATCH(S$2,Kraftvärmeprod!$B$1:$AG$1,0),FALSE)/1,0)-IFERROR(VLOOKUP($B146,'Slutlig allokering kvv'!$B$2:$AC$462,MATCH(S$3,'Slutlig allokering kvv'!$B$1:$AJ$1,0),FALSE)/1,0)</f>
        <v>0</v>
      </c>
      <c r="T146">
        <f>IFERROR(VLOOKUP($B146,Kraftvärmeprod!$B$1:$AH$479,MATCH(T$2,Kraftvärmeprod!$B$1:$AG$1,0),FALSE)/1,0)-IFERROR(VLOOKUP($B146,'Slutlig allokering kvv'!$B$2:$AC$462,MATCH(T$3,'Slutlig allokering kvv'!$B$1:$AJ$1,0),FALSE)/1,0)</f>
        <v>0</v>
      </c>
      <c r="U146">
        <f>IFERROR(VLOOKUP($B146,Kraftvärmeprod!$B$1:$AH$479,MATCH(U$2,Kraftvärmeprod!$B$1:$AG$1,0),FALSE)/1,0)-IFERROR(VLOOKUP($B146,'Slutlig allokering kvv'!$B$2:$AC$462,MATCH(U$3,'Slutlig allokering kvv'!$B$1:$AJ$1,0),FALSE)/1,0)</f>
        <v>0</v>
      </c>
      <c r="V146">
        <f>IFERROR(VLOOKUP($B146,Kraftvärmeprod!$B$1:$AH$479,MATCH(V$2,Kraftvärmeprod!$B$1:$AG$1,0),FALSE)/1,0)-IFERROR(VLOOKUP($B146,'Slutlig allokering kvv'!$B$2:$AC$462,MATCH(V$3,'Slutlig allokering kvv'!$B$1:$AJ$1,0),FALSE)/1,0)</f>
        <v>0</v>
      </c>
      <c r="W146">
        <f>IFERROR(VLOOKUP($B146,Kraftvärmeprod!$B$1:$AH$479,MATCH(W$2,Kraftvärmeprod!$B$1:$AG$1,0),FALSE)/1,0)-IFERROR(VLOOKUP($B146,'Slutlig allokering kvv'!$B$2:$AC$462,MATCH(W$3,'Slutlig allokering kvv'!$B$1:$AJ$1,0),FALSE)/1,0)</f>
        <v>0</v>
      </c>
      <c r="X146">
        <f>IFERROR(VLOOKUP($B146,Kraftvärmeprod!$B$1:$AH$479,MATCH(X$2,Kraftvärmeprod!$B$1:$AG$1,0),FALSE)/1,0)-IFERROR(VLOOKUP($B146,'Slutlig allokering kvv'!$B$2:$AC$462,MATCH(X$3,'Slutlig allokering kvv'!$B$1:$AJ$1,0),FALSE)/1,0)</f>
        <v>0</v>
      </c>
      <c r="Y146">
        <f>IFERROR(VLOOKUP($B146,Kraftvärmeprod!$B$1:$AH$479,MATCH(Y$2,Kraftvärmeprod!$B$1:$AG$1,0),FALSE)/1,0)-IFERROR(VLOOKUP($B146,'Slutlig allokering kvv'!$B$2:$AC$462,MATCH(Y$3,'Slutlig allokering kvv'!$B$1:$AJ$1,0),FALSE)/1,0)</f>
        <v>0</v>
      </c>
      <c r="Z146">
        <f>IFERROR(VLOOKUP($B146,Kraftvärmeprod!$B$1:$AH$479,MATCH(Z$2,Kraftvärmeprod!$B$1:$AG$1,0),FALSE)/1,0)-IFERROR(VLOOKUP($B146,'Slutlig allokering kvv'!$B$2:$AC$462,MATCH(Z$3,'Slutlig allokering kvv'!$B$1:$AJ$1,0),FALSE)/1,0)</f>
        <v>0</v>
      </c>
      <c r="AA146">
        <f>IFERROR(VLOOKUP($B146,Kraftvärmeprod!$B$1:$AH$479,MATCH(AA$2,Kraftvärmeprod!$B$1:$AG$1,0),FALSE)/1,0)-IFERROR(VLOOKUP($B146,'Slutlig allokering kvv'!$B$2:$AC$462,MATCH(AA$3,'Slutlig allokering kvv'!$B$1:$AJ$1,0),FALSE)/1,0)</f>
        <v>0</v>
      </c>
      <c r="AB146">
        <f>IFERROR(VLOOKUP($B146,Kraftvärmeprod!$B$1:$AH$479,MATCH(AB$2,Kraftvärmeprod!$B$1:$AG$1,0),FALSE)/1,0)-IFERROR(VLOOKUP($B146,'Slutlig allokering kvv'!$B$2:$AC$462,MATCH(AB$3,'Slutlig allokering kvv'!$B$1:$AJ$1,0),FALSE)/1,0)</f>
        <v>0</v>
      </c>
      <c r="AE146">
        <f t="shared" si="4"/>
        <v>0</v>
      </c>
      <c r="AG146">
        <f>IFERROR(VLOOKUP(B146,'Slutlig allokering kvv'!$B$2:$AJ$462,MATCH("Summa justerad allokerad tillförd energi (utan hjälpel och rökgaskondensering):",'Slutlig allokering kvv'!$B$1:$AK$1,0),FALSE)/1,"")</f>
        <v>0</v>
      </c>
      <c r="AI146" s="23" t="str">
        <f>IFERROR(1-VLOOKUP(B146,'Slutlig allokering kvv'!$B$2:$AJ$462,MATCH("Andel av bränsle i kvv som allokerats till värme, exklusive rökgaskondensering och hjälpel",'Slutlig allokering kvv'!$B$1:$AK$1,0),FALSE),"")</f>
        <v/>
      </c>
      <c r="AK146" s="23" t="str">
        <f t="shared" si="5"/>
        <v/>
      </c>
    </row>
    <row r="147" spans="1:37" x14ac:dyDescent="0.25">
      <c r="A147" s="2" t="s">
        <v>206</v>
      </c>
      <c r="B147" s="2" t="s">
        <v>208</v>
      </c>
      <c r="C147" s="2" t="str">
        <f>IFERROR(VLOOKUP($B147,Kraftvärmeprod!$B$1:$AH$479,MATCH(C$3,Kraftvärmeprod!$B$1:$AG$1,0),FALSE)/1,"")</f>
        <v/>
      </c>
      <c r="D147" s="2" t="str">
        <f>IFERROR(VLOOKUP($B147,Kraftvärmeprod!$B$1:$AH$479,MATCH(D$3,Kraftvärmeprod!$B$1:$AG$1,0),FALSE)/1,"")</f>
        <v/>
      </c>
      <c r="E147">
        <f>IFERROR(VLOOKUP($B147,Kraftvärmeprod!$B$1:$AH$479,MATCH(E$2,Kraftvärmeprod!$B$1:$AG$1,0),FALSE)/1,0)-IFERROR(VLOOKUP($B147,'Slutlig allokering kvv'!$B$2:$AC$462,MATCH(E$3,'Slutlig allokering kvv'!$B$1:$AJ$1,0),FALSE)/1,0)</f>
        <v>0</v>
      </c>
      <c r="F147">
        <f>IFERROR(VLOOKUP($B147,Kraftvärmeprod!$B$1:$AH$479,MATCH(F$2,Kraftvärmeprod!$B$1:$AG$1,0),FALSE)/1,0)-IFERROR(VLOOKUP($B147,'Slutlig allokering kvv'!$B$2:$AC$462,MATCH(F$3,'Slutlig allokering kvv'!$B$1:$AJ$1,0),FALSE)/1,0)</f>
        <v>0</v>
      </c>
      <c r="G147">
        <f>IFERROR(VLOOKUP($B147,Kraftvärmeprod!$B$1:$AH$479,MATCH(G$2,Kraftvärmeprod!$B$1:$AG$1,0),FALSE)/1,0)-IFERROR(VLOOKUP($B147,'Slutlig allokering kvv'!$B$2:$AC$462,MATCH(G$3,'Slutlig allokering kvv'!$B$1:$AJ$1,0),FALSE)/1,0)</f>
        <v>0</v>
      </c>
      <c r="H147">
        <f>IFERROR(VLOOKUP($B147,Kraftvärmeprod!$B$1:$AH$479,MATCH(H$2,Kraftvärmeprod!$B$1:$AG$1,0),FALSE)/1,0)-IFERROR(VLOOKUP($B147,'Slutlig allokering kvv'!$B$2:$AC$462,MATCH(H$3,'Slutlig allokering kvv'!$B$1:$AJ$1,0),FALSE)/1,0)</f>
        <v>0</v>
      </c>
      <c r="I147">
        <f>IFERROR(VLOOKUP($B147,Kraftvärmeprod!$B$1:$AH$479,MATCH(I$2,Kraftvärmeprod!$B$1:$AG$1,0),FALSE)/1,0)-IFERROR(VLOOKUP($B147,'Slutlig allokering kvv'!$B$2:$AC$462,MATCH(I$3,'Slutlig allokering kvv'!$B$1:$AJ$1,0),FALSE)/1,0)</f>
        <v>0</v>
      </c>
      <c r="J147">
        <f>IFERROR(VLOOKUP($B147,Kraftvärmeprod!$B$1:$AH$479,MATCH(J$2,Kraftvärmeprod!$B$1:$AG$1,0),FALSE)/1,0)-IFERROR(VLOOKUP($B147,'Slutlig allokering kvv'!$B$2:$AC$462,MATCH(J$3,'Slutlig allokering kvv'!$B$1:$AJ$1,0),FALSE)/1,0)</f>
        <v>0</v>
      </c>
      <c r="K147">
        <f>IFERROR(VLOOKUP($B147,Kraftvärmeprod!$B$1:$AH$479,MATCH(K$2,Kraftvärmeprod!$B$1:$AG$1,0),FALSE)/1,0)-IFERROR(VLOOKUP($B147,'Slutlig allokering kvv'!$B$2:$AC$462,MATCH(K$3,'Slutlig allokering kvv'!$B$1:$AJ$1,0),FALSE)/1,0)</f>
        <v>0</v>
      </c>
      <c r="L147">
        <f>IFERROR(VLOOKUP($B147,Kraftvärmeprod!$B$1:$AH$479,MATCH(L$2,Kraftvärmeprod!$B$1:$AG$1,0),FALSE)/1,0)-IFERROR(VLOOKUP($B147,'Slutlig allokering kvv'!$B$2:$AC$462,MATCH(L$3,'Slutlig allokering kvv'!$B$1:$AJ$1,0),FALSE)/1,0)</f>
        <v>0</v>
      </c>
      <c r="M147" s="40">
        <f>IFERROR(VLOOKUP($B147,Miljö!$B$1:$S$477,MATCH(M$2,Miljö!$B$1:$X$1,0),FALSE)/1,0)-IFERROR(VLOOKUP($B147,'Slutlig allokering kvv'!$B$2:$AC$462,MATCH(M$3,'Slutlig allokering kvv'!$B$1:$AJ$1,0),FALSE)/1,0)</f>
        <v>0</v>
      </c>
      <c r="N147">
        <f>IFERROR(VLOOKUP($B147,Kraftvärmeprod!$B$1:$AH$479,MATCH(N$2,Kraftvärmeprod!$B$1:$AG$1,0),FALSE)/1,0)-IFERROR(VLOOKUP($B147,'Slutlig allokering kvv'!$B$2:$AC$462,MATCH(N$3,'Slutlig allokering kvv'!$B$1:$AJ$1,0),FALSE)/1,0)</f>
        <v>0</v>
      </c>
      <c r="O147">
        <f>IFERROR(VLOOKUP($B147,Kraftvärmeprod!$B$1:$AH$479,MATCH(O$2,Kraftvärmeprod!$B$1:$AG$1,0),FALSE)/1,0)-IFERROR(VLOOKUP($B147,'Slutlig allokering kvv'!$B$2:$AC$462,MATCH(O$3,'Slutlig allokering kvv'!$B$1:$AJ$1,0),FALSE)/1,0)</f>
        <v>0</v>
      </c>
      <c r="P147">
        <f>IFERROR(VLOOKUP($B147,Kraftvärmeprod!$B$1:$AH$479,MATCH(P$2,Kraftvärmeprod!$B$1:$AG$1,0),FALSE)/1,0)-IFERROR(VLOOKUP($B147,'Slutlig allokering kvv'!$B$2:$AC$462,MATCH(P$3,'Slutlig allokering kvv'!$B$1:$AJ$1,0),FALSE)/1,0)</f>
        <v>0</v>
      </c>
      <c r="Q147">
        <f>IFERROR(VLOOKUP($B147,Kraftvärmeprod!$B$1:$AH$479,MATCH(Q$2,Kraftvärmeprod!$B$1:$AG$1,0),FALSE)/1,0)-IFERROR(VLOOKUP($B147,'Slutlig allokering kvv'!$B$2:$AC$462,MATCH(Q$3,'Slutlig allokering kvv'!$B$1:$AJ$1,0),FALSE)/1,0)</f>
        <v>0</v>
      </c>
      <c r="R147">
        <f>IFERROR(VLOOKUP($B147,Kraftvärmeprod!$B$1:$AH$479,MATCH(R$2,Kraftvärmeprod!$B$1:$AG$1,0),FALSE)/1,0)-IFERROR(VLOOKUP($B147,'Slutlig allokering kvv'!$B$2:$AC$462,MATCH(R$3,'Slutlig allokering kvv'!$B$1:$AJ$1,0),FALSE)/1,0)</f>
        <v>0</v>
      </c>
      <c r="S147">
        <f>IFERROR(VLOOKUP($B147,Kraftvärmeprod!$B$1:$AH$479,MATCH(S$2,Kraftvärmeprod!$B$1:$AG$1,0),FALSE)/1,0)-IFERROR(VLOOKUP($B147,'Slutlig allokering kvv'!$B$2:$AC$462,MATCH(S$3,'Slutlig allokering kvv'!$B$1:$AJ$1,0),FALSE)/1,0)</f>
        <v>0</v>
      </c>
      <c r="T147">
        <f>IFERROR(VLOOKUP($B147,Kraftvärmeprod!$B$1:$AH$479,MATCH(T$2,Kraftvärmeprod!$B$1:$AG$1,0),FALSE)/1,0)-IFERROR(VLOOKUP($B147,'Slutlig allokering kvv'!$B$2:$AC$462,MATCH(T$3,'Slutlig allokering kvv'!$B$1:$AJ$1,0),FALSE)/1,0)</f>
        <v>0</v>
      </c>
      <c r="U147">
        <f>IFERROR(VLOOKUP($B147,Kraftvärmeprod!$B$1:$AH$479,MATCH(U$2,Kraftvärmeprod!$B$1:$AG$1,0),FALSE)/1,0)-IFERROR(VLOOKUP($B147,'Slutlig allokering kvv'!$B$2:$AC$462,MATCH(U$3,'Slutlig allokering kvv'!$B$1:$AJ$1,0),FALSE)/1,0)</f>
        <v>0</v>
      </c>
      <c r="V147">
        <f>IFERROR(VLOOKUP($B147,Kraftvärmeprod!$B$1:$AH$479,MATCH(V$2,Kraftvärmeprod!$B$1:$AG$1,0),FALSE)/1,0)-IFERROR(VLOOKUP($B147,'Slutlig allokering kvv'!$B$2:$AC$462,MATCH(V$3,'Slutlig allokering kvv'!$B$1:$AJ$1,0),FALSE)/1,0)</f>
        <v>0</v>
      </c>
      <c r="W147">
        <f>IFERROR(VLOOKUP($B147,Kraftvärmeprod!$B$1:$AH$479,MATCH(W$2,Kraftvärmeprod!$B$1:$AG$1,0),FALSE)/1,0)-IFERROR(VLOOKUP($B147,'Slutlig allokering kvv'!$B$2:$AC$462,MATCH(W$3,'Slutlig allokering kvv'!$B$1:$AJ$1,0),FALSE)/1,0)</f>
        <v>0</v>
      </c>
      <c r="X147">
        <f>IFERROR(VLOOKUP($B147,Kraftvärmeprod!$B$1:$AH$479,MATCH(X$2,Kraftvärmeprod!$B$1:$AG$1,0),FALSE)/1,0)-IFERROR(VLOOKUP($B147,'Slutlig allokering kvv'!$B$2:$AC$462,MATCH(X$3,'Slutlig allokering kvv'!$B$1:$AJ$1,0),FALSE)/1,0)</f>
        <v>0</v>
      </c>
      <c r="Y147">
        <f>IFERROR(VLOOKUP($B147,Kraftvärmeprod!$B$1:$AH$479,MATCH(Y$2,Kraftvärmeprod!$B$1:$AG$1,0),FALSE)/1,0)-IFERROR(VLOOKUP($B147,'Slutlig allokering kvv'!$B$2:$AC$462,MATCH(Y$3,'Slutlig allokering kvv'!$B$1:$AJ$1,0),FALSE)/1,0)</f>
        <v>0</v>
      </c>
      <c r="Z147">
        <f>IFERROR(VLOOKUP($B147,Kraftvärmeprod!$B$1:$AH$479,MATCH(Z$2,Kraftvärmeprod!$B$1:$AG$1,0),FALSE)/1,0)-IFERROR(VLOOKUP($B147,'Slutlig allokering kvv'!$B$2:$AC$462,MATCH(Z$3,'Slutlig allokering kvv'!$B$1:$AJ$1,0),FALSE)/1,0)</f>
        <v>0</v>
      </c>
      <c r="AA147">
        <f>IFERROR(VLOOKUP($B147,Kraftvärmeprod!$B$1:$AH$479,MATCH(AA$2,Kraftvärmeprod!$B$1:$AG$1,0),FALSE)/1,0)-IFERROR(VLOOKUP($B147,'Slutlig allokering kvv'!$B$2:$AC$462,MATCH(AA$3,'Slutlig allokering kvv'!$B$1:$AJ$1,0),FALSE)/1,0)</f>
        <v>0</v>
      </c>
      <c r="AB147">
        <f>IFERROR(VLOOKUP($B147,Kraftvärmeprod!$B$1:$AH$479,MATCH(AB$2,Kraftvärmeprod!$B$1:$AG$1,0),FALSE)/1,0)-IFERROR(VLOOKUP($B147,'Slutlig allokering kvv'!$B$2:$AC$462,MATCH(AB$3,'Slutlig allokering kvv'!$B$1:$AJ$1,0),FALSE)/1,0)</f>
        <v>0</v>
      </c>
      <c r="AE147">
        <f t="shared" si="4"/>
        <v>0</v>
      </c>
      <c r="AG147">
        <f>IFERROR(VLOOKUP(B147,'Slutlig allokering kvv'!$B$2:$AJ$462,MATCH("Summa justerad allokerad tillförd energi (utan hjälpel och rökgaskondensering):",'Slutlig allokering kvv'!$B$1:$AK$1,0),FALSE)/1,"")</f>
        <v>0</v>
      </c>
      <c r="AI147" s="23" t="str">
        <f>IFERROR(1-VLOOKUP(B147,'Slutlig allokering kvv'!$B$2:$AJ$462,MATCH("Andel av bränsle i kvv som allokerats till värme, exklusive rökgaskondensering och hjälpel",'Slutlig allokering kvv'!$B$1:$AK$1,0),FALSE),"")</f>
        <v/>
      </c>
      <c r="AK147" s="23" t="str">
        <f t="shared" si="5"/>
        <v/>
      </c>
    </row>
    <row r="148" spans="1:37" x14ac:dyDescent="0.25">
      <c r="A148" s="2" t="s">
        <v>206</v>
      </c>
      <c r="B148" s="2" t="s">
        <v>209</v>
      </c>
      <c r="C148" s="2" t="str">
        <f>IFERROR(VLOOKUP($B148,Kraftvärmeprod!$B$1:$AH$479,MATCH(C$3,Kraftvärmeprod!$B$1:$AG$1,0),FALSE)/1,"")</f>
        <v/>
      </c>
      <c r="D148" s="2" t="str">
        <f>IFERROR(VLOOKUP($B148,Kraftvärmeprod!$B$1:$AH$479,MATCH(D$3,Kraftvärmeprod!$B$1:$AG$1,0),FALSE)/1,"")</f>
        <v/>
      </c>
      <c r="E148">
        <f>IFERROR(VLOOKUP($B148,Kraftvärmeprod!$B$1:$AH$479,MATCH(E$2,Kraftvärmeprod!$B$1:$AG$1,0),FALSE)/1,0)-IFERROR(VLOOKUP($B148,'Slutlig allokering kvv'!$B$2:$AC$462,MATCH(E$3,'Slutlig allokering kvv'!$B$1:$AJ$1,0),FALSE)/1,0)</f>
        <v>0</v>
      </c>
      <c r="F148">
        <f>IFERROR(VLOOKUP($B148,Kraftvärmeprod!$B$1:$AH$479,MATCH(F$2,Kraftvärmeprod!$B$1:$AG$1,0),FALSE)/1,0)-IFERROR(VLOOKUP($B148,'Slutlig allokering kvv'!$B$2:$AC$462,MATCH(F$3,'Slutlig allokering kvv'!$B$1:$AJ$1,0),FALSE)/1,0)</f>
        <v>0</v>
      </c>
      <c r="G148">
        <f>IFERROR(VLOOKUP($B148,Kraftvärmeprod!$B$1:$AH$479,MATCH(G$2,Kraftvärmeprod!$B$1:$AG$1,0),FALSE)/1,0)-IFERROR(VLOOKUP($B148,'Slutlig allokering kvv'!$B$2:$AC$462,MATCH(G$3,'Slutlig allokering kvv'!$B$1:$AJ$1,0),FALSE)/1,0)</f>
        <v>0</v>
      </c>
      <c r="H148">
        <f>IFERROR(VLOOKUP($B148,Kraftvärmeprod!$B$1:$AH$479,MATCH(H$2,Kraftvärmeprod!$B$1:$AG$1,0),FALSE)/1,0)-IFERROR(VLOOKUP($B148,'Slutlig allokering kvv'!$B$2:$AC$462,MATCH(H$3,'Slutlig allokering kvv'!$B$1:$AJ$1,0),FALSE)/1,0)</f>
        <v>0</v>
      </c>
      <c r="I148">
        <f>IFERROR(VLOOKUP($B148,Kraftvärmeprod!$B$1:$AH$479,MATCH(I$2,Kraftvärmeprod!$B$1:$AG$1,0),FALSE)/1,0)-IFERROR(VLOOKUP($B148,'Slutlig allokering kvv'!$B$2:$AC$462,MATCH(I$3,'Slutlig allokering kvv'!$B$1:$AJ$1,0),FALSE)/1,0)</f>
        <v>0</v>
      </c>
      <c r="J148">
        <f>IFERROR(VLOOKUP($B148,Kraftvärmeprod!$B$1:$AH$479,MATCH(J$2,Kraftvärmeprod!$B$1:$AG$1,0),FALSE)/1,0)-IFERROR(VLOOKUP($B148,'Slutlig allokering kvv'!$B$2:$AC$462,MATCH(J$3,'Slutlig allokering kvv'!$B$1:$AJ$1,0),FALSE)/1,0)</f>
        <v>0</v>
      </c>
      <c r="K148">
        <f>IFERROR(VLOOKUP($B148,Kraftvärmeprod!$B$1:$AH$479,MATCH(K$2,Kraftvärmeprod!$B$1:$AG$1,0),FALSE)/1,0)-IFERROR(VLOOKUP($B148,'Slutlig allokering kvv'!$B$2:$AC$462,MATCH(K$3,'Slutlig allokering kvv'!$B$1:$AJ$1,0),FALSE)/1,0)</f>
        <v>0</v>
      </c>
      <c r="L148">
        <f>IFERROR(VLOOKUP($B148,Kraftvärmeprod!$B$1:$AH$479,MATCH(L$2,Kraftvärmeprod!$B$1:$AG$1,0),FALSE)/1,0)-IFERROR(VLOOKUP($B148,'Slutlig allokering kvv'!$B$2:$AC$462,MATCH(L$3,'Slutlig allokering kvv'!$B$1:$AJ$1,0),FALSE)/1,0)</f>
        <v>0</v>
      </c>
      <c r="M148" s="40">
        <f>IFERROR(VLOOKUP($B148,Miljö!$B$1:$S$477,MATCH(M$2,Miljö!$B$1:$X$1,0),FALSE)/1,0)-IFERROR(VLOOKUP($B148,'Slutlig allokering kvv'!$B$2:$AC$462,MATCH(M$3,'Slutlig allokering kvv'!$B$1:$AJ$1,0),FALSE)/1,0)</f>
        <v>0</v>
      </c>
      <c r="N148">
        <f>IFERROR(VLOOKUP($B148,Kraftvärmeprod!$B$1:$AH$479,MATCH(N$2,Kraftvärmeprod!$B$1:$AG$1,0),FALSE)/1,0)-IFERROR(VLOOKUP($B148,'Slutlig allokering kvv'!$B$2:$AC$462,MATCH(N$3,'Slutlig allokering kvv'!$B$1:$AJ$1,0),FALSE)/1,0)</f>
        <v>0</v>
      </c>
      <c r="O148">
        <f>IFERROR(VLOOKUP($B148,Kraftvärmeprod!$B$1:$AH$479,MATCH(O$2,Kraftvärmeprod!$B$1:$AG$1,0),FALSE)/1,0)-IFERROR(VLOOKUP($B148,'Slutlig allokering kvv'!$B$2:$AC$462,MATCH(O$3,'Slutlig allokering kvv'!$B$1:$AJ$1,0),FALSE)/1,0)</f>
        <v>0</v>
      </c>
      <c r="P148">
        <f>IFERROR(VLOOKUP($B148,Kraftvärmeprod!$B$1:$AH$479,MATCH(P$2,Kraftvärmeprod!$B$1:$AG$1,0),FALSE)/1,0)-IFERROR(VLOOKUP($B148,'Slutlig allokering kvv'!$B$2:$AC$462,MATCH(P$3,'Slutlig allokering kvv'!$B$1:$AJ$1,0),FALSE)/1,0)</f>
        <v>0</v>
      </c>
      <c r="Q148">
        <f>IFERROR(VLOOKUP($B148,Kraftvärmeprod!$B$1:$AH$479,MATCH(Q$2,Kraftvärmeprod!$B$1:$AG$1,0),FALSE)/1,0)-IFERROR(VLOOKUP($B148,'Slutlig allokering kvv'!$B$2:$AC$462,MATCH(Q$3,'Slutlig allokering kvv'!$B$1:$AJ$1,0),FALSE)/1,0)</f>
        <v>0</v>
      </c>
      <c r="R148">
        <f>IFERROR(VLOOKUP($B148,Kraftvärmeprod!$B$1:$AH$479,MATCH(R$2,Kraftvärmeprod!$B$1:$AG$1,0),FALSE)/1,0)-IFERROR(VLOOKUP($B148,'Slutlig allokering kvv'!$B$2:$AC$462,MATCH(R$3,'Slutlig allokering kvv'!$B$1:$AJ$1,0),FALSE)/1,0)</f>
        <v>0</v>
      </c>
      <c r="S148">
        <f>IFERROR(VLOOKUP($B148,Kraftvärmeprod!$B$1:$AH$479,MATCH(S$2,Kraftvärmeprod!$B$1:$AG$1,0),FALSE)/1,0)-IFERROR(VLOOKUP($B148,'Slutlig allokering kvv'!$B$2:$AC$462,MATCH(S$3,'Slutlig allokering kvv'!$B$1:$AJ$1,0),FALSE)/1,0)</f>
        <v>0</v>
      </c>
      <c r="T148">
        <f>IFERROR(VLOOKUP($B148,Kraftvärmeprod!$B$1:$AH$479,MATCH(T$2,Kraftvärmeprod!$B$1:$AG$1,0),FALSE)/1,0)-IFERROR(VLOOKUP($B148,'Slutlig allokering kvv'!$B$2:$AC$462,MATCH(T$3,'Slutlig allokering kvv'!$B$1:$AJ$1,0),FALSE)/1,0)</f>
        <v>0</v>
      </c>
      <c r="U148">
        <f>IFERROR(VLOOKUP($B148,Kraftvärmeprod!$B$1:$AH$479,MATCH(U$2,Kraftvärmeprod!$B$1:$AG$1,0),FALSE)/1,0)-IFERROR(VLOOKUP($B148,'Slutlig allokering kvv'!$B$2:$AC$462,MATCH(U$3,'Slutlig allokering kvv'!$B$1:$AJ$1,0),FALSE)/1,0)</f>
        <v>0</v>
      </c>
      <c r="V148">
        <f>IFERROR(VLOOKUP($B148,Kraftvärmeprod!$B$1:$AH$479,MATCH(V$2,Kraftvärmeprod!$B$1:$AG$1,0),FALSE)/1,0)-IFERROR(VLOOKUP($B148,'Slutlig allokering kvv'!$B$2:$AC$462,MATCH(V$3,'Slutlig allokering kvv'!$B$1:$AJ$1,0),FALSE)/1,0)</f>
        <v>0</v>
      </c>
      <c r="W148">
        <f>IFERROR(VLOOKUP($B148,Kraftvärmeprod!$B$1:$AH$479,MATCH(W$2,Kraftvärmeprod!$B$1:$AG$1,0),FALSE)/1,0)-IFERROR(VLOOKUP($B148,'Slutlig allokering kvv'!$B$2:$AC$462,MATCH(W$3,'Slutlig allokering kvv'!$B$1:$AJ$1,0),FALSE)/1,0)</f>
        <v>0</v>
      </c>
      <c r="X148">
        <f>IFERROR(VLOOKUP($B148,Kraftvärmeprod!$B$1:$AH$479,MATCH(X$2,Kraftvärmeprod!$B$1:$AG$1,0),FALSE)/1,0)-IFERROR(VLOOKUP($B148,'Slutlig allokering kvv'!$B$2:$AC$462,MATCH(X$3,'Slutlig allokering kvv'!$B$1:$AJ$1,0),FALSE)/1,0)</f>
        <v>0</v>
      </c>
      <c r="Y148">
        <f>IFERROR(VLOOKUP($B148,Kraftvärmeprod!$B$1:$AH$479,MATCH(Y$2,Kraftvärmeprod!$B$1:$AG$1,0),FALSE)/1,0)-IFERROR(VLOOKUP($B148,'Slutlig allokering kvv'!$B$2:$AC$462,MATCH(Y$3,'Slutlig allokering kvv'!$B$1:$AJ$1,0),FALSE)/1,0)</f>
        <v>0</v>
      </c>
      <c r="Z148">
        <f>IFERROR(VLOOKUP($B148,Kraftvärmeprod!$B$1:$AH$479,MATCH(Z$2,Kraftvärmeprod!$B$1:$AG$1,0),FALSE)/1,0)-IFERROR(VLOOKUP($B148,'Slutlig allokering kvv'!$B$2:$AC$462,MATCH(Z$3,'Slutlig allokering kvv'!$B$1:$AJ$1,0),FALSE)/1,0)</f>
        <v>0</v>
      </c>
      <c r="AA148">
        <f>IFERROR(VLOOKUP($B148,Kraftvärmeprod!$B$1:$AH$479,MATCH(AA$2,Kraftvärmeprod!$B$1:$AG$1,0),FALSE)/1,0)-IFERROR(VLOOKUP($B148,'Slutlig allokering kvv'!$B$2:$AC$462,MATCH(AA$3,'Slutlig allokering kvv'!$B$1:$AJ$1,0),FALSE)/1,0)</f>
        <v>0</v>
      </c>
      <c r="AB148">
        <f>IFERROR(VLOOKUP($B148,Kraftvärmeprod!$B$1:$AH$479,MATCH(AB$2,Kraftvärmeprod!$B$1:$AG$1,0),FALSE)/1,0)-IFERROR(VLOOKUP($B148,'Slutlig allokering kvv'!$B$2:$AC$462,MATCH(AB$3,'Slutlig allokering kvv'!$B$1:$AJ$1,0),FALSE)/1,0)</f>
        <v>0</v>
      </c>
      <c r="AE148">
        <f t="shared" si="4"/>
        <v>0</v>
      </c>
      <c r="AG148">
        <f>IFERROR(VLOOKUP(B148,'Slutlig allokering kvv'!$B$2:$AJ$462,MATCH("Summa justerad allokerad tillförd energi (utan hjälpel och rökgaskondensering):",'Slutlig allokering kvv'!$B$1:$AK$1,0),FALSE)/1,"")</f>
        <v>0</v>
      </c>
      <c r="AI148" s="23" t="str">
        <f>IFERROR(1-VLOOKUP(B148,'Slutlig allokering kvv'!$B$2:$AJ$462,MATCH("Andel av bränsle i kvv som allokerats till värme, exklusive rökgaskondensering och hjälpel",'Slutlig allokering kvv'!$B$1:$AK$1,0),FALSE),"")</f>
        <v/>
      </c>
      <c r="AK148" s="23" t="str">
        <f t="shared" si="5"/>
        <v/>
      </c>
    </row>
    <row r="149" spans="1:37" x14ac:dyDescent="0.25">
      <c r="A149" s="2" t="s">
        <v>206</v>
      </c>
      <c r="B149" s="2" t="s">
        <v>210</v>
      </c>
      <c r="C149" s="2">
        <f>IFERROR(VLOOKUP($B149,Kraftvärmeprod!$B$1:$AH$479,MATCH(C$3,Kraftvärmeprod!$B$1:$AG$1,0),FALSE)/1,"")</f>
        <v>446.9</v>
      </c>
      <c r="D149" s="2">
        <f>IFERROR(VLOOKUP($B149,Kraftvärmeprod!$B$1:$AH$479,MATCH(D$3,Kraftvärmeprod!$B$1:$AG$1,0),FALSE)/1,"")</f>
        <v>114.9</v>
      </c>
      <c r="E149">
        <f>IFERROR(VLOOKUP($B149,Kraftvärmeprod!$B$1:$AH$479,MATCH(E$2,Kraftvärmeprod!$B$1:$AG$1,0),FALSE)/1,0)-IFERROR(VLOOKUP($B149,'Slutlig allokering kvv'!$B$2:$AC$462,MATCH(E$3,'Slutlig allokering kvv'!$B$1:$AJ$1,0),FALSE)/1,0)</f>
        <v>244.16600000000005</v>
      </c>
      <c r="F149">
        <f>IFERROR(VLOOKUP($B149,Kraftvärmeprod!$B$1:$AH$479,MATCH(F$2,Kraftvärmeprod!$B$1:$AG$1,0),FALSE)/1,0)-IFERROR(VLOOKUP($B149,'Slutlig allokering kvv'!$B$2:$AC$462,MATCH(F$3,'Slutlig allokering kvv'!$B$1:$AJ$1,0),FALSE)/1,0)</f>
        <v>0</v>
      </c>
      <c r="G149">
        <f>IFERROR(VLOOKUP($B149,Kraftvärmeprod!$B$1:$AH$479,MATCH(G$2,Kraftvärmeprod!$B$1:$AG$1,0),FALSE)/1,0)-IFERROR(VLOOKUP($B149,'Slutlig allokering kvv'!$B$2:$AC$462,MATCH(G$3,'Slutlig allokering kvv'!$B$1:$AJ$1,0),FALSE)/1,0)</f>
        <v>1.3961999999999999</v>
      </c>
      <c r="H149">
        <f>IFERROR(VLOOKUP($B149,Kraftvärmeprod!$B$1:$AH$479,MATCH(H$2,Kraftvärmeprod!$B$1:$AG$1,0),FALSE)/1,0)-IFERROR(VLOOKUP($B149,'Slutlig allokering kvv'!$B$2:$AC$462,MATCH(H$3,'Slutlig allokering kvv'!$B$1:$AJ$1,0),FALSE)/1,0)</f>
        <v>0</v>
      </c>
      <c r="I149">
        <f>IFERROR(VLOOKUP($B149,Kraftvärmeprod!$B$1:$AH$479,MATCH(I$2,Kraftvärmeprod!$B$1:$AG$1,0),FALSE)/1,0)-IFERROR(VLOOKUP($B149,'Slutlig allokering kvv'!$B$2:$AC$462,MATCH(I$3,'Slutlig allokering kvv'!$B$1:$AJ$1,0),FALSE)/1,0)</f>
        <v>1.5908900000000004</v>
      </c>
      <c r="J149">
        <f>IFERROR(VLOOKUP($B149,Kraftvärmeprod!$B$1:$AH$479,MATCH(J$2,Kraftvärmeprod!$B$1:$AG$1,0),FALSE)/1,0)-IFERROR(VLOOKUP($B149,'Slutlig allokering kvv'!$B$2:$AC$462,MATCH(J$3,'Slutlig allokering kvv'!$B$1:$AJ$1,0),FALSE)/1,0)</f>
        <v>0</v>
      </c>
      <c r="K149">
        <f>IFERROR(VLOOKUP($B149,Kraftvärmeprod!$B$1:$AH$479,MATCH(K$2,Kraftvärmeprod!$B$1:$AG$1,0),FALSE)/1,0)-IFERROR(VLOOKUP($B149,'Slutlig allokering kvv'!$B$2:$AC$462,MATCH(K$3,'Slutlig allokering kvv'!$B$1:$AJ$1,0),FALSE)/1,0)</f>
        <v>1.7790700000000004</v>
      </c>
      <c r="L149">
        <f>IFERROR(VLOOKUP($B149,Kraftvärmeprod!$B$1:$AH$479,MATCH(L$2,Kraftvärmeprod!$B$1:$AG$1,0),FALSE)/1,0)-IFERROR(VLOOKUP($B149,'Slutlig allokering kvv'!$B$2:$AC$462,MATCH(L$3,'Slutlig allokering kvv'!$B$1:$AJ$1,0),FALSE)/1,0)</f>
        <v>25.127700000000004</v>
      </c>
      <c r="M149" s="40">
        <f>IFERROR(VLOOKUP($B149,Miljö!$B$1:$S$477,MATCH(M$2,Miljö!$B$1:$X$1,0),FALSE)/1,0)-IFERROR(VLOOKUP($B149,'Slutlig allokering kvv'!$B$2:$AC$462,MATCH(M$3,'Slutlig allokering kvv'!$B$1:$AJ$1,0),FALSE)/1,0)</f>
        <v>8.4407000000000014</v>
      </c>
      <c r="N149">
        <f>IFERROR(VLOOKUP($B149,Kraftvärmeprod!$B$1:$AH$479,MATCH(N$2,Kraftvärmeprod!$B$1:$AG$1,0),FALSE)/1,0)-IFERROR(VLOOKUP($B149,'Slutlig allokering kvv'!$B$2:$AC$462,MATCH(N$3,'Slutlig allokering kvv'!$B$1:$AJ$1,0),FALSE)/1,0)</f>
        <v>0</v>
      </c>
      <c r="O149">
        <f>IFERROR(VLOOKUP($B149,Kraftvärmeprod!$B$1:$AH$479,MATCH(O$2,Kraftvärmeprod!$B$1:$AG$1,0),FALSE)/1,0)-IFERROR(VLOOKUP($B149,'Slutlig allokering kvv'!$B$2:$AC$462,MATCH(O$3,'Slutlig allokering kvv'!$B$1:$AJ$1,0),FALSE)/1,0)</f>
        <v>0</v>
      </c>
      <c r="P149">
        <f>IFERROR(VLOOKUP($B149,Kraftvärmeprod!$B$1:$AH$479,MATCH(P$2,Kraftvärmeprod!$B$1:$AG$1,0),FALSE)/1,0)-IFERROR(VLOOKUP($B149,'Slutlig allokering kvv'!$B$2:$AC$462,MATCH(P$3,'Slutlig allokering kvv'!$B$1:$AJ$1,0),FALSE)/1,0)</f>
        <v>0</v>
      </c>
      <c r="Q149">
        <f>IFERROR(VLOOKUP($B149,Kraftvärmeprod!$B$1:$AH$479,MATCH(Q$2,Kraftvärmeprod!$B$1:$AG$1,0),FALSE)/1,0)-IFERROR(VLOOKUP($B149,'Slutlig allokering kvv'!$B$2:$AC$462,MATCH(Q$3,'Slutlig allokering kvv'!$B$1:$AJ$1,0),FALSE)/1,0)</f>
        <v>0</v>
      </c>
      <c r="R149">
        <f>IFERROR(VLOOKUP($B149,Kraftvärmeprod!$B$1:$AH$479,MATCH(R$2,Kraftvärmeprod!$B$1:$AG$1,0),FALSE)/1,0)-IFERROR(VLOOKUP($B149,'Slutlig allokering kvv'!$B$2:$AC$462,MATCH(R$3,'Slutlig allokering kvv'!$B$1:$AJ$1,0),FALSE)/1,0)</f>
        <v>5.3601399999999995</v>
      </c>
      <c r="S149">
        <f>IFERROR(VLOOKUP($B149,Kraftvärmeprod!$B$1:$AH$479,MATCH(S$2,Kraftvärmeprod!$B$1:$AG$1,0),FALSE)/1,0)-IFERROR(VLOOKUP($B149,'Slutlig allokering kvv'!$B$2:$AC$462,MATCH(S$3,'Slutlig allokering kvv'!$B$1:$AJ$1,0),FALSE)/1,0)</f>
        <v>0</v>
      </c>
      <c r="T149">
        <f>IFERROR(VLOOKUP($B149,Kraftvärmeprod!$B$1:$AH$479,MATCH(T$2,Kraftvärmeprod!$B$1:$AG$1,0),FALSE)/1,0)-IFERROR(VLOOKUP($B149,'Slutlig allokering kvv'!$B$2:$AC$462,MATCH(T$3,'Slutlig allokering kvv'!$B$1:$AJ$1,0),FALSE)/1,0)</f>
        <v>0</v>
      </c>
      <c r="U149">
        <f>IFERROR(VLOOKUP($B149,Kraftvärmeprod!$B$1:$AH$479,MATCH(U$2,Kraftvärmeprod!$B$1:$AG$1,0),FALSE)/1,0)-IFERROR(VLOOKUP($B149,'Slutlig allokering kvv'!$B$2:$AC$462,MATCH(U$3,'Slutlig allokering kvv'!$B$1:$AJ$1,0),FALSE)/1,0)</f>
        <v>0</v>
      </c>
      <c r="V149">
        <f>IFERROR(VLOOKUP($B149,Kraftvärmeprod!$B$1:$AH$479,MATCH(V$2,Kraftvärmeprod!$B$1:$AG$1,0),FALSE)/1,0)-IFERROR(VLOOKUP($B149,'Slutlig allokering kvv'!$B$2:$AC$462,MATCH(V$3,'Slutlig allokering kvv'!$B$1:$AJ$1,0),FALSE)/1,0)</f>
        <v>0</v>
      </c>
      <c r="W149">
        <f>IFERROR(VLOOKUP($B149,Kraftvärmeprod!$B$1:$AH$479,MATCH(W$2,Kraftvärmeprod!$B$1:$AG$1,0),FALSE)/1,0)-IFERROR(VLOOKUP($B149,'Slutlig allokering kvv'!$B$2:$AC$462,MATCH(W$3,'Slutlig allokering kvv'!$B$1:$AJ$1,0),FALSE)/1,0)</f>
        <v>0</v>
      </c>
      <c r="X149">
        <f>IFERROR(VLOOKUP($B149,Kraftvärmeprod!$B$1:$AH$479,MATCH(X$2,Kraftvärmeprod!$B$1:$AG$1,0),FALSE)/1,0)-IFERROR(VLOOKUP($B149,'Slutlig allokering kvv'!$B$2:$AC$462,MATCH(X$3,'Slutlig allokering kvv'!$B$1:$AJ$1,0),FALSE)/1,0)</f>
        <v>8.802500000000002</v>
      </c>
      <c r="Y149">
        <f>IFERROR(VLOOKUP($B149,Kraftvärmeprod!$B$1:$AH$479,MATCH(Y$2,Kraftvärmeprod!$B$1:$AG$1,0),FALSE)/1,0)-IFERROR(VLOOKUP($B149,'Slutlig allokering kvv'!$B$2:$AC$462,MATCH(Y$3,'Slutlig allokering kvv'!$B$1:$AJ$1,0),FALSE)/1,0)</f>
        <v>0</v>
      </c>
      <c r="Z149">
        <f>IFERROR(VLOOKUP($B149,Kraftvärmeprod!$B$1:$AH$479,MATCH(Z$2,Kraftvärmeprod!$B$1:$AG$1,0),FALSE)/1,0)-IFERROR(VLOOKUP($B149,'Slutlig allokering kvv'!$B$2:$AC$462,MATCH(Z$3,'Slutlig allokering kvv'!$B$1:$AJ$1,0),FALSE)/1,0)</f>
        <v>0</v>
      </c>
      <c r="AA149">
        <f>IFERROR(VLOOKUP($B149,Kraftvärmeprod!$B$1:$AH$479,MATCH(AA$2,Kraftvärmeprod!$B$1:$AG$1,0),FALSE)/1,0)-IFERROR(VLOOKUP($B149,'Slutlig allokering kvv'!$B$2:$AC$462,MATCH(AA$3,'Slutlig allokering kvv'!$B$1:$AJ$1,0),FALSE)/1,0)</f>
        <v>0</v>
      </c>
      <c r="AB149">
        <f>IFERROR(VLOOKUP($B149,Kraftvärmeprod!$B$1:$AH$479,MATCH(AB$2,Kraftvärmeprod!$B$1:$AG$1,0),FALSE)/1,0)-IFERROR(VLOOKUP($B149,'Slutlig allokering kvv'!$B$2:$AC$462,MATCH(AB$3,'Slutlig allokering kvv'!$B$1:$AJ$1,0),FALSE)/1,0)</f>
        <v>0</v>
      </c>
      <c r="AE149">
        <f t="shared" si="4"/>
        <v>288.22250000000008</v>
      </c>
      <c r="AG149">
        <f>IFERROR(VLOOKUP(B149,'Slutlig allokering kvv'!$B$2:$AJ$462,MATCH("Summa justerad allokerad tillförd energi (utan hjälpel och rökgaskondensering):",'Slutlig allokering kvv'!$B$1:$AK$1,0),FALSE)/1,"")</f>
        <v>363.97749999999996</v>
      </c>
      <c r="AI149" s="23">
        <f>IFERROR(1-VLOOKUP(B149,'Slutlig allokering kvv'!$B$2:$AJ$462,MATCH("Andel av bränsle i kvv som allokerats till värme, exklusive rökgaskondensering och hjälpel",'Slutlig allokering kvv'!$B$1:$AK$1,0),FALSE),"")</f>
        <v>0.44192348972707762</v>
      </c>
      <c r="AK149" s="23">
        <f t="shared" si="5"/>
        <v>0.44192348972707768</v>
      </c>
    </row>
    <row r="150" spans="1:37" x14ac:dyDescent="0.25">
      <c r="A150" s="2" t="s">
        <v>206</v>
      </c>
      <c r="B150" s="2" t="s">
        <v>211</v>
      </c>
      <c r="C150" s="2" t="str">
        <f>IFERROR(VLOOKUP($B150,Kraftvärmeprod!$B$1:$AH$479,MATCH(C$3,Kraftvärmeprod!$B$1:$AG$1,0),FALSE)/1,"")</f>
        <v/>
      </c>
      <c r="D150" s="2" t="str">
        <f>IFERROR(VLOOKUP($B150,Kraftvärmeprod!$B$1:$AH$479,MATCH(D$3,Kraftvärmeprod!$B$1:$AG$1,0),FALSE)/1,"")</f>
        <v/>
      </c>
      <c r="E150">
        <f>IFERROR(VLOOKUP($B150,Kraftvärmeprod!$B$1:$AH$479,MATCH(E$2,Kraftvärmeprod!$B$1:$AG$1,0),FALSE)/1,0)-IFERROR(VLOOKUP($B150,'Slutlig allokering kvv'!$B$2:$AC$462,MATCH(E$3,'Slutlig allokering kvv'!$B$1:$AJ$1,0),FALSE)/1,0)</f>
        <v>0</v>
      </c>
      <c r="F150">
        <f>IFERROR(VLOOKUP($B150,Kraftvärmeprod!$B$1:$AH$479,MATCH(F$2,Kraftvärmeprod!$B$1:$AG$1,0),FALSE)/1,0)-IFERROR(VLOOKUP($B150,'Slutlig allokering kvv'!$B$2:$AC$462,MATCH(F$3,'Slutlig allokering kvv'!$B$1:$AJ$1,0),FALSE)/1,0)</f>
        <v>0</v>
      </c>
      <c r="G150">
        <f>IFERROR(VLOOKUP($B150,Kraftvärmeprod!$B$1:$AH$479,MATCH(G$2,Kraftvärmeprod!$B$1:$AG$1,0),FALSE)/1,0)-IFERROR(VLOOKUP($B150,'Slutlig allokering kvv'!$B$2:$AC$462,MATCH(G$3,'Slutlig allokering kvv'!$B$1:$AJ$1,0),FALSE)/1,0)</f>
        <v>0</v>
      </c>
      <c r="H150">
        <f>IFERROR(VLOOKUP($B150,Kraftvärmeprod!$B$1:$AH$479,MATCH(H$2,Kraftvärmeprod!$B$1:$AG$1,0),FALSE)/1,0)-IFERROR(VLOOKUP($B150,'Slutlig allokering kvv'!$B$2:$AC$462,MATCH(H$3,'Slutlig allokering kvv'!$B$1:$AJ$1,0),FALSE)/1,0)</f>
        <v>0</v>
      </c>
      <c r="I150">
        <f>IFERROR(VLOOKUP($B150,Kraftvärmeprod!$B$1:$AH$479,MATCH(I$2,Kraftvärmeprod!$B$1:$AG$1,0),FALSE)/1,0)-IFERROR(VLOOKUP($B150,'Slutlig allokering kvv'!$B$2:$AC$462,MATCH(I$3,'Slutlig allokering kvv'!$B$1:$AJ$1,0),FALSE)/1,0)</f>
        <v>0</v>
      </c>
      <c r="J150">
        <f>IFERROR(VLOOKUP($B150,Kraftvärmeprod!$B$1:$AH$479,MATCH(J$2,Kraftvärmeprod!$B$1:$AG$1,0),FALSE)/1,0)-IFERROR(VLOOKUP($B150,'Slutlig allokering kvv'!$B$2:$AC$462,MATCH(J$3,'Slutlig allokering kvv'!$B$1:$AJ$1,0),FALSE)/1,0)</f>
        <v>0</v>
      </c>
      <c r="K150">
        <f>IFERROR(VLOOKUP($B150,Kraftvärmeprod!$B$1:$AH$479,MATCH(K$2,Kraftvärmeprod!$B$1:$AG$1,0),FALSE)/1,0)-IFERROR(VLOOKUP($B150,'Slutlig allokering kvv'!$B$2:$AC$462,MATCH(K$3,'Slutlig allokering kvv'!$B$1:$AJ$1,0),FALSE)/1,0)</f>
        <v>0</v>
      </c>
      <c r="L150">
        <f>IFERROR(VLOOKUP($B150,Kraftvärmeprod!$B$1:$AH$479,MATCH(L$2,Kraftvärmeprod!$B$1:$AG$1,0),FALSE)/1,0)-IFERROR(VLOOKUP($B150,'Slutlig allokering kvv'!$B$2:$AC$462,MATCH(L$3,'Slutlig allokering kvv'!$B$1:$AJ$1,0),FALSE)/1,0)</f>
        <v>0</v>
      </c>
      <c r="M150" s="40">
        <f>IFERROR(VLOOKUP($B150,Miljö!$B$1:$S$477,MATCH(M$2,Miljö!$B$1:$X$1,0),FALSE)/1,0)-IFERROR(VLOOKUP($B150,'Slutlig allokering kvv'!$B$2:$AC$462,MATCH(M$3,'Slutlig allokering kvv'!$B$1:$AJ$1,0),FALSE)/1,0)</f>
        <v>0</v>
      </c>
      <c r="N150">
        <f>IFERROR(VLOOKUP($B150,Kraftvärmeprod!$B$1:$AH$479,MATCH(N$2,Kraftvärmeprod!$B$1:$AG$1,0),FALSE)/1,0)-IFERROR(VLOOKUP($B150,'Slutlig allokering kvv'!$B$2:$AC$462,MATCH(N$3,'Slutlig allokering kvv'!$B$1:$AJ$1,0),FALSE)/1,0)</f>
        <v>0</v>
      </c>
      <c r="O150">
        <f>IFERROR(VLOOKUP($B150,Kraftvärmeprod!$B$1:$AH$479,MATCH(O$2,Kraftvärmeprod!$B$1:$AG$1,0),FALSE)/1,0)-IFERROR(VLOOKUP($B150,'Slutlig allokering kvv'!$B$2:$AC$462,MATCH(O$3,'Slutlig allokering kvv'!$B$1:$AJ$1,0),FALSE)/1,0)</f>
        <v>0</v>
      </c>
      <c r="P150">
        <f>IFERROR(VLOOKUP($B150,Kraftvärmeprod!$B$1:$AH$479,MATCH(P$2,Kraftvärmeprod!$B$1:$AG$1,0),FALSE)/1,0)-IFERROR(VLOOKUP($B150,'Slutlig allokering kvv'!$B$2:$AC$462,MATCH(P$3,'Slutlig allokering kvv'!$B$1:$AJ$1,0),FALSE)/1,0)</f>
        <v>0</v>
      </c>
      <c r="Q150">
        <f>IFERROR(VLOOKUP($B150,Kraftvärmeprod!$B$1:$AH$479,MATCH(Q$2,Kraftvärmeprod!$B$1:$AG$1,0),FALSE)/1,0)-IFERROR(VLOOKUP($B150,'Slutlig allokering kvv'!$B$2:$AC$462,MATCH(Q$3,'Slutlig allokering kvv'!$B$1:$AJ$1,0),FALSE)/1,0)</f>
        <v>0</v>
      </c>
      <c r="R150">
        <f>IFERROR(VLOOKUP($B150,Kraftvärmeprod!$B$1:$AH$479,MATCH(R$2,Kraftvärmeprod!$B$1:$AG$1,0),FALSE)/1,0)-IFERROR(VLOOKUP($B150,'Slutlig allokering kvv'!$B$2:$AC$462,MATCH(R$3,'Slutlig allokering kvv'!$B$1:$AJ$1,0),FALSE)/1,0)</f>
        <v>0</v>
      </c>
      <c r="S150">
        <f>IFERROR(VLOOKUP($B150,Kraftvärmeprod!$B$1:$AH$479,MATCH(S$2,Kraftvärmeprod!$B$1:$AG$1,0),FALSE)/1,0)-IFERROR(VLOOKUP($B150,'Slutlig allokering kvv'!$B$2:$AC$462,MATCH(S$3,'Slutlig allokering kvv'!$B$1:$AJ$1,0),FALSE)/1,0)</f>
        <v>0</v>
      </c>
      <c r="T150">
        <f>IFERROR(VLOOKUP($B150,Kraftvärmeprod!$B$1:$AH$479,MATCH(T$2,Kraftvärmeprod!$B$1:$AG$1,0),FALSE)/1,0)-IFERROR(VLOOKUP($B150,'Slutlig allokering kvv'!$B$2:$AC$462,MATCH(T$3,'Slutlig allokering kvv'!$B$1:$AJ$1,0),FALSE)/1,0)</f>
        <v>0</v>
      </c>
      <c r="U150">
        <f>IFERROR(VLOOKUP($B150,Kraftvärmeprod!$B$1:$AH$479,MATCH(U$2,Kraftvärmeprod!$B$1:$AG$1,0),FALSE)/1,0)-IFERROR(VLOOKUP($B150,'Slutlig allokering kvv'!$B$2:$AC$462,MATCH(U$3,'Slutlig allokering kvv'!$B$1:$AJ$1,0),FALSE)/1,0)</f>
        <v>0</v>
      </c>
      <c r="V150">
        <f>IFERROR(VLOOKUP($B150,Kraftvärmeprod!$B$1:$AH$479,MATCH(V$2,Kraftvärmeprod!$B$1:$AG$1,0),FALSE)/1,0)-IFERROR(VLOOKUP($B150,'Slutlig allokering kvv'!$B$2:$AC$462,MATCH(V$3,'Slutlig allokering kvv'!$B$1:$AJ$1,0),FALSE)/1,0)</f>
        <v>0</v>
      </c>
      <c r="W150">
        <f>IFERROR(VLOOKUP($B150,Kraftvärmeprod!$B$1:$AH$479,MATCH(W$2,Kraftvärmeprod!$B$1:$AG$1,0),FALSE)/1,0)-IFERROR(VLOOKUP($B150,'Slutlig allokering kvv'!$B$2:$AC$462,MATCH(W$3,'Slutlig allokering kvv'!$B$1:$AJ$1,0),FALSE)/1,0)</f>
        <v>0</v>
      </c>
      <c r="X150">
        <f>IFERROR(VLOOKUP($B150,Kraftvärmeprod!$B$1:$AH$479,MATCH(X$2,Kraftvärmeprod!$B$1:$AG$1,0),FALSE)/1,0)-IFERROR(VLOOKUP($B150,'Slutlig allokering kvv'!$B$2:$AC$462,MATCH(X$3,'Slutlig allokering kvv'!$B$1:$AJ$1,0),FALSE)/1,0)</f>
        <v>0</v>
      </c>
      <c r="Y150">
        <f>IFERROR(VLOOKUP($B150,Kraftvärmeprod!$B$1:$AH$479,MATCH(Y$2,Kraftvärmeprod!$B$1:$AG$1,0),FALSE)/1,0)-IFERROR(VLOOKUP($B150,'Slutlig allokering kvv'!$B$2:$AC$462,MATCH(Y$3,'Slutlig allokering kvv'!$B$1:$AJ$1,0),FALSE)/1,0)</f>
        <v>0</v>
      </c>
      <c r="Z150">
        <f>IFERROR(VLOOKUP($B150,Kraftvärmeprod!$B$1:$AH$479,MATCH(Z$2,Kraftvärmeprod!$B$1:$AG$1,0),FALSE)/1,0)-IFERROR(VLOOKUP($B150,'Slutlig allokering kvv'!$B$2:$AC$462,MATCH(Z$3,'Slutlig allokering kvv'!$B$1:$AJ$1,0),FALSE)/1,0)</f>
        <v>0</v>
      </c>
      <c r="AA150">
        <f>IFERROR(VLOOKUP($B150,Kraftvärmeprod!$B$1:$AH$479,MATCH(AA$2,Kraftvärmeprod!$B$1:$AG$1,0),FALSE)/1,0)-IFERROR(VLOOKUP($B150,'Slutlig allokering kvv'!$B$2:$AC$462,MATCH(AA$3,'Slutlig allokering kvv'!$B$1:$AJ$1,0),FALSE)/1,0)</f>
        <v>0</v>
      </c>
      <c r="AB150">
        <f>IFERROR(VLOOKUP($B150,Kraftvärmeprod!$B$1:$AH$479,MATCH(AB$2,Kraftvärmeprod!$B$1:$AG$1,0),FALSE)/1,0)-IFERROR(VLOOKUP($B150,'Slutlig allokering kvv'!$B$2:$AC$462,MATCH(AB$3,'Slutlig allokering kvv'!$B$1:$AJ$1,0),FALSE)/1,0)</f>
        <v>0</v>
      </c>
      <c r="AE150">
        <f t="shared" si="4"/>
        <v>0</v>
      </c>
      <c r="AG150">
        <f>IFERROR(VLOOKUP(B150,'Slutlig allokering kvv'!$B$2:$AJ$462,MATCH("Summa justerad allokerad tillförd energi (utan hjälpel och rökgaskondensering):",'Slutlig allokering kvv'!$B$1:$AK$1,0),FALSE)/1,"")</f>
        <v>0</v>
      </c>
      <c r="AI150" s="23" t="str">
        <f>IFERROR(1-VLOOKUP(B150,'Slutlig allokering kvv'!$B$2:$AJ$462,MATCH("Andel av bränsle i kvv som allokerats till värme, exklusive rökgaskondensering och hjälpel",'Slutlig allokering kvv'!$B$1:$AK$1,0),FALSE),"")</f>
        <v/>
      </c>
      <c r="AK150" s="23" t="str">
        <f t="shared" si="5"/>
        <v/>
      </c>
    </row>
    <row r="151" spans="1:37" x14ac:dyDescent="0.25">
      <c r="A151" s="2" t="s">
        <v>206</v>
      </c>
      <c r="B151" s="2" t="s">
        <v>212</v>
      </c>
      <c r="C151" s="2" t="str">
        <f>IFERROR(VLOOKUP($B151,Kraftvärmeprod!$B$1:$AH$479,MATCH(C$3,Kraftvärmeprod!$B$1:$AG$1,0),FALSE)/1,"")</f>
        <v/>
      </c>
      <c r="D151" s="2" t="str">
        <f>IFERROR(VLOOKUP($B151,Kraftvärmeprod!$B$1:$AH$479,MATCH(D$3,Kraftvärmeprod!$B$1:$AG$1,0),FALSE)/1,"")</f>
        <v/>
      </c>
      <c r="E151">
        <f>IFERROR(VLOOKUP($B151,Kraftvärmeprod!$B$1:$AH$479,MATCH(E$2,Kraftvärmeprod!$B$1:$AG$1,0),FALSE)/1,0)-IFERROR(VLOOKUP($B151,'Slutlig allokering kvv'!$B$2:$AC$462,MATCH(E$3,'Slutlig allokering kvv'!$B$1:$AJ$1,0),FALSE)/1,0)</f>
        <v>0</v>
      </c>
      <c r="F151">
        <f>IFERROR(VLOOKUP($B151,Kraftvärmeprod!$B$1:$AH$479,MATCH(F$2,Kraftvärmeprod!$B$1:$AG$1,0),FALSE)/1,0)-IFERROR(VLOOKUP($B151,'Slutlig allokering kvv'!$B$2:$AC$462,MATCH(F$3,'Slutlig allokering kvv'!$B$1:$AJ$1,0),FALSE)/1,0)</f>
        <v>0</v>
      </c>
      <c r="G151">
        <f>IFERROR(VLOOKUP($B151,Kraftvärmeprod!$B$1:$AH$479,MATCH(G$2,Kraftvärmeprod!$B$1:$AG$1,0),FALSE)/1,0)-IFERROR(VLOOKUP($B151,'Slutlig allokering kvv'!$B$2:$AC$462,MATCH(G$3,'Slutlig allokering kvv'!$B$1:$AJ$1,0),FALSE)/1,0)</f>
        <v>0</v>
      </c>
      <c r="H151">
        <f>IFERROR(VLOOKUP($B151,Kraftvärmeprod!$B$1:$AH$479,MATCH(H$2,Kraftvärmeprod!$B$1:$AG$1,0),FALSE)/1,0)-IFERROR(VLOOKUP($B151,'Slutlig allokering kvv'!$B$2:$AC$462,MATCH(H$3,'Slutlig allokering kvv'!$B$1:$AJ$1,0),FALSE)/1,0)</f>
        <v>0</v>
      </c>
      <c r="I151">
        <f>IFERROR(VLOOKUP($B151,Kraftvärmeprod!$B$1:$AH$479,MATCH(I$2,Kraftvärmeprod!$B$1:$AG$1,0),FALSE)/1,0)-IFERROR(VLOOKUP($B151,'Slutlig allokering kvv'!$B$2:$AC$462,MATCH(I$3,'Slutlig allokering kvv'!$B$1:$AJ$1,0),FALSE)/1,0)</f>
        <v>0</v>
      </c>
      <c r="J151">
        <f>IFERROR(VLOOKUP($B151,Kraftvärmeprod!$B$1:$AH$479,MATCH(J$2,Kraftvärmeprod!$B$1:$AG$1,0),FALSE)/1,0)-IFERROR(VLOOKUP($B151,'Slutlig allokering kvv'!$B$2:$AC$462,MATCH(J$3,'Slutlig allokering kvv'!$B$1:$AJ$1,0),FALSE)/1,0)</f>
        <v>0</v>
      </c>
      <c r="K151">
        <f>IFERROR(VLOOKUP($B151,Kraftvärmeprod!$B$1:$AH$479,MATCH(K$2,Kraftvärmeprod!$B$1:$AG$1,0),FALSE)/1,0)-IFERROR(VLOOKUP($B151,'Slutlig allokering kvv'!$B$2:$AC$462,MATCH(K$3,'Slutlig allokering kvv'!$B$1:$AJ$1,0),FALSE)/1,0)</f>
        <v>0</v>
      </c>
      <c r="L151">
        <f>IFERROR(VLOOKUP($B151,Kraftvärmeprod!$B$1:$AH$479,MATCH(L$2,Kraftvärmeprod!$B$1:$AG$1,0),FALSE)/1,0)-IFERROR(VLOOKUP($B151,'Slutlig allokering kvv'!$B$2:$AC$462,MATCH(L$3,'Slutlig allokering kvv'!$B$1:$AJ$1,0),FALSE)/1,0)</f>
        <v>0</v>
      </c>
      <c r="M151" s="40">
        <f>IFERROR(VLOOKUP($B151,Miljö!$B$1:$S$477,MATCH(M$2,Miljö!$B$1:$X$1,0),FALSE)/1,0)-IFERROR(VLOOKUP($B151,'Slutlig allokering kvv'!$B$2:$AC$462,MATCH(M$3,'Slutlig allokering kvv'!$B$1:$AJ$1,0),FALSE)/1,0)</f>
        <v>0</v>
      </c>
      <c r="N151">
        <f>IFERROR(VLOOKUP($B151,Kraftvärmeprod!$B$1:$AH$479,MATCH(N$2,Kraftvärmeprod!$B$1:$AG$1,0),FALSE)/1,0)-IFERROR(VLOOKUP($B151,'Slutlig allokering kvv'!$B$2:$AC$462,MATCH(N$3,'Slutlig allokering kvv'!$B$1:$AJ$1,0),FALSE)/1,0)</f>
        <v>0</v>
      </c>
      <c r="O151">
        <f>IFERROR(VLOOKUP($B151,Kraftvärmeprod!$B$1:$AH$479,MATCH(O$2,Kraftvärmeprod!$B$1:$AG$1,0),FALSE)/1,0)-IFERROR(VLOOKUP($B151,'Slutlig allokering kvv'!$B$2:$AC$462,MATCH(O$3,'Slutlig allokering kvv'!$B$1:$AJ$1,0),FALSE)/1,0)</f>
        <v>0</v>
      </c>
      <c r="P151">
        <f>IFERROR(VLOOKUP($B151,Kraftvärmeprod!$B$1:$AH$479,MATCH(P$2,Kraftvärmeprod!$B$1:$AG$1,0),FALSE)/1,0)-IFERROR(VLOOKUP($B151,'Slutlig allokering kvv'!$B$2:$AC$462,MATCH(P$3,'Slutlig allokering kvv'!$B$1:$AJ$1,0),FALSE)/1,0)</f>
        <v>0</v>
      </c>
      <c r="Q151">
        <f>IFERROR(VLOOKUP($B151,Kraftvärmeprod!$B$1:$AH$479,MATCH(Q$2,Kraftvärmeprod!$B$1:$AG$1,0),FALSE)/1,0)-IFERROR(VLOOKUP($B151,'Slutlig allokering kvv'!$B$2:$AC$462,MATCH(Q$3,'Slutlig allokering kvv'!$B$1:$AJ$1,0),FALSE)/1,0)</f>
        <v>0</v>
      </c>
      <c r="R151">
        <f>IFERROR(VLOOKUP($B151,Kraftvärmeprod!$B$1:$AH$479,MATCH(R$2,Kraftvärmeprod!$B$1:$AG$1,0),FALSE)/1,0)-IFERROR(VLOOKUP($B151,'Slutlig allokering kvv'!$B$2:$AC$462,MATCH(R$3,'Slutlig allokering kvv'!$B$1:$AJ$1,0),FALSE)/1,0)</f>
        <v>0</v>
      </c>
      <c r="S151">
        <f>IFERROR(VLOOKUP($B151,Kraftvärmeprod!$B$1:$AH$479,MATCH(S$2,Kraftvärmeprod!$B$1:$AG$1,0),FALSE)/1,0)-IFERROR(VLOOKUP($B151,'Slutlig allokering kvv'!$B$2:$AC$462,MATCH(S$3,'Slutlig allokering kvv'!$B$1:$AJ$1,0),FALSE)/1,0)</f>
        <v>0</v>
      </c>
      <c r="T151">
        <f>IFERROR(VLOOKUP($B151,Kraftvärmeprod!$B$1:$AH$479,MATCH(T$2,Kraftvärmeprod!$B$1:$AG$1,0),FALSE)/1,0)-IFERROR(VLOOKUP($B151,'Slutlig allokering kvv'!$B$2:$AC$462,MATCH(T$3,'Slutlig allokering kvv'!$B$1:$AJ$1,0),FALSE)/1,0)</f>
        <v>0</v>
      </c>
      <c r="U151">
        <f>IFERROR(VLOOKUP($B151,Kraftvärmeprod!$B$1:$AH$479,MATCH(U$2,Kraftvärmeprod!$B$1:$AG$1,0),FALSE)/1,0)-IFERROR(VLOOKUP($B151,'Slutlig allokering kvv'!$B$2:$AC$462,MATCH(U$3,'Slutlig allokering kvv'!$B$1:$AJ$1,0),FALSE)/1,0)</f>
        <v>0</v>
      </c>
      <c r="V151">
        <f>IFERROR(VLOOKUP($B151,Kraftvärmeprod!$B$1:$AH$479,MATCH(V$2,Kraftvärmeprod!$B$1:$AG$1,0),FALSE)/1,0)-IFERROR(VLOOKUP($B151,'Slutlig allokering kvv'!$B$2:$AC$462,MATCH(V$3,'Slutlig allokering kvv'!$B$1:$AJ$1,0),FALSE)/1,0)</f>
        <v>0</v>
      </c>
      <c r="W151">
        <f>IFERROR(VLOOKUP($B151,Kraftvärmeprod!$B$1:$AH$479,MATCH(W$2,Kraftvärmeprod!$B$1:$AG$1,0),FALSE)/1,0)-IFERROR(VLOOKUP($B151,'Slutlig allokering kvv'!$B$2:$AC$462,MATCH(W$3,'Slutlig allokering kvv'!$B$1:$AJ$1,0),FALSE)/1,0)</f>
        <v>0</v>
      </c>
      <c r="X151">
        <f>IFERROR(VLOOKUP($B151,Kraftvärmeprod!$B$1:$AH$479,MATCH(X$2,Kraftvärmeprod!$B$1:$AG$1,0),FALSE)/1,0)-IFERROR(VLOOKUP($B151,'Slutlig allokering kvv'!$B$2:$AC$462,MATCH(X$3,'Slutlig allokering kvv'!$B$1:$AJ$1,0),FALSE)/1,0)</f>
        <v>0</v>
      </c>
      <c r="Y151">
        <f>IFERROR(VLOOKUP($B151,Kraftvärmeprod!$B$1:$AH$479,MATCH(Y$2,Kraftvärmeprod!$B$1:$AG$1,0),FALSE)/1,0)-IFERROR(VLOOKUP($B151,'Slutlig allokering kvv'!$B$2:$AC$462,MATCH(Y$3,'Slutlig allokering kvv'!$B$1:$AJ$1,0),FALSE)/1,0)</f>
        <v>0</v>
      </c>
      <c r="Z151">
        <f>IFERROR(VLOOKUP($B151,Kraftvärmeprod!$B$1:$AH$479,MATCH(Z$2,Kraftvärmeprod!$B$1:$AG$1,0),FALSE)/1,0)-IFERROR(VLOOKUP($B151,'Slutlig allokering kvv'!$B$2:$AC$462,MATCH(Z$3,'Slutlig allokering kvv'!$B$1:$AJ$1,0),FALSE)/1,0)</f>
        <v>0</v>
      </c>
      <c r="AA151">
        <f>IFERROR(VLOOKUP($B151,Kraftvärmeprod!$B$1:$AH$479,MATCH(AA$2,Kraftvärmeprod!$B$1:$AG$1,0),FALSE)/1,0)-IFERROR(VLOOKUP($B151,'Slutlig allokering kvv'!$B$2:$AC$462,MATCH(AA$3,'Slutlig allokering kvv'!$B$1:$AJ$1,0),FALSE)/1,0)</f>
        <v>0</v>
      </c>
      <c r="AB151">
        <f>IFERROR(VLOOKUP($B151,Kraftvärmeprod!$B$1:$AH$479,MATCH(AB$2,Kraftvärmeprod!$B$1:$AG$1,0),FALSE)/1,0)-IFERROR(VLOOKUP($B151,'Slutlig allokering kvv'!$B$2:$AC$462,MATCH(AB$3,'Slutlig allokering kvv'!$B$1:$AJ$1,0),FALSE)/1,0)</f>
        <v>0</v>
      </c>
      <c r="AE151">
        <f t="shared" si="4"/>
        <v>0</v>
      </c>
      <c r="AG151">
        <f>IFERROR(VLOOKUP(B151,'Slutlig allokering kvv'!$B$2:$AJ$462,MATCH("Summa justerad allokerad tillförd energi (utan hjälpel och rökgaskondensering):",'Slutlig allokering kvv'!$B$1:$AK$1,0),FALSE)/1,"")</f>
        <v>0</v>
      </c>
      <c r="AI151" s="23" t="str">
        <f>IFERROR(1-VLOOKUP(B151,'Slutlig allokering kvv'!$B$2:$AJ$462,MATCH("Andel av bränsle i kvv som allokerats till värme, exklusive rökgaskondensering och hjälpel",'Slutlig allokering kvv'!$B$1:$AK$1,0),FALSE),"")</f>
        <v/>
      </c>
      <c r="AK151" s="23" t="str">
        <f t="shared" si="5"/>
        <v/>
      </c>
    </row>
    <row r="152" spans="1:37" x14ac:dyDescent="0.25">
      <c r="A152" s="2" t="s">
        <v>213</v>
      </c>
      <c r="B152" s="2" t="s">
        <v>214</v>
      </c>
      <c r="C152" s="2">
        <f>IFERROR(VLOOKUP($B152,Kraftvärmeprod!$B$1:$AH$479,MATCH(C$3,Kraftvärmeprod!$B$1:$AG$1,0),FALSE)/1,"")</f>
        <v>230.8</v>
      </c>
      <c r="D152" s="2">
        <f>IFERROR(VLOOKUP($B152,Kraftvärmeprod!$B$1:$AH$479,MATCH(D$3,Kraftvärmeprod!$B$1:$AG$1,0),FALSE)/1,"")</f>
        <v>110.1</v>
      </c>
      <c r="E152">
        <f>IFERROR(VLOOKUP($B152,Kraftvärmeprod!$B$1:$AH$479,MATCH(E$2,Kraftvärmeprod!$B$1:$AG$1,0),FALSE)/1,0)-IFERROR(VLOOKUP($B152,'Slutlig allokering kvv'!$B$2:$AC$462,MATCH(E$3,'Slutlig allokering kvv'!$B$1:$AJ$1,0),FALSE)/1,0)</f>
        <v>0</v>
      </c>
      <c r="F152">
        <f>IFERROR(VLOOKUP($B152,Kraftvärmeprod!$B$1:$AH$479,MATCH(F$2,Kraftvärmeprod!$B$1:$AG$1,0),FALSE)/1,0)-IFERROR(VLOOKUP($B152,'Slutlig allokering kvv'!$B$2:$AC$462,MATCH(F$3,'Slutlig allokering kvv'!$B$1:$AJ$1,0),FALSE)/1,0)</f>
        <v>0</v>
      </c>
      <c r="G152">
        <f>IFERROR(VLOOKUP($B152,Kraftvärmeprod!$B$1:$AH$479,MATCH(G$2,Kraftvärmeprod!$B$1:$AG$1,0),FALSE)/1,0)-IFERROR(VLOOKUP($B152,'Slutlig allokering kvv'!$B$2:$AC$462,MATCH(G$3,'Slutlig allokering kvv'!$B$1:$AJ$1,0),FALSE)/1,0)</f>
        <v>56.806100000000001</v>
      </c>
      <c r="H152">
        <f>IFERROR(VLOOKUP($B152,Kraftvärmeprod!$B$1:$AH$479,MATCH(H$2,Kraftvärmeprod!$B$1:$AG$1,0),FALSE)/1,0)-IFERROR(VLOOKUP($B152,'Slutlig allokering kvv'!$B$2:$AC$462,MATCH(H$3,'Slutlig allokering kvv'!$B$1:$AJ$1,0),FALSE)/1,0)</f>
        <v>0</v>
      </c>
      <c r="I152">
        <f>IFERROR(VLOOKUP($B152,Kraftvärmeprod!$B$1:$AH$479,MATCH(I$2,Kraftvärmeprod!$B$1:$AG$1,0),FALSE)/1,0)-IFERROR(VLOOKUP($B152,'Slutlig allokering kvv'!$B$2:$AC$462,MATCH(I$3,'Slutlig allokering kvv'!$B$1:$AJ$1,0),FALSE)/1,0)</f>
        <v>0</v>
      </c>
      <c r="J152">
        <f>IFERROR(VLOOKUP($B152,Kraftvärmeprod!$B$1:$AH$479,MATCH(J$2,Kraftvärmeprod!$B$1:$AG$1,0),FALSE)/1,0)-IFERROR(VLOOKUP($B152,'Slutlig allokering kvv'!$B$2:$AC$462,MATCH(J$3,'Slutlig allokering kvv'!$B$1:$AJ$1,0),FALSE)/1,0)</f>
        <v>0</v>
      </c>
      <c r="K152">
        <f>IFERROR(VLOOKUP($B152,Kraftvärmeprod!$B$1:$AH$479,MATCH(K$2,Kraftvärmeprod!$B$1:$AG$1,0),FALSE)/1,0)-IFERROR(VLOOKUP($B152,'Slutlig allokering kvv'!$B$2:$AC$462,MATCH(K$3,'Slutlig allokering kvv'!$B$1:$AJ$1,0),FALSE)/1,0)</f>
        <v>0</v>
      </c>
      <c r="L152">
        <f>IFERROR(VLOOKUP($B152,Kraftvärmeprod!$B$1:$AH$479,MATCH(L$2,Kraftvärmeprod!$B$1:$AG$1,0),FALSE)/1,0)-IFERROR(VLOOKUP($B152,'Slutlig allokering kvv'!$B$2:$AC$462,MATCH(L$3,'Slutlig allokering kvv'!$B$1:$AJ$1,0),FALSE)/1,0)</f>
        <v>167.92400000000001</v>
      </c>
      <c r="M152" s="40">
        <f>IFERROR(VLOOKUP($B152,Miljö!$B$1:$S$477,MATCH(M$2,Miljö!$B$1:$X$1,0),FALSE)/1,0)-IFERROR(VLOOKUP($B152,'Slutlig allokering kvv'!$B$2:$AC$462,MATCH(M$3,'Slutlig allokering kvv'!$B$1:$AJ$1,0),FALSE)/1,0)</f>
        <v>8.9781200000000005</v>
      </c>
      <c r="N152">
        <f>IFERROR(VLOOKUP($B152,Kraftvärmeprod!$B$1:$AH$479,MATCH(N$2,Kraftvärmeprod!$B$1:$AG$1,0),FALSE)/1,0)-IFERROR(VLOOKUP($B152,'Slutlig allokering kvv'!$B$2:$AC$462,MATCH(N$3,'Slutlig allokering kvv'!$B$1:$AJ$1,0),FALSE)/1,0)</f>
        <v>0</v>
      </c>
      <c r="O152">
        <f>IFERROR(VLOOKUP($B152,Kraftvärmeprod!$B$1:$AH$479,MATCH(O$2,Kraftvärmeprod!$B$1:$AG$1,0),FALSE)/1,0)-IFERROR(VLOOKUP($B152,'Slutlig allokering kvv'!$B$2:$AC$462,MATCH(O$3,'Slutlig allokering kvv'!$B$1:$AJ$1,0),FALSE)/1,0)</f>
        <v>0</v>
      </c>
      <c r="P152">
        <f>IFERROR(VLOOKUP($B152,Kraftvärmeprod!$B$1:$AH$479,MATCH(P$2,Kraftvärmeprod!$B$1:$AG$1,0),FALSE)/1,0)-IFERROR(VLOOKUP($B152,'Slutlig allokering kvv'!$B$2:$AC$462,MATCH(P$3,'Slutlig allokering kvv'!$B$1:$AJ$1,0),FALSE)/1,0)</f>
        <v>0</v>
      </c>
      <c r="Q152">
        <f>IFERROR(VLOOKUP($B152,Kraftvärmeprod!$B$1:$AH$479,MATCH(Q$2,Kraftvärmeprod!$B$1:$AG$1,0),FALSE)/1,0)-IFERROR(VLOOKUP($B152,'Slutlig allokering kvv'!$B$2:$AC$462,MATCH(Q$3,'Slutlig allokering kvv'!$B$1:$AJ$1,0),FALSE)/1,0)</f>
        <v>9.8648600000000002</v>
      </c>
      <c r="R152">
        <f>IFERROR(VLOOKUP($B152,Kraftvärmeprod!$B$1:$AH$479,MATCH(R$2,Kraftvärmeprod!$B$1:$AG$1,0),FALSE)/1,0)-IFERROR(VLOOKUP($B152,'Slutlig allokering kvv'!$B$2:$AC$462,MATCH(R$3,'Slutlig allokering kvv'!$B$1:$AJ$1,0),FALSE)/1,0)</f>
        <v>2.7156100000000003</v>
      </c>
      <c r="S152">
        <f>IFERROR(VLOOKUP($B152,Kraftvärmeprod!$B$1:$AH$479,MATCH(S$2,Kraftvärmeprod!$B$1:$AG$1,0),FALSE)/1,0)-IFERROR(VLOOKUP($B152,'Slutlig allokering kvv'!$B$2:$AC$462,MATCH(S$3,'Slutlig allokering kvv'!$B$1:$AJ$1,0),FALSE)/1,0)</f>
        <v>0</v>
      </c>
      <c r="T152">
        <f>IFERROR(VLOOKUP($B152,Kraftvärmeprod!$B$1:$AH$479,MATCH(T$2,Kraftvärmeprod!$B$1:$AG$1,0),FALSE)/1,0)-IFERROR(VLOOKUP($B152,'Slutlig allokering kvv'!$B$2:$AC$462,MATCH(T$3,'Slutlig allokering kvv'!$B$1:$AJ$1,0),FALSE)/1,0)</f>
        <v>0</v>
      </c>
      <c r="U152">
        <f>IFERROR(VLOOKUP($B152,Kraftvärmeprod!$B$1:$AH$479,MATCH(U$2,Kraftvärmeprod!$B$1:$AG$1,0),FALSE)/1,0)-IFERROR(VLOOKUP($B152,'Slutlig allokering kvv'!$B$2:$AC$462,MATCH(U$3,'Slutlig allokering kvv'!$B$1:$AJ$1,0),FALSE)/1,0)</f>
        <v>0</v>
      </c>
      <c r="V152">
        <f>IFERROR(VLOOKUP($B152,Kraftvärmeprod!$B$1:$AH$479,MATCH(V$2,Kraftvärmeprod!$B$1:$AG$1,0),FALSE)/1,0)-IFERROR(VLOOKUP($B152,'Slutlig allokering kvv'!$B$2:$AC$462,MATCH(V$3,'Slutlig allokering kvv'!$B$1:$AJ$1,0),FALSE)/1,0)</f>
        <v>0</v>
      </c>
      <c r="W152">
        <f>IFERROR(VLOOKUP($B152,Kraftvärmeprod!$B$1:$AH$479,MATCH(W$2,Kraftvärmeprod!$B$1:$AG$1,0),FALSE)/1,0)-IFERROR(VLOOKUP($B152,'Slutlig allokering kvv'!$B$2:$AC$462,MATCH(W$3,'Slutlig allokering kvv'!$B$1:$AJ$1,0),FALSE)/1,0)</f>
        <v>0</v>
      </c>
      <c r="X152">
        <f>IFERROR(VLOOKUP($B152,Kraftvärmeprod!$B$1:$AH$479,MATCH(X$2,Kraftvärmeprod!$B$1:$AG$1,0),FALSE)/1,0)-IFERROR(VLOOKUP($B152,'Slutlig allokering kvv'!$B$2:$AC$462,MATCH(X$3,'Slutlig allokering kvv'!$B$1:$AJ$1,0),FALSE)/1,0)</f>
        <v>0</v>
      </c>
      <c r="Y152">
        <f>IFERROR(VLOOKUP($B152,Kraftvärmeprod!$B$1:$AH$479,MATCH(Y$2,Kraftvärmeprod!$B$1:$AG$1,0),FALSE)/1,0)-IFERROR(VLOOKUP($B152,'Slutlig allokering kvv'!$B$2:$AC$462,MATCH(Y$3,'Slutlig allokering kvv'!$B$1:$AJ$1,0),FALSE)/1,0)</f>
        <v>0</v>
      </c>
      <c r="Z152">
        <f>IFERROR(VLOOKUP($B152,Kraftvärmeprod!$B$1:$AH$479,MATCH(Z$2,Kraftvärmeprod!$B$1:$AG$1,0),FALSE)/1,0)-IFERROR(VLOOKUP($B152,'Slutlig allokering kvv'!$B$2:$AC$462,MATCH(Z$3,'Slutlig allokering kvv'!$B$1:$AJ$1,0),FALSE)/1,0)</f>
        <v>0</v>
      </c>
      <c r="AA152">
        <f>IFERROR(VLOOKUP($B152,Kraftvärmeprod!$B$1:$AH$479,MATCH(AA$2,Kraftvärmeprod!$B$1:$AG$1,0),FALSE)/1,0)-IFERROR(VLOOKUP($B152,'Slutlig allokering kvv'!$B$2:$AC$462,MATCH(AA$3,'Slutlig allokering kvv'!$B$1:$AJ$1,0),FALSE)/1,0)</f>
        <v>0</v>
      </c>
      <c r="AB152">
        <f>IFERROR(VLOOKUP($B152,Kraftvärmeprod!$B$1:$AH$479,MATCH(AB$2,Kraftvärmeprod!$B$1:$AG$1,0),FALSE)/1,0)-IFERROR(VLOOKUP($B152,'Slutlig allokering kvv'!$B$2:$AC$462,MATCH(AB$3,'Slutlig allokering kvv'!$B$1:$AJ$1,0),FALSE)/1,0)</f>
        <v>0</v>
      </c>
      <c r="AE152">
        <f t="shared" si="4"/>
        <v>237.31056999999998</v>
      </c>
      <c r="AG152">
        <f>IFERROR(VLOOKUP(B152,'Slutlig allokering kvv'!$B$2:$AJ$462,MATCH("Summa justerad allokerad tillförd energi (utan hjälpel och rökgaskondensering):",'Slutlig allokering kvv'!$B$1:$AK$1,0),FALSE)/1,"")</f>
        <v>190.88943000000003</v>
      </c>
      <c r="AI152" s="23">
        <f>IFERROR(1-VLOOKUP(B152,'Slutlig allokering kvv'!$B$2:$AJ$462,MATCH("Andel av bränsle i kvv som allokerats till värme, exklusive rökgaskondensering och hjälpel",'Slutlig allokering kvv'!$B$1:$AK$1,0),FALSE),"")</f>
        <v>0.55420497431106952</v>
      </c>
      <c r="AK152" s="23">
        <f t="shared" si="5"/>
        <v>0.55420497431106952</v>
      </c>
    </row>
    <row r="153" spans="1:37" x14ac:dyDescent="0.25">
      <c r="A153" s="2" t="s">
        <v>215</v>
      </c>
      <c r="B153" s="2" t="s">
        <v>216</v>
      </c>
      <c r="C153" s="2" t="str">
        <f>IFERROR(VLOOKUP($B153,Kraftvärmeprod!$B$1:$AH$479,MATCH(C$3,Kraftvärmeprod!$B$1:$AG$1,0),FALSE)/1,"")</f>
        <v/>
      </c>
      <c r="D153" s="2" t="str">
        <f>IFERROR(VLOOKUP($B153,Kraftvärmeprod!$B$1:$AH$479,MATCH(D$3,Kraftvärmeprod!$B$1:$AG$1,0),FALSE)/1,"")</f>
        <v/>
      </c>
      <c r="E153">
        <f>IFERROR(VLOOKUP($B153,Kraftvärmeprod!$B$1:$AH$479,MATCH(E$2,Kraftvärmeprod!$B$1:$AG$1,0),FALSE)/1,0)-IFERROR(VLOOKUP($B153,'Slutlig allokering kvv'!$B$2:$AC$462,MATCH(E$3,'Slutlig allokering kvv'!$B$1:$AJ$1,0),FALSE)/1,0)</f>
        <v>0</v>
      </c>
      <c r="F153">
        <f>IFERROR(VLOOKUP($B153,Kraftvärmeprod!$B$1:$AH$479,MATCH(F$2,Kraftvärmeprod!$B$1:$AG$1,0),FALSE)/1,0)-IFERROR(VLOOKUP($B153,'Slutlig allokering kvv'!$B$2:$AC$462,MATCH(F$3,'Slutlig allokering kvv'!$B$1:$AJ$1,0),FALSE)/1,0)</f>
        <v>0</v>
      </c>
      <c r="G153">
        <f>IFERROR(VLOOKUP($B153,Kraftvärmeprod!$B$1:$AH$479,MATCH(G$2,Kraftvärmeprod!$B$1:$AG$1,0),FALSE)/1,0)-IFERROR(VLOOKUP($B153,'Slutlig allokering kvv'!$B$2:$AC$462,MATCH(G$3,'Slutlig allokering kvv'!$B$1:$AJ$1,0),FALSE)/1,0)</f>
        <v>0</v>
      </c>
      <c r="H153">
        <f>IFERROR(VLOOKUP($B153,Kraftvärmeprod!$B$1:$AH$479,MATCH(H$2,Kraftvärmeprod!$B$1:$AG$1,0),FALSE)/1,0)-IFERROR(VLOOKUP($B153,'Slutlig allokering kvv'!$B$2:$AC$462,MATCH(H$3,'Slutlig allokering kvv'!$B$1:$AJ$1,0),FALSE)/1,0)</f>
        <v>0</v>
      </c>
      <c r="I153">
        <f>IFERROR(VLOOKUP($B153,Kraftvärmeprod!$B$1:$AH$479,MATCH(I$2,Kraftvärmeprod!$B$1:$AG$1,0),FALSE)/1,0)-IFERROR(VLOOKUP($B153,'Slutlig allokering kvv'!$B$2:$AC$462,MATCH(I$3,'Slutlig allokering kvv'!$B$1:$AJ$1,0),FALSE)/1,0)</f>
        <v>0</v>
      </c>
      <c r="J153">
        <f>IFERROR(VLOOKUP($B153,Kraftvärmeprod!$B$1:$AH$479,MATCH(J$2,Kraftvärmeprod!$B$1:$AG$1,0),FALSE)/1,0)-IFERROR(VLOOKUP($B153,'Slutlig allokering kvv'!$B$2:$AC$462,MATCH(J$3,'Slutlig allokering kvv'!$B$1:$AJ$1,0),FALSE)/1,0)</f>
        <v>0</v>
      </c>
      <c r="K153">
        <f>IFERROR(VLOOKUP($B153,Kraftvärmeprod!$B$1:$AH$479,MATCH(K$2,Kraftvärmeprod!$B$1:$AG$1,0),FALSE)/1,0)-IFERROR(VLOOKUP($B153,'Slutlig allokering kvv'!$B$2:$AC$462,MATCH(K$3,'Slutlig allokering kvv'!$B$1:$AJ$1,0),FALSE)/1,0)</f>
        <v>0</v>
      </c>
      <c r="L153">
        <f>IFERROR(VLOOKUP($B153,Kraftvärmeprod!$B$1:$AH$479,MATCH(L$2,Kraftvärmeprod!$B$1:$AG$1,0),FALSE)/1,0)-IFERROR(VLOOKUP($B153,'Slutlig allokering kvv'!$B$2:$AC$462,MATCH(L$3,'Slutlig allokering kvv'!$B$1:$AJ$1,0),FALSE)/1,0)</f>
        <v>0</v>
      </c>
      <c r="M153" s="40">
        <f>IFERROR(VLOOKUP($B153,Miljö!$B$1:$S$477,MATCH(M$2,Miljö!$B$1:$X$1,0),FALSE)/1,0)-IFERROR(VLOOKUP($B153,'Slutlig allokering kvv'!$B$2:$AC$462,MATCH(M$3,'Slutlig allokering kvv'!$B$1:$AJ$1,0),FALSE)/1,0)</f>
        <v>0</v>
      </c>
      <c r="N153">
        <f>IFERROR(VLOOKUP($B153,Kraftvärmeprod!$B$1:$AH$479,MATCH(N$2,Kraftvärmeprod!$B$1:$AG$1,0),FALSE)/1,0)-IFERROR(VLOOKUP($B153,'Slutlig allokering kvv'!$B$2:$AC$462,MATCH(N$3,'Slutlig allokering kvv'!$B$1:$AJ$1,0),FALSE)/1,0)</f>
        <v>0</v>
      </c>
      <c r="O153">
        <f>IFERROR(VLOOKUP($B153,Kraftvärmeprod!$B$1:$AH$479,MATCH(O$2,Kraftvärmeprod!$B$1:$AG$1,0),FALSE)/1,0)-IFERROR(VLOOKUP($B153,'Slutlig allokering kvv'!$B$2:$AC$462,MATCH(O$3,'Slutlig allokering kvv'!$B$1:$AJ$1,0),FALSE)/1,0)</f>
        <v>0</v>
      </c>
      <c r="P153">
        <f>IFERROR(VLOOKUP($B153,Kraftvärmeprod!$B$1:$AH$479,MATCH(P$2,Kraftvärmeprod!$B$1:$AG$1,0),FALSE)/1,0)-IFERROR(VLOOKUP($B153,'Slutlig allokering kvv'!$B$2:$AC$462,MATCH(P$3,'Slutlig allokering kvv'!$B$1:$AJ$1,0),FALSE)/1,0)</f>
        <v>0</v>
      </c>
      <c r="Q153">
        <f>IFERROR(VLOOKUP($B153,Kraftvärmeprod!$B$1:$AH$479,MATCH(Q$2,Kraftvärmeprod!$B$1:$AG$1,0),FALSE)/1,0)-IFERROR(VLOOKUP($B153,'Slutlig allokering kvv'!$B$2:$AC$462,MATCH(Q$3,'Slutlig allokering kvv'!$B$1:$AJ$1,0),FALSE)/1,0)</f>
        <v>0</v>
      </c>
      <c r="R153">
        <f>IFERROR(VLOOKUP($B153,Kraftvärmeprod!$B$1:$AH$479,MATCH(R$2,Kraftvärmeprod!$B$1:$AG$1,0),FALSE)/1,0)-IFERROR(VLOOKUP($B153,'Slutlig allokering kvv'!$B$2:$AC$462,MATCH(R$3,'Slutlig allokering kvv'!$B$1:$AJ$1,0),FALSE)/1,0)</f>
        <v>0</v>
      </c>
      <c r="S153">
        <f>IFERROR(VLOOKUP($B153,Kraftvärmeprod!$B$1:$AH$479,MATCH(S$2,Kraftvärmeprod!$B$1:$AG$1,0),FALSE)/1,0)-IFERROR(VLOOKUP($B153,'Slutlig allokering kvv'!$B$2:$AC$462,MATCH(S$3,'Slutlig allokering kvv'!$B$1:$AJ$1,0),FALSE)/1,0)</f>
        <v>0</v>
      </c>
      <c r="T153">
        <f>IFERROR(VLOOKUP($B153,Kraftvärmeprod!$B$1:$AH$479,MATCH(T$2,Kraftvärmeprod!$B$1:$AG$1,0),FALSE)/1,0)-IFERROR(VLOOKUP($B153,'Slutlig allokering kvv'!$B$2:$AC$462,MATCH(T$3,'Slutlig allokering kvv'!$B$1:$AJ$1,0),FALSE)/1,0)</f>
        <v>0</v>
      </c>
      <c r="U153">
        <f>IFERROR(VLOOKUP($B153,Kraftvärmeprod!$B$1:$AH$479,MATCH(U$2,Kraftvärmeprod!$B$1:$AG$1,0),FALSE)/1,0)-IFERROR(VLOOKUP($B153,'Slutlig allokering kvv'!$B$2:$AC$462,MATCH(U$3,'Slutlig allokering kvv'!$B$1:$AJ$1,0),FALSE)/1,0)</f>
        <v>0</v>
      </c>
      <c r="V153">
        <f>IFERROR(VLOOKUP($B153,Kraftvärmeprod!$B$1:$AH$479,MATCH(V$2,Kraftvärmeprod!$B$1:$AG$1,0),FALSE)/1,0)-IFERROR(VLOOKUP($B153,'Slutlig allokering kvv'!$B$2:$AC$462,MATCH(V$3,'Slutlig allokering kvv'!$B$1:$AJ$1,0),FALSE)/1,0)</f>
        <v>0</v>
      </c>
      <c r="W153">
        <f>IFERROR(VLOOKUP($B153,Kraftvärmeprod!$B$1:$AH$479,MATCH(W$2,Kraftvärmeprod!$B$1:$AG$1,0),FALSE)/1,0)-IFERROR(VLOOKUP($B153,'Slutlig allokering kvv'!$B$2:$AC$462,MATCH(W$3,'Slutlig allokering kvv'!$B$1:$AJ$1,0),FALSE)/1,0)</f>
        <v>0</v>
      </c>
      <c r="X153">
        <f>IFERROR(VLOOKUP($B153,Kraftvärmeprod!$B$1:$AH$479,MATCH(X$2,Kraftvärmeprod!$B$1:$AG$1,0),FALSE)/1,0)-IFERROR(VLOOKUP($B153,'Slutlig allokering kvv'!$B$2:$AC$462,MATCH(X$3,'Slutlig allokering kvv'!$B$1:$AJ$1,0),FALSE)/1,0)</f>
        <v>0</v>
      </c>
      <c r="Y153">
        <f>IFERROR(VLOOKUP($B153,Kraftvärmeprod!$B$1:$AH$479,MATCH(Y$2,Kraftvärmeprod!$B$1:$AG$1,0),FALSE)/1,0)-IFERROR(VLOOKUP($B153,'Slutlig allokering kvv'!$B$2:$AC$462,MATCH(Y$3,'Slutlig allokering kvv'!$B$1:$AJ$1,0),FALSE)/1,0)</f>
        <v>0</v>
      </c>
      <c r="Z153">
        <f>IFERROR(VLOOKUP($B153,Kraftvärmeprod!$B$1:$AH$479,MATCH(Z$2,Kraftvärmeprod!$B$1:$AG$1,0),FALSE)/1,0)-IFERROR(VLOOKUP($B153,'Slutlig allokering kvv'!$B$2:$AC$462,MATCH(Z$3,'Slutlig allokering kvv'!$B$1:$AJ$1,0),FALSE)/1,0)</f>
        <v>0</v>
      </c>
      <c r="AA153">
        <f>IFERROR(VLOOKUP($B153,Kraftvärmeprod!$B$1:$AH$479,MATCH(AA$2,Kraftvärmeprod!$B$1:$AG$1,0),FALSE)/1,0)-IFERROR(VLOOKUP($B153,'Slutlig allokering kvv'!$B$2:$AC$462,MATCH(AA$3,'Slutlig allokering kvv'!$B$1:$AJ$1,0),FALSE)/1,0)</f>
        <v>0</v>
      </c>
      <c r="AB153">
        <f>IFERROR(VLOOKUP($B153,Kraftvärmeprod!$B$1:$AH$479,MATCH(AB$2,Kraftvärmeprod!$B$1:$AG$1,0),FALSE)/1,0)-IFERROR(VLOOKUP($B153,'Slutlig allokering kvv'!$B$2:$AC$462,MATCH(AB$3,'Slutlig allokering kvv'!$B$1:$AJ$1,0),FALSE)/1,0)</f>
        <v>0</v>
      </c>
      <c r="AE153">
        <f t="shared" si="4"/>
        <v>0</v>
      </c>
      <c r="AG153">
        <f>IFERROR(VLOOKUP(B153,'Slutlig allokering kvv'!$B$2:$AJ$462,MATCH("Summa justerad allokerad tillförd energi (utan hjälpel och rökgaskondensering):",'Slutlig allokering kvv'!$B$1:$AK$1,0),FALSE)/1,"")</f>
        <v>0</v>
      </c>
      <c r="AI153" s="23" t="str">
        <f>IFERROR(1-VLOOKUP(B153,'Slutlig allokering kvv'!$B$2:$AJ$462,MATCH("Andel av bränsle i kvv som allokerats till värme, exklusive rökgaskondensering och hjälpel",'Slutlig allokering kvv'!$B$1:$AK$1,0),FALSE),"")</f>
        <v/>
      </c>
      <c r="AK153" s="23" t="str">
        <f t="shared" si="5"/>
        <v/>
      </c>
    </row>
    <row r="154" spans="1:37" x14ac:dyDescent="0.25">
      <c r="A154" s="2" t="s">
        <v>217</v>
      </c>
      <c r="B154" s="2" t="s">
        <v>218</v>
      </c>
      <c r="C154" s="2">
        <f>IFERROR(VLOOKUP($B154,Kraftvärmeprod!$B$1:$AH$479,MATCH(C$3,Kraftvärmeprod!$B$1:$AG$1,0),FALSE)/1,"")</f>
        <v>390.21100000000001</v>
      </c>
      <c r="D154" s="2">
        <f>IFERROR(VLOOKUP($B154,Kraftvärmeprod!$B$1:$AH$479,MATCH(D$3,Kraftvärmeprod!$B$1:$AG$1,0),FALSE)/1,"")</f>
        <v>66.242999999999995</v>
      </c>
      <c r="E154">
        <f>IFERROR(VLOOKUP($B154,Kraftvärmeprod!$B$1:$AH$479,MATCH(E$2,Kraftvärmeprod!$B$1:$AG$1,0),FALSE)/1,0)-IFERROR(VLOOKUP($B154,'Slutlig allokering kvv'!$B$2:$AC$462,MATCH(E$3,'Slutlig allokering kvv'!$B$1:$AJ$1,0),FALSE)/1,0)</f>
        <v>0</v>
      </c>
      <c r="F154">
        <f>IFERROR(VLOOKUP($B154,Kraftvärmeprod!$B$1:$AH$479,MATCH(F$2,Kraftvärmeprod!$B$1:$AG$1,0),FALSE)/1,0)-IFERROR(VLOOKUP($B154,'Slutlig allokering kvv'!$B$2:$AC$462,MATCH(F$3,'Slutlig allokering kvv'!$B$1:$AJ$1,0),FALSE)/1,0)</f>
        <v>0</v>
      </c>
      <c r="G154">
        <f>IFERROR(VLOOKUP($B154,Kraftvärmeprod!$B$1:$AH$479,MATCH(G$2,Kraftvärmeprod!$B$1:$AG$1,0),FALSE)/1,0)-IFERROR(VLOOKUP($B154,'Slutlig allokering kvv'!$B$2:$AC$462,MATCH(G$3,'Slutlig allokering kvv'!$B$1:$AJ$1,0),FALSE)/1,0)</f>
        <v>0</v>
      </c>
      <c r="H154">
        <f>IFERROR(VLOOKUP($B154,Kraftvärmeprod!$B$1:$AH$479,MATCH(H$2,Kraftvärmeprod!$B$1:$AG$1,0),FALSE)/1,0)-IFERROR(VLOOKUP($B154,'Slutlig allokering kvv'!$B$2:$AC$462,MATCH(H$3,'Slutlig allokering kvv'!$B$1:$AJ$1,0),FALSE)/1,0)</f>
        <v>0</v>
      </c>
      <c r="I154">
        <f>IFERROR(VLOOKUP($B154,Kraftvärmeprod!$B$1:$AH$479,MATCH(I$2,Kraftvärmeprod!$B$1:$AG$1,0),FALSE)/1,0)-IFERROR(VLOOKUP($B154,'Slutlig allokering kvv'!$B$2:$AC$462,MATCH(I$3,'Slutlig allokering kvv'!$B$1:$AJ$1,0),FALSE)/1,0)</f>
        <v>0.93399999999999972</v>
      </c>
      <c r="J154">
        <f>IFERROR(VLOOKUP($B154,Kraftvärmeprod!$B$1:$AH$479,MATCH(J$2,Kraftvärmeprod!$B$1:$AG$1,0),FALSE)/1,0)-IFERROR(VLOOKUP($B154,'Slutlig allokering kvv'!$B$2:$AC$462,MATCH(J$3,'Slutlig allokering kvv'!$B$1:$AJ$1,0),FALSE)/1,0)</f>
        <v>0</v>
      </c>
      <c r="K154">
        <f>IFERROR(VLOOKUP($B154,Kraftvärmeprod!$B$1:$AH$479,MATCH(K$2,Kraftvärmeprod!$B$1:$AG$1,0),FALSE)/1,0)-IFERROR(VLOOKUP($B154,'Slutlig allokering kvv'!$B$2:$AC$462,MATCH(K$3,'Slutlig allokering kvv'!$B$1:$AJ$1,0),FALSE)/1,0)</f>
        <v>0.39999999999999991</v>
      </c>
      <c r="L154">
        <f>IFERROR(VLOOKUP($B154,Kraftvärmeprod!$B$1:$AH$479,MATCH(L$2,Kraftvärmeprod!$B$1:$AG$1,0),FALSE)/1,0)-IFERROR(VLOOKUP($B154,'Slutlig allokering kvv'!$B$2:$AC$462,MATCH(L$3,'Slutlig allokering kvv'!$B$1:$AJ$1,0),FALSE)/1,0)</f>
        <v>0</v>
      </c>
      <c r="M154" s="40">
        <f>IFERROR(VLOOKUP($B154,Miljö!$B$1:$S$477,MATCH(M$2,Miljö!$B$1:$X$1,0),FALSE)/1,0)-IFERROR(VLOOKUP($B154,'Slutlig allokering kvv'!$B$2:$AC$462,MATCH(M$3,'Slutlig allokering kvv'!$B$1:$AJ$1,0),FALSE)/1,0)</f>
        <v>6.8851000000000013</v>
      </c>
      <c r="N154">
        <f>IFERROR(VLOOKUP($B154,Kraftvärmeprod!$B$1:$AH$479,MATCH(N$2,Kraftvärmeprod!$B$1:$AG$1,0),FALSE)/1,0)-IFERROR(VLOOKUP($B154,'Slutlig allokering kvv'!$B$2:$AC$462,MATCH(N$3,'Slutlig allokering kvv'!$B$1:$AJ$1,0),FALSE)/1,0)</f>
        <v>0</v>
      </c>
      <c r="O154">
        <f>IFERROR(VLOOKUP($B154,Kraftvärmeprod!$B$1:$AH$479,MATCH(O$2,Kraftvärmeprod!$B$1:$AG$1,0),FALSE)/1,0)-IFERROR(VLOOKUP($B154,'Slutlig allokering kvv'!$B$2:$AC$462,MATCH(O$3,'Slutlig allokering kvv'!$B$1:$AJ$1,0),FALSE)/1,0)</f>
        <v>0</v>
      </c>
      <c r="P154">
        <f>IFERROR(VLOOKUP($B154,Kraftvärmeprod!$B$1:$AH$479,MATCH(P$2,Kraftvärmeprod!$B$1:$AG$1,0),FALSE)/1,0)-IFERROR(VLOOKUP($B154,'Slutlig allokering kvv'!$B$2:$AC$462,MATCH(P$3,'Slutlig allokering kvv'!$B$1:$AJ$1,0),FALSE)/1,0)</f>
        <v>0</v>
      </c>
      <c r="Q154">
        <f>IFERROR(VLOOKUP($B154,Kraftvärmeprod!$B$1:$AH$479,MATCH(Q$2,Kraftvärmeprod!$B$1:$AG$1,0),FALSE)/1,0)-IFERROR(VLOOKUP($B154,'Slutlig allokering kvv'!$B$2:$AC$462,MATCH(Q$3,'Slutlig allokering kvv'!$B$1:$AJ$1,0),FALSE)/1,0)</f>
        <v>0</v>
      </c>
      <c r="R154">
        <f>IFERROR(VLOOKUP($B154,Kraftvärmeprod!$B$1:$AH$479,MATCH(R$2,Kraftvärmeprod!$B$1:$AG$1,0),FALSE)/1,0)-IFERROR(VLOOKUP($B154,'Slutlig allokering kvv'!$B$2:$AC$462,MATCH(R$3,'Slutlig allokering kvv'!$B$1:$AJ$1,0),FALSE)/1,0)</f>
        <v>0</v>
      </c>
      <c r="S154">
        <f>IFERROR(VLOOKUP($B154,Kraftvärmeprod!$B$1:$AH$479,MATCH(S$2,Kraftvärmeprod!$B$1:$AG$1,0),FALSE)/1,0)-IFERROR(VLOOKUP($B154,'Slutlig allokering kvv'!$B$2:$AC$462,MATCH(S$3,'Slutlig allokering kvv'!$B$1:$AJ$1,0),FALSE)/1,0)</f>
        <v>0</v>
      </c>
      <c r="T154">
        <f>IFERROR(VLOOKUP($B154,Kraftvärmeprod!$B$1:$AH$479,MATCH(T$2,Kraftvärmeprod!$B$1:$AG$1,0),FALSE)/1,0)-IFERROR(VLOOKUP($B154,'Slutlig allokering kvv'!$B$2:$AC$462,MATCH(T$3,'Slutlig allokering kvv'!$B$1:$AJ$1,0),FALSE)/1,0)</f>
        <v>0</v>
      </c>
      <c r="U154">
        <f>IFERROR(VLOOKUP($B154,Kraftvärmeprod!$B$1:$AH$479,MATCH(U$2,Kraftvärmeprod!$B$1:$AG$1,0),FALSE)/1,0)-IFERROR(VLOOKUP($B154,'Slutlig allokering kvv'!$B$2:$AC$462,MATCH(U$3,'Slutlig allokering kvv'!$B$1:$AJ$1,0),FALSE)/1,0)</f>
        <v>0</v>
      </c>
      <c r="V154">
        <f>IFERROR(VLOOKUP($B154,Kraftvärmeprod!$B$1:$AH$479,MATCH(V$2,Kraftvärmeprod!$B$1:$AG$1,0),FALSE)/1,0)-IFERROR(VLOOKUP($B154,'Slutlig allokering kvv'!$B$2:$AC$462,MATCH(V$3,'Slutlig allokering kvv'!$B$1:$AJ$1,0),FALSE)/1,0)</f>
        <v>0</v>
      </c>
      <c r="W154">
        <f>IFERROR(VLOOKUP($B154,Kraftvärmeprod!$B$1:$AH$479,MATCH(W$2,Kraftvärmeprod!$B$1:$AG$1,0),FALSE)/1,0)-IFERROR(VLOOKUP($B154,'Slutlig allokering kvv'!$B$2:$AC$462,MATCH(W$3,'Slutlig allokering kvv'!$B$1:$AJ$1,0),FALSE)/1,0)</f>
        <v>0</v>
      </c>
      <c r="X154">
        <f>IFERROR(VLOOKUP($B154,Kraftvärmeprod!$B$1:$AH$479,MATCH(X$2,Kraftvärmeprod!$B$1:$AG$1,0),FALSE)/1,0)-IFERROR(VLOOKUP($B154,'Slutlig allokering kvv'!$B$2:$AC$462,MATCH(X$3,'Slutlig allokering kvv'!$B$1:$AJ$1,0),FALSE)/1,0)</f>
        <v>0</v>
      </c>
      <c r="Y154">
        <f>IFERROR(VLOOKUP($B154,Kraftvärmeprod!$B$1:$AH$479,MATCH(Y$2,Kraftvärmeprod!$B$1:$AG$1,0),FALSE)/1,0)-IFERROR(VLOOKUP($B154,'Slutlig allokering kvv'!$B$2:$AC$462,MATCH(Y$3,'Slutlig allokering kvv'!$B$1:$AJ$1,0),FALSE)/1,0)</f>
        <v>0</v>
      </c>
      <c r="Z154">
        <f>IFERROR(VLOOKUP($B154,Kraftvärmeprod!$B$1:$AH$479,MATCH(Z$2,Kraftvärmeprod!$B$1:$AG$1,0),FALSE)/1,0)-IFERROR(VLOOKUP($B154,'Slutlig allokering kvv'!$B$2:$AC$462,MATCH(Z$3,'Slutlig allokering kvv'!$B$1:$AJ$1,0),FALSE)/1,0)</f>
        <v>0</v>
      </c>
      <c r="AA154">
        <f>IFERROR(VLOOKUP($B154,Kraftvärmeprod!$B$1:$AH$479,MATCH(AA$2,Kraftvärmeprod!$B$1:$AG$1,0),FALSE)/1,0)-IFERROR(VLOOKUP($B154,'Slutlig allokering kvv'!$B$2:$AC$462,MATCH(AA$3,'Slutlig allokering kvv'!$B$1:$AJ$1,0),FALSE)/1,0)</f>
        <v>0</v>
      </c>
      <c r="AB154">
        <f>IFERROR(VLOOKUP($B154,Kraftvärmeprod!$B$1:$AH$479,MATCH(AB$2,Kraftvärmeprod!$B$1:$AG$1,0),FALSE)/1,0)-IFERROR(VLOOKUP($B154,'Slutlig allokering kvv'!$B$2:$AC$462,MATCH(AB$3,'Slutlig allokering kvv'!$B$1:$AJ$1,0),FALSE)/1,0)</f>
        <v>133.93899999999996</v>
      </c>
      <c r="AE154">
        <f t="shared" si="4"/>
        <v>135.27299999999997</v>
      </c>
      <c r="AG154">
        <f>IFERROR(VLOOKUP(B154,'Slutlig allokering kvv'!$B$2:$AJ$462,MATCH("Summa justerad allokerad tillförd energi (utan hjälpel och rökgaskondensering):",'Slutlig allokering kvv'!$B$1:$AK$1,0),FALSE)/1,"")</f>
        <v>306.63299999999998</v>
      </c>
      <c r="AI154" s="23">
        <f>IFERROR(1-VLOOKUP(B154,'Slutlig allokering kvv'!$B$2:$AJ$462,MATCH("Andel av bränsle i kvv som allokerats till värme, exklusive rökgaskondensering och hjälpel",'Slutlig allokering kvv'!$B$1:$AK$1,0),FALSE),"")</f>
        <v>0.30611261218449182</v>
      </c>
      <c r="AK154" s="23">
        <f t="shared" si="5"/>
        <v>0.30611261218449171</v>
      </c>
    </row>
    <row r="155" spans="1:37" x14ac:dyDescent="0.25">
      <c r="A155" s="2" t="s">
        <v>219</v>
      </c>
      <c r="B155" s="2" t="s">
        <v>220</v>
      </c>
      <c r="C155" s="2" t="str">
        <f>IFERROR(VLOOKUP($B155,Kraftvärmeprod!$B$1:$AH$479,MATCH(C$3,Kraftvärmeprod!$B$1:$AG$1,0),FALSE)/1,"")</f>
        <v/>
      </c>
      <c r="D155" s="2" t="str">
        <f>IFERROR(VLOOKUP($B155,Kraftvärmeprod!$B$1:$AH$479,MATCH(D$3,Kraftvärmeprod!$B$1:$AG$1,0),FALSE)/1,"")</f>
        <v/>
      </c>
      <c r="E155">
        <f>IFERROR(VLOOKUP($B155,Kraftvärmeprod!$B$1:$AH$479,MATCH(E$2,Kraftvärmeprod!$B$1:$AG$1,0),FALSE)/1,0)-IFERROR(VLOOKUP($B155,'Slutlig allokering kvv'!$B$2:$AC$462,MATCH(E$3,'Slutlig allokering kvv'!$B$1:$AJ$1,0),FALSE)/1,0)</f>
        <v>0</v>
      </c>
      <c r="F155">
        <f>IFERROR(VLOOKUP($B155,Kraftvärmeprod!$B$1:$AH$479,MATCH(F$2,Kraftvärmeprod!$B$1:$AG$1,0),FALSE)/1,0)-IFERROR(VLOOKUP($B155,'Slutlig allokering kvv'!$B$2:$AC$462,MATCH(F$3,'Slutlig allokering kvv'!$B$1:$AJ$1,0),FALSE)/1,0)</f>
        <v>0</v>
      </c>
      <c r="G155">
        <f>IFERROR(VLOOKUP($B155,Kraftvärmeprod!$B$1:$AH$479,MATCH(G$2,Kraftvärmeprod!$B$1:$AG$1,0),FALSE)/1,0)-IFERROR(VLOOKUP($B155,'Slutlig allokering kvv'!$B$2:$AC$462,MATCH(G$3,'Slutlig allokering kvv'!$B$1:$AJ$1,0),FALSE)/1,0)</f>
        <v>0</v>
      </c>
      <c r="H155">
        <f>IFERROR(VLOOKUP($B155,Kraftvärmeprod!$B$1:$AH$479,MATCH(H$2,Kraftvärmeprod!$B$1:$AG$1,0),FALSE)/1,0)-IFERROR(VLOOKUP($B155,'Slutlig allokering kvv'!$B$2:$AC$462,MATCH(H$3,'Slutlig allokering kvv'!$B$1:$AJ$1,0),FALSE)/1,0)</f>
        <v>0</v>
      </c>
      <c r="I155">
        <f>IFERROR(VLOOKUP($B155,Kraftvärmeprod!$B$1:$AH$479,MATCH(I$2,Kraftvärmeprod!$B$1:$AG$1,0),FALSE)/1,0)-IFERROR(VLOOKUP($B155,'Slutlig allokering kvv'!$B$2:$AC$462,MATCH(I$3,'Slutlig allokering kvv'!$B$1:$AJ$1,0),FALSE)/1,0)</f>
        <v>0</v>
      </c>
      <c r="J155">
        <f>IFERROR(VLOOKUP($B155,Kraftvärmeprod!$B$1:$AH$479,MATCH(J$2,Kraftvärmeprod!$B$1:$AG$1,0),FALSE)/1,0)-IFERROR(VLOOKUP($B155,'Slutlig allokering kvv'!$B$2:$AC$462,MATCH(J$3,'Slutlig allokering kvv'!$B$1:$AJ$1,0),FALSE)/1,0)</f>
        <v>0</v>
      </c>
      <c r="K155">
        <f>IFERROR(VLOOKUP($B155,Kraftvärmeprod!$B$1:$AH$479,MATCH(K$2,Kraftvärmeprod!$B$1:$AG$1,0),FALSE)/1,0)-IFERROR(VLOOKUP($B155,'Slutlig allokering kvv'!$B$2:$AC$462,MATCH(K$3,'Slutlig allokering kvv'!$B$1:$AJ$1,0),FALSE)/1,0)</f>
        <v>0</v>
      </c>
      <c r="L155">
        <f>IFERROR(VLOOKUP($B155,Kraftvärmeprod!$B$1:$AH$479,MATCH(L$2,Kraftvärmeprod!$B$1:$AG$1,0),FALSE)/1,0)-IFERROR(VLOOKUP($B155,'Slutlig allokering kvv'!$B$2:$AC$462,MATCH(L$3,'Slutlig allokering kvv'!$B$1:$AJ$1,0),FALSE)/1,0)</f>
        <v>0</v>
      </c>
      <c r="M155" s="40">
        <f>IFERROR(VLOOKUP($B155,Miljö!$B$1:$S$477,MATCH(M$2,Miljö!$B$1:$X$1,0),FALSE)/1,0)-IFERROR(VLOOKUP($B155,'Slutlig allokering kvv'!$B$2:$AC$462,MATCH(M$3,'Slutlig allokering kvv'!$B$1:$AJ$1,0),FALSE)/1,0)</f>
        <v>0</v>
      </c>
      <c r="N155">
        <f>IFERROR(VLOOKUP($B155,Kraftvärmeprod!$B$1:$AH$479,MATCH(N$2,Kraftvärmeprod!$B$1:$AG$1,0),FALSE)/1,0)-IFERROR(VLOOKUP($B155,'Slutlig allokering kvv'!$B$2:$AC$462,MATCH(N$3,'Slutlig allokering kvv'!$B$1:$AJ$1,0),FALSE)/1,0)</f>
        <v>0</v>
      </c>
      <c r="O155">
        <f>IFERROR(VLOOKUP($B155,Kraftvärmeprod!$B$1:$AH$479,MATCH(O$2,Kraftvärmeprod!$B$1:$AG$1,0),FALSE)/1,0)-IFERROR(VLOOKUP($B155,'Slutlig allokering kvv'!$B$2:$AC$462,MATCH(O$3,'Slutlig allokering kvv'!$B$1:$AJ$1,0),FALSE)/1,0)</f>
        <v>0</v>
      </c>
      <c r="P155">
        <f>IFERROR(VLOOKUP($B155,Kraftvärmeprod!$B$1:$AH$479,MATCH(P$2,Kraftvärmeprod!$B$1:$AG$1,0),FALSE)/1,0)-IFERROR(VLOOKUP($B155,'Slutlig allokering kvv'!$B$2:$AC$462,MATCH(P$3,'Slutlig allokering kvv'!$B$1:$AJ$1,0),FALSE)/1,0)</f>
        <v>0</v>
      </c>
      <c r="Q155">
        <f>IFERROR(VLOOKUP($B155,Kraftvärmeprod!$B$1:$AH$479,MATCH(Q$2,Kraftvärmeprod!$B$1:$AG$1,0),FALSE)/1,0)-IFERROR(VLOOKUP($B155,'Slutlig allokering kvv'!$B$2:$AC$462,MATCH(Q$3,'Slutlig allokering kvv'!$B$1:$AJ$1,0),FALSE)/1,0)</f>
        <v>0</v>
      </c>
      <c r="R155">
        <f>IFERROR(VLOOKUP($B155,Kraftvärmeprod!$B$1:$AH$479,MATCH(R$2,Kraftvärmeprod!$B$1:$AG$1,0),FALSE)/1,0)-IFERROR(VLOOKUP($B155,'Slutlig allokering kvv'!$B$2:$AC$462,MATCH(R$3,'Slutlig allokering kvv'!$B$1:$AJ$1,0),FALSE)/1,0)</f>
        <v>0</v>
      </c>
      <c r="S155">
        <f>IFERROR(VLOOKUP($B155,Kraftvärmeprod!$B$1:$AH$479,MATCH(S$2,Kraftvärmeprod!$B$1:$AG$1,0),FALSE)/1,0)-IFERROR(VLOOKUP($B155,'Slutlig allokering kvv'!$B$2:$AC$462,MATCH(S$3,'Slutlig allokering kvv'!$B$1:$AJ$1,0),FALSE)/1,0)</f>
        <v>0</v>
      </c>
      <c r="T155">
        <f>IFERROR(VLOOKUP($B155,Kraftvärmeprod!$B$1:$AH$479,MATCH(T$2,Kraftvärmeprod!$B$1:$AG$1,0),FALSE)/1,0)-IFERROR(VLOOKUP($B155,'Slutlig allokering kvv'!$B$2:$AC$462,MATCH(T$3,'Slutlig allokering kvv'!$B$1:$AJ$1,0),FALSE)/1,0)</f>
        <v>0</v>
      </c>
      <c r="U155">
        <f>IFERROR(VLOOKUP($B155,Kraftvärmeprod!$B$1:$AH$479,MATCH(U$2,Kraftvärmeprod!$B$1:$AG$1,0),FALSE)/1,0)-IFERROR(VLOOKUP($B155,'Slutlig allokering kvv'!$B$2:$AC$462,MATCH(U$3,'Slutlig allokering kvv'!$B$1:$AJ$1,0),FALSE)/1,0)</f>
        <v>0</v>
      </c>
      <c r="V155">
        <f>IFERROR(VLOOKUP($B155,Kraftvärmeprod!$B$1:$AH$479,MATCH(V$2,Kraftvärmeprod!$B$1:$AG$1,0),FALSE)/1,0)-IFERROR(VLOOKUP($B155,'Slutlig allokering kvv'!$B$2:$AC$462,MATCH(V$3,'Slutlig allokering kvv'!$B$1:$AJ$1,0),FALSE)/1,0)</f>
        <v>0</v>
      </c>
      <c r="W155">
        <f>IFERROR(VLOOKUP($B155,Kraftvärmeprod!$B$1:$AH$479,MATCH(W$2,Kraftvärmeprod!$B$1:$AG$1,0),FALSE)/1,0)-IFERROR(VLOOKUP($B155,'Slutlig allokering kvv'!$B$2:$AC$462,MATCH(W$3,'Slutlig allokering kvv'!$B$1:$AJ$1,0),FALSE)/1,0)</f>
        <v>0</v>
      </c>
      <c r="X155">
        <f>IFERROR(VLOOKUP($B155,Kraftvärmeprod!$B$1:$AH$479,MATCH(X$2,Kraftvärmeprod!$B$1:$AG$1,0),FALSE)/1,0)-IFERROR(VLOOKUP($B155,'Slutlig allokering kvv'!$B$2:$AC$462,MATCH(X$3,'Slutlig allokering kvv'!$B$1:$AJ$1,0),FALSE)/1,0)</f>
        <v>0</v>
      </c>
      <c r="Y155">
        <f>IFERROR(VLOOKUP($B155,Kraftvärmeprod!$B$1:$AH$479,MATCH(Y$2,Kraftvärmeprod!$B$1:$AG$1,0),FALSE)/1,0)-IFERROR(VLOOKUP($B155,'Slutlig allokering kvv'!$B$2:$AC$462,MATCH(Y$3,'Slutlig allokering kvv'!$B$1:$AJ$1,0),FALSE)/1,0)</f>
        <v>0</v>
      </c>
      <c r="Z155">
        <f>IFERROR(VLOOKUP($B155,Kraftvärmeprod!$B$1:$AH$479,MATCH(Z$2,Kraftvärmeprod!$B$1:$AG$1,0),FALSE)/1,0)-IFERROR(VLOOKUP($B155,'Slutlig allokering kvv'!$B$2:$AC$462,MATCH(Z$3,'Slutlig allokering kvv'!$B$1:$AJ$1,0),FALSE)/1,0)</f>
        <v>0</v>
      </c>
      <c r="AA155">
        <f>IFERROR(VLOOKUP($B155,Kraftvärmeprod!$B$1:$AH$479,MATCH(AA$2,Kraftvärmeprod!$B$1:$AG$1,0),FALSE)/1,0)-IFERROR(VLOOKUP($B155,'Slutlig allokering kvv'!$B$2:$AC$462,MATCH(AA$3,'Slutlig allokering kvv'!$B$1:$AJ$1,0),FALSE)/1,0)</f>
        <v>0</v>
      </c>
      <c r="AB155">
        <f>IFERROR(VLOOKUP($B155,Kraftvärmeprod!$B$1:$AH$479,MATCH(AB$2,Kraftvärmeprod!$B$1:$AG$1,0),FALSE)/1,0)-IFERROR(VLOOKUP($B155,'Slutlig allokering kvv'!$B$2:$AC$462,MATCH(AB$3,'Slutlig allokering kvv'!$B$1:$AJ$1,0),FALSE)/1,0)</f>
        <v>0</v>
      </c>
      <c r="AE155">
        <f t="shared" si="4"/>
        <v>0</v>
      </c>
      <c r="AG155">
        <f>IFERROR(VLOOKUP(B155,'Slutlig allokering kvv'!$B$2:$AJ$462,MATCH("Summa justerad allokerad tillförd energi (utan hjälpel och rökgaskondensering):",'Slutlig allokering kvv'!$B$1:$AK$1,0),FALSE)/1,"")</f>
        <v>0</v>
      </c>
      <c r="AI155" s="23" t="str">
        <f>IFERROR(1-VLOOKUP(B155,'Slutlig allokering kvv'!$B$2:$AJ$462,MATCH("Andel av bränsle i kvv som allokerats till värme, exklusive rökgaskondensering och hjälpel",'Slutlig allokering kvv'!$B$1:$AK$1,0),FALSE),"")</f>
        <v/>
      </c>
      <c r="AK155" s="23" t="str">
        <f t="shared" si="5"/>
        <v/>
      </c>
    </row>
    <row r="156" spans="1:37" x14ac:dyDescent="0.25">
      <c r="A156" s="2" t="s">
        <v>221</v>
      </c>
      <c r="B156" s="2" t="s">
        <v>222</v>
      </c>
      <c r="C156" s="2" t="str">
        <f>IFERROR(VLOOKUP($B156,Kraftvärmeprod!$B$1:$AH$479,MATCH(C$3,Kraftvärmeprod!$B$1:$AG$1,0),FALSE)/1,"")</f>
        <v/>
      </c>
      <c r="D156" s="2" t="str">
        <f>IFERROR(VLOOKUP($B156,Kraftvärmeprod!$B$1:$AH$479,MATCH(D$3,Kraftvärmeprod!$B$1:$AG$1,0),FALSE)/1,"")</f>
        <v/>
      </c>
      <c r="E156">
        <f>IFERROR(VLOOKUP($B156,Kraftvärmeprod!$B$1:$AH$479,MATCH(E$2,Kraftvärmeprod!$B$1:$AG$1,0),FALSE)/1,0)-IFERROR(VLOOKUP($B156,'Slutlig allokering kvv'!$B$2:$AC$462,MATCH(E$3,'Slutlig allokering kvv'!$B$1:$AJ$1,0),FALSE)/1,0)</f>
        <v>0</v>
      </c>
      <c r="F156">
        <f>IFERROR(VLOOKUP($B156,Kraftvärmeprod!$B$1:$AH$479,MATCH(F$2,Kraftvärmeprod!$B$1:$AG$1,0),FALSE)/1,0)-IFERROR(VLOOKUP($B156,'Slutlig allokering kvv'!$B$2:$AC$462,MATCH(F$3,'Slutlig allokering kvv'!$B$1:$AJ$1,0),FALSE)/1,0)</f>
        <v>0</v>
      </c>
      <c r="G156">
        <f>IFERROR(VLOOKUP($B156,Kraftvärmeprod!$B$1:$AH$479,MATCH(G$2,Kraftvärmeprod!$B$1:$AG$1,0),FALSE)/1,0)-IFERROR(VLOOKUP($B156,'Slutlig allokering kvv'!$B$2:$AC$462,MATCH(G$3,'Slutlig allokering kvv'!$B$1:$AJ$1,0),FALSE)/1,0)</f>
        <v>0</v>
      </c>
      <c r="H156">
        <f>IFERROR(VLOOKUP($B156,Kraftvärmeprod!$B$1:$AH$479,MATCH(H$2,Kraftvärmeprod!$B$1:$AG$1,0),FALSE)/1,0)-IFERROR(VLOOKUP($B156,'Slutlig allokering kvv'!$B$2:$AC$462,MATCH(H$3,'Slutlig allokering kvv'!$B$1:$AJ$1,0),FALSE)/1,0)</f>
        <v>0</v>
      </c>
      <c r="I156">
        <f>IFERROR(VLOOKUP($B156,Kraftvärmeprod!$B$1:$AH$479,MATCH(I$2,Kraftvärmeprod!$B$1:$AG$1,0),FALSE)/1,0)-IFERROR(VLOOKUP($B156,'Slutlig allokering kvv'!$B$2:$AC$462,MATCH(I$3,'Slutlig allokering kvv'!$B$1:$AJ$1,0),FALSE)/1,0)</f>
        <v>0</v>
      </c>
      <c r="J156">
        <f>IFERROR(VLOOKUP($B156,Kraftvärmeprod!$B$1:$AH$479,MATCH(J$2,Kraftvärmeprod!$B$1:$AG$1,0),FALSE)/1,0)-IFERROR(VLOOKUP($B156,'Slutlig allokering kvv'!$B$2:$AC$462,MATCH(J$3,'Slutlig allokering kvv'!$B$1:$AJ$1,0),FALSE)/1,0)</f>
        <v>0</v>
      </c>
      <c r="K156">
        <f>IFERROR(VLOOKUP($B156,Kraftvärmeprod!$B$1:$AH$479,MATCH(K$2,Kraftvärmeprod!$B$1:$AG$1,0),FALSE)/1,0)-IFERROR(VLOOKUP($B156,'Slutlig allokering kvv'!$B$2:$AC$462,MATCH(K$3,'Slutlig allokering kvv'!$B$1:$AJ$1,0),FALSE)/1,0)</f>
        <v>0</v>
      </c>
      <c r="L156">
        <f>IFERROR(VLOOKUP($B156,Kraftvärmeprod!$B$1:$AH$479,MATCH(L$2,Kraftvärmeprod!$B$1:$AG$1,0),FALSE)/1,0)-IFERROR(VLOOKUP($B156,'Slutlig allokering kvv'!$B$2:$AC$462,MATCH(L$3,'Slutlig allokering kvv'!$B$1:$AJ$1,0),FALSE)/1,0)</f>
        <v>0</v>
      </c>
      <c r="M156" s="40">
        <f>IFERROR(VLOOKUP($B156,Miljö!$B$1:$S$477,MATCH(M$2,Miljö!$B$1:$X$1,0),FALSE)/1,0)-IFERROR(VLOOKUP($B156,'Slutlig allokering kvv'!$B$2:$AC$462,MATCH(M$3,'Slutlig allokering kvv'!$B$1:$AJ$1,0),FALSE)/1,0)</f>
        <v>0</v>
      </c>
      <c r="N156">
        <f>IFERROR(VLOOKUP($B156,Kraftvärmeprod!$B$1:$AH$479,MATCH(N$2,Kraftvärmeprod!$B$1:$AG$1,0),FALSE)/1,0)-IFERROR(VLOOKUP($B156,'Slutlig allokering kvv'!$B$2:$AC$462,MATCH(N$3,'Slutlig allokering kvv'!$B$1:$AJ$1,0),FALSE)/1,0)</f>
        <v>0</v>
      </c>
      <c r="O156">
        <f>IFERROR(VLOOKUP($B156,Kraftvärmeprod!$B$1:$AH$479,MATCH(O$2,Kraftvärmeprod!$B$1:$AG$1,0),FALSE)/1,0)-IFERROR(VLOOKUP($B156,'Slutlig allokering kvv'!$B$2:$AC$462,MATCH(O$3,'Slutlig allokering kvv'!$B$1:$AJ$1,0),FALSE)/1,0)</f>
        <v>0</v>
      </c>
      <c r="P156">
        <f>IFERROR(VLOOKUP($B156,Kraftvärmeprod!$B$1:$AH$479,MATCH(P$2,Kraftvärmeprod!$B$1:$AG$1,0),FALSE)/1,0)-IFERROR(VLOOKUP($B156,'Slutlig allokering kvv'!$B$2:$AC$462,MATCH(P$3,'Slutlig allokering kvv'!$B$1:$AJ$1,0),FALSE)/1,0)</f>
        <v>0</v>
      </c>
      <c r="Q156">
        <f>IFERROR(VLOOKUP($B156,Kraftvärmeprod!$B$1:$AH$479,MATCH(Q$2,Kraftvärmeprod!$B$1:$AG$1,0),FALSE)/1,0)-IFERROR(VLOOKUP($B156,'Slutlig allokering kvv'!$B$2:$AC$462,MATCH(Q$3,'Slutlig allokering kvv'!$B$1:$AJ$1,0),FALSE)/1,0)</f>
        <v>0</v>
      </c>
      <c r="R156">
        <f>IFERROR(VLOOKUP($B156,Kraftvärmeprod!$B$1:$AH$479,MATCH(R$2,Kraftvärmeprod!$B$1:$AG$1,0),FALSE)/1,0)-IFERROR(VLOOKUP($B156,'Slutlig allokering kvv'!$B$2:$AC$462,MATCH(R$3,'Slutlig allokering kvv'!$B$1:$AJ$1,0),FALSE)/1,0)</f>
        <v>0</v>
      </c>
      <c r="S156">
        <f>IFERROR(VLOOKUP($B156,Kraftvärmeprod!$B$1:$AH$479,MATCH(S$2,Kraftvärmeprod!$B$1:$AG$1,0),FALSE)/1,0)-IFERROR(VLOOKUP($B156,'Slutlig allokering kvv'!$B$2:$AC$462,MATCH(S$3,'Slutlig allokering kvv'!$B$1:$AJ$1,0),FALSE)/1,0)</f>
        <v>0</v>
      </c>
      <c r="T156">
        <f>IFERROR(VLOOKUP($B156,Kraftvärmeprod!$B$1:$AH$479,MATCH(T$2,Kraftvärmeprod!$B$1:$AG$1,0),FALSE)/1,0)-IFERROR(VLOOKUP($B156,'Slutlig allokering kvv'!$B$2:$AC$462,MATCH(T$3,'Slutlig allokering kvv'!$B$1:$AJ$1,0),FALSE)/1,0)</f>
        <v>0</v>
      </c>
      <c r="U156">
        <f>IFERROR(VLOOKUP($B156,Kraftvärmeprod!$B$1:$AH$479,MATCH(U$2,Kraftvärmeprod!$B$1:$AG$1,0),FALSE)/1,0)-IFERROR(VLOOKUP($B156,'Slutlig allokering kvv'!$B$2:$AC$462,MATCH(U$3,'Slutlig allokering kvv'!$B$1:$AJ$1,0),FALSE)/1,0)</f>
        <v>0</v>
      </c>
      <c r="V156">
        <f>IFERROR(VLOOKUP($B156,Kraftvärmeprod!$B$1:$AH$479,MATCH(V$2,Kraftvärmeprod!$B$1:$AG$1,0),FALSE)/1,0)-IFERROR(VLOOKUP($B156,'Slutlig allokering kvv'!$B$2:$AC$462,MATCH(V$3,'Slutlig allokering kvv'!$B$1:$AJ$1,0),FALSE)/1,0)</f>
        <v>0</v>
      </c>
      <c r="W156">
        <f>IFERROR(VLOOKUP($B156,Kraftvärmeprod!$B$1:$AH$479,MATCH(W$2,Kraftvärmeprod!$B$1:$AG$1,0),FALSE)/1,0)-IFERROR(VLOOKUP($B156,'Slutlig allokering kvv'!$B$2:$AC$462,MATCH(W$3,'Slutlig allokering kvv'!$B$1:$AJ$1,0),FALSE)/1,0)</f>
        <v>0</v>
      </c>
      <c r="X156">
        <f>IFERROR(VLOOKUP($B156,Kraftvärmeprod!$B$1:$AH$479,MATCH(X$2,Kraftvärmeprod!$B$1:$AG$1,0),FALSE)/1,0)-IFERROR(VLOOKUP($B156,'Slutlig allokering kvv'!$B$2:$AC$462,MATCH(X$3,'Slutlig allokering kvv'!$B$1:$AJ$1,0),FALSE)/1,0)</f>
        <v>0</v>
      </c>
      <c r="Y156">
        <f>IFERROR(VLOOKUP($B156,Kraftvärmeprod!$B$1:$AH$479,MATCH(Y$2,Kraftvärmeprod!$B$1:$AG$1,0),FALSE)/1,0)-IFERROR(VLOOKUP($B156,'Slutlig allokering kvv'!$B$2:$AC$462,MATCH(Y$3,'Slutlig allokering kvv'!$B$1:$AJ$1,0),FALSE)/1,0)</f>
        <v>0</v>
      </c>
      <c r="Z156">
        <f>IFERROR(VLOOKUP($B156,Kraftvärmeprod!$B$1:$AH$479,MATCH(Z$2,Kraftvärmeprod!$B$1:$AG$1,0),FALSE)/1,0)-IFERROR(VLOOKUP($B156,'Slutlig allokering kvv'!$B$2:$AC$462,MATCH(Z$3,'Slutlig allokering kvv'!$B$1:$AJ$1,0),FALSE)/1,0)</f>
        <v>0</v>
      </c>
      <c r="AA156">
        <f>IFERROR(VLOOKUP($B156,Kraftvärmeprod!$B$1:$AH$479,MATCH(AA$2,Kraftvärmeprod!$B$1:$AG$1,0),FALSE)/1,0)-IFERROR(VLOOKUP($B156,'Slutlig allokering kvv'!$B$2:$AC$462,MATCH(AA$3,'Slutlig allokering kvv'!$B$1:$AJ$1,0),FALSE)/1,0)</f>
        <v>0</v>
      </c>
      <c r="AB156">
        <f>IFERROR(VLOOKUP($B156,Kraftvärmeprod!$B$1:$AH$479,MATCH(AB$2,Kraftvärmeprod!$B$1:$AG$1,0),FALSE)/1,0)-IFERROR(VLOOKUP($B156,'Slutlig allokering kvv'!$B$2:$AC$462,MATCH(AB$3,'Slutlig allokering kvv'!$B$1:$AJ$1,0),FALSE)/1,0)</f>
        <v>0</v>
      </c>
      <c r="AE156">
        <f t="shared" si="4"/>
        <v>0</v>
      </c>
      <c r="AG156">
        <f>IFERROR(VLOOKUP(B156,'Slutlig allokering kvv'!$B$2:$AJ$462,MATCH("Summa justerad allokerad tillförd energi (utan hjälpel och rökgaskondensering):",'Slutlig allokering kvv'!$B$1:$AK$1,0),FALSE)/1,"")</f>
        <v>0</v>
      </c>
      <c r="AI156" s="23" t="str">
        <f>IFERROR(1-VLOOKUP(B156,'Slutlig allokering kvv'!$B$2:$AJ$462,MATCH("Andel av bränsle i kvv som allokerats till värme, exklusive rökgaskondensering och hjälpel",'Slutlig allokering kvv'!$B$1:$AK$1,0),FALSE),"")</f>
        <v/>
      </c>
      <c r="AK156" s="23" t="str">
        <f t="shared" si="5"/>
        <v/>
      </c>
    </row>
    <row r="157" spans="1:37" x14ac:dyDescent="0.25">
      <c r="A157" s="2" t="s">
        <v>223</v>
      </c>
      <c r="B157" s="2" t="s">
        <v>224</v>
      </c>
      <c r="C157" s="2">
        <f>IFERROR(VLOOKUP($B157,Kraftvärmeprod!$B$1:$AH$479,MATCH(C$3,Kraftvärmeprod!$B$1:$AG$1,0),FALSE)/1,"")</f>
        <v>514.52</v>
      </c>
      <c r="D157" s="2">
        <f>IFERROR(VLOOKUP($B157,Kraftvärmeprod!$B$1:$AH$479,MATCH(D$3,Kraftvärmeprod!$B$1:$AG$1,0),FALSE)/1,"")</f>
        <v>122.715</v>
      </c>
      <c r="E157">
        <f>IFERROR(VLOOKUP($B157,Kraftvärmeprod!$B$1:$AH$479,MATCH(E$2,Kraftvärmeprod!$B$1:$AG$1,0),FALSE)/1,0)-IFERROR(VLOOKUP($B157,'Slutlig allokering kvv'!$B$2:$AC$462,MATCH(E$3,'Slutlig allokering kvv'!$B$1:$AJ$1,0),FALSE)/1,0)</f>
        <v>0</v>
      </c>
      <c r="F157">
        <f>IFERROR(VLOOKUP($B157,Kraftvärmeprod!$B$1:$AH$479,MATCH(F$2,Kraftvärmeprod!$B$1:$AG$1,0),FALSE)/1,0)-IFERROR(VLOOKUP($B157,'Slutlig allokering kvv'!$B$2:$AC$462,MATCH(F$3,'Slutlig allokering kvv'!$B$1:$AJ$1,0),FALSE)/1,0)</f>
        <v>0</v>
      </c>
      <c r="G157">
        <f>IFERROR(VLOOKUP($B157,Kraftvärmeprod!$B$1:$AH$479,MATCH(G$2,Kraftvärmeprod!$B$1:$AG$1,0),FALSE)/1,0)-IFERROR(VLOOKUP($B157,'Slutlig allokering kvv'!$B$2:$AC$462,MATCH(G$3,'Slutlig allokering kvv'!$B$1:$AJ$1,0),FALSE)/1,0)</f>
        <v>21.659599999999998</v>
      </c>
      <c r="H157">
        <f>IFERROR(VLOOKUP($B157,Kraftvärmeprod!$B$1:$AH$479,MATCH(H$2,Kraftvärmeprod!$B$1:$AG$1,0),FALSE)/1,0)-IFERROR(VLOOKUP($B157,'Slutlig allokering kvv'!$B$2:$AC$462,MATCH(H$3,'Slutlig allokering kvv'!$B$1:$AJ$1,0),FALSE)/1,0)</f>
        <v>0</v>
      </c>
      <c r="I157">
        <f>IFERROR(VLOOKUP($B157,Kraftvärmeprod!$B$1:$AH$479,MATCH(I$2,Kraftvärmeprod!$B$1:$AG$1,0),FALSE)/1,0)-IFERROR(VLOOKUP($B157,'Slutlig allokering kvv'!$B$2:$AC$462,MATCH(I$3,'Slutlig allokering kvv'!$B$1:$AJ$1,0),FALSE)/1,0)</f>
        <v>0</v>
      </c>
      <c r="J157">
        <f>IFERROR(VLOOKUP($B157,Kraftvärmeprod!$B$1:$AH$479,MATCH(J$2,Kraftvärmeprod!$B$1:$AG$1,0),FALSE)/1,0)-IFERROR(VLOOKUP($B157,'Slutlig allokering kvv'!$B$2:$AC$462,MATCH(J$3,'Slutlig allokering kvv'!$B$1:$AJ$1,0),FALSE)/1,0)</f>
        <v>0</v>
      </c>
      <c r="K157">
        <f>IFERROR(VLOOKUP($B157,Kraftvärmeprod!$B$1:$AH$479,MATCH(K$2,Kraftvärmeprod!$B$1:$AG$1,0),FALSE)/1,0)-IFERROR(VLOOKUP($B157,'Slutlig allokering kvv'!$B$2:$AC$462,MATCH(K$3,'Slutlig allokering kvv'!$B$1:$AJ$1,0),FALSE)/1,0)</f>
        <v>0</v>
      </c>
      <c r="L157">
        <f>IFERROR(VLOOKUP($B157,Kraftvärmeprod!$B$1:$AH$479,MATCH(L$2,Kraftvärmeprod!$B$1:$AG$1,0),FALSE)/1,0)-IFERROR(VLOOKUP($B157,'Slutlig allokering kvv'!$B$2:$AC$462,MATCH(L$3,'Slutlig allokering kvv'!$B$1:$AJ$1,0),FALSE)/1,0)</f>
        <v>93.277999999999992</v>
      </c>
      <c r="M157" s="40">
        <f>IFERROR(VLOOKUP($B157,Miljö!$B$1:$S$477,MATCH(M$2,Miljö!$B$1:$X$1,0),FALSE)/1,0)-IFERROR(VLOOKUP($B157,'Slutlig allokering kvv'!$B$2:$AC$462,MATCH(M$3,'Slutlig allokering kvv'!$B$1:$AJ$1,0),FALSE)/1,0)</f>
        <v>0</v>
      </c>
      <c r="N157">
        <f>IFERROR(VLOOKUP($B157,Kraftvärmeprod!$B$1:$AH$479,MATCH(N$2,Kraftvärmeprod!$B$1:$AG$1,0),FALSE)/1,0)-IFERROR(VLOOKUP($B157,'Slutlig allokering kvv'!$B$2:$AC$462,MATCH(N$3,'Slutlig allokering kvv'!$B$1:$AJ$1,0),FALSE)/1,0)</f>
        <v>12.786000000000001</v>
      </c>
      <c r="O157">
        <f>IFERROR(VLOOKUP($B157,Kraftvärmeprod!$B$1:$AH$479,MATCH(O$2,Kraftvärmeprod!$B$1:$AG$1,0),FALSE)/1,0)-IFERROR(VLOOKUP($B157,'Slutlig allokering kvv'!$B$2:$AC$462,MATCH(O$3,'Slutlig allokering kvv'!$B$1:$AJ$1,0),FALSE)/1,0)</f>
        <v>69.519000000000005</v>
      </c>
      <c r="P157">
        <f>IFERROR(VLOOKUP($B157,Kraftvärmeprod!$B$1:$AH$479,MATCH(P$2,Kraftvärmeprod!$B$1:$AG$1,0),FALSE)/1,0)-IFERROR(VLOOKUP($B157,'Slutlig allokering kvv'!$B$2:$AC$462,MATCH(P$3,'Slutlig allokering kvv'!$B$1:$AJ$1,0),FALSE)/1,0)</f>
        <v>0</v>
      </c>
      <c r="Q157">
        <f>IFERROR(VLOOKUP($B157,Kraftvärmeprod!$B$1:$AH$479,MATCH(Q$2,Kraftvärmeprod!$B$1:$AG$1,0),FALSE)/1,0)-IFERROR(VLOOKUP($B157,'Slutlig allokering kvv'!$B$2:$AC$462,MATCH(Q$3,'Slutlig allokering kvv'!$B$1:$AJ$1,0),FALSE)/1,0)</f>
        <v>14.3871</v>
      </c>
      <c r="R157">
        <f>IFERROR(VLOOKUP($B157,Kraftvärmeprod!$B$1:$AH$479,MATCH(R$2,Kraftvärmeprod!$B$1:$AG$1,0),FALSE)/1,0)-IFERROR(VLOOKUP($B157,'Slutlig allokering kvv'!$B$2:$AC$462,MATCH(R$3,'Slutlig allokering kvv'!$B$1:$AJ$1,0),FALSE)/1,0)</f>
        <v>27.500400000000006</v>
      </c>
      <c r="S157">
        <f>IFERROR(VLOOKUP($B157,Kraftvärmeprod!$B$1:$AH$479,MATCH(S$2,Kraftvärmeprod!$B$1:$AG$1,0),FALSE)/1,0)-IFERROR(VLOOKUP($B157,'Slutlig allokering kvv'!$B$2:$AC$462,MATCH(S$3,'Slutlig allokering kvv'!$B$1:$AJ$1,0),FALSE)/1,0)</f>
        <v>0</v>
      </c>
      <c r="T157">
        <f>IFERROR(VLOOKUP($B157,Kraftvärmeprod!$B$1:$AH$479,MATCH(T$2,Kraftvärmeprod!$B$1:$AG$1,0),FALSE)/1,0)-IFERROR(VLOOKUP($B157,'Slutlig allokering kvv'!$B$2:$AC$462,MATCH(T$3,'Slutlig allokering kvv'!$B$1:$AJ$1,0),FALSE)/1,0)</f>
        <v>0</v>
      </c>
      <c r="U157">
        <f>IFERROR(VLOOKUP($B157,Kraftvärmeprod!$B$1:$AH$479,MATCH(U$2,Kraftvärmeprod!$B$1:$AG$1,0),FALSE)/1,0)-IFERROR(VLOOKUP($B157,'Slutlig allokering kvv'!$B$2:$AC$462,MATCH(U$3,'Slutlig allokering kvv'!$B$1:$AJ$1,0),FALSE)/1,0)</f>
        <v>19.341000000000001</v>
      </c>
      <c r="V157">
        <f>IFERROR(VLOOKUP($B157,Kraftvärmeprod!$B$1:$AH$479,MATCH(V$2,Kraftvärmeprod!$B$1:$AG$1,0),FALSE)/1,0)-IFERROR(VLOOKUP($B157,'Slutlig allokering kvv'!$B$2:$AC$462,MATCH(V$3,'Slutlig allokering kvv'!$B$1:$AJ$1,0),FALSE)/1,0)</f>
        <v>0</v>
      </c>
      <c r="W157">
        <f>IFERROR(VLOOKUP($B157,Kraftvärmeprod!$B$1:$AH$479,MATCH(W$2,Kraftvärmeprod!$B$1:$AG$1,0),FALSE)/1,0)-IFERROR(VLOOKUP($B157,'Slutlig allokering kvv'!$B$2:$AC$462,MATCH(W$3,'Slutlig allokering kvv'!$B$1:$AJ$1,0),FALSE)/1,0)</f>
        <v>0</v>
      </c>
      <c r="X157">
        <f>IFERROR(VLOOKUP($B157,Kraftvärmeprod!$B$1:$AH$479,MATCH(X$2,Kraftvärmeprod!$B$1:$AG$1,0),FALSE)/1,0)-IFERROR(VLOOKUP($B157,'Slutlig allokering kvv'!$B$2:$AC$462,MATCH(X$3,'Slutlig allokering kvv'!$B$1:$AJ$1,0),FALSE)/1,0)</f>
        <v>0</v>
      </c>
      <c r="Y157">
        <f>IFERROR(VLOOKUP($B157,Kraftvärmeprod!$B$1:$AH$479,MATCH(Y$2,Kraftvärmeprod!$B$1:$AG$1,0),FALSE)/1,0)-IFERROR(VLOOKUP($B157,'Slutlig allokering kvv'!$B$2:$AC$462,MATCH(Y$3,'Slutlig allokering kvv'!$B$1:$AJ$1,0),FALSE)/1,0)</f>
        <v>0</v>
      </c>
      <c r="Z157">
        <f>IFERROR(VLOOKUP($B157,Kraftvärmeprod!$B$1:$AH$479,MATCH(Z$2,Kraftvärmeprod!$B$1:$AG$1,0),FALSE)/1,0)-IFERROR(VLOOKUP($B157,'Slutlig allokering kvv'!$B$2:$AC$462,MATCH(Z$3,'Slutlig allokering kvv'!$B$1:$AJ$1,0),FALSE)/1,0)</f>
        <v>0</v>
      </c>
      <c r="AA157">
        <f>IFERROR(VLOOKUP($B157,Kraftvärmeprod!$B$1:$AH$479,MATCH(AA$2,Kraftvärmeprod!$B$1:$AG$1,0),FALSE)/1,0)-IFERROR(VLOOKUP($B157,'Slutlig allokering kvv'!$B$2:$AC$462,MATCH(AA$3,'Slutlig allokering kvv'!$B$1:$AJ$1,0),FALSE)/1,0)</f>
        <v>0</v>
      </c>
      <c r="AB157">
        <f>IFERROR(VLOOKUP($B157,Kraftvärmeprod!$B$1:$AH$479,MATCH(AB$2,Kraftvärmeprod!$B$1:$AG$1,0),FALSE)/1,0)-IFERROR(VLOOKUP($B157,'Slutlig allokering kvv'!$B$2:$AC$462,MATCH(AB$3,'Slutlig allokering kvv'!$B$1:$AJ$1,0),FALSE)/1,0)</f>
        <v>0</v>
      </c>
      <c r="AE157">
        <f t="shared" si="4"/>
        <v>258.47109999999998</v>
      </c>
      <c r="AG157">
        <f>IFERROR(VLOOKUP(B157,'Slutlig allokering kvv'!$B$2:$AJ$462,MATCH("Summa justerad allokerad tillförd energi (utan hjälpel och rökgaskondensering):",'Slutlig allokering kvv'!$B$1:$AK$1,0),FALSE)/1,"")</f>
        <v>361.97990000000004</v>
      </c>
      <c r="AI157" s="23">
        <f>IFERROR(1-VLOOKUP(B157,'Slutlig allokering kvv'!$B$2:$AJ$462,MATCH("Andel av bränsle i kvv som allokerats till värme, exklusive rökgaskondensering och hjälpel",'Slutlig allokering kvv'!$B$1:$AK$1,0),FALSE),"")</f>
        <v>0.41658583836596275</v>
      </c>
      <c r="AK157" s="23">
        <f t="shared" si="5"/>
        <v>0.4165858383659628</v>
      </c>
    </row>
    <row r="158" spans="1:37" x14ac:dyDescent="0.25">
      <c r="A158" s="2" t="s">
        <v>223</v>
      </c>
      <c r="B158" s="2" t="s">
        <v>225</v>
      </c>
      <c r="C158" s="2" t="str">
        <f>IFERROR(VLOOKUP($B158,Kraftvärmeprod!$B$1:$AH$479,MATCH(C$3,Kraftvärmeprod!$B$1:$AG$1,0),FALSE)/1,"")</f>
        <v/>
      </c>
      <c r="D158" s="2" t="str">
        <f>IFERROR(VLOOKUP($B158,Kraftvärmeprod!$B$1:$AH$479,MATCH(D$3,Kraftvärmeprod!$B$1:$AG$1,0),FALSE)/1,"")</f>
        <v/>
      </c>
      <c r="E158">
        <f>IFERROR(VLOOKUP($B158,Kraftvärmeprod!$B$1:$AH$479,MATCH(E$2,Kraftvärmeprod!$B$1:$AG$1,0),FALSE)/1,0)-IFERROR(VLOOKUP($B158,'Slutlig allokering kvv'!$B$2:$AC$462,MATCH(E$3,'Slutlig allokering kvv'!$B$1:$AJ$1,0),FALSE)/1,0)</f>
        <v>0</v>
      </c>
      <c r="F158">
        <f>IFERROR(VLOOKUP($B158,Kraftvärmeprod!$B$1:$AH$479,MATCH(F$2,Kraftvärmeprod!$B$1:$AG$1,0),FALSE)/1,0)-IFERROR(VLOOKUP($B158,'Slutlig allokering kvv'!$B$2:$AC$462,MATCH(F$3,'Slutlig allokering kvv'!$B$1:$AJ$1,0),FALSE)/1,0)</f>
        <v>0</v>
      </c>
      <c r="G158">
        <f>IFERROR(VLOOKUP($B158,Kraftvärmeprod!$B$1:$AH$479,MATCH(G$2,Kraftvärmeprod!$B$1:$AG$1,0),FALSE)/1,0)-IFERROR(VLOOKUP($B158,'Slutlig allokering kvv'!$B$2:$AC$462,MATCH(G$3,'Slutlig allokering kvv'!$B$1:$AJ$1,0),FALSE)/1,0)</f>
        <v>0</v>
      </c>
      <c r="H158">
        <f>IFERROR(VLOOKUP($B158,Kraftvärmeprod!$B$1:$AH$479,MATCH(H$2,Kraftvärmeprod!$B$1:$AG$1,0),FALSE)/1,0)-IFERROR(VLOOKUP($B158,'Slutlig allokering kvv'!$B$2:$AC$462,MATCH(H$3,'Slutlig allokering kvv'!$B$1:$AJ$1,0),FALSE)/1,0)</f>
        <v>0</v>
      </c>
      <c r="I158">
        <f>IFERROR(VLOOKUP($B158,Kraftvärmeprod!$B$1:$AH$479,MATCH(I$2,Kraftvärmeprod!$B$1:$AG$1,0),FALSE)/1,0)-IFERROR(VLOOKUP($B158,'Slutlig allokering kvv'!$B$2:$AC$462,MATCH(I$3,'Slutlig allokering kvv'!$B$1:$AJ$1,0),FALSE)/1,0)</f>
        <v>0</v>
      </c>
      <c r="J158">
        <f>IFERROR(VLOOKUP($B158,Kraftvärmeprod!$B$1:$AH$479,MATCH(J$2,Kraftvärmeprod!$B$1:$AG$1,0),FALSE)/1,0)-IFERROR(VLOOKUP($B158,'Slutlig allokering kvv'!$B$2:$AC$462,MATCH(J$3,'Slutlig allokering kvv'!$B$1:$AJ$1,0),FALSE)/1,0)</f>
        <v>0</v>
      </c>
      <c r="K158">
        <f>IFERROR(VLOOKUP($B158,Kraftvärmeprod!$B$1:$AH$479,MATCH(K$2,Kraftvärmeprod!$B$1:$AG$1,0),FALSE)/1,0)-IFERROR(VLOOKUP($B158,'Slutlig allokering kvv'!$B$2:$AC$462,MATCH(K$3,'Slutlig allokering kvv'!$B$1:$AJ$1,0),FALSE)/1,0)</f>
        <v>0</v>
      </c>
      <c r="L158">
        <f>IFERROR(VLOOKUP($B158,Kraftvärmeprod!$B$1:$AH$479,MATCH(L$2,Kraftvärmeprod!$B$1:$AG$1,0),FALSE)/1,0)-IFERROR(VLOOKUP($B158,'Slutlig allokering kvv'!$B$2:$AC$462,MATCH(L$3,'Slutlig allokering kvv'!$B$1:$AJ$1,0),FALSE)/1,0)</f>
        <v>0</v>
      </c>
      <c r="M158" s="40">
        <f>IFERROR(VLOOKUP($B158,Miljö!$B$1:$S$477,MATCH(M$2,Miljö!$B$1:$X$1,0),FALSE)/1,0)-IFERROR(VLOOKUP($B158,'Slutlig allokering kvv'!$B$2:$AC$462,MATCH(M$3,'Slutlig allokering kvv'!$B$1:$AJ$1,0),FALSE)/1,0)</f>
        <v>0</v>
      </c>
      <c r="N158">
        <f>IFERROR(VLOOKUP($B158,Kraftvärmeprod!$B$1:$AH$479,MATCH(N$2,Kraftvärmeprod!$B$1:$AG$1,0),FALSE)/1,0)-IFERROR(VLOOKUP($B158,'Slutlig allokering kvv'!$B$2:$AC$462,MATCH(N$3,'Slutlig allokering kvv'!$B$1:$AJ$1,0),FALSE)/1,0)</f>
        <v>0</v>
      </c>
      <c r="O158">
        <f>IFERROR(VLOOKUP($B158,Kraftvärmeprod!$B$1:$AH$479,MATCH(O$2,Kraftvärmeprod!$B$1:$AG$1,0),FALSE)/1,0)-IFERROR(VLOOKUP($B158,'Slutlig allokering kvv'!$B$2:$AC$462,MATCH(O$3,'Slutlig allokering kvv'!$B$1:$AJ$1,0),FALSE)/1,0)</f>
        <v>0</v>
      </c>
      <c r="P158">
        <f>IFERROR(VLOOKUP($B158,Kraftvärmeprod!$B$1:$AH$479,MATCH(P$2,Kraftvärmeprod!$B$1:$AG$1,0),FALSE)/1,0)-IFERROR(VLOOKUP($B158,'Slutlig allokering kvv'!$B$2:$AC$462,MATCH(P$3,'Slutlig allokering kvv'!$B$1:$AJ$1,0),FALSE)/1,0)</f>
        <v>0</v>
      </c>
      <c r="Q158">
        <f>IFERROR(VLOOKUP($B158,Kraftvärmeprod!$B$1:$AH$479,MATCH(Q$2,Kraftvärmeprod!$B$1:$AG$1,0),FALSE)/1,0)-IFERROR(VLOOKUP($B158,'Slutlig allokering kvv'!$B$2:$AC$462,MATCH(Q$3,'Slutlig allokering kvv'!$B$1:$AJ$1,0),FALSE)/1,0)</f>
        <v>0</v>
      </c>
      <c r="R158">
        <f>IFERROR(VLOOKUP($B158,Kraftvärmeprod!$B$1:$AH$479,MATCH(R$2,Kraftvärmeprod!$B$1:$AG$1,0),FALSE)/1,0)-IFERROR(VLOOKUP($B158,'Slutlig allokering kvv'!$B$2:$AC$462,MATCH(R$3,'Slutlig allokering kvv'!$B$1:$AJ$1,0),FALSE)/1,0)</f>
        <v>0</v>
      </c>
      <c r="S158">
        <f>IFERROR(VLOOKUP($B158,Kraftvärmeprod!$B$1:$AH$479,MATCH(S$2,Kraftvärmeprod!$B$1:$AG$1,0),FALSE)/1,0)-IFERROR(VLOOKUP($B158,'Slutlig allokering kvv'!$B$2:$AC$462,MATCH(S$3,'Slutlig allokering kvv'!$B$1:$AJ$1,0),FALSE)/1,0)</f>
        <v>0</v>
      </c>
      <c r="T158">
        <f>IFERROR(VLOOKUP($B158,Kraftvärmeprod!$B$1:$AH$479,MATCH(T$2,Kraftvärmeprod!$B$1:$AG$1,0),FALSE)/1,0)-IFERROR(VLOOKUP($B158,'Slutlig allokering kvv'!$B$2:$AC$462,MATCH(T$3,'Slutlig allokering kvv'!$B$1:$AJ$1,0),FALSE)/1,0)</f>
        <v>0</v>
      </c>
      <c r="U158">
        <f>IFERROR(VLOOKUP($B158,Kraftvärmeprod!$B$1:$AH$479,MATCH(U$2,Kraftvärmeprod!$B$1:$AG$1,0),FALSE)/1,0)-IFERROR(VLOOKUP($B158,'Slutlig allokering kvv'!$B$2:$AC$462,MATCH(U$3,'Slutlig allokering kvv'!$B$1:$AJ$1,0),FALSE)/1,0)</f>
        <v>0</v>
      </c>
      <c r="V158">
        <f>IFERROR(VLOOKUP($B158,Kraftvärmeprod!$B$1:$AH$479,MATCH(V$2,Kraftvärmeprod!$B$1:$AG$1,0),FALSE)/1,0)-IFERROR(VLOOKUP($B158,'Slutlig allokering kvv'!$B$2:$AC$462,MATCH(V$3,'Slutlig allokering kvv'!$B$1:$AJ$1,0),FALSE)/1,0)</f>
        <v>0</v>
      </c>
      <c r="W158">
        <f>IFERROR(VLOOKUP($B158,Kraftvärmeprod!$B$1:$AH$479,MATCH(W$2,Kraftvärmeprod!$B$1:$AG$1,0),FALSE)/1,0)-IFERROR(VLOOKUP($B158,'Slutlig allokering kvv'!$B$2:$AC$462,MATCH(W$3,'Slutlig allokering kvv'!$B$1:$AJ$1,0),FALSE)/1,0)</f>
        <v>0</v>
      </c>
      <c r="X158">
        <f>IFERROR(VLOOKUP($B158,Kraftvärmeprod!$B$1:$AH$479,MATCH(X$2,Kraftvärmeprod!$B$1:$AG$1,0),FALSE)/1,0)-IFERROR(VLOOKUP($B158,'Slutlig allokering kvv'!$B$2:$AC$462,MATCH(X$3,'Slutlig allokering kvv'!$B$1:$AJ$1,0),FALSE)/1,0)</f>
        <v>0</v>
      </c>
      <c r="Y158">
        <f>IFERROR(VLOOKUP($B158,Kraftvärmeprod!$B$1:$AH$479,MATCH(Y$2,Kraftvärmeprod!$B$1:$AG$1,0),FALSE)/1,0)-IFERROR(VLOOKUP($B158,'Slutlig allokering kvv'!$B$2:$AC$462,MATCH(Y$3,'Slutlig allokering kvv'!$B$1:$AJ$1,0),FALSE)/1,0)</f>
        <v>0</v>
      </c>
      <c r="Z158">
        <f>IFERROR(VLOOKUP($B158,Kraftvärmeprod!$B$1:$AH$479,MATCH(Z$2,Kraftvärmeprod!$B$1:$AG$1,0),FALSE)/1,0)-IFERROR(VLOOKUP($B158,'Slutlig allokering kvv'!$B$2:$AC$462,MATCH(Z$3,'Slutlig allokering kvv'!$B$1:$AJ$1,0),FALSE)/1,0)</f>
        <v>0</v>
      </c>
      <c r="AA158">
        <f>IFERROR(VLOOKUP($B158,Kraftvärmeprod!$B$1:$AH$479,MATCH(AA$2,Kraftvärmeprod!$B$1:$AG$1,0),FALSE)/1,0)-IFERROR(VLOOKUP($B158,'Slutlig allokering kvv'!$B$2:$AC$462,MATCH(AA$3,'Slutlig allokering kvv'!$B$1:$AJ$1,0),FALSE)/1,0)</f>
        <v>0</v>
      </c>
      <c r="AB158">
        <f>IFERROR(VLOOKUP($B158,Kraftvärmeprod!$B$1:$AH$479,MATCH(AB$2,Kraftvärmeprod!$B$1:$AG$1,0),FALSE)/1,0)-IFERROR(VLOOKUP($B158,'Slutlig allokering kvv'!$B$2:$AC$462,MATCH(AB$3,'Slutlig allokering kvv'!$B$1:$AJ$1,0),FALSE)/1,0)</f>
        <v>0</v>
      </c>
      <c r="AE158">
        <f t="shared" si="4"/>
        <v>0</v>
      </c>
      <c r="AG158">
        <f>IFERROR(VLOOKUP(B158,'Slutlig allokering kvv'!$B$2:$AJ$462,MATCH("Summa justerad allokerad tillförd energi (utan hjälpel och rökgaskondensering):",'Slutlig allokering kvv'!$B$1:$AK$1,0),FALSE)/1,"")</f>
        <v>0</v>
      </c>
      <c r="AI158" s="23" t="str">
        <f>IFERROR(1-VLOOKUP(B158,'Slutlig allokering kvv'!$B$2:$AJ$462,MATCH("Andel av bränsle i kvv som allokerats till värme, exklusive rökgaskondensering och hjälpel",'Slutlig allokering kvv'!$B$1:$AK$1,0),FALSE),"")</f>
        <v/>
      </c>
      <c r="AK158" s="23" t="str">
        <f t="shared" si="5"/>
        <v/>
      </c>
    </row>
    <row r="159" spans="1:37" x14ac:dyDescent="0.25">
      <c r="A159" s="2" t="s">
        <v>226</v>
      </c>
      <c r="B159" s="2" t="s">
        <v>227</v>
      </c>
      <c r="C159" s="2" t="str">
        <f>IFERROR(VLOOKUP($B159,Kraftvärmeprod!$B$1:$AH$479,MATCH(C$3,Kraftvärmeprod!$B$1:$AG$1,0),FALSE)/1,"")</f>
        <v/>
      </c>
      <c r="D159" s="2" t="str">
        <f>IFERROR(VLOOKUP($B159,Kraftvärmeprod!$B$1:$AH$479,MATCH(D$3,Kraftvärmeprod!$B$1:$AG$1,0),FALSE)/1,"")</f>
        <v/>
      </c>
      <c r="E159">
        <f>IFERROR(VLOOKUP($B159,Kraftvärmeprod!$B$1:$AH$479,MATCH(E$2,Kraftvärmeprod!$B$1:$AG$1,0),FALSE)/1,0)-IFERROR(VLOOKUP($B159,'Slutlig allokering kvv'!$B$2:$AC$462,MATCH(E$3,'Slutlig allokering kvv'!$B$1:$AJ$1,0),FALSE)/1,0)</f>
        <v>0</v>
      </c>
      <c r="F159">
        <f>IFERROR(VLOOKUP($B159,Kraftvärmeprod!$B$1:$AH$479,MATCH(F$2,Kraftvärmeprod!$B$1:$AG$1,0),FALSE)/1,0)-IFERROR(VLOOKUP($B159,'Slutlig allokering kvv'!$B$2:$AC$462,MATCH(F$3,'Slutlig allokering kvv'!$B$1:$AJ$1,0),FALSE)/1,0)</f>
        <v>0</v>
      </c>
      <c r="G159">
        <f>IFERROR(VLOOKUP($B159,Kraftvärmeprod!$B$1:$AH$479,MATCH(G$2,Kraftvärmeprod!$B$1:$AG$1,0),FALSE)/1,0)-IFERROR(VLOOKUP($B159,'Slutlig allokering kvv'!$B$2:$AC$462,MATCH(G$3,'Slutlig allokering kvv'!$B$1:$AJ$1,0),FALSE)/1,0)</f>
        <v>0</v>
      </c>
      <c r="H159">
        <f>IFERROR(VLOOKUP($B159,Kraftvärmeprod!$B$1:$AH$479,MATCH(H$2,Kraftvärmeprod!$B$1:$AG$1,0),FALSE)/1,0)-IFERROR(VLOOKUP($B159,'Slutlig allokering kvv'!$B$2:$AC$462,MATCH(H$3,'Slutlig allokering kvv'!$B$1:$AJ$1,0),FALSE)/1,0)</f>
        <v>0</v>
      </c>
      <c r="I159">
        <f>IFERROR(VLOOKUP($B159,Kraftvärmeprod!$B$1:$AH$479,MATCH(I$2,Kraftvärmeprod!$B$1:$AG$1,0),FALSE)/1,0)-IFERROR(VLOOKUP($B159,'Slutlig allokering kvv'!$B$2:$AC$462,MATCH(I$3,'Slutlig allokering kvv'!$B$1:$AJ$1,0),FALSE)/1,0)</f>
        <v>0</v>
      </c>
      <c r="J159">
        <f>IFERROR(VLOOKUP($B159,Kraftvärmeprod!$B$1:$AH$479,MATCH(J$2,Kraftvärmeprod!$B$1:$AG$1,0),FALSE)/1,0)-IFERROR(VLOOKUP($B159,'Slutlig allokering kvv'!$B$2:$AC$462,MATCH(J$3,'Slutlig allokering kvv'!$B$1:$AJ$1,0),FALSE)/1,0)</f>
        <v>0</v>
      </c>
      <c r="K159">
        <f>IFERROR(VLOOKUP($B159,Kraftvärmeprod!$B$1:$AH$479,MATCH(K$2,Kraftvärmeprod!$B$1:$AG$1,0),FALSE)/1,0)-IFERROR(VLOOKUP($B159,'Slutlig allokering kvv'!$B$2:$AC$462,MATCH(K$3,'Slutlig allokering kvv'!$B$1:$AJ$1,0),FALSE)/1,0)</f>
        <v>0</v>
      </c>
      <c r="L159">
        <f>IFERROR(VLOOKUP($B159,Kraftvärmeprod!$B$1:$AH$479,MATCH(L$2,Kraftvärmeprod!$B$1:$AG$1,0),FALSE)/1,0)-IFERROR(VLOOKUP($B159,'Slutlig allokering kvv'!$B$2:$AC$462,MATCH(L$3,'Slutlig allokering kvv'!$B$1:$AJ$1,0),FALSE)/1,0)</f>
        <v>0</v>
      </c>
      <c r="M159" s="40">
        <f>IFERROR(VLOOKUP($B159,Miljö!$B$1:$S$477,MATCH(M$2,Miljö!$B$1:$X$1,0),FALSE)/1,0)-IFERROR(VLOOKUP($B159,'Slutlig allokering kvv'!$B$2:$AC$462,MATCH(M$3,'Slutlig allokering kvv'!$B$1:$AJ$1,0),FALSE)/1,0)</f>
        <v>0</v>
      </c>
      <c r="N159">
        <f>IFERROR(VLOOKUP($B159,Kraftvärmeprod!$B$1:$AH$479,MATCH(N$2,Kraftvärmeprod!$B$1:$AG$1,0),FALSE)/1,0)-IFERROR(VLOOKUP($B159,'Slutlig allokering kvv'!$B$2:$AC$462,MATCH(N$3,'Slutlig allokering kvv'!$B$1:$AJ$1,0),FALSE)/1,0)</f>
        <v>0</v>
      </c>
      <c r="O159">
        <f>IFERROR(VLOOKUP($B159,Kraftvärmeprod!$B$1:$AH$479,MATCH(O$2,Kraftvärmeprod!$B$1:$AG$1,0),FALSE)/1,0)-IFERROR(VLOOKUP($B159,'Slutlig allokering kvv'!$B$2:$AC$462,MATCH(O$3,'Slutlig allokering kvv'!$B$1:$AJ$1,0),FALSE)/1,0)</f>
        <v>0</v>
      </c>
      <c r="P159">
        <f>IFERROR(VLOOKUP($B159,Kraftvärmeprod!$B$1:$AH$479,MATCH(P$2,Kraftvärmeprod!$B$1:$AG$1,0),FALSE)/1,0)-IFERROR(VLOOKUP($B159,'Slutlig allokering kvv'!$B$2:$AC$462,MATCH(P$3,'Slutlig allokering kvv'!$B$1:$AJ$1,0),FALSE)/1,0)</f>
        <v>0</v>
      </c>
      <c r="Q159">
        <f>IFERROR(VLOOKUP($B159,Kraftvärmeprod!$B$1:$AH$479,MATCH(Q$2,Kraftvärmeprod!$B$1:$AG$1,0),FALSE)/1,0)-IFERROR(VLOOKUP($B159,'Slutlig allokering kvv'!$B$2:$AC$462,MATCH(Q$3,'Slutlig allokering kvv'!$B$1:$AJ$1,0),FALSE)/1,0)</f>
        <v>0</v>
      </c>
      <c r="R159">
        <f>IFERROR(VLOOKUP($B159,Kraftvärmeprod!$B$1:$AH$479,MATCH(R$2,Kraftvärmeprod!$B$1:$AG$1,0),FALSE)/1,0)-IFERROR(VLOOKUP($B159,'Slutlig allokering kvv'!$B$2:$AC$462,MATCH(R$3,'Slutlig allokering kvv'!$B$1:$AJ$1,0),FALSE)/1,0)</f>
        <v>0</v>
      </c>
      <c r="S159">
        <f>IFERROR(VLOOKUP($B159,Kraftvärmeprod!$B$1:$AH$479,MATCH(S$2,Kraftvärmeprod!$B$1:$AG$1,0),FALSE)/1,0)-IFERROR(VLOOKUP($B159,'Slutlig allokering kvv'!$B$2:$AC$462,MATCH(S$3,'Slutlig allokering kvv'!$B$1:$AJ$1,0),FALSE)/1,0)</f>
        <v>0</v>
      </c>
      <c r="T159">
        <f>IFERROR(VLOOKUP($B159,Kraftvärmeprod!$B$1:$AH$479,MATCH(T$2,Kraftvärmeprod!$B$1:$AG$1,0),FALSE)/1,0)-IFERROR(VLOOKUP($B159,'Slutlig allokering kvv'!$B$2:$AC$462,MATCH(T$3,'Slutlig allokering kvv'!$B$1:$AJ$1,0),FALSE)/1,0)</f>
        <v>0</v>
      </c>
      <c r="U159">
        <f>IFERROR(VLOOKUP($B159,Kraftvärmeprod!$B$1:$AH$479,MATCH(U$2,Kraftvärmeprod!$B$1:$AG$1,0),FALSE)/1,0)-IFERROR(VLOOKUP($B159,'Slutlig allokering kvv'!$B$2:$AC$462,MATCH(U$3,'Slutlig allokering kvv'!$B$1:$AJ$1,0),FALSE)/1,0)</f>
        <v>0</v>
      </c>
      <c r="V159">
        <f>IFERROR(VLOOKUP($B159,Kraftvärmeprod!$B$1:$AH$479,MATCH(V$2,Kraftvärmeprod!$B$1:$AG$1,0),FALSE)/1,0)-IFERROR(VLOOKUP($B159,'Slutlig allokering kvv'!$B$2:$AC$462,MATCH(V$3,'Slutlig allokering kvv'!$B$1:$AJ$1,0),FALSE)/1,0)</f>
        <v>0</v>
      </c>
      <c r="W159">
        <f>IFERROR(VLOOKUP($B159,Kraftvärmeprod!$B$1:$AH$479,MATCH(W$2,Kraftvärmeprod!$B$1:$AG$1,0),FALSE)/1,0)-IFERROR(VLOOKUP($B159,'Slutlig allokering kvv'!$B$2:$AC$462,MATCH(W$3,'Slutlig allokering kvv'!$B$1:$AJ$1,0),FALSE)/1,0)</f>
        <v>0</v>
      </c>
      <c r="X159">
        <f>IFERROR(VLOOKUP($B159,Kraftvärmeprod!$B$1:$AH$479,MATCH(X$2,Kraftvärmeprod!$B$1:$AG$1,0),FALSE)/1,0)-IFERROR(VLOOKUP($B159,'Slutlig allokering kvv'!$B$2:$AC$462,MATCH(X$3,'Slutlig allokering kvv'!$B$1:$AJ$1,0),FALSE)/1,0)</f>
        <v>0</v>
      </c>
      <c r="Y159">
        <f>IFERROR(VLOOKUP($B159,Kraftvärmeprod!$B$1:$AH$479,MATCH(Y$2,Kraftvärmeprod!$B$1:$AG$1,0),FALSE)/1,0)-IFERROR(VLOOKUP($B159,'Slutlig allokering kvv'!$B$2:$AC$462,MATCH(Y$3,'Slutlig allokering kvv'!$B$1:$AJ$1,0),FALSE)/1,0)</f>
        <v>0</v>
      </c>
      <c r="Z159">
        <f>IFERROR(VLOOKUP($B159,Kraftvärmeprod!$B$1:$AH$479,MATCH(Z$2,Kraftvärmeprod!$B$1:$AG$1,0),FALSE)/1,0)-IFERROR(VLOOKUP($B159,'Slutlig allokering kvv'!$B$2:$AC$462,MATCH(Z$3,'Slutlig allokering kvv'!$B$1:$AJ$1,0),FALSE)/1,0)</f>
        <v>0</v>
      </c>
      <c r="AA159">
        <f>IFERROR(VLOOKUP($B159,Kraftvärmeprod!$B$1:$AH$479,MATCH(AA$2,Kraftvärmeprod!$B$1:$AG$1,0),FALSE)/1,0)-IFERROR(VLOOKUP($B159,'Slutlig allokering kvv'!$B$2:$AC$462,MATCH(AA$3,'Slutlig allokering kvv'!$B$1:$AJ$1,0),FALSE)/1,0)</f>
        <v>0</v>
      </c>
      <c r="AB159">
        <f>IFERROR(VLOOKUP($B159,Kraftvärmeprod!$B$1:$AH$479,MATCH(AB$2,Kraftvärmeprod!$B$1:$AG$1,0),FALSE)/1,0)-IFERROR(VLOOKUP($B159,'Slutlig allokering kvv'!$B$2:$AC$462,MATCH(AB$3,'Slutlig allokering kvv'!$B$1:$AJ$1,0),FALSE)/1,0)</f>
        <v>0</v>
      </c>
      <c r="AE159">
        <f t="shared" si="4"/>
        <v>0</v>
      </c>
      <c r="AG159">
        <f>IFERROR(VLOOKUP(B159,'Slutlig allokering kvv'!$B$2:$AJ$462,MATCH("Summa justerad allokerad tillförd energi (utan hjälpel och rökgaskondensering):",'Slutlig allokering kvv'!$B$1:$AK$1,0),FALSE)/1,"")</f>
        <v>0</v>
      </c>
      <c r="AI159" s="23" t="str">
        <f>IFERROR(1-VLOOKUP(B159,'Slutlig allokering kvv'!$B$2:$AJ$462,MATCH("Andel av bränsle i kvv som allokerats till värme, exklusive rökgaskondensering och hjälpel",'Slutlig allokering kvv'!$B$1:$AK$1,0),FALSE),"")</f>
        <v/>
      </c>
      <c r="AK159" s="23" t="str">
        <f t="shared" si="5"/>
        <v/>
      </c>
    </row>
    <row r="160" spans="1:37" x14ac:dyDescent="0.25">
      <c r="A160" s="2" t="s">
        <v>228</v>
      </c>
      <c r="B160" s="2" t="s">
        <v>229</v>
      </c>
      <c r="C160" s="2" t="str">
        <f>IFERROR(VLOOKUP($B160,Kraftvärmeprod!$B$1:$AH$479,MATCH(C$3,Kraftvärmeprod!$B$1:$AG$1,0),FALSE)/1,"")</f>
        <v/>
      </c>
      <c r="D160" s="2" t="str">
        <f>IFERROR(VLOOKUP($B160,Kraftvärmeprod!$B$1:$AH$479,MATCH(D$3,Kraftvärmeprod!$B$1:$AG$1,0),FALSE)/1,"")</f>
        <v/>
      </c>
      <c r="E160">
        <f>IFERROR(VLOOKUP($B160,Kraftvärmeprod!$B$1:$AH$479,MATCH(E$2,Kraftvärmeprod!$B$1:$AG$1,0),FALSE)/1,0)-IFERROR(VLOOKUP($B160,'Slutlig allokering kvv'!$B$2:$AC$462,MATCH(E$3,'Slutlig allokering kvv'!$B$1:$AJ$1,0),FALSE)/1,0)</f>
        <v>0</v>
      </c>
      <c r="F160">
        <f>IFERROR(VLOOKUP($B160,Kraftvärmeprod!$B$1:$AH$479,MATCH(F$2,Kraftvärmeprod!$B$1:$AG$1,0),FALSE)/1,0)-IFERROR(VLOOKUP($B160,'Slutlig allokering kvv'!$B$2:$AC$462,MATCH(F$3,'Slutlig allokering kvv'!$B$1:$AJ$1,0),FALSE)/1,0)</f>
        <v>0</v>
      </c>
      <c r="G160">
        <f>IFERROR(VLOOKUP($B160,Kraftvärmeprod!$B$1:$AH$479,MATCH(G$2,Kraftvärmeprod!$B$1:$AG$1,0),FALSE)/1,0)-IFERROR(VLOOKUP($B160,'Slutlig allokering kvv'!$B$2:$AC$462,MATCH(G$3,'Slutlig allokering kvv'!$B$1:$AJ$1,0),FALSE)/1,0)</f>
        <v>0</v>
      </c>
      <c r="H160">
        <f>IFERROR(VLOOKUP($B160,Kraftvärmeprod!$B$1:$AH$479,MATCH(H$2,Kraftvärmeprod!$B$1:$AG$1,0),FALSE)/1,0)-IFERROR(VLOOKUP($B160,'Slutlig allokering kvv'!$B$2:$AC$462,MATCH(H$3,'Slutlig allokering kvv'!$B$1:$AJ$1,0),FALSE)/1,0)</f>
        <v>0</v>
      </c>
      <c r="I160">
        <f>IFERROR(VLOOKUP($B160,Kraftvärmeprod!$B$1:$AH$479,MATCH(I$2,Kraftvärmeprod!$B$1:$AG$1,0),FALSE)/1,0)-IFERROR(VLOOKUP($B160,'Slutlig allokering kvv'!$B$2:$AC$462,MATCH(I$3,'Slutlig allokering kvv'!$B$1:$AJ$1,0),FALSE)/1,0)</f>
        <v>0</v>
      </c>
      <c r="J160">
        <f>IFERROR(VLOOKUP($B160,Kraftvärmeprod!$B$1:$AH$479,MATCH(J$2,Kraftvärmeprod!$B$1:$AG$1,0),FALSE)/1,0)-IFERROR(VLOOKUP($B160,'Slutlig allokering kvv'!$B$2:$AC$462,MATCH(J$3,'Slutlig allokering kvv'!$B$1:$AJ$1,0),FALSE)/1,0)</f>
        <v>0</v>
      </c>
      <c r="K160">
        <f>IFERROR(VLOOKUP($B160,Kraftvärmeprod!$B$1:$AH$479,MATCH(K$2,Kraftvärmeprod!$B$1:$AG$1,0),FALSE)/1,0)-IFERROR(VLOOKUP($B160,'Slutlig allokering kvv'!$B$2:$AC$462,MATCH(K$3,'Slutlig allokering kvv'!$B$1:$AJ$1,0),FALSE)/1,0)</f>
        <v>0</v>
      </c>
      <c r="L160">
        <f>IFERROR(VLOOKUP($B160,Kraftvärmeprod!$B$1:$AH$479,MATCH(L$2,Kraftvärmeprod!$B$1:$AG$1,0),FALSE)/1,0)-IFERROR(VLOOKUP($B160,'Slutlig allokering kvv'!$B$2:$AC$462,MATCH(L$3,'Slutlig allokering kvv'!$B$1:$AJ$1,0),FALSE)/1,0)</f>
        <v>0</v>
      </c>
      <c r="M160" s="40">
        <f>IFERROR(VLOOKUP($B160,Miljö!$B$1:$S$477,MATCH(M$2,Miljö!$B$1:$X$1,0),FALSE)/1,0)-IFERROR(VLOOKUP($B160,'Slutlig allokering kvv'!$B$2:$AC$462,MATCH(M$3,'Slutlig allokering kvv'!$B$1:$AJ$1,0),FALSE)/1,0)</f>
        <v>0</v>
      </c>
      <c r="N160">
        <f>IFERROR(VLOOKUP($B160,Kraftvärmeprod!$B$1:$AH$479,MATCH(N$2,Kraftvärmeprod!$B$1:$AG$1,0),FALSE)/1,0)-IFERROR(VLOOKUP($B160,'Slutlig allokering kvv'!$B$2:$AC$462,MATCH(N$3,'Slutlig allokering kvv'!$B$1:$AJ$1,0),FALSE)/1,0)</f>
        <v>0</v>
      </c>
      <c r="O160">
        <f>IFERROR(VLOOKUP($B160,Kraftvärmeprod!$B$1:$AH$479,MATCH(O$2,Kraftvärmeprod!$B$1:$AG$1,0),FALSE)/1,0)-IFERROR(VLOOKUP($B160,'Slutlig allokering kvv'!$B$2:$AC$462,MATCH(O$3,'Slutlig allokering kvv'!$B$1:$AJ$1,0),FALSE)/1,0)</f>
        <v>0</v>
      </c>
      <c r="P160">
        <f>IFERROR(VLOOKUP($B160,Kraftvärmeprod!$B$1:$AH$479,MATCH(P$2,Kraftvärmeprod!$B$1:$AG$1,0),FALSE)/1,0)-IFERROR(VLOOKUP($B160,'Slutlig allokering kvv'!$B$2:$AC$462,MATCH(P$3,'Slutlig allokering kvv'!$B$1:$AJ$1,0),FALSE)/1,0)</f>
        <v>0</v>
      </c>
      <c r="Q160">
        <f>IFERROR(VLOOKUP($B160,Kraftvärmeprod!$B$1:$AH$479,MATCH(Q$2,Kraftvärmeprod!$B$1:$AG$1,0),FALSE)/1,0)-IFERROR(VLOOKUP($B160,'Slutlig allokering kvv'!$B$2:$AC$462,MATCH(Q$3,'Slutlig allokering kvv'!$B$1:$AJ$1,0),FALSE)/1,0)</f>
        <v>0</v>
      </c>
      <c r="R160">
        <f>IFERROR(VLOOKUP($B160,Kraftvärmeprod!$B$1:$AH$479,MATCH(R$2,Kraftvärmeprod!$B$1:$AG$1,0),FALSE)/1,0)-IFERROR(VLOOKUP($B160,'Slutlig allokering kvv'!$B$2:$AC$462,MATCH(R$3,'Slutlig allokering kvv'!$B$1:$AJ$1,0),FALSE)/1,0)</f>
        <v>0</v>
      </c>
      <c r="S160">
        <f>IFERROR(VLOOKUP($B160,Kraftvärmeprod!$B$1:$AH$479,MATCH(S$2,Kraftvärmeprod!$B$1:$AG$1,0),FALSE)/1,0)-IFERROR(VLOOKUP($B160,'Slutlig allokering kvv'!$B$2:$AC$462,MATCH(S$3,'Slutlig allokering kvv'!$B$1:$AJ$1,0),FALSE)/1,0)</f>
        <v>0</v>
      </c>
      <c r="T160">
        <f>IFERROR(VLOOKUP($B160,Kraftvärmeprod!$B$1:$AH$479,MATCH(T$2,Kraftvärmeprod!$B$1:$AG$1,0),FALSE)/1,0)-IFERROR(VLOOKUP($B160,'Slutlig allokering kvv'!$B$2:$AC$462,MATCH(T$3,'Slutlig allokering kvv'!$B$1:$AJ$1,0),FALSE)/1,0)</f>
        <v>0</v>
      </c>
      <c r="U160">
        <f>IFERROR(VLOOKUP($B160,Kraftvärmeprod!$B$1:$AH$479,MATCH(U$2,Kraftvärmeprod!$B$1:$AG$1,0),FALSE)/1,0)-IFERROR(VLOOKUP($B160,'Slutlig allokering kvv'!$B$2:$AC$462,MATCH(U$3,'Slutlig allokering kvv'!$B$1:$AJ$1,0),FALSE)/1,0)</f>
        <v>0</v>
      </c>
      <c r="V160">
        <f>IFERROR(VLOOKUP($B160,Kraftvärmeprod!$B$1:$AH$479,MATCH(V$2,Kraftvärmeprod!$B$1:$AG$1,0),FALSE)/1,0)-IFERROR(VLOOKUP($B160,'Slutlig allokering kvv'!$B$2:$AC$462,MATCH(V$3,'Slutlig allokering kvv'!$B$1:$AJ$1,0),FALSE)/1,0)</f>
        <v>0</v>
      </c>
      <c r="W160">
        <f>IFERROR(VLOOKUP($B160,Kraftvärmeprod!$B$1:$AH$479,MATCH(W$2,Kraftvärmeprod!$B$1:$AG$1,0),FALSE)/1,0)-IFERROR(VLOOKUP($B160,'Slutlig allokering kvv'!$B$2:$AC$462,MATCH(W$3,'Slutlig allokering kvv'!$B$1:$AJ$1,0),FALSE)/1,0)</f>
        <v>0</v>
      </c>
      <c r="X160">
        <f>IFERROR(VLOOKUP($B160,Kraftvärmeprod!$B$1:$AH$479,MATCH(X$2,Kraftvärmeprod!$B$1:$AG$1,0),FALSE)/1,0)-IFERROR(VLOOKUP($B160,'Slutlig allokering kvv'!$B$2:$AC$462,MATCH(X$3,'Slutlig allokering kvv'!$B$1:$AJ$1,0),FALSE)/1,0)</f>
        <v>0</v>
      </c>
      <c r="Y160">
        <f>IFERROR(VLOOKUP($B160,Kraftvärmeprod!$B$1:$AH$479,MATCH(Y$2,Kraftvärmeprod!$B$1:$AG$1,0),FALSE)/1,0)-IFERROR(VLOOKUP($B160,'Slutlig allokering kvv'!$B$2:$AC$462,MATCH(Y$3,'Slutlig allokering kvv'!$B$1:$AJ$1,0),FALSE)/1,0)</f>
        <v>0</v>
      </c>
      <c r="Z160">
        <f>IFERROR(VLOOKUP($B160,Kraftvärmeprod!$B$1:$AH$479,MATCH(Z$2,Kraftvärmeprod!$B$1:$AG$1,0),FALSE)/1,0)-IFERROR(VLOOKUP($B160,'Slutlig allokering kvv'!$B$2:$AC$462,MATCH(Z$3,'Slutlig allokering kvv'!$B$1:$AJ$1,0),FALSE)/1,0)</f>
        <v>0</v>
      </c>
      <c r="AA160">
        <f>IFERROR(VLOOKUP($B160,Kraftvärmeprod!$B$1:$AH$479,MATCH(AA$2,Kraftvärmeprod!$B$1:$AG$1,0),FALSE)/1,0)-IFERROR(VLOOKUP($B160,'Slutlig allokering kvv'!$B$2:$AC$462,MATCH(AA$3,'Slutlig allokering kvv'!$B$1:$AJ$1,0),FALSE)/1,0)</f>
        <v>0</v>
      </c>
      <c r="AB160">
        <f>IFERROR(VLOOKUP($B160,Kraftvärmeprod!$B$1:$AH$479,MATCH(AB$2,Kraftvärmeprod!$B$1:$AG$1,0),FALSE)/1,0)-IFERROR(VLOOKUP($B160,'Slutlig allokering kvv'!$B$2:$AC$462,MATCH(AB$3,'Slutlig allokering kvv'!$B$1:$AJ$1,0),FALSE)/1,0)</f>
        <v>0</v>
      </c>
      <c r="AE160">
        <f t="shared" si="4"/>
        <v>0</v>
      </c>
      <c r="AG160">
        <f>IFERROR(VLOOKUP(B160,'Slutlig allokering kvv'!$B$2:$AJ$462,MATCH("Summa justerad allokerad tillförd energi (utan hjälpel och rökgaskondensering):",'Slutlig allokering kvv'!$B$1:$AK$1,0),FALSE)/1,"")</f>
        <v>0</v>
      </c>
      <c r="AI160" s="23" t="str">
        <f>IFERROR(1-VLOOKUP(B160,'Slutlig allokering kvv'!$B$2:$AJ$462,MATCH("Andel av bränsle i kvv som allokerats till värme, exklusive rökgaskondensering och hjälpel",'Slutlig allokering kvv'!$B$1:$AK$1,0),FALSE),"")</f>
        <v/>
      </c>
      <c r="AK160" s="23" t="str">
        <f t="shared" si="5"/>
        <v/>
      </c>
    </row>
    <row r="161" spans="1:37" x14ac:dyDescent="0.25">
      <c r="A161" s="2" t="s">
        <v>228</v>
      </c>
      <c r="B161" s="2" t="s">
        <v>230</v>
      </c>
      <c r="C161" s="2" t="str">
        <f>IFERROR(VLOOKUP($B161,Kraftvärmeprod!$B$1:$AH$479,MATCH(C$3,Kraftvärmeprod!$B$1:$AG$1,0),FALSE)/1,"")</f>
        <v/>
      </c>
      <c r="D161" s="2" t="str">
        <f>IFERROR(VLOOKUP($B161,Kraftvärmeprod!$B$1:$AH$479,MATCH(D$3,Kraftvärmeprod!$B$1:$AG$1,0),FALSE)/1,"")</f>
        <v/>
      </c>
      <c r="E161">
        <f>IFERROR(VLOOKUP($B161,Kraftvärmeprod!$B$1:$AH$479,MATCH(E$2,Kraftvärmeprod!$B$1:$AG$1,0),FALSE)/1,0)-IFERROR(VLOOKUP($B161,'Slutlig allokering kvv'!$B$2:$AC$462,MATCH(E$3,'Slutlig allokering kvv'!$B$1:$AJ$1,0),FALSE)/1,0)</f>
        <v>0</v>
      </c>
      <c r="F161">
        <f>IFERROR(VLOOKUP($B161,Kraftvärmeprod!$B$1:$AH$479,MATCH(F$2,Kraftvärmeprod!$B$1:$AG$1,0),FALSE)/1,0)-IFERROR(VLOOKUP($B161,'Slutlig allokering kvv'!$B$2:$AC$462,MATCH(F$3,'Slutlig allokering kvv'!$B$1:$AJ$1,0),FALSE)/1,0)</f>
        <v>0</v>
      </c>
      <c r="G161">
        <f>IFERROR(VLOOKUP($B161,Kraftvärmeprod!$B$1:$AH$479,MATCH(G$2,Kraftvärmeprod!$B$1:$AG$1,0),FALSE)/1,0)-IFERROR(VLOOKUP($B161,'Slutlig allokering kvv'!$B$2:$AC$462,MATCH(G$3,'Slutlig allokering kvv'!$B$1:$AJ$1,0),FALSE)/1,0)</f>
        <v>0</v>
      </c>
      <c r="H161">
        <f>IFERROR(VLOOKUP($B161,Kraftvärmeprod!$B$1:$AH$479,MATCH(H$2,Kraftvärmeprod!$B$1:$AG$1,0),FALSE)/1,0)-IFERROR(VLOOKUP($B161,'Slutlig allokering kvv'!$B$2:$AC$462,MATCH(H$3,'Slutlig allokering kvv'!$B$1:$AJ$1,0),FALSE)/1,0)</f>
        <v>0</v>
      </c>
      <c r="I161">
        <f>IFERROR(VLOOKUP($B161,Kraftvärmeprod!$B$1:$AH$479,MATCH(I$2,Kraftvärmeprod!$B$1:$AG$1,0),FALSE)/1,0)-IFERROR(VLOOKUP($B161,'Slutlig allokering kvv'!$B$2:$AC$462,MATCH(I$3,'Slutlig allokering kvv'!$B$1:$AJ$1,0),FALSE)/1,0)</f>
        <v>0</v>
      </c>
      <c r="J161">
        <f>IFERROR(VLOOKUP($B161,Kraftvärmeprod!$B$1:$AH$479,MATCH(J$2,Kraftvärmeprod!$B$1:$AG$1,0),FALSE)/1,0)-IFERROR(VLOOKUP($B161,'Slutlig allokering kvv'!$B$2:$AC$462,MATCH(J$3,'Slutlig allokering kvv'!$B$1:$AJ$1,0),FALSE)/1,0)</f>
        <v>0</v>
      </c>
      <c r="K161">
        <f>IFERROR(VLOOKUP($B161,Kraftvärmeprod!$B$1:$AH$479,MATCH(K$2,Kraftvärmeprod!$B$1:$AG$1,0),FALSE)/1,0)-IFERROR(VLOOKUP($B161,'Slutlig allokering kvv'!$B$2:$AC$462,MATCH(K$3,'Slutlig allokering kvv'!$B$1:$AJ$1,0),FALSE)/1,0)</f>
        <v>0</v>
      </c>
      <c r="L161">
        <f>IFERROR(VLOOKUP($B161,Kraftvärmeprod!$B$1:$AH$479,MATCH(L$2,Kraftvärmeprod!$B$1:$AG$1,0),FALSE)/1,0)-IFERROR(VLOOKUP($B161,'Slutlig allokering kvv'!$B$2:$AC$462,MATCH(L$3,'Slutlig allokering kvv'!$B$1:$AJ$1,0),FALSE)/1,0)</f>
        <v>0</v>
      </c>
      <c r="M161" s="40">
        <f>IFERROR(VLOOKUP($B161,Miljö!$B$1:$S$477,MATCH(M$2,Miljö!$B$1:$X$1,0),FALSE)/1,0)-IFERROR(VLOOKUP($B161,'Slutlig allokering kvv'!$B$2:$AC$462,MATCH(M$3,'Slutlig allokering kvv'!$B$1:$AJ$1,0),FALSE)/1,0)</f>
        <v>0</v>
      </c>
      <c r="N161">
        <f>IFERROR(VLOOKUP($B161,Kraftvärmeprod!$B$1:$AH$479,MATCH(N$2,Kraftvärmeprod!$B$1:$AG$1,0),FALSE)/1,0)-IFERROR(VLOOKUP($B161,'Slutlig allokering kvv'!$B$2:$AC$462,MATCH(N$3,'Slutlig allokering kvv'!$B$1:$AJ$1,0),FALSE)/1,0)</f>
        <v>0</v>
      </c>
      <c r="O161">
        <f>IFERROR(VLOOKUP($B161,Kraftvärmeprod!$B$1:$AH$479,MATCH(O$2,Kraftvärmeprod!$B$1:$AG$1,0),FALSE)/1,0)-IFERROR(VLOOKUP($B161,'Slutlig allokering kvv'!$B$2:$AC$462,MATCH(O$3,'Slutlig allokering kvv'!$B$1:$AJ$1,0),FALSE)/1,0)</f>
        <v>0</v>
      </c>
      <c r="P161">
        <f>IFERROR(VLOOKUP($B161,Kraftvärmeprod!$B$1:$AH$479,MATCH(P$2,Kraftvärmeprod!$B$1:$AG$1,0),FALSE)/1,0)-IFERROR(VLOOKUP($B161,'Slutlig allokering kvv'!$B$2:$AC$462,MATCH(P$3,'Slutlig allokering kvv'!$B$1:$AJ$1,0),FALSE)/1,0)</f>
        <v>0</v>
      </c>
      <c r="Q161">
        <f>IFERROR(VLOOKUP($B161,Kraftvärmeprod!$B$1:$AH$479,MATCH(Q$2,Kraftvärmeprod!$B$1:$AG$1,0),FALSE)/1,0)-IFERROR(VLOOKUP($B161,'Slutlig allokering kvv'!$B$2:$AC$462,MATCH(Q$3,'Slutlig allokering kvv'!$B$1:$AJ$1,0),FALSE)/1,0)</f>
        <v>0</v>
      </c>
      <c r="R161">
        <f>IFERROR(VLOOKUP($B161,Kraftvärmeprod!$B$1:$AH$479,MATCH(R$2,Kraftvärmeprod!$B$1:$AG$1,0),FALSE)/1,0)-IFERROR(VLOOKUP($B161,'Slutlig allokering kvv'!$B$2:$AC$462,MATCH(R$3,'Slutlig allokering kvv'!$B$1:$AJ$1,0),FALSE)/1,0)</f>
        <v>0</v>
      </c>
      <c r="S161">
        <f>IFERROR(VLOOKUP($B161,Kraftvärmeprod!$B$1:$AH$479,MATCH(S$2,Kraftvärmeprod!$B$1:$AG$1,0),FALSE)/1,0)-IFERROR(VLOOKUP($B161,'Slutlig allokering kvv'!$B$2:$AC$462,MATCH(S$3,'Slutlig allokering kvv'!$B$1:$AJ$1,0),FALSE)/1,0)</f>
        <v>0</v>
      </c>
      <c r="T161">
        <f>IFERROR(VLOOKUP($B161,Kraftvärmeprod!$B$1:$AH$479,MATCH(T$2,Kraftvärmeprod!$B$1:$AG$1,0),FALSE)/1,0)-IFERROR(VLOOKUP($B161,'Slutlig allokering kvv'!$B$2:$AC$462,MATCH(T$3,'Slutlig allokering kvv'!$B$1:$AJ$1,0),FALSE)/1,0)</f>
        <v>0</v>
      </c>
      <c r="U161">
        <f>IFERROR(VLOOKUP($B161,Kraftvärmeprod!$B$1:$AH$479,MATCH(U$2,Kraftvärmeprod!$B$1:$AG$1,0),FALSE)/1,0)-IFERROR(VLOOKUP($B161,'Slutlig allokering kvv'!$B$2:$AC$462,MATCH(U$3,'Slutlig allokering kvv'!$B$1:$AJ$1,0),FALSE)/1,0)</f>
        <v>0</v>
      </c>
      <c r="V161">
        <f>IFERROR(VLOOKUP($B161,Kraftvärmeprod!$B$1:$AH$479,MATCH(V$2,Kraftvärmeprod!$B$1:$AG$1,0),FALSE)/1,0)-IFERROR(VLOOKUP($B161,'Slutlig allokering kvv'!$B$2:$AC$462,MATCH(V$3,'Slutlig allokering kvv'!$B$1:$AJ$1,0),FALSE)/1,0)</f>
        <v>0</v>
      </c>
      <c r="W161">
        <f>IFERROR(VLOOKUP($B161,Kraftvärmeprod!$B$1:$AH$479,MATCH(W$2,Kraftvärmeprod!$B$1:$AG$1,0),FALSE)/1,0)-IFERROR(VLOOKUP($B161,'Slutlig allokering kvv'!$B$2:$AC$462,MATCH(W$3,'Slutlig allokering kvv'!$B$1:$AJ$1,0),FALSE)/1,0)</f>
        <v>0</v>
      </c>
      <c r="X161">
        <f>IFERROR(VLOOKUP($B161,Kraftvärmeprod!$B$1:$AH$479,MATCH(X$2,Kraftvärmeprod!$B$1:$AG$1,0),FALSE)/1,0)-IFERROR(VLOOKUP($B161,'Slutlig allokering kvv'!$B$2:$AC$462,MATCH(X$3,'Slutlig allokering kvv'!$B$1:$AJ$1,0),FALSE)/1,0)</f>
        <v>0</v>
      </c>
      <c r="Y161">
        <f>IFERROR(VLOOKUP($B161,Kraftvärmeprod!$B$1:$AH$479,MATCH(Y$2,Kraftvärmeprod!$B$1:$AG$1,0),FALSE)/1,0)-IFERROR(VLOOKUP($B161,'Slutlig allokering kvv'!$B$2:$AC$462,MATCH(Y$3,'Slutlig allokering kvv'!$B$1:$AJ$1,0),FALSE)/1,0)</f>
        <v>0</v>
      </c>
      <c r="Z161">
        <f>IFERROR(VLOOKUP($B161,Kraftvärmeprod!$B$1:$AH$479,MATCH(Z$2,Kraftvärmeprod!$B$1:$AG$1,0),FALSE)/1,0)-IFERROR(VLOOKUP($B161,'Slutlig allokering kvv'!$B$2:$AC$462,MATCH(Z$3,'Slutlig allokering kvv'!$B$1:$AJ$1,0),FALSE)/1,0)</f>
        <v>0</v>
      </c>
      <c r="AA161">
        <f>IFERROR(VLOOKUP($B161,Kraftvärmeprod!$B$1:$AH$479,MATCH(AA$2,Kraftvärmeprod!$B$1:$AG$1,0),FALSE)/1,0)-IFERROR(VLOOKUP($B161,'Slutlig allokering kvv'!$B$2:$AC$462,MATCH(AA$3,'Slutlig allokering kvv'!$B$1:$AJ$1,0),FALSE)/1,0)</f>
        <v>0</v>
      </c>
      <c r="AB161">
        <f>IFERROR(VLOOKUP($B161,Kraftvärmeprod!$B$1:$AH$479,MATCH(AB$2,Kraftvärmeprod!$B$1:$AG$1,0),FALSE)/1,0)-IFERROR(VLOOKUP($B161,'Slutlig allokering kvv'!$B$2:$AC$462,MATCH(AB$3,'Slutlig allokering kvv'!$B$1:$AJ$1,0),FALSE)/1,0)</f>
        <v>0</v>
      </c>
      <c r="AE161">
        <f t="shared" si="4"/>
        <v>0</v>
      </c>
      <c r="AG161">
        <f>IFERROR(VLOOKUP(B161,'Slutlig allokering kvv'!$B$2:$AJ$462,MATCH("Summa justerad allokerad tillförd energi (utan hjälpel och rökgaskondensering):",'Slutlig allokering kvv'!$B$1:$AK$1,0),FALSE)/1,"")</f>
        <v>0</v>
      </c>
      <c r="AI161" s="23" t="str">
        <f>IFERROR(1-VLOOKUP(B161,'Slutlig allokering kvv'!$B$2:$AJ$462,MATCH("Andel av bränsle i kvv som allokerats till värme, exklusive rökgaskondensering och hjälpel",'Slutlig allokering kvv'!$B$1:$AK$1,0),FALSE),"")</f>
        <v/>
      </c>
      <c r="AK161" s="23" t="str">
        <f t="shared" si="5"/>
        <v/>
      </c>
    </row>
    <row r="162" spans="1:37" x14ac:dyDescent="0.25">
      <c r="A162" s="2" t="s">
        <v>228</v>
      </c>
      <c r="B162" s="2" t="s">
        <v>231</v>
      </c>
      <c r="C162" s="2" t="str">
        <f>IFERROR(VLOOKUP($B162,Kraftvärmeprod!$B$1:$AH$479,MATCH(C$3,Kraftvärmeprod!$B$1:$AG$1,0),FALSE)/1,"")</f>
        <v/>
      </c>
      <c r="D162" s="2" t="str">
        <f>IFERROR(VLOOKUP($B162,Kraftvärmeprod!$B$1:$AH$479,MATCH(D$3,Kraftvärmeprod!$B$1:$AG$1,0),FALSE)/1,"")</f>
        <v/>
      </c>
      <c r="E162">
        <f>IFERROR(VLOOKUP($B162,Kraftvärmeprod!$B$1:$AH$479,MATCH(E$2,Kraftvärmeprod!$B$1:$AG$1,0),FALSE)/1,0)-IFERROR(VLOOKUP($B162,'Slutlig allokering kvv'!$B$2:$AC$462,MATCH(E$3,'Slutlig allokering kvv'!$B$1:$AJ$1,0),FALSE)/1,0)</f>
        <v>0</v>
      </c>
      <c r="F162">
        <f>IFERROR(VLOOKUP($B162,Kraftvärmeprod!$B$1:$AH$479,MATCH(F$2,Kraftvärmeprod!$B$1:$AG$1,0),FALSE)/1,0)-IFERROR(VLOOKUP($B162,'Slutlig allokering kvv'!$B$2:$AC$462,MATCH(F$3,'Slutlig allokering kvv'!$B$1:$AJ$1,0),FALSE)/1,0)</f>
        <v>0</v>
      </c>
      <c r="G162">
        <f>IFERROR(VLOOKUP($B162,Kraftvärmeprod!$B$1:$AH$479,MATCH(G$2,Kraftvärmeprod!$B$1:$AG$1,0),FALSE)/1,0)-IFERROR(VLOOKUP($B162,'Slutlig allokering kvv'!$B$2:$AC$462,MATCH(G$3,'Slutlig allokering kvv'!$B$1:$AJ$1,0),FALSE)/1,0)</f>
        <v>0</v>
      </c>
      <c r="H162">
        <f>IFERROR(VLOOKUP($B162,Kraftvärmeprod!$B$1:$AH$479,MATCH(H$2,Kraftvärmeprod!$B$1:$AG$1,0),FALSE)/1,0)-IFERROR(VLOOKUP($B162,'Slutlig allokering kvv'!$B$2:$AC$462,MATCH(H$3,'Slutlig allokering kvv'!$B$1:$AJ$1,0),FALSE)/1,0)</f>
        <v>0</v>
      </c>
      <c r="I162">
        <f>IFERROR(VLOOKUP($B162,Kraftvärmeprod!$B$1:$AH$479,MATCH(I$2,Kraftvärmeprod!$B$1:$AG$1,0),FALSE)/1,0)-IFERROR(VLOOKUP($B162,'Slutlig allokering kvv'!$B$2:$AC$462,MATCH(I$3,'Slutlig allokering kvv'!$B$1:$AJ$1,0),FALSE)/1,0)</f>
        <v>0</v>
      </c>
      <c r="J162">
        <f>IFERROR(VLOOKUP($B162,Kraftvärmeprod!$B$1:$AH$479,MATCH(J$2,Kraftvärmeprod!$B$1:$AG$1,0),FALSE)/1,0)-IFERROR(VLOOKUP($B162,'Slutlig allokering kvv'!$B$2:$AC$462,MATCH(J$3,'Slutlig allokering kvv'!$B$1:$AJ$1,0),FALSE)/1,0)</f>
        <v>0</v>
      </c>
      <c r="K162">
        <f>IFERROR(VLOOKUP($B162,Kraftvärmeprod!$B$1:$AH$479,MATCH(K$2,Kraftvärmeprod!$B$1:$AG$1,0),FALSE)/1,0)-IFERROR(VLOOKUP($B162,'Slutlig allokering kvv'!$B$2:$AC$462,MATCH(K$3,'Slutlig allokering kvv'!$B$1:$AJ$1,0),FALSE)/1,0)</f>
        <v>0</v>
      </c>
      <c r="L162">
        <f>IFERROR(VLOOKUP($B162,Kraftvärmeprod!$B$1:$AH$479,MATCH(L$2,Kraftvärmeprod!$B$1:$AG$1,0),FALSE)/1,0)-IFERROR(VLOOKUP($B162,'Slutlig allokering kvv'!$B$2:$AC$462,MATCH(L$3,'Slutlig allokering kvv'!$B$1:$AJ$1,0),FALSE)/1,0)</f>
        <v>0</v>
      </c>
      <c r="M162" s="40">
        <f>IFERROR(VLOOKUP($B162,Miljö!$B$1:$S$477,MATCH(M$2,Miljö!$B$1:$X$1,0),FALSE)/1,0)-IFERROR(VLOOKUP($B162,'Slutlig allokering kvv'!$B$2:$AC$462,MATCH(M$3,'Slutlig allokering kvv'!$B$1:$AJ$1,0),FALSE)/1,0)</f>
        <v>0</v>
      </c>
      <c r="N162">
        <f>IFERROR(VLOOKUP($B162,Kraftvärmeprod!$B$1:$AH$479,MATCH(N$2,Kraftvärmeprod!$B$1:$AG$1,0),FALSE)/1,0)-IFERROR(VLOOKUP($B162,'Slutlig allokering kvv'!$B$2:$AC$462,MATCH(N$3,'Slutlig allokering kvv'!$B$1:$AJ$1,0),FALSE)/1,0)</f>
        <v>0</v>
      </c>
      <c r="O162">
        <f>IFERROR(VLOOKUP($B162,Kraftvärmeprod!$B$1:$AH$479,MATCH(O$2,Kraftvärmeprod!$B$1:$AG$1,0),FALSE)/1,0)-IFERROR(VLOOKUP($B162,'Slutlig allokering kvv'!$B$2:$AC$462,MATCH(O$3,'Slutlig allokering kvv'!$B$1:$AJ$1,0),FALSE)/1,0)</f>
        <v>0</v>
      </c>
      <c r="P162">
        <f>IFERROR(VLOOKUP($B162,Kraftvärmeprod!$B$1:$AH$479,MATCH(P$2,Kraftvärmeprod!$B$1:$AG$1,0),FALSE)/1,0)-IFERROR(VLOOKUP($B162,'Slutlig allokering kvv'!$B$2:$AC$462,MATCH(P$3,'Slutlig allokering kvv'!$B$1:$AJ$1,0),FALSE)/1,0)</f>
        <v>0</v>
      </c>
      <c r="Q162">
        <f>IFERROR(VLOOKUP($B162,Kraftvärmeprod!$B$1:$AH$479,MATCH(Q$2,Kraftvärmeprod!$B$1:$AG$1,0),FALSE)/1,0)-IFERROR(VLOOKUP($B162,'Slutlig allokering kvv'!$B$2:$AC$462,MATCH(Q$3,'Slutlig allokering kvv'!$B$1:$AJ$1,0),FALSE)/1,0)</f>
        <v>0</v>
      </c>
      <c r="R162">
        <f>IFERROR(VLOOKUP($B162,Kraftvärmeprod!$B$1:$AH$479,MATCH(R$2,Kraftvärmeprod!$B$1:$AG$1,0),FALSE)/1,0)-IFERROR(VLOOKUP($B162,'Slutlig allokering kvv'!$B$2:$AC$462,MATCH(R$3,'Slutlig allokering kvv'!$B$1:$AJ$1,0),FALSE)/1,0)</f>
        <v>0</v>
      </c>
      <c r="S162">
        <f>IFERROR(VLOOKUP($B162,Kraftvärmeprod!$B$1:$AH$479,MATCH(S$2,Kraftvärmeprod!$B$1:$AG$1,0),FALSE)/1,0)-IFERROR(VLOOKUP($B162,'Slutlig allokering kvv'!$B$2:$AC$462,MATCH(S$3,'Slutlig allokering kvv'!$B$1:$AJ$1,0),FALSE)/1,0)</f>
        <v>0</v>
      </c>
      <c r="T162">
        <f>IFERROR(VLOOKUP($B162,Kraftvärmeprod!$B$1:$AH$479,MATCH(T$2,Kraftvärmeprod!$B$1:$AG$1,0),FALSE)/1,0)-IFERROR(VLOOKUP($B162,'Slutlig allokering kvv'!$B$2:$AC$462,MATCH(T$3,'Slutlig allokering kvv'!$B$1:$AJ$1,0),FALSE)/1,0)</f>
        <v>0</v>
      </c>
      <c r="U162">
        <f>IFERROR(VLOOKUP($B162,Kraftvärmeprod!$B$1:$AH$479,MATCH(U$2,Kraftvärmeprod!$B$1:$AG$1,0),FALSE)/1,0)-IFERROR(VLOOKUP($B162,'Slutlig allokering kvv'!$B$2:$AC$462,MATCH(U$3,'Slutlig allokering kvv'!$B$1:$AJ$1,0),FALSE)/1,0)</f>
        <v>0</v>
      </c>
      <c r="V162">
        <f>IFERROR(VLOOKUP($B162,Kraftvärmeprod!$B$1:$AH$479,MATCH(V$2,Kraftvärmeprod!$B$1:$AG$1,0),FALSE)/1,0)-IFERROR(VLOOKUP($B162,'Slutlig allokering kvv'!$B$2:$AC$462,MATCH(V$3,'Slutlig allokering kvv'!$B$1:$AJ$1,0),FALSE)/1,0)</f>
        <v>0</v>
      </c>
      <c r="W162">
        <f>IFERROR(VLOOKUP($B162,Kraftvärmeprod!$B$1:$AH$479,MATCH(W$2,Kraftvärmeprod!$B$1:$AG$1,0),FALSE)/1,0)-IFERROR(VLOOKUP($B162,'Slutlig allokering kvv'!$B$2:$AC$462,MATCH(W$3,'Slutlig allokering kvv'!$B$1:$AJ$1,0),FALSE)/1,0)</f>
        <v>0</v>
      </c>
      <c r="X162">
        <f>IFERROR(VLOOKUP($B162,Kraftvärmeprod!$B$1:$AH$479,MATCH(X$2,Kraftvärmeprod!$B$1:$AG$1,0),FALSE)/1,0)-IFERROR(VLOOKUP($B162,'Slutlig allokering kvv'!$B$2:$AC$462,MATCH(X$3,'Slutlig allokering kvv'!$B$1:$AJ$1,0),FALSE)/1,0)</f>
        <v>0</v>
      </c>
      <c r="Y162">
        <f>IFERROR(VLOOKUP($B162,Kraftvärmeprod!$B$1:$AH$479,MATCH(Y$2,Kraftvärmeprod!$B$1:$AG$1,0),FALSE)/1,0)-IFERROR(VLOOKUP($B162,'Slutlig allokering kvv'!$B$2:$AC$462,MATCH(Y$3,'Slutlig allokering kvv'!$B$1:$AJ$1,0),FALSE)/1,0)</f>
        <v>0</v>
      </c>
      <c r="Z162">
        <f>IFERROR(VLOOKUP($B162,Kraftvärmeprod!$B$1:$AH$479,MATCH(Z$2,Kraftvärmeprod!$B$1:$AG$1,0),FALSE)/1,0)-IFERROR(VLOOKUP($B162,'Slutlig allokering kvv'!$B$2:$AC$462,MATCH(Z$3,'Slutlig allokering kvv'!$B$1:$AJ$1,0),FALSE)/1,0)</f>
        <v>0</v>
      </c>
      <c r="AA162">
        <f>IFERROR(VLOOKUP($B162,Kraftvärmeprod!$B$1:$AH$479,MATCH(AA$2,Kraftvärmeprod!$B$1:$AG$1,0),FALSE)/1,0)-IFERROR(VLOOKUP($B162,'Slutlig allokering kvv'!$B$2:$AC$462,MATCH(AA$3,'Slutlig allokering kvv'!$B$1:$AJ$1,0),FALSE)/1,0)</f>
        <v>0</v>
      </c>
      <c r="AB162">
        <f>IFERROR(VLOOKUP($B162,Kraftvärmeprod!$B$1:$AH$479,MATCH(AB$2,Kraftvärmeprod!$B$1:$AG$1,0),FALSE)/1,0)-IFERROR(VLOOKUP($B162,'Slutlig allokering kvv'!$B$2:$AC$462,MATCH(AB$3,'Slutlig allokering kvv'!$B$1:$AJ$1,0),FALSE)/1,0)</f>
        <v>0</v>
      </c>
      <c r="AE162">
        <f t="shared" si="4"/>
        <v>0</v>
      </c>
      <c r="AG162">
        <f>IFERROR(VLOOKUP(B162,'Slutlig allokering kvv'!$B$2:$AJ$462,MATCH("Summa justerad allokerad tillförd energi (utan hjälpel och rökgaskondensering):",'Slutlig allokering kvv'!$B$1:$AK$1,0),FALSE)/1,"")</f>
        <v>0</v>
      </c>
      <c r="AI162" s="23" t="str">
        <f>IFERROR(1-VLOOKUP(B162,'Slutlig allokering kvv'!$B$2:$AJ$462,MATCH("Andel av bränsle i kvv som allokerats till värme, exklusive rökgaskondensering och hjälpel",'Slutlig allokering kvv'!$B$1:$AK$1,0),FALSE),"")</f>
        <v/>
      </c>
      <c r="AK162" s="23" t="str">
        <f t="shared" si="5"/>
        <v/>
      </c>
    </row>
    <row r="163" spans="1:37" x14ac:dyDescent="0.25">
      <c r="A163" s="2" t="s">
        <v>228</v>
      </c>
      <c r="B163" s="2" t="s">
        <v>232</v>
      </c>
      <c r="C163" s="2">
        <f>IFERROR(VLOOKUP($B163,Kraftvärmeprod!$B$1:$AH$479,MATCH(C$3,Kraftvärmeprod!$B$1:$AG$1,0),FALSE)/1,"")</f>
        <v>66.099999999999994</v>
      </c>
      <c r="D163" s="2">
        <f>IFERROR(VLOOKUP($B163,Kraftvärmeprod!$B$1:$AH$479,MATCH(D$3,Kraftvärmeprod!$B$1:$AG$1,0),FALSE)/1,"")</f>
        <v>7.25</v>
      </c>
      <c r="E163">
        <f>IFERROR(VLOOKUP($B163,Kraftvärmeprod!$B$1:$AH$479,MATCH(E$2,Kraftvärmeprod!$B$1:$AG$1,0),FALSE)/1,0)-IFERROR(VLOOKUP($B163,'Slutlig allokering kvv'!$B$2:$AC$462,MATCH(E$3,'Slutlig allokering kvv'!$B$1:$AJ$1,0),FALSE)/1,0)</f>
        <v>0</v>
      </c>
      <c r="F163">
        <f>IFERROR(VLOOKUP($B163,Kraftvärmeprod!$B$1:$AH$479,MATCH(F$2,Kraftvärmeprod!$B$1:$AG$1,0),FALSE)/1,0)-IFERROR(VLOOKUP($B163,'Slutlig allokering kvv'!$B$2:$AC$462,MATCH(F$3,'Slutlig allokering kvv'!$B$1:$AJ$1,0),FALSE)/1,0)</f>
        <v>0</v>
      </c>
      <c r="G163">
        <f>IFERROR(VLOOKUP($B163,Kraftvärmeprod!$B$1:$AH$479,MATCH(G$2,Kraftvärmeprod!$B$1:$AG$1,0),FALSE)/1,0)-IFERROR(VLOOKUP($B163,'Slutlig allokering kvv'!$B$2:$AC$462,MATCH(G$3,'Slutlig allokering kvv'!$B$1:$AJ$1,0),FALSE)/1,0)</f>
        <v>6.5578000000000003</v>
      </c>
      <c r="H163">
        <f>IFERROR(VLOOKUP($B163,Kraftvärmeprod!$B$1:$AH$479,MATCH(H$2,Kraftvärmeprod!$B$1:$AG$1,0),FALSE)/1,0)-IFERROR(VLOOKUP($B163,'Slutlig allokering kvv'!$B$2:$AC$462,MATCH(H$3,'Slutlig allokering kvv'!$B$1:$AJ$1,0),FALSE)/1,0)</f>
        <v>0</v>
      </c>
      <c r="I163">
        <f>IFERROR(VLOOKUP($B163,Kraftvärmeprod!$B$1:$AH$479,MATCH(I$2,Kraftvärmeprod!$B$1:$AG$1,0),FALSE)/1,0)-IFERROR(VLOOKUP($B163,'Slutlig allokering kvv'!$B$2:$AC$462,MATCH(I$3,'Slutlig allokering kvv'!$B$1:$AJ$1,0),FALSE)/1,0)</f>
        <v>0</v>
      </c>
      <c r="J163">
        <f>IFERROR(VLOOKUP($B163,Kraftvärmeprod!$B$1:$AH$479,MATCH(J$2,Kraftvärmeprod!$B$1:$AG$1,0),FALSE)/1,0)-IFERROR(VLOOKUP($B163,'Slutlig allokering kvv'!$B$2:$AC$462,MATCH(J$3,'Slutlig allokering kvv'!$B$1:$AJ$1,0),FALSE)/1,0)</f>
        <v>0</v>
      </c>
      <c r="K163">
        <f>IFERROR(VLOOKUP($B163,Kraftvärmeprod!$B$1:$AH$479,MATCH(K$2,Kraftvärmeprod!$B$1:$AG$1,0),FALSE)/1,0)-IFERROR(VLOOKUP($B163,'Slutlig allokering kvv'!$B$2:$AC$462,MATCH(K$3,'Slutlig allokering kvv'!$B$1:$AJ$1,0),FALSE)/1,0)</f>
        <v>0</v>
      </c>
      <c r="L163">
        <f>IFERROR(VLOOKUP($B163,Kraftvärmeprod!$B$1:$AH$479,MATCH(L$2,Kraftvärmeprod!$B$1:$AG$1,0),FALSE)/1,0)-IFERROR(VLOOKUP($B163,'Slutlig allokering kvv'!$B$2:$AC$462,MATCH(L$3,'Slutlig allokering kvv'!$B$1:$AJ$1,0),FALSE)/1,0)</f>
        <v>10.937000000000005</v>
      </c>
      <c r="M163" s="40">
        <f>IFERROR(VLOOKUP($B163,Miljö!$B$1:$S$477,MATCH(M$2,Miljö!$B$1:$X$1,0),FALSE)/1,0)-IFERROR(VLOOKUP($B163,'Slutlig allokering kvv'!$B$2:$AC$462,MATCH(M$3,'Slutlig allokering kvv'!$B$1:$AJ$1,0),FALSE)/1,0)</f>
        <v>0.92697999999999992</v>
      </c>
      <c r="N163">
        <f>IFERROR(VLOOKUP($B163,Kraftvärmeprod!$B$1:$AH$479,MATCH(N$2,Kraftvärmeprod!$B$1:$AG$1,0),FALSE)/1,0)-IFERROR(VLOOKUP($B163,'Slutlig allokering kvv'!$B$2:$AC$462,MATCH(N$3,'Slutlig allokering kvv'!$B$1:$AJ$1,0),FALSE)/1,0)</f>
        <v>0</v>
      </c>
      <c r="O163">
        <f>IFERROR(VLOOKUP($B163,Kraftvärmeprod!$B$1:$AH$479,MATCH(O$2,Kraftvärmeprod!$B$1:$AG$1,0),FALSE)/1,0)-IFERROR(VLOOKUP($B163,'Slutlig allokering kvv'!$B$2:$AC$462,MATCH(O$3,'Slutlig allokering kvv'!$B$1:$AJ$1,0),FALSE)/1,0)</f>
        <v>0</v>
      </c>
      <c r="P163">
        <f>IFERROR(VLOOKUP($B163,Kraftvärmeprod!$B$1:$AH$479,MATCH(P$2,Kraftvärmeprod!$B$1:$AG$1,0),FALSE)/1,0)-IFERROR(VLOOKUP($B163,'Slutlig allokering kvv'!$B$2:$AC$462,MATCH(P$3,'Slutlig allokering kvv'!$B$1:$AJ$1,0),FALSE)/1,0)</f>
        <v>0</v>
      </c>
      <c r="Q163">
        <f>IFERROR(VLOOKUP($B163,Kraftvärmeprod!$B$1:$AH$479,MATCH(Q$2,Kraftvärmeprod!$B$1:$AG$1,0),FALSE)/1,0)-IFERROR(VLOOKUP($B163,'Slutlig allokering kvv'!$B$2:$AC$462,MATCH(Q$3,'Slutlig allokering kvv'!$B$1:$AJ$1,0),FALSE)/1,0)</f>
        <v>0</v>
      </c>
      <c r="R163">
        <f>IFERROR(VLOOKUP($B163,Kraftvärmeprod!$B$1:$AH$479,MATCH(R$2,Kraftvärmeprod!$B$1:$AG$1,0),FALSE)/1,0)-IFERROR(VLOOKUP($B163,'Slutlig allokering kvv'!$B$2:$AC$462,MATCH(R$3,'Slutlig allokering kvv'!$B$1:$AJ$1,0),FALSE)/1,0)</f>
        <v>4.4015000000000004</v>
      </c>
      <c r="S163">
        <f>IFERROR(VLOOKUP($B163,Kraftvärmeprod!$B$1:$AH$479,MATCH(S$2,Kraftvärmeprod!$B$1:$AG$1,0),FALSE)/1,0)-IFERROR(VLOOKUP($B163,'Slutlig allokering kvv'!$B$2:$AC$462,MATCH(S$3,'Slutlig allokering kvv'!$B$1:$AJ$1,0),FALSE)/1,0)</f>
        <v>0</v>
      </c>
      <c r="T163">
        <f>IFERROR(VLOOKUP($B163,Kraftvärmeprod!$B$1:$AH$479,MATCH(T$2,Kraftvärmeprod!$B$1:$AG$1,0),FALSE)/1,0)-IFERROR(VLOOKUP($B163,'Slutlig allokering kvv'!$B$2:$AC$462,MATCH(T$3,'Slutlig allokering kvv'!$B$1:$AJ$1,0),FALSE)/1,0)</f>
        <v>0</v>
      </c>
      <c r="U163">
        <f>IFERROR(VLOOKUP($B163,Kraftvärmeprod!$B$1:$AH$479,MATCH(U$2,Kraftvärmeprod!$B$1:$AG$1,0),FALSE)/1,0)-IFERROR(VLOOKUP($B163,'Slutlig allokering kvv'!$B$2:$AC$462,MATCH(U$3,'Slutlig allokering kvv'!$B$1:$AJ$1,0),FALSE)/1,0)</f>
        <v>0</v>
      </c>
      <c r="V163">
        <f>IFERROR(VLOOKUP($B163,Kraftvärmeprod!$B$1:$AH$479,MATCH(V$2,Kraftvärmeprod!$B$1:$AG$1,0),FALSE)/1,0)-IFERROR(VLOOKUP($B163,'Slutlig allokering kvv'!$B$2:$AC$462,MATCH(V$3,'Slutlig allokering kvv'!$B$1:$AJ$1,0),FALSE)/1,0)</f>
        <v>0</v>
      </c>
      <c r="W163">
        <f>IFERROR(VLOOKUP($B163,Kraftvärmeprod!$B$1:$AH$479,MATCH(W$2,Kraftvärmeprod!$B$1:$AG$1,0),FALSE)/1,0)-IFERROR(VLOOKUP($B163,'Slutlig allokering kvv'!$B$2:$AC$462,MATCH(W$3,'Slutlig allokering kvv'!$B$1:$AJ$1,0),FALSE)/1,0)</f>
        <v>0</v>
      </c>
      <c r="X163">
        <f>IFERROR(VLOOKUP($B163,Kraftvärmeprod!$B$1:$AH$479,MATCH(X$2,Kraftvärmeprod!$B$1:$AG$1,0),FALSE)/1,0)-IFERROR(VLOOKUP($B163,'Slutlig allokering kvv'!$B$2:$AC$462,MATCH(X$3,'Slutlig allokering kvv'!$B$1:$AJ$1,0),FALSE)/1,0)</f>
        <v>0</v>
      </c>
      <c r="Y163">
        <f>IFERROR(VLOOKUP($B163,Kraftvärmeprod!$B$1:$AH$479,MATCH(Y$2,Kraftvärmeprod!$B$1:$AG$1,0),FALSE)/1,0)-IFERROR(VLOOKUP($B163,'Slutlig allokering kvv'!$B$2:$AC$462,MATCH(Y$3,'Slutlig allokering kvv'!$B$1:$AJ$1,0),FALSE)/1,0)</f>
        <v>0</v>
      </c>
      <c r="Z163">
        <f>IFERROR(VLOOKUP($B163,Kraftvärmeprod!$B$1:$AH$479,MATCH(Z$2,Kraftvärmeprod!$B$1:$AG$1,0),FALSE)/1,0)-IFERROR(VLOOKUP($B163,'Slutlig allokering kvv'!$B$2:$AC$462,MATCH(Z$3,'Slutlig allokering kvv'!$B$1:$AJ$1,0),FALSE)/1,0)</f>
        <v>0</v>
      </c>
      <c r="AA163">
        <f>IFERROR(VLOOKUP($B163,Kraftvärmeprod!$B$1:$AH$479,MATCH(AA$2,Kraftvärmeprod!$B$1:$AG$1,0),FALSE)/1,0)-IFERROR(VLOOKUP($B163,'Slutlig allokering kvv'!$B$2:$AC$462,MATCH(AA$3,'Slutlig allokering kvv'!$B$1:$AJ$1,0),FALSE)/1,0)</f>
        <v>0</v>
      </c>
      <c r="AB163">
        <f>IFERROR(VLOOKUP($B163,Kraftvärmeprod!$B$1:$AH$479,MATCH(AB$2,Kraftvärmeprod!$B$1:$AG$1,0),FALSE)/1,0)-IFERROR(VLOOKUP($B163,'Slutlig allokering kvv'!$B$2:$AC$462,MATCH(AB$3,'Slutlig allokering kvv'!$B$1:$AJ$1,0),FALSE)/1,0)</f>
        <v>0</v>
      </c>
      <c r="AE163">
        <f t="shared" si="4"/>
        <v>21.896300000000004</v>
      </c>
      <c r="AG163">
        <f>IFERROR(VLOOKUP(B163,'Slutlig allokering kvv'!$B$2:$AJ$462,MATCH("Summa justerad allokerad tillförd energi (utan hjälpel och rökgaskondensering):",'Slutlig allokering kvv'!$B$1:$AK$1,0),FALSE)/1,"")</f>
        <v>76.603699999999989</v>
      </c>
      <c r="AI163" s="23">
        <f>IFERROR(1-VLOOKUP(B163,'Slutlig allokering kvv'!$B$2:$AJ$462,MATCH("Andel av bränsle i kvv som allokerats till värme, exklusive rökgaskondensering och hjälpel",'Slutlig allokering kvv'!$B$1:$AK$1,0),FALSE),"")</f>
        <v>0.22229746192893407</v>
      </c>
      <c r="AK163" s="23">
        <f t="shared" si="5"/>
        <v>0.22229746192893404</v>
      </c>
    </row>
    <row r="164" spans="1:37" x14ac:dyDescent="0.25">
      <c r="A164" s="2" t="s">
        <v>233</v>
      </c>
      <c r="B164" s="2" t="s">
        <v>234</v>
      </c>
      <c r="C164" s="2" t="str">
        <f>IFERROR(VLOOKUP($B164,Kraftvärmeprod!$B$1:$AH$479,MATCH(C$3,Kraftvärmeprod!$B$1:$AG$1,0),FALSE)/1,"")</f>
        <v/>
      </c>
      <c r="D164" s="2" t="str">
        <f>IFERROR(VLOOKUP($B164,Kraftvärmeprod!$B$1:$AH$479,MATCH(D$3,Kraftvärmeprod!$B$1:$AG$1,0),FALSE)/1,"")</f>
        <v/>
      </c>
      <c r="E164">
        <f>IFERROR(VLOOKUP($B164,Kraftvärmeprod!$B$1:$AH$479,MATCH(E$2,Kraftvärmeprod!$B$1:$AG$1,0),FALSE)/1,0)-IFERROR(VLOOKUP($B164,'Slutlig allokering kvv'!$B$2:$AC$462,MATCH(E$3,'Slutlig allokering kvv'!$B$1:$AJ$1,0),FALSE)/1,0)</f>
        <v>0</v>
      </c>
      <c r="F164">
        <f>IFERROR(VLOOKUP($B164,Kraftvärmeprod!$B$1:$AH$479,MATCH(F$2,Kraftvärmeprod!$B$1:$AG$1,0),FALSE)/1,0)-IFERROR(VLOOKUP($B164,'Slutlig allokering kvv'!$B$2:$AC$462,MATCH(F$3,'Slutlig allokering kvv'!$B$1:$AJ$1,0),FALSE)/1,0)</f>
        <v>0</v>
      </c>
      <c r="G164">
        <f>IFERROR(VLOOKUP($B164,Kraftvärmeprod!$B$1:$AH$479,MATCH(G$2,Kraftvärmeprod!$B$1:$AG$1,0),FALSE)/1,0)-IFERROR(VLOOKUP($B164,'Slutlig allokering kvv'!$B$2:$AC$462,MATCH(G$3,'Slutlig allokering kvv'!$B$1:$AJ$1,0),FALSE)/1,0)</f>
        <v>0</v>
      </c>
      <c r="H164">
        <f>IFERROR(VLOOKUP($B164,Kraftvärmeprod!$B$1:$AH$479,MATCH(H$2,Kraftvärmeprod!$B$1:$AG$1,0),FALSE)/1,0)-IFERROR(VLOOKUP($B164,'Slutlig allokering kvv'!$B$2:$AC$462,MATCH(H$3,'Slutlig allokering kvv'!$B$1:$AJ$1,0),FALSE)/1,0)</f>
        <v>0</v>
      </c>
      <c r="I164">
        <f>IFERROR(VLOOKUP($B164,Kraftvärmeprod!$B$1:$AH$479,MATCH(I$2,Kraftvärmeprod!$B$1:$AG$1,0),FALSE)/1,0)-IFERROR(VLOOKUP($B164,'Slutlig allokering kvv'!$B$2:$AC$462,MATCH(I$3,'Slutlig allokering kvv'!$B$1:$AJ$1,0),FALSE)/1,0)</f>
        <v>0</v>
      </c>
      <c r="J164">
        <f>IFERROR(VLOOKUP($B164,Kraftvärmeprod!$B$1:$AH$479,MATCH(J$2,Kraftvärmeprod!$B$1:$AG$1,0),FALSE)/1,0)-IFERROR(VLOOKUP($B164,'Slutlig allokering kvv'!$B$2:$AC$462,MATCH(J$3,'Slutlig allokering kvv'!$B$1:$AJ$1,0),FALSE)/1,0)</f>
        <v>0</v>
      </c>
      <c r="K164">
        <f>IFERROR(VLOOKUP($B164,Kraftvärmeprod!$B$1:$AH$479,MATCH(K$2,Kraftvärmeprod!$B$1:$AG$1,0),FALSE)/1,0)-IFERROR(VLOOKUP($B164,'Slutlig allokering kvv'!$B$2:$AC$462,MATCH(K$3,'Slutlig allokering kvv'!$B$1:$AJ$1,0),FALSE)/1,0)</f>
        <v>0</v>
      </c>
      <c r="L164">
        <f>IFERROR(VLOOKUP($B164,Kraftvärmeprod!$B$1:$AH$479,MATCH(L$2,Kraftvärmeprod!$B$1:$AG$1,0),FALSE)/1,0)-IFERROR(VLOOKUP($B164,'Slutlig allokering kvv'!$B$2:$AC$462,MATCH(L$3,'Slutlig allokering kvv'!$B$1:$AJ$1,0),FALSE)/1,0)</f>
        <v>0</v>
      </c>
      <c r="M164" s="40">
        <f>IFERROR(VLOOKUP($B164,Miljö!$B$1:$S$477,MATCH(M$2,Miljö!$B$1:$X$1,0),FALSE)/1,0)-IFERROR(VLOOKUP($B164,'Slutlig allokering kvv'!$B$2:$AC$462,MATCH(M$3,'Slutlig allokering kvv'!$B$1:$AJ$1,0),FALSE)/1,0)</f>
        <v>0</v>
      </c>
      <c r="N164">
        <f>IFERROR(VLOOKUP($B164,Kraftvärmeprod!$B$1:$AH$479,MATCH(N$2,Kraftvärmeprod!$B$1:$AG$1,0),FALSE)/1,0)-IFERROR(VLOOKUP($B164,'Slutlig allokering kvv'!$B$2:$AC$462,MATCH(N$3,'Slutlig allokering kvv'!$B$1:$AJ$1,0),FALSE)/1,0)</f>
        <v>0</v>
      </c>
      <c r="O164">
        <f>IFERROR(VLOOKUP($B164,Kraftvärmeprod!$B$1:$AH$479,MATCH(O$2,Kraftvärmeprod!$B$1:$AG$1,0),FALSE)/1,0)-IFERROR(VLOOKUP($B164,'Slutlig allokering kvv'!$B$2:$AC$462,MATCH(O$3,'Slutlig allokering kvv'!$B$1:$AJ$1,0),FALSE)/1,0)</f>
        <v>0</v>
      </c>
      <c r="P164">
        <f>IFERROR(VLOOKUP($B164,Kraftvärmeprod!$B$1:$AH$479,MATCH(P$2,Kraftvärmeprod!$B$1:$AG$1,0),FALSE)/1,0)-IFERROR(VLOOKUP($B164,'Slutlig allokering kvv'!$B$2:$AC$462,MATCH(P$3,'Slutlig allokering kvv'!$B$1:$AJ$1,0),FALSE)/1,0)</f>
        <v>0</v>
      </c>
      <c r="Q164">
        <f>IFERROR(VLOOKUP($B164,Kraftvärmeprod!$B$1:$AH$479,MATCH(Q$2,Kraftvärmeprod!$B$1:$AG$1,0),FALSE)/1,0)-IFERROR(VLOOKUP($B164,'Slutlig allokering kvv'!$B$2:$AC$462,MATCH(Q$3,'Slutlig allokering kvv'!$B$1:$AJ$1,0),FALSE)/1,0)</f>
        <v>0</v>
      </c>
      <c r="R164">
        <f>IFERROR(VLOOKUP($B164,Kraftvärmeprod!$B$1:$AH$479,MATCH(R$2,Kraftvärmeprod!$B$1:$AG$1,0),FALSE)/1,0)-IFERROR(VLOOKUP($B164,'Slutlig allokering kvv'!$B$2:$AC$462,MATCH(R$3,'Slutlig allokering kvv'!$B$1:$AJ$1,0),FALSE)/1,0)</f>
        <v>0</v>
      </c>
      <c r="S164">
        <f>IFERROR(VLOOKUP($B164,Kraftvärmeprod!$B$1:$AH$479,MATCH(S$2,Kraftvärmeprod!$B$1:$AG$1,0),FALSE)/1,0)-IFERROR(VLOOKUP($B164,'Slutlig allokering kvv'!$B$2:$AC$462,MATCH(S$3,'Slutlig allokering kvv'!$B$1:$AJ$1,0),FALSE)/1,0)</f>
        <v>0</v>
      </c>
      <c r="T164">
        <f>IFERROR(VLOOKUP($B164,Kraftvärmeprod!$B$1:$AH$479,MATCH(T$2,Kraftvärmeprod!$B$1:$AG$1,0),FALSE)/1,0)-IFERROR(VLOOKUP($B164,'Slutlig allokering kvv'!$B$2:$AC$462,MATCH(T$3,'Slutlig allokering kvv'!$B$1:$AJ$1,0),FALSE)/1,0)</f>
        <v>0</v>
      </c>
      <c r="U164">
        <f>IFERROR(VLOOKUP($B164,Kraftvärmeprod!$B$1:$AH$479,MATCH(U$2,Kraftvärmeprod!$B$1:$AG$1,0),FALSE)/1,0)-IFERROR(VLOOKUP($B164,'Slutlig allokering kvv'!$B$2:$AC$462,MATCH(U$3,'Slutlig allokering kvv'!$B$1:$AJ$1,0),FALSE)/1,0)</f>
        <v>0</v>
      </c>
      <c r="V164">
        <f>IFERROR(VLOOKUP($B164,Kraftvärmeprod!$B$1:$AH$479,MATCH(V$2,Kraftvärmeprod!$B$1:$AG$1,0),FALSE)/1,0)-IFERROR(VLOOKUP($B164,'Slutlig allokering kvv'!$B$2:$AC$462,MATCH(V$3,'Slutlig allokering kvv'!$B$1:$AJ$1,0),FALSE)/1,0)</f>
        <v>0</v>
      </c>
      <c r="W164">
        <f>IFERROR(VLOOKUP($B164,Kraftvärmeprod!$B$1:$AH$479,MATCH(W$2,Kraftvärmeprod!$B$1:$AG$1,0),FALSE)/1,0)-IFERROR(VLOOKUP($B164,'Slutlig allokering kvv'!$B$2:$AC$462,MATCH(W$3,'Slutlig allokering kvv'!$B$1:$AJ$1,0),FALSE)/1,0)</f>
        <v>0</v>
      </c>
      <c r="X164">
        <f>IFERROR(VLOOKUP($B164,Kraftvärmeprod!$B$1:$AH$479,MATCH(X$2,Kraftvärmeprod!$B$1:$AG$1,0),FALSE)/1,0)-IFERROR(VLOOKUP($B164,'Slutlig allokering kvv'!$B$2:$AC$462,MATCH(X$3,'Slutlig allokering kvv'!$B$1:$AJ$1,0),FALSE)/1,0)</f>
        <v>0</v>
      </c>
      <c r="Y164">
        <f>IFERROR(VLOOKUP($B164,Kraftvärmeprod!$B$1:$AH$479,MATCH(Y$2,Kraftvärmeprod!$B$1:$AG$1,0),FALSE)/1,0)-IFERROR(VLOOKUP($B164,'Slutlig allokering kvv'!$B$2:$AC$462,MATCH(Y$3,'Slutlig allokering kvv'!$B$1:$AJ$1,0),FALSE)/1,0)</f>
        <v>0</v>
      </c>
      <c r="Z164">
        <f>IFERROR(VLOOKUP($B164,Kraftvärmeprod!$B$1:$AH$479,MATCH(Z$2,Kraftvärmeprod!$B$1:$AG$1,0),FALSE)/1,0)-IFERROR(VLOOKUP($B164,'Slutlig allokering kvv'!$B$2:$AC$462,MATCH(Z$3,'Slutlig allokering kvv'!$B$1:$AJ$1,0),FALSE)/1,0)</f>
        <v>0</v>
      </c>
      <c r="AA164">
        <f>IFERROR(VLOOKUP($B164,Kraftvärmeprod!$B$1:$AH$479,MATCH(AA$2,Kraftvärmeprod!$B$1:$AG$1,0),FALSE)/1,0)-IFERROR(VLOOKUP($B164,'Slutlig allokering kvv'!$B$2:$AC$462,MATCH(AA$3,'Slutlig allokering kvv'!$B$1:$AJ$1,0),FALSE)/1,0)</f>
        <v>0</v>
      </c>
      <c r="AB164">
        <f>IFERROR(VLOOKUP($B164,Kraftvärmeprod!$B$1:$AH$479,MATCH(AB$2,Kraftvärmeprod!$B$1:$AG$1,0),FALSE)/1,0)-IFERROR(VLOOKUP($B164,'Slutlig allokering kvv'!$B$2:$AC$462,MATCH(AB$3,'Slutlig allokering kvv'!$B$1:$AJ$1,0),FALSE)/1,0)</f>
        <v>0</v>
      </c>
      <c r="AE164">
        <f t="shared" si="4"/>
        <v>0</v>
      </c>
      <c r="AG164">
        <f>IFERROR(VLOOKUP(B164,'Slutlig allokering kvv'!$B$2:$AJ$462,MATCH("Summa justerad allokerad tillförd energi (utan hjälpel och rökgaskondensering):",'Slutlig allokering kvv'!$B$1:$AK$1,0),FALSE)/1,"")</f>
        <v>0</v>
      </c>
      <c r="AI164" s="23" t="str">
        <f>IFERROR(1-VLOOKUP(B164,'Slutlig allokering kvv'!$B$2:$AJ$462,MATCH("Andel av bränsle i kvv som allokerats till värme, exklusive rökgaskondensering och hjälpel",'Slutlig allokering kvv'!$B$1:$AK$1,0),FALSE),"")</f>
        <v/>
      </c>
      <c r="AK164" s="23" t="str">
        <f t="shared" si="5"/>
        <v/>
      </c>
    </row>
    <row r="165" spans="1:37" x14ac:dyDescent="0.25">
      <c r="A165" s="2" t="s">
        <v>233</v>
      </c>
      <c r="B165" s="2" t="s">
        <v>235</v>
      </c>
      <c r="C165" s="2" t="str">
        <f>IFERROR(VLOOKUP($B165,Kraftvärmeprod!$B$1:$AH$479,MATCH(C$3,Kraftvärmeprod!$B$1:$AG$1,0),FALSE)/1,"")</f>
        <v/>
      </c>
      <c r="D165" s="2" t="str">
        <f>IFERROR(VLOOKUP($B165,Kraftvärmeprod!$B$1:$AH$479,MATCH(D$3,Kraftvärmeprod!$B$1:$AG$1,0),FALSE)/1,"")</f>
        <v/>
      </c>
      <c r="E165">
        <f>IFERROR(VLOOKUP($B165,Kraftvärmeprod!$B$1:$AH$479,MATCH(E$2,Kraftvärmeprod!$B$1:$AG$1,0),FALSE)/1,0)-IFERROR(VLOOKUP($B165,'Slutlig allokering kvv'!$B$2:$AC$462,MATCH(E$3,'Slutlig allokering kvv'!$B$1:$AJ$1,0),FALSE)/1,0)</f>
        <v>0</v>
      </c>
      <c r="F165">
        <f>IFERROR(VLOOKUP($B165,Kraftvärmeprod!$B$1:$AH$479,MATCH(F$2,Kraftvärmeprod!$B$1:$AG$1,0),FALSE)/1,0)-IFERROR(VLOOKUP($B165,'Slutlig allokering kvv'!$B$2:$AC$462,MATCH(F$3,'Slutlig allokering kvv'!$B$1:$AJ$1,0),FALSE)/1,0)</f>
        <v>0</v>
      </c>
      <c r="G165">
        <f>IFERROR(VLOOKUP($B165,Kraftvärmeprod!$B$1:$AH$479,MATCH(G$2,Kraftvärmeprod!$B$1:$AG$1,0),FALSE)/1,0)-IFERROR(VLOOKUP($B165,'Slutlig allokering kvv'!$B$2:$AC$462,MATCH(G$3,'Slutlig allokering kvv'!$B$1:$AJ$1,0),FALSE)/1,0)</f>
        <v>0</v>
      </c>
      <c r="H165">
        <f>IFERROR(VLOOKUP($B165,Kraftvärmeprod!$B$1:$AH$479,MATCH(H$2,Kraftvärmeprod!$B$1:$AG$1,0),FALSE)/1,0)-IFERROR(VLOOKUP($B165,'Slutlig allokering kvv'!$B$2:$AC$462,MATCH(H$3,'Slutlig allokering kvv'!$B$1:$AJ$1,0),FALSE)/1,0)</f>
        <v>0</v>
      </c>
      <c r="I165">
        <f>IFERROR(VLOOKUP($B165,Kraftvärmeprod!$B$1:$AH$479,MATCH(I$2,Kraftvärmeprod!$B$1:$AG$1,0),FALSE)/1,0)-IFERROR(VLOOKUP($B165,'Slutlig allokering kvv'!$B$2:$AC$462,MATCH(I$3,'Slutlig allokering kvv'!$B$1:$AJ$1,0),FALSE)/1,0)</f>
        <v>0</v>
      </c>
      <c r="J165">
        <f>IFERROR(VLOOKUP($B165,Kraftvärmeprod!$B$1:$AH$479,MATCH(J$2,Kraftvärmeprod!$B$1:$AG$1,0),FALSE)/1,0)-IFERROR(VLOOKUP($B165,'Slutlig allokering kvv'!$B$2:$AC$462,MATCH(J$3,'Slutlig allokering kvv'!$B$1:$AJ$1,0),FALSE)/1,0)</f>
        <v>0</v>
      </c>
      <c r="K165">
        <f>IFERROR(VLOOKUP($B165,Kraftvärmeprod!$B$1:$AH$479,MATCH(K$2,Kraftvärmeprod!$B$1:$AG$1,0),FALSE)/1,0)-IFERROR(VLOOKUP($B165,'Slutlig allokering kvv'!$B$2:$AC$462,MATCH(K$3,'Slutlig allokering kvv'!$B$1:$AJ$1,0),FALSE)/1,0)</f>
        <v>0</v>
      </c>
      <c r="L165">
        <f>IFERROR(VLOOKUP($B165,Kraftvärmeprod!$B$1:$AH$479,MATCH(L$2,Kraftvärmeprod!$B$1:$AG$1,0),FALSE)/1,0)-IFERROR(VLOOKUP($B165,'Slutlig allokering kvv'!$B$2:$AC$462,MATCH(L$3,'Slutlig allokering kvv'!$B$1:$AJ$1,0),FALSE)/1,0)</f>
        <v>0</v>
      </c>
      <c r="M165" s="40">
        <f>IFERROR(VLOOKUP($B165,Miljö!$B$1:$S$477,MATCH(M$2,Miljö!$B$1:$X$1,0),FALSE)/1,0)-IFERROR(VLOOKUP($B165,'Slutlig allokering kvv'!$B$2:$AC$462,MATCH(M$3,'Slutlig allokering kvv'!$B$1:$AJ$1,0),FALSE)/1,0)</f>
        <v>0</v>
      </c>
      <c r="N165">
        <f>IFERROR(VLOOKUP($B165,Kraftvärmeprod!$B$1:$AH$479,MATCH(N$2,Kraftvärmeprod!$B$1:$AG$1,0),FALSE)/1,0)-IFERROR(VLOOKUP($B165,'Slutlig allokering kvv'!$B$2:$AC$462,MATCH(N$3,'Slutlig allokering kvv'!$B$1:$AJ$1,0),FALSE)/1,0)</f>
        <v>0</v>
      </c>
      <c r="O165">
        <f>IFERROR(VLOOKUP($B165,Kraftvärmeprod!$B$1:$AH$479,MATCH(O$2,Kraftvärmeprod!$B$1:$AG$1,0),FALSE)/1,0)-IFERROR(VLOOKUP($B165,'Slutlig allokering kvv'!$B$2:$AC$462,MATCH(O$3,'Slutlig allokering kvv'!$B$1:$AJ$1,0),FALSE)/1,0)</f>
        <v>0</v>
      </c>
      <c r="P165">
        <f>IFERROR(VLOOKUP($B165,Kraftvärmeprod!$B$1:$AH$479,MATCH(P$2,Kraftvärmeprod!$B$1:$AG$1,0),FALSE)/1,0)-IFERROR(VLOOKUP($B165,'Slutlig allokering kvv'!$B$2:$AC$462,MATCH(P$3,'Slutlig allokering kvv'!$B$1:$AJ$1,0),FALSE)/1,0)</f>
        <v>0</v>
      </c>
      <c r="Q165">
        <f>IFERROR(VLOOKUP($B165,Kraftvärmeprod!$B$1:$AH$479,MATCH(Q$2,Kraftvärmeprod!$B$1:$AG$1,0),FALSE)/1,0)-IFERROR(VLOOKUP($B165,'Slutlig allokering kvv'!$B$2:$AC$462,MATCH(Q$3,'Slutlig allokering kvv'!$B$1:$AJ$1,0),FALSE)/1,0)</f>
        <v>0</v>
      </c>
      <c r="R165">
        <f>IFERROR(VLOOKUP($B165,Kraftvärmeprod!$B$1:$AH$479,MATCH(R$2,Kraftvärmeprod!$B$1:$AG$1,0),FALSE)/1,0)-IFERROR(VLOOKUP($B165,'Slutlig allokering kvv'!$B$2:$AC$462,MATCH(R$3,'Slutlig allokering kvv'!$B$1:$AJ$1,0),FALSE)/1,0)</f>
        <v>0</v>
      </c>
      <c r="S165">
        <f>IFERROR(VLOOKUP($B165,Kraftvärmeprod!$B$1:$AH$479,MATCH(S$2,Kraftvärmeprod!$B$1:$AG$1,0),FALSE)/1,0)-IFERROR(VLOOKUP($B165,'Slutlig allokering kvv'!$B$2:$AC$462,MATCH(S$3,'Slutlig allokering kvv'!$B$1:$AJ$1,0),FALSE)/1,0)</f>
        <v>0</v>
      </c>
      <c r="T165">
        <f>IFERROR(VLOOKUP($B165,Kraftvärmeprod!$B$1:$AH$479,MATCH(T$2,Kraftvärmeprod!$B$1:$AG$1,0),FALSE)/1,0)-IFERROR(VLOOKUP($B165,'Slutlig allokering kvv'!$B$2:$AC$462,MATCH(T$3,'Slutlig allokering kvv'!$B$1:$AJ$1,0),FALSE)/1,0)</f>
        <v>0</v>
      </c>
      <c r="U165">
        <f>IFERROR(VLOOKUP($B165,Kraftvärmeprod!$B$1:$AH$479,MATCH(U$2,Kraftvärmeprod!$B$1:$AG$1,0),FALSE)/1,0)-IFERROR(VLOOKUP($B165,'Slutlig allokering kvv'!$B$2:$AC$462,MATCH(U$3,'Slutlig allokering kvv'!$B$1:$AJ$1,0),FALSE)/1,0)</f>
        <v>0</v>
      </c>
      <c r="V165">
        <f>IFERROR(VLOOKUP($B165,Kraftvärmeprod!$B$1:$AH$479,MATCH(V$2,Kraftvärmeprod!$B$1:$AG$1,0),FALSE)/1,0)-IFERROR(VLOOKUP($B165,'Slutlig allokering kvv'!$B$2:$AC$462,MATCH(V$3,'Slutlig allokering kvv'!$B$1:$AJ$1,0),FALSE)/1,0)</f>
        <v>0</v>
      </c>
      <c r="W165">
        <f>IFERROR(VLOOKUP($B165,Kraftvärmeprod!$B$1:$AH$479,MATCH(W$2,Kraftvärmeprod!$B$1:$AG$1,0),FALSE)/1,0)-IFERROR(VLOOKUP($B165,'Slutlig allokering kvv'!$B$2:$AC$462,MATCH(W$3,'Slutlig allokering kvv'!$B$1:$AJ$1,0),FALSE)/1,0)</f>
        <v>0</v>
      </c>
      <c r="X165">
        <f>IFERROR(VLOOKUP($B165,Kraftvärmeprod!$B$1:$AH$479,MATCH(X$2,Kraftvärmeprod!$B$1:$AG$1,0),FALSE)/1,0)-IFERROR(VLOOKUP($B165,'Slutlig allokering kvv'!$B$2:$AC$462,MATCH(X$3,'Slutlig allokering kvv'!$B$1:$AJ$1,0),FALSE)/1,0)</f>
        <v>0</v>
      </c>
      <c r="Y165">
        <f>IFERROR(VLOOKUP($B165,Kraftvärmeprod!$B$1:$AH$479,MATCH(Y$2,Kraftvärmeprod!$B$1:$AG$1,0),FALSE)/1,0)-IFERROR(VLOOKUP($B165,'Slutlig allokering kvv'!$B$2:$AC$462,MATCH(Y$3,'Slutlig allokering kvv'!$B$1:$AJ$1,0),FALSE)/1,0)</f>
        <v>0</v>
      </c>
      <c r="Z165">
        <f>IFERROR(VLOOKUP($B165,Kraftvärmeprod!$B$1:$AH$479,MATCH(Z$2,Kraftvärmeprod!$B$1:$AG$1,0),FALSE)/1,0)-IFERROR(VLOOKUP($B165,'Slutlig allokering kvv'!$B$2:$AC$462,MATCH(Z$3,'Slutlig allokering kvv'!$B$1:$AJ$1,0),FALSE)/1,0)</f>
        <v>0</v>
      </c>
      <c r="AA165">
        <f>IFERROR(VLOOKUP($B165,Kraftvärmeprod!$B$1:$AH$479,MATCH(AA$2,Kraftvärmeprod!$B$1:$AG$1,0),FALSE)/1,0)-IFERROR(VLOOKUP($B165,'Slutlig allokering kvv'!$B$2:$AC$462,MATCH(AA$3,'Slutlig allokering kvv'!$B$1:$AJ$1,0),FALSE)/1,0)</f>
        <v>0</v>
      </c>
      <c r="AB165">
        <f>IFERROR(VLOOKUP($B165,Kraftvärmeprod!$B$1:$AH$479,MATCH(AB$2,Kraftvärmeprod!$B$1:$AG$1,0),FALSE)/1,0)-IFERROR(VLOOKUP($B165,'Slutlig allokering kvv'!$B$2:$AC$462,MATCH(AB$3,'Slutlig allokering kvv'!$B$1:$AJ$1,0),FALSE)/1,0)</f>
        <v>0</v>
      </c>
      <c r="AE165">
        <f t="shared" si="4"/>
        <v>0</v>
      </c>
      <c r="AG165">
        <f>IFERROR(VLOOKUP(B165,'Slutlig allokering kvv'!$B$2:$AJ$462,MATCH("Summa justerad allokerad tillförd energi (utan hjälpel och rökgaskondensering):",'Slutlig allokering kvv'!$B$1:$AK$1,0),FALSE)/1,"")</f>
        <v>0</v>
      </c>
      <c r="AI165" s="23" t="str">
        <f>IFERROR(1-VLOOKUP(B165,'Slutlig allokering kvv'!$B$2:$AJ$462,MATCH("Andel av bränsle i kvv som allokerats till värme, exklusive rökgaskondensering och hjälpel",'Slutlig allokering kvv'!$B$1:$AK$1,0),FALSE),"")</f>
        <v/>
      </c>
      <c r="AK165" s="23" t="str">
        <f t="shared" si="5"/>
        <v/>
      </c>
    </row>
    <row r="166" spans="1:37" x14ac:dyDescent="0.25">
      <c r="A166" s="2" t="s">
        <v>236</v>
      </c>
      <c r="B166" s="2" t="s">
        <v>237</v>
      </c>
      <c r="C166" s="2">
        <f>IFERROR(VLOOKUP($B166,Kraftvärmeprod!$B$1:$AH$479,MATCH(C$3,Kraftvärmeprod!$B$1:$AG$1,0),FALSE)/1,"")</f>
        <v>140.59200000000001</v>
      </c>
      <c r="D166" s="2">
        <f>IFERROR(VLOOKUP($B166,Kraftvärmeprod!$B$1:$AH$479,MATCH(D$3,Kraftvärmeprod!$B$1:$AG$1,0),FALSE)/1,"")</f>
        <v>42.389000000000003</v>
      </c>
      <c r="E166">
        <f>IFERROR(VLOOKUP($B166,Kraftvärmeprod!$B$1:$AH$479,MATCH(E$2,Kraftvärmeprod!$B$1:$AG$1,0),FALSE)/1,0)-IFERROR(VLOOKUP($B166,'Slutlig allokering kvv'!$B$2:$AC$462,MATCH(E$3,'Slutlig allokering kvv'!$B$1:$AJ$1,0),FALSE)/1,0)</f>
        <v>82.052200000000013</v>
      </c>
      <c r="F166">
        <f>IFERROR(VLOOKUP($B166,Kraftvärmeprod!$B$1:$AH$479,MATCH(F$2,Kraftvärmeprod!$B$1:$AG$1,0),FALSE)/1,0)-IFERROR(VLOOKUP($B166,'Slutlig allokering kvv'!$B$2:$AC$462,MATCH(F$3,'Slutlig allokering kvv'!$B$1:$AJ$1,0),FALSE)/1,0)</f>
        <v>0</v>
      </c>
      <c r="G166">
        <f>IFERROR(VLOOKUP($B166,Kraftvärmeprod!$B$1:$AH$479,MATCH(G$2,Kraftvärmeprod!$B$1:$AG$1,0),FALSE)/1,0)-IFERROR(VLOOKUP($B166,'Slutlig allokering kvv'!$B$2:$AC$462,MATCH(G$3,'Slutlig allokering kvv'!$B$1:$AJ$1,0),FALSE)/1,0)</f>
        <v>0</v>
      </c>
      <c r="H166">
        <f>IFERROR(VLOOKUP($B166,Kraftvärmeprod!$B$1:$AH$479,MATCH(H$2,Kraftvärmeprod!$B$1:$AG$1,0),FALSE)/1,0)-IFERROR(VLOOKUP($B166,'Slutlig allokering kvv'!$B$2:$AC$462,MATCH(H$3,'Slutlig allokering kvv'!$B$1:$AJ$1,0),FALSE)/1,0)</f>
        <v>0</v>
      </c>
      <c r="I166">
        <f>IFERROR(VLOOKUP($B166,Kraftvärmeprod!$B$1:$AH$479,MATCH(I$2,Kraftvärmeprod!$B$1:$AG$1,0),FALSE)/1,0)-IFERROR(VLOOKUP($B166,'Slutlig allokering kvv'!$B$2:$AC$462,MATCH(I$3,'Slutlig allokering kvv'!$B$1:$AJ$1,0),FALSE)/1,0)</f>
        <v>0.28639399999999998</v>
      </c>
      <c r="J166">
        <f>IFERROR(VLOOKUP($B166,Kraftvärmeprod!$B$1:$AH$479,MATCH(J$2,Kraftvärmeprod!$B$1:$AG$1,0),FALSE)/1,0)-IFERROR(VLOOKUP($B166,'Slutlig allokering kvv'!$B$2:$AC$462,MATCH(J$3,'Slutlig allokering kvv'!$B$1:$AJ$1,0),FALSE)/1,0)</f>
        <v>0</v>
      </c>
      <c r="K166">
        <f>IFERROR(VLOOKUP($B166,Kraftvärmeprod!$B$1:$AH$479,MATCH(K$2,Kraftvärmeprod!$B$1:$AG$1,0),FALSE)/1,0)-IFERROR(VLOOKUP($B166,'Slutlig allokering kvv'!$B$2:$AC$462,MATCH(K$3,'Slutlig allokering kvv'!$B$1:$AJ$1,0),FALSE)/1,0)</f>
        <v>0</v>
      </c>
      <c r="L166">
        <f>IFERROR(VLOOKUP($B166,Kraftvärmeprod!$B$1:$AH$479,MATCH(L$2,Kraftvärmeprod!$B$1:$AG$1,0),FALSE)/1,0)-IFERROR(VLOOKUP($B166,'Slutlig allokering kvv'!$B$2:$AC$462,MATCH(L$3,'Slutlig allokering kvv'!$B$1:$AJ$1,0),FALSE)/1,0)</f>
        <v>0</v>
      </c>
      <c r="M166" s="40">
        <f>IFERROR(VLOOKUP($B166,Miljö!$B$1:$S$477,MATCH(M$2,Miljö!$B$1:$X$1,0),FALSE)/1,0)-IFERROR(VLOOKUP($B166,'Slutlig allokering kvv'!$B$2:$AC$462,MATCH(M$3,'Slutlig allokering kvv'!$B$1:$AJ$1,0),FALSE)/1,0)</f>
        <v>3.5620400000000001</v>
      </c>
      <c r="N166">
        <f>IFERROR(VLOOKUP($B166,Kraftvärmeprod!$B$1:$AH$479,MATCH(N$2,Kraftvärmeprod!$B$1:$AG$1,0),FALSE)/1,0)-IFERROR(VLOOKUP($B166,'Slutlig allokering kvv'!$B$2:$AC$462,MATCH(N$3,'Slutlig allokering kvv'!$B$1:$AJ$1,0),FALSE)/1,0)</f>
        <v>0</v>
      </c>
      <c r="O166">
        <f>IFERROR(VLOOKUP($B166,Kraftvärmeprod!$B$1:$AH$479,MATCH(O$2,Kraftvärmeprod!$B$1:$AG$1,0),FALSE)/1,0)-IFERROR(VLOOKUP($B166,'Slutlig allokering kvv'!$B$2:$AC$462,MATCH(O$3,'Slutlig allokering kvv'!$B$1:$AJ$1,0),FALSE)/1,0)</f>
        <v>25.387500000000003</v>
      </c>
      <c r="P166">
        <f>IFERROR(VLOOKUP($B166,Kraftvärmeprod!$B$1:$AH$479,MATCH(P$2,Kraftvärmeprod!$B$1:$AG$1,0),FALSE)/1,0)-IFERROR(VLOOKUP($B166,'Slutlig allokering kvv'!$B$2:$AC$462,MATCH(P$3,'Slutlig allokering kvv'!$B$1:$AJ$1,0),FALSE)/1,0)</f>
        <v>0</v>
      </c>
      <c r="Q166">
        <f>IFERROR(VLOOKUP($B166,Kraftvärmeprod!$B$1:$AH$479,MATCH(Q$2,Kraftvärmeprod!$B$1:$AG$1,0),FALSE)/1,0)-IFERROR(VLOOKUP($B166,'Slutlig allokering kvv'!$B$2:$AC$462,MATCH(Q$3,'Slutlig allokering kvv'!$B$1:$AJ$1,0),FALSE)/1,0)</f>
        <v>0</v>
      </c>
      <c r="R166">
        <f>IFERROR(VLOOKUP($B166,Kraftvärmeprod!$B$1:$AH$479,MATCH(R$2,Kraftvärmeprod!$B$1:$AG$1,0),FALSE)/1,0)-IFERROR(VLOOKUP($B166,'Slutlig allokering kvv'!$B$2:$AC$462,MATCH(R$3,'Slutlig allokering kvv'!$B$1:$AJ$1,0),FALSE)/1,0)</f>
        <v>0</v>
      </c>
      <c r="S166">
        <f>IFERROR(VLOOKUP($B166,Kraftvärmeprod!$B$1:$AH$479,MATCH(S$2,Kraftvärmeprod!$B$1:$AG$1,0),FALSE)/1,0)-IFERROR(VLOOKUP($B166,'Slutlig allokering kvv'!$B$2:$AC$462,MATCH(S$3,'Slutlig allokering kvv'!$B$1:$AJ$1,0),FALSE)/1,0)</f>
        <v>0</v>
      </c>
      <c r="T166">
        <f>IFERROR(VLOOKUP($B166,Kraftvärmeprod!$B$1:$AH$479,MATCH(T$2,Kraftvärmeprod!$B$1:$AG$1,0),FALSE)/1,0)-IFERROR(VLOOKUP($B166,'Slutlig allokering kvv'!$B$2:$AC$462,MATCH(T$3,'Slutlig allokering kvv'!$B$1:$AJ$1,0),FALSE)/1,0)</f>
        <v>0</v>
      </c>
      <c r="U166">
        <f>IFERROR(VLOOKUP($B166,Kraftvärmeprod!$B$1:$AH$479,MATCH(U$2,Kraftvärmeprod!$B$1:$AG$1,0),FALSE)/1,0)-IFERROR(VLOOKUP($B166,'Slutlig allokering kvv'!$B$2:$AC$462,MATCH(U$3,'Slutlig allokering kvv'!$B$1:$AJ$1,0),FALSE)/1,0)</f>
        <v>0</v>
      </c>
      <c r="V166">
        <f>IFERROR(VLOOKUP($B166,Kraftvärmeprod!$B$1:$AH$479,MATCH(V$2,Kraftvärmeprod!$B$1:$AG$1,0),FALSE)/1,0)-IFERROR(VLOOKUP($B166,'Slutlig allokering kvv'!$B$2:$AC$462,MATCH(V$3,'Slutlig allokering kvv'!$B$1:$AJ$1,0),FALSE)/1,0)</f>
        <v>0</v>
      </c>
      <c r="W166">
        <f>IFERROR(VLOOKUP($B166,Kraftvärmeprod!$B$1:$AH$479,MATCH(W$2,Kraftvärmeprod!$B$1:$AG$1,0),FALSE)/1,0)-IFERROR(VLOOKUP($B166,'Slutlig allokering kvv'!$B$2:$AC$462,MATCH(W$3,'Slutlig allokering kvv'!$B$1:$AJ$1,0),FALSE)/1,0)</f>
        <v>0</v>
      </c>
      <c r="X166">
        <f>IFERROR(VLOOKUP($B166,Kraftvärmeprod!$B$1:$AH$479,MATCH(X$2,Kraftvärmeprod!$B$1:$AG$1,0),FALSE)/1,0)-IFERROR(VLOOKUP($B166,'Slutlig allokering kvv'!$B$2:$AC$462,MATCH(X$3,'Slutlig allokering kvv'!$B$1:$AJ$1,0),FALSE)/1,0)</f>
        <v>0</v>
      </c>
      <c r="Y166">
        <f>IFERROR(VLOOKUP($B166,Kraftvärmeprod!$B$1:$AH$479,MATCH(Y$2,Kraftvärmeprod!$B$1:$AG$1,0),FALSE)/1,0)-IFERROR(VLOOKUP($B166,'Slutlig allokering kvv'!$B$2:$AC$462,MATCH(Y$3,'Slutlig allokering kvv'!$B$1:$AJ$1,0),FALSE)/1,0)</f>
        <v>0</v>
      </c>
      <c r="Z166">
        <f>IFERROR(VLOOKUP($B166,Kraftvärmeprod!$B$1:$AH$479,MATCH(Z$2,Kraftvärmeprod!$B$1:$AG$1,0),FALSE)/1,0)-IFERROR(VLOOKUP($B166,'Slutlig allokering kvv'!$B$2:$AC$462,MATCH(Z$3,'Slutlig allokering kvv'!$B$1:$AJ$1,0),FALSE)/1,0)</f>
        <v>0</v>
      </c>
      <c r="AA166">
        <f>IFERROR(VLOOKUP($B166,Kraftvärmeprod!$B$1:$AH$479,MATCH(AA$2,Kraftvärmeprod!$B$1:$AG$1,0),FALSE)/1,0)-IFERROR(VLOOKUP($B166,'Slutlig allokering kvv'!$B$2:$AC$462,MATCH(AA$3,'Slutlig allokering kvv'!$B$1:$AJ$1,0),FALSE)/1,0)</f>
        <v>0</v>
      </c>
      <c r="AB166">
        <f>IFERROR(VLOOKUP($B166,Kraftvärmeprod!$B$1:$AH$479,MATCH(AB$2,Kraftvärmeprod!$B$1:$AG$1,0),FALSE)/1,0)-IFERROR(VLOOKUP($B166,'Slutlig allokering kvv'!$B$2:$AC$462,MATCH(AB$3,'Slutlig allokering kvv'!$B$1:$AJ$1,0),FALSE)/1,0)</f>
        <v>0</v>
      </c>
      <c r="AE166">
        <f t="shared" si="4"/>
        <v>107.72609400000002</v>
      </c>
      <c r="AG166">
        <f>IFERROR(VLOOKUP(B166,'Slutlig allokering kvv'!$B$2:$AJ$462,MATCH("Summa justerad allokerad tillförd energi (utan hjälpel och rökgaskondensering):",'Slutlig allokering kvv'!$B$1:$AK$1,0),FALSE)/1,"")</f>
        <v>117.824906</v>
      </c>
      <c r="AI166" s="23">
        <f>IFERROR(1-VLOOKUP(B166,'Slutlig allokering kvv'!$B$2:$AJ$462,MATCH("Andel av bränsle i kvv som allokerats till värme, exklusive rökgaskondensering och hjälpel",'Slutlig allokering kvv'!$B$1:$AK$1,0),FALSE),"")</f>
        <v>0.47761301878510853</v>
      </c>
      <c r="AK166" s="23">
        <f t="shared" si="5"/>
        <v>0.47761301878510853</v>
      </c>
    </row>
    <row r="167" spans="1:37" x14ac:dyDescent="0.25">
      <c r="A167" s="2" t="s">
        <v>238</v>
      </c>
      <c r="B167" s="2" t="s">
        <v>239</v>
      </c>
      <c r="C167" s="2" t="str">
        <f>IFERROR(VLOOKUP($B167,Kraftvärmeprod!$B$1:$AH$479,MATCH(C$3,Kraftvärmeprod!$B$1:$AG$1,0),FALSE)/1,"")</f>
        <v/>
      </c>
      <c r="D167" s="2" t="str">
        <f>IFERROR(VLOOKUP($B167,Kraftvärmeprod!$B$1:$AH$479,MATCH(D$3,Kraftvärmeprod!$B$1:$AG$1,0),FALSE)/1,"")</f>
        <v/>
      </c>
      <c r="E167">
        <f>IFERROR(VLOOKUP($B167,Kraftvärmeprod!$B$1:$AH$479,MATCH(E$2,Kraftvärmeprod!$B$1:$AG$1,0),FALSE)/1,0)-IFERROR(VLOOKUP($B167,'Slutlig allokering kvv'!$B$2:$AC$462,MATCH(E$3,'Slutlig allokering kvv'!$B$1:$AJ$1,0),FALSE)/1,0)</f>
        <v>0</v>
      </c>
      <c r="F167">
        <f>IFERROR(VLOOKUP($B167,Kraftvärmeprod!$B$1:$AH$479,MATCH(F$2,Kraftvärmeprod!$B$1:$AG$1,0),FALSE)/1,0)-IFERROR(VLOOKUP($B167,'Slutlig allokering kvv'!$B$2:$AC$462,MATCH(F$3,'Slutlig allokering kvv'!$B$1:$AJ$1,0),FALSE)/1,0)</f>
        <v>0</v>
      </c>
      <c r="G167">
        <f>IFERROR(VLOOKUP($B167,Kraftvärmeprod!$B$1:$AH$479,MATCH(G$2,Kraftvärmeprod!$B$1:$AG$1,0),FALSE)/1,0)-IFERROR(VLOOKUP($B167,'Slutlig allokering kvv'!$B$2:$AC$462,MATCH(G$3,'Slutlig allokering kvv'!$B$1:$AJ$1,0),FALSE)/1,0)</f>
        <v>0</v>
      </c>
      <c r="H167">
        <f>IFERROR(VLOOKUP($B167,Kraftvärmeprod!$B$1:$AH$479,MATCH(H$2,Kraftvärmeprod!$B$1:$AG$1,0),FALSE)/1,0)-IFERROR(VLOOKUP($B167,'Slutlig allokering kvv'!$B$2:$AC$462,MATCH(H$3,'Slutlig allokering kvv'!$B$1:$AJ$1,0),FALSE)/1,0)</f>
        <v>0</v>
      </c>
      <c r="I167">
        <f>IFERROR(VLOOKUP($B167,Kraftvärmeprod!$B$1:$AH$479,MATCH(I$2,Kraftvärmeprod!$B$1:$AG$1,0),FALSE)/1,0)-IFERROR(VLOOKUP($B167,'Slutlig allokering kvv'!$B$2:$AC$462,MATCH(I$3,'Slutlig allokering kvv'!$B$1:$AJ$1,0),FALSE)/1,0)</f>
        <v>0</v>
      </c>
      <c r="J167">
        <f>IFERROR(VLOOKUP($B167,Kraftvärmeprod!$B$1:$AH$479,MATCH(J$2,Kraftvärmeprod!$B$1:$AG$1,0),FALSE)/1,0)-IFERROR(VLOOKUP($B167,'Slutlig allokering kvv'!$B$2:$AC$462,MATCH(J$3,'Slutlig allokering kvv'!$B$1:$AJ$1,0),FALSE)/1,0)</f>
        <v>0</v>
      </c>
      <c r="K167">
        <f>IFERROR(VLOOKUP($B167,Kraftvärmeprod!$B$1:$AH$479,MATCH(K$2,Kraftvärmeprod!$B$1:$AG$1,0),FALSE)/1,0)-IFERROR(VLOOKUP($B167,'Slutlig allokering kvv'!$B$2:$AC$462,MATCH(K$3,'Slutlig allokering kvv'!$B$1:$AJ$1,0),FALSE)/1,0)</f>
        <v>0</v>
      </c>
      <c r="L167">
        <f>IFERROR(VLOOKUP($B167,Kraftvärmeprod!$B$1:$AH$479,MATCH(L$2,Kraftvärmeprod!$B$1:$AG$1,0),FALSE)/1,0)-IFERROR(VLOOKUP($B167,'Slutlig allokering kvv'!$B$2:$AC$462,MATCH(L$3,'Slutlig allokering kvv'!$B$1:$AJ$1,0),FALSE)/1,0)</f>
        <v>0</v>
      </c>
      <c r="M167" s="40">
        <f>IFERROR(VLOOKUP($B167,Miljö!$B$1:$S$477,MATCH(M$2,Miljö!$B$1:$X$1,0),FALSE)/1,0)-IFERROR(VLOOKUP($B167,'Slutlig allokering kvv'!$B$2:$AC$462,MATCH(M$3,'Slutlig allokering kvv'!$B$1:$AJ$1,0),FALSE)/1,0)</f>
        <v>0</v>
      </c>
      <c r="N167">
        <f>IFERROR(VLOOKUP($B167,Kraftvärmeprod!$B$1:$AH$479,MATCH(N$2,Kraftvärmeprod!$B$1:$AG$1,0),FALSE)/1,0)-IFERROR(VLOOKUP($B167,'Slutlig allokering kvv'!$B$2:$AC$462,MATCH(N$3,'Slutlig allokering kvv'!$B$1:$AJ$1,0),FALSE)/1,0)</f>
        <v>0</v>
      </c>
      <c r="O167">
        <f>IFERROR(VLOOKUP($B167,Kraftvärmeprod!$B$1:$AH$479,MATCH(O$2,Kraftvärmeprod!$B$1:$AG$1,0),FALSE)/1,0)-IFERROR(VLOOKUP($B167,'Slutlig allokering kvv'!$B$2:$AC$462,MATCH(O$3,'Slutlig allokering kvv'!$B$1:$AJ$1,0),FALSE)/1,0)</f>
        <v>0</v>
      </c>
      <c r="P167">
        <f>IFERROR(VLOOKUP($B167,Kraftvärmeprod!$B$1:$AH$479,MATCH(P$2,Kraftvärmeprod!$B$1:$AG$1,0),FALSE)/1,0)-IFERROR(VLOOKUP($B167,'Slutlig allokering kvv'!$B$2:$AC$462,MATCH(P$3,'Slutlig allokering kvv'!$B$1:$AJ$1,0),FALSE)/1,0)</f>
        <v>0</v>
      </c>
      <c r="Q167">
        <f>IFERROR(VLOOKUP($B167,Kraftvärmeprod!$B$1:$AH$479,MATCH(Q$2,Kraftvärmeprod!$B$1:$AG$1,0),FALSE)/1,0)-IFERROR(VLOOKUP($B167,'Slutlig allokering kvv'!$B$2:$AC$462,MATCH(Q$3,'Slutlig allokering kvv'!$B$1:$AJ$1,0),FALSE)/1,0)</f>
        <v>0</v>
      </c>
      <c r="R167">
        <f>IFERROR(VLOOKUP($B167,Kraftvärmeprod!$B$1:$AH$479,MATCH(R$2,Kraftvärmeprod!$B$1:$AG$1,0),FALSE)/1,0)-IFERROR(VLOOKUP($B167,'Slutlig allokering kvv'!$B$2:$AC$462,MATCH(R$3,'Slutlig allokering kvv'!$B$1:$AJ$1,0),FALSE)/1,0)</f>
        <v>0</v>
      </c>
      <c r="S167">
        <f>IFERROR(VLOOKUP($B167,Kraftvärmeprod!$B$1:$AH$479,MATCH(S$2,Kraftvärmeprod!$B$1:$AG$1,0),FALSE)/1,0)-IFERROR(VLOOKUP($B167,'Slutlig allokering kvv'!$B$2:$AC$462,MATCH(S$3,'Slutlig allokering kvv'!$B$1:$AJ$1,0),FALSE)/1,0)</f>
        <v>0</v>
      </c>
      <c r="T167">
        <f>IFERROR(VLOOKUP($B167,Kraftvärmeprod!$B$1:$AH$479,MATCH(T$2,Kraftvärmeprod!$B$1:$AG$1,0),FALSE)/1,0)-IFERROR(VLOOKUP($B167,'Slutlig allokering kvv'!$B$2:$AC$462,MATCH(T$3,'Slutlig allokering kvv'!$B$1:$AJ$1,0),FALSE)/1,0)</f>
        <v>0</v>
      </c>
      <c r="U167">
        <f>IFERROR(VLOOKUP($B167,Kraftvärmeprod!$B$1:$AH$479,MATCH(U$2,Kraftvärmeprod!$B$1:$AG$1,0),FALSE)/1,0)-IFERROR(VLOOKUP($B167,'Slutlig allokering kvv'!$B$2:$AC$462,MATCH(U$3,'Slutlig allokering kvv'!$B$1:$AJ$1,0),FALSE)/1,0)</f>
        <v>0</v>
      </c>
      <c r="V167">
        <f>IFERROR(VLOOKUP($B167,Kraftvärmeprod!$B$1:$AH$479,MATCH(V$2,Kraftvärmeprod!$B$1:$AG$1,0),FALSE)/1,0)-IFERROR(VLOOKUP($B167,'Slutlig allokering kvv'!$B$2:$AC$462,MATCH(V$3,'Slutlig allokering kvv'!$B$1:$AJ$1,0),FALSE)/1,0)</f>
        <v>0</v>
      </c>
      <c r="W167">
        <f>IFERROR(VLOOKUP($B167,Kraftvärmeprod!$B$1:$AH$479,MATCH(W$2,Kraftvärmeprod!$B$1:$AG$1,0),FALSE)/1,0)-IFERROR(VLOOKUP($B167,'Slutlig allokering kvv'!$B$2:$AC$462,MATCH(W$3,'Slutlig allokering kvv'!$B$1:$AJ$1,0),FALSE)/1,0)</f>
        <v>0</v>
      </c>
      <c r="X167">
        <f>IFERROR(VLOOKUP($B167,Kraftvärmeprod!$B$1:$AH$479,MATCH(X$2,Kraftvärmeprod!$B$1:$AG$1,0),FALSE)/1,0)-IFERROR(VLOOKUP($B167,'Slutlig allokering kvv'!$B$2:$AC$462,MATCH(X$3,'Slutlig allokering kvv'!$B$1:$AJ$1,0),FALSE)/1,0)</f>
        <v>0</v>
      </c>
      <c r="Y167">
        <f>IFERROR(VLOOKUP($B167,Kraftvärmeprod!$B$1:$AH$479,MATCH(Y$2,Kraftvärmeprod!$B$1:$AG$1,0),FALSE)/1,0)-IFERROR(VLOOKUP($B167,'Slutlig allokering kvv'!$B$2:$AC$462,MATCH(Y$3,'Slutlig allokering kvv'!$B$1:$AJ$1,0),FALSE)/1,0)</f>
        <v>0</v>
      </c>
      <c r="Z167">
        <f>IFERROR(VLOOKUP($B167,Kraftvärmeprod!$B$1:$AH$479,MATCH(Z$2,Kraftvärmeprod!$B$1:$AG$1,0),FALSE)/1,0)-IFERROR(VLOOKUP($B167,'Slutlig allokering kvv'!$B$2:$AC$462,MATCH(Z$3,'Slutlig allokering kvv'!$B$1:$AJ$1,0),FALSE)/1,0)</f>
        <v>0</v>
      </c>
      <c r="AA167">
        <f>IFERROR(VLOOKUP($B167,Kraftvärmeprod!$B$1:$AH$479,MATCH(AA$2,Kraftvärmeprod!$B$1:$AG$1,0),FALSE)/1,0)-IFERROR(VLOOKUP($B167,'Slutlig allokering kvv'!$B$2:$AC$462,MATCH(AA$3,'Slutlig allokering kvv'!$B$1:$AJ$1,0),FALSE)/1,0)</f>
        <v>0</v>
      </c>
      <c r="AB167">
        <f>IFERROR(VLOOKUP($B167,Kraftvärmeprod!$B$1:$AH$479,MATCH(AB$2,Kraftvärmeprod!$B$1:$AG$1,0),FALSE)/1,0)-IFERROR(VLOOKUP($B167,'Slutlig allokering kvv'!$B$2:$AC$462,MATCH(AB$3,'Slutlig allokering kvv'!$B$1:$AJ$1,0),FALSE)/1,0)</f>
        <v>0</v>
      </c>
      <c r="AE167">
        <f t="shared" si="4"/>
        <v>0</v>
      </c>
      <c r="AG167">
        <f>IFERROR(VLOOKUP(B167,'Slutlig allokering kvv'!$B$2:$AJ$462,MATCH("Summa justerad allokerad tillförd energi (utan hjälpel och rökgaskondensering):",'Slutlig allokering kvv'!$B$1:$AK$1,0),FALSE)/1,"")</f>
        <v>0</v>
      </c>
      <c r="AI167" s="23" t="str">
        <f>IFERROR(1-VLOOKUP(B167,'Slutlig allokering kvv'!$B$2:$AJ$462,MATCH("Andel av bränsle i kvv som allokerats till värme, exklusive rökgaskondensering och hjälpel",'Slutlig allokering kvv'!$B$1:$AK$1,0),FALSE),"")</f>
        <v/>
      </c>
      <c r="AK167" s="23" t="str">
        <f t="shared" si="5"/>
        <v/>
      </c>
    </row>
    <row r="168" spans="1:37" x14ac:dyDescent="0.25">
      <c r="A168" s="2" t="s">
        <v>238</v>
      </c>
      <c r="B168" s="2" t="s">
        <v>240</v>
      </c>
      <c r="C168" s="2" t="str">
        <f>IFERROR(VLOOKUP($B168,Kraftvärmeprod!$B$1:$AH$479,MATCH(C$3,Kraftvärmeprod!$B$1:$AG$1,0),FALSE)/1,"")</f>
        <v/>
      </c>
      <c r="D168" s="2" t="str">
        <f>IFERROR(VLOOKUP($B168,Kraftvärmeprod!$B$1:$AH$479,MATCH(D$3,Kraftvärmeprod!$B$1:$AG$1,0),FALSE)/1,"")</f>
        <v/>
      </c>
      <c r="E168">
        <f>IFERROR(VLOOKUP($B168,Kraftvärmeprod!$B$1:$AH$479,MATCH(E$2,Kraftvärmeprod!$B$1:$AG$1,0),FALSE)/1,0)-IFERROR(VLOOKUP($B168,'Slutlig allokering kvv'!$B$2:$AC$462,MATCH(E$3,'Slutlig allokering kvv'!$B$1:$AJ$1,0),FALSE)/1,0)</f>
        <v>0</v>
      </c>
      <c r="F168">
        <f>IFERROR(VLOOKUP($B168,Kraftvärmeprod!$B$1:$AH$479,MATCH(F$2,Kraftvärmeprod!$B$1:$AG$1,0),FALSE)/1,0)-IFERROR(VLOOKUP($B168,'Slutlig allokering kvv'!$B$2:$AC$462,MATCH(F$3,'Slutlig allokering kvv'!$B$1:$AJ$1,0),FALSE)/1,0)</f>
        <v>0</v>
      </c>
      <c r="G168">
        <f>IFERROR(VLOOKUP($B168,Kraftvärmeprod!$B$1:$AH$479,MATCH(G$2,Kraftvärmeprod!$B$1:$AG$1,0),FALSE)/1,0)-IFERROR(VLOOKUP($B168,'Slutlig allokering kvv'!$B$2:$AC$462,MATCH(G$3,'Slutlig allokering kvv'!$B$1:$AJ$1,0),FALSE)/1,0)</f>
        <v>0</v>
      </c>
      <c r="H168">
        <f>IFERROR(VLOOKUP($B168,Kraftvärmeprod!$B$1:$AH$479,MATCH(H$2,Kraftvärmeprod!$B$1:$AG$1,0),FALSE)/1,0)-IFERROR(VLOOKUP($B168,'Slutlig allokering kvv'!$B$2:$AC$462,MATCH(H$3,'Slutlig allokering kvv'!$B$1:$AJ$1,0),FALSE)/1,0)</f>
        <v>0</v>
      </c>
      <c r="I168">
        <f>IFERROR(VLOOKUP($B168,Kraftvärmeprod!$B$1:$AH$479,MATCH(I$2,Kraftvärmeprod!$B$1:$AG$1,0),FALSE)/1,0)-IFERROR(VLOOKUP($B168,'Slutlig allokering kvv'!$B$2:$AC$462,MATCH(I$3,'Slutlig allokering kvv'!$B$1:$AJ$1,0),FALSE)/1,0)</f>
        <v>0</v>
      </c>
      <c r="J168">
        <f>IFERROR(VLOOKUP($B168,Kraftvärmeprod!$B$1:$AH$479,MATCH(J$2,Kraftvärmeprod!$B$1:$AG$1,0),FALSE)/1,0)-IFERROR(VLOOKUP($B168,'Slutlig allokering kvv'!$B$2:$AC$462,MATCH(J$3,'Slutlig allokering kvv'!$B$1:$AJ$1,0),FALSE)/1,0)</f>
        <v>0</v>
      </c>
      <c r="K168">
        <f>IFERROR(VLOOKUP($B168,Kraftvärmeprod!$B$1:$AH$479,MATCH(K$2,Kraftvärmeprod!$B$1:$AG$1,0),FALSE)/1,0)-IFERROR(VLOOKUP($B168,'Slutlig allokering kvv'!$B$2:$AC$462,MATCH(K$3,'Slutlig allokering kvv'!$B$1:$AJ$1,0),FALSE)/1,0)</f>
        <v>0</v>
      </c>
      <c r="L168">
        <f>IFERROR(VLOOKUP($B168,Kraftvärmeprod!$B$1:$AH$479,MATCH(L$2,Kraftvärmeprod!$B$1:$AG$1,0),FALSE)/1,0)-IFERROR(VLOOKUP($B168,'Slutlig allokering kvv'!$B$2:$AC$462,MATCH(L$3,'Slutlig allokering kvv'!$B$1:$AJ$1,0),FALSE)/1,0)</f>
        <v>0</v>
      </c>
      <c r="M168" s="40">
        <f>IFERROR(VLOOKUP($B168,Miljö!$B$1:$S$477,MATCH(M$2,Miljö!$B$1:$X$1,0),FALSE)/1,0)-IFERROR(VLOOKUP($B168,'Slutlig allokering kvv'!$B$2:$AC$462,MATCH(M$3,'Slutlig allokering kvv'!$B$1:$AJ$1,0),FALSE)/1,0)</f>
        <v>0</v>
      </c>
      <c r="N168">
        <f>IFERROR(VLOOKUP($B168,Kraftvärmeprod!$B$1:$AH$479,MATCH(N$2,Kraftvärmeprod!$B$1:$AG$1,0),FALSE)/1,0)-IFERROR(VLOOKUP($B168,'Slutlig allokering kvv'!$B$2:$AC$462,MATCH(N$3,'Slutlig allokering kvv'!$B$1:$AJ$1,0),FALSE)/1,0)</f>
        <v>0</v>
      </c>
      <c r="O168">
        <f>IFERROR(VLOOKUP($B168,Kraftvärmeprod!$B$1:$AH$479,MATCH(O$2,Kraftvärmeprod!$B$1:$AG$1,0),FALSE)/1,0)-IFERROR(VLOOKUP($B168,'Slutlig allokering kvv'!$B$2:$AC$462,MATCH(O$3,'Slutlig allokering kvv'!$B$1:$AJ$1,0),FALSE)/1,0)</f>
        <v>0</v>
      </c>
      <c r="P168">
        <f>IFERROR(VLOOKUP($B168,Kraftvärmeprod!$B$1:$AH$479,MATCH(P$2,Kraftvärmeprod!$B$1:$AG$1,0),FALSE)/1,0)-IFERROR(VLOOKUP($B168,'Slutlig allokering kvv'!$B$2:$AC$462,MATCH(P$3,'Slutlig allokering kvv'!$B$1:$AJ$1,0),FALSE)/1,0)</f>
        <v>0</v>
      </c>
      <c r="Q168">
        <f>IFERROR(VLOOKUP($B168,Kraftvärmeprod!$B$1:$AH$479,MATCH(Q$2,Kraftvärmeprod!$B$1:$AG$1,0),FALSE)/1,0)-IFERROR(VLOOKUP($B168,'Slutlig allokering kvv'!$B$2:$AC$462,MATCH(Q$3,'Slutlig allokering kvv'!$B$1:$AJ$1,0),FALSE)/1,0)</f>
        <v>0</v>
      </c>
      <c r="R168">
        <f>IFERROR(VLOOKUP($B168,Kraftvärmeprod!$B$1:$AH$479,MATCH(R$2,Kraftvärmeprod!$B$1:$AG$1,0),FALSE)/1,0)-IFERROR(VLOOKUP($B168,'Slutlig allokering kvv'!$B$2:$AC$462,MATCH(R$3,'Slutlig allokering kvv'!$B$1:$AJ$1,0),FALSE)/1,0)</f>
        <v>0</v>
      </c>
      <c r="S168">
        <f>IFERROR(VLOOKUP($B168,Kraftvärmeprod!$B$1:$AH$479,MATCH(S$2,Kraftvärmeprod!$B$1:$AG$1,0),FALSE)/1,0)-IFERROR(VLOOKUP($B168,'Slutlig allokering kvv'!$B$2:$AC$462,MATCH(S$3,'Slutlig allokering kvv'!$B$1:$AJ$1,0),FALSE)/1,0)</f>
        <v>0</v>
      </c>
      <c r="T168">
        <f>IFERROR(VLOOKUP($B168,Kraftvärmeprod!$B$1:$AH$479,MATCH(T$2,Kraftvärmeprod!$B$1:$AG$1,0),FALSE)/1,0)-IFERROR(VLOOKUP($B168,'Slutlig allokering kvv'!$B$2:$AC$462,MATCH(T$3,'Slutlig allokering kvv'!$B$1:$AJ$1,0),FALSE)/1,0)</f>
        <v>0</v>
      </c>
      <c r="U168">
        <f>IFERROR(VLOOKUP($B168,Kraftvärmeprod!$B$1:$AH$479,MATCH(U$2,Kraftvärmeprod!$B$1:$AG$1,0),FALSE)/1,0)-IFERROR(VLOOKUP($B168,'Slutlig allokering kvv'!$B$2:$AC$462,MATCH(U$3,'Slutlig allokering kvv'!$B$1:$AJ$1,0),FALSE)/1,0)</f>
        <v>0</v>
      </c>
      <c r="V168">
        <f>IFERROR(VLOOKUP($B168,Kraftvärmeprod!$B$1:$AH$479,MATCH(V$2,Kraftvärmeprod!$B$1:$AG$1,0),FALSE)/1,0)-IFERROR(VLOOKUP($B168,'Slutlig allokering kvv'!$B$2:$AC$462,MATCH(V$3,'Slutlig allokering kvv'!$B$1:$AJ$1,0),FALSE)/1,0)</f>
        <v>0</v>
      </c>
      <c r="W168">
        <f>IFERROR(VLOOKUP($B168,Kraftvärmeprod!$B$1:$AH$479,MATCH(W$2,Kraftvärmeprod!$B$1:$AG$1,0),FALSE)/1,0)-IFERROR(VLOOKUP($B168,'Slutlig allokering kvv'!$B$2:$AC$462,MATCH(W$3,'Slutlig allokering kvv'!$B$1:$AJ$1,0),FALSE)/1,0)</f>
        <v>0</v>
      </c>
      <c r="X168">
        <f>IFERROR(VLOOKUP($B168,Kraftvärmeprod!$B$1:$AH$479,MATCH(X$2,Kraftvärmeprod!$B$1:$AG$1,0),FALSE)/1,0)-IFERROR(VLOOKUP($B168,'Slutlig allokering kvv'!$B$2:$AC$462,MATCH(X$3,'Slutlig allokering kvv'!$B$1:$AJ$1,0),FALSE)/1,0)</f>
        <v>0</v>
      </c>
      <c r="Y168">
        <f>IFERROR(VLOOKUP($B168,Kraftvärmeprod!$B$1:$AH$479,MATCH(Y$2,Kraftvärmeprod!$B$1:$AG$1,0),FALSE)/1,0)-IFERROR(VLOOKUP($B168,'Slutlig allokering kvv'!$B$2:$AC$462,MATCH(Y$3,'Slutlig allokering kvv'!$B$1:$AJ$1,0),FALSE)/1,0)</f>
        <v>0</v>
      </c>
      <c r="Z168">
        <f>IFERROR(VLOOKUP($B168,Kraftvärmeprod!$B$1:$AH$479,MATCH(Z$2,Kraftvärmeprod!$B$1:$AG$1,0),FALSE)/1,0)-IFERROR(VLOOKUP($B168,'Slutlig allokering kvv'!$B$2:$AC$462,MATCH(Z$3,'Slutlig allokering kvv'!$B$1:$AJ$1,0),FALSE)/1,0)</f>
        <v>0</v>
      </c>
      <c r="AA168">
        <f>IFERROR(VLOOKUP($B168,Kraftvärmeprod!$B$1:$AH$479,MATCH(AA$2,Kraftvärmeprod!$B$1:$AG$1,0),FALSE)/1,0)-IFERROR(VLOOKUP($B168,'Slutlig allokering kvv'!$B$2:$AC$462,MATCH(AA$3,'Slutlig allokering kvv'!$B$1:$AJ$1,0),FALSE)/1,0)</f>
        <v>0</v>
      </c>
      <c r="AB168">
        <f>IFERROR(VLOOKUP($B168,Kraftvärmeprod!$B$1:$AH$479,MATCH(AB$2,Kraftvärmeprod!$B$1:$AG$1,0),FALSE)/1,0)-IFERROR(VLOOKUP($B168,'Slutlig allokering kvv'!$B$2:$AC$462,MATCH(AB$3,'Slutlig allokering kvv'!$B$1:$AJ$1,0),FALSE)/1,0)</f>
        <v>0</v>
      </c>
      <c r="AE168">
        <f t="shared" si="4"/>
        <v>0</v>
      </c>
      <c r="AG168">
        <f>IFERROR(VLOOKUP(B168,'Slutlig allokering kvv'!$B$2:$AJ$462,MATCH("Summa justerad allokerad tillförd energi (utan hjälpel och rökgaskondensering):",'Slutlig allokering kvv'!$B$1:$AK$1,0),FALSE)/1,"")</f>
        <v>0</v>
      </c>
      <c r="AI168" s="23" t="str">
        <f>IFERROR(1-VLOOKUP(B168,'Slutlig allokering kvv'!$B$2:$AJ$462,MATCH("Andel av bränsle i kvv som allokerats till värme, exklusive rökgaskondensering och hjälpel",'Slutlig allokering kvv'!$B$1:$AK$1,0),FALSE),"")</f>
        <v/>
      </c>
      <c r="AK168" s="23" t="str">
        <f t="shared" si="5"/>
        <v/>
      </c>
    </row>
    <row r="169" spans="1:37" x14ac:dyDescent="0.25">
      <c r="A169" s="2" t="s">
        <v>238</v>
      </c>
      <c r="B169" s="2" t="s">
        <v>241</v>
      </c>
      <c r="C169" s="2" t="str">
        <f>IFERROR(VLOOKUP($B169,Kraftvärmeprod!$B$1:$AH$479,MATCH(C$3,Kraftvärmeprod!$B$1:$AG$1,0),FALSE)/1,"")</f>
        <v/>
      </c>
      <c r="D169" s="2" t="str">
        <f>IFERROR(VLOOKUP($B169,Kraftvärmeprod!$B$1:$AH$479,MATCH(D$3,Kraftvärmeprod!$B$1:$AG$1,0),FALSE)/1,"")</f>
        <v/>
      </c>
      <c r="E169">
        <f>IFERROR(VLOOKUP($B169,Kraftvärmeprod!$B$1:$AH$479,MATCH(E$2,Kraftvärmeprod!$B$1:$AG$1,0),FALSE)/1,0)-IFERROR(VLOOKUP($B169,'Slutlig allokering kvv'!$B$2:$AC$462,MATCH(E$3,'Slutlig allokering kvv'!$B$1:$AJ$1,0),FALSE)/1,0)</f>
        <v>0</v>
      </c>
      <c r="F169">
        <f>IFERROR(VLOOKUP($B169,Kraftvärmeprod!$B$1:$AH$479,MATCH(F$2,Kraftvärmeprod!$B$1:$AG$1,0),FALSE)/1,0)-IFERROR(VLOOKUP($B169,'Slutlig allokering kvv'!$B$2:$AC$462,MATCH(F$3,'Slutlig allokering kvv'!$B$1:$AJ$1,0),FALSE)/1,0)</f>
        <v>0</v>
      </c>
      <c r="G169">
        <f>IFERROR(VLOOKUP($B169,Kraftvärmeprod!$B$1:$AH$479,MATCH(G$2,Kraftvärmeprod!$B$1:$AG$1,0),FALSE)/1,0)-IFERROR(VLOOKUP($B169,'Slutlig allokering kvv'!$B$2:$AC$462,MATCH(G$3,'Slutlig allokering kvv'!$B$1:$AJ$1,0),FALSE)/1,0)</f>
        <v>0</v>
      </c>
      <c r="H169">
        <f>IFERROR(VLOOKUP($B169,Kraftvärmeprod!$B$1:$AH$479,MATCH(H$2,Kraftvärmeprod!$B$1:$AG$1,0),FALSE)/1,0)-IFERROR(VLOOKUP($B169,'Slutlig allokering kvv'!$B$2:$AC$462,MATCH(H$3,'Slutlig allokering kvv'!$B$1:$AJ$1,0),FALSE)/1,0)</f>
        <v>0</v>
      </c>
      <c r="I169">
        <f>IFERROR(VLOOKUP($B169,Kraftvärmeprod!$B$1:$AH$479,MATCH(I$2,Kraftvärmeprod!$B$1:$AG$1,0),FALSE)/1,0)-IFERROR(VLOOKUP($B169,'Slutlig allokering kvv'!$B$2:$AC$462,MATCH(I$3,'Slutlig allokering kvv'!$B$1:$AJ$1,0),FALSE)/1,0)</f>
        <v>0</v>
      </c>
      <c r="J169">
        <f>IFERROR(VLOOKUP($B169,Kraftvärmeprod!$B$1:$AH$479,MATCH(J$2,Kraftvärmeprod!$B$1:$AG$1,0),FALSE)/1,0)-IFERROR(VLOOKUP($B169,'Slutlig allokering kvv'!$B$2:$AC$462,MATCH(J$3,'Slutlig allokering kvv'!$B$1:$AJ$1,0),FALSE)/1,0)</f>
        <v>0</v>
      </c>
      <c r="K169">
        <f>IFERROR(VLOOKUP($B169,Kraftvärmeprod!$B$1:$AH$479,MATCH(K$2,Kraftvärmeprod!$B$1:$AG$1,0),FALSE)/1,0)-IFERROR(VLOOKUP($B169,'Slutlig allokering kvv'!$B$2:$AC$462,MATCH(K$3,'Slutlig allokering kvv'!$B$1:$AJ$1,0),FALSE)/1,0)</f>
        <v>0</v>
      </c>
      <c r="L169">
        <f>IFERROR(VLOOKUP($B169,Kraftvärmeprod!$B$1:$AH$479,MATCH(L$2,Kraftvärmeprod!$B$1:$AG$1,0),FALSE)/1,0)-IFERROR(VLOOKUP($B169,'Slutlig allokering kvv'!$B$2:$AC$462,MATCH(L$3,'Slutlig allokering kvv'!$B$1:$AJ$1,0),FALSE)/1,0)</f>
        <v>0</v>
      </c>
      <c r="M169" s="40">
        <f>IFERROR(VLOOKUP($B169,Miljö!$B$1:$S$477,MATCH(M$2,Miljö!$B$1:$X$1,0),FALSE)/1,0)-IFERROR(VLOOKUP($B169,'Slutlig allokering kvv'!$B$2:$AC$462,MATCH(M$3,'Slutlig allokering kvv'!$B$1:$AJ$1,0),FALSE)/1,0)</f>
        <v>0</v>
      </c>
      <c r="N169">
        <f>IFERROR(VLOOKUP($B169,Kraftvärmeprod!$B$1:$AH$479,MATCH(N$2,Kraftvärmeprod!$B$1:$AG$1,0),FALSE)/1,0)-IFERROR(VLOOKUP($B169,'Slutlig allokering kvv'!$B$2:$AC$462,MATCH(N$3,'Slutlig allokering kvv'!$B$1:$AJ$1,0),FALSE)/1,0)</f>
        <v>0</v>
      </c>
      <c r="O169">
        <f>IFERROR(VLOOKUP($B169,Kraftvärmeprod!$B$1:$AH$479,MATCH(O$2,Kraftvärmeprod!$B$1:$AG$1,0),FALSE)/1,0)-IFERROR(VLOOKUP($B169,'Slutlig allokering kvv'!$B$2:$AC$462,MATCH(O$3,'Slutlig allokering kvv'!$B$1:$AJ$1,0),FALSE)/1,0)</f>
        <v>0</v>
      </c>
      <c r="P169">
        <f>IFERROR(VLOOKUP($B169,Kraftvärmeprod!$B$1:$AH$479,MATCH(P$2,Kraftvärmeprod!$B$1:$AG$1,0),FALSE)/1,0)-IFERROR(VLOOKUP($B169,'Slutlig allokering kvv'!$B$2:$AC$462,MATCH(P$3,'Slutlig allokering kvv'!$B$1:$AJ$1,0),FALSE)/1,0)</f>
        <v>0</v>
      </c>
      <c r="Q169">
        <f>IFERROR(VLOOKUP($B169,Kraftvärmeprod!$B$1:$AH$479,MATCH(Q$2,Kraftvärmeprod!$B$1:$AG$1,0),FALSE)/1,0)-IFERROR(VLOOKUP($B169,'Slutlig allokering kvv'!$B$2:$AC$462,MATCH(Q$3,'Slutlig allokering kvv'!$B$1:$AJ$1,0),FALSE)/1,0)</f>
        <v>0</v>
      </c>
      <c r="R169">
        <f>IFERROR(VLOOKUP($B169,Kraftvärmeprod!$B$1:$AH$479,MATCH(R$2,Kraftvärmeprod!$B$1:$AG$1,0),FALSE)/1,0)-IFERROR(VLOOKUP($B169,'Slutlig allokering kvv'!$B$2:$AC$462,MATCH(R$3,'Slutlig allokering kvv'!$B$1:$AJ$1,0),FALSE)/1,0)</f>
        <v>0</v>
      </c>
      <c r="S169">
        <f>IFERROR(VLOOKUP($B169,Kraftvärmeprod!$B$1:$AH$479,MATCH(S$2,Kraftvärmeprod!$B$1:$AG$1,0),FALSE)/1,0)-IFERROR(VLOOKUP($B169,'Slutlig allokering kvv'!$B$2:$AC$462,MATCH(S$3,'Slutlig allokering kvv'!$B$1:$AJ$1,0),FALSE)/1,0)</f>
        <v>0</v>
      </c>
      <c r="T169">
        <f>IFERROR(VLOOKUP($B169,Kraftvärmeprod!$B$1:$AH$479,MATCH(T$2,Kraftvärmeprod!$B$1:$AG$1,0),FALSE)/1,0)-IFERROR(VLOOKUP($B169,'Slutlig allokering kvv'!$B$2:$AC$462,MATCH(T$3,'Slutlig allokering kvv'!$B$1:$AJ$1,0),FALSE)/1,0)</f>
        <v>0</v>
      </c>
      <c r="U169">
        <f>IFERROR(VLOOKUP($B169,Kraftvärmeprod!$B$1:$AH$479,MATCH(U$2,Kraftvärmeprod!$B$1:$AG$1,0),FALSE)/1,0)-IFERROR(VLOOKUP($B169,'Slutlig allokering kvv'!$B$2:$AC$462,MATCH(U$3,'Slutlig allokering kvv'!$B$1:$AJ$1,0),FALSE)/1,0)</f>
        <v>0</v>
      </c>
      <c r="V169">
        <f>IFERROR(VLOOKUP($B169,Kraftvärmeprod!$B$1:$AH$479,MATCH(V$2,Kraftvärmeprod!$B$1:$AG$1,0),FALSE)/1,0)-IFERROR(VLOOKUP($B169,'Slutlig allokering kvv'!$B$2:$AC$462,MATCH(V$3,'Slutlig allokering kvv'!$B$1:$AJ$1,0),FALSE)/1,0)</f>
        <v>0</v>
      </c>
      <c r="W169">
        <f>IFERROR(VLOOKUP($B169,Kraftvärmeprod!$B$1:$AH$479,MATCH(W$2,Kraftvärmeprod!$B$1:$AG$1,0),FALSE)/1,0)-IFERROR(VLOOKUP($B169,'Slutlig allokering kvv'!$B$2:$AC$462,MATCH(W$3,'Slutlig allokering kvv'!$B$1:$AJ$1,0),FALSE)/1,0)</f>
        <v>0</v>
      </c>
      <c r="X169">
        <f>IFERROR(VLOOKUP($B169,Kraftvärmeprod!$B$1:$AH$479,MATCH(X$2,Kraftvärmeprod!$B$1:$AG$1,0),FALSE)/1,0)-IFERROR(VLOOKUP($B169,'Slutlig allokering kvv'!$B$2:$AC$462,MATCH(X$3,'Slutlig allokering kvv'!$B$1:$AJ$1,0),FALSE)/1,0)</f>
        <v>0</v>
      </c>
      <c r="Y169">
        <f>IFERROR(VLOOKUP($B169,Kraftvärmeprod!$B$1:$AH$479,MATCH(Y$2,Kraftvärmeprod!$B$1:$AG$1,0),FALSE)/1,0)-IFERROR(VLOOKUP($B169,'Slutlig allokering kvv'!$B$2:$AC$462,MATCH(Y$3,'Slutlig allokering kvv'!$B$1:$AJ$1,0),FALSE)/1,0)</f>
        <v>0</v>
      </c>
      <c r="Z169">
        <f>IFERROR(VLOOKUP($B169,Kraftvärmeprod!$B$1:$AH$479,MATCH(Z$2,Kraftvärmeprod!$B$1:$AG$1,0),FALSE)/1,0)-IFERROR(VLOOKUP($B169,'Slutlig allokering kvv'!$B$2:$AC$462,MATCH(Z$3,'Slutlig allokering kvv'!$B$1:$AJ$1,0),FALSE)/1,0)</f>
        <v>0</v>
      </c>
      <c r="AA169">
        <f>IFERROR(VLOOKUP($B169,Kraftvärmeprod!$B$1:$AH$479,MATCH(AA$2,Kraftvärmeprod!$B$1:$AG$1,0),FALSE)/1,0)-IFERROR(VLOOKUP($B169,'Slutlig allokering kvv'!$B$2:$AC$462,MATCH(AA$3,'Slutlig allokering kvv'!$B$1:$AJ$1,0),FALSE)/1,0)</f>
        <v>0</v>
      </c>
      <c r="AB169">
        <f>IFERROR(VLOOKUP($B169,Kraftvärmeprod!$B$1:$AH$479,MATCH(AB$2,Kraftvärmeprod!$B$1:$AG$1,0),FALSE)/1,0)-IFERROR(VLOOKUP($B169,'Slutlig allokering kvv'!$B$2:$AC$462,MATCH(AB$3,'Slutlig allokering kvv'!$B$1:$AJ$1,0),FALSE)/1,0)</f>
        <v>0</v>
      </c>
      <c r="AE169">
        <f t="shared" si="4"/>
        <v>0</v>
      </c>
      <c r="AG169">
        <f>IFERROR(VLOOKUP(B169,'Slutlig allokering kvv'!$B$2:$AJ$462,MATCH("Summa justerad allokerad tillförd energi (utan hjälpel och rökgaskondensering):",'Slutlig allokering kvv'!$B$1:$AK$1,0),FALSE)/1,"")</f>
        <v>0</v>
      </c>
      <c r="AI169" s="23" t="str">
        <f>IFERROR(1-VLOOKUP(B169,'Slutlig allokering kvv'!$B$2:$AJ$462,MATCH("Andel av bränsle i kvv som allokerats till värme, exklusive rökgaskondensering och hjälpel",'Slutlig allokering kvv'!$B$1:$AK$1,0),FALSE),"")</f>
        <v/>
      </c>
      <c r="AK169" s="23" t="str">
        <f t="shared" si="5"/>
        <v/>
      </c>
    </row>
    <row r="170" spans="1:37" x14ac:dyDescent="0.25">
      <c r="A170" s="2" t="s">
        <v>238</v>
      </c>
      <c r="B170" s="2" t="s">
        <v>242</v>
      </c>
      <c r="C170" s="2" t="str">
        <f>IFERROR(VLOOKUP($B170,Kraftvärmeprod!$B$1:$AH$479,MATCH(C$3,Kraftvärmeprod!$B$1:$AG$1,0),FALSE)/1,"")</f>
        <v/>
      </c>
      <c r="D170" s="2" t="str">
        <f>IFERROR(VLOOKUP($B170,Kraftvärmeprod!$B$1:$AH$479,MATCH(D$3,Kraftvärmeprod!$B$1:$AG$1,0),FALSE)/1,"")</f>
        <v/>
      </c>
      <c r="E170">
        <f>IFERROR(VLOOKUP($B170,Kraftvärmeprod!$B$1:$AH$479,MATCH(E$2,Kraftvärmeprod!$B$1:$AG$1,0),FALSE)/1,0)-IFERROR(VLOOKUP($B170,'Slutlig allokering kvv'!$B$2:$AC$462,MATCH(E$3,'Slutlig allokering kvv'!$B$1:$AJ$1,0),FALSE)/1,0)</f>
        <v>0</v>
      </c>
      <c r="F170">
        <f>IFERROR(VLOOKUP($B170,Kraftvärmeprod!$B$1:$AH$479,MATCH(F$2,Kraftvärmeprod!$B$1:$AG$1,0),FALSE)/1,0)-IFERROR(VLOOKUP($B170,'Slutlig allokering kvv'!$B$2:$AC$462,MATCH(F$3,'Slutlig allokering kvv'!$B$1:$AJ$1,0),FALSE)/1,0)</f>
        <v>0</v>
      </c>
      <c r="G170">
        <f>IFERROR(VLOOKUP($B170,Kraftvärmeprod!$B$1:$AH$479,MATCH(G$2,Kraftvärmeprod!$B$1:$AG$1,0),FALSE)/1,0)-IFERROR(VLOOKUP($B170,'Slutlig allokering kvv'!$B$2:$AC$462,MATCH(G$3,'Slutlig allokering kvv'!$B$1:$AJ$1,0),FALSE)/1,0)</f>
        <v>0</v>
      </c>
      <c r="H170">
        <f>IFERROR(VLOOKUP($B170,Kraftvärmeprod!$B$1:$AH$479,MATCH(H$2,Kraftvärmeprod!$B$1:$AG$1,0),FALSE)/1,0)-IFERROR(VLOOKUP($B170,'Slutlig allokering kvv'!$B$2:$AC$462,MATCH(H$3,'Slutlig allokering kvv'!$B$1:$AJ$1,0),FALSE)/1,0)</f>
        <v>0</v>
      </c>
      <c r="I170">
        <f>IFERROR(VLOOKUP($B170,Kraftvärmeprod!$B$1:$AH$479,MATCH(I$2,Kraftvärmeprod!$B$1:$AG$1,0),FALSE)/1,0)-IFERROR(VLOOKUP($B170,'Slutlig allokering kvv'!$B$2:$AC$462,MATCH(I$3,'Slutlig allokering kvv'!$B$1:$AJ$1,0),FALSE)/1,0)</f>
        <v>0</v>
      </c>
      <c r="J170">
        <f>IFERROR(VLOOKUP($B170,Kraftvärmeprod!$B$1:$AH$479,MATCH(J$2,Kraftvärmeprod!$B$1:$AG$1,0),FALSE)/1,0)-IFERROR(VLOOKUP($B170,'Slutlig allokering kvv'!$B$2:$AC$462,MATCH(J$3,'Slutlig allokering kvv'!$B$1:$AJ$1,0),FALSE)/1,0)</f>
        <v>0</v>
      </c>
      <c r="K170">
        <f>IFERROR(VLOOKUP($B170,Kraftvärmeprod!$B$1:$AH$479,MATCH(K$2,Kraftvärmeprod!$B$1:$AG$1,0),FALSE)/1,0)-IFERROR(VLOOKUP($B170,'Slutlig allokering kvv'!$B$2:$AC$462,MATCH(K$3,'Slutlig allokering kvv'!$B$1:$AJ$1,0),FALSE)/1,0)</f>
        <v>0</v>
      </c>
      <c r="L170">
        <f>IFERROR(VLOOKUP($B170,Kraftvärmeprod!$B$1:$AH$479,MATCH(L$2,Kraftvärmeprod!$B$1:$AG$1,0),FALSE)/1,0)-IFERROR(VLOOKUP($B170,'Slutlig allokering kvv'!$B$2:$AC$462,MATCH(L$3,'Slutlig allokering kvv'!$B$1:$AJ$1,0),FALSE)/1,0)</f>
        <v>0</v>
      </c>
      <c r="M170" s="40">
        <f>IFERROR(VLOOKUP($B170,Miljö!$B$1:$S$477,MATCH(M$2,Miljö!$B$1:$X$1,0),FALSE)/1,0)-IFERROR(VLOOKUP($B170,'Slutlig allokering kvv'!$B$2:$AC$462,MATCH(M$3,'Slutlig allokering kvv'!$B$1:$AJ$1,0),FALSE)/1,0)</f>
        <v>0</v>
      </c>
      <c r="N170">
        <f>IFERROR(VLOOKUP($B170,Kraftvärmeprod!$B$1:$AH$479,MATCH(N$2,Kraftvärmeprod!$B$1:$AG$1,0),FALSE)/1,0)-IFERROR(VLOOKUP($B170,'Slutlig allokering kvv'!$B$2:$AC$462,MATCH(N$3,'Slutlig allokering kvv'!$B$1:$AJ$1,0),FALSE)/1,0)</f>
        <v>0</v>
      </c>
      <c r="O170">
        <f>IFERROR(VLOOKUP($B170,Kraftvärmeprod!$B$1:$AH$479,MATCH(O$2,Kraftvärmeprod!$B$1:$AG$1,0),FALSE)/1,0)-IFERROR(VLOOKUP($B170,'Slutlig allokering kvv'!$B$2:$AC$462,MATCH(O$3,'Slutlig allokering kvv'!$B$1:$AJ$1,0),FALSE)/1,0)</f>
        <v>0</v>
      </c>
      <c r="P170">
        <f>IFERROR(VLOOKUP($B170,Kraftvärmeprod!$B$1:$AH$479,MATCH(P$2,Kraftvärmeprod!$B$1:$AG$1,0),FALSE)/1,0)-IFERROR(VLOOKUP($B170,'Slutlig allokering kvv'!$B$2:$AC$462,MATCH(P$3,'Slutlig allokering kvv'!$B$1:$AJ$1,0),FALSE)/1,0)</f>
        <v>0</v>
      </c>
      <c r="Q170">
        <f>IFERROR(VLOOKUP($B170,Kraftvärmeprod!$B$1:$AH$479,MATCH(Q$2,Kraftvärmeprod!$B$1:$AG$1,0),FALSE)/1,0)-IFERROR(VLOOKUP($B170,'Slutlig allokering kvv'!$B$2:$AC$462,MATCH(Q$3,'Slutlig allokering kvv'!$B$1:$AJ$1,0),FALSE)/1,0)</f>
        <v>0</v>
      </c>
      <c r="R170">
        <f>IFERROR(VLOOKUP($B170,Kraftvärmeprod!$B$1:$AH$479,MATCH(R$2,Kraftvärmeprod!$B$1:$AG$1,0),FALSE)/1,0)-IFERROR(VLOOKUP($B170,'Slutlig allokering kvv'!$B$2:$AC$462,MATCH(R$3,'Slutlig allokering kvv'!$B$1:$AJ$1,0),FALSE)/1,0)</f>
        <v>0</v>
      </c>
      <c r="S170">
        <f>IFERROR(VLOOKUP($B170,Kraftvärmeprod!$B$1:$AH$479,MATCH(S$2,Kraftvärmeprod!$B$1:$AG$1,0),FALSE)/1,0)-IFERROR(VLOOKUP($B170,'Slutlig allokering kvv'!$B$2:$AC$462,MATCH(S$3,'Slutlig allokering kvv'!$B$1:$AJ$1,0),FALSE)/1,0)</f>
        <v>0</v>
      </c>
      <c r="T170">
        <f>IFERROR(VLOOKUP($B170,Kraftvärmeprod!$B$1:$AH$479,MATCH(T$2,Kraftvärmeprod!$B$1:$AG$1,0),FALSE)/1,0)-IFERROR(VLOOKUP($B170,'Slutlig allokering kvv'!$B$2:$AC$462,MATCH(T$3,'Slutlig allokering kvv'!$B$1:$AJ$1,0),FALSE)/1,0)</f>
        <v>0</v>
      </c>
      <c r="U170">
        <f>IFERROR(VLOOKUP($B170,Kraftvärmeprod!$B$1:$AH$479,MATCH(U$2,Kraftvärmeprod!$B$1:$AG$1,0),FALSE)/1,0)-IFERROR(VLOOKUP($B170,'Slutlig allokering kvv'!$B$2:$AC$462,MATCH(U$3,'Slutlig allokering kvv'!$B$1:$AJ$1,0),FALSE)/1,0)</f>
        <v>0</v>
      </c>
      <c r="V170">
        <f>IFERROR(VLOOKUP($B170,Kraftvärmeprod!$B$1:$AH$479,MATCH(V$2,Kraftvärmeprod!$B$1:$AG$1,0),FALSE)/1,0)-IFERROR(VLOOKUP($B170,'Slutlig allokering kvv'!$B$2:$AC$462,MATCH(V$3,'Slutlig allokering kvv'!$B$1:$AJ$1,0),FALSE)/1,0)</f>
        <v>0</v>
      </c>
      <c r="W170">
        <f>IFERROR(VLOOKUP($B170,Kraftvärmeprod!$B$1:$AH$479,MATCH(W$2,Kraftvärmeprod!$B$1:$AG$1,0),FALSE)/1,0)-IFERROR(VLOOKUP($B170,'Slutlig allokering kvv'!$B$2:$AC$462,MATCH(W$3,'Slutlig allokering kvv'!$B$1:$AJ$1,0),FALSE)/1,0)</f>
        <v>0</v>
      </c>
      <c r="X170">
        <f>IFERROR(VLOOKUP($B170,Kraftvärmeprod!$B$1:$AH$479,MATCH(X$2,Kraftvärmeprod!$B$1:$AG$1,0),FALSE)/1,0)-IFERROR(VLOOKUP($B170,'Slutlig allokering kvv'!$B$2:$AC$462,MATCH(X$3,'Slutlig allokering kvv'!$B$1:$AJ$1,0),FALSE)/1,0)</f>
        <v>0</v>
      </c>
      <c r="Y170">
        <f>IFERROR(VLOOKUP($B170,Kraftvärmeprod!$B$1:$AH$479,MATCH(Y$2,Kraftvärmeprod!$B$1:$AG$1,0),FALSE)/1,0)-IFERROR(VLOOKUP($B170,'Slutlig allokering kvv'!$B$2:$AC$462,MATCH(Y$3,'Slutlig allokering kvv'!$B$1:$AJ$1,0),FALSE)/1,0)</f>
        <v>0</v>
      </c>
      <c r="Z170">
        <f>IFERROR(VLOOKUP($B170,Kraftvärmeprod!$B$1:$AH$479,MATCH(Z$2,Kraftvärmeprod!$B$1:$AG$1,0),FALSE)/1,0)-IFERROR(VLOOKUP($B170,'Slutlig allokering kvv'!$B$2:$AC$462,MATCH(Z$3,'Slutlig allokering kvv'!$B$1:$AJ$1,0),FALSE)/1,0)</f>
        <v>0</v>
      </c>
      <c r="AA170">
        <f>IFERROR(VLOOKUP($B170,Kraftvärmeprod!$B$1:$AH$479,MATCH(AA$2,Kraftvärmeprod!$B$1:$AG$1,0),FALSE)/1,0)-IFERROR(VLOOKUP($B170,'Slutlig allokering kvv'!$B$2:$AC$462,MATCH(AA$3,'Slutlig allokering kvv'!$B$1:$AJ$1,0),FALSE)/1,0)</f>
        <v>0</v>
      </c>
      <c r="AB170">
        <f>IFERROR(VLOOKUP($B170,Kraftvärmeprod!$B$1:$AH$479,MATCH(AB$2,Kraftvärmeprod!$B$1:$AG$1,0),FALSE)/1,0)-IFERROR(VLOOKUP($B170,'Slutlig allokering kvv'!$B$2:$AC$462,MATCH(AB$3,'Slutlig allokering kvv'!$B$1:$AJ$1,0),FALSE)/1,0)</f>
        <v>0</v>
      </c>
      <c r="AE170">
        <f t="shared" si="4"/>
        <v>0</v>
      </c>
      <c r="AG170">
        <f>IFERROR(VLOOKUP(B170,'Slutlig allokering kvv'!$B$2:$AJ$462,MATCH("Summa justerad allokerad tillförd energi (utan hjälpel och rökgaskondensering):",'Slutlig allokering kvv'!$B$1:$AK$1,0),FALSE)/1,"")</f>
        <v>0</v>
      </c>
      <c r="AI170" s="23" t="str">
        <f>IFERROR(1-VLOOKUP(B170,'Slutlig allokering kvv'!$B$2:$AJ$462,MATCH("Andel av bränsle i kvv som allokerats till värme, exklusive rökgaskondensering och hjälpel",'Slutlig allokering kvv'!$B$1:$AK$1,0),FALSE),"")</f>
        <v/>
      </c>
      <c r="AK170" s="23" t="str">
        <f t="shared" si="5"/>
        <v/>
      </c>
    </row>
    <row r="171" spans="1:37" x14ac:dyDescent="0.25">
      <c r="A171" s="2" t="s">
        <v>238</v>
      </c>
      <c r="B171" s="2" t="s">
        <v>243</v>
      </c>
      <c r="C171" s="2" t="str">
        <f>IFERROR(VLOOKUP($B171,Kraftvärmeprod!$B$1:$AH$479,MATCH(C$3,Kraftvärmeprod!$B$1:$AG$1,0),FALSE)/1,"")</f>
        <v/>
      </c>
      <c r="D171" s="2" t="str">
        <f>IFERROR(VLOOKUP($B171,Kraftvärmeprod!$B$1:$AH$479,MATCH(D$3,Kraftvärmeprod!$B$1:$AG$1,0),FALSE)/1,"")</f>
        <v/>
      </c>
      <c r="E171">
        <f>IFERROR(VLOOKUP($B171,Kraftvärmeprod!$B$1:$AH$479,MATCH(E$2,Kraftvärmeprod!$B$1:$AG$1,0),FALSE)/1,0)-IFERROR(VLOOKUP($B171,'Slutlig allokering kvv'!$B$2:$AC$462,MATCH(E$3,'Slutlig allokering kvv'!$B$1:$AJ$1,0),FALSE)/1,0)</f>
        <v>0</v>
      </c>
      <c r="F171">
        <f>IFERROR(VLOOKUP($B171,Kraftvärmeprod!$B$1:$AH$479,MATCH(F$2,Kraftvärmeprod!$B$1:$AG$1,0),FALSE)/1,0)-IFERROR(VLOOKUP($B171,'Slutlig allokering kvv'!$B$2:$AC$462,MATCH(F$3,'Slutlig allokering kvv'!$B$1:$AJ$1,0),FALSE)/1,0)</f>
        <v>0</v>
      </c>
      <c r="G171">
        <f>IFERROR(VLOOKUP($B171,Kraftvärmeprod!$B$1:$AH$479,MATCH(G$2,Kraftvärmeprod!$B$1:$AG$1,0),FALSE)/1,0)-IFERROR(VLOOKUP($B171,'Slutlig allokering kvv'!$B$2:$AC$462,MATCH(G$3,'Slutlig allokering kvv'!$B$1:$AJ$1,0),FALSE)/1,0)</f>
        <v>0</v>
      </c>
      <c r="H171">
        <f>IFERROR(VLOOKUP($B171,Kraftvärmeprod!$B$1:$AH$479,MATCH(H$2,Kraftvärmeprod!$B$1:$AG$1,0),FALSE)/1,0)-IFERROR(VLOOKUP($B171,'Slutlig allokering kvv'!$B$2:$AC$462,MATCH(H$3,'Slutlig allokering kvv'!$B$1:$AJ$1,0),FALSE)/1,0)</f>
        <v>0</v>
      </c>
      <c r="I171">
        <f>IFERROR(VLOOKUP($B171,Kraftvärmeprod!$B$1:$AH$479,MATCH(I$2,Kraftvärmeprod!$B$1:$AG$1,0),FALSE)/1,0)-IFERROR(VLOOKUP($B171,'Slutlig allokering kvv'!$B$2:$AC$462,MATCH(I$3,'Slutlig allokering kvv'!$B$1:$AJ$1,0),FALSE)/1,0)</f>
        <v>0</v>
      </c>
      <c r="J171">
        <f>IFERROR(VLOOKUP($B171,Kraftvärmeprod!$B$1:$AH$479,MATCH(J$2,Kraftvärmeprod!$B$1:$AG$1,0),FALSE)/1,0)-IFERROR(VLOOKUP($B171,'Slutlig allokering kvv'!$B$2:$AC$462,MATCH(J$3,'Slutlig allokering kvv'!$B$1:$AJ$1,0),FALSE)/1,0)</f>
        <v>0</v>
      </c>
      <c r="K171">
        <f>IFERROR(VLOOKUP($B171,Kraftvärmeprod!$B$1:$AH$479,MATCH(K$2,Kraftvärmeprod!$B$1:$AG$1,0),FALSE)/1,0)-IFERROR(VLOOKUP($B171,'Slutlig allokering kvv'!$B$2:$AC$462,MATCH(K$3,'Slutlig allokering kvv'!$B$1:$AJ$1,0),FALSE)/1,0)</f>
        <v>0</v>
      </c>
      <c r="L171">
        <f>IFERROR(VLOOKUP($B171,Kraftvärmeprod!$B$1:$AH$479,MATCH(L$2,Kraftvärmeprod!$B$1:$AG$1,0),FALSE)/1,0)-IFERROR(VLOOKUP($B171,'Slutlig allokering kvv'!$B$2:$AC$462,MATCH(L$3,'Slutlig allokering kvv'!$B$1:$AJ$1,0),FALSE)/1,0)</f>
        <v>0</v>
      </c>
      <c r="M171" s="40">
        <f>IFERROR(VLOOKUP($B171,Miljö!$B$1:$S$477,MATCH(M$2,Miljö!$B$1:$X$1,0),FALSE)/1,0)-IFERROR(VLOOKUP($B171,'Slutlig allokering kvv'!$B$2:$AC$462,MATCH(M$3,'Slutlig allokering kvv'!$B$1:$AJ$1,0),FALSE)/1,0)</f>
        <v>0</v>
      </c>
      <c r="N171">
        <f>IFERROR(VLOOKUP($B171,Kraftvärmeprod!$B$1:$AH$479,MATCH(N$2,Kraftvärmeprod!$B$1:$AG$1,0),FALSE)/1,0)-IFERROR(VLOOKUP($B171,'Slutlig allokering kvv'!$B$2:$AC$462,MATCH(N$3,'Slutlig allokering kvv'!$B$1:$AJ$1,0),FALSE)/1,0)</f>
        <v>0</v>
      </c>
      <c r="O171">
        <f>IFERROR(VLOOKUP($B171,Kraftvärmeprod!$B$1:$AH$479,MATCH(O$2,Kraftvärmeprod!$B$1:$AG$1,0),FALSE)/1,0)-IFERROR(VLOOKUP($B171,'Slutlig allokering kvv'!$B$2:$AC$462,MATCH(O$3,'Slutlig allokering kvv'!$B$1:$AJ$1,0),FALSE)/1,0)</f>
        <v>0</v>
      </c>
      <c r="P171">
        <f>IFERROR(VLOOKUP($B171,Kraftvärmeprod!$B$1:$AH$479,MATCH(P$2,Kraftvärmeprod!$B$1:$AG$1,0),FALSE)/1,0)-IFERROR(VLOOKUP($B171,'Slutlig allokering kvv'!$B$2:$AC$462,MATCH(P$3,'Slutlig allokering kvv'!$B$1:$AJ$1,0),FALSE)/1,0)</f>
        <v>0</v>
      </c>
      <c r="Q171">
        <f>IFERROR(VLOOKUP($B171,Kraftvärmeprod!$B$1:$AH$479,MATCH(Q$2,Kraftvärmeprod!$B$1:$AG$1,0),FALSE)/1,0)-IFERROR(VLOOKUP($B171,'Slutlig allokering kvv'!$B$2:$AC$462,MATCH(Q$3,'Slutlig allokering kvv'!$B$1:$AJ$1,0),FALSE)/1,0)</f>
        <v>0</v>
      </c>
      <c r="R171">
        <f>IFERROR(VLOOKUP($B171,Kraftvärmeprod!$B$1:$AH$479,MATCH(R$2,Kraftvärmeprod!$B$1:$AG$1,0),FALSE)/1,0)-IFERROR(VLOOKUP($B171,'Slutlig allokering kvv'!$B$2:$AC$462,MATCH(R$3,'Slutlig allokering kvv'!$B$1:$AJ$1,0),FALSE)/1,0)</f>
        <v>0</v>
      </c>
      <c r="S171">
        <f>IFERROR(VLOOKUP($B171,Kraftvärmeprod!$B$1:$AH$479,MATCH(S$2,Kraftvärmeprod!$B$1:$AG$1,0),FALSE)/1,0)-IFERROR(VLOOKUP($B171,'Slutlig allokering kvv'!$B$2:$AC$462,MATCH(S$3,'Slutlig allokering kvv'!$B$1:$AJ$1,0),FALSE)/1,0)</f>
        <v>0</v>
      </c>
      <c r="T171">
        <f>IFERROR(VLOOKUP($B171,Kraftvärmeprod!$B$1:$AH$479,MATCH(T$2,Kraftvärmeprod!$B$1:$AG$1,0),FALSE)/1,0)-IFERROR(VLOOKUP($B171,'Slutlig allokering kvv'!$B$2:$AC$462,MATCH(T$3,'Slutlig allokering kvv'!$B$1:$AJ$1,0),FALSE)/1,0)</f>
        <v>0</v>
      </c>
      <c r="U171">
        <f>IFERROR(VLOOKUP($B171,Kraftvärmeprod!$B$1:$AH$479,MATCH(U$2,Kraftvärmeprod!$B$1:$AG$1,0),FALSE)/1,0)-IFERROR(VLOOKUP($B171,'Slutlig allokering kvv'!$B$2:$AC$462,MATCH(U$3,'Slutlig allokering kvv'!$B$1:$AJ$1,0),FALSE)/1,0)</f>
        <v>0</v>
      </c>
      <c r="V171">
        <f>IFERROR(VLOOKUP($B171,Kraftvärmeprod!$B$1:$AH$479,MATCH(V$2,Kraftvärmeprod!$B$1:$AG$1,0),FALSE)/1,0)-IFERROR(VLOOKUP($B171,'Slutlig allokering kvv'!$B$2:$AC$462,MATCH(V$3,'Slutlig allokering kvv'!$B$1:$AJ$1,0),FALSE)/1,0)</f>
        <v>0</v>
      </c>
      <c r="W171">
        <f>IFERROR(VLOOKUP($B171,Kraftvärmeprod!$B$1:$AH$479,MATCH(W$2,Kraftvärmeprod!$B$1:$AG$1,0),FALSE)/1,0)-IFERROR(VLOOKUP($B171,'Slutlig allokering kvv'!$B$2:$AC$462,MATCH(W$3,'Slutlig allokering kvv'!$B$1:$AJ$1,0),FALSE)/1,0)</f>
        <v>0</v>
      </c>
      <c r="X171">
        <f>IFERROR(VLOOKUP($B171,Kraftvärmeprod!$B$1:$AH$479,MATCH(X$2,Kraftvärmeprod!$B$1:$AG$1,0),FALSE)/1,0)-IFERROR(VLOOKUP($B171,'Slutlig allokering kvv'!$B$2:$AC$462,MATCH(X$3,'Slutlig allokering kvv'!$B$1:$AJ$1,0),FALSE)/1,0)</f>
        <v>0</v>
      </c>
      <c r="Y171">
        <f>IFERROR(VLOOKUP($B171,Kraftvärmeprod!$B$1:$AH$479,MATCH(Y$2,Kraftvärmeprod!$B$1:$AG$1,0),FALSE)/1,0)-IFERROR(VLOOKUP($B171,'Slutlig allokering kvv'!$B$2:$AC$462,MATCH(Y$3,'Slutlig allokering kvv'!$B$1:$AJ$1,0),FALSE)/1,0)</f>
        <v>0</v>
      </c>
      <c r="Z171">
        <f>IFERROR(VLOOKUP($B171,Kraftvärmeprod!$B$1:$AH$479,MATCH(Z$2,Kraftvärmeprod!$B$1:$AG$1,0),FALSE)/1,0)-IFERROR(VLOOKUP($B171,'Slutlig allokering kvv'!$B$2:$AC$462,MATCH(Z$3,'Slutlig allokering kvv'!$B$1:$AJ$1,0),FALSE)/1,0)</f>
        <v>0</v>
      </c>
      <c r="AA171">
        <f>IFERROR(VLOOKUP($B171,Kraftvärmeprod!$B$1:$AH$479,MATCH(AA$2,Kraftvärmeprod!$B$1:$AG$1,0),FALSE)/1,0)-IFERROR(VLOOKUP($B171,'Slutlig allokering kvv'!$B$2:$AC$462,MATCH(AA$3,'Slutlig allokering kvv'!$B$1:$AJ$1,0),FALSE)/1,0)</f>
        <v>0</v>
      </c>
      <c r="AB171">
        <f>IFERROR(VLOOKUP($B171,Kraftvärmeprod!$B$1:$AH$479,MATCH(AB$2,Kraftvärmeprod!$B$1:$AG$1,0),FALSE)/1,0)-IFERROR(VLOOKUP($B171,'Slutlig allokering kvv'!$B$2:$AC$462,MATCH(AB$3,'Slutlig allokering kvv'!$B$1:$AJ$1,0),FALSE)/1,0)</f>
        <v>0</v>
      </c>
      <c r="AE171">
        <f t="shared" si="4"/>
        <v>0</v>
      </c>
      <c r="AG171">
        <f>IFERROR(VLOOKUP(B171,'Slutlig allokering kvv'!$B$2:$AJ$462,MATCH("Summa justerad allokerad tillförd energi (utan hjälpel och rökgaskondensering):",'Slutlig allokering kvv'!$B$1:$AK$1,0),FALSE)/1,"")</f>
        <v>0</v>
      </c>
      <c r="AI171" s="23" t="str">
        <f>IFERROR(1-VLOOKUP(B171,'Slutlig allokering kvv'!$B$2:$AJ$462,MATCH("Andel av bränsle i kvv som allokerats till värme, exklusive rökgaskondensering och hjälpel",'Slutlig allokering kvv'!$B$1:$AK$1,0),FALSE),"")</f>
        <v/>
      </c>
      <c r="AK171" s="23" t="str">
        <f t="shared" si="5"/>
        <v/>
      </c>
    </row>
    <row r="172" spans="1:37" x14ac:dyDescent="0.25">
      <c r="A172" s="2" t="s">
        <v>238</v>
      </c>
      <c r="B172" s="2" t="s">
        <v>244</v>
      </c>
      <c r="C172" s="2" t="str">
        <f>IFERROR(VLOOKUP($B172,Kraftvärmeprod!$B$1:$AH$479,MATCH(C$3,Kraftvärmeprod!$B$1:$AG$1,0),FALSE)/1,"")</f>
        <v/>
      </c>
      <c r="D172" s="2" t="str">
        <f>IFERROR(VLOOKUP($B172,Kraftvärmeprod!$B$1:$AH$479,MATCH(D$3,Kraftvärmeprod!$B$1:$AG$1,0),FALSE)/1,"")</f>
        <v/>
      </c>
      <c r="E172">
        <f>IFERROR(VLOOKUP($B172,Kraftvärmeprod!$B$1:$AH$479,MATCH(E$2,Kraftvärmeprod!$B$1:$AG$1,0),FALSE)/1,0)-IFERROR(VLOOKUP($B172,'Slutlig allokering kvv'!$B$2:$AC$462,MATCH(E$3,'Slutlig allokering kvv'!$B$1:$AJ$1,0),FALSE)/1,0)</f>
        <v>0</v>
      </c>
      <c r="F172">
        <f>IFERROR(VLOOKUP($B172,Kraftvärmeprod!$B$1:$AH$479,MATCH(F$2,Kraftvärmeprod!$B$1:$AG$1,0),FALSE)/1,0)-IFERROR(VLOOKUP($B172,'Slutlig allokering kvv'!$B$2:$AC$462,MATCH(F$3,'Slutlig allokering kvv'!$B$1:$AJ$1,0),FALSE)/1,0)</f>
        <v>0</v>
      </c>
      <c r="G172">
        <f>IFERROR(VLOOKUP($B172,Kraftvärmeprod!$B$1:$AH$479,MATCH(G$2,Kraftvärmeprod!$B$1:$AG$1,0),FALSE)/1,0)-IFERROR(VLOOKUP($B172,'Slutlig allokering kvv'!$B$2:$AC$462,MATCH(G$3,'Slutlig allokering kvv'!$B$1:$AJ$1,0),FALSE)/1,0)</f>
        <v>0</v>
      </c>
      <c r="H172">
        <f>IFERROR(VLOOKUP($B172,Kraftvärmeprod!$B$1:$AH$479,MATCH(H$2,Kraftvärmeprod!$B$1:$AG$1,0),FALSE)/1,0)-IFERROR(VLOOKUP($B172,'Slutlig allokering kvv'!$B$2:$AC$462,MATCH(H$3,'Slutlig allokering kvv'!$B$1:$AJ$1,0),FALSE)/1,0)</f>
        <v>0</v>
      </c>
      <c r="I172">
        <f>IFERROR(VLOOKUP($B172,Kraftvärmeprod!$B$1:$AH$479,MATCH(I$2,Kraftvärmeprod!$B$1:$AG$1,0),FALSE)/1,0)-IFERROR(VLOOKUP($B172,'Slutlig allokering kvv'!$B$2:$AC$462,MATCH(I$3,'Slutlig allokering kvv'!$B$1:$AJ$1,0),FALSE)/1,0)</f>
        <v>0</v>
      </c>
      <c r="J172">
        <f>IFERROR(VLOOKUP($B172,Kraftvärmeprod!$B$1:$AH$479,MATCH(J$2,Kraftvärmeprod!$B$1:$AG$1,0),FALSE)/1,0)-IFERROR(VLOOKUP($B172,'Slutlig allokering kvv'!$B$2:$AC$462,MATCH(J$3,'Slutlig allokering kvv'!$B$1:$AJ$1,0),FALSE)/1,0)</f>
        <v>0</v>
      </c>
      <c r="K172">
        <f>IFERROR(VLOOKUP($B172,Kraftvärmeprod!$B$1:$AH$479,MATCH(K$2,Kraftvärmeprod!$B$1:$AG$1,0),FALSE)/1,0)-IFERROR(VLOOKUP($B172,'Slutlig allokering kvv'!$B$2:$AC$462,MATCH(K$3,'Slutlig allokering kvv'!$B$1:$AJ$1,0),FALSE)/1,0)</f>
        <v>0</v>
      </c>
      <c r="L172">
        <f>IFERROR(VLOOKUP($B172,Kraftvärmeprod!$B$1:$AH$479,MATCH(L$2,Kraftvärmeprod!$B$1:$AG$1,0),FALSE)/1,0)-IFERROR(VLOOKUP($B172,'Slutlig allokering kvv'!$B$2:$AC$462,MATCH(L$3,'Slutlig allokering kvv'!$B$1:$AJ$1,0),FALSE)/1,0)</f>
        <v>0</v>
      </c>
      <c r="M172" s="40">
        <f>IFERROR(VLOOKUP($B172,Miljö!$B$1:$S$477,MATCH(M$2,Miljö!$B$1:$X$1,0),FALSE)/1,0)-IFERROR(VLOOKUP($B172,'Slutlig allokering kvv'!$B$2:$AC$462,MATCH(M$3,'Slutlig allokering kvv'!$B$1:$AJ$1,0),FALSE)/1,0)</f>
        <v>0</v>
      </c>
      <c r="N172">
        <f>IFERROR(VLOOKUP($B172,Kraftvärmeprod!$B$1:$AH$479,MATCH(N$2,Kraftvärmeprod!$B$1:$AG$1,0),FALSE)/1,0)-IFERROR(VLOOKUP($B172,'Slutlig allokering kvv'!$B$2:$AC$462,MATCH(N$3,'Slutlig allokering kvv'!$B$1:$AJ$1,0),FALSE)/1,0)</f>
        <v>0</v>
      </c>
      <c r="O172">
        <f>IFERROR(VLOOKUP($B172,Kraftvärmeprod!$B$1:$AH$479,MATCH(O$2,Kraftvärmeprod!$B$1:$AG$1,0),FALSE)/1,0)-IFERROR(VLOOKUP($B172,'Slutlig allokering kvv'!$B$2:$AC$462,MATCH(O$3,'Slutlig allokering kvv'!$B$1:$AJ$1,0),FALSE)/1,0)</f>
        <v>0</v>
      </c>
      <c r="P172">
        <f>IFERROR(VLOOKUP($B172,Kraftvärmeprod!$B$1:$AH$479,MATCH(P$2,Kraftvärmeprod!$B$1:$AG$1,0),FALSE)/1,0)-IFERROR(VLOOKUP($B172,'Slutlig allokering kvv'!$B$2:$AC$462,MATCH(P$3,'Slutlig allokering kvv'!$B$1:$AJ$1,0),FALSE)/1,0)</f>
        <v>0</v>
      </c>
      <c r="Q172">
        <f>IFERROR(VLOOKUP($B172,Kraftvärmeprod!$B$1:$AH$479,MATCH(Q$2,Kraftvärmeprod!$B$1:$AG$1,0),FALSE)/1,0)-IFERROR(VLOOKUP($B172,'Slutlig allokering kvv'!$B$2:$AC$462,MATCH(Q$3,'Slutlig allokering kvv'!$B$1:$AJ$1,0),FALSE)/1,0)</f>
        <v>0</v>
      </c>
      <c r="R172">
        <f>IFERROR(VLOOKUP($B172,Kraftvärmeprod!$B$1:$AH$479,MATCH(R$2,Kraftvärmeprod!$B$1:$AG$1,0),FALSE)/1,0)-IFERROR(VLOOKUP($B172,'Slutlig allokering kvv'!$B$2:$AC$462,MATCH(R$3,'Slutlig allokering kvv'!$B$1:$AJ$1,0),FALSE)/1,0)</f>
        <v>0</v>
      </c>
      <c r="S172">
        <f>IFERROR(VLOOKUP($B172,Kraftvärmeprod!$B$1:$AH$479,MATCH(S$2,Kraftvärmeprod!$B$1:$AG$1,0),FALSE)/1,0)-IFERROR(VLOOKUP($B172,'Slutlig allokering kvv'!$B$2:$AC$462,MATCH(S$3,'Slutlig allokering kvv'!$B$1:$AJ$1,0),FALSE)/1,0)</f>
        <v>0</v>
      </c>
      <c r="T172">
        <f>IFERROR(VLOOKUP($B172,Kraftvärmeprod!$B$1:$AH$479,MATCH(T$2,Kraftvärmeprod!$B$1:$AG$1,0),FALSE)/1,0)-IFERROR(VLOOKUP($B172,'Slutlig allokering kvv'!$B$2:$AC$462,MATCH(T$3,'Slutlig allokering kvv'!$B$1:$AJ$1,0),FALSE)/1,0)</f>
        <v>0</v>
      </c>
      <c r="U172">
        <f>IFERROR(VLOOKUP($B172,Kraftvärmeprod!$B$1:$AH$479,MATCH(U$2,Kraftvärmeprod!$B$1:$AG$1,0),FALSE)/1,0)-IFERROR(VLOOKUP($B172,'Slutlig allokering kvv'!$B$2:$AC$462,MATCH(U$3,'Slutlig allokering kvv'!$B$1:$AJ$1,0),FALSE)/1,0)</f>
        <v>0</v>
      </c>
      <c r="V172">
        <f>IFERROR(VLOOKUP($B172,Kraftvärmeprod!$B$1:$AH$479,MATCH(V$2,Kraftvärmeprod!$B$1:$AG$1,0),FALSE)/1,0)-IFERROR(VLOOKUP($B172,'Slutlig allokering kvv'!$B$2:$AC$462,MATCH(V$3,'Slutlig allokering kvv'!$B$1:$AJ$1,0),FALSE)/1,0)</f>
        <v>0</v>
      </c>
      <c r="W172">
        <f>IFERROR(VLOOKUP($B172,Kraftvärmeprod!$B$1:$AH$479,MATCH(W$2,Kraftvärmeprod!$B$1:$AG$1,0),FALSE)/1,0)-IFERROR(VLOOKUP($B172,'Slutlig allokering kvv'!$B$2:$AC$462,MATCH(W$3,'Slutlig allokering kvv'!$B$1:$AJ$1,0),FALSE)/1,0)</f>
        <v>0</v>
      </c>
      <c r="X172">
        <f>IFERROR(VLOOKUP($B172,Kraftvärmeprod!$B$1:$AH$479,MATCH(X$2,Kraftvärmeprod!$B$1:$AG$1,0),FALSE)/1,0)-IFERROR(VLOOKUP($B172,'Slutlig allokering kvv'!$B$2:$AC$462,MATCH(X$3,'Slutlig allokering kvv'!$B$1:$AJ$1,0),FALSE)/1,0)</f>
        <v>0</v>
      </c>
      <c r="Y172">
        <f>IFERROR(VLOOKUP($B172,Kraftvärmeprod!$B$1:$AH$479,MATCH(Y$2,Kraftvärmeprod!$B$1:$AG$1,0),FALSE)/1,0)-IFERROR(VLOOKUP($B172,'Slutlig allokering kvv'!$B$2:$AC$462,MATCH(Y$3,'Slutlig allokering kvv'!$B$1:$AJ$1,0),FALSE)/1,0)</f>
        <v>0</v>
      </c>
      <c r="Z172">
        <f>IFERROR(VLOOKUP($B172,Kraftvärmeprod!$B$1:$AH$479,MATCH(Z$2,Kraftvärmeprod!$B$1:$AG$1,0),FALSE)/1,0)-IFERROR(VLOOKUP($B172,'Slutlig allokering kvv'!$B$2:$AC$462,MATCH(Z$3,'Slutlig allokering kvv'!$B$1:$AJ$1,0),FALSE)/1,0)</f>
        <v>0</v>
      </c>
      <c r="AA172">
        <f>IFERROR(VLOOKUP($B172,Kraftvärmeprod!$B$1:$AH$479,MATCH(AA$2,Kraftvärmeprod!$B$1:$AG$1,0),FALSE)/1,0)-IFERROR(VLOOKUP($B172,'Slutlig allokering kvv'!$B$2:$AC$462,MATCH(AA$3,'Slutlig allokering kvv'!$B$1:$AJ$1,0),FALSE)/1,0)</f>
        <v>0</v>
      </c>
      <c r="AB172">
        <f>IFERROR(VLOOKUP($B172,Kraftvärmeprod!$B$1:$AH$479,MATCH(AB$2,Kraftvärmeprod!$B$1:$AG$1,0),FALSE)/1,0)-IFERROR(VLOOKUP($B172,'Slutlig allokering kvv'!$B$2:$AC$462,MATCH(AB$3,'Slutlig allokering kvv'!$B$1:$AJ$1,0),FALSE)/1,0)</f>
        <v>0</v>
      </c>
      <c r="AE172">
        <f t="shared" si="4"/>
        <v>0</v>
      </c>
      <c r="AG172">
        <f>IFERROR(VLOOKUP(B172,'Slutlig allokering kvv'!$B$2:$AJ$462,MATCH("Summa justerad allokerad tillförd energi (utan hjälpel och rökgaskondensering):",'Slutlig allokering kvv'!$B$1:$AK$1,0),FALSE)/1,"")</f>
        <v>0</v>
      </c>
      <c r="AI172" s="23" t="str">
        <f>IFERROR(1-VLOOKUP(B172,'Slutlig allokering kvv'!$B$2:$AJ$462,MATCH("Andel av bränsle i kvv som allokerats till värme, exklusive rökgaskondensering och hjälpel",'Slutlig allokering kvv'!$B$1:$AK$1,0),FALSE),"")</f>
        <v/>
      </c>
      <c r="AK172" s="23" t="str">
        <f t="shared" si="5"/>
        <v/>
      </c>
    </row>
    <row r="173" spans="1:37" x14ac:dyDescent="0.25">
      <c r="A173" s="2" t="s">
        <v>238</v>
      </c>
      <c r="B173" s="2" t="s">
        <v>245</v>
      </c>
      <c r="C173" s="2" t="str">
        <f>IFERROR(VLOOKUP($B173,Kraftvärmeprod!$B$1:$AH$479,MATCH(C$3,Kraftvärmeprod!$B$1:$AG$1,0),FALSE)/1,"")</f>
        <v/>
      </c>
      <c r="D173" s="2" t="str">
        <f>IFERROR(VLOOKUP($B173,Kraftvärmeprod!$B$1:$AH$479,MATCH(D$3,Kraftvärmeprod!$B$1:$AG$1,0),FALSE)/1,"")</f>
        <v/>
      </c>
      <c r="E173">
        <f>IFERROR(VLOOKUP($B173,Kraftvärmeprod!$B$1:$AH$479,MATCH(E$2,Kraftvärmeprod!$B$1:$AG$1,0),FALSE)/1,0)-IFERROR(VLOOKUP($B173,'Slutlig allokering kvv'!$B$2:$AC$462,MATCH(E$3,'Slutlig allokering kvv'!$B$1:$AJ$1,0),FALSE)/1,0)</f>
        <v>0</v>
      </c>
      <c r="F173">
        <f>IFERROR(VLOOKUP($B173,Kraftvärmeprod!$B$1:$AH$479,MATCH(F$2,Kraftvärmeprod!$B$1:$AG$1,0),FALSE)/1,0)-IFERROR(VLOOKUP($B173,'Slutlig allokering kvv'!$B$2:$AC$462,MATCH(F$3,'Slutlig allokering kvv'!$B$1:$AJ$1,0),FALSE)/1,0)</f>
        <v>0</v>
      </c>
      <c r="G173">
        <f>IFERROR(VLOOKUP($B173,Kraftvärmeprod!$B$1:$AH$479,MATCH(G$2,Kraftvärmeprod!$B$1:$AG$1,0),FALSE)/1,0)-IFERROR(VLOOKUP($B173,'Slutlig allokering kvv'!$B$2:$AC$462,MATCH(G$3,'Slutlig allokering kvv'!$B$1:$AJ$1,0),FALSE)/1,0)</f>
        <v>0</v>
      </c>
      <c r="H173">
        <f>IFERROR(VLOOKUP($B173,Kraftvärmeprod!$B$1:$AH$479,MATCH(H$2,Kraftvärmeprod!$B$1:$AG$1,0),FALSE)/1,0)-IFERROR(VLOOKUP($B173,'Slutlig allokering kvv'!$B$2:$AC$462,MATCH(H$3,'Slutlig allokering kvv'!$B$1:$AJ$1,0),FALSE)/1,0)</f>
        <v>0</v>
      </c>
      <c r="I173">
        <f>IFERROR(VLOOKUP($B173,Kraftvärmeprod!$B$1:$AH$479,MATCH(I$2,Kraftvärmeprod!$B$1:$AG$1,0),FALSE)/1,0)-IFERROR(VLOOKUP($B173,'Slutlig allokering kvv'!$B$2:$AC$462,MATCH(I$3,'Slutlig allokering kvv'!$B$1:$AJ$1,0),FALSE)/1,0)</f>
        <v>0</v>
      </c>
      <c r="J173">
        <f>IFERROR(VLOOKUP($B173,Kraftvärmeprod!$B$1:$AH$479,MATCH(J$2,Kraftvärmeprod!$B$1:$AG$1,0),FALSE)/1,0)-IFERROR(VLOOKUP($B173,'Slutlig allokering kvv'!$B$2:$AC$462,MATCH(J$3,'Slutlig allokering kvv'!$B$1:$AJ$1,0),FALSE)/1,0)</f>
        <v>0</v>
      </c>
      <c r="K173">
        <f>IFERROR(VLOOKUP($B173,Kraftvärmeprod!$B$1:$AH$479,MATCH(K$2,Kraftvärmeprod!$B$1:$AG$1,0),FALSE)/1,0)-IFERROR(VLOOKUP($B173,'Slutlig allokering kvv'!$B$2:$AC$462,MATCH(K$3,'Slutlig allokering kvv'!$B$1:$AJ$1,0),FALSE)/1,0)</f>
        <v>0</v>
      </c>
      <c r="L173">
        <f>IFERROR(VLOOKUP($B173,Kraftvärmeprod!$B$1:$AH$479,MATCH(L$2,Kraftvärmeprod!$B$1:$AG$1,0),FALSE)/1,0)-IFERROR(VLOOKUP($B173,'Slutlig allokering kvv'!$B$2:$AC$462,MATCH(L$3,'Slutlig allokering kvv'!$B$1:$AJ$1,0),FALSE)/1,0)</f>
        <v>0</v>
      </c>
      <c r="M173" s="40">
        <f>IFERROR(VLOOKUP($B173,Miljö!$B$1:$S$477,MATCH(M$2,Miljö!$B$1:$X$1,0),FALSE)/1,0)-IFERROR(VLOOKUP($B173,'Slutlig allokering kvv'!$B$2:$AC$462,MATCH(M$3,'Slutlig allokering kvv'!$B$1:$AJ$1,0),FALSE)/1,0)</f>
        <v>0</v>
      </c>
      <c r="N173">
        <f>IFERROR(VLOOKUP($B173,Kraftvärmeprod!$B$1:$AH$479,MATCH(N$2,Kraftvärmeprod!$B$1:$AG$1,0),FALSE)/1,0)-IFERROR(VLOOKUP($B173,'Slutlig allokering kvv'!$B$2:$AC$462,MATCH(N$3,'Slutlig allokering kvv'!$B$1:$AJ$1,0),FALSE)/1,0)</f>
        <v>0</v>
      </c>
      <c r="O173">
        <f>IFERROR(VLOOKUP($B173,Kraftvärmeprod!$B$1:$AH$479,MATCH(O$2,Kraftvärmeprod!$B$1:$AG$1,0),FALSE)/1,0)-IFERROR(VLOOKUP($B173,'Slutlig allokering kvv'!$B$2:$AC$462,MATCH(O$3,'Slutlig allokering kvv'!$B$1:$AJ$1,0),FALSE)/1,0)</f>
        <v>0</v>
      </c>
      <c r="P173">
        <f>IFERROR(VLOOKUP($B173,Kraftvärmeprod!$B$1:$AH$479,MATCH(P$2,Kraftvärmeprod!$B$1:$AG$1,0),FALSE)/1,0)-IFERROR(VLOOKUP($B173,'Slutlig allokering kvv'!$B$2:$AC$462,MATCH(P$3,'Slutlig allokering kvv'!$B$1:$AJ$1,0),FALSE)/1,0)</f>
        <v>0</v>
      </c>
      <c r="Q173">
        <f>IFERROR(VLOOKUP($B173,Kraftvärmeprod!$B$1:$AH$479,MATCH(Q$2,Kraftvärmeprod!$B$1:$AG$1,0),FALSE)/1,0)-IFERROR(VLOOKUP($B173,'Slutlig allokering kvv'!$B$2:$AC$462,MATCH(Q$3,'Slutlig allokering kvv'!$B$1:$AJ$1,0),FALSE)/1,0)</f>
        <v>0</v>
      </c>
      <c r="R173">
        <f>IFERROR(VLOOKUP($B173,Kraftvärmeprod!$B$1:$AH$479,MATCH(R$2,Kraftvärmeprod!$B$1:$AG$1,0),FALSE)/1,0)-IFERROR(VLOOKUP($B173,'Slutlig allokering kvv'!$B$2:$AC$462,MATCH(R$3,'Slutlig allokering kvv'!$B$1:$AJ$1,0),FALSE)/1,0)</f>
        <v>0</v>
      </c>
      <c r="S173">
        <f>IFERROR(VLOOKUP($B173,Kraftvärmeprod!$B$1:$AH$479,MATCH(S$2,Kraftvärmeprod!$B$1:$AG$1,0),FALSE)/1,0)-IFERROR(VLOOKUP($B173,'Slutlig allokering kvv'!$B$2:$AC$462,MATCH(S$3,'Slutlig allokering kvv'!$B$1:$AJ$1,0),FALSE)/1,0)</f>
        <v>0</v>
      </c>
      <c r="T173">
        <f>IFERROR(VLOOKUP($B173,Kraftvärmeprod!$B$1:$AH$479,MATCH(T$2,Kraftvärmeprod!$B$1:$AG$1,0),FALSE)/1,0)-IFERROR(VLOOKUP($B173,'Slutlig allokering kvv'!$B$2:$AC$462,MATCH(T$3,'Slutlig allokering kvv'!$B$1:$AJ$1,0),FALSE)/1,0)</f>
        <v>0</v>
      </c>
      <c r="U173">
        <f>IFERROR(VLOOKUP($B173,Kraftvärmeprod!$B$1:$AH$479,MATCH(U$2,Kraftvärmeprod!$B$1:$AG$1,0),FALSE)/1,0)-IFERROR(VLOOKUP($B173,'Slutlig allokering kvv'!$B$2:$AC$462,MATCH(U$3,'Slutlig allokering kvv'!$B$1:$AJ$1,0),FALSE)/1,0)</f>
        <v>0</v>
      </c>
      <c r="V173">
        <f>IFERROR(VLOOKUP($B173,Kraftvärmeprod!$B$1:$AH$479,MATCH(V$2,Kraftvärmeprod!$B$1:$AG$1,0),FALSE)/1,0)-IFERROR(VLOOKUP($B173,'Slutlig allokering kvv'!$B$2:$AC$462,MATCH(V$3,'Slutlig allokering kvv'!$B$1:$AJ$1,0),FALSE)/1,0)</f>
        <v>0</v>
      </c>
      <c r="W173">
        <f>IFERROR(VLOOKUP($B173,Kraftvärmeprod!$B$1:$AH$479,MATCH(W$2,Kraftvärmeprod!$B$1:$AG$1,0),FALSE)/1,0)-IFERROR(VLOOKUP($B173,'Slutlig allokering kvv'!$B$2:$AC$462,MATCH(W$3,'Slutlig allokering kvv'!$B$1:$AJ$1,0),FALSE)/1,0)</f>
        <v>0</v>
      </c>
      <c r="X173">
        <f>IFERROR(VLOOKUP($B173,Kraftvärmeprod!$B$1:$AH$479,MATCH(X$2,Kraftvärmeprod!$B$1:$AG$1,0),FALSE)/1,0)-IFERROR(VLOOKUP($B173,'Slutlig allokering kvv'!$B$2:$AC$462,MATCH(X$3,'Slutlig allokering kvv'!$B$1:$AJ$1,0),FALSE)/1,0)</f>
        <v>0</v>
      </c>
      <c r="Y173">
        <f>IFERROR(VLOOKUP($B173,Kraftvärmeprod!$B$1:$AH$479,MATCH(Y$2,Kraftvärmeprod!$B$1:$AG$1,0),FALSE)/1,0)-IFERROR(VLOOKUP($B173,'Slutlig allokering kvv'!$B$2:$AC$462,MATCH(Y$3,'Slutlig allokering kvv'!$B$1:$AJ$1,0),FALSE)/1,0)</f>
        <v>0</v>
      </c>
      <c r="Z173">
        <f>IFERROR(VLOOKUP($B173,Kraftvärmeprod!$B$1:$AH$479,MATCH(Z$2,Kraftvärmeprod!$B$1:$AG$1,0),FALSE)/1,0)-IFERROR(VLOOKUP($B173,'Slutlig allokering kvv'!$B$2:$AC$462,MATCH(Z$3,'Slutlig allokering kvv'!$B$1:$AJ$1,0),FALSE)/1,0)</f>
        <v>0</v>
      </c>
      <c r="AA173">
        <f>IFERROR(VLOOKUP($B173,Kraftvärmeprod!$B$1:$AH$479,MATCH(AA$2,Kraftvärmeprod!$B$1:$AG$1,0),FALSE)/1,0)-IFERROR(VLOOKUP($B173,'Slutlig allokering kvv'!$B$2:$AC$462,MATCH(AA$3,'Slutlig allokering kvv'!$B$1:$AJ$1,0),FALSE)/1,0)</f>
        <v>0</v>
      </c>
      <c r="AB173">
        <f>IFERROR(VLOOKUP($B173,Kraftvärmeprod!$B$1:$AH$479,MATCH(AB$2,Kraftvärmeprod!$B$1:$AG$1,0),FALSE)/1,0)-IFERROR(VLOOKUP($B173,'Slutlig allokering kvv'!$B$2:$AC$462,MATCH(AB$3,'Slutlig allokering kvv'!$B$1:$AJ$1,0),FALSE)/1,0)</f>
        <v>0</v>
      </c>
      <c r="AE173">
        <f t="shared" si="4"/>
        <v>0</v>
      </c>
      <c r="AG173">
        <f>IFERROR(VLOOKUP(B173,'Slutlig allokering kvv'!$B$2:$AJ$462,MATCH("Summa justerad allokerad tillförd energi (utan hjälpel och rökgaskondensering):",'Slutlig allokering kvv'!$B$1:$AK$1,0),FALSE)/1,"")</f>
        <v>0</v>
      </c>
      <c r="AI173" s="23" t="str">
        <f>IFERROR(1-VLOOKUP(B173,'Slutlig allokering kvv'!$B$2:$AJ$462,MATCH("Andel av bränsle i kvv som allokerats till värme, exklusive rökgaskondensering och hjälpel",'Slutlig allokering kvv'!$B$1:$AK$1,0),FALSE),"")</f>
        <v/>
      </c>
      <c r="AK173" s="23" t="str">
        <f t="shared" si="5"/>
        <v/>
      </c>
    </row>
    <row r="174" spans="1:37" x14ac:dyDescent="0.25">
      <c r="A174" s="2" t="s">
        <v>238</v>
      </c>
      <c r="B174" s="2" t="s">
        <v>246</v>
      </c>
      <c r="C174" s="2" t="str">
        <f>IFERROR(VLOOKUP($B174,Kraftvärmeprod!$B$1:$AH$479,MATCH(C$3,Kraftvärmeprod!$B$1:$AG$1,0),FALSE)/1,"")</f>
        <v/>
      </c>
      <c r="D174" s="2" t="str">
        <f>IFERROR(VLOOKUP($B174,Kraftvärmeprod!$B$1:$AH$479,MATCH(D$3,Kraftvärmeprod!$B$1:$AG$1,0),FALSE)/1,"")</f>
        <v/>
      </c>
      <c r="E174">
        <f>IFERROR(VLOOKUP($B174,Kraftvärmeprod!$B$1:$AH$479,MATCH(E$2,Kraftvärmeprod!$B$1:$AG$1,0),FALSE)/1,0)-IFERROR(VLOOKUP($B174,'Slutlig allokering kvv'!$B$2:$AC$462,MATCH(E$3,'Slutlig allokering kvv'!$B$1:$AJ$1,0),FALSE)/1,0)</f>
        <v>0</v>
      </c>
      <c r="F174">
        <f>IFERROR(VLOOKUP($B174,Kraftvärmeprod!$B$1:$AH$479,MATCH(F$2,Kraftvärmeprod!$B$1:$AG$1,0),FALSE)/1,0)-IFERROR(VLOOKUP($B174,'Slutlig allokering kvv'!$B$2:$AC$462,MATCH(F$3,'Slutlig allokering kvv'!$B$1:$AJ$1,0),FALSE)/1,0)</f>
        <v>0</v>
      </c>
      <c r="G174">
        <f>IFERROR(VLOOKUP($B174,Kraftvärmeprod!$B$1:$AH$479,MATCH(G$2,Kraftvärmeprod!$B$1:$AG$1,0),FALSE)/1,0)-IFERROR(VLOOKUP($B174,'Slutlig allokering kvv'!$B$2:$AC$462,MATCH(G$3,'Slutlig allokering kvv'!$B$1:$AJ$1,0),FALSE)/1,0)</f>
        <v>0</v>
      </c>
      <c r="H174">
        <f>IFERROR(VLOOKUP($B174,Kraftvärmeprod!$B$1:$AH$479,MATCH(H$2,Kraftvärmeprod!$B$1:$AG$1,0),FALSE)/1,0)-IFERROR(VLOOKUP($B174,'Slutlig allokering kvv'!$B$2:$AC$462,MATCH(H$3,'Slutlig allokering kvv'!$B$1:$AJ$1,0),FALSE)/1,0)</f>
        <v>0</v>
      </c>
      <c r="I174">
        <f>IFERROR(VLOOKUP($B174,Kraftvärmeprod!$B$1:$AH$479,MATCH(I$2,Kraftvärmeprod!$B$1:$AG$1,0),FALSE)/1,0)-IFERROR(VLOOKUP($B174,'Slutlig allokering kvv'!$B$2:$AC$462,MATCH(I$3,'Slutlig allokering kvv'!$B$1:$AJ$1,0),FALSE)/1,0)</f>
        <v>0</v>
      </c>
      <c r="J174">
        <f>IFERROR(VLOOKUP($B174,Kraftvärmeprod!$B$1:$AH$479,MATCH(J$2,Kraftvärmeprod!$B$1:$AG$1,0),FALSE)/1,0)-IFERROR(VLOOKUP($B174,'Slutlig allokering kvv'!$B$2:$AC$462,MATCH(J$3,'Slutlig allokering kvv'!$B$1:$AJ$1,0),FALSE)/1,0)</f>
        <v>0</v>
      </c>
      <c r="K174">
        <f>IFERROR(VLOOKUP($B174,Kraftvärmeprod!$B$1:$AH$479,MATCH(K$2,Kraftvärmeprod!$B$1:$AG$1,0),FALSE)/1,0)-IFERROR(VLOOKUP($B174,'Slutlig allokering kvv'!$B$2:$AC$462,MATCH(K$3,'Slutlig allokering kvv'!$B$1:$AJ$1,0),FALSE)/1,0)</f>
        <v>0</v>
      </c>
      <c r="L174">
        <f>IFERROR(VLOOKUP($B174,Kraftvärmeprod!$B$1:$AH$479,MATCH(L$2,Kraftvärmeprod!$B$1:$AG$1,0),FALSE)/1,0)-IFERROR(VLOOKUP($B174,'Slutlig allokering kvv'!$B$2:$AC$462,MATCH(L$3,'Slutlig allokering kvv'!$B$1:$AJ$1,0),FALSE)/1,0)</f>
        <v>0</v>
      </c>
      <c r="M174" s="40">
        <f>IFERROR(VLOOKUP($B174,Miljö!$B$1:$S$477,MATCH(M$2,Miljö!$B$1:$X$1,0),FALSE)/1,0)-IFERROR(VLOOKUP($B174,'Slutlig allokering kvv'!$B$2:$AC$462,MATCH(M$3,'Slutlig allokering kvv'!$B$1:$AJ$1,0),FALSE)/1,0)</f>
        <v>0</v>
      </c>
      <c r="N174">
        <f>IFERROR(VLOOKUP($B174,Kraftvärmeprod!$B$1:$AH$479,MATCH(N$2,Kraftvärmeprod!$B$1:$AG$1,0),FALSE)/1,0)-IFERROR(VLOOKUP($B174,'Slutlig allokering kvv'!$B$2:$AC$462,MATCH(N$3,'Slutlig allokering kvv'!$B$1:$AJ$1,0),FALSE)/1,0)</f>
        <v>0</v>
      </c>
      <c r="O174">
        <f>IFERROR(VLOOKUP($B174,Kraftvärmeprod!$B$1:$AH$479,MATCH(O$2,Kraftvärmeprod!$B$1:$AG$1,0),FALSE)/1,0)-IFERROR(VLOOKUP($B174,'Slutlig allokering kvv'!$B$2:$AC$462,MATCH(O$3,'Slutlig allokering kvv'!$B$1:$AJ$1,0),FALSE)/1,0)</f>
        <v>0</v>
      </c>
      <c r="P174">
        <f>IFERROR(VLOOKUP($B174,Kraftvärmeprod!$B$1:$AH$479,MATCH(P$2,Kraftvärmeprod!$B$1:$AG$1,0),FALSE)/1,0)-IFERROR(VLOOKUP($B174,'Slutlig allokering kvv'!$B$2:$AC$462,MATCH(P$3,'Slutlig allokering kvv'!$B$1:$AJ$1,0),FALSE)/1,0)</f>
        <v>0</v>
      </c>
      <c r="Q174">
        <f>IFERROR(VLOOKUP($B174,Kraftvärmeprod!$B$1:$AH$479,MATCH(Q$2,Kraftvärmeprod!$B$1:$AG$1,0),FALSE)/1,0)-IFERROR(VLOOKUP($B174,'Slutlig allokering kvv'!$B$2:$AC$462,MATCH(Q$3,'Slutlig allokering kvv'!$B$1:$AJ$1,0),FALSE)/1,0)</f>
        <v>0</v>
      </c>
      <c r="R174">
        <f>IFERROR(VLOOKUP($B174,Kraftvärmeprod!$B$1:$AH$479,MATCH(R$2,Kraftvärmeprod!$B$1:$AG$1,0),FALSE)/1,0)-IFERROR(VLOOKUP($B174,'Slutlig allokering kvv'!$B$2:$AC$462,MATCH(R$3,'Slutlig allokering kvv'!$B$1:$AJ$1,0),FALSE)/1,0)</f>
        <v>0</v>
      </c>
      <c r="S174">
        <f>IFERROR(VLOOKUP($B174,Kraftvärmeprod!$B$1:$AH$479,MATCH(S$2,Kraftvärmeprod!$B$1:$AG$1,0),FALSE)/1,0)-IFERROR(VLOOKUP($B174,'Slutlig allokering kvv'!$B$2:$AC$462,MATCH(S$3,'Slutlig allokering kvv'!$B$1:$AJ$1,0),FALSE)/1,0)</f>
        <v>0</v>
      </c>
      <c r="T174">
        <f>IFERROR(VLOOKUP($B174,Kraftvärmeprod!$B$1:$AH$479,MATCH(T$2,Kraftvärmeprod!$B$1:$AG$1,0),FALSE)/1,0)-IFERROR(VLOOKUP($B174,'Slutlig allokering kvv'!$B$2:$AC$462,MATCH(T$3,'Slutlig allokering kvv'!$B$1:$AJ$1,0),FALSE)/1,0)</f>
        <v>0</v>
      </c>
      <c r="U174">
        <f>IFERROR(VLOOKUP($B174,Kraftvärmeprod!$B$1:$AH$479,MATCH(U$2,Kraftvärmeprod!$B$1:$AG$1,0),FALSE)/1,0)-IFERROR(VLOOKUP($B174,'Slutlig allokering kvv'!$B$2:$AC$462,MATCH(U$3,'Slutlig allokering kvv'!$B$1:$AJ$1,0),FALSE)/1,0)</f>
        <v>0</v>
      </c>
      <c r="V174">
        <f>IFERROR(VLOOKUP($B174,Kraftvärmeprod!$B$1:$AH$479,MATCH(V$2,Kraftvärmeprod!$B$1:$AG$1,0),FALSE)/1,0)-IFERROR(VLOOKUP($B174,'Slutlig allokering kvv'!$B$2:$AC$462,MATCH(V$3,'Slutlig allokering kvv'!$B$1:$AJ$1,0),FALSE)/1,0)</f>
        <v>0</v>
      </c>
      <c r="W174">
        <f>IFERROR(VLOOKUP($B174,Kraftvärmeprod!$B$1:$AH$479,MATCH(W$2,Kraftvärmeprod!$B$1:$AG$1,0),FALSE)/1,0)-IFERROR(VLOOKUP($B174,'Slutlig allokering kvv'!$B$2:$AC$462,MATCH(W$3,'Slutlig allokering kvv'!$B$1:$AJ$1,0),FALSE)/1,0)</f>
        <v>0</v>
      </c>
      <c r="X174">
        <f>IFERROR(VLOOKUP($B174,Kraftvärmeprod!$B$1:$AH$479,MATCH(X$2,Kraftvärmeprod!$B$1:$AG$1,0),FALSE)/1,0)-IFERROR(VLOOKUP($B174,'Slutlig allokering kvv'!$B$2:$AC$462,MATCH(X$3,'Slutlig allokering kvv'!$B$1:$AJ$1,0),FALSE)/1,0)</f>
        <v>0</v>
      </c>
      <c r="Y174">
        <f>IFERROR(VLOOKUP($B174,Kraftvärmeprod!$B$1:$AH$479,MATCH(Y$2,Kraftvärmeprod!$B$1:$AG$1,0),FALSE)/1,0)-IFERROR(VLOOKUP($B174,'Slutlig allokering kvv'!$B$2:$AC$462,MATCH(Y$3,'Slutlig allokering kvv'!$B$1:$AJ$1,0),FALSE)/1,0)</f>
        <v>0</v>
      </c>
      <c r="Z174">
        <f>IFERROR(VLOOKUP($B174,Kraftvärmeprod!$B$1:$AH$479,MATCH(Z$2,Kraftvärmeprod!$B$1:$AG$1,0),FALSE)/1,0)-IFERROR(VLOOKUP($B174,'Slutlig allokering kvv'!$B$2:$AC$462,MATCH(Z$3,'Slutlig allokering kvv'!$B$1:$AJ$1,0),FALSE)/1,0)</f>
        <v>0</v>
      </c>
      <c r="AA174">
        <f>IFERROR(VLOOKUP($B174,Kraftvärmeprod!$B$1:$AH$479,MATCH(AA$2,Kraftvärmeprod!$B$1:$AG$1,0),FALSE)/1,0)-IFERROR(VLOOKUP($B174,'Slutlig allokering kvv'!$B$2:$AC$462,MATCH(AA$3,'Slutlig allokering kvv'!$B$1:$AJ$1,0),FALSE)/1,0)</f>
        <v>0</v>
      </c>
      <c r="AB174">
        <f>IFERROR(VLOOKUP($B174,Kraftvärmeprod!$B$1:$AH$479,MATCH(AB$2,Kraftvärmeprod!$B$1:$AG$1,0),FALSE)/1,0)-IFERROR(VLOOKUP($B174,'Slutlig allokering kvv'!$B$2:$AC$462,MATCH(AB$3,'Slutlig allokering kvv'!$B$1:$AJ$1,0),FALSE)/1,0)</f>
        <v>0</v>
      </c>
      <c r="AE174">
        <f t="shared" si="4"/>
        <v>0</v>
      </c>
      <c r="AG174">
        <f>IFERROR(VLOOKUP(B174,'Slutlig allokering kvv'!$B$2:$AJ$462,MATCH("Summa justerad allokerad tillförd energi (utan hjälpel och rökgaskondensering):",'Slutlig allokering kvv'!$B$1:$AK$1,0),FALSE)/1,"")</f>
        <v>0</v>
      </c>
      <c r="AI174" s="23" t="str">
        <f>IFERROR(1-VLOOKUP(B174,'Slutlig allokering kvv'!$B$2:$AJ$462,MATCH("Andel av bränsle i kvv som allokerats till värme, exklusive rökgaskondensering och hjälpel",'Slutlig allokering kvv'!$B$1:$AK$1,0),FALSE),"")</f>
        <v/>
      </c>
      <c r="AK174" s="23" t="str">
        <f t="shared" si="5"/>
        <v/>
      </c>
    </row>
    <row r="175" spans="1:37" x14ac:dyDescent="0.25">
      <c r="A175" s="2" t="s">
        <v>247</v>
      </c>
      <c r="B175" s="2" t="s">
        <v>248</v>
      </c>
      <c r="C175" s="2" t="str">
        <f>IFERROR(VLOOKUP($B175,Kraftvärmeprod!$B$1:$AH$479,MATCH(C$3,Kraftvärmeprod!$B$1:$AG$1,0),FALSE)/1,"")</f>
        <v/>
      </c>
      <c r="D175" s="2" t="str">
        <f>IFERROR(VLOOKUP($B175,Kraftvärmeprod!$B$1:$AH$479,MATCH(D$3,Kraftvärmeprod!$B$1:$AG$1,0),FALSE)/1,"")</f>
        <v/>
      </c>
      <c r="E175">
        <f>IFERROR(VLOOKUP($B175,Kraftvärmeprod!$B$1:$AH$479,MATCH(E$2,Kraftvärmeprod!$B$1:$AG$1,0),FALSE)/1,0)-IFERROR(VLOOKUP($B175,'Slutlig allokering kvv'!$B$2:$AC$462,MATCH(E$3,'Slutlig allokering kvv'!$B$1:$AJ$1,0),FALSE)/1,0)</f>
        <v>0</v>
      </c>
      <c r="F175">
        <f>IFERROR(VLOOKUP($B175,Kraftvärmeprod!$B$1:$AH$479,MATCH(F$2,Kraftvärmeprod!$B$1:$AG$1,0),FALSE)/1,0)-IFERROR(VLOOKUP($B175,'Slutlig allokering kvv'!$B$2:$AC$462,MATCH(F$3,'Slutlig allokering kvv'!$B$1:$AJ$1,0),FALSE)/1,0)</f>
        <v>0</v>
      </c>
      <c r="G175">
        <f>IFERROR(VLOOKUP($B175,Kraftvärmeprod!$B$1:$AH$479,MATCH(G$2,Kraftvärmeprod!$B$1:$AG$1,0),FALSE)/1,0)-IFERROR(VLOOKUP($B175,'Slutlig allokering kvv'!$B$2:$AC$462,MATCH(G$3,'Slutlig allokering kvv'!$B$1:$AJ$1,0),FALSE)/1,0)</f>
        <v>0</v>
      </c>
      <c r="H175">
        <f>IFERROR(VLOOKUP($B175,Kraftvärmeprod!$B$1:$AH$479,MATCH(H$2,Kraftvärmeprod!$B$1:$AG$1,0),FALSE)/1,0)-IFERROR(VLOOKUP($B175,'Slutlig allokering kvv'!$B$2:$AC$462,MATCH(H$3,'Slutlig allokering kvv'!$B$1:$AJ$1,0),FALSE)/1,0)</f>
        <v>0</v>
      </c>
      <c r="I175">
        <f>IFERROR(VLOOKUP($B175,Kraftvärmeprod!$B$1:$AH$479,MATCH(I$2,Kraftvärmeprod!$B$1:$AG$1,0),FALSE)/1,0)-IFERROR(VLOOKUP($B175,'Slutlig allokering kvv'!$B$2:$AC$462,MATCH(I$3,'Slutlig allokering kvv'!$B$1:$AJ$1,0),FALSE)/1,0)</f>
        <v>0</v>
      </c>
      <c r="J175">
        <f>IFERROR(VLOOKUP($B175,Kraftvärmeprod!$B$1:$AH$479,MATCH(J$2,Kraftvärmeprod!$B$1:$AG$1,0),FALSE)/1,0)-IFERROR(VLOOKUP($B175,'Slutlig allokering kvv'!$B$2:$AC$462,MATCH(J$3,'Slutlig allokering kvv'!$B$1:$AJ$1,0),FALSE)/1,0)</f>
        <v>0</v>
      </c>
      <c r="K175">
        <f>IFERROR(VLOOKUP($B175,Kraftvärmeprod!$B$1:$AH$479,MATCH(K$2,Kraftvärmeprod!$B$1:$AG$1,0),FALSE)/1,0)-IFERROR(VLOOKUP($B175,'Slutlig allokering kvv'!$B$2:$AC$462,MATCH(K$3,'Slutlig allokering kvv'!$B$1:$AJ$1,0),FALSE)/1,0)</f>
        <v>0</v>
      </c>
      <c r="L175">
        <f>IFERROR(VLOOKUP($B175,Kraftvärmeprod!$B$1:$AH$479,MATCH(L$2,Kraftvärmeprod!$B$1:$AG$1,0),FALSE)/1,0)-IFERROR(VLOOKUP($B175,'Slutlig allokering kvv'!$B$2:$AC$462,MATCH(L$3,'Slutlig allokering kvv'!$B$1:$AJ$1,0),FALSE)/1,0)</f>
        <v>0</v>
      </c>
      <c r="M175" s="40">
        <f>IFERROR(VLOOKUP($B175,Miljö!$B$1:$S$477,MATCH(M$2,Miljö!$B$1:$X$1,0),FALSE)/1,0)-IFERROR(VLOOKUP($B175,'Slutlig allokering kvv'!$B$2:$AC$462,MATCH(M$3,'Slutlig allokering kvv'!$B$1:$AJ$1,0),FALSE)/1,0)</f>
        <v>0</v>
      </c>
      <c r="N175">
        <f>IFERROR(VLOOKUP($B175,Kraftvärmeprod!$B$1:$AH$479,MATCH(N$2,Kraftvärmeprod!$B$1:$AG$1,0),FALSE)/1,0)-IFERROR(VLOOKUP($B175,'Slutlig allokering kvv'!$B$2:$AC$462,MATCH(N$3,'Slutlig allokering kvv'!$B$1:$AJ$1,0),FALSE)/1,0)</f>
        <v>0</v>
      </c>
      <c r="O175">
        <f>IFERROR(VLOOKUP($B175,Kraftvärmeprod!$B$1:$AH$479,MATCH(O$2,Kraftvärmeprod!$B$1:$AG$1,0),FALSE)/1,0)-IFERROR(VLOOKUP($B175,'Slutlig allokering kvv'!$B$2:$AC$462,MATCH(O$3,'Slutlig allokering kvv'!$B$1:$AJ$1,0),FALSE)/1,0)</f>
        <v>0</v>
      </c>
      <c r="P175">
        <f>IFERROR(VLOOKUP($B175,Kraftvärmeprod!$B$1:$AH$479,MATCH(P$2,Kraftvärmeprod!$B$1:$AG$1,0),FALSE)/1,0)-IFERROR(VLOOKUP($B175,'Slutlig allokering kvv'!$B$2:$AC$462,MATCH(P$3,'Slutlig allokering kvv'!$B$1:$AJ$1,0),FALSE)/1,0)</f>
        <v>0</v>
      </c>
      <c r="Q175">
        <f>IFERROR(VLOOKUP($B175,Kraftvärmeprod!$B$1:$AH$479,MATCH(Q$2,Kraftvärmeprod!$B$1:$AG$1,0),FALSE)/1,0)-IFERROR(VLOOKUP($B175,'Slutlig allokering kvv'!$B$2:$AC$462,MATCH(Q$3,'Slutlig allokering kvv'!$B$1:$AJ$1,0),FALSE)/1,0)</f>
        <v>0</v>
      </c>
      <c r="R175">
        <f>IFERROR(VLOOKUP($B175,Kraftvärmeprod!$B$1:$AH$479,MATCH(R$2,Kraftvärmeprod!$B$1:$AG$1,0),FALSE)/1,0)-IFERROR(VLOOKUP($B175,'Slutlig allokering kvv'!$B$2:$AC$462,MATCH(R$3,'Slutlig allokering kvv'!$B$1:$AJ$1,0),FALSE)/1,0)</f>
        <v>0</v>
      </c>
      <c r="S175">
        <f>IFERROR(VLOOKUP($B175,Kraftvärmeprod!$B$1:$AH$479,MATCH(S$2,Kraftvärmeprod!$B$1:$AG$1,0),FALSE)/1,0)-IFERROR(VLOOKUP($B175,'Slutlig allokering kvv'!$B$2:$AC$462,MATCH(S$3,'Slutlig allokering kvv'!$B$1:$AJ$1,0),FALSE)/1,0)</f>
        <v>0</v>
      </c>
      <c r="T175">
        <f>IFERROR(VLOOKUP($B175,Kraftvärmeprod!$B$1:$AH$479,MATCH(T$2,Kraftvärmeprod!$B$1:$AG$1,0),FALSE)/1,0)-IFERROR(VLOOKUP($B175,'Slutlig allokering kvv'!$B$2:$AC$462,MATCH(T$3,'Slutlig allokering kvv'!$B$1:$AJ$1,0),FALSE)/1,0)</f>
        <v>0</v>
      </c>
      <c r="U175">
        <f>IFERROR(VLOOKUP($B175,Kraftvärmeprod!$B$1:$AH$479,MATCH(U$2,Kraftvärmeprod!$B$1:$AG$1,0),FALSE)/1,0)-IFERROR(VLOOKUP($B175,'Slutlig allokering kvv'!$B$2:$AC$462,MATCH(U$3,'Slutlig allokering kvv'!$B$1:$AJ$1,0),FALSE)/1,0)</f>
        <v>0</v>
      </c>
      <c r="V175">
        <f>IFERROR(VLOOKUP($B175,Kraftvärmeprod!$B$1:$AH$479,MATCH(V$2,Kraftvärmeprod!$B$1:$AG$1,0),FALSE)/1,0)-IFERROR(VLOOKUP($B175,'Slutlig allokering kvv'!$B$2:$AC$462,MATCH(V$3,'Slutlig allokering kvv'!$B$1:$AJ$1,0),FALSE)/1,0)</f>
        <v>0</v>
      </c>
      <c r="W175">
        <f>IFERROR(VLOOKUP($B175,Kraftvärmeprod!$B$1:$AH$479,MATCH(W$2,Kraftvärmeprod!$B$1:$AG$1,0),FALSE)/1,0)-IFERROR(VLOOKUP($B175,'Slutlig allokering kvv'!$B$2:$AC$462,MATCH(W$3,'Slutlig allokering kvv'!$B$1:$AJ$1,0),FALSE)/1,0)</f>
        <v>0</v>
      </c>
      <c r="X175">
        <f>IFERROR(VLOOKUP($B175,Kraftvärmeprod!$B$1:$AH$479,MATCH(X$2,Kraftvärmeprod!$B$1:$AG$1,0),FALSE)/1,0)-IFERROR(VLOOKUP($B175,'Slutlig allokering kvv'!$B$2:$AC$462,MATCH(X$3,'Slutlig allokering kvv'!$B$1:$AJ$1,0),FALSE)/1,0)</f>
        <v>0</v>
      </c>
      <c r="Y175">
        <f>IFERROR(VLOOKUP($B175,Kraftvärmeprod!$B$1:$AH$479,MATCH(Y$2,Kraftvärmeprod!$B$1:$AG$1,0),FALSE)/1,0)-IFERROR(VLOOKUP($B175,'Slutlig allokering kvv'!$B$2:$AC$462,MATCH(Y$3,'Slutlig allokering kvv'!$B$1:$AJ$1,0),FALSE)/1,0)</f>
        <v>0</v>
      </c>
      <c r="Z175">
        <f>IFERROR(VLOOKUP($B175,Kraftvärmeprod!$B$1:$AH$479,MATCH(Z$2,Kraftvärmeprod!$B$1:$AG$1,0),FALSE)/1,0)-IFERROR(VLOOKUP($B175,'Slutlig allokering kvv'!$B$2:$AC$462,MATCH(Z$3,'Slutlig allokering kvv'!$B$1:$AJ$1,0),FALSE)/1,0)</f>
        <v>0</v>
      </c>
      <c r="AA175">
        <f>IFERROR(VLOOKUP($B175,Kraftvärmeprod!$B$1:$AH$479,MATCH(AA$2,Kraftvärmeprod!$B$1:$AG$1,0),FALSE)/1,0)-IFERROR(VLOOKUP($B175,'Slutlig allokering kvv'!$B$2:$AC$462,MATCH(AA$3,'Slutlig allokering kvv'!$B$1:$AJ$1,0),FALSE)/1,0)</f>
        <v>0</v>
      </c>
      <c r="AB175">
        <f>IFERROR(VLOOKUP($B175,Kraftvärmeprod!$B$1:$AH$479,MATCH(AB$2,Kraftvärmeprod!$B$1:$AG$1,0),FALSE)/1,0)-IFERROR(VLOOKUP($B175,'Slutlig allokering kvv'!$B$2:$AC$462,MATCH(AB$3,'Slutlig allokering kvv'!$B$1:$AJ$1,0),FALSE)/1,0)</f>
        <v>0</v>
      </c>
      <c r="AE175">
        <f t="shared" si="4"/>
        <v>0</v>
      </c>
      <c r="AG175">
        <f>IFERROR(VLOOKUP(B175,'Slutlig allokering kvv'!$B$2:$AJ$462,MATCH("Summa justerad allokerad tillförd energi (utan hjälpel och rökgaskondensering):",'Slutlig allokering kvv'!$B$1:$AK$1,0),FALSE)/1,"")</f>
        <v>0</v>
      </c>
      <c r="AI175" s="23" t="str">
        <f>IFERROR(1-VLOOKUP(B175,'Slutlig allokering kvv'!$B$2:$AJ$462,MATCH("Andel av bränsle i kvv som allokerats till värme, exklusive rökgaskondensering och hjälpel",'Slutlig allokering kvv'!$B$1:$AK$1,0),FALSE),"")</f>
        <v/>
      </c>
      <c r="AK175" s="23" t="str">
        <f t="shared" si="5"/>
        <v/>
      </c>
    </row>
    <row r="176" spans="1:37" x14ac:dyDescent="0.25">
      <c r="A176" s="2" t="s">
        <v>249</v>
      </c>
      <c r="B176" s="2" t="s">
        <v>150</v>
      </c>
      <c r="C176" s="2" t="str">
        <f>IFERROR(VLOOKUP($B176,Kraftvärmeprod!$B$1:$AH$479,MATCH(C$3,Kraftvärmeprod!$B$1:$AG$1,0),FALSE)/1,"")</f>
        <v/>
      </c>
      <c r="D176" s="2" t="str">
        <f>IFERROR(VLOOKUP($B176,Kraftvärmeprod!$B$1:$AH$479,MATCH(D$3,Kraftvärmeprod!$B$1:$AG$1,0),FALSE)/1,"")</f>
        <v/>
      </c>
      <c r="E176">
        <f>IFERROR(VLOOKUP($B176,Kraftvärmeprod!$B$1:$AH$479,MATCH(E$2,Kraftvärmeprod!$B$1:$AG$1,0),FALSE)/1,0)-IFERROR(VLOOKUP($B176,'Slutlig allokering kvv'!$B$2:$AC$462,MATCH(E$3,'Slutlig allokering kvv'!$B$1:$AJ$1,0),FALSE)/1,0)</f>
        <v>0</v>
      </c>
      <c r="F176">
        <f>IFERROR(VLOOKUP($B176,Kraftvärmeprod!$B$1:$AH$479,MATCH(F$2,Kraftvärmeprod!$B$1:$AG$1,0),FALSE)/1,0)-IFERROR(VLOOKUP($B176,'Slutlig allokering kvv'!$B$2:$AC$462,MATCH(F$3,'Slutlig allokering kvv'!$B$1:$AJ$1,0),FALSE)/1,0)</f>
        <v>0</v>
      </c>
      <c r="G176">
        <f>IFERROR(VLOOKUP($B176,Kraftvärmeprod!$B$1:$AH$479,MATCH(G$2,Kraftvärmeprod!$B$1:$AG$1,0),FALSE)/1,0)-IFERROR(VLOOKUP($B176,'Slutlig allokering kvv'!$B$2:$AC$462,MATCH(G$3,'Slutlig allokering kvv'!$B$1:$AJ$1,0),FALSE)/1,0)</f>
        <v>0</v>
      </c>
      <c r="H176">
        <f>IFERROR(VLOOKUP($B176,Kraftvärmeprod!$B$1:$AH$479,MATCH(H$2,Kraftvärmeprod!$B$1:$AG$1,0),FALSE)/1,0)-IFERROR(VLOOKUP($B176,'Slutlig allokering kvv'!$B$2:$AC$462,MATCH(H$3,'Slutlig allokering kvv'!$B$1:$AJ$1,0),FALSE)/1,0)</f>
        <v>0</v>
      </c>
      <c r="I176">
        <f>IFERROR(VLOOKUP($B176,Kraftvärmeprod!$B$1:$AH$479,MATCH(I$2,Kraftvärmeprod!$B$1:$AG$1,0),FALSE)/1,0)-IFERROR(VLOOKUP($B176,'Slutlig allokering kvv'!$B$2:$AC$462,MATCH(I$3,'Slutlig allokering kvv'!$B$1:$AJ$1,0),FALSE)/1,0)</f>
        <v>0</v>
      </c>
      <c r="J176">
        <f>IFERROR(VLOOKUP($B176,Kraftvärmeprod!$B$1:$AH$479,MATCH(J$2,Kraftvärmeprod!$B$1:$AG$1,0),FALSE)/1,0)-IFERROR(VLOOKUP($B176,'Slutlig allokering kvv'!$B$2:$AC$462,MATCH(J$3,'Slutlig allokering kvv'!$B$1:$AJ$1,0),FALSE)/1,0)</f>
        <v>0</v>
      </c>
      <c r="K176">
        <f>IFERROR(VLOOKUP($B176,Kraftvärmeprod!$B$1:$AH$479,MATCH(K$2,Kraftvärmeprod!$B$1:$AG$1,0),FALSE)/1,0)-IFERROR(VLOOKUP($B176,'Slutlig allokering kvv'!$B$2:$AC$462,MATCH(K$3,'Slutlig allokering kvv'!$B$1:$AJ$1,0),FALSE)/1,0)</f>
        <v>0</v>
      </c>
      <c r="L176">
        <f>IFERROR(VLOOKUP($B176,Kraftvärmeprod!$B$1:$AH$479,MATCH(L$2,Kraftvärmeprod!$B$1:$AG$1,0),FALSE)/1,0)-IFERROR(VLOOKUP($B176,'Slutlig allokering kvv'!$B$2:$AC$462,MATCH(L$3,'Slutlig allokering kvv'!$B$1:$AJ$1,0),FALSE)/1,0)</f>
        <v>0</v>
      </c>
      <c r="M176" s="40">
        <f>IFERROR(VLOOKUP($B176,Miljö!$B$1:$S$477,MATCH(M$2,Miljö!$B$1:$X$1,0),FALSE)/1,0)-IFERROR(VLOOKUP($B176,'Slutlig allokering kvv'!$B$2:$AC$462,MATCH(M$3,'Slutlig allokering kvv'!$B$1:$AJ$1,0),FALSE)/1,0)</f>
        <v>0</v>
      </c>
      <c r="N176">
        <f>IFERROR(VLOOKUP($B176,Kraftvärmeprod!$B$1:$AH$479,MATCH(N$2,Kraftvärmeprod!$B$1:$AG$1,0),FALSE)/1,0)-IFERROR(VLOOKUP($B176,'Slutlig allokering kvv'!$B$2:$AC$462,MATCH(N$3,'Slutlig allokering kvv'!$B$1:$AJ$1,0),FALSE)/1,0)</f>
        <v>0</v>
      </c>
      <c r="O176">
        <f>IFERROR(VLOOKUP($B176,Kraftvärmeprod!$B$1:$AH$479,MATCH(O$2,Kraftvärmeprod!$B$1:$AG$1,0),FALSE)/1,0)-IFERROR(VLOOKUP($B176,'Slutlig allokering kvv'!$B$2:$AC$462,MATCH(O$3,'Slutlig allokering kvv'!$B$1:$AJ$1,0),FALSE)/1,0)</f>
        <v>0</v>
      </c>
      <c r="P176">
        <f>IFERROR(VLOOKUP($B176,Kraftvärmeprod!$B$1:$AH$479,MATCH(P$2,Kraftvärmeprod!$B$1:$AG$1,0),FALSE)/1,0)-IFERROR(VLOOKUP($B176,'Slutlig allokering kvv'!$B$2:$AC$462,MATCH(P$3,'Slutlig allokering kvv'!$B$1:$AJ$1,0),FALSE)/1,0)</f>
        <v>0</v>
      </c>
      <c r="Q176">
        <f>IFERROR(VLOOKUP($B176,Kraftvärmeprod!$B$1:$AH$479,MATCH(Q$2,Kraftvärmeprod!$B$1:$AG$1,0),FALSE)/1,0)-IFERROR(VLOOKUP($B176,'Slutlig allokering kvv'!$B$2:$AC$462,MATCH(Q$3,'Slutlig allokering kvv'!$B$1:$AJ$1,0),FALSE)/1,0)</f>
        <v>0</v>
      </c>
      <c r="R176">
        <f>IFERROR(VLOOKUP($B176,Kraftvärmeprod!$B$1:$AH$479,MATCH(R$2,Kraftvärmeprod!$B$1:$AG$1,0),FALSE)/1,0)-IFERROR(VLOOKUP($B176,'Slutlig allokering kvv'!$B$2:$AC$462,MATCH(R$3,'Slutlig allokering kvv'!$B$1:$AJ$1,0),FALSE)/1,0)</f>
        <v>0</v>
      </c>
      <c r="S176">
        <f>IFERROR(VLOOKUP($B176,Kraftvärmeprod!$B$1:$AH$479,MATCH(S$2,Kraftvärmeprod!$B$1:$AG$1,0),FALSE)/1,0)-IFERROR(VLOOKUP($B176,'Slutlig allokering kvv'!$B$2:$AC$462,MATCH(S$3,'Slutlig allokering kvv'!$B$1:$AJ$1,0),FALSE)/1,0)</f>
        <v>0</v>
      </c>
      <c r="T176">
        <f>IFERROR(VLOOKUP($B176,Kraftvärmeprod!$B$1:$AH$479,MATCH(T$2,Kraftvärmeprod!$B$1:$AG$1,0),FALSE)/1,0)-IFERROR(VLOOKUP($B176,'Slutlig allokering kvv'!$B$2:$AC$462,MATCH(T$3,'Slutlig allokering kvv'!$B$1:$AJ$1,0),FALSE)/1,0)</f>
        <v>0</v>
      </c>
      <c r="U176">
        <f>IFERROR(VLOOKUP($B176,Kraftvärmeprod!$B$1:$AH$479,MATCH(U$2,Kraftvärmeprod!$B$1:$AG$1,0),FALSE)/1,0)-IFERROR(VLOOKUP($B176,'Slutlig allokering kvv'!$B$2:$AC$462,MATCH(U$3,'Slutlig allokering kvv'!$B$1:$AJ$1,0),FALSE)/1,0)</f>
        <v>0</v>
      </c>
      <c r="V176">
        <f>IFERROR(VLOOKUP($B176,Kraftvärmeprod!$B$1:$AH$479,MATCH(V$2,Kraftvärmeprod!$B$1:$AG$1,0),FALSE)/1,0)-IFERROR(VLOOKUP($B176,'Slutlig allokering kvv'!$B$2:$AC$462,MATCH(V$3,'Slutlig allokering kvv'!$B$1:$AJ$1,0),FALSE)/1,0)</f>
        <v>0</v>
      </c>
      <c r="W176">
        <f>IFERROR(VLOOKUP($B176,Kraftvärmeprod!$B$1:$AH$479,MATCH(W$2,Kraftvärmeprod!$B$1:$AG$1,0),FALSE)/1,0)-IFERROR(VLOOKUP($B176,'Slutlig allokering kvv'!$B$2:$AC$462,MATCH(W$3,'Slutlig allokering kvv'!$B$1:$AJ$1,0),FALSE)/1,0)</f>
        <v>0</v>
      </c>
      <c r="X176">
        <f>IFERROR(VLOOKUP($B176,Kraftvärmeprod!$B$1:$AH$479,MATCH(X$2,Kraftvärmeprod!$B$1:$AG$1,0),FALSE)/1,0)-IFERROR(VLOOKUP($B176,'Slutlig allokering kvv'!$B$2:$AC$462,MATCH(X$3,'Slutlig allokering kvv'!$B$1:$AJ$1,0),FALSE)/1,0)</f>
        <v>0</v>
      </c>
      <c r="Y176">
        <f>IFERROR(VLOOKUP($B176,Kraftvärmeprod!$B$1:$AH$479,MATCH(Y$2,Kraftvärmeprod!$B$1:$AG$1,0),FALSE)/1,0)-IFERROR(VLOOKUP($B176,'Slutlig allokering kvv'!$B$2:$AC$462,MATCH(Y$3,'Slutlig allokering kvv'!$B$1:$AJ$1,0),FALSE)/1,0)</f>
        <v>0</v>
      </c>
      <c r="Z176">
        <f>IFERROR(VLOOKUP($B176,Kraftvärmeprod!$B$1:$AH$479,MATCH(Z$2,Kraftvärmeprod!$B$1:$AG$1,0),FALSE)/1,0)-IFERROR(VLOOKUP($B176,'Slutlig allokering kvv'!$B$2:$AC$462,MATCH(Z$3,'Slutlig allokering kvv'!$B$1:$AJ$1,0),FALSE)/1,0)</f>
        <v>0</v>
      </c>
      <c r="AA176">
        <f>IFERROR(VLOOKUP($B176,Kraftvärmeprod!$B$1:$AH$479,MATCH(AA$2,Kraftvärmeprod!$B$1:$AG$1,0),FALSE)/1,0)-IFERROR(VLOOKUP($B176,'Slutlig allokering kvv'!$B$2:$AC$462,MATCH(AA$3,'Slutlig allokering kvv'!$B$1:$AJ$1,0),FALSE)/1,0)</f>
        <v>0</v>
      </c>
      <c r="AB176">
        <f>IFERROR(VLOOKUP($B176,Kraftvärmeprod!$B$1:$AH$479,MATCH(AB$2,Kraftvärmeprod!$B$1:$AG$1,0),FALSE)/1,0)-IFERROR(VLOOKUP($B176,'Slutlig allokering kvv'!$B$2:$AC$462,MATCH(AB$3,'Slutlig allokering kvv'!$B$1:$AJ$1,0),FALSE)/1,0)</f>
        <v>0</v>
      </c>
      <c r="AE176">
        <f t="shared" si="4"/>
        <v>0</v>
      </c>
      <c r="AG176">
        <f>IFERROR(VLOOKUP(B176,'Slutlig allokering kvv'!$B$2:$AJ$462,MATCH("Summa justerad allokerad tillförd energi (utan hjälpel och rökgaskondensering):",'Slutlig allokering kvv'!$B$1:$AK$1,0),FALSE)/1,"")</f>
        <v>0</v>
      </c>
      <c r="AI176" s="23" t="str">
        <f>IFERROR(1-VLOOKUP(B176,'Slutlig allokering kvv'!$B$2:$AJ$462,MATCH("Andel av bränsle i kvv som allokerats till värme, exklusive rökgaskondensering och hjälpel",'Slutlig allokering kvv'!$B$1:$AK$1,0),FALSE),"")</f>
        <v/>
      </c>
      <c r="AK176" s="23" t="str">
        <f t="shared" si="5"/>
        <v/>
      </c>
    </row>
    <row r="177" spans="1:37" x14ac:dyDescent="0.25">
      <c r="A177" s="2" t="s">
        <v>249</v>
      </c>
      <c r="B177" s="2" t="s">
        <v>250</v>
      </c>
      <c r="C177" s="2" t="str">
        <f>IFERROR(VLOOKUP($B177,Kraftvärmeprod!$B$1:$AH$479,MATCH(C$3,Kraftvärmeprod!$B$1:$AG$1,0),FALSE)/1,"")</f>
        <v/>
      </c>
      <c r="D177" s="2" t="str">
        <f>IFERROR(VLOOKUP($B177,Kraftvärmeprod!$B$1:$AH$479,MATCH(D$3,Kraftvärmeprod!$B$1:$AG$1,0),FALSE)/1,"")</f>
        <v/>
      </c>
      <c r="E177">
        <f>IFERROR(VLOOKUP($B177,Kraftvärmeprod!$B$1:$AH$479,MATCH(E$2,Kraftvärmeprod!$B$1:$AG$1,0),FALSE)/1,0)-IFERROR(VLOOKUP($B177,'Slutlig allokering kvv'!$B$2:$AC$462,MATCH(E$3,'Slutlig allokering kvv'!$B$1:$AJ$1,0),FALSE)/1,0)</f>
        <v>0</v>
      </c>
      <c r="F177">
        <f>IFERROR(VLOOKUP($B177,Kraftvärmeprod!$B$1:$AH$479,MATCH(F$2,Kraftvärmeprod!$B$1:$AG$1,0),FALSE)/1,0)-IFERROR(VLOOKUP($B177,'Slutlig allokering kvv'!$B$2:$AC$462,MATCH(F$3,'Slutlig allokering kvv'!$B$1:$AJ$1,0),FALSE)/1,0)</f>
        <v>0</v>
      </c>
      <c r="G177">
        <f>IFERROR(VLOOKUP($B177,Kraftvärmeprod!$B$1:$AH$479,MATCH(G$2,Kraftvärmeprod!$B$1:$AG$1,0),FALSE)/1,0)-IFERROR(VLOOKUP($B177,'Slutlig allokering kvv'!$B$2:$AC$462,MATCH(G$3,'Slutlig allokering kvv'!$B$1:$AJ$1,0),FALSE)/1,0)</f>
        <v>0</v>
      </c>
      <c r="H177">
        <f>IFERROR(VLOOKUP($B177,Kraftvärmeprod!$B$1:$AH$479,MATCH(H$2,Kraftvärmeprod!$B$1:$AG$1,0),FALSE)/1,0)-IFERROR(VLOOKUP($B177,'Slutlig allokering kvv'!$B$2:$AC$462,MATCH(H$3,'Slutlig allokering kvv'!$B$1:$AJ$1,0),FALSE)/1,0)</f>
        <v>0</v>
      </c>
      <c r="I177">
        <f>IFERROR(VLOOKUP($B177,Kraftvärmeprod!$B$1:$AH$479,MATCH(I$2,Kraftvärmeprod!$B$1:$AG$1,0),FALSE)/1,0)-IFERROR(VLOOKUP($B177,'Slutlig allokering kvv'!$B$2:$AC$462,MATCH(I$3,'Slutlig allokering kvv'!$B$1:$AJ$1,0),FALSE)/1,0)</f>
        <v>0</v>
      </c>
      <c r="J177">
        <f>IFERROR(VLOOKUP($B177,Kraftvärmeprod!$B$1:$AH$479,MATCH(J$2,Kraftvärmeprod!$B$1:$AG$1,0),FALSE)/1,0)-IFERROR(VLOOKUP($B177,'Slutlig allokering kvv'!$B$2:$AC$462,MATCH(J$3,'Slutlig allokering kvv'!$B$1:$AJ$1,0),FALSE)/1,0)</f>
        <v>0</v>
      </c>
      <c r="K177">
        <f>IFERROR(VLOOKUP($B177,Kraftvärmeprod!$B$1:$AH$479,MATCH(K$2,Kraftvärmeprod!$B$1:$AG$1,0),FALSE)/1,0)-IFERROR(VLOOKUP($B177,'Slutlig allokering kvv'!$B$2:$AC$462,MATCH(K$3,'Slutlig allokering kvv'!$B$1:$AJ$1,0),FALSE)/1,0)</f>
        <v>0</v>
      </c>
      <c r="L177">
        <f>IFERROR(VLOOKUP($B177,Kraftvärmeprod!$B$1:$AH$479,MATCH(L$2,Kraftvärmeprod!$B$1:$AG$1,0),FALSE)/1,0)-IFERROR(VLOOKUP($B177,'Slutlig allokering kvv'!$B$2:$AC$462,MATCH(L$3,'Slutlig allokering kvv'!$B$1:$AJ$1,0),FALSE)/1,0)</f>
        <v>0</v>
      </c>
      <c r="M177" s="40">
        <f>IFERROR(VLOOKUP($B177,Miljö!$B$1:$S$477,MATCH(M$2,Miljö!$B$1:$X$1,0),FALSE)/1,0)-IFERROR(VLOOKUP($B177,'Slutlig allokering kvv'!$B$2:$AC$462,MATCH(M$3,'Slutlig allokering kvv'!$B$1:$AJ$1,0),FALSE)/1,0)</f>
        <v>0</v>
      </c>
      <c r="N177">
        <f>IFERROR(VLOOKUP($B177,Kraftvärmeprod!$B$1:$AH$479,MATCH(N$2,Kraftvärmeprod!$B$1:$AG$1,0),FALSE)/1,0)-IFERROR(VLOOKUP($B177,'Slutlig allokering kvv'!$B$2:$AC$462,MATCH(N$3,'Slutlig allokering kvv'!$B$1:$AJ$1,0),FALSE)/1,0)</f>
        <v>0</v>
      </c>
      <c r="O177">
        <f>IFERROR(VLOOKUP($B177,Kraftvärmeprod!$B$1:$AH$479,MATCH(O$2,Kraftvärmeprod!$B$1:$AG$1,0),FALSE)/1,0)-IFERROR(VLOOKUP($B177,'Slutlig allokering kvv'!$B$2:$AC$462,MATCH(O$3,'Slutlig allokering kvv'!$B$1:$AJ$1,0),FALSE)/1,0)</f>
        <v>0</v>
      </c>
      <c r="P177">
        <f>IFERROR(VLOOKUP($B177,Kraftvärmeprod!$B$1:$AH$479,MATCH(P$2,Kraftvärmeprod!$B$1:$AG$1,0),FALSE)/1,0)-IFERROR(VLOOKUP($B177,'Slutlig allokering kvv'!$B$2:$AC$462,MATCH(P$3,'Slutlig allokering kvv'!$B$1:$AJ$1,0),FALSE)/1,0)</f>
        <v>0</v>
      </c>
      <c r="Q177">
        <f>IFERROR(VLOOKUP($B177,Kraftvärmeprod!$B$1:$AH$479,MATCH(Q$2,Kraftvärmeprod!$B$1:$AG$1,0),FALSE)/1,0)-IFERROR(VLOOKUP($B177,'Slutlig allokering kvv'!$B$2:$AC$462,MATCH(Q$3,'Slutlig allokering kvv'!$B$1:$AJ$1,0),FALSE)/1,0)</f>
        <v>0</v>
      </c>
      <c r="R177">
        <f>IFERROR(VLOOKUP($B177,Kraftvärmeprod!$B$1:$AH$479,MATCH(R$2,Kraftvärmeprod!$B$1:$AG$1,0),FALSE)/1,0)-IFERROR(VLOOKUP($B177,'Slutlig allokering kvv'!$B$2:$AC$462,MATCH(R$3,'Slutlig allokering kvv'!$B$1:$AJ$1,0),FALSE)/1,0)</f>
        <v>0</v>
      </c>
      <c r="S177">
        <f>IFERROR(VLOOKUP($B177,Kraftvärmeprod!$B$1:$AH$479,MATCH(S$2,Kraftvärmeprod!$B$1:$AG$1,0),FALSE)/1,0)-IFERROR(VLOOKUP($B177,'Slutlig allokering kvv'!$B$2:$AC$462,MATCH(S$3,'Slutlig allokering kvv'!$B$1:$AJ$1,0),FALSE)/1,0)</f>
        <v>0</v>
      </c>
      <c r="T177">
        <f>IFERROR(VLOOKUP($B177,Kraftvärmeprod!$B$1:$AH$479,MATCH(T$2,Kraftvärmeprod!$B$1:$AG$1,0),FALSE)/1,0)-IFERROR(VLOOKUP($B177,'Slutlig allokering kvv'!$B$2:$AC$462,MATCH(T$3,'Slutlig allokering kvv'!$B$1:$AJ$1,0),FALSE)/1,0)</f>
        <v>0</v>
      </c>
      <c r="U177">
        <f>IFERROR(VLOOKUP($B177,Kraftvärmeprod!$B$1:$AH$479,MATCH(U$2,Kraftvärmeprod!$B$1:$AG$1,0),FALSE)/1,0)-IFERROR(VLOOKUP($B177,'Slutlig allokering kvv'!$B$2:$AC$462,MATCH(U$3,'Slutlig allokering kvv'!$B$1:$AJ$1,0),FALSE)/1,0)</f>
        <v>0</v>
      </c>
      <c r="V177">
        <f>IFERROR(VLOOKUP($B177,Kraftvärmeprod!$B$1:$AH$479,MATCH(V$2,Kraftvärmeprod!$B$1:$AG$1,0),FALSE)/1,0)-IFERROR(VLOOKUP($B177,'Slutlig allokering kvv'!$B$2:$AC$462,MATCH(V$3,'Slutlig allokering kvv'!$B$1:$AJ$1,0),FALSE)/1,0)</f>
        <v>0</v>
      </c>
      <c r="W177">
        <f>IFERROR(VLOOKUP($B177,Kraftvärmeprod!$B$1:$AH$479,MATCH(W$2,Kraftvärmeprod!$B$1:$AG$1,0),FALSE)/1,0)-IFERROR(VLOOKUP($B177,'Slutlig allokering kvv'!$B$2:$AC$462,MATCH(W$3,'Slutlig allokering kvv'!$B$1:$AJ$1,0),FALSE)/1,0)</f>
        <v>0</v>
      </c>
      <c r="X177">
        <f>IFERROR(VLOOKUP($B177,Kraftvärmeprod!$B$1:$AH$479,MATCH(X$2,Kraftvärmeprod!$B$1:$AG$1,0),FALSE)/1,0)-IFERROR(VLOOKUP($B177,'Slutlig allokering kvv'!$B$2:$AC$462,MATCH(X$3,'Slutlig allokering kvv'!$B$1:$AJ$1,0),FALSE)/1,0)</f>
        <v>0</v>
      </c>
      <c r="Y177">
        <f>IFERROR(VLOOKUP($B177,Kraftvärmeprod!$B$1:$AH$479,MATCH(Y$2,Kraftvärmeprod!$B$1:$AG$1,0),FALSE)/1,0)-IFERROR(VLOOKUP($B177,'Slutlig allokering kvv'!$B$2:$AC$462,MATCH(Y$3,'Slutlig allokering kvv'!$B$1:$AJ$1,0),FALSE)/1,0)</f>
        <v>0</v>
      </c>
      <c r="Z177">
        <f>IFERROR(VLOOKUP($B177,Kraftvärmeprod!$B$1:$AH$479,MATCH(Z$2,Kraftvärmeprod!$B$1:$AG$1,0),FALSE)/1,0)-IFERROR(VLOOKUP($B177,'Slutlig allokering kvv'!$B$2:$AC$462,MATCH(Z$3,'Slutlig allokering kvv'!$B$1:$AJ$1,0),FALSE)/1,0)</f>
        <v>0</v>
      </c>
      <c r="AA177">
        <f>IFERROR(VLOOKUP($B177,Kraftvärmeprod!$B$1:$AH$479,MATCH(AA$2,Kraftvärmeprod!$B$1:$AG$1,0),FALSE)/1,0)-IFERROR(VLOOKUP($B177,'Slutlig allokering kvv'!$B$2:$AC$462,MATCH(AA$3,'Slutlig allokering kvv'!$B$1:$AJ$1,0),FALSE)/1,0)</f>
        <v>0</v>
      </c>
      <c r="AB177">
        <f>IFERROR(VLOOKUP($B177,Kraftvärmeprod!$B$1:$AH$479,MATCH(AB$2,Kraftvärmeprod!$B$1:$AG$1,0),FALSE)/1,0)-IFERROR(VLOOKUP($B177,'Slutlig allokering kvv'!$B$2:$AC$462,MATCH(AB$3,'Slutlig allokering kvv'!$B$1:$AJ$1,0),FALSE)/1,0)</f>
        <v>0</v>
      </c>
      <c r="AE177">
        <f t="shared" si="4"/>
        <v>0</v>
      </c>
      <c r="AG177">
        <f>IFERROR(VLOOKUP(B177,'Slutlig allokering kvv'!$B$2:$AJ$462,MATCH("Summa justerad allokerad tillförd energi (utan hjälpel och rökgaskondensering):",'Slutlig allokering kvv'!$B$1:$AK$1,0),FALSE)/1,"")</f>
        <v>0</v>
      </c>
      <c r="AI177" s="23" t="str">
        <f>IFERROR(1-VLOOKUP(B177,'Slutlig allokering kvv'!$B$2:$AJ$462,MATCH("Andel av bränsle i kvv som allokerats till värme, exklusive rökgaskondensering och hjälpel",'Slutlig allokering kvv'!$B$1:$AK$1,0),FALSE),"")</f>
        <v/>
      </c>
      <c r="AK177" s="23" t="str">
        <f t="shared" si="5"/>
        <v/>
      </c>
    </row>
    <row r="178" spans="1:37" x14ac:dyDescent="0.25">
      <c r="A178" s="2" t="s">
        <v>249</v>
      </c>
      <c r="B178" s="2" t="s">
        <v>251</v>
      </c>
      <c r="C178" s="2" t="str">
        <f>IFERROR(VLOOKUP($B178,Kraftvärmeprod!$B$1:$AH$479,MATCH(C$3,Kraftvärmeprod!$B$1:$AG$1,0),FALSE)/1,"")</f>
        <v/>
      </c>
      <c r="D178" s="2" t="str">
        <f>IFERROR(VLOOKUP($B178,Kraftvärmeprod!$B$1:$AH$479,MATCH(D$3,Kraftvärmeprod!$B$1:$AG$1,0),FALSE)/1,"")</f>
        <v/>
      </c>
      <c r="E178">
        <f>IFERROR(VLOOKUP($B178,Kraftvärmeprod!$B$1:$AH$479,MATCH(E$2,Kraftvärmeprod!$B$1:$AG$1,0),FALSE)/1,0)-IFERROR(VLOOKUP($B178,'Slutlig allokering kvv'!$B$2:$AC$462,MATCH(E$3,'Slutlig allokering kvv'!$B$1:$AJ$1,0),FALSE)/1,0)</f>
        <v>0</v>
      </c>
      <c r="F178">
        <f>IFERROR(VLOOKUP($B178,Kraftvärmeprod!$B$1:$AH$479,MATCH(F$2,Kraftvärmeprod!$B$1:$AG$1,0),FALSE)/1,0)-IFERROR(VLOOKUP($B178,'Slutlig allokering kvv'!$B$2:$AC$462,MATCH(F$3,'Slutlig allokering kvv'!$B$1:$AJ$1,0),FALSE)/1,0)</f>
        <v>0</v>
      </c>
      <c r="G178">
        <f>IFERROR(VLOOKUP($B178,Kraftvärmeprod!$B$1:$AH$479,MATCH(G$2,Kraftvärmeprod!$B$1:$AG$1,0),FALSE)/1,0)-IFERROR(VLOOKUP($B178,'Slutlig allokering kvv'!$B$2:$AC$462,MATCH(G$3,'Slutlig allokering kvv'!$B$1:$AJ$1,0),FALSE)/1,0)</f>
        <v>0</v>
      </c>
      <c r="H178">
        <f>IFERROR(VLOOKUP($B178,Kraftvärmeprod!$B$1:$AH$479,MATCH(H$2,Kraftvärmeprod!$B$1:$AG$1,0),FALSE)/1,0)-IFERROR(VLOOKUP($B178,'Slutlig allokering kvv'!$B$2:$AC$462,MATCH(H$3,'Slutlig allokering kvv'!$B$1:$AJ$1,0),FALSE)/1,0)</f>
        <v>0</v>
      </c>
      <c r="I178">
        <f>IFERROR(VLOOKUP($B178,Kraftvärmeprod!$B$1:$AH$479,MATCH(I$2,Kraftvärmeprod!$B$1:$AG$1,0),FALSE)/1,0)-IFERROR(VLOOKUP($B178,'Slutlig allokering kvv'!$B$2:$AC$462,MATCH(I$3,'Slutlig allokering kvv'!$B$1:$AJ$1,0),FALSE)/1,0)</f>
        <v>0</v>
      </c>
      <c r="J178">
        <f>IFERROR(VLOOKUP($B178,Kraftvärmeprod!$B$1:$AH$479,MATCH(J$2,Kraftvärmeprod!$B$1:$AG$1,0),FALSE)/1,0)-IFERROR(VLOOKUP($B178,'Slutlig allokering kvv'!$B$2:$AC$462,MATCH(J$3,'Slutlig allokering kvv'!$B$1:$AJ$1,0),FALSE)/1,0)</f>
        <v>0</v>
      </c>
      <c r="K178">
        <f>IFERROR(VLOOKUP($B178,Kraftvärmeprod!$B$1:$AH$479,MATCH(K$2,Kraftvärmeprod!$B$1:$AG$1,0),FALSE)/1,0)-IFERROR(VLOOKUP($B178,'Slutlig allokering kvv'!$B$2:$AC$462,MATCH(K$3,'Slutlig allokering kvv'!$B$1:$AJ$1,0),FALSE)/1,0)</f>
        <v>0</v>
      </c>
      <c r="L178">
        <f>IFERROR(VLOOKUP($B178,Kraftvärmeprod!$B$1:$AH$479,MATCH(L$2,Kraftvärmeprod!$B$1:$AG$1,0),FALSE)/1,0)-IFERROR(VLOOKUP($B178,'Slutlig allokering kvv'!$B$2:$AC$462,MATCH(L$3,'Slutlig allokering kvv'!$B$1:$AJ$1,0),FALSE)/1,0)</f>
        <v>0</v>
      </c>
      <c r="M178" s="40">
        <f>IFERROR(VLOOKUP($B178,Miljö!$B$1:$S$477,MATCH(M$2,Miljö!$B$1:$X$1,0),FALSE)/1,0)-IFERROR(VLOOKUP($B178,'Slutlig allokering kvv'!$B$2:$AC$462,MATCH(M$3,'Slutlig allokering kvv'!$B$1:$AJ$1,0),FALSE)/1,0)</f>
        <v>0</v>
      </c>
      <c r="N178">
        <f>IFERROR(VLOOKUP($B178,Kraftvärmeprod!$B$1:$AH$479,MATCH(N$2,Kraftvärmeprod!$B$1:$AG$1,0),FALSE)/1,0)-IFERROR(VLOOKUP($B178,'Slutlig allokering kvv'!$B$2:$AC$462,MATCH(N$3,'Slutlig allokering kvv'!$B$1:$AJ$1,0),FALSE)/1,0)</f>
        <v>0</v>
      </c>
      <c r="O178">
        <f>IFERROR(VLOOKUP($B178,Kraftvärmeprod!$B$1:$AH$479,MATCH(O$2,Kraftvärmeprod!$B$1:$AG$1,0),FALSE)/1,0)-IFERROR(VLOOKUP($B178,'Slutlig allokering kvv'!$B$2:$AC$462,MATCH(O$3,'Slutlig allokering kvv'!$B$1:$AJ$1,0),FALSE)/1,0)</f>
        <v>0</v>
      </c>
      <c r="P178">
        <f>IFERROR(VLOOKUP($B178,Kraftvärmeprod!$B$1:$AH$479,MATCH(P$2,Kraftvärmeprod!$B$1:$AG$1,0),FALSE)/1,0)-IFERROR(VLOOKUP($B178,'Slutlig allokering kvv'!$B$2:$AC$462,MATCH(P$3,'Slutlig allokering kvv'!$B$1:$AJ$1,0),FALSE)/1,0)</f>
        <v>0</v>
      </c>
      <c r="Q178">
        <f>IFERROR(VLOOKUP($B178,Kraftvärmeprod!$B$1:$AH$479,MATCH(Q$2,Kraftvärmeprod!$B$1:$AG$1,0),FALSE)/1,0)-IFERROR(VLOOKUP($B178,'Slutlig allokering kvv'!$B$2:$AC$462,MATCH(Q$3,'Slutlig allokering kvv'!$B$1:$AJ$1,0),FALSE)/1,0)</f>
        <v>0</v>
      </c>
      <c r="R178">
        <f>IFERROR(VLOOKUP($B178,Kraftvärmeprod!$B$1:$AH$479,MATCH(R$2,Kraftvärmeprod!$B$1:$AG$1,0),FALSE)/1,0)-IFERROR(VLOOKUP($B178,'Slutlig allokering kvv'!$B$2:$AC$462,MATCH(R$3,'Slutlig allokering kvv'!$B$1:$AJ$1,0),FALSE)/1,0)</f>
        <v>0</v>
      </c>
      <c r="S178">
        <f>IFERROR(VLOOKUP($B178,Kraftvärmeprod!$B$1:$AH$479,MATCH(S$2,Kraftvärmeprod!$B$1:$AG$1,0),FALSE)/1,0)-IFERROR(VLOOKUP($B178,'Slutlig allokering kvv'!$B$2:$AC$462,MATCH(S$3,'Slutlig allokering kvv'!$B$1:$AJ$1,0),FALSE)/1,0)</f>
        <v>0</v>
      </c>
      <c r="T178">
        <f>IFERROR(VLOOKUP($B178,Kraftvärmeprod!$B$1:$AH$479,MATCH(T$2,Kraftvärmeprod!$B$1:$AG$1,0),FALSE)/1,0)-IFERROR(VLOOKUP($B178,'Slutlig allokering kvv'!$B$2:$AC$462,MATCH(T$3,'Slutlig allokering kvv'!$B$1:$AJ$1,0),FALSE)/1,0)</f>
        <v>0</v>
      </c>
      <c r="U178">
        <f>IFERROR(VLOOKUP($B178,Kraftvärmeprod!$B$1:$AH$479,MATCH(U$2,Kraftvärmeprod!$B$1:$AG$1,0),FALSE)/1,0)-IFERROR(VLOOKUP($B178,'Slutlig allokering kvv'!$B$2:$AC$462,MATCH(U$3,'Slutlig allokering kvv'!$B$1:$AJ$1,0),FALSE)/1,0)</f>
        <v>0</v>
      </c>
      <c r="V178">
        <f>IFERROR(VLOOKUP($B178,Kraftvärmeprod!$B$1:$AH$479,MATCH(V$2,Kraftvärmeprod!$B$1:$AG$1,0),FALSE)/1,0)-IFERROR(VLOOKUP($B178,'Slutlig allokering kvv'!$B$2:$AC$462,MATCH(V$3,'Slutlig allokering kvv'!$B$1:$AJ$1,0),FALSE)/1,0)</f>
        <v>0</v>
      </c>
      <c r="W178">
        <f>IFERROR(VLOOKUP($B178,Kraftvärmeprod!$B$1:$AH$479,MATCH(W$2,Kraftvärmeprod!$B$1:$AG$1,0),FALSE)/1,0)-IFERROR(VLOOKUP($B178,'Slutlig allokering kvv'!$B$2:$AC$462,MATCH(W$3,'Slutlig allokering kvv'!$B$1:$AJ$1,0),FALSE)/1,0)</f>
        <v>0</v>
      </c>
      <c r="X178">
        <f>IFERROR(VLOOKUP($B178,Kraftvärmeprod!$B$1:$AH$479,MATCH(X$2,Kraftvärmeprod!$B$1:$AG$1,0),FALSE)/1,0)-IFERROR(VLOOKUP($B178,'Slutlig allokering kvv'!$B$2:$AC$462,MATCH(X$3,'Slutlig allokering kvv'!$B$1:$AJ$1,0),FALSE)/1,0)</f>
        <v>0</v>
      </c>
      <c r="Y178">
        <f>IFERROR(VLOOKUP($B178,Kraftvärmeprod!$B$1:$AH$479,MATCH(Y$2,Kraftvärmeprod!$B$1:$AG$1,0),FALSE)/1,0)-IFERROR(VLOOKUP($B178,'Slutlig allokering kvv'!$B$2:$AC$462,MATCH(Y$3,'Slutlig allokering kvv'!$B$1:$AJ$1,0),FALSE)/1,0)</f>
        <v>0</v>
      </c>
      <c r="Z178">
        <f>IFERROR(VLOOKUP($B178,Kraftvärmeprod!$B$1:$AH$479,MATCH(Z$2,Kraftvärmeprod!$B$1:$AG$1,0),FALSE)/1,0)-IFERROR(VLOOKUP($B178,'Slutlig allokering kvv'!$B$2:$AC$462,MATCH(Z$3,'Slutlig allokering kvv'!$B$1:$AJ$1,0),FALSE)/1,0)</f>
        <v>0</v>
      </c>
      <c r="AA178">
        <f>IFERROR(VLOOKUP($B178,Kraftvärmeprod!$B$1:$AH$479,MATCH(AA$2,Kraftvärmeprod!$B$1:$AG$1,0),FALSE)/1,0)-IFERROR(VLOOKUP($B178,'Slutlig allokering kvv'!$B$2:$AC$462,MATCH(AA$3,'Slutlig allokering kvv'!$B$1:$AJ$1,0),FALSE)/1,0)</f>
        <v>0</v>
      </c>
      <c r="AB178">
        <f>IFERROR(VLOOKUP($B178,Kraftvärmeprod!$B$1:$AH$479,MATCH(AB$2,Kraftvärmeprod!$B$1:$AG$1,0),FALSE)/1,0)-IFERROR(VLOOKUP($B178,'Slutlig allokering kvv'!$B$2:$AC$462,MATCH(AB$3,'Slutlig allokering kvv'!$B$1:$AJ$1,0),FALSE)/1,0)</f>
        <v>0</v>
      </c>
      <c r="AE178">
        <f t="shared" si="4"/>
        <v>0</v>
      </c>
      <c r="AG178">
        <f>IFERROR(VLOOKUP(B178,'Slutlig allokering kvv'!$B$2:$AJ$462,MATCH("Summa justerad allokerad tillförd energi (utan hjälpel och rökgaskondensering):",'Slutlig allokering kvv'!$B$1:$AK$1,0),FALSE)/1,"")</f>
        <v>0</v>
      </c>
      <c r="AI178" s="23" t="str">
        <f>IFERROR(1-VLOOKUP(B178,'Slutlig allokering kvv'!$B$2:$AJ$462,MATCH("Andel av bränsle i kvv som allokerats till värme, exklusive rökgaskondensering och hjälpel",'Slutlig allokering kvv'!$B$1:$AK$1,0),FALSE),"")</f>
        <v/>
      </c>
      <c r="AK178" s="23" t="str">
        <f t="shared" si="5"/>
        <v/>
      </c>
    </row>
    <row r="179" spans="1:37" x14ac:dyDescent="0.25">
      <c r="A179" s="2" t="s">
        <v>249</v>
      </c>
      <c r="B179" s="2" t="s">
        <v>252</v>
      </c>
      <c r="C179" s="2" t="str">
        <f>IFERROR(VLOOKUP($B179,Kraftvärmeprod!$B$1:$AH$479,MATCH(C$3,Kraftvärmeprod!$B$1:$AG$1,0),FALSE)/1,"")</f>
        <v/>
      </c>
      <c r="D179" s="2" t="str">
        <f>IFERROR(VLOOKUP($B179,Kraftvärmeprod!$B$1:$AH$479,MATCH(D$3,Kraftvärmeprod!$B$1:$AG$1,0),FALSE)/1,"")</f>
        <v/>
      </c>
      <c r="E179">
        <f>IFERROR(VLOOKUP($B179,Kraftvärmeprod!$B$1:$AH$479,MATCH(E$2,Kraftvärmeprod!$B$1:$AG$1,0),FALSE)/1,0)-IFERROR(VLOOKUP($B179,'Slutlig allokering kvv'!$B$2:$AC$462,MATCH(E$3,'Slutlig allokering kvv'!$B$1:$AJ$1,0),FALSE)/1,0)</f>
        <v>0</v>
      </c>
      <c r="F179">
        <f>IFERROR(VLOOKUP($B179,Kraftvärmeprod!$B$1:$AH$479,MATCH(F$2,Kraftvärmeprod!$B$1:$AG$1,0),FALSE)/1,0)-IFERROR(VLOOKUP($B179,'Slutlig allokering kvv'!$B$2:$AC$462,MATCH(F$3,'Slutlig allokering kvv'!$B$1:$AJ$1,0),FALSE)/1,0)</f>
        <v>0</v>
      </c>
      <c r="G179">
        <f>IFERROR(VLOOKUP($B179,Kraftvärmeprod!$B$1:$AH$479,MATCH(G$2,Kraftvärmeprod!$B$1:$AG$1,0),FALSE)/1,0)-IFERROR(VLOOKUP($B179,'Slutlig allokering kvv'!$B$2:$AC$462,MATCH(G$3,'Slutlig allokering kvv'!$B$1:$AJ$1,0),FALSE)/1,0)</f>
        <v>0</v>
      </c>
      <c r="H179">
        <f>IFERROR(VLOOKUP($B179,Kraftvärmeprod!$B$1:$AH$479,MATCH(H$2,Kraftvärmeprod!$B$1:$AG$1,0),FALSE)/1,0)-IFERROR(VLOOKUP($B179,'Slutlig allokering kvv'!$B$2:$AC$462,MATCH(H$3,'Slutlig allokering kvv'!$B$1:$AJ$1,0),FALSE)/1,0)</f>
        <v>0</v>
      </c>
      <c r="I179">
        <f>IFERROR(VLOOKUP($B179,Kraftvärmeprod!$B$1:$AH$479,MATCH(I$2,Kraftvärmeprod!$B$1:$AG$1,0),FALSE)/1,0)-IFERROR(VLOOKUP($B179,'Slutlig allokering kvv'!$B$2:$AC$462,MATCH(I$3,'Slutlig allokering kvv'!$B$1:$AJ$1,0),FALSE)/1,0)</f>
        <v>0</v>
      </c>
      <c r="J179">
        <f>IFERROR(VLOOKUP($B179,Kraftvärmeprod!$B$1:$AH$479,MATCH(J$2,Kraftvärmeprod!$B$1:$AG$1,0),FALSE)/1,0)-IFERROR(VLOOKUP($B179,'Slutlig allokering kvv'!$B$2:$AC$462,MATCH(J$3,'Slutlig allokering kvv'!$B$1:$AJ$1,0),FALSE)/1,0)</f>
        <v>0</v>
      </c>
      <c r="K179">
        <f>IFERROR(VLOOKUP($B179,Kraftvärmeprod!$B$1:$AH$479,MATCH(K$2,Kraftvärmeprod!$B$1:$AG$1,0),FALSE)/1,0)-IFERROR(VLOOKUP($B179,'Slutlig allokering kvv'!$B$2:$AC$462,MATCH(K$3,'Slutlig allokering kvv'!$B$1:$AJ$1,0),FALSE)/1,0)</f>
        <v>0</v>
      </c>
      <c r="L179">
        <f>IFERROR(VLOOKUP($B179,Kraftvärmeprod!$B$1:$AH$479,MATCH(L$2,Kraftvärmeprod!$B$1:$AG$1,0),FALSE)/1,0)-IFERROR(VLOOKUP($B179,'Slutlig allokering kvv'!$B$2:$AC$462,MATCH(L$3,'Slutlig allokering kvv'!$B$1:$AJ$1,0),FALSE)/1,0)</f>
        <v>0</v>
      </c>
      <c r="M179" s="40">
        <f>IFERROR(VLOOKUP($B179,Miljö!$B$1:$S$477,MATCH(M$2,Miljö!$B$1:$X$1,0),FALSE)/1,0)-IFERROR(VLOOKUP($B179,'Slutlig allokering kvv'!$B$2:$AC$462,MATCH(M$3,'Slutlig allokering kvv'!$B$1:$AJ$1,0),FALSE)/1,0)</f>
        <v>0</v>
      </c>
      <c r="N179">
        <f>IFERROR(VLOOKUP($B179,Kraftvärmeprod!$B$1:$AH$479,MATCH(N$2,Kraftvärmeprod!$B$1:$AG$1,0),FALSE)/1,0)-IFERROR(VLOOKUP($B179,'Slutlig allokering kvv'!$B$2:$AC$462,MATCH(N$3,'Slutlig allokering kvv'!$B$1:$AJ$1,0),FALSE)/1,0)</f>
        <v>0</v>
      </c>
      <c r="O179">
        <f>IFERROR(VLOOKUP($B179,Kraftvärmeprod!$B$1:$AH$479,MATCH(O$2,Kraftvärmeprod!$B$1:$AG$1,0),FALSE)/1,0)-IFERROR(VLOOKUP($B179,'Slutlig allokering kvv'!$B$2:$AC$462,MATCH(O$3,'Slutlig allokering kvv'!$B$1:$AJ$1,0),FALSE)/1,0)</f>
        <v>0</v>
      </c>
      <c r="P179">
        <f>IFERROR(VLOOKUP($B179,Kraftvärmeprod!$B$1:$AH$479,MATCH(P$2,Kraftvärmeprod!$B$1:$AG$1,0),FALSE)/1,0)-IFERROR(VLOOKUP($B179,'Slutlig allokering kvv'!$B$2:$AC$462,MATCH(P$3,'Slutlig allokering kvv'!$B$1:$AJ$1,0),FALSE)/1,0)</f>
        <v>0</v>
      </c>
      <c r="Q179">
        <f>IFERROR(VLOOKUP($B179,Kraftvärmeprod!$B$1:$AH$479,MATCH(Q$2,Kraftvärmeprod!$B$1:$AG$1,0),FALSE)/1,0)-IFERROR(VLOOKUP($B179,'Slutlig allokering kvv'!$B$2:$AC$462,MATCH(Q$3,'Slutlig allokering kvv'!$B$1:$AJ$1,0),FALSE)/1,0)</f>
        <v>0</v>
      </c>
      <c r="R179">
        <f>IFERROR(VLOOKUP($B179,Kraftvärmeprod!$B$1:$AH$479,MATCH(R$2,Kraftvärmeprod!$B$1:$AG$1,0),FALSE)/1,0)-IFERROR(VLOOKUP($B179,'Slutlig allokering kvv'!$B$2:$AC$462,MATCH(R$3,'Slutlig allokering kvv'!$B$1:$AJ$1,0),FALSE)/1,0)</f>
        <v>0</v>
      </c>
      <c r="S179">
        <f>IFERROR(VLOOKUP($B179,Kraftvärmeprod!$B$1:$AH$479,MATCH(S$2,Kraftvärmeprod!$B$1:$AG$1,0),FALSE)/1,0)-IFERROR(VLOOKUP($B179,'Slutlig allokering kvv'!$B$2:$AC$462,MATCH(S$3,'Slutlig allokering kvv'!$B$1:$AJ$1,0),FALSE)/1,0)</f>
        <v>0</v>
      </c>
      <c r="T179">
        <f>IFERROR(VLOOKUP($B179,Kraftvärmeprod!$B$1:$AH$479,MATCH(T$2,Kraftvärmeprod!$B$1:$AG$1,0),FALSE)/1,0)-IFERROR(VLOOKUP($B179,'Slutlig allokering kvv'!$B$2:$AC$462,MATCH(T$3,'Slutlig allokering kvv'!$B$1:$AJ$1,0),FALSE)/1,0)</f>
        <v>0</v>
      </c>
      <c r="U179">
        <f>IFERROR(VLOOKUP($B179,Kraftvärmeprod!$B$1:$AH$479,MATCH(U$2,Kraftvärmeprod!$B$1:$AG$1,0),FALSE)/1,0)-IFERROR(VLOOKUP($B179,'Slutlig allokering kvv'!$B$2:$AC$462,MATCH(U$3,'Slutlig allokering kvv'!$B$1:$AJ$1,0),FALSE)/1,0)</f>
        <v>0</v>
      </c>
      <c r="V179">
        <f>IFERROR(VLOOKUP($B179,Kraftvärmeprod!$B$1:$AH$479,MATCH(V$2,Kraftvärmeprod!$B$1:$AG$1,0),FALSE)/1,0)-IFERROR(VLOOKUP($B179,'Slutlig allokering kvv'!$B$2:$AC$462,MATCH(V$3,'Slutlig allokering kvv'!$B$1:$AJ$1,0),FALSE)/1,0)</f>
        <v>0</v>
      </c>
      <c r="W179">
        <f>IFERROR(VLOOKUP($B179,Kraftvärmeprod!$B$1:$AH$479,MATCH(W$2,Kraftvärmeprod!$B$1:$AG$1,0),FALSE)/1,0)-IFERROR(VLOOKUP($B179,'Slutlig allokering kvv'!$B$2:$AC$462,MATCH(W$3,'Slutlig allokering kvv'!$B$1:$AJ$1,0),FALSE)/1,0)</f>
        <v>0</v>
      </c>
      <c r="X179">
        <f>IFERROR(VLOOKUP($B179,Kraftvärmeprod!$B$1:$AH$479,MATCH(X$2,Kraftvärmeprod!$B$1:$AG$1,0),FALSE)/1,0)-IFERROR(VLOOKUP($B179,'Slutlig allokering kvv'!$B$2:$AC$462,MATCH(X$3,'Slutlig allokering kvv'!$B$1:$AJ$1,0),FALSE)/1,0)</f>
        <v>0</v>
      </c>
      <c r="Y179">
        <f>IFERROR(VLOOKUP($B179,Kraftvärmeprod!$B$1:$AH$479,MATCH(Y$2,Kraftvärmeprod!$B$1:$AG$1,0),FALSE)/1,0)-IFERROR(VLOOKUP($B179,'Slutlig allokering kvv'!$B$2:$AC$462,MATCH(Y$3,'Slutlig allokering kvv'!$B$1:$AJ$1,0),FALSE)/1,0)</f>
        <v>0</v>
      </c>
      <c r="Z179">
        <f>IFERROR(VLOOKUP($B179,Kraftvärmeprod!$B$1:$AH$479,MATCH(Z$2,Kraftvärmeprod!$B$1:$AG$1,0),FALSE)/1,0)-IFERROR(VLOOKUP($B179,'Slutlig allokering kvv'!$B$2:$AC$462,MATCH(Z$3,'Slutlig allokering kvv'!$B$1:$AJ$1,0),FALSE)/1,0)</f>
        <v>0</v>
      </c>
      <c r="AA179">
        <f>IFERROR(VLOOKUP($B179,Kraftvärmeprod!$B$1:$AH$479,MATCH(AA$2,Kraftvärmeprod!$B$1:$AG$1,0),FALSE)/1,0)-IFERROR(VLOOKUP($B179,'Slutlig allokering kvv'!$B$2:$AC$462,MATCH(AA$3,'Slutlig allokering kvv'!$B$1:$AJ$1,0),FALSE)/1,0)</f>
        <v>0</v>
      </c>
      <c r="AB179">
        <f>IFERROR(VLOOKUP($B179,Kraftvärmeprod!$B$1:$AH$479,MATCH(AB$2,Kraftvärmeprod!$B$1:$AG$1,0),FALSE)/1,0)-IFERROR(VLOOKUP($B179,'Slutlig allokering kvv'!$B$2:$AC$462,MATCH(AB$3,'Slutlig allokering kvv'!$B$1:$AJ$1,0),FALSE)/1,0)</f>
        <v>0</v>
      </c>
      <c r="AE179">
        <f t="shared" si="4"/>
        <v>0</v>
      </c>
      <c r="AG179">
        <f>IFERROR(VLOOKUP(B179,'Slutlig allokering kvv'!$B$2:$AJ$462,MATCH("Summa justerad allokerad tillförd energi (utan hjälpel och rökgaskondensering):",'Slutlig allokering kvv'!$B$1:$AK$1,0),FALSE)/1,"")</f>
        <v>0</v>
      </c>
      <c r="AI179" s="23" t="str">
        <f>IFERROR(1-VLOOKUP(B179,'Slutlig allokering kvv'!$B$2:$AJ$462,MATCH("Andel av bränsle i kvv som allokerats till värme, exklusive rökgaskondensering och hjälpel",'Slutlig allokering kvv'!$B$1:$AK$1,0),FALSE),"")</f>
        <v/>
      </c>
      <c r="AK179" s="23" t="str">
        <f t="shared" si="5"/>
        <v/>
      </c>
    </row>
    <row r="180" spans="1:37" x14ac:dyDescent="0.25">
      <c r="A180" s="2" t="s">
        <v>253</v>
      </c>
      <c r="B180" s="2" t="s">
        <v>254</v>
      </c>
      <c r="C180" s="2" t="str">
        <f>IFERROR(VLOOKUP($B180,Kraftvärmeprod!$B$1:$AH$479,MATCH(C$3,Kraftvärmeprod!$B$1:$AG$1,0),FALSE)/1,"")</f>
        <v/>
      </c>
      <c r="D180" s="2" t="str">
        <f>IFERROR(VLOOKUP($B180,Kraftvärmeprod!$B$1:$AH$479,MATCH(D$3,Kraftvärmeprod!$B$1:$AG$1,0),FALSE)/1,"")</f>
        <v/>
      </c>
      <c r="E180">
        <f>IFERROR(VLOOKUP($B180,Kraftvärmeprod!$B$1:$AH$479,MATCH(E$2,Kraftvärmeprod!$B$1:$AG$1,0),FALSE)/1,0)-IFERROR(VLOOKUP($B180,'Slutlig allokering kvv'!$B$2:$AC$462,MATCH(E$3,'Slutlig allokering kvv'!$B$1:$AJ$1,0),FALSE)/1,0)</f>
        <v>0</v>
      </c>
      <c r="F180">
        <f>IFERROR(VLOOKUP($B180,Kraftvärmeprod!$B$1:$AH$479,MATCH(F$2,Kraftvärmeprod!$B$1:$AG$1,0),FALSE)/1,0)-IFERROR(VLOOKUP($B180,'Slutlig allokering kvv'!$B$2:$AC$462,MATCH(F$3,'Slutlig allokering kvv'!$B$1:$AJ$1,0),FALSE)/1,0)</f>
        <v>0</v>
      </c>
      <c r="G180">
        <f>IFERROR(VLOOKUP($B180,Kraftvärmeprod!$B$1:$AH$479,MATCH(G$2,Kraftvärmeprod!$B$1:$AG$1,0),FALSE)/1,0)-IFERROR(VLOOKUP($B180,'Slutlig allokering kvv'!$B$2:$AC$462,MATCH(G$3,'Slutlig allokering kvv'!$B$1:$AJ$1,0),FALSE)/1,0)</f>
        <v>0</v>
      </c>
      <c r="H180">
        <f>IFERROR(VLOOKUP($B180,Kraftvärmeprod!$B$1:$AH$479,MATCH(H$2,Kraftvärmeprod!$B$1:$AG$1,0),FALSE)/1,0)-IFERROR(VLOOKUP($B180,'Slutlig allokering kvv'!$B$2:$AC$462,MATCH(H$3,'Slutlig allokering kvv'!$B$1:$AJ$1,0),FALSE)/1,0)</f>
        <v>0</v>
      </c>
      <c r="I180">
        <f>IFERROR(VLOOKUP($B180,Kraftvärmeprod!$B$1:$AH$479,MATCH(I$2,Kraftvärmeprod!$B$1:$AG$1,0),FALSE)/1,0)-IFERROR(VLOOKUP($B180,'Slutlig allokering kvv'!$B$2:$AC$462,MATCH(I$3,'Slutlig allokering kvv'!$B$1:$AJ$1,0),FALSE)/1,0)</f>
        <v>0</v>
      </c>
      <c r="J180">
        <f>IFERROR(VLOOKUP($B180,Kraftvärmeprod!$B$1:$AH$479,MATCH(J$2,Kraftvärmeprod!$B$1:$AG$1,0),FALSE)/1,0)-IFERROR(VLOOKUP($B180,'Slutlig allokering kvv'!$B$2:$AC$462,MATCH(J$3,'Slutlig allokering kvv'!$B$1:$AJ$1,0),FALSE)/1,0)</f>
        <v>0</v>
      </c>
      <c r="K180">
        <f>IFERROR(VLOOKUP($B180,Kraftvärmeprod!$B$1:$AH$479,MATCH(K$2,Kraftvärmeprod!$B$1:$AG$1,0),FALSE)/1,0)-IFERROR(VLOOKUP($B180,'Slutlig allokering kvv'!$B$2:$AC$462,MATCH(K$3,'Slutlig allokering kvv'!$B$1:$AJ$1,0),FALSE)/1,0)</f>
        <v>0</v>
      </c>
      <c r="L180">
        <f>IFERROR(VLOOKUP($B180,Kraftvärmeprod!$B$1:$AH$479,MATCH(L$2,Kraftvärmeprod!$B$1:$AG$1,0),FALSE)/1,0)-IFERROR(VLOOKUP($B180,'Slutlig allokering kvv'!$B$2:$AC$462,MATCH(L$3,'Slutlig allokering kvv'!$B$1:$AJ$1,0),FALSE)/1,0)</f>
        <v>0</v>
      </c>
      <c r="M180" s="40">
        <f>IFERROR(VLOOKUP($B180,Miljö!$B$1:$S$477,MATCH(M$2,Miljö!$B$1:$X$1,0),FALSE)/1,0)-IFERROR(VLOOKUP($B180,'Slutlig allokering kvv'!$B$2:$AC$462,MATCH(M$3,'Slutlig allokering kvv'!$B$1:$AJ$1,0),FALSE)/1,0)</f>
        <v>0</v>
      </c>
      <c r="N180">
        <f>IFERROR(VLOOKUP($B180,Kraftvärmeprod!$B$1:$AH$479,MATCH(N$2,Kraftvärmeprod!$B$1:$AG$1,0),FALSE)/1,0)-IFERROR(VLOOKUP($B180,'Slutlig allokering kvv'!$B$2:$AC$462,MATCH(N$3,'Slutlig allokering kvv'!$B$1:$AJ$1,0),FALSE)/1,0)</f>
        <v>0</v>
      </c>
      <c r="O180">
        <f>IFERROR(VLOOKUP($B180,Kraftvärmeprod!$B$1:$AH$479,MATCH(O$2,Kraftvärmeprod!$B$1:$AG$1,0),FALSE)/1,0)-IFERROR(VLOOKUP($B180,'Slutlig allokering kvv'!$B$2:$AC$462,MATCH(O$3,'Slutlig allokering kvv'!$B$1:$AJ$1,0),FALSE)/1,0)</f>
        <v>0</v>
      </c>
      <c r="P180">
        <f>IFERROR(VLOOKUP($B180,Kraftvärmeprod!$B$1:$AH$479,MATCH(P$2,Kraftvärmeprod!$B$1:$AG$1,0),FALSE)/1,0)-IFERROR(VLOOKUP($B180,'Slutlig allokering kvv'!$B$2:$AC$462,MATCH(P$3,'Slutlig allokering kvv'!$B$1:$AJ$1,0),FALSE)/1,0)</f>
        <v>0</v>
      </c>
      <c r="Q180">
        <f>IFERROR(VLOOKUP($B180,Kraftvärmeprod!$B$1:$AH$479,MATCH(Q$2,Kraftvärmeprod!$B$1:$AG$1,0),FALSE)/1,0)-IFERROR(VLOOKUP($B180,'Slutlig allokering kvv'!$B$2:$AC$462,MATCH(Q$3,'Slutlig allokering kvv'!$B$1:$AJ$1,0),FALSE)/1,0)</f>
        <v>0</v>
      </c>
      <c r="R180">
        <f>IFERROR(VLOOKUP($B180,Kraftvärmeprod!$B$1:$AH$479,MATCH(R$2,Kraftvärmeprod!$B$1:$AG$1,0),FALSE)/1,0)-IFERROR(VLOOKUP($B180,'Slutlig allokering kvv'!$B$2:$AC$462,MATCH(R$3,'Slutlig allokering kvv'!$B$1:$AJ$1,0),FALSE)/1,0)</f>
        <v>0</v>
      </c>
      <c r="S180">
        <f>IFERROR(VLOOKUP($B180,Kraftvärmeprod!$B$1:$AH$479,MATCH(S$2,Kraftvärmeprod!$B$1:$AG$1,0),FALSE)/1,0)-IFERROR(VLOOKUP($B180,'Slutlig allokering kvv'!$B$2:$AC$462,MATCH(S$3,'Slutlig allokering kvv'!$B$1:$AJ$1,0),FALSE)/1,0)</f>
        <v>0</v>
      </c>
      <c r="T180">
        <f>IFERROR(VLOOKUP($B180,Kraftvärmeprod!$B$1:$AH$479,MATCH(T$2,Kraftvärmeprod!$B$1:$AG$1,0),FALSE)/1,0)-IFERROR(VLOOKUP($B180,'Slutlig allokering kvv'!$B$2:$AC$462,MATCH(T$3,'Slutlig allokering kvv'!$B$1:$AJ$1,0),FALSE)/1,0)</f>
        <v>0</v>
      </c>
      <c r="U180">
        <f>IFERROR(VLOOKUP($B180,Kraftvärmeprod!$B$1:$AH$479,MATCH(U$2,Kraftvärmeprod!$B$1:$AG$1,0),FALSE)/1,0)-IFERROR(VLOOKUP($B180,'Slutlig allokering kvv'!$B$2:$AC$462,MATCH(U$3,'Slutlig allokering kvv'!$B$1:$AJ$1,0),FALSE)/1,0)</f>
        <v>0</v>
      </c>
      <c r="V180">
        <f>IFERROR(VLOOKUP($B180,Kraftvärmeprod!$B$1:$AH$479,MATCH(V$2,Kraftvärmeprod!$B$1:$AG$1,0),FALSE)/1,0)-IFERROR(VLOOKUP($B180,'Slutlig allokering kvv'!$B$2:$AC$462,MATCH(V$3,'Slutlig allokering kvv'!$B$1:$AJ$1,0),FALSE)/1,0)</f>
        <v>0</v>
      </c>
      <c r="W180">
        <f>IFERROR(VLOOKUP($B180,Kraftvärmeprod!$B$1:$AH$479,MATCH(W$2,Kraftvärmeprod!$B$1:$AG$1,0),FALSE)/1,0)-IFERROR(VLOOKUP($B180,'Slutlig allokering kvv'!$B$2:$AC$462,MATCH(W$3,'Slutlig allokering kvv'!$B$1:$AJ$1,0),FALSE)/1,0)</f>
        <v>0</v>
      </c>
      <c r="X180">
        <f>IFERROR(VLOOKUP($B180,Kraftvärmeprod!$B$1:$AH$479,MATCH(X$2,Kraftvärmeprod!$B$1:$AG$1,0),FALSE)/1,0)-IFERROR(VLOOKUP($B180,'Slutlig allokering kvv'!$B$2:$AC$462,MATCH(X$3,'Slutlig allokering kvv'!$B$1:$AJ$1,0),FALSE)/1,0)</f>
        <v>0</v>
      </c>
      <c r="Y180">
        <f>IFERROR(VLOOKUP($B180,Kraftvärmeprod!$B$1:$AH$479,MATCH(Y$2,Kraftvärmeprod!$B$1:$AG$1,0),FALSE)/1,0)-IFERROR(VLOOKUP($B180,'Slutlig allokering kvv'!$B$2:$AC$462,MATCH(Y$3,'Slutlig allokering kvv'!$B$1:$AJ$1,0),FALSE)/1,0)</f>
        <v>0</v>
      </c>
      <c r="Z180">
        <f>IFERROR(VLOOKUP($B180,Kraftvärmeprod!$B$1:$AH$479,MATCH(Z$2,Kraftvärmeprod!$B$1:$AG$1,0),FALSE)/1,0)-IFERROR(VLOOKUP($B180,'Slutlig allokering kvv'!$B$2:$AC$462,MATCH(Z$3,'Slutlig allokering kvv'!$B$1:$AJ$1,0),FALSE)/1,0)</f>
        <v>0</v>
      </c>
      <c r="AA180">
        <f>IFERROR(VLOOKUP($B180,Kraftvärmeprod!$B$1:$AH$479,MATCH(AA$2,Kraftvärmeprod!$B$1:$AG$1,0),FALSE)/1,0)-IFERROR(VLOOKUP($B180,'Slutlig allokering kvv'!$B$2:$AC$462,MATCH(AA$3,'Slutlig allokering kvv'!$B$1:$AJ$1,0),FALSE)/1,0)</f>
        <v>0</v>
      </c>
      <c r="AB180">
        <f>IFERROR(VLOOKUP($B180,Kraftvärmeprod!$B$1:$AH$479,MATCH(AB$2,Kraftvärmeprod!$B$1:$AG$1,0),FALSE)/1,0)-IFERROR(VLOOKUP($B180,'Slutlig allokering kvv'!$B$2:$AC$462,MATCH(AB$3,'Slutlig allokering kvv'!$B$1:$AJ$1,0),FALSE)/1,0)</f>
        <v>0</v>
      </c>
      <c r="AE180">
        <f t="shared" si="4"/>
        <v>0</v>
      </c>
      <c r="AG180">
        <f>IFERROR(VLOOKUP(B180,'Slutlig allokering kvv'!$B$2:$AJ$462,MATCH("Summa justerad allokerad tillförd energi (utan hjälpel och rökgaskondensering):",'Slutlig allokering kvv'!$B$1:$AK$1,0),FALSE)/1,"")</f>
        <v>0</v>
      </c>
      <c r="AI180" s="23" t="str">
        <f>IFERROR(1-VLOOKUP(B180,'Slutlig allokering kvv'!$B$2:$AJ$462,MATCH("Andel av bränsle i kvv som allokerats till värme, exklusive rökgaskondensering och hjälpel",'Slutlig allokering kvv'!$B$1:$AK$1,0),FALSE),"")</f>
        <v/>
      </c>
      <c r="AK180" s="23" t="str">
        <f t="shared" si="5"/>
        <v/>
      </c>
    </row>
    <row r="181" spans="1:37" x14ac:dyDescent="0.25">
      <c r="A181" s="2" t="s">
        <v>255</v>
      </c>
      <c r="B181" s="2" t="s">
        <v>256</v>
      </c>
      <c r="C181" s="2" t="str">
        <f>IFERROR(VLOOKUP($B181,Kraftvärmeprod!$B$1:$AH$479,MATCH(C$3,Kraftvärmeprod!$B$1:$AG$1,0),FALSE)/1,"")</f>
        <v/>
      </c>
      <c r="D181" s="2" t="str">
        <f>IFERROR(VLOOKUP($B181,Kraftvärmeprod!$B$1:$AH$479,MATCH(D$3,Kraftvärmeprod!$B$1:$AG$1,0),FALSE)/1,"")</f>
        <v/>
      </c>
      <c r="E181">
        <f>IFERROR(VLOOKUP($B181,Kraftvärmeprod!$B$1:$AH$479,MATCH(E$2,Kraftvärmeprod!$B$1:$AG$1,0),FALSE)/1,0)-IFERROR(VLOOKUP($B181,'Slutlig allokering kvv'!$B$2:$AC$462,MATCH(E$3,'Slutlig allokering kvv'!$B$1:$AJ$1,0),FALSE)/1,0)</f>
        <v>0</v>
      </c>
      <c r="F181">
        <f>IFERROR(VLOOKUP($B181,Kraftvärmeprod!$B$1:$AH$479,MATCH(F$2,Kraftvärmeprod!$B$1:$AG$1,0),FALSE)/1,0)-IFERROR(VLOOKUP($B181,'Slutlig allokering kvv'!$B$2:$AC$462,MATCH(F$3,'Slutlig allokering kvv'!$B$1:$AJ$1,0),FALSE)/1,0)</f>
        <v>0</v>
      </c>
      <c r="G181">
        <f>IFERROR(VLOOKUP($B181,Kraftvärmeprod!$B$1:$AH$479,MATCH(G$2,Kraftvärmeprod!$B$1:$AG$1,0),FALSE)/1,0)-IFERROR(VLOOKUP($B181,'Slutlig allokering kvv'!$B$2:$AC$462,MATCH(G$3,'Slutlig allokering kvv'!$B$1:$AJ$1,0),FALSE)/1,0)</f>
        <v>0</v>
      </c>
      <c r="H181">
        <f>IFERROR(VLOOKUP($B181,Kraftvärmeprod!$B$1:$AH$479,MATCH(H$2,Kraftvärmeprod!$B$1:$AG$1,0),FALSE)/1,0)-IFERROR(VLOOKUP($B181,'Slutlig allokering kvv'!$B$2:$AC$462,MATCH(H$3,'Slutlig allokering kvv'!$B$1:$AJ$1,0),FALSE)/1,0)</f>
        <v>0</v>
      </c>
      <c r="I181">
        <f>IFERROR(VLOOKUP($B181,Kraftvärmeprod!$B$1:$AH$479,MATCH(I$2,Kraftvärmeprod!$B$1:$AG$1,0),FALSE)/1,0)-IFERROR(VLOOKUP($B181,'Slutlig allokering kvv'!$B$2:$AC$462,MATCH(I$3,'Slutlig allokering kvv'!$B$1:$AJ$1,0),FALSE)/1,0)</f>
        <v>0</v>
      </c>
      <c r="J181">
        <f>IFERROR(VLOOKUP($B181,Kraftvärmeprod!$B$1:$AH$479,MATCH(J$2,Kraftvärmeprod!$B$1:$AG$1,0),FALSE)/1,0)-IFERROR(VLOOKUP($B181,'Slutlig allokering kvv'!$B$2:$AC$462,MATCH(J$3,'Slutlig allokering kvv'!$B$1:$AJ$1,0),FALSE)/1,0)</f>
        <v>0</v>
      </c>
      <c r="K181">
        <f>IFERROR(VLOOKUP($B181,Kraftvärmeprod!$B$1:$AH$479,MATCH(K$2,Kraftvärmeprod!$B$1:$AG$1,0),FALSE)/1,0)-IFERROR(VLOOKUP($B181,'Slutlig allokering kvv'!$B$2:$AC$462,MATCH(K$3,'Slutlig allokering kvv'!$B$1:$AJ$1,0),FALSE)/1,0)</f>
        <v>0</v>
      </c>
      <c r="L181">
        <f>IFERROR(VLOOKUP($B181,Kraftvärmeprod!$B$1:$AH$479,MATCH(L$2,Kraftvärmeprod!$B$1:$AG$1,0),FALSE)/1,0)-IFERROR(VLOOKUP($B181,'Slutlig allokering kvv'!$B$2:$AC$462,MATCH(L$3,'Slutlig allokering kvv'!$B$1:$AJ$1,0),FALSE)/1,0)</f>
        <v>0</v>
      </c>
      <c r="M181" s="40">
        <f>IFERROR(VLOOKUP($B181,Miljö!$B$1:$S$477,MATCH(M$2,Miljö!$B$1:$X$1,0),FALSE)/1,0)-IFERROR(VLOOKUP($B181,'Slutlig allokering kvv'!$B$2:$AC$462,MATCH(M$3,'Slutlig allokering kvv'!$B$1:$AJ$1,0),FALSE)/1,0)</f>
        <v>0</v>
      </c>
      <c r="N181">
        <f>IFERROR(VLOOKUP($B181,Kraftvärmeprod!$B$1:$AH$479,MATCH(N$2,Kraftvärmeprod!$B$1:$AG$1,0),FALSE)/1,0)-IFERROR(VLOOKUP($B181,'Slutlig allokering kvv'!$B$2:$AC$462,MATCH(N$3,'Slutlig allokering kvv'!$B$1:$AJ$1,0),FALSE)/1,0)</f>
        <v>0</v>
      </c>
      <c r="O181">
        <f>IFERROR(VLOOKUP($B181,Kraftvärmeprod!$B$1:$AH$479,MATCH(O$2,Kraftvärmeprod!$B$1:$AG$1,0),FALSE)/1,0)-IFERROR(VLOOKUP($B181,'Slutlig allokering kvv'!$B$2:$AC$462,MATCH(O$3,'Slutlig allokering kvv'!$B$1:$AJ$1,0),FALSE)/1,0)</f>
        <v>0</v>
      </c>
      <c r="P181">
        <f>IFERROR(VLOOKUP($B181,Kraftvärmeprod!$B$1:$AH$479,MATCH(P$2,Kraftvärmeprod!$B$1:$AG$1,0),FALSE)/1,0)-IFERROR(VLOOKUP($B181,'Slutlig allokering kvv'!$B$2:$AC$462,MATCH(P$3,'Slutlig allokering kvv'!$B$1:$AJ$1,0),FALSE)/1,0)</f>
        <v>0</v>
      </c>
      <c r="Q181">
        <f>IFERROR(VLOOKUP($B181,Kraftvärmeprod!$B$1:$AH$479,MATCH(Q$2,Kraftvärmeprod!$B$1:$AG$1,0),FALSE)/1,0)-IFERROR(VLOOKUP($B181,'Slutlig allokering kvv'!$B$2:$AC$462,MATCH(Q$3,'Slutlig allokering kvv'!$B$1:$AJ$1,0),FALSE)/1,0)</f>
        <v>0</v>
      </c>
      <c r="R181">
        <f>IFERROR(VLOOKUP($B181,Kraftvärmeprod!$B$1:$AH$479,MATCH(R$2,Kraftvärmeprod!$B$1:$AG$1,0),FALSE)/1,0)-IFERROR(VLOOKUP($B181,'Slutlig allokering kvv'!$B$2:$AC$462,MATCH(R$3,'Slutlig allokering kvv'!$B$1:$AJ$1,0),FALSE)/1,0)</f>
        <v>0</v>
      </c>
      <c r="S181">
        <f>IFERROR(VLOOKUP($B181,Kraftvärmeprod!$B$1:$AH$479,MATCH(S$2,Kraftvärmeprod!$B$1:$AG$1,0),FALSE)/1,0)-IFERROR(VLOOKUP($B181,'Slutlig allokering kvv'!$B$2:$AC$462,MATCH(S$3,'Slutlig allokering kvv'!$B$1:$AJ$1,0),FALSE)/1,0)</f>
        <v>0</v>
      </c>
      <c r="T181">
        <f>IFERROR(VLOOKUP($B181,Kraftvärmeprod!$B$1:$AH$479,MATCH(T$2,Kraftvärmeprod!$B$1:$AG$1,0),FALSE)/1,0)-IFERROR(VLOOKUP($B181,'Slutlig allokering kvv'!$B$2:$AC$462,MATCH(T$3,'Slutlig allokering kvv'!$B$1:$AJ$1,0),FALSE)/1,0)</f>
        <v>0</v>
      </c>
      <c r="U181">
        <f>IFERROR(VLOOKUP($B181,Kraftvärmeprod!$B$1:$AH$479,MATCH(U$2,Kraftvärmeprod!$B$1:$AG$1,0),FALSE)/1,0)-IFERROR(VLOOKUP($B181,'Slutlig allokering kvv'!$B$2:$AC$462,MATCH(U$3,'Slutlig allokering kvv'!$B$1:$AJ$1,0),FALSE)/1,0)</f>
        <v>0</v>
      </c>
      <c r="V181">
        <f>IFERROR(VLOOKUP($B181,Kraftvärmeprod!$B$1:$AH$479,MATCH(V$2,Kraftvärmeprod!$B$1:$AG$1,0),FALSE)/1,0)-IFERROR(VLOOKUP($B181,'Slutlig allokering kvv'!$B$2:$AC$462,MATCH(V$3,'Slutlig allokering kvv'!$B$1:$AJ$1,0),FALSE)/1,0)</f>
        <v>0</v>
      </c>
      <c r="W181">
        <f>IFERROR(VLOOKUP($B181,Kraftvärmeprod!$B$1:$AH$479,MATCH(W$2,Kraftvärmeprod!$B$1:$AG$1,0),FALSE)/1,0)-IFERROR(VLOOKUP($B181,'Slutlig allokering kvv'!$B$2:$AC$462,MATCH(W$3,'Slutlig allokering kvv'!$B$1:$AJ$1,0),FALSE)/1,0)</f>
        <v>0</v>
      </c>
      <c r="X181">
        <f>IFERROR(VLOOKUP($B181,Kraftvärmeprod!$B$1:$AH$479,MATCH(X$2,Kraftvärmeprod!$B$1:$AG$1,0),FALSE)/1,0)-IFERROR(VLOOKUP($B181,'Slutlig allokering kvv'!$B$2:$AC$462,MATCH(X$3,'Slutlig allokering kvv'!$B$1:$AJ$1,0),FALSE)/1,0)</f>
        <v>0</v>
      </c>
      <c r="Y181">
        <f>IFERROR(VLOOKUP($B181,Kraftvärmeprod!$B$1:$AH$479,MATCH(Y$2,Kraftvärmeprod!$B$1:$AG$1,0),FALSE)/1,0)-IFERROR(VLOOKUP($B181,'Slutlig allokering kvv'!$B$2:$AC$462,MATCH(Y$3,'Slutlig allokering kvv'!$B$1:$AJ$1,0),FALSE)/1,0)</f>
        <v>0</v>
      </c>
      <c r="Z181">
        <f>IFERROR(VLOOKUP($B181,Kraftvärmeprod!$B$1:$AH$479,MATCH(Z$2,Kraftvärmeprod!$B$1:$AG$1,0),FALSE)/1,0)-IFERROR(VLOOKUP($B181,'Slutlig allokering kvv'!$B$2:$AC$462,MATCH(Z$3,'Slutlig allokering kvv'!$B$1:$AJ$1,0),FALSE)/1,0)</f>
        <v>0</v>
      </c>
      <c r="AA181">
        <f>IFERROR(VLOOKUP($B181,Kraftvärmeprod!$B$1:$AH$479,MATCH(AA$2,Kraftvärmeprod!$B$1:$AG$1,0),FALSE)/1,0)-IFERROR(VLOOKUP($B181,'Slutlig allokering kvv'!$B$2:$AC$462,MATCH(AA$3,'Slutlig allokering kvv'!$B$1:$AJ$1,0),FALSE)/1,0)</f>
        <v>0</v>
      </c>
      <c r="AB181">
        <f>IFERROR(VLOOKUP($B181,Kraftvärmeprod!$B$1:$AH$479,MATCH(AB$2,Kraftvärmeprod!$B$1:$AG$1,0),FALSE)/1,0)-IFERROR(VLOOKUP($B181,'Slutlig allokering kvv'!$B$2:$AC$462,MATCH(AB$3,'Slutlig allokering kvv'!$B$1:$AJ$1,0),FALSE)/1,0)</f>
        <v>0</v>
      </c>
      <c r="AE181">
        <f t="shared" si="4"/>
        <v>0</v>
      </c>
      <c r="AG181">
        <f>IFERROR(VLOOKUP(B181,'Slutlig allokering kvv'!$B$2:$AJ$462,MATCH("Summa justerad allokerad tillförd energi (utan hjälpel och rökgaskondensering):",'Slutlig allokering kvv'!$B$1:$AK$1,0),FALSE)/1,"")</f>
        <v>0</v>
      </c>
      <c r="AI181" s="23" t="str">
        <f>IFERROR(1-VLOOKUP(B181,'Slutlig allokering kvv'!$B$2:$AJ$462,MATCH("Andel av bränsle i kvv som allokerats till värme, exklusive rökgaskondensering och hjälpel",'Slutlig allokering kvv'!$B$1:$AK$1,0),FALSE),"")</f>
        <v/>
      </c>
      <c r="AK181" s="23" t="str">
        <f t="shared" si="5"/>
        <v/>
      </c>
    </row>
    <row r="182" spans="1:37" x14ac:dyDescent="0.25">
      <c r="A182" s="2" t="s">
        <v>257</v>
      </c>
      <c r="B182" s="2" t="s">
        <v>258</v>
      </c>
      <c r="C182" s="2">
        <f>IFERROR(VLOOKUP($B182,Kraftvärmeprod!$B$1:$AH$479,MATCH(C$3,Kraftvärmeprod!$B$1:$AG$1,0),FALSE)/1,"")</f>
        <v>106.849</v>
      </c>
      <c r="D182" s="2">
        <f>IFERROR(VLOOKUP($B182,Kraftvärmeprod!$B$1:$AH$479,MATCH(D$3,Kraftvärmeprod!$B$1:$AG$1,0),FALSE)/1,"")</f>
        <v>20.916</v>
      </c>
      <c r="E182">
        <f>IFERROR(VLOOKUP($B182,Kraftvärmeprod!$B$1:$AH$479,MATCH(E$2,Kraftvärmeprod!$B$1:$AG$1,0),FALSE)/1,0)-IFERROR(VLOOKUP($B182,'Slutlig allokering kvv'!$B$2:$AC$462,MATCH(E$3,'Slutlig allokering kvv'!$B$1:$AJ$1,0),FALSE)/1,0)</f>
        <v>70.325999999999993</v>
      </c>
      <c r="F182">
        <f>IFERROR(VLOOKUP($B182,Kraftvärmeprod!$B$1:$AH$479,MATCH(F$2,Kraftvärmeprod!$B$1:$AG$1,0),FALSE)/1,0)-IFERROR(VLOOKUP($B182,'Slutlig allokering kvv'!$B$2:$AC$462,MATCH(F$3,'Slutlig allokering kvv'!$B$1:$AJ$1,0),FALSE)/1,0)</f>
        <v>0</v>
      </c>
      <c r="G182">
        <f>IFERROR(VLOOKUP($B182,Kraftvärmeprod!$B$1:$AH$479,MATCH(G$2,Kraftvärmeprod!$B$1:$AG$1,0),FALSE)/1,0)-IFERROR(VLOOKUP($B182,'Slutlig allokering kvv'!$B$2:$AC$462,MATCH(G$3,'Slutlig allokering kvv'!$B$1:$AJ$1,0),FALSE)/1,0)</f>
        <v>0</v>
      </c>
      <c r="H182">
        <f>IFERROR(VLOOKUP($B182,Kraftvärmeprod!$B$1:$AH$479,MATCH(H$2,Kraftvärmeprod!$B$1:$AG$1,0),FALSE)/1,0)-IFERROR(VLOOKUP($B182,'Slutlig allokering kvv'!$B$2:$AC$462,MATCH(H$3,'Slutlig allokering kvv'!$B$1:$AJ$1,0),FALSE)/1,0)</f>
        <v>0</v>
      </c>
      <c r="I182">
        <f>IFERROR(VLOOKUP($B182,Kraftvärmeprod!$B$1:$AH$479,MATCH(I$2,Kraftvärmeprod!$B$1:$AG$1,0),FALSE)/1,0)-IFERROR(VLOOKUP($B182,'Slutlig allokering kvv'!$B$2:$AC$462,MATCH(I$3,'Slutlig allokering kvv'!$B$1:$AJ$1,0),FALSE)/1,0)</f>
        <v>0</v>
      </c>
      <c r="J182">
        <f>IFERROR(VLOOKUP($B182,Kraftvärmeprod!$B$1:$AH$479,MATCH(J$2,Kraftvärmeprod!$B$1:$AG$1,0),FALSE)/1,0)-IFERROR(VLOOKUP($B182,'Slutlig allokering kvv'!$B$2:$AC$462,MATCH(J$3,'Slutlig allokering kvv'!$B$1:$AJ$1,0),FALSE)/1,0)</f>
        <v>0</v>
      </c>
      <c r="K182">
        <f>IFERROR(VLOOKUP($B182,Kraftvärmeprod!$B$1:$AH$479,MATCH(K$2,Kraftvärmeprod!$B$1:$AG$1,0),FALSE)/1,0)-IFERROR(VLOOKUP($B182,'Slutlig allokering kvv'!$B$2:$AC$462,MATCH(K$3,'Slutlig allokering kvv'!$B$1:$AJ$1,0),FALSE)/1,0)</f>
        <v>0</v>
      </c>
      <c r="L182">
        <f>IFERROR(VLOOKUP($B182,Kraftvärmeprod!$B$1:$AH$479,MATCH(L$2,Kraftvärmeprod!$B$1:$AG$1,0),FALSE)/1,0)-IFERROR(VLOOKUP($B182,'Slutlig allokering kvv'!$B$2:$AC$462,MATCH(L$3,'Slutlig allokering kvv'!$B$1:$AJ$1,0),FALSE)/1,0)</f>
        <v>0</v>
      </c>
      <c r="M182" s="40">
        <f>IFERROR(VLOOKUP($B182,Miljö!$B$1:$S$477,MATCH(M$2,Miljö!$B$1:$X$1,0),FALSE)/1,0)-IFERROR(VLOOKUP($B182,'Slutlig allokering kvv'!$B$2:$AC$462,MATCH(M$3,'Slutlig allokering kvv'!$B$1:$AJ$1,0),FALSE)/1,0)</f>
        <v>4.9734400000000001</v>
      </c>
      <c r="N182">
        <f>IFERROR(VLOOKUP($B182,Kraftvärmeprod!$B$1:$AH$479,MATCH(N$2,Kraftvärmeprod!$B$1:$AG$1,0),FALSE)/1,0)-IFERROR(VLOOKUP($B182,'Slutlig allokering kvv'!$B$2:$AC$462,MATCH(N$3,'Slutlig allokering kvv'!$B$1:$AJ$1,0),FALSE)/1,0)</f>
        <v>0</v>
      </c>
      <c r="O182">
        <f>IFERROR(VLOOKUP($B182,Kraftvärmeprod!$B$1:$AH$479,MATCH(O$2,Kraftvärmeprod!$B$1:$AG$1,0),FALSE)/1,0)-IFERROR(VLOOKUP($B182,'Slutlig allokering kvv'!$B$2:$AC$462,MATCH(O$3,'Slutlig allokering kvv'!$B$1:$AJ$1,0),FALSE)/1,0)</f>
        <v>0</v>
      </c>
      <c r="P182">
        <f>IFERROR(VLOOKUP($B182,Kraftvärmeprod!$B$1:$AH$479,MATCH(P$2,Kraftvärmeprod!$B$1:$AG$1,0),FALSE)/1,0)-IFERROR(VLOOKUP($B182,'Slutlig allokering kvv'!$B$2:$AC$462,MATCH(P$3,'Slutlig allokering kvv'!$B$1:$AJ$1,0),FALSE)/1,0)</f>
        <v>0</v>
      </c>
      <c r="Q182">
        <f>IFERROR(VLOOKUP($B182,Kraftvärmeprod!$B$1:$AH$479,MATCH(Q$2,Kraftvärmeprod!$B$1:$AG$1,0),FALSE)/1,0)-IFERROR(VLOOKUP($B182,'Slutlig allokering kvv'!$B$2:$AC$462,MATCH(Q$3,'Slutlig allokering kvv'!$B$1:$AJ$1,0),FALSE)/1,0)</f>
        <v>0</v>
      </c>
      <c r="R182">
        <f>IFERROR(VLOOKUP($B182,Kraftvärmeprod!$B$1:$AH$479,MATCH(R$2,Kraftvärmeprod!$B$1:$AG$1,0),FALSE)/1,0)-IFERROR(VLOOKUP($B182,'Slutlig allokering kvv'!$B$2:$AC$462,MATCH(R$3,'Slutlig allokering kvv'!$B$1:$AJ$1,0),FALSE)/1,0)</f>
        <v>0</v>
      </c>
      <c r="S182">
        <f>IFERROR(VLOOKUP($B182,Kraftvärmeprod!$B$1:$AH$479,MATCH(S$2,Kraftvärmeprod!$B$1:$AG$1,0),FALSE)/1,0)-IFERROR(VLOOKUP($B182,'Slutlig allokering kvv'!$B$2:$AC$462,MATCH(S$3,'Slutlig allokering kvv'!$B$1:$AJ$1,0),FALSE)/1,0)</f>
        <v>0</v>
      </c>
      <c r="T182">
        <f>IFERROR(VLOOKUP($B182,Kraftvärmeprod!$B$1:$AH$479,MATCH(T$2,Kraftvärmeprod!$B$1:$AG$1,0),FALSE)/1,0)-IFERROR(VLOOKUP($B182,'Slutlig allokering kvv'!$B$2:$AC$462,MATCH(T$3,'Slutlig allokering kvv'!$B$1:$AJ$1,0),FALSE)/1,0)</f>
        <v>0</v>
      </c>
      <c r="U182">
        <f>IFERROR(VLOOKUP($B182,Kraftvärmeprod!$B$1:$AH$479,MATCH(U$2,Kraftvärmeprod!$B$1:$AG$1,0),FALSE)/1,0)-IFERROR(VLOOKUP($B182,'Slutlig allokering kvv'!$B$2:$AC$462,MATCH(U$3,'Slutlig allokering kvv'!$B$1:$AJ$1,0),FALSE)/1,0)</f>
        <v>0</v>
      </c>
      <c r="V182">
        <f>IFERROR(VLOOKUP($B182,Kraftvärmeprod!$B$1:$AH$479,MATCH(V$2,Kraftvärmeprod!$B$1:$AG$1,0),FALSE)/1,0)-IFERROR(VLOOKUP($B182,'Slutlig allokering kvv'!$B$2:$AC$462,MATCH(V$3,'Slutlig allokering kvv'!$B$1:$AJ$1,0),FALSE)/1,0)</f>
        <v>0</v>
      </c>
      <c r="W182">
        <f>IFERROR(VLOOKUP($B182,Kraftvärmeprod!$B$1:$AH$479,MATCH(W$2,Kraftvärmeprod!$B$1:$AG$1,0),FALSE)/1,0)-IFERROR(VLOOKUP($B182,'Slutlig allokering kvv'!$B$2:$AC$462,MATCH(W$3,'Slutlig allokering kvv'!$B$1:$AJ$1,0),FALSE)/1,0)</f>
        <v>0</v>
      </c>
      <c r="X182">
        <f>IFERROR(VLOOKUP($B182,Kraftvärmeprod!$B$1:$AH$479,MATCH(X$2,Kraftvärmeprod!$B$1:$AG$1,0),FALSE)/1,0)-IFERROR(VLOOKUP($B182,'Slutlig allokering kvv'!$B$2:$AC$462,MATCH(X$3,'Slutlig allokering kvv'!$B$1:$AJ$1,0),FALSE)/1,0)</f>
        <v>0</v>
      </c>
      <c r="Y182">
        <f>IFERROR(VLOOKUP($B182,Kraftvärmeprod!$B$1:$AH$479,MATCH(Y$2,Kraftvärmeprod!$B$1:$AG$1,0),FALSE)/1,0)-IFERROR(VLOOKUP($B182,'Slutlig allokering kvv'!$B$2:$AC$462,MATCH(Y$3,'Slutlig allokering kvv'!$B$1:$AJ$1,0),FALSE)/1,0)</f>
        <v>0</v>
      </c>
      <c r="Z182">
        <f>IFERROR(VLOOKUP($B182,Kraftvärmeprod!$B$1:$AH$479,MATCH(Z$2,Kraftvärmeprod!$B$1:$AG$1,0),FALSE)/1,0)-IFERROR(VLOOKUP($B182,'Slutlig allokering kvv'!$B$2:$AC$462,MATCH(Z$3,'Slutlig allokering kvv'!$B$1:$AJ$1,0),FALSE)/1,0)</f>
        <v>0</v>
      </c>
      <c r="AA182">
        <f>IFERROR(VLOOKUP($B182,Kraftvärmeprod!$B$1:$AH$479,MATCH(AA$2,Kraftvärmeprod!$B$1:$AG$1,0),FALSE)/1,0)-IFERROR(VLOOKUP($B182,'Slutlig allokering kvv'!$B$2:$AC$462,MATCH(AA$3,'Slutlig allokering kvv'!$B$1:$AJ$1,0),FALSE)/1,0)</f>
        <v>0</v>
      </c>
      <c r="AB182">
        <f>IFERROR(VLOOKUP($B182,Kraftvärmeprod!$B$1:$AH$479,MATCH(AB$2,Kraftvärmeprod!$B$1:$AG$1,0),FALSE)/1,0)-IFERROR(VLOOKUP($B182,'Slutlig allokering kvv'!$B$2:$AC$462,MATCH(AB$3,'Slutlig allokering kvv'!$B$1:$AJ$1,0),FALSE)/1,0)</f>
        <v>0</v>
      </c>
      <c r="AE182">
        <f t="shared" si="4"/>
        <v>70.325999999999993</v>
      </c>
      <c r="AG182">
        <f>IFERROR(VLOOKUP(B182,'Slutlig allokering kvv'!$B$2:$AJ$462,MATCH("Summa justerad allokerad tillförd energi (utan hjälpel och rökgaskondensering):",'Slutlig allokering kvv'!$B$1:$AK$1,0),FALSE)/1,"")</f>
        <v>112.268</v>
      </c>
      <c r="AI182" s="23">
        <f>IFERROR(1-VLOOKUP(B182,'Slutlig allokering kvv'!$B$2:$AJ$462,MATCH("Andel av bränsle i kvv som allokerats till värme, exklusive rökgaskondensering och hjälpel",'Slutlig allokering kvv'!$B$1:$AK$1,0),FALSE),"")</f>
        <v>0.3851495667984709</v>
      </c>
      <c r="AK182" s="23">
        <f t="shared" si="5"/>
        <v>0.3851495667984709</v>
      </c>
    </row>
    <row r="183" spans="1:37" x14ac:dyDescent="0.25">
      <c r="A183" s="2" t="s">
        <v>259</v>
      </c>
      <c r="B183" s="2" t="s">
        <v>260</v>
      </c>
      <c r="C183" s="2" t="str">
        <f>IFERROR(VLOOKUP($B183,Kraftvärmeprod!$B$1:$AH$479,MATCH(C$3,Kraftvärmeprod!$B$1:$AG$1,0),FALSE)/1,"")</f>
        <v/>
      </c>
      <c r="D183" s="2" t="str">
        <f>IFERROR(VLOOKUP($B183,Kraftvärmeprod!$B$1:$AH$479,MATCH(D$3,Kraftvärmeprod!$B$1:$AG$1,0),FALSE)/1,"")</f>
        <v/>
      </c>
      <c r="E183">
        <f>IFERROR(VLOOKUP($B183,Kraftvärmeprod!$B$1:$AH$479,MATCH(E$2,Kraftvärmeprod!$B$1:$AG$1,0),FALSE)/1,0)-IFERROR(VLOOKUP($B183,'Slutlig allokering kvv'!$B$2:$AC$462,MATCH(E$3,'Slutlig allokering kvv'!$B$1:$AJ$1,0),FALSE)/1,0)</f>
        <v>0</v>
      </c>
      <c r="F183">
        <f>IFERROR(VLOOKUP($B183,Kraftvärmeprod!$B$1:$AH$479,MATCH(F$2,Kraftvärmeprod!$B$1:$AG$1,0),FALSE)/1,0)-IFERROR(VLOOKUP($B183,'Slutlig allokering kvv'!$B$2:$AC$462,MATCH(F$3,'Slutlig allokering kvv'!$B$1:$AJ$1,0),FALSE)/1,0)</f>
        <v>0</v>
      </c>
      <c r="G183">
        <f>IFERROR(VLOOKUP($B183,Kraftvärmeprod!$B$1:$AH$479,MATCH(G$2,Kraftvärmeprod!$B$1:$AG$1,0),FALSE)/1,0)-IFERROR(VLOOKUP($B183,'Slutlig allokering kvv'!$B$2:$AC$462,MATCH(G$3,'Slutlig allokering kvv'!$B$1:$AJ$1,0),FALSE)/1,0)</f>
        <v>0</v>
      </c>
      <c r="H183">
        <f>IFERROR(VLOOKUP($B183,Kraftvärmeprod!$B$1:$AH$479,MATCH(H$2,Kraftvärmeprod!$B$1:$AG$1,0),FALSE)/1,0)-IFERROR(VLOOKUP($B183,'Slutlig allokering kvv'!$B$2:$AC$462,MATCH(H$3,'Slutlig allokering kvv'!$B$1:$AJ$1,0),FALSE)/1,0)</f>
        <v>0</v>
      </c>
      <c r="I183">
        <f>IFERROR(VLOOKUP($B183,Kraftvärmeprod!$B$1:$AH$479,MATCH(I$2,Kraftvärmeprod!$B$1:$AG$1,0),FALSE)/1,0)-IFERROR(VLOOKUP($B183,'Slutlig allokering kvv'!$B$2:$AC$462,MATCH(I$3,'Slutlig allokering kvv'!$B$1:$AJ$1,0),FALSE)/1,0)</f>
        <v>0</v>
      </c>
      <c r="J183">
        <f>IFERROR(VLOOKUP($B183,Kraftvärmeprod!$B$1:$AH$479,MATCH(J$2,Kraftvärmeprod!$B$1:$AG$1,0),FALSE)/1,0)-IFERROR(VLOOKUP($B183,'Slutlig allokering kvv'!$B$2:$AC$462,MATCH(J$3,'Slutlig allokering kvv'!$B$1:$AJ$1,0),FALSE)/1,0)</f>
        <v>0</v>
      </c>
      <c r="K183">
        <f>IFERROR(VLOOKUP($B183,Kraftvärmeprod!$B$1:$AH$479,MATCH(K$2,Kraftvärmeprod!$B$1:$AG$1,0),FALSE)/1,0)-IFERROR(VLOOKUP($B183,'Slutlig allokering kvv'!$B$2:$AC$462,MATCH(K$3,'Slutlig allokering kvv'!$B$1:$AJ$1,0),FALSE)/1,0)</f>
        <v>0</v>
      </c>
      <c r="L183">
        <f>IFERROR(VLOOKUP($B183,Kraftvärmeprod!$B$1:$AH$479,MATCH(L$2,Kraftvärmeprod!$B$1:$AG$1,0),FALSE)/1,0)-IFERROR(VLOOKUP($B183,'Slutlig allokering kvv'!$B$2:$AC$462,MATCH(L$3,'Slutlig allokering kvv'!$B$1:$AJ$1,0),FALSE)/1,0)</f>
        <v>0</v>
      </c>
      <c r="M183" s="40">
        <f>IFERROR(VLOOKUP($B183,Miljö!$B$1:$S$477,MATCH(M$2,Miljö!$B$1:$X$1,0),FALSE)/1,0)-IFERROR(VLOOKUP($B183,'Slutlig allokering kvv'!$B$2:$AC$462,MATCH(M$3,'Slutlig allokering kvv'!$B$1:$AJ$1,0),FALSE)/1,0)</f>
        <v>0</v>
      </c>
      <c r="N183">
        <f>IFERROR(VLOOKUP($B183,Kraftvärmeprod!$B$1:$AH$479,MATCH(N$2,Kraftvärmeprod!$B$1:$AG$1,0),FALSE)/1,0)-IFERROR(VLOOKUP($B183,'Slutlig allokering kvv'!$B$2:$AC$462,MATCH(N$3,'Slutlig allokering kvv'!$B$1:$AJ$1,0),FALSE)/1,0)</f>
        <v>0</v>
      </c>
      <c r="O183">
        <f>IFERROR(VLOOKUP($B183,Kraftvärmeprod!$B$1:$AH$479,MATCH(O$2,Kraftvärmeprod!$B$1:$AG$1,0),FALSE)/1,0)-IFERROR(VLOOKUP($B183,'Slutlig allokering kvv'!$B$2:$AC$462,MATCH(O$3,'Slutlig allokering kvv'!$B$1:$AJ$1,0),FALSE)/1,0)</f>
        <v>0</v>
      </c>
      <c r="P183">
        <f>IFERROR(VLOOKUP($B183,Kraftvärmeprod!$B$1:$AH$479,MATCH(P$2,Kraftvärmeprod!$B$1:$AG$1,0),FALSE)/1,0)-IFERROR(VLOOKUP($B183,'Slutlig allokering kvv'!$B$2:$AC$462,MATCH(P$3,'Slutlig allokering kvv'!$B$1:$AJ$1,0),FALSE)/1,0)</f>
        <v>0</v>
      </c>
      <c r="Q183">
        <f>IFERROR(VLOOKUP($B183,Kraftvärmeprod!$B$1:$AH$479,MATCH(Q$2,Kraftvärmeprod!$B$1:$AG$1,0),FALSE)/1,0)-IFERROR(VLOOKUP($B183,'Slutlig allokering kvv'!$B$2:$AC$462,MATCH(Q$3,'Slutlig allokering kvv'!$B$1:$AJ$1,0),FALSE)/1,0)</f>
        <v>0</v>
      </c>
      <c r="R183">
        <f>IFERROR(VLOOKUP($B183,Kraftvärmeprod!$B$1:$AH$479,MATCH(R$2,Kraftvärmeprod!$B$1:$AG$1,0),FALSE)/1,0)-IFERROR(VLOOKUP($B183,'Slutlig allokering kvv'!$B$2:$AC$462,MATCH(R$3,'Slutlig allokering kvv'!$B$1:$AJ$1,0),FALSE)/1,0)</f>
        <v>0</v>
      </c>
      <c r="S183">
        <f>IFERROR(VLOOKUP($B183,Kraftvärmeprod!$B$1:$AH$479,MATCH(S$2,Kraftvärmeprod!$B$1:$AG$1,0),FALSE)/1,0)-IFERROR(VLOOKUP($B183,'Slutlig allokering kvv'!$B$2:$AC$462,MATCH(S$3,'Slutlig allokering kvv'!$B$1:$AJ$1,0),FALSE)/1,0)</f>
        <v>0</v>
      </c>
      <c r="T183">
        <f>IFERROR(VLOOKUP($B183,Kraftvärmeprod!$B$1:$AH$479,MATCH(T$2,Kraftvärmeprod!$B$1:$AG$1,0),FALSE)/1,0)-IFERROR(VLOOKUP($B183,'Slutlig allokering kvv'!$B$2:$AC$462,MATCH(T$3,'Slutlig allokering kvv'!$B$1:$AJ$1,0),FALSE)/1,0)</f>
        <v>0</v>
      </c>
      <c r="U183">
        <f>IFERROR(VLOOKUP($B183,Kraftvärmeprod!$B$1:$AH$479,MATCH(U$2,Kraftvärmeprod!$B$1:$AG$1,0),FALSE)/1,0)-IFERROR(VLOOKUP($B183,'Slutlig allokering kvv'!$B$2:$AC$462,MATCH(U$3,'Slutlig allokering kvv'!$B$1:$AJ$1,0),FALSE)/1,0)</f>
        <v>0</v>
      </c>
      <c r="V183">
        <f>IFERROR(VLOOKUP($B183,Kraftvärmeprod!$B$1:$AH$479,MATCH(V$2,Kraftvärmeprod!$B$1:$AG$1,0),FALSE)/1,0)-IFERROR(VLOOKUP($B183,'Slutlig allokering kvv'!$B$2:$AC$462,MATCH(V$3,'Slutlig allokering kvv'!$B$1:$AJ$1,0),FALSE)/1,0)</f>
        <v>0</v>
      </c>
      <c r="W183">
        <f>IFERROR(VLOOKUP($B183,Kraftvärmeprod!$B$1:$AH$479,MATCH(W$2,Kraftvärmeprod!$B$1:$AG$1,0),FALSE)/1,0)-IFERROR(VLOOKUP($B183,'Slutlig allokering kvv'!$B$2:$AC$462,MATCH(W$3,'Slutlig allokering kvv'!$B$1:$AJ$1,0),FALSE)/1,0)</f>
        <v>0</v>
      </c>
      <c r="X183">
        <f>IFERROR(VLOOKUP($B183,Kraftvärmeprod!$B$1:$AH$479,MATCH(X$2,Kraftvärmeprod!$B$1:$AG$1,0),FALSE)/1,0)-IFERROR(VLOOKUP($B183,'Slutlig allokering kvv'!$B$2:$AC$462,MATCH(X$3,'Slutlig allokering kvv'!$B$1:$AJ$1,0),FALSE)/1,0)</f>
        <v>0</v>
      </c>
      <c r="Y183">
        <f>IFERROR(VLOOKUP($B183,Kraftvärmeprod!$B$1:$AH$479,MATCH(Y$2,Kraftvärmeprod!$B$1:$AG$1,0),FALSE)/1,0)-IFERROR(VLOOKUP($B183,'Slutlig allokering kvv'!$B$2:$AC$462,MATCH(Y$3,'Slutlig allokering kvv'!$B$1:$AJ$1,0),FALSE)/1,0)</f>
        <v>0</v>
      </c>
      <c r="Z183">
        <f>IFERROR(VLOOKUP($B183,Kraftvärmeprod!$B$1:$AH$479,MATCH(Z$2,Kraftvärmeprod!$B$1:$AG$1,0),FALSE)/1,0)-IFERROR(VLOOKUP($B183,'Slutlig allokering kvv'!$B$2:$AC$462,MATCH(Z$3,'Slutlig allokering kvv'!$B$1:$AJ$1,0),FALSE)/1,0)</f>
        <v>0</v>
      </c>
      <c r="AA183">
        <f>IFERROR(VLOOKUP($B183,Kraftvärmeprod!$B$1:$AH$479,MATCH(AA$2,Kraftvärmeprod!$B$1:$AG$1,0),FALSE)/1,0)-IFERROR(VLOOKUP($B183,'Slutlig allokering kvv'!$B$2:$AC$462,MATCH(AA$3,'Slutlig allokering kvv'!$B$1:$AJ$1,0),FALSE)/1,0)</f>
        <v>0</v>
      </c>
      <c r="AB183">
        <f>IFERROR(VLOOKUP($B183,Kraftvärmeprod!$B$1:$AH$479,MATCH(AB$2,Kraftvärmeprod!$B$1:$AG$1,0),FALSE)/1,0)-IFERROR(VLOOKUP($B183,'Slutlig allokering kvv'!$B$2:$AC$462,MATCH(AB$3,'Slutlig allokering kvv'!$B$1:$AJ$1,0),FALSE)/1,0)</f>
        <v>0</v>
      </c>
      <c r="AE183">
        <f t="shared" si="4"/>
        <v>0</v>
      </c>
      <c r="AG183">
        <f>IFERROR(VLOOKUP(B183,'Slutlig allokering kvv'!$B$2:$AJ$462,MATCH("Summa justerad allokerad tillförd energi (utan hjälpel och rökgaskondensering):",'Slutlig allokering kvv'!$B$1:$AK$1,0),FALSE)/1,"")</f>
        <v>0</v>
      </c>
      <c r="AI183" s="23" t="str">
        <f>IFERROR(1-VLOOKUP(B183,'Slutlig allokering kvv'!$B$2:$AJ$462,MATCH("Andel av bränsle i kvv som allokerats till värme, exklusive rökgaskondensering och hjälpel",'Slutlig allokering kvv'!$B$1:$AK$1,0),FALSE),"")</f>
        <v/>
      </c>
      <c r="AK183" s="23" t="str">
        <f t="shared" si="5"/>
        <v/>
      </c>
    </row>
    <row r="184" spans="1:37" x14ac:dyDescent="0.25">
      <c r="A184" s="2" t="s">
        <v>261</v>
      </c>
      <c r="B184" s="2" t="s">
        <v>262</v>
      </c>
      <c r="C184" s="2" t="str">
        <f>IFERROR(VLOOKUP($B184,Kraftvärmeprod!$B$1:$AH$479,MATCH(C$3,Kraftvärmeprod!$B$1:$AG$1,0),FALSE)/1,"")</f>
        <v/>
      </c>
      <c r="D184" s="2" t="str">
        <f>IFERROR(VLOOKUP($B184,Kraftvärmeprod!$B$1:$AH$479,MATCH(D$3,Kraftvärmeprod!$B$1:$AG$1,0),FALSE)/1,"")</f>
        <v/>
      </c>
      <c r="E184">
        <f>IFERROR(VLOOKUP($B184,Kraftvärmeprod!$B$1:$AH$479,MATCH(E$2,Kraftvärmeprod!$B$1:$AG$1,0),FALSE)/1,0)-IFERROR(VLOOKUP($B184,'Slutlig allokering kvv'!$B$2:$AC$462,MATCH(E$3,'Slutlig allokering kvv'!$B$1:$AJ$1,0),FALSE)/1,0)</f>
        <v>0</v>
      </c>
      <c r="F184">
        <f>IFERROR(VLOOKUP($B184,Kraftvärmeprod!$B$1:$AH$479,MATCH(F$2,Kraftvärmeprod!$B$1:$AG$1,0),FALSE)/1,0)-IFERROR(VLOOKUP($B184,'Slutlig allokering kvv'!$B$2:$AC$462,MATCH(F$3,'Slutlig allokering kvv'!$B$1:$AJ$1,0),FALSE)/1,0)</f>
        <v>0</v>
      </c>
      <c r="G184">
        <f>IFERROR(VLOOKUP($B184,Kraftvärmeprod!$B$1:$AH$479,MATCH(G$2,Kraftvärmeprod!$B$1:$AG$1,0),FALSE)/1,0)-IFERROR(VLOOKUP($B184,'Slutlig allokering kvv'!$B$2:$AC$462,MATCH(G$3,'Slutlig allokering kvv'!$B$1:$AJ$1,0),FALSE)/1,0)</f>
        <v>0</v>
      </c>
      <c r="H184">
        <f>IFERROR(VLOOKUP($B184,Kraftvärmeprod!$B$1:$AH$479,MATCH(H$2,Kraftvärmeprod!$B$1:$AG$1,0),FALSE)/1,0)-IFERROR(VLOOKUP($B184,'Slutlig allokering kvv'!$B$2:$AC$462,MATCH(H$3,'Slutlig allokering kvv'!$B$1:$AJ$1,0),FALSE)/1,0)</f>
        <v>0</v>
      </c>
      <c r="I184">
        <f>IFERROR(VLOOKUP($B184,Kraftvärmeprod!$B$1:$AH$479,MATCH(I$2,Kraftvärmeprod!$B$1:$AG$1,0),FALSE)/1,0)-IFERROR(VLOOKUP($B184,'Slutlig allokering kvv'!$B$2:$AC$462,MATCH(I$3,'Slutlig allokering kvv'!$B$1:$AJ$1,0),FALSE)/1,0)</f>
        <v>0</v>
      </c>
      <c r="J184">
        <f>IFERROR(VLOOKUP($B184,Kraftvärmeprod!$B$1:$AH$479,MATCH(J$2,Kraftvärmeprod!$B$1:$AG$1,0),FALSE)/1,0)-IFERROR(VLOOKUP($B184,'Slutlig allokering kvv'!$B$2:$AC$462,MATCH(J$3,'Slutlig allokering kvv'!$B$1:$AJ$1,0),FALSE)/1,0)</f>
        <v>0</v>
      </c>
      <c r="K184">
        <f>IFERROR(VLOOKUP($B184,Kraftvärmeprod!$B$1:$AH$479,MATCH(K$2,Kraftvärmeprod!$B$1:$AG$1,0),FALSE)/1,0)-IFERROR(VLOOKUP($B184,'Slutlig allokering kvv'!$B$2:$AC$462,MATCH(K$3,'Slutlig allokering kvv'!$B$1:$AJ$1,0),FALSE)/1,0)</f>
        <v>0</v>
      </c>
      <c r="L184">
        <f>IFERROR(VLOOKUP($B184,Kraftvärmeprod!$B$1:$AH$479,MATCH(L$2,Kraftvärmeprod!$B$1:$AG$1,0),FALSE)/1,0)-IFERROR(VLOOKUP($B184,'Slutlig allokering kvv'!$B$2:$AC$462,MATCH(L$3,'Slutlig allokering kvv'!$B$1:$AJ$1,0),FALSE)/1,0)</f>
        <v>0</v>
      </c>
      <c r="M184" s="40">
        <f>IFERROR(VLOOKUP($B184,Miljö!$B$1:$S$477,MATCH(M$2,Miljö!$B$1:$X$1,0),FALSE)/1,0)-IFERROR(VLOOKUP($B184,'Slutlig allokering kvv'!$B$2:$AC$462,MATCH(M$3,'Slutlig allokering kvv'!$B$1:$AJ$1,0),FALSE)/1,0)</f>
        <v>0</v>
      </c>
      <c r="N184">
        <f>IFERROR(VLOOKUP($B184,Kraftvärmeprod!$B$1:$AH$479,MATCH(N$2,Kraftvärmeprod!$B$1:$AG$1,0),FALSE)/1,0)-IFERROR(VLOOKUP($B184,'Slutlig allokering kvv'!$B$2:$AC$462,MATCH(N$3,'Slutlig allokering kvv'!$B$1:$AJ$1,0),FALSE)/1,0)</f>
        <v>0</v>
      </c>
      <c r="O184">
        <f>IFERROR(VLOOKUP($B184,Kraftvärmeprod!$B$1:$AH$479,MATCH(O$2,Kraftvärmeprod!$B$1:$AG$1,0),FALSE)/1,0)-IFERROR(VLOOKUP($B184,'Slutlig allokering kvv'!$B$2:$AC$462,MATCH(O$3,'Slutlig allokering kvv'!$B$1:$AJ$1,0),FALSE)/1,0)</f>
        <v>0</v>
      </c>
      <c r="P184">
        <f>IFERROR(VLOOKUP($B184,Kraftvärmeprod!$B$1:$AH$479,MATCH(P$2,Kraftvärmeprod!$B$1:$AG$1,0),FALSE)/1,0)-IFERROR(VLOOKUP($B184,'Slutlig allokering kvv'!$B$2:$AC$462,MATCH(P$3,'Slutlig allokering kvv'!$B$1:$AJ$1,0),FALSE)/1,0)</f>
        <v>0</v>
      </c>
      <c r="Q184">
        <f>IFERROR(VLOOKUP($B184,Kraftvärmeprod!$B$1:$AH$479,MATCH(Q$2,Kraftvärmeprod!$B$1:$AG$1,0),FALSE)/1,0)-IFERROR(VLOOKUP($B184,'Slutlig allokering kvv'!$B$2:$AC$462,MATCH(Q$3,'Slutlig allokering kvv'!$B$1:$AJ$1,0),FALSE)/1,0)</f>
        <v>0</v>
      </c>
      <c r="R184">
        <f>IFERROR(VLOOKUP($B184,Kraftvärmeprod!$B$1:$AH$479,MATCH(R$2,Kraftvärmeprod!$B$1:$AG$1,0),FALSE)/1,0)-IFERROR(VLOOKUP($B184,'Slutlig allokering kvv'!$B$2:$AC$462,MATCH(R$3,'Slutlig allokering kvv'!$B$1:$AJ$1,0),FALSE)/1,0)</f>
        <v>0</v>
      </c>
      <c r="S184">
        <f>IFERROR(VLOOKUP($B184,Kraftvärmeprod!$B$1:$AH$479,MATCH(S$2,Kraftvärmeprod!$B$1:$AG$1,0),FALSE)/1,0)-IFERROR(VLOOKUP($B184,'Slutlig allokering kvv'!$B$2:$AC$462,MATCH(S$3,'Slutlig allokering kvv'!$B$1:$AJ$1,0),FALSE)/1,0)</f>
        <v>0</v>
      </c>
      <c r="T184">
        <f>IFERROR(VLOOKUP($B184,Kraftvärmeprod!$B$1:$AH$479,MATCH(T$2,Kraftvärmeprod!$B$1:$AG$1,0),FALSE)/1,0)-IFERROR(VLOOKUP($B184,'Slutlig allokering kvv'!$B$2:$AC$462,MATCH(T$3,'Slutlig allokering kvv'!$B$1:$AJ$1,0),FALSE)/1,0)</f>
        <v>0</v>
      </c>
      <c r="U184">
        <f>IFERROR(VLOOKUP($B184,Kraftvärmeprod!$B$1:$AH$479,MATCH(U$2,Kraftvärmeprod!$B$1:$AG$1,0),FALSE)/1,0)-IFERROR(VLOOKUP($B184,'Slutlig allokering kvv'!$B$2:$AC$462,MATCH(U$3,'Slutlig allokering kvv'!$B$1:$AJ$1,0),FALSE)/1,0)</f>
        <v>0</v>
      </c>
      <c r="V184">
        <f>IFERROR(VLOOKUP($B184,Kraftvärmeprod!$B$1:$AH$479,MATCH(V$2,Kraftvärmeprod!$B$1:$AG$1,0),FALSE)/1,0)-IFERROR(VLOOKUP($B184,'Slutlig allokering kvv'!$B$2:$AC$462,MATCH(V$3,'Slutlig allokering kvv'!$B$1:$AJ$1,0),FALSE)/1,0)</f>
        <v>0</v>
      </c>
      <c r="W184">
        <f>IFERROR(VLOOKUP($B184,Kraftvärmeprod!$B$1:$AH$479,MATCH(W$2,Kraftvärmeprod!$B$1:$AG$1,0),FALSE)/1,0)-IFERROR(VLOOKUP($B184,'Slutlig allokering kvv'!$B$2:$AC$462,MATCH(W$3,'Slutlig allokering kvv'!$B$1:$AJ$1,0),FALSE)/1,0)</f>
        <v>0</v>
      </c>
      <c r="X184">
        <f>IFERROR(VLOOKUP($B184,Kraftvärmeprod!$B$1:$AH$479,MATCH(X$2,Kraftvärmeprod!$B$1:$AG$1,0),FALSE)/1,0)-IFERROR(VLOOKUP($B184,'Slutlig allokering kvv'!$B$2:$AC$462,MATCH(X$3,'Slutlig allokering kvv'!$B$1:$AJ$1,0),FALSE)/1,0)</f>
        <v>0</v>
      </c>
      <c r="Y184">
        <f>IFERROR(VLOOKUP($B184,Kraftvärmeprod!$B$1:$AH$479,MATCH(Y$2,Kraftvärmeprod!$B$1:$AG$1,0),FALSE)/1,0)-IFERROR(VLOOKUP($B184,'Slutlig allokering kvv'!$B$2:$AC$462,MATCH(Y$3,'Slutlig allokering kvv'!$B$1:$AJ$1,0),FALSE)/1,0)</f>
        <v>0</v>
      </c>
      <c r="Z184">
        <f>IFERROR(VLOOKUP($B184,Kraftvärmeprod!$B$1:$AH$479,MATCH(Z$2,Kraftvärmeprod!$B$1:$AG$1,0),FALSE)/1,0)-IFERROR(VLOOKUP($B184,'Slutlig allokering kvv'!$B$2:$AC$462,MATCH(Z$3,'Slutlig allokering kvv'!$B$1:$AJ$1,0),FALSE)/1,0)</f>
        <v>0</v>
      </c>
      <c r="AA184">
        <f>IFERROR(VLOOKUP($B184,Kraftvärmeprod!$B$1:$AH$479,MATCH(AA$2,Kraftvärmeprod!$B$1:$AG$1,0),FALSE)/1,0)-IFERROR(VLOOKUP($B184,'Slutlig allokering kvv'!$B$2:$AC$462,MATCH(AA$3,'Slutlig allokering kvv'!$B$1:$AJ$1,0),FALSE)/1,0)</f>
        <v>0</v>
      </c>
      <c r="AB184">
        <f>IFERROR(VLOOKUP($B184,Kraftvärmeprod!$B$1:$AH$479,MATCH(AB$2,Kraftvärmeprod!$B$1:$AG$1,0),FALSE)/1,0)-IFERROR(VLOOKUP($B184,'Slutlig allokering kvv'!$B$2:$AC$462,MATCH(AB$3,'Slutlig allokering kvv'!$B$1:$AJ$1,0),FALSE)/1,0)</f>
        <v>0</v>
      </c>
      <c r="AE184">
        <f t="shared" si="4"/>
        <v>0</v>
      </c>
      <c r="AG184">
        <f>IFERROR(VLOOKUP(B184,'Slutlig allokering kvv'!$B$2:$AJ$462,MATCH("Summa justerad allokerad tillförd energi (utan hjälpel och rökgaskondensering):",'Slutlig allokering kvv'!$B$1:$AK$1,0),FALSE)/1,"")</f>
        <v>0</v>
      </c>
      <c r="AI184" s="23" t="str">
        <f>IFERROR(1-VLOOKUP(B184,'Slutlig allokering kvv'!$B$2:$AJ$462,MATCH("Andel av bränsle i kvv som allokerats till värme, exklusive rökgaskondensering och hjälpel",'Slutlig allokering kvv'!$B$1:$AK$1,0),FALSE),"")</f>
        <v/>
      </c>
      <c r="AK184" s="23" t="str">
        <f t="shared" si="5"/>
        <v/>
      </c>
    </row>
    <row r="185" spans="1:37" x14ac:dyDescent="0.25">
      <c r="A185" s="2" t="s">
        <v>261</v>
      </c>
      <c r="B185" s="2" t="s">
        <v>263</v>
      </c>
      <c r="C185" s="2" t="str">
        <f>IFERROR(VLOOKUP($B185,Kraftvärmeprod!$B$1:$AH$479,MATCH(C$3,Kraftvärmeprod!$B$1:$AG$1,0),FALSE)/1,"")</f>
        <v/>
      </c>
      <c r="D185" s="2" t="str">
        <f>IFERROR(VLOOKUP($B185,Kraftvärmeprod!$B$1:$AH$479,MATCH(D$3,Kraftvärmeprod!$B$1:$AG$1,0),FALSE)/1,"")</f>
        <v/>
      </c>
      <c r="E185">
        <f>IFERROR(VLOOKUP($B185,Kraftvärmeprod!$B$1:$AH$479,MATCH(E$2,Kraftvärmeprod!$B$1:$AG$1,0),FALSE)/1,0)-IFERROR(VLOOKUP($B185,'Slutlig allokering kvv'!$B$2:$AC$462,MATCH(E$3,'Slutlig allokering kvv'!$B$1:$AJ$1,0),FALSE)/1,0)</f>
        <v>0</v>
      </c>
      <c r="F185">
        <f>IFERROR(VLOOKUP($B185,Kraftvärmeprod!$B$1:$AH$479,MATCH(F$2,Kraftvärmeprod!$B$1:$AG$1,0),FALSE)/1,0)-IFERROR(VLOOKUP($B185,'Slutlig allokering kvv'!$B$2:$AC$462,MATCH(F$3,'Slutlig allokering kvv'!$B$1:$AJ$1,0),FALSE)/1,0)</f>
        <v>0</v>
      </c>
      <c r="G185">
        <f>IFERROR(VLOOKUP($B185,Kraftvärmeprod!$B$1:$AH$479,MATCH(G$2,Kraftvärmeprod!$B$1:$AG$1,0),FALSE)/1,0)-IFERROR(VLOOKUP($B185,'Slutlig allokering kvv'!$B$2:$AC$462,MATCH(G$3,'Slutlig allokering kvv'!$B$1:$AJ$1,0),FALSE)/1,0)</f>
        <v>0</v>
      </c>
      <c r="H185">
        <f>IFERROR(VLOOKUP($B185,Kraftvärmeprod!$B$1:$AH$479,MATCH(H$2,Kraftvärmeprod!$B$1:$AG$1,0),FALSE)/1,0)-IFERROR(VLOOKUP($B185,'Slutlig allokering kvv'!$B$2:$AC$462,MATCH(H$3,'Slutlig allokering kvv'!$B$1:$AJ$1,0),FALSE)/1,0)</f>
        <v>0</v>
      </c>
      <c r="I185">
        <f>IFERROR(VLOOKUP($B185,Kraftvärmeprod!$B$1:$AH$479,MATCH(I$2,Kraftvärmeprod!$B$1:$AG$1,0),FALSE)/1,0)-IFERROR(VLOOKUP($B185,'Slutlig allokering kvv'!$B$2:$AC$462,MATCH(I$3,'Slutlig allokering kvv'!$B$1:$AJ$1,0),FALSE)/1,0)</f>
        <v>0</v>
      </c>
      <c r="J185">
        <f>IFERROR(VLOOKUP($B185,Kraftvärmeprod!$B$1:$AH$479,MATCH(J$2,Kraftvärmeprod!$B$1:$AG$1,0),FALSE)/1,0)-IFERROR(VLOOKUP($B185,'Slutlig allokering kvv'!$B$2:$AC$462,MATCH(J$3,'Slutlig allokering kvv'!$B$1:$AJ$1,0),FALSE)/1,0)</f>
        <v>0</v>
      </c>
      <c r="K185">
        <f>IFERROR(VLOOKUP($B185,Kraftvärmeprod!$B$1:$AH$479,MATCH(K$2,Kraftvärmeprod!$B$1:$AG$1,0),FALSE)/1,0)-IFERROR(VLOOKUP($B185,'Slutlig allokering kvv'!$B$2:$AC$462,MATCH(K$3,'Slutlig allokering kvv'!$B$1:$AJ$1,0),FALSE)/1,0)</f>
        <v>0</v>
      </c>
      <c r="L185">
        <f>IFERROR(VLOOKUP($B185,Kraftvärmeprod!$B$1:$AH$479,MATCH(L$2,Kraftvärmeprod!$B$1:$AG$1,0),FALSE)/1,0)-IFERROR(VLOOKUP($B185,'Slutlig allokering kvv'!$B$2:$AC$462,MATCH(L$3,'Slutlig allokering kvv'!$B$1:$AJ$1,0),FALSE)/1,0)</f>
        <v>0</v>
      </c>
      <c r="M185" s="40">
        <f>IFERROR(VLOOKUP($B185,Miljö!$B$1:$S$477,MATCH(M$2,Miljö!$B$1:$X$1,0),FALSE)/1,0)-IFERROR(VLOOKUP($B185,'Slutlig allokering kvv'!$B$2:$AC$462,MATCH(M$3,'Slutlig allokering kvv'!$B$1:$AJ$1,0),FALSE)/1,0)</f>
        <v>0</v>
      </c>
      <c r="N185">
        <f>IFERROR(VLOOKUP($B185,Kraftvärmeprod!$B$1:$AH$479,MATCH(N$2,Kraftvärmeprod!$B$1:$AG$1,0),FALSE)/1,0)-IFERROR(VLOOKUP($B185,'Slutlig allokering kvv'!$B$2:$AC$462,MATCH(N$3,'Slutlig allokering kvv'!$B$1:$AJ$1,0),FALSE)/1,0)</f>
        <v>0</v>
      </c>
      <c r="O185">
        <f>IFERROR(VLOOKUP($B185,Kraftvärmeprod!$B$1:$AH$479,MATCH(O$2,Kraftvärmeprod!$B$1:$AG$1,0),FALSE)/1,0)-IFERROR(VLOOKUP($B185,'Slutlig allokering kvv'!$B$2:$AC$462,MATCH(O$3,'Slutlig allokering kvv'!$B$1:$AJ$1,0),FALSE)/1,0)</f>
        <v>0</v>
      </c>
      <c r="P185">
        <f>IFERROR(VLOOKUP($B185,Kraftvärmeprod!$B$1:$AH$479,MATCH(P$2,Kraftvärmeprod!$B$1:$AG$1,0),FALSE)/1,0)-IFERROR(VLOOKUP($B185,'Slutlig allokering kvv'!$B$2:$AC$462,MATCH(P$3,'Slutlig allokering kvv'!$B$1:$AJ$1,0),FALSE)/1,0)</f>
        <v>0</v>
      </c>
      <c r="Q185">
        <f>IFERROR(VLOOKUP($B185,Kraftvärmeprod!$B$1:$AH$479,MATCH(Q$2,Kraftvärmeprod!$B$1:$AG$1,0),FALSE)/1,0)-IFERROR(VLOOKUP($B185,'Slutlig allokering kvv'!$B$2:$AC$462,MATCH(Q$3,'Slutlig allokering kvv'!$B$1:$AJ$1,0),FALSE)/1,0)</f>
        <v>0</v>
      </c>
      <c r="R185">
        <f>IFERROR(VLOOKUP($B185,Kraftvärmeprod!$B$1:$AH$479,MATCH(R$2,Kraftvärmeprod!$B$1:$AG$1,0),FALSE)/1,0)-IFERROR(VLOOKUP($B185,'Slutlig allokering kvv'!$B$2:$AC$462,MATCH(R$3,'Slutlig allokering kvv'!$B$1:$AJ$1,0),FALSE)/1,0)</f>
        <v>0</v>
      </c>
      <c r="S185">
        <f>IFERROR(VLOOKUP($B185,Kraftvärmeprod!$B$1:$AH$479,MATCH(S$2,Kraftvärmeprod!$B$1:$AG$1,0),FALSE)/1,0)-IFERROR(VLOOKUP($B185,'Slutlig allokering kvv'!$B$2:$AC$462,MATCH(S$3,'Slutlig allokering kvv'!$B$1:$AJ$1,0),FALSE)/1,0)</f>
        <v>0</v>
      </c>
      <c r="T185">
        <f>IFERROR(VLOOKUP($B185,Kraftvärmeprod!$B$1:$AH$479,MATCH(T$2,Kraftvärmeprod!$B$1:$AG$1,0),FALSE)/1,0)-IFERROR(VLOOKUP($B185,'Slutlig allokering kvv'!$B$2:$AC$462,MATCH(T$3,'Slutlig allokering kvv'!$B$1:$AJ$1,0),FALSE)/1,0)</f>
        <v>0</v>
      </c>
      <c r="U185">
        <f>IFERROR(VLOOKUP($B185,Kraftvärmeprod!$B$1:$AH$479,MATCH(U$2,Kraftvärmeprod!$B$1:$AG$1,0),FALSE)/1,0)-IFERROR(VLOOKUP($B185,'Slutlig allokering kvv'!$B$2:$AC$462,MATCH(U$3,'Slutlig allokering kvv'!$B$1:$AJ$1,0),FALSE)/1,0)</f>
        <v>0</v>
      </c>
      <c r="V185">
        <f>IFERROR(VLOOKUP($B185,Kraftvärmeprod!$B$1:$AH$479,MATCH(V$2,Kraftvärmeprod!$B$1:$AG$1,0),FALSE)/1,0)-IFERROR(VLOOKUP($B185,'Slutlig allokering kvv'!$B$2:$AC$462,MATCH(V$3,'Slutlig allokering kvv'!$B$1:$AJ$1,0),FALSE)/1,0)</f>
        <v>0</v>
      </c>
      <c r="W185">
        <f>IFERROR(VLOOKUP($B185,Kraftvärmeprod!$B$1:$AH$479,MATCH(W$2,Kraftvärmeprod!$B$1:$AG$1,0),FALSE)/1,0)-IFERROR(VLOOKUP($B185,'Slutlig allokering kvv'!$B$2:$AC$462,MATCH(W$3,'Slutlig allokering kvv'!$B$1:$AJ$1,0),FALSE)/1,0)</f>
        <v>0</v>
      </c>
      <c r="X185">
        <f>IFERROR(VLOOKUP($B185,Kraftvärmeprod!$B$1:$AH$479,MATCH(X$2,Kraftvärmeprod!$B$1:$AG$1,0),FALSE)/1,0)-IFERROR(VLOOKUP($B185,'Slutlig allokering kvv'!$B$2:$AC$462,MATCH(X$3,'Slutlig allokering kvv'!$B$1:$AJ$1,0),FALSE)/1,0)</f>
        <v>0</v>
      </c>
      <c r="Y185">
        <f>IFERROR(VLOOKUP($B185,Kraftvärmeprod!$B$1:$AH$479,MATCH(Y$2,Kraftvärmeprod!$B$1:$AG$1,0),FALSE)/1,0)-IFERROR(VLOOKUP($B185,'Slutlig allokering kvv'!$B$2:$AC$462,MATCH(Y$3,'Slutlig allokering kvv'!$B$1:$AJ$1,0),FALSE)/1,0)</f>
        <v>0</v>
      </c>
      <c r="Z185">
        <f>IFERROR(VLOOKUP($B185,Kraftvärmeprod!$B$1:$AH$479,MATCH(Z$2,Kraftvärmeprod!$B$1:$AG$1,0),FALSE)/1,0)-IFERROR(VLOOKUP($B185,'Slutlig allokering kvv'!$B$2:$AC$462,MATCH(Z$3,'Slutlig allokering kvv'!$B$1:$AJ$1,0),FALSE)/1,0)</f>
        <v>0</v>
      </c>
      <c r="AA185">
        <f>IFERROR(VLOOKUP($B185,Kraftvärmeprod!$B$1:$AH$479,MATCH(AA$2,Kraftvärmeprod!$B$1:$AG$1,0),FALSE)/1,0)-IFERROR(VLOOKUP($B185,'Slutlig allokering kvv'!$B$2:$AC$462,MATCH(AA$3,'Slutlig allokering kvv'!$B$1:$AJ$1,0),FALSE)/1,0)</f>
        <v>0</v>
      </c>
      <c r="AB185">
        <f>IFERROR(VLOOKUP($B185,Kraftvärmeprod!$B$1:$AH$479,MATCH(AB$2,Kraftvärmeprod!$B$1:$AG$1,0),FALSE)/1,0)-IFERROR(VLOOKUP($B185,'Slutlig allokering kvv'!$B$2:$AC$462,MATCH(AB$3,'Slutlig allokering kvv'!$B$1:$AJ$1,0),FALSE)/1,0)</f>
        <v>0</v>
      </c>
      <c r="AE185">
        <f t="shared" si="4"/>
        <v>0</v>
      </c>
      <c r="AG185">
        <f>IFERROR(VLOOKUP(B185,'Slutlig allokering kvv'!$B$2:$AJ$462,MATCH("Summa justerad allokerad tillförd energi (utan hjälpel och rökgaskondensering):",'Slutlig allokering kvv'!$B$1:$AK$1,0),FALSE)/1,"")</f>
        <v>0</v>
      </c>
      <c r="AI185" s="23" t="str">
        <f>IFERROR(1-VLOOKUP(B185,'Slutlig allokering kvv'!$B$2:$AJ$462,MATCH("Andel av bränsle i kvv som allokerats till värme, exklusive rökgaskondensering och hjälpel",'Slutlig allokering kvv'!$B$1:$AK$1,0),FALSE),"")</f>
        <v/>
      </c>
      <c r="AK185" s="23" t="str">
        <f t="shared" si="5"/>
        <v/>
      </c>
    </row>
    <row r="186" spans="1:37" x14ac:dyDescent="0.25">
      <c r="A186" s="2" t="s">
        <v>261</v>
      </c>
      <c r="B186" s="2" t="s">
        <v>264</v>
      </c>
      <c r="C186" s="2" t="str">
        <f>IFERROR(VLOOKUP($B186,Kraftvärmeprod!$B$1:$AH$479,MATCH(C$3,Kraftvärmeprod!$B$1:$AG$1,0),FALSE)/1,"")</f>
        <v/>
      </c>
      <c r="D186" s="2" t="str">
        <f>IFERROR(VLOOKUP($B186,Kraftvärmeprod!$B$1:$AH$479,MATCH(D$3,Kraftvärmeprod!$B$1:$AG$1,0),FALSE)/1,"")</f>
        <v/>
      </c>
      <c r="E186">
        <f>IFERROR(VLOOKUP($B186,Kraftvärmeprod!$B$1:$AH$479,MATCH(E$2,Kraftvärmeprod!$B$1:$AG$1,0),FALSE)/1,0)-IFERROR(VLOOKUP($B186,'Slutlig allokering kvv'!$B$2:$AC$462,MATCH(E$3,'Slutlig allokering kvv'!$B$1:$AJ$1,0),FALSE)/1,0)</f>
        <v>0</v>
      </c>
      <c r="F186">
        <f>IFERROR(VLOOKUP($B186,Kraftvärmeprod!$B$1:$AH$479,MATCH(F$2,Kraftvärmeprod!$B$1:$AG$1,0),FALSE)/1,0)-IFERROR(VLOOKUP($B186,'Slutlig allokering kvv'!$B$2:$AC$462,MATCH(F$3,'Slutlig allokering kvv'!$B$1:$AJ$1,0),FALSE)/1,0)</f>
        <v>0</v>
      </c>
      <c r="G186">
        <f>IFERROR(VLOOKUP($B186,Kraftvärmeprod!$B$1:$AH$479,MATCH(G$2,Kraftvärmeprod!$B$1:$AG$1,0),FALSE)/1,0)-IFERROR(VLOOKUP($B186,'Slutlig allokering kvv'!$B$2:$AC$462,MATCH(G$3,'Slutlig allokering kvv'!$B$1:$AJ$1,0),FALSE)/1,0)</f>
        <v>0</v>
      </c>
      <c r="H186">
        <f>IFERROR(VLOOKUP($B186,Kraftvärmeprod!$B$1:$AH$479,MATCH(H$2,Kraftvärmeprod!$B$1:$AG$1,0),FALSE)/1,0)-IFERROR(VLOOKUP($B186,'Slutlig allokering kvv'!$B$2:$AC$462,MATCH(H$3,'Slutlig allokering kvv'!$B$1:$AJ$1,0),FALSE)/1,0)</f>
        <v>0</v>
      </c>
      <c r="I186">
        <f>IFERROR(VLOOKUP($B186,Kraftvärmeprod!$B$1:$AH$479,MATCH(I$2,Kraftvärmeprod!$B$1:$AG$1,0),FALSE)/1,0)-IFERROR(VLOOKUP($B186,'Slutlig allokering kvv'!$B$2:$AC$462,MATCH(I$3,'Slutlig allokering kvv'!$B$1:$AJ$1,0),FALSE)/1,0)</f>
        <v>0</v>
      </c>
      <c r="J186">
        <f>IFERROR(VLOOKUP($B186,Kraftvärmeprod!$B$1:$AH$479,MATCH(J$2,Kraftvärmeprod!$B$1:$AG$1,0),FALSE)/1,0)-IFERROR(VLOOKUP($B186,'Slutlig allokering kvv'!$B$2:$AC$462,MATCH(J$3,'Slutlig allokering kvv'!$B$1:$AJ$1,0),FALSE)/1,0)</f>
        <v>0</v>
      </c>
      <c r="K186">
        <f>IFERROR(VLOOKUP($B186,Kraftvärmeprod!$B$1:$AH$479,MATCH(K$2,Kraftvärmeprod!$B$1:$AG$1,0),FALSE)/1,0)-IFERROR(VLOOKUP($B186,'Slutlig allokering kvv'!$B$2:$AC$462,MATCH(K$3,'Slutlig allokering kvv'!$B$1:$AJ$1,0),FALSE)/1,0)</f>
        <v>0</v>
      </c>
      <c r="L186">
        <f>IFERROR(VLOOKUP($B186,Kraftvärmeprod!$B$1:$AH$479,MATCH(L$2,Kraftvärmeprod!$B$1:$AG$1,0),FALSE)/1,0)-IFERROR(VLOOKUP($B186,'Slutlig allokering kvv'!$B$2:$AC$462,MATCH(L$3,'Slutlig allokering kvv'!$B$1:$AJ$1,0),FALSE)/1,0)</f>
        <v>0</v>
      </c>
      <c r="M186" s="40">
        <f>IFERROR(VLOOKUP($B186,Miljö!$B$1:$S$477,MATCH(M$2,Miljö!$B$1:$X$1,0),FALSE)/1,0)-IFERROR(VLOOKUP($B186,'Slutlig allokering kvv'!$B$2:$AC$462,MATCH(M$3,'Slutlig allokering kvv'!$B$1:$AJ$1,0),FALSE)/1,0)</f>
        <v>0</v>
      </c>
      <c r="N186">
        <f>IFERROR(VLOOKUP($B186,Kraftvärmeprod!$B$1:$AH$479,MATCH(N$2,Kraftvärmeprod!$B$1:$AG$1,0),FALSE)/1,0)-IFERROR(VLOOKUP($B186,'Slutlig allokering kvv'!$B$2:$AC$462,MATCH(N$3,'Slutlig allokering kvv'!$B$1:$AJ$1,0),FALSE)/1,0)</f>
        <v>0</v>
      </c>
      <c r="O186">
        <f>IFERROR(VLOOKUP($B186,Kraftvärmeprod!$B$1:$AH$479,MATCH(O$2,Kraftvärmeprod!$B$1:$AG$1,0),FALSE)/1,0)-IFERROR(VLOOKUP($B186,'Slutlig allokering kvv'!$B$2:$AC$462,MATCH(O$3,'Slutlig allokering kvv'!$B$1:$AJ$1,0),FALSE)/1,0)</f>
        <v>0</v>
      </c>
      <c r="P186">
        <f>IFERROR(VLOOKUP($B186,Kraftvärmeprod!$B$1:$AH$479,MATCH(P$2,Kraftvärmeprod!$B$1:$AG$1,0),FALSE)/1,0)-IFERROR(VLOOKUP($B186,'Slutlig allokering kvv'!$B$2:$AC$462,MATCH(P$3,'Slutlig allokering kvv'!$B$1:$AJ$1,0),FALSE)/1,0)</f>
        <v>0</v>
      </c>
      <c r="Q186">
        <f>IFERROR(VLOOKUP($B186,Kraftvärmeprod!$B$1:$AH$479,MATCH(Q$2,Kraftvärmeprod!$B$1:$AG$1,0),FALSE)/1,0)-IFERROR(VLOOKUP($B186,'Slutlig allokering kvv'!$B$2:$AC$462,MATCH(Q$3,'Slutlig allokering kvv'!$B$1:$AJ$1,0),FALSE)/1,0)</f>
        <v>0</v>
      </c>
      <c r="R186">
        <f>IFERROR(VLOOKUP($B186,Kraftvärmeprod!$B$1:$AH$479,MATCH(R$2,Kraftvärmeprod!$B$1:$AG$1,0),FALSE)/1,0)-IFERROR(VLOOKUP($B186,'Slutlig allokering kvv'!$B$2:$AC$462,MATCH(R$3,'Slutlig allokering kvv'!$B$1:$AJ$1,0),FALSE)/1,0)</f>
        <v>0</v>
      </c>
      <c r="S186">
        <f>IFERROR(VLOOKUP($B186,Kraftvärmeprod!$B$1:$AH$479,MATCH(S$2,Kraftvärmeprod!$B$1:$AG$1,0),FALSE)/1,0)-IFERROR(VLOOKUP($B186,'Slutlig allokering kvv'!$B$2:$AC$462,MATCH(S$3,'Slutlig allokering kvv'!$B$1:$AJ$1,0),FALSE)/1,0)</f>
        <v>0</v>
      </c>
      <c r="T186">
        <f>IFERROR(VLOOKUP($B186,Kraftvärmeprod!$B$1:$AH$479,MATCH(T$2,Kraftvärmeprod!$B$1:$AG$1,0),FALSE)/1,0)-IFERROR(VLOOKUP($B186,'Slutlig allokering kvv'!$B$2:$AC$462,MATCH(T$3,'Slutlig allokering kvv'!$B$1:$AJ$1,0),FALSE)/1,0)</f>
        <v>0</v>
      </c>
      <c r="U186">
        <f>IFERROR(VLOOKUP($B186,Kraftvärmeprod!$B$1:$AH$479,MATCH(U$2,Kraftvärmeprod!$B$1:$AG$1,0),FALSE)/1,0)-IFERROR(VLOOKUP($B186,'Slutlig allokering kvv'!$B$2:$AC$462,MATCH(U$3,'Slutlig allokering kvv'!$B$1:$AJ$1,0),FALSE)/1,0)</f>
        <v>0</v>
      </c>
      <c r="V186">
        <f>IFERROR(VLOOKUP($B186,Kraftvärmeprod!$B$1:$AH$479,MATCH(V$2,Kraftvärmeprod!$B$1:$AG$1,0),FALSE)/1,0)-IFERROR(VLOOKUP($B186,'Slutlig allokering kvv'!$B$2:$AC$462,MATCH(V$3,'Slutlig allokering kvv'!$B$1:$AJ$1,0),FALSE)/1,0)</f>
        <v>0</v>
      </c>
      <c r="W186">
        <f>IFERROR(VLOOKUP($B186,Kraftvärmeprod!$B$1:$AH$479,MATCH(W$2,Kraftvärmeprod!$B$1:$AG$1,0),FALSE)/1,0)-IFERROR(VLOOKUP($B186,'Slutlig allokering kvv'!$B$2:$AC$462,MATCH(W$3,'Slutlig allokering kvv'!$B$1:$AJ$1,0),FALSE)/1,0)</f>
        <v>0</v>
      </c>
      <c r="X186">
        <f>IFERROR(VLOOKUP($B186,Kraftvärmeprod!$B$1:$AH$479,MATCH(X$2,Kraftvärmeprod!$B$1:$AG$1,0),FALSE)/1,0)-IFERROR(VLOOKUP($B186,'Slutlig allokering kvv'!$B$2:$AC$462,MATCH(X$3,'Slutlig allokering kvv'!$B$1:$AJ$1,0),FALSE)/1,0)</f>
        <v>0</v>
      </c>
      <c r="Y186">
        <f>IFERROR(VLOOKUP($B186,Kraftvärmeprod!$B$1:$AH$479,MATCH(Y$2,Kraftvärmeprod!$B$1:$AG$1,0),FALSE)/1,0)-IFERROR(VLOOKUP($B186,'Slutlig allokering kvv'!$B$2:$AC$462,MATCH(Y$3,'Slutlig allokering kvv'!$B$1:$AJ$1,0),FALSE)/1,0)</f>
        <v>0</v>
      </c>
      <c r="Z186">
        <f>IFERROR(VLOOKUP($B186,Kraftvärmeprod!$B$1:$AH$479,MATCH(Z$2,Kraftvärmeprod!$B$1:$AG$1,0),FALSE)/1,0)-IFERROR(VLOOKUP($B186,'Slutlig allokering kvv'!$B$2:$AC$462,MATCH(Z$3,'Slutlig allokering kvv'!$B$1:$AJ$1,0),FALSE)/1,0)</f>
        <v>0</v>
      </c>
      <c r="AA186">
        <f>IFERROR(VLOOKUP($B186,Kraftvärmeprod!$B$1:$AH$479,MATCH(AA$2,Kraftvärmeprod!$B$1:$AG$1,0),FALSE)/1,0)-IFERROR(VLOOKUP($B186,'Slutlig allokering kvv'!$B$2:$AC$462,MATCH(AA$3,'Slutlig allokering kvv'!$B$1:$AJ$1,0),FALSE)/1,0)</f>
        <v>0</v>
      </c>
      <c r="AB186">
        <f>IFERROR(VLOOKUP($B186,Kraftvärmeprod!$B$1:$AH$479,MATCH(AB$2,Kraftvärmeprod!$B$1:$AG$1,0),FALSE)/1,0)-IFERROR(VLOOKUP($B186,'Slutlig allokering kvv'!$B$2:$AC$462,MATCH(AB$3,'Slutlig allokering kvv'!$B$1:$AJ$1,0),FALSE)/1,0)</f>
        <v>0</v>
      </c>
      <c r="AE186">
        <f t="shared" si="4"/>
        <v>0</v>
      </c>
      <c r="AG186">
        <f>IFERROR(VLOOKUP(B186,'Slutlig allokering kvv'!$B$2:$AJ$462,MATCH("Summa justerad allokerad tillförd energi (utan hjälpel och rökgaskondensering):",'Slutlig allokering kvv'!$B$1:$AK$1,0),FALSE)/1,"")</f>
        <v>0</v>
      </c>
      <c r="AI186" s="23" t="str">
        <f>IFERROR(1-VLOOKUP(B186,'Slutlig allokering kvv'!$B$2:$AJ$462,MATCH("Andel av bränsle i kvv som allokerats till värme, exklusive rökgaskondensering och hjälpel",'Slutlig allokering kvv'!$B$1:$AK$1,0),FALSE),"")</f>
        <v/>
      </c>
      <c r="AK186" s="23" t="str">
        <f t="shared" si="5"/>
        <v/>
      </c>
    </row>
    <row r="187" spans="1:37" x14ac:dyDescent="0.25">
      <c r="A187" s="2" t="s">
        <v>261</v>
      </c>
      <c r="B187" s="2" t="s">
        <v>265</v>
      </c>
      <c r="C187" s="2" t="str">
        <f>IFERROR(VLOOKUP($B187,Kraftvärmeprod!$B$1:$AH$479,MATCH(C$3,Kraftvärmeprod!$B$1:$AG$1,0),FALSE)/1,"")</f>
        <v/>
      </c>
      <c r="D187" s="2" t="str">
        <f>IFERROR(VLOOKUP($B187,Kraftvärmeprod!$B$1:$AH$479,MATCH(D$3,Kraftvärmeprod!$B$1:$AG$1,0),FALSE)/1,"")</f>
        <v/>
      </c>
      <c r="E187">
        <f>IFERROR(VLOOKUP($B187,Kraftvärmeprod!$B$1:$AH$479,MATCH(E$2,Kraftvärmeprod!$B$1:$AG$1,0),FALSE)/1,0)-IFERROR(VLOOKUP($B187,'Slutlig allokering kvv'!$B$2:$AC$462,MATCH(E$3,'Slutlig allokering kvv'!$B$1:$AJ$1,0),FALSE)/1,0)</f>
        <v>0</v>
      </c>
      <c r="F187">
        <f>IFERROR(VLOOKUP($B187,Kraftvärmeprod!$B$1:$AH$479,MATCH(F$2,Kraftvärmeprod!$B$1:$AG$1,0),FALSE)/1,0)-IFERROR(VLOOKUP($B187,'Slutlig allokering kvv'!$B$2:$AC$462,MATCH(F$3,'Slutlig allokering kvv'!$B$1:$AJ$1,0),FALSE)/1,0)</f>
        <v>0</v>
      </c>
      <c r="G187">
        <f>IFERROR(VLOOKUP($B187,Kraftvärmeprod!$B$1:$AH$479,MATCH(G$2,Kraftvärmeprod!$B$1:$AG$1,0),FALSE)/1,0)-IFERROR(VLOOKUP($B187,'Slutlig allokering kvv'!$B$2:$AC$462,MATCH(G$3,'Slutlig allokering kvv'!$B$1:$AJ$1,0),FALSE)/1,0)</f>
        <v>0</v>
      </c>
      <c r="H187">
        <f>IFERROR(VLOOKUP($B187,Kraftvärmeprod!$B$1:$AH$479,MATCH(H$2,Kraftvärmeprod!$B$1:$AG$1,0),FALSE)/1,0)-IFERROR(VLOOKUP($B187,'Slutlig allokering kvv'!$B$2:$AC$462,MATCH(H$3,'Slutlig allokering kvv'!$B$1:$AJ$1,0),FALSE)/1,0)</f>
        <v>0</v>
      </c>
      <c r="I187">
        <f>IFERROR(VLOOKUP($B187,Kraftvärmeprod!$B$1:$AH$479,MATCH(I$2,Kraftvärmeprod!$B$1:$AG$1,0),FALSE)/1,0)-IFERROR(VLOOKUP($B187,'Slutlig allokering kvv'!$B$2:$AC$462,MATCH(I$3,'Slutlig allokering kvv'!$B$1:$AJ$1,0),FALSE)/1,0)</f>
        <v>0</v>
      </c>
      <c r="J187">
        <f>IFERROR(VLOOKUP($B187,Kraftvärmeprod!$B$1:$AH$479,MATCH(J$2,Kraftvärmeprod!$B$1:$AG$1,0),FALSE)/1,0)-IFERROR(VLOOKUP($B187,'Slutlig allokering kvv'!$B$2:$AC$462,MATCH(J$3,'Slutlig allokering kvv'!$B$1:$AJ$1,0),FALSE)/1,0)</f>
        <v>0</v>
      </c>
      <c r="K187">
        <f>IFERROR(VLOOKUP($B187,Kraftvärmeprod!$B$1:$AH$479,MATCH(K$2,Kraftvärmeprod!$B$1:$AG$1,0),FALSE)/1,0)-IFERROR(VLOOKUP($B187,'Slutlig allokering kvv'!$B$2:$AC$462,MATCH(K$3,'Slutlig allokering kvv'!$B$1:$AJ$1,0),FALSE)/1,0)</f>
        <v>0</v>
      </c>
      <c r="L187">
        <f>IFERROR(VLOOKUP($B187,Kraftvärmeprod!$B$1:$AH$479,MATCH(L$2,Kraftvärmeprod!$B$1:$AG$1,0),FALSE)/1,0)-IFERROR(VLOOKUP($B187,'Slutlig allokering kvv'!$B$2:$AC$462,MATCH(L$3,'Slutlig allokering kvv'!$B$1:$AJ$1,0),FALSE)/1,0)</f>
        <v>0</v>
      </c>
      <c r="M187" s="40">
        <f>IFERROR(VLOOKUP($B187,Miljö!$B$1:$S$477,MATCH(M$2,Miljö!$B$1:$X$1,0),FALSE)/1,0)-IFERROR(VLOOKUP($B187,'Slutlig allokering kvv'!$B$2:$AC$462,MATCH(M$3,'Slutlig allokering kvv'!$B$1:$AJ$1,0),FALSE)/1,0)</f>
        <v>0</v>
      </c>
      <c r="N187">
        <f>IFERROR(VLOOKUP($B187,Kraftvärmeprod!$B$1:$AH$479,MATCH(N$2,Kraftvärmeprod!$B$1:$AG$1,0),FALSE)/1,0)-IFERROR(VLOOKUP($B187,'Slutlig allokering kvv'!$B$2:$AC$462,MATCH(N$3,'Slutlig allokering kvv'!$B$1:$AJ$1,0),FALSE)/1,0)</f>
        <v>0</v>
      </c>
      <c r="O187">
        <f>IFERROR(VLOOKUP($B187,Kraftvärmeprod!$B$1:$AH$479,MATCH(O$2,Kraftvärmeprod!$B$1:$AG$1,0),FALSE)/1,0)-IFERROR(VLOOKUP($B187,'Slutlig allokering kvv'!$B$2:$AC$462,MATCH(O$3,'Slutlig allokering kvv'!$B$1:$AJ$1,0),FALSE)/1,0)</f>
        <v>0</v>
      </c>
      <c r="P187">
        <f>IFERROR(VLOOKUP($B187,Kraftvärmeprod!$B$1:$AH$479,MATCH(P$2,Kraftvärmeprod!$B$1:$AG$1,0),FALSE)/1,0)-IFERROR(VLOOKUP($B187,'Slutlig allokering kvv'!$B$2:$AC$462,MATCH(P$3,'Slutlig allokering kvv'!$B$1:$AJ$1,0),FALSE)/1,0)</f>
        <v>0</v>
      </c>
      <c r="Q187">
        <f>IFERROR(VLOOKUP($B187,Kraftvärmeprod!$B$1:$AH$479,MATCH(Q$2,Kraftvärmeprod!$B$1:$AG$1,0),FALSE)/1,0)-IFERROR(VLOOKUP($B187,'Slutlig allokering kvv'!$B$2:$AC$462,MATCH(Q$3,'Slutlig allokering kvv'!$B$1:$AJ$1,0),FALSE)/1,0)</f>
        <v>0</v>
      </c>
      <c r="R187">
        <f>IFERROR(VLOOKUP($B187,Kraftvärmeprod!$B$1:$AH$479,MATCH(R$2,Kraftvärmeprod!$B$1:$AG$1,0),FALSE)/1,0)-IFERROR(VLOOKUP($B187,'Slutlig allokering kvv'!$B$2:$AC$462,MATCH(R$3,'Slutlig allokering kvv'!$B$1:$AJ$1,0),FALSE)/1,0)</f>
        <v>0</v>
      </c>
      <c r="S187">
        <f>IFERROR(VLOOKUP($B187,Kraftvärmeprod!$B$1:$AH$479,MATCH(S$2,Kraftvärmeprod!$B$1:$AG$1,0),FALSE)/1,0)-IFERROR(VLOOKUP($B187,'Slutlig allokering kvv'!$B$2:$AC$462,MATCH(S$3,'Slutlig allokering kvv'!$B$1:$AJ$1,0),FALSE)/1,0)</f>
        <v>0</v>
      </c>
      <c r="T187">
        <f>IFERROR(VLOOKUP($B187,Kraftvärmeprod!$B$1:$AH$479,MATCH(T$2,Kraftvärmeprod!$B$1:$AG$1,0),FALSE)/1,0)-IFERROR(VLOOKUP($B187,'Slutlig allokering kvv'!$B$2:$AC$462,MATCH(T$3,'Slutlig allokering kvv'!$B$1:$AJ$1,0),FALSE)/1,0)</f>
        <v>0</v>
      </c>
      <c r="U187">
        <f>IFERROR(VLOOKUP($B187,Kraftvärmeprod!$B$1:$AH$479,MATCH(U$2,Kraftvärmeprod!$B$1:$AG$1,0),FALSE)/1,0)-IFERROR(VLOOKUP($B187,'Slutlig allokering kvv'!$B$2:$AC$462,MATCH(U$3,'Slutlig allokering kvv'!$B$1:$AJ$1,0),FALSE)/1,0)</f>
        <v>0</v>
      </c>
      <c r="V187">
        <f>IFERROR(VLOOKUP($B187,Kraftvärmeprod!$B$1:$AH$479,MATCH(V$2,Kraftvärmeprod!$B$1:$AG$1,0),FALSE)/1,0)-IFERROR(VLOOKUP($B187,'Slutlig allokering kvv'!$B$2:$AC$462,MATCH(V$3,'Slutlig allokering kvv'!$B$1:$AJ$1,0),FALSE)/1,0)</f>
        <v>0</v>
      </c>
      <c r="W187">
        <f>IFERROR(VLOOKUP($B187,Kraftvärmeprod!$B$1:$AH$479,MATCH(W$2,Kraftvärmeprod!$B$1:$AG$1,0),FALSE)/1,0)-IFERROR(VLOOKUP($B187,'Slutlig allokering kvv'!$B$2:$AC$462,MATCH(W$3,'Slutlig allokering kvv'!$B$1:$AJ$1,0),FALSE)/1,0)</f>
        <v>0</v>
      </c>
      <c r="X187">
        <f>IFERROR(VLOOKUP($B187,Kraftvärmeprod!$B$1:$AH$479,MATCH(X$2,Kraftvärmeprod!$B$1:$AG$1,0),FALSE)/1,0)-IFERROR(VLOOKUP($B187,'Slutlig allokering kvv'!$B$2:$AC$462,MATCH(X$3,'Slutlig allokering kvv'!$B$1:$AJ$1,0),FALSE)/1,0)</f>
        <v>0</v>
      </c>
      <c r="Y187">
        <f>IFERROR(VLOOKUP($B187,Kraftvärmeprod!$B$1:$AH$479,MATCH(Y$2,Kraftvärmeprod!$B$1:$AG$1,0),FALSE)/1,0)-IFERROR(VLOOKUP($B187,'Slutlig allokering kvv'!$B$2:$AC$462,MATCH(Y$3,'Slutlig allokering kvv'!$B$1:$AJ$1,0),FALSE)/1,0)</f>
        <v>0</v>
      </c>
      <c r="Z187">
        <f>IFERROR(VLOOKUP($B187,Kraftvärmeprod!$B$1:$AH$479,MATCH(Z$2,Kraftvärmeprod!$B$1:$AG$1,0),FALSE)/1,0)-IFERROR(VLOOKUP($B187,'Slutlig allokering kvv'!$B$2:$AC$462,MATCH(Z$3,'Slutlig allokering kvv'!$B$1:$AJ$1,0),FALSE)/1,0)</f>
        <v>0</v>
      </c>
      <c r="AA187">
        <f>IFERROR(VLOOKUP($B187,Kraftvärmeprod!$B$1:$AH$479,MATCH(AA$2,Kraftvärmeprod!$B$1:$AG$1,0),FALSE)/1,0)-IFERROR(VLOOKUP($B187,'Slutlig allokering kvv'!$B$2:$AC$462,MATCH(AA$3,'Slutlig allokering kvv'!$B$1:$AJ$1,0),FALSE)/1,0)</f>
        <v>0</v>
      </c>
      <c r="AB187">
        <f>IFERROR(VLOOKUP($B187,Kraftvärmeprod!$B$1:$AH$479,MATCH(AB$2,Kraftvärmeprod!$B$1:$AG$1,0),FALSE)/1,0)-IFERROR(VLOOKUP($B187,'Slutlig allokering kvv'!$B$2:$AC$462,MATCH(AB$3,'Slutlig allokering kvv'!$B$1:$AJ$1,0),FALSE)/1,0)</f>
        <v>0</v>
      </c>
      <c r="AE187">
        <f t="shared" si="4"/>
        <v>0</v>
      </c>
      <c r="AG187">
        <f>IFERROR(VLOOKUP(B187,'Slutlig allokering kvv'!$B$2:$AJ$462,MATCH("Summa justerad allokerad tillförd energi (utan hjälpel och rökgaskondensering):",'Slutlig allokering kvv'!$B$1:$AK$1,0),FALSE)/1,"")</f>
        <v>0</v>
      </c>
      <c r="AI187" s="23" t="str">
        <f>IFERROR(1-VLOOKUP(B187,'Slutlig allokering kvv'!$B$2:$AJ$462,MATCH("Andel av bränsle i kvv som allokerats till värme, exklusive rökgaskondensering och hjälpel",'Slutlig allokering kvv'!$B$1:$AK$1,0),FALSE),"")</f>
        <v/>
      </c>
      <c r="AK187" s="23" t="str">
        <f t="shared" si="5"/>
        <v/>
      </c>
    </row>
    <row r="188" spans="1:37" x14ac:dyDescent="0.25">
      <c r="A188" s="2" t="s">
        <v>266</v>
      </c>
      <c r="B188" s="2" t="s">
        <v>267</v>
      </c>
      <c r="C188" s="2">
        <f>IFERROR(VLOOKUP($B188,Kraftvärmeprod!$B$1:$AH$479,MATCH(C$3,Kraftvärmeprod!$B$1:$AG$1,0),FALSE)/1,"")</f>
        <v>184.8</v>
      </c>
      <c r="D188" s="2">
        <f>IFERROR(VLOOKUP($B188,Kraftvärmeprod!$B$1:$AH$479,MATCH(D$3,Kraftvärmeprod!$B$1:$AG$1,0),FALSE)/1,"")</f>
        <v>18.768999999999998</v>
      </c>
      <c r="E188">
        <f>IFERROR(VLOOKUP($B188,Kraftvärmeprod!$B$1:$AH$479,MATCH(E$2,Kraftvärmeprod!$B$1:$AG$1,0),FALSE)/1,0)-IFERROR(VLOOKUP($B188,'Slutlig allokering kvv'!$B$2:$AC$462,MATCH(E$3,'Slutlig allokering kvv'!$B$1:$AJ$1,0),FALSE)/1,0)</f>
        <v>36.768000000000001</v>
      </c>
      <c r="F188">
        <f>IFERROR(VLOOKUP($B188,Kraftvärmeprod!$B$1:$AH$479,MATCH(F$2,Kraftvärmeprod!$B$1:$AG$1,0),FALSE)/1,0)-IFERROR(VLOOKUP($B188,'Slutlig allokering kvv'!$B$2:$AC$462,MATCH(F$3,'Slutlig allokering kvv'!$B$1:$AJ$1,0),FALSE)/1,0)</f>
        <v>0</v>
      </c>
      <c r="G188">
        <f>IFERROR(VLOOKUP($B188,Kraftvärmeprod!$B$1:$AH$479,MATCH(G$2,Kraftvärmeprod!$B$1:$AG$1,0),FALSE)/1,0)-IFERROR(VLOOKUP($B188,'Slutlig allokering kvv'!$B$2:$AC$462,MATCH(G$3,'Slutlig allokering kvv'!$B$1:$AJ$1,0),FALSE)/1,0)</f>
        <v>0</v>
      </c>
      <c r="H188">
        <f>IFERROR(VLOOKUP($B188,Kraftvärmeprod!$B$1:$AH$479,MATCH(H$2,Kraftvärmeprod!$B$1:$AG$1,0),FALSE)/1,0)-IFERROR(VLOOKUP($B188,'Slutlig allokering kvv'!$B$2:$AC$462,MATCH(H$3,'Slutlig allokering kvv'!$B$1:$AJ$1,0),FALSE)/1,0)</f>
        <v>0</v>
      </c>
      <c r="I188">
        <f>IFERROR(VLOOKUP($B188,Kraftvärmeprod!$B$1:$AH$479,MATCH(I$2,Kraftvärmeprod!$B$1:$AG$1,0),FALSE)/1,0)-IFERROR(VLOOKUP($B188,'Slutlig allokering kvv'!$B$2:$AC$462,MATCH(I$3,'Slutlig allokering kvv'!$B$1:$AJ$1,0),FALSE)/1,0)</f>
        <v>2.3859000000000019E-2</v>
      </c>
      <c r="J188">
        <f>IFERROR(VLOOKUP($B188,Kraftvärmeprod!$B$1:$AH$479,MATCH(J$2,Kraftvärmeprod!$B$1:$AG$1,0),FALSE)/1,0)-IFERROR(VLOOKUP($B188,'Slutlig allokering kvv'!$B$2:$AC$462,MATCH(J$3,'Slutlig allokering kvv'!$B$1:$AJ$1,0),FALSE)/1,0)</f>
        <v>0</v>
      </c>
      <c r="K188">
        <f>IFERROR(VLOOKUP($B188,Kraftvärmeprod!$B$1:$AH$479,MATCH(K$2,Kraftvärmeprod!$B$1:$AG$1,0),FALSE)/1,0)-IFERROR(VLOOKUP($B188,'Slutlig allokering kvv'!$B$2:$AC$462,MATCH(K$3,'Slutlig allokering kvv'!$B$1:$AJ$1,0),FALSE)/1,0)</f>
        <v>0</v>
      </c>
      <c r="L188">
        <f>IFERROR(VLOOKUP($B188,Kraftvärmeprod!$B$1:$AH$479,MATCH(L$2,Kraftvärmeprod!$B$1:$AG$1,0),FALSE)/1,0)-IFERROR(VLOOKUP($B188,'Slutlig allokering kvv'!$B$2:$AC$462,MATCH(L$3,'Slutlig allokering kvv'!$B$1:$AJ$1,0),FALSE)/1,0)</f>
        <v>0</v>
      </c>
      <c r="M188" s="40">
        <f>IFERROR(VLOOKUP($B188,Miljö!$B$1:$S$477,MATCH(M$2,Miljö!$B$1:$X$1,0),FALSE)/1,0)-IFERROR(VLOOKUP($B188,'Slutlig allokering kvv'!$B$2:$AC$462,MATCH(M$3,'Slutlig allokering kvv'!$B$1:$AJ$1,0),FALSE)/1,0)</f>
        <v>1.39466</v>
      </c>
      <c r="N188">
        <f>IFERROR(VLOOKUP($B188,Kraftvärmeprod!$B$1:$AH$479,MATCH(N$2,Kraftvärmeprod!$B$1:$AG$1,0),FALSE)/1,0)-IFERROR(VLOOKUP($B188,'Slutlig allokering kvv'!$B$2:$AC$462,MATCH(N$3,'Slutlig allokering kvv'!$B$1:$AJ$1,0),FALSE)/1,0)</f>
        <v>0</v>
      </c>
      <c r="O188">
        <f>IFERROR(VLOOKUP($B188,Kraftvärmeprod!$B$1:$AH$479,MATCH(O$2,Kraftvärmeprod!$B$1:$AG$1,0),FALSE)/1,0)-IFERROR(VLOOKUP($B188,'Slutlig allokering kvv'!$B$2:$AC$462,MATCH(O$3,'Slutlig allokering kvv'!$B$1:$AJ$1,0),FALSE)/1,0)</f>
        <v>4.039200000000001</v>
      </c>
      <c r="P188">
        <f>IFERROR(VLOOKUP($B188,Kraftvärmeprod!$B$1:$AH$479,MATCH(P$2,Kraftvärmeprod!$B$1:$AG$1,0),FALSE)/1,0)-IFERROR(VLOOKUP($B188,'Slutlig allokering kvv'!$B$2:$AC$462,MATCH(P$3,'Slutlig allokering kvv'!$B$1:$AJ$1,0),FALSE)/1,0)</f>
        <v>0</v>
      </c>
      <c r="Q188">
        <f>IFERROR(VLOOKUP($B188,Kraftvärmeprod!$B$1:$AH$479,MATCH(Q$2,Kraftvärmeprod!$B$1:$AG$1,0),FALSE)/1,0)-IFERROR(VLOOKUP($B188,'Slutlig allokering kvv'!$B$2:$AC$462,MATCH(Q$3,'Slutlig allokering kvv'!$B$1:$AJ$1,0),FALSE)/1,0)</f>
        <v>0</v>
      </c>
      <c r="R188">
        <f>IFERROR(VLOOKUP($B188,Kraftvärmeprod!$B$1:$AH$479,MATCH(R$2,Kraftvärmeprod!$B$1:$AG$1,0),FALSE)/1,0)-IFERROR(VLOOKUP($B188,'Slutlig allokering kvv'!$B$2:$AC$462,MATCH(R$3,'Slutlig allokering kvv'!$B$1:$AJ$1,0),FALSE)/1,0)</f>
        <v>0</v>
      </c>
      <c r="S188">
        <f>IFERROR(VLOOKUP($B188,Kraftvärmeprod!$B$1:$AH$479,MATCH(S$2,Kraftvärmeprod!$B$1:$AG$1,0),FALSE)/1,0)-IFERROR(VLOOKUP($B188,'Slutlig allokering kvv'!$B$2:$AC$462,MATCH(S$3,'Slutlig allokering kvv'!$B$1:$AJ$1,0),FALSE)/1,0)</f>
        <v>0</v>
      </c>
      <c r="T188">
        <f>IFERROR(VLOOKUP($B188,Kraftvärmeprod!$B$1:$AH$479,MATCH(T$2,Kraftvärmeprod!$B$1:$AG$1,0),FALSE)/1,0)-IFERROR(VLOOKUP($B188,'Slutlig allokering kvv'!$B$2:$AC$462,MATCH(T$3,'Slutlig allokering kvv'!$B$1:$AJ$1,0),FALSE)/1,0)</f>
        <v>0</v>
      </c>
      <c r="U188">
        <f>IFERROR(VLOOKUP($B188,Kraftvärmeprod!$B$1:$AH$479,MATCH(U$2,Kraftvärmeprod!$B$1:$AG$1,0),FALSE)/1,0)-IFERROR(VLOOKUP($B188,'Slutlig allokering kvv'!$B$2:$AC$462,MATCH(U$3,'Slutlig allokering kvv'!$B$1:$AJ$1,0),FALSE)/1,0)</f>
        <v>5.4344999999999999</v>
      </c>
      <c r="V188">
        <f>IFERROR(VLOOKUP($B188,Kraftvärmeprod!$B$1:$AH$479,MATCH(V$2,Kraftvärmeprod!$B$1:$AG$1,0),FALSE)/1,0)-IFERROR(VLOOKUP($B188,'Slutlig allokering kvv'!$B$2:$AC$462,MATCH(V$3,'Slutlig allokering kvv'!$B$1:$AJ$1,0),FALSE)/1,0)</f>
        <v>0</v>
      </c>
      <c r="W188">
        <f>IFERROR(VLOOKUP($B188,Kraftvärmeprod!$B$1:$AH$479,MATCH(W$2,Kraftvärmeprod!$B$1:$AG$1,0),FALSE)/1,0)-IFERROR(VLOOKUP($B188,'Slutlig allokering kvv'!$B$2:$AC$462,MATCH(W$3,'Slutlig allokering kvv'!$B$1:$AJ$1,0),FALSE)/1,0)</f>
        <v>0</v>
      </c>
      <c r="X188">
        <f>IFERROR(VLOOKUP($B188,Kraftvärmeprod!$B$1:$AH$479,MATCH(X$2,Kraftvärmeprod!$B$1:$AG$1,0),FALSE)/1,0)-IFERROR(VLOOKUP($B188,'Slutlig allokering kvv'!$B$2:$AC$462,MATCH(X$3,'Slutlig allokering kvv'!$B$1:$AJ$1,0),FALSE)/1,0)</f>
        <v>0</v>
      </c>
      <c r="Y188">
        <f>IFERROR(VLOOKUP($B188,Kraftvärmeprod!$B$1:$AH$479,MATCH(Y$2,Kraftvärmeprod!$B$1:$AG$1,0),FALSE)/1,0)-IFERROR(VLOOKUP($B188,'Slutlig allokering kvv'!$B$2:$AC$462,MATCH(Y$3,'Slutlig allokering kvv'!$B$1:$AJ$1,0),FALSE)/1,0)</f>
        <v>0</v>
      </c>
      <c r="Z188">
        <f>IFERROR(VLOOKUP($B188,Kraftvärmeprod!$B$1:$AH$479,MATCH(Z$2,Kraftvärmeprod!$B$1:$AG$1,0),FALSE)/1,0)-IFERROR(VLOOKUP($B188,'Slutlig allokering kvv'!$B$2:$AC$462,MATCH(Z$3,'Slutlig allokering kvv'!$B$1:$AJ$1,0),FALSE)/1,0)</f>
        <v>0</v>
      </c>
      <c r="AA188">
        <f>IFERROR(VLOOKUP($B188,Kraftvärmeprod!$B$1:$AH$479,MATCH(AA$2,Kraftvärmeprod!$B$1:$AG$1,0),FALSE)/1,0)-IFERROR(VLOOKUP($B188,'Slutlig allokering kvv'!$B$2:$AC$462,MATCH(AA$3,'Slutlig allokering kvv'!$B$1:$AJ$1,0),FALSE)/1,0)</f>
        <v>0</v>
      </c>
      <c r="AB188">
        <f>IFERROR(VLOOKUP($B188,Kraftvärmeprod!$B$1:$AH$479,MATCH(AB$2,Kraftvärmeprod!$B$1:$AG$1,0),FALSE)/1,0)-IFERROR(VLOOKUP($B188,'Slutlig allokering kvv'!$B$2:$AC$462,MATCH(AB$3,'Slutlig allokering kvv'!$B$1:$AJ$1,0),FALSE)/1,0)</f>
        <v>0</v>
      </c>
      <c r="AE188">
        <f t="shared" si="4"/>
        <v>46.265559000000003</v>
      </c>
      <c r="AG188">
        <f>IFERROR(VLOOKUP(B188,'Slutlig allokering kvv'!$B$2:$AJ$462,MATCH("Summa justerad allokerad tillförd energi (utan hjälpel och rökgaskondensering):",'Slutlig allokering kvv'!$B$1:$AK$1,0),FALSE)/1,"")</f>
        <v>152.774441</v>
      </c>
      <c r="AI188" s="23">
        <f>IFERROR(1-VLOOKUP(B188,'Slutlig allokering kvv'!$B$2:$AJ$462,MATCH("Andel av bränsle i kvv som allokerats till värme, exklusive rökgaskondensering och hjälpel",'Slutlig allokering kvv'!$B$1:$AK$1,0),FALSE),"")</f>
        <v>0.23244352391479106</v>
      </c>
      <c r="AK188" s="23">
        <f t="shared" si="5"/>
        <v>0.23244352391479103</v>
      </c>
    </row>
    <row r="189" spans="1:37" x14ac:dyDescent="0.25">
      <c r="A189" s="2" t="s">
        <v>268</v>
      </c>
      <c r="B189" s="2" t="s">
        <v>269</v>
      </c>
      <c r="C189" s="2" t="str">
        <f>IFERROR(VLOOKUP($B189,Kraftvärmeprod!$B$1:$AH$479,MATCH(C$3,Kraftvärmeprod!$B$1:$AG$1,0),FALSE)/1,"")</f>
        <v/>
      </c>
      <c r="D189" s="2" t="str">
        <f>IFERROR(VLOOKUP($B189,Kraftvärmeprod!$B$1:$AH$479,MATCH(D$3,Kraftvärmeprod!$B$1:$AG$1,0),FALSE)/1,"")</f>
        <v/>
      </c>
      <c r="E189">
        <f>IFERROR(VLOOKUP($B189,Kraftvärmeprod!$B$1:$AH$479,MATCH(E$2,Kraftvärmeprod!$B$1:$AG$1,0),FALSE)/1,0)-IFERROR(VLOOKUP($B189,'Slutlig allokering kvv'!$B$2:$AC$462,MATCH(E$3,'Slutlig allokering kvv'!$B$1:$AJ$1,0),FALSE)/1,0)</f>
        <v>0</v>
      </c>
      <c r="F189">
        <f>IFERROR(VLOOKUP($B189,Kraftvärmeprod!$B$1:$AH$479,MATCH(F$2,Kraftvärmeprod!$B$1:$AG$1,0),FALSE)/1,0)-IFERROR(VLOOKUP($B189,'Slutlig allokering kvv'!$B$2:$AC$462,MATCH(F$3,'Slutlig allokering kvv'!$B$1:$AJ$1,0),FALSE)/1,0)</f>
        <v>0</v>
      </c>
      <c r="G189">
        <f>IFERROR(VLOOKUP($B189,Kraftvärmeprod!$B$1:$AH$479,MATCH(G$2,Kraftvärmeprod!$B$1:$AG$1,0),FALSE)/1,0)-IFERROR(VLOOKUP($B189,'Slutlig allokering kvv'!$B$2:$AC$462,MATCH(G$3,'Slutlig allokering kvv'!$B$1:$AJ$1,0),FALSE)/1,0)</f>
        <v>0</v>
      </c>
      <c r="H189">
        <f>IFERROR(VLOOKUP($B189,Kraftvärmeprod!$B$1:$AH$479,MATCH(H$2,Kraftvärmeprod!$B$1:$AG$1,0),FALSE)/1,0)-IFERROR(VLOOKUP($B189,'Slutlig allokering kvv'!$B$2:$AC$462,MATCH(H$3,'Slutlig allokering kvv'!$B$1:$AJ$1,0),FALSE)/1,0)</f>
        <v>0</v>
      </c>
      <c r="I189">
        <f>IFERROR(VLOOKUP($B189,Kraftvärmeprod!$B$1:$AH$479,MATCH(I$2,Kraftvärmeprod!$B$1:$AG$1,0),FALSE)/1,0)-IFERROR(VLOOKUP($B189,'Slutlig allokering kvv'!$B$2:$AC$462,MATCH(I$3,'Slutlig allokering kvv'!$B$1:$AJ$1,0),FALSE)/1,0)</f>
        <v>0</v>
      </c>
      <c r="J189">
        <f>IFERROR(VLOOKUP($B189,Kraftvärmeprod!$B$1:$AH$479,MATCH(J$2,Kraftvärmeprod!$B$1:$AG$1,0),FALSE)/1,0)-IFERROR(VLOOKUP($B189,'Slutlig allokering kvv'!$B$2:$AC$462,MATCH(J$3,'Slutlig allokering kvv'!$B$1:$AJ$1,0),FALSE)/1,0)</f>
        <v>0</v>
      </c>
      <c r="K189">
        <f>IFERROR(VLOOKUP($B189,Kraftvärmeprod!$B$1:$AH$479,MATCH(K$2,Kraftvärmeprod!$B$1:$AG$1,0),FALSE)/1,0)-IFERROR(VLOOKUP($B189,'Slutlig allokering kvv'!$B$2:$AC$462,MATCH(K$3,'Slutlig allokering kvv'!$B$1:$AJ$1,0),FALSE)/1,0)</f>
        <v>0</v>
      </c>
      <c r="L189">
        <f>IFERROR(VLOOKUP($B189,Kraftvärmeprod!$B$1:$AH$479,MATCH(L$2,Kraftvärmeprod!$B$1:$AG$1,0),FALSE)/1,0)-IFERROR(VLOOKUP($B189,'Slutlig allokering kvv'!$B$2:$AC$462,MATCH(L$3,'Slutlig allokering kvv'!$B$1:$AJ$1,0),FALSE)/1,0)</f>
        <v>0</v>
      </c>
      <c r="M189" s="40">
        <f>IFERROR(VLOOKUP($B189,Miljö!$B$1:$S$477,MATCH(M$2,Miljö!$B$1:$X$1,0),FALSE)/1,0)-IFERROR(VLOOKUP($B189,'Slutlig allokering kvv'!$B$2:$AC$462,MATCH(M$3,'Slutlig allokering kvv'!$B$1:$AJ$1,0),FALSE)/1,0)</f>
        <v>0</v>
      </c>
      <c r="N189">
        <f>IFERROR(VLOOKUP($B189,Kraftvärmeprod!$B$1:$AH$479,MATCH(N$2,Kraftvärmeprod!$B$1:$AG$1,0),FALSE)/1,0)-IFERROR(VLOOKUP($B189,'Slutlig allokering kvv'!$B$2:$AC$462,MATCH(N$3,'Slutlig allokering kvv'!$B$1:$AJ$1,0),FALSE)/1,0)</f>
        <v>0</v>
      </c>
      <c r="O189">
        <f>IFERROR(VLOOKUP($B189,Kraftvärmeprod!$B$1:$AH$479,MATCH(O$2,Kraftvärmeprod!$B$1:$AG$1,0),FALSE)/1,0)-IFERROR(VLOOKUP($B189,'Slutlig allokering kvv'!$B$2:$AC$462,MATCH(O$3,'Slutlig allokering kvv'!$B$1:$AJ$1,0),FALSE)/1,0)</f>
        <v>0</v>
      </c>
      <c r="P189">
        <f>IFERROR(VLOOKUP($B189,Kraftvärmeprod!$B$1:$AH$479,MATCH(P$2,Kraftvärmeprod!$B$1:$AG$1,0),FALSE)/1,0)-IFERROR(VLOOKUP($B189,'Slutlig allokering kvv'!$B$2:$AC$462,MATCH(P$3,'Slutlig allokering kvv'!$B$1:$AJ$1,0),FALSE)/1,0)</f>
        <v>0</v>
      </c>
      <c r="Q189">
        <f>IFERROR(VLOOKUP($B189,Kraftvärmeprod!$B$1:$AH$479,MATCH(Q$2,Kraftvärmeprod!$B$1:$AG$1,0),FALSE)/1,0)-IFERROR(VLOOKUP($B189,'Slutlig allokering kvv'!$B$2:$AC$462,MATCH(Q$3,'Slutlig allokering kvv'!$B$1:$AJ$1,0),FALSE)/1,0)</f>
        <v>0</v>
      </c>
      <c r="R189">
        <f>IFERROR(VLOOKUP($B189,Kraftvärmeprod!$B$1:$AH$479,MATCH(R$2,Kraftvärmeprod!$B$1:$AG$1,0),FALSE)/1,0)-IFERROR(VLOOKUP($B189,'Slutlig allokering kvv'!$B$2:$AC$462,MATCH(R$3,'Slutlig allokering kvv'!$B$1:$AJ$1,0),FALSE)/1,0)</f>
        <v>0</v>
      </c>
      <c r="S189">
        <f>IFERROR(VLOOKUP($B189,Kraftvärmeprod!$B$1:$AH$479,MATCH(S$2,Kraftvärmeprod!$B$1:$AG$1,0),FALSE)/1,0)-IFERROR(VLOOKUP($B189,'Slutlig allokering kvv'!$B$2:$AC$462,MATCH(S$3,'Slutlig allokering kvv'!$B$1:$AJ$1,0),FALSE)/1,0)</f>
        <v>0</v>
      </c>
      <c r="T189">
        <f>IFERROR(VLOOKUP($B189,Kraftvärmeprod!$B$1:$AH$479,MATCH(T$2,Kraftvärmeprod!$B$1:$AG$1,0),FALSE)/1,0)-IFERROR(VLOOKUP($B189,'Slutlig allokering kvv'!$B$2:$AC$462,MATCH(T$3,'Slutlig allokering kvv'!$B$1:$AJ$1,0),FALSE)/1,0)</f>
        <v>0</v>
      </c>
      <c r="U189">
        <f>IFERROR(VLOOKUP($B189,Kraftvärmeprod!$B$1:$AH$479,MATCH(U$2,Kraftvärmeprod!$B$1:$AG$1,0),FALSE)/1,0)-IFERROR(VLOOKUP($B189,'Slutlig allokering kvv'!$B$2:$AC$462,MATCH(U$3,'Slutlig allokering kvv'!$B$1:$AJ$1,0),FALSE)/1,0)</f>
        <v>0</v>
      </c>
      <c r="V189">
        <f>IFERROR(VLOOKUP($B189,Kraftvärmeprod!$B$1:$AH$479,MATCH(V$2,Kraftvärmeprod!$B$1:$AG$1,0),FALSE)/1,0)-IFERROR(VLOOKUP($B189,'Slutlig allokering kvv'!$B$2:$AC$462,MATCH(V$3,'Slutlig allokering kvv'!$B$1:$AJ$1,0),FALSE)/1,0)</f>
        <v>0</v>
      </c>
      <c r="W189">
        <f>IFERROR(VLOOKUP($B189,Kraftvärmeprod!$B$1:$AH$479,MATCH(W$2,Kraftvärmeprod!$B$1:$AG$1,0),FALSE)/1,0)-IFERROR(VLOOKUP($B189,'Slutlig allokering kvv'!$B$2:$AC$462,MATCH(W$3,'Slutlig allokering kvv'!$B$1:$AJ$1,0),FALSE)/1,0)</f>
        <v>0</v>
      </c>
      <c r="X189">
        <f>IFERROR(VLOOKUP($B189,Kraftvärmeprod!$B$1:$AH$479,MATCH(X$2,Kraftvärmeprod!$B$1:$AG$1,0),FALSE)/1,0)-IFERROR(VLOOKUP($B189,'Slutlig allokering kvv'!$B$2:$AC$462,MATCH(X$3,'Slutlig allokering kvv'!$B$1:$AJ$1,0),FALSE)/1,0)</f>
        <v>0</v>
      </c>
      <c r="Y189">
        <f>IFERROR(VLOOKUP($B189,Kraftvärmeprod!$B$1:$AH$479,MATCH(Y$2,Kraftvärmeprod!$B$1:$AG$1,0),FALSE)/1,0)-IFERROR(VLOOKUP($B189,'Slutlig allokering kvv'!$B$2:$AC$462,MATCH(Y$3,'Slutlig allokering kvv'!$B$1:$AJ$1,0),FALSE)/1,0)</f>
        <v>0</v>
      </c>
      <c r="Z189">
        <f>IFERROR(VLOOKUP($B189,Kraftvärmeprod!$B$1:$AH$479,MATCH(Z$2,Kraftvärmeprod!$B$1:$AG$1,0),FALSE)/1,0)-IFERROR(VLOOKUP($B189,'Slutlig allokering kvv'!$B$2:$AC$462,MATCH(Z$3,'Slutlig allokering kvv'!$B$1:$AJ$1,0),FALSE)/1,0)</f>
        <v>0</v>
      </c>
      <c r="AA189">
        <f>IFERROR(VLOOKUP($B189,Kraftvärmeprod!$B$1:$AH$479,MATCH(AA$2,Kraftvärmeprod!$B$1:$AG$1,0),FALSE)/1,0)-IFERROR(VLOOKUP($B189,'Slutlig allokering kvv'!$B$2:$AC$462,MATCH(AA$3,'Slutlig allokering kvv'!$B$1:$AJ$1,0),FALSE)/1,0)</f>
        <v>0</v>
      </c>
      <c r="AB189">
        <f>IFERROR(VLOOKUP($B189,Kraftvärmeprod!$B$1:$AH$479,MATCH(AB$2,Kraftvärmeprod!$B$1:$AG$1,0),FALSE)/1,0)-IFERROR(VLOOKUP($B189,'Slutlig allokering kvv'!$B$2:$AC$462,MATCH(AB$3,'Slutlig allokering kvv'!$B$1:$AJ$1,0),FALSE)/1,0)</f>
        <v>0</v>
      </c>
      <c r="AE189">
        <f t="shared" si="4"/>
        <v>0</v>
      </c>
      <c r="AG189">
        <f>IFERROR(VLOOKUP(B189,'Slutlig allokering kvv'!$B$2:$AJ$462,MATCH("Summa justerad allokerad tillförd energi (utan hjälpel och rökgaskondensering):",'Slutlig allokering kvv'!$B$1:$AK$1,0),FALSE)/1,"")</f>
        <v>0</v>
      </c>
      <c r="AI189" s="23" t="str">
        <f>IFERROR(1-VLOOKUP(B189,'Slutlig allokering kvv'!$B$2:$AJ$462,MATCH("Andel av bränsle i kvv som allokerats till värme, exklusive rökgaskondensering och hjälpel",'Slutlig allokering kvv'!$B$1:$AK$1,0),FALSE),"")</f>
        <v/>
      </c>
      <c r="AK189" s="23" t="str">
        <f t="shared" si="5"/>
        <v/>
      </c>
    </row>
    <row r="190" spans="1:37" x14ac:dyDescent="0.25">
      <c r="A190" s="2" t="s">
        <v>268</v>
      </c>
      <c r="B190" s="2" t="s">
        <v>270</v>
      </c>
      <c r="C190" s="2" t="str">
        <f>IFERROR(VLOOKUP($B190,Kraftvärmeprod!$B$1:$AH$479,MATCH(C$3,Kraftvärmeprod!$B$1:$AG$1,0),FALSE)/1,"")</f>
        <v/>
      </c>
      <c r="D190" s="2" t="str">
        <f>IFERROR(VLOOKUP($B190,Kraftvärmeprod!$B$1:$AH$479,MATCH(D$3,Kraftvärmeprod!$B$1:$AG$1,0),FALSE)/1,"")</f>
        <v/>
      </c>
      <c r="E190">
        <f>IFERROR(VLOOKUP($B190,Kraftvärmeprod!$B$1:$AH$479,MATCH(E$2,Kraftvärmeprod!$B$1:$AG$1,0),FALSE)/1,0)-IFERROR(VLOOKUP($B190,'Slutlig allokering kvv'!$B$2:$AC$462,MATCH(E$3,'Slutlig allokering kvv'!$B$1:$AJ$1,0),FALSE)/1,0)</f>
        <v>0</v>
      </c>
      <c r="F190">
        <f>IFERROR(VLOOKUP($B190,Kraftvärmeprod!$B$1:$AH$479,MATCH(F$2,Kraftvärmeprod!$B$1:$AG$1,0),FALSE)/1,0)-IFERROR(VLOOKUP($B190,'Slutlig allokering kvv'!$B$2:$AC$462,MATCH(F$3,'Slutlig allokering kvv'!$B$1:$AJ$1,0),FALSE)/1,0)</f>
        <v>0</v>
      </c>
      <c r="G190">
        <f>IFERROR(VLOOKUP($B190,Kraftvärmeprod!$B$1:$AH$479,MATCH(G$2,Kraftvärmeprod!$B$1:$AG$1,0),FALSE)/1,0)-IFERROR(VLOOKUP($B190,'Slutlig allokering kvv'!$B$2:$AC$462,MATCH(G$3,'Slutlig allokering kvv'!$B$1:$AJ$1,0),FALSE)/1,0)</f>
        <v>0</v>
      </c>
      <c r="H190">
        <f>IFERROR(VLOOKUP($B190,Kraftvärmeprod!$B$1:$AH$479,MATCH(H$2,Kraftvärmeprod!$B$1:$AG$1,0),FALSE)/1,0)-IFERROR(VLOOKUP($B190,'Slutlig allokering kvv'!$B$2:$AC$462,MATCH(H$3,'Slutlig allokering kvv'!$B$1:$AJ$1,0),FALSE)/1,0)</f>
        <v>0</v>
      </c>
      <c r="I190">
        <f>IFERROR(VLOOKUP($B190,Kraftvärmeprod!$B$1:$AH$479,MATCH(I$2,Kraftvärmeprod!$B$1:$AG$1,0),FALSE)/1,0)-IFERROR(VLOOKUP($B190,'Slutlig allokering kvv'!$B$2:$AC$462,MATCH(I$3,'Slutlig allokering kvv'!$B$1:$AJ$1,0),FALSE)/1,0)</f>
        <v>0</v>
      </c>
      <c r="J190">
        <f>IFERROR(VLOOKUP($B190,Kraftvärmeprod!$B$1:$AH$479,MATCH(J$2,Kraftvärmeprod!$B$1:$AG$1,0),FALSE)/1,0)-IFERROR(VLOOKUP($B190,'Slutlig allokering kvv'!$B$2:$AC$462,MATCH(J$3,'Slutlig allokering kvv'!$B$1:$AJ$1,0),FALSE)/1,0)</f>
        <v>0</v>
      </c>
      <c r="K190">
        <f>IFERROR(VLOOKUP($B190,Kraftvärmeprod!$B$1:$AH$479,MATCH(K$2,Kraftvärmeprod!$B$1:$AG$1,0),FALSE)/1,0)-IFERROR(VLOOKUP($B190,'Slutlig allokering kvv'!$B$2:$AC$462,MATCH(K$3,'Slutlig allokering kvv'!$B$1:$AJ$1,0),FALSE)/1,0)</f>
        <v>0</v>
      </c>
      <c r="L190">
        <f>IFERROR(VLOOKUP($B190,Kraftvärmeprod!$B$1:$AH$479,MATCH(L$2,Kraftvärmeprod!$B$1:$AG$1,0),FALSE)/1,0)-IFERROR(VLOOKUP($B190,'Slutlig allokering kvv'!$B$2:$AC$462,MATCH(L$3,'Slutlig allokering kvv'!$B$1:$AJ$1,0),FALSE)/1,0)</f>
        <v>0</v>
      </c>
      <c r="M190" s="40">
        <f>IFERROR(VLOOKUP($B190,Miljö!$B$1:$S$477,MATCH(M$2,Miljö!$B$1:$X$1,0),FALSE)/1,0)-IFERROR(VLOOKUP($B190,'Slutlig allokering kvv'!$B$2:$AC$462,MATCH(M$3,'Slutlig allokering kvv'!$B$1:$AJ$1,0),FALSE)/1,0)</f>
        <v>0</v>
      </c>
      <c r="N190">
        <f>IFERROR(VLOOKUP($B190,Kraftvärmeprod!$B$1:$AH$479,MATCH(N$2,Kraftvärmeprod!$B$1:$AG$1,0),FALSE)/1,0)-IFERROR(VLOOKUP($B190,'Slutlig allokering kvv'!$B$2:$AC$462,MATCH(N$3,'Slutlig allokering kvv'!$B$1:$AJ$1,0),FALSE)/1,0)</f>
        <v>0</v>
      </c>
      <c r="O190">
        <f>IFERROR(VLOOKUP($B190,Kraftvärmeprod!$B$1:$AH$479,MATCH(O$2,Kraftvärmeprod!$B$1:$AG$1,0),FALSE)/1,0)-IFERROR(VLOOKUP($B190,'Slutlig allokering kvv'!$B$2:$AC$462,MATCH(O$3,'Slutlig allokering kvv'!$B$1:$AJ$1,0),FALSE)/1,0)</f>
        <v>0</v>
      </c>
      <c r="P190">
        <f>IFERROR(VLOOKUP($B190,Kraftvärmeprod!$B$1:$AH$479,MATCH(P$2,Kraftvärmeprod!$B$1:$AG$1,0),FALSE)/1,0)-IFERROR(VLOOKUP($B190,'Slutlig allokering kvv'!$B$2:$AC$462,MATCH(P$3,'Slutlig allokering kvv'!$B$1:$AJ$1,0),FALSE)/1,0)</f>
        <v>0</v>
      </c>
      <c r="Q190">
        <f>IFERROR(VLOOKUP($B190,Kraftvärmeprod!$B$1:$AH$479,MATCH(Q$2,Kraftvärmeprod!$B$1:$AG$1,0),FALSE)/1,0)-IFERROR(VLOOKUP($B190,'Slutlig allokering kvv'!$B$2:$AC$462,MATCH(Q$3,'Slutlig allokering kvv'!$B$1:$AJ$1,0),FALSE)/1,0)</f>
        <v>0</v>
      </c>
      <c r="R190">
        <f>IFERROR(VLOOKUP($B190,Kraftvärmeprod!$B$1:$AH$479,MATCH(R$2,Kraftvärmeprod!$B$1:$AG$1,0),FALSE)/1,0)-IFERROR(VLOOKUP($B190,'Slutlig allokering kvv'!$B$2:$AC$462,MATCH(R$3,'Slutlig allokering kvv'!$B$1:$AJ$1,0),FALSE)/1,0)</f>
        <v>0</v>
      </c>
      <c r="S190">
        <f>IFERROR(VLOOKUP($B190,Kraftvärmeprod!$B$1:$AH$479,MATCH(S$2,Kraftvärmeprod!$B$1:$AG$1,0),FALSE)/1,0)-IFERROR(VLOOKUP($B190,'Slutlig allokering kvv'!$B$2:$AC$462,MATCH(S$3,'Slutlig allokering kvv'!$B$1:$AJ$1,0),FALSE)/1,0)</f>
        <v>0</v>
      </c>
      <c r="T190">
        <f>IFERROR(VLOOKUP($B190,Kraftvärmeprod!$B$1:$AH$479,MATCH(T$2,Kraftvärmeprod!$B$1:$AG$1,0),FALSE)/1,0)-IFERROR(VLOOKUP($B190,'Slutlig allokering kvv'!$B$2:$AC$462,MATCH(T$3,'Slutlig allokering kvv'!$B$1:$AJ$1,0),FALSE)/1,0)</f>
        <v>0</v>
      </c>
      <c r="U190">
        <f>IFERROR(VLOOKUP($B190,Kraftvärmeprod!$B$1:$AH$479,MATCH(U$2,Kraftvärmeprod!$B$1:$AG$1,0),FALSE)/1,0)-IFERROR(VLOOKUP($B190,'Slutlig allokering kvv'!$B$2:$AC$462,MATCH(U$3,'Slutlig allokering kvv'!$B$1:$AJ$1,0),FALSE)/1,0)</f>
        <v>0</v>
      </c>
      <c r="V190">
        <f>IFERROR(VLOOKUP($B190,Kraftvärmeprod!$B$1:$AH$479,MATCH(V$2,Kraftvärmeprod!$B$1:$AG$1,0),FALSE)/1,0)-IFERROR(VLOOKUP($B190,'Slutlig allokering kvv'!$B$2:$AC$462,MATCH(V$3,'Slutlig allokering kvv'!$B$1:$AJ$1,0),FALSE)/1,0)</f>
        <v>0</v>
      </c>
      <c r="W190">
        <f>IFERROR(VLOOKUP($B190,Kraftvärmeprod!$B$1:$AH$479,MATCH(W$2,Kraftvärmeprod!$B$1:$AG$1,0),FALSE)/1,0)-IFERROR(VLOOKUP($B190,'Slutlig allokering kvv'!$B$2:$AC$462,MATCH(W$3,'Slutlig allokering kvv'!$B$1:$AJ$1,0),FALSE)/1,0)</f>
        <v>0</v>
      </c>
      <c r="X190">
        <f>IFERROR(VLOOKUP($B190,Kraftvärmeprod!$B$1:$AH$479,MATCH(X$2,Kraftvärmeprod!$B$1:$AG$1,0),FALSE)/1,0)-IFERROR(VLOOKUP($B190,'Slutlig allokering kvv'!$B$2:$AC$462,MATCH(X$3,'Slutlig allokering kvv'!$B$1:$AJ$1,0),FALSE)/1,0)</f>
        <v>0</v>
      </c>
      <c r="Y190">
        <f>IFERROR(VLOOKUP($B190,Kraftvärmeprod!$B$1:$AH$479,MATCH(Y$2,Kraftvärmeprod!$B$1:$AG$1,0),FALSE)/1,0)-IFERROR(VLOOKUP($B190,'Slutlig allokering kvv'!$B$2:$AC$462,MATCH(Y$3,'Slutlig allokering kvv'!$B$1:$AJ$1,0),FALSE)/1,0)</f>
        <v>0</v>
      </c>
      <c r="Z190">
        <f>IFERROR(VLOOKUP($B190,Kraftvärmeprod!$B$1:$AH$479,MATCH(Z$2,Kraftvärmeprod!$B$1:$AG$1,0),FALSE)/1,0)-IFERROR(VLOOKUP($B190,'Slutlig allokering kvv'!$B$2:$AC$462,MATCH(Z$3,'Slutlig allokering kvv'!$B$1:$AJ$1,0),FALSE)/1,0)</f>
        <v>0</v>
      </c>
      <c r="AA190">
        <f>IFERROR(VLOOKUP($B190,Kraftvärmeprod!$B$1:$AH$479,MATCH(AA$2,Kraftvärmeprod!$B$1:$AG$1,0),FALSE)/1,0)-IFERROR(VLOOKUP($B190,'Slutlig allokering kvv'!$B$2:$AC$462,MATCH(AA$3,'Slutlig allokering kvv'!$B$1:$AJ$1,0),FALSE)/1,0)</f>
        <v>0</v>
      </c>
      <c r="AB190">
        <f>IFERROR(VLOOKUP($B190,Kraftvärmeprod!$B$1:$AH$479,MATCH(AB$2,Kraftvärmeprod!$B$1:$AG$1,0),FALSE)/1,0)-IFERROR(VLOOKUP($B190,'Slutlig allokering kvv'!$B$2:$AC$462,MATCH(AB$3,'Slutlig allokering kvv'!$B$1:$AJ$1,0),FALSE)/1,0)</f>
        <v>0</v>
      </c>
      <c r="AE190">
        <f t="shared" si="4"/>
        <v>0</v>
      </c>
      <c r="AG190">
        <f>IFERROR(VLOOKUP(B190,'Slutlig allokering kvv'!$B$2:$AJ$462,MATCH("Summa justerad allokerad tillförd energi (utan hjälpel och rökgaskondensering):",'Slutlig allokering kvv'!$B$1:$AK$1,0),FALSE)/1,"")</f>
        <v>0</v>
      </c>
      <c r="AI190" s="23" t="str">
        <f>IFERROR(1-VLOOKUP(B190,'Slutlig allokering kvv'!$B$2:$AJ$462,MATCH("Andel av bränsle i kvv som allokerats till värme, exklusive rökgaskondensering och hjälpel",'Slutlig allokering kvv'!$B$1:$AK$1,0),FALSE),"")</f>
        <v/>
      </c>
      <c r="AK190" s="23" t="str">
        <f t="shared" si="5"/>
        <v/>
      </c>
    </row>
    <row r="191" spans="1:37" x14ac:dyDescent="0.25">
      <c r="A191" s="2" t="s">
        <v>268</v>
      </c>
      <c r="B191" s="2" t="s">
        <v>271</v>
      </c>
      <c r="C191" s="2" t="str">
        <f>IFERROR(VLOOKUP($B191,Kraftvärmeprod!$B$1:$AH$479,MATCH(C$3,Kraftvärmeprod!$B$1:$AG$1,0),FALSE)/1,"")</f>
        <v/>
      </c>
      <c r="D191" s="2" t="str">
        <f>IFERROR(VLOOKUP($B191,Kraftvärmeprod!$B$1:$AH$479,MATCH(D$3,Kraftvärmeprod!$B$1:$AG$1,0),FALSE)/1,"")</f>
        <v/>
      </c>
      <c r="E191">
        <f>IFERROR(VLOOKUP($B191,Kraftvärmeprod!$B$1:$AH$479,MATCH(E$2,Kraftvärmeprod!$B$1:$AG$1,0),FALSE)/1,0)-IFERROR(VLOOKUP($B191,'Slutlig allokering kvv'!$B$2:$AC$462,MATCH(E$3,'Slutlig allokering kvv'!$B$1:$AJ$1,0),FALSE)/1,0)</f>
        <v>0</v>
      </c>
      <c r="F191">
        <f>IFERROR(VLOOKUP($B191,Kraftvärmeprod!$B$1:$AH$479,MATCH(F$2,Kraftvärmeprod!$B$1:$AG$1,0),FALSE)/1,0)-IFERROR(VLOOKUP($B191,'Slutlig allokering kvv'!$B$2:$AC$462,MATCH(F$3,'Slutlig allokering kvv'!$B$1:$AJ$1,0),FALSE)/1,0)</f>
        <v>0</v>
      </c>
      <c r="G191">
        <f>IFERROR(VLOOKUP($B191,Kraftvärmeprod!$B$1:$AH$479,MATCH(G$2,Kraftvärmeprod!$B$1:$AG$1,0),FALSE)/1,0)-IFERROR(VLOOKUP($B191,'Slutlig allokering kvv'!$B$2:$AC$462,MATCH(G$3,'Slutlig allokering kvv'!$B$1:$AJ$1,0),FALSE)/1,0)</f>
        <v>0</v>
      </c>
      <c r="H191">
        <f>IFERROR(VLOOKUP($B191,Kraftvärmeprod!$B$1:$AH$479,MATCH(H$2,Kraftvärmeprod!$B$1:$AG$1,0),FALSE)/1,0)-IFERROR(VLOOKUP($B191,'Slutlig allokering kvv'!$B$2:$AC$462,MATCH(H$3,'Slutlig allokering kvv'!$B$1:$AJ$1,0),FALSE)/1,0)</f>
        <v>0</v>
      </c>
      <c r="I191">
        <f>IFERROR(VLOOKUP($B191,Kraftvärmeprod!$B$1:$AH$479,MATCH(I$2,Kraftvärmeprod!$B$1:$AG$1,0),FALSE)/1,0)-IFERROR(VLOOKUP($B191,'Slutlig allokering kvv'!$B$2:$AC$462,MATCH(I$3,'Slutlig allokering kvv'!$B$1:$AJ$1,0),FALSE)/1,0)</f>
        <v>0</v>
      </c>
      <c r="J191">
        <f>IFERROR(VLOOKUP($B191,Kraftvärmeprod!$B$1:$AH$479,MATCH(J$2,Kraftvärmeprod!$B$1:$AG$1,0),FALSE)/1,0)-IFERROR(VLOOKUP($B191,'Slutlig allokering kvv'!$B$2:$AC$462,MATCH(J$3,'Slutlig allokering kvv'!$B$1:$AJ$1,0),FALSE)/1,0)</f>
        <v>0</v>
      </c>
      <c r="K191">
        <f>IFERROR(VLOOKUP($B191,Kraftvärmeprod!$B$1:$AH$479,MATCH(K$2,Kraftvärmeprod!$B$1:$AG$1,0),FALSE)/1,0)-IFERROR(VLOOKUP($B191,'Slutlig allokering kvv'!$B$2:$AC$462,MATCH(K$3,'Slutlig allokering kvv'!$B$1:$AJ$1,0),FALSE)/1,0)</f>
        <v>0</v>
      </c>
      <c r="L191">
        <f>IFERROR(VLOOKUP($B191,Kraftvärmeprod!$B$1:$AH$479,MATCH(L$2,Kraftvärmeprod!$B$1:$AG$1,0),FALSE)/1,0)-IFERROR(VLOOKUP($B191,'Slutlig allokering kvv'!$B$2:$AC$462,MATCH(L$3,'Slutlig allokering kvv'!$B$1:$AJ$1,0),FALSE)/1,0)</f>
        <v>0</v>
      </c>
      <c r="M191" s="40">
        <f>IFERROR(VLOOKUP($B191,Miljö!$B$1:$S$477,MATCH(M$2,Miljö!$B$1:$X$1,0),FALSE)/1,0)-IFERROR(VLOOKUP($B191,'Slutlig allokering kvv'!$B$2:$AC$462,MATCH(M$3,'Slutlig allokering kvv'!$B$1:$AJ$1,0),FALSE)/1,0)</f>
        <v>0</v>
      </c>
      <c r="N191">
        <f>IFERROR(VLOOKUP($B191,Kraftvärmeprod!$B$1:$AH$479,MATCH(N$2,Kraftvärmeprod!$B$1:$AG$1,0),FALSE)/1,0)-IFERROR(VLOOKUP($B191,'Slutlig allokering kvv'!$B$2:$AC$462,MATCH(N$3,'Slutlig allokering kvv'!$B$1:$AJ$1,0),FALSE)/1,0)</f>
        <v>0</v>
      </c>
      <c r="O191">
        <f>IFERROR(VLOOKUP($B191,Kraftvärmeprod!$B$1:$AH$479,MATCH(O$2,Kraftvärmeprod!$B$1:$AG$1,0),FALSE)/1,0)-IFERROR(VLOOKUP($B191,'Slutlig allokering kvv'!$B$2:$AC$462,MATCH(O$3,'Slutlig allokering kvv'!$B$1:$AJ$1,0),FALSE)/1,0)</f>
        <v>0</v>
      </c>
      <c r="P191">
        <f>IFERROR(VLOOKUP($B191,Kraftvärmeprod!$B$1:$AH$479,MATCH(P$2,Kraftvärmeprod!$B$1:$AG$1,0),FALSE)/1,0)-IFERROR(VLOOKUP($B191,'Slutlig allokering kvv'!$B$2:$AC$462,MATCH(P$3,'Slutlig allokering kvv'!$B$1:$AJ$1,0),FALSE)/1,0)</f>
        <v>0</v>
      </c>
      <c r="Q191">
        <f>IFERROR(VLOOKUP($B191,Kraftvärmeprod!$B$1:$AH$479,MATCH(Q$2,Kraftvärmeprod!$B$1:$AG$1,0),FALSE)/1,0)-IFERROR(VLOOKUP($B191,'Slutlig allokering kvv'!$B$2:$AC$462,MATCH(Q$3,'Slutlig allokering kvv'!$B$1:$AJ$1,0),FALSE)/1,0)</f>
        <v>0</v>
      </c>
      <c r="R191">
        <f>IFERROR(VLOOKUP($B191,Kraftvärmeprod!$B$1:$AH$479,MATCH(R$2,Kraftvärmeprod!$B$1:$AG$1,0),FALSE)/1,0)-IFERROR(VLOOKUP($B191,'Slutlig allokering kvv'!$B$2:$AC$462,MATCH(R$3,'Slutlig allokering kvv'!$B$1:$AJ$1,0),FALSE)/1,0)</f>
        <v>0</v>
      </c>
      <c r="S191">
        <f>IFERROR(VLOOKUP($B191,Kraftvärmeprod!$B$1:$AH$479,MATCH(S$2,Kraftvärmeprod!$B$1:$AG$1,0),FALSE)/1,0)-IFERROR(VLOOKUP($B191,'Slutlig allokering kvv'!$B$2:$AC$462,MATCH(S$3,'Slutlig allokering kvv'!$B$1:$AJ$1,0),FALSE)/1,0)</f>
        <v>0</v>
      </c>
      <c r="T191">
        <f>IFERROR(VLOOKUP($B191,Kraftvärmeprod!$B$1:$AH$479,MATCH(T$2,Kraftvärmeprod!$B$1:$AG$1,0),FALSE)/1,0)-IFERROR(VLOOKUP($B191,'Slutlig allokering kvv'!$B$2:$AC$462,MATCH(T$3,'Slutlig allokering kvv'!$B$1:$AJ$1,0),FALSE)/1,0)</f>
        <v>0</v>
      </c>
      <c r="U191">
        <f>IFERROR(VLOOKUP($B191,Kraftvärmeprod!$B$1:$AH$479,MATCH(U$2,Kraftvärmeprod!$B$1:$AG$1,0),FALSE)/1,0)-IFERROR(VLOOKUP($B191,'Slutlig allokering kvv'!$B$2:$AC$462,MATCH(U$3,'Slutlig allokering kvv'!$B$1:$AJ$1,0),FALSE)/1,0)</f>
        <v>0</v>
      </c>
      <c r="V191">
        <f>IFERROR(VLOOKUP($B191,Kraftvärmeprod!$B$1:$AH$479,MATCH(V$2,Kraftvärmeprod!$B$1:$AG$1,0),FALSE)/1,0)-IFERROR(VLOOKUP($B191,'Slutlig allokering kvv'!$B$2:$AC$462,MATCH(V$3,'Slutlig allokering kvv'!$B$1:$AJ$1,0),FALSE)/1,0)</f>
        <v>0</v>
      </c>
      <c r="W191">
        <f>IFERROR(VLOOKUP($B191,Kraftvärmeprod!$B$1:$AH$479,MATCH(W$2,Kraftvärmeprod!$B$1:$AG$1,0),FALSE)/1,0)-IFERROR(VLOOKUP($B191,'Slutlig allokering kvv'!$B$2:$AC$462,MATCH(W$3,'Slutlig allokering kvv'!$B$1:$AJ$1,0),FALSE)/1,0)</f>
        <v>0</v>
      </c>
      <c r="X191">
        <f>IFERROR(VLOOKUP($B191,Kraftvärmeprod!$B$1:$AH$479,MATCH(X$2,Kraftvärmeprod!$B$1:$AG$1,0),FALSE)/1,0)-IFERROR(VLOOKUP($B191,'Slutlig allokering kvv'!$B$2:$AC$462,MATCH(X$3,'Slutlig allokering kvv'!$B$1:$AJ$1,0),FALSE)/1,0)</f>
        <v>0</v>
      </c>
      <c r="Y191">
        <f>IFERROR(VLOOKUP($B191,Kraftvärmeprod!$B$1:$AH$479,MATCH(Y$2,Kraftvärmeprod!$B$1:$AG$1,0),FALSE)/1,0)-IFERROR(VLOOKUP($B191,'Slutlig allokering kvv'!$B$2:$AC$462,MATCH(Y$3,'Slutlig allokering kvv'!$B$1:$AJ$1,0),FALSE)/1,0)</f>
        <v>0</v>
      </c>
      <c r="Z191">
        <f>IFERROR(VLOOKUP($B191,Kraftvärmeprod!$B$1:$AH$479,MATCH(Z$2,Kraftvärmeprod!$B$1:$AG$1,0),FALSE)/1,0)-IFERROR(VLOOKUP($B191,'Slutlig allokering kvv'!$B$2:$AC$462,MATCH(Z$3,'Slutlig allokering kvv'!$B$1:$AJ$1,0),FALSE)/1,0)</f>
        <v>0</v>
      </c>
      <c r="AA191">
        <f>IFERROR(VLOOKUP($B191,Kraftvärmeprod!$B$1:$AH$479,MATCH(AA$2,Kraftvärmeprod!$B$1:$AG$1,0),FALSE)/1,0)-IFERROR(VLOOKUP($B191,'Slutlig allokering kvv'!$B$2:$AC$462,MATCH(AA$3,'Slutlig allokering kvv'!$B$1:$AJ$1,0),FALSE)/1,0)</f>
        <v>0</v>
      </c>
      <c r="AB191">
        <f>IFERROR(VLOOKUP($B191,Kraftvärmeprod!$B$1:$AH$479,MATCH(AB$2,Kraftvärmeprod!$B$1:$AG$1,0),FALSE)/1,0)-IFERROR(VLOOKUP($B191,'Slutlig allokering kvv'!$B$2:$AC$462,MATCH(AB$3,'Slutlig allokering kvv'!$B$1:$AJ$1,0),FALSE)/1,0)</f>
        <v>0</v>
      </c>
      <c r="AE191">
        <f t="shared" si="4"/>
        <v>0</v>
      </c>
      <c r="AG191">
        <f>IFERROR(VLOOKUP(B191,'Slutlig allokering kvv'!$B$2:$AJ$462,MATCH("Summa justerad allokerad tillförd energi (utan hjälpel och rökgaskondensering):",'Slutlig allokering kvv'!$B$1:$AK$1,0),FALSE)/1,"")</f>
        <v>0</v>
      </c>
      <c r="AI191" s="23" t="str">
        <f>IFERROR(1-VLOOKUP(B191,'Slutlig allokering kvv'!$B$2:$AJ$462,MATCH("Andel av bränsle i kvv som allokerats till värme, exklusive rökgaskondensering och hjälpel",'Slutlig allokering kvv'!$B$1:$AK$1,0),FALSE),"")</f>
        <v/>
      </c>
      <c r="AK191" s="23" t="str">
        <f t="shared" si="5"/>
        <v/>
      </c>
    </row>
    <row r="192" spans="1:37" x14ac:dyDescent="0.25">
      <c r="A192" s="2" t="s">
        <v>272</v>
      </c>
      <c r="B192" s="2" t="s">
        <v>273</v>
      </c>
      <c r="C192" s="2" t="str">
        <f>IFERROR(VLOOKUP($B192,Kraftvärmeprod!$B$1:$AH$479,MATCH(C$3,Kraftvärmeprod!$B$1:$AG$1,0),FALSE)/1,"")</f>
        <v/>
      </c>
      <c r="D192" s="2" t="str">
        <f>IFERROR(VLOOKUP($B192,Kraftvärmeprod!$B$1:$AH$479,MATCH(D$3,Kraftvärmeprod!$B$1:$AG$1,0),FALSE)/1,"")</f>
        <v/>
      </c>
      <c r="E192">
        <f>IFERROR(VLOOKUP($B192,Kraftvärmeprod!$B$1:$AH$479,MATCH(E$2,Kraftvärmeprod!$B$1:$AG$1,0),FALSE)/1,0)-IFERROR(VLOOKUP($B192,'Slutlig allokering kvv'!$B$2:$AC$462,MATCH(E$3,'Slutlig allokering kvv'!$B$1:$AJ$1,0),FALSE)/1,0)</f>
        <v>0</v>
      </c>
      <c r="F192">
        <f>IFERROR(VLOOKUP($B192,Kraftvärmeprod!$B$1:$AH$479,MATCH(F$2,Kraftvärmeprod!$B$1:$AG$1,0),FALSE)/1,0)-IFERROR(VLOOKUP($B192,'Slutlig allokering kvv'!$B$2:$AC$462,MATCH(F$3,'Slutlig allokering kvv'!$B$1:$AJ$1,0),FALSE)/1,0)</f>
        <v>0</v>
      </c>
      <c r="G192">
        <f>IFERROR(VLOOKUP($B192,Kraftvärmeprod!$B$1:$AH$479,MATCH(G$2,Kraftvärmeprod!$B$1:$AG$1,0),FALSE)/1,0)-IFERROR(VLOOKUP($B192,'Slutlig allokering kvv'!$B$2:$AC$462,MATCH(G$3,'Slutlig allokering kvv'!$B$1:$AJ$1,0),FALSE)/1,0)</f>
        <v>0</v>
      </c>
      <c r="H192">
        <f>IFERROR(VLOOKUP($B192,Kraftvärmeprod!$B$1:$AH$479,MATCH(H$2,Kraftvärmeprod!$B$1:$AG$1,0),FALSE)/1,0)-IFERROR(VLOOKUP($B192,'Slutlig allokering kvv'!$B$2:$AC$462,MATCH(H$3,'Slutlig allokering kvv'!$B$1:$AJ$1,0),FALSE)/1,0)</f>
        <v>0</v>
      </c>
      <c r="I192">
        <f>IFERROR(VLOOKUP($B192,Kraftvärmeprod!$B$1:$AH$479,MATCH(I$2,Kraftvärmeprod!$B$1:$AG$1,0),FALSE)/1,0)-IFERROR(VLOOKUP($B192,'Slutlig allokering kvv'!$B$2:$AC$462,MATCH(I$3,'Slutlig allokering kvv'!$B$1:$AJ$1,0),FALSE)/1,0)</f>
        <v>0</v>
      </c>
      <c r="J192">
        <f>IFERROR(VLOOKUP($B192,Kraftvärmeprod!$B$1:$AH$479,MATCH(J$2,Kraftvärmeprod!$B$1:$AG$1,0),FALSE)/1,0)-IFERROR(VLOOKUP($B192,'Slutlig allokering kvv'!$B$2:$AC$462,MATCH(J$3,'Slutlig allokering kvv'!$B$1:$AJ$1,0),FALSE)/1,0)</f>
        <v>0</v>
      </c>
      <c r="K192">
        <f>IFERROR(VLOOKUP($B192,Kraftvärmeprod!$B$1:$AH$479,MATCH(K$2,Kraftvärmeprod!$B$1:$AG$1,0),FALSE)/1,0)-IFERROR(VLOOKUP($B192,'Slutlig allokering kvv'!$B$2:$AC$462,MATCH(K$3,'Slutlig allokering kvv'!$B$1:$AJ$1,0),FALSE)/1,0)</f>
        <v>0</v>
      </c>
      <c r="L192">
        <f>IFERROR(VLOOKUP($B192,Kraftvärmeprod!$B$1:$AH$479,MATCH(L$2,Kraftvärmeprod!$B$1:$AG$1,0),FALSE)/1,0)-IFERROR(VLOOKUP($B192,'Slutlig allokering kvv'!$B$2:$AC$462,MATCH(L$3,'Slutlig allokering kvv'!$B$1:$AJ$1,0),FALSE)/1,0)</f>
        <v>0</v>
      </c>
      <c r="M192" s="40">
        <f>IFERROR(VLOOKUP($B192,Miljö!$B$1:$S$477,MATCH(M$2,Miljö!$B$1:$X$1,0),FALSE)/1,0)-IFERROR(VLOOKUP($B192,'Slutlig allokering kvv'!$B$2:$AC$462,MATCH(M$3,'Slutlig allokering kvv'!$B$1:$AJ$1,0),FALSE)/1,0)</f>
        <v>0</v>
      </c>
      <c r="N192">
        <f>IFERROR(VLOOKUP($B192,Kraftvärmeprod!$B$1:$AH$479,MATCH(N$2,Kraftvärmeprod!$B$1:$AG$1,0),FALSE)/1,0)-IFERROR(VLOOKUP($B192,'Slutlig allokering kvv'!$B$2:$AC$462,MATCH(N$3,'Slutlig allokering kvv'!$B$1:$AJ$1,0),FALSE)/1,0)</f>
        <v>0</v>
      </c>
      <c r="O192">
        <f>IFERROR(VLOOKUP($B192,Kraftvärmeprod!$B$1:$AH$479,MATCH(O$2,Kraftvärmeprod!$B$1:$AG$1,0),FALSE)/1,0)-IFERROR(VLOOKUP($B192,'Slutlig allokering kvv'!$B$2:$AC$462,MATCH(O$3,'Slutlig allokering kvv'!$B$1:$AJ$1,0),FALSE)/1,0)</f>
        <v>0</v>
      </c>
      <c r="P192">
        <f>IFERROR(VLOOKUP($B192,Kraftvärmeprod!$B$1:$AH$479,MATCH(P$2,Kraftvärmeprod!$B$1:$AG$1,0),FALSE)/1,0)-IFERROR(VLOOKUP($B192,'Slutlig allokering kvv'!$B$2:$AC$462,MATCH(P$3,'Slutlig allokering kvv'!$B$1:$AJ$1,0),FALSE)/1,0)</f>
        <v>0</v>
      </c>
      <c r="Q192">
        <f>IFERROR(VLOOKUP($B192,Kraftvärmeprod!$B$1:$AH$479,MATCH(Q$2,Kraftvärmeprod!$B$1:$AG$1,0),FALSE)/1,0)-IFERROR(VLOOKUP($B192,'Slutlig allokering kvv'!$B$2:$AC$462,MATCH(Q$3,'Slutlig allokering kvv'!$B$1:$AJ$1,0),FALSE)/1,0)</f>
        <v>0</v>
      </c>
      <c r="R192">
        <f>IFERROR(VLOOKUP($B192,Kraftvärmeprod!$B$1:$AH$479,MATCH(R$2,Kraftvärmeprod!$B$1:$AG$1,0),FALSE)/1,0)-IFERROR(VLOOKUP($B192,'Slutlig allokering kvv'!$B$2:$AC$462,MATCH(R$3,'Slutlig allokering kvv'!$B$1:$AJ$1,0),FALSE)/1,0)</f>
        <v>0</v>
      </c>
      <c r="S192">
        <f>IFERROR(VLOOKUP($B192,Kraftvärmeprod!$B$1:$AH$479,MATCH(S$2,Kraftvärmeprod!$B$1:$AG$1,0),FALSE)/1,0)-IFERROR(VLOOKUP($B192,'Slutlig allokering kvv'!$B$2:$AC$462,MATCH(S$3,'Slutlig allokering kvv'!$B$1:$AJ$1,0),FALSE)/1,0)</f>
        <v>0</v>
      </c>
      <c r="T192">
        <f>IFERROR(VLOOKUP($B192,Kraftvärmeprod!$B$1:$AH$479,MATCH(T$2,Kraftvärmeprod!$B$1:$AG$1,0),FALSE)/1,0)-IFERROR(VLOOKUP($B192,'Slutlig allokering kvv'!$B$2:$AC$462,MATCH(T$3,'Slutlig allokering kvv'!$B$1:$AJ$1,0),FALSE)/1,0)</f>
        <v>0</v>
      </c>
      <c r="U192">
        <f>IFERROR(VLOOKUP($B192,Kraftvärmeprod!$B$1:$AH$479,MATCH(U$2,Kraftvärmeprod!$B$1:$AG$1,0),FALSE)/1,0)-IFERROR(VLOOKUP($B192,'Slutlig allokering kvv'!$B$2:$AC$462,MATCH(U$3,'Slutlig allokering kvv'!$B$1:$AJ$1,0),FALSE)/1,0)</f>
        <v>0</v>
      </c>
      <c r="V192">
        <f>IFERROR(VLOOKUP($B192,Kraftvärmeprod!$B$1:$AH$479,MATCH(V$2,Kraftvärmeprod!$B$1:$AG$1,0),FALSE)/1,0)-IFERROR(VLOOKUP($B192,'Slutlig allokering kvv'!$B$2:$AC$462,MATCH(V$3,'Slutlig allokering kvv'!$B$1:$AJ$1,0),FALSE)/1,0)</f>
        <v>0</v>
      </c>
      <c r="W192">
        <f>IFERROR(VLOOKUP($B192,Kraftvärmeprod!$B$1:$AH$479,MATCH(W$2,Kraftvärmeprod!$B$1:$AG$1,0),FALSE)/1,0)-IFERROR(VLOOKUP($B192,'Slutlig allokering kvv'!$B$2:$AC$462,MATCH(W$3,'Slutlig allokering kvv'!$B$1:$AJ$1,0),FALSE)/1,0)</f>
        <v>0</v>
      </c>
      <c r="X192">
        <f>IFERROR(VLOOKUP($B192,Kraftvärmeprod!$B$1:$AH$479,MATCH(X$2,Kraftvärmeprod!$B$1:$AG$1,0),FALSE)/1,0)-IFERROR(VLOOKUP($B192,'Slutlig allokering kvv'!$B$2:$AC$462,MATCH(X$3,'Slutlig allokering kvv'!$B$1:$AJ$1,0),FALSE)/1,0)</f>
        <v>0</v>
      </c>
      <c r="Y192">
        <f>IFERROR(VLOOKUP($B192,Kraftvärmeprod!$B$1:$AH$479,MATCH(Y$2,Kraftvärmeprod!$B$1:$AG$1,0),FALSE)/1,0)-IFERROR(VLOOKUP($B192,'Slutlig allokering kvv'!$B$2:$AC$462,MATCH(Y$3,'Slutlig allokering kvv'!$B$1:$AJ$1,0),FALSE)/1,0)</f>
        <v>0</v>
      </c>
      <c r="Z192">
        <f>IFERROR(VLOOKUP($B192,Kraftvärmeprod!$B$1:$AH$479,MATCH(Z$2,Kraftvärmeprod!$B$1:$AG$1,0),FALSE)/1,0)-IFERROR(VLOOKUP($B192,'Slutlig allokering kvv'!$B$2:$AC$462,MATCH(Z$3,'Slutlig allokering kvv'!$B$1:$AJ$1,0),FALSE)/1,0)</f>
        <v>0</v>
      </c>
      <c r="AA192">
        <f>IFERROR(VLOOKUP($B192,Kraftvärmeprod!$B$1:$AH$479,MATCH(AA$2,Kraftvärmeprod!$B$1:$AG$1,0),FALSE)/1,0)-IFERROR(VLOOKUP($B192,'Slutlig allokering kvv'!$B$2:$AC$462,MATCH(AA$3,'Slutlig allokering kvv'!$B$1:$AJ$1,0),FALSE)/1,0)</f>
        <v>0</v>
      </c>
      <c r="AB192">
        <f>IFERROR(VLOOKUP($B192,Kraftvärmeprod!$B$1:$AH$479,MATCH(AB$2,Kraftvärmeprod!$B$1:$AG$1,0),FALSE)/1,0)-IFERROR(VLOOKUP($B192,'Slutlig allokering kvv'!$B$2:$AC$462,MATCH(AB$3,'Slutlig allokering kvv'!$B$1:$AJ$1,0),FALSE)/1,0)</f>
        <v>0</v>
      </c>
      <c r="AE192">
        <f t="shared" si="4"/>
        <v>0</v>
      </c>
      <c r="AG192">
        <f>IFERROR(VLOOKUP(B192,'Slutlig allokering kvv'!$B$2:$AJ$462,MATCH("Summa justerad allokerad tillförd energi (utan hjälpel och rökgaskondensering):",'Slutlig allokering kvv'!$B$1:$AK$1,0),FALSE)/1,"")</f>
        <v>0</v>
      </c>
      <c r="AI192" s="23" t="str">
        <f>IFERROR(1-VLOOKUP(B192,'Slutlig allokering kvv'!$B$2:$AJ$462,MATCH("Andel av bränsle i kvv som allokerats till värme, exklusive rökgaskondensering och hjälpel",'Slutlig allokering kvv'!$B$1:$AK$1,0),FALSE),"")</f>
        <v/>
      </c>
      <c r="AK192" s="23" t="str">
        <f t="shared" si="5"/>
        <v/>
      </c>
    </row>
    <row r="193" spans="1:37" x14ac:dyDescent="0.25">
      <c r="A193" s="2" t="s">
        <v>272</v>
      </c>
      <c r="B193" s="2" t="s">
        <v>274</v>
      </c>
      <c r="C193" s="2" t="str">
        <f>IFERROR(VLOOKUP($B193,Kraftvärmeprod!$B$1:$AH$479,MATCH(C$3,Kraftvärmeprod!$B$1:$AG$1,0),FALSE)/1,"")</f>
        <v/>
      </c>
      <c r="D193" s="2" t="str">
        <f>IFERROR(VLOOKUP($B193,Kraftvärmeprod!$B$1:$AH$479,MATCH(D$3,Kraftvärmeprod!$B$1:$AG$1,0),FALSE)/1,"")</f>
        <v/>
      </c>
      <c r="E193">
        <f>IFERROR(VLOOKUP($B193,Kraftvärmeprod!$B$1:$AH$479,MATCH(E$2,Kraftvärmeprod!$B$1:$AG$1,0),FALSE)/1,0)-IFERROR(VLOOKUP($B193,'Slutlig allokering kvv'!$B$2:$AC$462,MATCH(E$3,'Slutlig allokering kvv'!$B$1:$AJ$1,0),FALSE)/1,0)</f>
        <v>0</v>
      </c>
      <c r="F193">
        <f>IFERROR(VLOOKUP($B193,Kraftvärmeprod!$B$1:$AH$479,MATCH(F$2,Kraftvärmeprod!$B$1:$AG$1,0),FALSE)/1,0)-IFERROR(VLOOKUP($B193,'Slutlig allokering kvv'!$B$2:$AC$462,MATCH(F$3,'Slutlig allokering kvv'!$B$1:$AJ$1,0),FALSE)/1,0)</f>
        <v>0</v>
      </c>
      <c r="G193">
        <f>IFERROR(VLOOKUP($B193,Kraftvärmeprod!$B$1:$AH$479,MATCH(G$2,Kraftvärmeprod!$B$1:$AG$1,0),FALSE)/1,0)-IFERROR(VLOOKUP($B193,'Slutlig allokering kvv'!$B$2:$AC$462,MATCH(G$3,'Slutlig allokering kvv'!$B$1:$AJ$1,0),FALSE)/1,0)</f>
        <v>0</v>
      </c>
      <c r="H193">
        <f>IFERROR(VLOOKUP($B193,Kraftvärmeprod!$B$1:$AH$479,MATCH(H$2,Kraftvärmeprod!$B$1:$AG$1,0),FALSE)/1,0)-IFERROR(VLOOKUP($B193,'Slutlig allokering kvv'!$B$2:$AC$462,MATCH(H$3,'Slutlig allokering kvv'!$B$1:$AJ$1,0),FALSE)/1,0)</f>
        <v>0</v>
      </c>
      <c r="I193">
        <f>IFERROR(VLOOKUP($B193,Kraftvärmeprod!$B$1:$AH$479,MATCH(I$2,Kraftvärmeprod!$B$1:$AG$1,0),FALSE)/1,0)-IFERROR(VLOOKUP($B193,'Slutlig allokering kvv'!$B$2:$AC$462,MATCH(I$3,'Slutlig allokering kvv'!$B$1:$AJ$1,0),FALSE)/1,0)</f>
        <v>0</v>
      </c>
      <c r="J193">
        <f>IFERROR(VLOOKUP($B193,Kraftvärmeprod!$B$1:$AH$479,MATCH(J$2,Kraftvärmeprod!$B$1:$AG$1,0),FALSE)/1,0)-IFERROR(VLOOKUP($B193,'Slutlig allokering kvv'!$B$2:$AC$462,MATCH(J$3,'Slutlig allokering kvv'!$B$1:$AJ$1,0),FALSE)/1,0)</f>
        <v>0</v>
      </c>
      <c r="K193">
        <f>IFERROR(VLOOKUP($B193,Kraftvärmeprod!$B$1:$AH$479,MATCH(K$2,Kraftvärmeprod!$B$1:$AG$1,0),FALSE)/1,0)-IFERROR(VLOOKUP($B193,'Slutlig allokering kvv'!$B$2:$AC$462,MATCH(K$3,'Slutlig allokering kvv'!$B$1:$AJ$1,0),FALSE)/1,0)</f>
        <v>0</v>
      </c>
      <c r="L193">
        <f>IFERROR(VLOOKUP($B193,Kraftvärmeprod!$B$1:$AH$479,MATCH(L$2,Kraftvärmeprod!$B$1:$AG$1,0),FALSE)/1,0)-IFERROR(VLOOKUP($B193,'Slutlig allokering kvv'!$B$2:$AC$462,MATCH(L$3,'Slutlig allokering kvv'!$B$1:$AJ$1,0),FALSE)/1,0)</f>
        <v>0</v>
      </c>
      <c r="M193" s="40">
        <f>IFERROR(VLOOKUP($B193,Miljö!$B$1:$S$477,MATCH(M$2,Miljö!$B$1:$X$1,0),FALSE)/1,0)-IFERROR(VLOOKUP($B193,'Slutlig allokering kvv'!$B$2:$AC$462,MATCH(M$3,'Slutlig allokering kvv'!$B$1:$AJ$1,0),FALSE)/1,0)</f>
        <v>0</v>
      </c>
      <c r="N193">
        <f>IFERROR(VLOOKUP($B193,Kraftvärmeprod!$B$1:$AH$479,MATCH(N$2,Kraftvärmeprod!$B$1:$AG$1,0),FALSE)/1,0)-IFERROR(VLOOKUP($B193,'Slutlig allokering kvv'!$B$2:$AC$462,MATCH(N$3,'Slutlig allokering kvv'!$B$1:$AJ$1,0),FALSE)/1,0)</f>
        <v>0</v>
      </c>
      <c r="O193">
        <f>IFERROR(VLOOKUP($B193,Kraftvärmeprod!$B$1:$AH$479,MATCH(O$2,Kraftvärmeprod!$B$1:$AG$1,0),FALSE)/1,0)-IFERROR(VLOOKUP($B193,'Slutlig allokering kvv'!$B$2:$AC$462,MATCH(O$3,'Slutlig allokering kvv'!$B$1:$AJ$1,0),FALSE)/1,0)</f>
        <v>0</v>
      </c>
      <c r="P193">
        <f>IFERROR(VLOOKUP($B193,Kraftvärmeprod!$B$1:$AH$479,MATCH(P$2,Kraftvärmeprod!$B$1:$AG$1,0),FALSE)/1,0)-IFERROR(VLOOKUP($B193,'Slutlig allokering kvv'!$B$2:$AC$462,MATCH(P$3,'Slutlig allokering kvv'!$B$1:$AJ$1,0),FALSE)/1,0)</f>
        <v>0</v>
      </c>
      <c r="Q193">
        <f>IFERROR(VLOOKUP($B193,Kraftvärmeprod!$B$1:$AH$479,MATCH(Q$2,Kraftvärmeprod!$B$1:$AG$1,0),FALSE)/1,0)-IFERROR(VLOOKUP($B193,'Slutlig allokering kvv'!$B$2:$AC$462,MATCH(Q$3,'Slutlig allokering kvv'!$B$1:$AJ$1,0),FALSE)/1,0)</f>
        <v>0</v>
      </c>
      <c r="R193">
        <f>IFERROR(VLOOKUP($B193,Kraftvärmeprod!$B$1:$AH$479,MATCH(R$2,Kraftvärmeprod!$B$1:$AG$1,0),FALSE)/1,0)-IFERROR(VLOOKUP($B193,'Slutlig allokering kvv'!$B$2:$AC$462,MATCH(R$3,'Slutlig allokering kvv'!$B$1:$AJ$1,0),FALSE)/1,0)</f>
        <v>0</v>
      </c>
      <c r="S193">
        <f>IFERROR(VLOOKUP($B193,Kraftvärmeprod!$B$1:$AH$479,MATCH(S$2,Kraftvärmeprod!$B$1:$AG$1,0),FALSE)/1,0)-IFERROR(VLOOKUP($B193,'Slutlig allokering kvv'!$B$2:$AC$462,MATCH(S$3,'Slutlig allokering kvv'!$B$1:$AJ$1,0),FALSE)/1,0)</f>
        <v>0</v>
      </c>
      <c r="T193">
        <f>IFERROR(VLOOKUP($B193,Kraftvärmeprod!$B$1:$AH$479,MATCH(T$2,Kraftvärmeprod!$B$1:$AG$1,0),FALSE)/1,0)-IFERROR(VLOOKUP($B193,'Slutlig allokering kvv'!$B$2:$AC$462,MATCH(T$3,'Slutlig allokering kvv'!$B$1:$AJ$1,0),FALSE)/1,0)</f>
        <v>0</v>
      </c>
      <c r="U193">
        <f>IFERROR(VLOOKUP($B193,Kraftvärmeprod!$B$1:$AH$479,MATCH(U$2,Kraftvärmeprod!$B$1:$AG$1,0),FALSE)/1,0)-IFERROR(VLOOKUP($B193,'Slutlig allokering kvv'!$B$2:$AC$462,MATCH(U$3,'Slutlig allokering kvv'!$B$1:$AJ$1,0),FALSE)/1,0)</f>
        <v>0</v>
      </c>
      <c r="V193">
        <f>IFERROR(VLOOKUP($B193,Kraftvärmeprod!$B$1:$AH$479,MATCH(V$2,Kraftvärmeprod!$B$1:$AG$1,0),FALSE)/1,0)-IFERROR(VLOOKUP($B193,'Slutlig allokering kvv'!$B$2:$AC$462,MATCH(V$3,'Slutlig allokering kvv'!$B$1:$AJ$1,0),FALSE)/1,0)</f>
        <v>0</v>
      </c>
      <c r="W193">
        <f>IFERROR(VLOOKUP($B193,Kraftvärmeprod!$B$1:$AH$479,MATCH(W$2,Kraftvärmeprod!$B$1:$AG$1,0),FALSE)/1,0)-IFERROR(VLOOKUP($B193,'Slutlig allokering kvv'!$B$2:$AC$462,MATCH(W$3,'Slutlig allokering kvv'!$B$1:$AJ$1,0),FALSE)/1,0)</f>
        <v>0</v>
      </c>
      <c r="X193">
        <f>IFERROR(VLOOKUP($B193,Kraftvärmeprod!$B$1:$AH$479,MATCH(X$2,Kraftvärmeprod!$B$1:$AG$1,0),FALSE)/1,0)-IFERROR(VLOOKUP($B193,'Slutlig allokering kvv'!$B$2:$AC$462,MATCH(X$3,'Slutlig allokering kvv'!$B$1:$AJ$1,0),FALSE)/1,0)</f>
        <v>0</v>
      </c>
      <c r="Y193">
        <f>IFERROR(VLOOKUP($B193,Kraftvärmeprod!$B$1:$AH$479,MATCH(Y$2,Kraftvärmeprod!$B$1:$AG$1,0),FALSE)/1,0)-IFERROR(VLOOKUP($B193,'Slutlig allokering kvv'!$B$2:$AC$462,MATCH(Y$3,'Slutlig allokering kvv'!$B$1:$AJ$1,0),FALSE)/1,0)</f>
        <v>0</v>
      </c>
      <c r="Z193">
        <f>IFERROR(VLOOKUP($B193,Kraftvärmeprod!$B$1:$AH$479,MATCH(Z$2,Kraftvärmeprod!$B$1:$AG$1,0),FALSE)/1,0)-IFERROR(VLOOKUP($B193,'Slutlig allokering kvv'!$B$2:$AC$462,MATCH(Z$3,'Slutlig allokering kvv'!$B$1:$AJ$1,0),FALSE)/1,0)</f>
        <v>0</v>
      </c>
      <c r="AA193">
        <f>IFERROR(VLOOKUP($B193,Kraftvärmeprod!$B$1:$AH$479,MATCH(AA$2,Kraftvärmeprod!$B$1:$AG$1,0),FALSE)/1,0)-IFERROR(VLOOKUP($B193,'Slutlig allokering kvv'!$B$2:$AC$462,MATCH(AA$3,'Slutlig allokering kvv'!$B$1:$AJ$1,0),FALSE)/1,0)</f>
        <v>0</v>
      </c>
      <c r="AB193">
        <f>IFERROR(VLOOKUP($B193,Kraftvärmeprod!$B$1:$AH$479,MATCH(AB$2,Kraftvärmeprod!$B$1:$AG$1,0),FALSE)/1,0)-IFERROR(VLOOKUP($B193,'Slutlig allokering kvv'!$B$2:$AC$462,MATCH(AB$3,'Slutlig allokering kvv'!$B$1:$AJ$1,0),FALSE)/1,0)</f>
        <v>0</v>
      </c>
      <c r="AE193">
        <f t="shared" si="4"/>
        <v>0</v>
      </c>
      <c r="AG193">
        <f>IFERROR(VLOOKUP(B193,'Slutlig allokering kvv'!$B$2:$AJ$462,MATCH("Summa justerad allokerad tillförd energi (utan hjälpel och rökgaskondensering):",'Slutlig allokering kvv'!$B$1:$AK$1,0),FALSE)/1,"")</f>
        <v>0</v>
      </c>
      <c r="AI193" s="23" t="str">
        <f>IFERROR(1-VLOOKUP(B193,'Slutlig allokering kvv'!$B$2:$AJ$462,MATCH("Andel av bränsle i kvv som allokerats till värme, exklusive rökgaskondensering och hjälpel",'Slutlig allokering kvv'!$B$1:$AK$1,0),FALSE),"")</f>
        <v/>
      </c>
      <c r="AK193" s="23" t="str">
        <f t="shared" si="5"/>
        <v/>
      </c>
    </row>
    <row r="194" spans="1:37" x14ac:dyDescent="0.25">
      <c r="A194" s="2" t="s">
        <v>275</v>
      </c>
      <c r="B194" s="14" t="s">
        <v>993</v>
      </c>
      <c r="C194" s="2" t="str">
        <f>IFERROR(VLOOKUP($B194,Kraftvärmeprod!$B$1:$AH$479,MATCH(C$3,Kraftvärmeprod!$B$1:$AG$1,0),FALSE)/1,"")</f>
        <v/>
      </c>
      <c r="D194" s="2" t="str">
        <f>IFERROR(VLOOKUP($B194,Kraftvärmeprod!$B$1:$AH$479,MATCH(D$3,Kraftvärmeprod!$B$1:$AG$1,0),FALSE)/1,"")</f>
        <v/>
      </c>
      <c r="E194">
        <f>IFERROR(VLOOKUP($B194,Kraftvärmeprod!$B$1:$AH$479,MATCH(E$2,Kraftvärmeprod!$B$1:$AG$1,0),FALSE)/1,0)-IFERROR(VLOOKUP($B194,'Slutlig allokering kvv'!$B$2:$AC$462,MATCH(E$3,'Slutlig allokering kvv'!$B$1:$AJ$1,0),FALSE)/1,0)</f>
        <v>0</v>
      </c>
      <c r="F194">
        <f>IFERROR(VLOOKUP($B194,Kraftvärmeprod!$B$1:$AH$479,MATCH(F$2,Kraftvärmeprod!$B$1:$AG$1,0),FALSE)/1,0)-IFERROR(VLOOKUP($B194,'Slutlig allokering kvv'!$B$2:$AC$462,MATCH(F$3,'Slutlig allokering kvv'!$B$1:$AJ$1,0),FALSE)/1,0)</f>
        <v>0</v>
      </c>
      <c r="G194">
        <f>IFERROR(VLOOKUP($B194,Kraftvärmeprod!$B$1:$AH$479,MATCH(G$2,Kraftvärmeprod!$B$1:$AG$1,0),FALSE)/1,0)-IFERROR(VLOOKUP($B194,'Slutlig allokering kvv'!$B$2:$AC$462,MATCH(G$3,'Slutlig allokering kvv'!$B$1:$AJ$1,0),FALSE)/1,0)</f>
        <v>0</v>
      </c>
      <c r="H194">
        <f>IFERROR(VLOOKUP($B194,Kraftvärmeprod!$B$1:$AH$479,MATCH(H$2,Kraftvärmeprod!$B$1:$AG$1,0),FALSE)/1,0)-IFERROR(VLOOKUP($B194,'Slutlig allokering kvv'!$B$2:$AC$462,MATCH(H$3,'Slutlig allokering kvv'!$B$1:$AJ$1,0),FALSE)/1,0)</f>
        <v>0</v>
      </c>
      <c r="I194">
        <f>IFERROR(VLOOKUP($B194,Kraftvärmeprod!$B$1:$AH$479,MATCH(I$2,Kraftvärmeprod!$B$1:$AG$1,0),FALSE)/1,0)-IFERROR(VLOOKUP($B194,'Slutlig allokering kvv'!$B$2:$AC$462,MATCH(I$3,'Slutlig allokering kvv'!$B$1:$AJ$1,0),FALSE)/1,0)</f>
        <v>0</v>
      </c>
      <c r="J194">
        <f>IFERROR(VLOOKUP($B194,Kraftvärmeprod!$B$1:$AH$479,MATCH(J$2,Kraftvärmeprod!$B$1:$AG$1,0),FALSE)/1,0)-IFERROR(VLOOKUP($B194,'Slutlig allokering kvv'!$B$2:$AC$462,MATCH(J$3,'Slutlig allokering kvv'!$B$1:$AJ$1,0),FALSE)/1,0)</f>
        <v>0</v>
      </c>
      <c r="K194">
        <f>IFERROR(VLOOKUP($B194,Kraftvärmeprod!$B$1:$AH$479,MATCH(K$2,Kraftvärmeprod!$B$1:$AG$1,0),FALSE)/1,0)-IFERROR(VLOOKUP($B194,'Slutlig allokering kvv'!$B$2:$AC$462,MATCH(K$3,'Slutlig allokering kvv'!$B$1:$AJ$1,0),FALSE)/1,0)</f>
        <v>0</v>
      </c>
      <c r="L194">
        <f>IFERROR(VLOOKUP($B194,Kraftvärmeprod!$B$1:$AH$479,MATCH(L$2,Kraftvärmeprod!$B$1:$AG$1,0),FALSE)/1,0)-IFERROR(VLOOKUP($B194,'Slutlig allokering kvv'!$B$2:$AC$462,MATCH(L$3,'Slutlig allokering kvv'!$B$1:$AJ$1,0),FALSE)/1,0)</f>
        <v>0</v>
      </c>
      <c r="M194" s="40">
        <f>IFERROR(VLOOKUP($B194,Miljö!$B$1:$S$477,MATCH(M$2,Miljö!$B$1:$X$1,0),FALSE)/1,0)-IFERROR(VLOOKUP($B194,'Slutlig allokering kvv'!$B$2:$AC$462,MATCH(M$3,'Slutlig allokering kvv'!$B$1:$AJ$1,0),FALSE)/1,0)</f>
        <v>0</v>
      </c>
      <c r="N194">
        <f>IFERROR(VLOOKUP($B194,Kraftvärmeprod!$B$1:$AH$479,MATCH(N$2,Kraftvärmeprod!$B$1:$AG$1,0),FALSE)/1,0)-IFERROR(VLOOKUP($B194,'Slutlig allokering kvv'!$B$2:$AC$462,MATCH(N$3,'Slutlig allokering kvv'!$B$1:$AJ$1,0),FALSE)/1,0)</f>
        <v>0</v>
      </c>
      <c r="O194">
        <f>IFERROR(VLOOKUP($B194,Kraftvärmeprod!$B$1:$AH$479,MATCH(O$2,Kraftvärmeprod!$B$1:$AG$1,0),FALSE)/1,0)-IFERROR(VLOOKUP($B194,'Slutlig allokering kvv'!$B$2:$AC$462,MATCH(O$3,'Slutlig allokering kvv'!$B$1:$AJ$1,0),FALSE)/1,0)</f>
        <v>0</v>
      </c>
      <c r="P194">
        <f>IFERROR(VLOOKUP($B194,Kraftvärmeprod!$B$1:$AH$479,MATCH(P$2,Kraftvärmeprod!$B$1:$AG$1,0),FALSE)/1,0)-IFERROR(VLOOKUP($B194,'Slutlig allokering kvv'!$B$2:$AC$462,MATCH(P$3,'Slutlig allokering kvv'!$B$1:$AJ$1,0),FALSE)/1,0)</f>
        <v>0</v>
      </c>
      <c r="Q194">
        <f>IFERROR(VLOOKUP($B194,Kraftvärmeprod!$B$1:$AH$479,MATCH(Q$2,Kraftvärmeprod!$B$1:$AG$1,0),FALSE)/1,0)-IFERROR(VLOOKUP($B194,'Slutlig allokering kvv'!$B$2:$AC$462,MATCH(Q$3,'Slutlig allokering kvv'!$B$1:$AJ$1,0),FALSE)/1,0)</f>
        <v>0</v>
      </c>
      <c r="R194">
        <f>IFERROR(VLOOKUP($B194,Kraftvärmeprod!$B$1:$AH$479,MATCH(R$2,Kraftvärmeprod!$B$1:$AG$1,0),FALSE)/1,0)-IFERROR(VLOOKUP($B194,'Slutlig allokering kvv'!$B$2:$AC$462,MATCH(R$3,'Slutlig allokering kvv'!$B$1:$AJ$1,0),FALSE)/1,0)</f>
        <v>0</v>
      </c>
      <c r="S194">
        <f>IFERROR(VLOOKUP($B194,Kraftvärmeprod!$B$1:$AH$479,MATCH(S$2,Kraftvärmeprod!$B$1:$AG$1,0),FALSE)/1,0)-IFERROR(VLOOKUP($B194,'Slutlig allokering kvv'!$B$2:$AC$462,MATCH(S$3,'Slutlig allokering kvv'!$B$1:$AJ$1,0),FALSE)/1,0)</f>
        <v>0</v>
      </c>
      <c r="T194">
        <f>IFERROR(VLOOKUP($B194,Kraftvärmeprod!$B$1:$AH$479,MATCH(T$2,Kraftvärmeprod!$B$1:$AG$1,0),FALSE)/1,0)-IFERROR(VLOOKUP($B194,'Slutlig allokering kvv'!$B$2:$AC$462,MATCH(T$3,'Slutlig allokering kvv'!$B$1:$AJ$1,0),FALSE)/1,0)</f>
        <v>0</v>
      </c>
      <c r="U194">
        <f>IFERROR(VLOOKUP($B194,Kraftvärmeprod!$B$1:$AH$479,MATCH(U$2,Kraftvärmeprod!$B$1:$AG$1,0),FALSE)/1,0)-IFERROR(VLOOKUP($B194,'Slutlig allokering kvv'!$B$2:$AC$462,MATCH(U$3,'Slutlig allokering kvv'!$B$1:$AJ$1,0),FALSE)/1,0)</f>
        <v>0</v>
      </c>
      <c r="V194">
        <f>IFERROR(VLOOKUP($B194,Kraftvärmeprod!$B$1:$AH$479,MATCH(V$2,Kraftvärmeprod!$B$1:$AG$1,0),FALSE)/1,0)-IFERROR(VLOOKUP($B194,'Slutlig allokering kvv'!$B$2:$AC$462,MATCH(V$3,'Slutlig allokering kvv'!$B$1:$AJ$1,0),FALSE)/1,0)</f>
        <v>0</v>
      </c>
      <c r="W194">
        <f>IFERROR(VLOOKUP($B194,Kraftvärmeprod!$B$1:$AH$479,MATCH(W$2,Kraftvärmeprod!$B$1:$AG$1,0),FALSE)/1,0)-IFERROR(VLOOKUP($B194,'Slutlig allokering kvv'!$B$2:$AC$462,MATCH(W$3,'Slutlig allokering kvv'!$B$1:$AJ$1,0),FALSE)/1,0)</f>
        <v>0</v>
      </c>
      <c r="X194">
        <f>IFERROR(VLOOKUP($B194,Kraftvärmeprod!$B$1:$AH$479,MATCH(X$2,Kraftvärmeprod!$B$1:$AG$1,0),FALSE)/1,0)-IFERROR(VLOOKUP($B194,'Slutlig allokering kvv'!$B$2:$AC$462,MATCH(X$3,'Slutlig allokering kvv'!$B$1:$AJ$1,0),FALSE)/1,0)</f>
        <v>0</v>
      </c>
      <c r="Y194">
        <f>IFERROR(VLOOKUP($B194,Kraftvärmeprod!$B$1:$AH$479,MATCH(Y$2,Kraftvärmeprod!$B$1:$AG$1,0),FALSE)/1,0)-IFERROR(VLOOKUP($B194,'Slutlig allokering kvv'!$B$2:$AC$462,MATCH(Y$3,'Slutlig allokering kvv'!$B$1:$AJ$1,0),FALSE)/1,0)</f>
        <v>0</v>
      </c>
      <c r="Z194">
        <f>IFERROR(VLOOKUP($B194,Kraftvärmeprod!$B$1:$AH$479,MATCH(Z$2,Kraftvärmeprod!$B$1:$AG$1,0),FALSE)/1,0)-IFERROR(VLOOKUP($B194,'Slutlig allokering kvv'!$B$2:$AC$462,MATCH(Z$3,'Slutlig allokering kvv'!$B$1:$AJ$1,0),FALSE)/1,0)</f>
        <v>0</v>
      </c>
      <c r="AA194">
        <f>IFERROR(VLOOKUP($B194,Kraftvärmeprod!$B$1:$AH$479,MATCH(AA$2,Kraftvärmeprod!$B$1:$AG$1,0),FALSE)/1,0)-IFERROR(VLOOKUP($B194,'Slutlig allokering kvv'!$B$2:$AC$462,MATCH(AA$3,'Slutlig allokering kvv'!$B$1:$AJ$1,0),FALSE)/1,0)</f>
        <v>0</v>
      </c>
      <c r="AB194">
        <f>IFERROR(VLOOKUP($B194,Kraftvärmeprod!$B$1:$AH$479,MATCH(AB$2,Kraftvärmeprod!$B$1:$AG$1,0),FALSE)/1,0)-IFERROR(VLOOKUP($B194,'Slutlig allokering kvv'!$B$2:$AC$462,MATCH(AB$3,'Slutlig allokering kvv'!$B$1:$AJ$1,0),FALSE)/1,0)</f>
        <v>0</v>
      </c>
      <c r="AE194">
        <f t="shared" si="4"/>
        <v>0</v>
      </c>
      <c r="AG194">
        <f>IFERROR(VLOOKUP(B194,'Slutlig allokering kvv'!$B$2:$AJ$462,MATCH("Summa justerad allokerad tillförd energi (utan hjälpel och rökgaskondensering):",'Slutlig allokering kvv'!$B$1:$AK$1,0),FALSE)/1,"")</f>
        <v>0</v>
      </c>
      <c r="AI194" s="23" t="str">
        <f>IFERROR(1-VLOOKUP(B194,'Slutlig allokering kvv'!$B$2:$AJ$462,MATCH("Andel av bränsle i kvv som allokerats till värme, exklusive rökgaskondensering och hjälpel",'Slutlig allokering kvv'!$B$1:$AK$1,0),FALSE),"")</f>
        <v/>
      </c>
      <c r="AK194" s="23" t="str">
        <f t="shared" si="5"/>
        <v/>
      </c>
    </row>
    <row r="195" spans="1:37" x14ac:dyDescent="0.25">
      <c r="A195" s="2" t="s">
        <v>277</v>
      </c>
      <c r="B195" s="2" t="s">
        <v>278</v>
      </c>
      <c r="C195" s="2" t="str">
        <f>IFERROR(VLOOKUP($B195,Kraftvärmeprod!$B$1:$AH$479,MATCH(C$3,Kraftvärmeprod!$B$1:$AG$1,0),FALSE)/1,"")</f>
        <v/>
      </c>
      <c r="D195" s="2" t="str">
        <f>IFERROR(VLOOKUP($B195,Kraftvärmeprod!$B$1:$AH$479,MATCH(D$3,Kraftvärmeprod!$B$1:$AG$1,0),FALSE)/1,"")</f>
        <v/>
      </c>
      <c r="E195">
        <f>IFERROR(VLOOKUP($B195,Kraftvärmeprod!$B$1:$AH$479,MATCH(E$2,Kraftvärmeprod!$B$1:$AG$1,0),FALSE)/1,0)-IFERROR(VLOOKUP($B195,'Slutlig allokering kvv'!$B$2:$AC$462,MATCH(E$3,'Slutlig allokering kvv'!$B$1:$AJ$1,0),FALSE)/1,0)</f>
        <v>0</v>
      </c>
      <c r="F195">
        <f>IFERROR(VLOOKUP($B195,Kraftvärmeprod!$B$1:$AH$479,MATCH(F$2,Kraftvärmeprod!$B$1:$AG$1,0),FALSE)/1,0)-IFERROR(VLOOKUP($B195,'Slutlig allokering kvv'!$B$2:$AC$462,MATCH(F$3,'Slutlig allokering kvv'!$B$1:$AJ$1,0),FALSE)/1,0)</f>
        <v>0</v>
      </c>
      <c r="G195">
        <f>IFERROR(VLOOKUP($B195,Kraftvärmeprod!$B$1:$AH$479,MATCH(G$2,Kraftvärmeprod!$B$1:$AG$1,0),FALSE)/1,0)-IFERROR(VLOOKUP($B195,'Slutlig allokering kvv'!$B$2:$AC$462,MATCH(G$3,'Slutlig allokering kvv'!$B$1:$AJ$1,0),FALSE)/1,0)</f>
        <v>0</v>
      </c>
      <c r="H195">
        <f>IFERROR(VLOOKUP($B195,Kraftvärmeprod!$B$1:$AH$479,MATCH(H$2,Kraftvärmeprod!$B$1:$AG$1,0),FALSE)/1,0)-IFERROR(VLOOKUP($B195,'Slutlig allokering kvv'!$B$2:$AC$462,MATCH(H$3,'Slutlig allokering kvv'!$B$1:$AJ$1,0),FALSE)/1,0)</f>
        <v>0</v>
      </c>
      <c r="I195">
        <f>IFERROR(VLOOKUP($B195,Kraftvärmeprod!$B$1:$AH$479,MATCH(I$2,Kraftvärmeprod!$B$1:$AG$1,0),FALSE)/1,0)-IFERROR(VLOOKUP($B195,'Slutlig allokering kvv'!$B$2:$AC$462,MATCH(I$3,'Slutlig allokering kvv'!$B$1:$AJ$1,0),FALSE)/1,0)</f>
        <v>0</v>
      </c>
      <c r="J195">
        <f>IFERROR(VLOOKUP($B195,Kraftvärmeprod!$B$1:$AH$479,MATCH(J$2,Kraftvärmeprod!$B$1:$AG$1,0),FALSE)/1,0)-IFERROR(VLOOKUP($B195,'Slutlig allokering kvv'!$B$2:$AC$462,MATCH(J$3,'Slutlig allokering kvv'!$B$1:$AJ$1,0),FALSE)/1,0)</f>
        <v>0</v>
      </c>
      <c r="K195">
        <f>IFERROR(VLOOKUP($B195,Kraftvärmeprod!$B$1:$AH$479,MATCH(K$2,Kraftvärmeprod!$B$1:$AG$1,0),FALSE)/1,0)-IFERROR(VLOOKUP($B195,'Slutlig allokering kvv'!$B$2:$AC$462,MATCH(K$3,'Slutlig allokering kvv'!$B$1:$AJ$1,0),FALSE)/1,0)</f>
        <v>0</v>
      </c>
      <c r="L195">
        <f>IFERROR(VLOOKUP($B195,Kraftvärmeprod!$B$1:$AH$479,MATCH(L$2,Kraftvärmeprod!$B$1:$AG$1,0),FALSE)/1,0)-IFERROR(VLOOKUP($B195,'Slutlig allokering kvv'!$B$2:$AC$462,MATCH(L$3,'Slutlig allokering kvv'!$B$1:$AJ$1,0),FALSE)/1,0)</f>
        <v>0</v>
      </c>
      <c r="M195" s="40">
        <f>IFERROR(VLOOKUP($B195,Miljö!$B$1:$S$477,MATCH(M$2,Miljö!$B$1:$X$1,0),FALSE)/1,0)-IFERROR(VLOOKUP($B195,'Slutlig allokering kvv'!$B$2:$AC$462,MATCH(M$3,'Slutlig allokering kvv'!$B$1:$AJ$1,0),FALSE)/1,0)</f>
        <v>0</v>
      </c>
      <c r="N195">
        <f>IFERROR(VLOOKUP($B195,Kraftvärmeprod!$B$1:$AH$479,MATCH(N$2,Kraftvärmeprod!$B$1:$AG$1,0),FALSE)/1,0)-IFERROR(VLOOKUP($B195,'Slutlig allokering kvv'!$B$2:$AC$462,MATCH(N$3,'Slutlig allokering kvv'!$B$1:$AJ$1,0),FALSE)/1,0)</f>
        <v>0</v>
      </c>
      <c r="O195">
        <f>IFERROR(VLOOKUP($B195,Kraftvärmeprod!$B$1:$AH$479,MATCH(O$2,Kraftvärmeprod!$B$1:$AG$1,0),FALSE)/1,0)-IFERROR(VLOOKUP($B195,'Slutlig allokering kvv'!$B$2:$AC$462,MATCH(O$3,'Slutlig allokering kvv'!$B$1:$AJ$1,0),FALSE)/1,0)</f>
        <v>0</v>
      </c>
      <c r="P195">
        <f>IFERROR(VLOOKUP($B195,Kraftvärmeprod!$B$1:$AH$479,MATCH(P$2,Kraftvärmeprod!$B$1:$AG$1,0),FALSE)/1,0)-IFERROR(VLOOKUP($B195,'Slutlig allokering kvv'!$B$2:$AC$462,MATCH(P$3,'Slutlig allokering kvv'!$B$1:$AJ$1,0),FALSE)/1,0)</f>
        <v>0</v>
      </c>
      <c r="Q195">
        <f>IFERROR(VLOOKUP($B195,Kraftvärmeprod!$B$1:$AH$479,MATCH(Q$2,Kraftvärmeprod!$B$1:$AG$1,0),FALSE)/1,0)-IFERROR(VLOOKUP($B195,'Slutlig allokering kvv'!$B$2:$AC$462,MATCH(Q$3,'Slutlig allokering kvv'!$B$1:$AJ$1,0),FALSE)/1,0)</f>
        <v>0</v>
      </c>
      <c r="R195">
        <f>IFERROR(VLOOKUP($B195,Kraftvärmeprod!$B$1:$AH$479,MATCH(R$2,Kraftvärmeprod!$B$1:$AG$1,0),FALSE)/1,0)-IFERROR(VLOOKUP($B195,'Slutlig allokering kvv'!$B$2:$AC$462,MATCH(R$3,'Slutlig allokering kvv'!$B$1:$AJ$1,0),FALSE)/1,0)</f>
        <v>0</v>
      </c>
      <c r="S195">
        <f>IFERROR(VLOOKUP($B195,Kraftvärmeprod!$B$1:$AH$479,MATCH(S$2,Kraftvärmeprod!$B$1:$AG$1,0),FALSE)/1,0)-IFERROR(VLOOKUP($B195,'Slutlig allokering kvv'!$B$2:$AC$462,MATCH(S$3,'Slutlig allokering kvv'!$B$1:$AJ$1,0),FALSE)/1,0)</f>
        <v>0</v>
      </c>
      <c r="T195">
        <f>IFERROR(VLOOKUP($B195,Kraftvärmeprod!$B$1:$AH$479,MATCH(T$2,Kraftvärmeprod!$B$1:$AG$1,0),FALSE)/1,0)-IFERROR(VLOOKUP($B195,'Slutlig allokering kvv'!$B$2:$AC$462,MATCH(T$3,'Slutlig allokering kvv'!$B$1:$AJ$1,0),FALSE)/1,0)</f>
        <v>0</v>
      </c>
      <c r="U195">
        <f>IFERROR(VLOOKUP($B195,Kraftvärmeprod!$B$1:$AH$479,MATCH(U$2,Kraftvärmeprod!$B$1:$AG$1,0),FALSE)/1,0)-IFERROR(VLOOKUP($B195,'Slutlig allokering kvv'!$B$2:$AC$462,MATCH(U$3,'Slutlig allokering kvv'!$B$1:$AJ$1,0),FALSE)/1,0)</f>
        <v>0</v>
      </c>
      <c r="V195">
        <f>IFERROR(VLOOKUP($B195,Kraftvärmeprod!$B$1:$AH$479,MATCH(V$2,Kraftvärmeprod!$B$1:$AG$1,0),FALSE)/1,0)-IFERROR(VLOOKUP($B195,'Slutlig allokering kvv'!$B$2:$AC$462,MATCH(V$3,'Slutlig allokering kvv'!$B$1:$AJ$1,0),FALSE)/1,0)</f>
        <v>0</v>
      </c>
      <c r="W195">
        <f>IFERROR(VLOOKUP($B195,Kraftvärmeprod!$B$1:$AH$479,MATCH(W$2,Kraftvärmeprod!$B$1:$AG$1,0),FALSE)/1,0)-IFERROR(VLOOKUP($B195,'Slutlig allokering kvv'!$B$2:$AC$462,MATCH(W$3,'Slutlig allokering kvv'!$B$1:$AJ$1,0),FALSE)/1,0)</f>
        <v>0</v>
      </c>
      <c r="X195">
        <f>IFERROR(VLOOKUP($B195,Kraftvärmeprod!$B$1:$AH$479,MATCH(X$2,Kraftvärmeprod!$B$1:$AG$1,0),FALSE)/1,0)-IFERROR(VLOOKUP($B195,'Slutlig allokering kvv'!$B$2:$AC$462,MATCH(X$3,'Slutlig allokering kvv'!$B$1:$AJ$1,0),FALSE)/1,0)</f>
        <v>0</v>
      </c>
      <c r="Y195">
        <f>IFERROR(VLOOKUP($B195,Kraftvärmeprod!$B$1:$AH$479,MATCH(Y$2,Kraftvärmeprod!$B$1:$AG$1,0),FALSE)/1,0)-IFERROR(VLOOKUP($B195,'Slutlig allokering kvv'!$B$2:$AC$462,MATCH(Y$3,'Slutlig allokering kvv'!$B$1:$AJ$1,0),FALSE)/1,0)</f>
        <v>0</v>
      </c>
      <c r="Z195">
        <f>IFERROR(VLOOKUP($B195,Kraftvärmeprod!$B$1:$AH$479,MATCH(Z$2,Kraftvärmeprod!$B$1:$AG$1,0),FALSE)/1,0)-IFERROR(VLOOKUP($B195,'Slutlig allokering kvv'!$B$2:$AC$462,MATCH(Z$3,'Slutlig allokering kvv'!$B$1:$AJ$1,0),FALSE)/1,0)</f>
        <v>0</v>
      </c>
      <c r="AA195">
        <f>IFERROR(VLOOKUP($B195,Kraftvärmeprod!$B$1:$AH$479,MATCH(AA$2,Kraftvärmeprod!$B$1:$AG$1,0),FALSE)/1,0)-IFERROR(VLOOKUP($B195,'Slutlig allokering kvv'!$B$2:$AC$462,MATCH(AA$3,'Slutlig allokering kvv'!$B$1:$AJ$1,0),FALSE)/1,0)</f>
        <v>0</v>
      </c>
      <c r="AB195">
        <f>IFERROR(VLOOKUP($B195,Kraftvärmeprod!$B$1:$AH$479,MATCH(AB$2,Kraftvärmeprod!$B$1:$AG$1,0),FALSE)/1,0)-IFERROR(VLOOKUP($B195,'Slutlig allokering kvv'!$B$2:$AC$462,MATCH(AB$3,'Slutlig allokering kvv'!$B$1:$AJ$1,0),FALSE)/1,0)</f>
        <v>0</v>
      </c>
      <c r="AE195">
        <f t="shared" si="4"/>
        <v>0</v>
      </c>
      <c r="AG195">
        <f>IFERROR(VLOOKUP(B195,'Slutlig allokering kvv'!$B$2:$AJ$462,MATCH("Summa justerad allokerad tillförd energi (utan hjälpel och rökgaskondensering):",'Slutlig allokering kvv'!$B$1:$AK$1,0),FALSE)/1,"")</f>
        <v>0</v>
      </c>
      <c r="AI195" s="23" t="str">
        <f>IFERROR(1-VLOOKUP(B195,'Slutlig allokering kvv'!$B$2:$AJ$462,MATCH("Andel av bränsle i kvv som allokerats till värme, exklusive rökgaskondensering och hjälpel",'Slutlig allokering kvv'!$B$1:$AK$1,0),FALSE),"")</f>
        <v/>
      </c>
      <c r="AK195" s="23" t="str">
        <f t="shared" si="5"/>
        <v/>
      </c>
    </row>
    <row r="196" spans="1:37" x14ac:dyDescent="0.25">
      <c r="A196" s="2" t="s">
        <v>279</v>
      </c>
      <c r="B196" s="2" t="s">
        <v>280</v>
      </c>
      <c r="C196" s="2">
        <f>IFERROR(VLOOKUP($B196,Kraftvärmeprod!$B$1:$AH$479,MATCH(C$3,Kraftvärmeprod!$B$1:$AG$1,0),FALSE)/1,"")</f>
        <v>67.8</v>
      </c>
      <c r="D196" s="2">
        <f>IFERROR(VLOOKUP($B196,Kraftvärmeprod!$B$1:$AH$479,MATCH(D$3,Kraftvärmeprod!$B$1:$AG$1,0),FALSE)/1,"")</f>
        <v>10.199999999999999</v>
      </c>
      <c r="E196">
        <f>IFERROR(VLOOKUP($B196,Kraftvärmeprod!$B$1:$AH$479,MATCH(E$2,Kraftvärmeprod!$B$1:$AG$1,0),FALSE)/1,0)-IFERROR(VLOOKUP($B196,'Slutlig allokering kvv'!$B$2:$AC$462,MATCH(E$3,'Slutlig allokering kvv'!$B$1:$AJ$1,0),FALSE)/1,0)</f>
        <v>0</v>
      </c>
      <c r="F196">
        <f>IFERROR(VLOOKUP($B196,Kraftvärmeprod!$B$1:$AH$479,MATCH(F$2,Kraftvärmeprod!$B$1:$AG$1,0),FALSE)/1,0)-IFERROR(VLOOKUP($B196,'Slutlig allokering kvv'!$B$2:$AC$462,MATCH(F$3,'Slutlig allokering kvv'!$B$1:$AJ$1,0),FALSE)/1,0)</f>
        <v>0</v>
      </c>
      <c r="G196">
        <f>IFERROR(VLOOKUP($B196,Kraftvärmeprod!$B$1:$AH$479,MATCH(G$2,Kraftvärmeprod!$B$1:$AG$1,0),FALSE)/1,0)-IFERROR(VLOOKUP($B196,'Slutlig allokering kvv'!$B$2:$AC$462,MATCH(G$3,'Slutlig allokering kvv'!$B$1:$AJ$1,0),FALSE)/1,0)</f>
        <v>3.9429999999999996</v>
      </c>
      <c r="H196">
        <f>IFERROR(VLOOKUP($B196,Kraftvärmeprod!$B$1:$AH$479,MATCH(H$2,Kraftvärmeprod!$B$1:$AG$1,0),FALSE)/1,0)-IFERROR(VLOOKUP($B196,'Slutlig allokering kvv'!$B$2:$AC$462,MATCH(H$3,'Slutlig allokering kvv'!$B$1:$AJ$1,0),FALSE)/1,0)</f>
        <v>0</v>
      </c>
      <c r="I196">
        <f>IFERROR(VLOOKUP($B196,Kraftvärmeprod!$B$1:$AH$479,MATCH(I$2,Kraftvärmeprod!$B$1:$AG$1,0),FALSE)/1,0)-IFERROR(VLOOKUP($B196,'Slutlig allokering kvv'!$B$2:$AC$462,MATCH(I$3,'Slutlig allokering kvv'!$B$1:$AJ$1,0),FALSE)/1,0)</f>
        <v>0</v>
      </c>
      <c r="J196">
        <f>IFERROR(VLOOKUP($B196,Kraftvärmeprod!$B$1:$AH$479,MATCH(J$2,Kraftvärmeprod!$B$1:$AG$1,0),FALSE)/1,0)-IFERROR(VLOOKUP($B196,'Slutlig allokering kvv'!$B$2:$AC$462,MATCH(J$3,'Slutlig allokering kvv'!$B$1:$AJ$1,0),FALSE)/1,0)</f>
        <v>0</v>
      </c>
      <c r="K196">
        <f>IFERROR(VLOOKUP($B196,Kraftvärmeprod!$B$1:$AH$479,MATCH(K$2,Kraftvärmeprod!$B$1:$AG$1,0),FALSE)/1,0)-IFERROR(VLOOKUP($B196,'Slutlig allokering kvv'!$B$2:$AC$462,MATCH(K$3,'Slutlig allokering kvv'!$B$1:$AJ$1,0),FALSE)/1,0)</f>
        <v>0</v>
      </c>
      <c r="L196">
        <f>IFERROR(VLOOKUP($B196,Kraftvärmeprod!$B$1:$AH$479,MATCH(L$2,Kraftvärmeprod!$B$1:$AG$1,0),FALSE)/1,0)-IFERROR(VLOOKUP($B196,'Slutlig allokering kvv'!$B$2:$AC$462,MATCH(L$3,'Slutlig allokering kvv'!$B$1:$AJ$1,0),FALSE)/1,0)</f>
        <v>14.082099999999997</v>
      </c>
      <c r="M196" s="40">
        <f>IFERROR(VLOOKUP($B196,Miljö!$B$1:$S$477,MATCH(M$2,Miljö!$B$1:$X$1,0),FALSE)/1,0)-IFERROR(VLOOKUP($B196,'Slutlig allokering kvv'!$B$2:$AC$462,MATCH(M$3,'Slutlig allokering kvv'!$B$1:$AJ$1,0),FALSE)/1,0)</f>
        <v>0.76043000000000016</v>
      </c>
      <c r="N196">
        <f>IFERROR(VLOOKUP($B196,Kraftvärmeprod!$B$1:$AH$479,MATCH(N$2,Kraftvärmeprod!$B$1:$AG$1,0),FALSE)/1,0)-IFERROR(VLOOKUP($B196,'Slutlig allokering kvv'!$B$2:$AC$462,MATCH(N$3,'Slutlig allokering kvv'!$B$1:$AJ$1,0),FALSE)/1,0)</f>
        <v>0</v>
      </c>
      <c r="O196">
        <f>IFERROR(VLOOKUP($B196,Kraftvärmeprod!$B$1:$AH$479,MATCH(O$2,Kraftvärmeprod!$B$1:$AG$1,0),FALSE)/1,0)-IFERROR(VLOOKUP($B196,'Slutlig allokering kvv'!$B$2:$AC$462,MATCH(O$3,'Slutlig allokering kvv'!$B$1:$AJ$1,0),FALSE)/1,0)</f>
        <v>0</v>
      </c>
      <c r="P196">
        <f>IFERROR(VLOOKUP($B196,Kraftvärmeprod!$B$1:$AH$479,MATCH(P$2,Kraftvärmeprod!$B$1:$AG$1,0),FALSE)/1,0)-IFERROR(VLOOKUP($B196,'Slutlig allokering kvv'!$B$2:$AC$462,MATCH(P$3,'Slutlig allokering kvv'!$B$1:$AJ$1,0),FALSE)/1,0)</f>
        <v>0</v>
      </c>
      <c r="Q196">
        <f>IFERROR(VLOOKUP($B196,Kraftvärmeprod!$B$1:$AH$479,MATCH(Q$2,Kraftvärmeprod!$B$1:$AG$1,0),FALSE)/1,0)-IFERROR(VLOOKUP($B196,'Slutlig allokering kvv'!$B$2:$AC$462,MATCH(Q$3,'Slutlig allokering kvv'!$B$1:$AJ$1,0),FALSE)/1,0)</f>
        <v>0</v>
      </c>
      <c r="R196">
        <f>IFERROR(VLOOKUP($B196,Kraftvärmeprod!$B$1:$AH$479,MATCH(R$2,Kraftvärmeprod!$B$1:$AG$1,0),FALSE)/1,0)-IFERROR(VLOOKUP($B196,'Slutlig allokering kvv'!$B$2:$AC$462,MATCH(R$3,'Slutlig allokering kvv'!$B$1:$AJ$1,0),FALSE)/1,0)</f>
        <v>7.3227000000000011</v>
      </c>
      <c r="S196">
        <f>IFERROR(VLOOKUP($B196,Kraftvärmeprod!$B$1:$AH$479,MATCH(S$2,Kraftvärmeprod!$B$1:$AG$1,0),FALSE)/1,0)-IFERROR(VLOOKUP($B196,'Slutlig allokering kvv'!$B$2:$AC$462,MATCH(S$3,'Slutlig allokering kvv'!$B$1:$AJ$1,0),FALSE)/1,0)</f>
        <v>0</v>
      </c>
      <c r="T196">
        <f>IFERROR(VLOOKUP($B196,Kraftvärmeprod!$B$1:$AH$479,MATCH(T$2,Kraftvärmeprod!$B$1:$AG$1,0),FALSE)/1,0)-IFERROR(VLOOKUP($B196,'Slutlig allokering kvv'!$B$2:$AC$462,MATCH(T$3,'Slutlig allokering kvv'!$B$1:$AJ$1,0),FALSE)/1,0)</f>
        <v>0</v>
      </c>
      <c r="U196">
        <f>IFERROR(VLOOKUP($B196,Kraftvärmeprod!$B$1:$AH$479,MATCH(U$2,Kraftvärmeprod!$B$1:$AG$1,0),FALSE)/1,0)-IFERROR(VLOOKUP($B196,'Slutlig allokering kvv'!$B$2:$AC$462,MATCH(U$3,'Slutlig allokering kvv'!$B$1:$AJ$1,0),FALSE)/1,0)</f>
        <v>0</v>
      </c>
      <c r="V196">
        <f>IFERROR(VLOOKUP($B196,Kraftvärmeprod!$B$1:$AH$479,MATCH(V$2,Kraftvärmeprod!$B$1:$AG$1,0),FALSE)/1,0)-IFERROR(VLOOKUP($B196,'Slutlig allokering kvv'!$B$2:$AC$462,MATCH(V$3,'Slutlig allokering kvv'!$B$1:$AJ$1,0),FALSE)/1,0)</f>
        <v>0</v>
      </c>
      <c r="W196">
        <f>IFERROR(VLOOKUP($B196,Kraftvärmeprod!$B$1:$AH$479,MATCH(W$2,Kraftvärmeprod!$B$1:$AG$1,0),FALSE)/1,0)-IFERROR(VLOOKUP($B196,'Slutlig allokering kvv'!$B$2:$AC$462,MATCH(W$3,'Slutlig allokering kvv'!$B$1:$AJ$1,0),FALSE)/1,0)</f>
        <v>0</v>
      </c>
      <c r="X196">
        <f>IFERROR(VLOOKUP($B196,Kraftvärmeprod!$B$1:$AH$479,MATCH(X$2,Kraftvärmeprod!$B$1:$AG$1,0),FALSE)/1,0)-IFERROR(VLOOKUP($B196,'Slutlig allokering kvv'!$B$2:$AC$462,MATCH(X$3,'Slutlig allokering kvv'!$B$1:$AJ$1,0),FALSE)/1,0)</f>
        <v>0</v>
      </c>
      <c r="Y196">
        <f>IFERROR(VLOOKUP($B196,Kraftvärmeprod!$B$1:$AH$479,MATCH(Y$2,Kraftvärmeprod!$B$1:$AG$1,0),FALSE)/1,0)-IFERROR(VLOOKUP($B196,'Slutlig allokering kvv'!$B$2:$AC$462,MATCH(Y$3,'Slutlig allokering kvv'!$B$1:$AJ$1,0),FALSE)/1,0)</f>
        <v>0</v>
      </c>
      <c r="Z196">
        <f>IFERROR(VLOOKUP($B196,Kraftvärmeprod!$B$1:$AH$479,MATCH(Z$2,Kraftvärmeprod!$B$1:$AG$1,0),FALSE)/1,0)-IFERROR(VLOOKUP($B196,'Slutlig allokering kvv'!$B$2:$AC$462,MATCH(Z$3,'Slutlig allokering kvv'!$B$1:$AJ$1,0),FALSE)/1,0)</f>
        <v>0</v>
      </c>
      <c r="AA196">
        <f>IFERROR(VLOOKUP($B196,Kraftvärmeprod!$B$1:$AH$479,MATCH(AA$2,Kraftvärmeprod!$B$1:$AG$1,0),FALSE)/1,0)-IFERROR(VLOOKUP($B196,'Slutlig allokering kvv'!$B$2:$AC$462,MATCH(AA$3,'Slutlig allokering kvv'!$B$1:$AJ$1,0),FALSE)/1,0)</f>
        <v>0</v>
      </c>
      <c r="AB196">
        <f>IFERROR(VLOOKUP($B196,Kraftvärmeprod!$B$1:$AH$479,MATCH(AB$2,Kraftvärmeprod!$B$1:$AG$1,0),FALSE)/1,0)-IFERROR(VLOOKUP($B196,'Slutlig allokering kvv'!$B$2:$AC$462,MATCH(AB$3,'Slutlig allokering kvv'!$B$1:$AJ$1,0),FALSE)/1,0)</f>
        <v>0</v>
      </c>
      <c r="AE196">
        <f t="shared" si="4"/>
        <v>25.347799999999996</v>
      </c>
      <c r="AG196">
        <f>IFERROR(VLOOKUP(B196,'Slutlig allokering kvv'!$B$2:$AJ$462,MATCH("Summa justerad allokerad tillförd energi (utan hjälpel och rökgaskondensering):",'Slutlig allokering kvv'!$B$1:$AK$1,0),FALSE)/1,"")</f>
        <v>64.652200000000008</v>
      </c>
      <c r="AI196" s="23">
        <f>IFERROR(1-VLOOKUP(B196,'Slutlig allokering kvv'!$B$2:$AJ$462,MATCH("Andel av bränsle i kvv som allokerats till värme, exklusive rökgaskondensering och hjälpel",'Slutlig allokering kvv'!$B$1:$AK$1,0),FALSE),"")</f>
        <v>0.28164222222222213</v>
      </c>
      <c r="AK196" s="23">
        <f t="shared" si="5"/>
        <v>0.28164222222222218</v>
      </c>
    </row>
    <row r="197" spans="1:37" x14ac:dyDescent="0.25">
      <c r="A197" s="2" t="s">
        <v>279</v>
      </c>
      <c r="B197" s="2" t="s">
        <v>281</v>
      </c>
      <c r="C197" s="2" t="str">
        <f>IFERROR(VLOOKUP($B197,Kraftvärmeprod!$B$1:$AH$479,MATCH(C$3,Kraftvärmeprod!$B$1:$AG$1,0),FALSE)/1,"")</f>
        <v/>
      </c>
      <c r="D197" s="2" t="str">
        <f>IFERROR(VLOOKUP($B197,Kraftvärmeprod!$B$1:$AH$479,MATCH(D$3,Kraftvärmeprod!$B$1:$AG$1,0),FALSE)/1,"")</f>
        <v/>
      </c>
      <c r="E197">
        <f>IFERROR(VLOOKUP($B197,Kraftvärmeprod!$B$1:$AH$479,MATCH(E$2,Kraftvärmeprod!$B$1:$AG$1,0),FALSE)/1,0)-IFERROR(VLOOKUP($B197,'Slutlig allokering kvv'!$B$2:$AC$462,MATCH(E$3,'Slutlig allokering kvv'!$B$1:$AJ$1,0),FALSE)/1,0)</f>
        <v>0</v>
      </c>
      <c r="F197">
        <f>IFERROR(VLOOKUP($B197,Kraftvärmeprod!$B$1:$AH$479,MATCH(F$2,Kraftvärmeprod!$B$1:$AG$1,0),FALSE)/1,0)-IFERROR(VLOOKUP($B197,'Slutlig allokering kvv'!$B$2:$AC$462,MATCH(F$3,'Slutlig allokering kvv'!$B$1:$AJ$1,0),FALSE)/1,0)</f>
        <v>0</v>
      </c>
      <c r="G197">
        <f>IFERROR(VLOOKUP($B197,Kraftvärmeprod!$B$1:$AH$479,MATCH(G$2,Kraftvärmeprod!$B$1:$AG$1,0),FALSE)/1,0)-IFERROR(VLOOKUP($B197,'Slutlig allokering kvv'!$B$2:$AC$462,MATCH(G$3,'Slutlig allokering kvv'!$B$1:$AJ$1,0),FALSE)/1,0)</f>
        <v>0</v>
      </c>
      <c r="H197">
        <f>IFERROR(VLOOKUP($B197,Kraftvärmeprod!$B$1:$AH$479,MATCH(H$2,Kraftvärmeprod!$B$1:$AG$1,0),FALSE)/1,0)-IFERROR(VLOOKUP($B197,'Slutlig allokering kvv'!$B$2:$AC$462,MATCH(H$3,'Slutlig allokering kvv'!$B$1:$AJ$1,0),FALSE)/1,0)</f>
        <v>0</v>
      </c>
      <c r="I197">
        <f>IFERROR(VLOOKUP($B197,Kraftvärmeprod!$B$1:$AH$479,MATCH(I$2,Kraftvärmeprod!$B$1:$AG$1,0),FALSE)/1,0)-IFERROR(VLOOKUP($B197,'Slutlig allokering kvv'!$B$2:$AC$462,MATCH(I$3,'Slutlig allokering kvv'!$B$1:$AJ$1,0),FALSE)/1,0)</f>
        <v>0</v>
      </c>
      <c r="J197">
        <f>IFERROR(VLOOKUP($B197,Kraftvärmeprod!$B$1:$AH$479,MATCH(J$2,Kraftvärmeprod!$B$1:$AG$1,0),FALSE)/1,0)-IFERROR(VLOOKUP($B197,'Slutlig allokering kvv'!$B$2:$AC$462,MATCH(J$3,'Slutlig allokering kvv'!$B$1:$AJ$1,0),FALSE)/1,0)</f>
        <v>0</v>
      </c>
      <c r="K197">
        <f>IFERROR(VLOOKUP($B197,Kraftvärmeprod!$B$1:$AH$479,MATCH(K$2,Kraftvärmeprod!$B$1:$AG$1,0),FALSE)/1,0)-IFERROR(VLOOKUP($B197,'Slutlig allokering kvv'!$B$2:$AC$462,MATCH(K$3,'Slutlig allokering kvv'!$B$1:$AJ$1,0),FALSE)/1,0)</f>
        <v>0</v>
      </c>
      <c r="L197">
        <f>IFERROR(VLOOKUP($B197,Kraftvärmeprod!$B$1:$AH$479,MATCH(L$2,Kraftvärmeprod!$B$1:$AG$1,0),FALSE)/1,0)-IFERROR(VLOOKUP($B197,'Slutlig allokering kvv'!$B$2:$AC$462,MATCH(L$3,'Slutlig allokering kvv'!$B$1:$AJ$1,0),FALSE)/1,0)</f>
        <v>0</v>
      </c>
      <c r="M197" s="40">
        <f>IFERROR(VLOOKUP($B197,Miljö!$B$1:$S$477,MATCH(M$2,Miljö!$B$1:$X$1,0),FALSE)/1,0)-IFERROR(VLOOKUP($B197,'Slutlig allokering kvv'!$B$2:$AC$462,MATCH(M$3,'Slutlig allokering kvv'!$B$1:$AJ$1,0),FALSE)/1,0)</f>
        <v>0</v>
      </c>
      <c r="N197">
        <f>IFERROR(VLOOKUP($B197,Kraftvärmeprod!$B$1:$AH$479,MATCH(N$2,Kraftvärmeprod!$B$1:$AG$1,0),FALSE)/1,0)-IFERROR(VLOOKUP($B197,'Slutlig allokering kvv'!$B$2:$AC$462,MATCH(N$3,'Slutlig allokering kvv'!$B$1:$AJ$1,0),FALSE)/1,0)</f>
        <v>0</v>
      </c>
      <c r="O197">
        <f>IFERROR(VLOOKUP($B197,Kraftvärmeprod!$B$1:$AH$479,MATCH(O$2,Kraftvärmeprod!$B$1:$AG$1,0),FALSE)/1,0)-IFERROR(VLOOKUP($B197,'Slutlig allokering kvv'!$B$2:$AC$462,MATCH(O$3,'Slutlig allokering kvv'!$B$1:$AJ$1,0),FALSE)/1,0)</f>
        <v>0</v>
      </c>
      <c r="P197">
        <f>IFERROR(VLOOKUP($B197,Kraftvärmeprod!$B$1:$AH$479,MATCH(P$2,Kraftvärmeprod!$B$1:$AG$1,0),FALSE)/1,0)-IFERROR(VLOOKUP($B197,'Slutlig allokering kvv'!$B$2:$AC$462,MATCH(P$3,'Slutlig allokering kvv'!$B$1:$AJ$1,0),FALSE)/1,0)</f>
        <v>0</v>
      </c>
      <c r="Q197">
        <f>IFERROR(VLOOKUP($B197,Kraftvärmeprod!$B$1:$AH$479,MATCH(Q$2,Kraftvärmeprod!$B$1:$AG$1,0),FALSE)/1,0)-IFERROR(VLOOKUP($B197,'Slutlig allokering kvv'!$B$2:$AC$462,MATCH(Q$3,'Slutlig allokering kvv'!$B$1:$AJ$1,0),FALSE)/1,0)</f>
        <v>0</v>
      </c>
      <c r="R197">
        <f>IFERROR(VLOOKUP($B197,Kraftvärmeprod!$B$1:$AH$479,MATCH(R$2,Kraftvärmeprod!$B$1:$AG$1,0),FALSE)/1,0)-IFERROR(VLOOKUP($B197,'Slutlig allokering kvv'!$B$2:$AC$462,MATCH(R$3,'Slutlig allokering kvv'!$B$1:$AJ$1,0),FALSE)/1,0)</f>
        <v>0</v>
      </c>
      <c r="S197">
        <f>IFERROR(VLOOKUP($B197,Kraftvärmeprod!$B$1:$AH$479,MATCH(S$2,Kraftvärmeprod!$B$1:$AG$1,0),FALSE)/1,0)-IFERROR(VLOOKUP($B197,'Slutlig allokering kvv'!$B$2:$AC$462,MATCH(S$3,'Slutlig allokering kvv'!$B$1:$AJ$1,0),FALSE)/1,0)</f>
        <v>0</v>
      </c>
      <c r="T197">
        <f>IFERROR(VLOOKUP($B197,Kraftvärmeprod!$B$1:$AH$479,MATCH(T$2,Kraftvärmeprod!$B$1:$AG$1,0),FALSE)/1,0)-IFERROR(VLOOKUP($B197,'Slutlig allokering kvv'!$B$2:$AC$462,MATCH(T$3,'Slutlig allokering kvv'!$B$1:$AJ$1,0),FALSE)/1,0)</f>
        <v>0</v>
      </c>
      <c r="U197">
        <f>IFERROR(VLOOKUP($B197,Kraftvärmeprod!$B$1:$AH$479,MATCH(U$2,Kraftvärmeprod!$B$1:$AG$1,0),FALSE)/1,0)-IFERROR(VLOOKUP($B197,'Slutlig allokering kvv'!$B$2:$AC$462,MATCH(U$3,'Slutlig allokering kvv'!$B$1:$AJ$1,0),FALSE)/1,0)</f>
        <v>0</v>
      </c>
      <c r="V197">
        <f>IFERROR(VLOOKUP($B197,Kraftvärmeprod!$B$1:$AH$479,MATCH(V$2,Kraftvärmeprod!$B$1:$AG$1,0),FALSE)/1,0)-IFERROR(VLOOKUP($B197,'Slutlig allokering kvv'!$B$2:$AC$462,MATCH(V$3,'Slutlig allokering kvv'!$B$1:$AJ$1,0),FALSE)/1,0)</f>
        <v>0</v>
      </c>
      <c r="W197">
        <f>IFERROR(VLOOKUP($B197,Kraftvärmeprod!$B$1:$AH$479,MATCH(W$2,Kraftvärmeprod!$B$1:$AG$1,0),FALSE)/1,0)-IFERROR(VLOOKUP($B197,'Slutlig allokering kvv'!$B$2:$AC$462,MATCH(W$3,'Slutlig allokering kvv'!$B$1:$AJ$1,0),FALSE)/1,0)</f>
        <v>0</v>
      </c>
      <c r="X197">
        <f>IFERROR(VLOOKUP($B197,Kraftvärmeprod!$B$1:$AH$479,MATCH(X$2,Kraftvärmeprod!$B$1:$AG$1,0),FALSE)/1,0)-IFERROR(VLOOKUP($B197,'Slutlig allokering kvv'!$B$2:$AC$462,MATCH(X$3,'Slutlig allokering kvv'!$B$1:$AJ$1,0),FALSE)/1,0)</f>
        <v>0</v>
      </c>
      <c r="Y197">
        <f>IFERROR(VLOOKUP($B197,Kraftvärmeprod!$B$1:$AH$479,MATCH(Y$2,Kraftvärmeprod!$B$1:$AG$1,0),FALSE)/1,0)-IFERROR(VLOOKUP($B197,'Slutlig allokering kvv'!$B$2:$AC$462,MATCH(Y$3,'Slutlig allokering kvv'!$B$1:$AJ$1,0),FALSE)/1,0)</f>
        <v>0</v>
      </c>
      <c r="Z197">
        <f>IFERROR(VLOOKUP($B197,Kraftvärmeprod!$B$1:$AH$479,MATCH(Z$2,Kraftvärmeprod!$B$1:$AG$1,0),FALSE)/1,0)-IFERROR(VLOOKUP($B197,'Slutlig allokering kvv'!$B$2:$AC$462,MATCH(Z$3,'Slutlig allokering kvv'!$B$1:$AJ$1,0),FALSE)/1,0)</f>
        <v>0</v>
      </c>
      <c r="AA197">
        <f>IFERROR(VLOOKUP($B197,Kraftvärmeprod!$B$1:$AH$479,MATCH(AA$2,Kraftvärmeprod!$B$1:$AG$1,0),FALSE)/1,0)-IFERROR(VLOOKUP($B197,'Slutlig allokering kvv'!$B$2:$AC$462,MATCH(AA$3,'Slutlig allokering kvv'!$B$1:$AJ$1,0),FALSE)/1,0)</f>
        <v>0</v>
      </c>
      <c r="AB197">
        <f>IFERROR(VLOOKUP($B197,Kraftvärmeprod!$B$1:$AH$479,MATCH(AB$2,Kraftvärmeprod!$B$1:$AG$1,0),FALSE)/1,0)-IFERROR(VLOOKUP($B197,'Slutlig allokering kvv'!$B$2:$AC$462,MATCH(AB$3,'Slutlig allokering kvv'!$B$1:$AJ$1,0),FALSE)/1,0)</f>
        <v>0</v>
      </c>
      <c r="AE197">
        <f t="shared" si="4"/>
        <v>0</v>
      </c>
      <c r="AG197">
        <f>IFERROR(VLOOKUP(B197,'Slutlig allokering kvv'!$B$2:$AJ$462,MATCH("Summa justerad allokerad tillförd energi (utan hjälpel och rökgaskondensering):",'Slutlig allokering kvv'!$B$1:$AK$1,0),FALSE)/1,"")</f>
        <v>0</v>
      </c>
      <c r="AI197" s="23" t="str">
        <f>IFERROR(1-VLOOKUP(B197,'Slutlig allokering kvv'!$B$2:$AJ$462,MATCH("Andel av bränsle i kvv som allokerats till värme, exklusive rökgaskondensering och hjälpel",'Slutlig allokering kvv'!$B$1:$AK$1,0),FALSE),"")</f>
        <v/>
      </c>
      <c r="AK197" s="23" t="str">
        <f t="shared" si="5"/>
        <v/>
      </c>
    </row>
    <row r="198" spans="1:37" x14ac:dyDescent="0.25">
      <c r="A198" s="2" t="s">
        <v>279</v>
      </c>
      <c r="B198" s="2" t="s">
        <v>282</v>
      </c>
      <c r="C198" s="2" t="str">
        <f>IFERROR(VLOOKUP($B198,Kraftvärmeprod!$B$1:$AH$479,MATCH(C$3,Kraftvärmeprod!$B$1:$AG$1,0),FALSE)/1,"")</f>
        <v/>
      </c>
      <c r="D198" s="2" t="str">
        <f>IFERROR(VLOOKUP($B198,Kraftvärmeprod!$B$1:$AH$479,MATCH(D$3,Kraftvärmeprod!$B$1:$AG$1,0),FALSE)/1,"")</f>
        <v/>
      </c>
      <c r="E198">
        <f>IFERROR(VLOOKUP($B198,Kraftvärmeprod!$B$1:$AH$479,MATCH(E$2,Kraftvärmeprod!$B$1:$AG$1,0),FALSE)/1,0)-IFERROR(VLOOKUP($B198,'Slutlig allokering kvv'!$B$2:$AC$462,MATCH(E$3,'Slutlig allokering kvv'!$B$1:$AJ$1,0),FALSE)/1,0)</f>
        <v>0</v>
      </c>
      <c r="F198">
        <f>IFERROR(VLOOKUP($B198,Kraftvärmeprod!$B$1:$AH$479,MATCH(F$2,Kraftvärmeprod!$B$1:$AG$1,0),FALSE)/1,0)-IFERROR(VLOOKUP($B198,'Slutlig allokering kvv'!$B$2:$AC$462,MATCH(F$3,'Slutlig allokering kvv'!$B$1:$AJ$1,0),FALSE)/1,0)</f>
        <v>0</v>
      </c>
      <c r="G198">
        <f>IFERROR(VLOOKUP($B198,Kraftvärmeprod!$B$1:$AH$479,MATCH(G$2,Kraftvärmeprod!$B$1:$AG$1,0),FALSE)/1,0)-IFERROR(VLOOKUP($B198,'Slutlig allokering kvv'!$B$2:$AC$462,MATCH(G$3,'Slutlig allokering kvv'!$B$1:$AJ$1,0),FALSE)/1,0)</f>
        <v>0</v>
      </c>
      <c r="H198">
        <f>IFERROR(VLOOKUP($B198,Kraftvärmeprod!$B$1:$AH$479,MATCH(H$2,Kraftvärmeprod!$B$1:$AG$1,0),FALSE)/1,0)-IFERROR(VLOOKUP($B198,'Slutlig allokering kvv'!$B$2:$AC$462,MATCH(H$3,'Slutlig allokering kvv'!$B$1:$AJ$1,0),FALSE)/1,0)</f>
        <v>0</v>
      </c>
      <c r="I198">
        <f>IFERROR(VLOOKUP($B198,Kraftvärmeprod!$B$1:$AH$479,MATCH(I$2,Kraftvärmeprod!$B$1:$AG$1,0),FALSE)/1,0)-IFERROR(VLOOKUP($B198,'Slutlig allokering kvv'!$B$2:$AC$462,MATCH(I$3,'Slutlig allokering kvv'!$B$1:$AJ$1,0),FALSE)/1,0)</f>
        <v>0</v>
      </c>
      <c r="J198">
        <f>IFERROR(VLOOKUP($B198,Kraftvärmeprod!$B$1:$AH$479,MATCH(J$2,Kraftvärmeprod!$B$1:$AG$1,0),FALSE)/1,0)-IFERROR(VLOOKUP($B198,'Slutlig allokering kvv'!$B$2:$AC$462,MATCH(J$3,'Slutlig allokering kvv'!$B$1:$AJ$1,0),FALSE)/1,0)</f>
        <v>0</v>
      </c>
      <c r="K198">
        <f>IFERROR(VLOOKUP($B198,Kraftvärmeprod!$B$1:$AH$479,MATCH(K$2,Kraftvärmeprod!$B$1:$AG$1,0),FALSE)/1,0)-IFERROR(VLOOKUP($B198,'Slutlig allokering kvv'!$B$2:$AC$462,MATCH(K$3,'Slutlig allokering kvv'!$B$1:$AJ$1,0),FALSE)/1,0)</f>
        <v>0</v>
      </c>
      <c r="L198">
        <f>IFERROR(VLOOKUP($B198,Kraftvärmeprod!$B$1:$AH$479,MATCH(L$2,Kraftvärmeprod!$B$1:$AG$1,0),FALSE)/1,0)-IFERROR(VLOOKUP($B198,'Slutlig allokering kvv'!$B$2:$AC$462,MATCH(L$3,'Slutlig allokering kvv'!$B$1:$AJ$1,0),FALSE)/1,0)</f>
        <v>0</v>
      </c>
      <c r="M198" s="40">
        <f>IFERROR(VLOOKUP($B198,Miljö!$B$1:$S$477,MATCH(M$2,Miljö!$B$1:$X$1,0),FALSE)/1,0)-IFERROR(VLOOKUP($B198,'Slutlig allokering kvv'!$B$2:$AC$462,MATCH(M$3,'Slutlig allokering kvv'!$B$1:$AJ$1,0),FALSE)/1,0)</f>
        <v>0</v>
      </c>
      <c r="N198">
        <f>IFERROR(VLOOKUP($B198,Kraftvärmeprod!$B$1:$AH$479,MATCH(N$2,Kraftvärmeprod!$B$1:$AG$1,0),FALSE)/1,0)-IFERROR(VLOOKUP($B198,'Slutlig allokering kvv'!$B$2:$AC$462,MATCH(N$3,'Slutlig allokering kvv'!$B$1:$AJ$1,0),FALSE)/1,0)</f>
        <v>0</v>
      </c>
      <c r="O198">
        <f>IFERROR(VLOOKUP($B198,Kraftvärmeprod!$B$1:$AH$479,MATCH(O$2,Kraftvärmeprod!$B$1:$AG$1,0),FALSE)/1,0)-IFERROR(VLOOKUP($B198,'Slutlig allokering kvv'!$B$2:$AC$462,MATCH(O$3,'Slutlig allokering kvv'!$B$1:$AJ$1,0),FALSE)/1,0)</f>
        <v>0</v>
      </c>
      <c r="P198">
        <f>IFERROR(VLOOKUP($B198,Kraftvärmeprod!$B$1:$AH$479,MATCH(P$2,Kraftvärmeprod!$B$1:$AG$1,0),FALSE)/1,0)-IFERROR(VLOOKUP($B198,'Slutlig allokering kvv'!$B$2:$AC$462,MATCH(P$3,'Slutlig allokering kvv'!$B$1:$AJ$1,0),FALSE)/1,0)</f>
        <v>0</v>
      </c>
      <c r="Q198">
        <f>IFERROR(VLOOKUP($B198,Kraftvärmeprod!$B$1:$AH$479,MATCH(Q$2,Kraftvärmeprod!$B$1:$AG$1,0),FALSE)/1,0)-IFERROR(VLOOKUP($B198,'Slutlig allokering kvv'!$B$2:$AC$462,MATCH(Q$3,'Slutlig allokering kvv'!$B$1:$AJ$1,0),FALSE)/1,0)</f>
        <v>0</v>
      </c>
      <c r="R198">
        <f>IFERROR(VLOOKUP($B198,Kraftvärmeprod!$B$1:$AH$479,MATCH(R$2,Kraftvärmeprod!$B$1:$AG$1,0),FALSE)/1,0)-IFERROR(VLOOKUP($B198,'Slutlig allokering kvv'!$B$2:$AC$462,MATCH(R$3,'Slutlig allokering kvv'!$B$1:$AJ$1,0),FALSE)/1,0)</f>
        <v>0</v>
      </c>
      <c r="S198">
        <f>IFERROR(VLOOKUP($B198,Kraftvärmeprod!$B$1:$AH$479,MATCH(S$2,Kraftvärmeprod!$B$1:$AG$1,0),FALSE)/1,0)-IFERROR(VLOOKUP($B198,'Slutlig allokering kvv'!$B$2:$AC$462,MATCH(S$3,'Slutlig allokering kvv'!$B$1:$AJ$1,0),FALSE)/1,0)</f>
        <v>0</v>
      </c>
      <c r="T198">
        <f>IFERROR(VLOOKUP($B198,Kraftvärmeprod!$B$1:$AH$479,MATCH(T$2,Kraftvärmeprod!$B$1:$AG$1,0),FALSE)/1,0)-IFERROR(VLOOKUP($B198,'Slutlig allokering kvv'!$B$2:$AC$462,MATCH(T$3,'Slutlig allokering kvv'!$B$1:$AJ$1,0),FALSE)/1,0)</f>
        <v>0</v>
      </c>
      <c r="U198">
        <f>IFERROR(VLOOKUP($B198,Kraftvärmeprod!$B$1:$AH$479,MATCH(U$2,Kraftvärmeprod!$B$1:$AG$1,0),FALSE)/1,0)-IFERROR(VLOOKUP($B198,'Slutlig allokering kvv'!$B$2:$AC$462,MATCH(U$3,'Slutlig allokering kvv'!$B$1:$AJ$1,0),FALSE)/1,0)</f>
        <v>0</v>
      </c>
      <c r="V198">
        <f>IFERROR(VLOOKUP($B198,Kraftvärmeprod!$B$1:$AH$479,MATCH(V$2,Kraftvärmeprod!$B$1:$AG$1,0),FALSE)/1,0)-IFERROR(VLOOKUP($B198,'Slutlig allokering kvv'!$B$2:$AC$462,MATCH(V$3,'Slutlig allokering kvv'!$B$1:$AJ$1,0),FALSE)/1,0)</f>
        <v>0</v>
      </c>
      <c r="W198">
        <f>IFERROR(VLOOKUP($B198,Kraftvärmeprod!$B$1:$AH$479,MATCH(W$2,Kraftvärmeprod!$B$1:$AG$1,0),FALSE)/1,0)-IFERROR(VLOOKUP($B198,'Slutlig allokering kvv'!$B$2:$AC$462,MATCH(W$3,'Slutlig allokering kvv'!$B$1:$AJ$1,0),FALSE)/1,0)</f>
        <v>0</v>
      </c>
      <c r="X198">
        <f>IFERROR(VLOOKUP($B198,Kraftvärmeprod!$B$1:$AH$479,MATCH(X$2,Kraftvärmeprod!$B$1:$AG$1,0),FALSE)/1,0)-IFERROR(VLOOKUP($B198,'Slutlig allokering kvv'!$B$2:$AC$462,MATCH(X$3,'Slutlig allokering kvv'!$B$1:$AJ$1,0),FALSE)/1,0)</f>
        <v>0</v>
      </c>
      <c r="Y198">
        <f>IFERROR(VLOOKUP($B198,Kraftvärmeprod!$B$1:$AH$479,MATCH(Y$2,Kraftvärmeprod!$B$1:$AG$1,0),FALSE)/1,0)-IFERROR(VLOOKUP($B198,'Slutlig allokering kvv'!$B$2:$AC$462,MATCH(Y$3,'Slutlig allokering kvv'!$B$1:$AJ$1,0),FALSE)/1,0)</f>
        <v>0</v>
      </c>
      <c r="Z198">
        <f>IFERROR(VLOOKUP($B198,Kraftvärmeprod!$B$1:$AH$479,MATCH(Z$2,Kraftvärmeprod!$B$1:$AG$1,0),FALSE)/1,0)-IFERROR(VLOOKUP($B198,'Slutlig allokering kvv'!$B$2:$AC$462,MATCH(Z$3,'Slutlig allokering kvv'!$B$1:$AJ$1,0),FALSE)/1,0)</f>
        <v>0</v>
      </c>
      <c r="AA198">
        <f>IFERROR(VLOOKUP($B198,Kraftvärmeprod!$B$1:$AH$479,MATCH(AA$2,Kraftvärmeprod!$B$1:$AG$1,0),FALSE)/1,0)-IFERROR(VLOOKUP($B198,'Slutlig allokering kvv'!$B$2:$AC$462,MATCH(AA$3,'Slutlig allokering kvv'!$B$1:$AJ$1,0),FALSE)/1,0)</f>
        <v>0</v>
      </c>
      <c r="AB198">
        <f>IFERROR(VLOOKUP($B198,Kraftvärmeprod!$B$1:$AH$479,MATCH(AB$2,Kraftvärmeprod!$B$1:$AG$1,0),FALSE)/1,0)-IFERROR(VLOOKUP($B198,'Slutlig allokering kvv'!$B$2:$AC$462,MATCH(AB$3,'Slutlig allokering kvv'!$B$1:$AJ$1,0),FALSE)/1,0)</f>
        <v>0</v>
      </c>
      <c r="AE198">
        <f t="shared" ref="AE198:AE261" si="6">SUM(E198:AB198)-M198</f>
        <v>0</v>
      </c>
      <c r="AG198">
        <f>IFERROR(VLOOKUP(B198,'Slutlig allokering kvv'!$B$2:$AJ$462,MATCH("Summa justerad allokerad tillförd energi (utan hjälpel och rökgaskondensering):",'Slutlig allokering kvv'!$B$1:$AK$1,0),FALSE)/1,"")</f>
        <v>0</v>
      </c>
      <c r="AI198" s="23" t="str">
        <f>IFERROR(1-VLOOKUP(B198,'Slutlig allokering kvv'!$B$2:$AJ$462,MATCH("Andel av bränsle i kvv som allokerats till värme, exklusive rökgaskondensering och hjälpel",'Slutlig allokering kvv'!$B$1:$AK$1,0),FALSE),"")</f>
        <v/>
      </c>
      <c r="AK198" s="23" t="str">
        <f t="shared" ref="AK198:AK261" si="7">IFERROR(AE198/(AE198+AG198),"")</f>
        <v/>
      </c>
    </row>
    <row r="199" spans="1:37" x14ac:dyDescent="0.25">
      <c r="A199" s="2" t="s">
        <v>283</v>
      </c>
      <c r="B199" s="2" t="s">
        <v>284</v>
      </c>
      <c r="C199" s="2" t="str">
        <f>IFERROR(VLOOKUP($B199,Kraftvärmeprod!$B$1:$AH$479,MATCH(C$3,Kraftvärmeprod!$B$1:$AG$1,0),FALSE)/1,"")</f>
        <v/>
      </c>
      <c r="D199" s="2" t="str">
        <f>IFERROR(VLOOKUP($B199,Kraftvärmeprod!$B$1:$AH$479,MATCH(D$3,Kraftvärmeprod!$B$1:$AG$1,0),FALSE)/1,"")</f>
        <v/>
      </c>
      <c r="E199">
        <f>IFERROR(VLOOKUP($B199,Kraftvärmeprod!$B$1:$AH$479,MATCH(E$2,Kraftvärmeprod!$B$1:$AG$1,0),FALSE)/1,0)-IFERROR(VLOOKUP($B199,'Slutlig allokering kvv'!$B$2:$AC$462,MATCH(E$3,'Slutlig allokering kvv'!$B$1:$AJ$1,0),FALSE)/1,0)</f>
        <v>0</v>
      </c>
      <c r="F199">
        <f>IFERROR(VLOOKUP($B199,Kraftvärmeprod!$B$1:$AH$479,MATCH(F$2,Kraftvärmeprod!$B$1:$AG$1,0),FALSE)/1,0)-IFERROR(VLOOKUP($B199,'Slutlig allokering kvv'!$B$2:$AC$462,MATCH(F$3,'Slutlig allokering kvv'!$B$1:$AJ$1,0),FALSE)/1,0)</f>
        <v>0</v>
      </c>
      <c r="G199">
        <f>IFERROR(VLOOKUP($B199,Kraftvärmeprod!$B$1:$AH$479,MATCH(G$2,Kraftvärmeprod!$B$1:$AG$1,0),FALSE)/1,0)-IFERROR(VLOOKUP($B199,'Slutlig allokering kvv'!$B$2:$AC$462,MATCH(G$3,'Slutlig allokering kvv'!$B$1:$AJ$1,0),FALSE)/1,0)</f>
        <v>0</v>
      </c>
      <c r="H199">
        <f>IFERROR(VLOOKUP($B199,Kraftvärmeprod!$B$1:$AH$479,MATCH(H$2,Kraftvärmeprod!$B$1:$AG$1,0),FALSE)/1,0)-IFERROR(VLOOKUP($B199,'Slutlig allokering kvv'!$B$2:$AC$462,MATCH(H$3,'Slutlig allokering kvv'!$B$1:$AJ$1,0),FALSE)/1,0)</f>
        <v>0</v>
      </c>
      <c r="I199">
        <f>IFERROR(VLOOKUP($B199,Kraftvärmeprod!$B$1:$AH$479,MATCH(I$2,Kraftvärmeprod!$B$1:$AG$1,0),FALSE)/1,0)-IFERROR(VLOOKUP($B199,'Slutlig allokering kvv'!$B$2:$AC$462,MATCH(I$3,'Slutlig allokering kvv'!$B$1:$AJ$1,0),FALSE)/1,0)</f>
        <v>0</v>
      </c>
      <c r="J199">
        <f>IFERROR(VLOOKUP($B199,Kraftvärmeprod!$B$1:$AH$479,MATCH(J$2,Kraftvärmeprod!$B$1:$AG$1,0),FALSE)/1,0)-IFERROR(VLOOKUP($B199,'Slutlig allokering kvv'!$B$2:$AC$462,MATCH(J$3,'Slutlig allokering kvv'!$B$1:$AJ$1,0),FALSE)/1,0)</f>
        <v>0</v>
      </c>
      <c r="K199">
        <f>IFERROR(VLOOKUP($B199,Kraftvärmeprod!$B$1:$AH$479,MATCH(K$2,Kraftvärmeprod!$B$1:$AG$1,0),FALSE)/1,0)-IFERROR(VLOOKUP($B199,'Slutlig allokering kvv'!$B$2:$AC$462,MATCH(K$3,'Slutlig allokering kvv'!$B$1:$AJ$1,0),FALSE)/1,0)</f>
        <v>0</v>
      </c>
      <c r="L199">
        <f>IFERROR(VLOOKUP($B199,Kraftvärmeprod!$B$1:$AH$479,MATCH(L$2,Kraftvärmeprod!$B$1:$AG$1,0),FALSE)/1,0)-IFERROR(VLOOKUP($B199,'Slutlig allokering kvv'!$B$2:$AC$462,MATCH(L$3,'Slutlig allokering kvv'!$B$1:$AJ$1,0),FALSE)/1,0)</f>
        <v>0</v>
      </c>
      <c r="M199" s="40">
        <f>IFERROR(VLOOKUP($B199,Miljö!$B$1:$S$477,MATCH(M$2,Miljö!$B$1:$X$1,0),FALSE)/1,0)-IFERROR(VLOOKUP($B199,'Slutlig allokering kvv'!$B$2:$AC$462,MATCH(M$3,'Slutlig allokering kvv'!$B$1:$AJ$1,0),FALSE)/1,0)</f>
        <v>0</v>
      </c>
      <c r="N199">
        <f>IFERROR(VLOOKUP($B199,Kraftvärmeprod!$B$1:$AH$479,MATCH(N$2,Kraftvärmeprod!$B$1:$AG$1,0),FALSE)/1,0)-IFERROR(VLOOKUP($B199,'Slutlig allokering kvv'!$B$2:$AC$462,MATCH(N$3,'Slutlig allokering kvv'!$B$1:$AJ$1,0),FALSE)/1,0)</f>
        <v>0</v>
      </c>
      <c r="O199">
        <f>IFERROR(VLOOKUP($B199,Kraftvärmeprod!$B$1:$AH$479,MATCH(O$2,Kraftvärmeprod!$B$1:$AG$1,0),FALSE)/1,0)-IFERROR(VLOOKUP($B199,'Slutlig allokering kvv'!$B$2:$AC$462,MATCH(O$3,'Slutlig allokering kvv'!$B$1:$AJ$1,0),FALSE)/1,0)</f>
        <v>0</v>
      </c>
      <c r="P199">
        <f>IFERROR(VLOOKUP($B199,Kraftvärmeprod!$B$1:$AH$479,MATCH(P$2,Kraftvärmeprod!$B$1:$AG$1,0),FALSE)/1,0)-IFERROR(VLOOKUP($B199,'Slutlig allokering kvv'!$B$2:$AC$462,MATCH(P$3,'Slutlig allokering kvv'!$B$1:$AJ$1,0),FALSE)/1,0)</f>
        <v>0</v>
      </c>
      <c r="Q199">
        <f>IFERROR(VLOOKUP($B199,Kraftvärmeprod!$B$1:$AH$479,MATCH(Q$2,Kraftvärmeprod!$B$1:$AG$1,0),FALSE)/1,0)-IFERROR(VLOOKUP($B199,'Slutlig allokering kvv'!$B$2:$AC$462,MATCH(Q$3,'Slutlig allokering kvv'!$B$1:$AJ$1,0),FALSE)/1,0)</f>
        <v>0</v>
      </c>
      <c r="R199">
        <f>IFERROR(VLOOKUP($B199,Kraftvärmeprod!$B$1:$AH$479,MATCH(R$2,Kraftvärmeprod!$B$1:$AG$1,0),FALSE)/1,0)-IFERROR(VLOOKUP($B199,'Slutlig allokering kvv'!$B$2:$AC$462,MATCH(R$3,'Slutlig allokering kvv'!$B$1:$AJ$1,0),FALSE)/1,0)</f>
        <v>0</v>
      </c>
      <c r="S199">
        <f>IFERROR(VLOOKUP($B199,Kraftvärmeprod!$B$1:$AH$479,MATCH(S$2,Kraftvärmeprod!$B$1:$AG$1,0),FALSE)/1,0)-IFERROR(VLOOKUP($B199,'Slutlig allokering kvv'!$B$2:$AC$462,MATCH(S$3,'Slutlig allokering kvv'!$B$1:$AJ$1,0),FALSE)/1,0)</f>
        <v>0</v>
      </c>
      <c r="T199">
        <f>IFERROR(VLOOKUP($B199,Kraftvärmeprod!$B$1:$AH$479,MATCH(T$2,Kraftvärmeprod!$B$1:$AG$1,0),FALSE)/1,0)-IFERROR(VLOOKUP($B199,'Slutlig allokering kvv'!$B$2:$AC$462,MATCH(T$3,'Slutlig allokering kvv'!$B$1:$AJ$1,0),FALSE)/1,0)</f>
        <v>0</v>
      </c>
      <c r="U199">
        <f>IFERROR(VLOOKUP($B199,Kraftvärmeprod!$B$1:$AH$479,MATCH(U$2,Kraftvärmeprod!$B$1:$AG$1,0),FALSE)/1,0)-IFERROR(VLOOKUP($B199,'Slutlig allokering kvv'!$B$2:$AC$462,MATCH(U$3,'Slutlig allokering kvv'!$B$1:$AJ$1,0),FALSE)/1,0)</f>
        <v>0</v>
      </c>
      <c r="V199">
        <f>IFERROR(VLOOKUP($B199,Kraftvärmeprod!$B$1:$AH$479,MATCH(V$2,Kraftvärmeprod!$B$1:$AG$1,0),FALSE)/1,0)-IFERROR(VLOOKUP($B199,'Slutlig allokering kvv'!$B$2:$AC$462,MATCH(V$3,'Slutlig allokering kvv'!$B$1:$AJ$1,0),FALSE)/1,0)</f>
        <v>0</v>
      </c>
      <c r="W199">
        <f>IFERROR(VLOOKUP($B199,Kraftvärmeprod!$B$1:$AH$479,MATCH(W$2,Kraftvärmeprod!$B$1:$AG$1,0),FALSE)/1,0)-IFERROR(VLOOKUP($B199,'Slutlig allokering kvv'!$B$2:$AC$462,MATCH(W$3,'Slutlig allokering kvv'!$B$1:$AJ$1,0),FALSE)/1,0)</f>
        <v>0</v>
      </c>
      <c r="X199">
        <f>IFERROR(VLOOKUP($B199,Kraftvärmeprod!$B$1:$AH$479,MATCH(X$2,Kraftvärmeprod!$B$1:$AG$1,0),FALSE)/1,0)-IFERROR(VLOOKUP($B199,'Slutlig allokering kvv'!$B$2:$AC$462,MATCH(X$3,'Slutlig allokering kvv'!$B$1:$AJ$1,0),FALSE)/1,0)</f>
        <v>0</v>
      </c>
      <c r="Y199">
        <f>IFERROR(VLOOKUP($B199,Kraftvärmeprod!$B$1:$AH$479,MATCH(Y$2,Kraftvärmeprod!$B$1:$AG$1,0),FALSE)/1,0)-IFERROR(VLOOKUP($B199,'Slutlig allokering kvv'!$B$2:$AC$462,MATCH(Y$3,'Slutlig allokering kvv'!$B$1:$AJ$1,0),FALSE)/1,0)</f>
        <v>0</v>
      </c>
      <c r="Z199">
        <f>IFERROR(VLOOKUP($B199,Kraftvärmeprod!$B$1:$AH$479,MATCH(Z$2,Kraftvärmeprod!$B$1:$AG$1,0),FALSE)/1,0)-IFERROR(VLOOKUP($B199,'Slutlig allokering kvv'!$B$2:$AC$462,MATCH(Z$3,'Slutlig allokering kvv'!$B$1:$AJ$1,0),FALSE)/1,0)</f>
        <v>0</v>
      </c>
      <c r="AA199">
        <f>IFERROR(VLOOKUP($B199,Kraftvärmeprod!$B$1:$AH$479,MATCH(AA$2,Kraftvärmeprod!$B$1:$AG$1,0),FALSE)/1,0)-IFERROR(VLOOKUP($B199,'Slutlig allokering kvv'!$B$2:$AC$462,MATCH(AA$3,'Slutlig allokering kvv'!$B$1:$AJ$1,0),FALSE)/1,0)</f>
        <v>0</v>
      </c>
      <c r="AB199">
        <f>IFERROR(VLOOKUP($B199,Kraftvärmeprod!$B$1:$AH$479,MATCH(AB$2,Kraftvärmeprod!$B$1:$AG$1,0),FALSE)/1,0)-IFERROR(VLOOKUP($B199,'Slutlig allokering kvv'!$B$2:$AC$462,MATCH(AB$3,'Slutlig allokering kvv'!$B$1:$AJ$1,0),FALSE)/1,0)</f>
        <v>0</v>
      </c>
      <c r="AE199">
        <f t="shared" si="6"/>
        <v>0</v>
      </c>
      <c r="AG199">
        <f>IFERROR(VLOOKUP(B199,'Slutlig allokering kvv'!$B$2:$AJ$462,MATCH("Summa justerad allokerad tillförd energi (utan hjälpel och rökgaskondensering):",'Slutlig allokering kvv'!$B$1:$AK$1,0),FALSE)/1,"")</f>
        <v>0</v>
      </c>
      <c r="AI199" s="23" t="str">
        <f>IFERROR(1-VLOOKUP(B199,'Slutlig allokering kvv'!$B$2:$AJ$462,MATCH("Andel av bränsle i kvv som allokerats till värme, exklusive rökgaskondensering och hjälpel",'Slutlig allokering kvv'!$B$1:$AK$1,0),FALSE),"")</f>
        <v/>
      </c>
      <c r="AK199" s="23" t="str">
        <f t="shared" si="7"/>
        <v/>
      </c>
    </row>
    <row r="200" spans="1:37" x14ac:dyDescent="0.25">
      <c r="A200" s="2" t="s">
        <v>285</v>
      </c>
      <c r="B200" s="2" t="s">
        <v>286</v>
      </c>
      <c r="C200" s="2" t="str">
        <f>IFERROR(VLOOKUP($B200,Kraftvärmeprod!$B$1:$AH$479,MATCH(C$3,Kraftvärmeprod!$B$1:$AG$1,0),FALSE)/1,"")</f>
        <v/>
      </c>
      <c r="D200" s="2" t="str">
        <f>IFERROR(VLOOKUP($B200,Kraftvärmeprod!$B$1:$AH$479,MATCH(D$3,Kraftvärmeprod!$B$1:$AG$1,0),FALSE)/1,"")</f>
        <v/>
      </c>
      <c r="E200">
        <f>IFERROR(VLOOKUP($B200,Kraftvärmeprod!$B$1:$AH$479,MATCH(E$2,Kraftvärmeprod!$B$1:$AG$1,0),FALSE)/1,0)-IFERROR(VLOOKUP($B200,'Slutlig allokering kvv'!$B$2:$AC$462,MATCH(E$3,'Slutlig allokering kvv'!$B$1:$AJ$1,0),FALSE)/1,0)</f>
        <v>0</v>
      </c>
      <c r="F200">
        <f>IFERROR(VLOOKUP($B200,Kraftvärmeprod!$B$1:$AH$479,MATCH(F$2,Kraftvärmeprod!$B$1:$AG$1,0),FALSE)/1,0)-IFERROR(VLOOKUP($B200,'Slutlig allokering kvv'!$B$2:$AC$462,MATCH(F$3,'Slutlig allokering kvv'!$B$1:$AJ$1,0),FALSE)/1,0)</f>
        <v>0</v>
      </c>
      <c r="G200">
        <f>IFERROR(VLOOKUP($B200,Kraftvärmeprod!$B$1:$AH$479,MATCH(G$2,Kraftvärmeprod!$B$1:$AG$1,0),FALSE)/1,0)-IFERROR(VLOOKUP($B200,'Slutlig allokering kvv'!$B$2:$AC$462,MATCH(G$3,'Slutlig allokering kvv'!$B$1:$AJ$1,0),FALSE)/1,0)</f>
        <v>0</v>
      </c>
      <c r="H200">
        <f>IFERROR(VLOOKUP($B200,Kraftvärmeprod!$B$1:$AH$479,MATCH(H$2,Kraftvärmeprod!$B$1:$AG$1,0),FALSE)/1,0)-IFERROR(VLOOKUP($B200,'Slutlig allokering kvv'!$B$2:$AC$462,MATCH(H$3,'Slutlig allokering kvv'!$B$1:$AJ$1,0),FALSE)/1,0)</f>
        <v>0</v>
      </c>
      <c r="I200">
        <f>IFERROR(VLOOKUP($B200,Kraftvärmeprod!$B$1:$AH$479,MATCH(I$2,Kraftvärmeprod!$B$1:$AG$1,0),FALSE)/1,0)-IFERROR(VLOOKUP($B200,'Slutlig allokering kvv'!$B$2:$AC$462,MATCH(I$3,'Slutlig allokering kvv'!$B$1:$AJ$1,0),FALSE)/1,0)</f>
        <v>0</v>
      </c>
      <c r="J200">
        <f>IFERROR(VLOOKUP($B200,Kraftvärmeprod!$B$1:$AH$479,MATCH(J$2,Kraftvärmeprod!$B$1:$AG$1,0),FALSE)/1,0)-IFERROR(VLOOKUP($B200,'Slutlig allokering kvv'!$B$2:$AC$462,MATCH(J$3,'Slutlig allokering kvv'!$B$1:$AJ$1,0),FALSE)/1,0)</f>
        <v>0</v>
      </c>
      <c r="K200">
        <f>IFERROR(VLOOKUP($B200,Kraftvärmeprod!$B$1:$AH$479,MATCH(K$2,Kraftvärmeprod!$B$1:$AG$1,0),FALSE)/1,0)-IFERROR(VLOOKUP($B200,'Slutlig allokering kvv'!$B$2:$AC$462,MATCH(K$3,'Slutlig allokering kvv'!$B$1:$AJ$1,0),FALSE)/1,0)</f>
        <v>0</v>
      </c>
      <c r="L200">
        <f>IFERROR(VLOOKUP($B200,Kraftvärmeprod!$B$1:$AH$479,MATCH(L$2,Kraftvärmeprod!$B$1:$AG$1,0),FALSE)/1,0)-IFERROR(VLOOKUP($B200,'Slutlig allokering kvv'!$B$2:$AC$462,MATCH(L$3,'Slutlig allokering kvv'!$B$1:$AJ$1,0),FALSE)/1,0)</f>
        <v>0</v>
      </c>
      <c r="M200" s="40">
        <f>IFERROR(VLOOKUP($B200,Miljö!$B$1:$S$477,MATCH(M$2,Miljö!$B$1:$X$1,0),FALSE)/1,0)-IFERROR(VLOOKUP($B200,'Slutlig allokering kvv'!$B$2:$AC$462,MATCH(M$3,'Slutlig allokering kvv'!$B$1:$AJ$1,0),FALSE)/1,0)</f>
        <v>0</v>
      </c>
      <c r="N200">
        <f>IFERROR(VLOOKUP($B200,Kraftvärmeprod!$B$1:$AH$479,MATCH(N$2,Kraftvärmeprod!$B$1:$AG$1,0),FALSE)/1,0)-IFERROR(VLOOKUP($B200,'Slutlig allokering kvv'!$B$2:$AC$462,MATCH(N$3,'Slutlig allokering kvv'!$B$1:$AJ$1,0),FALSE)/1,0)</f>
        <v>0</v>
      </c>
      <c r="O200">
        <f>IFERROR(VLOOKUP($B200,Kraftvärmeprod!$B$1:$AH$479,MATCH(O$2,Kraftvärmeprod!$B$1:$AG$1,0),FALSE)/1,0)-IFERROR(VLOOKUP($B200,'Slutlig allokering kvv'!$B$2:$AC$462,MATCH(O$3,'Slutlig allokering kvv'!$B$1:$AJ$1,0),FALSE)/1,0)</f>
        <v>0</v>
      </c>
      <c r="P200">
        <f>IFERROR(VLOOKUP($B200,Kraftvärmeprod!$B$1:$AH$479,MATCH(P$2,Kraftvärmeprod!$B$1:$AG$1,0),FALSE)/1,0)-IFERROR(VLOOKUP($B200,'Slutlig allokering kvv'!$B$2:$AC$462,MATCH(P$3,'Slutlig allokering kvv'!$B$1:$AJ$1,0),FALSE)/1,0)</f>
        <v>0</v>
      </c>
      <c r="Q200">
        <f>IFERROR(VLOOKUP($B200,Kraftvärmeprod!$B$1:$AH$479,MATCH(Q$2,Kraftvärmeprod!$B$1:$AG$1,0),FALSE)/1,0)-IFERROR(VLOOKUP($B200,'Slutlig allokering kvv'!$B$2:$AC$462,MATCH(Q$3,'Slutlig allokering kvv'!$B$1:$AJ$1,0),FALSE)/1,0)</f>
        <v>0</v>
      </c>
      <c r="R200">
        <f>IFERROR(VLOOKUP($B200,Kraftvärmeprod!$B$1:$AH$479,MATCH(R$2,Kraftvärmeprod!$B$1:$AG$1,0),FALSE)/1,0)-IFERROR(VLOOKUP($B200,'Slutlig allokering kvv'!$B$2:$AC$462,MATCH(R$3,'Slutlig allokering kvv'!$B$1:$AJ$1,0),FALSE)/1,0)</f>
        <v>0</v>
      </c>
      <c r="S200">
        <f>IFERROR(VLOOKUP($B200,Kraftvärmeprod!$B$1:$AH$479,MATCH(S$2,Kraftvärmeprod!$B$1:$AG$1,0),FALSE)/1,0)-IFERROR(VLOOKUP($B200,'Slutlig allokering kvv'!$B$2:$AC$462,MATCH(S$3,'Slutlig allokering kvv'!$B$1:$AJ$1,0),FALSE)/1,0)</f>
        <v>0</v>
      </c>
      <c r="T200">
        <f>IFERROR(VLOOKUP($B200,Kraftvärmeprod!$B$1:$AH$479,MATCH(T$2,Kraftvärmeprod!$B$1:$AG$1,0),FALSE)/1,0)-IFERROR(VLOOKUP($B200,'Slutlig allokering kvv'!$B$2:$AC$462,MATCH(T$3,'Slutlig allokering kvv'!$B$1:$AJ$1,0),FALSE)/1,0)</f>
        <v>0</v>
      </c>
      <c r="U200">
        <f>IFERROR(VLOOKUP($B200,Kraftvärmeprod!$B$1:$AH$479,MATCH(U$2,Kraftvärmeprod!$B$1:$AG$1,0),FALSE)/1,0)-IFERROR(VLOOKUP($B200,'Slutlig allokering kvv'!$B$2:$AC$462,MATCH(U$3,'Slutlig allokering kvv'!$B$1:$AJ$1,0),FALSE)/1,0)</f>
        <v>0</v>
      </c>
      <c r="V200">
        <f>IFERROR(VLOOKUP($B200,Kraftvärmeprod!$B$1:$AH$479,MATCH(V$2,Kraftvärmeprod!$B$1:$AG$1,0),FALSE)/1,0)-IFERROR(VLOOKUP($B200,'Slutlig allokering kvv'!$B$2:$AC$462,MATCH(V$3,'Slutlig allokering kvv'!$B$1:$AJ$1,0),FALSE)/1,0)</f>
        <v>0</v>
      </c>
      <c r="W200">
        <f>IFERROR(VLOOKUP($B200,Kraftvärmeprod!$B$1:$AH$479,MATCH(W$2,Kraftvärmeprod!$B$1:$AG$1,0),FALSE)/1,0)-IFERROR(VLOOKUP($B200,'Slutlig allokering kvv'!$B$2:$AC$462,MATCH(W$3,'Slutlig allokering kvv'!$B$1:$AJ$1,0),FALSE)/1,0)</f>
        <v>0</v>
      </c>
      <c r="X200">
        <f>IFERROR(VLOOKUP($B200,Kraftvärmeprod!$B$1:$AH$479,MATCH(X$2,Kraftvärmeprod!$B$1:$AG$1,0),FALSE)/1,0)-IFERROR(VLOOKUP($B200,'Slutlig allokering kvv'!$B$2:$AC$462,MATCH(X$3,'Slutlig allokering kvv'!$B$1:$AJ$1,0),FALSE)/1,0)</f>
        <v>0</v>
      </c>
      <c r="Y200">
        <f>IFERROR(VLOOKUP($B200,Kraftvärmeprod!$B$1:$AH$479,MATCH(Y$2,Kraftvärmeprod!$B$1:$AG$1,0),FALSE)/1,0)-IFERROR(VLOOKUP($B200,'Slutlig allokering kvv'!$B$2:$AC$462,MATCH(Y$3,'Slutlig allokering kvv'!$B$1:$AJ$1,0),FALSE)/1,0)</f>
        <v>0</v>
      </c>
      <c r="Z200">
        <f>IFERROR(VLOOKUP($B200,Kraftvärmeprod!$B$1:$AH$479,MATCH(Z$2,Kraftvärmeprod!$B$1:$AG$1,0),FALSE)/1,0)-IFERROR(VLOOKUP($B200,'Slutlig allokering kvv'!$B$2:$AC$462,MATCH(Z$3,'Slutlig allokering kvv'!$B$1:$AJ$1,0),FALSE)/1,0)</f>
        <v>0</v>
      </c>
      <c r="AA200">
        <f>IFERROR(VLOOKUP($B200,Kraftvärmeprod!$B$1:$AH$479,MATCH(AA$2,Kraftvärmeprod!$B$1:$AG$1,0),FALSE)/1,0)-IFERROR(VLOOKUP($B200,'Slutlig allokering kvv'!$B$2:$AC$462,MATCH(AA$3,'Slutlig allokering kvv'!$B$1:$AJ$1,0),FALSE)/1,0)</f>
        <v>0</v>
      </c>
      <c r="AB200">
        <f>IFERROR(VLOOKUP($B200,Kraftvärmeprod!$B$1:$AH$479,MATCH(AB$2,Kraftvärmeprod!$B$1:$AG$1,0),FALSE)/1,0)-IFERROR(VLOOKUP($B200,'Slutlig allokering kvv'!$B$2:$AC$462,MATCH(AB$3,'Slutlig allokering kvv'!$B$1:$AJ$1,0),FALSE)/1,0)</f>
        <v>0</v>
      </c>
      <c r="AE200">
        <f t="shared" si="6"/>
        <v>0</v>
      </c>
      <c r="AG200">
        <f>IFERROR(VLOOKUP(B200,'Slutlig allokering kvv'!$B$2:$AJ$462,MATCH("Summa justerad allokerad tillförd energi (utan hjälpel och rökgaskondensering):",'Slutlig allokering kvv'!$B$1:$AK$1,0),FALSE)/1,"")</f>
        <v>0</v>
      </c>
      <c r="AI200" s="23" t="str">
        <f>IFERROR(1-VLOOKUP(B200,'Slutlig allokering kvv'!$B$2:$AJ$462,MATCH("Andel av bränsle i kvv som allokerats till värme, exklusive rökgaskondensering och hjälpel",'Slutlig allokering kvv'!$B$1:$AK$1,0),FALSE),"")</f>
        <v/>
      </c>
      <c r="AK200" s="23" t="str">
        <f t="shared" si="7"/>
        <v/>
      </c>
    </row>
    <row r="201" spans="1:37" x14ac:dyDescent="0.25">
      <c r="A201" s="2" t="s">
        <v>287</v>
      </c>
      <c r="B201" s="2" t="s">
        <v>288</v>
      </c>
      <c r="C201" s="2" t="str">
        <f>IFERROR(VLOOKUP($B201,Kraftvärmeprod!$B$1:$AH$479,MATCH(C$3,Kraftvärmeprod!$B$1:$AG$1,0),FALSE)/1,"")</f>
        <v/>
      </c>
      <c r="D201" s="2" t="str">
        <f>IFERROR(VLOOKUP($B201,Kraftvärmeprod!$B$1:$AH$479,MATCH(D$3,Kraftvärmeprod!$B$1:$AG$1,0),FALSE)/1,"")</f>
        <v/>
      </c>
      <c r="E201">
        <f>IFERROR(VLOOKUP($B201,Kraftvärmeprod!$B$1:$AH$479,MATCH(E$2,Kraftvärmeprod!$B$1:$AG$1,0),FALSE)/1,0)-IFERROR(VLOOKUP($B201,'Slutlig allokering kvv'!$B$2:$AC$462,MATCH(E$3,'Slutlig allokering kvv'!$B$1:$AJ$1,0),FALSE)/1,0)</f>
        <v>0</v>
      </c>
      <c r="F201">
        <f>IFERROR(VLOOKUP($B201,Kraftvärmeprod!$B$1:$AH$479,MATCH(F$2,Kraftvärmeprod!$B$1:$AG$1,0),FALSE)/1,0)-IFERROR(VLOOKUP($B201,'Slutlig allokering kvv'!$B$2:$AC$462,MATCH(F$3,'Slutlig allokering kvv'!$B$1:$AJ$1,0),FALSE)/1,0)</f>
        <v>0</v>
      </c>
      <c r="G201">
        <f>IFERROR(VLOOKUP($B201,Kraftvärmeprod!$B$1:$AH$479,MATCH(G$2,Kraftvärmeprod!$B$1:$AG$1,0),FALSE)/1,0)-IFERROR(VLOOKUP($B201,'Slutlig allokering kvv'!$B$2:$AC$462,MATCH(G$3,'Slutlig allokering kvv'!$B$1:$AJ$1,0),FALSE)/1,0)</f>
        <v>0</v>
      </c>
      <c r="H201">
        <f>IFERROR(VLOOKUP($B201,Kraftvärmeprod!$B$1:$AH$479,MATCH(H$2,Kraftvärmeprod!$B$1:$AG$1,0),FALSE)/1,0)-IFERROR(VLOOKUP($B201,'Slutlig allokering kvv'!$B$2:$AC$462,MATCH(H$3,'Slutlig allokering kvv'!$B$1:$AJ$1,0),FALSE)/1,0)</f>
        <v>0</v>
      </c>
      <c r="I201">
        <f>IFERROR(VLOOKUP($B201,Kraftvärmeprod!$B$1:$AH$479,MATCH(I$2,Kraftvärmeprod!$B$1:$AG$1,0),FALSE)/1,0)-IFERROR(VLOOKUP($B201,'Slutlig allokering kvv'!$B$2:$AC$462,MATCH(I$3,'Slutlig allokering kvv'!$B$1:$AJ$1,0),FALSE)/1,0)</f>
        <v>0</v>
      </c>
      <c r="J201">
        <f>IFERROR(VLOOKUP($B201,Kraftvärmeprod!$B$1:$AH$479,MATCH(J$2,Kraftvärmeprod!$B$1:$AG$1,0),FALSE)/1,0)-IFERROR(VLOOKUP($B201,'Slutlig allokering kvv'!$B$2:$AC$462,MATCH(J$3,'Slutlig allokering kvv'!$B$1:$AJ$1,0),FALSE)/1,0)</f>
        <v>0</v>
      </c>
      <c r="K201">
        <f>IFERROR(VLOOKUP($B201,Kraftvärmeprod!$B$1:$AH$479,MATCH(K$2,Kraftvärmeprod!$B$1:$AG$1,0),FALSE)/1,0)-IFERROR(VLOOKUP($B201,'Slutlig allokering kvv'!$B$2:$AC$462,MATCH(K$3,'Slutlig allokering kvv'!$B$1:$AJ$1,0),FALSE)/1,0)</f>
        <v>0</v>
      </c>
      <c r="L201">
        <f>IFERROR(VLOOKUP($B201,Kraftvärmeprod!$B$1:$AH$479,MATCH(L$2,Kraftvärmeprod!$B$1:$AG$1,0),FALSE)/1,0)-IFERROR(VLOOKUP($B201,'Slutlig allokering kvv'!$B$2:$AC$462,MATCH(L$3,'Slutlig allokering kvv'!$B$1:$AJ$1,0),FALSE)/1,0)</f>
        <v>0</v>
      </c>
      <c r="M201" s="40">
        <f>IFERROR(VLOOKUP($B201,Miljö!$B$1:$S$477,MATCH(M$2,Miljö!$B$1:$X$1,0),FALSE)/1,0)-IFERROR(VLOOKUP($B201,'Slutlig allokering kvv'!$B$2:$AC$462,MATCH(M$3,'Slutlig allokering kvv'!$B$1:$AJ$1,0),FALSE)/1,0)</f>
        <v>0</v>
      </c>
      <c r="N201">
        <f>IFERROR(VLOOKUP($B201,Kraftvärmeprod!$B$1:$AH$479,MATCH(N$2,Kraftvärmeprod!$B$1:$AG$1,0),FALSE)/1,0)-IFERROR(VLOOKUP($B201,'Slutlig allokering kvv'!$B$2:$AC$462,MATCH(N$3,'Slutlig allokering kvv'!$B$1:$AJ$1,0),FALSE)/1,0)</f>
        <v>0</v>
      </c>
      <c r="O201">
        <f>IFERROR(VLOOKUP($B201,Kraftvärmeprod!$B$1:$AH$479,MATCH(O$2,Kraftvärmeprod!$B$1:$AG$1,0),FALSE)/1,0)-IFERROR(VLOOKUP($B201,'Slutlig allokering kvv'!$B$2:$AC$462,MATCH(O$3,'Slutlig allokering kvv'!$B$1:$AJ$1,0),FALSE)/1,0)</f>
        <v>0</v>
      </c>
      <c r="P201">
        <f>IFERROR(VLOOKUP($B201,Kraftvärmeprod!$B$1:$AH$479,MATCH(P$2,Kraftvärmeprod!$B$1:$AG$1,0),FALSE)/1,0)-IFERROR(VLOOKUP($B201,'Slutlig allokering kvv'!$B$2:$AC$462,MATCH(P$3,'Slutlig allokering kvv'!$B$1:$AJ$1,0),FALSE)/1,0)</f>
        <v>0</v>
      </c>
      <c r="Q201">
        <f>IFERROR(VLOOKUP($B201,Kraftvärmeprod!$B$1:$AH$479,MATCH(Q$2,Kraftvärmeprod!$B$1:$AG$1,0),FALSE)/1,0)-IFERROR(VLOOKUP($B201,'Slutlig allokering kvv'!$B$2:$AC$462,MATCH(Q$3,'Slutlig allokering kvv'!$B$1:$AJ$1,0),FALSE)/1,0)</f>
        <v>0</v>
      </c>
      <c r="R201">
        <f>IFERROR(VLOOKUP($B201,Kraftvärmeprod!$B$1:$AH$479,MATCH(R$2,Kraftvärmeprod!$B$1:$AG$1,0),FALSE)/1,0)-IFERROR(VLOOKUP($B201,'Slutlig allokering kvv'!$B$2:$AC$462,MATCH(R$3,'Slutlig allokering kvv'!$B$1:$AJ$1,0),FALSE)/1,0)</f>
        <v>0</v>
      </c>
      <c r="S201">
        <f>IFERROR(VLOOKUP($B201,Kraftvärmeprod!$B$1:$AH$479,MATCH(S$2,Kraftvärmeprod!$B$1:$AG$1,0),FALSE)/1,0)-IFERROR(VLOOKUP($B201,'Slutlig allokering kvv'!$B$2:$AC$462,MATCH(S$3,'Slutlig allokering kvv'!$B$1:$AJ$1,0),FALSE)/1,0)</f>
        <v>0</v>
      </c>
      <c r="T201">
        <f>IFERROR(VLOOKUP($B201,Kraftvärmeprod!$B$1:$AH$479,MATCH(T$2,Kraftvärmeprod!$B$1:$AG$1,0),FALSE)/1,0)-IFERROR(VLOOKUP($B201,'Slutlig allokering kvv'!$B$2:$AC$462,MATCH(T$3,'Slutlig allokering kvv'!$B$1:$AJ$1,0),FALSE)/1,0)</f>
        <v>0</v>
      </c>
      <c r="U201">
        <f>IFERROR(VLOOKUP($B201,Kraftvärmeprod!$B$1:$AH$479,MATCH(U$2,Kraftvärmeprod!$B$1:$AG$1,0),FALSE)/1,0)-IFERROR(VLOOKUP($B201,'Slutlig allokering kvv'!$B$2:$AC$462,MATCH(U$3,'Slutlig allokering kvv'!$B$1:$AJ$1,0),FALSE)/1,0)</f>
        <v>0</v>
      </c>
      <c r="V201">
        <f>IFERROR(VLOOKUP($B201,Kraftvärmeprod!$B$1:$AH$479,MATCH(V$2,Kraftvärmeprod!$B$1:$AG$1,0),FALSE)/1,0)-IFERROR(VLOOKUP($B201,'Slutlig allokering kvv'!$B$2:$AC$462,MATCH(V$3,'Slutlig allokering kvv'!$B$1:$AJ$1,0),FALSE)/1,0)</f>
        <v>0</v>
      </c>
      <c r="W201">
        <f>IFERROR(VLOOKUP($B201,Kraftvärmeprod!$B$1:$AH$479,MATCH(W$2,Kraftvärmeprod!$B$1:$AG$1,0),FALSE)/1,0)-IFERROR(VLOOKUP($B201,'Slutlig allokering kvv'!$B$2:$AC$462,MATCH(W$3,'Slutlig allokering kvv'!$B$1:$AJ$1,0),FALSE)/1,0)</f>
        <v>0</v>
      </c>
      <c r="X201">
        <f>IFERROR(VLOOKUP($B201,Kraftvärmeprod!$B$1:$AH$479,MATCH(X$2,Kraftvärmeprod!$B$1:$AG$1,0),FALSE)/1,0)-IFERROR(VLOOKUP($B201,'Slutlig allokering kvv'!$B$2:$AC$462,MATCH(X$3,'Slutlig allokering kvv'!$B$1:$AJ$1,0),FALSE)/1,0)</f>
        <v>0</v>
      </c>
      <c r="Y201">
        <f>IFERROR(VLOOKUP($B201,Kraftvärmeprod!$B$1:$AH$479,MATCH(Y$2,Kraftvärmeprod!$B$1:$AG$1,0),FALSE)/1,0)-IFERROR(VLOOKUP($B201,'Slutlig allokering kvv'!$B$2:$AC$462,MATCH(Y$3,'Slutlig allokering kvv'!$B$1:$AJ$1,0),FALSE)/1,0)</f>
        <v>0</v>
      </c>
      <c r="Z201">
        <f>IFERROR(VLOOKUP($B201,Kraftvärmeprod!$B$1:$AH$479,MATCH(Z$2,Kraftvärmeprod!$B$1:$AG$1,0),FALSE)/1,0)-IFERROR(VLOOKUP($B201,'Slutlig allokering kvv'!$B$2:$AC$462,MATCH(Z$3,'Slutlig allokering kvv'!$B$1:$AJ$1,0),FALSE)/1,0)</f>
        <v>0</v>
      </c>
      <c r="AA201">
        <f>IFERROR(VLOOKUP($B201,Kraftvärmeprod!$B$1:$AH$479,MATCH(AA$2,Kraftvärmeprod!$B$1:$AG$1,0),FALSE)/1,0)-IFERROR(VLOOKUP($B201,'Slutlig allokering kvv'!$B$2:$AC$462,MATCH(AA$3,'Slutlig allokering kvv'!$B$1:$AJ$1,0),FALSE)/1,0)</f>
        <v>0</v>
      </c>
      <c r="AB201">
        <f>IFERROR(VLOOKUP($B201,Kraftvärmeprod!$B$1:$AH$479,MATCH(AB$2,Kraftvärmeprod!$B$1:$AG$1,0),FALSE)/1,0)-IFERROR(VLOOKUP($B201,'Slutlig allokering kvv'!$B$2:$AC$462,MATCH(AB$3,'Slutlig allokering kvv'!$B$1:$AJ$1,0),FALSE)/1,0)</f>
        <v>0</v>
      </c>
      <c r="AE201">
        <f t="shared" si="6"/>
        <v>0</v>
      </c>
      <c r="AG201">
        <f>IFERROR(VLOOKUP(B201,'Slutlig allokering kvv'!$B$2:$AJ$462,MATCH("Summa justerad allokerad tillförd energi (utan hjälpel och rökgaskondensering):",'Slutlig allokering kvv'!$B$1:$AK$1,0),FALSE)/1,"")</f>
        <v>0</v>
      </c>
      <c r="AI201" s="23" t="str">
        <f>IFERROR(1-VLOOKUP(B201,'Slutlig allokering kvv'!$B$2:$AJ$462,MATCH("Andel av bränsle i kvv som allokerats till värme, exklusive rökgaskondensering och hjälpel",'Slutlig allokering kvv'!$B$1:$AK$1,0),FALSE),"")</f>
        <v/>
      </c>
      <c r="AK201" s="23" t="str">
        <f t="shared" si="7"/>
        <v/>
      </c>
    </row>
    <row r="202" spans="1:37" x14ac:dyDescent="0.25">
      <c r="A202" s="2" t="s">
        <v>289</v>
      </c>
      <c r="B202" s="2" t="s">
        <v>290</v>
      </c>
      <c r="C202" s="2" t="str">
        <f>IFERROR(VLOOKUP($B202,Kraftvärmeprod!$B$1:$AH$479,MATCH(C$3,Kraftvärmeprod!$B$1:$AG$1,0),FALSE)/1,"")</f>
        <v/>
      </c>
      <c r="D202" s="2" t="str">
        <f>IFERROR(VLOOKUP($B202,Kraftvärmeprod!$B$1:$AH$479,MATCH(D$3,Kraftvärmeprod!$B$1:$AG$1,0),FALSE)/1,"")</f>
        <v/>
      </c>
      <c r="E202">
        <f>IFERROR(VLOOKUP($B202,Kraftvärmeprod!$B$1:$AH$479,MATCH(E$2,Kraftvärmeprod!$B$1:$AG$1,0),FALSE)/1,0)-IFERROR(VLOOKUP($B202,'Slutlig allokering kvv'!$B$2:$AC$462,MATCH(E$3,'Slutlig allokering kvv'!$B$1:$AJ$1,0),FALSE)/1,0)</f>
        <v>0</v>
      </c>
      <c r="F202">
        <f>IFERROR(VLOOKUP($B202,Kraftvärmeprod!$B$1:$AH$479,MATCH(F$2,Kraftvärmeprod!$B$1:$AG$1,0),FALSE)/1,0)-IFERROR(VLOOKUP($B202,'Slutlig allokering kvv'!$B$2:$AC$462,MATCH(F$3,'Slutlig allokering kvv'!$B$1:$AJ$1,0),FALSE)/1,0)</f>
        <v>0</v>
      </c>
      <c r="G202">
        <f>IFERROR(VLOOKUP($B202,Kraftvärmeprod!$B$1:$AH$479,MATCH(G$2,Kraftvärmeprod!$B$1:$AG$1,0),FALSE)/1,0)-IFERROR(VLOOKUP($B202,'Slutlig allokering kvv'!$B$2:$AC$462,MATCH(G$3,'Slutlig allokering kvv'!$B$1:$AJ$1,0),FALSE)/1,0)</f>
        <v>0</v>
      </c>
      <c r="H202">
        <f>IFERROR(VLOOKUP($B202,Kraftvärmeprod!$B$1:$AH$479,MATCH(H$2,Kraftvärmeprod!$B$1:$AG$1,0),FALSE)/1,0)-IFERROR(VLOOKUP($B202,'Slutlig allokering kvv'!$B$2:$AC$462,MATCH(H$3,'Slutlig allokering kvv'!$B$1:$AJ$1,0),FALSE)/1,0)</f>
        <v>0</v>
      </c>
      <c r="I202">
        <f>IFERROR(VLOOKUP($B202,Kraftvärmeprod!$B$1:$AH$479,MATCH(I$2,Kraftvärmeprod!$B$1:$AG$1,0),FALSE)/1,0)-IFERROR(VLOOKUP($B202,'Slutlig allokering kvv'!$B$2:$AC$462,MATCH(I$3,'Slutlig allokering kvv'!$B$1:$AJ$1,0),FALSE)/1,0)</f>
        <v>0</v>
      </c>
      <c r="J202">
        <f>IFERROR(VLOOKUP($B202,Kraftvärmeprod!$B$1:$AH$479,MATCH(J$2,Kraftvärmeprod!$B$1:$AG$1,0),FALSE)/1,0)-IFERROR(VLOOKUP($B202,'Slutlig allokering kvv'!$B$2:$AC$462,MATCH(J$3,'Slutlig allokering kvv'!$B$1:$AJ$1,0),FALSE)/1,0)</f>
        <v>0</v>
      </c>
      <c r="K202">
        <f>IFERROR(VLOOKUP($B202,Kraftvärmeprod!$B$1:$AH$479,MATCH(K$2,Kraftvärmeprod!$B$1:$AG$1,0),FALSE)/1,0)-IFERROR(VLOOKUP($B202,'Slutlig allokering kvv'!$B$2:$AC$462,MATCH(K$3,'Slutlig allokering kvv'!$B$1:$AJ$1,0),FALSE)/1,0)</f>
        <v>0</v>
      </c>
      <c r="L202">
        <f>IFERROR(VLOOKUP($B202,Kraftvärmeprod!$B$1:$AH$479,MATCH(L$2,Kraftvärmeprod!$B$1:$AG$1,0),FALSE)/1,0)-IFERROR(VLOOKUP($B202,'Slutlig allokering kvv'!$B$2:$AC$462,MATCH(L$3,'Slutlig allokering kvv'!$B$1:$AJ$1,0),FALSE)/1,0)</f>
        <v>0</v>
      </c>
      <c r="M202" s="40">
        <f>IFERROR(VLOOKUP($B202,Miljö!$B$1:$S$477,MATCH(M$2,Miljö!$B$1:$X$1,0),FALSE)/1,0)-IFERROR(VLOOKUP($B202,'Slutlig allokering kvv'!$B$2:$AC$462,MATCH(M$3,'Slutlig allokering kvv'!$B$1:$AJ$1,0),FALSE)/1,0)</f>
        <v>0</v>
      </c>
      <c r="N202">
        <f>IFERROR(VLOOKUP($B202,Kraftvärmeprod!$B$1:$AH$479,MATCH(N$2,Kraftvärmeprod!$B$1:$AG$1,0),FALSE)/1,0)-IFERROR(VLOOKUP($B202,'Slutlig allokering kvv'!$B$2:$AC$462,MATCH(N$3,'Slutlig allokering kvv'!$B$1:$AJ$1,0),FALSE)/1,0)</f>
        <v>0</v>
      </c>
      <c r="O202">
        <f>IFERROR(VLOOKUP($B202,Kraftvärmeprod!$B$1:$AH$479,MATCH(O$2,Kraftvärmeprod!$B$1:$AG$1,0),FALSE)/1,0)-IFERROR(VLOOKUP($B202,'Slutlig allokering kvv'!$B$2:$AC$462,MATCH(O$3,'Slutlig allokering kvv'!$B$1:$AJ$1,0),FALSE)/1,0)</f>
        <v>0</v>
      </c>
      <c r="P202">
        <f>IFERROR(VLOOKUP($B202,Kraftvärmeprod!$B$1:$AH$479,MATCH(P$2,Kraftvärmeprod!$B$1:$AG$1,0),FALSE)/1,0)-IFERROR(VLOOKUP($B202,'Slutlig allokering kvv'!$B$2:$AC$462,MATCH(P$3,'Slutlig allokering kvv'!$B$1:$AJ$1,0),FALSE)/1,0)</f>
        <v>0</v>
      </c>
      <c r="Q202">
        <f>IFERROR(VLOOKUP($B202,Kraftvärmeprod!$B$1:$AH$479,MATCH(Q$2,Kraftvärmeprod!$B$1:$AG$1,0),FALSE)/1,0)-IFERROR(VLOOKUP($B202,'Slutlig allokering kvv'!$B$2:$AC$462,MATCH(Q$3,'Slutlig allokering kvv'!$B$1:$AJ$1,0),FALSE)/1,0)</f>
        <v>0</v>
      </c>
      <c r="R202">
        <f>IFERROR(VLOOKUP($B202,Kraftvärmeprod!$B$1:$AH$479,MATCH(R$2,Kraftvärmeprod!$B$1:$AG$1,0),FALSE)/1,0)-IFERROR(VLOOKUP($B202,'Slutlig allokering kvv'!$B$2:$AC$462,MATCH(R$3,'Slutlig allokering kvv'!$B$1:$AJ$1,0),FALSE)/1,0)</f>
        <v>0</v>
      </c>
      <c r="S202">
        <f>IFERROR(VLOOKUP($B202,Kraftvärmeprod!$B$1:$AH$479,MATCH(S$2,Kraftvärmeprod!$B$1:$AG$1,0),FALSE)/1,0)-IFERROR(VLOOKUP($B202,'Slutlig allokering kvv'!$B$2:$AC$462,MATCH(S$3,'Slutlig allokering kvv'!$B$1:$AJ$1,0),FALSE)/1,0)</f>
        <v>0</v>
      </c>
      <c r="T202">
        <f>IFERROR(VLOOKUP($B202,Kraftvärmeprod!$B$1:$AH$479,MATCH(T$2,Kraftvärmeprod!$B$1:$AG$1,0),FALSE)/1,0)-IFERROR(VLOOKUP($B202,'Slutlig allokering kvv'!$B$2:$AC$462,MATCH(T$3,'Slutlig allokering kvv'!$B$1:$AJ$1,0),FALSE)/1,0)</f>
        <v>0</v>
      </c>
      <c r="U202">
        <f>IFERROR(VLOOKUP($B202,Kraftvärmeprod!$B$1:$AH$479,MATCH(U$2,Kraftvärmeprod!$B$1:$AG$1,0),FALSE)/1,0)-IFERROR(VLOOKUP($B202,'Slutlig allokering kvv'!$B$2:$AC$462,MATCH(U$3,'Slutlig allokering kvv'!$B$1:$AJ$1,0),FALSE)/1,0)</f>
        <v>0</v>
      </c>
      <c r="V202">
        <f>IFERROR(VLOOKUP($B202,Kraftvärmeprod!$B$1:$AH$479,MATCH(V$2,Kraftvärmeprod!$B$1:$AG$1,0),FALSE)/1,0)-IFERROR(VLOOKUP($B202,'Slutlig allokering kvv'!$B$2:$AC$462,MATCH(V$3,'Slutlig allokering kvv'!$B$1:$AJ$1,0),FALSE)/1,0)</f>
        <v>0</v>
      </c>
      <c r="W202">
        <f>IFERROR(VLOOKUP($B202,Kraftvärmeprod!$B$1:$AH$479,MATCH(W$2,Kraftvärmeprod!$B$1:$AG$1,0),FALSE)/1,0)-IFERROR(VLOOKUP($B202,'Slutlig allokering kvv'!$B$2:$AC$462,MATCH(W$3,'Slutlig allokering kvv'!$B$1:$AJ$1,0),FALSE)/1,0)</f>
        <v>0</v>
      </c>
      <c r="X202">
        <f>IFERROR(VLOOKUP($B202,Kraftvärmeprod!$B$1:$AH$479,MATCH(X$2,Kraftvärmeprod!$B$1:$AG$1,0),FALSE)/1,0)-IFERROR(VLOOKUP($B202,'Slutlig allokering kvv'!$B$2:$AC$462,MATCH(X$3,'Slutlig allokering kvv'!$B$1:$AJ$1,0),FALSE)/1,0)</f>
        <v>0</v>
      </c>
      <c r="Y202">
        <f>IFERROR(VLOOKUP($B202,Kraftvärmeprod!$B$1:$AH$479,MATCH(Y$2,Kraftvärmeprod!$B$1:$AG$1,0),FALSE)/1,0)-IFERROR(VLOOKUP($B202,'Slutlig allokering kvv'!$B$2:$AC$462,MATCH(Y$3,'Slutlig allokering kvv'!$B$1:$AJ$1,0),FALSE)/1,0)</f>
        <v>0</v>
      </c>
      <c r="Z202">
        <f>IFERROR(VLOOKUP($B202,Kraftvärmeprod!$B$1:$AH$479,MATCH(Z$2,Kraftvärmeprod!$B$1:$AG$1,0),FALSE)/1,0)-IFERROR(VLOOKUP($B202,'Slutlig allokering kvv'!$B$2:$AC$462,MATCH(Z$3,'Slutlig allokering kvv'!$B$1:$AJ$1,0),FALSE)/1,0)</f>
        <v>0</v>
      </c>
      <c r="AA202">
        <f>IFERROR(VLOOKUP($B202,Kraftvärmeprod!$B$1:$AH$479,MATCH(AA$2,Kraftvärmeprod!$B$1:$AG$1,0),FALSE)/1,0)-IFERROR(VLOOKUP($B202,'Slutlig allokering kvv'!$B$2:$AC$462,MATCH(AA$3,'Slutlig allokering kvv'!$B$1:$AJ$1,0),FALSE)/1,0)</f>
        <v>0</v>
      </c>
      <c r="AB202">
        <f>IFERROR(VLOOKUP($B202,Kraftvärmeprod!$B$1:$AH$479,MATCH(AB$2,Kraftvärmeprod!$B$1:$AG$1,0),FALSE)/1,0)-IFERROR(VLOOKUP($B202,'Slutlig allokering kvv'!$B$2:$AC$462,MATCH(AB$3,'Slutlig allokering kvv'!$B$1:$AJ$1,0),FALSE)/1,0)</f>
        <v>0</v>
      </c>
      <c r="AE202">
        <f t="shared" si="6"/>
        <v>0</v>
      </c>
      <c r="AG202">
        <f>IFERROR(VLOOKUP(B202,'Slutlig allokering kvv'!$B$2:$AJ$462,MATCH("Summa justerad allokerad tillförd energi (utan hjälpel och rökgaskondensering):",'Slutlig allokering kvv'!$B$1:$AK$1,0),FALSE)/1,"")</f>
        <v>0</v>
      </c>
      <c r="AI202" s="23" t="str">
        <f>IFERROR(1-VLOOKUP(B202,'Slutlig allokering kvv'!$B$2:$AJ$462,MATCH("Andel av bränsle i kvv som allokerats till värme, exklusive rökgaskondensering och hjälpel",'Slutlig allokering kvv'!$B$1:$AK$1,0),FALSE),"")</f>
        <v/>
      </c>
      <c r="AK202" s="23" t="str">
        <f t="shared" si="7"/>
        <v/>
      </c>
    </row>
    <row r="203" spans="1:37" x14ac:dyDescent="0.25">
      <c r="A203" s="2" t="s">
        <v>291</v>
      </c>
      <c r="B203" s="2" t="s">
        <v>292</v>
      </c>
      <c r="C203" s="2" t="str">
        <f>IFERROR(VLOOKUP($B203,Kraftvärmeprod!$B$1:$AH$479,MATCH(C$3,Kraftvärmeprod!$B$1:$AG$1,0),FALSE)/1,"")</f>
        <v/>
      </c>
      <c r="D203" s="2" t="str">
        <f>IFERROR(VLOOKUP($B203,Kraftvärmeprod!$B$1:$AH$479,MATCH(D$3,Kraftvärmeprod!$B$1:$AG$1,0),FALSE)/1,"")</f>
        <v/>
      </c>
      <c r="E203">
        <f>IFERROR(VLOOKUP($B203,Kraftvärmeprod!$B$1:$AH$479,MATCH(E$2,Kraftvärmeprod!$B$1:$AG$1,0),FALSE)/1,0)-IFERROR(VLOOKUP($B203,'Slutlig allokering kvv'!$B$2:$AC$462,MATCH(E$3,'Slutlig allokering kvv'!$B$1:$AJ$1,0),FALSE)/1,0)</f>
        <v>0</v>
      </c>
      <c r="F203">
        <f>IFERROR(VLOOKUP($B203,Kraftvärmeprod!$B$1:$AH$479,MATCH(F$2,Kraftvärmeprod!$B$1:$AG$1,0),FALSE)/1,0)-IFERROR(VLOOKUP($B203,'Slutlig allokering kvv'!$B$2:$AC$462,MATCH(F$3,'Slutlig allokering kvv'!$B$1:$AJ$1,0),FALSE)/1,0)</f>
        <v>0</v>
      </c>
      <c r="G203">
        <f>IFERROR(VLOOKUP($B203,Kraftvärmeprod!$B$1:$AH$479,MATCH(G$2,Kraftvärmeprod!$B$1:$AG$1,0),FALSE)/1,0)-IFERROR(VLOOKUP($B203,'Slutlig allokering kvv'!$B$2:$AC$462,MATCH(G$3,'Slutlig allokering kvv'!$B$1:$AJ$1,0),FALSE)/1,0)</f>
        <v>0</v>
      </c>
      <c r="H203">
        <f>IFERROR(VLOOKUP($B203,Kraftvärmeprod!$B$1:$AH$479,MATCH(H$2,Kraftvärmeprod!$B$1:$AG$1,0),FALSE)/1,0)-IFERROR(VLOOKUP($B203,'Slutlig allokering kvv'!$B$2:$AC$462,MATCH(H$3,'Slutlig allokering kvv'!$B$1:$AJ$1,0),FALSE)/1,0)</f>
        <v>0</v>
      </c>
      <c r="I203">
        <f>IFERROR(VLOOKUP($B203,Kraftvärmeprod!$B$1:$AH$479,MATCH(I$2,Kraftvärmeprod!$B$1:$AG$1,0),FALSE)/1,0)-IFERROR(VLOOKUP($B203,'Slutlig allokering kvv'!$B$2:$AC$462,MATCH(I$3,'Slutlig allokering kvv'!$B$1:$AJ$1,0),FALSE)/1,0)</f>
        <v>0</v>
      </c>
      <c r="J203">
        <f>IFERROR(VLOOKUP($B203,Kraftvärmeprod!$B$1:$AH$479,MATCH(J$2,Kraftvärmeprod!$B$1:$AG$1,0),FALSE)/1,0)-IFERROR(VLOOKUP($B203,'Slutlig allokering kvv'!$B$2:$AC$462,MATCH(J$3,'Slutlig allokering kvv'!$B$1:$AJ$1,0),FALSE)/1,0)</f>
        <v>0</v>
      </c>
      <c r="K203">
        <f>IFERROR(VLOOKUP($B203,Kraftvärmeprod!$B$1:$AH$479,MATCH(K$2,Kraftvärmeprod!$B$1:$AG$1,0),FALSE)/1,0)-IFERROR(VLOOKUP($B203,'Slutlig allokering kvv'!$B$2:$AC$462,MATCH(K$3,'Slutlig allokering kvv'!$B$1:$AJ$1,0),FALSE)/1,0)</f>
        <v>0</v>
      </c>
      <c r="L203">
        <f>IFERROR(VLOOKUP($B203,Kraftvärmeprod!$B$1:$AH$479,MATCH(L$2,Kraftvärmeprod!$B$1:$AG$1,0),FALSE)/1,0)-IFERROR(VLOOKUP($B203,'Slutlig allokering kvv'!$B$2:$AC$462,MATCH(L$3,'Slutlig allokering kvv'!$B$1:$AJ$1,0),FALSE)/1,0)</f>
        <v>0</v>
      </c>
      <c r="M203" s="40">
        <f>IFERROR(VLOOKUP($B203,Miljö!$B$1:$S$477,MATCH(M$2,Miljö!$B$1:$X$1,0),FALSE)/1,0)-IFERROR(VLOOKUP($B203,'Slutlig allokering kvv'!$B$2:$AC$462,MATCH(M$3,'Slutlig allokering kvv'!$B$1:$AJ$1,0),FALSE)/1,0)</f>
        <v>0</v>
      </c>
      <c r="N203">
        <f>IFERROR(VLOOKUP($B203,Kraftvärmeprod!$B$1:$AH$479,MATCH(N$2,Kraftvärmeprod!$B$1:$AG$1,0),FALSE)/1,0)-IFERROR(VLOOKUP($B203,'Slutlig allokering kvv'!$B$2:$AC$462,MATCH(N$3,'Slutlig allokering kvv'!$B$1:$AJ$1,0),FALSE)/1,0)</f>
        <v>0</v>
      </c>
      <c r="O203">
        <f>IFERROR(VLOOKUP($B203,Kraftvärmeprod!$B$1:$AH$479,MATCH(O$2,Kraftvärmeprod!$B$1:$AG$1,0),FALSE)/1,0)-IFERROR(VLOOKUP($B203,'Slutlig allokering kvv'!$B$2:$AC$462,MATCH(O$3,'Slutlig allokering kvv'!$B$1:$AJ$1,0),FALSE)/1,0)</f>
        <v>0</v>
      </c>
      <c r="P203">
        <f>IFERROR(VLOOKUP($B203,Kraftvärmeprod!$B$1:$AH$479,MATCH(P$2,Kraftvärmeprod!$B$1:$AG$1,0),FALSE)/1,0)-IFERROR(VLOOKUP($B203,'Slutlig allokering kvv'!$B$2:$AC$462,MATCH(P$3,'Slutlig allokering kvv'!$B$1:$AJ$1,0),FALSE)/1,0)</f>
        <v>0</v>
      </c>
      <c r="Q203">
        <f>IFERROR(VLOOKUP($B203,Kraftvärmeprod!$B$1:$AH$479,MATCH(Q$2,Kraftvärmeprod!$B$1:$AG$1,0),FALSE)/1,0)-IFERROR(VLOOKUP($B203,'Slutlig allokering kvv'!$B$2:$AC$462,MATCH(Q$3,'Slutlig allokering kvv'!$B$1:$AJ$1,0),FALSE)/1,0)</f>
        <v>0</v>
      </c>
      <c r="R203">
        <f>IFERROR(VLOOKUP($B203,Kraftvärmeprod!$B$1:$AH$479,MATCH(R$2,Kraftvärmeprod!$B$1:$AG$1,0),FALSE)/1,0)-IFERROR(VLOOKUP($B203,'Slutlig allokering kvv'!$B$2:$AC$462,MATCH(R$3,'Slutlig allokering kvv'!$B$1:$AJ$1,0),FALSE)/1,0)</f>
        <v>0</v>
      </c>
      <c r="S203">
        <f>IFERROR(VLOOKUP($B203,Kraftvärmeprod!$B$1:$AH$479,MATCH(S$2,Kraftvärmeprod!$B$1:$AG$1,0),FALSE)/1,0)-IFERROR(VLOOKUP($B203,'Slutlig allokering kvv'!$B$2:$AC$462,MATCH(S$3,'Slutlig allokering kvv'!$B$1:$AJ$1,0),FALSE)/1,0)</f>
        <v>0</v>
      </c>
      <c r="T203">
        <f>IFERROR(VLOOKUP($B203,Kraftvärmeprod!$B$1:$AH$479,MATCH(T$2,Kraftvärmeprod!$B$1:$AG$1,0),FALSE)/1,0)-IFERROR(VLOOKUP($B203,'Slutlig allokering kvv'!$B$2:$AC$462,MATCH(T$3,'Slutlig allokering kvv'!$B$1:$AJ$1,0),FALSE)/1,0)</f>
        <v>0</v>
      </c>
      <c r="U203">
        <f>IFERROR(VLOOKUP($B203,Kraftvärmeprod!$B$1:$AH$479,MATCH(U$2,Kraftvärmeprod!$B$1:$AG$1,0),FALSE)/1,0)-IFERROR(VLOOKUP($B203,'Slutlig allokering kvv'!$B$2:$AC$462,MATCH(U$3,'Slutlig allokering kvv'!$B$1:$AJ$1,0),FALSE)/1,0)</f>
        <v>0</v>
      </c>
      <c r="V203">
        <f>IFERROR(VLOOKUP($B203,Kraftvärmeprod!$B$1:$AH$479,MATCH(V$2,Kraftvärmeprod!$B$1:$AG$1,0),FALSE)/1,0)-IFERROR(VLOOKUP($B203,'Slutlig allokering kvv'!$B$2:$AC$462,MATCH(V$3,'Slutlig allokering kvv'!$B$1:$AJ$1,0),FALSE)/1,0)</f>
        <v>0</v>
      </c>
      <c r="W203">
        <f>IFERROR(VLOOKUP($B203,Kraftvärmeprod!$B$1:$AH$479,MATCH(W$2,Kraftvärmeprod!$B$1:$AG$1,0),FALSE)/1,0)-IFERROR(VLOOKUP($B203,'Slutlig allokering kvv'!$B$2:$AC$462,MATCH(W$3,'Slutlig allokering kvv'!$B$1:$AJ$1,0),FALSE)/1,0)</f>
        <v>0</v>
      </c>
      <c r="X203">
        <f>IFERROR(VLOOKUP($B203,Kraftvärmeprod!$B$1:$AH$479,MATCH(X$2,Kraftvärmeprod!$B$1:$AG$1,0),FALSE)/1,0)-IFERROR(VLOOKUP($B203,'Slutlig allokering kvv'!$B$2:$AC$462,MATCH(X$3,'Slutlig allokering kvv'!$B$1:$AJ$1,0),FALSE)/1,0)</f>
        <v>0</v>
      </c>
      <c r="Y203">
        <f>IFERROR(VLOOKUP($B203,Kraftvärmeprod!$B$1:$AH$479,MATCH(Y$2,Kraftvärmeprod!$B$1:$AG$1,0),FALSE)/1,0)-IFERROR(VLOOKUP($B203,'Slutlig allokering kvv'!$B$2:$AC$462,MATCH(Y$3,'Slutlig allokering kvv'!$B$1:$AJ$1,0),FALSE)/1,0)</f>
        <v>0</v>
      </c>
      <c r="Z203">
        <f>IFERROR(VLOOKUP($B203,Kraftvärmeprod!$B$1:$AH$479,MATCH(Z$2,Kraftvärmeprod!$B$1:$AG$1,0),FALSE)/1,0)-IFERROR(VLOOKUP($B203,'Slutlig allokering kvv'!$B$2:$AC$462,MATCH(Z$3,'Slutlig allokering kvv'!$B$1:$AJ$1,0),FALSE)/1,0)</f>
        <v>0</v>
      </c>
      <c r="AA203">
        <f>IFERROR(VLOOKUP($B203,Kraftvärmeprod!$B$1:$AH$479,MATCH(AA$2,Kraftvärmeprod!$B$1:$AG$1,0),FALSE)/1,0)-IFERROR(VLOOKUP($B203,'Slutlig allokering kvv'!$B$2:$AC$462,MATCH(AA$3,'Slutlig allokering kvv'!$B$1:$AJ$1,0),FALSE)/1,0)</f>
        <v>0</v>
      </c>
      <c r="AB203">
        <f>IFERROR(VLOOKUP($B203,Kraftvärmeprod!$B$1:$AH$479,MATCH(AB$2,Kraftvärmeprod!$B$1:$AG$1,0),FALSE)/1,0)-IFERROR(VLOOKUP($B203,'Slutlig allokering kvv'!$B$2:$AC$462,MATCH(AB$3,'Slutlig allokering kvv'!$B$1:$AJ$1,0),FALSE)/1,0)</f>
        <v>0</v>
      </c>
      <c r="AE203">
        <f t="shared" si="6"/>
        <v>0</v>
      </c>
      <c r="AG203">
        <f>IFERROR(VLOOKUP(B203,'Slutlig allokering kvv'!$B$2:$AJ$462,MATCH("Summa justerad allokerad tillförd energi (utan hjälpel och rökgaskondensering):",'Slutlig allokering kvv'!$B$1:$AK$1,0),FALSE)/1,"")</f>
        <v>0</v>
      </c>
      <c r="AI203" s="23" t="str">
        <f>IFERROR(1-VLOOKUP(B203,'Slutlig allokering kvv'!$B$2:$AJ$462,MATCH("Andel av bränsle i kvv som allokerats till värme, exklusive rökgaskondensering och hjälpel",'Slutlig allokering kvv'!$B$1:$AK$1,0),FALSE),"")</f>
        <v/>
      </c>
      <c r="AK203" s="23" t="str">
        <f t="shared" si="7"/>
        <v/>
      </c>
    </row>
    <row r="204" spans="1:37" x14ac:dyDescent="0.25">
      <c r="A204" s="2" t="s">
        <v>291</v>
      </c>
      <c r="B204" s="2" t="s">
        <v>293</v>
      </c>
      <c r="C204" s="2" t="str">
        <f>IFERROR(VLOOKUP($B204,Kraftvärmeprod!$B$1:$AH$479,MATCH(C$3,Kraftvärmeprod!$B$1:$AG$1,0),FALSE)/1,"")</f>
        <v/>
      </c>
      <c r="D204" s="2" t="str">
        <f>IFERROR(VLOOKUP($B204,Kraftvärmeprod!$B$1:$AH$479,MATCH(D$3,Kraftvärmeprod!$B$1:$AG$1,0),FALSE)/1,"")</f>
        <v/>
      </c>
      <c r="E204">
        <f>IFERROR(VLOOKUP($B204,Kraftvärmeprod!$B$1:$AH$479,MATCH(E$2,Kraftvärmeprod!$B$1:$AG$1,0),FALSE)/1,0)-IFERROR(VLOOKUP($B204,'Slutlig allokering kvv'!$B$2:$AC$462,MATCH(E$3,'Slutlig allokering kvv'!$B$1:$AJ$1,0),FALSE)/1,0)</f>
        <v>0</v>
      </c>
      <c r="F204">
        <f>IFERROR(VLOOKUP($B204,Kraftvärmeprod!$B$1:$AH$479,MATCH(F$2,Kraftvärmeprod!$B$1:$AG$1,0),FALSE)/1,0)-IFERROR(VLOOKUP($B204,'Slutlig allokering kvv'!$B$2:$AC$462,MATCH(F$3,'Slutlig allokering kvv'!$B$1:$AJ$1,0),FALSE)/1,0)</f>
        <v>0</v>
      </c>
      <c r="G204">
        <f>IFERROR(VLOOKUP($B204,Kraftvärmeprod!$B$1:$AH$479,MATCH(G$2,Kraftvärmeprod!$B$1:$AG$1,0),FALSE)/1,0)-IFERROR(VLOOKUP($B204,'Slutlig allokering kvv'!$B$2:$AC$462,MATCH(G$3,'Slutlig allokering kvv'!$B$1:$AJ$1,0),FALSE)/1,0)</f>
        <v>0</v>
      </c>
      <c r="H204">
        <f>IFERROR(VLOOKUP($B204,Kraftvärmeprod!$B$1:$AH$479,MATCH(H$2,Kraftvärmeprod!$B$1:$AG$1,0),FALSE)/1,0)-IFERROR(VLOOKUP($B204,'Slutlig allokering kvv'!$B$2:$AC$462,MATCH(H$3,'Slutlig allokering kvv'!$B$1:$AJ$1,0),FALSE)/1,0)</f>
        <v>0</v>
      </c>
      <c r="I204">
        <f>IFERROR(VLOOKUP($B204,Kraftvärmeprod!$B$1:$AH$479,MATCH(I$2,Kraftvärmeprod!$B$1:$AG$1,0),FALSE)/1,0)-IFERROR(VLOOKUP($B204,'Slutlig allokering kvv'!$B$2:$AC$462,MATCH(I$3,'Slutlig allokering kvv'!$B$1:$AJ$1,0),FALSE)/1,0)</f>
        <v>0</v>
      </c>
      <c r="J204">
        <f>IFERROR(VLOOKUP($B204,Kraftvärmeprod!$B$1:$AH$479,MATCH(J$2,Kraftvärmeprod!$B$1:$AG$1,0),FALSE)/1,0)-IFERROR(VLOOKUP($B204,'Slutlig allokering kvv'!$B$2:$AC$462,MATCH(J$3,'Slutlig allokering kvv'!$B$1:$AJ$1,0),FALSE)/1,0)</f>
        <v>0</v>
      </c>
      <c r="K204">
        <f>IFERROR(VLOOKUP($B204,Kraftvärmeprod!$B$1:$AH$479,MATCH(K$2,Kraftvärmeprod!$B$1:$AG$1,0),FALSE)/1,0)-IFERROR(VLOOKUP($B204,'Slutlig allokering kvv'!$B$2:$AC$462,MATCH(K$3,'Slutlig allokering kvv'!$B$1:$AJ$1,0),FALSE)/1,0)</f>
        <v>0</v>
      </c>
      <c r="L204">
        <f>IFERROR(VLOOKUP($B204,Kraftvärmeprod!$B$1:$AH$479,MATCH(L$2,Kraftvärmeprod!$B$1:$AG$1,0),FALSE)/1,0)-IFERROR(VLOOKUP($B204,'Slutlig allokering kvv'!$B$2:$AC$462,MATCH(L$3,'Slutlig allokering kvv'!$B$1:$AJ$1,0),FALSE)/1,0)</f>
        <v>0</v>
      </c>
      <c r="M204" s="40">
        <f>IFERROR(VLOOKUP($B204,Miljö!$B$1:$S$477,MATCH(M$2,Miljö!$B$1:$X$1,0),FALSE)/1,0)-IFERROR(VLOOKUP($B204,'Slutlig allokering kvv'!$B$2:$AC$462,MATCH(M$3,'Slutlig allokering kvv'!$B$1:$AJ$1,0),FALSE)/1,0)</f>
        <v>0</v>
      </c>
      <c r="N204">
        <f>IFERROR(VLOOKUP($B204,Kraftvärmeprod!$B$1:$AH$479,MATCH(N$2,Kraftvärmeprod!$B$1:$AG$1,0),FALSE)/1,0)-IFERROR(VLOOKUP($B204,'Slutlig allokering kvv'!$B$2:$AC$462,MATCH(N$3,'Slutlig allokering kvv'!$B$1:$AJ$1,0),FALSE)/1,0)</f>
        <v>0</v>
      </c>
      <c r="O204">
        <f>IFERROR(VLOOKUP($B204,Kraftvärmeprod!$B$1:$AH$479,MATCH(O$2,Kraftvärmeprod!$B$1:$AG$1,0),FALSE)/1,0)-IFERROR(VLOOKUP($B204,'Slutlig allokering kvv'!$B$2:$AC$462,MATCH(O$3,'Slutlig allokering kvv'!$B$1:$AJ$1,0),FALSE)/1,0)</f>
        <v>0</v>
      </c>
      <c r="P204">
        <f>IFERROR(VLOOKUP($B204,Kraftvärmeprod!$B$1:$AH$479,MATCH(P$2,Kraftvärmeprod!$B$1:$AG$1,0),FALSE)/1,0)-IFERROR(VLOOKUP($B204,'Slutlig allokering kvv'!$B$2:$AC$462,MATCH(P$3,'Slutlig allokering kvv'!$B$1:$AJ$1,0),FALSE)/1,0)</f>
        <v>0</v>
      </c>
      <c r="Q204">
        <f>IFERROR(VLOOKUP($B204,Kraftvärmeprod!$B$1:$AH$479,MATCH(Q$2,Kraftvärmeprod!$B$1:$AG$1,0),FALSE)/1,0)-IFERROR(VLOOKUP($B204,'Slutlig allokering kvv'!$B$2:$AC$462,MATCH(Q$3,'Slutlig allokering kvv'!$B$1:$AJ$1,0),FALSE)/1,0)</f>
        <v>0</v>
      </c>
      <c r="R204">
        <f>IFERROR(VLOOKUP($B204,Kraftvärmeprod!$B$1:$AH$479,MATCH(R$2,Kraftvärmeprod!$B$1:$AG$1,0),FALSE)/1,0)-IFERROR(VLOOKUP($B204,'Slutlig allokering kvv'!$B$2:$AC$462,MATCH(R$3,'Slutlig allokering kvv'!$B$1:$AJ$1,0),FALSE)/1,0)</f>
        <v>0</v>
      </c>
      <c r="S204">
        <f>IFERROR(VLOOKUP($B204,Kraftvärmeprod!$B$1:$AH$479,MATCH(S$2,Kraftvärmeprod!$B$1:$AG$1,0),FALSE)/1,0)-IFERROR(VLOOKUP($B204,'Slutlig allokering kvv'!$B$2:$AC$462,MATCH(S$3,'Slutlig allokering kvv'!$B$1:$AJ$1,0),FALSE)/1,0)</f>
        <v>0</v>
      </c>
      <c r="T204">
        <f>IFERROR(VLOOKUP($B204,Kraftvärmeprod!$B$1:$AH$479,MATCH(T$2,Kraftvärmeprod!$B$1:$AG$1,0),FALSE)/1,0)-IFERROR(VLOOKUP($B204,'Slutlig allokering kvv'!$B$2:$AC$462,MATCH(T$3,'Slutlig allokering kvv'!$B$1:$AJ$1,0),FALSE)/1,0)</f>
        <v>0</v>
      </c>
      <c r="U204">
        <f>IFERROR(VLOOKUP($B204,Kraftvärmeprod!$B$1:$AH$479,MATCH(U$2,Kraftvärmeprod!$B$1:$AG$1,0),FALSE)/1,0)-IFERROR(VLOOKUP($B204,'Slutlig allokering kvv'!$B$2:$AC$462,MATCH(U$3,'Slutlig allokering kvv'!$B$1:$AJ$1,0),FALSE)/1,0)</f>
        <v>0</v>
      </c>
      <c r="V204">
        <f>IFERROR(VLOOKUP($B204,Kraftvärmeprod!$B$1:$AH$479,MATCH(V$2,Kraftvärmeprod!$B$1:$AG$1,0),FALSE)/1,0)-IFERROR(VLOOKUP($B204,'Slutlig allokering kvv'!$B$2:$AC$462,MATCH(V$3,'Slutlig allokering kvv'!$B$1:$AJ$1,0),FALSE)/1,0)</f>
        <v>0</v>
      </c>
      <c r="W204">
        <f>IFERROR(VLOOKUP($B204,Kraftvärmeprod!$B$1:$AH$479,MATCH(W$2,Kraftvärmeprod!$B$1:$AG$1,0),FALSE)/1,0)-IFERROR(VLOOKUP($B204,'Slutlig allokering kvv'!$B$2:$AC$462,MATCH(W$3,'Slutlig allokering kvv'!$B$1:$AJ$1,0),FALSE)/1,0)</f>
        <v>0</v>
      </c>
      <c r="X204">
        <f>IFERROR(VLOOKUP($B204,Kraftvärmeprod!$B$1:$AH$479,MATCH(X$2,Kraftvärmeprod!$B$1:$AG$1,0),FALSE)/1,0)-IFERROR(VLOOKUP($B204,'Slutlig allokering kvv'!$B$2:$AC$462,MATCH(X$3,'Slutlig allokering kvv'!$B$1:$AJ$1,0),FALSE)/1,0)</f>
        <v>0</v>
      </c>
      <c r="Y204">
        <f>IFERROR(VLOOKUP($B204,Kraftvärmeprod!$B$1:$AH$479,MATCH(Y$2,Kraftvärmeprod!$B$1:$AG$1,0),FALSE)/1,0)-IFERROR(VLOOKUP($B204,'Slutlig allokering kvv'!$B$2:$AC$462,MATCH(Y$3,'Slutlig allokering kvv'!$B$1:$AJ$1,0),FALSE)/1,0)</f>
        <v>0</v>
      </c>
      <c r="Z204">
        <f>IFERROR(VLOOKUP($B204,Kraftvärmeprod!$B$1:$AH$479,MATCH(Z$2,Kraftvärmeprod!$B$1:$AG$1,0),FALSE)/1,0)-IFERROR(VLOOKUP($B204,'Slutlig allokering kvv'!$B$2:$AC$462,MATCH(Z$3,'Slutlig allokering kvv'!$B$1:$AJ$1,0),FALSE)/1,0)</f>
        <v>0</v>
      </c>
      <c r="AA204">
        <f>IFERROR(VLOOKUP($B204,Kraftvärmeprod!$B$1:$AH$479,MATCH(AA$2,Kraftvärmeprod!$B$1:$AG$1,0),FALSE)/1,0)-IFERROR(VLOOKUP($B204,'Slutlig allokering kvv'!$B$2:$AC$462,MATCH(AA$3,'Slutlig allokering kvv'!$B$1:$AJ$1,0),FALSE)/1,0)</f>
        <v>0</v>
      </c>
      <c r="AB204">
        <f>IFERROR(VLOOKUP($B204,Kraftvärmeprod!$B$1:$AH$479,MATCH(AB$2,Kraftvärmeprod!$B$1:$AG$1,0),FALSE)/1,0)-IFERROR(VLOOKUP($B204,'Slutlig allokering kvv'!$B$2:$AC$462,MATCH(AB$3,'Slutlig allokering kvv'!$B$1:$AJ$1,0),FALSE)/1,0)</f>
        <v>0</v>
      </c>
      <c r="AE204">
        <f t="shared" si="6"/>
        <v>0</v>
      </c>
      <c r="AG204">
        <f>IFERROR(VLOOKUP(B204,'Slutlig allokering kvv'!$B$2:$AJ$462,MATCH("Summa justerad allokerad tillförd energi (utan hjälpel och rökgaskondensering):",'Slutlig allokering kvv'!$B$1:$AK$1,0),FALSE)/1,"")</f>
        <v>0</v>
      </c>
      <c r="AI204" s="23" t="str">
        <f>IFERROR(1-VLOOKUP(B204,'Slutlig allokering kvv'!$B$2:$AJ$462,MATCH("Andel av bränsle i kvv som allokerats till värme, exklusive rökgaskondensering och hjälpel",'Slutlig allokering kvv'!$B$1:$AK$1,0),FALSE),"")</f>
        <v/>
      </c>
      <c r="AK204" s="23" t="str">
        <f t="shared" si="7"/>
        <v/>
      </c>
    </row>
    <row r="205" spans="1:37" x14ac:dyDescent="0.25">
      <c r="A205" s="2" t="s">
        <v>291</v>
      </c>
      <c r="B205" s="2" t="s">
        <v>294</v>
      </c>
      <c r="C205" s="2" t="str">
        <f>IFERROR(VLOOKUP($B205,Kraftvärmeprod!$B$1:$AH$479,MATCH(C$3,Kraftvärmeprod!$B$1:$AG$1,0),FALSE)/1,"")</f>
        <v/>
      </c>
      <c r="D205" s="2" t="str">
        <f>IFERROR(VLOOKUP($B205,Kraftvärmeprod!$B$1:$AH$479,MATCH(D$3,Kraftvärmeprod!$B$1:$AG$1,0),FALSE)/1,"")</f>
        <v/>
      </c>
      <c r="E205">
        <f>IFERROR(VLOOKUP($B205,Kraftvärmeprod!$B$1:$AH$479,MATCH(E$2,Kraftvärmeprod!$B$1:$AG$1,0),FALSE)/1,0)-IFERROR(VLOOKUP($B205,'Slutlig allokering kvv'!$B$2:$AC$462,MATCH(E$3,'Slutlig allokering kvv'!$B$1:$AJ$1,0),FALSE)/1,0)</f>
        <v>0</v>
      </c>
      <c r="F205">
        <f>IFERROR(VLOOKUP($B205,Kraftvärmeprod!$B$1:$AH$479,MATCH(F$2,Kraftvärmeprod!$B$1:$AG$1,0),FALSE)/1,0)-IFERROR(VLOOKUP($B205,'Slutlig allokering kvv'!$B$2:$AC$462,MATCH(F$3,'Slutlig allokering kvv'!$B$1:$AJ$1,0),FALSE)/1,0)</f>
        <v>0</v>
      </c>
      <c r="G205">
        <f>IFERROR(VLOOKUP($B205,Kraftvärmeprod!$B$1:$AH$479,MATCH(G$2,Kraftvärmeprod!$B$1:$AG$1,0),FALSE)/1,0)-IFERROR(VLOOKUP($B205,'Slutlig allokering kvv'!$B$2:$AC$462,MATCH(G$3,'Slutlig allokering kvv'!$B$1:$AJ$1,0),FALSE)/1,0)</f>
        <v>0</v>
      </c>
      <c r="H205">
        <f>IFERROR(VLOOKUP($B205,Kraftvärmeprod!$B$1:$AH$479,MATCH(H$2,Kraftvärmeprod!$B$1:$AG$1,0),FALSE)/1,0)-IFERROR(VLOOKUP($B205,'Slutlig allokering kvv'!$B$2:$AC$462,MATCH(H$3,'Slutlig allokering kvv'!$B$1:$AJ$1,0),FALSE)/1,0)</f>
        <v>0</v>
      </c>
      <c r="I205">
        <f>IFERROR(VLOOKUP($B205,Kraftvärmeprod!$B$1:$AH$479,MATCH(I$2,Kraftvärmeprod!$B$1:$AG$1,0),FALSE)/1,0)-IFERROR(VLOOKUP($B205,'Slutlig allokering kvv'!$B$2:$AC$462,MATCH(I$3,'Slutlig allokering kvv'!$B$1:$AJ$1,0),FALSE)/1,0)</f>
        <v>0</v>
      </c>
      <c r="J205">
        <f>IFERROR(VLOOKUP($B205,Kraftvärmeprod!$B$1:$AH$479,MATCH(J$2,Kraftvärmeprod!$B$1:$AG$1,0),FALSE)/1,0)-IFERROR(VLOOKUP($B205,'Slutlig allokering kvv'!$B$2:$AC$462,MATCH(J$3,'Slutlig allokering kvv'!$B$1:$AJ$1,0),FALSE)/1,0)</f>
        <v>0</v>
      </c>
      <c r="K205">
        <f>IFERROR(VLOOKUP($B205,Kraftvärmeprod!$B$1:$AH$479,MATCH(K$2,Kraftvärmeprod!$B$1:$AG$1,0),FALSE)/1,0)-IFERROR(VLOOKUP($B205,'Slutlig allokering kvv'!$B$2:$AC$462,MATCH(K$3,'Slutlig allokering kvv'!$B$1:$AJ$1,0),FALSE)/1,0)</f>
        <v>0</v>
      </c>
      <c r="L205">
        <f>IFERROR(VLOOKUP($B205,Kraftvärmeprod!$B$1:$AH$479,MATCH(L$2,Kraftvärmeprod!$B$1:$AG$1,0),FALSE)/1,0)-IFERROR(VLOOKUP($B205,'Slutlig allokering kvv'!$B$2:$AC$462,MATCH(L$3,'Slutlig allokering kvv'!$B$1:$AJ$1,0),FALSE)/1,0)</f>
        <v>0</v>
      </c>
      <c r="M205" s="40">
        <f>IFERROR(VLOOKUP($B205,Miljö!$B$1:$S$477,MATCH(M$2,Miljö!$B$1:$X$1,0),FALSE)/1,0)-IFERROR(VLOOKUP($B205,'Slutlig allokering kvv'!$B$2:$AC$462,MATCH(M$3,'Slutlig allokering kvv'!$B$1:$AJ$1,0),FALSE)/1,0)</f>
        <v>0</v>
      </c>
      <c r="N205">
        <f>IFERROR(VLOOKUP($B205,Kraftvärmeprod!$B$1:$AH$479,MATCH(N$2,Kraftvärmeprod!$B$1:$AG$1,0),FALSE)/1,0)-IFERROR(VLOOKUP($B205,'Slutlig allokering kvv'!$B$2:$AC$462,MATCH(N$3,'Slutlig allokering kvv'!$B$1:$AJ$1,0),FALSE)/1,0)</f>
        <v>0</v>
      </c>
      <c r="O205">
        <f>IFERROR(VLOOKUP($B205,Kraftvärmeprod!$B$1:$AH$479,MATCH(O$2,Kraftvärmeprod!$B$1:$AG$1,0),FALSE)/1,0)-IFERROR(VLOOKUP($B205,'Slutlig allokering kvv'!$B$2:$AC$462,MATCH(O$3,'Slutlig allokering kvv'!$B$1:$AJ$1,0),FALSE)/1,0)</f>
        <v>0</v>
      </c>
      <c r="P205">
        <f>IFERROR(VLOOKUP($B205,Kraftvärmeprod!$B$1:$AH$479,MATCH(P$2,Kraftvärmeprod!$B$1:$AG$1,0),FALSE)/1,0)-IFERROR(VLOOKUP($B205,'Slutlig allokering kvv'!$B$2:$AC$462,MATCH(P$3,'Slutlig allokering kvv'!$B$1:$AJ$1,0),FALSE)/1,0)</f>
        <v>0</v>
      </c>
      <c r="Q205">
        <f>IFERROR(VLOOKUP($B205,Kraftvärmeprod!$B$1:$AH$479,MATCH(Q$2,Kraftvärmeprod!$B$1:$AG$1,0),FALSE)/1,0)-IFERROR(VLOOKUP($B205,'Slutlig allokering kvv'!$B$2:$AC$462,MATCH(Q$3,'Slutlig allokering kvv'!$B$1:$AJ$1,0),FALSE)/1,0)</f>
        <v>0</v>
      </c>
      <c r="R205">
        <f>IFERROR(VLOOKUP($B205,Kraftvärmeprod!$B$1:$AH$479,MATCH(R$2,Kraftvärmeprod!$B$1:$AG$1,0),FALSE)/1,0)-IFERROR(VLOOKUP($B205,'Slutlig allokering kvv'!$B$2:$AC$462,MATCH(R$3,'Slutlig allokering kvv'!$B$1:$AJ$1,0),FALSE)/1,0)</f>
        <v>0</v>
      </c>
      <c r="S205">
        <f>IFERROR(VLOOKUP($B205,Kraftvärmeprod!$B$1:$AH$479,MATCH(S$2,Kraftvärmeprod!$B$1:$AG$1,0),FALSE)/1,0)-IFERROR(VLOOKUP($B205,'Slutlig allokering kvv'!$B$2:$AC$462,MATCH(S$3,'Slutlig allokering kvv'!$B$1:$AJ$1,0),FALSE)/1,0)</f>
        <v>0</v>
      </c>
      <c r="T205">
        <f>IFERROR(VLOOKUP($B205,Kraftvärmeprod!$B$1:$AH$479,MATCH(T$2,Kraftvärmeprod!$B$1:$AG$1,0),FALSE)/1,0)-IFERROR(VLOOKUP($B205,'Slutlig allokering kvv'!$B$2:$AC$462,MATCH(T$3,'Slutlig allokering kvv'!$B$1:$AJ$1,0),FALSE)/1,0)</f>
        <v>0</v>
      </c>
      <c r="U205">
        <f>IFERROR(VLOOKUP($B205,Kraftvärmeprod!$B$1:$AH$479,MATCH(U$2,Kraftvärmeprod!$B$1:$AG$1,0),FALSE)/1,0)-IFERROR(VLOOKUP($B205,'Slutlig allokering kvv'!$B$2:$AC$462,MATCH(U$3,'Slutlig allokering kvv'!$B$1:$AJ$1,0),FALSE)/1,0)</f>
        <v>0</v>
      </c>
      <c r="V205">
        <f>IFERROR(VLOOKUP($B205,Kraftvärmeprod!$B$1:$AH$479,MATCH(V$2,Kraftvärmeprod!$B$1:$AG$1,0),FALSE)/1,0)-IFERROR(VLOOKUP($B205,'Slutlig allokering kvv'!$B$2:$AC$462,MATCH(V$3,'Slutlig allokering kvv'!$B$1:$AJ$1,0),FALSE)/1,0)</f>
        <v>0</v>
      </c>
      <c r="W205">
        <f>IFERROR(VLOOKUP($B205,Kraftvärmeprod!$B$1:$AH$479,MATCH(W$2,Kraftvärmeprod!$B$1:$AG$1,0),FALSE)/1,0)-IFERROR(VLOOKUP($B205,'Slutlig allokering kvv'!$B$2:$AC$462,MATCH(W$3,'Slutlig allokering kvv'!$B$1:$AJ$1,0),FALSE)/1,0)</f>
        <v>0</v>
      </c>
      <c r="X205">
        <f>IFERROR(VLOOKUP($B205,Kraftvärmeprod!$B$1:$AH$479,MATCH(X$2,Kraftvärmeprod!$B$1:$AG$1,0),FALSE)/1,0)-IFERROR(VLOOKUP($B205,'Slutlig allokering kvv'!$B$2:$AC$462,MATCH(X$3,'Slutlig allokering kvv'!$B$1:$AJ$1,0),FALSE)/1,0)</f>
        <v>0</v>
      </c>
      <c r="Y205">
        <f>IFERROR(VLOOKUP($B205,Kraftvärmeprod!$B$1:$AH$479,MATCH(Y$2,Kraftvärmeprod!$B$1:$AG$1,0),FALSE)/1,0)-IFERROR(VLOOKUP($B205,'Slutlig allokering kvv'!$B$2:$AC$462,MATCH(Y$3,'Slutlig allokering kvv'!$B$1:$AJ$1,0),FALSE)/1,0)</f>
        <v>0</v>
      </c>
      <c r="Z205">
        <f>IFERROR(VLOOKUP($B205,Kraftvärmeprod!$B$1:$AH$479,MATCH(Z$2,Kraftvärmeprod!$B$1:$AG$1,0),FALSE)/1,0)-IFERROR(VLOOKUP($B205,'Slutlig allokering kvv'!$B$2:$AC$462,MATCH(Z$3,'Slutlig allokering kvv'!$B$1:$AJ$1,0),FALSE)/1,0)</f>
        <v>0</v>
      </c>
      <c r="AA205">
        <f>IFERROR(VLOOKUP($B205,Kraftvärmeprod!$B$1:$AH$479,MATCH(AA$2,Kraftvärmeprod!$B$1:$AG$1,0),FALSE)/1,0)-IFERROR(VLOOKUP($B205,'Slutlig allokering kvv'!$B$2:$AC$462,MATCH(AA$3,'Slutlig allokering kvv'!$B$1:$AJ$1,0),FALSE)/1,0)</f>
        <v>0</v>
      </c>
      <c r="AB205">
        <f>IFERROR(VLOOKUP($B205,Kraftvärmeprod!$B$1:$AH$479,MATCH(AB$2,Kraftvärmeprod!$B$1:$AG$1,0),FALSE)/1,0)-IFERROR(VLOOKUP($B205,'Slutlig allokering kvv'!$B$2:$AC$462,MATCH(AB$3,'Slutlig allokering kvv'!$B$1:$AJ$1,0),FALSE)/1,0)</f>
        <v>0</v>
      </c>
      <c r="AE205">
        <f t="shared" si="6"/>
        <v>0</v>
      </c>
      <c r="AG205">
        <f>IFERROR(VLOOKUP(B205,'Slutlig allokering kvv'!$B$2:$AJ$462,MATCH("Summa justerad allokerad tillförd energi (utan hjälpel och rökgaskondensering):",'Slutlig allokering kvv'!$B$1:$AK$1,0),FALSE)/1,"")</f>
        <v>0</v>
      </c>
      <c r="AI205" s="23" t="str">
        <f>IFERROR(1-VLOOKUP(B205,'Slutlig allokering kvv'!$B$2:$AJ$462,MATCH("Andel av bränsle i kvv som allokerats till värme, exklusive rökgaskondensering och hjälpel",'Slutlig allokering kvv'!$B$1:$AK$1,0),FALSE),"")</f>
        <v/>
      </c>
      <c r="AK205" s="23" t="str">
        <f t="shared" si="7"/>
        <v/>
      </c>
    </row>
    <row r="206" spans="1:37" x14ac:dyDescent="0.25">
      <c r="A206" s="2" t="s">
        <v>291</v>
      </c>
      <c r="B206" s="2" t="s">
        <v>295</v>
      </c>
      <c r="C206" s="2">
        <f>IFERROR(VLOOKUP($B206,Kraftvärmeprod!$B$1:$AH$479,MATCH(C$3,Kraftvärmeprod!$B$1:$AG$1,0),FALSE)/1,"")</f>
        <v>545.63300000000004</v>
      </c>
      <c r="D206" s="2">
        <f>IFERROR(VLOOKUP($B206,Kraftvärmeprod!$B$1:$AH$479,MATCH(D$3,Kraftvärmeprod!$B$1:$AG$1,0),FALSE)/1,"")</f>
        <v>188.17699999999999</v>
      </c>
      <c r="E206">
        <f>IFERROR(VLOOKUP($B206,Kraftvärmeprod!$B$1:$AH$479,MATCH(E$2,Kraftvärmeprod!$B$1:$AG$1,0),FALSE)/1,0)-IFERROR(VLOOKUP($B206,'Slutlig allokering kvv'!$B$2:$AC$462,MATCH(E$3,'Slutlig allokering kvv'!$B$1:$AJ$1,0),FALSE)/1,0)</f>
        <v>114.38500000000001</v>
      </c>
      <c r="F206">
        <f>IFERROR(VLOOKUP($B206,Kraftvärmeprod!$B$1:$AH$479,MATCH(F$2,Kraftvärmeprod!$B$1:$AG$1,0),FALSE)/1,0)-IFERROR(VLOOKUP($B206,'Slutlig allokering kvv'!$B$2:$AC$462,MATCH(F$3,'Slutlig allokering kvv'!$B$1:$AJ$1,0),FALSE)/1,0)</f>
        <v>0</v>
      </c>
      <c r="G206">
        <f>IFERROR(VLOOKUP($B206,Kraftvärmeprod!$B$1:$AH$479,MATCH(G$2,Kraftvärmeprod!$B$1:$AG$1,0),FALSE)/1,0)-IFERROR(VLOOKUP($B206,'Slutlig allokering kvv'!$B$2:$AC$462,MATCH(G$3,'Slutlig allokering kvv'!$B$1:$AJ$1,0),FALSE)/1,0)</f>
        <v>7.3832200000000014</v>
      </c>
      <c r="H206">
        <f>IFERROR(VLOOKUP($B206,Kraftvärmeprod!$B$1:$AH$479,MATCH(H$2,Kraftvärmeprod!$B$1:$AG$1,0),FALSE)/1,0)-IFERROR(VLOOKUP($B206,'Slutlig allokering kvv'!$B$2:$AC$462,MATCH(H$3,'Slutlig allokering kvv'!$B$1:$AJ$1,0),FALSE)/1,0)</f>
        <v>0</v>
      </c>
      <c r="I206">
        <f>IFERROR(VLOOKUP($B206,Kraftvärmeprod!$B$1:$AH$479,MATCH(I$2,Kraftvärmeprod!$B$1:$AG$1,0),FALSE)/1,0)-IFERROR(VLOOKUP($B206,'Slutlig allokering kvv'!$B$2:$AC$462,MATCH(I$3,'Slutlig allokering kvv'!$B$1:$AJ$1,0),FALSE)/1,0)</f>
        <v>0.98458999999999985</v>
      </c>
      <c r="J206">
        <f>IFERROR(VLOOKUP($B206,Kraftvärmeprod!$B$1:$AH$479,MATCH(J$2,Kraftvärmeprod!$B$1:$AG$1,0),FALSE)/1,0)-IFERROR(VLOOKUP($B206,'Slutlig allokering kvv'!$B$2:$AC$462,MATCH(J$3,'Slutlig allokering kvv'!$B$1:$AJ$1,0),FALSE)/1,0)</f>
        <v>0</v>
      </c>
      <c r="K206">
        <f>IFERROR(VLOOKUP($B206,Kraftvärmeprod!$B$1:$AH$479,MATCH(K$2,Kraftvärmeprod!$B$1:$AG$1,0),FALSE)/1,0)-IFERROR(VLOOKUP($B206,'Slutlig allokering kvv'!$B$2:$AC$462,MATCH(K$3,'Slutlig allokering kvv'!$B$1:$AJ$1,0),FALSE)/1,0)</f>
        <v>0</v>
      </c>
      <c r="L206">
        <f>IFERROR(VLOOKUP($B206,Kraftvärmeprod!$B$1:$AH$479,MATCH(L$2,Kraftvärmeprod!$B$1:$AG$1,0),FALSE)/1,0)-IFERROR(VLOOKUP($B206,'Slutlig allokering kvv'!$B$2:$AC$462,MATCH(L$3,'Slutlig allokering kvv'!$B$1:$AJ$1,0),FALSE)/1,0)</f>
        <v>22.031299999999998</v>
      </c>
      <c r="M206" s="40">
        <f>IFERROR(VLOOKUP($B206,Miljö!$B$1:$S$477,MATCH(M$2,Miljö!$B$1:$X$1,0),FALSE)/1,0)-IFERROR(VLOOKUP($B206,'Slutlig allokering kvv'!$B$2:$AC$462,MATCH(M$3,'Slutlig allokering kvv'!$B$1:$AJ$1,0),FALSE)/1,0)</f>
        <v>38.569400000000002</v>
      </c>
      <c r="N206">
        <f>IFERROR(VLOOKUP($B206,Kraftvärmeprod!$B$1:$AH$479,MATCH(N$2,Kraftvärmeprod!$B$1:$AG$1,0),FALSE)/1,0)-IFERROR(VLOOKUP($B206,'Slutlig allokering kvv'!$B$2:$AC$462,MATCH(N$3,'Slutlig allokering kvv'!$B$1:$AJ$1,0),FALSE)/1,0)</f>
        <v>0</v>
      </c>
      <c r="O206">
        <f>IFERROR(VLOOKUP($B206,Kraftvärmeprod!$B$1:$AH$479,MATCH(O$2,Kraftvärmeprod!$B$1:$AG$1,0),FALSE)/1,0)-IFERROR(VLOOKUP($B206,'Slutlig allokering kvv'!$B$2:$AC$462,MATCH(O$3,'Slutlig allokering kvv'!$B$1:$AJ$1,0),FALSE)/1,0)</f>
        <v>17.816200000000002</v>
      </c>
      <c r="P206">
        <f>IFERROR(VLOOKUP($B206,Kraftvärmeprod!$B$1:$AH$479,MATCH(P$2,Kraftvärmeprod!$B$1:$AG$1,0),FALSE)/1,0)-IFERROR(VLOOKUP($B206,'Slutlig allokering kvv'!$B$2:$AC$462,MATCH(P$3,'Slutlig allokering kvv'!$B$1:$AJ$1,0),FALSE)/1,0)</f>
        <v>0</v>
      </c>
      <c r="Q206">
        <f>IFERROR(VLOOKUP($B206,Kraftvärmeprod!$B$1:$AH$479,MATCH(Q$2,Kraftvärmeprod!$B$1:$AG$1,0),FALSE)/1,0)-IFERROR(VLOOKUP($B206,'Slutlig allokering kvv'!$B$2:$AC$462,MATCH(Q$3,'Slutlig allokering kvv'!$B$1:$AJ$1,0),FALSE)/1,0)</f>
        <v>21.458099999999998</v>
      </c>
      <c r="R206">
        <f>IFERROR(VLOOKUP($B206,Kraftvärmeprod!$B$1:$AH$479,MATCH(R$2,Kraftvärmeprod!$B$1:$AG$1,0),FALSE)/1,0)-IFERROR(VLOOKUP($B206,'Slutlig allokering kvv'!$B$2:$AC$462,MATCH(R$3,'Slutlig allokering kvv'!$B$1:$AJ$1,0),FALSE)/1,0)</f>
        <v>4.6714399999999996</v>
      </c>
      <c r="S206">
        <f>IFERROR(VLOOKUP($B206,Kraftvärmeprod!$B$1:$AH$479,MATCH(S$2,Kraftvärmeprod!$B$1:$AG$1,0),FALSE)/1,0)-IFERROR(VLOOKUP($B206,'Slutlig allokering kvv'!$B$2:$AC$462,MATCH(S$3,'Slutlig allokering kvv'!$B$1:$AJ$1,0),FALSE)/1,0)</f>
        <v>177.31099999999998</v>
      </c>
      <c r="T206">
        <f>IFERROR(VLOOKUP($B206,Kraftvärmeprod!$B$1:$AH$479,MATCH(T$2,Kraftvärmeprod!$B$1:$AG$1,0),FALSE)/1,0)-IFERROR(VLOOKUP($B206,'Slutlig allokering kvv'!$B$2:$AC$462,MATCH(T$3,'Slutlig allokering kvv'!$B$1:$AJ$1,0),FALSE)/1,0)</f>
        <v>7.4243000000000006</v>
      </c>
      <c r="U206">
        <f>IFERROR(VLOOKUP($B206,Kraftvärmeprod!$B$1:$AH$479,MATCH(U$2,Kraftvärmeprod!$B$1:$AG$1,0),FALSE)/1,0)-IFERROR(VLOOKUP($B206,'Slutlig allokering kvv'!$B$2:$AC$462,MATCH(U$3,'Slutlig allokering kvv'!$B$1:$AJ$1,0),FALSE)/1,0)</f>
        <v>3.8895499999999998</v>
      </c>
      <c r="V206">
        <f>IFERROR(VLOOKUP($B206,Kraftvärmeprod!$B$1:$AH$479,MATCH(V$2,Kraftvärmeprod!$B$1:$AG$1,0),FALSE)/1,0)-IFERROR(VLOOKUP($B206,'Slutlig allokering kvv'!$B$2:$AC$462,MATCH(V$3,'Slutlig allokering kvv'!$B$1:$AJ$1,0),FALSE)/1,0)</f>
        <v>0</v>
      </c>
      <c r="W206">
        <f>IFERROR(VLOOKUP($B206,Kraftvärmeprod!$B$1:$AH$479,MATCH(W$2,Kraftvärmeprod!$B$1:$AG$1,0),FALSE)/1,0)-IFERROR(VLOOKUP($B206,'Slutlig allokering kvv'!$B$2:$AC$462,MATCH(W$3,'Slutlig allokering kvv'!$B$1:$AJ$1,0),FALSE)/1,0)</f>
        <v>0</v>
      </c>
      <c r="X206">
        <f>IFERROR(VLOOKUP($B206,Kraftvärmeprod!$B$1:$AH$479,MATCH(X$2,Kraftvärmeprod!$B$1:$AG$1,0),FALSE)/1,0)-IFERROR(VLOOKUP($B206,'Slutlig allokering kvv'!$B$2:$AC$462,MATCH(X$3,'Slutlig allokering kvv'!$B$1:$AJ$1,0),FALSE)/1,0)</f>
        <v>0</v>
      </c>
      <c r="Y206">
        <f>IFERROR(VLOOKUP($B206,Kraftvärmeprod!$B$1:$AH$479,MATCH(Y$2,Kraftvärmeprod!$B$1:$AG$1,0),FALSE)/1,0)-IFERROR(VLOOKUP($B206,'Slutlig allokering kvv'!$B$2:$AC$462,MATCH(Y$3,'Slutlig allokering kvv'!$B$1:$AJ$1,0),FALSE)/1,0)</f>
        <v>1.0183010000000001</v>
      </c>
      <c r="Z206">
        <f>IFERROR(VLOOKUP($B206,Kraftvärmeprod!$B$1:$AH$479,MATCH(Z$2,Kraftvärmeprod!$B$1:$AG$1,0),FALSE)/1,0)-IFERROR(VLOOKUP($B206,'Slutlig allokering kvv'!$B$2:$AC$462,MATCH(Z$3,'Slutlig allokering kvv'!$B$1:$AJ$1,0),FALSE)/1,0)</f>
        <v>0</v>
      </c>
      <c r="AA206">
        <f>IFERROR(VLOOKUP($B206,Kraftvärmeprod!$B$1:$AH$479,MATCH(AA$2,Kraftvärmeprod!$B$1:$AG$1,0),FALSE)/1,0)-IFERROR(VLOOKUP($B206,'Slutlig allokering kvv'!$B$2:$AC$462,MATCH(AA$3,'Slutlig allokering kvv'!$B$1:$AJ$1,0),FALSE)/1,0)</f>
        <v>0</v>
      </c>
      <c r="AB206">
        <f>IFERROR(VLOOKUP($B206,Kraftvärmeprod!$B$1:$AH$479,MATCH(AB$2,Kraftvärmeprod!$B$1:$AG$1,0),FALSE)/1,0)-IFERROR(VLOOKUP($B206,'Slutlig allokering kvv'!$B$2:$AC$462,MATCH(AB$3,'Slutlig allokering kvv'!$B$1:$AJ$1,0),FALSE)/1,0)</f>
        <v>5.0122400000000003</v>
      </c>
      <c r="AE206">
        <f t="shared" si="6"/>
        <v>383.38524099999995</v>
      </c>
      <c r="AG206">
        <f>IFERROR(VLOOKUP(B206,'Slutlig allokering kvv'!$B$2:$AJ$462,MATCH("Summa justerad allokerad tillförd energi (utan hjälpel och rökgaskondensering):",'Slutlig allokering kvv'!$B$1:$AK$1,0),FALSE)/1,"")</f>
        <v>465.99875900000001</v>
      </c>
      <c r="AI206" s="23">
        <f>IFERROR(1-VLOOKUP(B206,'Slutlig allokering kvv'!$B$2:$AJ$462,MATCH("Andel av bränsle i kvv som allokerats till värme, exklusive rökgaskondensering och hjälpel",'Slutlig allokering kvv'!$B$1:$AK$1,0),FALSE),"")</f>
        <v>0.45136856945739501</v>
      </c>
      <c r="AK206" s="23">
        <f t="shared" si="7"/>
        <v>0.45136856945739495</v>
      </c>
    </row>
    <row r="207" spans="1:37" x14ac:dyDescent="0.25">
      <c r="A207" s="2" t="s">
        <v>291</v>
      </c>
      <c r="B207" s="2" t="s">
        <v>296</v>
      </c>
      <c r="C207" s="2">
        <f>IFERROR(VLOOKUP($B207,Kraftvärmeprod!$B$1:$AH$479,MATCH(C$3,Kraftvärmeprod!$B$1:$AG$1,0),FALSE)/1,"")</f>
        <v>0.1552</v>
      </c>
      <c r="D207" s="2">
        <f>IFERROR(VLOOKUP($B207,Kraftvärmeprod!$B$1:$AH$479,MATCH(D$3,Kraftvärmeprod!$B$1:$AG$1,0),FALSE)/1,"")</f>
        <v>3.9699999999999999E-2</v>
      </c>
      <c r="E207">
        <f>IFERROR(VLOOKUP($B207,Kraftvärmeprod!$B$1:$AH$479,MATCH(E$2,Kraftvärmeprod!$B$1:$AG$1,0),FALSE)/1,0)-IFERROR(VLOOKUP($B207,'Slutlig allokering kvv'!$B$2:$AC$462,MATCH(E$3,'Slutlig allokering kvv'!$B$1:$AJ$1,0),FALSE)/1,0)</f>
        <v>2.3676000000000003E-2</v>
      </c>
      <c r="F207">
        <f>IFERROR(VLOOKUP($B207,Kraftvärmeprod!$B$1:$AH$479,MATCH(F$2,Kraftvärmeprod!$B$1:$AG$1,0),FALSE)/1,0)-IFERROR(VLOOKUP($B207,'Slutlig allokering kvv'!$B$2:$AC$462,MATCH(F$3,'Slutlig allokering kvv'!$B$1:$AJ$1,0),FALSE)/1,0)</f>
        <v>0</v>
      </c>
      <c r="G207">
        <f>IFERROR(VLOOKUP($B207,Kraftvärmeprod!$B$1:$AH$479,MATCH(G$2,Kraftvärmeprod!$B$1:$AG$1,0),FALSE)/1,0)-IFERROR(VLOOKUP($B207,'Slutlig allokering kvv'!$B$2:$AC$462,MATCH(G$3,'Slutlig allokering kvv'!$B$1:$AJ$1,0),FALSE)/1,0)</f>
        <v>3.5438800000000001E-3</v>
      </c>
      <c r="H207">
        <f>IFERROR(VLOOKUP($B207,Kraftvärmeprod!$B$1:$AH$479,MATCH(H$2,Kraftvärmeprod!$B$1:$AG$1,0),FALSE)/1,0)-IFERROR(VLOOKUP($B207,'Slutlig allokering kvv'!$B$2:$AC$462,MATCH(H$3,'Slutlig allokering kvv'!$B$1:$AJ$1,0),FALSE)/1,0)</f>
        <v>0</v>
      </c>
      <c r="I207">
        <f>IFERROR(VLOOKUP($B207,Kraftvärmeprod!$B$1:$AH$479,MATCH(I$2,Kraftvärmeprod!$B$1:$AG$1,0),FALSE)/1,0)-IFERROR(VLOOKUP($B207,'Slutlig allokering kvv'!$B$2:$AC$462,MATCH(I$3,'Slutlig allokering kvv'!$B$1:$AJ$1,0),FALSE)/1,0)</f>
        <v>4.5009800000000001E-4</v>
      </c>
      <c r="J207">
        <f>IFERROR(VLOOKUP($B207,Kraftvärmeprod!$B$1:$AH$479,MATCH(J$2,Kraftvärmeprod!$B$1:$AG$1,0),FALSE)/1,0)-IFERROR(VLOOKUP($B207,'Slutlig allokering kvv'!$B$2:$AC$462,MATCH(J$3,'Slutlig allokering kvv'!$B$1:$AJ$1,0),FALSE)/1,0)</f>
        <v>0</v>
      </c>
      <c r="K207">
        <f>IFERROR(VLOOKUP($B207,Kraftvärmeprod!$B$1:$AH$479,MATCH(K$2,Kraftvärmeprod!$B$1:$AG$1,0),FALSE)/1,0)-IFERROR(VLOOKUP($B207,'Slutlig allokering kvv'!$B$2:$AC$462,MATCH(K$3,'Slutlig allokering kvv'!$B$1:$AJ$1,0),FALSE)/1,0)</f>
        <v>0</v>
      </c>
      <c r="L207">
        <f>IFERROR(VLOOKUP($B207,Kraftvärmeprod!$B$1:$AH$479,MATCH(L$2,Kraftvärmeprod!$B$1:$AG$1,0),FALSE)/1,0)-IFERROR(VLOOKUP($B207,'Slutlig allokering kvv'!$B$2:$AC$462,MATCH(L$3,'Slutlig allokering kvv'!$B$1:$AJ$1,0),FALSE)/1,0)</f>
        <v>1.0559599999999999E-2</v>
      </c>
      <c r="M207" s="40">
        <f>IFERROR(VLOOKUP($B207,Miljö!$B$1:$S$477,MATCH(M$2,Miljö!$B$1:$X$1,0),FALSE)/1,0)-IFERROR(VLOOKUP($B207,'Slutlig allokering kvv'!$B$2:$AC$462,MATCH(M$3,'Slutlig allokering kvv'!$B$1:$AJ$1,0),FALSE)/1,0)</f>
        <v>2.9341100000000002E-3</v>
      </c>
      <c r="N207">
        <f>IFERROR(VLOOKUP($B207,Kraftvärmeprod!$B$1:$AH$479,MATCH(N$2,Kraftvärmeprod!$B$1:$AG$1,0),FALSE)/1,0)-IFERROR(VLOOKUP($B207,'Slutlig allokering kvv'!$B$2:$AC$462,MATCH(N$3,'Slutlig allokering kvv'!$B$1:$AJ$1,0),FALSE)/1,0)</f>
        <v>0</v>
      </c>
      <c r="O207">
        <f>IFERROR(VLOOKUP($B207,Kraftvärmeprod!$B$1:$AH$479,MATCH(O$2,Kraftvärmeprod!$B$1:$AG$1,0),FALSE)/1,0)-IFERROR(VLOOKUP($B207,'Slutlig allokering kvv'!$B$2:$AC$462,MATCH(O$3,'Slutlig allokering kvv'!$B$1:$AJ$1,0),FALSE)/1,0)</f>
        <v>8.1437000000000002E-3</v>
      </c>
      <c r="P207">
        <f>IFERROR(VLOOKUP($B207,Kraftvärmeprod!$B$1:$AH$479,MATCH(P$2,Kraftvärmeprod!$B$1:$AG$1,0),FALSE)/1,0)-IFERROR(VLOOKUP($B207,'Slutlig allokering kvv'!$B$2:$AC$462,MATCH(P$3,'Slutlig allokering kvv'!$B$1:$AJ$1,0),FALSE)/1,0)</f>
        <v>0</v>
      </c>
      <c r="Q207">
        <f>IFERROR(VLOOKUP($B207,Kraftvärmeprod!$B$1:$AH$479,MATCH(Q$2,Kraftvärmeprod!$B$1:$AG$1,0),FALSE)/1,0)-IFERROR(VLOOKUP($B207,'Slutlig allokering kvv'!$B$2:$AC$462,MATCH(Q$3,'Slutlig allokering kvv'!$B$1:$AJ$1,0),FALSE)/1,0)</f>
        <v>1.0295599999999999E-2</v>
      </c>
      <c r="R207">
        <f>IFERROR(VLOOKUP($B207,Kraftvärmeprod!$B$1:$AH$479,MATCH(R$2,Kraftvärmeprod!$B$1:$AG$1,0),FALSE)/1,0)-IFERROR(VLOOKUP($B207,'Slutlig allokering kvv'!$B$2:$AC$462,MATCH(R$3,'Slutlig allokering kvv'!$B$1:$AJ$1,0),FALSE)/1,0)</f>
        <v>1.0571599999999997E-2</v>
      </c>
      <c r="S207">
        <f>IFERROR(VLOOKUP($B207,Kraftvärmeprod!$B$1:$AH$479,MATCH(S$2,Kraftvärmeprod!$B$1:$AG$1,0),FALSE)/1,0)-IFERROR(VLOOKUP($B207,'Slutlig allokering kvv'!$B$2:$AC$462,MATCH(S$3,'Slutlig allokering kvv'!$B$1:$AJ$1,0),FALSE)/1,0)</f>
        <v>8.1904999999999999E-3</v>
      </c>
      <c r="T207">
        <f>IFERROR(VLOOKUP($B207,Kraftvärmeprod!$B$1:$AH$479,MATCH(T$2,Kraftvärmeprod!$B$1:$AG$1,0),FALSE)/1,0)-IFERROR(VLOOKUP($B207,'Slutlig allokering kvv'!$B$2:$AC$462,MATCH(T$3,'Slutlig allokering kvv'!$B$1:$AJ$1,0),FALSE)/1,0)</f>
        <v>1.4184899999999997E-3</v>
      </c>
      <c r="U207">
        <f>IFERROR(VLOOKUP($B207,Kraftvärmeprod!$B$1:$AH$479,MATCH(U$2,Kraftvärmeprod!$B$1:$AG$1,0),FALSE)/1,0)-IFERROR(VLOOKUP($B207,'Slutlig allokering kvv'!$B$2:$AC$462,MATCH(U$3,'Slutlig allokering kvv'!$B$1:$AJ$1,0),FALSE)/1,0)</f>
        <v>1.4137199999999998E-3</v>
      </c>
      <c r="V207">
        <f>IFERROR(VLOOKUP($B207,Kraftvärmeprod!$B$1:$AH$479,MATCH(V$2,Kraftvärmeprod!$B$1:$AG$1,0),FALSE)/1,0)-IFERROR(VLOOKUP($B207,'Slutlig allokering kvv'!$B$2:$AC$462,MATCH(V$3,'Slutlig allokering kvv'!$B$1:$AJ$1,0),FALSE)/1,0)</f>
        <v>0</v>
      </c>
      <c r="W207">
        <f>IFERROR(VLOOKUP($B207,Kraftvärmeprod!$B$1:$AH$479,MATCH(W$2,Kraftvärmeprod!$B$1:$AG$1,0),FALSE)/1,0)-IFERROR(VLOOKUP($B207,'Slutlig allokering kvv'!$B$2:$AC$462,MATCH(W$3,'Slutlig allokering kvv'!$B$1:$AJ$1,0),FALSE)/1,0)</f>
        <v>0</v>
      </c>
      <c r="X207">
        <f>IFERROR(VLOOKUP($B207,Kraftvärmeprod!$B$1:$AH$479,MATCH(X$2,Kraftvärmeprod!$B$1:$AG$1,0),FALSE)/1,0)-IFERROR(VLOOKUP($B207,'Slutlig allokering kvv'!$B$2:$AC$462,MATCH(X$3,'Slutlig allokering kvv'!$B$1:$AJ$1,0),FALSE)/1,0)</f>
        <v>0</v>
      </c>
      <c r="Y207">
        <f>IFERROR(VLOOKUP($B207,Kraftvärmeprod!$B$1:$AH$479,MATCH(Y$2,Kraftvärmeprod!$B$1:$AG$1,0),FALSE)/1,0)-IFERROR(VLOOKUP($B207,'Slutlig allokering kvv'!$B$2:$AC$462,MATCH(Y$3,'Slutlig allokering kvv'!$B$1:$AJ$1,0),FALSE)/1,0)</f>
        <v>4.9512500000000001E-4</v>
      </c>
      <c r="Z207">
        <f>IFERROR(VLOOKUP($B207,Kraftvärmeprod!$B$1:$AH$479,MATCH(Z$2,Kraftvärmeprod!$B$1:$AG$1,0),FALSE)/1,0)-IFERROR(VLOOKUP($B207,'Slutlig allokering kvv'!$B$2:$AC$462,MATCH(Z$3,'Slutlig allokering kvv'!$B$1:$AJ$1,0),FALSE)/1,0)</f>
        <v>0</v>
      </c>
      <c r="AA207">
        <f>IFERROR(VLOOKUP($B207,Kraftvärmeprod!$B$1:$AH$479,MATCH(AA$2,Kraftvärmeprod!$B$1:$AG$1,0),FALSE)/1,0)-IFERROR(VLOOKUP($B207,'Slutlig allokering kvv'!$B$2:$AC$462,MATCH(AA$3,'Slutlig allokering kvv'!$B$1:$AJ$1,0),FALSE)/1,0)</f>
        <v>0</v>
      </c>
      <c r="AB207">
        <f>IFERROR(VLOOKUP($B207,Kraftvärmeprod!$B$1:$AH$479,MATCH(AB$2,Kraftvärmeprod!$B$1:$AG$1,0),FALSE)/1,0)-IFERROR(VLOOKUP($B207,'Slutlig allokering kvv'!$B$2:$AC$462,MATCH(AB$3,'Slutlig allokering kvv'!$B$1:$AJ$1,0),FALSE)/1,0)</f>
        <v>2.4039199999999999E-3</v>
      </c>
      <c r="AE207">
        <f t="shared" si="6"/>
        <v>8.1162233E-2</v>
      </c>
      <c r="AG207">
        <f>IFERROR(VLOOKUP(B207,'Slutlig allokering kvv'!$B$2:$AJ$462,MATCH("Summa justerad allokerad tillförd energi (utan hjälpel och rökgaskondensering):",'Slutlig allokering kvv'!$B$1:$AK$1,0),FALSE)/1,"")</f>
        <v>0.11993776699999999</v>
      </c>
      <c r="AI207" s="23">
        <f>IFERROR(1-VLOOKUP(B207,'Slutlig allokering kvv'!$B$2:$AJ$462,MATCH("Andel av bränsle i kvv som allokerats till värme, exklusive rökgaskondensering och hjälpel",'Slutlig allokering kvv'!$B$1:$AK$1,0),FALSE),"")</f>
        <v>0.4035914122327201</v>
      </c>
      <c r="AK207" s="23">
        <f t="shared" si="7"/>
        <v>0.40359141223272005</v>
      </c>
    </row>
    <row r="208" spans="1:37" x14ac:dyDescent="0.25">
      <c r="A208" s="2" t="s">
        <v>297</v>
      </c>
      <c r="B208" s="2" t="s">
        <v>298</v>
      </c>
      <c r="C208" s="2">
        <f>IFERROR(VLOOKUP($B208,Kraftvärmeprod!$B$1:$AH$479,MATCH(C$3,Kraftvärmeprod!$B$1:$AG$1,0),FALSE)/1,"")</f>
        <v>255.03800000000001</v>
      </c>
      <c r="D208" s="2">
        <f>IFERROR(VLOOKUP($B208,Kraftvärmeprod!$B$1:$AH$479,MATCH(D$3,Kraftvärmeprod!$B$1:$AG$1,0),FALSE)/1,"")</f>
        <v>116.664</v>
      </c>
      <c r="E208">
        <f>IFERROR(VLOOKUP($B208,Kraftvärmeprod!$B$1:$AH$479,MATCH(E$2,Kraftvärmeprod!$B$1:$AG$1,0),FALSE)/1,0)-IFERROR(VLOOKUP($B208,'Slutlig allokering kvv'!$B$2:$AC$462,MATCH(E$3,'Slutlig allokering kvv'!$B$1:$AJ$1,0),FALSE)/1,0)</f>
        <v>0</v>
      </c>
      <c r="F208">
        <f>IFERROR(VLOOKUP($B208,Kraftvärmeprod!$B$1:$AH$479,MATCH(F$2,Kraftvärmeprod!$B$1:$AG$1,0),FALSE)/1,0)-IFERROR(VLOOKUP($B208,'Slutlig allokering kvv'!$B$2:$AC$462,MATCH(F$3,'Slutlig allokering kvv'!$B$1:$AJ$1,0),FALSE)/1,0)</f>
        <v>0</v>
      </c>
      <c r="G208">
        <f>IFERROR(VLOOKUP($B208,Kraftvärmeprod!$B$1:$AH$479,MATCH(G$2,Kraftvärmeprod!$B$1:$AG$1,0),FALSE)/1,0)-IFERROR(VLOOKUP($B208,'Slutlig allokering kvv'!$B$2:$AC$462,MATCH(G$3,'Slutlig allokering kvv'!$B$1:$AJ$1,0),FALSE)/1,0)</f>
        <v>89.275399999999991</v>
      </c>
      <c r="H208">
        <f>IFERROR(VLOOKUP($B208,Kraftvärmeprod!$B$1:$AH$479,MATCH(H$2,Kraftvärmeprod!$B$1:$AG$1,0),FALSE)/1,0)-IFERROR(VLOOKUP($B208,'Slutlig allokering kvv'!$B$2:$AC$462,MATCH(H$3,'Slutlig allokering kvv'!$B$1:$AJ$1,0),FALSE)/1,0)</f>
        <v>0</v>
      </c>
      <c r="I208">
        <f>IFERROR(VLOOKUP($B208,Kraftvärmeprod!$B$1:$AH$479,MATCH(I$2,Kraftvärmeprod!$B$1:$AG$1,0),FALSE)/1,0)-IFERROR(VLOOKUP($B208,'Slutlig allokering kvv'!$B$2:$AC$462,MATCH(I$3,'Slutlig allokering kvv'!$B$1:$AJ$1,0),FALSE)/1,0)</f>
        <v>0.24029600000000001</v>
      </c>
      <c r="J208">
        <f>IFERROR(VLOOKUP($B208,Kraftvärmeprod!$B$1:$AH$479,MATCH(J$2,Kraftvärmeprod!$B$1:$AG$1,0),FALSE)/1,0)-IFERROR(VLOOKUP($B208,'Slutlig allokering kvv'!$B$2:$AC$462,MATCH(J$3,'Slutlig allokering kvv'!$B$1:$AJ$1,0),FALSE)/1,0)</f>
        <v>0</v>
      </c>
      <c r="K208">
        <f>IFERROR(VLOOKUP($B208,Kraftvärmeprod!$B$1:$AH$479,MATCH(K$2,Kraftvärmeprod!$B$1:$AG$1,0),FALSE)/1,0)-IFERROR(VLOOKUP($B208,'Slutlig allokering kvv'!$B$2:$AC$462,MATCH(K$3,'Slutlig allokering kvv'!$B$1:$AJ$1,0),FALSE)/1,0)</f>
        <v>0</v>
      </c>
      <c r="L208">
        <f>IFERROR(VLOOKUP($B208,Kraftvärmeprod!$B$1:$AH$479,MATCH(L$2,Kraftvärmeprod!$B$1:$AG$1,0),FALSE)/1,0)-IFERROR(VLOOKUP($B208,'Slutlig allokering kvv'!$B$2:$AC$462,MATCH(L$3,'Slutlig allokering kvv'!$B$1:$AJ$1,0),FALSE)/1,0)</f>
        <v>72.277300000000011</v>
      </c>
      <c r="M208" s="40">
        <f>IFERROR(VLOOKUP($B208,Miljö!$B$1:$S$477,MATCH(M$2,Miljö!$B$1:$X$1,0),FALSE)/1,0)-IFERROR(VLOOKUP($B208,'Slutlig allokering kvv'!$B$2:$AC$462,MATCH(M$3,'Slutlig allokering kvv'!$B$1:$AJ$1,0),FALSE)/1,0)</f>
        <v>9.4851399999999995</v>
      </c>
      <c r="N208">
        <f>IFERROR(VLOOKUP($B208,Kraftvärmeprod!$B$1:$AH$479,MATCH(N$2,Kraftvärmeprod!$B$1:$AG$1,0),FALSE)/1,0)-IFERROR(VLOOKUP($B208,'Slutlig allokering kvv'!$B$2:$AC$462,MATCH(N$3,'Slutlig allokering kvv'!$B$1:$AJ$1,0),FALSE)/1,0)</f>
        <v>0</v>
      </c>
      <c r="O208">
        <f>IFERROR(VLOOKUP($B208,Kraftvärmeprod!$B$1:$AH$479,MATCH(O$2,Kraftvärmeprod!$B$1:$AG$1,0),FALSE)/1,0)-IFERROR(VLOOKUP($B208,'Slutlig allokering kvv'!$B$2:$AC$462,MATCH(O$3,'Slutlig allokering kvv'!$B$1:$AJ$1,0),FALSE)/1,0)</f>
        <v>40.1828</v>
      </c>
      <c r="P208">
        <f>IFERROR(VLOOKUP($B208,Kraftvärmeprod!$B$1:$AH$479,MATCH(P$2,Kraftvärmeprod!$B$1:$AG$1,0),FALSE)/1,0)-IFERROR(VLOOKUP($B208,'Slutlig allokering kvv'!$B$2:$AC$462,MATCH(P$3,'Slutlig allokering kvv'!$B$1:$AJ$1,0),FALSE)/1,0)</f>
        <v>0</v>
      </c>
      <c r="Q208">
        <f>IFERROR(VLOOKUP($B208,Kraftvärmeprod!$B$1:$AH$479,MATCH(Q$2,Kraftvärmeprod!$B$1:$AG$1,0),FALSE)/1,0)-IFERROR(VLOOKUP($B208,'Slutlig allokering kvv'!$B$2:$AC$462,MATCH(Q$3,'Slutlig allokering kvv'!$B$1:$AJ$1,0),FALSE)/1,0)</f>
        <v>0</v>
      </c>
      <c r="R208">
        <f>IFERROR(VLOOKUP($B208,Kraftvärmeprod!$B$1:$AH$479,MATCH(R$2,Kraftvärmeprod!$B$1:$AG$1,0),FALSE)/1,0)-IFERROR(VLOOKUP($B208,'Slutlig allokering kvv'!$B$2:$AC$462,MATCH(R$3,'Slutlig allokering kvv'!$B$1:$AJ$1,0),FALSE)/1,0)</f>
        <v>11.588769999999998</v>
      </c>
      <c r="S208">
        <f>IFERROR(VLOOKUP($B208,Kraftvärmeprod!$B$1:$AH$479,MATCH(S$2,Kraftvärmeprod!$B$1:$AG$1,0),FALSE)/1,0)-IFERROR(VLOOKUP($B208,'Slutlig allokering kvv'!$B$2:$AC$462,MATCH(S$3,'Slutlig allokering kvv'!$B$1:$AJ$1,0),FALSE)/1,0)</f>
        <v>0</v>
      </c>
      <c r="T208">
        <f>IFERROR(VLOOKUP($B208,Kraftvärmeprod!$B$1:$AH$479,MATCH(T$2,Kraftvärmeprod!$B$1:$AG$1,0),FALSE)/1,0)-IFERROR(VLOOKUP($B208,'Slutlig allokering kvv'!$B$2:$AC$462,MATCH(T$3,'Slutlig allokering kvv'!$B$1:$AJ$1,0),FALSE)/1,0)</f>
        <v>0</v>
      </c>
      <c r="U208">
        <f>IFERROR(VLOOKUP($B208,Kraftvärmeprod!$B$1:$AH$479,MATCH(U$2,Kraftvärmeprod!$B$1:$AG$1,0),FALSE)/1,0)-IFERROR(VLOOKUP($B208,'Slutlig allokering kvv'!$B$2:$AC$462,MATCH(U$3,'Slutlig allokering kvv'!$B$1:$AJ$1,0),FALSE)/1,0)</f>
        <v>0</v>
      </c>
      <c r="V208">
        <f>IFERROR(VLOOKUP($B208,Kraftvärmeprod!$B$1:$AH$479,MATCH(V$2,Kraftvärmeprod!$B$1:$AG$1,0),FALSE)/1,0)-IFERROR(VLOOKUP($B208,'Slutlig allokering kvv'!$B$2:$AC$462,MATCH(V$3,'Slutlig allokering kvv'!$B$1:$AJ$1,0),FALSE)/1,0)</f>
        <v>29.790400000000002</v>
      </c>
      <c r="W208">
        <f>IFERROR(VLOOKUP($B208,Kraftvärmeprod!$B$1:$AH$479,MATCH(W$2,Kraftvärmeprod!$B$1:$AG$1,0),FALSE)/1,0)-IFERROR(VLOOKUP($B208,'Slutlig allokering kvv'!$B$2:$AC$462,MATCH(W$3,'Slutlig allokering kvv'!$B$1:$AJ$1,0),FALSE)/1,0)</f>
        <v>0</v>
      </c>
      <c r="X208">
        <f>IFERROR(VLOOKUP($B208,Kraftvärmeprod!$B$1:$AH$479,MATCH(X$2,Kraftvärmeprod!$B$1:$AG$1,0),FALSE)/1,0)-IFERROR(VLOOKUP($B208,'Slutlig allokering kvv'!$B$2:$AC$462,MATCH(X$3,'Slutlig allokering kvv'!$B$1:$AJ$1,0),FALSE)/1,0)</f>
        <v>0</v>
      </c>
      <c r="Y208">
        <f>IFERROR(VLOOKUP($B208,Kraftvärmeprod!$B$1:$AH$479,MATCH(Y$2,Kraftvärmeprod!$B$1:$AG$1,0),FALSE)/1,0)-IFERROR(VLOOKUP($B208,'Slutlig allokering kvv'!$B$2:$AC$462,MATCH(Y$3,'Slutlig allokering kvv'!$B$1:$AJ$1,0),FALSE)/1,0)</f>
        <v>0</v>
      </c>
      <c r="Z208">
        <f>IFERROR(VLOOKUP($B208,Kraftvärmeprod!$B$1:$AH$479,MATCH(Z$2,Kraftvärmeprod!$B$1:$AG$1,0),FALSE)/1,0)-IFERROR(VLOOKUP($B208,'Slutlig allokering kvv'!$B$2:$AC$462,MATCH(Z$3,'Slutlig allokering kvv'!$B$1:$AJ$1,0),FALSE)/1,0)</f>
        <v>0</v>
      </c>
      <c r="AA208">
        <f>IFERROR(VLOOKUP($B208,Kraftvärmeprod!$B$1:$AH$479,MATCH(AA$2,Kraftvärmeprod!$B$1:$AG$1,0),FALSE)/1,0)-IFERROR(VLOOKUP($B208,'Slutlig allokering kvv'!$B$2:$AC$462,MATCH(AA$3,'Slutlig allokering kvv'!$B$1:$AJ$1,0),FALSE)/1,0)</f>
        <v>0</v>
      </c>
      <c r="AB208">
        <f>IFERROR(VLOOKUP($B208,Kraftvärmeprod!$B$1:$AH$479,MATCH(AB$2,Kraftvärmeprod!$B$1:$AG$1,0),FALSE)/1,0)-IFERROR(VLOOKUP($B208,'Slutlig allokering kvv'!$B$2:$AC$462,MATCH(AB$3,'Slutlig allokering kvv'!$B$1:$AJ$1,0),FALSE)/1,0)</f>
        <v>0</v>
      </c>
      <c r="AE208">
        <f t="shared" si="6"/>
        <v>243.35496600000002</v>
      </c>
      <c r="AG208">
        <f>IFERROR(VLOOKUP(B208,'Slutlig allokering kvv'!$B$2:$AJ$462,MATCH("Summa justerad allokerad tillförd energi (utan hjälpel och rökgaskondensering):",'Slutlig allokering kvv'!$B$1:$AK$1,0),FALSE)/1,"")</f>
        <v>204.19603399999997</v>
      </c>
      <c r="AI208" s="23">
        <f>IFERROR(1-VLOOKUP(B208,'Slutlig allokering kvv'!$B$2:$AJ$462,MATCH("Andel av bränsle i kvv som allokerats till värme, exklusive rökgaskondensering och hjälpel",'Slutlig allokering kvv'!$B$1:$AK$1,0),FALSE),"")</f>
        <v>0.54374801084122271</v>
      </c>
      <c r="AK208" s="23">
        <f t="shared" si="7"/>
        <v>0.5437480108412226</v>
      </c>
    </row>
    <row r="209" spans="1:37" x14ac:dyDescent="0.25">
      <c r="A209" s="2" t="s">
        <v>297</v>
      </c>
      <c r="B209" s="2" t="s">
        <v>299</v>
      </c>
      <c r="C209" s="2">
        <f>IFERROR(VLOOKUP($B209,Kraftvärmeprod!$B$1:$AH$479,MATCH(C$3,Kraftvärmeprod!$B$1:$AG$1,0),FALSE)/1,"")</f>
        <v>9.8000000000000007</v>
      </c>
      <c r="D209" s="2">
        <f>IFERROR(VLOOKUP($B209,Kraftvärmeprod!$B$1:$AH$479,MATCH(D$3,Kraftvärmeprod!$B$1:$AG$1,0),FALSE)/1,"")</f>
        <v>4.5</v>
      </c>
      <c r="E209">
        <f>IFERROR(VLOOKUP($B209,Kraftvärmeprod!$B$1:$AH$479,MATCH(E$2,Kraftvärmeprod!$B$1:$AG$1,0),FALSE)/1,0)-IFERROR(VLOOKUP($B209,'Slutlig allokering kvv'!$B$2:$AC$462,MATCH(E$3,'Slutlig allokering kvv'!$B$1:$AJ$1,0),FALSE)/1,0)</f>
        <v>0</v>
      </c>
      <c r="F209">
        <f>IFERROR(VLOOKUP($B209,Kraftvärmeprod!$B$1:$AH$479,MATCH(F$2,Kraftvärmeprod!$B$1:$AG$1,0),FALSE)/1,0)-IFERROR(VLOOKUP($B209,'Slutlig allokering kvv'!$B$2:$AC$462,MATCH(F$3,'Slutlig allokering kvv'!$B$1:$AJ$1,0),FALSE)/1,0)</f>
        <v>0</v>
      </c>
      <c r="G209">
        <f>IFERROR(VLOOKUP($B209,Kraftvärmeprod!$B$1:$AH$479,MATCH(G$2,Kraftvärmeprod!$B$1:$AG$1,0),FALSE)/1,0)-IFERROR(VLOOKUP($B209,'Slutlig allokering kvv'!$B$2:$AC$462,MATCH(G$3,'Slutlig allokering kvv'!$B$1:$AJ$1,0),FALSE)/1,0)</f>
        <v>0.93535900000000005</v>
      </c>
      <c r="H209">
        <f>IFERROR(VLOOKUP($B209,Kraftvärmeprod!$B$1:$AH$479,MATCH(H$2,Kraftvärmeprod!$B$1:$AG$1,0),FALSE)/1,0)-IFERROR(VLOOKUP($B209,'Slutlig allokering kvv'!$B$2:$AC$462,MATCH(H$3,'Slutlig allokering kvv'!$B$1:$AJ$1,0),FALSE)/1,0)</f>
        <v>0</v>
      </c>
      <c r="I209">
        <f>IFERROR(VLOOKUP($B209,Kraftvärmeprod!$B$1:$AH$479,MATCH(I$2,Kraftvärmeprod!$B$1:$AG$1,0),FALSE)/1,0)-IFERROR(VLOOKUP($B209,'Slutlig allokering kvv'!$B$2:$AC$462,MATCH(I$3,'Slutlig allokering kvv'!$B$1:$AJ$1,0),FALSE)/1,0)</f>
        <v>0</v>
      </c>
      <c r="J209">
        <f>IFERROR(VLOOKUP($B209,Kraftvärmeprod!$B$1:$AH$479,MATCH(J$2,Kraftvärmeprod!$B$1:$AG$1,0),FALSE)/1,0)-IFERROR(VLOOKUP($B209,'Slutlig allokering kvv'!$B$2:$AC$462,MATCH(J$3,'Slutlig allokering kvv'!$B$1:$AJ$1,0),FALSE)/1,0)</f>
        <v>0</v>
      </c>
      <c r="K209">
        <f>IFERROR(VLOOKUP($B209,Kraftvärmeprod!$B$1:$AH$479,MATCH(K$2,Kraftvärmeprod!$B$1:$AG$1,0),FALSE)/1,0)-IFERROR(VLOOKUP($B209,'Slutlig allokering kvv'!$B$2:$AC$462,MATCH(K$3,'Slutlig allokering kvv'!$B$1:$AJ$1,0),FALSE)/1,0)</f>
        <v>0</v>
      </c>
      <c r="L209">
        <f>IFERROR(VLOOKUP($B209,Kraftvärmeprod!$B$1:$AH$479,MATCH(L$2,Kraftvärmeprod!$B$1:$AG$1,0),FALSE)/1,0)-IFERROR(VLOOKUP($B209,'Slutlig allokering kvv'!$B$2:$AC$462,MATCH(L$3,'Slutlig allokering kvv'!$B$1:$AJ$1,0),FALSE)/1,0)</f>
        <v>8.4345700000000008</v>
      </c>
      <c r="M209" s="40">
        <f>IFERROR(VLOOKUP($B209,Miljö!$B$1:$S$477,MATCH(M$2,Miljö!$B$1:$X$1,0),FALSE)/1,0)-IFERROR(VLOOKUP($B209,'Slutlig allokering kvv'!$B$2:$AC$462,MATCH(M$3,'Slutlig allokering kvv'!$B$1:$AJ$1,0),FALSE)/1,0)</f>
        <v>0.92609799999999998</v>
      </c>
      <c r="N209">
        <f>IFERROR(VLOOKUP($B209,Kraftvärmeprod!$B$1:$AH$479,MATCH(N$2,Kraftvärmeprod!$B$1:$AG$1,0),FALSE)/1,0)-IFERROR(VLOOKUP($B209,'Slutlig allokering kvv'!$B$2:$AC$462,MATCH(N$3,'Slutlig allokering kvv'!$B$1:$AJ$1,0),FALSE)/1,0)</f>
        <v>0</v>
      </c>
      <c r="O209">
        <f>IFERROR(VLOOKUP($B209,Kraftvärmeprod!$B$1:$AH$479,MATCH(O$2,Kraftvärmeprod!$B$1:$AG$1,0),FALSE)/1,0)-IFERROR(VLOOKUP($B209,'Slutlig allokering kvv'!$B$2:$AC$462,MATCH(O$3,'Slutlig allokering kvv'!$B$1:$AJ$1,0),FALSE)/1,0)</f>
        <v>0</v>
      </c>
      <c r="P209">
        <f>IFERROR(VLOOKUP($B209,Kraftvärmeprod!$B$1:$AH$479,MATCH(P$2,Kraftvärmeprod!$B$1:$AG$1,0),FALSE)/1,0)-IFERROR(VLOOKUP($B209,'Slutlig allokering kvv'!$B$2:$AC$462,MATCH(P$3,'Slutlig allokering kvv'!$B$1:$AJ$1,0),FALSE)/1,0)</f>
        <v>0</v>
      </c>
      <c r="Q209">
        <f>IFERROR(VLOOKUP($B209,Kraftvärmeprod!$B$1:$AH$479,MATCH(Q$2,Kraftvärmeprod!$B$1:$AG$1,0),FALSE)/1,0)-IFERROR(VLOOKUP($B209,'Slutlig allokering kvv'!$B$2:$AC$462,MATCH(Q$3,'Slutlig allokering kvv'!$B$1:$AJ$1,0),FALSE)/1,0)</f>
        <v>0</v>
      </c>
      <c r="R209">
        <f>IFERROR(VLOOKUP($B209,Kraftvärmeprod!$B$1:$AH$479,MATCH(R$2,Kraftvärmeprod!$B$1:$AG$1,0),FALSE)/1,0)-IFERROR(VLOOKUP($B209,'Slutlig allokering kvv'!$B$2:$AC$462,MATCH(R$3,'Slutlig allokering kvv'!$B$1:$AJ$1,0),FALSE)/1,0)</f>
        <v>0</v>
      </c>
      <c r="S209">
        <f>IFERROR(VLOOKUP($B209,Kraftvärmeprod!$B$1:$AH$479,MATCH(S$2,Kraftvärmeprod!$B$1:$AG$1,0),FALSE)/1,0)-IFERROR(VLOOKUP($B209,'Slutlig allokering kvv'!$B$2:$AC$462,MATCH(S$3,'Slutlig allokering kvv'!$B$1:$AJ$1,0),FALSE)/1,0)</f>
        <v>0</v>
      </c>
      <c r="T209">
        <f>IFERROR(VLOOKUP($B209,Kraftvärmeprod!$B$1:$AH$479,MATCH(T$2,Kraftvärmeprod!$B$1:$AG$1,0),FALSE)/1,0)-IFERROR(VLOOKUP($B209,'Slutlig allokering kvv'!$B$2:$AC$462,MATCH(T$3,'Slutlig allokering kvv'!$B$1:$AJ$1,0),FALSE)/1,0)</f>
        <v>0</v>
      </c>
      <c r="U209">
        <f>IFERROR(VLOOKUP($B209,Kraftvärmeprod!$B$1:$AH$479,MATCH(U$2,Kraftvärmeprod!$B$1:$AG$1,0),FALSE)/1,0)-IFERROR(VLOOKUP($B209,'Slutlig allokering kvv'!$B$2:$AC$462,MATCH(U$3,'Slutlig allokering kvv'!$B$1:$AJ$1,0),FALSE)/1,0)</f>
        <v>0</v>
      </c>
      <c r="V209">
        <f>IFERROR(VLOOKUP($B209,Kraftvärmeprod!$B$1:$AH$479,MATCH(V$2,Kraftvärmeprod!$B$1:$AG$1,0),FALSE)/1,0)-IFERROR(VLOOKUP($B209,'Slutlig allokering kvv'!$B$2:$AC$462,MATCH(V$3,'Slutlig allokering kvv'!$B$1:$AJ$1,0),FALSE)/1,0)</f>
        <v>0</v>
      </c>
      <c r="W209">
        <f>IFERROR(VLOOKUP($B209,Kraftvärmeprod!$B$1:$AH$479,MATCH(W$2,Kraftvärmeprod!$B$1:$AG$1,0),FALSE)/1,0)-IFERROR(VLOOKUP($B209,'Slutlig allokering kvv'!$B$2:$AC$462,MATCH(W$3,'Slutlig allokering kvv'!$B$1:$AJ$1,0),FALSE)/1,0)</f>
        <v>0</v>
      </c>
      <c r="X209">
        <f>IFERROR(VLOOKUP($B209,Kraftvärmeprod!$B$1:$AH$479,MATCH(X$2,Kraftvärmeprod!$B$1:$AG$1,0),FALSE)/1,0)-IFERROR(VLOOKUP($B209,'Slutlig allokering kvv'!$B$2:$AC$462,MATCH(X$3,'Slutlig allokering kvv'!$B$1:$AJ$1,0),FALSE)/1,0)</f>
        <v>0</v>
      </c>
      <c r="Y209">
        <f>IFERROR(VLOOKUP($B209,Kraftvärmeprod!$B$1:$AH$479,MATCH(Y$2,Kraftvärmeprod!$B$1:$AG$1,0),FALSE)/1,0)-IFERROR(VLOOKUP($B209,'Slutlig allokering kvv'!$B$2:$AC$462,MATCH(Y$3,'Slutlig allokering kvv'!$B$1:$AJ$1,0),FALSE)/1,0)</f>
        <v>0</v>
      </c>
      <c r="Z209">
        <f>IFERROR(VLOOKUP($B209,Kraftvärmeprod!$B$1:$AH$479,MATCH(Z$2,Kraftvärmeprod!$B$1:$AG$1,0),FALSE)/1,0)-IFERROR(VLOOKUP($B209,'Slutlig allokering kvv'!$B$2:$AC$462,MATCH(Z$3,'Slutlig allokering kvv'!$B$1:$AJ$1,0),FALSE)/1,0)</f>
        <v>0</v>
      </c>
      <c r="AA209">
        <f>IFERROR(VLOOKUP($B209,Kraftvärmeprod!$B$1:$AH$479,MATCH(AA$2,Kraftvärmeprod!$B$1:$AG$1,0),FALSE)/1,0)-IFERROR(VLOOKUP($B209,'Slutlig allokering kvv'!$B$2:$AC$462,MATCH(AA$3,'Slutlig allokering kvv'!$B$1:$AJ$1,0),FALSE)/1,0)</f>
        <v>0</v>
      </c>
      <c r="AB209">
        <f>IFERROR(VLOOKUP($B209,Kraftvärmeprod!$B$1:$AH$479,MATCH(AB$2,Kraftvärmeprod!$B$1:$AG$1,0),FALSE)/1,0)-IFERROR(VLOOKUP($B209,'Slutlig allokering kvv'!$B$2:$AC$462,MATCH(AB$3,'Slutlig allokering kvv'!$B$1:$AJ$1,0),FALSE)/1,0)</f>
        <v>0</v>
      </c>
      <c r="AE209">
        <f t="shared" si="6"/>
        <v>9.3699290000000008</v>
      </c>
      <c r="AG209">
        <f>IFERROR(VLOOKUP(B209,'Slutlig allokering kvv'!$B$2:$AJ$462,MATCH("Summa justerad allokerad tillförd energi (utan hjälpel och rökgaskondensering):",'Slutlig allokering kvv'!$B$1:$AK$1,0),FALSE)/1,"")</f>
        <v>7.8300710000000011</v>
      </c>
      <c r="AI209" s="23">
        <f>IFERROR(1-VLOOKUP(B209,'Slutlig allokering kvv'!$B$2:$AJ$462,MATCH("Andel av bränsle i kvv som allokerats till värme, exklusive rökgaskondensering och hjälpel",'Slutlig allokering kvv'!$B$1:$AK$1,0),FALSE),"")</f>
        <v>0.54476331395348832</v>
      </c>
      <c r="AK209" s="23">
        <f t="shared" si="7"/>
        <v>0.54476331395348832</v>
      </c>
    </row>
    <row r="210" spans="1:37" x14ac:dyDescent="0.25">
      <c r="A210" s="2" t="s">
        <v>300</v>
      </c>
      <c r="B210" s="2" t="s">
        <v>301</v>
      </c>
      <c r="C210" s="2" t="str">
        <f>IFERROR(VLOOKUP($B210,Kraftvärmeprod!$B$1:$AH$479,MATCH(C$3,Kraftvärmeprod!$B$1:$AG$1,0),FALSE)/1,"")</f>
        <v/>
      </c>
      <c r="D210" s="2" t="str">
        <f>IFERROR(VLOOKUP($B210,Kraftvärmeprod!$B$1:$AH$479,MATCH(D$3,Kraftvärmeprod!$B$1:$AG$1,0),FALSE)/1,"")</f>
        <v/>
      </c>
      <c r="E210">
        <f>IFERROR(VLOOKUP($B210,Kraftvärmeprod!$B$1:$AH$479,MATCH(E$2,Kraftvärmeprod!$B$1:$AG$1,0),FALSE)/1,0)-IFERROR(VLOOKUP($B210,'Slutlig allokering kvv'!$B$2:$AC$462,MATCH(E$3,'Slutlig allokering kvv'!$B$1:$AJ$1,0),FALSE)/1,0)</f>
        <v>0</v>
      </c>
      <c r="F210">
        <f>IFERROR(VLOOKUP($B210,Kraftvärmeprod!$B$1:$AH$479,MATCH(F$2,Kraftvärmeprod!$B$1:$AG$1,0),FALSE)/1,0)-IFERROR(VLOOKUP($B210,'Slutlig allokering kvv'!$B$2:$AC$462,MATCH(F$3,'Slutlig allokering kvv'!$B$1:$AJ$1,0),FALSE)/1,0)</f>
        <v>0</v>
      </c>
      <c r="G210">
        <f>IFERROR(VLOOKUP($B210,Kraftvärmeprod!$B$1:$AH$479,MATCH(G$2,Kraftvärmeprod!$B$1:$AG$1,0),FALSE)/1,0)-IFERROR(VLOOKUP($B210,'Slutlig allokering kvv'!$B$2:$AC$462,MATCH(G$3,'Slutlig allokering kvv'!$B$1:$AJ$1,0),FALSE)/1,0)</f>
        <v>0</v>
      </c>
      <c r="H210">
        <f>IFERROR(VLOOKUP($B210,Kraftvärmeprod!$B$1:$AH$479,MATCH(H$2,Kraftvärmeprod!$B$1:$AG$1,0),FALSE)/1,0)-IFERROR(VLOOKUP($B210,'Slutlig allokering kvv'!$B$2:$AC$462,MATCH(H$3,'Slutlig allokering kvv'!$B$1:$AJ$1,0),FALSE)/1,0)</f>
        <v>0</v>
      </c>
      <c r="I210">
        <f>IFERROR(VLOOKUP($B210,Kraftvärmeprod!$B$1:$AH$479,MATCH(I$2,Kraftvärmeprod!$B$1:$AG$1,0),FALSE)/1,0)-IFERROR(VLOOKUP($B210,'Slutlig allokering kvv'!$B$2:$AC$462,MATCH(I$3,'Slutlig allokering kvv'!$B$1:$AJ$1,0),FALSE)/1,0)</f>
        <v>0</v>
      </c>
      <c r="J210">
        <f>IFERROR(VLOOKUP($B210,Kraftvärmeprod!$B$1:$AH$479,MATCH(J$2,Kraftvärmeprod!$B$1:$AG$1,0),FALSE)/1,0)-IFERROR(VLOOKUP($B210,'Slutlig allokering kvv'!$B$2:$AC$462,MATCH(J$3,'Slutlig allokering kvv'!$B$1:$AJ$1,0),FALSE)/1,0)</f>
        <v>0</v>
      </c>
      <c r="K210">
        <f>IFERROR(VLOOKUP($B210,Kraftvärmeprod!$B$1:$AH$479,MATCH(K$2,Kraftvärmeprod!$B$1:$AG$1,0),FALSE)/1,0)-IFERROR(VLOOKUP($B210,'Slutlig allokering kvv'!$B$2:$AC$462,MATCH(K$3,'Slutlig allokering kvv'!$B$1:$AJ$1,0),FALSE)/1,0)</f>
        <v>0</v>
      </c>
      <c r="L210">
        <f>IFERROR(VLOOKUP($B210,Kraftvärmeprod!$B$1:$AH$479,MATCH(L$2,Kraftvärmeprod!$B$1:$AG$1,0),FALSE)/1,0)-IFERROR(VLOOKUP($B210,'Slutlig allokering kvv'!$B$2:$AC$462,MATCH(L$3,'Slutlig allokering kvv'!$B$1:$AJ$1,0),FALSE)/1,0)</f>
        <v>0</v>
      </c>
      <c r="M210" s="40">
        <f>IFERROR(VLOOKUP($B210,Miljö!$B$1:$S$477,MATCH(M$2,Miljö!$B$1:$X$1,0),FALSE)/1,0)-IFERROR(VLOOKUP($B210,'Slutlig allokering kvv'!$B$2:$AC$462,MATCH(M$3,'Slutlig allokering kvv'!$B$1:$AJ$1,0),FALSE)/1,0)</f>
        <v>0</v>
      </c>
      <c r="N210">
        <f>IFERROR(VLOOKUP($B210,Kraftvärmeprod!$B$1:$AH$479,MATCH(N$2,Kraftvärmeprod!$B$1:$AG$1,0),FALSE)/1,0)-IFERROR(VLOOKUP($B210,'Slutlig allokering kvv'!$B$2:$AC$462,MATCH(N$3,'Slutlig allokering kvv'!$B$1:$AJ$1,0),FALSE)/1,0)</f>
        <v>0</v>
      </c>
      <c r="O210">
        <f>IFERROR(VLOOKUP($B210,Kraftvärmeprod!$B$1:$AH$479,MATCH(O$2,Kraftvärmeprod!$B$1:$AG$1,0),FALSE)/1,0)-IFERROR(VLOOKUP($B210,'Slutlig allokering kvv'!$B$2:$AC$462,MATCH(O$3,'Slutlig allokering kvv'!$B$1:$AJ$1,0),FALSE)/1,0)</f>
        <v>0</v>
      </c>
      <c r="P210">
        <f>IFERROR(VLOOKUP($B210,Kraftvärmeprod!$B$1:$AH$479,MATCH(P$2,Kraftvärmeprod!$B$1:$AG$1,0),FALSE)/1,0)-IFERROR(VLOOKUP($B210,'Slutlig allokering kvv'!$B$2:$AC$462,MATCH(P$3,'Slutlig allokering kvv'!$B$1:$AJ$1,0),FALSE)/1,0)</f>
        <v>0</v>
      </c>
      <c r="Q210">
        <f>IFERROR(VLOOKUP($B210,Kraftvärmeprod!$B$1:$AH$479,MATCH(Q$2,Kraftvärmeprod!$B$1:$AG$1,0),FALSE)/1,0)-IFERROR(VLOOKUP($B210,'Slutlig allokering kvv'!$B$2:$AC$462,MATCH(Q$3,'Slutlig allokering kvv'!$B$1:$AJ$1,0),FALSE)/1,0)</f>
        <v>0</v>
      </c>
      <c r="R210">
        <f>IFERROR(VLOOKUP($B210,Kraftvärmeprod!$B$1:$AH$479,MATCH(R$2,Kraftvärmeprod!$B$1:$AG$1,0),FALSE)/1,0)-IFERROR(VLOOKUP($B210,'Slutlig allokering kvv'!$B$2:$AC$462,MATCH(R$3,'Slutlig allokering kvv'!$B$1:$AJ$1,0),FALSE)/1,0)</f>
        <v>0</v>
      </c>
      <c r="S210">
        <f>IFERROR(VLOOKUP($B210,Kraftvärmeprod!$B$1:$AH$479,MATCH(S$2,Kraftvärmeprod!$B$1:$AG$1,0),FALSE)/1,0)-IFERROR(VLOOKUP($B210,'Slutlig allokering kvv'!$B$2:$AC$462,MATCH(S$3,'Slutlig allokering kvv'!$B$1:$AJ$1,0),FALSE)/1,0)</f>
        <v>0</v>
      </c>
      <c r="T210">
        <f>IFERROR(VLOOKUP($B210,Kraftvärmeprod!$B$1:$AH$479,MATCH(T$2,Kraftvärmeprod!$B$1:$AG$1,0),FALSE)/1,0)-IFERROR(VLOOKUP($B210,'Slutlig allokering kvv'!$B$2:$AC$462,MATCH(T$3,'Slutlig allokering kvv'!$B$1:$AJ$1,0),FALSE)/1,0)</f>
        <v>0</v>
      </c>
      <c r="U210">
        <f>IFERROR(VLOOKUP($B210,Kraftvärmeprod!$B$1:$AH$479,MATCH(U$2,Kraftvärmeprod!$B$1:$AG$1,0),FALSE)/1,0)-IFERROR(VLOOKUP($B210,'Slutlig allokering kvv'!$B$2:$AC$462,MATCH(U$3,'Slutlig allokering kvv'!$B$1:$AJ$1,0),FALSE)/1,0)</f>
        <v>0</v>
      </c>
      <c r="V210">
        <f>IFERROR(VLOOKUP($B210,Kraftvärmeprod!$B$1:$AH$479,MATCH(V$2,Kraftvärmeprod!$B$1:$AG$1,0),FALSE)/1,0)-IFERROR(VLOOKUP($B210,'Slutlig allokering kvv'!$B$2:$AC$462,MATCH(V$3,'Slutlig allokering kvv'!$B$1:$AJ$1,0),FALSE)/1,0)</f>
        <v>0</v>
      </c>
      <c r="W210">
        <f>IFERROR(VLOOKUP($B210,Kraftvärmeprod!$B$1:$AH$479,MATCH(W$2,Kraftvärmeprod!$B$1:$AG$1,0),FALSE)/1,0)-IFERROR(VLOOKUP($B210,'Slutlig allokering kvv'!$B$2:$AC$462,MATCH(W$3,'Slutlig allokering kvv'!$B$1:$AJ$1,0),FALSE)/1,0)</f>
        <v>0</v>
      </c>
      <c r="X210">
        <f>IFERROR(VLOOKUP($B210,Kraftvärmeprod!$B$1:$AH$479,MATCH(X$2,Kraftvärmeprod!$B$1:$AG$1,0),FALSE)/1,0)-IFERROR(VLOOKUP($B210,'Slutlig allokering kvv'!$B$2:$AC$462,MATCH(X$3,'Slutlig allokering kvv'!$B$1:$AJ$1,0),FALSE)/1,0)</f>
        <v>0</v>
      </c>
      <c r="Y210">
        <f>IFERROR(VLOOKUP($B210,Kraftvärmeprod!$B$1:$AH$479,MATCH(Y$2,Kraftvärmeprod!$B$1:$AG$1,0),FALSE)/1,0)-IFERROR(VLOOKUP($B210,'Slutlig allokering kvv'!$B$2:$AC$462,MATCH(Y$3,'Slutlig allokering kvv'!$B$1:$AJ$1,0),FALSE)/1,0)</f>
        <v>0</v>
      </c>
      <c r="Z210">
        <f>IFERROR(VLOOKUP($B210,Kraftvärmeprod!$B$1:$AH$479,MATCH(Z$2,Kraftvärmeprod!$B$1:$AG$1,0),FALSE)/1,0)-IFERROR(VLOOKUP($B210,'Slutlig allokering kvv'!$B$2:$AC$462,MATCH(Z$3,'Slutlig allokering kvv'!$B$1:$AJ$1,0),FALSE)/1,0)</f>
        <v>0</v>
      </c>
      <c r="AA210">
        <f>IFERROR(VLOOKUP($B210,Kraftvärmeprod!$B$1:$AH$479,MATCH(AA$2,Kraftvärmeprod!$B$1:$AG$1,0),FALSE)/1,0)-IFERROR(VLOOKUP($B210,'Slutlig allokering kvv'!$B$2:$AC$462,MATCH(AA$3,'Slutlig allokering kvv'!$B$1:$AJ$1,0),FALSE)/1,0)</f>
        <v>0</v>
      </c>
      <c r="AB210">
        <f>IFERROR(VLOOKUP($B210,Kraftvärmeprod!$B$1:$AH$479,MATCH(AB$2,Kraftvärmeprod!$B$1:$AG$1,0),FALSE)/1,0)-IFERROR(VLOOKUP($B210,'Slutlig allokering kvv'!$B$2:$AC$462,MATCH(AB$3,'Slutlig allokering kvv'!$B$1:$AJ$1,0),FALSE)/1,0)</f>
        <v>0</v>
      </c>
      <c r="AE210">
        <f t="shared" si="6"/>
        <v>0</v>
      </c>
      <c r="AG210">
        <f>IFERROR(VLOOKUP(B210,'Slutlig allokering kvv'!$B$2:$AJ$462,MATCH("Summa justerad allokerad tillförd energi (utan hjälpel och rökgaskondensering):",'Slutlig allokering kvv'!$B$1:$AK$1,0),FALSE)/1,"")</f>
        <v>0</v>
      </c>
      <c r="AI210" s="23" t="str">
        <f>IFERROR(1-VLOOKUP(B210,'Slutlig allokering kvv'!$B$2:$AJ$462,MATCH("Andel av bränsle i kvv som allokerats till värme, exklusive rökgaskondensering och hjälpel",'Slutlig allokering kvv'!$B$1:$AK$1,0),FALSE),"")</f>
        <v/>
      </c>
      <c r="AK210" s="23" t="str">
        <f t="shared" si="7"/>
        <v/>
      </c>
    </row>
    <row r="211" spans="1:37" x14ac:dyDescent="0.25">
      <c r="A211" s="2" t="s">
        <v>302</v>
      </c>
      <c r="B211" s="2" t="s">
        <v>303</v>
      </c>
      <c r="C211" s="2" t="str">
        <f>IFERROR(VLOOKUP($B211,Kraftvärmeprod!$B$1:$AH$479,MATCH(C$3,Kraftvärmeprod!$B$1:$AG$1,0),FALSE)/1,"")</f>
        <v/>
      </c>
      <c r="D211" s="2" t="str">
        <f>IFERROR(VLOOKUP($B211,Kraftvärmeprod!$B$1:$AH$479,MATCH(D$3,Kraftvärmeprod!$B$1:$AG$1,0),FALSE)/1,"")</f>
        <v/>
      </c>
      <c r="E211">
        <f>IFERROR(VLOOKUP($B211,Kraftvärmeprod!$B$1:$AH$479,MATCH(E$2,Kraftvärmeprod!$B$1:$AG$1,0),FALSE)/1,0)-IFERROR(VLOOKUP($B211,'Slutlig allokering kvv'!$B$2:$AC$462,MATCH(E$3,'Slutlig allokering kvv'!$B$1:$AJ$1,0),FALSE)/1,0)</f>
        <v>0</v>
      </c>
      <c r="F211">
        <f>IFERROR(VLOOKUP($B211,Kraftvärmeprod!$B$1:$AH$479,MATCH(F$2,Kraftvärmeprod!$B$1:$AG$1,0),FALSE)/1,0)-IFERROR(VLOOKUP($B211,'Slutlig allokering kvv'!$B$2:$AC$462,MATCH(F$3,'Slutlig allokering kvv'!$B$1:$AJ$1,0),FALSE)/1,0)</f>
        <v>0</v>
      </c>
      <c r="G211">
        <f>IFERROR(VLOOKUP($B211,Kraftvärmeprod!$B$1:$AH$479,MATCH(G$2,Kraftvärmeprod!$B$1:$AG$1,0),FALSE)/1,0)-IFERROR(VLOOKUP($B211,'Slutlig allokering kvv'!$B$2:$AC$462,MATCH(G$3,'Slutlig allokering kvv'!$B$1:$AJ$1,0),FALSE)/1,0)</f>
        <v>0</v>
      </c>
      <c r="H211">
        <f>IFERROR(VLOOKUP($B211,Kraftvärmeprod!$B$1:$AH$479,MATCH(H$2,Kraftvärmeprod!$B$1:$AG$1,0),FALSE)/1,0)-IFERROR(VLOOKUP($B211,'Slutlig allokering kvv'!$B$2:$AC$462,MATCH(H$3,'Slutlig allokering kvv'!$B$1:$AJ$1,0),FALSE)/1,0)</f>
        <v>0</v>
      </c>
      <c r="I211">
        <f>IFERROR(VLOOKUP($B211,Kraftvärmeprod!$B$1:$AH$479,MATCH(I$2,Kraftvärmeprod!$B$1:$AG$1,0),FALSE)/1,0)-IFERROR(VLOOKUP($B211,'Slutlig allokering kvv'!$B$2:$AC$462,MATCH(I$3,'Slutlig allokering kvv'!$B$1:$AJ$1,0),FALSE)/1,0)</f>
        <v>0</v>
      </c>
      <c r="J211">
        <f>IFERROR(VLOOKUP($B211,Kraftvärmeprod!$B$1:$AH$479,MATCH(J$2,Kraftvärmeprod!$B$1:$AG$1,0),FALSE)/1,0)-IFERROR(VLOOKUP($B211,'Slutlig allokering kvv'!$B$2:$AC$462,MATCH(J$3,'Slutlig allokering kvv'!$B$1:$AJ$1,0),FALSE)/1,0)</f>
        <v>0</v>
      </c>
      <c r="K211">
        <f>IFERROR(VLOOKUP($B211,Kraftvärmeprod!$B$1:$AH$479,MATCH(K$2,Kraftvärmeprod!$B$1:$AG$1,0),FALSE)/1,0)-IFERROR(VLOOKUP($B211,'Slutlig allokering kvv'!$B$2:$AC$462,MATCH(K$3,'Slutlig allokering kvv'!$B$1:$AJ$1,0),FALSE)/1,0)</f>
        <v>0</v>
      </c>
      <c r="L211">
        <f>IFERROR(VLOOKUP($B211,Kraftvärmeprod!$B$1:$AH$479,MATCH(L$2,Kraftvärmeprod!$B$1:$AG$1,0),FALSE)/1,0)-IFERROR(VLOOKUP($B211,'Slutlig allokering kvv'!$B$2:$AC$462,MATCH(L$3,'Slutlig allokering kvv'!$B$1:$AJ$1,0),FALSE)/1,0)</f>
        <v>0</v>
      </c>
      <c r="M211" s="40">
        <f>IFERROR(VLOOKUP($B211,Miljö!$B$1:$S$477,MATCH(M$2,Miljö!$B$1:$X$1,0),FALSE)/1,0)-IFERROR(VLOOKUP($B211,'Slutlig allokering kvv'!$B$2:$AC$462,MATCH(M$3,'Slutlig allokering kvv'!$B$1:$AJ$1,0),FALSE)/1,0)</f>
        <v>0</v>
      </c>
      <c r="N211">
        <f>IFERROR(VLOOKUP($B211,Kraftvärmeprod!$B$1:$AH$479,MATCH(N$2,Kraftvärmeprod!$B$1:$AG$1,0),FALSE)/1,0)-IFERROR(VLOOKUP($B211,'Slutlig allokering kvv'!$B$2:$AC$462,MATCH(N$3,'Slutlig allokering kvv'!$B$1:$AJ$1,0),FALSE)/1,0)</f>
        <v>0</v>
      </c>
      <c r="O211">
        <f>IFERROR(VLOOKUP($B211,Kraftvärmeprod!$B$1:$AH$479,MATCH(O$2,Kraftvärmeprod!$B$1:$AG$1,0),FALSE)/1,0)-IFERROR(VLOOKUP($B211,'Slutlig allokering kvv'!$B$2:$AC$462,MATCH(O$3,'Slutlig allokering kvv'!$B$1:$AJ$1,0),FALSE)/1,0)</f>
        <v>0</v>
      </c>
      <c r="P211">
        <f>IFERROR(VLOOKUP($B211,Kraftvärmeprod!$B$1:$AH$479,MATCH(P$2,Kraftvärmeprod!$B$1:$AG$1,0),FALSE)/1,0)-IFERROR(VLOOKUP($B211,'Slutlig allokering kvv'!$B$2:$AC$462,MATCH(P$3,'Slutlig allokering kvv'!$B$1:$AJ$1,0),FALSE)/1,0)</f>
        <v>0</v>
      </c>
      <c r="Q211">
        <f>IFERROR(VLOOKUP($B211,Kraftvärmeprod!$B$1:$AH$479,MATCH(Q$2,Kraftvärmeprod!$B$1:$AG$1,0),FALSE)/1,0)-IFERROR(VLOOKUP($B211,'Slutlig allokering kvv'!$B$2:$AC$462,MATCH(Q$3,'Slutlig allokering kvv'!$B$1:$AJ$1,0),FALSE)/1,0)</f>
        <v>0</v>
      </c>
      <c r="R211">
        <f>IFERROR(VLOOKUP($B211,Kraftvärmeprod!$B$1:$AH$479,MATCH(R$2,Kraftvärmeprod!$B$1:$AG$1,0),FALSE)/1,0)-IFERROR(VLOOKUP($B211,'Slutlig allokering kvv'!$B$2:$AC$462,MATCH(R$3,'Slutlig allokering kvv'!$B$1:$AJ$1,0),FALSE)/1,0)</f>
        <v>0</v>
      </c>
      <c r="S211">
        <f>IFERROR(VLOOKUP($B211,Kraftvärmeprod!$B$1:$AH$479,MATCH(S$2,Kraftvärmeprod!$B$1:$AG$1,0),FALSE)/1,0)-IFERROR(VLOOKUP($B211,'Slutlig allokering kvv'!$B$2:$AC$462,MATCH(S$3,'Slutlig allokering kvv'!$B$1:$AJ$1,0),FALSE)/1,0)</f>
        <v>0</v>
      </c>
      <c r="T211">
        <f>IFERROR(VLOOKUP($B211,Kraftvärmeprod!$B$1:$AH$479,MATCH(T$2,Kraftvärmeprod!$B$1:$AG$1,0),FALSE)/1,0)-IFERROR(VLOOKUP($B211,'Slutlig allokering kvv'!$B$2:$AC$462,MATCH(T$3,'Slutlig allokering kvv'!$B$1:$AJ$1,0),FALSE)/1,0)</f>
        <v>0</v>
      </c>
      <c r="U211">
        <f>IFERROR(VLOOKUP($B211,Kraftvärmeprod!$B$1:$AH$479,MATCH(U$2,Kraftvärmeprod!$B$1:$AG$1,0),FALSE)/1,0)-IFERROR(VLOOKUP($B211,'Slutlig allokering kvv'!$B$2:$AC$462,MATCH(U$3,'Slutlig allokering kvv'!$B$1:$AJ$1,0),FALSE)/1,0)</f>
        <v>0</v>
      </c>
      <c r="V211">
        <f>IFERROR(VLOOKUP($B211,Kraftvärmeprod!$B$1:$AH$479,MATCH(V$2,Kraftvärmeprod!$B$1:$AG$1,0),FALSE)/1,0)-IFERROR(VLOOKUP($B211,'Slutlig allokering kvv'!$B$2:$AC$462,MATCH(V$3,'Slutlig allokering kvv'!$B$1:$AJ$1,0),FALSE)/1,0)</f>
        <v>0</v>
      </c>
      <c r="W211">
        <f>IFERROR(VLOOKUP($B211,Kraftvärmeprod!$B$1:$AH$479,MATCH(W$2,Kraftvärmeprod!$B$1:$AG$1,0),FALSE)/1,0)-IFERROR(VLOOKUP($B211,'Slutlig allokering kvv'!$B$2:$AC$462,MATCH(W$3,'Slutlig allokering kvv'!$B$1:$AJ$1,0),FALSE)/1,0)</f>
        <v>0</v>
      </c>
      <c r="X211">
        <f>IFERROR(VLOOKUP($B211,Kraftvärmeprod!$B$1:$AH$479,MATCH(X$2,Kraftvärmeprod!$B$1:$AG$1,0),FALSE)/1,0)-IFERROR(VLOOKUP($B211,'Slutlig allokering kvv'!$B$2:$AC$462,MATCH(X$3,'Slutlig allokering kvv'!$B$1:$AJ$1,0),FALSE)/1,0)</f>
        <v>0</v>
      </c>
      <c r="Y211">
        <f>IFERROR(VLOOKUP($B211,Kraftvärmeprod!$B$1:$AH$479,MATCH(Y$2,Kraftvärmeprod!$B$1:$AG$1,0),FALSE)/1,0)-IFERROR(VLOOKUP($B211,'Slutlig allokering kvv'!$B$2:$AC$462,MATCH(Y$3,'Slutlig allokering kvv'!$B$1:$AJ$1,0),FALSE)/1,0)</f>
        <v>0</v>
      </c>
      <c r="Z211">
        <f>IFERROR(VLOOKUP($B211,Kraftvärmeprod!$B$1:$AH$479,MATCH(Z$2,Kraftvärmeprod!$B$1:$AG$1,0),FALSE)/1,0)-IFERROR(VLOOKUP($B211,'Slutlig allokering kvv'!$B$2:$AC$462,MATCH(Z$3,'Slutlig allokering kvv'!$B$1:$AJ$1,0),FALSE)/1,0)</f>
        <v>0</v>
      </c>
      <c r="AA211">
        <f>IFERROR(VLOOKUP($B211,Kraftvärmeprod!$B$1:$AH$479,MATCH(AA$2,Kraftvärmeprod!$B$1:$AG$1,0),FALSE)/1,0)-IFERROR(VLOOKUP($B211,'Slutlig allokering kvv'!$B$2:$AC$462,MATCH(AA$3,'Slutlig allokering kvv'!$B$1:$AJ$1,0),FALSE)/1,0)</f>
        <v>0</v>
      </c>
      <c r="AB211">
        <f>IFERROR(VLOOKUP($B211,Kraftvärmeprod!$B$1:$AH$479,MATCH(AB$2,Kraftvärmeprod!$B$1:$AG$1,0),FALSE)/1,0)-IFERROR(VLOOKUP($B211,'Slutlig allokering kvv'!$B$2:$AC$462,MATCH(AB$3,'Slutlig allokering kvv'!$B$1:$AJ$1,0),FALSE)/1,0)</f>
        <v>0</v>
      </c>
      <c r="AE211">
        <f t="shared" si="6"/>
        <v>0</v>
      </c>
      <c r="AG211">
        <f>IFERROR(VLOOKUP(B211,'Slutlig allokering kvv'!$B$2:$AJ$462,MATCH("Summa justerad allokerad tillförd energi (utan hjälpel och rökgaskondensering):",'Slutlig allokering kvv'!$B$1:$AK$1,0),FALSE)/1,"")</f>
        <v>0</v>
      </c>
      <c r="AI211" s="23" t="str">
        <f>IFERROR(1-VLOOKUP(B211,'Slutlig allokering kvv'!$B$2:$AJ$462,MATCH("Andel av bränsle i kvv som allokerats till värme, exklusive rökgaskondensering och hjälpel",'Slutlig allokering kvv'!$B$1:$AK$1,0),FALSE),"")</f>
        <v/>
      </c>
      <c r="AK211" s="23" t="str">
        <f t="shared" si="7"/>
        <v/>
      </c>
    </row>
    <row r="212" spans="1:37" x14ac:dyDescent="0.25">
      <c r="A212" s="2" t="s">
        <v>302</v>
      </c>
      <c r="B212" s="2" t="s">
        <v>304</v>
      </c>
      <c r="C212" s="2">
        <f>IFERROR(VLOOKUP($B212,Kraftvärmeprod!$B$1:$AH$479,MATCH(C$3,Kraftvärmeprod!$B$1:$AG$1,0),FALSE)/1,"")</f>
        <v>88.257000000000005</v>
      </c>
      <c r="D212" s="2">
        <f>IFERROR(VLOOKUP($B212,Kraftvärmeprod!$B$1:$AH$479,MATCH(D$3,Kraftvärmeprod!$B$1:$AG$1,0),FALSE)/1,"")</f>
        <v>21.745999999999999</v>
      </c>
      <c r="E212">
        <f>IFERROR(VLOOKUP($B212,Kraftvärmeprod!$B$1:$AH$479,MATCH(E$2,Kraftvärmeprod!$B$1:$AG$1,0),FALSE)/1,0)-IFERROR(VLOOKUP($B212,'Slutlig allokering kvv'!$B$2:$AC$462,MATCH(E$3,'Slutlig allokering kvv'!$B$1:$AJ$1,0),FALSE)/1,0)</f>
        <v>0</v>
      </c>
      <c r="F212">
        <f>IFERROR(VLOOKUP($B212,Kraftvärmeprod!$B$1:$AH$479,MATCH(F$2,Kraftvärmeprod!$B$1:$AG$1,0),FALSE)/1,0)-IFERROR(VLOOKUP($B212,'Slutlig allokering kvv'!$B$2:$AC$462,MATCH(F$3,'Slutlig allokering kvv'!$B$1:$AJ$1,0),FALSE)/1,0)</f>
        <v>0</v>
      </c>
      <c r="G212">
        <f>IFERROR(VLOOKUP($B212,Kraftvärmeprod!$B$1:$AH$479,MATCH(G$2,Kraftvärmeprod!$B$1:$AG$1,0),FALSE)/1,0)-IFERROR(VLOOKUP($B212,'Slutlig allokering kvv'!$B$2:$AC$462,MATCH(G$3,'Slutlig allokering kvv'!$B$1:$AJ$1,0),FALSE)/1,0)</f>
        <v>2.2578100000000001</v>
      </c>
      <c r="H212">
        <f>IFERROR(VLOOKUP($B212,Kraftvärmeprod!$B$1:$AH$479,MATCH(H$2,Kraftvärmeprod!$B$1:$AG$1,0),FALSE)/1,0)-IFERROR(VLOOKUP($B212,'Slutlig allokering kvv'!$B$2:$AC$462,MATCH(H$3,'Slutlig allokering kvv'!$B$1:$AJ$1,0),FALSE)/1,0)</f>
        <v>0</v>
      </c>
      <c r="I212">
        <f>IFERROR(VLOOKUP($B212,Kraftvärmeprod!$B$1:$AH$479,MATCH(I$2,Kraftvärmeprod!$B$1:$AG$1,0),FALSE)/1,0)-IFERROR(VLOOKUP($B212,'Slutlig allokering kvv'!$B$2:$AC$462,MATCH(I$3,'Slutlig allokering kvv'!$B$1:$AJ$1,0),FALSE)/1,0)</f>
        <v>0</v>
      </c>
      <c r="J212">
        <f>IFERROR(VLOOKUP($B212,Kraftvärmeprod!$B$1:$AH$479,MATCH(J$2,Kraftvärmeprod!$B$1:$AG$1,0),FALSE)/1,0)-IFERROR(VLOOKUP($B212,'Slutlig allokering kvv'!$B$2:$AC$462,MATCH(J$3,'Slutlig allokering kvv'!$B$1:$AJ$1,0),FALSE)/1,0)</f>
        <v>0</v>
      </c>
      <c r="K212">
        <f>IFERROR(VLOOKUP($B212,Kraftvärmeprod!$B$1:$AH$479,MATCH(K$2,Kraftvärmeprod!$B$1:$AG$1,0),FALSE)/1,0)-IFERROR(VLOOKUP($B212,'Slutlig allokering kvv'!$B$2:$AC$462,MATCH(K$3,'Slutlig allokering kvv'!$B$1:$AJ$1,0),FALSE)/1,0)</f>
        <v>0</v>
      </c>
      <c r="L212">
        <f>IFERROR(VLOOKUP($B212,Kraftvärmeprod!$B$1:$AH$479,MATCH(L$2,Kraftvärmeprod!$B$1:$AG$1,0),FALSE)/1,0)-IFERROR(VLOOKUP($B212,'Slutlig allokering kvv'!$B$2:$AC$462,MATCH(L$3,'Slutlig allokering kvv'!$B$1:$AJ$1,0),FALSE)/1,0)</f>
        <v>33.087400000000002</v>
      </c>
      <c r="M212" s="40">
        <f>IFERROR(VLOOKUP($B212,Miljö!$B$1:$S$477,MATCH(M$2,Miljö!$B$1:$X$1,0),FALSE)/1,0)-IFERROR(VLOOKUP($B212,'Slutlig allokering kvv'!$B$2:$AC$462,MATCH(M$3,'Slutlig allokering kvv'!$B$1:$AJ$1,0),FALSE)/1,0)</f>
        <v>0.62486600000000003</v>
      </c>
      <c r="N212">
        <f>IFERROR(VLOOKUP($B212,Kraftvärmeprod!$B$1:$AH$479,MATCH(N$2,Kraftvärmeprod!$B$1:$AG$1,0),FALSE)/1,0)-IFERROR(VLOOKUP($B212,'Slutlig allokering kvv'!$B$2:$AC$462,MATCH(N$3,'Slutlig allokering kvv'!$B$1:$AJ$1,0),FALSE)/1,0)</f>
        <v>0</v>
      </c>
      <c r="O212">
        <f>IFERROR(VLOOKUP($B212,Kraftvärmeprod!$B$1:$AH$479,MATCH(O$2,Kraftvärmeprod!$B$1:$AG$1,0),FALSE)/1,0)-IFERROR(VLOOKUP($B212,'Slutlig allokering kvv'!$B$2:$AC$462,MATCH(O$3,'Slutlig allokering kvv'!$B$1:$AJ$1,0),FALSE)/1,0)</f>
        <v>0</v>
      </c>
      <c r="P212">
        <f>IFERROR(VLOOKUP($B212,Kraftvärmeprod!$B$1:$AH$479,MATCH(P$2,Kraftvärmeprod!$B$1:$AG$1,0),FALSE)/1,0)-IFERROR(VLOOKUP($B212,'Slutlig allokering kvv'!$B$2:$AC$462,MATCH(P$3,'Slutlig allokering kvv'!$B$1:$AJ$1,0),FALSE)/1,0)</f>
        <v>0</v>
      </c>
      <c r="Q212">
        <f>IFERROR(VLOOKUP($B212,Kraftvärmeprod!$B$1:$AH$479,MATCH(Q$2,Kraftvärmeprod!$B$1:$AG$1,0),FALSE)/1,0)-IFERROR(VLOOKUP($B212,'Slutlig allokering kvv'!$B$2:$AC$462,MATCH(Q$3,'Slutlig allokering kvv'!$B$1:$AJ$1,0),FALSE)/1,0)</f>
        <v>0</v>
      </c>
      <c r="R212">
        <f>IFERROR(VLOOKUP($B212,Kraftvärmeprod!$B$1:$AH$479,MATCH(R$2,Kraftvärmeprod!$B$1:$AG$1,0),FALSE)/1,0)-IFERROR(VLOOKUP($B212,'Slutlig allokering kvv'!$B$2:$AC$462,MATCH(R$3,'Slutlig allokering kvv'!$B$1:$AJ$1,0),FALSE)/1,0)</f>
        <v>17.545100000000001</v>
      </c>
      <c r="S212">
        <f>IFERROR(VLOOKUP($B212,Kraftvärmeprod!$B$1:$AH$479,MATCH(S$2,Kraftvärmeprod!$B$1:$AG$1,0),FALSE)/1,0)-IFERROR(VLOOKUP($B212,'Slutlig allokering kvv'!$B$2:$AC$462,MATCH(S$3,'Slutlig allokering kvv'!$B$1:$AJ$1,0),FALSE)/1,0)</f>
        <v>0</v>
      </c>
      <c r="T212">
        <f>IFERROR(VLOOKUP($B212,Kraftvärmeprod!$B$1:$AH$479,MATCH(T$2,Kraftvärmeprod!$B$1:$AG$1,0),FALSE)/1,0)-IFERROR(VLOOKUP($B212,'Slutlig allokering kvv'!$B$2:$AC$462,MATCH(T$3,'Slutlig allokering kvv'!$B$1:$AJ$1,0),FALSE)/1,0)</f>
        <v>0</v>
      </c>
      <c r="U212">
        <f>IFERROR(VLOOKUP($B212,Kraftvärmeprod!$B$1:$AH$479,MATCH(U$2,Kraftvärmeprod!$B$1:$AG$1,0),FALSE)/1,0)-IFERROR(VLOOKUP($B212,'Slutlig allokering kvv'!$B$2:$AC$462,MATCH(U$3,'Slutlig allokering kvv'!$B$1:$AJ$1,0),FALSE)/1,0)</f>
        <v>0</v>
      </c>
      <c r="V212">
        <f>IFERROR(VLOOKUP($B212,Kraftvärmeprod!$B$1:$AH$479,MATCH(V$2,Kraftvärmeprod!$B$1:$AG$1,0),FALSE)/1,0)-IFERROR(VLOOKUP($B212,'Slutlig allokering kvv'!$B$2:$AC$462,MATCH(V$3,'Slutlig allokering kvv'!$B$1:$AJ$1,0),FALSE)/1,0)</f>
        <v>0</v>
      </c>
      <c r="W212">
        <f>IFERROR(VLOOKUP($B212,Kraftvärmeprod!$B$1:$AH$479,MATCH(W$2,Kraftvärmeprod!$B$1:$AG$1,0),FALSE)/1,0)-IFERROR(VLOOKUP($B212,'Slutlig allokering kvv'!$B$2:$AC$462,MATCH(W$3,'Slutlig allokering kvv'!$B$1:$AJ$1,0),FALSE)/1,0)</f>
        <v>0</v>
      </c>
      <c r="X212">
        <f>IFERROR(VLOOKUP($B212,Kraftvärmeprod!$B$1:$AH$479,MATCH(X$2,Kraftvärmeprod!$B$1:$AG$1,0),FALSE)/1,0)-IFERROR(VLOOKUP($B212,'Slutlig allokering kvv'!$B$2:$AC$462,MATCH(X$3,'Slutlig allokering kvv'!$B$1:$AJ$1,0),FALSE)/1,0)</f>
        <v>0</v>
      </c>
      <c r="Y212">
        <f>IFERROR(VLOOKUP($B212,Kraftvärmeprod!$B$1:$AH$479,MATCH(Y$2,Kraftvärmeprod!$B$1:$AG$1,0),FALSE)/1,0)-IFERROR(VLOOKUP($B212,'Slutlig allokering kvv'!$B$2:$AC$462,MATCH(Y$3,'Slutlig allokering kvv'!$B$1:$AJ$1,0),FALSE)/1,0)</f>
        <v>0</v>
      </c>
      <c r="Z212">
        <f>IFERROR(VLOOKUP($B212,Kraftvärmeprod!$B$1:$AH$479,MATCH(Z$2,Kraftvärmeprod!$B$1:$AG$1,0),FALSE)/1,0)-IFERROR(VLOOKUP($B212,'Slutlig allokering kvv'!$B$2:$AC$462,MATCH(Z$3,'Slutlig allokering kvv'!$B$1:$AJ$1,0),FALSE)/1,0)</f>
        <v>0</v>
      </c>
      <c r="AA212">
        <f>IFERROR(VLOOKUP($B212,Kraftvärmeprod!$B$1:$AH$479,MATCH(AA$2,Kraftvärmeprod!$B$1:$AG$1,0),FALSE)/1,0)-IFERROR(VLOOKUP($B212,'Slutlig allokering kvv'!$B$2:$AC$462,MATCH(AA$3,'Slutlig allokering kvv'!$B$1:$AJ$1,0),FALSE)/1,0)</f>
        <v>0</v>
      </c>
      <c r="AB212">
        <f>IFERROR(VLOOKUP($B212,Kraftvärmeprod!$B$1:$AH$479,MATCH(AB$2,Kraftvärmeprod!$B$1:$AG$1,0),FALSE)/1,0)-IFERROR(VLOOKUP($B212,'Slutlig allokering kvv'!$B$2:$AC$462,MATCH(AB$3,'Slutlig allokering kvv'!$B$1:$AJ$1,0),FALSE)/1,0)</f>
        <v>0</v>
      </c>
      <c r="AE212">
        <f t="shared" si="6"/>
        <v>52.890309999999999</v>
      </c>
      <c r="AG212">
        <f>IFERROR(VLOOKUP(B212,'Slutlig allokering kvv'!$B$2:$AJ$462,MATCH("Summa justerad allokerad tillförd energi (utan hjälpel och rökgaskondensering):",'Slutlig allokering kvv'!$B$1:$AK$1,0),FALSE)/1,"")</f>
        <v>82.368689999999987</v>
      </c>
      <c r="AI212" s="23">
        <f>IFERROR(1-VLOOKUP(B212,'Slutlig allokering kvv'!$B$2:$AJ$462,MATCH("Andel av bränsle i kvv som allokerats till värme, exklusive rökgaskondensering och hjälpel",'Slutlig allokering kvv'!$B$1:$AK$1,0),FALSE),"")</f>
        <v>0.39102987601564421</v>
      </c>
      <c r="AK212" s="23">
        <f t="shared" si="7"/>
        <v>0.3910298760156441</v>
      </c>
    </row>
    <row r="213" spans="1:37" x14ac:dyDescent="0.25">
      <c r="A213" s="2" t="s">
        <v>302</v>
      </c>
      <c r="B213" s="2" t="s">
        <v>305</v>
      </c>
      <c r="C213" s="2" t="str">
        <f>IFERROR(VLOOKUP($B213,Kraftvärmeprod!$B$1:$AH$479,MATCH(C$3,Kraftvärmeprod!$B$1:$AG$1,0),FALSE)/1,"")</f>
        <v/>
      </c>
      <c r="D213" s="2" t="str">
        <f>IFERROR(VLOOKUP($B213,Kraftvärmeprod!$B$1:$AH$479,MATCH(D$3,Kraftvärmeprod!$B$1:$AG$1,0),FALSE)/1,"")</f>
        <v/>
      </c>
      <c r="E213">
        <f>IFERROR(VLOOKUP($B213,Kraftvärmeprod!$B$1:$AH$479,MATCH(E$2,Kraftvärmeprod!$B$1:$AG$1,0),FALSE)/1,0)-IFERROR(VLOOKUP($B213,'Slutlig allokering kvv'!$B$2:$AC$462,MATCH(E$3,'Slutlig allokering kvv'!$B$1:$AJ$1,0),FALSE)/1,0)</f>
        <v>0</v>
      </c>
      <c r="F213">
        <f>IFERROR(VLOOKUP($B213,Kraftvärmeprod!$B$1:$AH$479,MATCH(F$2,Kraftvärmeprod!$B$1:$AG$1,0),FALSE)/1,0)-IFERROR(VLOOKUP($B213,'Slutlig allokering kvv'!$B$2:$AC$462,MATCH(F$3,'Slutlig allokering kvv'!$B$1:$AJ$1,0),FALSE)/1,0)</f>
        <v>0</v>
      </c>
      <c r="G213">
        <f>IFERROR(VLOOKUP($B213,Kraftvärmeprod!$B$1:$AH$479,MATCH(G$2,Kraftvärmeprod!$B$1:$AG$1,0),FALSE)/1,0)-IFERROR(VLOOKUP($B213,'Slutlig allokering kvv'!$B$2:$AC$462,MATCH(G$3,'Slutlig allokering kvv'!$B$1:$AJ$1,0),FALSE)/1,0)</f>
        <v>0</v>
      </c>
      <c r="H213">
        <f>IFERROR(VLOOKUP($B213,Kraftvärmeprod!$B$1:$AH$479,MATCH(H$2,Kraftvärmeprod!$B$1:$AG$1,0),FALSE)/1,0)-IFERROR(VLOOKUP($B213,'Slutlig allokering kvv'!$B$2:$AC$462,MATCH(H$3,'Slutlig allokering kvv'!$B$1:$AJ$1,0),FALSE)/1,0)</f>
        <v>0</v>
      </c>
      <c r="I213">
        <f>IFERROR(VLOOKUP($B213,Kraftvärmeprod!$B$1:$AH$479,MATCH(I$2,Kraftvärmeprod!$B$1:$AG$1,0),FALSE)/1,0)-IFERROR(VLOOKUP($B213,'Slutlig allokering kvv'!$B$2:$AC$462,MATCH(I$3,'Slutlig allokering kvv'!$B$1:$AJ$1,0),FALSE)/1,0)</f>
        <v>0</v>
      </c>
      <c r="J213">
        <f>IFERROR(VLOOKUP($B213,Kraftvärmeprod!$B$1:$AH$479,MATCH(J$2,Kraftvärmeprod!$B$1:$AG$1,0),FALSE)/1,0)-IFERROR(VLOOKUP($B213,'Slutlig allokering kvv'!$B$2:$AC$462,MATCH(J$3,'Slutlig allokering kvv'!$B$1:$AJ$1,0),FALSE)/1,0)</f>
        <v>0</v>
      </c>
      <c r="K213">
        <f>IFERROR(VLOOKUP($B213,Kraftvärmeprod!$B$1:$AH$479,MATCH(K$2,Kraftvärmeprod!$B$1:$AG$1,0),FALSE)/1,0)-IFERROR(VLOOKUP($B213,'Slutlig allokering kvv'!$B$2:$AC$462,MATCH(K$3,'Slutlig allokering kvv'!$B$1:$AJ$1,0),FALSE)/1,0)</f>
        <v>0</v>
      </c>
      <c r="L213">
        <f>IFERROR(VLOOKUP($B213,Kraftvärmeprod!$B$1:$AH$479,MATCH(L$2,Kraftvärmeprod!$B$1:$AG$1,0),FALSE)/1,0)-IFERROR(VLOOKUP($B213,'Slutlig allokering kvv'!$B$2:$AC$462,MATCH(L$3,'Slutlig allokering kvv'!$B$1:$AJ$1,0),FALSE)/1,0)</f>
        <v>0</v>
      </c>
      <c r="M213" s="40">
        <f>IFERROR(VLOOKUP($B213,Miljö!$B$1:$S$477,MATCH(M$2,Miljö!$B$1:$X$1,0),FALSE)/1,0)-IFERROR(VLOOKUP($B213,'Slutlig allokering kvv'!$B$2:$AC$462,MATCH(M$3,'Slutlig allokering kvv'!$B$1:$AJ$1,0),FALSE)/1,0)</f>
        <v>0</v>
      </c>
      <c r="N213">
        <f>IFERROR(VLOOKUP($B213,Kraftvärmeprod!$B$1:$AH$479,MATCH(N$2,Kraftvärmeprod!$B$1:$AG$1,0),FALSE)/1,0)-IFERROR(VLOOKUP($B213,'Slutlig allokering kvv'!$B$2:$AC$462,MATCH(N$3,'Slutlig allokering kvv'!$B$1:$AJ$1,0),FALSE)/1,0)</f>
        <v>0</v>
      </c>
      <c r="O213">
        <f>IFERROR(VLOOKUP($B213,Kraftvärmeprod!$B$1:$AH$479,MATCH(O$2,Kraftvärmeprod!$B$1:$AG$1,0),FALSE)/1,0)-IFERROR(VLOOKUP($B213,'Slutlig allokering kvv'!$B$2:$AC$462,MATCH(O$3,'Slutlig allokering kvv'!$B$1:$AJ$1,0),FALSE)/1,0)</f>
        <v>0</v>
      </c>
      <c r="P213">
        <f>IFERROR(VLOOKUP($B213,Kraftvärmeprod!$B$1:$AH$479,MATCH(P$2,Kraftvärmeprod!$B$1:$AG$1,0),FALSE)/1,0)-IFERROR(VLOOKUP($B213,'Slutlig allokering kvv'!$B$2:$AC$462,MATCH(P$3,'Slutlig allokering kvv'!$B$1:$AJ$1,0),FALSE)/1,0)</f>
        <v>0</v>
      </c>
      <c r="Q213">
        <f>IFERROR(VLOOKUP($B213,Kraftvärmeprod!$B$1:$AH$479,MATCH(Q$2,Kraftvärmeprod!$B$1:$AG$1,0),FALSE)/1,0)-IFERROR(VLOOKUP($B213,'Slutlig allokering kvv'!$B$2:$AC$462,MATCH(Q$3,'Slutlig allokering kvv'!$B$1:$AJ$1,0),FALSE)/1,0)</f>
        <v>0</v>
      </c>
      <c r="R213">
        <f>IFERROR(VLOOKUP($B213,Kraftvärmeprod!$B$1:$AH$479,MATCH(R$2,Kraftvärmeprod!$B$1:$AG$1,0),FALSE)/1,0)-IFERROR(VLOOKUP($B213,'Slutlig allokering kvv'!$B$2:$AC$462,MATCH(R$3,'Slutlig allokering kvv'!$B$1:$AJ$1,0),FALSE)/1,0)</f>
        <v>0</v>
      </c>
      <c r="S213">
        <f>IFERROR(VLOOKUP($B213,Kraftvärmeprod!$B$1:$AH$479,MATCH(S$2,Kraftvärmeprod!$B$1:$AG$1,0),FALSE)/1,0)-IFERROR(VLOOKUP($B213,'Slutlig allokering kvv'!$B$2:$AC$462,MATCH(S$3,'Slutlig allokering kvv'!$B$1:$AJ$1,0),FALSE)/1,0)</f>
        <v>0</v>
      </c>
      <c r="T213">
        <f>IFERROR(VLOOKUP($B213,Kraftvärmeprod!$B$1:$AH$479,MATCH(T$2,Kraftvärmeprod!$B$1:$AG$1,0),FALSE)/1,0)-IFERROR(VLOOKUP($B213,'Slutlig allokering kvv'!$B$2:$AC$462,MATCH(T$3,'Slutlig allokering kvv'!$B$1:$AJ$1,0),FALSE)/1,0)</f>
        <v>0</v>
      </c>
      <c r="U213">
        <f>IFERROR(VLOOKUP($B213,Kraftvärmeprod!$B$1:$AH$479,MATCH(U$2,Kraftvärmeprod!$B$1:$AG$1,0),FALSE)/1,0)-IFERROR(VLOOKUP($B213,'Slutlig allokering kvv'!$B$2:$AC$462,MATCH(U$3,'Slutlig allokering kvv'!$B$1:$AJ$1,0),FALSE)/1,0)</f>
        <v>0</v>
      </c>
      <c r="V213">
        <f>IFERROR(VLOOKUP($B213,Kraftvärmeprod!$B$1:$AH$479,MATCH(V$2,Kraftvärmeprod!$B$1:$AG$1,0),FALSE)/1,0)-IFERROR(VLOOKUP($B213,'Slutlig allokering kvv'!$B$2:$AC$462,MATCH(V$3,'Slutlig allokering kvv'!$B$1:$AJ$1,0),FALSE)/1,0)</f>
        <v>0</v>
      </c>
      <c r="W213">
        <f>IFERROR(VLOOKUP($B213,Kraftvärmeprod!$B$1:$AH$479,MATCH(W$2,Kraftvärmeprod!$B$1:$AG$1,0),FALSE)/1,0)-IFERROR(VLOOKUP($B213,'Slutlig allokering kvv'!$B$2:$AC$462,MATCH(W$3,'Slutlig allokering kvv'!$B$1:$AJ$1,0),FALSE)/1,0)</f>
        <v>0</v>
      </c>
      <c r="X213">
        <f>IFERROR(VLOOKUP($B213,Kraftvärmeprod!$B$1:$AH$479,MATCH(X$2,Kraftvärmeprod!$B$1:$AG$1,0),FALSE)/1,0)-IFERROR(VLOOKUP($B213,'Slutlig allokering kvv'!$B$2:$AC$462,MATCH(X$3,'Slutlig allokering kvv'!$B$1:$AJ$1,0),FALSE)/1,0)</f>
        <v>0</v>
      </c>
      <c r="Y213">
        <f>IFERROR(VLOOKUP($B213,Kraftvärmeprod!$B$1:$AH$479,MATCH(Y$2,Kraftvärmeprod!$B$1:$AG$1,0),FALSE)/1,0)-IFERROR(VLOOKUP($B213,'Slutlig allokering kvv'!$B$2:$AC$462,MATCH(Y$3,'Slutlig allokering kvv'!$B$1:$AJ$1,0),FALSE)/1,0)</f>
        <v>0</v>
      </c>
      <c r="Z213">
        <f>IFERROR(VLOOKUP($B213,Kraftvärmeprod!$B$1:$AH$479,MATCH(Z$2,Kraftvärmeprod!$B$1:$AG$1,0),FALSE)/1,0)-IFERROR(VLOOKUP($B213,'Slutlig allokering kvv'!$B$2:$AC$462,MATCH(Z$3,'Slutlig allokering kvv'!$B$1:$AJ$1,0),FALSE)/1,0)</f>
        <v>0</v>
      </c>
      <c r="AA213">
        <f>IFERROR(VLOOKUP($B213,Kraftvärmeprod!$B$1:$AH$479,MATCH(AA$2,Kraftvärmeprod!$B$1:$AG$1,0),FALSE)/1,0)-IFERROR(VLOOKUP($B213,'Slutlig allokering kvv'!$B$2:$AC$462,MATCH(AA$3,'Slutlig allokering kvv'!$B$1:$AJ$1,0),FALSE)/1,0)</f>
        <v>0</v>
      </c>
      <c r="AB213">
        <f>IFERROR(VLOOKUP($B213,Kraftvärmeprod!$B$1:$AH$479,MATCH(AB$2,Kraftvärmeprod!$B$1:$AG$1,0),FALSE)/1,0)-IFERROR(VLOOKUP($B213,'Slutlig allokering kvv'!$B$2:$AC$462,MATCH(AB$3,'Slutlig allokering kvv'!$B$1:$AJ$1,0),FALSE)/1,0)</f>
        <v>0</v>
      </c>
      <c r="AE213">
        <f t="shared" si="6"/>
        <v>0</v>
      </c>
      <c r="AG213">
        <f>IFERROR(VLOOKUP(B213,'Slutlig allokering kvv'!$B$2:$AJ$462,MATCH("Summa justerad allokerad tillförd energi (utan hjälpel och rökgaskondensering):",'Slutlig allokering kvv'!$B$1:$AK$1,0),FALSE)/1,"")</f>
        <v>0</v>
      </c>
      <c r="AI213" s="23" t="str">
        <f>IFERROR(1-VLOOKUP(B213,'Slutlig allokering kvv'!$B$2:$AJ$462,MATCH("Andel av bränsle i kvv som allokerats till värme, exklusive rökgaskondensering och hjälpel",'Slutlig allokering kvv'!$B$1:$AK$1,0),FALSE),"")</f>
        <v/>
      </c>
      <c r="AK213" s="23" t="str">
        <f t="shared" si="7"/>
        <v/>
      </c>
    </row>
    <row r="214" spans="1:37" x14ac:dyDescent="0.25">
      <c r="A214" s="2" t="s">
        <v>306</v>
      </c>
      <c r="B214" s="2" t="s">
        <v>307</v>
      </c>
      <c r="C214" s="2">
        <f>IFERROR(VLOOKUP($B214,Kraftvärmeprod!$B$1:$AH$479,MATCH(C$3,Kraftvärmeprod!$B$1:$AG$1,0),FALSE)/1,"")</f>
        <v>129.1</v>
      </c>
      <c r="D214" s="2">
        <f>IFERROR(VLOOKUP($B214,Kraftvärmeprod!$B$1:$AH$479,MATCH(D$3,Kraftvärmeprod!$B$1:$AG$1,0),FALSE)/1,"")</f>
        <v>10.199999999999999</v>
      </c>
      <c r="E214">
        <f>IFERROR(VLOOKUP($B214,Kraftvärmeprod!$B$1:$AH$479,MATCH(E$2,Kraftvärmeprod!$B$1:$AG$1,0),FALSE)/1,0)-IFERROR(VLOOKUP($B214,'Slutlig allokering kvv'!$B$2:$AC$462,MATCH(E$3,'Slutlig allokering kvv'!$B$1:$AJ$1,0),FALSE)/1,0)</f>
        <v>0</v>
      </c>
      <c r="F214">
        <f>IFERROR(VLOOKUP($B214,Kraftvärmeprod!$B$1:$AH$479,MATCH(F$2,Kraftvärmeprod!$B$1:$AG$1,0),FALSE)/1,0)-IFERROR(VLOOKUP($B214,'Slutlig allokering kvv'!$B$2:$AC$462,MATCH(F$3,'Slutlig allokering kvv'!$B$1:$AJ$1,0),FALSE)/1,0)</f>
        <v>0</v>
      </c>
      <c r="G214">
        <f>IFERROR(VLOOKUP($B214,Kraftvärmeprod!$B$1:$AH$479,MATCH(G$2,Kraftvärmeprod!$B$1:$AG$1,0),FALSE)/1,0)-IFERROR(VLOOKUP($B214,'Slutlig allokering kvv'!$B$2:$AC$462,MATCH(G$3,'Slutlig allokering kvv'!$B$1:$AJ$1,0),FALSE)/1,0)</f>
        <v>0.47296000000000005</v>
      </c>
      <c r="H214">
        <f>IFERROR(VLOOKUP($B214,Kraftvärmeprod!$B$1:$AH$479,MATCH(H$2,Kraftvärmeprod!$B$1:$AG$1,0),FALSE)/1,0)-IFERROR(VLOOKUP($B214,'Slutlig allokering kvv'!$B$2:$AC$462,MATCH(H$3,'Slutlig allokering kvv'!$B$1:$AJ$1,0),FALSE)/1,0)</f>
        <v>0</v>
      </c>
      <c r="I214">
        <f>IFERROR(VLOOKUP($B214,Kraftvärmeprod!$B$1:$AH$479,MATCH(I$2,Kraftvärmeprod!$B$1:$AG$1,0),FALSE)/1,0)-IFERROR(VLOOKUP($B214,'Slutlig allokering kvv'!$B$2:$AC$462,MATCH(I$3,'Slutlig allokering kvv'!$B$1:$AJ$1,0),FALSE)/1,0)</f>
        <v>0.17913000000000001</v>
      </c>
      <c r="J214">
        <f>IFERROR(VLOOKUP($B214,Kraftvärmeprod!$B$1:$AH$479,MATCH(J$2,Kraftvärmeprod!$B$1:$AG$1,0),FALSE)/1,0)-IFERROR(VLOOKUP($B214,'Slutlig allokering kvv'!$B$2:$AC$462,MATCH(J$3,'Slutlig allokering kvv'!$B$1:$AJ$1,0),FALSE)/1,0)</f>
        <v>0</v>
      </c>
      <c r="K214">
        <f>IFERROR(VLOOKUP($B214,Kraftvärmeprod!$B$1:$AH$479,MATCH(K$2,Kraftvärmeprod!$B$1:$AG$1,0),FALSE)/1,0)-IFERROR(VLOOKUP($B214,'Slutlig allokering kvv'!$B$2:$AC$462,MATCH(K$3,'Slutlig allokering kvv'!$B$1:$AJ$1,0),FALSE)/1,0)</f>
        <v>0</v>
      </c>
      <c r="L214">
        <f>IFERROR(VLOOKUP($B214,Kraftvärmeprod!$B$1:$AH$479,MATCH(L$2,Kraftvärmeprod!$B$1:$AG$1,0),FALSE)/1,0)-IFERROR(VLOOKUP($B214,'Slutlig allokering kvv'!$B$2:$AC$462,MATCH(L$3,'Slutlig allokering kvv'!$B$1:$AJ$1,0),FALSE)/1,0)</f>
        <v>10.401800000000001</v>
      </c>
      <c r="M214" s="40">
        <f>IFERROR(VLOOKUP($B214,Miljö!$B$1:$S$477,MATCH(M$2,Miljö!$B$1:$X$1,0),FALSE)/1,0)-IFERROR(VLOOKUP($B214,'Slutlig allokering kvv'!$B$2:$AC$462,MATCH(M$3,'Slutlig allokering kvv'!$B$1:$AJ$1,0),FALSE)/1,0)</f>
        <v>0.68198999999999987</v>
      </c>
      <c r="N214">
        <f>IFERROR(VLOOKUP($B214,Kraftvärmeprod!$B$1:$AH$479,MATCH(N$2,Kraftvärmeprod!$B$1:$AG$1,0),FALSE)/1,0)-IFERROR(VLOOKUP($B214,'Slutlig allokering kvv'!$B$2:$AC$462,MATCH(N$3,'Slutlig allokering kvv'!$B$1:$AJ$1,0),FALSE)/1,0)</f>
        <v>0</v>
      </c>
      <c r="O214">
        <f>IFERROR(VLOOKUP($B214,Kraftvärmeprod!$B$1:$AH$479,MATCH(O$2,Kraftvärmeprod!$B$1:$AG$1,0),FALSE)/1,0)-IFERROR(VLOOKUP($B214,'Slutlig allokering kvv'!$B$2:$AC$462,MATCH(O$3,'Slutlig allokering kvv'!$B$1:$AJ$1,0),FALSE)/1,0)</f>
        <v>0</v>
      </c>
      <c r="P214">
        <f>IFERROR(VLOOKUP($B214,Kraftvärmeprod!$B$1:$AH$479,MATCH(P$2,Kraftvärmeprod!$B$1:$AG$1,0),FALSE)/1,0)-IFERROR(VLOOKUP($B214,'Slutlig allokering kvv'!$B$2:$AC$462,MATCH(P$3,'Slutlig allokering kvv'!$B$1:$AJ$1,0),FALSE)/1,0)</f>
        <v>0</v>
      </c>
      <c r="Q214">
        <f>IFERROR(VLOOKUP($B214,Kraftvärmeprod!$B$1:$AH$479,MATCH(Q$2,Kraftvärmeprod!$B$1:$AG$1,0),FALSE)/1,0)-IFERROR(VLOOKUP($B214,'Slutlig allokering kvv'!$B$2:$AC$462,MATCH(Q$3,'Slutlig allokering kvv'!$B$1:$AJ$1,0),FALSE)/1,0)</f>
        <v>16.370999999999995</v>
      </c>
      <c r="R214">
        <f>IFERROR(VLOOKUP($B214,Kraftvärmeprod!$B$1:$AH$479,MATCH(R$2,Kraftvärmeprod!$B$1:$AG$1,0),FALSE)/1,0)-IFERROR(VLOOKUP($B214,'Slutlig allokering kvv'!$B$2:$AC$462,MATCH(R$3,'Slutlig allokering kvv'!$B$1:$AJ$1,0),FALSE)/1,0)</f>
        <v>2.1769999999999996</v>
      </c>
      <c r="S214">
        <f>IFERROR(VLOOKUP($B214,Kraftvärmeprod!$B$1:$AH$479,MATCH(S$2,Kraftvärmeprod!$B$1:$AG$1,0),FALSE)/1,0)-IFERROR(VLOOKUP($B214,'Slutlig allokering kvv'!$B$2:$AC$462,MATCH(S$3,'Slutlig allokering kvv'!$B$1:$AJ$1,0),FALSE)/1,0)</f>
        <v>0</v>
      </c>
      <c r="T214">
        <f>IFERROR(VLOOKUP($B214,Kraftvärmeprod!$B$1:$AH$479,MATCH(T$2,Kraftvärmeprod!$B$1:$AG$1,0),FALSE)/1,0)-IFERROR(VLOOKUP($B214,'Slutlig allokering kvv'!$B$2:$AC$462,MATCH(T$3,'Slutlig allokering kvv'!$B$1:$AJ$1,0),FALSE)/1,0)</f>
        <v>0</v>
      </c>
      <c r="U214">
        <f>IFERROR(VLOOKUP($B214,Kraftvärmeprod!$B$1:$AH$479,MATCH(U$2,Kraftvärmeprod!$B$1:$AG$1,0),FALSE)/1,0)-IFERROR(VLOOKUP($B214,'Slutlig allokering kvv'!$B$2:$AC$462,MATCH(U$3,'Slutlig allokering kvv'!$B$1:$AJ$1,0),FALSE)/1,0)</f>
        <v>0</v>
      </c>
      <c r="V214">
        <f>IFERROR(VLOOKUP($B214,Kraftvärmeprod!$B$1:$AH$479,MATCH(V$2,Kraftvärmeprod!$B$1:$AG$1,0),FALSE)/1,0)-IFERROR(VLOOKUP($B214,'Slutlig allokering kvv'!$B$2:$AC$462,MATCH(V$3,'Slutlig allokering kvv'!$B$1:$AJ$1,0),FALSE)/1,0)</f>
        <v>0</v>
      </c>
      <c r="W214">
        <f>IFERROR(VLOOKUP($B214,Kraftvärmeprod!$B$1:$AH$479,MATCH(W$2,Kraftvärmeprod!$B$1:$AG$1,0),FALSE)/1,0)-IFERROR(VLOOKUP($B214,'Slutlig allokering kvv'!$B$2:$AC$462,MATCH(W$3,'Slutlig allokering kvv'!$B$1:$AJ$1,0),FALSE)/1,0)</f>
        <v>0</v>
      </c>
      <c r="X214">
        <f>IFERROR(VLOOKUP($B214,Kraftvärmeprod!$B$1:$AH$479,MATCH(X$2,Kraftvärmeprod!$B$1:$AG$1,0),FALSE)/1,0)-IFERROR(VLOOKUP($B214,'Slutlig allokering kvv'!$B$2:$AC$462,MATCH(X$3,'Slutlig allokering kvv'!$B$1:$AJ$1,0),FALSE)/1,0)</f>
        <v>0</v>
      </c>
      <c r="Y214">
        <f>IFERROR(VLOOKUP($B214,Kraftvärmeprod!$B$1:$AH$479,MATCH(Y$2,Kraftvärmeprod!$B$1:$AG$1,0),FALSE)/1,0)-IFERROR(VLOOKUP($B214,'Slutlig allokering kvv'!$B$2:$AC$462,MATCH(Y$3,'Slutlig allokering kvv'!$B$1:$AJ$1,0),FALSE)/1,0)</f>
        <v>0</v>
      </c>
      <c r="Z214">
        <f>IFERROR(VLOOKUP($B214,Kraftvärmeprod!$B$1:$AH$479,MATCH(Z$2,Kraftvärmeprod!$B$1:$AG$1,0),FALSE)/1,0)-IFERROR(VLOOKUP($B214,'Slutlig allokering kvv'!$B$2:$AC$462,MATCH(Z$3,'Slutlig allokering kvv'!$B$1:$AJ$1,0),FALSE)/1,0)</f>
        <v>0</v>
      </c>
      <c r="AA214">
        <f>IFERROR(VLOOKUP($B214,Kraftvärmeprod!$B$1:$AH$479,MATCH(AA$2,Kraftvärmeprod!$B$1:$AG$1,0),FALSE)/1,0)-IFERROR(VLOOKUP($B214,'Slutlig allokering kvv'!$B$2:$AC$462,MATCH(AA$3,'Slutlig allokering kvv'!$B$1:$AJ$1,0),FALSE)/1,0)</f>
        <v>0</v>
      </c>
      <c r="AB214">
        <f>IFERROR(VLOOKUP($B214,Kraftvärmeprod!$B$1:$AH$479,MATCH(AB$2,Kraftvärmeprod!$B$1:$AG$1,0),FALSE)/1,0)-IFERROR(VLOOKUP($B214,'Slutlig allokering kvv'!$B$2:$AC$462,MATCH(AB$3,'Slutlig allokering kvv'!$B$1:$AJ$1,0),FALSE)/1,0)</f>
        <v>0</v>
      </c>
      <c r="AE214">
        <f t="shared" si="6"/>
        <v>29.601889999999997</v>
      </c>
      <c r="AG214">
        <f>IFERROR(VLOOKUP(B214,'Slutlig allokering kvv'!$B$2:$AJ$462,MATCH("Summa justerad allokerad tillförd energi (utan hjälpel och rökgaskondensering):",'Slutlig allokering kvv'!$B$1:$AK$1,0),FALSE)/1,"")</f>
        <v>144.01811000000004</v>
      </c>
      <c r="AI214" s="23">
        <f>IFERROR(1-VLOOKUP(B214,'Slutlig allokering kvv'!$B$2:$AJ$462,MATCH("Andel av bränsle i kvv som allokerats till värme, exklusive rökgaskondensering och hjälpel",'Slutlig allokering kvv'!$B$1:$AK$1,0),FALSE),"")</f>
        <v>0.17049815689436687</v>
      </c>
      <c r="AK214" s="23">
        <f t="shared" si="7"/>
        <v>0.17049815689436695</v>
      </c>
    </row>
    <row r="215" spans="1:37" x14ac:dyDescent="0.25">
      <c r="A215" s="2" t="s">
        <v>308</v>
      </c>
      <c r="B215" s="2" t="s">
        <v>309</v>
      </c>
      <c r="C215" s="2" t="str">
        <f>IFERROR(VLOOKUP($B215,Kraftvärmeprod!$B$1:$AH$479,MATCH(C$3,Kraftvärmeprod!$B$1:$AG$1,0),FALSE)/1,"")</f>
        <v/>
      </c>
      <c r="D215" s="2" t="str">
        <f>IFERROR(VLOOKUP($B215,Kraftvärmeprod!$B$1:$AH$479,MATCH(D$3,Kraftvärmeprod!$B$1:$AG$1,0),FALSE)/1,"")</f>
        <v/>
      </c>
      <c r="E215">
        <f>IFERROR(VLOOKUP($B215,Kraftvärmeprod!$B$1:$AH$479,MATCH(E$2,Kraftvärmeprod!$B$1:$AG$1,0),FALSE)/1,0)-IFERROR(VLOOKUP($B215,'Slutlig allokering kvv'!$B$2:$AC$462,MATCH(E$3,'Slutlig allokering kvv'!$B$1:$AJ$1,0),FALSE)/1,0)</f>
        <v>0</v>
      </c>
      <c r="F215">
        <f>IFERROR(VLOOKUP($B215,Kraftvärmeprod!$B$1:$AH$479,MATCH(F$2,Kraftvärmeprod!$B$1:$AG$1,0),FALSE)/1,0)-IFERROR(VLOOKUP($B215,'Slutlig allokering kvv'!$B$2:$AC$462,MATCH(F$3,'Slutlig allokering kvv'!$B$1:$AJ$1,0),FALSE)/1,0)</f>
        <v>0</v>
      </c>
      <c r="G215">
        <f>IFERROR(VLOOKUP($B215,Kraftvärmeprod!$B$1:$AH$479,MATCH(G$2,Kraftvärmeprod!$B$1:$AG$1,0),FALSE)/1,0)-IFERROR(VLOOKUP($B215,'Slutlig allokering kvv'!$B$2:$AC$462,MATCH(G$3,'Slutlig allokering kvv'!$B$1:$AJ$1,0),FALSE)/1,0)</f>
        <v>0</v>
      </c>
      <c r="H215">
        <f>IFERROR(VLOOKUP($B215,Kraftvärmeprod!$B$1:$AH$479,MATCH(H$2,Kraftvärmeprod!$B$1:$AG$1,0),FALSE)/1,0)-IFERROR(VLOOKUP($B215,'Slutlig allokering kvv'!$B$2:$AC$462,MATCH(H$3,'Slutlig allokering kvv'!$B$1:$AJ$1,0),FALSE)/1,0)</f>
        <v>0</v>
      </c>
      <c r="I215">
        <f>IFERROR(VLOOKUP($B215,Kraftvärmeprod!$B$1:$AH$479,MATCH(I$2,Kraftvärmeprod!$B$1:$AG$1,0),FALSE)/1,0)-IFERROR(VLOOKUP($B215,'Slutlig allokering kvv'!$B$2:$AC$462,MATCH(I$3,'Slutlig allokering kvv'!$B$1:$AJ$1,0),FALSE)/1,0)</f>
        <v>0</v>
      </c>
      <c r="J215">
        <f>IFERROR(VLOOKUP($B215,Kraftvärmeprod!$B$1:$AH$479,MATCH(J$2,Kraftvärmeprod!$B$1:$AG$1,0),FALSE)/1,0)-IFERROR(VLOOKUP($B215,'Slutlig allokering kvv'!$B$2:$AC$462,MATCH(J$3,'Slutlig allokering kvv'!$B$1:$AJ$1,0),FALSE)/1,0)</f>
        <v>0</v>
      </c>
      <c r="K215">
        <f>IFERROR(VLOOKUP($B215,Kraftvärmeprod!$B$1:$AH$479,MATCH(K$2,Kraftvärmeprod!$B$1:$AG$1,0),FALSE)/1,0)-IFERROR(VLOOKUP($B215,'Slutlig allokering kvv'!$B$2:$AC$462,MATCH(K$3,'Slutlig allokering kvv'!$B$1:$AJ$1,0),FALSE)/1,0)</f>
        <v>0</v>
      </c>
      <c r="L215">
        <f>IFERROR(VLOOKUP($B215,Kraftvärmeprod!$B$1:$AH$479,MATCH(L$2,Kraftvärmeprod!$B$1:$AG$1,0),FALSE)/1,0)-IFERROR(VLOOKUP($B215,'Slutlig allokering kvv'!$B$2:$AC$462,MATCH(L$3,'Slutlig allokering kvv'!$B$1:$AJ$1,0),FALSE)/1,0)</f>
        <v>0</v>
      </c>
      <c r="M215" s="40">
        <f>IFERROR(VLOOKUP($B215,Miljö!$B$1:$S$477,MATCH(M$2,Miljö!$B$1:$X$1,0),FALSE)/1,0)-IFERROR(VLOOKUP($B215,'Slutlig allokering kvv'!$B$2:$AC$462,MATCH(M$3,'Slutlig allokering kvv'!$B$1:$AJ$1,0),FALSE)/1,0)</f>
        <v>0</v>
      </c>
      <c r="N215">
        <f>IFERROR(VLOOKUP($B215,Kraftvärmeprod!$B$1:$AH$479,MATCH(N$2,Kraftvärmeprod!$B$1:$AG$1,0),FALSE)/1,0)-IFERROR(VLOOKUP($B215,'Slutlig allokering kvv'!$B$2:$AC$462,MATCH(N$3,'Slutlig allokering kvv'!$B$1:$AJ$1,0),FALSE)/1,0)</f>
        <v>0</v>
      </c>
      <c r="O215">
        <f>IFERROR(VLOOKUP($B215,Kraftvärmeprod!$B$1:$AH$479,MATCH(O$2,Kraftvärmeprod!$B$1:$AG$1,0),FALSE)/1,0)-IFERROR(VLOOKUP($B215,'Slutlig allokering kvv'!$B$2:$AC$462,MATCH(O$3,'Slutlig allokering kvv'!$B$1:$AJ$1,0),FALSE)/1,0)</f>
        <v>0</v>
      </c>
      <c r="P215">
        <f>IFERROR(VLOOKUP($B215,Kraftvärmeprod!$B$1:$AH$479,MATCH(P$2,Kraftvärmeprod!$B$1:$AG$1,0),FALSE)/1,0)-IFERROR(VLOOKUP($B215,'Slutlig allokering kvv'!$B$2:$AC$462,MATCH(P$3,'Slutlig allokering kvv'!$B$1:$AJ$1,0),FALSE)/1,0)</f>
        <v>0</v>
      </c>
      <c r="Q215">
        <f>IFERROR(VLOOKUP($B215,Kraftvärmeprod!$B$1:$AH$479,MATCH(Q$2,Kraftvärmeprod!$B$1:$AG$1,0),FALSE)/1,0)-IFERROR(VLOOKUP($B215,'Slutlig allokering kvv'!$B$2:$AC$462,MATCH(Q$3,'Slutlig allokering kvv'!$B$1:$AJ$1,0),FALSE)/1,0)</f>
        <v>0</v>
      </c>
      <c r="R215">
        <f>IFERROR(VLOOKUP($B215,Kraftvärmeprod!$B$1:$AH$479,MATCH(R$2,Kraftvärmeprod!$B$1:$AG$1,0),FALSE)/1,0)-IFERROR(VLOOKUP($B215,'Slutlig allokering kvv'!$B$2:$AC$462,MATCH(R$3,'Slutlig allokering kvv'!$B$1:$AJ$1,0),FALSE)/1,0)</f>
        <v>0</v>
      </c>
      <c r="S215">
        <f>IFERROR(VLOOKUP($B215,Kraftvärmeprod!$B$1:$AH$479,MATCH(S$2,Kraftvärmeprod!$B$1:$AG$1,0),FALSE)/1,0)-IFERROR(VLOOKUP($B215,'Slutlig allokering kvv'!$B$2:$AC$462,MATCH(S$3,'Slutlig allokering kvv'!$B$1:$AJ$1,0),FALSE)/1,0)</f>
        <v>0</v>
      </c>
      <c r="T215">
        <f>IFERROR(VLOOKUP($B215,Kraftvärmeprod!$B$1:$AH$479,MATCH(T$2,Kraftvärmeprod!$B$1:$AG$1,0),FALSE)/1,0)-IFERROR(VLOOKUP($B215,'Slutlig allokering kvv'!$B$2:$AC$462,MATCH(T$3,'Slutlig allokering kvv'!$B$1:$AJ$1,0),FALSE)/1,0)</f>
        <v>0</v>
      </c>
      <c r="U215">
        <f>IFERROR(VLOOKUP($B215,Kraftvärmeprod!$B$1:$AH$479,MATCH(U$2,Kraftvärmeprod!$B$1:$AG$1,0),FALSE)/1,0)-IFERROR(VLOOKUP($B215,'Slutlig allokering kvv'!$B$2:$AC$462,MATCH(U$3,'Slutlig allokering kvv'!$B$1:$AJ$1,0),FALSE)/1,0)</f>
        <v>0</v>
      </c>
      <c r="V215">
        <f>IFERROR(VLOOKUP($B215,Kraftvärmeprod!$B$1:$AH$479,MATCH(V$2,Kraftvärmeprod!$B$1:$AG$1,0),FALSE)/1,0)-IFERROR(VLOOKUP($B215,'Slutlig allokering kvv'!$B$2:$AC$462,MATCH(V$3,'Slutlig allokering kvv'!$B$1:$AJ$1,0),FALSE)/1,0)</f>
        <v>0</v>
      </c>
      <c r="W215">
        <f>IFERROR(VLOOKUP($B215,Kraftvärmeprod!$B$1:$AH$479,MATCH(W$2,Kraftvärmeprod!$B$1:$AG$1,0),FALSE)/1,0)-IFERROR(VLOOKUP($B215,'Slutlig allokering kvv'!$B$2:$AC$462,MATCH(W$3,'Slutlig allokering kvv'!$B$1:$AJ$1,0),FALSE)/1,0)</f>
        <v>0</v>
      </c>
      <c r="X215">
        <f>IFERROR(VLOOKUP($B215,Kraftvärmeprod!$B$1:$AH$479,MATCH(X$2,Kraftvärmeprod!$B$1:$AG$1,0),FALSE)/1,0)-IFERROR(VLOOKUP($B215,'Slutlig allokering kvv'!$B$2:$AC$462,MATCH(X$3,'Slutlig allokering kvv'!$B$1:$AJ$1,0),FALSE)/1,0)</f>
        <v>0</v>
      </c>
      <c r="Y215">
        <f>IFERROR(VLOOKUP($B215,Kraftvärmeprod!$B$1:$AH$479,MATCH(Y$2,Kraftvärmeprod!$B$1:$AG$1,0),FALSE)/1,0)-IFERROR(VLOOKUP($B215,'Slutlig allokering kvv'!$B$2:$AC$462,MATCH(Y$3,'Slutlig allokering kvv'!$B$1:$AJ$1,0),FALSE)/1,0)</f>
        <v>0</v>
      </c>
      <c r="Z215">
        <f>IFERROR(VLOOKUP($B215,Kraftvärmeprod!$B$1:$AH$479,MATCH(Z$2,Kraftvärmeprod!$B$1:$AG$1,0),FALSE)/1,0)-IFERROR(VLOOKUP($B215,'Slutlig allokering kvv'!$B$2:$AC$462,MATCH(Z$3,'Slutlig allokering kvv'!$B$1:$AJ$1,0),FALSE)/1,0)</f>
        <v>0</v>
      </c>
      <c r="AA215">
        <f>IFERROR(VLOOKUP($B215,Kraftvärmeprod!$B$1:$AH$479,MATCH(AA$2,Kraftvärmeprod!$B$1:$AG$1,0),FALSE)/1,0)-IFERROR(VLOOKUP($B215,'Slutlig allokering kvv'!$B$2:$AC$462,MATCH(AA$3,'Slutlig allokering kvv'!$B$1:$AJ$1,0),FALSE)/1,0)</f>
        <v>0</v>
      </c>
      <c r="AB215">
        <f>IFERROR(VLOOKUP($B215,Kraftvärmeprod!$B$1:$AH$479,MATCH(AB$2,Kraftvärmeprod!$B$1:$AG$1,0),FALSE)/1,0)-IFERROR(VLOOKUP($B215,'Slutlig allokering kvv'!$B$2:$AC$462,MATCH(AB$3,'Slutlig allokering kvv'!$B$1:$AJ$1,0),FALSE)/1,0)</f>
        <v>0</v>
      </c>
      <c r="AE215">
        <f t="shared" si="6"/>
        <v>0</v>
      </c>
      <c r="AG215">
        <f>IFERROR(VLOOKUP(B215,'Slutlig allokering kvv'!$B$2:$AJ$462,MATCH("Summa justerad allokerad tillförd energi (utan hjälpel och rökgaskondensering):",'Slutlig allokering kvv'!$B$1:$AK$1,0),FALSE)/1,"")</f>
        <v>0</v>
      </c>
      <c r="AI215" s="23" t="str">
        <f>IFERROR(1-VLOOKUP(B215,'Slutlig allokering kvv'!$B$2:$AJ$462,MATCH("Andel av bränsle i kvv som allokerats till värme, exklusive rökgaskondensering och hjälpel",'Slutlig allokering kvv'!$B$1:$AK$1,0),FALSE),"")</f>
        <v/>
      </c>
      <c r="AK215" s="23" t="str">
        <f t="shared" si="7"/>
        <v/>
      </c>
    </row>
    <row r="216" spans="1:37" x14ac:dyDescent="0.25">
      <c r="A216" s="2" t="s">
        <v>308</v>
      </c>
      <c r="B216" s="2" t="s">
        <v>310</v>
      </c>
      <c r="C216" s="2" t="str">
        <f>IFERROR(VLOOKUP($B216,Kraftvärmeprod!$B$1:$AH$479,MATCH(C$3,Kraftvärmeprod!$B$1:$AG$1,0),FALSE)/1,"")</f>
        <v/>
      </c>
      <c r="D216" s="2" t="str">
        <f>IFERROR(VLOOKUP($B216,Kraftvärmeprod!$B$1:$AH$479,MATCH(D$3,Kraftvärmeprod!$B$1:$AG$1,0),FALSE)/1,"")</f>
        <v/>
      </c>
      <c r="E216">
        <f>IFERROR(VLOOKUP($B216,Kraftvärmeprod!$B$1:$AH$479,MATCH(E$2,Kraftvärmeprod!$B$1:$AG$1,0),FALSE)/1,0)-IFERROR(VLOOKUP($B216,'Slutlig allokering kvv'!$B$2:$AC$462,MATCH(E$3,'Slutlig allokering kvv'!$B$1:$AJ$1,0),FALSE)/1,0)</f>
        <v>0</v>
      </c>
      <c r="F216">
        <f>IFERROR(VLOOKUP($B216,Kraftvärmeprod!$B$1:$AH$479,MATCH(F$2,Kraftvärmeprod!$B$1:$AG$1,0),FALSE)/1,0)-IFERROR(VLOOKUP($B216,'Slutlig allokering kvv'!$B$2:$AC$462,MATCH(F$3,'Slutlig allokering kvv'!$B$1:$AJ$1,0),FALSE)/1,0)</f>
        <v>0</v>
      </c>
      <c r="G216">
        <f>IFERROR(VLOOKUP($B216,Kraftvärmeprod!$B$1:$AH$479,MATCH(G$2,Kraftvärmeprod!$B$1:$AG$1,0),FALSE)/1,0)-IFERROR(VLOOKUP($B216,'Slutlig allokering kvv'!$B$2:$AC$462,MATCH(G$3,'Slutlig allokering kvv'!$B$1:$AJ$1,0),FALSE)/1,0)</f>
        <v>0</v>
      </c>
      <c r="H216">
        <f>IFERROR(VLOOKUP($B216,Kraftvärmeprod!$B$1:$AH$479,MATCH(H$2,Kraftvärmeprod!$B$1:$AG$1,0),FALSE)/1,0)-IFERROR(VLOOKUP($B216,'Slutlig allokering kvv'!$B$2:$AC$462,MATCH(H$3,'Slutlig allokering kvv'!$B$1:$AJ$1,0),FALSE)/1,0)</f>
        <v>0</v>
      </c>
      <c r="I216">
        <f>IFERROR(VLOOKUP($B216,Kraftvärmeprod!$B$1:$AH$479,MATCH(I$2,Kraftvärmeprod!$B$1:$AG$1,0),FALSE)/1,0)-IFERROR(VLOOKUP($B216,'Slutlig allokering kvv'!$B$2:$AC$462,MATCH(I$3,'Slutlig allokering kvv'!$B$1:$AJ$1,0),FALSE)/1,0)</f>
        <v>0</v>
      </c>
      <c r="J216">
        <f>IFERROR(VLOOKUP($B216,Kraftvärmeprod!$B$1:$AH$479,MATCH(J$2,Kraftvärmeprod!$B$1:$AG$1,0),FALSE)/1,0)-IFERROR(VLOOKUP($B216,'Slutlig allokering kvv'!$B$2:$AC$462,MATCH(J$3,'Slutlig allokering kvv'!$B$1:$AJ$1,0),FALSE)/1,0)</f>
        <v>0</v>
      </c>
      <c r="K216">
        <f>IFERROR(VLOOKUP($B216,Kraftvärmeprod!$B$1:$AH$479,MATCH(K$2,Kraftvärmeprod!$B$1:$AG$1,0),FALSE)/1,0)-IFERROR(VLOOKUP($B216,'Slutlig allokering kvv'!$B$2:$AC$462,MATCH(K$3,'Slutlig allokering kvv'!$B$1:$AJ$1,0),FALSE)/1,0)</f>
        <v>0</v>
      </c>
      <c r="L216">
        <f>IFERROR(VLOOKUP($B216,Kraftvärmeprod!$B$1:$AH$479,MATCH(L$2,Kraftvärmeprod!$B$1:$AG$1,0),FALSE)/1,0)-IFERROR(VLOOKUP($B216,'Slutlig allokering kvv'!$B$2:$AC$462,MATCH(L$3,'Slutlig allokering kvv'!$B$1:$AJ$1,0),FALSE)/1,0)</f>
        <v>0</v>
      </c>
      <c r="M216" s="40">
        <f>IFERROR(VLOOKUP($B216,Miljö!$B$1:$S$477,MATCH(M$2,Miljö!$B$1:$X$1,0),FALSE)/1,0)-IFERROR(VLOOKUP($B216,'Slutlig allokering kvv'!$B$2:$AC$462,MATCH(M$3,'Slutlig allokering kvv'!$B$1:$AJ$1,0),FALSE)/1,0)</f>
        <v>0</v>
      </c>
      <c r="N216">
        <f>IFERROR(VLOOKUP($B216,Kraftvärmeprod!$B$1:$AH$479,MATCH(N$2,Kraftvärmeprod!$B$1:$AG$1,0),FALSE)/1,0)-IFERROR(VLOOKUP($B216,'Slutlig allokering kvv'!$B$2:$AC$462,MATCH(N$3,'Slutlig allokering kvv'!$B$1:$AJ$1,0),FALSE)/1,0)</f>
        <v>0</v>
      </c>
      <c r="O216">
        <f>IFERROR(VLOOKUP($B216,Kraftvärmeprod!$B$1:$AH$479,MATCH(O$2,Kraftvärmeprod!$B$1:$AG$1,0),FALSE)/1,0)-IFERROR(VLOOKUP($B216,'Slutlig allokering kvv'!$B$2:$AC$462,MATCH(O$3,'Slutlig allokering kvv'!$B$1:$AJ$1,0),FALSE)/1,0)</f>
        <v>0</v>
      </c>
      <c r="P216">
        <f>IFERROR(VLOOKUP($B216,Kraftvärmeprod!$B$1:$AH$479,MATCH(P$2,Kraftvärmeprod!$B$1:$AG$1,0),FALSE)/1,0)-IFERROR(VLOOKUP($B216,'Slutlig allokering kvv'!$B$2:$AC$462,MATCH(P$3,'Slutlig allokering kvv'!$B$1:$AJ$1,0),FALSE)/1,0)</f>
        <v>0</v>
      </c>
      <c r="Q216">
        <f>IFERROR(VLOOKUP($B216,Kraftvärmeprod!$B$1:$AH$479,MATCH(Q$2,Kraftvärmeprod!$B$1:$AG$1,0),FALSE)/1,0)-IFERROR(VLOOKUP($B216,'Slutlig allokering kvv'!$B$2:$AC$462,MATCH(Q$3,'Slutlig allokering kvv'!$B$1:$AJ$1,0),FALSE)/1,0)</f>
        <v>0</v>
      </c>
      <c r="R216">
        <f>IFERROR(VLOOKUP($B216,Kraftvärmeprod!$B$1:$AH$479,MATCH(R$2,Kraftvärmeprod!$B$1:$AG$1,0),FALSE)/1,0)-IFERROR(VLOOKUP($B216,'Slutlig allokering kvv'!$B$2:$AC$462,MATCH(R$3,'Slutlig allokering kvv'!$B$1:$AJ$1,0),FALSE)/1,0)</f>
        <v>0</v>
      </c>
      <c r="S216">
        <f>IFERROR(VLOOKUP($B216,Kraftvärmeprod!$B$1:$AH$479,MATCH(S$2,Kraftvärmeprod!$B$1:$AG$1,0),FALSE)/1,0)-IFERROR(VLOOKUP($B216,'Slutlig allokering kvv'!$B$2:$AC$462,MATCH(S$3,'Slutlig allokering kvv'!$B$1:$AJ$1,0),FALSE)/1,0)</f>
        <v>0</v>
      </c>
      <c r="T216">
        <f>IFERROR(VLOOKUP($B216,Kraftvärmeprod!$B$1:$AH$479,MATCH(T$2,Kraftvärmeprod!$B$1:$AG$1,0),FALSE)/1,0)-IFERROR(VLOOKUP($B216,'Slutlig allokering kvv'!$B$2:$AC$462,MATCH(T$3,'Slutlig allokering kvv'!$B$1:$AJ$1,0),FALSE)/1,0)</f>
        <v>0</v>
      </c>
      <c r="U216">
        <f>IFERROR(VLOOKUP($B216,Kraftvärmeprod!$B$1:$AH$479,MATCH(U$2,Kraftvärmeprod!$B$1:$AG$1,0),FALSE)/1,0)-IFERROR(VLOOKUP($B216,'Slutlig allokering kvv'!$B$2:$AC$462,MATCH(U$3,'Slutlig allokering kvv'!$B$1:$AJ$1,0),FALSE)/1,0)</f>
        <v>0</v>
      </c>
      <c r="V216">
        <f>IFERROR(VLOOKUP($B216,Kraftvärmeprod!$B$1:$AH$479,MATCH(V$2,Kraftvärmeprod!$B$1:$AG$1,0),FALSE)/1,0)-IFERROR(VLOOKUP($B216,'Slutlig allokering kvv'!$B$2:$AC$462,MATCH(V$3,'Slutlig allokering kvv'!$B$1:$AJ$1,0),FALSE)/1,0)</f>
        <v>0</v>
      </c>
      <c r="W216">
        <f>IFERROR(VLOOKUP($B216,Kraftvärmeprod!$B$1:$AH$479,MATCH(W$2,Kraftvärmeprod!$B$1:$AG$1,0),FALSE)/1,0)-IFERROR(VLOOKUP($B216,'Slutlig allokering kvv'!$B$2:$AC$462,MATCH(W$3,'Slutlig allokering kvv'!$B$1:$AJ$1,0),FALSE)/1,0)</f>
        <v>0</v>
      </c>
      <c r="X216">
        <f>IFERROR(VLOOKUP($B216,Kraftvärmeprod!$B$1:$AH$479,MATCH(X$2,Kraftvärmeprod!$B$1:$AG$1,0),FALSE)/1,0)-IFERROR(VLOOKUP($B216,'Slutlig allokering kvv'!$B$2:$AC$462,MATCH(X$3,'Slutlig allokering kvv'!$B$1:$AJ$1,0),FALSE)/1,0)</f>
        <v>0</v>
      </c>
      <c r="Y216">
        <f>IFERROR(VLOOKUP($B216,Kraftvärmeprod!$B$1:$AH$479,MATCH(Y$2,Kraftvärmeprod!$B$1:$AG$1,0),FALSE)/1,0)-IFERROR(VLOOKUP($B216,'Slutlig allokering kvv'!$B$2:$AC$462,MATCH(Y$3,'Slutlig allokering kvv'!$B$1:$AJ$1,0),FALSE)/1,0)</f>
        <v>0</v>
      </c>
      <c r="Z216">
        <f>IFERROR(VLOOKUP($B216,Kraftvärmeprod!$B$1:$AH$479,MATCH(Z$2,Kraftvärmeprod!$B$1:$AG$1,0),FALSE)/1,0)-IFERROR(VLOOKUP($B216,'Slutlig allokering kvv'!$B$2:$AC$462,MATCH(Z$3,'Slutlig allokering kvv'!$B$1:$AJ$1,0),FALSE)/1,0)</f>
        <v>0</v>
      </c>
      <c r="AA216">
        <f>IFERROR(VLOOKUP($B216,Kraftvärmeprod!$B$1:$AH$479,MATCH(AA$2,Kraftvärmeprod!$B$1:$AG$1,0),FALSE)/1,0)-IFERROR(VLOOKUP($B216,'Slutlig allokering kvv'!$B$2:$AC$462,MATCH(AA$3,'Slutlig allokering kvv'!$B$1:$AJ$1,0),FALSE)/1,0)</f>
        <v>0</v>
      </c>
      <c r="AB216">
        <f>IFERROR(VLOOKUP($B216,Kraftvärmeprod!$B$1:$AH$479,MATCH(AB$2,Kraftvärmeprod!$B$1:$AG$1,0),FALSE)/1,0)-IFERROR(VLOOKUP($B216,'Slutlig allokering kvv'!$B$2:$AC$462,MATCH(AB$3,'Slutlig allokering kvv'!$B$1:$AJ$1,0),FALSE)/1,0)</f>
        <v>0</v>
      </c>
      <c r="AE216">
        <f t="shared" si="6"/>
        <v>0</v>
      </c>
      <c r="AG216">
        <f>IFERROR(VLOOKUP(B216,'Slutlig allokering kvv'!$B$2:$AJ$462,MATCH("Summa justerad allokerad tillförd energi (utan hjälpel och rökgaskondensering):",'Slutlig allokering kvv'!$B$1:$AK$1,0),FALSE)/1,"")</f>
        <v>0</v>
      </c>
      <c r="AI216" s="23" t="str">
        <f>IFERROR(1-VLOOKUP(B216,'Slutlig allokering kvv'!$B$2:$AJ$462,MATCH("Andel av bränsle i kvv som allokerats till värme, exklusive rökgaskondensering och hjälpel",'Slutlig allokering kvv'!$B$1:$AK$1,0),FALSE),"")</f>
        <v/>
      </c>
      <c r="AK216" s="23" t="str">
        <f t="shared" si="7"/>
        <v/>
      </c>
    </row>
    <row r="217" spans="1:37" x14ac:dyDescent="0.25">
      <c r="A217" s="2" t="s">
        <v>308</v>
      </c>
      <c r="B217" s="2" t="s">
        <v>311</v>
      </c>
      <c r="C217" s="2">
        <f>IFERROR(VLOOKUP($B217,Kraftvärmeprod!$B$1:$AH$479,MATCH(C$3,Kraftvärmeprod!$B$1:$AG$1,0),FALSE)/1,"")</f>
        <v>97.7</v>
      </c>
      <c r="D217" s="2">
        <f>IFERROR(VLOOKUP($B217,Kraftvärmeprod!$B$1:$AH$479,MATCH(D$3,Kraftvärmeprod!$B$1:$AG$1,0),FALSE)/1,"")</f>
        <v>29.2</v>
      </c>
      <c r="E217">
        <f>IFERROR(VLOOKUP($B217,Kraftvärmeprod!$B$1:$AH$479,MATCH(E$2,Kraftvärmeprod!$B$1:$AG$1,0),FALSE)/1,0)-IFERROR(VLOOKUP($B217,'Slutlig allokering kvv'!$B$2:$AC$462,MATCH(E$3,'Slutlig allokering kvv'!$B$1:$AJ$1,0),FALSE)/1,0)</f>
        <v>0</v>
      </c>
      <c r="F217">
        <f>IFERROR(VLOOKUP($B217,Kraftvärmeprod!$B$1:$AH$479,MATCH(F$2,Kraftvärmeprod!$B$1:$AG$1,0),FALSE)/1,0)-IFERROR(VLOOKUP($B217,'Slutlig allokering kvv'!$B$2:$AC$462,MATCH(F$3,'Slutlig allokering kvv'!$B$1:$AJ$1,0),FALSE)/1,0)</f>
        <v>0</v>
      </c>
      <c r="G217">
        <f>IFERROR(VLOOKUP($B217,Kraftvärmeprod!$B$1:$AH$479,MATCH(G$2,Kraftvärmeprod!$B$1:$AG$1,0),FALSE)/1,0)-IFERROR(VLOOKUP($B217,'Slutlig allokering kvv'!$B$2:$AC$462,MATCH(G$3,'Slutlig allokering kvv'!$B$1:$AJ$1,0),FALSE)/1,0)</f>
        <v>0</v>
      </c>
      <c r="H217">
        <f>IFERROR(VLOOKUP($B217,Kraftvärmeprod!$B$1:$AH$479,MATCH(H$2,Kraftvärmeprod!$B$1:$AG$1,0),FALSE)/1,0)-IFERROR(VLOOKUP($B217,'Slutlig allokering kvv'!$B$2:$AC$462,MATCH(H$3,'Slutlig allokering kvv'!$B$1:$AJ$1,0),FALSE)/1,0)</f>
        <v>0</v>
      </c>
      <c r="I217">
        <f>IFERROR(VLOOKUP($B217,Kraftvärmeprod!$B$1:$AH$479,MATCH(I$2,Kraftvärmeprod!$B$1:$AG$1,0),FALSE)/1,0)-IFERROR(VLOOKUP($B217,'Slutlig allokering kvv'!$B$2:$AC$462,MATCH(I$3,'Slutlig allokering kvv'!$B$1:$AJ$1,0),FALSE)/1,0)</f>
        <v>0</v>
      </c>
      <c r="J217">
        <f>IFERROR(VLOOKUP($B217,Kraftvärmeprod!$B$1:$AH$479,MATCH(J$2,Kraftvärmeprod!$B$1:$AG$1,0),FALSE)/1,0)-IFERROR(VLOOKUP($B217,'Slutlig allokering kvv'!$B$2:$AC$462,MATCH(J$3,'Slutlig allokering kvv'!$B$1:$AJ$1,0),FALSE)/1,0)</f>
        <v>0</v>
      </c>
      <c r="K217">
        <f>IFERROR(VLOOKUP($B217,Kraftvärmeprod!$B$1:$AH$479,MATCH(K$2,Kraftvärmeprod!$B$1:$AG$1,0),FALSE)/1,0)-IFERROR(VLOOKUP($B217,'Slutlig allokering kvv'!$B$2:$AC$462,MATCH(K$3,'Slutlig allokering kvv'!$B$1:$AJ$1,0),FALSE)/1,0)</f>
        <v>0</v>
      </c>
      <c r="L217">
        <f>IFERROR(VLOOKUP($B217,Kraftvärmeprod!$B$1:$AH$479,MATCH(L$2,Kraftvärmeprod!$B$1:$AG$1,0),FALSE)/1,0)-IFERROR(VLOOKUP($B217,'Slutlig allokering kvv'!$B$2:$AC$462,MATCH(L$3,'Slutlig allokering kvv'!$B$1:$AJ$1,0),FALSE)/1,0)</f>
        <v>62.700099999999992</v>
      </c>
      <c r="M217" s="40">
        <f>IFERROR(VLOOKUP($B217,Miljö!$B$1:$S$477,MATCH(M$2,Miljö!$B$1:$X$1,0),FALSE)/1,0)-IFERROR(VLOOKUP($B217,'Slutlig allokering kvv'!$B$2:$AC$462,MATCH(M$3,'Slutlig allokering kvv'!$B$1:$AJ$1,0),FALSE)/1,0)</f>
        <v>2.4913700000000003</v>
      </c>
      <c r="N217">
        <f>IFERROR(VLOOKUP($B217,Kraftvärmeprod!$B$1:$AH$479,MATCH(N$2,Kraftvärmeprod!$B$1:$AG$1,0),FALSE)/1,0)-IFERROR(VLOOKUP($B217,'Slutlig allokering kvv'!$B$2:$AC$462,MATCH(N$3,'Slutlig allokering kvv'!$B$1:$AJ$1,0),FALSE)/1,0)</f>
        <v>0</v>
      </c>
      <c r="O217">
        <f>IFERROR(VLOOKUP($B217,Kraftvärmeprod!$B$1:$AH$479,MATCH(O$2,Kraftvärmeprod!$B$1:$AG$1,0),FALSE)/1,0)-IFERROR(VLOOKUP($B217,'Slutlig allokering kvv'!$B$2:$AC$462,MATCH(O$3,'Slutlig allokering kvv'!$B$1:$AJ$1,0),FALSE)/1,0)</f>
        <v>0</v>
      </c>
      <c r="P217">
        <f>IFERROR(VLOOKUP($B217,Kraftvärmeprod!$B$1:$AH$479,MATCH(P$2,Kraftvärmeprod!$B$1:$AG$1,0),FALSE)/1,0)-IFERROR(VLOOKUP($B217,'Slutlig allokering kvv'!$B$2:$AC$462,MATCH(P$3,'Slutlig allokering kvv'!$B$1:$AJ$1,0),FALSE)/1,0)</f>
        <v>0</v>
      </c>
      <c r="Q217">
        <f>IFERROR(VLOOKUP($B217,Kraftvärmeprod!$B$1:$AH$479,MATCH(Q$2,Kraftvärmeprod!$B$1:$AG$1,0),FALSE)/1,0)-IFERROR(VLOOKUP($B217,'Slutlig allokering kvv'!$B$2:$AC$462,MATCH(Q$3,'Slutlig allokering kvv'!$B$1:$AJ$1,0),FALSE)/1,0)</f>
        <v>0</v>
      </c>
      <c r="R217">
        <f>IFERROR(VLOOKUP($B217,Kraftvärmeprod!$B$1:$AH$479,MATCH(R$2,Kraftvärmeprod!$B$1:$AG$1,0),FALSE)/1,0)-IFERROR(VLOOKUP($B217,'Slutlig allokering kvv'!$B$2:$AC$462,MATCH(R$3,'Slutlig allokering kvv'!$B$1:$AJ$1,0),FALSE)/1,0)</f>
        <v>0</v>
      </c>
      <c r="S217">
        <f>IFERROR(VLOOKUP($B217,Kraftvärmeprod!$B$1:$AH$479,MATCH(S$2,Kraftvärmeprod!$B$1:$AG$1,0),FALSE)/1,0)-IFERROR(VLOOKUP($B217,'Slutlig allokering kvv'!$B$2:$AC$462,MATCH(S$3,'Slutlig allokering kvv'!$B$1:$AJ$1,0),FALSE)/1,0)</f>
        <v>0</v>
      </c>
      <c r="T217">
        <f>IFERROR(VLOOKUP($B217,Kraftvärmeprod!$B$1:$AH$479,MATCH(T$2,Kraftvärmeprod!$B$1:$AG$1,0),FALSE)/1,0)-IFERROR(VLOOKUP($B217,'Slutlig allokering kvv'!$B$2:$AC$462,MATCH(T$3,'Slutlig allokering kvv'!$B$1:$AJ$1,0),FALSE)/1,0)</f>
        <v>0</v>
      </c>
      <c r="U217">
        <f>IFERROR(VLOOKUP($B217,Kraftvärmeprod!$B$1:$AH$479,MATCH(U$2,Kraftvärmeprod!$B$1:$AG$1,0),FALSE)/1,0)-IFERROR(VLOOKUP($B217,'Slutlig allokering kvv'!$B$2:$AC$462,MATCH(U$3,'Slutlig allokering kvv'!$B$1:$AJ$1,0),FALSE)/1,0)</f>
        <v>0</v>
      </c>
      <c r="V217">
        <f>IFERROR(VLOOKUP($B217,Kraftvärmeprod!$B$1:$AH$479,MATCH(V$2,Kraftvärmeprod!$B$1:$AG$1,0),FALSE)/1,0)-IFERROR(VLOOKUP($B217,'Slutlig allokering kvv'!$B$2:$AC$462,MATCH(V$3,'Slutlig allokering kvv'!$B$1:$AJ$1,0),FALSE)/1,0)</f>
        <v>0</v>
      </c>
      <c r="W217">
        <f>IFERROR(VLOOKUP($B217,Kraftvärmeprod!$B$1:$AH$479,MATCH(W$2,Kraftvärmeprod!$B$1:$AG$1,0),FALSE)/1,0)-IFERROR(VLOOKUP($B217,'Slutlig allokering kvv'!$B$2:$AC$462,MATCH(W$3,'Slutlig allokering kvv'!$B$1:$AJ$1,0),FALSE)/1,0)</f>
        <v>0</v>
      </c>
      <c r="X217">
        <f>IFERROR(VLOOKUP($B217,Kraftvärmeprod!$B$1:$AH$479,MATCH(X$2,Kraftvärmeprod!$B$1:$AG$1,0),FALSE)/1,0)-IFERROR(VLOOKUP($B217,'Slutlig allokering kvv'!$B$2:$AC$462,MATCH(X$3,'Slutlig allokering kvv'!$B$1:$AJ$1,0),FALSE)/1,0)</f>
        <v>0</v>
      </c>
      <c r="Y217">
        <f>IFERROR(VLOOKUP($B217,Kraftvärmeprod!$B$1:$AH$479,MATCH(Y$2,Kraftvärmeprod!$B$1:$AG$1,0),FALSE)/1,0)-IFERROR(VLOOKUP($B217,'Slutlig allokering kvv'!$B$2:$AC$462,MATCH(Y$3,'Slutlig allokering kvv'!$B$1:$AJ$1,0),FALSE)/1,0)</f>
        <v>0</v>
      </c>
      <c r="Z217">
        <f>IFERROR(VLOOKUP($B217,Kraftvärmeprod!$B$1:$AH$479,MATCH(Z$2,Kraftvärmeprod!$B$1:$AG$1,0),FALSE)/1,0)-IFERROR(VLOOKUP($B217,'Slutlig allokering kvv'!$B$2:$AC$462,MATCH(Z$3,'Slutlig allokering kvv'!$B$1:$AJ$1,0),FALSE)/1,0)</f>
        <v>0</v>
      </c>
      <c r="AA217">
        <f>IFERROR(VLOOKUP($B217,Kraftvärmeprod!$B$1:$AH$479,MATCH(AA$2,Kraftvärmeprod!$B$1:$AG$1,0),FALSE)/1,0)-IFERROR(VLOOKUP($B217,'Slutlig allokering kvv'!$B$2:$AC$462,MATCH(AA$3,'Slutlig allokering kvv'!$B$1:$AJ$1,0),FALSE)/1,0)</f>
        <v>0</v>
      </c>
      <c r="AB217">
        <f>IFERROR(VLOOKUP($B217,Kraftvärmeprod!$B$1:$AH$479,MATCH(AB$2,Kraftvärmeprod!$B$1:$AG$1,0),FALSE)/1,0)-IFERROR(VLOOKUP($B217,'Slutlig allokering kvv'!$B$2:$AC$462,MATCH(AB$3,'Slutlig allokering kvv'!$B$1:$AJ$1,0),FALSE)/1,0)</f>
        <v>0</v>
      </c>
      <c r="AE217">
        <f t="shared" si="6"/>
        <v>62.700099999999992</v>
      </c>
      <c r="AG217">
        <f>IFERROR(VLOOKUP(B217,'Slutlig allokering kvv'!$B$2:$AJ$462,MATCH("Summa justerad allokerad tillförd energi (utan hjälpel och rökgaskondensering):",'Slutlig allokering kvv'!$B$1:$AK$1,0),FALSE)/1,"")</f>
        <v>80.499899999999997</v>
      </c>
      <c r="AI217" s="23">
        <f>IFERROR(1-VLOOKUP(B217,'Slutlig allokering kvv'!$B$2:$AJ$462,MATCH("Andel av bränsle i kvv som allokerats till värme, exklusive rökgaskondensering och hjälpel",'Slutlig allokering kvv'!$B$1:$AK$1,0),FALSE),"")</f>
        <v>0.43784986033519546</v>
      </c>
      <c r="AK217" s="23">
        <f t="shared" si="7"/>
        <v>0.43784986033519552</v>
      </c>
    </row>
    <row r="218" spans="1:37" x14ac:dyDescent="0.25">
      <c r="A218" s="2" t="s">
        <v>312</v>
      </c>
      <c r="B218" s="2" t="s">
        <v>313</v>
      </c>
      <c r="C218" s="2" t="str">
        <f>IFERROR(VLOOKUP($B218,Kraftvärmeprod!$B$1:$AH$479,MATCH(C$3,Kraftvärmeprod!$B$1:$AG$1,0),FALSE)/1,"")</f>
        <v/>
      </c>
      <c r="D218" s="2" t="str">
        <f>IFERROR(VLOOKUP($B218,Kraftvärmeprod!$B$1:$AH$479,MATCH(D$3,Kraftvärmeprod!$B$1:$AG$1,0),FALSE)/1,"")</f>
        <v/>
      </c>
      <c r="E218">
        <f>IFERROR(VLOOKUP($B218,Kraftvärmeprod!$B$1:$AH$479,MATCH(E$2,Kraftvärmeprod!$B$1:$AG$1,0),FALSE)/1,0)-IFERROR(VLOOKUP($B218,'Slutlig allokering kvv'!$B$2:$AC$462,MATCH(E$3,'Slutlig allokering kvv'!$B$1:$AJ$1,0),FALSE)/1,0)</f>
        <v>0</v>
      </c>
      <c r="F218">
        <f>IFERROR(VLOOKUP($B218,Kraftvärmeprod!$B$1:$AH$479,MATCH(F$2,Kraftvärmeprod!$B$1:$AG$1,0),FALSE)/1,0)-IFERROR(VLOOKUP($B218,'Slutlig allokering kvv'!$B$2:$AC$462,MATCH(F$3,'Slutlig allokering kvv'!$B$1:$AJ$1,0),FALSE)/1,0)</f>
        <v>0</v>
      </c>
      <c r="G218">
        <f>IFERROR(VLOOKUP($B218,Kraftvärmeprod!$B$1:$AH$479,MATCH(G$2,Kraftvärmeprod!$B$1:$AG$1,0),FALSE)/1,0)-IFERROR(VLOOKUP($B218,'Slutlig allokering kvv'!$B$2:$AC$462,MATCH(G$3,'Slutlig allokering kvv'!$B$1:$AJ$1,0),FALSE)/1,0)</f>
        <v>0</v>
      </c>
      <c r="H218">
        <f>IFERROR(VLOOKUP($B218,Kraftvärmeprod!$B$1:$AH$479,MATCH(H$2,Kraftvärmeprod!$B$1:$AG$1,0),FALSE)/1,0)-IFERROR(VLOOKUP($B218,'Slutlig allokering kvv'!$B$2:$AC$462,MATCH(H$3,'Slutlig allokering kvv'!$B$1:$AJ$1,0),FALSE)/1,0)</f>
        <v>0</v>
      </c>
      <c r="I218">
        <f>IFERROR(VLOOKUP($B218,Kraftvärmeprod!$B$1:$AH$479,MATCH(I$2,Kraftvärmeprod!$B$1:$AG$1,0),FALSE)/1,0)-IFERROR(VLOOKUP($B218,'Slutlig allokering kvv'!$B$2:$AC$462,MATCH(I$3,'Slutlig allokering kvv'!$B$1:$AJ$1,0),FALSE)/1,0)</f>
        <v>0</v>
      </c>
      <c r="J218">
        <f>IFERROR(VLOOKUP($B218,Kraftvärmeprod!$B$1:$AH$479,MATCH(J$2,Kraftvärmeprod!$B$1:$AG$1,0),FALSE)/1,0)-IFERROR(VLOOKUP($B218,'Slutlig allokering kvv'!$B$2:$AC$462,MATCH(J$3,'Slutlig allokering kvv'!$B$1:$AJ$1,0),FALSE)/1,0)</f>
        <v>0</v>
      </c>
      <c r="K218">
        <f>IFERROR(VLOOKUP($B218,Kraftvärmeprod!$B$1:$AH$479,MATCH(K$2,Kraftvärmeprod!$B$1:$AG$1,0),FALSE)/1,0)-IFERROR(VLOOKUP($B218,'Slutlig allokering kvv'!$B$2:$AC$462,MATCH(K$3,'Slutlig allokering kvv'!$B$1:$AJ$1,0),FALSE)/1,0)</f>
        <v>0</v>
      </c>
      <c r="L218">
        <f>IFERROR(VLOOKUP($B218,Kraftvärmeprod!$B$1:$AH$479,MATCH(L$2,Kraftvärmeprod!$B$1:$AG$1,0),FALSE)/1,0)-IFERROR(VLOOKUP($B218,'Slutlig allokering kvv'!$B$2:$AC$462,MATCH(L$3,'Slutlig allokering kvv'!$B$1:$AJ$1,0),FALSE)/1,0)</f>
        <v>0</v>
      </c>
      <c r="M218" s="40">
        <f>IFERROR(VLOOKUP($B218,Miljö!$B$1:$S$477,MATCH(M$2,Miljö!$B$1:$X$1,0),FALSE)/1,0)-IFERROR(VLOOKUP($B218,'Slutlig allokering kvv'!$B$2:$AC$462,MATCH(M$3,'Slutlig allokering kvv'!$B$1:$AJ$1,0),FALSE)/1,0)</f>
        <v>0</v>
      </c>
      <c r="N218">
        <f>IFERROR(VLOOKUP($B218,Kraftvärmeprod!$B$1:$AH$479,MATCH(N$2,Kraftvärmeprod!$B$1:$AG$1,0),FALSE)/1,0)-IFERROR(VLOOKUP($B218,'Slutlig allokering kvv'!$B$2:$AC$462,MATCH(N$3,'Slutlig allokering kvv'!$B$1:$AJ$1,0),FALSE)/1,0)</f>
        <v>0</v>
      </c>
      <c r="O218">
        <f>IFERROR(VLOOKUP($B218,Kraftvärmeprod!$B$1:$AH$479,MATCH(O$2,Kraftvärmeprod!$B$1:$AG$1,0),FALSE)/1,0)-IFERROR(VLOOKUP($B218,'Slutlig allokering kvv'!$B$2:$AC$462,MATCH(O$3,'Slutlig allokering kvv'!$B$1:$AJ$1,0),FALSE)/1,0)</f>
        <v>0</v>
      </c>
      <c r="P218">
        <f>IFERROR(VLOOKUP($B218,Kraftvärmeprod!$B$1:$AH$479,MATCH(P$2,Kraftvärmeprod!$B$1:$AG$1,0),FALSE)/1,0)-IFERROR(VLOOKUP($B218,'Slutlig allokering kvv'!$B$2:$AC$462,MATCH(P$3,'Slutlig allokering kvv'!$B$1:$AJ$1,0),FALSE)/1,0)</f>
        <v>0</v>
      </c>
      <c r="Q218">
        <f>IFERROR(VLOOKUP($B218,Kraftvärmeprod!$B$1:$AH$479,MATCH(Q$2,Kraftvärmeprod!$B$1:$AG$1,0),FALSE)/1,0)-IFERROR(VLOOKUP($B218,'Slutlig allokering kvv'!$B$2:$AC$462,MATCH(Q$3,'Slutlig allokering kvv'!$B$1:$AJ$1,0),FALSE)/1,0)</f>
        <v>0</v>
      </c>
      <c r="R218">
        <f>IFERROR(VLOOKUP($B218,Kraftvärmeprod!$B$1:$AH$479,MATCH(R$2,Kraftvärmeprod!$B$1:$AG$1,0),FALSE)/1,0)-IFERROR(VLOOKUP($B218,'Slutlig allokering kvv'!$B$2:$AC$462,MATCH(R$3,'Slutlig allokering kvv'!$B$1:$AJ$1,0),FALSE)/1,0)</f>
        <v>0</v>
      </c>
      <c r="S218">
        <f>IFERROR(VLOOKUP($B218,Kraftvärmeprod!$B$1:$AH$479,MATCH(S$2,Kraftvärmeprod!$B$1:$AG$1,0),FALSE)/1,0)-IFERROR(VLOOKUP($B218,'Slutlig allokering kvv'!$B$2:$AC$462,MATCH(S$3,'Slutlig allokering kvv'!$B$1:$AJ$1,0),FALSE)/1,0)</f>
        <v>0</v>
      </c>
      <c r="T218">
        <f>IFERROR(VLOOKUP($B218,Kraftvärmeprod!$B$1:$AH$479,MATCH(T$2,Kraftvärmeprod!$B$1:$AG$1,0),FALSE)/1,0)-IFERROR(VLOOKUP($B218,'Slutlig allokering kvv'!$B$2:$AC$462,MATCH(T$3,'Slutlig allokering kvv'!$B$1:$AJ$1,0),FALSE)/1,0)</f>
        <v>0</v>
      </c>
      <c r="U218">
        <f>IFERROR(VLOOKUP($B218,Kraftvärmeprod!$B$1:$AH$479,MATCH(U$2,Kraftvärmeprod!$B$1:$AG$1,0),FALSE)/1,0)-IFERROR(VLOOKUP($B218,'Slutlig allokering kvv'!$B$2:$AC$462,MATCH(U$3,'Slutlig allokering kvv'!$B$1:$AJ$1,0),FALSE)/1,0)</f>
        <v>0</v>
      </c>
      <c r="V218">
        <f>IFERROR(VLOOKUP($B218,Kraftvärmeprod!$B$1:$AH$479,MATCH(V$2,Kraftvärmeprod!$B$1:$AG$1,0),FALSE)/1,0)-IFERROR(VLOOKUP($B218,'Slutlig allokering kvv'!$B$2:$AC$462,MATCH(V$3,'Slutlig allokering kvv'!$B$1:$AJ$1,0),FALSE)/1,0)</f>
        <v>0</v>
      </c>
      <c r="W218">
        <f>IFERROR(VLOOKUP($B218,Kraftvärmeprod!$B$1:$AH$479,MATCH(W$2,Kraftvärmeprod!$B$1:$AG$1,0),FALSE)/1,0)-IFERROR(VLOOKUP($B218,'Slutlig allokering kvv'!$B$2:$AC$462,MATCH(W$3,'Slutlig allokering kvv'!$B$1:$AJ$1,0),FALSE)/1,0)</f>
        <v>0</v>
      </c>
      <c r="X218">
        <f>IFERROR(VLOOKUP($B218,Kraftvärmeprod!$B$1:$AH$479,MATCH(X$2,Kraftvärmeprod!$B$1:$AG$1,0),FALSE)/1,0)-IFERROR(VLOOKUP($B218,'Slutlig allokering kvv'!$B$2:$AC$462,MATCH(X$3,'Slutlig allokering kvv'!$B$1:$AJ$1,0),FALSE)/1,0)</f>
        <v>0</v>
      </c>
      <c r="Y218">
        <f>IFERROR(VLOOKUP($B218,Kraftvärmeprod!$B$1:$AH$479,MATCH(Y$2,Kraftvärmeprod!$B$1:$AG$1,0),FALSE)/1,0)-IFERROR(VLOOKUP($B218,'Slutlig allokering kvv'!$B$2:$AC$462,MATCH(Y$3,'Slutlig allokering kvv'!$B$1:$AJ$1,0),FALSE)/1,0)</f>
        <v>0</v>
      </c>
      <c r="Z218">
        <f>IFERROR(VLOOKUP($B218,Kraftvärmeprod!$B$1:$AH$479,MATCH(Z$2,Kraftvärmeprod!$B$1:$AG$1,0),FALSE)/1,0)-IFERROR(VLOOKUP($B218,'Slutlig allokering kvv'!$B$2:$AC$462,MATCH(Z$3,'Slutlig allokering kvv'!$B$1:$AJ$1,0),FALSE)/1,0)</f>
        <v>0</v>
      </c>
      <c r="AA218">
        <f>IFERROR(VLOOKUP($B218,Kraftvärmeprod!$B$1:$AH$479,MATCH(AA$2,Kraftvärmeprod!$B$1:$AG$1,0),FALSE)/1,0)-IFERROR(VLOOKUP($B218,'Slutlig allokering kvv'!$B$2:$AC$462,MATCH(AA$3,'Slutlig allokering kvv'!$B$1:$AJ$1,0),FALSE)/1,0)</f>
        <v>0</v>
      </c>
      <c r="AB218">
        <f>IFERROR(VLOOKUP($B218,Kraftvärmeprod!$B$1:$AH$479,MATCH(AB$2,Kraftvärmeprod!$B$1:$AG$1,0),FALSE)/1,0)-IFERROR(VLOOKUP($B218,'Slutlig allokering kvv'!$B$2:$AC$462,MATCH(AB$3,'Slutlig allokering kvv'!$B$1:$AJ$1,0),FALSE)/1,0)</f>
        <v>0</v>
      </c>
      <c r="AE218">
        <f t="shared" si="6"/>
        <v>0</v>
      </c>
      <c r="AG218">
        <f>IFERROR(VLOOKUP(B218,'Slutlig allokering kvv'!$B$2:$AJ$462,MATCH("Summa justerad allokerad tillförd energi (utan hjälpel och rökgaskondensering):",'Slutlig allokering kvv'!$B$1:$AK$1,0),FALSE)/1,"")</f>
        <v>0</v>
      </c>
      <c r="AI218" s="23" t="str">
        <f>IFERROR(1-VLOOKUP(B218,'Slutlig allokering kvv'!$B$2:$AJ$462,MATCH("Andel av bränsle i kvv som allokerats till värme, exklusive rökgaskondensering och hjälpel",'Slutlig allokering kvv'!$B$1:$AK$1,0),FALSE),"")</f>
        <v/>
      </c>
      <c r="AK218" s="23" t="str">
        <f t="shared" si="7"/>
        <v/>
      </c>
    </row>
    <row r="219" spans="1:37" x14ac:dyDescent="0.25">
      <c r="A219" s="2" t="s">
        <v>314</v>
      </c>
      <c r="B219" s="2" t="s">
        <v>315</v>
      </c>
      <c r="C219" s="2">
        <f>IFERROR(VLOOKUP($B219,Kraftvärmeprod!$B$1:$AH$479,MATCH(C$3,Kraftvärmeprod!$B$1:$AG$1,0),FALSE)/1,"")</f>
        <v>0</v>
      </c>
      <c r="D219" s="2">
        <f>IFERROR(VLOOKUP($B219,Kraftvärmeprod!$B$1:$AH$479,MATCH(D$3,Kraftvärmeprod!$B$1:$AG$1,0),FALSE)/1,"")</f>
        <v>0</v>
      </c>
      <c r="E219">
        <f>IFERROR(VLOOKUP($B219,Kraftvärmeprod!$B$1:$AH$479,MATCH(E$2,Kraftvärmeprod!$B$1:$AG$1,0),FALSE)/1,0)-IFERROR(VLOOKUP($B219,'Slutlig allokering kvv'!$B$2:$AC$462,MATCH(E$3,'Slutlig allokering kvv'!$B$1:$AJ$1,0),FALSE)/1,0)</f>
        <v>0</v>
      </c>
      <c r="F219">
        <f>IFERROR(VLOOKUP($B219,Kraftvärmeprod!$B$1:$AH$479,MATCH(F$2,Kraftvärmeprod!$B$1:$AG$1,0),FALSE)/1,0)-IFERROR(VLOOKUP($B219,'Slutlig allokering kvv'!$B$2:$AC$462,MATCH(F$3,'Slutlig allokering kvv'!$B$1:$AJ$1,0),FALSE)/1,0)</f>
        <v>0</v>
      </c>
      <c r="G219">
        <f>IFERROR(VLOOKUP($B219,Kraftvärmeprod!$B$1:$AH$479,MATCH(G$2,Kraftvärmeprod!$B$1:$AG$1,0),FALSE)/1,0)-IFERROR(VLOOKUP($B219,'Slutlig allokering kvv'!$B$2:$AC$462,MATCH(G$3,'Slutlig allokering kvv'!$B$1:$AJ$1,0),FALSE)/1,0)</f>
        <v>0</v>
      </c>
      <c r="H219">
        <f>IFERROR(VLOOKUP($B219,Kraftvärmeprod!$B$1:$AH$479,MATCH(H$2,Kraftvärmeprod!$B$1:$AG$1,0),FALSE)/1,0)-IFERROR(VLOOKUP($B219,'Slutlig allokering kvv'!$B$2:$AC$462,MATCH(H$3,'Slutlig allokering kvv'!$B$1:$AJ$1,0),FALSE)/1,0)</f>
        <v>0</v>
      </c>
      <c r="I219">
        <f>IFERROR(VLOOKUP($B219,Kraftvärmeprod!$B$1:$AH$479,MATCH(I$2,Kraftvärmeprod!$B$1:$AG$1,0),FALSE)/1,0)-IFERROR(VLOOKUP($B219,'Slutlig allokering kvv'!$B$2:$AC$462,MATCH(I$3,'Slutlig allokering kvv'!$B$1:$AJ$1,0),FALSE)/1,0)</f>
        <v>0</v>
      </c>
      <c r="J219">
        <f>IFERROR(VLOOKUP($B219,Kraftvärmeprod!$B$1:$AH$479,MATCH(J$2,Kraftvärmeprod!$B$1:$AG$1,0),FALSE)/1,0)-IFERROR(VLOOKUP($B219,'Slutlig allokering kvv'!$B$2:$AC$462,MATCH(J$3,'Slutlig allokering kvv'!$B$1:$AJ$1,0),FALSE)/1,0)</f>
        <v>0</v>
      </c>
      <c r="K219">
        <f>IFERROR(VLOOKUP($B219,Kraftvärmeprod!$B$1:$AH$479,MATCH(K$2,Kraftvärmeprod!$B$1:$AG$1,0),FALSE)/1,0)-IFERROR(VLOOKUP($B219,'Slutlig allokering kvv'!$B$2:$AC$462,MATCH(K$3,'Slutlig allokering kvv'!$B$1:$AJ$1,0),FALSE)/1,0)</f>
        <v>0</v>
      </c>
      <c r="L219">
        <f>IFERROR(VLOOKUP($B219,Kraftvärmeprod!$B$1:$AH$479,MATCH(L$2,Kraftvärmeprod!$B$1:$AG$1,0),FALSE)/1,0)-IFERROR(VLOOKUP($B219,'Slutlig allokering kvv'!$B$2:$AC$462,MATCH(L$3,'Slutlig allokering kvv'!$B$1:$AJ$1,0),FALSE)/1,0)</f>
        <v>0</v>
      </c>
      <c r="M219" s="40">
        <f>IFERROR(VLOOKUP($B219,Miljö!$B$1:$S$477,MATCH(M$2,Miljö!$B$1:$X$1,0),FALSE)/1,0)-IFERROR(VLOOKUP($B219,'Slutlig allokering kvv'!$B$2:$AC$462,MATCH(M$3,'Slutlig allokering kvv'!$B$1:$AJ$1,0),FALSE)/1,0)</f>
        <v>0</v>
      </c>
      <c r="N219">
        <f>IFERROR(VLOOKUP($B219,Kraftvärmeprod!$B$1:$AH$479,MATCH(N$2,Kraftvärmeprod!$B$1:$AG$1,0),FALSE)/1,0)-IFERROR(VLOOKUP($B219,'Slutlig allokering kvv'!$B$2:$AC$462,MATCH(N$3,'Slutlig allokering kvv'!$B$1:$AJ$1,0),FALSE)/1,0)</f>
        <v>0</v>
      </c>
      <c r="O219">
        <f>IFERROR(VLOOKUP($B219,Kraftvärmeprod!$B$1:$AH$479,MATCH(O$2,Kraftvärmeprod!$B$1:$AG$1,0),FALSE)/1,0)-IFERROR(VLOOKUP($B219,'Slutlig allokering kvv'!$B$2:$AC$462,MATCH(O$3,'Slutlig allokering kvv'!$B$1:$AJ$1,0),FALSE)/1,0)</f>
        <v>0</v>
      </c>
      <c r="P219">
        <f>IFERROR(VLOOKUP($B219,Kraftvärmeprod!$B$1:$AH$479,MATCH(P$2,Kraftvärmeprod!$B$1:$AG$1,0),FALSE)/1,0)-IFERROR(VLOOKUP($B219,'Slutlig allokering kvv'!$B$2:$AC$462,MATCH(P$3,'Slutlig allokering kvv'!$B$1:$AJ$1,0),FALSE)/1,0)</f>
        <v>0</v>
      </c>
      <c r="Q219">
        <f>IFERROR(VLOOKUP($B219,Kraftvärmeprod!$B$1:$AH$479,MATCH(Q$2,Kraftvärmeprod!$B$1:$AG$1,0),FALSE)/1,0)-IFERROR(VLOOKUP($B219,'Slutlig allokering kvv'!$B$2:$AC$462,MATCH(Q$3,'Slutlig allokering kvv'!$B$1:$AJ$1,0),FALSE)/1,0)</f>
        <v>0</v>
      </c>
      <c r="R219">
        <f>IFERROR(VLOOKUP($B219,Kraftvärmeprod!$B$1:$AH$479,MATCH(R$2,Kraftvärmeprod!$B$1:$AG$1,0),FALSE)/1,0)-IFERROR(VLOOKUP($B219,'Slutlig allokering kvv'!$B$2:$AC$462,MATCH(R$3,'Slutlig allokering kvv'!$B$1:$AJ$1,0),FALSE)/1,0)</f>
        <v>0</v>
      </c>
      <c r="S219">
        <f>IFERROR(VLOOKUP($B219,Kraftvärmeprod!$B$1:$AH$479,MATCH(S$2,Kraftvärmeprod!$B$1:$AG$1,0),FALSE)/1,0)-IFERROR(VLOOKUP($B219,'Slutlig allokering kvv'!$B$2:$AC$462,MATCH(S$3,'Slutlig allokering kvv'!$B$1:$AJ$1,0),FALSE)/1,0)</f>
        <v>0</v>
      </c>
      <c r="T219">
        <f>IFERROR(VLOOKUP($B219,Kraftvärmeprod!$B$1:$AH$479,MATCH(T$2,Kraftvärmeprod!$B$1:$AG$1,0),FALSE)/1,0)-IFERROR(VLOOKUP($B219,'Slutlig allokering kvv'!$B$2:$AC$462,MATCH(T$3,'Slutlig allokering kvv'!$B$1:$AJ$1,0),FALSE)/1,0)</f>
        <v>0</v>
      </c>
      <c r="U219">
        <f>IFERROR(VLOOKUP($B219,Kraftvärmeprod!$B$1:$AH$479,MATCH(U$2,Kraftvärmeprod!$B$1:$AG$1,0),FALSE)/1,0)-IFERROR(VLOOKUP($B219,'Slutlig allokering kvv'!$B$2:$AC$462,MATCH(U$3,'Slutlig allokering kvv'!$B$1:$AJ$1,0),FALSE)/1,0)</f>
        <v>0</v>
      </c>
      <c r="V219">
        <f>IFERROR(VLOOKUP($B219,Kraftvärmeprod!$B$1:$AH$479,MATCH(V$2,Kraftvärmeprod!$B$1:$AG$1,0),FALSE)/1,0)-IFERROR(VLOOKUP($B219,'Slutlig allokering kvv'!$B$2:$AC$462,MATCH(V$3,'Slutlig allokering kvv'!$B$1:$AJ$1,0),FALSE)/1,0)</f>
        <v>0</v>
      </c>
      <c r="W219">
        <f>IFERROR(VLOOKUP($B219,Kraftvärmeprod!$B$1:$AH$479,MATCH(W$2,Kraftvärmeprod!$B$1:$AG$1,0),FALSE)/1,0)-IFERROR(VLOOKUP($B219,'Slutlig allokering kvv'!$B$2:$AC$462,MATCH(W$3,'Slutlig allokering kvv'!$B$1:$AJ$1,0),FALSE)/1,0)</f>
        <v>0</v>
      </c>
      <c r="X219">
        <f>IFERROR(VLOOKUP($B219,Kraftvärmeprod!$B$1:$AH$479,MATCH(X$2,Kraftvärmeprod!$B$1:$AG$1,0),FALSE)/1,0)-IFERROR(VLOOKUP($B219,'Slutlig allokering kvv'!$B$2:$AC$462,MATCH(X$3,'Slutlig allokering kvv'!$B$1:$AJ$1,0),FALSE)/1,0)</f>
        <v>0</v>
      </c>
      <c r="Y219">
        <f>IFERROR(VLOOKUP($B219,Kraftvärmeprod!$B$1:$AH$479,MATCH(Y$2,Kraftvärmeprod!$B$1:$AG$1,0),FALSE)/1,0)-IFERROR(VLOOKUP($B219,'Slutlig allokering kvv'!$B$2:$AC$462,MATCH(Y$3,'Slutlig allokering kvv'!$B$1:$AJ$1,0),FALSE)/1,0)</f>
        <v>0</v>
      </c>
      <c r="Z219">
        <f>IFERROR(VLOOKUP($B219,Kraftvärmeprod!$B$1:$AH$479,MATCH(Z$2,Kraftvärmeprod!$B$1:$AG$1,0),FALSE)/1,0)-IFERROR(VLOOKUP($B219,'Slutlig allokering kvv'!$B$2:$AC$462,MATCH(Z$3,'Slutlig allokering kvv'!$B$1:$AJ$1,0),FALSE)/1,0)</f>
        <v>0</v>
      </c>
      <c r="AA219">
        <f>IFERROR(VLOOKUP($B219,Kraftvärmeprod!$B$1:$AH$479,MATCH(AA$2,Kraftvärmeprod!$B$1:$AG$1,0),FALSE)/1,0)-IFERROR(VLOOKUP($B219,'Slutlig allokering kvv'!$B$2:$AC$462,MATCH(AA$3,'Slutlig allokering kvv'!$B$1:$AJ$1,0),FALSE)/1,0)</f>
        <v>0</v>
      </c>
      <c r="AB219">
        <f>IFERROR(VLOOKUP($B219,Kraftvärmeprod!$B$1:$AH$479,MATCH(AB$2,Kraftvärmeprod!$B$1:$AG$1,0),FALSE)/1,0)-IFERROR(VLOOKUP($B219,'Slutlig allokering kvv'!$B$2:$AC$462,MATCH(AB$3,'Slutlig allokering kvv'!$B$1:$AJ$1,0),FALSE)/1,0)</f>
        <v>0</v>
      </c>
      <c r="AE219">
        <f t="shared" si="6"/>
        <v>0</v>
      </c>
      <c r="AG219">
        <f>IFERROR(VLOOKUP(B219,'Slutlig allokering kvv'!$B$2:$AJ$462,MATCH("Summa justerad allokerad tillförd energi (utan hjälpel och rökgaskondensering):",'Slutlig allokering kvv'!$B$1:$AK$1,0),FALSE)/1,"")</f>
        <v>0</v>
      </c>
      <c r="AI219" s="23" t="str">
        <f>IFERROR(1-VLOOKUP(B219,'Slutlig allokering kvv'!$B$2:$AJ$462,MATCH("Andel av bränsle i kvv som allokerats till värme, exklusive rökgaskondensering och hjälpel",'Slutlig allokering kvv'!$B$1:$AK$1,0),FALSE),"")</f>
        <v/>
      </c>
      <c r="AK219" s="23" t="str">
        <f t="shared" si="7"/>
        <v/>
      </c>
    </row>
    <row r="220" spans="1:37" x14ac:dyDescent="0.25">
      <c r="A220" s="2" t="s">
        <v>316</v>
      </c>
      <c r="B220" s="2" t="s">
        <v>317</v>
      </c>
      <c r="C220" s="2" t="str">
        <f>IFERROR(VLOOKUP($B220,Kraftvärmeprod!$B$1:$AH$479,MATCH(C$3,Kraftvärmeprod!$B$1:$AG$1,0),FALSE)/1,"")</f>
        <v/>
      </c>
      <c r="D220" s="2" t="str">
        <f>IFERROR(VLOOKUP($B220,Kraftvärmeprod!$B$1:$AH$479,MATCH(D$3,Kraftvärmeprod!$B$1:$AG$1,0),FALSE)/1,"")</f>
        <v/>
      </c>
      <c r="E220">
        <f>IFERROR(VLOOKUP($B220,Kraftvärmeprod!$B$1:$AH$479,MATCH(E$2,Kraftvärmeprod!$B$1:$AG$1,0),FALSE)/1,0)-IFERROR(VLOOKUP($B220,'Slutlig allokering kvv'!$B$2:$AC$462,MATCH(E$3,'Slutlig allokering kvv'!$B$1:$AJ$1,0),FALSE)/1,0)</f>
        <v>0</v>
      </c>
      <c r="F220">
        <f>IFERROR(VLOOKUP($B220,Kraftvärmeprod!$B$1:$AH$479,MATCH(F$2,Kraftvärmeprod!$B$1:$AG$1,0),FALSE)/1,0)-IFERROR(VLOOKUP($B220,'Slutlig allokering kvv'!$B$2:$AC$462,MATCH(F$3,'Slutlig allokering kvv'!$B$1:$AJ$1,0),FALSE)/1,0)</f>
        <v>0</v>
      </c>
      <c r="G220">
        <f>IFERROR(VLOOKUP($B220,Kraftvärmeprod!$B$1:$AH$479,MATCH(G$2,Kraftvärmeprod!$B$1:$AG$1,0),FALSE)/1,0)-IFERROR(VLOOKUP($B220,'Slutlig allokering kvv'!$B$2:$AC$462,MATCH(G$3,'Slutlig allokering kvv'!$B$1:$AJ$1,0),FALSE)/1,0)</f>
        <v>0</v>
      </c>
      <c r="H220">
        <f>IFERROR(VLOOKUP($B220,Kraftvärmeprod!$B$1:$AH$479,MATCH(H$2,Kraftvärmeprod!$B$1:$AG$1,0),FALSE)/1,0)-IFERROR(VLOOKUP($B220,'Slutlig allokering kvv'!$B$2:$AC$462,MATCH(H$3,'Slutlig allokering kvv'!$B$1:$AJ$1,0),FALSE)/1,0)</f>
        <v>0</v>
      </c>
      <c r="I220">
        <f>IFERROR(VLOOKUP($B220,Kraftvärmeprod!$B$1:$AH$479,MATCH(I$2,Kraftvärmeprod!$B$1:$AG$1,0),FALSE)/1,0)-IFERROR(VLOOKUP($B220,'Slutlig allokering kvv'!$B$2:$AC$462,MATCH(I$3,'Slutlig allokering kvv'!$B$1:$AJ$1,0),FALSE)/1,0)</f>
        <v>0</v>
      </c>
      <c r="J220">
        <f>IFERROR(VLOOKUP($B220,Kraftvärmeprod!$B$1:$AH$479,MATCH(J$2,Kraftvärmeprod!$B$1:$AG$1,0),FALSE)/1,0)-IFERROR(VLOOKUP($B220,'Slutlig allokering kvv'!$B$2:$AC$462,MATCH(J$3,'Slutlig allokering kvv'!$B$1:$AJ$1,0),FALSE)/1,0)</f>
        <v>0</v>
      </c>
      <c r="K220">
        <f>IFERROR(VLOOKUP($B220,Kraftvärmeprod!$B$1:$AH$479,MATCH(K$2,Kraftvärmeprod!$B$1:$AG$1,0),FALSE)/1,0)-IFERROR(VLOOKUP($B220,'Slutlig allokering kvv'!$B$2:$AC$462,MATCH(K$3,'Slutlig allokering kvv'!$B$1:$AJ$1,0),FALSE)/1,0)</f>
        <v>0</v>
      </c>
      <c r="L220">
        <f>IFERROR(VLOOKUP($B220,Kraftvärmeprod!$B$1:$AH$479,MATCH(L$2,Kraftvärmeprod!$B$1:$AG$1,0),FALSE)/1,0)-IFERROR(VLOOKUP($B220,'Slutlig allokering kvv'!$B$2:$AC$462,MATCH(L$3,'Slutlig allokering kvv'!$B$1:$AJ$1,0),FALSE)/1,0)</f>
        <v>0</v>
      </c>
      <c r="M220" s="40">
        <f>IFERROR(VLOOKUP($B220,Miljö!$B$1:$S$477,MATCH(M$2,Miljö!$B$1:$X$1,0),FALSE)/1,0)-IFERROR(VLOOKUP($B220,'Slutlig allokering kvv'!$B$2:$AC$462,MATCH(M$3,'Slutlig allokering kvv'!$B$1:$AJ$1,0),FALSE)/1,0)</f>
        <v>0</v>
      </c>
      <c r="N220">
        <f>IFERROR(VLOOKUP($B220,Kraftvärmeprod!$B$1:$AH$479,MATCH(N$2,Kraftvärmeprod!$B$1:$AG$1,0),FALSE)/1,0)-IFERROR(VLOOKUP($B220,'Slutlig allokering kvv'!$B$2:$AC$462,MATCH(N$3,'Slutlig allokering kvv'!$B$1:$AJ$1,0),FALSE)/1,0)</f>
        <v>0</v>
      </c>
      <c r="O220">
        <f>IFERROR(VLOOKUP($B220,Kraftvärmeprod!$B$1:$AH$479,MATCH(O$2,Kraftvärmeprod!$B$1:$AG$1,0),FALSE)/1,0)-IFERROR(VLOOKUP($B220,'Slutlig allokering kvv'!$B$2:$AC$462,MATCH(O$3,'Slutlig allokering kvv'!$B$1:$AJ$1,0),FALSE)/1,0)</f>
        <v>0</v>
      </c>
      <c r="P220">
        <f>IFERROR(VLOOKUP($B220,Kraftvärmeprod!$B$1:$AH$479,MATCH(P$2,Kraftvärmeprod!$B$1:$AG$1,0),FALSE)/1,0)-IFERROR(VLOOKUP($B220,'Slutlig allokering kvv'!$B$2:$AC$462,MATCH(P$3,'Slutlig allokering kvv'!$B$1:$AJ$1,0),FALSE)/1,0)</f>
        <v>0</v>
      </c>
      <c r="Q220">
        <f>IFERROR(VLOOKUP($B220,Kraftvärmeprod!$B$1:$AH$479,MATCH(Q$2,Kraftvärmeprod!$B$1:$AG$1,0),FALSE)/1,0)-IFERROR(VLOOKUP($B220,'Slutlig allokering kvv'!$B$2:$AC$462,MATCH(Q$3,'Slutlig allokering kvv'!$B$1:$AJ$1,0),FALSE)/1,0)</f>
        <v>0</v>
      </c>
      <c r="R220">
        <f>IFERROR(VLOOKUP($B220,Kraftvärmeprod!$B$1:$AH$479,MATCH(R$2,Kraftvärmeprod!$B$1:$AG$1,0),FALSE)/1,0)-IFERROR(VLOOKUP($B220,'Slutlig allokering kvv'!$B$2:$AC$462,MATCH(R$3,'Slutlig allokering kvv'!$B$1:$AJ$1,0),FALSE)/1,0)</f>
        <v>0</v>
      </c>
      <c r="S220">
        <f>IFERROR(VLOOKUP($B220,Kraftvärmeprod!$B$1:$AH$479,MATCH(S$2,Kraftvärmeprod!$B$1:$AG$1,0),FALSE)/1,0)-IFERROR(VLOOKUP($B220,'Slutlig allokering kvv'!$B$2:$AC$462,MATCH(S$3,'Slutlig allokering kvv'!$B$1:$AJ$1,0),FALSE)/1,0)</f>
        <v>0</v>
      </c>
      <c r="T220">
        <f>IFERROR(VLOOKUP($B220,Kraftvärmeprod!$B$1:$AH$479,MATCH(T$2,Kraftvärmeprod!$B$1:$AG$1,0),FALSE)/1,0)-IFERROR(VLOOKUP($B220,'Slutlig allokering kvv'!$B$2:$AC$462,MATCH(T$3,'Slutlig allokering kvv'!$B$1:$AJ$1,0),FALSE)/1,0)</f>
        <v>0</v>
      </c>
      <c r="U220">
        <f>IFERROR(VLOOKUP($B220,Kraftvärmeprod!$B$1:$AH$479,MATCH(U$2,Kraftvärmeprod!$B$1:$AG$1,0),FALSE)/1,0)-IFERROR(VLOOKUP($B220,'Slutlig allokering kvv'!$B$2:$AC$462,MATCH(U$3,'Slutlig allokering kvv'!$B$1:$AJ$1,0),FALSE)/1,0)</f>
        <v>0</v>
      </c>
      <c r="V220">
        <f>IFERROR(VLOOKUP($B220,Kraftvärmeprod!$B$1:$AH$479,MATCH(V$2,Kraftvärmeprod!$B$1:$AG$1,0),FALSE)/1,0)-IFERROR(VLOOKUP($B220,'Slutlig allokering kvv'!$B$2:$AC$462,MATCH(V$3,'Slutlig allokering kvv'!$B$1:$AJ$1,0),FALSE)/1,0)</f>
        <v>0</v>
      </c>
      <c r="W220">
        <f>IFERROR(VLOOKUP($B220,Kraftvärmeprod!$B$1:$AH$479,MATCH(W$2,Kraftvärmeprod!$B$1:$AG$1,0),FALSE)/1,0)-IFERROR(VLOOKUP($B220,'Slutlig allokering kvv'!$B$2:$AC$462,MATCH(W$3,'Slutlig allokering kvv'!$B$1:$AJ$1,0),FALSE)/1,0)</f>
        <v>0</v>
      </c>
      <c r="X220">
        <f>IFERROR(VLOOKUP($B220,Kraftvärmeprod!$B$1:$AH$479,MATCH(X$2,Kraftvärmeprod!$B$1:$AG$1,0),FALSE)/1,0)-IFERROR(VLOOKUP($B220,'Slutlig allokering kvv'!$B$2:$AC$462,MATCH(X$3,'Slutlig allokering kvv'!$B$1:$AJ$1,0),FALSE)/1,0)</f>
        <v>0</v>
      </c>
      <c r="Y220">
        <f>IFERROR(VLOOKUP($B220,Kraftvärmeprod!$B$1:$AH$479,MATCH(Y$2,Kraftvärmeprod!$B$1:$AG$1,0),FALSE)/1,0)-IFERROR(VLOOKUP($B220,'Slutlig allokering kvv'!$B$2:$AC$462,MATCH(Y$3,'Slutlig allokering kvv'!$B$1:$AJ$1,0),FALSE)/1,0)</f>
        <v>0</v>
      </c>
      <c r="Z220">
        <f>IFERROR(VLOOKUP($B220,Kraftvärmeprod!$B$1:$AH$479,MATCH(Z$2,Kraftvärmeprod!$B$1:$AG$1,0),FALSE)/1,0)-IFERROR(VLOOKUP($B220,'Slutlig allokering kvv'!$B$2:$AC$462,MATCH(Z$3,'Slutlig allokering kvv'!$B$1:$AJ$1,0),FALSE)/1,0)</f>
        <v>0</v>
      </c>
      <c r="AA220">
        <f>IFERROR(VLOOKUP($B220,Kraftvärmeprod!$B$1:$AH$479,MATCH(AA$2,Kraftvärmeprod!$B$1:$AG$1,0),FALSE)/1,0)-IFERROR(VLOOKUP($B220,'Slutlig allokering kvv'!$B$2:$AC$462,MATCH(AA$3,'Slutlig allokering kvv'!$B$1:$AJ$1,0),FALSE)/1,0)</f>
        <v>0</v>
      </c>
      <c r="AB220">
        <f>IFERROR(VLOOKUP($B220,Kraftvärmeprod!$B$1:$AH$479,MATCH(AB$2,Kraftvärmeprod!$B$1:$AG$1,0),FALSE)/1,0)-IFERROR(VLOOKUP($B220,'Slutlig allokering kvv'!$B$2:$AC$462,MATCH(AB$3,'Slutlig allokering kvv'!$B$1:$AJ$1,0),FALSE)/1,0)</f>
        <v>0</v>
      </c>
      <c r="AE220">
        <f t="shared" si="6"/>
        <v>0</v>
      </c>
      <c r="AG220">
        <f>IFERROR(VLOOKUP(B220,'Slutlig allokering kvv'!$B$2:$AJ$462,MATCH("Summa justerad allokerad tillförd energi (utan hjälpel och rökgaskondensering):",'Slutlig allokering kvv'!$B$1:$AK$1,0),FALSE)/1,"")</f>
        <v>0</v>
      </c>
      <c r="AI220" s="23" t="str">
        <f>IFERROR(1-VLOOKUP(B220,'Slutlig allokering kvv'!$B$2:$AJ$462,MATCH("Andel av bränsle i kvv som allokerats till värme, exklusive rökgaskondensering och hjälpel",'Slutlig allokering kvv'!$B$1:$AK$1,0),FALSE),"")</f>
        <v/>
      </c>
      <c r="AK220" s="23" t="str">
        <f t="shared" si="7"/>
        <v/>
      </c>
    </row>
    <row r="221" spans="1:37" x14ac:dyDescent="0.25">
      <c r="A221" s="2" t="s">
        <v>318</v>
      </c>
      <c r="B221" s="2" t="s">
        <v>319</v>
      </c>
      <c r="C221" s="2" t="str">
        <f>IFERROR(VLOOKUP($B221,Kraftvärmeprod!$B$1:$AH$479,MATCH(C$3,Kraftvärmeprod!$B$1:$AG$1,0),FALSE)/1,"")</f>
        <v/>
      </c>
      <c r="D221" s="2" t="str">
        <f>IFERROR(VLOOKUP($B221,Kraftvärmeprod!$B$1:$AH$479,MATCH(D$3,Kraftvärmeprod!$B$1:$AG$1,0),FALSE)/1,"")</f>
        <v/>
      </c>
      <c r="E221">
        <f>IFERROR(VLOOKUP($B221,Kraftvärmeprod!$B$1:$AH$479,MATCH(E$2,Kraftvärmeprod!$B$1:$AG$1,0),FALSE)/1,0)-IFERROR(VLOOKUP($B221,'Slutlig allokering kvv'!$B$2:$AC$462,MATCH(E$3,'Slutlig allokering kvv'!$B$1:$AJ$1,0),FALSE)/1,0)</f>
        <v>0</v>
      </c>
      <c r="F221">
        <f>IFERROR(VLOOKUP($B221,Kraftvärmeprod!$B$1:$AH$479,MATCH(F$2,Kraftvärmeprod!$B$1:$AG$1,0),FALSE)/1,0)-IFERROR(VLOOKUP($B221,'Slutlig allokering kvv'!$B$2:$AC$462,MATCH(F$3,'Slutlig allokering kvv'!$B$1:$AJ$1,0),FALSE)/1,0)</f>
        <v>0</v>
      </c>
      <c r="G221">
        <f>IFERROR(VLOOKUP($B221,Kraftvärmeprod!$B$1:$AH$479,MATCH(G$2,Kraftvärmeprod!$B$1:$AG$1,0),FALSE)/1,0)-IFERROR(VLOOKUP($B221,'Slutlig allokering kvv'!$B$2:$AC$462,MATCH(G$3,'Slutlig allokering kvv'!$B$1:$AJ$1,0),FALSE)/1,0)</f>
        <v>0</v>
      </c>
      <c r="H221">
        <f>IFERROR(VLOOKUP($B221,Kraftvärmeprod!$B$1:$AH$479,MATCH(H$2,Kraftvärmeprod!$B$1:$AG$1,0),FALSE)/1,0)-IFERROR(VLOOKUP($B221,'Slutlig allokering kvv'!$B$2:$AC$462,MATCH(H$3,'Slutlig allokering kvv'!$B$1:$AJ$1,0),FALSE)/1,0)</f>
        <v>0</v>
      </c>
      <c r="I221">
        <f>IFERROR(VLOOKUP($B221,Kraftvärmeprod!$B$1:$AH$479,MATCH(I$2,Kraftvärmeprod!$B$1:$AG$1,0),FALSE)/1,0)-IFERROR(VLOOKUP($B221,'Slutlig allokering kvv'!$B$2:$AC$462,MATCH(I$3,'Slutlig allokering kvv'!$B$1:$AJ$1,0),FALSE)/1,0)</f>
        <v>0</v>
      </c>
      <c r="J221">
        <f>IFERROR(VLOOKUP($B221,Kraftvärmeprod!$B$1:$AH$479,MATCH(J$2,Kraftvärmeprod!$B$1:$AG$1,0),FALSE)/1,0)-IFERROR(VLOOKUP($B221,'Slutlig allokering kvv'!$B$2:$AC$462,MATCH(J$3,'Slutlig allokering kvv'!$B$1:$AJ$1,0),FALSE)/1,0)</f>
        <v>0</v>
      </c>
      <c r="K221">
        <f>IFERROR(VLOOKUP($B221,Kraftvärmeprod!$B$1:$AH$479,MATCH(K$2,Kraftvärmeprod!$B$1:$AG$1,0),FALSE)/1,0)-IFERROR(VLOOKUP($B221,'Slutlig allokering kvv'!$B$2:$AC$462,MATCH(K$3,'Slutlig allokering kvv'!$B$1:$AJ$1,0),FALSE)/1,0)</f>
        <v>0</v>
      </c>
      <c r="L221">
        <f>IFERROR(VLOOKUP($B221,Kraftvärmeprod!$B$1:$AH$479,MATCH(L$2,Kraftvärmeprod!$B$1:$AG$1,0),FALSE)/1,0)-IFERROR(VLOOKUP($B221,'Slutlig allokering kvv'!$B$2:$AC$462,MATCH(L$3,'Slutlig allokering kvv'!$B$1:$AJ$1,0),FALSE)/1,0)</f>
        <v>0</v>
      </c>
      <c r="M221" s="40">
        <f>IFERROR(VLOOKUP($B221,Miljö!$B$1:$S$477,MATCH(M$2,Miljö!$B$1:$X$1,0),FALSE)/1,0)-IFERROR(VLOOKUP($B221,'Slutlig allokering kvv'!$B$2:$AC$462,MATCH(M$3,'Slutlig allokering kvv'!$B$1:$AJ$1,0),FALSE)/1,0)</f>
        <v>0</v>
      </c>
      <c r="N221">
        <f>IFERROR(VLOOKUP($B221,Kraftvärmeprod!$B$1:$AH$479,MATCH(N$2,Kraftvärmeprod!$B$1:$AG$1,0),FALSE)/1,0)-IFERROR(VLOOKUP($B221,'Slutlig allokering kvv'!$B$2:$AC$462,MATCH(N$3,'Slutlig allokering kvv'!$B$1:$AJ$1,0),FALSE)/1,0)</f>
        <v>0</v>
      </c>
      <c r="O221">
        <f>IFERROR(VLOOKUP($B221,Kraftvärmeprod!$B$1:$AH$479,MATCH(O$2,Kraftvärmeprod!$B$1:$AG$1,0),FALSE)/1,0)-IFERROR(VLOOKUP($B221,'Slutlig allokering kvv'!$B$2:$AC$462,MATCH(O$3,'Slutlig allokering kvv'!$B$1:$AJ$1,0),FALSE)/1,0)</f>
        <v>0</v>
      </c>
      <c r="P221">
        <f>IFERROR(VLOOKUP($B221,Kraftvärmeprod!$B$1:$AH$479,MATCH(P$2,Kraftvärmeprod!$B$1:$AG$1,0),FALSE)/1,0)-IFERROR(VLOOKUP($B221,'Slutlig allokering kvv'!$B$2:$AC$462,MATCH(P$3,'Slutlig allokering kvv'!$B$1:$AJ$1,0),FALSE)/1,0)</f>
        <v>0</v>
      </c>
      <c r="Q221">
        <f>IFERROR(VLOOKUP($B221,Kraftvärmeprod!$B$1:$AH$479,MATCH(Q$2,Kraftvärmeprod!$B$1:$AG$1,0),FALSE)/1,0)-IFERROR(VLOOKUP($B221,'Slutlig allokering kvv'!$B$2:$AC$462,MATCH(Q$3,'Slutlig allokering kvv'!$B$1:$AJ$1,0),FALSE)/1,0)</f>
        <v>0</v>
      </c>
      <c r="R221">
        <f>IFERROR(VLOOKUP($B221,Kraftvärmeprod!$B$1:$AH$479,MATCH(R$2,Kraftvärmeprod!$B$1:$AG$1,0),FALSE)/1,0)-IFERROR(VLOOKUP($B221,'Slutlig allokering kvv'!$B$2:$AC$462,MATCH(R$3,'Slutlig allokering kvv'!$B$1:$AJ$1,0),FALSE)/1,0)</f>
        <v>0</v>
      </c>
      <c r="S221">
        <f>IFERROR(VLOOKUP($B221,Kraftvärmeprod!$B$1:$AH$479,MATCH(S$2,Kraftvärmeprod!$B$1:$AG$1,0),FALSE)/1,0)-IFERROR(VLOOKUP($B221,'Slutlig allokering kvv'!$B$2:$AC$462,MATCH(S$3,'Slutlig allokering kvv'!$B$1:$AJ$1,0),FALSE)/1,0)</f>
        <v>0</v>
      </c>
      <c r="T221">
        <f>IFERROR(VLOOKUP($B221,Kraftvärmeprod!$B$1:$AH$479,MATCH(T$2,Kraftvärmeprod!$B$1:$AG$1,0),FALSE)/1,0)-IFERROR(VLOOKUP($B221,'Slutlig allokering kvv'!$B$2:$AC$462,MATCH(T$3,'Slutlig allokering kvv'!$B$1:$AJ$1,0),FALSE)/1,0)</f>
        <v>0</v>
      </c>
      <c r="U221">
        <f>IFERROR(VLOOKUP($B221,Kraftvärmeprod!$B$1:$AH$479,MATCH(U$2,Kraftvärmeprod!$B$1:$AG$1,0),FALSE)/1,0)-IFERROR(VLOOKUP($B221,'Slutlig allokering kvv'!$B$2:$AC$462,MATCH(U$3,'Slutlig allokering kvv'!$B$1:$AJ$1,0),FALSE)/1,0)</f>
        <v>0</v>
      </c>
      <c r="V221">
        <f>IFERROR(VLOOKUP($B221,Kraftvärmeprod!$B$1:$AH$479,MATCH(V$2,Kraftvärmeprod!$B$1:$AG$1,0),FALSE)/1,0)-IFERROR(VLOOKUP($B221,'Slutlig allokering kvv'!$B$2:$AC$462,MATCH(V$3,'Slutlig allokering kvv'!$B$1:$AJ$1,0),FALSE)/1,0)</f>
        <v>0</v>
      </c>
      <c r="W221">
        <f>IFERROR(VLOOKUP($B221,Kraftvärmeprod!$B$1:$AH$479,MATCH(W$2,Kraftvärmeprod!$B$1:$AG$1,0),FALSE)/1,0)-IFERROR(VLOOKUP($B221,'Slutlig allokering kvv'!$B$2:$AC$462,MATCH(W$3,'Slutlig allokering kvv'!$B$1:$AJ$1,0),FALSE)/1,0)</f>
        <v>0</v>
      </c>
      <c r="X221">
        <f>IFERROR(VLOOKUP($B221,Kraftvärmeprod!$B$1:$AH$479,MATCH(X$2,Kraftvärmeprod!$B$1:$AG$1,0),FALSE)/1,0)-IFERROR(VLOOKUP($B221,'Slutlig allokering kvv'!$B$2:$AC$462,MATCH(X$3,'Slutlig allokering kvv'!$B$1:$AJ$1,0),FALSE)/1,0)</f>
        <v>0</v>
      </c>
      <c r="Y221">
        <f>IFERROR(VLOOKUP($B221,Kraftvärmeprod!$B$1:$AH$479,MATCH(Y$2,Kraftvärmeprod!$B$1:$AG$1,0),FALSE)/1,0)-IFERROR(VLOOKUP($B221,'Slutlig allokering kvv'!$B$2:$AC$462,MATCH(Y$3,'Slutlig allokering kvv'!$B$1:$AJ$1,0),FALSE)/1,0)</f>
        <v>0</v>
      </c>
      <c r="Z221">
        <f>IFERROR(VLOOKUP($B221,Kraftvärmeprod!$B$1:$AH$479,MATCH(Z$2,Kraftvärmeprod!$B$1:$AG$1,0),FALSE)/1,0)-IFERROR(VLOOKUP($B221,'Slutlig allokering kvv'!$B$2:$AC$462,MATCH(Z$3,'Slutlig allokering kvv'!$B$1:$AJ$1,0),FALSE)/1,0)</f>
        <v>0</v>
      </c>
      <c r="AA221">
        <f>IFERROR(VLOOKUP($B221,Kraftvärmeprod!$B$1:$AH$479,MATCH(AA$2,Kraftvärmeprod!$B$1:$AG$1,0),FALSE)/1,0)-IFERROR(VLOOKUP($B221,'Slutlig allokering kvv'!$B$2:$AC$462,MATCH(AA$3,'Slutlig allokering kvv'!$B$1:$AJ$1,0),FALSE)/1,0)</f>
        <v>0</v>
      </c>
      <c r="AB221">
        <f>IFERROR(VLOOKUP($B221,Kraftvärmeprod!$B$1:$AH$479,MATCH(AB$2,Kraftvärmeprod!$B$1:$AG$1,0),FALSE)/1,0)-IFERROR(VLOOKUP($B221,'Slutlig allokering kvv'!$B$2:$AC$462,MATCH(AB$3,'Slutlig allokering kvv'!$B$1:$AJ$1,0),FALSE)/1,0)</f>
        <v>0</v>
      </c>
      <c r="AE221">
        <f t="shared" si="6"/>
        <v>0</v>
      </c>
      <c r="AG221">
        <f>IFERROR(VLOOKUP(B221,'Slutlig allokering kvv'!$B$2:$AJ$462,MATCH("Summa justerad allokerad tillförd energi (utan hjälpel och rökgaskondensering):",'Slutlig allokering kvv'!$B$1:$AK$1,0),FALSE)/1,"")</f>
        <v>0</v>
      </c>
      <c r="AI221" s="23" t="str">
        <f>IFERROR(1-VLOOKUP(B221,'Slutlig allokering kvv'!$B$2:$AJ$462,MATCH("Andel av bränsle i kvv som allokerats till värme, exklusive rökgaskondensering och hjälpel",'Slutlig allokering kvv'!$B$1:$AK$1,0),FALSE),"")</f>
        <v/>
      </c>
      <c r="AK221" s="23" t="str">
        <f t="shared" si="7"/>
        <v/>
      </c>
    </row>
    <row r="222" spans="1:37" x14ac:dyDescent="0.25">
      <c r="A222" s="2" t="s">
        <v>320</v>
      </c>
      <c r="B222" s="2" t="s">
        <v>321</v>
      </c>
      <c r="C222" s="2" t="str">
        <f>IFERROR(VLOOKUP($B222,Kraftvärmeprod!$B$1:$AH$479,MATCH(C$3,Kraftvärmeprod!$B$1:$AG$1,0),FALSE)/1,"")</f>
        <v/>
      </c>
      <c r="D222" s="2" t="str">
        <f>IFERROR(VLOOKUP($B222,Kraftvärmeprod!$B$1:$AH$479,MATCH(D$3,Kraftvärmeprod!$B$1:$AG$1,0),FALSE)/1,"")</f>
        <v/>
      </c>
      <c r="E222">
        <f>IFERROR(VLOOKUP($B222,Kraftvärmeprod!$B$1:$AH$479,MATCH(E$2,Kraftvärmeprod!$B$1:$AG$1,0),FALSE)/1,0)-IFERROR(VLOOKUP($B222,'Slutlig allokering kvv'!$B$2:$AC$462,MATCH(E$3,'Slutlig allokering kvv'!$B$1:$AJ$1,0),FALSE)/1,0)</f>
        <v>0</v>
      </c>
      <c r="F222">
        <f>IFERROR(VLOOKUP($B222,Kraftvärmeprod!$B$1:$AH$479,MATCH(F$2,Kraftvärmeprod!$B$1:$AG$1,0),FALSE)/1,0)-IFERROR(VLOOKUP($B222,'Slutlig allokering kvv'!$B$2:$AC$462,MATCH(F$3,'Slutlig allokering kvv'!$B$1:$AJ$1,0),FALSE)/1,0)</f>
        <v>0</v>
      </c>
      <c r="G222">
        <f>IFERROR(VLOOKUP($B222,Kraftvärmeprod!$B$1:$AH$479,MATCH(G$2,Kraftvärmeprod!$B$1:$AG$1,0),FALSE)/1,0)-IFERROR(VLOOKUP($B222,'Slutlig allokering kvv'!$B$2:$AC$462,MATCH(G$3,'Slutlig allokering kvv'!$B$1:$AJ$1,0),FALSE)/1,0)</f>
        <v>0</v>
      </c>
      <c r="H222">
        <f>IFERROR(VLOOKUP($B222,Kraftvärmeprod!$B$1:$AH$479,MATCH(H$2,Kraftvärmeprod!$B$1:$AG$1,0),FALSE)/1,0)-IFERROR(VLOOKUP($B222,'Slutlig allokering kvv'!$B$2:$AC$462,MATCH(H$3,'Slutlig allokering kvv'!$B$1:$AJ$1,0),FALSE)/1,0)</f>
        <v>0</v>
      </c>
      <c r="I222">
        <f>IFERROR(VLOOKUP($B222,Kraftvärmeprod!$B$1:$AH$479,MATCH(I$2,Kraftvärmeprod!$B$1:$AG$1,0),FALSE)/1,0)-IFERROR(VLOOKUP($B222,'Slutlig allokering kvv'!$B$2:$AC$462,MATCH(I$3,'Slutlig allokering kvv'!$B$1:$AJ$1,0),FALSE)/1,0)</f>
        <v>0</v>
      </c>
      <c r="J222">
        <f>IFERROR(VLOOKUP($B222,Kraftvärmeprod!$B$1:$AH$479,MATCH(J$2,Kraftvärmeprod!$B$1:$AG$1,0),FALSE)/1,0)-IFERROR(VLOOKUP($B222,'Slutlig allokering kvv'!$B$2:$AC$462,MATCH(J$3,'Slutlig allokering kvv'!$B$1:$AJ$1,0),FALSE)/1,0)</f>
        <v>0</v>
      </c>
      <c r="K222">
        <f>IFERROR(VLOOKUP($B222,Kraftvärmeprod!$B$1:$AH$479,MATCH(K$2,Kraftvärmeprod!$B$1:$AG$1,0),FALSE)/1,0)-IFERROR(VLOOKUP($B222,'Slutlig allokering kvv'!$B$2:$AC$462,MATCH(K$3,'Slutlig allokering kvv'!$B$1:$AJ$1,0),FALSE)/1,0)</f>
        <v>0</v>
      </c>
      <c r="L222">
        <f>IFERROR(VLOOKUP($B222,Kraftvärmeprod!$B$1:$AH$479,MATCH(L$2,Kraftvärmeprod!$B$1:$AG$1,0),FALSE)/1,0)-IFERROR(VLOOKUP($B222,'Slutlig allokering kvv'!$B$2:$AC$462,MATCH(L$3,'Slutlig allokering kvv'!$B$1:$AJ$1,0),FALSE)/1,0)</f>
        <v>0</v>
      </c>
      <c r="M222" s="40">
        <f>IFERROR(VLOOKUP($B222,Miljö!$B$1:$S$477,MATCH(M$2,Miljö!$B$1:$X$1,0),FALSE)/1,0)-IFERROR(VLOOKUP($B222,'Slutlig allokering kvv'!$B$2:$AC$462,MATCH(M$3,'Slutlig allokering kvv'!$B$1:$AJ$1,0),FALSE)/1,0)</f>
        <v>0</v>
      </c>
      <c r="N222">
        <f>IFERROR(VLOOKUP($B222,Kraftvärmeprod!$B$1:$AH$479,MATCH(N$2,Kraftvärmeprod!$B$1:$AG$1,0),FALSE)/1,0)-IFERROR(VLOOKUP($B222,'Slutlig allokering kvv'!$B$2:$AC$462,MATCH(N$3,'Slutlig allokering kvv'!$B$1:$AJ$1,0),FALSE)/1,0)</f>
        <v>0</v>
      </c>
      <c r="O222">
        <f>IFERROR(VLOOKUP($B222,Kraftvärmeprod!$B$1:$AH$479,MATCH(O$2,Kraftvärmeprod!$B$1:$AG$1,0),FALSE)/1,0)-IFERROR(VLOOKUP($B222,'Slutlig allokering kvv'!$B$2:$AC$462,MATCH(O$3,'Slutlig allokering kvv'!$B$1:$AJ$1,0),FALSE)/1,0)</f>
        <v>0</v>
      </c>
      <c r="P222">
        <f>IFERROR(VLOOKUP($B222,Kraftvärmeprod!$B$1:$AH$479,MATCH(P$2,Kraftvärmeprod!$B$1:$AG$1,0),FALSE)/1,0)-IFERROR(VLOOKUP($B222,'Slutlig allokering kvv'!$B$2:$AC$462,MATCH(P$3,'Slutlig allokering kvv'!$B$1:$AJ$1,0),FALSE)/1,0)</f>
        <v>0</v>
      </c>
      <c r="Q222">
        <f>IFERROR(VLOOKUP($B222,Kraftvärmeprod!$B$1:$AH$479,MATCH(Q$2,Kraftvärmeprod!$B$1:$AG$1,0),FALSE)/1,0)-IFERROR(VLOOKUP($B222,'Slutlig allokering kvv'!$B$2:$AC$462,MATCH(Q$3,'Slutlig allokering kvv'!$B$1:$AJ$1,0),FALSE)/1,0)</f>
        <v>0</v>
      </c>
      <c r="R222">
        <f>IFERROR(VLOOKUP($B222,Kraftvärmeprod!$B$1:$AH$479,MATCH(R$2,Kraftvärmeprod!$B$1:$AG$1,0),FALSE)/1,0)-IFERROR(VLOOKUP($B222,'Slutlig allokering kvv'!$B$2:$AC$462,MATCH(R$3,'Slutlig allokering kvv'!$B$1:$AJ$1,0),FALSE)/1,0)</f>
        <v>0</v>
      </c>
      <c r="S222">
        <f>IFERROR(VLOOKUP($B222,Kraftvärmeprod!$B$1:$AH$479,MATCH(S$2,Kraftvärmeprod!$B$1:$AG$1,0),FALSE)/1,0)-IFERROR(VLOOKUP($B222,'Slutlig allokering kvv'!$B$2:$AC$462,MATCH(S$3,'Slutlig allokering kvv'!$B$1:$AJ$1,0),FALSE)/1,0)</f>
        <v>0</v>
      </c>
      <c r="T222">
        <f>IFERROR(VLOOKUP($B222,Kraftvärmeprod!$B$1:$AH$479,MATCH(T$2,Kraftvärmeprod!$B$1:$AG$1,0),FALSE)/1,0)-IFERROR(VLOOKUP($B222,'Slutlig allokering kvv'!$B$2:$AC$462,MATCH(T$3,'Slutlig allokering kvv'!$B$1:$AJ$1,0),FALSE)/1,0)</f>
        <v>0</v>
      </c>
      <c r="U222">
        <f>IFERROR(VLOOKUP($B222,Kraftvärmeprod!$B$1:$AH$479,MATCH(U$2,Kraftvärmeprod!$B$1:$AG$1,0),FALSE)/1,0)-IFERROR(VLOOKUP($B222,'Slutlig allokering kvv'!$B$2:$AC$462,MATCH(U$3,'Slutlig allokering kvv'!$B$1:$AJ$1,0),FALSE)/1,0)</f>
        <v>0</v>
      </c>
      <c r="V222">
        <f>IFERROR(VLOOKUP($B222,Kraftvärmeprod!$B$1:$AH$479,MATCH(V$2,Kraftvärmeprod!$B$1:$AG$1,0),FALSE)/1,0)-IFERROR(VLOOKUP($B222,'Slutlig allokering kvv'!$B$2:$AC$462,MATCH(V$3,'Slutlig allokering kvv'!$B$1:$AJ$1,0),FALSE)/1,0)</f>
        <v>0</v>
      </c>
      <c r="W222">
        <f>IFERROR(VLOOKUP($B222,Kraftvärmeprod!$B$1:$AH$479,MATCH(W$2,Kraftvärmeprod!$B$1:$AG$1,0),FALSE)/1,0)-IFERROR(VLOOKUP($B222,'Slutlig allokering kvv'!$B$2:$AC$462,MATCH(W$3,'Slutlig allokering kvv'!$B$1:$AJ$1,0),FALSE)/1,0)</f>
        <v>0</v>
      </c>
      <c r="X222">
        <f>IFERROR(VLOOKUP($B222,Kraftvärmeprod!$B$1:$AH$479,MATCH(X$2,Kraftvärmeprod!$B$1:$AG$1,0),FALSE)/1,0)-IFERROR(VLOOKUP($B222,'Slutlig allokering kvv'!$B$2:$AC$462,MATCH(X$3,'Slutlig allokering kvv'!$B$1:$AJ$1,0),FALSE)/1,0)</f>
        <v>0</v>
      </c>
      <c r="Y222">
        <f>IFERROR(VLOOKUP($B222,Kraftvärmeprod!$B$1:$AH$479,MATCH(Y$2,Kraftvärmeprod!$B$1:$AG$1,0),FALSE)/1,0)-IFERROR(VLOOKUP($B222,'Slutlig allokering kvv'!$B$2:$AC$462,MATCH(Y$3,'Slutlig allokering kvv'!$B$1:$AJ$1,0),FALSE)/1,0)</f>
        <v>0</v>
      </c>
      <c r="Z222">
        <f>IFERROR(VLOOKUP($B222,Kraftvärmeprod!$B$1:$AH$479,MATCH(Z$2,Kraftvärmeprod!$B$1:$AG$1,0),FALSE)/1,0)-IFERROR(VLOOKUP($B222,'Slutlig allokering kvv'!$B$2:$AC$462,MATCH(Z$3,'Slutlig allokering kvv'!$B$1:$AJ$1,0),FALSE)/1,0)</f>
        <v>0</v>
      </c>
      <c r="AA222">
        <f>IFERROR(VLOOKUP($B222,Kraftvärmeprod!$B$1:$AH$479,MATCH(AA$2,Kraftvärmeprod!$B$1:$AG$1,0),FALSE)/1,0)-IFERROR(VLOOKUP($B222,'Slutlig allokering kvv'!$B$2:$AC$462,MATCH(AA$3,'Slutlig allokering kvv'!$B$1:$AJ$1,0),FALSE)/1,0)</f>
        <v>0</v>
      </c>
      <c r="AB222">
        <f>IFERROR(VLOOKUP($B222,Kraftvärmeprod!$B$1:$AH$479,MATCH(AB$2,Kraftvärmeprod!$B$1:$AG$1,0),FALSE)/1,0)-IFERROR(VLOOKUP($B222,'Slutlig allokering kvv'!$B$2:$AC$462,MATCH(AB$3,'Slutlig allokering kvv'!$B$1:$AJ$1,0),FALSE)/1,0)</f>
        <v>0</v>
      </c>
      <c r="AE222">
        <f t="shared" si="6"/>
        <v>0</v>
      </c>
      <c r="AG222">
        <f>IFERROR(VLOOKUP(B222,'Slutlig allokering kvv'!$B$2:$AJ$462,MATCH("Summa justerad allokerad tillförd energi (utan hjälpel och rökgaskondensering):",'Slutlig allokering kvv'!$B$1:$AK$1,0),FALSE)/1,"")</f>
        <v>0</v>
      </c>
      <c r="AI222" s="23" t="str">
        <f>IFERROR(1-VLOOKUP(B222,'Slutlig allokering kvv'!$B$2:$AJ$462,MATCH("Andel av bränsle i kvv som allokerats till värme, exklusive rökgaskondensering och hjälpel",'Slutlig allokering kvv'!$B$1:$AK$1,0),FALSE),"")</f>
        <v/>
      </c>
      <c r="AK222" s="23" t="str">
        <f t="shared" si="7"/>
        <v/>
      </c>
    </row>
    <row r="223" spans="1:37" x14ac:dyDescent="0.25">
      <c r="A223" s="2" t="s">
        <v>322</v>
      </c>
      <c r="B223" s="2" t="s">
        <v>323</v>
      </c>
      <c r="C223" s="2" t="str">
        <f>IFERROR(VLOOKUP($B223,Kraftvärmeprod!$B$1:$AH$479,MATCH(C$3,Kraftvärmeprod!$B$1:$AG$1,0),FALSE)/1,"")</f>
        <v/>
      </c>
      <c r="D223" s="2" t="str">
        <f>IFERROR(VLOOKUP($B223,Kraftvärmeprod!$B$1:$AH$479,MATCH(D$3,Kraftvärmeprod!$B$1:$AG$1,0),FALSE)/1,"")</f>
        <v/>
      </c>
      <c r="E223">
        <f>IFERROR(VLOOKUP($B223,Kraftvärmeprod!$B$1:$AH$479,MATCH(E$2,Kraftvärmeprod!$B$1:$AG$1,0),FALSE)/1,0)-IFERROR(VLOOKUP($B223,'Slutlig allokering kvv'!$B$2:$AC$462,MATCH(E$3,'Slutlig allokering kvv'!$B$1:$AJ$1,0),FALSE)/1,0)</f>
        <v>0</v>
      </c>
      <c r="F223">
        <f>IFERROR(VLOOKUP($B223,Kraftvärmeprod!$B$1:$AH$479,MATCH(F$2,Kraftvärmeprod!$B$1:$AG$1,0),FALSE)/1,0)-IFERROR(VLOOKUP($B223,'Slutlig allokering kvv'!$B$2:$AC$462,MATCH(F$3,'Slutlig allokering kvv'!$B$1:$AJ$1,0),FALSE)/1,0)</f>
        <v>0</v>
      </c>
      <c r="G223">
        <f>IFERROR(VLOOKUP($B223,Kraftvärmeprod!$B$1:$AH$479,MATCH(G$2,Kraftvärmeprod!$B$1:$AG$1,0),FALSE)/1,0)-IFERROR(VLOOKUP($B223,'Slutlig allokering kvv'!$B$2:$AC$462,MATCH(G$3,'Slutlig allokering kvv'!$B$1:$AJ$1,0),FALSE)/1,0)</f>
        <v>0</v>
      </c>
      <c r="H223">
        <f>IFERROR(VLOOKUP($B223,Kraftvärmeprod!$B$1:$AH$479,MATCH(H$2,Kraftvärmeprod!$B$1:$AG$1,0),FALSE)/1,0)-IFERROR(VLOOKUP($B223,'Slutlig allokering kvv'!$B$2:$AC$462,MATCH(H$3,'Slutlig allokering kvv'!$B$1:$AJ$1,0),FALSE)/1,0)</f>
        <v>0</v>
      </c>
      <c r="I223">
        <f>IFERROR(VLOOKUP($B223,Kraftvärmeprod!$B$1:$AH$479,MATCH(I$2,Kraftvärmeprod!$B$1:$AG$1,0),FALSE)/1,0)-IFERROR(VLOOKUP($B223,'Slutlig allokering kvv'!$B$2:$AC$462,MATCH(I$3,'Slutlig allokering kvv'!$B$1:$AJ$1,0),FALSE)/1,0)</f>
        <v>0</v>
      </c>
      <c r="J223">
        <f>IFERROR(VLOOKUP($B223,Kraftvärmeprod!$B$1:$AH$479,MATCH(J$2,Kraftvärmeprod!$B$1:$AG$1,0),FALSE)/1,0)-IFERROR(VLOOKUP($B223,'Slutlig allokering kvv'!$B$2:$AC$462,MATCH(J$3,'Slutlig allokering kvv'!$B$1:$AJ$1,0),FALSE)/1,0)</f>
        <v>0</v>
      </c>
      <c r="K223">
        <f>IFERROR(VLOOKUP($B223,Kraftvärmeprod!$B$1:$AH$479,MATCH(K$2,Kraftvärmeprod!$B$1:$AG$1,0),FALSE)/1,0)-IFERROR(VLOOKUP($B223,'Slutlig allokering kvv'!$B$2:$AC$462,MATCH(K$3,'Slutlig allokering kvv'!$B$1:$AJ$1,0),FALSE)/1,0)</f>
        <v>0</v>
      </c>
      <c r="L223">
        <f>IFERROR(VLOOKUP($B223,Kraftvärmeprod!$B$1:$AH$479,MATCH(L$2,Kraftvärmeprod!$B$1:$AG$1,0),FALSE)/1,0)-IFERROR(VLOOKUP($B223,'Slutlig allokering kvv'!$B$2:$AC$462,MATCH(L$3,'Slutlig allokering kvv'!$B$1:$AJ$1,0),FALSE)/1,0)</f>
        <v>0</v>
      </c>
      <c r="M223" s="40">
        <f>IFERROR(VLOOKUP($B223,Miljö!$B$1:$S$477,MATCH(M$2,Miljö!$B$1:$X$1,0),FALSE)/1,0)-IFERROR(VLOOKUP($B223,'Slutlig allokering kvv'!$B$2:$AC$462,MATCH(M$3,'Slutlig allokering kvv'!$B$1:$AJ$1,0),FALSE)/1,0)</f>
        <v>0</v>
      </c>
      <c r="N223">
        <f>IFERROR(VLOOKUP($B223,Kraftvärmeprod!$B$1:$AH$479,MATCH(N$2,Kraftvärmeprod!$B$1:$AG$1,0),FALSE)/1,0)-IFERROR(VLOOKUP($B223,'Slutlig allokering kvv'!$B$2:$AC$462,MATCH(N$3,'Slutlig allokering kvv'!$B$1:$AJ$1,0),FALSE)/1,0)</f>
        <v>0</v>
      </c>
      <c r="O223">
        <f>IFERROR(VLOOKUP($B223,Kraftvärmeprod!$B$1:$AH$479,MATCH(O$2,Kraftvärmeprod!$B$1:$AG$1,0),FALSE)/1,0)-IFERROR(VLOOKUP($B223,'Slutlig allokering kvv'!$B$2:$AC$462,MATCH(O$3,'Slutlig allokering kvv'!$B$1:$AJ$1,0),FALSE)/1,0)</f>
        <v>0</v>
      </c>
      <c r="P223">
        <f>IFERROR(VLOOKUP($B223,Kraftvärmeprod!$B$1:$AH$479,MATCH(P$2,Kraftvärmeprod!$B$1:$AG$1,0),FALSE)/1,0)-IFERROR(VLOOKUP($B223,'Slutlig allokering kvv'!$B$2:$AC$462,MATCH(P$3,'Slutlig allokering kvv'!$B$1:$AJ$1,0),FALSE)/1,0)</f>
        <v>0</v>
      </c>
      <c r="Q223">
        <f>IFERROR(VLOOKUP($B223,Kraftvärmeprod!$B$1:$AH$479,MATCH(Q$2,Kraftvärmeprod!$B$1:$AG$1,0),FALSE)/1,0)-IFERROR(VLOOKUP($B223,'Slutlig allokering kvv'!$B$2:$AC$462,MATCH(Q$3,'Slutlig allokering kvv'!$B$1:$AJ$1,0),FALSE)/1,0)</f>
        <v>0</v>
      </c>
      <c r="R223">
        <f>IFERROR(VLOOKUP($B223,Kraftvärmeprod!$B$1:$AH$479,MATCH(R$2,Kraftvärmeprod!$B$1:$AG$1,0),FALSE)/1,0)-IFERROR(VLOOKUP($B223,'Slutlig allokering kvv'!$B$2:$AC$462,MATCH(R$3,'Slutlig allokering kvv'!$B$1:$AJ$1,0),FALSE)/1,0)</f>
        <v>0</v>
      </c>
      <c r="S223">
        <f>IFERROR(VLOOKUP($B223,Kraftvärmeprod!$B$1:$AH$479,MATCH(S$2,Kraftvärmeprod!$B$1:$AG$1,0),FALSE)/1,0)-IFERROR(VLOOKUP($B223,'Slutlig allokering kvv'!$B$2:$AC$462,MATCH(S$3,'Slutlig allokering kvv'!$B$1:$AJ$1,0),FALSE)/1,0)</f>
        <v>0</v>
      </c>
      <c r="T223">
        <f>IFERROR(VLOOKUP($B223,Kraftvärmeprod!$B$1:$AH$479,MATCH(T$2,Kraftvärmeprod!$B$1:$AG$1,0),FALSE)/1,0)-IFERROR(VLOOKUP($B223,'Slutlig allokering kvv'!$B$2:$AC$462,MATCH(T$3,'Slutlig allokering kvv'!$B$1:$AJ$1,0),FALSE)/1,0)</f>
        <v>0</v>
      </c>
      <c r="U223">
        <f>IFERROR(VLOOKUP($B223,Kraftvärmeprod!$B$1:$AH$479,MATCH(U$2,Kraftvärmeprod!$B$1:$AG$1,0),FALSE)/1,0)-IFERROR(VLOOKUP($B223,'Slutlig allokering kvv'!$B$2:$AC$462,MATCH(U$3,'Slutlig allokering kvv'!$B$1:$AJ$1,0),FALSE)/1,0)</f>
        <v>0</v>
      </c>
      <c r="V223">
        <f>IFERROR(VLOOKUP($B223,Kraftvärmeprod!$B$1:$AH$479,MATCH(V$2,Kraftvärmeprod!$B$1:$AG$1,0),FALSE)/1,0)-IFERROR(VLOOKUP($B223,'Slutlig allokering kvv'!$B$2:$AC$462,MATCH(V$3,'Slutlig allokering kvv'!$B$1:$AJ$1,0),FALSE)/1,0)</f>
        <v>0</v>
      </c>
      <c r="W223">
        <f>IFERROR(VLOOKUP($B223,Kraftvärmeprod!$B$1:$AH$479,MATCH(W$2,Kraftvärmeprod!$B$1:$AG$1,0),FALSE)/1,0)-IFERROR(VLOOKUP($B223,'Slutlig allokering kvv'!$B$2:$AC$462,MATCH(W$3,'Slutlig allokering kvv'!$B$1:$AJ$1,0),FALSE)/1,0)</f>
        <v>0</v>
      </c>
      <c r="X223">
        <f>IFERROR(VLOOKUP($B223,Kraftvärmeprod!$B$1:$AH$479,MATCH(X$2,Kraftvärmeprod!$B$1:$AG$1,0),FALSE)/1,0)-IFERROR(VLOOKUP($B223,'Slutlig allokering kvv'!$B$2:$AC$462,MATCH(X$3,'Slutlig allokering kvv'!$B$1:$AJ$1,0),FALSE)/1,0)</f>
        <v>0</v>
      </c>
      <c r="Y223">
        <f>IFERROR(VLOOKUP($B223,Kraftvärmeprod!$B$1:$AH$479,MATCH(Y$2,Kraftvärmeprod!$B$1:$AG$1,0),FALSE)/1,0)-IFERROR(VLOOKUP($B223,'Slutlig allokering kvv'!$B$2:$AC$462,MATCH(Y$3,'Slutlig allokering kvv'!$B$1:$AJ$1,0),FALSE)/1,0)</f>
        <v>0</v>
      </c>
      <c r="Z223">
        <f>IFERROR(VLOOKUP($B223,Kraftvärmeprod!$B$1:$AH$479,MATCH(Z$2,Kraftvärmeprod!$B$1:$AG$1,0),FALSE)/1,0)-IFERROR(VLOOKUP($B223,'Slutlig allokering kvv'!$B$2:$AC$462,MATCH(Z$3,'Slutlig allokering kvv'!$B$1:$AJ$1,0),FALSE)/1,0)</f>
        <v>0</v>
      </c>
      <c r="AA223">
        <f>IFERROR(VLOOKUP($B223,Kraftvärmeprod!$B$1:$AH$479,MATCH(AA$2,Kraftvärmeprod!$B$1:$AG$1,0),FALSE)/1,0)-IFERROR(VLOOKUP($B223,'Slutlig allokering kvv'!$B$2:$AC$462,MATCH(AA$3,'Slutlig allokering kvv'!$B$1:$AJ$1,0),FALSE)/1,0)</f>
        <v>0</v>
      </c>
      <c r="AB223">
        <f>IFERROR(VLOOKUP($B223,Kraftvärmeprod!$B$1:$AH$479,MATCH(AB$2,Kraftvärmeprod!$B$1:$AG$1,0),FALSE)/1,0)-IFERROR(VLOOKUP($B223,'Slutlig allokering kvv'!$B$2:$AC$462,MATCH(AB$3,'Slutlig allokering kvv'!$B$1:$AJ$1,0),FALSE)/1,0)</f>
        <v>0</v>
      </c>
      <c r="AE223">
        <f t="shared" si="6"/>
        <v>0</v>
      </c>
      <c r="AG223">
        <f>IFERROR(VLOOKUP(B223,'Slutlig allokering kvv'!$B$2:$AJ$462,MATCH("Summa justerad allokerad tillförd energi (utan hjälpel och rökgaskondensering):",'Slutlig allokering kvv'!$B$1:$AK$1,0),FALSE)/1,"")</f>
        <v>0</v>
      </c>
      <c r="AI223" s="23" t="str">
        <f>IFERROR(1-VLOOKUP(B223,'Slutlig allokering kvv'!$B$2:$AJ$462,MATCH("Andel av bränsle i kvv som allokerats till värme, exklusive rökgaskondensering och hjälpel",'Slutlig allokering kvv'!$B$1:$AK$1,0),FALSE),"")</f>
        <v/>
      </c>
      <c r="AK223" s="23" t="str">
        <f t="shared" si="7"/>
        <v/>
      </c>
    </row>
    <row r="224" spans="1:37" x14ac:dyDescent="0.25">
      <c r="A224" s="2" t="s">
        <v>322</v>
      </c>
      <c r="B224" s="2" t="s">
        <v>324</v>
      </c>
      <c r="C224" s="2" t="str">
        <f>IFERROR(VLOOKUP($B224,Kraftvärmeprod!$B$1:$AH$479,MATCH(C$3,Kraftvärmeprod!$B$1:$AG$1,0),FALSE)/1,"")</f>
        <v/>
      </c>
      <c r="D224" s="2" t="str">
        <f>IFERROR(VLOOKUP($B224,Kraftvärmeprod!$B$1:$AH$479,MATCH(D$3,Kraftvärmeprod!$B$1:$AG$1,0),FALSE)/1,"")</f>
        <v/>
      </c>
      <c r="E224">
        <f>IFERROR(VLOOKUP($B224,Kraftvärmeprod!$B$1:$AH$479,MATCH(E$2,Kraftvärmeprod!$B$1:$AG$1,0),FALSE)/1,0)-IFERROR(VLOOKUP($B224,'Slutlig allokering kvv'!$B$2:$AC$462,MATCH(E$3,'Slutlig allokering kvv'!$B$1:$AJ$1,0),FALSE)/1,0)</f>
        <v>0</v>
      </c>
      <c r="F224">
        <f>IFERROR(VLOOKUP($B224,Kraftvärmeprod!$B$1:$AH$479,MATCH(F$2,Kraftvärmeprod!$B$1:$AG$1,0),FALSE)/1,0)-IFERROR(VLOOKUP($B224,'Slutlig allokering kvv'!$B$2:$AC$462,MATCH(F$3,'Slutlig allokering kvv'!$B$1:$AJ$1,0),FALSE)/1,0)</f>
        <v>0</v>
      </c>
      <c r="G224">
        <f>IFERROR(VLOOKUP($B224,Kraftvärmeprod!$B$1:$AH$479,MATCH(G$2,Kraftvärmeprod!$B$1:$AG$1,0),FALSE)/1,0)-IFERROR(VLOOKUP($B224,'Slutlig allokering kvv'!$B$2:$AC$462,MATCH(G$3,'Slutlig allokering kvv'!$B$1:$AJ$1,0),FALSE)/1,0)</f>
        <v>0</v>
      </c>
      <c r="H224">
        <f>IFERROR(VLOOKUP($B224,Kraftvärmeprod!$B$1:$AH$479,MATCH(H$2,Kraftvärmeprod!$B$1:$AG$1,0),FALSE)/1,0)-IFERROR(VLOOKUP($B224,'Slutlig allokering kvv'!$B$2:$AC$462,MATCH(H$3,'Slutlig allokering kvv'!$B$1:$AJ$1,0),FALSE)/1,0)</f>
        <v>0</v>
      </c>
      <c r="I224">
        <f>IFERROR(VLOOKUP($B224,Kraftvärmeprod!$B$1:$AH$479,MATCH(I$2,Kraftvärmeprod!$B$1:$AG$1,0),FALSE)/1,0)-IFERROR(VLOOKUP($B224,'Slutlig allokering kvv'!$B$2:$AC$462,MATCH(I$3,'Slutlig allokering kvv'!$B$1:$AJ$1,0),FALSE)/1,0)</f>
        <v>0</v>
      </c>
      <c r="J224">
        <f>IFERROR(VLOOKUP($B224,Kraftvärmeprod!$B$1:$AH$479,MATCH(J$2,Kraftvärmeprod!$B$1:$AG$1,0),FALSE)/1,0)-IFERROR(VLOOKUP($B224,'Slutlig allokering kvv'!$B$2:$AC$462,MATCH(J$3,'Slutlig allokering kvv'!$B$1:$AJ$1,0),FALSE)/1,0)</f>
        <v>0</v>
      </c>
      <c r="K224">
        <f>IFERROR(VLOOKUP($B224,Kraftvärmeprod!$B$1:$AH$479,MATCH(K$2,Kraftvärmeprod!$B$1:$AG$1,0),FALSE)/1,0)-IFERROR(VLOOKUP($B224,'Slutlig allokering kvv'!$B$2:$AC$462,MATCH(K$3,'Slutlig allokering kvv'!$B$1:$AJ$1,0),FALSE)/1,0)</f>
        <v>0</v>
      </c>
      <c r="L224">
        <f>IFERROR(VLOOKUP($B224,Kraftvärmeprod!$B$1:$AH$479,MATCH(L$2,Kraftvärmeprod!$B$1:$AG$1,0),FALSE)/1,0)-IFERROR(VLOOKUP($B224,'Slutlig allokering kvv'!$B$2:$AC$462,MATCH(L$3,'Slutlig allokering kvv'!$B$1:$AJ$1,0),FALSE)/1,0)</f>
        <v>0</v>
      </c>
      <c r="M224" s="40">
        <f>IFERROR(VLOOKUP($B224,Miljö!$B$1:$S$477,MATCH(M$2,Miljö!$B$1:$X$1,0),FALSE)/1,0)-IFERROR(VLOOKUP($B224,'Slutlig allokering kvv'!$B$2:$AC$462,MATCH(M$3,'Slutlig allokering kvv'!$B$1:$AJ$1,0),FALSE)/1,0)</f>
        <v>0</v>
      </c>
      <c r="N224">
        <f>IFERROR(VLOOKUP($B224,Kraftvärmeprod!$B$1:$AH$479,MATCH(N$2,Kraftvärmeprod!$B$1:$AG$1,0),FALSE)/1,0)-IFERROR(VLOOKUP($B224,'Slutlig allokering kvv'!$B$2:$AC$462,MATCH(N$3,'Slutlig allokering kvv'!$B$1:$AJ$1,0),FALSE)/1,0)</f>
        <v>0</v>
      </c>
      <c r="O224">
        <f>IFERROR(VLOOKUP($B224,Kraftvärmeprod!$B$1:$AH$479,MATCH(O$2,Kraftvärmeprod!$B$1:$AG$1,0),FALSE)/1,0)-IFERROR(VLOOKUP($B224,'Slutlig allokering kvv'!$B$2:$AC$462,MATCH(O$3,'Slutlig allokering kvv'!$B$1:$AJ$1,0),FALSE)/1,0)</f>
        <v>0</v>
      </c>
      <c r="P224">
        <f>IFERROR(VLOOKUP($B224,Kraftvärmeprod!$B$1:$AH$479,MATCH(P$2,Kraftvärmeprod!$B$1:$AG$1,0),FALSE)/1,0)-IFERROR(VLOOKUP($B224,'Slutlig allokering kvv'!$B$2:$AC$462,MATCH(P$3,'Slutlig allokering kvv'!$B$1:$AJ$1,0),FALSE)/1,0)</f>
        <v>0</v>
      </c>
      <c r="Q224">
        <f>IFERROR(VLOOKUP($B224,Kraftvärmeprod!$B$1:$AH$479,MATCH(Q$2,Kraftvärmeprod!$B$1:$AG$1,0),FALSE)/1,0)-IFERROR(VLOOKUP($B224,'Slutlig allokering kvv'!$B$2:$AC$462,MATCH(Q$3,'Slutlig allokering kvv'!$B$1:$AJ$1,0),FALSE)/1,0)</f>
        <v>0</v>
      </c>
      <c r="R224">
        <f>IFERROR(VLOOKUP($B224,Kraftvärmeprod!$B$1:$AH$479,MATCH(R$2,Kraftvärmeprod!$B$1:$AG$1,0),FALSE)/1,0)-IFERROR(VLOOKUP($B224,'Slutlig allokering kvv'!$B$2:$AC$462,MATCH(R$3,'Slutlig allokering kvv'!$B$1:$AJ$1,0),FALSE)/1,0)</f>
        <v>0</v>
      </c>
      <c r="S224">
        <f>IFERROR(VLOOKUP($B224,Kraftvärmeprod!$B$1:$AH$479,MATCH(S$2,Kraftvärmeprod!$B$1:$AG$1,0),FALSE)/1,0)-IFERROR(VLOOKUP($B224,'Slutlig allokering kvv'!$B$2:$AC$462,MATCH(S$3,'Slutlig allokering kvv'!$B$1:$AJ$1,0),FALSE)/1,0)</f>
        <v>0</v>
      </c>
      <c r="T224">
        <f>IFERROR(VLOOKUP($B224,Kraftvärmeprod!$B$1:$AH$479,MATCH(T$2,Kraftvärmeprod!$B$1:$AG$1,0),FALSE)/1,0)-IFERROR(VLOOKUP($B224,'Slutlig allokering kvv'!$B$2:$AC$462,MATCH(T$3,'Slutlig allokering kvv'!$B$1:$AJ$1,0),FALSE)/1,0)</f>
        <v>0</v>
      </c>
      <c r="U224">
        <f>IFERROR(VLOOKUP($B224,Kraftvärmeprod!$B$1:$AH$479,MATCH(U$2,Kraftvärmeprod!$B$1:$AG$1,0),FALSE)/1,0)-IFERROR(VLOOKUP($B224,'Slutlig allokering kvv'!$B$2:$AC$462,MATCH(U$3,'Slutlig allokering kvv'!$B$1:$AJ$1,0),FALSE)/1,0)</f>
        <v>0</v>
      </c>
      <c r="V224">
        <f>IFERROR(VLOOKUP($B224,Kraftvärmeprod!$B$1:$AH$479,MATCH(V$2,Kraftvärmeprod!$B$1:$AG$1,0),FALSE)/1,0)-IFERROR(VLOOKUP($B224,'Slutlig allokering kvv'!$B$2:$AC$462,MATCH(V$3,'Slutlig allokering kvv'!$B$1:$AJ$1,0),FALSE)/1,0)</f>
        <v>0</v>
      </c>
      <c r="W224">
        <f>IFERROR(VLOOKUP($B224,Kraftvärmeprod!$B$1:$AH$479,MATCH(W$2,Kraftvärmeprod!$B$1:$AG$1,0),FALSE)/1,0)-IFERROR(VLOOKUP($B224,'Slutlig allokering kvv'!$B$2:$AC$462,MATCH(W$3,'Slutlig allokering kvv'!$B$1:$AJ$1,0),FALSE)/1,0)</f>
        <v>0</v>
      </c>
      <c r="X224">
        <f>IFERROR(VLOOKUP($B224,Kraftvärmeprod!$B$1:$AH$479,MATCH(X$2,Kraftvärmeprod!$B$1:$AG$1,0),FALSE)/1,0)-IFERROR(VLOOKUP($B224,'Slutlig allokering kvv'!$B$2:$AC$462,MATCH(X$3,'Slutlig allokering kvv'!$B$1:$AJ$1,0),FALSE)/1,0)</f>
        <v>0</v>
      </c>
      <c r="Y224">
        <f>IFERROR(VLOOKUP($B224,Kraftvärmeprod!$B$1:$AH$479,MATCH(Y$2,Kraftvärmeprod!$B$1:$AG$1,0),FALSE)/1,0)-IFERROR(VLOOKUP($B224,'Slutlig allokering kvv'!$B$2:$AC$462,MATCH(Y$3,'Slutlig allokering kvv'!$B$1:$AJ$1,0),FALSE)/1,0)</f>
        <v>0</v>
      </c>
      <c r="Z224">
        <f>IFERROR(VLOOKUP($B224,Kraftvärmeprod!$B$1:$AH$479,MATCH(Z$2,Kraftvärmeprod!$B$1:$AG$1,0),FALSE)/1,0)-IFERROR(VLOOKUP($B224,'Slutlig allokering kvv'!$B$2:$AC$462,MATCH(Z$3,'Slutlig allokering kvv'!$B$1:$AJ$1,0),FALSE)/1,0)</f>
        <v>0</v>
      </c>
      <c r="AA224">
        <f>IFERROR(VLOOKUP($B224,Kraftvärmeprod!$B$1:$AH$479,MATCH(AA$2,Kraftvärmeprod!$B$1:$AG$1,0),FALSE)/1,0)-IFERROR(VLOOKUP($B224,'Slutlig allokering kvv'!$B$2:$AC$462,MATCH(AA$3,'Slutlig allokering kvv'!$B$1:$AJ$1,0),FALSE)/1,0)</f>
        <v>0</v>
      </c>
      <c r="AB224">
        <f>IFERROR(VLOOKUP($B224,Kraftvärmeprod!$B$1:$AH$479,MATCH(AB$2,Kraftvärmeprod!$B$1:$AG$1,0),FALSE)/1,0)-IFERROR(VLOOKUP($B224,'Slutlig allokering kvv'!$B$2:$AC$462,MATCH(AB$3,'Slutlig allokering kvv'!$B$1:$AJ$1,0),FALSE)/1,0)</f>
        <v>0</v>
      </c>
      <c r="AE224">
        <f t="shared" si="6"/>
        <v>0</v>
      </c>
      <c r="AG224">
        <f>IFERROR(VLOOKUP(B224,'Slutlig allokering kvv'!$B$2:$AJ$462,MATCH("Summa justerad allokerad tillförd energi (utan hjälpel och rökgaskondensering):",'Slutlig allokering kvv'!$B$1:$AK$1,0),FALSE)/1,"")</f>
        <v>0</v>
      </c>
      <c r="AI224" s="23" t="str">
        <f>IFERROR(1-VLOOKUP(B224,'Slutlig allokering kvv'!$B$2:$AJ$462,MATCH("Andel av bränsle i kvv som allokerats till värme, exklusive rökgaskondensering och hjälpel",'Slutlig allokering kvv'!$B$1:$AK$1,0),FALSE),"")</f>
        <v/>
      </c>
      <c r="AK224" s="23" t="str">
        <f t="shared" si="7"/>
        <v/>
      </c>
    </row>
    <row r="225" spans="1:37" x14ac:dyDescent="0.25">
      <c r="A225" s="2" t="s">
        <v>322</v>
      </c>
      <c r="B225" s="2" t="s">
        <v>325</v>
      </c>
      <c r="C225" s="2" t="str">
        <f>IFERROR(VLOOKUP($B225,Kraftvärmeprod!$B$1:$AH$479,MATCH(C$3,Kraftvärmeprod!$B$1:$AG$1,0),FALSE)/1,"")</f>
        <v/>
      </c>
      <c r="D225" s="2" t="str">
        <f>IFERROR(VLOOKUP($B225,Kraftvärmeprod!$B$1:$AH$479,MATCH(D$3,Kraftvärmeprod!$B$1:$AG$1,0),FALSE)/1,"")</f>
        <v/>
      </c>
      <c r="E225">
        <f>IFERROR(VLOOKUP($B225,Kraftvärmeprod!$B$1:$AH$479,MATCH(E$2,Kraftvärmeprod!$B$1:$AG$1,0),FALSE)/1,0)-IFERROR(VLOOKUP($B225,'Slutlig allokering kvv'!$B$2:$AC$462,MATCH(E$3,'Slutlig allokering kvv'!$B$1:$AJ$1,0),FALSE)/1,0)</f>
        <v>0</v>
      </c>
      <c r="F225">
        <f>IFERROR(VLOOKUP($B225,Kraftvärmeprod!$B$1:$AH$479,MATCH(F$2,Kraftvärmeprod!$B$1:$AG$1,0),FALSE)/1,0)-IFERROR(VLOOKUP($B225,'Slutlig allokering kvv'!$B$2:$AC$462,MATCH(F$3,'Slutlig allokering kvv'!$B$1:$AJ$1,0),FALSE)/1,0)</f>
        <v>0</v>
      </c>
      <c r="G225">
        <f>IFERROR(VLOOKUP($B225,Kraftvärmeprod!$B$1:$AH$479,MATCH(G$2,Kraftvärmeprod!$B$1:$AG$1,0),FALSE)/1,0)-IFERROR(VLOOKUP($B225,'Slutlig allokering kvv'!$B$2:$AC$462,MATCH(G$3,'Slutlig allokering kvv'!$B$1:$AJ$1,0),FALSE)/1,0)</f>
        <v>0</v>
      </c>
      <c r="H225">
        <f>IFERROR(VLOOKUP($B225,Kraftvärmeprod!$B$1:$AH$479,MATCH(H$2,Kraftvärmeprod!$B$1:$AG$1,0),FALSE)/1,0)-IFERROR(VLOOKUP($B225,'Slutlig allokering kvv'!$B$2:$AC$462,MATCH(H$3,'Slutlig allokering kvv'!$B$1:$AJ$1,0),FALSE)/1,0)</f>
        <v>0</v>
      </c>
      <c r="I225">
        <f>IFERROR(VLOOKUP($B225,Kraftvärmeprod!$B$1:$AH$479,MATCH(I$2,Kraftvärmeprod!$B$1:$AG$1,0),FALSE)/1,0)-IFERROR(VLOOKUP($B225,'Slutlig allokering kvv'!$B$2:$AC$462,MATCH(I$3,'Slutlig allokering kvv'!$B$1:$AJ$1,0),FALSE)/1,0)</f>
        <v>0</v>
      </c>
      <c r="J225">
        <f>IFERROR(VLOOKUP($B225,Kraftvärmeprod!$B$1:$AH$479,MATCH(J$2,Kraftvärmeprod!$B$1:$AG$1,0),FALSE)/1,0)-IFERROR(VLOOKUP($B225,'Slutlig allokering kvv'!$B$2:$AC$462,MATCH(J$3,'Slutlig allokering kvv'!$B$1:$AJ$1,0),FALSE)/1,0)</f>
        <v>0</v>
      </c>
      <c r="K225">
        <f>IFERROR(VLOOKUP($B225,Kraftvärmeprod!$B$1:$AH$479,MATCH(K$2,Kraftvärmeprod!$B$1:$AG$1,0),FALSE)/1,0)-IFERROR(VLOOKUP($B225,'Slutlig allokering kvv'!$B$2:$AC$462,MATCH(K$3,'Slutlig allokering kvv'!$B$1:$AJ$1,0),FALSE)/1,0)</f>
        <v>0</v>
      </c>
      <c r="L225">
        <f>IFERROR(VLOOKUP($B225,Kraftvärmeprod!$B$1:$AH$479,MATCH(L$2,Kraftvärmeprod!$B$1:$AG$1,0),FALSE)/1,0)-IFERROR(VLOOKUP($B225,'Slutlig allokering kvv'!$B$2:$AC$462,MATCH(L$3,'Slutlig allokering kvv'!$B$1:$AJ$1,0),FALSE)/1,0)</f>
        <v>0</v>
      </c>
      <c r="M225" s="40">
        <f>IFERROR(VLOOKUP($B225,Miljö!$B$1:$S$477,MATCH(M$2,Miljö!$B$1:$X$1,0),FALSE)/1,0)-IFERROR(VLOOKUP($B225,'Slutlig allokering kvv'!$B$2:$AC$462,MATCH(M$3,'Slutlig allokering kvv'!$B$1:$AJ$1,0),FALSE)/1,0)</f>
        <v>0</v>
      </c>
      <c r="N225">
        <f>IFERROR(VLOOKUP($B225,Kraftvärmeprod!$B$1:$AH$479,MATCH(N$2,Kraftvärmeprod!$B$1:$AG$1,0),FALSE)/1,0)-IFERROR(VLOOKUP($B225,'Slutlig allokering kvv'!$B$2:$AC$462,MATCH(N$3,'Slutlig allokering kvv'!$B$1:$AJ$1,0),FALSE)/1,0)</f>
        <v>0</v>
      </c>
      <c r="O225">
        <f>IFERROR(VLOOKUP($B225,Kraftvärmeprod!$B$1:$AH$479,MATCH(O$2,Kraftvärmeprod!$B$1:$AG$1,0),FALSE)/1,0)-IFERROR(VLOOKUP($B225,'Slutlig allokering kvv'!$B$2:$AC$462,MATCH(O$3,'Slutlig allokering kvv'!$B$1:$AJ$1,0),FALSE)/1,0)</f>
        <v>0</v>
      </c>
      <c r="P225">
        <f>IFERROR(VLOOKUP($B225,Kraftvärmeprod!$B$1:$AH$479,MATCH(P$2,Kraftvärmeprod!$B$1:$AG$1,0),FALSE)/1,0)-IFERROR(VLOOKUP($B225,'Slutlig allokering kvv'!$B$2:$AC$462,MATCH(P$3,'Slutlig allokering kvv'!$B$1:$AJ$1,0),FALSE)/1,0)</f>
        <v>0</v>
      </c>
      <c r="Q225">
        <f>IFERROR(VLOOKUP($B225,Kraftvärmeprod!$B$1:$AH$479,MATCH(Q$2,Kraftvärmeprod!$B$1:$AG$1,0),FALSE)/1,0)-IFERROR(VLOOKUP($B225,'Slutlig allokering kvv'!$B$2:$AC$462,MATCH(Q$3,'Slutlig allokering kvv'!$B$1:$AJ$1,0),FALSE)/1,0)</f>
        <v>0</v>
      </c>
      <c r="R225">
        <f>IFERROR(VLOOKUP($B225,Kraftvärmeprod!$B$1:$AH$479,MATCH(R$2,Kraftvärmeprod!$B$1:$AG$1,0),FALSE)/1,0)-IFERROR(VLOOKUP($B225,'Slutlig allokering kvv'!$B$2:$AC$462,MATCH(R$3,'Slutlig allokering kvv'!$B$1:$AJ$1,0),FALSE)/1,0)</f>
        <v>0</v>
      </c>
      <c r="S225">
        <f>IFERROR(VLOOKUP($B225,Kraftvärmeprod!$B$1:$AH$479,MATCH(S$2,Kraftvärmeprod!$B$1:$AG$1,0),FALSE)/1,0)-IFERROR(VLOOKUP($B225,'Slutlig allokering kvv'!$B$2:$AC$462,MATCH(S$3,'Slutlig allokering kvv'!$B$1:$AJ$1,0),FALSE)/1,0)</f>
        <v>0</v>
      </c>
      <c r="T225">
        <f>IFERROR(VLOOKUP($B225,Kraftvärmeprod!$B$1:$AH$479,MATCH(T$2,Kraftvärmeprod!$B$1:$AG$1,0),FALSE)/1,0)-IFERROR(VLOOKUP($B225,'Slutlig allokering kvv'!$B$2:$AC$462,MATCH(T$3,'Slutlig allokering kvv'!$B$1:$AJ$1,0),FALSE)/1,0)</f>
        <v>0</v>
      </c>
      <c r="U225">
        <f>IFERROR(VLOOKUP($B225,Kraftvärmeprod!$B$1:$AH$479,MATCH(U$2,Kraftvärmeprod!$B$1:$AG$1,0),FALSE)/1,0)-IFERROR(VLOOKUP($B225,'Slutlig allokering kvv'!$B$2:$AC$462,MATCH(U$3,'Slutlig allokering kvv'!$B$1:$AJ$1,0),FALSE)/1,0)</f>
        <v>0</v>
      </c>
      <c r="V225">
        <f>IFERROR(VLOOKUP($B225,Kraftvärmeprod!$B$1:$AH$479,MATCH(V$2,Kraftvärmeprod!$B$1:$AG$1,0),FALSE)/1,0)-IFERROR(VLOOKUP($B225,'Slutlig allokering kvv'!$B$2:$AC$462,MATCH(V$3,'Slutlig allokering kvv'!$B$1:$AJ$1,0),FALSE)/1,0)</f>
        <v>0</v>
      </c>
      <c r="W225">
        <f>IFERROR(VLOOKUP($B225,Kraftvärmeprod!$B$1:$AH$479,MATCH(W$2,Kraftvärmeprod!$B$1:$AG$1,0),FALSE)/1,0)-IFERROR(VLOOKUP($B225,'Slutlig allokering kvv'!$B$2:$AC$462,MATCH(W$3,'Slutlig allokering kvv'!$B$1:$AJ$1,0),FALSE)/1,0)</f>
        <v>0</v>
      </c>
      <c r="X225">
        <f>IFERROR(VLOOKUP($B225,Kraftvärmeprod!$B$1:$AH$479,MATCH(X$2,Kraftvärmeprod!$B$1:$AG$1,0),FALSE)/1,0)-IFERROR(VLOOKUP($B225,'Slutlig allokering kvv'!$B$2:$AC$462,MATCH(X$3,'Slutlig allokering kvv'!$B$1:$AJ$1,0),FALSE)/1,0)</f>
        <v>0</v>
      </c>
      <c r="Y225">
        <f>IFERROR(VLOOKUP($B225,Kraftvärmeprod!$B$1:$AH$479,MATCH(Y$2,Kraftvärmeprod!$B$1:$AG$1,0),FALSE)/1,0)-IFERROR(VLOOKUP($B225,'Slutlig allokering kvv'!$B$2:$AC$462,MATCH(Y$3,'Slutlig allokering kvv'!$B$1:$AJ$1,0),FALSE)/1,0)</f>
        <v>0</v>
      </c>
      <c r="Z225">
        <f>IFERROR(VLOOKUP($B225,Kraftvärmeprod!$B$1:$AH$479,MATCH(Z$2,Kraftvärmeprod!$B$1:$AG$1,0),FALSE)/1,0)-IFERROR(VLOOKUP($B225,'Slutlig allokering kvv'!$B$2:$AC$462,MATCH(Z$3,'Slutlig allokering kvv'!$B$1:$AJ$1,0),FALSE)/1,0)</f>
        <v>0</v>
      </c>
      <c r="AA225">
        <f>IFERROR(VLOOKUP($B225,Kraftvärmeprod!$B$1:$AH$479,MATCH(AA$2,Kraftvärmeprod!$B$1:$AG$1,0),FALSE)/1,0)-IFERROR(VLOOKUP($B225,'Slutlig allokering kvv'!$B$2:$AC$462,MATCH(AA$3,'Slutlig allokering kvv'!$B$1:$AJ$1,0),FALSE)/1,0)</f>
        <v>0</v>
      </c>
      <c r="AB225">
        <f>IFERROR(VLOOKUP($B225,Kraftvärmeprod!$B$1:$AH$479,MATCH(AB$2,Kraftvärmeprod!$B$1:$AG$1,0),FALSE)/1,0)-IFERROR(VLOOKUP($B225,'Slutlig allokering kvv'!$B$2:$AC$462,MATCH(AB$3,'Slutlig allokering kvv'!$B$1:$AJ$1,0),FALSE)/1,0)</f>
        <v>0</v>
      </c>
      <c r="AE225">
        <f t="shared" si="6"/>
        <v>0</v>
      </c>
      <c r="AG225">
        <f>IFERROR(VLOOKUP(B225,'Slutlig allokering kvv'!$B$2:$AJ$462,MATCH("Summa justerad allokerad tillförd energi (utan hjälpel och rökgaskondensering):",'Slutlig allokering kvv'!$B$1:$AK$1,0),FALSE)/1,"")</f>
        <v>0</v>
      </c>
      <c r="AI225" s="23" t="str">
        <f>IFERROR(1-VLOOKUP(B225,'Slutlig allokering kvv'!$B$2:$AJ$462,MATCH("Andel av bränsle i kvv som allokerats till värme, exklusive rökgaskondensering och hjälpel",'Slutlig allokering kvv'!$B$1:$AK$1,0),FALSE),"")</f>
        <v/>
      </c>
      <c r="AK225" s="23" t="str">
        <f t="shared" si="7"/>
        <v/>
      </c>
    </row>
    <row r="226" spans="1:37" x14ac:dyDescent="0.25">
      <c r="A226" s="2" t="s">
        <v>322</v>
      </c>
      <c r="B226" s="2" t="s">
        <v>326</v>
      </c>
      <c r="C226" s="2" t="str">
        <f>IFERROR(VLOOKUP($B226,Kraftvärmeprod!$B$1:$AH$479,MATCH(C$3,Kraftvärmeprod!$B$1:$AG$1,0),FALSE)/1,"")</f>
        <v/>
      </c>
      <c r="D226" s="2" t="str">
        <f>IFERROR(VLOOKUP($B226,Kraftvärmeprod!$B$1:$AH$479,MATCH(D$3,Kraftvärmeprod!$B$1:$AG$1,0),FALSE)/1,"")</f>
        <v/>
      </c>
      <c r="E226">
        <f>IFERROR(VLOOKUP($B226,Kraftvärmeprod!$B$1:$AH$479,MATCH(E$2,Kraftvärmeprod!$B$1:$AG$1,0),FALSE)/1,0)-IFERROR(VLOOKUP($B226,'Slutlig allokering kvv'!$B$2:$AC$462,MATCH(E$3,'Slutlig allokering kvv'!$B$1:$AJ$1,0),FALSE)/1,0)</f>
        <v>0</v>
      </c>
      <c r="F226">
        <f>IFERROR(VLOOKUP($B226,Kraftvärmeprod!$B$1:$AH$479,MATCH(F$2,Kraftvärmeprod!$B$1:$AG$1,0),FALSE)/1,0)-IFERROR(VLOOKUP($B226,'Slutlig allokering kvv'!$B$2:$AC$462,MATCH(F$3,'Slutlig allokering kvv'!$B$1:$AJ$1,0),FALSE)/1,0)</f>
        <v>0</v>
      </c>
      <c r="G226">
        <f>IFERROR(VLOOKUP($B226,Kraftvärmeprod!$B$1:$AH$479,MATCH(G$2,Kraftvärmeprod!$B$1:$AG$1,0),FALSE)/1,0)-IFERROR(VLOOKUP($B226,'Slutlig allokering kvv'!$B$2:$AC$462,MATCH(G$3,'Slutlig allokering kvv'!$B$1:$AJ$1,0),FALSE)/1,0)</f>
        <v>0</v>
      </c>
      <c r="H226">
        <f>IFERROR(VLOOKUP($B226,Kraftvärmeprod!$B$1:$AH$479,MATCH(H$2,Kraftvärmeprod!$B$1:$AG$1,0),FALSE)/1,0)-IFERROR(VLOOKUP($B226,'Slutlig allokering kvv'!$B$2:$AC$462,MATCH(H$3,'Slutlig allokering kvv'!$B$1:$AJ$1,0),FALSE)/1,0)</f>
        <v>0</v>
      </c>
      <c r="I226">
        <f>IFERROR(VLOOKUP($B226,Kraftvärmeprod!$B$1:$AH$479,MATCH(I$2,Kraftvärmeprod!$B$1:$AG$1,0),FALSE)/1,0)-IFERROR(VLOOKUP($B226,'Slutlig allokering kvv'!$B$2:$AC$462,MATCH(I$3,'Slutlig allokering kvv'!$B$1:$AJ$1,0),FALSE)/1,0)</f>
        <v>0</v>
      </c>
      <c r="J226">
        <f>IFERROR(VLOOKUP($B226,Kraftvärmeprod!$B$1:$AH$479,MATCH(J$2,Kraftvärmeprod!$B$1:$AG$1,0),FALSE)/1,0)-IFERROR(VLOOKUP($B226,'Slutlig allokering kvv'!$B$2:$AC$462,MATCH(J$3,'Slutlig allokering kvv'!$B$1:$AJ$1,0),FALSE)/1,0)</f>
        <v>0</v>
      </c>
      <c r="K226">
        <f>IFERROR(VLOOKUP($B226,Kraftvärmeprod!$B$1:$AH$479,MATCH(K$2,Kraftvärmeprod!$B$1:$AG$1,0),FALSE)/1,0)-IFERROR(VLOOKUP($B226,'Slutlig allokering kvv'!$B$2:$AC$462,MATCH(K$3,'Slutlig allokering kvv'!$B$1:$AJ$1,0),FALSE)/1,0)</f>
        <v>0</v>
      </c>
      <c r="L226">
        <f>IFERROR(VLOOKUP($B226,Kraftvärmeprod!$B$1:$AH$479,MATCH(L$2,Kraftvärmeprod!$B$1:$AG$1,0),FALSE)/1,0)-IFERROR(VLOOKUP($B226,'Slutlig allokering kvv'!$B$2:$AC$462,MATCH(L$3,'Slutlig allokering kvv'!$B$1:$AJ$1,0),FALSE)/1,0)</f>
        <v>0</v>
      </c>
      <c r="M226" s="40">
        <f>IFERROR(VLOOKUP($B226,Miljö!$B$1:$S$477,MATCH(M$2,Miljö!$B$1:$X$1,0),FALSE)/1,0)-IFERROR(VLOOKUP($B226,'Slutlig allokering kvv'!$B$2:$AC$462,MATCH(M$3,'Slutlig allokering kvv'!$B$1:$AJ$1,0),FALSE)/1,0)</f>
        <v>0</v>
      </c>
      <c r="N226">
        <f>IFERROR(VLOOKUP($B226,Kraftvärmeprod!$B$1:$AH$479,MATCH(N$2,Kraftvärmeprod!$B$1:$AG$1,0),FALSE)/1,0)-IFERROR(VLOOKUP($B226,'Slutlig allokering kvv'!$B$2:$AC$462,MATCH(N$3,'Slutlig allokering kvv'!$B$1:$AJ$1,0),FALSE)/1,0)</f>
        <v>0</v>
      </c>
      <c r="O226">
        <f>IFERROR(VLOOKUP($B226,Kraftvärmeprod!$B$1:$AH$479,MATCH(O$2,Kraftvärmeprod!$B$1:$AG$1,0),FALSE)/1,0)-IFERROR(VLOOKUP($B226,'Slutlig allokering kvv'!$B$2:$AC$462,MATCH(O$3,'Slutlig allokering kvv'!$B$1:$AJ$1,0),FALSE)/1,0)</f>
        <v>0</v>
      </c>
      <c r="P226">
        <f>IFERROR(VLOOKUP($B226,Kraftvärmeprod!$B$1:$AH$479,MATCH(P$2,Kraftvärmeprod!$B$1:$AG$1,0),FALSE)/1,0)-IFERROR(VLOOKUP($B226,'Slutlig allokering kvv'!$B$2:$AC$462,MATCH(P$3,'Slutlig allokering kvv'!$B$1:$AJ$1,0),FALSE)/1,0)</f>
        <v>0</v>
      </c>
      <c r="Q226">
        <f>IFERROR(VLOOKUP($B226,Kraftvärmeprod!$B$1:$AH$479,MATCH(Q$2,Kraftvärmeprod!$B$1:$AG$1,0),FALSE)/1,0)-IFERROR(VLOOKUP($B226,'Slutlig allokering kvv'!$B$2:$AC$462,MATCH(Q$3,'Slutlig allokering kvv'!$B$1:$AJ$1,0),FALSE)/1,0)</f>
        <v>0</v>
      </c>
      <c r="R226">
        <f>IFERROR(VLOOKUP($B226,Kraftvärmeprod!$B$1:$AH$479,MATCH(R$2,Kraftvärmeprod!$B$1:$AG$1,0),FALSE)/1,0)-IFERROR(VLOOKUP($B226,'Slutlig allokering kvv'!$B$2:$AC$462,MATCH(R$3,'Slutlig allokering kvv'!$B$1:$AJ$1,0),FALSE)/1,0)</f>
        <v>0</v>
      </c>
      <c r="S226">
        <f>IFERROR(VLOOKUP($B226,Kraftvärmeprod!$B$1:$AH$479,MATCH(S$2,Kraftvärmeprod!$B$1:$AG$1,0),FALSE)/1,0)-IFERROR(VLOOKUP($B226,'Slutlig allokering kvv'!$B$2:$AC$462,MATCH(S$3,'Slutlig allokering kvv'!$B$1:$AJ$1,0),FALSE)/1,0)</f>
        <v>0</v>
      </c>
      <c r="T226">
        <f>IFERROR(VLOOKUP($B226,Kraftvärmeprod!$B$1:$AH$479,MATCH(T$2,Kraftvärmeprod!$B$1:$AG$1,0),FALSE)/1,0)-IFERROR(VLOOKUP($B226,'Slutlig allokering kvv'!$B$2:$AC$462,MATCH(T$3,'Slutlig allokering kvv'!$B$1:$AJ$1,0),FALSE)/1,0)</f>
        <v>0</v>
      </c>
      <c r="U226">
        <f>IFERROR(VLOOKUP($B226,Kraftvärmeprod!$B$1:$AH$479,MATCH(U$2,Kraftvärmeprod!$B$1:$AG$1,0),FALSE)/1,0)-IFERROR(VLOOKUP($B226,'Slutlig allokering kvv'!$B$2:$AC$462,MATCH(U$3,'Slutlig allokering kvv'!$B$1:$AJ$1,0),FALSE)/1,0)</f>
        <v>0</v>
      </c>
      <c r="V226">
        <f>IFERROR(VLOOKUP($B226,Kraftvärmeprod!$B$1:$AH$479,MATCH(V$2,Kraftvärmeprod!$B$1:$AG$1,0),FALSE)/1,0)-IFERROR(VLOOKUP($B226,'Slutlig allokering kvv'!$B$2:$AC$462,MATCH(V$3,'Slutlig allokering kvv'!$B$1:$AJ$1,0),FALSE)/1,0)</f>
        <v>0</v>
      </c>
      <c r="W226">
        <f>IFERROR(VLOOKUP($B226,Kraftvärmeprod!$B$1:$AH$479,MATCH(W$2,Kraftvärmeprod!$B$1:$AG$1,0),FALSE)/1,0)-IFERROR(VLOOKUP($B226,'Slutlig allokering kvv'!$B$2:$AC$462,MATCH(W$3,'Slutlig allokering kvv'!$B$1:$AJ$1,0),FALSE)/1,0)</f>
        <v>0</v>
      </c>
      <c r="X226">
        <f>IFERROR(VLOOKUP($B226,Kraftvärmeprod!$B$1:$AH$479,MATCH(X$2,Kraftvärmeprod!$B$1:$AG$1,0),FALSE)/1,0)-IFERROR(VLOOKUP($B226,'Slutlig allokering kvv'!$B$2:$AC$462,MATCH(X$3,'Slutlig allokering kvv'!$B$1:$AJ$1,0),FALSE)/1,0)</f>
        <v>0</v>
      </c>
      <c r="Y226">
        <f>IFERROR(VLOOKUP($B226,Kraftvärmeprod!$B$1:$AH$479,MATCH(Y$2,Kraftvärmeprod!$B$1:$AG$1,0),FALSE)/1,0)-IFERROR(VLOOKUP($B226,'Slutlig allokering kvv'!$B$2:$AC$462,MATCH(Y$3,'Slutlig allokering kvv'!$B$1:$AJ$1,0),FALSE)/1,0)</f>
        <v>0</v>
      </c>
      <c r="Z226">
        <f>IFERROR(VLOOKUP($B226,Kraftvärmeprod!$B$1:$AH$479,MATCH(Z$2,Kraftvärmeprod!$B$1:$AG$1,0),FALSE)/1,0)-IFERROR(VLOOKUP($B226,'Slutlig allokering kvv'!$B$2:$AC$462,MATCH(Z$3,'Slutlig allokering kvv'!$B$1:$AJ$1,0),FALSE)/1,0)</f>
        <v>0</v>
      </c>
      <c r="AA226">
        <f>IFERROR(VLOOKUP($B226,Kraftvärmeprod!$B$1:$AH$479,MATCH(AA$2,Kraftvärmeprod!$B$1:$AG$1,0),FALSE)/1,0)-IFERROR(VLOOKUP($B226,'Slutlig allokering kvv'!$B$2:$AC$462,MATCH(AA$3,'Slutlig allokering kvv'!$B$1:$AJ$1,0),FALSE)/1,0)</f>
        <v>0</v>
      </c>
      <c r="AB226">
        <f>IFERROR(VLOOKUP($B226,Kraftvärmeprod!$B$1:$AH$479,MATCH(AB$2,Kraftvärmeprod!$B$1:$AG$1,0),FALSE)/1,0)-IFERROR(VLOOKUP($B226,'Slutlig allokering kvv'!$B$2:$AC$462,MATCH(AB$3,'Slutlig allokering kvv'!$B$1:$AJ$1,0),FALSE)/1,0)</f>
        <v>0</v>
      </c>
      <c r="AE226">
        <f t="shared" si="6"/>
        <v>0</v>
      </c>
      <c r="AG226">
        <f>IFERROR(VLOOKUP(B226,'Slutlig allokering kvv'!$B$2:$AJ$462,MATCH("Summa justerad allokerad tillförd energi (utan hjälpel och rökgaskondensering):",'Slutlig allokering kvv'!$B$1:$AK$1,0),FALSE)/1,"")</f>
        <v>0</v>
      </c>
      <c r="AI226" s="23" t="str">
        <f>IFERROR(1-VLOOKUP(B226,'Slutlig allokering kvv'!$B$2:$AJ$462,MATCH("Andel av bränsle i kvv som allokerats till värme, exklusive rökgaskondensering och hjälpel",'Slutlig allokering kvv'!$B$1:$AK$1,0),FALSE),"")</f>
        <v/>
      </c>
      <c r="AK226" s="23" t="str">
        <f t="shared" si="7"/>
        <v/>
      </c>
    </row>
    <row r="227" spans="1:37" x14ac:dyDescent="0.25">
      <c r="A227" s="2" t="s">
        <v>327</v>
      </c>
      <c r="B227" s="11" t="s">
        <v>992</v>
      </c>
      <c r="C227" s="2" t="str">
        <f>IFERROR(VLOOKUP($B227,Kraftvärmeprod!$B$1:$AH$479,MATCH(C$3,Kraftvärmeprod!$B$1:$AG$1,0),FALSE)/1,"")</f>
        <v/>
      </c>
      <c r="D227" s="2" t="str">
        <f>IFERROR(VLOOKUP($B227,Kraftvärmeprod!$B$1:$AH$479,MATCH(D$3,Kraftvärmeprod!$B$1:$AG$1,0),FALSE)/1,"")</f>
        <v/>
      </c>
      <c r="E227">
        <f>IFERROR(VLOOKUP($B227,Kraftvärmeprod!$B$1:$AH$479,MATCH(E$2,Kraftvärmeprod!$B$1:$AG$1,0),FALSE)/1,0)-IFERROR(VLOOKUP($B227,'Slutlig allokering kvv'!$B$2:$AC$462,MATCH(E$3,'Slutlig allokering kvv'!$B$1:$AJ$1,0),FALSE)/1,0)</f>
        <v>0</v>
      </c>
      <c r="F227">
        <f>IFERROR(VLOOKUP($B227,Kraftvärmeprod!$B$1:$AH$479,MATCH(F$2,Kraftvärmeprod!$B$1:$AG$1,0),FALSE)/1,0)-IFERROR(VLOOKUP($B227,'Slutlig allokering kvv'!$B$2:$AC$462,MATCH(F$3,'Slutlig allokering kvv'!$B$1:$AJ$1,0),FALSE)/1,0)</f>
        <v>0</v>
      </c>
      <c r="G227">
        <f>IFERROR(VLOOKUP($B227,Kraftvärmeprod!$B$1:$AH$479,MATCH(G$2,Kraftvärmeprod!$B$1:$AG$1,0),FALSE)/1,0)-IFERROR(VLOOKUP($B227,'Slutlig allokering kvv'!$B$2:$AC$462,MATCH(G$3,'Slutlig allokering kvv'!$B$1:$AJ$1,0),FALSE)/1,0)</f>
        <v>0</v>
      </c>
      <c r="H227">
        <f>IFERROR(VLOOKUP($B227,Kraftvärmeprod!$B$1:$AH$479,MATCH(H$2,Kraftvärmeprod!$B$1:$AG$1,0),FALSE)/1,0)-IFERROR(VLOOKUP($B227,'Slutlig allokering kvv'!$B$2:$AC$462,MATCH(H$3,'Slutlig allokering kvv'!$B$1:$AJ$1,0),FALSE)/1,0)</f>
        <v>0</v>
      </c>
      <c r="I227">
        <f>IFERROR(VLOOKUP($B227,Kraftvärmeprod!$B$1:$AH$479,MATCH(I$2,Kraftvärmeprod!$B$1:$AG$1,0),FALSE)/1,0)-IFERROR(VLOOKUP($B227,'Slutlig allokering kvv'!$B$2:$AC$462,MATCH(I$3,'Slutlig allokering kvv'!$B$1:$AJ$1,0),FALSE)/1,0)</f>
        <v>0</v>
      </c>
      <c r="J227">
        <f>IFERROR(VLOOKUP($B227,Kraftvärmeprod!$B$1:$AH$479,MATCH(J$2,Kraftvärmeprod!$B$1:$AG$1,0),FALSE)/1,0)-IFERROR(VLOOKUP($B227,'Slutlig allokering kvv'!$B$2:$AC$462,MATCH(J$3,'Slutlig allokering kvv'!$B$1:$AJ$1,0),FALSE)/1,0)</f>
        <v>0</v>
      </c>
      <c r="K227">
        <f>IFERROR(VLOOKUP($B227,Kraftvärmeprod!$B$1:$AH$479,MATCH(K$2,Kraftvärmeprod!$B$1:$AG$1,0),FALSE)/1,0)-IFERROR(VLOOKUP($B227,'Slutlig allokering kvv'!$B$2:$AC$462,MATCH(K$3,'Slutlig allokering kvv'!$B$1:$AJ$1,0),FALSE)/1,0)</f>
        <v>0</v>
      </c>
      <c r="L227">
        <f>IFERROR(VLOOKUP($B227,Kraftvärmeprod!$B$1:$AH$479,MATCH(L$2,Kraftvärmeprod!$B$1:$AG$1,0),FALSE)/1,0)-IFERROR(VLOOKUP($B227,'Slutlig allokering kvv'!$B$2:$AC$462,MATCH(L$3,'Slutlig allokering kvv'!$B$1:$AJ$1,0),FALSE)/1,0)</f>
        <v>0</v>
      </c>
      <c r="M227" s="40">
        <f>IFERROR(VLOOKUP($B227,Miljö!$B$1:$S$477,MATCH(M$2,Miljö!$B$1:$X$1,0),FALSE)/1,0)-IFERROR(VLOOKUP($B227,'Slutlig allokering kvv'!$B$2:$AC$462,MATCH(M$3,'Slutlig allokering kvv'!$B$1:$AJ$1,0),FALSE)/1,0)</f>
        <v>0</v>
      </c>
      <c r="N227">
        <f>IFERROR(VLOOKUP($B227,Kraftvärmeprod!$B$1:$AH$479,MATCH(N$2,Kraftvärmeprod!$B$1:$AG$1,0),FALSE)/1,0)-IFERROR(VLOOKUP($B227,'Slutlig allokering kvv'!$B$2:$AC$462,MATCH(N$3,'Slutlig allokering kvv'!$B$1:$AJ$1,0),FALSE)/1,0)</f>
        <v>0</v>
      </c>
      <c r="O227">
        <f>IFERROR(VLOOKUP($B227,Kraftvärmeprod!$B$1:$AH$479,MATCH(O$2,Kraftvärmeprod!$B$1:$AG$1,0),FALSE)/1,0)-IFERROR(VLOOKUP($B227,'Slutlig allokering kvv'!$B$2:$AC$462,MATCH(O$3,'Slutlig allokering kvv'!$B$1:$AJ$1,0),FALSE)/1,0)</f>
        <v>0</v>
      </c>
      <c r="P227">
        <f>IFERROR(VLOOKUP($B227,Kraftvärmeprod!$B$1:$AH$479,MATCH(P$2,Kraftvärmeprod!$B$1:$AG$1,0),FALSE)/1,0)-IFERROR(VLOOKUP($B227,'Slutlig allokering kvv'!$B$2:$AC$462,MATCH(P$3,'Slutlig allokering kvv'!$B$1:$AJ$1,0),FALSE)/1,0)</f>
        <v>0</v>
      </c>
      <c r="Q227">
        <f>IFERROR(VLOOKUP($B227,Kraftvärmeprod!$B$1:$AH$479,MATCH(Q$2,Kraftvärmeprod!$B$1:$AG$1,0),FALSE)/1,0)-IFERROR(VLOOKUP($B227,'Slutlig allokering kvv'!$B$2:$AC$462,MATCH(Q$3,'Slutlig allokering kvv'!$B$1:$AJ$1,0),FALSE)/1,0)</f>
        <v>0</v>
      </c>
      <c r="R227">
        <f>IFERROR(VLOOKUP($B227,Kraftvärmeprod!$B$1:$AH$479,MATCH(R$2,Kraftvärmeprod!$B$1:$AG$1,0),FALSE)/1,0)-IFERROR(VLOOKUP($B227,'Slutlig allokering kvv'!$B$2:$AC$462,MATCH(R$3,'Slutlig allokering kvv'!$B$1:$AJ$1,0),FALSE)/1,0)</f>
        <v>0</v>
      </c>
      <c r="S227">
        <f>IFERROR(VLOOKUP($B227,Kraftvärmeprod!$B$1:$AH$479,MATCH(S$2,Kraftvärmeprod!$B$1:$AG$1,0),FALSE)/1,0)-IFERROR(VLOOKUP($B227,'Slutlig allokering kvv'!$B$2:$AC$462,MATCH(S$3,'Slutlig allokering kvv'!$B$1:$AJ$1,0),FALSE)/1,0)</f>
        <v>0</v>
      </c>
      <c r="T227">
        <f>IFERROR(VLOOKUP($B227,Kraftvärmeprod!$B$1:$AH$479,MATCH(T$2,Kraftvärmeprod!$B$1:$AG$1,0),FALSE)/1,0)-IFERROR(VLOOKUP($B227,'Slutlig allokering kvv'!$B$2:$AC$462,MATCH(T$3,'Slutlig allokering kvv'!$B$1:$AJ$1,0),FALSE)/1,0)</f>
        <v>0</v>
      </c>
      <c r="U227">
        <f>IFERROR(VLOOKUP($B227,Kraftvärmeprod!$B$1:$AH$479,MATCH(U$2,Kraftvärmeprod!$B$1:$AG$1,0),FALSE)/1,0)-IFERROR(VLOOKUP($B227,'Slutlig allokering kvv'!$B$2:$AC$462,MATCH(U$3,'Slutlig allokering kvv'!$B$1:$AJ$1,0),FALSE)/1,0)</f>
        <v>0</v>
      </c>
      <c r="V227">
        <f>IFERROR(VLOOKUP($B227,Kraftvärmeprod!$B$1:$AH$479,MATCH(V$2,Kraftvärmeprod!$B$1:$AG$1,0),FALSE)/1,0)-IFERROR(VLOOKUP($B227,'Slutlig allokering kvv'!$B$2:$AC$462,MATCH(V$3,'Slutlig allokering kvv'!$B$1:$AJ$1,0),FALSE)/1,0)</f>
        <v>0</v>
      </c>
      <c r="W227">
        <f>IFERROR(VLOOKUP($B227,Kraftvärmeprod!$B$1:$AH$479,MATCH(W$2,Kraftvärmeprod!$B$1:$AG$1,0),FALSE)/1,0)-IFERROR(VLOOKUP($B227,'Slutlig allokering kvv'!$B$2:$AC$462,MATCH(W$3,'Slutlig allokering kvv'!$B$1:$AJ$1,0),FALSE)/1,0)</f>
        <v>0</v>
      </c>
      <c r="X227">
        <f>IFERROR(VLOOKUP($B227,Kraftvärmeprod!$B$1:$AH$479,MATCH(X$2,Kraftvärmeprod!$B$1:$AG$1,0),FALSE)/1,0)-IFERROR(VLOOKUP($B227,'Slutlig allokering kvv'!$B$2:$AC$462,MATCH(X$3,'Slutlig allokering kvv'!$B$1:$AJ$1,0),FALSE)/1,0)</f>
        <v>0</v>
      </c>
      <c r="Y227">
        <f>IFERROR(VLOOKUP($B227,Kraftvärmeprod!$B$1:$AH$479,MATCH(Y$2,Kraftvärmeprod!$B$1:$AG$1,0),FALSE)/1,0)-IFERROR(VLOOKUP($B227,'Slutlig allokering kvv'!$B$2:$AC$462,MATCH(Y$3,'Slutlig allokering kvv'!$B$1:$AJ$1,0),FALSE)/1,0)</f>
        <v>0</v>
      </c>
      <c r="Z227">
        <f>IFERROR(VLOOKUP($B227,Kraftvärmeprod!$B$1:$AH$479,MATCH(Z$2,Kraftvärmeprod!$B$1:$AG$1,0),FALSE)/1,0)-IFERROR(VLOOKUP($B227,'Slutlig allokering kvv'!$B$2:$AC$462,MATCH(Z$3,'Slutlig allokering kvv'!$B$1:$AJ$1,0),FALSE)/1,0)</f>
        <v>0</v>
      </c>
      <c r="AA227">
        <f>IFERROR(VLOOKUP($B227,Kraftvärmeprod!$B$1:$AH$479,MATCH(AA$2,Kraftvärmeprod!$B$1:$AG$1,0),FALSE)/1,0)-IFERROR(VLOOKUP($B227,'Slutlig allokering kvv'!$B$2:$AC$462,MATCH(AA$3,'Slutlig allokering kvv'!$B$1:$AJ$1,0),FALSE)/1,0)</f>
        <v>0</v>
      </c>
      <c r="AB227">
        <f>IFERROR(VLOOKUP($B227,Kraftvärmeprod!$B$1:$AH$479,MATCH(AB$2,Kraftvärmeprod!$B$1:$AG$1,0),FALSE)/1,0)-IFERROR(VLOOKUP($B227,'Slutlig allokering kvv'!$B$2:$AC$462,MATCH(AB$3,'Slutlig allokering kvv'!$B$1:$AJ$1,0),FALSE)/1,0)</f>
        <v>0</v>
      </c>
      <c r="AE227">
        <f t="shared" si="6"/>
        <v>0</v>
      </c>
      <c r="AG227">
        <f>IFERROR(VLOOKUP(B227,'Slutlig allokering kvv'!$B$2:$AJ$462,MATCH("Summa justerad allokerad tillförd energi (utan hjälpel och rökgaskondensering):",'Slutlig allokering kvv'!$B$1:$AK$1,0),FALSE)/1,"")</f>
        <v>0</v>
      </c>
      <c r="AI227" s="23" t="str">
        <f>IFERROR(1-VLOOKUP(B227,'Slutlig allokering kvv'!$B$2:$AJ$462,MATCH("Andel av bränsle i kvv som allokerats till värme, exklusive rökgaskondensering och hjälpel",'Slutlig allokering kvv'!$B$1:$AK$1,0),FALSE),"")</f>
        <v/>
      </c>
      <c r="AK227" s="23" t="str">
        <f t="shared" si="7"/>
        <v/>
      </c>
    </row>
    <row r="228" spans="1:37" x14ac:dyDescent="0.25">
      <c r="A228" s="2" t="s">
        <v>329</v>
      </c>
      <c r="B228" s="2" t="s">
        <v>330</v>
      </c>
      <c r="C228" s="2" t="str">
        <f>IFERROR(VLOOKUP($B228,Kraftvärmeprod!$B$1:$AH$479,MATCH(C$3,Kraftvärmeprod!$B$1:$AG$1,0),FALSE)/1,"")</f>
        <v/>
      </c>
      <c r="D228" s="2" t="str">
        <f>IFERROR(VLOOKUP($B228,Kraftvärmeprod!$B$1:$AH$479,MATCH(D$3,Kraftvärmeprod!$B$1:$AG$1,0),FALSE)/1,"")</f>
        <v/>
      </c>
      <c r="E228">
        <f>IFERROR(VLOOKUP($B228,Kraftvärmeprod!$B$1:$AH$479,MATCH(E$2,Kraftvärmeprod!$B$1:$AG$1,0),FALSE)/1,0)-IFERROR(VLOOKUP($B228,'Slutlig allokering kvv'!$B$2:$AC$462,MATCH(E$3,'Slutlig allokering kvv'!$B$1:$AJ$1,0),FALSE)/1,0)</f>
        <v>0</v>
      </c>
      <c r="F228">
        <f>IFERROR(VLOOKUP($B228,Kraftvärmeprod!$B$1:$AH$479,MATCH(F$2,Kraftvärmeprod!$B$1:$AG$1,0),FALSE)/1,0)-IFERROR(VLOOKUP($B228,'Slutlig allokering kvv'!$B$2:$AC$462,MATCH(F$3,'Slutlig allokering kvv'!$B$1:$AJ$1,0),FALSE)/1,0)</f>
        <v>0</v>
      </c>
      <c r="G228">
        <f>IFERROR(VLOOKUP($B228,Kraftvärmeprod!$B$1:$AH$479,MATCH(G$2,Kraftvärmeprod!$B$1:$AG$1,0),FALSE)/1,0)-IFERROR(VLOOKUP($B228,'Slutlig allokering kvv'!$B$2:$AC$462,MATCH(G$3,'Slutlig allokering kvv'!$B$1:$AJ$1,0),FALSE)/1,0)</f>
        <v>0</v>
      </c>
      <c r="H228">
        <f>IFERROR(VLOOKUP($B228,Kraftvärmeprod!$B$1:$AH$479,MATCH(H$2,Kraftvärmeprod!$B$1:$AG$1,0),FALSE)/1,0)-IFERROR(VLOOKUP($B228,'Slutlig allokering kvv'!$B$2:$AC$462,MATCH(H$3,'Slutlig allokering kvv'!$B$1:$AJ$1,0),FALSE)/1,0)</f>
        <v>0</v>
      </c>
      <c r="I228">
        <f>IFERROR(VLOOKUP($B228,Kraftvärmeprod!$B$1:$AH$479,MATCH(I$2,Kraftvärmeprod!$B$1:$AG$1,0),FALSE)/1,0)-IFERROR(VLOOKUP($B228,'Slutlig allokering kvv'!$B$2:$AC$462,MATCH(I$3,'Slutlig allokering kvv'!$B$1:$AJ$1,0),FALSE)/1,0)</f>
        <v>0</v>
      </c>
      <c r="J228">
        <f>IFERROR(VLOOKUP($B228,Kraftvärmeprod!$B$1:$AH$479,MATCH(J$2,Kraftvärmeprod!$B$1:$AG$1,0),FALSE)/1,0)-IFERROR(VLOOKUP($B228,'Slutlig allokering kvv'!$B$2:$AC$462,MATCH(J$3,'Slutlig allokering kvv'!$B$1:$AJ$1,0),FALSE)/1,0)</f>
        <v>0</v>
      </c>
      <c r="K228">
        <f>IFERROR(VLOOKUP($B228,Kraftvärmeprod!$B$1:$AH$479,MATCH(K$2,Kraftvärmeprod!$B$1:$AG$1,0),FALSE)/1,0)-IFERROR(VLOOKUP($B228,'Slutlig allokering kvv'!$B$2:$AC$462,MATCH(K$3,'Slutlig allokering kvv'!$B$1:$AJ$1,0),FALSE)/1,0)</f>
        <v>0</v>
      </c>
      <c r="L228">
        <f>IFERROR(VLOOKUP($B228,Kraftvärmeprod!$B$1:$AH$479,MATCH(L$2,Kraftvärmeprod!$B$1:$AG$1,0),FALSE)/1,0)-IFERROR(VLOOKUP($B228,'Slutlig allokering kvv'!$B$2:$AC$462,MATCH(L$3,'Slutlig allokering kvv'!$B$1:$AJ$1,0),FALSE)/1,0)</f>
        <v>0</v>
      </c>
      <c r="M228" s="40">
        <f>IFERROR(VLOOKUP($B228,Miljö!$B$1:$S$477,MATCH(M$2,Miljö!$B$1:$X$1,0),FALSE)/1,0)-IFERROR(VLOOKUP($B228,'Slutlig allokering kvv'!$B$2:$AC$462,MATCH(M$3,'Slutlig allokering kvv'!$B$1:$AJ$1,0),FALSE)/1,0)</f>
        <v>0</v>
      </c>
      <c r="N228">
        <f>IFERROR(VLOOKUP($B228,Kraftvärmeprod!$B$1:$AH$479,MATCH(N$2,Kraftvärmeprod!$B$1:$AG$1,0),FALSE)/1,0)-IFERROR(VLOOKUP($B228,'Slutlig allokering kvv'!$B$2:$AC$462,MATCH(N$3,'Slutlig allokering kvv'!$B$1:$AJ$1,0),FALSE)/1,0)</f>
        <v>0</v>
      </c>
      <c r="O228">
        <f>IFERROR(VLOOKUP($B228,Kraftvärmeprod!$B$1:$AH$479,MATCH(O$2,Kraftvärmeprod!$B$1:$AG$1,0),FALSE)/1,0)-IFERROR(VLOOKUP($B228,'Slutlig allokering kvv'!$B$2:$AC$462,MATCH(O$3,'Slutlig allokering kvv'!$B$1:$AJ$1,0),FALSE)/1,0)</f>
        <v>0</v>
      </c>
      <c r="P228">
        <f>IFERROR(VLOOKUP($B228,Kraftvärmeprod!$B$1:$AH$479,MATCH(P$2,Kraftvärmeprod!$B$1:$AG$1,0),FALSE)/1,0)-IFERROR(VLOOKUP($B228,'Slutlig allokering kvv'!$B$2:$AC$462,MATCH(P$3,'Slutlig allokering kvv'!$B$1:$AJ$1,0),FALSE)/1,0)</f>
        <v>0</v>
      </c>
      <c r="Q228">
        <f>IFERROR(VLOOKUP($B228,Kraftvärmeprod!$B$1:$AH$479,MATCH(Q$2,Kraftvärmeprod!$B$1:$AG$1,0),FALSE)/1,0)-IFERROR(VLOOKUP($B228,'Slutlig allokering kvv'!$B$2:$AC$462,MATCH(Q$3,'Slutlig allokering kvv'!$B$1:$AJ$1,0),FALSE)/1,0)</f>
        <v>0</v>
      </c>
      <c r="R228">
        <f>IFERROR(VLOOKUP($B228,Kraftvärmeprod!$B$1:$AH$479,MATCH(R$2,Kraftvärmeprod!$B$1:$AG$1,0),FALSE)/1,0)-IFERROR(VLOOKUP($B228,'Slutlig allokering kvv'!$B$2:$AC$462,MATCH(R$3,'Slutlig allokering kvv'!$B$1:$AJ$1,0),FALSE)/1,0)</f>
        <v>0</v>
      </c>
      <c r="S228">
        <f>IFERROR(VLOOKUP($B228,Kraftvärmeprod!$B$1:$AH$479,MATCH(S$2,Kraftvärmeprod!$B$1:$AG$1,0),FALSE)/1,0)-IFERROR(VLOOKUP($B228,'Slutlig allokering kvv'!$B$2:$AC$462,MATCH(S$3,'Slutlig allokering kvv'!$B$1:$AJ$1,0),FALSE)/1,0)</f>
        <v>0</v>
      </c>
      <c r="T228">
        <f>IFERROR(VLOOKUP($B228,Kraftvärmeprod!$B$1:$AH$479,MATCH(T$2,Kraftvärmeprod!$B$1:$AG$1,0),FALSE)/1,0)-IFERROR(VLOOKUP($B228,'Slutlig allokering kvv'!$B$2:$AC$462,MATCH(T$3,'Slutlig allokering kvv'!$B$1:$AJ$1,0),FALSE)/1,0)</f>
        <v>0</v>
      </c>
      <c r="U228">
        <f>IFERROR(VLOOKUP($B228,Kraftvärmeprod!$B$1:$AH$479,MATCH(U$2,Kraftvärmeprod!$B$1:$AG$1,0),FALSE)/1,0)-IFERROR(VLOOKUP($B228,'Slutlig allokering kvv'!$B$2:$AC$462,MATCH(U$3,'Slutlig allokering kvv'!$B$1:$AJ$1,0),FALSE)/1,0)</f>
        <v>0</v>
      </c>
      <c r="V228">
        <f>IFERROR(VLOOKUP($B228,Kraftvärmeprod!$B$1:$AH$479,MATCH(V$2,Kraftvärmeprod!$B$1:$AG$1,0),FALSE)/1,0)-IFERROR(VLOOKUP($B228,'Slutlig allokering kvv'!$B$2:$AC$462,MATCH(V$3,'Slutlig allokering kvv'!$B$1:$AJ$1,0),FALSE)/1,0)</f>
        <v>0</v>
      </c>
      <c r="W228">
        <f>IFERROR(VLOOKUP($B228,Kraftvärmeprod!$B$1:$AH$479,MATCH(W$2,Kraftvärmeprod!$B$1:$AG$1,0),FALSE)/1,0)-IFERROR(VLOOKUP($B228,'Slutlig allokering kvv'!$B$2:$AC$462,MATCH(W$3,'Slutlig allokering kvv'!$B$1:$AJ$1,0),FALSE)/1,0)</f>
        <v>0</v>
      </c>
      <c r="X228">
        <f>IFERROR(VLOOKUP($B228,Kraftvärmeprod!$B$1:$AH$479,MATCH(X$2,Kraftvärmeprod!$B$1:$AG$1,0),FALSE)/1,0)-IFERROR(VLOOKUP($B228,'Slutlig allokering kvv'!$B$2:$AC$462,MATCH(X$3,'Slutlig allokering kvv'!$B$1:$AJ$1,0),FALSE)/1,0)</f>
        <v>0</v>
      </c>
      <c r="Y228">
        <f>IFERROR(VLOOKUP($B228,Kraftvärmeprod!$B$1:$AH$479,MATCH(Y$2,Kraftvärmeprod!$B$1:$AG$1,0),FALSE)/1,0)-IFERROR(VLOOKUP($B228,'Slutlig allokering kvv'!$B$2:$AC$462,MATCH(Y$3,'Slutlig allokering kvv'!$B$1:$AJ$1,0),FALSE)/1,0)</f>
        <v>0</v>
      </c>
      <c r="Z228">
        <f>IFERROR(VLOOKUP($B228,Kraftvärmeprod!$B$1:$AH$479,MATCH(Z$2,Kraftvärmeprod!$B$1:$AG$1,0),FALSE)/1,0)-IFERROR(VLOOKUP($B228,'Slutlig allokering kvv'!$B$2:$AC$462,MATCH(Z$3,'Slutlig allokering kvv'!$B$1:$AJ$1,0),FALSE)/1,0)</f>
        <v>0</v>
      </c>
      <c r="AA228">
        <f>IFERROR(VLOOKUP($B228,Kraftvärmeprod!$B$1:$AH$479,MATCH(AA$2,Kraftvärmeprod!$B$1:$AG$1,0),FALSE)/1,0)-IFERROR(VLOOKUP($B228,'Slutlig allokering kvv'!$B$2:$AC$462,MATCH(AA$3,'Slutlig allokering kvv'!$B$1:$AJ$1,0),FALSE)/1,0)</f>
        <v>0</v>
      </c>
      <c r="AB228">
        <f>IFERROR(VLOOKUP($B228,Kraftvärmeprod!$B$1:$AH$479,MATCH(AB$2,Kraftvärmeprod!$B$1:$AG$1,0),FALSE)/1,0)-IFERROR(VLOOKUP($B228,'Slutlig allokering kvv'!$B$2:$AC$462,MATCH(AB$3,'Slutlig allokering kvv'!$B$1:$AJ$1,0),FALSE)/1,0)</f>
        <v>0</v>
      </c>
      <c r="AE228">
        <f t="shared" si="6"/>
        <v>0</v>
      </c>
      <c r="AG228">
        <f>IFERROR(VLOOKUP(B228,'Slutlig allokering kvv'!$B$2:$AJ$462,MATCH("Summa justerad allokerad tillförd energi (utan hjälpel och rökgaskondensering):",'Slutlig allokering kvv'!$B$1:$AK$1,0),FALSE)/1,"")</f>
        <v>0</v>
      </c>
      <c r="AI228" s="23" t="str">
        <f>IFERROR(1-VLOOKUP(B228,'Slutlig allokering kvv'!$B$2:$AJ$462,MATCH("Andel av bränsle i kvv som allokerats till värme, exklusive rökgaskondensering och hjälpel",'Slutlig allokering kvv'!$B$1:$AK$1,0),FALSE),"")</f>
        <v/>
      </c>
      <c r="AK228" s="23" t="str">
        <f t="shared" si="7"/>
        <v/>
      </c>
    </row>
    <row r="229" spans="1:37" x14ac:dyDescent="0.25">
      <c r="A229" s="2" t="s">
        <v>331</v>
      </c>
      <c r="B229" s="2" t="s">
        <v>332</v>
      </c>
      <c r="C229" s="2" t="str">
        <f>IFERROR(VLOOKUP($B229,Kraftvärmeprod!$B$1:$AH$479,MATCH(C$3,Kraftvärmeprod!$B$1:$AG$1,0),FALSE)/1,"")</f>
        <v/>
      </c>
      <c r="D229" s="2" t="str">
        <f>IFERROR(VLOOKUP($B229,Kraftvärmeprod!$B$1:$AH$479,MATCH(D$3,Kraftvärmeprod!$B$1:$AG$1,0),FALSE)/1,"")</f>
        <v/>
      </c>
      <c r="E229">
        <f>IFERROR(VLOOKUP($B229,Kraftvärmeprod!$B$1:$AH$479,MATCH(E$2,Kraftvärmeprod!$B$1:$AG$1,0),FALSE)/1,0)-IFERROR(VLOOKUP($B229,'Slutlig allokering kvv'!$B$2:$AC$462,MATCH(E$3,'Slutlig allokering kvv'!$B$1:$AJ$1,0),FALSE)/1,0)</f>
        <v>0</v>
      </c>
      <c r="F229">
        <f>IFERROR(VLOOKUP($B229,Kraftvärmeprod!$B$1:$AH$479,MATCH(F$2,Kraftvärmeprod!$B$1:$AG$1,0),FALSE)/1,0)-IFERROR(VLOOKUP($B229,'Slutlig allokering kvv'!$B$2:$AC$462,MATCH(F$3,'Slutlig allokering kvv'!$B$1:$AJ$1,0),FALSE)/1,0)</f>
        <v>0</v>
      </c>
      <c r="G229">
        <f>IFERROR(VLOOKUP($B229,Kraftvärmeprod!$B$1:$AH$479,MATCH(G$2,Kraftvärmeprod!$B$1:$AG$1,0),FALSE)/1,0)-IFERROR(VLOOKUP($B229,'Slutlig allokering kvv'!$B$2:$AC$462,MATCH(G$3,'Slutlig allokering kvv'!$B$1:$AJ$1,0),FALSE)/1,0)</f>
        <v>0</v>
      </c>
      <c r="H229">
        <f>IFERROR(VLOOKUP($B229,Kraftvärmeprod!$B$1:$AH$479,MATCH(H$2,Kraftvärmeprod!$B$1:$AG$1,0),FALSE)/1,0)-IFERROR(VLOOKUP($B229,'Slutlig allokering kvv'!$B$2:$AC$462,MATCH(H$3,'Slutlig allokering kvv'!$B$1:$AJ$1,0),FALSE)/1,0)</f>
        <v>0</v>
      </c>
      <c r="I229">
        <f>IFERROR(VLOOKUP($B229,Kraftvärmeprod!$B$1:$AH$479,MATCH(I$2,Kraftvärmeprod!$B$1:$AG$1,0),FALSE)/1,0)-IFERROR(VLOOKUP($B229,'Slutlig allokering kvv'!$B$2:$AC$462,MATCH(I$3,'Slutlig allokering kvv'!$B$1:$AJ$1,0),FALSE)/1,0)</f>
        <v>0</v>
      </c>
      <c r="J229">
        <f>IFERROR(VLOOKUP($B229,Kraftvärmeprod!$B$1:$AH$479,MATCH(J$2,Kraftvärmeprod!$B$1:$AG$1,0),FALSE)/1,0)-IFERROR(VLOOKUP($B229,'Slutlig allokering kvv'!$B$2:$AC$462,MATCH(J$3,'Slutlig allokering kvv'!$B$1:$AJ$1,0),FALSE)/1,0)</f>
        <v>0</v>
      </c>
      <c r="K229">
        <f>IFERROR(VLOOKUP($B229,Kraftvärmeprod!$B$1:$AH$479,MATCH(K$2,Kraftvärmeprod!$B$1:$AG$1,0),FALSE)/1,0)-IFERROR(VLOOKUP($B229,'Slutlig allokering kvv'!$B$2:$AC$462,MATCH(K$3,'Slutlig allokering kvv'!$B$1:$AJ$1,0),FALSE)/1,0)</f>
        <v>0</v>
      </c>
      <c r="L229">
        <f>IFERROR(VLOOKUP($B229,Kraftvärmeprod!$B$1:$AH$479,MATCH(L$2,Kraftvärmeprod!$B$1:$AG$1,0),FALSE)/1,0)-IFERROR(VLOOKUP($B229,'Slutlig allokering kvv'!$B$2:$AC$462,MATCH(L$3,'Slutlig allokering kvv'!$B$1:$AJ$1,0),FALSE)/1,0)</f>
        <v>0</v>
      </c>
      <c r="M229" s="40">
        <f>IFERROR(VLOOKUP($B229,Miljö!$B$1:$S$477,MATCH(M$2,Miljö!$B$1:$X$1,0),FALSE)/1,0)-IFERROR(VLOOKUP($B229,'Slutlig allokering kvv'!$B$2:$AC$462,MATCH(M$3,'Slutlig allokering kvv'!$B$1:$AJ$1,0),FALSE)/1,0)</f>
        <v>0</v>
      </c>
      <c r="N229">
        <f>IFERROR(VLOOKUP($B229,Kraftvärmeprod!$B$1:$AH$479,MATCH(N$2,Kraftvärmeprod!$B$1:$AG$1,0),FALSE)/1,0)-IFERROR(VLOOKUP($B229,'Slutlig allokering kvv'!$B$2:$AC$462,MATCH(N$3,'Slutlig allokering kvv'!$B$1:$AJ$1,0),FALSE)/1,0)</f>
        <v>0</v>
      </c>
      <c r="O229">
        <f>IFERROR(VLOOKUP($B229,Kraftvärmeprod!$B$1:$AH$479,MATCH(O$2,Kraftvärmeprod!$B$1:$AG$1,0),FALSE)/1,0)-IFERROR(VLOOKUP($B229,'Slutlig allokering kvv'!$B$2:$AC$462,MATCH(O$3,'Slutlig allokering kvv'!$B$1:$AJ$1,0),FALSE)/1,0)</f>
        <v>0</v>
      </c>
      <c r="P229">
        <f>IFERROR(VLOOKUP($B229,Kraftvärmeprod!$B$1:$AH$479,MATCH(P$2,Kraftvärmeprod!$B$1:$AG$1,0),FALSE)/1,0)-IFERROR(VLOOKUP($B229,'Slutlig allokering kvv'!$B$2:$AC$462,MATCH(P$3,'Slutlig allokering kvv'!$B$1:$AJ$1,0),FALSE)/1,0)</f>
        <v>0</v>
      </c>
      <c r="Q229">
        <f>IFERROR(VLOOKUP($B229,Kraftvärmeprod!$B$1:$AH$479,MATCH(Q$2,Kraftvärmeprod!$B$1:$AG$1,0),FALSE)/1,0)-IFERROR(VLOOKUP($B229,'Slutlig allokering kvv'!$B$2:$AC$462,MATCH(Q$3,'Slutlig allokering kvv'!$B$1:$AJ$1,0),FALSE)/1,0)</f>
        <v>0</v>
      </c>
      <c r="R229">
        <f>IFERROR(VLOOKUP($B229,Kraftvärmeprod!$B$1:$AH$479,MATCH(R$2,Kraftvärmeprod!$B$1:$AG$1,0),FALSE)/1,0)-IFERROR(VLOOKUP($B229,'Slutlig allokering kvv'!$B$2:$AC$462,MATCH(R$3,'Slutlig allokering kvv'!$B$1:$AJ$1,0),FALSE)/1,0)</f>
        <v>0</v>
      </c>
      <c r="S229">
        <f>IFERROR(VLOOKUP($B229,Kraftvärmeprod!$B$1:$AH$479,MATCH(S$2,Kraftvärmeprod!$B$1:$AG$1,0),FALSE)/1,0)-IFERROR(VLOOKUP($B229,'Slutlig allokering kvv'!$B$2:$AC$462,MATCH(S$3,'Slutlig allokering kvv'!$B$1:$AJ$1,0),FALSE)/1,0)</f>
        <v>0</v>
      </c>
      <c r="T229">
        <f>IFERROR(VLOOKUP($B229,Kraftvärmeprod!$B$1:$AH$479,MATCH(T$2,Kraftvärmeprod!$B$1:$AG$1,0),FALSE)/1,0)-IFERROR(VLOOKUP($B229,'Slutlig allokering kvv'!$B$2:$AC$462,MATCH(T$3,'Slutlig allokering kvv'!$B$1:$AJ$1,0),FALSE)/1,0)</f>
        <v>0</v>
      </c>
      <c r="U229">
        <f>IFERROR(VLOOKUP($B229,Kraftvärmeprod!$B$1:$AH$479,MATCH(U$2,Kraftvärmeprod!$B$1:$AG$1,0),FALSE)/1,0)-IFERROR(VLOOKUP($B229,'Slutlig allokering kvv'!$B$2:$AC$462,MATCH(U$3,'Slutlig allokering kvv'!$B$1:$AJ$1,0),FALSE)/1,0)</f>
        <v>0</v>
      </c>
      <c r="V229">
        <f>IFERROR(VLOOKUP($B229,Kraftvärmeprod!$B$1:$AH$479,MATCH(V$2,Kraftvärmeprod!$B$1:$AG$1,0),FALSE)/1,0)-IFERROR(VLOOKUP($B229,'Slutlig allokering kvv'!$B$2:$AC$462,MATCH(V$3,'Slutlig allokering kvv'!$B$1:$AJ$1,0),FALSE)/1,0)</f>
        <v>0</v>
      </c>
      <c r="W229">
        <f>IFERROR(VLOOKUP($B229,Kraftvärmeprod!$B$1:$AH$479,MATCH(W$2,Kraftvärmeprod!$B$1:$AG$1,0),FALSE)/1,0)-IFERROR(VLOOKUP($B229,'Slutlig allokering kvv'!$B$2:$AC$462,MATCH(W$3,'Slutlig allokering kvv'!$B$1:$AJ$1,0),FALSE)/1,0)</f>
        <v>0</v>
      </c>
      <c r="X229">
        <f>IFERROR(VLOOKUP($B229,Kraftvärmeprod!$B$1:$AH$479,MATCH(X$2,Kraftvärmeprod!$B$1:$AG$1,0),FALSE)/1,0)-IFERROR(VLOOKUP($B229,'Slutlig allokering kvv'!$B$2:$AC$462,MATCH(X$3,'Slutlig allokering kvv'!$B$1:$AJ$1,0),FALSE)/1,0)</f>
        <v>0</v>
      </c>
      <c r="Y229">
        <f>IFERROR(VLOOKUP($B229,Kraftvärmeprod!$B$1:$AH$479,MATCH(Y$2,Kraftvärmeprod!$B$1:$AG$1,0),FALSE)/1,0)-IFERROR(VLOOKUP($B229,'Slutlig allokering kvv'!$B$2:$AC$462,MATCH(Y$3,'Slutlig allokering kvv'!$B$1:$AJ$1,0),FALSE)/1,0)</f>
        <v>0</v>
      </c>
      <c r="Z229">
        <f>IFERROR(VLOOKUP($B229,Kraftvärmeprod!$B$1:$AH$479,MATCH(Z$2,Kraftvärmeprod!$B$1:$AG$1,0),FALSE)/1,0)-IFERROR(VLOOKUP($B229,'Slutlig allokering kvv'!$B$2:$AC$462,MATCH(Z$3,'Slutlig allokering kvv'!$B$1:$AJ$1,0),FALSE)/1,0)</f>
        <v>0</v>
      </c>
      <c r="AA229">
        <f>IFERROR(VLOOKUP($B229,Kraftvärmeprod!$B$1:$AH$479,MATCH(AA$2,Kraftvärmeprod!$B$1:$AG$1,0),FALSE)/1,0)-IFERROR(VLOOKUP($B229,'Slutlig allokering kvv'!$B$2:$AC$462,MATCH(AA$3,'Slutlig allokering kvv'!$B$1:$AJ$1,0),FALSE)/1,0)</f>
        <v>0</v>
      </c>
      <c r="AB229">
        <f>IFERROR(VLOOKUP($B229,Kraftvärmeprod!$B$1:$AH$479,MATCH(AB$2,Kraftvärmeprod!$B$1:$AG$1,0),FALSE)/1,0)-IFERROR(VLOOKUP($B229,'Slutlig allokering kvv'!$B$2:$AC$462,MATCH(AB$3,'Slutlig allokering kvv'!$B$1:$AJ$1,0),FALSE)/1,0)</f>
        <v>0</v>
      </c>
      <c r="AE229">
        <f t="shared" si="6"/>
        <v>0</v>
      </c>
      <c r="AG229">
        <f>IFERROR(VLOOKUP(B229,'Slutlig allokering kvv'!$B$2:$AJ$462,MATCH("Summa justerad allokerad tillförd energi (utan hjälpel och rökgaskondensering):",'Slutlig allokering kvv'!$B$1:$AK$1,0),FALSE)/1,"")</f>
        <v>0</v>
      </c>
      <c r="AI229" s="23" t="str">
        <f>IFERROR(1-VLOOKUP(B229,'Slutlig allokering kvv'!$B$2:$AJ$462,MATCH("Andel av bränsle i kvv som allokerats till värme, exklusive rökgaskondensering och hjälpel",'Slutlig allokering kvv'!$B$1:$AK$1,0),FALSE),"")</f>
        <v/>
      </c>
      <c r="AK229" s="23" t="str">
        <f t="shared" si="7"/>
        <v/>
      </c>
    </row>
    <row r="230" spans="1:37" x14ac:dyDescent="0.25">
      <c r="A230" s="2" t="s">
        <v>331</v>
      </c>
      <c r="B230" s="2" t="s">
        <v>333</v>
      </c>
      <c r="C230" s="2" t="str">
        <f>IFERROR(VLOOKUP($B230,Kraftvärmeprod!$B$1:$AH$479,MATCH(C$3,Kraftvärmeprod!$B$1:$AG$1,0),FALSE)/1,"")</f>
        <v/>
      </c>
      <c r="D230" s="2" t="str">
        <f>IFERROR(VLOOKUP($B230,Kraftvärmeprod!$B$1:$AH$479,MATCH(D$3,Kraftvärmeprod!$B$1:$AG$1,0),FALSE)/1,"")</f>
        <v/>
      </c>
      <c r="E230">
        <f>IFERROR(VLOOKUP($B230,Kraftvärmeprod!$B$1:$AH$479,MATCH(E$2,Kraftvärmeprod!$B$1:$AG$1,0),FALSE)/1,0)-IFERROR(VLOOKUP($B230,'Slutlig allokering kvv'!$B$2:$AC$462,MATCH(E$3,'Slutlig allokering kvv'!$B$1:$AJ$1,0),FALSE)/1,0)</f>
        <v>0</v>
      </c>
      <c r="F230">
        <f>IFERROR(VLOOKUP($B230,Kraftvärmeprod!$B$1:$AH$479,MATCH(F$2,Kraftvärmeprod!$B$1:$AG$1,0),FALSE)/1,0)-IFERROR(VLOOKUP($B230,'Slutlig allokering kvv'!$B$2:$AC$462,MATCH(F$3,'Slutlig allokering kvv'!$B$1:$AJ$1,0),FALSE)/1,0)</f>
        <v>0</v>
      </c>
      <c r="G230">
        <f>IFERROR(VLOOKUP($B230,Kraftvärmeprod!$B$1:$AH$479,MATCH(G$2,Kraftvärmeprod!$B$1:$AG$1,0),FALSE)/1,0)-IFERROR(VLOOKUP($B230,'Slutlig allokering kvv'!$B$2:$AC$462,MATCH(G$3,'Slutlig allokering kvv'!$B$1:$AJ$1,0),FALSE)/1,0)</f>
        <v>0</v>
      </c>
      <c r="H230">
        <f>IFERROR(VLOOKUP($B230,Kraftvärmeprod!$B$1:$AH$479,MATCH(H$2,Kraftvärmeprod!$B$1:$AG$1,0),FALSE)/1,0)-IFERROR(VLOOKUP($B230,'Slutlig allokering kvv'!$B$2:$AC$462,MATCH(H$3,'Slutlig allokering kvv'!$B$1:$AJ$1,0),FALSE)/1,0)</f>
        <v>0</v>
      </c>
      <c r="I230">
        <f>IFERROR(VLOOKUP($B230,Kraftvärmeprod!$B$1:$AH$479,MATCH(I$2,Kraftvärmeprod!$B$1:$AG$1,0),FALSE)/1,0)-IFERROR(VLOOKUP($B230,'Slutlig allokering kvv'!$B$2:$AC$462,MATCH(I$3,'Slutlig allokering kvv'!$B$1:$AJ$1,0),FALSE)/1,0)</f>
        <v>0</v>
      </c>
      <c r="J230">
        <f>IFERROR(VLOOKUP($B230,Kraftvärmeprod!$B$1:$AH$479,MATCH(J$2,Kraftvärmeprod!$B$1:$AG$1,0),FALSE)/1,0)-IFERROR(VLOOKUP($B230,'Slutlig allokering kvv'!$B$2:$AC$462,MATCH(J$3,'Slutlig allokering kvv'!$B$1:$AJ$1,0),FALSE)/1,0)</f>
        <v>0</v>
      </c>
      <c r="K230">
        <f>IFERROR(VLOOKUP($B230,Kraftvärmeprod!$B$1:$AH$479,MATCH(K$2,Kraftvärmeprod!$B$1:$AG$1,0),FALSE)/1,0)-IFERROR(VLOOKUP($B230,'Slutlig allokering kvv'!$B$2:$AC$462,MATCH(K$3,'Slutlig allokering kvv'!$B$1:$AJ$1,0),FALSE)/1,0)</f>
        <v>0</v>
      </c>
      <c r="L230">
        <f>IFERROR(VLOOKUP($B230,Kraftvärmeprod!$B$1:$AH$479,MATCH(L$2,Kraftvärmeprod!$B$1:$AG$1,0),FALSE)/1,0)-IFERROR(VLOOKUP($B230,'Slutlig allokering kvv'!$B$2:$AC$462,MATCH(L$3,'Slutlig allokering kvv'!$B$1:$AJ$1,0),FALSE)/1,0)</f>
        <v>0</v>
      </c>
      <c r="M230" s="40">
        <f>IFERROR(VLOOKUP($B230,Miljö!$B$1:$S$477,MATCH(M$2,Miljö!$B$1:$X$1,0),FALSE)/1,0)-IFERROR(VLOOKUP($B230,'Slutlig allokering kvv'!$B$2:$AC$462,MATCH(M$3,'Slutlig allokering kvv'!$B$1:$AJ$1,0),FALSE)/1,0)</f>
        <v>0</v>
      </c>
      <c r="N230">
        <f>IFERROR(VLOOKUP($B230,Kraftvärmeprod!$B$1:$AH$479,MATCH(N$2,Kraftvärmeprod!$B$1:$AG$1,0),FALSE)/1,0)-IFERROR(VLOOKUP($B230,'Slutlig allokering kvv'!$B$2:$AC$462,MATCH(N$3,'Slutlig allokering kvv'!$B$1:$AJ$1,0),FALSE)/1,0)</f>
        <v>0</v>
      </c>
      <c r="O230">
        <f>IFERROR(VLOOKUP($B230,Kraftvärmeprod!$B$1:$AH$479,MATCH(O$2,Kraftvärmeprod!$B$1:$AG$1,0),FALSE)/1,0)-IFERROR(VLOOKUP($B230,'Slutlig allokering kvv'!$B$2:$AC$462,MATCH(O$3,'Slutlig allokering kvv'!$B$1:$AJ$1,0),FALSE)/1,0)</f>
        <v>0</v>
      </c>
      <c r="P230">
        <f>IFERROR(VLOOKUP($B230,Kraftvärmeprod!$B$1:$AH$479,MATCH(P$2,Kraftvärmeprod!$B$1:$AG$1,0),FALSE)/1,0)-IFERROR(VLOOKUP($B230,'Slutlig allokering kvv'!$B$2:$AC$462,MATCH(P$3,'Slutlig allokering kvv'!$B$1:$AJ$1,0),FALSE)/1,0)</f>
        <v>0</v>
      </c>
      <c r="Q230">
        <f>IFERROR(VLOOKUP($B230,Kraftvärmeprod!$B$1:$AH$479,MATCH(Q$2,Kraftvärmeprod!$B$1:$AG$1,0),FALSE)/1,0)-IFERROR(VLOOKUP($B230,'Slutlig allokering kvv'!$B$2:$AC$462,MATCH(Q$3,'Slutlig allokering kvv'!$B$1:$AJ$1,0),FALSE)/1,0)</f>
        <v>0</v>
      </c>
      <c r="R230">
        <f>IFERROR(VLOOKUP($B230,Kraftvärmeprod!$B$1:$AH$479,MATCH(R$2,Kraftvärmeprod!$B$1:$AG$1,0),FALSE)/1,0)-IFERROR(VLOOKUP($B230,'Slutlig allokering kvv'!$B$2:$AC$462,MATCH(R$3,'Slutlig allokering kvv'!$B$1:$AJ$1,0),FALSE)/1,0)</f>
        <v>0</v>
      </c>
      <c r="S230">
        <f>IFERROR(VLOOKUP($B230,Kraftvärmeprod!$B$1:$AH$479,MATCH(S$2,Kraftvärmeprod!$B$1:$AG$1,0),FALSE)/1,0)-IFERROR(VLOOKUP($B230,'Slutlig allokering kvv'!$B$2:$AC$462,MATCH(S$3,'Slutlig allokering kvv'!$B$1:$AJ$1,0),FALSE)/1,0)</f>
        <v>0</v>
      </c>
      <c r="T230">
        <f>IFERROR(VLOOKUP($B230,Kraftvärmeprod!$B$1:$AH$479,MATCH(T$2,Kraftvärmeprod!$B$1:$AG$1,0),FALSE)/1,0)-IFERROR(VLOOKUP($B230,'Slutlig allokering kvv'!$B$2:$AC$462,MATCH(T$3,'Slutlig allokering kvv'!$B$1:$AJ$1,0),FALSE)/1,0)</f>
        <v>0</v>
      </c>
      <c r="U230">
        <f>IFERROR(VLOOKUP($B230,Kraftvärmeprod!$B$1:$AH$479,MATCH(U$2,Kraftvärmeprod!$B$1:$AG$1,0),FALSE)/1,0)-IFERROR(VLOOKUP($B230,'Slutlig allokering kvv'!$B$2:$AC$462,MATCH(U$3,'Slutlig allokering kvv'!$B$1:$AJ$1,0),FALSE)/1,0)</f>
        <v>0</v>
      </c>
      <c r="V230">
        <f>IFERROR(VLOOKUP($B230,Kraftvärmeprod!$B$1:$AH$479,MATCH(V$2,Kraftvärmeprod!$B$1:$AG$1,0),FALSE)/1,0)-IFERROR(VLOOKUP($B230,'Slutlig allokering kvv'!$B$2:$AC$462,MATCH(V$3,'Slutlig allokering kvv'!$B$1:$AJ$1,0),FALSE)/1,0)</f>
        <v>0</v>
      </c>
      <c r="W230">
        <f>IFERROR(VLOOKUP($B230,Kraftvärmeprod!$B$1:$AH$479,MATCH(W$2,Kraftvärmeprod!$B$1:$AG$1,0),FALSE)/1,0)-IFERROR(VLOOKUP($B230,'Slutlig allokering kvv'!$B$2:$AC$462,MATCH(W$3,'Slutlig allokering kvv'!$B$1:$AJ$1,0),FALSE)/1,0)</f>
        <v>0</v>
      </c>
      <c r="X230">
        <f>IFERROR(VLOOKUP($B230,Kraftvärmeprod!$B$1:$AH$479,MATCH(X$2,Kraftvärmeprod!$B$1:$AG$1,0),FALSE)/1,0)-IFERROR(VLOOKUP($B230,'Slutlig allokering kvv'!$B$2:$AC$462,MATCH(X$3,'Slutlig allokering kvv'!$B$1:$AJ$1,0),FALSE)/1,0)</f>
        <v>0</v>
      </c>
      <c r="Y230">
        <f>IFERROR(VLOOKUP($B230,Kraftvärmeprod!$B$1:$AH$479,MATCH(Y$2,Kraftvärmeprod!$B$1:$AG$1,0),FALSE)/1,0)-IFERROR(VLOOKUP($B230,'Slutlig allokering kvv'!$B$2:$AC$462,MATCH(Y$3,'Slutlig allokering kvv'!$B$1:$AJ$1,0),FALSE)/1,0)</f>
        <v>0</v>
      </c>
      <c r="Z230">
        <f>IFERROR(VLOOKUP($B230,Kraftvärmeprod!$B$1:$AH$479,MATCH(Z$2,Kraftvärmeprod!$B$1:$AG$1,0),FALSE)/1,0)-IFERROR(VLOOKUP($B230,'Slutlig allokering kvv'!$B$2:$AC$462,MATCH(Z$3,'Slutlig allokering kvv'!$B$1:$AJ$1,0),FALSE)/1,0)</f>
        <v>0</v>
      </c>
      <c r="AA230">
        <f>IFERROR(VLOOKUP($B230,Kraftvärmeprod!$B$1:$AH$479,MATCH(AA$2,Kraftvärmeprod!$B$1:$AG$1,0),FALSE)/1,0)-IFERROR(VLOOKUP($B230,'Slutlig allokering kvv'!$B$2:$AC$462,MATCH(AA$3,'Slutlig allokering kvv'!$B$1:$AJ$1,0),FALSE)/1,0)</f>
        <v>0</v>
      </c>
      <c r="AB230">
        <f>IFERROR(VLOOKUP($B230,Kraftvärmeprod!$B$1:$AH$479,MATCH(AB$2,Kraftvärmeprod!$B$1:$AG$1,0),FALSE)/1,0)-IFERROR(VLOOKUP($B230,'Slutlig allokering kvv'!$B$2:$AC$462,MATCH(AB$3,'Slutlig allokering kvv'!$B$1:$AJ$1,0),FALSE)/1,0)</f>
        <v>0</v>
      </c>
      <c r="AE230">
        <f t="shared" si="6"/>
        <v>0</v>
      </c>
      <c r="AG230">
        <f>IFERROR(VLOOKUP(B230,'Slutlig allokering kvv'!$B$2:$AJ$462,MATCH("Summa justerad allokerad tillförd energi (utan hjälpel och rökgaskondensering):",'Slutlig allokering kvv'!$B$1:$AK$1,0),FALSE)/1,"")</f>
        <v>0</v>
      </c>
      <c r="AI230" s="23" t="str">
        <f>IFERROR(1-VLOOKUP(B230,'Slutlig allokering kvv'!$B$2:$AJ$462,MATCH("Andel av bränsle i kvv som allokerats till värme, exklusive rökgaskondensering och hjälpel",'Slutlig allokering kvv'!$B$1:$AK$1,0),FALSE),"")</f>
        <v/>
      </c>
      <c r="AK230" s="23" t="str">
        <f t="shared" si="7"/>
        <v/>
      </c>
    </row>
    <row r="231" spans="1:37" x14ac:dyDescent="0.25">
      <c r="A231" s="2" t="s">
        <v>331</v>
      </c>
      <c r="B231" s="2" t="s">
        <v>334</v>
      </c>
      <c r="C231" s="2" t="str">
        <f>IFERROR(VLOOKUP($B231,Kraftvärmeprod!$B$1:$AH$479,MATCH(C$3,Kraftvärmeprod!$B$1:$AG$1,0),FALSE)/1,"")</f>
        <v/>
      </c>
      <c r="D231" s="2" t="str">
        <f>IFERROR(VLOOKUP($B231,Kraftvärmeprod!$B$1:$AH$479,MATCH(D$3,Kraftvärmeprod!$B$1:$AG$1,0),FALSE)/1,"")</f>
        <v/>
      </c>
      <c r="E231">
        <f>IFERROR(VLOOKUP($B231,Kraftvärmeprod!$B$1:$AH$479,MATCH(E$2,Kraftvärmeprod!$B$1:$AG$1,0),FALSE)/1,0)-IFERROR(VLOOKUP($B231,'Slutlig allokering kvv'!$B$2:$AC$462,MATCH(E$3,'Slutlig allokering kvv'!$B$1:$AJ$1,0),FALSE)/1,0)</f>
        <v>0</v>
      </c>
      <c r="F231">
        <f>IFERROR(VLOOKUP($B231,Kraftvärmeprod!$B$1:$AH$479,MATCH(F$2,Kraftvärmeprod!$B$1:$AG$1,0),FALSE)/1,0)-IFERROR(VLOOKUP($B231,'Slutlig allokering kvv'!$B$2:$AC$462,MATCH(F$3,'Slutlig allokering kvv'!$B$1:$AJ$1,0),FALSE)/1,0)</f>
        <v>0</v>
      </c>
      <c r="G231">
        <f>IFERROR(VLOOKUP($B231,Kraftvärmeprod!$B$1:$AH$479,MATCH(G$2,Kraftvärmeprod!$B$1:$AG$1,0),FALSE)/1,0)-IFERROR(VLOOKUP($B231,'Slutlig allokering kvv'!$B$2:$AC$462,MATCH(G$3,'Slutlig allokering kvv'!$B$1:$AJ$1,0),FALSE)/1,0)</f>
        <v>0</v>
      </c>
      <c r="H231">
        <f>IFERROR(VLOOKUP($B231,Kraftvärmeprod!$B$1:$AH$479,MATCH(H$2,Kraftvärmeprod!$B$1:$AG$1,0),FALSE)/1,0)-IFERROR(VLOOKUP($B231,'Slutlig allokering kvv'!$B$2:$AC$462,MATCH(H$3,'Slutlig allokering kvv'!$B$1:$AJ$1,0),FALSE)/1,0)</f>
        <v>0</v>
      </c>
      <c r="I231">
        <f>IFERROR(VLOOKUP($B231,Kraftvärmeprod!$B$1:$AH$479,MATCH(I$2,Kraftvärmeprod!$B$1:$AG$1,0),FALSE)/1,0)-IFERROR(VLOOKUP($B231,'Slutlig allokering kvv'!$B$2:$AC$462,MATCH(I$3,'Slutlig allokering kvv'!$B$1:$AJ$1,0),FALSE)/1,0)</f>
        <v>0</v>
      </c>
      <c r="J231">
        <f>IFERROR(VLOOKUP($B231,Kraftvärmeprod!$B$1:$AH$479,MATCH(J$2,Kraftvärmeprod!$B$1:$AG$1,0),FALSE)/1,0)-IFERROR(VLOOKUP($B231,'Slutlig allokering kvv'!$B$2:$AC$462,MATCH(J$3,'Slutlig allokering kvv'!$B$1:$AJ$1,0),FALSE)/1,0)</f>
        <v>0</v>
      </c>
      <c r="K231">
        <f>IFERROR(VLOOKUP($B231,Kraftvärmeprod!$B$1:$AH$479,MATCH(K$2,Kraftvärmeprod!$B$1:$AG$1,0),FALSE)/1,0)-IFERROR(VLOOKUP($B231,'Slutlig allokering kvv'!$B$2:$AC$462,MATCH(K$3,'Slutlig allokering kvv'!$B$1:$AJ$1,0),FALSE)/1,0)</f>
        <v>0</v>
      </c>
      <c r="L231">
        <f>IFERROR(VLOOKUP($B231,Kraftvärmeprod!$B$1:$AH$479,MATCH(L$2,Kraftvärmeprod!$B$1:$AG$1,0),FALSE)/1,0)-IFERROR(VLOOKUP($B231,'Slutlig allokering kvv'!$B$2:$AC$462,MATCH(L$3,'Slutlig allokering kvv'!$B$1:$AJ$1,0),FALSE)/1,0)</f>
        <v>0</v>
      </c>
      <c r="M231" s="40">
        <f>IFERROR(VLOOKUP($B231,Miljö!$B$1:$S$477,MATCH(M$2,Miljö!$B$1:$X$1,0),FALSE)/1,0)-IFERROR(VLOOKUP($B231,'Slutlig allokering kvv'!$B$2:$AC$462,MATCH(M$3,'Slutlig allokering kvv'!$B$1:$AJ$1,0),FALSE)/1,0)</f>
        <v>0</v>
      </c>
      <c r="N231">
        <f>IFERROR(VLOOKUP($B231,Kraftvärmeprod!$B$1:$AH$479,MATCH(N$2,Kraftvärmeprod!$B$1:$AG$1,0),FALSE)/1,0)-IFERROR(VLOOKUP($B231,'Slutlig allokering kvv'!$B$2:$AC$462,MATCH(N$3,'Slutlig allokering kvv'!$B$1:$AJ$1,0),FALSE)/1,0)</f>
        <v>0</v>
      </c>
      <c r="O231">
        <f>IFERROR(VLOOKUP($B231,Kraftvärmeprod!$B$1:$AH$479,MATCH(O$2,Kraftvärmeprod!$B$1:$AG$1,0),FALSE)/1,0)-IFERROR(VLOOKUP($B231,'Slutlig allokering kvv'!$B$2:$AC$462,MATCH(O$3,'Slutlig allokering kvv'!$B$1:$AJ$1,0),FALSE)/1,0)</f>
        <v>0</v>
      </c>
      <c r="P231">
        <f>IFERROR(VLOOKUP($B231,Kraftvärmeprod!$B$1:$AH$479,MATCH(P$2,Kraftvärmeprod!$B$1:$AG$1,0),FALSE)/1,0)-IFERROR(VLOOKUP($B231,'Slutlig allokering kvv'!$B$2:$AC$462,MATCH(P$3,'Slutlig allokering kvv'!$B$1:$AJ$1,0),FALSE)/1,0)</f>
        <v>0</v>
      </c>
      <c r="Q231">
        <f>IFERROR(VLOOKUP($B231,Kraftvärmeprod!$B$1:$AH$479,MATCH(Q$2,Kraftvärmeprod!$B$1:$AG$1,0),FALSE)/1,0)-IFERROR(VLOOKUP($B231,'Slutlig allokering kvv'!$B$2:$AC$462,MATCH(Q$3,'Slutlig allokering kvv'!$B$1:$AJ$1,0),FALSE)/1,0)</f>
        <v>0</v>
      </c>
      <c r="R231">
        <f>IFERROR(VLOOKUP($B231,Kraftvärmeprod!$B$1:$AH$479,MATCH(R$2,Kraftvärmeprod!$B$1:$AG$1,0),FALSE)/1,0)-IFERROR(VLOOKUP($B231,'Slutlig allokering kvv'!$B$2:$AC$462,MATCH(R$3,'Slutlig allokering kvv'!$B$1:$AJ$1,0),FALSE)/1,0)</f>
        <v>0</v>
      </c>
      <c r="S231">
        <f>IFERROR(VLOOKUP($B231,Kraftvärmeprod!$B$1:$AH$479,MATCH(S$2,Kraftvärmeprod!$B$1:$AG$1,0),FALSE)/1,0)-IFERROR(VLOOKUP($B231,'Slutlig allokering kvv'!$B$2:$AC$462,MATCH(S$3,'Slutlig allokering kvv'!$B$1:$AJ$1,0),FALSE)/1,0)</f>
        <v>0</v>
      </c>
      <c r="T231">
        <f>IFERROR(VLOOKUP($B231,Kraftvärmeprod!$B$1:$AH$479,MATCH(T$2,Kraftvärmeprod!$B$1:$AG$1,0),FALSE)/1,0)-IFERROR(VLOOKUP($B231,'Slutlig allokering kvv'!$B$2:$AC$462,MATCH(T$3,'Slutlig allokering kvv'!$B$1:$AJ$1,0),FALSE)/1,0)</f>
        <v>0</v>
      </c>
      <c r="U231">
        <f>IFERROR(VLOOKUP($B231,Kraftvärmeprod!$B$1:$AH$479,MATCH(U$2,Kraftvärmeprod!$B$1:$AG$1,0),FALSE)/1,0)-IFERROR(VLOOKUP($B231,'Slutlig allokering kvv'!$B$2:$AC$462,MATCH(U$3,'Slutlig allokering kvv'!$B$1:$AJ$1,0),FALSE)/1,0)</f>
        <v>0</v>
      </c>
      <c r="V231">
        <f>IFERROR(VLOOKUP($B231,Kraftvärmeprod!$B$1:$AH$479,MATCH(V$2,Kraftvärmeprod!$B$1:$AG$1,0),FALSE)/1,0)-IFERROR(VLOOKUP($B231,'Slutlig allokering kvv'!$B$2:$AC$462,MATCH(V$3,'Slutlig allokering kvv'!$B$1:$AJ$1,0),FALSE)/1,0)</f>
        <v>0</v>
      </c>
      <c r="W231">
        <f>IFERROR(VLOOKUP($B231,Kraftvärmeprod!$B$1:$AH$479,MATCH(W$2,Kraftvärmeprod!$B$1:$AG$1,0),FALSE)/1,0)-IFERROR(VLOOKUP($B231,'Slutlig allokering kvv'!$B$2:$AC$462,MATCH(W$3,'Slutlig allokering kvv'!$B$1:$AJ$1,0),FALSE)/1,0)</f>
        <v>0</v>
      </c>
      <c r="X231">
        <f>IFERROR(VLOOKUP($B231,Kraftvärmeprod!$B$1:$AH$479,MATCH(X$2,Kraftvärmeprod!$B$1:$AG$1,0),FALSE)/1,0)-IFERROR(VLOOKUP($B231,'Slutlig allokering kvv'!$B$2:$AC$462,MATCH(X$3,'Slutlig allokering kvv'!$B$1:$AJ$1,0),FALSE)/1,0)</f>
        <v>0</v>
      </c>
      <c r="Y231">
        <f>IFERROR(VLOOKUP($B231,Kraftvärmeprod!$B$1:$AH$479,MATCH(Y$2,Kraftvärmeprod!$B$1:$AG$1,0),FALSE)/1,0)-IFERROR(VLOOKUP($B231,'Slutlig allokering kvv'!$B$2:$AC$462,MATCH(Y$3,'Slutlig allokering kvv'!$B$1:$AJ$1,0),FALSE)/1,0)</f>
        <v>0</v>
      </c>
      <c r="Z231">
        <f>IFERROR(VLOOKUP($B231,Kraftvärmeprod!$B$1:$AH$479,MATCH(Z$2,Kraftvärmeprod!$B$1:$AG$1,0),FALSE)/1,0)-IFERROR(VLOOKUP($B231,'Slutlig allokering kvv'!$B$2:$AC$462,MATCH(Z$3,'Slutlig allokering kvv'!$B$1:$AJ$1,0),FALSE)/1,0)</f>
        <v>0</v>
      </c>
      <c r="AA231">
        <f>IFERROR(VLOOKUP($B231,Kraftvärmeprod!$B$1:$AH$479,MATCH(AA$2,Kraftvärmeprod!$B$1:$AG$1,0),FALSE)/1,0)-IFERROR(VLOOKUP($B231,'Slutlig allokering kvv'!$B$2:$AC$462,MATCH(AA$3,'Slutlig allokering kvv'!$B$1:$AJ$1,0),FALSE)/1,0)</f>
        <v>0</v>
      </c>
      <c r="AB231">
        <f>IFERROR(VLOOKUP($B231,Kraftvärmeprod!$B$1:$AH$479,MATCH(AB$2,Kraftvärmeprod!$B$1:$AG$1,0),FALSE)/1,0)-IFERROR(VLOOKUP($B231,'Slutlig allokering kvv'!$B$2:$AC$462,MATCH(AB$3,'Slutlig allokering kvv'!$B$1:$AJ$1,0),FALSE)/1,0)</f>
        <v>0</v>
      </c>
      <c r="AE231">
        <f t="shared" si="6"/>
        <v>0</v>
      </c>
      <c r="AG231">
        <f>IFERROR(VLOOKUP(B231,'Slutlig allokering kvv'!$B$2:$AJ$462,MATCH("Summa justerad allokerad tillförd energi (utan hjälpel och rökgaskondensering):",'Slutlig allokering kvv'!$B$1:$AK$1,0),FALSE)/1,"")</f>
        <v>0</v>
      </c>
      <c r="AI231" s="23" t="str">
        <f>IFERROR(1-VLOOKUP(B231,'Slutlig allokering kvv'!$B$2:$AJ$462,MATCH("Andel av bränsle i kvv som allokerats till värme, exklusive rökgaskondensering och hjälpel",'Slutlig allokering kvv'!$B$1:$AK$1,0),FALSE),"")</f>
        <v/>
      </c>
      <c r="AK231" s="23" t="str">
        <f t="shared" si="7"/>
        <v/>
      </c>
    </row>
    <row r="232" spans="1:37" x14ac:dyDescent="0.25">
      <c r="A232" s="2" t="s">
        <v>331</v>
      </c>
      <c r="B232" s="2" t="s">
        <v>335</v>
      </c>
      <c r="C232" s="2" t="str">
        <f>IFERROR(VLOOKUP($B232,Kraftvärmeprod!$B$1:$AH$479,MATCH(C$3,Kraftvärmeprod!$B$1:$AG$1,0),FALSE)/1,"")</f>
        <v/>
      </c>
      <c r="D232" s="2" t="str">
        <f>IFERROR(VLOOKUP($B232,Kraftvärmeprod!$B$1:$AH$479,MATCH(D$3,Kraftvärmeprod!$B$1:$AG$1,0),FALSE)/1,"")</f>
        <v/>
      </c>
      <c r="E232">
        <f>IFERROR(VLOOKUP($B232,Kraftvärmeprod!$B$1:$AH$479,MATCH(E$2,Kraftvärmeprod!$B$1:$AG$1,0),FALSE)/1,0)-IFERROR(VLOOKUP($B232,'Slutlig allokering kvv'!$B$2:$AC$462,MATCH(E$3,'Slutlig allokering kvv'!$B$1:$AJ$1,0),FALSE)/1,0)</f>
        <v>0</v>
      </c>
      <c r="F232">
        <f>IFERROR(VLOOKUP($B232,Kraftvärmeprod!$B$1:$AH$479,MATCH(F$2,Kraftvärmeprod!$B$1:$AG$1,0),FALSE)/1,0)-IFERROR(VLOOKUP($B232,'Slutlig allokering kvv'!$B$2:$AC$462,MATCH(F$3,'Slutlig allokering kvv'!$B$1:$AJ$1,0),FALSE)/1,0)</f>
        <v>0</v>
      </c>
      <c r="G232">
        <f>IFERROR(VLOOKUP($B232,Kraftvärmeprod!$B$1:$AH$479,MATCH(G$2,Kraftvärmeprod!$B$1:$AG$1,0),FALSE)/1,0)-IFERROR(VLOOKUP($B232,'Slutlig allokering kvv'!$B$2:$AC$462,MATCH(G$3,'Slutlig allokering kvv'!$B$1:$AJ$1,0),FALSE)/1,0)</f>
        <v>0</v>
      </c>
      <c r="H232">
        <f>IFERROR(VLOOKUP($B232,Kraftvärmeprod!$B$1:$AH$479,MATCH(H$2,Kraftvärmeprod!$B$1:$AG$1,0),FALSE)/1,0)-IFERROR(VLOOKUP($B232,'Slutlig allokering kvv'!$B$2:$AC$462,MATCH(H$3,'Slutlig allokering kvv'!$B$1:$AJ$1,0),FALSE)/1,0)</f>
        <v>0</v>
      </c>
      <c r="I232">
        <f>IFERROR(VLOOKUP($B232,Kraftvärmeprod!$B$1:$AH$479,MATCH(I$2,Kraftvärmeprod!$B$1:$AG$1,0),FALSE)/1,0)-IFERROR(VLOOKUP($B232,'Slutlig allokering kvv'!$B$2:$AC$462,MATCH(I$3,'Slutlig allokering kvv'!$B$1:$AJ$1,0),FALSE)/1,0)</f>
        <v>0</v>
      </c>
      <c r="J232">
        <f>IFERROR(VLOOKUP($B232,Kraftvärmeprod!$B$1:$AH$479,MATCH(J$2,Kraftvärmeprod!$B$1:$AG$1,0),FALSE)/1,0)-IFERROR(VLOOKUP($B232,'Slutlig allokering kvv'!$B$2:$AC$462,MATCH(J$3,'Slutlig allokering kvv'!$B$1:$AJ$1,0),FALSE)/1,0)</f>
        <v>0</v>
      </c>
      <c r="K232">
        <f>IFERROR(VLOOKUP($B232,Kraftvärmeprod!$B$1:$AH$479,MATCH(K$2,Kraftvärmeprod!$B$1:$AG$1,0),FALSE)/1,0)-IFERROR(VLOOKUP($B232,'Slutlig allokering kvv'!$B$2:$AC$462,MATCH(K$3,'Slutlig allokering kvv'!$B$1:$AJ$1,0),FALSE)/1,0)</f>
        <v>0</v>
      </c>
      <c r="L232">
        <f>IFERROR(VLOOKUP($B232,Kraftvärmeprod!$B$1:$AH$479,MATCH(L$2,Kraftvärmeprod!$B$1:$AG$1,0),FALSE)/1,0)-IFERROR(VLOOKUP($B232,'Slutlig allokering kvv'!$B$2:$AC$462,MATCH(L$3,'Slutlig allokering kvv'!$B$1:$AJ$1,0),FALSE)/1,0)</f>
        <v>0</v>
      </c>
      <c r="M232" s="40">
        <f>IFERROR(VLOOKUP($B232,Miljö!$B$1:$S$477,MATCH(M$2,Miljö!$B$1:$X$1,0),FALSE)/1,0)-IFERROR(VLOOKUP($B232,'Slutlig allokering kvv'!$B$2:$AC$462,MATCH(M$3,'Slutlig allokering kvv'!$B$1:$AJ$1,0),FALSE)/1,0)</f>
        <v>0</v>
      </c>
      <c r="N232">
        <f>IFERROR(VLOOKUP($B232,Kraftvärmeprod!$B$1:$AH$479,MATCH(N$2,Kraftvärmeprod!$B$1:$AG$1,0),FALSE)/1,0)-IFERROR(VLOOKUP($B232,'Slutlig allokering kvv'!$B$2:$AC$462,MATCH(N$3,'Slutlig allokering kvv'!$B$1:$AJ$1,0),FALSE)/1,0)</f>
        <v>0</v>
      </c>
      <c r="O232">
        <f>IFERROR(VLOOKUP($B232,Kraftvärmeprod!$B$1:$AH$479,MATCH(O$2,Kraftvärmeprod!$B$1:$AG$1,0),FALSE)/1,0)-IFERROR(VLOOKUP($B232,'Slutlig allokering kvv'!$B$2:$AC$462,MATCH(O$3,'Slutlig allokering kvv'!$B$1:$AJ$1,0),FALSE)/1,0)</f>
        <v>0</v>
      </c>
      <c r="P232">
        <f>IFERROR(VLOOKUP($B232,Kraftvärmeprod!$B$1:$AH$479,MATCH(P$2,Kraftvärmeprod!$B$1:$AG$1,0),FALSE)/1,0)-IFERROR(VLOOKUP($B232,'Slutlig allokering kvv'!$B$2:$AC$462,MATCH(P$3,'Slutlig allokering kvv'!$B$1:$AJ$1,0),FALSE)/1,0)</f>
        <v>0</v>
      </c>
      <c r="Q232">
        <f>IFERROR(VLOOKUP($B232,Kraftvärmeprod!$B$1:$AH$479,MATCH(Q$2,Kraftvärmeprod!$B$1:$AG$1,0),FALSE)/1,0)-IFERROR(VLOOKUP($B232,'Slutlig allokering kvv'!$B$2:$AC$462,MATCH(Q$3,'Slutlig allokering kvv'!$B$1:$AJ$1,0),FALSE)/1,0)</f>
        <v>0</v>
      </c>
      <c r="R232">
        <f>IFERROR(VLOOKUP($B232,Kraftvärmeprod!$B$1:$AH$479,MATCH(R$2,Kraftvärmeprod!$B$1:$AG$1,0),FALSE)/1,0)-IFERROR(VLOOKUP($B232,'Slutlig allokering kvv'!$B$2:$AC$462,MATCH(R$3,'Slutlig allokering kvv'!$B$1:$AJ$1,0),FALSE)/1,0)</f>
        <v>0</v>
      </c>
      <c r="S232">
        <f>IFERROR(VLOOKUP($B232,Kraftvärmeprod!$B$1:$AH$479,MATCH(S$2,Kraftvärmeprod!$B$1:$AG$1,0),FALSE)/1,0)-IFERROR(VLOOKUP($B232,'Slutlig allokering kvv'!$B$2:$AC$462,MATCH(S$3,'Slutlig allokering kvv'!$B$1:$AJ$1,0),FALSE)/1,0)</f>
        <v>0</v>
      </c>
      <c r="T232">
        <f>IFERROR(VLOOKUP($B232,Kraftvärmeprod!$B$1:$AH$479,MATCH(T$2,Kraftvärmeprod!$B$1:$AG$1,0),FALSE)/1,0)-IFERROR(VLOOKUP($B232,'Slutlig allokering kvv'!$B$2:$AC$462,MATCH(T$3,'Slutlig allokering kvv'!$B$1:$AJ$1,0),FALSE)/1,0)</f>
        <v>0</v>
      </c>
      <c r="U232">
        <f>IFERROR(VLOOKUP($B232,Kraftvärmeprod!$B$1:$AH$479,MATCH(U$2,Kraftvärmeprod!$B$1:$AG$1,0),FALSE)/1,0)-IFERROR(VLOOKUP($B232,'Slutlig allokering kvv'!$B$2:$AC$462,MATCH(U$3,'Slutlig allokering kvv'!$B$1:$AJ$1,0),FALSE)/1,0)</f>
        <v>0</v>
      </c>
      <c r="V232">
        <f>IFERROR(VLOOKUP($B232,Kraftvärmeprod!$B$1:$AH$479,MATCH(V$2,Kraftvärmeprod!$B$1:$AG$1,0),FALSE)/1,0)-IFERROR(VLOOKUP($B232,'Slutlig allokering kvv'!$B$2:$AC$462,MATCH(V$3,'Slutlig allokering kvv'!$B$1:$AJ$1,0),FALSE)/1,0)</f>
        <v>0</v>
      </c>
      <c r="W232">
        <f>IFERROR(VLOOKUP($B232,Kraftvärmeprod!$B$1:$AH$479,MATCH(W$2,Kraftvärmeprod!$B$1:$AG$1,0),FALSE)/1,0)-IFERROR(VLOOKUP($B232,'Slutlig allokering kvv'!$B$2:$AC$462,MATCH(W$3,'Slutlig allokering kvv'!$B$1:$AJ$1,0),FALSE)/1,0)</f>
        <v>0</v>
      </c>
      <c r="X232">
        <f>IFERROR(VLOOKUP($B232,Kraftvärmeprod!$B$1:$AH$479,MATCH(X$2,Kraftvärmeprod!$B$1:$AG$1,0),FALSE)/1,0)-IFERROR(VLOOKUP($B232,'Slutlig allokering kvv'!$B$2:$AC$462,MATCH(X$3,'Slutlig allokering kvv'!$B$1:$AJ$1,0),FALSE)/1,0)</f>
        <v>0</v>
      </c>
      <c r="Y232">
        <f>IFERROR(VLOOKUP($B232,Kraftvärmeprod!$B$1:$AH$479,MATCH(Y$2,Kraftvärmeprod!$B$1:$AG$1,0),FALSE)/1,0)-IFERROR(VLOOKUP($B232,'Slutlig allokering kvv'!$B$2:$AC$462,MATCH(Y$3,'Slutlig allokering kvv'!$B$1:$AJ$1,0),FALSE)/1,0)</f>
        <v>0</v>
      </c>
      <c r="Z232">
        <f>IFERROR(VLOOKUP($B232,Kraftvärmeprod!$B$1:$AH$479,MATCH(Z$2,Kraftvärmeprod!$B$1:$AG$1,0),FALSE)/1,0)-IFERROR(VLOOKUP($B232,'Slutlig allokering kvv'!$B$2:$AC$462,MATCH(Z$3,'Slutlig allokering kvv'!$B$1:$AJ$1,0),FALSE)/1,0)</f>
        <v>0</v>
      </c>
      <c r="AA232">
        <f>IFERROR(VLOOKUP($B232,Kraftvärmeprod!$B$1:$AH$479,MATCH(AA$2,Kraftvärmeprod!$B$1:$AG$1,0),FALSE)/1,0)-IFERROR(VLOOKUP($B232,'Slutlig allokering kvv'!$B$2:$AC$462,MATCH(AA$3,'Slutlig allokering kvv'!$B$1:$AJ$1,0),FALSE)/1,0)</f>
        <v>0</v>
      </c>
      <c r="AB232">
        <f>IFERROR(VLOOKUP($B232,Kraftvärmeprod!$B$1:$AH$479,MATCH(AB$2,Kraftvärmeprod!$B$1:$AG$1,0),FALSE)/1,0)-IFERROR(VLOOKUP($B232,'Slutlig allokering kvv'!$B$2:$AC$462,MATCH(AB$3,'Slutlig allokering kvv'!$B$1:$AJ$1,0),FALSE)/1,0)</f>
        <v>0</v>
      </c>
      <c r="AE232">
        <f t="shared" si="6"/>
        <v>0</v>
      </c>
      <c r="AG232">
        <f>IFERROR(VLOOKUP(B232,'Slutlig allokering kvv'!$B$2:$AJ$462,MATCH("Summa justerad allokerad tillförd energi (utan hjälpel och rökgaskondensering):",'Slutlig allokering kvv'!$B$1:$AK$1,0),FALSE)/1,"")</f>
        <v>0</v>
      </c>
      <c r="AI232" s="23" t="str">
        <f>IFERROR(1-VLOOKUP(B232,'Slutlig allokering kvv'!$B$2:$AJ$462,MATCH("Andel av bränsle i kvv som allokerats till värme, exklusive rökgaskondensering och hjälpel",'Slutlig allokering kvv'!$B$1:$AK$1,0),FALSE),"")</f>
        <v/>
      </c>
      <c r="AK232" s="23" t="str">
        <f t="shared" si="7"/>
        <v/>
      </c>
    </row>
    <row r="233" spans="1:37" x14ac:dyDescent="0.25">
      <c r="A233" s="2" t="s">
        <v>331</v>
      </c>
      <c r="B233" s="2" t="s">
        <v>336</v>
      </c>
      <c r="C233" s="2" t="str">
        <f>IFERROR(VLOOKUP($B233,Kraftvärmeprod!$B$1:$AH$479,MATCH(C$3,Kraftvärmeprod!$B$1:$AG$1,0),FALSE)/1,"")</f>
        <v/>
      </c>
      <c r="D233" s="2" t="str">
        <f>IFERROR(VLOOKUP($B233,Kraftvärmeprod!$B$1:$AH$479,MATCH(D$3,Kraftvärmeprod!$B$1:$AG$1,0),FALSE)/1,"")</f>
        <v/>
      </c>
      <c r="E233">
        <f>IFERROR(VLOOKUP($B233,Kraftvärmeprod!$B$1:$AH$479,MATCH(E$2,Kraftvärmeprod!$B$1:$AG$1,0),FALSE)/1,0)-IFERROR(VLOOKUP($B233,'Slutlig allokering kvv'!$B$2:$AC$462,MATCH(E$3,'Slutlig allokering kvv'!$B$1:$AJ$1,0),FALSE)/1,0)</f>
        <v>0</v>
      </c>
      <c r="F233">
        <f>IFERROR(VLOOKUP($B233,Kraftvärmeprod!$B$1:$AH$479,MATCH(F$2,Kraftvärmeprod!$B$1:$AG$1,0),FALSE)/1,0)-IFERROR(VLOOKUP($B233,'Slutlig allokering kvv'!$B$2:$AC$462,MATCH(F$3,'Slutlig allokering kvv'!$B$1:$AJ$1,0),FALSE)/1,0)</f>
        <v>0</v>
      </c>
      <c r="G233">
        <f>IFERROR(VLOOKUP($B233,Kraftvärmeprod!$B$1:$AH$479,MATCH(G$2,Kraftvärmeprod!$B$1:$AG$1,0),FALSE)/1,0)-IFERROR(VLOOKUP($B233,'Slutlig allokering kvv'!$B$2:$AC$462,MATCH(G$3,'Slutlig allokering kvv'!$B$1:$AJ$1,0),FALSE)/1,0)</f>
        <v>0</v>
      </c>
      <c r="H233">
        <f>IFERROR(VLOOKUP($B233,Kraftvärmeprod!$B$1:$AH$479,MATCH(H$2,Kraftvärmeprod!$B$1:$AG$1,0),FALSE)/1,0)-IFERROR(VLOOKUP($B233,'Slutlig allokering kvv'!$B$2:$AC$462,MATCH(H$3,'Slutlig allokering kvv'!$B$1:$AJ$1,0),FALSE)/1,0)</f>
        <v>0</v>
      </c>
      <c r="I233">
        <f>IFERROR(VLOOKUP($B233,Kraftvärmeprod!$B$1:$AH$479,MATCH(I$2,Kraftvärmeprod!$B$1:$AG$1,0),FALSE)/1,0)-IFERROR(VLOOKUP($B233,'Slutlig allokering kvv'!$B$2:$AC$462,MATCH(I$3,'Slutlig allokering kvv'!$B$1:$AJ$1,0),FALSE)/1,0)</f>
        <v>0</v>
      </c>
      <c r="J233">
        <f>IFERROR(VLOOKUP($B233,Kraftvärmeprod!$B$1:$AH$479,MATCH(J$2,Kraftvärmeprod!$B$1:$AG$1,0),FALSE)/1,0)-IFERROR(VLOOKUP($B233,'Slutlig allokering kvv'!$B$2:$AC$462,MATCH(J$3,'Slutlig allokering kvv'!$B$1:$AJ$1,0),FALSE)/1,0)</f>
        <v>0</v>
      </c>
      <c r="K233">
        <f>IFERROR(VLOOKUP($B233,Kraftvärmeprod!$B$1:$AH$479,MATCH(K$2,Kraftvärmeprod!$B$1:$AG$1,0),FALSE)/1,0)-IFERROR(VLOOKUP($B233,'Slutlig allokering kvv'!$B$2:$AC$462,MATCH(K$3,'Slutlig allokering kvv'!$B$1:$AJ$1,0),FALSE)/1,0)</f>
        <v>0</v>
      </c>
      <c r="L233">
        <f>IFERROR(VLOOKUP($B233,Kraftvärmeprod!$B$1:$AH$479,MATCH(L$2,Kraftvärmeprod!$B$1:$AG$1,0),FALSE)/1,0)-IFERROR(VLOOKUP($B233,'Slutlig allokering kvv'!$B$2:$AC$462,MATCH(L$3,'Slutlig allokering kvv'!$B$1:$AJ$1,0),FALSE)/1,0)</f>
        <v>0</v>
      </c>
      <c r="M233" s="40">
        <f>IFERROR(VLOOKUP($B233,Miljö!$B$1:$S$477,MATCH(M$2,Miljö!$B$1:$X$1,0),FALSE)/1,0)-IFERROR(VLOOKUP($B233,'Slutlig allokering kvv'!$B$2:$AC$462,MATCH(M$3,'Slutlig allokering kvv'!$B$1:$AJ$1,0),FALSE)/1,0)</f>
        <v>0</v>
      </c>
      <c r="N233">
        <f>IFERROR(VLOOKUP($B233,Kraftvärmeprod!$B$1:$AH$479,MATCH(N$2,Kraftvärmeprod!$B$1:$AG$1,0),FALSE)/1,0)-IFERROR(VLOOKUP($B233,'Slutlig allokering kvv'!$B$2:$AC$462,MATCH(N$3,'Slutlig allokering kvv'!$B$1:$AJ$1,0),FALSE)/1,0)</f>
        <v>0</v>
      </c>
      <c r="O233">
        <f>IFERROR(VLOOKUP($B233,Kraftvärmeprod!$B$1:$AH$479,MATCH(O$2,Kraftvärmeprod!$B$1:$AG$1,0),FALSE)/1,0)-IFERROR(VLOOKUP($B233,'Slutlig allokering kvv'!$B$2:$AC$462,MATCH(O$3,'Slutlig allokering kvv'!$B$1:$AJ$1,0),FALSE)/1,0)</f>
        <v>0</v>
      </c>
      <c r="P233">
        <f>IFERROR(VLOOKUP($B233,Kraftvärmeprod!$B$1:$AH$479,MATCH(P$2,Kraftvärmeprod!$B$1:$AG$1,0),FALSE)/1,0)-IFERROR(VLOOKUP($B233,'Slutlig allokering kvv'!$B$2:$AC$462,MATCH(P$3,'Slutlig allokering kvv'!$B$1:$AJ$1,0),FALSE)/1,0)</f>
        <v>0</v>
      </c>
      <c r="Q233">
        <f>IFERROR(VLOOKUP($B233,Kraftvärmeprod!$B$1:$AH$479,MATCH(Q$2,Kraftvärmeprod!$B$1:$AG$1,0),FALSE)/1,0)-IFERROR(VLOOKUP($B233,'Slutlig allokering kvv'!$B$2:$AC$462,MATCH(Q$3,'Slutlig allokering kvv'!$B$1:$AJ$1,0),FALSE)/1,0)</f>
        <v>0</v>
      </c>
      <c r="R233">
        <f>IFERROR(VLOOKUP($B233,Kraftvärmeprod!$B$1:$AH$479,MATCH(R$2,Kraftvärmeprod!$B$1:$AG$1,0),FALSE)/1,0)-IFERROR(VLOOKUP($B233,'Slutlig allokering kvv'!$B$2:$AC$462,MATCH(R$3,'Slutlig allokering kvv'!$B$1:$AJ$1,0),FALSE)/1,0)</f>
        <v>0</v>
      </c>
      <c r="S233">
        <f>IFERROR(VLOOKUP($B233,Kraftvärmeprod!$B$1:$AH$479,MATCH(S$2,Kraftvärmeprod!$B$1:$AG$1,0),FALSE)/1,0)-IFERROR(VLOOKUP($B233,'Slutlig allokering kvv'!$B$2:$AC$462,MATCH(S$3,'Slutlig allokering kvv'!$B$1:$AJ$1,0),FALSE)/1,0)</f>
        <v>0</v>
      </c>
      <c r="T233">
        <f>IFERROR(VLOOKUP($B233,Kraftvärmeprod!$B$1:$AH$479,MATCH(T$2,Kraftvärmeprod!$B$1:$AG$1,0),FALSE)/1,0)-IFERROR(VLOOKUP($B233,'Slutlig allokering kvv'!$B$2:$AC$462,MATCH(T$3,'Slutlig allokering kvv'!$B$1:$AJ$1,0),FALSE)/1,0)</f>
        <v>0</v>
      </c>
      <c r="U233">
        <f>IFERROR(VLOOKUP($B233,Kraftvärmeprod!$B$1:$AH$479,MATCH(U$2,Kraftvärmeprod!$B$1:$AG$1,0),FALSE)/1,0)-IFERROR(VLOOKUP($B233,'Slutlig allokering kvv'!$B$2:$AC$462,MATCH(U$3,'Slutlig allokering kvv'!$B$1:$AJ$1,0),FALSE)/1,0)</f>
        <v>0</v>
      </c>
      <c r="V233">
        <f>IFERROR(VLOOKUP($B233,Kraftvärmeprod!$B$1:$AH$479,MATCH(V$2,Kraftvärmeprod!$B$1:$AG$1,0),FALSE)/1,0)-IFERROR(VLOOKUP($B233,'Slutlig allokering kvv'!$B$2:$AC$462,MATCH(V$3,'Slutlig allokering kvv'!$B$1:$AJ$1,0),FALSE)/1,0)</f>
        <v>0</v>
      </c>
      <c r="W233">
        <f>IFERROR(VLOOKUP($B233,Kraftvärmeprod!$B$1:$AH$479,MATCH(W$2,Kraftvärmeprod!$B$1:$AG$1,0),FALSE)/1,0)-IFERROR(VLOOKUP($B233,'Slutlig allokering kvv'!$B$2:$AC$462,MATCH(W$3,'Slutlig allokering kvv'!$B$1:$AJ$1,0),FALSE)/1,0)</f>
        <v>0</v>
      </c>
      <c r="X233">
        <f>IFERROR(VLOOKUP($B233,Kraftvärmeprod!$B$1:$AH$479,MATCH(X$2,Kraftvärmeprod!$B$1:$AG$1,0),FALSE)/1,0)-IFERROR(VLOOKUP($B233,'Slutlig allokering kvv'!$B$2:$AC$462,MATCH(X$3,'Slutlig allokering kvv'!$B$1:$AJ$1,0),FALSE)/1,0)</f>
        <v>0</v>
      </c>
      <c r="Y233">
        <f>IFERROR(VLOOKUP($B233,Kraftvärmeprod!$B$1:$AH$479,MATCH(Y$2,Kraftvärmeprod!$B$1:$AG$1,0),FALSE)/1,0)-IFERROR(VLOOKUP($B233,'Slutlig allokering kvv'!$B$2:$AC$462,MATCH(Y$3,'Slutlig allokering kvv'!$B$1:$AJ$1,0),FALSE)/1,0)</f>
        <v>0</v>
      </c>
      <c r="Z233">
        <f>IFERROR(VLOOKUP($B233,Kraftvärmeprod!$B$1:$AH$479,MATCH(Z$2,Kraftvärmeprod!$B$1:$AG$1,0),FALSE)/1,0)-IFERROR(VLOOKUP($B233,'Slutlig allokering kvv'!$B$2:$AC$462,MATCH(Z$3,'Slutlig allokering kvv'!$B$1:$AJ$1,0),FALSE)/1,0)</f>
        <v>0</v>
      </c>
      <c r="AA233">
        <f>IFERROR(VLOOKUP($B233,Kraftvärmeprod!$B$1:$AH$479,MATCH(AA$2,Kraftvärmeprod!$B$1:$AG$1,0),FALSE)/1,0)-IFERROR(VLOOKUP($B233,'Slutlig allokering kvv'!$B$2:$AC$462,MATCH(AA$3,'Slutlig allokering kvv'!$B$1:$AJ$1,0),FALSE)/1,0)</f>
        <v>0</v>
      </c>
      <c r="AB233">
        <f>IFERROR(VLOOKUP($B233,Kraftvärmeprod!$B$1:$AH$479,MATCH(AB$2,Kraftvärmeprod!$B$1:$AG$1,0),FALSE)/1,0)-IFERROR(VLOOKUP($B233,'Slutlig allokering kvv'!$B$2:$AC$462,MATCH(AB$3,'Slutlig allokering kvv'!$B$1:$AJ$1,0),FALSE)/1,0)</f>
        <v>0</v>
      </c>
      <c r="AE233">
        <f t="shared" si="6"/>
        <v>0</v>
      </c>
      <c r="AG233">
        <f>IFERROR(VLOOKUP(B233,'Slutlig allokering kvv'!$B$2:$AJ$462,MATCH("Summa justerad allokerad tillförd energi (utan hjälpel och rökgaskondensering):",'Slutlig allokering kvv'!$B$1:$AK$1,0),FALSE)/1,"")</f>
        <v>0</v>
      </c>
      <c r="AI233" s="23" t="str">
        <f>IFERROR(1-VLOOKUP(B233,'Slutlig allokering kvv'!$B$2:$AJ$462,MATCH("Andel av bränsle i kvv som allokerats till värme, exklusive rökgaskondensering och hjälpel",'Slutlig allokering kvv'!$B$1:$AK$1,0),FALSE),"")</f>
        <v/>
      </c>
      <c r="AK233" s="23" t="str">
        <f t="shared" si="7"/>
        <v/>
      </c>
    </row>
    <row r="234" spans="1:37" x14ac:dyDescent="0.25">
      <c r="A234" s="2" t="s">
        <v>331</v>
      </c>
      <c r="B234" s="2" t="s">
        <v>337</v>
      </c>
      <c r="C234" s="2" t="str">
        <f>IFERROR(VLOOKUP($B234,Kraftvärmeprod!$B$1:$AH$479,MATCH(C$3,Kraftvärmeprod!$B$1:$AG$1,0),FALSE)/1,"")</f>
        <v/>
      </c>
      <c r="D234" s="2" t="str">
        <f>IFERROR(VLOOKUP($B234,Kraftvärmeprod!$B$1:$AH$479,MATCH(D$3,Kraftvärmeprod!$B$1:$AG$1,0),FALSE)/1,"")</f>
        <v/>
      </c>
      <c r="E234">
        <f>IFERROR(VLOOKUP($B234,Kraftvärmeprod!$B$1:$AH$479,MATCH(E$2,Kraftvärmeprod!$B$1:$AG$1,0),FALSE)/1,0)-IFERROR(VLOOKUP($B234,'Slutlig allokering kvv'!$B$2:$AC$462,MATCH(E$3,'Slutlig allokering kvv'!$B$1:$AJ$1,0),FALSE)/1,0)</f>
        <v>0</v>
      </c>
      <c r="F234">
        <f>IFERROR(VLOOKUP($B234,Kraftvärmeprod!$B$1:$AH$479,MATCH(F$2,Kraftvärmeprod!$B$1:$AG$1,0),FALSE)/1,0)-IFERROR(VLOOKUP($B234,'Slutlig allokering kvv'!$B$2:$AC$462,MATCH(F$3,'Slutlig allokering kvv'!$B$1:$AJ$1,0),FALSE)/1,0)</f>
        <v>0</v>
      </c>
      <c r="G234">
        <f>IFERROR(VLOOKUP($B234,Kraftvärmeprod!$B$1:$AH$479,MATCH(G$2,Kraftvärmeprod!$B$1:$AG$1,0),FALSE)/1,0)-IFERROR(VLOOKUP($B234,'Slutlig allokering kvv'!$B$2:$AC$462,MATCH(G$3,'Slutlig allokering kvv'!$B$1:$AJ$1,0),FALSE)/1,0)</f>
        <v>0</v>
      </c>
      <c r="H234">
        <f>IFERROR(VLOOKUP($B234,Kraftvärmeprod!$B$1:$AH$479,MATCH(H$2,Kraftvärmeprod!$B$1:$AG$1,0),FALSE)/1,0)-IFERROR(VLOOKUP($B234,'Slutlig allokering kvv'!$B$2:$AC$462,MATCH(H$3,'Slutlig allokering kvv'!$B$1:$AJ$1,0),FALSE)/1,0)</f>
        <v>0</v>
      </c>
      <c r="I234">
        <f>IFERROR(VLOOKUP($B234,Kraftvärmeprod!$B$1:$AH$479,MATCH(I$2,Kraftvärmeprod!$B$1:$AG$1,0),FALSE)/1,0)-IFERROR(VLOOKUP($B234,'Slutlig allokering kvv'!$B$2:$AC$462,MATCH(I$3,'Slutlig allokering kvv'!$B$1:$AJ$1,0),FALSE)/1,0)</f>
        <v>0</v>
      </c>
      <c r="J234">
        <f>IFERROR(VLOOKUP($B234,Kraftvärmeprod!$B$1:$AH$479,MATCH(J$2,Kraftvärmeprod!$B$1:$AG$1,0),FALSE)/1,0)-IFERROR(VLOOKUP($B234,'Slutlig allokering kvv'!$B$2:$AC$462,MATCH(J$3,'Slutlig allokering kvv'!$B$1:$AJ$1,0),FALSE)/1,0)</f>
        <v>0</v>
      </c>
      <c r="K234">
        <f>IFERROR(VLOOKUP($B234,Kraftvärmeprod!$B$1:$AH$479,MATCH(K$2,Kraftvärmeprod!$B$1:$AG$1,0),FALSE)/1,0)-IFERROR(VLOOKUP($B234,'Slutlig allokering kvv'!$B$2:$AC$462,MATCH(K$3,'Slutlig allokering kvv'!$B$1:$AJ$1,0),FALSE)/1,0)</f>
        <v>0</v>
      </c>
      <c r="L234">
        <f>IFERROR(VLOOKUP($B234,Kraftvärmeprod!$B$1:$AH$479,MATCH(L$2,Kraftvärmeprod!$B$1:$AG$1,0),FALSE)/1,0)-IFERROR(VLOOKUP($B234,'Slutlig allokering kvv'!$B$2:$AC$462,MATCH(L$3,'Slutlig allokering kvv'!$B$1:$AJ$1,0),FALSE)/1,0)</f>
        <v>0</v>
      </c>
      <c r="M234" s="40">
        <f>IFERROR(VLOOKUP($B234,Miljö!$B$1:$S$477,MATCH(M$2,Miljö!$B$1:$X$1,0),FALSE)/1,0)-IFERROR(VLOOKUP($B234,'Slutlig allokering kvv'!$B$2:$AC$462,MATCH(M$3,'Slutlig allokering kvv'!$B$1:$AJ$1,0),FALSE)/1,0)</f>
        <v>0</v>
      </c>
      <c r="N234">
        <f>IFERROR(VLOOKUP($B234,Kraftvärmeprod!$B$1:$AH$479,MATCH(N$2,Kraftvärmeprod!$B$1:$AG$1,0),FALSE)/1,0)-IFERROR(VLOOKUP($B234,'Slutlig allokering kvv'!$B$2:$AC$462,MATCH(N$3,'Slutlig allokering kvv'!$B$1:$AJ$1,0),FALSE)/1,0)</f>
        <v>0</v>
      </c>
      <c r="O234">
        <f>IFERROR(VLOOKUP($B234,Kraftvärmeprod!$B$1:$AH$479,MATCH(O$2,Kraftvärmeprod!$B$1:$AG$1,0),FALSE)/1,0)-IFERROR(VLOOKUP($B234,'Slutlig allokering kvv'!$B$2:$AC$462,MATCH(O$3,'Slutlig allokering kvv'!$B$1:$AJ$1,0),FALSE)/1,0)</f>
        <v>0</v>
      </c>
      <c r="P234">
        <f>IFERROR(VLOOKUP($B234,Kraftvärmeprod!$B$1:$AH$479,MATCH(P$2,Kraftvärmeprod!$B$1:$AG$1,0),FALSE)/1,0)-IFERROR(VLOOKUP($B234,'Slutlig allokering kvv'!$B$2:$AC$462,MATCH(P$3,'Slutlig allokering kvv'!$B$1:$AJ$1,0),FALSE)/1,0)</f>
        <v>0</v>
      </c>
      <c r="Q234">
        <f>IFERROR(VLOOKUP($B234,Kraftvärmeprod!$B$1:$AH$479,MATCH(Q$2,Kraftvärmeprod!$B$1:$AG$1,0),FALSE)/1,0)-IFERROR(VLOOKUP($B234,'Slutlig allokering kvv'!$B$2:$AC$462,MATCH(Q$3,'Slutlig allokering kvv'!$B$1:$AJ$1,0),FALSE)/1,0)</f>
        <v>0</v>
      </c>
      <c r="R234">
        <f>IFERROR(VLOOKUP($B234,Kraftvärmeprod!$B$1:$AH$479,MATCH(R$2,Kraftvärmeprod!$B$1:$AG$1,0),FALSE)/1,0)-IFERROR(VLOOKUP($B234,'Slutlig allokering kvv'!$B$2:$AC$462,MATCH(R$3,'Slutlig allokering kvv'!$B$1:$AJ$1,0),FALSE)/1,0)</f>
        <v>0</v>
      </c>
      <c r="S234">
        <f>IFERROR(VLOOKUP($B234,Kraftvärmeprod!$B$1:$AH$479,MATCH(S$2,Kraftvärmeprod!$B$1:$AG$1,0),FALSE)/1,0)-IFERROR(VLOOKUP($B234,'Slutlig allokering kvv'!$B$2:$AC$462,MATCH(S$3,'Slutlig allokering kvv'!$B$1:$AJ$1,0),FALSE)/1,0)</f>
        <v>0</v>
      </c>
      <c r="T234">
        <f>IFERROR(VLOOKUP($B234,Kraftvärmeprod!$B$1:$AH$479,MATCH(T$2,Kraftvärmeprod!$B$1:$AG$1,0),FALSE)/1,0)-IFERROR(VLOOKUP($B234,'Slutlig allokering kvv'!$B$2:$AC$462,MATCH(T$3,'Slutlig allokering kvv'!$B$1:$AJ$1,0),FALSE)/1,0)</f>
        <v>0</v>
      </c>
      <c r="U234">
        <f>IFERROR(VLOOKUP($B234,Kraftvärmeprod!$B$1:$AH$479,MATCH(U$2,Kraftvärmeprod!$B$1:$AG$1,0),FALSE)/1,0)-IFERROR(VLOOKUP($B234,'Slutlig allokering kvv'!$B$2:$AC$462,MATCH(U$3,'Slutlig allokering kvv'!$B$1:$AJ$1,0),FALSE)/1,0)</f>
        <v>0</v>
      </c>
      <c r="V234">
        <f>IFERROR(VLOOKUP($B234,Kraftvärmeprod!$B$1:$AH$479,MATCH(V$2,Kraftvärmeprod!$B$1:$AG$1,0),FALSE)/1,0)-IFERROR(VLOOKUP($B234,'Slutlig allokering kvv'!$B$2:$AC$462,MATCH(V$3,'Slutlig allokering kvv'!$B$1:$AJ$1,0),FALSE)/1,0)</f>
        <v>0</v>
      </c>
      <c r="W234">
        <f>IFERROR(VLOOKUP($B234,Kraftvärmeprod!$B$1:$AH$479,MATCH(W$2,Kraftvärmeprod!$B$1:$AG$1,0),FALSE)/1,0)-IFERROR(VLOOKUP($B234,'Slutlig allokering kvv'!$B$2:$AC$462,MATCH(W$3,'Slutlig allokering kvv'!$B$1:$AJ$1,0),FALSE)/1,0)</f>
        <v>0</v>
      </c>
      <c r="X234">
        <f>IFERROR(VLOOKUP($B234,Kraftvärmeprod!$B$1:$AH$479,MATCH(X$2,Kraftvärmeprod!$B$1:$AG$1,0),FALSE)/1,0)-IFERROR(VLOOKUP($B234,'Slutlig allokering kvv'!$B$2:$AC$462,MATCH(X$3,'Slutlig allokering kvv'!$B$1:$AJ$1,0),FALSE)/1,0)</f>
        <v>0</v>
      </c>
      <c r="Y234">
        <f>IFERROR(VLOOKUP($B234,Kraftvärmeprod!$B$1:$AH$479,MATCH(Y$2,Kraftvärmeprod!$B$1:$AG$1,0),FALSE)/1,0)-IFERROR(VLOOKUP($B234,'Slutlig allokering kvv'!$B$2:$AC$462,MATCH(Y$3,'Slutlig allokering kvv'!$B$1:$AJ$1,0),FALSE)/1,0)</f>
        <v>0</v>
      </c>
      <c r="Z234">
        <f>IFERROR(VLOOKUP($B234,Kraftvärmeprod!$B$1:$AH$479,MATCH(Z$2,Kraftvärmeprod!$B$1:$AG$1,0),FALSE)/1,0)-IFERROR(VLOOKUP($B234,'Slutlig allokering kvv'!$B$2:$AC$462,MATCH(Z$3,'Slutlig allokering kvv'!$B$1:$AJ$1,0),FALSE)/1,0)</f>
        <v>0</v>
      </c>
      <c r="AA234">
        <f>IFERROR(VLOOKUP($B234,Kraftvärmeprod!$B$1:$AH$479,MATCH(AA$2,Kraftvärmeprod!$B$1:$AG$1,0),FALSE)/1,0)-IFERROR(VLOOKUP($B234,'Slutlig allokering kvv'!$B$2:$AC$462,MATCH(AA$3,'Slutlig allokering kvv'!$B$1:$AJ$1,0),FALSE)/1,0)</f>
        <v>0</v>
      </c>
      <c r="AB234">
        <f>IFERROR(VLOOKUP($B234,Kraftvärmeprod!$B$1:$AH$479,MATCH(AB$2,Kraftvärmeprod!$B$1:$AG$1,0),FALSE)/1,0)-IFERROR(VLOOKUP($B234,'Slutlig allokering kvv'!$B$2:$AC$462,MATCH(AB$3,'Slutlig allokering kvv'!$B$1:$AJ$1,0),FALSE)/1,0)</f>
        <v>0</v>
      </c>
      <c r="AE234">
        <f t="shared" si="6"/>
        <v>0</v>
      </c>
      <c r="AG234">
        <f>IFERROR(VLOOKUP(B234,'Slutlig allokering kvv'!$B$2:$AJ$462,MATCH("Summa justerad allokerad tillförd energi (utan hjälpel och rökgaskondensering):",'Slutlig allokering kvv'!$B$1:$AK$1,0),FALSE)/1,"")</f>
        <v>0</v>
      </c>
      <c r="AI234" s="23" t="str">
        <f>IFERROR(1-VLOOKUP(B234,'Slutlig allokering kvv'!$B$2:$AJ$462,MATCH("Andel av bränsle i kvv som allokerats till värme, exklusive rökgaskondensering och hjälpel",'Slutlig allokering kvv'!$B$1:$AK$1,0),FALSE),"")</f>
        <v/>
      </c>
      <c r="AK234" s="23" t="str">
        <f t="shared" si="7"/>
        <v/>
      </c>
    </row>
    <row r="235" spans="1:37" x14ac:dyDescent="0.25">
      <c r="A235" s="2" t="s">
        <v>331</v>
      </c>
      <c r="B235" s="2" t="s">
        <v>338</v>
      </c>
      <c r="C235" s="2" t="str">
        <f>IFERROR(VLOOKUP($B235,Kraftvärmeprod!$B$1:$AH$479,MATCH(C$3,Kraftvärmeprod!$B$1:$AG$1,0),FALSE)/1,"")</f>
        <v/>
      </c>
      <c r="D235" s="2" t="str">
        <f>IFERROR(VLOOKUP($B235,Kraftvärmeprod!$B$1:$AH$479,MATCH(D$3,Kraftvärmeprod!$B$1:$AG$1,0),FALSE)/1,"")</f>
        <v/>
      </c>
      <c r="E235">
        <f>IFERROR(VLOOKUP($B235,Kraftvärmeprod!$B$1:$AH$479,MATCH(E$2,Kraftvärmeprod!$B$1:$AG$1,0),FALSE)/1,0)-IFERROR(VLOOKUP($B235,'Slutlig allokering kvv'!$B$2:$AC$462,MATCH(E$3,'Slutlig allokering kvv'!$B$1:$AJ$1,0),FALSE)/1,0)</f>
        <v>0</v>
      </c>
      <c r="F235">
        <f>IFERROR(VLOOKUP($B235,Kraftvärmeprod!$B$1:$AH$479,MATCH(F$2,Kraftvärmeprod!$B$1:$AG$1,0),FALSE)/1,0)-IFERROR(VLOOKUP($B235,'Slutlig allokering kvv'!$B$2:$AC$462,MATCH(F$3,'Slutlig allokering kvv'!$B$1:$AJ$1,0),FALSE)/1,0)</f>
        <v>0</v>
      </c>
      <c r="G235">
        <f>IFERROR(VLOOKUP($B235,Kraftvärmeprod!$B$1:$AH$479,MATCH(G$2,Kraftvärmeprod!$B$1:$AG$1,0),FALSE)/1,0)-IFERROR(VLOOKUP($B235,'Slutlig allokering kvv'!$B$2:$AC$462,MATCH(G$3,'Slutlig allokering kvv'!$B$1:$AJ$1,0),FALSE)/1,0)</f>
        <v>0</v>
      </c>
      <c r="H235">
        <f>IFERROR(VLOOKUP($B235,Kraftvärmeprod!$B$1:$AH$479,MATCH(H$2,Kraftvärmeprod!$B$1:$AG$1,0),FALSE)/1,0)-IFERROR(VLOOKUP($B235,'Slutlig allokering kvv'!$B$2:$AC$462,MATCH(H$3,'Slutlig allokering kvv'!$B$1:$AJ$1,0),FALSE)/1,0)</f>
        <v>0</v>
      </c>
      <c r="I235">
        <f>IFERROR(VLOOKUP($B235,Kraftvärmeprod!$B$1:$AH$479,MATCH(I$2,Kraftvärmeprod!$B$1:$AG$1,0),FALSE)/1,0)-IFERROR(VLOOKUP($B235,'Slutlig allokering kvv'!$B$2:$AC$462,MATCH(I$3,'Slutlig allokering kvv'!$B$1:$AJ$1,0),FALSE)/1,0)</f>
        <v>0</v>
      </c>
      <c r="J235">
        <f>IFERROR(VLOOKUP($B235,Kraftvärmeprod!$B$1:$AH$479,MATCH(J$2,Kraftvärmeprod!$B$1:$AG$1,0),FALSE)/1,0)-IFERROR(VLOOKUP($B235,'Slutlig allokering kvv'!$B$2:$AC$462,MATCH(J$3,'Slutlig allokering kvv'!$B$1:$AJ$1,0),FALSE)/1,0)</f>
        <v>0</v>
      </c>
      <c r="K235">
        <f>IFERROR(VLOOKUP($B235,Kraftvärmeprod!$B$1:$AH$479,MATCH(K$2,Kraftvärmeprod!$B$1:$AG$1,0),FALSE)/1,0)-IFERROR(VLOOKUP($B235,'Slutlig allokering kvv'!$B$2:$AC$462,MATCH(K$3,'Slutlig allokering kvv'!$B$1:$AJ$1,0),FALSE)/1,0)</f>
        <v>0</v>
      </c>
      <c r="L235">
        <f>IFERROR(VLOOKUP($B235,Kraftvärmeprod!$B$1:$AH$479,MATCH(L$2,Kraftvärmeprod!$B$1:$AG$1,0),FALSE)/1,0)-IFERROR(VLOOKUP($B235,'Slutlig allokering kvv'!$B$2:$AC$462,MATCH(L$3,'Slutlig allokering kvv'!$B$1:$AJ$1,0),FALSE)/1,0)</f>
        <v>0</v>
      </c>
      <c r="M235" s="40">
        <f>IFERROR(VLOOKUP($B235,Miljö!$B$1:$S$477,MATCH(M$2,Miljö!$B$1:$X$1,0),FALSE)/1,0)-IFERROR(VLOOKUP($B235,'Slutlig allokering kvv'!$B$2:$AC$462,MATCH(M$3,'Slutlig allokering kvv'!$B$1:$AJ$1,0),FALSE)/1,0)</f>
        <v>0</v>
      </c>
      <c r="N235">
        <f>IFERROR(VLOOKUP($B235,Kraftvärmeprod!$B$1:$AH$479,MATCH(N$2,Kraftvärmeprod!$B$1:$AG$1,0),FALSE)/1,0)-IFERROR(VLOOKUP($B235,'Slutlig allokering kvv'!$B$2:$AC$462,MATCH(N$3,'Slutlig allokering kvv'!$B$1:$AJ$1,0),FALSE)/1,0)</f>
        <v>0</v>
      </c>
      <c r="O235">
        <f>IFERROR(VLOOKUP($B235,Kraftvärmeprod!$B$1:$AH$479,MATCH(O$2,Kraftvärmeprod!$B$1:$AG$1,0),FALSE)/1,0)-IFERROR(VLOOKUP($B235,'Slutlig allokering kvv'!$B$2:$AC$462,MATCH(O$3,'Slutlig allokering kvv'!$B$1:$AJ$1,0),FALSE)/1,0)</f>
        <v>0</v>
      </c>
      <c r="P235">
        <f>IFERROR(VLOOKUP($B235,Kraftvärmeprod!$B$1:$AH$479,MATCH(P$2,Kraftvärmeprod!$B$1:$AG$1,0),FALSE)/1,0)-IFERROR(VLOOKUP($B235,'Slutlig allokering kvv'!$B$2:$AC$462,MATCH(P$3,'Slutlig allokering kvv'!$B$1:$AJ$1,0),FALSE)/1,0)</f>
        <v>0</v>
      </c>
      <c r="Q235">
        <f>IFERROR(VLOOKUP($B235,Kraftvärmeprod!$B$1:$AH$479,MATCH(Q$2,Kraftvärmeprod!$B$1:$AG$1,0),FALSE)/1,0)-IFERROR(VLOOKUP($B235,'Slutlig allokering kvv'!$B$2:$AC$462,MATCH(Q$3,'Slutlig allokering kvv'!$B$1:$AJ$1,0),FALSE)/1,0)</f>
        <v>0</v>
      </c>
      <c r="R235">
        <f>IFERROR(VLOOKUP($B235,Kraftvärmeprod!$B$1:$AH$479,MATCH(R$2,Kraftvärmeprod!$B$1:$AG$1,0),FALSE)/1,0)-IFERROR(VLOOKUP($B235,'Slutlig allokering kvv'!$B$2:$AC$462,MATCH(R$3,'Slutlig allokering kvv'!$B$1:$AJ$1,0),FALSE)/1,0)</f>
        <v>0</v>
      </c>
      <c r="S235">
        <f>IFERROR(VLOOKUP($B235,Kraftvärmeprod!$B$1:$AH$479,MATCH(S$2,Kraftvärmeprod!$B$1:$AG$1,0),FALSE)/1,0)-IFERROR(VLOOKUP($B235,'Slutlig allokering kvv'!$B$2:$AC$462,MATCH(S$3,'Slutlig allokering kvv'!$B$1:$AJ$1,0),FALSE)/1,0)</f>
        <v>0</v>
      </c>
      <c r="T235">
        <f>IFERROR(VLOOKUP($B235,Kraftvärmeprod!$B$1:$AH$479,MATCH(T$2,Kraftvärmeprod!$B$1:$AG$1,0),FALSE)/1,0)-IFERROR(VLOOKUP($B235,'Slutlig allokering kvv'!$B$2:$AC$462,MATCH(T$3,'Slutlig allokering kvv'!$B$1:$AJ$1,0),FALSE)/1,0)</f>
        <v>0</v>
      </c>
      <c r="U235">
        <f>IFERROR(VLOOKUP($B235,Kraftvärmeprod!$B$1:$AH$479,MATCH(U$2,Kraftvärmeprod!$B$1:$AG$1,0),FALSE)/1,0)-IFERROR(VLOOKUP($B235,'Slutlig allokering kvv'!$B$2:$AC$462,MATCH(U$3,'Slutlig allokering kvv'!$B$1:$AJ$1,0),FALSE)/1,0)</f>
        <v>0</v>
      </c>
      <c r="V235">
        <f>IFERROR(VLOOKUP($B235,Kraftvärmeprod!$B$1:$AH$479,MATCH(V$2,Kraftvärmeprod!$B$1:$AG$1,0),FALSE)/1,0)-IFERROR(VLOOKUP($B235,'Slutlig allokering kvv'!$B$2:$AC$462,MATCH(V$3,'Slutlig allokering kvv'!$B$1:$AJ$1,0),FALSE)/1,0)</f>
        <v>0</v>
      </c>
      <c r="W235">
        <f>IFERROR(VLOOKUP($B235,Kraftvärmeprod!$B$1:$AH$479,MATCH(W$2,Kraftvärmeprod!$B$1:$AG$1,0),FALSE)/1,0)-IFERROR(VLOOKUP($B235,'Slutlig allokering kvv'!$B$2:$AC$462,MATCH(W$3,'Slutlig allokering kvv'!$B$1:$AJ$1,0),FALSE)/1,0)</f>
        <v>0</v>
      </c>
      <c r="X235">
        <f>IFERROR(VLOOKUP($B235,Kraftvärmeprod!$B$1:$AH$479,MATCH(X$2,Kraftvärmeprod!$B$1:$AG$1,0),FALSE)/1,0)-IFERROR(VLOOKUP($B235,'Slutlig allokering kvv'!$B$2:$AC$462,MATCH(X$3,'Slutlig allokering kvv'!$B$1:$AJ$1,0),FALSE)/1,0)</f>
        <v>0</v>
      </c>
      <c r="Y235">
        <f>IFERROR(VLOOKUP($B235,Kraftvärmeprod!$B$1:$AH$479,MATCH(Y$2,Kraftvärmeprod!$B$1:$AG$1,0),FALSE)/1,0)-IFERROR(VLOOKUP($B235,'Slutlig allokering kvv'!$B$2:$AC$462,MATCH(Y$3,'Slutlig allokering kvv'!$B$1:$AJ$1,0),FALSE)/1,0)</f>
        <v>0</v>
      </c>
      <c r="Z235">
        <f>IFERROR(VLOOKUP($B235,Kraftvärmeprod!$B$1:$AH$479,MATCH(Z$2,Kraftvärmeprod!$B$1:$AG$1,0),FALSE)/1,0)-IFERROR(VLOOKUP($B235,'Slutlig allokering kvv'!$B$2:$AC$462,MATCH(Z$3,'Slutlig allokering kvv'!$B$1:$AJ$1,0),FALSE)/1,0)</f>
        <v>0</v>
      </c>
      <c r="AA235">
        <f>IFERROR(VLOOKUP($B235,Kraftvärmeprod!$B$1:$AH$479,MATCH(AA$2,Kraftvärmeprod!$B$1:$AG$1,0),FALSE)/1,0)-IFERROR(VLOOKUP($B235,'Slutlig allokering kvv'!$B$2:$AC$462,MATCH(AA$3,'Slutlig allokering kvv'!$B$1:$AJ$1,0),FALSE)/1,0)</f>
        <v>0</v>
      </c>
      <c r="AB235">
        <f>IFERROR(VLOOKUP($B235,Kraftvärmeprod!$B$1:$AH$479,MATCH(AB$2,Kraftvärmeprod!$B$1:$AG$1,0),FALSE)/1,0)-IFERROR(VLOOKUP($B235,'Slutlig allokering kvv'!$B$2:$AC$462,MATCH(AB$3,'Slutlig allokering kvv'!$B$1:$AJ$1,0),FALSE)/1,0)</f>
        <v>0</v>
      </c>
      <c r="AE235">
        <f t="shared" si="6"/>
        <v>0</v>
      </c>
      <c r="AG235">
        <f>IFERROR(VLOOKUP(B235,'Slutlig allokering kvv'!$B$2:$AJ$462,MATCH("Summa justerad allokerad tillförd energi (utan hjälpel och rökgaskondensering):",'Slutlig allokering kvv'!$B$1:$AK$1,0),FALSE)/1,"")</f>
        <v>0</v>
      </c>
      <c r="AI235" s="23" t="str">
        <f>IFERROR(1-VLOOKUP(B235,'Slutlig allokering kvv'!$B$2:$AJ$462,MATCH("Andel av bränsle i kvv som allokerats till värme, exklusive rökgaskondensering och hjälpel",'Slutlig allokering kvv'!$B$1:$AK$1,0),FALSE),"")</f>
        <v/>
      </c>
      <c r="AK235" s="23" t="str">
        <f t="shared" si="7"/>
        <v/>
      </c>
    </row>
    <row r="236" spans="1:37" x14ac:dyDescent="0.25">
      <c r="A236" s="2" t="s">
        <v>331</v>
      </c>
      <c r="B236" s="2" t="s">
        <v>339</v>
      </c>
      <c r="C236" s="2" t="str">
        <f>IFERROR(VLOOKUP($B236,Kraftvärmeprod!$B$1:$AH$479,MATCH(C$3,Kraftvärmeprod!$B$1:$AG$1,0),FALSE)/1,"")</f>
        <v/>
      </c>
      <c r="D236" s="2" t="str">
        <f>IFERROR(VLOOKUP($B236,Kraftvärmeprod!$B$1:$AH$479,MATCH(D$3,Kraftvärmeprod!$B$1:$AG$1,0),FALSE)/1,"")</f>
        <v/>
      </c>
      <c r="E236">
        <f>IFERROR(VLOOKUP($B236,Kraftvärmeprod!$B$1:$AH$479,MATCH(E$2,Kraftvärmeprod!$B$1:$AG$1,0),FALSE)/1,0)-IFERROR(VLOOKUP($B236,'Slutlig allokering kvv'!$B$2:$AC$462,MATCH(E$3,'Slutlig allokering kvv'!$B$1:$AJ$1,0),FALSE)/1,0)</f>
        <v>0</v>
      </c>
      <c r="F236">
        <f>IFERROR(VLOOKUP($B236,Kraftvärmeprod!$B$1:$AH$479,MATCH(F$2,Kraftvärmeprod!$B$1:$AG$1,0),FALSE)/1,0)-IFERROR(VLOOKUP($B236,'Slutlig allokering kvv'!$B$2:$AC$462,MATCH(F$3,'Slutlig allokering kvv'!$B$1:$AJ$1,0),FALSE)/1,0)</f>
        <v>0</v>
      </c>
      <c r="G236">
        <f>IFERROR(VLOOKUP($B236,Kraftvärmeprod!$B$1:$AH$479,MATCH(G$2,Kraftvärmeprod!$B$1:$AG$1,0),FALSE)/1,0)-IFERROR(VLOOKUP($B236,'Slutlig allokering kvv'!$B$2:$AC$462,MATCH(G$3,'Slutlig allokering kvv'!$B$1:$AJ$1,0),FALSE)/1,0)</f>
        <v>0</v>
      </c>
      <c r="H236">
        <f>IFERROR(VLOOKUP($B236,Kraftvärmeprod!$B$1:$AH$479,MATCH(H$2,Kraftvärmeprod!$B$1:$AG$1,0),FALSE)/1,0)-IFERROR(VLOOKUP($B236,'Slutlig allokering kvv'!$B$2:$AC$462,MATCH(H$3,'Slutlig allokering kvv'!$B$1:$AJ$1,0),FALSE)/1,0)</f>
        <v>0</v>
      </c>
      <c r="I236">
        <f>IFERROR(VLOOKUP($B236,Kraftvärmeprod!$B$1:$AH$479,MATCH(I$2,Kraftvärmeprod!$B$1:$AG$1,0),FALSE)/1,0)-IFERROR(VLOOKUP($B236,'Slutlig allokering kvv'!$B$2:$AC$462,MATCH(I$3,'Slutlig allokering kvv'!$B$1:$AJ$1,0),FALSE)/1,0)</f>
        <v>0</v>
      </c>
      <c r="J236">
        <f>IFERROR(VLOOKUP($B236,Kraftvärmeprod!$B$1:$AH$479,MATCH(J$2,Kraftvärmeprod!$B$1:$AG$1,0),FALSE)/1,0)-IFERROR(VLOOKUP($B236,'Slutlig allokering kvv'!$B$2:$AC$462,MATCH(J$3,'Slutlig allokering kvv'!$B$1:$AJ$1,0),FALSE)/1,0)</f>
        <v>0</v>
      </c>
      <c r="K236">
        <f>IFERROR(VLOOKUP($B236,Kraftvärmeprod!$B$1:$AH$479,MATCH(K$2,Kraftvärmeprod!$B$1:$AG$1,0),FALSE)/1,0)-IFERROR(VLOOKUP($B236,'Slutlig allokering kvv'!$B$2:$AC$462,MATCH(K$3,'Slutlig allokering kvv'!$B$1:$AJ$1,0),FALSE)/1,0)</f>
        <v>0</v>
      </c>
      <c r="L236">
        <f>IFERROR(VLOOKUP($B236,Kraftvärmeprod!$B$1:$AH$479,MATCH(L$2,Kraftvärmeprod!$B$1:$AG$1,0),FALSE)/1,0)-IFERROR(VLOOKUP($B236,'Slutlig allokering kvv'!$B$2:$AC$462,MATCH(L$3,'Slutlig allokering kvv'!$B$1:$AJ$1,0),FALSE)/1,0)</f>
        <v>0</v>
      </c>
      <c r="M236" s="40">
        <f>IFERROR(VLOOKUP($B236,Miljö!$B$1:$S$477,MATCH(M$2,Miljö!$B$1:$X$1,0),FALSE)/1,0)-IFERROR(VLOOKUP($B236,'Slutlig allokering kvv'!$B$2:$AC$462,MATCH(M$3,'Slutlig allokering kvv'!$B$1:$AJ$1,0),FALSE)/1,0)</f>
        <v>0</v>
      </c>
      <c r="N236">
        <f>IFERROR(VLOOKUP($B236,Kraftvärmeprod!$B$1:$AH$479,MATCH(N$2,Kraftvärmeprod!$B$1:$AG$1,0),FALSE)/1,0)-IFERROR(VLOOKUP($B236,'Slutlig allokering kvv'!$B$2:$AC$462,MATCH(N$3,'Slutlig allokering kvv'!$B$1:$AJ$1,0),FALSE)/1,0)</f>
        <v>0</v>
      </c>
      <c r="O236">
        <f>IFERROR(VLOOKUP($B236,Kraftvärmeprod!$B$1:$AH$479,MATCH(O$2,Kraftvärmeprod!$B$1:$AG$1,0),FALSE)/1,0)-IFERROR(VLOOKUP($B236,'Slutlig allokering kvv'!$B$2:$AC$462,MATCH(O$3,'Slutlig allokering kvv'!$B$1:$AJ$1,0),FALSE)/1,0)</f>
        <v>0</v>
      </c>
      <c r="P236">
        <f>IFERROR(VLOOKUP($B236,Kraftvärmeprod!$B$1:$AH$479,MATCH(P$2,Kraftvärmeprod!$B$1:$AG$1,0),FALSE)/1,0)-IFERROR(VLOOKUP($B236,'Slutlig allokering kvv'!$B$2:$AC$462,MATCH(P$3,'Slutlig allokering kvv'!$B$1:$AJ$1,0),FALSE)/1,0)</f>
        <v>0</v>
      </c>
      <c r="Q236">
        <f>IFERROR(VLOOKUP($B236,Kraftvärmeprod!$B$1:$AH$479,MATCH(Q$2,Kraftvärmeprod!$B$1:$AG$1,0),FALSE)/1,0)-IFERROR(VLOOKUP($B236,'Slutlig allokering kvv'!$B$2:$AC$462,MATCH(Q$3,'Slutlig allokering kvv'!$B$1:$AJ$1,0),FALSE)/1,0)</f>
        <v>0</v>
      </c>
      <c r="R236">
        <f>IFERROR(VLOOKUP($B236,Kraftvärmeprod!$B$1:$AH$479,MATCH(R$2,Kraftvärmeprod!$B$1:$AG$1,0),FALSE)/1,0)-IFERROR(VLOOKUP($B236,'Slutlig allokering kvv'!$B$2:$AC$462,MATCH(R$3,'Slutlig allokering kvv'!$B$1:$AJ$1,0),FALSE)/1,0)</f>
        <v>0</v>
      </c>
      <c r="S236">
        <f>IFERROR(VLOOKUP($B236,Kraftvärmeprod!$B$1:$AH$479,MATCH(S$2,Kraftvärmeprod!$B$1:$AG$1,0),FALSE)/1,0)-IFERROR(VLOOKUP($B236,'Slutlig allokering kvv'!$B$2:$AC$462,MATCH(S$3,'Slutlig allokering kvv'!$B$1:$AJ$1,0),FALSE)/1,0)</f>
        <v>0</v>
      </c>
      <c r="T236">
        <f>IFERROR(VLOOKUP($B236,Kraftvärmeprod!$B$1:$AH$479,MATCH(T$2,Kraftvärmeprod!$B$1:$AG$1,0),FALSE)/1,0)-IFERROR(VLOOKUP($B236,'Slutlig allokering kvv'!$B$2:$AC$462,MATCH(T$3,'Slutlig allokering kvv'!$B$1:$AJ$1,0),FALSE)/1,0)</f>
        <v>0</v>
      </c>
      <c r="U236">
        <f>IFERROR(VLOOKUP($B236,Kraftvärmeprod!$B$1:$AH$479,MATCH(U$2,Kraftvärmeprod!$B$1:$AG$1,0),FALSE)/1,0)-IFERROR(VLOOKUP($B236,'Slutlig allokering kvv'!$B$2:$AC$462,MATCH(U$3,'Slutlig allokering kvv'!$B$1:$AJ$1,0),FALSE)/1,0)</f>
        <v>0</v>
      </c>
      <c r="V236">
        <f>IFERROR(VLOOKUP($B236,Kraftvärmeprod!$B$1:$AH$479,MATCH(V$2,Kraftvärmeprod!$B$1:$AG$1,0),FALSE)/1,0)-IFERROR(VLOOKUP($B236,'Slutlig allokering kvv'!$B$2:$AC$462,MATCH(V$3,'Slutlig allokering kvv'!$B$1:$AJ$1,0),FALSE)/1,0)</f>
        <v>0</v>
      </c>
      <c r="W236">
        <f>IFERROR(VLOOKUP($B236,Kraftvärmeprod!$B$1:$AH$479,MATCH(W$2,Kraftvärmeprod!$B$1:$AG$1,0),FALSE)/1,0)-IFERROR(VLOOKUP($B236,'Slutlig allokering kvv'!$B$2:$AC$462,MATCH(W$3,'Slutlig allokering kvv'!$B$1:$AJ$1,0),FALSE)/1,0)</f>
        <v>0</v>
      </c>
      <c r="X236">
        <f>IFERROR(VLOOKUP($B236,Kraftvärmeprod!$B$1:$AH$479,MATCH(X$2,Kraftvärmeprod!$B$1:$AG$1,0),FALSE)/1,0)-IFERROR(VLOOKUP($B236,'Slutlig allokering kvv'!$B$2:$AC$462,MATCH(X$3,'Slutlig allokering kvv'!$B$1:$AJ$1,0),FALSE)/1,0)</f>
        <v>0</v>
      </c>
      <c r="Y236">
        <f>IFERROR(VLOOKUP($B236,Kraftvärmeprod!$B$1:$AH$479,MATCH(Y$2,Kraftvärmeprod!$B$1:$AG$1,0),FALSE)/1,0)-IFERROR(VLOOKUP($B236,'Slutlig allokering kvv'!$B$2:$AC$462,MATCH(Y$3,'Slutlig allokering kvv'!$B$1:$AJ$1,0),FALSE)/1,0)</f>
        <v>0</v>
      </c>
      <c r="Z236">
        <f>IFERROR(VLOOKUP($B236,Kraftvärmeprod!$B$1:$AH$479,MATCH(Z$2,Kraftvärmeprod!$B$1:$AG$1,0),FALSE)/1,0)-IFERROR(VLOOKUP($B236,'Slutlig allokering kvv'!$B$2:$AC$462,MATCH(Z$3,'Slutlig allokering kvv'!$B$1:$AJ$1,0),FALSE)/1,0)</f>
        <v>0</v>
      </c>
      <c r="AA236">
        <f>IFERROR(VLOOKUP($B236,Kraftvärmeprod!$B$1:$AH$479,MATCH(AA$2,Kraftvärmeprod!$B$1:$AG$1,0),FALSE)/1,0)-IFERROR(VLOOKUP($B236,'Slutlig allokering kvv'!$B$2:$AC$462,MATCH(AA$3,'Slutlig allokering kvv'!$B$1:$AJ$1,0),FALSE)/1,0)</f>
        <v>0</v>
      </c>
      <c r="AB236">
        <f>IFERROR(VLOOKUP($B236,Kraftvärmeprod!$B$1:$AH$479,MATCH(AB$2,Kraftvärmeprod!$B$1:$AG$1,0),FALSE)/1,0)-IFERROR(VLOOKUP($B236,'Slutlig allokering kvv'!$B$2:$AC$462,MATCH(AB$3,'Slutlig allokering kvv'!$B$1:$AJ$1,0),FALSE)/1,0)</f>
        <v>0</v>
      </c>
      <c r="AE236">
        <f t="shared" si="6"/>
        <v>0</v>
      </c>
      <c r="AG236">
        <f>IFERROR(VLOOKUP(B236,'Slutlig allokering kvv'!$B$2:$AJ$462,MATCH("Summa justerad allokerad tillförd energi (utan hjälpel och rökgaskondensering):",'Slutlig allokering kvv'!$B$1:$AK$1,0),FALSE)/1,"")</f>
        <v>0</v>
      </c>
      <c r="AI236" s="23" t="str">
        <f>IFERROR(1-VLOOKUP(B236,'Slutlig allokering kvv'!$B$2:$AJ$462,MATCH("Andel av bränsle i kvv som allokerats till värme, exklusive rökgaskondensering och hjälpel",'Slutlig allokering kvv'!$B$1:$AK$1,0),FALSE),"")</f>
        <v/>
      </c>
      <c r="AK236" s="23" t="str">
        <f t="shared" si="7"/>
        <v/>
      </c>
    </row>
    <row r="237" spans="1:37" x14ac:dyDescent="0.25">
      <c r="A237" s="2" t="s">
        <v>331</v>
      </c>
      <c r="B237" s="2" t="s">
        <v>340</v>
      </c>
      <c r="C237" s="2" t="str">
        <f>IFERROR(VLOOKUP($B237,Kraftvärmeprod!$B$1:$AH$479,MATCH(C$3,Kraftvärmeprod!$B$1:$AG$1,0),FALSE)/1,"")</f>
        <v/>
      </c>
      <c r="D237" s="2" t="str">
        <f>IFERROR(VLOOKUP($B237,Kraftvärmeprod!$B$1:$AH$479,MATCH(D$3,Kraftvärmeprod!$B$1:$AG$1,0),FALSE)/1,"")</f>
        <v/>
      </c>
      <c r="E237">
        <f>IFERROR(VLOOKUP($B237,Kraftvärmeprod!$B$1:$AH$479,MATCH(E$2,Kraftvärmeprod!$B$1:$AG$1,0),FALSE)/1,0)-IFERROR(VLOOKUP($B237,'Slutlig allokering kvv'!$B$2:$AC$462,MATCH(E$3,'Slutlig allokering kvv'!$B$1:$AJ$1,0),FALSE)/1,0)</f>
        <v>0</v>
      </c>
      <c r="F237">
        <f>IFERROR(VLOOKUP($B237,Kraftvärmeprod!$B$1:$AH$479,MATCH(F$2,Kraftvärmeprod!$B$1:$AG$1,0),FALSE)/1,0)-IFERROR(VLOOKUP($B237,'Slutlig allokering kvv'!$B$2:$AC$462,MATCH(F$3,'Slutlig allokering kvv'!$B$1:$AJ$1,0),FALSE)/1,0)</f>
        <v>0</v>
      </c>
      <c r="G237">
        <f>IFERROR(VLOOKUP($B237,Kraftvärmeprod!$B$1:$AH$479,MATCH(G$2,Kraftvärmeprod!$B$1:$AG$1,0),FALSE)/1,0)-IFERROR(VLOOKUP($B237,'Slutlig allokering kvv'!$B$2:$AC$462,MATCH(G$3,'Slutlig allokering kvv'!$B$1:$AJ$1,0),FALSE)/1,0)</f>
        <v>0</v>
      </c>
      <c r="H237">
        <f>IFERROR(VLOOKUP($B237,Kraftvärmeprod!$B$1:$AH$479,MATCH(H$2,Kraftvärmeprod!$B$1:$AG$1,0),FALSE)/1,0)-IFERROR(VLOOKUP($B237,'Slutlig allokering kvv'!$B$2:$AC$462,MATCH(H$3,'Slutlig allokering kvv'!$B$1:$AJ$1,0),FALSE)/1,0)</f>
        <v>0</v>
      </c>
      <c r="I237">
        <f>IFERROR(VLOOKUP($B237,Kraftvärmeprod!$B$1:$AH$479,MATCH(I$2,Kraftvärmeprod!$B$1:$AG$1,0),FALSE)/1,0)-IFERROR(VLOOKUP($B237,'Slutlig allokering kvv'!$B$2:$AC$462,MATCH(I$3,'Slutlig allokering kvv'!$B$1:$AJ$1,0),FALSE)/1,0)</f>
        <v>0</v>
      </c>
      <c r="J237">
        <f>IFERROR(VLOOKUP($B237,Kraftvärmeprod!$B$1:$AH$479,MATCH(J$2,Kraftvärmeprod!$B$1:$AG$1,0),FALSE)/1,0)-IFERROR(VLOOKUP($B237,'Slutlig allokering kvv'!$B$2:$AC$462,MATCH(J$3,'Slutlig allokering kvv'!$B$1:$AJ$1,0),FALSE)/1,0)</f>
        <v>0</v>
      </c>
      <c r="K237">
        <f>IFERROR(VLOOKUP($B237,Kraftvärmeprod!$B$1:$AH$479,MATCH(K$2,Kraftvärmeprod!$B$1:$AG$1,0),FALSE)/1,0)-IFERROR(VLOOKUP($B237,'Slutlig allokering kvv'!$B$2:$AC$462,MATCH(K$3,'Slutlig allokering kvv'!$B$1:$AJ$1,0),FALSE)/1,0)</f>
        <v>0</v>
      </c>
      <c r="L237">
        <f>IFERROR(VLOOKUP($B237,Kraftvärmeprod!$B$1:$AH$479,MATCH(L$2,Kraftvärmeprod!$B$1:$AG$1,0),FALSE)/1,0)-IFERROR(VLOOKUP($B237,'Slutlig allokering kvv'!$B$2:$AC$462,MATCH(L$3,'Slutlig allokering kvv'!$B$1:$AJ$1,0),FALSE)/1,0)</f>
        <v>0</v>
      </c>
      <c r="M237" s="40">
        <f>IFERROR(VLOOKUP($B237,Miljö!$B$1:$S$477,MATCH(M$2,Miljö!$B$1:$X$1,0),FALSE)/1,0)-IFERROR(VLOOKUP($B237,'Slutlig allokering kvv'!$B$2:$AC$462,MATCH(M$3,'Slutlig allokering kvv'!$B$1:$AJ$1,0),FALSE)/1,0)</f>
        <v>0</v>
      </c>
      <c r="N237">
        <f>IFERROR(VLOOKUP($B237,Kraftvärmeprod!$B$1:$AH$479,MATCH(N$2,Kraftvärmeprod!$B$1:$AG$1,0),FALSE)/1,0)-IFERROR(VLOOKUP($B237,'Slutlig allokering kvv'!$B$2:$AC$462,MATCH(N$3,'Slutlig allokering kvv'!$B$1:$AJ$1,0),FALSE)/1,0)</f>
        <v>0</v>
      </c>
      <c r="O237">
        <f>IFERROR(VLOOKUP($B237,Kraftvärmeprod!$B$1:$AH$479,MATCH(O$2,Kraftvärmeprod!$B$1:$AG$1,0),FALSE)/1,0)-IFERROR(VLOOKUP($B237,'Slutlig allokering kvv'!$B$2:$AC$462,MATCH(O$3,'Slutlig allokering kvv'!$B$1:$AJ$1,0),FALSE)/1,0)</f>
        <v>0</v>
      </c>
      <c r="P237">
        <f>IFERROR(VLOOKUP($B237,Kraftvärmeprod!$B$1:$AH$479,MATCH(P$2,Kraftvärmeprod!$B$1:$AG$1,0),FALSE)/1,0)-IFERROR(VLOOKUP($B237,'Slutlig allokering kvv'!$B$2:$AC$462,MATCH(P$3,'Slutlig allokering kvv'!$B$1:$AJ$1,0),FALSE)/1,0)</f>
        <v>0</v>
      </c>
      <c r="Q237">
        <f>IFERROR(VLOOKUP($B237,Kraftvärmeprod!$B$1:$AH$479,MATCH(Q$2,Kraftvärmeprod!$B$1:$AG$1,0),FALSE)/1,0)-IFERROR(VLOOKUP($B237,'Slutlig allokering kvv'!$B$2:$AC$462,MATCH(Q$3,'Slutlig allokering kvv'!$B$1:$AJ$1,0),FALSE)/1,0)</f>
        <v>0</v>
      </c>
      <c r="R237">
        <f>IFERROR(VLOOKUP($B237,Kraftvärmeprod!$B$1:$AH$479,MATCH(R$2,Kraftvärmeprod!$B$1:$AG$1,0),FALSE)/1,0)-IFERROR(VLOOKUP($B237,'Slutlig allokering kvv'!$B$2:$AC$462,MATCH(R$3,'Slutlig allokering kvv'!$B$1:$AJ$1,0),FALSE)/1,0)</f>
        <v>0</v>
      </c>
      <c r="S237">
        <f>IFERROR(VLOOKUP($B237,Kraftvärmeprod!$B$1:$AH$479,MATCH(S$2,Kraftvärmeprod!$B$1:$AG$1,0),FALSE)/1,0)-IFERROR(VLOOKUP($B237,'Slutlig allokering kvv'!$B$2:$AC$462,MATCH(S$3,'Slutlig allokering kvv'!$B$1:$AJ$1,0),FALSE)/1,0)</f>
        <v>0</v>
      </c>
      <c r="T237">
        <f>IFERROR(VLOOKUP($B237,Kraftvärmeprod!$B$1:$AH$479,MATCH(T$2,Kraftvärmeprod!$B$1:$AG$1,0),FALSE)/1,0)-IFERROR(VLOOKUP($B237,'Slutlig allokering kvv'!$B$2:$AC$462,MATCH(T$3,'Slutlig allokering kvv'!$B$1:$AJ$1,0),FALSE)/1,0)</f>
        <v>0</v>
      </c>
      <c r="U237">
        <f>IFERROR(VLOOKUP($B237,Kraftvärmeprod!$B$1:$AH$479,MATCH(U$2,Kraftvärmeprod!$B$1:$AG$1,0),FALSE)/1,0)-IFERROR(VLOOKUP($B237,'Slutlig allokering kvv'!$B$2:$AC$462,MATCH(U$3,'Slutlig allokering kvv'!$B$1:$AJ$1,0),FALSE)/1,0)</f>
        <v>0</v>
      </c>
      <c r="V237">
        <f>IFERROR(VLOOKUP($B237,Kraftvärmeprod!$B$1:$AH$479,MATCH(V$2,Kraftvärmeprod!$B$1:$AG$1,0),FALSE)/1,0)-IFERROR(VLOOKUP($B237,'Slutlig allokering kvv'!$B$2:$AC$462,MATCH(V$3,'Slutlig allokering kvv'!$B$1:$AJ$1,0),FALSE)/1,0)</f>
        <v>0</v>
      </c>
      <c r="W237">
        <f>IFERROR(VLOOKUP($B237,Kraftvärmeprod!$B$1:$AH$479,MATCH(W$2,Kraftvärmeprod!$B$1:$AG$1,0),FALSE)/1,0)-IFERROR(VLOOKUP($B237,'Slutlig allokering kvv'!$B$2:$AC$462,MATCH(W$3,'Slutlig allokering kvv'!$B$1:$AJ$1,0),FALSE)/1,0)</f>
        <v>0</v>
      </c>
      <c r="X237">
        <f>IFERROR(VLOOKUP($B237,Kraftvärmeprod!$B$1:$AH$479,MATCH(X$2,Kraftvärmeprod!$B$1:$AG$1,0),FALSE)/1,0)-IFERROR(VLOOKUP($B237,'Slutlig allokering kvv'!$B$2:$AC$462,MATCH(X$3,'Slutlig allokering kvv'!$B$1:$AJ$1,0),FALSE)/1,0)</f>
        <v>0</v>
      </c>
      <c r="Y237">
        <f>IFERROR(VLOOKUP($B237,Kraftvärmeprod!$B$1:$AH$479,MATCH(Y$2,Kraftvärmeprod!$B$1:$AG$1,0),FALSE)/1,0)-IFERROR(VLOOKUP($B237,'Slutlig allokering kvv'!$B$2:$AC$462,MATCH(Y$3,'Slutlig allokering kvv'!$B$1:$AJ$1,0),FALSE)/1,0)</f>
        <v>0</v>
      </c>
      <c r="Z237">
        <f>IFERROR(VLOOKUP($B237,Kraftvärmeprod!$B$1:$AH$479,MATCH(Z$2,Kraftvärmeprod!$B$1:$AG$1,0),FALSE)/1,0)-IFERROR(VLOOKUP($B237,'Slutlig allokering kvv'!$B$2:$AC$462,MATCH(Z$3,'Slutlig allokering kvv'!$B$1:$AJ$1,0),FALSE)/1,0)</f>
        <v>0</v>
      </c>
      <c r="AA237">
        <f>IFERROR(VLOOKUP($B237,Kraftvärmeprod!$B$1:$AH$479,MATCH(AA$2,Kraftvärmeprod!$B$1:$AG$1,0),FALSE)/1,0)-IFERROR(VLOOKUP($B237,'Slutlig allokering kvv'!$B$2:$AC$462,MATCH(AA$3,'Slutlig allokering kvv'!$B$1:$AJ$1,0),FALSE)/1,0)</f>
        <v>0</v>
      </c>
      <c r="AB237">
        <f>IFERROR(VLOOKUP($B237,Kraftvärmeprod!$B$1:$AH$479,MATCH(AB$2,Kraftvärmeprod!$B$1:$AG$1,0),FALSE)/1,0)-IFERROR(VLOOKUP($B237,'Slutlig allokering kvv'!$B$2:$AC$462,MATCH(AB$3,'Slutlig allokering kvv'!$B$1:$AJ$1,0),FALSE)/1,0)</f>
        <v>0</v>
      </c>
      <c r="AE237">
        <f t="shared" si="6"/>
        <v>0</v>
      </c>
      <c r="AG237">
        <f>IFERROR(VLOOKUP(B237,'Slutlig allokering kvv'!$B$2:$AJ$462,MATCH("Summa justerad allokerad tillförd energi (utan hjälpel och rökgaskondensering):",'Slutlig allokering kvv'!$B$1:$AK$1,0),FALSE)/1,"")</f>
        <v>0</v>
      </c>
      <c r="AI237" s="23" t="str">
        <f>IFERROR(1-VLOOKUP(B237,'Slutlig allokering kvv'!$B$2:$AJ$462,MATCH("Andel av bränsle i kvv som allokerats till värme, exklusive rökgaskondensering och hjälpel",'Slutlig allokering kvv'!$B$1:$AK$1,0),FALSE),"")</f>
        <v/>
      </c>
      <c r="AK237" s="23" t="str">
        <f t="shared" si="7"/>
        <v/>
      </c>
    </row>
    <row r="238" spans="1:37" x14ac:dyDescent="0.25">
      <c r="A238" s="2" t="s">
        <v>331</v>
      </c>
      <c r="B238" s="2" t="s">
        <v>341</v>
      </c>
      <c r="C238" s="2" t="str">
        <f>IFERROR(VLOOKUP($B238,Kraftvärmeprod!$B$1:$AH$479,MATCH(C$3,Kraftvärmeprod!$B$1:$AG$1,0),FALSE)/1,"")</f>
        <v/>
      </c>
      <c r="D238" s="2" t="str">
        <f>IFERROR(VLOOKUP($B238,Kraftvärmeprod!$B$1:$AH$479,MATCH(D$3,Kraftvärmeprod!$B$1:$AG$1,0),FALSE)/1,"")</f>
        <v/>
      </c>
      <c r="E238">
        <f>IFERROR(VLOOKUP($B238,Kraftvärmeprod!$B$1:$AH$479,MATCH(E$2,Kraftvärmeprod!$B$1:$AG$1,0),FALSE)/1,0)-IFERROR(VLOOKUP($B238,'Slutlig allokering kvv'!$B$2:$AC$462,MATCH(E$3,'Slutlig allokering kvv'!$B$1:$AJ$1,0),FALSE)/1,0)</f>
        <v>0</v>
      </c>
      <c r="F238">
        <f>IFERROR(VLOOKUP($B238,Kraftvärmeprod!$B$1:$AH$479,MATCH(F$2,Kraftvärmeprod!$B$1:$AG$1,0),FALSE)/1,0)-IFERROR(VLOOKUP($B238,'Slutlig allokering kvv'!$B$2:$AC$462,MATCH(F$3,'Slutlig allokering kvv'!$B$1:$AJ$1,0),FALSE)/1,0)</f>
        <v>0</v>
      </c>
      <c r="G238">
        <f>IFERROR(VLOOKUP($B238,Kraftvärmeprod!$B$1:$AH$479,MATCH(G$2,Kraftvärmeprod!$B$1:$AG$1,0),FALSE)/1,0)-IFERROR(VLOOKUP($B238,'Slutlig allokering kvv'!$B$2:$AC$462,MATCH(G$3,'Slutlig allokering kvv'!$B$1:$AJ$1,0),FALSE)/1,0)</f>
        <v>0</v>
      </c>
      <c r="H238">
        <f>IFERROR(VLOOKUP($B238,Kraftvärmeprod!$B$1:$AH$479,MATCH(H$2,Kraftvärmeprod!$B$1:$AG$1,0),FALSE)/1,0)-IFERROR(VLOOKUP($B238,'Slutlig allokering kvv'!$B$2:$AC$462,MATCH(H$3,'Slutlig allokering kvv'!$B$1:$AJ$1,0),FALSE)/1,0)</f>
        <v>0</v>
      </c>
      <c r="I238">
        <f>IFERROR(VLOOKUP($B238,Kraftvärmeprod!$B$1:$AH$479,MATCH(I$2,Kraftvärmeprod!$B$1:$AG$1,0),FALSE)/1,0)-IFERROR(VLOOKUP($B238,'Slutlig allokering kvv'!$B$2:$AC$462,MATCH(I$3,'Slutlig allokering kvv'!$B$1:$AJ$1,0),FALSE)/1,0)</f>
        <v>0</v>
      </c>
      <c r="J238">
        <f>IFERROR(VLOOKUP($B238,Kraftvärmeprod!$B$1:$AH$479,MATCH(J$2,Kraftvärmeprod!$B$1:$AG$1,0),FALSE)/1,0)-IFERROR(VLOOKUP($B238,'Slutlig allokering kvv'!$B$2:$AC$462,MATCH(J$3,'Slutlig allokering kvv'!$B$1:$AJ$1,0),FALSE)/1,0)</f>
        <v>0</v>
      </c>
      <c r="K238">
        <f>IFERROR(VLOOKUP($B238,Kraftvärmeprod!$B$1:$AH$479,MATCH(K$2,Kraftvärmeprod!$B$1:$AG$1,0),FALSE)/1,0)-IFERROR(VLOOKUP($B238,'Slutlig allokering kvv'!$B$2:$AC$462,MATCH(K$3,'Slutlig allokering kvv'!$B$1:$AJ$1,0),FALSE)/1,0)</f>
        <v>0</v>
      </c>
      <c r="L238">
        <f>IFERROR(VLOOKUP($B238,Kraftvärmeprod!$B$1:$AH$479,MATCH(L$2,Kraftvärmeprod!$B$1:$AG$1,0),FALSE)/1,0)-IFERROR(VLOOKUP($B238,'Slutlig allokering kvv'!$B$2:$AC$462,MATCH(L$3,'Slutlig allokering kvv'!$B$1:$AJ$1,0),FALSE)/1,0)</f>
        <v>0</v>
      </c>
      <c r="M238" s="40">
        <f>IFERROR(VLOOKUP($B238,Miljö!$B$1:$S$477,MATCH(M$2,Miljö!$B$1:$X$1,0),FALSE)/1,0)-IFERROR(VLOOKUP($B238,'Slutlig allokering kvv'!$B$2:$AC$462,MATCH(M$3,'Slutlig allokering kvv'!$B$1:$AJ$1,0),FALSE)/1,0)</f>
        <v>0</v>
      </c>
      <c r="N238">
        <f>IFERROR(VLOOKUP($B238,Kraftvärmeprod!$B$1:$AH$479,MATCH(N$2,Kraftvärmeprod!$B$1:$AG$1,0),FALSE)/1,0)-IFERROR(VLOOKUP($B238,'Slutlig allokering kvv'!$B$2:$AC$462,MATCH(N$3,'Slutlig allokering kvv'!$B$1:$AJ$1,0),FALSE)/1,0)</f>
        <v>0</v>
      </c>
      <c r="O238">
        <f>IFERROR(VLOOKUP($B238,Kraftvärmeprod!$B$1:$AH$479,MATCH(O$2,Kraftvärmeprod!$B$1:$AG$1,0),FALSE)/1,0)-IFERROR(VLOOKUP($B238,'Slutlig allokering kvv'!$B$2:$AC$462,MATCH(O$3,'Slutlig allokering kvv'!$B$1:$AJ$1,0),FALSE)/1,0)</f>
        <v>0</v>
      </c>
      <c r="P238">
        <f>IFERROR(VLOOKUP($B238,Kraftvärmeprod!$B$1:$AH$479,MATCH(P$2,Kraftvärmeprod!$B$1:$AG$1,0),FALSE)/1,0)-IFERROR(VLOOKUP($B238,'Slutlig allokering kvv'!$B$2:$AC$462,MATCH(P$3,'Slutlig allokering kvv'!$B$1:$AJ$1,0),FALSE)/1,0)</f>
        <v>0</v>
      </c>
      <c r="Q238">
        <f>IFERROR(VLOOKUP($B238,Kraftvärmeprod!$B$1:$AH$479,MATCH(Q$2,Kraftvärmeprod!$B$1:$AG$1,0),FALSE)/1,0)-IFERROR(VLOOKUP($B238,'Slutlig allokering kvv'!$B$2:$AC$462,MATCH(Q$3,'Slutlig allokering kvv'!$B$1:$AJ$1,0),FALSE)/1,0)</f>
        <v>0</v>
      </c>
      <c r="R238">
        <f>IFERROR(VLOOKUP($B238,Kraftvärmeprod!$B$1:$AH$479,MATCH(R$2,Kraftvärmeprod!$B$1:$AG$1,0),FALSE)/1,0)-IFERROR(VLOOKUP($B238,'Slutlig allokering kvv'!$B$2:$AC$462,MATCH(R$3,'Slutlig allokering kvv'!$B$1:$AJ$1,0),FALSE)/1,0)</f>
        <v>0</v>
      </c>
      <c r="S238">
        <f>IFERROR(VLOOKUP($B238,Kraftvärmeprod!$B$1:$AH$479,MATCH(S$2,Kraftvärmeprod!$B$1:$AG$1,0),FALSE)/1,0)-IFERROR(VLOOKUP($B238,'Slutlig allokering kvv'!$B$2:$AC$462,MATCH(S$3,'Slutlig allokering kvv'!$B$1:$AJ$1,0),FALSE)/1,0)</f>
        <v>0</v>
      </c>
      <c r="T238">
        <f>IFERROR(VLOOKUP($B238,Kraftvärmeprod!$B$1:$AH$479,MATCH(T$2,Kraftvärmeprod!$B$1:$AG$1,0),FALSE)/1,0)-IFERROR(VLOOKUP($B238,'Slutlig allokering kvv'!$B$2:$AC$462,MATCH(T$3,'Slutlig allokering kvv'!$B$1:$AJ$1,0),FALSE)/1,0)</f>
        <v>0</v>
      </c>
      <c r="U238">
        <f>IFERROR(VLOOKUP($B238,Kraftvärmeprod!$B$1:$AH$479,MATCH(U$2,Kraftvärmeprod!$B$1:$AG$1,0),FALSE)/1,0)-IFERROR(VLOOKUP($B238,'Slutlig allokering kvv'!$B$2:$AC$462,MATCH(U$3,'Slutlig allokering kvv'!$B$1:$AJ$1,0),FALSE)/1,0)</f>
        <v>0</v>
      </c>
      <c r="V238">
        <f>IFERROR(VLOOKUP($B238,Kraftvärmeprod!$B$1:$AH$479,MATCH(V$2,Kraftvärmeprod!$B$1:$AG$1,0),FALSE)/1,0)-IFERROR(VLOOKUP($B238,'Slutlig allokering kvv'!$B$2:$AC$462,MATCH(V$3,'Slutlig allokering kvv'!$B$1:$AJ$1,0),FALSE)/1,0)</f>
        <v>0</v>
      </c>
      <c r="W238">
        <f>IFERROR(VLOOKUP($B238,Kraftvärmeprod!$B$1:$AH$479,MATCH(W$2,Kraftvärmeprod!$B$1:$AG$1,0),FALSE)/1,0)-IFERROR(VLOOKUP($B238,'Slutlig allokering kvv'!$B$2:$AC$462,MATCH(W$3,'Slutlig allokering kvv'!$B$1:$AJ$1,0),FALSE)/1,0)</f>
        <v>0</v>
      </c>
      <c r="X238">
        <f>IFERROR(VLOOKUP($B238,Kraftvärmeprod!$B$1:$AH$479,MATCH(X$2,Kraftvärmeprod!$B$1:$AG$1,0),FALSE)/1,0)-IFERROR(VLOOKUP($B238,'Slutlig allokering kvv'!$B$2:$AC$462,MATCH(X$3,'Slutlig allokering kvv'!$B$1:$AJ$1,0),FALSE)/1,0)</f>
        <v>0</v>
      </c>
      <c r="Y238">
        <f>IFERROR(VLOOKUP($B238,Kraftvärmeprod!$B$1:$AH$479,MATCH(Y$2,Kraftvärmeprod!$B$1:$AG$1,0),FALSE)/1,0)-IFERROR(VLOOKUP($B238,'Slutlig allokering kvv'!$B$2:$AC$462,MATCH(Y$3,'Slutlig allokering kvv'!$B$1:$AJ$1,0),FALSE)/1,0)</f>
        <v>0</v>
      </c>
      <c r="Z238">
        <f>IFERROR(VLOOKUP($B238,Kraftvärmeprod!$B$1:$AH$479,MATCH(Z$2,Kraftvärmeprod!$B$1:$AG$1,0),FALSE)/1,0)-IFERROR(VLOOKUP($B238,'Slutlig allokering kvv'!$B$2:$AC$462,MATCH(Z$3,'Slutlig allokering kvv'!$B$1:$AJ$1,0),FALSE)/1,0)</f>
        <v>0</v>
      </c>
      <c r="AA238">
        <f>IFERROR(VLOOKUP($B238,Kraftvärmeprod!$B$1:$AH$479,MATCH(AA$2,Kraftvärmeprod!$B$1:$AG$1,0),FALSE)/1,0)-IFERROR(VLOOKUP($B238,'Slutlig allokering kvv'!$B$2:$AC$462,MATCH(AA$3,'Slutlig allokering kvv'!$B$1:$AJ$1,0),FALSE)/1,0)</f>
        <v>0</v>
      </c>
      <c r="AB238">
        <f>IFERROR(VLOOKUP($B238,Kraftvärmeprod!$B$1:$AH$479,MATCH(AB$2,Kraftvärmeprod!$B$1:$AG$1,0),FALSE)/1,0)-IFERROR(VLOOKUP($B238,'Slutlig allokering kvv'!$B$2:$AC$462,MATCH(AB$3,'Slutlig allokering kvv'!$B$1:$AJ$1,0),FALSE)/1,0)</f>
        <v>0</v>
      </c>
      <c r="AE238">
        <f t="shared" si="6"/>
        <v>0</v>
      </c>
      <c r="AG238">
        <f>IFERROR(VLOOKUP(B238,'Slutlig allokering kvv'!$B$2:$AJ$462,MATCH("Summa justerad allokerad tillförd energi (utan hjälpel och rökgaskondensering):",'Slutlig allokering kvv'!$B$1:$AK$1,0),FALSE)/1,"")</f>
        <v>0</v>
      </c>
      <c r="AI238" s="23" t="str">
        <f>IFERROR(1-VLOOKUP(B238,'Slutlig allokering kvv'!$B$2:$AJ$462,MATCH("Andel av bränsle i kvv som allokerats till värme, exklusive rökgaskondensering och hjälpel",'Slutlig allokering kvv'!$B$1:$AK$1,0),FALSE),"")</f>
        <v/>
      </c>
      <c r="AK238" s="23" t="str">
        <f t="shared" si="7"/>
        <v/>
      </c>
    </row>
    <row r="239" spans="1:37" x14ac:dyDescent="0.25">
      <c r="A239" s="2" t="s">
        <v>331</v>
      </c>
      <c r="B239" s="2" t="s">
        <v>342</v>
      </c>
      <c r="C239" s="2" t="str">
        <f>IFERROR(VLOOKUP($B239,Kraftvärmeprod!$B$1:$AH$479,MATCH(C$3,Kraftvärmeprod!$B$1:$AG$1,0),FALSE)/1,"")</f>
        <v/>
      </c>
      <c r="D239" s="2" t="str">
        <f>IFERROR(VLOOKUP($B239,Kraftvärmeprod!$B$1:$AH$479,MATCH(D$3,Kraftvärmeprod!$B$1:$AG$1,0),FALSE)/1,"")</f>
        <v/>
      </c>
      <c r="E239">
        <f>IFERROR(VLOOKUP($B239,Kraftvärmeprod!$B$1:$AH$479,MATCH(E$2,Kraftvärmeprod!$B$1:$AG$1,0),FALSE)/1,0)-IFERROR(VLOOKUP($B239,'Slutlig allokering kvv'!$B$2:$AC$462,MATCH(E$3,'Slutlig allokering kvv'!$B$1:$AJ$1,0),FALSE)/1,0)</f>
        <v>0</v>
      </c>
      <c r="F239">
        <f>IFERROR(VLOOKUP($B239,Kraftvärmeprod!$B$1:$AH$479,MATCH(F$2,Kraftvärmeprod!$B$1:$AG$1,0),FALSE)/1,0)-IFERROR(VLOOKUP($B239,'Slutlig allokering kvv'!$B$2:$AC$462,MATCH(F$3,'Slutlig allokering kvv'!$B$1:$AJ$1,0),FALSE)/1,0)</f>
        <v>0</v>
      </c>
      <c r="G239">
        <f>IFERROR(VLOOKUP($B239,Kraftvärmeprod!$B$1:$AH$479,MATCH(G$2,Kraftvärmeprod!$B$1:$AG$1,0),FALSE)/1,0)-IFERROR(VLOOKUP($B239,'Slutlig allokering kvv'!$B$2:$AC$462,MATCH(G$3,'Slutlig allokering kvv'!$B$1:$AJ$1,0),FALSE)/1,0)</f>
        <v>0</v>
      </c>
      <c r="H239">
        <f>IFERROR(VLOOKUP($B239,Kraftvärmeprod!$B$1:$AH$479,MATCH(H$2,Kraftvärmeprod!$B$1:$AG$1,0),FALSE)/1,0)-IFERROR(VLOOKUP($B239,'Slutlig allokering kvv'!$B$2:$AC$462,MATCH(H$3,'Slutlig allokering kvv'!$B$1:$AJ$1,0),FALSE)/1,0)</f>
        <v>0</v>
      </c>
      <c r="I239">
        <f>IFERROR(VLOOKUP($B239,Kraftvärmeprod!$B$1:$AH$479,MATCH(I$2,Kraftvärmeprod!$B$1:$AG$1,0),FALSE)/1,0)-IFERROR(VLOOKUP($B239,'Slutlig allokering kvv'!$B$2:$AC$462,MATCH(I$3,'Slutlig allokering kvv'!$B$1:$AJ$1,0),FALSE)/1,0)</f>
        <v>0</v>
      </c>
      <c r="J239">
        <f>IFERROR(VLOOKUP($B239,Kraftvärmeprod!$B$1:$AH$479,MATCH(J$2,Kraftvärmeprod!$B$1:$AG$1,0),FALSE)/1,0)-IFERROR(VLOOKUP($B239,'Slutlig allokering kvv'!$B$2:$AC$462,MATCH(J$3,'Slutlig allokering kvv'!$B$1:$AJ$1,0),FALSE)/1,0)</f>
        <v>0</v>
      </c>
      <c r="K239">
        <f>IFERROR(VLOOKUP($B239,Kraftvärmeprod!$B$1:$AH$479,MATCH(K$2,Kraftvärmeprod!$B$1:$AG$1,0),FALSE)/1,0)-IFERROR(VLOOKUP($B239,'Slutlig allokering kvv'!$B$2:$AC$462,MATCH(K$3,'Slutlig allokering kvv'!$B$1:$AJ$1,0),FALSE)/1,0)</f>
        <v>0</v>
      </c>
      <c r="L239">
        <f>IFERROR(VLOOKUP($B239,Kraftvärmeprod!$B$1:$AH$479,MATCH(L$2,Kraftvärmeprod!$B$1:$AG$1,0),FALSE)/1,0)-IFERROR(VLOOKUP($B239,'Slutlig allokering kvv'!$B$2:$AC$462,MATCH(L$3,'Slutlig allokering kvv'!$B$1:$AJ$1,0),FALSE)/1,0)</f>
        <v>0</v>
      </c>
      <c r="M239" s="40">
        <f>IFERROR(VLOOKUP($B239,Miljö!$B$1:$S$477,MATCH(M$2,Miljö!$B$1:$X$1,0),FALSE)/1,0)-IFERROR(VLOOKUP($B239,'Slutlig allokering kvv'!$B$2:$AC$462,MATCH(M$3,'Slutlig allokering kvv'!$B$1:$AJ$1,0),FALSE)/1,0)</f>
        <v>0</v>
      </c>
      <c r="N239">
        <f>IFERROR(VLOOKUP($B239,Kraftvärmeprod!$B$1:$AH$479,MATCH(N$2,Kraftvärmeprod!$B$1:$AG$1,0),FALSE)/1,0)-IFERROR(VLOOKUP($B239,'Slutlig allokering kvv'!$B$2:$AC$462,MATCH(N$3,'Slutlig allokering kvv'!$B$1:$AJ$1,0),FALSE)/1,0)</f>
        <v>0</v>
      </c>
      <c r="O239">
        <f>IFERROR(VLOOKUP($B239,Kraftvärmeprod!$B$1:$AH$479,MATCH(O$2,Kraftvärmeprod!$B$1:$AG$1,0),FALSE)/1,0)-IFERROR(VLOOKUP($B239,'Slutlig allokering kvv'!$B$2:$AC$462,MATCH(O$3,'Slutlig allokering kvv'!$B$1:$AJ$1,0),FALSE)/1,0)</f>
        <v>0</v>
      </c>
      <c r="P239">
        <f>IFERROR(VLOOKUP($B239,Kraftvärmeprod!$B$1:$AH$479,MATCH(P$2,Kraftvärmeprod!$B$1:$AG$1,0),FALSE)/1,0)-IFERROR(VLOOKUP($B239,'Slutlig allokering kvv'!$B$2:$AC$462,MATCH(P$3,'Slutlig allokering kvv'!$B$1:$AJ$1,0),FALSE)/1,0)</f>
        <v>0</v>
      </c>
      <c r="Q239">
        <f>IFERROR(VLOOKUP($B239,Kraftvärmeprod!$B$1:$AH$479,MATCH(Q$2,Kraftvärmeprod!$B$1:$AG$1,0),FALSE)/1,0)-IFERROR(VLOOKUP($B239,'Slutlig allokering kvv'!$B$2:$AC$462,MATCH(Q$3,'Slutlig allokering kvv'!$B$1:$AJ$1,0),FALSE)/1,0)</f>
        <v>0</v>
      </c>
      <c r="R239">
        <f>IFERROR(VLOOKUP($B239,Kraftvärmeprod!$B$1:$AH$479,MATCH(R$2,Kraftvärmeprod!$B$1:$AG$1,0),FALSE)/1,0)-IFERROR(VLOOKUP($B239,'Slutlig allokering kvv'!$B$2:$AC$462,MATCH(R$3,'Slutlig allokering kvv'!$B$1:$AJ$1,0),FALSE)/1,0)</f>
        <v>0</v>
      </c>
      <c r="S239">
        <f>IFERROR(VLOOKUP($B239,Kraftvärmeprod!$B$1:$AH$479,MATCH(S$2,Kraftvärmeprod!$B$1:$AG$1,0),FALSE)/1,0)-IFERROR(VLOOKUP($B239,'Slutlig allokering kvv'!$B$2:$AC$462,MATCH(S$3,'Slutlig allokering kvv'!$B$1:$AJ$1,0),FALSE)/1,0)</f>
        <v>0</v>
      </c>
      <c r="T239">
        <f>IFERROR(VLOOKUP($B239,Kraftvärmeprod!$B$1:$AH$479,MATCH(T$2,Kraftvärmeprod!$B$1:$AG$1,0),FALSE)/1,0)-IFERROR(VLOOKUP($B239,'Slutlig allokering kvv'!$B$2:$AC$462,MATCH(T$3,'Slutlig allokering kvv'!$B$1:$AJ$1,0),FALSE)/1,0)</f>
        <v>0</v>
      </c>
      <c r="U239">
        <f>IFERROR(VLOOKUP($B239,Kraftvärmeprod!$B$1:$AH$479,MATCH(U$2,Kraftvärmeprod!$B$1:$AG$1,0),FALSE)/1,0)-IFERROR(VLOOKUP($B239,'Slutlig allokering kvv'!$B$2:$AC$462,MATCH(U$3,'Slutlig allokering kvv'!$B$1:$AJ$1,0),FALSE)/1,0)</f>
        <v>0</v>
      </c>
      <c r="V239">
        <f>IFERROR(VLOOKUP($B239,Kraftvärmeprod!$B$1:$AH$479,MATCH(V$2,Kraftvärmeprod!$B$1:$AG$1,0),FALSE)/1,0)-IFERROR(VLOOKUP($B239,'Slutlig allokering kvv'!$B$2:$AC$462,MATCH(V$3,'Slutlig allokering kvv'!$B$1:$AJ$1,0),FALSE)/1,0)</f>
        <v>0</v>
      </c>
      <c r="W239">
        <f>IFERROR(VLOOKUP($B239,Kraftvärmeprod!$B$1:$AH$479,MATCH(W$2,Kraftvärmeprod!$B$1:$AG$1,0),FALSE)/1,0)-IFERROR(VLOOKUP($B239,'Slutlig allokering kvv'!$B$2:$AC$462,MATCH(W$3,'Slutlig allokering kvv'!$B$1:$AJ$1,0),FALSE)/1,0)</f>
        <v>0</v>
      </c>
      <c r="X239">
        <f>IFERROR(VLOOKUP($B239,Kraftvärmeprod!$B$1:$AH$479,MATCH(X$2,Kraftvärmeprod!$B$1:$AG$1,0),FALSE)/1,0)-IFERROR(VLOOKUP($B239,'Slutlig allokering kvv'!$B$2:$AC$462,MATCH(X$3,'Slutlig allokering kvv'!$B$1:$AJ$1,0),FALSE)/1,0)</f>
        <v>0</v>
      </c>
      <c r="Y239">
        <f>IFERROR(VLOOKUP($B239,Kraftvärmeprod!$B$1:$AH$479,MATCH(Y$2,Kraftvärmeprod!$B$1:$AG$1,0),FALSE)/1,0)-IFERROR(VLOOKUP($B239,'Slutlig allokering kvv'!$B$2:$AC$462,MATCH(Y$3,'Slutlig allokering kvv'!$B$1:$AJ$1,0),FALSE)/1,0)</f>
        <v>0</v>
      </c>
      <c r="Z239">
        <f>IFERROR(VLOOKUP($B239,Kraftvärmeprod!$B$1:$AH$479,MATCH(Z$2,Kraftvärmeprod!$B$1:$AG$1,0),FALSE)/1,0)-IFERROR(VLOOKUP($B239,'Slutlig allokering kvv'!$B$2:$AC$462,MATCH(Z$3,'Slutlig allokering kvv'!$B$1:$AJ$1,0),FALSE)/1,0)</f>
        <v>0</v>
      </c>
      <c r="AA239">
        <f>IFERROR(VLOOKUP($B239,Kraftvärmeprod!$B$1:$AH$479,MATCH(AA$2,Kraftvärmeprod!$B$1:$AG$1,0),FALSE)/1,0)-IFERROR(VLOOKUP($B239,'Slutlig allokering kvv'!$B$2:$AC$462,MATCH(AA$3,'Slutlig allokering kvv'!$B$1:$AJ$1,0),FALSE)/1,0)</f>
        <v>0</v>
      </c>
      <c r="AB239">
        <f>IFERROR(VLOOKUP($B239,Kraftvärmeprod!$B$1:$AH$479,MATCH(AB$2,Kraftvärmeprod!$B$1:$AG$1,0),FALSE)/1,0)-IFERROR(VLOOKUP($B239,'Slutlig allokering kvv'!$B$2:$AC$462,MATCH(AB$3,'Slutlig allokering kvv'!$B$1:$AJ$1,0),FALSE)/1,0)</f>
        <v>0</v>
      </c>
      <c r="AE239">
        <f t="shared" si="6"/>
        <v>0</v>
      </c>
      <c r="AG239">
        <f>IFERROR(VLOOKUP(B239,'Slutlig allokering kvv'!$B$2:$AJ$462,MATCH("Summa justerad allokerad tillförd energi (utan hjälpel och rökgaskondensering):",'Slutlig allokering kvv'!$B$1:$AK$1,0),FALSE)/1,"")</f>
        <v>0</v>
      </c>
      <c r="AI239" s="23" t="str">
        <f>IFERROR(1-VLOOKUP(B239,'Slutlig allokering kvv'!$B$2:$AJ$462,MATCH("Andel av bränsle i kvv som allokerats till värme, exklusive rökgaskondensering och hjälpel",'Slutlig allokering kvv'!$B$1:$AK$1,0),FALSE),"")</f>
        <v/>
      </c>
      <c r="AK239" s="23" t="str">
        <f t="shared" si="7"/>
        <v/>
      </c>
    </row>
    <row r="240" spans="1:37" x14ac:dyDescent="0.25">
      <c r="A240" s="2" t="s">
        <v>331</v>
      </c>
      <c r="B240" s="2" t="s">
        <v>343</v>
      </c>
      <c r="C240" s="2" t="str">
        <f>IFERROR(VLOOKUP($B240,Kraftvärmeprod!$B$1:$AH$479,MATCH(C$3,Kraftvärmeprod!$B$1:$AG$1,0),FALSE)/1,"")</f>
        <v/>
      </c>
      <c r="D240" s="2" t="str">
        <f>IFERROR(VLOOKUP($B240,Kraftvärmeprod!$B$1:$AH$479,MATCH(D$3,Kraftvärmeprod!$B$1:$AG$1,0),FALSE)/1,"")</f>
        <v/>
      </c>
      <c r="E240">
        <f>IFERROR(VLOOKUP($B240,Kraftvärmeprod!$B$1:$AH$479,MATCH(E$2,Kraftvärmeprod!$B$1:$AG$1,0),FALSE)/1,0)-IFERROR(VLOOKUP($B240,'Slutlig allokering kvv'!$B$2:$AC$462,MATCH(E$3,'Slutlig allokering kvv'!$B$1:$AJ$1,0),FALSE)/1,0)</f>
        <v>0</v>
      </c>
      <c r="F240">
        <f>IFERROR(VLOOKUP($B240,Kraftvärmeprod!$B$1:$AH$479,MATCH(F$2,Kraftvärmeprod!$B$1:$AG$1,0),FALSE)/1,0)-IFERROR(VLOOKUP($B240,'Slutlig allokering kvv'!$B$2:$AC$462,MATCH(F$3,'Slutlig allokering kvv'!$B$1:$AJ$1,0),FALSE)/1,0)</f>
        <v>0</v>
      </c>
      <c r="G240">
        <f>IFERROR(VLOOKUP($B240,Kraftvärmeprod!$B$1:$AH$479,MATCH(G$2,Kraftvärmeprod!$B$1:$AG$1,0),FALSE)/1,0)-IFERROR(VLOOKUP($B240,'Slutlig allokering kvv'!$B$2:$AC$462,MATCH(G$3,'Slutlig allokering kvv'!$B$1:$AJ$1,0),FALSE)/1,0)</f>
        <v>0</v>
      </c>
      <c r="H240">
        <f>IFERROR(VLOOKUP($B240,Kraftvärmeprod!$B$1:$AH$479,MATCH(H$2,Kraftvärmeprod!$B$1:$AG$1,0),FALSE)/1,0)-IFERROR(VLOOKUP($B240,'Slutlig allokering kvv'!$B$2:$AC$462,MATCH(H$3,'Slutlig allokering kvv'!$B$1:$AJ$1,0),FALSE)/1,0)</f>
        <v>0</v>
      </c>
      <c r="I240">
        <f>IFERROR(VLOOKUP($B240,Kraftvärmeprod!$B$1:$AH$479,MATCH(I$2,Kraftvärmeprod!$B$1:$AG$1,0),FALSE)/1,0)-IFERROR(VLOOKUP($B240,'Slutlig allokering kvv'!$B$2:$AC$462,MATCH(I$3,'Slutlig allokering kvv'!$B$1:$AJ$1,0),FALSE)/1,0)</f>
        <v>0</v>
      </c>
      <c r="J240">
        <f>IFERROR(VLOOKUP($B240,Kraftvärmeprod!$B$1:$AH$479,MATCH(J$2,Kraftvärmeprod!$B$1:$AG$1,0),FALSE)/1,0)-IFERROR(VLOOKUP($B240,'Slutlig allokering kvv'!$B$2:$AC$462,MATCH(J$3,'Slutlig allokering kvv'!$B$1:$AJ$1,0),FALSE)/1,0)</f>
        <v>0</v>
      </c>
      <c r="K240">
        <f>IFERROR(VLOOKUP($B240,Kraftvärmeprod!$B$1:$AH$479,MATCH(K$2,Kraftvärmeprod!$B$1:$AG$1,0),FALSE)/1,0)-IFERROR(VLOOKUP($B240,'Slutlig allokering kvv'!$B$2:$AC$462,MATCH(K$3,'Slutlig allokering kvv'!$B$1:$AJ$1,0),FALSE)/1,0)</f>
        <v>0</v>
      </c>
      <c r="L240">
        <f>IFERROR(VLOOKUP($B240,Kraftvärmeprod!$B$1:$AH$479,MATCH(L$2,Kraftvärmeprod!$B$1:$AG$1,0),FALSE)/1,0)-IFERROR(VLOOKUP($B240,'Slutlig allokering kvv'!$B$2:$AC$462,MATCH(L$3,'Slutlig allokering kvv'!$B$1:$AJ$1,0),FALSE)/1,0)</f>
        <v>0</v>
      </c>
      <c r="M240" s="40">
        <f>IFERROR(VLOOKUP($B240,Miljö!$B$1:$S$477,MATCH(M$2,Miljö!$B$1:$X$1,0),FALSE)/1,0)-IFERROR(VLOOKUP($B240,'Slutlig allokering kvv'!$B$2:$AC$462,MATCH(M$3,'Slutlig allokering kvv'!$B$1:$AJ$1,0),FALSE)/1,0)</f>
        <v>0</v>
      </c>
      <c r="N240">
        <f>IFERROR(VLOOKUP($B240,Kraftvärmeprod!$B$1:$AH$479,MATCH(N$2,Kraftvärmeprod!$B$1:$AG$1,0),FALSE)/1,0)-IFERROR(VLOOKUP($B240,'Slutlig allokering kvv'!$B$2:$AC$462,MATCH(N$3,'Slutlig allokering kvv'!$B$1:$AJ$1,0),FALSE)/1,0)</f>
        <v>0</v>
      </c>
      <c r="O240">
        <f>IFERROR(VLOOKUP($B240,Kraftvärmeprod!$B$1:$AH$479,MATCH(O$2,Kraftvärmeprod!$B$1:$AG$1,0),FALSE)/1,0)-IFERROR(VLOOKUP($B240,'Slutlig allokering kvv'!$B$2:$AC$462,MATCH(O$3,'Slutlig allokering kvv'!$B$1:$AJ$1,0),FALSE)/1,0)</f>
        <v>0</v>
      </c>
      <c r="P240">
        <f>IFERROR(VLOOKUP($B240,Kraftvärmeprod!$B$1:$AH$479,MATCH(P$2,Kraftvärmeprod!$B$1:$AG$1,0),FALSE)/1,0)-IFERROR(VLOOKUP($B240,'Slutlig allokering kvv'!$B$2:$AC$462,MATCH(P$3,'Slutlig allokering kvv'!$B$1:$AJ$1,0),FALSE)/1,0)</f>
        <v>0</v>
      </c>
      <c r="Q240">
        <f>IFERROR(VLOOKUP($B240,Kraftvärmeprod!$B$1:$AH$479,MATCH(Q$2,Kraftvärmeprod!$B$1:$AG$1,0),FALSE)/1,0)-IFERROR(VLOOKUP($B240,'Slutlig allokering kvv'!$B$2:$AC$462,MATCH(Q$3,'Slutlig allokering kvv'!$B$1:$AJ$1,0),FALSE)/1,0)</f>
        <v>0</v>
      </c>
      <c r="R240">
        <f>IFERROR(VLOOKUP($B240,Kraftvärmeprod!$B$1:$AH$479,MATCH(R$2,Kraftvärmeprod!$B$1:$AG$1,0),FALSE)/1,0)-IFERROR(VLOOKUP($B240,'Slutlig allokering kvv'!$B$2:$AC$462,MATCH(R$3,'Slutlig allokering kvv'!$B$1:$AJ$1,0),FALSE)/1,0)</f>
        <v>0</v>
      </c>
      <c r="S240">
        <f>IFERROR(VLOOKUP($B240,Kraftvärmeprod!$B$1:$AH$479,MATCH(S$2,Kraftvärmeprod!$B$1:$AG$1,0),FALSE)/1,0)-IFERROR(VLOOKUP($B240,'Slutlig allokering kvv'!$B$2:$AC$462,MATCH(S$3,'Slutlig allokering kvv'!$B$1:$AJ$1,0),FALSE)/1,0)</f>
        <v>0</v>
      </c>
      <c r="T240">
        <f>IFERROR(VLOOKUP($B240,Kraftvärmeprod!$B$1:$AH$479,MATCH(T$2,Kraftvärmeprod!$B$1:$AG$1,0),FALSE)/1,0)-IFERROR(VLOOKUP($B240,'Slutlig allokering kvv'!$B$2:$AC$462,MATCH(T$3,'Slutlig allokering kvv'!$B$1:$AJ$1,0),FALSE)/1,0)</f>
        <v>0</v>
      </c>
      <c r="U240">
        <f>IFERROR(VLOOKUP($B240,Kraftvärmeprod!$B$1:$AH$479,MATCH(U$2,Kraftvärmeprod!$B$1:$AG$1,0),FALSE)/1,0)-IFERROR(VLOOKUP($B240,'Slutlig allokering kvv'!$B$2:$AC$462,MATCH(U$3,'Slutlig allokering kvv'!$B$1:$AJ$1,0),FALSE)/1,0)</f>
        <v>0</v>
      </c>
      <c r="V240">
        <f>IFERROR(VLOOKUP($B240,Kraftvärmeprod!$B$1:$AH$479,MATCH(V$2,Kraftvärmeprod!$B$1:$AG$1,0),FALSE)/1,0)-IFERROR(VLOOKUP($B240,'Slutlig allokering kvv'!$B$2:$AC$462,MATCH(V$3,'Slutlig allokering kvv'!$B$1:$AJ$1,0),FALSE)/1,0)</f>
        <v>0</v>
      </c>
      <c r="W240">
        <f>IFERROR(VLOOKUP($B240,Kraftvärmeprod!$B$1:$AH$479,MATCH(W$2,Kraftvärmeprod!$B$1:$AG$1,0),FALSE)/1,0)-IFERROR(VLOOKUP($B240,'Slutlig allokering kvv'!$B$2:$AC$462,MATCH(W$3,'Slutlig allokering kvv'!$B$1:$AJ$1,0),FALSE)/1,0)</f>
        <v>0</v>
      </c>
      <c r="X240">
        <f>IFERROR(VLOOKUP($B240,Kraftvärmeprod!$B$1:$AH$479,MATCH(X$2,Kraftvärmeprod!$B$1:$AG$1,0),FALSE)/1,0)-IFERROR(VLOOKUP($B240,'Slutlig allokering kvv'!$B$2:$AC$462,MATCH(X$3,'Slutlig allokering kvv'!$B$1:$AJ$1,0),FALSE)/1,0)</f>
        <v>0</v>
      </c>
      <c r="Y240">
        <f>IFERROR(VLOOKUP($B240,Kraftvärmeprod!$B$1:$AH$479,MATCH(Y$2,Kraftvärmeprod!$B$1:$AG$1,0),FALSE)/1,0)-IFERROR(VLOOKUP($B240,'Slutlig allokering kvv'!$B$2:$AC$462,MATCH(Y$3,'Slutlig allokering kvv'!$B$1:$AJ$1,0),FALSE)/1,0)</f>
        <v>0</v>
      </c>
      <c r="Z240">
        <f>IFERROR(VLOOKUP($B240,Kraftvärmeprod!$B$1:$AH$479,MATCH(Z$2,Kraftvärmeprod!$B$1:$AG$1,0),FALSE)/1,0)-IFERROR(VLOOKUP($B240,'Slutlig allokering kvv'!$B$2:$AC$462,MATCH(Z$3,'Slutlig allokering kvv'!$B$1:$AJ$1,0),FALSE)/1,0)</f>
        <v>0</v>
      </c>
      <c r="AA240">
        <f>IFERROR(VLOOKUP($B240,Kraftvärmeprod!$B$1:$AH$479,MATCH(AA$2,Kraftvärmeprod!$B$1:$AG$1,0),FALSE)/1,0)-IFERROR(VLOOKUP($B240,'Slutlig allokering kvv'!$B$2:$AC$462,MATCH(AA$3,'Slutlig allokering kvv'!$B$1:$AJ$1,0),FALSE)/1,0)</f>
        <v>0</v>
      </c>
      <c r="AB240">
        <f>IFERROR(VLOOKUP($B240,Kraftvärmeprod!$B$1:$AH$479,MATCH(AB$2,Kraftvärmeprod!$B$1:$AG$1,0),FALSE)/1,0)-IFERROR(VLOOKUP($B240,'Slutlig allokering kvv'!$B$2:$AC$462,MATCH(AB$3,'Slutlig allokering kvv'!$B$1:$AJ$1,0),FALSE)/1,0)</f>
        <v>0</v>
      </c>
      <c r="AE240">
        <f t="shared" si="6"/>
        <v>0</v>
      </c>
      <c r="AG240">
        <f>IFERROR(VLOOKUP(B240,'Slutlig allokering kvv'!$B$2:$AJ$462,MATCH("Summa justerad allokerad tillförd energi (utan hjälpel och rökgaskondensering):",'Slutlig allokering kvv'!$B$1:$AK$1,0),FALSE)/1,"")</f>
        <v>0</v>
      </c>
      <c r="AI240" s="23" t="str">
        <f>IFERROR(1-VLOOKUP(B240,'Slutlig allokering kvv'!$B$2:$AJ$462,MATCH("Andel av bränsle i kvv som allokerats till värme, exklusive rökgaskondensering och hjälpel",'Slutlig allokering kvv'!$B$1:$AK$1,0),FALSE),"")</f>
        <v/>
      </c>
      <c r="AK240" s="23" t="str">
        <f t="shared" si="7"/>
        <v/>
      </c>
    </row>
    <row r="241" spans="1:37" x14ac:dyDescent="0.25">
      <c r="A241" s="2" t="s">
        <v>331</v>
      </c>
      <c r="B241" s="2" t="s">
        <v>344</v>
      </c>
      <c r="C241" s="2" t="str">
        <f>IFERROR(VLOOKUP($B241,Kraftvärmeprod!$B$1:$AH$479,MATCH(C$3,Kraftvärmeprod!$B$1:$AG$1,0),FALSE)/1,"")</f>
        <v/>
      </c>
      <c r="D241" s="2" t="str">
        <f>IFERROR(VLOOKUP($B241,Kraftvärmeprod!$B$1:$AH$479,MATCH(D$3,Kraftvärmeprod!$B$1:$AG$1,0),FALSE)/1,"")</f>
        <v/>
      </c>
      <c r="E241">
        <f>IFERROR(VLOOKUP($B241,Kraftvärmeprod!$B$1:$AH$479,MATCH(E$2,Kraftvärmeprod!$B$1:$AG$1,0),FALSE)/1,0)-IFERROR(VLOOKUP($B241,'Slutlig allokering kvv'!$B$2:$AC$462,MATCH(E$3,'Slutlig allokering kvv'!$B$1:$AJ$1,0),FALSE)/1,0)</f>
        <v>0</v>
      </c>
      <c r="F241">
        <f>IFERROR(VLOOKUP($B241,Kraftvärmeprod!$B$1:$AH$479,MATCH(F$2,Kraftvärmeprod!$B$1:$AG$1,0),FALSE)/1,0)-IFERROR(VLOOKUP($B241,'Slutlig allokering kvv'!$B$2:$AC$462,MATCH(F$3,'Slutlig allokering kvv'!$B$1:$AJ$1,0),FALSE)/1,0)</f>
        <v>0</v>
      </c>
      <c r="G241">
        <f>IFERROR(VLOOKUP($B241,Kraftvärmeprod!$B$1:$AH$479,MATCH(G$2,Kraftvärmeprod!$B$1:$AG$1,0),FALSE)/1,0)-IFERROR(VLOOKUP($B241,'Slutlig allokering kvv'!$B$2:$AC$462,MATCH(G$3,'Slutlig allokering kvv'!$B$1:$AJ$1,0),FALSE)/1,0)</f>
        <v>0</v>
      </c>
      <c r="H241">
        <f>IFERROR(VLOOKUP($B241,Kraftvärmeprod!$B$1:$AH$479,MATCH(H$2,Kraftvärmeprod!$B$1:$AG$1,0),FALSE)/1,0)-IFERROR(VLOOKUP($B241,'Slutlig allokering kvv'!$B$2:$AC$462,MATCH(H$3,'Slutlig allokering kvv'!$B$1:$AJ$1,0),FALSE)/1,0)</f>
        <v>0</v>
      </c>
      <c r="I241">
        <f>IFERROR(VLOOKUP($B241,Kraftvärmeprod!$B$1:$AH$479,MATCH(I$2,Kraftvärmeprod!$B$1:$AG$1,0),FALSE)/1,0)-IFERROR(VLOOKUP($B241,'Slutlig allokering kvv'!$B$2:$AC$462,MATCH(I$3,'Slutlig allokering kvv'!$B$1:$AJ$1,0),FALSE)/1,0)</f>
        <v>0</v>
      </c>
      <c r="J241">
        <f>IFERROR(VLOOKUP($B241,Kraftvärmeprod!$B$1:$AH$479,MATCH(J$2,Kraftvärmeprod!$B$1:$AG$1,0),FALSE)/1,0)-IFERROR(VLOOKUP($B241,'Slutlig allokering kvv'!$B$2:$AC$462,MATCH(J$3,'Slutlig allokering kvv'!$B$1:$AJ$1,0),FALSE)/1,0)</f>
        <v>0</v>
      </c>
      <c r="K241">
        <f>IFERROR(VLOOKUP($B241,Kraftvärmeprod!$B$1:$AH$479,MATCH(K$2,Kraftvärmeprod!$B$1:$AG$1,0),FALSE)/1,0)-IFERROR(VLOOKUP($B241,'Slutlig allokering kvv'!$B$2:$AC$462,MATCH(K$3,'Slutlig allokering kvv'!$B$1:$AJ$1,0),FALSE)/1,0)</f>
        <v>0</v>
      </c>
      <c r="L241">
        <f>IFERROR(VLOOKUP($B241,Kraftvärmeprod!$B$1:$AH$479,MATCH(L$2,Kraftvärmeprod!$B$1:$AG$1,0),FALSE)/1,0)-IFERROR(VLOOKUP($B241,'Slutlig allokering kvv'!$B$2:$AC$462,MATCH(L$3,'Slutlig allokering kvv'!$B$1:$AJ$1,0),FALSE)/1,0)</f>
        <v>0</v>
      </c>
      <c r="M241" s="40">
        <f>IFERROR(VLOOKUP($B241,Miljö!$B$1:$S$477,MATCH(M$2,Miljö!$B$1:$X$1,0),FALSE)/1,0)-IFERROR(VLOOKUP($B241,'Slutlig allokering kvv'!$B$2:$AC$462,MATCH(M$3,'Slutlig allokering kvv'!$B$1:$AJ$1,0),FALSE)/1,0)</f>
        <v>0</v>
      </c>
      <c r="N241">
        <f>IFERROR(VLOOKUP($B241,Kraftvärmeprod!$B$1:$AH$479,MATCH(N$2,Kraftvärmeprod!$B$1:$AG$1,0),FALSE)/1,0)-IFERROR(VLOOKUP($B241,'Slutlig allokering kvv'!$B$2:$AC$462,MATCH(N$3,'Slutlig allokering kvv'!$B$1:$AJ$1,0),FALSE)/1,0)</f>
        <v>0</v>
      </c>
      <c r="O241">
        <f>IFERROR(VLOOKUP($B241,Kraftvärmeprod!$B$1:$AH$479,MATCH(O$2,Kraftvärmeprod!$B$1:$AG$1,0),FALSE)/1,0)-IFERROR(VLOOKUP($B241,'Slutlig allokering kvv'!$B$2:$AC$462,MATCH(O$3,'Slutlig allokering kvv'!$B$1:$AJ$1,0),FALSE)/1,0)</f>
        <v>0</v>
      </c>
      <c r="P241">
        <f>IFERROR(VLOOKUP($B241,Kraftvärmeprod!$B$1:$AH$479,MATCH(P$2,Kraftvärmeprod!$B$1:$AG$1,0),FALSE)/1,0)-IFERROR(VLOOKUP($B241,'Slutlig allokering kvv'!$B$2:$AC$462,MATCH(P$3,'Slutlig allokering kvv'!$B$1:$AJ$1,0),FALSE)/1,0)</f>
        <v>0</v>
      </c>
      <c r="Q241">
        <f>IFERROR(VLOOKUP($B241,Kraftvärmeprod!$B$1:$AH$479,MATCH(Q$2,Kraftvärmeprod!$B$1:$AG$1,0),FALSE)/1,0)-IFERROR(VLOOKUP($B241,'Slutlig allokering kvv'!$B$2:$AC$462,MATCH(Q$3,'Slutlig allokering kvv'!$B$1:$AJ$1,0),FALSE)/1,0)</f>
        <v>0</v>
      </c>
      <c r="R241">
        <f>IFERROR(VLOOKUP($B241,Kraftvärmeprod!$B$1:$AH$479,MATCH(R$2,Kraftvärmeprod!$B$1:$AG$1,0),FALSE)/1,0)-IFERROR(VLOOKUP($B241,'Slutlig allokering kvv'!$B$2:$AC$462,MATCH(R$3,'Slutlig allokering kvv'!$B$1:$AJ$1,0),FALSE)/1,0)</f>
        <v>0</v>
      </c>
      <c r="S241">
        <f>IFERROR(VLOOKUP($B241,Kraftvärmeprod!$B$1:$AH$479,MATCH(S$2,Kraftvärmeprod!$B$1:$AG$1,0),FALSE)/1,0)-IFERROR(VLOOKUP($B241,'Slutlig allokering kvv'!$B$2:$AC$462,MATCH(S$3,'Slutlig allokering kvv'!$B$1:$AJ$1,0),FALSE)/1,0)</f>
        <v>0</v>
      </c>
      <c r="T241">
        <f>IFERROR(VLOOKUP($B241,Kraftvärmeprod!$B$1:$AH$479,MATCH(T$2,Kraftvärmeprod!$B$1:$AG$1,0),FALSE)/1,0)-IFERROR(VLOOKUP($B241,'Slutlig allokering kvv'!$B$2:$AC$462,MATCH(T$3,'Slutlig allokering kvv'!$B$1:$AJ$1,0),FALSE)/1,0)</f>
        <v>0</v>
      </c>
      <c r="U241">
        <f>IFERROR(VLOOKUP($B241,Kraftvärmeprod!$B$1:$AH$479,MATCH(U$2,Kraftvärmeprod!$B$1:$AG$1,0),FALSE)/1,0)-IFERROR(VLOOKUP($B241,'Slutlig allokering kvv'!$B$2:$AC$462,MATCH(U$3,'Slutlig allokering kvv'!$B$1:$AJ$1,0),FALSE)/1,0)</f>
        <v>0</v>
      </c>
      <c r="V241">
        <f>IFERROR(VLOOKUP($B241,Kraftvärmeprod!$B$1:$AH$479,MATCH(V$2,Kraftvärmeprod!$B$1:$AG$1,0),FALSE)/1,0)-IFERROR(VLOOKUP($B241,'Slutlig allokering kvv'!$B$2:$AC$462,MATCH(V$3,'Slutlig allokering kvv'!$B$1:$AJ$1,0),FALSE)/1,0)</f>
        <v>0</v>
      </c>
      <c r="W241">
        <f>IFERROR(VLOOKUP($B241,Kraftvärmeprod!$B$1:$AH$479,MATCH(W$2,Kraftvärmeprod!$B$1:$AG$1,0),FALSE)/1,0)-IFERROR(VLOOKUP($B241,'Slutlig allokering kvv'!$B$2:$AC$462,MATCH(W$3,'Slutlig allokering kvv'!$B$1:$AJ$1,0),FALSE)/1,0)</f>
        <v>0</v>
      </c>
      <c r="X241">
        <f>IFERROR(VLOOKUP($B241,Kraftvärmeprod!$B$1:$AH$479,MATCH(X$2,Kraftvärmeprod!$B$1:$AG$1,0),FALSE)/1,0)-IFERROR(VLOOKUP($B241,'Slutlig allokering kvv'!$B$2:$AC$462,MATCH(X$3,'Slutlig allokering kvv'!$B$1:$AJ$1,0),FALSE)/1,0)</f>
        <v>0</v>
      </c>
      <c r="Y241">
        <f>IFERROR(VLOOKUP($B241,Kraftvärmeprod!$B$1:$AH$479,MATCH(Y$2,Kraftvärmeprod!$B$1:$AG$1,0),FALSE)/1,0)-IFERROR(VLOOKUP($B241,'Slutlig allokering kvv'!$B$2:$AC$462,MATCH(Y$3,'Slutlig allokering kvv'!$B$1:$AJ$1,0),FALSE)/1,0)</f>
        <v>0</v>
      </c>
      <c r="Z241">
        <f>IFERROR(VLOOKUP($B241,Kraftvärmeprod!$B$1:$AH$479,MATCH(Z$2,Kraftvärmeprod!$B$1:$AG$1,0),FALSE)/1,0)-IFERROR(VLOOKUP($B241,'Slutlig allokering kvv'!$B$2:$AC$462,MATCH(Z$3,'Slutlig allokering kvv'!$B$1:$AJ$1,0),FALSE)/1,0)</f>
        <v>0</v>
      </c>
      <c r="AA241">
        <f>IFERROR(VLOOKUP($B241,Kraftvärmeprod!$B$1:$AH$479,MATCH(AA$2,Kraftvärmeprod!$B$1:$AG$1,0),FALSE)/1,0)-IFERROR(VLOOKUP($B241,'Slutlig allokering kvv'!$B$2:$AC$462,MATCH(AA$3,'Slutlig allokering kvv'!$B$1:$AJ$1,0),FALSE)/1,0)</f>
        <v>0</v>
      </c>
      <c r="AB241">
        <f>IFERROR(VLOOKUP($B241,Kraftvärmeprod!$B$1:$AH$479,MATCH(AB$2,Kraftvärmeprod!$B$1:$AG$1,0),FALSE)/1,0)-IFERROR(VLOOKUP($B241,'Slutlig allokering kvv'!$B$2:$AC$462,MATCH(AB$3,'Slutlig allokering kvv'!$B$1:$AJ$1,0),FALSE)/1,0)</f>
        <v>0</v>
      </c>
      <c r="AE241">
        <f t="shared" si="6"/>
        <v>0</v>
      </c>
      <c r="AG241">
        <f>IFERROR(VLOOKUP(B241,'Slutlig allokering kvv'!$B$2:$AJ$462,MATCH("Summa justerad allokerad tillförd energi (utan hjälpel och rökgaskondensering):",'Slutlig allokering kvv'!$B$1:$AK$1,0),FALSE)/1,"")</f>
        <v>0</v>
      </c>
      <c r="AI241" s="23" t="str">
        <f>IFERROR(1-VLOOKUP(B241,'Slutlig allokering kvv'!$B$2:$AJ$462,MATCH("Andel av bränsle i kvv som allokerats till värme, exklusive rökgaskondensering och hjälpel",'Slutlig allokering kvv'!$B$1:$AK$1,0),FALSE),"")</f>
        <v/>
      </c>
      <c r="AK241" s="23" t="str">
        <f t="shared" si="7"/>
        <v/>
      </c>
    </row>
    <row r="242" spans="1:37" x14ac:dyDescent="0.25">
      <c r="A242" s="2" t="s">
        <v>331</v>
      </c>
      <c r="B242" s="2" t="s">
        <v>345</v>
      </c>
      <c r="C242" s="2" t="str">
        <f>IFERROR(VLOOKUP($B242,Kraftvärmeprod!$B$1:$AH$479,MATCH(C$3,Kraftvärmeprod!$B$1:$AG$1,0),FALSE)/1,"")</f>
        <v/>
      </c>
      <c r="D242" s="2" t="str">
        <f>IFERROR(VLOOKUP($B242,Kraftvärmeprod!$B$1:$AH$479,MATCH(D$3,Kraftvärmeprod!$B$1:$AG$1,0),FALSE)/1,"")</f>
        <v/>
      </c>
      <c r="E242">
        <f>IFERROR(VLOOKUP($B242,Kraftvärmeprod!$B$1:$AH$479,MATCH(E$2,Kraftvärmeprod!$B$1:$AG$1,0),FALSE)/1,0)-IFERROR(VLOOKUP($B242,'Slutlig allokering kvv'!$B$2:$AC$462,MATCH(E$3,'Slutlig allokering kvv'!$B$1:$AJ$1,0),FALSE)/1,0)</f>
        <v>0</v>
      </c>
      <c r="F242">
        <f>IFERROR(VLOOKUP($B242,Kraftvärmeprod!$B$1:$AH$479,MATCH(F$2,Kraftvärmeprod!$B$1:$AG$1,0),FALSE)/1,0)-IFERROR(VLOOKUP($B242,'Slutlig allokering kvv'!$B$2:$AC$462,MATCH(F$3,'Slutlig allokering kvv'!$B$1:$AJ$1,0),FALSE)/1,0)</f>
        <v>0</v>
      </c>
      <c r="G242">
        <f>IFERROR(VLOOKUP($B242,Kraftvärmeprod!$B$1:$AH$479,MATCH(G$2,Kraftvärmeprod!$B$1:$AG$1,0),FALSE)/1,0)-IFERROR(VLOOKUP($B242,'Slutlig allokering kvv'!$B$2:$AC$462,MATCH(G$3,'Slutlig allokering kvv'!$B$1:$AJ$1,0),FALSE)/1,0)</f>
        <v>0</v>
      </c>
      <c r="H242">
        <f>IFERROR(VLOOKUP($B242,Kraftvärmeprod!$B$1:$AH$479,MATCH(H$2,Kraftvärmeprod!$B$1:$AG$1,0),FALSE)/1,0)-IFERROR(VLOOKUP($B242,'Slutlig allokering kvv'!$B$2:$AC$462,MATCH(H$3,'Slutlig allokering kvv'!$B$1:$AJ$1,0),FALSE)/1,0)</f>
        <v>0</v>
      </c>
      <c r="I242">
        <f>IFERROR(VLOOKUP($B242,Kraftvärmeprod!$B$1:$AH$479,MATCH(I$2,Kraftvärmeprod!$B$1:$AG$1,0),FALSE)/1,0)-IFERROR(VLOOKUP($B242,'Slutlig allokering kvv'!$B$2:$AC$462,MATCH(I$3,'Slutlig allokering kvv'!$B$1:$AJ$1,0),FALSE)/1,0)</f>
        <v>0</v>
      </c>
      <c r="J242">
        <f>IFERROR(VLOOKUP($B242,Kraftvärmeprod!$B$1:$AH$479,MATCH(J$2,Kraftvärmeprod!$B$1:$AG$1,0),FALSE)/1,0)-IFERROR(VLOOKUP($B242,'Slutlig allokering kvv'!$B$2:$AC$462,MATCH(J$3,'Slutlig allokering kvv'!$B$1:$AJ$1,0),FALSE)/1,0)</f>
        <v>0</v>
      </c>
      <c r="K242">
        <f>IFERROR(VLOOKUP($B242,Kraftvärmeprod!$B$1:$AH$479,MATCH(K$2,Kraftvärmeprod!$B$1:$AG$1,0),FALSE)/1,0)-IFERROR(VLOOKUP($B242,'Slutlig allokering kvv'!$B$2:$AC$462,MATCH(K$3,'Slutlig allokering kvv'!$B$1:$AJ$1,0),FALSE)/1,0)</f>
        <v>0</v>
      </c>
      <c r="L242">
        <f>IFERROR(VLOOKUP($B242,Kraftvärmeprod!$B$1:$AH$479,MATCH(L$2,Kraftvärmeprod!$B$1:$AG$1,0),FALSE)/1,0)-IFERROR(VLOOKUP($B242,'Slutlig allokering kvv'!$B$2:$AC$462,MATCH(L$3,'Slutlig allokering kvv'!$B$1:$AJ$1,0),FALSE)/1,0)</f>
        <v>0</v>
      </c>
      <c r="M242" s="40">
        <f>IFERROR(VLOOKUP($B242,Miljö!$B$1:$S$477,MATCH(M$2,Miljö!$B$1:$X$1,0),FALSE)/1,0)-IFERROR(VLOOKUP($B242,'Slutlig allokering kvv'!$B$2:$AC$462,MATCH(M$3,'Slutlig allokering kvv'!$B$1:$AJ$1,0),FALSE)/1,0)</f>
        <v>0</v>
      </c>
      <c r="N242">
        <f>IFERROR(VLOOKUP($B242,Kraftvärmeprod!$B$1:$AH$479,MATCH(N$2,Kraftvärmeprod!$B$1:$AG$1,0),FALSE)/1,0)-IFERROR(VLOOKUP($B242,'Slutlig allokering kvv'!$B$2:$AC$462,MATCH(N$3,'Slutlig allokering kvv'!$B$1:$AJ$1,0),FALSE)/1,0)</f>
        <v>0</v>
      </c>
      <c r="O242">
        <f>IFERROR(VLOOKUP($B242,Kraftvärmeprod!$B$1:$AH$479,MATCH(O$2,Kraftvärmeprod!$B$1:$AG$1,0),FALSE)/1,0)-IFERROR(VLOOKUP($B242,'Slutlig allokering kvv'!$B$2:$AC$462,MATCH(O$3,'Slutlig allokering kvv'!$B$1:$AJ$1,0),FALSE)/1,0)</f>
        <v>0</v>
      </c>
      <c r="P242">
        <f>IFERROR(VLOOKUP($B242,Kraftvärmeprod!$B$1:$AH$479,MATCH(P$2,Kraftvärmeprod!$B$1:$AG$1,0),FALSE)/1,0)-IFERROR(VLOOKUP($B242,'Slutlig allokering kvv'!$B$2:$AC$462,MATCH(P$3,'Slutlig allokering kvv'!$B$1:$AJ$1,0),FALSE)/1,0)</f>
        <v>0</v>
      </c>
      <c r="Q242">
        <f>IFERROR(VLOOKUP($B242,Kraftvärmeprod!$B$1:$AH$479,MATCH(Q$2,Kraftvärmeprod!$B$1:$AG$1,0),FALSE)/1,0)-IFERROR(VLOOKUP($B242,'Slutlig allokering kvv'!$B$2:$AC$462,MATCH(Q$3,'Slutlig allokering kvv'!$B$1:$AJ$1,0),FALSE)/1,0)</f>
        <v>0</v>
      </c>
      <c r="R242">
        <f>IFERROR(VLOOKUP($B242,Kraftvärmeprod!$B$1:$AH$479,MATCH(R$2,Kraftvärmeprod!$B$1:$AG$1,0),FALSE)/1,0)-IFERROR(VLOOKUP($B242,'Slutlig allokering kvv'!$B$2:$AC$462,MATCH(R$3,'Slutlig allokering kvv'!$B$1:$AJ$1,0),FALSE)/1,0)</f>
        <v>0</v>
      </c>
      <c r="S242">
        <f>IFERROR(VLOOKUP($B242,Kraftvärmeprod!$B$1:$AH$479,MATCH(S$2,Kraftvärmeprod!$B$1:$AG$1,0),FALSE)/1,0)-IFERROR(VLOOKUP($B242,'Slutlig allokering kvv'!$B$2:$AC$462,MATCH(S$3,'Slutlig allokering kvv'!$B$1:$AJ$1,0),FALSE)/1,0)</f>
        <v>0</v>
      </c>
      <c r="T242">
        <f>IFERROR(VLOOKUP($B242,Kraftvärmeprod!$B$1:$AH$479,MATCH(T$2,Kraftvärmeprod!$B$1:$AG$1,0),FALSE)/1,0)-IFERROR(VLOOKUP($B242,'Slutlig allokering kvv'!$B$2:$AC$462,MATCH(T$3,'Slutlig allokering kvv'!$B$1:$AJ$1,0),FALSE)/1,0)</f>
        <v>0</v>
      </c>
      <c r="U242">
        <f>IFERROR(VLOOKUP($B242,Kraftvärmeprod!$B$1:$AH$479,MATCH(U$2,Kraftvärmeprod!$B$1:$AG$1,0),FALSE)/1,0)-IFERROR(VLOOKUP($B242,'Slutlig allokering kvv'!$B$2:$AC$462,MATCH(U$3,'Slutlig allokering kvv'!$B$1:$AJ$1,0),FALSE)/1,0)</f>
        <v>0</v>
      </c>
      <c r="V242">
        <f>IFERROR(VLOOKUP($B242,Kraftvärmeprod!$B$1:$AH$479,MATCH(V$2,Kraftvärmeprod!$B$1:$AG$1,0),FALSE)/1,0)-IFERROR(VLOOKUP($B242,'Slutlig allokering kvv'!$B$2:$AC$462,MATCH(V$3,'Slutlig allokering kvv'!$B$1:$AJ$1,0),FALSE)/1,0)</f>
        <v>0</v>
      </c>
      <c r="W242">
        <f>IFERROR(VLOOKUP($B242,Kraftvärmeprod!$B$1:$AH$479,MATCH(W$2,Kraftvärmeprod!$B$1:$AG$1,0),FALSE)/1,0)-IFERROR(VLOOKUP($B242,'Slutlig allokering kvv'!$B$2:$AC$462,MATCH(W$3,'Slutlig allokering kvv'!$B$1:$AJ$1,0),FALSE)/1,0)</f>
        <v>0</v>
      </c>
      <c r="X242">
        <f>IFERROR(VLOOKUP($B242,Kraftvärmeprod!$B$1:$AH$479,MATCH(X$2,Kraftvärmeprod!$B$1:$AG$1,0),FALSE)/1,0)-IFERROR(VLOOKUP($B242,'Slutlig allokering kvv'!$B$2:$AC$462,MATCH(X$3,'Slutlig allokering kvv'!$B$1:$AJ$1,0),FALSE)/1,0)</f>
        <v>0</v>
      </c>
      <c r="Y242">
        <f>IFERROR(VLOOKUP($B242,Kraftvärmeprod!$B$1:$AH$479,MATCH(Y$2,Kraftvärmeprod!$B$1:$AG$1,0),FALSE)/1,0)-IFERROR(VLOOKUP($B242,'Slutlig allokering kvv'!$B$2:$AC$462,MATCH(Y$3,'Slutlig allokering kvv'!$B$1:$AJ$1,0),FALSE)/1,0)</f>
        <v>0</v>
      </c>
      <c r="Z242">
        <f>IFERROR(VLOOKUP($B242,Kraftvärmeprod!$B$1:$AH$479,MATCH(Z$2,Kraftvärmeprod!$B$1:$AG$1,0),FALSE)/1,0)-IFERROR(VLOOKUP($B242,'Slutlig allokering kvv'!$B$2:$AC$462,MATCH(Z$3,'Slutlig allokering kvv'!$B$1:$AJ$1,0),FALSE)/1,0)</f>
        <v>0</v>
      </c>
      <c r="AA242">
        <f>IFERROR(VLOOKUP($B242,Kraftvärmeprod!$B$1:$AH$479,MATCH(AA$2,Kraftvärmeprod!$B$1:$AG$1,0),FALSE)/1,0)-IFERROR(VLOOKUP($B242,'Slutlig allokering kvv'!$B$2:$AC$462,MATCH(AA$3,'Slutlig allokering kvv'!$B$1:$AJ$1,0),FALSE)/1,0)</f>
        <v>0</v>
      </c>
      <c r="AB242">
        <f>IFERROR(VLOOKUP($B242,Kraftvärmeprod!$B$1:$AH$479,MATCH(AB$2,Kraftvärmeprod!$B$1:$AG$1,0),FALSE)/1,0)-IFERROR(VLOOKUP($B242,'Slutlig allokering kvv'!$B$2:$AC$462,MATCH(AB$3,'Slutlig allokering kvv'!$B$1:$AJ$1,0),FALSE)/1,0)</f>
        <v>0</v>
      </c>
      <c r="AE242">
        <f t="shared" si="6"/>
        <v>0</v>
      </c>
      <c r="AG242">
        <f>IFERROR(VLOOKUP(B242,'Slutlig allokering kvv'!$B$2:$AJ$462,MATCH("Summa justerad allokerad tillförd energi (utan hjälpel och rökgaskondensering):",'Slutlig allokering kvv'!$B$1:$AK$1,0),FALSE)/1,"")</f>
        <v>0</v>
      </c>
      <c r="AI242" s="23" t="str">
        <f>IFERROR(1-VLOOKUP(B242,'Slutlig allokering kvv'!$B$2:$AJ$462,MATCH("Andel av bränsle i kvv som allokerats till värme, exklusive rökgaskondensering och hjälpel",'Slutlig allokering kvv'!$B$1:$AK$1,0),FALSE),"")</f>
        <v/>
      </c>
      <c r="AK242" s="23" t="str">
        <f t="shared" si="7"/>
        <v/>
      </c>
    </row>
    <row r="243" spans="1:37" x14ac:dyDescent="0.25">
      <c r="A243" s="2" t="s">
        <v>346</v>
      </c>
      <c r="B243" s="2" t="s">
        <v>347</v>
      </c>
      <c r="C243" s="2" t="str">
        <f>IFERROR(VLOOKUP($B243,Kraftvärmeprod!$B$1:$AH$479,MATCH(C$3,Kraftvärmeprod!$B$1:$AG$1,0),FALSE)/1,"")</f>
        <v/>
      </c>
      <c r="D243" s="2" t="str">
        <f>IFERROR(VLOOKUP($B243,Kraftvärmeprod!$B$1:$AH$479,MATCH(D$3,Kraftvärmeprod!$B$1:$AG$1,0),FALSE)/1,"")</f>
        <v/>
      </c>
      <c r="E243">
        <f>IFERROR(VLOOKUP($B243,Kraftvärmeprod!$B$1:$AH$479,MATCH(E$2,Kraftvärmeprod!$B$1:$AG$1,0),FALSE)/1,0)-IFERROR(VLOOKUP($B243,'Slutlig allokering kvv'!$B$2:$AC$462,MATCH(E$3,'Slutlig allokering kvv'!$B$1:$AJ$1,0),FALSE)/1,0)</f>
        <v>0</v>
      </c>
      <c r="F243">
        <f>IFERROR(VLOOKUP($B243,Kraftvärmeprod!$B$1:$AH$479,MATCH(F$2,Kraftvärmeprod!$B$1:$AG$1,0),FALSE)/1,0)-IFERROR(VLOOKUP($B243,'Slutlig allokering kvv'!$B$2:$AC$462,MATCH(F$3,'Slutlig allokering kvv'!$B$1:$AJ$1,0),FALSE)/1,0)</f>
        <v>0</v>
      </c>
      <c r="G243">
        <f>IFERROR(VLOOKUP($B243,Kraftvärmeprod!$B$1:$AH$479,MATCH(G$2,Kraftvärmeprod!$B$1:$AG$1,0),FALSE)/1,0)-IFERROR(VLOOKUP($B243,'Slutlig allokering kvv'!$B$2:$AC$462,MATCH(G$3,'Slutlig allokering kvv'!$B$1:$AJ$1,0),FALSE)/1,0)</f>
        <v>0</v>
      </c>
      <c r="H243">
        <f>IFERROR(VLOOKUP($B243,Kraftvärmeprod!$B$1:$AH$479,MATCH(H$2,Kraftvärmeprod!$B$1:$AG$1,0),FALSE)/1,0)-IFERROR(VLOOKUP($B243,'Slutlig allokering kvv'!$B$2:$AC$462,MATCH(H$3,'Slutlig allokering kvv'!$B$1:$AJ$1,0),FALSE)/1,0)</f>
        <v>0</v>
      </c>
      <c r="I243">
        <f>IFERROR(VLOOKUP($B243,Kraftvärmeprod!$B$1:$AH$479,MATCH(I$2,Kraftvärmeprod!$B$1:$AG$1,0),FALSE)/1,0)-IFERROR(VLOOKUP($B243,'Slutlig allokering kvv'!$B$2:$AC$462,MATCH(I$3,'Slutlig allokering kvv'!$B$1:$AJ$1,0),FALSE)/1,0)</f>
        <v>0</v>
      </c>
      <c r="J243">
        <f>IFERROR(VLOOKUP($B243,Kraftvärmeprod!$B$1:$AH$479,MATCH(J$2,Kraftvärmeprod!$B$1:$AG$1,0),FALSE)/1,0)-IFERROR(VLOOKUP($B243,'Slutlig allokering kvv'!$B$2:$AC$462,MATCH(J$3,'Slutlig allokering kvv'!$B$1:$AJ$1,0),FALSE)/1,0)</f>
        <v>0</v>
      </c>
      <c r="K243">
        <f>IFERROR(VLOOKUP($B243,Kraftvärmeprod!$B$1:$AH$479,MATCH(K$2,Kraftvärmeprod!$B$1:$AG$1,0),FALSE)/1,0)-IFERROR(VLOOKUP($B243,'Slutlig allokering kvv'!$B$2:$AC$462,MATCH(K$3,'Slutlig allokering kvv'!$B$1:$AJ$1,0),FALSE)/1,0)</f>
        <v>0</v>
      </c>
      <c r="L243">
        <f>IFERROR(VLOOKUP($B243,Kraftvärmeprod!$B$1:$AH$479,MATCH(L$2,Kraftvärmeprod!$B$1:$AG$1,0),FALSE)/1,0)-IFERROR(VLOOKUP($B243,'Slutlig allokering kvv'!$B$2:$AC$462,MATCH(L$3,'Slutlig allokering kvv'!$B$1:$AJ$1,0),FALSE)/1,0)</f>
        <v>0</v>
      </c>
      <c r="M243" s="40">
        <f>IFERROR(VLOOKUP($B243,Miljö!$B$1:$S$477,MATCH(M$2,Miljö!$B$1:$X$1,0),FALSE)/1,0)-IFERROR(VLOOKUP($B243,'Slutlig allokering kvv'!$B$2:$AC$462,MATCH(M$3,'Slutlig allokering kvv'!$B$1:$AJ$1,0),FALSE)/1,0)</f>
        <v>0</v>
      </c>
      <c r="N243">
        <f>IFERROR(VLOOKUP($B243,Kraftvärmeprod!$B$1:$AH$479,MATCH(N$2,Kraftvärmeprod!$B$1:$AG$1,0),FALSE)/1,0)-IFERROR(VLOOKUP($B243,'Slutlig allokering kvv'!$B$2:$AC$462,MATCH(N$3,'Slutlig allokering kvv'!$B$1:$AJ$1,0),FALSE)/1,0)</f>
        <v>0</v>
      </c>
      <c r="O243">
        <f>IFERROR(VLOOKUP($B243,Kraftvärmeprod!$B$1:$AH$479,MATCH(O$2,Kraftvärmeprod!$B$1:$AG$1,0),FALSE)/1,0)-IFERROR(VLOOKUP($B243,'Slutlig allokering kvv'!$B$2:$AC$462,MATCH(O$3,'Slutlig allokering kvv'!$B$1:$AJ$1,0),FALSE)/1,0)</f>
        <v>0</v>
      </c>
      <c r="P243">
        <f>IFERROR(VLOOKUP($B243,Kraftvärmeprod!$B$1:$AH$479,MATCH(P$2,Kraftvärmeprod!$B$1:$AG$1,0),FALSE)/1,0)-IFERROR(VLOOKUP($B243,'Slutlig allokering kvv'!$B$2:$AC$462,MATCH(P$3,'Slutlig allokering kvv'!$B$1:$AJ$1,0),FALSE)/1,0)</f>
        <v>0</v>
      </c>
      <c r="Q243">
        <f>IFERROR(VLOOKUP($B243,Kraftvärmeprod!$B$1:$AH$479,MATCH(Q$2,Kraftvärmeprod!$B$1:$AG$1,0),FALSE)/1,0)-IFERROR(VLOOKUP($B243,'Slutlig allokering kvv'!$B$2:$AC$462,MATCH(Q$3,'Slutlig allokering kvv'!$B$1:$AJ$1,0),FALSE)/1,0)</f>
        <v>0</v>
      </c>
      <c r="R243">
        <f>IFERROR(VLOOKUP($B243,Kraftvärmeprod!$B$1:$AH$479,MATCH(R$2,Kraftvärmeprod!$B$1:$AG$1,0),FALSE)/1,0)-IFERROR(VLOOKUP($B243,'Slutlig allokering kvv'!$B$2:$AC$462,MATCH(R$3,'Slutlig allokering kvv'!$B$1:$AJ$1,0),FALSE)/1,0)</f>
        <v>0</v>
      </c>
      <c r="S243">
        <f>IFERROR(VLOOKUP($B243,Kraftvärmeprod!$B$1:$AH$479,MATCH(S$2,Kraftvärmeprod!$B$1:$AG$1,0),FALSE)/1,0)-IFERROR(VLOOKUP($B243,'Slutlig allokering kvv'!$B$2:$AC$462,MATCH(S$3,'Slutlig allokering kvv'!$B$1:$AJ$1,0),FALSE)/1,0)</f>
        <v>0</v>
      </c>
      <c r="T243">
        <f>IFERROR(VLOOKUP($B243,Kraftvärmeprod!$B$1:$AH$479,MATCH(T$2,Kraftvärmeprod!$B$1:$AG$1,0),FALSE)/1,0)-IFERROR(VLOOKUP($B243,'Slutlig allokering kvv'!$B$2:$AC$462,MATCH(T$3,'Slutlig allokering kvv'!$B$1:$AJ$1,0),FALSE)/1,0)</f>
        <v>0</v>
      </c>
      <c r="U243">
        <f>IFERROR(VLOOKUP($B243,Kraftvärmeprod!$B$1:$AH$479,MATCH(U$2,Kraftvärmeprod!$B$1:$AG$1,0),FALSE)/1,0)-IFERROR(VLOOKUP($B243,'Slutlig allokering kvv'!$B$2:$AC$462,MATCH(U$3,'Slutlig allokering kvv'!$B$1:$AJ$1,0),FALSE)/1,0)</f>
        <v>0</v>
      </c>
      <c r="V243">
        <f>IFERROR(VLOOKUP($B243,Kraftvärmeprod!$B$1:$AH$479,MATCH(V$2,Kraftvärmeprod!$B$1:$AG$1,0),FALSE)/1,0)-IFERROR(VLOOKUP($B243,'Slutlig allokering kvv'!$B$2:$AC$462,MATCH(V$3,'Slutlig allokering kvv'!$B$1:$AJ$1,0),FALSE)/1,0)</f>
        <v>0</v>
      </c>
      <c r="W243">
        <f>IFERROR(VLOOKUP($B243,Kraftvärmeprod!$B$1:$AH$479,MATCH(W$2,Kraftvärmeprod!$B$1:$AG$1,0),FALSE)/1,0)-IFERROR(VLOOKUP($B243,'Slutlig allokering kvv'!$B$2:$AC$462,MATCH(W$3,'Slutlig allokering kvv'!$B$1:$AJ$1,0),FALSE)/1,0)</f>
        <v>0</v>
      </c>
      <c r="X243">
        <f>IFERROR(VLOOKUP($B243,Kraftvärmeprod!$B$1:$AH$479,MATCH(X$2,Kraftvärmeprod!$B$1:$AG$1,0),FALSE)/1,0)-IFERROR(VLOOKUP($B243,'Slutlig allokering kvv'!$B$2:$AC$462,MATCH(X$3,'Slutlig allokering kvv'!$B$1:$AJ$1,0),FALSE)/1,0)</f>
        <v>0</v>
      </c>
      <c r="Y243">
        <f>IFERROR(VLOOKUP($B243,Kraftvärmeprod!$B$1:$AH$479,MATCH(Y$2,Kraftvärmeprod!$B$1:$AG$1,0),FALSE)/1,0)-IFERROR(VLOOKUP($B243,'Slutlig allokering kvv'!$B$2:$AC$462,MATCH(Y$3,'Slutlig allokering kvv'!$B$1:$AJ$1,0),FALSE)/1,0)</f>
        <v>0</v>
      </c>
      <c r="Z243">
        <f>IFERROR(VLOOKUP($B243,Kraftvärmeprod!$B$1:$AH$479,MATCH(Z$2,Kraftvärmeprod!$B$1:$AG$1,0),FALSE)/1,0)-IFERROR(VLOOKUP($B243,'Slutlig allokering kvv'!$B$2:$AC$462,MATCH(Z$3,'Slutlig allokering kvv'!$B$1:$AJ$1,0),FALSE)/1,0)</f>
        <v>0</v>
      </c>
      <c r="AA243">
        <f>IFERROR(VLOOKUP($B243,Kraftvärmeprod!$B$1:$AH$479,MATCH(AA$2,Kraftvärmeprod!$B$1:$AG$1,0),FALSE)/1,0)-IFERROR(VLOOKUP($B243,'Slutlig allokering kvv'!$B$2:$AC$462,MATCH(AA$3,'Slutlig allokering kvv'!$B$1:$AJ$1,0),FALSE)/1,0)</f>
        <v>0</v>
      </c>
      <c r="AB243">
        <f>IFERROR(VLOOKUP($B243,Kraftvärmeprod!$B$1:$AH$479,MATCH(AB$2,Kraftvärmeprod!$B$1:$AG$1,0),FALSE)/1,0)-IFERROR(VLOOKUP($B243,'Slutlig allokering kvv'!$B$2:$AC$462,MATCH(AB$3,'Slutlig allokering kvv'!$B$1:$AJ$1,0),FALSE)/1,0)</f>
        <v>0</v>
      </c>
      <c r="AE243">
        <f t="shared" si="6"/>
        <v>0</v>
      </c>
      <c r="AG243">
        <f>IFERROR(VLOOKUP(B243,'Slutlig allokering kvv'!$B$2:$AJ$462,MATCH("Summa justerad allokerad tillförd energi (utan hjälpel och rökgaskondensering):",'Slutlig allokering kvv'!$B$1:$AK$1,0),FALSE)/1,"")</f>
        <v>0</v>
      </c>
      <c r="AI243" s="23" t="str">
        <f>IFERROR(1-VLOOKUP(B243,'Slutlig allokering kvv'!$B$2:$AJ$462,MATCH("Andel av bränsle i kvv som allokerats till värme, exklusive rökgaskondensering och hjälpel",'Slutlig allokering kvv'!$B$1:$AK$1,0),FALSE),"")</f>
        <v/>
      </c>
      <c r="AK243" s="23" t="str">
        <f t="shared" si="7"/>
        <v/>
      </c>
    </row>
    <row r="244" spans="1:37" x14ac:dyDescent="0.25">
      <c r="A244" s="2" t="s">
        <v>346</v>
      </c>
      <c r="B244" s="2" t="s">
        <v>348</v>
      </c>
      <c r="C244" s="2" t="str">
        <f>IFERROR(VLOOKUP($B244,Kraftvärmeprod!$B$1:$AH$479,MATCH(C$3,Kraftvärmeprod!$B$1:$AG$1,0),FALSE)/1,"")</f>
        <v/>
      </c>
      <c r="D244" s="2" t="str">
        <f>IFERROR(VLOOKUP($B244,Kraftvärmeprod!$B$1:$AH$479,MATCH(D$3,Kraftvärmeprod!$B$1:$AG$1,0),FALSE)/1,"")</f>
        <v/>
      </c>
      <c r="E244">
        <f>IFERROR(VLOOKUP($B244,Kraftvärmeprod!$B$1:$AH$479,MATCH(E$2,Kraftvärmeprod!$B$1:$AG$1,0),FALSE)/1,0)-IFERROR(VLOOKUP($B244,'Slutlig allokering kvv'!$B$2:$AC$462,MATCH(E$3,'Slutlig allokering kvv'!$B$1:$AJ$1,0),FALSE)/1,0)</f>
        <v>0</v>
      </c>
      <c r="F244">
        <f>IFERROR(VLOOKUP($B244,Kraftvärmeprod!$B$1:$AH$479,MATCH(F$2,Kraftvärmeprod!$B$1:$AG$1,0),FALSE)/1,0)-IFERROR(VLOOKUP($B244,'Slutlig allokering kvv'!$B$2:$AC$462,MATCH(F$3,'Slutlig allokering kvv'!$B$1:$AJ$1,0),FALSE)/1,0)</f>
        <v>0</v>
      </c>
      <c r="G244">
        <f>IFERROR(VLOOKUP($B244,Kraftvärmeprod!$B$1:$AH$479,MATCH(G$2,Kraftvärmeprod!$B$1:$AG$1,0),FALSE)/1,0)-IFERROR(VLOOKUP($B244,'Slutlig allokering kvv'!$B$2:$AC$462,MATCH(G$3,'Slutlig allokering kvv'!$B$1:$AJ$1,0),FALSE)/1,0)</f>
        <v>0</v>
      </c>
      <c r="H244">
        <f>IFERROR(VLOOKUP($B244,Kraftvärmeprod!$B$1:$AH$479,MATCH(H$2,Kraftvärmeprod!$B$1:$AG$1,0),FALSE)/1,0)-IFERROR(VLOOKUP($B244,'Slutlig allokering kvv'!$B$2:$AC$462,MATCH(H$3,'Slutlig allokering kvv'!$B$1:$AJ$1,0),FALSE)/1,0)</f>
        <v>0</v>
      </c>
      <c r="I244">
        <f>IFERROR(VLOOKUP($B244,Kraftvärmeprod!$B$1:$AH$479,MATCH(I$2,Kraftvärmeprod!$B$1:$AG$1,0),FALSE)/1,0)-IFERROR(VLOOKUP($B244,'Slutlig allokering kvv'!$B$2:$AC$462,MATCH(I$3,'Slutlig allokering kvv'!$B$1:$AJ$1,0),FALSE)/1,0)</f>
        <v>0</v>
      </c>
      <c r="J244">
        <f>IFERROR(VLOOKUP($B244,Kraftvärmeprod!$B$1:$AH$479,MATCH(J$2,Kraftvärmeprod!$B$1:$AG$1,0),FALSE)/1,0)-IFERROR(VLOOKUP($B244,'Slutlig allokering kvv'!$B$2:$AC$462,MATCH(J$3,'Slutlig allokering kvv'!$B$1:$AJ$1,0),FALSE)/1,0)</f>
        <v>0</v>
      </c>
      <c r="K244">
        <f>IFERROR(VLOOKUP($B244,Kraftvärmeprod!$B$1:$AH$479,MATCH(K$2,Kraftvärmeprod!$B$1:$AG$1,0),FALSE)/1,0)-IFERROR(VLOOKUP($B244,'Slutlig allokering kvv'!$B$2:$AC$462,MATCH(K$3,'Slutlig allokering kvv'!$B$1:$AJ$1,0),FALSE)/1,0)</f>
        <v>0</v>
      </c>
      <c r="L244">
        <f>IFERROR(VLOOKUP($B244,Kraftvärmeprod!$B$1:$AH$479,MATCH(L$2,Kraftvärmeprod!$B$1:$AG$1,0),FALSE)/1,0)-IFERROR(VLOOKUP($B244,'Slutlig allokering kvv'!$B$2:$AC$462,MATCH(L$3,'Slutlig allokering kvv'!$B$1:$AJ$1,0),FALSE)/1,0)</f>
        <v>0</v>
      </c>
      <c r="M244" s="40">
        <f>IFERROR(VLOOKUP($B244,Miljö!$B$1:$S$477,MATCH(M$2,Miljö!$B$1:$X$1,0),FALSE)/1,0)-IFERROR(VLOOKUP($B244,'Slutlig allokering kvv'!$B$2:$AC$462,MATCH(M$3,'Slutlig allokering kvv'!$B$1:$AJ$1,0),FALSE)/1,0)</f>
        <v>0</v>
      </c>
      <c r="N244">
        <f>IFERROR(VLOOKUP($B244,Kraftvärmeprod!$B$1:$AH$479,MATCH(N$2,Kraftvärmeprod!$B$1:$AG$1,0),FALSE)/1,0)-IFERROR(VLOOKUP($B244,'Slutlig allokering kvv'!$B$2:$AC$462,MATCH(N$3,'Slutlig allokering kvv'!$B$1:$AJ$1,0),FALSE)/1,0)</f>
        <v>0</v>
      </c>
      <c r="O244">
        <f>IFERROR(VLOOKUP($B244,Kraftvärmeprod!$B$1:$AH$479,MATCH(O$2,Kraftvärmeprod!$B$1:$AG$1,0),FALSE)/1,0)-IFERROR(VLOOKUP($B244,'Slutlig allokering kvv'!$B$2:$AC$462,MATCH(O$3,'Slutlig allokering kvv'!$B$1:$AJ$1,0),FALSE)/1,0)</f>
        <v>0</v>
      </c>
      <c r="P244">
        <f>IFERROR(VLOOKUP($B244,Kraftvärmeprod!$B$1:$AH$479,MATCH(P$2,Kraftvärmeprod!$B$1:$AG$1,0),FALSE)/1,0)-IFERROR(VLOOKUP($B244,'Slutlig allokering kvv'!$B$2:$AC$462,MATCH(P$3,'Slutlig allokering kvv'!$B$1:$AJ$1,0),FALSE)/1,0)</f>
        <v>0</v>
      </c>
      <c r="Q244">
        <f>IFERROR(VLOOKUP($B244,Kraftvärmeprod!$B$1:$AH$479,MATCH(Q$2,Kraftvärmeprod!$B$1:$AG$1,0),FALSE)/1,0)-IFERROR(VLOOKUP($B244,'Slutlig allokering kvv'!$B$2:$AC$462,MATCH(Q$3,'Slutlig allokering kvv'!$B$1:$AJ$1,0),FALSE)/1,0)</f>
        <v>0</v>
      </c>
      <c r="R244">
        <f>IFERROR(VLOOKUP($B244,Kraftvärmeprod!$B$1:$AH$479,MATCH(R$2,Kraftvärmeprod!$B$1:$AG$1,0),FALSE)/1,0)-IFERROR(VLOOKUP($B244,'Slutlig allokering kvv'!$B$2:$AC$462,MATCH(R$3,'Slutlig allokering kvv'!$B$1:$AJ$1,0),FALSE)/1,0)</f>
        <v>0</v>
      </c>
      <c r="S244">
        <f>IFERROR(VLOOKUP($B244,Kraftvärmeprod!$B$1:$AH$479,MATCH(S$2,Kraftvärmeprod!$B$1:$AG$1,0),FALSE)/1,0)-IFERROR(VLOOKUP($B244,'Slutlig allokering kvv'!$B$2:$AC$462,MATCH(S$3,'Slutlig allokering kvv'!$B$1:$AJ$1,0),FALSE)/1,0)</f>
        <v>0</v>
      </c>
      <c r="T244">
        <f>IFERROR(VLOOKUP($B244,Kraftvärmeprod!$B$1:$AH$479,MATCH(T$2,Kraftvärmeprod!$B$1:$AG$1,0),FALSE)/1,0)-IFERROR(VLOOKUP($B244,'Slutlig allokering kvv'!$B$2:$AC$462,MATCH(T$3,'Slutlig allokering kvv'!$B$1:$AJ$1,0),FALSE)/1,0)</f>
        <v>0</v>
      </c>
      <c r="U244">
        <f>IFERROR(VLOOKUP($B244,Kraftvärmeprod!$B$1:$AH$479,MATCH(U$2,Kraftvärmeprod!$B$1:$AG$1,0),FALSE)/1,0)-IFERROR(VLOOKUP($B244,'Slutlig allokering kvv'!$B$2:$AC$462,MATCH(U$3,'Slutlig allokering kvv'!$B$1:$AJ$1,0),FALSE)/1,0)</f>
        <v>0</v>
      </c>
      <c r="V244">
        <f>IFERROR(VLOOKUP($B244,Kraftvärmeprod!$B$1:$AH$479,MATCH(V$2,Kraftvärmeprod!$B$1:$AG$1,0),FALSE)/1,0)-IFERROR(VLOOKUP($B244,'Slutlig allokering kvv'!$B$2:$AC$462,MATCH(V$3,'Slutlig allokering kvv'!$B$1:$AJ$1,0),FALSE)/1,0)</f>
        <v>0</v>
      </c>
      <c r="W244">
        <f>IFERROR(VLOOKUP($B244,Kraftvärmeprod!$B$1:$AH$479,MATCH(W$2,Kraftvärmeprod!$B$1:$AG$1,0),FALSE)/1,0)-IFERROR(VLOOKUP($B244,'Slutlig allokering kvv'!$B$2:$AC$462,MATCH(W$3,'Slutlig allokering kvv'!$B$1:$AJ$1,0),FALSE)/1,0)</f>
        <v>0</v>
      </c>
      <c r="X244">
        <f>IFERROR(VLOOKUP($B244,Kraftvärmeprod!$B$1:$AH$479,MATCH(X$2,Kraftvärmeprod!$B$1:$AG$1,0),FALSE)/1,0)-IFERROR(VLOOKUP($B244,'Slutlig allokering kvv'!$B$2:$AC$462,MATCH(X$3,'Slutlig allokering kvv'!$B$1:$AJ$1,0),FALSE)/1,0)</f>
        <v>0</v>
      </c>
      <c r="Y244">
        <f>IFERROR(VLOOKUP($B244,Kraftvärmeprod!$B$1:$AH$479,MATCH(Y$2,Kraftvärmeprod!$B$1:$AG$1,0),FALSE)/1,0)-IFERROR(VLOOKUP($B244,'Slutlig allokering kvv'!$B$2:$AC$462,MATCH(Y$3,'Slutlig allokering kvv'!$B$1:$AJ$1,0),FALSE)/1,0)</f>
        <v>0</v>
      </c>
      <c r="Z244">
        <f>IFERROR(VLOOKUP($B244,Kraftvärmeprod!$B$1:$AH$479,MATCH(Z$2,Kraftvärmeprod!$B$1:$AG$1,0),FALSE)/1,0)-IFERROR(VLOOKUP($B244,'Slutlig allokering kvv'!$B$2:$AC$462,MATCH(Z$3,'Slutlig allokering kvv'!$B$1:$AJ$1,0),FALSE)/1,0)</f>
        <v>0</v>
      </c>
      <c r="AA244">
        <f>IFERROR(VLOOKUP($B244,Kraftvärmeprod!$B$1:$AH$479,MATCH(AA$2,Kraftvärmeprod!$B$1:$AG$1,0),FALSE)/1,0)-IFERROR(VLOOKUP($B244,'Slutlig allokering kvv'!$B$2:$AC$462,MATCH(AA$3,'Slutlig allokering kvv'!$B$1:$AJ$1,0),FALSE)/1,0)</f>
        <v>0</v>
      </c>
      <c r="AB244">
        <f>IFERROR(VLOOKUP($B244,Kraftvärmeprod!$B$1:$AH$479,MATCH(AB$2,Kraftvärmeprod!$B$1:$AG$1,0),FALSE)/1,0)-IFERROR(VLOOKUP($B244,'Slutlig allokering kvv'!$B$2:$AC$462,MATCH(AB$3,'Slutlig allokering kvv'!$B$1:$AJ$1,0),FALSE)/1,0)</f>
        <v>0</v>
      </c>
      <c r="AE244">
        <f t="shared" si="6"/>
        <v>0</v>
      </c>
      <c r="AG244">
        <f>IFERROR(VLOOKUP(B244,'Slutlig allokering kvv'!$B$2:$AJ$462,MATCH("Summa justerad allokerad tillförd energi (utan hjälpel och rökgaskondensering):",'Slutlig allokering kvv'!$B$1:$AK$1,0),FALSE)/1,"")</f>
        <v>0</v>
      </c>
      <c r="AI244" s="23" t="str">
        <f>IFERROR(1-VLOOKUP(B244,'Slutlig allokering kvv'!$B$2:$AJ$462,MATCH("Andel av bränsle i kvv som allokerats till värme, exklusive rökgaskondensering och hjälpel",'Slutlig allokering kvv'!$B$1:$AK$1,0),FALSE),"")</f>
        <v/>
      </c>
      <c r="AK244" s="23" t="str">
        <f t="shared" si="7"/>
        <v/>
      </c>
    </row>
    <row r="245" spans="1:37" x14ac:dyDescent="0.25">
      <c r="A245" s="2" t="s">
        <v>349</v>
      </c>
      <c r="B245" s="2" t="s">
        <v>350</v>
      </c>
      <c r="C245" s="2" t="str">
        <f>IFERROR(VLOOKUP($B245,Kraftvärmeprod!$B$1:$AH$479,MATCH(C$3,Kraftvärmeprod!$B$1:$AG$1,0),FALSE)/1,"")</f>
        <v/>
      </c>
      <c r="D245" s="2" t="str">
        <f>IFERROR(VLOOKUP($B245,Kraftvärmeprod!$B$1:$AH$479,MATCH(D$3,Kraftvärmeprod!$B$1:$AG$1,0),FALSE)/1,"")</f>
        <v/>
      </c>
      <c r="E245">
        <f>IFERROR(VLOOKUP($B245,Kraftvärmeprod!$B$1:$AH$479,MATCH(E$2,Kraftvärmeprod!$B$1:$AG$1,0),FALSE)/1,0)-IFERROR(VLOOKUP($B245,'Slutlig allokering kvv'!$B$2:$AC$462,MATCH(E$3,'Slutlig allokering kvv'!$B$1:$AJ$1,0),FALSE)/1,0)</f>
        <v>0</v>
      </c>
      <c r="F245">
        <f>IFERROR(VLOOKUP($B245,Kraftvärmeprod!$B$1:$AH$479,MATCH(F$2,Kraftvärmeprod!$B$1:$AG$1,0),FALSE)/1,0)-IFERROR(VLOOKUP($B245,'Slutlig allokering kvv'!$B$2:$AC$462,MATCH(F$3,'Slutlig allokering kvv'!$B$1:$AJ$1,0),FALSE)/1,0)</f>
        <v>0</v>
      </c>
      <c r="G245">
        <f>IFERROR(VLOOKUP($B245,Kraftvärmeprod!$B$1:$AH$479,MATCH(G$2,Kraftvärmeprod!$B$1:$AG$1,0),FALSE)/1,0)-IFERROR(VLOOKUP($B245,'Slutlig allokering kvv'!$B$2:$AC$462,MATCH(G$3,'Slutlig allokering kvv'!$B$1:$AJ$1,0),FALSE)/1,0)</f>
        <v>0</v>
      </c>
      <c r="H245">
        <f>IFERROR(VLOOKUP($B245,Kraftvärmeprod!$B$1:$AH$479,MATCH(H$2,Kraftvärmeprod!$B$1:$AG$1,0),FALSE)/1,0)-IFERROR(VLOOKUP($B245,'Slutlig allokering kvv'!$B$2:$AC$462,MATCH(H$3,'Slutlig allokering kvv'!$B$1:$AJ$1,0),FALSE)/1,0)</f>
        <v>0</v>
      </c>
      <c r="I245">
        <f>IFERROR(VLOOKUP($B245,Kraftvärmeprod!$B$1:$AH$479,MATCH(I$2,Kraftvärmeprod!$B$1:$AG$1,0),FALSE)/1,0)-IFERROR(VLOOKUP($B245,'Slutlig allokering kvv'!$B$2:$AC$462,MATCH(I$3,'Slutlig allokering kvv'!$B$1:$AJ$1,0),FALSE)/1,0)</f>
        <v>0</v>
      </c>
      <c r="J245">
        <f>IFERROR(VLOOKUP($B245,Kraftvärmeprod!$B$1:$AH$479,MATCH(J$2,Kraftvärmeprod!$B$1:$AG$1,0),FALSE)/1,0)-IFERROR(VLOOKUP($B245,'Slutlig allokering kvv'!$B$2:$AC$462,MATCH(J$3,'Slutlig allokering kvv'!$B$1:$AJ$1,0),FALSE)/1,0)</f>
        <v>0</v>
      </c>
      <c r="K245">
        <f>IFERROR(VLOOKUP($B245,Kraftvärmeprod!$B$1:$AH$479,MATCH(K$2,Kraftvärmeprod!$B$1:$AG$1,0),FALSE)/1,0)-IFERROR(VLOOKUP($B245,'Slutlig allokering kvv'!$B$2:$AC$462,MATCH(K$3,'Slutlig allokering kvv'!$B$1:$AJ$1,0),FALSE)/1,0)</f>
        <v>0</v>
      </c>
      <c r="L245">
        <f>IFERROR(VLOOKUP($B245,Kraftvärmeprod!$B$1:$AH$479,MATCH(L$2,Kraftvärmeprod!$B$1:$AG$1,0),FALSE)/1,0)-IFERROR(VLOOKUP($B245,'Slutlig allokering kvv'!$B$2:$AC$462,MATCH(L$3,'Slutlig allokering kvv'!$B$1:$AJ$1,0),FALSE)/1,0)</f>
        <v>0</v>
      </c>
      <c r="M245" s="40">
        <f>IFERROR(VLOOKUP($B245,Miljö!$B$1:$S$477,MATCH(M$2,Miljö!$B$1:$X$1,0),FALSE)/1,0)-IFERROR(VLOOKUP($B245,'Slutlig allokering kvv'!$B$2:$AC$462,MATCH(M$3,'Slutlig allokering kvv'!$B$1:$AJ$1,0),FALSE)/1,0)</f>
        <v>0</v>
      </c>
      <c r="N245">
        <f>IFERROR(VLOOKUP($B245,Kraftvärmeprod!$B$1:$AH$479,MATCH(N$2,Kraftvärmeprod!$B$1:$AG$1,0),FALSE)/1,0)-IFERROR(VLOOKUP($B245,'Slutlig allokering kvv'!$B$2:$AC$462,MATCH(N$3,'Slutlig allokering kvv'!$B$1:$AJ$1,0),FALSE)/1,0)</f>
        <v>0</v>
      </c>
      <c r="O245">
        <f>IFERROR(VLOOKUP($B245,Kraftvärmeprod!$B$1:$AH$479,MATCH(O$2,Kraftvärmeprod!$B$1:$AG$1,0),FALSE)/1,0)-IFERROR(VLOOKUP($B245,'Slutlig allokering kvv'!$B$2:$AC$462,MATCH(O$3,'Slutlig allokering kvv'!$B$1:$AJ$1,0),FALSE)/1,0)</f>
        <v>0</v>
      </c>
      <c r="P245">
        <f>IFERROR(VLOOKUP($B245,Kraftvärmeprod!$B$1:$AH$479,MATCH(P$2,Kraftvärmeprod!$B$1:$AG$1,0),FALSE)/1,0)-IFERROR(VLOOKUP($B245,'Slutlig allokering kvv'!$B$2:$AC$462,MATCH(P$3,'Slutlig allokering kvv'!$B$1:$AJ$1,0),FALSE)/1,0)</f>
        <v>0</v>
      </c>
      <c r="Q245">
        <f>IFERROR(VLOOKUP($B245,Kraftvärmeprod!$B$1:$AH$479,MATCH(Q$2,Kraftvärmeprod!$B$1:$AG$1,0),FALSE)/1,0)-IFERROR(VLOOKUP($B245,'Slutlig allokering kvv'!$B$2:$AC$462,MATCH(Q$3,'Slutlig allokering kvv'!$B$1:$AJ$1,0),FALSE)/1,0)</f>
        <v>0</v>
      </c>
      <c r="R245">
        <f>IFERROR(VLOOKUP($B245,Kraftvärmeprod!$B$1:$AH$479,MATCH(R$2,Kraftvärmeprod!$B$1:$AG$1,0),FALSE)/1,0)-IFERROR(VLOOKUP($B245,'Slutlig allokering kvv'!$B$2:$AC$462,MATCH(R$3,'Slutlig allokering kvv'!$B$1:$AJ$1,0),FALSE)/1,0)</f>
        <v>0</v>
      </c>
      <c r="S245">
        <f>IFERROR(VLOOKUP($B245,Kraftvärmeprod!$B$1:$AH$479,MATCH(S$2,Kraftvärmeprod!$B$1:$AG$1,0),FALSE)/1,0)-IFERROR(VLOOKUP($B245,'Slutlig allokering kvv'!$B$2:$AC$462,MATCH(S$3,'Slutlig allokering kvv'!$B$1:$AJ$1,0),FALSE)/1,0)</f>
        <v>0</v>
      </c>
      <c r="T245">
        <f>IFERROR(VLOOKUP($B245,Kraftvärmeprod!$B$1:$AH$479,MATCH(T$2,Kraftvärmeprod!$B$1:$AG$1,0),FALSE)/1,0)-IFERROR(VLOOKUP($B245,'Slutlig allokering kvv'!$B$2:$AC$462,MATCH(T$3,'Slutlig allokering kvv'!$B$1:$AJ$1,0),FALSE)/1,0)</f>
        <v>0</v>
      </c>
      <c r="U245">
        <f>IFERROR(VLOOKUP($B245,Kraftvärmeprod!$B$1:$AH$479,MATCH(U$2,Kraftvärmeprod!$B$1:$AG$1,0),FALSE)/1,0)-IFERROR(VLOOKUP($B245,'Slutlig allokering kvv'!$B$2:$AC$462,MATCH(U$3,'Slutlig allokering kvv'!$B$1:$AJ$1,0),FALSE)/1,0)</f>
        <v>0</v>
      </c>
      <c r="V245">
        <f>IFERROR(VLOOKUP($B245,Kraftvärmeprod!$B$1:$AH$479,MATCH(V$2,Kraftvärmeprod!$B$1:$AG$1,0),FALSE)/1,0)-IFERROR(VLOOKUP($B245,'Slutlig allokering kvv'!$B$2:$AC$462,MATCH(V$3,'Slutlig allokering kvv'!$B$1:$AJ$1,0),FALSE)/1,0)</f>
        <v>0</v>
      </c>
      <c r="W245">
        <f>IFERROR(VLOOKUP($B245,Kraftvärmeprod!$B$1:$AH$479,MATCH(W$2,Kraftvärmeprod!$B$1:$AG$1,0),FALSE)/1,0)-IFERROR(VLOOKUP($B245,'Slutlig allokering kvv'!$B$2:$AC$462,MATCH(W$3,'Slutlig allokering kvv'!$B$1:$AJ$1,0),FALSE)/1,0)</f>
        <v>0</v>
      </c>
      <c r="X245">
        <f>IFERROR(VLOOKUP($B245,Kraftvärmeprod!$B$1:$AH$479,MATCH(X$2,Kraftvärmeprod!$B$1:$AG$1,0),FALSE)/1,0)-IFERROR(VLOOKUP($B245,'Slutlig allokering kvv'!$B$2:$AC$462,MATCH(X$3,'Slutlig allokering kvv'!$B$1:$AJ$1,0),FALSE)/1,0)</f>
        <v>0</v>
      </c>
      <c r="Y245">
        <f>IFERROR(VLOOKUP($B245,Kraftvärmeprod!$B$1:$AH$479,MATCH(Y$2,Kraftvärmeprod!$B$1:$AG$1,0),FALSE)/1,0)-IFERROR(VLOOKUP($B245,'Slutlig allokering kvv'!$B$2:$AC$462,MATCH(Y$3,'Slutlig allokering kvv'!$B$1:$AJ$1,0),FALSE)/1,0)</f>
        <v>0</v>
      </c>
      <c r="Z245">
        <f>IFERROR(VLOOKUP($B245,Kraftvärmeprod!$B$1:$AH$479,MATCH(Z$2,Kraftvärmeprod!$B$1:$AG$1,0),FALSE)/1,0)-IFERROR(VLOOKUP($B245,'Slutlig allokering kvv'!$B$2:$AC$462,MATCH(Z$3,'Slutlig allokering kvv'!$B$1:$AJ$1,0),FALSE)/1,0)</f>
        <v>0</v>
      </c>
      <c r="AA245">
        <f>IFERROR(VLOOKUP($B245,Kraftvärmeprod!$B$1:$AH$479,MATCH(AA$2,Kraftvärmeprod!$B$1:$AG$1,0),FALSE)/1,0)-IFERROR(VLOOKUP($B245,'Slutlig allokering kvv'!$B$2:$AC$462,MATCH(AA$3,'Slutlig allokering kvv'!$B$1:$AJ$1,0),FALSE)/1,0)</f>
        <v>0</v>
      </c>
      <c r="AB245">
        <f>IFERROR(VLOOKUP($B245,Kraftvärmeprod!$B$1:$AH$479,MATCH(AB$2,Kraftvärmeprod!$B$1:$AG$1,0),FALSE)/1,0)-IFERROR(VLOOKUP($B245,'Slutlig allokering kvv'!$B$2:$AC$462,MATCH(AB$3,'Slutlig allokering kvv'!$B$1:$AJ$1,0),FALSE)/1,0)</f>
        <v>0</v>
      </c>
      <c r="AE245">
        <f t="shared" si="6"/>
        <v>0</v>
      </c>
      <c r="AG245">
        <f>IFERROR(VLOOKUP(B245,'Slutlig allokering kvv'!$B$2:$AJ$462,MATCH("Summa justerad allokerad tillförd energi (utan hjälpel och rökgaskondensering):",'Slutlig allokering kvv'!$B$1:$AK$1,0),FALSE)/1,"")</f>
        <v>0</v>
      </c>
      <c r="AI245" s="23" t="str">
        <f>IFERROR(1-VLOOKUP(B245,'Slutlig allokering kvv'!$B$2:$AJ$462,MATCH("Andel av bränsle i kvv som allokerats till värme, exklusive rökgaskondensering och hjälpel",'Slutlig allokering kvv'!$B$1:$AK$1,0),FALSE),"")</f>
        <v/>
      </c>
      <c r="AK245" s="23" t="str">
        <f t="shared" si="7"/>
        <v/>
      </c>
    </row>
    <row r="246" spans="1:37" x14ac:dyDescent="0.25">
      <c r="A246" s="2" t="s">
        <v>351</v>
      </c>
      <c r="B246" s="2" t="s">
        <v>352</v>
      </c>
      <c r="C246" s="2">
        <f>IFERROR(VLOOKUP($B246,Kraftvärmeprod!$B$1:$AH$479,MATCH(C$3,Kraftvärmeprod!$B$1:$AG$1,0),FALSE)/1,"")</f>
        <v>90.128</v>
      </c>
      <c r="D246" s="2">
        <f>IFERROR(VLOOKUP($B246,Kraftvärmeprod!$B$1:$AH$479,MATCH(D$3,Kraftvärmeprod!$B$1:$AG$1,0),FALSE)/1,"")</f>
        <v>27.76</v>
      </c>
      <c r="E246">
        <f>IFERROR(VLOOKUP($B246,Kraftvärmeprod!$B$1:$AH$479,MATCH(E$2,Kraftvärmeprod!$B$1:$AG$1,0),FALSE)/1,0)-IFERROR(VLOOKUP($B246,'Slutlig allokering kvv'!$B$2:$AC$462,MATCH(E$3,'Slutlig allokering kvv'!$B$1:$AJ$1,0),FALSE)/1,0)</f>
        <v>0</v>
      </c>
      <c r="F246">
        <f>IFERROR(VLOOKUP($B246,Kraftvärmeprod!$B$1:$AH$479,MATCH(F$2,Kraftvärmeprod!$B$1:$AG$1,0),FALSE)/1,0)-IFERROR(VLOOKUP($B246,'Slutlig allokering kvv'!$B$2:$AC$462,MATCH(F$3,'Slutlig allokering kvv'!$B$1:$AJ$1,0),FALSE)/1,0)</f>
        <v>0</v>
      </c>
      <c r="G246">
        <f>IFERROR(VLOOKUP($B246,Kraftvärmeprod!$B$1:$AH$479,MATCH(G$2,Kraftvärmeprod!$B$1:$AG$1,0),FALSE)/1,0)-IFERROR(VLOOKUP($B246,'Slutlig allokering kvv'!$B$2:$AC$462,MATCH(G$3,'Slutlig allokering kvv'!$B$1:$AJ$1,0),FALSE)/1,0)</f>
        <v>1.06</v>
      </c>
      <c r="H246">
        <f>IFERROR(VLOOKUP($B246,Kraftvärmeprod!$B$1:$AH$479,MATCH(H$2,Kraftvärmeprod!$B$1:$AG$1,0),FALSE)/1,0)-IFERROR(VLOOKUP($B246,'Slutlig allokering kvv'!$B$2:$AC$462,MATCH(H$3,'Slutlig allokering kvv'!$B$1:$AJ$1,0),FALSE)/1,0)</f>
        <v>0.03</v>
      </c>
      <c r="I246">
        <f>IFERROR(VLOOKUP($B246,Kraftvärmeprod!$B$1:$AH$479,MATCH(I$2,Kraftvärmeprod!$B$1:$AG$1,0),FALSE)/1,0)-IFERROR(VLOOKUP($B246,'Slutlig allokering kvv'!$B$2:$AC$462,MATCH(I$3,'Slutlig allokering kvv'!$B$1:$AJ$1,0),FALSE)/1,0)</f>
        <v>0</v>
      </c>
      <c r="J246">
        <f>IFERROR(VLOOKUP($B246,Kraftvärmeprod!$B$1:$AH$479,MATCH(J$2,Kraftvärmeprod!$B$1:$AG$1,0),FALSE)/1,0)-IFERROR(VLOOKUP($B246,'Slutlig allokering kvv'!$B$2:$AC$462,MATCH(J$3,'Slutlig allokering kvv'!$B$1:$AJ$1,0),FALSE)/1,0)</f>
        <v>0</v>
      </c>
      <c r="K246">
        <f>IFERROR(VLOOKUP($B246,Kraftvärmeprod!$B$1:$AH$479,MATCH(K$2,Kraftvärmeprod!$B$1:$AG$1,0),FALSE)/1,0)-IFERROR(VLOOKUP($B246,'Slutlig allokering kvv'!$B$2:$AC$462,MATCH(K$3,'Slutlig allokering kvv'!$B$1:$AJ$1,0),FALSE)/1,0)</f>
        <v>0</v>
      </c>
      <c r="L246">
        <f>IFERROR(VLOOKUP($B246,Kraftvärmeprod!$B$1:$AH$479,MATCH(L$2,Kraftvärmeprod!$B$1:$AG$1,0),FALSE)/1,0)-IFERROR(VLOOKUP($B246,'Slutlig allokering kvv'!$B$2:$AC$462,MATCH(L$3,'Slutlig allokering kvv'!$B$1:$AJ$1,0),FALSE)/1,0)</f>
        <v>19.079999999999998</v>
      </c>
      <c r="M246" s="40">
        <f>IFERROR(VLOOKUP($B246,Miljö!$B$1:$S$477,MATCH(M$2,Miljö!$B$1:$X$1,0),FALSE)/1,0)-IFERROR(VLOOKUP($B246,'Slutlig allokering kvv'!$B$2:$AC$462,MATCH(M$3,'Slutlig allokering kvv'!$B$1:$AJ$1,0),FALSE)/1,0)</f>
        <v>0.80067999999999984</v>
      </c>
      <c r="N246">
        <f>IFERROR(VLOOKUP($B246,Kraftvärmeprod!$B$1:$AH$479,MATCH(N$2,Kraftvärmeprod!$B$1:$AG$1,0),FALSE)/1,0)-IFERROR(VLOOKUP($B246,'Slutlig allokering kvv'!$B$2:$AC$462,MATCH(N$3,'Slutlig allokering kvv'!$B$1:$AJ$1,0),FALSE)/1,0)</f>
        <v>0</v>
      </c>
      <c r="O246">
        <f>IFERROR(VLOOKUP($B246,Kraftvärmeprod!$B$1:$AH$479,MATCH(O$2,Kraftvärmeprod!$B$1:$AG$1,0),FALSE)/1,0)-IFERROR(VLOOKUP($B246,'Slutlig allokering kvv'!$B$2:$AC$462,MATCH(O$3,'Slutlig allokering kvv'!$B$1:$AJ$1,0),FALSE)/1,0)</f>
        <v>0</v>
      </c>
      <c r="P246">
        <f>IFERROR(VLOOKUP($B246,Kraftvärmeprod!$B$1:$AH$479,MATCH(P$2,Kraftvärmeprod!$B$1:$AG$1,0),FALSE)/1,0)-IFERROR(VLOOKUP($B246,'Slutlig allokering kvv'!$B$2:$AC$462,MATCH(P$3,'Slutlig allokering kvv'!$B$1:$AJ$1,0),FALSE)/1,0)</f>
        <v>0</v>
      </c>
      <c r="Q246">
        <f>IFERROR(VLOOKUP($B246,Kraftvärmeprod!$B$1:$AH$479,MATCH(Q$2,Kraftvärmeprod!$B$1:$AG$1,0),FALSE)/1,0)-IFERROR(VLOOKUP($B246,'Slutlig allokering kvv'!$B$2:$AC$462,MATCH(Q$3,'Slutlig allokering kvv'!$B$1:$AJ$1,0),FALSE)/1,0)</f>
        <v>2.6799999999999997</v>
      </c>
      <c r="R246">
        <f>IFERROR(VLOOKUP($B246,Kraftvärmeprod!$B$1:$AH$479,MATCH(R$2,Kraftvärmeprod!$B$1:$AG$1,0),FALSE)/1,0)-IFERROR(VLOOKUP($B246,'Slutlig allokering kvv'!$B$2:$AC$462,MATCH(R$3,'Slutlig allokering kvv'!$B$1:$AJ$1,0),FALSE)/1,0)</f>
        <v>9.09</v>
      </c>
      <c r="S246">
        <f>IFERROR(VLOOKUP($B246,Kraftvärmeprod!$B$1:$AH$479,MATCH(S$2,Kraftvärmeprod!$B$1:$AG$1,0),FALSE)/1,0)-IFERROR(VLOOKUP($B246,'Slutlig allokering kvv'!$B$2:$AC$462,MATCH(S$3,'Slutlig allokering kvv'!$B$1:$AJ$1,0),FALSE)/1,0)</f>
        <v>0</v>
      </c>
      <c r="T246">
        <f>IFERROR(VLOOKUP($B246,Kraftvärmeprod!$B$1:$AH$479,MATCH(T$2,Kraftvärmeprod!$B$1:$AG$1,0),FALSE)/1,0)-IFERROR(VLOOKUP($B246,'Slutlig allokering kvv'!$B$2:$AC$462,MATCH(T$3,'Slutlig allokering kvv'!$B$1:$AJ$1,0),FALSE)/1,0)</f>
        <v>0</v>
      </c>
      <c r="U246">
        <f>IFERROR(VLOOKUP($B246,Kraftvärmeprod!$B$1:$AH$479,MATCH(U$2,Kraftvärmeprod!$B$1:$AG$1,0),FALSE)/1,0)-IFERROR(VLOOKUP($B246,'Slutlig allokering kvv'!$B$2:$AC$462,MATCH(U$3,'Slutlig allokering kvv'!$B$1:$AJ$1,0),FALSE)/1,0)</f>
        <v>0</v>
      </c>
      <c r="V246">
        <f>IFERROR(VLOOKUP($B246,Kraftvärmeprod!$B$1:$AH$479,MATCH(V$2,Kraftvärmeprod!$B$1:$AG$1,0),FALSE)/1,0)-IFERROR(VLOOKUP($B246,'Slutlig allokering kvv'!$B$2:$AC$462,MATCH(V$3,'Slutlig allokering kvv'!$B$1:$AJ$1,0),FALSE)/1,0)</f>
        <v>0</v>
      </c>
      <c r="W246">
        <f>IFERROR(VLOOKUP($B246,Kraftvärmeprod!$B$1:$AH$479,MATCH(W$2,Kraftvärmeprod!$B$1:$AG$1,0),FALSE)/1,0)-IFERROR(VLOOKUP($B246,'Slutlig allokering kvv'!$B$2:$AC$462,MATCH(W$3,'Slutlig allokering kvv'!$B$1:$AJ$1,0),FALSE)/1,0)</f>
        <v>0</v>
      </c>
      <c r="X246">
        <f>IFERROR(VLOOKUP($B246,Kraftvärmeprod!$B$1:$AH$479,MATCH(X$2,Kraftvärmeprod!$B$1:$AG$1,0),FALSE)/1,0)-IFERROR(VLOOKUP($B246,'Slutlig allokering kvv'!$B$2:$AC$462,MATCH(X$3,'Slutlig allokering kvv'!$B$1:$AJ$1,0),FALSE)/1,0)</f>
        <v>0</v>
      </c>
      <c r="Y246">
        <f>IFERROR(VLOOKUP($B246,Kraftvärmeprod!$B$1:$AH$479,MATCH(Y$2,Kraftvärmeprod!$B$1:$AG$1,0),FALSE)/1,0)-IFERROR(VLOOKUP($B246,'Slutlig allokering kvv'!$B$2:$AC$462,MATCH(Y$3,'Slutlig allokering kvv'!$B$1:$AJ$1,0),FALSE)/1,0)</f>
        <v>0</v>
      </c>
      <c r="Z246">
        <f>IFERROR(VLOOKUP($B246,Kraftvärmeprod!$B$1:$AH$479,MATCH(Z$2,Kraftvärmeprod!$B$1:$AG$1,0),FALSE)/1,0)-IFERROR(VLOOKUP($B246,'Slutlig allokering kvv'!$B$2:$AC$462,MATCH(Z$3,'Slutlig allokering kvv'!$B$1:$AJ$1,0),FALSE)/1,0)</f>
        <v>0</v>
      </c>
      <c r="AA246">
        <f>IFERROR(VLOOKUP($B246,Kraftvärmeprod!$B$1:$AH$479,MATCH(AA$2,Kraftvärmeprod!$B$1:$AG$1,0),FALSE)/1,0)-IFERROR(VLOOKUP($B246,'Slutlig allokering kvv'!$B$2:$AC$462,MATCH(AA$3,'Slutlig allokering kvv'!$B$1:$AJ$1,0),FALSE)/1,0)</f>
        <v>0</v>
      </c>
      <c r="AB246">
        <f>IFERROR(VLOOKUP($B246,Kraftvärmeprod!$B$1:$AH$479,MATCH(AB$2,Kraftvärmeprod!$B$1:$AG$1,0),FALSE)/1,0)-IFERROR(VLOOKUP($B246,'Slutlig allokering kvv'!$B$2:$AC$462,MATCH(AB$3,'Slutlig allokering kvv'!$B$1:$AJ$1,0),FALSE)/1,0)</f>
        <v>0</v>
      </c>
      <c r="AE246">
        <f t="shared" si="6"/>
        <v>31.939999999999998</v>
      </c>
      <c r="AG246">
        <f>IFERROR(VLOOKUP(B246,'Slutlig allokering kvv'!$B$2:$AJ$462,MATCH("Summa justerad allokerad tillförd energi (utan hjälpel och rökgaskondensering):",'Slutlig allokering kvv'!$B$1:$AK$1,0),FALSE)/1,"")</f>
        <v>103.69000000000001</v>
      </c>
      <c r="AI246" s="23">
        <f>IFERROR(1-VLOOKUP(B246,'Slutlig allokering kvv'!$B$2:$AJ$462,MATCH("Andel av bränsle i kvv som allokerats till värme, exklusive rökgaskondensering och hjälpel",'Slutlig allokering kvv'!$B$1:$AK$1,0),FALSE),"")</f>
        <v>0.23549362235493609</v>
      </c>
      <c r="AK246" s="23">
        <f t="shared" si="7"/>
        <v>0.23549362235493621</v>
      </c>
    </row>
    <row r="247" spans="1:37" x14ac:dyDescent="0.25">
      <c r="A247" s="2" t="s">
        <v>353</v>
      </c>
      <c r="B247" s="2" t="s">
        <v>354</v>
      </c>
      <c r="C247" s="2">
        <f>IFERROR(VLOOKUP($B247,Kraftvärmeprod!$B$1:$AH$479,MATCH(C$3,Kraftvärmeprod!$B$1:$AG$1,0),FALSE)/1,"")</f>
        <v>142.61000000000001</v>
      </c>
      <c r="D247" s="2">
        <f>IFERROR(VLOOKUP($B247,Kraftvärmeprod!$B$1:$AH$479,MATCH(D$3,Kraftvärmeprod!$B$1:$AG$1,0),FALSE)/1,"")</f>
        <v>17.600000000000001</v>
      </c>
      <c r="E247">
        <f>IFERROR(VLOOKUP($B247,Kraftvärmeprod!$B$1:$AH$479,MATCH(E$2,Kraftvärmeprod!$B$1:$AG$1,0),FALSE)/1,0)-IFERROR(VLOOKUP($B247,'Slutlig allokering kvv'!$B$2:$AC$462,MATCH(E$3,'Slutlig allokering kvv'!$B$1:$AJ$1,0),FALSE)/1,0)</f>
        <v>0</v>
      </c>
      <c r="F247">
        <f>IFERROR(VLOOKUP($B247,Kraftvärmeprod!$B$1:$AH$479,MATCH(F$2,Kraftvärmeprod!$B$1:$AG$1,0),FALSE)/1,0)-IFERROR(VLOOKUP($B247,'Slutlig allokering kvv'!$B$2:$AC$462,MATCH(F$3,'Slutlig allokering kvv'!$B$1:$AJ$1,0),FALSE)/1,0)</f>
        <v>0</v>
      </c>
      <c r="G247">
        <f>IFERROR(VLOOKUP($B247,Kraftvärmeprod!$B$1:$AH$479,MATCH(G$2,Kraftvärmeprod!$B$1:$AG$1,0),FALSE)/1,0)-IFERROR(VLOOKUP($B247,'Slutlig allokering kvv'!$B$2:$AC$462,MATCH(G$3,'Slutlig allokering kvv'!$B$1:$AJ$1,0),FALSE)/1,0)</f>
        <v>0.75439999999999996</v>
      </c>
      <c r="H247">
        <f>IFERROR(VLOOKUP($B247,Kraftvärmeprod!$B$1:$AH$479,MATCH(H$2,Kraftvärmeprod!$B$1:$AG$1,0),FALSE)/1,0)-IFERROR(VLOOKUP($B247,'Slutlig allokering kvv'!$B$2:$AC$462,MATCH(H$3,'Slutlig allokering kvv'!$B$1:$AJ$1,0),FALSE)/1,0)</f>
        <v>0</v>
      </c>
      <c r="I247">
        <f>IFERROR(VLOOKUP($B247,Kraftvärmeprod!$B$1:$AH$479,MATCH(I$2,Kraftvärmeprod!$B$1:$AG$1,0),FALSE)/1,0)-IFERROR(VLOOKUP($B247,'Slutlig allokering kvv'!$B$2:$AC$462,MATCH(I$3,'Slutlig allokering kvv'!$B$1:$AJ$1,0),FALSE)/1,0)</f>
        <v>0</v>
      </c>
      <c r="J247">
        <f>IFERROR(VLOOKUP($B247,Kraftvärmeprod!$B$1:$AH$479,MATCH(J$2,Kraftvärmeprod!$B$1:$AG$1,0),FALSE)/1,0)-IFERROR(VLOOKUP($B247,'Slutlig allokering kvv'!$B$2:$AC$462,MATCH(J$3,'Slutlig allokering kvv'!$B$1:$AJ$1,0),FALSE)/1,0)</f>
        <v>0</v>
      </c>
      <c r="K247">
        <f>IFERROR(VLOOKUP($B247,Kraftvärmeprod!$B$1:$AH$479,MATCH(K$2,Kraftvärmeprod!$B$1:$AG$1,0),FALSE)/1,0)-IFERROR(VLOOKUP($B247,'Slutlig allokering kvv'!$B$2:$AC$462,MATCH(K$3,'Slutlig allokering kvv'!$B$1:$AJ$1,0),FALSE)/1,0)</f>
        <v>0</v>
      </c>
      <c r="L247">
        <f>IFERROR(VLOOKUP($B247,Kraftvärmeprod!$B$1:$AH$479,MATCH(L$2,Kraftvärmeprod!$B$1:$AG$1,0),FALSE)/1,0)-IFERROR(VLOOKUP($B247,'Slutlig allokering kvv'!$B$2:$AC$462,MATCH(L$3,'Slutlig allokering kvv'!$B$1:$AJ$1,0),FALSE)/1,0)</f>
        <v>4.8671000000000006</v>
      </c>
      <c r="M247" s="40">
        <f>IFERROR(VLOOKUP($B247,Miljö!$B$1:$S$477,MATCH(M$2,Miljö!$B$1:$X$1,0),FALSE)/1,0)-IFERROR(VLOOKUP($B247,'Slutlig allokering kvv'!$B$2:$AC$462,MATCH(M$3,'Slutlig allokering kvv'!$B$1:$AJ$1,0),FALSE)/1,0)</f>
        <v>0.52951999999999977</v>
      </c>
      <c r="N247">
        <f>IFERROR(VLOOKUP($B247,Kraftvärmeprod!$B$1:$AH$479,MATCH(N$2,Kraftvärmeprod!$B$1:$AG$1,0),FALSE)/1,0)-IFERROR(VLOOKUP($B247,'Slutlig allokering kvv'!$B$2:$AC$462,MATCH(N$3,'Slutlig allokering kvv'!$B$1:$AJ$1,0),FALSE)/1,0)</f>
        <v>0</v>
      </c>
      <c r="O247">
        <f>IFERROR(VLOOKUP($B247,Kraftvärmeprod!$B$1:$AH$479,MATCH(O$2,Kraftvärmeprod!$B$1:$AG$1,0),FALSE)/1,0)-IFERROR(VLOOKUP($B247,'Slutlig allokering kvv'!$B$2:$AC$462,MATCH(O$3,'Slutlig allokering kvv'!$B$1:$AJ$1,0),FALSE)/1,0)</f>
        <v>3.2852999999999994</v>
      </c>
      <c r="P247">
        <f>IFERROR(VLOOKUP($B247,Kraftvärmeprod!$B$1:$AH$479,MATCH(P$2,Kraftvärmeprod!$B$1:$AG$1,0),FALSE)/1,0)-IFERROR(VLOOKUP($B247,'Slutlig allokering kvv'!$B$2:$AC$462,MATCH(P$3,'Slutlig allokering kvv'!$B$1:$AJ$1,0),FALSE)/1,0)</f>
        <v>0</v>
      </c>
      <c r="Q247">
        <f>IFERROR(VLOOKUP($B247,Kraftvärmeprod!$B$1:$AH$479,MATCH(Q$2,Kraftvärmeprod!$B$1:$AG$1,0),FALSE)/1,0)-IFERROR(VLOOKUP($B247,'Slutlig allokering kvv'!$B$2:$AC$462,MATCH(Q$3,'Slutlig allokering kvv'!$B$1:$AJ$1,0),FALSE)/1,0)</f>
        <v>11.656700000000001</v>
      </c>
      <c r="R247">
        <f>IFERROR(VLOOKUP($B247,Kraftvärmeprod!$B$1:$AH$479,MATCH(R$2,Kraftvärmeprod!$B$1:$AG$1,0),FALSE)/1,0)-IFERROR(VLOOKUP($B247,'Slutlig allokering kvv'!$B$2:$AC$462,MATCH(R$3,'Slutlig allokering kvv'!$B$1:$AJ$1,0),FALSE)/1,0)</f>
        <v>0</v>
      </c>
      <c r="S247">
        <f>IFERROR(VLOOKUP($B247,Kraftvärmeprod!$B$1:$AH$479,MATCH(S$2,Kraftvärmeprod!$B$1:$AG$1,0),FALSE)/1,0)-IFERROR(VLOOKUP($B247,'Slutlig allokering kvv'!$B$2:$AC$462,MATCH(S$3,'Slutlig allokering kvv'!$B$1:$AJ$1,0),FALSE)/1,0)</f>
        <v>0</v>
      </c>
      <c r="T247">
        <f>IFERROR(VLOOKUP($B247,Kraftvärmeprod!$B$1:$AH$479,MATCH(T$2,Kraftvärmeprod!$B$1:$AG$1,0),FALSE)/1,0)-IFERROR(VLOOKUP($B247,'Slutlig allokering kvv'!$B$2:$AC$462,MATCH(T$3,'Slutlig allokering kvv'!$B$1:$AJ$1,0),FALSE)/1,0)</f>
        <v>0</v>
      </c>
      <c r="U247">
        <f>IFERROR(VLOOKUP($B247,Kraftvärmeprod!$B$1:$AH$479,MATCH(U$2,Kraftvärmeprod!$B$1:$AG$1,0),FALSE)/1,0)-IFERROR(VLOOKUP($B247,'Slutlig allokering kvv'!$B$2:$AC$462,MATCH(U$3,'Slutlig allokering kvv'!$B$1:$AJ$1,0),FALSE)/1,0)</f>
        <v>15.209999999999994</v>
      </c>
      <c r="V247">
        <f>IFERROR(VLOOKUP($B247,Kraftvärmeprod!$B$1:$AH$479,MATCH(V$2,Kraftvärmeprod!$B$1:$AG$1,0),FALSE)/1,0)-IFERROR(VLOOKUP($B247,'Slutlig allokering kvv'!$B$2:$AC$462,MATCH(V$3,'Slutlig allokering kvv'!$B$1:$AJ$1,0),FALSE)/1,0)</f>
        <v>0.58404999999999996</v>
      </c>
      <c r="W247">
        <f>IFERROR(VLOOKUP($B247,Kraftvärmeprod!$B$1:$AH$479,MATCH(W$2,Kraftvärmeprod!$B$1:$AG$1,0),FALSE)/1,0)-IFERROR(VLOOKUP($B247,'Slutlig allokering kvv'!$B$2:$AC$462,MATCH(W$3,'Slutlig allokering kvv'!$B$1:$AJ$1,0),FALSE)/1,0)</f>
        <v>0</v>
      </c>
      <c r="X247">
        <f>IFERROR(VLOOKUP($B247,Kraftvärmeprod!$B$1:$AH$479,MATCH(X$2,Kraftvärmeprod!$B$1:$AG$1,0),FALSE)/1,0)-IFERROR(VLOOKUP($B247,'Slutlig allokering kvv'!$B$2:$AC$462,MATCH(X$3,'Slutlig allokering kvv'!$B$1:$AJ$1,0),FALSE)/1,0)</f>
        <v>0</v>
      </c>
      <c r="Y247">
        <f>IFERROR(VLOOKUP($B247,Kraftvärmeprod!$B$1:$AH$479,MATCH(Y$2,Kraftvärmeprod!$B$1:$AG$1,0),FALSE)/1,0)-IFERROR(VLOOKUP($B247,'Slutlig allokering kvv'!$B$2:$AC$462,MATCH(Y$3,'Slutlig allokering kvv'!$B$1:$AJ$1,0),FALSE)/1,0)</f>
        <v>0</v>
      </c>
      <c r="Z247">
        <f>IFERROR(VLOOKUP($B247,Kraftvärmeprod!$B$1:$AH$479,MATCH(Z$2,Kraftvärmeprod!$B$1:$AG$1,0),FALSE)/1,0)-IFERROR(VLOOKUP($B247,'Slutlig allokering kvv'!$B$2:$AC$462,MATCH(Z$3,'Slutlig allokering kvv'!$B$1:$AJ$1,0),FALSE)/1,0)</f>
        <v>0</v>
      </c>
      <c r="AA247">
        <f>IFERROR(VLOOKUP($B247,Kraftvärmeprod!$B$1:$AH$479,MATCH(AA$2,Kraftvärmeprod!$B$1:$AG$1,0),FALSE)/1,0)-IFERROR(VLOOKUP($B247,'Slutlig allokering kvv'!$B$2:$AC$462,MATCH(AA$3,'Slutlig allokering kvv'!$B$1:$AJ$1,0),FALSE)/1,0)</f>
        <v>0.3407</v>
      </c>
      <c r="AB247">
        <f>IFERROR(VLOOKUP($B247,Kraftvärmeprod!$B$1:$AH$479,MATCH(AB$2,Kraftvärmeprod!$B$1:$AG$1,0),FALSE)/1,0)-IFERROR(VLOOKUP($B247,'Slutlig allokering kvv'!$B$2:$AC$462,MATCH(AB$3,'Slutlig allokering kvv'!$B$1:$AJ$1,0),FALSE)/1,0)</f>
        <v>0</v>
      </c>
      <c r="AE247">
        <f t="shared" si="6"/>
        <v>36.698249999999994</v>
      </c>
      <c r="AG247">
        <f>IFERROR(VLOOKUP(B247,'Slutlig allokering kvv'!$B$2:$AJ$462,MATCH("Summa justerad allokerad tillförd energi (utan hjälpel och rökgaskondensering):",'Slutlig allokering kvv'!$B$1:$AK$1,0),FALSE)/1,"")</f>
        <v>122.70174999999999</v>
      </c>
      <c r="AI247" s="23">
        <f>IFERROR(1-VLOOKUP(B247,'Slutlig allokering kvv'!$B$2:$AJ$462,MATCH("Andel av bränsle i kvv som allokerats till värme, exklusive rökgaskondensering och hjälpel",'Slutlig allokering kvv'!$B$1:$AK$1,0),FALSE),"")</f>
        <v>0.23022741530740287</v>
      </c>
      <c r="AK247" s="23">
        <f t="shared" si="7"/>
        <v>0.23022741530740276</v>
      </c>
    </row>
    <row r="248" spans="1:37" x14ac:dyDescent="0.25">
      <c r="A248" s="2" t="s">
        <v>355</v>
      </c>
      <c r="B248" s="2" t="s">
        <v>356</v>
      </c>
      <c r="C248" s="2" t="str">
        <f>IFERROR(VLOOKUP($B248,Kraftvärmeprod!$B$1:$AH$479,MATCH(C$3,Kraftvärmeprod!$B$1:$AG$1,0),FALSE)/1,"")</f>
        <v/>
      </c>
      <c r="D248" s="2" t="str">
        <f>IFERROR(VLOOKUP($B248,Kraftvärmeprod!$B$1:$AH$479,MATCH(D$3,Kraftvärmeprod!$B$1:$AG$1,0),FALSE)/1,"")</f>
        <v/>
      </c>
      <c r="E248">
        <f>IFERROR(VLOOKUP($B248,Kraftvärmeprod!$B$1:$AH$479,MATCH(E$2,Kraftvärmeprod!$B$1:$AG$1,0),FALSE)/1,0)-IFERROR(VLOOKUP($B248,'Slutlig allokering kvv'!$B$2:$AC$462,MATCH(E$3,'Slutlig allokering kvv'!$B$1:$AJ$1,0),FALSE)/1,0)</f>
        <v>0</v>
      </c>
      <c r="F248">
        <f>IFERROR(VLOOKUP($B248,Kraftvärmeprod!$B$1:$AH$479,MATCH(F$2,Kraftvärmeprod!$B$1:$AG$1,0),FALSE)/1,0)-IFERROR(VLOOKUP($B248,'Slutlig allokering kvv'!$B$2:$AC$462,MATCH(F$3,'Slutlig allokering kvv'!$B$1:$AJ$1,0),FALSE)/1,0)</f>
        <v>0</v>
      </c>
      <c r="G248">
        <f>IFERROR(VLOOKUP($B248,Kraftvärmeprod!$B$1:$AH$479,MATCH(G$2,Kraftvärmeprod!$B$1:$AG$1,0),FALSE)/1,0)-IFERROR(VLOOKUP($B248,'Slutlig allokering kvv'!$B$2:$AC$462,MATCH(G$3,'Slutlig allokering kvv'!$B$1:$AJ$1,0),FALSE)/1,0)</f>
        <v>0</v>
      </c>
      <c r="H248">
        <f>IFERROR(VLOOKUP($B248,Kraftvärmeprod!$B$1:$AH$479,MATCH(H$2,Kraftvärmeprod!$B$1:$AG$1,0),FALSE)/1,0)-IFERROR(VLOOKUP($B248,'Slutlig allokering kvv'!$B$2:$AC$462,MATCH(H$3,'Slutlig allokering kvv'!$B$1:$AJ$1,0),FALSE)/1,0)</f>
        <v>0</v>
      </c>
      <c r="I248">
        <f>IFERROR(VLOOKUP($B248,Kraftvärmeprod!$B$1:$AH$479,MATCH(I$2,Kraftvärmeprod!$B$1:$AG$1,0),FALSE)/1,0)-IFERROR(VLOOKUP($B248,'Slutlig allokering kvv'!$B$2:$AC$462,MATCH(I$3,'Slutlig allokering kvv'!$B$1:$AJ$1,0),FALSE)/1,0)</f>
        <v>0</v>
      </c>
      <c r="J248">
        <f>IFERROR(VLOOKUP($B248,Kraftvärmeprod!$B$1:$AH$479,MATCH(J$2,Kraftvärmeprod!$B$1:$AG$1,0),FALSE)/1,0)-IFERROR(VLOOKUP($B248,'Slutlig allokering kvv'!$B$2:$AC$462,MATCH(J$3,'Slutlig allokering kvv'!$B$1:$AJ$1,0),FALSE)/1,0)</f>
        <v>0</v>
      </c>
      <c r="K248">
        <f>IFERROR(VLOOKUP($B248,Kraftvärmeprod!$B$1:$AH$479,MATCH(K$2,Kraftvärmeprod!$B$1:$AG$1,0),FALSE)/1,0)-IFERROR(VLOOKUP($B248,'Slutlig allokering kvv'!$B$2:$AC$462,MATCH(K$3,'Slutlig allokering kvv'!$B$1:$AJ$1,0),FALSE)/1,0)</f>
        <v>0</v>
      </c>
      <c r="L248">
        <f>IFERROR(VLOOKUP($B248,Kraftvärmeprod!$B$1:$AH$479,MATCH(L$2,Kraftvärmeprod!$B$1:$AG$1,0),FALSE)/1,0)-IFERROR(VLOOKUP($B248,'Slutlig allokering kvv'!$B$2:$AC$462,MATCH(L$3,'Slutlig allokering kvv'!$B$1:$AJ$1,0),FALSE)/1,0)</f>
        <v>0</v>
      </c>
      <c r="M248" s="40">
        <f>IFERROR(VLOOKUP($B248,Miljö!$B$1:$S$477,MATCH(M$2,Miljö!$B$1:$X$1,0),FALSE)/1,0)-IFERROR(VLOOKUP($B248,'Slutlig allokering kvv'!$B$2:$AC$462,MATCH(M$3,'Slutlig allokering kvv'!$B$1:$AJ$1,0),FALSE)/1,0)</f>
        <v>0</v>
      </c>
      <c r="N248">
        <f>IFERROR(VLOOKUP($B248,Kraftvärmeprod!$B$1:$AH$479,MATCH(N$2,Kraftvärmeprod!$B$1:$AG$1,0),FALSE)/1,0)-IFERROR(VLOOKUP($B248,'Slutlig allokering kvv'!$B$2:$AC$462,MATCH(N$3,'Slutlig allokering kvv'!$B$1:$AJ$1,0),FALSE)/1,0)</f>
        <v>0</v>
      </c>
      <c r="O248">
        <f>IFERROR(VLOOKUP($B248,Kraftvärmeprod!$B$1:$AH$479,MATCH(O$2,Kraftvärmeprod!$B$1:$AG$1,0),FALSE)/1,0)-IFERROR(VLOOKUP($B248,'Slutlig allokering kvv'!$B$2:$AC$462,MATCH(O$3,'Slutlig allokering kvv'!$B$1:$AJ$1,0),FALSE)/1,0)</f>
        <v>0</v>
      </c>
      <c r="P248">
        <f>IFERROR(VLOOKUP($B248,Kraftvärmeprod!$B$1:$AH$479,MATCH(P$2,Kraftvärmeprod!$B$1:$AG$1,0),FALSE)/1,0)-IFERROR(VLOOKUP($B248,'Slutlig allokering kvv'!$B$2:$AC$462,MATCH(P$3,'Slutlig allokering kvv'!$B$1:$AJ$1,0),FALSE)/1,0)</f>
        <v>0</v>
      </c>
      <c r="Q248">
        <f>IFERROR(VLOOKUP($B248,Kraftvärmeprod!$B$1:$AH$479,MATCH(Q$2,Kraftvärmeprod!$B$1:$AG$1,0),FALSE)/1,0)-IFERROR(VLOOKUP($B248,'Slutlig allokering kvv'!$B$2:$AC$462,MATCH(Q$3,'Slutlig allokering kvv'!$B$1:$AJ$1,0),FALSE)/1,0)</f>
        <v>0</v>
      </c>
      <c r="R248">
        <f>IFERROR(VLOOKUP($B248,Kraftvärmeprod!$B$1:$AH$479,MATCH(R$2,Kraftvärmeprod!$B$1:$AG$1,0),FALSE)/1,0)-IFERROR(VLOOKUP($B248,'Slutlig allokering kvv'!$B$2:$AC$462,MATCH(R$3,'Slutlig allokering kvv'!$B$1:$AJ$1,0),FALSE)/1,0)</f>
        <v>0</v>
      </c>
      <c r="S248">
        <f>IFERROR(VLOOKUP($B248,Kraftvärmeprod!$B$1:$AH$479,MATCH(S$2,Kraftvärmeprod!$B$1:$AG$1,0),FALSE)/1,0)-IFERROR(VLOOKUP($B248,'Slutlig allokering kvv'!$B$2:$AC$462,MATCH(S$3,'Slutlig allokering kvv'!$B$1:$AJ$1,0),FALSE)/1,0)</f>
        <v>0</v>
      </c>
      <c r="T248">
        <f>IFERROR(VLOOKUP($B248,Kraftvärmeprod!$B$1:$AH$479,MATCH(T$2,Kraftvärmeprod!$B$1:$AG$1,0),FALSE)/1,0)-IFERROR(VLOOKUP($B248,'Slutlig allokering kvv'!$B$2:$AC$462,MATCH(T$3,'Slutlig allokering kvv'!$B$1:$AJ$1,0),FALSE)/1,0)</f>
        <v>0</v>
      </c>
      <c r="U248">
        <f>IFERROR(VLOOKUP($B248,Kraftvärmeprod!$B$1:$AH$479,MATCH(U$2,Kraftvärmeprod!$B$1:$AG$1,0),FALSE)/1,0)-IFERROR(VLOOKUP($B248,'Slutlig allokering kvv'!$B$2:$AC$462,MATCH(U$3,'Slutlig allokering kvv'!$B$1:$AJ$1,0),FALSE)/1,0)</f>
        <v>0</v>
      </c>
      <c r="V248">
        <f>IFERROR(VLOOKUP($B248,Kraftvärmeprod!$B$1:$AH$479,MATCH(V$2,Kraftvärmeprod!$B$1:$AG$1,0),FALSE)/1,0)-IFERROR(VLOOKUP($B248,'Slutlig allokering kvv'!$B$2:$AC$462,MATCH(V$3,'Slutlig allokering kvv'!$B$1:$AJ$1,0),FALSE)/1,0)</f>
        <v>0</v>
      </c>
      <c r="W248">
        <f>IFERROR(VLOOKUP($B248,Kraftvärmeprod!$B$1:$AH$479,MATCH(W$2,Kraftvärmeprod!$B$1:$AG$1,0),FALSE)/1,0)-IFERROR(VLOOKUP($B248,'Slutlig allokering kvv'!$B$2:$AC$462,MATCH(W$3,'Slutlig allokering kvv'!$B$1:$AJ$1,0),FALSE)/1,0)</f>
        <v>0</v>
      </c>
      <c r="X248">
        <f>IFERROR(VLOOKUP($B248,Kraftvärmeprod!$B$1:$AH$479,MATCH(X$2,Kraftvärmeprod!$B$1:$AG$1,0),FALSE)/1,0)-IFERROR(VLOOKUP($B248,'Slutlig allokering kvv'!$B$2:$AC$462,MATCH(X$3,'Slutlig allokering kvv'!$B$1:$AJ$1,0),FALSE)/1,0)</f>
        <v>0</v>
      </c>
      <c r="Y248">
        <f>IFERROR(VLOOKUP($B248,Kraftvärmeprod!$B$1:$AH$479,MATCH(Y$2,Kraftvärmeprod!$B$1:$AG$1,0),FALSE)/1,0)-IFERROR(VLOOKUP($B248,'Slutlig allokering kvv'!$B$2:$AC$462,MATCH(Y$3,'Slutlig allokering kvv'!$B$1:$AJ$1,0),FALSE)/1,0)</f>
        <v>0</v>
      </c>
      <c r="Z248">
        <f>IFERROR(VLOOKUP($B248,Kraftvärmeprod!$B$1:$AH$479,MATCH(Z$2,Kraftvärmeprod!$B$1:$AG$1,0),FALSE)/1,0)-IFERROR(VLOOKUP($B248,'Slutlig allokering kvv'!$B$2:$AC$462,MATCH(Z$3,'Slutlig allokering kvv'!$B$1:$AJ$1,0),FALSE)/1,0)</f>
        <v>0</v>
      </c>
      <c r="AA248">
        <f>IFERROR(VLOOKUP($B248,Kraftvärmeprod!$B$1:$AH$479,MATCH(AA$2,Kraftvärmeprod!$B$1:$AG$1,0),FALSE)/1,0)-IFERROR(VLOOKUP($B248,'Slutlig allokering kvv'!$B$2:$AC$462,MATCH(AA$3,'Slutlig allokering kvv'!$B$1:$AJ$1,0),FALSE)/1,0)</f>
        <v>0</v>
      </c>
      <c r="AB248">
        <f>IFERROR(VLOOKUP($B248,Kraftvärmeprod!$B$1:$AH$479,MATCH(AB$2,Kraftvärmeprod!$B$1:$AG$1,0),FALSE)/1,0)-IFERROR(VLOOKUP($B248,'Slutlig allokering kvv'!$B$2:$AC$462,MATCH(AB$3,'Slutlig allokering kvv'!$B$1:$AJ$1,0),FALSE)/1,0)</f>
        <v>0</v>
      </c>
      <c r="AE248">
        <f t="shared" si="6"/>
        <v>0</v>
      </c>
      <c r="AG248">
        <f>IFERROR(VLOOKUP(B248,'Slutlig allokering kvv'!$B$2:$AJ$462,MATCH("Summa justerad allokerad tillförd energi (utan hjälpel och rökgaskondensering):",'Slutlig allokering kvv'!$B$1:$AK$1,0),FALSE)/1,"")</f>
        <v>0</v>
      </c>
      <c r="AI248" s="23" t="str">
        <f>IFERROR(1-VLOOKUP(B248,'Slutlig allokering kvv'!$B$2:$AJ$462,MATCH("Andel av bränsle i kvv som allokerats till värme, exklusive rökgaskondensering och hjälpel",'Slutlig allokering kvv'!$B$1:$AK$1,0),FALSE),"")</f>
        <v/>
      </c>
      <c r="AK248" s="23" t="str">
        <f t="shared" si="7"/>
        <v/>
      </c>
    </row>
    <row r="249" spans="1:37" x14ac:dyDescent="0.25">
      <c r="A249" s="2" t="s">
        <v>357</v>
      </c>
      <c r="B249" s="2" t="s">
        <v>358</v>
      </c>
      <c r="C249" s="2" t="str">
        <f>IFERROR(VLOOKUP($B249,Kraftvärmeprod!$B$1:$AH$479,MATCH(C$3,Kraftvärmeprod!$B$1:$AG$1,0),FALSE)/1,"")</f>
        <v/>
      </c>
      <c r="D249" s="2" t="str">
        <f>IFERROR(VLOOKUP($B249,Kraftvärmeprod!$B$1:$AH$479,MATCH(D$3,Kraftvärmeprod!$B$1:$AG$1,0),FALSE)/1,"")</f>
        <v/>
      </c>
      <c r="E249">
        <f>IFERROR(VLOOKUP($B249,Kraftvärmeprod!$B$1:$AH$479,MATCH(E$2,Kraftvärmeprod!$B$1:$AG$1,0),FALSE)/1,0)-IFERROR(VLOOKUP($B249,'Slutlig allokering kvv'!$B$2:$AC$462,MATCH(E$3,'Slutlig allokering kvv'!$B$1:$AJ$1,0),FALSE)/1,0)</f>
        <v>0</v>
      </c>
      <c r="F249">
        <f>IFERROR(VLOOKUP($B249,Kraftvärmeprod!$B$1:$AH$479,MATCH(F$2,Kraftvärmeprod!$B$1:$AG$1,0),FALSE)/1,0)-IFERROR(VLOOKUP($B249,'Slutlig allokering kvv'!$B$2:$AC$462,MATCH(F$3,'Slutlig allokering kvv'!$B$1:$AJ$1,0),FALSE)/1,0)</f>
        <v>0</v>
      </c>
      <c r="G249">
        <f>IFERROR(VLOOKUP($B249,Kraftvärmeprod!$B$1:$AH$479,MATCH(G$2,Kraftvärmeprod!$B$1:$AG$1,0),FALSE)/1,0)-IFERROR(VLOOKUP($B249,'Slutlig allokering kvv'!$B$2:$AC$462,MATCH(G$3,'Slutlig allokering kvv'!$B$1:$AJ$1,0),FALSE)/1,0)</f>
        <v>0</v>
      </c>
      <c r="H249">
        <f>IFERROR(VLOOKUP($B249,Kraftvärmeprod!$B$1:$AH$479,MATCH(H$2,Kraftvärmeprod!$B$1:$AG$1,0),FALSE)/1,0)-IFERROR(VLOOKUP($B249,'Slutlig allokering kvv'!$B$2:$AC$462,MATCH(H$3,'Slutlig allokering kvv'!$B$1:$AJ$1,0),FALSE)/1,0)</f>
        <v>0</v>
      </c>
      <c r="I249">
        <f>IFERROR(VLOOKUP($B249,Kraftvärmeprod!$B$1:$AH$479,MATCH(I$2,Kraftvärmeprod!$B$1:$AG$1,0),FALSE)/1,0)-IFERROR(VLOOKUP($B249,'Slutlig allokering kvv'!$B$2:$AC$462,MATCH(I$3,'Slutlig allokering kvv'!$B$1:$AJ$1,0),FALSE)/1,0)</f>
        <v>0</v>
      </c>
      <c r="J249">
        <f>IFERROR(VLOOKUP($B249,Kraftvärmeprod!$B$1:$AH$479,MATCH(J$2,Kraftvärmeprod!$B$1:$AG$1,0),FALSE)/1,0)-IFERROR(VLOOKUP($B249,'Slutlig allokering kvv'!$B$2:$AC$462,MATCH(J$3,'Slutlig allokering kvv'!$B$1:$AJ$1,0),FALSE)/1,0)</f>
        <v>0</v>
      </c>
      <c r="K249">
        <f>IFERROR(VLOOKUP($B249,Kraftvärmeprod!$B$1:$AH$479,MATCH(K$2,Kraftvärmeprod!$B$1:$AG$1,0),FALSE)/1,0)-IFERROR(VLOOKUP($B249,'Slutlig allokering kvv'!$B$2:$AC$462,MATCH(K$3,'Slutlig allokering kvv'!$B$1:$AJ$1,0),FALSE)/1,0)</f>
        <v>0</v>
      </c>
      <c r="L249">
        <f>IFERROR(VLOOKUP($B249,Kraftvärmeprod!$B$1:$AH$479,MATCH(L$2,Kraftvärmeprod!$B$1:$AG$1,0),FALSE)/1,0)-IFERROR(VLOOKUP($B249,'Slutlig allokering kvv'!$B$2:$AC$462,MATCH(L$3,'Slutlig allokering kvv'!$B$1:$AJ$1,0),FALSE)/1,0)</f>
        <v>0</v>
      </c>
      <c r="M249" s="40">
        <f>IFERROR(VLOOKUP($B249,Miljö!$B$1:$S$477,MATCH(M$2,Miljö!$B$1:$X$1,0),FALSE)/1,0)-IFERROR(VLOOKUP($B249,'Slutlig allokering kvv'!$B$2:$AC$462,MATCH(M$3,'Slutlig allokering kvv'!$B$1:$AJ$1,0),FALSE)/1,0)</f>
        <v>0</v>
      </c>
      <c r="N249">
        <f>IFERROR(VLOOKUP($B249,Kraftvärmeprod!$B$1:$AH$479,MATCH(N$2,Kraftvärmeprod!$B$1:$AG$1,0),FALSE)/1,0)-IFERROR(VLOOKUP($B249,'Slutlig allokering kvv'!$B$2:$AC$462,MATCH(N$3,'Slutlig allokering kvv'!$B$1:$AJ$1,0),FALSE)/1,0)</f>
        <v>0</v>
      </c>
      <c r="O249">
        <f>IFERROR(VLOOKUP($B249,Kraftvärmeprod!$B$1:$AH$479,MATCH(O$2,Kraftvärmeprod!$B$1:$AG$1,0),FALSE)/1,0)-IFERROR(VLOOKUP($B249,'Slutlig allokering kvv'!$B$2:$AC$462,MATCH(O$3,'Slutlig allokering kvv'!$B$1:$AJ$1,0),FALSE)/1,0)</f>
        <v>0</v>
      </c>
      <c r="P249">
        <f>IFERROR(VLOOKUP($B249,Kraftvärmeprod!$B$1:$AH$479,MATCH(P$2,Kraftvärmeprod!$B$1:$AG$1,0),FALSE)/1,0)-IFERROR(VLOOKUP($B249,'Slutlig allokering kvv'!$B$2:$AC$462,MATCH(P$3,'Slutlig allokering kvv'!$B$1:$AJ$1,0),FALSE)/1,0)</f>
        <v>0</v>
      </c>
      <c r="Q249">
        <f>IFERROR(VLOOKUP($B249,Kraftvärmeprod!$B$1:$AH$479,MATCH(Q$2,Kraftvärmeprod!$B$1:$AG$1,0),FALSE)/1,0)-IFERROR(VLOOKUP($B249,'Slutlig allokering kvv'!$B$2:$AC$462,MATCH(Q$3,'Slutlig allokering kvv'!$B$1:$AJ$1,0),FALSE)/1,0)</f>
        <v>0</v>
      </c>
      <c r="R249">
        <f>IFERROR(VLOOKUP($B249,Kraftvärmeprod!$B$1:$AH$479,MATCH(R$2,Kraftvärmeprod!$B$1:$AG$1,0),FALSE)/1,0)-IFERROR(VLOOKUP($B249,'Slutlig allokering kvv'!$B$2:$AC$462,MATCH(R$3,'Slutlig allokering kvv'!$B$1:$AJ$1,0),FALSE)/1,0)</f>
        <v>0</v>
      </c>
      <c r="S249">
        <f>IFERROR(VLOOKUP($B249,Kraftvärmeprod!$B$1:$AH$479,MATCH(S$2,Kraftvärmeprod!$B$1:$AG$1,0),FALSE)/1,0)-IFERROR(VLOOKUP($B249,'Slutlig allokering kvv'!$B$2:$AC$462,MATCH(S$3,'Slutlig allokering kvv'!$B$1:$AJ$1,0),FALSE)/1,0)</f>
        <v>0</v>
      </c>
      <c r="T249">
        <f>IFERROR(VLOOKUP($B249,Kraftvärmeprod!$B$1:$AH$479,MATCH(T$2,Kraftvärmeprod!$B$1:$AG$1,0),FALSE)/1,0)-IFERROR(VLOOKUP($B249,'Slutlig allokering kvv'!$B$2:$AC$462,MATCH(T$3,'Slutlig allokering kvv'!$B$1:$AJ$1,0),FALSE)/1,0)</f>
        <v>0</v>
      </c>
      <c r="U249">
        <f>IFERROR(VLOOKUP($B249,Kraftvärmeprod!$B$1:$AH$479,MATCH(U$2,Kraftvärmeprod!$B$1:$AG$1,0),FALSE)/1,0)-IFERROR(VLOOKUP($B249,'Slutlig allokering kvv'!$B$2:$AC$462,MATCH(U$3,'Slutlig allokering kvv'!$B$1:$AJ$1,0),FALSE)/1,0)</f>
        <v>0</v>
      </c>
      <c r="V249">
        <f>IFERROR(VLOOKUP($B249,Kraftvärmeprod!$B$1:$AH$479,MATCH(V$2,Kraftvärmeprod!$B$1:$AG$1,0),FALSE)/1,0)-IFERROR(VLOOKUP($B249,'Slutlig allokering kvv'!$B$2:$AC$462,MATCH(V$3,'Slutlig allokering kvv'!$B$1:$AJ$1,0),FALSE)/1,0)</f>
        <v>0</v>
      </c>
      <c r="W249">
        <f>IFERROR(VLOOKUP($B249,Kraftvärmeprod!$B$1:$AH$479,MATCH(W$2,Kraftvärmeprod!$B$1:$AG$1,0),FALSE)/1,0)-IFERROR(VLOOKUP($B249,'Slutlig allokering kvv'!$B$2:$AC$462,MATCH(W$3,'Slutlig allokering kvv'!$B$1:$AJ$1,0),FALSE)/1,0)</f>
        <v>0</v>
      </c>
      <c r="X249">
        <f>IFERROR(VLOOKUP($B249,Kraftvärmeprod!$B$1:$AH$479,MATCH(X$2,Kraftvärmeprod!$B$1:$AG$1,0),FALSE)/1,0)-IFERROR(VLOOKUP($B249,'Slutlig allokering kvv'!$B$2:$AC$462,MATCH(X$3,'Slutlig allokering kvv'!$B$1:$AJ$1,0),FALSE)/1,0)</f>
        <v>0</v>
      </c>
      <c r="Y249">
        <f>IFERROR(VLOOKUP($B249,Kraftvärmeprod!$B$1:$AH$479,MATCH(Y$2,Kraftvärmeprod!$B$1:$AG$1,0),FALSE)/1,0)-IFERROR(VLOOKUP($B249,'Slutlig allokering kvv'!$B$2:$AC$462,MATCH(Y$3,'Slutlig allokering kvv'!$B$1:$AJ$1,0),FALSE)/1,0)</f>
        <v>0</v>
      </c>
      <c r="Z249">
        <f>IFERROR(VLOOKUP($B249,Kraftvärmeprod!$B$1:$AH$479,MATCH(Z$2,Kraftvärmeprod!$B$1:$AG$1,0),FALSE)/1,0)-IFERROR(VLOOKUP($B249,'Slutlig allokering kvv'!$B$2:$AC$462,MATCH(Z$3,'Slutlig allokering kvv'!$B$1:$AJ$1,0),FALSE)/1,0)</f>
        <v>0</v>
      </c>
      <c r="AA249">
        <f>IFERROR(VLOOKUP($B249,Kraftvärmeprod!$B$1:$AH$479,MATCH(AA$2,Kraftvärmeprod!$B$1:$AG$1,0),FALSE)/1,0)-IFERROR(VLOOKUP($B249,'Slutlig allokering kvv'!$B$2:$AC$462,MATCH(AA$3,'Slutlig allokering kvv'!$B$1:$AJ$1,0),FALSE)/1,0)</f>
        <v>0</v>
      </c>
      <c r="AB249">
        <f>IFERROR(VLOOKUP($B249,Kraftvärmeprod!$B$1:$AH$479,MATCH(AB$2,Kraftvärmeprod!$B$1:$AG$1,0),FALSE)/1,0)-IFERROR(VLOOKUP($B249,'Slutlig allokering kvv'!$B$2:$AC$462,MATCH(AB$3,'Slutlig allokering kvv'!$B$1:$AJ$1,0),FALSE)/1,0)</f>
        <v>0</v>
      </c>
      <c r="AE249">
        <f t="shared" si="6"/>
        <v>0</v>
      </c>
      <c r="AG249">
        <f>IFERROR(VLOOKUP(B249,'Slutlig allokering kvv'!$B$2:$AJ$462,MATCH("Summa justerad allokerad tillförd energi (utan hjälpel och rökgaskondensering):",'Slutlig allokering kvv'!$B$1:$AK$1,0),FALSE)/1,"")</f>
        <v>0</v>
      </c>
      <c r="AI249" s="23" t="str">
        <f>IFERROR(1-VLOOKUP(B249,'Slutlig allokering kvv'!$B$2:$AJ$462,MATCH("Andel av bränsle i kvv som allokerats till värme, exklusive rökgaskondensering och hjälpel",'Slutlig allokering kvv'!$B$1:$AK$1,0),FALSE),"")</f>
        <v/>
      </c>
      <c r="AK249" s="23" t="str">
        <f t="shared" si="7"/>
        <v/>
      </c>
    </row>
    <row r="250" spans="1:37" x14ac:dyDescent="0.25">
      <c r="A250" s="2" t="s">
        <v>357</v>
      </c>
      <c r="B250" s="2" t="s">
        <v>359</v>
      </c>
      <c r="C250" s="2" t="str">
        <f>IFERROR(VLOOKUP($B250,Kraftvärmeprod!$B$1:$AH$479,MATCH(C$3,Kraftvärmeprod!$B$1:$AG$1,0),FALSE)/1,"")</f>
        <v/>
      </c>
      <c r="D250" s="2" t="str">
        <f>IFERROR(VLOOKUP($B250,Kraftvärmeprod!$B$1:$AH$479,MATCH(D$3,Kraftvärmeprod!$B$1:$AG$1,0),FALSE)/1,"")</f>
        <v/>
      </c>
      <c r="E250">
        <f>IFERROR(VLOOKUP($B250,Kraftvärmeprod!$B$1:$AH$479,MATCH(E$2,Kraftvärmeprod!$B$1:$AG$1,0),FALSE)/1,0)-IFERROR(VLOOKUP($B250,'Slutlig allokering kvv'!$B$2:$AC$462,MATCH(E$3,'Slutlig allokering kvv'!$B$1:$AJ$1,0),FALSE)/1,0)</f>
        <v>0</v>
      </c>
      <c r="F250">
        <f>IFERROR(VLOOKUP($B250,Kraftvärmeprod!$B$1:$AH$479,MATCH(F$2,Kraftvärmeprod!$B$1:$AG$1,0),FALSE)/1,0)-IFERROR(VLOOKUP($B250,'Slutlig allokering kvv'!$B$2:$AC$462,MATCH(F$3,'Slutlig allokering kvv'!$B$1:$AJ$1,0),FALSE)/1,0)</f>
        <v>0</v>
      </c>
      <c r="G250">
        <f>IFERROR(VLOOKUP($B250,Kraftvärmeprod!$B$1:$AH$479,MATCH(G$2,Kraftvärmeprod!$B$1:$AG$1,0),FALSE)/1,0)-IFERROR(VLOOKUP($B250,'Slutlig allokering kvv'!$B$2:$AC$462,MATCH(G$3,'Slutlig allokering kvv'!$B$1:$AJ$1,0),FALSE)/1,0)</f>
        <v>0</v>
      </c>
      <c r="H250">
        <f>IFERROR(VLOOKUP($B250,Kraftvärmeprod!$B$1:$AH$479,MATCH(H$2,Kraftvärmeprod!$B$1:$AG$1,0),FALSE)/1,0)-IFERROR(VLOOKUP($B250,'Slutlig allokering kvv'!$B$2:$AC$462,MATCH(H$3,'Slutlig allokering kvv'!$B$1:$AJ$1,0),FALSE)/1,0)</f>
        <v>0</v>
      </c>
      <c r="I250">
        <f>IFERROR(VLOOKUP($B250,Kraftvärmeprod!$B$1:$AH$479,MATCH(I$2,Kraftvärmeprod!$B$1:$AG$1,0),FALSE)/1,0)-IFERROR(VLOOKUP($B250,'Slutlig allokering kvv'!$B$2:$AC$462,MATCH(I$3,'Slutlig allokering kvv'!$B$1:$AJ$1,0),FALSE)/1,0)</f>
        <v>0</v>
      </c>
      <c r="J250">
        <f>IFERROR(VLOOKUP($B250,Kraftvärmeprod!$B$1:$AH$479,MATCH(J$2,Kraftvärmeprod!$B$1:$AG$1,0),FALSE)/1,0)-IFERROR(VLOOKUP($B250,'Slutlig allokering kvv'!$B$2:$AC$462,MATCH(J$3,'Slutlig allokering kvv'!$B$1:$AJ$1,0),FALSE)/1,0)</f>
        <v>0</v>
      </c>
      <c r="K250">
        <f>IFERROR(VLOOKUP($B250,Kraftvärmeprod!$B$1:$AH$479,MATCH(K$2,Kraftvärmeprod!$B$1:$AG$1,0),FALSE)/1,0)-IFERROR(VLOOKUP($B250,'Slutlig allokering kvv'!$B$2:$AC$462,MATCH(K$3,'Slutlig allokering kvv'!$B$1:$AJ$1,0),FALSE)/1,0)</f>
        <v>0</v>
      </c>
      <c r="L250">
        <f>IFERROR(VLOOKUP($B250,Kraftvärmeprod!$B$1:$AH$479,MATCH(L$2,Kraftvärmeprod!$B$1:$AG$1,0),FALSE)/1,0)-IFERROR(VLOOKUP($B250,'Slutlig allokering kvv'!$B$2:$AC$462,MATCH(L$3,'Slutlig allokering kvv'!$B$1:$AJ$1,0),FALSE)/1,0)</f>
        <v>0</v>
      </c>
      <c r="M250" s="40">
        <f>IFERROR(VLOOKUP($B250,Miljö!$B$1:$S$477,MATCH(M$2,Miljö!$B$1:$X$1,0),FALSE)/1,0)-IFERROR(VLOOKUP($B250,'Slutlig allokering kvv'!$B$2:$AC$462,MATCH(M$3,'Slutlig allokering kvv'!$B$1:$AJ$1,0),FALSE)/1,0)</f>
        <v>0</v>
      </c>
      <c r="N250">
        <f>IFERROR(VLOOKUP($B250,Kraftvärmeprod!$B$1:$AH$479,MATCH(N$2,Kraftvärmeprod!$B$1:$AG$1,0),FALSE)/1,0)-IFERROR(VLOOKUP($B250,'Slutlig allokering kvv'!$B$2:$AC$462,MATCH(N$3,'Slutlig allokering kvv'!$B$1:$AJ$1,0),FALSE)/1,0)</f>
        <v>0</v>
      </c>
      <c r="O250">
        <f>IFERROR(VLOOKUP($B250,Kraftvärmeprod!$B$1:$AH$479,MATCH(O$2,Kraftvärmeprod!$B$1:$AG$1,0),FALSE)/1,0)-IFERROR(VLOOKUP($B250,'Slutlig allokering kvv'!$B$2:$AC$462,MATCH(O$3,'Slutlig allokering kvv'!$B$1:$AJ$1,0),FALSE)/1,0)</f>
        <v>0</v>
      </c>
      <c r="P250">
        <f>IFERROR(VLOOKUP($B250,Kraftvärmeprod!$B$1:$AH$479,MATCH(P$2,Kraftvärmeprod!$B$1:$AG$1,0),FALSE)/1,0)-IFERROR(VLOOKUP($B250,'Slutlig allokering kvv'!$B$2:$AC$462,MATCH(P$3,'Slutlig allokering kvv'!$B$1:$AJ$1,0),FALSE)/1,0)</f>
        <v>0</v>
      </c>
      <c r="Q250">
        <f>IFERROR(VLOOKUP($B250,Kraftvärmeprod!$B$1:$AH$479,MATCH(Q$2,Kraftvärmeprod!$B$1:$AG$1,0),FALSE)/1,0)-IFERROR(VLOOKUP($B250,'Slutlig allokering kvv'!$B$2:$AC$462,MATCH(Q$3,'Slutlig allokering kvv'!$B$1:$AJ$1,0),FALSE)/1,0)</f>
        <v>0</v>
      </c>
      <c r="R250">
        <f>IFERROR(VLOOKUP($B250,Kraftvärmeprod!$B$1:$AH$479,MATCH(R$2,Kraftvärmeprod!$B$1:$AG$1,0),FALSE)/1,0)-IFERROR(VLOOKUP($B250,'Slutlig allokering kvv'!$B$2:$AC$462,MATCH(R$3,'Slutlig allokering kvv'!$B$1:$AJ$1,0),FALSE)/1,0)</f>
        <v>0</v>
      </c>
      <c r="S250">
        <f>IFERROR(VLOOKUP($B250,Kraftvärmeprod!$B$1:$AH$479,MATCH(S$2,Kraftvärmeprod!$B$1:$AG$1,0),FALSE)/1,0)-IFERROR(VLOOKUP($B250,'Slutlig allokering kvv'!$B$2:$AC$462,MATCH(S$3,'Slutlig allokering kvv'!$B$1:$AJ$1,0),FALSE)/1,0)</f>
        <v>0</v>
      </c>
      <c r="T250">
        <f>IFERROR(VLOOKUP($B250,Kraftvärmeprod!$B$1:$AH$479,MATCH(T$2,Kraftvärmeprod!$B$1:$AG$1,0),FALSE)/1,0)-IFERROR(VLOOKUP($B250,'Slutlig allokering kvv'!$B$2:$AC$462,MATCH(T$3,'Slutlig allokering kvv'!$B$1:$AJ$1,0),FALSE)/1,0)</f>
        <v>0</v>
      </c>
      <c r="U250">
        <f>IFERROR(VLOOKUP($B250,Kraftvärmeprod!$B$1:$AH$479,MATCH(U$2,Kraftvärmeprod!$B$1:$AG$1,0),FALSE)/1,0)-IFERROR(VLOOKUP($B250,'Slutlig allokering kvv'!$B$2:$AC$462,MATCH(U$3,'Slutlig allokering kvv'!$B$1:$AJ$1,0),FALSE)/1,0)</f>
        <v>0</v>
      </c>
      <c r="V250">
        <f>IFERROR(VLOOKUP($B250,Kraftvärmeprod!$B$1:$AH$479,MATCH(V$2,Kraftvärmeprod!$B$1:$AG$1,0),FALSE)/1,0)-IFERROR(VLOOKUP($B250,'Slutlig allokering kvv'!$B$2:$AC$462,MATCH(V$3,'Slutlig allokering kvv'!$B$1:$AJ$1,0),FALSE)/1,0)</f>
        <v>0</v>
      </c>
      <c r="W250">
        <f>IFERROR(VLOOKUP($B250,Kraftvärmeprod!$B$1:$AH$479,MATCH(W$2,Kraftvärmeprod!$B$1:$AG$1,0),FALSE)/1,0)-IFERROR(VLOOKUP($B250,'Slutlig allokering kvv'!$B$2:$AC$462,MATCH(W$3,'Slutlig allokering kvv'!$B$1:$AJ$1,0),FALSE)/1,0)</f>
        <v>0</v>
      </c>
      <c r="X250">
        <f>IFERROR(VLOOKUP($B250,Kraftvärmeprod!$B$1:$AH$479,MATCH(X$2,Kraftvärmeprod!$B$1:$AG$1,0),FALSE)/1,0)-IFERROR(VLOOKUP($B250,'Slutlig allokering kvv'!$B$2:$AC$462,MATCH(X$3,'Slutlig allokering kvv'!$B$1:$AJ$1,0),FALSE)/1,0)</f>
        <v>0</v>
      </c>
      <c r="Y250">
        <f>IFERROR(VLOOKUP($B250,Kraftvärmeprod!$B$1:$AH$479,MATCH(Y$2,Kraftvärmeprod!$B$1:$AG$1,0),FALSE)/1,0)-IFERROR(VLOOKUP($B250,'Slutlig allokering kvv'!$B$2:$AC$462,MATCH(Y$3,'Slutlig allokering kvv'!$B$1:$AJ$1,0),FALSE)/1,0)</f>
        <v>0</v>
      </c>
      <c r="Z250">
        <f>IFERROR(VLOOKUP($B250,Kraftvärmeprod!$B$1:$AH$479,MATCH(Z$2,Kraftvärmeprod!$B$1:$AG$1,0),FALSE)/1,0)-IFERROR(VLOOKUP($B250,'Slutlig allokering kvv'!$B$2:$AC$462,MATCH(Z$3,'Slutlig allokering kvv'!$B$1:$AJ$1,0),FALSE)/1,0)</f>
        <v>0</v>
      </c>
      <c r="AA250">
        <f>IFERROR(VLOOKUP($B250,Kraftvärmeprod!$B$1:$AH$479,MATCH(AA$2,Kraftvärmeprod!$B$1:$AG$1,0),FALSE)/1,0)-IFERROR(VLOOKUP($B250,'Slutlig allokering kvv'!$B$2:$AC$462,MATCH(AA$3,'Slutlig allokering kvv'!$B$1:$AJ$1,0),FALSE)/1,0)</f>
        <v>0</v>
      </c>
      <c r="AB250">
        <f>IFERROR(VLOOKUP($B250,Kraftvärmeprod!$B$1:$AH$479,MATCH(AB$2,Kraftvärmeprod!$B$1:$AG$1,0),FALSE)/1,0)-IFERROR(VLOOKUP($B250,'Slutlig allokering kvv'!$B$2:$AC$462,MATCH(AB$3,'Slutlig allokering kvv'!$B$1:$AJ$1,0),FALSE)/1,0)</f>
        <v>0</v>
      </c>
      <c r="AE250">
        <f t="shared" si="6"/>
        <v>0</v>
      </c>
      <c r="AG250">
        <f>IFERROR(VLOOKUP(B250,'Slutlig allokering kvv'!$B$2:$AJ$462,MATCH("Summa justerad allokerad tillförd energi (utan hjälpel och rökgaskondensering):",'Slutlig allokering kvv'!$B$1:$AK$1,0),FALSE)/1,"")</f>
        <v>0</v>
      </c>
      <c r="AI250" s="23" t="str">
        <f>IFERROR(1-VLOOKUP(B250,'Slutlig allokering kvv'!$B$2:$AJ$462,MATCH("Andel av bränsle i kvv som allokerats till värme, exklusive rökgaskondensering och hjälpel",'Slutlig allokering kvv'!$B$1:$AK$1,0),FALSE),"")</f>
        <v/>
      </c>
      <c r="AK250" s="23" t="str">
        <f t="shared" si="7"/>
        <v/>
      </c>
    </row>
    <row r="251" spans="1:37" x14ac:dyDescent="0.25">
      <c r="A251" s="2" t="s">
        <v>357</v>
      </c>
      <c r="B251" s="2" t="s">
        <v>360</v>
      </c>
      <c r="C251" s="2" t="str">
        <f>IFERROR(VLOOKUP($B251,Kraftvärmeprod!$B$1:$AH$479,MATCH(C$3,Kraftvärmeprod!$B$1:$AG$1,0),FALSE)/1,"")</f>
        <v/>
      </c>
      <c r="D251" s="2" t="str">
        <f>IFERROR(VLOOKUP($B251,Kraftvärmeprod!$B$1:$AH$479,MATCH(D$3,Kraftvärmeprod!$B$1:$AG$1,0),FALSE)/1,"")</f>
        <v/>
      </c>
      <c r="E251">
        <f>IFERROR(VLOOKUP($B251,Kraftvärmeprod!$B$1:$AH$479,MATCH(E$2,Kraftvärmeprod!$B$1:$AG$1,0),FALSE)/1,0)-IFERROR(VLOOKUP($B251,'Slutlig allokering kvv'!$B$2:$AC$462,MATCH(E$3,'Slutlig allokering kvv'!$B$1:$AJ$1,0),FALSE)/1,0)</f>
        <v>0</v>
      </c>
      <c r="F251">
        <f>IFERROR(VLOOKUP($B251,Kraftvärmeprod!$B$1:$AH$479,MATCH(F$2,Kraftvärmeprod!$B$1:$AG$1,0),FALSE)/1,0)-IFERROR(VLOOKUP($B251,'Slutlig allokering kvv'!$B$2:$AC$462,MATCH(F$3,'Slutlig allokering kvv'!$B$1:$AJ$1,0),FALSE)/1,0)</f>
        <v>0</v>
      </c>
      <c r="G251">
        <f>IFERROR(VLOOKUP($B251,Kraftvärmeprod!$B$1:$AH$479,MATCH(G$2,Kraftvärmeprod!$B$1:$AG$1,0),FALSE)/1,0)-IFERROR(VLOOKUP($B251,'Slutlig allokering kvv'!$B$2:$AC$462,MATCH(G$3,'Slutlig allokering kvv'!$B$1:$AJ$1,0),FALSE)/1,0)</f>
        <v>0</v>
      </c>
      <c r="H251">
        <f>IFERROR(VLOOKUP($B251,Kraftvärmeprod!$B$1:$AH$479,MATCH(H$2,Kraftvärmeprod!$B$1:$AG$1,0),FALSE)/1,0)-IFERROR(VLOOKUP($B251,'Slutlig allokering kvv'!$B$2:$AC$462,MATCH(H$3,'Slutlig allokering kvv'!$B$1:$AJ$1,0),FALSE)/1,0)</f>
        <v>0</v>
      </c>
      <c r="I251">
        <f>IFERROR(VLOOKUP($B251,Kraftvärmeprod!$B$1:$AH$479,MATCH(I$2,Kraftvärmeprod!$B$1:$AG$1,0),FALSE)/1,0)-IFERROR(VLOOKUP($B251,'Slutlig allokering kvv'!$B$2:$AC$462,MATCH(I$3,'Slutlig allokering kvv'!$B$1:$AJ$1,0),FALSE)/1,0)</f>
        <v>0</v>
      </c>
      <c r="J251">
        <f>IFERROR(VLOOKUP($B251,Kraftvärmeprod!$B$1:$AH$479,MATCH(J$2,Kraftvärmeprod!$B$1:$AG$1,0),FALSE)/1,0)-IFERROR(VLOOKUP($B251,'Slutlig allokering kvv'!$B$2:$AC$462,MATCH(J$3,'Slutlig allokering kvv'!$B$1:$AJ$1,0),FALSE)/1,0)</f>
        <v>0</v>
      </c>
      <c r="K251">
        <f>IFERROR(VLOOKUP($B251,Kraftvärmeprod!$B$1:$AH$479,MATCH(K$2,Kraftvärmeprod!$B$1:$AG$1,0),FALSE)/1,0)-IFERROR(VLOOKUP($B251,'Slutlig allokering kvv'!$B$2:$AC$462,MATCH(K$3,'Slutlig allokering kvv'!$B$1:$AJ$1,0),FALSE)/1,0)</f>
        <v>0</v>
      </c>
      <c r="L251">
        <f>IFERROR(VLOOKUP($B251,Kraftvärmeprod!$B$1:$AH$479,MATCH(L$2,Kraftvärmeprod!$B$1:$AG$1,0),FALSE)/1,0)-IFERROR(VLOOKUP($B251,'Slutlig allokering kvv'!$B$2:$AC$462,MATCH(L$3,'Slutlig allokering kvv'!$B$1:$AJ$1,0),FALSE)/1,0)</f>
        <v>0</v>
      </c>
      <c r="M251" s="40">
        <f>IFERROR(VLOOKUP($B251,Miljö!$B$1:$S$477,MATCH(M$2,Miljö!$B$1:$X$1,0),FALSE)/1,0)-IFERROR(VLOOKUP($B251,'Slutlig allokering kvv'!$B$2:$AC$462,MATCH(M$3,'Slutlig allokering kvv'!$B$1:$AJ$1,0),FALSE)/1,0)</f>
        <v>0</v>
      </c>
      <c r="N251">
        <f>IFERROR(VLOOKUP($B251,Kraftvärmeprod!$B$1:$AH$479,MATCH(N$2,Kraftvärmeprod!$B$1:$AG$1,0),FALSE)/1,0)-IFERROR(VLOOKUP($B251,'Slutlig allokering kvv'!$B$2:$AC$462,MATCH(N$3,'Slutlig allokering kvv'!$B$1:$AJ$1,0),FALSE)/1,0)</f>
        <v>0</v>
      </c>
      <c r="O251">
        <f>IFERROR(VLOOKUP($B251,Kraftvärmeprod!$B$1:$AH$479,MATCH(O$2,Kraftvärmeprod!$B$1:$AG$1,0),FALSE)/1,0)-IFERROR(VLOOKUP($B251,'Slutlig allokering kvv'!$B$2:$AC$462,MATCH(O$3,'Slutlig allokering kvv'!$B$1:$AJ$1,0),FALSE)/1,0)</f>
        <v>0</v>
      </c>
      <c r="P251">
        <f>IFERROR(VLOOKUP($B251,Kraftvärmeprod!$B$1:$AH$479,MATCH(P$2,Kraftvärmeprod!$B$1:$AG$1,0),FALSE)/1,0)-IFERROR(VLOOKUP($B251,'Slutlig allokering kvv'!$B$2:$AC$462,MATCH(P$3,'Slutlig allokering kvv'!$B$1:$AJ$1,0),FALSE)/1,0)</f>
        <v>0</v>
      </c>
      <c r="Q251">
        <f>IFERROR(VLOOKUP($B251,Kraftvärmeprod!$B$1:$AH$479,MATCH(Q$2,Kraftvärmeprod!$B$1:$AG$1,0),FALSE)/1,0)-IFERROR(VLOOKUP($B251,'Slutlig allokering kvv'!$B$2:$AC$462,MATCH(Q$3,'Slutlig allokering kvv'!$B$1:$AJ$1,0),FALSE)/1,0)</f>
        <v>0</v>
      </c>
      <c r="R251">
        <f>IFERROR(VLOOKUP($B251,Kraftvärmeprod!$B$1:$AH$479,MATCH(R$2,Kraftvärmeprod!$B$1:$AG$1,0),FALSE)/1,0)-IFERROR(VLOOKUP($B251,'Slutlig allokering kvv'!$B$2:$AC$462,MATCH(R$3,'Slutlig allokering kvv'!$B$1:$AJ$1,0),FALSE)/1,0)</f>
        <v>0</v>
      </c>
      <c r="S251">
        <f>IFERROR(VLOOKUP($B251,Kraftvärmeprod!$B$1:$AH$479,MATCH(S$2,Kraftvärmeprod!$B$1:$AG$1,0),FALSE)/1,0)-IFERROR(VLOOKUP($B251,'Slutlig allokering kvv'!$B$2:$AC$462,MATCH(S$3,'Slutlig allokering kvv'!$B$1:$AJ$1,0),FALSE)/1,0)</f>
        <v>0</v>
      </c>
      <c r="T251">
        <f>IFERROR(VLOOKUP($B251,Kraftvärmeprod!$B$1:$AH$479,MATCH(T$2,Kraftvärmeprod!$B$1:$AG$1,0),FALSE)/1,0)-IFERROR(VLOOKUP($B251,'Slutlig allokering kvv'!$B$2:$AC$462,MATCH(T$3,'Slutlig allokering kvv'!$B$1:$AJ$1,0),FALSE)/1,0)</f>
        <v>0</v>
      </c>
      <c r="U251">
        <f>IFERROR(VLOOKUP($B251,Kraftvärmeprod!$B$1:$AH$479,MATCH(U$2,Kraftvärmeprod!$B$1:$AG$1,0),FALSE)/1,0)-IFERROR(VLOOKUP($B251,'Slutlig allokering kvv'!$B$2:$AC$462,MATCH(U$3,'Slutlig allokering kvv'!$B$1:$AJ$1,0),FALSE)/1,0)</f>
        <v>0</v>
      </c>
      <c r="V251">
        <f>IFERROR(VLOOKUP($B251,Kraftvärmeprod!$B$1:$AH$479,MATCH(V$2,Kraftvärmeprod!$B$1:$AG$1,0),FALSE)/1,0)-IFERROR(VLOOKUP($B251,'Slutlig allokering kvv'!$B$2:$AC$462,MATCH(V$3,'Slutlig allokering kvv'!$B$1:$AJ$1,0),FALSE)/1,0)</f>
        <v>0</v>
      </c>
      <c r="W251">
        <f>IFERROR(VLOOKUP($B251,Kraftvärmeprod!$B$1:$AH$479,MATCH(W$2,Kraftvärmeprod!$B$1:$AG$1,0),FALSE)/1,0)-IFERROR(VLOOKUP($B251,'Slutlig allokering kvv'!$B$2:$AC$462,MATCH(W$3,'Slutlig allokering kvv'!$B$1:$AJ$1,0),FALSE)/1,0)</f>
        <v>0</v>
      </c>
      <c r="X251">
        <f>IFERROR(VLOOKUP($B251,Kraftvärmeprod!$B$1:$AH$479,MATCH(X$2,Kraftvärmeprod!$B$1:$AG$1,0),FALSE)/1,0)-IFERROR(VLOOKUP($B251,'Slutlig allokering kvv'!$B$2:$AC$462,MATCH(X$3,'Slutlig allokering kvv'!$B$1:$AJ$1,0),FALSE)/1,0)</f>
        <v>0</v>
      </c>
      <c r="Y251">
        <f>IFERROR(VLOOKUP($B251,Kraftvärmeprod!$B$1:$AH$479,MATCH(Y$2,Kraftvärmeprod!$B$1:$AG$1,0),FALSE)/1,0)-IFERROR(VLOOKUP($B251,'Slutlig allokering kvv'!$B$2:$AC$462,MATCH(Y$3,'Slutlig allokering kvv'!$B$1:$AJ$1,0),FALSE)/1,0)</f>
        <v>0</v>
      </c>
      <c r="Z251">
        <f>IFERROR(VLOOKUP($B251,Kraftvärmeprod!$B$1:$AH$479,MATCH(Z$2,Kraftvärmeprod!$B$1:$AG$1,0),FALSE)/1,0)-IFERROR(VLOOKUP($B251,'Slutlig allokering kvv'!$B$2:$AC$462,MATCH(Z$3,'Slutlig allokering kvv'!$B$1:$AJ$1,0),FALSE)/1,0)</f>
        <v>0</v>
      </c>
      <c r="AA251">
        <f>IFERROR(VLOOKUP($B251,Kraftvärmeprod!$B$1:$AH$479,MATCH(AA$2,Kraftvärmeprod!$B$1:$AG$1,0),FALSE)/1,0)-IFERROR(VLOOKUP($B251,'Slutlig allokering kvv'!$B$2:$AC$462,MATCH(AA$3,'Slutlig allokering kvv'!$B$1:$AJ$1,0),FALSE)/1,0)</f>
        <v>0</v>
      </c>
      <c r="AB251">
        <f>IFERROR(VLOOKUP($B251,Kraftvärmeprod!$B$1:$AH$479,MATCH(AB$2,Kraftvärmeprod!$B$1:$AG$1,0),FALSE)/1,0)-IFERROR(VLOOKUP($B251,'Slutlig allokering kvv'!$B$2:$AC$462,MATCH(AB$3,'Slutlig allokering kvv'!$B$1:$AJ$1,0),FALSE)/1,0)</f>
        <v>0</v>
      </c>
      <c r="AE251">
        <f t="shared" si="6"/>
        <v>0</v>
      </c>
      <c r="AG251">
        <f>IFERROR(VLOOKUP(B251,'Slutlig allokering kvv'!$B$2:$AJ$462,MATCH("Summa justerad allokerad tillförd energi (utan hjälpel och rökgaskondensering):",'Slutlig allokering kvv'!$B$1:$AK$1,0),FALSE)/1,"")</f>
        <v>0</v>
      </c>
      <c r="AI251" s="23" t="str">
        <f>IFERROR(1-VLOOKUP(B251,'Slutlig allokering kvv'!$B$2:$AJ$462,MATCH("Andel av bränsle i kvv som allokerats till värme, exklusive rökgaskondensering och hjälpel",'Slutlig allokering kvv'!$B$1:$AK$1,0),FALSE),"")</f>
        <v/>
      </c>
      <c r="AK251" s="23" t="str">
        <f t="shared" si="7"/>
        <v/>
      </c>
    </row>
    <row r="252" spans="1:37" x14ac:dyDescent="0.25">
      <c r="A252" s="2" t="s">
        <v>357</v>
      </c>
      <c r="B252" s="2" t="s">
        <v>361</v>
      </c>
      <c r="C252" s="2" t="str">
        <f>IFERROR(VLOOKUP($B252,Kraftvärmeprod!$B$1:$AH$479,MATCH(C$3,Kraftvärmeprod!$B$1:$AG$1,0),FALSE)/1,"")</f>
        <v/>
      </c>
      <c r="D252" s="2" t="str">
        <f>IFERROR(VLOOKUP($B252,Kraftvärmeprod!$B$1:$AH$479,MATCH(D$3,Kraftvärmeprod!$B$1:$AG$1,0),FALSE)/1,"")</f>
        <v/>
      </c>
      <c r="E252">
        <f>IFERROR(VLOOKUP($B252,Kraftvärmeprod!$B$1:$AH$479,MATCH(E$2,Kraftvärmeprod!$B$1:$AG$1,0),FALSE)/1,0)-IFERROR(VLOOKUP($B252,'Slutlig allokering kvv'!$B$2:$AC$462,MATCH(E$3,'Slutlig allokering kvv'!$B$1:$AJ$1,0),FALSE)/1,0)</f>
        <v>0</v>
      </c>
      <c r="F252">
        <f>IFERROR(VLOOKUP($B252,Kraftvärmeprod!$B$1:$AH$479,MATCH(F$2,Kraftvärmeprod!$B$1:$AG$1,0),FALSE)/1,0)-IFERROR(VLOOKUP($B252,'Slutlig allokering kvv'!$B$2:$AC$462,MATCH(F$3,'Slutlig allokering kvv'!$B$1:$AJ$1,0),FALSE)/1,0)</f>
        <v>0</v>
      </c>
      <c r="G252">
        <f>IFERROR(VLOOKUP($B252,Kraftvärmeprod!$B$1:$AH$479,MATCH(G$2,Kraftvärmeprod!$B$1:$AG$1,0),FALSE)/1,0)-IFERROR(VLOOKUP($B252,'Slutlig allokering kvv'!$B$2:$AC$462,MATCH(G$3,'Slutlig allokering kvv'!$B$1:$AJ$1,0),FALSE)/1,0)</f>
        <v>0</v>
      </c>
      <c r="H252">
        <f>IFERROR(VLOOKUP($B252,Kraftvärmeprod!$B$1:$AH$479,MATCH(H$2,Kraftvärmeprod!$B$1:$AG$1,0),FALSE)/1,0)-IFERROR(VLOOKUP($B252,'Slutlig allokering kvv'!$B$2:$AC$462,MATCH(H$3,'Slutlig allokering kvv'!$B$1:$AJ$1,0),FALSE)/1,0)</f>
        <v>0</v>
      </c>
      <c r="I252">
        <f>IFERROR(VLOOKUP($B252,Kraftvärmeprod!$B$1:$AH$479,MATCH(I$2,Kraftvärmeprod!$B$1:$AG$1,0),FALSE)/1,0)-IFERROR(VLOOKUP($B252,'Slutlig allokering kvv'!$B$2:$AC$462,MATCH(I$3,'Slutlig allokering kvv'!$B$1:$AJ$1,0),FALSE)/1,0)</f>
        <v>0</v>
      </c>
      <c r="J252">
        <f>IFERROR(VLOOKUP($B252,Kraftvärmeprod!$B$1:$AH$479,MATCH(J$2,Kraftvärmeprod!$B$1:$AG$1,0),FALSE)/1,0)-IFERROR(VLOOKUP($B252,'Slutlig allokering kvv'!$B$2:$AC$462,MATCH(J$3,'Slutlig allokering kvv'!$B$1:$AJ$1,0),FALSE)/1,0)</f>
        <v>0</v>
      </c>
      <c r="K252">
        <f>IFERROR(VLOOKUP($B252,Kraftvärmeprod!$B$1:$AH$479,MATCH(K$2,Kraftvärmeprod!$B$1:$AG$1,0),FALSE)/1,0)-IFERROR(VLOOKUP($B252,'Slutlig allokering kvv'!$B$2:$AC$462,MATCH(K$3,'Slutlig allokering kvv'!$B$1:$AJ$1,0),FALSE)/1,0)</f>
        <v>0</v>
      </c>
      <c r="L252">
        <f>IFERROR(VLOOKUP($B252,Kraftvärmeprod!$B$1:$AH$479,MATCH(L$2,Kraftvärmeprod!$B$1:$AG$1,0),FALSE)/1,0)-IFERROR(VLOOKUP($B252,'Slutlig allokering kvv'!$B$2:$AC$462,MATCH(L$3,'Slutlig allokering kvv'!$B$1:$AJ$1,0),FALSE)/1,0)</f>
        <v>0</v>
      </c>
      <c r="M252" s="40">
        <f>IFERROR(VLOOKUP($B252,Miljö!$B$1:$S$477,MATCH(M$2,Miljö!$B$1:$X$1,0),FALSE)/1,0)-IFERROR(VLOOKUP($B252,'Slutlig allokering kvv'!$B$2:$AC$462,MATCH(M$3,'Slutlig allokering kvv'!$B$1:$AJ$1,0),FALSE)/1,0)</f>
        <v>0</v>
      </c>
      <c r="N252">
        <f>IFERROR(VLOOKUP($B252,Kraftvärmeprod!$B$1:$AH$479,MATCH(N$2,Kraftvärmeprod!$B$1:$AG$1,0),FALSE)/1,0)-IFERROR(VLOOKUP($B252,'Slutlig allokering kvv'!$B$2:$AC$462,MATCH(N$3,'Slutlig allokering kvv'!$B$1:$AJ$1,0),FALSE)/1,0)</f>
        <v>0</v>
      </c>
      <c r="O252">
        <f>IFERROR(VLOOKUP($B252,Kraftvärmeprod!$B$1:$AH$479,MATCH(O$2,Kraftvärmeprod!$B$1:$AG$1,0),FALSE)/1,0)-IFERROR(VLOOKUP($B252,'Slutlig allokering kvv'!$B$2:$AC$462,MATCH(O$3,'Slutlig allokering kvv'!$B$1:$AJ$1,0),FALSE)/1,0)</f>
        <v>0</v>
      </c>
      <c r="P252">
        <f>IFERROR(VLOOKUP($B252,Kraftvärmeprod!$B$1:$AH$479,MATCH(P$2,Kraftvärmeprod!$B$1:$AG$1,0),FALSE)/1,0)-IFERROR(VLOOKUP($B252,'Slutlig allokering kvv'!$B$2:$AC$462,MATCH(P$3,'Slutlig allokering kvv'!$B$1:$AJ$1,0),FALSE)/1,0)</f>
        <v>0</v>
      </c>
      <c r="Q252">
        <f>IFERROR(VLOOKUP($B252,Kraftvärmeprod!$B$1:$AH$479,MATCH(Q$2,Kraftvärmeprod!$B$1:$AG$1,0),FALSE)/1,0)-IFERROR(VLOOKUP($B252,'Slutlig allokering kvv'!$B$2:$AC$462,MATCH(Q$3,'Slutlig allokering kvv'!$B$1:$AJ$1,0),FALSE)/1,0)</f>
        <v>0</v>
      </c>
      <c r="R252">
        <f>IFERROR(VLOOKUP($B252,Kraftvärmeprod!$B$1:$AH$479,MATCH(R$2,Kraftvärmeprod!$B$1:$AG$1,0),FALSE)/1,0)-IFERROR(VLOOKUP($B252,'Slutlig allokering kvv'!$B$2:$AC$462,MATCH(R$3,'Slutlig allokering kvv'!$B$1:$AJ$1,0),FALSE)/1,0)</f>
        <v>0</v>
      </c>
      <c r="S252">
        <f>IFERROR(VLOOKUP($B252,Kraftvärmeprod!$B$1:$AH$479,MATCH(S$2,Kraftvärmeprod!$B$1:$AG$1,0),FALSE)/1,0)-IFERROR(VLOOKUP($B252,'Slutlig allokering kvv'!$B$2:$AC$462,MATCH(S$3,'Slutlig allokering kvv'!$B$1:$AJ$1,0),FALSE)/1,0)</f>
        <v>0</v>
      </c>
      <c r="T252">
        <f>IFERROR(VLOOKUP($B252,Kraftvärmeprod!$B$1:$AH$479,MATCH(T$2,Kraftvärmeprod!$B$1:$AG$1,0),FALSE)/1,0)-IFERROR(VLOOKUP($B252,'Slutlig allokering kvv'!$B$2:$AC$462,MATCH(T$3,'Slutlig allokering kvv'!$B$1:$AJ$1,0),FALSE)/1,0)</f>
        <v>0</v>
      </c>
      <c r="U252">
        <f>IFERROR(VLOOKUP($B252,Kraftvärmeprod!$B$1:$AH$479,MATCH(U$2,Kraftvärmeprod!$B$1:$AG$1,0),FALSE)/1,0)-IFERROR(VLOOKUP($B252,'Slutlig allokering kvv'!$B$2:$AC$462,MATCH(U$3,'Slutlig allokering kvv'!$B$1:$AJ$1,0),FALSE)/1,0)</f>
        <v>0</v>
      </c>
      <c r="V252">
        <f>IFERROR(VLOOKUP($B252,Kraftvärmeprod!$B$1:$AH$479,MATCH(V$2,Kraftvärmeprod!$B$1:$AG$1,0),FALSE)/1,0)-IFERROR(VLOOKUP($B252,'Slutlig allokering kvv'!$B$2:$AC$462,MATCH(V$3,'Slutlig allokering kvv'!$B$1:$AJ$1,0),FALSE)/1,0)</f>
        <v>0</v>
      </c>
      <c r="W252">
        <f>IFERROR(VLOOKUP($B252,Kraftvärmeprod!$B$1:$AH$479,MATCH(W$2,Kraftvärmeprod!$B$1:$AG$1,0),FALSE)/1,0)-IFERROR(VLOOKUP($B252,'Slutlig allokering kvv'!$B$2:$AC$462,MATCH(W$3,'Slutlig allokering kvv'!$B$1:$AJ$1,0),FALSE)/1,0)</f>
        <v>0</v>
      </c>
      <c r="X252">
        <f>IFERROR(VLOOKUP($B252,Kraftvärmeprod!$B$1:$AH$479,MATCH(X$2,Kraftvärmeprod!$B$1:$AG$1,0),FALSE)/1,0)-IFERROR(VLOOKUP($B252,'Slutlig allokering kvv'!$B$2:$AC$462,MATCH(X$3,'Slutlig allokering kvv'!$B$1:$AJ$1,0),FALSE)/1,0)</f>
        <v>0</v>
      </c>
      <c r="Y252">
        <f>IFERROR(VLOOKUP($B252,Kraftvärmeprod!$B$1:$AH$479,MATCH(Y$2,Kraftvärmeprod!$B$1:$AG$1,0),FALSE)/1,0)-IFERROR(VLOOKUP($B252,'Slutlig allokering kvv'!$B$2:$AC$462,MATCH(Y$3,'Slutlig allokering kvv'!$B$1:$AJ$1,0),FALSE)/1,0)</f>
        <v>0</v>
      </c>
      <c r="Z252">
        <f>IFERROR(VLOOKUP($B252,Kraftvärmeprod!$B$1:$AH$479,MATCH(Z$2,Kraftvärmeprod!$B$1:$AG$1,0),FALSE)/1,0)-IFERROR(VLOOKUP($B252,'Slutlig allokering kvv'!$B$2:$AC$462,MATCH(Z$3,'Slutlig allokering kvv'!$B$1:$AJ$1,0),FALSE)/1,0)</f>
        <v>0</v>
      </c>
      <c r="AA252">
        <f>IFERROR(VLOOKUP($B252,Kraftvärmeprod!$B$1:$AH$479,MATCH(AA$2,Kraftvärmeprod!$B$1:$AG$1,0),FALSE)/1,0)-IFERROR(VLOOKUP($B252,'Slutlig allokering kvv'!$B$2:$AC$462,MATCH(AA$3,'Slutlig allokering kvv'!$B$1:$AJ$1,0),FALSE)/1,0)</f>
        <v>0</v>
      </c>
      <c r="AB252">
        <f>IFERROR(VLOOKUP($B252,Kraftvärmeprod!$B$1:$AH$479,MATCH(AB$2,Kraftvärmeprod!$B$1:$AG$1,0),FALSE)/1,0)-IFERROR(VLOOKUP($B252,'Slutlig allokering kvv'!$B$2:$AC$462,MATCH(AB$3,'Slutlig allokering kvv'!$B$1:$AJ$1,0),FALSE)/1,0)</f>
        <v>0</v>
      </c>
      <c r="AE252">
        <f t="shared" si="6"/>
        <v>0</v>
      </c>
      <c r="AG252">
        <f>IFERROR(VLOOKUP(B252,'Slutlig allokering kvv'!$B$2:$AJ$462,MATCH("Summa justerad allokerad tillförd energi (utan hjälpel och rökgaskondensering):",'Slutlig allokering kvv'!$B$1:$AK$1,0),FALSE)/1,"")</f>
        <v>0</v>
      </c>
      <c r="AI252" s="23" t="str">
        <f>IFERROR(1-VLOOKUP(B252,'Slutlig allokering kvv'!$B$2:$AJ$462,MATCH("Andel av bränsle i kvv som allokerats till värme, exklusive rökgaskondensering och hjälpel",'Slutlig allokering kvv'!$B$1:$AK$1,0),FALSE),"")</f>
        <v/>
      </c>
      <c r="AK252" s="23" t="str">
        <f t="shared" si="7"/>
        <v/>
      </c>
    </row>
    <row r="253" spans="1:37" x14ac:dyDescent="0.25">
      <c r="A253" s="2" t="s">
        <v>357</v>
      </c>
      <c r="B253" s="2" t="s">
        <v>362</v>
      </c>
      <c r="C253" s="2" t="str">
        <f>IFERROR(VLOOKUP($B253,Kraftvärmeprod!$B$1:$AH$479,MATCH(C$3,Kraftvärmeprod!$B$1:$AG$1,0),FALSE)/1,"")</f>
        <v/>
      </c>
      <c r="D253" s="2" t="str">
        <f>IFERROR(VLOOKUP($B253,Kraftvärmeprod!$B$1:$AH$479,MATCH(D$3,Kraftvärmeprod!$B$1:$AG$1,0),FALSE)/1,"")</f>
        <v/>
      </c>
      <c r="E253">
        <f>IFERROR(VLOOKUP($B253,Kraftvärmeprod!$B$1:$AH$479,MATCH(E$2,Kraftvärmeprod!$B$1:$AG$1,0),FALSE)/1,0)-IFERROR(VLOOKUP($B253,'Slutlig allokering kvv'!$B$2:$AC$462,MATCH(E$3,'Slutlig allokering kvv'!$B$1:$AJ$1,0),FALSE)/1,0)</f>
        <v>0</v>
      </c>
      <c r="F253">
        <f>IFERROR(VLOOKUP($B253,Kraftvärmeprod!$B$1:$AH$479,MATCH(F$2,Kraftvärmeprod!$B$1:$AG$1,0),FALSE)/1,0)-IFERROR(VLOOKUP($B253,'Slutlig allokering kvv'!$B$2:$AC$462,MATCH(F$3,'Slutlig allokering kvv'!$B$1:$AJ$1,0),FALSE)/1,0)</f>
        <v>0</v>
      </c>
      <c r="G253">
        <f>IFERROR(VLOOKUP($B253,Kraftvärmeprod!$B$1:$AH$479,MATCH(G$2,Kraftvärmeprod!$B$1:$AG$1,0),FALSE)/1,0)-IFERROR(VLOOKUP($B253,'Slutlig allokering kvv'!$B$2:$AC$462,MATCH(G$3,'Slutlig allokering kvv'!$B$1:$AJ$1,0),FALSE)/1,0)</f>
        <v>0</v>
      </c>
      <c r="H253">
        <f>IFERROR(VLOOKUP($B253,Kraftvärmeprod!$B$1:$AH$479,MATCH(H$2,Kraftvärmeprod!$B$1:$AG$1,0),FALSE)/1,0)-IFERROR(VLOOKUP($B253,'Slutlig allokering kvv'!$B$2:$AC$462,MATCH(H$3,'Slutlig allokering kvv'!$B$1:$AJ$1,0),FALSE)/1,0)</f>
        <v>0</v>
      </c>
      <c r="I253">
        <f>IFERROR(VLOOKUP($B253,Kraftvärmeprod!$B$1:$AH$479,MATCH(I$2,Kraftvärmeprod!$B$1:$AG$1,0),FALSE)/1,0)-IFERROR(VLOOKUP($B253,'Slutlig allokering kvv'!$B$2:$AC$462,MATCH(I$3,'Slutlig allokering kvv'!$B$1:$AJ$1,0),FALSE)/1,0)</f>
        <v>0</v>
      </c>
      <c r="J253">
        <f>IFERROR(VLOOKUP($B253,Kraftvärmeprod!$B$1:$AH$479,MATCH(J$2,Kraftvärmeprod!$B$1:$AG$1,0),FALSE)/1,0)-IFERROR(VLOOKUP($B253,'Slutlig allokering kvv'!$B$2:$AC$462,MATCH(J$3,'Slutlig allokering kvv'!$B$1:$AJ$1,0),FALSE)/1,0)</f>
        <v>0</v>
      </c>
      <c r="K253">
        <f>IFERROR(VLOOKUP($B253,Kraftvärmeprod!$B$1:$AH$479,MATCH(K$2,Kraftvärmeprod!$B$1:$AG$1,0),FALSE)/1,0)-IFERROR(VLOOKUP($B253,'Slutlig allokering kvv'!$B$2:$AC$462,MATCH(K$3,'Slutlig allokering kvv'!$B$1:$AJ$1,0),FALSE)/1,0)</f>
        <v>0</v>
      </c>
      <c r="L253">
        <f>IFERROR(VLOOKUP($B253,Kraftvärmeprod!$B$1:$AH$479,MATCH(L$2,Kraftvärmeprod!$B$1:$AG$1,0),FALSE)/1,0)-IFERROR(VLOOKUP($B253,'Slutlig allokering kvv'!$B$2:$AC$462,MATCH(L$3,'Slutlig allokering kvv'!$B$1:$AJ$1,0),FALSE)/1,0)</f>
        <v>0</v>
      </c>
      <c r="M253" s="40">
        <f>IFERROR(VLOOKUP($B253,Miljö!$B$1:$S$477,MATCH(M$2,Miljö!$B$1:$X$1,0),FALSE)/1,0)-IFERROR(VLOOKUP($B253,'Slutlig allokering kvv'!$B$2:$AC$462,MATCH(M$3,'Slutlig allokering kvv'!$B$1:$AJ$1,0),FALSE)/1,0)</f>
        <v>0</v>
      </c>
      <c r="N253">
        <f>IFERROR(VLOOKUP($B253,Kraftvärmeprod!$B$1:$AH$479,MATCH(N$2,Kraftvärmeprod!$B$1:$AG$1,0),FALSE)/1,0)-IFERROR(VLOOKUP($B253,'Slutlig allokering kvv'!$B$2:$AC$462,MATCH(N$3,'Slutlig allokering kvv'!$B$1:$AJ$1,0),FALSE)/1,0)</f>
        <v>0</v>
      </c>
      <c r="O253">
        <f>IFERROR(VLOOKUP($B253,Kraftvärmeprod!$B$1:$AH$479,MATCH(O$2,Kraftvärmeprod!$B$1:$AG$1,0),FALSE)/1,0)-IFERROR(VLOOKUP($B253,'Slutlig allokering kvv'!$B$2:$AC$462,MATCH(O$3,'Slutlig allokering kvv'!$B$1:$AJ$1,0),FALSE)/1,0)</f>
        <v>0</v>
      </c>
      <c r="P253">
        <f>IFERROR(VLOOKUP($B253,Kraftvärmeprod!$B$1:$AH$479,MATCH(P$2,Kraftvärmeprod!$B$1:$AG$1,0),FALSE)/1,0)-IFERROR(VLOOKUP($B253,'Slutlig allokering kvv'!$B$2:$AC$462,MATCH(P$3,'Slutlig allokering kvv'!$B$1:$AJ$1,0),FALSE)/1,0)</f>
        <v>0</v>
      </c>
      <c r="Q253">
        <f>IFERROR(VLOOKUP($B253,Kraftvärmeprod!$B$1:$AH$479,MATCH(Q$2,Kraftvärmeprod!$B$1:$AG$1,0),FALSE)/1,0)-IFERROR(VLOOKUP($B253,'Slutlig allokering kvv'!$B$2:$AC$462,MATCH(Q$3,'Slutlig allokering kvv'!$B$1:$AJ$1,0),FALSE)/1,0)</f>
        <v>0</v>
      </c>
      <c r="R253">
        <f>IFERROR(VLOOKUP($B253,Kraftvärmeprod!$B$1:$AH$479,MATCH(R$2,Kraftvärmeprod!$B$1:$AG$1,0),FALSE)/1,0)-IFERROR(VLOOKUP($B253,'Slutlig allokering kvv'!$B$2:$AC$462,MATCH(R$3,'Slutlig allokering kvv'!$B$1:$AJ$1,0),FALSE)/1,0)</f>
        <v>0</v>
      </c>
      <c r="S253">
        <f>IFERROR(VLOOKUP($B253,Kraftvärmeprod!$B$1:$AH$479,MATCH(S$2,Kraftvärmeprod!$B$1:$AG$1,0),FALSE)/1,0)-IFERROR(VLOOKUP($B253,'Slutlig allokering kvv'!$B$2:$AC$462,MATCH(S$3,'Slutlig allokering kvv'!$B$1:$AJ$1,0),FALSE)/1,0)</f>
        <v>0</v>
      </c>
      <c r="T253">
        <f>IFERROR(VLOOKUP($B253,Kraftvärmeprod!$B$1:$AH$479,MATCH(T$2,Kraftvärmeprod!$B$1:$AG$1,0),FALSE)/1,0)-IFERROR(VLOOKUP($B253,'Slutlig allokering kvv'!$B$2:$AC$462,MATCH(T$3,'Slutlig allokering kvv'!$B$1:$AJ$1,0),FALSE)/1,0)</f>
        <v>0</v>
      </c>
      <c r="U253">
        <f>IFERROR(VLOOKUP($B253,Kraftvärmeprod!$B$1:$AH$479,MATCH(U$2,Kraftvärmeprod!$B$1:$AG$1,0),FALSE)/1,0)-IFERROR(VLOOKUP($B253,'Slutlig allokering kvv'!$B$2:$AC$462,MATCH(U$3,'Slutlig allokering kvv'!$B$1:$AJ$1,0),FALSE)/1,0)</f>
        <v>0</v>
      </c>
      <c r="V253">
        <f>IFERROR(VLOOKUP($B253,Kraftvärmeprod!$B$1:$AH$479,MATCH(V$2,Kraftvärmeprod!$B$1:$AG$1,0),FALSE)/1,0)-IFERROR(VLOOKUP($B253,'Slutlig allokering kvv'!$B$2:$AC$462,MATCH(V$3,'Slutlig allokering kvv'!$B$1:$AJ$1,0),FALSE)/1,0)</f>
        <v>0</v>
      </c>
      <c r="W253">
        <f>IFERROR(VLOOKUP($B253,Kraftvärmeprod!$B$1:$AH$479,MATCH(W$2,Kraftvärmeprod!$B$1:$AG$1,0),FALSE)/1,0)-IFERROR(VLOOKUP($B253,'Slutlig allokering kvv'!$B$2:$AC$462,MATCH(W$3,'Slutlig allokering kvv'!$B$1:$AJ$1,0),FALSE)/1,0)</f>
        <v>0</v>
      </c>
      <c r="X253">
        <f>IFERROR(VLOOKUP($B253,Kraftvärmeprod!$B$1:$AH$479,MATCH(X$2,Kraftvärmeprod!$B$1:$AG$1,0),FALSE)/1,0)-IFERROR(VLOOKUP($B253,'Slutlig allokering kvv'!$B$2:$AC$462,MATCH(X$3,'Slutlig allokering kvv'!$B$1:$AJ$1,0),FALSE)/1,0)</f>
        <v>0</v>
      </c>
      <c r="Y253">
        <f>IFERROR(VLOOKUP($B253,Kraftvärmeprod!$B$1:$AH$479,MATCH(Y$2,Kraftvärmeprod!$B$1:$AG$1,0),FALSE)/1,0)-IFERROR(VLOOKUP($B253,'Slutlig allokering kvv'!$B$2:$AC$462,MATCH(Y$3,'Slutlig allokering kvv'!$B$1:$AJ$1,0),FALSE)/1,0)</f>
        <v>0</v>
      </c>
      <c r="Z253">
        <f>IFERROR(VLOOKUP($B253,Kraftvärmeprod!$B$1:$AH$479,MATCH(Z$2,Kraftvärmeprod!$B$1:$AG$1,0),FALSE)/1,0)-IFERROR(VLOOKUP($B253,'Slutlig allokering kvv'!$B$2:$AC$462,MATCH(Z$3,'Slutlig allokering kvv'!$B$1:$AJ$1,0),FALSE)/1,0)</f>
        <v>0</v>
      </c>
      <c r="AA253">
        <f>IFERROR(VLOOKUP($B253,Kraftvärmeprod!$B$1:$AH$479,MATCH(AA$2,Kraftvärmeprod!$B$1:$AG$1,0),FALSE)/1,0)-IFERROR(VLOOKUP($B253,'Slutlig allokering kvv'!$B$2:$AC$462,MATCH(AA$3,'Slutlig allokering kvv'!$B$1:$AJ$1,0),FALSE)/1,0)</f>
        <v>0</v>
      </c>
      <c r="AB253">
        <f>IFERROR(VLOOKUP($B253,Kraftvärmeprod!$B$1:$AH$479,MATCH(AB$2,Kraftvärmeprod!$B$1:$AG$1,0),FALSE)/1,0)-IFERROR(VLOOKUP($B253,'Slutlig allokering kvv'!$B$2:$AC$462,MATCH(AB$3,'Slutlig allokering kvv'!$B$1:$AJ$1,0),FALSE)/1,0)</f>
        <v>0</v>
      </c>
      <c r="AE253">
        <f t="shared" si="6"/>
        <v>0</v>
      </c>
      <c r="AG253">
        <f>IFERROR(VLOOKUP(B253,'Slutlig allokering kvv'!$B$2:$AJ$462,MATCH("Summa justerad allokerad tillförd energi (utan hjälpel och rökgaskondensering):",'Slutlig allokering kvv'!$B$1:$AK$1,0),FALSE)/1,"")</f>
        <v>0</v>
      </c>
      <c r="AI253" s="23" t="str">
        <f>IFERROR(1-VLOOKUP(B253,'Slutlig allokering kvv'!$B$2:$AJ$462,MATCH("Andel av bränsle i kvv som allokerats till värme, exklusive rökgaskondensering och hjälpel",'Slutlig allokering kvv'!$B$1:$AK$1,0),FALSE),"")</f>
        <v/>
      </c>
      <c r="AK253" s="23" t="str">
        <f t="shared" si="7"/>
        <v/>
      </c>
    </row>
    <row r="254" spans="1:37" x14ac:dyDescent="0.25">
      <c r="A254" s="2" t="s">
        <v>357</v>
      </c>
      <c r="B254" s="2" t="s">
        <v>363</v>
      </c>
      <c r="C254" s="2" t="str">
        <f>IFERROR(VLOOKUP($B254,Kraftvärmeprod!$B$1:$AH$479,MATCH(C$3,Kraftvärmeprod!$B$1:$AG$1,0),FALSE)/1,"")</f>
        <v/>
      </c>
      <c r="D254" s="2" t="str">
        <f>IFERROR(VLOOKUP($B254,Kraftvärmeprod!$B$1:$AH$479,MATCH(D$3,Kraftvärmeprod!$B$1:$AG$1,0),FALSE)/1,"")</f>
        <v/>
      </c>
      <c r="E254">
        <f>IFERROR(VLOOKUP($B254,Kraftvärmeprod!$B$1:$AH$479,MATCH(E$2,Kraftvärmeprod!$B$1:$AG$1,0),FALSE)/1,0)-IFERROR(VLOOKUP($B254,'Slutlig allokering kvv'!$B$2:$AC$462,MATCH(E$3,'Slutlig allokering kvv'!$B$1:$AJ$1,0),FALSE)/1,0)</f>
        <v>0</v>
      </c>
      <c r="F254">
        <f>IFERROR(VLOOKUP($B254,Kraftvärmeprod!$B$1:$AH$479,MATCH(F$2,Kraftvärmeprod!$B$1:$AG$1,0),FALSE)/1,0)-IFERROR(VLOOKUP($B254,'Slutlig allokering kvv'!$B$2:$AC$462,MATCH(F$3,'Slutlig allokering kvv'!$B$1:$AJ$1,0),FALSE)/1,0)</f>
        <v>0</v>
      </c>
      <c r="G254">
        <f>IFERROR(VLOOKUP($B254,Kraftvärmeprod!$B$1:$AH$479,MATCH(G$2,Kraftvärmeprod!$B$1:$AG$1,0),FALSE)/1,0)-IFERROR(VLOOKUP($B254,'Slutlig allokering kvv'!$B$2:$AC$462,MATCH(G$3,'Slutlig allokering kvv'!$B$1:$AJ$1,0),FALSE)/1,0)</f>
        <v>0</v>
      </c>
      <c r="H254">
        <f>IFERROR(VLOOKUP($B254,Kraftvärmeprod!$B$1:$AH$479,MATCH(H$2,Kraftvärmeprod!$B$1:$AG$1,0),FALSE)/1,0)-IFERROR(VLOOKUP($B254,'Slutlig allokering kvv'!$B$2:$AC$462,MATCH(H$3,'Slutlig allokering kvv'!$B$1:$AJ$1,0),FALSE)/1,0)</f>
        <v>0</v>
      </c>
      <c r="I254">
        <f>IFERROR(VLOOKUP($B254,Kraftvärmeprod!$B$1:$AH$479,MATCH(I$2,Kraftvärmeprod!$B$1:$AG$1,0),FALSE)/1,0)-IFERROR(VLOOKUP($B254,'Slutlig allokering kvv'!$B$2:$AC$462,MATCH(I$3,'Slutlig allokering kvv'!$B$1:$AJ$1,0),FALSE)/1,0)</f>
        <v>0</v>
      </c>
      <c r="J254">
        <f>IFERROR(VLOOKUP($B254,Kraftvärmeprod!$B$1:$AH$479,MATCH(J$2,Kraftvärmeprod!$B$1:$AG$1,0),FALSE)/1,0)-IFERROR(VLOOKUP($B254,'Slutlig allokering kvv'!$B$2:$AC$462,MATCH(J$3,'Slutlig allokering kvv'!$B$1:$AJ$1,0),FALSE)/1,0)</f>
        <v>0</v>
      </c>
      <c r="K254">
        <f>IFERROR(VLOOKUP($B254,Kraftvärmeprod!$B$1:$AH$479,MATCH(K$2,Kraftvärmeprod!$B$1:$AG$1,0),FALSE)/1,0)-IFERROR(VLOOKUP($B254,'Slutlig allokering kvv'!$B$2:$AC$462,MATCH(K$3,'Slutlig allokering kvv'!$B$1:$AJ$1,0),FALSE)/1,0)</f>
        <v>0</v>
      </c>
      <c r="L254">
        <f>IFERROR(VLOOKUP($B254,Kraftvärmeprod!$B$1:$AH$479,MATCH(L$2,Kraftvärmeprod!$B$1:$AG$1,0),FALSE)/1,0)-IFERROR(VLOOKUP($B254,'Slutlig allokering kvv'!$B$2:$AC$462,MATCH(L$3,'Slutlig allokering kvv'!$B$1:$AJ$1,0),FALSE)/1,0)</f>
        <v>0</v>
      </c>
      <c r="M254" s="40">
        <f>IFERROR(VLOOKUP($B254,Miljö!$B$1:$S$477,MATCH(M$2,Miljö!$B$1:$X$1,0),FALSE)/1,0)-IFERROR(VLOOKUP($B254,'Slutlig allokering kvv'!$B$2:$AC$462,MATCH(M$3,'Slutlig allokering kvv'!$B$1:$AJ$1,0),FALSE)/1,0)</f>
        <v>0</v>
      </c>
      <c r="N254">
        <f>IFERROR(VLOOKUP($B254,Kraftvärmeprod!$B$1:$AH$479,MATCH(N$2,Kraftvärmeprod!$B$1:$AG$1,0),FALSE)/1,0)-IFERROR(VLOOKUP($B254,'Slutlig allokering kvv'!$B$2:$AC$462,MATCH(N$3,'Slutlig allokering kvv'!$B$1:$AJ$1,0),FALSE)/1,0)</f>
        <v>0</v>
      </c>
      <c r="O254">
        <f>IFERROR(VLOOKUP($B254,Kraftvärmeprod!$B$1:$AH$479,MATCH(O$2,Kraftvärmeprod!$B$1:$AG$1,0),FALSE)/1,0)-IFERROR(VLOOKUP($B254,'Slutlig allokering kvv'!$B$2:$AC$462,MATCH(O$3,'Slutlig allokering kvv'!$B$1:$AJ$1,0),FALSE)/1,0)</f>
        <v>0</v>
      </c>
      <c r="P254">
        <f>IFERROR(VLOOKUP($B254,Kraftvärmeprod!$B$1:$AH$479,MATCH(P$2,Kraftvärmeprod!$B$1:$AG$1,0),FALSE)/1,0)-IFERROR(VLOOKUP($B254,'Slutlig allokering kvv'!$B$2:$AC$462,MATCH(P$3,'Slutlig allokering kvv'!$B$1:$AJ$1,0),FALSE)/1,0)</f>
        <v>0</v>
      </c>
      <c r="Q254">
        <f>IFERROR(VLOOKUP($B254,Kraftvärmeprod!$B$1:$AH$479,MATCH(Q$2,Kraftvärmeprod!$B$1:$AG$1,0),FALSE)/1,0)-IFERROR(VLOOKUP($B254,'Slutlig allokering kvv'!$B$2:$AC$462,MATCH(Q$3,'Slutlig allokering kvv'!$B$1:$AJ$1,0),FALSE)/1,0)</f>
        <v>0</v>
      </c>
      <c r="R254">
        <f>IFERROR(VLOOKUP($B254,Kraftvärmeprod!$B$1:$AH$479,MATCH(R$2,Kraftvärmeprod!$B$1:$AG$1,0),FALSE)/1,0)-IFERROR(VLOOKUP($B254,'Slutlig allokering kvv'!$B$2:$AC$462,MATCH(R$3,'Slutlig allokering kvv'!$B$1:$AJ$1,0),FALSE)/1,0)</f>
        <v>0</v>
      </c>
      <c r="S254">
        <f>IFERROR(VLOOKUP($B254,Kraftvärmeprod!$B$1:$AH$479,MATCH(S$2,Kraftvärmeprod!$B$1:$AG$1,0),FALSE)/1,0)-IFERROR(VLOOKUP($B254,'Slutlig allokering kvv'!$B$2:$AC$462,MATCH(S$3,'Slutlig allokering kvv'!$B$1:$AJ$1,0),FALSE)/1,0)</f>
        <v>0</v>
      </c>
      <c r="T254">
        <f>IFERROR(VLOOKUP($B254,Kraftvärmeprod!$B$1:$AH$479,MATCH(T$2,Kraftvärmeprod!$B$1:$AG$1,0),FALSE)/1,0)-IFERROR(VLOOKUP($B254,'Slutlig allokering kvv'!$B$2:$AC$462,MATCH(T$3,'Slutlig allokering kvv'!$B$1:$AJ$1,0),FALSE)/1,0)</f>
        <v>0</v>
      </c>
      <c r="U254">
        <f>IFERROR(VLOOKUP($B254,Kraftvärmeprod!$B$1:$AH$479,MATCH(U$2,Kraftvärmeprod!$B$1:$AG$1,0),FALSE)/1,0)-IFERROR(VLOOKUP($B254,'Slutlig allokering kvv'!$B$2:$AC$462,MATCH(U$3,'Slutlig allokering kvv'!$B$1:$AJ$1,0),FALSE)/1,0)</f>
        <v>0</v>
      </c>
      <c r="V254">
        <f>IFERROR(VLOOKUP($B254,Kraftvärmeprod!$B$1:$AH$479,MATCH(V$2,Kraftvärmeprod!$B$1:$AG$1,0),FALSE)/1,0)-IFERROR(VLOOKUP($B254,'Slutlig allokering kvv'!$B$2:$AC$462,MATCH(V$3,'Slutlig allokering kvv'!$B$1:$AJ$1,0),FALSE)/1,0)</f>
        <v>0</v>
      </c>
      <c r="W254">
        <f>IFERROR(VLOOKUP($B254,Kraftvärmeprod!$B$1:$AH$479,MATCH(W$2,Kraftvärmeprod!$B$1:$AG$1,0),FALSE)/1,0)-IFERROR(VLOOKUP($B254,'Slutlig allokering kvv'!$B$2:$AC$462,MATCH(W$3,'Slutlig allokering kvv'!$B$1:$AJ$1,0),FALSE)/1,0)</f>
        <v>0</v>
      </c>
      <c r="X254">
        <f>IFERROR(VLOOKUP($B254,Kraftvärmeprod!$B$1:$AH$479,MATCH(X$2,Kraftvärmeprod!$B$1:$AG$1,0),FALSE)/1,0)-IFERROR(VLOOKUP($B254,'Slutlig allokering kvv'!$B$2:$AC$462,MATCH(X$3,'Slutlig allokering kvv'!$B$1:$AJ$1,0),FALSE)/1,0)</f>
        <v>0</v>
      </c>
      <c r="Y254">
        <f>IFERROR(VLOOKUP($B254,Kraftvärmeprod!$B$1:$AH$479,MATCH(Y$2,Kraftvärmeprod!$B$1:$AG$1,0),FALSE)/1,0)-IFERROR(VLOOKUP($B254,'Slutlig allokering kvv'!$B$2:$AC$462,MATCH(Y$3,'Slutlig allokering kvv'!$B$1:$AJ$1,0),FALSE)/1,0)</f>
        <v>0</v>
      </c>
      <c r="Z254">
        <f>IFERROR(VLOOKUP($B254,Kraftvärmeprod!$B$1:$AH$479,MATCH(Z$2,Kraftvärmeprod!$B$1:$AG$1,0),FALSE)/1,0)-IFERROR(VLOOKUP($B254,'Slutlig allokering kvv'!$B$2:$AC$462,MATCH(Z$3,'Slutlig allokering kvv'!$B$1:$AJ$1,0),FALSE)/1,0)</f>
        <v>0</v>
      </c>
      <c r="AA254">
        <f>IFERROR(VLOOKUP($B254,Kraftvärmeprod!$B$1:$AH$479,MATCH(AA$2,Kraftvärmeprod!$B$1:$AG$1,0),FALSE)/1,0)-IFERROR(VLOOKUP($B254,'Slutlig allokering kvv'!$B$2:$AC$462,MATCH(AA$3,'Slutlig allokering kvv'!$B$1:$AJ$1,0),FALSE)/1,0)</f>
        <v>0</v>
      </c>
      <c r="AB254">
        <f>IFERROR(VLOOKUP($B254,Kraftvärmeprod!$B$1:$AH$479,MATCH(AB$2,Kraftvärmeprod!$B$1:$AG$1,0),FALSE)/1,0)-IFERROR(VLOOKUP($B254,'Slutlig allokering kvv'!$B$2:$AC$462,MATCH(AB$3,'Slutlig allokering kvv'!$B$1:$AJ$1,0),FALSE)/1,0)</f>
        <v>0</v>
      </c>
      <c r="AE254">
        <f t="shared" si="6"/>
        <v>0</v>
      </c>
      <c r="AG254">
        <f>IFERROR(VLOOKUP(B254,'Slutlig allokering kvv'!$B$2:$AJ$462,MATCH("Summa justerad allokerad tillförd energi (utan hjälpel och rökgaskondensering):",'Slutlig allokering kvv'!$B$1:$AK$1,0),FALSE)/1,"")</f>
        <v>0</v>
      </c>
      <c r="AI254" s="23" t="str">
        <f>IFERROR(1-VLOOKUP(B254,'Slutlig allokering kvv'!$B$2:$AJ$462,MATCH("Andel av bränsle i kvv som allokerats till värme, exklusive rökgaskondensering och hjälpel",'Slutlig allokering kvv'!$B$1:$AK$1,0),FALSE),"")</f>
        <v/>
      </c>
      <c r="AK254" s="23" t="str">
        <f t="shared" si="7"/>
        <v/>
      </c>
    </row>
    <row r="255" spans="1:37" x14ac:dyDescent="0.25">
      <c r="A255" s="2" t="s">
        <v>357</v>
      </c>
      <c r="B255" s="2" t="s">
        <v>364</v>
      </c>
      <c r="C255" s="2" t="str">
        <f>IFERROR(VLOOKUP($B255,Kraftvärmeprod!$B$1:$AH$479,MATCH(C$3,Kraftvärmeprod!$B$1:$AG$1,0),FALSE)/1,"")</f>
        <v/>
      </c>
      <c r="D255" s="2" t="str">
        <f>IFERROR(VLOOKUP($B255,Kraftvärmeprod!$B$1:$AH$479,MATCH(D$3,Kraftvärmeprod!$B$1:$AG$1,0),FALSE)/1,"")</f>
        <v/>
      </c>
      <c r="E255">
        <f>IFERROR(VLOOKUP($B255,Kraftvärmeprod!$B$1:$AH$479,MATCH(E$2,Kraftvärmeprod!$B$1:$AG$1,0),FALSE)/1,0)-IFERROR(VLOOKUP($B255,'Slutlig allokering kvv'!$B$2:$AC$462,MATCH(E$3,'Slutlig allokering kvv'!$B$1:$AJ$1,0),FALSE)/1,0)</f>
        <v>0</v>
      </c>
      <c r="F255">
        <f>IFERROR(VLOOKUP($B255,Kraftvärmeprod!$B$1:$AH$479,MATCH(F$2,Kraftvärmeprod!$B$1:$AG$1,0),FALSE)/1,0)-IFERROR(VLOOKUP($B255,'Slutlig allokering kvv'!$B$2:$AC$462,MATCH(F$3,'Slutlig allokering kvv'!$B$1:$AJ$1,0),FALSE)/1,0)</f>
        <v>0</v>
      </c>
      <c r="G255">
        <f>IFERROR(VLOOKUP($B255,Kraftvärmeprod!$B$1:$AH$479,MATCH(G$2,Kraftvärmeprod!$B$1:$AG$1,0),FALSE)/1,0)-IFERROR(VLOOKUP($B255,'Slutlig allokering kvv'!$B$2:$AC$462,MATCH(G$3,'Slutlig allokering kvv'!$B$1:$AJ$1,0),FALSE)/1,0)</f>
        <v>0</v>
      </c>
      <c r="H255">
        <f>IFERROR(VLOOKUP($B255,Kraftvärmeprod!$B$1:$AH$479,MATCH(H$2,Kraftvärmeprod!$B$1:$AG$1,0),FALSE)/1,0)-IFERROR(VLOOKUP($B255,'Slutlig allokering kvv'!$B$2:$AC$462,MATCH(H$3,'Slutlig allokering kvv'!$B$1:$AJ$1,0),FALSE)/1,0)</f>
        <v>0</v>
      </c>
      <c r="I255">
        <f>IFERROR(VLOOKUP($B255,Kraftvärmeprod!$B$1:$AH$479,MATCH(I$2,Kraftvärmeprod!$B$1:$AG$1,0),FALSE)/1,0)-IFERROR(VLOOKUP($B255,'Slutlig allokering kvv'!$B$2:$AC$462,MATCH(I$3,'Slutlig allokering kvv'!$B$1:$AJ$1,0),FALSE)/1,0)</f>
        <v>0</v>
      </c>
      <c r="J255">
        <f>IFERROR(VLOOKUP($B255,Kraftvärmeprod!$B$1:$AH$479,MATCH(J$2,Kraftvärmeprod!$B$1:$AG$1,0),FALSE)/1,0)-IFERROR(VLOOKUP($B255,'Slutlig allokering kvv'!$B$2:$AC$462,MATCH(J$3,'Slutlig allokering kvv'!$B$1:$AJ$1,0),FALSE)/1,0)</f>
        <v>0</v>
      </c>
      <c r="K255">
        <f>IFERROR(VLOOKUP($B255,Kraftvärmeprod!$B$1:$AH$479,MATCH(K$2,Kraftvärmeprod!$B$1:$AG$1,0),FALSE)/1,0)-IFERROR(VLOOKUP($B255,'Slutlig allokering kvv'!$B$2:$AC$462,MATCH(K$3,'Slutlig allokering kvv'!$B$1:$AJ$1,0),FALSE)/1,0)</f>
        <v>0</v>
      </c>
      <c r="L255">
        <f>IFERROR(VLOOKUP($B255,Kraftvärmeprod!$B$1:$AH$479,MATCH(L$2,Kraftvärmeprod!$B$1:$AG$1,0),FALSE)/1,0)-IFERROR(VLOOKUP($B255,'Slutlig allokering kvv'!$B$2:$AC$462,MATCH(L$3,'Slutlig allokering kvv'!$B$1:$AJ$1,0),FALSE)/1,0)</f>
        <v>0</v>
      </c>
      <c r="M255" s="40">
        <f>IFERROR(VLOOKUP($B255,Miljö!$B$1:$S$477,MATCH(M$2,Miljö!$B$1:$X$1,0),FALSE)/1,0)-IFERROR(VLOOKUP($B255,'Slutlig allokering kvv'!$B$2:$AC$462,MATCH(M$3,'Slutlig allokering kvv'!$B$1:$AJ$1,0),FALSE)/1,0)</f>
        <v>0</v>
      </c>
      <c r="N255">
        <f>IFERROR(VLOOKUP($B255,Kraftvärmeprod!$B$1:$AH$479,MATCH(N$2,Kraftvärmeprod!$B$1:$AG$1,0),FALSE)/1,0)-IFERROR(VLOOKUP($B255,'Slutlig allokering kvv'!$B$2:$AC$462,MATCH(N$3,'Slutlig allokering kvv'!$B$1:$AJ$1,0),FALSE)/1,0)</f>
        <v>0</v>
      </c>
      <c r="O255">
        <f>IFERROR(VLOOKUP($B255,Kraftvärmeprod!$B$1:$AH$479,MATCH(O$2,Kraftvärmeprod!$B$1:$AG$1,0),FALSE)/1,0)-IFERROR(VLOOKUP($B255,'Slutlig allokering kvv'!$B$2:$AC$462,MATCH(O$3,'Slutlig allokering kvv'!$B$1:$AJ$1,0),FALSE)/1,0)</f>
        <v>0</v>
      </c>
      <c r="P255">
        <f>IFERROR(VLOOKUP($B255,Kraftvärmeprod!$B$1:$AH$479,MATCH(P$2,Kraftvärmeprod!$B$1:$AG$1,0),FALSE)/1,0)-IFERROR(VLOOKUP($B255,'Slutlig allokering kvv'!$B$2:$AC$462,MATCH(P$3,'Slutlig allokering kvv'!$B$1:$AJ$1,0),FALSE)/1,0)</f>
        <v>0</v>
      </c>
      <c r="Q255">
        <f>IFERROR(VLOOKUP($B255,Kraftvärmeprod!$B$1:$AH$479,MATCH(Q$2,Kraftvärmeprod!$B$1:$AG$1,0),FALSE)/1,0)-IFERROR(VLOOKUP($B255,'Slutlig allokering kvv'!$B$2:$AC$462,MATCH(Q$3,'Slutlig allokering kvv'!$B$1:$AJ$1,0),FALSE)/1,0)</f>
        <v>0</v>
      </c>
      <c r="R255">
        <f>IFERROR(VLOOKUP($B255,Kraftvärmeprod!$B$1:$AH$479,MATCH(R$2,Kraftvärmeprod!$B$1:$AG$1,0),FALSE)/1,0)-IFERROR(VLOOKUP($B255,'Slutlig allokering kvv'!$B$2:$AC$462,MATCH(R$3,'Slutlig allokering kvv'!$B$1:$AJ$1,0),FALSE)/1,0)</f>
        <v>0</v>
      </c>
      <c r="S255">
        <f>IFERROR(VLOOKUP($B255,Kraftvärmeprod!$B$1:$AH$479,MATCH(S$2,Kraftvärmeprod!$B$1:$AG$1,0),FALSE)/1,0)-IFERROR(VLOOKUP($B255,'Slutlig allokering kvv'!$B$2:$AC$462,MATCH(S$3,'Slutlig allokering kvv'!$B$1:$AJ$1,0),FALSE)/1,0)</f>
        <v>0</v>
      </c>
      <c r="T255">
        <f>IFERROR(VLOOKUP($B255,Kraftvärmeprod!$B$1:$AH$479,MATCH(T$2,Kraftvärmeprod!$B$1:$AG$1,0),FALSE)/1,0)-IFERROR(VLOOKUP($B255,'Slutlig allokering kvv'!$B$2:$AC$462,MATCH(T$3,'Slutlig allokering kvv'!$B$1:$AJ$1,0),FALSE)/1,0)</f>
        <v>0</v>
      </c>
      <c r="U255">
        <f>IFERROR(VLOOKUP($B255,Kraftvärmeprod!$B$1:$AH$479,MATCH(U$2,Kraftvärmeprod!$B$1:$AG$1,0),FALSE)/1,0)-IFERROR(VLOOKUP($B255,'Slutlig allokering kvv'!$B$2:$AC$462,MATCH(U$3,'Slutlig allokering kvv'!$B$1:$AJ$1,0),FALSE)/1,0)</f>
        <v>0</v>
      </c>
      <c r="V255">
        <f>IFERROR(VLOOKUP($B255,Kraftvärmeprod!$B$1:$AH$479,MATCH(V$2,Kraftvärmeprod!$B$1:$AG$1,0),FALSE)/1,0)-IFERROR(VLOOKUP($B255,'Slutlig allokering kvv'!$B$2:$AC$462,MATCH(V$3,'Slutlig allokering kvv'!$B$1:$AJ$1,0),FALSE)/1,0)</f>
        <v>0</v>
      </c>
      <c r="W255">
        <f>IFERROR(VLOOKUP($B255,Kraftvärmeprod!$B$1:$AH$479,MATCH(W$2,Kraftvärmeprod!$B$1:$AG$1,0),FALSE)/1,0)-IFERROR(VLOOKUP($B255,'Slutlig allokering kvv'!$B$2:$AC$462,MATCH(W$3,'Slutlig allokering kvv'!$B$1:$AJ$1,0),FALSE)/1,0)</f>
        <v>0</v>
      </c>
      <c r="X255">
        <f>IFERROR(VLOOKUP($B255,Kraftvärmeprod!$B$1:$AH$479,MATCH(X$2,Kraftvärmeprod!$B$1:$AG$1,0),FALSE)/1,0)-IFERROR(VLOOKUP($B255,'Slutlig allokering kvv'!$B$2:$AC$462,MATCH(X$3,'Slutlig allokering kvv'!$B$1:$AJ$1,0),FALSE)/1,0)</f>
        <v>0</v>
      </c>
      <c r="Y255">
        <f>IFERROR(VLOOKUP($B255,Kraftvärmeprod!$B$1:$AH$479,MATCH(Y$2,Kraftvärmeprod!$B$1:$AG$1,0),FALSE)/1,0)-IFERROR(VLOOKUP($B255,'Slutlig allokering kvv'!$B$2:$AC$462,MATCH(Y$3,'Slutlig allokering kvv'!$B$1:$AJ$1,0),FALSE)/1,0)</f>
        <v>0</v>
      </c>
      <c r="Z255">
        <f>IFERROR(VLOOKUP($B255,Kraftvärmeprod!$B$1:$AH$479,MATCH(Z$2,Kraftvärmeprod!$B$1:$AG$1,0),FALSE)/1,0)-IFERROR(VLOOKUP($B255,'Slutlig allokering kvv'!$B$2:$AC$462,MATCH(Z$3,'Slutlig allokering kvv'!$B$1:$AJ$1,0),FALSE)/1,0)</f>
        <v>0</v>
      </c>
      <c r="AA255">
        <f>IFERROR(VLOOKUP($B255,Kraftvärmeprod!$B$1:$AH$479,MATCH(AA$2,Kraftvärmeprod!$B$1:$AG$1,0),FALSE)/1,0)-IFERROR(VLOOKUP($B255,'Slutlig allokering kvv'!$B$2:$AC$462,MATCH(AA$3,'Slutlig allokering kvv'!$B$1:$AJ$1,0),FALSE)/1,0)</f>
        <v>0</v>
      </c>
      <c r="AB255">
        <f>IFERROR(VLOOKUP($B255,Kraftvärmeprod!$B$1:$AH$479,MATCH(AB$2,Kraftvärmeprod!$B$1:$AG$1,0),FALSE)/1,0)-IFERROR(VLOOKUP($B255,'Slutlig allokering kvv'!$B$2:$AC$462,MATCH(AB$3,'Slutlig allokering kvv'!$B$1:$AJ$1,0),FALSE)/1,0)</f>
        <v>0</v>
      </c>
      <c r="AE255">
        <f t="shared" si="6"/>
        <v>0</v>
      </c>
      <c r="AG255">
        <f>IFERROR(VLOOKUP(B255,'Slutlig allokering kvv'!$B$2:$AJ$462,MATCH("Summa justerad allokerad tillförd energi (utan hjälpel och rökgaskondensering):",'Slutlig allokering kvv'!$B$1:$AK$1,0),FALSE)/1,"")</f>
        <v>0</v>
      </c>
      <c r="AI255" s="23" t="str">
        <f>IFERROR(1-VLOOKUP(B255,'Slutlig allokering kvv'!$B$2:$AJ$462,MATCH("Andel av bränsle i kvv som allokerats till värme, exklusive rökgaskondensering och hjälpel",'Slutlig allokering kvv'!$B$1:$AK$1,0),FALSE),"")</f>
        <v/>
      </c>
      <c r="AK255" s="23" t="str">
        <f t="shared" si="7"/>
        <v/>
      </c>
    </row>
    <row r="256" spans="1:37" x14ac:dyDescent="0.25">
      <c r="A256" s="2" t="s">
        <v>357</v>
      </c>
      <c r="B256" s="2" t="s">
        <v>365</v>
      </c>
      <c r="C256" s="2" t="str">
        <f>IFERROR(VLOOKUP($B256,Kraftvärmeprod!$B$1:$AH$479,MATCH(C$3,Kraftvärmeprod!$B$1:$AG$1,0),FALSE)/1,"")</f>
        <v/>
      </c>
      <c r="D256" s="2" t="str">
        <f>IFERROR(VLOOKUP($B256,Kraftvärmeprod!$B$1:$AH$479,MATCH(D$3,Kraftvärmeprod!$B$1:$AG$1,0),FALSE)/1,"")</f>
        <v/>
      </c>
      <c r="E256">
        <f>IFERROR(VLOOKUP($B256,Kraftvärmeprod!$B$1:$AH$479,MATCH(E$2,Kraftvärmeprod!$B$1:$AG$1,0),FALSE)/1,0)-IFERROR(VLOOKUP($B256,'Slutlig allokering kvv'!$B$2:$AC$462,MATCH(E$3,'Slutlig allokering kvv'!$B$1:$AJ$1,0),FALSE)/1,0)</f>
        <v>0</v>
      </c>
      <c r="F256">
        <f>IFERROR(VLOOKUP($B256,Kraftvärmeprod!$B$1:$AH$479,MATCH(F$2,Kraftvärmeprod!$B$1:$AG$1,0),FALSE)/1,0)-IFERROR(VLOOKUP($B256,'Slutlig allokering kvv'!$B$2:$AC$462,MATCH(F$3,'Slutlig allokering kvv'!$B$1:$AJ$1,0),FALSE)/1,0)</f>
        <v>0</v>
      </c>
      <c r="G256">
        <f>IFERROR(VLOOKUP($B256,Kraftvärmeprod!$B$1:$AH$479,MATCH(G$2,Kraftvärmeprod!$B$1:$AG$1,0),FALSE)/1,0)-IFERROR(VLOOKUP($B256,'Slutlig allokering kvv'!$B$2:$AC$462,MATCH(G$3,'Slutlig allokering kvv'!$B$1:$AJ$1,0),FALSE)/1,0)</f>
        <v>0</v>
      </c>
      <c r="H256">
        <f>IFERROR(VLOOKUP($B256,Kraftvärmeprod!$B$1:$AH$479,MATCH(H$2,Kraftvärmeprod!$B$1:$AG$1,0),FALSE)/1,0)-IFERROR(VLOOKUP($B256,'Slutlig allokering kvv'!$B$2:$AC$462,MATCH(H$3,'Slutlig allokering kvv'!$B$1:$AJ$1,0),FALSE)/1,0)</f>
        <v>0</v>
      </c>
      <c r="I256">
        <f>IFERROR(VLOOKUP($B256,Kraftvärmeprod!$B$1:$AH$479,MATCH(I$2,Kraftvärmeprod!$B$1:$AG$1,0),FALSE)/1,0)-IFERROR(VLOOKUP($B256,'Slutlig allokering kvv'!$B$2:$AC$462,MATCH(I$3,'Slutlig allokering kvv'!$B$1:$AJ$1,0),FALSE)/1,0)</f>
        <v>0</v>
      </c>
      <c r="J256">
        <f>IFERROR(VLOOKUP($B256,Kraftvärmeprod!$B$1:$AH$479,MATCH(J$2,Kraftvärmeprod!$B$1:$AG$1,0),FALSE)/1,0)-IFERROR(VLOOKUP($B256,'Slutlig allokering kvv'!$B$2:$AC$462,MATCH(J$3,'Slutlig allokering kvv'!$B$1:$AJ$1,0),FALSE)/1,0)</f>
        <v>0</v>
      </c>
      <c r="K256">
        <f>IFERROR(VLOOKUP($B256,Kraftvärmeprod!$B$1:$AH$479,MATCH(K$2,Kraftvärmeprod!$B$1:$AG$1,0),FALSE)/1,0)-IFERROR(VLOOKUP($B256,'Slutlig allokering kvv'!$B$2:$AC$462,MATCH(K$3,'Slutlig allokering kvv'!$B$1:$AJ$1,0),FALSE)/1,0)</f>
        <v>0</v>
      </c>
      <c r="L256">
        <f>IFERROR(VLOOKUP($B256,Kraftvärmeprod!$B$1:$AH$479,MATCH(L$2,Kraftvärmeprod!$B$1:$AG$1,0),FALSE)/1,0)-IFERROR(VLOOKUP($B256,'Slutlig allokering kvv'!$B$2:$AC$462,MATCH(L$3,'Slutlig allokering kvv'!$B$1:$AJ$1,0),FALSE)/1,0)</f>
        <v>0</v>
      </c>
      <c r="M256" s="40">
        <f>IFERROR(VLOOKUP($B256,Miljö!$B$1:$S$477,MATCH(M$2,Miljö!$B$1:$X$1,0),FALSE)/1,0)-IFERROR(VLOOKUP($B256,'Slutlig allokering kvv'!$B$2:$AC$462,MATCH(M$3,'Slutlig allokering kvv'!$B$1:$AJ$1,0),FALSE)/1,0)</f>
        <v>0</v>
      </c>
      <c r="N256">
        <f>IFERROR(VLOOKUP($B256,Kraftvärmeprod!$B$1:$AH$479,MATCH(N$2,Kraftvärmeprod!$B$1:$AG$1,0),FALSE)/1,0)-IFERROR(VLOOKUP($B256,'Slutlig allokering kvv'!$B$2:$AC$462,MATCH(N$3,'Slutlig allokering kvv'!$B$1:$AJ$1,0),FALSE)/1,0)</f>
        <v>0</v>
      </c>
      <c r="O256">
        <f>IFERROR(VLOOKUP($B256,Kraftvärmeprod!$B$1:$AH$479,MATCH(O$2,Kraftvärmeprod!$B$1:$AG$1,0),FALSE)/1,0)-IFERROR(VLOOKUP($B256,'Slutlig allokering kvv'!$B$2:$AC$462,MATCH(O$3,'Slutlig allokering kvv'!$B$1:$AJ$1,0),FALSE)/1,0)</f>
        <v>0</v>
      </c>
      <c r="P256">
        <f>IFERROR(VLOOKUP($B256,Kraftvärmeprod!$B$1:$AH$479,MATCH(P$2,Kraftvärmeprod!$B$1:$AG$1,0),FALSE)/1,0)-IFERROR(VLOOKUP($B256,'Slutlig allokering kvv'!$B$2:$AC$462,MATCH(P$3,'Slutlig allokering kvv'!$B$1:$AJ$1,0),FALSE)/1,0)</f>
        <v>0</v>
      </c>
      <c r="Q256">
        <f>IFERROR(VLOOKUP($B256,Kraftvärmeprod!$B$1:$AH$479,MATCH(Q$2,Kraftvärmeprod!$B$1:$AG$1,0),FALSE)/1,0)-IFERROR(VLOOKUP($B256,'Slutlig allokering kvv'!$B$2:$AC$462,MATCH(Q$3,'Slutlig allokering kvv'!$B$1:$AJ$1,0),FALSE)/1,0)</f>
        <v>0</v>
      </c>
      <c r="R256">
        <f>IFERROR(VLOOKUP($B256,Kraftvärmeprod!$B$1:$AH$479,MATCH(R$2,Kraftvärmeprod!$B$1:$AG$1,0),FALSE)/1,0)-IFERROR(VLOOKUP($B256,'Slutlig allokering kvv'!$B$2:$AC$462,MATCH(R$3,'Slutlig allokering kvv'!$B$1:$AJ$1,0),FALSE)/1,0)</f>
        <v>0</v>
      </c>
      <c r="S256">
        <f>IFERROR(VLOOKUP($B256,Kraftvärmeprod!$B$1:$AH$479,MATCH(S$2,Kraftvärmeprod!$B$1:$AG$1,0),FALSE)/1,0)-IFERROR(VLOOKUP($B256,'Slutlig allokering kvv'!$B$2:$AC$462,MATCH(S$3,'Slutlig allokering kvv'!$B$1:$AJ$1,0),FALSE)/1,0)</f>
        <v>0</v>
      </c>
      <c r="T256">
        <f>IFERROR(VLOOKUP($B256,Kraftvärmeprod!$B$1:$AH$479,MATCH(T$2,Kraftvärmeprod!$B$1:$AG$1,0),FALSE)/1,0)-IFERROR(VLOOKUP($B256,'Slutlig allokering kvv'!$B$2:$AC$462,MATCH(T$3,'Slutlig allokering kvv'!$B$1:$AJ$1,0),FALSE)/1,0)</f>
        <v>0</v>
      </c>
      <c r="U256">
        <f>IFERROR(VLOOKUP($B256,Kraftvärmeprod!$B$1:$AH$479,MATCH(U$2,Kraftvärmeprod!$B$1:$AG$1,0),FALSE)/1,0)-IFERROR(VLOOKUP($B256,'Slutlig allokering kvv'!$B$2:$AC$462,MATCH(U$3,'Slutlig allokering kvv'!$B$1:$AJ$1,0),FALSE)/1,0)</f>
        <v>0</v>
      </c>
      <c r="V256">
        <f>IFERROR(VLOOKUP($B256,Kraftvärmeprod!$B$1:$AH$479,MATCH(V$2,Kraftvärmeprod!$B$1:$AG$1,0),FALSE)/1,0)-IFERROR(VLOOKUP($B256,'Slutlig allokering kvv'!$B$2:$AC$462,MATCH(V$3,'Slutlig allokering kvv'!$B$1:$AJ$1,0),FALSE)/1,0)</f>
        <v>0</v>
      </c>
      <c r="W256">
        <f>IFERROR(VLOOKUP($B256,Kraftvärmeprod!$B$1:$AH$479,MATCH(W$2,Kraftvärmeprod!$B$1:$AG$1,0),FALSE)/1,0)-IFERROR(VLOOKUP($B256,'Slutlig allokering kvv'!$B$2:$AC$462,MATCH(W$3,'Slutlig allokering kvv'!$B$1:$AJ$1,0),FALSE)/1,0)</f>
        <v>0</v>
      </c>
      <c r="X256">
        <f>IFERROR(VLOOKUP($B256,Kraftvärmeprod!$B$1:$AH$479,MATCH(X$2,Kraftvärmeprod!$B$1:$AG$1,0),FALSE)/1,0)-IFERROR(VLOOKUP($B256,'Slutlig allokering kvv'!$B$2:$AC$462,MATCH(X$3,'Slutlig allokering kvv'!$B$1:$AJ$1,0),FALSE)/1,0)</f>
        <v>0</v>
      </c>
      <c r="Y256">
        <f>IFERROR(VLOOKUP($B256,Kraftvärmeprod!$B$1:$AH$479,MATCH(Y$2,Kraftvärmeprod!$B$1:$AG$1,0),FALSE)/1,0)-IFERROR(VLOOKUP($B256,'Slutlig allokering kvv'!$B$2:$AC$462,MATCH(Y$3,'Slutlig allokering kvv'!$B$1:$AJ$1,0),FALSE)/1,0)</f>
        <v>0</v>
      </c>
      <c r="Z256">
        <f>IFERROR(VLOOKUP($B256,Kraftvärmeprod!$B$1:$AH$479,MATCH(Z$2,Kraftvärmeprod!$B$1:$AG$1,0),FALSE)/1,0)-IFERROR(VLOOKUP($B256,'Slutlig allokering kvv'!$B$2:$AC$462,MATCH(Z$3,'Slutlig allokering kvv'!$B$1:$AJ$1,0),FALSE)/1,0)</f>
        <v>0</v>
      </c>
      <c r="AA256">
        <f>IFERROR(VLOOKUP($B256,Kraftvärmeprod!$B$1:$AH$479,MATCH(AA$2,Kraftvärmeprod!$B$1:$AG$1,0),FALSE)/1,0)-IFERROR(VLOOKUP($B256,'Slutlig allokering kvv'!$B$2:$AC$462,MATCH(AA$3,'Slutlig allokering kvv'!$B$1:$AJ$1,0),FALSE)/1,0)</f>
        <v>0</v>
      </c>
      <c r="AB256">
        <f>IFERROR(VLOOKUP($B256,Kraftvärmeprod!$B$1:$AH$479,MATCH(AB$2,Kraftvärmeprod!$B$1:$AG$1,0),FALSE)/1,0)-IFERROR(VLOOKUP($B256,'Slutlig allokering kvv'!$B$2:$AC$462,MATCH(AB$3,'Slutlig allokering kvv'!$B$1:$AJ$1,0),FALSE)/1,0)</f>
        <v>0</v>
      </c>
      <c r="AE256">
        <f t="shared" si="6"/>
        <v>0</v>
      </c>
      <c r="AG256">
        <f>IFERROR(VLOOKUP(B256,'Slutlig allokering kvv'!$B$2:$AJ$462,MATCH("Summa justerad allokerad tillförd energi (utan hjälpel och rökgaskondensering):",'Slutlig allokering kvv'!$B$1:$AK$1,0),FALSE)/1,"")</f>
        <v>0</v>
      </c>
      <c r="AI256" s="23" t="str">
        <f>IFERROR(1-VLOOKUP(B256,'Slutlig allokering kvv'!$B$2:$AJ$462,MATCH("Andel av bränsle i kvv som allokerats till värme, exklusive rökgaskondensering och hjälpel",'Slutlig allokering kvv'!$B$1:$AK$1,0),FALSE),"")</f>
        <v/>
      </c>
      <c r="AK256" s="23" t="str">
        <f t="shared" si="7"/>
        <v/>
      </c>
    </row>
    <row r="257" spans="1:37" x14ac:dyDescent="0.25">
      <c r="A257" s="2" t="s">
        <v>357</v>
      </c>
      <c r="B257" s="2" t="s">
        <v>366</v>
      </c>
      <c r="C257" s="2">
        <f>IFERROR(VLOOKUP($B257,Kraftvärmeprod!$B$1:$AH$479,MATCH(C$3,Kraftvärmeprod!$B$1:$AG$1,0),FALSE)/1,"")</f>
        <v>111.304</v>
      </c>
      <c r="D257" s="2">
        <f>IFERROR(VLOOKUP($B257,Kraftvärmeprod!$B$1:$AH$479,MATCH(D$3,Kraftvärmeprod!$B$1:$AG$1,0),FALSE)/1,"")</f>
        <v>43.427</v>
      </c>
      <c r="E257">
        <f>IFERROR(VLOOKUP($B257,Kraftvärmeprod!$B$1:$AH$479,MATCH(E$2,Kraftvärmeprod!$B$1:$AG$1,0),FALSE)/1,0)-IFERROR(VLOOKUP($B257,'Slutlig allokering kvv'!$B$2:$AC$462,MATCH(E$3,'Slutlig allokering kvv'!$B$1:$AJ$1,0),FALSE)/1,0)</f>
        <v>0</v>
      </c>
      <c r="F257">
        <f>IFERROR(VLOOKUP($B257,Kraftvärmeprod!$B$1:$AH$479,MATCH(F$2,Kraftvärmeprod!$B$1:$AG$1,0),FALSE)/1,0)-IFERROR(VLOOKUP($B257,'Slutlig allokering kvv'!$B$2:$AC$462,MATCH(F$3,'Slutlig allokering kvv'!$B$1:$AJ$1,0),FALSE)/1,0)</f>
        <v>0</v>
      </c>
      <c r="G257">
        <f>IFERROR(VLOOKUP($B257,Kraftvärmeprod!$B$1:$AH$479,MATCH(G$2,Kraftvärmeprod!$B$1:$AG$1,0),FALSE)/1,0)-IFERROR(VLOOKUP($B257,'Slutlig allokering kvv'!$B$2:$AC$462,MATCH(G$3,'Slutlig allokering kvv'!$B$1:$AJ$1,0),FALSE)/1,0)</f>
        <v>11.2766</v>
      </c>
      <c r="H257">
        <f>IFERROR(VLOOKUP($B257,Kraftvärmeprod!$B$1:$AH$479,MATCH(H$2,Kraftvärmeprod!$B$1:$AG$1,0),FALSE)/1,0)-IFERROR(VLOOKUP($B257,'Slutlig allokering kvv'!$B$2:$AC$462,MATCH(H$3,'Slutlig allokering kvv'!$B$1:$AJ$1,0),FALSE)/1,0)</f>
        <v>0</v>
      </c>
      <c r="I257">
        <f>IFERROR(VLOOKUP($B257,Kraftvärmeprod!$B$1:$AH$479,MATCH(I$2,Kraftvärmeprod!$B$1:$AG$1,0),FALSE)/1,0)-IFERROR(VLOOKUP($B257,'Slutlig allokering kvv'!$B$2:$AC$462,MATCH(I$3,'Slutlig allokering kvv'!$B$1:$AJ$1,0),FALSE)/1,0)</f>
        <v>7.4544300000000008E-2</v>
      </c>
      <c r="J257">
        <f>IFERROR(VLOOKUP($B257,Kraftvärmeprod!$B$1:$AH$479,MATCH(J$2,Kraftvärmeprod!$B$1:$AG$1,0),FALSE)/1,0)-IFERROR(VLOOKUP($B257,'Slutlig allokering kvv'!$B$2:$AC$462,MATCH(J$3,'Slutlig allokering kvv'!$B$1:$AJ$1,0),FALSE)/1,0)</f>
        <v>0</v>
      </c>
      <c r="K257">
        <f>IFERROR(VLOOKUP($B257,Kraftvärmeprod!$B$1:$AH$479,MATCH(K$2,Kraftvärmeprod!$B$1:$AG$1,0),FALSE)/1,0)-IFERROR(VLOOKUP($B257,'Slutlig allokering kvv'!$B$2:$AC$462,MATCH(K$3,'Slutlig allokering kvv'!$B$1:$AJ$1,0),FALSE)/1,0)</f>
        <v>0</v>
      </c>
      <c r="L257">
        <f>IFERROR(VLOOKUP($B257,Kraftvärmeprod!$B$1:$AH$479,MATCH(L$2,Kraftvärmeprod!$B$1:$AG$1,0),FALSE)/1,0)-IFERROR(VLOOKUP($B257,'Slutlig allokering kvv'!$B$2:$AC$462,MATCH(L$3,'Slutlig allokering kvv'!$B$1:$AJ$1,0),FALSE)/1,0)</f>
        <v>30.411699999999996</v>
      </c>
      <c r="M257" s="40">
        <f>IFERROR(VLOOKUP($B257,Miljö!$B$1:$S$477,MATCH(M$2,Miljö!$B$1:$X$1,0),FALSE)/1,0)-IFERROR(VLOOKUP($B257,'Slutlig allokering kvv'!$B$2:$AC$462,MATCH(M$3,'Slutlig allokering kvv'!$B$1:$AJ$1,0),FALSE)/1,0)</f>
        <v>2.7976299999999998</v>
      </c>
      <c r="N257">
        <f>IFERROR(VLOOKUP($B257,Kraftvärmeprod!$B$1:$AH$479,MATCH(N$2,Kraftvärmeprod!$B$1:$AG$1,0),FALSE)/1,0)-IFERROR(VLOOKUP($B257,'Slutlig allokering kvv'!$B$2:$AC$462,MATCH(N$3,'Slutlig allokering kvv'!$B$1:$AJ$1,0),FALSE)/1,0)</f>
        <v>0</v>
      </c>
      <c r="O257">
        <f>IFERROR(VLOOKUP($B257,Kraftvärmeprod!$B$1:$AH$479,MATCH(O$2,Kraftvärmeprod!$B$1:$AG$1,0),FALSE)/1,0)-IFERROR(VLOOKUP($B257,'Slutlig allokering kvv'!$B$2:$AC$462,MATCH(O$3,'Slutlig allokering kvv'!$B$1:$AJ$1,0),FALSE)/1,0)</f>
        <v>0</v>
      </c>
      <c r="P257">
        <f>IFERROR(VLOOKUP($B257,Kraftvärmeprod!$B$1:$AH$479,MATCH(P$2,Kraftvärmeprod!$B$1:$AG$1,0),FALSE)/1,0)-IFERROR(VLOOKUP($B257,'Slutlig allokering kvv'!$B$2:$AC$462,MATCH(P$3,'Slutlig allokering kvv'!$B$1:$AJ$1,0),FALSE)/1,0)</f>
        <v>0</v>
      </c>
      <c r="Q257">
        <f>IFERROR(VLOOKUP($B257,Kraftvärmeprod!$B$1:$AH$479,MATCH(Q$2,Kraftvärmeprod!$B$1:$AG$1,0),FALSE)/1,0)-IFERROR(VLOOKUP($B257,'Slutlig allokering kvv'!$B$2:$AC$462,MATCH(Q$3,'Slutlig allokering kvv'!$B$1:$AJ$1,0),FALSE)/1,0)</f>
        <v>11.408700000000001</v>
      </c>
      <c r="R257">
        <f>IFERROR(VLOOKUP($B257,Kraftvärmeprod!$B$1:$AH$479,MATCH(R$2,Kraftvärmeprod!$B$1:$AG$1,0),FALSE)/1,0)-IFERROR(VLOOKUP($B257,'Slutlig allokering kvv'!$B$2:$AC$462,MATCH(R$3,'Slutlig allokering kvv'!$B$1:$AJ$1,0),FALSE)/1,0)</f>
        <v>6.6055600000000005</v>
      </c>
      <c r="S257">
        <f>IFERROR(VLOOKUP($B257,Kraftvärmeprod!$B$1:$AH$479,MATCH(S$2,Kraftvärmeprod!$B$1:$AG$1,0),FALSE)/1,0)-IFERROR(VLOOKUP($B257,'Slutlig allokering kvv'!$B$2:$AC$462,MATCH(S$3,'Slutlig allokering kvv'!$B$1:$AJ$1,0),FALSE)/1,0)</f>
        <v>0</v>
      </c>
      <c r="T257">
        <f>IFERROR(VLOOKUP($B257,Kraftvärmeprod!$B$1:$AH$479,MATCH(T$2,Kraftvärmeprod!$B$1:$AG$1,0),FALSE)/1,0)-IFERROR(VLOOKUP($B257,'Slutlig allokering kvv'!$B$2:$AC$462,MATCH(T$3,'Slutlig allokering kvv'!$B$1:$AJ$1,0),FALSE)/1,0)</f>
        <v>0</v>
      </c>
      <c r="U257">
        <f>IFERROR(VLOOKUP($B257,Kraftvärmeprod!$B$1:$AH$479,MATCH(U$2,Kraftvärmeprod!$B$1:$AG$1,0),FALSE)/1,0)-IFERROR(VLOOKUP($B257,'Slutlig allokering kvv'!$B$2:$AC$462,MATCH(U$3,'Slutlig allokering kvv'!$B$1:$AJ$1,0),FALSE)/1,0)</f>
        <v>17.9041</v>
      </c>
      <c r="V257">
        <f>IFERROR(VLOOKUP($B257,Kraftvärmeprod!$B$1:$AH$479,MATCH(V$2,Kraftvärmeprod!$B$1:$AG$1,0),FALSE)/1,0)-IFERROR(VLOOKUP($B257,'Slutlig allokering kvv'!$B$2:$AC$462,MATCH(V$3,'Slutlig allokering kvv'!$B$1:$AJ$1,0),FALSE)/1,0)</f>
        <v>0</v>
      </c>
      <c r="W257">
        <f>IFERROR(VLOOKUP($B257,Kraftvärmeprod!$B$1:$AH$479,MATCH(W$2,Kraftvärmeprod!$B$1:$AG$1,0),FALSE)/1,0)-IFERROR(VLOOKUP($B257,'Slutlig allokering kvv'!$B$2:$AC$462,MATCH(W$3,'Slutlig allokering kvv'!$B$1:$AJ$1,0),FALSE)/1,0)</f>
        <v>7.2599599999999986E-2</v>
      </c>
      <c r="X257">
        <f>IFERROR(VLOOKUP($B257,Kraftvärmeprod!$B$1:$AH$479,MATCH(X$2,Kraftvärmeprod!$B$1:$AG$1,0),FALSE)/1,0)-IFERROR(VLOOKUP($B257,'Slutlig allokering kvv'!$B$2:$AC$462,MATCH(X$3,'Slutlig allokering kvv'!$B$1:$AJ$1,0),FALSE)/1,0)</f>
        <v>0</v>
      </c>
      <c r="Y257">
        <f>IFERROR(VLOOKUP($B257,Kraftvärmeprod!$B$1:$AH$479,MATCH(Y$2,Kraftvärmeprod!$B$1:$AG$1,0),FALSE)/1,0)-IFERROR(VLOOKUP($B257,'Slutlig allokering kvv'!$B$2:$AC$462,MATCH(Y$3,'Slutlig allokering kvv'!$B$1:$AJ$1,0),FALSE)/1,0)</f>
        <v>0</v>
      </c>
      <c r="Z257">
        <f>IFERROR(VLOOKUP($B257,Kraftvärmeprod!$B$1:$AH$479,MATCH(Z$2,Kraftvärmeprod!$B$1:$AG$1,0),FALSE)/1,0)-IFERROR(VLOOKUP($B257,'Slutlig allokering kvv'!$B$2:$AC$462,MATCH(Z$3,'Slutlig allokering kvv'!$B$1:$AJ$1,0),FALSE)/1,0)</f>
        <v>0</v>
      </c>
      <c r="AA257">
        <f>IFERROR(VLOOKUP($B257,Kraftvärmeprod!$B$1:$AH$479,MATCH(AA$2,Kraftvärmeprod!$B$1:$AG$1,0),FALSE)/1,0)-IFERROR(VLOOKUP($B257,'Slutlig allokering kvv'!$B$2:$AC$462,MATCH(AA$3,'Slutlig allokering kvv'!$B$1:$AJ$1,0),FALSE)/1,0)</f>
        <v>0</v>
      </c>
      <c r="AB257">
        <f>IFERROR(VLOOKUP($B257,Kraftvärmeprod!$B$1:$AH$479,MATCH(AB$2,Kraftvärmeprod!$B$1:$AG$1,0),FALSE)/1,0)-IFERROR(VLOOKUP($B257,'Slutlig allokering kvv'!$B$2:$AC$462,MATCH(AB$3,'Slutlig allokering kvv'!$B$1:$AJ$1,0),FALSE)/1,0)</f>
        <v>0</v>
      </c>
      <c r="AE257">
        <f t="shared" si="6"/>
        <v>77.753803900000008</v>
      </c>
      <c r="AG257">
        <f>IFERROR(VLOOKUP(B257,'Slutlig allokering kvv'!$B$2:$AJ$462,MATCH("Summa justerad allokerad tillförd energi (utan hjälpel och rökgaskondensering):",'Slutlig allokering kvv'!$B$1:$AK$1,0),FALSE)/1,"")</f>
        <v>79.692196100000004</v>
      </c>
      <c r="AI257" s="23">
        <f>IFERROR(1-VLOOKUP(B257,'Slutlig allokering kvv'!$B$2:$AJ$462,MATCH("Andel av bränsle i kvv som allokerats till värme, exklusive rökgaskondensering och hjälpel",'Slutlig allokering kvv'!$B$1:$AK$1,0),FALSE),"")</f>
        <v>0.49384426343000143</v>
      </c>
      <c r="AK257" s="23">
        <f t="shared" si="7"/>
        <v>0.49384426343000137</v>
      </c>
    </row>
    <row r="258" spans="1:37" x14ac:dyDescent="0.25">
      <c r="A258" s="2" t="s">
        <v>357</v>
      </c>
      <c r="B258" s="2" t="s">
        <v>367</v>
      </c>
      <c r="C258" s="2" t="str">
        <f>IFERROR(VLOOKUP($B258,Kraftvärmeprod!$B$1:$AH$479,MATCH(C$3,Kraftvärmeprod!$B$1:$AG$1,0),FALSE)/1,"")</f>
        <v/>
      </c>
      <c r="D258" s="2" t="str">
        <f>IFERROR(VLOOKUP($B258,Kraftvärmeprod!$B$1:$AH$479,MATCH(D$3,Kraftvärmeprod!$B$1:$AG$1,0),FALSE)/1,"")</f>
        <v/>
      </c>
      <c r="E258">
        <f>IFERROR(VLOOKUP($B258,Kraftvärmeprod!$B$1:$AH$479,MATCH(E$2,Kraftvärmeprod!$B$1:$AG$1,0),FALSE)/1,0)-IFERROR(VLOOKUP($B258,'Slutlig allokering kvv'!$B$2:$AC$462,MATCH(E$3,'Slutlig allokering kvv'!$B$1:$AJ$1,0),FALSE)/1,0)</f>
        <v>0</v>
      </c>
      <c r="F258">
        <f>IFERROR(VLOOKUP($B258,Kraftvärmeprod!$B$1:$AH$479,MATCH(F$2,Kraftvärmeprod!$B$1:$AG$1,0),FALSE)/1,0)-IFERROR(VLOOKUP($B258,'Slutlig allokering kvv'!$B$2:$AC$462,MATCH(F$3,'Slutlig allokering kvv'!$B$1:$AJ$1,0),FALSE)/1,0)</f>
        <v>0</v>
      </c>
      <c r="G258">
        <f>IFERROR(VLOOKUP($B258,Kraftvärmeprod!$B$1:$AH$479,MATCH(G$2,Kraftvärmeprod!$B$1:$AG$1,0),FALSE)/1,0)-IFERROR(VLOOKUP($B258,'Slutlig allokering kvv'!$B$2:$AC$462,MATCH(G$3,'Slutlig allokering kvv'!$B$1:$AJ$1,0),FALSE)/1,0)</f>
        <v>0</v>
      </c>
      <c r="H258">
        <f>IFERROR(VLOOKUP($B258,Kraftvärmeprod!$B$1:$AH$479,MATCH(H$2,Kraftvärmeprod!$B$1:$AG$1,0),FALSE)/1,0)-IFERROR(VLOOKUP($B258,'Slutlig allokering kvv'!$B$2:$AC$462,MATCH(H$3,'Slutlig allokering kvv'!$B$1:$AJ$1,0),FALSE)/1,0)</f>
        <v>0</v>
      </c>
      <c r="I258">
        <f>IFERROR(VLOOKUP($B258,Kraftvärmeprod!$B$1:$AH$479,MATCH(I$2,Kraftvärmeprod!$B$1:$AG$1,0),FALSE)/1,0)-IFERROR(VLOOKUP($B258,'Slutlig allokering kvv'!$B$2:$AC$462,MATCH(I$3,'Slutlig allokering kvv'!$B$1:$AJ$1,0),FALSE)/1,0)</f>
        <v>0</v>
      </c>
      <c r="J258">
        <f>IFERROR(VLOOKUP($B258,Kraftvärmeprod!$B$1:$AH$479,MATCH(J$2,Kraftvärmeprod!$B$1:$AG$1,0),FALSE)/1,0)-IFERROR(VLOOKUP($B258,'Slutlig allokering kvv'!$B$2:$AC$462,MATCH(J$3,'Slutlig allokering kvv'!$B$1:$AJ$1,0),FALSE)/1,0)</f>
        <v>0</v>
      </c>
      <c r="K258">
        <f>IFERROR(VLOOKUP($B258,Kraftvärmeprod!$B$1:$AH$479,MATCH(K$2,Kraftvärmeprod!$B$1:$AG$1,0),FALSE)/1,0)-IFERROR(VLOOKUP($B258,'Slutlig allokering kvv'!$B$2:$AC$462,MATCH(K$3,'Slutlig allokering kvv'!$B$1:$AJ$1,0),FALSE)/1,0)</f>
        <v>0</v>
      </c>
      <c r="L258">
        <f>IFERROR(VLOOKUP($B258,Kraftvärmeprod!$B$1:$AH$479,MATCH(L$2,Kraftvärmeprod!$B$1:$AG$1,0),FALSE)/1,0)-IFERROR(VLOOKUP($B258,'Slutlig allokering kvv'!$B$2:$AC$462,MATCH(L$3,'Slutlig allokering kvv'!$B$1:$AJ$1,0),FALSE)/1,0)</f>
        <v>0</v>
      </c>
      <c r="M258" s="40">
        <f>IFERROR(VLOOKUP($B258,Miljö!$B$1:$S$477,MATCH(M$2,Miljö!$B$1:$X$1,0),FALSE)/1,0)-IFERROR(VLOOKUP($B258,'Slutlig allokering kvv'!$B$2:$AC$462,MATCH(M$3,'Slutlig allokering kvv'!$B$1:$AJ$1,0),FALSE)/1,0)</f>
        <v>0</v>
      </c>
      <c r="N258">
        <f>IFERROR(VLOOKUP($B258,Kraftvärmeprod!$B$1:$AH$479,MATCH(N$2,Kraftvärmeprod!$B$1:$AG$1,0),FALSE)/1,0)-IFERROR(VLOOKUP($B258,'Slutlig allokering kvv'!$B$2:$AC$462,MATCH(N$3,'Slutlig allokering kvv'!$B$1:$AJ$1,0),FALSE)/1,0)</f>
        <v>0</v>
      </c>
      <c r="O258">
        <f>IFERROR(VLOOKUP($B258,Kraftvärmeprod!$B$1:$AH$479,MATCH(O$2,Kraftvärmeprod!$B$1:$AG$1,0),FALSE)/1,0)-IFERROR(VLOOKUP($B258,'Slutlig allokering kvv'!$B$2:$AC$462,MATCH(O$3,'Slutlig allokering kvv'!$B$1:$AJ$1,0),FALSE)/1,0)</f>
        <v>0</v>
      </c>
      <c r="P258">
        <f>IFERROR(VLOOKUP($B258,Kraftvärmeprod!$B$1:$AH$479,MATCH(P$2,Kraftvärmeprod!$B$1:$AG$1,0),FALSE)/1,0)-IFERROR(VLOOKUP($B258,'Slutlig allokering kvv'!$B$2:$AC$462,MATCH(P$3,'Slutlig allokering kvv'!$B$1:$AJ$1,0),FALSE)/1,0)</f>
        <v>0</v>
      </c>
      <c r="Q258">
        <f>IFERROR(VLOOKUP($B258,Kraftvärmeprod!$B$1:$AH$479,MATCH(Q$2,Kraftvärmeprod!$B$1:$AG$1,0),FALSE)/1,0)-IFERROR(VLOOKUP($B258,'Slutlig allokering kvv'!$B$2:$AC$462,MATCH(Q$3,'Slutlig allokering kvv'!$B$1:$AJ$1,0),FALSE)/1,0)</f>
        <v>0</v>
      </c>
      <c r="R258">
        <f>IFERROR(VLOOKUP($B258,Kraftvärmeprod!$B$1:$AH$479,MATCH(R$2,Kraftvärmeprod!$B$1:$AG$1,0),FALSE)/1,0)-IFERROR(VLOOKUP($B258,'Slutlig allokering kvv'!$B$2:$AC$462,MATCH(R$3,'Slutlig allokering kvv'!$B$1:$AJ$1,0),FALSE)/1,0)</f>
        <v>0</v>
      </c>
      <c r="S258">
        <f>IFERROR(VLOOKUP($B258,Kraftvärmeprod!$B$1:$AH$479,MATCH(S$2,Kraftvärmeprod!$B$1:$AG$1,0),FALSE)/1,0)-IFERROR(VLOOKUP($B258,'Slutlig allokering kvv'!$B$2:$AC$462,MATCH(S$3,'Slutlig allokering kvv'!$B$1:$AJ$1,0),FALSE)/1,0)</f>
        <v>0</v>
      </c>
      <c r="T258">
        <f>IFERROR(VLOOKUP($B258,Kraftvärmeprod!$B$1:$AH$479,MATCH(T$2,Kraftvärmeprod!$B$1:$AG$1,0),FALSE)/1,0)-IFERROR(VLOOKUP($B258,'Slutlig allokering kvv'!$B$2:$AC$462,MATCH(T$3,'Slutlig allokering kvv'!$B$1:$AJ$1,0),FALSE)/1,0)</f>
        <v>0</v>
      </c>
      <c r="U258">
        <f>IFERROR(VLOOKUP($B258,Kraftvärmeprod!$B$1:$AH$479,MATCH(U$2,Kraftvärmeprod!$B$1:$AG$1,0),FALSE)/1,0)-IFERROR(VLOOKUP($B258,'Slutlig allokering kvv'!$B$2:$AC$462,MATCH(U$3,'Slutlig allokering kvv'!$B$1:$AJ$1,0),FALSE)/1,0)</f>
        <v>0</v>
      </c>
      <c r="V258">
        <f>IFERROR(VLOOKUP($B258,Kraftvärmeprod!$B$1:$AH$479,MATCH(V$2,Kraftvärmeprod!$B$1:$AG$1,0),FALSE)/1,0)-IFERROR(VLOOKUP($B258,'Slutlig allokering kvv'!$B$2:$AC$462,MATCH(V$3,'Slutlig allokering kvv'!$B$1:$AJ$1,0),FALSE)/1,0)</f>
        <v>0</v>
      </c>
      <c r="W258">
        <f>IFERROR(VLOOKUP($B258,Kraftvärmeprod!$B$1:$AH$479,MATCH(W$2,Kraftvärmeprod!$B$1:$AG$1,0),FALSE)/1,0)-IFERROR(VLOOKUP($B258,'Slutlig allokering kvv'!$B$2:$AC$462,MATCH(W$3,'Slutlig allokering kvv'!$B$1:$AJ$1,0),FALSE)/1,0)</f>
        <v>0</v>
      </c>
      <c r="X258">
        <f>IFERROR(VLOOKUP($B258,Kraftvärmeprod!$B$1:$AH$479,MATCH(X$2,Kraftvärmeprod!$B$1:$AG$1,0),FALSE)/1,0)-IFERROR(VLOOKUP($B258,'Slutlig allokering kvv'!$B$2:$AC$462,MATCH(X$3,'Slutlig allokering kvv'!$B$1:$AJ$1,0),FALSE)/1,0)</f>
        <v>0</v>
      </c>
      <c r="Y258">
        <f>IFERROR(VLOOKUP($B258,Kraftvärmeprod!$B$1:$AH$479,MATCH(Y$2,Kraftvärmeprod!$B$1:$AG$1,0),FALSE)/1,0)-IFERROR(VLOOKUP($B258,'Slutlig allokering kvv'!$B$2:$AC$462,MATCH(Y$3,'Slutlig allokering kvv'!$B$1:$AJ$1,0),FALSE)/1,0)</f>
        <v>0</v>
      </c>
      <c r="Z258">
        <f>IFERROR(VLOOKUP($B258,Kraftvärmeprod!$B$1:$AH$479,MATCH(Z$2,Kraftvärmeprod!$B$1:$AG$1,0),FALSE)/1,0)-IFERROR(VLOOKUP($B258,'Slutlig allokering kvv'!$B$2:$AC$462,MATCH(Z$3,'Slutlig allokering kvv'!$B$1:$AJ$1,0),FALSE)/1,0)</f>
        <v>0</v>
      </c>
      <c r="AA258">
        <f>IFERROR(VLOOKUP($B258,Kraftvärmeprod!$B$1:$AH$479,MATCH(AA$2,Kraftvärmeprod!$B$1:$AG$1,0),FALSE)/1,0)-IFERROR(VLOOKUP($B258,'Slutlig allokering kvv'!$B$2:$AC$462,MATCH(AA$3,'Slutlig allokering kvv'!$B$1:$AJ$1,0),FALSE)/1,0)</f>
        <v>0</v>
      </c>
      <c r="AB258">
        <f>IFERROR(VLOOKUP($B258,Kraftvärmeprod!$B$1:$AH$479,MATCH(AB$2,Kraftvärmeprod!$B$1:$AG$1,0),FALSE)/1,0)-IFERROR(VLOOKUP($B258,'Slutlig allokering kvv'!$B$2:$AC$462,MATCH(AB$3,'Slutlig allokering kvv'!$B$1:$AJ$1,0),FALSE)/1,0)</f>
        <v>0</v>
      </c>
      <c r="AE258">
        <f t="shared" si="6"/>
        <v>0</v>
      </c>
      <c r="AG258">
        <f>IFERROR(VLOOKUP(B258,'Slutlig allokering kvv'!$B$2:$AJ$462,MATCH("Summa justerad allokerad tillförd energi (utan hjälpel och rökgaskondensering):",'Slutlig allokering kvv'!$B$1:$AK$1,0),FALSE)/1,"")</f>
        <v>0</v>
      </c>
      <c r="AI258" s="23" t="str">
        <f>IFERROR(1-VLOOKUP(B258,'Slutlig allokering kvv'!$B$2:$AJ$462,MATCH("Andel av bränsle i kvv som allokerats till värme, exklusive rökgaskondensering och hjälpel",'Slutlig allokering kvv'!$B$1:$AK$1,0),FALSE),"")</f>
        <v/>
      </c>
      <c r="AK258" s="23" t="str">
        <f t="shared" si="7"/>
        <v/>
      </c>
    </row>
    <row r="259" spans="1:37" x14ac:dyDescent="0.25">
      <c r="A259" s="2" t="s">
        <v>357</v>
      </c>
      <c r="B259" s="2" t="s">
        <v>368</v>
      </c>
      <c r="C259" s="2">
        <f>IFERROR(VLOOKUP($B259,Kraftvärmeprod!$B$1:$AH$479,MATCH(C$3,Kraftvärmeprod!$B$1:$AG$1,0),FALSE)/1,"")</f>
        <v>70.900000000000006</v>
      </c>
      <c r="D259" s="2">
        <f>IFERROR(VLOOKUP($B259,Kraftvärmeprod!$B$1:$AH$479,MATCH(D$3,Kraftvärmeprod!$B$1:$AG$1,0),FALSE)/1,"")</f>
        <v>14.467000000000001</v>
      </c>
      <c r="E259">
        <f>IFERROR(VLOOKUP($B259,Kraftvärmeprod!$B$1:$AH$479,MATCH(E$2,Kraftvärmeprod!$B$1:$AG$1,0),FALSE)/1,0)-IFERROR(VLOOKUP($B259,'Slutlig allokering kvv'!$B$2:$AC$462,MATCH(E$3,'Slutlig allokering kvv'!$B$1:$AJ$1,0),FALSE)/1,0)</f>
        <v>0</v>
      </c>
      <c r="F259">
        <f>IFERROR(VLOOKUP($B259,Kraftvärmeprod!$B$1:$AH$479,MATCH(F$2,Kraftvärmeprod!$B$1:$AG$1,0),FALSE)/1,0)-IFERROR(VLOOKUP($B259,'Slutlig allokering kvv'!$B$2:$AC$462,MATCH(F$3,'Slutlig allokering kvv'!$B$1:$AJ$1,0),FALSE)/1,0)</f>
        <v>0</v>
      </c>
      <c r="G259">
        <f>IFERROR(VLOOKUP($B259,Kraftvärmeprod!$B$1:$AH$479,MATCH(G$2,Kraftvärmeprod!$B$1:$AG$1,0),FALSE)/1,0)-IFERROR(VLOOKUP($B259,'Slutlig allokering kvv'!$B$2:$AC$462,MATCH(G$3,'Slutlig allokering kvv'!$B$1:$AJ$1,0),FALSE)/1,0)</f>
        <v>20.1584</v>
      </c>
      <c r="H259">
        <f>IFERROR(VLOOKUP($B259,Kraftvärmeprod!$B$1:$AH$479,MATCH(H$2,Kraftvärmeprod!$B$1:$AG$1,0),FALSE)/1,0)-IFERROR(VLOOKUP($B259,'Slutlig allokering kvv'!$B$2:$AC$462,MATCH(H$3,'Slutlig allokering kvv'!$B$1:$AJ$1,0),FALSE)/1,0)</f>
        <v>0</v>
      </c>
      <c r="I259">
        <f>IFERROR(VLOOKUP($B259,Kraftvärmeprod!$B$1:$AH$479,MATCH(I$2,Kraftvärmeprod!$B$1:$AG$1,0),FALSE)/1,0)-IFERROR(VLOOKUP($B259,'Slutlig allokering kvv'!$B$2:$AC$462,MATCH(I$3,'Slutlig allokering kvv'!$B$1:$AJ$1,0),FALSE)/1,0)</f>
        <v>0.14549200000000001</v>
      </c>
      <c r="J259">
        <f>IFERROR(VLOOKUP($B259,Kraftvärmeprod!$B$1:$AH$479,MATCH(J$2,Kraftvärmeprod!$B$1:$AG$1,0),FALSE)/1,0)-IFERROR(VLOOKUP($B259,'Slutlig allokering kvv'!$B$2:$AC$462,MATCH(J$3,'Slutlig allokering kvv'!$B$1:$AJ$1,0),FALSE)/1,0)</f>
        <v>0</v>
      </c>
      <c r="K259">
        <f>IFERROR(VLOOKUP($B259,Kraftvärmeprod!$B$1:$AH$479,MATCH(K$2,Kraftvärmeprod!$B$1:$AG$1,0),FALSE)/1,0)-IFERROR(VLOOKUP($B259,'Slutlig allokering kvv'!$B$2:$AC$462,MATCH(K$3,'Slutlig allokering kvv'!$B$1:$AJ$1,0),FALSE)/1,0)</f>
        <v>0</v>
      </c>
      <c r="L259">
        <f>IFERROR(VLOOKUP($B259,Kraftvärmeprod!$B$1:$AH$479,MATCH(L$2,Kraftvärmeprod!$B$1:$AG$1,0),FALSE)/1,0)-IFERROR(VLOOKUP($B259,'Slutlig allokering kvv'!$B$2:$AC$462,MATCH(L$3,'Slutlig allokering kvv'!$B$1:$AJ$1,0),FALSE)/1,0)</f>
        <v>0</v>
      </c>
      <c r="M259" s="40">
        <f>IFERROR(VLOOKUP($B259,Miljö!$B$1:$S$477,MATCH(M$2,Miljö!$B$1:$X$1,0),FALSE)/1,0)-IFERROR(VLOOKUP($B259,'Slutlig allokering kvv'!$B$2:$AC$462,MATCH(M$3,'Slutlig allokering kvv'!$B$1:$AJ$1,0),FALSE)/1,0)</f>
        <v>1.04511</v>
      </c>
      <c r="N259">
        <f>IFERROR(VLOOKUP($B259,Kraftvärmeprod!$B$1:$AH$479,MATCH(N$2,Kraftvärmeprod!$B$1:$AG$1,0),FALSE)/1,0)-IFERROR(VLOOKUP($B259,'Slutlig allokering kvv'!$B$2:$AC$462,MATCH(N$3,'Slutlig allokering kvv'!$B$1:$AJ$1,0),FALSE)/1,0)</f>
        <v>0</v>
      </c>
      <c r="O259">
        <f>IFERROR(VLOOKUP($B259,Kraftvärmeprod!$B$1:$AH$479,MATCH(O$2,Kraftvärmeprod!$B$1:$AG$1,0),FALSE)/1,0)-IFERROR(VLOOKUP($B259,'Slutlig allokering kvv'!$B$2:$AC$462,MATCH(O$3,'Slutlig allokering kvv'!$B$1:$AJ$1,0),FALSE)/1,0)</f>
        <v>0</v>
      </c>
      <c r="P259">
        <f>IFERROR(VLOOKUP($B259,Kraftvärmeprod!$B$1:$AH$479,MATCH(P$2,Kraftvärmeprod!$B$1:$AG$1,0),FALSE)/1,0)-IFERROR(VLOOKUP($B259,'Slutlig allokering kvv'!$B$2:$AC$462,MATCH(P$3,'Slutlig allokering kvv'!$B$1:$AJ$1,0),FALSE)/1,0)</f>
        <v>0</v>
      </c>
      <c r="Q259">
        <f>IFERROR(VLOOKUP($B259,Kraftvärmeprod!$B$1:$AH$479,MATCH(Q$2,Kraftvärmeprod!$B$1:$AG$1,0),FALSE)/1,0)-IFERROR(VLOOKUP($B259,'Slutlig allokering kvv'!$B$2:$AC$462,MATCH(Q$3,'Slutlig allokering kvv'!$B$1:$AJ$1,0),FALSE)/1,0)</f>
        <v>10.854599999999998</v>
      </c>
      <c r="R259">
        <f>IFERROR(VLOOKUP($B259,Kraftvärmeprod!$B$1:$AH$479,MATCH(R$2,Kraftvärmeprod!$B$1:$AG$1,0),FALSE)/1,0)-IFERROR(VLOOKUP($B259,'Slutlig allokering kvv'!$B$2:$AC$462,MATCH(R$3,'Slutlig allokering kvv'!$B$1:$AJ$1,0),FALSE)/1,0)</f>
        <v>0</v>
      </c>
      <c r="S259">
        <f>IFERROR(VLOOKUP($B259,Kraftvärmeprod!$B$1:$AH$479,MATCH(S$2,Kraftvärmeprod!$B$1:$AG$1,0),FALSE)/1,0)-IFERROR(VLOOKUP($B259,'Slutlig allokering kvv'!$B$2:$AC$462,MATCH(S$3,'Slutlig allokering kvv'!$B$1:$AJ$1,0),FALSE)/1,0)</f>
        <v>0</v>
      </c>
      <c r="T259">
        <f>IFERROR(VLOOKUP($B259,Kraftvärmeprod!$B$1:$AH$479,MATCH(T$2,Kraftvärmeprod!$B$1:$AG$1,0),FALSE)/1,0)-IFERROR(VLOOKUP($B259,'Slutlig allokering kvv'!$B$2:$AC$462,MATCH(T$3,'Slutlig allokering kvv'!$B$1:$AJ$1,0),FALSE)/1,0)</f>
        <v>0</v>
      </c>
      <c r="U259">
        <f>IFERROR(VLOOKUP($B259,Kraftvärmeprod!$B$1:$AH$479,MATCH(U$2,Kraftvärmeprod!$B$1:$AG$1,0),FALSE)/1,0)-IFERROR(VLOOKUP($B259,'Slutlig allokering kvv'!$B$2:$AC$462,MATCH(U$3,'Slutlig allokering kvv'!$B$1:$AJ$1,0),FALSE)/1,0)</f>
        <v>0</v>
      </c>
      <c r="V259">
        <f>IFERROR(VLOOKUP($B259,Kraftvärmeprod!$B$1:$AH$479,MATCH(V$2,Kraftvärmeprod!$B$1:$AG$1,0),FALSE)/1,0)-IFERROR(VLOOKUP($B259,'Slutlig allokering kvv'!$B$2:$AC$462,MATCH(V$3,'Slutlig allokering kvv'!$B$1:$AJ$1,0),FALSE)/1,0)</f>
        <v>0</v>
      </c>
      <c r="W259">
        <f>IFERROR(VLOOKUP($B259,Kraftvärmeprod!$B$1:$AH$479,MATCH(W$2,Kraftvärmeprod!$B$1:$AG$1,0),FALSE)/1,0)-IFERROR(VLOOKUP($B259,'Slutlig allokering kvv'!$B$2:$AC$462,MATCH(W$3,'Slutlig allokering kvv'!$B$1:$AJ$1,0),FALSE)/1,0)</f>
        <v>1.5122100000000001</v>
      </c>
      <c r="X259">
        <f>IFERROR(VLOOKUP($B259,Kraftvärmeprod!$B$1:$AH$479,MATCH(X$2,Kraftvärmeprod!$B$1:$AG$1,0),FALSE)/1,0)-IFERROR(VLOOKUP($B259,'Slutlig allokering kvv'!$B$2:$AC$462,MATCH(X$3,'Slutlig allokering kvv'!$B$1:$AJ$1,0),FALSE)/1,0)</f>
        <v>0</v>
      </c>
      <c r="Y259">
        <f>IFERROR(VLOOKUP($B259,Kraftvärmeprod!$B$1:$AH$479,MATCH(Y$2,Kraftvärmeprod!$B$1:$AG$1,0),FALSE)/1,0)-IFERROR(VLOOKUP($B259,'Slutlig allokering kvv'!$B$2:$AC$462,MATCH(Y$3,'Slutlig allokering kvv'!$B$1:$AJ$1,0),FALSE)/1,0)</f>
        <v>0</v>
      </c>
      <c r="Z259">
        <f>IFERROR(VLOOKUP($B259,Kraftvärmeprod!$B$1:$AH$479,MATCH(Z$2,Kraftvärmeprod!$B$1:$AG$1,0),FALSE)/1,0)-IFERROR(VLOOKUP($B259,'Slutlig allokering kvv'!$B$2:$AC$462,MATCH(Z$3,'Slutlig allokering kvv'!$B$1:$AJ$1,0),FALSE)/1,0)</f>
        <v>0</v>
      </c>
      <c r="AA259">
        <f>IFERROR(VLOOKUP($B259,Kraftvärmeprod!$B$1:$AH$479,MATCH(AA$2,Kraftvärmeprod!$B$1:$AG$1,0),FALSE)/1,0)-IFERROR(VLOOKUP($B259,'Slutlig allokering kvv'!$B$2:$AC$462,MATCH(AA$3,'Slutlig allokering kvv'!$B$1:$AJ$1,0),FALSE)/1,0)</f>
        <v>0</v>
      </c>
      <c r="AB259">
        <f>IFERROR(VLOOKUP($B259,Kraftvärmeprod!$B$1:$AH$479,MATCH(AB$2,Kraftvärmeprod!$B$1:$AG$1,0),FALSE)/1,0)-IFERROR(VLOOKUP($B259,'Slutlig allokering kvv'!$B$2:$AC$462,MATCH(AB$3,'Slutlig allokering kvv'!$B$1:$AJ$1,0),FALSE)/1,0)</f>
        <v>0</v>
      </c>
      <c r="AE259">
        <f t="shared" si="6"/>
        <v>32.670702000000006</v>
      </c>
      <c r="AG259">
        <f>IFERROR(VLOOKUP(B259,'Slutlig allokering kvv'!$B$2:$AJ$462,MATCH("Summa justerad allokerad tillförd energi (utan hjälpel och rökgaskondensering):",'Slutlig allokering kvv'!$B$1:$AK$1,0),FALSE)/1,"")</f>
        <v>61.517297999999997</v>
      </c>
      <c r="AI259" s="23">
        <f>IFERROR(1-VLOOKUP(B259,'Slutlig allokering kvv'!$B$2:$AJ$462,MATCH("Andel av bränsle i kvv som allokerats till värme, exklusive rökgaskondensering och hjälpel",'Slutlig allokering kvv'!$B$1:$AK$1,0),FALSE),"")</f>
        <v>0.34686692572302202</v>
      </c>
      <c r="AK259" s="23">
        <f t="shared" si="7"/>
        <v>0.34686692572302208</v>
      </c>
    </row>
    <row r="260" spans="1:37" x14ac:dyDescent="0.25">
      <c r="A260" s="2" t="s">
        <v>357</v>
      </c>
      <c r="B260" s="2" t="s">
        <v>369</v>
      </c>
      <c r="C260" s="2" t="str">
        <f>IFERROR(VLOOKUP($B260,Kraftvärmeprod!$B$1:$AH$479,MATCH(C$3,Kraftvärmeprod!$B$1:$AG$1,0),FALSE)/1,"")</f>
        <v/>
      </c>
      <c r="D260" s="2" t="str">
        <f>IFERROR(VLOOKUP($B260,Kraftvärmeprod!$B$1:$AH$479,MATCH(D$3,Kraftvärmeprod!$B$1:$AG$1,0),FALSE)/1,"")</f>
        <v/>
      </c>
      <c r="E260">
        <f>IFERROR(VLOOKUP($B260,Kraftvärmeprod!$B$1:$AH$479,MATCH(E$2,Kraftvärmeprod!$B$1:$AG$1,0),FALSE)/1,0)-IFERROR(VLOOKUP($B260,'Slutlig allokering kvv'!$B$2:$AC$462,MATCH(E$3,'Slutlig allokering kvv'!$B$1:$AJ$1,0),FALSE)/1,0)</f>
        <v>0</v>
      </c>
      <c r="F260">
        <f>IFERROR(VLOOKUP($B260,Kraftvärmeprod!$B$1:$AH$479,MATCH(F$2,Kraftvärmeprod!$B$1:$AG$1,0),FALSE)/1,0)-IFERROR(VLOOKUP($B260,'Slutlig allokering kvv'!$B$2:$AC$462,MATCH(F$3,'Slutlig allokering kvv'!$B$1:$AJ$1,0),FALSE)/1,0)</f>
        <v>0</v>
      </c>
      <c r="G260">
        <f>IFERROR(VLOOKUP($B260,Kraftvärmeprod!$B$1:$AH$479,MATCH(G$2,Kraftvärmeprod!$B$1:$AG$1,0),FALSE)/1,0)-IFERROR(VLOOKUP($B260,'Slutlig allokering kvv'!$B$2:$AC$462,MATCH(G$3,'Slutlig allokering kvv'!$B$1:$AJ$1,0),FALSE)/1,0)</f>
        <v>0</v>
      </c>
      <c r="H260">
        <f>IFERROR(VLOOKUP($B260,Kraftvärmeprod!$B$1:$AH$479,MATCH(H$2,Kraftvärmeprod!$B$1:$AG$1,0),FALSE)/1,0)-IFERROR(VLOOKUP($B260,'Slutlig allokering kvv'!$B$2:$AC$462,MATCH(H$3,'Slutlig allokering kvv'!$B$1:$AJ$1,0),FALSE)/1,0)</f>
        <v>0</v>
      </c>
      <c r="I260">
        <f>IFERROR(VLOOKUP($B260,Kraftvärmeprod!$B$1:$AH$479,MATCH(I$2,Kraftvärmeprod!$B$1:$AG$1,0),FALSE)/1,0)-IFERROR(VLOOKUP($B260,'Slutlig allokering kvv'!$B$2:$AC$462,MATCH(I$3,'Slutlig allokering kvv'!$B$1:$AJ$1,0),FALSE)/1,0)</f>
        <v>0</v>
      </c>
      <c r="J260">
        <f>IFERROR(VLOOKUP($B260,Kraftvärmeprod!$B$1:$AH$479,MATCH(J$2,Kraftvärmeprod!$B$1:$AG$1,0),FALSE)/1,0)-IFERROR(VLOOKUP($B260,'Slutlig allokering kvv'!$B$2:$AC$462,MATCH(J$3,'Slutlig allokering kvv'!$B$1:$AJ$1,0),FALSE)/1,0)</f>
        <v>0</v>
      </c>
      <c r="K260">
        <f>IFERROR(VLOOKUP($B260,Kraftvärmeprod!$B$1:$AH$479,MATCH(K$2,Kraftvärmeprod!$B$1:$AG$1,0),FALSE)/1,0)-IFERROR(VLOOKUP($B260,'Slutlig allokering kvv'!$B$2:$AC$462,MATCH(K$3,'Slutlig allokering kvv'!$B$1:$AJ$1,0),FALSE)/1,0)</f>
        <v>0</v>
      </c>
      <c r="L260">
        <f>IFERROR(VLOOKUP($B260,Kraftvärmeprod!$B$1:$AH$479,MATCH(L$2,Kraftvärmeprod!$B$1:$AG$1,0),FALSE)/1,0)-IFERROR(VLOOKUP($B260,'Slutlig allokering kvv'!$B$2:$AC$462,MATCH(L$3,'Slutlig allokering kvv'!$B$1:$AJ$1,0),FALSE)/1,0)</f>
        <v>0</v>
      </c>
      <c r="M260" s="40">
        <f>IFERROR(VLOOKUP($B260,Miljö!$B$1:$S$477,MATCH(M$2,Miljö!$B$1:$X$1,0),FALSE)/1,0)-IFERROR(VLOOKUP($B260,'Slutlig allokering kvv'!$B$2:$AC$462,MATCH(M$3,'Slutlig allokering kvv'!$B$1:$AJ$1,0),FALSE)/1,0)</f>
        <v>0</v>
      </c>
      <c r="N260">
        <f>IFERROR(VLOOKUP($B260,Kraftvärmeprod!$B$1:$AH$479,MATCH(N$2,Kraftvärmeprod!$B$1:$AG$1,0),FALSE)/1,0)-IFERROR(VLOOKUP($B260,'Slutlig allokering kvv'!$B$2:$AC$462,MATCH(N$3,'Slutlig allokering kvv'!$B$1:$AJ$1,0),FALSE)/1,0)</f>
        <v>0</v>
      </c>
      <c r="O260">
        <f>IFERROR(VLOOKUP($B260,Kraftvärmeprod!$B$1:$AH$479,MATCH(O$2,Kraftvärmeprod!$B$1:$AG$1,0),FALSE)/1,0)-IFERROR(VLOOKUP($B260,'Slutlig allokering kvv'!$B$2:$AC$462,MATCH(O$3,'Slutlig allokering kvv'!$B$1:$AJ$1,0),FALSE)/1,0)</f>
        <v>0</v>
      </c>
      <c r="P260">
        <f>IFERROR(VLOOKUP($B260,Kraftvärmeprod!$B$1:$AH$479,MATCH(P$2,Kraftvärmeprod!$B$1:$AG$1,0),FALSE)/1,0)-IFERROR(VLOOKUP($B260,'Slutlig allokering kvv'!$B$2:$AC$462,MATCH(P$3,'Slutlig allokering kvv'!$B$1:$AJ$1,0),FALSE)/1,0)</f>
        <v>0</v>
      </c>
      <c r="Q260">
        <f>IFERROR(VLOOKUP($B260,Kraftvärmeprod!$B$1:$AH$479,MATCH(Q$2,Kraftvärmeprod!$B$1:$AG$1,0),FALSE)/1,0)-IFERROR(VLOOKUP($B260,'Slutlig allokering kvv'!$B$2:$AC$462,MATCH(Q$3,'Slutlig allokering kvv'!$B$1:$AJ$1,0),FALSE)/1,0)</f>
        <v>0</v>
      </c>
      <c r="R260">
        <f>IFERROR(VLOOKUP($B260,Kraftvärmeprod!$B$1:$AH$479,MATCH(R$2,Kraftvärmeprod!$B$1:$AG$1,0),FALSE)/1,0)-IFERROR(VLOOKUP($B260,'Slutlig allokering kvv'!$B$2:$AC$462,MATCH(R$3,'Slutlig allokering kvv'!$B$1:$AJ$1,0),FALSE)/1,0)</f>
        <v>0</v>
      </c>
      <c r="S260">
        <f>IFERROR(VLOOKUP($B260,Kraftvärmeprod!$B$1:$AH$479,MATCH(S$2,Kraftvärmeprod!$B$1:$AG$1,0),FALSE)/1,0)-IFERROR(VLOOKUP($B260,'Slutlig allokering kvv'!$B$2:$AC$462,MATCH(S$3,'Slutlig allokering kvv'!$B$1:$AJ$1,0),FALSE)/1,0)</f>
        <v>0</v>
      </c>
      <c r="T260">
        <f>IFERROR(VLOOKUP($B260,Kraftvärmeprod!$B$1:$AH$479,MATCH(T$2,Kraftvärmeprod!$B$1:$AG$1,0),FALSE)/1,0)-IFERROR(VLOOKUP($B260,'Slutlig allokering kvv'!$B$2:$AC$462,MATCH(T$3,'Slutlig allokering kvv'!$B$1:$AJ$1,0),FALSE)/1,0)</f>
        <v>0</v>
      </c>
      <c r="U260">
        <f>IFERROR(VLOOKUP($B260,Kraftvärmeprod!$B$1:$AH$479,MATCH(U$2,Kraftvärmeprod!$B$1:$AG$1,0),FALSE)/1,0)-IFERROR(VLOOKUP($B260,'Slutlig allokering kvv'!$B$2:$AC$462,MATCH(U$3,'Slutlig allokering kvv'!$B$1:$AJ$1,0),FALSE)/1,0)</f>
        <v>0</v>
      </c>
      <c r="V260">
        <f>IFERROR(VLOOKUP($B260,Kraftvärmeprod!$B$1:$AH$479,MATCH(V$2,Kraftvärmeprod!$B$1:$AG$1,0),FALSE)/1,0)-IFERROR(VLOOKUP($B260,'Slutlig allokering kvv'!$B$2:$AC$462,MATCH(V$3,'Slutlig allokering kvv'!$B$1:$AJ$1,0),FALSE)/1,0)</f>
        <v>0</v>
      </c>
      <c r="W260">
        <f>IFERROR(VLOOKUP($B260,Kraftvärmeprod!$B$1:$AH$479,MATCH(W$2,Kraftvärmeprod!$B$1:$AG$1,0),FALSE)/1,0)-IFERROR(VLOOKUP($B260,'Slutlig allokering kvv'!$B$2:$AC$462,MATCH(W$3,'Slutlig allokering kvv'!$B$1:$AJ$1,0),FALSE)/1,0)</f>
        <v>0</v>
      </c>
      <c r="X260">
        <f>IFERROR(VLOOKUP($B260,Kraftvärmeprod!$B$1:$AH$479,MATCH(X$2,Kraftvärmeprod!$B$1:$AG$1,0),FALSE)/1,0)-IFERROR(VLOOKUP($B260,'Slutlig allokering kvv'!$B$2:$AC$462,MATCH(X$3,'Slutlig allokering kvv'!$B$1:$AJ$1,0),FALSE)/1,0)</f>
        <v>0</v>
      </c>
      <c r="Y260">
        <f>IFERROR(VLOOKUP($B260,Kraftvärmeprod!$B$1:$AH$479,MATCH(Y$2,Kraftvärmeprod!$B$1:$AG$1,0),FALSE)/1,0)-IFERROR(VLOOKUP($B260,'Slutlig allokering kvv'!$B$2:$AC$462,MATCH(Y$3,'Slutlig allokering kvv'!$B$1:$AJ$1,0),FALSE)/1,0)</f>
        <v>0</v>
      </c>
      <c r="Z260">
        <f>IFERROR(VLOOKUP($B260,Kraftvärmeprod!$B$1:$AH$479,MATCH(Z$2,Kraftvärmeprod!$B$1:$AG$1,0),FALSE)/1,0)-IFERROR(VLOOKUP($B260,'Slutlig allokering kvv'!$B$2:$AC$462,MATCH(Z$3,'Slutlig allokering kvv'!$B$1:$AJ$1,0),FALSE)/1,0)</f>
        <v>0</v>
      </c>
      <c r="AA260">
        <f>IFERROR(VLOOKUP($B260,Kraftvärmeprod!$B$1:$AH$479,MATCH(AA$2,Kraftvärmeprod!$B$1:$AG$1,0),FALSE)/1,0)-IFERROR(VLOOKUP($B260,'Slutlig allokering kvv'!$B$2:$AC$462,MATCH(AA$3,'Slutlig allokering kvv'!$B$1:$AJ$1,0),FALSE)/1,0)</f>
        <v>0</v>
      </c>
      <c r="AB260">
        <f>IFERROR(VLOOKUP($B260,Kraftvärmeprod!$B$1:$AH$479,MATCH(AB$2,Kraftvärmeprod!$B$1:$AG$1,0),FALSE)/1,0)-IFERROR(VLOOKUP($B260,'Slutlig allokering kvv'!$B$2:$AC$462,MATCH(AB$3,'Slutlig allokering kvv'!$B$1:$AJ$1,0),FALSE)/1,0)</f>
        <v>0</v>
      </c>
      <c r="AE260">
        <f t="shared" si="6"/>
        <v>0</v>
      </c>
      <c r="AG260">
        <f>IFERROR(VLOOKUP(B260,'Slutlig allokering kvv'!$B$2:$AJ$462,MATCH("Summa justerad allokerad tillförd energi (utan hjälpel och rökgaskondensering):",'Slutlig allokering kvv'!$B$1:$AK$1,0),FALSE)/1,"")</f>
        <v>0</v>
      </c>
      <c r="AI260" s="23" t="str">
        <f>IFERROR(1-VLOOKUP(B260,'Slutlig allokering kvv'!$B$2:$AJ$462,MATCH("Andel av bränsle i kvv som allokerats till värme, exklusive rökgaskondensering och hjälpel",'Slutlig allokering kvv'!$B$1:$AK$1,0),FALSE),"")</f>
        <v/>
      </c>
      <c r="AK260" s="23" t="str">
        <f t="shared" si="7"/>
        <v/>
      </c>
    </row>
    <row r="261" spans="1:37" x14ac:dyDescent="0.25">
      <c r="A261" s="2" t="s">
        <v>357</v>
      </c>
      <c r="B261" s="2" t="s">
        <v>370</v>
      </c>
      <c r="C261" s="2" t="str">
        <f>IFERROR(VLOOKUP($B261,Kraftvärmeprod!$B$1:$AH$479,MATCH(C$3,Kraftvärmeprod!$B$1:$AG$1,0),FALSE)/1,"")</f>
        <v/>
      </c>
      <c r="D261" s="2" t="str">
        <f>IFERROR(VLOOKUP($B261,Kraftvärmeprod!$B$1:$AH$479,MATCH(D$3,Kraftvärmeprod!$B$1:$AG$1,0),FALSE)/1,"")</f>
        <v/>
      </c>
      <c r="E261">
        <f>IFERROR(VLOOKUP($B261,Kraftvärmeprod!$B$1:$AH$479,MATCH(E$2,Kraftvärmeprod!$B$1:$AG$1,0),FALSE)/1,0)-IFERROR(VLOOKUP($B261,'Slutlig allokering kvv'!$B$2:$AC$462,MATCH(E$3,'Slutlig allokering kvv'!$B$1:$AJ$1,0),FALSE)/1,0)</f>
        <v>0</v>
      </c>
      <c r="F261">
        <f>IFERROR(VLOOKUP($B261,Kraftvärmeprod!$B$1:$AH$479,MATCH(F$2,Kraftvärmeprod!$B$1:$AG$1,0),FALSE)/1,0)-IFERROR(VLOOKUP($B261,'Slutlig allokering kvv'!$B$2:$AC$462,MATCH(F$3,'Slutlig allokering kvv'!$B$1:$AJ$1,0),FALSE)/1,0)</f>
        <v>0</v>
      </c>
      <c r="G261">
        <f>IFERROR(VLOOKUP($B261,Kraftvärmeprod!$B$1:$AH$479,MATCH(G$2,Kraftvärmeprod!$B$1:$AG$1,0),FALSE)/1,0)-IFERROR(VLOOKUP($B261,'Slutlig allokering kvv'!$B$2:$AC$462,MATCH(G$3,'Slutlig allokering kvv'!$B$1:$AJ$1,0),FALSE)/1,0)</f>
        <v>0</v>
      </c>
      <c r="H261">
        <f>IFERROR(VLOOKUP($B261,Kraftvärmeprod!$B$1:$AH$479,MATCH(H$2,Kraftvärmeprod!$B$1:$AG$1,0),FALSE)/1,0)-IFERROR(VLOOKUP($B261,'Slutlig allokering kvv'!$B$2:$AC$462,MATCH(H$3,'Slutlig allokering kvv'!$B$1:$AJ$1,0),FALSE)/1,0)</f>
        <v>0</v>
      </c>
      <c r="I261">
        <f>IFERROR(VLOOKUP($B261,Kraftvärmeprod!$B$1:$AH$479,MATCH(I$2,Kraftvärmeprod!$B$1:$AG$1,0),FALSE)/1,0)-IFERROR(VLOOKUP($B261,'Slutlig allokering kvv'!$B$2:$AC$462,MATCH(I$3,'Slutlig allokering kvv'!$B$1:$AJ$1,0),FALSE)/1,0)</f>
        <v>0</v>
      </c>
      <c r="J261">
        <f>IFERROR(VLOOKUP($B261,Kraftvärmeprod!$B$1:$AH$479,MATCH(J$2,Kraftvärmeprod!$B$1:$AG$1,0),FALSE)/1,0)-IFERROR(VLOOKUP($B261,'Slutlig allokering kvv'!$B$2:$AC$462,MATCH(J$3,'Slutlig allokering kvv'!$B$1:$AJ$1,0),FALSE)/1,0)</f>
        <v>0</v>
      </c>
      <c r="K261">
        <f>IFERROR(VLOOKUP($B261,Kraftvärmeprod!$B$1:$AH$479,MATCH(K$2,Kraftvärmeprod!$B$1:$AG$1,0),FALSE)/1,0)-IFERROR(VLOOKUP($B261,'Slutlig allokering kvv'!$B$2:$AC$462,MATCH(K$3,'Slutlig allokering kvv'!$B$1:$AJ$1,0),FALSE)/1,0)</f>
        <v>0</v>
      </c>
      <c r="L261">
        <f>IFERROR(VLOOKUP($B261,Kraftvärmeprod!$B$1:$AH$479,MATCH(L$2,Kraftvärmeprod!$B$1:$AG$1,0),FALSE)/1,0)-IFERROR(VLOOKUP($B261,'Slutlig allokering kvv'!$B$2:$AC$462,MATCH(L$3,'Slutlig allokering kvv'!$B$1:$AJ$1,0),FALSE)/1,0)</f>
        <v>0</v>
      </c>
      <c r="M261" s="40">
        <f>IFERROR(VLOOKUP($B261,Miljö!$B$1:$S$477,MATCH(M$2,Miljö!$B$1:$X$1,0),FALSE)/1,0)-IFERROR(VLOOKUP($B261,'Slutlig allokering kvv'!$B$2:$AC$462,MATCH(M$3,'Slutlig allokering kvv'!$B$1:$AJ$1,0),FALSE)/1,0)</f>
        <v>0</v>
      </c>
      <c r="N261">
        <f>IFERROR(VLOOKUP($B261,Kraftvärmeprod!$B$1:$AH$479,MATCH(N$2,Kraftvärmeprod!$B$1:$AG$1,0),FALSE)/1,0)-IFERROR(VLOOKUP($B261,'Slutlig allokering kvv'!$B$2:$AC$462,MATCH(N$3,'Slutlig allokering kvv'!$B$1:$AJ$1,0),FALSE)/1,0)</f>
        <v>0</v>
      </c>
      <c r="O261">
        <f>IFERROR(VLOOKUP($B261,Kraftvärmeprod!$B$1:$AH$479,MATCH(O$2,Kraftvärmeprod!$B$1:$AG$1,0),FALSE)/1,0)-IFERROR(VLOOKUP($B261,'Slutlig allokering kvv'!$B$2:$AC$462,MATCH(O$3,'Slutlig allokering kvv'!$B$1:$AJ$1,0),FALSE)/1,0)</f>
        <v>0</v>
      </c>
      <c r="P261">
        <f>IFERROR(VLOOKUP($B261,Kraftvärmeprod!$B$1:$AH$479,MATCH(P$2,Kraftvärmeprod!$B$1:$AG$1,0),FALSE)/1,0)-IFERROR(VLOOKUP($B261,'Slutlig allokering kvv'!$B$2:$AC$462,MATCH(P$3,'Slutlig allokering kvv'!$B$1:$AJ$1,0),FALSE)/1,0)</f>
        <v>0</v>
      </c>
      <c r="Q261">
        <f>IFERROR(VLOOKUP($B261,Kraftvärmeprod!$B$1:$AH$479,MATCH(Q$2,Kraftvärmeprod!$B$1:$AG$1,0),FALSE)/1,0)-IFERROR(VLOOKUP($B261,'Slutlig allokering kvv'!$B$2:$AC$462,MATCH(Q$3,'Slutlig allokering kvv'!$B$1:$AJ$1,0),FALSE)/1,0)</f>
        <v>0</v>
      </c>
      <c r="R261">
        <f>IFERROR(VLOOKUP($B261,Kraftvärmeprod!$B$1:$AH$479,MATCH(R$2,Kraftvärmeprod!$B$1:$AG$1,0),FALSE)/1,0)-IFERROR(VLOOKUP($B261,'Slutlig allokering kvv'!$B$2:$AC$462,MATCH(R$3,'Slutlig allokering kvv'!$B$1:$AJ$1,0),FALSE)/1,0)</f>
        <v>0</v>
      </c>
      <c r="S261">
        <f>IFERROR(VLOOKUP($B261,Kraftvärmeprod!$B$1:$AH$479,MATCH(S$2,Kraftvärmeprod!$B$1:$AG$1,0),FALSE)/1,0)-IFERROR(VLOOKUP($B261,'Slutlig allokering kvv'!$B$2:$AC$462,MATCH(S$3,'Slutlig allokering kvv'!$B$1:$AJ$1,0),FALSE)/1,0)</f>
        <v>0</v>
      </c>
      <c r="T261">
        <f>IFERROR(VLOOKUP($B261,Kraftvärmeprod!$B$1:$AH$479,MATCH(T$2,Kraftvärmeprod!$B$1:$AG$1,0),FALSE)/1,0)-IFERROR(VLOOKUP($B261,'Slutlig allokering kvv'!$B$2:$AC$462,MATCH(T$3,'Slutlig allokering kvv'!$B$1:$AJ$1,0),FALSE)/1,0)</f>
        <v>0</v>
      </c>
      <c r="U261">
        <f>IFERROR(VLOOKUP($B261,Kraftvärmeprod!$B$1:$AH$479,MATCH(U$2,Kraftvärmeprod!$B$1:$AG$1,0),FALSE)/1,0)-IFERROR(VLOOKUP($B261,'Slutlig allokering kvv'!$B$2:$AC$462,MATCH(U$3,'Slutlig allokering kvv'!$B$1:$AJ$1,0),FALSE)/1,0)</f>
        <v>0</v>
      </c>
      <c r="V261">
        <f>IFERROR(VLOOKUP($B261,Kraftvärmeprod!$B$1:$AH$479,MATCH(V$2,Kraftvärmeprod!$B$1:$AG$1,0),FALSE)/1,0)-IFERROR(VLOOKUP($B261,'Slutlig allokering kvv'!$B$2:$AC$462,MATCH(V$3,'Slutlig allokering kvv'!$B$1:$AJ$1,0),FALSE)/1,0)</f>
        <v>0</v>
      </c>
      <c r="W261">
        <f>IFERROR(VLOOKUP($B261,Kraftvärmeprod!$B$1:$AH$479,MATCH(W$2,Kraftvärmeprod!$B$1:$AG$1,0),FALSE)/1,0)-IFERROR(VLOOKUP($B261,'Slutlig allokering kvv'!$B$2:$AC$462,MATCH(W$3,'Slutlig allokering kvv'!$B$1:$AJ$1,0),FALSE)/1,0)</f>
        <v>0</v>
      </c>
      <c r="X261">
        <f>IFERROR(VLOOKUP($B261,Kraftvärmeprod!$B$1:$AH$479,MATCH(X$2,Kraftvärmeprod!$B$1:$AG$1,0),FALSE)/1,0)-IFERROR(VLOOKUP($B261,'Slutlig allokering kvv'!$B$2:$AC$462,MATCH(X$3,'Slutlig allokering kvv'!$B$1:$AJ$1,0),FALSE)/1,0)</f>
        <v>0</v>
      </c>
      <c r="Y261">
        <f>IFERROR(VLOOKUP($B261,Kraftvärmeprod!$B$1:$AH$479,MATCH(Y$2,Kraftvärmeprod!$B$1:$AG$1,0),FALSE)/1,0)-IFERROR(VLOOKUP($B261,'Slutlig allokering kvv'!$B$2:$AC$462,MATCH(Y$3,'Slutlig allokering kvv'!$B$1:$AJ$1,0),FALSE)/1,0)</f>
        <v>0</v>
      </c>
      <c r="Z261">
        <f>IFERROR(VLOOKUP($B261,Kraftvärmeprod!$B$1:$AH$479,MATCH(Z$2,Kraftvärmeprod!$B$1:$AG$1,0),FALSE)/1,0)-IFERROR(VLOOKUP($B261,'Slutlig allokering kvv'!$B$2:$AC$462,MATCH(Z$3,'Slutlig allokering kvv'!$B$1:$AJ$1,0),FALSE)/1,0)</f>
        <v>0</v>
      </c>
      <c r="AA261">
        <f>IFERROR(VLOOKUP($B261,Kraftvärmeprod!$B$1:$AH$479,MATCH(AA$2,Kraftvärmeprod!$B$1:$AG$1,0),FALSE)/1,0)-IFERROR(VLOOKUP($B261,'Slutlig allokering kvv'!$B$2:$AC$462,MATCH(AA$3,'Slutlig allokering kvv'!$B$1:$AJ$1,0),FALSE)/1,0)</f>
        <v>0</v>
      </c>
      <c r="AB261">
        <f>IFERROR(VLOOKUP($B261,Kraftvärmeprod!$B$1:$AH$479,MATCH(AB$2,Kraftvärmeprod!$B$1:$AG$1,0),FALSE)/1,0)-IFERROR(VLOOKUP($B261,'Slutlig allokering kvv'!$B$2:$AC$462,MATCH(AB$3,'Slutlig allokering kvv'!$B$1:$AJ$1,0),FALSE)/1,0)</f>
        <v>0</v>
      </c>
      <c r="AE261">
        <f t="shared" si="6"/>
        <v>0</v>
      </c>
      <c r="AG261">
        <f>IFERROR(VLOOKUP(B261,'Slutlig allokering kvv'!$B$2:$AJ$462,MATCH("Summa justerad allokerad tillförd energi (utan hjälpel och rökgaskondensering):",'Slutlig allokering kvv'!$B$1:$AK$1,0),FALSE)/1,"")</f>
        <v>0</v>
      </c>
      <c r="AI261" s="23" t="str">
        <f>IFERROR(1-VLOOKUP(B261,'Slutlig allokering kvv'!$B$2:$AJ$462,MATCH("Andel av bränsle i kvv som allokerats till värme, exklusive rökgaskondensering och hjälpel",'Slutlig allokering kvv'!$B$1:$AK$1,0),FALSE),"")</f>
        <v/>
      </c>
      <c r="AK261" s="23" t="str">
        <f t="shared" si="7"/>
        <v/>
      </c>
    </row>
    <row r="262" spans="1:37" x14ac:dyDescent="0.25">
      <c r="A262" s="2" t="s">
        <v>357</v>
      </c>
      <c r="B262" s="2" t="s">
        <v>371</v>
      </c>
      <c r="C262" s="2">
        <f>IFERROR(VLOOKUP($B262,Kraftvärmeprod!$B$1:$AH$479,MATCH(C$3,Kraftvärmeprod!$B$1:$AG$1,0),FALSE)/1,"")</f>
        <v>293.99700000000001</v>
      </c>
      <c r="D262" s="2">
        <f>IFERROR(VLOOKUP($B262,Kraftvärmeprod!$B$1:$AH$479,MATCH(D$3,Kraftvärmeprod!$B$1:$AG$1,0),FALSE)/1,"")</f>
        <v>145.505</v>
      </c>
      <c r="E262">
        <f>IFERROR(VLOOKUP($B262,Kraftvärmeprod!$B$1:$AH$479,MATCH(E$2,Kraftvärmeprod!$B$1:$AG$1,0),FALSE)/1,0)-IFERROR(VLOOKUP($B262,'Slutlig allokering kvv'!$B$2:$AC$462,MATCH(E$3,'Slutlig allokering kvv'!$B$1:$AJ$1,0),FALSE)/1,0)</f>
        <v>0</v>
      </c>
      <c r="F262">
        <f>IFERROR(VLOOKUP($B262,Kraftvärmeprod!$B$1:$AH$479,MATCH(F$2,Kraftvärmeprod!$B$1:$AG$1,0),FALSE)/1,0)-IFERROR(VLOOKUP($B262,'Slutlig allokering kvv'!$B$2:$AC$462,MATCH(F$3,'Slutlig allokering kvv'!$B$1:$AJ$1,0),FALSE)/1,0)</f>
        <v>0</v>
      </c>
      <c r="G262">
        <f>IFERROR(VLOOKUP($B262,Kraftvärmeprod!$B$1:$AH$479,MATCH(G$2,Kraftvärmeprod!$B$1:$AG$1,0),FALSE)/1,0)-IFERROR(VLOOKUP($B262,'Slutlig allokering kvv'!$B$2:$AC$462,MATCH(G$3,'Slutlig allokering kvv'!$B$1:$AJ$1,0),FALSE)/1,0)</f>
        <v>62.296999999999997</v>
      </c>
      <c r="H262">
        <f>IFERROR(VLOOKUP($B262,Kraftvärmeprod!$B$1:$AH$479,MATCH(H$2,Kraftvärmeprod!$B$1:$AG$1,0),FALSE)/1,0)-IFERROR(VLOOKUP($B262,'Slutlig allokering kvv'!$B$2:$AC$462,MATCH(H$3,'Slutlig allokering kvv'!$B$1:$AJ$1,0),FALSE)/1,0)</f>
        <v>0</v>
      </c>
      <c r="I262">
        <f>IFERROR(VLOOKUP($B262,Kraftvärmeprod!$B$1:$AH$479,MATCH(I$2,Kraftvärmeprod!$B$1:$AG$1,0),FALSE)/1,0)-IFERROR(VLOOKUP($B262,'Slutlig allokering kvv'!$B$2:$AC$462,MATCH(I$3,'Slutlig allokering kvv'!$B$1:$AJ$1,0),FALSE)/1,0)</f>
        <v>0</v>
      </c>
      <c r="J262">
        <f>IFERROR(VLOOKUP($B262,Kraftvärmeprod!$B$1:$AH$479,MATCH(J$2,Kraftvärmeprod!$B$1:$AG$1,0),FALSE)/1,0)-IFERROR(VLOOKUP($B262,'Slutlig allokering kvv'!$B$2:$AC$462,MATCH(J$3,'Slutlig allokering kvv'!$B$1:$AJ$1,0),FALSE)/1,0)</f>
        <v>0.24863499999999999</v>
      </c>
      <c r="K262">
        <f>IFERROR(VLOOKUP($B262,Kraftvärmeprod!$B$1:$AH$479,MATCH(K$2,Kraftvärmeprod!$B$1:$AG$1,0),FALSE)/1,0)-IFERROR(VLOOKUP($B262,'Slutlig allokering kvv'!$B$2:$AC$462,MATCH(K$3,'Slutlig allokering kvv'!$B$1:$AJ$1,0),FALSE)/1,0)</f>
        <v>0</v>
      </c>
      <c r="L262">
        <f>IFERROR(VLOOKUP($B262,Kraftvärmeprod!$B$1:$AH$479,MATCH(L$2,Kraftvärmeprod!$B$1:$AG$1,0),FALSE)/1,0)-IFERROR(VLOOKUP($B262,'Slutlig allokering kvv'!$B$2:$AC$462,MATCH(L$3,'Slutlig allokering kvv'!$B$1:$AJ$1,0),FALSE)/1,0)</f>
        <v>47.689500000000002</v>
      </c>
      <c r="M262" s="40">
        <f>IFERROR(VLOOKUP($B262,Miljö!$B$1:$S$477,MATCH(M$2,Miljö!$B$1:$X$1,0),FALSE)/1,0)-IFERROR(VLOOKUP($B262,'Slutlig allokering kvv'!$B$2:$AC$462,MATCH(M$3,'Slutlig allokering kvv'!$B$1:$AJ$1,0),FALSE)/1,0)</f>
        <v>10.60718</v>
      </c>
      <c r="N262">
        <f>IFERROR(VLOOKUP($B262,Kraftvärmeprod!$B$1:$AH$479,MATCH(N$2,Kraftvärmeprod!$B$1:$AG$1,0),FALSE)/1,0)-IFERROR(VLOOKUP($B262,'Slutlig allokering kvv'!$B$2:$AC$462,MATCH(N$3,'Slutlig allokering kvv'!$B$1:$AJ$1,0),FALSE)/1,0)</f>
        <v>0</v>
      </c>
      <c r="O262">
        <f>IFERROR(VLOOKUP($B262,Kraftvärmeprod!$B$1:$AH$479,MATCH(O$2,Kraftvärmeprod!$B$1:$AG$1,0),FALSE)/1,0)-IFERROR(VLOOKUP($B262,'Slutlig allokering kvv'!$B$2:$AC$462,MATCH(O$3,'Slutlig allokering kvv'!$B$1:$AJ$1,0),FALSE)/1,0)</f>
        <v>0</v>
      </c>
      <c r="P262">
        <f>IFERROR(VLOOKUP($B262,Kraftvärmeprod!$B$1:$AH$479,MATCH(P$2,Kraftvärmeprod!$B$1:$AG$1,0),FALSE)/1,0)-IFERROR(VLOOKUP($B262,'Slutlig allokering kvv'!$B$2:$AC$462,MATCH(P$3,'Slutlig allokering kvv'!$B$1:$AJ$1,0),FALSE)/1,0)</f>
        <v>0</v>
      </c>
      <c r="Q262">
        <f>IFERROR(VLOOKUP($B262,Kraftvärmeprod!$B$1:$AH$479,MATCH(Q$2,Kraftvärmeprod!$B$1:$AG$1,0),FALSE)/1,0)-IFERROR(VLOOKUP($B262,'Slutlig allokering kvv'!$B$2:$AC$462,MATCH(Q$3,'Slutlig allokering kvv'!$B$1:$AJ$1,0),FALSE)/1,0)</f>
        <v>38.992999999999995</v>
      </c>
      <c r="R262">
        <f>IFERROR(VLOOKUP($B262,Kraftvärmeprod!$B$1:$AH$479,MATCH(R$2,Kraftvärmeprod!$B$1:$AG$1,0),FALSE)/1,0)-IFERROR(VLOOKUP($B262,'Slutlig allokering kvv'!$B$2:$AC$462,MATCH(R$3,'Slutlig allokering kvv'!$B$1:$AJ$1,0),FALSE)/1,0)</f>
        <v>13.7254</v>
      </c>
      <c r="S262">
        <f>IFERROR(VLOOKUP($B262,Kraftvärmeprod!$B$1:$AH$479,MATCH(S$2,Kraftvärmeprod!$B$1:$AG$1,0),FALSE)/1,0)-IFERROR(VLOOKUP($B262,'Slutlig allokering kvv'!$B$2:$AC$462,MATCH(S$3,'Slutlig allokering kvv'!$B$1:$AJ$1,0),FALSE)/1,0)</f>
        <v>0</v>
      </c>
      <c r="T262">
        <f>IFERROR(VLOOKUP($B262,Kraftvärmeprod!$B$1:$AH$479,MATCH(T$2,Kraftvärmeprod!$B$1:$AG$1,0),FALSE)/1,0)-IFERROR(VLOOKUP($B262,'Slutlig allokering kvv'!$B$2:$AC$462,MATCH(T$3,'Slutlig allokering kvv'!$B$1:$AJ$1,0),FALSE)/1,0)</f>
        <v>0</v>
      </c>
      <c r="U262">
        <f>IFERROR(VLOOKUP($B262,Kraftvärmeprod!$B$1:$AH$479,MATCH(U$2,Kraftvärmeprod!$B$1:$AG$1,0),FALSE)/1,0)-IFERROR(VLOOKUP($B262,'Slutlig allokering kvv'!$B$2:$AC$462,MATCH(U$3,'Slutlig allokering kvv'!$B$1:$AJ$1,0),FALSE)/1,0)</f>
        <v>52.557400000000001</v>
      </c>
      <c r="V262">
        <f>IFERROR(VLOOKUP($B262,Kraftvärmeprod!$B$1:$AH$479,MATCH(V$2,Kraftvärmeprod!$B$1:$AG$1,0),FALSE)/1,0)-IFERROR(VLOOKUP($B262,'Slutlig allokering kvv'!$B$2:$AC$462,MATCH(V$3,'Slutlig allokering kvv'!$B$1:$AJ$1,0),FALSE)/1,0)</f>
        <v>0</v>
      </c>
      <c r="W262">
        <f>IFERROR(VLOOKUP($B262,Kraftvärmeprod!$B$1:$AH$479,MATCH(W$2,Kraftvärmeprod!$B$1:$AG$1,0),FALSE)/1,0)-IFERROR(VLOOKUP($B262,'Slutlig allokering kvv'!$B$2:$AC$462,MATCH(W$3,'Slutlig allokering kvv'!$B$1:$AJ$1,0),FALSE)/1,0)</f>
        <v>0</v>
      </c>
      <c r="X262">
        <f>IFERROR(VLOOKUP($B262,Kraftvärmeprod!$B$1:$AH$479,MATCH(X$2,Kraftvärmeprod!$B$1:$AG$1,0),FALSE)/1,0)-IFERROR(VLOOKUP($B262,'Slutlig allokering kvv'!$B$2:$AC$462,MATCH(X$3,'Slutlig allokering kvv'!$B$1:$AJ$1,0),FALSE)/1,0)</f>
        <v>2.6553000000000004</v>
      </c>
      <c r="Y262">
        <f>IFERROR(VLOOKUP($B262,Kraftvärmeprod!$B$1:$AH$479,MATCH(Y$2,Kraftvärmeprod!$B$1:$AG$1,0),FALSE)/1,0)-IFERROR(VLOOKUP($B262,'Slutlig allokering kvv'!$B$2:$AC$462,MATCH(Y$3,'Slutlig allokering kvv'!$B$1:$AJ$1,0),FALSE)/1,0)</f>
        <v>0</v>
      </c>
      <c r="Z262">
        <f>IFERROR(VLOOKUP($B262,Kraftvärmeprod!$B$1:$AH$479,MATCH(Z$2,Kraftvärmeprod!$B$1:$AG$1,0),FALSE)/1,0)-IFERROR(VLOOKUP($B262,'Slutlig allokering kvv'!$B$2:$AC$462,MATCH(Z$3,'Slutlig allokering kvv'!$B$1:$AJ$1,0),FALSE)/1,0)</f>
        <v>0</v>
      </c>
      <c r="AA262">
        <f>IFERROR(VLOOKUP($B262,Kraftvärmeprod!$B$1:$AH$479,MATCH(AA$2,Kraftvärmeprod!$B$1:$AG$1,0),FALSE)/1,0)-IFERROR(VLOOKUP($B262,'Slutlig allokering kvv'!$B$2:$AC$462,MATCH(AA$3,'Slutlig allokering kvv'!$B$1:$AJ$1,0),FALSE)/1,0)</f>
        <v>0</v>
      </c>
      <c r="AB262">
        <f>IFERROR(VLOOKUP($B262,Kraftvärmeprod!$B$1:$AH$479,MATCH(AB$2,Kraftvärmeprod!$B$1:$AG$1,0),FALSE)/1,0)-IFERROR(VLOOKUP($B262,'Slutlig allokering kvv'!$B$2:$AC$462,MATCH(AB$3,'Slutlig allokering kvv'!$B$1:$AJ$1,0),FALSE)/1,0)</f>
        <v>65.742500000000007</v>
      </c>
      <c r="AE262">
        <f t="shared" ref="AE262:AE325" si="8">SUM(E262:AB262)-M262</f>
        <v>283.90873499999998</v>
      </c>
      <c r="AG262">
        <f>IFERROR(VLOOKUP(B262,'Slutlig allokering kvv'!$B$2:$AJ$462,MATCH("Summa justerad allokerad tillförd energi (utan hjälpel och rökgaskondensering):",'Slutlig allokering kvv'!$B$1:$AK$1,0),FALSE)/1,"")</f>
        <v>227.58426499999996</v>
      </c>
      <c r="AI262" s="23">
        <f>IFERROR(1-VLOOKUP(B262,'Slutlig allokering kvv'!$B$2:$AJ$462,MATCH("Andel av bränsle i kvv som allokerats till värme, exklusive rökgaskondensering och hjälpel",'Slutlig allokering kvv'!$B$1:$AK$1,0),FALSE),"")</f>
        <v>0.55505888643637347</v>
      </c>
      <c r="AK262" s="23">
        <f t="shared" ref="AK262:AK325" si="9">IFERROR(AE262/(AE262+AG262),"")</f>
        <v>0.55505888643637358</v>
      </c>
    </row>
    <row r="263" spans="1:37" x14ac:dyDescent="0.25">
      <c r="A263" s="2" t="s">
        <v>357</v>
      </c>
      <c r="B263" s="2" t="s">
        <v>372</v>
      </c>
      <c r="C263" s="2">
        <f>IFERROR(VLOOKUP($B263,Kraftvärmeprod!$B$1:$AH$479,MATCH(C$3,Kraftvärmeprod!$B$1:$AG$1,0),FALSE)/1,"")</f>
        <v>8.4809999999999999</v>
      </c>
      <c r="D263" s="2">
        <f>IFERROR(VLOOKUP($B263,Kraftvärmeprod!$B$1:$AH$479,MATCH(D$3,Kraftvärmeprod!$B$1:$AG$1,0),FALSE)/1,"")</f>
        <v>0</v>
      </c>
      <c r="E263">
        <f>IFERROR(VLOOKUP($B263,Kraftvärmeprod!$B$1:$AH$479,MATCH(E$2,Kraftvärmeprod!$B$1:$AG$1,0),FALSE)/1,0)-IFERROR(VLOOKUP($B263,'Slutlig allokering kvv'!$B$2:$AC$462,MATCH(E$3,'Slutlig allokering kvv'!$B$1:$AJ$1,0),FALSE)/1,0)</f>
        <v>0</v>
      </c>
      <c r="F263">
        <f>IFERROR(VLOOKUP($B263,Kraftvärmeprod!$B$1:$AH$479,MATCH(F$2,Kraftvärmeprod!$B$1:$AG$1,0),FALSE)/1,0)-IFERROR(VLOOKUP($B263,'Slutlig allokering kvv'!$B$2:$AC$462,MATCH(F$3,'Slutlig allokering kvv'!$B$1:$AJ$1,0),FALSE)/1,0)</f>
        <v>0</v>
      </c>
      <c r="G263">
        <f>IFERROR(VLOOKUP($B263,Kraftvärmeprod!$B$1:$AH$479,MATCH(G$2,Kraftvärmeprod!$B$1:$AG$1,0),FALSE)/1,0)-IFERROR(VLOOKUP($B263,'Slutlig allokering kvv'!$B$2:$AC$462,MATCH(G$3,'Slutlig allokering kvv'!$B$1:$AJ$1,0),FALSE)/1,0)</f>
        <v>0</v>
      </c>
      <c r="H263">
        <f>IFERROR(VLOOKUP($B263,Kraftvärmeprod!$B$1:$AH$479,MATCH(H$2,Kraftvärmeprod!$B$1:$AG$1,0),FALSE)/1,0)-IFERROR(VLOOKUP($B263,'Slutlig allokering kvv'!$B$2:$AC$462,MATCH(H$3,'Slutlig allokering kvv'!$B$1:$AJ$1,0),FALSE)/1,0)</f>
        <v>0</v>
      </c>
      <c r="I263">
        <f>IFERROR(VLOOKUP($B263,Kraftvärmeprod!$B$1:$AH$479,MATCH(I$2,Kraftvärmeprod!$B$1:$AG$1,0),FALSE)/1,0)-IFERROR(VLOOKUP($B263,'Slutlig allokering kvv'!$B$2:$AC$462,MATCH(I$3,'Slutlig allokering kvv'!$B$1:$AJ$1,0),FALSE)/1,0)</f>
        <v>0</v>
      </c>
      <c r="J263">
        <f>IFERROR(VLOOKUP($B263,Kraftvärmeprod!$B$1:$AH$479,MATCH(J$2,Kraftvärmeprod!$B$1:$AG$1,0),FALSE)/1,0)-IFERROR(VLOOKUP($B263,'Slutlig allokering kvv'!$B$2:$AC$462,MATCH(J$3,'Slutlig allokering kvv'!$B$1:$AJ$1,0),FALSE)/1,0)</f>
        <v>0</v>
      </c>
      <c r="K263">
        <f>IFERROR(VLOOKUP($B263,Kraftvärmeprod!$B$1:$AH$479,MATCH(K$2,Kraftvärmeprod!$B$1:$AG$1,0),FALSE)/1,0)-IFERROR(VLOOKUP($B263,'Slutlig allokering kvv'!$B$2:$AC$462,MATCH(K$3,'Slutlig allokering kvv'!$B$1:$AJ$1,0),FALSE)/1,0)</f>
        <v>0</v>
      </c>
      <c r="L263">
        <f>IFERROR(VLOOKUP($B263,Kraftvärmeprod!$B$1:$AH$479,MATCH(L$2,Kraftvärmeprod!$B$1:$AG$1,0),FALSE)/1,0)-IFERROR(VLOOKUP($B263,'Slutlig allokering kvv'!$B$2:$AC$462,MATCH(L$3,'Slutlig allokering kvv'!$B$1:$AJ$1,0),FALSE)/1,0)</f>
        <v>0</v>
      </c>
      <c r="M263" s="40">
        <f>IFERROR(VLOOKUP($B263,Miljö!$B$1:$S$477,MATCH(M$2,Miljö!$B$1:$X$1,0),FALSE)/1,0)-IFERROR(VLOOKUP($B263,'Slutlig allokering kvv'!$B$2:$AC$462,MATCH(M$3,'Slutlig allokering kvv'!$B$1:$AJ$1,0),FALSE)/1,0)</f>
        <v>0</v>
      </c>
      <c r="N263">
        <f>IFERROR(VLOOKUP($B263,Kraftvärmeprod!$B$1:$AH$479,MATCH(N$2,Kraftvärmeprod!$B$1:$AG$1,0),FALSE)/1,0)-IFERROR(VLOOKUP($B263,'Slutlig allokering kvv'!$B$2:$AC$462,MATCH(N$3,'Slutlig allokering kvv'!$B$1:$AJ$1,0),FALSE)/1,0)</f>
        <v>0</v>
      </c>
      <c r="O263">
        <f>IFERROR(VLOOKUP($B263,Kraftvärmeprod!$B$1:$AH$479,MATCH(O$2,Kraftvärmeprod!$B$1:$AG$1,0),FALSE)/1,0)-IFERROR(VLOOKUP($B263,'Slutlig allokering kvv'!$B$2:$AC$462,MATCH(O$3,'Slutlig allokering kvv'!$B$1:$AJ$1,0),FALSE)/1,0)</f>
        <v>0</v>
      </c>
      <c r="P263">
        <f>IFERROR(VLOOKUP($B263,Kraftvärmeprod!$B$1:$AH$479,MATCH(P$2,Kraftvärmeprod!$B$1:$AG$1,0),FALSE)/1,0)-IFERROR(VLOOKUP($B263,'Slutlig allokering kvv'!$B$2:$AC$462,MATCH(P$3,'Slutlig allokering kvv'!$B$1:$AJ$1,0),FALSE)/1,0)</f>
        <v>0</v>
      </c>
      <c r="Q263">
        <f>IFERROR(VLOOKUP($B263,Kraftvärmeprod!$B$1:$AH$479,MATCH(Q$2,Kraftvärmeprod!$B$1:$AG$1,0),FALSE)/1,0)-IFERROR(VLOOKUP($B263,'Slutlig allokering kvv'!$B$2:$AC$462,MATCH(Q$3,'Slutlig allokering kvv'!$B$1:$AJ$1,0),FALSE)/1,0)</f>
        <v>0</v>
      </c>
      <c r="R263">
        <f>IFERROR(VLOOKUP($B263,Kraftvärmeprod!$B$1:$AH$479,MATCH(R$2,Kraftvärmeprod!$B$1:$AG$1,0),FALSE)/1,0)-IFERROR(VLOOKUP($B263,'Slutlig allokering kvv'!$B$2:$AC$462,MATCH(R$3,'Slutlig allokering kvv'!$B$1:$AJ$1,0),FALSE)/1,0)</f>
        <v>0</v>
      </c>
      <c r="S263">
        <f>IFERROR(VLOOKUP($B263,Kraftvärmeprod!$B$1:$AH$479,MATCH(S$2,Kraftvärmeprod!$B$1:$AG$1,0),FALSE)/1,0)-IFERROR(VLOOKUP($B263,'Slutlig allokering kvv'!$B$2:$AC$462,MATCH(S$3,'Slutlig allokering kvv'!$B$1:$AJ$1,0),FALSE)/1,0)</f>
        <v>0</v>
      </c>
      <c r="T263">
        <f>IFERROR(VLOOKUP($B263,Kraftvärmeprod!$B$1:$AH$479,MATCH(T$2,Kraftvärmeprod!$B$1:$AG$1,0),FALSE)/1,0)-IFERROR(VLOOKUP($B263,'Slutlig allokering kvv'!$B$2:$AC$462,MATCH(T$3,'Slutlig allokering kvv'!$B$1:$AJ$1,0),FALSE)/1,0)</f>
        <v>0</v>
      </c>
      <c r="U263">
        <f>IFERROR(VLOOKUP($B263,Kraftvärmeprod!$B$1:$AH$479,MATCH(U$2,Kraftvärmeprod!$B$1:$AG$1,0),FALSE)/1,0)-IFERROR(VLOOKUP($B263,'Slutlig allokering kvv'!$B$2:$AC$462,MATCH(U$3,'Slutlig allokering kvv'!$B$1:$AJ$1,0),FALSE)/1,0)</f>
        <v>0</v>
      </c>
      <c r="V263">
        <f>IFERROR(VLOOKUP($B263,Kraftvärmeprod!$B$1:$AH$479,MATCH(V$2,Kraftvärmeprod!$B$1:$AG$1,0),FALSE)/1,0)-IFERROR(VLOOKUP($B263,'Slutlig allokering kvv'!$B$2:$AC$462,MATCH(V$3,'Slutlig allokering kvv'!$B$1:$AJ$1,0),FALSE)/1,0)</f>
        <v>0</v>
      </c>
      <c r="W263">
        <f>IFERROR(VLOOKUP($B263,Kraftvärmeprod!$B$1:$AH$479,MATCH(W$2,Kraftvärmeprod!$B$1:$AG$1,0),FALSE)/1,0)-IFERROR(VLOOKUP($B263,'Slutlig allokering kvv'!$B$2:$AC$462,MATCH(W$3,'Slutlig allokering kvv'!$B$1:$AJ$1,0),FALSE)/1,0)</f>
        <v>0</v>
      </c>
      <c r="X263">
        <f>IFERROR(VLOOKUP($B263,Kraftvärmeprod!$B$1:$AH$479,MATCH(X$2,Kraftvärmeprod!$B$1:$AG$1,0),FALSE)/1,0)-IFERROR(VLOOKUP($B263,'Slutlig allokering kvv'!$B$2:$AC$462,MATCH(X$3,'Slutlig allokering kvv'!$B$1:$AJ$1,0),FALSE)/1,0)</f>
        <v>0</v>
      </c>
      <c r="Y263">
        <f>IFERROR(VLOOKUP($B263,Kraftvärmeprod!$B$1:$AH$479,MATCH(Y$2,Kraftvärmeprod!$B$1:$AG$1,0),FALSE)/1,0)-IFERROR(VLOOKUP($B263,'Slutlig allokering kvv'!$B$2:$AC$462,MATCH(Y$3,'Slutlig allokering kvv'!$B$1:$AJ$1,0),FALSE)/1,0)</f>
        <v>0</v>
      </c>
      <c r="Z263">
        <f>IFERROR(VLOOKUP($B263,Kraftvärmeprod!$B$1:$AH$479,MATCH(Z$2,Kraftvärmeprod!$B$1:$AG$1,0),FALSE)/1,0)-IFERROR(VLOOKUP($B263,'Slutlig allokering kvv'!$B$2:$AC$462,MATCH(Z$3,'Slutlig allokering kvv'!$B$1:$AJ$1,0),FALSE)/1,0)</f>
        <v>0</v>
      </c>
      <c r="AA263">
        <f>IFERROR(VLOOKUP($B263,Kraftvärmeprod!$B$1:$AH$479,MATCH(AA$2,Kraftvärmeprod!$B$1:$AG$1,0),FALSE)/1,0)-IFERROR(VLOOKUP($B263,'Slutlig allokering kvv'!$B$2:$AC$462,MATCH(AA$3,'Slutlig allokering kvv'!$B$1:$AJ$1,0),FALSE)/1,0)</f>
        <v>0</v>
      </c>
      <c r="AB263">
        <f>IFERROR(VLOOKUP($B263,Kraftvärmeprod!$B$1:$AH$479,MATCH(AB$2,Kraftvärmeprod!$B$1:$AG$1,0),FALSE)/1,0)-IFERROR(VLOOKUP($B263,'Slutlig allokering kvv'!$B$2:$AC$462,MATCH(AB$3,'Slutlig allokering kvv'!$B$1:$AJ$1,0),FALSE)/1,0)</f>
        <v>0</v>
      </c>
      <c r="AE263">
        <f t="shared" si="8"/>
        <v>0</v>
      </c>
      <c r="AG263">
        <f>IFERROR(VLOOKUP(B263,'Slutlig allokering kvv'!$B$2:$AJ$462,MATCH("Summa justerad allokerad tillförd energi (utan hjälpel och rökgaskondensering):",'Slutlig allokering kvv'!$B$1:$AK$1,0),FALSE)/1,"")</f>
        <v>11.938000000000001</v>
      </c>
      <c r="AI263" s="23">
        <f>IFERROR(1-VLOOKUP(B263,'Slutlig allokering kvv'!$B$2:$AJ$462,MATCH("Andel av bränsle i kvv som allokerats till värme, exklusive rökgaskondensering och hjälpel",'Slutlig allokering kvv'!$B$1:$AK$1,0),FALSE),"")</f>
        <v>-2.2204460492503131E-16</v>
      </c>
      <c r="AK263" s="23">
        <f t="shared" si="9"/>
        <v>0</v>
      </c>
    </row>
    <row r="264" spans="1:37" x14ac:dyDescent="0.25">
      <c r="A264" s="2" t="s">
        <v>357</v>
      </c>
      <c r="B264" s="2" t="s">
        <v>373</v>
      </c>
      <c r="C264" s="2" t="str">
        <f>IFERROR(VLOOKUP($B264,Kraftvärmeprod!$B$1:$AH$479,MATCH(C$3,Kraftvärmeprod!$B$1:$AG$1,0),FALSE)/1,"")</f>
        <v/>
      </c>
      <c r="D264" s="2" t="str">
        <f>IFERROR(VLOOKUP($B264,Kraftvärmeprod!$B$1:$AH$479,MATCH(D$3,Kraftvärmeprod!$B$1:$AG$1,0),FALSE)/1,"")</f>
        <v/>
      </c>
      <c r="E264">
        <f>IFERROR(VLOOKUP($B264,Kraftvärmeprod!$B$1:$AH$479,MATCH(E$2,Kraftvärmeprod!$B$1:$AG$1,0),FALSE)/1,0)-IFERROR(VLOOKUP($B264,'Slutlig allokering kvv'!$B$2:$AC$462,MATCH(E$3,'Slutlig allokering kvv'!$B$1:$AJ$1,0),FALSE)/1,0)</f>
        <v>0</v>
      </c>
      <c r="F264">
        <f>IFERROR(VLOOKUP($B264,Kraftvärmeprod!$B$1:$AH$479,MATCH(F$2,Kraftvärmeprod!$B$1:$AG$1,0),FALSE)/1,0)-IFERROR(VLOOKUP($B264,'Slutlig allokering kvv'!$B$2:$AC$462,MATCH(F$3,'Slutlig allokering kvv'!$B$1:$AJ$1,0),FALSE)/1,0)</f>
        <v>0</v>
      </c>
      <c r="G264">
        <f>IFERROR(VLOOKUP($B264,Kraftvärmeprod!$B$1:$AH$479,MATCH(G$2,Kraftvärmeprod!$B$1:$AG$1,0),FALSE)/1,0)-IFERROR(VLOOKUP($B264,'Slutlig allokering kvv'!$B$2:$AC$462,MATCH(G$3,'Slutlig allokering kvv'!$B$1:$AJ$1,0),FALSE)/1,0)</f>
        <v>0</v>
      </c>
      <c r="H264">
        <f>IFERROR(VLOOKUP($B264,Kraftvärmeprod!$B$1:$AH$479,MATCH(H$2,Kraftvärmeprod!$B$1:$AG$1,0),FALSE)/1,0)-IFERROR(VLOOKUP($B264,'Slutlig allokering kvv'!$B$2:$AC$462,MATCH(H$3,'Slutlig allokering kvv'!$B$1:$AJ$1,0),FALSE)/1,0)</f>
        <v>0</v>
      </c>
      <c r="I264">
        <f>IFERROR(VLOOKUP($B264,Kraftvärmeprod!$B$1:$AH$479,MATCH(I$2,Kraftvärmeprod!$B$1:$AG$1,0),FALSE)/1,0)-IFERROR(VLOOKUP($B264,'Slutlig allokering kvv'!$B$2:$AC$462,MATCH(I$3,'Slutlig allokering kvv'!$B$1:$AJ$1,0),FALSE)/1,0)</f>
        <v>0</v>
      </c>
      <c r="J264">
        <f>IFERROR(VLOOKUP($B264,Kraftvärmeprod!$B$1:$AH$479,MATCH(J$2,Kraftvärmeprod!$B$1:$AG$1,0),FALSE)/1,0)-IFERROR(VLOOKUP($B264,'Slutlig allokering kvv'!$B$2:$AC$462,MATCH(J$3,'Slutlig allokering kvv'!$B$1:$AJ$1,0),FALSE)/1,0)</f>
        <v>0</v>
      </c>
      <c r="K264">
        <f>IFERROR(VLOOKUP($B264,Kraftvärmeprod!$B$1:$AH$479,MATCH(K$2,Kraftvärmeprod!$B$1:$AG$1,0),FALSE)/1,0)-IFERROR(VLOOKUP($B264,'Slutlig allokering kvv'!$B$2:$AC$462,MATCH(K$3,'Slutlig allokering kvv'!$B$1:$AJ$1,0),FALSE)/1,0)</f>
        <v>0</v>
      </c>
      <c r="L264">
        <f>IFERROR(VLOOKUP($B264,Kraftvärmeprod!$B$1:$AH$479,MATCH(L$2,Kraftvärmeprod!$B$1:$AG$1,0),FALSE)/1,0)-IFERROR(VLOOKUP($B264,'Slutlig allokering kvv'!$B$2:$AC$462,MATCH(L$3,'Slutlig allokering kvv'!$B$1:$AJ$1,0),FALSE)/1,0)</f>
        <v>0</v>
      </c>
      <c r="M264" s="40">
        <f>IFERROR(VLOOKUP($B264,Miljö!$B$1:$S$477,MATCH(M$2,Miljö!$B$1:$X$1,0),FALSE)/1,0)-IFERROR(VLOOKUP($B264,'Slutlig allokering kvv'!$B$2:$AC$462,MATCH(M$3,'Slutlig allokering kvv'!$B$1:$AJ$1,0),FALSE)/1,0)</f>
        <v>0</v>
      </c>
      <c r="N264">
        <f>IFERROR(VLOOKUP($B264,Kraftvärmeprod!$B$1:$AH$479,MATCH(N$2,Kraftvärmeprod!$B$1:$AG$1,0),FALSE)/1,0)-IFERROR(VLOOKUP($B264,'Slutlig allokering kvv'!$B$2:$AC$462,MATCH(N$3,'Slutlig allokering kvv'!$B$1:$AJ$1,0),FALSE)/1,0)</f>
        <v>0</v>
      </c>
      <c r="O264">
        <f>IFERROR(VLOOKUP($B264,Kraftvärmeprod!$B$1:$AH$479,MATCH(O$2,Kraftvärmeprod!$B$1:$AG$1,0),FALSE)/1,0)-IFERROR(VLOOKUP($B264,'Slutlig allokering kvv'!$B$2:$AC$462,MATCH(O$3,'Slutlig allokering kvv'!$B$1:$AJ$1,0),FALSE)/1,0)</f>
        <v>0</v>
      </c>
      <c r="P264">
        <f>IFERROR(VLOOKUP($B264,Kraftvärmeprod!$B$1:$AH$479,MATCH(P$2,Kraftvärmeprod!$B$1:$AG$1,0),FALSE)/1,0)-IFERROR(VLOOKUP($B264,'Slutlig allokering kvv'!$B$2:$AC$462,MATCH(P$3,'Slutlig allokering kvv'!$B$1:$AJ$1,0),FALSE)/1,0)</f>
        <v>0</v>
      </c>
      <c r="Q264">
        <f>IFERROR(VLOOKUP($B264,Kraftvärmeprod!$B$1:$AH$479,MATCH(Q$2,Kraftvärmeprod!$B$1:$AG$1,0),FALSE)/1,0)-IFERROR(VLOOKUP($B264,'Slutlig allokering kvv'!$B$2:$AC$462,MATCH(Q$3,'Slutlig allokering kvv'!$B$1:$AJ$1,0),FALSE)/1,0)</f>
        <v>0</v>
      </c>
      <c r="R264">
        <f>IFERROR(VLOOKUP($B264,Kraftvärmeprod!$B$1:$AH$479,MATCH(R$2,Kraftvärmeprod!$B$1:$AG$1,0),FALSE)/1,0)-IFERROR(VLOOKUP($B264,'Slutlig allokering kvv'!$B$2:$AC$462,MATCH(R$3,'Slutlig allokering kvv'!$B$1:$AJ$1,0),FALSE)/1,0)</f>
        <v>0</v>
      </c>
      <c r="S264">
        <f>IFERROR(VLOOKUP($B264,Kraftvärmeprod!$B$1:$AH$479,MATCH(S$2,Kraftvärmeprod!$B$1:$AG$1,0),FALSE)/1,0)-IFERROR(VLOOKUP($B264,'Slutlig allokering kvv'!$B$2:$AC$462,MATCH(S$3,'Slutlig allokering kvv'!$B$1:$AJ$1,0),FALSE)/1,0)</f>
        <v>0</v>
      </c>
      <c r="T264">
        <f>IFERROR(VLOOKUP($B264,Kraftvärmeprod!$B$1:$AH$479,MATCH(T$2,Kraftvärmeprod!$B$1:$AG$1,0),FALSE)/1,0)-IFERROR(VLOOKUP($B264,'Slutlig allokering kvv'!$B$2:$AC$462,MATCH(T$3,'Slutlig allokering kvv'!$B$1:$AJ$1,0),FALSE)/1,0)</f>
        <v>0</v>
      </c>
      <c r="U264">
        <f>IFERROR(VLOOKUP($B264,Kraftvärmeprod!$B$1:$AH$479,MATCH(U$2,Kraftvärmeprod!$B$1:$AG$1,0),FALSE)/1,0)-IFERROR(VLOOKUP($B264,'Slutlig allokering kvv'!$B$2:$AC$462,MATCH(U$3,'Slutlig allokering kvv'!$B$1:$AJ$1,0),FALSE)/1,0)</f>
        <v>0</v>
      </c>
      <c r="V264">
        <f>IFERROR(VLOOKUP($B264,Kraftvärmeprod!$B$1:$AH$479,MATCH(V$2,Kraftvärmeprod!$B$1:$AG$1,0),FALSE)/1,0)-IFERROR(VLOOKUP($B264,'Slutlig allokering kvv'!$B$2:$AC$462,MATCH(V$3,'Slutlig allokering kvv'!$B$1:$AJ$1,0),FALSE)/1,0)</f>
        <v>0</v>
      </c>
      <c r="W264">
        <f>IFERROR(VLOOKUP($B264,Kraftvärmeprod!$B$1:$AH$479,MATCH(W$2,Kraftvärmeprod!$B$1:$AG$1,0),FALSE)/1,0)-IFERROR(VLOOKUP($B264,'Slutlig allokering kvv'!$B$2:$AC$462,MATCH(W$3,'Slutlig allokering kvv'!$B$1:$AJ$1,0),FALSE)/1,0)</f>
        <v>0</v>
      </c>
      <c r="X264">
        <f>IFERROR(VLOOKUP($B264,Kraftvärmeprod!$B$1:$AH$479,MATCH(X$2,Kraftvärmeprod!$B$1:$AG$1,0),FALSE)/1,0)-IFERROR(VLOOKUP($B264,'Slutlig allokering kvv'!$B$2:$AC$462,MATCH(X$3,'Slutlig allokering kvv'!$B$1:$AJ$1,0),FALSE)/1,0)</f>
        <v>0</v>
      </c>
      <c r="Y264">
        <f>IFERROR(VLOOKUP($B264,Kraftvärmeprod!$B$1:$AH$479,MATCH(Y$2,Kraftvärmeprod!$B$1:$AG$1,0),FALSE)/1,0)-IFERROR(VLOOKUP($B264,'Slutlig allokering kvv'!$B$2:$AC$462,MATCH(Y$3,'Slutlig allokering kvv'!$B$1:$AJ$1,0),FALSE)/1,0)</f>
        <v>0</v>
      </c>
      <c r="Z264">
        <f>IFERROR(VLOOKUP($B264,Kraftvärmeprod!$B$1:$AH$479,MATCH(Z$2,Kraftvärmeprod!$B$1:$AG$1,0),FALSE)/1,0)-IFERROR(VLOOKUP($B264,'Slutlig allokering kvv'!$B$2:$AC$462,MATCH(Z$3,'Slutlig allokering kvv'!$B$1:$AJ$1,0),FALSE)/1,0)</f>
        <v>0</v>
      </c>
      <c r="AA264">
        <f>IFERROR(VLOOKUP($B264,Kraftvärmeprod!$B$1:$AH$479,MATCH(AA$2,Kraftvärmeprod!$B$1:$AG$1,0),FALSE)/1,0)-IFERROR(VLOOKUP($B264,'Slutlig allokering kvv'!$B$2:$AC$462,MATCH(AA$3,'Slutlig allokering kvv'!$B$1:$AJ$1,0),FALSE)/1,0)</f>
        <v>0</v>
      </c>
      <c r="AB264">
        <f>IFERROR(VLOOKUP($B264,Kraftvärmeprod!$B$1:$AH$479,MATCH(AB$2,Kraftvärmeprod!$B$1:$AG$1,0),FALSE)/1,0)-IFERROR(VLOOKUP($B264,'Slutlig allokering kvv'!$B$2:$AC$462,MATCH(AB$3,'Slutlig allokering kvv'!$B$1:$AJ$1,0),FALSE)/1,0)</f>
        <v>0</v>
      </c>
      <c r="AE264">
        <f t="shared" si="8"/>
        <v>0</v>
      </c>
      <c r="AG264">
        <f>IFERROR(VLOOKUP(B264,'Slutlig allokering kvv'!$B$2:$AJ$462,MATCH("Summa justerad allokerad tillförd energi (utan hjälpel och rökgaskondensering):",'Slutlig allokering kvv'!$B$1:$AK$1,0),FALSE)/1,"")</f>
        <v>0</v>
      </c>
      <c r="AI264" s="23" t="str">
        <f>IFERROR(1-VLOOKUP(B264,'Slutlig allokering kvv'!$B$2:$AJ$462,MATCH("Andel av bränsle i kvv som allokerats till värme, exklusive rökgaskondensering och hjälpel",'Slutlig allokering kvv'!$B$1:$AK$1,0),FALSE),"")</f>
        <v/>
      </c>
      <c r="AK264" s="23" t="str">
        <f t="shared" si="9"/>
        <v/>
      </c>
    </row>
    <row r="265" spans="1:37" x14ac:dyDescent="0.25">
      <c r="A265" s="2" t="s">
        <v>357</v>
      </c>
      <c r="B265" s="2" t="s">
        <v>374</v>
      </c>
      <c r="C265" s="2" t="str">
        <f>IFERROR(VLOOKUP($B265,Kraftvärmeprod!$B$1:$AH$479,MATCH(C$3,Kraftvärmeprod!$B$1:$AG$1,0),FALSE)/1,"")</f>
        <v/>
      </c>
      <c r="D265" s="2" t="str">
        <f>IFERROR(VLOOKUP($B265,Kraftvärmeprod!$B$1:$AH$479,MATCH(D$3,Kraftvärmeprod!$B$1:$AG$1,0),FALSE)/1,"")</f>
        <v/>
      </c>
      <c r="E265">
        <f>IFERROR(VLOOKUP($B265,Kraftvärmeprod!$B$1:$AH$479,MATCH(E$2,Kraftvärmeprod!$B$1:$AG$1,0),FALSE)/1,0)-IFERROR(VLOOKUP($B265,'Slutlig allokering kvv'!$B$2:$AC$462,MATCH(E$3,'Slutlig allokering kvv'!$B$1:$AJ$1,0),FALSE)/1,0)</f>
        <v>0</v>
      </c>
      <c r="F265">
        <f>IFERROR(VLOOKUP($B265,Kraftvärmeprod!$B$1:$AH$479,MATCH(F$2,Kraftvärmeprod!$B$1:$AG$1,0),FALSE)/1,0)-IFERROR(VLOOKUP($B265,'Slutlig allokering kvv'!$B$2:$AC$462,MATCH(F$3,'Slutlig allokering kvv'!$B$1:$AJ$1,0),FALSE)/1,0)</f>
        <v>0</v>
      </c>
      <c r="G265">
        <f>IFERROR(VLOOKUP($B265,Kraftvärmeprod!$B$1:$AH$479,MATCH(G$2,Kraftvärmeprod!$B$1:$AG$1,0),FALSE)/1,0)-IFERROR(VLOOKUP($B265,'Slutlig allokering kvv'!$B$2:$AC$462,MATCH(G$3,'Slutlig allokering kvv'!$B$1:$AJ$1,0),FALSE)/1,0)</f>
        <v>0</v>
      </c>
      <c r="H265">
        <f>IFERROR(VLOOKUP($B265,Kraftvärmeprod!$B$1:$AH$479,MATCH(H$2,Kraftvärmeprod!$B$1:$AG$1,0),FALSE)/1,0)-IFERROR(VLOOKUP($B265,'Slutlig allokering kvv'!$B$2:$AC$462,MATCH(H$3,'Slutlig allokering kvv'!$B$1:$AJ$1,0),FALSE)/1,0)</f>
        <v>0</v>
      </c>
      <c r="I265">
        <f>IFERROR(VLOOKUP($B265,Kraftvärmeprod!$B$1:$AH$479,MATCH(I$2,Kraftvärmeprod!$B$1:$AG$1,0),FALSE)/1,0)-IFERROR(VLOOKUP($B265,'Slutlig allokering kvv'!$B$2:$AC$462,MATCH(I$3,'Slutlig allokering kvv'!$B$1:$AJ$1,0),FALSE)/1,0)</f>
        <v>0</v>
      </c>
      <c r="J265">
        <f>IFERROR(VLOOKUP($B265,Kraftvärmeprod!$B$1:$AH$479,MATCH(J$2,Kraftvärmeprod!$B$1:$AG$1,0),FALSE)/1,0)-IFERROR(VLOOKUP($B265,'Slutlig allokering kvv'!$B$2:$AC$462,MATCH(J$3,'Slutlig allokering kvv'!$B$1:$AJ$1,0),FALSE)/1,0)</f>
        <v>0</v>
      </c>
      <c r="K265">
        <f>IFERROR(VLOOKUP($B265,Kraftvärmeprod!$B$1:$AH$479,MATCH(K$2,Kraftvärmeprod!$B$1:$AG$1,0),FALSE)/1,0)-IFERROR(VLOOKUP($B265,'Slutlig allokering kvv'!$B$2:$AC$462,MATCH(K$3,'Slutlig allokering kvv'!$B$1:$AJ$1,0),FALSE)/1,0)</f>
        <v>0</v>
      </c>
      <c r="L265">
        <f>IFERROR(VLOOKUP($B265,Kraftvärmeprod!$B$1:$AH$479,MATCH(L$2,Kraftvärmeprod!$B$1:$AG$1,0),FALSE)/1,0)-IFERROR(VLOOKUP($B265,'Slutlig allokering kvv'!$B$2:$AC$462,MATCH(L$3,'Slutlig allokering kvv'!$B$1:$AJ$1,0),FALSE)/1,0)</f>
        <v>0</v>
      </c>
      <c r="M265" s="40">
        <f>IFERROR(VLOOKUP($B265,Miljö!$B$1:$S$477,MATCH(M$2,Miljö!$B$1:$X$1,0),FALSE)/1,0)-IFERROR(VLOOKUP($B265,'Slutlig allokering kvv'!$B$2:$AC$462,MATCH(M$3,'Slutlig allokering kvv'!$B$1:$AJ$1,0),FALSE)/1,0)</f>
        <v>0</v>
      </c>
      <c r="N265">
        <f>IFERROR(VLOOKUP($B265,Kraftvärmeprod!$B$1:$AH$479,MATCH(N$2,Kraftvärmeprod!$B$1:$AG$1,0),FALSE)/1,0)-IFERROR(VLOOKUP($B265,'Slutlig allokering kvv'!$B$2:$AC$462,MATCH(N$3,'Slutlig allokering kvv'!$B$1:$AJ$1,0),FALSE)/1,0)</f>
        <v>0</v>
      </c>
      <c r="O265">
        <f>IFERROR(VLOOKUP($B265,Kraftvärmeprod!$B$1:$AH$479,MATCH(O$2,Kraftvärmeprod!$B$1:$AG$1,0),FALSE)/1,0)-IFERROR(VLOOKUP($B265,'Slutlig allokering kvv'!$B$2:$AC$462,MATCH(O$3,'Slutlig allokering kvv'!$B$1:$AJ$1,0),FALSE)/1,0)</f>
        <v>0</v>
      </c>
      <c r="P265">
        <f>IFERROR(VLOOKUP($B265,Kraftvärmeprod!$B$1:$AH$479,MATCH(P$2,Kraftvärmeprod!$B$1:$AG$1,0),FALSE)/1,0)-IFERROR(VLOOKUP($B265,'Slutlig allokering kvv'!$B$2:$AC$462,MATCH(P$3,'Slutlig allokering kvv'!$B$1:$AJ$1,0),FALSE)/1,0)</f>
        <v>0</v>
      </c>
      <c r="Q265">
        <f>IFERROR(VLOOKUP($B265,Kraftvärmeprod!$B$1:$AH$479,MATCH(Q$2,Kraftvärmeprod!$B$1:$AG$1,0),FALSE)/1,0)-IFERROR(VLOOKUP($B265,'Slutlig allokering kvv'!$B$2:$AC$462,MATCH(Q$3,'Slutlig allokering kvv'!$B$1:$AJ$1,0),FALSE)/1,0)</f>
        <v>0</v>
      </c>
      <c r="R265">
        <f>IFERROR(VLOOKUP($B265,Kraftvärmeprod!$B$1:$AH$479,MATCH(R$2,Kraftvärmeprod!$B$1:$AG$1,0),FALSE)/1,0)-IFERROR(VLOOKUP($B265,'Slutlig allokering kvv'!$B$2:$AC$462,MATCH(R$3,'Slutlig allokering kvv'!$B$1:$AJ$1,0),FALSE)/1,0)</f>
        <v>0</v>
      </c>
      <c r="S265">
        <f>IFERROR(VLOOKUP($B265,Kraftvärmeprod!$B$1:$AH$479,MATCH(S$2,Kraftvärmeprod!$B$1:$AG$1,0),FALSE)/1,0)-IFERROR(VLOOKUP($B265,'Slutlig allokering kvv'!$B$2:$AC$462,MATCH(S$3,'Slutlig allokering kvv'!$B$1:$AJ$1,0),FALSE)/1,0)</f>
        <v>0</v>
      </c>
      <c r="T265">
        <f>IFERROR(VLOOKUP($B265,Kraftvärmeprod!$B$1:$AH$479,MATCH(T$2,Kraftvärmeprod!$B$1:$AG$1,0),FALSE)/1,0)-IFERROR(VLOOKUP($B265,'Slutlig allokering kvv'!$B$2:$AC$462,MATCH(T$3,'Slutlig allokering kvv'!$B$1:$AJ$1,0),FALSE)/1,0)</f>
        <v>0</v>
      </c>
      <c r="U265">
        <f>IFERROR(VLOOKUP($B265,Kraftvärmeprod!$B$1:$AH$479,MATCH(U$2,Kraftvärmeprod!$B$1:$AG$1,0),FALSE)/1,0)-IFERROR(VLOOKUP($B265,'Slutlig allokering kvv'!$B$2:$AC$462,MATCH(U$3,'Slutlig allokering kvv'!$B$1:$AJ$1,0),FALSE)/1,0)</f>
        <v>0</v>
      </c>
      <c r="V265">
        <f>IFERROR(VLOOKUP($B265,Kraftvärmeprod!$B$1:$AH$479,MATCH(V$2,Kraftvärmeprod!$B$1:$AG$1,0),FALSE)/1,0)-IFERROR(VLOOKUP($B265,'Slutlig allokering kvv'!$B$2:$AC$462,MATCH(V$3,'Slutlig allokering kvv'!$B$1:$AJ$1,0),FALSE)/1,0)</f>
        <v>0</v>
      </c>
      <c r="W265">
        <f>IFERROR(VLOOKUP($B265,Kraftvärmeprod!$B$1:$AH$479,MATCH(W$2,Kraftvärmeprod!$B$1:$AG$1,0),FALSE)/1,0)-IFERROR(VLOOKUP($B265,'Slutlig allokering kvv'!$B$2:$AC$462,MATCH(W$3,'Slutlig allokering kvv'!$B$1:$AJ$1,0),FALSE)/1,0)</f>
        <v>0</v>
      </c>
      <c r="X265">
        <f>IFERROR(VLOOKUP($B265,Kraftvärmeprod!$B$1:$AH$479,MATCH(X$2,Kraftvärmeprod!$B$1:$AG$1,0),FALSE)/1,0)-IFERROR(VLOOKUP($B265,'Slutlig allokering kvv'!$B$2:$AC$462,MATCH(X$3,'Slutlig allokering kvv'!$B$1:$AJ$1,0),FALSE)/1,0)</f>
        <v>0</v>
      </c>
      <c r="Y265">
        <f>IFERROR(VLOOKUP($B265,Kraftvärmeprod!$B$1:$AH$479,MATCH(Y$2,Kraftvärmeprod!$B$1:$AG$1,0),FALSE)/1,0)-IFERROR(VLOOKUP($B265,'Slutlig allokering kvv'!$B$2:$AC$462,MATCH(Y$3,'Slutlig allokering kvv'!$B$1:$AJ$1,0),FALSE)/1,0)</f>
        <v>0</v>
      </c>
      <c r="Z265">
        <f>IFERROR(VLOOKUP($B265,Kraftvärmeprod!$B$1:$AH$479,MATCH(Z$2,Kraftvärmeprod!$B$1:$AG$1,0),FALSE)/1,0)-IFERROR(VLOOKUP($B265,'Slutlig allokering kvv'!$B$2:$AC$462,MATCH(Z$3,'Slutlig allokering kvv'!$B$1:$AJ$1,0),FALSE)/1,0)</f>
        <v>0</v>
      </c>
      <c r="AA265">
        <f>IFERROR(VLOOKUP($B265,Kraftvärmeprod!$B$1:$AH$479,MATCH(AA$2,Kraftvärmeprod!$B$1:$AG$1,0),FALSE)/1,0)-IFERROR(VLOOKUP($B265,'Slutlig allokering kvv'!$B$2:$AC$462,MATCH(AA$3,'Slutlig allokering kvv'!$B$1:$AJ$1,0),FALSE)/1,0)</f>
        <v>0</v>
      </c>
      <c r="AB265">
        <f>IFERROR(VLOOKUP($B265,Kraftvärmeprod!$B$1:$AH$479,MATCH(AB$2,Kraftvärmeprod!$B$1:$AG$1,0),FALSE)/1,0)-IFERROR(VLOOKUP($B265,'Slutlig allokering kvv'!$B$2:$AC$462,MATCH(AB$3,'Slutlig allokering kvv'!$B$1:$AJ$1,0),FALSE)/1,0)</f>
        <v>0</v>
      </c>
      <c r="AE265">
        <f t="shared" si="8"/>
        <v>0</v>
      </c>
      <c r="AG265">
        <f>IFERROR(VLOOKUP(B265,'Slutlig allokering kvv'!$B$2:$AJ$462,MATCH("Summa justerad allokerad tillförd energi (utan hjälpel och rökgaskondensering):",'Slutlig allokering kvv'!$B$1:$AK$1,0),FALSE)/1,"")</f>
        <v>0</v>
      </c>
      <c r="AI265" s="23" t="str">
        <f>IFERROR(1-VLOOKUP(B265,'Slutlig allokering kvv'!$B$2:$AJ$462,MATCH("Andel av bränsle i kvv som allokerats till värme, exklusive rökgaskondensering och hjälpel",'Slutlig allokering kvv'!$B$1:$AK$1,0),FALSE),"")</f>
        <v/>
      </c>
      <c r="AK265" s="23" t="str">
        <f t="shared" si="9"/>
        <v/>
      </c>
    </row>
    <row r="266" spans="1:37" x14ac:dyDescent="0.25">
      <c r="A266" s="2" t="s">
        <v>357</v>
      </c>
      <c r="B266" s="2" t="s">
        <v>375</v>
      </c>
      <c r="C266" s="2" t="str">
        <f>IFERROR(VLOOKUP($B266,Kraftvärmeprod!$B$1:$AH$479,MATCH(C$3,Kraftvärmeprod!$B$1:$AG$1,0),FALSE)/1,"")</f>
        <v/>
      </c>
      <c r="D266" s="2" t="str">
        <f>IFERROR(VLOOKUP($B266,Kraftvärmeprod!$B$1:$AH$479,MATCH(D$3,Kraftvärmeprod!$B$1:$AG$1,0),FALSE)/1,"")</f>
        <v/>
      </c>
      <c r="E266">
        <f>IFERROR(VLOOKUP($B266,Kraftvärmeprod!$B$1:$AH$479,MATCH(E$2,Kraftvärmeprod!$B$1:$AG$1,0),FALSE)/1,0)-IFERROR(VLOOKUP($B266,'Slutlig allokering kvv'!$B$2:$AC$462,MATCH(E$3,'Slutlig allokering kvv'!$B$1:$AJ$1,0),FALSE)/1,0)</f>
        <v>0</v>
      </c>
      <c r="F266">
        <f>IFERROR(VLOOKUP($B266,Kraftvärmeprod!$B$1:$AH$479,MATCH(F$2,Kraftvärmeprod!$B$1:$AG$1,0),FALSE)/1,0)-IFERROR(VLOOKUP($B266,'Slutlig allokering kvv'!$B$2:$AC$462,MATCH(F$3,'Slutlig allokering kvv'!$B$1:$AJ$1,0),FALSE)/1,0)</f>
        <v>0</v>
      </c>
      <c r="G266">
        <f>IFERROR(VLOOKUP($B266,Kraftvärmeprod!$B$1:$AH$479,MATCH(G$2,Kraftvärmeprod!$B$1:$AG$1,0),FALSE)/1,0)-IFERROR(VLOOKUP($B266,'Slutlig allokering kvv'!$B$2:$AC$462,MATCH(G$3,'Slutlig allokering kvv'!$B$1:$AJ$1,0),FALSE)/1,0)</f>
        <v>0</v>
      </c>
      <c r="H266">
        <f>IFERROR(VLOOKUP($B266,Kraftvärmeprod!$B$1:$AH$479,MATCH(H$2,Kraftvärmeprod!$B$1:$AG$1,0),FALSE)/1,0)-IFERROR(VLOOKUP($B266,'Slutlig allokering kvv'!$B$2:$AC$462,MATCH(H$3,'Slutlig allokering kvv'!$B$1:$AJ$1,0),FALSE)/1,0)</f>
        <v>0</v>
      </c>
      <c r="I266">
        <f>IFERROR(VLOOKUP($B266,Kraftvärmeprod!$B$1:$AH$479,MATCH(I$2,Kraftvärmeprod!$B$1:$AG$1,0),FALSE)/1,0)-IFERROR(VLOOKUP($B266,'Slutlig allokering kvv'!$B$2:$AC$462,MATCH(I$3,'Slutlig allokering kvv'!$B$1:$AJ$1,0),FALSE)/1,0)</f>
        <v>0</v>
      </c>
      <c r="J266">
        <f>IFERROR(VLOOKUP($B266,Kraftvärmeprod!$B$1:$AH$479,MATCH(J$2,Kraftvärmeprod!$B$1:$AG$1,0),FALSE)/1,0)-IFERROR(VLOOKUP($B266,'Slutlig allokering kvv'!$B$2:$AC$462,MATCH(J$3,'Slutlig allokering kvv'!$B$1:$AJ$1,0),FALSE)/1,0)</f>
        <v>0</v>
      </c>
      <c r="K266">
        <f>IFERROR(VLOOKUP($B266,Kraftvärmeprod!$B$1:$AH$479,MATCH(K$2,Kraftvärmeprod!$B$1:$AG$1,0),FALSE)/1,0)-IFERROR(VLOOKUP($B266,'Slutlig allokering kvv'!$B$2:$AC$462,MATCH(K$3,'Slutlig allokering kvv'!$B$1:$AJ$1,0),FALSE)/1,0)</f>
        <v>0</v>
      </c>
      <c r="L266">
        <f>IFERROR(VLOOKUP($B266,Kraftvärmeprod!$B$1:$AH$479,MATCH(L$2,Kraftvärmeprod!$B$1:$AG$1,0),FALSE)/1,0)-IFERROR(VLOOKUP($B266,'Slutlig allokering kvv'!$B$2:$AC$462,MATCH(L$3,'Slutlig allokering kvv'!$B$1:$AJ$1,0),FALSE)/1,0)</f>
        <v>0</v>
      </c>
      <c r="M266" s="40">
        <f>IFERROR(VLOOKUP($B266,Miljö!$B$1:$S$477,MATCH(M$2,Miljö!$B$1:$X$1,0),FALSE)/1,0)-IFERROR(VLOOKUP($B266,'Slutlig allokering kvv'!$B$2:$AC$462,MATCH(M$3,'Slutlig allokering kvv'!$B$1:$AJ$1,0),FALSE)/1,0)</f>
        <v>0</v>
      </c>
      <c r="N266">
        <f>IFERROR(VLOOKUP($B266,Kraftvärmeprod!$B$1:$AH$479,MATCH(N$2,Kraftvärmeprod!$B$1:$AG$1,0),FALSE)/1,0)-IFERROR(VLOOKUP($B266,'Slutlig allokering kvv'!$B$2:$AC$462,MATCH(N$3,'Slutlig allokering kvv'!$B$1:$AJ$1,0),FALSE)/1,0)</f>
        <v>0</v>
      </c>
      <c r="O266">
        <f>IFERROR(VLOOKUP($B266,Kraftvärmeprod!$B$1:$AH$479,MATCH(O$2,Kraftvärmeprod!$B$1:$AG$1,0),FALSE)/1,0)-IFERROR(VLOOKUP($B266,'Slutlig allokering kvv'!$B$2:$AC$462,MATCH(O$3,'Slutlig allokering kvv'!$B$1:$AJ$1,0),FALSE)/1,0)</f>
        <v>0</v>
      </c>
      <c r="P266">
        <f>IFERROR(VLOOKUP($B266,Kraftvärmeprod!$B$1:$AH$479,MATCH(P$2,Kraftvärmeprod!$B$1:$AG$1,0),FALSE)/1,0)-IFERROR(VLOOKUP($B266,'Slutlig allokering kvv'!$B$2:$AC$462,MATCH(P$3,'Slutlig allokering kvv'!$B$1:$AJ$1,0),FALSE)/1,0)</f>
        <v>0</v>
      </c>
      <c r="Q266">
        <f>IFERROR(VLOOKUP($B266,Kraftvärmeprod!$B$1:$AH$479,MATCH(Q$2,Kraftvärmeprod!$B$1:$AG$1,0),FALSE)/1,0)-IFERROR(VLOOKUP($B266,'Slutlig allokering kvv'!$B$2:$AC$462,MATCH(Q$3,'Slutlig allokering kvv'!$B$1:$AJ$1,0),FALSE)/1,0)</f>
        <v>0</v>
      </c>
      <c r="R266">
        <f>IFERROR(VLOOKUP($B266,Kraftvärmeprod!$B$1:$AH$479,MATCH(R$2,Kraftvärmeprod!$B$1:$AG$1,0),FALSE)/1,0)-IFERROR(VLOOKUP($B266,'Slutlig allokering kvv'!$B$2:$AC$462,MATCH(R$3,'Slutlig allokering kvv'!$B$1:$AJ$1,0),FALSE)/1,0)</f>
        <v>0</v>
      </c>
      <c r="S266">
        <f>IFERROR(VLOOKUP($B266,Kraftvärmeprod!$B$1:$AH$479,MATCH(S$2,Kraftvärmeprod!$B$1:$AG$1,0),FALSE)/1,0)-IFERROR(VLOOKUP($B266,'Slutlig allokering kvv'!$B$2:$AC$462,MATCH(S$3,'Slutlig allokering kvv'!$B$1:$AJ$1,0),FALSE)/1,0)</f>
        <v>0</v>
      </c>
      <c r="T266">
        <f>IFERROR(VLOOKUP($B266,Kraftvärmeprod!$B$1:$AH$479,MATCH(T$2,Kraftvärmeprod!$B$1:$AG$1,0),FALSE)/1,0)-IFERROR(VLOOKUP($B266,'Slutlig allokering kvv'!$B$2:$AC$462,MATCH(T$3,'Slutlig allokering kvv'!$B$1:$AJ$1,0),FALSE)/1,0)</f>
        <v>0</v>
      </c>
      <c r="U266">
        <f>IFERROR(VLOOKUP($B266,Kraftvärmeprod!$B$1:$AH$479,MATCH(U$2,Kraftvärmeprod!$B$1:$AG$1,0),FALSE)/1,0)-IFERROR(VLOOKUP($B266,'Slutlig allokering kvv'!$B$2:$AC$462,MATCH(U$3,'Slutlig allokering kvv'!$B$1:$AJ$1,0),FALSE)/1,0)</f>
        <v>0</v>
      </c>
      <c r="V266">
        <f>IFERROR(VLOOKUP($B266,Kraftvärmeprod!$B$1:$AH$479,MATCH(V$2,Kraftvärmeprod!$B$1:$AG$1,0),FALSE)/1,0)-IFERROR(VLOOKUP($B266,'Slutlig allokering kvv'!$B$2:$AC$462,MATCH(V$3,'Slutlig allokering kvv'!$B$1:$AJ$1,0),FALSE)/1,0)</f>
        <v>0</v>
      </c>
      <c r="W266">
        <f>IFERROR(VLOOKUP($B266,Kraftvärmeprod!$B$1:$AH$479,MATCH(W$2,Kraftvärmeprod!$B$1:$AG$1,0),FALSE)/1,0)-IFERROR(VLOOKUP($B266,'Slutlig allokering kvv'!$B$2:$AC$462,MATCH(W$3,'Slutlig allokering kvv'!$B$1:$AJ$1,0),FALSE)/1,0)</f>
        <v>0</v>
      </c>
      <c r="X266">
        <f>IFERROR(VLOOKUP($B266,Kraftvärmeprod!$B$1:$AH$479,MATCH(X$2,Kraftvärmeprod!$B$1:$AG$1,0),FALSE)/1,0)-IFERROR(VLOOKUP($B266,'Slutlig allokering kvv'!$B$2:$AC$462,MATCH(X$3,'Slutlig allokering kvv'!$B$1:$AJ$1,0),FALSE)/1,0)</f>
        <v>0</v>
      </c>
      <c r="Y266">
        <f>IFERROR(VLOOKUP($B266,Kraftvärmeprod!$B$1:$AH$479,MATCH(Y$2,Kraftvärmeprod!$B$1:$AG$1,0),FALSE)/1,0)-IFERROR(VLOOKUP($B266,'Slutlig allokering kvv'!$B$2:$AC$462,MATCH(Y$3,'Slutlig allokering kvv'!$B$1:$AJ$1,0),FALSE)/1,0)</f>
        <v>0</v>
      </c>
      <c r="Z266">
        <f>IFERROR(VLOOKUP($B266,Kraftvärmeprod!$B$1:$AH$479,MATCH(Z$2,Kraftvärmeprod!$B$1:$AG$1,0),FALSE)/1,0)-IFERROR(VLOOKUP($B266,'Slutlig allokering kvv'!$B$2:$AC$462,MATCH(Z$3,'Slutlig allokering kvv'!$B$1:$AJ$1,0),FALSE)/1,0)</f>
        <v>0</v>
      </c>
      <c r="AA266">
        <f>IFERROR(VLOOKUP($B266,Kraftvärmeprod!$B$1:$AH$479,MATCH(AA$2,Kraftvärmeprod!$B$1:$AG$1,0),FALSE)/1,0)-IFERROR(VLOOKUP($B266,'Slutlig allokering kvv'!$B$2:$AC$462,MATCH(AA$3,'Slutlig allokering kvv'!$B$1:$AJ$1,0),FALSE)/1,0)</f>
        <v>0</v>
      </c>
      <c r="AB266">
        <f>IFERROR(VLOOKUP($B266,Kraftvärmeprod!$B$1:$AH$479,MATCH(AB$2,Kraftvärmeprod!$B$1:$AG$1,0),FALSE)/1,0)-IFERROR(VLOOKUP($B266,'Slutlig allokering kvv'!$B$2:$AC$462,MATCH(AB$3,'Slutlig allokering kvv'!$B$1:$AJ$1,0),FALSE)/1,0)</f>
        <v>0</v>
      </c>
      <c r="AE266">
        <f t="shared" si="8"/>
        <v>0</v>
      </c>
      <c r="AG266">
        <f>IFERROR(VLOOKUP(B266,'Slutlig allokering kvv'!$B$2:$AJ$462,MATCH("Summa justerad allokerad tillförd energi (utan hjälpel och rökgaskondensering):",'Slutlig allokering kvv'!$B$1:$AK$1,0),FALSE)/1,"")</f>
        <v>0</v>
      </c>
      <c r="AI266" s="23" t="str">
        <f>IFERROR(1-VLOOKUP(B266,'Slutlig allokering kvv'!$B$2:$AJ$462,MATCH("Andel av bränsle i kvv som allokerats till värme, exklusive rökgaskondensering och hjälpel",'Slutlig allokering kvv'!$B$1:$AK$1,0),FALSE),"")</f>
        <v/>
      </c>
      <c r="AK266" s="23" t="str">
        <f t="shared" si="9"/>
        <v/>
      </c>
    </row>
    <row r="267" spans="1:37" x14ac:dyDescent="0.25">
      <c r="A267" s="2" t="s">
        <v>376</v>
      </c>
      <c r="B267" s="2" t="s">
        <v>377</v>
      </c>
      <c r="C267" s="2" t="str">
        <f>IFERROR(VLOOKUP($B267,Kraftvärmeprod!$B$1:$AH$479,MATCH(C$3,Kraftvärmeprod!$B$1:$AG$1,0),FALSE)/1,"")</f>
        <v/>
      </c>
      <c r="D267" s="2" t="str">
        <f>IFERROR(VLOOKUP($B267,Kraftvärmeprod!$B$1:$AH$479,MATCH(D$3,Kraftvärmeprod!$B$1:$AG$1,0),FALSE)/1,"")</f>
        <v/>
      </c>
      <c r="E267">
        <f>IFERROR(VLOOKUP($B267,Kraftvärmeprod!$B$1:$AH$479,MATCH(E$2,Kraftvärmeprod!$B$1:$AG$1,0),FALSE)/1,0)-IFERROR(VLOOKUP($B267,'Slutlig allokering kvv'!$B$2:$AC$462,MATCH(E$3,'Slutlig allokering kvv'!$B$1:$AJ$1,0),FALSE)/1,0)</f>
        <v>0</v>
      </c>
      <c r="F267">
        <f>IFERROR(VLOOKUP($B267,Kraftvärmeprod!$B$1:$AH$479,MATCH(F$2,Kraftvärmeprod!$B$1:$AG$1,0),FALSE)/1,0)-IFERROR(VLOOKUP($B267,'Slutlig allokering kvv'!$B$2:$AC$462,MATCH(F$3,'Slutlig allokering kvv'!$B$1:$AJ$1,0),FALSE)/1,0)</f>
        <v>0</v>
      </c>
      <c r="G267">
        <f>IFERROR(VLOOKUP($B267,Kraftvärmeprod!$B$1:$AH$479,MATCH(G$2,Kraftvärmeprod!$B$1:$AG$1,0),FALSE)/1,0)-IFERROR(VLOOKUP($B267,'Slutlig allokering kvv'!$B$2:$AC$462,MATCH(G$3,'Slutlig allokering kvv'!$B$1:$AJ$1,0),FALSE)/1,0)</f>
        <v>0</v>
      </c>
      <c r="H267">
        <f>IFERROR(VLOOKUP($B267,Kraftvärmeprod!$B$1:$AH$479,MATCH(H$2,Kraftvärmeprod!$B$1:$AG$1,0),FALSE)/1,0)-IFERROR(VLOOKUP($B267,'Slutlig allokering kvv'!$B$2:$AC$462,MATCH(H$3,'Slutlig allokering kvv'!$B$1:$AJ$1,0),FALSE)/1,0)</f>
        <v>0</v>
      </c>
      <c r="I267">
        <f>IFERROR(VLOOKUP($B267,Kraftvärmeprod!$B$1:$AH$479,MATCH(I$2,Kraftvärmeprod!$B$1:$AG$1,0),FALSE)/1,0)-IFERROR(VLOOKUP($B267,'Slutlig allokering kvv'!$B$2:$AC$462,MATCH(I$3,'Slutlig allokering kvv'!$B$1:$AJ$1,0),FALSE)/1,0)</f>
        <v>0</v>
      </c>
      <c r="J267">
        <f>IFERROR(VLOOKUP($B267,Kraftvärmeprod!$B$1:$AH$479,MATCH(J$2,Kraftvärmeprod!$B$1:$AG$1,0),FALSE)/1,0)-IFERROR(VLOOKUP($B267,'Slutlig allokering kvv'!$B$2:$AC$462,MATCH(J$3,'Slutlig allokering kvv'!$B$1:$AJ$1,0),FALSE)/1,0)</f>
        <v>0</v>
      </c>
      <c r="K267">
        <f>IFERROR(VLOOKUP($B267,Kraftvärmeprod!$B$1:$AH$479,MATCH(K$2,Kraftvärmeprod!$B$1:$AG$1,0),FALSE)/1,0)-IFERROR(VLOOKUP($B267,'Slutlig allokering kvv'!$B$2:$AC$462,MATCH(K$3,'Slutlig allokering kvv'!$B$1:$AJ$1,0),FALSE)/1,0)</f>
        <v>0</v>
      </c>
      <c r="L267">
        <f>IFERROR(VLOOKUP($B267,Kraftvärmeprod!$B$1:$AH$479,MATCH(L$2,Kraftvärmeprod!$B$1:$AG$1,0),FALSE)/1,0)-IFERROR(VLOOKUP($B267,'Slutlig allokering kvv'!$B$2:$AC$462,MATCH(L$3,'Slutlig allokering kvv'!$B$1:$AJ$1,0),FALSE)/1,0)</f>
        <v>0</v>
      </c>
      <c r="M267" s="40">
        <f>IFERROR(VLOOKUP($B267,Miljö!$B$1:$S$477,MATCH(M$2,Miljö!$B$1:$X$1,0),FALSE)/1,0)-IFERROR(VLOOKUP($B267,'Slutlig allokering kvv'!$B$2:$AC$462,MATCH(M$3,'Slutlig allokering kvv'!$B$1:$AJ$1,0),FALSE)/1,0)</f>
        <v>0</v>
      </c>
      <c r="N267">
        <f>IFERROR(VLOOKUP($B267,Kraftvärmeprod!$B$1:$AH$479,MATCH(N$2,Kraftvärmeprod!$B$1:$AG$1,0),FALSE)/1,0)-IFERROR(VLOOKUP($B267,'Slutlig allokering kvv'!$B$2:$AC$462,MATCH(N$3,'Slutlig allokering kvv'!$B$1:$AJ$1,0),FALSE)/1,0)</f>
        <v>0</v>
      </c>
      <c r="O267">
        <f>IFERROR(VLOOKUP($B267,Kraftvärmeprod!$B$1:$AH$479,MATCH(O$2,Kraftvärmeprod!$B$1:$AG$1,0),FALSE)/1,0)-IFERROR(VLOOKUP($B267,'Slutlig allokering kvv'!$B$2:$AC$462,MATCH(O$3,'Slutlig allokering kvv'!$B$1:$AJ$1,0),FALSE)/1,0)</f>
        <v>0</v>
      </c>
      <c r="P267">
        <f>IFERROR(VLOOKUP($B267,Kraftvärmeprod!$B$1:$AH$479,MATCH(P$2,Kraftvärmeprod!$B$1:$AG$1,0),FALSE)/1,0)-IFERROR(VLOOKUP($B267,'Slutlig allokering kvv'!$B$2:$AC$462,MATCH(P$3,'Slutlig allokering kvv'!$B$1:$AJ$1,0),FALSE)/1,0)</f>
        <v>0</v>
      </c>
      <c r="Q267">
        <f>IFERROR(VLOOKUP($B267,Kraftvärmeprod!$B$1:$AH$479,MATCH(Q$2,Kraftvärmeprod!$B$1:$AG$1,0),FALSE)/1,0)-IFERROR(VLOOKUP($B267,'Slutlig allokering kvv'!$B$2:$AC$462,MATCH(Q$3,'Slutlig allokering kvv'!$B$1:$AJ$1,0),FALSE)/1,0)</f>
        <v>0</v>
      </c>
      <c r="R267">
        <f>IFERROR(VLOOKUP($B267,Kraftvärmeprod!$B$1:$AH$479,MATCH(R$2,Kraftvärmeprod!$B$1:$AG$1,0),FALSE)/1,0)-IFERROR(VLOOKUP($B267,'Slutlig allokering kvv'!$B$2:$AC$462,MATCH(R$3,'Slutlig allokering kvv'!$B$1:$AJ$1,0),FALSE)/1,0)</f>
        <v>0</v>
      </c>
      <c r="S267">
        <f>IFERROR(VLOOKUP($B267,Kraftvärmeprod!$B$1:$AH$479,MATCH(S$2,Kraftvärmeprod!$B$1:$AG$1,0),FALSE)/1,0)-IFERROR(VLOOKUP($B267,'Slutlig allokering kvv'!$B$2:$AC$462,MATCH(S$3,'Slutlig allokering kvv'!$B$1:$AJ$1,0),FALSE)/1,0)</f>
        <v>0</v>
      </c>
      <c r="T267">
        <f>IFERROR(VLOOKUP($B267,Kraftvärmeprod!$B$1:$AH$479,MATCH(T$2,Kraftvärmeprod!$B$1:$AG$1,0),FALSE)/1,0)-IFERROR(VLOOKUP($B267,'Slutlig allokering kvv'!$B$2:$AC$462,MATCH(T$3,'Slutlig allokering kvv'!$B$1:$AJ$1,0),FALSE)/1,0)</f>
        <v>0</v>
      </c>
      <c r="U267">
        <f>IFERROR(VLOOKUP($B267,Kraftvärmeprod!$B$1:$AH$479,MATCH(U$2,Kraftvärmeprod!$B$1:$AG$1,0),FALSE)/1,0)-IFERROR(VLOOKUP($B267,'Slutlig allokering kvv'!$B$2:$AC$462,MATCH(U$3,'Slutlig allokering kvv'!$B$1:$AJ$1,0),FALSE)/1,0)</f>
        <v>0</v>
      </c>
      <c r="V267">
        <f>IFERROR(VLOOKUP($B267,Kraftvärmeprod!$B$1:$AH$479,MATCH(V$2,Kraftvärmeprod!$B$1:$AG$1,0),FALSE)/1,0)-IFERROR(VLOOKUP($B267,'Slutlig allokering kvv'!$B$2:$AC$462,MATCH(V$3,'Slutlig allokering kvv'!$B$1:$AJ$1,0),FALSE)/1,0)</f>
        <v>0</v>
      </c>
      <c r="W267">
        <f>IFERROR(VLOOKUP($B267,Kraftvärmeprod!$B$1:$AH$479,MATCH(W$2,Kraftvärmeprod!$B$1:$AG$1,0),FALSE)/1,0)-IFERROR(VLOOKUP($B267,'Slutlig allokering kvv'!$B$2:$AC$462,MATCH(W$3,'Slutlig allokering kvv'!$B$1:$AJ$1,0),FALSE)/1,0)</f>
        <v>0</v>
      </c>
      <c r="X267">
        <f>IFERROR(VLOOKUP($B267,Kraftvärmeprod!$B$1:$AH$479,MATCH(X$2,Kraftvärmeprod!$B$1:$AG$1,0),FALSE)/1,0)-IFERROR(VLOOKUP($B267,'Slutlig allokering kvv'!$B$2:$AC$462,MATCH(X$3,'Slutlig allokering kvv'!$B$1:$AJ$1,0),FALSE)/1,0)</f>
        <v>0</v>
      </c>
      <c r="Y267">
        <f>IFERROR(VLOOKUP($B267,Kraftvärmeprod!$B$1:$AH$479,MATCH(Y$2,Kraftvärmeprod!$B$1:$AG$1,0),FALSE)/1,0)-IFERROR(VLOOKUP($B267,'Slutlig allokering kvv'!$B$2:$AC$462,MATCH(Y$3,'Slutlig allokering kvv'!$B$1:$AJ$1,0),FALSE)/1,0)</f>
        <v>0</v>
      </c>
      <c r="Z267">
        <f>IFERROR(VLOOKUP($B267,Kraftvärmeprod!$B$1:$AH$479,MATCH(Z$2,Kraftvärmeprod!$B$1:$AG$1,0),FALSE)/1,0)-IFERROR(VLOOKUP($B267,'Slutlig allokering kvv'!$B$2:$AC$462,MATCH(Z$3,'Slutlig allokering kvv'!$B$1:$AJ$1,0),FALSE)/1,0)</f>
        <v>0</v>
      </c>
      <c r="AA267">
        <f>IFERROR(VLOOKUP($B267,Kraftvärmeprod!$B$1:$AH$479,MATCH(AA$2,Kraftvärmeprod!$B$1:$AG$1,0),FALSE)/1,0)-IFERROR(VLOOKUP($B267,'Slutlig allokering kvv'!$B$2:$AC$462,MATCH(AA$3,'Slutlig allokering kvv'!$B$1:$AJ$1,0),FALSE)/1,0)</f>
        <v>0</v>
      </c>
      <c r="AB267">
        <f>IFERROR(VLOOKUP($B267,Kraftvärmeprod!$B$1:$AH$479,MATCH(AB$2,Kraftvärmeprod!$B$1:$AG$1,0),FALSE)/1,0)-IFERROR(VLOOKUP($B267,'Slutlig allokering kvv'!$B$2:$AC$462,MATCH(AB$3,'Slutlig allokering kvv'!$B$1:$AJ$1,0),FALSE)/1,0)</f>
        <v>0</v>
      </c>
      <c r="AE267">
        <f t="shared" si="8"/>
        <v>0</v>
      </c>
      <c r="AG267">
        <f>IFERROR(VLOOKUP(B267,'Slutlig allokering kvv'!$B$2:$AJ$462,MATCH("Summa justerad allokerad tillförd energi (utan hjälpel och rökgaskondensering):",'Slutlig allokering kvv'!$B$1:$AK$1,0),FALSE)/1,"")</f>
        <v>0</v>
      </c>
      <c r="AI267" s="23" t="str">
        <f>IFERROR(1-VLOOKUP(B267,'Slutlig allokering kvv'!$B$2:$AJ$462,MATCH("Andel av bränsle i kvv som allokerats till värme, exklusive rökgaskondensering och hjälpel",'Slutlig allokering kvv'!$B$1:$AK$1,0),FALSE),"")</f>
        <v/>
      </c>
      <c r="AK267" s="23" t="str">
        <f t="shared" si="9"/>
        <v/>
      </c>
    </row>
    <row r="268" spans="1:37" x14ac:dyDescent="0.25">
      <c r="A268" s="2" t="s">
        <v>376</v>
      </c>
      <c r="B268" s="2" t="s">
        <v>378</v>
      </c>
      <c r="C268" s="2">
        <f>IFERROR(VLOOKUP($B268,Kraftvärmeprod!$B$1:$AH$479,MATCH(C$3,Kraftvärmeprod!$B$1:$AG$1,0),FALSE)/1,"")</f>
        <v>158.1</v>
      </c>
      <c r="D268" s="2">
        <f>IFERROR(VLOOKUP($B268,Kraftvärmeprod!$B$1:$AH$479,MATCH(D$3,Kraftvärmeprod!$B$1:$AG$1,0),FALSE)/1,"")</f>
        <v>11.4</v>
      </c>
      <c r="E268">
        <f>IFERROR(VLOOKUP($B268,Kraftvärmeprod!$B$1:$AH$479,MATCH(E$2,Kraftvärmeprod!$B$1:$AG$1,0),FALSE)/1,0)-IFERROR(VLOOKUP($B268,'Slutlig allokering kvv'!$B$2:$AC$462,MATCH(E$3,'Slutlig allokering kvv'!$B$1:$AJ$1,0),FALSE)/1,0)</f>
        <v>33.372000000000014</v>
      </c>
      <c r="F268">
        <f>IFERROR(VLOOKUP($B268,Kraftvärmeprod!$B$1:$AH$479,MATCH(F$2,Kraftvärmeprod!$B$1:$AG$1,0),FALSE)/1,0)-IFERROR(VLOOKUP($B268,'Slutlig allokering kvv'!$B$2:$AC$462,MATCH(F$3,'Slutlig allokering kvv'!$B$1:$AJ$1,0),FALSE)/1,0)</f>
        <v>0</v>
      </c>
      <c r="G268">
        <f>IFERROR(VLOOKUP($B268,Kraftvärmeprod!$B$1:$AH$479,MATCH(G$2,Kraftvärmeprod!$B$1:$AG$1,0),FALSE)/1,0)-IFERROR(VLOOKUP($B268,'Slutlig allokering kvv'!$B$2:$AC$462,MATCH(G$3,'Slutlig allokering kvv'!$B$1:$AJ$1,0),FALSE)/1,0)</f>
        <v>0</v>
      </c>
      <c r="H268">
        <f>IFERROR(VLOOKUP($B268,Kraftvärmeprod!$B$1:$AH$479,MATCH(H$2,Kraftvärmeprod!$B$1:$AG$1,0),FALSE)/1,0)-IFERROR(VLOOKUP($B268,'Slutlig allokering kvv'!$B$2:$AC$462,MATCH(H$3,'Slutlig allokering kvv'!$B$1:$AJ$1,0),FALSE)/1,0)</f>
        <v>0</v>
      </c>
      <c r="I268">
        <f>IFERROR(VLOOKUP($B268,Kraftvärmeprod!$B$1:$AH$479,MATCH(I$2,Kraftvärmeprod!$B$1:$AG$1,0),FALSE)/1,0)-IFERROR(VLOOKUP($B268,'Slutlig allokering kvv'!$B$2:$AC$462,MATCH(I$3,'Slutlig allokering kvv'!$B$1:$AJ$1,0),FALSE)/1,0)</f>
        <v>0.16547000000000001</v>
      </c>
      <c r="J268">
        <f>IFERROR(VLOOKUP($B268,Kraftvärmeprod!$B$1:$AH$479,MATCH(J$2,Kraftvärmeprod!$B$1:$AG$1,0),FALSE)/1,0)-IFERROR(VLOOKUP($B268,'Slutlig allokering kvv'!$B$2:$AC$462,MATCH(J$3,'Slutlig allokering kvv'!$B$1:$AJ$1,0),FALSE)/1,0)</f>
        <v>0</v>
      </c>
      <c r="K268">
        <f>IFERROR(VLOOKUP($B268,Kraftvärmeprod!$B$1:$AH$479,MATCH(K$2,Kraftvärmeprod!$B$1:$AG$1,0),FALSE)/1,0)-IFERROR(VLOOKUP($B268,'Slutlig allokering kvv'!$B$2:$AC$462,MATCH(K$3,'Slutlig allokering kvv'!$B$1:$AJ$1,0),FALSE)/1,0)</f>
        <v>0</v>
      </c>
      <c r="L268">
        <f>IFERROR(VLOOKUP($B268,Kraftvärmeprod!$B$1:$AH$479,MATCH(L$2,Kraftvärmeprod!$B$1:$AG$1,0),FALSE)/1,0)-IFERROR(VLOOKUP($B268,'Slutlig allokering kvv'!$B$2:$AC$462,MATCH(L$3,'Slutlig allokering kvv'!$B$1:$AJ$1,0),FALSE)/1,0)</f>
        <v>0</v>
      </c>
      <c r="M268" s="40">
        <f>IFERROR(VLOOKUP($B268,Miljö!$B$1:$S$477,MATCH(M$2,Miljö!$B$1:$X$1,0),FALSE)/1,0)-IFERROR(VLOOKUP($B268,'Slutlig allokering kvv'!$B$2:$AC$462,MATCH(M$3,'Slutlig allokering kvv'!$B$1:$AJ$1,0),FALSE)/1,0)</f>
        <v>1.0661700000000005</v>
      </c>
      <c r="N268">
        <f>IFERROR(VLOOKUP($B268,Kraftvärmeprod!$B$1:$AH$479,MATCH(N$2,Kraftvärmeprod!$B$1:$AG$1,0),FALSE)/1,0)-IFERROR(VLOOKUP($B268,'Slutlig allokering kvv'!$B$2:$AC$462,MATCH(N$3,'Slutlig allokering kvv'!$B$1:$AJ$1,0),FALSE)/1,0)</f>
        <v>0</v>
      </c>
      <c r="O268">
        <f>IFERROR(VLOOKUP($B268,Kraftvärmeprod!$B$1:$AH$479,MATCH(O$2,Kraftvärmeprod!$B$1:$AG$1,0),FALSE)/1,0)-IFERROR(VLOOKUP($B268,'Slutlig allokering kvv'!$B$2:$AC$462,MATCH(O$3,'Slutlig allokering kvv'!$B$1:$AJ$1,0),FALSE)/1,0)</f>
        <v>0</v>
      </c>
      <c r="P268">
        <f>IFERROR(VLOOKUP($B268,Kraftvärmeprod!$B$1:$AH$479,MATCH(P$2,Kraftvärmeprod!$B$1:$AG$1,0),FALSE)/1,0)-IFERROR(VLOOKUP($B268,'Slutlig allokering kvv'!$B$2:$AC$462,MATCH(P$3,'Slutlig allokering kvv'!$B$1:$AJ$1,0),FALSE)/1,0)</f>
        <v>0</v>
      </c>
      <c r="Q268">
        <f>IFERROR(VLOOKUP($B268,Kraftvärmeprod!$B$1:$AH$479,MATCH(Q$2,Kraftvärmeprod!$B$1:$AG$1,0),FALSE)/1,0)-IFERROR(VLOOKUP($B268,'Slutlig allokering kvv'!$B$2:$AC$462,MATCH(Q$3,'Slutlig allokering kvv'!$B$1:$AJ$1,0),FALSE)/1,0)</f>
        <v>0</v>
      </c>
      <c r="R268">
        <f>IFERROR(VLOOKUP($B268,Kraftvärmeprod!$B$1:$AH$479,MATCH(R$2,Kraftvärmeprod!$B$1:$AG$1,0),FALSE)/1,0)-IFERROR(VLOOKUP($B268,'Slutlig allokering kvv'!$B$2:$AC$462,MATCH(R$3,'Slutlig allokering kvv'!$B$1:$AJ$1,0),FALSE)/1,0)</f>
        <v>0</v>
      </c>
      <c r="S268">
        <f>IFERROR(VLOOKUP($B268,Kraftvärmeprod!$B$1:$AH$479,MATCH(S$2,Kraftvärmeprod!$B$1:$AG$1,0),FALSE)/1,0)-IFERROR(VLOOKUP($B268,'Slutlig allokering kvv'!$B$2:$AC$462,MATCH(S$3,'Slutlig allokering kvv'!$B$1:$AJ$1,0),FALSE)/1,0)</f>
        <v>0</v>
      </c>
      <c r="T268">
        <f>IFERROR(VLOOKUP($B268,Kraftvärmeprod!$B$1:$AH$479,MATCH(T$2,Kraftvärmeprod!$B$1:$AG$1,0),FALSE)/1,0)-IFERROR(VLOOKUP($B268,'Slutlig allokering kvv'!$B$2:$AC$462,MATCH(T$3,'Slutlig allokering kvv'!$B$1:$AJ$1,0),FALSE)/1,0)</f>
        <v>0</v>
      </c>
      <c r="U268">
        <f>IFERROR(VLOOKUP($B268,Kraftvärmeprod!$B$1:$AH$479,MATCH(U$2,Kraftvärmeprod!$B$1:$AG$1,0),FALSE)/1,0)-IFERROR(VLOOKUP($B268,'Slutlig allokering kvv'!$B$2:$AC$462,MATCH(U$3,'Slutlig allokering kvv'!$B$1:$AJ$1,0),FALSE)/1,0)</f>
        <v>0</v>
      </c>
      <c r="V268">
        <f>IFERROR(VLOOKUP($B268,Kraftvärmeprod!$B$1:$AH$479,MATCH(V$2,Kraftvärmeprod!$B$1:$AG$1,0),FALSE)/1,0)-IFERROR(VLOOKUP($B268,'Slutlig allokering kvv'!$B$2:$AC$462,MATCH(V$3,'Slutlig allokering kvv'!$B$1:$AJ$1,0),FALSE)/1,0)</f>
        <v>0</v>
      </c>
      <c r="W268">
        <f>IFERROR(VLOOKUP($B268,Kraftvärmeprod!$B$1:$AH$479,MATCH(W$2,Kraftvärmeprod!$B$1:$AG$1,0),FALSE)/1,0)-IFERROR(VLOOKUP($B268,'Slutlig allokering kvv'!$B$2:$AC$462,MATCH(W$3,'Slutlig allokering kvv'!$B$1:$AJ$1,0),FALSE)/1,0)</f>
        <v>0</v>
      </c>
      <c r="X268">
        <f>IFERROR(VLOOKUP($B268,Kraftvärmeprod!$B$1:$AH$479,MATCH(X$2,Kraftvärmeprod!$B$1:$AG$1,0),FALSE)/1,0)-IFERROR(VLOOKUP($B268,'Slutlig allokering kvv'!$B$2:$AC$462,MATCH(X$3,'Slutlig allokering kvv'!$B$1:$AJ$1,0),FALSE)/1,0)</f>
        <v>0</v>
      </c>
      <c r="Y268">
        <f>IFERROR(VLOOKUP($B268,Kraftvärmeprod!$B$1:$AH$479,MATCH(Y$2,Kraftvärmeprod!$B$1:$AG$1,0),FALSE)/1,0)-IFERROR(VLOOKUP($B268,'Slutlig allokering kvv'!$B$2:$AC$462,MATCH(Y$3,'Slutlig allokering kvv'!$B$1:$AJ$1,0),FALSE)/1,0)</f>
        <v>0</v>
      </c>
      <c r="Z268">
        <f>IFERROR(VLOOKUP($B268,Kraftvärmeprod!$B$1:$AH$479,MATCH(Z$2,Kraftvärmeprod!$B$1:$AG$1,0),FALSE)/1,0)-IFERROR(VLOOKUP($B268,'Slutlig allokering kvv'!$B$2:$AC$462,MATCH(Z$3,'Slutlig allokering kvv'!$B$1:$AJ$1,0),FALSE)/1,0)</f>
        <v>0</v>
      </c>
      <c r="AA268">
        <f>IFERROR(VLOOKUP($B268,Kraftvärmeprod!$B$1:$AH$479,MATCH(AA$2,Kraftvärmeprod!$B$1:$AG$1,0),FALSE)/1,0)-IFERROR(VLOOKUP($B268,'Slutlig allokering kvv'!$B$2:$AC$462,MATCH(AA$3,'Slutlig allokering kvv'!$B$1:$AJ$1,0),FALSE)/1,0)</f>
        <v>0</v>
      </c>
      <c r="AB268">
        <f>IFERROR(VLOOKUP($B268,Kraftvärmeprod!$B$1:$AH$479,MATCH(AB$2,Kraftvärmeprod!$B$1:$AG$1,0),FALSE)/1,0)-IFERROR(VLOOKUP($B268,'Slutlig allokering kvv'!$B$2:$AC$462,MATCH(AB$3,'Slutlig allokering kvv'!$B$1:$AJ$1,0),FALSE)/1,0)</f>
        <v>0</v>
      </c>
      <c r="AE268">
        <f t="shared" si="8"/>
        <v>33.537470000000013</v>
      </c>
      <c r="AG268">
        <f>IFERROR(VLOOKUP(B268,'Slutlig allokering kvv'!$B$2:$AJ$462,MATCH("Summa justerad allokerad tillförd energi (utan hjälpel och rökgaskondensering):",'Slutlig allokering kvv'!$B$1:$AK$1,0),FALSE)/1,"")</f>
        <v>145.76253</v>
      </c>
      <c r="AI268" s="23">
        <f>IFERROR(1-VLOOKUP(B268,'Slutlig allokering kvv'!$B$2:$AJ$462,MATCH("Andel av bränsle i kvv som allokerats till värme, exklusive rökgaskondensering och hjälpel",'Slutlig allokering kvv'!$B$1:$AK$1,0),FALSE),"")</f>
        <v>0.18704668153931969</v>
      </c>
      <c r="AK268" s="23">
        <f t="shared" si="9"/>
        <v>0.18704668153931964</v>
      </c>
    </row>
    <row r="269" spans="1:37" x14ac:dyDescent="0.25">
      <c r="A269" s="2" t="s">
        <v>376</v>
      </c>
      <c r="B269" s="2" t="s">
        <v>379</v>
      </c>
      <c r="C269" s="2" t="str">
        <f>IFERROR(VLOOKUP($B269,Kraftvärmeprod!$B$1:$AH$479,MATCH(C$3,Kraftvärmeprod!$B$1:$AG$1,0),FALSE)/1,"")</f>
        <v/>
      </c>
      <c r="D269" s="2" t="str">
        <f>IFERROR(VLOOKUP($B269,Kraftvärmeprod!$B$1:$AH$479,MATCH(D$3,Kraftvärmeprod!$B$1:$AG$1,0),FALSE)/1,"")</f>
        <v/>
      </c>
      <c r="E269">
        <f>IFERROR(VLOOKUP($B269,Kraftvärmeprod!$B$1:$AH$479,MATCH(E$2,Kraftvärmeprod!$B$1:$AG$1,0),FALSE)/1,0)-IFERROR(VLOOKUP($B269,'Slutlig allokering kvv'!$B$2:$AC$462,MATCH(E$3,'Slutlig allokering kvv'!$B$1:$AJ$1,0),FALSE)/1,0)</f>
        <v>0</v>
      </c>
      <c r="F269">
        <f>IFERROR(VLOOKUP($B269,Kraftvärmeprod!$B$1:$AH$479,MATCH(F$2,Kraftvärmeprod!$B$1:$AG$1,0),FALSE)/1,0)-IFERROR(VLOOKUP($B269,'Slutlig allokering kvv'!$B$2:$AC$462,MATCH(F$3,'Slutlig allokering kvv'!$B$1:$AJ$1,0),FALSE)/1,0)</f>
        <v>0</v>
      </c>
      <c r="G269">
        <f>IFERROR(VLOOKUP($B269,Kraftvärmeprod!$B$1:$AH$479,MATCH(G$2,Kraftvärmeprod!$B$1:$AG$1,0),FALSE)/1,0)-IFERROR(VLOOKUP($B269,'Slutlig allokering kvv'!$B$2:$AC$462,MATCH(G$3,'Slutlig allokering kvv'!$B$1:$AJ$1,0),FALSE)/1,0)</f>
        <v>0</v>
      </c>
      <c r="H269">
        <f>IFERROR(VLOOKUP($B269,Kraftvärmeprod!$B$1:$AH$479,MATCH(H$2,Kraftvärmeprod!$B$1:$AG$1,0),FALSE)/1,0)-IFERROR(VLOOKUP($B269,'Slutlig allokering kvv'!$B$2:$AC$462,MATCH(H$3,'Slutlig allokering kvv'!$B$1:$AJ$1,0),FALSE)/1,0)</f>
        <v>0</v>
      </c>
      <c r="I269">
        <f>IFERROR(VLOOKUP($B269,Kraftvärmeprod!$B$1:$AH$479,MATCH(I$2,Kraftvärmeprod!$B$1:$AG$1,0),FALSE)/1,0)-IFERROR(VLOOKUP($B269,'Slutlig allokering kvv'!$B$2:$AC$462,MATCH(I$3,'Slutlig allokering kvv'!$B$1:$AJ$1,0),FALSE)/1,0)</f>
        <v>0</v>
      </c>
      <c r="J269">
        <f>IFERROR(VLOOKUP($B269,Kraftvärmeprod!$B$1:$AH$479,MATCH(J$2,Kraftvärmeprod!$B$1:$AG$1,0),FALSE)/1,0)-IFERROR(VLOOKUP($B269,'Slutlig allokering kvv'!$B$2:$AC$462,MATCH(J$3,'Slutlig allokering kvv'!$B$1:$AJ$1,0),FALSE)/1,0)</f>
        <v>0</v>
      </c>
      <c r="K269">
        <f>IFERROR(VLOOKUP($B269,Kraftvärmeprod!$B$1:$AH$479,MATCH(K$2,Kraftvärmeprod!$B$1:$AG$1,0),FALSE)/1,0)-IFERROR(VLOOKUP($B269,'Slutlig allokering kvv'!$B$2:$AC$462,MATCH(K$3,'Slutlig allokering kvv'!$B$1:$AJ$1,0),FALSE)/1,0)</f>
        <v>0</v>
      </c>
      <c r="L269">
        <f>IFERROR(VLOOKUP($B269,Kraftvärmeprod!$B$1:$AH$479,MATCH(L$2,Kraftvärmeprod!$B$1:$AG$1,0),FALSE)/1,0)-IFERROR(VLOOKUP($B269,'Slutlig allokering kvv'!$B$2:$AC$462,MATCH(L$3,'Slutlig allokering kvv'!$B$1:$AJ$1,0),FALSE)/1,0)</f>
        <v>0</v>
      </c>
      <c r="M269" s="40">
        <f>IFERROR(VLOOKUP($B269,Miljö!$B$1:$S$477,MATCH(M$2,Miljö!$B$1:$X$1,0),FALSE)/1,0)-IFERROR(VLOOKUP($B269,'Slutlig allokering kvv'!$B$2:$AC$462,MATCH(M$3,'Slutlig allokering kvv'!$B$1:$AJ$1,0),FALSE)/1,0)</f>
        <v>0</v>
      </c>
      <c r="N269">
        <f>IFERROR(VLOOKUP($B269,Kraftvärmeprod!$B$1:$AH$479,MATCH(N$2,Kraftvärmeprod!$B$1:$AG$1,0),FALSE)/1,0)-IFERROR(VLOOKUP($B269,'Slutlig allokering kvv'!$B$2:$AC$462,MATCH(N$3,'Slutlig allokering kvv'!$B$1:$AJ$1,0),FALSE)/1,0)</f>
        <v>0</v>
      </c>
      <c r="O269">
        <f>IFERROR(VLOOKUP($B269,Kraftvärmeprod!$B$1:$AH$479,MATCH(O$2,Kraftvärmeprod!$B$1:$AG$1,0),FALSE)/1,0)-IFERROR(VLOOKUP($B269,'Slutlig allokering kvv'!$B$2:$AC$462,MATCH(O$3,'Slutlig allokering kvv'!$B$1:$AJ$1,0),FALSE)/1,0)</f>
        <v>0</v>
      </c>
      <c r="P269">
        <f>IFERROR(VLOOKUP($B269,Kraftvärmeprod!$B$1:$AH$479,MATCH(P$2,Kraftvärmeprod!$B$1:$AG$1,0),FALSE)/1,0)-IFERROR(VLOOKUP($B269,'Slutlig allokering kvv'!$B$2:$AC$462,MATCH(P$3,'Slutlig allokering kvv'!$B$1:$AJ$1,0),FALSE)/1,0)</f>
        <v>0</v>
      </c>
      <c r="Q269">
        <f>IFERROR(VLOOKUP($B269,Kraftvärmeprod!$B$1:$AH$479,MATCH(Q$2,Kraftvärmeprod!$B$1:$AG$1,0),FALSE)/1,0)-IFERROR(VLOOKUP($B269,'Slutlig allokering kvv'!$B$2:$AC$462,MATCH(Q$3,'Slutlig allokering kvv'!$B$1:$AJ$1,0),FALSE)/1,0)</f>
        <v>0</v>
      </c>
      <c r="R269">
        <f>IFERROR(VLOOKUP($B269,Kraftvärmeprod!$B$1:$AH$479,MATCH(R$2,Kraftvärmeprod!$B$1:$AG$1,0),FALSE)/1,0)-IFERROR(VLOOKUP($B269,'Slutlig allokering kvv'!$B$2:$AC$462,MATCH(R$3,'Slutlig allokering kvv'!$B$1:$AJ$1,0),FALSE)/1,0)</f>
        <v>0</v>
      </c>
      <c r="S269">
        <f>IFERROR(VLOOKUP($B269,Kraftvärmeprod!$B$1:$AH$479,MATCH(S$2,Kraftvärmeprod!$B$1:$AG$1,0),FALSE)/1,0)-IFERROR(VLOOKUP($B269,'Slutlig allokering kvv'!$B$2:$AC$462,MATCH(S$3,'Slutlig allokering kvv'!$B$1:$AJ$1,0),FALSE)/1,0)</f>
        <v>0</v>
      </c>
      <c r="T269">
        <f>IFERROR(VLOOKUP($B269,Kraftvärmeprod!$B$1:$AH$479,MATCH(T$2,Kraftvärmeprod!$B$1:$AG$1,0),FALSE)/1,0)-IFERROR(VLOOKUP($B269,'Slutlig allokering kvv'!$B$2:$AC$462,MATCH(T$3,'Slutlig allokering kvv'!$B$1:$AJ$1,0),FALSE)/1,0)</f>
        <v>0</v>
      </c>
      <c r="U269">
        <f>IFERROR(VLOOKUP($B269,Kraftvärmeprod!$B$1:$AH$479,MATCH(U$2,Kraftvärmeprod!$B$1:$AG$1,0),FALSE)/1,0)-IFERROR(VLOOKUP($B269,'Slutlig allokering kvv'!$B$2:$AC$462,MATCH(U$3,'Slutlig allokering kvv'!$B$1:$AJ$1,0),FALSE)/1,0)</f>
        <v>0</v>
      </c>
      <c r="V269">
        <f>IFERROR(VLOOKUP($B269,Kraftvärmeprod!$B$1:$AH$479,MATCH(V$2,Kraftvärmeprod!$B$1:$AG$1,0),FALSE)/1,0)-IFERROR(VLOOKUP($B269,'Slutlig allokering kvv'!$B$2:$AC$462,MATCH(V$3,'Slutlig allokering kvv'!$B$1:$AJ$1,0),FALSE)/1,0)</f>
        <v>0</v>
      </c>
      <c r="W269">
        <f>IFERROR(VLOOKUP($B269,Kraftvärmeprod!$B$1:$AH$479,MATCH(W$2,Kraftvärmeprod!$B$1:$AG$1,0),FALSE)/1,0)-IFERROR(VLOOKUP($B269,'Slutlig allokering kvv'!$B$2:$AC$462,MATCH(W$3,'Slutlig allokering kvv'!$B$1:$AJ$1,0),FALSE)/1,0)</f>
        <v>0</v>
      </c>
      <c r="X269">
        <f>IFERROR(VLOOKUP($B269,Kraftvärmeprod!$B$1:$AH$479,MATCH(X$2,Kraftvärmeprod!$B$1:$AG$1,0),FALSE)/1,0)-IFERROR(VLOOKUP($B269,'Slutlig allokering kvv'!$B$2:$AC$462,MATCH(X$3,'Slutlig allokering kvv'!$B$1:$AJ$1,0),FALSE)/1,0)</f>
        <v>0</v>
      </c>
      <c r="Y269">
        <f>IFERROR(VLOOKUP($B269,Kraftvärmeprod!$B$1:$AH$479,MATCH(Y$2,Kraftvärmeprod!$B$1:$AG$1,0),FALSE)/1,0)-IFERROR(VLOOKUP($B269,'Slutlig allokering kvv'!$B$2:$AC$462,MATCH(Y$3,'Slutlig allokering kvv'!$B$1:$AJ$1,0),FALSE)/1,0)</f>
        <v>0</v>
      </c>
      <c r="Z269">
        <f>IFERROR(VLOOKUP($B269,Kraftvärmeprod!$B$1:$AH$479,MATCH(Z$2,Kraftvärmeprod!$B$1:$AG$1,0),FALSE)/1,0)-IFERROR(VLOOKUP($B269,'Slutlig allokering kvv'!$B$2:$AC$462,MATCH(Z$3,'Slutlig allokering kvv'!$B$1:$AJ$1,0),FALSE)/1,0)</f>
        <v>0</v>
      </c>
      <c r="AA269">
        <f>IFERROR(VLOOKUP($B269,Kraftvärmeprod!$B$1:$AH$479,MATCH(AA$2,Kraftvärmeprod!$B$1:$AG$1,0),FALSE)/1,0)-IFERROR(VLOOKUP($B269,'Slutlig allokering kvv'!$B$2:$AC$462,MATCH(AA$3,'Slutlig allokering kvv'!$B$1:$AJ$1,0),FALSE)/1,0)</f>
        <v>0</v>
      </c>
      <c r="AB269">
        <f>IFERROR(VLOOKUP($B269,Kraftvärmeprod!$B$1:$AH$479,MATCH(AB$2,Kraftvärmeprod!$B$1:$AG$1,0),FALSE)/1,0)-IFERROR(VLOOKUP($B269,'Slutlig allokering kvv'!$B$2:$AC$462,MATCH(AB$3,'Slutlig allokering kvv'!$B$1:$AJ$1,0),FALSE)/1,0)</f>
        <v>0</v>
      </c>
      <c r="AE269">
        <f t="shared" si="8"/>
        <v>0</v>
      </c>
      <c r="AG269">
        <f>IFERROR(VLOOKUP(B269,'Slutlig allokering kvv'!$B$2:$AJ$462,MATCH("Summa justerad allokerad tillförd energi (utan hjälpel och rökgaskondensering):",'Slutlig allokering kvv'!$B$1:$AK$1,0),FALSE)/1,"")</f>
        <v>0</v>
      </c>
      <c r="AI269" s="23" t="str">
        <f>IFERROR(1-VLOOKUP(B269,'Slutlig allokering kvv'!$B$2:$AJ$462,MATCH("Andel av bränsle i kvv som allokerats till värme, exklusive rökgaskondensering och hjälpel",'Slutlig allokering kvv'!$B$1:$AK$1,0),FALSE),"")</f>
        <v/>
      </c>
      <c r="AK269" s="23" t="str">
        <f t="shared" si="9"/>
        <v/>
      </c>
    </row>
    <row r="270" spans="1:37" x14ac:dyDescent="0.25">
      <c r="A270" s="2" t="s">
        <v>376</v>
      </c>
      <c r="B270" s="2" t="s">
        <v>380</v>
      </c>
      <c r="C270" s="2" t="str">
        <f>IFERROR(VLOOKUP($B270,Kraftvärmeprod!$B$1:$AH$479,MATCH(C$3,Kraftvärmeprod!$B$1:$AG$1,0),FALSE)/1,"")</f>
        <v/>
      </c>
      <c r="D270" s="2" t="str">
        <f>IFERROR(VLOOKUP($B270,Kraftvärmeprod!$B$1:$AH$479,MATCH(D$3,Kraftvärmeprod!$B$1:$AG$1,0),FALSE)/1,"")</f>
        <v/>
      </c>
      <c r="E270">
        <f>IFERROR(VLOOKUP($B270,Kraftvärmeprod!$B$1:$AH$479,MATCH(E$2,Kraftvärmeprod!$B$1:$AG$1,0),FALSE)/1,0)-IFERROR(VLOOKUP($B270,'Slutlig allokering kvv'!$B$2:$AC$462,MATCH(E$3,'Slutlig allokering kvv'!$B$1:$AJ$1,0),FALSE)/1,0)</f>
        <v>0</v>
      </c>
      <c r="F270">
        <f>IFERROR(VLOOKUP($B270,Kraftvärmeprod!$B$1:$AH$479,MATCH(F$2,Kraftvärmeprod!$B$1:$AG$1,0),FALSE)/1,0)-IFERROR(VLOOKUP($B270,'Slutlig allokering kvv'!$B$2:$AC$462,MATCH(F$3,'Slutlig allokering kvv'!$B$1:$AJ$1,0),FALSE)/1,0)</f>
        <v>0</v>
      </c>
      <c r="G270">
        <f>IFERROR(VLOOKUP($B270,Kraftvärmeprod!$B$1:$AH$479,MATCH(G$2,Kraftvärmeprod!$B$1:$AG$1,0),FALSE)/1,0)-IFERROR(VLOOKUP($B270,'Slutlig allokering kvv'!$B$2:$AC$462,MATCH(G$3,'Slutlig allokering kvv'!$B$1:$AJ$1,0),FALSE)/1,0)</f>
        <v>0</v>
      </c>
      <c r="H270">
        <f>IFERROR(VLOOKUP($B270,Kraftvärmeprod!$B$1:$AH$479,MATCH(H$2,Kraftvärmeprod!$B$1:$AG$1,0),FALSE)/1,0)-IFERROR(VLOOKUP($B270,'Slutlig allokering kvv'!$B$2:$AC$462,MATCH(H$3,'Slutlig allokering kvv'!$B$1:$AJ$1,0),FALSE)/1,0)</f>
        <v>0</v>
      </c>
      <c r="I270">
        <f>IFERROR(VLOOKUP($B270,Kraftvärmeprod!$B$1:$AH$479,MATCH(I$2,Kraftvärmeprod!$B$1:$AG$1,0),FALSE)/1,0)-IFERROR(VLOOKUP($B270,'Slutlig allokering kvv'!$B$2:$AC$462,MATCH(I$3,'Slutlig allokering kvv'!$B$1:$AJ$1,0),FALSE)/1,0)</f>
        <v>0</v>
      </c>
      <c r="J270">
        <f>IFERROR(VLOOKUP($B270,Kraftvärmeprod!$B$1:$AH$479,MATCH(J$2,Kraftvärmeprod!$B$1:$AG$1,0),FALSE)/1,0)-IFERROR(VLOOKUP($B270,'Slutlig allokering kvv'!$B$2:$AC$462,MATCH(J$3,'Slutlig allokering kvv'!$B$1:$AJ$1,0),FALSE)/1,0)</f>
        <v>0</v>
      </c>
      <c r="K270">
        <f>IFERROR(VLOOKUP($B270,Kraftvärmeprod!$B$1:$AH$479,MATCH(K$2,Kraftvärmeprod!$B$1:$AG$1,0),FALSE)/1,0)-IFERROR(VLOOKUP($B270,'Slutlig allokering kvv'!$B$2:$AC$462,MATCH(K$3,'Slutlig allokering kvv'!$B$1:$AJ$1,0),FALSE)/1,0)</f>
        <v>0</v>
      </c>
      <c r="L270">
        <f>IFERROR(VLOOKUP($B270,Kraftvärmeprod!$B$1:$AH$479,MATCH(L$2,Kraftvärmeprod!$B$1:$AG$1,0),FALSE)/1,0)-IFERROR(VLOOKUP($B270,'Slutlig allokering kvv'!$B$2:$AC$462,MATCH(L$3,'Slutlig allokering kvv'!$B$1:$AJ$1,0),FALSE)/1,0)</f>
        <v>0</v>
      </c>
      <c r="M270" s="40">
        <f>IFERROR(VLOOKUP($B270,Miljö!$B$1:$S$477,MATCH(M$2,Miljö!$B$1:$X$1,0),FALSE)/1,0)-IFERROR(VLOOKUP($B270,'Slutlig allokering kvv'!$B$2:$AC$462,MATCH(M$3,'Slutlig allokering kvv'!$B$1:$AJ$1,0),FALSE)/1,0)</f>
        <v>0</v>
      </c>
      <c r="N270">
        <f>IFERROR(VLOOKUP($B270,Kraftvärmeprod!$B$1:$AH$479,MATCH(N$2,Kraftvärmeprod!$B$1:$AG$1,0),FALSE)/1,0)-IFERROR(VLOOKUP($B270,'Slutlig allokering kvv'!$B$2:$AC$462,MATCH(N$3,'Slutlig allokering kvv'!$B$1:$AJ$1,0),FALSE)/1,0)</f>
        <v>0</v>
      </c>
      <c r="O270">
        <f>IFERROR(VLOOKUP($B270,Kraftvärmeprod!$B$1:$AH$479,MATCH(O$2,Kraftvärmeprod!$B$1:$AG$1,0),FALSE)/1,0)-IFERROR(VLOOKUP($B270,'Slutlig allokering kvv'!$B$2:$AC$462,MATCH(O$3,'Slutlig allokering kvv'!$B$1:$AJ$1,0),FALSE)/1,0)</f>
        <v>0</v>
      </c>
      <c r="P270">
        <f>IFERROR(VLOOKUP($B270,Kraftvärmeprod!$B$1:$AH$479,MATCH(P$2,Kraftvärmeprod!$B$1:$AG$1,0),FALSE)/1,0)-IFERROR(VLOOKUP($B270,'Slutlig allokering kvv'!$B$2:$AC$462,MATCH(P$3,'Slutlig allokering kvv'!$B$1:$AJ$1,0),FALSE)/1,0)</f>
        <v>0</v>
      </c>
      <c r="Q270">
        <f>IFERROR(VLOOKUP($B270,Kraftvärmeprod!$B$1:$AH$479,MATCH(Q$2,Kraftvärmeprod!$B$1:$AG$1,0),FALSE)/1,0)-IFERROR(VLOOKUP($B270,'Slutlig allokering kvv'!$B$2:$AC$462,MATCH(Q$3,'Slutlig allokering kvv'!$B$1:$AJ$1,0),FALSE)/1,0)</f>
        <v>0</v>
      </c>
      <c r="R270">
        <f>IFERROR(VLOOKUP($B270,Kraftvärmeprod!$B$1:$AH$479,MATCH(R$2,Kraftvärmeprod!$B$1:$AG$1,0),FALSE)/1,0)-IFERROR(VLOOKUP($B270,'Slutlig allokering kvv'!$B$2:$AC$462,MATCH(R$3,'Slutlig allokering kvv'!$B$1:$AJ$1,0),FALSE)/1,0)</f>
        <v>0</v>
      </c>
      <c r="S270">
        <f>IFERROR(VLOOKUP($B270,Kraftvärmeprod!$B$1:$AH$479,MATCH(S$2,Kraftvärmeprod!$B$1:$AG$1,0),FALSE)/1,0)-IFERROR(VLOOKUP($B270,'Slutlig allokering kvv'!$B$2:$AC$462,MATCH(S$3,'Slutlig allokering kvv'!$B$1:$AJ$1,0),FALSE)/1,0)</f>
        <v>0</v>
      </c>
      <c r="T270">
        <f>IFERROR(VLOOKUP($B270,Kraftvärmeprod!$B$1:$AH$479,MATCH(T$2,Kraftvärmeprod!$B$1:$AG$1,0),FALSE)/1,0)-IFERROR(VLOOKUP($B270,'Slutlig allokering kvv'!$B$2:$AC$462,MATCH(T$3,'Slutlig allokering kvv'!$B$1:$AJ$1,0),FALSE)/1,0)</f>
        <v>0</v>
      </c>
      <c r="U270">
        <f>IFERROR(VLOOKUP($B270,Kraftvärmeprod!$B$1:$AH$479,MATCH(U$2,Kraftvärmeprod!$B$1:$AG$1,0),FALSE)/1,0)-IFERROR(VLOOKUP($B270,'Slutlig allokering kvv'!$B$2:$AC$462,MATCH(U$3,'Slutlig allokering kvv'!$B$1:$AJ$1,0),FALSE)/1,0)</f>
        <v>0</v>
      </c>
      <c r="V270">
        <f>IFERROR(VLOOKUP($B270,Kraftvärmeprod!$B$1:$AH$479,MATCH(V$2,Kraftvärmeprod!$B$1:$AG$1,0),FALSE)/1,0)-IFERROR(VLOOKUP($B270,'Slutlig allokering kvv'!$B$2:$AC$462,MATCH(V$3,'Slutlig allokering kvv'!$B$1:$AJ$1,0),FALSE)/1,0)</f>
        <v>0</v>
      </c>
      <c r="W270">
        <f>IFERROR(VLOOKUP($B270,Kraftvärmeprod!$B$1:$AH$479,MATCH(W$2,Kraftvärmeprod!$B$1:$AG$1,0),FALSE)/1,0)-IFERROR(VLOOKUP($B270,'Slutlig allokering kvv'!$B$2:$AC$462,MATCH(W$3,'Slutlig allokering kvv'!$B$1:$AJ$1,0),FALSE)/1,0)</f>
        <v>0</v>
      </c>
      <c r="X270">
        <f>IFERROR(VLOOKUP($B270,Kraftvärmeprod!$B$1:$AH$479,MATCH(X$2,Kraftvärmeprod!$B$1:$AG$1,0),FALSE)/1,0)-IFERROR(VLOOKUP($B270,'Slutlig allokering kvv'!$B$2:$AC$462,MATCH(X$3,'Slutlig allokering kvv'!$B$1:$AJ$1,0),FALSE)/1,0)</f>
        <v>0</v>
      </c>
      <c r="Y270">
        <f>IFERROR(VLOOKUP($B270,Kraftvärmeprod!$B$1:$AH$479,MATCH(Y$2,Kraftvärmeprod!$B$1:$AG$1,0),FALSE)/1,0)-IFERROR(VLOOKUP($B270,'Slutlig allokering kvv'!$B$2:$AC$462,MATCH(Y$3,'Slutlig allokering kvv'!$B$1:$AJ$1,0),FALSE)/1,0)</f>
        <v>0</v>
      </c>
      <c r="Z270">
        <f>IFERROR(VLOOKUP($B270,Kraftvärmeprod!$B$1:$AH$479,MATCH(Z$2,Kraftvärmeprod!$B$1:$AG$1,0),FALSE)/1,0)-IFERROR(VLOOKUP($B270,'Slutlig allokering kvv'!$B$2:$AC$462,MATCH(Z$3,'Slutlig allokering kvv'!$B$1:$AJ$1,0),FALSE)/1,0)</f>
        <v>0</v>
      </c>
      <c r="AA270">
        <f>IFERROR(VLOOKUP($B270,Kraftvärmeprod!$B$1:$AH$479,MATCH(AA$2,Kraftvärmeprod!$B$1:$AG$1,0),FALSE)/1,0)-IFERROR(VLOOKUP($B270,'Slutlig allokering kvv'!$B$2:$AC$462,MATCH(AA$3,'Slutlig allokering kvv'!$B$1:$AJ$1,0),FALSE)/1,0)</f>
        <v>0</v>
      </c>
      <c r="AB270">
        <f>IFERROR(VLOOKUP($B270,Kraftvärmeprod!$B$1:$AH$479,MATCH(AB$2,Kraftvärmeprod!$B$1:$AG$1,0),FALSE)/1,0)-IFERROR(VLOOKUP($B270,'Slutlig allokering kvv'!$B$2:$AC$462,MATCH(AB$3,'Slutlig allokering kvv'!$B$1:$AJ$1,0),FALSE)/1,0)</f>
        <v>0</v>
      </c>
      <c r="AE270">
        <f t="shared" si="8"/>
        <v>0</v>
      </c>
      <c r="AG270">
        <f>IFERROR(VLOOKUP(B270,'Slutlig allokering kvv'!$B$2:$AJ$462,MATCH("Summa justerad allokerad tillförd energi (utan hjälpel och rökgaskondensering):",'Slutlig allokering kvv'!$B$1:$AK$1,0),FALSE)/1,"")</f>
        <v>0</v>
      </c>
      <c r="AI270" s="23" t="str">
        <f>IFERROR(1-VLOOKUP(B270,'Slutlig allokering kvv'!$B$2:$AJ$462,MATCH("Andel av bränsle i kvv som allokerats till värme, exklusive rökgaskondensering och hjälpel",'Slutlig allokering kvv'!$B$1:$AK$1,0),FALSE),"")</f>
        <v/>
      </c>
      <c r="AK270" s="23" t="str">
        <f t="shared" si="9"/>
        <v/>
      </c>
    </row>
    <row r="271" spans="1:37" x14ac:dyDescent="0.25">
      <c r="A271" s="2" t="s">
        <v>376</v>
      </c>
      <c r="B271" s="2" t="s">
        <v>381</v>
      </c>
      <c r="C271" s="2" t="str">
        <f>IFERROR(VLOOKUP($B271,Kraftvärmeprod!$B$1:$AH$479,MATCH(C$3,Kraftvärmeprod!$B$1:$AG$1,0),FALSE)/1,"")</f>
        <v/>
      </c>
      <c r="D271" s="2" t="str">
        <f>IFERROR(VLOOKUP($B271,Kraftvärmeprod!$B$1:$AH$479,MATCH(D$3,Kraftvärmeprod!$B$1:$AG$1,0),FALSE)/1,"")</f>
        <v/>
      </c>
      <c r="E271">
        <f>IFERROR(VLOOKUP($B271,Kraftvärmeprod!$B$1:$AH$479,MATCH(E$2,Kraftvärmeprod!$B$1:$AG$1,0),FALSE)/1,0)-IFERROR(VLOOKUP($B271,'Slutlig allokering kvv'!$B$2:$AC$462,MATCH(E$3,'Slutlig allokering kvv'!$B$1:$AJ$1,0),FALSE)/1,0)</f>
        <v>0</v>
      </c>
      <c r="F271">
        <f>IFERROR(VLOOKUP($B271,Kraftvärmeprod!$B$1:$AH$479,MATCH(F$2,Kraftvärmeprod!$B$1:$AG$1,0),FALSE)/1,0)-IFERROR(VLOOKUP($B271,'Slutlig allokering kvv'!$B$2:$AC$462,MATCH(F$3,'Slutlig allokering kvv'!$B$1:$AJ$1,0),FALSE)/1,0)</f>
        <v>0</v>
      </c>
      <c r="G271">
        <f>IFERROR(VLOOKUP($B271,Kraftvärmeprod!$B$1:$AH$479,MATCH(G$2,Kraftvärmeprod!$B$1:$AG$1,0),FALSE)/1,0)-IFERROR(VLOOKUP($B271,'Slutlig allokering kvv'!$B$2:$AC$462,MATCH(G$3,'Slutlig allokering kvv'!$B$1:$AJ$1,0),FALSE)/1,0)</f>
        <v>0</v>
      </c>
      <c r="H271">
        <f>IFERROR(VLOOKUP($B271,Kraftvärmeprod!$B$1:$AH$479,MATCH(H$2,Kraftvärmeprod!$B$1:$AG$1,0),FALSE)/1,0)-IFERROR(VLOOKUP($B271,'Slutlig allokering kvv'!$B$2:$AC$462,MATCH(H$3,'Slutlig allokering kvv'!$B$1:$AJ$1,0),FALSE)/1,0)</f>
        <v>0</v>
      </c>
      <c r="I271">
        <f>IFERROR(VLOOKUP($B271,Kraftvärmeprod!$B$1:$AH$479,MATCH(I$2,Kraftvärmeprod!$B$1:$AG$1,0),FALSE)/1,0)-IFERROR(VLOOKUP($B271,'Slutlig allokering kvv'!$B$2:$AC$462,MATCH(I$3,'Slutlig allokering kvv'!$B$1:$AJ$1,0),FALSE)/1,0)</f>
        <v>0</v>
      </c>
      <c r="J271">
        <f>IFERROR(VLOOKUP($B271,Kraftvärmeprod!$B$1:$AH$479,MATCH(J$2,Kraftvärmeprod!$B$1:$AG$1,0),FALSE)/1,0)-IFERROR(VLOOKUP($B271,'Slutlig allokering kvv'!$B$2:$AC$462,MATCH(J$3,'Slutlig allokering kvv'!$B$1:$AJ$1,0),FALSE)/1,0)</f>
        <v>0</v>
      </c>
      <c r="K271">
        <f>IFERROR(VLOOKUP($B271,Kraftvärmeprod!$B$1:$AH$479,MATCH(K$2,Kraftvärmeprod!$B$1:$AG$1,0),FALSE)/1,0)-IFERROR(VLOOKUP($B271,'Slutlig allokering kvv'!$B$2:$AC$462,MATCH(K$3,'Slutlig allokering kvv'!$B$1:$AJ$1,0),FALSE)/1,0)</f>
        <v>0</v>
      </c>
      <c r="L271">
        <f>IFERROR(VLOOKUP($B271,Kraftvärmeprod!$B$1:$AH$479,MATCH(L$2,Kraftvärmeprod!$B$1:$AG$1,0),FALSE)/1,0)-IFERROR(VLOOKUP($B271,'Slutlig allokering kvv'!$B$2:$AC$462,MATCH(L$3,'Slutlig allokering kvv'!$B$1:$AJ$1,0),FALSE)/1,0)</f>
        <v>0</v>
      </c>
      <c r="M271" s="40">
        <f>IFERROR(VLOOKUP($B271,Miljö!$B$1:$S$477,MATCH(M$2,Miljö!$B$1:$X$1,0),FALSE)/1,0)-IFERROR(VLOOKUP($B271,'Slutlig allokering kvv'!$B$2:$AC$462,MATCH(M$3,'Slutlig allokering kvv'!$B$1:$AJ$1,0),FALSE)/1,0)</f>
        <v>0</v>
      </c>
      <c r="N271">
        <f>IFERROR(VLOOKUP($B271,Kraftvärmeprod!$B$1:$AH$479,MATCH(N$2,Kraftvärmeprod!$B$1:$AG$1,0),FALSE)/1,0)-IFERROR(VLOOKUP($B271,'Slutlig allokering kvv'!$B$2:$AC$462,MATCH(N$3,'Slutlig allokering kvv'!$B$1:$AJ$1,0),FALSE)/1,0)</f>
        <v>0</v>
      </c>
      <c r="O271">
        <f>IFERROR(VLOOKUP($B271,Kraftvärmeprod!$B$1:$AH$479,MATCH(O$2,Kraftvärmeprod!$B$1:$AG$1,0),FALSE)/1,0)-IFERROR(VLOOKUP($B271,'Slutlig allokering kvv'!$B$2:$AC$462,MATCH(O$3,'Slutlig allokering kvv'!$B$1:$AJ$1,0),FALSE)/1,0)</f>
        <v>0</v>
      </c>
      <c r="P271">
        <f>IFERROR(VLOOKUP($B271,Kraftvärmeprod!$B$1:$AH$479,MATCH(P$2,Kraftvärmeprod!$B$1:$AG$1,0),FALSE)/1,0)-IFERROR(VLOOKUP($B271,'Slutlig allokering kvv'!$B$2:$AC$462,MATCH(P$3,'Slutlig allokering kvv'!$B$1:$AJ$1,0),FALSE)/1,0)</f>
        <v>0</v>
      </c>
      <c r="Q271">
        <f>IFERROR(VLOOKUP($B271,Kraftvärmeprod!$B$1:$AH$479,MATCH(Q$2,Kraftvärmeprod!$B$1:$AG$1,0),FALSE)/1,0)-IFERROR(VLOOKUP($B271,'Slutlig allokering kvv'!$B$2:$AC$462,MATCH(Q$3,'Slutlig allokering kvv'!$B$1:$AJ$1,0),FALSE)/1,0)</f>
        <v>0</v>
      </c>
      <c r="R271">
        <f>IFERROR(VLOOKUP($B271,Kraftvärmeprod!$B$1:$AH$479,MATCH(R$2,Kraftvärmeprod!$B$1:$AG$1,0),FALSE)/1,0)-IFERROR(VLOOKUP($B271,'Slutlig allokering kvv'!$B$2:$AC$462,MATCH(R$3,'Slutlig allokering kvv'!$B$1:$AJ$1,0),FALSE)/1,0)</f>
        <v>0</v>
      </c>
      <c r="S271">
        <f>IFERROR(VLOOKUP($B271,Kraftvärmeprod!$B$1:$AH$479,MATCH(S$2,Kraftvärmeprod!$B$1:$AG$1,0),FALSE)/1,0)-IFERROR(VLOOKUP($B271,'Slutlig allokering kvv'!$B$2:$AC$462,MATCH(S$3,'Slutlig allokering kvv'!$B$1:$AJ$1,0),FALSE)/1,0)</f>
        <v>0</v>
      </c>
      <c r="T271">
        <f>IFERROR(VLOOKUP($B271,Kraftvärmeprod!$B$1:$AH$479,MATCH(T$2,Kraftvärmeprod!$B$1:$AG$1,0),FALSE)/1,0)-IFERROR(VLOOKUP($B271,'Slutlig allokering kvv'!$B$2:$AC$462,MATCH(T$3,'Slutlig allokering kvv'!$B$1:$AJ$1,0),FALSE)/1,0)</f>
        <v>0</v>
      </c>
      <c r="U271">
        <f>IFERROR(VLOOKUP($B271,Kraftvärmeprod!$B$1:$AH$479,MATCH(U$2,Kraftvärmeprod!$B$1:$AG$1,0),FALSE)/1,0)-IFERROR(VLOOKUP($B271,'Slutlig allokering kvv'!$B$2:$AC$462,MATCH(U$3,'Slutlig allokering kvv'!$B$1:$AJ$1,0),FALSE)/1,0)</f>
        <v>0</v>
      </c>
      <c r="V271">
        <f>IFERROR(VLOOKUP($B271,Kraftvärmeprod!$B$1:$AH$479,MATCH(V$2,Kraftvärmeprod!$B$1:$AG$1,0),FALSE)/1,0)-IFERROR(VLOOKUP($B271,'Slutlig allokering kvv'!$B$2:$AC$462,MATCH(V$3,'Slutlig allokering kvv'!$B$1:$AJ$1,0),FALSE)/1,0)</f>
        <v>0</v>
      </c>
      <c r="W271">
        <f>IFERROR(VLOOKUP($B271,Kraftvärmeprod!$B$1:$AH$479,MATCH(W$2,Kraftvärmeprod!$B$1:$AG$1,0),FALSE)/1,0)-IFERROR(VLOOKUP($B271,'Slutlig allokering kvv'!$B$2:$AC$462,MATCH(W$3,'Slutlig allokering kvv'!$B$1:$AJ$1,0),FALSE)/1,0)</f>
        <v>0</v>
      </c>
      <c r="X271">
        <f>IFERROR(VLOOKUP($B271,Kraftvärmeprod!$B$1:$AH$479,MATCH(X$2,Kraftvärmeprod!$B$1:$AG$1,0),FALSE)/1,0)-IFERROR(VLOOKUP($B271,'Slutlig allokering kvv'!$B$2:$AC$462,MATCH(X$3,'Slutlig allokering kvv'!$B$1:$AJ$1,0),FALSE)/1,0)</f>
        <v>0</v>
      </c>
      <c r="Y271">
        <f>IFERROR(VLOOKUP($B271,Kraftvärmeprod!$B$1:$AH$479,MATCH(Y$2,Kraftvärmeprod!$B$1:$AG$1,0),FALSE)/1,0)-IFERROR(VLOOKUP($B271,'Slutlig allokering kvv'!$B$2:$AC$462,MATCH(Y$3,'Slutlig allokering kvv'!$B$1:$AJ$1,0),FALSE)/1,0)</f>
        <v>0</v>
      </c>
      <c r="Z271">
        <f>IFERROR(VLOOKUP($B271,Kraftvärmeprod!$B$1:$AH$479,MATCH(Z$2,Kraftvärmeprod!$B$1:$AG$1,0),FALSE)/1,0)-IFERROR(VLOOKUP($B271,'Slutlig allokering kvv'!$B$2:$AC$462,MATCH(Z$3,'Slutlig allokering kvv'!$B$1:$AJ$1,0),FALSE)/1,0)</f>
        <v>0</v>
      </c>
      <c r="AA271">
        <f>IFERROR(VLOOKUP($B271,Kraftvärmeprod!$B$1:$AH$479,MATCH(AA$2,Kraftvärmeprod!$B$1:$AG$1,0),FALSE)/1,0)-IFERROR(VLOOKUP($B271,'Slutlig allokering kvv'!$B$2:$AC$462,MATCH(AA$3,'Slutlig allokering kvv'!$B$1:$AJ$1,0),FALSE)/1,0)</f>
        <v>0</v>
      </c>
      <c r="AB271">
        <f>IFERROR(VLOOKUP($B271,Kraftvärmeprod!$B$1:$AH$479,MATCH(AB$2,Kraftvärmeprod!$B$1:$AG$1,0),FALSE)/1,0)-IFERROR(VLOOKUP($B271,'Slutlig allokering kvv'!$B$2:$AC$462,MATCH(AB$3,'Slutlig allokering kvv'!$B$1:$AJ$1,0),FALSE)/1,0)</f>
        <v>0</v>
      </c>
      <c r="AE271">
        <f t="shared" si="8"/>
        <v>0</v>
      </c>
      <c r="AG271">
        <f>IFERROR(VLOOKUP(B271,'Slutlig allokering kvv'!$B$2:$AJ$462,MATCH("Summa justerad allokerad tillförd energi (utan hjälpel och rökgaskondensering):",'Slutlig allokering kvv'!$B$1:$AK$1,0),FALSE)/1,"")</f>
        <v>0</v>
      </c>
      <c r="AI271" s="23" t="str">
        <f>IFERROR(1-VLOOKUP(B271,'Slutlig allokering kvv'!$B$2:$AJ$462,MATCH("Andel av bränsle i kvv som allokerats till värme, exklusive rökgaskondensering och hjälpel",'Slutlig allokering kvv'!$B$1:$AK$1,0),FALSE),"")</f>
        <v/>
      </c>
      <c r="AK271" s="23" t="str">
        <f t="shared" si="9"/>
        <v/>
      </c>
    </row>
    <row r="272" spans="1:37" x14ac:dyDescent="0.25">
      <c r="A272" s="2" t="s">
        <v>382</v>
      </c>
      <c r="B272" s="2" t="s">
        <v>383</v>
      </c>
      <c r="C272" s="2" t="str">
        <f>IFERROR(VLOOKUP($B272,Kraftvärmeprod!$B$1:$AH$479,MATCH(C$3,Kraftvärmeprod!$B$1:$AG$1,0),FALSE)/1,"")</f>
        <v/>
      </c>
      <c r="D272" s="2" t="str">
        <f>IFERROR(VLOOKUP($B272,Kraftvärmeprod!$B$1:$AH$479,MATCH(D$3,Kraftvärmeprod!$B$1:$AG$1,0),FALSE)/1,"")</f>
        <v/>
      </c>
      <c r="E272">
        <f>IFERROR(VLOOKUP($B272,Kraftvärmeprod!$B$1:$AH$479,MATCH(E$2,Kraftvärmeprod!$B$1:$AG$1,0),FALSE)/1,0)-IFERROR(VLOOKUP($B272,'Slutlig allokering kvv'!$B$2:$AC$462,MATCH(E$3,'Slutlig allokering kvv'!$B$1:$AJ$1,0),FALSE)/1,0)</f>
        <v>0</v>
      </c>
      <c r="F272">
        <f>IFERROR(VLOOKUP($B272,Kraftvärmeprod!$B$1:$AH$479,MATCH(F$2,Kraftvärmeprod!$B$1:$AG$1,0),FALSE)/1,0)-IFERROR(VLOOKUP($B272,'Slutlig allokering kvv'!$B$2:$AC$462,MATCH(F$3,'Slutlig allokering kvv'!$B$1:$AJ$1,0),FALSE)/1,0)</f>
        <v>0</v>
      </c>
      <c r="G272">
        <f>IFERROR(VLOOKUP($B272,Kraftvärmeprod!$B$1:$AH$479,MATCH(G$2,Kraftvärmeprod!$B$1:$AG$1,0),FALSE)/1,0)-IFERROR(VLOOKUP($B272,'Slutlig allokering kvv'!$B$2:$AC$462,MATCH(G$3,'Slutlig allokering kvv'!$B$1:$AJ$1,0),FALSE)/1,0)</f>
        <v>0</v>
      </c>
      <c r="H272">
        <f>IFERROR(VLOOKUP($B272,Kraftvärmeprod!$B$1:$AH$479,MATCH(H$2,Kraftvärmeprod!$B$1:$AG$1,0),FALSE)/1,0)-IFERROR(VLOOKUP($B272,'Slutlig allokering kvv'!$B$2:$AC$462,MATCH(H$3,'Slutlig allokering kvv'!$B$1:$AJ$1,0),FALSE)/1,0)</f>
        <v>0</v>
      </c>
      <c r="I272">
        <f>IFERROR(VLOOKUP($B272,Kraftvärmeprod!$B$1:$AH$479,MATCH(I$2,Kraftvärmeprod!$B$1:$AG$1,0),FALSE)/1,0)-IFERROR(VLOOKUP($B272,'Slutlig allokering kvv'!$B$2:$AC$462,MATCH(I$3,'Slutlig allokering kvv'!$B$1:$AJ$1,0),FALSE)/1,0)</f>
        <v>0</v>
      </c>
      <c r="J272">
        <f>IFERROR(VLOOKUP($B272,Kraftvärmeprod!$B$1:$AH$479,MATCH(J$2,Kraftvärmeprod!$B$1:$AG$1,0),FALSE)/1,0)-IFERROR(VLOOKUP($B272,'Slutlig allokering kvv'!$B$2:$AC$462,MATCH(J$3,'Slutlig allokering kvv'!$B$1:$AJ$1,0),FALSE)/1,0)</f>
        <v>0</v>
      </c>
      <c r="K272">
        <f>IFERROR(VLOOKUP($B272,Kraftvärmeprod!$B$1:$AH$479,MATCH(K$2,Kraftvärmeprod!$B$1:$AG$1,0),FALSE)/1,0)-IFERROR(VLOOKUP($B272,'Slutlig allokering kvv'!$B$2:$AC$462,MATCH(K$3,'Slutlig allokering kvv'!$B$1:$AJ$1,0),FALSE)/1,0)</f>
        <v>0</v>
      </c>
      <c r="L272">
        <f>IFERROR(VLOOKUP($B272,Kraftvärmeprod!$B$1:$AH$479,MATCH(L$2,Kraftvärmeprod!$B$1:$AG$1,0),FALSE)/1,0)-IFERROR(VLOOKUP($B272,'Slutlig allokering kvv'!$B$2:$AC$462,MATCH(L$3,'Slutlig allokering kvv'!$B$1:$AJ$1,0),FALSE)/1,0)</f>
        <v>0</v>
      </c>
      <c r="M272" s="40">
        <f>IFERROR(VLOOKUP($B272,Miljö!$B$1:$S$477,MATCH(M$2,Miljö!$B$1:$X$1,0),FALSE)/1,0)-IFERROR(VLOOKUP($B272,'Slutlig allokering kvv'!$B$2:$AC$462,MATCH(M$3,'Slutlig allokering kvv'!$B$1:$AJ$1,0),FALSE)/1,0)</f>
        <v>0</v>
      </c>
      <c r="N272">
        <f>IFERROR(VLOOKUP($B272,Kraftvärmeprod!$B$1:$AH$479,MATCH(N$2,Kraftvärmeprod!$B$1:$AG$1,0),FALSE)/1,0)-IFERROR(VLOOKUP($B272,'Slutlig allokering kvv'!$B$2:$AC$462,MATCH(N$3,'Slutlig allokering kvv'!$B$1:$AJ$1,0),FALSE)/1,0)</f>
        <v>0</v>
      </c>
      <c r="O272">
        <f>IFERROR(VLOOKUP($B272,Kraftvärmeprod!$B$1:$AH$479,MATCH(O$2,Kraftvärmeprod!$B$1:$AG$1,0),FALSE)/1,0)-IFERROR(VLOOKUP($B272,'Slutlig allokering kvv'!$B$2:$AC$462,MATCH(O$3,'Slutlig allokering kvv'!$B$1:$AJ$1,0),FALSE)/1,0)</f>
        <v>0</v>
      </c>
      <c r="P272">
        <f>IFERROR(VLOOKUP($B272,Kraftvärmeprod!$B$1:$AH$479,MATCH(P$2,Kraftvärmeprod!$B$1:$AG$1,0),FALSE)/1,0)-IFERROR(VLOOKUP($B272,'Slutlig allokering kvv'!$B$2:$AC$462,MATCH(P$3,'Slutlig allokering kvv'!$B$1:$AJ$1,0),FALSE)/1,0)</f>
        <v>0</v>
      </c>
      <c r="Q272">
        <f>IFERROR(VLOOKUP($B272,Kraftvärmeprod!$B$1:$AH$479,MATCH(Q$2,Kraftvärmeprod!$B$1:$AG$1,0),FALSE)/1,0)-IFERROR(VLOOKUP($B272,'Slutlig allokering kvv'!$B$2:$AC$462,MATCH(Q$3,'Slutlig allokering kvv'!$B$1:$AJ$1,0),FALSE)/1,0)</f>
        <v>0</v>
      </c>
      <c r="R272">
        <f>IFERROR(VLOOKUP($B272,Kraftvärmeprod!$B$1:$AH$479,MATCH(R$2,Kraftvärmeprod!$B$1:$AG$1,0),FALSE)/1,0)-IFERROR(VLOOKUP($B272,'Slutlig allokering kvv'!$B$2:$AC$462,MATCH(R$3,'Slutlig allokering kvv'!$B$1:$AJ$1,0),FALSE)/1,0)</f>
        <v>0</v>
      </c>
      <c r="S272">
        <f>IFERROR(VLOOKUP($B272,Kraftvärmeprod!$B$1:$AH$479,MATCH(S$2,Kraftvärmeprod!$B$1:$AG$1,0),FALSE)/1,0)-IFERROR(VLOOKUP($B272,'Slutlig allokering kvv'!$B$2:$AC$462,MATCH(S$3,'Slutlig allokering kvv'!$B$1:$AJ$1,0),FALSE)/1,0)</f>
        <v>0</v>
      </c>
      <c r="T272">
        <f>IFERROR(VLOOKUP($B272,Kraftvärmeprod!$B$1:$AH$479,MATCH(T$2,Kraftvärmeprod!$B$1:$AG$1,0),FALSE)/1,0)-IFERROR(VLOOKUP($B272,'Slutlig allokering kvv'!$B$2:$AC$462,MATCH(T$3,'Slutlig allokering kvv'!$B$1:$AJ$1,0),FALSE)/1,0)</f>
        <v>0</v>
      </c>
      <c r="U272">
        <f>IFERROR(VLOOKUP($B272,Kraftvärmeprod!$B$1:$AH$479,MATCH(U$2,Kraftvärmeprod!$B$1:$AG$1,0),FALSE)/1,0)-IFERROR(VLOOKUP($B272,'Slutlig allokering kvv'!$B$2:$AC$462,MATCH(U$3,'Slutlig allokering kvv'!$B$1:$AJ$1,0),FALSE)/1,0)</f>
        <v>0</v>
      </c>
      <c r="V272">
        <f>IFERROR(VLOOKUP($B272,Kraftvärmeprod!$B$1:$AH$479,MATCH(V$2,Kraftvärmeprod!$B$1:$AG$1,0),FALSE)/1,0)-IFERROR(VLOOKUP($B272,'Slutlig allokering kvv'!$B$2:$AC$462,MATCH(V$3,'Slutlig allokering kvv'!$B$1:$AJ$1,0),FALSE)/1,0)</f>
        <v>0</v>
      </c>
      <c r="W272">
        <f>IFERROR(VLOOKUP($B272,Kraftvärmeprod!$B$1:$AH$479,MATCH(W$2,Kraftvärmeprod!$B$1:$AG$1,0),FALSE)/1,0)-IFERROR(VLOOKUP($B272,'Slutlig allokering kvv'!$B$2:$AC$462,MATCH(W$3,'Slutlig allokering kvv'!$B$1:$AJ$1,0),FALSE)/1,0)</f>
        <v>0</v>
      </c>
      <c r="X272">
        <f>IFERROR(VLOOKUP($B272,Kraftvärmeprod!$B$1:$AH$479,MATCH(X$2,Kraftvärmeprod!$B$1:$AG$1,0),FALSE)/1,0)-IFERROR(VLOOKUP($B272,'Slutlig allokering kvv'!$B$2:$AC$462,MATCH(X$3,'Slutlig allokering kvv'!$B$1:$AJ$1,0),FALSE)/1,0)</f>
        <v>0</v>
      </c>
      <c r="Y272">
        <f>IFERROR(VLOOKUP($B272,Kraftvärmeprod!$B$1:$AH$479,MATCH(Y$2,Kraftvärmeprod!$B$1:$AG$1,0),FALSE)/1,0)-IFERROR(VLOOKUP($B272,'Slutlig allokering kvv'!$B$2:$AC$462,MATCH(Y$3,'Slutlig allokering kvv'!$B$1:$AJ$1,0),FALSE)/1,0)</f>
        <v>0</v>
      </c>
      <c r="Z272">
        <f>IFERROR(VLOOKUP($B272,Kraftvärmeprod!$B$1:$AH$479,MATCH(Z$2,Kraftvärmeprod!$B$1:$AG$1,0),FALSE)/1,0)-IFERROR(VLOOKUP($B272,'Slutlig allokering kvv'!$B$2:$AC$462,MATCH(Z$3,'Slutlig allokering kvv'!$B$1:$AJ$1,0),FALSE)/1,0)</f>
        <v>0</v>
      </c>
      <c r="AA272">
        <f>IFERROR(VLOOKUP($B272,Kraftvärmeprod!$B$1:$AH$479,MATCH(AA$2,Kraftvärmeprod!$B$1:$AG$1,0),FALSE)/1,0)-IFERROR(VLOOKUP($B272,'Slutlig allokering kvv'!$B$2:$AC$462,MATCH(AA$3,'Slutlig allokering kvv'!$B$1:$AJ$1,0),FALSE)/1,0)</f>
        <v>0</v>
      </c>
      <c r="AB272">
        <f>IFERROR(VLOOKUP($B272,Kraftvärmeprod!$B$1:$AH$479,MATCH(AB$2,Kraftvärmeprod!$B$1:$AG$1,0),FALSE)/1,0)-IFERROR(VLOOKUP($B272,'Slutlig allokering kvv'!$B$2:$AC$462,MATCH(AB$3,'Slutlig allokering kvv'!$B$1:$AJ$1,0),FALSE)/1,0)</f>
        <v>0</v>
      </c>
      <c r="AE272">
        <f t="shared" si="8"/>
        <v>0</v>
      </c>
      <c r="AG272">
        <f>IFERROR(VLOOKUP(B272,'Slutlig allokering kvv'!$B$2:$AJ$462,MATCH("Summa justerad allokerad tillförd energi (utan hjälpel och rökgaskondensering):",'Slutlig allokering kvv'!$B$1:$AK$1,0),FALSE)/1,"")</f>
        <v>0</v>
      </c>
      <c r="AI272" s="23" t="str">
        <f>IFERROR(1-VLOOKUP(B272,'Slutlig allokering kvv'!$B$2:$AJ$462,MATCH("Andel av bränsle i kvv som allokerats till värme, exklusive rökgaskondensering och hjälpel",'Slutlig allokering kvv'!$B$1:$AK$1,0),FALSE),"")</f>
        <v/>
      </c>
      <c r="AK272" s="23" t="str">
        <f t="shared" si="9"/>
        <v/>
      </c>
    </row>
    <row r="273" spans="1:37" x14ac:dyDescent="0.25">
      <c r="A273" s="2" t="s">
        <v>382</v>
      </c>
      <c r="B273" s="2" t="s">
        <v>384</v>
      </c>
      <c r="C273" s="2" t="str">
        <f>IFERROR(VLOOKUP($B273,Kraftvärmeprod!$B$1:$AH$479,MATCH(C$3,Kraftvärmeprod!$B$1:$AG$1,0),FALSE)/1,"")</f>
        <v/>
      </c>
      <c r="D273" s="2" t="str">
        <f>IFERROR(VLOOKUP($B273,Kraftvärmeprod!$B$1:$AH$479,MATCH(D$3,Kraftvärmeprod!$B$1:$AG$1,0),FALSE)/1,"")</f>
        <v/>
      </c>
      <c r="E273">
        <f>IFERROR(VLOOKUP($B273,Kraftvärmeprod!$B$1:$AH$479,MATCH(E$2,Kraftvärmeprod!$B$1:$AG$1,0),FALSE)/1,0)-IFERROR(VLOOKUP($B273,'Slutlig allokering kvv'!$B$2:$AC$462,MATCH(E$3,'Slutlig allokering kvv'!$B$1:$AJ$1,0),FALSE)/1,0)</f>
        <v>0</v>
      </c>
      <c r="F273">
        <f>IFERROR(VLOOKUP($B273,Kraftvärmeprod!$B$1:$AH$479,MATCH(F$2,Kraftvärmeprod!$B$1:$AG$1,0),FALSE)/1,0)-IFERROR(VLOOKUP($B273,'Slutlig allokering kvv'!$B$2:$AC$462,MATCH(F$3,'Slutlig allokering kvv'!$B$1:$AJ$1,0),FALSE)/1,0)</f>
        <v>0</v>
      </c>
      <c r="G273">
        <f>IFERROR(VLOOKUP($B273,Kraftvärmeprod!$B$1:$AH$479,MATCH(G$2,Kraftvärmeprod!$B$1:$AG$1,0),FALSE)/1,0)-IFERROR(VLOOKUP($B273,'Slutlig allokering kvv'!$B$2:$AC$462,MATCH(G$3,'Slutlig allokering kvv'!$B$1:$AJ$1,0),FALSE)/1,0)</f>
        <v>0</v>
      </c>
      <c r="H273">
        <f>IFERROR(VLOOKUP($B273,Kraftvärmeprod!$B$1:$AH$479,MATCH(H$2,Kraftvärmeprod!$B$1:$AG$1,0),FALSE)/1,0)-IFERROR(VLOOKUP($B273,'Slutlig allokering kvv'!$B$2:$AC$462,MATCH(H$3,'Slutlig allokering kvv'!$B$1:$AJ$1,0),FALSE)/1,0)</f>
        <v>0</v>
      </c>
      <c r="I273">
        <f>IFERROR(VLOOKUP($B273,Kraftvärmeprod!$B$1:$AH$479,MATCH(I$2,Kraftvärmeprod!$B$1:$AG$1,0),FALSE)/1,0)-IFERROR(VLOOKUP($B273,'Slutlig allokering kvv'!$B$2:$AC$462,MATCH(I$3,'Slutlig allokering kvv'!$B$1:$AJ$1,0),FALSE)/1,0)</f>
        <v>0</v>
      </c>
      <c r="J273">
        <f>IFERROR(VLOOKUP($B273,Kraftvärmeprod!$B$1:$AH$479,MATCH(J$2,Kraftvärmeprod!$B$1:$AG$1,0),FALSE)/1,0)-IFERROR(VLOOKUP($B273,'Slutlig allokering kvv'!$B$2:$AC$462,MATCH(J$3,'Slutlig allokering kvv'!$B$1:$AJ$1,0),FALSE)/1,0)</f>
        <v>0</v>
      </c>
      <c r="K273">
        <f>IFERROR(VLOOKUP($B273,Kraftvärmeprod!$B$1:$AH$479,MATCH(K$2,Kraftvärmeprod!$B$1:$AG$1,0),FALSE)/1,0)-IFERROR(VLOOKUP($B273,'Slutlig allokering kvv'!$B$2:$AC$462,MATCH(K$3,'Slutlig allokering kvv'!$B$1:$AJ$1,0),FALSE)/1,0)</f>
        <v>0</v>
      </c>
      <c r="L273">
        <f>IFERROR(VLOOKUP($B273,Kraftvärmeprod!$B$1:$AH$479,MATCH(L$2,Kraftvärmeprod!$B$1:$AG$1,0),FALSE)/1,0)-IFERROR(VLOOKUP($B273,'Slutlig allokering kvv'!$B$2:$AC$462,MATCH(L$3,'Slutlig allokering kvv'!$B$1:$AJ$1,0),FALSE)/1,0)</f>
        <v>0</v>
      </c>
      <c r="M273" s="40">
        <f>IFERROR(VLOOKUP($B273,Miljö!$B$1:$S$477,MATCH(M$2,Miljö!$B$1:$X$1,0),FALSE)/1,0)-IFERROR(VLOOKUP($B273,'Slutlig allokering kvv'!$B$2:$AC$462,MATCH(M$3,'Slutlig allokering kvv'!$B$1:$AJ$1,0),FALSE)/1,0)</f>
        <v>0</v>
      </c>
      <c r="N273">
        <f>IFERROR(VLOOKUP($B273,Kraftvärmeprod!$B$1:$AH$479,MATCH(N$2,Kraftvärmeprod!$B$1:$AG$1,0),FALSE)/1,0)-IFERROR(VLOOKUP($B273,'Slutlig allokering kvv'!$B$2:$AC$462,MATCH(N$3,'Slutlig allokering kvv'!$B$1:$AJ$1,0),FALSE)/1,0)</f>
        <v>0</v>
      </c>
      <c r="O273">
        <f>IFERROR(VLOOKUP($B273,Kraftvärmeprod!$B$1:$AH$479,MATCH(O$2,Kraftvärmeprod!$B$1:$AG$1,0),FALSE)/1,0)-IFERROR(VLOOKUP($B273,'Slutlig allokering kvv'!$B$2:$AC$462,MATCH(O$3,'Slutlig allokering kvv'!$B$1:$AJ$1,0),FALSE)/1,0)</f>
        <v>0</v>
      </c>
      <c r="P273">
        <f>IFERROR(VLOOKUP($B273,Kraftvärmeprod!$B$1:$AH$479,MATCH(P$2,Kraftvärmeprod!$B$1:$AG$1,0),FALSE)/1,0)-IFERROR(VLOOKUP($B273,'Slutlig allokering kvv'!$B$2:$AC$462,MATCH(P$3,'Slutlig allokering kvv'!$B$1:$AJ$1,0),FALSE)/1,0)</f>
        <v>0</v>
      </c>
      <c r="Q273">
        <f>IFERROR(VLOOKUP($B273,Kraftvärmeprod!$B$1:$AH$479,MATCH(Q$2,Kraftvärmeprod!$B$1:$AG$1,0),FALSE)/1,0)-IFERROR(VLOOKUP($B273,'Slutlig allokering kvv'!$B$2:$AC$462,MATCH(Q$3,'Slutlig allokering kvv'!$B$1:$AJ$1,0),FALSE)/1,0)</f>
        <v>0</v>
      </c>
      <c r="R273">
        <f>IFERROR(VLOOKUP($B273,Kraftvärmeprod!$B$1:$AH$479,MATCH(R$2,Kraftvärmeprod!$B$1:$AG$1,0),FALSE)/1,0)-IFERROR(VLOOKUP($B273,'Slutlig allokering kvv'!$B$2:$AC$462,MATCH(R$3,'Slutlig allokering kvv'!$B$1:$AJ$1,0),FALSE)/1,0)</f>
        <v>0</v>
      </c>
      <c r="S273">
        <f>IFERROR(VLOOKUP($B273,Kraftvärmeprod!$B$1:$AH$479,MATCH(S$2,Kraftvärmeprod!$B$1:$AG$1,0),FALSE)/1,0)-IFERROR(VLOOKUP($B273,'Slutlig allokering kvv'!$B$2:$AC$462,MATCH(S$3,'Slutlig allokering kvv'!$B$1:$AJ$1,0),FALSE)/1,0)</f>
        <v>0</v>
      </c>
      <c r="T273">
        <f>IFERROR(VLOOKUP($B273,Kraftvärmeprod!$B$1:$AH$479,MATCH(T$2,Kraftvärmeprod!$B$1:$AG$1,0),FALSE)/1,0)-IFERROR(VLOOKUP($B273,'Slutlig allokering kvv'!$B$2:$AC$462,MATCH(T$3,'Slutlig allokering kvv'!$B$1:$AJ$1,0),FALSE)/1,0)</f>
        <v>0</v>
      </c>
      <c r="U273">
        <f>IFERROR(VLOOKUP($B273,Kraftvärmeprod!$B$1:$AH$479,MATCH(U$2,Kraftvärmeprod!$B$1:$AG$1,0),FALSE)/1,0)-IFERROR(VLOOKUP($B273,'Slutlig allokering kvv'!$B$2:$AC$462,MATCH(U$3,'Slutlig allokering kvv'!$B$1:$AJ$1,0),FALSE)/1,0)</f>
        <v>0</v>
      </c>
      <c r="V273">
        <f>IFERROR(VLOOKUP($B273,Kraftvärmeprod!$B$1:$AH$479,MATCH(V$2,Kraftvärmeprod!$B$1:$AG$1,0),FALSE)/1,0)-IFERROR(VLOOKUP($B273,'Slutlig allokering kvv'!$B$2:$AC$462,MATCH(V$3,'Slutlig allokering kvv'!$B$1:$AJ$1,0),FALSE)/1,0)</f>
        <v>0</v>
      </c>
      <c r="W273">
        <f>IFERROR(VLOOKUP($B273,Kraftvärmeprod!$B$1:$AH$479,MATCH(W$2,Kraftvärmeprod!$B$1:$AG$1,0),FALSE)/1,0)-IFERROR(VLOOKUP($B273,'Slutlig allokering kvv'!$B$2:$AC$462,MATCH(W$3,'Slutlig allokering kvv'!$B$1:$AJ$1,0),FALSE)/1,0)</f>
        <v>0</v>
      </c>
      <c r="X273">
        <f>IFERROR(VLOOKUP($B273,Kraftvärmeprod!$B$1:$AH$479,MATCH(X$2,Kraftvärmeprod!$B$1:$AG$1,0),FALSE)/1,0)-IFERROR(VLOOKUP($B273,'Slutlig allokering kvv'!$B$2:$AC$462,MATCH(X$3,'Slutlig allokering kvv'!$B$1:$AJ$1,0),FALSE)/1,0)</f>
        <v>0</v>
      </c>
      <c r="Y273">
        <f>IFERROR(VLOOKUP($B273,Kraftvärmeprod!$B$1:$AH$479,MATCH(Y$2,Kraftvärmeprod!$B$1:$AG$1,0),FALSE)/1,0)-IFERROR(VLOOKUP($B273,'Slutlig allokering kvv'!$B$2:$AC$462,MATCH(Y$3,'Slutlig allokering kvv'!$B$1:$AJ$1,0),FALSE)/1,0)</f>
        <v>0</v>
      </c>
      <c r="Z273">
        <f>IFERROR(VLOOKUP($B273,Kraftvärmeprod!$B$1:$AH$479,MATCH(Z$2,Kraftvärmeprod!$B$1:$AG$1,0),FALSE)/1,0)-IFERROR(VLOOKUP($B273,'Slutlig allokering kvv'!$B$2:$AC$462,MATCH(Z$3,'Slutlig allokering kvv'!$B$1:$AJ$1,0),FALSE)/1,0)</f>
        <v>0</v>
      </c>
      <c r="AA273">
        <f>IFERROR(VLOOKUP($B273,Kraftvärmeprod!$B$1:$AH$479,MATCH(AA$2,Kraftvärmeprod!$B$1:$AG$1,0),FALSE)/1,0)-IFERROR(VLOOKUP($B273,'Slutlig allokering kvv'!$B$2:$AC$462,MATCH(AA$3,'Slutlig allokering kvv'!$B$1:$AJ$1,0),FALSE)/1,0)</f>
        <v>0</v>
      </c>
      <c r="AB273">
        <f>IFERROR(VLOOKUP($B273,Kraftvärmeprod!$B$1:$AH$479,MATCH(AB$2,Kraftvärmeprod!$B$1:$AG$1,0),FALSE)/1,0)-IFERROR(VLOOKUP($B273,'Slutlig allokering kvv'!$B$2:$AC$462,MATCH(AB$3,'Slutlig allokering kvv'!$B$1:$AJ$1,0),FALSE)/1,0)</f>
        <v>0</v>
      </c>
      <c r="AE273">
        <f t="shared" si="8"/>
        <v>0</v>
      </c>
      <c r="AG273">
        <f>IFERROR(VLOOKUP(B273,'Slutlig allokering kvv'!$B$2:$AJ$462,MATCH("Summa justerad allokerad tillförd energi (utan hjälpel och rökgaskondensering):",'Slutlig allokering kvv'!$B$1:$AK$1,0),FALSE)/1,"")</f>
        <v>0</v>
      </c>
      <c r="AI273" s="23" t="str">
        <f>IFERROR(1-VLOOKUP(B273,'Slutlig allokering kvv'!$B$2:$AJ$462,MATCH("Andel av bränsle i kvv som allokerats till värme, exklusive rökgaskondensering och hjälpel",'Slutlig allokering kvv'!$B$1:$AK$1,0),FALSE),"")</f>
        <v/>
      </c>
      <c r="AK273" s="23" t="str">
        <f t="shared" si="9"/>
        <v/>
      </c>
    </row>
    <row r="274" spans="1:37" x14ac:dyDescent="0.25">
      <c r="A274" s="2" t="s">
        <v>385</v>
      </c>
      <c r="B274" s="2" t="s">
        <v>386</v>
      </c>
      <c r="C274" s="2" t="str">
        <f>IFERROR(VLOOKUP($B274,Kraftvärmeprod!$B$1:$AH$479,MATCH(C$3,Kraftvärmeprod!$B$1:$AG$1,0),FALSE)/1,"")</f>
        <v/>
      </c>
      <c r="D274" s="2" t="str">
        <f>IFERROR(VLOOKUP($B274,Kraftvärmeprod!$B$1:$AH$479,MATCH(D$3,Kraftvärmeprod!$B$1:$AG$1,0),FALSE)/1,"")</f>
        <v/>
      </c>
      <c r="E274">
        <f>IFERROR(VLOOKUP($B274,Kraftvärmeprod!$B$1:$AH$479,MATCH(E$2,Kraftvärmeprod!$B$1:$AG$1,0),FALSE)/1,0)-IFERROR(VLOOKUP($B274,'Slutlig allokering kvv'!$B$2:$AC$462,MATCH(E$3,'Slutlig allokering kvv'!$B$1:$AJ$1,0),FALSE)/1,0)</f>
        <v>0</v>
      </c>
      <c r="F274">
        <f>IFERROR(VLOOKUP($B274,Kraftvärmeprod!$B$1:$AH$479,MATCH(F$2,Kraftvärmeprod!$B$1:$AG$1,0),FALSE)/1,0)-IFERROR(VLOOKUP($B274,'Slutlig allokering kvv'!$B$2:$AC$462,MATCH(F$3,'Slutlig allokering kvv'!$B$1:$AJ$1,0),FALSE)/1,0)</f>
        <v>0</v>
      </c>
      <c r="G274">
        <f>IFERROR(VLOOKUP($B274,Kraftvärmeprod!$B$1:$AH$479,MATCH(G$2,Kraftvärmeprod!$B$1:$AG$1,0),FALSE)/1,0)-IFERROR(VLOOKUP($B274,'Slutlig allokering kvv'!$B$2:$AC$462,MATCH(G$3,'Slutlig allokering kvv'!$B$1:$AJ$1,0),FALSE)/1,0)</f>
        <v>0</v>
      </c>
      <c r="H274">
        <f>IFERROR(VLOOKUP($B274,Kraftvärmeprod!$B$1:$AH$479,MATCH(H$2,Kraftvärmeprod!$B$1:$AG$1,0),FALSE)/1,0)-IFERROR(VLOOKUP($B274,'Slutlig allokering kvv'!$B$2:$AC$462,MATCH(H$3,'Slutlig allokering kvv'!$B$1:$AJ$1,0),FALSE)/1,0)</f>
        <v>0</v>
      </c>
      <c r="I274">
        <f>IFERROR(VLOOKUP($B274,Kraftvärmeprod!$B$1:$AH$479,MATCH(I$2,Kraftvärmeprod!$B$1:$AG$1,0),FALSE)/1,0)-IFERROR(VLOOKUP($B274,'Slutlig allokering kvv'!$B$2:$AC$462,MATCH(I$3,'Slutlig allokering kvv'!$B$1:$AJ$1,0),FALSE)/1,0)</f>
        <v>0</v>
      </c>
      <c r="J274">
        <f>IFERROR(VLOOKUP($B274,Kraftvärmeprod!$B$1:$AH$479,MATCH(J$2,Kraftvärmeprod!$B$1:$AG$1,0),FALSE)/1,0)-IFERROR(VLOOKUP($B274,'Slutlig allokering kvv'!$B$2:$AC$462,MATCH(J$3,'Slutlig allokering kvv'!$B$1:$AJ$1,0),FALSE)/1,0)</f>
        <v>0</v>
      </c>
      <c r="K274">
        <f>IFERROR(VLOOKUP($B274,Kraftvärmeprod!$B$1:$AH$479,MATCH(K$2,Kraftvärmeprod!$B$1:$AG$1,0),FALSE)/1,0)-IFERROR(VLOOKUP($B274,'Slutlig allokering kvv'!$B$2:$AC$462,MATCH(K$3,'Slutlig allokering kvv'!$B$1:$AJ$1,0),FALSE)/1,0)</f>
        <v>0</v>
      </c>
      <c r="L274">
        <f>IFERROR(VLOOKUP($B274,Kraftvärmeprod!$B$1:$AH$479,MATCH(L$2,Kraftvärmeprod!$B$1:$AG$1,0),FALSE)/1,0)-IFERROR(VLOOKUP($B274,'Slutlig allokering kvv'!$B$2:$AC$462,MATCH(L$3,'Slutlig allokering kvv'!$B$1:$AJ$1,0),FALSE)/1,0)</f>
        <v>0</v>
      </c>
      <c r="M274" s="40">
        <f>IFERROR(VLOOKUP($B274,Miljö!$B$1:$S$477,MATCH(M$2,Miljö!$B$1:$X$1,0),FALSE)/1,0)-IFERROR(VLOOKUP($B274,'Slutlig allokering kvv'!$B$2:$AC$462,MATCH(M$3,'Slutlig allokering kvv'!$B$1:$AJ$1,0),FALSE)/1,0)</f>
        <v>0</v>
      </c>
      <c r="N274">
        <f>IFERROR(VLOOKUP($B274,Kraftvärmeprod!$B$1:$AH$479,MATCH(N$2,Kraftvärmeprod!$B$1:$AG$1,0),FALSE)/1,0)-IFERROR(VLOOKUP($B274,'Slutlig allokering kvv'!$B$2:$AC$462,MATCH(N$3,'Slutlig allokering kvv'!$B$1:$AJ$1,0),FALSE)/1,0)</f>
        <v>0</v>
      </c>
      <c r="O274">
        <f>IFERROR(VLOOKUP($B274,Kraftvärmeprod!$B$1:$AH$479,MATCH(O$2,Kraftvärmeprod!$B$1:$AG$1,0),FALSE)/1,0)-IFERROR(VLOOKUP($B274,'Slutlig allokering kvv'!$B$2:$AC$462,MATCH(O$3,'Slutlig allokering kvv'!$B$1:$AJ$1,0),FALSE)/1,0)</f>
        <v>0</v>
      </c>
      <c r="P274">
        <f>IFERROR(VLOOKUP($B274,Kraftvärmeprod!$B$1:$AH$479,MATCH(P$2,Kraftvärmeprod!$B$1:$AG$1,0),FALSE)/1,0)-IFERROR(VLOOKUP($B274,'Slutlig allokering kvv'!$B$2:$AC$462,MATCH(P$3,'Slutlig allokering kvv'!$B$1:$AJ$1,0),FALSE)/1,0)</f>
        <v>0</v>
      </c>
      <c r="Q274">
        <f>IFERROR(VLOOKUP($B274,Kraftvärmeprod!$B$1:$AH$479,MATCH(Q$2,Kraftvärmeprod!$B$1:$AG$1,0),FALSE)/1,0)-IFERROR(VLOOKUP($B274,'Slutlig allokering kvv'!$B$2:$AC$462,MATCH(Q$3,'Slutlig allokering kvv'!$B$1:$AJ$1,0),FALSE)/1,0)</f>
        <v>0</v>
      </c>
      <c r="R274">
        <f>IFERROR(VLOOKUP($B274,Kraftvärmeprod!$B$1:$AH$479,MATCH(R$2,Kraftvärmeprod!$B$1:$AG$1,0),FALSE)/1,0)-IFERROR(VLOOKUP($B274,'Slutlig allokering kvv'!$B$2:$AC$462,MATCH(R$3,'Slutlig allokering kvv'!$B$1:$AJ$1,0),FALSE)/1,0)</f>
        <v>0</v>
      </c>
      <c r="S274">
        <f>IFERROR(VLOOKUP($B274,Kraftvärmeprod!$B$1:$AH$479,MATCH(S$2,Kraftvärmeprod!$B$1:$AG$1,0),FALSE)/1,0)-IFERROR(VLOOKUP($B274,'Slutlig allokering kvv'!$B$2:$AC$462,MATCH(S$3,'Slutlig allokering kvv'!$B$1:$AJ$1,0),FALSE)/1,0)</f>
        <v>0</v>
      </c>
      <c r="T274">
        <f>IFERROR(VLOOKUP($B274,Kraftvärmeprod!$B$1:$AH$479,MATCH(T$2,Kraftvärmeprod!$B$1:$AG$1,0),FALSE)/1,0)-IFERROR(VLOOKUP($B274,'Slutlig allokering kvv'!$B$2:$AC$462,MATCH(T$3,'Slutlig allokering kvv'!$B$1:$AJ$1,0),FALSE)/1,0)</f>
        <v>0</v>
      </c>
      <c r="U274">
        <f>IFERROR(VLOOKUP($B274,Kraftvärmeprod!$B$1:$AH$479,MATCH(U$2,Kraftvärmeprod!$B$1:$AG$1,0),FALSE)/1,0)-IFERROR(VLOOKUP($B274,'Slutlig allokering kvv'!$B$2:$AC$462,MATCH(U$3,'Slutlig allokering kvv'!$B$1:$AJ$1,0),FALSE)/1,0)</f>
        <v>0</v>
      </c>
      <c r="V274">
        <f>IFERROR(VLOOKUP($B274,Kraftvärmeprod!$B$1:$AH$479,MATCH(V$2,Kraftvärmeprod!$B$1:$AG$1,0),FALSE)/1,0)-IFERROR(VLOOKUP($B274,'Slutlig allokering kvv'!$B$2:$AC$462,MATCH(V$3,'Slutlig allokering kvv'!$B$1:$AJ$1,0),FALSE)/1,0)</f>
        <v>0</v>
      </c>
      <c r="W274">
        <f>IFERROR(VLOOKUP($B274,Kraftvärmeprod!$B$1:$AH$479,MATCH(W$2,Kraftvärmeprod!$B$1:$AG$1,0),FALSE)/1,0)-IFERROR(VLOOKUP($B274,'Slutlig allokering kvv'!$B$2:$AC$462,MATCH(W$3,'Slutlig allokering kvv'!$B$1:$AJ$1,0),FALSE)/1,0)</f>
        <v>0</v>
      </c>
      <c r="X274">
        <f>IFERROR(VLOOKUP($B274,Kraftvärmeprod!$B$1:$AH$479,MATCH(X$2,Kraftvärmeprod!$B$1:$AG$1,0),FALSE)/1,0)-IFERROR(VLOOKUP($B274,'Slutlig allokering kvv'!$B$2:$AC$462,MATCH(X$3,'Slutlig allokering kvv'!$B$1:$AJ$1,0),FALSE)/1,0)</f>
        <v>0</v>
      </c>
      <c r="Y274">
        <f>IFERROR(VLOOKUP($B274,Kraftvärmeprod!$B$1:$AH$479,MATCH(Y$2,Kraftvärmeprod!$B$1:$AG$1,0),FALSE)/1,0)-IFERROR(VLOOKUP($B274,'Slutlig allokering kvv'!$B$2:$AC$462,MATCH(Y$3,'Slutlig allokering kvv'!$B$1:$AJ$1,0),FALSE)/1,0)</f>
        <v>0</v>
      </c>
      <c r="Z274">
        <f>IFERROR(VLOOKUP($B274,Kraftvärmeprod!$B$1:$AH$479,MATCH(Z$2,Kraftvärmeprod!$B$1:$AG$1,0),FALSE)/1,0)-IFERROR(VLOOKUP($B274,'Slutlig allokering kvv'!$B$2:$AC$462,MATCH(Z$3,'Slutlig allokering kvv'!$B$1:$AJ$1,0),FALSE)/1,0)</f>
        <v>0</v>
      </c>
      <c r="AA274">
        <f>IFERROR(VLOOKUP($B274,Kraftvärmeprod!$B$1:$AH$479,MATCH(AA$2,Kraftvärmeprod!$B$1:$AG$1,0),FALSE)/1,0)-IFERROR(VLOOKUP($B274,'Slutlig allokering kvv'!$B$2:$AC$462,MATCH(AA$3,'Slutlig allokering kvv'!$B$1:$AJ$1,0),FALSE)/1,0)</f>
        <v>0</v>
      </c>
      <c r="AB274">
        <f>IFERROR(VLOOKUP($B274,Kraftvärmeprod!$B$1:$AH$479,MATCH(AB$2,Kraftvärmeprod!$B$1:$AG$1,0),FALSE)/1,0)-IFERROR(VLOOKUP($B274,'Slutlig allokering kvv'!$B$2:$AC$462,MATCH(AB$3,'Slutlig allokering kvv'!$B$1:$AJ$1,0),FALSE)/1,0)</f>
        <v>0</v>
      </c>
      <c r="AE274">
        <f t="shared" si="8"/>
        <v>0</v>
      </c>
      <c r="AG274">
        <f>IFERROR(VLOOKUP(B274,'Slutlig allokering kvv'!$B$2:$AJ$462,MATCH("Summa justerad allokerad tillförd energi (utan hjälpel och rökgaskondensering):",'Slutlig allokering kvv'!$B$1:$AK$1,0),FALSE)/1,"")</f>
        <v>0</v>
      </c>
      <c r="AI274" s="23" t="str">
        <f>IFERROR(1-VLOOKUP(B274,'Slutlig allokering kvv'!$B$2:$AJ$462,MATCH("Andel av bränsle i kvv som allokerats till värme, exklusive rökgaskondensering och hjälpel",'Slutlig allokering kvv'!$B$1:$AK$1,0),FALSE),"")</f>
        <v/>
      </c>
      <c r="AK274" s="23" t="str">
        <f t="shared" si="9"/>
        <v/>
      </c>
    </row>
    <row r="275" spans="1:37" x14ac:dyDescent="0.25">
      <c r="A275" s="2" t="s">
        <v>387</v>
      </c>
      <c r="B275" s="2" t="s">
        <v>388</v>
      </c>
      <c r="C275" s="2" t="str">
        <f>IFERROR(VLOOKUP($B275,Kraftvärmeprod!$B$1:$AH$479,MATCH(C$3,Kraftvärmeprod!$B$1:$AG$1,0),FALSE)/1,"")</f>
        <v/>
      </c>
      <c r="D275" s="2" t="str">
        <f>IFERROR(VLOOKUP($B275,Kraftvärmeprod!$B$1:$AH$479,MATCH(D$3,Kraftvärmeprod!$B$1:$AG$1,0),FALSE)/1,"")</f>
        <v/>
      </c>
      <c r="E275">
        <f>IFERROR(VLOOKUP($B275,Kraftvärmeprod!$B$1:$AH$479,MATCH(E$2,Kraftvärmeprod!$B$1:$AG$1,0),FALSE)/1,0)-IFERROR(VLOOKUP($B275,'Slutlig allokering kvv'!$B$2:$AC$462,MATCH(E$3,'Slutlig allokering kvv'!$B$1:$AJ$1,0),FALSE)/1,0)</f>
        <v>0</v>
      </c>
      <c r="F275">
        <f>IFERROR(VLOOKUP($B275,Kraftvärmeprod!$B$1:$AH$479,MATCH(F$2,Kraftvärmeprod!$B$1:$AG$1,0),FALSE)/1,0)-IFERROR(VLOOKUP($B275,'Slutlig allokering kvv'!$B$2:$AC$462,MATCH(F$3,'Slutlig allokering kvv'!$B$1:$AJ$1,0),FALSE)/1,0)</f>
        <v>0</v>
      </c>
      <c r="G275">
        <f>IFERROR(VLOOKUP($B275,Kraftvärmeprod!$B$1:$AH$479,MATCH(G$2,Kraftvärmeprod!$B$1:$AG$1,0),FALSE)/1,0)-IFERROR(VLOOKUP($B275,'Slutlig allokering kvv'!$B$2:$AC$462,MATCH(G$3,'Slutlig allokering kvv'!$B$1:$AJ$1,0),FALSE)/1,0)</f>
        <v>0</v>
      </c>
      <c r="H275">
        <f>IFERROR(VLOOKUP($B275,Kraftvärmeprod!$B$1:$AH$479,MATCH(H$2,Kraftvärmeprod!$B$1:$AG$1,0),FALSE)/1,0)-IFERROR(VLOOKUP($B275,'Slutlig allokering kvv'!$B$2:$AC$462,MATCH(H$3,'Slutlig allokering kvv'!$B$1:$AJ$1,0),FALSE)/1,0)</f>
        <v>0</v>
      </c>
      <c r="I275">
        <f>IFERROR(VLOOKUP($B275,Kraftvärmeprod!$B$1:$AH$479,MATCH(I$2,Kraftvärmeprod!$B$1:$AG$1,0),FALSE)/1,0)-IFERROR(VLOOKUP($B275,'Slutlig allokering kvv'!$B$2:$AC$462,MATCH(I$3,'Slutlig allokering kvv'!$B$1:$AJ$1,0),FALSE)/1,0)</f>
        <v>0</v>
      </c>
      <c r="J275">
        <f>IFERROR(VLOOKUP($B275,Kraftvärmeprod!$B$1:$AH$479,MATCH(J$2,Kraftvärmeprod!$B$1:$AG$1,0),FALSE)/1,0)-IFERROR(VLOOKUP($B275,'Slutlig allokering kvv'!$B$2:$AC$462,MATCH(J$3,'Slutlig allokering kvv'!$B$1:$AJ$1,0),FALSE)/1,0)</f>
        <v>0</v>
      </c>
      <c r="K275">
        <f>IFERROR(VLOOKUP($B275,Kraftvärmeprod!$B$1:$AH$479,MATCH(K$2,Kraftvärmeprod!$B$1:$AG$1,0),FALSE)/1,0)-IFERROR(VLOOKUP($B275,'Slutlig allokering kvv'!$B$2:$AC$462,MATCH(K$3,'Slutlig allokering kvv'!$B$1:$AJ$1,0),FALSE)/1,0)</f>
        <v>0</v>
      </c>
      <c r="L275">
        <f>IFERROR(VLOOKUP($B275,Kraftvärmeprod!$B$1:$AH$479,MATCH(L$2,Kraftvärmeprod!$B$1:$AG$1,0),FALSE)/1,0)-IFERROR(VLOOKUP($B275,'Slutlig allokering kvv'!$B$2:$AC$462,MATCH(L$3,'Slutlig allokering kvv'!$B$1:$AJ$1,0),FALSE)/1,0)</f>
        <v>0</v>
      </c>
      <c r="M275" s="40">
        <f>IFERROR(VLOOKUP($B275,Miljö!$B$1:$S$477,MATCH(M$2,Miljö!$B$1:$X$1,0),FALSE)/1,0)-IFERROR(VLOOKUP($B275,'Slutlig allokering kvv'!$B$2:$AC$462,MATCH(M$3,'Slutlig allokering kvv'!$B$1:$AJ$1,0),FALSE)/1,0)</f>
        <v>0</v>
      </c>
      <c r="N275">
        <f>IFERROR(VLOOKUP($B275,Kraftvärmeprod!$B$1:$AH$479,MATCH(N$2,Kraftvärmeprod!$B$1:$AG$1,0),FALSE)/1,0)-IFERROR(VLOOKUP($B275,'Slutlig allokering kvv'!$B$2:$AC$462,MATCH(N$3,'Slutlig allokering kvv'!$B$1:$AJ$1,0),FALSE)/1,0)</f>
        <v>0</v>
      </c>
      <c r="O275">
        <f>IFERROR(VLOOKUP($B275,Kraftvärmeprod!$B$1:$AH$479,MATCH(O$2,Kraftvärmeprod!$B$1:$AG$1,0),FALSE)/1,0)-IFERROR(VLOOKUP($B275,'Slutlig allokering kvv'!$B$2:$AC$462,MATCH(O$3,'Slutlig allokering kvv'!$B$1:$AJ$1,0),FALSE)/1,0)</f>
        <v>0</v>
      </c>
      <c r="P275">
        <f>IFERROR(VLOOKUP($B275,Kraftvärmeprod!$B$1:$AH$479,MATCH(P$2,Kraftvärmeprod!$B$1:$AG$1,0),FALSE)/1,0)-IFERROR(VLOOKUP($B275,'Slutlig allokering kvv'!$B$2:$AC$462,MATCH(P$3,'Slutlig allokering kvv'!$B$1:$AJ$1,0),FALSE)/1,0)</f>
        <v>0</v>
      </c>
      <c r="Q275">
        <f>IFERROR(VLOOKUP($B275,Kraftvärmeprod!$B$1:$AH$479,MATCH(Q$2,Kraftvärmeprod!$B$1:$AG$1,0),FALSE)/1,0)-IFERROR(VLOOKUP($B275,'Slutlig allokering kvv'!$B$2:$AC$462,MATCH(Q$3,'Slutlig allokering kvv'!$B$1:$AJ$1,0),FALSE)/1,0)</f>
        <v>0</v>
      </c>
      <c r="R275">
        <f>IFERROR(VLOOKUP($B275,Kraftvärmeprod!$B$1:$AH$479,MATCH(R$2,Kraftvärmeprod!$B$1:$AG$1,0),FALSE)/1,0)-IFERROR(VLOOKUP($B275,'Slutlig allokering kvv'!$B$2:$AC$462,MATCH(R$3,'Slutlig allokering kvv'!$B$1:$AJ$1,0),FALSE)/1,0)</f>
        <v>0</v>
      </c>
      <c r="S275">
        <f>IFERROR(VLOOKUP($B275,Kraftvärmeprod!$B$1:$AH$479,MATCH(S$2,Kraftvärmeprod!$B$1:$AG$1,0),FALSE)/1,0)-IFERROR(VLOOKUP($B275,'Slutlig allokering kvv'!$B$2:$AC$462,MATCH(S$3,'Slutlig allokering kvv'!$B$1:$AJ$1,0),FALSE)/1,0)</f>
        <v>0</v>
      </c>
      <c r="T275">
        <f>IFERROR(VLOOKUP($B275,Kraftvärmeprod!$B$1:$AH$479,MATCH(T$2,Kraftvärmeprod!$B$1:$AG$1,0),FALSE)/1,0)-IFERROR(VLOOKUP($B275,'Slutlig allokering kvv'!$B$2:$AC$462,MATCH(T$3,'Slutlig allokering kvv'!$B$1:$AJ$1,0),FALSE)/1,0)</f>
        <v>0</v>
      </c>
      <c r="U275">
        <f>IFERROR(VLOOKUP($B275,Kraftvärmeprod!$B$1:$AH$479,MATCH(U$2,Kraftvärmeprod!$B$1:$AG$1,0),FALSE)/1,0)-IFERROR(VLOOKUP($B275,'Slutlig allokering kvv'!$B$2:$AC$462,MATCH(U$3,'Slutlig allokering kvv'!$B$1:$AJ$1,0),FALSE)/1,0)</f>
        <v>0</v>
      </c>
      <c r="V275">
        <f>IFERROR(VLOOKUP($B275,Kraftvärmeprod!$B$1:$AH$479,MATCH(V$2,Kraftvärmeprod!$B$1:$AG$1,0),FALSE)/1,0)-IFERROR(VLOOKUP($B275,'Slutlig allokering kvv'!$B$2:$AC$462,MATCH(V$3,'Slutlig allokering kvv'!$B$1:$AJ$1,0),FALSE)/1,0)</f>
        <v>0</v>
      </c>
      <c r="W275">
        <f>IFERROR(VLOOKUP($B275,Kraftvärmeprod!$B$1:$AH$479,MATCH(W$2,Kraftvärmeprod!$B$1:$AG$1,0),FALSE)/1,0)-IFERROR(VLOOKUP($B275,'Slutlig allokering kvv'!$B$2:$AC$462,MATCH(W$3,'Slutlig allokering kvv'!$B$1:$AJ$1,0),FALSE)/1,0)</f>
        <v>0</v>
      </c>
      <c r="X275">
        <f>IFERROR(VLOOKUP($B275,Kraftvärmeprod!$B$1:$AH$479,MATCH(X$2,Kraftvärmeprod!$B$1:$AG$1,0),FALSE)/1,0)-IFERROR(VLOOKUP($B275,'Slutlig allokering kvv'!$B$2:$AC$462,MATCH(X$3,'Slutlig allokering kvv'!$B$1:$AJ$1,0),FALSE)/1,0)</f>
        <v>0</v>
      </c>
      <c r="Y275">
        <f>IFERROR(VLOOKUP($B275,Kraftvärmeprod!$B$1:$AH$479,MATCH(Y$2,Kraftvärmeprod!$B$1:$AG$1,0),FALSE)/1,0)-IFERROR(VLOOKUP($B275,'Slutlig allokering kvv'!$B$2:$AC$462,MATCH(Y$3,'Slutlig allokering kvv'!$B$1:$AJ$1,0),FALSE)/1,0)</f>
        <v>0</v>
      </c>
      <c r="Z275">
        <f>IFERROR(VLOOKUP($B275,Kraftvärmeprod!$B$1:$AH$479,MATCH(Z$2,Kraftvärmeprod!$B$1:$AG$1,0),FALSE)/1,0)-IFERROR(VLOOKUP($B275,'Slutlig allokering kvv'!$B$2:$AC$462,MATCH(Z$3,'Slutlig allokering kvv'!$B$1:$AJ$1,0),FALSE)/1,0)</f>
        <v>0</v>
      </c>
      <c r="AA275">
        <f>IFERROR(VLOOKUP($B275,Kraftvärmeprod!$B$1:$AH$479,MATCH(AA$2,Kraftvärmeprod!$B$1:$AG$1,0),FALSE)/1,0)-IFERROR(VLOOKUP($B275,'Slutlig allokering kvv'!$B$2:$AC$462,MATCH(AA$3,'Slutlig allokering kvv'!$B$1:$AJ$1,0),FALSE)/1,0)</f>
        <v>0</v>
      </c>
      <c r="AB275">
        <f>IFERROR(VLOOKUP($B275,Kraftvärmeprod!$B$1:$AH$479,MATCH(AB$2,Kraftvärmeprod!$B$1:$AG$1,0),FALSE)/1,0)-IFERROR(VLOOKUP($B275,'Slutlig allokering kvv'!$B$2:$AC$462,MATCH(AB$3,'Slutlig allokering kvv'!$B$1:$AJ$1,0),FALSE)/1,0)</f>
        <v>0</v>
      </c>
      <c r="AE275">
        <f t="shared" si="8"/>
        <v>0</v>
      </c>
      <c r="AG275">
        <f>IFERROR(VLOOKUP(B275,'Slutlig allokering kvv'!$B$2:$AJ$462,MATCH("Summa justerad allokerad tillförd energi (utan hjälpel och rökgaskondensering):",'Slutlig allokering kvv'!$B$1:$AK$1,0),FALSE)/1,"")</f>
        <v>0</v>
      </c>
      <c r="AI275" s="23" t="str">
        <f>IFERROR(1-VLOOKUP(B275,'Slutlig allokering kvv'!$B$2:$AJ$462,MATCH("Andel av bränsle i kvv som allokerats till värme, exklusive rökgaskondensering och hjälpel",'Slutlig allokering kvv'!$B$1:$AK$1,0),FALSE),"")</f>
        <v/>
      </c>
      <c r="AK275" s="23" t="str">
        <f t="shared" si="9"/>
        <v/>
      </c>
    </row>
    <row r="276" spans="1:37" x14ac:dyDescent="0.25">
      <c r="A276" s="2" t="s">
        <v>389</v>
      </c>
      <c r="B276" s="2" t="s">
        <v>390</v>
      </c>
      <c r="C276" s="2">
        <f>IFERROR(VLOOKUP($B276,Kraftvärmeprod!$B$1:$AH$479,MATCH(C$3,Kraftvärmeprod!$B$1:$AG$1,0),FALSE)/1,"")</f>
        <v>3.42</v>
      </c>
      <c r="D276" s="2">
        <f>IFERROR(VLOOKUP($B276,Kraftvärmeprod!$B$1:$AH$479,MATCH(D$3,Kraftvärmeprod!$B$1:$AG$1,0),FALSE)/1,"")</f>
        <v>0.16</v>
      </c>
      <c r="E276">
        <f>IFERROR(VLOOKUP($B276,Kraftvärmeprod!$B$1:$AH$479,MATCH(E$2,Kraftvärmeprod!$B$1:$AG$1,0),FALSE)/1,0)-IFERROR(VLOOKUP($B276,'Slutlig allokering kvv'!$B$2:$AC$462,MATCH(E$3,'Slutlig allokering kvv'!$B$1:$AJ$1,0),FALSE)/1,0)</f>
        <v>0</v>
      </c>
      <c r="F276">
        <f>IFERROR(VLOOKUP($B276,Kraftvärmeprod!$B$1:$AH$479,MATCH(F$2,Kraftvärmeprod!$B$1:$AG$1,0),FALSE)/1,0)-IFERROR(VLOOKUP($B276,'Slutlig allokering kvv'!$B$2:$AC$462,MATCH(F$3,'Slutlig allokering kvv'!$B$1:$AJ$1,0),FALSE)/1,0)</f>
        <v>0</v>
      </c>
      <c r="G276">
        <f>IFERROR(VLOOKUP($B276,Kraftvärmeprod!$B$1:$AH$479,MATCH(G$2,Kraftvärmeprod!$B$1:$AG$1,0),FALSE)/1,0)-IFERROR(VLOOKUP($B276,'Slutlig allokering kvv'!$B$2:$AC$462,MATCH(G$3,'Slutlig allokering kvv'!$B$1:$AJ$1,0),FALSE)/1,0)</f>
        <v>0</v>
      </c>
      <c r="H276">
        <f>IFERROR(VLOOKUP($B276,Kraftvärmeprod!$B$1:$AH$479,MATCH(H$2,Kraftvärmeprod!$B$1:$AG$1,0),FALSE)/1,0)-IFERROR(VLOOKUP($B276,'Slutlig allokering kvv'!$B$2:$AC$462,MATCH(H$3,'Slutlig allokering kvv'!$B$1:$AJ$1,0),FALSE)/1,0)</f>
        <v>0</v>
      </c>
      <c r="I276">
        <f>IFERROR(VLOOKUP($B276,Kraftvärmeprod!$B$1:$AH$479,MATCH(I$2,Kraftvärmeprod!$B$1:$AG$1,0),FALSE)/1,0)-IFERROR(VLOOKUP($B276,'Slutlig allokering kvv'!$B$2:$AC$462,MATCH(I$3,'Slutlig allokering kvv'!$B$1:$AJ$1,0),FALSE)/1,0)</f>
        <v>0</v>
      </c>
      <c r="J276">
        <f>IFERROR(VLOOKUP($B276,Kraftvärmeprod!$B$1:$AH$479,MATCH(J$2,Kraftvärmeprod!$B$1:$AG$1,0),FALSE)/1,0)-IFERROR(VLOOKUP($B276,'Slutlig allokering kvv'!$B$2:$AC$462,MATCH(J$3,'Slutlig allokering kvv'!$B$1:$AJ$1,0),FALSE)/1,0)</f>
        <v>0</v>
      </c>
      <c r="K276">
        <f>IFERROR(VLOOKUP($B276,Kraftvärmeprod!$B$1:$AH$479,MATCH(K$2,Kraftvärmeprod!$B$1:$AG$1,0),FALSE)/1,0)-IFERROR(VLOOKUP($B276,'Slutlig allokering kvv'!$B$2:$AC$462,MATCH(K$3,'Slutlig allokering kvv'!$B$1:$AJ$1,0),FALSE)/1,0)</f>
        <v>0</v>
      </c>
      <c r="L276">
        <f>IFERROR(VLOOKUP($B276,Kraftvärmeprod!$B$1:$AH$479,MATCH(L$2,Kraftvärmeprod!$B$1:$AG$1,0),FALSE)/1,0)-IFERROR(VLOOKUP($B276,'Slutlig allokering kvv'!$B$2:$AC$462,MATCH(L$3,'Slutlig allokering kvv'!$B$1:$AJ$1,0),FALSE)/1,0)</f>
        <v>0</v>
      </c>
      <c r="M276" s="40">
        <f>IFERROR(VLOOKUP($B276,Miljö!$B$1:$S$477,MATCH(M$2,Miljö!$B$1:$X$1,0),FALSE)/1,0)-IFERROR(VLOOKUP($B276,'Slutlig allokering kvv'!$B$2:$AC$462,MATCH(M$3,'Slutlig allokering kvv'!$B$1:$AJ$1,0),FALSE)/1,0)</f>
        <v>1.6300999999999982E-2</v>
      </c>
      <c r="N276">
        <f>IFERROR(VLOOKUP($B276,Kraftvärmeprod!$B$1:$AH$479,MATCH(N$2,Kraftvärmeprod!$B$1:$AG$1,0),FALSE)/1,0)-IFERROR(VLOOKUP($B276,'Slutlig allokering kvv'!$B$2:$AC$462,MATCH(N$3,'Slutlig allokering kvv'!$B$1:$AJ$1,0),FALSE)/1,0)</f>
        <v>0</v>
      </c>
      <c r="O276">
        <f>IFERROR(VLOOKUP($B276,Kraftvärmeprod!$B$1:$AH$479,MATCH(O$2,Kraftvärmeprod!$B$1:$AG$1,0),FALSE)/1,0)-IFERROR(VLOOKUP($B276,'Slutlig allokering kvv'!$B$2:$AC$462,MATCH(O$3,'Slutlig allokering kvv'!$B$1:$AJ$1,0),FALSE)/1,0)</f>
        <v>0</v>
      </c>
      <c r="P276">
        <f>IFERROR(VLOOKUP($B276,Kraftvärmeprod!$B$1:$AH$479,MATCH(P$2,Kraftvärmeprod!$B$1:$AG$1,0),FALSE)/1,0)-IFERROR(VLOOKUP($B276,'Slutlig allokering kvv'!$B$2:$AC$462,MATCH(P$3,'Slutlig allokering kvv'!$B$1:$AJ$1,0),FALSE)/1,0)</f>
        <v>0</v>
      </c>
      <c r="Q276">
        <f>IFERROR(VLOOKUP($B276,Kraftvärmeprod!$B$1:$AH$479,MATCH(Q$2,Kraftvärmeprod!$B$1:$AG$1,0),FALSE)/1,0)-IFERROR(VLOOKUP($B276,'Slutlig allokering kvv'!$B$2:$AC$462,MATCH(Q$3,'Slutlig allokering kvv'!$B$1:$AJ$1,0),FALSE)/1,0)</f>
        <v>0</v>
      </c>
      <c r="R276">
        <f>IFERROR(VLOOKUP($B276,Kraftvärmeprod!$B$1:$AH$479,MATCH(R$2,Kraftvärmeprod!$B$1:$AG$1,0),FALSE)/1,0)-IFERROR(VLOOKUP($B276,'Slutlig allokering kvv'!$B$2:$AC$462,MATCH(R$3,'Slutlig allokering kvv'!$B$1:$AJ$1,0),FALSE)/1,0)</f>
        <v>0.43685999999999936</v>
      </c>
      <c r="S276">
        <f>IFERROR(VLOOKUP($B276,Kraftvärmeprod!$B$1:$AH$479,MATCH(S$2,Kraftvärmeprod!$B$1:$AG$1,0),FALSE)/1,0)-IFERROR(VLOOKUP($B276,'Slutlig allokering kvv'!$B$2:$AC$462,MATCH(S$3,'Slutlig allokering kvv'!$B$1:$AJ$1,0),FALSE)/1,0)</f>
        <v>0</v>
      </c>
      <c r="T276">
        <f>IFERROR(VLOOKUP($B276,Kraftvärmeprod!$B$1:$AH$479,MATCH(T$2,Kraftvärmeprod!$B$1:$AG$1,0),FALSE)/1,0)-IFERROR(VLOOKUP($B276,'Slutlig allokering kvv'!$B$2:$AC$462,MATCH(T$3,'Slutlig allokering kvv'!$B$1:$AJ$1,0),FALSE)/1,0)</f>
        <v>0</v>
      </c>
      <c r="U276">
        <f>IFERROR(VLOOKUP($B276,Kraftvärmeprod!$B$1:$AH$479,MATCH(U$2,Kraftvärmeprod!$B$1:$AG$1,0),FALSE)/1,0)-IFERROR(VLOOKUP($B276,'Slutlig allokering kvv'!$B$2:$AC$462,MATCH(U$3,'Slutlig allokering kvv'!$B$1:$AJ$1,0),FALSE)/1,0)</f>
        <v>0</v>
      </c>
      <c r="V276">
        <f>IFERROR(VLOOKUP($B276,Kraftvärmeprod!$B$1:$AH$479,MATCH(V$2,Kraftvärmeprod!$B$1:$AG$1,0),FALSE)/1,0)-IFERROR(VLOOKUP($B276,'Slutlig allokering kvv'!$B$2:$AC$462,MATCH(V$3,'Slutlig allokering kvv'!$B$1:$AJ$1,0),FALSE)/1,0)</f>
        <v>0</v>
      </c>
      <c r="W276">
        <f>IFERROR(VLOOKUP($B276,Kraftvärmeprod!$B$1:$AH$479,MATCH(W$2,Kraftvärmeprod!$B$1:$AG$1,0),FALSE)/1,0)-IFERROR(VLOOKUP($B276,'Slutlig allokering kvv'!$B$2:$AC$462,MATCH(W$3,'Slutlig allokering kvv'!$B$1:$AJ$1,0),FALSE)/1,0)</f>
        <v>0</v>
      </c>
      <c r="X276">
        <f>IFERROR(VLOOKUP($B276,Kraftvärmeprod!$B$1:$AH$479,MATCH(X$2,Kraftvärmeprod!$B$1:$AG$1,0),FALSE)/1,0)-IFERROR(VLOOKUP($B276,'Slutlig allokering kvv'!$B$2:$AC$462,MATCH(X$3,'Slutlig allokering kvv'!$B$1:$AJ$1,0),FALSE)/1,0)</f>
        <v>0</v>
      </c>
      <c r="Y276">
        <f>IFERROR(VLOOKUP($B276,Kraftvärmeprod!$B$1:$AH$479,MATCH(Y$2,Kraftvärmeprod!$B$1:$AG$1,0),FALSE)/1,0)-IFERROR(VLOOKUP($B276,'Slutlig allokering kvv'!$B$2:$AC$462,MATCH(Y$3,'Slutlig allokering kvv'!$B$1:$AJ$1,0),FALSE)/1,0)</f>
        <v>0</v>
      </c>
      <c r="Z276">
        <f>IFERROR(VLOOKUP($B276,Kraftvärmeprod!$B$1:$AH$479,MATCH(Z$2,Kraftvärmeprod!$B$1:$AG$1,0),FALSE)/1,0)-IFERROR(VLOOKUP($B276,'Slutlig allokering kvv'!$B$2:$AC$462,MATCH(Z$3,'Slutlig allokering kvv'!$B$1:$AJ$1,0),FALSE)/1,0)</f>
        <v>0</v>
      </c>
      <c r="AA276">
        <f>IFERROR(VLOOKUP($B276,Kraftvärmeprod!$B$1:$AH$479,MATCH(AA$2,Kraftvärmeprod!$B$1:$AG$1,0),FALSE)/1,0)-IFERROR(VLOOKUP($B276,'Slutlig allokering kvv'!$B$2:$AC$462,MATCH(AA$3,'Slutlig allokering kvv'!$B$1:$AJ$1,0),FALSE)/1,0)</f>
        <v>0</v>
      </c>
      <c r="AB276">
        <f>IFERROR(VLOOKUP($B276,Kraftvärmeprod!$B$1:$AH$479,MATCH(AB$2,Kraftvärmeprod!$B$1:$AG$1,0),FALSE)/1,0)-IFERROR(VLOOKUP($B276,'Slutlig allokering kvv'!$B$2:$AC$462,MATCH(AB$3,'Slutlig allokering kvv'!$B$1:$AJ$1,0),FALSE)/1,0)</f>
        <v>0</v>
      </c>
      <c r="AE276">
        <f t="shared" si="8"/>
        <v>0.43685999999999936</v>
      </c>
      <c r="AG276">
        <f>IFERROR(VLOOKUP(B276,'Slutlig allokering kvv'!$B$2:$AJ$462,MATCH("Summa justerad allokerad tillförd energi (utan hjälpel och rökgaskondensering):",'Slutlig allokering kvv'!$B$1:$AK$1,0),FALSE)/1,"")</f>
        <v>3.5831400000000002</v>
      </c>
      <c r="AI276" s="23">
        <f>IFERROR(1-VLOOKUP(B276,'Slutlig allokering kvv'!$B$2:$AJ$462,MATCH("Andel av bränsle i kvv som allokerats till värme, exklusive rökgaskondensering och hjälpel",'Slutlig allokering kvv'!$B$1:$AK$1,0),FALSE),"")</f>
        <v>0.1086716417910446</v>
      </c>
      <c r="AK276" s="23">
        <f t="shared" si="9"/>
        <v>0.10867164179104463</v>
      </c>
    </row>
    <row r="277" spans="1:37" x14ac:dyDescent="0.25">
      <c r="A277" s="2" t="s">
        <v>389</v>
      </c>
      <c r="B277" s="2" t="s">
        <v>391</v>
      </c>
      <c r="C277" s="2" t="str">
        <f>IFERROR(VLOOKUP($B277,Kraftvärmeprod!$B$1:$AH$479,MATCH(C$3,Kraftvärmeprod!$B$1:$AG$1,0),FALSE)/1,"")</f>
        <v/>
      </c>
      <c r="D277" s="2" t="str">
        <f>IFERROR(VLOOKUP($B277,Kraftvärmeprod!$B$1:$AH$479,MATCH(D$3,Kraftvärmeprod!$B$1:$AG$1,0),FALSE)/1,"")</f>
        <v/>
      </c>
      <c r="E277">
        <f>IFERROR(VLOOKUP($B277,Kraftvärmeprod!$B$1:$AH$479,MATCH(E$2,Kraftvärmeprod!$B$1:$AG$1,0),FALSE)/1,0)-IFERROR(VLOOKUP($B277,'Slutlig allokering kvv'!$B$2:$AC$462,MATCH(E$3,'Slutlig allokering kvv'!$B$1:$AJ$1,0),FALSE)/1,0)</f>
        <v>0</v>
      </c>
      <c r="F277">
        <f>IFERROR(VLOOKUP($B277,Kraftvärmeprod!$B$1:$AH$479,MATCH(F$2,Kraftvärmeprod!$B$1:$AG$1,0),FALSE)/1,0)-IFERROR(VLOOKUP($B277,'Slutlig allokering kvv'!$B$2:$AC$462,MATCH(F$3,'Slutlig allokering kvv'!$B$1:$AJ$1,0),FALSE)/1,0)</f>
        <v>0</v>
      </c>
      <c r="G277">
        <f>IFERROR(VLOOKUP($B277,Kraftvärmeprod!$B$1:$AH$479,MATCH(G$2,Kraftvärmeprod!$B$1:$AG$1,0),FALSE)/1,0)-IFERROR(VLOOKUP($B277,'Slutlig allokering kvv'!$B$2:$AC$462,MATCH(G$3,'Slutlig allokering kvv'!$B$1:$AJ$1,0),FALSE)/1,0)</f>
        <v>0</v>
      </c>
      <c r="H277">
        <f>IFERROR(VLOOKUP($B277,Kraftvärmeprod!$B$1:$AH$479,MATCH(H$2,Kraftvärmeprod!$B$1:$AG$1,0),FALSE)/1,0)-IFERROR(VLOOKUP($B277,'Slutlig allokering kvv'!$B$2:$AC$462,MATCH(H$3,'Slutlig allokering kvv'!$B$1:$AJ$1,0),FALSE)/1,0)</f>
        <v>0</v>
      </c>
      <c r="I277">
        <f>IFERROR(VLOOKUP($B277,Kraftvärmeprod!$B$1:$AH$479,MATCH(I$2,Kraftvärmeprod!$B$1:$AG$1,0),FALSE)/1,0)-IFERROR(VLOOKUP($B277,'Slutlig allokering kvv'!$B$2:$AC$462,MATCH(I$3,'Slutlig allokering kvv'!$B$1:$AJ$1,0),FALSE)/1,0)</f>
        <v>0</v>
      </c>
      <c r="J277">
        <f>IFERROR(VLOOKUP($B277,Kraftvärmeprod!$B$1:$AH$479,MATCH(J$2,Kraftvärmeprod!$B$1:$AG$1,0),FALSE)/1,0)-IFERROR(VLOOKUP($B277,'Slutlig allokering kvv'!$B$2:$AC$462,MATCH(J$3,'Slutlig allokering kvv'!$B$1:$AJ$1,0),FALSE)/1,0)</f>
        <v>0</v>
      </c>
      <c r="K277">
        <f>IFERROR(VLOOKUP($B277,Kraftvärmeprod!$B$1:$AH$479,MATCH(K$2,Kraftvärmeprod!$B$1:$AG$1,0),FALSE)/1,0)-IFERROR(VLOOKUP($B277,'Slutlig allokering kvv'!$B$2:$AC$462,MATCH(K$3,'Slutlig allokering kvv'!$B$1:$AJ$1,0),FALSE)/1,0)</f>
        <v>0</v>
      </c>
      <c r="L277">
        <f>IFERROR(VLOOKUP($B277,Kraftvärmeprod!$B$1:$AH$479,MATCH(L$2,Kraftvärmeprod!$B$1:$AG$1,0),FALSE)/1,0)-IFERROR(VLOOKUP($B277,'Slutlig allokering kvv'!$B$2:$AC$462,MATCH(L$3,'Slutlig allokering kvv'!$B$1:$AJ$1,0),FALSE)/1,0)</f>
        <v>0</v>
      </c>
      <c r="M277" s="40">
        <f>IFERROR(VLOOKUP($B277,Miljö!$B$1:$S$477,MATCH(M$2,Miljö!$B$1:$X$1,0),FALSE)/1,0)-IFERROR(VLOOKUP($B277,'Slutlig allokering kvv'!$B$2:$AC$462,MATCH(M$3,'Slutlig allokering kvv'!$B$1:$AJ$1,0),FALSE)/1,0)</f>
        <v>0</v>
      </c>
      <c r="N277">
        <f>IFERROR(VLOOKUP($B277,Kraftvärmeprod!$B$1:$AH$479,MATCH(N$2,Kraftvärmeprod!$B$1:$AG$1,0),FALSE)/1,0)-IFERROR(VLOOKUP($B277,'Slutlig allokering kvv'!$B$2:$AC$462,MATCH(N$3,'Slutlig allokering kvv'!$B$1:$AJ$1,0),FALSE)/1,0)</f>
        <v>0</v>
      </c>
      <c r="O277">
        <f>IFERROR(VLOOKUP($B277,Kraftvärmeprod!$B$1:$AH$479,MATCH(O$2,Kraftvärmeprod!$B$1:$AG$1,0),FALSE)/1,0)-IFERROR(VLOOKUP($B277,'Slutlig allokering kvv'!$B$2:$AC$462,MATCH(O$3,'Slutlig allokering kvv'!$B$1:$AJ$1,0),FALSE)/1,0)</f>
        <v>0</v>
      </c>
      <c r="P277">
        <f>IFERROR(VLOOKUP($B277,Kraftvärmeprod!$B$1:$AH$479,MATCH(P$2,Kraftvärmeprod!$B$1:$AG$1,0),FALSE)/1,0)-IFERROR(VLOOKUP($B277,'Slutlig allokering kvv'!$B$2:$AC$462,MATCH(P$3,'Slutlig allokering kvv'!$B$1:$AJ$1,0),FALSE)/1,0)</f>
        <v>0</v>
      </c>
      <c r="Q277">
        <f>IFERROR(VLOOKUP($B277,Kraftvärmeprod!$B$1:$AH$479,MATCH(Q$2,Kraftvärmeprod!$B$1:$AG$1,0),FALSE)/1,0)-IFERROR(VLOOKUP($B277,'Slutlig allokering kvv'!$B$2:$AC$462,MATCH(Q$3,'Slutlig allokering kvv'!$B$1:$AJ$1,0),FALSE)/1,0)</f>
        <v>0</v>
      </c>
      <c r="R277">
        <f>IFERROR(VLOOKUP($B277,Kraftvärmeprod!$B$1:$AH$479,MATCH(R$2,Kraftvärmeprod!$B$1:$AG$1,0),FALSE)/1,0)-IFERROR(VLOOKUP($B277,'Slutlig allokering kvv'!$B$2:$AC$462,MATCH(R$3,'Slutlig allokering kvv'!$B$1:$AJ$1,0),FALSE)/1,0)</f>
        <v>0</v>
      </c>
      <c r="S277">
        <f>IFERROR(VLOOKUP($B277,Kraftvärmeprod!$B$1:$AH$479,MATCH(S$2,Kraftvärmeprod!$B$1:$AG$1,0),FALSE)/1,0)-IFERROR(VLOOKUP($B277,'Slutlig allokering kvv'!$B$2:$AC$462,MATCH(S$3,'Slutlig allokering kvv'!$B$1:$AJ$1,0),FALSE)/1,0)</f>
        <v>0</v>
      </c>
      <c r="T277">
        <f>IFERROR(VLOOKUP($B277,Kraftvärmeprod!$B$1:$AH$479,MATCH(T$2,Kraftvärmeprod!$B$1:$AG$1,0),FALSE)/1,0)-IFERROR(VLOOKUP($B277,'Slutlig allokering kvv'!$B$2:$AC$462,MATCH(T$3,'Slutlig allokering kvv'!$B$1:$AJ$1,0),FALSE)/1,0)</f>
        <v>0</v>
      </c>
      <c r="U277">
        <f>IFERROR(VLOOKUP($B277,Kraftvärmeprod!$B$1:$AH$479,MATCH(U$2,Kraftvärmeprod!$B$1:$AG$1,0),FALSE)/1,0)-IFERROR(VLOOKUP($B277,'Slutlig allokering kvv'!$B$2:$AC$462,MATCH(U$3,'Slutlig allokering kvv'!$B$1:$AJ$1,0),FALSE)/1,0)</f>
        <v>0</v>
      </c>
      <c r="V277">
        <f>IFERROR(VLOOKUP($B277,Kraftvärmeprod!$B$1:$AH$479,MATCH(V$2,Kraftvärmeprod!$B$1:$AG$1,0),FALSE)/1,0)-IFERROR(VLOOKUP($B277,'Slutlig allokering kvv'!$B$2:$AC$462,MATCH(V$3,'Slutlig allokering kvv'!$B$1:$AJ$1,0),FALSE)/1,0)</f>
        <v>0</v>
      </c>
      <c r="W277">
        <f>IFERROR(VLOOKUP($B277,Kraftvärmeprod!$B$1:$AH$479,MATCH(W$2,Kraftvärmeprod!$B$1:$AG$1,0),FALSE)/1,0)-IFERROR(VLOOKUP($B277,'Slutlig allokering kvv'!$B$2:$AC$462,MATCH(W$3,'Slutlig allokering kvv'!$B$1:$AJ$1,0),FALSE)/1,0)</f>
        <v>0</v>
      </c>
      <c r="X277">
        <f>IFERROR(VLOOKUP($B277,Kraftvärmeprod!$B$1:$AH$479,MATCH(X$2,Kraftvärmeprod!$B$1:$AG$1,0),FALSE)/1,0)-IFERROR(VLOOKUP($B277,'Slutlig allokering kvv'!$B$2:$AC$462,MATCH(X$3,'Slutlig allokering kvv'!$B$1:$AJ$1,0),FALSE)/1,0)</f>
        <v>0</v>
      </c>
      <c r="Y277">
        <f>IFERROR(VLOOKUP($B277,Kraftvärmeprod!$B$1:$AH$479,MATCH(Y$2,Kraftvärmeprod!$B$1:$AG$1,0),FALSE)/1,0)-IFERROR(VLOOKUP($B277,'Slutlig allokering kvv'!$B$2:$AC$462,MATCH(Y$3,'Slutlig allokering kvv'!$B$1:$AJ$1,0),FALSE)/1,0)</f>
        <v>0</v>
      </c>
      <c r="Z277">
        <f>IFERROR(VLOOKUP($B277,Kraftvärmeprod!$B$1:$AH$479,MATCH(Z$2,Kraftvärmeprod!$B$1:$AG$1,0),FALSE)/1,0)-IFERROR(VLOOKUP($B277,'Slutlig allokering kvv'!$B$2:$AC$462,MATCH(Z$3,'Slutlig allokering kvv'!$B$1:$AJ$1,0),FALSE)/1,0)</f>
        <v>0</v>
      </c>
      <c r="AA277">
        <f>IFERROR(VLOOKUP($B277,Kraftvärmeprod!$B$1:$AH$479,MATCH(AA$2,Kraftvärmeprod!$B$1:$AG$1,0),FALSE)/1,0)-IFERROR(VLOOKUP($B277,'Slutlig allokering kvv'!$B$2:$AC$462,MATCH(AA$3,'Slutlig allokering kvv'!$B$1:$AJ$1,0),FALSE)/1,0)</f>
        <v>0</v>
      </c>
      <c r="AB277">
        <f>IFERROR(VLOOKUP($B277,Kraftvärmeprod!$B$1:$AH$479,MATCH(AB$2,Kraftvärmeprod!$B$1:$AG$1,0),FALSE)/1,0)-IFERROR(VLOOKUP($B277,'Slutlig allokering kvv'!$B$2:$AC$462,MATCH(AB$3,'Slutlig allokering kvv'!$B$1:$AJ$1,0),FALSE)/1,0)</f>
        <v>0</v>
      </c>
      <c r="AE277">
        <f t="shared" si="8"/>
        <v>0</v>
      </c>
      <c r="AG277">
        <f>IFERROR(VLOOKUP(B277,'Slutlig allokering kvv'!$B$2:$AJ$462,MATCH("Summa justerad allokerad tillförd energi (utan hjälpel och rökgaskondensering):",'Slutlig allokering kvv'!$B$1:$AK$1,0),FALSE)/1,"")</f>
        <v>0</v>
      </c>
      <c r="AI277" s="23" t="str">
        <f>IFERROR(1-VLOOKUP(B277,'Slutlig allokering kvv'!$B$2:$AJ$462,MATCH("Andel av bränsle i kvv som allokerats till värme, exklusive rökgaskondensering och hjälpel",'Slutlig allokering kvv'!$B$1:$AK$1,0),FALSE),"")</f>
        <v/>
      </c>
      <c r="AK277" s="23" t="str">
        <f t="shared" si="9"/>
        <v/>
      </c>
    </row>
    <row r="278" spans="1:37" x14ac:dyDescent="0.25">
      <c r="A278" s="2" t="s">
        <v>389</v>
      </c>
      <c r="B278" s="2" t="s">
        <v>392</v>
      </c>
      <c r="C278" s="2" t="str">
        <f>IFERROR(VLOOKUP($B278,Kraftvärmeprod!$B$1:$AH$479,MATCH(C$3,Kraftvärmeprod!$B$1:$AG$1,0),FALSE)/1,"")</f>
        <v/>
      </c>
      <c r="D278" s="2" t="str">
        <f>IFERROR(VLOOKUP($B278,Kraftvärmeprod!$B$1:$AH$479,MATCH(D$3,Kraftvärmeprod!$B$1:$AG$1,0),FALSE)/1,"")</f>
        <v/>
      </c>
      <c r="E278">
        <f>IFERROR(VLOOKUP($B278,Kraftvärmeprod!$B$1:$AH$479,MATCH(E$2,Kraftvärmeprod!$B$1:$AG$1,0),FALSE)/1,0)-IFERROR(VLOOKUP($B278,'Slutlig allokering kvv'!$B$2:$AC$462,MATCH(E$3,'Slutlig allokering kvv'!$B$1:$AJ$1,0),FALSE)/1,0)</f>
        <v>0</v>
      </c>
      <c r="F278">
        <f>IFERROR(VLOOKUP($B278,Kraftvärmeprod!$B$1:$AH$479,MATCH(F$2,Kraftvärmeprod!$B$1:$AG$1,0),FALSE)/1,0)-IFERROR(VLOOKUP($B278,'Slutlig allokering kvv'!$B$2:$AC$462,MATCH(F$3,'Slutlig allokering kvv'!$B$1:$AJ$1,0),FALSE)/1,0)</f>
        <v>0</v>
      </c>
      <c r="G278">
        <f>IFERROR(VLOOKUP($B278,Kraftvärmeprod!$B$1:$AH$479,MATCH(G$2,Kraftvärmeprod!$B$1:$AG$1,0),FALSE)/1,0)-IFERROR(VLOOKUP($B278,'Slutlig allokering kvv'!$B$2:$AC$462,MATCH(G$3,'Slutlig allokering kvv'!$B$1:$AJ$1,0),FALSE)/1,0)</f>
        <v>0</v>
      </c>
      <c r="H278">
        <f>IFERROR(VLOOKUP($B278,Kraftvärmeprod!$B$1:$AH$479,MATCH(H$2,Kraftvärmeprod!$B$1:$AG$1,0),FALSE)/1,0)-IFERROR(VLOOKUP($B278,'Slutlig allokering kvv'!$B$2:$AC$462,MATCH(H$3,'Slutlig allokering kvv'!$B$1:$AJ$1,0),FALSE)/1,0)</f>
        <v>0</v>
      </c>
      <c r="I278">
        <f>IFERROR(VLOOKUP($B278,Kraftvärmeprod!$B$1:$AH$479,MATCH(I$2,Kraftvärmeprod!$B$1:$AG$1,0),FALSE)/1,0)-IFERROR(VLOOKUP($B278,'Slutlig allokering kvv'!$B$2:$AC$462,MATCH(I$3,'Slutlig allokering kvv'!$B$1:$AJ$1,0),FALSE)/1,0)</f>
        <v>0</v>
      </c>
      <c r="J278">
        <f>IFERROR(VLOOKUP($B278,Kraftvärmeprod!$B$1:$AH$479,MATCH(J$2,Kraftvärmeprod!$B$1:$AG$1,0),FALSE)/1,0)-IFERROR(VLOOKUP($B278,'Slutlig allokering kvv'!$B$2:$AC$462,MATCH(J$3,'Slutlig allokering kvv'!$B$1:$AJ$1,0),FALSE)/1,0)</f>
        <v>0</v>
      </c>
      <c r="K278">
        <f>IFERROR(VLOOKUP($B278,Kraftvärmeprod!$B$1:$AH$479,MATCH(K$2,Kraftvärmeprod!$B$1:$AG$1,0),FALSE)/1,0)-IFERROR(VLOOKUP($B278,'Slutlig allokering kvv'!$B$2:$AC$462,MATCH(K$3,'Slutlig allokering kvv'!$B$1:$AJ$1,0),FALSE)/1,0)</f>
        <v>0</v>
      </c>
      <c r="L278">
        <f>IFERROR(VLOOKUP($B278,Kraftvärmeprod!$B$1:$AH$479,MATCH(L$2,Kraftvärmeprod!$B$1:$AG$1,0),FALSE)/1,0)-IFERROR(VLOOKUP($B278,'Slutlig allokering kvv'!$B$2:$AC$462,MATCH(L$3,'Slutlig allokering kvv'!$B$1:$AJ$1,0),FALSE)/1,0)</f>
        <v>0</v>
      </c>
      <c r="M278" s="40">
        <f>IFERROR(VLOOKUP($B278,Miljö!$B$1:$S$477,MATCH(M$2,Miljö!$B$1:$X$1,0),FALSE)/1,0)-IFERROR(VLOOKUP($B278,'Slutlig allokering kvv'!$B$2:$AC$462,MATCH(M$3,'Slutlig allokering kvv'!$B$1:$AJ$1,0),FALSE)/1,0)</f>
        <v>0</v>
      </c>
      <c r="N278">
        <f>IFERROR(VLOOKUP($B278,Kraftvärmeprod!$B$1:$AH$479,MATCH(N$2,Kraftvärmeprod!$B$1:$AG$1,0),FALSE)/1,0)-IFERROR(VLOOKUP($B278,'Slutlig allokering kvv'!$B$2:$AC$462,MATCH(N$3,'Slutlig allokering kvv'!$B$1:$AJ$1,0),FALSE)/1,0)</f>
        <v>0</v>
      </c>
      <c r="O278">
        <f>IFERROR(VLOOKUP($B278,Kraftvärmeprod!$B$1:$AH$479,MATCH(O$2,Kraftvärmeprod!$B$1:$AG$1,0),FALSE)/1,0)-IFERROR(VLOOKUP($B278,'Slutlig allokering kvv'!$B$2:$AC$462,MATCH(O$3,'Slutlig allokering kvv'!$B$1:$AJ$1,0),FALSE)/1,0)</f>
        <v>0</v>
      </c>
      <c r="P278">
        <f>IFERROR(VLOOKUP($B278,Kraftvärmeprod!$B$1:$AH$479,MATCH(P$2,Kraftvärmeprod!$B$1:$AG$1,0),FALSE)/1,0)-IFERROR(VLOOKUP($B278,'Slutlig allokering kvv'!$B$2:$AC$462,MATCH(P$3,'Slutlig allokering kvv'!$B$1:$AJ$1,0),FALSE)/1,0)</f>
        <v>0</v>
      </c>
      <c r="Q278">
        <f>IFERROR(VLOOKUP($B278,Kraftvärmeprod!$B$1:$AH$479,MATCH(Q$2,Kraftvärmeprod!$B$1:$AG$1,0),FALSE)/1,0)-IFERROR(VLOOKUP($B278,'Slutlig allokering kvv'!$B$2:$AC$462,MATCH(Q$3,'Slutlig allokering kvv'!$B$1:$AJ$1,0),FALSE)/1,0)</f>
        <v>0</v>
      </c>
      <c r="R278">
        <f>IFERROR(VLOOKUP($B278,Kraftvärmeprod!$B$1:$AH$479,MATCH(R$2,Kraftvärmeprod!$B$1:$AG$1,0),FALSE)/1,0)-IFERROR(VLOOKUP($B278,'Slutlig allokering kvv'!$B$2:$AC$462,MATCH(R$3,'Slutlig allokering kvv'!$B$1:$AJ$1,0),FALSE)/1,0)</f>
        <v>0</v>
      </c>
      <c r="S278">
        <f>IFERROR(VLOOKUP($B278,Kraftvärmeprod!$B$1:$AH$479,MATCH(S$2,Kraftvärmeprod!$B$1:$AG$1,0),FALSE)/1,0)-IFERROR(VLOOKUP($B278,'Slutlig allokering kvv'!$B$2:$AC$462,MATCH(S$3,'Slutlig allokering kvv'!$B$1:$AJ$1,0),FALSE)/1,0)</f>
        <v>0</v>
      </c>
      <c r="T278">
        <f>IFERROR(VLOOKUP($B278,Kraftvärmeprod!$B$1:$AH$479,MATCH(T$2,Kraftvärmeprod!$B$1:$AG$1,0),FALSE)/1,0)-IFERROR(VLOOKUP($B278,'Slutlig allokering kvv'!$B$2:$AC$462,MATCH(T$3,'Slutlig allokering kvv'!$B$1:$AJ$1,0),FALSE)/1,0)</f>
        <v>0</v>
      </c>
      <c r="U278">
        <f>IFERROR(VLOOKUP($B278,Kraftvärmeprod!$B$1:$AH$479,MATCH(U$2,Kraftvärmeprod!$B$1:$AG$1,0),FALSE)/1,0)-IFERROR(VLOOKUP($B278,'Slutlig allokering kvv'!$B$2:$AC$462,MATCH(U$3,'Slutlig allokering kvv'!$B$1:$AJ$1,0),FALSE)/1,0)</f>
        <v>0</v>
      </c>
      <c r="V278">
        <f>IFERROR(VLOOKUP($B278,Kraftvärmeprod!$B$1:$AH$479,MATCH(V$2,Kraftvärmeprod!$B$1:$AG$1,0),FALSE)/1,0)-IFERROR(VLOOKUP($B278,'Slutlig allokering kvv'!$B$2:$AC$462,MATCH(V$3,'Slutlig allokering kvv'!$B$1:$AJ$1,0),FALSE)/1,0)</f>
        <v>0</v>
      </c>
      <c r="W278">
        <f>IFERROR(VLOOKUP($B278,Kraftvärmeprod!$B$1:$AH$479,MATCH(W$2,Kraftvärmeprod!$B$1:$AG$1,0),FALSE)/1,0)-IFERROR(VLOOKUP($B278,'Slutlig allokering kvv'!$B$2:$AC$462,MATCH(W$3,'Slutlig allokering kvv'!$B$1:$AJ$1,0),FALSE)/1,0)</f>
        <v>0</v>
      </c>
      <c r="X278">
        <f>IFERROR(VLOOKUP($B278,Kraftvärmeprod!$B$1:$AH$479,MATCH(X$2,Kraftvärmeprod!$B$1:$AG$1,0),FALSE)/1,0)-IFERROR(VLOOKUP($B278,'Slutlig allokering kvv'!$B$2:$AC$462,MATCH(X$3,'Slutlig allokering kvv'!$B$1:$AJ$1,0),FALSE)/1,0)</f>
        <v>0</v>
      </c>
      <c r="Y278">
        <f>IFERROR(VLOOKUP($B278,Kraftvärmeprod!$B$1:$AH$479,MATCH(Y$2,Kraftvärmeprod!$B$1:$AG$1,0),FALSE)/1,0)-IFERROR(VLOOKUP($B278,'Slutlig allokering kvv'!$B$2:$AC$462,MATCH(Y$3,'Slutlig allokering kvv'!$B$1:$AJ$1,0),FALSE)/1,0)</f>
        <v>0</v>
      </c>
      <c r="Z278">
        <f>IFERROR(VLOOKUP($B278,Kraftvärmeprod!$B$1:$AH$479,MATCH(Z$2,Kraftvärmeprod!$B$1:$AG$1,0),FALSE)/1,0)-IFERROR(VLOOKUP($B278,'Slutlig allokering kvv'!$B$2:$AC$462,MATCH(Z$3,'Slutlig allokering kvv'!$B$1:$AJ$1,0),FALSE)/1,0)</f>
        <v>0</v>
      </c>
      <c r="AA278">
        <f>IFERROR(VLOOKUP($B278,Kraftvärmeprod!$B$1:$AH$479,MATCH(AA$2,Kraftvärmeprod!$B$1:$AG$1,0),FALSE)/1,0)-IFERROR(VLOOKUP($B278,'Slutlig allokering kvv'!$B$2:$AC$462,MATCH(AA$3,'Slutlig allokering kvv'!$B$1:$AJ$1,0),FALSE)/1,0)</f>
        <v>0</v>
      </c>
      <c r="AB278">
        <f>IFERROR(VLOOKUP($B278,Kraftvärmeprod!$B$1:$AH$479,MATCH(AB$2,Kraftvärmeprod!$B$1:$AG$1,0),FALSE)/1,0)-IFERROR(VLOOKUP($B278,'Slutlig allokering kvv'!$B$2:$AC$462,MATCH(AB$3,'Slutlig allokering kvv'!$B$1:$AJ$1,0),FALSE)/1,0)</f>
        <v>0</v>
      </c>
      <c r="AE278">
        <f t="shared" si="8"/>
        <v>0</v>
      </c>
      <c r="AG278">
        <f>IFERROR(VLOOKUP(B278,'Slutlig allokering kvv'!$B$2:$AJ$462,MATCH("Summa justerad allokerad tillförd energi (utan hjälpel och rökgaskondensering):",'Slutlig allokering kvv'!$B$1:$AK$1,0),FALSE)/1,"")</f>
        <v>0</v>
      </c>
      <c r="AI278" s="23" t="str">
        <f>IFERROR(1-VLOOKUP(B278,'Slutlig allokering kvv'!$B$2:$AJ$462,MATCH("Andel av bränsle i kvv som allokerats till värme, exklusive rökgaskondensering och hjälpel",'Slutlig allokering kvv'!$B$1:$AK$1,0),FALSE),"")</f>
        <v/>
      </c>
      <c r="AK278" s="23" t="str">
        <f t="shared" si="9"/>
        <v/>
      </c>
    </row>
    <row r="279" spans="1:37" x14ac:dyDescent="0.25">
      <c r="A279" s="2" t="s">
        <v>389</v>
      </c>
      <c r="B279" s="2" t="s">
        <v>393</v>
      </c>
      <c r="C279" s="2" t="str">
        <f>IFERROR(VLOOKUP($B279,Kraftvärmeprod!$B$1:$AH$479,MATCH(C$3,Kraftvärmeprod!$B$1:$AG$1,0),FALSE)/1,"")</f>
        <v/>
      </c>
      <c r="D279" s="2" t="str">
        <f>IFERROR(VLOOKUP($B279,Kraftvärmeprod!$B$1:$AH$479,MATCH(D$3,Kraftvärmeprod!$B$1:$AG$1,0),FALSE)/1,"")</f>
        <v/>
      </c>
      <c r="E279">
        <f>IFERROR(VLOOKUP($B279,Kraftvärmeprod!$B$1:$AH$479,MATCH(E$2,Kraftvärmeprod!$B$1:$AG$1,0),FALSE)/1,0)-IFERROR(VLOOKUP($B279,'Slutlig allokering kvv'!$B$2:$AC$462,MATCH(E$3,'Slutlig allokering kvv'!$B$1:$AJ$1,0),FALSE)/1,0)</f>
        <v>0</v>
      </c>
      <c r="F279">
        <f>IFERROR(VLOOKUP($B279,Kraftvärmeprod!$B$1:$AH$479,MATCH(F$2,Kraftvärmeprod!$B$1:$AG$1,0),FALSE)/1,0)-IFERROR(VLOOKUP($B279,'Slutlig allokering kvv'!$B$2:$AC$462,MATCH(F$3,'Slutlig allokering kvv'!$B$1:$AJ$1,0),FALSE)/1,0)</f>
        <v>0</v>
      </c>
      <c r="G279">
        <f>IFERROR(VLOOKUP($B279,Kraftvärmeprod!$B$1:$AH$479,MATCH(G$2,Kraftvärmeprod!$B$1:$AG$1,0),FALSE)/1,0)-IFERROR(VLOOKUP($B279,'Slutlig allokering kvv'!$B$2:$AC$462,MATCH(G$3,'Slutlig allokering kvv'!$B$1:$AJ$1,0),FALSE)/1,0)</f>
        <v>0</v>
      </c>
      <c r="H279">
        <f>IFERROR(VLOOKUP($B279,Kraftvärmeprod!$B$1:$AH$479,MATCH(H$2,Kraftvärmeprod!$B$1:$AG$1,0),FALSE)/1,0)-IFERROR(VLOOKUP($B279,'Slutlig allokering kvv'!$B$2:$AC$462,MATCH(H$3,'Slutlig allokering kvv'!$B$1:$AJ$1,0),FALSE)/1,0)</f>
        <v>0</v>
      </c>
      <c r="I279">
        <f>IFERROR(VLOOKUP($B279,Kraftvärmeprod!$B$1:$AH$479,MATCH(I$2,Kraftvärmeprod!$B$1:$AG$1,0),FALSE)/1,0)-IFERROR(VLOOKUP($B279,'Slutlig allokering kvv'!$B$2:$AC$462,MATCH(I$3,'Slutlig allokering kvv'!$B$1:$AJ$1,0),FALSE)/1,0)</f>
        <v>0</v>
      </c>
      <c r="J279">
        <f>IFERROR(VLOOKUP($B279,Kraftvärmeprod!$B$1:$AH$479,MATCH(J$2,Kraftvärmeprod!$B$1:$AG$1,0),FALSE)/1,0)-IFERROR(VLOOKUP($B279,'Slutlig allokering kvv'!$B$2:$AC$462,MATCH(J$3,'Slutlig allokering kvv'!$B$1:$AJ$1,0),FALSE)/1,0)</f>
        <v>0</v>
      </c>
      <c r="K279">
        <f>IFERROR(VLOOKUP($B279,Kraftvärmeprod!$B$1:$AH$479,MATCH(K$2,Kraftvärmeprod!$B$1:$AG$1,0),FALSE)/1,0)-IFERROR(VLOOKUP($B279,'Slutlig allokering kvv'!$B$2:$AC$462,MATCH(K$3,'Slutlig allokering kvv'!$B$1:$AJ$1,0),FALSE)/1,0)</f>
        <v>0</v>
      </c>
      <c r="L279">
        <f>IFERROR(VLOOKUP($B279,Kraftvärmeprod!$B$1:$AH$479,MATCH(L$2,Kraftvärmeprod!$B$1:$AG$1,0),FALSE)/1,0)-IFERROR(VLOOKUP($B279,'Slutlig allokering kvv'!$B$2:$AC$462,MATCH(L$3,'Slutlig allokering kvv'!$B$1:$AJ$1,0),FALSE)/1,0)</f>
        <v>0</v>
      </c>
      <c r="M279" s="40">
        <f>IFERROR(VLOOKUP($B279,Miljö!$B$1:$S$477,MATCH(M$2,Miljö!$B$1:$X$1,0),FALSE)/1,0)-IFERROR(VLOOKUP($B279,'Slutlig allokering kvv'!$B$2:$AC$462,MATCH(M$3,'Slutlig allokering kvv'!$B$1:$AJ$1,0),FALSE)/1,0)</f>
        <v>0</v>
      </c>
      <c r="N279">
        <f>IFERROR(VLOOKUP($B279,Kraftvärmeprod!$B$1:$AH$479,MATCH(N$2,Kraftvärmeprod!$B$1:$AG$1,0),FALSE)/1,0)-IFERROR(VLOOKUP($B279,'Slutlig allokering kvv'!$B$2:$AC$462,MATCH(N$3,'Slutlig allokering kvv'!$B$1:$AJ$1,0),FALSE)/1,0)</f>
        <v>0</v>
      </c>
      <c r="O279">
        <f>IFERROR(VLOOKUP($B279,Kraftvärmeprod!$B$1:$AH$479,MATCH(O$2,Kraftvärmeprod!$B$1:$AG$1,0),FALSE)/1,0)-IFERROR(VLOOKUP($B279,'Slutlig allokering kvv'!$B$2:$AC$462,MATCH(O$3,'Slutlig allokering kvv'!$B$1:$AJ$1,0),FALSE)/1,0)</f>
        <v>0</v>
      </c>
      <c r="P279">
        <f>IFERROR(VLOOKUP($B279,Kraftvärmeprod!$B$1:$AH$479,MATCH(P$2,Kraftvärmeprod!$B$1:$AG$1,0),FALSE)/1,0)-IFERROR(VLOOKUP($B279,'Slutlig allokering kvv'!$B$2:$AC$462,MATCH(P$3,'Slutlig allokering kvv'!$B$1:$AJ$1,0),FALSE)/1,0)</f>
        <v>0</v>
      </c>
      <c r="Q279">
        <f>IFERROR(VLOOKUP($B279,Kraftvärmeprod!$B$1:$AH$479,MATCH(Q$2,Kraftvärmeprod!$B$1:$AG$1,0),FALSE)/1,0)-IFERROR(VLOOKUP($B279,'Slutlig allokering kvv'!$B$2:$AC$462,MATCH(Q$3,'Slutlig allokering kvv'!$B$1:$AJ$1,0),FALSE)/1,0)</f>
        <v>0</v>
      </c>
      <c r="R279">
        <f>IFERROR(VLOOKUP($B279,Kraftvärmeprod!$B$1:$AH$479,MATCH(R$2,Kraftvärmeprod!$B$1:$AG$1,0),FALSE)/1,0)-IFERROR(VLOOKUP($B279,'Slutlig allokering kvv'!$B$2:$AC$462,MATCH(R$3,'Slutlig allokering kvv'!$B$1:$AJ$1,0),FALSE)/1,0)</f>
        <v>0</v>
      </c>
      <c r="S279">
        <f>IFERROR(VLOOKUP($B279,Kraftvärmeprod!$B$1:$AH$479,MATCH(S$2,Kraftvärmeprod!$B$1:$AG$1,0),FALSE)/1,0)-IFERROR(VLOOKUP($B279,'Slutlig allokering kvv'!$B$2:$AC$462,MATCH(S$3,'Slutlig allokering kvv'!$B$1:$AJ$1,0),FALSE)/1,0)</f>
        <v>0</v>
      </c>
      <c r="T279">
        <f>IFERROR(VLOOKUP($B279,Kraftvärmeprod!$B$1:$AH$479,MATCH(T$2,Kraftvärmeprod!$B$1:$AG$1,0),FALSE)/1,0)-IFERROR(VLOOKUP($B279,'Slutlig allokering kvv'!$B$2:$AC$462,MATCH(T$3,'Slutlig allokering kvv'!$B$1:$AJ$1,0),FALSE)/1,0)</f>
        <v>0</v>
      </c>
      <c r="U279">
        <f>IFERROR(VLOOKUP($B279,Kraftvärmeprod!$B$1:$AH$479,MATCH(U$2,Kraftvärmeprod!$B$1:$AG$1,0),FALSE)/1,0)-IFERROR(VLOOKUP($B279,'Slutlig allokering kvv'!$B$2:$AC$462,MATCH(U$3,'Slutlig allokering kvv'!$B$1:$AJ$1,0),FALSE)/1,0)</f>
        <v>0</v>
      </c>
      <c r="V279">
        <f>IFERROR(VLOOKUP($B279,Kraftvärmeprod!$B$1:$AH$479,MATCH(V$2,Kraftvärmeprod!$B$1:$AG$1,0),FALSE)/1,0)-IFERROR(VLOOKUP($B279,'Slutlig allokering kvv'!$B$2:$AC$462,MATCH(V$3,'Slutlig allokering kvv'!$B$1:$AJ$1,0),FALSE)/1,0)</f>
        <v>0</v>
      </c>
      <c r="W279">
        <f>IFERROR(VLOOKUP($B279,Kraftvärmeprod!$B$1:$AH$479,MATCH(W$2,Kraftvärmeprod!$B$1:$AG$1,0),FALSE)/1,0)-IFERROR(VLOOKUP($B279,'Slutlig allokering kvv'!$B$2:$AC$462,MATCH(W$3,'Slutlig allokering kvv'!$B$1:$AJ$1,0),FALSE)/1,0)</f>
        <v>0</v>
      </c>
      <c r="X279">
        <f>IFERROR(VLOOKUP($B279,Kraftvärmeprod!$B$1:$AH$479,MATCH(X$2,Kraftvärmeprod!$B$1:$AG$1,0),FALSE)/1,0)-IFERROR(VLOOKUP($B279,'Slutlig allokering kvv'!$B$2:$AC$462,MATCH(X$3,'Slutlig allokering kvv'!$B$1:$AJ$1,0),FALSE)/1,0)</f>
        <v>0</v>
      </c>
      <c r="Y279">
        <f>IFERROR(VLOOKUP($B279,Kraftvärmeprod!$B$1:$AH$479,MATCH(Y$2,Kraftvärmeprod!$B$1:$AG$1,0),FALSE)/1,0)-IFERROR(VLOOKUP($B279,'Slutlig allokering kvv'!$B$2:$AC$462,MATCH(Y$3,'Slutlig allokering kvv'!$B$1:$AJ$1,0),FALSE)/1,0)</f>
        <v>0</v>
      </c>
      <c r="Z279">
        <f>IFERROR(VLOOKUP($B279,Kraftvärmeprod!$B$1:$AH$479,MATCH(Z$2,Kraftvärmeprod!$B$1:$AG$1,0),FALSE)/1,0)-IFERROR(VLOOKUP($B279,'Slutlig allokering kvv'!$B$2:$AC$462,MATCH(Z$3,'Slutlig allokering kvv'!$B$1:$AJ$1,0),FALSE)/1,0)</f>
        <v>0</v>
      </c>
      <c r="AA279">
        <f>IFERROR(VLOOKUP($B279,Kraftvärmeprod!$B$1:$AH$479,MATCH(AA$2,Kraftvärmeprod!$B$1:$AG$1,0),FALSE)/1,0)-IFERROR(VLOOKUP($B279,'Slutlig allokering kvv'!$B$2:$AC$462,MATCH(AA$3,'Slutlig allokering kvv'!$B$1:$AJ$1,0),FALSE)/1,0)</f>
        <v>0</v>
      </c>
      <c r="AB279">
        <f>IFERROR(VLOOKUP($B279,Kraftvärmeprod!$B$1:$AH$479,MATCH(AB$2,Kraftvärmeprod!$B$1:$AG$1,0),FALSE)/1,0)-IFERROR(VLOOKUP($B279,'Slutlig allokering kvv'!$B$2:$AC$462,MATCH(AB$3,'Slutlig allokering kvv'!$B$1:$AJ$1,0),FALSE)/1,0)</f>
        <v>0</v>
      </c>
      <c r="AE279">
        <f t="shared" si="8"/>
        <v>0</v>
      </c>
      <c r="AG279">
        <f>IFERROR(VLOOKUP(B279,'Slutlig allokering kvv'!$B$2:$AJ$462,MATCH("Summa justerad allokerad tillförd energi (utan hjälpel och rökgaskondensering):",'Slutlig allokering kvv'!$B$1:$AK$1,0),FALSE)/1,"")</f>
        <v>0</v>
      </c>
      <c r="AI279" s="23" t="str">
        <f>IFERROR(1-VLOOKUP(B279,'Slutlig allokering kvv'!$B$2:$AJ$462,MATCH("Andel av bränsle i kvv som allokerats till värme, exklusive rökgaskondensering och hjälpel",'Slutlig allokering kvv'!$B$1:$AK$1,0),FALSE),"")</f>
        <v/>
      </c>
      <c r="AK279" s="23" t="str">
        <f t="shared" si="9"/>
        <v/>
      </c>
    </row>
    <row r="280" spans="1:37" x14ac:dyDescent="0.25">
      <c r="A280" s="2" t="s">
        <v>394</v>
      </c>
      <c r="B280" s="2" t="s">
        <v>395</v>
      </c>
      <c r="C280" s="2" t="str">
        <f>IFERROR(VLOOKUP($B280,Kraftvärmeprod!$B$1:$AH$479,MATCH(C$3,Kraftvärmeprod!$B$1:$AG$1,0),FALSE)/1,"")</f>
        <v/>
      </c>
      <c r="D280" s="2" t="str">
        <f>IFERROR(VLOOKUP($B280,Kraftvärmeprod!$B$1:$AH$479,MATCH(D$3,Kraftvärmeprod!$B$1:$AG$1,0),FALSE)/1,"")</f>
        <v/>
      </c>
      <c r="E280">
        <f>IFERROR(VLOOKUP($B280,Kraftvärmeprod!$B$1:$AH$479,MATCH(E$2,Kraftvärmeprod!$B$1:$AG$1,0),FALSE)/1,0)-IFERROR(VLOOKUP($B280,'Slutlig allokering kvv'!$B$2:$AC$462,MATCH(E$3,'Slutlig allokering kvv'!$B$1:$AJ$1,0),FALSE)/1,0)</f>
        <v>0</v>
      </c>
      <c r="F280">
        <f>IFERROR(VLOOKUP($B280,Kraftvärmeprod!$B$1:$AH$479,MATCH(F$2,Kraftvärmeprod!$B$1:$AG$1,0),FALSE)/1,0)-IFERROR(VLOOKUP($B280,'Slutlig allokering kvv'!$B$2:$AC$462,MATCH(F$3,'Slutlig allokering kvv'!$B$1:$AJ$1,0),FALSE)/1,0)</f>
        <v>0</v>
      </c>
      <c r="G280">
        <f>IFERROR(VLOOKUP($B280,Kraftvärmeprod!$B$1:$AH$479,MATCH(G$2,Kraftvärmeprod!$B$1:$AG$1,0),FALSE)/1,0)-IFERROR(VLOOKUP($B280,'Slutlig allokering kvv'!$B$2:$AC$462,MATCH(G$3,'Slutlig allokering kvv'!$B$1:$AJ$1,0),FALSE)/1,0)</f>
        <v>0</v>
      </c>
      <c r="H280">
        <f>IFERROR(VLOOKUP($B280,Kraftvärmeprod!$B$1:$AH$479,MATCH(H$2,Kraftvärmeprod!$B$1:$AG$1,0),FALSE)/1,0)-IFERROR(VLOOKUP($B280,'Slutlig allokering kvv'!$B$2:$AC$462,MATCH(H$3,'Slutlig allokering kvv'!$B$1:$AJ$1,0),FALSE)/1,0)</f>
        <v>0</v>
      </c>
      <c r="I280">
        <f>IFERROR(VLOOKUP($B280,Kraftvärmeprod!$B$1:$AH$479,MATCH(I$2,Kraftvärmeprod!$B$1:$AG$1,0),FALSE)/1,0)-IFERROR(VLOOKUP($B280,'Slutlig allokering kvv'!$B$2:$AC$462,MATCH(I$3,'Slutlig allokering kvv'!$B$1:$AJ$1,0),FALSE)/1,0)</f>
        <v>0</v>
      </c>
      <c r="J280">
        <f>IFERROR(VLOOKUP($B280,Kraftvärmeprod!$B$1:$AH$479,MATCH(J$2,Kraftvärmeprod!$B$1:$AG$1,0),FALSE)/1,0)-IFERROR(VLOOKUP($B280,'Slutlig allokering kvv'!$B$2:$AC$462,MATCH(J$3,'Slutlig allokering kvv'!$B$1:$AJ$1,0),FALSE)/1,0)</f>
        <v>0</v>
      </c>
      <c r="K280">
        <f>IFERROR(VLOOKUP($B280,Kraftvärmeprod!$B$1:$AH$479,MATCH(K$2,Kraftvärmeprod!$B$1:$AG$1,0),FALSE)/1,0)-IFERROR(VLOOKUP($B280,'Slutlig allokering kvv'!$B$2:$AC$462,MATCH(K$3,'Slutlig allokering kvv'!$B$1:$AJ$1,0),FALSE)/1,0)</f>
        <v>0</v>
      </c>
      <c r="L280">
        <f>IFERROR(VLOOKUP($B280,Kraftvärmeprod!$B$1:$AH$479,MATCH(L$2,Kraftvärmeprod!$B$1:$AG$1,0),FALSE)/1,0)-IFERROR(VLOOKUP($B280,'Slutlig allokering kvv'!$B$2:$AC$462,MATCH(L$3,'Slutlig allokering kvv'!$B$1:$AJ$1,0),FALSE)/1,0)</f>
        <v>0</v>
      </c>
      <c r="M280" s="40">
        <f>IFERROR(VLOOKUP($B280,Miljö!$B$1:$S$477,MATCH(M$2,Miljö!$B$1:$X$1,0),FALSE)/1,0)-IFERROR(VLOOKUP($B280,'Slutlig allokering kvv'!$B$2:$AC$462,MATCH(M$3,'Slutlig allokering kvv'!$B$1:$AJ$1,0),FALSE)/1,0)</f>
        <v>0</v>
      </c>
      <c r="N280">
        <f>IFERROR(VLOOKUP($B280,Kraftvärmeprod!$B$1:$AH$479,MATCH(N$2,Kraftvärmeprod!$B$1:$AG$1,0),FALSE)/1,0)-IFERROR(VLOOKUP($B280,'Slutlig allokering kvv'!$B$2:$AC$462,MATCH(N$3,'Slutlig allokering kvv'!$B$1:$AJ$1,0),FALSE)/1,0)</f>
        <v>0</v>
      </c>
      <c r="O280">
        <f>IFERROR(VLOOKUP($B280,Kraftvärmeprod!$B$1:$AH$479,MATCH(O$2,Kraftvärmeprod!$B$1:$AG$1,0),FALSE)/1,0)-IFERROR(VLOOKUP($B280,'Slutlig allokering kvv'!$B$2:$AC$462,MATCH(O$3,'Slutlig allokering kvv'!$B$1:$AJ$1,0),FALSE)/1,0)</f>
        <v>0</v>
      </c>
      <c r="P280">
        <f>IFERROR(VLOOKUP($B280,Kraftvärmeprod!$B$1:$AH$479,MATCH(P$2,Kraftvärmeprod!$B$1:$AG$1,0),FALSE)/1,0)-IFERROR(VLOOKUP($B280,'Slutlig allokering kvv'!$B$2:$AC$462,MATCH(P$3,'Slutlig allokering kvv'!$B$1:$AJ$1,0),FALSE)/1,0)</f>
        <v>0</v>
      </c>
      <c r="Q280">
        <f>IFERROR(VLOOKUP($B280,Kraftvärmeprod!$B$1:$AH$479,MATCH(Q$2,Kraftvärmeprod!$B$1:$AG$1,0),FALSE)/1,0)-IFERROR(VLOOKUP($B280,'Slutlig allokering kvv'!$B$2:$AC$462,MATCH(Q$3,'Slutlig allokering kvv'!$B$1:$AJ$1,0),FALSE)/1,0)</f>
        <v>0</v>
      </c>
      <c r="R280">
        <f>IFERROR(VLOOKUP($B280,Kraftvärmeprod!$B$1:$AH$479,MATCH(R$2,Kraftvärmeprod!$B$1:$AG$1,0),FALSE)/1,0)-IFERROR(VLOOKUP($B280,'Slutlig allokering kvv'!$B$2:$AC$462,MATCH(R$3,'Slutlig allokering kvv'!$B$1:$AJ$1,0),FALSE)/1,0)</f>
        <v>0</v>
      </c>
      <c r="S280">
        <f>IFERROR(VLOOKUP($B280,Kraftvärmeprod!$B$1:$AH$479,MATCH(S$2,Kraftvärmeprod!$B$1:$AG$1,0),FALSE)/1,0)-IFERROR(VLOOKUP($B280,'Slutlig allokering kvv'!$B$2:$AC$462,MATCH(S$3,'Slutlig allokering kvv'!$B$1:$AJ$1,0),FALSE)/1,0)</f>
        <v>0</v>
      </c>
      <c r="T280">
        <f>IFERROR(VLOOKUP($B280,Kraftvärmeprod!$B$1:$AH$479,MATCH(T$2,Kraftvärmeprod!$B$1:$AG$1,0),FALSE)/1,0)-IFERROR(VLOOKUP($B280,'Slutlig allokering kvv'!$B$2:$AC$462,MATCH(T$3,'Slutlig allokering kvv'!$B$1:$AJ$1,0),FALSE)/1,0)</f>
        <v>0</v>
      </c>
      <c r="U280">
        <f>IFERROR(VLOOKUP($B280,Kraftvärmeprod!$B$1:$AH$479,MATCH(U$2,Kraftvärmeprod!$B$1:$AG$1,0),FALSE)/1,0)-IFERROR(VLOOKUP($B280,'Slutlig allokering kvv'!$B$2:$AC$462,MATCH(U$3,'Slutlig allokering kvv'!$B$1:$AJ$1,0),FALSE)/1,0)</f>
        <v>0</v>
      </c>
      <c r="V280">
        <f>IFERROR(VLOOKUP($B280,Kraftvärmeprod!$B$1:$AH$479,MATCH(V$2,Kraftvärmeprod!$B$1:$AG$1,0),FALSE)/1,0)-IFERROR(VLOOKUP($B280,'Slutlig allokering kvv'!$B$2:$AC$462,MATCH(V$3,'Slutlig allokering kvv'!$B$1:$AJ$1,0),FALSE)/1,0)</f>
        <v>0</v>
      </c>
      <c r="W280">
        <f>IFERROR(VLOOKUP($B280,Kraftvärmeprod!$B$1:$AH$479,MATCH(W$2,Kraftvärmeprod!$B$1:$AG$1,0),FALSE)/1,0)-IFERROR(VLOOKUP($B280,'Slutlig allokering kvv'!$B$2:$AC$462,MATCH(W$3,'Slutlig allokering kvv'!$B$1:$AJ$1,0),FALSE)/1,0)</f>
        <v>0</v>
      </c>
      <c r="X280">
        <f>IFERROR(VLOOKUP($B280,Kraftvärmeprod!$B$1:$AH$479,MATCH(X$2,Kraftvärmeprod!$B$1:$AG$1,0),FALSE)/1,0)-IFERROR(VLOOKUP($B280,'Slutlig allokering kvv'!$B$2:$AC$462,MATCH(X$3,'Slutlig allokering kvv'!$B$1:$AJ$1,0),FALSE)/1,0)</f>
        <v>0</v>
      </c>
      <c r="Y280">
        <f>IFERROR(VLOOKUP($B280,Kraftvärmeprod!$B$1:$AH$479,MATCH(Y$2,Kraftvärmeprod!$B$1:$AG$1,0),FALSE)/1,0)-IFERROR(VLOOKUP($B280,'Slutlig allokering kvv'!$B$2:$AC$462,MATCH(Y$3,'Slutlig allokering kvv'!$B$1:$AJ$1,0),FALSE)/1,0)</f>
        <v>0</v>
      </c>
      <c r="Z280">
        <f>IFERROR(VLOOKUP($B280,Kraftvärmeprod!$B$1:$AH$479,MATCH(Z$2,Kraftvärmeprod!$B$1:$AG$1,0),FALSE)/1,0)-IFERROR(VLOOKUP($B280,'Slutlig allokering kvv'!$B$2:$AC$462,MATCH(Z$3,'Slutlig allokering kvv'!$B$1:$AJ$1,0),FALSE)/1,0)</f>
        <v>0</v>
      </c>
      <c r="AA280">
        <f>IFERROR(VLOOKUP($B280,Kraftvärmeprod!$B$1:$AH$479,MATCH(AA$2,Kraftvärmeprod!$B$1:$AG$1,0),FALSE)/1,0)-IFERROR(VLOOKUP($B280,'Slutlig allokering kvv'!$B$2:$AC$462,MATCH(AA$3,'Slutlig allokering kvv'!$B$1:$AJ$1,0),FALSE)/1,0)</f>
        <v>0</v>
      </c>
      <c r="AB280">
        <f>IFERROR(VLOOKUP($B280,Kraftvärmeprod!$B$1:$AH$479,MATCH(AB$2,Kraftvärmeprod!$B$1:$AG$1,0),FALSE)/1,0)-IFERROR(VLOOKUP($B280,'Slutlig allokering kvv'!$B$2:$AC$462,MATCH(AB$3,'Slutlig allokering kvv'!$B$1:$AJ$1,0),FALSE)/1,0)</f>
        <v>0</v>
      </c>
      <c r="AE280">
        <f t="shared" si="8"/>
        <v>0</v>
      </c>
      <c r="AG280">
        <f>IFERROR(VLOOKUP(B280,'Slutlig allokering kvv'!$B$2:$AJ$462,MATCH("Summa justerad allokerad tillförd energi (utan hjälpel och rökgaskondensering):",'Slutlig allokering kvv'!$B$1:$AK$1,0),FALSE)/1,"")</f>
        <v>0</v>
      </c>
      <c r="AI280" s="23" t="str">
        <f>IFERROR(1-VLOOKUP(B280,'Slutlig allokering kvv'!$B$2:$AJ$462,MATCH("Andel av bränsle i kvv som allokerats till värme, exklusive rökgaskondensering och hjälpel",'Slutlig allokering kvv'!$B$1:$AK$1,0),FALSE),"")</f>
        <v/>
      </c>
      <c r="AK280" s="23" t="str">
        <f t="shared" si="9"/>
        <v/>
      </c>
    </row>
    <row r="281" spans="1:37" x14ac:dyDescent="0.25">
      <c r="A281" s="2" t="s">
        <v>394</v>
      </c>
      <c r="B281" s="2" t="s">
        <v>396</v>
      </c>
      <c r="C281" s="2" t="str">
        <f>IFERROR(VLOOKUP($B281,Kraftvärmeprod!$B$1:$AH$479,MATCH(C$3,Kraftvärmeprod!$B$1:$AG$1,0),FALSE)/1,"")</f>
        <v/>
      </c>
      <c r="D281" s="2" t="str">
        <f>IFERROR(VLOOKUP($B281,Kraftvärmeprod!$B$1:$AH$479,MATCH(D$3,Kraftvärmeprod!$B$1:$AG$1,0),FALSE)/1,"")</f>
        <v/>
      </c>
      <c r="E281">
        <f>IFERROR(VLOOKUP($B281,Kraftvärmeprod!$B$1:$AH$479,MATCH(E$2,Kraftvärmeprod!$B$1:$AG$1,0),FALSE)/1,0)-IFERROR(VLOOKUP($B281,'Slutlig allokering kvv'!$B$2:$AC$462,MATCH(E$3,'Slutlig allokering kvv'!$B$1:$AJ$1,0),FALSE)/1,0)</f>
        <v>0</v>
      </c>
      <c r="F281">
        <f>IFERROR(VLOOKUP($B281,Kraftvärmeprod!$B$1:$AH$479,MATCH(F$2,Kraftvärmeprod!$B$1:$AG$1,0),FALSE)/1,0)-IFERROR(VLOOKUP($B281,'Slutlig allokering kvv'!$B$2:$AC$462,MATCH(F$3,'Slutlig allokering kvv'!$B$1:$AJ$1,0),FALSE)/1,0)</f>
        <v>0</v>
      </c>
      <c r="G281">
        <f>IFERROR(VLOOKUP($B281,Kraftvärmeprod!$B$1:$AH$479,MATCH(G$2,Kraftvärmeprod!$B$1:$AG$1,0),FALSE)/1,0)-IFERROR(VLOOKUP($B281,'Slutlig allokering kvv'!$B$2:$AC$462,MATCH(G$3,'Slutlig allokering kvv'!$B$1:$AJ$1,0),FALSE)/1,0)</f>
        <v>0</v>
      </c>
      <c r="H281">
        <f>IFERROR(VLOOKUP($B281,Kraftvärmeprod!$B$1:$AH$479,MATCH(H$2,Kraftvärmeprod!$B$1:$AG$1,0),FALSE)/1,0)-IFERROR(VLOOKUP($B281,'Slutlig allokering kvv'!$B$2:$AC$462,MATCH(H$3,'Slutlig allokering kvv'!$B$1:$AJ$1,0),FALSE)/1,0)</f>
        <v>0</v>
      </c>
      <c r="I281">
        <f>IFERROR(VLOOKUP($B281,Kraftvärmeprod!$B$1:$AH$479,MATCH(I$2,Kraftvärmeprod!$B$1:$AG$1,0),FALSE)/1,0)-IFERROR(VLOOKUP($B281,'Slutlig allokering kvv'!$B$2:$AC$462,MATCH(I$3,'Slutlig allokering kvv'!$B$1:$AJ$1,0),FALSE)/1,0)</f>
        <v>0</v>
      </c>
      <c r="J281">
        <f>IFERROR(VLOOKUP($B281,Kraftvärmeprod!$B$1:$AH$479,MATCH(J$2,Kraftvärmeprod!$B$1:$AG$1,0),FALSE)/1,0)-IFERROR(VLOOKUP($B281,'Slutlig allokering kvv'!$B$2:$AC$462,MATCH(J$3,'Slutlig allokering kvv'!$B$1:$AJ$1,0),FALSE)/1,0)</f>
        <v>0</v>
      </c>
      <c r="K281">
        <f>IFERROR(VLOOKUP($B281,Kraftvärmeprod!$B$1:$AH$479,MATCH(K$2,Kraftvärmeprod!$B$1:$AG$1,0),FALSE)/1,0)-IFERROR(VLOOKUP($B281,'Slutlig allokering kvv'!$B$2:$AC$462,MATCH(K$3,'Slutlig allokering kvv'!$B$1:$AJ$1,0),FALSE)/1,0)</f>
        <v>0</v>
      </c>
      <c r="L281">
        <f>IFERROR(VLOOKUP($B281,Kraftvärmeprod!$B$1:$AH$479,MATCH(L$2,Kraftvärmeprod!$B$1:$AG$1,0),FALSE)/1,0)-IFERROR(VLOOKUP($B281,'Slutlig allokering kvv'!$B$2:$AC$462,MATCH(L$3,'Slutlig allokering kvv'!$B$1:$AJ$1,0),FALSE)/1,0)</f>
        <v>0</v>
      </c>
      <c r="M281" s="40">
        <f>IFERROR(VLOOKUP($B281,Miljö!$B$1:$S$477,MATCH(M$2,Miljö!$B$1:$X$1,0),FALSE)/1,0)-IFERROR(VLOOKUP($B281,'Slutlig allokering kvv'!$B$2:$AC$462,MATCH(M$3,'Slutlig allokering kvv'!$B$1:$AJ$1,0),FALSE)/1,0)</f>
        <v>0</v>
      </c>
      <c r="N281">
        <f>IFERROR(VLOOKUP($B281,Kraftvärmeprod!$B$1:$AH$479,MATCH(N$2,Kraftvärmeprod!$B$1:$AG$1,0),FALSE)/1,0)-IFERROR(VLOOKUP($B281,'Slutlig allokering kvv'!$B$2:$AC$462,MATCH(N$3,'Slutlig allokering kvv'!$B$1:$AJ$1,0),FALSE)/1,0)</f>
        <v>0</v>
      </c>
      <c r="O281">
        <f>IFERROR(VLOOKUP($B281,Kraftvärmeprod!$B$1:$AH$479,MATCH(O$2,Kraftvärmeprod!$B$1:$AG$1,0),FALSE)/1,0)-IFERROR(VLOOKUP($B281,'Slutlig allokering kvv'!$B$2:$AC$462,MATCH(O$3,'Slutlig allokering kvv'!$B$1:$AJ$1,0),FALSE)/1,0)</f>
        <v>0</v>
      </c>
      <c r="P281">
        <f>IFERROR(VLOOKUP($B281,Kraftvärmeprod!$B$1:$AH$479,MATCH(P$2,Kraftvärmeprod!$B$1:$AG$1,0),FALSE)/1,0)-IFERROR(VLOOKUP($B281,'Slutlig allokering kvv'!$B$2:$AC$462,MATCH(P$3,'Slutlig allokering kvv'!$B$1:$AJ$1,0),FALSE)/1,0)</f>
        <v>0</v>
      </c>
      <c r="Q281">
        <f>IFERROR(VLOOKUP($B281,Kraftvärmeprod!$B$1:$AH$479,MATCH(Q$2,Kraftvärmeprod!$B$1:$AG$1,0),FALSE)/1,0)-IFERROR(VLOOKUP($B281,'Slutlig allokering kvv'!$B$2:$AC$462,MATCH(Q$3,'Slutlig allokering kvv'!$B$1:$AJ$1,0),FALSE)/1,0)</f>
        <v>0</v>
      </c>
      <c r="R281">
        <f>IFERROR(VLOOKUP($B281,Kraftvärmeprod!$B$1:$AH$479,MATCH(R$2,Kraftvärmeprod!$B$1:$AG$1,0),FALSE)/1,0)-IFERROR(VLOOKUP($B281,'Slutlig allokering kvv'!$B$2:$AC$462,MATCH(R$3,'Slutlig allokering kvv'!$B$1:$AJ$1,0),FALSE)/1,0)</f>
        <v>0</v>
      </c>
      <c r="S281">
        <f>IFERROR(VLOOKUP($B281,Kraftvärmeprod!$B$1:$AH$479,MATCH(S$2,Kraftvärmeprod!$B$1:$AG$1,0),FALSE)/1,0)-IFERROR(VLOOKUP($B281,'Slutlig allokering kvv'!$B$2:$AC$462,MATCH(S$3,'Slutlig allokering kvv'!$B$1:$AJ$1,0),FALSE)/1,0)</f>
        <v>0</v>
      </c>
      <c r="T281">
        <f>IFERROR(VLOOKUP($B281,Kraftvärmeprod!$B$1:$AH$479,MATCH(T$2,Kraftvärmeprod!$B$1:$AG$1,0),FALSE)/1,0)-IFERROR(VLOOKUP($B281,'Slutlig allokering kvv'!$B$2:$AC$462,MATCH(T$3,'Slutlig allokering kvv'!$B$1:$AJ$1,0),FALSE)/1,0)</f>
        <v>0</v>
      </c>
      <c r="U281">
        <f>IFERROR(VLOOKUP($B281,Kraftvärmeprod!$B$1:$AH$479,MATCH(U$2,Kraftvärmeprod!$B$1:$AG$1,0),FALSE)/1,0)-IFERROR(VLOOKUP($B281,'Slutlig allokering kvv'!$B$2:$AC$462,MATCH(U$3,'Slutlig allokering kvv'!$B$1:$AJ$1,0),FALSE)/1,0)</f>
        <v>0</v>
      </c>
      <c r="V281">
        <f>IFERROR(VLOOKUP($B281,Kraftvärmeprod!$B$1:$AH$479,MATCH(V$2,Kraftvärmeprod!$B$1:$AG$1,0),FALSE)/1,0)-IFERROR(VLOOKUP($B281,'Slutlig allokering kvv'!$B$2:$AC$462,MATCH(V$3,'Slutlig allokering kvv'!$B$1:$AJ$1,0),FALSE)/1,0)</f>
        <v>0</v>
      </c>
      <c r="W281">
        <f>IFERROR(VLOOKUP($B281,Kraftvärmeprod!$B$1:$AH$479,MATCH(W$2,Kraftvärmeprod!$B$1:$AG$1,0),FALSE)/1,0)-IFERROR(VLOOKUP($B281,'Slutlig allokering kvv'!$B$2:$AC$462,MATCH(W$3,'Slutlig allokering kvv'!$B$1:$AJ$1,0),FALSE)/1,0)</f>
        <v>0</v>
      </c>
      <c r="X281">
        <f>IFERROR(VLOOKUP($B281,Kraftvärmeprod!$B$1:$AH$479,MATCH(X$2,Kraftvärmeprod!$B$1:$AG$1,0),FALSE)/1,0)-IFERROR(VLOOKUP($B281,'Slutlig allokering kvv'!$B$2:$AC$462,MATCH(X$3,'Slutlig allokering kvv'!$B$1:$AJ$1,0),FALSE)/1,0)</f>
        <v>0</v>
      </c>
      <c r="Y281">
        <f>IFERROR(VLOOKUP($B281,Kraftvärmeprod!$B$1:$AH$479,MATCH(Y$2,Kraftvärmeprod!$B$1:$AG$1,0),FALSE)/1,0)-IFERROR(VLOOKUP($B281,'Slutlig allokering kvv'!$B$2:$AC$462,MATCH(Y$3,'Slutlig allokering kvv'!$B$1:$AJ$1,0),FALSE)/1,0)</f>
        <v>0</v>
      </c>
      <c r="Z281">
        <f>IFERROR(VLOOKUP($B281,Kraftvärmeprod!$B$1:$AH$479,MATCH(Z$2,Kraftvärmeprod!$B$1:$AG$1,0),FALSE)/1,0)-IFERROR(VLOOKUP($B281,'Slutlig allokering kvv'!$B$2:$AC$462,MATCH(Z$3,'Slutlig allokering kvv'!$B$1:$AJ$1,0),FALSE)/1,0)</f>
        <v>0</v>
      </c>
      <c r="AA281">
        <f>IFERROR(VLOOKUP($B281,Kraftvärmeprod!$B$1:$AH$479,MATCH(AA$2,Kraftvärmeprod!$B$1:$AG$1,0),FALSE)/1,0)-IFERROR(VLOOKUP($B281,'Slutlig allokering kvv'!$B$2:$AC$462,MATCH(AA$3,'Slutlig allokering kvv'!$B$1:$AJ$1,0),FALSE)/1,0)</f>
        <v>0</v>
      </c>
      <c r="AB281">
        <f>IFERROR(VLOOKUP($B281,Kraftvärmeprod!$B$1:$AH$479,MATCH(AB$2,Kraftvärmeprod!$B$1:$AG$1,0),FALSE)/1,0)-IFERROR(VLOOKUP($B281,'Slutlig allokering kvv'!$B$2:$AC$462,MATCH(AB$3,'Slutlig allokering kvv'!$B$1:$AJ$1,0),FALSE)/1,0)</f>
        <v>0</v>
      </c>
      <c r="AE281">
        <f t="shared" si="8"/>
        <v>0</v>
      </c>
      <c r="AG281">
        <f>IFERROR(VLOOKUP(B281,'Slutlig allokering kvv'!$B$2:$AJ$462,MATCH("Summa justerad allokerad tillförd energi (utan hjälpel och rökgaskondensering):",'Slutlig allokering kvv'!$B$1:$AK$1,0),FALSE)/1,"")</f>
        <v>0</v>
      </c>
      <c r="AI281" s="23" t="str">
        <f>IFERROR(1-VLOOKUP(B281,'Slutlig allokering kvv'!$B$2:$AJ$462,MATCH("Andel av bränsle i kvv som allokerats till värme, exklusive rökgaskondensering och hjälpel",'Slutlig allokering kvv'!$B$1:$AK$1,0),FALSE),"")</f>
        <v/>
      </c>
      <c r="AK281" s="23" t="str">
        <f t="shared" si="9"/>
        <v/>
      </c>
    </row>
    <row r="282" spans="1:37" x14ac:dyDescent="0.25">
      <c r="A282" s="2" t="s">
        <v>397</v>
      </c>
      <c r="B282" s="2" t="s">
        <v>398</v>
      </c>
      <c r="C282" s="2">
        <f>IFERROR(VLOOKUP($B282,Kraftvärmeprod!$B$1:$AH$479,MATCH(C$3,Kraftvärmeprod!$B$1:$AG$1,0),FALSE)/1,"")</f>
        <v>129.251</v>
      </c>
      <c r="D282" s="2">
        <f>IFERROR(VLOOKUP($B282,Kraftvärmeprod!$B$1:$AH$479,MATCH(D$3,Kraftvärmeprod!$B$1:$AG$1,0),FALSE)/1,"")</f>
        <v>28.419</v>
      </c>
      <c r="E282">
        <f>IFERROR(VLOOKUP($B282,Kraftvärmeprod!$B$1:$AH$479,MATCH(E$2,Kraftvärmeprod!$B$1:$AG$1,0),FALSE)/1,0)-IFERROR(VLOOKUP($B282,'Slutlig allokering kvv'!$B$2:$AC$462,MATCH(E$3,'Slutlig allokering kvv'!$B$1:$AJ$1,0),FALSE)/1,0)</f>
        <v>17.850199999999997</v>
      </c>
      <c r="F282">
        <f>IFERROR(VLOOKUP($B282,Kraftvärmeprod!$B$1:$AH$479,MATCH(F$2,Kraftvärmeprod!$B$1:$AG$1,0),FALSE)/1,0)-IFERROR(VLOOKUP($B282,'Slutlig allokering kvv'!$B$2:$AC$462,MATCH(F$3,'Slutlig allokering kvv'!$B$1:$AJ$1,0),FALSE)/1,0)</f>
        <v>0</v>
      </c>
      <c r="G282">
        <f>IFERROR(VLOOKUP($B282,Kraftvärmeprod!$B$1:$AH$479,MATCH(G$2,Kraftvärmeprod!$B$1:$AG$1,0),FALSE)/1,0)-IFERROR(VLOOKUP($B282,'Slutlig allokering kvv'!$B$2:$AC$462,MATCH(G$3,'Slutlig allokering kvv'!$B$1:$AJ$1,0),FALSE)/1,0)</f>
        <v>0</v>
      </c>
      <c r="H282">
        <f>IFERROR(VLOOKUP($B282,Kraftvärmeprod!$B$1:$AH$479,MATCH(H$2,Kraftvärmeprod!$B$1:$AG$1,0),FALSE)/1,0)-IFERROR(VLOOKUP($B282,'Slutlig allokering kvv'!$B$2:$AC$462,MATCH(H$3,'Slutlig allokering kvv'!$B$1:$AJ$1,0),FALSE)/1,0)</f>
        <v>0</v>
      </c>
      <c r="I282">
        <f>IFERROR(VLOOKUP($B282,Kraftvärmeprod!$B$1:$AH$479,MATCH(I$2,Kraftvärmeprod!$B$1:$AG$1,0),FALSE)/1,0)-IFERROR(VLOOKUP($B282,'Slutlig allokering kvv'!$B$2:$AC$462,MATCH(I$3,'Slutlig allokering kvv'!$B$1:$AJ$1,0),FALSE)/1,0)</f>
        <v>0</v>
      </c>
      <c r="J282">
        <f>IFERROR(VLOOKUP($B282,Kraftvärmeprod!$B$1:$AH$479,MATCH(J$2,Kraftvärmeprod!$B$1:$AG$1,0),FALSE)/1,0)-IFERROR(VLOOKUP($B282,'Slutlig allokering kvv'!$B$2:$AC$462,MATCH(J$3,'Slutlig allokering kvv'!$B$1:$AJ$1,0),FALSE)/1,0)</f>
        <v>0</v>
      </c>
      <c r="K282">
        <f>IFERROR(VLOOKUP($B282,Kraftvärmeprod!$B$1:$AH$479,MATCH(K$2,Kraftvärmeprod!$B$1:$AG$1,0),FALSE)/1,0)-IFERROR(VLOOKUP($B282,'Slutlig allokering kvv'!$B$2:$AC$462,MATCH(K$3,'Slutlig allokering kvv'!$B$1:$AJ$1,0),FALSE)/1,0)</f>
        <v>0</v>
      </c>
      <c r="L282">
        <f>IFERROR(VLOOKUP($B282,Kraftvärmeprod!$B$1:$AH$479,MATCH(L$2,Kraftvärmeprod!$B$1:$AG$1,0),FALSE)/1,0)-IFERROR(VLOOKUP($B282,'Slutlig allokering kvv'!$B$2:$AC$462,MATCH(L$3,'Slutlig allokering kvv'!$B$1:$AJ$1,0),FALSE)/1,0)</f>
        <v>5.8284000000000002</v>
      </c>
      <c r="M282" s="40">
        <f>IFERROR(VLOOKUP($B282,Miljö!$B$1:$S$477,MATCH(M$2,Miljö!$B$1:$X$1,0),FALSE)/1,0)-IFERROR(VLOOKUP($B282,'Slutlig allokering kvv'!$B$2:$AC$462,MATCH(M$3,'Slutlig allokering kvv'!$B$1:$AJ$1,0),FALSE)/1,0)</f>
        <v>1.7968499999999996</v>
      </c>
      <c r="N282">
        <f>IFERROR(VLOOKUP($B282,Kraftvärmeprod!$B$1:$AH$479,MATCH(N$2,Kraftvärmeprod!$B$1:$AG$1,0),FALSE)/1,0)-IFERROR(VLOOKUP($B282,'Slutlig allokering kvv'!$B$2:$AC$462,MATCH(N$3,'Slutlig allokering kvv'!$B$1:$AJ$1,0),FALSE)/1,0)</f>
        <v>0</v>
      </c>
      <c r="O282">
        <f>IFERROR(VLOOKUP($B282,Kraftvärmeprod!$B$1:$AH$479,MATCH(O$2,Kraftvärmeprod!$B$1:$AG$1,0),FALSE)/1,0)-IFERROR(VLOOKUP($B282,'Slutlig allokering kvv'!$B$2:$AC$462,MATCH(O$3,'Slutlig allokering kvv'!$B$1:$AJ$1,0),FALSE)/1,0)</f>
        <v>52.965500000000006</v>
      </c>
      <c r="P282">
        <f>IFERROR(VLOOKUP($B282,Kraftvärmeprod!$B$1:$AH$479,MATCH(P$2,Kraftvärmeprod!$B$1:$AG$1,0),FALSE)/1,0)-IFERROR(VLOOKUP($B282,'Slutlig allokering kvv'!$B$2:$AC$462,MATCH(P$3,'Slutlig allokering kvv'!$B$1:$AJ$1,0),FALSE)/1,0)</f>
        <v>0</v>
      </c>
      <c r="Q282">
        <f>IFERROR(VLOOKUP($B282,Kraftvärmeprod!$B$1:$AH$479,MATCH(Q$2,Kraftvärmeprod!$B$1:$AG$1,0),FALSE)/1,0)-IFERROR(VLOOKUP($B282,'Slutlig allokering kvv'!$B$2:$AC$462,MATCH(Q$3,'Slutlig allokering kvv'!$B$1:$AJ$1,0),FALSE)/1,0)</f>
        <v>0</v>
      </c>
      <c r="R282">
        <f>IFERROR(VLOOKUP($B282,Kraftvärmeprod!$B$1:$AH$479,MATCH(R$2,Kraftvärmeprod!$B$1:$AG$1,0),FALSE)/1,0)-IFERROR(VLOOKUP($B282,'Slutlig allokering kvv'!$B$2:$AC$462,MATCH(R$3,'Slutlig allokering kvv'!$B$1:$AJ$1,0),FALSE)/1,0)</f>
        <v>0</v>
      </c>
      <c r="S282">
        <f>IFERROR(VLOOKUP($B282,Kraftvärmeprod!$B$1:$AH$479,MATCH(S$2,Kraftvärmeprod!$B$1:$AG$1,0),FALSE)/1,0)-IFERROR(VLOOKUP($B282,'Slutlig allokering kvv'!$B$2:$AC$462,MATCH(S$3,'Slutlig allokering kvv'!$B$1:$AJ$1,0),FALSE)/1,0)</f>
        <v>0</v>
      </c>
      <c r="T282">
        <f>IFERROR(VLOOKUP($B282,Kraftvärmeprod!$B$1:$AH$479,MATCH(T$2,Kraftvärmeprod!$B$1:$AG$1,0),FALSE)/1,0)-IFERROR(VLOOKUP($B282,'Slutlig allokering kvv'!$B$2:$AC$462,MATCH(T$3,'Slutlig allokering kvv'!$B$1:$AJ$1,0),FALSE)/1,0)</f>
        <v>0</v>
      </c>
      <c r="U282">
        <f>IFERROR(VLOOKUP($B282,Kraftvärmeprod!$B$1:$AH$479,MATCH(U$2,Kraftvärmeprod!$B$1:$AG$1,0),FALSE)/1,0)-IFERROR(VLOOKUP($B282,'Slutlig allokering kvv'!$B$2:$AC$462,MATCH(U$3,'Slutlig allokering kvv'!$B$1:$AJ$1,0),FALSE)/1,0)</f>
        <v>0.19591899999999995</v>
      </c>
      <c r="V282">
        <f>IFERROR(VLOOKUP($B282,Kraftvärmeprod!$B$1:$AH$479,MATCH(V$2,Kraftvärmeprod!$B$1:$AG$1,0),FALSE)/1,0)-IFERROR(VLOOKUP($B282,'Slutlig allokering kvv'!$B$2:$AC$462,MATCH(V$3,'Slutlig allokering kvv'!$B$1:$AJ$1,0),FALSE)/1,0)</f>
        <v>0</v>
      </c>
      <c r="W282">
        <f>IFERROR(VLOOKUP($B282,Kraftvärmeprod!$B$1:$AH$479,MATCH(W$2,Kraftvärmeprod!$B$1:$AG$1,0),FALSE)/1,0)-IFERROR(VLOOKUP($B282,'Slutlig allokering kvv'!$B$2:$AC$462,MATCH(W$3,'Slutlig allokering kvv'!$B$1:$AJ$1,0),FALSE)/1,0)</f>
        <v>0</v>
      </c>
      <c r="X282">
        <f>IFERROR(VLOOKUP($B282,Kraftvärmeprod!$B$1:$AH$479,MATCH(X$2,Kraftvärmeprod!$B$1:$AG$1,0),FALSE)/1,0)-IFERROR(VLOOKUP($B282,'Slutlig allokering kvv'!$B$2:$AC$462,MATCH(X$3,'Slutlig allokering kvv'!$B$1:$AJ$1,0),FALSE)/1,0)</f>
        <v>0</v>
      </c>
      <c r="Y282">
        <f>IFERROR(VLOOKUP($B282,Kraftvärmeprod!$B$1:$AH$479,MATCH(Y$2,Kraftvärmeprod!$B$1:$AG$1,0),FALSE)/1,0)-IFERROR(VLOOKUP($B282,'Slutlig allokering kvv'!$B$2:$AC$462,MATCH(Y$3,'Slutlig allokering kvv'!$B$1:$AJ$1,0),FALSE)/1,0)</f>
        <v>0</v>
      </c>
      <c r="Z282">
        <f>IFERROR(VLOOKUP($B282,Kraftvärmeprod!$B$1:$AH$479,MATCH(Z$2,Kraftvärmeprod!$B$1:$AG$1,0),FALSE)/1,0)-IFERROR(VLOOKUP($B282,'Slutlig allokering kvv'!$B$2:$AC$462,MATCH(Z$3,'Slutlig allokering kvv'!$B$1:$AJ$1,0),FALSE)/1,0)</f>
        <v>0</v>
      </c>
      <c r="AA282">
        <f>IFERROR(VLOOKUP($B282,Kraftvärmeprod!$B$1:$AH$479,MATCH(AA$2,Kraftvärmeprod!$B$1:$AG$1,0),FALSE)/1,0)-IFERROR(VLOOKUP($B282,'Slutlig allokering kvv'!$B$2:$AC$462,MATCH(AA$3,'Slutlig allokering kvv'!$B$1:$AJ$1,0),FALSE)/1,0)</f>
        <v>0</v>
      </c>
      <c r="AB282">
        <f>IFERROR(VLOOKUP($B282,Kraftvärmeprod!$B$1:$AH$479,MATCH(AB$2,Kraftvärmeprod!$B$1:$AG$1,0),FALSE)/1,0)-IFERROR(VLOOKUP($B282,'Slutlig allokering kvv'!$B$2:$AC$462,MATCH(AB$3,'Slutlig allokering kvv'!$B$1:$AJ$1,0),FALSE)/1,0)</f>
        <v>0.61926999999999999</v>
      </c>
      <c r="AE282">
        <f t="shared" si="8"/>
        <v>77.459288999999998</v>
      </c>
      <c r="AG282">
        <f>IFERROR(VLOOKUP(B282,'Slutlig allokering kvv'!$B$2:$AJ$462,MATCH("Summa justerad allokerad tillförd energi (utan hjälpel och rökgaskondensering):",'Slutlig allokering kvv'!$B$1:$AK$1,0),FALSE)/1,"")</f>
        <v>129.46071099999998</v>
      </c>
      <c r="AI282" s="23">
        <f>IFERROR(1-VLOOKUP(B282,'Slutlig allokering kvv'!$B$2:$AJ$462,MATCH("Andel av bränsle i kvv som allokerats till värme, exklusive rökgaskondensering och hjälpel",'Slutlig allokering kvv'!$B$1:$AK$1,0),FALSE),"")</f>
        <v>0.37434413783104592</v>
      </c>
      <c r="AK282" s="23">
        <f t="shared" si="9"/>
        <v>0.37434413783104586</v>
      </c>
    </row>
    <row r="283" spans="1:37" x14ac:dyDescent="0.25">
      <c r="A283" s="2" t="s">
        <v>399</v>
      </c>
      <c r="B283" s="2" t="s">
        <v>400</v>
      </c>
      <c r="C283" s="2" t="str">
        <f>IFERROR(VLOOKUP($B283,Kraftvärmeprod!$B$1:$AH$479,MATCH(C$3,Kraftvärmeprod!$B$1:$AG$1,0),FALSE)/1,"")</f>
        <v/>
      </c>
      <c r="D283" s="2" t="str">
        <f>IFERROR(VLOOKUP($B283,Kraftvärmeprod!$B$1:$AH$479,MATCH(D$3,Kraftvärmeprod!$B$1:$AG$1,0),FALSE)/1,"")</f>
        <v/>
      </c>
      <c r="E283">
        <f>IFERROR(VLOOKUP($B283,Kraftvärmeprod!$B$1:$AH$479,MATCH(E$2,Kraftvärmeprod!$B$1:$AG$1,0),FALSE)/1,0)-IFERROR(VLOOKUP($B283,'Slutlig allokering kvv'!$B$2:$AC$462,MATCH(E$3,'Slutlig allokering kvv'!$B$1:$AJ$1,0),FALSE)/1,0)</f>
        <v>0</v>
      </c>
      <c r="F283">
        <f>IFERROR(VLOOKUP($B283,Kraftvärmeprod!$B$1:$AH$479,MATCH(F$2,Kraftvärmeprod!$B$1:$AG$1,0),FALSE)/1,0)-IFERROR(VLOOKUP($B283,'Slutlig allokering kvv'!$B$2:$AC$462,MATCH(F$3,'Slutlig allokering kvv'!$B$1:$AJ$1,0),FALSE)/1,0)</f>
        <v>0</v>
      </c>
      <c r="G283">
        <f>IFERROR(VLOOKUP($B283,Kraftvärmeprod!$B$1:$AH$479,MATCH(G$2,Kraftvärmeprod!$B$1:$AG$1,0),FALSE)/1,0)-IFERROR(VLOOKUP($B283,'Slutlig allokering kvv'!$B$2:$AC$462,MATCH(G$3,'Slutlig allokering kvv'!$B$1:$AJ$1,0),FALSE)/1,0)</f>
        <v>0</v>
      </c>
      <c r="H283">
        <f>IFERROR(VLOOKUP($B283,Kraftvärmeprod!$B$1:$AH$479,MATCH(H$2,Kraftvärmeprod!$B$1:$AG$1,0),FALSE)/1,0)-IFERROR(VLOOKUP($B283,'Slutlig allokering kvv'!$B$2:$AC$462,MATCH(H$3,'Slutlig allokering kvv'!$B$1:$AJ$1,0),FALSE)/1,0)</f>
        <v>0</v>
      </c>
      <c r="I283">
        <f>IFERROR(VLOOKUP($B283,Kraftvärmeprod!$B$1:$AH$479,MATCH(I$2,Kraftvärmeprod!$B$1:$AG$1,0),FALSE)/1,0)-IFERROR(VLOOKUP($B283,'Slutlig allokering kvv'!$B$2:$AC$462,MATCH(I$3,'Slutlig allokering kvv'!$B$1:$AJ$1,0),FALSE)/1,0)</f>
        <v>0</v>
      </c>
      <c r="J283">
        <f>IFERROR(VLOOKUP($B283,Kraftvärmeprod!$B$1:$AH$479,MATCH(J$2,Kraftvärmeprod!$B$1:$AG$1,0),FALSE)/1,0)-IFERROR(VLOOKUP($B283,'Slutlig allokering kvv'!$B$2:$AC$462,MATCH(J$3,'Slutlig allokering kvv'!$B$1:$AJ$1,0),FALSE)/1,0)</f>
        <v>0</v>
      </c>
      <c r="K283">
        <f>IFERROR(VLOOKUP($B283,Kraftvärmeprod!$B$1:$AH$479,MATCH(K$2,Kraftvärmeprod!$B$1:$AG$1,0),FALSE)/1,0)-IFERROR(VLOOKUP($B283,'Slutlig allokering kvv'!$B$2:$AC$462,MATCH(K$3,'Slutlig allokering kvv'!$B$1:$AJ$1,0),FALSE)/1,0)</f>
        <v>0</v>
      </c>
      <c r="L283">
        <f>IFERROR(VLOOKUP($B283,Kraftvärmeprod!$B$1:$AH$479,MATCH(L$2,Kraftvärmeprod!$B$1:$AG$1,0),FALSE)/1,0)-IFERROR(VLOOKUP($B283,'Slutlig allokering kvv'!$B$2:$AC$462,MATCH(L$3,'Slutlig allokering kvv'!$B$1:$AJ$1,0),FALSE)/1,0)</f>
        <v>0</v>
      </c>
      <c r="M283" s="40">
        <f>IFERROR(VLOOKUP($B283,Miljö!$B$1:$S$477,MATCH(M$2,Miljö!$B$1:$X$1,0),FALSE)/1,0)-IFERROR(VLOOKUP($B283,'Slutlig allokering kvv'!$B$2:$AC$462,MATCH(M$3,'Slutlig allokering kvv'!$B$1:$AJ$1,0),FALSE)/1,0)</f>
        <v>0</v>
      </c>
      <c r="N283">
        <f>IFERROR(VLOOKUP($B283,Kraftvärmeprod!$B$1:$AH$479,MATCH(N$2,Kraftvärmeprod!$B$1:$AG$1,0),FALSE)/1,0)-IFERROR(VLOOKUP($B283,'Slutlig allokering kvv'!$B$2:$AC$462,MATCH(N$3,'Slutlig allokering kvv'!$B$1:$AJ$1,0),FALSE)/1,0)</f>
        <v>0</v>
      </c>
      <c r="O283">
        <f>IFERROR(VLOOKUP($B283,Kraftvärmeprod!$B$1:$AH$479,MATCH(O$2,Kraftvärmeprod!$B$1:$AG$1,0),FALSE)/1,0)-IFERROR(VLOOKUP($B283,'Slutlig allokering kvv'!$B$2:$AC$462,MATCH(O$3,'Slutlig allokering kvv'!$B$1:$AJ$1,0),FALSE)/1,0)</f>
        <v>0</v>
      </c>
      <c r="P283">
        <f>IFERROR(VLOOKUP($B283,Kraftvärmeprod!$B$1:$AH$479,MATCH(P$2,Kraftvärmeprod!$B$1:$AG$1,0),FALSE)/1,0)-IFERROR(VLOOKUP($B283,'Slutlig allokering kvv'!$B$2:$AC$462,MATCH(P$3,'Slutlig allokering kvv'!$B$1:$AJ$1,0),FALSE)/1,0)</f>
        <v>0</v>
      </c>
      <c r="Q283">
        <f>IFERROR(VLOOKUP($B283,Kraftvärmeprod!$B$1:$AH$479,MATCH(Q$2,Kraftvärmeprod!$B$1:$AG$1,0),FALSE)/1,0)-IFERROR(VLOOKUP($B283,'Slutlig allokering kvv'!$B$2:$AC$462,MATCH(Q$3,'Slutlig allokering kvv'!$B$1:$AJ$1,0),FALSE)/1,0)</f>
        <v>0</v>
      </c>
      <c r="R283">
        <f>IFERROR(VLOOKUP($B283,Kraftvärmeprod!$B$1:$AH$479,MATCH(R$2,Kraftvärmeprod!$B$1:$AG$1,0),FALSE)/1,0)-IFERROR(VLOOKUP($B283,'Slutlig allokering kvv'!$B$2:$AC$462,MATCH(R$3,'Slutlig allokering kvv'!$B$1:$AJ$1,0),FALSE)/1,0)</f>
        <v>0</v>
      </c>
      <c r="S283">
        <f>IFERROR(VLOOKUP($B283,Kraftvärmeprod!$B$1:$AH$479,MATCH(S$2,Kraftvärmeprod!$B$1:$AG$1,0),FALSE)/1,0)-IFERROR(VLOOKUP($B283,'Slutlig allokering kvv'!$B$2:$AC$462,MATCH(S$3,'Slutlig allokering kvv'!$B$1:$AJ$1,0),FALSE)/1,0)</f>
        <v>0</v>
      </c>
      <c r="T283">
        <f>IFERROR(VLOOKUP($B283,Kraftvärmeprod!$B$1:$AH$479,MATCH(T$2,Kraftvärmeprod!$B$1:$AG$1,0),FALSE)/1,0)-IFERROR(VLOOKUP($B283,'Slutlig allokering kvv'!$B$2:$AC$462,MATCH(T$3,'Slutlig allokering kvv'!$B$1:$AJ$1,0),FALSE)/1,0)</f>
        <v>0</v>
      </c>
      <c r="U283">
        <f>IFERROR(VLOOKUP($B283,Kraftvärmeprod!$B$1:$AH$479,MATCH(U$2,Kraftvärmeprod!$B$1:$AG$1,0),FALSE)/1,0)-IFERROR(VLOOKUP($B283,'Slutlig allokering kvv'!$B$2:$AC$462,MATCH(U$3,'Slutlig allokering kvv'!$B$1:$AJ$1,0),FALSE)/1,0)</f>
        <v>0</v>
      </c>
      <c r="V283">
        <f>IFERROR(VLOOKUP($B283,Kraftvärmeprod!$B$1:$AH$479,MATCH(V$2,Kraftvärmeprod!$B$1:$AG$1,0),FALSE)/1,0)-IFERROR(VLOOKUP($B283,'Slutlig allokering kvv'!$B$2:$AC$462,MATCH(V$3,'Slutlig allokering kvv'!$B$1:$AJ$1,0),FALSE)/1,0)</f>
        <v>0</v>
      </c>
      <c r="W283">
        <f>IFERROR(VLOOKUP($B283,Kraftvärmeprod!$B$1:$AH$479,MATCH(W$2,Kraftvärmeprod!$B$1:$AG$1,0),FALSE)/1,0)-IFERROR(VLOOKUP($B283,'Slutlig allokering kvv'!$B$2:$AC$462,MATCH(W$3,'Slutlig allokering kvv'!$B$1:$AJ$1,0),FALSE)/1,0)</f>
        <v>0</v>
      </c>
      <c r="X283">
        <f>IFERROR(VLOOKUP($B283,Kraftvärmeprod!$B$1:$AH$479,MATCH(X$2,Kraftvärmeprod!$B$1:$AG$1,0),FALSE)/1,0)-IFERROR(VLOOKUP($B283,'Slutlig allokering kvv'!$B$2:$AC$462,MATCH(X$3,'Slutlig allokering kvv'!$B$1:$AJ$1,0),FALSE)/1,0)</f>
        <v>0</v>
      </c>
      <c r="Y283">
        <f>IFERROR(VLOOKUP($B283,Kraftvärmeprod!$B$1:$AH$479,MATCH(Y$2,Kraftvärmeprod!$B$1:$AG$1,0),FALSE)/1,0)-IFERROR(VLOOKUP($B283,'Slutlig allokering kvv'!$B$2:$AC$462,MATCH(Y$3,'Slutlig allokering kvv'!$B$1:$AJ$1,0),FALSE)/1,0)</f>
        <v>0</v>
      </c>
      <c r="Z283">
        <f>IFERROR(VLOOKUP($B283,Kraftvärmeprod!$B$1:$AH$479,MATCH(Z$2,Kraftvärmeprod!$B$1:$AG$1,0),FALSE)/1,0)-IFERROR(VLOOKUP($B283,'Slutlig allokering kvv'!$B$2:$AC$462,MATCH(Z$3,'Slutlig allokering kvv'!$B$1:$AJ$1,0),FALSE)/1,0)</f>
        <v>0</v>
      </c>
      <c r="AA283">
        <f>IFERROR(VLOOKUP($B283,Kraftvärmeprod!$B$1:$AH$479,MATCH(AA$2,Kraftvärmeprod!$B$1:$AG$1,0),FALSE)/1,0)-IFERROR(VLOOKUP($B283,'Slutlig allokering kvv'!$B$2:$AC$462,MATCH(AA$3,'Slutlig allokering kvv'!$B$1:$AJ$1,0),FALSE)/1,0)</f>
        <v>0</v>
      </c>
      <c r="AB283">
        <f>IFERROR(VLOOKUP($B283,Kraftvärmeprod!$B$1:$AH$479,MATCH(AB$2,Kraftvärmeprod!$B$1:$AG$1,0),FALSE)/1,0)-IFERROR(VLOOKUP($B283,'Slutlig allokering kvv'!$B$2:$AC$462,MATCH(AB$3,'Slutlig allokering kvv'!$B$1:$AJ$1,0),FALSE)/1,0)</f>
        <v>0</v>
      </c>
      <c r="AE283">
        <f t="shared" si="8"/>
        <v>0</v>
      </c>
      <c r="AG283">
        <f>IFERROR(VLOOKUP(B283,'Slutlig allokering kvv'!$B$2:$AJ$462,MATCH("Summa justerad allokerad tillförd energi (utan hjälpel och rökgaskondensering):",'Slutlig allokering kvv'!$B$1:$AK$1,0),FALSE)/1,"")</f>
        <v>0</v>
      </c>
      <c r="AI283" s="23" t="str">
        <f>IFERROR(1-VLOOKUP(B283,'Slutlig allokering kvv'!$B$2:$AJ$462,MATCH("Andel av bränsle i kvv som allokerats till värme, exklusive rökgaskondensering och hjälpel",'Slutlig allokering kvv'!$B$1:$AK$1,0),FALSE),"")</f>
        <v/>
      </c>
      <c r="AK283" s="23" t="str">
        <f t="shared" si="9"/>
        <v/>
      </c>
    </row>
    <row r="284" spans="1:37" x14ac:dyDescent="0.25">
      <c r="A284" s="2" t="s">
        <v>399</v>
      </c>
      <c r="B284" s="2" t="s">
        <v>401</v>
      </c>
      <c r="C284" s="2" t="str">
        <f>IFERROR(VLOOKUP($B284,Kraftvärmeprod!$B$1:$AH$479,MATCH(C$3,Kraftvärmeprod!$B$1:$AG$1,0),FALSE)/1,"")</f>
        <v/>
      </c>
      <c r="D284" s="2" t="str">
        <f>IFERROR(VLOOKUP($B284,Kraftvärmeprod!$B$1:$AH$479,MATCH(D$3,Kraftvärmeprod!$B$1:$AG$1,0),FALSE)/1,"")</f>
        <v/>
      </c>
      <c r="E284">
        <f>IFERROR(VLOOKUP($B284,Kraftvärmeprod!$B$1:$AH$479,MATCH(E$2,Kraftvärmeprod!$B$1:$AG$1,0),FALSE)/1,0)-IFERROR(VLOOKUP($B284,'Slutlig allokering kvv'!$B$2:$AC$462,MATCH(E$3,'Slutlig allokering kvv'!$B$1:$AJ$1,0),FALSE)/1,0)</f>
        <v>0</v>
      </c>
      <c r="F284">
        <f>IFERROR(VLOOKUP($B284,Kraftvärmeprod!$B$1:$AH$479,MATCH(F$2,Kraftvärmeprod!$B$1:$AG$1,0),FALSE)/1,0)-IFERROR(VLOOKUP($B284,'Slutlig allokering kvv'!$B$2:$AC$462,MATCH(F$3,'Slutlig allokering kvv'!$B$1:$AJ$1,0),FALSE)/1,0)</f>
        <v>0</v>
      </c>
      <c r="G284">
        <f>IFERROR(VLOOKUP($B284,Kraftvärmeprod!$B$1:$AH$479,MATCH(G$2,Kraftvärmeprod!$B$1:$AG$1,0),FALSE)/1,0)-IFERROR(VLOOKUP($B284,'Slutlig allokering kvv'!$B$2:$AC$462,MATCH(G$3,'Slutlig allokering kvv'!$B$1:$AJ$1,0),FALSE)/1,0)</f>
        <v>0</v>
      </c>
      <c r="H284">
        <f>IFERROR(VLOOKUP($B284,Kraftvärmeprod!$B$1:$AH$479,MATCH(H$2,Kraftvärmeprod!$B$1:$AG$1,0),FALSE)/1,0)-IFERROR(VLOOKUP($B284,'Slutlig allokering kvv'!$B$2:$AC$462,MATCH(H$3,'Slutlig allokering kvv'!$B$1:$AJ$1,0),FALSE)/1,0)</f>
        <v>0</v>
      </c>
      <c r="I284">
        <f>IFERROR(VLOOKUP($B284,Kraftvärmeprod!$B$1:$AH$479,MATCH(I$2,Kraftvärmeprod!$B$1:$AG$1,0),FALSE)/1,0)-IFERROR(VLOOKUP($B284,'Slutlig allokering kvv'!$B$2:$AC$462,MATCH(I$3,'Slutlig allokering kvv'!$B$1:$AJ$1,0),FALSE)/1,0)</f>
        <v>0</v>
      </c>
      <c r="J284">
        <f>IFERROR(VLOOKUP($B284,Kraftvärmeprod!$B$1:$AH$479,MATCH(J$2,Kraftvärmeprod!$B$1:$AG$1,0),FALSE)/1,0)-IFERROR(VLOOKUP($B284,'Slutlig allokering kvv'!$B$2:$AC$462,MATCH(J$3,'Slutlig allokering kvv'!$B$1:$AJ$1,0),FALSE)/1,0)</f>
        <v>0</v>
      </c>
      <c r="K284">
        <f>IFERROR(VLOOKUP($B284,Kraftvärmeprod!$B$1:$AH$479,MATCH(K$2,Kraftvärmeprod!$B$1:$AG$1,0),FALSE)/1,0)-IFERROR(VLOOKUP($B284,'Slutlig allokering kvv'!$B$2:$AC$462,MATCH(K$3,'Slutlig allokering kvv'!$B$1:$AJ$1,0),FALSE)/1,0)</f>
        <v>0</v>
      </c>
      <c r="L284">
        <f>IFERROR(VLOOKUP($B284,Kraftvärmeprod!$B$1:$AH$479,MATCH(L$2,Kraftvärmeprod!$B$1:$AG$1,0),FALSE)/1,0)-IFERROR(VLOOKUP($B284,'Slutlig allokering kvv'!$B$2:$AC$462,MATCH(L$3,'Slutlig allokering kvv'!$B$1:$AJ$1,0),FALSE)/1,0)</f>
        <v>0</v>
      </c>
      <c r="M284" s="40">
        <f>IFERROR(VLOOKUP($B284,Miljö!$B$1:$S$477,MATCH(M$2,Miljö!$B$1:$X$1,0),FALSE)/1,0)-IFERROR(VLOOKUP($B284,'Slutlig allokering kvv'!$B$2:$AC$462,MATCH(M$3,'Slutlig allokering kvv'!$B$1:$AJ$1,0),FALSE)/1,0)</f>
        <v>0</v>
      </c>
      <c r="N284">
        <f>IFERROR(VLOOKUP($B284,Kraftvärmeprod!$B$1:$AH$479,MATCH(N$2,Kraftvärmeprod!$B$1:$AG$1,0),FALSE)/1,0)-IFERROR(VLOOKUP($B284,'Slutlig allokering kvv'!$B$2:$AC$462,MATCH(N$3,'Slutlig allokering kvv'!$B$1:$AJ$1,0),FALSE)/1,0)</f>
        <v>0</v>
      </c>
      <c r="O284">
        <f>IFERROR(VLOOKUP($B284,Kraftvärmeprod!$B$1:$AH$479,MATCH(O$2,Kraftvärmeprod!$B$1:$AG$1,0),FALSE)/1,0)-IFERROR(VLOOKUP($B284,'Slutlig allokering kvv'!$B$2:$AC$462,MATCH(O$3,'Slutlig allokering kvv'!$B$1:$AJ$1,0),FALSE)/1,0)</f>
        <v>0</v>
      </c>
      <c r="P284">
        <f>IFERROR(VLOOKUP($B284,Kraftvärmeprod!$B$1:$AH$479,MATCH(P$2,Kraftvärmeprod!$B$1:$AG$1,0),FALSE)/1,0)-IFERROR(VLOOKUP($B284,'Slutlig allokering kvv'!$B$2:$AC$462,MATCH(P$3,'Slutlig allokering kvv'!$B$1:$AJ$1,0),FALSE)/1,0)</f>
        <v>0</v>
      </c>
      <c r="Q284">
        <f>IFERROR(VLOOKUP($B284,Kraftvärmeprod!$B$1:$AH$479,MATCH(Q$2,Kraftvärmeprod!$B$1:$AG$1,0),FALSE)/1,0)-IFERROR(VLOOKUP($B284,'Slutlig allokering kvv'!$B$2:$AC$462,MATCH(Q$3,'Slutlig allokering kvv'!$B$1:$AJ$1,0),FALSE)/1,0)</f>
        <v>0</v>
      </c>
      <c r="R284">
        <f>IFERROR(VLOOKUP($B284,Kraftvärmeprod!$B$1:$AH$479,MATCH(R$2,Kraftvärmeprod!$B$1:$AG$1,0),FALSE)/1,0)-IFERROR(VLOOKUP($B284,'Slutlig allokering kvv'!$B$2:$AC$462,MATCH(R$3,'Slutlig allokering kvv'!$B$1:$AJ$1,0),FALSE)/1,0)</f>
        <v>0</v>
      </c>
      <c r="S284">
        <f>IFERROR(VLOOKUP($B284,Kraftvärmeprod!$B$1:$AH$479,MATCH(S$2,Kraftvärmeprod!$B$1:$AG$1,0),FALSE)/1,0)-IFERROR(VLOOKUP($B284,'Slutlig allokering kvv'!$B$2:$AC$462,MATCH(S$3,'Slutlig allokering kvv'!$B$1:$AJ$1,0),FALSE)/1,0)</f>
        <v>0</v>
      </c>
      <c r="T284">
        <f>IFERROR(VLOOKUP($B284,Kraftvärmeprod!$B$1:$AH$479,MATCH(T$2,Kraftvärmeprod!$B$1:$AG$1,0),FALSE)/1,0)-IFERROR(VLOOKUP($B284,'Slutlig allokering kvv'!$B$2:$AC$462,MATCH(T$3,'Slutlig allokering kvv'!$B$1:$AJ$1,0),FALSE)/1,0)</f>
        <v>0</v>
      </c>
      <c r="U284">
        <f>IFERROR(VLOOKUP($B284,Kraftvärmeprod!$B$1:$AH$479,MATCH(U$2,Kraftvärmeprod!$B$1:$AG$1,0),FALSE)/1,0)-IFERROR(VLOOKUP($B284,'Slutlig allokering kvv'!$B$2:$AC$462,MATCH(U$3,'Slutlig allokering kvv'!$B$1:$AJ$1,0),FALSE)/1,0)</f>
        <v>0</v>
      </c>
      <c r="V284">
        <f>IFERROR(VLOOKUP($B284,Kraftvärmeprod!$B$1:$AH$479,MATCH(V$2,Kraftvärmeprod!$B$1:$AG$1,0),FALSE)/1,0)-IFERROR(VLOOKUP($B284,'Slutlig allokering kvv'!$B$2:$AC$462,MATCH(V$3,'Slutlig allokering kvv'!$B$1:$AJ$1,0),FALSE)/1,0)</f>
        <v>0</v>
      </c>
      <c r="W284">
        <f>IFERROR(VLOOKUP($B284,Kraftvärmeprod!$B$1:$AH$479,MATCH(W$2,Kraftvärmeprod!$B$1:$AG$1,0),FALSE)/1,0)-IFERROR(VLOOKUP($B284,'Slutlig allokering kvv'!$B$2:$AC$462,MATCH(W$3,'Slutlig allokering kvv'!$B$1:$AJ$1,0),FALSE)/1,0)</f>
        <v>0</v>
      </c>
      <c r="X284">
        <f>IFERROR(VLOOKUP($B284,Kraftvärmeprod!$B$1:$AH$479,MATCH(X$2,Kraftvärmeprod!$B$1:$AG$1,0),FALSE)/1,0)-IFERROR(VLOOKUP($B284,'Slutlig allokering kvv'!$B$2:$AC$462,MATCH(X$3,'Slutlig allokering kvv'!$B$1:$AJ$1,0),FALSE)/1,0)</f>
        <v>0</v>
      </c>
      <c r="Y284">
        <f>IFERROR(VLOOKUP($B284,Kraftvärmeprod!$B$1:$AH$479,MATCH(Y$2,Kraftvärmeprod!$B$1:$AG$1,0),FALSE)/1,0)-IFERROR(VLOOKUP($B284,'Slutlig allokering kvv'!$B$2:$AC$462,MATCH(Y$3,'Slutlig allokering kvv'!$B$1:$AJ$1,0),FALSE)/1,0)</f>
        <v>0</v>
      </c>
      <c r="Z284">
        <f>IFERROR(VLOOKUP($B284,Kraftvärmeprod!$B$1:$AH$479,MATCH(Z$2,Kraftvärmeprod!$B$1:$AG$1,0),FALSE)/1,0)-IFERROR(VLOOKUP($B284,'Slutlig allokering kvv'!$B$2:$AC$462,MATCH(Z$3,'Slutlig allokering kvv'!$B$1:$AJ$1,0),FALSE)/1,0)</f>
        <v>0</v>
      </c>
      <c r="AA284">
        <f>IFERROR(VLOOKUP($B284,Kraftvärmeprod!$B$1:$AH$479,MATCH(AA$2,Kraftvärmeprod!$B$1:$AG$1,0),FALSE)/1,0)-IFERROR(VLOOKUP($B284,'Slutlig allokering kvv'!$B$2:$AC$462,MATCH(AA$3,'Slutlig allokering kvv'!$B$1:$AJ$1,0),FALSE)/1,0)</f>
        <v>0</v>
      </c>
      <c r="AB284">
        <f>IFERROR(VLOOKUP($B284,Kraftvärmeprod!$B$1:$AH$479,MATCH(AB$2,Kraftvärmeprod!$B$1:$AG$1,0),FALSE)/1,0)-IFERROR(VLOOKUP($B284,'Slutlig allokering kvv'!$B$2:$AC$462,MATCH(AB$3,'Slutlig allokering kvv'!$B$1:$AJ$1,0),FALSE)/1,0)</f>
        <v>0</v>
      </c>
      <c r="AE284">
        <f t="shared" si="8"/>
        <v>0</v>
      </c>
      <c r="AG284">
        <f>IFERROR(VLOOKUP(B284,'Slutlig allokering kvv'!$B$2:$AJ$462,MATCH("Summa justerad allokerad tillförd energi (utan hjälpel och rökgaskondensering):",'Slutlig allokering kvv'!$B$1:$AK$1,0),FALSE)/1,"")</f>
        <v>0</v>
      </c>
      <c r="AI284" s="23" t="str">
        <f>IFERROR(1-VLOOKUP(B284,'Slutlig allokering kvv'!$B$2:$AJ$462,MATCH("Andel av bränsle i kvv som allokerats till värme, exklusive rökgaskondensering och hjälpel",'Slutlig allokering kvv'!$B$1:$AK$1,0),FALSE),"")</f>
        <v/>
      </c>
      <c r="AK284" s="23" t="str">
        <f t="shared" si="9"/>
        <v/>
      </c>
    </row>
    <row r="285" spans="1:37" x14ac:dyDescent="0.25">
      <c r="A285" s="2" t="s">
        <v>399</v>
      </c>
      <c r="B285" s="2" t="s">
        <v>402</v>
      </c>
      <c r="C285" s="2">
        <f>IFERROR(VLOOKUP($B285,Kraftvärmeprod!$B$1:$AH$479,MATCH(C$3,Kraftvärmeprod!$B$1:$AG$1,0),FALSE)/1,"")</f>
        <v>195.85</v>
      </c>
      <c r="D285" s="2">
        <f>IFERROR(VLOOKUP($B285,Kraftvärmeprod!$B$1:$AH$479,MATCH(D$3,Kraftvärmeprod!$B$1:$AG$1,0),FALSE)/1,"")</f>
        <v>54.98</v>
      </c>
      <c r="E285">
        <f>IFERROR(VLOOKUP($B285,Kraftvärmeprod!$B$1:$AH$479,MATCH(E$2,Kraftvärmeprod!$B$1:$AG$1,0),FALSE)/1,0)-IFERROR(VLOOKUP($B285,'Slutlig allokering kvv'!$B$2:$AC$462,MATCH(E$3,'Slutlig allokering kvv'!$B$1:$AJ$1,0),FALSE)/1,0)</f>
        <v>133.50000000000003</v>
      </c>
      <c r="F285">
        <f>IFERROR(VLOOKUP($B285,Kraftvärmeprod!$B$1:$AH$479,MATCH(F$2,Kraftvärmeprod!$B$1:$AG$1,0),FALSE)/1,0)-IFERROR(VLOOKUP($B285,'Slutlig allokering kvv'!$B$2:$AC$462,MATCH(F$3,'Slutlig allokering kvv'!$B$1:$AJ$1,0),FALSE)/1,0)</f>
        <v>0</v>
      </c>
      <c r="G285">
        <f>IFERROR(VLOOKUP($B285,Kraftvärmeprod!$B$1:$AH$479,MATCH(G$2,Kraftvärmeprod!$B$1:$AG$1,0),FALSE)/1,0)-IFERROR(VLOOKUP($B285,'Slutlig allokering kvv'!$B$2:$AC$462,MATCH(G$3,'Slutlig allokering kvv'!$B$1:$AJ$1,0),FALSE)/1,0)</f>
        <v>0</v>
      </c>
      <c r="H285">
        <f>IFERROR(VLOOKUP($B285,Kraftvärmeprod!$B$1:$AH$479,MATCH(H$2,Kraftvärmeprod!$B$1:$AG$1,0),FALSE)/1,0)-IFERROR(VLOOKUP($B285,'Slutlig allokering kvv'!$B$2:$AC$462,MATCH(H$3,'Slutlig allokering kvv'!$B$1:$AJ$1,0),FALSE)/1,0)</f>
        <v>0</v>
      </c>
      <c r="I285">
        <f>IFERROR(VLOOKUP($B285,Kraftvärmeprod!$B$1:$AH$479,MATCH(I$2,Kraftvärmeprod!$B$1:$AG$1,0),FALSE)/1,0)-IFERROR(VLOOKUP($B285,'Slutlig allokering kvv'!$B$2:$AC$462,MATCH(I$3,'Slutlig allokering kvv'!$B$1:$AJ$1,0),FALSE)/1,0)</f>
        <v>0.28000000000000003</v>
      </c>
      <c r="J285">
        <f>IFERROR(VLOOKUP($B285,Kraftvärmeprod!$B$1:$AH$479,MATCH(J$2,Kraftvärmeprod!$B$1:$AG$1,0),FALSE)/1,0)-IFERROR(VLOOKUP($B285,'Slutlig allokering kvv'!$B$2:$AC$462,MATCH(J$3,'Slutlig allokering kvv'!$B$1:$AJ$1,0),FALSE)/1,0)</f>
        <v>0</v>
      </c>
      <c r="K285">
        <f>IFERROR(VLOOKUP($B285,Kraftvärmeprod!$B$1:$AH$479,MATCH(K$2,Kraftvärmeprod!$B$1:$AG$1,0),FALSE)/1,0)-IFERROR(VLOOKUP($B285,'Slutlig allokering kvv'!$B$2:$AC$462,MATCH(K$3,'Slutlig allokering kvv'!$B$1:$AJ$1,0),FALSE)/1,0)</f>
        <v>3.0120000000000005</v>
      </c>
      <c r="L285">
        <f>IFERROR(VLOOKUP($B285,Kraftvärmeprod!$B$1:$AH$479,MATCH(L$2,Kraftvärmeprod!$B$1:$AG$1,0),FALSE)/1,0)-IFERROR(VLOOKUP($B285,'Slutlig allokering kvv'!$B$2:$AC$462,MATCH(L$3,'Slutlig allokering kvv'!$B$1:$AJ$1,0),FALSE)/1,0)</f>
        <v>0</v>
      </c>
      <c r="M285" s="40">
        <f>IFERROR(VLOOKUP($B285,Miljö!$B$1:$S$477,MATCH(M$2,Miljö!$B$1:$X$1,0),FALSE)/1,0)-IFERROR(VLOOKUP($B285,'Slutlig allokering kvv'!$B$2:$AC$462,MATCH(M$3,'Slutlig allokering kvv'!$B$1:$AJ$1,0),FALSE)/1,0)</f>
        <v>6.6324299999999994</v>
      </c>
      <c r="N285">
        <f>IFERROR(VLOOKUP($B285,Kraftvärmeprod!$B$1:$AH$479,MATCH(N$2,Kraftvärmeprod!$B$1:$AG$1,0),FALSE)/1,0)-IFERROR(VLOOKUP($B285,'Slutlig allokering kvv'!$B$2:$AC$462,MATCH(N$3,'Slutlig allokering kvv'!$B$1:$AJ$1,0),FALSE)/1,0)</f>
        <v>0</v>
      </c>
      <c r="O285">
        <f>IFERROR(VLOOKUP($B285,Kraftvärmeprod!$B$1:$AH$479,MATCH(O$2,Kraftvärmeprod!$B$1:$AG$1,0),FALSE)/1,0)-IFERROR(VLOOKUP($B285,'Slutlig allokering kvv'!$B$2:$AC$462,MATCH(O$3,'Slutlig allokering kvv'!$B$1:$AJ$1,0),FALSE)/1,0)</f>
        <v>0</v>
      </c>
      <c r="P285">
        <f>IFERROR(VLOOKUP($B285,Kraftvärmeprod!$B$1:$AH$479,MATCH(P$2,Kraftvärmeprod!$B$1:$AG$1,0),FALSE)/1,0)-IFERROR(VLOOKUP($B285,'Slutlig allokering kvv'!$B$2:$AC$462,MATCH(P$3,'Slutlig allokering kvv'!$B$1:$AJ$1,0),FALSE)/1,0)</f>
        <v>0</v>
      </c>
      <c r="Q285">
        <f>IFERROR(VLOOKUP($B285,Kraftvärmeprod!$B$1:$AH$479,MATCH(Q$2,Kraftvärmeprod!$B$1:$AG$1,0),FALSE)/1,0)-IFERROR(VLOOKUP($B285,'Slutlig allokering kvv'!$B$2:$AC$462,MATCH(Q$3,'Slutlig allokering kvv'!$B$1:$AJ$1,0),FALSE)/1,0)</f>
        <v>0</v>
      </c>
      <c r="R285">
        <f>IFERROR(VLOOKUP($B285,Kraftvärmeprod!$B$1:$AH$479,MATCH(R$2,Kraftvärmeprod!$B$1:$AG$1,0),FALSE)/1,0)-IFERROR(VLOOKUP($B285,'Slutlig allokering kvv'!$B$2:$AC$462,MATCH(R$3,'Slutlig allokering kvv'!$B$1:$AJ$1,0),FALSE)/1,0)</f>
        <v>0</v>
      </c>
      <c r="S285">
        <f>IFERROR(VLOOKUP($B285,Kraftvärmeprod!$B$1:$AH$479,MATCH(S$2,Kraftvärmeprod!$B$1:$AG$1,0),FALSE)/1,0)-IFERROR(VLOOKUP($B285,'Slutlig allokering kvv'!$B$2:$AC$462,MATCH(S$3,'Slutlig allokering kvv'!$B$1:$AJ$1,0),FALSE)/1,0)</f>
        <v>0</v>
      </c>
      <c r="T285">
        <f>IFERROR(VLOOKUP($B285,Kraftvärmeprod!$B$1:$AH$479,MATCH(T$2,Kraftvärmeprod!$B$1:$AG$1,0),FALSE)/1,0)-IFERROR(VLOOKUP($B285,'Slutlig allokering kvv'!$B$2:$AC$462,MATCH(T$3,'Slutlig allokering kvv'!$B$1:$AJ$1,0),FALSE)/1,0)</f>
        <v>0</v>
      </c>
      <c r="U285">
        <f>IFERROR(VLOOKUP($B285,Kraftvärmeprod!$B$1:$AH$479,MATCH(U$2,Kraftvärmeprod!$B$1:$AG$1,0),FALSE)/1,0)-IFERROR(VLOOKUP($B285,'Slutlig allokering kvv'!$B$2:$AC$462,MATCH(U$3,'Slutlig allokering kvv'!$B$1:$AJ$1,0),FALSE)/1,0)</f>
        <v>0</v>
      </c>
      <c r="V285">
        <f>IFERROR(VLOOKUP($B285,Kraftvärmeprod!$B$1:$AH$479,MATCH(V$2,Kraftvärmeprod!$B$1:$AG$1,0),FALSE)/1,0)-IFERROR(VLOOKUP($B285,'Slutlig allokering kvv'!$B$2:$AC$462,MATCH(V$3,'Slutlig allokering kvv'!$B$1:$AJ$1,0),FALSE)/1,0)</f>
        <v>0</v>
      </c>
      <c r="W285">
        <f>IFERROR(VLOOKUP($B285,Kraftvärmeprod!$B$1:$AH$479,MATCH(W$2,Kraftvärmeprod!$B$1:$AG$1,0),FALSE)/1,0)-IFERROR(VLOOKUP($B285,'Slutlig allokering kvv'!$B$2:$AC$462,MATCH(W$3,'Slutlig allokering kvv'!$B$1:$AJ$1,0),FALSE)/1,0)</f>
        <v>0</v>
      </c>
      <c r="X285">
        <f>IFERROR(VLOOKUP($B285,Kraftvärmeprod!$B$1:$AH$479,MATCH(X$2,Kraftvärmeprod!$B$1:$AG$1,0),FALSE)/1,0)-IFERROR(VLOOKUP($B285,'Slutlig allokering kvv'!$B$2:$AC$462,MATCH(X$3,'Slutlig allokering kvv'!$B$1:$AJ$1,0),FALSE)/1,0)</f>
        <v>0</v>
      </c>
      <c r="Y285">
        <f>IFERROR(VLOOKUP($B285,Kraftvärmeprod!$B$1:$AH$479,MATCH(Y$2,Kraftvärmeprod!$B$1:$AG$1,0),FALSE)/1,0)-IFERROR(VLOOKUP($B285,'Slutlig allokering kvv'!$B$2:$AC$462,MATCH(Y$3,'Slutlig allokering kvv'!$B$1:$AJ$1,0),FALSE)/1,0)</f>
        <v>0</v>
      </c>
      <c r="Z285">
        <f>IFERROR(VLOOKUP($B285,Kraftvärmeprod!$B$1:$AH$479,MATCH(Z$2,Kraftvärmeprod!$B$1:$AG$1,0),FALSE)/1,0)-IFERROR(VLOOKUP($B285,'Slutlig allokering kvv'!$B$2:$AC$462,MATCH(Z$3,'Slutlig allokering kvv'!$B$1:$AJ$1,0),FALSE)/1,0)</f>
        <v>0</v>
      </c>
      <c r="AA285">
        <f>IFERROR(VLOOKUP($B285,Kraftvärmeprod!$B$1:$AH$479,MATCH(AA$2,Kraftvärmeprod!$B$1:$AG$1,0),FALSE)/1,0)-IFERROR(VLOOKUP($B285,'Slutlig allokering kvv'!$B$2:$AC$462,MATCH(AA$3,'Slutlig allokering kvv'!$B$1:$AJ$1,0),FALSE)/1,0)</f>
        <v>0</v>
      </c>
      <c r="AB285">
        <f>IFERROR(VLOOKUP($B285,Kraftvärmeprod!$B$1:$AH$479,MATCH(AB$2,Kraftvärmeprod!$B$1:$AG$1,0),FALSE)/1,0)-IFERROR(VLOOKUP($B285,'Slutlig allokering kvv'!$B$2:$AC$462,MATCH(AB$3,'Slutlig allokering kvv'!$B$1:$AJ$1,0),FALSE)/1,0)</f>
        <v>3.6799999999999997</v>
      </c>
      <c r="AE285">
        <f t="shared" si="8"/>
        <v>140.47200000000004</v>
      </c>
      <c r="AG285">
        <f>IFERROR(VLOOKUP(B285,'Slutlig allokering kvv'!$B$2:$AJ$462,MATCH("Summa justerad allokerad tillförd energi (utan hjälpel och rökgaskondensering):",'Slutlig allokering kvv'!$B$1:$AK$1,0),FALSE)/1,"")</f>
        <v>159.59999999999997</v>
      </c>
      <c r="AI285" s="23">
        <f>IFERROR(1-VLOOKUP(B285,'Slutlig allokering kvv'!$B$2:$AJ$462,MATCH("Andel av bränsle i kvv som allokerats till värme, exklusive rökgaskondensering och hjälpel",'Slutlig allokering kvv'!$B$1:$AK$1,0),FALSE),"")</f>
        <v>0.46812764936415274</v>
      </c>
      <c r="AK285" s="23">
        <f t="shared" si="9"/>
        <v>0.46812764936415274</v>
      </c>
    </row>
    <row r="286" spans="1:37" x14ac:dyDescent="0.25">
      <c r="A286" s="2" t="s">
        <v>399</v>
      </c>
      <c r="B286" s="2" t="s">
        <v>403</v>
      </c>
      <c r="C286" s="2" t="str">
        <f>IFERROR(VLOOKUP($B286,Kraftvärmeprod!$B$1:$AH$479,MATCH(C$3,Kraftvärmeprod!$B$1:$AG$1,0),FALSE)/1,"")</f>
        <v/>
      </c>
      <c r="D286" s="2" t="str">
        <f>IFERROR(VLOOKUP($B286,Kraftvärmeprod!$B$1:$AH$479,MATCH(D$3,Kraftvärmeprod!$B$1:$AG$1,0),FALSE)/1,"")</f>
        <v/>
      </c>
      <c r="E286">
        <f>IFERROR(VLOOKUP($B286,Kraftvärmeprod!$B$1:$AH$479,MATCH(E$2,Kraftvärmeprod!$B$1:$AG$1,0),FALSE)/1,0)-IFERROR(VLOOKUP($B286,'Slutlig allokering kvv'!$B$2:$AC$462,MATCH(E$3,'Slutlig allokering kvv'!$B$1:$AJ$1,0),FALSE)/1,0)</f>
        <v>0</v>
      </c>
      <c r="F286">
        <f>IFERROR(VLOOKUP($B286,Kraftvärmeprod!$B$1:$AH$479,MATCH(F$2,Kraftvärmeprod!$B$1:$AG$1,0),FALSE)/1,0)-IFERROR(VLOOKUP($B286,'Slutlig allokering kvv'!$B$2:$AC$462,MATCH(F$3,'Slutlig allokering kvv'!$B$1:$AJ$1,0),FALSE)/1,0)</f>
        <v>0</v>
      </c>
      <c r="G286">
        <f>IFERROR(VLOOKUP($B286,Kraftvärmeprod!$B$1:$AH$479,MATCH(G$2,Kraftvärmeprod!$B$1:$AG$1,0),FALSE)/1,0)-IFERROR(VLOOKUP($B286,'Slutlig allokering kvv'!$B$2:$AC$462,MATCH(G$3,'Slutlig allokering kvv'!$B$1:$AJ$1,0),FALSE)/1,0)</f>
        <v>0</v>
      </c>
      <c r="H286">
        <f>IFERROR(VLOOKUP($B286,Kraftvärmeprod!$B$1:$AH$479,MATCH(H$2,Kraftvärmeprod!$B$1:$AG$1,0),FALSE)/1,0)-IFERROR(VLOOKUP($B286,'Slutlig allokering kvv'!$B$2:$AC$462,MATCH(H$3,'Slutlig allokering kvv'!$B$1:$AJ$1,0),FALSE)/1,0)</f>
        <v>0</v>
      </c>
      <c r="I286">
        <f>IFERROR(VLOOKUP($B286,Kraftvärmeprod!$B$1:$AH$479,MATCH(I$2,Kraftvärmeprod!$B$1:$AG$1,0),FALSE)/1,0)-IFERROR(VLOOKUP($B286,'Slutlig allokering kvv'!$B$2:$AC$462,MATCH(I$3,'Slutlig allokering kvv'!$B$1:$AJ$1,0),FALSE)/1,0)</f>
        <v>0</v>
      </c>
      <c r="J286">
        <f>IFERROR(VLOOKUP($B286,Kraftvärmeprod!$B$1:$AH$479,MATCH(J$2,Kraftvärmeprod!$B$1:$AG$1,0),FALSE)/1,0)-IFERROR(VLOOKUP($B286,'Slutlig allokering kvv'!$B$2:$AC$462,MATCH(J$3,'Slutlig allokering kvv'!$B$1:$AJ$1,0),FALSE)/1,0)</f>
        <v>0</v>
      </c>
      <c r="K286">
        <f>IFERROR(VLOOKUP($B286,Kraftvärmeprod!$B$1:$AH$479,MATCH(K$2,Kraftvärmeprod!$B$1:$AG$1,0),FALSE)/1,0)-IFERROR(VLOOKUP($B286,'Slutlig allokering kvv'!$B$2:$AC$462,MATCH(K$3,'Slutlig allokering kvv'!$B$1:$AJ$1,0),FALSE)/1,0)</f>
        <v>0</v>
      </c>
      <c r="L286">
        <f>IFERROR(VLOOKUP($B286,Kraftvärmeprod!$B$1:$AH$479,MATCH(L$2,Kraftvärmeprod!$B$1:$AG$1,0),FALSE)/1,0)-IFERROR(VLOOKUP($B286,'Slutlig allokering kvv'!$B$2:$AC$462,MATCH(L$3,'Slutlig allokering kvv'!$B$1:$AJ$1,0),FALSE)/1,0)</f>
        <v>0</v>
      </c>
      <c r="M286" s="40">
        <f>IFERROR(VLOOKUP($B286,Miljö!$B$1:$S$477,MATCH(M$2,Miljö!$B$1:$X$1,0),FALSE)/1,0)-IFERROR(VLOOKUP($B286,'Slutlig allokering kvv'!$B$2:$AC$462,MATCH(M$3,'Slutlig allokering kvv'!$B$1:$AJ$1,0),FALSE)/1,0)</f>
        <v>0</v>
      </c>
      <c r="N286">
        <f>IFERROR(VLOOKUP($B286,Kraftvärmeprod!$B$1:$AH$479,MATCH(N$2,Kraftvärmeprod!$B$1:$AG$1,0),FALSE)/1,0)-IFERROR(VLOOKUP($B286,'Slutlig allokering kvv'!$B$2:$AC$462,MATCH(N$3,'Slutlig allokering kvv'!$B$1:$AJ$1,0),FALSE)/1,0)</f>
        <v>0</v>
      </c>
      <c r="O286">
        <f>IFERROR(VLOOKUP($B286,Kraftvärmeprod!$B$1:$AH$479,MATCH(O$2,Kraftvärmeprod!$B$1:$AG$1,0),FALSE)/1,0)-IFERROR(VLOOKUP($B286,'Slutlig allokering kvv'!$B$2:$AC$462,MATCH(O$3,'Slutlig allokering kvv'!$B$1:$AJ$1,0),FALSE)/1,0)</f>
        <v>0</v>
      </c>
      <c r="P286">
        <f>IFERROR(VLOOKUP($B286,Kraftvärmeprod!$B$1:$AH$479,MATCH(P$2,Kraftvärmeprod!$B$1:$AG$1,0),FALSE)/1,0)-IFERROR(VLOOKUP($B286,'Slutlig allokering kvv'!$B$2:$AC$462,MATCH(P$3,'Slutlig allokering kvv'!$B$1:$AJ$1,0),FALSE)/1,0)</f>
        <v>0</v>
      </c>
      <c r="Q286">
        <f>IFERROR(VLOOKUP($B286,Kraftvärmeprod!$B$1:$AH$479,MATCH(Q$2,Kraftvärmeprod!$B$1:$AG$1,0),FALSE)/1,0)-IFERROR(VLOOKUP($B286,'Slutlig allokering kvv'!$B$2:$AC$462,MATCH(Q$3,'Slutlig allokering kvv'!$B$1:$AJ$1,0),FALSE)/1,0)</f>
        <v>0</v>
      </c>
      <c r="R286">
        <f>IFERROR(VLOOKUP($B286,Kraftvärmeprod!$B$1:$AH$479,MATCH(R$2,Kraftvärmeprod!$B$1:$AG$1,0),FALSE)/1,0)-IFERROR(VLOOKUP($B286,'Slutlig allokering kvv'!$B$2:$AC$462,MATCH(R$3,'Slutlig allokering kvv'!$B$1:$AJ$1,0),FALSE)/1,0)</f>
        <v>0</v>
      </c>
      <c r="S286">
        <f>IFERROR(VLOOKUP($B286,Kraftvärmeprod!$B$1:$AH$479,MATCH(S$2,Kraftvärmeprod!$B$1:$AG$1,0),FALSE)/1,0)-IFERROR(VLOOKUP($B286,'Slutlig allokering kvv'!$B$2:$AC$462,MATCH(S$3,'Slutlig allokering kvv'!$B$1:$AJ$1,0),FALSE)/1,0)</f>
        <v>0</v>
      </c>
      <c r="T286">
        <f>IFERROR(VLOOKUP($B286,Kraftvärmeprod!$B$1:$AH$479,MATCH(T$2,Kraftvärmeprod!$B$1:$AG$1,0),FALSE)/1,0)-IFERROR(VLOOKUP($B286,'Slutlig allokering kvv'!$B$2:$AC$462,MATCH(T$3,'Slutlig allokering kvv'!$B$1:$AJ$1,0),FALSE)/1,0)</f>
        <v>0</v>
      </c>
      <c r="U286">
        <f>IFERROR(VLOOKUP($B286,Kraftvärmeprod!$B$1:$AH$479,MATCH(U$2,Kraftvärmeprod!$B$1:$AG$1,0),FALSE)/1,0)-IFERROR(VLOOKUP($B286,'Slutlig allokering kvv'!$B$2:$AC$462,MATCH(U$3,'Slutlig allokering kvv'!$B$1:$AJ$1,0),FALSE)/1,0)</f>
        <v>0</v>
      </c>
      <c r="V286">
        <f>IFERROR(VLOOKUP($B286,Kraftvärmeprod!$B$1:$AH$479,MATCH(V$2,Kraftvärmeprod!$B$1:$AG$1,0),FALSE)/1,0)-IFERROR(VLOOKUP($B286,'Slutlig allokering kvv'!$B$2:$AC$462,MATCH(V$3,'Slutlig allokering kvv'!$B$1:$AJ$1,0),FALSE)/1,0)</f>
        <v>0</v>
      </c>
      <c r="W286">
        <f>IFERROR(VLOOKUP($B286,Kraftvärmeprod!$B$1:$AH$479,MATCH(W$2,Kraftvärmeprod!$B$1:$AG$1,0),FALSE)/1,0)-IFERROR(VLOOKUP($B286,'Slutlig allokering kvv'!$B$2:$AC$462,MATCH(W$3,'Slutlig allokering kvv'!$B$1:$AJ$1,0),FALSE)/1,0)</f>
        <v>0</v>
      </c>
      <c r="X286">
        <f>IFERROR(VLOOKUP($B286,Kraftvärmeprod!$B$1:$AH$479,MATCH(X$2,Kraftvärmeprod!$B$1:$AG$1,0),FALSE)/1,0)-IFERROR(VLOOKUP($B286,'Slutlig allokering kvv'!$B$2:$AC$462,MATCH(X$3,'Slutlig allokering kvv'!$B$1:$AJ$1,0),FALSE)/1,0)</f>
        <v>0</v>
      </c>
      <c r="Y286">
        <f>IFERROR(VLOOKUP($B286,Kraftvärmeprod!$B$1:$AH$479,MATCH(Y$2,Kraftvärmeprod!$B$1:$AG$1,0),FALSE)/1,0)-IFERROR(VLOOKUP($B286,'Slutlig allokering kvv'!$B$2:$AC$462,MATCH(Y$3,'Slutlig allokering kvv'!$B$1:$AJ$1,0),FALSE)/1,0)</f>
        <v>0</v>
      </c>
      <c r="Z286">
        <f>IFERROR(VLOOKUP($B286,Kraftvärmeprod!$B$1:$AH$479,MATCH(Z$2,Kraftvärmeprod!$B$1:$AG$1,0),FALSE)/1,0)-IFERROR(VLOOKUP($B286,'Slutlig allokering kvv'!$B$2:$AC$462,MATCH(Z$3,'Slutlig allokering kvv'!$B$1:$AJ$1,0),FALSE)/1,0)</f>
        <v>0</v>
      </c>
      <c r="AA286">
        <f>IFERROR(VLOOKUP($B286,Kraftvärmeprod!$B$1:$AH$479,MATCH(AA$2,Kraftvärmeprod!$B$1:$AG$1,0),FALSE)/1,0)-IFERROR(VLOOKUP($B286,'Slutlig allokering kvv'!$B$2:$AC$462,MATCH(AA$3,'Slutlig allokering kvv'!$B$1:$AJ$1,0),FALSE)/1,0)</f>
        <v>0</v>
      </c>
      <c r="AB286">
        <f>IFERROR(VLOOKUP($B286,Kraftvärmeprod!$B$1:$AH$479,MATCH(AB$2,Kraftvärmeprod!$B$1:$AG$1,0),FALSE)/1,0)-IFERROR(VLOOKUP($B286,'Slutlig allokering kvv'!$B$2:$AC$462,MATCH(AB$3,'Slutlig allokering kvv'!$B$1:$AJ$1,0),FALSE)/1,0)</f>
        <v>0</v>
      </c>
      <c r="AE286">
        <f t="shared" si="8"/>
        <v>0</v>
      </c>
      <c r="AG286">
        <f>IFERROR(VLOOKUP(B286,'Slutlig allokering kvv'!$B$2:$AJ$462,MATCH("Summa justerad allokerad tillförd energi (utan hjälpel och rökgaskondensering):",'Slutlig allokering kvv'!$B$1:$AK$1,0),FALSE)/1,"")</f>
        <v>0</v>
      </c>
      <c r="AI286" s="23" t="str">
        <f>IFERROR(1-VLOOKUP(B286,'Slutlig allokering kvv'!$B$2:$AJ$462,MATCH("Andel av bränsle i kvv som allokerats till värme, exklusive rökgaskondensering och hjälpel",'Slutlig allokering kvv'!$B$1:$AK$1,0),FALSE),"")</f>
        <v/>
      </c>
      <c r="AK286" s="23" t="str">
        <f t="shared" si="9"/>
        <v/>
      </c>
    </row>
    <row r="287" spans="1:37" x14ac:dyDescent="0.25">
      <c r="A287" s="2" t="s">
        <v>399</v>
      </c>
      <c r="B287" s="2" t="s">
        <v>404</v>
      </c>
      <c r="C287" s="2" t="str">
        <f>IFERROR(VLOOKUP($B287,Kraftvärmeprod!$B$1:$AH$479,MATCH(C$3,Kraftvärmeprod!$B$1:$AG$1,0),FALSE)/1,"")</f>
        <v/>
      </c>
      <c r="D287" s="2" t="str">
        <f>IFERROR(VLOOKUP($B287,Kraftvärmeprod!$B$1:$AH$479,MATCH(D$3,Kraftvärmeprod!$B$1:$AG$1,0),FALSE)/1,"")</f>
        <v/>
      </c>
      <c r="E287">
        <f>IFERROR(VLOOKUP($B287,Kraftvärmeprod!$B$1:$AH$479,MATCH(E$2,Kraftvärmeprod!$B$1:$AG$1,0),FALSE)/1,0)-IFERROR(VLOOKUP($B287,'Slutlig allokering kvv'!$B$2:$AC$462,MATCH(E$3,'Slutlig allokering kvv'!$B$1:$AJ$1,0),FALSE)/1,0)</f>
        <v>0</v>
      </c>
      <c r="F287">
        <f>IFERROR(VLOOKUP($B287,Kraftvärmeprod!$B$1:$AH$479,MATCH(F$2,Kraftvärmeprod!$B$1:$AG$1,0),FALSE)/1,0)-IFERROR(VLOOKUP($B287,'Slutlig allokering kvv'!$B$2:$AC$462,MATCH(F$3,'Slutlig allokering kvv'!$B$1:$AJ$1,0),FALSE)/1,0)</f>
        <v>0</v>
      </c>
      <c r="G287">
        <f>IFERROR(VLOOKUP($B287,Kraftvärmeprod!$B$1:$AH$479,MATCH(G$2,Kraftvärmeprod!$B$1:$AG$1,0),FALSE)/1,0)-IFERROR(VLOOKUP($B287,'Slutlig allokering kvv'!$B$2:$AC$462,MATCH(G$3,'Slutlig allokering kvv'!$B$1:$AJ$1,0),FALSE)/1,0)</f>
        <v>0</v>
      </c>
      <c r="H287">
        <f>IFERROR(VLOOKUP($B287,Kraftvärmeprod!$B$1:$AH$479,MATCH(H$2,Kraftvärmeprod!$B$1:$AG$1,0),FALSE)/1,0)-IFERROR(VLOOKUP($B287,'Slutlig allokering kvv'!$B$2:$AC$462,MATCH(H$3,'Slutlig allokering kvv'!$B$1:$AJ$1,0),FALSE)/1,0)</f>
        <v>0</v>
      </c>
      <c r="I287">
        <f>IFERROR(VLOOKUP($B287,Kraftvärmeprod!$B$1:$AH$479,MATCH(I$2,Kraftvärmeprod!$B$1:$AG$1,0),FALSE)/1,0)-IFERROR(VLOOKUP($B287,'Slutlig allokering kvv'!$B$2:$AC$462,MATCH(I$3,'Slutlig allokering kvv'!$B$1:$AJ$1,0),FALSE)/1,0)</f>
        <v>0</v>
      </c>
      <c r="J287">
        <f>IFERROR(VLOOKUP($B287,Kraftvärmeprod!$B$1:$AH$479,MATCH(J$2,Kraftvärmeprod!$B$1:$AG$1,0),FALSE)/1,0)-IFERROR(VLOOKUP($B287,'Slutlig allokering kvv'!$B$2:$AC$462,MATCH(J$3,'Slutlig allokering kvv'!$B$1:$AJ$1,0),FALSE)/1,0)</f>
        <v>0</v>
      </c>
      <c r="K287">
        <f>IFERROR(VLOOKUP($B287,Kraftvärmeprod!$B$1:$AH$479,MATCH(K$2,Kraftvärmeprod!$B$1:$AG$1,0),FALSE)/1,0)-IFERROR(VLOOKUP($B287,'Slutlig allokering kvv'!$B$2:$AC$462,MATCH(K$3,'Slutlig allokering kvv'!$B$1:$AJ$1,0),FALSE)/1,0)</f>
        <v>0</v>
      </c>
      <c r="L287">
        <f>IFERROR(VLOOKUP($B287,Kraftvärmeprod!$B$1:$AH$479,MATCH(L$2,Kraftvärmeprod!$B$1:$AG$1,0),FALSE)/1,0)-IFERROR(VLOOKUP($B287,'Slutlig allokering kvv'!$B$2:$AC$462,MATCH(L$3,'Slutlig allokering kvv'!$B$1:$AJ$1,0),FALSE)/1,0)</f>
        <v>0</v>
      </c>
      <c r="M287" s="40">
        <f>IFERROR(VLOOKUP($B287,Miljö!$B$1:$S$477,MATCH(M$2,Miljö!$B$1:$X$1,0),FALSE)/1,0)-IFERROR(VLOOKUP($B287,'Slutlig allokering kvv'!$B$2:$AC$462,MATCH(M$3,'Slutlig allokering kvv'!$B$1:$AJ$1,0),FALSE)/1,0)</f>
        <v>0</v>
      </c>
      <c r="N287">
        <f>IFERROR(VLOOKUP($B287,Kraftvärmeprod!$B$1:$AH$479,MATCH(N$2,Kraftvärmeprod!$B$1:$AG$1,0),FALSE)/1,0)-IFERROR(VLOOKUP($B287,'Slutlig allokering kvv'!$B$2:$AC$462,MATCH(N$3,'Slutlig allokering kvv'!$B$1:$AJ$1,0),FALSE)/1,0)</f>
        <v>0</v>
      </c>
      <c r="O287">
        <f>IFERROR(VLOOKUP($B287,Kraftvärmeprod!$B$1:$AH$479,MATCH(O$2,Kraftvärmeprod!$B$1:$AG$1,0),FALSE)/1,0)-IFERROR(VLOOKUP($B287,'Slutlig allokering kvv'!$B$2:$AC$462,MATCH(O$3,'Slutlig allokering kvv'!$B$1:$AJ$1,0),FALSE)/1,0)</f>
        <v>0</v>
      </c>
      <c r="P287">
        <f>IFERROR(VLOOKUP($B287,Kraftvärmeprod!$B$1:$AH$479,MATCH(P$2,Kraftvärmeprod!$B$1:$AG$1,0),FALSE)/1,0)-IFERROR(VLOOKUP($B287,'Slutlig allokering kvv'!$B$2:$AC$462,MATCH(P$3,'Slutlig allokering kvv'!$B$1:$AJ$1,0),FALSE)/1,0)</f>
        <v>0</v>
      </c>
      <c r="Q287">
        <f>IFERROR(VLOOKUP($B287,Kraftvärmeprod!$B$1:$AH$479,MATCH(Q$2,Kraftvärmeprod!$B$1:$AG$1,0),FALSE)/1,0)-IFERROR(VLOOKUP($B287,'Slutlig allokering kvv'!$B$2:$AC$462,MATCH(Q$3,'Slutlig allokering kvv'!$B$1:$AJ$1,0),FALSE)/1,0)</f>
        <v>0</v>
      </c>
      <c r="R287">
        <f>IFERROR(VLOOKUP($B287,Kraftvärmeprod!$B$1:$AH$479,MATCH(R$2,Kraftvärmeprod!$B$1:$AG$1,0),FALSE)/1,0)-IFERROR(VLOOKUP($B287,'Slutlig allokering kvv'!$B$2:$AC$462,MATCH(R$3,'Slutlig allokering kvv'!$B$1:$AJ$1,0),FALSE)/1,0)</f>
        <v>0</v>
      </c>
      <c r="S287">
        <f>IFERROR(VLOOKUP($B287,Kraftvärmeprod!$B$1:$AH$479,MATCH(S$2,Kraftvärmeprod!$B$1:$AG$1,0),FALSE)/1,0)-IFERROR(VLOOKUP($B287,'Slutlig allokering kvv'!$B$2:$AC$462,MATCH(S$3,'Slutlig allokering kvv'!$B$1:$AJ$1,0),FALSE)/1,0)</f>
        <v>0</v>
      </c>
      <c r="T287">
        <f>IFERROR(VLOOKUP($B287,Kraftvärmeprod!$B$1:$AH$479,MATCH(T$2,Kraftvärmeprod!$B$1:$AG$1,0),FALSE)/1,0)-IFERROR(VLOOKUP($B287,'Slutlig allokering kvv'!$B$2:$AC$462,MATCH(T$3,'Slutlig allokering kvv'!$B$1:$AJ$1,0),FALSE)/1,0)</f>
        <v>0</v>
      </c>
      <c r="U287">
        <f>IFERROR(VLOOKUP($B287,Kraftvärmeprod!$B$1:$AH$479,MATCH(U$2,Kraftvärmeprod!$B$1:$AG$1,0),FALSE)/1,0)-IFERROR(VLOOKUP($B287,'Slutlig allokering kvv'!$B$2:$AC$462,MATCH(U$3,'Slutlig allokering kvv'!$B$1:$AJ$1,0),FALSE)/1,0)</f>
        <v>0</v>
      </c>
      <c r="V287">
        <f>IFERROR(VLOOKUP($B287,Kraftvärmeprod!$B$1:$AH$479,MATCH(V$2,Kraftvärmeprod!$B$1:$AG$1,0),FALSE)/1,0)-IFERROR(VLOOKUP($B287,'Slutlig allokering kvv'!$B$2:$AC$462,MATCH(V$3,'Slutlig allokering kvv'!$B$1:$AJ$1,0),FALSE)/1,0)</f>
        <v>0</v>
      </c>
      <c r="W287">
        <f>IFERROR(VLOOKUP($B287,Kraftvärmeprod!$B$1:$AH$479,MATCH(W$2,Kraftvärmeprod!$B$1:$AG$1,0),FALSE)/1,0)-IFERROR(VLOOKUP($B287,'Slutlig allokering kvv'!$B$2:$AC$462,MATCH(W$3,'Slutlig allokering kvv'!$B$1:$AJ$1,0),FALSE)/1,0)</f>
        <v>0</v>
      </c>
      <c r="X287">
        <f>IFERROR(VLOOKUP($B287,Kraftvärmeprod!$B$1:$AH$479,MATCH(X$2,Kraftvärmeprod!$B$1:$AG$1,0),FALSE)/1,0)-IFERROR(VLOOKUP($B287,'Slutlig allokering kvv'!$B$2:$AC$462,MATCH(X$3,'Slutlig allokering kvv'!$B$1:$AJ$1,0),FALSE)/1,0)</f>
        <v>0</v>
      </c>
      <c r="Y287">
        <f>IFERROR(VLOOKUP($B287,Kraftvärmeprod!$B$1:$AH$479,MATCH(Y$2,Kraftvärmeprod!$B$1:$AG$1,0),FALSE)/1,0)-IFERROR(VLOOKUP($B287,'Slutlig allokering kvv'!$B$2:$AC$462,MATCH(Y$3,'Slutlig allokering kvv'!$B$1:$AJ$1,0),FALSE)/1,0)</f>
        <v>0</v>
      </c>
      <c r="Z287">
        <f>IFERROR(VLOOKUP($B287,Kraftvärmeprod!$B$1:$AH$479,MATCH(Z$2,Kraftvärmeprod!$B$1:$AG$1,0),FALSE)/1,0)-IFERROR(VLOOKUP($B287,'Slutlig allokering kvv'!$B$2:$AC$462,MATCH(Z$3,'Slutlig allokering kvv'!$B$1:$AJ$1,0),FALSE)/1,0)</f>
        <v>0</v>
      </c>
      <c r="AA287">
        <f>IFERROR(VLOOKUP($B287,Kraftvärmeprod!$B$1:$AH$479,MATCH(AA$2,Kraftvärmeprod!$B$1:$AG$1,0),FALSE)/1,0)-IFERROR(VLOOKUP($B287,'Slutlig allokering kvv'!$B$2:$AC$462,MATCH(AA$3,'Slutlig allokering kvv'!$B$1:$AJ$1,0),FALSE)/1,0)</f>
        <v>0</v>
      </c>
      <c r="AB287">
        <f>IFERROR(VLOOKUP($B287,Kraftvärmeprod!$B$1:$AH$479,MATCH(AB$2,Kraftvärmeprod!$B$1:$AG$1,0),FALSE)/1,0)-IFERROR(VLOOKUP($B287,'Slutlig allokering kvv'!$B$2:$AC$462,MATCH(AB$3,'Slutlig allokering kvv'!$B$1:$AJ$1,0),FALSE)/1,0)</f>
        <v>0</v>
      </c>
      <c r="AE287">
        <f t="shared" si="8"/>
        <v>0</v>
      </c>
      <c r="AG287">
        <f>IFERROR(VLOOKUP(B287,'Slutlig allokering kvv'!$B$2:$AJ$462,MATCH("Summa justerad allokerad tillförd energi (utan hjälpel och rökgaskondensering):",'Slutlig allokering kvv'!$B$1:$AK$1,0),FALSE)/1,"")</f>
        <v>0</v>
      </c>
      <c r="AI287" s="23" t="str">
        <f>IFERROR(1-VLOOKUP(B287,'Slutlig allokering kvv'!$B$2:$AJ$462,MATCH("Andel av bränsle i kvv som allokerats till värme, exklusive rökgaskondensering och hjälpel",'Slutlig allokering kvv'!$B$1:$AK$1,0),FALSE),"")</f>
        <v/>
      </c>
      <c r="AK287" s="23" t="str">
        <f t="shared" si="9"/>
        <v/>
      </c>
    </row>
    <row r="288" spans="1:37" x14ac:dyDescent="0.25">
      <c r="A288" s="2" t="s">
        <v>405</v>
      </c>
      <c r="B288" s="2" t="s">
        <v>406</v>
      </c>
      <c r="C288" s="2" t="str">
        <f>IFERROR(VLOOKUP($B288,Kraftvärmeprod!$B$1:$AH$479,MATCH(C$3,Kraftvärmeprod!$B$1:$AG$1,0),FALSE)/1,"")</f>
        <v/>
      </c>
      <c r="D288" s="2" t="str">
        <f>IFERROR(VLOOKUP($B288,Kraftvärmeprod!$B$1:$AH$479,MATCH(D$3,Kraftvärmeprod!$B$1:$AG$1,0),FALSE)/1,"")</f>
        <v/>
      </c>
      <c r="E288">
        <f>IFERROR(VLOOKUP($B288,Kraftvärmeprod!$B$1:$AH$479,MATCH(E$2,Kraftvärmeprod!$B$1:$AG$1,0),FALSE)/1,0)-IFERROR(VLOOKUP($B288,'Slutlig allokering kvv'!$B$2:$AC$462,MATCH(E$3,'Slutlig allokering kvv'!$B$1:$AJ$1,0),FALSE)/1,0)</f>
        <v>0</v>
      </c>
      <c r="F288">
        <f>IFERROR(VLOOKUP($B288,Kraftvärmeprod!$B$1:$AH$479,MATCH(F$2,Kraftvärmeprod!$B$1:$AG$1,0),FALSE)/1,0)-IFERROR(VLOOKUP($B288,'Slutlig allokering kvv'!$B$2:$AC$462,MATCH(F$3,'Slutlig allokering kvv'!$B$1:$AJ$1,0),FALSE)/1,0)</f>
        <v>0</v>
      </c>
      <c r="G288">
        <f>IFERROR(VLOOKUP($B288,Kraftvärmeprod!$B$1:$AH$479,MATCH(G$2,Kraftvärmeprod!$B$1:$AG$1,0),FALSE)/1,0)-IFERROR(VLOOKUP($B288,'Slutlig allokering kvv'!$B$2:$AC$462,MATCH(G$3,'Slutlig allokering kvv'!$B$1:$AJ$1,0),FALSE)/1,0)</f>
        <v>0</v>
      </c>
      <c r="H288">
        <f>IFERROR(VLOOKUP($B288,Kraftvärmeprod!$B$1:$AH$479,MATCH(H$2,Kraftvärmeprod!$B$1:$AG$1,0),FALSE)/1,0)-IFERROR(VLOOKUP($B288,'Slutlig allokering kvv'!$B$2:$AC$462,MATCH(H$3,'Slutlig allokering kvv'!$B$1:$AJ$1,0),FALSE)/1,0)</f>
        <v>0</v>
      </c>
      <c r="I288">
        <f>IFERROR(VLOOKUP($B288,Kraftvärmeprod!$B$1:$AH$479,MATCH(I$2,Kraftvärmeprod!$B$1:$AG$1,0),FALSE)/1,0)-IFERROR(VLOOKUP($B288,'Slutlig allokering kvv'!$B$2:$AC$462,MATCH(I$3,'Slutlig allokering kvv'!$B$1:$AJ$1,0),FALSE)/1,0)</f>
        <v>0</v>
      </c>
      <c r="J288">
        <f>IFERROR(VLOOKUP($B288,Kraftvärmeprod!$B$1:$AH$479,MATCH(J$2,Kraftvärmeprod!$B$1:$AG$1,0),FALSE)/1,0)-IFERROR(VLOOKUP($B288,'Slutlig allokering kvv'!$B$2:$AC$462,MATCH(J$3,'Slutlig allokering kvv'!$B$1:$AJ$1,0),FALSE)/1,0)</f>
        <v>0</v>
      </c>
      <c r="K288">
        <f>IFERROR(VLOOKUP($B288,Kraftvärmeprod!$B$1:$AH$479,MATCH(K$2,Kraftvärmeprod!$B$1:$AG$1,0),FALSE)/1,0)-IFERROR(VLOOKUP($B288,'Slutlig allokering kvv'!$B$2:$AC$462,MATCH(K$3,'Slutlig allokering kvv'!$B$1:$AJ$1,0),FALSE)/1,0)</f>
        <v>0</v>
      </c>
      <c r="L288">
        <f>IFERROR(VLOOKUP($B288,Kraftvärmeprod!$B$1:$AH$479,MATCH(L$2,Kraftvärmeprod!$B$1:$AG$1,0),FALSE)/1,0)-IFERROR(VLOOKUP($B288,'Slutlig allokering kvv'!$B$2:$AC$462,MATCH(L$3,'Slutlig allokering kvv'!$B$1:$AJ$1,0),FALSE)/1,0)</f>
        <v>0</v>
      </c>
      <c r="M288" s="40">
        <f>IFERROR(VLOOKUP($B288,Miljö!$B$1:$S$477,MATCH(M$2,Miljö!$B$1:$X$1,0),FALSE)/1,0)-IFERROR(VLOOKUP($B288,'Slutlig allokering kvv'!$B$2:$AC$462,MATCH(M$3,'Slutlig allokering kvv'!$B$1:$AJ$1,0),FALSE)/1,0)</f>
        <v>0</v>
      </c>
      <c r="N288">
        <f>IFERROR(VLOOKUP($B288,Kraftvärmeprod!$B$1:$AH$479,MATCH(N$2,Kraftvärmeprod!$B$1:$AG$1,0),FALSE)/1,0)-IFERROR(VLOOKUP($B288,'Slutlig allokering kvv'!$B$2:$AC$462,MATCH(N$3,'Slutlig allokering kvv'!$B$1:$AJ$1,0),FALSE)/1,0)</f>
        <v>0</v>
      </c>
      <c r="O288">
        <f>IFERROR(VLOOKUP($B288,Kraftvärmeprod!$B$1:$AH$479,MATCH(O$2,Kraftvärmeprod!$B$1:$AG$1,0),FALSE)/1,0)-IFERROR(VLOOKUP($B288,'Slutlig allokering kvv'!$B$2:$AC$462,MATCH(O$3,'Slutlig allokering kvv'!$B$1:$AJ$1,0),FALSE)/1,0)</f>
        <v>0</v>
      </c>
      <c r="P288">
        <f>IFERROR(VLOOKUP($B288,Kraftvärmeprod!$B$1:$AH$479,MATCH(P$2,Kraftvärmeprod!$B$1:$AG$1,0),FALSE)/1,0)-IFERROR(VLOOKUP($B288,'Slutlig allokering kvv'!$B$2:$AC$462,MATCH(P$3,'Slutlig allokering kvv'!$B$1:$AJ$1,0),FALSE)/1,0)</f>
        <v>0</v>
      </c>
      <c r="Q288">
        <f>IFERROR(VLOOKUP($B288,Kraftvärmeprod!$B$1:$AH$479,MATCH(Q$2,Kraftvärmeprod!$B$1:$AG$1,0),FALSE)/1,0)-IFERROR(VLOOKUP($B288,'Slutlig allokering kvv'!$B$2:$AC$462,MATCH(Q$3,'Slutlig allokering kvv'!$B$1:$AJ$1,0),FALSE)/1,0)</f>
        <v>0</v>
      </c>
      <c r="R288">
        <f>IFERROR(VLOOKUP($B288,Kraftvärmeprod!$B$1:$AH$479,MATCH(R$2,Kraftvärmeprod!$B$1:$AG$1,0),FALSE)/1,0)-IFERROR(VLOOKUP($B288,'Slutlig allokering kvv'!$B$2:$AC$462,MATCH(R$3,'Slutlig allokering kvv'!$B$1:$AJ$1,0),FALSE)/1,0)</f>
        <v>0</v>
      </c>
      <c r="S288">
        <f>IFERROR(VLOOKUP($B288,Kraftvärmeprod!$B$1:$AH$479,MATCH(S$2,Kraftvärmeprod!$B$1:$AG$1,0),FALSE)/1,0)-IFERROR(VLOOKUP($B288,'Slutlig allokering kvv'!$B$2:$AC$462,MATCH(S$3,'Slutlig allokering kvv'!$B$1:$AJ$1,0),FALSE)/1,0)</f>
        <v>0</v>
      </c>
      <c r="T288">
        <f>IFERROR(VLOOKUP($B288,Kraftvärmeprod!$B$1:$AH$479,MATCH(T$2,Kraftvärmeprod!$B$1:$AG$1,0),FALSE)/1,0)-IFERROR(VLOOKUP($B288,'Slutlig allokering kvv'!$B$2:$AC$462,MATCH(T$3,'Slutlig allokering kvv'!$B$1:$AJ$1,0),FALSE)/1,0)</f>
        <v>0</v>
      </c>
      <c r="U288">
        <f>IFERROR(VLOOKUP($B288,Kraftvärmeprod!$B$1:$AH$479,MATCH(U$2,Kraftvärmeprod!$B$1:$AG$1,0),FALSE)/1,0)-IFERROR(VLOOKUP($B288,'Slutlig allokering kvv'!$B$2:$AC$462,MATCH(U$3,'Slutlig allokering kvv'!$B$1:$AJ$1,0),FALSE)/1,0)</f>
        <v>0</v>
      </c>
      <c r="V288">
        <f>IFERROR(VLOOKUP($B288,Kraftvärmeprod!$B$1:$AH$479,MATCH(V$2,Kraftvärmeprod!$B$1:$AG$1,0),FALSE)/1,0)-IFERROR(VLOOKUP($B288,'Slutlig allokering kvv'!$B$2:$AC$462,MATCH(V$3,'Slutlig allokering kvv'!$B$1:$AJ$1,0),FALSE)/1,0)</f>
        <v>0</v>
      </c>
      <c r="W288">
        <f>IFERROR(VLOOKUP($B288,Kraftvärmeprod!$B$1:$AH$479,MATCH(W$2,Kraftvärmeprod!$B$1:$AG$1,0),FALSE)/1,0)-IFERROR(VLOOKUP($B288,'Slutlig allokering kvv'!$B$2:$AC$462,MATCH(W$3,'Slutlig allokering kvv'!$B$1:$AJ$1,0),FALSE)/1,0)</f>
        <v>0</v>
      </c>
      <c r="X288">
        <f>IFERROR(VLOOKUP($B288,Kraftvärmeprod!$B$1:$AH$479,MATCH(X$2,Kraftvärmeprod!$B$1:$AG$1,0),FALSE)/1,0)-IFERROR(VLOOKUP($B288,'Slutlig allokering kvv'!$B$2:$AC$462,MATCH(X$3,'Slutlig allokering kvv'!$B$1:$AJ$1,0),FALSE)/1,0)</f>
        <v>0</v>
      </c>
      <c r="Y288">
        <f>IFERROR(VLOOKUP($B288,Kraftvärmeprod!$B$1:$AH$479,MATCH(Y$2,Kraftvärmeprod!$B$1:$AG$1,0),FALSE)/1,0)-IFERROR(VLOOKUP($B288,'Slutlig allokering kvv'!$B$2:$AC$462,MATCH(Y$3,'Slutlig allokering kvv'!$B$1:$AJ$1,0),FALSE)/1,0)</f>
        <v>0</v>
      </c>
      <c r="Z288">
        <f>IFERROR(VLOOKUP($B288,Kraftvärmeprod!$B$1:$AH$479,MATCH(Z$2,Kraftvärmeprod!$B$1:$AG$1,0),FALSE)/1,0)-IFERROR(VLOOKUP($B288,'Slutlig allokering kvv'!$B$2:$AC$462,MATCH(Z$3,'Slutlig allokering kvv'!$B$1:$AJ$1,0),FALSE)/1,0)</f>
        <v>0</v>
      </c>
      <c r="AA288">
        <f>IFERROR(VLOOKUP($B288,Kraftvärmeprod!$B$1:$AH$479,MATCH(AA$2,Kraftvärmeprod!$B$1:$AG$1,0),FALSE)/1,0)-IFERROR(VLOOKUP($B288,'Slutlig allokering kvv'!$B$2:$AC$462,MATCH(AA$3,'Slutlig allokering kvv'!$B$1:$AJ$1,0),FALSE)/1,0)</f>
        <v>0</v>
      </c>
      <c r="AB288">
        <f>IFERROR(VLOOKUP($B288,Kraftvärmeprod!$B$1:$AH$479,MATCH(AB$2,Kraftvärmeprod!$B$1:$AG$1,0),FALSE)/1,0)-IFERROR(VLOOKUP($B288,'Slutlig allokering kvv'!$B$2:$AC$462,MATCH(AB$3,'Slutlig allokering kvv'!$B$1:$AJ$1,0),FALSE)/1,0)</f>
        <v>0</v>
      </c>
      <c r="AE288">
        <f t="shared" si="8"/>
        <v>0</v>
      </c>
      <c r="AG288">
        <f>IFERROR(VLOOKUP(B288,'Slutlig allokering kvv'!$B$2:$AJ$462,MATCH("Summa justerad allokerad tillförd energi (utan hjälpel och rökgaskondensering):",'Slutlig allokering kvv'!$B$1:$AK$1,0),FALSE)/1,"")</f>
        <v>0</v>
      </c>
      <c r="AI288" s="23" t="str">
        <f>IFERROR(1-VLOOKUP(B288,'Slutlig allokering kvv'!$B$2:$AJ$462,MATCH("Andel av bränsle i kvv som allokerats till värme, exklusive rökgaskondensering och hjälpel",'Slutlig allokering kvv'!$B$1:$AK$1,0),FALSE),"")</f>
        <v/>
      </c>
      <c r="AK288" s="23" t="str">
        <f t="shared" si="9"/>
        <v/>
      </c>
    </row>
    <row r="289" spans="1:37" x14ac:dyDescent="0.25">
      <c r="A289" s="2" t="s">
        <v>405</v>
      </c>
      <c r="B289" s="2" t="s">
        <v>407</v>
      </c>
      <c r="C289" s="2" t="str">
        <f>IFERROR(VLOOKUP($B289,Kraftvärmeprod!$B$1:$AH$479,MATCH(C$3,Kraftvärmeprod!$B$1:$AG$1,0),FALSE)/1,"")</f>
        <v/>
      </c>
      <c r="D289" s="2" t="str">
        <f>IFERROR(VLOOKUP($B289,Kraftvärmeprod!$B$1:$AH$479,MATCH(D$3,Kraftvärmeprod!$B$1:$AG$1,0),FALSE)/1,"")</f>
        <v/>
      </c>
      <c r="E289">
        <f>IFERROR(VLOOKUP($B289,Kraftvärmeprod!$B$1:$AH$479,MATCH(E$2,Kraftvärmeprod!$B$1:$AG$1,0),FALSE)/1,0)-IFERROR(VLOOKUP($B289,'Slutlig allokering kvv'!$B$2:$AC$462,MATCH(E$3,'Slutlig allokering kvv'!$B$1:$AJ$1,0),FALSE)/1,0)</f>
        <v>0</v>
      </c>
      <c r="F289">
        <f>IFERROR(VLOOKUP($B289,Kraftvärmeprod!$B$1:$AH$479,MATCH(F$2,Kraftvärmeprod!$B$1:$AG$1,0),FALSE)/1,0)-IFERROR(VLOOKUP($B289,'Slutlig allokering kvv'!$B$2:$AC$462,MATCH(F$3,'Slutlig allokering kvv'!$B$1:$AJ$1,0),FALSE)/1,0)</f>
        <v>0</v>
      </c>
      <c r="G289">
        <f>IFERROR(VLOOKUP($B289,Kraftvärmeprod!$B$1:$AH$479,MATCH(G$2,Kraftvärmeprod!$B$1:$AG$1,0),FALSE)/1,0)-IFERROR(VLOOKUP($B289,'Slutlig allokering kvv'!$B$2:$AC$462,MATCH(G$3,'Slutlig allokering kvv'!$B$1:$AJ$1,0),FALSE)/1,0)</f>
        <v>0</v>
      </c>
      <c r="H289">
        <f>IFERROR(VLOOKUP($B289,Kraftvärmeprod!$B$1:$AH$479,MATCH(H$2,Kraftvärmeprod!$B$1:$AG$1,0),FALSE)/1,0)-IFERROR(VLOOKUP($B289,'Slutlig allokering kvv'!$B$2:$AC$462,MATCH(H$3,'Slutlig allokering kvv'!$B$1:$AJ$1,0),FALSE)/1,0)</f>
        <v>0</v>
      </c>
      <c r="I289">
        <f>IFERROR(VLOOKUP($B289,Kraftvärmeprod!$B$1:$AH$479,MATCH(I$2,Kraftvärmeprod!$B$1:$AG$1,0),FALSE)/1,0)-IFERROR(VLOOKUP($B289,'Slutlig allokering kvv'!$B$2:$AC$462,MATCH(I$3,'Slutlig allokering kvv'!$B$1:$AJ$1,0),FALSE)/1,0)</f>
        <v>0</v>
      </c>
      <c r="J289">
        <f>IFERROR(VLOOKUP($B289,Kraftvärmeprod!$B$1:$AH$479,MATCH(J$2,Kraftvärmeprod!$B$1:$AG$1,0),FALSE)/1,0)-IFERROR(VLOOKUP($B289,'Slutlig allokering kvv'!$B$2:$AC$462,MATCH(J$3,'Slutlig allokering kvv'!$B$1:$AJ$1,0),FALSE)/1,0)</f>
        <v>0</v>
      </c>
      <c r="K289">
        <f>IFERROR(VLOOKUP($B289,Kraftvärmeprod!$B$1:$AH$479,MATCH(K$2,Kraftvärmeprod!$B$1:$AG$1,0),FALSE)/1,0)-IFERROR(VLOOKUP($B289,'Slutlig allokering kvv'!$B$2:$AC$462,MATCH(K$3,'Slutlig allokering kvv'!$B$1:$AJ$1,0),FALSE)/1,0)</f>
        <v>0</v>
      </c>
      <c r="L289">
        <f>IFERROR(VLOOKUP($B289,Kraftvärmeprod!$B$1:$AH$479,MATCH(L$2,Kraftvärmeprod!$B$1:$AG$1,0),FALSE)/1,0)-IFERROR(VLOOKUP($B289,'Slutlig allokering kvv'!$B$2:$AC$462,MATCH(L$3,'Slutlig allokering kvv'!$B$1:$AJ$1,0),FALSE)/1,0)</f>
        <v>0</v>
      </c>
      <c r="M289" s="40">
        <f>IFERROR(VLOOKUP($B289,Miljö!$B$1:$S$477,MATCH(M$2,Miljö!$B$1:$X$1,0),FALSE)/1,0)-IFERROR(VLOOKUP($B289,'Slutlig allokering kvv'!$B$2:$AC$462,MATCH(M$3,'Slutlig allokering kvv'!$B$1:$AJ$1,0),FALSE)/1,0)</f>
        <v>0</v>
      </c>
      <c r="N289">
        <f>IFERROR(VLOOKUP($B289,Kraftvärmeprod!$B$1:$AH$479,MATCH(N$2,Kraftvärmeprod!$B$1:$AG$1,0),FALSE)/1,0)-IFERROR(VLOOKUP($B289,'Slutlig allokering kvv'!$B$2:$AC$462,MATCH(N$3,'Slutlig allokering kvv'!$B$1:$AJ$1,0),FALSE)/1,0)</f>
        <v>0</v>
      </c>
      <c r="O289">
        <f>IFERROR(VLOOKUP($B289,Kraftvärmeprod!$B$1:$AH$479,MATCH(O$2,Kraftvärmeprod!$B$1:$AG$1,0),FALSE)/1,0)-IFERROR(VLOOKUP($B289,'Slutlig allokering kvv'!$B$2:$AC$462,MATCH(O$3,'Slutlig allokering kvv'!$B$1:$AJ$1,0),FALSE)/1,0)</f>
        <v>0</v>
      </c>
      <c r="P289">
        <f>IFERROR(VLOOKUP($B289,Kraftvärmeprod!$B$1:$AH$479,MATCH(P$2,Kraftvärmeprod!$B$1:$AG$1,0),FALSE)/1,0)-IFERROR(VLOOKUP($B289,'Slutlig allokering kvv'!$B$2:$AC$462,MATCH(P$3,'Slutlig allokering kvv'!$B$1:$AJ$1,0),FALSE)/1,0)</f>
        <v>0</v>
      </c>
      <c r="Q289">
        <f>IFERROR(VLOOKUP($B289,Kraftvärmeprod!$B$1:$AH$479,MATCH(Q$2,Kraftvärmeprod!$B$1:$AG$1,0),FALSE)/1,0)-IFERROR(VLOOKUP($B289,'Slutlig allokering kvv'!$B$2:$AC$462,MATCH(Q$3,'Slutlig allokering kvv'!$B$1:$AJ$1,0),FALSE)/1,0)</f>
        <v>0</v>
      </c>
      <c r="R289">
        <f>IFERROR(VLOOKUP($B289,Kraftvärmeprod!$B$1:$AH$479,MATCH(R$2,Kraftvärmeprod!$B$1:$AG$1,0),FALSE)/1,0)-IFERROR(VLOOKUP($B289,'Slutlig allokering kvv'!$B$2:$AC$462,MATCH(R$3,'Slutlig allokering kvv'!$B$1:$AJ$1,0),FALSE)/1,0)</f>
        <v>0</v>
      </c>
      <c r="S289">
        <f>IFERROR(VLOOKUP($B289,Kraftvärmeprod!$B$1:$AH$479,MATCH(S$2,Kraftvärmeprod!$B$1:$AG$1,0),FALSE)/1,0)-IFERROR(VLOOKUP($B289,'Slutlig allokering kvv'!$B$2:$AC$462,MATCH(S$3,'Slutlig allokering kvv'!$B$1:$AJ$1,0),FALSE)/1,0)</f>
        <v>0</v>
      </c>
      <c r="T289">
        <f>IFERROR(VLOOKUP($B289,Kraftvärmeprod!$B$1:$AH$479,MATCH(T$2,Kraftvärmeprod!$B$1:$AG$1,0),FALSE)/1,0)-IFERROR(VLOOKUP($B289,'Slutlig allokering kvv'!$B$2:$AC$462,MATCH(T$3,'Slutlig allokering kvv'!$B$1:$AJ$1,0),FALSE)/1,0)</f>
        <v>0</v>
      </c>
      <c r="U289">
        <f>IFERROR(VLOOKUP($B289,Kraftvärmeprod!$B$1:$AH$479,MATCH(U$2,Kraftvärmeprod!$B$1:$AG$1,0),FALSE)/1,0)-IFERROR(VLOOKUP($B289,'Slutlig allokering kvv'!$B$2:$AC$462,MATCH(U$3,'Slutlig allokering kvv'!$B$1:$AJ$1,0),FALSE)/1,0)</f>
        <v>0</v>
      </c>
      <c r="V289">
        <f>IFERROR(VLOOKUP($B289,Kraftvärmeprod!$B$1:$AH$479,MATCH(V$2,Kraftvärmeprod!$B$1:$AG$1,0),FALSE)/1,0)-IFERROR(VLOOKUP($B289,'Slutlig allokering kvv'!$B$2:$AC$462,MATCH(V$3,'Slutlig allokering kvv'!$B$1:$AJ$1,0),FALSE)/1,0)</f>
        <v>0</v>
      </c>
      <c r="W289">
        <f>IFERROR(VLOOKUP($B289,Kraftvärmeprod!$B$1:$AH$479,MATCH(W$2,Kraftvärmeprod!$B$1:$AG$1,0),FALSE)/1,0)-IFERROR(VLOOKUP($B289,'Slutlig allokering kvv'!$B$2:$AC$462,MATCH(W$3,'Slutlig allokering kvv'!$B$1:$AJ$1,0),FALSE)/1,0)</f>
        <v>0</v>
      </c>
      <c r="X289">
        <f>IFERROR(VLOOKUP($B289,Kraftvärmeprod!$B$1:$AH$479,MATCH(X$2,Kraftvärmeprod!$B$1:$AG$1,0),FALSE)/1,0)-IFERROR(VLOOKUP($B289,'Slutlig allokering kvv'!$B$2:$AC$462,MATCH(X$3,'Slutlig allokering kvv'!$B$1:$AJ$1,0),FALSE)/1,0)</f>
        <v>0</v>
      </c>
      <c r="Y289">
        <f>IFERROR(VLOOKUP($B289,Kraftvärmeprod!$B$1:$AH$479,MATCH(Y$2,Kraftvärmeprod!$B$1:$AG$1,0),FALSE)/1,0)-IFERROR(VLOOKUP($B289,'Slutlig allokering kvv'!$B$2:$AC$462,MATCH(Y$3,'Slutlig allokering kvv'!$B$1:$AJ$1,0),FALSE)/1,0)</f>
        <v>0</v>
      </c>
      <c r="Z289">
        <f>IFERROR(VLOOKUP($B289,Kraftvärmeprod!$B$1:$AH$479,MATCH(Z$2,Kraftvärmeprod!$B$1:$AG$1,0),FALSE)/1,0)-IFERROR(VLOOKUP($B289,'Slutlig allokering kvv'!$B$2:$AC$462,MATCH(Z$3,'Slutlig allokering kvv'!$B$1:$AJ$1,0),FALSE)/1,0)</f>
        <v>0</v>
      </c>
      <c r="AA289">
        <f>IFERROR(VLOOKUP($B289,Kraftvärmeprod!$B$1:$AH$479,MATCH(AA$2,Kraftvärmeprod!$B$1:$AG$1,0),FALSE)/1,0)-IFERROR(VLOOKUP($B289,'Slutlig allokering kvv'!$B$2:$AC$462,MATCH(AA$3,'Slutlig allokering kvv'!$B$1:$AJ$1,0),FALSE)/1,0)</f>
        <v>0</v>
      </c>
      <c r="AB289">
        <f>IFERROR(VLOOKUP($B289,Kraftvärmeprod!$B$1:$AH$479,MATCH(AB$2,Kraftvärmeprod!$B$1:$AG$1,0),FALSE)/1,0)-IFERROR(VLOOKUP($B289,'Slutlig allokering kvv'!$B$2:$AC$462,MATCH(AB$3,'Slutlig allokering kvv'!$B$1:$AJ$1,0),FALSE)/1,0)</f>
        <v>0</v>
      </c>
      <c r="AE289">
        <f t="shared" si="8"/>
        <v>0</v>
      </c>
      <c r="AG289">
        <f>IFERROR(VLOOKUP(B289,'Slutlig allokering kvv'!$B$2:$AJ$462,MATCH("Summa justerad allokerad tillförd energi (utan hjälpel och rökgaskondensering):",'Slutlig allokering kvv'!$B$1:$AK$1,0),FALSE)/1,"")</f>
        <v>0</v>
      </c>
      <c r="AI289" s="23" t="str">
        <f>IFERROR(1-VLOOKUP(B289,'Slutlig allokering kvv'!$B$2:$AJ$462,MATCH("Andel av bränsle i kvv som allokerats till värme, exklusive rökgaskondensering och hjälpel",'Slutlig allokering kvv'!$B$1:$AK$1,0),FALSE),"")</f>
        <v/>
      </c>
      <c r="AK289" s="23" t="str">
        <f t="shared" si="9"/>
        <v/>
      </c>
    </row>
    <row r="290" spans="1:37" x14ac:dyDescent="0.25">
      <c r="A290" s="2" t="s">
        <v>405</v>
      </c>
      <c r="B290" s="2" t="s">
        <v>408</v>
      </c>
      <c r="C290" s="2" t="str">
        <f>IFERROR(VLOOKUP($B290,Kraftvärmeprod!$B$1:$AH$479,MATCH(C$3,Kraftvärmeprod!$B$1:$AG$1,0),FALSE)/1,"")</f>
        <v/>
      </c>
      <c r="D290" s="2" t="str">
        <f>IFERROR(VLOOKUP($B290,Kraftvärmeprod!$B$1:$AH$479,MATCH(D$3,Kraftvärmeprod!$B$1:$AG$1,0),FALSE)/1,"")</f>
        <v/>
      </c>
      <c r="E290">
        <f>IFERROR(VLOOKUP($B290,Kraftvärmeprod!$B$1:$AH$479,MATCH(E$2,Kraftvärmeprod!$B$1:$AG$1,0),FALSE)/1,0)-IFERROR(VLOOKUP($B290,'Slutlig allokering kvv'!$B$2:$AC$462,MATCH(E$3,'Slutlig allokering kvv'!$B$1:$AJ$1,0),FALSE)/1,0)</f>
        <v>0</v>
      </c>
      <c r="F290">
        <f>IFERROR(VLOOKUP($B290,Kraftvärmeprod!$B$1:$AH$479,MATCH(F$2,Kraftvärmeprod!$B$1:$AG$1,0),FALSE)/1,0)-IFERROR(VLOOKUP($B290,'Slutlig allokering kvv'!$B$2:$AC$462,MATCH(F$3,'Slutlig allokering kvv'!$B$1:$AJ$1,0),FALSE)/1,0)</f>
        <v>0</v>
      </c>
      <c r="G290">
        <f>IFERROR(VLOOKUP($B290,Kraftvärmeprod!$B$1:$AH$479,MATCH(G$2,Kraftvärmeprod!$B$1:$AG$1,0),FALSE)/1,0)-IFERROR(VLOOKUP($B290,'Slutlig allokering kvv'!$B$2:$AC$462,MATCH(G$3,'Slutlig allokering kvv'!$B$1:$AJ$1,0),FALSE)/1,0)</f>
        <v>0</v>
      </c>
      <c r="H290">
        <f>IFERROR(VLOOKUP($B290,Kraftvärmeprod!$B$1:$AH$479,MATCH(H$2,Kraftvärmeprod!$B$1:$AG$1,0),FALSE)/1,0)-IFERROR(VLOOKUP($B290,'Slutlig allokering kvv'!$B$2:$AC$462,MATCH(H$3,'Slutlig allokering kvv'!$B$1:$AJ$1,0),FALSE)/1,0)</f>
        <v>0</v>
      </c>
      <c r="I290">
        <f>IFERROR(VLOOKUP($B290,Kraftvärmeprod!$B$1:$AH$479,MATCH(I$2,Kraftvärmeprod!$B$1:$AG$1,0),FALSE)/1,0)-IFERROR(VLOOKUP($B290,'Slutlig allokering kvv'!$B$2:$AC$462,MATCH(I$3,'Slutlig allokering kvv'!$B$1:$AJ$1,0),FALSE)/1,0)</f>
        <v>0</v>
      </c>
      <c r="J290">
        <f>IFERROR(VLOOKUP($B290,Kraftvärmeprod!$B$1:$AH$479,MATCH(J$2,Kraftvärmeprod!$B$1:$AG$1,0),FALSE)/1,0)-IFERROR(VLOOKUP($B290,'Slutlig allokering kvv'!$B$2:$AC$462,MATCH(J$3,'Slutlig allokering kvv'!$B$1:$AJ$1,0),FALSE)/1,0)</f>
        <v>0</v>
      </c>
      <c r="K290">
        <f>IFERROR(VLOOKUP($B290,Kraftvärmeprod!$B$1:$AH$479,MATCH(K$2,Kraftvärmeprod!$B$1:$AG$1,0),FALSE)/1,0)-IFERROR(VLOOKUP($B290,'Slutlig allokering kvv'!$B$2:$AC$462,MATCH(K$3,'Slutlig allokering kvv'!$B$1:$AJ$1,0),FALSE)/1,0)</f>
        <v>0</v>
      </c>
      <c r="L290">
        <f>IFERROR(VLOOKUP($B290,Kraftvärmeprod!$B$1:$AH$479,MATCH(L$2,Kraftvärmeprod!$B$1:$AG$1,0),FALSE)/1,0)-IFERROR(VLOOKUP($B290,'Slutlig allokering kvv'!$B$2:$AC$462,MATCH(L$3,'Slutlig allokering kvv'!$B$1:$AJ$1,0),FALSE)/1,0)</f>
        <v>0</v>
      </c>
      <c r="M290" s="40">
        <f>IFERROR(VLOOKUP($B290,Miljö!$B$1:$S$477,MATCH(M$2,Miljö!$B$1:$X$1,0),FALSE)/1,0)-IFERROR(VLOOKUP($B290,'Slutlig allokering kvv'!$B$2:$AC$462,MATCH(M$3,'Slutlig allokering kvv'!$B$1:$AJ$1,0),FALSE)/1,0)</f>
        <v>0</v>
      </c>
      <c r="N290">
        <f>IFERROR(VLOOKUP($B290,Kraftvärmeprod!$B$1:$AH$479,MATCH(N$2,Kraftvärmeprod!$B$1:$AG$1,0),FALSE)/1,0)-IFERROR(VLOOKUP($B290,'Slutlig allokering kvv'!$B$2:$AC$462,MATCH(N$3,'Slutlig allokering kvv'!$B$1:$AJ$1,0),FALSE)/1,0)</f>
        <v>0</v>
      </c>
      <c r="O290">
        <f>IFERROR(VLOOKUP($B290,Kraftvärmeprod!$B$1:$AH$479,MATCH(O$2,Kraftvärmeprod!$B$1:$AG$1,0),FALSE)/1,0)-IFERROR(VLOOKUP($B290,'Slutlig allokering kvv'!$B$2:$AC$462,MATCH(O$3,'Slutlig allokering kvv'!$B$1:$AJ$1,0),FALSE)/1,0)</f>
        <v>0</v>
      </c>
      <c r="P290">
        <f>IFERROR(VLOOKUP($B290,Kraftvärmeprod!$B$1:$AH$479,MATCH(P$2,Kraftvärmeprod!$B$1:$AG$1,0),FALSE)/1,0)-IFERROR(VLOOKUP($B290,'Slutlig allokering kvv'!$B$2:$AC$462,MATCH(P$3,'Slutlig allokering kvv'!$B$1:$AJ$1,0),FALSE)/1,0)</f>
        <v>0</v>
      </c>
      <c r="Q290">
        <f>IFERROR(VLOOKUP($B290,Kraftvärmeprod!$B$1:$AH$479,MATCH(Q$2,Kraftvärmeprod!$B$1:$AG$1,0),FALSE)/1,0)-IFERROR(VLOOKUP($B290,'Slutlig allokering kvv'!$B$2:$AC$462,MATCH(Q$3,'Slutlig allokering kvv'!$B$1:$AJ$1,0),FALSE)/1,0)</f>
        <v>0</v>
      </c>
      <c r="R290">
        <f>IFERROR(VLOOKUP($B290,Kraftvärmeprod!$B$1:$AH$479,MATCH(R$2,Kraftvärmeprod!$B$1:$AG$1,0),FALSE)/1,0)-IFERROR(VLOOKUP($B290,'Slutlig allokering kvv'!$B$2:$AC$462,MATCH(R$3,'Slutlig allokering kvv'!$B$1:$AJ$1,0),FALSE)/1,0)</f>
        <v>0</v>
      </c>
      <c r="S290">
        <f>IFERROR(VLOOKUP($B290,Kraftvärmeprod!$B$1:$AH$479,MATCH(S$2,Kraftvärmeprod!$B$1:$AG$1,0),FALSE)/1,0)-IFERROR(VLOOKUP($B290,'Slutlig allokering kvv'!$B$2:$AC$462,MATCH(S$3,'Slutlig allokering kvv'!$B$1:$AJ$1,0),FALSE)/1,0)</f>
        <v>0</v>
      </c>
      <c r="T290">
        <f>IFERROR(VLOOKUP($B290,Kraftvärmeprod!$B$1:$AH$479,MATCH(T$2,Kraftvärmeprod!$B$1:$AG$1,0),FALSE)/1,0)-IFERROR(VLOOKUP($B290,'Slutlig allokering kvv'!$B$2:$AC$462,MATCH(T$3,'Slutlig allokering kvv'!$B$1:$AJ$1,0),FALSE)/1,0)</f>
        <v>0</v>
      </c>
      <c r="U290">
        <f>IFERROR(VLOOKUP($B290,Kraftvärmeprod!$B$1:$AH$479,MATCH(U$2,Kraftvärmeprod!$B$1:$AG$1,0),FALSE)/1,0)-IFERROR(VLOOKUP($B290,'Slutlig allokering kvv'!$B$2:$AC$462,MATCH(U$3,'Slutlig allokering kvv'!$B$1:$AJ$1,0),FALSE)/1,0)</f>
        <v>0</v>
      </c>
      <c r="V290">
        <f>IFERROR(VLOOKUP($B290,Kraftvärmeprod!$B$1:$AH$479,MATCH(V$2,Kraftvärmeprod!$B$1:$AG$1,0),FALSE)/1,0)-IFERROR(VLOOKUP($B290,'Slutlig allokering kvv'!$B$2:$AC$462,MATCH(V$3,'Slutlig allokering kvv'!$B$1:$AJ$1,0),FALSE)/1,0)</f>
        <v>0</v>
      </c>
      <c r="W290">
        <f>IFERROR(VLOOKUP($B290,Kraftvärmeprod!$B$1:$AH$479,MATCH(W$2,Kraftvärmeprod!$B$1:$AG$1,0),FALSE)/1,0)-IFERROR(VLOOKUP($B290,'Slutlig allokering kvv'!$B$2:$AC$462,MATCH(W$3,'Slutlig allokering kvv'!$B$1:$AJ$1,0),FALSE)/1,0)</f>
        <v>0</v>
      </c>
      <c r="X290">
        <f>IFERROR(VLOOKUP($B290,Kraftvärmeprod!$B$1:$AH$479,MATCH(X$2,Kraftvärmeprod!$B$1:$AG$1,0),FALSE)/1,0)-IFERROR(VLOOKUP($B290,'Slutlig allokering kvv'!$B$2:$AC$462,MATCH(X$3,'Slutlig allokering kvv'!$B$1:$AJ$1,0),FALSE)/1,0)</f>
        <v>0</v>
      </c>
      <c r="Y290">
        <f>IFERROR(VLOOKUP($B290,Kraftvärmeprod!$B$1:$AH$479,MATCH(Y$2,Kraftvärmeprod!$B$1:$AG$1,0),FALSE)/1,0)-IFERROR(VLOOKUP($B290,'Slutlig allokering kvv'!$B$2:$AC$462,MATCH(Y$3,'Slutlig allokering kvv'!$B$1:$AJ$1,0),FALSE)/1,0)</f>
        <v>0</v>
      </c>
      <c r="Z290">
        <f>IFERROR(VLOOKUP($B290,Kraftvärmeprod!$B$1:$AH$479,MATCH(Z$2,Kraftvärmeprod!$B$1:$AG$1,0),FALSE)/1,0)-IFERROR(VLOOKUP($B290,'Slutlig allokering kvv'!$B$2:$AC$462,MATCH(Z$3,'Slutlig allokering kvv'!$B$1:$AJ$1,0),FALSE)/1,0)</f>
        <v>0</v>
      </c>
      <c r="AA290">
        <f>IFERROR(VLOOKUP($B290,Kraftvärmeprod!$B$1:$AH$479,MATCH(AA$2,Kraftvärmeprod!$B$1:$AG$1,0),FALSE)/1,0)-IFERROR(VLOOKUP($B290,'Slutlig allokering kvv'!$B$2:$AC$462,MATCH(AA$3,'Slutlig allokering kvv'!$B$1:$AJ$1,0),FALSE)/1,0)</f>
        <v>0</v>
      </c>
      <c r="AB290">
        <f>IFERROR(VLOOKUP($B290,Kraftvärmeprod!$B$1:$AH$479,MATCH(AB$2,Kraftvärmeprod!$B$1:$AG$1,0),FALSE)/1,0)-IFERROR(VLOOKUP($B290,'Slutlig allokering kvv'!$B$2:$AC$462,MATCH(AB$3,'Slutlig allokering kvv'!$B$1:$AJ$1,0),FALSE)/1,0)</f>
        <v>0</v>
      </c>
      <c r="AE290">
        <f t="shared" si="8"/>
        <v>0</v>
      </c>
      <c r="AG290">
        <f>IFERROR(VLOOKUP(B290,'Slutlig allokering kvv'!$B$2:$AJ$462,MATCH("Summa justerad allokerad tillförd energi (utan hjälpel och rökgaskondensering):",'Slutlig allokering kvv'!$B$1:$AK$1,0),FALSE)/1,"")</f>
        <v>0</v>
      </c>
      <c r="AI290" s="23" t="str">
        <f>IFERROR(1-VLOOKUP(B290,'Slutlig allokering kvv'!$B$2:$AJ$462,MATCH("Andel av bränsle i kvv som allokerats till värme, exklusive rökgaskondensering och hjälpel",'Slutlig allokering kvv'!$B$1:$AK$1,0),FALSE),"")</f>
        <v/>
      </c>
      <c r="AK290" s="23" t="str">
        <f t="shared" si="9"/>
        <v/>
      </c>
    </row>
    <row r="291" spans="1:37" x14ac:dyDescent="0.25">
      <c r="A291" s="2" t="s">
        <v>405</v>
      </c>
      <c r="B291" s="2" t="s">
        <v>409</v>
      </c>
      <c r="C291" s="2" t="str">
        <f>IFERROR(VLOOKUP($B291,Kraftvärmeprod!$B$1:$AH$479,MATCH(C$3,Kraftvärmeprod!$B$1:$AG$1,0),FALSE)/1,"")</f>
        <v/>
      </c>
      <c r="D291" s="2" t="str">
        <f>IFERROR(VLOOKUP($B291,Kraftvärmeprod!$B$1:$AH$479,MATCH(D$3,Kraftvärmeprod!$B$1:$AG$1,0),FALSE)/1,"")</f>
        <v/>
      </c>
      <c r="E291">
        <f>IFERROR(VLOOKUP($B291,Kraftvärmeprod!$B$1:$AH$479,MATCH(E$2,Kraftvärmeprod!$B$1:$AG$1,0),FALSE)/1,0)-IFERROR(VLOOKUP($B291,'Slutlig allokering kvv'!$B$2:$AC$462,MATCH(E$3,'Slutlig allokering kvv'!$B$1:$AJ$1,0),FALSE)/1,0)</f>
        <v>0</v>
      </c>
      <c r="F291">
        <f>IFERROR(VLOOKUP($B291,Kraftvärmeprod!$B$1:$AH$479,MATCH(F$2,Kraftvärmeprod!$B$1:$AG$1,0),FALSE)/1,0)-IFERROR(VLOOKUP($B291,'Slutlig allokering kvv'!$B$2:$AC$462,MATCH(F$3,'Slutlig allokering kvv'!$B$1:$AJ$1,0),FALSE)/1,0)</f>
        <v>0</v>
      </c>
      <c r="G291">
        <f>IFERROR(VLOOKUP($B291,Kraftvärmeprod!$B$1:$AH$479,MATCH(G$2,Kraftvärmeprod!$B$1:$AG$1,0),FALSE)/1,0)-IFERROR(VLOOKUP($B291,'Slutlig allokering kvv'!$B$2:$AC$462,MATCH(G$3,'Slutlig allokering kvv'!$B$1:$AJ$1,0),FALSE)/1,0)</f>
        <v>0</v>
      </c>
      <c r="H291">
        <f>IFERROR(VLOOKUP($B291,Kraftvärmeprod!$B$1:$AH$479,MATCH(H$2,Kraftvärmeprod!$B$1:$AG$1,0),FALSE)/1,0)-IFERROR(VLOOKUP($B291,'Slutlig allokering kvv'!$B$2:$AC$462,MATCH(H$3,'Slutlig allokering kvv'!$B$1:$AJ$1,0),FALSE)/1,0)</f>
        <v>0</v>
      </c>
      <c r="I291">
        <f>IFERROR(VLOOKUP($B291,Kraftvärmeprod!$B$1:$AH$479,MATCH(I$2,Kraftvärmeprod!$B$1:$AG$1,0),FALSE)/1,0)-IFERROR(VLOOKUP($B291,'Slutlig allokering kvv'!$B$2:$AC$462,MATCH(I$3,'Slutlig allokering kvv'!$B$1:$AJ$1,0),FALSE)/1,0)</f>
        <v>0</v>
      </c>
      <c r="J291">
        <f>IFERROR(VLOOKUP($B291,Kraftvärmeprod!$B$1:$AH$479,MATCH(J$2,Kraftvärmeprod!$B$1:$AG$1,0),FALSE)/1,0)-IFERROR(VLOOKUP($B291,'Slutlig allokering kvv'!$B$2:$AC$462,MATCH(J$3,'Slutlig allokering kvv'!$B$1:$AJ$1,0),FALSE)/1,0)</f>
        <v>0</v>
      </c>
      <c r="K291">
        <f>IFERROR(VLOOKUP($B291,Kraftvärmeprod!$B$1:$AH$479,MATCH(K$2,Kraftvärmeprod!$B$1:$AG$1,0),FALSE)/1,0)-IFERROR(VLOOKUP($B291,'Slutlig allokering kvv'!$B$2:$AC$462,MATCH(K$3,'Slutlig allokering kvv'!$B$1:$AJ$1,0),FALSE)/1,0)</f>
        <v>0</v>
      </c>
      <c r="L291">
        <f>IFERROR(VLOOKUP($B291,Kraftvärmeprod!$B$1:$AH$479,MATCH(L$2,Kraftvärmeprod!$B$1:$AG$1,0),FALSE)/1,0)-IFERROR(VLOOKUP($B291,'Slutlig allokering kvv'!$B$2:$AC$462,MATCH(L$3,'Slutlig allokering kvv'!$B$1:$AJ$1,0),FALSE)/1,0)</f>
        <v>0</v>
      </c>
      <c r="M291" s="40">
        <f>IFERROR(VLOOKUP($B291,Miljö!$B$1:$S$477,MATCH(M$2,Miljö!$B$1:$X$1,0),FALSE)/1,0)-IFERROR(VLOOKUP($B291,'Slutlig allokering kvv'!$B$2:$AC$462,MATCH(M$3,'Slutlig allokering kvv'!$B$1:$AJ$1,0),FALSE)/1,0)</f>
        <v>0</v>
      </c>
      <c r="N291">
        <f>IFERROR(VLOOKUP($B291,Kraftvärmeprod!$B$1:$AH$479,MATCH(N$2,Kraftvärmeprod!$B$1:$AG$1,0),FALSE)/1,0)-IFERROR(VLOOKUP($B291,'Slutlig allokering kvv'!$B$2:$AC$462,MATCH(N$3,'Slutlig allokering kvv'!$B$1:$AJ$1,0),FALSE)/1,0)</f>
        <v>0</v>
      </c>
      <c r="O291">
        <f>IFERROR(VLOOKUP($B291,Kraftvärmeprod!$B$1:$AH$479,MATCH(O$2,Kraftvärmeprod!$B$1:$AG$1,0),FALSE)/1,0)-IFERROR(VLOOKUP($B291,'Slutlig allokering kvv'!$B$2:$AC$462,MATCH(O$3,'Slutlig allokering kvv'!$B$1:$AJ$1,0),FALSE)/1,0)</f>
        <v>0</v>
      </c>
      <c r="P291">
        <f>IFERROR(VLOOKUP($B291,Kraftvärmeprod!$B$1:$AH$479,MATCH(P$2,Kraftvärmeprod!$B$1:$AG$1,0),FALSE)/1,0)-IFERROR(VLOOKUP($B291,'Slutlig allokering kvv'!$B$2:$AC$462,MATCH(P$3,'Slutlig allokering kvv'!$B$1:$AJ$1,0),FALSE)/1,0)</f>
        <v>0</v>
      </c>
      <c r="Q291">
        <f>IFERROR(VLOOKUP($B291,Kraftvärmeprod!$B$1:$AH$479,MATCH(Q$2,Kraftvärmeprod!$B$1:$AG$1,0),FALSE)/1,0)-IFERROR(VLOOKUP($B291,'Slutlig allokering kvv'!$B$2:$AC$462,MATCH(Q$3,'Slutlig allokering kvv'!$B$1:$AJ$1,0),FALSE)/1,0)</f>
        <v>0</v>
      </c>
      <c r="R291">
        <f>IFERROR(VLOOKUP($B291,Kraftvärmeprod!$B$1:$AH$479,MATCH(R$2,Kraftvärmeprod!$B$1:$AG$1,0),FALSE)/1,0)-IFERROR(VLOOKUP($B291,'Slutlig allokering kvv'!$B$2:$AC$462,MATCH(R$3,'Slutlig allokering kvv'!$B$1:$AJ$1,0),FALSE)/1,0)</f>
        <v>0</v>
      </c>
      <c r="S291">
        <f>IFERROR(VLOOKUP($B291,Kraftvärmeprod!$B$1:$AH$479,MATCH(S$2,Kraftvärmeprod!$B$1:$AG$1,0),FALSE)/1,0)-IFERROR(VLOOKUP($B291,'Slutlig allokering kvv'!$B$2:$AC$462,MATCH(S$3,'Slutlig allokering kvv'!$B$1:$AJ$1,0),FALSE)/1,0)</f>
        <v>0</v>
      </c>
      <c r="T291">
        <f>IFERROR(VLOOKUP($B291,Kraftvärmeprod!$B$1:$AH$479,MATCH(T$2,Kraftvärmeprod!$B$1:$AG$1,0),FALSE)/1,0)-IFERROR(VLOOKUP($B291,'Slutlig allokering kvv'!$B$2:$AC$462,MATCH(T$3,'Slutlig allokering kvv'!$B$1:$AJ$1,0),FALSE)/1,0)</f>
        <v>0</v>
      </c>
      <c r="U291">
        <f>IFERROR(VLOOKUP($B291,Kraftvärmeprod!$B$1:$AH$479,MATCH(U$2,Kraftvärmeprod!$B$1:$AG$1,0),FALSE)/1,0)-IFERROR(VLOOKUP($B291,'Slutlig allokering kvv'!$B$2:$AC$462,MATCH(U$3,'Slutlig allokering kvv'!$B$1:$AJ$1,0),FALSE)/1,0)</f>
        <v>0</v>
      </c>
      <c r="V291">
        <f>IFERROR(VLOOKUP($B291,Kraftvärmeprod!$B$1:$AH$479,MATCH(V$2,Kraftvärmeprod!$B$1:$AG$1,0),FALSE)/1,0)-IFERROR(VLOOKUP($B291,'Slutlig allokering kvv'!$B$2:$AC$462,MATCH(V$3,'Slutlig allokering kvv'!$B$1:$AJ$1,0),FALSE)/1,0)</f>
        <v>0</v>
      </c>
      <c r="W291">
        <f>IFERROR(VLOOKUP($B291,Kraftvärmeprod!$B$1:$AH$479,MATCH(W$2,Kraftvärmeprod!$B$1:$AG$1,0),FALSE)/1,0)-IFERROR(VLOOKUP($B291,'Slutlig allokering kvv'!$B$2:$AC$462,MATCH(W$3,'Slutlig allokering kvv'!$B$1:$AJ$1,0),FALSE)/1,0)</f>
        <v>0</v>
      </c>
      <c r="X291">
        <f>IFERROR(VLOOKUP($B291,Kraftvärmeprod!$B$1:$AH$479,MATCH(X$2,Kraftvärmeprod!$B$1:$AG$1,0),FALSE)/1,0)-IFERROR(VLOOKUP($B291,'Slutlig allokering kvv'!$B$2:$AC$462,MATCH(X$3,'Slutlig allokering kvv'!$B$1:$AJ$1,0),FALSE)/1,0)</f>
        <v>0</v>
      </c>
      <c r="Y291">
        <f>IFERROR(VLOOKUP($B291,Kraftvärmeprod!$B$1:$AH$479,MATCH(Y$2,Kraftvärmeprod!$B$1:$AG$1,0),FALSE)/1,0)-IFERROR(VLOOKUP($B291,'Slutlig allokering kvv'!$B$2:$AC$462,MATCH(Y$3,'Slutlig allokering kvv'!$B$1:$AJ$1,0),FALSE)/1,0)</f>
        <v>0</v>
      </c>
      <c r="Z291">
        <f>IFERROR(VLOOKUP($B291,Kraftvärmeprod!$B$1:$AH$479,MATCH(Z$2,Kraftvärmeprod!$B$1:$AG$1,0),FALSE)/1,0)-IFERROR(VLOOKUP($B291,'Slutlig allokering kvv'!$B$2:$AC$462,MATCH(Z$3,'Slutlig allokering kvv'!$B$1:$AJ$1,0),FALSE)/1,0)</f>
        <v>0</v>
      </c>
      <c r="AA291">
        <f>IFERROR(VLOOKUP($B291,Kraftvärmeprod!$B$1:$AH$479,MATCH(AA$2,Kraftvärmeprod!$B$1:$AG$1,0),FALSE)/1,0)-IFERROR(VLOOKUP($B291,'Slutlig allokering kvv'!$B$2:$AC$462,MATCH(AA$3,'Slutlig allokering kvv'!$B$1:$AJ$1,0),FALSE)/1,0)</f>
        <v>0</v>
      </c>
      <c r="AB291">
        <f>IFERROR(VLOOKUP($B291,Kraftvärmeprod!$B$1:$AH$479,MATCH(AB$2,Kraftvärmeprod!$B$1:$AG$1,0),FALSE)/1,0)-IFERROR(VLOOKUP($B291,'Slutlig allokering kvv'!$B$2:$AC$462,MATCH(AB$3,'Slutlig allokering kvv'!$B$1:$AJ$1,0),FALSE)/1,0)</f>
        <v>0</v>
      </c>
      <c r="AE291">
        <f t="shared" si="8"/>
        <v>0</v>
      </c>
      <c r="AG291">
        <f>IFERROR(VLOOKUP(B291,'Slutlig allokering kvv'!$B$2:$AJ$462,MATCH("Summa justerad allokerad tillförd energi (utan hjälpel och rökgaskondensering):",'Slutlig allokering kvv'!$B$1:$AK$1,0),FALSE)/1,"")</f>
        <v>0</v>
      </c>
      <c r="AI291" s="23" t="str">
        <f>IFERROR(1-VLOOKUP(B291,'Slutlig allokering kvv'!$B$2:$AJ$462,MATCH("Andel av bränsle i kvv som allokerats till värme, exklusive rökgaskondensering och hjälpel",'Slutlig allokering kvv'!$B$1:$AK$1,0),FALSE),"")</f>
        <v/>
      </c>
      <c r="AK291" s="23" t="str">
        <f t="shared" si="9"/>
        <v/>
      </c>
    </row>
    <row r="292" spans="1:37" x14ac:dyDescent="0.25">
      <c r="A292" s="2" t="s">
        <v>410</v>
      </c>
      <c r="B292" s="2" t="s">
        <v>411</v>
      </c>
      <c r="C292" s="2" t="str">
        <f>IFERROR(VLOOKUP($B292,Kraftvärmeprod!$B$1:$AH$479,MATCH(C$3,Kraftvärmeprod!$B$1:$AG$1,0),FALSE)/1,"")</f>
        <v/>
      </c>
      <c r="D292" s="2" t="str">
        <f>IFERROR(VLOOKUP($B292,Kraftvärmeprod!$B$1:$AH$479,MATCH(D$3,Kraftvärmeprod!$B$1:$AG$1,0),FALSE)/1,"")</f>
        <v/>
      </c>
      <c r="E292">
        <f>IFERROR(VLOOKUP($B292,Kraftvärmeprod!$B$1:$AH$479,MATCH(E$2,Kraftvärmeprod!$B$1:$AG$1,0),FALSE)/1,0)-IFERROR(VLOOKUP($B292,'Slutlig allokering kvv'!$B$2:$AC$462,MATCH(E$3,'Slutlig allokering kvv'!$B$1:$AJ$1,0),FALSE)/1,0)</f>
        <v>0</v>
      </c>
      <c r="F292">
        <f>IFERROR(VLOOKUP($B292,Kraftvärmeprod!$B$1:$AH$479,MATCH(F$2,Kraftvärmeprod!$B$1:$AG$1,0),FALSE)/1,0)-IFERROR(VLOOKUP($B292,'Slutlig allokering kvv'!$B$2:$AC$462,MATCH(F$3,'Slutlig allokering kvv'!$B$1:$AJ$1,0),FALSE)/1,0)</f>
        <v>0</v>
      </c>
      <c r="G292">
        <f>IFERROR(VLOOKUP($B292,Kraftvärmeprod!$B$1:$AH$479,MATCH(G$2,Kraftvärmeprod!$B$1:$AG$1,0),FALSE)/1,0)-IFERROR(VLOOKUP($B292,'Slutlig allokering kvv'!$B$2:$AC$462,MATCH(G$3,'Slutlig allokering kvv'!$B$1:$AJ$1,0),FALSE)/1,0)</f>
        <v>0</v>
      </c>
      <c r="H292">
        <f>IFERROR(VLOOKUP($B292,Kraftvärmeprod!$B$1:$AH$479,MATCH(H$2,Kraftvärmeprod!$B$1:$AG$1,0),FALSE)/1,0)-IFERROR(VLOOKUP($B292,'Slutlig allokering kvv'!$B$2:$AC$462,MATCH(H$3,'Slutlig allokering kvv'!$B$1:$AJ$1,0),FALSE)/1,0)</f>
        <v>0</v>
      </c>
      <c r="I292">
        <f>IFERROR(VLOOKUP($B292,Kraftvärmeprod!$B$1:$AH$479,MATCH(I$2,Kraftvärmeprod!$B$1:$AG$1,0),FALSE)/1,0)-IFERROR(VLOOKUP($B292,'Slutlig allokering kvv'!$B$2:$AC$462,MATCH(I$3,'Slutlig allokering kvv'!$B$1:$AJ$1,0),FALSE)/1,0)</f>
        <v>0</v>
      </c>
      <c r="J292">
        <f>IFERROR(VLOOKUP($B292,Kraftvärmeprod!$B$1:$AH$479,MATCH(J$2,Kraftvärmeprod!$B$1:$AG$1,0),FALSE)/1,0)-IFERROR(VLOOKUP($B292,'Slutlig allokering kvv'!$B$2:$AC$462,MATCH(J$3,'Slutlig allokering kvv'!$B$1:$AJ$1,0),FALSE)/1,0)</f>
        <v>0</v>
      </c>
      <c r="K292">
        <f>IFERROR(VLOOKUP($B292,Kraftvärmeprod!$B$1:$AH$479,MATCH(K$2,Kraftvärmeprod!$B$1:$AG$1,0),FALSE)/1,0)-IFERROR(VLOOKUP($B292,'Slutlig allokering kvv'!$B$2:$AC$462,MATCH(K$3,'Slutlig allokering kvv'!$B$1:$AJ$1,0),FALSE)/1,0)</f>
        <v>0</v>
      </c>
      <c r="L292">
        <f>IFERROR(VLOOKUP($B292,Kraftvärmeprod!$B$1:$AH$479,MATCH(L$2,Kraftvärmeprod!$B$1:$AG$1,0),FALSE)/1,0)-IFERROR(VLOOKUP($B292,'Slutlig allokering kvv'!$B$2:$AC$462,MATCH(L$3,'Slutlig allokering kvv'!$B$1:$AJ$1,0),FALSE)/1,0)</f>
        <v>0</v>
      </c>
      <c r="M292" s="40">
        <f>IFERROR(VLOOKUP($B292,Miljö!$B$1:$S$477,MATCH(M$2,Miljö!$B$1:$X$1,0),FALSE)/1,0)-IFERROR(VLOOKUP($B292,'Slutlig allokering kvv'!$B$2:$AC$462,MATCH(M$3,'Slutlig allokering kvv'!$B$1:$AJ$1,0),FALSE)/1,0)</f>
        <v>0</v>
      </c>
      <c r="N292">
        <f>IFERROR(VLOOKUP($B292,Kraftvärmeprod!$B$1:$AH$479,MATCH(N$2,Kraftvärmeprod!$B$1:$AG$1,0),FALSE)/1,0)-IFERROR(VLOOKUP($B292,'Slutlig allokering kvv'!$B$2:$AC$462,MATCH(N$3,'Slutlig allokering kvv'!$B$1:$AJ$1,0),FALSE)/1,0)</f>
        <v>0</v>
      </c>
      <c r="O292">
        <f>IFERROR(VLOOKUP($B292,Kraftvärmeprod!$B$1:$AH$479,MATCH(O$2,Kraftvärmeprod!$B$1:$AG$1,0),FALSE)/1,0)-IFERROR(VLOOKUP($B292,'Slutlig allokering kvv'!$B$2:$AC$462,MATCH(O$3,'Slutlig allokering kvv'!$B$1:$AJ$1,0),FALSE)/1,0)</f>
        <v>0</v>
      </c>
      <c r="P292">
        <f>IFERROR(VLOOKUP($B292,Kraftvärmeprod!$B$1:$AH$479,MATCH(P$2,Kraftvärmeprod!$B$1:$AG$1,0),FALSE)/1,0)-IFERROR(VLOOKUP($B292,'Slutlig allokering kvv'!$B$2:$AC$462,MATCH(P$3,'Slutlig allokering kvv'!$B$1:$AJ$1,0),FALSE)/1,0)</f>
        <v>0</v>
      </c>
      <c r="Q292">
        <f>IFERROR(VLOOKUP($B292,Kraftvärmeprod!$B$1:$AH$479,MATCH(Q$2,Kraftvärmeprod!$B$1:$AG$1,0),FALSE)/1,0)-IFERROR(VLOOKUP($B292,'Slutlig allokering kvv'!$B$2:$AC$462,MATCH(Q$3,'Slutlig allokering kvv'!$B$1:$AJ$1,0),FALSE)/1,0)</f>
        <v>0</v>
      </c>
      <c r="R292">
        <f>IFERROR(VLOOKUP($B292,Kraftvärmeprod!$B$1:$AH$479,MATCH(R$2,Kraftvärmeprod!$B$1:$AG$1,0),FALSE)/1,0)-IFERROR(VLOOKUP($B292,'Slutlig allokering kvv'!$B$2:$AC$462,MATCH(R$3,'Slutlig allokering kvv'!$B$1:$AJ$1,0),FALSE)/1,0)</f>
        <v>0</v>
      </c>
      <c r="S292">
        <f>IFERROR(VLOOKUP($B292,Kraftvärmeprod!$B$1:$AH$479,MATCH(S$2,Kraftvärmeprod!$B$1:$AG$1,0),FALSE)/1,0)-IFERROR(VLOOKUP($B292,'Slutlig allokering kvv'!$B$2:$AC$462,MATCH(S$3,'Slutlig allokering kvv'!$B$1:$AJ$1,0),FALSE)/1,0)</f>
        <v>0</v>
      </c>
      <c r="T292">
        <f>IFERROR(VLOOKUP($B292,Kraftvärmeprod!$B$1:$AH$479,MATCH(T$2,Kraftvärmeprod!$B$1:$AG$1,0),FALSE)/1,0)-IFERROR(VLOOKUP($B292,'Slutlig allokering kvv'!$B$2:$AC$462,MATCH(T$3,'Slutlig allokering kvv'!$B$1:$AJ$1,0),FALSE)/1,0)</f>
        <v>0</v>
      </c>
      <c r="U292">
        <f>IFERROR(VLOOKUP($B292,Kraftvärmeprod!$B$1:$AH$479,MATCH(U$2,Kraftvärmeprod!$B$1:$AG$1,0),FALSE)/1,0)-IFERROR(VLOOKUP($B292,'Slutlig allokering kvv'!$B$2:$AC$462,MATCH(U$3,'Slutlig allokering kvv'!$B$1:$AJ$1,0),FALSE)/1,0)</f>
        <v>0</v>
      </c>
      <c r="V292">
        <f>IFERROR(VLOOKUP($B292,Kraftvärmeprod!$B$1:$AH$479,MATCH(V$2,Kraftvärmeprod!$B$1:$AG$1,0),FALSE)/1,0)-IFERROR(VLOOKUP($B292,'Slutlig allokering kvv'!$B$2:$AC$462,MATCH(V$3,'Slutlig allokering kvv'!$B$1:$AJ$1,0),FALSE)/1,0)</f>
        <v>0</v>
      </c>
      <c r="W292">
        <f>IFERROR(VLOOKUP($B292,Kraftvärmeprod!$B$1:$AH$479,MATCH(W$2,Kraftvärmeprod!$B$1:$AG$1,0),FALSE)/1,0)-IFERROR(VLOOKUP($B292,'Slutlig allokering kvv'!$B$2:$AC$462,MATCH(W$3,'Slutlig allokering kvv'!$B$1:$AJ$1,0),FALSE)/1,0)</f>
        <v>0</v>
      </c>
      <c r="X292">
        <f>IFERROR(VLOOKUP($B292,Kraftvärmeprod!$B$1:$AH$479,MATCH(X$2,Kraftvärmeprod!$B$1:$AG$1,0),FALSE)/1,0)-IFERROR(VLOOKUP($B292,'Slutlig allokering kvv'!$B$2:$AC$462,MATCH(X$3,'Slutlig allokering kvv'!$B$1:$AJ$1,0),FALSE)/1,0)</f>
        <v>0</v>
      </c>
      <c r="Y292">
        <f>IFERROR(VLOOKUP($B292,Kraftvärmeprod!$B$1:$AH$479,MATCH(Y$2,Kraftvärmeprod!$B$1:$AG$1,0),FALSE)/1,0)-IFERROR(VLOOKUP($B292,'Slutlig allokering kvv'!$B$2:$AC$462,MATCH(Y$3,'Slutlig allokering kvv'!$B$1:$AJ$1,0),FALSE)/1,0)</f>
        <v>0</v>
      </c>
      <c r="Z292">
        <f>IFERROR(VLOOKUP($B292,Kraftvärmeprod!$B$1:$AH$479,MATCH(Z$2,Kraftvärmeprod!$B$1:$AG$1,0),FALSE)/1,0)-IFERROR(VLOOKUP($B292,'Slutlig allokering kvv'!$B$2:$AC$462,MATCH(Z$3,'Slutlig allokering kvv'!$B$1:$AJ$1,0),FALSE)/1,0)</f>
        <v>0</v>
      </c>
      <c r="AA292">
        <f>IFERROR(VLOOKUP($B292,Kraftvärmeprod!$B$1:$AH$479,MATCH(AA$2,Kraftvärmeprod!$B$1:$AG$1,0),FALSE)/1,0)-IFERROR(VLOOKUP($B292,'Slutlig allokering kvv'!$B$2:$AC$462,MATCH(AA$3,'Slutlig allokering kvv'!$B$1:$AJ$1,0),FALSE)/1,0)</f>
        <v>0</v>
      </c>
      <c r="AB292">
        <f>IFERROR(VLOOKUP($B292,Kraftvärmeprod!$B$1:$AH$479,MATCH(AB$2,Kraftvärmeprod!$B$1:$AG$1,0),FALSE)/1,0)-IFERROR(VLOOKUP($B292,'Slutlig allokering kvv'!$B$2:$AC$462,MATCH(AB$3,'Slutlig allokering kvv'!$B$1:$AJ$1,0),FALSE)/1,0)</f>
        <v>0</v>
      </c>
      <c r="AE292">
        <f t="shared" si="8"/>
        <v>0</v>
      </c>
      <c r="AG292">
        <f>IFERROR(VLOOKUP(B292,'Slutlig allokering kvv'!$B$2:$AJ$462,MATCH("Summa justerad allokerad tillförd energi (utan hjälpel och rökgaskondensering):",'Slutlig allokering kvv'!$B$1:$AK$1,0),FALSE)/1,"")</f>
        <v>0</v>
      </c>
      <c r="AI292" s="23" t="str">
        <f>IFERROR(1-VLOOKUP(B292,'Slutlig allokering kvv'!$B$2:$AJ$462,MATCH("Andel av bränsle i kvv som allokerats till värme, exklusive rökgaskondensering och hjälpel",'Slutlig allokering kvv'!$B$1:$AK$1,0),FALSE),"")</f>
        <v/>
      </c>
      <c r="AK292" s="23" t="str">
        <f t="shared" si="9"/>
        <v/>
      </c>
    </row>
    <row r="293" spans="1:37" x14ac:dyDescent="0.25">
      <c r="A293" s="2" t="s">
        <v>410</v>
      </c>
      <c r="B293" s="2" t="s">
        <v>412</v>
      </c>
      <c r="C293" s="2" t="str">
        <f>IFERROR(VLOOKUP($B293,Kraftvärmeprod!$B$1:$AH$479,MATCH(C$3,Kraftvärmeprod!$B$1:$AG$1,0),FALSE)/1,"")</f>
        <v/>
      </c>
      <c r="D293" s="2" t="str">
        <f>IFERROR(VLOOKUP($B293,Kraftvärmeprod!$B$1:$AH$479,MATCH(D$3,Kraftvärmeprod!$B$1:$AG$1,0),FALSE)/1,"")</f>
        <v/>
      </c>
      <c r="E293">
        <f>IFERROR(VLOOKUP($B293,Kraftvärmeprod!$B$1:$AH$479,MATCH(E$2,Kraftvärmeprod!$B$1:$AG$1,0),FALSE)/1,0)-IFERROR(VLOOKUP($B293,'Slutlig allokering kvv'!$B$2:$AC$462,MATCH(E$3,'Slutlig allokering kvv'!$B$1:$AJ$1,0),FALSE)/1,0)</f>
        <v>0</v>
      </c>
      <c r="F293">
        <f>IFERROR(VLOOKUP($B293,Kraftvärmeprod!$B$1:$AH$479,MATCH(F$2,Kraftvärmeprod!$B$1:$AG$1,0),FALSE)/1,0)-IFERROR(VLOOKUP($B293,'Slutlig allokering kvv'!$B$2:$AC$462,MATCH(F$3,'Slutlig allokering kvv'!$B$1:$AJ$1,0),FALSE)/1,0)</f>
        <v>0</v>
      </c>
      <c r="G293">
        <f>IFERROR(VLOOKUP($B293,Kraftvärmeprod!$B$1:$AH$479,MATCH(G$2,Kraftvärmeprod!$B$1:$AG$1,0),FALSE)/1,0)-IFERROR(VLOOKUP($B293,'Slutlig allokering kvv'!$B$2:$AC$462,MATCH(G$3,'Slutlig allokering kvv'!$B$1:$AJ$1,0),FALSE)/1,0)</f>
        <v>0</v>
      </c>
      <c r="H293">
        <f>IFERROR(VLOOKUP($B293,Kraftvärmeprod!$B$1:$AH$479,MATCH(H$2,Kraftvärmeprod!$B$1:$AG$1,0),FALSE)/1,0)-IFERROR(VLOOKUP($B293,'Slutlig allokering kvv'!$B$2:$AC$462,MATCH(H$3,'Slutlig allokering kvv'!$B$1:$AJ$1,0),FALSE)/1,0)</f>
        <v>0</v>
      </c>
      <c r="I293">
        <f>IFERROR(VLOOKUP($B293,Kraftvärmeprod!$B$1:$AH$479,MATCH(I$2,Kraftvärmeprod!$B$1:$AG$1,0),FALSE)/1,0)-IFERROR(VLOOKUP($B293,'Slutlig allokering kvv'!$B$2:$AC$462,MATCH(I$3,'Slutlig allokering kvv'!$B$1:$AJ$1,0),FALSE)/1,0)</f>
        <v>0</v>
      </c>
      <c r="J293">
        <f>IFERROR(VLOOKUP($B293,Kraftvärmeprod!$B$1:$AH$479,MATCH(J$2,Kraftvärmeprod!$B$1:$AG$1,0),FALSE)/1,0)-IFERROR(VLOOKUP($B293,'Slutlig allokering kvv'!$B$2:$AC$462,MATCH(J$3,'Slutlig allokering kvv'!$B$1:$AJ$1,0),FALSE)/1,0)</f>
        <v>0</v>
      </c>
      <c r="K293">
        <f>IFERROR(VLOOKUP($B293,Kraftvärmeprod!$B$1:$AH$479,MATCH(K$2,Kraftvärmeprod!$B$1:$AG$1,0),FALSE)/1,0)-IFERROR(VLOOKUP($B293,'Slutlig allokering kvv'!$B$2:$AC$462,MATCH(K$3,'Slutlig allokering kvv'!$B$1:$AJ$1,0),FALSE)/1,0)</f>
        <v>0</v>
      </c>
      <c r="L293">
        <f>IFERROR(VLOOKUP($B293,Kraftvärmeprod!$B$1:$AH$479,MATCH(L$2,Kraftvärmeprod!$B$1:$AG$1,0),FALSE)/1,0)-IFERROR(VLOOKUP($B293,'Slutlig allokering kvv'!$B$2:$AC$462,MATCH(L$3,'Slutlig allokering kvv'!$B$1:$AJ$1,0),FALSE)/1,0)</f>
        <v>0</v>
      </c>
      <c r="M293" s="40">
        <f>IFERROR(VLOOKUP($B293,Miljö!$B$1:$S$477,MATCH(M$2,Miljö!$B$1:$X$1,0),FALSE)/1,0)-IFERROR(VLOOKUP($B293,'Slutlig allokering kvv'!$B$2:$AC$462,MATCH(M$3,'Slutlig allokering kvv'!$B$1:$AJ$1,0),FALSE)/1,0)</f>
        <v>0</v>
      </c>
      <c r="N293">
        <f>IFERROR(VLOOKUP($B293,Kraftvärmeprod!$B$1:$AH$479,MATCH(N$2,Kraftvärmeprod!$B$1:$AG$1,0),FALSE)/1,0)-IFERROR(VLOOKUP($B293,'Slutlig allokering kvv'!$B$2:$AC$462,MATCH(N$3,'Slutlig allokering kvv'!$B$1:$AJ$1,0),FALSE)/1,0)</f>
        <v>0</v>
      </c>
      <c r="O293">
        <f>IFERROR(VLOOKUP($B293,Kraftvärmeprod!$B$1:$AH$479,MATCH(O$2,Kraftvärmeprod!$B$1:$AG$1,0),FALSE)/1,0)-IFERROR(VLOOKUP($B293,'Slutlig allokering kvv'!$B$2:$AC$462,MATCH(O$3,'Slutlig allokering kvv'!$B$1:$AJ$1,0),FALSE)/1,0)</f>
        <v>0</v>
      </c>
      <c r="P293">
        <f>IFERROR(VLOOKUP($B293,Kraftvärmeprod!$B$1:$AH$479,MATCH(P$2,Kraftvärmeprod!$B$1:$AG$1,0),FALSE)/1,0)-IFERROR(VLOOKUP($B293,'Slutlig allokering kvv'!$B$2:$AC$462,MATCH(P$3,'Slutlig allokering kvv'!$B$1:$AJ$1,0),FALSE)/1,0)</f>
        <v>0</v>
      </c>
      <c r="Q293">
        <f>IFERROR(VLOOKUP($B293,Kraftvärmeprod!$B$1:$AH$479,MATCH(Q$2,Kraftvärmeprod!$B$1:$AG$1,0),FALSE)/1,0)-IFERROR(VLOOKUP($B293,'Slutlig allokering kvv'!$B$2:$AC$462,MATCH(Q$3,'Slutlig allokering kvv'!$B$1:$AJ$1,0),FALSE)/1,0)</f>
        <v>0</v>
      </c>
      <c r="R293">
        <f>IFERROR(VLOOKUP($B293,Kraftvärmeprod!$B$1:$AH$479,MATCH(R$2,Kraftvärmeprod!$B$1:$AG$1,0),FALSE)/1,0)-IFERROR(VLOOKUP($B293,'Slutlig allokering kvv'!$B$2:$AC$462,MATCH(R$3,'Slutlig allokering kvv'!$B$1:$AJ$1,0),FALSE)/1,0)</f>
        <v>0</v>
      </c>
      <c r="S293">
        <f>IFERROR(VLOOKUP($B293,Kraftvärmeprod!$B$1:$AH$479,MATCH(S$2,Kraftvärmeprod!$B$1:$AG$1,0),FALSE)/1,0)-IFERROR(VLOOKUP($B293,'Slutlig allokering kvv'!$B$2:$AC$462,MATCH(S$3,'Slutlig allokering kvv'!$B$1:$AJ$1,0),FALSE)/1,0)</f>
        <v>0</v>
      </c>
      <c r="T293">
        <f>IFERROR(VLOOKUP($B293,Kraftvärmeprod!$B$1:$AH$479,MATCH(T$2,Kraftvärmeprod!$B$1:$AG$1,0),FALSE)/1,0)-IFERROR(VLOOKUP($B293,'Slutlig allokering kvv'!$B$2:$AC$462,MATCH(T$3,'Slutlig allokering kvv'!$B$1:$AJ$1,0),FALSE)/1,0)</f>
        <v>0</v>
      </c>
      <c r="U293">
        <f>IFERROR(VLOOKUP($B293,Kraftvärmeprod!$B$1:$AH$479,MATCH(U$2,Kraftvärmeprod!$B$1:$AG$1,0),FALSE)/1,0)-IFERROR(VLOOKUP($B293,'Slutlig allokering kvv'!$B$2:$AC$462,MATCH(U$3,'Slutlig allokering kvv'!$B$1:$AJ$1,0),FALSE)/1,0)</f>
        <v>0</v>
      </c>
      <c r="V293">
        <f>IFERROR(VLOOKUP($B293,Kraftvärmeprod!$B$1:$AH$479,MATCH(V$2,Kraftvärmeprod!$B$1:$AG$1,0),FALSE)/1,0)-IFERROR(VLOOKUP($B293,'Slutlig allokering kvv'!$B$2:$AC$462,MATCH(V$3,'Slutlig allokering kvv'!$B$1:$AJ$1,0),FALSE)/1,0)</f>
        <v>0</v>
      </c>
      <c r="W293">
        <f>IFERROR(VLOOKUP($B293,Kraftvärmeprod!$B$1:$AH$479,MATCH(W$2,Kraftvärmeprod!$B$1:$AG$1,0),FALSE)/1,0)-IFERROR(VLOOKUP($B293,'Slutlig allokering kvv'!$B$2:$AC$462,MATCH(W$3,'Slutlig allokering kvv'!$B$1:$AJ$1,0),FALSE)/1,0)</f>
        <v>0</v>
      </c>
      <c r="X293">
        <f>IFERROR(VLOOKUP($B293,Kraftvärmeprod!$B$1:$AH$479,MATCH(X$2,Kraftvärmeprod!$B$1:$AG$1,0),FALSE)/1,0)-IFERROR(VLOOKUP($B293,'Slutlig allokering kvv'!$B$2:$AC$462,MATCH(X$3,'Slutlig allokering kvv'!$B$1:$AJ$1,0),FALSE)/1,0)</f>
        <v>0</v>
      </c>
      <c r="Y293">
        <f>IFERROR(VLOOKUP($B293,Kraftvärmeprod!$B$1:$AH$479,MATCH(Y$2,Kraftvärmeprod!$B$1:$AG$1,0),FALSE)/1,0)-IFERROR(VLOOKUP($B293,'Slutlig allokering kvv'!$B$2:$AC$462,MATCH(Y$3,'Slutlig allokering kvv'!$B$1:$AJ$1,0),FALSE)/1,0)</f>
        <v>0</v>
      </c>
      <c r="Z293">
        <f>IFERROR(VLOOKUP($B293,Kraftvärmeprod!$B$1:$AH$479,MATCH(Z$2,Kraftvärmeprod!$B$1:$AG$1,0),FALSE)/1,0)-IFERROR(VLOOKUP($B293,'Slutlig allokering kvv'!$B$2:$AC$462,MATCH(Z$3,'Slutlig allokering kvv'!$B$1:$AJ$1,0),FALSE)/1,0)</f>
        <v>0</v>
      </c>
      <c r="AA293">
        <f>IFERROR(VLOOKUP($B293,Kraftvärmeprod!$B$1:$AH$479,MATCH(AA$2,Kraftvärmeprod!$B$1:$AG$1,0),FALSE)/1,0)-IFERROR(VLOOKUP($B293,'Slutlig allokering kvv'!$B$2:$AC$462,MATCH(AA$3,'Slutlig allokering kvv'!$B$1:$AJ$1,0),FALSE)/1,0)</f>
        <v>0</v>
      </c>
      <c r="AB293">
        <f>IFERROR(VLOOKUP($B293,Kraftvärmeprod!$B$1:$AH$479,MATCH(AB$2,Kraftvärmeprod!$B$1:$AG$1,0),FALSE)/1,0)-IFERROR(VLOOKUP($B293,'Slutlig allokering kvv'!$B$2:$AC$462,MATCH(AB$3,'Slutlig allokering kvv'!$B$1:$AJ$1,0),FALSE)/1,0)</f>
        <v>0</v>
      </c>
      <c r="AE293">
        <f t="shared" si="8"/>
        <v>0</v>
      </c>
      <c r="AG293">
        <f>IFERROR(VLOOKUP(B293,'Slutlig allokering kvv'!$B$2:$AJ$462,MATCH("Summa justerad allokerad tillförd energi (utan hjälpel och rökgaskondensering):",'Slutlig allokering kvv'!$B$1:$AK$1,0),FALSE)/1,"")</f>
        <v>0</v>
      </c>
      <c r="AI293" s="23" t="str">
        <f>IFERROR(1-VLOOKUP(B293,'Slutlig allokering kvv'!$B$2:$AJ$462,MATCH("Andel av bränsle i kvv som allokerats till värme, exklusive rökgaskondensering och hjälpel",'Slutlig allokering kvv'!$B$1:$AK$1,0),FALSE),"")</f>
        <v/>
      </c>
      <c r="AK293" s="23" t="str">
        <f t="shared" si="9"/>
        <v/>
      </c>
    </row>
    <row r="294" spans="1:37" x14ac:dyDescent="0.25">
      <c r="A294" s="2" t="s">
        <v>413</v>
      </c>
      <c r="B294" s="2" t="s">
        <v>414</v>
      </c>
      <c r="C294" s="2">
        <f>IFERROR(VLOOKUP($B294,Kraftvärmeprod!$B$1:$AH$479,MATCH(C$3,Kraftvärmeprod!$B$1:$AG$1,0),FALSE)/1,"")</f>
        <v>1098.7</v>
      </c>
      <c r="D294" s="2">
        <f>IFERROR(VLOOKUP($B294,Kraftvärmeprod!$B$1:$AH$479,MATCH(D$3,Kraftvärmeprod!$B$1:$AG$1,0),FALSE)/1,"")</f>
        <v>570</v>
      </c>
      <c r="E294">
        <f>IFERROR(VLOOKUP($B294,Kraftvärmeprod!$B$1:$AH$479,MATCH(E$2,Kraftvärmeprod!$B$1:$AG$1,0),FALSE)/1,0)-IFERROR(VLOOKUP($B294,'Slutlig allokering kvv'!$B$2:$AC$462,MATCH(E$3,'Slutlig allokering kvv'!$B$1:$AJ$1,0),FALSE)/1,0)</f>
        <v>0</v>
      </c>
      <c r="F294">
        <f>IFERROR(VLOOKUP($B294,Kraftvärmeprod!$B$1:$AH$479,MATCH(F$2,Kraftvärmeprod!$B$1:$AG$1,0),FALSE)/1,0)-IFERROR(VLOOKUP($B294,'Slutlig allokering kvv'!$B$2:$AC$462,MATCH(F$3,'Slutlig allokering kvv'!$B$1:$AJ$1,0),FALSE)/1,0)</f>
        <v>0</v>
      </c>
      <c r="G294">
        <f>IFERROR(VLOOKUP($B294,Kraftvärmeprod!$B$1:$AH$479,MATCH(G$2,Kraftvärmeprod!$B$1:$AG$1,0),FALSE)/1,0)-IFERROR(VLOOKUP($B294,'Slutlig allokering kvv'!$B$2:$AC$462,MATCH(G$3,'Slutlig allokering kvv'!$B$1:$AJ$1,0),FALSE)/1,0)</f>
        <v>126.32509999999999</v>
      </c>
      <c r="H294">
        <f>IFERROR(VLOOKUP($B294,Kraftvärmeprod!$B$1:$AH$479,MATCH(H$2,Kraftvärmeprod!$B$1:$AG$1,0),FALSE)/1,0)-IFERROR(VLOOKUP($B294,'Slutlig allokering kvv'!$B$2:$AC$462,MATCH(H$3,'Slutlig allokering kvv'!$B$1:$AJ$1,0),FALSE)/1,0)</f>
        <v>0</v>
      </c>
      <c r="I294">
        <f>IFERROR(VLOOKUP($B294,Kraftvärmeprod!$B$1:$AH$479,MATCH(I$2,Kraftvärmeprod!$B$1:$AG$1,0),FALSE)/1,0)-IFERROR(VLOOKUP($B294,'Slutlig allokering kvv'!$B$2:$AC$462,MATCH(I$3,'Slutlig allokering kvv'!$B$1:$AJ$1,0),FALSE)/1,0)</f>
        <v>1.9509000000000001</v>
      </c>
      <c r="J294">
        <f>IFERROR(VLOOKUP($B294,Kraftvärmeprod!$B$1:$AH$479,MATCH(J$2,Kraftvärmeprod!$B$1:$AG$1,0),FALSE)/1,0)-IFERROR(VLOOKUP($B294,'Slutlig allokering kvv'!$B$2:$AC$462,MATCH(J$3,'Slutlig allokering kvv'!$B$1:$AJ$1,0),FALSE)/1,0)</f>
        <v>0</v>
      </c>
      <c r="K294">
        <f>IFERROR(VLOOKUP($B294,Kraftvärmeprod!$B$1:$AH$479,MATCH(K$2,Kraftvärmeprod!$B$1:$AG$1,0),FALSE)/1,0)-IFERROR(VLOOKUP($B294,'Slutlig allokering kvv'!$B$2:$AC$462,MATCH(K$3,'Slutlig allokering kvv'!$B$1:$AJ$1,0),FALSE)/1,0)</f>
        <v>0</v>
      </c>
      <c r="L294">
        <f>IFERROR(VLOOKUP($B294,Kraftvärmeprod!$B$1:$AH$479,MATCH(L$2,Kraftvärmeprod!$B$1:$AG$1,0),FALSE)/1,0)-IFERROR(VLOOKUP($B294,'Slutlig allokering kvv'!$B$2:$AC$462,MATCH(L$3,'Slutlig allokering kvv'!$B$1:$AJ$1,0),FALSE)/1,0)</f>
        <v>167.023</v>
      </c>
      <c r="M294" s="40">
        <f>IFERROR(VLOOKUP($B294,Miljö!$B$1:$S$477,MATCH(M$2,Miljö!$B$1:$X$1,0),FALSE)/1,0)-IFERROR(VLOOKUP($B294,'Slutlig allokering kvv'!$B$2:$AC$462,MATCH(M$3,'Slutlig allokering kvv'!$B$1:$AJ$1,0),FALSE)/1,0)</f>
        <v>35.258099999999999</v>
      </c>
      <c r="N294">
        <f>IFERROR(VLOOKUP($B294,Kraftvärmeprod!$B$1:$AH$479,MATCH(N$2,Kraftvärmeprod!$B$1:$AG$1,0),FALSE)/1,0)-IFERROR(VLOOKUP($B294,'Slutlig allokering kvv'!$B$2:$AC$462,MATCH(N$3,'Slutlig allokering kvv'!$B$1:$AJ$1,0),FALSE)/1,0)</f>
        <v>0</v>
      </c>
      <c r="O294">
        <f>IFERROR(VLOOKUP($B294,Kraftvärmeprod!$B$1:$AH$479,MATCH(O$2,Kraftvärmeprod!$B$1:$AG$1,0),FALSE)/1,0)-IFERROR(VLOOKUP($B294,'Slutlig allokering kvv'!$B$2:$AC$462,MATCH(O$3,'Slutlig allokering kvv'!$B$1:$AJ$1,0),FALSE)/1,0)</f>
        <v>480.42699999999996</v>
      </c>
      <c r="P294">
        <f>IFERROR(VLOOKUP($B294,Kraftvärmeprod!$B$1:$AH$479,MATCH(P$2,Kraftvärmeprod!$B$1:$AG$1,0),FALSE)/1,0)-IFERROR(VLOOKUP($B294,'Slutlig allokering kvv'!$B$2:$AC$462,MATCH(P$3,'Slutlig allokering kvv'!$B$1:$AJ$1,0),FALSE)/1,0)</f>
        <v>0</v>
      </c>
      <c r="Q294">
        <f>IFERROR(VLOOKUP($B294,Kraftvärmeprod!$B$1:$AH$479,MATCH(Q$2,Kraftvärmeprod!$B$1:$AG$1,0),FALSE)/1,0)-IFERROR(VLOOKUP($B294,'Slutlig allokering kvv'!$B$2:$AC$462,MATCH(Q$3,'Slutlig allokering kvv'!$B$1:$AJ$1,0),FALSE)/1,0)</f>
        <v>213.01499999999999</v>
      </c>
      <c r="R294">
        <f>IFERROR(VLOOKUP($B294,Kraftvärmeprod!$B$1:$AH$479,MATCH(R$2,Kraftvärmeprod!$B$1:$AG$1,0),FALSE)/1,0)-IFERROR(VLOOKUP($B294,'Slutlig allokering kvv'!$B$2:$AC$462,MATCH(R$3,'Slutlig allokering kvv'!$B$1:$AJ$1,0),FALSE)/1,0)</f>
        <v>86.288000000000011</v>
      </c>
      <c r="S294">
        <f>IFERROR(VLOOKUP($B294,Kraftvärmeprod!$B$1:$AH$479,MATCH(S$2,Kraftvärmeprod!$B$1:$AG$1,0),FALSE)/1,0)-IFERROR(VLOOKUP($B294,'Slutlig allokering kvv'!$B$2:$AC$462,MATCH(S$3,'Slutlig allokering kvv'!$B$1:$AJ$1,0),FALSE)/1,0)</f>
        <v>0</v>
      </c>
      <c r="T294">
        <f>IFERROR(VLOOKUP($B294,Kraftvärmeprod!$B$1:$AH$479,MATCH(T$2,Kraftvärmeprod!$B$1:$AG$1,0),FALSE)/1,0)-IFERROR(VLOOKUP($B294,'Slutlig allokering kvv'!$B$2:$AC$462,MATCH(T$3,'Slutlig allokering kvv'!$B$1:$AJ$1,0),FALSE)/1,0)</f>
        <v>0</v>
      </c>
      <c r="U294">
        <f>IFERROR(VLOOKUP($B294,Kraftvärmeprod!$B$1:$AH$479,MATCH(U$2,Kraftvärmeprod!$B$1:$AG$1,0),FALSE)/1,0)-IFERROR(VLOOKUP($B294,'Slutlig allokering kvv'!$B$2:$AC$462,MATCH(U$3,'Slutlig allokering kvv'!$B$1:$AJ$1,0),FALSE)/1,0)</f>
        <v>35.2166</v>
      </c>
      <c r="V294">
        <f>IFERROR(VLOOKUP($B294,Kraftvärmeprod!$B$1:$AH$479,MATCH(V$2,Kraftvärmeprod!$B$1:$AG$1,0),FALSE)/1,0)-IFERROR(VLOOKUP($B294,'Slutlig allokering kvv'!$B$2:$AC$462,MATCH(V$3,'Slutlig allokering kvv'!$B$1:$AJ$1,0),FALSE)/1,0)</f>
        <v>3.4489899999999997E-2</v>
      </c>
      <c r="W294">
        <f>IFERROR(VLOOKUP($B294,Kraftvärmeprod!$B$1:$AH$479,MATCH(W$2,Kraftvärmeprod!$B$1:$AG$1,0),FALSE)/1,0)-IFERROR(VLOOKUP($B294,'Slutlig allokering kvv'!$B$2:$AC$462,MATCH(W$3,'Slutlig allokering kvv'!$B$1:$AJ$1,0),FALSE)/1,0)</f>
        <v>0</v>
      </c>
      <c r="X294">
        <f>IFERROR(VLOOKUP($B294,Kraftvärmeprod!$B$1:$AH$479,MATCH(X$2,Kraftvärmeprod!$B$1:$AG$1,0),FALSE)/1,0)-IFERROR(VLOOKUP($B294,'Slutlig allokering kvv'!$B$2:$AC$462,MATCH(X$3,'Slutlig allokering kvv'!$B$1:$AJ$1,0),FALSE)/1,0)</f>
        <v>0</v>
      </c>
      <c r="Y294">
        <f>IFERROR(VLOOKUP($B294,Kraftvärmeprod!$B$1:$AH$479,MATCH(Y$2,Kraftvärmeprod!$B$1:$AG$1,0),FALSE)/1,0)-IFERROR(VLOOKUP($B294,'Slutlig allokering kvv'!$B$2:$AC$462,MATCH(Y$3,'Slutlig allokering kvv'!$B$1:$AJ$1,0),FALSE)/1,0)</f>
        <v>0</v>
      </c>
      <c r="Z294">
        <f>IFERROR(VLOOKUP($B294,Kraftvärmeprod!$B$1:$AH$479,MATCH(Z$2,Kraftvärmeprod!$B$1:$AG$1,0),FALSE)/1,0)-IFERROR(VLOOKUP($B294,'Slutlig allokering kvv'!$B$2:$AC$462,MATCH(Z$3,'Slutlig allokering kvv'!$B$1:$AJ$1,0),FALSE)/1,0)</f>
        <v>0</v>
      </c>
      <c r="AA294">
        <f>IFERROR(VLOOKUP($B294,Kraftvärmeprod!$B$1:$AH$479,MATCH(AA$2,Kraftvärmeprod!$B$1:$AG$1,0),FALSE)/1,0)-IFERROR(VLOOKUP($B294,'Slutlig allokering kvv'!$B$2:$AC$462,MATCH(AA$3,'Slutlig allokering kvv'!$B$1:$AJ$1,0),FALSE)/1,0)</f>
        <v>0</v>
      </c>
      <c r="AB294">
        <f>IFERROR(VLOOKUP($B294,Kraftvärmeprod!$B$1:$AH$479,MATCH(AB$2,Kraftvärmeprod!$B$1:$AG$1,0),FALSE)/1,0)-IFERROR(VLOOKUP($B294,'Slutlig allokering kvv'!$B$2:$AC$462,MATCH(AB$3,'Slutlig allokering kvv'!$B$1:$AJ$1,0),FALSE)/1,0)</f>
        <v>0</v>
      </c>
      <c r="AE294">
        <f t="shared" si="8"/>
        <v>1110.2800898999999</v>
      </c>
      <c r="AG294">
        <f>IFERROR(VLOOKUP(B294,'Slutlig allokering kvv'!$B$2:$AJ$462,MATCH("Summa justerad allokerad tillförd energi (utan hjälpel och rökgaskondensering):",'Slutlig allokering kvv'!$B$1:$AK$1,0),FALSE)/1,"")</f>
        <v>826.35991010000009</v>
      </c>
      <c r="AI294" s="23">
        <f>IFERROR(1-VLOOKUP(B294,'Slutlig allokering kvv'!$B$2:$AJ$462,MATCH("Andel av bränsle i kvv som allokerats till värme, exklusive rökgaskondensering och hjälpel",'Slutlig allokering kvv'!$B$1:$AK$1,0),FALSE),"")</f>
        <v>0.57330226056468936</v>
      </c>
      <c r="AK294" s="23">
        <f t="shared" si="9"/>
        <v>0.57330226056468936</v>
      </c>
    </row>
    <row r="295" spans="1:37" x14ac:dyDescent="0.25">
      <c r="A295" s="2" t="s">
        <v>415</v>
      </c>
      <c r="B295" s="2" t="s">
        <v>416</v>
      </c>
      <c r="C295" s="2" t="str">
        <f>IFERROR(VLOOKUP($B295,Kraftvärmeprod!$B$1:$AH$479,MATCH(C$3,Kraftvärmeprod!$B$1:$AG$1,0),FALSE)/1,"")</f>
        <v/>
      </c>
      <c r="D295" s="2" t="str">
        <f>IFERROR(VLOOKUP($B295,Kraftvärmeprod!$B$1:$AH$479,MATCH(D$3,Kraftvärmeprod!$B$1:$AG$1,0),FALSE)/1,"")</f>
        <v/>
      </c>
      <c r="E295">
        <f>IFERROR(VLOOKUP($B295,Kraftvärmeprod!$B$1:$AH$479,MATCH(E$2,Kraftvärmeprod!$B$1:$AG$1,0),FALSE)/1,0)-IFERROR(VLOOKUP($B295,'Slutlig allokering kvv'!$B$2:$AC$462,MATCH(E$3,'Slutlig allokering kvv'!$B$1:$AJ$1,0),FALSE)/1,0)</f>
        <v>0</v>
      </c>
      <c r="F295">
        <f>IFERROR(VLOOKUP($B295,Kraftvärmeprod!$B$1:$AH$479,MATCH(F$2,Kraftvärmeprod!$B$1:$AG$1,0),FALSE)/1,0)-IFERROR(VLOOKUP($B295,'Slutlig allokering kvv'!$B$2:$AC$462,MATCH(F$3,'Slutlig allokering kvv'!$B$1:$AJ$1,0),FALSE)/1,0)</f>
        <v>0</v>
      </c>
      <c r="G295">
        <f>IFERROR(VLOOKUP($B295,Kraftvärmeprod!$B$1:$AH$479,MATCH(G$2,Kraftvärmeprod!$B$1:$AG$1,0),FALSE)/1,0)-IFERROR(VLOOKUP($B295,'Slutlig allokering kvv'!$B$2:$AC$462,MATCH(G$3,'Slutlig allokering kvv'!$B$1:$AJ$1,0),FALSE)/1,0)</f>
        <v>0</v>
      </c>
      <c r="H295">
        <f>IFERROR(VLOOKUP($B295,Kraftvärmeprod!$B$1:$AH$479,MATCH(H$2,Kraftvärmeprod!$B$1:$AG$1,0),FALSE)/1,0)-IFERROR(VLOOKUP($B295,'Slutlig allokering kvv'!$B$2:$AC$462,MATCH(H$3,'Slutlig allokering kvv'!$B$1:$AJ$1,0),FALSE)/1,0)</f>
        <v>0</v>
      </c>
      <c r="I295">
        <f>IFERROR(VLOOKUP($B295,Kraftvärmeprod!$B$1:$AH$479,MATCH(I$2,Kraftvärmeprod!$B$1:$AG$1,0),FALSE)/1,0)-IFERROR(VLOOKUP($B295,'Slutlig allokering kvv'!$B$2:$AC$462,MATCH(I$3,'Slutlig allokering kvv'!$B$1:$AJ$1,0),FALSE)/1,0)</f>
        <v>0</v>
      </c>
      <c r="J295">
        <f>IFERROR(VLOOKUP($B295,Kraftvärmeprod!$B$1:$AH$479,MATCH(J$2,Kraftvärmeprod!$B$1:$AG$1,0),FALSE)/1,0)-IFERROR(VLOOKUP($B295,'Slutlig allokering kvv'!$B$2:$AC$462,MATCH(J$3,'Slutlig allokering kvv'!$B$1:$AJ$1,0),FALSE)/1,0)</f>
        <v>0</v>
      </c>
      <c r="K295">
        <f>IFERROR(VLOOKUP($B295,Kraftvärmeprod!$B$1:$AH$479,MATCH(K$2,Kraftvärmeprod!$B$1:$AG$1,0),FALSE)/1,0)-IFERROR(VLOOKUP($B295,'Slutlig allokering kvv'!$B$2:$AC$462,MATCH(K$3,'Slutlig allokering kvv'!$B$1:$AJ$1,0),FALSE)/1,0)</f>
        <v>0</v>
      </c>
      <c r="L295">
        <f>IFERROR(VLOOKUP($B295,Kraftvärmeprod!$B$1:$AH$479,MATCH(L$2,Kraftvärmeprod!$B$1:$AG$1,0),FALSE)/1,0)-IFERROR(VLOOKUP($B295,'Slutlig allokering kvv'!$B$2:$AC$462,MATCH(L$3,'Slutlig allokering kvv'!$B$1:$AJ$1,0),FALSE)/1,0)</f>
        <v>0</v>
      </c>
      <c r="M295" s="40">
        <f>IFERROR(VLOOKUP($B295,Miljö!$B$1:$S$477,MATCH(M$2,Miljö!$B$1:$X$1,0),FALSE)/1,0)-IFERROR(VLOOKUP($B295,'Slutlig allokering kvv'!$B$2:$AC$462,MATCH(M$3,'Slutlig allokering kvv'!$B$1:$AJ$1,0),FALSE)/1,0)</f>
        <v>0</v>
      </c>
      <c r="N295">
        <f>IFERROR(VLOOKUP($B295,Kraftvärmeprod!$B$1:$AH$479,MATCH(N$2,Kraftvärmeprod!$B$1:$AG$1,0),FALSE)/1,0)-IFERROR(VLOOKUP($B295,'Slutlig allokering kvv'!$B$2:$AC$462,MATCH(N$3,'Slutlig allokering kvv'!$B$1:$AJ$1,0),FALSE)/1,0)</f>
        <v>0</v>
      </c>
      <c r="O295">
        <f>IFERROR(VLOOKUP($B295,Kraftvärmeprod!$B$1:$AH$479,MATCH(O$2,Kraftvärmeprod!$B$1:$AG$1,0),FALSE)/1,0)-IFERROR(VLOOKUP($B295,'Slutlig allokering kvv'!$B$2:$AC$462,MATCH(O$3,'Slutlig allokering kvv'!$B$1:$AJ$1,0),FALSE)/1,0)</f>
        <v>0</v>
      </c>
      <c r="P295">
        <f>IFERROR(VLOOKUP($B295,Kraftvärmeprod!$B$1:$AH$479,MATCH(P$2,Kraftvärmeprod!$B$1:$AG$1,0),FALSE)/1,0)-IFERROR(VLOOKUP($B295,'Slutlig allokering kvv'!$B$2:$AC$462,MATCH(P$3,'Slutlig allokering kvv'!$B$1:$AJ$1,0),FALSE)/1,0)</f>
        <v>0</v>
      </c>
      <c r="Q295">
        <f>IFERROR(VLOOKUP($B295,Kraftvärmeprod!$B$1:$AH$479,MATCH(Q$2,Kraftvärmeprod!$B$1:$AG$1,0),FALSE)/1,0)-IFERROR(VLOOKUP($B295,'Slutlig allokering kvv'!$B$2:$AC$462,MATCH(Q$3,'Slutlig allokering kvv'!$B$1:$AJ$1,0),FALSE)/1,0)</f>
        <v>0</v>
      </c>
      <c r="R295">
        <f>IFERROR(VLOOKUP($B295,Kraftvärmeprod!$B$1:$AH$479,MATCH(R$2,Kraftvärmeprod!$B$1:$AG$1,0),FALSE)/1,0)-IFERROR(VLOOKUP($B295,'Slutlig allokering kvv'!$B$2:$AC$462,MATCH(R$3,'Slutlig allokering kvv'!$B$1:$AJ$1,0),FALSE)/1,0)</f>
        <v>0</v>
      </c>
      <c r="S295">
        <f>IFERROR(VLOOKUP($B295,Kraftvärmeprod!$B$1:$AH$479,MATCH(S$2,Kraftvärmeprod!$B$1:$AG$1,0),FALSE)/1,0)-IFERROR(VLOOKUP($B295,'Slutlig allokering kvv'!$B$2:$AC$462,MATCH(S$3,'Slutlig allokering kvv'!$B$1:$AJ$1,0),FALSE)/1,0)</f>
        <v>0</v>
      </c>
      <c r="T295">
        <f>IFERROR(VLOOKUP($B295,Kraftvärmeprod!$B$1:$AH$479,MATCH(T$2,Kraftvärmeprod!$B$1:$AG$1,0),FALSE)/1,0)-IFERROR(VLOOKUP($B295,'Slutlig allokering kvv'!$B$2:$AC$462,MATCH(T$3,'Slutlig allokering kvv'!$B$1:$AJ$1,0),FALSE)/1,0)</f>
        <v>0</v>
      </c>
      <c r="U295">
        <f>IFERROR(VLOOKUP($B295,Kraftvärmeprod!$B$1:$AH$479,MATCH(U$2,Kraftvärmeprod!$B$1:$AG$1,0),FALSE)/1,0)-IFERROR(VLOOKUP($B295,'Slutlig allokering kvv'!$B$2:$AC$462,MATCH(U$3,'Slutlig allokering kvv'!$B$1:$AJ$1,0),FALSE)/1,0)</f>
        <v>0</v>
      </c>
      <c r="V295">
        <f>IFERROR(VLOOKUP($B295,Kraftvärmeprod!$B$1:$AH$479,MATCH(V$2,Kraftvärmeprod!$B$1:$AG$1,0),FALSE)/1,0)-IFERROR(VLOOKUP($B295,'Slutlig allokering kvv'!$B$2:$AC$462,MATCH(V$3,'Slutlig allokering kvv'!$B$1:$AJ$1,0),FALSE)/1,0)</f>
        <v>0</v>
      </c>
      <c r="W295">
        <f>IFERROR(VLOOKUP($B295,Kraftvärmeprod!$B$1:$AH$479,MATCH(W$2,Kraftvärmeprod!$B$1:$AG$1,0),FALSE)/1,0)-IFERROR(VLOOKUP($B295,'Slutlig allokering kvv'!$B$2:$AC$462,MATCH(W$3,'Slutlig allokering kvv'!$B$1:$AJ$1,0),FALSE)/1,0)</f>
        <v>0</v>
      </c>
      <c r="X295">
        <f>IFERROR(VLOOKUP($B295,Kraftvärmeprod!$B$1:$AH$479,MATCH(X$2,Kraftvärmeprod!$B$1:$AG$1,0),FALSE)/1,0)-IFERROR(VLOOKUP($B295,'Slutlig allokering kvv'!$B$2:$AC$462,MATCH(X$3,'Slutlig allokering kvv'!$B$1:$AJ$1,0),FALSE)/1,0)</f>
        <v>0</v>
      </c>
      <c r="Y295">
        <f>IFERROR(VLOOKUP($B295,Kraftvärmeprod!$B$1:$AH$479,MATCH(Y$2,Kraftvärmeprod!$B$1:$AG$1,0),FALSE)/1,0)-IFERROR(VLOOKUP($B295,'Slutlig allokering kvv'!$B$2:$AC$462,MATCH(Y$3,'Slutlig allokering kvv'!$B$1:$AJ$1,0),FALSE)/1,0)</f>
        <v>0</v>
      </c>
      <c r="Z295">
        <f>IFERROR(VLOOKUP($B295,Kraftvärmeprod!$B$1:$AH$479,MATCH(Z$2,Kraftvärmeprod!$B$1:$AG$1,0),FALSE)/1,0)-IFERROR(VLOOKUP($B295,'Slutlig allokering kvv'!$B$2:$AC$462,MATCH(Z$3,'Slutlig allokering kvv'!$B$1:$AJ$1,0),FALSE)/1,0)</f>
        <v>0</v>
      </c>
      <c r="AA295">
        <f>IFERROR(VLOOKUP($B295,Kraftvärmeprod!$B$1:$AH$479,MATCH(AA$2,Kraftvärmeprod!$B$1:$AG$1,0),FALSE)/1,0)-IFERROR(VLOOKUP($B295,'Slutlig allokering kvv'!$B$2:$AC$462,MATCH(AA$3,'Slutlig allokering kvv'!$B$1:$AJ$1,0),FALSE)/1,0)</f>
        <v>0</v>
      </c>
      <c r="AB295">
        <f>IFERROR(VLOOKUP($B295,Kraftvärmeprod!$B$1:$AH$479,MATCH(AB$2,Kraftvärmeprod!$B$1:$AG$1,0),FALSE)/1,0)-IFERROR(VLOOKUP($B295,'Slutlig allokering kvv'!$B$2:$AC$462,MATCH(AB$3,'Slutlig allokering kvv'!$B$1:$AJ$1,0),FALSE)/1,0)</f>
        <v>0</v>
      </c>
      <c r="AE295">
        <f t="shared" si="8"/>
        <v>0</v>
      </c>
      <c r="AG295">
        <f>IFERROR(VLOOKUP(B295,'Slutlig allokering kvv'!$B$2:$AJ$462,MATCH("Summa justerad allokerad tillförd energi (utan hjälpel och rökgaskondensering):",'Slutlig allokering kvv'!$B$1:$AK$1,0),FALSE)/1,"")</f>
        <v>0</v>
      </c>
      <c r="AI295" s="23" t="str">
        <f>IFERROR(1-VLOOKUP(B295,'Slutlig allokering kvv'!$B$2:$AJ$462,MATCH("Andel av bränsle i kvv som allokerats till värme, exklusive rökgaskondensering och hjälpel",'Slutlig allokering kvv'!$B$1:$AK$1,0),FALSE),"")</f>
        <v/>
      </c>
      <c r="AK295" s="23" t="str">
        <f t="shared" si="9"/>
        <v/>
      </c>
    </row>
    <row r="296" spans="1:37" x14ac:dyDescent="0.25">
      <c r="A296" s="2" t="s">
        <v>415</v>
      </c>
      <c r="B296" s="2" t="s">
        <v>417</v>
      </c>
      <c r="C296" s="2" t="str">
        <f>IFERROR(VLOOKUP($B296,Kraftvärmeprod!$B$1:$AH$479,MATCH(C$3,Kraftvärmeprod!$B$1:$AG$1,0),FALSE)/1,"")</f>
        <v/>
      </c>
      <c r="D296" s="2" t="str">
        <f>IFERROR(VLOOKUP($B296,Kraftvärmeprod!$B$1:$AH$479,MATCH(D$3,Kraftvärmeprod!$B$1:$AG$1,0),FALSE)/1,"")</f>
        <v/>
      </c>
      <c r="E296">
        <f>IFERROR(VLOOKUP($B296,Kraftvärmeprod!$B$1:$AH$479,MATCH(E$2,Kraftvärmeprod!$B$1:$AG$1,0),FALSE)/1,0)-IFERROR(VLOOKUP($B296,'Slutlig allokering kvv'!$B$2:$AC$462,MATCH(E$3,'Slutlig allokering kvv'!$B$1:$AJ$1,0),FALSE)/1,0)</f>
        <v>0</v>
      </c>
      <c r="F296">
        <f>IFERROR(VLOOKUP($B296,Kraftvärmeprod!$B$1:$AH$479,MATCH(F$2,Kraftvärmeprod!$B$1:$AG$1,0),FALSE)/1,0)-IFERROR(VLOOKUP($B296,'Slutlig allokering kvv'!$B$2:$AC$462,MATCH(F$3,'Slutlig allokering kvv'!$B$1:$AJ$1,0),FALSE)/1,0)</f>
        <v>0</v>
      </c>
      <c r="G296">
        <f>IFERROR(VLOOKUP($B296,Kraftvärmeprod!$B$1:$AH$479,MATCH(G$2,Kraftvärmeprod!$B$1:$AG$1,0),FALSE)/1,0)-IFERROR(VLOOKUP($B296,'Slutlig allokering kvv'!$B$2:$AC$462,MATCH(G$3,'Slutlig allokering kvv'!$B$1:$AJ$1,0),FALSE)/1,0)</f>
        <v>0</v>
      </c>
      <c r="H296">
        <f>IFERROR(VLOOKUP($B296,Kraftvärmeprod!$B$1:$AH$479,MATCH(H$2,Kraftvärmeprod!$B$1:$AG$1,0),FALSE)/1,0)-IFERROR(VLOOKUP($B296,'Slutlig allokering kvv'!$B$2:$AC$462,MATCH(H$3,'Slutlig allokering kvv'!$B$1:$AJ$1,0),FALSE)/1,0)</f>
        <v>0</v>
      </c>
      <c r="I296">
        <f>IFERROR(VLOOKUP($B296,Kraftvärmeprod!$B$1:$AH$479,MATCH(I$2,Kraftvärmeprod!$B$1:$AG$1,0),FALSE)/1,0)-IFERROR(VLOOKUP($B296,'Slutlig allokering kvv'!$B$2:$AC$462,MATCH(I$3,'Slutlig allokering kvv'!$B$1:$AJ$1,0),FALSE)/1,0)</f>
        <v>0</v>
      </c>
      <c r="J296">
        <f>IFERROR(VLOOKUP($B296,Kraftvärmeprod!$B$1:$AH$479,MATCH(J$2,Kraftvärmeprod!$B$1:$AG$1,0),FALSE)/1,0)-IFERROR(VLOOKUP($B296,'Slutlig allokering kvv'!$B$2:$AC$462,MATCH(J$3,'Slutlig allokering kvv'!$B$1:$AJ$1,0),FALSE)/1,0)</f>
        <v>0</v>
      </c>
      <c r="K296">
        <f>IFERROR(VLOOKUP($B296,Kraftvärmeprod!$B$1:$AH$479,MATCH(K$2,Kraftvärmeprod!$B$1:$AG$1,0),FALSE)/1,0)-IFERROR(VLOOKUP($B296,'Slutlig allokering kvv'!$B$2:$AC$462,MATCH(K$3,'Slutlig allokering kvv'!$B$1:$AJ$1,0),FALSE)/1,0)</f>
        <v>0</v>
      </c>
      <c r="L296">
        <f>IFERROR(VLOOKUP($B296,Kraftvärmeprod!$B$1:$AH$479,MATCH(L$2,Kraftvärmeprod!$B$1:$AG$1,0),FALSE)/1,0)-IFERROR(VLOOKUP($B296,'Slutlig allokering kvv'!$B$2:$AC$462,MATCH(L$3,'Slutlig allokering kvv'!$B$1:$AJ$1,0),FALSE)/1,0)</f>
        <v>0</v>
      </c>
      <c r="M296" s="40">
        <f>IFERROR(VLOOKUP($B296,Miljö!$B$1:$S$477,MATCH(M$2,Miljö!$B$1:$X$1,0),FALSE)/1,0)-IFERROR(VLOOKUP($B296,'Slutlig allokering kvv'!$B$2:$AC$462,MATCH(M$3,'Slutlig allokering kvv'!$B$1:$AJ$1,0),FALSE)/1,0)</f>
        <v>0</v>
      </c>
      <c r="N296">
        <f>IFERROR(VLOOKUP($B296,Kraftvärmeprod!$B$1:$AH$479,MATCH(N$2,Kraftvärmeprod!$B$1:$AG$1,0),FALSE)/1,0)-IFERROR(VLOOKUP($B296,'Slutlig allokering kvv'!$B$2:$AC$462,MATCH(N$3,'Slutlig allokering kvv'!$B$1:$AJ$1,0),FALSE)/1,0)</f>
        <v>0</v>
      </c>
      <c r="O296">
        <f>IFERROR(VLOOKUP($B296,Kraftvärmeprod!$B$1:$AH$479,MATCH(O$2,Kraftvärmeprod!$B$1:$AG$1,0),FALSE)/1,0)-IFERROR(VLOOKUP($B296,'Slutlig allokering kvv'!$B$2:$AC$462,MATCH(O$3,'Slutlig allokering kvv'!$B$1:$AJ$1,0),FALSE)/1,0)</f>
        <v>0</v>
      </c>
      <c r="P296">
        <f>IFERROR(VLOOKUP($B296,Kraftvärmeprod!$B$1:$AH$479,MATCH(P$2,Kraftvärmeprod!$B$1:$AG$1,0),FALSE)/1,0)-IFERROR(VLOOKUP($B296,'Slutlig allokering kvv'!$B$2:$AC$462,MATCH(P$3,'Slutlig allokering kvv'!$B$1:$AJ$1,0),FALSE)/1,0)</f>
        <v>0</v>
      </c>
      <c r="Q296">
        <f>IFERROR(VLOOKUP($B296,Kraftvärmeprod!$B$1:$AH$479,MATCH(Q$2,Kraftvärmeprod!$B$1:$AG$1,0),FALSE)/1,0)-IFERROR(VLOOKUP($B296,'Slutlig allokering kvv'!$B$2:$AC$462,MATCH(Q$3,'Slutlig allokering kvv'!$B$1:$AJ$1,0),FALSE)/1,0)</f>
        <v>0</v>
      </c>
      <c r="R296">
        <f>IFERROR(VLOOKUP($B296,Kraftvärmeprod!$B$1:$AH$479,MATCH(R$2,Kraftvärmeprod!$B$1:$AG$1,0),FALSE)/1,0)-IFERROR(VLOOKUP($B296,'Slutlig allokering kvv'!$B$2:$AC$462,MATCH(R$3,'Slutlig allokering kvv'!$B$1:$AJ$1,0),FALSE)/1,0)</f>
        <v>0</v>
      </c>
      <c r="S296">
        <f>IFERROR(VLOOKUP($B296,Kraftvärmeprod!$B$1:$AH$479,MATCH(S$2,Kraftvärmeprod!$B$1:$AG$1,0),FALSE)/1,0)-IFERROR(VLOOKUP($B296,'Slutlig allokering kvv'!$B$2:$AC$462,MATCH(S$3,'Slutlig allokering kvv'!$B$1:$AJ$1,0),FALSE)/1,0)</f>
        <v>0</v>
      </c>
      <c r="T296">
        <f>IFERROR(VLOOKUP($B296,Kraftvärmeprod!$B$1:$AH$479,MATCH(T$2,Kraftvärmeprod!$B$1:$AG$1,0),FALSE)/1,0)-IFERROR(VLOOKUP($B296,'Slutlig allokering kvv'!$B$2:$AC$462,MATCH(T$3,'Slutlig allokering kvv'!$B$1:$AJ$1,0),FALSE)/1,0)</f>
        <v>0</v>
      </c>
      <c r="U296">
        <f>IFERROR(VLOOKUP($B296,Kraftvärmeprod!$B$1:$AH$479,MATCH(U$2,Kraftvärmeprod!$B$1:$AG$1,0),FALSE)/1,0)-IFERROR(VLOOKUP($B296,'Slutlig allokering kvv'!$B$2:$AC$462,MATCH(U$3,'Slutlig allokering kvv'!$B$1:$AJ$1,0),FALSE)/1,0)</f>
        <v>0</v>
      </c>
      <c r="V296">
        <f>IFERROR(VLOOKUP($B296,Kraftvärmeprod!$B$1:$AH$479,MATCH(V$2,Kraftvärmeprod!$B$1:$AG$1,0),FALSE)/1,0)-IFERROR(VLOOKUP($B296,'Slutlig allokering kvv'!$B$2:$AC$462,MATCH(V$3,'Slutlig allokering kvv'!$B$1:$AJ$1,0),FALSE)/1,0)</f>
        <v>0</v>
      </c>
      <c r="W296">
        <f>IFERROR(VLOOKUP($B296,Kraftvärmeprod!$B$1:$AH$479,MATCH(W$2,Kraftvärmeprod!$B$1:$AG$1,0),FALSE)/1,0)-IFERROR(VLOOKUP($B296,'Slutlig allokering kvv'!$B$2:$AC$462,MATCH(W$3,'Slutlig allokering kvv'!$B$1:$AJ$1,0),FALSE)/1,0)</f>
        <v>0</v>
      </c>
      <c r="X296">
        <f>IFERROR(VLOOKUP($B296,Kraftvärmeprod!$B$1:$AH$479,MATCH(X$2,Kraftvärmeprod!$B$1:$AG$1,0),FALSE)/1,0)-IFERROR(VLOOKUP($B296,'Slutlig allokering kvv'!$B$2:$AC$462,MATCH(X$3,'Slutlig allokering kvv'!$B$1:$AJ$1,0),FALSE)/1,0)</f>
        <v>0</v>
      </c>
      <c r="Y296">
        <f>IFERROR(VLOOKUP($B296,Kraftvärmeprod!$B$1:$AH$479,MATCH(Y$2,Kraftvärmeprod!$B$1:$AG$1,0),FALSE)/1,0)-IFERROR(VLOOKUP($B296,'Slutlig allokering kvv'!$B$2:$AC$462,MATCH(Y$3,'Slutlig allokering kvv'!$B$1:$AJ$1,0),FALSE)/1,0)</f>
        <v>0</v>
      </c>
      <c r="Z296">
        <f>IFERROR(VLOOKUP($B296,Kraftvärmeprod!$B$1:$AH$479,MATCH(Z$2,Kraftvärmeprod!$B$1:$AG$1,0),FALSE)/1,0)-IFERROR(VLOOKUP($B296,'Slutlig allokering kvv'!$B$2:$AC$462,MATCH(Z$3,'Slutlig allokering kvv'!$B$1:$AJ$1,0),FALSE)/1,0)</f>
        <v>0</v>
      </c>
      <c r="AA296">
        <f>IFERROR(VLOOKUP($B296,Kraftvärmeprod!$B$1:$AH$479,MATCH(AA$2,Kraftvärmeprod!$B$1:$AG$1,0),FALSE)/1,0)-IFERROR(VLOOKUP($B296,'Slutlig allokering kvv'!$B$2:$AC$462,MATCH(AA$3,'Slutlig allokering kvv'!$B$1:$AJ$1,0),FALSE)/1,0)</f>
        <v>0</v>
      </c>
      <c r="AB296">
        <f>IFERROR(VLOOKUP($B296,Kraftvärmeprod!$B$1:$AH$479,MATCH(AB$2,Kraftvärmeprod!$B$1:$AG$1,0),FALSE)/1,0)-IFERROR(VLOOKUP($B296,'Slutlig allokering kvv'!$B$2:$AC$462,MATCH(AB$3,'Slutlig allokering kvv'!$B$1:$AJ$1,0),FALSE)/1,0)</f>
        <v>0</v>
      </c>
      <c r="AE296">
        <f t="shared" si="8"/>
        <v>0</v>
      </c>
      <c r="AG296">
        <f>IFERROR(VLOOKUP(B296,'Slutlig allokering kvv'!$B$2:$AJ$462,MATCH("Summa justerad allokerad tillförd energi (utan hjälpel och rökgaskondensering):",'Slutlig allokering kvv'!$B$1:$AK$1,0),FALSE)/1,"")</f>
        <v>0</v>
      </c>
      <c r="AI296" s="23" t="str">
        <f>IFERROR(1-VLOOKUP(B296,'Slutlig allokering kvv'!$B$2:$AJ$462,MATCH("Andel av bränsle i kvv som allokerats till värme, exklusive rökgaskondensering och hjälpel",'Slutlig allokering kvv'!$B$1:$AK$1,0),FALSE),"")</f>
        <v/>
      </c>
      <c r="AK296" s="23" t="str">
        <f t="shared" si="9"/>
        <v/>
      </c>
    </row>
    <row r="297" spans="1:37" x14ac:dyDescent="0.25">
      <c r="A297" s="2" t="s">
        <v>415</v>
      </c>
      <c r="B297" s="2" t="s">
        <v>418</v>
      </c>
      <c r="C297" s="2" t="str">
        <f>IFERROR(VLOOKUP($B297,Kraftvärmeprod!$B$1:$AH$479,MATCH(C$3,Kraftvärmeprod!$B$1:$AG$1,0),FALSE)/1,"")</f>
        <v/>
      </c>
      <c r="D297" s="2" t="str">
        <f>IFERROR(VLOOKUP($B297,Kraftvärmeprod!$B$1:$AH$479,MATCH(D$3,Kraftvärmeprod!$B$1:$AG$1,0),FALSE)/1,"")</f>
        <v/>
      </c>
      <c r="E297">
        <f>IFERROR(VLOOKUP($B297,Kraftvärmeprod!$B$1:$AH$479,MATCH(E$2,Kraftvärmeprod!$B$1:$AG$1,0),FALSE)/1,0)-IFERROR(VLOOKUP($B297,'Slutlig allokering kvv'!$B$2:$AC$462,MATCH(E$3,'Slutlig allokering kvv'!$B$1:$AJ$1,0),FALSE)/1,0)</f>
        <v>0</v>
      </c>
      <c r="F297">
        <f>IFERROR(VLOOKUP($B297,Kraftvärmeprod!$B$1:$AH$479,MATCH(F$2,Kraftvärmeprod!$B$1:$AG$1,0),FALSE)/1,0)-IFERROR(VLOOKUP($B297,'Slutlig allokering kvv'!$B$2:$AC$462,MATCH(F$3,'Slutlig allokering kvv'!$B$1:$AJ$1,0),FALSE)/1,0)</f>
        <v>0</v>
      </c>
      <c r="G297">
        <f>IFERROR(VLOOKUP($B297,Kraftvärmeprod!$B$1:$AH$479,MATCH(G$2,Kraftvärmeprod!$B$1:$AG$1,0),FALSE)/1,0)-IFERROR(VLOOKUP($B297,'Slutlig allokering kvv'!$B$2:$AC$462,MATCH(G$3,'Slutlig allokering kvv'!$B$1:$AJ$1,0),FALSE)/1,0)</f>
        <v>0</v>
      </c>
      <c r="H297">
        <f>IFERROR(VLOOKUP($B297,Kraftvärmeprod!$B$1:$AH$479,MATCH(H$2,Kraftvärmeprod!$B$1:$AG$1,0),FALSE)/1,0)-IFERROR(VLOOKUP($B297,'Slutlig allokering kvv'!$B$2:$AC$462,MATCH(H$3,'Slutlig allokering kvv'!$B$1:$AJ$1,0),FALSE)/1,0)</f>
        <v>0</v>
      </c>
      <c r="I297">
        <f>IFERROR(VLOOKUP($B297,Kraftvärmeprod!$B$1:$AH$479,MATCH(I$2,Kraftvärmeprod!$B$1:$AG$1,0),FALSE)/1,0)-IFERROR(VLOOKUP($B297,'Slutlig allokering kvv'!$B$2:$AC$462,MATCH(I$3,'Slutlig allokering kvv'!$B$1:$AJ$1,0),FALSE)/1,0)</f>
        <v>0</v>
      </c>
      <c r="J297">
        <f>IFERROR(VLOOKUP($B297,Kraftvärmeprod!$B$1:$AH$479,MATCH(J$2,Kraftvärmeprod!$B$1:$AG$1,0),FALSE)/1,0)-IFERROR(VLOOKUP($B297,'Slutlig allokering kvv'!$B$2:$AC$462,MATCH(J$3,'Slutlig allokering kvv'!$B$1:$AJ$1,0),FALSE)/1,0)</f>
        <v>0</v>
      </c>
      <c r="K297">
        <f>IFERROR(VLOOKUP($B297,Kraftvärmeprod!$B$1:$AH$479,MATCH(K$2,Kraftvärmeprod!$B$1:$AG$1,0),FALSE)/1,0)-IFERROR(VLOOKUP($B297,'Slutlig allokering kvv'!$B$2:$AC$462,MATCH(K$3,'Slutlig allokering kvv'!$B$1:$AJ$1,0),FALSE)/1,0)</f>
        <v>0</v>
      </c>
      <c r="L297">
        <f>IFERROR(VLOOKUP($B297,Kraftvärmeprod!$B$1:$AH$479,MATCH(L$2,Kraftvärmeprod!$B$1:$AG$1,0),FALSE)/1,0)-IFERROR(VLOOKUP($B297,'Slutlig allokering kvv'!$B$2:$AC$462,MATCH(L$3,'Slutlig allokering kvv'!$B$1:$AJ$1,0),FALSE)/1,0)</f>
        <v>0</v>
      </c>
      <c r="M297" s="40">
        <f>IFERROR(VLOOKUP($B297,Miljö!$B$1:$S$477,MATCH(M$2,Miljö!$B$1:$X$1,0),FALSE)/1,0)-IFERROR(VLOOKUP($B297,'Slutlig allokering kvv'!$B$2:$AC$462,MATCH(M$3,'Slutlig allokering kvv'!$B$1:$AJ$1,0),FALSE)/1,0)</f>
        <v>0</v>
      </c>
      <c r="N297">
        <f>IFERROR(VLOOKUP($B297,Kraftvärmeprod!$B$1:$AH$479,MATCH(N$2,Kraftvärmeprod!$B$1:$AG$1,0),FALSE)/1,0)-IFERROR(VLOOKUP($B297,'Slutlig allokering kvv'!$B$2:$AC$462,MATCH(N$3,'Slutlig allokering kvv'!$B$1:$AJ$1,0),FALSE)/1,0)</f>
        <v>0</v>
      </c>
      <c r="O297">
        <f>IFERROR(VLOOKUP($B297,Kraftvärmeprod!$B$1:$AH$479,MATCH(O$2,Kraftvärmeprod!$B$1:$AG$1,0),FALSE)/1,0)-IFERROR(VLOOKUP($B297,'Slutlig allokering kvv'!$B$2:$AC$462,MATCH(O$3,'Slutlig allokering kvv'!$B$1:$AJ$1,0),FALSE)/1,0)</f>
        <v>0</v>
      </c>
      <c r="P297">
        <f>IFERROR(VLOOKUP($B297,Kraftvärmeprod!$B$1:$AH$479,MATCH(P$2,Kraftvärmeprod!$B$1:$AG$1,0),FALSE)/1,0)-IFERROR(VLOOKUP($B297,'Slutlig allokering kvv'!$B$2:$AC$462,MATCH(P$3,'Slutlig allokering kvv'!$B$1:$AJ$1,0),FALSE)/1,0)</f>
        <v>0</v>
      </c>
      <c r="Q297">
        <f>IFERROR(VLOOKUP($B297,Kraftvärmeprod!$B$1:$AH$479,MATCH(Q$2,Kraftvärmeprod!$B$1:$AG$1,0),FALSE)/1,0)-IFERROR(VLOOKUP($B297,'Slutlig allokering kvv'!$B$2:$AC$462,MATCH(Q$3,'Slutlig allokering kvv'!$B$1:$AJ$1,0),FALSE)/1,0)</f>
        <v>0</v>
      </c>
      <c r="R297">
        <f>IFERROR(VLOOKUP($B297,Kraftvärmeprod!$B$1:$AH$479,MATCH(R$2,Kraftvärmeprod!$B$1:$AG$1,0),FALSE)/1,0)-IFERROR(VLOOKUP($B297,'Slutlig allokering kvv'!$B$2:$AC$462,MATCH(R$3,'Slutlig allokering kvv'!$B$1:$AJ$1,0),FALSE)/1,0)</f>
        <v>0</v>
      </c>
      <c r="S297">
        <f>IFERROR(VLOOKUP($B297,Kraftvärmeprod!$B$1:$AH$479,MATCH(S$2,Kraftvärmeprod!$B$1:$AG$1,0),FALSE)/1,0)-IFERROR(VLOOKUP($B297,'Slutlig allokering kvv'!$B$2:$AC$462,MATCH(S$3,'Slutlig allokering kvv'!$B$1:$AJ$1,0),FALSE)/1,0)</f>
        <v>0</v>
      </c>
      <c r="T297">
        <f>IFERROR(VLOOKUP($B297,Kraftvärmeprod!$B$1:$AH$479,MATCH(T$2,Kraftvärmeprod!$B$1:$AG$1,0),FALSE)/1,0)-IFERROR(VLOOKUP($B297,'Slutlig allokering kvv'!$B$2:$AC$462,MATCH(T$3,'Slutlig allokering kvv'!$B$1:$AJ$1,0),FALSE)/1,0)</f>
        <v>0</v>
      </c>
      <c r="U297">
        <f>IFERROR(VLOOKUP($B297,Kraftvärmeprod!$B$1:$AH$479,MATCH(U$2,Kraftvärmeprod!$B$1:$AG$1,0),FALSE)/1,0)-IFERROR(VLOOKUP($B297,'Slutlig allokering kvv'!$B$2:$AC$462,MATCH(U$3,'Slutlig allokering kvv'!$B$1:$AJ$1,0),FALSE)/1,0)</f>
        <v>0</v>
      </c>
      <c r="V297">
        <f>IFERROR(VLOOKUP($B297,Kraftvärmeprod!$B$1:$AH$479,MATCH(V$2,Kraftvärmeprod!$B$1:$AG$1,0),FALSE)/1,0)-IFERROR(VLOOKUP($B297,'Slutlig allokering kvv'!$B$2:$AC$462,MATCH(V$3,'Slutlig allokering kvv'!$B$1:$AJ$1,0),FALSE)/1,0)</f>
        <v>0</v>
      </c>
      <c r="W297">
        <f>IFERROR(VLOOKUP($B297,Kraftvärmeprod!$B$1:$AH$479,MATCH(W$2,Kraftvärmeprod!$B$1:$AG$1,0),FALSE)/1,0)-IFERROR(VLOOKUP($B297,'Slutlig allokering kvv'!$B$2:$AC$462,MATCH(W$3,'Slutlig allokering kvv'!$B$1:$AJ$1,0),FALSE)/1,0)</f>
        <v>0</v>
      </c>
      <c r="X297">
        <f>IFERROR(VLOOKUP($B297,Kraftvärmeprod!$B$1:$AH$479,MATCH(X$2,Kraftvärmeprod!$B$1:$AG$1,0),FALSE)/1,0)-IFERROR(VLOOKUP($B297,'Slutlig allokering kvv'!$B$2:$AC$462,MATCH(X$3,'Slutlig allokering kvv'!$B$1:$AJ$1,0),FALSE)/1,0)</f>
        <v>0</v>
      </c>
      <c r="Y297">
        <f>IFERROR(VLOOKUP($B297,Kraftvärmeprod!$B$1:$AH$479,MATCH(Y$2,Kraftvärmeprod!$B$1:$AG$1,0),FALSE)/1,0)-IFERROR(VLOOKUP($B297,'Slutlig allokering kvv'!$B$2:$AC$462,MATCH(Y$3,'Slutlig allokering kvv'!$B$1:$AJ$1,0),FALSE)/1,0)</f>
        <v>0</v>
      </c>
      <c r="Z297">
        <f>IFERROR(VLOOKUP($B297,Kraftvärmeprod!$B$1:$AH$479,MATCH(Z$2,Kraftvärmeprod!$B$1:$AG$1,0),FALSE)/1,0)-IFERROR(VLOOKUP($B297,'Slutlig allokering kvv'!$B$2:$AC$462,MATCH(Z$3,'Slutlig allokering kvv'!$B$1:$AJ$1,0),FALSE)/1,0)</f>
        <v>0</v>
      </c>
      <c r="AA297">
        <f>IFERROR(VLOOKUP($B297,Kraftvärmeprod!$B$1:$AH$479,MATCH(AA$2,Kraftvärmeprod!$B$1:$AG$1,0),FALSE)/1,0)-IFERROR(VLOOKUP($B297,'Slutlig allokering kvv'!$B$2:$AC$462,MATCH(AA$3,'Slutlig allokering kvv'!$B$1:$AJ$1,0),FALSE)/1,0)</f>
        <v>0</v>
      </c>
      <c r="AB297">
        <f>IFERROR(VLOOKUP($B297,Kraftvärmeprod!$B$1:$AH$479,MATCH(AB$2,Kraftvärmeprod!$B$1:$AG$1,0),FALSE)/1,0)-IFERROR(VLOOKUP($B297,'Slutlig allokering kvv'!$B$2:$AC$462,MATCH(AB$3,'Slutlig allokering kvv'!$B$1:$AJ$1,0),FALSE)/1,0)</f>
        <v>0</v>
      </c>
      <c r="AE297">
        <f t="shared" si="8"/>
        <v>0</v>
      </c>
      <c r="AG297">
        <f>IFERROR(VLOOKUP(B297,'Slutlig allokering kvv'!$B$2:$AJ$462,MATCH("Summa justerad allokerad tillförd energi (utan hjälpel och rökgaskondensering):",'Slutlig allokering kvv'!$B$1:$AK$1,0),FALSE)/1,"")</f>
        <v>0</v>
      </c>
      <c r="AI297" s="23" t="str">
        <f>IFERROR(1-VLOOKUP(B297,'Slutlig allokering kvv'!$B$2:$AJ$462,MATCH("Andel av bränsle i kvv som allokerats till värme, exklusive rökgaskondensering och hjälpel",'Slutlig allokering kvv'!$B$1:$AK$1,0),FALSE),"")</f>
        <v/>
      </c>
      <c r="AK297" s="23" t="str">
        <f t="shared" si="9"/>
        <v/>
      </c>
    </row>
    <row r="298" spans="1:37" x14ac:dyDescent="0.25">
      <c r="A298" s="2" t="s">
        <v>415</v>
      </c>
      <c r="B298" s="2" t="s">
        <v>419</v>
      </c>
      <c r="C298" s="2">
        <f>IFERROR(VLOOKUP($B298,Kraftvärmeprod!$B$1:$AH$479,MATCH(C$3,Kraftvärmeprod!$B$1:$AG$1,0),FALSE)/1,"")</f>
        <v>121.886</v>
      </c>
      <c r="D298" s="2">
        <f>IFERROR(VLOOKUP($B298,Kraftvärmeprod!$B$1:$AH$479,MATCH(D$3,Kraftvärmeprod!$B$1:$AG$1,0),FALSE)/1,"")</f>
        <v>34.762</v>
      </c>
      <c r="E298">
        <f>IFERROR(VLOOKUP($B298,Kraftvärmeprod!$B$1:$AH$479,MATCH(E$2,Kraftvärmeprod!$B$1:$AG$1,0),FALSE)/1,0)-IFERROR(VLOOKUP($B298,'Slutlig allokering kvv'!$B$2:$AC$462,MATCH(E$3,'Slutlig allokering kvv'!$B$1:$AJ$1,0),FALSE)/1,0)</f>
        <v>0</v>
      </c>
      <c r="F298">
        <f>IFERROR(VLOOKUP($B298,Kraftvärmeprod!$B$1:$AH$479,MATCH(F$2,Kraftvärmeprod!$B$1:$AG$1,0),FALSE)/1,0)-IFERROR(VLOOKUP($B298,'Slutlig allokering kvv'!$B$2:$AC$462,MATCH(F$3,'Slutlig allokering kvv'!$B$1:$AJ$1,0),FALSE)/1,0)</f>
        <v>0</v>
      </c>
      <c r="G298">
        <f>IFERROR(VLOOKUP($B298,Kraftvärmeprod!$B$1:$AH$479,MATCH(G$2,Kraftvärmeprod!$B$1:$AG$1,0),FALSE)/1,0)-IFERROR(VLOOKUP($B298,'Slutlig allokering kvv'!$B$2:$AC$462,MATCH(G$3,'Slutlig allokering kvv'!$B$1:$AJ$1,0),FALSE)/1,0)</f>
        <v>0</v>
      </c>
      <c r="H298">
        <f>IFERROR(VLOOKUP($B298,Kraftvärmeprod!$B$1:$AH$479,MATCH(H$2,Kraftvärmeprod!$B$1:$AG$1,0),FALSE)/1,0)-IFERROR(VLOOKUP($B298,'Slutlig allokering kvv'!$B$2:$AC$462,MATCH(H$3,'Slutlig allokering kvv'!$B$1:$AJ$1,0),FALSE)/1,0)</f>
        <v>0</v>
      </c>
      <c r="I298">
        <f>IFERROR(VLOOKUP($B298,Kraftvärmeprod!$B$1:$AH$479,MATCH(I$2,Kraftvärmeprod!$B$1:$AG$1,0),FALSE)/1,0)-IFERROR(VLOOKUP($B298,'Slutlig allokering kvv'!$B$2:$AC$462,MATCH(I$3,'Slutlig allokering kvv'!$B$1:$AJ$1,0),FALSE)/1,0)</f>
        <v>9.4752000000000003E-2</v>
      </c>
      <c r="J298">
        <f>IFERROR(VLOOKUP($B298,Kraftvärmeprod!$B$1:$AH$479,MATCH(J$2,Kraftvärmeprod!$B$1:$AG$1,0),FALSE)/1,0)-IFERROR(VLOOKUP($B298,'Slutlig allokering kvv'!$B$2:$AC$462,MATCH(J$3,'Slutlig allokering kvv'!$B$1:$AJ$1,0),FALSE)/1,0)</f>
        <v>0</v>
      </c>
      <c r="K298">
        <f>IFERROR(VLOOKUP($B298,Kraftvärmeprod!$B$1:$AH$479,MATCH(K$2,Kraftvärmeprod!$B$1:$AG$1,0),FALSE)/1,0)-IFERROR(VLOOKUP($B298,'Slutlig allokering kvv'!$B$2:$AC$462,MATCH(K$3,'Slutlig allokering kvv'!$B$1:$AJ$1,0),FALSE)/1,0)</f>
        <v>0</v>
      </c>
      <c r="L298">
        <f>IFERROR(VLOOKUP($B298,Kraftvärmeprod!$B$1:$AH$479,MATCH(L$2,Kraftvärmeprod!$B$1:$AG$1,0),FALSE)/1,0)-IFERROR(VLOOKUP($B298,'Slutlig allokering kvv'!$B$2:$AC$462,MATCH(L$3,'Slutlig allokering kvv'!$B$1:$AJ$1,0),FALSE)/1,0)</f>
        <v>0</v>
      </c>
      <c r="M298" s="40">
        <f>IFERROR(VLOOKUP($B298,Miljö!$B$1:$S$477,MATCH(M$2,Miljö!$B$1:$X$1,0),FALSE)/1,0)-IFERROR(VLOOKUP($B298,'Slutlig allokering kvv'!$B$2:$AC$462,MATCH(M$3,'Slutlig allokering kvv'!$B$1:$AJ$1,0),FALSE)/1,0)</f>
        <v>2.3522080000000005</v>
      </c>
      <c r="N298">
        <f>IFERROR(VLOOKUP($B298,Kraftvärmeprod!$B$1:$AH$479,MATCH(N$2,Kraftvärmeprod!$B$1:$AG$1,0),FALSE)/1,0)-IFERROR(VLOOKUP($B298,'Slutlig allokering kvv'!$B$2:$AC$462,MATCH(N$3,'Slutlig allokering kvv'!$B$1:$AJ$1,0),FALSE)/1,0)</f>
        <v>0</v>
      </c>
      <c r="O298">
        <f>IFERROR(VLOOKUP($B298,Kraftvärmeprod!$B$1:$AH$479,MATCH(O$2,Kraftvärmeprod!$B$1:$AG$1,0),FALSE)/1,0)-IFERROR(VLOOKUP($B298,'Slutlig allokering kvv'!$B$2:$AC$462,MATCH(O$3,'Slutlig allokering kvv'!$B$1:$AJ$1,0),FALSE)/1,0)</f>
        <v>0</v>
      </c>
      <c r="P298">
        <f>IFERROR(VLOOKUP($B298,Kraftvärmeprod!$B$1:$AH$479,MATCH(P$2,Kraftvärmeprod!$B$1:$AG$1,0),FALSE)/1,0)-IFERROR(VLOOKUP($B298,'Slutlig allokering kvv'!$B$2:$AC$462,MATCH(P$3,'Slutlig allokering kvv'!$B$1:$AJ$1,0),FALSE)/1,0)</f>
        <v>0</v>
      </c>
      <c r="Q298">
        <f>IFERROR(VLOOKUP($B298,Kraftvärmeprod!$B$1:$AH$479,MATCH(Q$2,Kraftvärmeprod!$B$1:$AG$1,0),FALSE)/1,0)-IFERROR(VLOOKUP($B298,'Slutlig allokering kvv'!$B$2:$AC$462,MATCH(Q$3,'Slutlig allokering kvv'!$B$1:$AJ$1,0),FALSE)/1,0)</f>
        <v>0</v>
      </c>
      <c r="R298">
        <f>IFERROR(VLOOKUP($B298,Kraftvärmeprod!$B$1:$AH$479,MATCH(R$2,Kraftvärmeprod!$B$1:$AG$1,0),FALSE)/1,0)-IFERROR(VLOOKUP($B298,'Slutlig allokering kvv'!$B$2:$AC$462,MATCH(R$3,'Slutlig allokering kvv'!$B$1:$AJ$1,0),FALSE)/1,0)</f>
        <v>0</v>
      </c>
      <c r="S298">
        <f>IFERROR(VLOOKUP($B298,Kraftvärmeprod!$B$1:$AH$479,MATCH(S$2,Kraftvärmeprod!$B$1:$AG$1,0),FALSE)/1,0)-IFERROR(VLOOKUP($B298,'Slutlig allokering kvv'!$B$2:$AC$462,MATCH(S$3,'Slutlig allokering kvv'!$B$1:$AJ$1,0),FALSE)/1,0)</f>
        <v>0</v>
      </c>
      <c r="T298">
        <f>IFERROR(VLOOKUP($B298,Kraftvärmeprod!$B$1:$AH$479,MATCH(T$2,Kraftvärmeprod!$B$1:$AG$1,0),FALSE)/1,0)-IFERROR(VLOOKUP($B298,'Slutlig allokering kvv'!$B$2:$AC$462,MATCH(T$3,'Slutlig allokering kvv'!$B$1:$AJ$1,0),FALSE)/1,0)</f>
        <v>0</v>
      </c>
      <c r="U298">
        <f>IFERROR(VLOOKUP($B298,Kraftvärmeprod!$B$1:$AH$479,MATCH(U$2,Kraftvärmeprod!$B$1:$AG$1,0),FALSE)/1,0)-IFERROR(VLOOKUP($B298,'Slutlig allokering kvv'!$B$2:$AC$462,MATCH(U$3,'Slutlig allokering kvv'!$B$1:$AJ$1,0),FALSE)/1,0)</f>
        <v>0</v>
      </c>
      <c r="V298">
        <f>IFERROR(VLOOKUP($B298,Kraftvärmeprod!$B$1:$AH$479,MATCH(V$2,Kraftvärmeprod!$B$1:$AG$1,0),FALSE)/1,0)-IFERROR(VLOOKUP($B298,'Slutlig allokering kvv'!$B$2:$AC$462,MATCH(V$3,'Slutlig allokering kvv'!$B$1:$AJ$1,0),FALSE)/1,0)</f>
        <v>0</v>
      </c>
      <c r="W298">
        <f>IFERROR(VLOOKUP($B298,Kraftvärmeprod!$B$1:$AH$479,MATCH(W$2,Kraftvärmeprod!$B$1:$AG$1,0),FALSE)/1,0)-IFERROR(VLOOKUP($B298,'Slutlig allokering kvv'!$B$2:$AC$462,MATCH(W$3,'Slutlig allokering kvv'!$B$1:$AJ$1,0),FALSE)/1,0)</f>
        <v>0</v>
      </c>
      <c r="X298">
        <f>IFERROR(VLOOKUP($B298,Kraftvärmeprod!$B$1:$AH$479,MATCH(X$2,Kraftvärmeprod!$B$1:$AG$1,0),FALSE)/1,0)-IFERROR(VLOOKUP($B298,'Slutlig allokering kvv'!$B$2:$AC$462,MATCH(X$3,'Slutlig allokering kvv'!$B$1:$AJ$1,0),FALSE)/1,0)</f>
        <v>0</v>
      </c>
      <c r="Y298">
        <f>IFERROR(VLOOKUP($B298,Kraftvärmeprod!$B$1:$AH$479,MATCH(Y$2,Kraftvärmeprod!$B$1:$AG$1,0),FALSE)/1,0)-IFERROR(VLOOKUP($B298,'Slutlig allokering kvv'!$B$2:$AC$462,MATCH(Y$3,'Slutlig allokering kvv'!$B$1:$AJ$1,0),FALSE)/1,0)</f>
        <v>0</v>
      </c>
      <c r="Z298">
        <f>IFERROR(VLOOKUP($B298,Kraftvärmeprod!$B$1:$AH$479,MATCH(Z$2,Kraftvärmeprod!$B$1:$AG$1,0),FALSE)/1,0)-IFERROR(VLOOKUP($B298,'Slutlig allokering kvv'!$B$2:$AC$462,MATCH(Z$3,'Slutlig allokering kvv'!$B$1:$AJ$1,0),FALSE)/1,0)</f>
        <v>0</v>
      </c>
      <c r="AA298">
        <f>IFERROR(VLOOKUP($B298,Kraftvärmeprod!$B$1:$AH$479,MATCH(AA$2,Kraftvärmeprod!$B$1:$AG$1,0),FALSE)/1,0)-IFERROR(VLOOKUP($B298,'Slutlig allokering kvv'!$B$2:$AC$462,MATCH(AA$3,'Slutlig allokering kvv'!$B$1:$AJ$1,0),FALSE)/1,0)</f>
        <v>0</v>
      </c>
      <c r="AB298">
        <f>IFERROR(VLOOKUP($B298,Kraftvärmeprod!$B$1:$AH$479,MATCH(AB$2,Kraftvärmeprod!$B$1:$AG$1,0),FALSE)/1,0)-IFERROR(VLOOKUP($B298,'Slutlig allokering kvv'!$B$2:$AC$462,MATCH(AB$3,'Slutlig allokering kvv'!$B$1:$AJ$1,0),FALSE)/1,0)</f>
        <v>73.5261</v>
      </c>
      <c r="AE298">
        <f t="shared" si="8"/>
        <v>73.620851999999999</v>
      </c>
      <c r="AG298">
        <f>IFERROR(VLOOKUP(B298,'Slutlig allokering kvv'!$B$2:$AJ$462,MATCH("Summa justerad allokerad tillförd energi (utan hjälpel och rökgaskondensering):",'Slutlig allokering kvv'!$B$1:$AK$1,0),FALSE)/1,"")</f>
        <v>99.089147999999994</v>
      </c>
      <c r="AI298" s="23">
        <f>IFERROR(1-VLOOKUP(B298,'Slutlig allokering kvv'!$B$2:$AJ$462,MATCH("Andel av bränsle i kvv som allokerats till värme, exklusive rökgaskondensering och hjälpel",'Slutlig allokering kvv'!$B$1:$AK$1,0),FALSE),"")</f>
        <v>0.42626861212437028</v>
      </c>
      <c r="AK298" s="23">
        <f t="shared" si="9"/>
        <v>0.42626861212437039</v>
      </c>
    </row>
    <row r="299" spans="1:37" x14ac:dyDescent="0.25">
      <c r="A299" s="2" t="s">
        <v>420</v>
      </c>
      <c r="B299" s="2" t="s">
        <v>421</v>
      </c>
      <c r="C299" s="2" t="str">
        <f>IFERROR(VLOOKUP($B299,Kraftvärmeprod!$B$1:$AH$479,MATCH(C$3,Kraftvärmeprod!$B$1:$AG$1,0),FALSE)/1,"")</f>
        <v/>
      </c>
      <c r="D299" s="2" t="str">
        <f>IFERROR(VLOOKUP($B299,Kraftvärmeprod!$B$1:$AH$479,MATCH(D$3,Kraftvärmeprod!$B$1:$AG$1,0),FALSE)/1,"")</f>
        <v/>
      </c>
      <c r="E299">
        <f>IFERROR(VLOOKUP($B299,Kraftvärmeprod!$B$1:$AH$479,MATCH(E$2,Kraftvärmeprod!$B$1:$AG$1,0),FALSE)/1,0)-IFERROR(VLOOKUP($B299,'Slutlig allokering kvv'!$B$2:$AC$462,MATCH(E$3,'Slutlig allokering kvv'!$B$1:$AJ$1,0),FALSE)/1,0)</f>
        <v>0</v>
      </c>
      <c r="F299">
        <f>IFERROR(VLOOKUP($B299,Kraftvärmeprod!$B$1:$AH$479,MATCH(F$2,Kraftvärmeprod!$B$1:$AG$1,0),FALSE)/1,0)-IFERROR(VLOOKUP($B299,'Slutlig allokering kvv'!$B$2:$AC$462,MATCH(F$3,'Slutlig allokering kvv'!$B$1:$AJ$1,0),FALSE)/1,0)</f>
        <v>0</v>
      </c>
      <c r="G299">
        <f>IFERROR(VLOOKUP($B299,Kraftvärmeprod!$B$1:$AH$479,MATCH(G$2,Kraftvärmeprod!$B$1:$AG$1,0),FALSE)/1,0)-IFERROR(VLOOKUP($B299,'Slutlig allokering kvv'!$B$2:$AC$462,MATCH(G$3,'Slutlig allokering kvv'!$B$1:$AJ$1,0),FALSE)/1,0)</f>
        <v>0</v>
      </c>
      <c r="H299">
        <f>IFERROR(VLOOKUP($B299,Kraftvärmeprod!$B$1:$AH$479,MATCH(H$2,Kraftvärmeprod!$B$1:$AG$1,0),FALSE)/1,0)-IFERROR(VLOOKUP($B299,'Slutlig allokering kvv'!$B$2:$AC$462,MATCH(H$3,'Slutlig allokering kvv'!$B$1:$AJ$1,0),FALSE)/1,0)</f>
        <v>0</v>
      </c>
      <c r="I299">
        <f>IFERROR(VLOOKUP($B299,Kraftvärmeprod!$B$1:$AH$479,MATCH(I$2,Kraftvärmeprod!$B$1:$AG$1,0),FALSE)/1,0)-IFERROR(VLOOKUP($B299,'Slutlig allokering kvv'!$B$2:$AC$462,MATCH(I$3,'Slutlig allokering kvv'!$B$1:$AJ$1,0),FALSE)/1,0)</f>
        <v>0</v>
      </c>
      <c r="J299">
        <f>IFERROR(VLOOKUP($B299,Kraftvärmeprod!$B$1:$AH$479,MATCH(J$2,Kraftvärmeprod!$B$1:$AG$1,0),FALSE)/1,0)-IFERROR(VLOOKUP($B299,'Slutlig allokering kvv'!$B$2:$AC$462,MATCH(J$3,'Slutlig allokering kvv'!$B$1:$AJ$1,0),FALSE)/1,0)</f>
        <v>0</v>
      </c>
      <c r="K299">
        <f>IFERROR(VLOOKUP($B299,Kraftvärmeprod!$B$1:$AH$479,MATCH(K$2,Kraftvärmeprod!$B$1:$AG$1,0),FALSE)/1,0)-IFERROR(VLOOKUP($B299,'Slutlig allokering kvv'!$B$2:$AC$462,MATCH(K$3,'Slutlig allokering kvv'!$B$1:$AJ$1,0),FALSE)/1,0)</f>
        <v>0</v>
      </c>
      <c r="L299">
        <f>IFERROR(VLOOKUP($B299,Kraftvärmeprod!$B$1:$AH$479,MATCH(L$2,Kraftvärmeprod!$B$1:$AG$1,0),FALSE)/1,0)-IFERROR(VLOOKUP($B299,'Slutlig allokering kvv'!$B$2:$AC$462,MATCH(L$3,'Slutlig allokering kvv'!$B$1:$AJ$1,0),FALSE)/1,0)</f>
        <v>0</v>
      </c>
      <c r="M299" s="40">
        <f>IFERROR(VLOOKUP($B299,Miljö!$B$1:$S$477,MATCH(M$2,Miljö!$B$1:$X$1,0),FALSE)/1,0)-IFERROR(VLOOKUP($B299,'Slutlig allokering kvv'!$B$2:$AC$462,MATCH(M$3,'Slutlig allokering kvv'!$B$1:$AJ$1,0),FALSE)/1,0)</f>
        <v>0</v>
      </c>
      <c r="N299">
        <f>IFERROR(VLOOKUP($B299,Kraftvärmeprod!$B$1:$AH$479,MATCH(N$2,Kraftvärmeprod!$B$1:$AG$1,0),FALSE)/1,0)-IFERROR(VLOOKUP($B299,'Slutlig allokering kvv'!$B$2:$AC$462,MATCH(N$3,'Slutlig allokering kvv'!$B$1:$AJ$1,0),FALSE)/1,0)</f>
        <v>0</v>
      </c>
      <c r="O299">
        <f>IFERROR(VLOOKUP($B299,Kraftvärmeprod!$B$1:$AH$479,MATCH(O$2,Kraftvärmeprod!$B$1:$AG$1,0),FALSE)/1,0)-IFERROR(VLOOKUP($B299,'Slutlig allokering kvv'!$B$2:$AC$462,MATCH(O$3,'Slutlig allokering kvv'!$B$1:$AJ$1,0),FALSE)/1,0)</f>
        <v>0</v>
      </c>
      <c r="P299">
        <f>IFERROR(VLOOKUP($B299,Kraftvärmeprod!$B$1:$AH$479,MATCH(P$2,Kraftvärmeprod!$B$1:$AG$1,0),FALSE)/1,0)-IFERROR(VLOOKUP($B299,'Slutlig allokering kvv'!$B$2:$AC$462,MATCH(P$3,'Slutlig allokering kvv'!$B$1:$AJ$1,0),FALSE)/1,0)</f>
        <v>0</v>
      </c>
      <c r="Q299">
        <f>IFERROR(VLOOKUP($B299,Kraftvärmeprod!$B$1:$AH$479,MATCH(Q$2,Kraftvärmeprod!$B$1:$AG$1,0),FALSE)/1,0)-IFERROR(VLOOKUP($B299,'Slutlig allokering kvv'!$B$2:$AC$462,MATCH(Q$3,'Slutlig allokering kvv'!$B$1:$AJ$1,0),FALSE)/1,0)</f>
        <v>0</v>
      </c>
      <c r="R299">
        <f>IFERROR(VLOOKUP($B299,Kraftvärmeprod!$B$1:$AH$479,MATCH(R$2,Kraftvärmeprod!$B$1:$AG$1,0),FALSE)/1,0)-IFERROR(VLOOKUP($B299,'Slutlig allokering kvv'!$B$2:$AC$462,MATCH(R$3,'Slutlig allokering kvv'!$B$1:$AJ$1,0),FALSE)/1,0)</f>
        <v>0</v>
      </c>
      <c r="S299">
        <f>IFERROR(VLOOKUP($B299,Kraftvärmeprod!$B$1:$AH$479,MATCH(S$2,Kraftvärmeprod!$B$1:$AG$1,0),FALSE)/1,0)-IFERROR(VLOOKUP($B299,'Slutlig allokering kvv'!$B$2:$AC$462,MATCH(S$3,'Slutlig allokering kvv'!$B$1:$AJ$1,0),FALSE)/1,0)</f>
        <v>0</v>
      </c>
      <c r="T299">
        <f>IFERROR(VLOOKUP($B299,Kraftvärmeprod!$B$1:$AH$479,MATCH(T$2,Kraftvärmeprod!$B$1:$AG$1,0),FALSE)/1,0)-IFERROR(VLOOKUP($B299,'Slutlig allokering kvv'!$B$2:$AC$462,MATCH(T$3,'Slutlig allokering kvv'!$B$1:$AJ$1,0),FALSE)/1,0)</f>
        <v>0</v>
      </c>
      <c r="U299">
        <f>IFERROR(VLOOKUP($B299,Kraftvärmeprod!$B$1:$AH$479,MATCH(U$2,Kraftvärmeprod!$B$1:$AG$1,0),FALSE)/1,0)-IFERROR(VLOOKUP($B299,'Slutlig allokering kvv'!$B$2:$AC$462,MATCH(U$3,'Slutlig allokering kvv'!$B$1:$AJ$1,0),FALSE)/1,0)</f>
        <v>0</v>
      </c>
      <c r="V299">
        <f>IFERROR(VLOOKUP($B299,Kraftvärmeprod!$B$1:$AH$479,MATCH(V$2,Kraftvärmeprod!$B$1:$AG$1,0),FALSE)/1,0)-IFERROR(VLOOKUP($B299,'Slutlig allokering kvv'!$B$2:$AC$462,MATCH(V$3,'Slutlig allokering kvv'!$B$1:$AJ$1,0),FALSE)/1,0)</f>
        <v>0</v>
      </c>
      <c r="W299">
        <f>IFERROR(VLOOKUP($B299,Kraftvärmeprod!$B$1:$AH$479,MATCH(W$2,Kraftvärmeprod!$B$1:$AG$1,0),FALSE)/1,0)-IFERROR(VLOOKUP($B299,'Slutlig allokering kvv'!$B$2:$AC$462,MATCH(W$3,'Slutlig allokering kvv'!$B$1:$AJ$1,0),FALSE)/1,0)</f>
        <v>0</v>
      </c>
      <c r="X299">
        <f>IFERROR(VLOOKUP($B299,Kraftvärmeprod!$B$1:$AH$479,MATCH(X$2,Kraftvärmeprod!$B$1:$AG$1,0),FALSE)/1,0)-IFERROR(VLOOKUP($B299,'Slutlig allokering kvv'!$B$2:$AC$462,MATCH(X$3,'Slutlig allokering kvv'!$B$1:$AJ$1,0),FALSE)/1,0)</f>
        <v>0</v>
      </c>
      <c r="Y299">
        <f>IFERROR(VLOOKUP($B299,Kraftvärmeprod!$B$1:$AH$479,MATCH(Y$2,Kraftvärmeprod!$B$1:$AG$1,0),FALSE)/1,0)-IFERROR(VLOOKUP($B299,'Slutlig allokering kvv'!$B$2:$AC$462,MATCH(Y$3,'Slutlig allokering kvv'!$B$1:$AJ$1,0),FALSE)/1,0)</f>
        <v>0</v>
      </c>
      <c r="Z299">
        <f>IFERROR(VLOOKUP($B299,Kraftvärmeprod!$B$1:$AH$479,MATCH(Z$2,Kraftvärmeprod!$B$1:$AG$1,0),FALSE)/1,0)-IFERROR(VLOOKUP($B299,'Slutlig allokering kvv'!$B$2:$AC$462,MATCH(Z$3,'Slutlig allokering kvv'!$B$1:$AJ$1,0),FALSE)/1,0)</f>
        <v>0</v>
      </c>
      <c r="AA299">
        <f>IFERROR(VLOOKUP($B299,Kraftvärmeprod!$B$1:$AH$479,MATCH(AA$2,Kraftvärmeprod!$B$1:$AG$1,0),FALSE)/1,0)-IFERROR(VLOOKUP($B299,'Slutlig allokering kvv'!$B$2:$AC$462,MATCH(AA$3,'Slutlig allokering kvv'!$B$1:$AJ$1,0),FALSE)/1,0)</f>
        <v>0</v>
      </c>
      <c r="AB299">
        <f>IFERROR(VLOOKUP($B299,Kraftvärmeprod!$B$1:$AH$479,MATCH(AB$2,Kraftvärmeprod!$B$1:$AG$1,0),FALSE)/1,0)-IFERROR(VLOOKUP($B299,'Slutlig allokering kvv'!$B$2:$AC$462,MATCH(AB$3,'Slutlig allokering kvv'!$B$1:$AJ$1,0),FALSE)/1,0)</f>
        <v>0</v>
      </c>
      <c r="AE299">
        <f t="shared" si="8"/>
        <v>0</v>
      </c>
      <c r="AG299">
        <f>IFERROR(VLOOKUP(B299,'Slutlig allokering kvv'!$B$2:$AJ$462,MATCH("Summa justerad allokerad tillförd energi (utan hjälpel och rökgaskondensering):",'Slutlig allokering kvv'!$B$1:$AK$1,0),FALSE)/1,"")</f>
        <v>0</v>
      </c>
      <c r="AI299" s="23" t="str">
        <f>IFERROR(1-VLOOKUP(B299,'Slutlig allokering kvv'!$B$2:$AJ$462,MATCH("Andel av bränsle i kvv som allokerats till värme, exklusive rökgaskondensering och hjälpel",'Slutlig allokering kvv'!$B$1:$AK$1,0),FALSE),"")</f>
        <v/>
      </c>
      <c r="AK299" s="23" t="str">
        <f t="shared" si="9"/>
        <v/>
      </c>
    </row>
    <row r="300" spans="1:37" x14ac:dyDescent="0.25">
      <c r="A300" s="2" t="s">
        <v>422</v>
      </c>
      <c r="B300" s="2" t="s">
        <v>423</v>
      </c>
      <c r="C300" s="2">
        <f>IFERROR(VLOOKUP($B300,Kraftvärmeprod!$B$1:$AH$479,MATCH(C$3,Kraftvärmeprod!$B$1:$AG$1,0),FALSE)/1,"")</f>
        <v>146.613</v>
      </c>
      <c r="D300" s="2">
        <f>IFERROR(VLOOKUP($B300,Kraftvärmeprod!$B$1:$AH$479,MATCH(D$3,Kraftvärmeprod!$B$1:$AG$1,0),FALSE)/1,"")</f>
        <v>26.55</v>
      </c>
      <c r="E300">
        <f>IFERROR(VLOOKUP($B300,Kraftvärmeprod!$B$1:$AH$479,MATCH(E$2,Kraftvärmeprod!$B$1:$AG$1,0),FALSE)/1,0)-IFERROR(VLOOKUP($B300,'Slutlig allokering kvv'!$B$2:$AC$462,MATCH(E$3,'Slutlig allokering kvv'!$B$1:$AJ$1,0),FALSE)/1,0)</f>
        <v>70.131</v>
      </c>
      <c r="F300">
        <f>IFERROR(VLOOKUP($B300,Kraftvärmeprod!$B$1:$AH$479,MATCH(F$2,Kraftvärmeprod!$B$1:$AG$1,0),FALSE)/1,0)-IFERROR(VLOOKUP($B300,'Slutlig allokering kvv'!$B$2:$AC$462,MATCH(F$3,'Slutlig allokering kvv'!$B$1:$AJ$1,0),FALSE)/1,0)</f>
        <v>0</v>
      </c>
      <c r="G300">
        <f>IFERROR(VLOOKUP($B300,Kraftvärmeprod!$B$1:$AH$479,MATCH(G$2,Kraftvärmeprod!$B$1:$AG$1,0),FALSE)/1,0)-IFERROR(VLOOKUP($B300,'Slutlig allokering kvv'!$B$2:$AC$462,MATCH(G$3,'Slutlig allokering kvv'!$B$1:$AJ$1,0),FALSE)/1,0)</f>
        <v>0</v>
      </c>
      <c r="H300">
        <f>IFERROR(VLOOKUP($B300,Kraftvärmeprod!$B$1:$AH$479,MATCH(H$2,Kraftvärmeprod!$B$1:$AG$1,0),FALSE)/1,0)-IFERROR(VLOOKUP($B300,'Slutlig allokering kvv'!$B$2:$AC$462,MATCH(H$3,'Slutlig allokering kvv'!$B$1:$AJ$1,0),FALSE)/1,0)</f>
        <v>0</v>
      </c>
      <c r="I300">
        <f>IFERROR(VLOOKUP($B300,Kraftvärmeprod!$B$1:$AH$479,MATCH(I$2,Kraftvärmeprod!$B$1:$AG$1,0),FALSE)/1,0)-IFERROR(VLOOKUP($B300,'Slutlig allokering kvv'!$B$2:$AC$462,MATCH(I$3,'Slutlig allokering kvv'!$B$1:$AJ$1,0),FALSE)/1,0)</f>
        <v>0</v>
      </c>
      <c r="J300">
        <f>IFERROR(VLOOKUP($B300,Kraftvärmeprod!$B$1:$AH$479,MATCH(J$2,Kraftvärmeprod!$B$1:$AG$1,0),FALSE)/1,0)-IFERROR(VLOOKUP($B300,'Slutlig allokering kvv'!$B$2:$AC$462,MATCH(J$3,'Slutlig allokering kvv'!$B$1:$AJ$1,0),FALSE)/1,0)</f>
        <v>0</v>
      </c>
      <c r="K300">
        <f>IFERROR(VLOOKUP($B300,Kraftvärmeprod!$B$1:$AH$479,MATCH(K$2,Kraftvärmeprod!$B$1:$AG$1,0),FALSE)/1,0)-IFERROR(VLOOKUP($B300,'Slutlig allokering kvv'!$B$2:$AC$462,MATCH(K$3,'Slutlig allokering kvv'!$B$1:$AJ$1,0),FALSE)/1,0)</f>
        <v>0</v>
      </c>
      <c r="L300">
        <f>IFERROR(VLOOKUP($B300,Kraftvärmeprod!$B$1:$AH$479,MATCH(L$2,Kraftvärmeprod!$B$1:$AG$1,0),FALSE)/1,0)-IFERROR(VLOOKUP($B300,'Slutlig allokering kvv'!$B$2:$AC$462,MATCH(L$3,'Slutlig allokering kvv'!$B$1:$AJ$1,0),FALSE)/1,0)</f>
        <v>0</v>
      </c>
      <c r="M300" s="40">
        <f>IFERROR(VLOOKUP($B300,Miljö!$B$1:$S$477,MATCH(M$2,Miljö!$B$1:$X$1,0),FALSE)/1,0)-IFERROR(VLOOKUP($B300,'Slutlig allokering kvv'!$B$2:$AC$462,MATCH(M$3,'Slutlig allokering kvv'!$B$1:$AJ$1,0),FALSE)/1,0)</f>
        <v>2.0605199999999995</v>
      </c>
      <c r="N300">
        <f>IFERROR(VLOOKUP($B300,Kraftvärmeprod!$B$1:$AH$479,MATCH(N$2,Kraftvärmeprod!$B$1:$AG$1,0),FALSE)/1,0)-IFERROR(VLOOKUP($B300,'Slutlig allokering kvv'!$B$2:$AC$462,MATCH(N$3,'Slutlig allokering kvv'!$B$1:$AJ$1,0),FALSE)/1,0)</f>
        <v>0</v>
      </c>
      <c r="O300">
        <f>IFERROR(VLOOKUP($B300,Kraftvärmeprod!$B$1:$AH$479,MATCH(O$2,Kraftvärmeprod!$B$1:$AG$1,0),FALSE)/1,0)-IFERROR(VLOOKUP($B300,'Slutlig allokering kvv'!$B$2:$AC$462,MATCH(O$3,'Slutlig allokering kvv'!$B$1:$AJ$1,0),FALSE)/1,0)</f>
        <v>3.2411399999999997</v>
      </c>
      <c r="P300">
        <f>IFERROR(VLOOKUP($B300,Kraftvärmeprod!$B$1:$AH$479,MATCH(P$2,Kraftvärmeprod!$B$1:$AG$1,0),FALSE)/1,0)-IFERROR(VLOOKUP($B300,'Slutlig allokering kvv'!$B$2:$AC$462,MATCH(P$3,'Slutlig allokering kvv'!$B$1:$AJ$1,0),FALSE)/1,0)</f>
        <v>0</v>
      </c>
      <c r="Q300">
        <f>IFERROR(VLOOKUP($B300,Kraftvärmeprod!$B$1:$AH$479,MATCH(Q$2,Kraftvärmeprod!$B$1:$AG$1,0),FALSE)/1,0)-IFERROR(VLOOKUP($B300,'Slutlig allokering kvv'!$B$2:$AC$462,MATCH(Q$3,'Slutlig allokering kvv'!$B$1:$AJ$1,0),FALSE)/1,0)</f>
        <v>0</v>
      </c>
      <c r="R300">
        <f>IFERROR(VLOOKUP($B300,Kraftvärmeprod!$B$1:$AH$479,MATCH(R$2,Kraftvärmeprod!$B$1:$AG$1,0),FALSE)/1,0)-IFERROR(VLOOKUP($B300,'Slutlig allokering kvv'!$B$2:$AC$462,MATCH(R$3,'Slutlig allokering kvv'!$B$1:$AJ$1,0),FALSE)/1,0)</f>
        <v>0</v>
      </c>
      <c r="S300">
        <f>IFERROR(VLOOKUP($B300,Kraftvärmeprod!$B$1:$AH$479,MATCH(S$2,Kraftvärmeprod!$B$1:$AG$1,0),FALSE)/1,0)-IFERROR(VLOOKUP($B300,'Slutlig allokering kvv'!$B$2:$AC$462,MATCH(S$3,'Slutlig allokering kvv'!$B$1:$AJ$1,0),FALSE)/1,0)</f>
        <v>0</v>
      </c>
      <c r="T300">
        <f>IFERROR(VLOOKUP($B300,Kraftvärmeprod!$B$1:$AH$479,MATCH(T$2,Kraftvärmeprod!$B$1:$AG$1,0),FALSE)/1,0)-IFERROR(VLOOKUP($B300,'Slutlig allokering kvv'!$B$2:$AC$462,MATCH(T$3,'Slutlig allokering kvv'!$B$1:$AJ$1,0),FALSE)/1,0)</f>
        <v>0</v>
      </c>
      <c r="U300">
        <f>IFERROR(VLOOKUP($B300,Kraftvärmeprod!$B$1:$AH$479,MATCH(U$2,Kraftvärmeprod!$B$1:$AG$1,0),FALSE)/1,0)-IFERROR(VLOOKUP($B300,'Slutlig allokering kvv'!$B$2:$AC$462,MATCH(U$3,'Slutlig allokering kvv'!$B$1:$AJ$1,0),FALSE)/1,0)</f>
        <v>4.2234999999999995E-2</v>
      </c>
      <c r="V300">
        <f>IFERROR(VLOOKUP($B300,Kraftvärmeprod!$B$1:$AH$479,MATCH(V$2,Kraftvärmeprod!$B$1:$AG$1,0),FALSE)/1,0)-IFERROR(VLOOKUP($B300,'Slutlig allokering kvv'!$B$2:$AC$462,MATCH(V$3,'Slutlig allokering kvv'!$B$1:$AJ$1,0),FALSE)/1,0)</f>
        <v>0</v>
      </c>
      <c r="W300">
        <f>IFERROR(VLOOKUP($B300,Kraftvärmeprod!$B$1:$AH$479,MATCH(W$2,Kraftvärmeprod!$B$1:$AG$1,0),FALSE)/1,0)-IFERROR(VLOOKUP($B300,'Slutlig allokering kvv'!$B$2:$AC$462,MATCH(W$3,'Slutlig allokering kvv'!$B$1:$AJ$1,0),FALSE)/1,0)</f>
        <v>0</v>
      </c>
      <c r="X300">
        <f>IFERROR(VLOOKUP($B300,Kraftvärmeprod!$B$1:$AH$479,MATCH(X$2,Kraftvärmeprod!$B$1:$AG$1,0),FALSE)/1,0)-IFERROR(VLOOKUP($B300,'Slutlig allokering kvv'!$B$2:$AC$462,MATCH(X$3,'Slutlig allokering kvv'!$B$1:$AJ$1,0),FALSE)/1,0)</f>
        <v>0</v>
      </c>
      <c r="Y300">
        <f>IFERROR(VLOOKUP($B300,Kraftvärmeprod!$B$1:$AH$479,MATCH(Y$2,Kraftvärmeprod!$B$1:$AG$1,0),FALSE)/1,0)-IFERROR(VLOOKUP($B300,'Slutlig allokering kvv'!$B$2:$AC$462,MATCH(Y$3,'Slutlig allokering kvv'!$B$1:$AJ$1,0),FALSE)/1,0)</f>
        <v>0</v>
      </c>
      <c r="Z300">
        <f>IFERROR(VLOOKUP($B300,Kraftvärmeprod!$B$1:$AH$479,MATCH(Z$2,Kraftvärmeprod!$B$1:$AG$1,0),FALSE)/1,0)-IFERROR(VLOOKUP($B300,'Slutlig allokering kvv'!$B$2:$AC$462,MATCH(Z$3,'Slutlig allokering kvv'!$B$1:$AJ$1,0),FALSE)/1,0)</f>
        <v>0</v>
      </c>
      <c r="AA300">
        <f>IFERROR(VLOOKUP($B300,Kraftvärmeprod!$B$1:$AH$479,MATCH(AA$2,Kraftvärmeprod!$B$1:$AG$1,0),FALSE)/1,0)-IFERROR(VLOOKUP($B300,'Slutlig allokering kvv'!$B$2:$AC$462,MATCH(AA$3,'Slutlig allokering kvv'!$B$1:$AJ$1,0),FALSE)/1,0)</f>
        <v>0</v>
      </c>
      <c r="AB300">
        <f>IFERROR(VLOOKUP($B300,Kraftvärmeprod!$B$1:$AH$479,MATCH(AB$2,Kraftvärmeprod!$B$1:$AG$1,0),FALSE)/1,0)-IFERROR(VLOOKUP($B300,'Slutlig allokering kvv'!$B$2:$AC$462,MATCH(AB$3,'Slutlig allokering kvv'!$B$1:$AJ$1,0),FALSE)/1,0)</f>
        <v>0</v>
      </c>
      <c r="AE300">
        <f t="shared" si="8"/>
        <v>73.414375000000007</v>
      </c>
      <c r="AG300">
        <f>IFERROR(VLOOKUP(B300,'Slutlig allokering kvv'!$B$2:$AJ$462,MATCH("Summa justerad allokerad tillförd energi (utan hjälpel och rökgaskondensering):",'Slutlig allokering kvv'!$B$1:$AK$1,0),FALSE)/1,"")</f>
        <v>127.99662500000001</v>
      </c>
      <c r="AI300" s="23">
        <f>IFERROR(1-VLOOKUP(B300,'Slutlig allokering kvv'!$B$2:$AJ$462,MATCH("Andel av bränsle i kvv som allokerats till värme, exklusive rökgaskondensering och hjälpel",'Slutlig allokering kvv'!$B$1:$AK$1,0),FALSE),"")</f>
        <v>0.36450032520567388</v>
      </c>
      <c r="AK300" s="23">
        <f t="shared" si="9"/>
        <v>0.36450032520567399</v>
      </c>
    </row>
    <row r="301" spans="1:37" x14ac:dyDescent="0.25">
      <c r="A301" s="2" t="s">
        <v>422</v>
      </c>
      <c r="B301" s="2" t="s">
        <v>424</v>
      </c>
      <c r="C301" s="2" t="str">
        <f>IFERROR(VLOOKUP($B301,Kraftvärmeprod!$B$1:$AH$479,MATCH(C$3,Kraftvärmeprod!$B$1:$AG$1,0),FALSE)/1,"")</f>
        <v/>
      </c>
      <c r="D301" s="2" t="str">
        <f>IFERROR(VLOOKUP($B301,Kraftvärmeprod!$B$1:$AH$479,MATCH(D$3,Kraftvärmeprod!$B$1:$AG$1,0),FALSE)/1,"")</f>
        <v/>
      </c>
      <c r="E301">
        <f>IFERROR(VLOOKUP($B301,Kraftvärmeprod!$B$1:$AH$479,MATCH(E$2,Kraftvärmeprod!$B$1:$AG$1,0),FALSE)/1,0)-IFERROR(VLOOKUP($B301,'Slutlig allokering kvv'!$B$2:$AC$462,MATCH(E$3,'Slutlig allokering kvv'!$B$1:$AJ$1,0),FALSE)/1,0)</f>
        <v>0</v>
      </c>
      <c r="F301">
        <f>IFERROR(VLOOKUP($B301,Kraftvärmeprod!$B$1:$AH$479,MATCH(F$2,Kraftvärmeprod!$B$1:$AG$1,0),FALSE)/1,0)-IFERROR(VLOOKUP($B301,'Slutlig allokering kvv'!$B$2:$AC$462,MATCH(F$3,'Slutlig allokering kvv'!$B$1:$AJ$1,0),FALSE)/1,0)</f>
        <v>0</v>
      </c>
      <c r="G301">
        <f>IFERROR(VLOOKUP($B301,Kraftvärmeprod!$B$1:$AH$479,MATCH(G$2,Kraftvärmeprod!$B$1:$AG$1,0),FALSE)/1,0)-IFERROR(VLOOKUP($B301,'Slutlig allokering kvv'!$B$2:$AC$462,MATCH(G$3,'Slutlig allokering kvv'!$B$1:$AJ$1,0),FALSE)/1,0)</f>
        <v>0</v>
      </c>
      <c r="H301">
        <f>IFERROR(VLOOKUP($B301,Kraftvärmeprod!$B$1:$AH$479,MATCH(H$2,Kraftvärmeprod!$B$1:$AG$1,0),FALSE)/1,0)-IFERROR(VLOOKUP($B301,'Slutlig allokering kvv'!$B$2:$AC$462,MATCH(H$3,'Slutlig allokering kvv'!$B$1:$AJ$1,0),FALSE)/1,0)</f>
        <v>0</v>
      </c>
      <c r="I301">
        <f>IFERROR(VLOOKUP($B301,Kraftvärmeprod!$B$1:$AH$479,MATCH(I$2,Kraftvärmeprod!$B$1:$AG$1,0),FALSE)/1,0)-IFERROR(VLOOKUP($B301,'Slutlig allokering kvv'!$B$2:$AC$462,MATCH(I$3,'Slutlig allokering kvv'!$B$1:$AJ$1,0),FALSE)/1,0)</f>
        <v>0</v>
      </c>
      <c r="J301">
        <f>IFERROR(VLOOKUP($B301,Kraftvärmeprod!$B$1:$AH$479,MATCH(J$2,Kraftvärmeprod!$B$1:$AG$1,0),FALSE)/1,0)-IFERROR(VLOOKUP($B301,'Slutlig allokering kvv'!$B$2:$AC$462,MATCH(J$3,'Slutlig allokering kvv'!$B$1:$AJ$1,0),FALSE)/1,0)</f>
        <v>0</v>
      </c>
      <c r="K301">
        <f>IFERROR(VLOOKUP($B301,Kraftvärmeprod!$B$1:$AH$479,MATCH(K$2,Kraftvärmeprod!$B$1:$AG$1,0),FALSE)/1,0)-IFERROR(VLOOKUP($B301,'Slutlig allokering kvv'!$B$2:$AC$462,MATCH(K$3,'Slutlig allokering kvv'!$B$1:$AJ$1,0),FALSE)/1,0)</f>
        <v>0</v>
      </c>
      <c r="L301">
        <f>IFERROR(VLOOKUP($B301,Kraftvärmeprod!$B$1:$AH$479,MATCH(L$2,Kraftvärmeprod!$B$1:$AG$1,0),FALSE)/1,0)-IFERROR(VLOOKUP($B301,'Slutlig allokering kvv'!$B$2:$AC$462,MATCH(L$3,'Slutlig allokering kvv'!$B$1:$AJ$1,0),FALSE)/1,0)</f>
        <v>0</v>
      </c>
      <c r="M301" s="40">
        <f>IFERROR(VLOOKUP($B301,Miljö!$B$1:$S$477,MATCH(M$2,Miljö!$B$1:$X$1,0),FALSE)/1,0)-IFERROR(VLOOKUP($B301,'Slutlig allokering kvv'!$B$2:$AC$462,MATCH(M$3,'Slutlig allokering kvv'!$B$1:$AJ$1,0),FALSE)/1,0)</f>
        <v>0</v>
      </c>
      <c r="N301">
        <f>IFERROR(VLOOKUP($B301,Kraftvärmeprod!$B$1:$AH$479,MATCH(N$2,Kraftvärmeprod!$B$1:$AG$1,0),FALSE)/1,0)-IFERROR(VLOOKUP($B301,'Slutlig allokering kvv'!$B$2:$AC$462,MATCH(N$3,'Slutlig allokering kvv'!$B$1:$AJ$1,0),FALSE)/1,0)</f>
        <v>0</v>
      </c>
      <c r="O301">
        <f>IFERROR(VLOOKUP($B301,Kraftvärmeprod!$B$1:$AH$479,MATCH(O$2,Kraftvärmeprod!$B$1:$AG$1,0),FALSE)/1,0)-IFERROR(VLOOKUP($B301,'Slutlig allokering kvv'!$B$2:$AC$462,MATCH(O$3,'Slutlig allokering kvv'!$B$1:$AJ$1,0),FALSE)/1,0)</f>
        <v>0</v>
      </c>
      <c r="P301">
        <f>IFERROR(VLOOKUP($B301,Kraftvärmeprod!$B$1:$AH$479,MATCH(P$2,Kraftvärmeprod!$B$1:$AG$1,0),FALSE)/1,0)-IFERROR(VLOOKUP($B301,'Slutlig allokering kvv'!$B$2:$AC$462,MATCH(P$3,'Slutlig allokering kvv'!$B$1:$AJ$1,0),FALSE)/1,0)</f>
        <v>0</v>
      </c>
      <c r="Q301">
        <f>IFERROR(VLOOKUP($B301,Kraftvärmeprod!$B$1:$AH$479,MATCH(Q$2,Kraftvärmeprod!$B$1:$AG$1,0),FALSE)/1,0)-IFERROR(VLOOKUP($B301,'Slutlig allokering kvv'!$B$2:$AC$462,MATCH(Q$3,'Slutlig allokering kvv'!$B$1:$AJ$1,0),FALSE)/1,0)</f>
        <v>0</v>
      </c>
      <c r="R301">
        <f>IFERROR(VLOOKUP($B301,Kraftvärmeprod!$B$1:$AH$479,MATCH(R$2,Kraftvärmeprod!$B$1:$AG$1,0),FALSE)/1,0)-IFERROR(VLOOKUP($B301,'Slutlig allokering kvv'!$B$2:$AC$462,MATCH(R$3,'Slutlig allokering kvv'!$B$1:$AJ$1,0),FALSE)/1,0)</f>
        <v>0</v>
      </c>
      <c r="S301">
        <f>IFERROR(VLOOKUP($B301,Kraftvärmeprod!$B$1:$AH$479,MATCH(S$2,Kraftvärmeprod!$B$1:$AG$1,0),FALSE)/1,0)-IFERROR(VLOOKUP($B301,'Slutlig allokering kvv'!$B$2:$AC$462,MATCH(S$3,'Slutlig allokering kvv'!$B$1:$AJ$1,0),FALSE)/1,0)</f>
        <v>0</v>
      </c>
      <c r="T301">
        <f>IFERROR(VLOOKUP($B301,Kraftvärmeprod!$B$1:$AH$479,MATCH(T$2,Kraftvärmeprod!$B$1:$AG$1,0),FALSE)/1,0)-IFERROR(VLOOKUP($B301,'Slutlig allokering kvv'!$B$2:$AC$462,MATCH(T$3,'Slutlig allokering kvv'!$B$1:$AJ$1,0),FALSE)/1,0)</f>
        <v>0</v>
      </c>
      <c r="U301">
        <f>IFERROR(VLOOKUP($B301,Kraftvärmeprod!$B$1:$AH$479,MATCH(U$2,Kraftvärmeprod!$B$1:$AG$1,0),FALSE)/1,0)-IFERROR(VLOOKUP($B301,'Slutlig allokering kvv'!$B$2:$AC$462,MATCH(U$3,'Slutlig allokering kvv'!$B$1:$AJ$1,0),FALSE)/1,0)</f>
        <v>0</v>
      </c>
      <c r="V301">
        <f>IFERROR(VLOOKUP($B301,Kraftvärmeprod!$B$1:$AH$479,MATCH(V$2,Kraftvärmeprod!$B$1:$AG$1,0),FALSE)/1,0)-IFERROR(VLOOKUP($B301,'Slutlig allokering kvv'!$B$2:$AC$462,MATCH(V$3,'Slutlig allokering kvv'!$B$1:$AJ$1,0),FALSE)/1,0)</f>
        <v>0</v>
      </c>
      <c r="W301">
        <f>IFERROR(VLOOKUP($B301,Kraftvärmeprod!$B$1:$AH$479,MATCH(W$2,Kraftvärmeprod!$B$1:$AG$1,0),FALSE)/1,0)-IFERROR(VLOOKUP($B301,'Slutlig allokering kvv'!$B$2:$AC$462,MATCH(W$3,'Slutlig allokering kvv'!$B$1:$AJ$1,0),FALSE)/1,0)</f>
        <v>0</v>
      </c>
      <c r="X301">
        <f>IFERROR(VLOOKUP($B301,Kraftvärmeprod!$B$1:$AH$479,MATCH(X$2,Kraftvärmeprod!$B$1:$AG$1,0),FALSE)/1,0)-IFERROR(VLOOKUP($B301,'Slutlig allokering kvv'!$B$2:$AC$462,MATCH(X$3,'Slutlig allokering kvv'!$B$1:$AJ$1,0),FALSE)/1,0)</f>
        <v>0</v>
      </c>
      <c r="Y301">
        <f>IFERROR(VLOOKUP($B301,Kraftvärmeprod!$B$1:$AH$479,MATCH(Y$2,Kraftvärmeprod!$B$1:$AG$1,0),FALSE)/1,0)-IFERROR(VLOOKUP($B301,'Slutlig allokering kvv'!$B$2:$AC$462,MATCH(Y$3,'Slutlig allokering kvv'!$B$1:$AJ$1,0),FALSE)/1,0)</f>
        <v>0</v>
      </c>
      <c r="Z301">
        <f>IFERROR(VLOOKUP($B301,Kraftvärmeprod!$B$1:$AH$479,MATCH(Z$2,Kraftvärmeprod!$B$1:$AG$1,0),FALSE)/1,0)-IFERROR(VLOOKUP($B301,'Slutlig allokering kvv'!$B$2:$AC$462,MATCH(Z$3,'Slutlig allokering kvv'!$B$1:$AJ$1,0),FALSE)/1,0)</f>
        <v>0</v>
      </c>
      <c r="AA301">
        <f>IFERROR(VLOOKUP($B301,Kraftvärmeprod!$B$1:$AH$479,MATCH(AA$2,Kraftvärmeprod!$B$1:$AG$1,0),FALSE)/1,0)-IFERROR(VLOOKUP($B301,'Slutlig allokering kvv'!$B$2:$AC$462,MATCH(AA$3,'Slutlig allokering kvv'!$B$1:$AJ$1,0),FALSE)/1,0)</f>
        <v>0</v>
      </c>
      <c r="AB301">
        <f>IFERROR(VLOOKUP($B301,Kraftvärmeprod!$B$1:$AH$479,MATCH(AB$2,Kraftvärmeprod!$B$1:$AG$1,0),FALSE)/1,0)-IFERROR(VLOOKUP($B301,'Slutlig allokering kvv'!$B$2:$AC$462,MATCH(AB$3,'Slutlig allokering kvv'!$B$1:$AJ$1,0),FALSE)/1,0)</f>
        <v>0</v>
      </c>
      <c r="AE301">
        <f t="shared" si="8"/>
        <v>0</v>
      </c>
      <c r="AG301">
        <f>IFERROR(VLOOKUP(B301,'Slutlig allokering kvv'!$B$2:$AJ$462,MATCH("Summa justerad allokerad tillförd energi (utan hjälpel och rökgaskondensering):",'Slutlig allokering kvv'!$B$1:$AK$1,0),FALSE)/1,"")</f>
        <v>0</v>
      </c>
      <c r="AI301" s="23" t="str">
        <f>IFERROR(1-VLOOKUP(B301,'Slutlig allokering kvv'!$B$2:$AJ$462,MATCH("Andel av bränsle i kvv som allokerats till värme, exklusive rökgaskondensering och hjälpel",'Slutlig allokering kvv'!$B$1:$AK$1,0),FALSE),"")</f>
        <v/>
      </c>
      <c r="AK301" s="23" t="str">
        <f t="shared" si="9"/>
        <v/>
      </c>
    </row>
    <row r="302" spans="1:37" x14ac:dyDescent="0.25">
      <c r="A302" s="2" t="s">
        <v>425</v>
      </c>
      <c r="B302" s="2" t="s">
        <v>426</v>
      </c>
      <c r="C302" s="2" t="str">
        <f>IFERROR(VLOOKUP($B302,Kraftvärmeprod!$B$1:$AH$479,MATCH(C$3,Kraftvärmeprod!$B$1:$AG$1,0),FALSE)/1,"")</f>
        <v/>
      </c>
      <c r="D302" s="2" t="str">
        <f>IFERROR(VLOOKUP($B302,Kraftvärmeprod!$B$1:$AH$479,MATCH(D$3,Kraftvärmeprod!$B$1:$AG$1,0),FALSE)/1,"")</f>
        <v/>
      </c>
      <c r="E302">
        <f>IFERROR(VLOOKUP($B302,Kraftvärmeprod!$B$1:$AH$479,MATCH(E$2,Kraftvärmeprod!$B$1:$AG$1,0),FALSE)/1,0)-IFERROR(VLOOKUP($B302,'Slutlig allokering kvv'!$B$2:$AC$462,MATCH(E$3,'Slutlig allokering kvv'!$B$1:$AJ$1,0),FALSE)/1,0)</f>
        <v>0</v>
      </c>
      <c r="F302">
        <f>IFERROR(VLOOKUP($B302,Kraftvärmeprod!$B$1:$AH$479,MATCH(F$2,Kraftvärmeprod!$B$1:$AG$1,0),FALSE)/1,0)-IFERROR(VLOOKUP($B302,'Slutlig allokering kvv'!$B$2:$AC$462,MATCH(F$3,'Slutlig allokering kvv'!$B$1:$AJ$1,0),FALSE)/1,0)</f>
        <v>0</v>
      </c>
      <c r="G302">
        <f>IFERROR(VLOOKUP($B302,Kraftvärmeprod!$B$1:$AH$479,MATCH(G$2,Kraftvärmeprod!$B$1:$AG$1,0),FALSE)/1,0)-IFERROR(VLOOKUP($B302,'Slutlig allokering kvv'!$B$2:$AC$462,MATCH(G$3,'Slutlig allokering kvv'!$B$1:$AJ$1,0),FALSE)/1,0)</f>
        <v>0</v>
      </c>
      <c r="H302">
        <f>IFERROR(VLOOKUP($B302,Kraftvärmeprod!$B$1:$AH$479,MATCH(H$2,Kraftvärmeprod!$B$1:$AG$1,0),FALSE)/1,0)-IFERROR(VLOOKUP($B302,'Slutlig allokering kvv'!$B$2:$AC$462,MATCH(H$3,'Slutlig allokering kvv'!$B$1:$AJ$1,0),FALSE)/1,0)</f>
        <v>0</v>
      </c>
      <c r="I302">
        <f>IFERROR(VLOOKUP($B302,Kraftvärmeprod!$B$1:$AH$479,MATCH(I$2,Kraftvärmeprod!$B$1:$AG$1,0),FALSE)/1,0)-IFERROR(VLOOKUP($B302,'Slutlig allokering kvv'!$B$2:$AC$462,MATCH(I$3,'Slutlig allokering kvv'!$B$1:$AJ$1,0),FALSE)/1,0)</f>
        <v>0</v>
      </c>
      <c r="J302">
        <f>IFERROR(VLOOKUP($B302,Kraftvärmeprod!$B$1:$AH$479,MATCH(J$2,Kraftvärmeprod!$B$1:$AG$1,0),FALSE)/1,0)-IFERROR(VLOOKUP($B302,'Slutlig allokering kvv'!$B$2:$AC$462,MATCH(J$3,'Slutlig allokering kvv'!$B$1:$AJ$1,0),FALSE)/1,0)</f>
        <v>0</v>
      </c>
      <c r="K302">
        <f>IFERROR(VLOOKUP($B302,Kraftvärmeprod!$B$1:$AH$479,MATCH(K$2,Kraftvärmeprod!$B$1:$AG$1,0),FALSE)/1,0)-IFERROR(VLOOKUP($B302,'Slutlig allokering kvv'!$B$2:$AC$462,MATCH(K$3,'Slutlig allokering kvv'!$B$1:$AJ$1,0),FALSE)/1,0)</f>
        <v>0</v>
      </c>
      <c r="L302">
        <f>IFERROR(VLOOKUP($B302,Kraftvärmeprod!$B$1:$AH$479,MATCH(L$2,Kraftvärmeprod!$B$1:$AG$1,0),FALSE)/1,0)-IFERROR(VLOOKUP($B302,'Slutlig allokering kvv'!$B$2:$AC$462,MATCH(L$3,'Slutlig allokering kvv'!$B$1:$AJ$1,0),FALSE)/1,0)</f>
        <v>0</v>
      </c>
      <c r="M302" s="40">
        <f>IFERROR(VLOOKUP($B302,Miljö!$B$1:$S$477,MATCH(M$2,Miljö!$B$1:$X$1,0),FALSE)/1,0)-IFERROR(VLOOKUP($B302,'Slutlig allokering kvv'!$B$2:$AC$462,MATCH(M$3,'Slutlig allokering kvv'!$B$1:$AJ$1,0),FALSE)/1,0)</f>
        <v>0</v>
      </c>
      <c r="N302">
        <f>IFERROR(VLOOKUP($B302,Kraftvärmeprod!$B$1:$AH$479,MATCH(N$2,Kraftvärmeprod!$B$1:$AG$1,0),FALSE)/1,0)-IFERROR(VLOOKUP($B302,'Slutlig allokering kvv'!$B$2:$AC$462,MATCH(N$3,'Slutlig allokering kvv'!$B$1:$AJ$1,0),FALSE)/1,0)</f>
        <v>0</v>
      </c>
      <c r="O302">
        <f>IFERROR(VLOOKUP($B302,Kraftvärmeprod!$B$1:$AH$479,MATCH(O$2,Kraftvärmeprod!$B$1:$AG$1,0),FALSE)/1,0)-IFERROR(VLOOKUP($B302,'Slutlig allokering kvv'!$B$2:$AC$462,MATCH(O$3,'Slutlig allokering kvv'!$B$1:$AJ$1,0),FALSE)/1,0)</f>
        <v>0</v>
      </c>
      <c r="P302">
        <f>IFERROR(VLOOKUP($B302,Kraftvärmeprod!$B$1:$AH$479,MATCH(P$2,Kraftvärmeprod!$B$1:$AG$1,0),FALSE)/1,0)-IFERROR(VLOOKUP($B302,'Slutlig allokering kvv'!$B$2:$AC$462,MATCH(P$3,'Slutlig allokering kvv'!$B$1:$AJ$1,0),FALSE)/1,0)</f>
        <v>0</v>
      </c>
      <c r="Q302">
        <f>IFERROR(VLOOKUP($B302,Kraftvärmeprod!$B$1:$AH$479,MATCH(Q$2,Kraftvärmeprod!$B$1:$AG$1,0),FALSE)/1,0)-IFERROR(VLOOKUP($B302,'Slutlig allokering kvv'!$B$2:$AC$462,MATCH(Q$3,'Slutlig allokering kvv'!$B$1:$AJ$1,0),FALSE)/1,0)</f>
        <v>0</v>
      </c>
      <c r="R302">
        <f>IFERROR(VLOOKUP($B302,Kraftvärmeprod!$B$1:$AH$479,MATCH(R$2,Kraftvärmeprod!$B$1:$AG$1,0),FALSE)/1,0)-IFERROR(VLOOKUP($B302,'Slutlig allokering kvv'!$B$2:$AC$462,MATCH(R$3,'Slutlig allokering kvv'!$B$1:$AJ$1,0),FALSE)/1,0)</f>
        <v>0</v>
      </c>
      <c r="S302">
        <f>IFERROR(VLOOKUP($B302,Kraftvärmeprod!$B$1:$AH$479,MATCH(S$2,Kraftvärmeprod!$B$1:$AG$1,0),FALSE)/1,0)-IFERROR(VLOOKUP($B302,'Slutlig allokering kvv'!$B$2:$AC$462,MATCH(S$3,'Slutlig allokering kvv'!$B$1:$AJ$1,0),FALSE)/1,0)</f>
        <v>0</v>
      </c>
      <c r="T302">
        <f>IFERROR(VLOOKUP($B302,Kraftvärmeprod!$B$1:$AH$479,MATCH(T$2,Kraftvärmeprod!$B$1:$AG$1,0),FALSE)/1,0)-IFERROR(VLOOKUP($B302,'Slutlig allokering kvv'!$B$2:$AC$462,MATCH(T$3,'Slutlig allokering kvv'!$B$1:$AJ$1,0),FALSE)/1,0)</f>
        <v>0</v>
      </c>
      <c r="U302">
        <f>IFERROR(VLOOKUP($B302,Kraftvärmeprod!$B$1:$AH$479,MATCH(U$2,Kraftvärmeprod!$B$1:$AG$1,0),FALSE)/1,0)-IFERROR(VLOOKUP($B302,'Slutlig allokering kvv'!$B$2:$AC$462,MATCH(U$3,'Slutlig allokering kvv'!$B$1:$AJ$1,0),FALSE)/1,0)</f>
        <v>0</v>
      </c>
      <c r="V302">
        <f>IFERROR(VLOOKUP($B302,Kraftvärmeprod!$B$1:$AH$479,MATCH(V$2,Kraftvärmeprod!$B$1:$AG$1,0),FALSE)/1,0)-IFERROR(VLOOKUP($B302,'Slutlig allokering kvv'!$B$2:$AC$462,MATCH(V$3,'Slutlig allokering kvv'!$B$1:$AJ$1,0),FALSE)/1,0)</f>
        <v>0</v>
      </c>
      <c r="W302">
        <f>IFERROR(VLOOKUP($B302,Kraftvärmeprod!$B$1:$AH$479,MATCH(W$2,Kraftvärmeprod!$B$1:$AG$1,0),FALSE)/1,0)-IFERROR(VLOOKUP($B302,'Slutlig allokering kvv'!$B$2:$AC$462,MATCH(W$3,'Slutlig allokering kvv'!$B$1:$AJ$1,0),FALSE)/1,0)</f>
        <v>0</v>
      </c>
      <c r="X302">
        <f>IFERROR(VLOOKUP($B302,Kraftvärmeprod!$B$1:$AH$479,MATCH(X$2,Kraftvärmeprod!$B$1:$AG$1,0),FALSE)/1,0)-IFERROR(VLOOKUP($B302,'Slutlig allokering kvv'!$B$2:$AC$462,MATCH(X$3,'Slutlig allokering kvv'!$B$1:$AJ$1,0),FALSE)/1,0)</f>
        <v>0</v>
      </c>
      <c r="Y302">
        <f>IFERROR(VLOOKUP($B302,Kraftvärmeprod!$B$1:$AH$479,MATCH(Y$2,Kraftvärmeprod!$B$1:$AG$1,0),FALSE)/1,0)-IFERROR(VLOOKUP($B302,'Slutlig allokering kvv'!$B$2:$AC$462,MATCH(Y$3,'Slutlig allokering kvv'!$B$1:$AJ$1,0),FALSE)/1,0)</f>
        <v>0</v>
      </c>
      <c r="Z302">
        <f>IFERROR(VLOOKUP($B302,Kraftvärmeprod!$B$1:$AH$479,MATCH(Z$2,Kraftvärmeprod!$B$1:$AG$1,0),FALSE)/1,0)-IFERROR(VLOOKUP($B302,'Slutlig allokering kvv'!$B$2:$AC$462,MATCH(Z$3,'Slutlig allokering kvv'!$B$1:$AJ$1,0),FALSE)/1,0)</f>
        <v>0</v>
      </c>
      <c r="AA302">
        <f>IFERROR(VLOOKUP($B302,Kraftvärmeprod!$B$1:$AH$479,MATCH(AA$2,Kraftvärmeprod!$B$1:$AG$1,0),FALSE)/1,0)-IFERROR(VLOOKUP($B302,'Slutlig allokering kvv'!$B$2:$AC$462,MATCH(AA$3,'Slutlig allokering kvv'!$B$1:$AJ$1,0),FALSE)/1,0)</f>
        <v>0</v>
      </c>
      <c r="AB302">
        <f>IFERROR(VLOOKUP($B302,Kraftvärmeprod!$B$1:$AH$479,MATCH(AB$2,Kraftvärmeprod!$B$1:$AG$1,0),FALSE)/1,0)-IFERROR(VLOOKUP($B302,'Slutlig allokering kvv'!$B$2:$AC$462,MATCH(AB$3,'Slutlig allokering kvv'!$B$1:$AJ$1,0),FALSE)/1,0)</f>
        <v>0</v>
      </c>
      <c r="AE302">
        <f t="shared" si="8"/>
        <v>0</v>
      </c>
      <c r="AG302">
        <f>IFERROR(VLOOKUP(B302,'Slutlig allokering kvv'!$B$2:$AJ$462,MATCH("Summa justerad allokerad tillförd energi (utan hjälpel och rökgaskondensering):",'Slutlig allokering kvv'!$B$1:$AK$1,0),FALSE)/1,"")</f>
        <v>0</v>
      </c>
      <c r="AI302" s="23" t="str">
        <f>IFERROR(1-VLOOKUP(B302,'Slutlig allokering kvv'!$B$2:$AJ$462,MATCH("Andel av bränsle i kvv som allokerats till värme, exklusive rökgaskondensering och hjälpel",'Slutlig allokering kvv'!$B$1:$AK$1,0),FALSE),"")</f>
        <v/>
      </c>
      <c r="AK302" s="23" t="str">
        <f t="shared" si="9"/>
        <v/>
      </c>
    </row>
    <row r="303" spans="1:37" x14ac:dyDescent="0.25">
      <c r="A303" s="2" t="s">
        <v>425</v>
      </c>
      <c r="B303" s="2" t="s">
        <v>427</v>
      </c>
      <c r="C303" s="2">
        <f>IFERROR(VLOOKUP($B303,Kraftvärmeprod!$B$1:$AH$479,MATCH(C$3,Kraftvärmeprod!$B$1:$AG$1,0),FALSE)/1,"")</f>
        <v>108.2</v>
      </c>
      <c r="D303" s="2">
        <f>IFERROR(VLOOKUP($B303,Kraftvärmeprod!$B$1:$AH$479,MATCH(D$3,Kraftvärmeprod!$B$1:$AG$1,0),FALSE)/1,"")</f>
        <v>25.3</v>
      </c>
      <c r="E303">
        <f>IFERROR(VLOOKUP($B303,Kraftvärmeprod!$B$1:$AH$479,MATCH(E$2,Kraftvärmeprod!$B$1:$AG$1,0),FALSE)/1,0)-IFERROR(VLOOKUP($B303,'Slutlig allokering kvv'!$B$2:$AC$462,MATCH(E$3,'Slutlig allokering kvv'!$B$1:$AJ$1,0),FALSE)/1,0)</f>
        <v>0</v>
      </c>
      <c r="F303">
        <f>IFERROR(VLOOKUP($B303,Kraftvärmeprod!$B$1:$AH$479,MATCH(F$2,Kraftvärmeprod!$B$1:$AG$1,0),FALSE)/1,0)-IFERROR(VLOOKUP($B303,'Slutlig allokering kvv'!$B$2:$AC$462,MATCH(F$3,'Slutlig allokering kvv'!$B$1:$AJ$1,0),FALSE)/1,0)</f>
        <v>0</v>
      </c>
      <c r="G303">
        <f>IFERROR(VLOOKUP($B303,Kraftvärmeprod!$B$1:$AH$479,MATCH(G$2,Kraftvärmeprod!$B$1:$AG$1,0),FALSE)/1,0)-IFERROR(VLOOKUP($B303,'Slutlig allokering kvv'!$B$2:$AC$462,MATCH(G$3,'Slutlig allokering kvv'!$B$1:$AJ$1,0),FALSE)/1,0)</f>
        <v>0</v>
      </c>
      <c r="H303">
        <f>IFERROR(VLOOKUP($B303,Kraftvärmeprod!$B$1:$AH$479,MATCH(H$2,Kraftvärmeprod!$B$1:$AG$1,0),FALSE)/1,0)-IFERROR(VLOOKUP($B303,'Slutlig allokering kvv'!$B$2:$AC$462,MATCH(H$3,'Slutlig allokering kvv'!$B$1:$AJ$1,0),FALSE)/1,0)</f>
        <v>0</v>
      </c>
      <c r="I303">
        <f>IFERROR(VLOOKUP($B303,Kraftvärmeprod!$B$1:$AH$479,MATCH(I$2,Kraftvärmeprod!$B$1:$AG$1,0),FALSE)/1,0)-IFERROR(VLOOKUP($B303,'Slutlig allokering kvv'!$B$2:$AC$462,MATCH(I$3,'Slutlig allokering kvv'!$B$1:$AJ$1,0),FALSE)/1,0)</f>
        <v>5.4587000000000011E-2</v>
      </c>
      <c r="J303">
        <f>IFERROR(VLOOKUP($B303,Kraftvärmeprod!$B$1:$AH$479,MATCH(J$2,Kraftvärmeprod!$B$1:$AG$1,0),FALSE)/1,0)-IFERROR(VLOOKUP($B303,'Slutlig allokering kvv'!$B$2:$AC$462,MATCH(J$3,'Slutlig allokering kvv'!$B$1:$AJ$1,0),FALSE)/1,0)</f>
        <v>0</v>
      </c>
      <c r="K303">
        <f>IFERROR(VLOOKUP($B303,Kraftvärmeprod!$B$1:$AH$479,MATCH(K$2,Kraftvärmeprod!$B$1:$AG$1,0),FALSE)/1,0)-IFERROR(VLOOKUP($B303,'Slutlig allokering kvv'!$B$2:$AC$462,MATCH(K$3,'Slutlig allokering kvv'!$B$1:$AJ$1,0),FALSE)/1,0)</f>
        <v>0</v>
      </c>
      <c r="L303">
        <f>IFERROR(VLOOKUP($B303,Kraftvärmeprod!$B$1:$AH$479,MATCH(L$2,Kraftvärmeprod!$B$1:$AG$1,0),FALSE)/1,0)-IFERROR(VLOOKUP($B303,'Slutlig allokering kvv'!$B$2:$AC$462,MATCH(L$3,'Slutlig allokering kvv'!$B$1:$AJ$1,0),FALSE)/1,0)</f>
        <v>1.6395</v>
      </c>
      <c r="M303" s="40">
        <f>IFERROR(VLOOKUP($B303,Miljö!$B$1:$S$477,MATCH(M$2,Miljö!$B$1:$X$1,0),FALSE)/1,0)-IFERROR(VLOOKUP($B303,'Slutlig allokering kvv'!$B$2:$AC$462,MATCH(M$3,'Slutlig allokering kvv'!$B$1:$AJ$1,0),FALSE)/1,0)</f>
        <v>0.86709000000000014</v>
      </c>
      <c r="N303">
        <f>IFERROR(VLOOKUP($B303,Kraftvärmeprod!$B$1:$AH$479,MATCH(N$2,Kraftvärmeprod!$B$1:$AG$1,0),FALSE)/1,0)-IFERROR(VLOOKUP($B303,'Slutlig allokering kvv'!$B$2:$AC$462,MATCH(N$3,'Slutlig allokering kvv'!$B$1:$AJ$1,0),FALSE)/1,0)</f>
        <v>0</v>
      </c>
      <c r="O303">
        <f>IFERROR(VLOOKUP($B303,Kraftvärmeprod!$B$1:$AH$479,MATCH(O$2,Kraftvärmeprod!$B$1:$AG$1,0),FALSE)/1,0)-IFERROR(VLOOKUP($B303,'Slutlig allokering kvv'!$B$2:$AC$462,MATCH(O$3,'Slutlig allokering kvv'!$B$1:$AJ$1,0),FALSE)/1,0)</f>
        <v>48.699999999999989</v>
      </c>
      <c r="P303">
        <f>IFERROR(VLOOKUP($B303,Kraftvärmeprod!$B$1:$AH$479,MATCH(P$2,Kraftvärmeprod!$B$1:$AG$1,0),FALSE)/1,0)-IFERROR(VLOOKUP($B303,'Slutlig allokering kvv'!$B$2:$AC$462,MATCH(P$3,'Slutlig allokering kvv'!$B$1:$AJ$1,0),FALSE)/1,0)</f>
        <v>0</v>
      </c>
      <c r="Q303">
        <f>IFERROR(VLOOKUP($B303,Kraftvärmeprod!$B$1:$AH$479,MATCH(Q$2,Kraftvärmeprod!$B$1:$AG$1,0),FALSE)/1,0)-IFERROR(VLOOKUP($B303,'Slutlig allokering kvv'!$B$2:$AC$462,MATCH(Q$3,'Slutlig allokering kvv'!$B$1:$AJ$1,0),FALSE)/1,0)</f>
        <v>0</v>
      </c>
      <c r="R303">
        <f>IFERROR(VLOOKUP($B303,Kraftvärmeprod!$B$1:$AH$479,MATCH(R$2,Kraftvärmeprod!$B$1:$AG$1,0),FALSE)/1,0)-IFERROR(VLOOKUP($B303,'Slutlig allokering kvv'!$B$2:$AC$462,MATCH(R$3,'Slutlig allokering kvv'!$B$1:$AJ$1,0),FALSE)/1,0)</f>
        <v>0.238541</v>
      </c>
      <c r="S303">
        <f>IFERROR(VLOOKUP($B303,Kraftvärmeprod!$B$1:$AH$479,MATCH(S$2,Kraftvärmeprod!$B$1:$AG$1,0),FALSE)/1,0)-IFERROR(VLOOKUP($B303,'Slutlig allokering kvv'!$B$2:$AC$462,MATCH(S$3,'Slutlig allokering kvv'!$B$1:$AJ$1,0),FALSE)/1,0)</f>
        <v>0</v>
      </c>
      <c r="T303">
        <f>IFERROR(VLOOKUP($B303,Kraftvärmeprod!$B$1:$AH$479,MATCH(T$2,Kraftvärmeprod!$B$1:$AG$1,0),FALSE)/1,0)-IFERROR(VLOOKUP($B303,'Slutlig allokering kvv'!$B$2:$AC$462,MATCH(T$3,'Slutlig allokering kvv'!$B$1:$AJ$1,0),FALSE)/1,0)</f>
        <v>0</v>
      </c>
      <c r="U303">
        <f>IFERROR(VLOOKUP($B303,Kraftvärmeprod!$B$1:$AH$479,MATCH(U$2,Kraftvärmeprod!$B$1:$AG$1,0),FALSE)/1,0)-IFERROR(VLOOKUP($B303,'Slutlig allokering kvv'!$B$2:$AC$462,MATCH(U$3,'Slutlig allokering kvv'!$B$1:$AJ$1,0),FALSE)/1,0)</f>
        <v>0</v>
      </c>
      <c r="V303">
        <f>IFERROR(VLOOKUP($B303,Kraftvärmeprod!$B$1:$AH$479,MATCH(V$2,Kraftvärmeprod!$B$1:$AG$1,0),FALSE)/1,0)-IFERROR(VLOOKUP($B303,'Slutlig allokering kvv'!$B$2:$AC$462,MATCH(V$3,'Slutlig allokering kvv'!$B$1:$AJ$1,0),FALSE)/1,0)</f>
        <v>0</v>
      </c>
      <c r="W303">
        <f>IFERROR(VLOOKUP($B303,Kraftvärmeprod!$B$1:$AH$479,MATCH(W$2,Kraftvärmeprod!$B$1:$AG$1,0),FALSE)/1,0)-IFERROR(VLOOKUP($B303,'Slutlig allokering kvv'!$B$2:$AC$462,MATCH(W$3,'Slutlig allokering kvv'!$B$1:$AJ$1,0),FALSE)/1,0)</f>
        <v>0</v>
      </c>
      <c r="X303">
        <f>IFERROR(VLOOKUP($B303,Kraftvärmeprod!$B$1:$AH$479,MATCH(X$2,Kraftvärmeprod!$B$1:$AG$1,0),FALSE)/1,0)-IFERROR(VLOOKUP($B303,'Slutlig allokering kvv'!$B$2:$AC$462,MATCH(X$3,'Slutlig allokering kvv'!$B$1:$AJ$1,0),FALSE)/1,0)</f>
        <v>0</v>
      </c>
      <c r="Y303">
        <f>IFERROR(VLOOKUP($B303,Kraftvärmeprod!$B$1:$AH$479,MATCH(Y$2,Kraftvärmeprod!$B$1:$AG$1,0),FALSE)/1,0)-IFERROR(VLOOKUP($B303,'Slutlig allokering kvv'!$B$2:$AC$462,MATCH(Y$3,'Slutlig allokering kvv'!$B$1:$AJ$1,0),FALSE)/1,0)</f>
        <v>0</v>
      </c>
      <c r="Z303">
        <f>IFERROR(VLOOKUP($B303,Kraftvärmeprod!$B$1:$AH$479,MATCH(Z$2,Kraftvärmeprod!$B$1:$AG$1,0),FALSE)/1,0)-IFERROR(VLOOKUP($B303,'Slutlig allokering kvv'!$B$2:$AC$462,MATCH(Z$3,'Slutlig allokering kvv'!$B$1:$AJ$1,0),FALSE)/1,0)</f>
        <v>0.12843900000000003</v>
      </c>
      <c r="AA303">
        <f>IFERROR(VLOOKUP($B303,Kraftvärmeprod!$B$1:$AH$479,MATCH(AA$2,Kraftvärmeprod!$B$1:$AG$1,0),FALSE)/1,0)-IFERROR(VLOOKUP($B303,'Slutlig allokering kvv'!$B$2:$AC$462,MATCH(AA$3,'Slutlig allokering kvv'!$B$1:$AJ$1,0),FALSE)/1,0)</f>
        <v>0</v>
      </c>
      <c r="AB303">
        <f>IFERROR(VLOOKUP($B303,Kraftvärmeprod!$B$1:$AH$479,MATCH(AB$2,Kraftvärmeprod!$B$1:$AG$1,0),FALSE)/1,0)-IFERROR(VLOOKUP($B303,'Slutlig allokering kvv'!$B$2:$AC$462,MATCH(AB$3,'Slutlig allokering kvv'!$B$1:$AJ$1,0),FALSE)/1,0)</f>
        <v>6.0581900000000008E-2</v>
      </c>
      <c r="AE303">
        <f t="shared" si="8"/>
        <v>50.821648899999992</v>
      </c>
      <c r="AG303">
        <f>IFERROR(VLOOKUP(B303,'Slutlig allokering kvv'!$B$2:$AJ$462,MATCH("Summa justerad allokerad tillförd energi (utan hjälpel och rökgaskondensering):",'Slutlig allokering kvv'!$B$1:$AK$1,0),FALSE)/1,"")</f>
        <v>101.5683511</v>
      </c>
      <c r="AI303" s="23">
        <f>IFERROR(1-VLOOKUP(B303,'Slutlig allokering kvv'!$B$2:$AJ$462,MATCH("Andel av bränsle i kvv som allokerats till värme, exklusive rökgaskondensering och hjälpel",'Slutlig allokering kvv'!$B$1:$AK$1,0),FALSE),"")</f>
        <v>0.333497269505873</v>
      </c>
      <c r="AK303" s="23">
        <f t="shared" si="9"/>
        <v>0.33349726950587305</v>
      </c>
    </row>
    <row r="304" spans="1:37" x14ac:dyDescent="0.25">
      <c r="A304" s="2" t="s">
        <v>425</v>
      </c>
      <c r="B304" s="2" t="s">
        <v>428</v>
      </c>
      <c r="C304" s="2" t="str">
        <f>IFERROR(VLOOKUP($B304,Kraftvärmeprod!$B$1:$AH$479,MATCH(C$3,Kraftvärmeprod!$B$1:$AG$1,0),FALSE)/1,"")</f>
        <v/>
      </c>
      <c r="D304" s="2" t="str">
        <f>IFERROR(VLOOKUP($B304,Kraftvärmeprod!$B$1:$AH$479,MATCH(D$3,Kraftvärmeprod!$B$1:$AG$1,0),FALSE)/1,"")</f>
        <v/>
      </c>
      <c r="E304">
        <f>IFERROR(VLOOKUP($B304,Kraftvärmeprod!$B$1:$AH$479,MATCH(E$2,Kraftvärmeprod!$B$1:$AG$1,0),FALSE)/1,0)-IFERROR(VLOOKUP($B304,'Slutlig allokering kvv'!$B$2:$AC$462,MATCH(E$3,'Slutlig allokering kvv'!$B$1:$AJ$1,0),FALSE)/1,0)</f>
        <v>0</v>
      </c>
      <c r="F304">
        <f>IFERROR(VLOOKUP($B304,Kraftvärmeprod!$B$1:$AH$479,MATCH(F$2,Kraftvärmeprod!$B$1:$AG$1,0),FALSE)/1,0)-IFERROR(VLOOKUP($B304,'Slutlig allokering kvv'!$B$2:$AC$462,MATCH(F$3,'Slutlig allokering kvv'!$B$1:$AJ$1,0),FALSE)/1,0)</f>
        <v>0</v>
      </c>
      <c r="G304">
        <f>IFERROR(VLOOKUP($B304,Kraftvärmeprod!$B$1:$AH$479,MATCH(G$2,Kraftvärmeprod!$B$1:$AG$1,0),FALSE)/1,0)-IFERROR(VLOOKUP($B304,'Slutlig allokering kvv'!$B$2:$AC$462,MATCH(G$3,'Slutlig allokering kvv'!$B$1:$AJ$1,0),FALSE)/1,0)</f>
        <v>0</v>
      </c>
      <c r="H304">
        <f>IFERROR(VLOOKUP($B304,Kraftvärmeprod!$B$1:$AH$479,MATCH(H$2,Kraftvärmeprod!$B$1:$AG$1,0),FALSE)/1,0)-IFERROR(VLOOKUP($B304,'Slutlig allokering kvv'!$B$2:$AC$462,MATCH(H$3,'Slutlig allokering kvv'!$B$1:$AJ$1,0),FALSE)/1,0)</f>
        <v>0</v>
      </c>
      <c r="I304">
        <f>IFERROR(VLOOKUP($B304,Kraftvärmeprod!$B$1:$AH$479,MATCH(I$2,Kraftvärmeprod!$B$1:$AG$1,0),FALSE)/1,0)-IFERROR(VLOOKUP($B304,'Slutlig allokering kvv'!$B$2:$AC$462,MATCH(I$3,'Slutlig allokering kvv'!$B$1:$AJ$1,0),FALSE)/1,0)</f>
        <v>0</v>
      </c>
      <c r="J304">
        <f>IFERROR(VLOOKUP($B304,Kraftvärmeprod!$B$1:$AH$479,MATCH(J$2,Kraftvärmeprod!$B$1:$AG$1,0),FALSE)/1,0)-IFERROR(VLOOKUP($B304,'Slutlig allokering kvv'!$B$2:$AC$462,MATCH(J$3,'Slutlig allokering kvv'!$B$1:$AJ$1,0),FALSE)/1,0)</f>
        <v>0</v>
      </c>
      <c r="K304">
        <f>IFERROR(VLOOKUP($B304,Kraftvärmeprod!$B$1:$AH$479,MATCH(K$2,Kraftvärmeprod!$B$1:$AG$1,0),FALSE)/1,0)-IFERROR(VLOOKUP($B304,'Slutlig allokering kvv'!$B$2:$AC$462,MATCH(K$3,'Slutlig allokering kvv'!$B$1:$AJ$1,0),FALSE)/1,0)</f>
        <v>0</v>
      </c>
      <c r="L304">
        <f>IFERROR(VLOOKUP($B304,Kraftvärmeprod!$B$1:$AH$479,MATCH(L$2,Kraftvärmeprod!$B$1:$AG$1,0),FALSE)/1,0)-IFERROR(VLOOKUP($B304,'Slutlig allokering kvv'!$B$2:$AC$462,MATCH(L$3,'Slutlig allokering kvv'!$B$1:$AJ$1,0),FALSE)/1,0)</f>
        <v>0</v>
      </c>
      <c r="M304" s="40">
        <f>IFERROR(VLOOKUP($B304,Miljö!$B$1:$S$477,MATCH(M$2,Miljö!$B$1:$X$1,0),FALSE)/1,0)-IFERROR(VLOOKUP($B304,'Slutlig allokering kvv'!$B$2:$AC$462,MATCH(M$3,'Slutlig allokering kvv'!$B$1:$AJ$1,0),FALSE)/1,0)</f>
        <v>0</v>
      </c>
      <c r="N304">
        <f>IFERROR(VLOOKUP($B304,Kraftvärmeprod!$B$1:$AH$479,MATCH(N$2,Kraftvärmeprod!$B$1:$AG$1,0),FALSE)/1,0)-IFERROR(VLOOKUP($B304,'Slutlig allokering kvv'!$B$2:$AC$462,MATCH(N$3,'Slutlig allokering kvv'!$B$1:$AJ$1,0),FALSE)/1,0)</f>
        <v>0</v>
      </c>
      <c r="O304">
        <f>IFERROR(VLOOKUP($B304,Kraftvärmeprod!$B$1:$AH$479,MATCH(O$2,Kraftvärmeprod!$B$1:$AG$1,0),FALSE)/1,0)-IFERROR(VLOOKUP($B304,'Slutlig allokering kvv'!$B$2:$AC$462,MATCH(O$3,'Slutlig allokering kvv'!$B$1:$AJ$1,0),FALSE)/1,0)</f>
        <v>0</v>
      </c>
      <c r="P304">
        <f>IFERROR(VLOOKUP($B304,Kraftvärmeprod!$B$1:$AH$479,MATCH(P$2,Kraftvärmeprod!$B$1:$AG$1,0),FALSE)/1,0)-IFERROR(VLOOKUP($B304,'Slutlig allokering kvv'!$B$2:$AC$462,MATCH(P$3,'Slutlig allokering kvv'!$B$1:$AJ$1,0),FALSE)/1,0)</f>
        <v>0</v>
      </c>
      <c r="Q304">
        <f>IFERROR(VLOOKUP($B304,Kraftvärmeprod!$B$1:$AH$479,MATCH(Q$2,Kraftvärmeprod!$B$1:$AG$1,0),FALSE)/1,0)-IFERROR(VLOOKUP($B304,'Slutlig allokering kvv'!$B$2:$AC$462,MATCH(Q$3,'Slutlig allokering kvv'!$B$1:$AJ$1,0),FALSE)/1,0)</f>
        <v>0</v>
      </c>
      <c r="R304">
        <f>IFERROR(VLOOKUP($B304,Kraftvärmeprod!$B$1:$AH$479,MATCH(R$2,Kraftvärmeprod!$B$1:$AG$1,0),FALSE)/1,0)-IFERROR(VLOOKUP($B304,'Slutlig allokering kvv'!$B$2:$AC$462,MATCH(R$3,'Slutlig allokering kvv'!$B$1:$AJ$1,0),FALSE)/1,0)</f>
        <v>0</v>
      </c>
      <c r="S304">
        <f>IFERROR(VLOOKUP($B304,Kraftvärmeprod!$B$1:$AH$479,MATCH(S$2,Kraftvärmeprod!$B$1:$AG$1,0),FALSE)/1,0)-IFERROR(VLOOKUP($B304,'Slutlig allokering kvv'!$B$2:$AC$462,MATCH(S$3,'Slutlig allokering kvv'!$B$1:$AJ$1,0),FALSE)/1,0)</f>
        <v>0</v>
      </c>
      <c r="T304">
        <f>IFERROR(VLOOKUP($B304,Kraftvärmeprod!$B$1:$AH$479,MATCH(T$2,Kraftvärmeprod!$B$1:$AG$1,0),FALSE)/1,0)-IFERROR(VLOOKUP($B304,'Slutlig allokering kvv'!$B$2:$AC$462,MATCH(T$3,'Slutlig allokering kvv'!$B$1:$AJ$1,0),FALSE)/1,0)</f>
        <v>0</v>
      </c>
      <c r="U304">
        <f>IFERROR(VLOOKUP($B304,Kraftvärmeprod!$B$1:$AH$479,MATCH(U$2,Kraftvärmeprod!$B$1:$AG$1,0),FALSE)/1,0)-IFERROR(VLOOKUP($B304,'Slutlig allokering kvv'!$B$2:$AC$462,MATCH(U$3,'Slutlig allokering kvv'!$B$1:$AJ$1,0),FALSE)/1,0)</f>
        <v>0</v>
      </c>
      <c r="V304">
        <f>IFERROR(VLOOKUP($B304,Kraftvärmeprod!$B$1:$AH$479,MATCH(V$2,Kraftvärmeprod!$B$1:$AG$1,0),FALSE)/1,0)-IFERROR(VLOOKUP($B304,'Slutlig allokering kvv'!$B$2:$AC$462,MATCH(V$3,'Slutlig allokering kvv'!$B$1:$AJ$1,0),FALSE)/1,0)</f>
        <v>0</v>
      </c>
      <c r="W304">
        <f>IFERROR(VLOOKUP($B304,Kraftvärmeprod!$B$1:$AH$479,MATCH(W$2,Kraftvärmeprod!$B$1:$AG$1,0),FALSE)/1,0)-IFERROR(VLOOKUP($B304,'Slutlig allokering kvv'!$B$2:$AC$462,MATCH(W$3,'Slutlig allokering kvv'!$B$1:$AJ$1,0),FALSE)/1,0)</f>
        <v>0</v>
      </c>
      <c r="X304">
        <f>IFERROR(VLOOKUP($B304,Kraftvärmeprod!$B$1:$AH$479,MATCH(X$2,Kraftvärmeprod!$B$1:$AG$1,0),FALSE)/1,0)-IFERROR(VLOOKUP($B304,'Slutlig allokering kvv'!$B$2:$AC$462,MATCH(X$3,'Slutlig allokering kvv'!$B$1:$AJ$1,0),FALSE)/1,0)</f>
        <v>0</v>
      </c>
      <c r="Y304">
        <f>IFERROR(VLOOKUP($B304,Kraftvärmeprod!$B$1:$AH$479,MATCH(Y$2,Kraftvärmeprod!$B$1:$AG$1,0),FALSE)/1,0)-IFERROR(VLOOKUP($B304,'Slutlig allokering kvv'!$B$2:$AC$462,MATCH(Y$3,'Slutlig allokering kvv'!$B$1:$AJ$1,0),FALSE)/1,0)</f>
        <v>0</v>
      </c>
      <c r="Z304">
        <f>IFERROR(VLOOKUP($B304,Kraftvärmeprod!$B$1:$AH$479,MATCH(Z$2,Kraftvärmeprod!$B$1:$AG$1,0),FALSE)/1,0)-IFERROR(VLOOKUP($B304,'Slutlig allokering kvv'!$B$2:$AC$462,MATCH(Z$3,'Slutlig allokering kvv'!$B$1:$AJ$1,0),FALSE)/1,0)</f>
        <v>0</v>
      </c>
      <c r="AA304">
        <f>IFERROR(VLOOKUP($B304,Kraftvärmeprod!$B$1:$AH$479,MATCH(AA$2,Kraftvärmeprod!$B$1:$AG$1,0),FALSE)/1,0)-IFERROR(VLOOKUP($B304,'Slutlig allokering kvv'!$B$2:$AC$462,MATCH(AA$3,'Slutlig allokering kvv'!$B$1:$AJ$1,0),FALSE)/1,0)</f>
        <v>0</v>
      </c>
      <c r="AB304">
        <f>IFERROR(VLOOKUP($B304,Kraftvärmeprod!$B$1:$AH$479,MATCH(AB$2,Kraftvärmeprod!$B$1:$AG$1,0),FALSE)/1,0)-IFERROR(VLOOKUP($B304,'Slutlig allokering kvv'!$B$2:$AC$462,MATCH(AB$3,'Slutlig allokering kvv'!$B$1:$AJ$1,0),FALSE)/1,0)</f>
        <v>0</v>
      </c>
      <c r="AE304">
        <f t="shared" si="8"/>
        <v>0</v>
      </c>
      <c r="AG304">
        <f>IFERROR(VLOOKUP(B304,'Slutlig allokering kvv'!$B$2:$AJ$462,MATCH("Summa justerad allokerad tillförd energi (utan hjälpel och rökgaskondensering):",'Slutlig allokering kvv'!$B$1:$AK$1,0),FALSE)/1,"")</f>
        <v>0</v>
      </c>
      <c r="AI304" s="23" t="str">
        <f>IFERROR(1-VLOOKUP(B304,'Slutlig allokering kvv'!$B$2:$AJ$462,MATCH("Andel av bränsle i kvv som allokerats till värme, exklusive rökgaskondensering och hjälpel",'Slutlig allokering kvv'!$B$1:$AK$1,0),FALSE),"")</f>
        <v/>
      </c>
      <c r="AK304" s="23" t="str">
        <f t="shared" si="9"/>
        <v/>
      </c>
    </row>
    <row r="305" spans="1:37" x14ac:dyDescent="0.25">
      <c r="A305" s="2" t="s">
        <v>425</v>
      </c>
      <c r="B305" s="2" t="s">
        <v>429</v>
      </c>
      <c r="C305" s="2">
        <f>IFERROR(VLOOKUP($B305,Kraftvärmeprod!$B$1:$AH$479,MATCH(C$3,Kraftvärmeprod!$B$1:$AG$1,0),FALSE)/1,"")</f>
        <v>774.7</v>
      </c>
      <c r="D305" s="2">
        <f>IFERROR(VLOOKUP($B305,Kraftvärmeprod!$B$1:$AH$479,MATCH(D$3,Kraftvärmeprod!$B$1:$AG$1,0),FALSE)/1,"")</f>
        <v>199.1</v>
      </c>
      <c r="E305">
        <f>IFERROR(VLOOKUP($B305,Kraftvärmeprod!$B$1:$AH$479,MATCH(E$2,Kraftvärmeprod!$B$1:$AG$1,0),FALSE)/1,0)-IFERROR(VLOOKUP($B305,'Slutlig allokering kvv'!$B$2:$AC$462,MATCH(E$3,'Slutlig allokering kvv'!$B$1:$AJ$1,0),FALSE)/1,0)</f>
        <v>240.39999999999998</v>
      </c>
      <c r="F305">
        <f>IFERROR(VLOOKUP($B305,Kraftvärmeprod!$B$1:$AH$479,MATCH(F$2,Kraftvärmeprod!$B$1:$AG$1,0),FALSE)/1,0)-IFERROR(VLOOKUP($B305,'Slutlig allokering kvv'!$B$2:$AC$462,MATCH(F$3,'Slutlig allokering kvv'!$B$1:$AJ$1,0),FALSE)/1,0)</f>
        <v>0</v>
      </c>
      <c r="G305">
        <f>IFERROR(VLOOKUP($B305,Kraftvärmeprod!$B$1:$AH$479,MATCH(G$2,Kraftvärmeprod!$B$1:$AG$1,0),FALSE)/1,0)-IFERROR(VLOOKUP($B305,'Slutlig allokering kvv'!$B$2:$AC$462,MATCH(G$3,'Slutlig allokering kvv'!$B$1:$AJ$1,0),FALSE)/1,0)</f>
        <v>8.1024999999999991</v>
      </c>
      <c r="H305">
        <f>IFERROR(VLOOKUP($B305,Kraftvärmeprod!$B$1:$AH$479,MATCH(H$2,Kraftvärmeprod!$B$1:$AG$1,0),FALSE)/1,0)-IFERROR(VLOOKUP($B305,'Slutlig allokering kvv'!$B$2:$AC$462,MATCH(H$3,'Slutlig allokering kvv'!$B$1:$AJ$1,0),FALSE)/1,0)</f>
        <v>0</v>
      </c>
      <c r="I305">
        <f>IFERROR(VLOOKUP($B305,Kraftvärmeprod!$B$1:$AH$479,MATCH(I$2,Kraftvärmeprod!$B$1:$AG$1,0),FALSE)/1,0)-IFERROR(VLOOKUP($B305,'Slutlig allokering kvv'!$B$2:$AC$462,MATCH(I$3,'Slutlig allokering kvv'!$B$1:$AJ$1,0),FALSE)/1,0)</f>
        <v>3.3519800000000011</v>
      </c>
      <c r="J305">
        <f>IFERROR(VLOOKUP($B305,Kraftvärmeprod!$B$1:$AH$479,MATCH(J$2,Kraftvärmeprod!$B$1:$AG$1,0),FALSE)/1,0)-IFERROR(VLOOKUP($B305,'Slutlig allokering kvv'!$B$2:$AC$462,MATCH(J$3,'Slutlig allokering kvv'!$B$1:$AJ$1,0),FALSE)/1,0)</f>
        <v>0</v>
      </c>
      <c r="K305">
        <f>IFERROR(VLOOKUP($B305,Kraftvärmeprod!$B$1:$AH$479,MATCH(K$2,Kraftvärmeprod!$B$1:$AG$1,0),FALSE)/1,0)-IFERROR(VLOOKUP($B305,'Slutlig allokering kvv'!$B$2:$AC$462,MATCH(K$3,'Slutlig allokering kvv'!$B$1:$AJ$1,0),FALSE)/1,0)</f>
        <v>10.808400000000002</v>
      </c>
      <c r="L305">
        <f>IFERROR(VLOOKUP($B305,Kraftvärmeprod!$B$1:$AH$479,MATCH(L$2,Kraftvärmeprod!$B$1:$AG$1,0),FALSE)/1,0)-IFERROR(VLOOKUP($B305,'Slutlig allokering kvv'!$B$2:$AC$462,MATCH(L$3,'Slutlig allokering kvv'!$B$1:$AJ$1,0),FALSE)/1,0)</f>
        <v>17.488500000000002</v>
      </c>
      <c r="M305" s="40">
        <f>IFERROR(VLOOKUP($B305,Miljö!$B$1:$S$477,MATCH(M$2,Miljö!$B$1:$X$1,0),FALSE)/1,0)-IFERROR(VLOOKUP($B305,'Slutlig allokering kvv'!$B$2:$AC$462,MATCH(M$3,'Slutlig allokering kvv'!$B$1:$AJ$1,0),FALSE)/1,0)</f>
        <v>25.345300000000002</v>
      </c>
      <c r="N305">
        <f>IFERROR(VLOOKUP($B305,Kraftvärmeprod!$B$1:$AH$479,MATCH(N$2,Kraftvärmeprod!$B$1:$AG$1,0),FALSE)/1,0)-IFERROR(VLOOKUP($B305,'Slutlig allokering kvv'!$B$2:$AC$462,MATCH(N$3,'Slutlig allokering kvv'!$B$1:$AJ$1,0),FALSE)/1,0)</f>
        <v>0</v>
      </c>
      <c r="O305">
        <f>IFERROR(VLOOKUP($B305,Kraftvärmeprod!$B$1:$AH$479,MATCH(O$2,Kraftvärmeprod!$B$1:$AG$1,0),FALSE)/1,0)-IFERROR(VLOOKUP($B305,'Slutlig allokering kvv'!$B$2:$AC$462,MATCH(O$3,'Slutlig allokering kvv'!$B$1:$AJ$1,0),FALSE)/1,0)</f>
        <v>114.518</v>
      </c>
      <c r="P305">
        <f>IFERROR(VLOOKUP($B305,Kraftvärmeprod!$B$1:$AH$479,MATCH(P$2,Kraftvärmeprod!$B$1:$AG$1,0),FALSE)/1,0)-IFERROR(VLOOKUP($B305,'Slutlig allokering kvv'!$B$2:$AC$462,MATCH(P$3,'Slutlig allokering kvv'!$B$1:$AJ$1,0),FALSE)/1,0)</f>
        <v>0</v>
      </c>
      <c r="Q305">
        <f>IFERROR(VLOOKUP($B305,Kraftvärmeprod!$B$1:$AH$479,MATCH(Q$2,Kraftvärmeprod!$B$1:$AG$1,0),FALSE)/1,0)-IFERROR(VLOOKUP($B305,'Slutlig allokering kvv'!$B$2:$AC$462,MATCH(Q$3,'Slutlig allokering kvv'!$B$1:$AJ$1,0),FALSE)/1,0)</f>
        <v>0</v>
      </c>
      <c r="R305">
        <f>IFERROR(VLOOKUP($B305,Kraftvärmeprod!$B$1:$AH$479,MATCH(R$2,Kraftvärmeprod!$B$1:$AG$1,0),FALSE)/1,0)-IFERROR(VLOOKUP($B305,'Slutlig allokering kvv'!$B$2:$AC$462,MATCH(R$3,'Slutlig allokering kvv'!$B$1:$AJ$1,0),FALSE)/1,0)</f>
        <v>4.5726900000000001E-2</v>
      </c>
      <c r="S305">
        <f>IFERROR(VLOOKUP($B305,Kraftvärmeprod!$B$1:$AH$479,MATCH(S$2,Kraftvärmeprod!$B$1:$AG$1,0),FALSE)/1,0)-IFERROR(VLOOKUP($B305,'Slutlig allokering kvv'!$B$2:$AC$462,MATCH(S$3,'Slutlig allokering kvv'!$B$1:$AJ$1,0),FALSE)/1,0)</f>
        <v>43.184399999999997</v>
      </c>
      <c r="T305">
        <f>IFERROR(VLOOKUP($B305,Kraftvärmeprod!$B$1:$AH$479,MATCH(T$2,Kraftvärmeprod!$B$1:$AG$1,0),FALSE)/1,0)-IFERROR(VLOOKUP($B305,'Slutlig allokering kvv'!$B$2:$AC$462,MATCH(T$3,'Slutlig allokering kvv'!$B$1:$AJ$1,0),FALSE)/1,0)</f>
        <v>0</v>
      </c>
      <c r="U305">
        <f>IFERROR(VLOOKUP($B305,Kraftvärmeprod!$B$1:$AH$479,MATCH(U$2,Kraftvärmeprod!$B$1:$AG$1,0),FALSE)/1,0)-IFERROR(VLOOKUP($B305,'Slutlig allokering kvv'!$B$2:$AC$462,MATCH(U$3,'Slutlig allokering kvv'!$B$1:$AJ$1,0),FALSE)/1,0)</f>
        <v>0</v>
      </c>
      <c r="V305">
        <f>IFERROR(VLOOKUP($B305,Kraftvärmeprod!$B$1:$AH$479,MATCH(V$2,Kraftvärmeprod!$B$1:$AG$1,0),FALSE)/1,0)-IFERROR(VLOOKUP($B305,'Slutlig allokering kvv'!$B$2:$AC$462,MATCH(V$3,'Slutlig allokering kvv'!$B$1:$AJ$1,0),FALSE)/1,0)</f>
        <v>0</v>
      </c>
      <c r="W305">
        <f>IFERROR(VLOOKUP($B305,Kraftvärmeprod!$B$1:$AH$479,MATCH(W$2,Kraftvärmeprod!$B$1:$AG$1,0),FALSE)/1,0)-IFERROR(VLOOKUP($B305,'Slutlig allokering kvv'!$B$2:$AC$462,MATCH(W$3,'Slutlig allokering kvv'!$B$1:$AJ$1,0),FALSE)/1,0)</f>
        <v>0</v>
      </c>
      <c r="X305">
        <f>IFERROR(VLOOKUP($B305,Kraftvärmeprod!$B$1:$AH$479,MATCH(X$2,Kraftvärmeprod!$B$1:$AG$1,0),FALSE)/1,0)-IFERROR(VLOOKUP($B305,'Slutlig allokering kvv'!$B$2:$AC$462,MATCH(X$3,'Slutlig allokering kvv'!$B$1:$AJ$1,0),FALSE)/1,0)</f>
        <v>0</v>
      </c>
      <c r="Y305">
        <f>IFERROR(VLOOKUP($B305,Kraftvärmeprod!$B$1:$AH$479,MATCH(Y$2,Kraftvärmeprod!$B$1:$AG$1,0),FALSE)/1,0)-IFERROR(VLOOKUP($B305,'Slutlig allokering kvv'!$B$2:$AC$462,MATCH(Y$3,'Slutlig allokering kvv'!$B$1:$AJ$1,0),FALSE)/1,0)</f>
        <v>0</v>
      </c>
      <c r="Z305">
        <f>IFERROR(VLOOKUP($B305,Kraftvärmeprod!$B$1:$AH$479,MATCH(Z$2,Kraftvärmeprod!$B$1:$AG$1,0),FALSE)/1,0)-IFERROR(VLOOKUP($B305,'Slutlig allokering kvv'!$B$2:$AC$462,MATCH(Z$3,'Slutlig allokering kvv'!$B$1:$AJ$1,0),FALSE)/1,0)</f>
        <v>42.5</v>
      </c>
      <c r="AA305">
        <f>IFERROR(VLOOKUP($B305,Kraftvärmeprod!$B$1:$AH$479,MATCH(AA$2,Kraftvärmeprod!$B$1:$AG$1,0),FALSE)/1,0)-IFERROR(VLOOKUP($B305,'Slutlig allokering kvv'!$B$2:$AC$462,MATCH(AA$3,'Slutlig allokering kvv'!$B$1:$AJ$1,0),FALSE)/1,0)</f>
        <v>0</v>
      </c>
      <c r="AB305">
        <f>IFERROR(VLOOKUP($B305,Kraftvärmeprod!$B$1:$AH$479,MATCH(AB$2,Kraftvärmeprod!$B$1:$AG$1,0),FALSE)/1,0)-IFERROR(VLOOKUP($B305,'Slutlig allokering kvv'!$B$2:$AC$462,MATCH(AB$3,'Slutlig allokering kvv'!$B$1:$AJ$1,0),FALSE)/1,0)</f>
        <v>17.769299999999998</v>
      </c>
      <c r="AE305">
        <f t="shared" si="8"/>
        <v>498.16880689999999</v>
      </c>
      <c r="AG305">
        <f>IFERROR(VLOOKUP(B305,'Slutlig allokering kvv'!$B$2:$AJ$462,MATCH("Summa justerad allokerad tillförd energi (utan hjälpel och rökgaskondensering):",'Slutlig allokering kvv'!$B$1:$AK$1,0),FALSE)/1,"")</f>
        <v>712.04519310000001</v>
      </c>
      <c r="AI305" s="23">
        <f>IFERROR(1-VLOOKUP(B305,'Slutlig allokering kvv'!$B$2:$AJ$462,MATCH("Andel av bränsle i kvv som allokerats till värme, exklusive rökgaskondensering och hjälpel",'Slutlig allokering kvv'!$B$1:$AK$1,0),FALSE),"")</f>
        <v>0.41163695586069904</v>
      </c>
      <c r="AK305" s="23">
        <f t="shared" si="9"/>
        <v>0.41163695586069904</v>
      </c>
    </row>
    <row r="306" spans="1:37" x14ac:dyDescent="0.25">
      <c r="A306" s="2" t="s">
        <v>425</v>
      </c>
      <c r="B306" s="2" t="s">
        <v>430</v>
      </c>
      <c r="C306" s="2" t="str">
        <f>IFERROR(VLOOKUP($B306,Kraftvärmeprod!$B$1:$AH$479,MATCH(C$3,Kraftvärmeprod!$B$1:$AG$1,0),FALSE)/1,"")</f>
        <v/>
      </c>
      <c r="D306" s="2" t="str">
        <f>IFERROR(VLOOKUP($B306,Kraftvärmeprod!$B$1:$AH$479,MATCH(D$3,Kraftvärmeprod!$B$1:$AG$1,0),FALSE)/1,"")</f>
        <v/>
      </c>
      <c r="E306">
        <f>IFERROR(VLOOKUP($B306,Kraftvärmeprod!$B$1:$AH$479,MATCH(E$2,Kraftvärmeprod!$B$1:$AG$1,0),FALSE)/1,0)-IFERROR(VLOOKUP($B306,'Slutlig allokering kvv'!$B$2:$AC$462,MATCH(E$3,'Slutlig allokering kvv'!$B$1:$AJ$1,0),FALSE)/1,0)</f>
        <v>0</v>
      </c>
      <c r="F306">
        <f>IFERROR(VLOOKUP($B306,Kraftvärmeprod!$B$1:$AH$479,MATCH(F$2,Kraftvärmeprod!$B$1:$AG$1,0),FALSE)/1,0)-IFERROR(VLOOKUP($B306,'Slutlig allokering kvv'!$B$2:$AC$462,MATCH(F$3,'Slutlig allokering kvv'!$B$1:$AJ$1,0),FALSE)/1,0)</f>
        <v>0</v>
      </c>
      <c r="G306">
        <f>IFERROR(VLOOKUP($B306,Kraftvärmeprod!$B$1:$AH$479,MATCH(G$2,Kraftvärmeprod!$B$1:$AG$1,0),FALSE)/1,0)-IFERROR(VLOOKUP($B306,'Slutlig allokering kvv'!$B$2:$AC$462,MATCH(G$3,'Slutlig allokering kvv'!$B$1:$AJ$1,0),FALSE)/1,0)</f>
        <v>0</v>
      </c>
      <c r="H306">
        <f>IFERROR(VLOOKUP($B306,Kraftvärmeprod!$B$1:$AH$479,MATCH(H$2,Kraftvärmeprod!$B$1:$AG$1,0),FALSE)/1,0)-IFERROR(VLOOKUP($B306,'Slutlig allokering kvv'!$B$2:$AC$462,MATCH(H$3,'Slutlig allokering kvv'!$B$1:$AJ$1,0),FALSE)/1,0)</f>
        <v>0</v>
      </c>
      <c r="I306">
        <f>IFERROR(VLOOKUP($B306,Kraftvärmeprod!$B$1:$AH$479,MATCH(I$2,Kraftvärmeprod!$B$1:$AG$1,0),FALSE)/1,0)-IFERROR(VLOOKUP($B306,'Slutlig allokering kvv'!$B$2:$AC$462,MATCH(I$3,'Slutlig allokering kvv'!$B$1:$AJ$1,0),FALSE)/1,0)</f>
        <v>0</v>
      </c>
      <c r="J306">
        <f>IFERROR(VLOOKUP($B306,Kraftvärmeprod!$B$1:$AH$479,MATCH(J$2,Kraftvärmeprod!$B$1:$AG$1,0),FALSE)/1,0)-IFERROR(VLOOKUP($B306,'Slutlig allokering kvv'!$B$2:$AC$462,MATCH(J$3,'Slutlig allokering kvv'!$B$1:$AJ$1,0),FALSE)/1,0)</f>
        <v>0</v>
      </c>
      <c r="K306">
        <f>IFERROR(VLOOKUP($B306,Kraftvärmeprod!$B$1:$AH$479,MATCH(K$2,Kraftvärmeprod!$B$1:$AG$1,0),FALSE)/1,0)-IFERROR(VLOOKUP($B306,'Slutlig allokering kvv'!$B$2:$AC$462,MATCH(K$3,'Slutlig allokering kvv'!$B$1:$AJ$1,0),FALSE)/1,0)</f>
        <v>0</v>
      </c>
      <c r="L306">
        <f>IFERROR(VLOOKUP($B306,Kraftvärmeprod!$B$1:$AH$479,MATCH(L$2,Kraftvärmeprod!$B$1:$AG$1,0),FALSE)/1,0)-IFERROR(VLOOKUP($B306,'Slutlig allokering kvv'!$B$2:$AC$462,MATCH(L$3,'Slutlig allokering kvv'!$B$1:$AJ$1,0),FALSE)/1,0)</f>
        <v>0</v>
      </c>
      <c r="M306" s="40">
        <f>IFERROR(VLOOKUP($B306,Miljö!$B$1:$S$477,MATCH(M$2,Miljö!$B$1:$X$1,0),FALSE)/1,0)-IFERROR(VLOOKUP($B306,'Slutlig allokering kvv'!$B$2:$AC$462,MATCH(M$3,'Slutlig allokering kvv'!$B$1:$AJ$1,0),FALSE)/1,0)</f>
        <v>0</v>
      </c>
      <c r="N306">
        <f>IFERROR(VLOOKUP($B306,Kraftvärmeprod!$B$1:$AH$479,MATCH(N$2,Kraftvärmeprod!$B$1:$AG$1,0),FALSE)/1,0)-IFERROR(VLOOKUP($B306,'Slutlig allokering kvv'!$B$2:$AC$462,MATCH(N$3,'Slutlig allokering kvv'!$B$1:$AJ$1,0),FALSE)/1,0)</f>
        <v>0</v>
      </c>
      <c r="O306">
        <f>IFERROR(VLOOKUP($B306,Kraftvärmeprod!$B$1:$AH$479,MATCH(O$2,Kraftvärmeprod!$B$1:$AG$1,0),FALSE)/1,0)-IFERROR(VLOOKUP($B306,'Slutlig allokering kvv'!$B$2:$AC$462,MATCH(O$3,'Slutlig allokering kvv'!$B$1:$AJ$1,0),FALSE)/1,0)</f>
        <v>0</v>
      </c>
      <c r="P306">
        <f>IFERROR(VLOOKUP($B306,Kraftvärmeprod!$B$1:$AH$479,MATCH(P$2,Kraftvärmeprod!$B$1:$AG$1,0),FALSE)/1,0)-IFERROR(VLOOKUP($B306,'Slutlig allokering kvv'!$B$2:$AC$462,MATCH(P$3,'Slutlig allokering kvv'!$B$1:$AJ$1,0),FALSE)/1,0)</f>
        <v>0</v>
      </c>
      <c r="Q306">
        <f>IFERROR(VLOOKUP($B306,Kraftvärmeprod!$B$1:$AH$479,MATCH(Q$2,Kraftvärmeprod!$B$1:$AG$1,0),FALSE)/1,0)-IFERROR(VLOOKUP($B306,'Slutlig allokering kvv'!$B$2:$AC$462,MATCH(Q$3,'Slutlig allokering kvv'!$B$1:$AJ$1,0),FALSE)/1,0)</f>
        <v>0</v>
      </c>
      <c r="R306">
        <f>IFERROR(VLOOKUP($B306,Kraftvärmeprod!$B$1:$AH$479,MATCH(R$2,Kraftvärmeprod!$B$1:$AG$1,0),FALSE)/1,0)-IFERROR(VLOOKUP($B306,'Slutlig allokering kvv'!$B$2:$AC$462,MATCH(R$3,'Slutlig allokering kvv'!$B$1:$AJ$1,0),FALSE)/1,0)</f>
        <v>0</v>
      </c>
      <c r="S306">
        <f>IFERROR(VLOOKUP($B306,Kraftvärmeprod!$B$1:$AH$479,MATCH(S$2,Kraftvärmeprod!$B$1:$AG$1,0),FALSE)/1,0)-IFERROR(VLOOKUP($B306,'Slutlig allokering kvv'!$B$2:$AC$462,MATCH(S$3,'Slutlig allokering kvv'!$B$1:$AJ$1,0),FALSE)/1,0)</f>
        <v>0</v>
      </c>
      <c r="T306">
        <f>IFERROR(VLOOKUP($B306,Kraftvärmeprod!$B$1:$AH$479,MATCH(T$2,Kraftvärmeprod!$B$1:$AG$1,0),FALSE)/1,0)-IFERROR(VLOOKUP($B306,'Slutlig allokering kvv'!$B$2:$AC$462,MATCH(T$3,'Slutlig allokering kvv'!$B$1:$AJ$1,0),FALSE)/1,0)</f>
        <v>0</v>
      </c>
      <c r="U306">
        <f>IFERROR(VLOOKUP($B306,Kraftvärmeprod!$B$1:$AH$479,MATCH(U$2,Kraftvärmeprod!$B$1:$AG$1,0),FALSE)/1,0)-IFERROR(VLOOKUP($B306,'Slutlig allokering kvv'!$B$2:$AC$462,MATCH(U$3,'Slutlig allokering kvv'!$B$1:$AJ$1,0),FALSE)/1,0)</f>
        <v>0</v>
      </c>
      <c r="V306">
        <f>IFERROR(VLOOKUP($B306,Kraftvärmeprod!$B$1:$AH$479,MATCH(V$2,Kraftvärmeprod!$B$1:$AG$1,0),FALSE)/1,0)-IFERROR(VLOOKUP($B306,'Slutlig allokering kvv'!$B$2:$AC$462,MATCH(V$3,'Slutlig allokering kvv'!$B$1:$AJ$1,0),FALSE)/1,0)</f>
        <v>0</v>
      </c>
      <c r="W306">
        <f>IFERROR(VLOOKUP($B306,Kraftvärmeprod!$B$1:$AH$479,MATCH(W$2,Kraftvärmeprod!$B$1:$AG$1,0),FALSE)/1,0)-IFERROR(VLOOKUP($B306,'Slutlig allokering kvv'!$B$2:$AC$462,MATCH(W$3,'Slutlig allokering kvv'!$B$1:$AJ$1,0),FALSE)/1,0)</f>
        <v>0</v>
      </c>
      <c r="X306">
        <f>IFERROR(VLOOKUP($B306,Kraftvärmeprod!$B$1:$AH$479,MATCH(X$2,Kraftvärmeprod!$B$1:$AG$1,0),FALSE)/1,0)-IFERROR(VLOOKUP($B306,'Slutlig allokering kvv'!$B$2:$AC$462,MATCH(X$3,'Slutlig allokering kvv'!$B$1:$AJ$1,0),FALSE)/1,0)</f>
        <v>0</v>
      </c>
      <c r="Y306">
        <f>IFERROR(VLOOKUP($B306,Kraftvärmeprod!$B$1:$AH$479,MATCH(Y$2,Kraftvärmeprod!$B$1:$AG$1,0),FALSE)/1,0)-IFERROR(VLOOKUP($B306,'Slutlig allokering kvv'!$B$2:$AC$462,MATCH(Y$3,'Slutlig allokering kvv'!$B$1:$AJ$1,0),FALSE)/1,0)</f>
        <v>0</v>
      </c>
      <c r="Z306">
        <f>IFERROR(VLOOKUP($B306,Kraftvärmeprod!$B$1:$AH$479,MATCH(Z$2,Kraftvärmeprod!$B$1:$AG$1,0),FALSE)/1,0)-IFERROR(VLOOKUP($B306,'Slutlig allokering kvv'!$B$2:$AC$462,MATCH(Z$3,'Slutlig allokering kvv'!$B$1:$AJ$1,0),FALSE)/1,0)</f>
        <v>0</v>
      </c>
      <c r="AA306">
        <f>IFERROR(VLOOKUP($B306,Kraftvärmeprod!$B$1:$AH$479,MATCH(AA$2,Kraftvärmeprod!$B$1:$AG$1,0),FALSE)/1,0)-IFERROR(VLOOKUP($B306,'Slutlig allokering kvv'!$B$2:$AC$462,MATCH(AA$3,'Slutlig allokering kvv'!$B$1:$AJ$1,0),FALSE)/1,0)</f>
        <v>0</v>
      </c>
      <c r="AB306">
        <f>IFERROR(VLOOKUP($B306,Kraftvärmeprod!$B$1:$AH$479,MATCH(AB$2,Kraftvärmeprod!$B$1:$AG$1,0),FALSE)/1,0)-IFERROR(VLOOKUP($B306,'Slutlig allokering kvv'!$B$2:$AC$462,MATCH(AB$3,'Slutlig allokering kvv'!$B$1:$AJ$1,0),FALSE)/1,0)</f>
        <v>0</v>
      </c>
      <c r="AE306">
        <f t="shared" si="8"/>
        <v>0</v>
      </c>
      <c r="AG306">
        <f>IFERROR(VLOOKUP(B306,'Slutlig allokering kvv'!$B$2:$AJ$462,MATCH("Summa justerad allokerad tillförd energi (utan hjälpel och rökgaskondensering):",'Slutlig allokering kvv'!$B$1:$AK$1,0),FALSE)/1,"")</f>
        <v>0</v>
      </c>
      <c r="AI306" s="23" t="str">
        <f>IFERROR(1-VLOOKUP(B306,'Slutlig allokering kvv'!$B$2:$AJ$462,MATCH("Andel av bränsle i kvv som allokerats till värme, exklusive rökgaskondensering och hjälpel",'Slutlig allokering kvv'!$B$1:$AK$1,0),FALSE),"")</f>
        <v/>
      </c>
      <c r="AK306" s="23" t="str">
        <f t="shared" si="9"/>
        <v/>
      </c>
    </row>
    <row r="307" spans="1:37" x14ac:dyDescent="0.25">
      <c r="A307" s="2" t="s">
        <v>425</v>
      </c>
      <c r="B307" s="2" t="s">
        <v>431</v>
      </c>
      <c r="C307" s="2" t="str">
        <f>IFERROR(VLOOKUP($B307,Kraftvärmeprod!$B$1:$AH$479,MATCH(C$3,Kraftvärmeprod!$B$1:$AG$1,0),FALSE)/1,"")</f>
        <v/>
      </c>
      <c r="D307" s="2" t="str">
        <f>IFERROR(VLOOKUP($B307,Kraftvärmeprod!$B$1:$AH$479,MATCH(D$3,Kraftvärmeprod!$B$1:$AG$1,0),FALSE)/1,"")</f>
        <v/>
      </c>
      <c r="E307">
        <f>IFERROR(VLOOKUP($B307,Kraftvärmeprod!$B$1:$AH$479,MATCH(E$2,Kraftvärmeprod!$B$1:$AG$1,0),FALSE)/1,0)-IFERROR(VLOOKUP($B307,'Slutlig allokering kvv'!$B$2:$AC$462,MATCH(E$3,'Slutlig allokering kvv'!$B$1:$AJ$1,0),FALSE)/1,0)</f>
        <v>0</v>
      </c>
      <c r="F307">
        <f>IFERROR(VLOOKUP($B307,Kraftvärmeprod!$B$1:$AH$479,MATCH(F$2,Kraftvärmeprod!$B$1:$AG$1,0),FALSE)/1,0)-IFERROR(VLOOKUP($B307,'Slutlig allokering kvv'!$B$2:$AC$462,MATCH(F$3,'Slutlig allokering kvv'!$B$1:$AJ$1,0),FALSE)/1,0)</f>
        <v>0</v>
      </c>
      <c r="G307">
        <f>IFERROR(VLOOKUP($B307,Kraftvärmeprod!$B$1:$AH$479,MATCH(G$2,Kraftvärmeprod!$B$1:$AG$1,0),FALSE)/1,0)-IFERROR(VLOOKUP($B307,'Slutlig allokering kvv'!$B$2:$AC$462,MATCH(G$3,'Slutlig allokering kvv'!$B$1:$AJ$1,0),FALSE)/1,0)</f>
        <v>0</v>
      </c>
      <c r="H307">
        <f>IFERROR(VLOOKUP($B307,Kraftvärmeprod!$B$1:$AH$479,MATCH(H$2,Kraftvärmeprod!$B$1:$AG$1,0),FALSE)/1,0)-IFERROR(VLOOKUP($B307,'Slutlig allokering kvv'!$B$2:$AC$462,MATCH(H$3,'Slutlig allokering kvv'!$B$1:$AJ$1,0),FALSE)/1,0)</f>
        <v>0</v>
      </c>
      <c r="I307">
        <f>IFERROR(VLOOKUP($B307,Kraftvärmeprod!$B$1:$AH$479,MATCH(I$2,Kraftvärmeprod!$B$1:$AG$1,0),FALSE)/1,0)-IFERROR(VLOOKUP($B307,'Slutlig allokering kvv'!$B$2:$AC$462,MATCH(I$3,'Slutlig allokering kvv'!$B$1:$AJ$1,0),FALSE)/1,0)</f>
        <v>0</v>
      </c>
      <c r="J307">
        <f>IFERROR(VLOOKUP($B307,Kraftvärmeprod!$B$1:$AH$479,MATCH(J$2,Kraftvärmeprod!$B$1:$AG$1,0),FALSE)/1,0)-IFERROR(VLOOKUP($B307,'Slutlig allokering kvv'!$B$2:$AC$462,MATCH(J$3,'Slutlig allokering kvv'!$B$1:$AJ$1,0),FALSE)/1,0)</f>
        <v>0</v>
      </c>
      <c r="K307">
        <f>IFERROR(VLOOKUP($B307,Kraftvärmeprod!$B$1:$AH$479,MATCH(K$2,Kraftvärmeprod!$B$1:$AG$1,0),FALSE)/1,0)-IFERROR(VLOOKUP($B307,'Slutlig allokering kvv'!$B$2:$AC$462,MATCH(K$3,'Slutlig allokering kvv'!$B$1:$AJ$1,0),FALSE)/1,0)</f>
        <v>0</v>
      </c>
      <c r="L307">
        <f>IFERROR(VLOOKUP($B307,Kraftvärmeprod!$B$1:$AH$479,MATCH(L$2,Kraftvärmeprod!$B$1:$AG$1,0),FALSE)/1,0)-IFERROR(VLOOKUP($B307,'Slutlig allokering kvv'!$B$2:$AC$462,MATCH(L$3,'Slutlig allokering kvv'!$B$1:$AJ$1,0),FALSE)/1,0)</f>
        <v>0</v>
      </c>
      <c r="M307" s="40">
        <f>IFERROR(VLOOKUP($B307,Miljö!$B$1:$S$477,MATCH(M$2,Miljö!$B$1:$X$1,0),FALSE)/1,0)-IFERROR(VLOOKUP($B307,'Slutlig allokering kvv'!$B$2:$AC$462,MATCH(M$3,'Slutlig allokering kvv'!$B$1:$AJ$1,0),FALSE)/1,0)</f>
        <v>0</v>
      </c>
      <c r="N307">
        <f>IFERROR(VLOOKUP($B307,Kraftvärmeprod!$B$1:$AH$479,MATCH(N$2,Kraftvärmeprod!$B$1:$AG$1,0),FALSE)/1,0)-IFERROR(VLOOKUP($B307,'Slutlig allokering kvv'!$B$2:$AC$462,MATCH(N$3,'Slutlig allokering kvv'!$B$1:$AJ$1,0),FALSE)/1,0)</f>
        <v>0</v>
      </c>
      <c r="O307">
        <f>IFERROR(VLOOKUP($B307,Kraftvärmeprod!$B$1:$AH$479,MATCH(O$2,Kraftvärmeprod!$B$1:$AG$1,0),FALSE)/1,0)-IFERROR(VLOOKUP($B307,'Slutlig allokering kvv'!$B$2:$AC$462,MATCH(O$3,'Slutlig allokering kvv'!$B$1:$AJ$1,0),FALSE)/1,0)</f>
        <v>0</v>
      </c>
      <c r="P307">
        <f>IFERROR(VLOOKUP($B307,Kraftvärmeprod!$B$1:$AH$479,MATCH(P$2,Kraftvärmeprod!$B$1:$AG$1,0),FALSE)/1,0)-IFERROR(VLOOKUP($B307,'Slutlig allokering kvv'!$B$2:$AC$462,MATCH(P$3,'Slutlig allokering kvv'!$B$1:$AJ$1,0),FALSE)/1,0)</f>
        <v>0</v>
      </c>
      <c r="Q307">
        <f>IFERROR(VLOOKUP($B307,Kraftvärmeprod!$B$1:$AH$479,MATCH(Q$2,Kraftvärmeprod!$B$1:$AG$1,0),FALSE)/1,0)-IFERROR(VLOOKUP($B307,'Slutlig allokering kvv'!$B$2:$AC$462,MATCH(Q$3,'Slutlig allokering kvv'!$B$1:$AJ$1,0),FALSE)/1,0)</f>
        <v>0</v>
      </c>
      <c r="R307">
        <f>IFERROR(VLOOKUP($B307,Kraftvärmeprod!$B$1:$AH$479,MATCH(R$2,Kraftvärmeprod!$B$1:$AG$1,0),FALSE)/1,0)-IFERROR(VLOOKUP($B307,'Slutlig allokering kvv'!$B$2:$AC$462,MATCH(R$3,'Slutlig allokering kvv'!$B$1:$AJ$1,0),FALSE)/1,0)</f>
        <v>0</v>
      </c>
      <c r="S307">
        <f>IFERROR(VLOOKUP($B307,Kraftvärmeprod!$B$1:$AH$479,MATCH(S$2,Kraftvärmeprod!$B$1:$AG$1,0),FALSE)/1,0)-IFERROR(VLOOKUP($B307,'Slutlig allokering kvv'!$B$2:$AC$462,MATCH(S$3,'Slutlig allokering kvv'!$B$1:$AJ$1,0),FALSE)/1,0)</f>
        <v>0</v>
      </c>
      <c r="T307">
        <f>IFERROR(VLOOKUP($B307,Kraftvärmeprod!$B$1:$AH$479,MATCH(T$2,Kraftvärmeprod!$B$1:$AG$1,0),FALSE)/1,0)-IFERROR(VLOOKUP($B307,'Slutlig allokering kvv'!$B$2:$AC$462,MATCH(T$3,'Slutlig allokering kvv'!$B$1:$AJ$1,0),FALSE)/1,0)</f>
        <v>0</v>
      </c>
      <c r="U307">
        <f>IFERROR(VLOOKUP($B307,Kraftvärmeprod!$B$1:$AH$479,MATCH(U$2,Kraftvärmeprod!$B$1:$AG$1,0),FALSE)/1,0)-IFERROR(VLOOKUP($B307,'Slutlig allokering kvv'!$B$2:$AC$462,MATCH(U$3,'Slutlig allokering kvv'!$B$1:$AJ$1,0),FALSE)/1,0)</f>
        <v>0</v>
      </c>
      <c r="V307">
        <f>IFERROR(VLOOKUP($B307,Kraftvärmeprod!$B$1:$AH$479,MATCH(V$2,Kraftvärmeprod!$B$1:$AG$1,0),FALSE)/1,0)-IFERROR(VLOOKUP($B307,'Slutlig allokering kvv'!$B$2:$AC$462,MATCH(V$3,'Slutlig allokering kvv'!$B$1:$AJ$1,0),FALSE)/1,0)</f>
        <v>0</v>
      </c>
      <c r="W307">
        <f>IFERROR(VLOOKUP($B307,Kraftvärmeprod!$B$1:$AH$479,MATCH(W$2,Kraftvärmeprod!$B$1:$AG$1,0),FALSE)/1,0)-IFERROR(VLOOKUP($B307,'Slutlig allokering kvv'!$B$2:$AC$462,MATCH(W$3,'Slutlig allokering kvv'!$B$1:$AJ$1,0),FALSE)/1,0)</f>
        <v>0</v>
      </c>
      <c r="X307">
        <f>IFERROR(VLOOKUP($B307,Kraftvärmeprod!$B$1:$AH$479,MATCH(X$2,Kraftvärmeprod!$B$1:$AG$1,0),FALSE)/1,0)-IFERROR(VLOOKUP($B307,'Slutlig allokering kvv'!$B$2:$AC$462,MATCH(X$3,'Slutlig allokering kvv'!$B$1:$AJ$1,0),FALSE)/1,0)</f>
        <v>0</v>
      </c>
      <c r="Y307">
        <f>IFERROR(VLOOKUP($B307,Kraftvärmeprod!$B$1:$AH$479,MATCH(Y$2,Kraftvärmeprod!$B$1:$AG$1,0),FALSE)/1,0)-IFERROR(VLOOKUP($B307,'Slutlig allokering kvv'!$B$2:$AC$462,MATCH(Y$3,'Slutlig allokering kvv'!$B$1:$AJ$1,0),FALSE)/1,0)</f>
        <v>0</v>
      </c>
      <c r="Z307">
        <f>IFERROR(VLOOKUP($B307,Kraftvärmeprod!$B$1:$AH$479,MATCH(Z$2,Kraftvärmeprod!$B$1:$AG$1,0),FALSE)/1,0)-IFERROR(VLOOKUP($B307,'Slutlig allokering kvv'!$B$2:$AC$462,MATCH(Z$3,'Slutlig allokering kvv'!$B$1:$AJ$1,0),FALSE)/1,0)</f>
        <v>0</v>
      </c>
      <c r="AA307">
        <f>IFERROR(VLOOKUP($B307,Kraftvärmeprod!$B$1:$AH$479,MATCH(AA$2,Kraftvärmeprod!$B$1:$AG$1,0),FALSE)/1,0)-IFERROR(VLOOKUP($B307,'Slutlig allokering kvv'!$B$2:$AC$462,MATCH(AA$3,'Slutlig allokering kvv'!$B$1:$AJ$1,0),FALSE)/1,0)</f>
        <v>0</v>
      </c>
      <c r="AB307">
        <f>IFERROR(VLOOKUP($B307,Kraftvärmeprod!$B$1:$AH$479,MATCH(AB$2,Kraftvärmeprod!$B$1:$AG$1,0),FALSE)/1,0)-IFERROR(VLOOKUP($B307,'Slutlig allokering kvv'!$B$2:$AC$462,MATCH(AB$3,'Slutlig allokering kvv'!$B$1:$AJ$1,0),FALSE)/1,0)</f>
        <v>0</v>
      </c>
      <c r="AE307">
        <f t="shared" si="8"/>
        <v>0</v>
      </c>
      <c r="AG307">
        <f>IFERROR(VLOOKUP(B307,'Slutlig allokering kvv'!$B$2:$AJ$462,MATCH("Summa justerad allokerad tillförd energi (utan hjälpel och rökgaskondensering):",'Slutlig allokering kvv'!$B$1:$AK$1,0),FALSE)/1,"")</f>
        <v>0</v>
      </c>
      <c r="AI307" s="23" t="str">
        <f>IFERROR(1-VLOOKUP(B307,'Slutlig allokering kvv'!$B$2:$AJ$462,MATCH("Andel av bränsle i kvv som allokerats till värme, exklusive rökgaskondensering och hjälpel",'Slutlig allokering kvv'!$B$1:$AK$1,0),FALSE),"")</f>
        <v/>
      </c>
      <c r="AK307" s="23" t="str">
        <f t="shared" si="9"/>
        <v/>
      </c>
    </row>
    <row r="308" spans="1:37" x14ac:dyDescent="0.25">
      <c r="A308" s="2" t="s">
        <v>432</v>
      </c>
      <c r="B308" s="2" t="s">
        <v>433</v>
      </c>
      <c r="C308" s="2" t="str">
        <f>IFERROR(VLOOKUP($B308,Kraftvärmeprod!$B$1:$AH$479,MATCH(C$3,Kraftvärmeprod!$B$1:$AG$1,0),FALSE)/1,"")</f>
        <v/>
      </c>
      <c r="D308" s="2" t="str">
        <f>IFERROR(VLOOKUP($B308,Kraftvärmeprod!$B$1:$AH$479,MATCH(D$3,Kraftvärmeprod!$B$1:$AG$1,0),FALSE)/1,"")</f>
        <v/>
      </c>
      <c r="E308">
        <f>IFERROR(VLOOKUP($B308,Kraftvärmeprod!$B$1:$AH$479,MATCH(E$2,Kraftvärmeprod!$B$1:$AG$1,0),FALSE)/1,0)-IFERROR(VLOOKUP($B308,'Slutlig allokering kvv'!$B$2:$AC$462,MATCH(E$3,'Slutlig allokering kvv'!$B$1:$AJ$1,0),FALSE)/1,0)</f>
        <v>0</v>
      </c>
      <c r="F308">
        <f>IFERROR(VLOOKUP($B308,Kraftvärmeprod!$B$1:$AH$479,MATCH(F$2,Kraftvärmeprod!$B$1:$AG$1,0),FALSE)/1,0)-IFERROR(VLOOKUP($B308,'Slutlig allokering kvv'!$B$2:$AC$462,MATCH(F$3,'Slutlig allokering kvv'!$B$1:$AJ$1,0),FALSE)/1,0)</f>
        <v>0</v>
      </c>
      <c r="G308">
        <f>IFERROR(VLOOKUP($B308,Kraftvärmeprod!$B$1:$AH$479,MATCH(G$2,Kraftvärmeprod!$B$1:$AG$1,0),FALSE)/1,0)-IFERROR(VLOOKUP($B308,'Slutlig allokering kvv'!$B$2:$AC$462,MATCH(G$3,'Slutlig allokering kvv'!$B$1:$AJ$1,0),FALSE)/1,0)</f>
        <v>0</v>
      </c>
      <c r="H308">
        <f>IFERROR(VLOOKUP($B308,Kraftvärmeprod!$B$1:$AH$479,MATCH(H$2,Kraftvärmeprod!$B$1:$AG$1,0),FALSE)/1,0)-IFERROR(VLOOKUP($B308,'Slutlig allokering kvv'!$B$2:$AC$462,MATCH(H$3,'Slutlig allokering kvv'!$B$1:$AJ$1,0),FALSE)/1,0)</f>
        <v>0</v>
      </c>
      <c r="I308">
        <f>IFERROR(VLOOKUP($B308,Kraftvärmeprod!$B$1:$AH$479,MATCH(I$2,Kraftvärmeprod!$B$1:$AG$1,0),FALSE)/1,0)-IFERROR(VLOOKUP($B308,'Slutlig allokering kvv'!$B$2:$AC$462,MATCH(I$3,'Slutlig allokering kvv'!$B$1:$AJ$1,0),FALSE)/1,0)</f>
        <v>0</v>
      </c>
      <c r="J308">
        <f>IFERROR(VLOOKUP($B308,Kraftvärmeprod!$B$1:$AH$479,MATCH(J$2,Kraftvärmeprod!$B$1:$AG$1,0),FALSE)/1,0)-IFERROR(VLOOKUP($B308,'Slutlig allokering kvv'!$B$2:$AC$462,MATCH(J$3,'Slutlig allokering kvv'!$B$1:$AJ$1,0),FALSE)/1,0)</f>
        <v>0</v>
      </c>
      <c r="K308">
        <f>IFERROR(VLOOKUP($B308,Kraftvärmeprod!$B$1:$AH$479,MATCH(K$2,Kraftvärmeprod!$B$1:$AG$1,0),FALSE)/1,0)-IFERROR(VLOOKUP($B308,'Slutlig allokering kvv'!$B$2:$AC$462,MATCH(K$3,'Slutlig allokering kvv'!$B$1:$AJ$1,0),FALSE)/1,0)</f>
        <v>0</v>
      </c>
      <c r="L308">
        <f>IFERROR(VLOOKUP($B308,Kraftvärmeprod!$B$1:$AH$479,MATCH(L$2,Kraftvärmeprod!$B$1:$AG$1,0),FALSE)/1,0)-IFERROR(VLOOKUP($B308,'Slutlig allokering kvv'!$B$2:$AC$462,MATCH(L$3,'Slutlig allokering kvv'!$B$1:$AJ$1,0),FALSE)/1,0)</f>
        <v>0</v>
      </c>
      <c r="M308" s="40">
        <f>IFERROR(VLOOKUP($B308,Miljö!$B$1:$S$477,MATCH(M$2,Miljö!$B$1:$X$1,0),FALSE)/1,0)-IFERROR(VLOOKUP($B308,'Slutlig allokering kvv'!$B$2:$AC$462,MATCH(M$3,'Slutlig allokering kvv'!$B$1:$AJ$1,0),FALSE)/1,0)</f>
        <v>0</v>
      </c>
      <c r="N308">
        <f>IFERROR(VLOOKUP($B308,Kraftvärmeprod!$B$1:$AH$479,MATCH(N$2,Kraftvärmeprod!$B$1:$AG$1,0),FALSE)/1,0)-IFERROR(VLOOKUP($B308,'Slutlig allokering kvv'!$B$2:$AC$462,MATCH(N$3,'Slutlig allokering kvv'!$B$1:$AJ$1,0),FALSE)/1,0)</f>
        <v>0</v>
      </c>
      <c r="O308">
        <f>IFERROR(VLOOKUP($B308,Kraftvärmeprod!$B$1:$AH$479,MATCH(O$2,Kraftvärmeprod!$B$1:$AG$1,0),FALSE)/1,0)-IFERROR(VLOOKUP($B308,'Slutlig allokering kvv'!$B$2:$AC$462,MATCH(O$3,'Slutlig allokering kvv'!$B$1:$AJ$1,0),FALSE)/1,0)</f>
        <v>0</v>
      </c>
      <c r="P308">
        <f>IFERROR(VLOOKUP($B308,Kraftvärmeprod!$B$1:$AH$479,MATCH(P$2,Kraftvärmeprod!$B$1:$AG$1,0),FALSE)/1,0)-IFERROR(VLOOKUP($B308,'Slutlig allokering kvv'!$B$2:$AC$462,MATCH(P$3,'Slutlig allokering kvv'!$B$1:$AJ$1,0),FALSE)/1,0)</f>
        <v>0</v>
      </c>
      <c r="Q308">
        <f>IFERROR(VLOOKUP($B308,Kraftvärmeprod!$B$1:$AH$479,MATCH(Q$2,Kraftvärmeprod!$B$1:$AG$1,0),FALSE)/1,0)-IFERROR(VLOOKUP($B308,'Slutlig allokering kvv'!$B$2:$AC$462,MATCH(Q$3,'Slutlig allokering kvv'!$B$1:$AJ$1,0),FALSE)/1,0)</f>
        <v>0</v>
      </c>
      <c r="R308">
        <f>IFERROR(VLOOKUP($B308,Kraftvärmeprod!$B$1:$AH$479,MATCH(R$2,Kraftvärmeprod!$B$1:$AG$1,0),FALSE)/1,0)-IFERROR(VLOOKUP($B308,'Slutlig allokering kvv'!$B$2:$AC$462,MATCH(R$3,'Slutlig allokering kvv'!$B$1:$AJ$1,0),FALSE)/1,0)</f>
        <v>0</v>
      </c>
      <c r="S308">
        <f>IFERROR(VLOOKUP($B308,Kraftvärmeprod!$B$1:$AH$479,MATCH(S$2,Kraftvärmeprod!$B$1:$AG$1,0),FALSE)/1,0)-IFERROR(VLOOKUP($B308,'Slutlig allokering kvv'!$B$2:$AC$462,MATCH(S$3,'Slutlig allokering kvv'!$B$1:$AJ$1,0),FALSE)/1,0)</f>
        <v>0</v>
      </c>
      <c r="T308">
        <f>IFERROR(VLOOKUP($B308,Kraftvärmeprod!$B$1:$AH$479,MATCH(T$2,Kraftvärmeprod!$B$1:$AG$1,0),FALSE)/1,0)-IFERROR(VLOOKUP($B308,'Slutlig allokering kvv'!$B$2:$AC$462,MATCH(T$3,'Slutlig allokering kvv'!$B$1:$AJ$1,0),FALSE)/1,0)</f>
        <v>0</v>
      </c>
      <c r="U308">
        <f>IFERROR(VLOOKUP($B308,Kraftvärmeprod!$B$1:$AH$479,MATCH(U$2,Kraftvärmeprod!$B$1:$AG$1,0),FALSE)/1,0)-IFERROR(VLOOKUP($B308,'Slutlig allokering kvv'!$B$2:$AC$462,MATCH(U$3,'Slutlig allokering kvv'!$B$1:$AJ$1,0),FALSE)/1,0)</f>
        <v>0</v>
      </c>
      <c r="V308">
        <f>IFERROR(VLOOKUP($B308,Kraftvärmeprod!$B$1:$AH$479,MATCH(V$2,Kraftvärmeprod!$B$1:$AG$1,0),FALSE)/1,0)-IFERROR(VLOOKUP($B308,'Slutlig allokering kvv'!$B$2:$AC$462,MATCH(V$3,'Slutlig allokering kvv'!$B$1:$AJ$1,0),FALSE)/1,0)</f>
        <v>0</v>
      </c>
      <c r="W308">
        <f>IFERROR(VLOOKUP($B308,Kraftvärmeprod!$B$1:$AH$479,MATCH(W$2,Kraftvärmeprod!$B$1:$AG$1,0),FALSE)/1,0)-IFERROR(VLOOKUP($B308,'Slutlig allokering kvv'!$B$2:$AC$462,MATCH(W$3,'Slutlig allokering kvv'!$B$1:$AJ$1,0),FALSE)/1,0)</f>
        <v>0</v>
      </c>
      <c r="X308">
        <f>IFERROR(VLOOKUP($B308,Kraftvärmeprod!$B$1:$AH$479,MATCH(X$2,Kraftvärmeprod!$B$1:$AG$1,0),FALSE)/1,0)-IFERROR(VLOOKUP($B308,'Slutlig allokering kvv'!$B$2:$AC$462,MATCH(X$3,'Slutlig allokering kvv'!$B$1:$AJ$1,0),FALSE)/1,0)</f>
        <v>0</v>
      </c>
      <c r="Y308">
        <f>IFERROR(VLOOKUP($B308,Kraftvärmeprod!$B$1:$AH$479,MATCH(Y$2,Kraftvärmeprod!$B$1:$AG$1,0),FALSE)/1,0)-IFERROR(VLOOKUP($B308,'Slutlig allokering kvv'!$B$2:$AC$462,MATCH(Y$3,'Slutlig allokering kvv'!$B$1:$AJ$1,0),FALSE)/1,0)</f>
        <v>0</v>
      </c>
      <c r="Z308">
        <f>IFERROR(VLOOKUP($B308,Kraftvärmeprod!$B$1:$AH$479,MATCH(Z$2,Kraftvärmeprod!$B$1:$AG$1,0),FALSE)/1,0)-IFERROR(VLOOKUP($B308,'Slutlig allokering kvv'!$B$2:$AC$462,MATCH(Z$3,'Slutlig allokering kvv'!$B$1:$AJ$1,0),FALSE)/1,0)</f>
        <v>0</v>
      </c>
      <c r="AA308">
        <f>IFERROR(VLOOKUP($B308,Kraftvärmeprod!$B$1:$AH$479,MATCH(AA$2,Kraftvärmeprod!$B$1:$AG$1,0),FALSE)/1,0)-IFERROR(VLOOKUP($B308,'Slutlig allokering kvv'!$B$2:$AC$462,MATCH(AA$3,'Slutlig allokering kvv'!$B$1:$AJ$1,0),FALSE)/1,0)</f>
        <v>0</v>
      </c>
      <c r="AB308">
        <f>IFERROR(VLOOKUP($B308,Kraftvärmeprod!$B$1:$AH$479,MATCH(AB$2,Kraftvärmeprod!$B$1:$AG$1,0),FALSE)/1,0)-IFERROR(VLOOKUP($B308,'Slutlig allokering kvv'!$B$2:$AC$462,MATCH(AB$3,'Slutlig allokering kvv'!$B$1:$AJ$1,0),FALSE)/1,0)</f>
        <v>0</v>
      </c>
      <c r="AE308">
        <f t="shared" si="8"/>
        <v>0</v>
      </c>
      <c r="AG308">
        <f>IFERROR(VLOOKUP(B308,'Slutlig allokering kvv'!$B$2:$AJ$462,MATCH("Summa justerad allokerad tillförd energi (utan hjälpel och rökgaskondensering):",'Slutlig allokering kvv'!$B$1:$AK$1,0),FALSE)/1,"")</f>
        <v>0</v>
      </c>
      <c r="AI308" s="23" t="str">
        <f>IFERROR(1-VLOOKUP(B308,'Slutlig allokering kvv'!$B$2:$AJ$462,MATCH("Andel av bränsle i kvv som allokerats till värme, exklusive rökgaskondensering och hjälpel",'Slutlig allokering kvv'!$B$1:$AK$1,0),FALSE),"")</f>
        <v/>
      </c>
      <c r="AK308" s="23" t="str">
        <f t="shared" si="9"/>
        <v/>
      </c>
    </row>
    <row r="309" spans="1:37" x14ac:dyDescent="0.25">
      <c r="A309" s="2" t="s">
        <v>432</v>
      </c>
      <c r="B309" s="2" t="s">
        <v>434</v>
      </c>
      <c r="C309" s="2" t="str">
        <f>IFERROR(VLOOKUP($B309,Kraftvärmeprod!$B$1:$AH$479,MATCH(C$3,Kraftvärmeprod!$B$1:$AG$1,0),FALSE)/1,"")</f>
        <v/>
      </c>
      <c r="D309" s="2" t="str">
        <f>IFERROR(VLOOKUP($B309,Kraftvärmeprod!$B$1:$AH$479,MATCH(D$3,Kraftvärmeprod!$B$1:$AG$1,0),FALSE)/1,"")</f>
        <v/>
      </c>
      <c r="E309">
        <f>IFERROR(VLOOKUP($B309,Kraftvärmeprod!$B$1:$AH$479,MATCH(E$2,Kraftvärmeprod!$B$1:$AG$1,0),FALSE)/1,0)-IFERROR(VLOOKUP($B309,'Slutlig allokering kvv'!$B$2:$AC$462,MATCH(E$3,'Slutlig allokering kvv'!$B$1:$AJ$1,0),FALSE)/1,0)</f>
        <v>0</v>
      </c>
      <c r="F309">
        <f>IFERROR(VLOOKUP($B309,Kraftvärmeprod!$B$1:$AH$479,MATCH(F$2,Kraftvärmeprod!$B$1:$AG$1,0),FALSE)/1,0)-IFERROR(VLOOKUP($B309,'Slutlig allokering kvv'!$B$2:$AC$462,MATCH(F$3,'Slutlig allokering kvv'!$B$1:$AJ$1,0),FALSE)/1,0)</f>
        <v>0</v>
      </c>
      <c r="G309">
        <f>IFERROR(VLOOKUP($B309,Kraftvärmeprod!$B$1:$AH$479,MATCH(G$2,Kraftvärmeprod!$B$1:$AG$1,0),FALSE)/1,0)-IFERROR(VLOOKUP($B309,'Slutlig allokering kvv'!$B$2:$AC$462,MATCH(G$3,'Slutlig allokering kvv'!$B$1:$AJ$1,0),FALSE)/1,0)</f>
        <v>0</v>
      </c>
      <c r="H309">
        <f>IFERROR(VLOOKUP($B309,Kraftvärmeprod!$B$1:$AH$479,MATCH(H$2,Kraftvärmeprod!$B$1:$AG$1,0),FALSE)/1,0)-IFERROR(VLOOKUP($B309,'Slutlig allokering kvv'!$B$2:$AC$462,MATCH(H$3,'Slutlig allokering kvv'!$B$1:$AJ$1,0),FALSE)/1,0)</f>
        <v>0</v>
      </c>
      <c r="I309">
        <f>IFERROR(VLOOKUP($B309,Kraftvärmeprod!$B$1:$AH$479,MATCH(I$2,Kraftvärmeprod!$B$1:$AG$1,0),FALSE)/1,0)-IFERROR(VLOOKUP($B309,'Slutlig allokering kvv'!$B$2:$AC$462,MATCH(I$3,'Slutlig allokering kvv'!$B$1:$AJ$1,0),FALSE)/1,0)</f>
        <v>0</v>
      </c>
      <c r="J309">
        <f>IFERROR(VLOOKUP($B309,Kraftvärmeprod!$B$1:$AH$479,MATCH(J$2,Kraftvärmeprod!$B$1:$AG$1,0),FALSE)/1,0)-IFERROR(VLOOKUP($B309,'Slutlig allokering kvv'!$B$2:$AC$462,MATCH(J$3,'Slutlig allokering kvv'!$B$1:$AJ$1,0),FALSE)/1,0)</f>
        <v>0</v>
      </c>
      <c r="K309">
        <f>IFERROR(VLOOKUP($B309,Kraftvärmeprod!$B$1:$AH$479,MATCH(K$2,Kraftvärmeprod!$B$1:$AG$1,0),FALSE)/1,0)-IFERROR(VLOOKUP($B309,'Slutlig allokering kvv'!$B$2:$AC$462,MATCH(K$3,'Slutlig allokering kvv'!$B$1:$AJ$1,0),FALSE)/1,0)</f>
        <v>0</v>
      </c>
      <c r="L309">
        <f>IFERROR(VLOOKUP($B309,Kraftvärmeprod!$B$1:$AH$479,MATCH(L$2,Kraftvärmeprod!$B$1:$AG$1,0),FALSE)/1,0)-IFERROR(VLOOKUP($B309,'Slutlig allokering kvv'!$B$2:$AC$462,MATCH(L$3,'Slutlig allokering kvv'!$B$1:$AJ$1,0),FALSE)/1,0)</f>
        <v>0</v>
      </c>
      <c r="M309" s="40">
        <f>IFERROR(VLOOKUP($B309,Miljö!$B$1:$S$477,MATCH(M$2,Miljö!$B$1:$X$1,0),FALSE)/1,0)-IFERROR(VLOOKUP($B309,'Slutlig allokering kvv'!$B$2:$AC$462,MATCH(M$3,'Slutlig allokering kvv'!$B$1:$AJ$1,0),FALSE)/1,0)</f>
        <v>0</v>
      </c>
      <c r="N309">
        <f>IFERROR(VLOOKUP($B309,Kraftvärmeprod!$B$1:$AH$479,MATCH(N$2,Kraftvärmeprod!$B$1:$AG$1,0),FALSE)/1,0)-IFERROR(VLOOKUP($B309,'Slutlig allokering kvv'!$B$2:$AC$462,MATCH(N$3,'Slutlig allokering kvv'!$B$1:$AJ$1,0),FALSE)/1,0)</f>
        <v>0</v>
      </c>
      <c r="O309">
        <f>IFERROR(VLOOKUP($B309,Kraftvärmeprod!$B$1:$AH$479,MATCH(O$2,Kraftvärmeprod!$B$1:$AG$1,0),FALSE)/1,0)-IFERROR(VLOOKUP($B309,'Slutlig allokering kvv'!$B$2:$AC$462,MATCH(O$3,'Slutlig allokering kvv'!$B$1:$AJ$1,0),FALSE)/1,0)</f>
        <v>0</v>
      </c>
      <c r="P309">
        <f>IFERROR(VLOOKUP($B309,Kraftvärmeprod!$B$1:$AH$479,MATCH(P$2,Kraftvärmeprod!$B$1:$AG$1,0),FALSE)/1,0)-IFERROR(VLOOKUP($B309,'Slutlig allokering kvv'!$B$2:$AC$462,MATCH(P$3,'Slutlig allokering kvv'!$B$1:$AJ$1,0),FALSE)/1,0)</f>
        <v>0</v>
      </c>
      <c r="Q309">
        <f>IFERROR(VLOOKUP($B309,Kraftvärmeprod!$B$1:$AH$479,MATCH(Q$2,Kraftvärmeprod!$B$1:$AG$1,0),FALSE)/1,0)-IFERROR(VLOOKUP($B309,'Slutlig allokering kvv'!$B$2:$AC$462,MATCH(Q$3,'Slutlig allokering kvv'!$B$1:$AJ$1,0),FALSE)/1,0)</f>
        <v>0</v>
      </c>
      <c r="R309">
        <f>IFERROR(VLOOKUP($B309,Kraftvärmeprod!$B$1:$AH$479,MATCH(R$2,Kraftvärmeprod!$B$1:$AG$1,0),FALSE)/1,0)-IFERROR(VLOOKUP($B309,'Slutlig allokering kvv'!$B$2:$AC$462,MATCH(R$3,'Slutlig allokering kvv'!$B$1:$AJ$1,0),FALSE)/1,0)</f>
        <v>0</v>
      </c>
      <c r="S309">
        <f>IFERROR(VLOOKUP($B309,Kraftvärmeprod!$B$1:$AH$479,MATCH(S$2,Kraftvärmeprod!$B$1:$AG$1,0),FALSE)/1,0)-IFERROR(VLOOKUP($B309,'Slutlig allokering kvv'!$B$2:$AC$462,MATCH(S$3,'Slutlig allokering kvv'!$B$1:$AJ$1,0),FALSE)/1,0)</f>
        <v>0</v>
      </c>
      <c r="T309">
        <f>IFERROR(VLOOKUP($B309,Kraftvärmeprod!$B$1:$AH$479,MATCH(T$2,Kraftvärmeprod!$B$1:$AG$1,0),FALSE)/1,0)-IFERROR(VLOOKUP($B309,'Slutlig allokering kvv'!$B$2:$AC$462,MATCH(T$3,'Slutlig allokering kvv'!$B$1:$AJ$1,0),FALSE)/1,0)</f>
        <v>0</v>
      </c>
      <c r="U309">
        <f>IFERROR(VLOOKUP($B309,Kraftvärmeprod!$B$1:$AH$479,MATCH(U$2,Kraftvärmeprod!$B$1:$AG$1,0),FALSE)/1,0)-IFERROR(VLOOKUP($B309,'Slutlig allokering kvv'!$B$2:$AC$462,MATCH(U$3,'Slutlig allokering kvv'!$B$1:$AJ$1,0),FALSE)/1,0)</f>
        <v>0</v>
      </c>
      <c r="V309">
        <f>IFERROR(VLOOKUP($B309,Kraftvärmeprod!$B$1:$AH$479,MATCH(V$2,Kraftvärmeprod!$B$1:$AG$1,0),FALSE)/1,0)-IFERROR(VLOOKUP($B309,'Slutlig allokering kvv'!$B$2:$AC$462,MATCH(V$3,'Slutlig allokering kvv'!$B$1:$AJ$1,0),FALSE)/1,0)</f>
        <v>0</v>
      </c>
      <c r="W309">
        <f>IFERROR(VLOOKUP($B309,Kraftvärmeprod!$B$1:$AH$479,MATCH(W$2,Kraftvärmeprod!$B$1:$AG$1,0),FALSE)/1,0)-IFERROR(VLOOKUP($B309,'Slutlig allokering kvv'!$B$2:$AC$462,MATCH(W$3,'Slutlig allokering kvv'!$B$1:$AJ$1,0),FALSE)/1,0)</f>
        <v>0</v>
      </c>
      <c r="X309">
        <f>IFERROR(VLOOKUP($B309,Kraftvärmeprod!$B$1:$AH$479,MATCH(X$2,Kraftvärmeprod!$B$1:$AG$1,0),FALSE)/1,0)-IFERROR(VLOOKUP($B309,'Slutlig allokering kvv'!$B$2:$AC$462,MATCH(X$3,'Slutlig allokering kvv'!$B$1:$AJ$1,0),FALSE)/1,0)</f>
        <v>0</v>
      </c>
      <c r="Y309">
        <f>IFERROR(VLOOKUP($B309,Kraftvärmeprod!$B$1:$AH$479,MATCH(Y$2,Kraftvärmeprod!$B$1:$AG$1,0),FALSE)/1,0)-IFERROR(VLOOKUP($B309,'Slutlig allokering kvv'!$B$2:$AC$462,MATCH(Y$3,'Slutlig allokering kvv'!$B$1:$AJ$1,0),FALSE)/1,0)</f>
        <v>0</v>
      </c>
      <c r="Z309">
        <f>IFERROR(VLOOKUP($B309,Kraftvärmeprod!$B$1:$AH$479,MATCH(Z$2,Kraftvärmeprod!$B$1:$AG$1,0),FALSE)/1,0)-IFERROR(VLOOKUP($B309,'Slutlig allokering kvv'!$B$2:$AC$462,MATCH(Z$3,'Slutlig allokering kvv'!$B$1:$AJ$1,0),FALSE)/1,0)</f>
        <v>0</v>
      </c>
      <c r="AA309">
        <f>IFERROR(VLOOKUP($B309,Kraftvärmeprod!$B$1:$AH$479,MATCH(AA$2,Kraftvärmeprod!$B$1:$AG$1,0),FALSE)/1,0)-IFERROR(VLOOKUP($B309,'Slutlig allokering kvv'!$B$2:$AC$462,MATCH(AA$3,'Slutlig allokering kvv'!$B$1:$AJ$1,0),FALSE)/1,0)</f>
        <v>0</v>
      </c>
      <c r="AB309">
        <f>IFERROR(VLOOKUP($B309,Kraftvärmeprod!$B$1:$AH$479,MATCH(AB$2,Kraftvärmeprod!$B$1:$AG$1,0),FALSE)/1,0)-IFERROR(VLOOKUP($B309,'Slutlig allokering kvv'!$B$2:$AC$462,MATCH(AB$3,'Slutlig allokering kvv'!$B$1:$AJ$1,0),FALSE)/1,0)</f>
        <v>0</v>
      </c>
      <c r="AE309">
        <f t="shared" si="8"/>
        <v>0</v>
      </c>
      <c r="AG309">
        <f>IFERROR(VLOOKUP(B309,'Slutlig allokering kvv'!$B$2:$AJ$462,MATCH("Summa justerad allokerad tillförd energi (utan hjälpel och rökgaskondensering):",'Slutlig allokering kvv'!$B$1:$AK$1,0),FALSE)/1,"")</f>
        <v>0</v>
      </c>
      <c r="AI309" s="23" t="str">
        <f>IFERROR(1-VLOOKUP(B309,'Slutlig allokering kvv'!$B$2:$AJ$462,MATCH("Andel av bränsle i kvv som allokerats till värme, exklusive rökgaskondensering och hjälpel",'Slutlig allokering kvv'!$B$1:$AK$1,0),FALSE),"")</f>
        <v/>
      </c>
      <c r="AK309" s="23" t="str">
        <f t="shared" si="9"/>
        <v/>
      </c>
    </row>
    <row r="310" spans="1:37" x14ac:dyDescent="0.25">
      <c r="A310" s="2" t="s">
        <v>432</v>
      </c>
      <c r="B310" s="2" t="s">
        <v>435</v>
      </c>
      <c r="C310" s="2" t="str">
        <f>IFERROR(VLOOKUP($B310,Kraftvärmeprod!$B$1:$AH$479,MATCH(C$3,Kraftvärmeprod!$B$1:$AG$1,0),FALSE)/1,"")</f>
        <v/>
      </c>
      <c r="D310" s="2" t="str">
        <f>IFERROR(VLOOKUP($B310,Kraftvärmeprod!$B$1:$AH$479,MATCH(D$3,Kraftvärmeprod!$B$1:$AG$1,0),FALSE)/1,"")</f>
        <v/>
      </c>
      <c r="E310">
        <f>IFERROR(VLOOKUP($B310,Kraftvärmeprod!$B$1:$AH$479,MATCH(E$2,Kraftvärmeprod!$B$1:$AG$1,0),FALSE)/1,0)-IFERROR(VLOOKUP($B310,'Slutlig allokering kvv'!$B$2:$AC$462,MATCH(E$3,'Slutlig allokering kvv'!$B$1:$AJ$1,0),FALSE)/1,0)</f>
        <v>0</v>
      </c>
      <c r="F310">
        <f>IFERROR(VLOOKUP($B310,Kraftvärmeprod!$B$1:$AH$479,MATCH(F$2,Kraftvärmeprod!$B$1:$AG$1,0),FALSE)/1,0)-IFERROR(VLOOKUP($B310,'Slutlig allokering kvv'!$B$2:$AC$462,MATCH(F$3,'Slutlig allokering kvv'!$B$1:$AJ$1,0),FALSE)/1,0)</f>
        <v>0</v>
      </c>
      <c r="G310">
        <f>IFERROR(VLOOKUP($B310,Kraftvärmeprod!$B$1:$AH$479,MATCH(G$2,Kraftvärmeprod!$B$1:$AG$1,0),FALSE)/1,0)-IFERROR(VLOOKUP($B310,'Slutlig allokering kvv'!$B$2:$AC$462,MATCH(G$3,'Slutlig allokering kvv'!$B$1:$AJ$1,0),FALSE)/1,0)</f>
        <v>0</v>
      </c>
      <c r="H310">
        <f>IFERROR(VLOOKUP($B310,Kraftvärmeprod!$B$1:$AH$479,MATCH(H$2,Kraftvärmeprod!$B$1:$AG$1,0),FALSE)/1,0)-IFERROR(VLOOKUP($B310,'Slutlig allokering kvv'!$B$2:$AC$462,MATCH(H$3,'Slutlig allokering kvv'!$B$1:$AJ$1,0),FALSE)/1,0)</f>
        <v>0</v>
      </c>
      <c r="I310">
        <f>IFERROR(VLOOKUP($B310,Kraftvärmeprod!$B$1:$AH$479,MATCH(I$2,Kraftvärmeprod!$B$1:$AG$1,0),FALSE)/1,0)-IFERROR(VLOOKUP($B310,'Slutlig allokering kvv'!$B$2:$AC$462,MATCH(I$3,'Slutlig allokering kvv'!$B$1:$AJ$1,0),FALSE)/1,0)</f>
        <v>0</v>
      </c>
      <c r="J310">
        <f>IFERROR(VLOOKUP($B310,Kraftvärmeprod!$B$1:$AH$479,MATCH(J$2,Kraftvärmeprod!$B$1:$AG$1,0),FALSE)/1,0)-IFERROR(VLOOKUP($B310,'Slutlig allokering kvv'!$B$2:$AC$462,MATCH(J$3,'Slutlig allokering kvv'!$B$1:$AJ$1,0),FALSE)/1,0)</f>
        <v>0</v>
      </c>
      <c r="K310">
        <f>IFERROR(VLOOKUP($B310,Kraftvärmeprod!$B$1:$AH$479,MATCH(K$2,Kraftvärmeprod!$B$1:$AG$1,0),FALSE)/1,0)-IFERROR(VLOOKUP($B310,'Slutlig allokering kvv'!$B$2:$AC$462,MATCH(K$3,'Slutlig allokering kvv'!$B$1:$AJ$1,0),FALSE)/1,0)</f>
        <v>0</v>
      </c>
      <c r="L310">
        <f>IFERROR(VLOOKUP($B310,Kraftvärmeprod!$B$1:$AH$479,MATCH(L$2,Kraftvärmeprod!$B$1:$AG$1,0),FALSE)/1,0)-IFERROR(VLOOKUP($B310,'Slutlig allokering kvv'!$B$2:$AC$462,MATCH(L$3,'Slutlig allokering kvv'!$B$1:$AJ$1,0),FALSE)/1,0)</f>
        <v>0</v>
      </c>
      <c r="M310" s="40">
        <f>IFERROR(VLOOKUP($B310,Miljö!$B$1:$S$477,MATCH(M$2,Miljö!$B$1:$X$1,0),FALSE)/1,0)-IFERROR(VLOOKUP($B310,'Slutlig allokering kvv'!$B$2:$AC$462,MATCH(M$3,'Slutlig allokering kvv'!$B$1:$AJ$1,0),FALSE)/1,0)</f>
        <v>0</v>
      </c>
      <c r="N310">
        <f>IFERROR(VLOOKUP($B310,Kraftvärmeprod!$B$1:$AH$479,MATCH(N$2,Kraftvärmeprod!$B$1:$AG$1,0),FALSE)/1,0)-IFERROR(VLOOKUP($B310,'Slutlig allokering kvv'!$B$2:$AC$462,MATCH(N$3,'Slutlig allokering kvv'!$B$1:$AJ$1,0),FALSE)/1,0)</f>
        <v>0</v>
      </c>
      <c r="O310">
        <f>IFERROR(VLOOKUP($B310,Kraftvärmeprod!$B$1:$AH$479,MATCH(O$2,Kraftvärmeprod!$B$1:$AG$1,0),FALSE)/1,0)-IFERROR(VLOOKUP($B310,'Slutlig allokering kvv'!$B$2:$AC$462,MATCH(O$3,'Slutlig allokering kvv'!$B$1:$AJ$1,0),FALSE)/1,0)</f>
        <v>0</v>
      </c>
      <c r="P310">
        <f>IFERROR(VLOOKUP($B310,Kraftvärmeprod!$B$1:$AH$479,MATCH(P$2,Kraftvärmeprod!$B$1:$AG$1,0),FALSE)/1,0)-IFERROR(VLOOKUP($B310,'Slutlig allokering kvv'!$B$2:$AC$462,MATCH(P$3,'Slutlig allokering kvv'!$B$1:$AJ$1,0),FALSE)/1,0)</f>
        <v>0</v>
      </c>
      <c r="Q310">
        <f>IFERROR(VLOOKUP($B310,Kraftvärmeprod!$B$1:$AH$479,MATCH(Q$2,Kraftvärmeprod!$B$1:$AG$1,0),FALSE)/1,0)-IFERROR(VLOOKUP($B310,'Slutlig allokering kvv'!$B$2:$AC$462,MATCH(Q$3,'Slutlig allokering kvv'!$B$1:$AJ$1,0),FALSE)/1,0)</f>
        <v>0</v>
      </c>
      <c r="R310">
        <f>IFERROR(VLOOKUP($B310,Kraftvärmeprod!$B$1:$AH$479,MATCH(R$2,Kraftvärmeprod!$B$1:$AG$1,0),FALSE)/1,0)-IFERROR(VLOOKUP($B310,'Slutlig allokering kvv'!$B$2:$AC$462,MATCH(R$3,'Slutlig allokering kvv'!$B$1:$AJ$1,0),FALSE)/1,0)</f>
        <v>0</v>
      </c>
      <c r="S310">
        <f>IFERROR(VLOOKUP($B310,Kraftvärmeprod!$B$1:$AH$479,MATCH(S$2,Kraftvärmeprod!$B$1:$AG$1,0),FALSE)/1,0)-IFERROR(VLOOKUP($B310,'Slutlig allokering kvv'!$B$2:$AC$462,MATCH(S$3,'Slutlig allokering kvv'!$B$1:$AJ$1,0),FALSE)/1,0)</f>
        <v>0</v>
      </c>
      <c r="T310">
        <f>IFERROR(VLOOKUP($B310,Kraftvärmeprod!$B$1:$AH$479,MATCH(T$2,Kraftvärmeprod!$B$1:$AG$1,0),FALSE)/1,0)-IFERROR(VLOOKUP($B310,'Slutlig allokering kvv'!$B$2:$AC$462,MATCH(T$3,'Slutlig allokering kvv'!$B$1:$AJ$1,0),FALSE)/1,0)</f>
        <v>0</v>
      </c>
      <c r="U310">
        <f>IFERROR(VLOOKUP($B310,Kraftvärmeprod!$B$1:$AH$479,MATCH(U$2,Kraftvärmeprod!$B$1:$AG$1,0),FALSE)/1,0)-IFERROR(VLOOKUP($B310,'Slutlig allokering kvv'!$B$2:$AC$462,MATCH(U$3,'Slutlig allokering kvv'!$B$1:$AJ$1,0),FALSE)/1,0)</f>
        <v>0</v>
      </c>
      <c r="V310">
        <f>IFERROR(VLOOKUP($B310,Kraftvärmeprod!$B$1:$AH$479,MATCH(V$2,Kraftvärmeprod!$B$1:$AG$1,0),FALSE)/1,0)-IFERROR(VLOOKUP($B310,'Slutlig allokering kvv'!$B$2:$AC$462,MATCH(V$3,'Slutlig allokering kvv'!$B$1:$AJ$1,0),FALSE)/1,0)</f>
        <v>0</v>
      </c>
      <c r="W310">
        <f>IFERROR(VLOOKUP($B310,Kraftvärmeprod!$B$1:$AH$479,MATCH(W$2,Kraftvärmeprod!$B$1:$AG$1,0),FALSE)/1,0)-IFERROR(VLOOKUP($B310,'Slutlig allokering kvv'!$B$2:$AC$462,MATCH(W$3,'Slutlig allokering kvv'!$B$1:$AJ$1,0),FALSE)/1,0)</f>
        <v>0</v>
      </c>
      <c r="X310">
        <f>IFERROR(VLOOKUP($B310,Kraftvärmeprod!$B$1:$AH$479,MATCH(X$2,Kraftvärmeprod!$B$1:$AG$1,0),FALSE)/1,0)-IFERROR(VLOOKUP($B310,'Slutlig allokering kvv'!$B$2:$AC$462,MATCH(X$3,'Slutlig allokering kvv'!$B$1:$AJ$1,0),FALSE)/1,0)</f>
        <v>0</v>
      </c>
      <c r="Y310">
        <f>IFERROR(VLOOKUP($B310,Kraftvärmeprod!$B$1:$AH$479,MATCH(Y$2,Kraftvärmeprod!$B$1:$AG$1,0),FALSE)/1,0)-IFERROR(VLOOKUP($B310,'Slutlig allokering kvv'!$B$2:$AC$462,MATCH(Y$3,'Slutlig allokering kvv'!$B$1:$AJ$1,0),FALSE)/1,0)</f>
        <v>0</v>
      </c>
      <c r="Z310">
        <f>IFERROR(VLOOKUP($B310,Kraftvärmeprod!$B$1:$AH$479,MATCH(Z$2,Kraftvärmeprod!$B$1:$AG$1,0),FALSE)/1,0)-IFERROR(VLOOKUP($B310,'Slutlig allokering kvv'!$B$2:$AC$462,MATCH(Z$3,'Slutlig allokering kvv'!$B$1:$AJ$1,0),FALSE)/1,0)</f>
        <v>0</v>
      </c>
      <c r="AA310">
        <f>IFERROR(VLOOKUP($B310,Kraftvärmeprod!$B$1:$AH$479,MATCH(AA$2,Kraftvärmeprod!$B$1:$AG$1,0),FALSE)/1,0)-IFERROR(VLOOKUP($B310,'Slutlig allokering kvv'!$B$2:$AC$462,MATCH(AA$3,'Slutlig allokering kvv'!$B$1:$AJ$1,0),FALSE)/1,0)</f>
        <v>0</v>
      </c>
      <c r="AB310">
        <f>IFERROR(VLOOKUP($B310,Kraftvärmeprod!$B$1:$AH$479,MATCH(AB$2,Kraftvärmeprod!$B$1:$AG$1,0),FALSE)/1,0)-IFERROR(VLOOKUP($B310,'Slutlig allokering kvv'!$B$2:$AC$462,MATCH(AB$3,'Slutlig allokering kvv'!$B$1:$AJ$1,0),FALSE)/1,0)</f>
        <v>0</v>
      </c>
      <c r="AE310">
        <f t="shared" si="8"/>
        <v>0</v>
      </c>
      <c r="AG310">
        <f>IFERROR(VLOOKUP(B310,'Slutlig allokering kvv'!$B$2:$AJ$462,MATCH("Summa justerad allokerad tillförd energi (utan hjälpel och rökgaskondensering):",'Slutlig allokering kvv'!$B$1:$AK$1,0),FALSE)/1,"")</f>
        <v>0</v>
      </c>
      <c r="AI310" s="23" t="str">
        <f>IFERROR(1-VLOOKUP(B310,'Slutlig allokering kvv'!$B$2:$AJ$462,MATCH("Andel av bränsle i kvv som allokerats till värme, exklusive rökgaskondensering och hjälpel",'Slutlig allokering kvv'!$B$1:$AK$1,0),FALSE),"")</f>
        <v/>
      </c>
      <c r="AK310" s="23" t="str">
        <f t="shared" si="9"/>
        <v/>
      </c>
    </row>
    <row r="311" spans="1:37" x14ac:dyDescent="0.25">
      <c r="A311" s="2" t="s">
        <v>436</v>
      </c>
      <c r="B311" s="2" t="s">
        <v>437</v>
      </c>
      <c r="C311" s="2">
        <f>IFERROR(VLOOKUP($B311,Kraftvärmeprod!$B$1:$AH$479,MATCH(C$3,Kraftvärmeprod!$B$1:$AG$1,0),FALSE)/1,"")</f>
        <v>55.27</v>
      </c>
      <c r="D311" s="2">
        <f>IFERROR(VLOOKUP($B311,Kraftvärmeprod!$B$1:$AH$479,MATCH(D$3,Kraftvärmeprod!$B$1:$AG$1,0),FALSE)/1,"")</f>
        <v>7.44</v>
      </c>
      <c r="E311">
        <f>IFERROR(VLOOKUP($B311,Kraftvärmeprod!$B$1:$AH$479,MATCH(E$2,Kraftvärmeprod!$B$1:$AG$1,0),FALSE)/1,0)-IFERROR(VLOOKUP($B311,'Slutlig allokering kvv'!$B$2:$AC$462,MATCH(E$3,'Slutlig allokering kvv'!$B$1:$AJ$1,0),FALSE)/1,0)</f>
        <v>9.4235000000000007</v>
      </c>
      <c r="F311">
        <f>IFERROR(VLOOKUP($B311,Kraftvärmeprod!$B$1:$AH$479,MATCH(F$2,Kraftvärmeprod!$B$1:$AG$1,0),FALSE)/1,0)-IFERROR(VLOOKUP($B311,'Slutlig allokering kvv'!$B$2:$AC$462,MATCH(F$3,'Slutlig allokering kvv'!$B$1:$AJ$1,0),FALSE)/1,0)</f>
        <v>0</v>
      </c>
      <c r="G311">
        <f>IFERROR(VLOOKUP($B311,Kraftvärmeprod!$B$1:$AH$479,MATCH(G$2,Kraftvärmeprod!$B$1:$AG$1,0),FALSE)/1,0)-IFERROR(VLOOKUP($B311,'Slutlig allokering kvv'!$B$2:$AC$462,MATCH(G$3,'Slutlig allokering kvv'!$B$1:$AJ$1,0),FALSE)/1,0)</f>
        <v>0</v>
      </c>
      <c r="H311">
        <f>IFERROR(VLOOKUP($B311,Kraftvärmeprod!$B$1:$AH$479,MATCH(H$2,Kraftvärmeprod!$B$1:$AG$1,0),FALSE)/1,0)-IFERROR(VLOOKUP($B311,'Slutlig allokering kvv'!$B$2:$AC$462,MATCH(H$3,'Slutlig allokering kvv'!$B$1:$AJ$1,0),FALSE)/1,0)</f>
        <v>0</v>
      </c>
      <c r="I311">
        <f>IFERROR(VLOOKUP($B311,Kraftvärmeprod!$B$1:$AH$479,MATCH(I$2,Kraftvärmeprod!$B$1:$AG$1,0),FALSE)/1,0)-IFERROR(VLOOKUP($B311,'Slutlig allokering kvv'!$B$2:$AC$462,MATCH(I$3,'Slutlig allokering kvv'!$B$1:$AJ$1,0),FALSE)/1,0)</f>
        <v>0</v>
      </c>
      <c r="J311">
        <f>IFERROR(VLOOKUP($B311,Kraftvärmeprod!$B$1:$AH$479,MATCH(J$2,Kraftvärmeprod!$B$1:$AG$1,0),FALSE)/1,0)-IFERROR(VLOOKUP($B311,'Slutlig allokering kvv'!$B$2:$AC$462,MATCH(J$3,'Slutlig allokering kvv'!$B$1:$AJ$1,0),FALSE)/1,0)</f>
        <v>0</v>
      </c>
      <c r="K311">
        <f>IFERROR(VLOOKUP($B311,Kraftvärmeprod!$B$1:$AH$479,MATCH(K$2,Kraftvärmeprod!$B$1:$AG$1,0),FALSE)/1,0)-IFERROR(VLOOKUP($B311,'Slutlig allokering kvv'!$B$2:$AC$462,MATCH(K$3,'Slutlig allokering kvv'!$B$1:$AJ$1,0),FALSE)/1,0)</f>
        <v>0</v>
      </c>
      <c r="L311">
        <f>IFERROR(VLOOKUP($B311,Kraftvärmeprod!$B$1:$AH$479,MATCH(L$2,Kraftvärmeprod!$B$1:$AG$1,0),FALSE)/1,0)-IFERROR(VLOOKUP($B311,'Slutlig allokering kvv'!$B$2:$AC$462,MATCH(L$3,'Slutlig allokering kvv'!$B$1:$AJ$1,0),FALSE)/1,0)</f>
        <v>0.57134000000000018</v>
      </c>
      <c r="M311" s="40">
        <f>IFERROR(VLOOKUP($B311,Miljö!$B$1:$S$477,MATCH(M$2,Miljö!$B$1:$X$1,0),FALSE)/1,0)-IFERROR(VLOOKUP($B311,'Slutlig allokering kvv'!$B$2:$AC$462,MATCH(M$3,'Slutlig allokering kvv'!$B$1:$AJ$1,0),FALSE)/1,0)</f>
        <v>0.5563499999999999</v>
      </c>
      <c r="N311">
        <f>IFERROR(VLOOKUP($B311,Kraftvärmeprod!$B$1:$AH$479,MATCH(N$2,Kraftvärmeprod!$B$1:$AG$1,0),FALSE)/1,0)-IFERROR(VLOOKUP($B311,'Slutlig allokering kvv'!$B$2:$AC$462,MATCH(N$3,'Slutlig allokering kvv'!$B$1:$AJ$1,0),FALSE)/1,0)</f>
        <v>0</v>
      </c>
      <c r="O311">
        <f>IFERROR(VLOOKUP($B311,Kraftvärmeprod!$B$1:$AH$479,MATCH(O$2,Kraftvärmeprod!$B$1:$AG$1,0),FALSE)/1,0)-IFERROR(VLOOKUP($B311,'Slutlig allokering kvv'!$B$2:$AC$462,MATCH(O$3,'Slutlig allokering kvv'!$B$1:$AJ$1,0),FALSE)/1,0)</f>
        <v>3.2202999999999999</v>
      </c>
      <c r="P311">
        <f>IFERROR(VLOOKUP($B311,Kraftvärmeprod!$B$1:$AH$479,MATCH(P$2,Kraftvärmeprod!$B$1:$AG$1,0),FALSE)/1,0)-IFERROR(VLOOKUP($B311,'Slutlig allokering kvv'!$B$2:$AC$462,MATCH(P$3,'Slutlig allokering kvv'!$B$1:$AJ$1,0),FALSE)/1,0)</f>
        <v>0</v>
      </c>
      <c r="Q311">
        <f>IFERROR(VLOOKUP($B311,Kraftvärmeprod!$B$1:$AH$479,MATCH(Q$2,Kraftvärmeprod!$B$1:$AG$1,0),FALSE)/1,0)-IFERROR(VLOOKUP($B311,'Slutlig allokering kvv'!$B$2:$AC$462,MATCH(Q$3,'Slutlig allokering kvv'!$B$1:$AJ$1,0),FALSE)/1,0)</f>
        <v>0</v>
      </c>
      <c r="R311">
        <f>IFERROR(VLOOKUP($B311,Kraftvärmeprod!$B$1:$AH$479,MATCH(R$2,Kraftvärmeprod!$B$1:$AG$1,0),FALSE)/1,0)-IFERROR(VLOOKUP($B311,'Slutlig allokering kvv'!$B$2:$AC$462,MATCH(R$3,'Slutlig allokering kvv'!$B$1:$AJ$1,0),FALSE)/1,0)</f>
        <v>0</v>
      </c>
      <c r="S311">
        <f>IFERROR(VLOOKUP($B311,Kraftvärmeprod!$B$1:$AH$479,MATCH(S$2,Kraftvärmeprod!$B$1:$AG$1,0),FALSE)/1,0)-IFERROR(VLOOKUP($B311,'Slutlig allokering kvv'!$B$2:$AC$462,MATCH(S$3,'Slutlig allokering kvv'!$B$1:$AJ$1,0),FALSE)/1,0)</f>
        <v>0</v>
      </c>
      <c r="T311">
        <f>IFERROR(VLOOKUP($B311,Kraftvärmeprod!$B$1:$AH$479,MATCH(T$2,Kraftvärmeprod!$B$1:$AG$1,0),FALSE)/1,0)-IFERROR(VLOOKUP($B311,'Slutlig allokering kvv'!$B$2:$AC$462,MATCH(T$3,'Slutlig allokering kvv'!$B$1:$AJ$1,0),FALSE)/1,0)</f>
        <v>0</v>
      </c>
      <c r="U311">
        <f>IFERROR(VLOOKUP($B311,Kraftvärmeprod!$B$1:$AH$479,MATCH(U$2,Kraftvärmeprod!$B$1:$AG$1,0),FALSE)/1,0)-IFERROR(VLOOKUP($B311,'Slutlig allokering kvv'!$B$2:$AC$462,MATCH(U$3,'Slutlig allokering kvv'!$B$1:$AJ$1,0),FALSE)/1,0)</f>
        <v>0</v>
      </c>
      <c r="V311">
        <f>IFERROR(VLOOKUP($B311,Kraftvärmeprod!$B$1:$AH$479,MATCH(V$2,Kraftvärmeprod!$B$1:$AG$1,0),FALSE)/1,0)-IFERROR(VLOOKUP($B311,'Slutlig allokering kvv'!$B$2:$AC$462,MATCH(V$3,'Slutlig allokering kvv'!$B$1:$AJ$1,0),FALSE)/1,0)</f>
        <v>0</v>
      </c>
      <c r="W311">
        <f>IFERROR(VLOOKUP($B311,Kraftvärmeprod!$B$1:$AH$479,MATCH(W$2,Kraftvärmeprod!$B$1:$AG$1,0),FALSE)/1,0)-IFERROR(VLOOKUP($B311,'Slutlig allokering kvv'!$B$2:$AC$462,MATCH(W$3,'Slutlig allokering kvv'!$B$1:$AJ$1,0),FALSE)/1,0)</f>
        <v>0</v>
      </c>
      <c r="X311">
        <f>IFERROR(VLOOKUP($B311,Kraftvärmeprod!$B$1:$AH$479,MATCH(X$2,Kraftvärmeprod!$B$1:$AG$1,0),FALSE)/1,0)-IFERROR(VLOOKUP($B311,'Slutlig allokering kvv'!$B$2:$AC$462,MATCH(X$3,'Slutlig allokering kvv'!$B$1:$AJ$1,0),FALSE)/1,0)</f>
        <v>0</v>
      </c>
      <c r="Y311">
        <f>IFERROR(VLOOKUP($B311,Kraftvärmeprod!$B$1:$AH$479,MATCH(Y$2,Kraftvärmeprod!$B$1:$AG$1,0),FALSE)/1,0)-IFERROR(VLOOKUP($B311,'Slutlig allokering kvv'!$B$2:$AC$462,MATCH(Y$3,'Slutlig allokering kvv'!$B$1:$AJ$1,0),FALSE)/1,0)</f>
        <v>0</v>
      </c>
      <c r="Z311">
        <f>IFERROR(VLOOKUP($B311,Kraftvärmeprod!$B$1:$AH$479,MATCH(Z$2,Kraftvärmeprod!$B$1:$AG$1,0),FALSE)/1,0)-IFERROR(VLOOKUP($B311,'Slutlig allokering kvv'!$B$2:$AC$462,MATCH(Z$3,'Slutlig allokering kvv'!$B$1:$AJ$1,0),FALSE)/1,0)</f>
        <v>0</v>
      </c>
      <c r="AA311">
        <f>IFERROR(VLOOKUP($B311,Kraftvärmeprod!$B$1:$AH$479,MATCH(AA$2,Kraftvärmeprod!$B$1:$AG$1,0),FALSE)/1,0)-IFERROR(VLOOKUP($B311,'Slutlig allokering kvv'!$B$2:$AC$462,MATCH(AA$3,'Slutlig allokering kvv'!$B$1:$AJ$1,0),FALSE)/1,0)</f>
        <v>6.2848000000000006</v>
      </c>
      <c r="AB311">
        <f>IFERROR(VLOOKUP($B311,Kraftvärmeprod!$B$1:$AH$479,MATCH(AB$2,Kraftvärmeprod!$B$1:$AG$1,0),FALSE)/1,0)-IFERROR(VLOOKUP($B311,'Slutlig allokering kvv'!$B$2:$AC$462,MATCH(AB$3,'Slutlig allokering kvv'!$B$1:$AJ$1,0),FALSE)/1,0)</f>
        <v>0</v>
      </c>
      <c r="AE311">
        <f t="shared" si="8"/>
        <v>19.499940000000002</v>
      </c>
      <c r="AG311">
        <f>IFERROR(VLOOKUP(B311,'Slutlig allokering kvv'!$B$2:$AJ$462,MATCH("Summa justerad allokerad tillförd energi (utan hjälpel och rökgaskondensering):",'Slutlig allokering kvv'!$B$1:$AK$1,0),FALSE)/1,"")</f>
        <v>50.600060000000006</v>
      </c>
      <c r="AI311" s="23">
        <f>IFERROR(1-VLOOKUP(B311,'Slutlig allokering kvv'!$B$2:$AJ$462,MATCH("Andel av bränsle i kvv som allokerats till värme, exklusive rökgaskondensering och hjälpel",'Slutlig allokering kvv'!$B$1:$AK$1,0),FALSE),"")</f>
        <v>0.27817318116975731</v>
      </c>
      <c r="AK311" s="23">
        <f t="shared" si="9"/>
        <v>0.27817318116975748</v>
      </c>
    </row>
    <row r="312" spans="1:37" x14ac:dyDescent="0.25">
      <c r="A312" s="2" t="s">
        <v>438</v>
      </c>
      <c r="B312" s="2" t="s">
        <v>439</v>
      </c>
      <c r="C312" s="2" t="str">
        <f>IFERROR(VLOOKUP($B312,Kraftvärmeprod!$B$1:$AH$479,MATCH(C$3,Kraftvärmeprod!$B$1:$AG$1,0),FALSE)/1,"")</f>
        <v/>
      </c>
      <c r="D312" s="2" t="str">
        <f>IFERROR(VLOOKUP($B312,Kraftvärmeprod!$B$1:$AH$479,MATCH(D$3,Kraftvärmeprod!$B$1:$AG$1,0),FALSE)/1,"")</f>
        <v/>
      </c>
      <c r="E312">
        <f>IFERROR(VLOOKUP($B312,Kraftvärmeprod!$B$1:$AH$479,MATCH(E$2,Kraftvärmeprod!$B$1:$AG$1,0),FALSE)/1,0)-IFERROR(VLOOKUP($B312,'Slutlig allokering kvv'!$B$2:$AC$462,MATCH(E$3,'Slutlig allokering kvv'!$B$1:$AJ$1,0),FALSE)/1,0)</f>
        <v>0</v>
      </c>
      <c r="F312">
        <f>IFERROR(VLOOKUP($B312,Kraftvärmeprod!$B$1:$AH$479,MATCH(F$2,Kraftvärmeprod!$B$1:$AG$1,0),FALSE)/1,0)-IFERROR(VLOOKUP($B312,'Slutlig allokering kvv'!$B$2:$AC$462,MATCH(F$3,'Slutlig allokering kvv'!$B$1:$AJ$1,0),FALSE)/1,0)</f>
        <v>0</v>
      </c>
      <c r="G312">
        <f>IFERROR(VLOOKUP($B312,Kraftvärmeprod!$B$1:$AH$479,MATCH(G$2,Kraftvärmeprod!$B$1:$AG$1,0),FALSE)/1,0)-IFERROR(VLOOKUP($B312,'Slutlig allokering kvv'!$B$2:$AC$462,MATCH(G$3,'Slutlig allokering kvv'!$B$1:$AJ$1,0),FALSE)/1,0)</f>
        <v>0</v>
      </c>
      <c r="H312">
        <f>IFERROR(VLOOKUP($B312,Kraftvärmeprod!$B$1:$AH$479,MATCH(H$2,Kraftvärmeprod!$B$1:$AG$1,0),FALSE)/1,0)-IFERROR(VLOOKUP($B312,'Slutlig allokering kvv'!$B$2:$AC$462,MATCH(H$3,'Slutlig allokering kvv'!$B$1:$AJ$1,0),FALSE)/1,0)</f>
        <v>0</v>
      </c>
      <c r="I312">
        <f>IFERROR(VLOOKUP($B312,Kraftvärmeprod!$B$1:$AH$479,MATCH(I$2,Kraftvärmeprod!$B$1:$AG$1,0),FALSE)/1,0)-IFERROR(VLOOKUP($B312,'Slutlig allokering kvv'!$B$2:$AC$462,MATCH(I$3,'Slutlig allokering kvv'!$B$1:$AJ$1,0),FALSE)/1,0)</f>
        <v>0</v>
      </c>
      <c r="J312">
        <f>IFERROR(VLOOKUP($B312,Kraftvärmeprod!$B$1:$AH$479,MATCH(J$2,Kraftvärmeprod!$B$1:$AG$1,0),FALSE)/1,0)-IFERROR(VLOOKUP($B312,'Slutlig allokering kvv'!$B$2:$AC$462,MATCH(J$3,'Slutlig allokering kvv'!$B$1:$AJ$1,0),FALSE)/1,0)</f>
        <v>0</v>
      </c>
      <c r="K312">
        <f>IFERROR(VLOOKUP($B312,Kraftvärmeprod!$B$1:$AH$479,MATCH(K$2,Kraftvärmeprod!$B$1:$AG$1,0),FALSE)/1,0)-IFERROR(VLOOKUP($B312,'Slutlig allokering kvv'!$B$2:$AC$462,MATCH(K$3,'Slutlig allokering kvv'!$B$1:$AJ$1,0),FALSE)/1,0)</f>
        <v>0</v>
      </c>
      <c r="L312">
        <f>IFERROR(VLOOKUP($B312,Kraftvärmeprod!$B$1:$AH$479,MATCH(L$2,Kraftvärmeprod!$B$1:$AG$1,0),FALSE)/1,0)-IFERROR(VLOOKUP($B312,'Slutlig allokering kvv'!$B$2:$AC$462,MATCH(L$3,'Slutlig allokering kvv'!$B$1:$AJ$1,0),FALSE)/1,0)</f>
        <v>0</v>
      </c>
      <c r="M312" s="40">
        <f>IFERROR(VLOOKUP($B312,Miljö!$B$1:$S$477,MATCH(M$2,Miljö!$B$1:$X$1,0),FALSE)/1,0)-IFERROR(VLOOKUP($B312,'Slutlig allokering kvv'!$B$2:$AC$462,MATCH(M$3,'Slutlig allokering kvv'!$B$1:$AJ$1,0),FALSE)/1,0)</f>
        <v>0</v>
      </c>
      <c r="N312">
        <f>IFERROR(VLOOKUP($B312,Kraftvärmeprod!$B$1:$AH$479,MATCH(N$2,Kraftvärmeprod!$B$1:$AG$1,0),FALSE)/1,0)-IFERROR(VLOOKUP($B312,'Slutlig allokering kvv'!$B$2:$AC$462,MATCH(N$3,'Slutlig allokering kvv'!$B$1:$AJ$1,0),FALSE)/1,0)</f>
        <v>0</v>
      </c>
      <c r="O312">
        <f>IFERROR(VLOOKUP($B312,Kraftvärmeprod!$B$1:$AH$479,MATCH(O$2,Kraftvärmeprod!$B$1:$AG$1,0),FALSE)/1,0)-IFERROR(VLOOKUP($B312,'Slutlig allokering kvv'!$B$2:$AC$462,MATCH(O$3,'Slutlig allokering kvv'!$B$1:$AJ$1,0),FALSE)/1,0)</f>
        <v>0</v>
      </c>
      <c r="P312">
        <f>IFERROR(VLOOKUP($B312,Kraftvärmeprod!$B$1:$AH$479,MATCH(P$2,Kraftvärmeprod!$B$1:$AG$1,0),FALSE)/1,0)-IFERROR(VLOOKUP($B312,'Slutlig allokering kvv'!$B$2:$AC$462,MATCH(P$3,'Slutlig allokering kvv'!$B$1:$AJ$1,0),FALSE)/1,0)</f>
        <v>0</v>
      </c>
      <c r="Q312">
        <f>IFERROR(VLOOKUP($B312,Kraftvärmeprod!$B$1:$AH$479,MATCH(Q$2,Kraftvärmeprod!$B$1:$AG$1,0),FALSE)/1,0)-IFERROR(VLOOKUP($B312,'Slutlig allokering kvv'!$B$2:$AC$462,MATCH(Q$3,'Slutlig allokering kvv'!$B$1:$AJ$1,0),FALSE)/1,0)</f>
        <v>0</v>
      </c>
      <c r="R312">
        <f>IFERROR(VLOOKUP($B312,Kraftvärmeprod!$B$1:$AH$479,MATCH(R$2,Kraftvärmeprod!$B$1:$AG$1,0),FALSE)/1,0)-IFERROR(VLOOKUP($B312,'Slutlig allokering kvv'!$B$2:$AC$462,MATCH(R$3,'Slutlig allokering kvv'!$B$1:$AJ$1,0),FALSE)/1,0)</f>
        <v>0</v>
      </c>
      <c r="S312">
        <f>IFERROR(VLOOKUP($B312,Kraftvärmeprod!$B$1:$AH$479,MATCH(S$2,Kraftvärmeprod!$B$1:$AG$1,0),FALSE)/1,0)-IFERROR(VLOOKUP($B312,'Slutlig allokering kvv'!$B$2:$AC$462,MATCH(S$3,'Slutlig allokering kvv'!$B$1:$AJ$1,0),FALSE)/1,0)</f>
        <v>0</v>
      </c>
      <c r="T312">
        <f>IFERROR(VLOOKUP($B312,Kraftvärmeprod!$B$1:$AH$479,MATCH(T$2,Kraftvärmeprod!$B$1:$AG$1,0),FALSE)/1,0)-IFERROR(VLOOKUP($B312,'Slutlig allokering kvv'!$B$2:$AC$462,MATCH(T$3,'Slutlig allokering kvv'!$B$1:$AJ$1,0),FALSE)/1,0)</f>
        <v>0</v>
      </c>
      <c r="U312">
        <f>IFERROR(VLOOKUP($B312,Kraftvärmeprod!$B$1:$AH$479,MATCH(U$2,Kraftvärmeprod!$B$1:$AG$1,0),FALSE)/1,0)-IFERROR(VLOOKUP($B312,'Slutlig allokering kvv'!$B$2:$AC$462,MATCH(U$3,'Slutlig allokering kvv'!$B$1:$AJ$1,0),FALSE)/1,0)</f>
        <v>0</v>
      </c>
      <c r="V312">
        <f>IFERROR(VLOOKUP($B312,Kraftvärmeprod!$B$1:$AH$479,MATCH(V$2,Kraftvärmeprod!$B$1:$AG$1,0),FALSE)/1,0)-IFERROR(VLOOKUP($B312,'Slutlig allokering kvv'!$B$2:$AC$462,MATCH(V$3,'Slutlig allokering kvv'!$B$1:$AJ$1,0),FALSE)/1,0)</f>
        <v>0</v>
      </c>
      <c r="W312">
        <f>IFERROR(VLOOKUP($B312,Kraftvärmeprod!$B$1:$AH$479,MATCH(W$2,Kraftvärmeprod!$B$1:$AG$1,0),FALSE)/1,0)-IFERROR(VLOOKUP($B312,'Slutlig allokering kvv'!$B$2:$AC$462,MATCH(W$3,'Slutlig allokering kvv'!$B$1:$AJ$1,0),FALSE)/1,0)</f>
        <v>0</v>
      </c>
      <c r="X312">
        <f>IFERROR(VLOOKUP($B312,Kraftvärmeprod!$B$1:$AH$479,MATCH(X$2,Kraftvärmeprod!$B$1:$AG$1,0),FALSE)/1,0)-IFERROR(VLOOKUP($B312,'Slutlig allokering kvv'!$B$2:$AC$462,MATCH(X$3,'Slutlig allokering kvv'!$B$1:$AJ$1,0),FALSE)/1,0)</f>
        <v>0</v>
      </c>
      <c r="Y312">
        <f>IFERROR(VLOOKUP($B312,Kraftvärmeprod!$B$1:$AH$479,MATCH(Y$2,Kraftvärmeprod!$B$1:$AG$1,0),FALSE)/1,0)-IFERROR(VLOOKUP($B312,'Slutlig allokering kvv'!$B$2:$AC$462,MATCH(Y$3,'Slutlig allokering kvv'!$B$1:$AJ$1,0),FALSE)/1,0)</f>
        <v>0</v>
      </c>
      <c r="Z312">
        <f>IFERROR(VLOOKUP($B312,Kraftvärmeprod!$B$1:$AH$479,MATCH(Z$2,Kraftvärmeprod!$B$1:$AG$1,0),FALSE)/1,0)-IFERROR(VLOOKUP($B312,'Slutlig allokering kvv'!$B$2:$AC$462,MATCH(Z$3,'Slutlig allokering kvv'!$B$1:$AJ$1,0),FALSE)/1,0)</f>
        <v>0</v>
      </c>
      <c r="AA312">
        <f>IFERROR(VLOOKUP($B312,Kraftvärmeprod!$B$1:$AH$479,MATCH(AA$2,Kraftvärmeprod!$B$1:$AG$1,0),FALSE)/1,0)-IFERROR(VLOOKUP($B312,'Slutlig allokering kvv'!$B$2:$AC$462,MATCH(AA$3,'Slutlig allokering kvv'!$B$1:$AJ$1,0),FALSE)/1,0)</f>
        <v>0</v>
      </c>
      <c r="AB312">
        <f>IFERROR(VLOOKUP($B312,Kraftvärmeprod!$B$1:$AH$479,MATCH(AB$2,Kraftvärmeprod!$B$1:$AG$1,0),FALSE)/1,0)-IFERROR(VLOOKUP($B312,'Slutlig allokering kvv'!$B$2:$AC$462,MATCH(AB$3,'Slutlig allokering kvv'!$B$1:$AJ$1,0),FALSE)/1,0)</f>
        <v>0</v>
      </c>
      <c r="AE312">
        <f t="shared" si="8"/>
        <v>0</v>
      </c>
      <c r="AG312">
        <f>IFERROR(VLOOKUP(B312,'Slutlig allokering kvv'!$B$2:$AJ$462,MATCH("Summa justerad allokerad tillförd energi (utan hjälpel och rökgaskondensering):",'Slutlig allokering kvv'!$B$1:$AK$1,0),FALSE)/1,"")</f>
        <v>0</v>
      </c>
      <c r="AI312" s="23" t="str">
        <f>IFERROR(1-VLOOKUP(B312,'Slutlig allokering kvv'!$B$2:$AJ$462,MATCH("Andel av bränsle i kvv som allokerats till värme, exklusive rökgaskondensering och hjälpel",'Slutlig allokering kvv'!$B$1:$AK$1,0),FALSE),"")</f>
        <v/>
      </c>
      <c r="AK312" s="23" t="str">
        <f t="shared" si="9"/>
        <v/>
      </c>
    </row>
    <row r="313" spans="1:37" x14ac:dyDescent="0.25">
      <c r="A313" s="2" t="s">
        <v>438</v>
      </c>
      <c r="B313" s="2" t="s">
        <v>440</v>
      </c>
      <c r="C313" s="2" t="str">
        <f>IFERROR(VLOOKUP($B313,Kraftvärmeprod!$B$1:$AH$479,MATCH(C$3,Kraftvärmeprod!$B$1:$AG$1,0),FALSE)/1,"")</f>
        <v/>
      </c>
      <c r="D313" s="2" t="str">
        <f>IFERROR(VLOOKUP($B313,Kraftvärmeprod!$B$1:$AH$479,MATCH(D$3,Kraftvärmeprod!$B$1:$AG$1,0),FALSE)/1,"")</f>
        <v/>
      </c>
      <c r="E313">
        <f>IFERROR(VLOOKUP($B313,Kraftvärmeprod!$B$1:$AH$479,MATCH(E$2,Kraftvärmeprod!$B$1:$AG$1,0),FALSE)/1,0)-IFERROR(VLOOKUP($B313,'Slutlig allokering kvv'!$B$2:$AC$462,MATCH(E$3,'Slutlig allokering kvv'!$B$1:$AJ$1,0),FALSE)/1,0)</f>
        <v>0</v>
      </c>
      <c r="F313">
        <f>IFERROR(VLOOKUP($B313,Kraftvärmeprod!$B$1:$AH$479,MATCH(F$2,Kraftvärmeprod!$B$1:$AG$1,0),FALSE)/1,0)-IFERROR(VLOOKUP($B313,'Slutlig allokering kvv'!$B$2:$AC$462,MATCH(F$3,'Slutlig allokering kvv'!$B$1:$AJ$1,0),FALSE)/1,0)</f>
        <v>0</v>
      </c>
      <c r="G313">
        <f>IFERROR(VLOOKUP($B313,Kraftvärmeprod!$B$1:$AH$479,MATCH(G$2,Kraftvärmeprod!$B$1:$AG$1,0),FALSE)/1,0)-IFERROR(VLOOKUP($B313,'Slutlig allokering kvv'!$B$2:$AC$462,MATCH(G$3,'Slutlig allokering kvv'!$B$1:$AJ$1,0),FALSE)/1,0)</f>
        <v>0</v>
      </c>
      <c r="H313">
        <f>IFERROR(VLOOKUP($B313,Kraftvärmeprod!$B$1:$AH$479,MATCH(H$2,Kraftvärmeprod!$B$1:$AG$1,0),FALSE)/1,0)-IFERROR(VLOOKUP($B313,'Slutlig allokering kvv'!$B$2:$AC$462,MATCH(H$3,'Slutlig allokering kvv'!$B$1:$AJ$1,0),FALSE)/1,0)</f>
        <v>0</v>
      </c>
      <c r="I313">
        <f>IFERROR(VLOOKUP($B313,Kraftvärmeprod!$B$1:$AH$479,MATCH(I$2,Kraftvärmeprod!$B$1:$AG$1,0),FALSE)/1,0)-IFERROR(VLOOKUP($B313,'Slutlig allokering kvv'!$B$2:$AC$462,MATCH(I$3,'Slutlig allokering kvv'!$B$1:$AJ$1,0),FALSE)/1,0)</f>
        <v>0</v>
      </c>
      <c r="J313">
        <f>IFERROR(VLOOKUP($B313,Kraftvärmeprod!$B$1:$AH$479,MATCH(J$2,Kraftvärmeprod!$B$1:$AG$1,0),FALSE)/1,0)-IFERROR(VLOOKUP($B313,'Slutlig allokering kvv'!$B$2:$AC$462,MATCH(J$3,'Slutlig allokering kvv'!$B$1:$AJ$1,0),FALSE)/1,0)</f>
        <v>0</v>
      </c>
      <c r="K313">
        <f>IFERROR(VLOOKUP($B313,Kraftvärmeprod!$B$1:$AH$479,MATCH(K$2,Kraftvärmeprod!$B$1:$AG$1,0),FALSE)/1,0)-IFERROR(VLOOKUP($B313,'Slutlig allokering kvv'!$B$2:$AC$462,MATCH(K$3,'Slutlig allokering kvv'!$B$1:$AJ$1,0),FALSE)/1,0)</f>
        <v>0</v>
      </c>
      <c r="L313">
        <f>IFERROR(VLOOKUP($B313,Kraftvärmeprod!$B$1:$AH$479,MATCH(L$2,Kraftvärmeprod!$B$1:$AG$1,0),FALSE)/1,0)-IFERROR(VLOOKUP($B313,'Slutlig allokering kvv'!$B$2:$AC$462,MATCH(L$3,'Slutlig allokering kvv'!$B$1:$AJ$1,0),FALSE)/1,0)</f>
        <v>0</v>
      </c>
      <c r="M313" s="40">
        <f>IFERROR(VLOOKUP($B313,Miljö!$B$1:$S$477,MATCH(M$2,Miljö!$B$1:$X$1,0),FALSE)/1,0)-IFERROR(VLOOKUP($B313,'Slutlig allokering kvv'!$B$2:$AC$462,MATCH(M$3,'Slutlig allokering kvv'!$B$1:$AJ$1,0),FALSE)/1,0)</f>
        <v>0</v>
      </c>
      <c r="N313">
        <f>IFERROR(VLOOKUP($B313,Kraftvärmeprod!$B$1:$AH$479,MATCH(N$2,Kraftvärmeprod!$B$1:$AG$1,0),FALSE)/1,0)-IFERROR(VLOOKUP($B313,'Slutlig allokering kvv'!$B$2:$AC$462,MATCH(N$3,'Slutlig allokering kvv'!$B$1:$AJ$1,0),FALSE)/1,0)</f>
        <v>0</v>
      </c>
      <c r="O313">
        <f>IFERROR(VLOOKUP($B313,Kraftvärmeprod!$B$1:$AH$479,MATCH(O$2,Kraftvärmeprod!$B$1:$AG$1,0),FALSE)/1,0)-IFERROR(VLOOKUP($B313,'Slutlig allokering kvv'!$B$2:$AC$462,MATCH(O$3,'Slutlig allokering kvv'!$B$1:$AJ$1,0),FALSE)/1,0)</f>
        <v>0</v>
      </c>
      <c r="P313">
        <f>IFERROR(VLOOKUP($B313,Kraftvärmeprod!$B$1:$AH$479,MATCH(P$2,Kraftvärmeprod!$B$1:$AG$1,0),FALSE)/1,0)-IFERROR(VLOOKUP($B313,'Slutlig allokering kvv'!$B$2:$AC$462,MATCH(P$3,'Slutlig allokering kvv'!$B$1:$AJ$1,0),FALSE)/1,0)</f>
        <v>0</v>
      </c>
      <c r="Q313">
        <f>IFERROR(VLOOKUP($B313,Kraftvärmeprod!$B$1:$AH$479,MATCH(Q$2,Kraftvärmeprod!$B$1:$AG$1,0),FALSE)/1,0)-IFERROR(VLOOKUP($B313,'Slutlig allokering kvv'!$B$2:$AC$462,MATCH(Q$3,'Slutlig allokering kvv'!$B$1:$AJ$1,0),FALSE)/1,0)</f>
        <v>0</v>
      </c>
      <c r="R313">
        <f>IFERROR(VLOOKUP($B313,Kraftvärmeprod!$B$1:$AH$479,MATCH(R$2,Kraftvärmeprod!$B$1:$AG$1,0),FALSE)/1,0)-IFERROR(VLOOKUP($B313,'Slutlig allokering kvv'!$B$2:$AC$462,MATCH(R$3,'Slutlig allokering kvv'!$B$1:$AJ$1,0),FALSE)/1,0)</f>
        <v>0</v>
      </c>
      <c r="S313">
        <f>IFERROR(VLOOKUP($B313,Kraftvärmeprod!$B$1:$AH$479,MATCH(S$2,Kraftvärmeprod!$B$1:$AG$1,0),FALSE)/1,0)-IFERROR(VLOOKUP($B313,'Slutlig allokering kvv'!$B$2:$AC$462,MATCH(S$3,'Slutlig allokering kvv'!$B$1:$AJ$1,0),FALSE)/1,0)</f>
        <v>0</v>
      </c>
      <c r="T313">
        <f>IFERROR(VLOOKUP($B313,Kraftvärmeprod!$B$1:$AH$479,MATCH(T$2,Kraftvärmeprod!$B$1:$AG$1,0),FALSE)/1,0)-IFERROR(VLOOKUP($B313,'Slutlig allokering kvv'!$B$2:$AC$462,MATCH(T$3,'Slutlig allokering kvv'!$B$1:$AJ$1,0),FALSE)/1,0)</f>
        <v>0</v>
      </c>
      <c r="U313">
        <f>IFERROR(VLOOKUP($B313,Kraftvärmeprod!$B$1:$AH$479,MATCH(U$2,Kraftvärmeprod!$B$1:$AG$1,0),FALSE)/1,0)-IFERROR(VLOOKUP($B313,'Slutlig allokering kvv'!$B$2:$AC$462,MATCH(U$3,'Slutlig allokering kvv'!$B$1:$AJ$1,0),FALSE)/1,0)</f>
        <v>0</v>
      </c>
      <c r="V313">
        <f>IFERROR(VLOOKUP($B313,Kraftvärmeprod!$B$1:$AH$479,MATCH(V$2,Kraftvärmeprod!$B$1:$AG$1,0),FALSE)/1,0)-IFERROR(VLOOKUP($B313,'Slutlig allokering kvv'!$B$2:$AC$462,MATCH(V$3,'Slutlig allokering kvv'!$B$1:$AJ$1,0),FALSE)/1,0)</f>
        <v>0</v>
      </c>
      <c r="W313">
        <f>IFERROR(VLOOKUP($B313,Kraftvärmeprod!$B$1:$AH$479,MATCH(W$2,Kraftvärmeprod!$B$1:$AG$1,0),FALSE)/1,0)-IFERROR(VLOOKUP($B313,'Slutlig allokering kvv'!$B$2:$AC$462,MATCH(W$3,'Slutlig allokering kvv'!$B$1:$AJ$1,0),FALSE)/1,0)</f>
        <v>0</v>
      </c>
      <c r="X313">
        <f>IFERROR(VLOOKUP($B313,Kraftvärmeprod!$B$1:$AH$479,MATCH(X$2,Kraftvärmeprod!$B$1:$AG$1,0),FALSE)/1,0)-IFERROR(VLOOKUP($B313,'Slutlig allokering kvv'!$B$2:$AC$462,MATCH(X$3,'Slutlig allokering kvv'!$B$1:$AJ$1,0),FALSE)/1,0)</f>
        <v>0</v>
      </c>
      <c r="Y313">
        <f>IFERROR(VLOOKUP($B313,Kraftvärmeprod!$B$1:$AH$479,MATCH(Y$2,Kraftvärmeprod!$B$1:$AG$1,0),FALSE)/1,0)-IFERROR(VLOOKUP($B313,'Slutlig allokering kvv'!$B$2:$AC$462,MATCH(Y$3,'Slutlig allokering kvv'!$B$1:$AJ$1,0),FALSE)/1,0)</f>
        <v>0</v>
      </c>
      <c r="Z313">
        <f>IFERROR(VLOOKUP($B313,Kraftvärmeprod!$B$1:$AH$479,MATCH(Z$2,Kraftvärmeprod!$B$1:$AG$1,0),FALSE)/1,0)-IFERROR(VLOOKUP($B313,'Slutlig allokering kvv'!$B$2:$AC$462,MATCH(Z$3,'Slutlig allokering kvv'!$B$1:$AJ$1,0),FALSE)/1,0)</f>
        <v>0</v>
      </c>
      <c r="AA313">
        <f>IFERROR(VLOOKUP($B313,Kraftvärmeprod!$B$1:$AH$479,MATCH(AA$2,Kraftvärmeprod!$B$1:$AG$1,0),FALSE)/1,0)-IFERROR(VLOOKUP($B313,'Slutlig allokering kvv'!$B$2:$AC$462,MATCH(AA$3,'Slutlig allokering kvv'!$B$1:$AJ$1,0),FALSE)/1,0)</f>
        <v>0</v>
      </c>
      <c r="AB313">
        <f>IFERROR(VLOOKUP($B313,Kraftvärmeprod!$B$1:$AH$479,MATCH(AB$2,Kraftvärmeprod!$B$1:$AG$1,0),FALSE)/1,0)-IFERROR(VLOOKUP($B313,'Slutlig allokering kvv'!$B$2:$AC$462,MATCH(AB$3,'Slutlig allokering kvv'!$B$1:$AJ$1,0),FALSE)/1,0)</f>
        <v>0</v>
      </c>
      <c r="AE313">
        <f t="shared" si="8"/>
        <v>0</v>
      </c>
      <c r="AG313">
        <f>IFERROR(VLOOKUP(B313,'Slutlig allokering kvv'!$B$2:$AJ$462,MATCH("Summa justerad allokerad tillförd energi (utan hjälpel och rökgaskondensering):",'Slutlig allokering kvv'!$B$1:$AK$1,0),FALSE)/1,"")</f>
        <v>0</v>
      </c>
      <c r="AI313" s="23" t="str">
        <f>IFERROR(1-VLOOKUP(B313,'Slutlig allokering kvv'!$B$2:$AJ$462,MATCH("Andel av bränsle i kvv som allokerats till värme, exklusive rökgaskondensering och hjälpel",'Slutlig allokering kvv'!$B$1:$AK$1,0),FALSE),"")</f>
        <v/>
      </c>
      <c r="AK313" s="23" t="str">
        <f t="shared" si="9"/>
        <v/>
      </c>
    </row>
    <row r="314" spans="1:37" x14ac:dyDescent="0.25">
      <c r="A314" s="2" t="s">
        <v>621</v>
      </c>
      <c r="B314" s="2" t="s">
        <v>622</v>
      </c>
      <c r="C314" s="2" t="str">
        <f>IFERROR(VLOOKUP($B314,Kraftvärmeprod!$B$1:$AH$479,MATCH(C$3,Kraftvärmeprod!$B$1:$AG$1,0),FALSE)/1,"")</f>
        <v/>
      </c>
      <c r="D314" s="2" t="str">
        <f>IFERROR(VLOOKUP($B314,Kraftvärmeprod!$B$1:$AH$479,MATCH(D$3,Kraftvärmeprod!$B$1:$AG$1,0),FALSE)/1,"")</f>
        <v/>
      </c>
      <c r="E314">
        <f>IFERROR(VLOOKUP($B314,Kraftvärmeprod!$B$1:$AH$479,MATCH(E$2,Kraftvärmeprod!$B$1:$AG$1,0),FALSE)/1,0)-IFERROR(VLOOKUP($B314,'Slutlig allokering kvv'!$B$2:$AC$462,MATCH(E$3,'Slutlig allokering kvv'!$B$1:$AJ$1,0),FALSE)/1,0)</f>
        <v>0</v>
      </c>
      <c r="F314">
        <f>IFERROR(VLOOKUP($B314,Kraftvärmeprod!$B$1:$AH$479,MATCH(F$2,Kraftvärmeprod!$B$1:$AG$1,0),FALSE)/1,0)-IFERROR(VLOOKUP($B314,'Slutlig allokering kvv'!$B$2:$AC$462,MATCH(F$3,'Slutlig allokering kvv'!$B$1:$AJ$1,0),FALSE)/1,0)</f>
        <v>0</v>
      </c>
      <c r="G314">
        <f>IFERROR(VLOOKUP($B314,Kraftvärmeprod!$B$1:$AH$479,MATCH(G$2,Kraftvärmeprod!$B$1:$AG$1,0),FALSE)/1,0)-IFERROR(VLOOKUP($B314,'Slutlig allokering kvv'!$B$2:$AC$462,MATCH(G$3,'Slutlig allokering kvv'!$B$1:$AJ$1,0),FALSE)/1,0)</f>
        <v>0</v>
      </c>
      <c r="H314">
        <f>IFERROR(VLOOKUP($B314,Kraftvärmeprod!$B$1:$AH$479,MATCH(H$2,Kraftvärmeprod!$B$1:$AG$1,0),FALSE)/1,0)-IFERROR(VLOOKUP($B314,'Slutlig allokering kvv'!$B$2:$AC$462,MATCH(H$3,'Slutlig allokering kvv'!$B$1:$AJ$1,0),FALSE)/1,0)</f>
        <v>0</v>
      </c>
      <c r="I314">
        <f>IFERROR(VLOOKUP($B314,Kraftvärmeprod!$B$1:$AH$479,MATCH(I$2,Kraftvärmeprod!$B$1:$AG$1,0),FALSE)/1,0)-IFERROR(VLOOKUP($B314,'Slutlig allokering kvv'!$B$2:$AC$462,MATCH(I$3,'Slutlig allokering kvv'!$B$1:$AJ$1,0),FALSE)/1,0)</f>
        <v>0</v>
      </c>
      <c r="J314">
        <f>IFERROR(VLOOKUP($B314,Kraftvärmeprod!$B$1:$AH$479,MATCH(J$2,Kraftvärmeprod!$B$1:$AG$1,0),FALSE)/1,0)-IFERROR(VLOOKUP($B314,'Slutlig allokering kvv'!$B$2:$AC$462,MATCH(J$3,'Slutlig allokering kvv'!$B$1:$AJ$1,0),FALSE)/1,0)</f>
        <v>0</v>
      </c>
      <c r="K314">
        <f>IFERROR(VLOOKUP($B314,Kraftvärmeprod!$B$1:$AH$479,MATCH(K$2,Kraftvärmeprod!$B$1:$AG$1,0),FALSE)/1,0)-IFERROR(VLOOKUP($B314,'Slutlig allokering kvv'!$B$2:$AC$462,MATCH(K$3,'Slutlig allokering kvv'!$B$1:$AJ$1,0),FALSE)/1,0)</f>
        <v>0</v>
      </c>
      <c r="L314">
        <f>IFERROR(VLOOKUP($B314,Kraftvärmeprod!$B$1:$AH$479,MATCH(L$2,Kraftvärmeprod!$B$1:$AG$1,0),FALSE)/1,0)-IFERROR(VLOOKUP($B314,'Slutlig allokering kvv'!$B$2:$AC$462,MATCH(L$3,'Slutlig allokering kvv'!$B$1:$AJ$1,0),FALSE)/1,0)</f>
        <v>0</v>
      </c>
      <c r="M314" s="40">
        <f>IFERROR(VLOOKUP($B314,Miljö!$B$1:$S$477,MATCH(M$2,Miljö!$B$1:$X$1,0),FALSE)/1,0)-IFERROR(VLOOKUP($B314,'Slutlig allokering kvv'!$B$2:$AC$462,MATCH(M$3,'Slutlig allokering kvv'!$B$1:$AJ$1,0),FALSE)/1,0)</f>
        <v>0</v>
      </c>
      <c r="N314">
        <f>IFERROR(VLOOKUP($B314,Kraftvärmeprod!$B$1:$AH$479,MATCH(N$2,Kraftvärmeprod!$B$1:$AG$1,0),FALSE)/1,0)-IFERROR(VLOOKUP($B314,'Slutlig allokering kvv'!$B$2:$AC$462,MATCH(N$3,'Slutlig allokering kvv'!$B$1:$AJ$1,0),FALSE)/1,0)</f>
        <v>0</v>
      </c>
      <c r="O314">
        <f>IFERROR(VLOOKUP($B314,Kraftvärmeprod!$B$1:$AH$479,MATCH(O$2,Kraftvärmeprod!$B$1:$AG$1,0),FALSE)/1,0)-IFERROR(VLOOKUP($B314,'Slutlig allokering kvv'!$B$2:$AC$462,MATCH(O$3,'Slutlig allokering kvv'!$B$1:$AJ$1,0),FALSE)/1,0)</f>
        <v>0</v>
      </c>
      <c r="P314">
        <f>IFERROR(VLOOKUP($B314,Kraftvärmeprod!$B$1:$AH$479,MATCH(P$2,Kraftvärmeprod!$B$1:$AG$1,0),FALSE)/1,0)-IFERROR(VLOOKUP($B314,'Slutlig allokering kvv'!$B$2:$AC$462,MATCH(P$3,'Slutlig allokering kvv'!$B$1:$AJ$1,0),FALSE)/1,0)</f>
        <v>0</v>
      </c>
      <c r="Q314">
        <f>IFERROR(VLOOKUP($B314,Kraftvärmeprod!$B$1:$AH$479,MATCH(Q$2,Kraftvärmeprod!$B$1:$AG$1,0),FALSE)/1,0)-IFERROR(VLOOKUP($B314,'Slutlig allokering kvv'!$B$2:$AC$462,MATCH(Q$3,'Slutlig allokering kvv'!$B$1:$AJ$1,0),FALSE)/1,0)</f>
        <v>0</v>
      </c>
      <c r="R314">
        <f>IFERROR(VLOOKUP($B314,Kraftvärmeprod!$B$1:$AH$479,MATCH(R$2,Kraftvärmeprod!$B$1:$AG$1,0),FALSE)/1,0)-IFERROR(VLOOKUP($B314,'Slutlig allokering kvv'!$B$2:$AC$462,MATCH(R$3,'Slutlig allokering kvv'!$B$1:$AJ$1,0),FALSE)/1,0)</f>
        <v>0</v>
      </c>
      <c r="S314">
        <f>IFERROR(VLOOKUP($B314,Kraftvärmeprod!$B$1:$AH$479,MATCH(S$2,Kraftvärmeprod!$B$1:$AG$1,0),FALSE)/1,0)-IFERROR(VLOOKUP($B314,'Slutlig allokering kvv'!$B$2:$AC$462,MATCH(S$3,'Slutlig allokering kvv'!$B$1:$AJ$1,0),FALSE)/1,0)</f>
        <v>0</v>
      </c>
      <c r="T314">
        <f>IFERROR(VLOOKUP($B314,Kraftvärmeprod!$B$1:$AH$479,MATCH(T$2,Kraftvärmeprod!$B$1:$AG$1,0),FALSE)/1,0)-IFERROR(VLOOKUP($B314,'Slutlig allokering kvv'!$B$2:$AC$462,MATCH(T$3,'Slutlig allokering kvv'!$B$1:$AJ$1,0),FALSE)/1,0)</f>
        <v>0</v>
      </c>
      <c r="U314">
        <f>IFERROR(VLOOKUP($B314,Kraftvärmeprod!$B$1:$AH$479,MATCH(U$2,Kraftvärmeprod!$B$1:$AG$1,0),FALSE)/1,0)-IFERROR(VLOOKUP($B314,'Slutlig allokering kvv'!$B$2:$AC$462,MATCH(U$3,'Slutlig allokering kvv'!$B$1:$AJ$1,0),FALSE)/1,0)</f>
        <v>0</v>
      </c>
      <c r="V314">
        <f>IFERROR(VLOOKUP($B314,Kraftvärmeprod!$B$1:$AH$479,MATCH(V$2,Kraftvärmeprod!$B$1:$AG$1,0),FALSE)/1,0)-IFERROR(VLOOKUP($B314,'Slutlig allokering kvv'!$B$2:$AC$462,MATCH(V$3,'Slutlig allokering kvv'!$B$1:$AJ$1,0),FALSE)/1,0)</f>
        <v>0</v>
      </c>
      <c r="W314">
        <f>IFERROR(VLOOKUP($B314,Kraftvärmeprod!$B$1:$AH$479,MATCH(W$2,Kraftvärmeprod!$B$1:$AG$1,0),FALSE)/1,0)-IFERROR(VLOOKUP($B314,'Slutlig allokering kvv'!$B$2:$AC$462,MATCH(W$3,'Slutlig allokering kvv'!$B$1:$AJ$1,0),FALSE)/1,0)</f>
        <v>0</v>
      </c>
      <c r="X314">
        <f>IFERROR(VLOOKUP($B314,Kraftvärmeprod!$B$1:$AH$479,MATCH(X$2,Kraftvärmeprod!$B$1:$AG$1,0),FALSE)/1,0)-IFERROR(VLOOKUP($B314,'Slutlig allokering kvv'!$B$2:$AC$462,MATCH(X$3,'Slutlig allokering kvv'!$B$1:$AJ$1,0),FALSE)/1,0)</f>
        <v>0</v>
      </c>
      <c r="Y314">
        <f>IFERROR(VLOOKUP($B314,Kraftvärmeprod!$B$1:$AH$479,MATCH(Y$2,Kraftvärmeprod!$B$1:$AG$1,0),FALSE)/1,0)-IFERROR(VLOOKUP($B314,'Slutlig allokering kvv'!$B$2:$AC$462,MATCH(Y$3,'Slutlig allokering kvv'!$B$1:$AJ$1,0),FALSE)/1,0)</f>
        <v>0</v>
      </c>
      <c r="Z314">
        <f>IFERROR(VLOOKUP($B314,Kraftvärmeprod!$B$1:$AH$479,MATCH(Z$2,Kraftvärmeprod!$B$1:$AG$1,0),FALSE)/1,0)-IFERROR(VLOOKUP($B314,'Slutlig allokering kvv'!$B$2:$AC$462,MATCH(Z$3,'Slutlig allokering kvv'!$B$1:$AJ$1,0),FALSE)/1,0)</f>
        <v>0</v>
      </c>
      <c r="AA314">
        <f>IFERROR(VLOOKUP($B314,Kraftvärmeprod!$B$1:$AH$479,MATCH(AA$2,Kraftvärmeprod!$B$1:$AG$1,0),FALSE)/1,0)-IFERROR(VLOOKUP($B314,'Slutlig allokering kvv'!$B$2:$AC$462,MATCH(AA$3,'Slutlig allokering kvv'!$B$1:$AJ$1,0),FALSE)/1,0)</f>
        <v>0</v>
      </c>
      <c r="AB314">
        <f>IFERROR(VLOOKUP($B314,Kraftvärmeprod!$B$1:$AH$479,MATCH(AB$2,Kraftvärmeprod!$B$1:$AG$1,0),FALSE)/1,0)-IFERROR(VLOOKUP($B314,'Slutlig allokering kvv'!$B$2:$AC$462,MATCH(AB$3,'Slutlig allokering kvv'!$B$1:$AJ$1,0),FALSE)/1,0)</f>
        <v>0</v>
      </c>
      <c r="AE314">
        <f t="shared" si="8"/>
        <v>0</v>
      </c>
      <c r="AG314">
        <f>IFERROR(VLOOKUP(B314,'Slutlig allokering kvv'!$B$2:$AJ$462,MATCH("Summa justerad allokerad tillförd energi (utan hjälpel och rökgaskondensering):",'Slutlig allokering kvv'!$B$1:$AK$1,0),FALSE)/1,"")</f>
        <v>0</v>
      </c>
      <c r="AI314" s="23" t="str">
        <f>IFERROR(1-VLOOKUP(B314,'Slutlig allokering kvv'!$B$2:$AJ$462,MATCH("Andel av bränsle i kvv som allokerats till värme, exklusive rökgaskondensering och hjälpel",'Slutlig allokering kvv'!$B$1:$AK$1,0),FALSE),"")</f>
        <v/>
      </c>
      <c r="AK314" s="23" t="str">
        <f t="shared" si="9"/>
        <v/>
      </c>
    </row>
    <row r="315" spans="1:37" x14ac:dyDescent="0.25">
      <c r="A315" s="2" t="s">
        <v>441</v>
      </c>
      <c r="B315" s="2" t="s">
        <v>442</v>
      </c>
      <c r="C315" s="2" t="str">
        <f>IFERROR(VLOOKUP($B315,Kraftvärmeprod!$B$1:$AH$479,MATCH(C$3,Kraftvärmeprod!$B$1:$AG$1,0),FALSE)/1,"")</f>
        <v/>
      </c>
      <c r="D315" s="2" t="str">
        <f>IFERROR(VLOOKUP($B315,Kraftvärmeprod!$B$1:$AH$479,MATCH(D$3,Kraftvärmeprod!$B$1:$AG$1,0),FALSE)/1,"")</f>
        <v/>
      </c>
      <c r="E315">
        <f>IFERROR(VLOOKUP($B315,Kraftvärmeprod!$B$1:$AH$479,MATCH(E$2,Kraftvärmeprod!$B$1:$AG$1,0),FALSE)/1,0)-IFERROR(VLOOKUP($B315,'Slutlig allokering kvv'!$B$2:$AC$462,MATCH(E$3,'Slutlig allokering kvv'!$B$1:$AJ$1,0),FALSE)/1,0)</f>
        <v>0</v>
      </c>
      <c r="F315">
        <f>IFERROR(VLOOKUP($B315,Kraftvärmeprod!$B$1:$AH$479,MATCH(F$2,Kraftvärmeprod!$B$1:$AG$1,0),FALSE)/1,0)-IFERROR(VLOOKUP($B315,'Slutlig allokering kvv'!$B$2:$AC$462,MATCH(F$3,'Slutlig allokering kvv'!$B$1:$AJ$1,0),FALSE)/1,0)</f>
        <v>0</v>
      </c>
      <c r="G315">
        <f>IFERROR(VLOOKUP($B315,Kraftvärmeprod!$B$1:$AH$479,MATCH(G$2,Kraftvärmeprod!$B$1:$AG$1,0),FALSE)/1,0)-IFERROR(VLOOKUP($B315,'Slutlig allokering kvv'!$B$2:$AC$462,MATCH(G$3,'Slutlig allokering kvv'!$B$1:$AJ$1,0),FALSE)/1,0)</f>
        <v>0</v>
      </c>
      <c r="H315">
        <f>IFERROR(VLOOKUP($B315,Kraftvärmeprod!$B$1:$AH$479,MATCH(H$2,Kraftvärmeprod!$B$1:$AG$1,0),FALSE)/1,0)-IFERROR(VLOOKUP($B315,'Slutlig allokering kvv'!$B$2:$AC$462,MATCH(H$3,'Slutlig allokering kvv'!$B$1:$AJ$1,0),FALSE)/1,0)</f>
        <v>0</v>
      </c>
      <c r="I315">
        <f>IFERROR(VLOOKUP($B315,Kraftvärmeprod!$B$1:$AH$479,MATCH(I$2,Kraftvärmeprod!$B$1:$AG$1,0),FALSE)/1,0)-IFERROR(VLOOKUP($B315,'Slutlig allokering kvv'!$B$2:$AC$462,MATCH(I$3,'Slutlig allokering kvv'!$B$1:$AJ$1,0),FALSE)/1,0)</f>
        <v>0</v>
      </c>
      <c r="J315">
        <f>IFERROR(VLOOKUP($B315,Kraftvärmeprod!$B$1:$AH$479,MATCH(J$2,Kraftvärmeprod!$B$1:$AG$1,0),FALSE)/1,0)-IFERROR(VLOOKUP($B315,'Slutlig allokering kvv'!$B$2:$AC$462,MATCH(J$3,'Slutlig allokering kvv'!$B$1:$AJ$1,0),FALSE)/1,0)</f>
        <v>0</v>
      </c>
      <c r="K315">
        <f>IFERROR(VLOOKUP($B315,Kraftvärmeprod!$B$1:$AH$479,MATCH(K$2,Kraftvärmeprod!$B$1:$AG$1,0),FALSE)/1,0)-IFERROR(VLOOKUP($B315,'Slutlig allokering kvv'!$B$2:$AC$462,MATCH(K$3,'Slutlig allokering kvv'!$B$1:$AJ$1,0),FALSE)/1,0)</f>
        <v>0</v>
      </c>
      <c r="L315">
        <f>IFERROR(VLOOKUP($B315,Kraftvärmeprod!$B$1:$AH$479,MATCH(L$2,Kraftvärmeprod!$B$1:$AG$1,0),FALSE)/1,0)-IFERROR(VLOOKUP($B315,'Slutlig allokering kvv'!$B$2:$AC$462,MATCH(L$3,'Slutlig allokering kvv'!$B$1:$AJ$1,0),FALSE)/1,0)</f>
        <v>0</v>
      </c>
      <c r="M315" s="40">
        <f>IFERROR(VLOOKUP($B315,Miljö!$B$1:$S$477,MATCH(M$2,Miljö!$B$1:$X$1,0),FALSE)/1,0)-IFERROR(VLOOKUP($B315,'Slutlig allokering kvv'!$B$2:$AC$462,MATCH(M$3,'Slutlig allokering kvv'!$B$1:$AJ$1,0),FALSE)/1,0)</f>
        <v>0</v>
      </c>
      <c r="N315">
        <f>IFERROR(VLOOKUP($B315,Kraftvärmeprod!$B$1:$AH$479,MATCH(N$2,Kraftvärmeprod!$B$1:$AG$1,0),FALSE)/1,0)-IFERROR(VLOOKUP($B315,'Slutlig allokering kvv'!$B$2:$AC$462,MATCH(N$3,'Slutlig allokering kvv'!$B$1:$AJ$1,0),FALSE)/1,0)</f>
        <v>0</v>
      </c>
      <c r="O315">
        <f>IFERROR(VLOOKUP($B315,Kraftvärmeprod!$B$1:$AH$479,MATCH(O$2,Kraftvärmeprod!$B$1:$AG$1,0),FALSE)/1,0)-IFERROR(VLOOKUP($B315,'Slutlig allokering kvv'!$B$2:$AC$462,MATCH(O$3,'Slutlig allokering kvv'!$B$1:$AJ$1,0),FALSE)/1,0)</f>
        <v>0</v>
      </c>
      <c r="P315">
        <f>IFERROR(VLOOKUP($B315,Kraftvärmeprod!$B$1:$AH$479,MATCH(P$2,Kraftvärmeprod!$B$1:$AG$1,0),FALSE)/1,0)-IFERROR(VLOOKUP($B315,'Slutlig allokering kvv'!$B$2:$AC$462,MATCH(P$3,'Slutlig allokering kvv'!$B$1:$AJ$1,0),FALSE)/1,0)</f>
        <v>0</v>
      </c>
      <c r="Q315">
        <f>IFERROR(VLOOKUP($B315,Kraftvärmeprod!$B$1:$AH$479,MATCH(Q$2,Kraftvärmeprod!$B$1:$AG$1,0),FALSE)/1,0)-IFERROR(VLOOKUP($B315,'Slutlig allokering kvv'!$B$2:$AC$462,MATCH(Q$3,'Slutlig allokering kvv'!$B$1:$AJ$1,0),FALSE)/1,0)</f>
        <v>0</v>
      </c>
      <c r="R315">
        <f>IFERROR(VLOOKUP($B315,Kraftvärmeprod!$B$1:$AH$479,MATCH(R$2,Kraftvärmeprod!$B$1:$AG$1,0),FALSE)/1,0)-IFERROR(VLOOKUP($B315,'Slutlig allokering kvv'!$B$2:$AC$462,MATCH(R$3,'Slutlig allokering kvv'!$B$1:$AJ$1,0),FALSE)/1,0)</f>
        <v>0</v>
      </c>
      <c r="S315">
        <f>IFERROR(VLOOKUP($B315,Kraftvärmeprod!$B$1:$AH$479,MATCH(S$2,Kraftvärmeprod!$B$1:$AG$1,0),FALSE)/1,0)-IFERROR(VLOOKUP($B315,'Slutlig allokering kvv'!$B$2:$AC$462,MATCH(S$3,'Slutlig allokering kvv'!$B$1:$AJ$1,0),FALSE)/1,0)</f>
        <v>0</v>
      </c>
      <c r="T315">
        <f>IFERROR(VLOOKUP($B315,Kraftvärmeprod!$B$1:$AH$479,MATCH(T$2,Kraftvärmeprod!$B$1:$AG$1,0),FALSE)/1,0)-IFERROR(VLOOKUP($B315,'Slutlig allokering kvv'!$B$2:$AC$462,MATCH(T$3,'Slutlig allokering kvv'!$B$1:$AJ$1,0),FALSE)/1,0)</f>
        <v>0</v>
      </c>
      <c r="U315">
        <f>IFERROR(VLOOKUP($B315,Kraftvärmeprod!$B$1:$AH$479,MATCH(U$2,Kraftvärmeprod!$B$1:$AG$1,0),FALSE)/1,0)-IFERROR(VLOOKUP($B315,'Slutlig allokering kvv'!$B$2:$AC$462,MATCH(U$3,'Slutlig allokering kvv'!$B$1:$AJ$1,0),FALSE)/1,0)</f>
        <v>0</v>
      </c>
      <c r="V315">
        <f>IFERROR(VLOOKUP($B315,Kraftvärmeprod!$B$1:$AH$479,MATCH(V$2,Kraftvärmeprod!$B$1:$AG$1,0),FALSE)/1,0)-IFERROR(VLOOKUP($B315,'Slutlig allokering kvv'!$B$2:$AC$462,MATCH(V$3,'Slutlig allokering kvv'!$B$1:$AJ$1,0),FALSE)/1,0)</f>
        <v>0</v>
      </c>
      <c r="W315">
        <f>IFERROR(VLOOKUP($B315,Kraftvärmeprod!$B$1:$AH$479,MATCH(W$2,Kraftvärmeprod!$B$1:$AG$1,0),FALSE)/1,0)-IFERROR(VLOOKUP($B315,'Slutlig allokering kvv'!$B$2:$AC$462,MATCH(W$3,'Slutlig allokering kvv'!$B$1:$AJ$1,0),FALSE)/1,0)</f>
        <v>0</v>
      </c>
      <c r="X315">
        <f>IFERROR(VLOOKUP($B315,Kraftvärmeprod!$B$1:$AH$479,MATCH(X$2,Kraftvärmeprod!$B$1:$AG$1,0),FALSE)/1,0)-IFERROR(VLOOKUP($B315,'Slutlig allokering kvv'!$B$2:$AC$462,MATCH(X$3,'Slutlig allokering kvv'!$B$1:$AJ$1,0),FALSE)/1,0)</f>
        <v>0</v>
      </c>
      <c r="Y315">
        <f>IFERROR(VLOOKUP($B315,Kraftvärmeprod!$B$1:$AH$479,MATCH(Y$2,Kraftvärmeprod!$B$1:$AG$1,0),FALSE)/1,0)-IFERROR(VLOOKUP($B315,'Slutlig allokering kvv'!$B$2:$AC$462,MATCH(Y$3,'Slutlig allokering kvv'!$B$1:$AJ$1,0),FALSE)/1,0)</f>
        <v>0</v>
      </c>
      <c r="Z315">
        <f>IFERROR(VLOOKUP($B315,Kraftvärmeprod!$B$1:$AH$479,MATCH(Z$2,Kraftvärmeprod!$B$1:$AG$1,0),FALSE)/1,0)-IFERROR(VLOOKUP($B315,'Slutlig allokering kvv'!$B$2:$AC$462,MATCH(Z$3,'Slutlig allokering kvv'!$B$1:$AJ$1,0),FALSE)/1,0)</f>
        <v>0</v>
      </c>
      <c r="AA315">
        <f>IFERROR(VLOOKUP($B315,Kraftvärmeprod!$B$1:$AH$479,MATCH(AA$2,Kraftvärmeprod!$B$1:$AG$1,0),FALSE)/1,0)-IFERROR(VLOOKUP($B315,'Slutlig allokering kvv'!$B$2:$AC$462,MATCH(AA$3,'Slutlig allokering kvv'!$B$1:$AJ$1,0),FALSE)/1,0)</f>
        <v>0</v>
      </c>
      <c r="AB315">
        <f>IFERROR(VLOOKUP($B315,Kraftvärmeprod!$B$1:$AH$479,MATCH(AB$2,Kraftvärmeprod!$B$1:$AG$1,0),FALSE)/1,0)-IFERROR(VLOOKUP($B315,'Slutlig allokering kvv'!$B$2:$AC$462,MATCH(AB$3,'Slutlig allokering kvv'!$B$1:$AJ$1,0),FALSE)/1,0)</f>
        <v>0</v>
      </c>
      <c r="AE315">
        <f t="shared" si="8"/>
        <v>0</v>
      </c>
      <c r="AG315">
        <f>IFERROR(VLOOKUP(B315,'Slutlig allokering kvv'!$B$2:$AJ$462,MATCH("Summa justerad allokerad tillförd energi (utan hjälpel och rökgaskondensering):",'Slutlig allokering kvv'!$B$1:$AK$1,0),FALSE)/1,"")</f>
        <v>0</v>
      </c>
      <c r="AI315" s="23" t="str">
        <f>IFERROR(1-VLOOKUP(B315,'Slutlig allokering kvv'!$B$2:$AJ$462,MATCH("Andel av bränsle i kvv som allokerats till värme, exklusive rökgaskondensering och hjälpel",'Slutlig allokering kvv'!$B$1:$AK$1,0),FALSE),"")</f>
        <v/>
      </c>
      <c r="AK315" s="23" t="str">
        <f t="shared" si="9"/>
        <v/>
      </c>
    </row>
    <row r="316" spans="1:37" x14ac:dyDescent="0.25">
      <c r="A316" s="2" t="s">
        <v>443</v>
      </c>
      <c r="B316" s="2" t="s">
        <v>444</v>
      </c>
      <c r="C316" s="2">
        <f>IFERROR(VLOOKUP($B316,Kraftvärmeprod!$B$1:$AH$479,MATCH(C$3,Kraftvärmeprod!$B$1:$AG$1,0),FALSE)/1,"")</f>
        <v>83.1</v>
      </c>
      <c r="D316" s="2">
        <f>IFERROR(VLOOKUP($B316,Kraftvärmeprod!$B$1:$AH$479,MATCH(D$3,Kraftvärmeprod!$B$1:$AG$1,0),FALSE)/1,"")</f>
        <v>9.4</v>
      </c>
      <c r="E316">
        <f>IFERROR(VLOOKUP($B316,Kraftvärmeprod!$B$1:$AH$479,MATCH(E$2,Kraftvärmeprod!$B$1:$AG$1,0),FALSE)/1,0)-IFERROR(VLOOKUP($B316,'Slutlig allokering kvv'!$B$2:$AC$462,MATCH(E$3,'Slutlig allokering kvv'!$B$1:$AJ$1,0),FALSE)/1,0)</f>
        <v>0</v>
      </c>
      <c r="F316">
        <f>IFERROR(VLOOKUP($B316,Kraftvärmeprod!$B$1:$AH$479,MATCH(F$2,Kraftvärmeprod!$B$1:$AG$1,0),FALSE)/1,0)-IFERROR(VLOOKUP($B316,'Slutlig allokering kvv'!$B$2:$AC$462,MATCH(F$3,'Slutlig allokering kvv'!$B$1:$AJ$1,0),FALSE)/1,0)</f>
        <v>0</v>
      </c>
      <c r="G316">
        <f>IFERROR(VLOOKUP($B316,Kraftvärmeprod!$B$1:$AH$479,MATCH(G$2,Kraftvärmeprod!$B$1:$AG$1,0),FALSE)/1,0)-IFERROR(VLOOKUP($B316,'Slutlig allokering kvv'!$B$2:$AC$462,MATCH(G$3,'Slutlig allokering kvv'!$B$1:$AJ$1,0),FALSE)/1,0)</f>
        <v>0.45534999999999992</v>
      </c>
      <c r="H316">
        <f>IFERROR(VLOOKUP($B316,Kraftvärmeprod!$B$1:$AH$479,MATCH(H$2,Kraftvärmeprod!$B$1:$AG$1,0),FALSE)/1,0)-IFERROR(VLOOKUP($B316,'Slutlig allokering kvv'!$B$2:$AC$462,MATCH(H$3,'Slutlig allokering kvv'!$B$1:$AJ$1,0),FALSE)/1,0)</f>
        <v>0</v>
      </c>
      <c r="I316">
        <f>IFERROR(VLOOKUP($B316,Kraftvärmeprod!$B$1:$AH$479,MATCH(I$2,Kraftvärmeprod!$B$1:$AG$1,0),FALSE)/1,0)-IFERROR(VLOOKUP($B316,'Slutlig allokering kvv'!$B$2:$AC$462,MATCH(I$3,'Slutlig allokering kvv'!$B$1:$AJ$1,0),FALSE)/1,0)</f>
        <v>0</v>
      </c>
      <c r="J316">
        <f>IFERROR(VLOOKUP($B316,Kraftvärmeprod!$B$1:$AH$479,MATCH(J$2,Kraftvärmeprod!$B$1:$AG$1,0),FALSE)/1,0)-IFERROR(VLOOKUP($B316,'Slutlig allokering kvv'!$B$2:$AC$462,MATCH(J$3,'Slutlig allokering kvv'!$B$1:$AJ$1,0),FALSE)/1,0)</f>
        <v>0</v>
      </c>
      <c r="K316">
        <f>IFERROR(VLOOKUP($B316,Kraftvärmeprod!$B$1:$AH$479,MATCH(K$2,Kraftvärmeprod!$B$1:$AG$1,0),FALSE)/1,0)-IFERROR(VLOOKUP($B316,'Slutlig allokering kvv'!$B$2:$AC$462,MATCH(K$3,'Slutlig allokering kvv'!$B$1:$AJ$1,0),FALSE)/1,0)</f>
        <v>0</v>
      </c>
      <c r="L316">
        <f>IFERROR(VLOOKUP($B316,Kraftvärmeprod!$B$1:$AH$479,MATCH(L$2,Kraftvärmeprod!$B$1:$AG$1,0),FALSE)/1,0)-IFERROR(VLOOKUP($B316,'Slutlig allokering kvv'!$B$2:$AC$462,MATCH(L$3,'Slutlig allokering kvv'!$B$1:$AJ$1,0),FALSE)/1,0)</f>
        <v>19.579899999999995</v>
      </c>
      <c r="M316" s="40">
        <f>IFERROR(VLOOKUP($B316,Miljö!$B$1:$S$477,MATCH(M$2,Miljö!$B$1:$X$1,0),FALSE)/1,0)-IFERROR(VLOOKUP($B316,'Slutlig allokering kvv'!$B$2:$AC$462,MATCH(M$3,'Slutlig allokering kvv'!$B$1:$AJ$1,0),FALSE)/1,0)</f>
        <v>3.4151000000000001E-2</v>
      </c>
      <c r="N316">
        <f>IFERROR(VLOOKUP($B316,Kraftvärmeprod!$B$1:$AH$479,MATCH(N$2,Kraftvärmeprod!$B$1:$AG$1,0),FALSE)/1,0)-IFERROR(VLOOKUP($B316,'Slutlig allokering kvv'!$B$2:$AC$462,MATCH(N$3,'Slutlig allokering kvv'!$B$1:$AJ$1,0),FALSE)/1,0)</f>
        <v>0</v>
      </c>
      <c r="O316">
        <f>IFERROR(VLOOKUP($B316,Kraftvärmeprod!$B$1:$AH$479,MATCH(O$2,Kraftvärmeprod!$B$1:$AG$1,0),FALSE)/1,0)-IFERROR(VLOOKUP($B316,'Slutlig allokering kvv'!$B$2:$AC$462,MATCH(O$3,'Slutlig allokering kvv'!$B$1:$AJ$1,0),FALSE)/1,0)</f>
        <v>0</v>
      </c>
      <c r="P316">
        <f>IFERROR(VLOOKUP($B316,Kraftvärmeprod!$B$1:$AH$479,MATCH(P$2,Kraftvärmeprod!$B$1:$AG$1,0),FALSE)/1,0)-IFERROR(VLOOKUP($B316,'Slutlig allokering kvv'!$B$2:$AC$462,MATCH(P$3,'Slutlig allokering kvv'!$B$1:$AJ$1,0),FALSE)/1,0)</f>
        <v>0</v>
      </c>
      <c r="Q316">
        <f>IFERROR(VLOOKUP($B316,Kraftvärmeprod!$B$1:$AH$479,MATCH(Q$2,Kraftvärmeprod!$B$1:$AG$1,0),FALSE)/1,0)-IFERROR(VLOOKUP($B316,'Slutlig allokering kvv'!$B$2:$AC$462,MATCH(Q$3,'Slutlig allokering kvv'!$B$1:$AJ$1,0),FALSE)/1,0)</f>
        <v>0.45534999999999992</v>
      </c>
      <c r="R316">
        <f>IFERROR(VLOOKUP($B316,Kraftvärmeprod!$B$1:$AH$479,MATCH(R$2,Kraftvärmeprod!$B$1:$AG$1,0),FALSE)/1,0)-IFERROR(VLOOKUP($B316,'Slutlig allokering kvv'!$B$2:$AC$462,MATCH(R$3,'Slutlig allokering kvv'!$B$1:$AJ$1,0),FALSE)/1,0)</f>
        <v>2.3222699999999996</v>
      </c>
      <c r="S316">
        <f>IFERROR(VLOOKUP($B316,Kraftvärmeprod!$B$1:$AH$479,MATCH(S$2,Kraftvärmeprod!$B$1:$AG$1,0),FALSE)/1,0)-IFERROR(VLOOKUP($B316,'Slutlig allokering kvv'!$B$2:$AC$462,MATCH(S$3,'Slutlig allokering kvv'!$B$1:$AJ$1,0),FALSE)/1,0)</f>
        <v>0</v>
      </c>
      <c r="T316">
        <f>IFERROR(VLOOKUP($B316,Kraftvärmeprod!$B$1:$AH$479,MATCH(T$2,Kraftvärmeprod!$B$1:$AG$1,0),FALSE)/1,0)-IFERROR(VLOOKUP($B316,'Slutlig allokering kvv'!$B$2:$AC$462,MATCH(T$3,'Slutlig allokering kvv'!$B$1:$AJ$1,0),FALSE)/1,0)</f>
        <v>0</v>
      </c>
      <c r="U316">
        <f>IFERROR(VLOOKUP($B316,Kraftvärmeprod!$B$1:$AH$479,MATCH(U$2,Kraftvärmeprod!$B$1:$AG$1,0),FALSE)/1,0)-IFERROR(VLOOKUP($B316,'Slutlig allokering kvv'!$B$2:$AC$462,MATCH(U$3,'Slutlig allokering kvv'!$B$1:$AJ$1,0),FALSE)/1,0)</f>
        <v>0</v>
      </c>
      <c r="V316">
        <f>IFERROR(VLOOKUP($B316,Kraftvärmeprod!$B$1:$AH$479,MATCH(V$2,Kraftvärmeprod!$B$1:$AG$1,0),FALSE)/1,0)-IFERROR(VLOOKUP($B316,'Slutlig allokering kvv'!$B$2:$AC$462,MATCH(V$3,'Slutlig allokering kvv'!$B$1:$AJ$1,0),FALSE)/1,0)</f>
        <v>0</v>
      </c>
      <c r="W316">
        <f>IFERROR(VLOOKUP($B316,Kraftvärmeprod!$B$1:$AH$479,MATCH(W$2,Kraftvärmeprod!$B$1:$AG$1,0),FALSE)/1,0)-IFERROR(VLOOKUP($B316,'Slutlig allokering kvv'!$B$2:$AC$462,MATCH(W$3,'Slutlig allokering kvv'!$B$1:$AJ$1,0),FALSE)/1,0)</f>
        <v>0</v>
      </c>
      <c r="X316">
        <f>IFERROR(VLOOKUP($B316,Kraftvärmeprod!$B$1:$AH$479,MATCH(X$2,Kraftvärmeprod!$B$1:$AG$1,0),FALSE)/1,0)-IFERROR(VLOOKUP($B316,'Slutlig allokering kvv'!$B$2:$AC$462,MATCH(X$3,'Slutlig allokering kvv'!$B$1:$AJ$1,0),FALSE)/1,0)</f>
        <v>0</v>
      </c>
      <c r="Y316">
        <f>IFERROR(VLOOKUP($B316,Kraftvärmeprod!$B$1:$AH$479,MATCH(Y$2,Kraftvärmeprod!$B$1:$AG$1,0),FALSE)/1,0)-IFERROR(VLOOKUP($B316,'Slutlig allokering kvv'!$B$2:$AC$462,MATCH(Y$3,'Slutlig allokering kvv'!$B$1:$AJ$1,0),FALSE)/1,0)</f>
        <v>0</v>
      </c>
      <c r="Z316">
        <f>IFERROR(VLOOKUP($B316,Kraftvärmeprod!$B$1:$AH$479,MATCH(Z$2,Kraftvärmeprod!$B$1:$AG$1,0),FALSE)/1,0)-IFERROR(VLOOKUP($B316,'Slutlig allokering kvv'!$B$2:$AC$462,MATCH(Z$3,'Slutlig allokering kvv'!$B$1:$AJ$1,0),FALSE)/1,0)</f>
        <v>0</v>
      </c>
      <c r="AA316">
        <f>IFERROR(VLOOKUP($B316,Kraftvärmeprod!$B$1:$AH$479,MATCH(AA$2,Kraftvärmeprod!$B$1:$AG$1,0),FALSE)/1,0)-IFERROR(VLOOKUP($B316,'Slutlig allokering kvv'!$B$2:$AC$462,MATCH(AA$3,'Slutlig allokering kvv'!$B$1:$AJ$1,0),FALSE)/1,0)</f>
        <v>0</v>
      </c>
      <c r="AB316">
        <f>IFERROR(VLOOKUP($B316,Kraftvärmeprod!$B$1:$AH$479,MATCH(AB$2,Kraftvärmeprod!$B$1:$AG$1,0),FALSE)/1,0)-IFERROR(VLOOKUP($B316,'Slutlig allokering kvv'!$B$2:$AC$462,MATCH(AB$3,'Slutlig allokering kvv'!$B$1:$AJ$1,0),FALSE)/1,0)</f>
        <v>0</v>
      </c>
      <c r="AE316">
        <f t="shared" si="8"/>
        <v>22.812869999999993</v>
      </c>
      <c r="AG316">
        <f>IFERROR(VLOOKUP(B316,'Slutlig allokering kvv'!$B$2:$AJ$462,MATCH("Summa justerad allokerad tillförd energi (utan hjälpel och rökgaskondensering):",'Slutlig allokering kvv'!$B$1:$AK$1,0),FALSE)/1,"")</f>
        <v>77.387130000000013</v>
      </c>
      <c r="AI316" s="23">
        <f>IFERROR(1-VLOOKUP(B316,'Slutlig allokering kvv'!$B$2:$AJ$462,MATCH("Andel av bränsle i kvv som allokerats till värme, exklusive rökgaskondensering och hjälpel",'Slutlig allokering kvv'!$B$1:$AK$1,0),FALSE),"")</f>
        <v>0.22767335329341309</v>
      </c>
      <c r="AK316" s="23">
        <f t="shared" si="9"/>
        <v>0.22767335329341309</v>
      </c>
    </row>
    <row r="317" spans="1:37" x14ac:dyDescent="0.25">
      <c r="A317" s="2" t="s">
        <v>445</v>
      </c>
      <c r="B317" s="2" t="s">
        <v>446</v>
      </c>
      <c r="C317" s="2" t="str">
        <f>IFERROR(VLOOKUP($B317,Kraftvärmeprod!$B$1:$AH$479,MATCH(C$3,Kraftvärmeprod!$B$1:$AG$1,0),FALSE)/1,"")</f>
        <v/>
      </c>
      <c r="D317" s="2" t="str">
        <f>IFERROR(VLOOKUP($B317,Kraftvärmeprod!$B$1:$AH$479,MATCH(D$3,Kraftvärmeprod!$B$1:$AG$1,0),FALSE)/1,"")</f>
        <v/>
      </c>
      <c r="E317">
        <f>IFERROR(VLOOKUP($B317,Kraftvärmeprod!$B$1:$AH$479,MATCH(E$2,Kraftvärmeprod!$B$1:$AG$1,0),FALSE)/1,0)-IFERROR(VLOOKUP($B317,'Slutlig allokering kvv'!$B$2:$AC$462,MATCH(E$3,'Slutlig allokering kvv'!$B$1:$AJ$1,0),FALSE)/1,0)</f>
        <v>0</v>
      </c>
      <c r="F317">
        <f>IFERROR(VLOOKUP($B317,Kraftvärmeprod!$B$1:$AH$479,MATCH(F$2,Kraftvärmeprod!$B$1:$AG$1,0),FALSE)/1,0)-IFERROR(VLOOKUP($B317,'Slutlig allokering kvv'!$B$2:$AC$462,MATCH(F$3,'Slutlig allokering kvv'!$B$1:$AJ$1,0),FALSE)/1,0)</f>
        <v>0</v>
      </c>
      <c r="G317">
        <f>IFERROR(VLOOKUP($B317,Kraftvärmeprod!$B$1:$AH$479,MATCH(G$2,Kraftvärmeprod!$B$1:$AG$1,0),FALSE)/1,0)-IFERROR(VLOOKUP($B317,'Slutlig allokering kvv'!$B$2:$AC$462,MATCH(G$3,'Slutlig allokering kvv'!$B$1:$AJ$1,0),FALSE)/1,0)</f>
        <v>0</v>
      </c>
      <c r="H317">
        <f>IFERROR(VLOOKUP($B317,Kraftvärmeprod!$B$1:$AH$479,MATCH(H$2,Kraftvärmeprod!$B$1:$AG$1,0),FALSE)/1,0)-IFERROR(VLOOKUP($B317,'Slutlig allokering kvv'!$B$2:$AC$462,MATCH(H$3,'Slutlig allokering kvv'!$B$1:$AJ$1,0),FALSE)/1,0)</f>
        <v>0</v>
      </c>
      <c r="I317">
        <f>IFERROR(VLOOKUP($B317,Kraftvärmeprod!$B$1:$AH$479,MATCH(I$2,Kraftvärmeprod!$B$1:$AG$1,0),FALSE)/1,0)-IFERROR(VLOOKUP($B317,'Slutlig allokering kvv'!$B$2:$AC$462,MATCH(I$3,'Slutlig allokering kvv'!$B$1:$AJ$1,0),FALSE)/1,0)</f>
        <v>0</v>
      </c>
      <c r="J317">
        <f>IFERROR(VLOOKUP($B317,Kraftvärmeprod!$B$1:$AH$479,MATCH(J$2,Kraftvärmeprod!$B$1:$AG$1,0),FALSE)/1,0)-IFERROR(VLOOKUP($B317,'Slutlig allokering kvv'!$B$2:$AC$462,MATCH(J$3,'Slutlig allokering kvv'!$B$1:$AJ$1,0),FALSE)/1,0)</f>
        <v>0</v>
      </c>
      <c r="K317">
        <f>IFERROR(VLOOKUP($B317,Kraftvärmeprod!$B$1:$AH$479,MATCH(K$2,Kraftvärmeprod!$B$1:$AG$1,0),FALSE)/1,0)-IFERROR(VLOOKUP($B317,'Slutlig allokering kvv'!$B$2:$AC$462,MATCH(K$3,'Slutlig allokering kvv'!$B$1:$AJ$1,0),FALSE)/1,0)</f>
        <v>0</v>
      </c>
      <c r="L317">
        <f>IFERROR(VLOOKUP($B317,Kraftvärmeprod!$B$1:$AH$479,MATCH(L$2,Kraftvärmeprod!$B$1:$AG$1,0),FALSE)/1,0)-IFERROR(VLOOKUP($B317,'Slutlig allokering kvv'!$B$2:$AC$462,MATCH(L$3,'Slutlig allokering kvv'!$B$1:$AJ$1,0),FALSE)/1,0)</f>
        <v>0</v>
      </c>
      <c r="M317" s="40">
        <f>IFERROR(VLOOKUP($B317,Miljö!$B$1:$S$477,MATCH(M$2,Miljö!$B$1:$X$1,0),FALSE)/1,0)-IFERROR(VLOOKUP($B317,'Slutlig allokering kvv'!$B$2:$AC$462,MATCH(M$3,'Slutlig allokering kvv'!$B$1:$AJ$1,0),FALSE)/1,0)</f>
        <v>0</v>
      </c>
      <c r="N317">
        <f>IFERROR(VLOOKUP($B317,Kraftvärmeprod!$B$1:$AH$479,MATCH(N$2,Kraftvärmeprod!$B$1:$AG$1,0),FALSE)/1,0)-IFERROR(VLOOKUP($B317,'Slutlig allokering kvv'!$B$2:$AC$462,MATCH(N$3,'Slutlig allokering kvv'!$B$1:$AJ$1,0),FALSE)/1,0)</f>
        <v>0</v>
      </c>
      <c r="O317">
        <f>IFERROR(VLOOKUP($B317,Kraftvärmeprod!$B$1:$AH$479,MATCH(O$2,Kraftvärmeprod!$B$1:$AG$1,0),FALSE)/1,0)-IFERROR(VLOOKUP($B317,'Slutlig allokering kvv'!$B$2:$AC$462,MATCH(O$3,'Slutlig allokering kvv'!$B$1:$AJ$1,0),FALSE)/1,0)</f>
        <v>0</v>
      </c>
      <c r="P317">
        <f>IFERROR(VLOOKUP($B317,Kraftvärmeprod!$B$1:$AH$479,MATCH(P$2,Kraftvärmeprod!$B$1:$AG$1,0),FALSE)/1,0)-IFERROR(VLOOKUP($B317,'Slutlig allokering kvv'!$B$2:$AC$462,MATCH(P$3,'Slutlig allokering kvv'!$B$1:$AJ$1,0),FALSE)/1,0)</f>
        <v>0</v>
      </c>
      <c r="Q317">
        <f>IFERROR(VLOOKUP($B317,Kraftvärmeprod!$B$1:$AH$479,MATCH(Q$2,Kraftvärmeprod!$B$1:$AG$1,0),FALSE)/1,0)-IFERROR(VLOOKUP($B317,'Slutlig allokering kvv'!$B$2:$AC$462,MATCH(Q$3,'Slutlig allokering kvv'!$B$1:$AJ$1,0),FALSE)/1,0)</f>
        <v>0</v>
      </c>
      <c r="R317">
        <f>IFERROR(VLOOKUP($B317,Kraftvärmeprod!$B$1:$AH$479,MATCH(R$2,Kraftvärmeprod!$B$1:$AG$1,0),FALSE)/1,0)-IFERROR(VLOOKUP($B317,'Slutlig allokering kvv'!$B$2:$AC$462,MATCH(R$3,'Slutlig allokering kvv'!$B$1:$AJ$1,0),FALSE)/1,0)</f>
        <v>0</v>
      </c>
      <c r="S317">
        <f>IFERROR(VLOOKUP($B317,Kraftvärmeprod!$B$1:$AH$479,MATCH(S$2,Kraftvärmeprod!$B$1:$AG$1,0),FALSE)/1,0)-IFERROR(VLOOKUP($B317,'Slutlig allokering kvv'!$B$2:$AC$462,MATCH(S$3,'Slutlig allokering kvv'!$B$1:$AJ$1,0),FALSE)/1,0)</f>
        <v>0</v>
      </c>
      <c r="T317">
        <f>IFERROR(VLOOKUP($B317,Kraftvärmeprod!$B$1:$AH$479,MATCH(T$2,Kraftvärmeprod!$B$1:$AG$1,0),FALSE)/1,0)-IFERROR(VLOOKUP($B317,'Slutlig allokering kvv'!$B$2:$AC$462,MATCH(T$3,'Slutlig allokering kvv'!$B$1:$AJ$1,0),FALSE)/1,0)</f>
        <v>0</v>
      </c>
      <c r="U317">
        <f>IFERROR(VLOOKUP($B317,Kraftvärmeprod!$B$1:$AH$479,MATCH(U$2,Kraftvärmeprod!$B$1:$AG$1,0),FALSE)/1,0)-IFERROR(VLOOKUP($B317,'Slutlig allokering kvv'!$B$2:$AC$462,MATCH(U$3,'Slutlig allokering kvv'!$B$1:$AJ$1,0),FALSE)/1,0)</f>
        <v>0</v>
      </c>
      <c r="V317">
        <f>IFERROR(VLOOKUP($B317,Kraftvärmeprod!$B$1:$AH$479,MATCH(V$2,Kraftvärmeprod!$B$1:$AG$1,0),FALSE)/1,0)-IFERROR(VLOOKUP($B317,'Slutlig allokering kvv'!$B$2:$AC$462,MATCH(V$3,'Slutlig allokering kvv'!$B$1:$AJ$1,0),FALSE)/1,0)</f>
        <v>0</v>
      </c>
      <c r="W317">
        <f>IFERROR(VLOOKUP($B317,Kraftvärmeprod!$B$1:$AH$479,MATCH(W$2,Kraftvärmeprod!$B$1:$AG$1,0),FALSE)/1,0)-IFERROR(VLOOKUP($B317,'Slutlig allokering kvv'!$B$2:$AC$462,MATCH(W$3,'Slutlig allokering kvv'!$B$1:$AJ$1,0),FALSE)/1,0)</f>
        <v>0</v>
      </c>
      <c r="X317">
        <f>IFERROR(VLOOKUP($B317,Kraftvärmeprod!$B$1:$AH$479,MATCH(X$2,Kraftvärmeprod!$B$1:$AG$1,0),FALSE)/1,0)-IFERROR(VLOOKUP($B317,'Slutlig allokering kvv'!$B$2:$AC$462,MATCH(X$3,'Slutlig allokering kvv'!$B$1:$AJ$1,0),FALSE)/1,0)</f>
        <v>0</v>
      </c>
      <c r="Y317">
        <f>IFERROR(VLOOKUP($B317,Kraftvärmeprod!$B$1:$AH$479,MATCH(Y$2,Kraftvärmeprod!$B$1:$AG$1,0),FALSE)/1,0)-IFERROR(VLOOKUP($B317,'Slutlig allokering kvv'!$B$2:$AC$462,MATCH(Y$3,'Slutlig allokering kvv'!$B$1:$AJ$1,0),FALSE)/1,0)</f>
        <v>0</v>
      </c>
      <c r="Z317">
        <f>IFERROR(VLOOKUP($B317,Kraftvärmeprod!$B$1:$AH$479,MATCH(Z$2,Kraftvärmeprod!$B$1:$AG$1,0),FALSE)/1,0)-IFERROR(VLOOKUP($B317,'Slutlig allokering kvv'!$B$2:$AC$462,MATCH(Z$3,'Slutlig allokering kvv'!$B$1:$AJ$1,0),FALSE)/1,0)</f>
        <v>0</v>
      </c>
      <c r="AA317">
        <f>IFERROR(VLOOKUP($B317,Kraftvärmeprod!$B$1:$AH$479,MATCH(AA$2,Kraftvärmeprod!$B$1:$AG$1,0),FALSE)/1,0)-IFERROR(VLOOKUP($B317,'Slutlig allokering kvv'!$B$2:$AC$462,MATCH(AA$3,'Slutlig allokering kvv'!$B$1:$AJ$1,0),FALSE)/1,0)</f>
        <v>0</v>
      </c>
      <c r="AB317">
        <f>IFERROR(VLOOKUP($B317,Kraftvärmeprod!$B$1:$AH$479,MATCH(AB$2,Kraftvärmeprod!$B$1:$AG$1,0),FALSE)/1,0)-IFERROR(VLOOKUP($B317,'Slutlig allokering kvv'!$B$2:$AC$462,MATCH(AB$3,'Slutlig allokering kvv'!$B$1:$AJ$1,0),FALSE)/1,0)</f>
        <v>0</v>
      </c>
      <c r="AE317">
        <f t="shared" si="8"/>
        <v>0</v>
      </c>
      <c r="AG317">
        <f>IFERROR(VLOOKUP(B317,'Slutlig allokering kvv'!$B$2:$AJ$462,MATCH("Summa justerad allokerad tillförd energi (utan hjälpel och rökgaskondensering):",'Slutlig allokering kvv'!$B$1:$AK$1,0),FALSE)/1,"")</f>
        <v>0</v>
      </c>
      <c r="AI317" s="23" t="str">
        <f>IFERROR(1-VLOOKUP(B317,'Slutlig allokering kvv'!$B$2:$AJ$462,MATCH("Andel av bränsle i kvv som allokerats till värme, exklusive rökgaskondensering och hjälpel",'Slutlig allokering kvv'!$B$1:$AK$1,0),FALSE),"")</f>
        <v/>
      </c>
      <c r="AK317" s="23" t="str">
        <f t="shared" si="9"/>
        <v/>
      </c>
    </row>
    <row r="318" spans="1:37" x14ac:dyDescent="0.25">
      <c r="A318" s="2" t="s">
        <v>447</v>
      </c>
      <c r="B318" s="2" t="s">
        <v>448</v>
      </c>
      <c r="C318" s="2">
        <f>IFERROR(VLOOKUP($B318,Kraftvärmeprod!$B$1:$AH$479,MATCH(C$3,Kraftvärmeprod!$B$1:$AG$1,0),FALSE)/1,"")</f>
        <v>101.6</v>
      </c>
      <c r="D318" s="2">
        <f>IFERROR(VLOOKUP($B318,Kraftvärmeprod!$B$1:$AH$479,MATCH(D$3,Kraftvärmeprod!$B$1:$AG$1,0),FALSE)/1,"")</f>
        <v>21</v>
      </c>
      <c r="E318">
        <f>IFERROR(VLOOKUP($B318,Kraftvärmeprod!$B$1:$AH$479,MATCH(E$2,Kraftvärmeprod!$B$1:$AG$1,0),FALSE)/1,0)-IFERROR(VLOOKUP($B318,'Slutlig allokering kvv'!$B$2:$AC$462,MATCH(E$3,'Slutlig allokering kvv'!$B$1:$AJ$1,0),FALSE)/1,0)</f>
        <v>0</v>
      </c>
      <c r="F318">
        <f>IFERROR(VLOOKUP($B318,Kraftvärmeprod!$B$1:$AH$479,MATCH(F$2,Kraftvärmeprod!$B$1:$AG$1,0),FALSE)/1,0)-IFERROR(VLOOKUP($B318,'Slutlig allokering kvv'!$B$2:$AC$462,MATCH(F$3,'Slutlig allokering kvv'!$B$1:$AJ$1,0),FALSE)/1,0)</f>
        <v>0</v>
      </c>
      <c r="G318">
        <f>IFERROR(VLOOKUP($B318,Kraftvärmeprod!$B$1:$AH$479,MATCH(G$2,Kraftvärmeprod!$B$1:$AG$1,0),FALSE)/1,0)-IFERROR(VLOOKUP($B318,'Slutlig allokering kvv'!$B$2:$AC$462,MATCH(G$3,'Slutlig allokering kvv'!$B$1:$AJ$1,0),FALSE)/1,0)</f>
        <v>0</v>
      </c>
      <c r="H318">
        <f>IFERROR(VLOOKUP($B318,Kraftvärmeprod!$B$1:$AH$479,MATCH(H$2,Kraftvärmeprod!$B$1:$AG$1,0),FALSE)/1,0)-IFERROR(VLOOKUP($B318,'Slutlig allokering kvv'!$B$2:$AC$462,MATCH(H$3,'Slutlig allokering kvv'!$B$1:$AJ$1,0),FALSE)/1,0)</f>
        <v>0</v>
      </c>
      <c r="I318">
        <f>IFERROR(VLOOKUP($B318,Kraftvärmeprod!$B$1:$AH$479,MATCH(I$2,Kraftvärmeprod!$B$1:$AG$1,0),FALSE)/1,0)-IFERROR(VLOOKUP($B318,'Slutlig allokering kvv'!$B$2:$AC$462,MATCH(I$3,'Slutlig allokering kvv'!$B$1:$AJ$1,0),FALSE)/1,0)</f>
        <v>0</v>
      </c>
      <c r="J318">
        <f>IFERROR(VLOOKUP($B318,Kraftvärmeprod!$B$1:$AH$479,MATCH(J$2,Kraftvärmeprod!$B$1:$AG$1,0),FALSE)/1,0)-IFERROR(VLOOKUP($B318,'Slutlig allokering kvv'!$B$2:$AC$462,MATCH(J$3,'Slutlig allokering kvv'!$B$1:$AJ$1,0),FALSE)/1,0)</f>
        <v>0</v>
      </c>
      <c r="K318">
        <f>IFERROR(VLOOKUP($B318,Kraftvärmeprod!$B$1:$AH$479,MATCH(K$2,Kraftvärmeprod!$B$1:$AG$1,0),FALSE)/1,0)-IFERROR(VLOOKUP($B318,'Slutlig allokering kvv'!$B$2:$AC$462,MATCH(K$3,'Slutlig allokering kvv'!$B$1:$AJ$1,0),FALSE)/1,0)</f>
        <v>0</v>
      </c>
      <c r="L318">
        <f>IFERROR(VLOOKUP($B318,Kraftvärmeprod!$B$1:$AH$479,MATCH(L$2,Kraftvärmeprod!$B$1:$AG$1,0),FALSE)/1,0)-IFERROR(VLOOKUP($B318,'Slutlig allokering kvv'!$B$2:$AC$462,MATCH(L$3,'Slutlig allokering kvv'!$B$1:$AJ$1,0),FALSE)/1,0)</f>
        <v>51.076900000000009</v>
      </c>
      <c r="M318" s="40">
        <f>IFERROR(VLOOKUP($B318,Miljö!$B$1:$S$477,MATCH(M$2,Miljö!$B$1:$X$1,0),FALSE)/1,0)-IFERROR(VLOOKUP($B318,'Slutlig allokering kvv'!$B$2:$AC$462,MATCH(M$3,'Slutlig allokering kvv'!$B$1:$AJ$1,0),FALSE)/1,0)</f>
        <v>1.4003299999999999</v>
      </c>
      <c r="N318">
        <f>IFERROR(VLOOKUP($B318,Kraftvärmeprod!$B$1:$AH$479,MATCH(N$2,Kraftvärmeprod!$B$1:$AG$1,0),FALSE)/1,0)-IFERROR(VLOOKUP($B318,'Slutlig allokering kvv'!$B$2:$AC$462,MATCH(N$3,'Slutlig allokering kvv'!$B$1:$AJ$1,0),FALSE)/1,0)</f>
        <v>0</v>
      </c>
      <c r="O318">
        <f>IFERROR(VLOOKUP($B318,Kraftvärmeprod!$B$1:$AH$479,MATCH(O$2,Kraftvärmeprod!$B$1:$AG$1,0),FALSE)/1,0)-IFERROR(VLOOKUP($B318,'Slutlig allokering kvv'!$B$2:$AC$462,MATCH(O$3,'Slutlig allokering kvv'!$B$1:$AJ$1,0),FALSE)/1,0)</f>
        <v>0</v>
      </c>
      <c r="P318">
        <f>IFERROR(VLOOKUP($B318,Kraftvärmeprod!$B$1:$AH$479,MATCH(P$2,Kraftvärmeprod!$B$1:$AG$1,0),FALSE)/1,0)-IFERROR(VLOOKUP($B318,'Slutlig allokering kvv'!$B$2:$AC$462,MATCH(P$3,'Slutlig allokering kvv'!$B$1:$AJ$1,0),FALSE)/1,0)</f>
        <v>0</v>
      </c>
      <c r="Q318">
        <f>IFERROR(VLOOKUP($B318,Kraftvärmeprod!$B$1:$AH$479,MATCH(Q$2,Kraftvärmeprod!$B$1:$AG$1,0),FALSE)/1,0)-IFERROR(VLOOKUP($B318,'Slutlig allokering kvv'!$B$2:$AC$462,MATCH(Q$3,'Slutlig allokering kvv'!$B$1:$AJ$1,0),FALSE)/1,0)</f>
        <v>0</v>
      </c>
      <c r="R318">
        <f>IFERROR(VLOOKUP($B318,Kraftvärmeprod!$B$1:$AH$479,MATCH(R$2,Kraftvärmeprod!$B$1:$AG$1,0),FALSE)/1,0)-IFERROR(VLOOKUP($B318,'Slutlig allokering kvv'!$B$2:$AC$462,MATCH(R$3,'Slutlig allokering kvv'!$B$1:$AJ$1,0),FALSE)/1,0)</f>
        <v>0</v>
      </c>
      <c r="S318">
        <f>IFERROR(VLOOKUP($B318,Kraftvärmeprod!$B$1:$AH$479,MATCH(S$2,Kraftvärmeprod!$B$1:$AG$1,0),FALSE)/1,0)-IFERROR(VLOOKUP($B318,'Slutlig allokering kvv'!$B$2:$AC$462,MATCH(S$3,'Slutlig allokering kvv'!$B$1:$AJ$1,0),FALSE)/1,0)</f>
        <v>0</v>
      </c>
      <c r="T318">
        <f>IFERROR(VLOOKUP($B318,Kraftvärmeprod!$B$1:$AH$479,MATCH(T$2,Kraftvärmeprod!$B$1:$AG$1,0),FALSE)/1,0)-IFERROR(VLOOKUP($B318,'Slutlig allokering kvv'!$B$2:$AC$462,MATCH(T$3,'Slutlig allokering kvv'!$B$1:$AJ$1,0),FALSE)/1,0)</f>
        <v>0</v>
      </c>
      <c r="U318">
        <f>IFERROR(VLOOKUP($B318,Kraftvärmeprod!$B$1:$AH$479,MATCH(U$2,Kraftvärmeprod!$B$1:$AG$1,0),FALSE)/1,0)-IFERROR(VLOOKUP($B318,'Slutlig allokering kvv'!$B$2:$AC$462,MATCH(U$3,'Slutlig allokering kvv'!$B$1:$AJ$1,0),FALSE)/1,0)</f>
        <v>0</v>
      </c>
      <c r="V318">
        <f>IFERROR(VLOOKUP($B318,Kraftvärmeprod!$B$1:$AH$479,MATCH(V$2,Kraftvärmeprod!$B$1:$AG$1,0),FALSE)/1,0)-IFERROR(VLOOKUP($B318,'Slutlig allokering kvv'!$B$2:$AC$462,MATCH(V$3,'Slutlig allokering kvv'!$B$1:$AJ$1,0),FALSE)/1,0)</f>
        <v>0</v>
      </c>
      <c r="W318">
        <f>IFERROR(VLOOKUP($B318,Kraftvärmeprod!$B$1:$AH$479,MATCH(W$2,Kraftvärmeprod!$B$1:$AG$1,0),FALSE)/1,0)-IFERROR(VLOOKUP($B318,'Slutlig allokering kvv'!$B$2:$AC$462,MATCH(W$3,'Slutlig allokering kvv'!$B$1:$AJ$1,0),FALSE)/1,0)</f>
        <v>0</v>
      </c>
      <c r="X318">
        <f>IFERROR(VLOOKUP($B318,Kraftvärmeprod!$B$1:$AH$479,MATCH(X$2,Kraftvärmeprod!$B$1:$AG$1,0),FALSE)/1,0)-IFERROR(VLOOKUP($B318,'Slutlig allokering kvv'!$B$2:$AC$462,MATCH(X$3,'Slutlig allokering kvv'!$B$1:$AJ$1,0),FALSE)/1,0)</f>
        <v>0</v>
      </c>
      <c r="Y318">
        <f>IFERROR(VLOOKUP($B318,Kraftvärmeprod!$B$1:$AH$479,MATCH(Y$2,Kraftvärmeprod!$B$1:$AG$1,0),FALSE)/1,0)-IFERROR(VLOOKUP($B318,'Slutlig allokering kvv'!$B$2:$AC$462,MATCH(Y$3,'Slutlig allokering kvv'!$B$1:$AJ$1,0),FALSE)/1,0)</f>
        <v>0</v>
      </c>
      <c r="Z318">
        <f>IFERROR(VLOOKUP($B318,Kraftvärmeprod!$B$1:$AH$479,MATCH(Z$2,Kraftvärmeprod!$B$1:$AG$1,0),FALSE)/1,0)-IFERROR(VLOOKUP($B318,'Slutlig allokering kvv'!$B$2:$AC$462,MATCH(Z$3,'Slutlig allokering kvv'!$B$1:$AJ$1,0),FALSE)/1,0)</f>
        <v>0</v>
      </c>
      <c r="AA318">
        <f>IFERROR(VLOOKUP($B318,Kraftvärmeprod!$B$1:$AH$479,MATCH(AA$2,Kraftvärmeprod!$B$1:$AG$1,0),FALSE)/1,0)-IFERROR(VLOOKUP($B318,'Slutlig allokering kvv'!$B$2:$AC$462,MATCH(AA$3,'Slutlig allokering kvv'!$B$1:$AJ$1,0),FALSE)/1,0)</f>
        <v>0</v>
      </c>
      <c r="AB318">
        <f>IFERROR(VLOOKUP($B318,Kraftvärmeprod!$B$1:$AH$479,MATCH(AB$2,Kraftvärmeprod!$B$1:$AG$1,0),FALSE)/1,0)-IFERROR(VLOOKUP($B318,'Slutlig allokering kvv'!$B$2:$AC$462,MATCH(AB$3,'Slutlig allokering kvv'!$B$1:$AJ$1,0),FALSE)/1,0)</f>
        <v>0</v>
      </c>
      <c r="AE318">
        <f t="shared" si="8"/>
        <v>51.076900000000009</v>
      </c>
      <c r="AG318">
        <f>IFERROR(VLOOKUP(B318,'Slutlig allokering kvv'!$B$2:$AJ$462,MATCH("Summa justerad allokerad tillförd energi (utan hjälpel och rökgaskondensering):",'Slutlig allokering kvv'!$B$1:$AK$1,0),FALSE)/1,"")</f>
        <v>94.823099999999997</v>
      </c>
      <c r="AI318" s="23">
        <f>IFERROR(1-VLOOKUP(B318,'Slutlig allokering kvv'!$B$2:$AJ$462,MATCH("Andel av bränsle i kvv som allokerats till värme, exklusive rökgaskondensering och hjälpel",'Slutlig allokering kvv'!$B$1:$AK$1,0),FALSE),"")</f>
        <v>0.35008156271418789</v>
      </c>
      <c r="AK318" s="23">
        <f t="shared" si="9"/>
        <v>0.35008156271418783</v>
      </c>
    </row>
    <row r="319" spans="1:37" x14ac:dyDescent="0.25">
      <c r="A319" s="2" t="s">
        <v>624</v>
      </c>
      <c r="B319" s="2" t="s">
        <v>622</v>
      </c>
      <c r="C319" s="2" t="str">
        <f>IFERROR(VLOOKUP($B319,Kraftvärmeprod!$B$1:$AH$479,MATCH(C$3,Kraftvärmeprod!$B$1:$AG$1,0),FALSE)/1,"")</f>
        <v/>
      </c>
      <c r="D319" s="2" t="str">
        <f>IFERROR(VLOOKUP($B319,Kraftvärmeprod!$B$1:$AH$479,MATCH(D$3,Kraftvärmeprod!$B$1:$AG$1,0),FALSE)/1,"")</f>
        <v/>
      </c>
      <c r="E319">
        <f>IFERROR(VLOOKUP($B319,Kraftvärmeprod!$B$1:$AH$479,MATCH(E$2,Kraftvärmeprod!$B$1:$AG$1,0),FALSE)/1,0)-IFERROR(VLOOKUP($B319,'Slutlig allokering kvv'!$B$2:$AC$462,MATCH(E$3,'Slutlig allokering kvv'!$B$1:$AJ$1,0),FALSE)/1,0)</f>
        <v>0</v>
      </c>
      <c r="F319">
        <f>IFERROR(VLOOKUP($B319,Kraftvärmeprod!$B$1:$AH$479,MATCH(F$2,Kraftvärmeprod!$B$1:$AG$1,0),FALSE)/1,0)-IFERROR(VLOOKUP($B319,'Slutlig allokering kvv'!$B$2:$AC$462,MATCH(F$3,'Slutlig allokering kvv'!$B$1:$AJ$1,0),FALSE)/1,0)</f>
        <v>0</v>
      </c>
      <c r="G319">
        <f>IFERROR(VLOOKUP($B319,Kraftvärmeprod!$B$1:$AH$479,MATCH(G$2,Kraftvärmeprod!$B$1:$AG$1,0),FALSE)/1,0)-IFERROR(VLOOKUP($B319,'Slutlig allokering kvv'!$B$2:$AC$462,MATCH(G$3,'Slutlig allokering kvv'!$B$1:$AJ$1,0),FALSE)/1,0)</f>
        <v>0</v>
      </c>
      <c r="H319">
        <f>IFERROR(VLOOKUP($B319,Kraftvärmeprod!$B$1:$AH$479,MATCH(H$2,Kraftvärmeprod!$B$1:$AG$1,0),FALSE)/1,0)-IFERROR(VLOOKUP($B319,'Slutlig allokering kvv'!$B$2:$AC$462,MATCH(H$3,'Slutlig allokering kvv'!$B$1:$AJ$1,0),FALSE)/1,0)</f>
        <v>0</v>
      </c>
      <c r="I319">
        <f>IFERROR(VLOOKUP($B319,Kraftvärmeprod!$B$1:$AH$479,MATCH(I$2,Kraftvärmeprod!$B$1:$AG$1,0),FALSE)/1,0)-IFERROR(VLOOKUP($B319,'Slutlig allokering kvv'!$B$2:$AC$462,MATCH(I$3,'Slutlig allokering kvv'!$B$1:$AJ$1,0),FALSE)/1,0)</f>
        <v>0</v>
      </c>
      <c r="J319">
        <f>IFERROR(VLOOKUP($B319,Kraftvärmeprod!$B$1:$AH$479,MATCH(J$2,Kraftvärmeprod!$B$1:$AG$1,0),FALSE)/1,0)-IFERROR(VLOOKUP($B319,'Slutlig allokering kvv'!$B$2:$AC$462,MATCH(J$3,'Slutlig allokering kvv'!$B$1:$AJ$1,0),FALSE)/1,0)</f>
        <v>0</v>
      </c>
      <c r="K319">
        <f>IFERROR(VLOOKUP($B319,Kraftvärmeprod!$B$1:$AH$479,MATCH(K$2,Kraftvärmeprod!$B$1:$AG$1,0),FALSE)/1,0)-IFERROR(VLOOKUP($B319,'Slutlig allokering kvv'!$B$2:$AC$462,MATCH(K$3,'Slutlig allokering kvv'!$B$1:$AJ$1,0),FALSE)/1,0)</f>
        <v>0</v>
      </c>
      <c r="L319">
        <f>IFERROR(VLOOKUP($B319,Kraftvärmeprod!$B$1:$AH$479,MATCH(L$2,Kraftvärmeprod!$B$1:$AG$1,0),FALSE)/1,0)-IFERROR(VLOOKUP($B319,'Slutlig allokering kvv'!$B$2:$AC$462,MATCH(L$3,'Slutlig allokering kvv'!$B$1:$AJ$1,0),FALSE)/1,0)</f>
        <v>0</v>
      </c>
      <c r="M319" s="40">
        <f>IFERROR(VLOOKUP($B319,Miljö!$B$1:$S$477,MATCH(M$2,Miljö!$B$1:$X$1,0),FALSE)/1,0)-IFERROR(VLOOKUP($B319,'Slutlig allokering kvv'!$B$2:$AC$462,MATCH(M$3,'Slutlig allokering kvv'!$B$1:$AJ$1,0),FALSE)/1,0)</f>
        <v>0</v>
      </c>
      <c r="N319">
        <f>IFERROR(VLOOKUP($B319,Kraftvärmeprod!$B$1:$AH$479,MATCH(N$2,Kraftvärmeprod!$B$1:$AG$1,0),FALSE)/1,0)-IFERROR(VLOOKUP($B319,'Slutlig allokering kvv'!$B$2:$AC$462,MATCH(N$3,'Slutlig allokering kvv'!$B$1:$AJ$1,0),FALSE)/1,0)</f>
        <v>0</v>
      </c>
      <c r="O319">
        <f>IFERROR(VLOOKUP($B319,Kraftvärmeprod!$B$1:$AH$479,MATCH(O$2,Kraftvärmeprod!$B$1:$AG$1,0),FALSE)/1,0)-IFERROR(VLOOKUP($B319,'Slutlig allokering kvv'!$B$2:$AC$462,MATCH(O$3,'Slutlig allokering kvv'!$B$1:$AJ$1,0),FALSE)/1,0)</f>
        <v>0</v>
      </c>
      <c r="P319">
        <f>IFERROR(VLOOKUP($B319,Kraftvärmeprod!$B$1:$AH$479,MATCH(P$2,Kraftvärmeprod!$B$1:$AG$1,0),FALSE)/1,0)-IFERROR(VLOOKUP($B319,'Slutlig allokering kvv'!$B$2:$AC$462,MATCH(P$3,'Slutlig allokering kvv'!$B$1:$AJ$1,0),FALSE)/1,0)</f>
        <v>0</v>
      </c>
      <c r="Q319">
        <f>IFERROR(VLOOKUP($B319,Kraftvärmeprod!$B$1:$AH$479,MATCH(Q$2,Kraftvärmeprod!$B$1:$AG$1,0),FALSE)/1,0)-IFERROR(VLOOKUP($B319,'Slutlig allokering kvv'!$B$2:$AC$462,MATCH(Q$3,'Slutlig allokering kvv'!$B$1:$AJ$1,0),FALSE)/1,0)</f>
        <v>0</v>
      </c>
      <c r="R319">
        <f>IFERROR(VLOOKUP($B319,Kraftvärmeprod!$B$1:$AH$479,MATCH(R$2,Kraftvärmeprod!$B$1:$AG$1,0),FALSE)/1,0)-IFERROR(VLOOKUP($B319,'Slutlig allokering kvv'!$B$2:$AC$462,MATCH(R$3,'Slutlig allokering kvv'!$B$1:$AJ$1,0),FALSE)/1,0)</f>
        <v>0</v>
      </c>
      <c r="S319">
        <f>IFERROR(VLOOKUP($B319,Kraftvärmeprod!$B$1:$AH$479,MATCH(S$2,Kraftvärmeprod!$B$1:$AG$1,0),FALSE)/1,0)-IFERROR(VLOOKUP($B319,'Slutlig allokering kvv'!$B$2:$AC$462,MATCH(S$3,'Slutlig allokering kvv'!$B$1:$AJ$1,0),FALSE)/1,0)</f>
        <v>0</v>
      </c>
      <c r="T319">
        <f>IFERROR(VLOOKUP($B319,Kraftvärmeprod!$B$1:$AH$479,MATCH(T$2,Kraftvärmeprod!$B$1:$AG$1,0),FALSE)/1,0)-IFERROR(VLOOKUP($B319,'Slutlig allokering kvv'!$B$2:$AC$462,MATCH(T$3,'Slutlig allokering kvv'!$B$1:$AJ$1,0),FALSE)/1,0)</f>
        <v>0</v>
      </c>
      <c r="U319">
        <f>IFERROR(VLOOKUP($B319,Kraftvärmeprod!$B$1:$AH$479,MATCH(U$2,Kraftvärmeprod!$B$1:$AG$1,0),FALSE)/1,0)-IFERROR(VLOOKUP($B319,'Slutlig allokering kvv'!$B$2:$AC$462,MATCH(U$3,'Slutlig allokering kvv'!$B$1:$AJ$1,0),FALSE)/1,0)</f>
        <v>0</v>
      </c>
      <c r="V319">
        <f>IFERROR(VLOOKUP($B319,Kraftvärmeprod!$B$1:$AH$479,MATCH(V$2,Kraftvärmeprod!$B$1:$AG$1,0),FALSE)/1,0)-IFERROR(VLOOKUP($B319,'Slutlig allokering kvv'!$B$2:$AC$462,MATCH(V$3,'Slutlig allokering kvv'!$B$1:$AJ$1,0),FALSE)/1,0)</f>
        <v>0</v>
      </c>
      <c r="W319">
        <f>IFERROR(VLOOKUP($B319,Kraftvärmeprod!$B$1:$AH$479,MATCH(W$2,Kraftvärmeprod!$B$1:$AG$1,0),FALSE)/1,0)-IFERROR(VLOOKUP($B319,'Slutlig allokering kvv'!$B$2:$AC$462,MATCH(W$3,'Slutlig allokering kvv'!$B$1:$AJ$1,0),FALSE)/1,0)</f>
        <v>0</v>
      </c>
      <c r="X319">
        <f>IFERROR(VLOOKUP($B319,Kraftvärmeprod!$B$1:$AH$479,MATCH(X$2,Kraftvärmeprod!$B$1:$AG$1,0),FALSE)/1,0)-IFERROR(VLOOKUP($B319,'Slutlig allokering kvv'!$B$2:$AC$462,MATCH(X$3,'Slutlig allokering kvv'!$B$1:$AJ$1,0),FALSE)/1,0)</f>
        <v>0</v>
      </c>
      <c r="Y319">
        <f>IFERROR(VLOOKUP($B319,Kraftvärmeprod!$B$1:$AH$479,MATCH(Y$2,Kraftvärmeprod!$B$1:$AG$1,0),FALSE)/1,0)-IFERROR(VLOOKUP($B319,'Slutlig allokering kvv'!$B$2:$AC$462,MATCH(Y$3,'Slutlig allokering kvv'!$B$1:$AJ$1,0),FALSE)/1,0)</f>
        <v>0</v>
      </c>
      <c r="Z319">
        <f>IFERROR(VLOOKUP($B319,Kraftvärmeprod!$B$1:$AH$479,MATCH(Z$2,Kraftvärmeprod!$B$1:$AG$1,0),FALSE)/1,0)-IFERROR(VLOOKUP($B319,'Slutlig allokering kvv'!$B$2:$AC$462,MATCH(Z$3,'Slutlig allokering kvv'!$B$1:$AJ$1,0),FALSE)/1,0)</f>
        <v>0</v>
      </c>
      <c r="AA319">
        <f>IFERROR(VLOOKUP($B319,Kraftvärmeprod!$B$1:$AH$479,MATCH(AA$2,Kraftvärmeprod!$B$1:$AG$1,0),FALSE)/1,0)-IFERROR(VLOOKUP($B319,'Slutlig allokering kvv'!$B$2:$AC$462,MATCH(AA$3,'Slutlig allokering kvv'!$B$1:$AJ$1,0),FALSE)/1,0)</f>
        <v>0</v>
      </c>
      <c r="AB319">
        <f>IFERROR(VLOOKUP($B319,Kraftvärmeprod!$B$1:$AH$479,MATCH(AB$2,Kraftvärmeprod!$B$1:$AG$1,0),FALSE)/1,0)-IFERROR(VLOOKUP($B319,'Slutlig allokering kvv'!$B$2:$AC$462,MATCH(AB$3,'Slutlig allokering kvv'!$B$1:$AJ$1,0),FALSE)/1,0)</f>
        <v>0</v>
      </c>
      <c r="AE319">
        <f t="shared" si="8"/>
        <v>0</v>
      </c>
      <c r="AG319">
        <f>IFERROR(VLOOKUP(B319,'Slutlig allokering kvv'!$B$2:$AJ$462,MATCH("Summa justerad allokerad tillförd energi (utan hjälpel och rökgaskondensering):",'Slutlig allokering kvv'!$B$1:$AK$1,0),FALSE)/1,"")</f>
        <v>0</v>
      </c>
      <c r="AI319" s="23" t="str">
        <f>IFERROR(1-VLOOKUP(B319,'Slutlig allokering kvv'!$B$2:$AJ$462,MATCH("Andel av bränsle i kvv som allokerats till värme, exklusive rökgaskondensering och hjälpel",'Slutlig allokering kvv'!$B$1:$AK$1,0),FALSE),"")</f>
        <v/>
      </c>
      <c r="AK319" s="23" t="str">
        <f t="shared" si="9"/>
        <v/>
      </c>
    </row>
    <row r="320" spans="1:37" x14ac:dyDescent="0.25">
      <c r="A320" s="2" t="s">
        <v>449</v>
      </c>
      <c r="B320" s="2" t="s">
        <v>450</v>
      </c>
      <c r="C320" s="2" t="str">
        <f>IFERROR(VLOOKUP($B320,Kraftvärmeprod!$B$1:$AH$479,MATCH(C$3,Kraftvärmeprod!$B$1:$AG$1,0),FALSE)/1,"")</f>
        <v/>
      </c>
      <c r="D320" s="2" t="str">
        <f>IFERROR(VLOOKUP($B320,Kraftvärmeprod!$B$1:$AH$479,MATCH(D$3,Kraftvärmeprod!$B$1:$AG$1,0),FALSE)/1,"")</f>
        <v/>
      </c>
      <c r="E320">
        <f>IFERROR(VLOOKUP($B320,Kraftvärmeprod!$B$1:$AH$479,MATCH(E$2,Kraftvärmeprod!$B$1:$AG$1,0),FALSE)/1,0)-IFERROR(VLOOKUP($B320,'Slutlig allokering kvv'!$B$2:$AC$462,MATCH(E$3,'Slutlig allokering kvv'!$B$1:$AJ$1,0),FALSE)/1,0)</f>
        <v>0</v>
      </c>
      <c r="F320">
        <f>IFERROR(VLOOKUP($B320,Kraftvärmeprod!$B$1:$AH$479,MATCH(F$2,Kraftvärmeprod!$B$1:$AG$1,0),FALSE)/1,0)-IFERROR(VLOOKUP($B320,'Slutlig allokering kvv'!$B$2:$AC$462,MATCH(F$3,'Slutlig allokering kvv'!$B$1:$AJ$1,0),FALSE)/1,0)</f>
        <v>0</v>
      </c>
      <c r="G320">
        <f>IFERROR(VLOOKUP($B320,Kraftvärmeprod!$B$1:$AH$479,MATCH(G$2,Kraftvärmeprod!$B$1:$AG$1,0),FALSE)/1,0)-IFERROR(VLOOKUP($B320,'Slutlig allokering kvv'!$B$2:$AC$462,MATCH(G$3,'Slutlig allokering kvv'!$B$1:$AJ$1,0),FALSE)/1,0)</f>
        <v>0</v>
      </c>
      <c r="H320">
        <f>IFERROR(VLOOKUP($B320,Kraftvärmeprod!$B$1:$AH$479,MATCH(H$2,Kraftvärmeprod!$B$1:$AG$1,0),FALSE)/1,0)-IFERROR(VLOOKUP($B320,'Slutlig allokering kvv'!$B$2:$AC$462,MATCH(H$3,'Slutlig allokering kvv'!$B$1:$AJ$1,0),FALSE)/1,0)</f>
        <v>0</v>
      </c>
      <c r="I320">
        <f>IFERROR(VLOOKUP($B320,Kraftvärmeprod!$B$1:$AH$479,MATCH(I$2,Kraftvärmeprod!$B$1:$AG$1,0),FALSE)/1,0)-IFERROR(VLOOKUP($B320,'Slutlig allokering kvv'!$B$2:$AC$462,MATCH(I$3,'Slutlig allokering kvv'!$B$1:$AJ$1,0),FALSE)/1,0)</f>
        <v>0</v>
      </c>
      <c r="J320">
        <f>IFERROR(VLOOKUP($B320,Kraftvärmeprod!$B$1:$AH$479,MATCH(J$2,Kraftvärmeprod!$B$1:$AG$1,0),FALSE)/1,0)-IFERROR(VLOOKUP($B320,'Slutlig allokering kvv'!$B$2:$AC$462,MATCH(J$3,'Slutlig allokering kvv'!$B$1:$AJ$1,0),FALSE)/1,0)</f>
        <v>0</v>
      </c>
      <c r="K320">
        <f>IFERROR(VLOOKUP($B320,Kraftvärmeprod!$B$1:$AH$479,MATCH(K$2,Kraftvärmeprod!$B$1:$AG$1,0),FALSE)/1,0)-IFERROR(VLOOKUP($B320,'Slutlig allokering kvv'!$B$2:$AC$462,MATCH(K$3,'Slutlig allokering kvv'!$B$1:$AJ$1,0),FALSE)/1,0)</f>
        <v>0</v>
      </c>
      <c r="L320">
        <f>IFERROR(VLOOKUP($B320,Kraftvärmeprod!$B$1:$AH$479,MATCH(L$2,Kraftvärmeprod!$B$1:$AG$1,0),FALSE)/1,0)-IFERROR(VLOOKUP($B320,'Slutlig allokering kvv'!$B$2:$AC$462,MATCH(L$3,'Slutlig allokering kvv'!$B$1:$AJ$1,0),FALSE)/1,0)</f>
        <v>0</v>
      </c>
      <c r="M320" s="40">
        <f>IFERROR(VLOOKUP($B320,Miljö!$B$1:$S$477,MATCH(M$2,Miljö!$B$1:$X$1,0),FALSE)/1,0)-IFERROR(VLOOKUP($B320,'Slutlig allokering kvv'!$B$2:$AC$462,MATCH(M$3,'Slutlig allokering kvv'!$B$1:$AJ$1,0),FALSE)/1,0)</f>
        <v>0</v>
      </c>
      <c r="N320">
        <f>IFERROR(VLOOKUP($B320,Kraftvärmeprod!$B$1:$AH$479,MATCH(N$2,Kraftvärmeprod!$B$1:$AG$1,0),FALSE)/1,0)-IFERROR(VLOOKUP($B320,'Slutlig allokering kvv'!$B$2:$AC$462,MATCH(N$3,'Slutlig allokering kvv'!$B$1:$AJ$1,0),FALSE)/1,0)</f>
        <v>0</v>
      </c>
      <c r="O320">
        <f>IFERROR(VLOOKUP($B320,Kraftvärmeprod!$B$1:$AH$479,MATCH(O$2,Kraftvärmeprod!$B$1:$AG$1,0),FALSE)/1,0)-IFERROR(VLOOKUP($B320,'Slutlig allokering kvv'!$B$2:$AC$462,MATCH(O$3,'Slutlig allokering kvv'!$B$1:$AJ$1,0),FALSE)/1,0)</f>
        <v>0</v>
      </c>
      <c r="P320">
        <f>IFERROR(VLOOKUP($B320,Kraftvärmeprod!$B$1:$AH$479,MATCH(P$2,Kraftvärmeprod!$B$1:$AG$1,0),FALSE)/1,0)-IFERROR(VLOOKUP($B320,'Slutlig allokering kvv'!$B$2:$AC$462,MATCH(P$3,'Slutlig allokering kvv'!$B$1:$AJ$1,0),FALSE)/1,0)</f>
        <v>0</v>
      </c>
      <c r="Q320">
        <f>IFERROR(VLOOKUP($B320,Kraftvärmeprod!$B$1:$AH$479,MATCH(Q$2,Kraftvärmeprod!$B$1:$AG$1,0),FALSE)/1,0)-IFERROR(VLOOKUP($B320,'Slutlig allokering kvv'!$B$2:$AC$462,MATCH(Q$3,'Slutlig allokering kvv'!$B$1:$AJ$1,0),FALSE)/1,0)</f>
        <v>0</v>
      </c>
      <c r="R320">
        <f>IFERROR(VLOOKUP($B320,Kraftvärmeprod!$B$1:$AH$479,MATCH(R$2,Kraftvärmeprod!$B$1:$AG$1,0),FALSE)/1,0)-IFERROR(VLOOKUP($B320,'Slutlig allokering kvv'!$B$2:$AC$462,MATCH(R$3,'Slutlig allokering kvv'!$B$1:$AJ$1,0),FALSE)/1,0)</f>
        <v>0</v>
      </c>
      <c r="S320">
        <f>IFERROR(VLOOKUP($B320,Kraftvärmeprod!$B$1:$AH$479,MATCH(S$2,Kraftvärmeprod!$B$1:$AG$1,0),FALSE)/1,0)-IFERROR(VLOOKUP($B320,'Slutlig allokering kvv'!$B$2:$AC$462,MATCH(S$3,'Slutlig allokering kvv'!$B$1:$AJ$1,0),FALSE)/1,0)</f>
        <v>0</v>
      </c>
      <c r="T320">
        <f>IFERROR(VLOOKUP($B320,Kraftvärmeprod!$B$1:$AH$479,MATCH(T$2,Kraftvärmeprod!$B$1:$AG$1,0),FALSE)/1,0)-IFERROR(VLOOKUP($B320,'Slutlig allokering kvv'!$B$2:$AC$462,MATCH(T$3,'Slutlig allokering kvv'!$B$1:$AJ$1,0),FALSE)/1,0)</f>
        <v>0</v>
      </c>
      <c r="U320">
        <f>IFERROR(VLOOKUP($B320,Kraftvärmeprod!$B$1:$AH$479,MATCH(U$2,Kraftvärmeprod!$B$1:$AG$1,0),FALSE)/1,0)-IFERROR(VLOOKUP($B320,'Slutlig allokering kvv'!$B$2:$AC$462,MATCH(U$3,'Slutlig allokering kvv'!$B$1:$AJ$1,0),FALSE)/1,0)</f>
        <v>0</v>
      </c>
      <c r="V320">
        <f>IFERROR(VLOOKUP($B320,Kraftvärmeprod!$B$1:$AH$479,MATCH(V$2,Kraftvärmeprod!$B$1:$AG$1,0),FALSE)/1,0)-IFERROR(VLOOKUP($B320,'Slutlig allokering kvv'!$B$2:$AC$462,MATCH(V$3,'Slutlig allokering kvv'!$B$1:$AJ$1,0),FALSE)/1,0)</f>
        <v>0</v>
      </c>
      <c r="W320">
        <f>IFERROR(VLOOKUP($B320,Kraftvärmeprod!$B$1:$AH$479,MATCH(W$2,Kraftvärmeprod!$B$1:$AG$1,0),FALSE)/1,0)-IFERROR(VLOOKUP($B320,'Slutlig allokering kvv'!$B$2:$AC$462,MATCH(W$3,'Slutlig allokering kvv'!$B$1:$AJ$1,0),FALSE)/1,0)</f>
        <v>0</v>
      </c>
      <c r="X320">
        <f>IFERROR(VLOOKUP($B320,Kraftvärmeprod!$B$1:$AH$479,MATCH(X$2,Kraftvärmeprod!$B$1:$AG$1,0),FALSE)/1,0)-IFERROR(VLOOKUP($B320,'Slutlig allokering kvv'!$B$2:$AC$462,MATCH(X$3,'Slutlig allokering kvv'!$B$1:$AJ$1,0),FALSE)/1,0)</f>
        <v>0</v>
      </c>
      <c r="Y320">
        <f>IFERROR(VLOOKUP($B320,Kraftvärmeprod!$B$1:$AH$479,MATCH(Y$2,Kraftvärmeprod!$B$1:$AG$1,0),FALSE)/1,0)-IFERROR(VLOOKUP($B320,'Slutlig allokering kvv'!$B$2:$AC$462,MATCH(Y$3,'Slutlig allokering kvv'!$B$1:$AJ$1,0),FALSE)/1,0)</f>
        <v>0</v>
      </c>
      <c r="Z320">
        <f>IFERROR(VLOOKUP($B320,Kraftvärmeprod!$B$1:$AH$479,MATCH(Z$2,Kraftvärmeprod!$B$1:$AG$1,0),FALSE)/1,0)-IFERROR(VLOOKUP($B320,'Slutlig allokering kvv'!$B$2:$AC$462,MATCH(Z$3,'Slutlig allokering kvv'!$B$1:$AJ$1,0),FALSE)/1,0)</f>
        <v>0</v>
      </c>
      <c r="AA320">
        <f>IFERROR(VLOOKUP($B320,Kraftvärmeprod!$B$1:$AH$479,MATCH(AA$2,Kraftvärmeprod!$B$1:$AG$1,0),FALSE)/1,0)-IFERROR(VLOOKUP($B320,'Slutlig allokering kvv'!$B$2:$AC$462,MATCH(AA$3,'Slutlig allokering kvv'!$B$1:$AJ$1,0),FALSE)/1,0)</f>
        <v>0</v>
      </c>
      <c r="AB320">
        <f>IFERROR(VLOOKUP($B320,Kraftvärmeprod!$B$1:$AH$479,MATCH(AB$2,Kraftvärmeprod!$B$1:$AG$1,0),FALSE)/1,0)-IFERROR(VLOOKUP($B320,'Slutlig allokering kvv'!$B$2:$AC$462,MATCH(AB$3,'Slutlig allokering kvv'!$B$1:$AJ$1,0),FALSE)/1,0)</f>
        <v>0</v>
      </c>
      <c r="AE320">
        <f t="shared" si="8"/>
        <v>0</v>
      </c>
      <c r="AG320">
        <f>IFERROR(VLOOKUP(B320,'Slutlig allokering kvv'!$B$2:$AJ$462,MATCH("Summa justerad allokerad tillförd energi (utan hjälpel och rökgaskondensering):",'Slutlig allokering kvv'!$B$1:$AK$1,0),FALSE)/1,"")</f>
        <v>0</v>
      </c>
      <c r="AI320" s="23" t="str">
        <f>IFERROR(1-VLOOKUP(B320,'Slutlig allokering kvv'!$B$2:$AJ$462,MATCH("Andel av bränsle i kvv som allokerats till värme, exklusive rökgaskondensering och hjälpel",'Slutlig allokering kvv'!$B$1:$AK$1,0),FALSE),"")</f>
        <v/>
      </c>
      <c r="AK320" s="23" t="str">
        <f t="shared" si="9"/>
        <v/>
      </c>
    </row>
    <row r="321" spans="1:37" x14ac:dyDescent="0.25">
      <c r="A321" s="2" t="s">
        <v>449</v>
      </c>
      <c r="B321" s="2" t="s">
        <v>451</v>
      </c>
      <c r="C321" s="2" t="str">
        <f>IFERROR(VLOOKUP($B321,Kraftvärmeprod!$B$1:$AH$479,MATCH(C$3,Kraftvärmeprod!$B$1:$AG$1,0),FALSE)/1,"")</f>
        <v/>
      </c>
      <c r="D321" s="2" t="str">
        <f>IFERROR(VLOOKUP($B321,Kraftvärmeprod!$B$1:$AH$479,MATCH(D$3,Kraftvärmeprod!$B$1:$AG$1,0),FALSE)/1,"")</f>
        <v/>
      </c>
      <c r="E321">
        <f>IFERROR(VLOOKUP($B321,Kraftvärmeprod!$B$1:$AH$479,MATCH(E$2,Kraftvärmeprod!$B$1:$AG$1,0),FALSE)/1,0)-IFERROR(VLOOKUP($B321,'Slutlig allokering kvv'!$B$2:$AC$462,MATCH(E$3,'Slutlig allokering kvv'!$B$1:$AJ$1,0),FALSE)/1,0)</f>
        <v>0</v>
      </c>
      <c r="F321">
        <f>IFERROR(VLOOKUP($B321,Kraftvärmeprod!$B$1:$AH$479,MATCH(F$2,Kraftvärmeprod!$B$1:$AG$1,0),FALSE)/1,0)-IFERROR(VLOOKUP($B321,'Slutlig allokering kvv'!$B$2:$AC$462,MATCH(F$3,'Slutlig allokering kvv'!$B$1:$AJ$1,0),FALSE)/1,0)</f>
        <v>0</v>
      </c>
      <c r="G321">
        <f>IFERROR(VLOOKUP($B321,Kraftvärmeprod!$B$1:$AH$479,MATCH(G$2,Kraftvärmeprod!$B$1:$AG$1,0),FALSE)/1,0)-IFERROR(VLOOKUP($B321,'Slutlig allokering kvv'!$B$2:$AC$462,MATCH(G$3,'Slutlig allokering kvv'!$B$1:$AJ$1,0),FALSE)/1,0)</f>
        <v>0</v>
      </c>
      <c r="H321">
        <f>IFERROR(VLOOKUP($B321,Kraftvärmeprod!$B$1:$AH$479,MATCH(H$2,Kraftvärmeprod!$B$1:$AG$1,0),FALSE)/1,0)-IFERROR(VLOOKUP($B321,'Slutlig allokering kvv'!$B$2:$AC$462,MATCH(H$3,'Slutlig allokering kvv'!$B$1:$AJ$1,0),FALSE)/1,0)</f>
        <v>0</v>
      </c>
      <c r="I321">
        <f>IFERROR(VLOOKUP($B321,Kraftvärmeprod!$B$1:$AH$479,MATCH(I$2,Kraftvärmeprod!$B$1:$AG$1,0),FALSE)/1,0)-IFERROR(VLOOKUP($B321,'Slutlig allokering kvv'!$B$2:$AC$462,MATCH(I$3,'Slutlig allokering kvv'!$B$1:$AJ$1,0),FALSE)/1,0)</f>
        <v>0</v>
      </c>
      <c r="J321">
        <f>IFERROR(VLOOKUP($B321,Kraftvärmeprod!$B$1:$AH$479,MATCH(J$2,Kraftvärmeprod!$B$1:$AG$1,0),FALSE)/1,0)-IFERROR(VLOOKUP($B321,'Slutlig allokering kvv'!$B$2:$AC$462,MATCH(J$3,'Slutlig allokering kvv'!$B$1:$AJ$1,0),FALSE)/1,0)</f>
        <v>0</v>
      </c>
      <c r="K321">
        <f>IFERROR(VLOOKUP($B321,Kraftvärmeprod!$B$1:$AH$479,MATCH(K$2,Kraftvärmeprod!$B$1:$AG$1,0),FALSE)/1,0)-IFERROR(VLOOKUP($B321,'Slutlig allokering kvv'!$B$2:$AC$462,MATCH(K$3,'Slutlig allokering kvv'!$B$1:$AJ$1,0),FALSE)/1,0)</f>
        <v>0</v>
      </c>
      <c r="L321">
        <f>IFERROR(VLOOKUP($B321,Kraftvärmeprod!$B$1:$AH$479,MATCH(L$2,Kraftvärmeprod!$B$1:$AG$1,0),FALSE)/1,0)-IFERROR(VLOOKUP($B321,'Slutlig allokering kvv'!$B$2:$AC$462,MATCH(L$3,'Slutlig allokering kvv'!$B$1:$AJ$1,0),FALSE)/1,0)</f>
        <v>0</v>
      </c>
      <c r="M321" s="40">
        <f>IFERROR(VLOOKUP($B321,Miljö!$B$1:$S$477,MATCH(M$2,Miljö!$B$1:$X$1,0),FALSE)/1,0)-IFERROR(VLOOKUP($B321,'Slutlig allokering kvv'!$B$2:$AC$462,MATCH(M$3,'Slutlig allokering kvv'!$B$1:$AJ$1,0),FALSE)/1,0)</f>
        <v>0</v>
      </c>
      <c r="N321">
        <f>IFERROR(VLOOKUP($B321,Kraftvärmeprod!$B$1:$AH$479,MATCH(N$2,Kraftvärmeprod!$B$1:$AG$1,0),FALSE)/1,0)-IFERROR(VLOOKUP($B321,'Slutlig allokering kvv'!$B$2:$AC$462,MATCH(N$3,'Slutlig allokering kvv'!$B$1:$AJ$1,0),FALSE)/1,0)</f>
        <v>0</v>
      </c>
      <c r="O321">
        <f>IFERROR(VLOOKUP($B321,Kraftvärmeprod!$B$1:$AH$479,MATCH(O$2,Kraftvärmeprod!$B$1:$AG$1,0),FALSE)/1,0)-IFERROR(VLOOKUP($B321,'Slutlig allokering kvv'!$B$2:$AC$462,MATCH(O$3,'Slutlig allokering kvv'!$B$1:$AJ$1,0),FALSE)/1,0)</f>
        <v>0</v>
      </c>
      <c r="P321">
        <f>IFERROR(VLOOKUP($B321,Kraftvärmeprod!$B$1:$AH$479,MATCH(P$2,Kraftvärmeprod!$B$1:$AG$1,0),FALSE)/1,0)-IFERROR(VLOOKUP($B321,'Slutlig allokering kvv'!$B$2:$AC$462,MATCH(P$3,'Slutlig allokering kvv'!$B$1:$AJ$1,0),FALSE)/1,0)</f>
        <v>0</v>
      </c>
      <c r="Q321">
        <f>IFERROR(VLOOKUP($B321,Kraftvärmeprod!$B$1:$AH$479,MATCH(Q$2,Kraftvärmeprod!$B$1:$AG$1,0),FALSE)/1,0)-IFERROR(VLOOKUP($B321,'Slutlig allokering kvv'!$B$2:$AC$462,MATCH(Q$3,'Slutlig allokering kvv'!$B$1:$AJ$1,0),FALSE)/1,0)</f>
        <v>0</v>
      </c>
      <c r="R321">
        <f>IFERROR(VLOOKUP($B321,Kraftvärmeprod!$B$1:$AH$479,MATCH(R$2,Kraftvärmeprod!$B$1:$AG$1,0),FALSE)/1,0)-IFERROR(VLOOKUP($B321,'Slutlig allokering kvv'!$B$2:$AC$462,MATCH(R$3,'Slutlig allokering kvv'!$B$1:$AJ$1,0),FALSE)/1,0)</f>
        <v>0</v>
      </c>
      <c r="S321">
        <f>IFERROR(VLOOKUP($B321,Kraftvärmeprod!$B$1:$AH$479,MATCH(S$2,Kraftvärmeprod!$B$1:$AG$1,0),FALSE)/1,0)-IFERROR(VLOOKUP($B321,'Slutlig allokering kvv'!$B$2:$AC$462,MATCH(S$3,'Slutlig allokering kvv'!$B$1:$AJ$1,0),FALSE)/1,0)</f>
        <v>0</v>
      </c>
      <c r="T321">
        <f>IFERROR(VLOOKUP($B321,Kraftvärmeprod!$B$1:$AH$479,MATCH(T$2,Kraftvärmeprod!$B$1:$AG$1,0),FALSE)/1,0)-IFERROR(VLOOKUP($B321,'Slutlig allokering kvv'!$B$2:$AC$462,MATCH(T$3,'Slutlig allokering kvv'!$B$1:$AJ$1,0),FALSE)/1,0)</f>
        <v>0</v>
      </c>
      <c r="U321">
        <f>IFERROR(VLOOKUP($B321,Kraftvärmeprod!$B$1:$AH$479,MATCH(U$2,Kraftvärmeprod!$B$1:$AG$1,0),FALSE)/1,0)-IFERROR(VLOOKUP($B321,'Slutlig allokering kvv'!$B$2:$AC$462,MATCH(U$3,'Slutlig allokering kvv'!$B$1:$AJ$1,0),FALSE)/1,0)</f>
        <v>0</v>
      </c>
      <c r="V321">
        <f>IFERROR(VLOOKUP($B321,Kraftvärmeprod!$B$1:$AH$479,MATCH(V$2,Kraftvärmeprod!$B$1:$AG$1,0),FALSE)/1,0)-IFERROR(VLOOKUP($B321,'Slutlig allokering kvv'!$B$2:$AC$462,MATCH(V$3,'Slutlig allokering kvv'!$B$1:$AJ$1,0),FALSE)/1,0)</f>
        <v>0</v>
      </c>
      <c r="W321">
        <f>IFERROR(VLOOKUP($B321,Kraftvärmeprod!$B$1:$AH$479,MATCH(W$2,Kraftvärmeprod!$B$1:$AG$1,0),FALSE)/1,0)-IFERROR(VLOOKUP($B321,'Slutlig allokering kvv'!$B$2:$AC$462,MATCH(W$3,'Slutlig allokering kvv'!$B$1:$AJ$1,0),FALSE)/1,0)</f>
        <v>0</v>
      </c>
      <c r="X321">
        <f>IFERROR(VLOOKUP($B321,Kraftvärmeprod!$B$1:$AH$479,MATCH(X$2,Kraftvärmeprod!$B$1:$AG$1,0),FALSE)/1,0)-IFERROR(VLOOKUP($B321,'Slutlig allokering kvv'!$B$2:$AC$462,MATCH(X$3,'Slutlig allokering kvv'!$B$1:$AJ$1,0),FALSE)/1,0)</f>
        <v>0</v>
      </c>
      <c r="Y321">
        <f>IFERROR(VLOOKUP($B321,Kraftvärmeprod!$B$1:$AH$479,MATCH(Y$2,Kraftvärmeprod!$B$1:$AG$1,0),FALSE)/1,0)-IFERROR(VLOOKUP($B321,'Slutlig allokering kvv'!$B$2:$AC$462,MATCH(Y$3,'Slutlig allokering kvv'!$B$1:$AJ$1,0),FALSE)/1,0)</f>
        <v>0</v>
      </c>
      <c r="Z321">
        <f>IFERROR(VLOOKUP($B321,Kraftvärmeprod!$B$1:$AH$479,MATCH(Z$2,Kraftvärmeprod!$B$1:$AG$1,0),FALSE)/1,0)-IFERROR(VLOOKUP($B321,'Slutlig allokering kvv'!$B$2:$AC$462,MATCH(Z$3,'Slutlig allokering kvv'!$B$1:$AJ$1,0),FALSE)/1,0)</f>
        <v>0</v>
      </c>
      <c r="AA321">
        <f>IFERROR(VLOOKUP($B321,Kraftvärmeprod!$B$1:$AH$479,MATCH(AA$2,Kraftvärmeprod!$B$1:$AG$1,0),FALSE)/1,0)-IFERROR(VLOOKUP($B321,'Slutlig allokering kvv'!$B$2:$AC$462,MATCH(AA$3,'Slutlig allokering kvv'!$B$1:$AJ$1,0),FALSE)/1,0)</f>
        <v>0</v>
      </c>
      <c r="AB321">
        <f>IFERROR(VLOOKUP($B321,Kraftvärmeprod!$B$1:$AH$479,MATCH(AB$2,Kraftvärmeprod!$B$1:$AG$1,0),FALSE)/1,0)-IFERROR(VLOOKUP($B321,'Slutlig allokering kvv'!$B$2:$AC$462,MATCH(AB$3,'Slutlig allokering kvv'!$B$1:$AJ$1,0),FALSE)/1,0)</f>
        <v>0</v>
      </c>
      <c r="AE321">
        <f t="shared" si="8"/>
        <v>0</v>
      </c>
      <c r="AG321">
        <f>IFERROR(VLOOKUP(B321,'Slutlig allokering kvv'!$B$2:$AJ$462,MATCH("Summa justerad allokerad tillförd energi (utan hjälpel och rökgaskondensering):",'Slutlig allokering kvv'!$B$1:$AK$1,0),FALSE)/1,"")</f>
        <v>0</v>
      </c>
      <c r="AI321" s="23" t="str">
        <f>IFERROR(1-VLOOKUP(B321,'Slutlig allokering kvv'!$B$2:$AJ$462,MATCH("Andel av bränsle i kvv som allokerats till värme, exklusive rökgaskondensering och hjälpel",'Slutlig allokering kvv'!$B$1:$AK$1,0),FALSE),"")</f>
        <v/>
      </c>
      <c r="AK321" s="23" t="str">
        <f t="shared" si="9"/>
        <v/>
      </c>
    </row>
    <row r="322" spans="1:37" x14ac:dyDescent="0.25">
      <c r="A322" s="2" t="s">
        <v>449</v>
      </c>
      <c r="B322" s="2" t="s">
        <v>452</v>
      </c>
      <c r="C322" s="2">
        <f>IFERROR(VLOOKUP($B322,Kraftvärmeprod!$B$1:$AH$479,MATCH(C$3,Kraftvärmeprod!$B$1:$AG$1,0),FALSE)/1,"")</f>
        <v>164.44300000000001</v>
      </c>
      <c r="D322" s="2">
        <f>IFERROR(VLOOKUP($B322,Kraftvärmeprod!$B$1:$AH$479,MATCH(D$3,Kraftvärmeprod!$B$1:$AG$1,0),FALSE)/1,"")</f>
        <v>59.01</v>
      </c>
      <c r="E322">
        <f>IFERROR(VLOOKUP($B322,Kraftvärmeprod!$B$1:$AH$479,MATCH(E$2,Kraftvärmeprod!$B$1:$AG$1,0),FALSE)/1,0)-IFERROR(VLOOKUP($B322,'Slutlig allokering kvv'!$B$2:$AC$462,MATCH(E$3,'Slutlig allokering kvv'!$B$1:$AJ$1,0),FALSE)/1,0)</f>
        <v>173.685</v>
      </c>
      <c r="F322">
        <f>IFERROR(VLOOKUP($B322,Kraftvärmeprod!$B$1:$AH$479,MATCH(F$2,Kraftvärmeprod!$B$1:$AG$1,0),FALSE)/1,0)-IFERROR(VLOOKUP($B322,'Slutlig allokering kvv'!$B$2:$AC$462,MATCH(F$3,'Slutlig allokering kvv'!$B$1:$AJ$1,0),FALSE)/1,0)</f>
        <v>0</v>
      </c>
      <c r="G322">
        <f>IFERROR(VLOOKUP($B322,Kraftvärmeprod!$B$1:$AH$479,MATCH(G$2,Kraftvärmeprod!$B$1:$AG$1,0),FALSE)/1,0)-IFERROR(VLOOKUP($B322,'Slutlig allokering kvv'!$B$2:$AC$462,MATCH(G$3,'Slutlig allokering kvv'!$B$1:$AJ$1,0),FALSE)/1,0)</f>
        <v>0</v>
      </c>
      <c r="H322">
        <f>IFERROR(VLOOKUP($B322,Kraftvärmeprod!$B$1:$AH$479,MATCH(H$2,Kraftvärmeprod!$B$1:$AG$1,0),FALSE)/1,0)-IFERROR(VLOOKUP($B322,'Slutlig allokering kvv'!$B$2:$AC$462,MATCH(H$3,'Slutlig allokering kvv'!$B$1:$AJ$1,0),FALSE)/1,0)</f>
        <v>0</v>
      </c>
      <c r="I322">
        <f>IFERROR(VLOOKUP($B322,Kraftvärmeprod!$B$1:$AH$479,MATCH(I$2,Kraftvärmeprod!$B$1:$AG$1,0),FALSE)/1,0)-IFERROR(VLOOKUP($B322,'Slutlig allokering kvv'!$B$2:$AC$462,MATCH(I$3,'Slutlig allokering kvv'!$B$1:$AJ$1,0),FALSE)/1,0)</f>
        <v>0</v>
      </c>
      <c r="J322">
        <f>IFERROR(VLOOKUP($B322,Kraftvärmeprod!$B$1:$AH$479,MATCH(J$2,Kraftvärmeprod!$B$1:$AG$1,0),FALSE)/1,0)-IFERROR(VLOOKUP($B322,'Slutlig allokering kvv'!$B$2:$AC$462,MATCH(J$3,'Slutlig allokering kvv'!$B$1:$AJ$1,0),FALSE)/1,0)</f>
        <v>0</v>
      </c>
      <c r="K322">
        <f>IFERROR(VLOOKUP($B322,Kraftvärmeprod!$B$1:$AH$479,MATCH(K$2,Kraftvärmeprod!$B$1:$AG$1,0),FALSE)/1,0)-IFERROR(VLOOKUP($B322,'Slutlig allokering kvv'!$B$2:$AC$462,MATCH(K$3,'Slutlig allokering kvv'!$B$1:$AJ$1,0),FALSE)/1,0)</f>
        <v>0</v>
      </c>
      <c r="L322">
        <f>IFERROR(VLOOKUP($B322,Kraftvärmeprod!$B$1:$AH$479,MATCH(L$2,Kraftvärmeprod!$B$1:$AG$1,0),FALSE)/1,0)-IFERROR(VLOOKUP($B322,'Slutlig allokering kvv'!$B$2:$AC$462,MATCH(L$3,'Slutlig allokering kvv'!$B$1:$AJ$1,0),FALSE)/1,0)</f>
        <v>0</v>
      </c>
      <c r="M322" s="40">
        <f>IFERROR(VLOOKUP($B322,Miljö!$B$1:$S$477,MATCH(M$2,Miljö!$B$1:$X$1,0),FALSE)/1,0)-IFERROR(VLOOKUP($B322,'Slutlig allokering kvv'!$B$2:$AC$462,MATCH(M$3,'Slutlig allokering kvv'!$B$1:$AJ$1,0),FALSE)/1,0)</f>
        <v>7.5018199999999995</v>
      </c>
      <c r="N322">
        <f>IFERROR(VLOOKUP($B322,Kraftvärmeprod!$B$1:$AH$479,MATCH(N$2,Kraftvärmeprod!$B$1:$AG$1,0),FALSE)/1,0)-IFERROR(VLOOKUP($B322,'Slutlig allokering kvv'!$B$2:$AC$462,MATCH(N$3,'Slutlig allokering kvv'!$B$1:$AJ$1,0),FALSE)/1,0)</f>
        <v>0</v>
      </c>
      <c r="O322">
        <f>IFERROR(VLOOKUP($B322,Kraftvärmeprod!$B$1:$AH$479,MATCH(O$2,Kraftvärmeprod!$B$1:$AG$1,0),FALSE)/1,0)-IFERROR(VLOOKUP($B322,'Slutlig allokering kvv'!$B$2:$AC$462,MATCH(O$3,'Slutlig allokering kvv'!$B$1:$AJ$1,0),FALSE)/1,0)</f>
        <v>7.0071500000000002</v>
      </c>
      <c r="P322">
        <f>IFERROR(VLOOKUP($B322,Kraftvärmeprod!$B$1:$AH$479,MATCH(P$2,Kraftvärmeprod!$B$1:$AG$1,0),FALSE)/1,0)-IFERROR(VLOOKUP($B322,'Slutlig allokering kvv'!$B$2:$AC$462,MATCH(P$3,'Slutlig allokering kvv'!$B$1:$AJ$1,0),FALSE)/1,0)</f>
        <v>0</v>
      </c>
      <c r="Q322">
        <f>IFERROR(VLOOKUP($B322,Kraftvärmeprod!$B$1:$AH$479,MATCH(Q$2,Kraftvärmeprod!$B$1:$AG$1,0),FALSE)/1,0)-IFERROR(VLOOKUP($B322,'Slutlig allokering kvv'!$B$2:$AC$462,MATCH(Q$3,'Slutlig allokering kvv'!$B$1:$AJ$1,0),FALSE)/1,0)</f>
        <v>0</v>
      </c>
      <c r="R322">
        <f>IFERROR(VLOOKUP($B322,Kraftvärmeprod!$B$1:$AH$479,MATCH(R$2,Kraftvärmeprod!$B$1:$AG$1,0),FALSE)/1,0)-IFERROR(VLOOKUP($B322,'Slutlig allokering kvv'!$B$2:$AC$462,MATCH(R$3,'Slutlig allokering kvv'!$B$1:$AJ$1,0),FALSE)/1,0)</f>
        <v>0</v>
      </c>
      <c r="S322">
        <f>IFERROR(VLOOKUP($B322,Kraftvärmeprod!$B$1:$AH$479,MATCH(S$2,Kraftvärmeprod!$B$1:$AG$1,0),FALSE)/1,0)-IFERROR(VLOOKUP($B322,'Slutlig allokering kvv'!$B$2:$AC$462,MATCH(S$3,'Slutlig allokering kvv'!$B$1:$AJ$1,0),FALSE)/1,0)</f>
        <v>0</v>
      </c>
      <c r="T322">
        <f>IFERROR(VLOOKUP($B322,Kraftvärmeprod!$B$1:$AH$479,MATCH(T$2,Kraftvärmeprod!$B$1:$AG$1,0),FALSE)/1,0)-IFERROR(VLOOKUP($B322,'Slutlig allokering kvv'!$B$2:$AC$462,MATCH(T$3,'Slutlig allokering kvv'!$B$1:$AJ$1,0),FALSE)/1,0)</f>
        <v>0</v>
      </c>
      <c r="U322">
        <f>IFERROR(VLOOKUP($B322,Kraftvärmeprod!$B$1:$AH$479,MATCH(U$2,Kraftvärmeprod!$B$1:$AG$1,0),FALSE)/1,0)-IFERROR(VLOOKUP($B322,'Slutlig allokering kvv'!$B$2:$AC$462,MATCH(U$3,'Slutlig allokering kvv'!$B$1:$AJ$1,0),FALSE)/1,0)</f>
        <v>0</v>
      </c>
      <c r="V322">
        <f>IFERROR(VLOOKUP($B322,Kraftvärmeprod!$B$1:$AH$479,MATCH(V$2,Kraftvärmeprod!$B$1:$AG$1,0),FALSE)/1,0)-IFERROR(VLOOKUP($B322,'Slutlig allokering kvv'!$B$2:$AC$462,MATCH(V$3,'Slutlig allokering kvv'!$B$1:$AJ$1,0),FALSE)/1,0)</f>
        <v>0</v>
      </c>
      <c r="W322">
        <f>IFERROR(VLOOKUP($B322,Kraftvärmeprod!$B$1:$AH$479,MATCH(W$2,Kraftvärmeprod!$B$1:$AG$1,0),FALSE)/1,0)-IFERROR(VLOOKUP($B322,'Slutlig allokering kvv'!$B$2:$AC$462,MATCH(W$3,'Slutlig allokering kvv'!$B$1:$AJ$1,0),FALSE)/1,0)</f>
        <v>0</v>
      </c>
      <c r="X322">
        <f>IFERROR(VLOOKUP($B322,Kraftvärmeprod!$B$1:$AH$479,MATCH(X$2,Kraftvärmeprod!$B$1:$AG$1,0),FALSE)/1,0)-IFERROR(VLOOKUP($B322,'Slutlig allokering kvv'!$B$2:$AC$462,MATCH(X$3,'Slutlig allokering kvv'!$B$1:$AJ$1,0),FALSE)/1,0)</f>
        <v>0</v>
      </c>
      <c r="Y322">
        <f>IFERROR(VLOOKUP($B322,Kraftvärmeprod!$B$1:$AH$479,MATCH(Y$2,Kraftvärmeprod!$B$1:$AG$1,0),FALSE)/1,0)-IFERROR(VLOOKUP($B322,'Slutlig allokering kvv'!$B$2:$AC$462,MATCH(Y$3,'Slutlig allokering kvv'!$B$1:$AJ$1,0),FALSE)/1,0)</f>
        <v>0</v>
      </c>
      <c r="Z322">
        <f>IFERROR(VLOOKUP($B322,Kraftvärmeprod!$B$1:$AH$479,MATCH(Z$2,Kraftvärmeprod!$B$1:$AG$1,0),FALSE)/1,0)-IFERROR(VLOOKUP($B322,'Slutlig allokering kvv'!$B$2:$AC$462,MATCH(Z$3,'Slutlig allokering kvv'!$B$1:$AJ$1,0),FALSE)/1,0)</f>
        <v>0</v>
      </c>
      <c r="AA322">
        <f>IFERROR(VLOOKUP($B322,Kraftvärmeprod!$B$1:$AH$479,MATCH(AA$2,Kraftvärmeprod!$B$1:$AG$1,0),FALSE)/1,0)-IFERROR(VLOOKUP($B322,'Slutlig allokering kvv'!$B$2:$AC$462,MATCH(AA$3,'Slutlig allokering kvv'!$B$1:$AJ$1,0),FALSE)/1,0)</f>
        <v>0.95201000000000002</v>
      </c>
      <c r="AB322">
        <f>IFERROR(VLOOKUP($B322,Kraftvärmeprod!$B$1:$AH$479,MATCH(AB$2,Kraftvärmeprod!$B$1:$AG$1,0),FALSE)/1,0)-IFERROR(VLOOKUP($B322,'Slutlig allokering kvv'!$B$2:$AC$462,MATCH(AB$3,'Slutlig allokering kvv'!$B$1:$AJ$1,0),FALSE)/1,0)</f>
        <v>0</v>
      </c>
      <c r="AE322">
        <f t="shared" si="8"/>
        <v>181.64416</v>
      </c>
      <c r="AG322">
        <f>IFERROR(VLOOKUP(B322,'Slutlig allokering kvv'!$B$2:$AJ$462,MATCH("Summa justerad allokerad tillförd energi (utan hjälpel och rökgaskondensering):",'Slutlig allokering kvv'!$B$1:$AK$1,0),FALSE)/1,"")</f>
        <v>159.76383999999999</v>
      </c>
      <c r="AI322" s="23">
        <f>IFERROR(1-VLOOKUP(B322,'Slutlig allokering kvv'!$B$2:$AJ$462,MATCH("Andel av bränsle i kvv som allokerats till värme, exklusive rökgaskondensering och hjälpel",'Slutlig allokering kvv'!$B$1:$AK$1,0),FALSE),"")</f>
        <v>0.53204424032242947</v>
      </c>
      <c r="AK322" s="23">
        <f t="shared" si="9"/>
        <v>0.53204424032242947</v>
      </c>
    </row>
    <row r="323" spans="1:37" x14ac:dyDescent="0.25">
      <c r="A323" s="2" t="s">
        <v>453</v>
      </c>
      <c r="B323" s="2" t="s">
        <v>454</v>
      </c>
      <c r="C323" s="2" t="str">
        <f>IFERROR(VLOOKUP($B323,Kraftvärmeprod!$B$1:$AH$479,MATCH(C$3,Kraftvärmeprod!$B$1:$AG$1,0),FALSE)/1,"")</f>
        <v/>
      </c>
      <c r="D323" s="2" t="str">
        <f>IFERROR(VLOOKUP($B323,Kraftvärmeprod!$B$1:$AH$479,MATCH(D$3,Kraftvärmeprod!$B$1:$AG$1,0),FALSE)/1,"")</f>
        <v/>
      </c>
      <c r="E323">
        <f>IFERROR(VLOOKUP($B323,Kraftvärmeprod!$B$1:$AH$479,MATCH(E$2,Kraftvärmeprod!$B$1:$AG$1,0),FALSE)/1,0)-IFERROR(VLOOKUP($B323,'Slutlig allokering kvv'!$B$2:$AC$462,MATCH(E$3,'Slutlig allokering kvv'!$B$1:$AJ$1,0),FALSE)/1,0)</f>
        <v>0</v>
      </c>
      <c r="F323">
        <f>IFERROR(VLOOKUP($B323,Kraftvärmeprod!$B$1:$AH$479,MATCH(F$2,Kraftvärmeprod!$B$1:$AG$1,0),FALSE)/1,0)-IFERROR(VLOOKUP($B323,'Slutlig allokering kvv'!$B$2:$AC$462,MATCH(F$3,'Slutlig allokering kvv'!$B$1:$AJ$1,0),FALSE)/1,0)</f>
        <v>0</v>
      </c>
      <c r="G323">
        <f>IFERROR(VLOOKUP($B323,Kraftvärmeprod!$B$1:$AH$479,MATCH(G$2,Kraftvärmeprod!$B$1:$AG$1,0),FALSE)/1,0)-IFERROR(VLOOKUP($B323,'Slutlig allokering kvv'!$B$2:$AC$462,MATCH(G$3,'Slutlig allokering kvv'!$B$1:$AJ$1,0),FALSE)/1,0)</f>
        <v>0</v>
      </c>
      <c r="H323">
        <f>IFERROR(VLOOKUP($B323,Kraftvärmeprod!$B$1:$AH$479,MATCH(H$2,Kraftvärmeprod!$B$1:$AG$1,0),FALSE)/1,0)-IFERROR(VLOOKUP($B323,'Slutlig allokering kvv'!$B$2:$AC$462,MATCH(H$3,'Slutlig allokering kvv'!$B$1:$AJ$1,0),FALSE)/1,0)</f>
        <v>0</v>
      </c>
      <c r="I323">
        <f>IFERROR(VLOOKUP($B323,Kraftvärmeprod!$B$1:$AH$479,MATCH(I$2,Kraftvärmeprod!$B$1:$AG$1,0),FALSE)/1,0)-IFERROR(VLOOKUP($B323,'Slutlig allokering kvv'!$B$2:$AC$462,MATCH(I$3,'Slutlig allokering kvv'!$B$1:$AJ$1,0),FALSE)/1,0)</f>
        <v>0</v>
      </c>
      <c r="J323">
        <f>IFERROR(VLOOKUP($B323,Kraftvärmeprod!$B$1:$AH$479,MATCH(J$2,Kraftvärmeprod!$B$1:$AG$1,0),FALSE)/1,0)-IFERROR(VLOOKUP($B323,'Slutlig allokering kvv'!$B$2:$AC$462,MATCH(J$3,'Slutlig allokering kvv'!$B$1:$AJ$1,0),FALSE)/1,0)</f>
        <v>0</v>
      </c>
      <c r="K323">
        <f>IFERROR(VLOOKUP($B323,Kraftvärmeprod!$B$1:$AH$479,MATCH(K$2,Kraftvärmeprod!$B$1:$AG$1,0),FALSE)/1,0)-IFERROR(VLOOKUP($B323,'Slutlig allokering kvv'!$B$2:$AC$462,MATCH(K$3,'Slutlig allokering kvv'!$B$1:$AJ$1,0),FALSE)/1,0)</f>
        <v>0</v>
      </c>
      <c r="L323">
        <f>IFERROR(VLOOKUP($B323,Kraftvärmeprod!$B$1:$AH$479,MATCH(L$2,Kraftvärmeprod!$B$1:$AG$1,0),FALSE)/1,0)-IFERROR(VLOOKUP($B323,'Slutlig allokering kvv'!$B$2:$AC$462,MATCH(L$3,'Slutlig allokering kvv'!$B$1:$AJ$1,0),FALSE)/1,0)</f>
        <v>0</v>
      </c>
      <c r="M323" s="40">
        <f>IFERROR(VLOOKUP($B323,Miljö!$B$1:$S$477,MATCH(M$2,Miljö!$B$1:$X$1,0),FALSE)/1,0)-IFERROR(VLOOKUP($B323,'Slutlig allokering kvv'!$B$2:$AC$462,MATCH(M$3,'Slutlig allokering kvv'!$B$1:$AJ$1,0),FALSE)/1,0)</f>
        <v>0</v>
      </c>
      <c r="N323">
        <f>IFERROR(VLOOKUP($B323,Kraftvärmeprod!$B$1:$AH$479,MATCH(N$2,Kraftvärmeprod!$B$1:$AG$1,0),FALSE)/1,0)-IFERROR(VLOOKUP($B323,'Slutlig allokering kvv'!$B$2:$AC$462,MATCH(N$3,'Slutlig allokering kvv'!$B$1:$AJ$1,0),FALSE)/1,0)</f>
        <v>0</v>
      </c>
      <c r="O323">
        <f>IFERROR(VLOOKUP($B323,Kraftvärmeprod!$B$1:$AH$479,MATCH(O$2,Kraftvärmeprod!$B$1:$AG$1,0),FALSE)/1,0)-IFERROR(VLOOKUP($B323,'Slutlig allokering kvv'!$B$2:$AC$462,MATCH(O$3,'Slutlig allokering kvv'!$B$1:$AJ$1,0),FALSE)/1,0)</f>
        <v>0</v>
      </c>
      <c r="P323">
        <f>IFERROR(VLOOKUP($B323,Kraftvärmeprod!$B$1:$AH$479,MATCH(P$2,Kraftvärmeprod!$B$1:$AG$1,0),FALSE)/1,0)-IFERROR(VLOOKUP($B323,'Slutlig allokering kvv'!$B$2:$AC$462,MATCH(P$3,'Slutlig allokering kvv'!$B$1:$AJ$1,0),FALSE)/1,0)</f>
        <v>0</v>
      </c>
      <c r="Q323">
        <f>IFERROR(VLOOKUP($B323,Kraftvärmeprod!$B$1:$AH$479,MATCH(Q$2,Kraftvärmeprod!$B$1:$AG$1,0),FALSE)/1,0)-IFERROR(VLOOKUP($B323,'Slutlig allokering kvv'!$B$2:$AC$462,MATCH(Q$3,'Slutlig allokering kvv'!$B$1:$AJ$1,0),FALSE)/1,0)</f>
        <v>0</v>
      </c>
      <c r="R323">
        <f>IFERROR(VLOOKUP($B323,Kraftvärmeprod!$B$1:$AH$479,MATCH(R$2,Kraftvärmeprod!$B$1:$AG$1,0),FALSE)/1,0)-IFERROR(VLOOKUP($B323,'Slutlig allokering kvv'!$B$2:$AC$462,MATCH(R$3,'Slutlig allokering kvv'!$B$1:$AJ$1,0),FALSE)/1,0)</f>
        <v>0</v>
      </c>
      <c r="S323">
        <f>IFERROR(VLOOKUP($B323,Kraftvärmeprod!$B$1:$AH$479,MATCH(S$2,Kraftvärmeprod!$B$1:$AG$1,0),FALSE)/1,0)-IFERROR(VLOOKUP($B323,'Slutlig allokering kvv'!$B$2:$AC$462,MATCH(S$3,'Slutlig allokering kvv'!$B$1:$AJ$1,0),FALSE)/1,0)</f>
        <v>0</v>
      </c>
      <c r="T323">
        <f>IFERROR(VLOOKUP($B323,Kraftvärmeprod!$B$1:$AH$479,MATCH(T$2,Kraftvärmeprod!$B$1:$AG$1,0),FALSE)/1,0)-IFERROR(VLOOKUP($B323,'Slutlig allokering kvv'!$B$2:$AC$462,MATCH(T$3,'Slutlig allokering kvv'!$B$1:$AJ$1,0),FALSE)/1,0)</f>
        <v>0</v>
      </c>
      <c r="U323">
        <f>IFERROR(VLOOKUP($B323,Kraftvärmeprod!$B$1:$AH$479,MATCH(U$2,Kraftvärmeprod!$B$1:$AG$1,0),FALSE)/1,0)-IFERROR(VLOOKUP($B323,'Slutlig allokering kvv'!$B$2:$AC$462,MATCH(U$3,'Slutlig allokering kvv'!$B$1:$AJ$1,0),FALSE)/1,0)</f>
        <v>0</v>
      </c>
      <c r="V323">
        <f>IFERROR(VLOOKUP($B323,Kraftvärmeprod!$B$1:$AH$479,MATCH(V$2,Kraftvärmeprod!$B$1:$AG$1,0),FALSE)/1,0)-IFERROR(VLOOKUP($B323,'Slutlig allokering kvv'!$B$2:$AC$462,MATCH(V$3,'Slutlig allokering kvv'!$B$1:$AJ$1,0),FALSE)/1,0)</f>
        <v>0</v>
      </c>
      <c r="W323">
        <f>IFERROR(VLOOKUP($B323,Kraftvärmeprod!$B$1:$AH$479,MATCH(W$2,Kraftvärmeprod!$B$1:$AG$1,0),FALSE)/1,0)-IFERROR(VLOOKUP($B323,'Slutlig allokering kvv'!$B$2:$AC$462,MATCH(W$3,'Slutlig allokering kvv'!$B$1:$AJ$1,0),FALSE)/1,0)</f>
        <v>0</v>
      </c>
      <c r="X323">
        <f>IFERROR(VLOOKUP($B323,Kraftvärmeprod!$B$1:$AH$479,MATCH(X$2,Kraftvärmeprod!$B$1:$AG$1,0),FALSE)/1,0)-IFERROR(VLOOKUP($B323,'Slutlig allokering kvv'!$B$2:$AC$462,MATCH(X$3,'Slutlig allokering kvv'!$B$1:$AJ$1,0),FALSE)/1,0)</f>
        <v>0</v>
      </c>
      <c r="Y323">
        <f>IFERROR(VLOOKUP($B323,Kraftvärmeprod!$B$1:$AH$479,MATCH(Y$2,Kraftvärmeprod!$B$1:$AG$1,0),FALSE)/1,0)-IFERROR(VLOOKUP($B323,'Slutlig allokering kvv'!$B$2:$AC$462,MATCH(Y$3,'Slutlig allokering kvv'!$B$1:$AJ$1,0),FALSE)/1,0)</f>
        <v>0</v>
      </c>
      <c r="Z323">
        <f>IFERROR(VLOOKUP($B323,Kraftvärmeprod!$B$1:$AH$479,MATCH(Z$2,Kraftvärmeprod!$B$1:$AG$1,0),FALSE)/1,0)-IFERROR(VLOOKUP($B323,'Slutlig allokering kvv'!$B$2:$AC$462,MATCH(Z$3,'Slutlig allokering kvv'!$B$1:$AJ$1,0),FALSE)/1,0)</f>
        <v>0</v>
      </c>
      <c r="AA323">
        <f>IFERROR(VLOOKUP($B323,Kraftvärmeprod!$B$1:$AH$479,MATCH(AA$2,Kraftvärmeprod!$B$1:$AG$1,0),FALSE)/1,0)-IFERROR(VLOOKUP($B323,'Slutlig allokering kvv'!$B$2:$AC$462,MATCH(AA$3,'Slutlig allokering kvv'!$B$1:$AJ$1,0),FALSE)/1,0)</f>
        <v>0</v>
      </c>
      <c r="AB323">
        <f>IFERROR(VLOOKUP($B323,Kraftvärmeprod!$B$1:$AH$479,MATCH(AB$2,Kraftvärmeprod!$B$1:$AG$1,0),FALSE)/1,0)-IFERROR(VLOOKUP($B323,'Slutlig allokering kvv'!$B$2:$AC$462,MATCH(AB$3,'Slutlig allokering kvv'!$B$1:$AJ$1,0),FALSE)/1,0)</f>
        <v>0</v>
      </c>
      <c r="AE323">
        <f t="shared" si="8"/>
        <v>0</v>
      </c>
      <c r="AG323">
        <f>IFERROR(VLOOKUP(B323,'Slutlig allokering kvv'!$B$2:$AJ$462,MATCH("Summa justerad allokerad tillförd energi (utan hjälpel och rökgaskondensering):",'Slutlig allokering kvv'!$B$1:$AK$1,0),FALSE)/1,"")</f>
        <v>0</v>
      </c>
      <c r="AI323" s="23" t="str">
        <f>IFERROR(1-VLOOKUP(B323,'Slutlig allokering kvv'!$B$2:$AJ$462,MATCH("Andel av bränsle i kvv som allokerats till värme, exklusive rökgaskondensering och hjälpel",'Slutlig allokering kvv'!$B$1:$AK$1,0),FALSE),"")</f>
        <v/>
      </c>
      <c r="AK323" s="23" t="str">
        <f t="shared" si="9"/>
        <v/>
      </c>
    </row>
    <row r="324" spans="1:37" x14ac:dyDescent="0.25">
      <c r="A324" s="2" t="s">
        <v>453</v>
      </c>
      <c r="B324" s="2" t="s">
        <v>455</v>
      </c>
      <c r="C324" s="2" t="str">
        <f>IFERROR(VLOOKUP($B324,Kraftvärmeprod!$B$1:$AH$479,MATCH(C$3,Kraftvärmeprod!$B$1:$AG$1,0),FALSE)/1,"")</f>
        <v/>
      </c>
      <c r="D324" s="2" t="str">
        <f>IFERROR(VLOOKUP($B324,Kraftvärmeprod!$B$1:$AH$479,MATCH(D$3,Kraftvärmeprod!$B$1:$AG$1,0),FALSE)/1,"")</f>
        <v/>
      </c>
      <c r="E324">
        <f>IFERROR(VLOOKUP($B324,Kraftvärmeprod!$B$1:$AH$479,MATCH(E$2,Kraftvärmeprod!$B$1:$AG$1,0),FALSE)/1,0)-IFERROR(VLOOKUP($B324,'Slutlig allokering kvv'!$B$2:$AC$462,MATCH(E$3,'Slutlig allokering kvv'!$B$1:$AJ$1,0),FALSE)/1,0)</f>
        <v>0</v>
      </c>
      <c r="F324">
        <f>IFERROR(VLOOKUP($B324,Kraftvärmeprod!$B$1:$AH$479,MATCH(F$2,Kraftvärmeprod!$B$1:$AG$1,0),FALSE)/1,0)-IFERROR(VLOOKUP($B324,'Slutlig allokering kvv'!$B$2:$AC$462,MATCH(F$3,'Slutlig allokering kvv'!$B$1:$AJ$1,0),FALSE)/1,0)</f>
        <v>0</v>
      </c>
      <c r="G324">
        <f>IFERROR(VLOOKUP($B324,Kraftvärmeprod!$B$1:$AH$479,MATCH(G$2,Kraftvärmeprod!$B$1:$AG$1,0),FALSE)/1,0)-IFERROR(VLOOKUP($B324,'Slutlig allokering kvv'!$B$2:$AC$462,MATCH(G$3,'Slutlig allokering kvv'!$B$1:$AJ$1,0),FALSE)/1,0)</f>
        <v>0</v>
      </c>
      <c r="H324">
        <f>IFERROR(VLOOKUP($B324,Kraftvärmeprod!$B$1:$AH$479,MATCH(H$2,Kraftvärmeprod!$B$1:$AG$1,0),FALSE)/1,0)-IFERROR(VLOOKUP($B324,'Slutlig allokering kvv'!$B$2:$AC$462,MATCH(H$3,'Slutlig allokering kvv'!$B$1:$AJ$1,0),FALSE)/1,0)</f>
        <v>0</v>
      </c>
      <c r="I324">
        <f>IFERROR(VLOOKUP($B324,Kraftvärmeprod!$B$1:$AH$479,MATCH(I$2,Kraftvärmeprod!$B$1:$AG$1,0),FALSE)/1,0)-IFERROR(VLOOKUP($B324,'Slutlig allokering kvv'!$B$2:$AC$462,MATCH(I$3,'Slutlig allokering kvv'!$B$1:$AJ$1,0),FALSE)/1,0)</f>
        <v>0</v>
      </c>
      <c r="J324">
        <f>IFERROR(VLOOKUP($B324,Kraftvärmeprod!$B$1:$AH$479,MATCH(J$2,Kraftvärmeprod!$B$1:$AG$1,0),FALSE)/1,0)-IFERROR(VLOOKUP($B324,'Slutlig allokering kvv'!$B$2:$AC$462,MATCH(J$3,'Slutlig allokering kvv'!$B$1:$AJ$1,0),FALSE)/1,0)</f>
        <v>0</v>
      </c>
      <c r="K324">
        <f>IFERROR(VLOOKUP($B324,Kraftvärmeprod!$B$1:$AH$479,MATCH(K$2,Kraftvärmeprod!$B$1:$AG$1,0),FALSE)/1,0)-IFERROR(VLOOKUP($B324,'Slutlig allokering kvv'!$B$2:$AC$462,MATCH(K$3,'Slutlig allokering kvv'!$B$1:$AJ$1,0),FALSE)/1,0)</f>
        <v>0</v>
      </c>
      <c r="L324">
        <f>IFERROR(VLOOKUP($B324,Kraftvärmeprod!$B$1:$AH$479,MATCH(L$2,Kraftvärmeprod!$B$1:$AG$1,0),FALSE)/1,0)-IFERROR(VLOOKUP($B324,'Slutlig allokering kvv'!$B$2:$AC$462,MATCH(L$3,'Slutlig allokering kvv'!$B$1:$AJ$1,0),FALSE)/1,0)</f>
        <v>0</v>
      </c>
      <c r="M324" s="40">
        <f>IFERROR(VLOOKUP($B324,Miljö!$B$1:$S$477,MATCH(M$2,Miljö!$B$1:$X$1,0),FALSE)/1,0)-IFERROR(VLOOKUP($B324,'Slutlig allokering kvv'!$B$2:$AC$462,MATCH(M$3,'Slutlig allokering kvv'!$B$1:$AJ$1,0),FALSE)/1,0)</f>
        <v>0</v>
      </c>
      <c r="N324">
        <f>IFERROR(VLOOKUP($B324,Kraftvärmeprod!$B$1:$AH$479,MATCH(N$2,Kraftvärmeprod!$B$1:$AG$1,0),FALSE)/1,0)-IFERROR(VLOOKUP($B324,'Slutlig allokering kvv'!$B$2:$AC$462,MATCH(N$3,'Slutlig allokering kvv'!$B$1:$AJ$1,0),FALSE)/1,0)</f>
        <v>0</v>
      </c>
      <c r="O324">
        <f>IFERROR(VLOOKUP($B324,Kraftvärmeprod!$B$1:$AH$479,MATCH(O$2,Kraftvärmeprod!$B$1:$AG$1,0),FALSE)/1,0)-IFERROR(VLOOKUP($B324,'Slutlig allokering kvv'!$B$2:$AC$462,MATCH(O$3,'Slutlig allokering kvv'!$B$1:$AJ$1,0),FALSE)/1,0)</f>
        <v>0</v>
      </c>
      <c r="P324">
        <f>IFERROR(VLOOKUP($B324,Kraftvärmeprod!$B$1:$AH$479,MATCH(P$2,Kraftvärmeprod!$B$1:$AG$1,0),FALSE)/1,0)-IFERROR(VLOOKUP($B324,'Slutlig allokering kvv'!$B$2:$AC$462,MATCH(P$3,'Slutlig allokering kvv'!$B$1:$AJ$1,0),FALSE)/1,0)</f>
        <v>0</v>
      </c>
      <c r="Q324">
        <f>IFERROR(VLOOKUP($B324,Kraftvärmeprod!$B$1:$AH$479,MATCH(Q$2,Kraftvärmeprod!$B$1:$AG$1,0),FALSE)/1,0)-IFERROR(VLOOKUP($B324,'Slutlig allokering kvv'!$B$2:$AC$462,MATCH(Q$3,'Slutlig allokering kvv'!$B$1:$AJ$1,0),FALSE)/1,0)</f>
        <v>0</v>
      </c>
      <c r="R324">
        <f>IFERROR(VLOOKUP($B324,Kraftvärmeprod!$B$1:$AH$479,MATCH(R$2,Kraftvärmeprod!$B$1:$AG$1,0),FALSE)/1,0)-IFERROR(VLOOKUP($B324,'Slutlig allokering kvv'!$B$2:$AC$462,MATCH(R$3,'Slutlig allokering kvv'!$B$1:$AJ$1,0),FALSE)/1,0)</f>
        <v>0</v>
      </c>
      <c r="S324">
        <f>IFERROR(VLOOKUP($B324,Kraftvärmeprod!$B$1:$AH$479,MATCH(S$2,Kraftvärmeprod!$B$1:$AG$1,0),FALSE)/1,0)-IFERROR(VLOOKUP($B324,'Slutlig allokering kvv'!$B$2:$AC$462,MATCH(S$3,'Slutlig allokering kvv'!$B$1:$AJ$1,0),FALSE)/1,0)</f>
        <v>0</v>
      </c>
      <c r="T324">
        <f>IFERROR(VLOOKUP($B324,Kraftvärmeprod!$B$1:$AH$479,MATCH(T$2,Kraftvärmeprod!$B$1:$AG$1,0),FALSE)/1,0)-IFERROR(VLOOKUP($B324,'Slutlig allokering kvv'!$B$2:$AC$462,MATCH(T$3,'Slutlig allokering kvv'!$B$1:$AJ$1,0),FALSE)/1,0)</f>
        <v>0</v>
      </c>
      <c r="U324">
        <f>IFERROR(VLOOKUP($B324,Kraftvärmeprod!$B$1:$AH$479,MATCH(U$2,Kraftvärmeprod!$B$1:$AG$1,0),FALSE)/1,0)-IFERROR(VLOOKUP($B324,'Slutlig allokering kvv'!$B$2:$AC$462,MATCH(U$3,'Slutlig allokering kvv'!$B$1:$AJ$1,0),FALSE)/1,0)</f>
        <v>0</v>
      </c>
      <c r="V324">
        <f>IFERROR(VLOOKUP($B324,Kraftvärmeprod!$B$1:$AH$479,MATCH(V$2,Kraftvärmeprod!$B$1:$AG$1,0),FALSE)/1,0)-IFERROR(VLOOKUP($B324,'Slutlig allokering kvv'!$B$2:$AC$462,MATCH(V$3,'Slutlig allokering kvv'!$B$1:$AJ$1,0),FALSE)/1,0)</f>
        <v>0</v>
      </c>
      <c r="W324">
        <f>IFERROR(VLOOKUP($B324,Kraftvärmeprod!$B$1:$AH$479,MATCH(W$2,Kraftvärmeprod!$B$1:$AG$1,0),FALSE)/1,0)-IFERROR(VLOOKUP($B324,'Slutlig allokering kvv'!$B$2:$AC$462,MATCH(W$3,'Slutlig allokering kvv'!$B$1:$AJ$1,0),FALSE)/1,0)</f>
        <v>0</v>
      </c>
      <c r="X324">
        <f>IFERROR(VLOOKUP($B324,Kraftvärmeprod!$B$1:$AH$479,MATCH(X$2,Kraftvärmeprod!$B$1:$AG$1,0),FALSE)/1,0)-IFERROR(VLOOKUP($B324,'Slutlig allokering kvv'!$B$2:$AC$462,MATCH(X$3,'Slutlig allokering kvv'!$B$1:$AJ$1,0),FALSE)/1,0)</f>
        <v>0</v>
      </c>
      <c r="Y324">
        <f>IFERROR(VLOOKUP($B324,Kraftvärmeprod!$B$1:$AH$479,MATCH(Y$2,Kraftvärmeprod!$B$1:$AG$1,0),FALSE)/1,0)-IFERROR(VLOOKUP($B324,'Slutlig allokering kvv'!$B$2:$AC$462,MATCH(Y$3,'Slutlig allokering kvv'!$B$1:$AJ$1,0),FALSE)/1,0)</f>
        <v>0</v>
      </c>
      <c r="Z324">
        <f>IFERROR(VLOOKUP($B324,Kraftvärmeprod!$B$1:$AH$479,MATCH(Z$2,Kraftvärmeprod!$B$1:$AG$1,0),FALSE)/1,0)-IFERROR(VLOOKUP($B324,'Slutlig allokering kvv'!$B$2:$AC$462,MATCH(Z$3,'Slutlig allokering kvv'!$B$1:$AJ$1,0),FALSE)/1,0)</f>
        <v>0</v>
      </c>
      <c r="AA324">
        <f>IFERROR(VLOOKUP($B324,Kraftvärmeprod!$B$1:$AH$479,MATCH(AA$2,Kraftvärmeprod!$B$1:$AG$1,0),FALSE)/1,0)-IFERROR(VLOOKUP($B324,'Slutlig allokering kvv'!$B$2:$AC$462,MATCH(AA$3,'Slutlig allokering kvv'!$B$1:$AJ$1,0),FALSE)/1,0)</f>
        <v>0</v>
      </c>
      <c r="AB324">
        <f>IFERROR(VLOOKUP($B324,Kraftvärmeprod!$B$1:$AH$479,MATCH(AB$2,Kraftvärmeprod!$B$1:$AG$1,0),FALSE)/1,0)-IFERROR(VLOOKUP($B324,'Slutlig allokering kvv'!$B$2:$AC$462,MATCH(AB$3,'Slutlig allokering kvv'!$B$1:$AJ$1,0),FALSE)/1,0)</f>
        <v>0</v>
      </c>
      <c r="AE324">
        <f t="shared" si="8"/>
        <v>0</v>
      </c>
      <c r="AG324">
        <f>IFERROR(VLOOKUP(B324,'Slutlig allokering kvv'!$B$2:$AJ$462,MATCH("Summa justerad allokerad tillförd energi (utan hjälpel och rökgaskondensering):",'Slutlig allokering kvv'!$B$1:$AK$1,0),FALSE)/1,"")</f>
        <v>0</v>
      </c>
      <c r="AI324" s="23" t="str">
        <f>IFERROR(1-VLOOKUP(B324,'Slutlig allokering kvv'!$B$2:$AJ$462,MATCH("Andel av bränsle i kvv som allokerats till värme, exklusive rökgaskondensering och hjälpel",'Slutlig allokering kvv'!$B$1:$AK$1,0),FALSE),"")</f>
        <v/>
      </c>
      <c r="AK324" s="23" t="str">
        <f t="shared" si="9"/>
        <v/>
      </c>
    </row>
    <row r="325" spans="1:37" x14ac:dyDescent="0.25">
      <c r="A325" s="2" t="s">
        <v>453</v>
      </c>
      <c r="B325" s="2" t="s">
        <v>456</v>
      </c>
      <c r="C325" s="2" t="str">
        <f>IFERROR(VLOOKUP($B325,Kraftvärmeprod!$B$1:$AH$479,MATCH(C$3,Kraftvärmeprod!$B$1:$AG$1,0),FALSE)/1,"")</f>
        <v/>
      </c>
      <c r="D325" s="2" t="str">
        <f>IFERROR(VLOOKUP($B325,Kraftvärmeprod!$B$1:$AH$479,MATCH(D$3,Kraftvärmeprod!$B$1:$AG$1,0),FALSE)/1,"")</f>
        <v/>
      </c>
      <c r="E325">
        <f>IFERROR(VLOOKUP($B325,Kraftvärmeprod!$B$1:$AH$479,MATCH(E$2,Kraftvärmeprod!$B$1:$AG$1,0),FALSE)/1,0)-IFERROR(VLOOKUP($B325,'Slutlig allokering kvv'!$B$2:$AC$462,MATCH(E$3,'Slutlig allokering kvv'!$B$1:$AJ$1,0),FALSE)/1,0)</f>
        <v>0</v>
      </c>
      <c r="F325">
        <f>IFERROR(VLOOKUP($B325,Kraftvärmeprod!$B$1:$AH$479,MATCH(F$2,Kraftvärmeprod!$B$1:$AG$1,0),FALSE)/1,0)-IFERROR(VLOOKUP($B325,'Slutlig allokering kvv'!$B$2:$AC$462,MATCH(F$3,'Slutlig allokering kvv'!$B$1:$AJ$1,0),FALSE)/1,0)</f>
        <v>0</v>
      </c>
      <c r="G325">
        <f>IFERROR(VLOOKUP($B325,Kraftvärmeprod!$B$1:$AH$479,MATCH(G$2,Kraftvärmeprod!$B$1:$AG$1,0),FALSE)/1,0)-IFERROR(VLOOKUP($B325,'Slutlig allokering kvv'!$B$2:$AC$462,MATCH(G$3,'Slutlig allokering kvv'!$B$1:$AJ$1,0),FALSE)/1,0)</f>
        <v>0</v>
      </c>
      <c r="H325">
        <f>IFERROR(VLOOKUP($B325,Kraftvärmeprod!$B$1:$AH$479,MATCH(H$2,Kraftvärmeprod!$B$1:$AG$1,0),FALSE)/1,0)-IFERROR(VLOOKUP($B325,'Slutlig allokering kvv'!$B$2:$AC$462,MATCH(H$3,'Slutlig allokering kvv'!$B$1:$AJ$1,0),FALSE)/1,0)</f>
        <v>0</v>
      </c>
      <c r="I325">
        <f>IFERROR(VLOOKUP($B325,Kraftvärmeprod!$B$1:$AH$479,MATCH(I$2,Kraftvärmeprod!$B$1:$AG$1,0),FALSE)/1,0)-IFERROR(VLOOKUP($B325,'Slutlig allokering kvv'!$B$2:$AC$462,MATCH(I$3,'Slutlig allokering kvv'!$B$1:$AJ$1,0),FALSE)/1,0)</f>
        <v>0</v>
      </c>
      <c r="J325">
        <f>IFERROR(VLOOKUP($B325,Kraftvärmeprod!$B$1:$AH$479,MATCH(J$2,Kraftvärmeprod!$B$1:$AG$1,0),FALSE)/1,0)-IFERROR(VLOOKUP($B325,'Slutlig allokering kvv'!$B$2:$AC$462,MATCH(J$3,'Slutlig allokering kvv'!$B$1:$AJ$1,0),FALSE)/1,0)</f>
        <v>0</v>
      </c>
      <c r="K325">
        <f>IFERROR(VLOOKUP($B325,Kraftvärmeprod!$B$1:$AH$479,MATCH(K$2,Kraftvärmeprod!$B$1:$AG$1,0),FALSE)/1,0)-IFERROR(VLOOKUP($B325,'Slutlig allokering kvv'!$B$2:$AC$462,MATCH(K$3,'Slutlig allokering kvv'!$B$1:$AJ$1,0),FALSE)/1,0)</f>
        <v>0</v>
      </c>
      <c r="L325">
        <f>IFERROR(VLOOKUP($B325,Kraftvärmeprod!$B$1:$AH$479,MATCH(L$2,Kraftvärmeprod!$B$1:$AG$1,0),FALSE)/1,0)-IFERROR(VLOOKUP($B325,'Slutlig allokering kvv'!$B$2:$AC$462,MATCH(L$3,'Slutlig allokering kvv'!$B$1:$AJ$1,0),FALSE)/1,0)</f>
        <v>0</v>
      </c>
      <c r="M325" s="40">
        <f>IFERROR(VLOOKUP($B325,Miljö!$B$1:$S$477,MATCH(M$2,Miljö!$B$1:$X$1,0),FALSE)/1,0)-IFERROR(VLOOKUP($B325,'Slutlig allokering kvv'!$B$2:$AC$462,MATCH(M$3,'Slutlig allokering kvv'!$B$1:$AJ$1,0),FALSE)/1,0)</f>
        <v>0</v>
      </c>
      <c r="N325">
        <f>IFERROR(VLOOKUP($B325,Kraftvärmeprod!$B$1:$AH$479,MATCH(N$2,Kraftvärmeprod!$B$1:$AG$1,0),FALSE)/1,0)-IFERROR(VLOOKUP($B325,'Slutlig allokering kvv'!$B$2:$AC$462,MATCH(N$3,'Slutlig allokering kvv'!$B$1:$AJ$1,0),FALSE)/1,0)</f>
        <v>0</v>
      </c>
      <c r="O325">
        <f>IFERROR(VLOOKUP($B325,Kraftvärmeprod!$B$1:$AH$479,MATCH(O$2,Kraftvärmeprod!$B$1:$AG$1,0),FALSE)/1,0)-IFERROR(VLOOKUP($B325,'Slutlig allokering kvv'!$B$2:$AC$462,MATCH(O$3,'Slutlig allokering kvv'!$B$1:$AJ$1,0),FALSE)/1,0)</f>
        <v>0</v>
      </c>
      <c r="P325">
        <f>IFERROR(VLOOKUP($B325,Kraftvärmeprod!$B$1:$AH$479,MATCH(P$2,Kraftvärmeprod!$B$1:$AG$1,0),FALSE)/1,0)-IFERROR(VLOOKUP($B325,'Slutlig allokering kvv'!$B$2:$AC$462,MATCH(P$3,'Slutlig allokering kvv'!$B$1:$AJ$1,0),FALSE)/1,0)</f>
        <v>0</v>
      </c>
      <c r="Q325">
        <f>IFERROR(VLOOKUP($B325,Kraftvärmeprod!$B$1:$AH$479,MATCH(Q$2,Kraftvärmeprod!$B$1:$AG$1,0),FALSE)/1,0)-IFERROR(VLOOKUP($B325,'Slutlig allokering kvv'!$B$2:$AC$462,MATCH(Q$3,'Slutlig allokering kvv'!$B$1:$AJ$1,0),FALSE)/1,0)</f>
        <v>0</v>
      </c>
      <c r="R325">
        <f>IFERROR(VLOOKUP($B325,Kraftvärmeprod!$B$1:$AH$479,MATCH(R$2,Kraftvärmeprod!$B$1:$AG$1,0),FALSE)/1,0)-IFERROR(VLOOKUP($B325,'Slutlig allokering kvv'!$B$2:$AC$462,MATCH(R$3,'Slutlig allokering kvv'!$B$1:$AJ$1,0),FALSE)/1,0)</f>
        <v>0</v>
      </c>
      <c r="S325">
        <f>IFERROR(VLOOKUP($B325,Kraftvärmeprod!$B$1:$AH$479,MATCH(S$2,Kraftvärmeprod!$B$1:$AG$1,0),FALSE)/1,0)-IFERROR(VLOOKUP($B325,'Slutlig allokering kvv'!$B$2:$AC$462,MATCH(S$3,'Slutlig allokering kvv'!$B$1:$AJ$1,0),FALSE)/1,0)</f>
        <v>0</v>
      </c>
      <c r="T325">
        <f>IFERROR(VLOOKUP($B325,Kraftvärmeprod!$B$1:$AH$479,MATCH(T$2,Kraftvärmeprod!$B$1:$AG$1,0),FALSE)/1,0)-IFERROR(VLOOKUP($B325,'Slutlig allokering kvv'!$B$2:$AC$462,MATCH(T$3,'Slutlig allokering kvv'!$B$1:$AJ$1,0),FALSE)/1,0)</f>
        <v>0</v>
      </c>
      <c r="U325">
        <f>IFERROR(VLOOKUP($B325,Kraftvärmeprod!$B$1:$AH$479,MATCH(U$2,Kraftvärmeprod!$B$1:$AG$1,0),FALSE)/1,0)-IFERROR(VLOOKUP($B325,'Slutlig allokering kvv'!$B$2:$AC$462,MATCH(U$3,'Slutlig allokering kvv'!$B$1:$AJ$1,0),FALSE)/1,0)</f>
        <v>0</v>
      </c>
      <c r="V325">
        <f>IFERROR(VLOOKUP($B325,Kraftvärmeprod!$B$1:$AH$479,MATCH(V$2,Kraftvärmeprod!$B$1:$AG$1,0),FALSE)/1,0)-IFERROR(VLOOKUP($B325,'Slutlig allokering kvv'!$B$2:$AC$462,MATCH(V$3,'Slutlig allokering kvv'!$B$1:$AJ$1,0),FALSE)/1,0)</f>
        <v>0</v>
      </c>
      <c r="W325">
        <f>IFERROR(VLOOKUP($B325,Kraftvärmeprod!$B$1:$AH$479,MATCH(W$2,Kraftvärmeprod!$B$1:$AG$1,0),FALSE)/1,0)-IFERROR(VLOOKUP($B325,'Slutlig allokering kvv'!$B$2:$AC$462,MATCH(W$3,'Slutlig allokering kvv'!$B$1:$AJ$1,0),FALSE)/1,0)</f>
        <v>0</v>
      </c>
      <c r="X325">
        <f>IFERROR(VLOOKUP($B325,Kraftvärmeprod!$B$1:$AH$479,MATCH(X$2,Kraftvärmeprod!$B$1:$AG$1,0),FALSE)/1,0)-IFERROR(VLOOKUP($B325,'Slutlig allokering kvv'!$B$2:$AC$462,MATCH(X$3,'Slutlig allokering kvv'!$B$1:$AJ$1,0),FALSE)/1,0)</f>
        <v>0</v>
      </c>
      <c r="Y325">
        <f>IFERROR(VLOOKUP($B325,Kraftvärmeprod!$B$1:$AH$479,MATCH(Y$2,Kraftvärmeprod!$B$1:$AG$1,0),FALSE)/1,0)-IFERROR(VLOOKUP($B325,'Slutlig allokering kvv'!$B$2:$AC$462,MATCH(Y$3,'Slutlig allokering kvv'!$B$1:$AJ$1,0),FALSE)/1,0)</f>
        <v>0</v>
      </c>
      <c r="Z325">
        <f>IFERROR(VLOOKUP($B325,Kraftvärmeprod!$B$1:$AH$479,MATCH(Z$2,Kraftvärmeprod!$B$1:$AG$1,0),FALSE)/1,0)-IFERROR(VLOOKUP($B325,'Slutlig allokering kvv'!$B$2:$AC$462,MATCH(Z$3,'Slutlig allokering kvv'!$B$1:$AJ$1,0),FALSE)/1,0)</f>
        <v>0</v>
      </c>
      <c r="AA325">
        <f>IFERROR(VLOOKUP($B325,Kraftvärmeprod!$B$1:$AH$479,MATCH(AA$2,Kraftvärmeprod!$B$1:$AG$1,0),FALSE)/1,0)-IFERROR(VLOOKUP($B325,'Slutlig allokering kvv'!$B$2:$AC$462,MATCH(AA$3,'Slutlig allokering kvv'!$B$1:$AJ$1,0),FALSE)/1,0)</f>
        <v>0</v>
      </c>
      <c r="AB325">
        <f>IFERROR(VLOOKUP($B325,Kraftvärmeprod!$B$1:$AH$479,MATCH(AB$2,Kraftvärmeprod!$B$1:$AG$1,0),FALSE)/1,0)-IFERROR(VLOOKUP($B325,'Slutlig allokering kvv'!$B$2:$AC$462,MATCH(AB$3,'Slutlig allokering kvv'!$B$1:$AJ$1,0),FALSE)/1,0)</f>
        <v>0</v>
      </c>
      <c r="AE325">
        <f t="shared" si="8"/>
        <v>0</v>
      </c>
      <c r="AG325">
        <f>IFERROR(VLOOKUP(B325,'Slutlig allokering kvv'!$B$2:$AJ$462,MATCH("Summa justerad allokerad tillförd energi (utan hjälpel och rökgaskondensering):",'Slutlig allokering kvv'!$B$1:$AK$1,0),FALSE)/1,"")</f>
        <v>0</v>
      </c>
      <c r="AI325" s="23" t="str">
        <f>IFERROR(1-VLOOKUP(B325,'Slutlig allokering kvv'!$B$2:$AJ$462,MATCH("Andel av bränsle i kvv som allokerats till värme, exklusive rökgaskondensering och hjälpel",'Slutlig allokering kvv'!$B$1:$AK$1,0),FALSE),"")</f>
        <v/>
      </c>
      <c r="AK325" s="23" t="str">
        <f t="shared" si="9"/>
        <v/>
      </c>
    </row>
    <row r="326" spans="1:37" x14ac:dyDescent="0.25">
      <c r="A326" s="2" t="s">
        <v>457</v>
      </c>
      <c r="B326" s="2" t="s">
        <v>458</v>
      </c>
      <c r="C326" s="2" t="str">
        <f>IFERROR(VLOOKUP($B326,Kraftvärmeprod!$B$1:$AH$479,MATCH(C$3,Kraftvärmeprod!$B$1:$AG$1,0),FALSE)/1,"")</f>
        <v/>
      </c>
      <c r="D326" s="2" t="str">
        <f>IFERROR(VLOOKUP($B326,Kraftvärmeprod!$B$1:$AH$479,MATCH(D$3,Kraftvärmeprod!$B$1:$AG$1,0),FALSE)/1,"")</f>
        <v/>
      </c>
      <c r="E326">
        <f>IFERROR(VLOOKUP($B326,Kraftvärmeprod!$B$1:$AH$479,MATCH(E$2,Kraftvärmeprod!$B$1:$AG$1,0),FALSE)/1,0)-IFERROR(VLOOKUP($B326,'Slutlig allokering kvv'!$B$2:$AC$462,MATCH(E$3,'Slutlig allokering kvv'!$B$1:$AJ$1,0),FALSE)/1,0)</f>
        <v>0</v>
      </c>
      <c r="F326">
        <f>IFERROR(VLOOKUP($B326,Kraftvärmeprod!$B$1:$AH$479,MATCH(F$2,Kraftvärmeprod!$B$1:$AG$1,0),FALSE)/1,0)-IFERROR(VLOOKUP($B326,'Slutlig allokering kvv'!$B$2:$AC$462,MATCH(F$3,'Slutlig allokering kvv'!$B$1:$AJ$1,0),FALSE)/1,0)</f>
        <v>0</v>
      </c>
      <c r="G326">
        <f>IFERROR(VLOOKUP($B326,Kraftvärmeprod!$B$1:$AH$479,MATCH(G$2,Kraftvärmeprod!$B$1:$AG$1,0),FALSE)/1,0)-IFERROR(VLOOKUP($B326,'Slutlig allokering kvv'!$B$2:$AC$462,MATCH(G$3,'Slutlig allokering kvv'!$B$1:$AJ$1,0),FALSE)/1,0)</f>
        <v>0</v>
      </c>
      <c r="H326">
        <f>IFERROR(VLOOKUP($B326,Kraftvärmeprod!$B$1:$AH$479,MATCH(H$2,Kraftvärmeprod!$B$1:$AG$1,0),FALSE)/1,0)-IFERROR(VLOOKUP($B326,'Slutlig allokering kvv'!$B$2:$AC$462,MATCH(H$3,'Slutlig allokering kvv'!$B$1:$AJ$1,0),FALSE)/1,0)</f>
        <v>0</v>
      </c>
      <c r="I326">
        <f>IFERROR(VLOOKUP($B326,Kraftvärmeprod!$B$1:$AH$479,MATCH(I$2,Kraftvärmeprod!$B$1:$AG$1,0),FALSE)/1,0)-IFERROR(VLOOKUP($B326,'Slutlig allokering kvv'!$B$2:$AC$462,MATCH(I$3,'Slutlig allokering kvv'!$B$1:$AJ$1,0),FALSE)/1,0)</f>
        <v>0</v>
      </c>
      <c r="J326">
        <f>IFERROR(VLOOKUP($B326,Kraftvärmeprod!$B$1:$AH$479,MATCH(J$2,Kraftvärmeprod!$B$1:$AG$1,0),FALSE)/1,0)-IFERROR(VLOOKUP($B326,'Slutlig allokering kvv'!$B$2:$AC$462,MATCH(J$3,'Slutlig allokering kvv'!$B$1:$AJ$1,0),FALSE)/1,0)</f>
        <v>0</v>
      </c>
      <c r="K326">
        <f>IFERROR(VLOOKUP($B326,Kraftvärmeprod!$B$1:$AH$479,MATCH(K$2,Kraftvärmeprod!$B$1:$AG$1,0),FALSE)/1,0)-IFERROR(VLOOKUP($B326,'Slutlig allokering kvv'!$B$2:$AC$462,MATCH(K$3,'Slutlig allokering kvv'!$B$1:$AJ$1,0),FALSE)/1,0)</f>
        <v>0</v>
      </c>
      <c r="L326">
        <f>IFERROR(VLOOKUP($B326,Kraftvärmeprod!$B$1:$AH$479,MATCH(L$2,Kraftvärmeprod!$B$1:$AG$1,0),FALSE)/1,0)-IFERROR(VLOOKUP($B326,'Slutlig allokering kvv'!$B$2:$AC$462,MATCH(L$3,'Slutlig allokering kvv'!$B$1:$AJ$1,0),FALSE)/1,0)</f>
        <v>0</v>
      </c>
      <c r="M326" s="40">
        <f>IFERROR(VLOOKUP($B326,Miljö!$B$1:$S$477,MATCH(M$2,Miljö!$B$1:$X$1,0),FALSE)/1,0)-IFERROR(VLOOKUP($B326,'Slutlig allokering kvv'!$B$2:$AC$462,MATCH(M$3,'Slutlig allokering kvv'!$B$1:$AJ$1,0),FALSE)/1,0)</f>
        <v>0</v>
      </c>
      <c r="N326">
        <f>IFERROR(VLOOKUP($B326,Kraftvärmeprod!$B$1:$AH$479,MATCH(N$2,Kraftvärmeprod!$B$1:$AG$1,0),FALSE)/1,0)-IFERROR(VLOOKUP($B326,'Slutlig allokering kvv'!$B$2:$AC$462,MATCH(N$3,'Slutlig allokering kvv'!$B$1:$AJ$1,0),FALSE)/1,0)</f>
        <v>0</v>
      </c>
      <c r="O326">
        <f>IFERROR(VLOOKUP($B326,Kraftvärmeprod!$B$1:$AH$479,MATCH(O$2,Kraftvärmeprod!$B$1:$AG$1,0),FALSE)/1,0)-IFERROR(VLOOKUP($B326,'Slutlig allokering kvv'!$B$2:$AC$462,MATCH(O$3,'Slutlig allokering kvv'!$B$1:$AJ$1,0),FALSE)/1,0)</f>
        <v>0</v>
      </c>
      <c r="P326">
        <f>IFERROR(VLOOKUP($B326,Kraftvärmeprod!$B$1:$AH$479,MATCH(P$2,Kraftvärmeprod!$B$1:$AG$1,0),FALSE)/1,0)-IFERROR(VLOOKUP($B326,'Slutlig allokering kvv'!$B$2:$AC$462,MATCH(P$3,'Slutlig allokering kvv'!$B$1:$AJ$1,0),FALSE)/1,0)</f>
        <v>0</v>
      </c>
      <c r="Q326">
        <f>IFERROR(VLOOKUP($B326,Kraftvärmeprod!$B$1:$AH$479,MATCH(Q$2,Kraftvärmeprod!$B$1:$AG$1,0),FALSE)/1,0)-IFERROR(VLOOKUP($B326,'Slutlig allokering kvv'!$B$2:$AC$462,MATCH(Q$3,'Slutlig allokering kvv'!$B$1:$AJ$1,0),FALSE)/1,0)</f>
        <v>0</v>
      </c>
      <c r="R326">
        <f>IFERROR(VLOOKUP($B326,Kraftvärmeprod!$B$1:$AH$479,MATCH(R$2,Kraftvärmeprod!$B$1:$AG$1,0),FALSE)/1,0)-IFERROR(VLOOKUP($B326,'Slutlig allokering kvv'!$B$2:$AC$462,MATCH(R$3,'Slutlig allokering kvv'!$B$1:$AJ$1,0),FALSE)/1,0)</f>
        <v>0</v>
      </c>
      <c r="S326">
        <f>IFERROR(VLOOKUP($B326,Kraftvärmeprod!$B$1:$AH$479,MATCH(S$2,Kraftvärmeprod!$B$1:$AG$1,0),FALSE)/1,0)-IFERROR(VLOOKUP($B326,'Slutlig allokering kvv'!$B$2:$AC$462,MATCH(S$3,'Slutlig allokering kvv'!$B$1:$AJ$1,0),FALSE)/1,0)</f>
        <v>0</v>
      </c>
      <c r="T326">
        <f>IFERROR(VLOOKUP($B326,Kraftvärmeprod!$B$1:$AH$479,MATCH(T$2,Kraftvärmeprod!$B$1:$AG$1,0),FALSE)/1,0)-IFERROR(VLOOKUP($B326,'Slutlig allokering kvv'!$B$2:$AC$462,MATCH(T$3,'Slutlig allokering kvv'!$B$1:$AJ$1,0),FALSE)/1,0)</f>
        <v>0</v>
      </c>
      <c r="U326">
        <f>IFERROR(VLOOKUP($B326,Kraftvärmeprod!$B$1:$AH$479,MATCH(U$2,Kraftvärmeprod!$B$1:$AG$1,0),FALSE)/1,0)-IFERROR(VLOOKUP($B326,'Slutlig allokering kvv'!$B$2:$AC$462,MATCH(U$3,'Slutlig allokering kvv'!$B$1:$AJ$1,0),FALSE)/1,0)</f>
        <v>0</v>
      </c>
      <c r="V326">
        <f>IFERROR(VLOOKUP($B326,Kraftvärmeprod!$B$1:$AH$479,MATCH(V$2,Kraftvärmeprod!$B$1:$AG$1,0),FALSE)/1,0)-IFERROR(VLOOKUP($B326,'Slutlig allokering kvv'!$B$2:$AC$462,MATCH(V$3,'Slutlig allokering kvv'!$B$1:$AJ$1,0),FALSE)/1,0)</f>
        <v>0</v>
      </c>
      <c r="W326">
        <f>IFERROR(VLOOKUP($B326,Kraftvärmeprod!$B$1:$AH$479,MATCH(W$2,Kraftvärmeprod!$B$1:$AG$1,0),FALSE)/1,0)-IFERROR(VLOOKUP($B326,'Slutlig allokering kvv'!$B$2:$AC$462,MATCH(W$3,'Slutlig allokering kvv'!$B$1:$AJ$1,0),FALSE)/1,0)</f>
        <v>0</v>
      </c>
      <c r="X326">
        <f>IFERROR(VLOOKUP($B326,Kraftvärmeprod!$B$1:$AH$479,MATCH(X$2,Kraftvärmeprod!$B$1:$AG$1,0),FALSE)/1,0)-IFERROR(VLOOKUP($B326,'Slutlig allokering kvv'!$B$2:$AC$462,MATCH(X$3,'Slutlig allokering kvv'!$B$1:$AJ$1,0),FALSE)/1,0)</f>
        <v>0</v>
      </c>
      <c r="Y326">
        <f>IFERROR(VLOOKUP($B326,Kraftvärmeprod!$B$1:$AH$479,MATCH(Y$2,Kraftvärmeprod!$B$1:$AG$1,0),FALSE)/1,0)-IFERROR(VLOOKUP($B326,'Slutlig allokering kvv'!$B$2:$AC$462,MATCH(Y$3,'Slutlig allokering kvv'!$B$1:$AJ$1,0),FALSE)/1,0)</f>
        <v>0</v>
      </c>
      <c r="Z326">
        <f>IFERROR(VLOOKUP($B326,Kraftvärmeprod!$B$1:$AH$479,MATCH(Z$2,Kraftvärmeprod!$B$1:$AG$1,0),FALSE)/1,0)-IFERROR(VLOOKUP($B326,'Slutlig allokering kvv'!$B$2:$AC$462,MATCH(Z$3,'Slutlig allokering kvv'!$B$1:$AJ$1,0),FALSE)/1,0)</f>
        <v>0</v>
      </c>
      <c r="AA326">
        <f>IFERROR(VLOOKUP($B326,Kraftvärmeprod!$B$1:$AH$479,MATCH(AA$2,Kraftvärmeprod!$B$1:$AG$1,0),FALSE)/1,0)-IFERROR(VLOOKUP($B326,'Slutlig allokering kvv'!$B$2:$AC$462,MATCH(AA$3,'Slutlig allokering kvv'!$B$1:$AJ$1,0),FALSE)/1,0)</f>
        <v>0</v>
      </c>
      <c r="AB326">
        <f>IFERROR(VLOOKUP($B326,Kraftvärmeprod!$B$1:$AH$479,MATCH(AB$2,Kraftvärmeprod!$B$1:$AG$1,0),FALSE)/1,0)-IFERROR(VLOOKUP($B326,'Slutlig allokering kvv'!$B$2:$AC$462,MATCH(AB$3,'Slutlig allokering kvv'!$B$1:$AJ$1,0),FALSE)/1,0)</f>
        <v>0</v>
      </c>
      <c r="AE326">
        <f t="shared" ref="AE326:AE389" si="10">SUM(E326:AB326)-M326</f>
        <v>0</v>
      </c>
      <c r="AG326">
        <f>IFERROR(VLOOKUP(B326,'Slutlig allokering kvv'!$B$2:$AJ$462,MATCH("Summa justerad allokerad tillförd energi (utan hjälpel och rökgaskondensering):",'Slutlig allokering kvv'!$B$1:$AK$1,0),FALSE)/1,"")</f>
        <v>0</v>
      </c>
      <c r="AI326" s="23" t="str">
        <f>IFERROR(1-VLOOKUP(B326,'Slutlig allokering kvv'!$B$2:$AJ$462,MATCH("Andel av bränsle i kvv som allokerats till värme, exklusive rökgaskondensering och hjälpel",'Slutlig allokering kvv'!$B$1:$AK$1,0),FALSE),"")</f>
        <v/>
      </c>
      <c r="AK326" s="23" t="str">
        <f t="shared" ref="AK326:AK389" si="11">IFERROR(AE326/(AE326+AG326),"")</f>
        <v/>
      </c>
    </row>
    <row r="327" spans="1:37" x14ac:dyDescent="0.25">
      <c r="A327" s="2" t="s">
        <v>457</v>
      </c>
      <c r="B327" s="2" t="s">
        <v>459</v>
      </c>
      <c r="C327" s="2" t="str">
        <f>IFERROR(VLOOKUP($B327,Kraftvärmeprod!$B$1:$AH$479,MATCH(C$3,Kraftvärmeprod!$B$1:$AG$1,0),FALSE)/1,"")</f>
        <v/>
      </c>
      <c r="D327" s="2" t="str">
        <f>IFERROR(VLOOKUP($B327,Kraftvärmeprod!$B$1:$AH$479,MATCH(D$3,Kraftvärmeprod!$B$1:$AG$1,0),FALSE)/1,"")</f>
        <v/>
      </c>
      <c r="E327">
        <f>IFERROR(VLOOKUP($B327,Kraftvärmeprod!$B$1:$AH$479,MATCH(E$2,Kraftvärmeprod!$B$1:$AG$1,0),FALSE)/1,0)-IFERROR(VLOOKUP($B327,'Slutlig allokering kvv'!$B$2:$AC$462,MATCH(E$3,'Slutlig allokering kvv'!$B$1:$AJ$1,0),FALSE)/1,0)</f>
        <v>0</v>
      </c>
      <c r="F327">
        <f>IFERROR(VLOOKUP($B327,Kraftvärmeprod!$B$1:$AH$479,MATCH(F$2,Kraftvärmeprod!$B$1:$AG$1,0),FALSE)/1,0)-IFERROR(VLOOKUP($B327,'Slutlig allokering kvv'!$B$2:$AC$462,MATCH(F$3,'Slutlig allokering kvv'!$B$1:$AJ$1,0),FALSE)/1,0)</f>
        <v>0</v>
      </c>
      <c r="G327">
        <f>IFERROR(VLOOKUP($B327,Kraftvärmeprod!$B$1:$AH$479,MATCH(G$2,Kraftvärmeprod!$B$1:$AG$1,0),FALSE)/1,0)-IFERROR(VLOOKUP($B327,'Slutlig allokering kvv'!$B$2:$AC$462,MATCH(G$3,'Slutlig allokering kvv'!$B$1:$AJ$1,0),FALSE)/1,0)</f>
        <v>0</v>
      </c>
      <c r="H327">
        <f>IFERROR(VLOOKUP($B327,Kraftvärmeprod!$B$1:$AH$479,MATCH(H$2,Kraftvärmeprod!$B$1:$AG$1,0),FALSE)/1,0)-IFERROR(VLOOKUP($B327,'Slutlig allokering kvv'!$B$2:$AC$462,MATCH(H$3,'Slutlig allokering kvv'!$B$1:$AJ$1,0),FALSE)/1,0)</f>
        <v>0</v>
      </c>
      <c r="I327">
        <f>IFERROR(VLOOKUP($B327,Kraftvärmeprod!$B$1:$AH$479,MATCH(I$2,Kraftvärmeprod!$B$1:$AG$1,0),FALSE)/1,0)-IFERROR(VLOOKUP($B327,'Slutlig allokering kvv'!$B$2:$AC$462,MATCH(I$3,'Slutlig allokering kvv'!$B$1:$AJ$1,0),FALSE)/1,0)</f>
        <v>0</v>
      </c>
      <c r="J327">
        <f>IFERROR(VLOOKUP($B327,Kraftvärmeprod!$B$1:$AH$479,MATCH(J$2,Kraftvärmeprod!$B$1:$AG$1,0),FALSE)/1,0)-IFERROR(VLOOKUP($B327,'Slutlig allokering kvv'!$B$2:$AC$462,MATCH(J$3,'Slutlig allokering kvv'!$B$1:$AJ$1,0),FALSE)/1,0)</f>
        <v>0</v>
      </c>
      <c r="K327">
        <f>IFERROR(VLOOKUP($B327,Kraftvärmeprod!$B$1:$AH$479,MATCH(K$2,Kraftvärmeprod!$B$1:$AG$1,0),FALSE)/1,0)-IFERROR(VLOOKUP($B327,'Slutlig allokering kvv'!$B$2:$AC$462,MATCH(K$3,'Slutlig allokering kvv'!$B$1:$AJ$1,0),FALSE)/1,0)</f>
        <v>0</v>
      </c>
      <c r="L327">
        <f>IFERROR(VLOOKUP($B327,Kraftvärmeprod!$B$1:$AH$479,MATCH(L$2,Kraftvärmeprod!$B$1:$AG$1,0),FALSE)/1,0)-IFERROR(VLOOKUP($B327,'Slutlig allokering kvv'!$B$2:$AC$462,MATCH(L$3,'Slutlig allokering kvv'!$B$1:$AJ$1,0),FALSE)/1,0)</f>
        <v>0</v>
      </c>
      <c r="M327" s="40">
        <f>IFERROR(VLOOKUP($B327,Miljö!$B$1:$S$477,MATCH(M$2,Miljö!$B$1:$X$1,0),FALSE)/1,0)-IFERROR(VLOOKUP($B327,'Slutlig allokering kvv'!$B$2:$AC$462,MATCH(M$3,'Slutlig allokering kvv'!$B$1:$AJ$1,0),FALSE)/1,0)</f>
        <v>0</v>
      </c>
      <c r="N327">
        <f>IFERROR(VLOOKUP($B327,Kraftvärmeprod!$B$1:$AH$479,MATCH(N$2,Kraftvärmeprod!$B$1:$AG$1,0),FALSE)/1,0)-IFERROR(VLOOKUP($B327,'Slutlig allokering kvv'!$B$2:$AC$462,MATCH(N$3,'Slutlig allokering kvv'!$B$1:$AJ$1,0),FALSE)/1,0)</f>
        <v>0</v>
      </c>
      <c r="O327">
        <f>IFERROR(VLOOKUP($B327,Kraftvärmeprod!$B$1:$AH$479,MATCH(O$2,Kraftvärmeprod!$B$1:$AG$1,0),FALSE)/1,0)-IFERROR(VLOOKUP($B327,'Slutlig allokering kvv'!$B$2:$AC$462,MATCH(O$3,'Slutlig allokering kvv'!$B$1:$AJ$1,0),FALSE)/1,0)</f>
        <v>0</v>
      </c>
      <c r="P327">
        <f>IFERROR(VLOOKUP($B327,Kraftvärmeprod!$B$1:$AH$479,MATCH(P$2,Kraftvärmeprod!$B$1:$AG$1,0),FALSE)/1,0)-IFERROR(VLOOKUP($B327,'Slutlig allokering kvv'!$B$2:$AC$462,MATCH(P$3,'Slutlig allokering kvv'!$B$1:$AJ$1,0),FALSE)/1,0)</f>
        <v>0</v>
      </c>
      <c r="Q327">
        <f>IFERROR(VLOOKUP($B327,Kraftvärmeprod!$B$1:$AH$479,MATCH(Q$2,Kraftvärmeprod!$B$1:$AG$1,0),FALSE)/1,0)-IFERROR(VLOOKUP($B327,'Slutlig allokering kvv'!$B$2:$AC$462,MATCH(Q$3,'Slutlig allokering kvv'!$B$1:$AJ$1,0),FALSE)/1,0)</f>
        <v>0</v>
      </c>
      <c r="R327">
        <f>IFERROR(VLOOKUP($B327,Kraftvärmeprod!$B$1:$AH$479,MATCH(R$2,Kraftvärmeprod!$B$1:$AG$1,0),FALSE)/1,0)-IFERROR(VLOOKUP($B327,'Slutlig allokering kvv'!$B$2:$AC$462,MATCH(R$3,'Slutlig allokering kvv'!$B$1:$AJ$1,0),FALSE)/1,0)</f>
        <v>0</v>
      </c>
      <c r="S327">
        <f>IFERROR(VLOOKUP($B327,Kraftvärmeprod!$B$1:$AH$479,MATCH(S$2,Kraftvärmeprod!$B$1:$AG$1,0),FALSE)/1,0)-IFERROR(VLOOKUP($B327,'Slutlig allokering kvv'!$B$2:$AC$462,MATCH(S$3,'Slutlig allokering kvv'!$B$1:$AJ$1,0),FALSE)/1,0)</f>
        <v>0</v>
      </c>
      <c r="T327">
        <f>IFERROR(VLOOKUP($B327,Kraftvärmeprod!$B$1:$AH$479,MATCH(T$2,Kraftvärmeprod!$B$1:$AG$1,0),FALSE)/1,0)-IFERROR(VLOOKUP($B327,'Slutlig allokering kvv'!$B$2:$AC$462,MATCH(T$3,'Slutlig allokering kvv'!$B$1:$AJ$1,0),FALSE)/1,0)</f>
        <v>0</v>
      </c>
      <c r="U327">
        <f>IFERROR(VLOOKUP($B327,Kraftvärmeprod!$B$1:$AH$479,MATCH(U$2,Kraftvärmeprod!$B$1:$AG$1,0),FALSE)/1,0)-IFERROR(VLOOKUP($B327,'Slutlig allokering kvv'!$B$2:$AC$462,MATCH(U$3,'Slutlig allokering kvv'!$B$1:$AJ$1,0),FALSE)/1,0)</f>
        <v>0</v>
      </c>
      <c r="V327">
        <f>IFERROR(VLOOKUP($B327,Kraftvärmeprod!$B$1:$AH$479,MATCH(V$2,Kraftvärmeprod!$B$1:$AG$1,0),FALSE)/1,0)-IFERROR(VLOOKUP($B327,'Slutlig allokering kvv'!$B$2:$AC$462,MATCH(V$3,'Slutlig allokering kvv'!$B$1:$AJ$1,0),FALSE)/1,0)</f>
        <v>0</v>
      </c>
      <c r="W327">
        <f>IFERROR(VLOOKUP($B327,Kraftvärmeprod!$B$1:$AH$479,MATCH(W$2,Kraftvärmeprod!$B$1:$AG$1,0),FALSE)/1,0)-IFERROR(VLOOKUP($B327,'Slutlig allokering kvv'!$B$2:$AC$462,MATCH(W$3,'Slutlig allokering kvv'!$B$1:$AJ$1,0),FALSE)/1,0)</f>
        <v>0</v>
      </c>
      <c r="X327">
        <f>IFERROR(VLOOKUP($B327,Kraftvärmeprod!$B$1:$AH$479,MATCH(X$2,Kraftvärmeprod!$B$1:$AG$1,0),FALSE)/1,0)-IFERROR(VLOOKUP($B327,'Slutlig allokering kvv'!$B$2:$AC$462,MATCH(X$3,'Slutlig allokering kvv'!$B$1:$AJ$1,0),FALSE)/1,0)</f>
        <v>0</v>
      </c>
      <c r="Y327">
        <f>IFERROR(VLOOKUP($B327,Kraftvärmeprod!$B$1:$AH$479,MATCH(Y$2,Kraftvärmeprod!$B$1:$AG$1,0),FALSE)/1,0)-IFERROR(VLOOKUP($B327,'Slutlig allokering kvv'!$B$2:$AC$462,MATCH(Y$3,'Slutlig allokering kvv'!$B$1:$AJ$1,0),FALSE)/1,0)</f>
        <v>0</v>
      </c>
      <c r="Z327">
        <f>IFERROR(VLOOKUP($B327,Kraftvärmeprod!$B$1:$AH$479,MATCH(Z$2,Kraftvärmeprod!$B$1:$AG$1,0),FALSE)/1,0)-IFERROR(VLOOKUP($B327,'Slutlig allokering kvv'!$B$2:$AC$462,MATCH(Z$3,'Slutlig allokering kvv'!$B$1:$AJ$1,0),FALSE)/1,0)</f>
        <v>0</v>
      </c>
      <c r="AA327">
        <f>IFERROR(VLOOKUP($B327,Kraftvärmeprod!$B$1:$AH$479,MATCH(AA$2,Kraftvärmeprod!$B$1:$AG$1,0),FALSE)/1,0)-IFERROR(VLOOKUP($B327,'Slutlig allokering kvv'!$B$2:$AC$462,MATCH(AA$3,'Slutlig allokering kvv'!$B$1:$AJ$1,0),FALSE)/1,0)</f>
        <v>0</v>
      </c>
      <c r="AB327">
        <f>IFERROR(VLOOKUP($B327,Kraftvärmeprod!$B$1:$AH$479,MATCH(AB$2,Kraftvärmeprod!$B$1:$AG$1,0),FALSE)/1,0)-IFERROR(VLOOKUP($B327,'Slutlig allokering kvv'!$B$2:$AC$462,MATCH(AB$3,'Slutlig allokering kvv'!$B$1:$AJ$1,0),FALSE)/1,0)</f>
        <v>0</v>
      </c>
      <c r="AE327">
        <f t="shared" si="10"/>
        <v>0</v>
      </c>
      <c r="AG327">
        <f>IFERROR(VLOOKUP(B327,'Slutlig allokering kvv'!$B$2:$AJ$462,MATCH("Summa justerad allokerad tillförd energi (utan hjälpel och rökgaskondensering):",'Slutlig allokering kvv'!$B$1:$AK$1,0),FALSE)/1,"")</f>
        <v>0</v>
      </c>
      <c r="AI327" s="23" t="str">
        <f>IFERROR(1-VLOOKUP(B327,'Slutlig allokering kvv'!$B$2:$AJ$462,MATCH("Andel av bränsle i kvv som allokerats till värme, exklusive rökgaskondensering och hjälpel",'Slutlig allokering kvv'!$B$1:$AK$1,0),FALSE),"")</f>
        <v/>
      </c>
      <c r="AK327" s="23" t="str">
        <f t="shared" si="11"/>
        <v/>
      </c>
    </row>
    <row r="328" spans="1:37" x14ac:dyDescent="0.25">
      <c r="A328" s="2" t="s">
        <v>457</v>
      </c>
      <c r="B328" s="2" t="s">
        <v>460</v>
      </c>
      <c r="C328" s="2" t="str">
        <f>IFERROR(VLOOKUP($B328,Kraftvärmeprod!$B$1:$AH$479,MATCH(C$3,Kraftvärmeprod!$B$1:$AG$1,0),FALSE)/1,"")</f>
        <v/>
      </c>
      <c r="D328" s="2" t="str">
        <f>IFERROR(VLOOKUP($B328,Kraftvärmeprod!$B$1:$AH$479,MATCH(D$3,Kraftvärmeprod!$B$1:$AG$1,0),FALSE)/1,"")</f>
        <v/>
      </c>
      <c r="E328">
        <f>IFERROR(VLOOKUP($B328,Kraftvärmeprod!$B$1:$AH$479,MATCH(E$2,Kraftvärmeprod!$B$1:$AG$1,0),FALSE)/1,0)-IFERROR(VLOOKUP($B328,'Slutlig allokering kvv'!$B$2:$AC$462,MATCH(E$3,'Slutlig allokering kvv'!$B$1:$AJ$1,0),FALSE)/1,0)</f>
        <v>0</v>
      </c>
      <c r="F328">
        <f>IFERROR(VLOOKUP($B328,Kraftvärmeprod!$B$1:$AH$479,MATCH(F$2,Kraftvärmeprod!$B$1:$AG$1,0),FALSE)/1,0)-IFERROR(VLOOKUP($B328,'Slutlig allokering kvv'!$B$2:$AC$462,MATCH(F$3,'Slutlig allokering kvv'!$B$1:$AJ$1,0),FALSE)/1,0)</f>
        <v>0</v>
      </c>
      <c r="G328">
        <f>IFERROR(VLOOKUP($B328,Kraftvärmeprod!$B$1:$AH$479,MATCH(G$2,Kraftvärmeprod!$B$1:$AG$1,0),FALSE)/1,0)-IFERROR(VLOOKUP($B328,'Slutlig allokering kvv'!$B$2:$AC$462,MATCH(G$3,'Slutlig allokering kvv'!$B$1:$AJ$1,0),FALSE)/1,0)</f>
        <v>0</v>
      </c>
      <c r="H328">
        <f>IFERROR(VLOOKUP($B328,Kraftvärmeprod!$B$1:$AH$479,MATCH(H$2,Kraftvärmeprod!$B$1:$AG$1,0),FALSE)/1,0)-IFERROR(VLOOKUP($B328,'Slutlig allokering kvv'!$B$2:$AC$462,MATCH(H$3,'Slutlig allokering kvv'!$B$1:$AJ$1,0),FALSE)/1,0)</f>
        <v>0</v>
      </c>
      <c r="I328">
        <f>IFERROR(VLOOKUP($B328,Kraftvärmeprod!$B$1:$AH$479,MATCH(I$2,Kraftvärmeprod!$B$1:$AG$1,0),FALSE)/1,0)-IFERROR(VLOOKUP($B328,'Slutlig allokering kvv'!$B$2:$AC$462,MATCH(I$3,'Slutlig allokering kvv'!$B$1:$AJ$1,0),FALSE)/1,0)</f>
        <v>0</v>
      </c>
      <c r="J328">
        <f>IFERROR(VLOOKUP($B328,Kraftvärmeprod!$B$1:$AH$479,MATCH(J$2,Kraftvärmeprod!$B$1:$AG$1,0),FALSE)/1,0)-IFERROR(VLOOKUP($B328,'Slutlig allokering kvv'!$B$2:$AC$462,MATCH(J$3,'Slutlig allokering kvv'!$B$1:$AJ$1,0),FALSE)/1,0)</f>
        <v>0</v>
      </c>
      <c r="K328">
        <f>IFERROR(VLOOKUP($B328,Kraftvärmeprod!$B$1:$AH$479,MATCH(K$2,Kraftvärmeprod!$B$1:$AG$1,0),FALSE)/1,0)-IFERROR(VLOOKUP($B328,'Slutlig allokering kvv'!$B$2:$AC$462,MATCH(K$3,'Slutlig allokering kvv'!$B$1:$AJ$1,0),FALSE)/1,0)</f>
        <v>0</v>
      </c>
      <c r="L328">
        <f>IFERROR(VLOOKUP($B328,Kraftvärmeprod!$B$1:$AH$479,MATCH(L$2,Kraftvärmeprod!$B$1:$AG$1,0),FALSE)/1,0)-IFERROR(VLOOKUP($B328,'Slutlig allokering kvv'!$B$2:$AC$462,MATCH(L$3,'Slutlig allokering kvv'!$B$1:$AJ$1,0),FALSE)/1,0)</f>
        <v>0</v>
      </c>
      <c r="M328" s="40">
        <f>IFERROR(VLOOKUP($B328,Miljö!$B$1:$S$477,MATCH(M$2,Miljö!$B$1:$X$1,0),FALSE)/1,0)-IFERROR(VLOOKUP($B328,'Slutlig allokering kvv'!$B$2:$AC$462,MATCH(M$3,'Slutlig allokering kvv'!$B$1:$AJ$1,0),FALSE)/1,0)</f>
        <v>0</v>
      </c>
      <c r="N328">
        <f>IFERROR(VLOOKUP($B328,Kraftvärmeprod!$B$1:$AH$479,MATCH(N$2,Kraftvärmeprod!$B$1:$AG$1,0),FALSE)/1,0)-IFERROR(VLOOKUP($B328,'Slutlig allokering kvv'!$B$2:$AC$462,MATCH(N$3,'Slutlig allokering kvv'!$B$1:$AJ$1,0),FALSE)/1,0)</f>
        <v>0</v>
      </c>
      <c r="O328">
        <f>IFERROR(VLOOKUP($B328,Kraftvärmeprod!$B$1:$AH$479,MATCH(O$2,Kraftvärmeprod!$B$1:$AG$1,0),FALSE)/1,0)-IFERROR(VLOOKUP($B328,'Slutlig allokering kvv'!$B$2:$AC$462,MATCH(O$3,'Slutlig allokering kvv'!$B$1:$AJ$1,0),FALSE)/1,0)</f>
        <v>0</v>
      </c>
      <c r="P328">
        <f>IFERROR(VLOOKUP($B328,Kraftvärmeprod!$B$1:$AH$479,MATCH(P$2,Kraftvärmeprod!$B$1:$AG$1,0),FALSE)/1,0)-IFERROR(VLOOKUP($B328,'Slutlig allokering kvv'!$B$2:$AC$462,MATCH(P$3,'Slutlig allokering kvv'!$B$1:$AJ$1,0),FALSE)/1,0)</f>
        <v>0</v>
      </c>
      <c r="Q328">
        <f>IFERROR(VLOOKUP($B328,Kraftvärmeprod!$B$1:$AH$479,MATCH(Q$2,Kraftvärmeprod!$B$1:$AG$1,0),FALSE)/1,0)-IFERROR(VLOOKUP($B328,'Slutlig allokering kvv'!$B$2:$AC$462,MATCH(Q$3,'Slutlig allokering kvv'!$B$1:$AJ$1,0),FALSE)/1,0)</f>
        <v>0</v>
      </c>
      <c r="R328">
        <f>IFERROR(VLOOKUP($B328,Kraftvärmeprod!$B$1:$AH$479,MATCH(R$2,Kraftvärmeprod!$B$1:$AG$1,0),FALSE)/1,0)-IFERROR(VLOOKUP($B328,'Slutlig allokering kvv'!$B$2:$AC$462,MATCH(R$3,'Slutlig allokering kvv'!$B$1:$AJ$1,0),FALSE)/1,0)</f>
        <v>0</v>
      </c>
      <c r="S328">
        <f>IFERROR(VLOOKUP($B328,Kraftvärmeprod!$B$1:$AH$479,MATCH(S$2,Kraftvärmeprod!$B$1:$AG$1,0),FALSE)/1,0)-IFERROR(VLOOKUP($B328,'Slutlig allokering kvv'!$B$2:$AC$462,MATCH(S$3,'Slutlig allokering kvv'!$B$1:$AJ$1,0),FALSE)/1,0)</f>
        <v>0</v>
      </c>
      <c r="T328">
        <f>IFERROR(VLOOKUP($B328,Kraftvärmeprod!$B$1:$AH$479,MATCH(T$2,Kraftvärmeprod!$B$1:$AG$1,0),FALSE)/1,0)-IFERROR(VLOOKUP($B328,'Slutlig allokering kvv'!$B$2:$AC$462,MATCH(T$3,'Slutlig allokering kvv'!$B$1:$AJ$1,0),FALSE)/1,0)</f>
        <v>0</v>
      </c>
      <c r="U328">
        <f>IFERROR(VLOOKUP($B328,Kraftvärmeprod!$B$1:$AH$479,MATCH(U$2,Kraftvärmeprod!$B$1:$AG$1,0),FALSE)/1,0)-IFERROR(VLOOKUP($B328,'Slutlig allokering kvv'!$B$2:$AC$462,MATCH(U$3,'Slutlig allokering kvv'!$B$1:$AJ$1,0),FALSE)/1,0)</f>
        <v>0</v>
      </c>
      <c r="V328">
        <f>IFERROR(VLOOKUP($B328,Kraftvärmeprod!$B$1:$AH$479,MATCH(V$2,Kraftvärmeprod!$B$1:$AG$1,0),FALSE)/1,0)-IFERROR(VLOOKUP($B328,'Slutlig allokering kvv'!$B$2:$AC$462,MATCH(V$3,'Slutlig allokering kvv'!$B$1:$AJ$1,0),FALSE)/1,0)</f>
        <v>0</v>
      </c>
      <c r="W328">
        <f>IFERROR(VLOOKUP($B328,Kraftvärmeprod!$B$1:$AH$479,MATCH(W$2,Kraftvärmeprod!$B$1:$AG$1,0),FALSE)/1,0)-IFERROR(VLOOKUP($B328,'Slutlig allokering kvv'!$B$2:$AC$462,MATCH(W$3,'Slutlig allokering kvv'!$B$1:$AJ$1,0),FALSE)/1,0)</f>
        <v>0</v>
      </c>
      <c r="X328">
        <f>IFERROR(VLOOKUP($B328,Kraftvärmeprod!$B$1:$AH$479,MATCH(X$2,Kraftvärmeprod!$B$1:$AG$1,0),FALSE)/1,0)-IFERROR(VLOOKUP($B328,'Slutlig allokering kvv'!$B$2:$AC$462,MATCH(X$3,'Slutlig allokering kvv'!$B$1:$AJ$1,0),FALSE)/1,0)</f>
        <v>0</v>
      </c>
      <c r="Y328">
        <f>IFERROR(VLOOKUP($B328,Kraftvärmeprod!$B$1:$AH$479,MATCH(Y$2,Kraftvärmeprod!$B$1:$AG$1,0),FALSE)/1,0)-IFERROR(VLOOKUP($B328,'Slutlig allokering kvv'!$B$2:$AC$462,MATCH(Y$3,'Slutlig allokering kvv'!$B$1:$AJ$1,0),FALSE)/1,0)</f>
        <v>0</v>
      </c>
      <c r="Z328">
        <f>IFERROR(VLOOKUP($B328,Kraftvärmeprod!$B$1:$AH$479,MATCH(Z$2,Kraftvärmeprod!$B$1:$AG$1,0),FALSE)/1,0)-IFERROR(VLOOKUP($B328,'Slutlig allokering kvv'!$B$2:$AC$462,MATCH(Z$3,'Slutlig allokering kvv'!$B$1:$AJ$1,0),FALSE)/1,0)</f>
        <v>0</v>
      </c>
      <c r="AA328">
        <f>IFERROR(VLOOKUP($B328,Kraftvärmeprod!$B$1:$AH$479,MATCH(AA$2,Kraftvärmeprod!$B$1:$AG$1,0),FALSE)/1,0)-IFERROR(VLOOKUP($B328,'Slutlig allokering kvv'!$B$2:$AC$462,MATCH(AA$3,'Slutlig allokering kvv'!$B$1:$AJ$1,0),FALSE)/1,0)</f>
        <v>0</v>
      </c>
      <c r="AB328">
        <f>IFERROR(VLOOKUP($B328,Kraftvärmeprod!$B$1:$AH$479,MATCH(AB$2,Kraftvärmeprod!$B$1:$AG$1,0),FALSE)/1,0)-IFERROR(VLOOKUP($B328,'Slutlig allokering kvv'!$B$2:$AC$462,MATCH(AB$3,'Slutlig allokering kvv'!$B$1:$AJ$1,0),FALSE)/1,0)</f>
        <v>0</v>
      </c>
      <c r="AE328">
        <f t="shared" si="10"/>
        <v>0</v>
      </c>
      <c r="AG328">
        <f>IFERROR(VLOOKUP(B328,'Slutlig allokering kvv'!$B$2:$AJ$462,MATCH("Summa justerad allokerad tillförd energi (utan hjälpel och rökgaskondensering):",'Slutlig allokering kvv'!$B$1:$AK$1,0),FALSE)/1,"")</f>
        <v>0</v>
      </c>
      <c r="AI328" s="23" t="str">
        <f>IFERROR(1-VLOOKUP(B328,'Slutlig allokering kvv'!$B$2:$AJ$462,MATCH("Andel av bränsle i kvv som allokerats till värme, exklusive rökgaskondensering och hjälpel",'Slutlig allokering kvv'!$B$1:$AK$1,0),FALSE),"")</f>
        <v/>
      </c>
      <c r="AK328" s="23" t="str">
        <f t="shared" si="11"/>
        <v/>
      </c>
    </row>
    <row r="329" spans="1:37" x14ac:dyDescent="0.25">
      <c r="A329" s="2" t="s">
        <v>457</v>
      </c>
      <c r="B329" s="2" t="s">
        <v>461</v>
      </c>
      <c r="C329" s="2">
        <f>IFERROR(VLOOKUP($B329,Kraftvärmeprod!$B$1:$AH$479,MATCH(C$3,Kraftvärmeprod!$B$1:$AG$1,0),FALSE)/1,"")</f>
        <v>623.20000000000005</v>
      </c>
      <c r="D329" s="2">
        <f>IFERROR(VLOOKUP($B329,Kraftvärmeprod!$B$1:$AH$479,MATCH(D$3,Kraftvärmeprod!$B$1:$AG$1,0),FALSE)/1,"")</f>
        <v>220</v>
      </c>
      <c r="E329">
        <f>IFERROR(VLOOKUP($B329,Kraftvärmeprod!$B$1:$AH$479,MATCH(E$2,Kraftvärmeprod!$B$1:$AG$1,0),FALSE)/1,0)-IFERROR(VLOOKUP($B329,'Slutlig allokering kvv'!$B$2:$AC$462,MATCH(E$3,'Slutlig allokering kvv'!$B$1:$AJ$1,0),FALSE)/1,0)</f>
        <v>214.40000000000003</v>
      </c>
      <c r="F329">
        <f>IFERROR(VLOOKUP($B329,Kraftvärmeprod!$B$1:$AH$479,MATCH(F$2,Kraftvärmeprod!$B$1:$AG$1,0),FALSE)/1,0)-IFERROR(VLOOKUP($B329,'Slutlig allokering kvv'!$B$2:$AC$462,MATCH(F$3,'Slutlig allokering kvv'!$B$1:$AJ$1,0),FALSE)/1,0)</f>
        <v>0</v>
      </c>
      <c r="G329">
        <f>IFERROR(VLOOKUP($B329,Kraftvärmeprod!$B$1:$AH$479,MATCH(G$2,Kraftvärmeprod!$B$1:$AG$1,0),FALSE)/1,0)-IFERROR(VLOOKUP($B329,'Slutlig allokering kvv'!$B$2:$AC$462,MATCH(G$3,'Slutlig allokering kvv'!$B$1:$AJ$1,0),FALSE)/1,0)</f>
        <v>90.2</v>
      </c>
      <c r="H329">
        <f>IFERROR(VLOOKUP($B329,Kraftvärmeprod!$B$1:$AH$479,MATCH(H$2,Kraftvärmeprod!$B$1:$AG$1,0),FALSE)/1,0)-IFERROR(VLOOKUP($B329,'Slutlig allokering kvv'!$B$2:$AC$462,MATCH(H$3,'Slutlig allokering kvv'!$B$1:$AJ$1,0),FALSE)/1,0)</f>
        <v>0</v>
      </c>
      <c r="I329">
        <f>IFERROR(VLOOKUP($B329,Kraftvärmeprod!$B$1:$AH$479,MATCH(I$2,Kraftvärmeprod!$B$1:$AG$1,0),FALSE)/1,0)-IFERROR(VLOOKUP($B329,'Slutlig allokering kvv'!$B$2:$AC$462,MATCH(I$3,'Slutlig allokering kvv'!$B$1:$AJ$1,0),FALSE)/1,0)</f>
        <v>4.3489999999999993</v>
      </c>
      <c r="J329">
        <f>IFERROR(VLOOKUP($B329,Kraftvärmeprod!$B$1:$AH$479,MATCH(J$2,Kraftvärmeprod!$B$1:$AG$1,0),FALSE)/1,0)-IFERROR(VLOOKUP($B329,'Slutlig allokering kvv'!$B$2:$AC$462,MATCH(J$3,'Slutlig allokering kvv'!$B$1:$AJ$1,0),FALSE)/1,0)</f>
        <v>0</v>
      </c>
      <c r="K329">
        <f>IFERROR(VLOOKUP($B329,Kraftvärmeprod!$B$1:$AH$479,MATCH(K$2,Kraftvärmeprod!$B$1:$AG$1,0),FALSE)/1,0)-IFERROR(VLOOKUP($B329,'Slutlig allokering kvv'!$B$2:$AC$462,MATCH(K$3,'Slutlig allokering kvv'!$B$1:$AJ$1,0),FALSE)/1,0)</f>
        <v>0</v>
      </c>
      <c r="L329">
        <f>IFERROR(VLOOKUP($B329,Kraftvärmeprod!$B$1:$AH$479,MATCH(L$2,Kraftvärmeprod!$B$1:$AG$1,0),FALSE)/1,0)-IFERROR(VLOOKUP($B329,'Slutlig allokering kvv'!$B$2:$AC$462,MATCH(L$3,'Slutlig allokering kvv'!$B$1:$AJ$1,0),FALSE)/1,0)</f>
        <v>66</v>
      </c>
      <c r="M329" s="40">
        <f>IFERROR(VLOOKUP($B329,Miljö!$B$1:$S$477,MATCH(M$2,Miljö!$B$1:$X$1,0),FALSE)/1,0)-IFERROR(VLOOKUP($B329,'Slutlig allokering kvv'!$B$2:$AC$462,MATCH(M$3,'Slutlig allokering kvv'!$B$1:$AJ$1,0),FALSE)/1,0)</f>
        <v>20.2</v>
      </c>
      <c r="N329">
        <f>IFERROR(VLOOKUP($B329,Kraftvärmeprod!$B$1:$AH$479,MATCH(N$2,Kraftvärmeprod!$B$1:$AG$1,0),FALSE)/1,0)-IFERROR(VLOOKUP($B329,'Slutlig allokering kvv'!$B$2:$AC$462,MATCH(N$3,'Slutlig allokering kvv'!$B$1:$AJ$1,0),FALSE)/1,0)</f>
        <v>0</v>
      </c>
      <c r="O329">
        <f>IFERROR(VLOOKUP($B329,Kraftvärmeprod!$B$1:$AH$479,MATCH(O$2,Kraftvärmeprod!$B$1:$AG$1,0),FALSE)/1,0)-IFERROR(VLOOKUP($B329,'Slutlig allokering kvv'!$B$2:$AC$462,MATCH(O$3,'Slutlig allokering kvv'!$B$1:$AJ$1,0),FALSE)/1,0)</f>
        <v>5.5</v>
      </c>
      <c r="P329">
        <f>IFERROR(VLOOKUP($B329,Kraftvärmeprod!$B$1:$AH$479,MATCH(P$2,Kraftvärmeprod!$B$1:$AG$1,0),FALSE)/1,0)-IFERROR(VLOOKUP($B329,'Slutlig allokering kvv'!$B$2:$AC$462,MATCH(P$3,'Slutlig allokering kvv'!$B$1:$AJ$1,0),FALSE)/1,0)</f>
        <v>0</v>
      </c>
      <c r="Q329">
        <f>IFERROR(VLOOKUP($B329,Kraftvärmeprod!$B$1:$AH$479,MATCH(Q$2,Kraftvärmeprod!$B$1:$AG$1,0),FALSE)/1,0)-IFERROR(VLOOKUP($B329,'Slutlig allokering kvv'!$B$2:$AC$462,MATCH(Q$3,'Slutlig allokering kvv'!$B$1:$AJ$1,0),FALSE)/1,0)</f>
        <v>39.500000000000007</v>
      </c>
      <c r="R329">
        <f>IFERROR(VLOOKUP($B329,Kraftvärmeprod!$B$1:$AH$479,MATCH(R$2,Kraftvärmeprod!$B$1:$AG$1,0),FALSE)/1,0)-IFERROR(VLOOKUP($B329,'Slutlig allokering kvv'!$B$2:$AC$462,MATCH(R$3,'Slutlig allokering kvv'!$B$1:$AJ$1,0),FALSE)/1,0)</f>
        <v>34.699999999999996</v>
      </c>
      <c r="S329">
        <f>IFERROR(VLOOKUP($B329,Kraftvärmeprod!$B$1:$AH$479,MATCH(S$2,Kraftvärmeprod!$B$1:$AG$1,0),FALSE)/1,0)-IFERROR(VLOOKUP($B329,'Slutlig allokering kvv'!$B$2:$AC$462,MATCH(S$3,'Slutlig allokering kvv'!$B$1:$AJ$1,0),FALSE)/1,0)</f>
        <v>0</v>
      </c>
      <c r="T329">
        <f>IFERROR(VLOOKUP($B329,Kraftvärmeprod!$B$1:$AH$479,MATCH(T$2,Kraftvärmeprod!$B$1:$AG$1,0),FALSE)/1,0)-IFERROR(VLOOKUP($B329,'Slutlig allokering kvv'!$B$2:$AC$462,MATCH(T$3,'Slutlig allokering kvv'!$B$1:$AJ$1,0),FALSE)/1,0)</f>
        <v>0</v>
      </c>
      <c r="U329">
        <f>IFERROR(VLOOKUP($B329,Kraftvärmeprod!$B$1:$AH$479,MATCH(U$2,Kraftvärmeprod!$B$1:$AG$1,0),FALSE)/1,0)-IFERROR(VLOOKUP($B329,'Slutlig allokering kvv'!$B$2:$AC$462,MATCH(U$3,'Slutlig allokering kvv'!$B$1:$AJ$1,0),FALSE)/1,0)</f>
        <v>19.600000000000001</v>
      </c>
      <c r="V329">
        <f>IFERROR(VLOOKUP($B329,Kraftvärmeprod!$B$1:$AH$479,MATCH(V$2,Kraftvärmeprod!$B$1:$AG$1,0),FALSE)/1,0)-IFERROR(VLOOKUP($B329,'Slutlig allokering kvv'!$B$2:$AC$462,MATCH(V$3,'Slutlig allokering kvv'!$B$1:$AJ$1,0),FALSE)/1,0)</f>
        <v>0.3</v>
      </c>
      <c r="W329">
        <f>IFERROR(VLOOKUP($B329,Kraftvärmeprod!$B$1:$AH$479,MATCH(W$2,Kraftvärmeprod!$B$1:$AG$1,0),FALSE)/1,0)-IFERROR(VLOOKUP($B329,'Slutlig allokering kvv'!$B$2:$AC$462,MATCH(W$3,'Slutlig allokering kvv'!$B$1:$AJ$1,0),FALSE)/1,0)</f>
        <v>0</v>
      </c>
      <c r="X329">
        <f>IFERROR(VLOOKUP($B329,Kraftvärmeprod!$B$1:$AH$479,MATCH(X$2,Kraftvärmeprod!$B$1:$AG$1,0),FALSE)/1,0)-IFERROR(VLOOKUP($B329,'Slutlig allokering kvv'!$B$2:$AC$462,MATCH(X$3,'Slutlig allokering kvv'!$B$1:$AJ$1,0),FALSE)/1,0)</f>
        <v>0</v>
      </c>
      <c r="Y329">
        <f>IFERROR(VLOOKUP($B329,Kraftvärmeprod!$B$1:$AH$479,MATCH(Y$2,Kraftvärmeprod!$B$1:$AG$1,0),FALSE)/1,0)-IFERROR(VLOOKUP($B329,'Slutlig allokering kvv'!$B$2:$AC$462,MATCH(Y$3,'Slutlig allokering kvv'!$B$1:$AJ$1,0),FALSE)/1,0)</f>
        <v>0</v>
      </c>
      <c r="Z329">
        <f>IFERROR(VLOOKUP($B329,Kraftvärmeprod!$B$1:$AH$479,MATCH(Z$2,Kraftvärmeprod!$B$1:$AG$1,0),FALSE)/1,0)-IFERROR(VLOOKUP($B329,'Slutlig allokering kvv'!$B$2:$AC$462,MATCH(Z$3,'Slutlig allokering kvv'!$B$1:$AJ$1,0),FALSE)/1,0)</f>
        <v>0</v>
      </c>
      <c r="AA329">
        <f>IFERROR(VLOOKUP($B329,Kraftvärmeprod!$B$1:$AH$479,MATCH(AA$2,Kraftvärmeprod!$B$1:$AG$1,0),FALSE)/1,0)-IFERROR(VLOOKUP($B329,'Slutlig allokering kvv'!$B$2:$AC$462,MATCH(AA$3,'Slutlig allokering kvv'!$B$1:$AJ$1,0),FALSE)/1,0)</f>
        <v>0</v>
      </c>
      <c r="AB329">
        <f>IFERROR(VLOOKUP($B329,Kraftvärmeprod!$B$1:$AH$479,MATCH(AB$2,Kraftvärmeprod!$B$1:$AG$1,0),FALSE)/1,0)-IFERROR(VLOOKUP($B329,'Slutlig allokering kvv'!$B$2:$AC$462,MATCH(AB$3,'Slutlig allokering kvv'!$B$1:$AJ$1,0),FALSE)/1,0)</f>
        <v>35.5</v>
      </c>
      <c r="AE329">
        <f t="shared" si="10"/>
        <v>510.04900000000004</v>
      </c>
      <c r="AG329">
        <f>IFERROR(VLOOKUP(B329,'Slutlig allokering kvv'!$B$2:$AJ$462,MATCH("Summa justerad allokerad tillförd energi (utan hjälpel och rökgaskondensering):",'Slutlig allokering kvv'!$B$1:$AK$1,0),FALSE)/1,"")</f>
        <v>519.5</v>
      </c>
      <c r="AI329" s="23">
        <f>IFERROR(1-VLOOKUP(B329,'Slutlig allokering kvv'!$B$2:$AJ$462,MATCH("Andel av bränsle i kvv som allokerats till värme, exklusive rökgaskondensering och hjälpel",'Slutlig allokering kvv'!$B$1:$AK$1,0),FALSE),"")</f>
        <v>0.49541012618146396</v>
      </c>
      <c r="AK329" s="23">
        <f t="shared" si="11"/>
        <v>0.49541012618146396</v>
      </c>
    </row>
    <row r="330" spans="1:37" x14ac:dyDescent="0.25">
      <c r="A330" s="2" t="s">
        <v>462</v>
      </c>
      <c r="B330" s="2" t="s">
        <v>463</v>
      </c>
      <c r="C330" s="2" t="str">
        <f>IFERROR(VLOOKUP($B330,Kraftvärmeprod!$B$1:$AH$479,MATCH(C$3,Kraftvärmeprod!$B$1:$AG$1,0),FALSE)/1,"")</f>
        <v/>
      </c>
      <c r="D330" s="2" t="str">
        <f>IFERROR(VLOOKUP($B330,Kraftvärmeprod!$B$1:$AH$479,MATCH(D$3,Kraftvärmeprod!$B$1:$AG$1,0),FALSE)/1,"")</f>
        <v/>
      </c>
      <c r="E330">
        <f>IFERROR(VLOOKUP($B330,Kraftvärmeprod!$B$1:$AH$479,MATCH(E$2,Kraftvärmeprod!$B$1:$AG$1,0),FALSE)/1,0)-IFERROR(VLOOKUP($B330,'Slutlig allokering kvv'!$B$2:$AC$462,MATCH(E$3,'Slutlig allokering kvv'!$B$1:$AJ$1,0),FALSE)/1,0)</f>
        <v>0</v>
      </c>
      <c r="F330">
        <f>IFERROR(VLOOKUP($B330,Kraftvärmeprod!$B$1:$AH$479,MATCH(F$2,Kraftvärmeprod!$B$1:$AG$1,0),FALSE)/1,0)-IFERROR(VLOOKUP($B330,'Slutlig allokering kvv'!$B$2:$AC$462,MATCH(F$3,'Slutlig allokering kvv'!$B$1:$AJ$1,0),FALSE)/1,0)</f>
        <v>0</v>
      </c>
      <c r="G330">
        <f>IFERROR(VLOOKUP($B330,Kraftvärmeprod!$B$1:$AH$479,MATCH(G$2,Kraftvärmeprod!$B$1:$AG$1,0),FALSE)/1,0)-IFERROR(VLOOKUP($B330,'Slutlig allokering kvv'!$B$2:$AC$462,MATCH(G$3,'Slutlig allokering kvv'!$B$1:$AJ$1,0),FALSE)/1,0)</f>
        <v>0</v>
      </c>
      <c r="H330">
        <f>IFERROR(VLOOKUP($B330,Kraftvärmeprod!$B$1:$AH$479,MATCH(H$2,Kraftvärmeprod!$B$1:$AG$1,0),FALSE)/1,0)-IFERROR(VLOOKUP($B330,'Slutlig allokering kvv'!$B$2:$AC$462,MATCH(H$3,'Slutlig allokering kvv'!$B$1:$AJ$1,0),FALSE)/1,0)</f>
        <v>0</v>
      </c>
      <c r="I330">
        <f>IFERROR(VLOOKUP($B330,Kraftvärmeprod!$B$1:$AH$479,MATCH(I$2,Kraftvärmeprod!$B$1:$AG$1,0),FALSE)/1,0)-IFERROR(VLOOKUP($B330,'Slutlig allokering kvv'!$B$2:$AC$462,MATCH(I$3,'Slutlig allokering kvv'!$B$1:$AJ$1,0),FALSE)/1,0)</f>
        <v>0</v>
      </c>
      <c r="J330">
        <f>IFERROR(VLOOKUP($B330,Kraftvärmeprod!$B$1:$AH$479,MATCH(J$2,Kraftvärmeprod!$B$1:$AG$1,0),FALSE)/1,0)-IFERROR(VLOOKUP($B330,'Slutlig allokering kvv'!$B$2:$AC$462,MATCH(J$3,'Slutlig allokering kvv'!$B$1:$AJ$1,0),FALSE)/1,0)</f>
        <v>0</v>
      </c>
      <c r="K330">
        <f>IFERROR(VLOOKUP($B330,Kraftvärmeprod!$B$1:$AH$479,MATCH(K$2,Kraftvärmeprod!$B$1:$AG$1,0),FALSE)/1,0)-IFERROR(VLOOKUP($B330,'Slutlig allokering kvv'!$B$2:$AC$462,MATCH(K$3,'Slutlig allokering kvv'!$B$1:$AJ$1,0),FALSE)/1,0)</f>
        <v>0</v>
      </c>
      <c r="L330">
        <f>IFERROR(VLOOKUP($B330,Kraftvärmeprod!$B$1:$AH$479,MATCH(L$2,Kraftvärmeprod!$B$1:$AG$1,0),FALSE)/1,0)-IFERROR(VLOOKUP($B330,'Slutlig allokering kvv'!$B$2:$AC$462,MATCH(L$3,'Slutlig allokering kvv'!$B$1:$AJ$1,0),FALSE)/1,0)</f>
        <v>0</v>
      </c>
      <c r="M330" s="40">
        <f>IFERROR(VLOOKUP($B330,Miljö!$B$1:$S$477,MATCH(M$2,Miljö!$B$1:$X$1,0),FALSE)/1,0)-IFERROR(VLOOKUP($B330,'Slutlig allokering kvv'!$B$2:$AC$462,MATCH(M$3,'Slutlig allokering kvv'!$B$1:$AJ$1,0),FALSE)/1,0)</f>
        <v>0</v>
      </c>
      <c r="N330">
        <f>IFERROR(VLOOKUP($B330,Kraftvärmeprod!$B$1:$AH$479,MATCH(N$2,Kraftvärmeprod!$B$1:$AG$1,0),FALSE)/1,0)-IFERROR(VLOOKUP($B330,'Slutlig allokering kvv'!$B$2:$AC$462,MATCH(N$3,'Slutlig allokering kvv'!$B$1:$AJ$1,0),FALSE)/1,0)</f>
        <v>0</v>
      </c>
      <c r="O330">
        <f>IFERROR(VLOOKUP($B330,Kraftvärmeprod!$B$1:$AH$479,MATCH(O$2,Kraftvärmeprod!$B$1:$AG$1,0),FALSE)/1,0)-IFERROR(VLOOKUP($B330,'Slutlig allokering kvv'!$B$2:$AC$462,MATCH(O$3,'Slutlig allokering kvv'!$B$1:$AJ$1,0),FALSE)/1,0)</f>
        <v>0</v>
      </c>
      <c r="P330">
        <f>IFERROR(VLOOKUP($B330,Kraftvärmeprod!$B$1:$AH$479,MATCH(P$2,Kraftvärmeprod!$B$1:$AG$1,0),FALSE)/1,0)-IFERROR(VLOOKUP($B330,'Slutlig allokering kvv'!$B$2:$AC$462,MATCH(P$3,'Slutlig allokering kvv'!$B$1:$AJ$1,0),FALSE)/1,0)</f>
        <v>0</v>
      </c>
      <c r="Q330">
        <f>IFERROR(VLOOKUP($B330,Kraftvärmeprod!$B$1:$AH$479,MATCH(Q$2,Kraftvärmeprod!$B$1:$AG$1,0),FALSE)/1,0)-IFERROR(VLOOKUP($B330,'Slutlig allokering kvv'!$B$2:$AC$462,MATCH(Q$3,'Slutlig allokering kvv'!$B$1:$AJ$1,0),FALSE)/1,0)</f>
        <v>0</v>
      </c>
      <c r="R330">
        <f>IFERROR(VLOOKUP($B330,Kraftvärmeprod!$B$1:$AH$479,MATCH(R$2,Kraftvärmeprod!$B$1:$AG$1,0),FALSE)/1,0)-IFERROR(VLOOKUP($B330,'Slutlig allokering kvv'!$B$2:$AC$462,MATCH(R$3,'Slutlig allokering kvv'!$B$1:$AJ$1,0),FALSE)/1,0)</f>
        <v>0</v>
      </c>
      <c r="S330">
        <f>IFERROR(VLOOKUP($B330,Kraftvärmeprod!$B$1:$AH$479,MATCH(S$2,Kraftvärmeprod!$B$1:$AG$1,0),FALSE)/1,0)-IFERROR(VLOOKUP($B330,'Slutlig allokering kvv'!$B$2:$AC$462,MATCH(S$3,'Slutlig allokering kvv'!$B$1:$AJ$1,0),FALSE)/1,0)</f>
        <v>0</v>
      </c>
      <c r="T330">
        <f>IFERROR(VLOOKUP($B330,Kraftvärmeprod!$B$1:$AH$479,MATCH(T$2,Kraftvärmeprod!$B$1:$AG$1,0),FALSE)/1,0)-IFERROR(VLOOKUP($B330,'Slutlig allokering kvv'!$B$2:$AC$462,MATCH(T$3,'Slutlig allokering kvv'!$B$1:$AJ$1,0),FALSE)/1,0)</f>
        <v>0</v>
      </c>
      <c r="U330">
        <f>IFERROR(VLOOKUP($B330,Kraftvärmeprod!$B$1:$AH$479,MATCH(U$2,Kraftvärmeprod!$B$1:$AG$1,0),FALSE)/1,0)-IFERROR(VLOOKUP($B330,'Slutlig allokering kvv'!$B$2:$AC$462,MATCH(U$3,'Slutlig allokering kvv'!$B$1:$AJ$1,0),FALSE)/1,0)</f>
        <v>0</v>
      </c>
      <c r="V330">
        <f>IFERROR(VLOOKUP($B330,Kraftvärmeprod!$B$1:$AH$479,MATCH(V$2,Kraftvärmeprod!$B$1:$AG$1,0),FALSE)/1,0)-IFERROR(VLOOKUP($B330,'Slutlig allokering kvv'!$B$2:$AC$462,MATCH(V$3,'Slutlig allokering kvv'!$B$1:$AJ$1,0),FALSE)/1,0)</f>
        <v>0</v>
      </c>
      <c r="W330">
        <f>IFERROR(VLOOKUP($B330,Kraftvärmeprod!$B$1:$AH$479,MATCH(W$2,Kraftvärmeprod!$B$1:$AG$1,0),FALSE)/1,0)-IFERROR(VLOOKUP($B330,'Slutlig allokering kvv'!$B$2:$AC$462,MATCH(W$3,'Slutlig allokering kvv'!$B$1:$AJ$1,0),FALSE)/1,0)</f>
        <v>0</v>
      </c>
      <c r="X330">
        <f>IFERROR(VLOOKUP($B330,Kraftvärmeprod!$B$1:$AH$479,MATCH(X$2,Kraftvärmeprod!$B$1:$AG$1,0),FALSE)/1,0)-IFERROR(VLOOKUP($B330,'Slutlig allokering kvv'!$B$2:$AC$462,MATCH(X$3,'Slutlig allokering kvv'!$B$1:$AJ$1,0),FALSE)/1,0)</f>
        <v>0</v>
      </c>
      <c r="Y330">
        <f>IFERROR(VLOOKUP($B330,Kraftvärmeprod!$B$1:$AH$479,MATCH(Y$2,Kraftvärmeprod!$B$1:$AG$1,0),FALSE)/1,0)-IFERROR(VLOOKUP($B330,'Slutlig allokering kvv'!$B$2:$AC$462,MATCH(Y$3,'Slutlig allokering kvv'!$B$1:$AJ$1,0),FALSE)/1,0)</f>
        <v>0</v>
      </c>
      <c r="Z330">
        <f>IFERROR(VLOOKUP($B330,Kraftvärmeprod!$B$1:$AH$479,MATCH(Z$2,Kraftvärmeprod!$B$1:$AG$1,0),FALSE)/1,0)-IFERROR(VLOOKUP($B330,'Slutlig allokering kvv'!$B$2:$AC$462,MATCH(Z$3,'Slutlig allokering kvv'!$B$1:$AJ$1,0),FALSE)/1,0)</f>
        <v>0</v>
      </c>
      <c r="AA330">
        <f>IFERROR(VLOOKUP($B330,Kraftvärmeprod!$B$1:$AH$479,MATCH(AA$2,Kraftvärmeprod!$B$1:$AG$1,0),FALSE)/1,0)-IFERROR(VLOOKUP($B330,'Slutlig allokering kvv'!$B$2:$AC$462,MATCH(AA$3,'Slutlig allokering kvv'!$B$1:$AJ$1,0),FALSE)/1,0)</f>
        <v>0</v>
      </c>
      <c r="AB330">
        <f>IFERROR(VLOOKUP($B330,Kraftvärmeprod!$B$1:$AH$479,MATCH(AB$2,Kraftvärmeprod!$B$1:$AG$1,0),FALSE)/1,0)-IFERROR(VLOOKUP($B330,'Slutlig allokering kvv'!$B$2:$AC$462,MATCH(AB$3,'Slutlig allokering kvv'!$B$1:$AJ$1,0),FALSE)/1,0)</f>
        <v>0</v>
      </c>
      <c r="AE330">
        <f t="shared" si="10"/>
        <v>0</v>
      </c>
      <c r="AG330">
        <f>IFERROR(VLOOKUP(B330,'Slutlig allokering kvv'!$B$2:$AJ$462,MATCH("Summa justerad allokerad tillförd energi (utan hjälpel och rökgaskondensering):",'Slutlig allokering kvv'!$B$1:$AK$1,0),FALSE)/1,"")</f>
        <v>0</v>
      </c>
      <c r="AI330" s="23" t="str">
        <f>IFERROR(1-VLOOKUP(B330,'Slutlig allokering kvv'!$B$2:$AJ$462,MATCH("Andel av bränsle i kvv som allokerats till värme, exklusive rökgaskondensering och hjälpel",'Slutlig allokering kvv'!$B$1:$AK$1,0),FALSE),"")</f>
        <v/>
      </c>
      <c r="AK330" s="23" t="str">
        <f t="shared" si="11"/>
        <v/>
      </c>
    </row>
    <row r="331" spans="1:37" x14ac:dyDescent="0.25">
      <c r="A331" s="2" t="s">
        <v>462</v>
      </c>
      <c r="B331" s="2" t="s">
        <v>464</v>
      </c>
      <c r="C331" s="2" t="str">
        <f>IFERROR(VLOOKUP($B331,Kraftvärmeprod!$B$1:$AH$479,MATCH(C$3,Kraftvärmeprod!$B$1:$AG$1,0),FALSE)/1,"")</f>
        <v/>
      </c>
      <c r="D331" s="2" t="str">
        <f>IFERROR(VLOOKUP($B331,Kraftvärmeprod!$B$1:$AH$479,MATCH(D$3,Kraftvärmeprod!$B$1:$AG$1,0),FALSE)/1,"")</f>
        <v/>
      </c>
      <c r="E331">
        <f>IFERROR(VLOOKUP($B331,Kraftvärmeprod!$B$1:$AH$479,MATCH(E$2,Kraftvärmeprod!$B$1:$AG$1,0),FALSE)/1,0)-IFERROR(VLOOKUP($B331,'Slutlig allokering kvv'!$B$2:$AC$462,MATCH(E$3,'Slutlig allokering kvv'!$B$1:$AJ$1,0),FALSE)/1,0)</f>
        <v>0</v>
      </c>
      <c r="F331">
        <f>IFERROR(VLOOKUP($B331,Kraftvärmeprod!$B$1:$AH$479,MATCH(F$2,Kraftvärmeprod!$B$1:$AG$1,0),FALSE)/1,0)-IFERROR(VLOOKUP($B331,'Slutlig allokering kvv'!$B$2:$AC$462,MATCH(F$3,'Slutlig allokering kvv'!$B$1:$AJ$1,0),FALSE)/1,0)</f>
        <v>0</v>
      </c>
      <c r="G331">
        <f>IFERROR(VLOOKUP($B331,Kraftvärmeprod!$B$1:$AH$479,MATCH(G$2,Kraftvärmeprod!$B$1:$AG$1,0),FALSE)/1,0)-IFERROR(VLOOKUP($B331,'Slutlig allokering kvv'!$B$2:$AC$462,MATCH(G$3,'Slutlig allokering kvv'!$B$1:$AJ$1,0),FALSE)/1,0)</f>
        <v>0</v>
      </c>
      <c r="H331">
        <f>IFERROR(VLOOKUP($B331,Kraftvärmeprod!$B$1:$AH$479,MATCH(H$2,Kraftvärmeprod!$B$1:$AG$1,0),FALSE)/1,0)-IFERROR(VLOOKUP($B331,'Slutlig allokering kvv'!$B$2:$AC$462,MATCH(H$3,'Slutlig allokering kvv'!$B$1:$AJ$1,0),FALSE)/1,0)</f>
        <v>0</v>
      </c>
      <c r="I331">
        <f>IFERROR(VLOOKUP($B331,Kraftvärmeprod!$B$1:$AH$479,MATCH(I$2,Kraftvärmeprod!$B$1:$AG$1,0),FALSE)/1,0)-IFERROR(VLOOKUP($B331,'Slutlig allokering kvv'!$B$2:$AC$462,MATCH(I$3,'Slutlig allokering kvv'!$B$1:$AJ$1,0),FALSE)/1,0)</f>
        <v>0</v>
      </c>
      <c r="J331">
        <f>IFERROR(VLOOKUP($B331,Kraftvärmeprod!$B$1:$AH$479,MATCH(J$2,Kraftvärmeprod!$B$1:$AG$1,0),FALSE)/1,0)-IFERROR(VLOOKUP($B331,'Slutlig allokering kvv'!$B$2:$AC$462,MATCH(J$3,'Slutlig allokering kvv'!$B$1:$AJ$1,0),FALSE)/1,0)</f>
        <v>0</v>
      </c>
      <c r="K331">
        <f>IFERROR(VLOOKUP($B331,Kraftvärmeprod!$B$1:$AH$479,MATCH(K$2,Kraftvärmeprod!$B$1:$AG$1,0),FALSE)/1,0)-IFERROR(VLOOKUP($B331,'Slutlig allokering kvv'!$B$2:$AC$462,MATCH(K$3,'Slutlig allokering kvv'!$B$1:$AJ$1,0),FALSE)/1,0)</f>
        <v>0</v>
      </c>
      <c r="L331">
        <f>IFERROR(VLOOKUP($B331,Kraftvärmeprod!$B$1:$AH$479,MATCH(L$2,Kraftvärmeprod!$B$1:$AG$1,0),FALSE)/1,0)-IFERROR(VLOOKUP($B331,'Slutlig allokering kvv'!$B$2:$AC$462,MATCH(L$3,'Slutlig allokering kvv'!$B$1:$AJ$1,0),FALSE)/1,0)</f>
        <v>0</v>
      </c>
      <c r="M331" s="40">
        <f>IFERROR(VLOOKUP($B331,Miljö!$B$1:$S$477,MATCH(M$2,Miljö!$B$1:$X$1,0),FALSE)/1,0)-IFERROR(VLOOKUP($B331,'Slutlig allokering kvv'!$B$2:$AC$462,MATCH(M$3,'Slutlig allokering kvv'!$B$1:$AJ$1,0),FALSE)/1,0)</f>
        <v>0</v>
      </c>
      <c r="N331">
        <f>IFERROR(VLOOKUP($B331,Kraftvärmeprod!$B$1:$AH$479,MATCH(N$2,Kraftvärmeprod!$B$1:$AG$1,0),FALSE)/1,0)-IFERROR(VLOOKUP($B331,'Slutlig allokering kvv'!$B$2:$AC$462,MATCH(N$3,'Slutlig allokering kvv'!$B$1:$AJ$1,0),FALSE)/1,0)</f>
        <v>0</v>
      </c>
      <c r="O331">
        <f>IFERROR(VLOOKUP($B331,Kraftvärmeprod!$B$1:$AH$479,MATCH(O$2,Kraftvärmeprod!$B$1:$AG$1,0),FALSE)/1,0)-IFERROR(VLOOKUP($B331,'Slutlig allokering kvv'!$B$2:$AC$462,MATCH(O$3,'Slutlig allokering kvv'!$B$1:$AJ$1,0),FALSE)/1,0)</f>
        <v>0</v>
      </c>
      <c r="P331">
        <f>IFERROR(VLOOKUP($B331,Kraftvärmeprod!$B$1:$AH$479,MATCH(P$2,Kraftvärmeprod!$B$1:$AG$1,0),FALSE)/1,0)-IFERROR(VLOOKUP($B331,'Slutlig allokering kvv'!$B$2:$AC$462,MATCH(P$3,'Slutlig allokering kvv'!$B$1:$AJ$1,0),FALSE)/1,0)</f>
        <v>0</v>
      </c>
      <c r="Q331">
        <f>IFERROR(VLOOKUP($B331,Kraftvärmeprod!$B$1:$AH$479,MATCH(Q$2,Kraftvärmeprod!$B$1:$AG$1,0),FALSE)/1,0)-IFERROR(VLOOKUP($B331,'Slutlig allokering kvv'!$B$2:$AC$462,MATCH(Q$3,'Slutlig allokering kvv'!$B$1:$AJ$1,0),FALSE)/1,0)</f>
        <v>0</v>
      </c>
      <c r="R331">
        <f>IFERROR(VLOOKUP($B331,Kraftvärmeprod!$B$1:$AH$479,MATCH(R$2,Kraftvärmeprod!$B$1:$AG$1,0),FALSE)/1,0)-IFERROR(VLOOKUP($B331,'Slutlig allokering kvv'!$B$2:$AC$462,MATCH(R$3,'Slutlig allokering kvv'!$B$1:$AJ$1,0),FALSE)/1,0)</f>
        <v>0</v>
      </c>
      <c r="S331">
        <f>IFERROR(VLOOKUP($B331,Kraftvärmeprod!$B$1:$AH$479,MATCH(S$2,Kraftvärmeprod!$B$1:$AG$1,0),FALSE)/1,0)-IFERROR(VLOOKUP($B331,'Slutlig allokering kvv'!$B$2:$AC$462,MATCH(S$3,'Slutlig allokering kvv'!$B$1:$AJ$1,0),FALSE)/1,0)</f>
        <v>0</v>
      </c>
      <c r="T331">
        <f>IFERROR(VLOOKUP($B331,Kraftvärmeprod!$B$1:$AH$479,MATCH(T$2,Kraftvärmeprod!$B$1:$AG$1,0),FALSE)/1,0)-IFERROR(VLOOKUP($B331,'Slutlig allokering kvv'!$B$2:$AC$462,MATCH(T$3,'Slutlig allokering kvv'!$B$1:$AJ$1,0),FALSE)/1,0)</f>
        <v>0</v>
      </c>
      <c r="U331">
        <f>IFERROR(VLOOKUP($B331,Kraftvärmeprod!$B$1:$AH$479,MATCH(U$2,Kraftvärmeprod!$B$1:$AG$1,0),FALSE)/1,0)-IFERROR(VLOOKUP($B331,'Slutlig allokering kvv'!$B$2:$AC$462,MATCH(U$3,'Slutlig allokering kvv'!$B$1:$AJ$1,0),FALSE)/1,0)</f>
        <v>0</v>
      </c>
      <c r="V331">
        <f>IFERROR(VLOOKUP($B331,Kraftvärmeprod!$B$1:$AH$479,MATCH(V$2,Kraftvärmeprod!$B$1:$AG$1,0),FALSE)/1,0)-IFERROR(VLOOKUP($B331,'Slutlig allokering kvv'!$B$2:$AC$462,MATCH(V$3,'Slutlig allokering kvv'!$B$1:$AJ$1,0),FALSE)/1,0)</f>
        <v>0</v>
      </c>
      <c r="W331">
        <f>IFERROR(VLOOKUP($B331,Kraftvärmeprod!$B$1:$AH$479,MATCH(W$2,Kraftvärmeprod!$B$1:$AG$1,0),FALSE)/1,0)-IFERROR(VLOOKUP($B331,'Slutlig allokering kvv'!$B$2:$AC$462,MATCH(W$3,'Slutlig allokering kvv'!$B$1:$AJ$1,0),FALSE)/1,0)</f>
        <v>0</v>
      </c>
      <c r="X331">
        <f>IFERROR(VLOOKUP($B331,Kraftvärmeprod!$B$1:$AH$479,MATCH(X$2,Kraftvärmeprod!$B$1:$AG$1,0),FALSE)/1,0)-IFERROR(VLOOKUP($B331,'Slutlig allokering kvv'!$B$2:$AC$462,MATCH(X$3,'Slutlig allokering kvv'!$B$1:$AJ$1,0),FALSE)/1,0)</f>
        <v>0</v>
      </c>
      <c r="Y331">
        <f>IFERROR(VLOOKUP($B331,Kraftvärmeprod!$B$1:$AH$479,MATCH(Y$2,Kraftvärmeprod!$B$1:$AG$1,0),FALSE)/1,0)-IFERROR(VLOOKUP($B331,'Slutlig allokering kvv'!$B$2:$AC$462,MATCH(Y$3,'Slutlig allokering kvv'!$B$1:$AJ$1,0),FALSE)/1,0)</f>
        <v>0</v>
      </c>
      <c r="Z331">
        <f>IFERROR(VLOOKUP($B331,Kraftvärmeprod!$B$1:$AH$479,MATCH(Z$2,Kraftvärmeprod!$B$1:$AG$1,0),FALSE)/1,0)-IFERROR(VLOOKUP($B331,'Slutlig allokering kvv'!$B$2:$AC$462,MATCH(Z$3,'Slutlig allokering kvv'!$B$1:$AJ$1,0),FALSE)/1,0)</f>
        <v>0</v>
      </c>
      <c r="AA331">
        <f>IFERROR(VLOOKUP($B331,Kraftvärmeprod!$B$1:$AH$479,MATCH(AA$2,Kraftvärmeprod!$B$1:$AG$1,0),FALSE)/1,0)-IFERROR(VLOOKUP($B331,'Slutlig allokering kvv'!$B$2:$AC$462,MATCH(AA$3,'Slutlig allokering kvv'!$B$1:$AJ$1,0),FALSE)/1,0)</f>
        <v>0</v>
      </c>
      <c r="AB331">
        <f>IFERROR(VLOOKUP($B331,Kraftvärmeprod!$B$1:$AH$479,MATCH(AB$2,Kraftvärmeprod!$B$1:$AG$1,0),FALSE)/1,0)-IFERROR(VLOOKUP($B331,'Slutlig allokering kvv'!$B$2:$AC$462,MATCH(AB$3,'Slutlig allokering kvv'!$B$1:$AJ$1,0),FALSE)/1,0)</f>
        <v>0</v>
      </c>
      <c r="AE331">
        <f t="shared" si="10"/>
        <v>0</v>
      </c>
      <c r="AG331">
        <f>IFERROR(VLOOKUP(B331,'Slutlig allokering kvv'!$B$2:$AJ$462,MATCH("Summa justerad allokerad tillförd energi (utan hjälpel och rökgaskondensering):",'Slutlig allokering kvv'!$B$1:$AK$1,0),FALSE)/1,"")</f>
        <v>0</v>
      </c>
      <c r="AI331" s="23" t="str">
        <f>IFERROR(1-VLOOKUP(B331,'Slutlig allokering kvv'!$B$2:$AJ$462,MATCH("Andel av bränsle i kvv som allokerats till värme, exklusive rökgaskondensering och hjälpel",'Slutlig allokering kvv'!$B$1:$AK$1,0),FALSE),"")</f>
        <v/>
      </c>
      <c r="AK331" s="23" t="str">
        <f t="shared" si="11"/>
        <v/>
      </c>
    </row>
    <row r="332" spans="1:37" x14ac:dyDescent="0.25">
      <c r="A332" s="2" t="s">
        <v>465</v>
      </c>
      <c r="B332" s="2" t="s">
        <v>466</v>
      </c>
      <c r="C332" s="2" t="str">
        <f>IFERROR(VLOOKUP($B332,Kraftvärmeprod!$B$1:$AH$479,MATCH(C$3,Kraftvärmeprod!$B$1:$AG$1,0),FALSE)/1,"")</f>
        <v/>
      </c>
      <c r="D332" s="2" t="str">
        <f>IFERROR(VLOOKUP($B332,Kraftvärmeprod!$B$1:$AH$479,MATCH(D$3,Kraftvärmeprod!$B$1:$AG$1,0),FALSE)/1,"")</f>
        <v/>
      </c>
      <c r="E332">
        <f>IFERROR(VLOOKUP($B332,Kraftvärmeprod!$B$1:$AH$479,MATCH(E$2,Kraftvärmeprod!$B$1:$AG$1,0),FALSE)/1,0)-IFERROR(VLOOKUP($B332,'Slutlig allokering kvv'!$B$2:$AC$462,MATCH(E$3,'Slutlig allokering kvv'!$B$1:$AJ$1,0),FALSE)/1,0)</f>
        <v>0</v>
      </c>
      <c r="F332">
        <f>IFERROR(VLOOKUP($B332,Kraftvärmeprod!$B$1:$AH$479,MATCH(F$2,Kraftvärmeprod!$B$1:$AG$1,0),FALSE)/1,0)-IFERROR(VLOOKUP($B332,'Slutlig allokering kvv'!$B$2:$AC$462,MATCH(F$3,'Slutlig allokering kvv'!$B$1:$AJ$1,0),FALSE)/1,0)</f>
        <v>0</v>
      </c>
      <c r="G332">
        <f>IFERROR(VLOOKUP($B332,Kraftvärmeprod!$B$1:$AH$479,MATCH(G$2,Kraftvärmeprod!$B$1:$AG$1,0),FALSE)/1,0)-IFERROR(VLOOKUP($B332,'Slutlig allokering kvv'!$B$2:$AC$462,MATCH(G$3,'Slutlig allokering kvv'!$B$1:$AJ$1,0),FALSE)/1,0)</f>
        <v>0</v>
      </c>
      <c r="H332">
        <f>IFERROR(VLOOKUP($B332,Kraftvärmeprod!$B$1:$AH$479,MATCH(H$2,Kraftvärmeprod!$B$1:$AG$1,0),FALSE)/1,0)-IFERROR(VLOOKUP($B332,'Slutlig allokering kvv'!$B$2:$AC$462,MATCH(H$3,'Slutlig allokering kvv'!$B$1:$AJ$1,0),FALSE)/1,0)</f>
        <v>0</v>
      </c>
      <c r="I332">
        <f>IFERROR(VLOOKUP($B332,Kraftvärmeprod!$B$1:$AH$479,MATCH(I$2,Kraftvärmeprod!$B$1:$AG$1,0),FALSE)/1,0)-IFERROR(VLOOKUP($B332,'Slutlig allokering kvv'!$B$2:$AC$462,MATCH(I$3,'Slutlig allokering kvv'!$B$1:$AJ$1,0),FALSE)/1,0)</f>
        <v>0</v>
      </c>
      <c r="J332">
        <f>IFERROR(VLOOKUP($B332,Kraftvärmeprod!$B$1:$AH$479,MATCH(J$2,Kraftvärmeprod!$B$1:$AG$1,0),FALSE)/1,0)-IFERROR(VLOOKUP($B332,'Slutlig allokering kvv'!$B$2:$AC$462,MATCH(J$3,'Slutlig allokering kvv'!$B$1:$AJ$1,0),FALSE)/1,0)</f>
        <v>0</v>
      </c>
      <c r="K332">
        <f>IFERROR(VLOOKUP($B332,Kraftvärmeprod!$B$1:$AH$479,MATCH(K$2,Kraftvärmeprod!$B$1:$AG$1,0),FALSE)/1,0)-IFERROR(VLOOKUP($B332,'Slutlig allokering kvv'!$B$2:$AC$462,MATCH(K$3,'Slutlig allokering kvv'!$B$1:$AJ$1,0),FALSE)/1,0)</f>
        <v>0</v>
      </c>
      <c r="L332">
        <f>IFERROR(VLOOKUP($B332,Kraftvärmeprod!$B$1:$AH$479,MATCH(L$2,Kraftvärmeprod!$B$1:$AG$1,0),FALSE)/1,0)-IFERROR(VLOOKUP($B332,'Slutlig allokering kvv'!$B$2:$AC$462,MATCH(L$3,'Slutlig allokering kvv'!$B$1:$AJ$1,0),FALSE)/1,0)</f>
        <v>0</v>
      </c>
      <c r="M332" s="40">
        <f>IFERROR(VLOOKUP($B332,Miljö!$B$1:$S$477,MATCH(M$2,Miljö!$B$1:$X$1,0),FALSE)/1,0)-IFERROR(VLOOKUP($B332,'Slutlig allokering kvv'!$B$2:$AC$462,MATCH(M$3,'Slutlig allokering kvv'!$B$1:$AJ$1,0),FALSE)/1,0)</f>
        <v>0</v>
      </c>
      <c r="N332">
        <f>IFERROR(VLOOKUP($B332,Kraftvärmeprod!$B$1:$AH$479,MATCH(N$2,Kraftvärmeprod!$B$1:$AG$1,0),FALSE)/1,0)-IFERROR(VLOOKUP($B332,'Slutlig allokering kvv'!$B$2:$AC$462,MATCH(N$3,'Slutlig allokering kvv'!$B$1:$AJ$1,0),FALSE)/1,0)</f>
        <v>0</v>
      </c>
      <c r="O332">
        <f>IFERROR(VLOOKUP($B332,Kraftvärmeprod!$B$1:$AH$479,MATCH(O$2,Kraftvärmeprod!$B$1:$AG$1,0),FALSE)/1,0)-IFERROR(VLOOKUP($B332,'Slutlig allokering kvv'!$B$2:$AC$462,MATCH(O$3,'Slutlig allokering kvv'!$B$1:$AJ$1,0),FALSE)/1,0)</f>
        <v>0</v>
      </c>
      <c r="P332">
        <f>IFERROR(VLOOKUP($B332,Kraftvärmeprod!$B$1:$AH$479,MATCH(P$2,Kraftvärmeprod!$B$1:$AG$1,0),FALSE)/1,0)-IFERROR(VLOOKUP($B332,'Slutlig allokering kvv'!$B$2:$AC$462,MATCH(P$3,'Slutlig allokering kvv'!$B$1:$AJ$1,0),FALSE)/1,0)</f>
        <v>0</v>
      </c>
      <c r="Q332">
        <f>IFERROR(VLOOKUP($B332,Kraftvärmeprod!$B$1:$AH$479,MATCH(Q$2,Kraftvärmeprod!$B$1:$AG$1,0),FALSE)/1,0)-IFERROR(VLOOKUP($B332,'Slutlig allokering kvv'!$B$2:$AC$462,MATCH(Q$3,'Slutlig allokering kvv'!$B$1:$AJ$1,0),FALSE)/1,0)</f>
        <v>0</v>
      </c>
      <c r="R332">
        <f>IFERROR(VLOOKUP($B332,Kraftvärmeprod!$B$1:$AH$479,MATCH(R$2,Kraftvärmeprod!$B$1:$AG$1,0),FALSE)/1,0)-IFERROR(VLOOKUP($B332,'Slutlig allokering kvv'!$B$2:$AC$462,MATCH(R$3,'Slutlig allokering kvv'!$B$1:$AJ$1,0),FALSE)/1,0)</f>
        <v>0</v>
      </c>
      <c r="S332">
        <f>IFERROR(VLOOKUP($B332,Kraftvärmeprod!$B$1:$AH$479,MATCH(S$2,Kraftvärmeprod!$B$1:$AG$1,0),FALSE)/1,0)-IFERROR(VLOOKUP($B332,'Slutlig allokering kvv'!$B$2:$AC$462,MATCH(S$3,'Slutlig allokering kvv'!$B$1:$AJ$1,0),FALSE)/1,0)</f>
        <v>0</v>
      </c>
      <c r="T332">
        <f>IFERROR(VLOOKUP($B332,Kraftvärmeprod!$B$1:$AH$479,MATCH(T$2,Kraftvärmeprod!$B$1:$AG$1,0),FALSE)/1,0)-IFERROR(VLOOKUP($B332,'Slutlig allokering kvv'!$B$2:$AC$462,MATCH(T$3,'Slutlig allokering kvv'!$B$1:$AJ$1,0),FALSE)/1,0)</f>
        <v>0</v>
      </c>
      <c r="U332">
        <f>IFERROR(VLOOKUP($B332,Kraftvärmeprod!$B$1:$AH$479,MATCH(U$2,Kraftvärmeprod!$B$1:$AG$1,0),FALSE)/1,0)-IFERROR(VLOOKUP($B332,'Slutlig allokering kvv'!$B$2:$AC$462,MATCH(U$3,'Slutlig allokering kvv'!$B$1:$AJ$1,0),FALSE)/1,0)</f>
        <v>0</v>
      </c>
      <c r="V332">
        <f>IFERROR(VLOOKUP($B332,Kraftvärmeprod!$B$1:$AH$479,MATCH(V$2,Kraftvärmeprod!$B$1:$AG$1,0),FALSE)/1,0)-IFERROR(VLOOKUP($B332,'Slutlig allokering kvv'!$B$2:$AC$462,MATCH(V$3,'Slutlig allokering kvv'!$B$1:$AJ$1,0),FALSE)/1,0)</f>
        <v>0</v>
      </c>
      <c r="W332">
        <f>IFERROR(VLOOKUP($B332,Kraftvärmeprod!$B$1:$AH$479,MATCH(W$2,Kraftvärmeprod!$B$1:$AG$1,0),FALSE)/1,0)-IFERROR(VLOOKUP($B332,'Slutlig allokering kvv'!$B$2:$AC$462,MATCH(W$3,'Slutlig allokering kvv'!$B$1:$AJ$1,0),FALSE)/1,0)</f>
        <v>0</v>
      </c>
      <c r="X332">
        <f>IFERROR(VLOOKUP($B332,Kraftvärmeprod!$B$1:$AH$479,MATCH(X$2,Kraftvärmeprod!$B$1:$AG$1,0),FALSE)/1,0)-IFERROR(VLOOKUP($B332,'Slutlig allokering kvv'!$B$2:$AC$462,MATCH(X$3,'Slutlig allokering kvv'!$B$1:$AJ$1,0),FALSE)/1,0)</f>
        <v>0</v>
      </c>
      <c r="Y332">
        <f>IFERROR(VLOOKUP($B332,Kraftvärmeprod!$B$1:$AH$479,MATCH(Y$2,Kraftvärmeprod!$B$1:$AG$1,0),FALSE)/1,0)-IFERROR(VLOOKUP($B332,'Slutlig allokering kvv'!$B$2:$AC$462,MATCH(Y$3,'Slutlig allokering kvv'!$B$1:$AJ$1,0),FALSE)/1,0)</f>
        <v>0</v>
      </c>
      <c r="Z332">
        <f>IFERROR(VLOOKUP($B332,Kraftvärmeprod!$B$1:$AH$479,MATCH(Z$2,Kraftvärmeprod!$B$1:$AG$1,0),FALSE)/1,0)-IFERROR(VLOOKUP($B332,'Slutlig allokering kvv'!$B$2:$AC$462,MATCH(Z$3,'Slutlig allokering kvv'!$B$1:$AJ$1,0),FALSE)/1,0)</f>
        <v>0</v>
      </c>
      <c r="AA332">
        <f>IFERROR(VLOOKUP($B332,Kraftvärmeprod!$B$1:$AH$479,MATCH(AA$2,Kraftvärmeprod!$B$1:$AG$1,0),FALSE)/1,0)-IFERROR(VLOOKUP($B332,'Slutlig allokering kvv'!$B$2:$AC$462,MATCH(AA$3,'Slutlig allokering kvv'!$B$1:$AJ$1,0),FALSE)/1,0)</f>
        <v>0</v>
      </c>
      <c r="AB332">
        <f>IFERROR(VLOOKUP($B332,Kraftvärmeprod!$B$1:$AH$479,MATCH(AB$2,Kraftvärmeprod!$B$1:$AG$1,0),FALSE)/1,0)-IFERROR(VLOOKUP($B332,'Slutlig allokering kvv'!$B$2:$AC$462,MATCH(AB$3,'Slutlig allokering kvv'!$B$1:$AJ$1,0),FALSE)/1,0)</f>
        <v>0</v>
      </c>
      <c r="AE332">
        <f t="shared" si="10"/>
        <v>0</v>
      </c>
      <c r="AG332">
        <f>IFERROR(VLOOKUP(B332,'Slutlig allokering kvv'!$B$2:$AJ$462,MATCH("Summa justerad allokerad tillförd energi (utan hjälpel och rökgaskondensering):",'Slutlig allokering kvv'!$B$1:$AK$1,0),FALSE)/1,"")</f>
        <v>0</v>
      </c>
      <c r="AI332" s="23" t="str">
        <f>IFERROR(1-VLOOKUP(B332,'Slutlig allokering kvv'!$B$2:$AJ$462,MATCH("Andel av bränsle i kvv som allokerats till värme, exklusive rökgaskondensering och hjälpel",'Slutlig allokering kvv'!$B$1:$AK$1,0),FALSE),"")</f>
        <v/>
      </c>
      <c r="AK332" s="23" t="str">
        <f t="shared" si="11"/>
        <v/>
      </c>
    </row>
    <row r="333" spans="1:37" x14ac:dyDescent="0.25">
      <c r="A333" s="2" t="s">
        <v>467</v>
      </c>
      <c r="B333" s="2" t="s">
        <v>468</v>
      </c>
      <c r="C333" s="2" t="str">
        <f>IFERROR(VLOOKUP($B333,Kraftvärmeprod!$B$1:$AH$479,MATCH(C$3,Kraftvärmeprod!$B$1:$AG$1,0),FALSE)/1,"")</f>
        <v/>
      </c>
      <c r="D333" s="2" t="str">
        <f>IFERROR(VLOOKUP($B333,Kraftvärmeprod!$B$1:$AH$479,MATCH(D$3,Kraftvärmeprod!$B$1:$AG$1,0),FALSE)/1,"")</f>
        <v/>
      </c>
      <c r="E333">
        <f>IFERROR(VLOOKUP($B333,Kraftvärmeprod!$B$1:$AH$479,MATCH(E$2,Kraftvärmeprod!$B$1:$AG$1,0),FALSE)/1,0)-IFERROR(VLOOKUP($B333,'Slutlig allokering kvv'!$B$2:$AC$462,MATCH(E$3,'Slutlig allokering kvv'!$B$1:$AJ$1,0),FALSE)/1,0)</f>
        <v>0</v>
      </c>
      <c r="F333">
        <f>IFERROR(VLOOKUP($B333,Kraftvärmeprod!$B$1:$AH$479,MATCH(F$2,Kraftvärmeprod!$B$1:$AG$1,0),FALSE)/1,0)-IFERROR(VLOOKUP($B333,'Slutlig allokering kvv'!$B$2:$AC$462,MATCH(F$3,'Slutlig allokering kvv'!$B$1:$AJ$1,0),FALSE)/1,0)</f>
        <v>0</v>
      </c>
      <c r="G333">
        <f>IFERROR(VLOOKUP($B333,Kraftvärmeprod!$B$1:$AH$479,MATCH(G$2,Kraftvärmeprod!$B$1:$AG$1,0),FALSE)/1,0)-IFERROR(VLOOKUP($B333,'Slutlig allokering kvv'!$B$2:$AC$462,MATCH(G$3,'Slutlig allokering kvv'!$B$1:$AJ$1,0),FALSE)/1,0)</f>
        <v>0</v>
      </c>
      <c r="H333">
        <f>IFERROR(VLOOKUP($B333,Kraftvärmeprod!$B$1:$AH$479,MATCH(H$2,Kraftvärmeprod!$B$1:$AG$1,0),FALSE)/1,0)-IFERROR(VLOOKUP($B333,'Slutlig allokering kvv'!$B$2:$AC$462,MATCH(H$3,'Slutlig allokering kvv'!$B$1:$AJ$1,0),FALSE)/1,0)</f>
        <v>0</v>
      </c>
      <c r="I333">
        <f>IFERROR(VLOOKUP($B333,Kraftvärmeprod!$B$1:$AH$479,MATCH(I$2,Kraftvärmeprod!$B$1:$AG$1,0),FALSE)/1,0)-IFERROR(VLOOKUP($B333,'Slutlig allokering kvv'!$B$2:$AC$462,MATCH(I$3,'Slutlig allokering kvv'!$B$1:$AJ$1,0),FALSE)/1,0)</f>
        <v>0</v>
      </c>
      <c r="J333">
        <f>IFERROR(VLOOKUP($B333,Kraftvärmeprod!$B$1:$AH$479,MATCH(J$2,Kraftvärmeprod!$B$1:$AG$1,0),FALSE)/1,0)-IFERROR(VLOOKUP($B333,'Slutlig allokering kvv'!$B$2:$AC$462,MATCH(J$3,'Slutlig allokering kvv'!$B$1:$AJ$1,0),FALSE)/1,0)</f>
        <v>0</v>
      </c>
      <c r="K333">
        <f>IFERROR(VLOOKUP($B333,Kraftvärmeprod!$B$1:$AH$479,MATCH(K$2,Kraftvärmeprod!$B$1:$AG$1,0),FALSE)/1,0)-IFERROR(VLOOKUP($B333,'Slutlig allokering kvv'!$B$2:$AC$462,MATCH(K$3,'Slutlig allokering kvv'!$B$1:$AJ$1,0),FALSE)/1,0)</f>
        <v>0</v>
      </c>
      <c r="L333">
        <f>IFERROR(VLOOKUP($B333,Kraftvärmeprod!$B$1:$AH$479,MATCH(L$2,Kraftvärmeprod!$B$1:$AG$1,0),FALSE)/1,0)-IFERROR(VLOOKUP($B333,'Slutlig allokering kvv'!$B$2:$AC$462,MATCH(L$3,'Slutlig allokering kvv'!$B$1:$AJ$1,0),FALSE)/1,0)</f>
        <v>0</v>
      </c>
      <c r="M333" s="40">
        <f>IFERROR(VLOOKUP($B333,Miljö!$B$1:$S$477,MATCH(M$2,Miljö!$B$1:$X$1,0),FALSE)/1,0)-IFERROR(VLOOKUP($B333,'Slutlig allokering kvv'!$B$2:$AC$462,MATCH(M$3,'Slutlig allokering kvv'!$B$1:$AJ$1,0),FALSE)/1,0)</f>
        <v>0</v>
      </c>
      <c r="N333">
        <f>IFERROR(VLOOKUP($B333,Kraftvärmeprod!$B$1:$AH$479,MATCH(N$2,Kraftvärmeprod!$B$1:$AG$1,0),FALSE)/1,0)-IFERROR(VLOOKUP($B333,'Slutlig allokering kvv'!$B$2:$AC$462,MATCH(N$3,'Slutlig allokering kvv'!$B$1:$AJ$1,0),FALSE)/1,0)</f>
        <v>0</v>
      </c>
      <c r="O333">
        <f>IFERROR(VLOOKUP($B333,Kraftvärmeprod!$B$1:$AH$479,MATCH(O$2,Kraftvärmeprod!$B$1:$AG$1,0),FALSE)/1,0)-IFERROR(VLOOKUP($B333,'Slutlig allokering kvv'!$B$2:$AC$462,MATCH(O$3,'Slutlig allokering kvv'!$B$1:$AJ$1,0),FALSE)/1,0)</f>
        <v>0</v>
      </c>
      <c r="P333">
        <f>IFERROR(VLOOKUP($B333,Kraftvärmeprod!$B$1:$AH$479,MATCH(P$2,Kraftvärmeprod!$B$1:$AG$1,0),FALSE)/1,0)-IFERROR(VLOOKUP($B333,'Slutlig allokering kvv'!$B$2:$AC$462,MATCH(P$3,'Slutlig allokering kvv'!$B$1:$AJ$1,0),FALSE)/1,0)</f>
        <v>0</v>
      </c>
      <c r="Q333">
        <f>IFERROR(VLOOKUP($B333,Kraftvärmeprod!$B$1:$AH$479,MATCH(Q$2,Kraftvärmeprod!$B$1:$AG$1,0),FALSE)/1,0)-IFERROR(VLOOKUP($B333,'Slutlig allokering kvv'!$B$2:$AC$462,MATCH(Q$3,'Slutlig allokering kvv'!$B$1:$AJ$1,0),FALSE)/1,0)</f>
        <v>0</v>
      </c>
      <c r="R333">
        <f>IFERROR(VLOOKUP($B333,Kraftvärmeprod!$B$1:$AH$479,MATCH(R$2,Kraftvärmeprod!$B$1:$AG$1,0),FALSE)/1,0)-IFERROR(VLOOKUP($B333,'Slutlig allokering kvv'!$B$2:$AC$462,MATCH(R$3,'Slutlig allokering kvv'!$B$1:$AJ$1,0),FALSE)/1,0)</f>
        <v>0</v>
      </c>
      <c r="S333">
        <f>IFERROR(VLOOKUP($B333,Kraftvärmeprod!$B$1:$AH$479,MATCH(S$2,Kraftvärmeprod!$B$1:$AG$1,0),FALSE)/1,0)-IFERROR(VLOOKUP($B333,'Slutlig allokering kvv'!$B$2:$AC$462,MATCH(S$3,'Slutlig allokering kvv'!$B$1:$AJ$1,0),FALSE)/1,0)</f>
        <v>0</v>
      </c>
      <c r="T333">
        <f>IFERROR(VLOOKUP($B333,Kraftvärmeprod!$B$1:$AH$479,MATCH(T$2,Kraftvärmeprod!$B$1:$AG$1,0),FALSE)/1,0)-IFERROR(VLOOKUP($B333,'Slutlig allokering kvv'!$B$2:$AC$462,MATCH(T$3,'Slutlig allokering kvv'!$B$1:$AJ$1,0),FALSE)/1,0)</f>
        <v>0</v>
      </c>
      <c r="U333">
        <f>IFERROR(VLOOKUP($B333,Kraftvärmeprod!$B$1:$AH$479,MATCH(U$2,Kraftvärmeprod!$B$1:$AG$1,0),FALSE)/1,0)-IFERROR(VLOOKUP($B333,'Slutlig allokering kvv'!$B$2:$AC$462,MATCH(U$3,'Slutlig allokering kvv'!$B$1:$AJ$1,0),FALSE)/1,0)</f>
        <v>0</v>
      </c>
      <c r="V333">
        <f>IFERROR(VLOOKUP($B333,Kraftvärmeprod!$B$1:$AH$479,MATCH(V$2,Kraftvärmeprod!$B$1:$AG$1,0),FALSE)/1,0)-IFERROR(VLOOKUP($B333,'Slutlig allokering kvv'!$B$2:$AC$462,MATCH(V$3,'Slutlig allokering kvv'!$B$1:$AJ$1,0),FALSE)/1,0)</f>
        <v>0</v>
      </c>
      <c r="W333">
        <f>IFERROR(VLOOKUP($B333,Kraftvärmeprod!$B$1:$AH$479,MATCH(W$2,Kraftvärmeprod!$B$1:$AG$1,0),FALSE)/1,0)-IFERROR(VLOOKUP($B333,'Slutlig allokering kvv'!$B$2:$AC$462,MATCH(W$3,'Slutlig allokering kvv'!$B$1:$AJ$1,0),FALSE)/1,0)</f>
        <v>0</v>
      </c>
      <c r="X333">
        <f>IFERROR(VLOOKUP($B333,Kraftvärmeprod!$B$1:$AH$479,MATCH(X$2,Kraftvärmeprod!$B$1:$AG$1,0),FALSE)/1,0)-IFERROR(VLOOKUP($B333,'Slutlig allokering kvv'!$B$2:$AC$462,MATCH(X$3,'Slutlig allokering kvv'!$B$1:$AJ$1,0),FALSE)/1,0)</f>
        <v>0</v>
      </c>
      <c r="Y333">
        <f>IFERROR(VLOOKUP($B333,Kraftvärmeprod!$B$1:$AH$479,MATCH(Y$2,Kraftvärmeprod!$B$1:$AG$1,0),FALSE)/1,0)-IFERROR(VLOOKUP($B333,'Slutlig allokering kvv'!$B$2:$AC$462,MATCH(Y$3,'Slutlig allokering kvv'!$B$1:$AJ$1,0),FALSE)/1,0)</f>
        <v>0</v>
      </c>
      <c r="Z333">
        <f>IFERROR(VLOOKUP($B333,Kraftvärmeprod!$B$1:$AH$479,MATCH(Z$2,Kraftvärmeprod!$B$1:$AG$1,0),FALSE)/1,0)-IFERROR(VLOOKUP($B333,'Slutlig allokering kvv'!$B$2:$AC$462,MATCH(Z$3,'Slutlig allokering kvv'!$B$1:$AJ$1,0),FALSE)/1,0)</f>
        <v>0</v>
      </c>
      <c r="AA333">
        <f>IFERROR(VLOOKUP($B333,Kraftvärmeprod!$B$1:$AH$479,MATCH(AA$2,Kraftvärmeprod!$B$1:$AG$1,0),FALSE)/1,0)-IFERROR(VLOOKUP($B333,'Slutlig allokering kvv'!$B$2:$AC$462,MATCH(AA$3,'Slutlig allokering kvv'!$B$1:$AJ$1,0),FALSE)/1,0)</f>
        <v>0</v>
      </c>
      <c r="AB333">
        <f>IFERROR(VLOOKUP($B333,Kraftvärmeprod!$B$1:$AH$479,MATCH(AB$2,Kraftvärmeprod!$B$1:$AG$1,0),FALSE)/1,0)-IFERROR(VLOOKUP($B333,'Slutlig allokering kvv'!$B$2:$AC$462,MATCH(AB$3,'Slutlig allokering kvv'!$B$1:$AJ$1,0),FALSE)/1,0)</f>
        <v>0</v>
      </c>
      <c r="AE333">
        <f t="shared" si="10"/>
        <v>0</v>
      </c>
      <c r="AG333">
        <f>IFERROR(VLOOKUP(B333,'Slutlig allokering kvv'!$B$2:$AJ$462,MATCH("Summa justerad allokerad tillförd energi (utan hjälpel och rökgaskondensering):",'Slutlig allokering kvv'!$B$1:$AK$1,0),FALSE)/1,"")</f>
        <v>0</v>
      </c>
      <c r="AI333" s="23" t="str">
        <f>IFERROR(1-VLOOKUP(B333,'Slutlig allokering kvv'!$B$2:$AJ$462,MATCH("Andel av bränsle i kvv som allokerats till värme, exklusive rökgaskondensering och hjälpel",'Slutlig allokering kvv'!$B$1:$AK$1,0),FALSE),"")</f>
        <v/>
      </c>
      <c r="AK333" s="23" t="str">
        <f t="shared" si="11"/>
        <v/>
      </c>
    </row>
    <row r="334" spans="1:37" x14ac:dyDescent="0.25">
      <c r="A334" s="2" t="s">
        <v>467</v>
      </c>
      <c r="B334" s="2" t="s">
        <v>469</v>
      </c>
      <c r="C334" s="2" t="str">
        <f>IFERROR(VLOOKUP($B334,Kraftvärmeprod!$B$1:$AH$479,MATCH(C$3,Kraftvärmeprod!$B$1:$AG$1,0),FALSE)/1,"")</f>
        <v/>
      </c>
      <c r="D334" s="2" t="str">
        <f>IFERROR(VLOOKUP($B334,Kraftvärmeprod!$B$1:$AH$479,MATCH(D$3,Kraftvärmeprod!$B$1:$AG$1,0),FALSE)/1,"")</f>
        <v/>
      </c>
      <c r="E334">
        <f>IFERROR(VLOOKUP($B334,Kraftvärmeprod!$B$1:$AH$479,MATCH(E$2,Kraftvärmeprod!$B$1:$AG$1,0),FALSE)/1,0)-IFERROR(VLOOKUP($B334,'Slutlig allokering kvv'!$B$2:$AC$462,MATCH(E$3,'Slutlig allokering kvv'!$B$1:$AJ$1,0),FALSE)/1,0)</f>
        <v>0</v>
      </c>
      <c r="F334">
        <f>IFERROR(VLOOKUP($B334,Kraftvärmeprod!$B$1:$AH$479,MATCH(F$2,Kraftvärmeprod!$B$1:$AG$1,0),FALSE)/1,0)-IFERROR(VLOOKUP($B334,'Slutlig allokering kvv'!$B$2:$AC$462,MATCH(F$3,'Slutlig allokering kvv'!$B$1:$AJ$1,0),FALSE)/1,0)</f>
        <v>0</v>
      </c>
      <c r="G334">
        <f>IFERROR(VLOOKUP($B334,Kraftvärmeprod!$B$1:$AH$479,MATCH(G$2,Kraftvärmeprod!$B$1:$AG$1,0),FALSE)/1,0)-IFERROR(VLOOKUP($B334,'Slutlig allokering kvv'!$B$2:$AC$462,MATCH(G$3,'Slutlig allokering kvv'!$B$1:$AJ$1,0),FALSE)/1,0)</f>
        <v>0</v>
      </c>
      <c r="H334">
        <f>IFERROR(VLOOKUP($B334,Kraftvärmeprod!$B$1:$AH$479,MATCH(H$2,Kraftvärmeprod!$B$1:$AG$1,0),FALSE)/1,0)-IFERROR(VLOOKUP($B334,'Slutlig allokering kvv'!$B$2:$AC$462,MATCH(H$3,'Slutlig allokering kvv'!$B$1:$AJ$1,0),FALSE)/1,0)</f>
        <v>0</v>
      </c>
      <c r="I334">
        <f>IFERROR(VLOOKUP($B334,Kraftvärmeprod!$B$1:$AH$479,MATCH(I$2,Kraftvärmeprod!$B$1:$AG$1,0),FALSE)/1,0)-IFERROR(VLOOKUP($B334,'Slutlig allokering kvv'!$B$2:$AC$462,MATCH(I$3,'Slutlig allokering kvv'!$B$1:$AJ$1,0),FALSE)/1,0)</f>
        <v>0</v>
      </c>
      <c r="J334">
        <f>IFERROR(VLOOKUP($B334,Kraftvärmeprod!$B$1:$AH$479,MATCH(J$2,Kraftvärmeprod!$B$1:$AG$1,0),FALSE)/1,0)-IFERROR(VLOOKUP($B334,'Slutlig allokering kvv'!$B$2:$AC$462,MATCH(J$3,'Slutlig allokering kvv'!$B$1:$AJ$1,0),FALSE)/1,0)</f>
        <v>0</v>
      </c>
      <c r="K334">
        <f>IFERROR(VLOOKUP($B334,Kraftvärmeprod!$B$1:$AH$479,MATCH(K$2,Kraftvärmeprod!$B$1:$AG$1,0),FALSE)/1,0)-IFERROR(VLOOKUP($B334,'Slutlig allokering kvv'!$B$2:$AC$462,MATCH(K$3,'Slutlig allokering kvv'!$B$1:$AJ$1,0),FALSE)/1,0)</f>
        <v>0</v>
      </c>
      <c r="L334">
        <f>IFERROR(VLOOKUP($B334,Kraftvärmeprod!$B$1:$AH$479,MATCH(L$2,Kraftvärmeprod!$B$1:$AG$1,0),FALSE)/1,0)-IFERROR(VLOOKUP($B334,'Slutlig allokering kvv'!$B$2:$AC$462,MATCH(L$3,'Slutlig allokering kvv'!$B$1:$AJ$1,0),FALSE)/1,0)</f>
        <v>0</v>
      </c>
      <c r="M334" s="40">
        <f>IFERROR(VLOOKUP($B334,Miljö!$B$1:$S$477,MATCH(M$2,Miljö!$B$1:$X$1,0),FALSE)/1,0)-IFERROR(VLOOKUP($B334,'Slutlig allokering kvv'!$B$2:$AC$462,MATCH(M$3,'Slutlig allokering kvv'!$B$1:$AJ$1,0),FALSE)/1,0)</f>
        <v>0</v>
      </c>
      <c r="N334">
        <f>IFERROR(VLOOKUP($B334,Kraftvärmeprod!$B$1:$AH$479,MATCH(N$2,Kraftvärmeprod!$B$1:$AG$1,0),FALSE)/1,0)-IFERROR(VLOOKUP($B334,'Slutlig allokering kvv'!$B$2:$AC$462,MATCH(N$3,'Slutlig allokering kvv'!$B$1:$AJ$1,0),FALSE)/1,0)</f>
        <v>0</v>
      </c>
      <c r="O334">
        <f>IFERROR(VLOOKUP($B334,Kraftvärmeprod!$B$1:$AH$479,MATCH(O$2,Kraftvärmeprod!$B$1:$AG$1,0),FALSE)/1,0)-IFERROR(VLOOKUP($B334,'Slutlig allokering kvv'!$B$2:$AC$462,MATCH(O$3,'Slutlig allokering kvv'!$B$1:$AJ$1,0),FALSE)/1,0)</f>
        <v>0</v>
      </c>
      <c r="P334">
        <f>IFERROR(VLOOKUP($B334,Kraftvärmeprod!$B$1:$AH$479,MATCH(P$2,Kraftvärmeprod!$B$1:$AG$1,0),FALSE)/1,0)-IFERROR(VLOOKUP($B334,'Slutlig allokering kvv'!$B$2:$AC$462,MATCH(P$3,'Slutlig allokering kvv'!$B$1:$AJ$1,0),FALSE)/1,0)</f>
        <v>0</v>
      </c>
      <c r="Q334">
        <f>IFERROR(VLOOKUP($B334,Kraftvärmeprod!$B$1:$AH$479,MATCH(Q$2,Kraftvärmeprod!$B$1:$AG$1,0),FALSE)/1,0)-IFERROR(VLOOKUP($B334,'Slutlig allokering kvv'!$B$2:$AC$462,MATCH(Q$3,'Slutlig allokering kvv'!$B$1:$AJ$1,0),FALSE)/1,0)</f>
        <v>0</v>
      </c>
      <c r="R334">
        <f>IFERROR(VLOOKUP($B334,Kraftvärmeprod!$B$1:$AH$479,MATCH(R$2,Kraftvärmeprod!$B$1:$AG$1,0),FALSE)/1,0)-IFERROR(VLOOKUP($B334,'Slutlig allokering kvv'!$B$2:$AC$462,MATCH(R$3,'Slutlig allokering kvv'!$B$1:$AJ$1,0),FALSE)/1,0)</f>
        <v>0</v>
      </c>
      <c r="S334">
        <f>IFERROR(VLOOKUP($B334,Kraftvärmeprod!$B$1:$AH$479,MATCH(S$2,Kraftvärmeprod!$B$1:$AG$1,0),FALSE)/1,0)-IFERROR(VLOOKUP($B334,'Slutlig allokering kvv'!$B$2:$AC$462,MATCH(S$3,'Slutlig allokering kvv'!$B$1:$AJ$1,0),FALSE)/1,0)</f>
        <v>0</v>
      </c>
      <c r="T334">
        <f>IFERROR(VLOOKUP($B334,Kraftvärmeprod!$B$1:$AH$479,MATCH(T$2,Kraftvärmeprod!$B$1:$AG$1,0),FALSE)/1,0)-IFERROR(VLOOKUP($B334,'Slutlig allokering kvv'!$B$2:$AC$462,MATCH(T$3,'Slutlig allokering kvv'!$B$1:$AJ$1,0),FALSE)/1,0)</f>
        <v>0</v>
      </c>
      <c r="U334">
        <f>IFERROR(VLOOKUP($B334,Kraftvärmeprod!$B$1:$AH$479,MATCH(U$2,Kraftvärmeprod!$B$1:$AG$1,0),FALSE)/1,0)-IFERROR(VLOOKUP($B334,'Slutlig allokering kvv'!$B$2:$AC$462,MATCH(U$3,'Slutlig allokering kvv'!$B$1:$AJ$1,0),FALSE)/1,0)</f>
        <v>0</v>
      </c>
      <c r="V334">
        <f>IFERROR(VLOOKUP($B334,Kraftvärmeprod!$B$1:$AH$479,MATCH(V$2,Kraftvärmeprod!$B$1:$AG$1,0),FALSE)/1,0)-IFERROR(VLOOKUP($B334,'Slutlig allokering kvv'!$B$2:$AC$462,MATCH(V$3,'Slutlig allokering kvv'!$B$1:$AJ$1,0),FALSE)/1,0)</f>
        <v>0</v>
      </c>
      <c r="W334">
        <f>IFERROR(VLOOKUP($B334,Kraftvärmeprod!$B$1:$AH$479,MATCH(W$2,Kraftvärmeprod!$B$1:$AG$1,0),FALSE)/1,0)-IFERROR(VLOOKUP($B334,'Slutlig allokering kvv'!$B$2:$AC$462,MATCH(W$3,'Slutlig allokering kvv'!$B$1:$AJ$1,0),FALSE)/1,0)</f>
        <v>0</v>
      </c>
      <c r="X334">
        <f>IFERROR(VLOOKUP($B334,Kraftvärmeprod!$B$1:$AH$479,MATCH(X$2,Kraftvärmeprod!$B$1:$AG$1,0),FALSE)/1,0)-IFERROR(VLOOKUP($B334,'Slutlig allokering kvv'!$B$2:$AC$462,MATCH(X$3,'Slutlig allokering kvv'!$B$1:$AJ$1,0),FALSE)/1,0)</f>
        <v>0</v>
      </c>
      <c r="Y334">
        <f>IFERROR(VLOOKUP($B334,Kraftvärmeprod!$B$1:$AH$479,MATCH(Y$2,Kraftvärmeprod!$B$1:$AG$1,0),FALSE)/1,0)-IFERROR(VLOOKUP($B334,'Slutlig allokering kvv'!$B$2:$AC$462,MATCH(Y$3,'Slutlig allokering kvv'!$B$1:$AJ$1,0),FALSE)/1,0)</f>
        <v>0</v>
      </c>
      <c r="Z334">
        <f>IFERROR(VLOOKUP($B334,Kraftvärmeprod!$B$1:$AH$479,MATCH(Z$2,Kraftvärmeprod!$B$1:$AG$1,0),FALSE)/1,0)-IFERROR(VLOOKUP($B334,'Slutlig allokering kvv'!$B$2:$AC$462,MATCH(Z$3,'Slutlig allokering kvv'!$B$1:$AJ$1,0),FALSE)/1,0)</f>
        <v>0</v>
      </c>
      <c r="AA334">
        <f>IFERROR(VLOOKUP($B334,Kraftvärmeprod!$B$1:$AH$479,MATCH(AA$2,Kraftvärmeprod!$B$1:$AG$1,0),FALSE)/1,0)-IFERROR(VLOOKUP($B334,'Slutlig allokering kvv'!$B$2:$AC$462,MATCH(AA$3,'Slutlig allokering kvv'!$B$1:$AJ$1,0),FALSE)/1,0)</f>
        <v>0</v>
      </c>
      <c r="AB334">
        <f>IFERROR(VLOOKUP($B334,Kraftvärmeprod!$B$1:$AH$479,MATCH(AB$2,Kraftvärmeprod!$B$1:$AG$1,0),FALSE)/1,0)-IFERROR(VLOOKUP($B334,'Slutlig allokering kvv'!$B$2:$AC$462,MATCH(AB$3,'Slutlig allokering kvv'!$B$1:$AJ$1,0),FALSE)/1,0)</f>
        <v>0</v>
      </c>
      <c r="AE334">
        <f t="shared" si="10"/>
        <v>0</v>
      </c>
      <c r="AG334">
        <f>IFERROR(VLOOKUP(B334,'Slutlig allokering kvv'!$B$2:$AJ$462,MATCH("Summa justerad allokerad tillförd energi (utan hjälpel och rökgaskondensering):",'Slutlig allokering kvv'!$B$1:$AK$1,0),FALSE)/1,"")</f>
        <v>0</v>
      </c>
      <c r="AI334" s="23" t="str">
        <f>IFERROR(1-VLOOKUP(B334,'Slutlig allokering kvv'!$B$2:$AJ$462,MATCH("Andel av bränsle i kvv som allokerats till värme, exklusive rökgaskondensering och hjälpel",'Slutlig allokering kvv'!$B$1:$AK$1,0),FALSE),"")</f>
        <v/>
      </c>
      <c r="AK334" s="23" t="str">
        <f t="shared" si="11"/>
        <v/>
      </c>
    </row>
    <row r="335" spans="1:37" x14ac:dyDescent="0.25">
      <c r="A335" s="2" t="s">
        <v>467</v>
      </c>
      <c r="B335" s="2" t="s">
        <v>470</v>
      </c>
      <c r="C335" s="2" t="str">
        <f>IFERROR(VLOOKUP($B335,Kraftvärmeprod!$B$1:$AH$479,MATCH(C$3,Kraftvärmeprod!$B$1:$AG$1,0),FALSE)/1,"")</f>
        <v/>
      </c>
      <c r="D335" s="2" t="str">
        <f>IFERROR(VLOOKUP($B335,Kraftvärmeprod!$B$1:$AH$479,MATCH(D$3,Kraftvärmeprod!$B$1:$AG$1,0),FALSE)/1,"")</f>
        <v/>
      </c>
      <c r="E335">
        <f>IFERROR(VLOOKUP($B335,Kraftvärmeprod!$B$1:$AH$479,MATCH(E$2,Kraftvärmeprod!$B$1:$AG$1,0),FALSE)/1,0)-IFERROR(VLOOKUP($B335,'Slutlig allokering kvv'!$B$2:$AC$462,MATCH(E$3,'Slutlig allokering kvv'!$B$1:$AJ$1,0),FALSE)/1,0)</f>
        <v>0</v>
      </c>
      <c r="F335">
        <f>IFERROR(VLOOKUP($B335,Kraftvärmeprod!$B$1:$AH$479,MATCH(F$2,Kraftvärmeprod!$B$1:$AG$1,0),FALSE)/1,0)-IFERROR(VLOOKUP($B335,'Slutlig allokering kvv'!$B$2:$AC$462,MATCH(F$3,'Slutlig allokering kvv'!$B$1:$AJ$1,0),FALSE)/1,0)</f>
        <v>0</v>
      </c>
      <c r="G335">
        <f>IFERROR(VLOOKUP($B335,Kraftvärmeprod!$B$1:$AH$479,MATCH(G$2,Kraftvärmeprod!$B$1:$AG$1,0),FALSE)/1,0)-IFERROR(VLOOKUP($B335,'Slutlig allokering kvv'!$B$2:$AC$462,MATCH(G$3,'Slutlig allokering kvv'!$B$1:$AJ$1,0),FALSE)/1,0)</f>
        <v>0</v>
      </c>
      <c r="H335">
        <f>IFERROR(VLOOKUP($B335,Kraftvärmeprod!$B$1:$AH$479,MATCH(H$2,Kraftvärmeprod!$B$1:$AG$1,0),FALSE)/1,0)-IFERROR(VLOOKUP($B335,'Slutlig allokering kvv'!$B$2:$AC$462,MATCH(H$3,'Slutlig allokering kvv'!$B$1:$AJ$1,0),FALSE)/1,0)</f>
        <v>0</v>
      </c>
      <c r="I335">
        <f>IFERROR(VLOOKUP($B335,Kraftvärmeprod!$B$1:$AH$479,MATCH(I$2,Kraftvärmeprod!$B$1:$AG$1,0),FALSE)/1,0)-IFERROR(VLOOKUP($B335,'Slutlig allokering kvv'!$B$2:$AC$462,MATCH(I$3,'Slutlig allokering kvv'!$B$1:$AJ$1,0),FALSE)/1,0)</f>
        <v>0</v>
      </c>
      <c r="J335">
        <f>IFERROR(VLOOKUP($B335,Kraftvärmeprod!$B$1:$AH$479,MATCH(J$2,Kraftvärmeprod!$B$1:$AG$1,0),FALSE)/1,0)-IFERROR(VLOOKUP($B335,'Slutlig allokering kvv'!$B$2:$AC$462,MATCH(J$3,'Slutlig allokering kvv'!$B$1:$AJ$1,0),FALSE)/1,0)</f>
        <v>0</v>
      </c>
      <c r="K335">
        <f>IFERROR(VLOOKUP($B335,Kraftvärmeprod!$B$1:$AH$479,MATCH(K$2,Kraftvärmeprod!$B$1:$AG$1,0),FALSE)/1,0)-IFERROR(VLOOKUP($B335,'Slutlig allokering kvv'!$B$2:$AC$462,MATCH(K$3,'Slutlig allokering kvv'!$B$1:$AJ$1,0),FALSE)/1,0)</f>
        <v>0</v>
      </c>
      <c r="L335">
        <f>IFERROR(VLOOKUP($B335,Kraftvärmeprod!$B$1:$AH$479,MATCH(L$2,Kraftvärmeprod!$B$1:$AG$1,0),FALSE)/1,0)-IFERROR(VLOOKUP($B335,'Slutlig allokering kvv'!$B$2:$AC$462,MATCH(L$3,'Slutlig allokering kvv'!$B$1:$AJ$1,0),FALSE)/1,0)</f>
        <v>0</v>
      </c>
      <c r="M335" s="40">
        <f>IFERROR(VLOOKUP($B335,Miljö!$B$1:$S$477,MATCH(M$2,Miljö!$B$1:$X$1,0),FALSE)/1,0)-IFERROR(VLOOKUP($B335,'Slutlig allokering kvv'!$B$2:$AC$462,MATCH(M$3,'Slutlig allokering kvv'!$B$1:$AJ$1,0),FALSE)/1,0)</f>
        <v>0</v>
      </c>
      <c r="N335">
        <f>IFERROR(VLOOKUP($B335,Kraftvärmeprod!$B$1:$AH$479,MATCH(N$2,Kraftvärmeprod!$B$1:$AG$1,0),FALSE)/1,0)-IFERROR(VLOOKUP($B335,'Slutlig allokering kvv'!$B$2:$AC$462,MATCH(N$3,'Slutlig allokering kvv'!$B$1:$AJ$1,0),FALSE)/1,0)</f>
        <v>0</v>
      </c>
      <c r="O335">
        <f>IFERROR(VLOOKUP($B335,Kraftvärmeprod!$B$1:$AH$479,MATCH(O$2,Kraftvärmeprod!$B$1:$AG$1,0),FALSE)/1,0)-IFERROR(VLOOKUP($B335,'Slutlig allokering kvv'!$B$2:$AC$462,MATCH(O$3,'Slutlig allokering kvv'!$B$1:$AJ$1,0),FALSE)/1,0)</f>
        <v>0</v>
      </c>
      <c r="P335">
        <f>IFERROR(VLOOKUP($B335,Kraftvärmeprod!$B$1:$AH$479,MATCH(P$2,Kraftvärmeprod!$B$1:$AG$1,0),FALSE)/1,0)-IFERROR(VLOOKUP($B335,'Slutlig allokering kvv'!$B$2:$AC$462,MATCH(P$3,'Slutlig allokering kvv'!$B$1:$AJ$1,0),FALSE)/1,0)</f>
        <v>0</v>
      </c>
      <c r="Q335">
        <f>IFERROR(VLOOKUP($B335,Kraftvärmeprod!$B$1:$AH$479,MATCH(Q$2,Kraftvärmeprod!$B$1:$AG$1,0),FALSE)/1,0)-IFERROR(VLOOKUP($B335,'Slutlig allokering kvv'!$B$2:$AC$462,MATCH(Q$3,'Slutlig allokering kvv'!$B$1:$AJ$1,0),FALSE)/1,0)</f>
        <v>0</v>
      </c>
      <c r="R335">
        <f>IFERROR(VLOOKUP($B335,Kraftvärmeprod!$B$1:$AH$479,MATCH(R$2,Kraftvärmeprod!$B$1:$AG$1,0),FALSE)/1,0)-IFERROR(VLOOKUP($B335,'Slutlig allokering kvv'!$B$2:$AC$462,MATCH(R$3,'Slutlig allokering kvv'!$B$1:$AJ$1,0),FALSE)/1,0)</f>
        <v>0</v>
      </c>
      <c r="S335">
        <f>IFERROR(VLOOKUP($B335,Kraftvärmeprod!$B$1:$AH$479,MATCH(S$2,Kraftvärmeprod!$B$1:$AG$1,0),FALSE)/1,0)-IFERROR(VLOOKUP($B335,'Slutlig allokering kvv'!$B$2:$AC$462,MATCH(S$3,'Slutlig allokering kvv'!$B$1:$AJ$1,0),FALSE)/1,0)</f>
        <v>0</v>
      </c>
      <c r="T335">
        <f>IFERROR(VLOOKUP($B335,Kraftvärmeprod!$B$1:$AH$479,MATCH(T$2,Kraftvärmeprod!$B$1:$AG$1,0),FALSE)/1,0)-IFERROR(VLOOKUP($B335,'Slutlig allokering kvv'!$B$2:$AC$462,MATCH(T$3,'Slutlig allokering kvv'!$B$1:$AJ$1,0),FALSE)/1,0)</f>
        <v>0</v>
      </c>
      <c r="U335">
        <f>IFERROR(VLOOKUP($B335,Kraftvärmeprod!$B$1:$AH$479,MATCH(U$2,Kraftvärmeprod!$B$1:$AG$1,0),FALSE)/1,0)-IFERROR(VLOOKUP($B335,'Slutlig allokering kvv'!$B$2:$AC$462,MATCH(U$3,'Slutlig allokering kvv'!$B$1:$AJ$1,0),FALSE)/1,0)</f>
        <v>0</v>
      </c>
      <c r="V335">
        <f>IFERROR(VLOOKUP($B335,Kraftvärmeprod!$B$1:$AH$479,MATCH(V$2,Kraftvärmeprod!$B$1:$AG$1,0),FALSE)/1,0)-IFERROR(VLOOKUP($B335,'Slutlig allokering kvv'!$B$2:$AC$462,MATCH(V$3,'Slutlig allokering kvv'!$B$1:$AJ$1,0),FALSE)/1,0)</f>
        <v>0</v>
      </c>
      <c r="W335">
        <f>IFERROR(VLOOKUP($B335,Kraftvärmeprod!$B$1:$AH$479,MATCH(W$2,Kraftvärmeprod!$B$1:$AG$1,0),FALSE)/1,0)-IFERROR(VLOOKUP($B335,'Slutlig allokering kvv'!$B$2:$AC$462,MATCH(W$3,'Slutlig allokering kvv'!$B$1:$AJ$1,0),FALSE)/1,0)</f>
        <v>0</v>
      </c>
      <c r="X335">
        <f>IFERROR(VLOOKUP($B335,Kraftvärmeprod!$B$1:$AH$479,MATCH(X$2,Kraftvärmeprod!$B$1:$AG$1,0),FALSE)/1,0)-IFERROR(VLOOKUP($B335,'Slutlig allokering kvv'!$B$2:$AC$462,MATCH(X$3,'Slutlig allokering kvv'!$B$1:$AJ$1,0),FALSE)/1,0)</f>
        <v>0</v>
      </c>
      <c r="Y335">
        <f>IFERROR(VLOOKUP($B335,Kraftvärmeprod!$B$1:$AH$479,MATCH(Y$2,Kraftvärmeprod!$B$1:$AG$1,0),FALSE)/1,0)-IFERROR(VLOOKUP($B335,'Slutlig allokering kvv'!$B$2:$AC$462,MATCH(Y$3,'Slutlig allokering kvv'!$B$1:$AJ$1,0),FALSE)/1,0)</f>
        <v>0</v>
      </c>
      <c r="Z335">
        <f>IFERROR(VLOOKUP($B335,Kraftvärmeprod!$B$1:$AH$479,MATCH(Z$2,Kraftvärmeprod!$B$1:$AG$1,0),FALSE)/1,0)-IFERROR(VLOOKUP($B335,'Slutlig allokering kvv'!$B$2:$AC$462,MATCH(Z$3,'Slutlig allokering kvv'!$B$1:$AJ$1,0),FALSE)/1,0)</f>
        <v>0</v>
      </c>
      <c r="AA335">
        <f>IFERROR(VLOOKUP($B335,Kraftvärmeprod!$B$1:$AH$479,MATCH(AA$2,Kraftvärmeprod!$B$1:$AG$1,0),FALSE)/1,0)-IFERROR(VLOOKUP($B335,'Slutlig allokering kvv'!$B$2:$AC$462,MATCH(AA$3,'Slutlig allokering kvv'!$B$1:$AJ$1,0),FALSE)/1,0)</f>
        <v>0</v>
      </c>
      <c r="AB335">
        <f>IFERROR(VLOOKUP($B335,Kraftvärmeprod!$B$1:$AH$479,MATCH(AB$2,Kraftvärmeprod!$B$1:$AG$1,0),FALSE)/1,0)-IFERROR(VLOOKUP($B335,'Slutlig allokering kvv'!$B$2:$AC$462,MATCH(AB$3,'Slutlig allokering kvv'!$B$1:$AJ$1,0),FALSE)/1,0)</f>
        <v>0</v>
      </c>
      <c r="AE335">
        <f t="shared" si="10"/>
        <v>0</v>
      </c>
      <c r="AG335">
        <f>IFERROR(VLOOKUP(B335,'Slutlig allokering kvv'!$B$2:$AJ$462,MATCH("Summa justerad allokerad tillförd energi (utan hjälpel och rökgaskondensering):",'Slutlig allokering kvv'!$B$1:$AK$1,0),FALSE)/1,"")</f>
        <v>0</v>
      </c>
      <c r="AI335" s="23" t="str">
        <f>IFERROR(1-VLOOKUP(B335,'Slutlig allokering kvv'!$B$2:$AJ$462,MATCH("Andel av bränsle i kvv som allokerats till värme, exklusive rökgaskondensering och hjälpel",'Slutlig allokering kvv'!$B$1:$AK$1,0),FALSE),"")</f>
        <v/>
      </c>
      <c r="AK335" s="23" t="str">
        <f t="shared" si="11"/>
        <v/>
      </c>
    </row>
    <row r="336" spans="1:37" x14ac:dyDescent="0.25">
      <c r="A336" s="2" t="s">
        <v>467</v>
      </c>
      <c r="B336" s="2" t="s">
        <v>471</v>
      </c>
      <c r="C336" s="2" t="str">
        <f>IFERROR(VLOOKUP($B336,Kraftvärmeprod!$B$1:$AH$479,MATCH(C$3,Kraftvärmeprod!$B$1:$AG$1,0),FALSE)/1,"")</f>
        <v/>
      </c>
      <c r="D336" s="2" t="str">
        <f>IFERROR(VLOOKUP($B336,Kraftvärmeprod!$B$1:$AH$479,MATCH(D$3,Kraftvärmeprod!$B$1:$AG$1,0),FALSE)/1,"")</f>
        <v/>
      </c>
      <c r="E336">
        <f>IFERROR(VLOOKUP($B336,Kraftvärmeprod!$B$1:$AH$479,MATCH(E$2,Kraftvärmeprod!$B$1:$AG$1,0),FALSE)/1,0)-IFERROR(VLOOKUP($B336,'Slutlig allokering kvv'!$B$2:$AC$462,MATCH(E$3,'Slutlig allokering kvv'!$B$1:$AJ$1,0),FALSE)/1,0)</f>
        <v>0</v>
      </c>
      <c r="F336">
        <f>IFERROR(VLOOKUP($B336,Kraftvärmeprod!$B$1:$AH$479,MATCH(F$2,Kraftvärmeprod!$B$1:$AG$1,0),FALSE)/1,0)-IFERROR(VLOOKUP($B336,'Slutlig allokering kvv'!$B$2:$AC$462,MATCH(F$3,'Slutlig allokering kvv'!$B$1:$AJ$1,0),FALSE)/1,0)</f>
        <v>0</v>
      </c>
      <c r="G336">
        <f>IFERROR(VLOOKUP($B336,Kraftvärmeprod!$B$1:$AH$479,MATCH(G$2,Kraftvärmeprod!$B$1:$AG$1,0),FALSE)/1,0)-IFERROR(VLOOKUP($B336,'Slutlig allokering kvv'!$B$2:$AC$462,MATCH(G$3,'Slutlig allokering kvv'!$B$1:$AJ$1,0),FALSE)/1,0)</f>
        <v>0</v>
      </c>
      <c r="H336">
        <f>IFERROR(VLOOKUP($B336,Kraftvärmeprod!$B$1:$AH$479,MATCH(H$2,Kraftvärmeprod!$B$1:$AG$1,0),FALSE)/1,0)-IFERROR(VLOOKUP($B336,'Slutlig allokering kvv'!$B$2:$AC$462,MATCH(H$3,'Slutlig allokering kvv'!$B$1:$AJ$1,0),FALSE)/1,0)</f>
        <v>0</v>
      </c>
      <c r="I336">
        <f>IFERROR(VLOOKUP($B336,Kraftvärmeprod!$B$1:$AH$479,MATCH(I$2,Kraftvärmeprod!$B$1:$AG$1,0),FALSE)/1,0)-IFERROR(VLOOKUP($B336,'Slutlig allokering kvv'!$B$2:$AC$462,MATCH(I$3,'Slutlig allokering kvv'!$B$1:$AJ$1,0),FALSE)/1,0)</f>
        <v>0</v>
      </c>
      <c r="J336">
        <f>IFERROR(VLOOKUP($B336,Kraftvärmeprod!$B$1:$AH$479,MATCH(J$2,Kraftvärmeprod!$B$1:$AG$1,0),FALSE)/1,0)-IFERROR(VLOOKUP($B336,'Slutlig allokering kvv'!$B$2:$AC$462,MATCH(J$3,'Slutlig allokering kvv'!$B$1:$AJ$1,0),FALSE)/1,0)</f>
        <v>0</v>
      </c>
      <c r="K336">
        <f>IFERROR(VLOOKUP($B336,Kraftvärmeprod!$B$1:$AH$479,MATCH(K$2,Kraftvärmeprod!$B$1:$AG$1,0),FALSE)/1,0)-IFERROR(VLOOKUP($B336,'Slutlig allokering kvv'!$B$2:$AC$462,MATCH(K$3,'Slutlig allokering kvv'!$B$1:$AJ$1,0),FALSE)/1,0)</f>
        <v>0</v>
      </c>
      <c r="L336">
        <f>IFERROR(VLOOKUP($B336,Kraftvärmeprod!$B$1:$AH$479,MATCH(L$2,Kraftvärmeprod!$B$1:$AG$1,0),FALSE)/1,0)-IFERROR(VLOOKUP($B336,'Slutlig allokering kvv'!$B$2:$AC$462,MATCH(L$3,'Slutlig allokering kvv'!$B$1:$AJ$1,0),FALSE)/1,0)</f>
        <v>0</v>
      </c>
      <c r="M336" s="40">
        <f>IFERROR(VLOOKUP($B336,Miljö!$B$1:$S$477,MATCH(M$2,Miljö!$B$1:$X$1,0),FALSE)/1,0)-IFERROR(VLOOKUP($B336,'Slutlig allokering kvv'!$B$2:$AC$462,MATCH(M$3,'Slutlig allokering kvv'!$B$1:$AJ$1,0),FALSE)/1,0)</f>
        <v>0</v>
      </c>
      <c r="N336">
        <f>IFERROR(VLOOKUP($B336,Kraftvärmeprod!$B$1:$AH$479,MATCH(N$2,Kraftvärmeprod!$B$1:$AG$1,0),FALSE)/1,0)-IFERROR(VLOOKUP($B336,'Slutlig allokering kvv'!$B$2:$AC$462,MATCH(N$3,'Slutlig allokering kvv'!$B$1:$AJ$1,0),FALSE)/1,0)</f>
        <v>0</v>
      </c>
      <c r="O336">
        <f>IFERROR(VLOOKUP($B336,Kraftvärmeprod!$B$1:$AH$479,MATCH(O$2,Kraftvärmeprod!$B$1:$AG$1,0),FALSE)/1,0)-IFERROR(VLOOKUP($B336,'Slutlig allokering kvv'!$B$2:$AC$462,MATCH(O$3,'Slutlig allokering kvv'!$B$1:$AJ$1,0),FALSE)/1,0)</f>
        <v>0</v>
      </c>
      <c r="P336">
        <f>IFERROR(VLOOKUP($B336,Kraftvärmeprod!$B$1:$AH$479,MATCH(P$2,Kraftvärmeprod!$B$1:$AG$1,0),FALSE)/1,0)-IFERROR(VLOOKUP($B336,'Slutlig allokering kvv'!$B$2:$AC$462,MATCH(P$3,'Slutlig allokering kvv'!$B$1:$AJ$1,0),FALSE)/1,0)</f>
        <v>0</v>
      </c>
      <c r="Q336">
        <f>IFERROR(VLOOKUP($B336,Kraftvärmeprod!$B$1:$AH$479,MATCH(Q$2,Kraftvärmeprod!$B$1:$AG$1,0),FALSE)/1,0)-IFERROR(VLOOKUP($B336,'Slutlig allokering kvv'!$B$2:$AC$462,MATCH(Q$3,'Slutlig allokering kvv'!$B$1:$AJ$1,0),FALSE)/1,0)</f>
        <v>0</v>
      </c>
      <c r="R336">
        <f>IFERROR(VLOOKUP($B336,Kraftvärmeprod!$B$1:$AH$479,MATCH(R$2,Kraftvärmeprod!$B$1:$AG$1,0),FALSE)/1,0)-IFERROR(VLOOKUP($B336,'Slutlig allokering kvv'!$B$2:$AC$462,MATCH(R$3,'Slutlig allokering kvv'!$B$1:$AJ$1,0),FALSE)/1,0)</f>
        <v>0</v>
      </c>
      <c r="S336">
        <f>IFERROR(VLOOKUP($B336,Kraftvärmeprod!$B$1:$AH$479,MATCH(S$2,Kraftvärmeprod!$B$1:$AG$1,0),FALSE)/1,0)-IFERROR(VLOOKUP($B336,'Slutlig allokering kvv'!$B$2:$AC$462,MATCH(S$3,'Slutlig allokering kvv'!$B$1:$AJ$1,0),FALSE)/1,0)</f>
        <v>0</v>
      </c>
      <c r="T336">
        <f>IFERROR(VLOOKUP($B336,Kraftvärmeprod!$B$1:$AH$479,MATCH(T$2,Kraftvärmeprod!$B$1:$AG$1,0),FALSE)/1,0)-IFERROR(VLOOKUP($B336,'Slutlig allokering kvv'!$B$2:$AC$462,MATCH(T$3,'Slutlig allokering kvv'!$B$1:$AJ$1,0),FALSE)/1,0)</f>
        <v>0</v>
      </c>
      <c r="U336">
        <f>IFERROR(VLOOKUP($B336,Kraftvärmeprod!$B$1:$AH$479,MATCH(U$2,Kraftvärmeprod!$B$1:$AG$1,0),FALSE)/1,0)-IFERROR(VLOOKUP($B336,'Slutlig allokering kvv'!$B$2:$AC$462,MATCH(U$3,'Slutlig allokering kvv'!$B$1:$AJ$1,0),FALSE)/1,0)</f>
        <v>0</v>
      </c>
      <c r="V336">
        <f>IFERROR(VLOOKUP($B336,Kraftvärmeprod!$B$1:$AH$479,MATCH(V$2,Kraftvärmeprod!$B$1:$AG$1,0),FALSE)/1,0)-IFERROR(VLOOKUP($B336,'Slutlig allokering kvv'!$B$2:$AC$462,MATCH(V$3,'Slutlig allokering kvv'!$B$1:$AJ$1,0),FALSE)/1,0)</f>
        <v>0</v>
      </c>
      <c r="W336">
        <f>IFERROR(VLOOKUP($B336,Kraftvärmeprod!$B$1:$AH$479,MATCH(W$2,Kraftvärmeprod!$B$1:$AG$1,0),FALSE)/1,0)-IFERROR(VLOOKUP($B336,'Slutlig allokering kvv'!$B$2:$AC$462,MATCH(W$3,'Slutlig allokering kvv'!$B$1:$AJ$1,0),FALSE)/1,0)</f>
        <v>0</v>
      </c>
      <c r="X336">
        <f>IFERROR(VLOOKUP($B336,Kraftvärmeprod!$B$1:$AH$479,MATCH(X$2,Kraftvärmeprod!$B$1:$AG$1,0),FALSE)/1,0)-IFERROR(VLOOKUP($B336,'Slutlig allokering kvv'!$B$2:$AC$462,MATCH(X$3,'Slutlig allokering kvv'!$B$1:$AJ$1,0),FALSE)/1,0)</f>
        <v>0</v>
      </c>
      <c r="Y336">
        <f>IFERROR(VLOOKUP($B336,Kraftvärmeprod!$B$1:$AH$479,MATCH(Y$2,Kraftvärmeprod!$B$1:$AG$1,0),FALSE)/1,0)-IFERROR(VLOOKUP($B336,'Slutlig allokering kvv'!$B$2:$AC$462,MATCH(Y$3,'Slutlig allokering kvv'!$B$1:$AJ$1,0),FALSE)/1,0)</f>
        <v>0</v>
      </c>
      <c r="Z336">
        <f>IFERROR(VLOOKUP($B336,Kraftvärmeprod!$B$1:$AH$479,MATCH(Z$2,Kraftvärmeprod!$B$1:$AG$1,0),FALSE)/1,0)-IFERROR(VLOOKUP($B336,'Slutlig allokering kvv'!$B$2:$AC$462,MATCH(Z$3,'Slutlig allokering kvv'!$B$1:$AJ$1,0),FALSE)/1,0)</f>
        <v>0</v>
      </c>
      <c r="AA336">
        <f>IFERROR(VLOOKUP($B336,Kraftvärmeprod!$B$1:$AH$479,MATCH(AA$2,Kraftvärmeprod!$B$1:$AG$1,0),FALSE)/1,0)-IFERROR(VLOOKUP($B336,'Slutlig allokering kvv'!$B$2:$AC$462,MATCH(AA$3,'Slutlig allokering kvv'!$B$1:$AJ$1,0),FALSE)/1,0)</f>
        <v>0</v>
      </c>
      <c r="AB336">
        <f>IFERROR(VLOOKUP($B336,Kraftvärmeprod!$B$1:$AH$479,MATCH(AB$2,Kraftvärmeprod!$B$1:$AG$1,0),FALSE)/1,0)-IFERROR(VLOOKUP($B336,'Slutlig allokering kvv'!$B$2:$AC$462,MATCH(AB$3,'Slutlig allokering kvv'!$B$1:$AJ$1,0),FALSE)/1,0)</f>
        <v>0</v>
      </c>
      <c r="AE336">
        <f t="shared" si="10"/>
        <v>0</v>
      </c>
      <c r="AG336">
        <f>IFERROR(VLOOKUP(B336,'Slutlig allokering kvv'!$B$2:$AJ$462,MATCH("Summa justerad allokerad tillförd energi (utan hjälpel och rökgaskondensering):",'Slutlig allokering kvv'!$B$1:$AK$1,0),FALSE)/1,"")</f>
        <v>0</v>
      </c>
      <c r="AI336" s="23" t="str">
        <f>IFERROR(1-VLOOKUP(B336,'Slutlig allokering kvv'!$B$2:$AJ$462,MATCH("Andel av bränsle i kvv som allokerats till värme, exklusive rökgaskondensering och hjälpel",'Slutlig allokering kvv'!$B$1:$AK$1,0),FALSE),"")</f>
        <v/>
      </c>
      <c r="AK336" s="23" t="str">
        <f t="shared" si="11"/>
        <v/>
      </c>
    </row>
    <row r="337" spans="1:37" x14ac:dyDescent="0.25">
      <c r="A337" s="2" t="s">
        <v>472</v>
      </c>
      <c r="B337" s="2" t="s">
        <v>11</v>
      </c>
      <c r="C337" s="2" t="str">
        <f>IFERROR(VLOOKUP($B337,Kraftvärmeprod!$B$1:$AH$479,MATCH(C$3,Kraftvärmeprod!$B$1:$AG$1,0),FALSE)/1,"")</f>
        <v/>
      </c>
      <c r="D337" s="2" t="str">
        <f>IFERROR(VLOOKUP($B337,Kraftvärmeprod!$B$1:$AH$479,MATCH(D$3,Kraftvärmeprod!$B$1:$AG$1,0),FALSE)/1,"")</f>
        <v/>
      </c>
      <c r="E337">
        <f>IFERROR(VLOOKUP($B337,Kraftvärmeprod!$B$1:$AH$479,MATCH(E$2,Kraftvärmeprod!$B$1:$AG$1,0),FALSE)/1,0)-IFERROR(VLOOKUP($B337,'Slutlig allokering kvv'!$B$2:$AC$462,MATCH(E$3,'Slutlig allokering kvv'!$B$1:$AJ$1,0),FALSE)/1,0)</f>
        <v>0</v>
      </c>
      <c r="F337">
        <f>IFERROR(VLOOKUP($B337,Kraftvärmeprod!$B$1:$AH$479,MATCH(F$2,Kraftvärmeprod!$B$1:$AG$1,0),FALSE)/1,0)-IFERROR(VLOOKUP($B337,'Slutlig allokering kvv'!$B$2:$AC$462,MATCH(F$3,'Slutlig allokering kvv'!$B$1:$AJ$1,0),FALSE)/1,0)</f>
        <v>0</v>
      </c>
      <c r="G337">
        <f>IFERROR(VLOOKUP($B337,Kraftvärmeprod!$B$1:$AH$479,MATCH(G$2,Kraftvärmeprod!$B$1:$AG$1,0),FALSE)/1,0)-IFERROR(VLOOKUP($B337,'Slutlig allokering kvv'!$B$2:$AC$462,MATCH(G$3,'Slutlig allokering kvv'!$B$1:$AJ$1,0),FALSE)/1,0)</f>
        <v>0</v>
      </c>
      <c r="H337">
        <f>IFERROR(VLOOKUP($B337,Kraftvärmeprod!$B$1:$AH$479,MATCH(H$2,Kraftvärmeprod!$B$1:$AG$1,0),FALSE)/1,0)-IFERROR(VLOOKUP($B337,'Slutlig allokering kvv'!$B$2:$AC$462,MATCH(H$3,'Slutlig allokering kvv'!$B$1:$AJ$1,0),FALSE)/1,0)</f>
        <v>0</v>
      </c>
      <c r="I337">
        <f>IFERROR(VLOOKUP($B337,Kraftvärmeprod!$B$1:$AH$479,MATCH(I$2,Kraftvärmeprod!$B$1:$AG$1,0),FALSE)/1,0)-IFERROR(VLOOKUP($B337,'Slutlig allokering kvv'!$B$2:$AC$462,MATCH(I$3,'Slutlig allokering kvv'!$B$1:$AJ$1,0),FALSE)/1,0)</f>
        <v>0</v>
      </c>
      <c r="J337">
        <f>IFERROR(VLOOKUP($B337,Kraftvärmeprod!$B$1:$AH$479,MATCH(J$2,Kraftvärmeprod!$B$1:$AG$1,0),FALSE)/1,0)-IFERROR(VLOOKUP($B337,'Slutlig allokering kvv'!$B$2:$AC$462,MATCH(J$3,'Slutlig allokering kvv'!$B$1:$AJ$1,0),FALSE)/1,0)</f>
        <v>0</v>
      </c>
      <c r="K337">
        <f>IFERROR(VLOOKUP($B337,Kraftvärmeprod!$B$1:$AH$479,MATCH(K$2,Kraftvärmeprod!$B$1:$AG$1,0),FALSE)/1,0)-IFERROR(VLOOKUP($B337,'Slutlig allokering kvv'!$B$2:$AC$462,MATCH(K$3,'Slutlig allokering kvv'!$B$1:$AJ$1,0),FALSE)/1,0)</f>
        <v>0</v>
      </c>
      <c r="L337">
        <f>IFERROR(VLOOKUP($B337,Kraftvärmeprod!$B$1:$AH$479,MATCH(L$2,Kraftvärmeprod!$B$1:$AG$1,0),FALSE)/1,0)-IFERROR(VLOOKUP($B337,'Slutlig allokering kvv'!$B$2:$AC$462,MATCH(L$3,'Slutlig allokering kvv'!$B$1:$AJ$1,0),FALSE)/1,0)</f>
        <v>0</v>
      </c>
      <c r="M337" s="40">
        <f>IFERROR(VLOOKUP($B337,Miljö!$B$1:$S$477,MATCH(M$2,Miljö!$B$1:$X$1,0),FALSE)/1,0)-IFERROR(VLOOKUP($B337,'Slutlig allokering kvv'!$B$2:$AC$462,MATCH(M$3,'Slutlig allokering kvv'!$B$1:$AJ$1,0),FALSE)/1,0)</f>
        <v>0</v>
      </c>
      <c r="N337">
        <f>IFERROR(VLOOKUP($B337,Kraftvärmeprod!$B$1:$AH$479,MATCH(N$2,Kraftvärmeprod!$B$1:$AG$1,0),FALSE)/1,0)-IFERROR(VLOOKUP($B337,'Slutlig allokering kvv'!$B$2:$AC$462,MATCH(N$3,'Slutlig allokering kvv'!$B$1:$AJ$1,0),FALSE)/1,0)</f>
        <v>0</v>
      </c>
      <c r="O337">
        <f>IFERROR(VLOOKUP($B337,Kraftvärmeprod!$B$1:$AH$479,MATCH(O$2,Kraftvärmeprod!$B$1:$AG$1,0),FALSE)/1,0)-IFERROR(VLOOKUP($B337,'Slutlig allokering kvv'!$B$2:$AC$462,MATCH(O$3,'Slutlig allokering kvv'!$B$1:$AJ$1,0),FALSE)/1,0)</f>
        <v>0</v>
      </c>
      <c r="P337">
        <f>IFERROR(VLOOKUP($B337,Kraftvärmeprod!$B$1:$AH$479,MATCH(P$2,Kraftvärmeprod!$B$1:$AG$1,0),FALSE)/1,0)-IFERROR(VLOOKUP($B337,'Slutlig allokering kvv'!$B$2:$AC$462,MATCH(P$3,'Slutlig allokering kvv'!$B$1:$AJ$1,0),FALSE)/1,0)</f>
        <v>0</v>
      </c>
      <c r="Q337">
        <f>IFERROR(VLOOKUP($B337,Kraftvärmeprod!$B$1:$AH$479,MATCH(Q$2,Kraftvärmeprod!$B$1:$AG$1,0),FALSE)/1,0)-IFERROR(VLOOKUP($B337,'Slutlig allokering kvv'!$B$2:$AC$462,MATCH(Q$3,'Slutlig allokering kvv'!$B$1:$AJ$1,0),FALSE)/1,0)</f>
        <v>0</v>
      </c>
      <c r="R337">
        <f>IFERROR(VLOOKUP($B337,Kraftvärmeprod!$B$1:$AH$479,MATCH(R$2,Kraftvärmeprod!$B$1:$AG$1,0),FALSE)/1,0)-IFERROR(VLOOKUP($B337,'Slutlig allokering kvv'!$B$2:$AC$462,MATCH(R$3,'Slutlig allokering kvv'!$B$1:$AJ$1,0),FALSE)/1,0)</f>
        <v>0</v>
      </c>
      <c r="S337">
        <f>IFERROR(VLOOKUP($B337,Kraftvärmeprod!$B$1:$AH$479,MATCH(S$2,Kraftvärmeprod!$B$1:$AG$1,0),FALSE)/1,0)-IFERROR(VLOOKUP($B337,'Slutlig allokering kvv'!$B$2:$AC$462,MATCH(S$3,'Slutlig allokering kvv'!$B$1:$AJ$1,0),FALSE)/1,0)</f>
        <v>0</v>
      </c>
      <c r="T337">
        <f>IFERROR(VLOOKUP($B337,Kraftvärmeprod!$B$1:$AH$479,MATCH(T$2,Kraftvärmeprod!$B$1:$AG$1,0),FALSE)/1,0)-IFERROR(VLOOKUP($B337,'Slutlig allokering kvv'!$B$2:$AC$462,MATCH(T$3,'Slutlig allokering kvv'!$B$1:$AJ$1,0),FALSE)/1,0)</f>
        <v>0</v>
      </c>
      <c r="U337">
        <f>IFERROR(VLOOKUP($B337,Kraftvärmeprod!$B$1:$AH$479,MATCH(U$2,Kraftvärmeprod!$B$1:$AG$1,0),FALSE)/1,0)-IFERROR(VLOOKUP($B337,'Slutlig allokering kvv'!$B$2:$AC$462,MATCH(U$3,'Slutlig allokering kvv'!$B$1:$AJ$1,0),FALSE)/1,0)</f>
        <v>0</v>
      </c>
      <c r="V337">
        <f>IFERROR(VLOOKUP($B337,Kraftvärmeprod!$B$1:$AH$479,MATCH(V$2,Kraftvärmeprod!$B$1:$AG$1,0),FALSE)/1,0)-IFERROR(VLOOKUP($B337,'Slutlig allokering kvv'!$B$2:$AC$462,MATCH(V$3,'Slutlig allokering kvv'!$B$1:$AJ$1,0),FALSE)/1,0)</f>
        <v>0</v>
      </c>
      <c r="W337">
        <f>IFERROR(VLOOKUP($B337,Kraftvärmeprod!$B$1:$AH$479,MATCH(W$2,Kraftvärmeprod!$B$1:$AG$1,0),FALSE)/1,0)-IFERROR(VLOOKUP($B337,'Slutlig allokering kvv'!$B$2:$AC$462,MATCH(W$3,'Slutlig allokering kvv'!$B$1:$AJ$1,0),FALSE)/1,0)</f>
        <v>0</v>
      </c>
      <c r="X337">
        <f>IFERROR(VLOOKUP($B337,Kraftvärmeprod!$B$1:$AH$479,MATCH(X$2,Kraftvärmeprod!$B$1:$AG$1,0),FALSE)/1,0)-IFERROR(VLOOKUP($B337,'Slutlig allokering kvv'!$B$2:$AC$462,MATCH(X$3,'Slutlig allokering kvv'!$B$1:$AJ$1,0),FALSE)/1,0)</f>
        <v>0</v>
      </c>
      <c r="Y337">
        <f>IFERROR(VLOOKUP($B337,Kraftvärmeprod!$B$1:$AH$479,MATCH(Y$2,Kraftvärmeprod!$B$1:$AG$1,0),FALSE)/1,0)-IFERROR(VLOOKUP($B337,'Slutlig allokering kvv'!$B$2:$AC$462,MATCH(Y$3,'Slutlig allokering kvv'!$B$1:$AJ$1,0),FALSE)/1,0)</f>
        <v>0</v>
      </c>
      <c r="Z337">
        <f>IFERROR(VLOOKUP($B337,Kraftvärmeprod!$B$1:$AH$479,MATCH(Z$2,Kraftvärmeprod!$B$1:$AG$1,0),FALSE)/1,0)-IFERROR(VLOOKUP($B337,'Slutlig allokering kvv'!$B$2:$AC$462,MATCH(Z$3,'Slutlig allokering kvv'!$B$1:$AJ$1,0),FALSE)/1,0)</f>
        <v>0</v>
      </c>
      <c r="AA337">
        <f>IFERROR(VLOOKUP($B337,Kraftvärmeprod!$B$1:$AH$479,MATCH(AA$2,Kraftvärmeprod!$B$1:$AG$1,0),FALSE)/1,0)-IFERROR(VLOOKUP($B337,'Slutlig allokering kvv'!$B$2:$AC$462,MATCH(AA$3,'Slutlig allokering kvv'!$B$1:$AJ$1,0),FALSE)/1,0)</f>
        <v>0</v>
      </c>
      <c r="AB337">
        <f>IFERROR(VLOOKUP($B337,Kraftvärmeprod!$B$1:$AH$479,MATCH(AB$2,Kraftvärmeprod!$B$1:$AG$1,0),FALSE)/1,0)-IFERROR(VLOOKUP($B337,'Slutlig allokering kvv'!$B$2:$AC$462,MATCH(AB$3,'Slutlig allokering kvv'!$B$1:$AJ$1,0),FALSE)/1,0)</f>
        <v>0</v>
      </c>
      <c r="AE337">
        <f t="shared" si="10"/>
        <v>0</v>
      </c>
      <c r="AG337">
        <f>IFERROR(VLOOKUP(B337,'Slutlig allokering kvv'!$B$2:$AJ$462,MATCH("Summa justerad allokerad tillförd energi (utan hjälpel och rökgaskondensering):",'Slutlig allokering kvv'!$B$1:$AK$1,0),FALSE)/1,"")</f>
        <v>0</v>
      </c>
      <c r="AI337" s="23" t="str">
        <f>IFERROR(1-VLOOKUP(B337,'Slutlig allokering kvv'!$B$2:$AJ$462,MATCH("Andel av bränsle i kvv som allokerats till värme, exklusive rökgaskondensering och hjälpel",'Slutlig allokering kvv'!$B$1:$AK$1,0),FALSE),"")</f>
        <v/>
      </c>
      <c r="AK337" s="23" t="str">
        <f t="shared" si="11"/>
        <v/>
      </c>
    </row>
    <row r="338" spans="1:37" x14ac:dyDescent="0.25">
      <c r="A338" s="2" t="s">
        <v>472</v>
      </c>
      <c r="B338" s="2" t="s">
        <v>473</v>
      </c>
      <c r="C338" s="2" t="str">
        <f>IFERROR(VLOOKUP($B338,Kraftvärmeprod!$B$1:$AH$479,MATCH(C$3,Kraftvärmeprod!$B$1:$AG$1,0),FALSE)/1,"")</f>
        <v/>
      </c>
      <c r="D338" s="2" t="str">
        <f>IFERROR(VLOOKUP($B338,Kraftvärmeprod!$B$1:$AH$479,MATCH(D$3,Kraftvärmeprod!$B$1:$AG$1,0),FALSE)/1,"")</f>
        <v/>
      </c>
      <c r="E338">
        <f>IFERROR(VLOOKUP($B338,Kraftvärmeprod!$B$1:$AH$479,MATCH(E$2,Kraftvärmeprod!$B$1:$AG$1,0),FALSE)/1,0)-IFERROR(VLOOKUP($B338,'Slutlig allokering kvv'!$B$2:$AC$462,MATCH(E$3,'Slutlig allokering kvv'!$B$1:$AJ$1,0),FALSE)/1,0)</f>
        <v>0</v>
      </c>
      <c r="F338">
        <f>IFERROR(VLOOKUP($B338,Kraftvärmeprod!$B$1:$AH$479,MATCH(F$2,Kraftvärmeprod!$B$1:$AG$1,0),FALSE)/1,0)-IFERROR(VLOOKUP($B338,'Slutlig allokering kvv'!$B$2:$AC$462,MATCH(F$3,'Slutlig allokering kvv'!$B$1:$AJ$1,0),FALSE)/1,0)</f>
        <v>0</v>
      </c>
      <c r="G338">
        <f>IFERROR(VLOOKUP($B338,Kraftvärmeprod!$B$1:$AH$479,MATCH(G$2,Kraftvärmeprod!$B$1:$AG$1,0),FALSE)/1,0)-IFERROR(VLOOKUP($B338,'Slutlig allokering kvv'!$B$2:$AC$462,MATCH(G$3,'Slutlig allokering kvv'!$B$1:$AJ$1,0),FALSE)/1,0)</f>
        <v>0</v>
      </c>
      <c r="H338">
        <f>IFERROR(VLOOKUP($B338,Kraftvärmeprod!$B$1:$AH$479,MATCH(H$2,Kraftvärmeprod!$B$1:$AG$1,0),FALSE)/1,0)-IFERROR(VLOOKUP($B338,'Slutlig allokering kvv'!$B$2:$AC$462,MATCH(H$3,'Slutlig allokering kvv'!$B$1:$AJ$1,0),FALSE)/1,0)</f>
        <v>0</v>
      </c>
      <c r="I338">
        <f>IFERROR(VLOOKUP($B338,Kraftvärmeprod!$B$1:$AH$479,MATCH(I$2,Kraftvärmeprod!$B$1:$AG$1,0),FALSE)/1,0)-IFERROR(VLOOKUP($B338,'Slutlig allokering kvv'!$B$2:$AC$462,MATCH(I$3,'Slutlig allokering kvv'!$B$1:$AJ$1,0),FALSE)/1,0)</f>
        <v>0</v>
      </c>
      <c r="J338">
        <f>IFERROR(VLOOKUP($B338,Kraftvärmeprod!$B$1:$AH$479,MATCH(J$2,Kraftvärmeprod!$B$1:$AG$1,0),FALSE)/1,0)-IFERROR(VLOOKUP($B338,'Slutlig allokering kvv'!$B$2:$AC$462,MATCH(J$3,'Slutlig allokering kvv'!$B$1:$AJ$1,0),FALSE)/1,0)</f>
        <v>0</v>
      </c>
      <c r="K338">
        <f>IFERROR(VLOOKUP($B338,Kraftvärmeprod!$B$1:$AH$479,MATCH(K$2,Kraftvärmeprod!$B$1:$AG$1,0),FALSE)/1,0)-IFERROR(VLOOKUP($B338,'Slutlig allokering kvv'!$B$2:$AC$462,MATCH(K$3,'Slutlig allokering kvv'!$B$1:$AJ$1,0),FALSE)/1,0)</f>
        <v>0</v>
      </c>
      <c r="L338">
        <f>IFERROR(VLOOKUP($B338,Kraftvärmeprod!$B$1:$AH$479,MATCH(L$2,Kraftvärmeprod!$B$1:$AG$1,0),FALSE)/1,0)-IFERROR(VLOOKUP($B338,'Slutlig allokering kvv'!$B$2:$AC$462,MATCH(L$3,'Slutlig allokering kvv'!$B$1:$AJ$1,0),FALSE)/1,0)</f>
        <v>0</v>
      </c>
      <c r="M338" s="40">
        <f>IFERROR(VLOOKUP($B338,Miljö!$B$1:$S$477,MATCH(M$2,Miljö!$B$1:$X$1,0),FALSE)/1,0)-IFERROR(VLOOKUP($B338,'Slutlig allokering kvv'!$B$2:$AC$462,MATCH(M$3,'Slutlig allokering kvv'!$B$1:$AJ$1,0),FALSE)/1,0)</f>
        <v>0</v>
      </c>
      <c r="N338">
        <f>IFERROR(VLOOKUP($B338,Kraftvärmeprod!$B$1:$AH$479,MATCH(N$2,Kraftvärmeprod!$B$1:$AG$1,0),FALSE)/1,0)-IFERROR(VLOOKUP($B338,'Slutlig allokering kvv'!$B$2:$AC$462,MATCH(N$3,'Slutlig allokering kvv'!$B$1:$AJ$1,0),FALSE)/1,0)</f>
        <v>0</v>
      </c>
      <c r="O338">
        <f>IFERROR(VLOOKUP($B338,Kraftvärmeprod!$B$1:$AH$479,MATCH(O$2,Kraftvärmeprod!$B$1:$AG$1,0),FALSE)/1,0)-IFERROR(VLOOKUP($B338,'Slutlig allokering kvv'!$B$2:$AC$462,MATCH(O$3,'Slutlig allokering kvv'!$B$1:$AJ$1,0),FALSE)/1,0)</f>
        <v>0</v>
      </c>
      <c r="P338">
        <f>IFERROR(VLOOKUP($B338,Kraftvärmeprod!$B$1:$AH$479,MATCH(P$2,Kraftvärmeprod!$B$1:$AG$1,0),FALSE)/1,0)-IFERROR(VLOOKUP($B338,'Slutlig allokering kvv'!$B$2:$AC$462,MATCH(P$3,'Slutlig allokering kvv'!$B$1:$AJ$1,0),FALSE)/1,0)</f>
        <v>0</v>
      </c>
      <c r="Q338">
        <f>IFERROR(VLOOKUP($B338,Kraftvärmeprod!$B$1:$AH$479,MATCH(Q$2,Kraftvärmeprod!$B$1:$AG$1,0),FALSE)/1,0)-IFERROR(VLOOKUP($B338,'Slutlig allokering kvv'!$B$2:$AC$462,MATCH(Q$3,'Slutlig allokering kvv'!$B$1:$AJ$1,0),FALSE)/1,0)</f>
        <v>0</v>
      </c>
      <c r="R338">
        <f>IFERROR(VLOOKUP($B338,Kraftvärmeprod!$B$1:$AH$479,MATCH(R$2,Kraftvärmeprod!$B$1:$AG$1,0),FALSE)/1,0)-IFERROR(VLOOKUP($B338,'Slutlig allokering kvv'!$B$2:$AC$462,MATCH(R$3,'Slutlig allokering kvv'!$B$1:$AJ$1,0),FALSE)/1,0)</f>
        <v>0</v>
      </c>
      <c r="S338">
        <f>IFERROR(VLOOKUP($B338,Kraftvärmeprod!$B$1:$AH$479,MATCH(S$2,Kraftvärmeprod!$B$1:$AG$1,0),FALSE)/1,0)-IFERROR(VLOOKUP($B338,'Slutlig allokering kvv'!$B$2:$AC$462,MATCH(S$3,'Slutlig allokering kvv'!$B$1:$AJ$1,0),FALSE)/1,0)</f>
        <v>0</v>
      </c>
      <c r="T338">
        <f>IFERROR(VLOOKUP($B338,Kraftvärmeprod!$B$1:$AH$479,MATCH(T$2,Kraftvärmeprod!$B$1:$AG$1,0),FALSE)/1,0)-IFERROR(VLOOKUP($B338,'Slutlig allokering kvv'!$B$2:$AC$462,MATCH(T$3,'Slutlig allokering kvv'!$B$1:$AJ$1,0),FALSE)/1,0)</f>
        <v>0</v>
      </c>
      <c r="U338">
        <f>IFERROR(VLOOKUP($B338,Kraftvärmeprod!$B$1:$AH$479,MATCH(U$2,Kraftvärmeprod!$B$1:$AG$1,0),FALSE)/1,0)-IFERROR(VLOOKUP($B338,'Slutlig allokering kvv'!$B$2:$AC$462,MATCH(U$3,'Slutlig allokering kvv'!$B$1:$AJ$1,0),FALSE)/1,0)</f>
        <v>0</v>
      </c>
      <c r="V338">
        <f>IFERROR(VLOOKUP($B338,Kraftvärmeprod!$B$1:$AH$479,MATCH(V$2,Kraftvärmeprod!$B$1:$AG$1,0),FALSE)/1,0)-IFERROR(VLOOKUP($B338,'Slutlig allokering kvv'!$B$2:$AC$462,MATCH(V$3,'Slutlig allokering kvv'!$B$1:$AJ$1,0),FALSE)/1,0)</f>
        <v>0</v>
      </c>
      <c r="W338">
        <f>IFERROR(VLOOKUP($B338,Kraftvärmeprod!$B$1:$AH$479,MATCH(W$2,Kraftvärmeprod!$B$1:$AG$1,0),FALSE)/1,0)-IFERROR(VLOOKUP($B338,'Slutlig allokering kvv'!$B$2:$AC$462,MATCH(W$3,'Slutlig allokering kvv'!$B$1:$AJ$1,0),FALSE)/1,0)</f>
        <v>0</v>
      </c>
      <c r="X338">
        <f>IFERROR(VLOOKUP($B338,Kraftvärmeprod!$B$1:$AH$479,MATCH(X$2,Kraftvärmeprod!$B$1:$AG$1,0),FALSE)/1,0)-IFERROR(VLOOKUP($B338,'Slutlig allokering kvv'!$B$2:$AC$462,MATCH(X$3,'Slutlig allokering kvv'!$B$1:$AJ$1,0),FALSE)/1,0)</f>
        <v>0</v>
      </c>
      <c r="Y338">
        <f>IFERROR(VLOOKUP($B338,Kraftvärmeprod!$B$1:$AH$479,MATCH(Y$2,Kraftvärmeprod!$B$1:$AG$1,0),FALSE)/1,0)-IFERROR(VLOOKUP($B338,'Slutlig allokering kvv'!$B$2:$AC$462,MATCH(Y$3,'Slutlig allokering kvv'!$B$1:$AJ$1,0),FALSE)/1,0)</f>
        <v>0</v>
      </c>
      <c r="Z338">
        <f>IFERROR(VLOOKUP($B338,Kraftvärmeprod!$B$1:$AH$479,MATCH(Z$2,Kraftvärmeprod!$B$1:$AG$1,0),FALSE)/1,0)-IFERROR(VLOOKUP($B338,'Slutlig allokering kvv'!$B$2:$AC$462,MATCH(Z$3,'Slutlig allokering kvv'!$B$1:$AJ$1,0),FALSE)/1,0)</f>
        <v>0</v>
      </c>
      <c r="AA338">
        <f>IFERROR(VLOOKUP($B338,Kraftvärmeprod!$B$1:$AH$479,MATCH(AA$2,Kraftvärmeprod!$B$1:$AG$1,0),FALSE)/1,0)-IFERROR(VLOOKUP($B338,'Slutlig allokering kvv'!$B$2:$AC$462,MATCH(AA$3,'Slutlig allokering kvv'!$B$1:$AJ$1,0),FALSE)/1,0)</f>
        <v>0</v>
      </c>
      <c r="AB338">
        <f>IFERROR(VLOOKUP($B338,Kraftvärmeprod!$B$1:$AH$479,MATCH(AB$2,Kraftvärmeprod!$B$1:$AG$1,0),FALSE)/1,0)-IFERROR(VLOOKUP($B338,'Slutlig allokering kvv'!$B$2:$AC$462,MATCH(AB$3,'Slutlig allokering kvv'!$B$1:$AJ$1,0),FALSE)/1,0)</f>
        <v>0</v>
      </c>
      <c r="AE338">
        <f t="shared" si="10"/>
        <v>0</v>
      </c>
      <c r="AG338">
        <f>IFERROR(VLOOKUP(B338,'Slutlig allokering kvv'!$B$2:$AJ$462,MATCH("Summa justerad allokerad tillförd energi (utan hjälpel och rökgaskondensering):",'Slutlig allokering kvv'!$B$1:$AK$1,0),FALSE)/1,"")</f>
        <v>0</v>
      </c>
      <c r="AI338" s="23" t="str">
        <f>IFERROR(1-VLOOKUP(B338,'Slutlig allokering kvv'!$B$2:$AJ$462,MATCH("Andel av bränsle i kvv som allokerats till värme, exklusive rökgaskondensering och hjälpel",'Slutlig allokering kvv'!$B$1:$AK$1,0),FALSE),"")</f>
        <v/>
      </c>
      <c r="AK338" s="23" t="str">
        <f t="shared" si="11"/>
        <v/>
      </c>
    </row>
    <row r="339" spans="1:37" x14ac:dyDescent="0.25">
      <c r="A339" s="2" t="s">
        <v>472</v>
      </c>
      <c r="B339" s="2" t="s">
        <v>276</v>
      </c>
      <c r="C339" s="2" t="str">
        <f>IFERROR(VLOOKUP($B339,Kraftvärmeprod!$B$1:$AH$479,MATCH(C$3,Kraftvärmeprod!$B$1:$AG$1,0),FALSE)/1,"")</f>
        <v/>
      </c>
      <c r="D339" s="2" t="str">
        <f>IFERROR(VLOOKUP($B339,Kraftvärmeprod!$B$1:$AH$479,MATCH(D$3,Kraftvärmeprod!$B$1:$AG$1,0),FALSE)/1,"")</f>
        <v/>
      </c>
      <c r="E339">
        <f>IFERROR(VLOOKUP($B339,Kraftvärmeprod!$B$1:$AH$479,MATCH(E$2,Kraftvärmeprod!$B$1:$AG$1,0),FALSE)/1,0)-IFERROR(VLOOKUP($B339,'Slutlig allokering kvv'!$B$2:$AC$462,MATCH(E$3,'Slutlig allokering kvv'!$B$1:$AJ$1,0),FALSE)/1,0)</f>
        <v>0</v>
      </c>
      <c r="F339">
        <f>IFERROR(VLOOKUP($B339,Kraftvärmeprod!$B$1:$AH$479,MATCH(F$2,Kraftvärmeprod!$B$1:$AG$1,0),FALSE)/1,0)-IFERROR(VLOOKUP($B339,'Slutlig allokering kvv'!$B$2:$AC$462,MATCH(F$3,'Slutlig allokering kvv'!$B$1:$AJ$1,0),FALSE)/1,0)</f>
        <v>0</v>
      </c>
      <c r="G339">
        <f>IFERROR(VLOOKUP($B339,Kraftvärmeprod!$B$1:$AH$479,MATCH(G$2,Kraftvärmeprod!$B$1:$AG$1,0),FALSE)/1,0)-IFERROR(VLOOKUP($B339,'Slutlig allokering kvv'!$B$2:$AC$462,MATCH(G$3,'Slutlig allokering kvv'!$B$1:$AJ$1,0),FALSE)/1,0)</f>
        <v>0</v>
      </c>
      <c r="H339">
        <f>IFERROR(VLOOKUP($B339,Kraftvärmeprod!$B$1:$AH$479,MATCH(H$2,Kraftvärmeprod!$B$1:$AG$1,0),FALSE)/1,0)-IFERROR(VLOOKUP($B339,'Slutlig allokering kvv'!$B$2:$AC$462,MATCH(H$3,'Slutlig allokering kvv'!$B$1:$AJ$1,0),FALSE)/1,0)</f>
        <v>0</v>
      </c>
      <c r="I339">
        <f>IFERROR(VLOOKUP($B339,Kraftvärmeprod!$B$1:$AH$479,MATCH(I$2,Kraftvärmeprod!$B$1:$AG$1,0),FALSE)/1,0)-IFERROR(VLOOKUP($B339,'Slutlig allokering kvv'!$B$2:$AC$462,MATCH(I$3,'Slutlig allokering kvv'!$B$1:$AJ$1,0),FALSE)/1,0)</f>
        <v>0</v>
      </c>
      <c r="J339">
        <f>IFERROR(VLOOKUP($B339,Kraftvärmeprod!$B$1:$AH$479,MATCH(J$2,Kraftvärmeprod!$B$1:$AG$1,0),FALSE)/1,0)-IFERROR(VLOOKUP($B339,'Slutlig allokering kvv'!$B$2:$AC$462,MATCH(J$3,'Slutlig allokering kvv'!$B$1:$AJ$1,0),FALSE)/1,0)</f>
        <v>0</v>
      </c>
      <c r="K339">
        <f>IFERROR(VLOOKUP($B339,Kraftvärmeprod!$B$1:$AH$479,MATCH(K$2,Kraftvärmeprod!$B$1:$AG$1,0),FALSE)/1,0)-IFERROR(VLOOKUP($B339,'Slutlig allokering kvv'!$B$2:$AC$462,MATCH(K$3,'Slutlig allokering kvv'!$B$1:$AJ$1,0),FALSE)/1,0)</f>
        <v>0</v>
      </c>
      <c r="L339">
        <f>IFERROR(VLOOKUP($B339,Kraftvärmeprod!$B$1:$AH$479,MATCH(L$2,Kraftvärmeprod!$B$1:$AG$1,0),FALSE)/1,0)-IFERROR(VLOOKUP($B339,'Slutlig allokering kvv'!$B$2:$AC$462,MATCH(L$3,'Slutlig allokering kvv'!$B$1:$AJ$1,0),FALSE)/1,0)</f>
        <v>0</v>
      </c>
      <c r="M339" s="40">
        <f>IFERROR(VLOOKUP($B339,Miljö!$B$1:$S$477,MATCH(M$2,Miljö!$B$1:$X$1,0),FALSE)/1,0)-IFERROR(VLOOKUP($B339,'Slutlig allokering kvv'!$B$2:$AC$462,MATCH(M$3,'Slutlig allokering kvv'!$B$1:$AJ$1,0),FALSE)/1,0)</f>
        <v>0</v>
      </c>
      <c r="N339">
        <f>IFERROR(VLOOKUP($B339,Kraftvärmeprod!$B$1:$AH$479,MATCH(N$2,Kraftvärmeprod!$B$1:$AG$1,0),FALSE)/1,0)-IFERROR(VLOOKUP($B339,'Slutlig allokering kvv'!$B$2:$AC$462,MATCH(N$3,'Slutlig allokering kvv'!$B$1:$AJ$1,0),FALSE)/1,0)</f>
        <v>0</v>
      </c>
      <c r="O339">
        <f>IFERROR(VLOOKUP($B339,Kraftvärmeprod!$B$1:$AH$479,MATCH(O$2,Kraftvärmeprod!$B$1:$AG$1,0),FALSE)/1,0)-IFERROR(VLOOKUP($B339,'Slutlig allokering kvv'!$B$2:$AC$462,MATCH(O$3,'Slutlig allokering kvv'!$B$1:$AJ$1,0),FALSE)/1,0)</f>
        <v>0</v>
      </c>
      <c r="P339">
        <f>IFERROR(VLOOKUP($B339,Kraftvärmeprod!$B$1:$AH$479,MATCH(P$2,Kraftvärmeprod!$B$1:$AG$1,0),FALSE)/1,0)-IFERROR(VLOOKUP($B339,'Slutlig allokering kvv'!$B$2:$AC$462,MATCH(P$3,'Slutlig allokering kvv'!$B$1:$AJ$1,0),FALSE)/1,0)</f>
        <v>0</v>
      </c>
      <c r="Q339">
        <f>IFERROR(VLOOKUP($B339,Kraftvärmeprod!$B$1:$AH$479,MATCH(Q$2,Kraftvärmeprod!$B$1:$AG$1,0),FALSE)/1,0)-IFERROR(VLOOKUP($B339,'Slutlig allokering kvv'!$B$2:$AC$462,MATCH(Q$3,'Slutlig allokering kvv'!$B$1:$AJ$1,0),FALSE)/1,0)</f>
        <v>0</v>
      </c>
      <c r="R339">
        <f>IFERROR(VLOOKUP($B339,Kraftvärmeprod!$B$1:$AH$479,MATCH(R$2,Kraftvärmeprod!$B$1:$AG$1,0),FALSE)/1,0)-IFERROR(VLOOKUP($B339,'Slutlig allokering kvv'!$B$2:$AC$462,MATCH(R$3,'Slutlig allokering kvv'!$B$1:$AJ$1,0),FALSE)/1,0)</f>
        <v>0</v>
      </c>
      <c r="S339">
        <f>IFERROR(VLOOKUP($B339,Kraftvärmeprod!$B$1:$AH$479,MATCH(S$2,Kraftvärmeprod!$B$1:$AG$1,0),FALSE)/1,0)-IFERROR(VLOOKUP($B339,'Slutlig allokering kvv'!$B$2:$AC$462,MATCH(S$3,'Slutlig allokering kvv'!$B$1:$AJ$1,0),FALSE)/1,0)</f>
        <v>0</v>
      </c>
      <c r="T339">
        <f>IFERROR(VLOOKUP($B339,Kraftvärmeprod!$B$1:$AH$479,MATCH(T$2,Kraftvärmeprod!$B$1:$AG$1,0),FALSE)/1,0)-IFERROR(VLOOKUP($B339,'Slutlig allokering kvv'!$B$2:$AC$462,MATCH(T$3,'Slutlig allokering kvv'!$B$1:$AJ$1,0),FALSE)/1,0)</f>
        <v>0</v>
      </c>
      <c r="U339">
        <f>IFERROR(VLOOKUP($B339,Kraftvärmeprod!$B$1:$AH$479,MATCH(U$2,Kraftvärmeprod!$B$1:$AG$1,0),FALSE)/1,0)-IFERROR(VLOOKUP($B339,'Slutlig allokering kvv'!$B$2:$AC$462,MATCH(U$3,'Slutlig allokering kvv'!$B$1:$AJ$1,0),FALSE)/1,0)</f>
        <v>0</v>
      </c>
      <c r="V339">
        <f>IFERROR(VLOOKUP($B339,Kraftvärmeprod!$B$1:$AH$479,MATCH(V$2,Kraftvärmeprod!$B$1:$AG$1,0),FALSE)/1,0)-IFERROR(VLOOKUP($B339,'Slutlig allokering kvv'!$B$2:$AC$462,MATCH(V$3,'Slutlig allokering kvv'!$B$1:$AJ$1,0),FALSE)/1,0)</f>
        <v>0</v>
      </c>
      <c r="W339">
        <f>IFERROR(VLOOKUP($B339,Kraftvärmeprod!$B$1:$AH$479,MATCH(W$2,Kraftvärmeprod!$B$1:$AG$1,0),FALSE)/1,0)-IFERROR(VLOOKUP($B339,'Slutlig allokering kvv'!$B$2:$AC$462,MATCH(W$3,'Slutlig allokering kvv'!$B$1:$AJ$1,0),FALSE)/1,0)</f>
        <v>0</v>
      </c>
      <c r="X339">
        <f>IFERROR(VLOOKUP($B339,Kraftvärmeprod!$B$1:$AH$479,MATCH(X$2,Kraftvärmeprod!$B$1:$AG$1,0),FALSE)/1,0)-IFERROR(VLOOKUP($B339,'Slutlig allokering kvv'!$B$2:$AC$462,MATCH(X$3,'Slutlig allokering kvv'!$B$1:$AJ$1,0),FALSE)/1,0)</f>
        <v>0</v>
      </c>
      <c r="Y339">
        <f>IFERROR(VLOOKUP($B339,Kraftvärmeprod!$B$1:$AH$479,MATCH(Y$2,Kraftvärmeprod!$B$1:$AG$1,0),FALSE)/1,0)-IFERROR(VLOOKUP($B339,'Slutlig allokering kvv'!$B$2:$AC$462,MATCH(Y$3,'Slutlig allokering kvv'!$B$1:$AJ$1,0),FALSE)/1,0)</f>
        <v>0</v>
      </c>
      <c r="Z339">
        <f>IFERROR(VLOOKUP($B339,Kraftvärmeprod!$B$1:$AH$479,MATCH(Z$2,Kraftvärmeprod!$B$1:$AG$1,0),FALSE)/1,0)-IFERROR(VLOOKUP($B339,'Slutlig allokering kvv'!$B$2:$AC$462,MATCH(Z$3,'Slutlig allokering kvv'!$B$1:$AJ$1,0),FALSE)/1,0)</f>
        <v>0</v>
      </c>
      <c r="AA339">
        <f>IFERROR(VLOOKUP($B339,Kraftvärmeprod!$B$1:$AH$479,MATCH(AA$2,Kraftvärmeprod!$B$1:$AG$1,0),FALSE)/1,0)-IFERROR(VLOOKUP($B339,'Slutlig allokering kvv'!$B$2:$AC$462,MATCH(AA$3,'Slutlig allokering kvv'!$B$1:$AJ$1,0),FALSE)/1,0)</f>
        <v>0</v>
      </c>
      <c r="AB339">
        <f>IFERROR(VLOOKUP($B339,Kraftvärmeprod!$B$1:$AH$479,MATCH(AB$2,Kraftvärmeprod!$B$1:$AG$1,0),FALSE)/1,0)-IFERROR(VLOOKUP($B339,'Slutlig allokering kvv'!$B$2:$AC$462,MATCH(AB$3,'Slutlig allokering kvv'!$B$1:$AJ$1,0),FALSE)/1,0)</f>
        <v>0</v>
      </c>
      <c r="AE339">
        <f t="shared" si="10"/>
        <v>0</v>
      </c>
      <c r="AG339">
        <f>IFERROR(VLOOKUP(B339,'Slutlig allokering kvv'!$B$2:$AJ$462,MATCH("Summa justerad allokerad tillförd energi (utan hjälpel och rökgaskondensering):",'Slutlig allokering kvv'!$B$1:$AK$1,0),FALSE)/1,"")</f>
        <v>0</v>
      </c>
      <c r="AI339" s="23" t="str">
        <f>IFERROR(1-VLOOKUP(B339,'Slutlig allokering kvv'!$B$2:$AJ$462,MATCH("Andel av bränsle i kvv som allokerats till värme, exklusive rökgaskondensering och hjälpel",'Slutlig allokering kvv'!$B$1:$AK$1,0),FALSE),"")</f>
        <v/>
      </c>
      <c r="AK339" s="23" t="str">
        <f t="shared" si="11"/>
        <v/>
      </c>
    </row>
    <row r="340" spans="1:37" x14ac:dyDescent="0.25">
      <c r="A340" s="2" t="s">
        <v>474</v>
      </c>
      <c r="B340" s="2" t="s">
        <v>475</v>
      </c>
      <c r="C340" s="2" t="str">
        <f>IFERROR(VLOOKUP($B340,Kraftvärmeprod!$B$1:$AH$479,MATCH(C$3,Kraftvärmeprod!$B$1:$AG$1,0),FALSE)/1,"")</f>
        <v/>
      </c>
      <c r="D340" s="2" t="str">
        <f>IFERROR(VLOOKUP($B340,Kraftvärmeprod!$B$1:$AH$479,MATCH(D$3,Kraftvärmeprod!$B$1:$AG$1,0),FALSE)/1,"")</f>
        <v/>
      </c>
      <c r="E340">
        <f>IFERROR(VLOOKUP($B340,Kraftvärmeprod!$B$1:$AH$479,MATCH(E$2,Kraftvärmeprod!$B$1:$AG$1,0),FALSE)/1,0)-IFERROR(VLOOKUP($B340,'Slutlig allokering kvv'!$B$2:$AC$462,MATCH(E$3,'Slutlig allokering kvv'!$B$1:$AJ$1,0),FALSE)/1,0)</f>
        <v>0</v>
      </c>
      <c r="F340">
        <f>IFERROR(VLOOKUP($B340,Kraftvärmeprod!$B$1:$AH$479,MATCH(F$2,Kraftvärmeprod!$B$1:$AG$1,0),FALSE)/1,0)-IFERROR(VLOOKUP($B340,'Slutlig allokering kvv'!$B$2:$AC$462,MATCH(F$3,'Slutlig allokering kvv'!$B$1:$AJ$1,0),FALSE)/1,0)</f>
        <v>0</v>
      </c>
      <c r="G340">
        <f>IFERROR(VLOOKUP($B340,Kraftvärmeprod!$B$1:$AH$479,MATCH(G$2,Kraftvärmeprod!$B$1:$AG$1,0),FALSE)/1,0)-IFERROR(VLOOKUP($B340,'Slutlig allokering kvv'!$B$2:$AC$462,MATCH(G$3,'Slutlig allokering kvv'!$B$1:$AJ$1,0),FALSE)/1,0)</f>
        <v>0</v>
      </c>
      <c r="H340">
        <f>IFERROR(VLOOKUP($B340,Kraftvärmeprod!$B$1:$AH$479,MATCH(H$2,Kraftvärmeprod!$B$1:$AG$1,0),FALSE)/1,0)-IFERROR(VLOOKUP($B340,'Slutlig allokering kvv'!$B$2:$AC$462,MATCH(H$3,'Slutlig allokering kvv'!$B$1:$AJ$1,0),FALSE)/1,0)</f>
        <v>0</v>
      </c>
      <c r="I340">
        <f>IFERROR(VLOOKUP($B340,Kraftvärmeprod!$B$1:$AH$479,MATCH(I$2,Kraftvärmeprod!$B$1:$AG$1,0),FALSE)/1,0)-IFERROR(VLOOKUP($B340,'Slutlig allokering kvv'!$B$2:$AC$462,MATCH(I$3,'Slutlig allokering kvv'!$B$1:$AJ$1,0),FALSE)/1,0)</f>
        <v>0</v>
      </c>
      <c r="J340">
        <f>IFERROR(VLOOKUP($B340,Kraftvärmeprod!$B$1:$AH$479,MATCH(J$2,Kraftvärmeprod!$B$1:$AG$1,0),FALSE)/1,0)-IFERROR(VLOOKUP($B340,'Slutlig allokering kvv'!$B$2:$AC$462,MATCH(J$3,'Slutlig allokering kvv'!$B$1:$AJ$1,0),FALSE)/1,0)</f>
        <v>0</v>
      </c>
      <c r="K340">
        <f>IFERROR(VLOOKUP($B340,Kraftvärmeprod!$B$1:$AH$479,MATCH(K$2,Kraftvärmeprod!$B$1:$AG$1,0),FALSE)/1,0)-IFERROR(VLOOKUP($B340,'Slutlig allokering kvv'!$B$2:$AC$462,MATCH(K$3,'Slutlig allokering kvv'!$B$1:$AJ$1,0),FALSE)/1,0)</f>
        <v>0</v>
      </c>
      <c r="L340">
        <f>IFERROR(VLOOKUP($B340,Kraftvärmeprod!$B$1:$AH$479,MATCH(L$2,Kraftvärmeprod!$B$1:$AG$1,0),FALSE)/1,0)-IFERROR(VLOOKUP($B340,'Slutlig allokering kvv'!$B$2:$AC$462,MATCH(L$3,'Slutlig allokering kvv'!$B$1:$AJ$1,0),FALSE)/1,0)</f>
        <v>0</v>
      </c>
      <c r="M340" s="40">
        <f>IFERROR(VLOOKUP($B340,Miljö!$B$1:$S$477,MATCH(M$2,Miljö!$B$1:$X$1,0),FALSE)/1,0)-IFERROR(VLOOKUP($B340,'Slutlig allokering kvv'!$B$2:$AC$462,MATCH(M$3,'Slutlig allokering kvv'!$B$1:$AJ$1,0),FALSE)/1,0)</f>
        <v>0</v>
      </c>
      <c r="N340">
        <f>IFERROR(VLOOKUP($B340,Kraftvärmeprod!$B$1:$AH$479,MATCH(N$2,Kraftvärmeprod!$B$1:$AG$1,0),FALSE)/1,0)-IFERROR(VLOOKUP($B340,'Slutlig allokering kvv'!$B$2:$AC$462,MATCH(N$3,'Slutlig allokering kvv'!$B$1:$AJ$1,0),FALSE)/1,0)</f>
        <v>0</v>
      </c>
      <c r="O340">
        <f>IFERROR(VLOOKUP($B340,Kraftvärmeprod!$B$1:$AH$479,MATCH(O$2,Kraftvärmeprod!$B$1:$AG$1,0),FALSE)/1,0)-IFERROR(VLOOKUP($B340,'Slutlig allokering kvv'!$B$2:$AC$462,MATCH(O$3,'Slutlig allokering kvv'!$B$1:$AJ$1,0),FALSE)/1,0)</f>
        <v>0</v>
      </c>
      <c r="P340">
        <f>IFERROR(VLOOKUP($B340,Kraftvärmeprod!$B$1:$AH$479,MATCH(P$2,Kraftvärmeprod!$B$1:$AG$1,0),FALSE)/1,0)-IFERROR(VLOOKUP($B340,'Slutlig allokering kvv'!$B$2:$AC$462,MATCH(P$3,'Slutlig allokering kvv'!$B$1:$AJ$1,0),FALSE)/1,0)</f>
        <v>0</v>
      </c>
      <c r="Q340">
        <f>IFERROR(VLOOKUP($B340,Kraftvärmeprod!$B$1:$AH$479,MATCH(Q$2,Kraftvärmeprod!$B$1:$AG$1,0),FALSE)/1,0)-IFERROR(VLOOKUP($B340,'Slutlig allokering kvv'!$B$2:$AC$462,MATCH(Q$3,'Slutlig allokering kvv'!$B$1:$AJ$1,0),FALSE)/1,0)</f>
        <v>0</v>
      </c>
      <c r="R340">
        <f>IFERROR(VLOOKUP($B340,Kraftvärmeprod!$B$1:$AH$479,MATCH(R$2,Kraftvärmeprod!$B$1:$AG$1,0),FALSE)/1,0)-IFERROR(VLOOKUP($B340,'Slutlig allokering kvv'!$B$2:$AC$462,MATCH(R$3,'Slutlig allokering kvv'!$B$1:$AJ$1,0),FALSE)/1,0)</f>
        <v>0</v>
      </c>
      <c r="S340">
        <f>IFERROR(VLOOKUP($B340,Kraftvärmeprod!$B$1:$AH$479,MATCH(S$2,Kraftvärmeprod!$B$1:$AG$1,0),FALSE)/1,0)-IFERROR(VLOOKUP($B340,'Slutlig allokering kvv'!$B$2:$AC$462,MATCH(S$3,'Slutlig allokering kvv'!$B$1:$AJ$1,0),FALSE)/1,0)</f>
        <v>0</v>
      </c>
      <c r="T340">
        <f>IFERROR(VLOOKUP($B340,Kraftvärmeprod!$B$1:$AH$479,MATCH(T$2,Kraftvärmeprod!$B$1:$AG$1,0),FALSE)/1,0)-IFERROR(VLOOKUP($B340,'Slutlig allokering kvv'!$B$2:$AC$462,MATCH(T$3,'Slutlig allokering kvv'!$B$1:$AJ$1,0),FALSE)/1,0)</f>
        <v>0</v>
      </c>
      <c r="U340">
        <f>IFERROR(VLOOKUP($B340,Kraftvärmeprod!$B$1:$AH$479,MATCH(U$2,Kraftvärmeprod!$B$1:$AG$1,0),FALSE)/1,0)-IFERROR(VLOOKUP($B340,'Slutlig allokering kvv'!$B$2:$AC$462,MATCH(U$3,'Slutlig allokering kvv'!$B$1:$AJ$1,0),FALSE)/1,0)</f>
        <v>0</v>
      </c>
      <c r="V340">
        <f>IFERROR(VLOOKUP($B340,Kraftvärmeprod!$B$1:$AH$479,MATCH(V$2,Kraftvärmeprod!$B$1:$AG$1,0),FALSE)/1,0)-IFERROR(VLOOKUP($B340,'Slutlig allokering kvv'!$B$2:$AC$462,MATCH(V$3,'Slutlig allokering kvv'!$B$1:$AJ$1,0),FALSE)/1,0)</f>
        <v>0</v>
      </c>
      <c r="W340">
        <f>IFERROR(VLOOKUP($B340,Kraftvärmeprod!$B$1:$AH$479,MATCH(W$2,Kraftvärmeprod!$B$1:$AG$1,0),FALSE)/1,0)-IFERROR(VLOOKUP($B340,'Slutlig allokering kvv'!$B$2:$AC$462,MATCH(W$3,'Slutlig allokering kvv'!$B$1:$AJ$1,0),FALSE)/1,0)</f>
        <v>0</v>
      </c>
      <c r="X340">
        <f>IFERROR(VLOOKUP($B340,Kraftvärmeprod!$B$1:$AH$479,MATCH(X$2,Kraftvärmeprod!$B$1:$AG$1,0),FALSE)/1,0)-IFERROR(VLOOKUP($B340,'Slutlig allokering kvv'!$B$2:$AC$462,MATCH(X$3,'Slutlig allokering kvv'!$B$1:$AJ$1,0),FALSE)/1,0)</f>
        <v>0</v>
      </c>
      <c r="Y340">
        <f>IFERROR(VLOOKUP($B340,Kraftvärmeprod!$B$1:$AH$479,MATCH(Y$2,Kraftvärmeprod!$B$1:$AG$1,0),FALSE)/1,0)-IFERROR(VLOOKUP($B340,'Slutlig allokering kvv'!$B$2:$AC$462,MATCH(Y$3,'Slutlig allokering kvv'!$B$1:$AJ$1,0),FALSE)/1,0)</f>
        <v>0</v>
      </c>
      <c r="Z340">
        <f>IFERROR(VLOOKUP($B340,Kraftvärmeprod!$B$1:$AH$479,MATCH(Z$2,Kraftvärmeprod!$B$1:$AG$1,0),FALSE)/1,0)-IFERROR(VLOOKUP($B340,'Slutlig allokering kvv'!$B$2:$AC$462,MATCH(Z$3,'Slutlig allokering kvv'!$B$1:$AJ$1,0),FALSE)/1,0)</f>
        <v>0</v>
      </c>
      <c r="AA340">
        <f>IFERROR(VLOOKUP($B340,Kraftvärmeprod!$B$1:$AH$479,MATCH(AA$2,Kraftvärmeprod!$B$1:$AG$1,0),FALSE)/1,0)-IFERROR(VLOOKUP($B340,'Slutlig allokering kvv'!$B$2:$AC$462,MATCH(AA$3,'Slutlig allokering kvv'!$B$1:$AJ$1,0),FALSE)/1,0)</f>
        <v>0</v>
      </c>
      <c r="AB340">
        <f>IFERROR(VLOOKUP($B340,Kraftvärmeprod!$B$1:$AH$479,MATCH(AB$2,Kraftvärmeprod!$B$1:$AG$1,0),FALSE)/1,0)-IFERROR(VLOOKUP($B340,'Slutlig allokering kvv'!$B$2:$AC$462,MATCH(AB$3,'Slutlig allokering kvv'!$B$1:$AJ$1,0),FALSE)/1,0)</f>
        <v>0</v>
      </c>
      <c r="AE340">
        <f t="shared" si="10"/>
        <v>0</v>
      </c>
      <c r="AG340">
        <f>IFERROR(VLOOKUP(B340,'Slutlig allokering kvv'!$B$2:$AJ$462,MATCH("Summa justerad allokerad tillförd energi (utan hjälpel och rökgaskondensering):",'Slutlig allokering kvv'!$B$1:$AK$1,0),FALSE)/1,"")</f>
        <v>0</v>
      </c>
      <c r="AI340" s="23" t="str">
        <f>IFERROR(1-VLOOKUP(B340,'Slutlig allokering kvv'!$B$2:$AJ$462,MATCH("Andel av bränsle i kvv som allokerats till värme, exklusive rökgaskondensering och hjälpel",'Slutlig allokering kvv'!$B$1:$AK$1,0),FALSE),"")</f>
        <v/>
      </c>
      <c r="AK340" s="23" t="str">
        <f t="shared" si="11"/>
        <v/>
      </c>
    </row>
    <row r="341" spans="1:37" x14ac:dyDescent="0.25">
      <c r="A341" s="2" t="s">
        <v>474</v>
      </c>
      <c r="B341" s="2" t="s">
        <v>476</v>
      </c>
      <c r="C341" s="2">
        <f>IFERROR(VLOOKUP($B341,Kraftvärmeprod!$B$1:$AH$479,MATCH(C$3,Kraftvärmeprod!$B$1:$AG$1,0),FALSE)/1,"")</f>
        <v>290.60000000000002</v>
      </c>
      <c r="D341" s="2">
        <f>IFERROR(VLOOKUP($B341,Kraftvärmeprod!$B$1:$AH$479,MATCH(D$3,Kraftvärmeprod!$B$1:$AG$1,0),FALSE)/1,"")</f>
        <v>113.22199999999999</v>
      </c>
      <c r="E341">
        <f>IFERROR(VLOOKUP($B341,Kraftvärmeprod!$B$1:$AH$479,MATCH(E$2,Kraftvärmeprod!$B$1:$AG$1,0),FALSE)/1,0)-IFERROR(VLOOKUP($B341,'Slutlig allokering kvv'!$B$2:$AC$462,MATCH(E$3,'Slutlig allokering kvv'!$B$1:$AJ$1,0),FALSE)/1,0)</f>
        <v>0</v>
      </c>
      <c r="F341">
        <f>IFERROR(VLOOKUP($B341,Kraftvärmeprod!$B$1:$AH$479,MATCH(F$2,Kraftvärmeprod!$B$1:$AG$1,0),FALSE)/1,0)-IFERROR(VLOOKUP($B341,'Slutlig allokering kvv'!$B$2:$AC$462,MATCH(F$3,'Slutlig allokering kvv'!$B$1:$AJ$1,0),FALSE)/1,0)</f>
        <v>0</v>
      </c>
      <c r="G341">
        <f>IFERROR(VLOOKUP($B341,Kraftvärmeprod!$B$1:$AH$479,MATCH(G$2,Kraftvärmeprod!$B$1:$AG$1,0),FALSE)/1,0)-IFERROR(VLOOKUP($B341,'Slutlig allokering kvv'!$B$2:$AC$462,MATCH(G$3,'Slutlig allokering kvv'!$B$1:$AJ$1,0),FALSE)/1,0)</f>
        <v>0</v>
      </c>
      <c r="H341">
        <f>IFERROR(VLOOKUP($B341,Kraftvärmeprod!$B$1:$AH$479,MATCH(H$2,Kraftvärmeprod!$B$1:$AG$1,0),FALSE)/1,0)-IFERROR(VLOOKUP($B341,'Slutlig allokering kvv'!$B$2:$AC$462,MATCH(H$3,'Slutlig allokering kvv'!$B$1:$AJ$1,0),FALSE)/1,0)</f>
        <v>0</v>
      </c>
      <c r="I341">
        <f>IFERROR(VLOOKUP($B341,Kraftvärmeprod!$B$1:$AH$479,MATCH(I$2,Kraftvärmeprod!$B$1:$AG$1,0),FALSE)/1,0)-IFERROR(VLOOKUP($B341,'Slutlig allokering kvv'!$B$2:$AC$462,MATCH(I$3,'Slutlig allokering kvv'!$B$1:$AJ$1,0),FALSE)/1,0)</f>
        <v>0</v>
      </c>
      <c r="J341">
        <f>IFERROR(VLOOKUP($B341,Kraftvärmeprod!$B$1:$AH$479,MATCH(J$2,Kraftvärmeprod!$B$1:$AG$1,0),FALSE)/1,0)-IFERROR(VLOOKUP($B341,'Slutlig allokering kvv'!$B$2:$AC$462,MATCH(J$3,'Slutlig allokering kvv'!$B$1:$AJ$1,0),FALSE)/1,0)</f>
        <v>0</v>
      </c>
      <c r="K341">
        <f>IFERROR(VLOOKUP($B341,Kraftvärmeprod!$B$1:$AH$479,MATCH(K$2,Kraftvärmeprod!$B$1:$AG$1,0),FALSE)/1,0)-IFERROR(VLOOKUP($B341,'Slutlig allokering kvv'!$B$2:$AC$462,MATCH(K$3,'Slutlig allokering kvv'!$B$1:$AJ$1,0),FALSE)/1,0)</f>
        <v>0</v>
      </c>
      <c r="L341">
        <f>IFERROR(VLOOKUP($B341,Kraftvärmeprod!$B$1:$AH$479,MATCH(L$2,Kraftvärmeprod!$B$1:$AG$1,0),FALSE)/1,0)-IFERROR(VLOOKUP($B341,'Slutlig allokering kvv'!$B$2:$AC$462,MATCH(L$3,'Slutlig allokering kvv'!$B$1:$AJ$1,0),FALSE)/1,0)</f>
        <v>0</v>
      </c>
      <c r="M341" s="40">
        <f>IFERROR(VLOOKUP($B341,Miljö!$B$1:$S$477,MATCH(M$2,Miljö!$B$1:$X$1,0),FALSE)/1,0)-IFERROR(VLOOKUP($B341,'Slutlig allokering kvv'!$B$2:$AC$462,MATCH(M$3,'Slutlig allokering kvv'!$B$1:$AJ$1,0),FALSE)/1,0)</f>
        <v>7.6312199999999999</v>
      </c>
      <c r="N341">
        <f>IFERROR(VLOOKUP($B341,Kraftvärmeprod!$B$1:$AH$479,MATCH(N$2,Kraftvärmeprod!$B$1:$AG$1,0),FALSE)/1,0)-IFERROR(VLOOKUP($B341,'Slutlig allokering kvv'!$B$2:$AC$462,MATCH(N$3,'Slutlig allokering kvv'!$B$1:$AJ$1,0),FALSE)/1,0)</f>
        <v>0</v>
      </c>
      <c r="O341">
        <f>IFERROR(VLOOKUP($B341,Kraftvärmeprod!$B$1:$AH$479,MATCH(O$2,Kraftvärmeprod!$B$1:$AG$1,0),FALSE)/1,0)-IFERROR(VLOOKUP($B341,'Slutlig allokering kvv'!$B$2:$AC$462,MATCH(O$3,'Slutlig allokering kvv'!$B$1:$AJ$1,0),FALSE)/1,0)</f>
        <v>248.68100000000001</v>
      </c>
      <c r="P341">
        <f>IFERROR(VLOOKUP($B341,Kraftvärmeprod!$B$1:$AH$479,MATCH(P$2,Kraftvärmeprod!$B$1:$AG$1,0),FALSE)/1,0)-IFERROR(VLOOKUP($B341,'Slutlig allokering kvv'!$B$2:$AC$462,MATCH(P$3,'Slutlig allokering kvv'!$B$1:$AJ$1,0),FALSE)/1,0)</f>
        <v>0</v>
      </c>
      <c r="Q341">
        <f>IFERROR(VLOOKUP($B341,Kraftvärmeprod!$B$1:$AH$479,MATCH(Q$2,Kraftvärmeprod!$B$1:$AG$1,0),FALSE)/1,0)-IFERROR(VLOOKUP($B341,'Slutlig allokering kvv'!$B$2:$AC$462,MATCH(Q$3,'Slutlig allokering kvv'!$B$1:$AJ$1,0),FALSE)/1,0)</f>
        <v>0</v>
      </c>
      <c r="R341">
        <f>IFERROR(VLOOKUP($B341,Kraftvärmeprod!$B$1:$AH$479,MATCH(R$2,Kraftvärmeprod!$B$1:$AG$1,0),FALSE)/1,0)-IFERROR(VLOOKUP($B341,'Slutlig allokering kvv'!$B$2:$AC$462,MATCH(R$3,'Slutlig allokering kvv'!$B$1:$AJ$1,0),FALSE)/1,0)</f>
        <v>2.2167700000000004</v>
      </c>
      <c r="S341">
        <f>IFERROR(VLOOKUP($B341,Kraftvärmeprod!$B$1:$AH$479,MATCH(S$2,Kraftvärmeprod!$B$1:$AG$1,0),FALSE)/1,0)-IFERROR(VLOOKUP($B341,'Slutlig allokering kvv'!$B$2:$AC$462,MATCH(S$3,'Slutlig allokering kvv'!$B$1:$AJ$1,0),FALSE)/1,0)</f>
        <v>0</v>
      </c>
      <c r="T341">
        <f>IFERROR(VLOOKUP($B341,Kraftvärmeprod!$B$1:$AH$479,MATCH(T$2,Kraftvärmeprod!$B$1:$AG$1,0),FALSE)/1,0)-IFERROR(VLOOKUP($B341,'Slutlig allokering kvv'!$B$2:$AC$462,MATCH(T$3,'Slutlig allokering kvv'!$B$1:$AJ$1,0),FALSE)/1,0)</f>
        <v>0</v>
      </c>
      <c r="U341">
        <f>IFERROR(VLOOKUP($B341,Kraftvärmeprod!$B$1:$AH$479,MATCH(U$2,Kraftvärmeprod!$B$1:$AG$1,0),FALSE)/1,0)-IFERROR(VLOOKUP($B341,'Slutlig allokering kvv'!$B$2:$AC$462,MATCH(U$3,'Slutlig allokering kvv'!$B$1:$AJ$1,0),FALSE)/1,0)</f>
        <v>0</v>
      </c>
      <c r="V341">
        <f>IFERROR(VLOOKUP($B341,Kraftvärmeprod!$B$1:$AH$479,MATCH(V$2,Kraftvärmeprod!$B$1:$AG$1,0),FALSE)/1,0)-IFERROR(VLOOKUP($B341,'Slutlig allokering kvv'!$B$2:$AC$462,MATCH(V$3,'Slutlig allokering kvv'!$B$1:$AJ$1,0),FALSE)/1,0)</f>
        <v>0</v>
      </c>
      <c r="W341">
        <f>IFERROR(VLOOKUP($B341,Kraftvärmeprod!$B$1:$AH$479,MATCH(W$2,Kraftvärmeprod!$B$1:$AG$1,0),FALSE)/1,0)-IFERROR(VLOOKUP($B341,'Slutlig allokering kvv'!$B$2:$AC$462,MATCH(W$3,'Slutlig allokering kvv'!$B$1:$AJ$1,0),FALSE)/1,0)</f>
        <v>0</v>
      </c>
      <c r="X341">
        <f>IFERROR(VLOOKUP($B341,Kraftvärmeprod!$B$1:$AH$479,MATCH(X$2,Kraftvärmeprod!$B$1:$AG$1,0),FALSE)/1,0)-IFERROR(VLOOKUP($B341,'Slutlig allokering kvv'!$B$2:$AC$462,MATCH(X$3,'Slutlig allokering kvv'!$B$1:$AJ$1,0),FALSE)/1,0)</f>
        <v>0</v>
      </c>
      <c r="Y341">
        <f>IFERROR(VLOOKUP($B341,Kraftvärmeprod!$B$1:$AH$479,MATCH(Y$2,Kraftvärmeprod!$B$1:$AG$1,0),FALSE)/1,0)-IFERROR(VLOOKUP($B341,'Slutlig allokering kvv'!$B$2:$AC$462,MATCH(Y$3,'Slutlig allokering kvv'!$B$1:$AJ$1,0),FALSE)/1,0)</f>
        <v>0</v>
      </c>
      <c r="Z341">
        <f>IFERROR(VLOOKUP($B341,Kraftvärmeprod!$B$1:$AH$479,MATCH(Z$2,Kraftvärmeprod!$B$1:$AG$1,0),FALSE)/1,0)-IFERROR(VLOOKUP($B341,'Slutlig allokering kvv'!$B$2:$AC$462,MATCH(Z$3,'Slutlig allokering kvv'!$B$1:$AJ$1,0),FALSE)/1,0)</f>
        <v>0</v>
      </c>
      <c r="AA341">
        <f>IFERROR(VLOOKUP($B341,Kraftvärmeprod!$B$1:$AH$479,MATCH(AA$2,Kraftvärmeprod!$B$1:$AG$1,0),FALSE)/1,0)-IFERROR(VLOOKUP($B341,'Slutlig allokering kvv'!$B$2:$AC$462,MATCH(AA$3,'Slutlig allokering kvv'!$B$1:$AJ$1,0),FALSE)/1,0)</f>
        <v>0</v>
      </c>
      <c r="AB341">
        <f>IFERROR(VLOOKUP($B341,Kraftvärmeprod!$B$1:$AH$479,MATCH(AB$2,Kraftvärmeprod!$B$1:$AG$1,0),FALSE)/1,0)-IFERROR(VLOOKUP($B341,'Slutlig allokering kvv'!$B$2:$AC$462,MATCH(AB$3,'Slutlig allokering kvv'!$B$1:$AJ$1,0),FALSE)/1,0)</f>
        <v>0</v>
      </c>
      <c r="AE341">
        <f t="shared" si="10"/>
        <v>250.89777000000001</v>
      </c>
      <c r="AG341">
        <f>IFERROR(VLOOKUP(B341,'Slutlig allokering kvv'!$B$2:$AJ$462,MATCH("Summa justerad allokerad tillförd energi (utan hjälpel och rökgaskondensering):",'Slutlig allokering kvv'!$B$1:$AK$1,0),FALSE)/1,"")</f>
        <v>247.10223000000002</v>
      </c>
      <c r="AI341" s="23">
        <f>IFERROR(1-VLOOKUP(B341,'Slutlig allokering kvv'!$B$2:$AJ$462,MATCH("Andel av bränsle i kvv som allokerats till värme, exklusive rökgaskondensering och hjälpel",'Slutlig allokering kvv'!$B$1:$AK$1,0),FALSE),"")</f>
        <v>0.50381078313253003</v>
      </c>
      <c r="AK341" s="23">
        <f t="shared" si="11"/>
        <v>0.50381078313253014</v>
      </c>
    </row>
    <row r="342" spans="1:37" x14ac:dyDescent="0.25">
      <c r="A342" s="2" t="s">
        <v>474</v>
      </c>
      <c r="B342" s="2" t="s">
        <v>477</v>
      </c>
      <c r="C342" s="2" t="str">
        <f>IFERROR(VLOOKUP($B342,Kraftvärmeprod!$B$1:$AH$479,MATCH(C$3,Kraftvärmeprod!$B$1:$AG$1,0),FALSE)/1,"")</f>
        <v/>
      </c>
      <c r="D342" s="2" t="str">
        <f>IFERROR(VLOOKUP($B342,Kraftvärmeprod!$B$1:$AH$479,MATCH(D$3,Kraftvärmeprod!$B$1:$AG$1,0),FALSE)/1,"")</f>
        <v/>
      </c>
      <c r="E342">
        <f>IFERROR(VLOOKUP($B342,Kraftvärmeprod!$B$1:$AH$479,MATCH(E$2,Kraftvärmeprod!$B$1:$AG$1,0),FALSE)/1,0)-IFERROR(VLOOKUP($B342,'Slutlig allokering kvv'!$B$2:$AC$462,MATCH(E$3,'Slutlig allokering kvv'!$B$1:$AJ$1,0),FALSE)/1,0)</f>
        <v>0</v>
      </c>
      <c r="F342">
        <f>IFERROR(VLOOKUP($B342,Kraftvärmeprod!$B$1:$AH$479,MATCH(F$2,Kraftvärmeprod!$B$1:$AG$1,0),FALSE)/1,0)-IFERROR(VLOOKUP($B342,'Slutlig allokering kvv'!$B$2:$AC$462,MATCH(F$3,'Slutlig allokering kvv'!$B$1:$AJ$1,0),FALSE)/1,0)</f>
        <v>0</v>
      </c>
      <c r="G342">
        <f>IFERROR(VLOOKUP($B342,Kraftvärmeprod!$B$1:$AH$479,MATCH(G$2,Kraftvärmeprod!$B$1:$AG$1,0),FALSE)/1,0)-IFERROR(VLOOKUP($B342,'Slutlig allokering kvv'!$B$2:$AC$462,MATCH(G$3,'Slutlig allokering kvv'!$B$1:$AJ$1,0),FALSE)/1,0)</f>
        <v>0</v>
      </c>
      <c r="H342">
        <f>IFERROR(VLOOKUP($B342,Kraftvärmeprod!$B$1:$AH$479,MATCH(H$2,Kraftvärmeprod!$B$1:$AG$1,0),FALSE)/1,0)-IFERROR(VLOOKUP($B342,'Slutlig allokering kvv'!$B$2:$AC$462,MATCH(H$3,'Slutlig allokering kvv'!$B$1:$AJ$1,0),FALSE)/1,0)</f>
        <v>0</v>
      </c>
      <c r="I342">
        <f>IFERROR(VLOOKUP($B342,Kraftvärmeprod!$B$1:$AH$479,MATCH(I$2,Kraftvärmeprod!$B$1:$AG$1,0),FALSE)/1,0)-IFERROR(VLOOKUP($B342,'Slutlig allokering kvv'!$B$2:$AC$462,MATCH(I$3,'Slutlig allokering kvv'!$B$1:$AJ$1,0),FALSE)/1,0)</f>
        <v>0</v>
      </c>
      <c r="J342">
        <f>IFERROR(VLOOKUP($B342,Kraftvärmeprod!$B$1:$AH$479,MATCH(J$2,Kraftvärmeprod!$B$1:$AG$1,0),FALSE)/1,0)-IFERROR(VLOOKUP($B342,'Slutlig allokering kvv'!$B$2:$AC$462,MATCH(J$3,'Slutlig allokering kvv'!$B$1:$AJ$1,0),FALSE)/1,0)</f>
        <v>0</v>
      </c>
      <c r="K342">
        <f>IFERROR(VLOOKUP($B342,Kraftvärmeprod!$B$1:$AH$479,MATCH(K$2,Kraftvärmeprod!$B$1:$AG$1,0),FALSE)/1,0)-IFERROR(VLOOKUP($B342,'Slutlig allokering kvv'!$B$2:$AC$462,MATCH(K$3,'Slutlig allokering kvv'!$B$1:$AJ$1,0),FALSE)/1,0)</f>
        <v>0</v>
      </c>
      <c r="L342">
        <f>IFERROR(VLOOKUP($B342,Kraftvärmeprod!$B$1:$AH$479,MATCH(L$2,Kraftvärmeprod!$B$1:$AG$1,0),FALSE)/1,0)-IFERROR(VLOOKUP($B342,'Slutlig allokering kvv'!$B$2:$AC$462,MATCH(L$3,'Slutlig allokering kvv'!$B$1:$AJ$1,0),FALSE)/1,0)</f>
        <v>0</v>
      </c>
      <c r="M342" s="40">
        <f>IFERROR(VLOOKUP($B342,Miljö!$B$1:$S$477,MATCH(M$2,Miljö!$B$1:$X$1,0),FALSE)/1,0)-IFERROR(VLOOKUP($B342,'Slutlig allokering kvv'!$B$2:$AC$462,MATCH(M$3,'Slutlig allokering kvv'!$B$1:$AJ$1,0),FALSE)/1,0)</f>
        <v>0</v>
      </c>
      <c r="N342">
        <f>IFERROR(VLOOKUP($B342,Kraftvärmeprod!$B$1:$AH$479,MATCH(N$2,Kraftvärmeprod!$B$1:$AG$1,0),FALSE)/1,0)-IFERROR(VLOOKUP($B342,'Slutlig allokering kvv'!$B$2:$AC$462,MATCH(N$3,'Slutlig allokering kvv'!$B$1:$AJ$1,0),FALSE)/1,0)</f>
        <v>0</v>
      </c>
      <c r="O342">
        <f>IFERROR(VLOOKUP($B342,Kraftvärmeprod!$B$1:$AH$479,MATCH(O$2,Kraftvärmeprod!$B$1:$AG$1,0),FALSE)/1,0)-IFERROR(VLOOKUP($B342,'Slutlig allokering kvv'!$B$2:$AC$462,MATCH(O$3,'Slutlig allokering kvv'!$B$1:$AJ$1,0),FALSE)/1,0)</f>
        <v>0</v>
      </c>
      <c r="P342">
        <f>IFERROR(VLOOKUP($B342,Kraftvärmeprod!$B$1:$AH$479,MATCH(P$2,Kraftvärmeprod!$B$1:$AG$1,0),FALSE)/1,0)-IFERROR(VLOOKUP($B342,'Slutlig allokering kvv'!$B$2:$AC$462,MATCH(P$3,'Slutlig allokering kvv'!$B$1:$AJ$1,0),FALSE)/1,0)</f>
        <v>0</v>
      </c>
      <c r="Q342">
        <f>IFERROR(VLOOKUP($B342,Kraftvärmeprod!$B$1:$AH$479,MATCH(Q$2,Kraftvärmeprod!$B$1:$AG$1,0),FALSE)/1,0)-IFERROR(VLOOKUP($B342,'Slutlig allokering kvv'!$B$2:$AC$462,MATCH(Q$3,'Slutlig allokering kvv'!$B$1:$AJ$1,0),FALSE)/1,0)</f>
        <v>0</v>
      </c>
      <c r="R342">
        <f>IFERROR(VLOOKUP($B342,Kraftvärmeprod!$B$1:$AH$479,MATCH(R$2,Kraftvärmeprod!$B$1:$AG$1,0),FALSE)/1,0)-IFERROR(VLOOKUP($B342,'Slutlig allokering kvv'!$B$2:$AC$462,MATCH(R$3,'Slutlig allokering kvv'!$B$1:$AJ$1,0),FALSE)/1,0)</f>
        <v>0</v>
      </c>
      <c r="S342">
        <f>IFERROR(VLOOKUP($B342,Kraftvärmeprod!$B$1:$AH$479,MATCH(S$2,Kraftvärmeprod!$B$1:$AG$1,0),FALSE)/1,0)-IFERROR(VLOOKUP($B342,'Slutlig allokering kvv'!$B$2:$AC$462,MATCH(S$3,'Slutlig allokering kvv'!$B$1:$AJ$1,0),FALSE)/1,0)</f>
        <v>0</v>
      </c>
      <c r="T342">
        <f>IFERROR(VLOOKUP($B342,Kraftvärmeprod!$B$1:$AH$479,MATCH(T$2,Kraftvärmeprod!$B$1:$AG$1,0),FALSE)/1,0)-IFERROR(VLOOKUP($B342,'Slutlig allokering kvv'!$B$2:$AC$462,MATCH(T$3,'Slutlig allokering kvv'!$B$1:$AJ$1,0),FALSE)/1,0)</f>
        <v>0</v>
      </c>
      <c r="U342">
        <f>IFERROR(VLOOKUP($B342,Kraftvärmeprod!$B$1:$AH$479,MATCH(U$2,Kraftvärmeprod!$B$1:$AG$1,0),FALSE)/1,0)-IFERROR(VLOOKUP($B342,'Slutlig allokering kvv'!$B$2:$AC$462,MATCH(U$3,'Slutlig allokering kvv'!$B$1:$AJ$1,0),FALSE)/1,0)</f>
        <v>0</v>
      </c>
      <c r="V342">
        <f>IFERROR(VLOOKUP($B342,Kraftvärmeprod!$B$1:$AH$479,MATCH(V$2,Kraftvärmeprod!$B$1:$AG$1,0),FALSE)/1,0)-IFERROR(VLOOKUP($B342,'Slutlig allokering kvv'!$B$2:$AC$462,MATCH(V$3,'Slutlig allokering kvv'!$B$1:$AJ$1,0),FALSE)/1,0)</f>
        <v>0</v>
      </c>
      <c r="W342">
        <f>IFERROR(VLOOKUP($B342,Kraftvärmeprod!$B$1:$AH$479,MATCH(W$2,Kraftvärmeprod!$B$1:$AG$1,0),FALSE)/1,0)-IFERROR(VLOOKUP($B342,'Slutlig allokering kvv'!$B$2:$AC$462,MATCH(W$3,'Slutlig allokering kvv'!$B$1:$AJ$1,0),FALSE)/1,0)</f>
        <v>0</v>
      </c>
      <c r="X342">
        <f>IFERROR(VLOOKUP($B342,Kraftvärmeprod!$B$1:$AH$479,MATCH(X$2,Kraftvärmeprod!$B$1:$AG$1,0),FALSE)/1,0)-IFERROR(VLOOKUP($B342,'Slutlig allokering kvv'!$B$2:$AC$462,MATCH(X$3,'Slutlig allokering kvv'!$B$1:$AJ$1,0),FALSE)/1,0)</f>
        <v>0</v>
      </c>
      <c r="Y342">
        <f>IFERROR(VLOOKUP($B342,Kraftvärmeprod!$B$1:$AH$479,MATCH(Y$2,Kraftvärmeprod!$B$1:$AG$1,0),FALSE)/1,0)-IFERROR(VLOOKUP($B342,'Slutlig allokering kvv'!$B$2:$AC$462,MATCH(Y$3,'Slutlig allokering kvv'!$B$1:$AJ$1,0),FALSE)/1,0)</f>
        <v>0</v>
      </c>
      <c r="Z342">
        <f>IFERROR(VLOOKUP($B342,Kraftvärmeprod!$B$1:$AH$479,MATCH(Z$2,Kraftvärmeprod!$B$1:$AG$1,0),FALSE)/1,0)-IFERROR(VLOOKUP($B342,'Slutlig allokering kvv'!$B$2:$AC$462,MATCH(Z$3,'Slutlig allokering kvv'!$B$1:$AJ$1,0),FALSE)/1,0)</f>
        <v>0</v>
      </c>
      <c r="AA342">
        <f>IFERROR(VLOOKUP($B342,Kraftvärmeprod!$B$1:$AH$479,MATCH(AA$2,Kraftvärmeprod!$B$1:$AG$1,0),FALSE)/1,0)-IFERROR(VLOOKUP($B342,'Slutlig allokering kvv'!$B$2:$AC$462,MATCH(AA$3,'Slutlig allokering kvv'!$B$1:$AJ$1,0),FALSE)/1,0)</f>
        <v>0</v>
      </c>
      <c r="AB342">
        <f>IFERROR(VLOOKUP($B342,Kraftvärmeprod!$B$1:$AH$479,MATCH(AB$2,Kraftvärmeprod!$B$1:$AG$1,0),FALSE)/1,0)-IFERROR(VLOOKUP($B342,'Slutlig allokering kvv'!$B$2:$AC$462,MATCH(AB$3,'Slutlig allokering kvv'!$B$1:$AJ$1,0),FALSE)/1,0)</f>
        <v>0</v>
      </c>
      <c r="AE342">
        <f t="shared" si="10"/>
        <v>0</v>
      </c>
      <c r="AG342">
        <f>IFERROR(VLOOKUP(B342,'Slutlig allokering kvv'!$B$2:$AJ$462,MATCH("Summa justerad allokerad tillförd energi (utan hjälpel och rökgaskondensering):",'Slutlig allokering kvv'!$B$1:$AK$1,0),FALSE)/1,"")</f>
        <v>0</v>
      </c>
      <c r="AI342" s="23" t="str">
        <f>IFERROR(1-VLOOKUP(B342,'Slutlig allokering kvv'!$B$2:$AJ$462,MATCH("Andel av bränsle i kvv som allokerats till värme, exklusive rökgaskondensering och hjälpel",'Slutlig allokering kvv'!$B$1:$AK$1,0),FALSE),"")</f>
        <v/>
      </c>
      <c r="AK342" s="23" t="str">
        <f t="shared" si="11"/>
        <v/>
      </c>
    </row>
    <row r="343" spans="1:37" x14ac:dyDescent="0.25">
      <c r="A343" s="2" t="s">
        <v>474</v>
      </c>
      <c r="B343" s="2" t="s">
        <v>478</v>
      </c>
      <c r="C343" s="2" t="str">
        <f>IFERROR(VLOOKUP($B343,Kraftvärmeprod!$B$1:$AH$479,MATCH(C$3,Kraftvärmeprod!$B$1:$AG$1,0),FALSE)/1,"")</f>
        <v/>
      </c>
      <c r="D343" s="2" t="str">
        <f>IFERROR(VLOOKUP($B343,Kraftvärmeprod!$B$1:$AH$479,MATCH(D$3,Kraftvärmeprod!$B$1:$AG$1,0),FALSE)/1,"")</f>
        <v/>
      </c>
      <c r="E343">
        <f>IFERROR(VLOOKUP($B343,Kraftvärmeprod!$B$1:$AH$479,MATCH(E$2,Kraftvärmeprod!$B$1:$AG$1,0),FALSE)/1,0)-IFERROR(VLOOKUP($B343,'Slutlig allokering kvv'!$B$2:$AC$462,MATCH(E$3,'Slutlig allokering kvv'!$B$1:$AJ$1,0),FALSE)/1,0)</f>
        <v>0</v>
      </c>
      <c r="F343">
        <f>IFERROR(VLOOKUP($B343,Kraftvärmeprod!$B$1:$AH$479,MATCH(F$2,Kraftvärmeprod!$B$1:$AG$1,0),FALSE)/1,0)-IFERROR(VLOOKUP($B343,'Slutlig allokering kvv'!$B$2:$AC$462,MATCH(F$3,'Slutlig allokering kvv'!$B$1:$AJ$1,0),FALSE)/1,0)</f>
        <v>0</v>
      </c>
      <c r="G343">
        <f>IFERROR(VLOOKUP($B343,Kraftvärmeprod!$B$1:$AH$479,MATCH(G$2,Kraftvärmeprod!$B$1:$AG$1,0),FALSE)/1,0)-IFERROR(VLOOKUP($B343,'Slutlig allokering kvv'!$B$2:$AC$462,MATCH(G$3,'Slutlig allokering kvv'!$B$1:$AJ$1,0),FALSE)/1,0)</f>
        <v>0</v>
      </c>
      <c r="H343">
        <f>IFERROR(VLOOKUP($B343,Kraftvärmeprod!$B$1:$AH$479,MATCH(H$2,Kraftvärmeprod!$B$1:$AG$1,0),FALSE)/1,0)-IFERROR(VLOOKUP($B343,'Slutlig allokering kvv'!$B$2:$AC$462,MATCH(H$3,'Slutlig allokering kvv'!$B$1:$AJ$1,0),FALSE)/1,0)</f>
        <v>0</v>
      </c>
      <c r="I343">
        <f>IFERROR(VLOOKUP($B343,Kraftvärmeprod!$B$1:$AH$479,MATCH(I$2,Kraftvärmeprod!$B$1:$AG$1,0),FALSE)/1,0)-IFERROR(VLOOKUP($B343,'Slutlig allokering kvv'!$B$2:$AC$462,MATCH(I$3,'Slutlig allokering kvv'!$B$1:$AJ$1,0),FALSE)/1,0)</f>
        <v>0</v>
      </c>
      <c r="J343">
        <f>IFERROR(VLOOKUP($B343,Kraftvärmeprod!$B$1:$AH$479,MATCH(J$2,Kraftvärmeprod!$B$1:$AG$1,0),FALSE)/1,0)-IFERROR(VLOOKUP($B343,'Slutlig allokering kvv'!$B$2:$AC$462,MATCH(J$3,'Slutlig allokering kvv'!$B$1:$AJ$1,0),FALSE)/1,0)</f>
        <v>0</v>
      </c>
      <c r="K343">
        <f>IFERROR(VLOOKUP($B343,Kraftvärmeprod!$B$1:$AH$479,MATCH(K$2,Kraftvärmeprod!$B$1:$AG$1,0),FALSE)/1,0)-IFERROR(VLOOKUP($B343,'Slutlig allokering kvv'!$B$2:$AC$462,MATCH(K$3,'Slutlig allokering kvv'!$B$1:$AJ$1,0),FALSE)/1,0)</f>
        <v>0</v>
      </c>
      <c r="L343">
        <f>IFERROR(VLOOKUP($B343,Kraftvärmeprod!$B$1:$AH$479,MATCH(L$2,Kraftvärmeprod!$B$1:$AG$1,0),FALSE)/1,0)-IFERROR(VLOOKUP($B343,'Slutlig allokering kvv'!$B$2:$AC$462,MATCH(L$3,'Slutlig allokering kvv'!$B$1:$AJ$1,0),FALSE)/1,0)</f>
        <v>0</v>
      </c>
      <c r="M343" s="40">
        <f>IFERROR(VLOOKUP($B343,Miljö!$B$1:$S$477,MATCH(M$2,Miljö!$B$1:$X$1,0),FALSE)/1,0)-IFERROR(VLOOKUP($B343,'Slutlig allokering kvv'!$B$2:$AC$462,MATCH(M$3,'Slutlig allokering kvv'!$B$1:$AJ$1,0),FALSE)/1,0)</f>
        <v>0</v>
      </c>
      <c r="N343">
        <f>IFERROR(VLOOKUP($B343,Kraftvärmeprod!$B$1:$AH$479,MATCH(N$2,Kraftvärmeprod!$B$1:$AG$1,0),FALSE)/1,0)-IFERROR(VLOOKUP($B343,'Slutlig allokering kvv'!$B$2:$AC$462,MATCH(N$3,'Slutlig allokering kvv'!$B$1:$AJ$1,0),FALSE)/1,0)</f>
        <v>0</v>
      </c>
      <c r="O343">
        <f>IFERROR(VLOOKUP($B343,Kraftvärmeprod!$B$1:$AH$479,MATCH(O$2,Kraftvärmeprod!$B$1:$AG$1,0),FALSE)/1,0)-IFERROR(VLOOKUP($B343,'Slutlig allokering kvv'!$B$2:$AC$462,MATCH(O$3,'Slutlig allokering kvv'!$B$1:$AJ$1,0),FALSE)/1,0)</f>
        <v>0</v>
      </c>
      <c r="P343">
        <f>IFERROR(VLOOKUP($B343,Kraftvärmeprod!$B$1:$AH$479,MATCH(P$2,Kraftvärmeprod!$B$1:$AG$1,0),FALSE)/1,0)-IFERROR(VLOOKUP($B343,'Slutlig allokering kvv'!$B$2:$AC$462,MATCH(P$3,'Slutlig allokering kvv'!$B$1:$AJ$1,0),FALSE)/1,0)</f>
        <v>0</v>
      </c>
      <c r="Q343">
        <f>IFERROR(VLOOKUP($B343,Kraftvärmeprod!$B$1:$AH$479,MATCH(Q$2,Kraftvärmeprod!$B$1:$AG$1,0),FALSE)/1,0)-IFERROR(VLOOKUP($B343,'Slutlig allokering kvv'!$B$2:$AC$462,MATCH(Q$3,'Slutlig allokering kvv'!$B$1:$AJ$1,0),FALSE)/1,0)</f>
        <v>0</v>
      </c>
      <c r="R343">
        <f>IFERROR(VLOOKUP($B343,Kraftvärmeprod!$B$1:$AH$479,MATCH(R$2,Kraftvärmeprod!$B$1:$AG$1,0),FALSE)/1,0)-IFERROR(VLOOKUP($B343,'Slutlig allokering kvv'!$B$2:$AC$462,MATCH(R$3,'Slutlig allokering kvv'!$B$1:$AJ$1,0),FALSE)/1,0)</f>
        <v>0</v>
      </c>
      <c r="S343">
        <f>IFERROR(VLOOKUP($B343,Kraftvärmeprod!$B$1:$AH$479,MATCH(S$2,Kraftvärmeprod!$B$1:$AG$1,0),FALSE)/1,0)-IFERROR(VLOOKUP($B343,'Slutlig allokering kvv'!$B$2:$AC$462,MATCH(S$3,'Slutlig allokering kvv'!$B$1:$AJ$1,0),FALSE)/1,0)</f>
        <v>0</v>
      </c>
      <c r="T343">
        <f>IFERROR(VLOOKUP($B343,Kraftvärmeprod!$B$1:$AH$479,MATCH(T$2,Kraftvärmeprod!$B$1:$AG$1,0),FALSE)/1,0)-IFERROR(VLOOKUP($B343,'Slutlig allokering kvv'!$B$2:$AC$462,MATCH(T$3,'Slutlig allokering kvv'!$B$1:$AJ$1,0),FALSE)/1,0)</f>
        <v>0</v>
      </c>
      <c r="U343">
        <f>IFERROR(VLOOKUP($B343,Kraftvärmeprod!$B$1:$AH$479,MATCH(U$2,Kraftvärmeprod!$B$1:$AG$1,0),FALSE)/1,0)-IFERROR(VLOOKUP($B343,'Slutlig allokering kvv'!$B$2:$AC$462,MATCH(U$3,'Slutlig allokering kvv'!$B$1:$AJ$1,0),FALSE)/1,0)</f>
        <v>0</v>
      </c>
      <c r="V343">
        <f>IFERROR(VLOOKUP($B343,Kraftvärmeprod!$B$1:$AH$479,MATCH(V$2,Kraftvärmeprod!$B$1:$AG$1,0),FALSE)/1,0)-IFERROR(VLOOKUP($B343,'Slutlig allokering kvv'!$B$2:$AC$462,MATCH(V$3,'Slutlig allokering kvv'!$B$1:$AJ$1,0),FALSE)/1,0)</f>
        <v>0</v>
      </c>
      <c r="W343">
        <f>IFERROR(VLOOKUP($B343,Kraftvärmeprod!$B$1:$AH$479,MATCH(W$2,Kraftvärmeprod!$B$1:$AG$1,0),FALSE)/1,0)-IFERROR(VLOOKUP($B343,'Slutlig allokering kvv'!$B$2:$AC$462,MATCH(W$3,'Slutlig allokering kvv'!$B$1:$AJ$1,0),FALSE)/1,0)</f>
        <v>0</v>
      </c>
      <c r="X343">
        <f>IFERROR(VLOOKUP($B343,Kraftvärmeprod!$B$1:$AH$479,MATCH(X$2,Kraftvärmeprod!$B$1:$AG$1,0),FALSE)/1,0)-IFERROR(VLOOKUP($B343,'Slutlig allokering kvv'!$B$2:$AC$462,MATCH(X$3,'Slutlig allokering kvv'!$B$1:$AJ$1,0),FALSE)/1,0)</f>
        <v>0</v>
      </c>
      <c r="Y343">
        <f>IFERROR(VLOOKUP($B343,Kraftvärmeprod!$B$1:$AH$479,MATCH(Y$2,Kraftvärmeprod!$B$1:$AG$1,0),FALSE)/1,0)-IFERROR(VLOOKUP($B343,'Slutlig allokering kvv'!$B$2:$AC$462,MATCH(Y$3,'Slutlig allokering kvv'!$B$1:$AJ$1,0),FALSE)/1,0)</f>
        <v>0</v>
      </c>
      <c r="Z343">
        <f>IFERROR(VLOOKUP($B343,Kraftvärmeprod!$B$1:$AH$479,MATCH(Z$2,Kraftvärmeprod!$B$1:$AG$1,0),FALSE)/1,0)-IFERROR(VLOOKUP($B343,'Slutlig allokering kvv'!$B$2:$AC$462,MATCH(Z$3,'Slutlig allokering kvv'!$B$1:$AJ$1,0),FALSE)/1,0)</f>
        <v>0</v>
      </c>
      <c r="AA343">
        <f>IFERROR(VLOOKUP($B343,Kraftvärmeprod!$B$1:$AH$479,MATCH(AA$2,Kraftvärmeprod!$B$1:$AG$1,0),FALSE)/1,0)-IFERROR(VLOOKUP($B343,'Slutlig allokering kvv'!$B$2:$AC$462,MATCH(AA$3,'Slutlig allokering kvv'!$B$1:$AJ$1,0),FALSE)/1,0)</f>
        <v>0</v>
      </c>
      <c r="AB343">
        <f>IFERROR(VLOOKUP($B343,Kraftvärmeprod!$B$1:$AH$479,MATCH(AB$2,Kraftvärmeprod!$B$1:$AG$1,0),FALSE)/1,0)-IFERROR(VLOOKUP($B343,'Slutlig allokering kvv'!$B$2:$AC$462,MATCH(AB$3,'Slutlig allokering kvv'!$B$1:$AJ$1,0),FALSE)/1,0)</f>
        <v>0</v>
      </c>
      <c r="AE343">
        <f t="shared" si="10"/>
        <v>0</v>
      </c>
      <c r="AG343">
        <f>IFERROR(VLOOKUP(B343,'Slutlig allokering kvv'!$B$2:$AJ$462,MATCH("Summa justerad allokerad tillförd energi (utan hjälpel och rökgaskondensering):",'Slutlig allokering kvv'!$B$1:$AK$1,0),FALSE)/1,"")</f>
        <v>0</v>
      </c>
      <c r="AI343" s="23" t="str">
        <f>IFERROR(1-VLOOKUP(B343,'Slutlig allokering kvv'!$B$2:$AJ$462,MATCH("Andel av bränsle i kvv som allokerats till värme, exklusive rökgaskondensering och hjälpel",'Slutlig allokering kvv'!$B$1:$AK$1,0),FALSE),"")</f>
        <v/>
      </c>
      <c r="AK343" s="23" t="str">
        <f t="shared" si="11"/>
        <v/>
      </c>
    </row>
    <row r="344" spans="1:37" x14ac:dyDescent="0.25">
      <c r="A344" s="2" t="s">
        <v>474</v>
      </c>
      <c r="B344" s="2" t="s">
        <v>479</v>
      </c>
      <c r="C344" s="2" t="str">
        <f>IFERROR(VLOOKUP($B344,Kraftvärmeprod!$B$1:$AH$479,MATCH(C$3,Kraftvärmeprod!$B$1:$AG$1,0),FALSE)/1,"")</f>
        <v/>
      </c>
      <c r="D344" s="2" t="str">
        <f>IFERROR(VLOOKUP($B344,Kraftvärmeprod!$B$1:$AH$479,MATCH(D$3,Kraftvärmeprod!$B$1:$AG$1,0),FALSE)/1,"")</f>
        <v/>
      </c>
      <c r="E344">
        <f>IFERROR(VLOOKUP($B344,Kraftvärmeprod!$B$1:$AH$479,MATCH(E$2,Kraftvärmeprod!$B$1:$AG$1,0),FALSE)/1,0)-IFERROR(VLOOKUP($B344,'Slutlig allokering kvv'!$B$2:$AC$462,MATCH(E$3,'Slutlig allokering kvv'!$B$1:$AJ$1,0),FALSE)/1,0)</f>
        <v>0</v>
      </c>
      <c r="F344">
        <f>IFERROR(VLOOKUP($B344,Kraftvärmeprod!$B$1:$AH$479,MATCH(F$2,Kraftvärmeprod!$B$1:$AG$1,0),FALSE)/1,0)-IFERROR(VLOOKUP($B344,'Slutlig allokering kvv'!$B$2:$AC$462,MATCH(F$3,'Slutlig allokering kvv'!$B$1:$AJ$1,0),FALSE)/1,0)</f>
        <v>0</v>
      </c>
      <c r="G344">
        <f>IFERROR(VLOOKUP($B344,Kraftvärmeprod!$B$1:$AH$479,MATCH(G$2,Kraftvärmeprod!$B$1:$AG$1,0),FALSE)/1,0)-IFERROR(VLOOKUP($B344,'Slutlig allokering kvv'!$B$2:$AC$462,MATCH(G$3,'Slutlig allokering kvv'!$B$1:$AJ$1,0),FALSE)/1,0)</f>
        <v>0</v>
      </c>
      <c r="H344">
        <f>IFERROR(VLOOKUP($B344,Kraftvärmeprod!$B$1:$AH$479,MATCH(H$2,Kraftvärmeprod!$B$1:$AG$1,0),FALSE)/1,0)-IFERROR(VLOOKUP($B344,'Slutlig allokering kvv'!$B$2:$AC$462,MATCH(H$3,'Slutlig allokering kvv'!$B$1:$AJ$1,0),FALSE)/1,0)</f>
        <v>0</v>
      </c>
      <c r="I344">
        <f>IFERROR(VLOOKUP($B344,Kraftvärmeprod!$B$1:$AH$479,MATCH(I$2,Kraftvärmeprod!$B$1:$AG$1,0),FALSE)/1,0)-IFERROR(VLOOKUP($B344,'Slutlig allokering kvv'!$B$2:$AC$462,MATCH(I$3,'Slutlig allokering kvv'!$B$1:$AJ$1,0),FALSE)/1,0)</f>
        <v>0</v>
      </c>
      <c r="J344">
        <f>IFERROR(VLOOKUP($B344,Kraftvärmeprod!$B$1:$AH$479,MATCH(J$2,Kraftvärmeprod!$B$1:$AG$1,0),FALSE)/1,0)-IFERROR(VLOOKUP($B344,'Slutlig allokering kvv'!$B$2:$AC$462,MATCH(J$3,'Slutlig allokering kvv'!$B$1:$AJ$1,0),FALSE)/1,0)</f>
        <v>0</v>
      </c>
      <c r="K344">
        <f>IFERROR(VLOOKUP($B344,Kraftvärmeprod!$B$1:$AH$479,MATCH(K$2,Kraftvärmeprod!$B$1:$AG$1,0),FALSE)/1,0)-IFERROR(VLOOKUP($B344,'Slutlig allokering kvv'!$B$2:$AC$462,MATCH(K$3,'Slutlig allokering kvv'!$B$1:$AJ$1,0),FALSE)/1,0)</f>
        <v>0</v>
      </c>
      <c r="L344">
        <f>IFERROR(VLOOKUP($B344,Kraftvärmeprod!$B$1:$AH$479,MATCH(L$2,Kraftvärmeprod!$B$1:$AG$1,0),FALSE)/1,0)-IFERROR(VLOOKUP($B344,'Slutlig allokering kvv'!$B$2:$AC$462,MATCH(L$3,'Slutlig allokering kvv'!$B$1:$AJ$1,0),FALSE)/1,0)</f>
        <v>0</v>
      </c>
      <c r="M344" s="40">
        <f>IFERROR(VLOOKUP($B344,Miljö!$B$1:$S$477,MATCH(M$2,Miljö!$B$1:$X$1,0),FALSE)/1,0)-IFERROR(VLOOKUP($B344,'Slutlig allokering kvv'!$B$2:$AC$462,MATCH(M$3,'Slutlig allokering kvv'!$B$1:$AJ$1,0),FALSE)/1,0)</f>
        <v>0</v>
      </c>
      <c r="N344">
        <f>IFERROR(VLOOKUP($B344,Kraftvärmeprod!$B$1:$AH$479,MATCH(N$2,Kraftvärmeprod!$B$1:$AG$1,0),FALSE)/1,0)-IFERROR(VLOOKUP($B344,'Slutlig allokering kvv'!$B$2:$AC$462,MATCH(N$3,'Slutlig allokering kvv'!$B$1:$AJ$1,0),FALSE)/1,0)</f>
        <v>0</v>
      </c>
      <c r="O344">
        <f>IFERROR(VLOOKUP($B344,Kraftvärmeprod!$B$1:$AH$479,MATCH(O$2,Kraftvärmeprod!$B$1:$AG$1,0),FALSE)/1,0)-IFERROR(VLOOKUP($B344,'Slutlig allokering kvv'!$B$2:$AC$462,MATCH(O$3,'Slutlig allokering kvv'!$B$1:$AJ$1,0),FALSE)/1,0)</f>
        <v>0</v>
      </c>
      <c r="P344">
        <f>IFERROR(VLOOKUP($B344,Kraftvärmeprod!$B$1:$AH$479,MATCH(P$2,Kraftvärmeprod!$B$1:$AG$1,0),FALSE)/1,0)-IFERROR(VLOOKUP($B344,'Slutlig allokering kvv'!$B$2:$AC$462,MATCH(P$3,'Slutlig allokering kvv'!$B$1:$AJ$1,0),FALSE)/1,0)</f>
        <v>0</v>
      </c>
      <c r="Q344">
        <f>IFERROR(VLOOKUP($B344,Kraftvärmeprod!$B$1:$AH$479,MATCH(Q$2,Kraftvärmeprod!$B$1:$AG$1,0),FALSE)/1,0)-IFERROR(VLOOKUP($B344,'Slutlig allokering kvv'!$B$2:$AC$462,MATCH(Q$3,'Slutlig allokering kvv'!$B$1:$AJ$1,0),FALSE)/1,0)</f>
        <v>0</v>
      </c>
      <c r="R344">
        <f>IFERROR(VLOOKUP($B344,Kraftvärmeprod!$B$1:$AH$479,MATCH(R$2,Kraftvärmeprod!$B$1:$AG$1,0),FALSE)/1,0)-IFERROR(VLOOKUP($B344,'Slutlig allokering kvv'!$B$2:$AC$462,MATCH(R$3,'Slutlig allokering kvv'!$B$1:$AJ$1,0),FALSE)/1,0)</f>
        <v>0</v>
      </c>
      <c r="S344">
        <f>IFERROR(VLOOKUP($B344,Kraftvärmeprod!$B$1:$AH$479,MATCH(S$2,Kraftvärmeprod!$B$1:$AG$1,0),FALSE)/1,0)-IFERROR(VLOOKUP($B344,'Slutlig allokering kvv'!$B$2:$AC$462,MATCH(S$3,'Slutlig allokering kvv'!$B$1:$AJ$1,0),FALSE)/1,0)</f>
        <v>0</v>
      </c>
      <c r="T344">
        <f>IFERROR(VLOOKUP($B344,Kraftvärmeprod!$B$1:$AH$479,MATCH(T$2,Kraftvärmeprod!$B$1:$AG$1,0),FALSE)/1,0)-IFERROR(VLOOKUP($B344,'Slutlig allokering kvv'!$B$2:$AC$462,MATCH(T$3,'Slutlig allokering kvv'!$B$1:$AJ$1,0),FALSE)/1,0)</f>
        <v>0</v>
      </c>
      <c r="U344">
        <f>IFERROR(VLOOKUP($B344,Kraftvärmeprod!$B$1:$AH$479,MATCH(U$2,Kraftvärmeprod!$B$1:$AG$1,0),FALSE)/1,0)-IFERROR(VLOOKUP($B344,'Slutlig allokering kvv'!$B$2:$AC$462,MATCH(U$3,'Slutlig allokering kvv'!$B$1:$AJ$1,0),FALSE)/1,0)</f>
        <v>0</v>
      </c>
      <c r="V344">
        <f>IFERROR(VLOOKUP($B344,Kraftvärmeprod!$B$1:$AH$479,MATCH(V$2,Kraftvärmeprod!$B$1:$AG$1,0),FALSE)/1,0)-IFERROR(VLOOKUP($B344,'Slutlig allokering kvv'!$B$2:$AC$462,MATCH(V$3,'Slutlig allokering kvv'!$B$1:$AJ$1,0),FALSE)/1,0)</f>
        <v>0</v>
      </c>
      <c r="W344">
        <f>IFERROR(VLOOKUP($B344,Kraftvärmeprod!$B$1:$AH$479,MATCH(W$2,Kraftvärmeprod!$B$1:$AG$1,0),FALSE)/1,0)-IFERROR(VLOOKUP($B344,'Slutlig allokering kvv'!$B$2:$AC$462,MATCH(W$3,'Slutlig allokering kvv'!$B$1:$AJ$1,0),FALSE)/1,0)</f>
        <v>0</v>
      </c>
      <c r="X344">
        <f>IFERROR(VLOOKUP($B344,Kraftvärmeprod!$B$1:$AH$479,MATCH(X$2,Kraftvärmeprod!$B$1:$AG$1,0),FALSE)/1,0)-IFERROR(VLOOKUP($B344,'Slutlig allokering kvv'!$B$2:$AC$462,MATCH(X$3,'Slutlig allokering kvv'!$B$1:$AJ$1,0),FALSE)/1,0)</f>
        <v>0</v>
      </c>
      <c r="Y344">
        <f>IFERROR(VLOOKUP($B344,Kraftvärmeprod!$B$1:$AH$479,MATCH(Y$2,Kraftvärmeprod!$B$1:$AG$1,0),FALSE)/1,0)-IFERROR(VLOOKUP($B344,'Slutlig allokering kvv'!$B$2:$AC$462,MATCH(Y$3,'Slutlig allokering kvv'!$B$1:$AJ$1,0),FALSE)/1,0)</f>
        <v>0</v>
      </c>
      <c r="Z344">
        <f>IFERROR(VLOOKUP($B344,Kraftvärmeprod!$B$1:$AH$479,MATCH(Z$2,Kraftvärmeprod!$B$1:$AG$1,0),FALSE)/1,0)-IFERROR(VLOOKUP($B344,'Slutlig allokering kvv'!$B$2:$AC$462,MATCH(Z$3,'Slutlig allokering kvv'!$B$1:$AJ$1,0),FALSE)/1,0)</f>
        <v>0</v>
      </c>
      <c r="AA344">
        <f>IFERROR(VLOOKUP($B344,Kraftvärmeprod!$B$1:$AH$479,MATCH(AA$2,Kraftvärmeprod!$B$1:$AG$1,0),FALSE)/1,0)-IFERROR(VLOOKUP($B344,'Slutlig allokering kvv'!$B$2:$AC$462,MATCH(AA$3,'Slutlig allokering kvv'!$B$1:$AJ$1,0),FALSE)/1,0)</f>
        <v>0</v>
      </c>
      <c r="AB344">
        <f>IFERROR(VLOOKUP($B344,Kraftvärmeprod!$B$1:$AH$479,MATCH(AB$2,Kraftvärmeprod!$B$1:$AG$1,0),FALSE)/1,0)-IFERROR(VLOOKUP($B344,'Slutlig allokering kvv'!$B$2:$AC$462,MATCH(AB$3,'Slutlig allokering kvv'!$B$1:$AJ$1,0),FALSE)/1,0)</f>
        <v>0</v>
      </c>
      <c r="AE344">
        <f t="shared" si="10"/>
        <v>0</v>
      </c>
      <c r="AG344">
        <f>IFERROR(VLOOKUP(B344,'Slutlig allokering kvv'!$B$2:$AJ$462,MATCH("Summa justerad allokerad tillförd energi (utan hjälpel och rökgaskondensering):",'Slutlig allokering kvv'!$B$1:$AK$1,0),FALSE)/1,"")</f>
        <v>0</v>
      </c>
      <c r="AI344" s="23" t="str">
        <f>IFERROR(1-VLOOKUP(B344,'Slutlig allokering kvv'!$B$2:$AJ$462,MATCH("Andel av bränsle i kvv som allokerats till värme, exklusive rökgaskondensering och hjälpel",'Slutlig allokering kvv'!$B$1:$AK$1,0),FALSE),"")</f>
        <v/>
      </c>
      <c r="AK344" s="23" t="str">
        <f t="shared" si="11"/>
        <v/>
      </c>
    </row>
    <row r="345" spans="1:37" x14ac:dyDescent="0.25">
      <c r="A345" s="2" t="s">
        <v>474</v>
      </c>
      <c r="B345" s="2" t="s">
        <v>480</v>
      </c>
      <c r="C345" s="2">
        <f>IFERROR(VLOOKUP($B345,Kraftvärmeprod!$B$1:$AH$479,MATCH(C$3,Kraftvärmeprod!$B$1:$AG$1,0),FALSE)/1,"")</f>
        <v>105.17</v>
      </c>
      <c r="D345" s="2">
        <f>IFERROR(VLOOKUP($B345,Kraftvärmeprod!$B$1:$AH$479,MATCH(D$3,Kraftvärmeprod!$B$1:$AG$1,0),FALSE)/1,"")</f>
        <v>20.023</v>
      </c>
      <c r="E345">
        <f>IFERROR(VLOOKUP($B345,Kraftvärmeprod!$B$1:$AH$479,MATCH(E$2,Kraftvärmeprod!$B$1:$AG$1,0),FALSE)/1,0)-IFERROR(VLOOKUP($B345,'Slutlig allokering kvv'!$B$2:$AC$462,MATCH(E$3,'Slutlig allokering kvv'!$B$1:$AJ$1,0),FALSE)/1,0)</f>
        <v>0</v>
      </c>
      <c r="F345">
        <f>IFERROR(VLOOKUP($B345,Kraftvärmeprod!$B$1:$AH$479,MATCH(F$2,Kraftvärmeprod!$B$1:$AG$1,0),FALSE)/1,0)-IFERROR(VLOOKUP($B345,'Slutlig allokering kvv'!$B$2:$AC$462,MATCH(F$3,'Slutlig allokering kvv'!$B$1:$AJ$1,0),FALSE)/1,0)</f>
        <v>0</v>
      </c>
      <c r="G345">
        <f>IFERROR(VLOOKUP($B345,Kraftvärmeprod!$B$1:$AH$479,MATCH(G$2,Kraftvärmeprod!$B$1:$AG$1,0),FALSE)/1,0)-IFERROR(VLOOKUP($B345,'Slutlig allokering kvv'!$B$2:$AC$462,MATCH(G$3,'Slutlig allokering kvv'!$B$1:$AJ$1,0),FALSE)/1,0)</f>
        <v>10.3416</v>
      </c>
      <c r="H345">
        <f>IFERROR(VLOOKUP($B345,Kraftvärmeprod!$B$1:$AH$479,MATCH(H$2,Kraftvärmeprod!$B$1:$AG$1,0),FALSE)/1,0)-IFERROR(VLOOKUP($B345,'Slutlig allokering kvv'!$B$2:$AC$462,MATCH(H$3,'Slutlig allokering kvv'!$B$1:$AJ$1,0),FALSE)/1,0)</f>
        <v>0</v>
      </c>
      <c r="I345">
        <f>IFERROR(VLOOKUP($B345,Kraftvärmeprod!$B$1:$AH$479,MATCH(I$2,Kraftvärmeprod!$B$1:$AG$1,0),FALSE)/1,0)-IFERROR(VLOOKUP($B345,'Slutlig allokering kvv'!$B$2:$AC$462,MATCH(I$3,'Slutlig allokering kvv'!$B$1:$AJ$1,0),FALSE)/1,0)</f>
        <v>0</v>
      </c>
      <c r="J345">
        <f>IFERROR(VLOOKUP($B345,Kraftvärmeprod!$B$1:$AH$479,MATCH(J$2,Kraftvärmeprod!$B$1:$AG$1,0),FALSE)/1,0)-IFERROR(VLOOKUP($B345,'Slutlig allokering kvv'!$B$2:$AC$462,MATCH(J$3,'Slutlig allokering kvv'!$B$1:$AJ$1,0),FALSE)/1,0)</f>
        <v>0</v>
      </c>
      <c r="K345">
        <f>IFERROR(VLOOKUP($B345,Kraftvärmeprod!$B$1:$AH$479,MATCH(K$2,Kraftvärmeprod!$B$1:$AG$1,0),FALSE)/1,0)-IFERROR(VLOOKUP($B345,'Slutlig allokering kvv'!$B$2:$AC$462,MATCH(K$3,'Slutlig allokering kvv'!$B$1:$AJ$1,0),FALSE)/1,0)</f>
        <v>0</v>
      </c>
      <c r="L345">
        <f>IFERROR(VLOOKUP($B345,Kraftvärmeprod!$B$1:$AH$479,MATCH(L$2,Kraftvärmeprod!$B$1:$AG$1,0),FALSE)/1,0)-IFERROR(VLOOKUP($B345,'Slutlig allokering kvv'!$B$2:$AC$462,MATCH(L$3,'Slutlig allokering kvv'!$B$1:$AJ$1,0),FALSE)/1,0)</f>
        <v>21.546500000000002</v>
      </c>
      <c r="M345" s="40">
        <f>IFERROR(VLOOKUP($B345,Miljö!$B$1:$S$477,MATCH(M$2,Miljö!$B$1:$X$1,0),FALSE)/1,0)-IFERROR(VLOOKUP($B345,'Slutlig allokering kvv'!$B$2:$AC$462,MATCH(M$3,'Slutlig allokering kvv'!$B$1:$AJ$1,0),FALSE)/1,0)</f>
        <v>0.79125000000000023</v>
      </c>
      <c r="N345">
        <f>IFERROR(VLOOKUP($B345,Kraftvärmeprod!$B$1:$AH$479,MATCH(N$2,Kraftvärmeprod!$B$1:$AG$1,0),FALSE)/1,0)-IFERROR(VLOOKUP($B345,'Slutlig allokering kvv'!$B$2:$AC$462,MATCH(N$3,'Slutlig allokering kvv'!$B$1:$AJ$1,0),FALSE)/1,0)</f>
        <v>0</v>
      </c>
      <c r="O345">
        <f>IFERROR(VLOOKUP($B345,Kraftvärmeprod!$B$1:$AH$479,MATCH(O$2,Kraftvärmeprod!$B$1:$AG$1,0),FALSE)/1,0)-IFERROR(VLOOKUP($B345,'Slutlig allokering kvv'!$B$2:$AC$462,MATCH(O$3,'Slutlig allokering kvv'!$B$1:$AJ$1,0),FALSE)/1,0)</f>
        <v>0</v>
      </c>
      <c r="P345">
        <f>IFERROR(VLOOKUP($B345,Kraftvärmeprod!$B$1:$AH$479,MATCH(P$2,Kraftvärmeprod!$B$1:$AG$1,0),FALSE)/1,0)-IFERROR(VLOOKUP($B345,'Slutlig allokering kvv'!$B$2:$AC$462,MATCH(P$3,'Slutlig allokering kvv'!$B$1:$AJ$1,0),FALSE)/1,0)</f>
        <v>0</v>
      </c>
      <c r="Q345">
        <f>IFERROR(VLOOKUP($B345,Kraftvärmeprod!$B$1:$AH$479,MATCH(Q$2,Kraftvärmeprod!$B$1:$AG$1,0),FALSE)/1,0)-IFERROR(VLOOKUP($B345,'Slutlig allokering kvv'!$B$2:$AC$462,MATCH(Q$3,'Slutlig allokering kvv'!$B$1:$AJ$1,0),FALSE)/1,0)</f>
        <v>5.400500000000001</v>
      </c>
      <c r="R345">
        <f>IFERROR(VLOOKUP($B345,Kraftvärmeprod!$B$1:$AH$479,MATCH(R$2,Kraftvärmeprod!$B$1:$AG$1,0),FALSE)/1,0)-IFERROR(VLOOKUP($B345,'Slutlig allokering kvv'!$B$2:$AC$462,MATCH(R$3,'Slutlig allokering kvv'!$B$1:$AJ$1,0),FALSE)/1,0)</f>
        <v>3.2830600000000008</v>
      </c>
      <c r="S345">
        <f>IFERROR(VLOOKUP($B345,Kraftvärmeprod!$B$1:$AH$479,MATCH(S$2,Kraftvärmeprod!$B$1:$AG$1,0),FALSE)/1,0)-IFERROR(VLOOKUP($B345,'Slutlig allokering kvv'!$B$2:$AC$462,MATCH(S$3,'Slutlig allokering kvv'!$B$1:$AJ$1,0),FALSE)/1,0)</f>
        <v>0</v>
      </c>
      <c r="T345">
        <f>IFERROR(VLOOKUP($B345,Kraftvärmeprod!$B$1:$AH$479,MATCH(T$2,Kraftvärmeprod!$B$1:$AG$1,0),FALSE)/1,0)-IFERROR(VLOOKUP($B345,'Slutlig allokering kvv'!$B$2:$AC$462,MATCH(T$3,'Slutlig allokering kvv'!$B$1:$AJ$1,0),FALSE)/1,0)</f>
        <v>0</v>
      </c>
      <c r="U345">
        <f>IFERROR(VLOOKUP($B345,Kraftvärmeprod!$B$1:$AH$479,MATCH(U$2,Kraftvärmeprod!$B$1:$AG$1,0),FALSE)/1,0)-IFERROR(VLOOKUP($B345,'Slutlig allokering kvv'!$B$2:$AC$462,MATCH(U$3,'Slutlig allokering kvv'!$B$1:$AJ$1,0),FALSE)/1,0)</f>
        <v>0</v>
      </c>
      <c r="V345">
        <f>IFERROR(VLOOKUP($B345,Kraftvärmeprod!$B$1:$AH$479,MATCH(V$2,Kraftvärmeprod!$B$1:$AG$1,0),FALSE)/1,0)-IFERROR(VLOOKUP($B345,'Slutlig allokering kvv'!$B$2:$AC$462,MATCH(V$3,'Slutlig allokering kvv'!$B$1:$AJ$1,0),FALSE)/1,0)</f>
        <v>0</v>
      </c>
      <c r="W345">
        <f>IFERROR(VLOOKUP($B345,Kraftvärmeprod!$B$1:$AH$479,MATCH(W$2,Kraftvärmeprod!$B$1:$AG$1,0),FALSE)/1,0)-IFERROR(VLOOKUP($B345,'Slutlig allokering kvv'!$B$2:$AC$462,MATCH(W$3,'Slutlig allokering kvv'!$B$1:$AJ$1,0),FALSE)/1,0)</f>
        <v>0</v>
      </c>
      <c r="X345">
        <f>IFERROR(VLOOKUP($B345,Kraftvärmeprod!$B$1:$AH$479,MATCH(X$2,Kraftvärmeprod!$B$1:$AG$1,0),FALSE)/1,0)-IFERROR(VLOOKUP($B345,'Slutlig allokering kvv'!$B$2:$AC$462,MATCH(X$3,'Slutlig allokering kvv'!$B$1:$AJ$1,0),FALSE)/1,0)</f>
        <v>0</v>
      </c>
      <c r="Y345">
        <f>IFERROR(VLOOKUP($B345,Kraftvärmeprod!$B$1:$AH$479,MATCH(Y$2,Kraftvärmeprod!$B$1:$AG$1,0),FALSE)/1,0)-IFERROR(VLOOKUP($B345,'Slutlig allokering kvv'!$B$2:$AC$462,MATCH(Y$3,'Slutlig allokering kvv'!$B$1:$AJ$1,0),FALSE)/1,0)</f>
        <v>0</v>
      </c>
      <c r="Z345">
        <f>IFERROR(VLOOKUP($B345,Kraftvärmeprod!$B$1:$AH$479,MATCH(Z$2,Kraftvärmeprod!$B$1:$AG$1,0),FALSE)/1,0)-IFERROR(VLOOKUP($B345,'Slutlig allokering kvv'!$B$2:$AC$462,MATCH(Z$3,'Slutlig allokering kvv'!$B$1:$AJ$1,0),FALSE)/1,0)</f>
        <v>0</v>
      </c>
      <c r="AA345">
        <f>IFERROR(VLOOKUP($B345,Kraftvärmeprod!$B$1:$AH$479,MATCH(AA$2,Kraftvärmeprod!$B$1:$AG$1,0),FALSE)/1,0)-IFERROR(VLOOKUP($B345,'Slutlig allokering kvv'!$B$2:$AC$462,MATCH(AA$3,'Slutlig allokering kvv'!$B$1:$AJ$1,0),FALSE)/1,0)</f>
        <v>0</v>
      </c>
      <c r="AB345">
        <f>IFERROR(VLOOKUP($B345,Kraftvärmeprod!$B$1:$AH$479,MATCH(AB$2,Kraftvärmeprod!$B$1:$AG$1,0),FALSE)/1,0)-IFERROR(VLOOKUP($B345,'Slutlig allokering kvv'!$B$2:$AC$462,MATCH(AB$3,'Slutlig allokering kvv'!$B$1:$AJ$1,0),FALSE)/1,0)</f>
        <v>0</v>
      </c>
      <c r="AE345">
        <f t="shared" si="10"/>
        <v>40.571660000000001</v>
      </c>
      <c r="AG345">
        <f>IFERROR(VLOOKUP(B345,'Slutlig allokering kvv'!$B$2:$AJ$462,MATCH("Summa justerad allokerad tillförd energi (utan hjälpel och rökgaskondensering):",'Slutlig allokering kvv'!$B$1:$AK$1,0),FALSE)/1,"")</f>
        <v>81.771339999999995</v>
      </c>
      <c r="AI345" s="23">
        <f>IFERROR(1-VLOOKUP(B345,'Slutlig allokering kvv'!$B$2:$AJ$462,MATCH("Andel av bränsle i kvv som allokerats till värme, exklusive rökgaskondensering och hjälpel",'Slutlig allokering kvv'!$B$1:$AK$1,0),FALSE),"")</f>
        <v>0.33162224238411697</v>
      </c>
      <c r="AK345" s="23">
        <f t="shared" si="11"/>
        <v>0.33162224238411681</v>
      </c>
    </row>
    <row r="346" spans="1:37" x14ac:dyDescent="0.25">
      <c r="A346" s="2" t="s">
        <v>474</v>
      </c>
      <c r="B346" s="2" t="s">
        <v>481</v>
      </c>
      <c r="C346" s="2">
        <f>IFERROR(VLOOKUP($B346,Kraftvärmeprod!$B$1:$AH$479,MATCH(C$3,Kraftvärmeprod!$B$1:$AG$1,0),FALSE)/1,"")</f>
        <v>247.994</v>
      </c>
      <c r="D346" s="2">
        <f>IFERROR(VLOOKUP($B346,Kraftvärmeprod!$B$1:$AH$479,MATCH(D$3,Kraftvärmeprod!$B$1:$AG$1,0),FALSE)/1,"")</f>
        <v>90.397000000000006</v>
      </c>
      <c r="E346">
        <f>IFERROR(VLOOKUP($B346,Kraftvärmeprod!$B$1:$AH$479,MATCH(E$2,Kraftvärmeprod!$B$1:$AG$1,0),FALSE)/1,0)-IFERROR(VLOOKUP($B346,'Slutlig allokering kvv'!$B$2:$AC$462,MATCH(E$3,'Slutlig allokering kvv'!$B$1:$AJ$1,0),FALSE)/1,0)</f>
        <v>0</v>
      </c>
      <c r="F346">
        <f>IFERROR(VLOOKUP($B346,Kraftvärmeprod!$B$1:$AH$479,MATCH(F$2,Kraftvärmeprod!$B$1:$AG$1,0),FALSE)/1,0)-IFERROR(VLOOKUP($B346,'Slutlig allokering kvv'!$B$2:$AC$462,MATCH(F$3,'Slutlig allokering kvv'!$B$1:$AJ$1,0),FALSE)/1,0)</f>
        <v>0</v>
      </c>
      <c r="G346">
        <f>IFERROR(VLOOKUP($B346,Kraftvärmeprod!$B$1:$AH$479,MATCH(G$2,Kraftvärmeprod!$B$1:$AG$1,0),FALSE)/1,0)-IFERROR(VLOOKUP($B346,'Slutlig allokering kvv'!$B$2:$AC$462,MATCH(G$3,'Slutlig allokering kvv'!$B$1:$AJ$1,0),FALSE)/1,0)</f>
        <v>0</v>
      </c>
      <c r="H346">
        <f>IFERROR(VLOOKUP($B346,Kraftvärmeprod!$B$1:$AH$479,MATCH(H$2,Kraftvärmeprod!$B$1:$AG$1,0),FALSE)/1,0)-IFERROR(VLOOKUP($B346,'Slutlig allokering kvv'!$B$2:$AC$462,MATCH(H$3,'Slutlig allokering kvv'!$B$1:$AJ$1,0),FALSE)/1,0)</f>
        <v>0</v>
      </c>
      <c r="I346">
        <f>IFERROR(VLOOKUP($B346,Kraftvärmeprod!$B$1:$AH$479,MATCH(I$2,Kraftvärmeprod!$B$1:$AG$1,0),FALSE)/1,0)-IFERROR(VLOOKUP($B346,'Slutlig allokering kvv'!$B$2:$AC$462,MATCH(I$3,'Slutlig allokering kvv'!$B$1:$AJ$1,0),FALSE)/1,0)</f>
        <v>0</v>
      </c>
      <c r="J346">
        <f>IFERROR(VLOOKUP($B346,Kraftvärmeprod!$B$1:$AH$479,MATCH(J$2,Kraftvärmeprod!$B$1:$AG$1,0),FALSE)/1,0)-IFERROR(VLOOKUP($B346,'Slutlig allokering kvv'!$B$2:$AC$462,MATCH(J$3,'Slutlig allokering kvv'!$B$1:$AJ$1,0),FALSE)/1,0)</f>
        <v>0.19776900000000003</v>
      </c>
      <c r="K346">
        <f>IFERROR(VLOOKUP($B346,Kraftvärmeprod!$B$1:$AH$479,MATCH(K$2,Kraftvärmeprod!$B$1:$AG$1,0),FALSE)/1,0)-IFERROR(VLOOKUP($B346,'Slutlig allokering kvv'!$B$2:$AC$462,MATCH(K$3,'Slutlig allokering kvv'!$B$1:$AJ$1,0),FALSE)/1,0)</f>
        <v>0</v>
      </c>
      <c r="L346">
        <f>IFERROR(VLOOKUP($B346,Kraftvärmeprod!$B$1:$AH$479,MATCH(L$2,Kraftvärmeprod!$B$1:$AG$1,0),FALSE)/1,0)-IFERROR(VLOOKUP($B346,'Slutlig allokering kvv'!$B$2:$AC$462,MATCH(L$3,'Slutlig allokering kvv'!$B$1:$AJ$1,0),FALSE)/1,0)</f>
        <v>4.1837699999999991</v>
      </c>
      <c r="M346" s="40">
        <f>IFERROR(VLOOKUP($B346,Miljö!$B$1:$S$477,MATCH(M$2,Miljö!$B$1:$X$1,0),FALSE)/1,0)-IFERROR(VLOOKUP($B346,'Slutlig allokering kvv'!$B$2:$AC$462,MATCH(M$3,'Slutlig allokering kvv'!$B$1:$AJ$1,0),FALSE)/1,0)</f>
        <v>7.9896999999999991</v>
      </c>
      <c r="N346">
        <f>IFERROR(VLOOKUP($B346,Kraftvärmeprod!$B$1:$AH$479,MATCH(N$2,Kraftvärmeprod!$B$1:$AG$1,0),FALSE)/1,0)-IFERROR(VLOOKUP($B346,'Slutlig allokering kvv'!$B$2:$AC$462,MATCH(N$3,'Slutlig allokering kvv'!$B$1:$AJ$1,0),FALSE)/1,0)</f>
        <v>0</v>
      </c>
      <c r="O346">
        <f>IFERROR(VLOOKUP($B346,Kraftvärmeprod!$B$1:$AH$479,MATCH(O$2,Kraftvärmeprod!$B$1:$AG$1,0),FALSE)/1,0)-IFERROR(VLOOKUP($B346,'Slutlig allokering kvv'!$B$2:$AC$462,MATCH(O$3,'Slutlig allokering kvv'!$B$1:$AJ$1,0),FALSE)/1,0)</f>
        <v>179.30600000000001</v>
      </c>
      <c r="P346">
        <f>IFERROR(VLOOKUP($B346,Kraftvärmeprod!$B$1:$AH$479,MATCH(P$2,Kraftvärmeprod!$B$1:$AG$1,0),FALSE)/1,0)-IFERROR(VLOOKUP($B346,'Slutlig allokering kvv'!$B$2:$AC$462,MATCH(P$3,'Slutlig allokering kvv'!$B$1:$AJ$1,0),FALSE)/1,0)</f>
        <v>0</v>
      </c>
      <c r="Q346">
        <f>IFERROR(VLOOKUP($B346,Kraftvärmeprod!$B$1:$AH$479,MATCH(Q$2,Kraftvärmeprod!$B$1:$AG$1,0),FALSE)/1,0)-IFERROR(VLOOKUP($B346,'Slutlig allokering kvv'!$B$2:$AC$462,MATCH(Q$3,'Slutlig allokering kvv'!$B$1:$AJ$1,0),FALSE)/1,0)</f>
        <v>0</v>
      </c>
      <c r="R346">
        <f>IFERROR(VLOOKUP($B346,Kraftvärmeprod!$B$1:$AH$479,MATCH(R$2,Kraftvärmeprod!$B$1:$AG$1,0),FALSE)/1,0)-IFERROR(VLOOKUP($B346,'Slutlig allokering kvv'!$B$2:$AC$462,MATCH(R$3,'Slutlig allokering kvv'!$B$1:$AJ$1,0),FALSE)/1,0)</f>
        <v>0</v>
      </c>
      <c r="S346">
        <f>IFERROR(VLOOKUP($B346,Kraftvärmeprod!$B$1:$AH$479,MATCH(S$2,Kraftvärmeprod!$B$1:$AG$1,0),FALSE)/1,0)-IFERROR(VLOOKUP($B346,'Slutlig allokering kvv'!$B$2:$AC$462,MATCH(S$3,'Slutlig allokering kvv'!$B$1:$AJ$1,0),FALSE)/1,0)</f>
        <v>0</v>
      </c>
      <c r="T346">
        <f>IFERROR(VLOOKUP($B346,Kraftvärmeprod!$B$1:$AH$479,MATCH(T$2,Kraftvärmeprod!$B$1:$AG$1,0),FALSE)/1,0)-IFERROR(VLOOKUP($B346,'Slutlig allokering kvv'!$B$2:$AC$462,MATCH(T$3,'Slutlig allokering kvv'!$B$1:$AJ$1,0),FALSE)/1,0)</f>
        <v>0</v>
      </c>
      <c r="U346">
        <f>IFERROR(VLOOKUP($B346,Kraftvärmeprod!$B$1:$AH$479,MATCH(U$2,Kraftvärmeprod!$B$1:$AG$1,0),FALSE)/1,0)-IFERROR(VLOOKUP($B346,'Slutlig allokering kvv'!$B$2:$AC$462,MATCH(U$3,'Slutlig allokering kvv'!$B$1:$AJ$1,0),FALSE)/1,0)</f>
        <v>0</v>
      </c>
      <c r="V346">
        <f>IFERROR(VLOOKUP($B346,Kraftvärmeprod!$B$1:$AH$479,MATCH(V$2,Kraftvärmeprod!$B$1:$AG$1,0),FALSE)/1,0)-IFERROR(VLOOKUP($B346,'Slutlig allokering kvv'!$B$2:$AC$462,MATCH(V$3,'Slutlig allokering kvv'!$B$1:$AJ$1,0),FALSE)/1,0)</f>
        <v>0</v>
      </c>
      <c r="W346">
        <f>IFERROR(VLOOKUP($B346,Kraftvärmeprod!$B$1:$AH$479,MATCH(W$2,Kraftvärmeprod!$B$1:$AG$1,0),FALSE)/1,0)-IFERROR(VLOOKUP($B346,'Slutlig allokering kvv'!$B$2:$AC$462,MATCH(W$3,'Slutlig allokering kvv'!$B$1:$AJ$1,0),FALSE)/1,0)</f>
        <v>0</v>
      </c>
      <c r="X346">
        <f>IFERROR(VLOOKUP($B346,Kraftvärmeprod!$B$1:$AH$479,MATCH(X$2,Kraftvärmeprod!$B$1:$AG$1,0),FALSE)/1,0)-IFERROR(VLOOKUP($B346,'Slutlig allokering kvv'!$B$2:$AC$462,MATCH(X$3,'Slutlig allokering kvv'!$B$1:$AJ$1,0),FALSE)/1,0)</f>
        <v>0</v>
      </c>
      <c r="Y346">
        <f>IFERROR(VLOOKUP($B346,Kraftvärmeprod!$B$1:$AH$479,MATCH(Y$2,Kraftvärmeprod!$B$1:$AG$1,0),FALSE)/1,0)-IFERROR(VLOOKUP($B346,'Slutlig allokering kvv'!$B$2:$AC$462,MATCH(Y$3,'Slutlig allokering kvv'!$B$1:$AJ$1,0),FALSE)/1,0)</f>
        <v>0</v>
      </c>
      <c r="Z346">
        <f>IFERROR(VLOOKUP($B346,Kraftvärmeprod!$B$1:$AH$479,MATCH(Z$2,Kraftvärmeprod!$B$1:$AG$1,0),FALSE)/1,0)-IFERROR(VLOOKUP($B346,'Slutlig allokering kvv'!$B$2:$AC$462,MATCH(Z$3,'Slutlig allokering kvv'!$B$1:$AJ$1,0),FALSE)/1,0)</f>
        <v>0</v>
      </c>
      <c r="AA346">
        <f>IFERROR(VLOOKUP($B346,Kraftvärmeprod!$B$1:$AH$479,MATCH(AA$2,Kraftvärmeprod!$B$1:$AG$1,0),FALSE)/1,0)-IFERROR(VLOOKUP($B346,'Slutlig allokering kvv'!$B$2:$AC$462,MATCH(AA$3,'Slutlig allokering kvv'!$B$1:$AJ$1,0),FALSE)/1,0)</f>
        <v>0</v>
      </c>
      <c r="AB346">
        <f>IFERROR(VLOOKUP($B346,Kraftvärmeprod!$B$1:$AH$479,MATCH(AB$2,Kraftvärmeprod!$B$1:$AG$1,0),FALSE)/1,0)-IFERROR(VLOOKUP($B346,'Slutlig allokering kvv'!$B$2:$AC$462,MATCH(AB$3,'Slutlig allokering kvv'!$B$1:$AJ$1,0),FALSE)/1,0)</f>
        <v>0</v>
      </c>
      <c r="AE346">
        <f t="shared" si="10"/>
        <v>183.68753900000002</v>
      </c>
      <c r="AG346">
        <f>IFERROR(VLOOKUP(B346,'Slutlig allokering kvv'!$B$2:$AJ$462,MATCH("Summa justerad allokerad tillförd energi (utan hjälpel och rökgaskondensering):",'Slutlig allokering kvv'!$B$1:$AK$1,0),FALSE)/1,"")</f>
        <v>193.42646099999999</v>
      </c>
      <c r="AI346" s="23">
        <f>IFERROR(1-VLOOKUP(B346,'Slutlig allokering kvv'!$B$2:$AJ$462,MATCH("Andel av bränsle i kvv som allokerats till värme, exklusive rökgaskondensering och hjälpel",'Slutlig allokering kvv'!$B$1:$AK$1,0),FALSE),"")</f>
        <v>0.48708756238166706</v>
      </c>
      <c r="AK346" s="23">
        <f t="shared" si="11"/>
        <v>0.48708756238166706</v>
      </c>
    </row>
    <row r="347" spans="1:37" x14ac:dyDescent="0.25">
      <c r="A347" s="2" t="s">
        <v>474</v>
      </c>
      <c r="B347" s="2" t="s">
        <v>482</v>
      </c>
      <c r="C347" s="2" t="str">
        <f>IFERROR(VLOOKUP($B347,Kraftvärmeprod!$B$1:$AH$479,MATCH(C$3,Kraftvärmeprod!$B$1:$AG$1,0),FALSE)/1,"")</f>
        <v/>
      </c>
      <c r="D347" s="2" t="str">
        <f>IFERROR(VLOOKUP($B347,Kraftvärmeprod!$B$1:$AH$479,MATCH(D$3,Kraftvärmeprod!$B$1:$AG$1,0),FALSE)/1,"")</f>
        <v/>
      </c>
      <c r="E347">
        <f>IFERROR(VLOOKUP($B347,Kraftvärmeprod!$B$1:$AH$479,MATCH(E$2,Kraftvärmeprod!$B$1:$AG$1,0),FALSE)/1,0)-IFERROR(VLOOKUP($B347,'Slutlig allokering kvv'!$B$2:$AC$462,MATCH(E$3,'Slutlig allokering kvv'!$B$1:$AJ$1,0),FALSE)/1,0)</f>
        <v>0</v>
      </c>
      <c r="F347">
        <f>IFERROR(VLOOKUP($B347,Kraftvärmeprod!$B$1:$AH$479,MATCH(F$2,Kraftvärmeprod!$B$1:$AG$1,0),FALSE)/1,0)-IFERROR(VLOOKUP($B347,'Slutlig allokering kvv'!$B$2:$AC$462,MATCH(F$3,'Slutlig allokering kvv'!$B$1:$AJ$1,0),FALSE)/1,0)</f>
        <v>0</v>
      </c>
      <c r="G347">
        <f>IFERROR(VLOOKUP($B347,Kraftvärmeprod!$B$1:$AH$479,MATCH(G$2,Kraftvärmeprod!$B$1:$AG$1,0),FALSE)/1,0)-IFERROR(VLOOKUP($B347,'Slutlig allokering kvv'!$B$2:$AC$462,MATCH(G$3,'Slutlig allokering kvv'!$B$1:$AJ$1,0),FALSE)/1,0)</f>
        <v>0</v>
      </c>
      <c r="H347">
        <f>IFERROR(VLOOKUP($B347,Kraftvärmeprod!$B$1:$AH$479,MATCH(H$2,Kraftvärmeprod!$B$1:$AG$1,0),FALSE)/1,0)-IFERROR(VLOOKUP($B347,'Slutlig allokering kvv'!$B$2:$AC$462,MATCH(H$3,'Slutlig allokering kvv'!$B$1:$AJ$1,0),FALSE)/1,0)</f>
        <v>0</v>
      </c>
      <c r="I347">
        <f>IFERROR(VLOOKUP($B347,Kraftvärmeprod!$B$1:$AH$479,MATCH(I$2,Kraftvärmeprod!$B$1:$AG$1,0),FALSE)/1,0)-IFERROR(VLOOKUP($B347,'Slutlig allokering kvv'!$B$2:$AC$462,MATCH(I$3,'Slutlig allokering kvv'!$B$1:$AJ$1,0),FALSE)/1,0)</f>
        <v>0</v>
      </c>
      <c r="J347">
        <f>IFERROR(VLOOKUP($B347,Kraftvärmeprod!$B$1:$AH$479,MATCH(J$2,Kraftvärmeprod!$B$1:$AG$1,0),FALSE)/1,0)-IFERROR(VLOOKUP($B347,'Slutlig allokering kvv'!$B$2:$AC$462,MATCH(J$3,'Slutlig allokering kvv'!$B$1:$AJ$1,0),FALSE)/1,0)</f>
        <v>0</v>
      </c>
      <c r="K347">
        <f>IFERROR(VLOOKUP($B347,Kraftvärmeprod!$B$1:$AH$479,MATCH(K$2,Kraftvärmeprod!$B$1:$AG$1,0),FALSE)/1,0)-IFERROR(VLOOKUP($B347,'Slutlig allokering kvv'!$B$2:$AC$462,MATCH(K$3,'Slutlig allokering kvv'!$B$1:$AJ$1,0),FALSE)/1,0)</f>
        <v>0</v>
      </c>
      <c r="L347">
        <f>IFERROR(VLOOKUP($B347,Kraftvärmeprod!$B$1:$AH$479,MATCH(L$2,Kraftvärmeprod!$B$1:$AG$1,0),FALSE)/1,0)-IFERROR(VLOOKUP($B347,'Slutlig allokering kvv'!$B$2:$AC$462,MATCH(L$3,'Slutlig allokering kvv'!$B$1:$AJ$1,0),FALSE)/1,0)</f>
        <v>0</v>
      </c>
      <c r="M347" s="40">
        <f>IFERROR(VLOOKUP($B347,Miljö!$B$1:$S$477,MATCH(M$2,Miljö!$B$1:$X$1,0),FALSE)/1,0)-IFERROR(VLOOKUP($B347,'Slutlig allokering kvv'!$B$2:$AC$462,MATCH(M$3,'Slutlig allokering kvv'!$B$1:$AJ$1,0),FALSE)/1,0)</f>
        <v>0</v>
      </c>
      <c r="N347">
        <f>IFERROR(VLOOKUP($B347,Kraftvärmeprod!$B$1:$AH$479,MATCH(N$2,Kraftvärmeprod!$B$1:$AG$1,0),FALSE)/1,0)-IFERROR(VLOOKUP($B347,'Slutlig allokering kvv'!$B$2:$AC$462,MATCH(N$3,'Slutlig allokering kvv'!$B$1:$AJ$1,0),FALSE)/1,0)</f>
        <v>0</v>
      </c>
      <c r="O347">
        <f>IFERROR(VLOOKUP($B347,Kraftvärmeprod!$B$1:$AH$479,MATCH(O$2,Kraftvärmeprod!$B$1:$AG$1,0),FALSE)/1,0)-IFERROR(VLOOKUP($B347,'Slutlig allokering kvv'!$B$2:$AC$462,MATCH(O$3,'Slutlig allokering kvv'!$B$1:$AJ$1,0),FALSE)/1,0)</f>
        <v>0</v>
      </c>
      <c r="P347">
        <f>IFERROR(VLOOKUP($B347,Kraftvärmeprod!$B$1:$AH$479,MATCH(P$2,Kraftvärmeprod!$B$1:$AG$1,0),FALSE)/1,0)-IFERROR(VLOOKUP($B347,'Slutlig allokering kvv'!$B$2:$AC$462,MATCH(P$3,'Slutlig allokering kvv'!$B$1:$AJ$1,0),FALSE)/1,0)</f>
        <v>0</v>
      </c>
      <c r="Q347">
        <f>IFERROR(VLOOKUP($B347,Kraftvärmeprod!$B$1:$AH$479,MATCH(Q$2,Kraftvärmeprod!$B$1:$AG$1,0),FALSE)/1,0)-IFERROR(VLOOKUP($B347,'Slutlig allokering kvv'!$B$2:$AC$462,MATCH(Q$3,'Slutlig allokering kvv'!$B$1:$AJ$1,0),FALSE)/1,0)</f>
        <v>0</v>
      </c>
      <c r="R347">
        <f>IFERROR(VLOOKUP($B347,Kraftvärmeprod!$B$1:$AH$479,MATCH(R$2,Kraftvärmeprod!$B$1:$AG$1,0),FALSE)/1,0)-IFERROR(VLOOKUP($B347,'Slutlig allokering kvv'!$B$2:$AC$462,MATCH(R$3,'Slutlig allokering kvv'!$B$1:$AJ$1,0),FALSE)/1,0)</f>
        <v>0</v>
      </c>
      <c r="S347">
        <f>IFERROR(VLOOKUP($B347,Kraftvärmeprod!$B$1:$AH$479,MATCH(S$2,Kraftvärmeprod!$B$1:$AG$1,0),FALSE)/1,0)-IFERROR(VLOOKUP($B347,'Slutlig allokering kvv'!$B$2:$AC$462,MATCH(S$3,'Slutlig allokering kvv'!$B$1:$AJ$1,0),FALSE)/1,0)</f>
        <v>0</v>
      </c>
      <c r="T347">
        <f>IFERROR(VLOOKUP($B347,Kraftvärmeprod!$B$1:$AH$479,MATCH(T$2,Kraftvärmeprod!$B$1:$AG$1,0),FALSE)/1,0)-IFERROR(VLOOKUP($B347,'Slutlig allokering kvv'!$B$2:$AC$462,MATCH(T$3,'Slutlig allokering kvv'!$B$1:$AJ$1,0),FALSE)/1,0)</f>
        <v>0</v>
      </c>
      <c r="U347">
        <f>IFERROR(VLOOKUP($B347,Kraftvärmeprod!$B$1:$AH$479,MATCH(U$2,Kraftvärmeprod!$B$1:$AG$1,0),FALSE)/1,0)-IFERROR(VLOOKUP($B347,'Slutlig allokering kvv'!$B$2:$AC$462,MATCH(U$3,'Slutlig allokering kvv'!$B$1:$AJ$1,0),FALSE)/1,0)</f>
        <v>0</v>
      </c>
      <c r="V347">
        <f>IFERROR(VLOOKUP($B347,Kraftvärmeprod!$B$1:$AH$479,MATCH(V$2,Kraftvärmeprod!$B$1:$AG$1,0),FALSE)/1,0)-IFERROR(VLOOKUP($B347,'Slutlig allokering kvv'!$B$2:$AC$462,MATCH(V$3,'Slutlig allokering kvv'!$B$1:$AJ$1,0),FALSE)/1,0)</f>
        <v>0</v>
      </c>
      <c r="W347">
        <f>IFERROR(VLOOKUP($B347,Kraftvärmeprod!$B$1:$AH$479,MATCH(W$2,Kraftvärmeprod!$B$1:$AG$1,0),FALSE)/1,0)-IFERROR(VLOOKUP($B347,'Slutlig allokering kvv'!$B$2:$AC$462,MATCH(W$3,'Slutlig allokering kvv'!$B$1:$AJ$1,0),FALSE)/1,0)</f>
        <v>0</v>
      </c>
      <c r="X347">
        <f>IFERROR(VLOOKUP($B347,Kraftvärmeprod!$B$1:$AH$479,MATCH(X$2,Kraftvärmeprod!$B$1:$AG$1,0),FALSE)/1,0)-IFERROR(VLOOKUP($B347,'Slutlig allokering kvv'!$B$2:$AC$462,MATCH(X$3,'Slutlig allokering kvv'!$B$1:$AJ$1,0),FALSE)/1,0)</f>
        <v>0</v>
      </c>
      <c r="Y347">
        <f>IFERROR(VLOOKUP($B347,Kraftvärmeprod!$B$1:$AH$479,MATCH(Y$2,Kraftvärmeprod!$B$1:$AG$1,0),FALSE)/1,0)-IFERROR(VLOOKUP($B347,'Slutlig allokering kvv'!$B$2:$AC$462,MATCH(Y$3,'Slutlig allokering kvv'!$B$1:$AJ$1,0),FALSE)/1,0)</f>
        <v>0</v>
      </c>
      <c r="Z347">
        <f>IFERROR(VLOOKUP($B347,Kraftvärmeprod!$B$1:$AH$479,MATCH(Z$2,Kraftvärmeprod!$B$1:$AG$1,0),FALSE)/1,0)-IFERROR(VLOOKUP($B347,'Slutlig allokering kvv'!$B$2:$AC$462,MATCH(Z$3,'Slutlig allokering kvv'!$B$1:$AJ$1,0),FALSE)/1,0)</f>
        <v>0</v>
      </c>
      <c r="AA347">
        <f>IFERROR(VLOOKUP($B347,Kraftvärmeprod!$B$1:$AH$479,MATCH(AA$2,Kraftvärmeprod!$B$1:$AG$1,0),FALSE)/1,0)-IFERROR(VLOOKUP($B347,'Slutlig allokering kvv'!$B$2:$AC$462,MATCH(AA$3,'Slutlig allokering kvv'!$B$1:$AJ$1,0),FALSE)/1,0)</f>
        <v>0</v>
      </c>
      <c r="AB347">
        <f>IFERROR(VLOOKUP($B347,Kraftvärmeprod!$B$1:$AH$479,MATCH(AB$2,Kraftvärmeprod!$B$1:$AG$1,0),FALSE)/1,0)-IFERROR(VLOOKUP($B347,'Slutlig allokering kvv'!$B$2:$AC$462,MATCH(AB$3,'Slutlig allokering kvv'!$B$1:$AJ$1,0),FALSE)/1,0)</f>
        <v>0</v>
      </c>
      <c r="AE347">
        <f t="shared" si="10"/>
        <v>0</v>
      </c>
      <c r="AG347">
        <f>IFERROR(VLOOKUP(B347,'Slutlig allokering kvv'!$B$2:$AJ$462,MATCH("Summa justerad allokerad tillförd energi (utan hjälpel och rökgaskondensering):",'Slutlig allokering kvv'!$B$1:$AK$1,0),FALSE)/1,"")</f>
        <v>0</v>
      </c>
      <c r="AI347" s="23" t="str">
        <f>IFERROR(1-VLOOKUP(B347,'Slutlig allokering kvv'!$B$2:$AJ$462,MATCH("Andel av bränsle i kvv som allokerats till värme, exklusive rökgaskondensering och hjälpel",'Slutlig allokering kvv'!$B$1:$AK$1,0),FALSE),"")</f>
        <v/>
      </c>
      <c r="AK347" s="23" t="str">
        <f t="shared" si="11"/>
        <v/>
      </c>
    </row>
    <row r="348" spans="1:37" x14ac:dyDescent="0.25">
      <c r="A348" s="2" t="s">
        <v>474</v>
      </c>
      <c r="B348" s="2" t="s">
        <v>483</v>
      </c>
      <c r="C348" s="2" t="str">
        <f>IFERROR(VLOOKUP($B348,Kraftvärmeprod!$B$1:$AH$479,MATCH(C$3,Kraftvärmeprod!$B$1:$AG$1,0),FALSE)/1,"")</f>
        <v/>
      </c>
      <c r="D348" s="2" t="str">
        <f>IFERROR(VLOOKUP($B348,Kraftvärmeprod!$B$1:$AH$479,MATCH(D$3,Kraftvärmeprod!$B$1:$AG$1,0),FALSE)/1,"")</f>
        <v/>
      </c>
      <c r="E348">
        <f>IFERROR(VLOOKUP($B348,Kraftvärmeprod!$B$1:$AH$479,MATCH(E$2,Kraftvärmeprod!$B$1:$AG$1,0),FALSE)/1,0)-IFERROR(VLOOKUP($B348,'Slutlig allokering kvv'!$B$2:$AC$462,MATCH(E$3,'Slutlig allokering kvv'!$B$1:$AJ$1,0),FALSE)/1,0)</f>
        <v>0</v>
      </c>
      <c r="F348">
        <f>IFERROR(VLOOKUP($B348,Kraftvärmeprod!$B$1:$AH$479,MATCH(F$2,Kraftvärmeprod!$B$1:$AG$1,0),FALSE)/1,0)-IFERROR(VLOOKUP($B348,'Slutlig allokering kvv'!$B$2:$AC$462,MATCH(F$3,'Slutlig allokering kvv'!$B$1:$AJ$1,0),FALSE)/1,0)</f>
        <v>0</v>
      </c>
      <c r="G348">
        <f>IFERROR(VLOOKUP($B348,Kraftvärmeprod!$B$1:$AH$479,MATCH(G$2,Kraftvärmeprod!$B$1:$AG$1,0),FALSE)/1,0)-IFERROR(VLOOKUP($B348,'Slutlig allokering kvv'!$B$2:$AC$462,MATCH(G$3,'Slutlig allokering kvv'!$B$1:$AJ$1,0),FALSE)/1,0)</f>
        <v>0</v>
      </c>
      <c r="H348">
        <f>IFERROR(VLOOKUP($B348,Kraftvärmeprod!$B$1:$AH$479,MATCH(H$2,Kraftvärmeprod!$B$1:$AG$1,0),FALSE)/1,0)-IFERROR(VLOOKUP($B348,'Slutlig allokering kvv'!$B$2:$AC$462,MATCH(H$3,'Slutlig allokering kvv'!$B$1:$AJ$1,0),FALSE)/1,0)</f>
        <v>0</v>
      </c>
      <c r="I348">
        <f>IFERROR(VLOOKUP($B348,Kraftvärmeprod!$B$1:$AH$479,MATCH(I$2,Kraftvärmeprod!$B$1:$AG$1,0),FALSE)/1,0)-IFERROR(VLOOKUP($B348,'Slutlig allokering kvv'!$B$2:$AC$462,MATCH(I$3,'Slutlig allokering kvv'!$B$1:$AJ$1,0),FALSE)/1,0)</f>
        <v>0</v>
      </c>
      <c r="J348">
        <f>IFERROR(VLOOKUP($B348,Kraftvärmeprod!$B$1:$AH$479,MATCH(J$2,Kraftvärmeprod!$B$1:$AG$1,0),FALSE)/1,0)-IFERROR(VLOOKUP($B348,'Slutlig allokering kvv'!$B$2:$AC$462,MATCH(J$3,'Slutlig allokering kvv'!$B$1:$AJ$1,0),FALSE)/1,0)</f>
        <v>0</v>
      </c>
      <c r="K348">
        <f>IFERROR(VLOOKUP($B348,Kraftvärmeprod!$B$1:$AH$479,MATCH(K$2,Kraftvärmeprod!$B$1:$AG$1,0),FALSE)/1,0)-IFERROR(VLOOKUP($B348,'Slutlig allokering kvv'!$B$2:$AC$462,MATCH(K$3,'Slutlig allokering kvv'!$B$1:$AJ$1,0),FALSE)/1,0)</f>
        <v>0</v>
      </c>
      <c r="L348">
        <f>IFERROR(VLOOKUP($B348,Kraftvärmeprod!$B$1:$AH$479,MATCH(L$2,Kraftvärmeprod!$B$1:$AG$1,0),FALSE)/1,0)-IFERROR(VLOOKUP($B348,'Slutlig allokering kvv'!$B$2:$AC$462,MATCH(L$3,'Slutlig allokering kvv'!$B$1:$AJ$1,0),FALSE)/1,0)</f>
        <v>0</v>
      </c>
      <c r="M348" s="40">
        <f>IFERROR(VLOOKUP($B348,Miljö!$B$1:$S$477,MATCH(M$2,Miljö!$B$1:$X$1,0),FALSE)/1,0)-IFERROR(VLOOKUP($B348,'Slutlig allokering kvv'!$B$2:$AC$462,MATCH(M$3,'Slutlig allokering kvv'!$B$1:$AJ$1,0),FALSE)/1,0)</f>
        <v>0</v>
      </c>
      <c r="N348">
        <f>IFERROR(VLOOKUP($B348,Kraftvärmeprod!$B$1:$AH$479,MATCH(N$2,Kraftvärmeprod!$B$1:$AG$1,0),FALSE)/1,0)-IFERROR(VLOOKUP($B348,'Slutlig allokering kvv'!$B$2:$AC$462,MATCH(N$3,'Slutlig allokering kvv'!$B$1:$AJ$1,0),FALSE)/1,0)</f>
        <v>0</v>
      </c>
      <c r="O348">
        <f>IFERROR(VLOOKUP($B348,Kraftvärmeprod!$B$1:$AH$479,MATCH(O$2,Kraftvärmeprod!$B$1:$AG$1,0),FALSE)/1,0)-IFERROR(VLOOKUP($B348,'Slutlig allokering kvv'!$B$2:$AC$462,MATCH(O$3,'Slutlig allokering kvv'!$B$1:$AJ$1,0),FALSE)/1,0)</f>
        <v>0</v>
      </c>
      <c r="P348">
        <f>IFERROR(VLOOKUP($B348,Kraftvärmeprod!$B$1:$AH$479,MATCH(P$2,Kraftvärmeprod!$B$1:$AG$1,0),FALSE)/1,0)-IFERROR(VLOOKUP($B348,'Slutlig allokering kvv'!$B$2:$AC$462,MATCH(P$3,'Slutlig allokering kvv'!$B$1:$AJ$1,0),FALSE)/1,0)</f>
        <v>0</v>
      </c>
      <c r="Q348">
        <f>IFERROR(VLOOKUP($B348,Kraftvärmeprod!$B$1:$AH$479,MATCH(Q$2,Kraftvärmeprod!$B$1:$AG$1,0),FALSE)/1,0)-IFERROR(VLOOKUP($B348,'Slutlig allokering kvv'!$B$2:$AC$462,MATCH(Q$3,'Slutlig allokering kvv'!$B$1:$AJ$1,0),FALSE)/1,0)</f>
        <v>0</v>
      </c>
      <c r="R348">
        <f>IFERROR(VLOOKUP($B348,Kraftvärmeprod!$B$1:$AH$479,MATCH(R$2,Kraftvärmeprod!$B$1:$AG$1,0),FALSE)/1,0)-IFERROR(VLOOKUP($B348,'Slutlig allokering kvv'!$B$2:$AC$462,MATCH(R$3,'Slutlig allokering kvv'!$B$1:$AJ$1,0),FALSE)/1,0)</f>
        <v>0</v>
      </c>
      <c r="S348">
        <f>IFERROR(VLOOKUP($B348,Kraftvärmeprod!$B$1:$AH$479,MATCH(S$2,Kraftvärmeprod!$B$1:$AG$1,0),FALSE)/1,0)-IFERROR(VLOOKUP($B348,'Slutlig allokering kvv'!$B$2:$AC$462,MATCH(S$3,'Slutlig allokering kvv'!$B$1:$AJ$1,0),FALSE)/1,0)</f>
        <v>0</v>
      </c>
      <c r="T348">
        <f>IFERROR(VLOOKUP($B348,Kraftvärmeprod!$B$1:$AH$479,MATCH(T$2,Kraftvärmeprod!$B$1:$AG$1,0),FALSE)/1,0)-IFERROR(VLOOKUP($B348,'Slutlig allokering kvv'!$B$2:$AC$462,MATCH(T$3,'Slutlig allokering kvv'!$B$1:$AJ$1,0),FALSE)/1,0)</f>
        <v>0</v>
      </c>
      <c r="U348">
        <f>IFERROR(VLOOKUP($B348,Kraftvärmeprod!$B$1:$AH$479,MATCH(U$2,Kraftvärmeprod!$B$1:$AG$1,0),FALSE)/1,0)-IFERROR(VLOOKUP($B348,'Slutlig allokering kvv'!$B$2:$AC$462,MATCH(U$3,'Slutlig allokering kvv'!$B$1:$AJ$1,0),FALSE)/1,0)</f>
        <v>0</v>
      </c>
      <c r="V348">
        <f>IFERROR(VLOOKUP($B348,Kraftvärmeprod!$B$1:$AH$479,MATCH(V$2,Kraftvärmeprod!$B$1:$AG$1,0),FALSE)/1,0)-IFERROR(VLOOKUP($B348,'Slutlig allokering kvv'!$B$2:$AC$462,MATCH(V$3,'Slutlig allokering kvv'!$B$1:$AJ$1,0),FALSE)/1,0)</f>
        <v>0</v>
      </c>
      <c r="W348">
        <f>IFERROR(VLOOKUP($B348,Kraftvärmeprod!$B$1:$AH$479,MATCH(W$2,Kraftvärmeprod!$B$1:$AG$1,0),FALSE)/1,0)-IFERROR(VLOOKUP($B348,'Slutlig allokering kvv'!$B$2:$AC$462,MATCH(W$3,'Slutlig allokering kvv'!$B$1:$AJ$1,0),FALSE)/1,0)</f>
        <v>0</v>
      </c>
      <c r="X348">
        <f>IFERROR(VLOOKUP($B348,Kraftvärmeprod!$B$1:$AH$479,MATCH(X$2,Kraftvärmeprod!$B$1:$AG$1,0),FALSE)/1,0)-IFERROR(VLOOKUP($B348,'Slutlig allokering kvv'!$B$2:$AC$462,MATCH(X$3,'Slutlig allokering kvv'!$B$1:$AJ$1,0),FALSE)/1,0)</f>
        <v>0</v>
      </c>
      <c r="Y348">
        <f>IFERROR(VLOOKUP($B348,Kraftvärmeprod!$B$1:$AH$479,MATCH(Y$2,Kraftvärmeprod!$B$1:$AG$1,0),FALSE)/1,0)-IFERROR(VLOOKUP($B348,'Slutlig allokering kvv'!$B$2:$AC$462,MATCH(Y$3,'Slutlig allokering kvv'!$B$1:$AJ$1,0),FALSE)/1,0)</f>
        <v>0</v>
      </c>
      <c r="Z348">
        <f>IFERROR(VLOOKUP($B348,Kraftvärmeprod!$B$1:$AH$479,MATCH(Z$2,Kraftvärmeprod!$B$1:$AG$1,0),FALSE)/1,0)-IFERROR(VLOOKUP($B348,'Slutlig allokering kvv'!$B$2:$AC$462,MATCH(Z$3,'Slutlig allokering kvv'!$B$1:$AJ$1,0),FALSE)/1,0)</f>
        <v>0</v>
      </c>
      <c r="AA348">
        <f>IFERROR(VLOOKUP($B348,Kraftvärmeprod!$B$1:$AH$479,MATCH(AA$2,Kraftvärmeprod!$B$1:$AG$1,0),FALSE)/1,0)-IFERROR(VLOOKUP($B348,'Slutlig allokering kvv'!$B$2:$AC$462,MATCH(AA$3,'Slutlig allokering kvv'!$B$1:$AJ$1,0),FALSE)/1,0)</f>
        <v>0</v>
      </c>
      <c r="AB348">
        <f>IFERROR(VLOOKUP($B348,Kraftvärmeprod!$B$1:$AH$479,MATCH(AB$2,Kraftvärmeprod!$B$1:$AG$1,0),FALSE)/1,0)-IFERROR(VLOOKUP($B348,'Slutlig allokering kvv'!$B$2:$AC$462,MATCH(AB$3,'Slutlig allokering kvv'!$B$1:$AJ$1,0),FALSE)/1,0)</f>
        <v>0</v>
      </c>
      <c r="AE348">
        <f t="shared" si="10"/>
        <v>0</v>
      </c>
      <c r="AG348">
        <f>IFERROR(VLOOKUP(B348,'Slutlig allokering kvv'!$B$2:$AJ$462,MATCH("Summa justerad allokerad tillförd energi (utan hjälpel och rökgaskondensering):",'Slutlig allokering kvv'!$B$1:$AK$1,0),FALSE)/1,"")</f>
        <v>0</v>
      </c>
      <c r="AI348" s="23" t="str">
        <f>IFERROR(1-VLOOKUP(B348,'Slutlig allokering kvv'!$B$2:$AJ$462,MATCH("Andel av bränsle i kvv som allokerats till värme, exklusive rökgaskondensering och hjälpel",'Slutlig allokering kvv'!$B$1:$AK$1,0),FALSE),"")</f>
        <v/>
      </c>
      <c r="AK348" s="23" t="str">
        <f t="shared" si="11"/>
        <v/>
      </c>
    </row>
    <row r="349" spans="1:37" x14ac:dyDescent="0.25">
      <c r="A349" s="2" t="s">
        <v>474</v>
      </c>
      <c r="B349" s="2" t="s">
        <v>484</v>
      </c>
      <c r="C349" s="2">
        <f>IFERROR(VLOOKUP($B349,Kraftvärmeprod!$B$1:$AH$479,MATCH(C$3,Kraftvärmeprod!$B$1:$AG$1,0),FALSE)/1,"")</f>
        <v>255.8</v>
      </c>
      <c r="D349" s="2">
        <f>IFERROR(VLOOKUP($B349,Kraftvärmeprod!$B$1:$AH$479,MATCH(D$3,Kraftvärmeprod!$B$1:$AG$1,0),FALSE)/1,"")</f>
        <v>87.2</v>
      </c>
      <c r="E349">
        <f>IFERROR(VLOOKUP($B349,Kraftvärmeprod!$B$1:$AH$479,MATCH(E$2,Kraftvärmeprod!$B$1:$AG$1,0),FALSE)/1,0)-IFERROR(VLOOKUP($B349,'Slutlig allokering kvv'!$B$2:$AC$462,MATCH(E$3,'Slutlig allokering kvv'!$B$1:$AJ$1,0),FALSE)/1,0)</f>
        <v>51.39</v>
      </c>
      <c r="F349">
        <f>IFERROR(VLOOKUP($B349,Kraftvärmeprod!$B$1:$AH$479,MATCH(F$2,Kraftvärmeprod!$B$1:$AG$1,0),FALSE)/1,0)-IFERROR(VLOOKUP($B349,'Slutlig allokering kvv'!$B$2:$AC$462,MATCH(F$3,'Slutlig allokering kvv'!$B$1:$AJ$1,0),FALSE)/1,0)</f>
        <v>0</v>
      </c>
      <c r="G349">
        <f>IFERROR(VLOOKUP($B349,Kraftvärmeprod!$B$1:$AH$479,MATCH(G$2,Kraftvärmeprod!$B$1:$AG$1,0),FALSE)/1,0)-IFERROR(VLOOKUP($B349,'Slutlig allokering kvv'!$B$2:$AC$462,MATCH(G$3,'Slutlig allokering kvv'!$B$1:$AJ$1,0),FALSE)/1,0)</f>
        <v>0</v>
      </c>
      <c r="H349">
        <f>IFERROR(VLOOKUP($B349,Kraftvärmeprod!$B$1:$AH$479,MATCH(H$2,Kraftvärmeprod!$B$1:$AG$1,0),FALSE)/1,0)-IFERROR(VLOOKUP($B349,'Slutlig allokering kvv'!$B$2:$AC$462,MATCH(H$3,'Slutlig allokering kvv'!$B$1:$AJ$1,0),FALSE)/1,0)</f>
        <v>0</v>
      </c>
      <c r="I349">
        <f>IFERROR(VLOOKUP($B349,Kraftvärmeprod!$B$1:$AH$479,MATCH(I$2,Kraftvärmeprod!$B$1:$AG$1,0),FALSE)/1,0)-IFERROR(VLOOKUP($B349,'Slutlig allokering kvv'!$B$2:$AC$462,MATCH(I$3,'Slutlig allokering kvv'!$B$1:$AJ$1,0),FALSE)/1,0)</f>
        <v>2.9792699999999996</v>
      </c>
      <c r="J349">
        <f>IFERROR(VLOOKUP($B349,Kraftvärmeprod!$B$1:$AH$479,MATCH(J$2,Kraftvärmeprod!$B$1:$AG$1,0),FALSE)/1,0)-IFERROR(VLOOKUP($B349,'Slutlig allokering kvv'!$B$2:$AC$462,MATCH(J$3,'Slutlig allokering kvv'!$B$1:$AJ$1,0),FALSE)/1,0)</f>
        <v>0</v>
      </c>
      <c r="K349">
        <f>IFERROR(VLOOKUP($B349,Kraftvärmeprod!$B$1:$AH$479,MATCH(K$2,Kraftvärmeprod!$B$1:$AG$1,0),FALSE)/1,0)-IFERROR(VLOOKUP($B349,'Slutlig allokering kvv'!$B$2:$AC$462,MATCH(K$3,'Slutlig allokering kvv'!$B$1:$AJ$1,0),FALSE)/1,0)</f>
        <v>3.3057699999999999</v>
      </c>
      <c r="L349">
        <f>IFERROR(VLOOKUP($B349,Kraftvärmeprod!$B$1:$AH$479,MATCH(L$2,Kraftvärmeprod!$B$1:$AG$1,0),FALSE)/1,0)-IFERROR(VLOOKUP($B349,'Slutlig allokering kvv'!$B$2:$AC$462,MATCH(L$3,'Slutlig allokering kvv'!$B$1:$AJ$1,0),FALSE)/1,0)</f>
        <v>0</v>
      </c>
      <c r="M349" s="40">
        <f>IFERROR(VLOOKUP($B349,Miljö!$B$1:$S$477,MATCH(M$2,Miljö!$B$1:$X$1,0),FALSE)/1,0)-IFERROR(VLOOKUP($B349,'Slutlig allokering kvv'!$B$2:$AC$462,MATCH(M$3,'Slutlig allokering kvv'!$B$1:$AJ$1,0),FALSE)/1,0)</f>
        <v>3.8867700000000003</v>
      </c>
      <c r="N349">
        <f>IFERROR(VLOOKUP($B349,Kraftvärmeprod!$B$1:$AH$479,MATCH(N$2,Kraftvärmeprod!$B$1:$AG$1,0),FALSE)/1,0)-IFERROR(VLOOKUP($B349,'Slutlig allokering kvv'!$B$2:$AC$462,MATCH(N$3,'Slutlig allokering kvv'!$B$1:$AJ$1,0),FALSE)/1,0)</f>
        <v>0</v>
      </c>
      <c r="O349">
        <f>IFERROR(VLOOKUP($B349,Kraftvärmeprod!$B$1:$AH$479,MATCH(O$2,Kraftvärmeprod!$B$1:$AG$1,0),FALSE)/1,0)-IFERROR(VLOOKUP($B349,'Slutlig allokering kvv'!$B$2:$AC$462,MATCH(O$3,'Slutlig allokering kvv'!$B$1:$AJ$1,0),FALSE)/1,0)</f>
        <v>0</v>
      </c>
      <c r="P349">
        <f>IFERROR(VLOOKUP($B349,Kraftvärmeprod!$B$1:$AH$479,MATCH(P$2,Kraftvärmeprod!$B$1:$AG$1,0),FALSE)/1,0)-IFERROR(VLOOKUP($B349,'Slutlig allokering kvv'!$B$2:$AC$462,MATCH(P$3,'Slutlig allokering kvv'!$B$1:$AJ$1,0),FALSE)/1,0)</f>
        <v>0</v>
      </c>
      <c r="Q349">
        <f>IFERROR(VLOOKUP($B349,Kraftvärmeprod!$B$1:$AH$479,MATCH(Q$2,Kraftvärmeprod!$B$1:$AG$1,0),FALSE)/1,0)-IFERROR(VLOOKUP($B349,'Slutlig allokering kvv'!$B$2:$AC$462,MATCH(Q$3,'Slutlig allokering kvv'!$B$1:$AJ$1,0),FALSE)/1,0)</f>
        <v>0</v>
      </c>
      <c r="R349">
        <f>IFERROR(VLOOKUP($B349,Kraftvärmeprod!$B$1:$AH$479,MATCH(R$2,Kraftvärmeprod!$B$1:$AG$1,0),FALSE)/1,0)-IFERROR(VLOOKUP($B349,'Slutlig allokering kvv'!$B$2:$AC$462,MATCH(R$3,'Slutlig allokering kvv'!$B$1:$AJ$1,0),FALSE)/1,0)</f>
        <v>0</v>
      </c>
      <c r="S349">
        <f>IFERROR(VLOOKUP($B349,Kraftvärmeprod!$B$1:$AH$479,MATCH(S$2,Kraftvärmeprod!$B$1:$AG$1,0),FALSE)/1,0)-IFERROR(VLOOKUP($B349,'Slutlig allokering kvv'!$B$2:$AC$462,MATCH(S$3,'Slutlig allokering kvv'!$B$1:$AJ$1,0),FALSE)/1,0)</f>
        <v>0</v>
      </c>
      <c r="T349">
        <f>IFERROR(VLOOKUP($B349,Kraftvärmeprod!$B$1:$AH$479,MATCH(T$2,Kraftvärmeprod!$B$1:$AG$1,0),FALSE)/1,0)-IFERROR(VLOOKUP($B349,'Slutlig allokering kvv'!$B$2:$AC$462,MATCH(T$3,'Slutlig allokering kvv'!$B$1:$AJ$1,0),FALSE)/1,0)</f>
        <v>0</v>
      </c>
      <c r="U349">
        <f>IFERROR(VLOOKUP($B349,Kraftvärmeprod!$B$1:$AH$479,MATCH(U$2,Kraftvärmeprod!$B$1:$AG$1,0),FALSE)/1,0)-IFERROR(VLOOKUP($B349,'Slutlig allokering kvv'!$B$2:$AC$462,MATCH(U$3,'Slutlig allokering kvv'!$B$1:$AJ$1,0),FALSE)/1,0)</f>
        <v>98.828000000000003</v>
      </c>
      <c r="V349">
        <f>IFERROR(VLOOKUP($B349,Kraftvärmeprod!$B$1:$AH$479,MATCH(V$2,Kraftvärmeprod!$B$1:$AG$1,0),FALSE)/1,0)-IFERROR(VLOOKUP($B349,'Slutlig allokering kvv'!$B$2:$AC$462,MATCH(V$3,'Slutlig allokering kvv'!$B$1:$AJ$1,0),FALSE)/1,0)</f>
        <v>0</v>
      </c>
      <c r="W349">
        <f>IFERROR(VLOOKUP($B349,Kraftvärmeprod!$B$1:$AH$479,MATCH(W$2,Kraftvärmeprod!$B$1:$AG$1,0),FALSE)/1,0)-IFERROR(VLOOKUP($B349,'Slutlig allokering kvv'!$B$2:$AC$462,MATCH(W$3,'Slutlig allokering kvv'!$B$1:$AJ$1,0),FALSE)/1,0)</f>
        <v>31.566999999999993</v>
      </c>
      <c r="X349">
        <f>IFERROR(VLOOKUP($B349,Kraftvärmeprod!$B$1:$AH$479,MATCH(X$2,Kraftvärmeprod!$B$1:$AG$1,0),FALSE)/1,0)-IFERROR(VLOOKUP($B349,'Slutlig allokering kvv'!$B$2:$AC$462,MATCH(X$3,'Slutlig allokering kvv'!$B$1:$AJ$1,0),FALSE)/1,0)</f>
        <v>0</v>
      </c>
      <c r="Y349">
        <f>IFERROR(VLOOKUP($B349,Kraftvärmeprod!$B$1:$AH$479,MATCH(Y$2,Kraftvärmeprod!$B$1:$AG$1,0),FALSE)/1,0)-IFERROR(VLOOKUP($B349,'Slutlig allokering kvv'!$B$2:$AC$462,MATCH(Y$3,'Slutlig allokering kvv'!$B$1:$AJ$1,0),FALSE)/1,0)</f>
        <v>0</v>
      </c>
      <c r="Z349">
        <f>IFERROR(VLOOKUP($B349,Kraftvärmeprod!$B$1:$AH$479,MATCH(Z$2,Kraftvärmeprod!$B$1:$AG$1,0),FALSE)/1,0)-IFERROR(VLOOKUP($B349,'Slutlig allokering kvv'!$B$2:$AC$462,MATCH(Z$3,'Slutlig allokering kvv'!$B$1:$AJ$1,0),FALSE)/1,0)</f>
        <v>0</v>
      </c>
      <c r="AA349">
        <f>IFERROR(VLOOKUP($B349,Kraftvärmeprod!$B$1:$AH$479,MATCH(AA$2,Kraftvärmeprod!$B$1:$AG$1,0),FALSE)/1,0)-IFERROR(VLOOKUP($B349,'Slutlig allokering kvv'!$B$2:$AC$462,MATCH(AA$3,'Slutlig allokering kvv'!$B$1:$AJ$1,0),FALSE)/1,0)</f>
        <v>0</v>
      </c>
      <c r="AB349">
        <f>IFERROR(VLOOKUP($B349,Kraftvärmeprod!$B$1:$AH$479,MATCH(AB$2,Kraftvärmeprod!$B$1:$AG$1,0),FALSE)/1,0)-IFERROR(VLOOKUP($B349,'Slutlig allokering kvv'!$B$2:$AC$462,MATCH(AB$3,'Slutlig allokering kvv'!$B$1:$AJ$1,0),FALSE)/1,0)</f>
        <v>0.14113399999999998</v>
      </c>
      <c r="AE349">
        <f t="shared" si="10"/>
        <v>188.211174</v>
      </c>
      <c r="AG349">
        <f>IFERROR(VLOOKUP(B349,'Slutlig allokering kvv'!$B$2:$AJ$462,MATCH("Summa justerad allokerad tillförd energi (utan hjälpel och rökgaskondensering):",'Slutlig allokering kvv'!$B$1:$AK$1,0),FALSE)/1,"")</f>
        <v>223.38882599999999</v>
      </c>
      <c r="AI349" s="23">
        <f>IFERROR(1-VLOOKUP(B349,'Slutlig allokering kvv'!$B$2:$AJ$462,MATCH("Andel av bränsle i kvv som allokerats till värme, exklusive rökgaskondensering och hjälpel",'Slutlig allokering kvv'!$B$1:$AK$1,0),FALSE),"")</f>
        <v>0.45726718658892129</v>
      </c>
      <c r="AK349" s="23">
        <f t="shared" si="11"/>
        <v>0.45726718658892124</v>
      </c>
    </row>
    <row r="350" spans="1:37" x14ac:dyDescent="0.25">
      <c r="A350" s="2" t="s">
        <v>474</v>
      </c>
      <c r="B350" s="2" t="s">
        <v>485</v>
      </c>
      <c r="C350" s="2" t="str">
        <f>IFERROR(VLOOKUP($B350,Kraftvärmeprod!$B$1:$AH$479,MATCH(C$3,Kraftvärmeprod!$B$1:$AG$1,0),FALSE)/1,"")</f>
        <v/>
      </c>
      <c r="D350" s="2" t="str">
        <f>IFERROR(VLOOKUP($B350,Kraftvärmeprod!$B$1:$AH$479,MATCH(D$3,Kraftvärmeprod!$B$1:$AG$1,0),FALSE)/1,"")</f>
        <v/>
      </c>
      <c r="E350">
        <f>IFERROR(VLOOKUP($B350,Kraftvärmeprod!$B$1:$AH$479,MATCH(E$2,Kraftvärmeprod!$B$1:$AG$1,0),FALSE)/1,0)-IFERROR(VLOOKUP($B350,'Slutlig allokering kvv'!$B$2:$AC$462,MATCH(E$3,'Slutlig allokering kvv'!$B$1:$AJ$1,0),FALSE)/1,0)</f>
        <v>0</v>
      </c>
      <c r="F350">
        <f>IFERROR(VLOOKUP($B350,Kraftvärmeprod!$B$1:$AH$479,MATCH(F$2,Kraftvärmeprod!$B$1:$AG$1,0),FALSE)/1,0)-IFERROR(VLOOKUP($B350,'Slutlig allokering kvv'!$B$2:$AC$462,MATCH(F$3,'Slutlig allokering kvv'!$B$1:$AJ$1,0),FALSE)/1,0)</f>
        <v>0</v>
      </c>
      <c r="G350">
        <f>IFERROR(VLOOKUP($B350,Kraftvärmeprod!$B$1:$AH$479,MATCH(G$2,Kraftvärmeprod!$B$1:$AG$1,0),FALSE)/1,0)-IFERROR(VLOOKUP($B350,'Slutlig allokering kvv'!$B$2:$AC$462,MATCH(G$3,'Slutlig allokering kvv'!$B$1:$AJ$1,0),FALSE)/1,0)</f>
        <v>0</v>
      </c>
      <c r="H350">
        <f>IFERROR(VLOOKUP($B350,Kraftvärmeprod!$B$1:$AH$479,MATCH(H$2,Kraftvärmeprod!$B$1:$AG$1,0),FALSE)/1,0)-IFERROR(VLOOKUP($B350,'Slutlig allokering kvv'!$B$2:$AC$462,MATCH(H$3,'Slutlig allokering kvv'!$B$1:$AJ$1,0),FALSE)/1,0)</f>
        <v>0</v>
      </c>
      <c r="I350">
        <f>IFERROR(VLOOKUP($B350,Kraftvärmeprod!$B$1:$AH$479,MATCH(I$2,Kraftvärmeprod!$B$1:$AG$1,0),FALSE)/1,0)-IFERROR(VLOOKUP($B350,'Slutlig allokering kvv'!$B$2:$AC$462,MATCH(I$3,'Slutlig allokering kvv'!$B$1:$AJ$1,0),FALSE)/1,0)</f>
        <v>0</v>
      </c>
      <c r="J350">
        <f>IFERROR(VLOOKUP($B350,Kraftvärmeprod!$B$1:$AH$479,MATCH(J$2,Kraftvärmeprod!$B$1:$AG$1,0),FALSE)/1,0)-IFERROR(VLOOKUP($B350,'Slutlig allokering kvv'!$B$2:$AC$462,MATCH(J$3,'Slutlig allokering kvv'!$B$1:$AJ$1,0),FALSE)/1,0)</f>
        <v>0</v>
      </c>
      <c r="K350">
        <f>IFERROR(VLOOKUP($B350,Kraftvärmeprod!$B$1:$AH$479,MATCH(K$2,Kraftvärmeprod!$B$1:$AG$1,0),FALSE)/1,0)-IFERROR(VLOOKUP($B350,'Slutlig allokering kvv'!$B$2:$AC$462,MATCH(K$3,'Slutlig allokering kvv'!$B$1:$AJ$1,0),FALSE)/1,0)</f>
        <v>0</v>
      </c>
      <c r="L350">
        <f>IFERROR(VLOOKUP($B350,Kraftvärmeprod!$B$1:$AH$479,MATCH(L$2,Kraftvärmeprod!$B$1:$AG$1,0),FALSE)/1,0)-IFERROR(VLOOKUP($B350,'Slutlig allokering kvv'!$B$2:$AC$462,MATCH(L$3,'Slutlig allokering kvv'!$B$1:$AJ$1,0),FALSE)/1,0)</f>
        <v>0</v>
      </c>
      <c r="M350" s="40">
        <f>IFERROR(VLOOKUP($B350,Miljö!$B$1:$S$477,MATCH(M$2,Miljö!$B$1:$X$1,0),FALSE)/1,0)-IFERROR(VLOOKUP($B350,'Slutlig allokering kvv'!$B$2:$AC$462,MATCH(M$3,'Slutlig allokering kvv'!$B$1:$AJ$1,0),FALSE)/1,0)</f>
        <v>0</v>
      </c>
      <c r="N350">
        <f>IFERROR(VLOOKUP($B350,Kraftvärmeprod!$B$1:$AH$479,MATCH(N$2,Kraftvärmeprod!$B$1:$AG$1,0),FALSE)/1,0)-IFERROR(VLOOKUP($B350,'Slutlig allokering kvv'!$B$2:$AC$462,MATCH(N$3,'Slutlig allokering kvv'!$B$1:$AJ$1,0),FALSE)/1,0)</f>
        <v>0</v>
      </c>
      <c r="O350">
        <f>IFERROR(VLOOKUP($B350,Kraftvärmeprod!$B$1:$AH$479,MATCH(O$2,Kraftvärmeprod!$B$1:$AG$1,0),FALSE)/1,0)-IFERROR(VLOOKUP($B350,'Slutlig allokering kvv'!$B$2:$AC$462,MATCH(O$3,'Slutlig allokering kvv'!$B$1:$AJ$1,0),FALSE)/1,0)</f>
        <v>0</v>
      </c>
      <c r="P350">
        <f>IFERROR(VLOOKUP($B350,Kraftvärmeprod!$B$1:$AH$479,MATCH(P$2,Kraftvärmeprod!$B$1:$AG$1,0),FALSE)/1,0)-IFERROR(VLOOKUP($B350,'Slutlig allokering kvv'!$B$2:$AC$462,MATCH(P$3,'Slutlig allokering kvv'!$B$1:$AJ$1,0),FALSE)/1,0)</f>
        <v>0</v>
      </c>
      <c r="Q350">
        <f>IFERROR(VLOOKUP($B350,Kraftvärmeprod!$B$1:$AH$479,MATCH(Q$2,Kraftvärmeprod!$B$1:$AG$1,0),FALSE)/1,0)-IFERROR(VLOOKUP($B350,'Slutlig allokering kvv'!$B$2:$AC$462,MATCH(Q$3,'Slutlig allokering kvv'!$B$1:$AJ$1,0),FALSE)/1,0)</f>
        <v>0</v>
      </c>
      <c r="R350">
        <f>IFERROR(VLOOKUP($B350,Kraftvärmeprod!$B$1:$AH$479,MATCH(R$2,Kraftvärmeprod!$B$1:$AG$1,0),FALSE)/1,0)-IFERROR(VLOOKUP($B350,'Slutlig allokering kvv'!$B$2:$AC$462,MATCH(R$3,'Slutlig allokering kvv'!$B$1:$AJ$1,0),FALSE)/1,0)</f>
        <v>0</v>
      </c>
      <c r="S350">
        <f>IFERROR(VLOOKUP($B350,Kraftvärmeprod!$B$1:$AH$479,MATCH(S$2,Kraftvärmeprod!$B$1:$AG$1,0),FALSE)/1,0)-IFERROR(VLOOKUP($B350,'Slutlig allokering kvv'!$B$2:$AC$462,MATCH(S$3,'Slutlig allokering kvv'!$B$1:$AJ$1,0),FALSE)/1,0)</f>
        <v>0</v>
      </c>
      <c r="T350">
        <f>IFERROR(VLOOKUP($B350,Kraftvärmeprod!$B$1:$AH$479,MATCH(T$2,Kraftvärmeprod!$B$1:$AG$1,0),FALSE)/1,0)-IFERROR(VLOOKUP($B350,'Slutlig allokering kvv'!$B$2:$AC$462,MATCH(T$3,'Slutlig allokering kvv'!$B$1:$AJ$1,0),FALSE)/1,0)</f>
        <v>0</v>
      </c>
      <c r="U350">
        <f>IFERROR(VLOOKUP($B350,Kraftvärmeprod!$B$1:$AH$479,MATCH(U$2,Kraftvärmeprod!$B$1:$AG$1,0),FALSE)/1,0)-IFERROR(VLOOKUP($B350,'Slutlig allokering kvv'!$B$2:$AC$462,MATCH(U$3,'Slutlig allokering kvv'!$B$1:$AJ$1,0),FALSE)/1,0)</f>
        <v>0</v>
      </c>
      <c r="V350">
        <f>IFERROR(VLOOKUP($B350,Kraftvärmeprod!$B$1:$AH$479,MATCH(V$2,Kraftvärmeprod!$B$1:$AG$1,0),FALSE)/1,0)-IFERROR(VLOOKUP($B350,'Slutlig allokering kvv'!$B$2:$AC$462,MATCH(V$3,'Slutlig allokering kvv'!$B$1:$AJ$1,0),FALSE)/1,0)</f>
        <v>0</v>
      </c>
      <c r="W350">
        <f>IFERROR(VLOOKUP($B350,Kraftvärmeprod!$B$1:$AH$479,MATCH(W$2,Kraftvärmeprod!$B$1:$AG$1,0),FALSE)/1,0)-IFERROR(VLOOKUP($B350,'Slutlig allokering kvv'!$B$2:$AC$462,MATCH(W$3,'Slutlig allokering kvv'!$B$1:$AJ$1,0),FALSE)/1,0)</f>
        <v>0</v>
      </c>
      <c r="X350">
        <f>IFERROR(VLOOKUP($B350,Kraftvärmeprod!$B$1:$AH$479,MATCH(X$2,Kraftvärmeprod!$B$1:$AG$1,0),FALSE)/1,0)-IFERROR(VLOOKUP($B350,'Slutlig allokering kvv'!$B$2:$AC$462,MATCH(X$3,'Slutlig allokering kvv'!$B$1:$AJ$1,0),FALSE)/1,0)</f>
        <v>0</v>
      </c>
      <c r="Y350">
        <f>IFERROR(VLOOKUP($B350,Kraftvärmeprod!$B$1:$AH$479,MATCH(Y$2,Kraftvärmeprod!$B$1:$AG$1,0),FALSE)/1,0)-IFERROR(VLOOKUP($B350,'Slutlig allokering kvv'!$B$2:$AC$462,MATCH(Y$3,'Slutlig allokering kvv'!$B$1:$AJ$1,0),FALSE)/1,0)</f>
        <v>0</v>
      </c>
      <c r="Z350">
        <f>IFERROR(VLOOKUP($B350,Kraftvärmeprod!$B$1:$AH$479,MATCH(Z$2,Kraftvärmeprod!$B$1:$AG$1,0),FALSE)/1,0)-IFERROR(VLOOKUP($B350,'Slutlig allokering kvv'!$B$2:$AC$462,MATCH(Z$3,'Slutlig allokering kvv'!$B$1:$AJ$1,0),FALSE)/1,0)</f>
        <v>0</v>
      </c>
      <c r="AA350">
        <f>IFERROR(VLOOKUP($B350,Kraftvärmeprod!$B$1:$AH$479,MATCH(AA$2,Kraftvärmeprod!$B$1:$AG$1,0),FALSE)/1,0)-IFERROR(VLOOKUP($B350,'Slutlig allokering kvv'!$B$2:$AC$462,MATCH(AA$3,'Slutlig allokering kvv'!$B$1:$AJ$1,0),FALSE)/1,0)</f>
        <v>0</v>
      </c>
      <c r="AB350">
        <f>IFERROR(VLOOKUP($B350,Kraftvärmeprod!$B$1:$AH$479,MATCH(AB$2,Kraftvärmeprod!$B$1:$AG$1,0),FALSE)/1,0)-IFERROR(VLOOKUP($B350,'Slutlig allokering kvv'!$B$2:$AC$462,MATCH(AB$3,'Slutlig allokering kvv'!$B$1:$AJ$1,0),FALSE)/1,0)</f>
        <v>0</v>
      </c>
      <c r="AE350">
        <f t="shared" si="10"/>
        <v>0</v>
      </c>
      <c r="AG350">
        <f>IFERROR(VLOOKUP(B350,'Slutlig allokering kvv'!$B$2:$AJ$462,MATCH("Summa justerad allokerad tillförd energi (utan hjälpel och rökgaskondensering):",'Slutlig allokering kvv'!$B$1:$AK$1,0),FALSE)/1,"")</f>
        <v>0</v>
      </c>
      <c r="AI350" s="23" t="str">
        <f>IFERROR(1-VLOOKUP(B350,'Slutlig allokering kvv'!$B$2:$AJ$462,MATCH("Andel av bränsle i kvv som allokerats till värme, exklusive rökgaskondensering och hjälpel",'Slutlig allokering kvv'!$B$1:$AK$1,0),FALSE),"")</f>
        <v/>
      </c>
      <c r="AK350" s="23" t="str">
        <f t="shared" si="11"/>
        <v/>
      </c>
    </row>
    <row r="351" spans="1:37" x14ac:dyDescent="0.25">
      <c r="A351" s="2" t="s">
        <v>474</v>
      </c>
      <c r="B351" s="2" t="s">
        <v>486</v>
      </c>
      <c r="C351" s="2" t="str">
        <f>IFERROR(VLOOKUP($B351,Kraftvärmeprod!$B$1:$AH$479,MATCH(C$3,Kraftvärmeprod!$B$1:$AG$1,0),FALSE)/1,"")</f>
        <v/>
      </c>
      <c r="D351" s="2" t="str">
        <f>IFERROR(VLOOKUP($B351,Kraftvärmeprod!$B$1:$AH$479,MATCH(D$3,Kraftvärmeprod!$B$1:$AG$1,0),FALSE)/1,"")</f>
        <v/>
      </c>
      <c r="E351">
        <f>IFERROR(VLOOKUP($B351,Kraftvärmeprod!$B$1:$AH$479,MATCH(E$2,Kraftvärmeprod!$B$1:$AG$1,0),FALSE)/1,0)-IFERROR(VLOOKUP($B351,'Slutlig allokering kvv'!$B$2:$AC$462,MATCH(E$3,'Slutlig allokering kvv'!$B$1:$AJ$1,0),FALSE)/1,0)</f>
        <v>0</v>
      </c>
      <c r="F351">
        <f>IFERROR(VLOOKUP($B351,Kraftvärmeprod!$B$1:$AH$479,MATCH(F$2,Kraftvärmeprod!$B$1:$AG$1,0),FALSE)/1,0)-IFERROR(VLOOKUP($B351,'Slutlig allokering kvv'!$B$2:$AC$462,MATCH(F$3,'Slutlig allokering kvv'!$B$1:$AJ$1,0),FALSE)/1,0)</f>
        <v>0</v>
      </c>
      <c r="G351">
        <f>IFERROR(VLOOKUP($B351,Kraftvärmeprod!$B$1:$AH$479,MATCH(G$2,Kraftvärmeprod!$B$1:$AG$1,0),FALSE)/1,0)-IFERROR(VLOOKUP($B351,'Slutlig allokering kvv'!$B$2:$AC$462,MATCH(G$3,'Slutlig allokering kvv'!$B$1:$AJ$1,0),FALSE)/1,0)</f>
        <v>0</v>
      </c>
      <c r="H351">
        <f>IFERROR(VLOOKUP($B351,Kraftvärmeprod!$B$1:$AH$479,MATCH(H$2,Kraftvärmeprod!$B$1:$AG$1,0),FALSE)/1,0)-IFERROR(VLOOKUP($B351,'Slutlig allokering kvv'!$B$2:$AC$462,MATCH(H$3,'Slutlig allokering kvv'!$B$1:$AJ$1,0),FALSE)/1,0)</f>
        <v>0</v>
      </c>
      <c r="I351">
        <f>IFERROR(VLOOKUP($B351,Kraftvärmeprod!$B$1:$AH$479,MATCH(I$2,Kraftvärmeprod!$B$1:$AG$1,0),FALSE)/1,0)-IFERROR(VLOOKUP($B351,'Slutlig allokering kvv'!$B$2:$AC$462,MATCH(I$3,'Slutlig allokering kvv'!$B$1:$AJ$1,0),FALSE)/1,0)</f>
        <v>0</v>
      </c>
      <c r="J351">
        <f>IFERROR(VLOOKUP($B351,Kraftvärmeprod!$B$1:$AH$479,MATCH(J$2,Kraftvärmeprod!$B$1:$AG$1,0),FALSE)/1,0)-IFERROR(VLOOKUP($B351,'Slutlig allokering kvv'!$B$2:$AC$462,MATCH(J$3,'Slutlig allokering kvv'!$B$1:$AJ$1,0),FALSE)/1,0)</f>
        <v>0</v>
      </c>
      <c r="K351">
        <f>IFERROR(VLOOKUP($B351,Kraftvärmeprod!$B$1:$AH$479,MATCH(K$2,Kraftvärmeprod!$B$1:$AG$1,0),FALSE)/1,0)-IFERROR(VLOOKUP($B351,'Slutlig allokering kvv'!$B$2:$AC$462,MATCH(K$3,'Slutlig allokering kvv'!$B$1:$AJ$1,0),FALSE)/1,0)</f>
        <v>0</v>
      </c>
      <c r="L351">
        <f>IFERROR(VLOOKUP($B351,Kraftvärmeprod!$B$1:$AH$479,MATCH(L$2,Kraftvärmeprod!$B$1:$AG$1,0),FALSE)/1,0)-IFERROR(VLOOKUP($B351,'Slutlig allokering kvv'!$B$2:$AC$462,MATCH(L$3,'Slutlig allokering kvv'!$B$1:$AJ$1,0),FALSE)/1,0)</f>
        <v>0</v>
      </c>
      <c r="M351" s="40">
        <f>IFERROR(VLOOKUP($B351,Miljö!$B$1:$S$477,MATCH(M$2,Miljö!$B$1:$X$1,0),FALSE)/1,0)-IFERROR(VLOOKUP($B351,'Slutlig allokering kvv'!$B$2:$AC$462,MATCH(M$3,'Slutlig allokering kvv'!$B$1:$AJ$1,0),FALSE)/1,0)</f>
        <v>0</v>
      </c>
      <c r="N351">
        <f>IFERROR(VLOOKUP($B351,Kraftvärmeprod!$B$1:$AH$479,MATCH(N$2,Kraftvärmeprod!$B$1:$AG$1,0),FALSE)/1,0)-IFERROR(VLOOKUP($B351,'Slutlig allokering kvv'!$B$2:$AC$462,MATCH(N$3,'Slutlig allokering kvv'!$B$1:$AJ$1,0),FALSE)/1,0)</f>
        <v>0</v>
      </c>
      <c r="O351">
        <f>IFERROR(VLOOKUP($B351,Kraftvärmeprod!$B$1:$AH$479,MATCH(O$2,Kraftvärmeprod!$B$1:$AG$1,0),FALSE)/1,0)-IFERROR(VLOOKUP($B351,'Slutlig allokering kvv'!$B$2:$AC$462,MATCH(O$3,'Slutlig allokering kvv'!$B$1:$AJ$1,0),FALSE)/1,0)</f>
        <v>0</v>
      </c>
      <c r="P351">
        <f>IFERROR(VLOOKUP($B351,Kraftvärmeprod!$B$1:$AH$479,MATCH(P$2,Kraftvärmeprod!$B$1:$AG$1,0),FALSE)/1,0)-IFERROR(VLOOKUP($B351,'Slutlig allokering kvv'!$B$2:$AC$462,MATCH(P$3,'Slutlig allokering kvv'!$B$1:$AJ$1,0),FALSE)/1,0)</f>
        <v>0</v>
      </c>
      <c r="Q351">
        <f>IFERROR(VLOOKUP($B351,Kraftvärmeprod!$B$1:$AH$479,MATCH(Q$2,Kraftvärmeprod!$B$1:$AG$1,0),FALSE)/1,0)-IFERROR(VLOOKUP($B351,'Slutlig allokering kvv'!$B$2:$AC$462,MATCH(Q$3,'Slutlig allokering kvv'!$B$1:$AJ$1,0),FALSE)/1,0)</f>
        <v>0</v>
      </c>
      <c r="R351">
        <f>IFERROR(VLOOKUP($B351,Kraftvärmeprod!$B$1:$AH$479,MATCH(R$2,Kraftvärmeprod!$B$1:$AG$1,0),FALSE)/1,0)-IFERROR(VLOOKUP($B351,'Slutlig allokering kvv'!$B$2:$AC$462,MATCH(R$3,'Slutlig allokering kvv'!$B$1:$AJ$1,0),FALSE)/1,0)</f>
        <v>0</v>
      </c>
      <c r="S351">
        <f>IFERROR(VLOOKUP($B351,Kraftvärmeprod!$B$1:$AH$479,MATCH(S$2,Kraftvärmeprod!$B$1:$AG$1,0),FALSE)/1,0)-IFERROR(VLOOKUP($B351,'Slutlig allokering kvv'!$B$2:$AC$462,MATCH(S$3,'Slutlig allokering kvv'!$B$1:$AJ$1,0),FALSE)/1,0)</f>
        <v>0</v>
      </c>
      <c r="T351">
        <f>IFERROR(VLOOKUP($B351,Kraftvärmeprod!$B$1:$AH$479,MATCH(T$2,Kraftvärmeprod!$B$1:$AG$1,0),FALSE)/1,0)-IFERROR(VLOOKUP($B351,'Slutlig allokering kvv'!$B$2:$AC$462,MATCH(T$3,'Slutlig allokering kvv'!$B$1:$AJ$1,0),FALSE)/1,0)</f>
        <v>0</v>
      </c>
      <c r="U351">
        <f>IFERROR(VLOOKUP($B351,Kraftvärmeprod!$B$1:$AH$479,MATCH(U$2,Kraftvärmeprod!$B$1:$AG$1,0),FALSE)/1,0)-IFERROR(VLOOKUP($B351,'Slutlig allokering kvv'!$B$2:$AC$462,MATCH(U$3,'Slutlig allokering kvv'!$B$1:$AJ$1,0),FALSE)/1,0)</f>
        <v>0</v>
      </c>
      <c r="V351">
        <f>IFERROR(VLOOKUP($B351,Kraftvärmeprod!$B$1:$AH$479,MATCH(V$2,Kraftvärmeprod!$B$1:$AG$1,0),FALSE)/1,0)-IFERROR(VLOOKUP($B351,'Slutlig allokering kvv'!$B$2:$AC$462,MATCH(V$3,'Slutlig allokering kvv'!$B$1:$AJ$1,0),FALSE)/1,0)</f>
        <v>0</v>
      </c>
      <c r="W351">
        <f>IFERROR(VLOOKUP($B351,Kraftvärmeprod!$B$1:$AH$479,MATCH(W$2,Kraftvärmeprod!$B$1:$AG$1,0),FALSE)/1,0)-IFERROR(VLOOKUP($B351,'Slutlig allokering kvv'!$B$2:$AC$462,MATCH(W$3,'Slutlig allokering kvv'!$B$1:$AJ$1,0),FALSE)/1,0)</f>
        <v>0</v>
      </c>
      <c r="X351">
        <f>IFERROR(VLOOKUP($B351,Kraftvärmeprod!$B$1:$AH$479,MATCH(X$2,Kraftvärmeprod!$B$1:$AG$1,0),FALSE)/1,0)-IFERROR(VLOOKUP($B351,'Slutlig allokering kvv'!$B$2:$AC$462,MATCH(X$3,'Slutlig allokering kvv'!$B$1:$AJ$1,0),FALSE)/1,0)</f>
        <v>0</v>
      </c>
      <c r="Y351">
        <f>IFERROR(VLOOKUP($B351,Kraftvärmeprod!$B$1:$AH$479,MATCH(Y$2,Kraftvärmeprod!$B$1:$AG$1,0),FALSE)/1,0)-IFERROR(VLOOKUP($B351,'Slutlig allokering kvv'!$B$2:$AC$462,MATCH(Y$3,'Slutlig allokering kvv'!$B$1:$AJ$1,0),FALSE)/1,0)</f>
        <v>0</v>
      </c>
      <c r="Z351">
        <f>IFERROR(VLOOKUP($B351,Kraftvärmeprod!$B$1:$AH$479,MATCH(Z$2,Kraftvärmeprod!$B$1:$AG$1,0),FALSE)/1,0)-IFERROR(VLOOKUP($B351,'Slutlig allokering kvv'!$B$2:$AC$462,MATCH(Z$3,'Slutlig allokering kvv'!$B$1:$AJ$1,0),FALSE)/1,0)</f>
        <v>0</v>
      </c>
      <c r="AA351">
        <f>IFERROR(VLOOKUP($B351,Kraftvärmeprod!$B$1:$AH$479,MATCH(AA$2,Kraftvärmeprod!$B$1:$AG$1,0),FALSE)/1,0)-IFERROR(VLOOKUP($B351,'Slutlig allokering kvv'!$B$2:$AC$462,MATCH(AA$3,'Slutlig allokering kvv'!$B$1:$AJ$1,0),FALSE)/1,0)</f>
        <v>0</v>
      </c>
      <c r="AB351">
        <f>IFERROR(VLOOKUP($B351,Kraftvärmeprod!$B$1:$AH$479,MATCH(AB$2,Kraftvärmeprod!$B$1:$AG$1,0),FALSE)/1,0)-IFERROR(VLOOKUP($B351,'Slutlig allokering kvv'!$B$2:$AC$462,MATCH(AB$3,'Slutlig allokering kvv'!$B$1:$AJ$1,0),FALSE)/1,0)</f>
        <v>0</v>
      </c>
      <c r="AE351">
        <f t="shared" si="10"/>
        <v>0</v>
      </c>
      <c r="AG351">
        <f>IFERROR(VLOOKUP(B351,'Slutlig allokering kvv'!$B$2:$AJ$462,MATCH("Summa justerad allokerad tillförd energi (utan hjälpel och rökgaskondensering):",'Slutlig allokering kvv'!$B$1:$AK$1,0),FALSE)/1,"")</f>
        <v>0</v>
      </c>
      <c r="AI351" s="23" t="str">
        <f>IFERROR(1-VLOOKUP(B351,'Slutlig allokering kvv'!$B$2:$AJ$462,MATCH("Andel av bränsle i kvv som allokerats till värme, exklusive rökgaskondensering och hjälpel",'Slutlig allokering kvv'!$B$1:$AK$1,0),FALSE),"")</f>
        <v/>
      </c>
      <c r="AK351" s="23" t="str">
        <f t="shared" si="11"/>
        <v/>
      </c>
    </row>
    <row r="352" spans="1:37" x14ac:dyDescent="0.25">
      <c r="A352" s="2" t="s">
        <v>487</v>
      </c>
      <c r="B352" s="2" t="s">
        <v>488</v>
      </c>
      <c r="C352" s="2" t="str">
        <f>IFERROR(VLOOKUP($B352,Kraftvärmeprod!$B$1:$AH$479,MATCH(C$3,Kraftvärmeprod!$B$1:$AG$1,0),FALSE)/1,"")</f>
        <v/>
      </c>
      <c r="D352" s="2" t="str">
        <f>IFERROR(VLOOKUP($B352,Kraftvärmeprod!$B$1:$AH$479,MATCH(D$3,Kraftvärmeprod!$B$1:$AG$1,0),FALSE)/1,"")</f>
        <v/>
      </c>
      <c r="E352">
        <f>IFERROR(VLOOKUP($B352,Kraftvärmeprod!$B$1:$AH$479,MATCH(E$2,Kraftvärmeprod!$B$1:$AG$1,0),FALSE)/1,0)-IFERROR(VLOOKUP($B352,'Slutlig allokering kvv'!$B$2:$AC$462,MATCH(E$3,'Slutlig allokering kvv'!$B$1:$AJ$1,0),FALSE)/1,0)</f>
        <v>0</v>
      </c>
      <c r="F352">
        <f>IFERROR(VLOOKUP($B352,Kraftvärmeprod!$B$1:$AH$479,MATCH(F$2,Kraftvärmeprod!$B$1:$AG$1,0),FALSE)/1,0)-IFERROR(VLOOKUP($B352,'Slutlig allokering kvv'!$B$2:$AC$462,MATCH(F$3,'Slutlig allokering kvv'!$B$1:$AJ$1,0),FALSE)/1,0)</f>
        <v>0</v>
      </c>
      <c r="G352">
        <f>IFERROR(VLOOKUP($B352,Kraftvärmeprod!$B$1:$AH$479,MATCH(G$2,Kraftvärmeprod!$B$1:$AG$1,0),FALSE)/1,0)-IFERROR(VLOOKUP($B352,'Slutlig allokering kvv'!$B$2:$AC$462,MATCH(G$3,'Slutlig allokering kvv'!$B$1:$AJ$1,0),FALSE)/1,0)</f>
        <v>0</v>
      </c>
      <c r="H352">
        <f>IFERROR(VLOOKUP($B352,Kraftvärmeprod!$B$1:$AH$479,MATCH(H$2,Kraftvärmeprod!$B$1:$AG$1,0),FALSE)/1,0)-IFERROR(VLOOKUP($B352,'Slutlig allokering kvv'!$B$2:$AC$462,MATCH(H$3,'Slutlig allokering kvv'!$B$1:$AJ$1,0),FALSE)/1,0)</f>
        <v>0</v>
      </c>
      <c r="I352">
        <f>IFERROR(VLOOKUP($B352,Kraftvärmeprod!$B$1:$AH$479,MATCH(I$2,Kraftvärmeprod!$B$1:$AG$1,0),FALSE)/1,0)-IFERROR(VLOOKUP($B352,'Slutlig allokering kvv'!$B$2:$AC$462,MATCH(I$3,'Slutlig allokering kvv'!$B$1:$AJ$1,0),FALSE)/1,0)</f>
        <v>0</v>
      </c>
      <c r="J352">
        <f>IFERROR(VLOOKUP($B352,Kraftvärmeprod!$B$1:$AH$479,MATCH(J$2,Kraftvärmeprod!$B$1:$AG$1,0),FALSE)/1,0)-IFERROR(VLOOKUP($B352,'Slutlig allokering kvv'!$B$2:$AC$462,MATCH(J$3,'Slutlig allokering kvv'!$B$1:$AJ$1,0),FALSE)/1,0)</f>
        <v>0</v>
      </c>
      <c r="K352">
        <f>IFERROR(VLOOKUP($B352,Kraftvärmeprod!$B$1:$AH$479,MATCH(K$2,Kraftvärmeprod!$B$1:$AG$1,0),FALSE)/1,0)-IFERROR(VLOOKUP($B352,'Slutlig allokering kvv'!$B$2:$AC$462,MATCH(K$3,'Slutlig allokering kvv'!$B$1:$AJ$1,0),FALSE)/1,0)</f>
        <v>0</v>
      </c>
      <c r="L352">
        <f>IFERROR(VLOOKUP($B352,Kraftvärmeprod!$B$1:$AH$479,MATCH(L$2,Kraftvärmeprod!$B$1:$AG$1,0),FALSE)/1,0)-IFERROR(VLOOKUP($B352,'Slutlig allokering kvv'!$B$2:$AC$462,MATCH(L$3,'Slutlig allokering kvv'!$B$1:$AJ$1,0),FALSE)/1,0)</f>
        <v>0</v>
      </c>
      <c r="M352" s="40">
        <f>IFERROR(VLOOKUP($B352,Miljö!$B$1:$S$477,MATCH(M$2,Miljö!$B$1:$X$1,0),FALSE)/1,0)-IFERROR(VLOOKUP($B352,'Slutlig allokering kvv'!$B$2:$AC$462,MATCH(M$3,'Slutlig allokering kvv'!$B$1:$AJ$1,0),FALSE)/1,0)</f>
        <v>0</v>
      </c>
      <c r="N352">
        <f>IFERROR(VLOOKUP($B352,Kraftvärmeprod!$B$1:$AH$479,MATCH(N$2,Kraftvärmeprod!$B$1:$AG$1,0),FALSE)/1,0)-IFERROR(VLOOKUP($B352,'Slutlig allokering kvv'!$B$2:$AC$462,MATCH(N$3,'Slutlig allokering kvv'!$B$1:$AJ$1,0),FALSE)/1,0)</f>
        <v>0</v>
      </c>
      <c r="O352">
        <f>IFERROR(VLOOKUP($B352,Kraftvärmeprod!$B$1:$AH$479,MATCH(O$2,Kraftvärmeprod!$B$1:$AG$1,0),FALSE)/1,0)-IFERROR(VLOOKUP($B352,'Slutlig allokering kvv'!$B$2:$AC$462,MATCH(O$3,'Slutlig allokering kvv'!$B$1:$AJ$1,0),FALSE)/1,0)</f>
        <v>0</v>
      </c>
      <c r="P352">
        <f>IFERROR(VLOOKUP($B352,Kraftvärmeprod!$B$1:$AH$479,MATCH(P$2,Kraftvärmeprod!$B$1:$AG$1,0),FALSE)/1,0)-IFERROR(VLOOKUP($B352,'Slutlig allokering kvv'!$B$2:$AC$462,MATCH(P$3,'Slutlig allokering kvv'!$B$1:$AJ$1,0),FALSE)/1,0)</f>
        <v>0</v>
      </c>
      <c r="Q352">
        <f>IFERROR(VLOOKUP($B352,Kraftvärmeprod!$B$1:$AH$479,MATCH(Q$2,Kraftvärmeprod!$B$1:$AG$1,0),FALSE)/1,0)-IFERROR(VLOOKUP($B352,'Slutlig allokering kvv'!$B$2:$AC$462,MATCH(Q$3,'Slutlig allokering kvv'!$B$1:$AJ$1,0),FALSE)/1,0)</f>
        <v>0</v>
      </c>
      <c r="R352">
        <f>IFERROR(VLOOKUP($B352,Kraftvärmeprod!$B$1:$AH$479,MATCH(R$2,Kraftvärmeprod!$B$1:$AG$1,0),FALSE)/1,0)-IFERROR(VLOOKUP($B352,'Slutlig allokering kvv'!$B$2:$AC$462,MATCH(R$3,'Slutlig allokering kvv'!$B$1:$AJ$1,0),FALSE)/1,0)</f>
        <v>0</v>
      </c>
      <c r="S352">
        <f>IFERROR(VLOOKUP($B352,Kraftvärmeprod!$B$1:$AH$479,MATCH(S$2,Kraftvärmeprod!$B$1:$AG$1,0),FALSE)/1,0)-IFERROR(VLOOKUP($B352,'Slutlig allokering kvv'!$B$2:$AC$462,MATCH(S$3,'Slutlig allokering kvv'!$B$1:$AJ$1,0),FALSE)/1,0)</f>
        <v>0</v>
      </c>
      <c r="T352">
        <f>IFERROR(VLOOKUP($B352,Kraftvärmeprod!$B$1:$AH$479,MATCH(T$2,Kraftvärmeprod!$B$1:$AG$1,0),FALSE)/1,0)-IFERROR(VLOOKUP($B352,'Slutlig allokering kvv'!$B$2:$AC$462,MATCH(T$3,'Slutlig allokering kvv'!$B$1:$AJ$1,0),FALSE)/1,0)</f>
        <v>0</v>
      </c>
      <c r="U352">
        <f>IFERROR(VLOOKUP($B352,Kraftvärmeprod!$B$1:$AH$479,MATCH(U$2,Kraftvärmeprod!$B$1:$AG$1,0),FALSE)/1,0)-IFERROR(VLOOKUP($B352,'Slutlig allokering kvv'!$B$2:$AC$462,MATCH(U$3,'Slutlig allokering kvv'!$B$1:$AJ$1,0),FALSE)/1,0)</f>
        <v>0</v>
      </c>
      <c r="V352">
        <f>IFERROR(VLOOKUP($B352,Kraftvärmeprod!$B$1:$AH$479,MATCH(V$2,Kraftvärmeprod!$B$1:$AG$1,0),FALSE)/1,0)-IFERROR(VLOOKUP($B352,'Slutlig allokering kvv'!$B$2:$AC$462,MATCH(V$3,'Slutlig allokering kvv'!$B$1:$AJ$1,0),FALSE)/1,0)</f>
        <v>0</v>
      </c>
      <c r="W352">
        <f>IFERROR(VLOOKUP($B352,Kraftvärmeprod!$B$1:$AH$479,MATCH(W$2,Kraftvärmeprod!$B$1:$AG$1,0),FALSE)/1,0)-IFERROR(VLOOKUP($B352,'Slutlig allokering kvv'!$B$2:$AC$462,MATCH(W$3,'Slutlig allokering kvv'!$B$1:$AJ$1,0),FALSE)/1,0)</f>
        <v>0</v>
      </c>
      <c r="X352">
        <f>IFERROR(VLOOKUP($B352,Kraftvärmeprod!$B$1:$AH$479,MATCH(X$2,Kraftvärmeprod!$B$1:$AG$1,0),FALSE)/1,0)-IFERROR(VLOOKUP($B352,'Slutlig allokering kvv'!$B$2:$AC$462,MATCH(X$3,'Slutlig allokering kvv'!$B$1:$AJ$1,0),FALSE)/1,0)</f>
        <v>0</v>
      </c>
      <c r="Y352">
        <f>IFERROR(VLOOKUP($B352,Kraftvärmeprod!$B$1:$AH$479,MATCH(Y$2,Kraftvärmeprod!$B$1:$AG$1,0),FALSE)/1,0)-IFERROR(VLOOKUP($B352,'Slutlig allokering kvv'!$B$2:$AC$462,MATCH(Y$3,'Slutlig allokering kvv'!$B$1:$AJ$1,0),FALSE)/1,0)</f>
        <v>0</v>
      </c>
      <c r="Z352">
        <f>IFERROR(VLOOKUP($B352,Kraftvärmeprod!$B$1:$AH$479,MATCH(Z$2,Kraftvärmeprod!$B$1:$AG$1,0),FALSE)/1,0)-IFERROR(VLOOKUP($B352,'Slutlig allokering kvv'!$B$2:$AC$462,MATCH(Z$3,'Slutlig allokering kvv'!$B$1:$AJ$1,0),FALSE)/1,0)</f>
        <v>0</v>
      </c>
      <c r="AA352">
        <f>IFERROR(VLOOKUP($B352,Kraftvärmeprod!$B$1:$AH$479,MATCH(AA$2,Kraftvärmeprod!$B$1:$AG$1,0),FALSE)/1,0)-IFERROR(VLOOKUP($B352,'Slutlig allokering kvv'!$B$2:$AC$462,MATCH(AA$3,'Slutlig allokering kvv'!$B$1:$AJ$1,0),FALSE)/1,0)</f>
        <v>0</v>
      </c>
      <c r="AB352">
        <f>IFERROR(VLOOKUP($B352,Kraftvärmeprod!$B$1:$AH$479,MATCH(AB$2,Kraftvärmeprod!$B$1:$AG$1,0),FALSE)/1,0)-IFERROR(VLOOKUP($B352,'Slutlig allokering kvv'!$B$2:$AC$462,MATCH(AB$3,'Slutlig allokering kvv'!$B$1:$AJ$1,0),FALSE)/1,0)</f>
        <v>0</v>
      </c>
      <c r="AE352">
        <f t="shared" si="10"/>
        <v>0</v>
      </c>
      <c r="AG352">
        <f>IFERROR(VLOOKUP(B352,'Slutlig allokering kvv'!$B$2:$AJ$462,MATCH("Summa justerad allokerad tillförd energi (utan hjälpel och rökgaskondensering):",'Slutlig allokering kvv'!$B$1:$AK$1,0),FALSE)/1,"")</f>
        <v>0</v>
      </c>
      <c r="AI352" s="23" t="str">
        <f>IFERROR(1-VLOOKUP(B352,'Slutlig allokering kvv'!$B$2:$AJ$462,MATCH("Andel av bränsle i kvv som allokerats till värme, exklusive rökgaskondensering och hjälpel",'Slutlig allokering kvv'!$B$1:$AK$1,0),FALSE),"")</f>
        <v/>
      </c>
      <c r="AK352" s="23" t="str">
        <f t="shared" si="11"/>
        <v/>
      </c>
    </row>
    <row r="353" spans="1:37" x14ac:dyDescent="0.25">
      <c r="A353" s="2" t="s">
        <v>487</v>
      </c>
      <c r="B353" s="2" t="s">
        <v>489</v>
      </c>
      <c r="C353" s="2" t="str">
        <f>IFERROR(VLOOKUP($B353,Kraftvärmeprod!$B$1:$AH$479,MATCH(C$3,Kraftvärmeprod!$B$1:$AG$1,0),FALSE)/1,"")</f>
        <v/>
      </c>
      <c r="D353" s="2" t="str">
        <f>IFERROR(VLOOKUP($B353,Kraftvärmeprod!$B$1:$AH$479,MATCH(D$3,Kraftvärmeprod!$B$1:$AG$1,0),FALSE)/1,"")</f>
        <v/>
      </c>
      <c r="E353">
        <f>IFERROR(VLOOKUP($B353,Kraftvärmeprod!$B$1:$AH$479,MATCH(E$2,Kraftvärmeprod!$B$1:$AG$1,0),FALSE)/1,0)-IFERROR(VLOOKUP($B353,'Slutlig allokering kvv'!$B$2:$AC$462,MATCH(E$3,'Slutlig allokering kvv'!$B$1:$AJ$1,0),FALSE)/1,0)</f>
        <v>0</v>
      </c>
      <c r="F353">
        <f>IFERROR(VLOOKUP($B353,Kraftvärmeprod!$B$1:$AH$479,MATCH(F$2,Kraftvärmeprod!$B$1:$AG$1,0),FALSE)/1,0)-IFERROR(VLOOKUP($B353,'Slutlig allokering kvv'!$B$2:$AC$462,MATCH(F$3,'Slutlig allokering kvv'!$B$1:$AJ$1,0),FALSE)/1,0)</f>
        <v>0</v>
      </c>
      <c r="G353">
        <f>IFERROR(VLOOKUP($B353,Kraftvärmeprod!$B$1:$AH$479,MATCH(G$2,Kraftvärmeprod!$B$1:$AG$1,0),FALSE)/1,0)-IFERROR(VLOOKUP($B353,'Slutlig allokering kvv'!$B$2:$AC$462,MATCH(G$3,'Slutlig allokering kvv'!$B$1:$AJ$1,0),FALSE)/1,0)</f>
        <v>0</v>
      </c>
      <c r="H353">
        <f>IFERROR(VLOOKUP($B353,Kraftvärmeprod!$B$1:$AH$479,MATCH(H$2,Kraftvärmeprod!$B$1:$AG$1,0),FALSE)/1,0)-IFERROR(VLOOKUP($B353,'Slutlig allokering kvv'!$B$2:$AC$462,MATCH(H$3,'Slutlig allokering kvv'!$B$1:$AJ$1,0),FALSE)/1,0)</f>
        <v>0</v>
      </c>
      <c r="I353">
        <f>IFERROR(VLOOKUP($B353,Kraftvärmeprod!$B$1:$AH$479,MATCH(I$2,Kraftvärmeprod!$B$1:$AG$1,0),FALSE)/1,0)-IFERROR(VLOOKUP($B353,'Slutlig allokering kvv'!$B$2:$AC$462,MATCH(I$3,'Slutlig allokering kvv'!$B$1:$AJ$1,0),FALSE)/1,0)</f>
        <v>0</v>
      </c>
      <c r="J353">
        <f>IFERROR(VLOOKUP($B353,Kraftvärmeprod!$B$1:$AH$479,MATCH(J$2,Kraftvärmeprod!$B$1:$AG$1,0),FALSE)/1,0)-IFERROR(VLOOKUP($B353,'Slutlig allokering kvv'!$B$2:$AC$462,MATCH(J$3,'Slutlig allokering kvv'!$B$1:$AJ$1,0),FALSE)/1,0)</f>
        <v>0</v>
      </c>
      <c r="K353">
        <f>IFERROR(VLOOKUP($B353,Kraftvärmeprod!$B$1:$AH$479,MATCH(K$2,Kraftvärmeprod!$B$1:$AG$1,0),FALSE)/1,0)-IFERROR(VLOOKUP($B353,'Slutlig allokering kvv'!$B$2:$AC$462,MATCH(K$3,'Slutlig allokering kvv'!$B$1:$AJ$1,0),FALSE)/1,0)</f>
        <v>0</v>
      </c>
      <c r="L353">
        <f>IFERROR(VLOOKUP($B353,Kraftvärmeprod!$B$1:$AH$479,MATCH(L$2,Kraftvärmeprod!$B$1:$AG$1,0),FALSE)/1,0)-IFERROR(VLOOKUP($B353,'Slutlig allokering kvv'!$B$2:$AC$462,MATCH(L$3,'Slutlig allokering kvv'!$B$1:$AJ$1,0),FALSE)/1,0)</f>
        <v>0</v>
      </c>
      <c r="M353" s="40">
        <f>IFERROR(VLOOKUP($B353,Miljö!$B$1:$S$477,MATCH(M$2,Miljö!$B$1:$X$1,0),FALSE)/1,0)-IFERROR(VLOOKUP($B353,'Slutlig allokering kvv'!$B$2:$AC$462,MATCH(M$3,'Slutlig allokering kvv'!$B$1:$AJ$1,0),FALSE)/1,0)</f>
        <v>0</v>
      </c>
      <c r="N353">
        <f>IFERROR(VLOOKUP($B353,Kraftvärmeprod!$B$1:$AH$479,MATCH(N$2,Kraftvärmeprod!$B$1:$AG$1,0),FALSE)/1,0)-IFERROR(VLOOKUP($B353,'Slutlig allokering kvv'!$B$2:$AC$462,MATCH(N$3,'Slutlig allokering kvv'!$B$1:$AJ$1,0),FALSE)/1,0)</f>
        <v>0</v>
      </c>
      <c r="O353">
        <f>IFERROR(VLOOKUP($B353,Kraftvärmeprod!$B$1:$AH$479,MATCH(O$2,Kraftvärmeprod!$B$1:$AG$1,0),FALSE)/1,0)-IFERROR(VLOOKUP($B353,'Slutlig allokering kvv'!$B$2:$AC$462,MATCH(O$3,'Slutlig allokering kvv'!$B$1:$AJ$1,0),FALSE)/1,0)</f>
        <v>0</v>
      </c>
      <c r="P353">
        <f>IFERROR(VLOOKUP($B353,Kraftvärmeprod!$B$1:$AH$479,MATCH(P$2,Kraftvärmeprod!$B$1:$AG$1,0),FALSE)/1,0)-IFERROR(VLOOKUP($B353,'Slutlig allokering kvv'!$B$2:$AC$462,MATCH(P$3,'Slutlig allokering kvv'!$B$1:$AJ$1,0),FALSE)/1,0)</f>
        <v>0</v>
      </c>
      <c r="Q353">
        <f>IFERROR(VLOOKUP($B353,Kraftvärmeprod!$B$1:$AH$479,MATCH(Q$2,Kraftvärmeprod!$B$1:$AG$1,0),FALSE)/1,0)-IFERROR(VLOOKUP($B353,'Slutlig allokering kvv'!$B$2:$AC$462,MATCH(Q$3,'Slutlig allokering kvv'!$B$1:$AJ$1,0),FALSE)/1,0)</f>
        <v>0</v>
      </c>
      <c r="R353">
        <f>IFERROR(VLOOKUP($B353,Kraftvärmeprod!$B$1:$AH$479,MATCH(R$2,Kraftvärmeprod!$B$1:$AG$1,0),FALSE)/1,0)-IFERROR(VLOOKUP($B353,'Slutlig allokering kvv'!$B$2:$AC$462,MATCH(R$3,'Slutlig allokering kvv'!$B$1:$AJ$1,0),FALSE)/1,0)</f>
        <v>0</v>
      </c>
      <c r="S353">
        <f>IFERROR(VLOOKUP($B353,Kraftvärmeprod!$B$1:$AH$479,MATCH(S$2,Kraftvärmeprod!$B$1:$AG$1,0),FALSE)/1,0)-IFERROR(VLOOKUP($B353,'Slutlig allokering kvv'!$B$2:$AC$462,MATCH(S$3,'Slutlig allokering kvv'!$B$1:$AJ$1,0),FALSE)/1,0)</f>
        <v>0</v>
      </c>
      <c r="T353">
        <f>IFERROR(VLOOKUP($B353,Kraftvärmeprod!$B$1:$AH$479,MATCH(T$2,Kraftvärmeprod!$B$1:$AG$1,0),FALSE)/1,0)-IFERROR(VLOOKUP($B353,'Slutlig allokering kvv'!$B$2:$AC$462,MATCH(T$3,'Slutlig allokering kvv'!$B$1:$AJ$1,0),FALSE)/1,0)</f>
        <v>0</v>
      </c>
      <c r="U353">
        <f>IFERROR(VLOOKUP($B353,Kraftvärmeprod!$B$1:$AH$479,MATCH(U$2,Kraftvärmeprod!$B$1:$AG$1,0),FALSE)/1,0)-IFERROR(VLOOKUP($B353,'Slutlig allokering kvv'!$B$2:$AC$462,MATCH(U$3,'Slutlig allokering kvv'!$B$1:$AJ$1,0),FALSE)/1,0)</f>
        <v>0</v>
      </c>
      <c r="V353">
        <f>IFERROR(VLOOKUP($B353,Kraftvärmeprod!$B$1:$AH$479,MATCH(V$2,Kraftvärmeprod!$B$1:$AG$1,0),FALSE)/1,0)-IFERROR(VLOOKUP($B353,'Slutlig allokering kvv'!$B$2:$AC$462,MATCH(V$3,'Slutlig allokering kvv'!$B$1:$AJ$1,0),FALSE)/1,0)</f>
        <v>0</v>
      </c>
      <c r="W353">
        <f>IFERROR(VLOOKUP($B353,Kraftvärmeprod!$B$1:$AH$479,MATCH(W$2,Kraftvärmeprod!$B$1:$AG$1,0),FALSE)/1,0)-IFERROR(VLOOKUP($B353,'Slutlig allokering kvv'!$B$2:$AC$462,MATCH(W$3,'Slutlig allokering kvv'!$B$1:$AJ$1,0),FALSE)/1,0)</f>
        <v>0</v>
      </c>
      <c r="X353">
        <f>IFERROR(VLOOKUP($B353,Kraftvärmeprod!$B$1:$AH$479,MATCH(X$2,Kraftvärmeprod!$B$1:$AG$1,0),FALSE)/1,0)-IFERROR(VLOOKUP($B353,'Slutlig allokering kvv'!$B$2:$AC$462,MATCH(X$3,'Slutlig allokering kvv'!$B$1:$AJ$1,0),FALSE)/1,0)</f>
        <v>0</v>
      </c>
      <c r="Y353">
        <f>IFERROR(VLOOKUP($B353,Kraftvärmeprod!$B$1:$AH$479,MATCH(Y$2,Kraftvärmeprod!$B$1:$AG$1,0),FALSE)/1,0)-IFERROR(VLOOKUP($B353,'Slutlig allokering kvv'!$B$2:$AC$462,MATCH(Y$3,'Slutlig allokering kvv'!$B$1:$AJ$1,0),FALSE)/1,0)</f>
        <v>0</v>
      </c>
      <c r="Z353">
        <f>IFERROR(VLOOKUP($B353,Kraftvärmeprod!$B$1:$AH$479,MATCH(Z$2,Kraftvärmeprod!$B$1:$AG$1,0),FALSE)/1,0)-IFERROR(VLOOKUP($B353,'Slutlig allokering kvv'!$B$2:$AC$462,MATCH(Z$3,'Slutlig allokering kvv'!$B$1:$AJ$1,0),FALSE)/1,0)</f>
        <v>0</v>
      </c>
      <c r="AA353">
        <f>IFERROR(VLOOKUP($B353,Kraftvärmeprod!$B$1:$AH$479,MATCH(AA$2,Kraftvärmeprod!$B$1:$AG$1,0),FALSE)/1,0)-IFERROR(VLOOKUP($B353,'Slutlig allokering kvv'!$B$2:$AC$462,MATCH(AA$3,'Slutlig allokering kvv'!$B$1:$AJ$1,0),FALSE)/1,0)</f>
        <v>0</v>
      </c>
      <c r="AB353">
        <f>IFERROR(VLOOKUP($B353,Kraftvärmeprod!$B$1:$AH$479,MATCH(AB$2,Kraftvärmeprod!$B$1:$AG$1,0),FALSE)/1,0)-IFERROR(VLOOKUP($B353,'Slutlig allokering kvv'!$B$2:$AC$462,MATCH(AB$3,'Slutlig allokering kvv'!$B$1:$AJ$1,0),FALSE)/1,0)</f>
        <v>0</v>
      </c>
      <c r="AE353">
        <f t="shared" si="10"/>
        <v>0</v>
      </c>
      <c r="AG353">
        <f>IFERROR(VLOOKUP(B353,'Slutlig allokering kvv'!$B$2:$AJ$462,MATCH("Summa justerad allokerad tillförd energi (utan hjälpel och rökgaskondensering):",'Slutlig allokering kvv'!$B$1:$AK$1,0),FALSE)/1,"")</f>
        <v>0</v>
      </c>
      <c r="AI353" s="23" t="str">
        <f>IFERROR(1-VLOOKUP(B353,'Slutlig allokering kvv'!$B$2:$AJ$462,MATCH("Andel av bränsle i kvv som allokerats till värme, exklusive rökgaskondensering och hjälpel",'Slutlig allokering kvv'!$B$1:$AK$1,0),FALSE),"")</f>
        <v/>
      </c>
      <c r="AK353" s="23" t="str">
        <f t="shared" si="11"/>
        <v/>
      </c>
    </row>
    <row r="354" spans="1:37" x14ac:dyDescent="0.25">
      <c r="A354" s="2" t="s">
        <v>487</v>
      </c>
      <c r="B354" s="2" t="s">
        <v>490</v>
      </c>
      <c r="C354" s="2">
        <f>IFERROR(VLOOKUP($B354,Kraftvärmeprod!$B$1:$AH$479,MATCH(C$3,Kraftvärmeprod!$B$1:$AG$1,0),FALSE)/1,"")</f>
        <v>94.4</v>
      </c>
      <c r="D354" s="2">
        <f>IFERROR(VLOOKUP($B354,Kraftvärmeprod!$B$1:$AH$479,MATCH(D$3,Kraftvärmeprod!$B$1:$AG$1,0),FALSE)/1,"")</f>
        <v>14.5</v>
      </c>
      <c r="E354">
        <f>IFERROR(VLOOKUP($B354,Kraftvärmeprod!$B$1:$AH$479,MATCH(E$2,Kraftvärmeprod!$B$1:$AG$1,0),FALSE)/1,0)-IFERROR(VLOOKUP($B354,'Slutlig allokering kvv'!$B$2:$AC$462,MATCH(E$3,'Slutlig allokering kvv'!$B$1:$AJ$1,0),FALSE)/1,0)</f>
        <v>0.29659100000000005</v>
      </c>
      <c r="F354">
        <f>IFERROR(VLOOKUP($B354,Kraftvärmeprod!$B$1:$AH$479,MATCH(F$2,Kraftvärmeprod!$B$1:$AG$1,0),FALSE)/1,0)-IFERROR(VLOOKUP($B354,'Slutlig allokering kvv'!$B$2:$AC$462,MATCH(F$3,'Slutlig allokering kvv'!$B$1:$AJ$1,0),FALSE)/1,0)</f>
        <v>0</v>
      </c>
      <c r="G354">
        <f>IFERROR(VLOOKUP($B354,Kraftvärmeprod!$B$1:$AH$479,MATCH(G$2,Kraftvärmeprod!$B$1:$AG$1,0),FALSE)/1,0)-IFERROR(VLOOKUP($B354,'Slutlig allokering kvv'!$B$2:$AC$462,MATCH(G$3,'Slutlig allokering kvv'!$B$1:$AJ$1,0),FALSE)/1,0)</f>
        <v>0.45738000000000012</v>
      </c>
      <c r="H354">
        <f>IFERROR(VLOOKUP($B354,Kraftvärmeprod!$B$1:$AH$479,MATCH(H$2,Kraftvärmeprod!$B$1:$AG$1,0),FALSE)/1,0)-IFERROR(VLOOKUP($B354,'Slutlig allokering kvv'!$B$2:$AC$462,MATCH(H$3,'Slutlig allokering kvv'!$B$1:$AJ$1,0),FALSE)/1,0)</f>
        <v>0</v>
      </c>
      <c r="I354">
        <f>IFERROR(VLOOKUP($B354,Kraftvärmeprod!$B$1:$AH$479,MATCH(I$2,Kraftvärmeprod!$B$1:$AG$1,0),FALSE)/1,0)-IFERROR(VLOOKUP($B354,'Slutlig allokering kvv'!$B$2:$AC$462,MATCH(I$3,'Slutlig allokering kvv'!$B$1:$AJ$1,0),FALSE)/1,0)</f>
        <v>0.16593199999999997</v>
      </c>
      <c r="J354">
        <f>IFERROR(VLOOKUP($B354,Kraftvärmeprod!$B$1:$AH$479,MATCH(J$2,Kraftvärmeprod!$B$1:$AG$1,0),FALSE)/1,0)-IFERROR(VLOOKUP($B354,'Slutlig allokering kvv'!$B$2:$AC$462,MATCH(J$3,'Slutlig allokering kvv'!$B$1:$AJ$1,0),FALSE)/1,0)</f>
        <v>0</v>
      </c>
      <c r="K354">
        <f>IFERROR(VLOOKUP($B354,Kraftvärmeprod!$B$1:$AH$479,MATCH(K$2,Kraftvärmeprod!$B$1:$AG$1,0),FALSE)/1,0)-IFERROR(VLOOKUP($B354,'Slutlig allokering kvv'!$B$2:$AC$462,MATCH(K$3,'Slutlig allokering kvv'!$B$1:$AJ$1,0),FALSE)/1,0)</f>
        <v>0</v>
      </c>
      <c r="L354">
        <f>IFERROR(VLOOKUP($B354,Kraftvärmeprod!$B$1:$AH$479,MATCH(L$2,Kraftvärmeprod!$B$1:$AG$1,0),FALSE)/1,0)-IFERROR(VLOOKUP($B354,'Slutlig allokering kvv'!$B$2:$AC$462,MATCH(L$3,'Slutlig allokering kvv'!$B$1:$AJ$1,0),FALSE)/1,0)</f>
        <v>0.51456000000000013</v>
      </c>
      <c r="M354" s="40">
        <f>IFERROR(VLOOKUP($B354,Miljö!$B$1:$S$477,MATCH(M$2,Miljö!$B$1:$X$1,0),FALSE)/1,0)-IFERROR(VLOOKUP($B354,'Slutlig allokering kvv'!$B$2:$AC$462,MATCH(M$3,'Slutlig allokering kvv'!$B$1:$AJ$1,0),FALSE)/1,0)</f>
        <v>1.1436500000000001</v>
      </c>
      <c r="N354">
        <f>IFERROR(VLOOKUP($B354,Kraftvärmeprod!$B$1:$AH$479,MATCH(N$2,Kraftvärmeprod!$B$1:$AG$1,0),FALSE)/1,0)-IFERROR(VLOOKUP($B354,'Slutlig allokering kvv'!$B$2:$AC$462,MATCH(N$3,'Slutlig allokering kvv'!$B$1:$AJ$1,0),FALSE)/1,0)</f>
        <v>0</v>
      </c>
      <c r="O354">
        <f>IFERROR(VLOOKUP($B354,Kraftvärmeprod!$B$1:$AH$479,MATCH(O$2,Kraftvärmeprod!$B$1:$AG$1,0),FALSE)/1,0)-IFERROR(VLOOKUP($B354,'Slutlig allokering kvv'!$B$2:$AC$462,MATCH(O$3,'Slutlig allokering kvv'!$B$1:$AJ$1,0),FALSE)/1,0)</f>
        <v>29.444100000000006</v>
      </c>
      <c r="P354">
        <f>IFERROR(VLOOKUP($B354,Kraftvärmeprod!$B$1:$AH$479,MATCH(P$2,Kraftvärmeprod!$B$1:$AG$1,0),FALSE)/1,0)-IFERROR(VLOOKUP($B354,'Slutlig allokering kvv'!$B$2:$AC$462,MATCH(P$3,'Slutlig allokering kvv'!$B$1:$AJ$1,0),FALSE)/1,0)</f>
        <v>0</v>
      </c>
      <c r="Q354">
        <f>IFERROR(VLOOKUP($B354,Kraftvärmeprod!$B$1:$AH$479,MATCH(Q$2,Kraftvärmeprod!$B$1:$AG$1,0),FALSE)/1,0)-IFERROR(VLOOKUP($B354,'Slutlig allokering kvv'!$B$2:$AC$462,MATCH(Q$3,'Slutlig allokering kvv'!$B$1:$AJ$1,0),FALSE)/1,0)</f>
        <v>0</v>
      </c>
      <c r="R354">
        <f>IFERROR(VLOOKUP($B354,Kraftvärmeprod!$B$1:$AH$479,MATCH(R$2,Kraftvärmeprod!$B$1:$AG$1,0),FALSE)/1,0)-IFERROR(VLOOKUP($B354,'Slutlig allokering kvv'!$B$2:$AC$462,MATCH(R$3,'Slutlig allokering kvv'!$B$1:$AJ$1,0),FALSE)/1,0)</f>
        <v>5.7173000000000002E-2</v>
      </c>
      <c r="S354">
        <f>IFERROR(VLOOKUP($B354,Kraftvärmeprod!$B$1:$AH$479,MATCH(S$2,Kraftvärmeprod!$B$1:$AG$1,0),FALSE)/1,0)-IFERROR(VLOOKUP($B354,'Slutlig allokering kvv'!$B$2:$AC$462,MATCH(S$3,'Slutlig allokering kvv'!$B$1:$AJ$1,0),FALSE)/1,0)</f>
        <v>0</v>
      </c>
      <c r="T354">
        <f>IFERROR(VLOOKUP($B354,Kraftvärmeprod!$B$1:$AH$479,MATCH(T$2,Kraftvärmeprod!$B$1:$AG$1,0),FALSE)/1,0)-IFERROR(VLOOKUP($B354,'Slutlig allokering kvv'!$B$2:$AC$462,MATCH(T$3,'Slutlig allokering kvv'!$B$1:$AJ$1,0),FALSE)/1,0)</f>
        <v>0</v>
      </c>
      <c r="U354">
        <f>IFERROR(VLOOKUP($B354,Kraftvärmeprod!$B$1:$AH$479,MATCH(U$2,Kraftvärmeprod!$B$1:$AG$1,0),FALSE)/1,0)-IFERROR(VLOOKUP($B354,'Slutlig allokering kvv'!$B$2:$AC$462,MATCH(U$3,'Slutlig allokering kvv'!$B$1:$AJ$1,0),FALSE)/1,0)</f>
        <v>0</v>
      </c>
      <c r="V354">
        <f>IFERROR(VLOOKUP($B354,Kraftvärmeprod!$B$1:$AH$479,MATCH(V$2,Kraftvärmeprod!$B$1:$AG$1,0),FALSE)/1,0)-IFERROR(VLOOKUP($B354,'Slutlig allokering kvv'!$B$2:$AC$462,MATCH(V$3,'Slutlig allokering kvv'!$B$1:$AJ$1,0),FALSE)/1,0)</f>
        <v>0</v>
      </c>
      <c r="W354">
        <f>IFERROR(VLOOKUP($B354,Kraftvärmeprod!$B$1:$AH$479,MATCH(W$2,Kraftvärmeprod!$B$1:$AG$1,0),FALSE)/1,0)-IFERROR(VLOOKUP($B354,'Slutlig allokering kvv'!$B$2:$AC$462,MATCH(W$3,'Slutlig allokering kvv'!$B$1:$AJ$1,0),FALSE)/1,0)</f>
        <v>0</v>
      </c>
      <c r="X354">
        <f>IFERROR(VLOOKUP($B354,Kraftvärmeprod!$B$1:$AH$479,MATCH(X$2,Kraftvärmeprod!$B$1:$AG$1,0),FALSE)/1,0)-IFERROR(VLOOKUP($B354,'Slutlig allokering kvv'!$B$2:$AC$462,MATCH(X$3,'Slutlig allokering kvv'!$B$1:$AJ$1,0),FALSE)/1,0)</f>
        <v>0</v>
      </c>
      <c r="Y354">
        <f>IFERROR(VLOOKUP($B354,Kraftvärmeprod!$B$1:$AH$479,MATCH(Y$2,Kraftvärmeprod!$B$1:$AG$1,0),FALSE)/1,0)-IFERROR(VLOOKUP($B354,'Slutlig allokering kvv'!$B$2:$AC$462,MATCH(Y$3,'Slutlig allokering kvv'!$B$1:$AJ$1,0),FALSE)/1,0)</f>
        <v>0</v>
      </c>
      <c r="Z354">
        <f>IFERROR(VLOOKUP($B354,Kraftvärmeprod!$B$1:$AH$479,MATCH(Z$2,Kraftvärmeprod!$B$1:$AG$1,0),FALSE)/1,0)-IFERROR(VLOOKUP($B354,'Slutlig allokering kvv'!$B$2:$AC$462,MATCH(Z$3,'Slutlig allokering kvv'!$B$1:$AJ$1,0),FALSE)/1,0)</f>
        <v>0</v>
      </c>
      <c r="AA354">
        <f>IFERROR(VLOOKUP($B354,Kraftvärmeprod!$B$1:$AH$479,MATCH(AA$2,Kraftvärmeprod!$B$1:$AG$1,0),FALSE)/1,0)-IFERROR(VLOOKUP($B354,'Slutlig allokering kvv'!$B$2:$AC$462,MATCH(AA$3,'Slutlig allokering kvv'!$B$1:$AJ$1,0),FALSE)/1,0)</f>
        <v>0</v>
      </c>
      <c r="AB354">
        <f>IFERROR(VLOOKUP($B354,Kraftvärmeprod!$B$1:$AH$479,MATCH(AB$2,Kraftvärmeprod!$B$1:$AG$1,0),FALSE)/1,0)-IFERROR(VLOOKUP($B354,'Slutlig allokering kvv'!$B$2:$AC$462,MATCH(AB$3,'Slutlig allokering kvv'!$B$1:$AJ$1,0),FALSE)/1,0)</f>
        <v>0</v>
      </c>
      <c r="AE354">
        <f t="shared" si="10"/>
        <v>30.935736000000006</v>
      </c>
      <c r="AG354">
        <f>IFERROR(VLOOKUP(B354,'Slutlig allokering kvv'!$B$2:$AJ$462,MATCH("Summa justerad allokerad tillförd energi (utan hjälpel och rökgaskondensering):",'Slutlig allokering kvv'!$B$1:$AK$1,0),FALSE)/1,"")</f>
        <v>77.264263999999983</v>
      </c>
      <c r="AI354" s="23">
        <f>IFERROR(1-VLOOKUP(B354,'Slutlig allokering kvv'!$B$2:$AJ$462,MATCH("Andel av bränsle i kvv som allokerats till värme, exklusive rökgaskondensering och hjälpel",'Slutlig allokering kvv'!$B$1:$AK$1,0),FALSE),"")</f>
        <v>0.2859125323475048</v>
      </c>
      <c r="AK354" s="23">
        <f t="shared" si="11"/>
        <v>0.28591253234750469</v>
      </c>
    </row>
    <row r="355" spans="1:37" x14ac:dyDescent="0.25">
      <c r="A355" s="2" t="s">
        <v>491</v>
      </c>
      <c r="B355" s="2" t="s">
        <v>492</v>
      </c>
      <c r="C355" s="2" t="str">
        <f>IFERROR(VLOOKUP($B355,Kraftvärmeprod!$B$1:$AH$479,MATCH(C$3,Kraftvärmeprod!$B$1:$AG$1,0),FALSE)/1,"")</f>
        <v/>
      </c>
      <c r="D355" s="2" t="str">
        <f>IFERROR(VLOOKUP($B355,Kraftvärmeprod!$B$1:$AH$479,MATCH(D$3,Kraftvärmeprod!$B$1:$AG$1,0),FALSE)/1,"")</f>
        <v/>
      </c>
      <c r="E355">
        <f>IFERROR(VLOOKUP($B355,Kraftvärmeprod!$B$1:$AH$479,MATCH(E$2,Kraftvärmeprod!$B$1:$AG$1,0),FALSE)/1,0)-IFERROR(VLOOKUP($B355,'Slutlig allokering kvv'!$B$2:$AC$462,MATCH(E$3,'Slutlig allokering kvv'!$B$1:$AJ$1,0),FALSE)/1,0)</f>
        <v>0</v>
      </c>
      <c r="F355">
        <f>IFERROR(VLOOKUP($B355,Kraftvärmeprod!$B$1:$AH$479,MATCH(F$2,Kraftvärmeprod!$B$1:$AG$1,0),FALSE)/1,0)-IFERROR(VLOOKUP($B355,'Slutlig allokering kvv'!$B$2:$AC$462,MATCH(F$3,'Slutlig allokering kvv'!$B$1:$AJ$1,0),FALSE)/1,0)</f>
        <v>0</v>
      </c>
      <c r="G355">
        <f>IFERROR(VLOOKUP($B355,Kraftvärmeprod!$B$1:$AH$479,MATCH(G$2,Kraftvärmeprod!$B$1:$AG$1,0),FALSE)/1,0)-IFERROR(VLOOKUP($B355,'Slutlig allokering kvv'!$B$2:$AC$462,MATCH(G$3,'Slutlig allokering kvv'!$B$1:$AJ$1,0),FALSE)/1,0)</f>
        <v>0</v>
      </c>
      <c r="H355">
        <f>IFERROR(VLOOKUP($B355,Kraftvärmeprod!$B$1:$AH$479,MATCH(H$2,Kraftvärmeprod!$B$1:$AG$1,0),FALSE)/1,0)-IFERROR(VLOOKUP($B355,'Slutlig allokering kvv'!$B$2:$AC$462,MATCH(H$3,'Slutlig allokering kvv'!$B$1:$AJ$1,0),FALSE)/1,0)</f>
        <v>0</v>
      </c>
      <c r="I355">
        <f>IFERROR(VLOOKUP($B355,Kraftvärmeprod!$B$1:$AH$479,MATCH(I$2,Kraftvärmeprod!$B$1:$AG$1,0),FALSE)/1,0)-IFERROR(VLOOKUP($B355,'Slutlig allokering kvv'!$B$2:$AC$462,MATCH(I$3,'Slutlig allokering kvv'!$B$1:$AJ$1,0),FALSE)/1,0)</f>
        <v>0</v>
      </c>
      <c r="J355">
        <f>IFERROR(VLOOKUP($B355,Kraftvärmeprod!$B$1:$AH$479,MATCH(J$2,Kraftvärmeprod!$B$1:$AG$1,0),FALSE)/1,0)-IFERROR(VLOOKUP($B355,'Slutlig allokering kvv'!$B$2:$AC$462,MATCH(J$3,'Slutlig allokering kvv'!$B$1:$AJ$1,0),FALSE)/1,0)</f>
        <v>0</v>
      </c>
      <c r="K355">
        <f>IFERROR(VLOOKUP($B355,Kraftvärmeprod!$B$1:$AH$479,MATCH(K$2,Kraftvärmeprod!$B$1:$AG$1,0),FALSE)/1,0)-IFERROR(VLOOKUP($B355,'Slutlig allokering kvv'!$B$2:$AC$462,MATCH(K$3,'Slutlig allokering kvv'!$B$1:$AJ$1,0),FALSE)/1,0)</f>
        <v>0</v>
      </c>
      <c r="L355">
        <f>IFERROR(VLOOKUP($B355,Kraftvärmeprod!$B$1:$AH$479,MATCH(L$2,Kraftvärmeprod!$B$1:$AG$1,0),FALSE)/1,0)-IFERROR(VLOOKUP($B355,'Slutlig allokering kvv'!$B$2:$AC$462,MATCH(L$3,'Slutlig allokering kvv'!$B$1:$AJ$1,0),FALSE)/1,0)</f>
        <v>0</v>
      </c>
      <c r="M355" s="40">
        <f>IFERROR(VLOOKUP($B355,Miljö!$B$1:$S$477,MATCH(M$2,Miljö!$B$1:$X$1,0),FALSE)/1,0)-IFERROR(VLOOKUP($B355,'Slutlig allokering kvv'!$B$2:$AC$462,MATCH(M$3,'Slutlig allokering kvv'!$B$1:$AJ$1,0),FALSE)/1,0)</f>
        <v>0</v>
      </c>
      <c r="N355">
        <f>IFERROR(VLOOKUP($B355,Kraftvärmeprod!$B$1:$AH$479,MATCH(N$2,Kraftvärmeprod!$B$1:$AG$1,0),FALSE)/1,0)-IFERROR(VLOOKUP($B355,'Slutlig allokering kvv'!$B$2:$AC$462,MATCH(N$3,'Slutlig allokering kvv'!$B$1:$AJ$1,0),FALSE)/1,0)</f>
        <v>0</v>
      </c>
      <c r="O355">
        <f>IFERROR(VLOOKUP($B355,Kraftvärmeprod!$B$1:$AH$479,MATCH(O$2,Kraftvärmeprod!$B$1:$AG$1,0),FALSE)/1,0)-IFERROR(VLOOKUP($B355,'Slutlig allokering kvv'!$B$2:$AC$462,MATCH(O$3,'Slutlig allokering kvv'!$B$1:$AJ$1,0),FALSE)/1,0)</f>
        <v>0</v>
      </c>
      <c r="P355">
        <f>IFERROR(VLOOKUP($B355,Kraftvärmeprod!$B$1:$AH$479,MATCH(P$2,Kraftvärmeprod!$B$1:$AG$1,0),FALSE)/1,0)-IFERROR(VLOOKUP($B355,'Slutlig allokering kvv'!$B$2:$AC$462,MATCH(P$3,'Slutlig allokering kvv'!$B$1:$AJ$1,0),FALSE)/1,0)</f>
        <v>0</v>
      </c>
      <c r="Q355">
        <f>IFERROR(VLOOKUP($B355,Kraftvärmeprod!$B$1:$AH$479,MATCH(Q$2,Kraftvärmeprod!$B$1:$AG$1,0),FALSE)/1,0)-IFERROR(VLOOKUP($B355,'Slutlig allokering kvv'!$B$2:$AC$462,MATCH(Q$3,'Slutlig allokering kvv'!$B$1:$AJ$1,0),FALSE)/1,0)</f>
        <v>0</v>
      </c>
      <c r="R355">
        <f>IFERROR(VLOOKUP($B355,Kraftvärmeprod!$B$1:$AH$479,MATCH(R$2,Kraftvärmeprod!$B$1:$AG$1,0),FALSE)/1,0)-IFERROR(VLOOKUP($B355,'Slutlig allokering kvv'!$B$2:$AC$462,MATCH(R$3,'Slutlig allokering kvv'!$B$1:$AJ$1,0),FALSE)/1,0)</f>
        <v>0</v>
      </c>
      <c r="S355">
        <f>IFERROR(VLOOKUP($B355,Kraftvärmeprod!$B$1:$AH$479,MATCH(S$2,Kraftvärmeprod!$B$1:$AG$1,0),FALSE)/1,0)-IFERROR(VLOOKUP($B355,'Slutlig allokering kvv'!$B$2:$AC$462,MATCH(S$3,'Slutlig allokering kvv'!$B$1:$AJ$1,0),FALSE)/1,0)</f>
        <v>0</v>
      </c>
      <c r="T355">
        <f>IFERROR(VLOOKUP($B355,Kraftvärmeprod!$B$1:$AH$479,MATCH(T$2,Kraftvärmeprod!$B$1:$AG$1,0),FALSE)/1,0)-IFERROR(VLOOKUP($B355,'Slutlig allokering kvv'!$B$2:$AC$462,MATCH(T$3,'Slutlig allokering kvv'!$B$1:$AJ$1,0),FALSE)/1,0)</f>
        <v>0</v>
      </c>
      <c r="U355">
        <f>IFERROR(VLOOKUP($B355,Kraftvärmeprod!$B$1:$AH$479,MATCH(U$2,Kraftvärmeprod!$B$1:$AG$1,0),FALSE)/1,0)-IFERROR(VLOOKUP($B355,'Slutlig allokering kvv'!$B$2:$AC$462,MATCH(U$3,'Slutlig allokering kvv'!$B$1:$AJ$1,0),FALSE)/1,0)</f>
        <v>0</v>
      </c>
      <c r="V355">
        <f>IFERROR(VLOOKUP($B355,Kraftvärmeprod!$B$1:$AH$479,MATCH(V$2,Kraftvärmeprod!$B$1:$AG$1,0),FALSE)/1,0)-IFERROR(VLOOKUP($B355,'Slutlig allokering kvv'!$B$2:$AC$462,MATCH(V$3,'Slutlig allokering kvv'!$B$1:$AJ$1,0),FALSE)/1,0)</f>
        <v>0</v>
      </c>
      <c r="W355">
        <f>IFERROR(VLOOKUP($B355,Kraftvärmeprod!$B$1:$AH$479,MATCH(W$2,Kraftvärmeprod!$B$1:$AG$1,0),FALSE)/1,0)-IFERROR(VLOOKUP($B355,'Slutlig allokering kvv'!$B$2:$AC$462,MATCH(W$3,'Slutlig allokering kvv'!$B$1:$AJ$1,0),FALSE)/1,0)</f>
        <v>0</v>
      </c>
      <c r="X355">
        <f>IFERROR(VLOOKUP($B355,Kraftvärmeprod!$B$1:$AH$479,MATCH(X$2,Kraftvärmeprod!$B$1:$AG$1,0),FALSE)/1,0)-IFERROR(VLOOKUP($B355,'Slutlig allokering kvv'!$B$2:$AC$462,MATCH(X$3,'Slutlig allokering kvv'!$B$1:$AJ$1,0),FALSE)/1,0)</f>
        <v>0</v>
      </c>
      <c r="Y355">
        <f>IFERROR(VLOOKUP($B355,Kraftvärmeprod!$B$1:$AH$479,MATCH(Y$2,Kraftvärmeprod!$B$1:$AG$1,0),FALSE)/1,0)-IFERROR(VLOOKUP($B355,'Slutlig allokering kvv'!$B$2:$AC$462,MATCH(Y$3,'Slutlig allokering kvv'!$B$1:$AJ$1,0),FALSE)/1,0)</f>
        <v>0</v>
      </c>
      <c r="Z355">
        <f>IFERROR(VLOOKUP($B355,Kraftvärmeprod!$B$1:$AH$479,MATCH(Z$2,Kraftvärmeprod!$B$1:$AG$1,0),FALSE)/1,0)-IFERROR(VLOOKUP($B355,'Slutlig allokering kvv'!$B$2:$AC$462,MATCH(Z$3,'Slutlig allokering kvv'!$B$1:$AJ$1,0),FALSE)/1,0)</f>
        <v>0</v>
      </c>
      <c r="AA355">
        <f>IFERROR(VLOOKUP($B355,Kraftvärmeprod!$B$1:$AH$479,MATCH(AA$2,Kraftvärmeprod!$B$1:$AG$1,0),FALSE)/1,0)-IFERROR(VLOOKUP($B355,'Slutlig allokering kvv'!$B$2:$AC$462,MATCH(AA$3,'Slutlig allokering kvv'!$B$1:$AJ$1,0),FALSE)/1,0)</f>
        <v>0</v>
      </c>
      <c r="AB355">
        <f>IFERROR(VLOOKUP($B355,Kraftvärmeprod!$B$1:$AH$479,MATCH(AB$2,Kraftvärmeprod!$B$1:$AG$1,0),FALSE)/1,0)-IFERROR(VLOOKUP($B355,'Slutlig allokering kvv'!$B$2:$AC$462,MATCH(AB$3,'Slutlig allokering kvv'!$B$1:$AJ$1,0),FALSE)/1,0)</f>
        <v>0</v>
      </c>
      <c r="AE355">
        <f t="shared" si="10"/>
        <v>0</v>
      </c>
      <c r="AG355">
        <f>IFERROR(VLOOKUP(B355,'Slutlig allokering kvv'!$B$2:$AJ$462,MATCH("Summa justerad allokerad tillförd energi (utan hjälpel och rökgaskondensering):",'Slutlig allokering kvv'!$B$1:$AK$1,0),FALSE)/1,"")</f>
        <v>0</v>
      </c>
      <c r="AI355" s="23" t="str">
        <f>IFERROR(1-VLOOKUP(B355,'Slutlig allokering kvv'!$B$2:$AJ$462,MATCH("Andel av bränsle i kvv som allokerats till värme, exklusive rökgaskondensering och hjälpel",'Slutlig allokering kvv'!$B$1:$AK$1,0),FALSE),"")</f>
        <v/>
      </c>
      <c r="AK355" s="23" t="str">
        <f t="shared" si="11"/>
        <v/>
      </c>
    </row>
    <row r="356" spans="1:37" x14ac:dyDescent="0.25">
      <c r="A356" s="2" t="s">
        <v>491</v>
      </c>
      <c r="B356" s="2" t="s">
        <v>493</v>
      </c>
      <c r="C356" s="2" t="str">
        <f>IFERROR(VLOOKUP($B356,Kraftvärmeprod!$B$1:$AH$479,MATCH(C$3,Kraftvärmeprod!$B$1:$AG$1,0),FALSE)/1,"")</f>
        <v/>
      </c>
      <c r="D356" s="2" t="str">
        <f>IFERROR(VLOOKUP($B356,Kraftvärmeprod!$B$1:$AH$479,MATCH(D$3,Kraftvärmeprod!$B$1:$AG$1,0),FALSE)/1,"")</f>
        <v/>
      </c>
      <c r="E356">
        <f>IFERROR(VLOOKUP($B356,Kraftvärmeprod!$B$1:$AH$479,MATCH(E$2,Kraftvärmeprod!$B$1:$AG$1,0),FALSE)/1,0)-IFERROR(VLOOKUP($B356,'Slutlig allokering kvv'!$B$2:$AC$462,MATCH(E$3,'Slutlig allokering kvv'!$B$1:$AJ$1,0),FALSE)/1,0)</f>
        <v>0</v>
      </c>
      <c r="F356">
        <f>IFERROR(VLOOKUP($B356,Kraftvärmeprod!$B$1:$AH$479,MATCH(F$2,Kraftvärmeprod!$B$1:$AG$1,0),FALSE)/1,0)-IFERROR(VLOOKUP($B356,'Slutlig allokering kvv'!$B$2:$AC$462,MATCH(F$3,'Slutlig allokering kvv'!$B$1:$AJ$1,0),FALSE)/1,0)</f>
        <v>0</v>
      </c>
      <c r="G356">
        <f>IFERROR(VLOOKUP($B356,Kraftvärmeprod!$B$1:$AH$479,MATCH(G$2,Kraftvärmeprod!$B$1:$AG$1,0),FALSE)/1,0)-IFERROR(VLOOKUP($B356,'Slutlig allokering kvv'!$B$2:$AC$462,MATCH(G$3,'Slutlig allokering kvv'!$B$1:$AJ$1,0),FALSE)/1,0)</f>
        <v>0</v>
      </c>
      <c r="H356">
        <f>IFERROR(VLOOKUP($B356,Kraftvärmeprod!$B$1:$AH$479,MATCH(H$2,Kraftvärmeprod!$B$1:$AG$1,0),FALSE)/1,0)-IFERROR(VLOOKUP($B356,'Slutlig allokering kvv'!$B$2:$AC$462,MATCH(H$3,'Slutlig allokering kvv'!$B$1:$AJ$1,0),FALSE)/1,0)</f>
        <v>0</v>
      </c>
      <c r="I356">
        <f>IFERROR(VLOOKUP($B356,Kraftvärmeprod!$B$1:$AH$479,MATCH(I$2,Kraftvärmeprod!$B$1:$AG$1,0),FALSE)/1,0)-IFERROR(VLOOKUP($B356,'Slutlig allokering kvv'!$B$2:$AC$462,MATCH(I$3,'Slutlig allokering kvv'!$B$1:$AJ$1,0),FALSE)/1,0)</f>
        <v>0</v>
      </c>
      <c r="J356">
        <f>IFERROR(VLOOKUP($B356,Kraftvärmeprod!$B$1:$AH$479,MATCH(J$2,Kraftvärmeprod!$B$1:$AG$1,0),FALSE)/1,0)-IFERROR(VLOOKUP($B356,'Slutlig allokering kvv'!$B$2:$AC$462,MATCH(J$3,'Slutlig allokering kvv'!$B$1:$AJ$1,0),FALSE)/1,0)</f>
        <v>0</v>
      </c>
      <c r="K356">
        <f>IFERROR(VLOOKUP($B356,Kraftvärmeprod!$B$1:$AH$479,MATCH(K$2,Kraftvärmeprod!$B$1:$AG$1,0),FALSE)/1,0)-IFERROR(VLOOKUP($B356,'Slutlig allokering kvv'!$B$2:$AC$462,MATCH(K$3,'Slutlig allokering kvv'!$B$1:$AJ$1,0),FALSE)/1,0)</f>
        <v>0</v>
      </c>
      <c r="L356">
        <f>IFERROR(VLOOKUP($B356,Kraftvärmeprod!$B$1:$AH$479,MATCH(L$2,Kraftvärmeprod!$B$1:$AG$1,0),FALSE)/1,0)-IFERROR(VLOOKUP($B356,'Slutlig allokering kvv'!$B$2:$AC$462,MATCH(L$3,'Slutlig allokering kvv'!$B$1:$AJ$1,0),FALSE)/1,0)</f>
        <v>0</v>
      </c>
      <c r="M356" s="40">
        <f>IFERROR(VLOOKUP($B356,Miljö!$B$1:$S$477,MATCH(M$2,Miljö!$B$1:$X$1,0),FALSE)/1,0)-IFERROR(VLOOKUP($B356,'Slutlig allokering kvv'!$B$2:$AC$462,MATCH(M$3,'Slutlig allokering kvv'!$B$1:$AJ$1,0),FALSE)/1,0)</f>
        <v>0</v>
      </c>
      <c r="N356">
        <f>IFERROR(VLOOKUP($B356,Kraftvärmeprod!$B$1:$AH$479,MATCH(N$2,Kraftvärmeprod!$B$1:$AG$1,0),FALSE)/1,0)-IFERROR(VLOOKUP($B356,'Slutlig allokering kvv'!$B$2:$AC$462,MATCH(N$3,'Slutlig allokering kvv'!$B$1:$AJ$1,0),FALSE)/1,0)</f>
        <v>0</v>
      </c>
      <c r="O356">
        <f>IFERROR(VLOOKUP($B356,Kraftvärmeprod!$B$1:$AH$479,MATCH(O$2,Kraftvärmeprod!$B$1:$AG$1,0),FALSE)/1,0)-IFERROR(VLOOKUP($B356,'Slutlig allokering kvv'!$B$2:$AC$462,MATCH(O$3,'Slutlig allokering kvv'!$B$1:$AJ$1,0),FALSE)/1,0)</f>
        <v>0</v>
      </c>
      <c r="P356">
        <f>IFERROR(VLOOKUP($B356,Kraftvärmeprod!$B$1:$AH$479,MATCH(P$2,Kraftvärmeprod!$B$1:$AG$1,0),FALSE)/1,0)-IFERROR(VLOOKUP($B356,'Slutlig allokering kvv'!$B$2:$AC$462,MATCH(P$3,'Slutlig allokering kvv'!$B$1:$AJ$1,0),FALSE)/1,0)</f>
        <v>0</v>
      </c>
      <c r="Q356">
        <f>IFERROR(VLOOKUP($B356,Kraftvärmeprod!$B$1:$AH$479,MATCH(Q$2,Kraftvärmeprod!$B$1:$AG$1,0),FALSE)/1,0)-IFERROR(VLOOKUP($B356,'Slutlig allokering kvv'!$B$2:$AC$462,MATCH(Q$3,'Slutlig allokering kvv'!$B$1:$AJ$1,0),FALSE)/1,0)</f>
        <v>0</v>
      </c>
      <c r="R356">
        <f>IFERROR(VLOOKUP($B356,Kraftvärmeprod!$B$1:$AH$479,MATCH(R$2,Kraftvärmeprod!$B$1:$AG$1,0),FALSE)/1,0)-IFERROR(VLOOKUP($B356,'Slutlig allokering kvv'!$B$2:$AC$462,MATCH(R$3,'Slutlig allokering kvv'!$B$1:$AJ$1,0),FALSE)/1,0)</f>
        <v>0</v>
      </c>
      <c r="S356">
        <f>IFERROR(VLOOKUP($B356,Kraftvärmeprod!$B$1:$AH$479,MATCH(S$2,Kraftvärmeprod!$B$1:$AG$1,0),FALSE)/1,0)-IFERROR(VLOOKUP($B356,'Slutlig allokering kvv'!$B$2:$AC$462,MATCH(S$3,'Slutlig allokering kvv'!$B$1:$AJ$1,0),FALSE)/1,0)</f>
        <v>0</v>
      </c>
      <c r="T356">
        <f>IFERROR(VLOOKUP($B356,Kraftvärmeprod!$B$1:$AH$479,MATCH(T$2,Kraftvärmeprod!$B$1:$AG$1,0),FALSE)/1,0)-IFERROR(VLOOKUP($B356,'Slutlig allokering kvv'!$B$2:$AC$462,MATCH(T$3,'Slutlig allokering kvv'!$B$1:$AJ$1,0),FALSE)/1,0)</f>
        <v>0</v>
      </c>
      <c r="U356">
        <f>IFERROR(VLOOKUP($B356,Kraftvärmeprod!$B$1:$AH$479,MATCH(U$2,Kraftvärmeprod!$B$1:$AG$1,0),FALSE)/1,0)-IFERROR(VLOOKUP($B356,'Slutlig allokering kvv'!$B$2:$AC$462,MATCH(U$3,'Slutlig allokering kvv'!$B$1:$AJ$1,0),FALSE)/1,0)</f>
        <v>0</v>
      </c>
      <c r="V356">
        <f>IFERROR(VLOOKUP($B356,Kraftvärmeprod!$B$1:$AH$479,MATCH(V$2,Kraftvärmeprod!$B$1:$AG$1,0),FALSE)/1,0)-IFERROR(VLOOKUP($B356,'Slutlig allokering kvv'!$B$2:$AC$462,MATCH(V$3,'Slutlig allokering kvv'!$B$1:$AJ$1,0),FALSE)/1,0)</f>
        <v>0</v>
      </c>
      <c r="W356">
        <f>IFERROR(VLOOKUP($B356,Kraftvärmeprod!$B$1:$AH$479,MATCH(W$2,Kraftvärmeprod!$B$1:$AG$1,0),FALSE)/1,0)-IFERROR(VLOOKUP($B356,'Slutlig allokering kvv'!$B$2:$AC$462,MATCH(W$3,'Slutlig allokering kvv'!$B$1:$AJ$1,0),FALSE)/1,0)</f>
        <v>0</v>
      </c>
      <c r="X356">
        <f>IFERROR(VLOOKUP($B356,Kraftvärmeprod!$B$1:$AH$479,MATCH(X$2,Kraftvärmeprod!$B$1:$AG$1,0),FALSE)/1,0)-IFERROR(VLOOKUP($B356,'Slutlig allokering kvv'!$B$2:$AC$462,MATCH(X$3,'Slutlig allokering kvv'!$B$1:$AJ$1,0),FALSE)/1,0)</f>
        <v>0</v>
      </c>
      <c r="Y356">
        <f>IFERROR(VLOOKUP($B356,Kraftvärmeprod!$B$1:$AH$479,MATCH(Y$2,Kraftvärmeprod!$B$1:$AG$1,0),FALSE)/1,0)-IFERROR(VLOOKUP($B356,'Slutlig allokering kvv'!$B$2:$AC$462,MATCH(Y$3,'Slutlig allokering kvv'!$B$1:$AJ$1,0),FALSE)/1,0)</f>
        <v>0</v>
      </c>
      <c r="Z356">
        <f>IFERROR(VLOOKUP($B356,Kraftvärmeprod!$B$1:$AH$479,MATCH(Z$2,Kraftvärmeprod!$B$1:$AG$1,0),FALSE)/1,0)-IFERROR(VLOOKUP($B356,'Slutlig allokering kvv'!$B$2:$AC$462,MATCH(Z$3,'Slutlig allokering kvv'!$B$1:$AJ$1,0),FALSE)/1,0)</f>
        <v>0</v>
      </c>
      <c r="AA356">
        <f>IFERROR(VLOOKUP($B356,Kraftvärmeprod!$B$1:$AH$479,MATCH(AA$2,Kraftvärmeprod!$B$1:$AG$1,0),FALSE)/1,0)-IFERROR(VLOOKUP($B356,'Slutlig allokering kvv'!$B$2:$AC$462,MATCH(AA$3,'Slutlig allokering kvv'!$B$1:$AJ$1,0),FALSE)/1,0)</f>
        <v>0</v>
      </c>
      <c r="AB356">
        <f>IFERROR(VLOOKUP($B356,Kraftvärmeprod!$B$1:$AH$479,MATCH(AB$2,Kraftvärmeprod!$B$1:$AG$1,0),FALSE)/1,0)-IFERROR(VLOOKUP($B356,'Slutlig allokering kvv'!$B$2:$AC$462,MATCH(AB$3,'Slutlig allokering kvv'!$B$1:$AJ$1,0),FALSE)/1,0)</f>
        <v>0</v>
      </c>
      <c r="AE356">
        <f t="shared" si="10"/>
        <v>0</v>
      </c>
      <c r="AG356">
        <f>IFERROR(VLOOKUP(B356,'Slutlig allokering kvv'!$B$2:$AJ$462,MATCH("Summa justerad allokerad tillförd energi (utan hjälpel och rökgaskondensering):",'Slutlig allokering kvv'!$B$1:$AK$1,0),FALSE)/1,"")</f>
        <v>0</v>
      </c>
      <c r="AI356" s="23" t="str">
        <f>IFERROR(1-VLOOKUP(B356,'Slutlig allokering kvv'!$B$2:$AJ$462,MATCH("Andel av bränsle i kvv som allokerats till värme, exklusive rökgaskondensering och hjälpel",'Slutlig allokering kvv'!$B$1:$AK$1,0),FALSE),"")</f>
        <v/>
      </c>
      <c r="AK356" s="23" t="str">
        <f t="shared" si="11"/>
        <v/>
      </c>
    </row>
    <row r="357" spans="1:37" x14ac:dyDescent="0.25">
      <c r="A357" s="2" t="s">
        <v>491</v>
      </c>
      <c r="B357" s="2" t="s">
        <v>494</v>
      </c>
      <c r="C357" s="2" t="str">
        <f>IFERROR(VLOOKUP($B357,Kraftvärmeprod!$B$1:$AH$479,MATCH(C$3,Kraftvärmeprod!$B$1:$AG$1,0),FALSE)/1,"")</f>
        <v/>
      </c>
      <c r="D357" s="2" t="str">
        <f>IFERROR(VLOOKUP($B357,Kraftvärmeprod!$B$1:$AH$479,MATCH(D$3,Kraftvärmeprod!$B$1:$AG$1,0),FALSE)/1,"")</f>
        <v/>
      </c>
      <c r="E357">
        <f>IFERROR(VLOOKUP($B357,Kraftvärmeprod!$B$1:$AH$479,MATCH(E$2,Kraftvärmeprod!$B$1:$AG$1,0),FALSE)/1,0)-IFERROR(VLOOKUP($B357,'Slutlig allokering kvv'!$B$2:$AC$462,MATCH(E$3,'Slutlig allokering kvv'!$B$1:$AJ$1,0),FALSE)/1,0)</f>
        <v>0</v>
      </c>
      <c r="F357">
        <f>IFERROR(VLOOKUP($B357,Kraftvärmeprod!$B$1:$AH$479,MATCH(F$2,Kraftvärmeprod!$B$1:$AG$1,0),FALSE)/1,0)-IFERROR(VLOOKUP($B357,'Slutlig allokering kvv'!$B$2:$AC$462,MATCH(F$3,'Slutlig allokering kvv'!$B$1:$AJ$1,0),FALSE)/1,0)</f>
        <v>0</v>
      </c>
      <c r="G357">
        <f>IFERROR(VLOOKUP($B357,Kraftvärmeprod!$B$1:$AH$479,MATCH(G$2,Kraftvärmeprod!$B$1:$AG$1,0),FALSE)/1,0)-IFERROR(VLOOKUP($B357,'Slutlig allokering kvv'!$B$2:$AC$462,MATCH(G$3,'Slutlig allokering kvv'!$B$1:$AJ$1,0),FALSE)/1,0)</f>
        <v>0</v>
      </c>
      <c r="H357">
        <f>IFERROR(VLOOKUP($B357,Kraftvärmeprod!$B$1:$AH$479,MATCH(H$2,Kraftvärmeprod!$B$1:$AG$1,0),FALSE)/1,0)-IFERROR(VLOOKUP($B357,'Slutlig allokering kvv'!$B$2:$AC$462,MATCH(H$3,'Slutlig allokering kvv'!$B$1:$AJ$1,0),FALSE)/1,0)</f>
        <v>0</v>
      </c>
      <c r="I357">
        <f>IFERROR(VLOOKUP($B357,Kraftvärmeprod!$B$1:$AH$479,MATCH(I$2,Kraftvärmeprod!$B$1:$AG$1,0),FALSE)/1,0)-IFERROR(VLOOKUP($B357,'Slutlig allokering kvv'!$B$2:$AC$462,MATCH(I$3,'Slutlig allokering kvv'!$B$1:$AJ$1,0),FALSE)/1,0)</f>
        <v>0</v>
      </c>
      <c r="J357">
        <f>IFERROR(VLOOKUP($B357,Kraftvärmeprod!$B$1:$AH$479,MATCH(J$2,Kraftvärmeprod!$B$1:$AG$1,0),FALSE)/1,0)-IFERROR(VLOOKUP($B357,'Slutlig allokering kvv'!$B$2:$AC$462,MATCH(J$3,'Slutlig allokering kvv'!$B$1:$AJ$1,0),FALSE)/1,0)</f>
        <v>0</v>
      </c>
      <c r="K357">
        <f>IFERROR(VLOOKUP($B357,Kraftvärmeprod!$B$1:$AH$479,MATCH(K$2,Kraftvärmeprod!$B$1:$AG$1,0),FALSE)/1,0)-IFERROR(VLOOKUP($B357,'Slutlig allokering kvv'!$B$2:$AC$462,MATCH(K$3,'Slutlig allokering kvv'!$B$1:$AJ$1,0),FALSE)/1,0)</f>
        <v>0</v>
      </c>
      <c r="L357">
        <f>IFERROR(VLOOKUP($B357,Kraftvärmeprod!$B$1:$AH$479,MATCH(L$2,Kraftvärmeprod!$B$1:$AG$1,0),FALSE)/1,0)-IFERROR(VLOOKUP($B357,'Slutlig allokering kvv'!$B$2:$AC$462,MATCH(L$3,'Slutlig allokering kvv'!$B$1:$AJ$1,0),FALSE)/1,0)</f>
        <v>0</v>
      </c>
      <c r="M357" s="40">
        <f>IFERROR(VLOOKUP($B357,Miljö!$B$1:$S$477,MATCH(M$2,Miljö!$B$1:$X$1,0),FALSE)/1,0)-IFERROR(VLOOKUP($B357,'Slutlig allokering kvv'!$B$2:$AC$462,MATCH(M$3,'Slutlig allokering kvv'!$B$1:$AJ$1,0),FALSE)/1,0)</f>
        <v>0</v>
      </c>
      <c r="N357">
        <f>IFERROR(VLOOKUP($B357,Kraftvärmeprod!$B$1:$AH$479,MATCH(N$2,Kraftvärmeprod!$B$1:$AG$1,0),FALSE)/1,0)-IFERROR(VLOOKUP($B357,'Slutlig allokering kvv'!$B$2:$AC$462,MATCH(N$3,'Slutlig allokering kvv'!$B$1:$AJ$1,0),FALSE)/1,0)</f>
        <v>0</v>
      </c>
      <c r="O357">
        <f>IFERROR(VLOOKUP($B357,Kraftvärmeprod!$B$1:$AH$479,MATCH(O$2,Kraftvärmeprod!$B$1:$AG$1,0),FALSE)/1,0)-IFERROR(VLOOKUP($B357,'Slutlig allokering kvv'!$B$2:$AC$462,MATCH(O$3,'Slutlig allokering kvv'!$B$1:$AJ$1,0),FALSE)/1,0)</f>
        <v>0</v>
      </c>
      <c r="P357">
        <f>IFERROR(VLOOKUP($B357,Kraftvärmeprod!$B$1:$AH$479,MATCH(P$2,Kraftvärmeprod!$B$1:$AG$1,0),FALSE)/1,0)-IFERROR(VLOOKUP($B357,'Slutlig allokering kvv'!$B$2:$AC$462,MATCH(P$3,'Slutlig allokering kvv'!$B$1:$AJ$1,0),FALSE)/1,0)</f>
        <v>0</v>
      </c>
      <c r="Q357">
        <f>IFERROR(VLOOKUP($B357,Kraftvärmeprod!$B$1:$AH$479,MATCH(Q$2,Kraftvärmeprod!$B$1:$AG$1,0),FALSE)/1,0)-IFERROR(VLOOKUP($B357,'Slutlig allokering kvv'!$B$2:$AC$462,MATCH(Q$3,'Slutlig allokering kvv'!$B$1:$AJ$1,0),FALSE)/1,0)</f>
        <v>0</v>
      </c>
      <c r="R357">
        <f>IFERROR(VLOOKUP($B357,Kraftvärmeprod!$B$1:$AH$479,MATCH(R$2,Kraftvärmeprod!$B$1:$AG$1,0),FALSE)/1,0)-IFERROR(VLOOKUP($B357,'Slutlig allokering kvv'!$B$2:$AC$462,MATCH(R$3,'Slutlig allokering kvv'!$B$1:$AJ$1,0),FALSE)/1,0)</f>
        <v>0</v>
      </c>
      <c r="S357">
        <f>IFERROR(VLOOKUP($B357,Kraftvärmeprod!$B$1:$AH$479,MATCH(S$2,Kraftvärmeprod!$B$1:$AG$1,0),FALSE)/1,0)-IFERROR(VLOOKUP($B357,'Slutlig allokering kvv'!$B$2:$AC$462,MATCH(S$3,'Slutlig allokering kvv'!$B$1:$AJ$1,0),FALSE)/1,0)</f>
        <v>0</v>
      </c>
      <c r="T357">
        <f>IFERROR(VLOOKUP($B357,Kraftvärmeprod!$B$1:$AH$479,MATCH(T$2,Kraftvärmeprod!$B$1:$AG$1,0),FALSE)/1,0)-IFERROR(VLOOKUP($B357,'Slutlig allokering kvv'!$B$2:$AC$462,MATCH(T$3,'Slutlig allokering kvv'!$B$1:$AJ$1,0),FALSE)/1,0)</f>
        <v>0</v>
      </c>
      <c r="U357">
        <f>IFERROR(VLOOKUP($B357,Kraftvärmeprod!$B$1:$AH$479,MATCH(U$2,Kraftvärmeprod!$B$1:$AG$1,0),FALSE)/1,0)-IFERROR(VLOOKUP($B357,'Slutlig allokering kvv'!$B$2:$AC$462,MATCH(U$3,'Slutlig allokering kvv'!$B$1:$AJ$1,0),FALSE)/1,0)</f>
        <v>0</v>
      </c>
      <c r="V357">
        <f>IFERROR(VLOOKUP($B357,Kraftvärmeprod!$B$1:$AH$479,MATCH(V$2,Kraftvärmeprod!$B$1:$AG$1,0),FALSE)/1,0)-IFERROR(VLOOKUP($B357,'Slutlig allokering kvv'!$B$2:$AC$462,MATCH(V$3,'Slutlig allokering kvv'!$B$1:$AJ$1,0),FALSE)/1,0)</f>
        <v>0</v>
      </c>
      <c r="W357">
        <f>IFERROR(VLOOKUP($B357,Kraftvärmeprod!$B$1:$AH$479,MATCH(W$2,Kraftvärmeprod!$B$1:$AG$1,0),FALSE)/1,0)-IFERROR(VLOOKUP($B357,'Slutlig allokering kvv'!$B$2:$AC$462,MATCH(W$3,'Slutlig allokering kvv'!$B$1:$AJ$1,0),FALSE)/1,0)</f>
        <v>0</v>
      </c>
      <c r="X357">
        <f>IFERROR(VLOOKUP($B357,Kraftvärmeprod!$B$1:$AH$479,MATCH(X$2,Kraftvärmeprod!$B$1:$AG$1,0),FALSE)/1,0)-IFERROR(VLOOKUP($B357,'Slutlig allokering kvv'!$B$2:$AC$462,MATCH(X$3,'Slutlig allokering kvv'!$B$1:$AJ$1,0),FALSE)/1,0)</f>
        <v>0</v>
      </c>
      <c r="Y357">
        <f>IFERROR(VLOOKUP($B357,Kraftvärmeprod!$B$1:$AH$479,MATCH(Y$2,Kraftvärmeprod!$B$1:$AG$1,0),FALSE)/1,0)-IFERROR(VLOOKUP($B357,'Slutlig allokering kvv'!$B$2:$AC$462,MATCH(Y$3,'Slutlig allokering kvv'!$B$1:$AJ$1,0),FALSE)/1,0)</f>
        <v>0</v>
      </c>
      <c r="Z357">
        <f>IFERROR(VLOOKUP($B357,Kraftvärmeprod!$B$1:$AH$479,MATCH(Z$2,Kraftvärmeprod!$B$1:$AG$1,0),FALSE)/1,0)-IFERROR(VLOOKUP($B357,'Slutlig allokering kvv'!$B$2:$AC$462,MATCH(Z$3,'Slutlig allokering kvv'!$B$1:$AJ$1,0),FALSE)/1,0)</f>
        <v>0</v>
      </c>
      <c r="AA357">
        <f>IFERROR(VLOOKUP($B357,Kraftvärmeprod!$B$1:$AH$479,MATCH(AA$2,Kraftvärmeprod!$B$1:$AG$1,0),FALSE)/1,0)-IFERROR(VLOOKUP($B357,'Slutlig allokering kvv'!$B$2:$AC$462,MATCH(AA$3,'Slutlig allokering kvv'!$B$1:$AJ$1,0),FALSE)/1,0)</f>
        <v>0</v>
      </c>
      <c r="AB357">
        <f>IFERROR(VLOOKUP($B357,Kraftvärmeprod!$B$1:$AH$479,MATCH(AB$2,Kraftvärmeprod!$B$1:$AG$1,0),FALSE)/1,0)-IFERROR(VLOOKUP($B357,'Slutlig allokering kvv'!$B$2:$AC$462,MATCH(AB$3,'Slutlig allokering kvv'!$B$1:$AJ$1,0),FALSE)/1,0)</f>
        <v>0</v>
      </c>
      <c r="AE357">
        <f t="shared" si="10"/>
        <v>0</v>
      </c>
      <c r="AG357">
        <f>IFERROR(VLOOKUP(B357,'Slutlig allokering kvv'!$B$2:$AJ$462,MATCH("Summa justerad allokerad tillförd energi (utan hjälpel och rökgaskondensering):",'Slutlig allokering kvv'!$B$1:$AK$1,0),FALSE)/1,"")</f>
        <v>0</v>
      </c>
      <c r="AI357" s="23" t="str">
        <f>IFERROR(1-VLOOKUP(B357,'Slutlig allokering kvv'!$B$2:$AJ$462,MATCH("Andel av bränsle i kvv som allokerats till värme, exklusive rökgaskondensering och hjälpel",'Slutlig allokering kvv'!$B$1:$AK$1,0),FALSE),"")</f>
        <v/>
      </c>
      <c r="AK357" s="23" t="str">
        <f t="shared" si="11"/>
        <v/>
      </c>
    </row>
    <row r="358" spans="1:37" x14ac:dyDescent="0.25">
      <c r="A358" s="2" t="s">
        <v>491</v>
      </c>
      <c r="B358" s="2" t="s">
        <v>495</v>
      </c>
      <c r="C358" s="2" t="str">
        <f>IFERROR(VLOOKUP($B358,Kraftvärmeprod!$B$1:$AH$479,MATCH(C$3,Kraftvärmeprod!$B$1:$AG$1,0),FALSE)/1,"")</f>
        <v/>
      </c>
      <c r="D358" s="2" t="str">
        <f>IFERROR(VLOOKUP($B358,Kraftvärmeprod!$B$1:$AH$479,MATCH(D$3,Kraftvärmeprod!$B$1:$AG$1,0),FALSE)/1,"")</f>
        <v/>
      </c>
      <c r="E358">
        <f>IFERROR(VLOOKUP($B358,Kraftvärmeprod!$B$1:$AH$479,MATCH(E$2,Kraftvärmeprod!$B$1:$AG$1,0),FALSE)/1,0)-IFERROR(VLOOKUP($B358,'Slutlig allokering kvv'!$B$2:$AC$462,MATCH(E$3,'Slutlig allokering kvv'!$B$1:$AJ$1,0),FALSE)/1,0)</f>
        <v>0</v>
      </c>
      <c r="F358">
        <f>IFERROR(VLOOKUP($B358,Kraftvärmeprod!$B$1:$AH$479,MATCH(F$2,Kraftvärmeprod!$B$1:$AG$1,0),FALSE)/1,0)-IFERROR(VLOOKUP($B358,'Slutlig allokering kvv'!$B$2:$AC$462,MATCH(F$3,'Slutlig allokering kvv'!$B$1:$AJ$1,0),FALSE)/1,0)</f>
        <v>0</v>
      </c>
      <c r="G358">
        <f>IFERROR(VLOOKUP($B358,Kraftvärmeprod!$B$1:$AH$479,MATCH(G$2,Kraftvärmeprod!$B$1:$AG$1,0),FALSE)/1,0)-IFERROR(VLOOKUP($B358,'Slutlig allokering kvv'!$B$2:$AC$462,MATCH(G$3,'Slutlig allokering kvv'!$B$1:$AJ$1,0),FALSE)/1,0)</f>
        <v>0</v>
      </c>
      <c r="H358">
        <f>IFERROR(VLOOKUP($B358,Kraftvärmeprod!$B$1:$AH$479,MATCH(H$2,Kraftvärmeprod!$B$1:$AG$1,0),FALSE)/1,0)-IFERROR(VLOOKUP($B358,'Slutlig allokering kvv'!$B$2:$AC$462,MATCH(H$3,'Slutlig allokering kvv'!$B$1:$AJ$1,0),FALSE)/1,0)</f>
        <v>0</v>
      </c>
      <c r="I358">
        <f>IFERROR(VLOOKUP($B358,Kraftvärmeprod!$B$1:$AH$479,MATCH(I$2,Kraftvärmeprod!$B$1:$AG$1,0),FALSE)/1,0)-IFERROR(VLOOKUP($B358,'Slutlig allokering kvv'!$B$2:$AC$462,MATCH(I$3,'Slutlig allokering kvv'!$B$1:$AJ$1,0),FALSE)/1,0)</f>
        <v>0</v>
      </c>
      <c r="J358">
        <f>IFERROR(VLOOKUP($B358,Kraftvärmeprod!$B$1:$AH$479,MATCH(J$2,Kraftvärmeprod!$B$1:$AG$1,0),FALSE)/1,0)-IFERROR(VLOOKUP($B358,'Slutlig allokering kvv'!$B$2:$AC$462,MATCH(J$3,'Slutlig allokering kvv'!$B$1:$AJ$1,0),FALSE)/1,0)</f>
        <v>0</v>
      </c>
      <c r="K358">
        <f>IFERROR(VLOOKUP($B358,Kraftvärmeprod!$B$1:$AH$479,MATCH(K$2,Kraftvärmeprod!$B$1:$AG$1,0),FALSE)/1,0)-IFERROR(VLOOKUP($B358,'Slutlig allokering kvv'!$B$2:$AC$462,MATCH(K$3,'Slutlig allokering kvv'!$B$1:$AJ$1,0),FALSE)/1,0)</f>
        <v>0</v>
      </c>
      <c r="L358">
        <f>IFERROR(VLOOKUP($B358,Kraftvärmeprod!$B$1:$AH$479,MATCH(L$2,Kraftvärmeprod!$B$1:$AG$1,0),FALSE)/1,0)-IFERROR(VLOOKUP($B358,'Slutlig allokering kvv'!$B$2:$AC$462,MATCH(L$3,'Slutlig allokering kvv'!$B$1:$AJ$1,0),FALSE)/1,0)</f>
        <v>0</v>
      </c>
      <c r="M358" s="40">
        <f>IFERROR(VLOOKUP($B358,Miljö!$B$1:$S$477,MATCH(M$2,Miljö!$B$1:$X$1,0),FALSE)/1,0)-IFERROR(VLOOKUP($B358,'Slutlig allokering kvv'!$B$2:$AC$462,MATCH(M$3,'Slutlig allokering kvv'!$B$1:$AJ$1,0),FALSE)/1,0)</f>
        <v>0</v>
      </c>
      <c r="N358">
        <f>IFERROR(VLOOKUP($B358,Kraftvärmeprod!$B$1:$AH$479,MATCH(N$2,Kraftvärmeprod!$B$1:$AG$1,0),FALSE)/1,0)-IFERROR(VLOOKUP($B358,'Slutlig allokering kvv'!$B$2:$AC$462,MATCH(N$3,'Slutlig allokering kvv'!$B$1:$AJ$1,0),FALSE)/1,0)</f>
        <v>0</v>
      </c>
      <c r="O358">
        <f>IFERROR(VLOOKUP($B358,Kraftvärmeprod!$B$1:$AH$479,MATCH(O$2,Kraftvärmeprod!$B$1:$AG$1,0),FALSE)/1,0)-IFERROR(VLOOKUP($B358,'Slutlig allokering kvv'!$B$2:$AC$462,MATCH(O$3,'Slutlig allokering kvv'!$B$1:$AJ$1,0),FALSE)/1,0)</f>
        <v>0</v>
      </c>
      <c r="P358">
        <f>IFERROR(VLOOKUP($B358,Kraftvärmeprod!$B$1:$AH$479,MATCH(P$2,Kraftvärmeprod!$B$1:$AG$1,0),FALSE)/1,0)-IFERROR(VLOOKUP($B358,'Slutlig allokering kvv'!$B$2:$AC$462,MATCH(P$3,'Slutlig allokering kvv'!$B$1:$AJ$1,0),FALSE)/1,0)</f>
        <v>0</v>
      </c>
      <c r="Q358">
        <f>IFERROR(VLOOKUP($B358,Kraftvärmeprod!$B$1:$AH$479,MATCH(Q$2,Kraftvärmeprod!$B$1:$AG$1,0),FALSE)/1,0)-IFERROR(VLOOKUP($B358,'Slutlig allokering kvv'!$B$2:$AC$462,MATCH(Q$3,'Slutlig allokering kvv'!$B$1:$AJ$1,0),FALSE)/1,0)</f>
        <v>0</v>
      </c>
      <c r="R358">
        <f>IFERROR(VLOOKUP($B358,Kraftvärmeprod!$B$1:$AH$479,MATCH(R$2,Kraftvärmeprod!$B$1:$AG$1,0),FALSE)/1,0)-IFERROR(VLOOKUP($B358,'Slutlig allokering kvv'!$B$2:$AC$462,MATCH(R$3,'Slutlig allokering kvv'!$B$1:$AJ$1,0),FALSE)/1,0)</f>
        <v>0</v>
      </c>
      <c r="S358">
        <f>IFERROR(VLOOKUP($B358,Kraftvärmeprod!$B$1:$AH$479,MATCH(S$2,Kraftvärmeprod!$B$1:$AG$1,0),FALSE)/1,0)-IFERROR(VLOOKUP($B358,'Slutlig allokering kvv'!$B$2:$AC$462,MATCH(S$3,'Slutlig allokering kvv'!$B$1:$AJ$1,0),FALSE)/1,0)</f>
        <v>0</v>
      </c>
      <c r="T358">
        <f>IFERROR(VLOOKUP($B358,Kraftvärmeprod!$B$1:$AH$479,MATCH(T$2,Kraftvärmeprod!$B$1:$AG$1,0),FALSE)/1,0)-IFERROR(VLOOKUP($B358,'Slutlig allokering kvv'!$B$2:$AC$462,MATCH(T$3,'Slutlig allokering kvv'!$B$1:$AJ$1,0),FALSE)/1,0)</f>
        <v>0</v>
      </c>
      <c r="U358">
        <f>IFERROR(VLOOKUP($B358,Kraftvärmeprod!$B$1:$AH$479,MATCH(U$2,Kraftvärmeprod!$B$1:$AG$1,0),FALSE)/1,0)-IFERROR(VLOOKUP($B358,'Slutlig allokering kvv'!$B$2:$AC$462,MATCH(U$3,'Slutlig allokering kvv'!$B$1:$AJ$1,0),FALSE)/1,0)</f>
        <v>0</v>
      </c>
      <c r="V358">
        <f>IFERROR(VLOOKUP($B358,Kraftvärmeprod!$B$1:$AH$479,MATCH(V$2,Kraftvärmeprod!$B$1:$AG$1,0),FALSE)/1,0)-IFERROR(VLOOKUP($B358,'Slutlig allokering kvv'!$B$2:$AC$462,MATCH(V$3,'Slutlig allokering kvv'!$B$1:$AJ$1,0),FALSE)/1,0)</f>
        <v>0</v>
      </c>
      <c r="W358">
        <f>IFERROR(VLOOKUP($B358,Kraftvärmeprod!$B$1:$AH$479,MATCH(W$2,Kraftvärmeprod!$B$1:$AG$1,0),FALSE)/1,0)-IFERROR(VLOOKUP($B358,'Slutlig allokering kvv'!$B$2:$AC$462,MATCH(W$3,'Slutlig allokering kvv'!$B$1:$AJ$1,0),FALSE)/1,0)</f>
        <v>0</v>
      </c>
      <c r="X358">
        <f>IFERROR(VLOOKUP($B358,Kraftvärmeprod!$B$1:$AH$479,MATCH(X$2,Kraftvärmeprod!$B$1:$AG$1,0),FALSE)/1,0)-IFERROR(VLOOKUP($B358,'Slutlig allokering kvv'!$B$2:$AC$462,MATCH(X$3,'Slutlig allokering kvv'!$B$1:$AJ$1,0),FALSE)/1,0)</f>
        <v>0</v>
      </c>
      <c r="Y358">
        <f>IFERROR(VLOOKUP($B358,Kraftvärmeprod!$B$1:$AH$479,MATCH(Y$2,Kraftvärmeprod!$B$1:$AG$1,0),FALSE)/1,0)-IFERROR(VLOOKUP($B358,'Slutlig allokering kvv'!$B$2:$AC$462,MATCH(Y$3,'Slutlig allokering kvv'!$B$1:$AJ$1,0),FALSE)/1,0)</f>
        <v>0</v>
      </c>
      <c r="Z358">
        <f>IFERROR(VLOOKUP($B358,Kraftvärmeprod!$B$1:$AH$479,MATCH(Z$2,Kraftvärmeprod!$B$1:$AG$1,0),FALSE)/1,0)-IFERROR(VLOOKUP($B358,'Slutlig allokering kvv'!$B$2:$AC$462,MATCH(Z$3,'Slutlig allokering kvv'!$B$1:$AJ$1,0),FALSE)/1,0)</f>
        <v>0</v>
      </c>
      <c r="AA358">
        <f>IFERROR(VLOOKUP($B358,Kraftvärmeprod!$B$1:$AH$479,MATCH(AA$2,Kraftvärmeprod!$B$1:$AG$1,0),FALSE)/1,0)-IFERROR(VLOOKUP($B358,'Slutlig allokering kvv'!$B$2:$AC$462,MATCH(AA$3,'Slutlig allokering kvv'!$B$1:$AJ$1,0),FALSE)/1,0)</f>
        <v>0</v>
      </c>
      <c r="AB358">
        <f>IFERROR(VLOOKUP($B358,Kraftvärmeprod!$B$1:$AH$479,MATCH(AB$2,Kraftvärmeprod!$B$1:$AG$1,0),FALSE)/1,0)-IFERROR(VLOOKUP($B358,'Slutlig allokering kvv'!$B$2:$AC$462,MATCH(AB$3,'Slutlig allokering kvv'!$B$1:$AJ$1,0),FALSE)/1,0)</f>
        <v>0</v>
      </c>
      <c r="AE358">
        <f t="shared" si="10"/>
        <v>0</v>
      </c>
      <c r="AG358">
        <f>IFERROR(VLOOKUP(B358,'Slutlig allokering kvv'!$B$2:$AJ$462,MATCH("Summa justerad allokerad tillförd energi (utan hjälpel och rökgaskondensering):",'Slutlig allokering kvv'!$B$1:$AK$1,0),FALSE)/1,"")</f>
        <v>0</v>
      </c>
      <c r="AI358" s="23" t="str">
        <f>IFERROR(1-VLOOKUP(B358,'Slutlig allokering kvv'!$B$2:$AJ$462,MATCH("Andel av bränsle i kvv som allokerats till värme, exklusive rökgaskondensering och hjälpel",'Slutlig allokering kvv'!$B$1:$AK$1,0),FALSE),"")</f>
        <v/>
      </c>
      <c r="AK358" s="23" t="str">
        <f t="shared" si="11"/>
        <v/>
      </c>
    </row>
    <row r="359" spans="1:37" x14ac:dyDescent="0.25">
      <c r="A359" s="2" t="s">
        <v>491</v>
      </c>
      <c r="B359" s="2" t="s">
        <v>496</v>
      </c>
      <c r="C359" s="2" t="str">
        <f>IFERROR(VLOOKUP($B359,Kraftvärmeprod!$B$1:$AH$479,MATCH(C$3,Kraftvärmeprod!$B$1:$AG$1,0),FALSE)/1,"")</f>
        <v/>
      </c>
      <c r="D359" s="2" t="str">
        <f>IFERROR(VLOOKUP($B359,Kraftvärmeprod!$B$1:$AH$479,MATCH(D$3,Kraftvärmeprod!$B$1:$AG$1,0),FALSE)/1,"")</f>
        <v/>
      </c>
      <c r="E359">
        <f>IFERROR(VLOOKUP($B359,Kraftvärmeprod!$B$1:$AH$479,MATCH(E$2,Kraftvärmeprod!$B$1:$AG$1,0),FALSE)/1,0)-IFERROR(VLOOKUP($B359,'Slutlig allokering kvv'!$B$2:$AC$462,MATCH(E$3,'Slutlig allokering kvv'!$B$1:$AJ$1,0),FALSE)/1,0)</f>
        <v>0</v>
      </c>
      <c r="F359">
        <f>IFERROR(VLOOKUP($B359,Kraftvärmeprod!$B$1:$AH$479,MATCH(F$2,Kraftvärmeprod!$B$1:$AG$1,0),FALSE)/1,0)-IFERROR(VLOOKUP($B359,'Slutlig allokering kvv'!$B$2:$AC$462,MATCH(F$3,'Slutlig allokering kvv'!$B$1:$AJ$1,0),FALSE)/1,0)</f>
        <v>0</v>
      </c>
      <c r="G359">
        <f>IFERROR(VLOOKUP($B359,Kraftvärmeprod!$B$1:$AH$479,MATCH(G$2,Kraftvärmeprod!$B$1:$AG$1,0),FALSE)/1,0)-IFERROR(VLOOKUP($B359,'Slutlig allokering kvv'!$B$2:$AC$462,MATCH(G$3,'Slutlig allokering kvv'!$B$1:$AJ$1,0),FALSE)/1,0)</f>
        <v>0</v>
      </c>
      <c r="H359">
        <f>IFERROR(VLOOKUP($B359,Kraftvärmeprod!$B$1:$AH$479,MATCH(H$2,Kraftvärmeprod!$B$1:$AG$1,0),FALSE)/1,0)-IFERROR(VLOOKUP($B359,'Slutlig allokering kvv'!$B$2:$AC$462,MATCH(H$3,'Slutlig allokering kvv'!$B$1:$AJ$1,0),FALSE)/1,0)</f>
        <v>0</v>
      </c>
      <c r="I359">
        <f>IFERROR(VLOOKUP($B359,Kraftvärmeprod!$B$1:$AH$479,MATCH(I$2,Kraftvärmeprod!$B$1:$AG$1,0),FALSE)/1,0)-IFERROR(VLOOKUP($B359,'Slutlig allokering kvv'!$B$2:$AC$462,MATCH(I$3,'Slutlig allokering kvv'!$B$1:$AJ$1,0),FALSE)/1,0)</f>
        <v>0</v>
      </c>
      <c r="J359">
        <f>IFERROR(VLOOKUP($B359,Kraftvärmeprod!$B$1:$AH$479,MATCH(J$2,Kraftvärmeprod!$B$1:$AG$1,0),FALSE)/1,0)-IFERROR(VLOOKUP($B359,'Slutlig allokering kvv'!$B$2:$AC$462,MATCH(J$3,'Slutlig allokering kvv'!$B$1:$AJ$1,0),FALSE)/1,0)</f>
        <v>0</v>
      </c>
      <c r="K359">
        <f>IFERROR(VLOOKUP($B359,Kraftvärmeprod!$B$1:$AH$479,MATCH(K$2,Kraftvärmeprod!$B$1:$AG$1,0),FALSE)/1,0)-IFERROR(VLOOKUP($B359,'Slutlig allokering kvv'!$B$2:$AC$462,MATCH(K$3,'Slutlig allokering kvv'!$B$1:$AJ$1,0),FALSE)/1,0)</f>
        <v>0</v>
      </c>
      <c r="L359">
        <f>IFERROR(VLOOKUP($B359,Kraftvärmeprod!$B$1:$AH$479,MATCH(L$2,Kraftvärmeprod!$B$1:$AG$1,0),FALSE)/1,0)-IFERROR(VLOOKUP($B359,'Slutlig allokering kvv'!$B$2:$AC$462,MATCH(L$3,'Slutlig allokering kvv'!$B$1:$AJ$1,0),FALSE)/1,0)</f>
        <v>0</v>
      </c>
      <c r="M359" s="40">
        <f>IFERROR(VLOOKUP($B359,Miljö!$B$1:$S$477,MATCH(M$2,Miljö!$B$1:$X$1,0),FALSE)/1,0)-IFERROR(VLOOKUP($B359,'Slutlig allokering kvv'!$B$2:$AC$462,MATCH(M$3,'Slutlig allokering kvv'!$B$1:$AJ$1,0),FALSE)/1,0)</f>
        <v>0</v>
      </c>
      <c r="N359">
        <f>IFERROR(VLOOKUP($B359,Kraftvärmeprod!$B$1:$AH$479,MATCH(N$2,Kraftvärmeprod!$B$1:$AG$1,0),FALSE)/1,0)-IFERROR(VLOOKUP($B359,'Slutlig allokering kvv'!$B$2:$AC$462,MATCH(N$3,'Slutlig allokering kvv'!$B$1:$AJ$1,0),FALSE)/1,0)</f>
        <v>0</v>
      </c>
      <c r="O359">
        <f>IFERROR(VLOOKUP($B359,Kraftvärmeprod!$B$1:$AH$479,MATCH(O$2,Kraftvärmeprod!$B$1:$AG$1,0),FALSE)/1,0)-IFERROR(VLOOKUP($B359,'Slutlig allokering kvv'!$B$2:$AC$462,MATCH(O$3,'Slutlig allokering kvv'!$B$1:$AJ$1,0),FALSE)/1,0)</f>
        <v>0</v>
      </c>
      <c r="P359">
        <f>IFERROR(VLOOKUP($B359,Kraftvärmeprod!$B$1:$AH$479,MATCH(P$2,Kraftvärmeprod!$B$1:$AG$1,0),FALSE)/1,0)-IFERROR(VLOOKUP($B359,'Slutlig allokering kvv'!$B$2:$AC$462,MATCH(P$3,'Slutlig allokering kvv'!$B$1:$AJ$1,0),FALSE)/1,0)</f>
        <v>0</v>
      </c>
      <c r="Q359">
        <f>IFERROR(VLOOKUP($B359,Kraftvärmeprod!$B$1:$AH$479,MATCH(Q$2,Kraftvärmeprod!$B$1:$AG$1,0),FALSE)/1,0)-IFERROR(VLOOKUP($B359,'Slutlig allokering kvv'!$B$2:$AC$462,MATCH(Q$3,'Slutlig allokering kvv'!$B$1:$AJ$1,0),FALSE)/1,0)</f>
        <v>0</v>
      </c>
      <c r="R359">
        <f>IFERROR(VLOOKUP($B359,Kraftvärmeprod!$B$1:$AH$479,MATCH(R$2,Kraftvärmeprod!$B$1:$AG$1,0),FALSE)/1,0)-IFERROR(VLOOKUP($B359,'Slutlig allokering kvv'!$B$2:$AC$462,MATCH(R$3,'Slutlig allokering kvv'!$B$1:$AJ$1,0),FALSE)/1,0)</f>
        <v>0</v>
      </c>
      <c r="S359">
        <f>IFERROR(VLOOKUP($B359,Kraftvärmeprod!$B$1:$AH$479,MATCH(S$2,Kraftvärmeprod!$B$1:$AG$1,0),FALSE)/1,0)-IFERROR(VLOOKUP($B359,'Slutlig allokering kvv'!$B$2:$AC$462,MATCH(S$3,'Slutlig allokering kvv'!$B$1:$AJ$1,0),FALSE)/1,0)</f>
        <v>0</v>
      </c>
      <c r="T359">
        <f>IFERROR(VLOOKUP($B359,Kraftvärmeprod!$B$1:$AH$479,MATCH(T$2,Kraftvärmeprod!$B$1:$AG$1,0),FALSE)/1,0)-IFERROR(VLOOKUP($B359,'Slutlig allokering kvv'!$B$2:$AC$462,MATCH(T$3,'Slutlig allokering kvv'!$B$1:$AJ$1,0),FALSE)/1,0)</f>
        <v>0</v>
      </c>
      <c r="U359">
        <f>IFERROR(VLOOKUP($B359,Kraftvärmeprod!$B$1:$AH$479,MATCH(U$2,Kraftvärmeprod!$B$1:$AG$1,0),FALSE)/1,0)-IFERROR(VLOOKUP($B359,'Slutlig allokering kvv'!$B$2:$AC$462,MATCH(U$3,'Slutlig allokering kvv'!$B$1:$AJ$1,0),FALSE)/1,0)</f>
        <v>0</v>
      </c>
      <c r="V359">
        <f>IFERROR(VLOOKUP($B359,Kraftvärmeprod!$B$1:$AH$479,MATCH(V$2,Kraftvärmeprod!$B$1:$AG$1,0),FALSE)/1,0)-IFERROR(VLOOKUP($B359,'Slutlig allokering kvv'!$B$2:$AC$462,MATCH(V$3,'Slutlig allokering kvv'!$B$1:$AJ$1,0),FALSE)/1,0)</f>
        <v>0</v>
      </c>
      <c r="W359">
        <f>IFERROR(VLOOKUP($B359,Kraftvärmeprod!$B$1:$AH$479,MATCH(W$2,Kraftvärmeprod!$B$1:$AG$1,0),FALSE)/1,0)-IFERROR(VLOOKUP($B359,'Slutlig allokering kvv'!$B$2:$AC$462,MATCH(W$3,'Slutlig allokering kvv'!$B$1:$AJ$1,0),FALSE)/1,0)</f>
        <v>0</v>
      </c>
      <c r="X359">
        <f>IFERROR(VLOOKUP($B359,Kraftvärmeprod!$B$1:$AH$479,MATCH(X$2,Kraftvärmeprod!$B$1:$AG$1,0),FALSE)/1,0)-IFERROR(VLOOKUP($B359,'Slutlig allokering kvv'!$B$2:$AC$462,MATCH(X$3,'Slutlig allokering kvv'!$B$1:$AJ$1,0),FALSE)/1,0)</f>
        <v>0</v>
      </c>
      <c r="Y359">
        <f>IFERROR(VLOOKUP($B359,Kraftvärmeprod!$B$1:$AH$479,MATCH(Y$2,Kraftvärmeprod!$B$1:$AG$1,0),FALSE)/1,0)-IFERROR(VLOOKUP($B359,'Slutlig allokering kvv'!$B$2:$AC$462,MATCH(Y$3,'Slutlig allokering kvv'!$B$1:$AJ$1,0),FALSE)/1,0)</f>
        <v>0</v>
      </c>
      <c r="Z359">
        <f>IFERROR(VLOOKUP($B359,Kraftvärmeprod!$B$1:$AH$479,MATCH(Z$2,Kraftvärmeprod!$B$1:$AG$1,0),FALSE)/1,0)-IFERROR(VLOOKUP($B359,'Slutlig allokering kvv'!$B$2:$AC$462,MATCH(Z$3,'Slutlig allokering kvv'!$B$1:$AJ$1,0),FALSE)/1,0)</f>
        <v>0</v>
      </c>
      <c r="AA359">
        <f>IFERROR(VLOOKUP($B359,Kraftvärmeprod!$B$1:$AH$479,MATCH(AA$2,Kraftvärmeprod!$B$1:$AG$1,0),FALSE)/1,0)-IFERROR(VLOOKUP($B359,'Slutlig allokering kvv'!$B$2:$AC$462,MATCH(AA$3,'Slutlig allokering kvv'!$B$1:$AJ$1,0),FALSE)/1,0)</f>
        <v>0</v>
      </c>
      <c r="AB359">
        <f>IFERROR(VLOOKUP($B359,Kraftvärmeprod!$B$1:$AH$479,MATCH(AB$2,Kraftvärmeprod!$B$1:$AG$1,0),FALSE)/1,0)-IFERROR(VLOOKUP($B359,'Slutlig allokering kvv'!$B$2:$AC$462,MATCH(AB$3,'Slutlig allokering kvv'!$B$1:$AJ$1,0),FALSE)/1,0)</f>
        <v>0</v>
      </c>
      <c r="AE359">
        <f t="shared" si="10"/>
        <v>0</v>
      </c>
      <c r="AG359">
        <f>IFERROR(VLOOKUP(B359,'Slutlig allokering kvv'!$B$2:$AJ$462,MATCH("Summa justerad allokerad tillförd energi (utan hjälpel och rökgaskondensering):",'Slutlig allokering kvv'!$B$1:$AK$1,0),FALSE)/1,"")</f>
        <v>0</v>
      </c>
      <c r="AI359" s="23" t="str">
        <f>IFERROR(1-VLOOKUP(B359,'Slutlig allokering kvv'!$B$2:$AJ$462,MATCH("Andel av bränsle i kvv som allokerats till värme, exklusive rökgaskondensering och hjälpel",'Slutlig allokering kvv'!$B$1:$AK$1,0),FALSE),"")</f>
        <v/>
      </c>
      <c r="AK359" s="23" t="str">
        <f t="shared" si="11"/>
        <v/>
      </c>
    </row>
    <row r="360" spans="1:37" x14ac:dyDescent="0.25">
      <c r="A360" s="2" t="s">
        <v>497</v>
      </c>
      <c r="B360" s="2" t="s">
        <v>498</v>
      </c>
      <c r="C360" s="2" t="str">
        <f>IFERROR(VLOOKUP($B360,Kraftvärmeprod!$B$1:$AH$479,MATCH(C$3,Kraftvärmeprod!$B$1:$AG$1,0),FALSE)/1,"")</f>
        <v/>
      </c>
      <c r="D360" s="2" t="str">
        <f>IFERROR(VLOOKUP($B360,Kraftvärmeprod!$B$1:$AH$479,MATCH(D$3,Kraftvärmeprod!$B$1:$AG$1,0),FALSE)/1,"")</f>
        <v/>
      </c>
      <c r="E360">
        <f>IFERROR(VLOOKUP($B360,Kraftvärmeprod!$B$1:$AH$479,MATCH(E$2,Kraftvärmeprod!$B$1:$AG$1,0),FALSE)/1,0)-IFERROR(VLOOKUP($B360,'Slutlig allokering kvv'!$B$2:$AC$462,MATCH(E$3,'Slutlig allokering kvv'!$B$1:$AJ$1,0),FALSE)/1,0)</f>
        <v>0</v>
      </c>
      <c r="F360">
        <f>IFERROR(VLOOKUP($B360,Kraftvärmeprod!$B$1:$AH$479,MATCH(F$2,Kraftvärmeprod!$B$1:$AG$1,0),FALSE)/1,0)-IFERROR(VLOOKUP($B360,'Slutlig allokering kvv'!$B$2:$AC$462,MATCH(F$3,'Slutlig allokering kvv'!$B$1:$AJ$1,0),FALSE)/1,0)</f>
        <v>0</v>
      </c>
      <c r="G360">
        <f>IFERROR(VLOOKUP($B360,Kraftvärmeprod!$B$1:$AH$479,MATCH(G$2,Kraftvärmeprod!$B$1:$AG$1,0),FALSE)/1,0)-IFERROR(VLOOKUP($B360,'Slutlig allokering kvv'!$B$2:$AC$462,MATCH(G$3,'Slutlig allokering kvv'!$B$1:$AJ$1,0),FALSE)/1,0)</f>
        <v>0</v>
      </c>
      <c r="H360">
        <f>IFERROR(VLOOKUP($B360,Kraftvärmeprod!$B$1:$AH$479,MATCH(H$2,Kraftvärmeprod!$B$1:$AG$1,0),FALSE)/1,0)-IFERROR(VLOOKUP($B360,'Slutlig allokering kvv'!$B$2:$AC$462,MATCH(H$3,'Slutlig allokering kvv'!$B$1:$AJ$1,0),FALSE)/1,0)</f>
        <v>0</v>
      </c>
      <c r="I360">
        <f>IFERROR(VLOOKUP($B360,Kraftvärmeprod!$B$1:$AH$479,MATCH(I$2,Kraftvärmeprod!$B$1:$AG$1,0),FALSE)/1,0)-IFERROR(VLOOKUP($B360,'Slutlig allokering kvv'!$B$2:$AC$462,MATCH(I$3,'Slutlig allokering kvv'!$B$1:$AJ$1,0),FALSE)/1,0)</f>
        <v>0</v>
      </c>
      <c r="J360">
        <f>IFERROR(VLOOKUP($B360,Kraftvärmeprod!$B$1:$AH$479,MATCH(J$2,Kraftvärmeprod!$B$1:$AG$1,0),FALSE)/1,0)-IFERROR(VLOOKUP($B360,'Slutlig allokering kvv'!$B$2:$AC$462,MATCH(J$3,'Slutlig allokering kvv'!$B$1:$AJ$1,0),FALSE)/1,0)</f>
        <v>0</v>
      </c>
      <c r="K360">
        <f>IFERROR(VLOOKUP($B360,Kraftvärmeprod!$B$1:$AH$479,MATCH(K$2,Kraftvärmeprod!$B$1:$AG$1,0),FALSE)/1,0)-IFERROR(VLOOKUP($B360,'Slutlig allokering kvv'!$B$2:$AC$462,MATCH(K$3,'Slutlig allokering kvv'!$B$1:$AJ$1,0),FALSE)/1,0)</f>
        <v>0</v>
      </c>
      <c r="L360">
        <f>IFERROR(VLOOKUP($B360,Kraftvärmeprod!$B$1:$AH$479,MATCH(L$2,Kraftvärmeprod!$B$1:$AG$1,0),FALSE)/1,0)-IFERROR(VLOOKUP($B360,'Slutlig allokering kvv'!$B$2:$AC$462,MATCH(L$3,'Slutlig allokering kvv'!$B$1:$AJ$1,0),FALSE)/1,0)</f>
        <v>0</v>
      </c>
      <c r="M360" s="40">
        <f>IFERROR(VLOOKUP($B360,Miljö!$B$1:$S$477,MATCH(M$2,Miljö!$B$1:$X$1,0),FALSE)/1,0)-IFERROR(VLOOKUP($B360,'Slutlig allokering kvv'!$B$2:$AC$462,MATCH(M$3,'Slutlig allokering kvv'!$B$1:$AJ$1,0),FALSE)/1,0)</f>
        <v>0</v>
      </c>
      <c r="N360">
        <f>IFERROR(VLOOKUP($B360,Kraftvärmeprod!$B$1:$AH$479,MATCH(N$2,Kraftvärmeprod!$B$1:$AG$1,0),FALSE)/1,0)-IFERROR(VLOOKUP($B360,'Slutlig allokering kvv'!$B$2:$AC$462,MATCH(N$3,'Slutlig allokering kvv'!$B$1:$AJ$1,0),FALSE)/1,0)</f>
        <v>0</v>
      </c>
      <c r="O360">
        <f>IFERROR(VLOOKUP($B360,Kraftvärmeprod!$B$1:$AH$479,MATCH(O$2,Kraftvärmeprod!$B$1:$AG$1,0),FALSE)/1,0)-IFERROR(VLOOKUP($B360,'Slutlig allokering kvv'!$B$2:$AC$462,MATCH(O$3,'Slutlig allokering kvv'!$B$1:$AJ$1,0),FALSE)/1,0)</f>
        <v>0</v>
      </c>
      <c r="P360">
        <f>IFERROR(VLOOKUP($B360,Kraftvärmeprod!$B$1:$AH$479,MATCH(P$2,Kraftvärmeprod!$B$1:$AG$1,0),FALSE)/1,0)-IFERROR(VLOOKUP($B360,'Slutlig allokering kvv'!$B$2:$AC$462,MATCH(P$3,'Slutlig allokering kvv'!$B$1:$AJ$1,0),FALSE)/1,0)</f>
        <v>0</v>
      </c>
      <c r="Q360">
        <f>IFERROR(VLOOKUP($B360,Kraftvärmeprod!$B$1:$AH$479,MATCH(Q$2,Kraftvärmeprod!$B$1:$AG$1,0),FALSE)/1,0)-IFERROR(VLOOKUP($B360,'Slutlig allokering kvv'!$B$2:$AC$462,MATCH(Q$3,'Slutlig allokering kvv'!$B$1:$AJ$1,0),FALSE)/1,0)</f>
        <v>0</v>
      </c>
      <c r="R360">
        <f>IFERROR(VLOOKUP($B360,Kraftvärmeprod!$B$1:$AH$479,MATCH(R$2,Kraftvärmeprod!$B$1:$AG$1,0),FALSE)/1,0)-IFERROR(VLOOKUP($B360,'Slutlig allokering kvv'!$B$2:$AC$462,MATCH(R$3,'Slutlig allokering kvv'!$B$1:$AJ$1,0),FALSE)/1,0)</f>
        <v>0</v>
      </c>
      <c r="S360">
        <f>IFERROR(VLOOKUP($B360,Kraftvärmeprod!$B$1:$AH$479,MATCH(S$2,Kraftvärmeprod!$B$1:$AG$1,0),FALSE)/1,0)-IFERROR(VLOOKUP($B360,'Slutlig allokering kvv'!$B$2:$AC$462,MATCH(S$3,'Slutlig allokering kvv'!$B$1:$AJ$1,0),FALSE)/1,0)</f>
        <v>0</v>
      </c>
      <c r="T360">
        <f>IFERROR(VLOOKUP($B360,Kraftvärmeprod!$B$1:$AH$479,MATCH(T$2,Kraftvärmeprod!$B$1:$AG$1,0),FALSE)/1,0)-IFERROR(VLOOKUP($B360,'Slutlig allokering kvv'!$B$2:$AC$462,MATCH(T$3,'Slutlig allokering kvv'!$B$1:$AJ$1,0),FALSE)/1,0)</f>
        <v>0</v>
      </c>
      <c r="U360">
        <f>IFERROR(VLOOKUP($B360,Kraftvärmeprod!$B$1:$AH$479,MATCH(U$2,Kraftvärmeprod!$B$1:$AG$1,0),FALSE)/1,0)-IFERROR(VLOOKUP($B360,'Slutlig allokering kvv'!$B$2:$AC$462,MATCH(U$3,'Slutlig allokering kvv'!$B$1:$AJ$1,0),FALSE)/1,0)</f>
        <v>0</v>
      </c>
      <c r="V360">
        <f>IFERROR(VLOOKUP($B360,Kraftvärmeprod!$B$1:$AH$479,MATCH(V$2,Kraftvärmeprod!$B$1:$AG$1,0),FALSE)/1,0)-IFERROR(VLOOKUP($B360,'Slutlig allokering kvv'!$B$2:$AC$462,MATCH(V$3,'Slutlig allokering kvv'!$B$1:$AJ$1,0),FALSE)/1,0)</f>
        <v>0</v>
      </c>
      <c r="W360">
        <f>IFERROR(VLOOKUP($B360,Kraftvärmeprod!$B$1:$AH$479,MATCH(W$2,Kraftvärmeprod!$B$1:$AG$1,0),FALSE)/1,0)-IFERROR(VLOOKUP($B360,'Slutlig allokering kvv'!$B$2:$AC$462,MATCH(W$3,'Slutlig allokering kvv'!$B$1:$AJ$1,0),FALSE)/1,0)</f>
        <v>0</v>
      </c>
      <c r="X360">
        <f>IFERROR(VLOOKUP($B360,Kraftvärmeprod!$B$1:$AH$479,MATCH(X$2,Kraftvärmeprod!$B$1:$AG$1,0),FALSE)/1,0)-IFERROR(VLOOKUP($B360,'Slutlig allokering kvv'!$B$2:$AC$462,MATCH(X$3,'Slutlig allokering kvv'!$B$1:$AJ$1,0),FALSE)/1,0)</f>
        <v>0</v>
      </c>
      <c r="Y360">
        <f>IFERROR(VLOOKUP($B360,Kraftvärmeprod!$B$1:$AH$479,MATCH(Y$2,Kraftvärmeprod!$B$1:$AG$1,0),FALSE)/1,0)-IFERROR(VLOOKUP($B360,'Slutlig allokering kvv'!$B$2:$AC$462,MATCH(Y$3,'Slutlig allokering kvv'!$B$1:$AJ$1,0),FALSE)/1,0)</f>
        <v>0</v>
      </c>
      <c r="Z360">
        <f>IFERROR(VLOOKUP($B360,Kraftvärmeprod!$B$1:$AH$479,MATCH(Z$2,Kraftvärmeprod!$B$1:$AG$1,0),FALSE)/1,0)-IFERROR(VLOOKUP($B360,'Slutlig allokering kvv'!$B$2:$AC$462,MATCH(Z$3,'Slutlig allokering kvv'!$B$1:$AJ$1,0),FALSE)/1,0)</f>
        <v>0</v>
      </c>
      <c r="AA360">
        <f>IFERROR(VLOOKUP($B360,Kraftvärmeprod!$B$1:$AH$479,MATCH(AA$2,Kraftvärmeprod!$B$1:$AG$1,0),FALSE)/1,0)-IFERROR(VLOOKUP($B360,'Slutlig allokering kvv'!$B$2:$AC$462,MATCH(AA$3,'Slutlig allokering kvv'!$B$1:$AJ$1,0),FALSE)/1,0)</f>
        <v>0</v>
      </c>
      <c r="AB360">
        <f>IFERROR(VLOOKUP($B360,Kraftvärmeprod!$B$1:$AH$479,MATCH(AB$2,Kraftvärmeprod!$B$1:$AG$1,0),FALSE)/1,0)-IFERROR(VLOOKUP($B360,'Slutlig allokering kvv'!$B$2:$AC$462,MATCH(AB$3,'Slutlig allokering kvv'!$B$1:$AJ$1,0),FALSE)/1,0)</f>
        <v>0</v>
      </c>
      <c r="AE360">
        <f t="shared" si="10"/>
        <v>0</v>
      </c>
      <c r="AG360">
        <f>IFERROR(VLOOKUP(B360,'Slutlig allokering kvv'!$B$2:$AJ$462,MATCH("Summa justerad allokerad tillförd energi (utan hjälpel och rökgaskondensering):",'Slutlig allokering kvv'!$B$1:$AK$1,0),FALSE)/1,"")</f>
        <v>0</v>
      </c>
      <c r="AI360" s="23" t="str">
        <f>IFERROR(1-VLOOKUP(B360,'Slutlig allokering kvv'!$B$2:$AJ$462,MATCH("Andel av bränsle i kvv som allokerats till värme, exklusive rökgaskondensering och hjälpel",'Slutlig allokering kvv'!$B$1:$AK$1,0),FALSE),"")</f>
        <v/>
      </c>
      <c r="AK360" s="23" t="str">
        <f t="shared" si="11"/>
        <v/>
      </c>
    </row>
    <row r="361" spans="1:37" x14ac:dyDescent="0.25">
      <c r="A361" s="2" t="s">
        <v>497</v>
      </c>
      <c r="B361" s="2" t="s">
        <v>499</v>
      </c>
      <c r="C361" s="2" t="str">
        <f>IFERROR(VLOOKUP($B361,Kraftvärmeprod!$B$1:$AH$479,MATCH(C$3,Kraftvärmeprod!$B$1:$AG$1,0),FALSE)/1,"")</f>
        <v/>
      </c>
      <c r="D361" s="2" t="str">
        <f>IFERROR(VLOOKUP($B361,Kraftvärmeprod!$B$1:$AH$479,MATCH(D$3,Kraftvärmeprod!$B$1:$AG$1,0),FALSE)/1,"")</f>
        <v/>
      </c>
      <c r="E361">
        <f>IFERROR(VLOOKUP($B361,Kraftvärmeprod!$B$1:$AH$479,MATCH(E$2,Kraftvärmeprod!$B$1:$AG$1,0),FALSE)/1,0)-IFERROR(VLOOKUP($B361,'Slutlig allokering kvv'!$B$2:$AC$462,MATCH(E$3,'Slutlig allokering kvv'!$B$1:$AJ$1,0),FALSE)/1,0)</f>
        <v>0</v>
      </c>
      <c r="F361">
        <f>IFERROR(VLOOKUP($B361,Kraftvärmeprod!$B$1:$AH$479,MATCH(F$2,Kraftvärmeprod!$B$1:$AG$1,0),FALSE)/1,0)-IFERROR(VLOOKUP($B361,'Slutlig allokering kvv'!$B$2:$AC$462,MATCH(F$3,'Slutlig allokering kvv'!$B$1:$AJ$1,0),FALSE)/1,0)</f>
        <v>0</v>
      </c>
      <c r="G361">
        <f>IFERROR(VLOOKUP($B361,Kraftvärmeprod!$B$1:$AH$479,MATCH(G$2,Kraftvärmeprod!$B$1:$AG$1,0),FALSE)/1,0)-IFERROR(VLOOKUP($B361,'Slutlig allokering kvv'!$B$2:$AC$462,MATCH(G$3,'Slutlig allokering kvv'!$B$1:$AJ$1,0),FALSE)/1,0)</f>
        <v>0</v>
      </c>
      <c r="H361">
        <f>IFERROR(VLOOKUP($B361,Kraftvärmeprod!$B$1:$AH$479,MATCH(H$2,Kraftvärmeprod!$B$1:$AG$1,0),FALSE)/1,0)-IFERROR(VLOOKUP($B361,'Slutlig allokering kvv'!$B$2:$AC$462,MATCH(H$3,'Slutlig allokering kvv'!$B$1:$AJ$1,0),FALSE)/1,0)</f>
        <v>0</v>
      </c>
      <c r="I361">
        <f>IFERROR(VLOOKUP($B361,Kraftvärmeprod!$B$1:$AH$479,MATCH(I$2,Kraftvärmeprod!$B$1:$AG$1,0),FALSE)/1,0)-IFERROR(VLOOKUP($B361,'Slutlig allokering kvv'!$B$2:$AC$462,MATCH(I$3,'Slutlig allokering kvv'!$B$1:$AJ$1,0),FALSE)/1,0)</f>
        <v>0</v>
      </c>
      <c r="J361">
        <f>IFERROR(VLOOKUP($B361,Kraftvärmeprod!$B$1:$AH$479,MATCH(J$2,Kraftvärmeprod!$B$1:$AG$1,0),FALSE)/1,0)-IFERROR(VLOOKUP($B361,'Slutlig allokering kvv'!$B$2:$AC$462,MATCH(J$3,'Slutlig allokering kvv'!$B$1:$AJ$1,0),FALSE)/1,0)</f>
        <v>0</v>
      </c>
      <c r="K361">
        <f>IFERROR(VLOOKUP($B361,Kraftvärmeprod!$B$1:$AH$479,MATCH(K$2,Kraftvärmeprod!$B$1:$AG$1,0),FALSE)/1,0)-IFERROR(VLOOKUP($B361,'Slutlig allokering kvv'!$B$2:$AC$462,MATCH(K$3,'Slutlig allokering kvv'!$B$1:$AJ$1,0),FALSE)/1,0)</f>
        <v>0</v>
      </c>
      <c r="L361">
        <f>IFERROR(VLOOKUP($B361,Kraftvärmeprod!$B$1:$AH$479,MATCH(L$2,Kraftvärmeprod!$B$1:$AG$1,0),FALSE)/1,0)-IFERROR(VLOOKUP($B361,'Slutlig allokering kvv'!$B$2:$AC$462,MATCH(L$3,'Slutlig allokering kvv'!$B$1:$AJ$1,0),FALSE)/1,0)</f>
        <v>0</v>
      </c>
      <c r="M361" s="40">
        <f>IFERROR(VLOOKUP($B361,Miljö!$B$1:$S$477,MATCH(M$2,Miljö!$B$1:$X$1,0),FALSE)/1,0)-IFERROR(VLOOKUP($B361,'Slutlig allokering kvv'!$B$2:$AC$462,MATCH(M$3,'Slutlig allokering kvv'!$B$1:$AJ$1,0),FALSE)/1,0)</f>
        <v>0</v>
      </c>
      <c r="N361">
        <f>IFERROR(VLOOKUP($B361,Kraftvärmeprod!$B$1:$AH$479,MATCH(N$2,Kraftvärmeprod!$B$1:$AG$1,0),FALSE)/1,0)-IFERROR(VLOOKUP($B361,'Slutlig allokering kvv'!$B$2:$AC$462,MATCH(N$3,'Slutlig allokering kvv'!$B$1:$AJ$1,0),FALSE)/1,0)</f>
        <v>0</v>
      </c>
      <c r="O361">
        <f>IFERROR(VLOOKUP($B361,Kraftvärmeprod!$B$1:$AH$479,MATCH(O$2,Kraftvärmeprod!$B$1:$AG$1,0),FALSE)/1,0)-IFERROR(VLOOKUP($B361,'Slutlig allokering kvv'!$B$2:$AC$462,MATCH(O$3,'Slutlig allokering kvv'!$B$1:$AJ$1,0),FALSE)/1,0)</f>
        <v>0</v>
      </c>
      <c r="P361">
        <f>IFERROR(VLOOKUP($B361,Kraftvärmeprod!$B$1:$AH$479,MATCH(P$2,Kraftvärmeprod!$B$1:$AG$1,0),FALSE)/1,0)-IFERROR(VLOOKUP($B361,'Slutlig allokering kvv'!$B$2:$AC$462,MATCH(P$3,'Slutlig allokering kvv'!$B$1:$AJ$1,0),FALSE)/1,0)</f>
        <v>0</v>
      </c>
      <c r="Q361">
        <f>IFERROR(VLOOKUP($B361,Kraftvärmeprod!$B$1:$AH$479,MATCH(Q$2,Kraftvärmeprod!$B$1:$AG$1,0),FALSE)/1,0)-IFERROR(VLOOKUP($B361,'Slutlig allokering kvv'!$B$2:$AC$462,MATCH(Q$3,'Slutlig allokering kvv'!$B$1:$AJ$1,0),FALSE)/1,0)</f>
        <v>0</v>
      </c>
      <c r="R361">
        <f>IFERROR(VLOOKUP($B361,Kraftvärmeprod!$B$1:$AH$479,MATCH(R$2,Kraftvärmeprod!$B$1:$AG$1,0),FALSE)/1,0)-IFERROR(VLOOKUP($B361,'Slutlig allokering kvv'!$B$2:$AC$462,MATCH(R$3,'Slutlig allokering kvv'!$B$1:$AJ$1,0),FALSE)/1,0)</f>
        <v>0</v>
      </c>
      <c r="S361">
        <f>IFERROR(VLOOKUP($B361,Kraftvärmeprod!$B$1:$AH$479,MATCH(S$2,Kraftvärmeprod!$B$1:$AG$1,0),FALSE)/1,0)-IFERROR(VLOOKUP($B361,'Slutlig allokering kvv'!$B$2:$AC$462,MATCH(S$3,'Slutlig allokering kvv'!$B$1:$AJ$1,0),FALSE)/1,0)</f>
        <v>0</v>
      </c>
      <c r="T361">
        <f>IFERROR(VLOOKUP($B361,Kraftvärmeprod!$B$1:$AH$479,MATCH(T$2,Kraftvärmeprod!$B$1:$AG$1,0),FALSE)/1,0)-IFERROR(VLOOKUP($B361,'Slutlig allokering kvv'!$B$2:$AC$462,MATCH(T$3,'Slutlig allokering kvv'!$B$1:$AJ$1,0),FALSE)/1,0)</f>
        <v>0</v>
      </c>
      <c r="U361">
        <f>IFERROR(VLOOKUP($B361,Kraftvärmeprod!$B$1:$AH$479,MATCH(U$2,Kraftvärmeprod!$B$1:$AG$1,0),FALSE)/1,0)-IFERROR(VLOOKUP($B361,'Slutlig allokering kvv'!$B$2:$AC$462,MATCH(U$3,'Slutlig allokering kvv'!$B$1:$AJ$1,0),FALSE)/1,0)</f>
        <v>0</v>
      </c>
      <c r="V361">
        <f>IFERROR(VLOOKUP($B361,Kraftvärmeprod!$B$1:$AH$479,MATCH(V$2,Kraftvärmeprod!$B$1:$AG$1,0),FALSE)/1,0)-IFERROR(VLOOKUP($B361,'Slutlig allokering kvv'!$B$2:$AC$462,MATCH(V$3,'Slutlig allokering kvv'!$B$1:$AJ$1,0),FALSE)/1,0)</f>
        <v>0</v>
      </c>
      <c r="W361">
        <f>IFERROR(VLOOKUP($B361,Kraftvärmeprod!$B$1:$AH$479,MATCH(W$2,Kraftvärmeprod!$B$1:$AG$1,0),FALSE)/1,0)-IFERROR(VLOOKUP($B361,'Slutlig allokering kvv'!$B$2:$AC$462,MATCH(W$3,'Slutlig allokering kvv'!$B$1:$AJ$1,0),FALSE)/1,0)</f>
        <v>0</v>
      </c>
      <c r="X361">
        <f>IFERROR(VLOOKUP($B361,Kraftvärmeprod!$B$1:$AH$479,MATCH(X$2,Kraftvärmeprod!$B$1:$AG$1,0),FALSE)/1,0)-IFERROR(VLOOKUP($B361,'Slutlig allokering kvv'!$B$2:$AC$462,MATCH(X$3,'Slutlig allokering kvv'!$B$1:$AJ$1,0),FALSE)/1,0)</f>
        <v>0</v>
      </c>
      <c r="Y361">
        <f>IFERROR(VLOOKUP($B361,Kraftvärmeprod!$B$1:$AH$479,MATCH(Y$2,Kraftvärmeprod!$B$1:$AG$1,0),FALSE)/1,0)-IFERROR(VLOOKUP($B361,'Slutlig allokering kvv'!$B$2:$AC$462,MATCH(Y$3,'Slutlig allokering kvv'!$B$1:$AJ$1,0),FALSE)/1,0)</f>
        <v>0</v>
      </c>
      <c r="Z361">
        <f>IFERROR(VLOOKUP($B361,Kraftvärmeprod!$B$1:$AH$479,MATCH(Z$2,Kraftvärmeprod!$B$1:$AG$1,0),FALSE)/1,0)-IFERROR(VLOOKUP($B361,'Slutlig allokering kvv'!$B$2:$AC$462,MATCH(Z$3,'Slutlig allokering kvv'!$B$1:$AJ$1,0),FALSE)/1,0)</f>
        <v>0</v>
      </c>
      <c r="AA361">
        <f>IFERROR(VLOOKUP($B361,Kraftvärmeprod!$B$1:$AH$479,MATCH(AA$2,Kraftvärmeprod!$B$1:$AG$1,0),FALSE)/1,0)-IFERROR(VLOOKUP($B361,'Slutlig allokering kvv'!$B$2:$AC$462,MATCH(AA$3,'Slutlig allokering kvv'!$B$1:$AJ$1,0),FALSE)/1,0)</f>
        <v>0</v>
      </c>
      <c r="AB361">
        <f>IFERROR(VLOOKUP($B361,Kraftvärmeprod!$B$1:$AH$479,MATCH(AB$2,Kraftvärmeprod!$B$1:$AG$1,0),FALSE)/1,0)-IFERROR(VLOOKUP($B361,'Slutlig allokering kvv'!$B$2:$AC$462,MATCH(AB$3,'Slutlig allokering kvv'!$B$1:$AJ$1,0),FALSE)/1,0)</f>
        <v>0</v>
      </c>
      <c r="AE361">
        <f t="shared" si="10"/>
        <v>0</v>
      </c>
      <c r="AG361">
        <f>IFERROR(VLOOKUP(B361,'Slutlig allokering kvv'!$B$2:$AJ$462,MATCH("Summa justerad allokerad tillförd energi (utan hjälpel och rökgaskondensering):",'Slutlig allokering kvv'!$B$1:$AK$1,0),FALSE)/1,"")</f>
        <v>0</v>
      </c>
      <c r="AI361" s="23" t="str">
        <f>IFERROR(1-VLOOKUP(B361,'Slutlig allokering kvv'!$B$2:$AJ$462,MATCH("Andel av bränsle i kvv som allokerats till värme, exklusive rökgaskondensering och hjälpel",'Slutlig allokering kvv'!$B$1:$AK$1,0),FALSE),"")</f>
        <v/>
      </c>
      <c r="AK361" s="23" t="str">
        <f t="shared" si="11"/>
        <v/>
      </c>
    </row>
    <row r="362" spans="1:37" x14ac:dyDescent="0.25">
      <c r="A362" s="2" t="s">
        <v>497</v>
      </c>
      <c r="B362" s="2" t="s">
        <v>500</v>
      </c>
      <c r="C362" s="2" t="str">
        <f>IFERROR(VLOOKUP($B362,Kraftvärmeprod!$B$1:$AH$479,MATCH(C$3,Kraftvärmeprod!$B$1:$AG$1,0),FALSE)/1,"")</f>
        <v/>
      </c>
      <c r="D362" s="2" t="str">
        <f>IFERROR(VLOOKUP($B362,Kraftvärmeprod!$B$1:$AH$479,MATCH(D$3,Kraftvärmeprod!$B$1:$AG$1,0),FALSE)/1,"")</f>
        <v/>
      </c>
      <c r="E362">
        <f>IFERROR(VLOOKUP($B362,Kraftvärmeprod!$B$1:$AH$479,MATCH(E$2,Kraftvärmeprod!$B$1:$AG$1,0),FALSE)/1,0)-IFERROR(VLOOKUP($B362,'Slutlig allokering kvv'!$B$2:$AC$462,MATCH(E$3,'Slutlig allokering kvv'!$B$1:$AJ$1,0),FALSE)/1,0)</f>
        <v>0</v>
      </c>
      <c r="F362">
        <f>IFERROR(VLOOKUP($B362,Kraftvärmeprod!$B$1:$AH$479,MATCH(F$2,Kraftvärmeprod!$B$1:$AG$1,0),FALSE)/1,0)-IFERROR(VLOOKUP($B362,'Slutlig allokering kvv'!$B$2:$AC$462,MATCH(F$3,'Slutlig allokering kvv'!$B$1:$AJ$1,0),FALSE)/1,0)</f>
        <v>0</v>
      </c>
      <c r="G362">
        <f>IFERROR(VLOOKUP($B362,Kraftvärmeprod!$B$1:$AH$479,MATCH(G$2,Kraftvärmeprod!$B$1:$AG$1,0),FALSE)/1,0)-IFERROR(VLOOKUP($B362,'Slutlig allokering kvv'!$B$2:$AC$462,MATCH(G$3,'Slutlig allokering kvv'!$B$1:$AJ$1,0),FALSE)/1,0)</f>
        <v>0</v>
      </c>
      <c r="H362">
        <f>IFERROR(VLOOKUP($B362,Kraftvärmeprod!$B$1:$AH$479,MATCH(H$2,Kraftvärmeprod!$B$1:$AG$1,0),FALSE)/1,0)-IFERROR(VLOOKUP($B362,'Slutlig allokering kvv'!$B$2:$AC$462,MATCH(H$3,'Slutlig allokering kvv'!$B$1:$AJ$1,0),FALSE)/1,0)</f>
        <v>0</v>
      </c>
      <c r="I362">
        <f>IFERROR(VLOOKUP($B362,Kraftvärmeprod!$B$1:$AH$479,MATCH(I$2,Kraftvärmeprod!$B$1:$AG$1,0),FALSE)/1,0)-IFERROR(VLOOKUP($B362,'Slutlig allokering kvv'!$B$2:$AC$462,MATCH(I$3,'Slutlig allokering kvv'!$B$1:$AJ$1,0),FALSE)/1,0)</f>
        <v>0</v>
      </c>
      <c r="J362">
        <f>IFERROR(VLOOKUP($B362,Kraftvärmeprod!$B$1:$AH$479,MATCH(J$2,Kraftvärmeprod!$B$1:$AG$1,0),FALSE)/1,0)-IFERROR(VLOOKUP($B362,'Slutlig allokering kvv'!$B$2:$AC$462,MATCH(J$3,'Slutlig allokering kvv'!$B$1:$AJ$1,0),FALSE)/1,0)</f>
        <v>0</v>
      </c>
      <c r="K362">
        <f>IFERROR(VLOOKUP($B362,Kraftvärmeprod!$B$1:$AH$479,MATCH(K$2,Kraftvärmeprod!$B$1:$AG$1,0),FALSE)/1,0)-IFERROR(VLOOKUP($B362,'Slutlig allokering kvv'!$B$2:$AC$462,MATCH(K$3,'Slutlig allokering kvv'!$B$1:$AJ$1,0),FALSE)/1,0)</f>
        <v>0</v>
      </c>
      <c r="L362">
        <f>IFERROR(VLOOKUP($B362,Kraftvärmeprod!$B$1:$AH$479,MATCH(L$2,Kraftvärmeprod!$B$1:$AG$1,0),FALSE)/1,0)-IFERROR(VLOOKUP($B362,'Slutlig allokering kvv'!$B$2:$AC$462,MATCH(L$3,'Slutlig allokering kvv'!$B$1:$AJ$1,0),FALSE)/1,0)</f>
        <v>0</v>
      </c>
      <c r="M362" s="40">
        <f>IFERROR(VLOOKUP($B362,Miljö!$B$1:$S$477,MATCH(M$2,Miljö!$B$1:$X$1,0),FALSE)/1,0)-IFERROR(VLOOKUP($B362,'Slutlig allokering kvv'!$B$2:$AC$462,MATCH(M$3,'Slutlig allokering kvv'!$B$1:$AJ$1,0),FALSE)/1,0)</f>
        <v>0</v>
      </c>
      <c r="N362">
        <f>IFERROR(VLOOKUP($B362,Kraftvärmeprod!$B$1:$AH$479,MATCH(N$2,Kraftvärmeprod!$B$1:$AG$1,0),FALSE)/1,0)-IFERROR(VLOOKUP($B362,'Slutlig allokering kvv'!$B$2:$AC$462,MATCH(N$3,'Slutlig allokering kvv'!$B$1:$AJ$1,0),FALSE)/1,0)</f>
        <v>0</v>
      </c>
      <c r="O362">
        <f>IFERROR(VLOOKUP($B362,Kraftvärmeprod!$B$1:$AH$479,MATCH(O$2,Kraftvärmeprod!$B$1:$AG$1,0),FALSE)/1,0)-IFERROR(VLOOKUP($B362,'Slutlig allokering kvv'!$B$2:$AC$462,MATCH(O$3,'Slutlig allokering kvv'!$B$1:$AJ$1,0),FALSE)/1,0)</f>
        <v>0</v>
      </c>
      <c r="P362">
        <f>IFERROR(VLOOKUP($B362,Kraftvärmeprod!$B$1:$AH$479,MATCH(P$2,Kraftvärmeprod!$B$1:$AG$1,0),FALSE)/1,0)-IFERROR(VLOOKUP($B362,'Slutlig allokering kvv'!$B$2:$AC$462,MATCH(P$3,'Slutlig allokering kvv'!$B$1:$AJ$1,0),FALSE)/1,0)</f>
        <v>0</v>
      </c>
      <c r="Q362">
        <f>IFERROR(VLOOKUP($B362,Kraftvärmeprod!$B$1:$AH$479,MATCH(Q$2,Kraftvärmeprod!$B$1:$AG$1,0),FALSE)/1,0)-IFERROR(VLOOKUP($B362,'Slutlig allokering kvv'!$B$2:$AC$462,MATCH(Q$3,'Slutlig allokering kvv'!$B$1:$AJ$1,0),FALSE)/1,0)</f>
        <v>0</v>
      </c>
      <c r="R362">
        <f>IFERROR(VLOOKUP($B362,Kraftvärmeprod!$B$1:$AH$479,MATCH(R$2,Kraftvärmeprod!$B$1:$AG$1,0),FALSE)/1,0)-IFERROR(VLOOKUP($B362,'Slutlig allokering kvv'!$B$2:$AC$462,MATCH(R$3,'Slutlig allokering kvv'!$B$1:$AJ$1,0),FALSE)/1,0)</f>
        <v>0</v>
      </c>
      <c r="S362">
        <f>IFERROR(VLOOKUP($B362,Kraftvärmeprod!$B$1:$AH$479,MATCH(S$2,Kraftvärmeprod!$B$1:$AG$1,0),FALSE)/1,0)-IFERROR(VLOOKUP($B362,'Slutlig allokering kvv'!$B$2:$AC$462,MATCH(S$3,'Slutlig allokering kvv'!$B$1:$AJ$1,0),FALSE)/1,0)</f>
        <v>0</v>
      </c>
      <c r="T362">
        <f>IFERROR(VLOOKUP($B362,Kraftvärmeprod!$B$1:$AH$479,MATCH(T$2,Kraftvärmeprod!$B$1:$AG$1,0),FALSE)/1,0)-IFERROR(VLOOKUP($B362,'Slutlig allokering kvv'!$B$2:$AC$462,MATCH(T$3,'Slutlig allokering kvv'!$B$1:$AJ$1,0),FALSE)/1,0)</f>
        <v>0</v>
      </c>
      <c r="U362">
        <f>IFERROR(VLOOKUP($B362,Kraftvärmeprod!$B$1:$AH$479,MATCH(U$2,Kraftvärmeprod!$B$1:$AG$1,0),FALSE)/1,0)-IFERROR(VLOOKUP($B362,'Slutlig allokering kvv'!$B$2:$AC$462,MATCH(U$3,'Slutlig allokering kvv'!$B$1:$AJ$1,0),FALSE)/1,0)</f>
        <v>0</v>
      </c>
      <c r="V362">
        <f>IFERROR(VLOOKUP($B362,Kraftvärmeprod!$B$1:$AH$479,MATCH(V$2,Kraftvärmeprod!$B$1:$AG$1,0),FALSE)/1,0)-IFERROR(VLOOKUP($B362,'Slutlig allokering kvv'!$B$2:$AC$462,MATCH(V$3,'Slutlig allokering kvv'!$B$1:$AJ$1,0),FALSE)/1,0)</f>
        <v>0</v>
      </c>
      <c r="W362">
        <f>IFERROR(VLOOKUP($B362,Kraftvärmeprod!$B$1:$AH$479,MATCH(W$2,Kraftvärmeprod!$B$1:$AG$1,0),FALSE)/1,0)-IFERROR(VLOOKUP($B362,'Slutlig allokering kvv'!$B$2:$AC$462,MATCH(W$3,'Slutlig allokering kvv'!$B$1:$AJ$1,0),FALSE)/1,0)</f>
        <v>0</v>
      </c>
      <c r="X362">
        <f>IFERROR(VLOOKUP($B362,Kraftvärmeprod!$B$1:$AH$479,MATCH(X$2,Kraftvärmeprod!$B$1:$AG$1,0),FALSE)/1,0)-IFERROR(VLOOKUP($B362,'Slutlig allokering kvv'!$B$2:$AC$462,MATCH(X$3,'Slutlig allokering kvv'!$B$1:$AJ$1,0),FALSE)/1,0)</f>
        <v>0</v>
      </c>
      <c r="Y362">
        <f>IFERROR(VLOOKUP($B362,Kraftvärmeprod!$B$1:$AH$479,MATCH(Y$2,Kraftvärmeprod!$B$1:$AG$1,0),FALSE)/1,0)-IFERROR(VLOOKUP($B362,'Slutlig allokering kvv'!$B$2:$AC$462,MATCH(Y$3,'Slutlig allokering kvv'!$B$1:$AJ$1,0),FALSE)/1,0)</f>
        <v>0</v>
      </c>
      <c r="Z362">
        <f>IFERROR(VLOOKUP($B362,Kraftvärmeprod!$B$1:$AH$479,MATCH(Z$2,Kraftvärmeprod!$B$1:$AG$1,0),FALSE)/1,0)-IFERROR(VLOOKUP($B362,'Slutlig allokering kvv'!$B$2:$AC$462,MATCH(Z$3,'Slutlig allokering kvv'!$B$1:$AJ$1,0),FALSE)/1,0)</f>
        <v>0</v>
      </c>
      <c r="AA362">
        <f>IFERROR(VLOOKUP($B362,Kraftvärmeprod!$B$1:$AH$479,MATCH(AA$2,Kraftvärmeprod!$B$1:$AG$1,0),FALSE)/1,0)-IFERROR(VLOOKUP($B362,'Slutlig allokering kvv'!$B$2:$AC$462,MATCH(AA$3,'Slutlig allokering kvv'!$B$1:$AJ$1,0),FALSE)/1,0)</f>
        <v>0</v>
      </c>
      <c r="AB362">
        <f>IFERROR(VLOOKUP($B362,Kraftvärmeprod!$B$1:$AH$479,MATCH(AB$2,Kraftvärmeprod!$B$1:$AG$1,0),FALSE)/1,0)-IFERROR(VLOOKUP($B362,'Slutlig allokering kvv'!$B$2:$AC$462,MATCH(AB$3,'Slutlig allokering kvv'!$B$1:$AJ$1,0),FALSE)/1,0)</f>
        <v>0</v>
      </c>
      <c r="AE362">
        <f t="shared" si="10"/>
        <v>0</v>
      </c>
      <c r="AG362">
        <f>IFERROR(VLOOKUP(B362,'Slutlig allokering kvv'!$B$2:$AJ$462,MATCH("Summa justerad allokerad tillförd energi (utan hjälpel och rökgaskondensering):",'Slutlig allokering kvv'!$B$1:$AK$1,0),FALSE)/1,"")</f>
        <v>0</v>
      </c>
      <c r="AI362" s="23" t="str">
        <f>IFERROR(1-VLOOKUP(B362,'Slutlig allokering kvv'!$B$2:$AJ$462,MATCH("Andel av bränsle i kvv som allokerats till värme, exklusive rökgaskondensering och hjälpel",'Slutlig allokering kvv'!$B$1:$AK$1,0),FALSE),"")</f>
        <v/>
      </c>
      <c r="AK362" s="23" t="str">
        <f t="shared" si="11"/>
        <v/>
      </c>
    </row>
    <row r="363" spans="1:37" x14ac:dyDescent="0.25">
      <c r="A363" s="2" t="s">
        <v>501</v>
      </c>
      <c r="B363" s="2" t="s">
        <v>502</v>
      </c>
      <c r="C363" s="2" t="str">
        <f>IFERROR(VLOOKUP($B363,Kraftvärmeprod!$B$1:$AH$479,MATCH(C$3,Kraftvärmeprod!$B$1:$AG$1,0),FALSE)/1,"")</f>
        <v/>
      </c>
      <c r="D363" s="2" t="str">
        <f>IFERROR(VLOOKUP($B363,Kraftvärmeprod!$B$1:$AH$479,MATCH(D$3,Kraftvärmeprod!$B$1:$AG$1,0),FALSE)/1,"")</f>
        <v/>
      </c>
      <c r="E363">
        <f>IFERROR(VLOOKUP($B363,Kraftvärmeprod!$B$1:$AH$479,MATCH(E$2,Kraftvärmeprod!$B$1:$AG$1,0),FALSE)/1,0)-IFERROR(VLOOKUP($B363,'Slutlig allokering kvv'!$B$2:$AC$462,MATCH(E$3,'Slutlig allokering kvv'!$B$1:$AJ$1,0),FALSE)/1,0)</f>
        <v>0</v>
      </c>
      <c r="F363">
        <f>IFERROR(VLOOKUP($B363,Kraftvärmeprod!$B$1:$AH$479,MATCH(F$2,Kraftvärmeprod!$B$1:$AG$1,0),FALSE)/1,0)-IFERROR(VLOOKUP($B363,'Slutlig allokering kvv'!$B$2:$AC$462,MATCH(F$3,'Slutlig allokering kvv'!$B$1:$AJ$1,0),FALSE)/1,0)</f>
        <v>0</v>
      </c>
      <c r="G363">
        <f>IFERROR(VLOOKUP($B363,Kraftvärmeprod!$B$1:$AH$479,MATCH(G$2,Kraftvärmeprod!$B$1:$AG$1,0),FALSE)/1,0)-IFERROR(VLOOKUP($B363,'Slutlig allokering kvv'!$B$2:$AC$462,MATCH(G$3,'Slutlig allokering kvv'!$B$1:$AJ$1,0),FALSE)/1,0)</f>
        <v>0</v>
      </c>
      <c r="H363">
        <f>IFERROR(VLOOKUP($B363,Kraftvärmeprod!$B$1:$AH$479,MATCH(H$2,Kraftvärmeprod!$B$1:$AG$1,0),FALSE)/1,0)-IFERROR(VLOOKUP($B363,'Slutlig allokering kvv'!$B$2:$AC$462,MATCH(H$3,'Slutlig allokering kvv'!$B$1:$AJ$1,0),FALSE)/1,0)</f>
        <v>0</v>
      </c>
      <c r="I363">
        <f>IFERROR(VLOOKUP($B363,Kraftvärmeprod!$B$1:$AH$479,MATCH(I$2,Kraftvärmeprod!$B$1:$AG$1,0),FALSE)/1,0)-IFERROR(VLOOKUP($B363,'Slutlig allokering kvv'!$B$2:$AC$462,MATCH(I$3,'Slutlig allokering kvv'!$B$1:$AJ$1,0),FALSE)/1,0)</f>
        <v>0</v>
      </c>
      <c r="J363">
        <f>IFERROR(VLOOKUP($B363,Kraftvärmeprod!$B$1:$AH$479,MATCH(J$2,Kraftvärmeprod!$B$1:$AG$1,0),FALSE)/1,0)-IFERROR(VLOOKUP($B363,'Slutlig allokering kvv'!$B$2:$AC$462,MATCH(J$3,'Slutlig allokering kvv'!$B$1:$AJ$1,0),FALSE)/1,0)</f>
        <v>0</v>
      </c>
      <c r="K363">
        <f>IFERROR(VLOOKUP($B363,Kraftvärmeprod!$B$1:$AH$479,MATCH(K$2,Kraftvärmeprod!$B$1:$AG$1,0),FALSE)/1,0)-IFERROR(VLOOKUP($B363,'Slutlig allokering kvv'!$B$2:$AC$462,MATCH(K$3,'Slutlig allokering kvv'!$B$1:$AJ$1,0),FALSE)/1,0)</f>
        <v>0</v>
      </c>
      <c r="L363">
        <f>IFERROR(VLOOKUP($B363,Kraftvärmeprod!$B$1:$AH$479,MATCH(L$2,Kraftvärmeprod!$B$1:$AG$1,0),FALSE)/1,0)-IFERROR(VLOOKUP($B363,'Slutlig allokering kvv'!$B$2:$AC$462,MATCH(L$3,'Slutlig allokering kvv'!$B$1:$AJ$1,0),FALSE)/1,0)</f>
        <v>0</v>
      </c>
      <c r="M363" s="40">
        <f>IFERROR(VLOOKUP($B363,Miljö!$B$1:$S$477,MATCH(M$2,Miljö!$B$1:$X$1,0),FALSE)/1,0)-IFERROR(VLOOKUP($B363,'Slutlig allokering kvv'!$B$2:$AC$462,MATCH(M$3,'Slutlig allokering kvv'!$B$1:$AJ$1,0),FALSE)/1,0)</f>
        <v>0</v>
      </c>
      <c r="N363">
        <f>IFERROR(VLOOKUP($B363,Kraftvärmeprod!$B$1:$AH$479,MATCH(N$2,Kraftvärmeprod!$B$1:$AG$1,0),FALSE)/1,0)-IFERROR(VLOOKUP($B363,'Slutlig allokering kvv'!$B$2:$AC$462,MATCH(N$3,'Slutlig allokering kvv'!$B$1:$AJ$1,0),FALSE)/1,0)</f>
        <v>0</v>
      </c>
      <c r="O363">
        <f>IFERROR(VLOOKUP($B363,Kraftvärmeprod!$B$1:$AH$479,MATCH(O$2,Kraftvärmeprod!$B$1:$AG$1,0),FALSE)/1,0)-IFERROR(VLOOKUP($B363,'Slutlig allokering kvv'!$B$2:$AC$462,MATCH(O$3,'Slutlig allokering kvv'!$B$1:$AJ$1,0),FALSE)/1,0)</f>
        <v>0</v>
      </c>
      <c r="P363">
        <f>IFERROR(VLOOKUP($B363,Kraftvärmeprod!$B$1:$AH$479,MATCH(P$2,Kraftvärmeprod!$B$1:$AG$1,0),FALSE)/1,0)-IFERROR(VLOOKUP($B363,'Slutlig allokering kvv'!$B$2:$AC$462,MATCH(P$3,'Slutlig allokering kvv'!$B$1:$AJ$1,0),FALSE)/1,0)</f>
        <v>0</v>
      </c>
      <c r="Q363">
        <f>IFERROR(VLOOKUP($B363,Kraftvärmeprod!$B$1:$AH$479,MATCH(Q$2,Kraftvärmeprod!$B$1:$AG$1,0),FALSE)/1,0)-IFERROR(VLOOKUP($B363,'Slutlig allokering kvv'!$B$2:$AC$462,MATCH(Q$3,'Slutlig allokering kvv'!$B$1:$AJ$1,0),FALSE)/1,0)</f>
        <v>0</v>
      </c>
      <c r="R363">
        <f>IFERROR(VLOOKUP($B363,Kraftvärmeprod!$B$1:$AH$479,MATCH(R$2,Kraftvärmeprod!$B$1:$AG$1,0),FALSE)/1,0)-IFERROR(VLOOKUP($B363,'Slutlig allokering kvv'!$B$2:$AC$462,MATCH(R$3,'Slutlig allokering kvv'!$B$1:$AJ$1,0),FALSE)/1,0)</f>
        <v>0</v>
      </c>
      <c r="S363">
        <f>IFERROR(VLOOKUP($B363,Kraftvärmeprod!$B$1:$AH$479,MATCH(S$2,Kraftvärmeprod!$B$1:$AG$1,0),FALSE)/1,0)-IFERROR(VLOOKUP($B363,'Slutlig allokering kvv'!$B$2:$AC$462,MATCH(S$3,'Slutlig allokering kvv'!$B$1:$AJ$1,0),FALSE)/1,0)</f>
        <v>0</v>
      </c>
      <c r="T363">
        <f>IFERROR(VLOOKUP($B363,Kraftvärmeprod!$B$1:$AH$479,MATCH(T$2,Kraftvärmeprod!$B$1:$AG$1,0),FALSE)/1,0)-IFERROR(VLOOKUP($B363,'Slutlig allokering kvv'!$B$2:$AC$462,MATCH(T$3,'Slutlig allokering kvv'!$B$1:$AJ$1,0),FALSE)/1,0)</f>
        <v>0</v>
      </c>
      <c r="U363">
        <f>IFERROR(VLOOKUP($B363,Kraftvärmeprod!$B$1:$AH$479,MATCH(U$2,Kraftvärmeprod!$B$1:$AG$1,0),FALSE)/1,0)-IFERROR(VLOOKUP($B363,'Slutlig allokering kvv'!$B$2:$AC$462,MATCH(U$3,'Slutlig allokering kvv'!$B$1:$AJ$1,0),FALSE)/1,0)</f>
        <v>0</v>
      </c>
      <c r="V363">
        <f>IFERROR(VLOOKUP($B363,Kraftvärmeprod!$B$1:$AH$479,MATCH(V$2,Kraftvärmeprod!$B$1:$AG$1,0),FALSE)/1,0)-IFERROR(VLOOKUP($B363,'Slutlig allokering kvv'!$B$2:$AC$462,MATCH(V$3,'Slutlig allokering kvv'!$B$1:$AJ$1,0),FALSE)/1,0)</f>
        <v>0</v>
      </c>
      <c r="W363">
        <f>IFERROR(VLOOKUP($B363,Kraftvärmeprod!$B$1:$AH$479,MATCH(W$2,Kraftvärmeprod!$B$1:$AG$1,0),FALSE)/1,0)-IFERROR(VLOOKUP($B363,'Slutlig allokering kvv'!$B$2:$AC$462,MATCH(W$3,'Slutlig allokering kvv'!$B$1:$AJ$1,0),FALSE)/1,0)</f>
        <v>0</v>
      </c>
      <c r="X363">
        <f>IFERROR(VLOOKUP($B363,Kraftvärmeprod!$B$1:$AH$479,MATCH(X$2,Kraftvärmeprod!$B$1:$AG$1,0),FALSE)/1,0)-IFERROR(VLOOKUP($B363,'Slutlig allokering kvv'!$B$2:$AC$462,MATCH(X$3,'Slutlig allokering kvv'!$B$1:$AJ$1,0),FALSE)/1,0)</f>
        <v>0</v>
      </c>
      <c r="Y363">
        <f>IFERROR(VLOOKUP($B363,Kraftvärmeprod!$B$1:$AH$479,MATCH(Y$2,Kraftvärmeprod!$B$1:$AG$1,0),FALSE)/1,0)-IFERROR(VLOOKUP($B363,'Slutlig allokering kvv'!$B$2:$AC$462,MATCH(Y$3,'Slutlig allokering kvv'!$B$1:$AJ$1,0),FALSE)/1,0)</f>
        <v>0</v>
      </c>
      <c r="Z363">
        <f>IFERROR(VLOOKUP($B363,Kraftvärmeprod!$B$1:$AH$479,MATCH(Z$2,Kraftvärmeprod!$B$1:$AG$1,0),FALSE)/1,0)-IFERROR(VLOOKUP($B363,'Slutlig allokering kvv'!$B$2:$AC$462,MATCH(Z$3,'Slutlig allokering kvv'!$B$1:$AJ$1,0),FALSE)/1,0)</f>
        <v>0</v>
      </c>
      <c r="AA363">
        <f>IFERROR(VLOOKUP($B363,Kraftvärmeprod!$B$1:$AH$479,MATCH(AA$2,Kraftvärmeprod!$B$1:$AG$1,0),FALSE)/1,0)-IFERROR(VLOOKUP($B363,'Slutlig allokering kvv'!$B$2:$AC$462,MATCH(AA$3,'Slutlig allokering kvv'!$B$1:$AJ$1,0),FALSE)/1,0)</f>
        <v>0</v>
      </c>
      <c r="AB363">
        <f>IFERROR(VLOOKUP($B363,Kraftvärmeprod!$B$1:$AH$479,MATCH(AB$2,Kraftvärmeprod!$B$1:$AG$1,0),FALSE)/1,0)-IFERROR(VLOOKUP($B363,'Slutlig allokering kvv'!$B$2:$AC$462,MATCH(AB$3,'Slutlig allokering kvv'!$B$1:$AJ$1,0),FALSE)/1,0)</f>
        <v>0</v>
      </c>
      <c r="AE363">
        <f t="shared" si="10"/>
        <v>0</v>
      </c>
      <c r="AG363">
        <f>IFERROR(VLOOKUP(B363,'Slutlig allokering kvv'!$B$2:$AJ$462,MATCH("Summa justerad allokerad tillförd energi (utan hjälpel och rökgaskondensering):",'Slutlig allokering kvv'!$B$1:$AK$1,0),FALSE)/1,"")</f>
        <v>0</v>
      </c>
      <c r="AI363" s="23" t="str">
        <f>IFERROR(1-VLOOKUP(B363,'Slutlig allokering kvv'!$B$2:$AJ$462,MATCH("Andel av bränsle i kvv som allokerats till värme, exklusive rökgaskondensering och hjälpel",'Slutlig allokering kvv'!$B$1:$AK$1,0),FALSE),"")</f>
        <v/>
      </c>
      <c r="AK363" s="23" t="str">
        <f t="shared" si="11"/>
        <v/>
      </c>
    </row>
    <row r="364" spans="1:37" x14ac:dyDescent="0.25">
      <c r="A364" s="2" t="s">
        <v>501</v>
      </c>
      <c r="B364" s="2" t="s">
        <v>503</v>
      </c>
      <c r="C364" s="2" t="str">
        <f>IFERROR(VLOOKUP($B364,Kraftvärmeprod!$B$1:$AH$479,MATCH(C$3,Kraftvärmeprod!$B$1:$AG$1,0),FALSE)/1,"")</f>
        <v/>
      </c>
      <c r="D364" s="2" t="str">
        <f>IFERROR(VLOOKUP($B364,Kraftvärmeprod!$B$1:$AH$479,MATCH(D$3,Kraftvärmeprod!$B$1:$AG$1,0),FALSE)/1,"")</f>
        <v/>
      </c>
      <c r="E364">
        <f>IFERROR(VLOOKUP($B364,Kraftvärmeprod!$B$1:$AH$479,MATCH(E$2,Kraftvärmeprod!$B$1:$AG$1,0),FALSE)/1,0)-IFERROR(VLOOKUP($B364,'Slutlig allokering kvv'!$B$2:$AC$462,MATCH(E$3,'Slutlig allokering kvv'!$B$1:$AJ$1,0),FALSE)/1,0)</f>
        <v>0</v>
      </c>
      <c r="F364">
        <f>IFERROR(VLOOKUP($B364,Kraftvärmeprod!$B$1:$AH$479,MATCH(F$2,Kraftvärmeprod!$B$1:$AG$1,0),FALSE)/1,0)-IFERROR(VLOOKUP($B364,'Slutlig allokering kvv'!$B$2:$AC$462,MATCH(F$3,'Slutlig allokering kvv'!$B$1:$AJ$1,0),FALSE)/1,0)</f>
        <v>0</v>
      </c>
      <c r="G364">
        <f>IFERROR(VLOOKUP($B364,Kraftvärmeprod!$B$1:$AH$479,MATCH(G$2,Kraftvärmeprod!$B$1:$AG$1,0),FALSE)/1,0)-IFERROR(VLOOKUP($B364,'Slutlig allokering kvv'!$B$2:$AC$462,MATCH(G$3,'Slutlig allokering kvv'!$B$1:$AJ$1,0),FALSE)/1,0)</f>
        <v>0</v>
      </c>
      <c r="H364">
        <f>IFERROR(VLOOKUP($B364,Kraftvärmeprod!$B$1:$AH$479,MATCH(H$2,Kraftvärmeprod!$B$1:$AG$1,0),FALSE)/1,0)-IFERROR(VLOOKUP($B364,'Slutlig allokering kvv'!$B$2:$AC$462,MATCH(H$3,'Slutlig allokering kvv'!$B$1:$AJ$1,0),FALSE)/1,0)</f>
        <v>0</v>
      </c>
      <c r="I364">
        <f>IFERROR(VLOOKUP($B364,Kraftvärmeprod!$B$1:$AH$479,MATCH(I$2,Kraftvärmeprod!$B$1:$AG$1,0),FALSE)/1,0)-IFERROR(VLOOKUP($B364,'Slutlig allokering kvv'!$B$2:$AC$462,MATCH(I$3,'Slutlig allokering kvv'!$B$1:$AJ$1,0),FALSE)/1,0)</f>
        <v>0</v>
      </c>
      <c r="J364">
        <f>IFERROR(VLOOKUP($B364,Kraftvärmeprod!$B$1:$AH$479,MATCH(J$2,Kraftvärmeprod!$B$1:$AG$1,0),FALSE)/1,0)-IFERROR(VLOOKUP($B364,'Slutlig allokering kvv'!$B$2:$AC$462,MATCH(J$3,'Slutlig allokering kvv'!$B$1:$AJ$1,0),FALSE)/1,0)</f>
        <v>0</v>
      </c>
      <c r="K364">
        <f>IFERROR(VLOOKUP($B364,Kraftvärmeprod!$B$1:$AH$479,MATCH(K$2,Kraftvärmeprod!$B$1:$AG$1,0),FALSE)/1,0)-IFERROR(VLOOKUP($B364,'Slutlig allokering kvv'!$B$2:$AC$462,MATCH(K$3,'Slutlig allokering kvv'!$B$1:$AJ$1,0),FALSE)/1,0)</f>
        <v>0</v>
      </c>
      <c r="L364">
        <f>IFERROR(VLOOKUP($B364,Kraftvärmeprod!$B$1:$AH$479,MATCH(L$2,Kraftvärmeprod!$B$1:$AG$1,0),FALSE)/1,0)-IFERROR(VLOOKUP($B364,'Slutlig allokering kvv'!$B$2:$AC$462,MATCH(L$3,'Slutlig allokering kvv'!$B$1:$AJ$1,0),FALSE)/1,0)</f>
        <v>0</v>
      </c>
      <c r="M364" s="40">
        <f>IFERROR(VLOOKUP($B364,Miljö!$B$1:$S$477,MATCH(M$2,Miljö!$B$1:$X$1,0),FALSE)/1,0)-IFERROR(VLOOKUP($B364,'Slutlig allokering kvv'!$B$2:$AC$462,MATCH(M$3,'Slutlig allokering kvv'!$B$1:$AJ$1,0),FALSE)/1,0)</f>
        <v>0</v>
      </c>
      <c r="N364">
        <f>IFERROR(VLOOKUP($B364,Kraftvärmeprod!$B$1:$AH$479,MATCH(N$2,Kraftvärmeprod!$B$1:$AG$1,0),FALSE)/1,0)-IFERROR(VLOOKUP($B364,'Slutlig allokering kvv'!$B$2:$AC$462,MATCH(N$3,'Slutlig allokering kvv'!$B$1:$AJ$1,0),FALSE)/1,0)</f>
        <v>0</v>
      </c>
      <c r="O364">
        <f>IFERROR(VLOOKUP($B364,Kraftvärmeprod!$B$1:$AH$479,MATCH(O$2,Kraftvärmeprod!$B$1:$AG$1,0),FALSE)/1,0)-IFERROR(VLOOKUP($B364,'Slutlig allokering kvv'!$B$2:$AC$462,MATCH(O$3,'Slutlig allokering kvv'!$B$1:$AJ$1,0),FALSE)/1,0)</f>
        <v>0</v>
      </c>
      <c r="P364">
        <f>IFERROR(VLOOKUP($B364,Kraftvärmeprod!$B$1:$AH$479,MATCH(P$2,Kraftvärmeprod!$B$1:$AG$1,0),FALSE)/1,0)-IFERROR(VLOOKUP($B364,'Slutlig allokering kvv'!$B$2:$AC$462,MATCH(P$3,'Slutlig allokering kvv'!$B$1:$AJ$1,0),FALSE)/1,0)</f>
        <v>0</v>
      </c>
      <c r="Q364">
        <f>IFERROR(VLOOKUP($B364,Kraftvärmeprod!$B$1:$AH$479,MATCH(Q$2,Kraftvärmeprod!$B$1:$AG$1,0),FALSE)/1,0)-IFERROR(VLOOKUP($B364,'Slutlig allokering kvv'!$B$2:$AC$462,MATCH(Q$3,'Slutlig allokering kvv'!$B$1:$AJ$1,0),FALSE)/1,0)</f>
        <v>0</v>
      </c>
      <c r="R364">
        <f>IFERROR(VLOOKUP($B364,Kraftvärmeprod!$B$1:$AH$479,MATCH(R$2,Kraftvärmeprod!$B$1:$AG$1,0),FALSE)/1,0)-IFERROR(VLOOKUP($B364,'Slutlig allokering kvv'!$B$2:$AC$462,MATCH(R$3,'Slutlig allokering kvv'!$B$1:$AJ$1,0),FALSE)/1,0)</f>
        <v>0</v>
      </c>
      <c r="S364">
        <f>IFERROR(VLOOKUP($B364,Kraftvärmeprod!$B$1:$AH$479,MATCH(S$2,Kraftvärmeprod!$B$1:$AG$1,0),FALSE)/1,0)-IFERROR(VLOOKUP($B364,'Slutlig allokering kvv'!$B$2:$AC$462,MATCH(S$3,'Slutlig allokering kvv'!$B$1:$AJ$1,0),FALSE)/1,0)</f>
        <v>0</v>
      </c>
      <c r="T364">
        <f>IFERROR(VLOOKUP($B364,Kraftvärmeprod!$B$1:$AH$479,MATCH(T$2,Kraftvärmeprod!$B$1:$AG$1,0),FALSE)/1,0)-IFERROR(VLOOKUP($B364,'Slutlig allokering kvv'!$B$2:$AC$462,MATCH(T$3,'Slutlig allokering kvv'!$B$1:$AJ$1,0),FALSE)/1,0)</f>
        <v>0</v>
      </c>
      <c r="U364">
        <f>IFERROR(VLOOKUP($B364,Kraftvärmeprod!$B$1:$AH$479,MATCH(U$2,Kraftvärmeprod!$B$1:$AG$1,0),FALSE)/1,0)-IFERROR(VLOOKUP($B364,'Slutlig allokering kvv'!$B$2:$AC$462,MATCH(U$3,'Slutlig allokering kvv'!$B$1:$AJ$1,0),FALSE)/1,0)</f>
        <v>0</v>
      </c>
      <c r="V364">
        <f>IFERROR(VLOOKUP($B364,Kraftvärmeprod!$B$1:$AH$479,MATCH(V$2,Kraftvärmeprod!$B$1:$AG$1,0),FALSE)/1,0)-IFERROR(VLOOKUP($B364,'Slutlig allokering kvv'!$B$2:$AC$462,MATCH(V$3,'Slutlig allokering kvv'!$B$1:$AJ$1,0),FALSE)/1,0)</f>
        <v>0</v>
      </c>
      <c r="W364">
        <f>IFERROR(VLOOKUP($B364,Kraftvärmeprod!$B$1:$AH$479,MATCH(W$2,Kraftvärmeprod!$B$1:$AG$1,0),FALSE)/1,0)-IFERROR(VLOOKUP($B364,'Slutlig allokering kvv'!$B$2:$AC$462,MATCH(W$3,'Slutlig allokering kvv'!$B$1:$AJ$1,0),FALSE)/1,0)</f>
        <v>0</v>
      </c>
      <c r="X364">
        <f>IFERROR(VLOOKUP($B364,Kraftvärmeprod!$B$1:$AH$479,MATCH(X$2,Kraftvärmeprod!$B$1:$AG$1,0),FALSE)/1,0)-IFERROR(VLOOKUP($B364,'Slutlig allokering kvv'!$B$2:$AC$462,MATCH(X$3,'Slutlig allokering kvv'!$B$1:$AJ$1,0),FALSE)/1,0)</f>
        <v>0</v>
      </c>
      <c r="Y364">
        <f>IFERROR(VLOOKUP($B364,Kraftvärmeprod!$B$1:$AH$479,MATCH(Y$2,Kraftvärmeprod!$B$1:$AG$1,0),FALSE)/1,0)-IFERROR(VLOOKUP($B364,'Slutlig allokering kvv'!$B$2:$AC$462,MATCH(Y$3,'Slutlig allokering kvv'!$B$1:$AJ$1,0),FALSE)/1,0)</f>
        <v>0</v>
      </c>
      <c r="Z364">
        <f>IFERROR(VLOOKUP($B364,Kraftvärmeprod!$B$1:$AH$479,MATCH(Z$2,Kraftvärmeprod!$B$1:$AG$1,0),FALSE)/1,0)-IFERROR(VLOOKUP($B364,'Slutlig allokering kvv'!$B$2:$AC$462,MATCH(Z$3,'Slutlig allokering kvv'!$B$1:$AJ$1,0),FALSE)/1,0)</f>
        <v>0</v>
      </c>
      <c r="AA364">
        <f>IFERROR(VLOOKUP($B364,Kraftvärmeprod!$B$1:$AH$479,MATCH(AA$2,Kraftvärmeprod!$B$1:$AG$1,0),FALSE)/1,0)-IFERROR(VLOOKUP($B364,'Slutlig allokering kvv'!$B$2:$AC$462,MATCH(AA$3,'Slutlig allokering kvv'!$B$1:$AJ$1,0),FALSE)/1,0)</f>
        <v>0</v>
      </c>
      <c r="AB364">
        <f>IFERROR(VLOOKUP($B364,Kraftvärmeprod!$B$1:$AH$479,MATCH(AB$2,Kraftvärmeprod!$B$1:$AG$1,0),FALSE)/1,0)-IFERROR(VLOOKUP($B364,'Slutlig allokering kvv'!$B$2:$AC$462,MATCH(AB$3,'Slutlig allokering kvv'!$B$1:$AJ$1,0),FALSE)/1,0)</f>
        <v>0</v>
      </c>
      <c r="AE364">
        <f t="shared" si="10"/>
        <v>0</v>
      </c>
      <c r="AG364">
        <f>IFERROR(VLOOKUP(B364,'Slutlig allokering kvv'!$B$2:$AJ$462,MATCH("Summa justerad allokerad tillförd energi (utan hjälpel och rökgaskondensering):",'Slutlig allokering kvv'!$B$1:$AK$1,0),FALSE)/1,"")</f>
        <v>0</v>
      </c>
      <c r="AI364" s="23" t="str">
        <f>IFERROR(1-VLOOKUP(B364,'Slutlig allokering kvv'!$B$2:$AJ$462,MATCH("Andel av bränsle i kvv som allokerats till värme, exklusive rökgaskondensering och hjälpel",'Slutlig allokering kvv'!$B$1:$AK$1,0),FALSE),"")</f>
        <v/>
      </c>
      <c r="AK364" s="23" t="str">
        <f t="shared" si="11"/>
        <v/>
      </c>
    </row>
    <row r="365" spans="1:37" x14ac:dyDescent="0.25">
      <c r="A365" s="2" t="s">
        <v>501</v>
      </c>
      <c r="B365" s="2" t="s">
        <v>504</v>
      </c>
      <c r="C365" s="2" t="str">
        <f>IFERROR(VLOOKUP($B365,Kraftvärmeprod!$B$1:$AH$479,MATCH(C$3,Kraftvärmeprod!$B$1:$AG$1,0),FALSE)/1,"")</f>
        <v/>
      </c>
      <c r="D365" s="2" t="str">
        <f>IFERROR(VLOOKUP($B365,Kraftvärmeprod!$B$1:$AH$479,MATCH(D$3,Kraftvärmeprod!$B$1:$AG$1,0),FALSE)/1,"")</f>
        <v/>
      </c>
      <c r="E365">
        <f>IFERROR(VLOOKUP($B365,Kraftvärmeprod!$B$1:$AH$479,MATCH(E$2,Kraftvärmeprod!$B$1:$AG$1,0),FALSE)/1,0)-IFERROR(VLOOKUP($B365,'Slutlig allokering kvv'!$B$2:$AC$462,MATCH(E$3,'Slutlig allokering kvv'!$B$1:$AJ$1,0),FALSE)/1,0)</f>
        <v>0</v>
      </c>
      <c r="F365">
        <f>IFERROR(VLOOKUP($B365,Kraftvärmeprod!$B$1:$AH$479,MATCH(F$2,Kraftvärmeprod!$B$1:$AG$1,0),FALSE)/1,0)-IFERROR(VLOOKUP($B365,'Slutlig allokering kvv'!$B$2:$AC$462,MATCH(F$3,'Slutlig allokering kvv'!$B$1:$AJ$1,0),FALSE)/1,0)</f>
        <v>0</v>
      </c>
      <c r="G365">
        <f>IFERROR(VLOOKUP($B365,Kraftvärmeprod!$B$1:$AH$479,MATCH(G$2,Kraftvärmeprod!$B$1:$AG$1,0),FALSE)/1,0)-IFERROR(VLOOKUP($B365,'Slutlig allokering kvv'!$B$2:$AC$462,MATCH(G$3,'Slutlig allokering kvv'!$B$1:$AJ$1,0),FALSE)/1,0)</f>
        <v>0</v>
      </c>
      <c r="H365">
        <f>IFERROR(VLOOKUP($B365,Kraftvärmeprod!$B$1:$AH$479,MATCH(H$2,Kraftvärmeprod!$B$1:$AG$1,0),FALSE)/1,0)-IFERROR(VLOOKUP($B365,'Slutlig allokering kvv'!$B$2:$AC$462,MATCH(H$3,'Slutlig allokering kvv'!$B$1:$AJ$1,0),FALSE)/1,0)</f>
        <v>0</v>
      </c>
      <c r="I365">
        <f>IFERROR(VLOOKUP($B365,Kraftvärmeprod!$B$1:$AH$479,MATCH(I$2,Kraftvärmeprod!$B$1:$AG$1,0),FALSE)/1,0)-IFERROR(VLOOKUP($B365,'Slutlig allokering kvv'!$B$2:$AC$462,MATCH(I$3,'Slutlig allokering kvv'!$B$1:$AJ$1,0),FALSE)/1,0)</f>
        <v>0</v>
      </c>
      <c r="J365">
        <f>IFERROR(VLOOKUP($B365,Kraftvärmeprod!$B$1:$AH$479,MATCH(J$2,Kraftvärmeprod!$B$1:$AG$1,0),FALSE)/1,0)-IFERROR(VLOOKUP($B365,'Slutlig allokering kvv'!$B$2:$AC$462,MATCH(J$3,'Slutlig allokering kvv'!$B$1:$AJ$1,0),FALSE)/1,0)</f>
        <v>0</v>
      </c>
      <c r="K365">
        <f>IFERROR(VLOOKUP($B365,Kraftvärmeprod!$B$1:$AH$479,MATCH(K$2,Kraftvärmeprod!$B$1:$AG$1,0),FALSE)/1,0)-IFERROR(VLOOKUP($B365,'Slutlig allokering kvv'!$B$2:$AC$462,MATCH(K$3,'Slutlig allokering kvv'!$B$1:$AJ$1,0),FALSE)/1,0)</f>
        <v>0</v>
      </c>
      <c r="L365">
        <f>IFERROR(VLOOKUP($B365,Kraftvärmeprod!$B$1:$AH$479,MATCH(L$2,Kraftvärmeprod!$B$1:$AG$1,0),FALSE)/1,0)-IFERROR(VLOOKUP($B365,'Slutlig allokering kvv'!$B$2:$AC$462,MATCH(L$3,'Slutlig allokering kvv'!$B$1:$AJ$1,0),FALSE)/1,0)</f>
        <v>0</v>
      </c>
      <c r="M365" s="40">
        <f>IFERROR(VLOOKUP($B365,Miljö!$B$1:$S$477,MATCH(M$2,Miljö!$B$1:$X$1,0),FALSE)/1,0)-IFERROR(VLOOKUP($B365,'Slutlig allokering kvv'!$B$2:$AC$462,MATCH(M$3,'Slutlig allokering kvv'!$B$1:$AJ$1,0),FALSE)/1,0)</f>
        <v>0</v>
      </c>
      <c r="N365">
        <f>IFERROR(VLOOKUP($B365,Kraftvärmeprod!$B$1:$AH$479,MATCH(N$2,Kraftvärmeprod!$B$1:$AG$1,0),FALSE)/1,0)-IFERROR(VLOOKUP($B365,'Slutlig allokering kvv'!$B$2:$AC$462,MATCH(N$3,'Slutlig allokering kvv'!$B$1:$AJ$1,0),FALSE)/1,0)</f>
        <v>0</v>
      </c>
      <c r="O365">
        <f>IFERROR(VLOOKUP($B365,Kraftvärmeprod!$B$1:$AH$479,MATCH(O$2,Kraftvärmeprod!$B$1:$AG$1,0),FALSE)/1,0)-IFERROR(VLOOKUP($B365,'Slutlig allokering kvv'!$B$2:$AC$462,MATCH(O$3,'Slutlig allokering kvv'!$B$1:$AJ$1,0),FALSE)/1,0)</f>
        <v>0</v>
      </c>
      <c r="P365">
        <f>IFERROR(VLOOKUP($B365,Kraftvärmeprod!$B$1:$AH$479,MATCH(P$2,Kraftvärmeprod!$B$1:$AG$1,0),FALSE)/1,0)-IFERROR(VLOOKUP($B365,'Slutlig allokering kvv'!$B$2:$AC$462,MATCH(P$3,'Slutlig allokering kvv'!$B$1:$AJ$1,0),FALSE)/1,0)</f>
        <v>0</v>
      </c>
      <c r="Q365">
        <f>IFERROR(VLOOKUP($B365,Kraftvärmeprod!$B$1:$AH$479,MATCH(Q$2,Kraftvärmeprod!$B$1:$AG$1,0),FALSE)/1,0)-IFERROR(VLOOKUP($B365,'Slutlig allokering kvv'!$B$2:$AC$462,MATCH(Q$3,'Slutlig allokering kvv'!$B$1:$AJ$1,0),FALSE)/1,0)</f>
        <v>0</v>
      </c>
      <c r="R365">
        <f>IFERROR(VLOOKUP($B365,Kraftvärmeprod!$B$1:$AH$479,MATCH(R$2,Kraftvärmeprod!$B$1:$AG$1,0),FALSE)/1,0)-IFERROR(VLOOKUP($B365,'Slutlig allokering kvv'!$B$2:$AC$462,MATCH(R$3,'Slutlig allokering kvv'!$B$1:$AJ$1,0),FALSE)/1,0)</f>
        <v>0</v>
      </c>
      <c r="S365">
        <f>IFERROR(VLOOKUP($B365,Kraftvärmeprod!$B$1:$AH$479,MATCH(S$2,Kraftvärmeprod!$B$1:$AG$1,0),FALSE)/1,0)-IFERROR(VLOOKUP($B365,'Slutlig allokering kvv'!$B$2:$AC$462,MATCH(S$3,'Slutlig allokering kvv'!$B$1:$AJ$1,0),FALSE)/1,0)</f>
        <v>0</v>
      </c>
      <c r="T365">
        <f>IFERROR(VLOOKUP($B365,Kraftvärmeprod!$B$1:$AH$479,MATCH(T$2,Kraftvärmeprod!$B$1:$AG$1,0),FALSE)/1,0)-IFERROR(VLOOKUP($B365,'Slutlig allokering kvv'!$B$2:$AC$462,MATCH(T$3,'Slutlig allokering kvv'!$B$1:$AJ$1,0),FALSE)/1,0)</f>
        <v>0</v>
      </c>
      <c r="U365">
        <f>IFERROR(VLOOKUP($B365,Kraftvärmeprod!$B$1:$AH$479,MATCH(U$2,Kraftvärmeprod!$B$1:$AG$1,0),FALSE)/1,0)-IFERROR(VLOOKUP($B365,'Slutlig allokering kvv'!$B$2:$AC$462,MATCH(U$3,'Slutlig allokering kvv'!$B$1:$AJ$1,0),FALSE)/1,0)</f>
        <v>0</v>
      </c>
      <c r="V365">
        <f>IFERROR(VLOOKUP($B365,Kraftvärmeprod!$B$1:$AH$479,MATCH(V$2,Kraftvärmeprod!$B$1:$AG$1,0),FALSE)/1,0)-IFERROR(VLOOKUP($B365,'Slutlig allokering kvv'!$B$2:$AC$462,MATCH(V$3,'Slutlig allokering kvv'!$B$1:$AJ$1,0),FALSE)/1,0)</f>
        <v>0</v>
      </c>
      <c r="W365">
        <f>IFERROR(VLOOKUP($B365,Kraftvärmeprod!$B$1:$AH$479,MATCH(W$2,Kraftvärmeprod!$B$1:$AG$1,0),FALSE)/1,0)-IFERROR(VLOOKUP($B365,'Slutlig allokering kvv'!$B$2:$AC$462,MATCH(W$3,'Slutlig allokering kvv'!$B$1:$AJ$1,0),FALSE)/1,0)</f>
        <v>0</v>
      </c>
      <c r="X365">
        <f>IFERROR(VLOOKUP($B365,Kraftvärmeprod!$B$1:$AH$479,MATCH(X$2,Kraftvärmeprod!$B$1:$AG$1,0),FALSE)/1,0)-IFERROR(VLOOKUP($B365,'Slutlig allokering kvv'!$B$2:$AC$462,MATCH(X$3,'Slutlig allokering kvv'!$B$1:$AJ$1,0),FALSE)/1,0)</f>
        <v>0</v>
      </c>
      <c r="Y365">
        <f>IFERROR(VLOOKUP($B365,Kraftvärmeprod!$B$1:$AH$479,MATCH(Y$2,Kraftvärmeprod!$B$1:$AG$1,0),FALSE)/1,0)-IFERROR(VLOOKUP($B365,'Slutlig allokering kvv'!$B$2:$AC$462,MATCH(Y$3,'Slutlig allokering kvv'!$B$1:$AJ$1,0),FALSE)/1,0)</f>
        <v>0</v>
      </c>
      <c r="Z365">
        <f>IFERROR(VLOOKUP($B365,Kraftvärmeprod!$B$1:$AH$479,MATCH(Z$2,Kraftvärmeprod!$B$1:$AG$1,0),FALSE)/1,0)-IFERROR(VLOOKUP($B365,'Slutlig allokering kvv'!$B$2:$AC$462,MATCH(Z$3,'Slutlig allokering kvv'!$B$1:$AJ$1,0),FALSE)/1,0)</f>
        <v>0</v>
      </c>
      <c r="AA365">
        <f>IFERROR(VLOOKUP($B365,Kraftvärmeprod!$B$1:$AH$479,MATCH(AA$2,Kraftvärmeprod!$B$1:$AG$1,0),FALSE)/1,0)-IFERROR(VLOOKUP($B365,'Slutlig allokering kvv'!$B$2:$AC$462,MATCH(AA$3,'Slutlig allokering kvv'!$B$1:$AJ$1,0),FALSE)/1,0)</f>
        <v>0</v>
      </c>
      <c r="AB365">
        <f>IFERROR(VLOOKUP($B365,Kraftvärmeprod!$B$1:$AH$479,MATCH(AB$2,Kraftvärmeprod!$B$1:$AG$1,0),FALSE)/1,0)-IFERROR(VLOOKUP($B365,'Slutlig allokering kvv'!$B$2:$AC$462,MATCH(AB$3,'Slutlig allokering kvv'!$B$1:$AJ$1,0),FALSE)/1,0)</f>
        <v>0</v>
      </c>
      <c r="AE365">
        <f t="shared" si="10"/>
        <v>0</v>
      </c>
      <c r="AG365">
        <f>IFERROR(VLOOKUP(B365,'Slutlig allokering kvv'!$B$2:$AJ$462,MATCH("Summa justerad allokerad tillförd energi (utan hjälpel och rökgaskondensering):",'Slutlig allokering kvv'!$B$1:$AK$1,0),FALSE)/1,"")</f>
        <v>0</v>
      </c>
      <c r="AI365" s="23" t="str">
        <f>IFERROR(1-VLOOKUP(B365,'Slutlig allokering kvv'!$B$2:$AJ$462,MATCH("Andel av bränsle i kvv som allokerats till värme, exklusive rökgaskondensering och hjälpel",'Slutlig allokering kvv'!$B$1:$AK$1,0),FALSE),"")</f>
        <v/>
      </c>
      <c r="AK365" s="23" t="str">
        <f t="shared" si="11"/>
        <v/>
      </c>
    </row>
    <row r="366" spans="1:37" x14ac:dyDescent="0.25">
      <c r="A366" s="2" t="s">
        <v>501</v>
      </c>
      <c r="B366" s="2" t="s">
        <v>505</v>
      </c>
      <c r="C366" s="2" t="str">
        <f>IFERROR(VLOOKUP($B366,Kraftvärmeprod!$B$1:$AH$479,MATCH(C$3,Kraftvärmeprod!$B$1:$AG$1,0),FALSE)/1,"")</f>
        <v/>
      </c>
      <c r="D366" s="2" t="str">
        <f>IFERROR(VLOOKUP($B366,Kraftvärmeprod!$B$1:$AH$479,MATCH(D$3,Kraftvärmeprod!$B$1:$AG$1,0),FALSE)/1,"")</f>
        <v/>
      </c>
      <c r="E366">
        <f>IFERROR(VLOOKUP($B366,Kraftvärmeprod!$B$1:$AH$479,MATCH(E$2,Kraftvärmeprod!$B$1:$AG$1,0),FALSE)/1,0)-IFERROR(VLOOKUP($B366,'Slutlig allokering kvv'!$B$2:$AC$462,MATCH(E$3,'Slutlig allokering kvv'!$B$1:$AJ$1,0),FALSE)/1,0)</f>
        <v>0</v>
      </c>
      <c r="F366">
        <f>IFERROR(VLOOKUP($B366,Kraftvärmeprod!$B$1:$AH$479,MATCH(F$2,Kraftvärmeprod!$B$1:$AG$1,0),FALSE)/1,0)-IFERROR(VLOOKUP($B366,'Slutlig allokering kvv'!$B$2:$AC$462,MATCH(F$3,'Slutlig allokering kvv'!$B$1:$AJ$1,0),FALSE)/1,0)</f>
        <v>0</v>
      </c>
      <c r="G366">
        <f>IFERROR(VLOOKUP($B366,Kraftvärmeprod!$B$1:$AH$479,MATCH(G$2,Kraftvärmeprod!$B$1:$AG$1,0),FALSE)/1,0)-IFERROR(VLOOKUP($B366,'Slutlig allokering kvv'!$B$2:$AC$462,MATCH(G$3,'Slutlig allokering kvv'!$B$1:$AJ$1,0),FALSE)/1,0)</f>
        <v>0</v>
      </c>
      <c r="H366">
        <f>IFERROR(VLOOKUP($B366,Kraftvärmeprod!$B$1:$AH$479,MATCH(H$2,Kraftvärmeprod!$B$1:$AG$1,0),FALSE)/1,0)-IFERROR(VLOOKUP($B366,'Slutlig allokering kvv'!$B$2:$AC$462,MATCH(H$3,'Slutlig allokering kvv'!$B$1:$AJ$1,0),FALSE)/1,0)</f>
        <v>0</v>
      </c>
      <c r="I366">
        <f>IFERROR(VLOOKUP($B366,Kraftvärmeprod!$B$1:$AH$479,MATCH(I$2,Kraftvärmeprod!$B$1:$AG$1,0),FALSE)/1,0)-IFERROR(VLOOKUP($B366,'Slutlig allokering kvv'!$B$2:$AC$462,MATCH(I$3,'Slutlig allokering kvv'!$B$1:$AJ$1,0),FALSE)/1,0)</f>
        <v>0</v>
      </c>
      <c r="J366">
        <f>IFERROR(VLOOKUP($B366,Kraftvärmeprod!$B$1:$AH$479,MATCH(J$2,Kraftvärmeprod!$B$1:$AG$1,0),FALSE)/1,0)-IFERROR(VLOOKUP($B366,'Slutlig allokering kvv'!$B$2:$AC$462,MATCH(J$3,'Slutlig allokering kvv'!$B$1:$AJ$1,0),FALSE)/1,0)</f>
        <v>0</v>
      </c>
      <c r="K366">
        <f>IFERROR(VLOOKUP($B366,Kraftvärmeprod!$B$1:$AH$479,MATCH(K$2,Kraftvärmeprod!$B$1:$AG$1,0),FALSE)/1,0)-IFERROR(VLOOKUP($B366,'Slutlig allokering kvv'!$B$2:$AC$462,MATCH(K$3,'Slutlig allokering kvv'!$B$1:$AJ$1,0),FALSE)/1,0)</f>
        <v>0</v>
      </c>
      <c r="L366">
        <f>IFERROR(VLOOKUP($B366,Kraftvärmeprod!$B$1:$AH$479,MATCH(L$2,Kraftvärmeprod!$B$1:$AG$1,0),FALSE)/1,0)-IFERROR(VLOOKUP($B366,'Slutlig allokering kvv'!$B$2:$AC$462,MATCH(L$3,'Slutlig allokering kvv'!$B$1:$AJ$1,0),FALSE)/1,0)</f>
        <v>0</v>
      </c>
      <c r="M366" s="40">
        <f>IFERROR(VLOOKUP($B366,Miljö!$B$1:$S$477,MATCH(M$2,Miljö!$B$1:$X$1,0),FALSE)/1,0)-IFERROR(VLOOKUP($B366,'Slutlig allokering kvv'!$B$2:$AC$462,MATCH(M$3,'Slutlig allokering kvv'!$B$1:$AJ$1,0),FALSE)/1,0)</f>
        <v>0</v>
      </c>
      <c r="N366">
        <f>IFERROR(VLOOKUP($B366,Kraftvärmeprod!$B$1:$AH$479,MATCH(N$2,Kraftvärmeprod!$B$1:$AG$1,0),FALSE)/1,0)-IFERROR(VLOOKUP($B366,'Slutlig allokering kvv'!$B$2:$AC$462,MATCH(N$3,'Slutlig allokering kvv'!$B$1:$AJ$1,0),FALSE)/1,0)</f>
        <v>0</v>
      </c>
      <c r="O366">
        <f>IFERROR(VLOOKUP($B366,Kraftvärmeprod!$B$1:$AH$479,MATCH(O$2,Kraftvärmeprod!$B$1:$AG$1,0),FALSE)/1,0)-IFERROR(VLOOKUP($B366,'Slutlig allokering kvv'!$B$2:$AC$462,MATCH(O$3,'Slutlig allokering kvv'!$B$1:$AJ$1,0),FALSE)/1,0)</f>
        <v>0</v>
      </c>
      <c r="P366">
        <f>IFERROR(VLOOKUP($B366,Kraftvärmeprod!$B$1:$AH$479,MATCH(P$2,Kraftvärmeprod!$B$1:$AG$1,0),FALSE)/1,0)-IFERROR(VLOOKUP($B366,'Slutlig allokering kvv'!$B$2:$AC$462,MATCH(P$3,'Slutlig allokering kvv'!$B$1:$AJ$1,0),FALSE)/1,0)</f>
        <v>0</v>
      </c>
      <c r="Q366">
        <f>IFERROR(VLOOKUP($B366,Kraftvärmeprod!$B$1:$AH$479,MATCH(Q$2,Kraftvärmeprod!$B$1:$AG$1,0),FALSE)/1,0)-IFERROR(VLOOKUP($B366,'Slutlig allokering kvv'!$B$2:$AC$462,MATCH(Q$3,'Slutlig allokering kvv'!$B$1:$AJ$1,0),FALSE)/1,0)</f>
        <v>0</v>
      </c>
      <c r="R366">
        <f>IFERROR(VLOOKUP($B366,Kraftvärmeprod!$B$1:$AH$479,MATCH(R$2,Kraftvärmeprod!$B$1:$AG$1,0),FALSE)/1,0)-IFERROR(VLOOKUP($B366,'Slutlig allokering kvv'!$B$2:$AC$462,MATCH(R$3,'Slutlig allokering kvv'!$B$1:$AJ$1,0),FALSE)/1,0)</f>
        <v>0</v>
      </c>
      <c r="S366">
        <f>IFERROR(VLOOKUP($B366,Kraftvärmeprod!$B$1:$AH$479,MATCH(S$2,Kraftvärmeprod!$B$1:$AG$1,0),FALSE)/1,0)-IFERROR(VLOOKUP($B366,'Slutlig allokering kvv'!$B$2:$AC$462,MATCH(S$3,'Slutlig allokering kvv'!$B$1:$AJ$1,0),FALSE)/1,0)</f>
        <v>0</v>
      </c>
      <c r="T366">
        <f>IFERROR(VLOOKUP($B366,Kraftvärmeprod!$B$1:$AH$479,MATCH(T$2,Kraftvärmeprod!$B$1:$AG$1,0),FALSE)/1,0)-IFERROR(VLOOKUP($B366,'Slutlig allokering kvv'!$B$2:$AC$462,MATCH(T$3,'Slutlig allokering kvv'!$B$1:$AJ$1,0),FALSE)/1,0)</f>
        <v>0</v>
      </c>
      <c r="U366">
        <f>IFERROR(VLOOKUP($B366,Kraftvärmeprod!$B$1:$AH$479,MATCH(U$2,Kraftvärmeprod!$B$1:$AG$1,0),FALSE)/1,0)-IFERROR(VLOOKUP($B366,'Slutlig allokering kvv'!$B$2:$AC$462,MATCH(U$3,'Slutlig allokering kvv'!$B$1:$AJ$1,0),FALSE)/1,0)</f>
        <v>0</v>
      </c>
      <c r="V366">
        <f>IFERROR(VLOOKUP($B366,Kraftvärmeprod!$B$1:$AH$479,MATCH(V$2,Kraftvärmeprod!$B$1:$AG$1,0),FALSE)/1,0)-IFERROR(VLOOKUP($B366,'Slutlig allokering kvv'!$B$2:$AC$462,MATCH(V$3,'Slutlig allokering kvv'!$B$1:$AJ$1,0),FALSE)/1,0)</f>
        <v>0</v>
      </c>
      <c r="W366">
        <f>IFERROR(VLOOKUP($B366,Kraftvärmeprod!$B$1:$AH$479,MATCH(W$2,Kraftvärmeprod!$B$1:$AG$1,0),FALSE)/1,0)-IFERROR(VLOOKUP($B366,'Slutlig allokering kvv'!$B$2:$AC$462,MATCH(W$3,'Slutlig allokering kvv'!$B$1:$AJ$1,0),FALSE)/1,0)</f>
        <v>0</v>
      </c>
      <c r="X366">
        <f>IFERROR(VLOOKUP($B366,Kraftvärmeprod!$B$1:$AH$479,MATCH(X$2,Kraftvärmeprod!$B$1:$AG$1,0),FALSE)/1,0)-IFERROR(VLOOKUP($B366,'Slutlig allokering kvv'!$B$2:$AC$462,MATCH(X$3,'Slutlig allokering kvv'!$B$1:$AJ$1,0),FALSE)/1,0)</f>
        <v>0</v>
      </c>
      <c r="Y366">
        <f>IFERROR(VLOOKUP($B366,Kraftvärmeprod!$B$1:$AH$479,MATCH(Y$2,Kraftvärmeprod!$B$1:$AG$1,0),FALSE)/1,0)-IFERROR(VLOOKUP($B366,'Slutlig allokering kvv'!$B$2:$AC$462,MATCH(Y$3,'Slutlig allokering kvv'!$B$1:$AJ$1,0),FALSE)/1,0)</f>
        <v>0</v>
      </c>
      <c r="Z366">
        <f>IFERROR(VLOOKUP($B366,Kraftvärmeprod!$B$1:$AH$479,MATCH(Z$2,Kraftvärmeprod!$B$1:$AG$1,0),FALSE)/1,0)-IFERROR(VLOOKUP($B366,'Slutlig allokering kvv'!$B$2:$AC$462,MATCH(Z$3,'Slutlig allokering kvv'!$B$1:$AJ$1,0),FALSE)/1,0)</f>
        <v>0</v>
      </c>
      <c r="AA366">
        <f>IFERROR(VLOOKUP($B366,Kraftvärmeprod!$B$1:$AH$479,MATCH(AA$2,Kraftvärmeprod!$B$1:$AG$1,0),FALSE)/1,0)-IFERROR(VLOOKUP($B366,'Slutlig allokering kvv'!$B$2:$AC$462,MATCH(AA$3,'Slutlig allokering kvv'!$B$1:$AJ$1,0),FALSE)/1,0)</f>
        <v>0</v>
      </c>
      <c r="AB366">
        <f>IFERROR(VLOOKUP($B366,Kraftvärmeprod!$B$1:$AH$479,MATCH(AB$2,Kraftvärmeprod!$B$1:$AG$1,0),FALSE)/1,0)-IFERROR(VLOOKUP($B366,'Slutlig allokering kvv'!$B$2:$AC$462,MATCH(AB$3,'Slutlig allokering kvv'!$B$1:$AJ$1,0),FALSE)/1,0)</f>
        <v>0</v>
      </c>
      <c r="AE366">
        <f t="shared" si="10"/>
        <v>0</v>
      </c>
      <c r="AG366">
        <f>IFERROR(VLOOKUP(B366,'Slutlig allokering kvv'!$B$2:$AJ$462,MATCH("Summa justerad allokerad tillförd energi (utan hjälpel och rökgaskondensering):",'Slutlig allokering kvv'!$B$1:$AK$1,0),FALSE)/1,"")</f>
        <v>0</v>
      </c>
      <c r="AI366" s="23" t="str">
        <f>IFERROR(1-VLOOKUP(B366,'Slutlig allokering kvv'!$B$2:$AJ$462,MATCH("Andel av bränsle i kvv som allokerats till värme, exklusive rökgaskondensering och hjälpel",'Slutlig allokering kvv'!$B$1:$AK$1,0),FALSE),"")</f>
        <v/>
      </c>
      <c r="AK366" s="23" t="str">
        <f t="shared" si="11"/>
        <v/>
      </c>
    </row>
    <row r="367" spans="1:37" x14ac:dyDescent="0.25">
      <c r="A367" s="2" t="s">
        <v>501</v>
      </c>
      <c r="B367" s="2" t="s">
        <v>506</v>
      </c>
      <c r="C367" s="2" t="str">
        <f>IFERROR(VLOOKUP($B367,Kraftvärmeprod!$B$1:$AH$479,MATCH(C$3,Kraftvärmeprod!$B$1:$AG$1,0),FALSE)/1,"")</f>
        <v/>
      </c>
      <c r="D367" s="2" t="str">
        <f>IFERROR(VLOOKUP($B367,Kraftvärmeprod!$B$1:$AH$479,MATCH(D$3,Kraftvärmeprod!$B$1:$AG$1,0),FALSE)/1,"")</f>
        <v/>
      </c>
      <c r="E367">
        <f>IFERROR(VLOOKUP($B367,Kraftvärmeprod!$B$1:$AH$479,MATCH(E$2,Kraftvärmeprod!$B$1:$AG$1,0),FALSE)/1,0)-IFERROR(VLOOKUP($B367,'Slutlig allokering kvv'!$B$2:$AC$462,MATCH(E$3,'Slutlig allokering kvv'!$B$1:$AJ$1,0),FALSE)/1,0)</f>
        <v>0</v>
      </c>
      <c r="F367">
        <f>IFERROR(VLOOKUP($B367,Kraftvärmeprod!$B$1:$AH$479,MATCH(F$2,Kraftvärmeprod!$B$1:$AG$1,0),FALSE)/1,0)-IFERROR(VLOOKUP($B367,'Slutlig allokering kvv'!$B$2:$AC$462,MATCH(F$3,'Slutlig allokering kvv'!$B$1:$AJ$1,0),FALSE)/1,0)</f>
        <v>0</v>
      </c>
      <c r="G367">
        <f>IFERROR(VLOOKUP($B367,Kraftvärmeprod!$B$1:$AH$479,MATCH(G$2,Kraftvärmeprod!$B$1:$AG$1,0),FALSE)/1,0)-IFERROR(VLOOKUP($B367,'Slutlig allokering kvv'!$B$2:$AC$462,MATCH(G$3,'Slutlig allokering kvv'!$B$1:$AJ$1,0),FALSE)/1,0)</f>
        <v>0</v>
      </c>
      <c r="H367">
        <f>IFERROR(VLOOKUP($B367,Kraftvärmeprod!$B$1:$AH$479,MATCH(H$2,Kraftvärmeprod!$B$1:$AG$1,0),FALSE)/1,0)-IFERROR(VLOOKUP($B367,'Slutlig allokering kvv'!$B$2:$AC$462,MATCH(H$3,'Slutlig allokering kvv'!$B$1:$AJ$1,0),FALSE)/1,0)</f>
        <v>0</v>
      </c>
      <c r="I367">
        <f>IFERROR(VLOOKUP($B367,Kraftvärmeprod!$B$1:$AH$479,MATCH(I$2,Kraftvärmeprod!$B$1:$AG$1,0),FALSE)/1,0)-IFERROR(VLOOKUP($B367,'Slutlig allokering kvv'!$B$2:$AC$462,MATCH(I$3,'Slutlig allokering kvv'!$B$1:$AJ$1,0),FALSE)/1,0)</f>
        <v>0</v>
      </c>
      <c r="J367">
        <f>IFERROR(VLOOKUP($B367,Kraftvärmeprod!$B$1:$AH$479,MATCH(J$2,Kraftvärmeprod!$B$1:$AG$1,0),FALSE)/1,0)-IFERROR(VLOOKUP($B367,'Slutlig allokering kvv'!$B$2:$AC$462,MATCH(J$3,'Slutlig allokering kvv'!$B$1:$AJ$1,0),FALSE)/1,0)</f>
        <v>0</v>
      </c>
      <c r="K367">
        <f>IFERROR(VLOOKUP($B367,Kraftvärmeprod!$B$1:$AH$479,MATCH(K$2,Kraftvärmeprod!$B$1:$AG$1,0),FALSE)/1,0)-IFERROR(VLOOKUP($B367,'Slutlig allokering kvv'!$B$2:$AC$462,MATCH(K$3,'Slutlig allokering kvv'!$B$1:$AJ$1,0),FALSE)/1,0)</f>
        <v>0</v>
      </c>
      <c r="L367">
        <f>IFERROR(VLOOKUP($B367,Kraftvärmeprod!$B$1:$AH$479,MATCH(L$2,Kraftvärmeprod!$B$1:$AG$1,0),FALSE)/1,0)-IFERROR(VLOOKUP($B367,'Slutlig allokering kvv'!$B$2:$AC$462,MATCH(L$3,'Slutlig allokering kvv'!$B$1:$AJ$1,0),FALSE)/1,0)</f>
        <v>0</v>
      </c>
      <c r="M367" s="40">
        <f>IFERROR(VLOOKUP($B367,Miljö!$B$1:$S$477,MATCH(M$2,Miljö!$B$1:$X$1,0),FALSE)/1,0)-IFERROR(VLOOKUP($B367,'Slutlig allokering kvv'!$B$2:$AC$462,MATCH(M$3,'Slutlig allokering kvv'!$B$1:$AJ$1,0),FALSE)/1,0)</f>
        <v>0</v>
      </c>
      <c r="N367">
        <f>IFERROR(VLOOKUP($B367,Kraftvärmeprod!$B$1:$AH$479,MATCH(N$2,Kraftvärmeprod!$B$1:$AG$1,0),FALSE)/1,0)-IFERROR(VLOOKUP($B367,'Slutlig allokering kvv'!$B$2:$AC$462,MATCH(N$3,'Slutlig allokering kvv'!$B$1:$AJ$1,0),FALSE)/1,0)</f>
        <v>0</v>
      </c>
      <c r="O367">
        <f>IFERROR(VLOOKUP($B367,Kraftvärmeprod!$B$1:$AH$479,MATCH(O$2,Kraftvärmeprod!$B$1:$AG$1,0),FALSE)/1,0)-IFERROR(VLOOKUP($B367,'Slutlig allokering kvv'!$B$2:$AC$462,MATCH(O$3,'Slutlig allokering kvv'!$B$1:$AJ$1,0),FALSE)/1,0)</f>
        <v>0</v>
      </c>
      <c r="P367">
        <f>IFERROR(VLOOKUP($B367,Kraftvärmeprod!$B$1:$AH$479,MATCH(P$2,Kraftvärmeprod!$B$1:$AG$1,0),FALSE)/1,0)-IFERROR(VLOOKUP($B367,'Slutlig allokering kvv'!$B$2:$AC$462,MATCH(P$3,'Slutlig allokering kvv'!$B$1:$AJ$1,0),FALSE)/1,0)</f>
        <v>0</v>
      </c>
      <c r="Q367">
        <f>IFERROR(VLOOKUP($B367,Kraftvärmeprod!$B$1:$AH$479,MATCH(Q$2,Kraftvärmeprod!$B$1:$AG$1,0),FALSE)/1,0)-IFERROR(VLOOKUP($B367,'Slutlig allokering kvv'!$B$2:$AC$462,MATCH(Q$3,'Slutlig allokering kvv'!$B$1:$AJ$1,0),FALSE)/1,0)</f>
        <v>0</v>
      </c>
      <c r="R367">
        <f>IFERROR(VLOOKUP($B367,Kraftvärmeprod!$B$1:$AH$479,MATCH(R$2,Kraftvärmeprod!$B$1:$AG$1,0),FALSE)/1,0)-IFERROR(VLOOKUP($B367,'Slutlig allokering kvv'!$B$2:$AC$462,MATCH(R$3,'Slutlig allokering kvv'!$B$1:$AJ$1,0),FALSE)/1,0)</f>
        <v>0</v>
      </c>
      <c r="S367">
        <f>IFERROR(VLOOKUP($B367,Kraftvärmeprod!$B$1:$AH$479,MATCH(S$2,Kraftvärmeprod!$B$1:$AG$1,0),FALSE)/1,0)-IFERROR(VLOOKUP($B367,'Slutlig allokering kvv'!$B$2:$AC$462,MATCH(S$3,'Slutlig allokering kvv'!$B$1:$AJ$1,0),FALSE)/1,0)</f>
        <v>0</v>
      </c>
      <c r="T367">
        <f>IFERROR(VLOOKUP($B367,Kraftvärmeprod!$B$1:$AH$479,MATCH(T$2,Kraftvärmeprod!$B$1:$AG$1,0),FALSE)/1,0)-IFERROR(VLOOKUP($B367,'Slutlig allokering kvv'!$B$2:$AC$462,MATCH(T$3,'Slutlig allokering kvv'!$B$1:$AJ$1,0),FALSE)/1,0)</f>
        <v>0</v>
      </c>
      <c r="U367">
        <f>IFERROR(VLOOKUP($B367,Kraftvärmeprod!$B$1:$AH$479,MATCH(U$2,Kraftvärmeprod!$B$1:$AG$1,0),FALSE)/1,0)-IFERROR(VLOOKUP($B367,'Slutlig allokering kvv'!$B$2:$AC$462,MATCH(U$3,'Slutlig allokering kvv'!$B$1:$AJ$1,0),FALSE)/1,0)</f>
        <v>0</v>
      </c>
      <c r="V367">
        <f>IFERROR(VLOOKUP($B367,Kraftvärmeprod!$B$1:$AH$479,MATCH(V$2,Kraftvärmeprod!$B$1:$AG$1,0),FALSE)/1,0)-IFERROR(VLOOKUP($B367,'Slutlig allokering kvv'!$B$2:$AC$462,MATCH(V$3,'Slutlig allokering kvv'!$B$1:$AJ$1,0),FALSE)/1,0)</f>
        <v>0</v>
      </c>
      <c r="W367">
        <f>IFERROR(VLOOKUP($B367,Kraftvärmeprod!$B$1:$AH$479,MATCH(W$2,Kraftvärmeprod!$B$1:$AG$1,0),FALSE)/1,0)-IFERROR(VLOOKUP($B367,'Slutlig allokering kvv'!$B$2:$AC$462,MATCH(W$3,'Slutlig allokering kvv'!$B$1:$AJ$1,0),FALSE)/1,0)</f>
        <v>0</v>
      </c>
      <c r="X367">
        <f>IFERROR(VLOOKUP($B367,Kraftvärmeprod!$B$1:$AH$479,MATCH(X$2,Kraftvärmeprod!$B$1:$AG$1,0),FALSE)/1,0)-IFERROR(VLOOKUP($B367,'Slutlig allokering kvv'!$B$2:$AC$462,MATCH(X$3,'Slutlig allokering kvv'!$B$1:$AJ$1,0),FALSE)/1,0)</f>
        <v>0</v>
      </c>
      <c r="Y367">
        <f>IFERROR(VLOOKUP($B367,Kraftvärmeprod!$B$1:$AH$479,MATCH(Y$2,Kraftvärmeprod!$B$1:$AG$1,0),FALSE)/1,0)-IFERROR(VLOOKUP($B367,'Slutlig allokering kvv'!$B$2:$AC$462,MATCH(Y$3,'Slutlig allokering kvv'!$B$1:$AJ$1,0),FALSE)/1,0)</f>
        <v>0</v>
      </c>
      <c r="Z367">
        <f>IFERROR(VLOOKUP($B367,Kraftvärmeprod!$B$1:$AH$479,MATCH(Z$2,Kraftvärmeprod!$B$1:$AG$1,0),FALSE)/1,0)-IFERROR(VLOOKUP($B367,'Slutlig allokering kvv'!$B$2:$AC$462,MATCH(Z$3,'Slutlig allokering kvv'!$B$1:$AJ$1,0),FALSE)/1,0)</f>
        <v>0</v>
      </c>
      <c r="AA367">
        <f>IFERROR(VLOOKUP($B367,Kraftvärmeprod!$B$1:$AH$479,MATCH(AA$2,Kraftvärmeprod!$B$1:$AG$1,0),FALSE)/1,0)-IFERROR(VLOOKUP($B367,'Slutlig allokering kvv'!$B$2:$AC$462,MATCH(AA$3,'Slutlig allokering kvv'!$B$1:$AJ$1,0),FALSE)/1,0)</f>
        <v>0</v>
      </c>
      <c r="AB367">
        <f>IFERROR(VLOOKUP($B367,Kraftvärmeprod!$B$1:$AH$479,MATCH(AB$2,Kraftvärmeprod!$B$1:$AG$1,0),FALSE)/1,0)-IFERROR(VLOOKUP($B367,'Slutlig allokering kvv'!$B$2:$AC$462,MATCH(AB$3,'Slutlig allokering kvv'!$B$1:$AJ$1,0),FALSE)/1,0)</f>
        <v>0</v>
      </c>
      <c r="AE367">
        <f t="shared" si="10"/>
        <v>0</v>
      </c>
      <c r="AG367">
        <f>IFERROR(VLOOKUP(B367,'Slutlig allokering kvv'!$B$2:$AJ$462,MATCH("Summa justerad allokerad tillförd energi (utan hjälpel och rökgaskondensering):",'Slutlig allokering kvv'!$B$1:$AK$1,0),FALSE)/1,"")</f>
        <v>0</v>
      </c>
      <c r="AI367" s="23" t="str">
        <f>IFERROR(1-VLOOKUP(B367,'Slutlig allokering kvv'!$B$2:$AJ$462,MATCH("Andel av bränsle i kvv som allokerats till värme, exklusive rökgaskondensering och hjälpel",'Slutlig allokering kvv'!$B$1:$AK$1,0),FALSE),"")</f>
        <v/>
      </c>
      <c r="AK367" s="23" t="str">
        <f t="shared" si="11"/>
        <v/>
      </c>
    </row>
    <row r="368" spans="1:37" x14ac:dyDescent="0.25">
      <c r="A368" s="2" t="s">
        <v>501</v>
      </c>
      <c r="B368" s="2" t="s">
        <v>507</v>
      </c>
      <c r="C368" s="2" t="str">
        <f>IFERROR(VLOOKUP($B368,Kraftvärmeprod!$B$1:$AH$479,MATCH(C$3,Kraftvärmeprod!$B$1:$AG$1,0),FALSE)/1,"")</f>
        <v/>
      </c>
      <c r="D368" s="2" t="str">
        <f>IFERROR(VLOOKUP($B368,Kraftvärmeprod!$B$1:$AH$479,MATCH(D$3,Kraftvärmeprod!$B$1:$AG$1,0),FALSE)/1,"")</f>
        <v/>
      </c>
      <c r="E368">
        <f>IFERROR(VLOOKUP($B368,Kraftvärmeprod!$B$1:$AH$479,MATCH(E$2,Kraftvärmeprod!$B$1:$AG$1,0),FALSE)/1,0)-IFERROR(VLOOKUP($B368,'Slutlig allokering kvv'!$B$2:$AC$462,MATCH(E$3,'Slutlig allokering kvv'!$B$1:$AJ$1,0),FALSE)/1,0)</f>
        <v>0</v>
      </c>
      <c r="F368">
        <f>IFERROR(VLOOKUP($B368,Kraftvärmeprod!$B$1:$AH$479,MATCH(F$2,Kraftvärmeprod!$B$1:$AG$1,0),FALSE)/1,0)-IFERROR(VLOOKUP($B368,'Slutlig allokering kvv'!$B$2:$AC$462,MATCH(F$3,'Slutlig allokering kvv'!$B$1:$AJ$1,0),FALSE)/1,0)</f>
        <v>0</v>
      </c>
      <c r="G368">
        <f>IFERROR(VLOOKUP($B368,Kraftvärmeprod!$B$1:$AH$479,MATCH(G$2,Kraftvärmeprod!$B$1:$AG$1,0),FALSE)/1,0)-IFERROR(VLOOKUP($B368,'Slutlig allokering kvv'!$B$2:$AC$462,MATCH(G$3,'Slutlig allokering kvv'!$B$1:$AJ$1,0),FALSE)/1,0)</f>
        <v>0</v>
      </c>
      <c r="H368">
        <f>IFERROR(VLOOKUP($B368,Kraftvärmeprod!$B$1:$AH$479,MATCH(H$2,Kraftvärmeprod!$B$1:$AG$1,0),FALSE)/1,0)-IFERROR(VLOOKUP($B368,'Slutlig allokering kvv'!$B$2:$AC$462,MATCH(H$3,'Slutlig allokering kvv'!$B$1:$AJ$1,0),FALSE)/1,0)</f>
        <v>0</v>
      </c>
      <c r="I368">
        <f>IFERROR(VLOOKUP($B368,Kraftvärmeprod!$B$1:$AH$479,MATCH(I$2,Kraftvärmeprod!$B$1:$AG$1,0),FALSE)/1,0)-IFERROR(VLOOKUP($B368,'Slutlig allokering kvv'!$B$2:$AC$462,MATCH(I$3,'Slutlig allokering kvv'!$B$1:$AJ$1,0),FALSE)/1,0)</f>
        <v>0</v>
      </c>
      <c r="J368">
        <f>IFERROR(VLOOKUP($B368,Kraftvärmeprod!$B$1:$AH$479,MATCH(J$2,Kraftvärmeprod!$B$1:$AG$1,0),FALSE)/1,0)-IFERROR(VLOOKUP($B368,'Slutlig allokering kvv'!$B$2:$AC$462,MATCH(J$3,'Slutlig allokering kvv'!$B$1:$AJ$1,0),FALSE)/1,0)</f>
        <v>0</v>
      </c>
      <c r="K368">
        <f>IFERROR(VLOOKUP($B368,Kraftvärmeprod!$B$1:$AH$479,MATCH(K$2,Kraftvärmeprod!$B$1:$AG$1,0),FALSE)/1,0)-IFERROR(VLOOKUP($B368,'Slutlig allokering kvv'!$B$2:$AC$462,MATCH(K$3,'Slutlig allokering kvv'!$B$1:$AJ$1,0),FALSE)/1,0)</f>
        <v>0</v>
      </c>
      <c r="L368">
        <f>IFERROR(VLOOKUP($B368,Kraftvärmeprod!$B$1:$AH$479,MATCH(L$2,Kraftvärmeprod!$B$1:$AG$1,0),FALSE)/1,0)-IFERROR(VLOOKUP($B368,'Slutlig allokering kvv'!$B$2:$AC$462,MATCH(L$3,'Slutlig allokering kvv'!$B$1:$AJ$1,0),FALSE)/1,0)</f>
        <v>0</v>
      </c>
      <c r="M368" s="40">
        <f>IFERROR(VLOOKUP($B368,Miljö!$B$1:$S$477,MATCH(M$2,Miljö!$B$1:$X$1,0),FALSE)/1,0)-IFERROR(VLOOKUP($B368,'Slutlig allokering kvv'!$B$2:$AC$462,MATCH(M$3,'Slutlig allokering kvv'!$B$1:$AJ$1,0),FALSE)/1,0)</f>
        <v>0</v>
      </c>
      <c r="N368">
        <f>IFERROR(VLOOKUP($B368,Kraftvärmeprod!$B$1:$AH$479,MATCH(N$2,Kraftvärmeprod!$B$1:$AG$1,0),FALSE)/1,0)-IFERROR(VLOOKUP($B368,'Slutlig allokering kvv'!$B$2:$AC$462,MATCH(N$3,'Slutlig allokering kvv'!$B$1:$AJ$1,0),FALSE)/1,0)</f>
        <v>0</v>
      </c>
      <c r="O368">
        <f>IFERROR(VLOOKUP($B368,Kraftvärmeprod!$B$1:$AH$479,MATCH(O$2,Kraftvärmeprod!$B$1:$AG$1,0),FALSE)/1,0)-IFERROR(VLOOKUP($B368,'Slutlig allokering kvv'!$B$2:$AC$462,MATCH(O$3,'Slutlig allokering kvv'!$B$1:$AJ$1,0),FALSE)/1,0)</f>
        <v>0</v>
      </c>
      <c r="P368">
        <f>IFERROR(VLOOKUP($B368,Kraftvärmeprod!$B$1:$AH$479,MATCH(P$2,Kraftvärmeprod!$B$1:$AG$1,0),FALSE)/1,0)-IFERROR(VLOOKUP($B368,'Slutlig allokering kvv'!$B$2:$AC$462,MATCH(P$3,'Slutlig allokering kvv'!$B$1:$AJ$1,0),FALSE)/1,0)</f>
        <v>0</v>
      </c>
      <c r="Q368">
        <f>IFERROR(VLOOKUP($B368,Kraftvärmeprod!$B$1:$AH$479,MATCH(Q$2,Kraftvärmeprod!$B$1:$AG$1,0),FALSE)/1,0)-IFERROR(VLOOKUP($B368,'Slutlig allokering kvv'!$B$2:$AC$462,MATCH(Q$3,'Slutlig allokering kvv'!$B$1:$AJ$1,0),FALSE)/1,0)</f>
        <v>0</v>
      </c>
      <c r="R368">
        <f>IFERROR(VLOOKUP($B368,Kraftvärmeprod!$B$1:$AH$479,MATCH(R$2,Kraftvärmeprod!$B$1:$AG$1,0),FALSE)/1,0)-IFERROR(VLOOKUP($B368,'Slutlig allokering kvv'!$B$2:$AC$462,MATCH(R$3,'Slutlig allokering kvv'!$B$1:$AJ$1,0),FALSE)/1,0)</f>
        <v>0</v>
      </c>
      <c r="S368">
        <f>IFERROR(VLOOKUP($B368,Kraftvärmeprod!$B$1:$AH$479,MATCH(S$2,Kraftvärmeprod!$B$1:$AG$1,0),FALSE)/1,0)-IFERROR(VLOOKUP($B368,'Slutlig allokering kvv'!$B$2:$AC$462,MATCH(S$3,'Slutlig allokering kvv'!$B$1:$AJ$1,0),FALSE)/1,0)</f>
        <v>0</v>
      </c>
      <c r="T368">
        <f>IFERROR(VLOOKUP($B368,Kraftvärmeprod!$B$1:$AH$479,MATCH(T$2,Kraftvärmeprod!$B$1:$AG$1,0),FALSE)/1,0)-IFERROR(VLOOKUP($B368,'Slutlig allokering kvv'!$B$2:$AC$462,MATCH(T$3,'Slutlig allokering kvv'!$B$1:$AJ$1,0),FALSE)/1,0)</f>
        <v>0</v>
      </c>
      <c r="U368">
        <f>IFERROR(VLOOKUP($B368,Kraftvärmeprod!$B$1:$AH$479,MATCH(U$2,Kraftvärmeprod!$B$1:$AG$1,0),FALSE)/1,0)-IFERROR(VLOOKUP($B368,'Slutlig allokering kvv'!$B$2:$AC$462,MATCH(U$3,'Slutlig allokering kvv'!$B$1:$AJ$1,0),FALSE)/1,0)</f>
        <v>0</v>
      </c>
      <c r="V368">
        <f>IFERROR(VLOOKUP($B368,Kraftvärmeprod!$B$1:$AH$479,MATCH(V$2,Kraftvärmeprod!$B$1:$AG$1,0),FALSE)/1,0)-IFERROR(VLOOKUP($B368,'Slutlig allokering kvv'!$B$2:$AC$462,MATCH(V$3,'Slutlig allokering kvv'!$B$1:$AJ$1,0),FALSE)/1,0)</f>
        <v>0</v>
      </c>
      <c r="W368">
        <f>IFERROR(VLOOKUP($B368,Kraftvärmeprod!$B$1:$AH$479,MATCH(W$2,Kraftvärmeprod!$B$1:$AG$1,0),FALSE)/1,0)-IFERROR(VLOOKUP($B368,'Slutlig allokering kvv'!$B$2:$AC$462,MATCH(W$3,'Slutlig allokering kvv'!$B$1:$AJ$1,0),FALSE)/1,0)</f>
        <v>0</v>
      </c>
      <c r="X368">
        <f>IFERROR(VLOOKUP($B368,Kraftvärmeprod!$B$1:$AH$479,MATCH(X$2,Kraftvärmeprod!$B$1:$AG$1,0),FALSE)/1,0)-IFERROR(VLOOKUP($B368,'Slutlig allokering kvv'!$B$2:$AC$462,MATCH(X$3,'Slutlig allokering kvv'!$B$1:$AJ$1,0),FALSE)/1,0)</f>
        <v>0</v>
      </c>
      <c r="Y368">
        <f>IFERROR(VLOOKUP($B368,Kraftvärmeprod!$B$1:$AH$479,MATCH(Y$2,Kraftvärmeprod!$B$1:$AG$1,0),FALSE)/1,0)-IFERROR(VLOOKUP($B368,'Slutlig allokering kvv'!$B$2:$AC$462,MATCH(Y$3,'Slutlig allokering kvv'!$B$1:$AJ$1,0),FALSE)/1,0)</f>
        <v>0</v>
      </c>
      <c r="Z368">
        <f>IFERROR(VLOOKUP($B368,Kraftvärmeprod!$B$1:$AH$479,MATCH(Z$2,Kraftvärmeprod!$B$1:$AG$1,0),FALSE)/1,0)-IFERROR(VLOOKUP($B368,'Slutlig allokering kvv'!$B$2:$AC$462,MATCH(Z$3,'Slutlig allokering kvv'!$B$1:$AJ$1,0),FALSE)/1,0)</f>
        <v>0</v>
      </c>
      <c r="AA368">
        <f>IFERROR(VLOOKUP($B368,Kraftvärmeprod!$B$1:$AH$479,MATCH(AA$2,Kraftvärmeprod!$B$1:$AG$1,0),FALSE)/1,0)-IFERROR(VLOOKUP($B368,'Slutlig allokering kvv'!$B$2:$AC$462,MATCH(AA$3,'Slutlig allokering kvv'!$B$1:$AJ$1,0),FALSE)/1,0)</f>
        <v>0</v>
      </c>
      <c r="AB368">
        <f>IFERROR(VLOOKUP($B368,Kraftvärmeprod!$B$1:$AH$479,MATCH(AB$2,Kraftvärmeprod!$B$1:$AG$1,0),FALSE)/1,0)-IFERROR(VLOOKUP($B368,'Slutlig allokering kvv'!$B$2:$AC$462,MATCH(AB$3,'Slutlig allokering kvv'!$B$1:$AJ$1,0),FALSE)/1,0)</f>
        <v>0</v>
      </c>
      <c r="AE368">
        <f t="shared" si="10"/>
        <v>0</v>
      </c>
      <c r="AG368">
        <f>IFERROR(VLOOKUP(B368,'Slutlig allokering kvv'!$B$2:$AJ$462,MATCH("Summa justerad allokerad tillförd energi (utan hjälpel och rökgaskondensering):",'Slutlig allokering kvv'!$B$1:$AK$1,0),FALSE)/1,"")</f>
        <v>0</v>
      </c>
      <c r="AI368" s="23" t="str">
        <f>IFERROR(1-VLOOKUP(B368,'Slutlig allokering kvv'!$B$2:$AJ$462,MATCH("Andel av bränsle i kvv som allokerats till värme, exklusive rökgaskondensering och hjälpel",'Slutlig allokering kvv'!$B$1:$AK$1,0),FALSE),"")</f>
        <v/>
      </c>
      <c r="AK368" s="23" t="str">
        <f t="shared" si="11"/>
        <v/>
      </c>
    </row>
    <row r="369" spans="1:37" x14ac:dyDescent="0.25">
      <c r="A369" s="2" t="s">
        <v>501</v>
      </c>
      <c r="B369" s="2" t="s">
        <v>508</v>
      </c>
      <c r="C369" s="2" t="str">
        <f>IFERROR(VLOOKUP($B369,Kraftvärmeprod!$B$1:$AH$479,MATCH(C$3,Kraftvärmeprod!$B$1:$AG$1,0),FALSE)/1,"")</f>
        <v/>
      </c>
      <c r="D369" s="2" t="str">
        <f>IFERROR(VLOOKUP($B369,Kraftvärmeprod!$B$1:$AH$479,MATCH(D$3,Kraftvärmeprod!$B$1:$AG$1,0),FALSE)/1,"")</f>
        <v/>
      </c>
      <c r="E369">
        <f>IFERROR(VLOOKUP($B369,Kraftvärmeprod!$B$1:$AH$479,MATCH(E$2,Kraftvärmeprod!$B$1:$AG$1,0),FALSE)/1,0)-IFERROR(VLOOKUP($B369,'Slutlig allokering kvv'!$B$2:$AC$462,MATCH(E$3,'Slutlig allokering kvv'!$B$1:$AJ$1,0),FALSE)/1,0)</f>
        <v>0</v>
      </c>
      <c r="F369">
        <f>IFERROR(VLOOKUP($B369,Kraftvärmeprod!$B$1:$AH$479,MATCH(F$2,Kraftvärmeprod!$B$1:$AG$1,0),FALSE)/1,0)-IFERROR(VLOOKUP($B369,'Slutlig allokering kvv'!$B$2:$AC$462,MATCH(F$3,'Slutlig allokering kvv'!$B$1:$AJ$1,0),FALSE)/1,0)</f>
        <v>0</v>
      </c>
      <c r="G369">
        <f>IFERROR(VLOOKUP($B369,Kraftvärmeprod!$B$1:$AH$479,MATCH(G$2,Kraftvärmeprod!$B$1:$AG$1,0),FALSE)/1,0)-IFERROR(VLOOKUP($B369,'Slutlig allokering kvv'!$B$2:$AC$462,MATCH(G$3,'Slutlig allokering kvv'!$B$1:$AJ$1,0),FALSE)/1,0)</f>
        <v>0</v>
      </c>
      <c r="H369">
        <f>IFERROR(VLOOKUP($B369,Kraftvärmeprod!$B$1:$AH$479,MATCH(H$2,Kraftvärmeprod!$B$1:$AG$1,0),FALSE)/1,0)-IFERROR(VLOOKUP($B369,'Slutlig allokering kvv'!$B$2:$AC$462,MATCH(H$3,'Slutlig allokering kvv'!$B$1:$AJ$1,0),FALSE)/1,0)</f>
        <v>0</v>
      </c>
      <c r="I369">
        <f>IFERROR(VLOOKUP($B369,Kraftvärmeprod!$B$1:$AH$479,MATCH(I$2,Kraftvärmeprod!$B$1:$AG$1,0),FALSE)/1,0)-IFERROR(VLOOKUP($B369,'Slutlig allokering kvv'!$B$2:$AC$462,MATCH(I$3,'Slutlig allokering kvv'!$B$1:$AJ$1,0),FALSE)/1,0)</f>
        <v>0</v>
      </c>
      <c r="J369">
        <f>IFERROR(VLOOKUP($B369,Kraftvärmeprod!$B$1:$AH$479,MATCH(J$2,Kraftvärmeprod!$B$1:$AG$1,0),FALSE)/1,0)-IFERROR(VLOOKUP($B369,'Slutlig allokering kvv'!$B$2:$AC$462,MATCH(J$3,'Slutlig allokering kvv'!$B$1:$AJ$1,0),FALSE)/1,0)</f>
        <v>0</v>
      </c>
      <c r="K369">
        <f>IFERROR(VLOOKUP($B369,Kraftvärmeprod!$B$1:$AH$479,MATCH(K$2,Kraftvärmeprod!$B$1:$AG$1,0),FALSE)/1,0)-IFERROR(VLOOKUP($B369,'Slutlig allokering kvv'!$B$2:$AC$462,MATCH(K$3,'Slutlig allokering kvv'!$B$1:$AJ$1,0),FALSE)/1,0)</f>
        <v>0</v>
      </c>
      <c r="L369">
        <f>IFERROR(VLOOKUP($B369,Kraftvärmeprod!$B$1:$AH$479,MATCH(L$2,Kraftvärmeprod!$B$1:$AG$1,0),FALSE)/1,0)-IFERROR(VLOOKUP($B369,'Slutlig allokering kvv'!$B$2:$AC$462,MATCH(L$3,'Slutlig allokering kvv'!$B$1:$AJ$1,0),FALSE)/1,0)</f>
        <v>0</v>
      </c>
      <c r="M369" s="40">
        <f>IFERROR(VLOOKUP($B369,Miljö!$B$1:$S$477,MATCH(M$2,Miljö!$B$1:$X$1,0),FALSE)/1,0)-IFERROR(VLOOKUP($B369,'Slutlig allokering kvv'!$B$2:$AC$462,MATCH(M$3,'Slutlig allokering kvv'!$B$1:$AJ$1,0),FALSE)/1,0)</f>
        <v>0</v>
      </c>
      <c r="N369">
        <f>IFERROR(VLOOKUP($B369,Kraftvärmeprod!$B$1:$AH$479,MATCH(N$2,Kraftvärmeprod!$B$1:$AG$1,0),FALSE)/1,0)-IFERROR(VLOOKUP($B369,'Slutlig allokering kvv'!$B$2:$AC$462,MATCH(N$3,'Slutlig allokering kvv'!$B$1:$AJ$1,0),FALSE)/1,0)</f>
        <v>0</v>
      </c>
      <c r="O369">
        <f>IFERROR(VLOOKUP($B369,Kraftvärmeprod!$B$1:$AH$479,MATCH(O$2,Kraftvärmeprod!$B$1:$AG$1,0),FALSE)/1,0)-IFERROR(VLOOKUP($B369,'Slutlig allokering kvv'!$B$2:$AC$462,MATCH(O$3,'Slutlig allokering kvv'!$B$1:$AJ$1,0),FALSE)/1,0)</f>
        <v>0</v>
      </c>
      <c r="P369">
        <f>IFERROR(VLOOKUP($B369,Kraftvärmeprod!$B$1:$AH$479,MATCH(P$2,Kraftvärmeprod!$B$1:$AG$1,0),FALSE)/1,0)-IFERROR(VLOOKUP($B369,'Slutlig allokering kvv'!$B$2:$AC$462,MATCH(P$3,'Slutlig allokering kvv'!$B$1:$AJ$1,0),FALSE)/1,0)</f>
        <v>0</v>
      </c>
      <c r="Q369">
        <f>IFERROR(VLOOKUP($B369,Kraftvärmeprod!$B$1:$AH$479,MATCH(Q$2,Kraftvärmeprod!$B$1:$AG$1,0),FALSE)/1,0)-IFERROR(VLOOKUP($B369,'Slutlig allokering kvv'!$B$2:$AC$462,MATCH(Q$3,'Slutlig allokering kvv'!$B$1:$AJ$1,0),FALSE)/1,0)</f>
        <v>0</v>
      </c>
      <c r="R369">
        <f>IFERROR(VLOOKUP($B369,Kraftvärmeprod!$B$1:$AH$479,MATCH(R$2,Kraftvärmeprod!$B$1:$AG$1,0),FALSE)/1,0)-IFERROR(VLOOKUP($B369,'Slutlig allokering kvv'!$B$2:$AC$462,MATCH(R$3,'Slutlig allokering kvv'!$B$1:$AJ$1,0),FALSE)/1,0)</f>
        <v>0</v>
      </c>
      <c r="S369">
        <f>IFERROR(VLOOKUP($B369,Kraftvärmeprod!$B$1:$AH$479,MATCH(S$2,Kraftvärmeprod!$B$1:$AG$1,0),FALSE)/1,0)-IFERROR(VLOOKUP($B369,'Slutlig allokering kvv'!$B$2:$AC$462,MATCH(S$3,'Slutlig allokering kvv'!$B$1:$AJ$1,0),FALSE)/1,0)</f>
        <v>0</v>
      </c>
      <c r="T369">
        <f>IFERROR(VLOOKUP($B369,Kraftvärmeprod!$B$1:$AH$479,MATCH(T$2,Kraftvärmeprod!$B$1:$AG$1,0),FALSE)/1,0)-IFERROR(VLOOKUP($B369,'Slutlig allokering kvv'!$B$2:$AC$462,MATCH(T$3,'Slutlig allokering kvv'!$B$1:$AJ$1,0),FALSE)/1,0)</f>
        <v>0</v>
      </c>
      <c r="U369">
        <f>IFERROR(VLOOKUP($B369,Kraftvärmeprod!$B$1:$AH$479,MATCH(U$2,Kraftvärmeprod!$B$1:$AG$1,0),FALSE)/1,0)-IFERROR(VLOOKUP($B369,'Slutlig allokering kvv'!$B$2:$AC$462,MATCH(U$3,'Slutlig allokering kvv'!$B$1:$AJ$1,0),FALSE)/1,0)</f>
        <v>0</v>
      </c>
      <c r="V369">
        <f>IFERROR(VLOOKUP($B369,Kraftvärmeprod!$B$1:$AH$479,MATCH(V$2,Kraftvärmeprod!$B$1:$AG$1,0),FALSE)/1,0)-IFERROR(VLOOKUP($B369,'Slutlig allokering kvv'!$B$2:$AC$462,MATCH(V$3,'Slutlig allokering kvv'!$B$1:$AJ$1,0),FALSE)/1,0)</f>
        <v>0</v>
      </c>
      <c r="W369">
        <f>IFERROR(VLOOKUP($B369,Kraftvärmeprod!$B$1:$AH$479,MATCH(W$2,Kraftvärmeprod!$B$1:$AG$1,0),FALSE)/1,0)-IFERROR(VLOOKUP($B369,'Slutlig allokering kvv'!$B$2:$AC$462,MATCH(W$3,'Slutlig allokering kvv'!$B$1:$AJ$1,0),FALSE)/1,0)</f>
        <v>0</v>
      </c>
      <c r="X369">
        <f>IFERROR(VLOOKUP($B369,Kraftvärmeprod!$B$1:$AH$479,MATCH(X$2,Kraftvärmeprod!$B$1:$AG$1,0),FALSE)/1,0)-IFERROR(VLOOKUP($B369,'Slutlig allokering kvv'!$B$2:$AC$462,MATCH(X$3,'Slutlig allokering kvv'!$B$1:$AJ$1,0),FALSE)/1,0)</f>
        <v>0</v>
      </c>
      <c r="Y369">
        <f>IFERROR(VLOOKUP($B369,Kraftvärmeprod!$B$1:$AH$479,MATCH(Y$2,Kraftvärmeprod!$B$1:$AG$1,0),FALSE)/1,0)-IFERROR(VLOOKUP($B369,'Slutlig allokering kvv'!$B$2:$AC$462,MATCH(Y$3,'Slutlig allokering kvv'!$B$1:$AJ$1,0),FALSE)/1,0)</f>
        <v>0</v>
      </c>
      <c r="Z369">
        <f>IFERROR(VLOOKUP($B369,Kraftvärmeprod!$B$1:$AH$479,MATCH(Z$2,Kraftvärmeprod!$B$1:$AG$1,0),FALSE)/1,0)-IFERROR(VLOOKUP($B369,'Slutlig allokering kvv'!$B$2:$AC$462,MATCH(Z$3,'Slutlig allokering kvv'!$B$1:$AJ$1,0),FALSE)/1,0)</f>
        <v>0</v>
      </c>
      <c r="AA369">
        <f>IFERROR(VLOOKUP($B369,Kraftvärmeprod!$B$1:$AH$479,MATCH(AA$2,Kraftvärmeprod!$B$1:$AG$1,0),FALSE)/1,0)-IFERROR(VLOOKUP($B369,'Slutlig allokering kvv'!$B$2:$AC$462,MATCH(AA$3,'Slutlig allokering kvv'!$B$1:$AJ$1,0),FALSE)/1,0)</f>
        <v>0</v>
      </c>
      <c r="AB369">
        <f>IFERROR(VLOOKUP($B369,Kraftvärmeprod!$B$1:$AH$479,MATCH(AB$2,Kraftvärmeprod!$B$1:$AG$1,0),FALSE)/1,0)-IFERROR(VLOOKUP($B369,'Slutlig allokering kvv'!$B$2:$AC$462,MATCH(AB$3,'Slutlig allokering kvv'!$B$1:$AJ$1,0),FALSE)/1,0)</f>
        <v>0</v>
      </c>
      <c r="AE369">
        <f t="shared" si="10"/>
        <v>0</v>
      </c>
      <c r="AG369">
        <f>IFERROR(VLOOKUP(B369,'Slutlig allokering kvv'!$B$2:$AJ$462,MATCH("Summa justerad allokerad tillförd energi (utan hjälpel och rökgaskondensering):",'Slutlig allokering kvv'!$B$1:$AK$1,0),FALSE)/1,"")</f>
        <v>0</v>
      </c>
      <c r="AI369" s="23" t="str">
        <f>IFERROR(1-VLOOKUP(B369,'Slutlig allokering kvv'!$B$2:$AJ$462,MATCH("Andel av bränsle i kvv som allokerats till värme, exklusive rökgaskondensering och hjälpel",'Slutlig allokering kvv'!$B$1:$AK$1,0),FALSE),"")</f>
        <v/>
      </c>
      <c r="AK369" s="23" t="str">
        <f t="shared" si="11"/>
        <v/>
      </c>
    </row>
    <row r="370" spans="1:37" x14ac:dyDescent="0.25">
      <c r="A370" s="2" t="s">
        <v>501</v>
      </c>
      <c r="B370" s="2" t="s">
        <v>509</v>
      </c>
      <c r="C370" s="2">
        <f>IFERROR(VLOOKUP($B370,Kraftvärmeprod!$B$1:$AH$479,MATCH(C$3,Kraftvärmeprod!$B$1:$AG$1,0),FALSE)/1,"")</f>
        <v>88.521000000000001</v>
      </c>
      <c r="D370" s="2">
        <f>IFERROR(VLOOKUP($B370,Kraftvärmeprod!$B$1:$AH$479,MATCH(D$3,Kraftvärmeprod!$B$1:$AG$1,0),FALSE)/1,"")</f>
        <v>25.532</v>
      </c>
      <c r="E370">
        <f>IFERROR(VLOOKUP($B370,Kraftvärmeprod!$B$1:$AH$479,MATCH(E$2,Kraftvärmeprod!$B$1:$AG$1,0),FALSE)/1,0)-IFERROR(VLOOKUP($B370,'Slutlig allokering kvv'!$B$2:$AC$462,MATCH(E$3,'Slutlig allokering kvv'!$B$1:$AJ$1,0),FALSE)/1,0)</f>
        <v>0</v>
      </c>
      <c r="F370">
        <f>IFERROR(VLOOKUP($B370,Kraftvärmeprod!$B$1:$AH$479,MATCH(F$2,Kraftvärmeprod!$B$1:$AG$1,0),FALSE)/1,0)-IFERROR(VLOOKUP($B370,'Slutlig allokering kvv'!$B$2:$AC$462,MATCH(F$3,'Slutlig allokering kvv'!$B$1:$AJ$1,0),FALSE)/1,0)</f>
        <v>1.8022599999999995</v>
      </c>
      <c r="G370">
        <f>IFERROR(VLOOKUP($B370,Kraftvärmeprod!$B$1:$AH$479,MATCH(G$2,Kraftvärmeprod!$B$1:$AG$1,0),FALSE)/1,0)-IFERROR(VLOOKUP($B370,'Slutlig allokering kvv'!$B$2:$AC$462,MATCH(G$3,'Slutlig allokering kvv'!$B$1:$AJ$1,0),FALSE)/1,0)</f>
        <v>30.007900000000006</v>
      </c>
      <c r="H370">
        <f>IFERROR(VLOOKUP($B370,Kraftvärmeprod!$B$1:$AH$479,MATCH(H$2,Kraftvärmeprod!$B$1:$AG$1,0),FALSE)/1,0)-IFERROR(VLOOKUP($B370,'Slutlig allokering kvv'!$B$2:$AC$462,MATCH(H$3,'Slutlig allokering kvv'!$B$1:$AJ$1,0),FALSE)/1,0)</f>
        <v>0</v>
      </c>
      <c r="I370">
        <f>IFERROR(VLOOKUP($B370,Kraftvärmeprod!$B$1:$AH$479,MATCH(I$2,Kraftvärmeprod!$B$1:$AG$1,0),FALSE)/1,0)-IFERROR(VLOOKUP($B370,'Slutlig allokering kvv'!$B$2:$AC$462,MATCH(I$3,'Slutlig allokering kvv'!$B$1:$AJ$1,0),FALSE)/1,0)</f>
        <v>0</v>
      </c>
      <c r="J370">
        <f>IFERROR(VLOOKUP($B370,Kraftvärmeprod!$B$1:$AH$479,MATCH(J$2,Kraftvärmeprod!$B$1:$AG$1,0),FALSE)/1,0)-IFERROR(VLOOKUP($B370,'Slutlig allokering kvv'!$B$2:$AC$462,MATCH(J$3,'Slutlig allokering kvv'!$B$1:$AJ$1,0),FALSE)/1,0)</f>
        <v>0</v>
      </c>
      <c r="K370">
        <f>IFERROR(VLOOKUP($B370,Kraftvärmeprod!$B$1:$AH$479,MATCH(K$2,Kraftvärmeprod!$B$1:$AG$1,0),FALSE)/1,0)-IFERROR(VLOOKUP($B370,'Slutlig allokering kvv'!$B$2:$AC$462,MATCH(K$3,'Slutlig allokering kvv'!$B$1:$AJ$1,0),FALSE)/1,0)</f>
        <v>0</v>
      </c>
      <c r="L370">
        <f>IFERROR(VLOOKUP($B370,Kraftvärmeprod!$B$1:$AH$479,MATCH(L$2,Kraftvärmeprod!$B$1:$AG$1,0),FALSE)/1,0)-IFERROR(VLOOKUP($B370,'Slutlig allokering kvv'!$B$2:$AC$462,MATCH(L$3,'Slutlig allokering kvv'!$B$1:$AJ$1,0),FALSE)/1,0)</f>
        <v>8.1102999999999987</v>
      </c>
      <c r="M370" s="40">
        <f>IFERROR(VLOOKUP($B370,Miljö!$B$1:$S$477,MATCH(M$2,Miljö!$B$1:$X$1,0),FALSE)/1,0)-IFERROR(VLOOKUP($B370,'Slutlig allokering kvv'!$B$2:$AC$462,MATCH(M$3,'Slutlig allokering kvv'!$B$1:$AJ$1,0),FALSE)/1,0)</f>
        <v>2.1582499999999998</v>
      </c>
      <c r="N370">
        <f>IFERROR(VLOOKUP($B370,Kraftvärmeprod!$B$1:$AH$479,MATCH(N$2,Kraftvärmeprod!$B$1:$AG$1,0),FALSE)/1,0)-IFERROR(VLOOKUP($B370,'Slutlig allokering kvv'!$B$2:$AC$462,MATCH(N$3,'Slutlig allokering kvv'!$B$1:$AJ$1,0),FALSE)/1,0)</f>
        <v>0</v>
      </c>
      <c r="O370">
        <f>IFERROR(VLOOKUP($B370,Kraftvärmeprod!$B$1:$AH$479,MATCH(O$2,Kraftvärmeprod!$B$1:$AG$1,0),FALSE)/1,0)-IFERROR(VLOOKUP($B370,'Slutlig allokering kvv'!$B$2:$AC$462,MATCH(O$3,'Slutlig allokering kvv'!$B$1:$AJ$1,0),FALSE)/1,0)</f>
        <v>0</v>
      </c>
      <c r="P370">
        <f>IFERROR(VLOOKUP($B370,Kraftvärmeprod!$B$1:$AH$479,MATCH(P$2,Kraftvärmeprod!$B$1:$AG$1,0),FALSE)/1,0)-IFERROR(VLOOKUP($B370,'Slutlig allokering kvv'!$B$2:$AC$462,MATCH(P$3,'Slutlig allokering kvv'!$B$1:$AJ$1,0),FALSE)/1,0)</f>
        <v>0</v>
      </c>
      <c r="Q370">
        <f>IFERROR(VLOOKUP($B370,Kraftvärmeprod!$B$1:$AH$479,MATCH(Q$2,Kraftvärmeprod!$B$1:$AG$1,0),FALSE)/1,0)-IFERROR(VLOOKUP($B370,'Slutlig allokering kvv'!$B$2:$AC$462,MATCH(Q$3,'Slutlig allokering kvv'!$B$1:$AJ$1,0),FALSE)/1,0)</f>
        <v>16.864199999999997</v>
      </c>
      <c r="R370">
        <f>IFERROR(VLOOKUP($B370,Kraftvärmeprod!$B$1:$AH$479,MATCH(R$2,Kraftvärmeprod!$B$1:$AG$1,0),FALSE)/1,0)-IFERROR(VLOOKUP($B370,'Slutlig allokering kvv'!$B$2:$AC$462,MATCH(R$3,'Slutlig allokering kvv'!$B$1:$AJ$1,0),FALSE)/1,0)</f>
        <v>0</v>
      </c>
      <c r="S370">
        <f>IFERROR(VLOOKUP($B370,Kraftvärmeprod!$B$1:$AH$479,MATCH(S$2,Kraftvärmeprod!$B$1:$AG$1,0),FALSE)/1,0)-IFERROR(VLOOKUP($B370,'Slutlig allokering kvv'!$B$2:$AC$462,MATCH(S$3,'Slutlig allokering kvv'!$B$1:$AJ$1,0),FALSE)/1,0)</f>
        <v>0</v>
      </c>
      <c r="T370">
        <f>IFERROR(VLOOKUP($B370,Kraftvärmeprod!$B$1:$AH$479,MATCH(T$2,Kraftvärmeprod!$B$1:$AG$1,0),FALSE)/1,0)-IFERROR(VLOOKUP($B370,'Slutlig allokering kvv'!$B$2:$AC$462,MATCH(T$3,'Slutlig allokering kvv'!$B$1:$AJ$1,0),FALSE)/1,0)</f>
        <v>0</v>
      </c>
      <c r="U370">
        <f>IFERROR(VLOOKUP($B370,Kraftvärmeprod!$B$1:$AH$479,MATCH(U$2,Kraftvärmeprod!$B$1:$AG$1,0),FALSE)/1,0)-IFERROR(VLOOKUP($B370,'Slutlig allokering kvv'!$B$2:$AC$462,MATCH(U$3,'Slutlig allokering kvv'!$B$1:$AJ$1,0),FALSE)/1,0)</f>
        <v>0</v>
      </c>
      <c r="V370">
        <f>IFERROR(VLOOKUP($B370,Kraftvärmeprod!$B$1:$AH$479,MATCH(V$2,Kraftvärmeprod!$B$1:$AG$1,0),FALSE)/1,0)-IFERROR(VLOOKUP($B370,'Slutlig allokering kvv'!$B$2:$AC$462,MATCH(V$3,'Slutlig allokering kvv'!$B$1:$AJ$1,0),FALSE)/1,0)</f>
        <v>0</v>
      </c>
      <c r="W370">
        <f>IFERROR(VLOOKUP($B370,Kraftvärmeprod!$B$1:$AH$479,MATCH(W$2,Kraftvärmeprod!$B$1:$AG$1,0),FALSE)/1,0)-IFERROR(VLOOKUP($B370,'Slutlig allokering kvv'!$B$2:$AC$462,MATCH(W$3,'Slutlig allokering kvv'!$B$1:$AJ$1,0),FALSE)/1,0)</f>
        <v>0</v>
      </c>
      <c r="X370">
        <f>IFERROR(VLOOKUP($B370,Kraftvärmeprod!$B$1:$AH$479,MATCH(X$2,Kraftvärmeprod!$B$1:$AG$1,0),FALSE)/1,0)-IFERROR(VLOOKUP($B370,'Slutlig allokering kvv'!$B$2:$AC$462,MATCH(X$3,'Slutlig allokering kvv'!$B$1:$AJ$1,0),FALSE)/1,0)</f>
        <v>0</v>
      </c>
      <c r="Y370">
        <f>IFERROR(VLOOKUP($B370,Kraftvärmeprod!$B$1:$AH$479,MATCH(Y$2,Kraftvärmeprod!$B$1:$AG$1,0),FALSE)/1,0)-IFERROR(VLOOKUP($B370,'Slutlig allokering kvv'!$B$2:$AC$462,MATCH(Y$3,'Slutlig allokering kvv'!$B$1:$AJ$1,0),FALSE)/1,0)</f>
        <v>0</v>
      </c>
      <c r="Z370">
        <f>IFERROR(VLOOKUP($B370,Kraftvärmeprod!$B$1:$AH$479,MATCH(Z$2,Kraftvärmeprod!$B$1:$AG$1,0),FALSE)/1,0)-IFERROR(VLOOKUP($B370,'Slutlig allokering kvv'!$B$2:$AC$462,MATCH(Z$3,'Slutlig allokering kvv'!$B$1:$AJ$1,0),FALSE)/1,0)</f>
        <v>0</v>
      </c>
      <c r="AA370">
        <f>IFERROR(VLOOKUP($B370,Kraftvärmeprod!$B$1:$AH$479,MATCH(AA$2,Kraftvärmeprod!$B$1:$AG$1,0),FALSE)/1,0)-IFERROR(VLOOKUP($B370,'Slutlig allokering kvv'!$B$2:$AC$462,MATCH(AA$3,'Slutlig allokering kvv'!$B$1:$AJ$1,0),FALSE)/1,0)</f>
        <v>0</v>
      </c>
      <c r="AB370">
        <f>IFERROR(VLOOKUP($B370,Kraftvärmeprod!$B$1:$AH$479,MATCH(AB$2,Kraftvärmeprod!$B$1:$AG$1,0),FALSE)/1,0)-IFERROR(VLOOKUP($B370,'Slutlig allokering kvv'!$B$2:$AC$462,MATCH(AB$3,'Slutlig allokering kvv'!$B$1:$AJ$1,0),FALSE)/1,0)</f>
        <v>1.4160799999999998</v>
      </c>
      <c r="AE370">
        <f t="shared" si="10"/>
        <v>58.200740000000003</v>
      </c>
      <c r="AG370">
        <f>IFERROR(VLOOKUP(B370,'Slutlig allokering kvv'!$B$2:$AJ$462,MATCH("Summa justerad allokerad tillförd energi (utan hjälpel och rökgaskondensering):",'Slutlig allokering kvv'!$B$1:$AK$1,0),FALSE)/1,"")</f>
        <v>77.765259999999984</v>
      </c>
      <c r="AI370" s="23">
        <f>IFERROR(1-VLOOKUP(B370,'Slutlig allokering kvv'!$B$2:$AJ$462,MATCH("Andel av bränsle i kvv som allokerats till värme, exklusive rökgaskondensering och hjälpel",'Slutlig allokering kvv'!$B$1:$AK$1,0),FALSE),"")</f>
        <v>0.42805363105482264</v>
      </c>
      <c r="AK370" s="23">
        <f t="shared" si="11"/>
        <v>0.42805363105482264</v>
      </c>
    </row>
    <row r="371" spans="1:37" x14ac:dyDescent="0.25">
      <c r="A371" s="2" t="s">
        <v>501</v>
      </c>
      <c r="B371" s="2" t="s">
        <v>510</v>
      </c>
      <c r="C371" s="2" t="str">
        <f>IFERROR(VLOOKUP($B371,Kraftvärmeprod!$B$1:$AH$479,MATCH(C$3,Kraftvärmeprod!$B$1:$AG$1,0),FALSE)/1,"")</f>
        <v/>
      </c>
      <c r="D371" s="2" t="str">
        <f>IFERROR(VLOOKUP($B371,Kraftvärmeprod!$B$1:$AH$479,MATCH(D$3,Kraftvärmeprod!$B$1:$AG$1,0),FALSE)/1,"")</f>
        <v/>
      </c>
      <c r="E371">
        <f>IFERROR(VLOOKUP($B371,Kraftvärmeprod!$B$1:$AH$479,MATCH(E$2,Kraftvärmeprod!$B$1:$AG$1,0),FALSE)/1,0)-IFERROR(VLOOKUP($B371,'Slutlig allokering kvv'!$B$2:$AC$462,MATCH(E$3,'Slutlig allokering kvv'!$B$1:$AJ$1,0),FALSE)/1,0)</f>
        <v>0</v>
      </c>
      <c r="F371">
        <f>IFERROR(VLOOKUP($B371,Kraftvärmeprod!$B$1:$AH$479,MATCH(F$2,Kraftvärmeprod!$B$1:$AG$1,0),FALSE)/1,0)-IFERROR(VLOOKUP($B371,'Slutlig allokering kvv'!$B$2:$AC$462,MATCH(F$3,'Slutlig allokering kvv'!$B$1:$AJ$1,0),FALSE)/1,0)</f>
        <v>0</v>
      </c>
      <c r="G371">
        <f>IFERROR(VLOOKUP($B371,Kraftvärmeprod!$B$1:$AH$479,MATCH(G$2,Kraftvärmeprod!$B$1:$AG$1,0),FALSE)/1,0)-IFERROR(VLOOKUP($B371,'Slutlig allokering kvv'!$B$2:$AC$462,MATCH(G$3,'Slutlig allokering kvv'!$B$1:$AJ$1,0),FALSE)/1,0)</f>
        <v>0</v>
      </c>
      <c r="H371">
        <f>IFERROR(VLOOKUP($B371,Kraftvärmeprod!$B$1:$AH$479,MATCH(H$2,Kraftvärmeprod!$B$1:$AG$1,0),FALSE)/1,0)-IFERROR(VLOOKUP($B371,'Slutlig allokering kvv'!$B$2:$AC$462,MATCH(H$3,'Slutlig allokering kvv'!$B$1:$AJ$1,0),FALSE)/1,0)</f>
        <v>0</v>
      </c>
      <c r="I371">
        <f>IFERROR(VLOOKUP($B371,Kraftvärmeprod!$B$1:$AH$479,MATCH(I$2,Kraftvärmeprod!$B$1:$AG$1,0),FALSE)/1,0)-IFERROR(VLOOKUP($B371,'Slutlig allokering kvv'!$B$2:$AC$462,MATCH(I$3,'Slutlig allokering kvv'!$B$1:$AJ$1,0),FALSE)/1,0)</f>
        <v>0</v>
      </c>
      <c r="J371">
        <f>IFERROR(VLOOKUP($B371,Kraftvärmeprod!$B$1:$AH$479,MATCH(J$2,Kraftvärmeprod!$B$1:$AG$1,0),FALSE)/1,0)-IFERROR(VLOOKUP($B371,'Slutlig allokering kvv'!$B$2:$AC$462,MATCH(J$3,'Slutlig allokering kvv'!$B$1:$AJ$1,0),FALSE)/1,0)</f>
        <v>0</v>
      </c>
      <c r="K371">
        <f>IFERROR(VLOOKUP($B371,Kraftvärmeprod!$B$1:$AH$479,MATCH(K$2,Kraftvärmeprod!$B$1:$AG$1,0),FALSE)/1,0)-IFERROR(VLOOKUP($B371,'Slutlig allokering kvv'!$B$2:$AC$462,MATCH(K$3,'Slutlig allokering kvv'!$B$1:$AJ$1,0),FALSE)/1,0)</f>
        <v>0</v>
      </c>
      <c r="L371">
        <f>IFERROR(VLOOKUP($B371,Kraftvärmeprod!$B$1:$AH$479,MATCH(L$2,Kraftvärmeprod!$B$1:$AG$1,0),FALSE)/1,0)-IFERROR(VLOOKUP($B371,'Slutlig allokering kvv'!$B$2:$AC$462,MATCH(L$3,'Slutlig allokering kvv'!$B$1:$AJ$1,0),FALSE)/1,0)</f>
        <v>0</v>
      </c>
      <c r="M371" s="40">
        <f>IFERROR(VLOOKUP($B371,Miljö!$B$1:$S$477,MATCH(M$2,Miljö!$B$1:$X$1,0),FALSE)/1,0)-IFERROR(VLOOKUP($B371,'Slutlig allokering kvv'!$B$2:$AC$462,MATCH(M$3,'Slutlig allokering kvv'!$B$1:$AJ$1,0),FALSE)/1,0)</f>
        <v>0</v>
      </c>
      <c r="N371">
        <f>IFERROR(VLOOKUP($B371,Kraftvärmeprod!$B$1:$AH$479,MATCH(N$2,Kraftvärmeprod!$B$1:$AG$1,0),FALSE)/1,0)-IFERROR(VLOOKUP($B371,'Slutlig allokering kvv'!$B$2:$AC$462,MATCH(N$3,'Slutlig allokering kvv'!$B$1:$AJ$1,0),FALSE)/1,0)</f>
        <v>0</v>
      </c>
      <c r="O371">
        <f>IFERROR(VLOOKUP($B371,Kraftvärmeprod!$B$1:$AH$479,MATCH(O$2,Kraftvärmeprod!$B$1:$AG$1,0),FALSE)/1,0)-IFERROR(VLOOKUP($B371,'Slutlig allokering kvv'!$B$2:$AC$462,MATCH(O$3,'Slutlig allokering kvv'!$B$1:$AJ$1,0),FALSE)/1,0)</f>
        <v>0</v>
      </c>
      <c r="P371">
        <f>IFERROR(VLOOKUP($B371,Kraftvärmeprod!$B$1:$AH$479,MATCH(P$2,Kraftvärmeprod!$B$1:$AG$1,0),FALSE)/1,0)-IFERROR(VLOOKUP($B371,'Slutlig allokering kvv'!$B$2:$AC$462,MATCH(P$3,'Slutlig allokering kvv'!$B$1:$AJ$1,0),FALSE)/1,0)</f>
        <v>0</v>
      </c>
      <c r="Q371">
        <f>IFERROR(VLOOKUP($B371,Kraftvärmeprod!$B$1:$AH$479,MATCH(Q$2,Kraftvärmeprod!$B$1:$AG$1,0),FALSE)/1,0)-IFERROR(VLOOKUP($B371,'Slutlig allokering kvv'!$B$2:$AC$462,MATCH(Q$3,'Slutlig allokering kvv'!$B$1:$AJ$1,0),FALSE)/1,0)</f>
        <v>0</v>
      </c>
      <c r="R371">
        <f>IFERROR(VLOOKUP($B371,Kraftvärmeprod!$B$1:$AH$479,MATCH(R$2,Kraftvärmeprod!$B$1:$AG$1,0),FALSE)/1,0)-IFERROR(VLOOKUP($B371,'Slutlig allokering kvv'!$B$2:$AC$462,MATCH(R$3,'Slutlig allokering kvv'!$B$1:$AJ$1,0),FALSE)/1,0)</f>
        <v>0</v>
      </c>
      <c r="S371">
        <f>IFERROR(VLOOKUP($B371,Kraftvärmeprod!$B$1:$AH$479,MATCH(S$2,Kraftvärmeprod!$B$1:$AG$1,0),FALSE)/1,0)-IFERROR(VLOOKUP($B371,'Slutlig allokering kvv'!$B$2:$AC$462,MATCH(S$3,'Slutlig allokering kvv'!$B$1:$AJ$1,0),FALSE)/1,0)</f>
        <v>0</v>
      </c>
      <c r="T371">
        <f>IFERROR(VLOOKUP($B371,Kraftvärmeprod!$B$1:$AH$479,MATCH(T$2,Kraftvärmeprod!$B$1:$AG$1,0),FALSE)/1,0)-IFERROR(VLOOKUP($B371,'Slutlig allokering kvv'!$B$2:$AC$462,MATCH(T$3,'Slutlig allokering kvv'!$B$1:$AJ$1,0),FALSE)/1,0)</f>
        <v>0</v>
      </c>
      <c r="U371">
        <f>IFERROR(VLOOKUP($B371,Kraftvärmeprod!$B$1:$AH$479,MATCH(U$2,Kraftvärmeprod!$B$1:$AG$1,0),FALSE)/1,0)-IFERROR(VLOOKUP($B371,'Slutlig allokering kvv'!$B$2:$AC$462,MATCH(U$3,'Slutlig allokering kvv'!$B$1:$AJ$1,0),FALSE)/1,0)</f>
        <v>0</v>
      </c>
      <c r="V371">
        <f>IFERROR(VLOOKUP($B371,Kraftvärmeprod!$B$1:$AH$479,MATCH(V$2,Kraftvärmeprod!$B$1:$AG$1,0),FALSE)/1,0)-IFERROR(VLOOKUP($B371,'Slutlig allokering kvv'!$B$2:$AC$462,MATCH(V$3,'Slutlig allokering kvv'!$B$1:$AJ$1,0),FALSE)/1,0)</f>
        <v>0</v>
      </c>
      <c r="W371">
        <f>IFERROR(VLOOKUP($B371,Kraftvärmeprod!$B$1:$AH$479,MATCH(W$2,Kraftvärmeprod!$B$1:$AG$1,0),FALSE)/1,0)-IFERROR(VLOOKUP($B371,'Slutlig allokering kvv'!$B$2:$AC$462,MATCH(W$3,'Slutlig allokering kvv'!$B$1:$AJ$1,0),FALSE)/1,0)</f>
        <v>0</v>
      </c>
      <c r="X371">
        <f>IFERROR(VLOOKUP($B371,Kraftvärmeprod!$B$1:$AH$479,MATCH(X$2,Kraftvärmeprod!$B$1:$AG$1,0),FALSE)/1,0)-IFERROR(VLOOKUP($B371,'Slutlig allokering kvv'!$B$2:$AC$462,MATCH(X$3,'Slutlig allokering kvv'!$B$1:$AJ$1,0),FALSE)/1,0)</f>
        <v>0</v>
      </c>
      <c r="Y371">
        <f>IFERROR(VLOOKUP($B371,Kraftvärmeprod!$B$1:$AH$479,MATCH(Y$2,Kraftvärmeprod!$B$1:$AG$1,0),FALSE)/1,0)-IFERROR(VLOOKUP($B371,'Slutlig allokering kvv'!$B$2:$AC$462,MATCH(Y$3,'Slutlig allokering kvv'!$B$1:$AJ$1,0),FALSE)/1,0)</f>
        <v>0</v>
      </c>
      <c r="Z371">
        <f>IFERROR(VLOOKUP($B371,Kraftvärmeprod!$B$1:$AH$479,MATCH(Z$2,Kraftvärmeprod!$B$1:$AG$1,0),FALSE)/1,0)-IFERROR(VLOOKUP($B371,'Slutlig allokering kvv'!$B$2:$AC$462,MATCH(Z$3,'Slutlig allokering kvv'!$B$1:$AJ$1,0),FALSE)/1,0)</f>
        <v>0</v>
      </c>
      <c r="AA371">
        <f>IFERROR(VLOOKUP($B371,Kraftvärmeprod!$B$1:$AH$479,MATCH(AA$2,Kraftvärmeprod!$B$1:$AG$1,0),FALSE)/1,0)-IFERROR(VLOOKUP($B371,'Slutlig allokering kvv'!$B$2:$AC$462,MATCH(AA$3,'Slutlig allokering kvv'!$B$1:$AJ$1,0),FALSE)/1,0)</f>
        <v>0</v>
      </c>
      <c r="AB371">
        <f>IFERROR(VLOOKUP($B371,Kraftvärmeprod!$B$1:$AH$479,MATCH(AB$2,Kraftvärmeprod!$B$1:$AG$1,0),FALSE)/1,0)-IFERROR(VLOOKUP($B371,'Slutlig allokering kvv'!$B$2:$AC$462,MATCH(AB$3,'Slutlig allokering kvv'!$B$1:$AJ$1,0),FALSE)/1,0)</f>
        <v>0</v>
      </c>
      <c r="AE371">
        <f t="shared" si="10"/>
        <v>0</v>
      </c>
      <c r="AG371">
        <f>IFERROR(VLOOKUP(B371,'Slutlig allokering kvv'!$B$2:$AJ$462,MATCH("Summa justerad allokerad tillförd energi (utan hjälpel och rökgaskondensering):",'Slutlig allokering kvv'!$B$1:$AK$1,0),FALSE)/1,"")</f>
        <v>0</v>
      </c>
      <c r="AI371" s="23" t="str">
        <f>IFERROR(1-VLOOKUP(B371,'Slutlig allokering kvv'!$B$2:$AJ$462,MATCH("Andel av bränsle i kvv som allokerats till värme, exklusive rökgaskondensering och hjälpel",'Slutlig allokering kvv'!$B$1:$AK$1,0),FALSE),"")</f>
        <v/>
      </c>
      <c r="AK371" s="23" t="str">
        <f t="shared" si="11"/>
        <v/>
      </c>
    </row>
    <row r="372" spans="1:37" x14ac:dyDescent="0.25">
      <c r="A372" s="2" t="s">
        <v>501</v>
      </c>
      <c r="B372" s="2" t="s">
        <v>511</v>
      </c>
      <c r="C372" s="2" t="str">
        <f>IFERROR(VLOOKUP($B372,Kraftvärmeprod!$B$1:$AH$479,MATCH(C$3,Kraftvärmeprod!$B$1:$AG$1,0),FALSE)/1,"")</f>
        <v/>
      </c>
      <c r="D372" s="2" t="str">
        <f>IFERROR(VLOOKUP($B372,Kraftvärmeprod!$B$1:$AH$479,MATCH(D$3,Kraftvärmeprod!$B$1:$AG$1,0),FALSE)/1,"")</f>
        <v/>
      </c>
      <c r="E372">
        <f>IFERROR(VLOOKUP($B372,Kraftvärmeprod!$B$1:$AH$479,MATCH(E$2,Kraftvärmeprod!$B$1:$AG$1,0),FALSE)/1,0)-IFERROR(VLOOKUP($B372,'Slutlig allokering kvv'!$B$2:$AC$462,MATCH(E$3,'Slutlig allokering kvv'!$B$1:$AJ$1,0),FALSE)/1,0)</f>
        <v>0</v>
      </c>
      <c r="F372">
        <f>IFERROR(VLOOKUP($B372,Kraftvärmeprod!$B$1:$AH$479,MATCH(F$2,Kraftvärmeprod!$B$1:$AG$1,0),FALSE)/1,0)-IFERROR(VLOOKUP($B372,'Slutlig allokering kvv'!$B$2:$AC$462,MATCH(F$3,'Slutlig allokering kvv'!$B$1:$AJ$1,0),FALSE)/1,0)</f>
        <v>0</v>
      </c>
      <c r="G372">
        <f>IFERROR(VLOOKUP($B372,Kraftvärmeprod!$B$1:$AH$479,MATCH(G$2,Kraftvärmeprod!$B$1:$AG$1,0),FALSE)/1,0)-IFERROR(VLOOKUP($B372,'Slutlig allokering kvv'!$B$2:$AC$462,MATCH(G$3,'Slutlig allokering kvv'!$B$1:$AJ$1,0),FALSE)/1,0)</f>
        <v>0</v>
      </c>
      <c r="H372">
        <f>IFERROR(VLOOKUP($B372,Kraftvärmeprod!$B$1:$AH$479,MATCH(H$2,Kraftvärmeprod!$B$1:$AG$1,0),FALSE)/1,0)-IFERROR(VLOOKUP($B372,'Slutlig allokering kvv'!$B$2:$AC$462,MATCH(H$3,'Slutlig allokering kvv'!$B$1:$AJ$1,0),FALSE)/1,0)</f>
        <v>0</v>
      </c>
      <c r="I372">
        <f>IFERROR(VLOOKUP($B372,Kraftvärmeprod!$B$1:$AH$479,MATCH(I$2,Kraftvärmeprod!$B$1:$AG$1,0),FALSE)/1,0)-IFERROR(VLOOKUP($B372,'Slutlig allokering kvv'!$B$2:$AC$462,MATCH(I$3,'Slutlig allokering kvv'!$B$1:$AJ$1,0),FALSE)/1,0)</f>
        <v>0</v>
      </c>
      <c r="J372">
        <f>IFERROR(VLOOKUP($B372,Kraftvärmeprod!$B$1:$AH$479,MATCH(J$2,Kraftvärmeprod!$B$1:$AG$1,0),FALSE)/1,0)-IFERROR(VLOOKUP($B372,'Slutlig allokering kvv'!$B$2:$AC$462,MATCH(J$3,'Slutlig allokering kvv'!$B$1:$AJ$1,0),FALSE)/1,0)</f>
        <v>0</v>
      </c>
      <c r="K372">
        <f>IFERROR(VLOOKUP($B372,Kraftvärmeprod!$B$1:$AH$479,MATCH(K$2,Kraftvärmeprod!$B$1:$AG$1,0),FALSE)/1,0)-IFERROR(VLOOKUP($B372,'Slutlig allokering kvv'!$B$2:$AC$462,MATCH(K$3,'Slutlig allokering kvv'!$B$1:$AJ$1,0),FALSE)/1,0)</f>
        <v>0</v>
      </c>
      <c r="L372">
        <f>IFERROR(VLOOKUP($B372,Kraftvärmeprod!$B$1:$AH$479,MATCH(L$2,Kraftvärmeprod!$B$1:$AG$1,0),FALSE)/1,0)-IFERROR(VLOOKUP($B372,'Slutlig allokering kvv'!$B$2:$AC$462,MATCH(L$3,'Slutlig allokering kvv'!$B$1:$AJ$1,0),FALSE)/1,0)</f>
        <v>0</v>
      </c>
      <c r="M372" s="40">
        <f>IFERROR(VLOOKUP($B372,Miljö!$B$1:$S$477,MATCH(M$2,Miljö!$B$1:$X$1,0),FALSE)/1,0)-IFERROR(VLOOKUP($B372,'Slutlig allokering kvv'!$B$2:$AC$462,MATCH(M$3,'Slutlig allokering kvv'!$B$1:$AJ$1,0),FALSE)/1,0)</f>
        <v>0</v>
      </c>
      <c r="N372">
        <f>IFERROR(VLOOKUP($B372,Kraftvärmeprod!$B$1:$AH$479,MATCH(N$2,Kraftvärmeprod!$B$1:$AG$1,0),FALSE)/1,0)-IFERROR(VLOOKUP($B372,'Slutlig allokering kvv'!$B$2:$AC$462,MATCH(N$3,'Slutlig allokering kvv'!$B$1:$AJ$1,0),FALSE)/1,0)</f>
        <v>0</v>
      </c>
      <c r="O372">
        <f>IFERROR(VLOOKUP($B372,Kraftvärmeprod!$B$1:$AH$479,MATCH(O$2,Kraftvärmeprod!$B$1:$AG$1,0),FALSE)/1,0)-IFERROR(VLOOKUP($B372,'Slutlig allokering kvv'!$B$2:$AC$462,MATCH(O$3,'Slutlig allokering kvv'!$B$1:$AJ$1,0),FALSE)/1,0)</f>
        <v>0</v>
      </c>
      <c r="P372">
        <f>IFERROR(VLOOKUP($B372,Kraftvärmeprod!$B$1:$AH$479,MATCH(P$2,Kraftvärmeprod!$B$1:$AG$1,0),FALSE)/1,0)-IFERROR(VLOOKUP($B372,'Slutlig allokering kvv'!$B$2:$AC$462,MATCH(P$3,'Slutlig allokering kvv'!$B$1:$AJ$1,0),FALSE)/1,0)</f>
        <v>0</v>
      </c>
      <c r="Q372">
        <f>IFERROR(VLOOKUP($B372,Kraftvärmeprod!$B$1:$AH$479,MATCH(Q$2,Kraftvärmeprod!$B$1:$AG$1,0),FALSE)/1,0)-IFERROR(VLOOKUP($B372,'Slutlig allokering kvv'!$B$2:$AC$462,MATCH(Q$3,'Slutlig allokering kvv'!$B$1:$AJ$1,0),FALSE)/1,0)</f>
        <v>0</v>
      </c>
      <c r="R372">
        <f>IFERROR(VLOOKUP($B372,Kraftvärmeprod!$B$1:$AH$479,MATCH(R$2,Kraftvärmeprod!$B$1:$AG$1,0),FALSE)/1,0)-IFERROR(VLOOKUP($B372,'Slutlig allokering kvv'!$B$2:$AC$462,MATCH(R$3,'Slutlig allokering kvv'!$B$1:$AJ$1,0),FALSE)/1,0)</f>
        <v>0</v>
      </c>
      <c r="S372">
        <f>IFERROR(VLOOKUP($B372,Kraftvärmeprod!$B$1:$AH$479,MATCH(S$2,Kraftvärmeprod!$B$1:$AG$1,0),FALSE)/1,0)-IFERROR(VLOOKUP($B372,'Slutlig allokering kvv'!$B$2:$AC$462,MATCH(S$3,'Slutlig allokering kvv'!$B$1:$AJ$1,0),FALSE)/1,0)</f>
        <v>0</v>
      </c>
      <c r="T372">
        <f>IFERROR(VLOOKUP($B372,Kraftvärmeprod!$B$1:$AH$479,MATCH(T$2,Kraftvärmeprod!$B$1:$AG$1,0),FALSE)/1,0)-IFERROR(VLOOKUP($B372,'Slutlig allokering kvv'!$B$2:$AC$462,MATCH(T$3,'Slutlig allokering kvv'!$B$1:$AJ$1,0),FALSE)/1,0)</f>
        <v>0</v>
      </c>
      <c r="U372">
        <f>IFERROR(VLOOKUP($B372,Kraftvärmeprod!$B$1:$AH$479,MATCH(U$2,Kraftvärmeprod!$B$1:$AG$1,0),FALSE)/1,0)-IFERROR(VLOOKUP($B372,'Slutlig allokering kvv'!$B$2:$AC$462,MATCH(U$3,'Slutlig allokering kvv'!$B$1:$AJ$1,0),FALSE)/1,0)</f>
        <v>0</v>
      </c>
      <c r="V372">
        <f>IFERROR(VLOOKUP($B372,Kraftvärmeprod!$B$1:$AH$479,MATCH(V$2,Kraftvärmeprod!$B$1:$AG$1,0),FALSE)/1,0)-IFERROR(VLOOKUP($B372,'Slutlig allokering kvv'!$B$2:$AC$462,MATCH(V$3,'Slutlig allokering kvv'!$B$1:$AJ$1,0),FALSE)/1,0)</f>
        <v>0</v>
      </c>
      <c r="W372">
        <f>IFERROR(VLOOKUP($B372,Kraftvärmeprod!$B$1:$AH$479,MATCH(W$2,Kraftvärmeprod!$B$1:$AG$1,0),FALSE)/1,0)-IFERROR(VLOOKUP($B372,'Slutlig allokering kvv'!$B$2:$AC$462,MATCH(W$3,'Slutlig allokering kvv'!$B$1:$AJ$1,0),FALSE)/1,0)</f>
        <v>0</v>
      </c>
      <c r="X372">
        <f>IFERROR(VLOOKUP($B372,Kraftvärmeprod!$B$1:$AH$479,MATCH(X$2,Kraftvärmeprod!$B$1:$AG$1,0),FALSE)/1,0)-IFERROR(VLOOKUP($B372,'Slutlig allokering kvv'!$B$2:$AC$462,MATCH(X$3,'Slutlig allokering kvv'!$B$1:$AJ$1,0),FALSE)/1,0)</f>
        <v>0</v>
      </c>
      <c r="Y372">
        <f>IFERROR(VLOOKUP($B372,Kraftvärmeprod!$B$1:$AH$479,MATCH(Y$2,Kraftvärmeprod!$B$1:$AG$1,0),FALSE)/1,0)-IFERROR(VLOOKUP($B372,'Slutlig allokering kvv'!$B$2:$AC$462,MATCH(Y$3,'Slutlig allokering kvv'!$B$1:$AJ$1,0),FALSE)/1,0)</f>
        <v>0</v>
      </c>
      <c r="Z372">
        <f>IFERROR(VLOOKUP($B372,Kraftvärmeprod!$B$1:$AH$479,MATCH(Z$2,Kraftvärmeprod!$B$1:$AG$1,0),FALSE)/1,0)-IFERROR(VLOOKUP($B372,'Slutlig allokering kvv'!$B$2:$AC$462,MATCH(Z$3,'Slutlig allokering kvv'!$B$1:$AJ$1,0),FALSE)/1,0)</f>
        <v>0</v>
      </c>
      <c r="AA372">
        <f>IFERROR(VLOOKUP($B372,Kraftvärmeprod!$B$1:$AH$479,MATCH(AA$2,Kraftvärmeprod!$B$1:$AG$1,0),FALSE)/1,0)-IFERROR(VLOOKUP($B372,'Slutlig allokering kvv'!$B$2:$AC$462,MATCH(AA$3,'Slutlig allokering kvv'!$B$1:$AJ$1,0),FALSE)/1,0)</f>
        <v>0</v>
      </c>
      <c r="AB372">
        <f>IFERROR(VLOOKUP($B372,Kraftvärmeprod!$B$1:$AH$479,MATCH(AB$2,Kraftvärmeprod!$B$1:$AG$1,0),FALSE)/1,0)-IFERROR(VLOOKUP($B372,'Slutlig allokering kvv'!$B$2:$AC$462,MATCH(AB$3,'Slutlig allokering kvv'!$B$1:$AJ$1,0),FALSE)/1,0)</f>
        <v>0</v>
      </c>
      <c r="AE372">
        <f t="shared" si="10"/>
        <v>0</v>
      </c>
      <c r="AG372">
        <f>IFERROR(VLOOKUP(B372,'Slutlig allokering kvv'!$B$2:$AJ$462,MATCH("Summa justerad allokerad tillförd energi (utan hjälpel och rökgaskondensering):",'Slutlig allokering kvv'!$B$1:$AK$1,0),FALSE)/1,"")</f>
        <v>0</v>
      </c>
      <c r="AI372" s="23" t="str">
        <f>IFERROR(1-VLOOKUP(B372,'Slutlig allokering kvv'!$B$2:$AJ$462,MATCH("Andel av bränsle i kvv som allokerats till värme, exklusive rökgaskondensering och hjälpel",'Slutlig allokering kvv'!$B$1:$AK$1,0),FALSE),"")</f>
        <v/>
      </c>
      <c r="AK372" s="23" t="str">
        <f t="shared" si="11"/>
        <v/>
      </c>
    </row>
    <row r="373" spans="1:37" x14ac:dyDescent="0.25">
      <c r="A373" s="2" t="s">
        <v>501</v>
      </c>
      <c r="B373" s="2" t="s">
        <v>512</v>
      </c>
      <c r="C373" s="2" t="str">
        <f>IFERROR(VLOOKUP($B373,Kraftvärmeprod!$B$1:$AH$479,MATCH(C$3,Kraftvärmeprod!$B$1:$AG$1,0),FALSE)/1,"")</f>
        <v/>
      </c>
      <c r="D373" s="2" t="str">
        <f>IFERROR(VLOOKUP($B373,Kraftvärmeprod!$B$1:$AH$479,MATCH(D$3,Kraftvärmeprod!$B$1:$AG$1,0),FALSE)/1,"")</f>
        <v/>
      </c>
      <c r="E373">
        <f>IFERROR(VLOOKUP($B373,Kraftvärmeprod!$B$1:$AH$479,MATCH(E$2,Kraftvärmeprod!$B$1:$AG$1,0),FALSE)/1,0)-IFERROR(VLOOKUP($B373,'Slutlig allokering kvv'!$B$2:$AC$462,MATCH(E$3,'Slutlig allokering kvv'!$B$1:$AJ$1,0),FALSE)/1,0)</f>
        <v>0</v>
      </c>
      <c r="F373">
        <f>IFERROR(VLOOKUP($B373,Kraftvärmeprod!$B$1:$AH$479,MATCH(F$2,Kraftvärmeprod!$B$1:$AG$1,0),FALSE)/1,0)-IFERROR(VLOOKUP($B373,'Slutlig allokering kvv'!$B$2:$AC$462,MATCH(F$3,'Slutlig allokering kvv'!$B$1:$AJ$1,0),FALSE)/1,0)</f>
        <v>0</v>
      </c>
      <c r="G373">
        <f>IFERROR(VLOOKUP($B373,Kraftvärmeprod!$B$1:$AH$479,MATCH(G$2,Kraftvärmeprod!$B$1:$AG$1,0),FALSE)/1,0)-IFERROR(VLOOKUP($B373,'Slutlig allokering kvv'!$B$2:$AC$462,MATCH(G$3,'Slutlig allokering kvv'!$B$1:$AJ$1,0),FALSE)/1,0)</f>
        <v>0</v>
      </c>
      <c r="H373">
        <f>IFERROR(VLOOKUP($B373,Kraftvärmeprod!$B$1:$AH$479,MATCH(H$2,Kraftvärmeprod!$B$1:$AG$1,0),FALSE)/1,0)-IFERROR(VLOOKUP($B373,'Slutlig allokering kvv'!$B$2:$AC$462,MATCH(H$3,'Slutlig allokering kvv'!$B$1:$AJ$1,0),FALSE)/1,0)</f>
        <v>0</v>
      </c>
      <c r="I373">
        <f>IFERROR(VLOOKUP($B373,Kraftvärmeprod!$B$1:$AH$479,MATCH(I$2,Kraftvärmeprod!$B$1:$AG$1,0),FALSE)/1,0)-IFERROR(VLOOKUP($B373,'Slutlig allokering kvv'!$B$2:$AC$462,MATCH(I$3,'Slutlig allokering kvv'!$B$1:$AJ$1,0),FALSE)/1,0)</f>
        <v>0</v>
      </c>
      <c r="J373">
        <f>IFERROR(VLOOKUP($B373,Kraftvärmeprod!$B$1:$AH$479,MATCH(J$2,Kraftvärmeprod!$B$1:$AG$1,0),FALSE)/1,0)-IFERROR(VLOOKUP($B373,'Slutlig allokering kvv'!$B$2:$AC$462,MATCH(J$3,'Slutlig allokering kvv'!$B$1:$AJ$1,0),FALSE)/1,0)</f>
        <v>0</v>
      </c>
      <c r="K373">
        <f>IFERROR(VLOOKUP($B373,Kraftvärmeprod!$B$1:$AH$479,MATCH(K$2,Kraftvärmeprod!$B$1:$AG$1,0),FALSE)/1,0)-IFERROR(VLOOKUP($B373,'Slutlig allokering kvv'!$B$2:$AC$462,MATCH(K$3,'Slutlig allokering kvv'!$B$1:$AJ$1,0),FALSE)/1,0)</f>
        <v>0</v>
      </c>
      <c r="L373">
        <f>IFERROR(VLOOKUP($B373,Kraftvärmeprod!$B$1:$AH$479,MATCH(L$2,Kraftvärmeprod!$B$1:$AG$1,0),FALSE)/1,0)-IFERROR(VLOOKUP($B373,'Slutlig allokering kvv'!$B$2:$AC$462,MATCH(L$3,'Slutlig allokering kvv'!$B$1:$AJ$1,0),FALSE)/1,0)</f>
        <v>0</v>
      </c>
      <c r="M373" s="40">
        <f>IFERROR(VLOOKUP($B373,Miljö!$B$1:$S$477,MATCH(M$2,Miljö!$B$1:$X$1,0),FALSE)/1,0)-IFERROR(VLOOKUP($B373,'Slutlig allokering kvv'!$B$2:$AC$462,MATCH(M$3,'Slutlig allokering kvv'!$B$1:$AJ$1,0),FALSE)/1,0)</f>
        <v>0</v>
      </c>
      <c r="N373">
        <f>IFERROR(VLOOKUP($B373,Kraftvärmeprod!$B$1:$AH$479,MATCH(N$2,Kraftvärmeprod!$B$1:$AG$1,0),FALSE)/1,0)-IFERROR(VLOOKUP($B373,'Slutlig allokering kvv'!$B$2:$AC$462,MATCH(N$3,'Slutlig allokering kvv'!$B$1:$AJ$1,0),FALSE)/1,0)</f>
        <v>0</v>
      </c>
      <c r="O373">
        <f>IFERROR(VLOOKUP($B373,Kraftvärmeprod!$B$1:$AH$479,MATCH(O$2,Kraftvärmeprod!$B$1:$AG$1,0),FALSE)/1,0)-IFERROR(VLOOKUP($B373,'Slutlig allokering kvv'!$B$2:$AC$462,MATCH(O$3,'Slutlig allokering kvv'!$B$1:$AJ$1,0),FALSE)/1,0)</f>
        <v>0</v>
      </c>
      <c r="P373">
        <f>IFERROR(VLOOKUP($B373,Kraftvärmeprod!$B$1:$AH$479,MATCH(P$2,Kraftvärmeprod!$B$1:$AG$1,0),FALSE)/1,0)-IFERROR(VLOOKUP($B373,'Slutlig allokering kvv'!$B$2:$AC$462,MATCH(P$3,'Slutlig allokering kvv'!$B$1:$AJ$1,0),FALSE)/1,0)</f>
        <v>0</v>
      </c>
      <c r="Q373">
        <f>IFERROR(VLOOKUP($B373,Kraftvärmeprod!$B$1:$AH$479,MATCH(Q$2,Kraftvärmeprod!$B$1:$AG$1,0),FALSE)/1,0)-IFERROR(VLOOKUP($B373,'Slutlig allokering kvv'!$B$2:$AC$462,MATCH(Q$3,'Slutlig allokering kvv'!$B$1:$AJ$1,0),FALSE)/1,0)</f>
        <v>0</v>
      </c>
      <c r="R373">
        <f>IFERROR(VLOOKUP($B373,Kraftvärmeprod!$B$1:$AH$479,MATCH(R$2,Kraftvärmeprod!$B$1:$AG$1,0),FALSE)/1,0)-IFERROR(VLOOKUP($B373,'Slutlig allokering kvv'!$B$2:$AC$462,MATCH(R$3,'Slutlig allokering kvv'!$B$1:$AJ$1,0),FALSE)/1,0)</f>
        <v>0</v>
      </c>
      <c r="S373">
        <f>IFERROR(VLOOKUP($B373,Kraftvärmeprod!$B$1:$AH$479,MATCH(S$2,Kraftvärmeprod!$B$1:$AG$1,0),FALSE)/1,0)-IFERROR(VLOOKUP($B373,'Slutlig allokering kvv'!$B$2:$AC$462,MATCH(S$3,'Slutlig allokering kvv'!$B$1:$AJ$1,0),FALSE)/1,0)</f>
        <v>0</v>
      </c>
      <c r="T373">
        <f>IFERROR(VLOOKUP($B373,Kraftvärmeprod!$B$1:$AH$479,MATCH(T$2,Kraftvärmeprod!$B$1:$AG$1,0),FALSE)/1,0)-IFERROR(VLOOKUP($B373,'Slutlig allokering kvv'!$B$2:$AC$462,MATCH(T$3,'Slutlig allokering kvv'!$B$1:$AJ$1,0),FALSE)/1,0)</f>
        <v>0</v>
      </c>
      <c r="U373">
        <f>IFERROR(VLOOKUP($B373,Kraftvärmeprod!$B$1:$AH$479,MATCH(U$2,Kraftvärmeprod!$B$1:$AG$1,0),FALSE)/1,0)-IFERROR(VLOOKUP($B373,'Slutlig allokering kvv'!$B$2:$AC$462,MATCH(U$3,'Slutlig allokering kvv'!$B$1:$AJ$1,0),FALSE)/1,0)</f>
        <v>0</v>
      </c>
      <c r="V373">
        <f>IFERROR(VLOOKUP($B373,Kraftvärmeprod!$B$1:$AH$479,MATCH(V$2,Kraftvärmeprod!$B$1:$AG$1,0),FALSE)/1,0)-IFERROR(VLOOKUP($B373,'Slutlig allokering kvv'!$B$2:$AC$462,MATCH(V$3,'Slutlig allokering kvv'!$B$1:$AJ$1,0),FALSE)/1,0)</f>
        <v>0</v>
      </c>
      <c r="W373">
        <f>IFERROR(VLOOKUP($B373,Kraftvärmeprod!$B$1:$AH$479,MATCH(W$2,Kraftvärmeprod!$B$1:$AG$1,0),FALSE)/1,0)-IFERROR(VLOOKUP($B373,'Slutlig allokering kvv'!$B$2:$AC$462,MATCH(W$3,'Slutlig allokering kvv'!$B$1:$AJ$1,0),FALSE)/1,0)</f>
        <v>0</v>
      </c>
      <c r="X373">
        <f>IFERROR(VLOOKUP($B373,Kraftvärmeprod!$B$1:$AH$479,MATCH(X$2,Kraftvärmeprod!$B$1:$AG$1,0),FALSE)/1,0)-IFERROR(VLOOKUP($B373,'Slutlig allokering kvv'!$B$2:$AC$462,MATCH(X$3,'Slutlig allokering kvv'!$B$1:$AJ$1,0),FALSE)/1,0)</f>
        <v>0</v>
      </c>
      <c r="Y373">
        <f>IFERROR(VLOOKUP($B373,Kraftvärmeprod!$B$1:$AH$479,MATCH(Y$2,Kraftvärmeprod!$B$1:$AG$1,0),FALSE)/1,0)-IFERROR(VLOOKUP($B373,'Slutlig allokering kvv'!$B$2:$AC$462,MATCH(Y$3,'Slutlig allokering kvv'!$B$1:$AJ$1,0),FALSE)/1,0)</f>
        <v>0</v>
      </c>
      <c r="Z373">
        <f>IFERROR(VLOOKUP($B373,Kraftvärmeprod!$B$1:$AH$479,MATCH(Z$2,Kraftvärmeprod!$B$1:$AG$1,0),FALSE)/1,0)-IFERROR(VLOOKUP($B373,'Slutlig allokering kvv'!$B$2:$AC$462,MATCH(Z$3,'Slutlig allokering kvv'!$B$1:$AJ$1,0),FALSE)/1,0)</f>
        <v>0</v>
      </c>
      <c r="AA373">
        <f>IFERROR(VLOOKUP($B373,Kraftvärmeprod!$B$1:$AH$479,MATCH(AA$2,Kraftvärmeprod!$B$1:$AG$1,0),FALSE)/1,0)-IFERROR(VLOOKUP($B373,'Slutlig allokering kvv'!$B$2:$AC$462,MATCH(AA$3,'Slutlig allokering kvv'!$B$1:$AJ$1,0),FALSE)/1,0)</f>
        <v>0</v>
      </c>
      <c r="AB373">
        <f>IFERROR(VLOOKUP($B373,Kraftvärmeprod!$B$1:$AH$479,MATCH(AB$2,Kraftvärmeprod!$B$1:$AG$1,0),FALSE)/1,0)-IFERROR(VLOOKUP($B373,'Slutlig allokering kvv'!$B$2:$AC$462,MATCH(AB$3,'Slutlig allokering kvv'!$B$1:$AJ$1,0),FALSE)/1,0)</f>
        <v>0</v>
      </c>
      <c r="AE373">
        <f t="shared" si="10"/>
        <v>0</v>
      </c>
      <c r="AG373">
        <f>IFERROR(VLOOKUP(B373,'Slutlig allokering kvv'!$B$2:$AJ$462,MATCH("Summa justerad allokerad tillförd energi (utan hjälpel och rökgaskondensering):",'Slutlig allokering kvv'!$B$1:$AK$1,0),FALSE)/1,"")</f>
        <v>0</v>
      </c>
      <c r="AI373" s="23" t="str">
        <f>IFERROR(1-VLOOKUP(B373,'Slutlig allokering kvv'!$B$2:$AJ$462,MATCH("Andel av bränsle i kvv som allokerats till värme, exklusive rökgaskondensering och hjälpel",'Slutlig allokering kvv'!$B$1:$AK$1,0),FALSE),"")</f>
        <v/>
      </c>
      <c r="AK373" s="23" t="str">
        <f t="shared" si="11"/>
        <v/>
      </c>
    </row>
    <row r="374" spans="1:37" x14ac:dyDescent="0.25">
      <c r="A374" s="2" t="s">
        <v>501</v>
      </c>
      <c r="B374" s="2" t="s">
        <v>513</v>
      </c>
      <c r="C374" s="2" t="str">
        <f>IFERROR(VLOOKUP($B374,Kraftvärmeprod!$B$1:$AH$479,MATCH(C$3,Kraftvärmeprod!$B$1:$AG$1,0),FALSE)/1,"")</f>
        <v/>
      </c>
      <c r="D374" s="2" t="str">
        <f>IFERROR(VLOOKUP($B374,Kraftvärmeprod!$B$1:$AH$479,MATCH(D$3,Kraftvärmeprod!$B$1:$AG$1,0),FALSE)/1,"")</f>
        <v/>
      </c>
      <c r="E374">
        <f>IFERROR(VLOOKUP($B374,Kraftvärmeprod!$B$1:$AH$479,MATCH(E$2,Kraftvärmeprod!$B$1:$AG$1,0),FALSE)/1,0)-IFERROR(VLOOKUP($B374,'Slutlig allokering kvv'!$B$2:$AC$462,MATCH(E$3,'Slutlig allokering kvv'!$B$1:$AJ$1,0),FALSE)/1,0)</f>
        <v>0</v>
      </c>
      <c r="F374">
        <f>IFERROR(VLOOKUP($B374,Kraftvärmeprod!$B$1:$AH$479,MATCH(F$2,Kraftvärmeprod!$B$1:$AG$1,0),FALSE)/1,0)-IFERROR(VLOOKUP($B374,'Slutlig allokering kvv'!$B$2:$AC$462,MATCH(F$3,'Slutlig allokering kvv'!$B$1:$AJ$1,0),FALSE)/1,0)</f>
        <v>0</v>
      </c>
      <c r="G374">
        <f>IFERROR(VLOOKUP($B374,Kraftvärmeprod!$B$1:$AH$479,MATCH(G$2,Kraftvärmeprod!$B$1:$AG$1,0),FALSE)/1,0)-IFERROR(VLOOKUP($B374,'Slutlig allokering kvv'!$B$2:$AC$462,MATCH(G$3,'Slutlig allokering kvv'!$B$1:$AJ$1,0),FALSE)/1,0)</f>
        <v>0</v>
      </c>
      <c r="H374">
        <f>IFERROR(VLOOKUP($B374,Kraftvärmeprod!$B$1:$AH$479,MATCH(H$2,Kraftvärmeprod!$B$1:$AG$1,0),FALSE)/1,0)-IFERROR(VLOOKUP($B374,'Slutlig allokering kvv'!$B$2:$AC$462,MATCH(H$3,'Slutlig allokering kvv'!$B$1:$AJ$1,0),FALSE)/1,0)</f>
        <v>0</v>
      </c>
      <c r="I374">
        <f>IFERROR(VLOOKUP($B374,Kraftvärmeprod!$B$1:$AH$479,MATCH(I$2,Kraftvärmeprod!$B$1:$AG$1,0),FALSE)/1,0)-IFERROR(VLOOKUP($B374,'Slutlig allokering kvv'!$B$2:$AC$462,MATCH(I$3,'Slutlig allokering kvv'!$B$1:$AJ$1,0),FALSE)/1,0)</f>
        <v>0</v>
      </c>
      <c r="J374">
        <f>IFERROR(VLOOKUP($B374,Kraftvärmeprod!$B$1:$AH$479,MATCH(J$2,Kraftvärmeprod!$B$1:$AG$1,0),FALSE)/1,0)-IFERROR(VLOOKUP($B374,'Slutlig allokering kvv'!$B$2:$AC$462,MATCH(J$3,'Slutlig allokering kvv'!$B$1:$AJ$1,0),FALSE)/1,0)</f>
        <v>0</v>
      </c>
      <c r="K374">
        <f>IFERROR(VLOOKUP($B374,Kraftvärmeprod!$B$1:$AH$479,MATCH(K$2,Kraftvärmeprod!$B$1:$AG$1,0),FALSE)/1,0)-IFERROR(VLOOKUP($B374,'Slutlig allokering kvv'!$B$2:$AC$462,MATCH(K$3,'Slutlig allokering kvv'!$B$1:$AJ$1,0),FALSE)/1,0)</f>
        <v>0</v>
      </c>
      <c r="L374">
        <f>IFERROR(VLOOKUP($B374,Kraftvärmeprod!$B$1:$AH$479,MATCH(L$2,Kraftvärmeprod!$B$1:$AG$1,0),FALSE)/1,0)-IFERROR(VLOOKUP($B374,'Slutlig allokering kvv'!$B$2:$AC$462,MATCH(L$3,'Slutlig allokering kvv'!$B$1:$AJ$1,0),FALSE)/1,0)</f>
        <v>0</v>
      </c>
      <c r="M374" s="40">
        <f>IFERROR(VLOOKUP($B374,Miljö!$B$1:$S$477,MATCH(M$2,Miljö!$B$1:$X$1,0),FALSE)/1,0)-IFERROR(VLOOKUP($B374,'Slutlig allokering kvv'!$B$2:$AC$462,MATCH(M$3,'Slutlig allokering kvv'!$B$1:$AJ$1,0),FALSE)/1,0)</f>
        <v>0</v>
      </c>
      <c r="N374">
        <f>IFERROR(VLOOKUP($B374,Kraftvärmeprod!$B$1:$AH$479,MATCH(N$2,Kraftvärmeprod!$B$1:$AG$1,0),FALSE)/1,0)-IFERROR(VLOOKUP($B374,'Slutlig allokering kvv'!$B$2:$AC$462,MATCH(N$3,'Slutlig allokering kvv'!$B$1:$AJ$1,0),FALSE)/1,0)</f>
        <v>0</v>
      </c>
      <c r="O374">
        <f>IFERROR(VLOOKUP($B374,Kraftvärmeprod!$B$1:$AH$479,MATCH(O$2,Kraftvärmeprod!$B$1:$AG$1,0),FALSE)/1,0)-IFERROR(VLOOKUP($B374,'Slutlig allokering kvv'!$B$2:$AC$462,MATCH(O$3,'Slutlig allokering kvv'!$B$1:$AJ$1,0),FALSE)/1,0)</f>
        <v>0</v>
      </c>
      <c r="P374">
        <f>IFERROR(VLOOKUP($B374,Kraftvärmeprod!$B$1:$AH$479,MATCH(P$2,Kraftvärmeprod!$B$1:$AG$1,0),FALSE)/1,0)-IFERROR(VLOOKUP($B374,'Slutlig allokering kvv'!$B$2:$AC$462,MATCH(P$3,'Slutlig allokering kvv'!$B$1:$AJ$1,0),FALSE)/1,0)</f>
        <v>0</v>
      </c>
      <c r="Q374">
        <f>IFERROR(VLOOKUP($B374,Kraftvärmeprod!$B$1:$AH$479,MATCH(Q$2,Kraftvärmeprod!$B$1:$AG$1,0),FALSE)/1,0)-IFERROR(VLOOKUP($B374,'Slutlig allokering kvv'!$B$2:$AC$462,MATCH(Q$3,'Slutlig allokering kvv'!$B$1:$AJ$1,0),FALSE)/1,0)</f>
        <v>0</v>
      </c>
      <c r="R374">
        <f>IFERROR(VLOOKUP($B374,Kraftvärmeprod!$B$1:$AH$479,MATCH(R$2,Kraftvärmeprod!$B$1:$AG$1,0),FALSE)/1,0)-IFERROR(VLOOKUP($B374,'Slutlig allokering kvv'!$B$2:$AC$462,MATCH(R$3,'Slutlig allokering kvv'!$B$1:$AJ$1,0),FALSE)/1,0)</f>
        <v>0</v>
      </c>
      <c r="S374">
        <f>IFERROR(VLOOKUP($B374,Kraftvärmeprod!$B$1:$AH$479,MATCH(S$2,Kraftvärmeprod!$B$1:$AG$1,0),FALSE)/1,0)-IFERROR(VLOOKUP($B374,'Slutlig allokering kvv'!$B$2:$AC$462,MATCH(S$3,'Slutlig allokering kvv'!$B$1:$AJ$1,0),FALSE)/1,0)</f>
        <v>0</v>
      </c>
      <c r="T374">
        <f>IFERROR(VLOOKUP($B374,Kraftvärmeprod!$B$1:$AH$479,MATCH(T$2,Kraftvärmeprod!$B$1:$AG$1,0),FALSE)/1,0)-IFERROR(VLOOKUP($B374,'Slutlig allokering kvv'!$B$2:$AC$462,MATCH(T$3,'Slutlig allokering kvv'!$B$1:$AJ$1,0),FALSE)/1,0)</f>
        <v>0</v>
      </c>
      <c r="U374">
        <f>IFERROR(VLOOKUP($B374,Kraftvärmeprod!$B$1:$AH$479,MATCH(U$2,Kraftvärmeprod!$B$1:$AG$1,0),FALSE)/1,0)-IFERROR(VLOOKUP($B374,'Slutlig allokering kvv'!$B$2:$AC$462,MATCH(U$3,'Slutlig allokering kvv'!$B$1:$AJ$1,0),FALSE)/1,0)</f>
        <v>0</v>
      </c>
      <c r="V374">
        <f>IFERROR(VLOOKUP($B374,Kraftvärmeprod!$B$1:$AH$479,MATCH(V$2,Kraftvärmeprod!$B$1:$AG$1,0),FALSE)/1,0)-IFERROR(VLOOKUP($B374,'Slutlig allokering kvv'!$B$2:$AC$462,MATCH(V$3,'Slutlig allokering kvv'!$B$1:$AJ$1,0),FALSE)/1,0)</f>
        <v>0</v>
      </c>
      <c r="W374">
        <f>IFERROR(VLOOKUP($B374,Kraftvärmeprod!$B$1:$AH$479,MATCH(W$2,Kraftvärmeprod!$B$1:$AG$1,0),FALSE)/1,0)-IFERROR(VLOOKUP($B374,'Slutlig allokering kvv'!$B$2:$AC$462,MATCH(W$3,'Slutlig allokering kvv'!$B$1:$AJ$1,0),FALSE)/1,0)</f>
        <v>0</v>
      </c>
      <c r="X374">
        <f>IFERROR(VLOOKUP($B374,Kraftvärmeprod!$B$1:$AH$479,MATCH(X$2,Kraftvärmeprod!$B$1:$AG$1,0),FALSE)/1,0)-IFERROR(VLOOKUP($B374,'Slutlig allokering kvv'!$B$2:$AC$462,MATCH(X$3,'Slutlig allokering kvv'!$B$1:$AJ$1,0),FALSE)/1,0)</f>
        <v>0</v>
      </c>
      <c r="Y374">
        <f>IFERROR(VLOOKUP($B374,Kraftvärmeprod!$B$1:$AH$479,MATCH(Y$2,Kraftvärmeprod!$B$1:$AG$1,0),FALSE)/1,0)-IFERROR(VLOOKUP($B374,'Slutlig allokering kvv'!$B$2:$AC$462,MATCH(Y$3,'Slutlig allokering kvv'!$B$1:$AJ$1,0),FALSE)/1,0)</f>
        <v>0</v>
      </c>
      <c r="Z374">
        <f>IFERROR(VLOOKUP($B374,Kraftvärmeprod!$B$1:$AH$479,MATCH(Z$2,Kraftvärmeprod!$B$1:$AG$1,0),FALSE)/1,0)-IFERROR(VLOOKUP($B374,'Slutlig allokering kvv'!$B$2:$AC$462,MATCH(Z$3,'Slutlig allokering kvv'!$B$1:$AJ$1,0),FALSE)/1,0)</f>
        <v>0</v>
      </c>
      <c r="AA374">
        <f>IFERROR(VLOOKUP($B374,Kraftvärmeprod!$B$1:$AH$479,MATCH(AA$2,Kraftvärmeprod!$B$1:$AG$1,0),FALSE)/1,0)-IFERROR(VLOOKUP($B374,'Slutlig allokering kvv'!$B$2:$AC$462,MATCH(AA$3,'Slutlig allokering kvv'!$B$1:$AJ$1,0),FALSE)/1,0)</f>
        <v>0</v>
      </c>
      <c r="AB374">
        <f>IFERROR(VLOOKUP($B374,Kraftvärmeprod!$B$1:$AH$479,MATCH(AB$2,Kraftvärmeprod!$B$1:$AG$1,0),FALSE)/1,0)-IFERROR(VLOOKUP($B374,'Slutlig allokering kvv'!$B$2:$AC$462,MATCH(AB$3,'Slutlig allokering kvv'!$B$1:$AJ$1,0),FALSE)/1,0)</f>
        <v>0</v>
      </c>
      <c r="AE374">
        <f t="shared" si="10"/>
        <v>0</v>
      </c>
      <c r="AG374">
        <f>IFERROR(VLOOKUP(B374,'Slutlig allokering kvv'!$B$2:$AJ$462,MATCH("Summa justerad allokerad tillförd energi (utan hjälpel och rökgaskondensering):",'Slutlig allokering kvv'!$B$1:$AK$1,0),FALSE)/1,"")</f>
        <v>0</v>
      </c>
      <c r="AI374" s="23" t="str">
        <f>IFERROR(1-VLOOKUP(B374,'Slutlig allokering kvv'!$B$2:$AJ$462,MATCH("Andel av bränsle i kvv som allokerats till värme, exklusive rökgaskondensering och hjälpel",'Slutlig allokering kvv'!$B$1:$AK$1,0),FALSE),"")</f>
        <v/>
      </c>
      <c r="AK374" s="23" t="str">
        <f t="shared" si="11"/>
        <v/>
      </c>
    </row>
    <row r="375" spans="1:37" x14ac:dyDescent="0.25">
      <c r="A375" s="2" t="s">
        <v>501</v>
      </c>
      <c r="B375" s="2" t="s">
        <v>514</v>
      </c>
      <c r="C375" s="2">
        <f>IFERROR(VLOOKUP($B375,Kraftvärmeprod!$B$1:$AH$479,MATCH(C$3,Kraftvärmeprod!$B$1:$AG$1,0),FALSE)/1,"")</f>
        <v>10.79</v>
      </c>
      <c r="D375" s="2">
        <f>IFERROR(VLOOKUP($B375,Kraftvärmeprod!$B$1:$AH$479,MATCH(D$3,Kraftvärmeprod!$B$1:$AG$1,0),FALSE)/1,"")</f>
        <v>0.495</v>
      </c>
      <c r="E375">
        <f>IFERROR(VLOOKUP($B375,Kraftvärmeprod!$B$1:$AH$479,MATCH(E$2,Kraftvärmeprod!$B$1:$AG$1,0),FALSE)/1,0)-IFERROR(VLOOKUP($B375,'Slutlig allokering kvv'!$B$2:$AC$462,MATCH(E$3,'Slutlig allokering kvv'!$B$1:$AJ$1,0),FALSE)/1,0)</f>
        <v>2.7650000000000008E-2</v>
      </c>
      <c r="F375">
        <f>IFERROR(VLOOKUP($B375,Kraftvärmeprod!$B$1:$AH$479,MATCH(F$2,Kraftvärmeprod!$B$1:$AG$1,0),FALSE)/1,0)-IFERROR(VLOOKUP($B375,'Slutlig allokering kvv'!$B$2:$AC$462,MATCH(F$3,'Slutlig allokering kvv'!$B$1:$AJ$1,0),FALSE)/1,0)</f>
        <v>0</v>
      </c>
      <c r="G375">
        <f>IFERROR(VLOOKUP($B375,Kraftvärmeprod!$B$1:$AH$479,MATCH(G$2,Kraftvärmeprod!$B$1:$AG$1,0),FALSE)/1,0)-IFERROR(VLOOKUP($B375,'Slutlig allokering kvv'!$B$2:$AC$462,MATCH(G$3,'Slutlig allokering kvv'!$B$1:$AJ$1,0),FALSE)/1,0)</f>
        <v>0</v>
      </c>
      <c r="H375">
        <f>IFERROR(VLOOKUP($B375,Kraftvärmeprod!$B$1:$AH$479,MATCH(H$2,Kraftvärmeprod!$B$1:$AG$1,0),FALSE)/1,0)-IFERROR(VLOOKUP($B375,'Slutlig allokering kvv'!$B$2:$AC$462,MATCH(H$3,'Slutlig allokering kvv'!$B$1:$AJ$1,0),FALSE)/1,0)</f>
        <v>0</v>
      </c>
      <c r="I375">
        <f>IFERROR(VLOOKUP($B375,Kraftvärmeprod!$B$1:$AH$479,MATCH(I$2,Kraftvärmeprod!$B$1:$AG$1,0),FALSE)/1,0)-IFERROR(VLOOKUP($B375,'Slutlig allokering kvv'!$B$2:$AC$462,MATCH(I$3,'Slutlig allokering kvv'!$B$1:$AJ$1,0),FALSE)/1,0)</f>
        <v>7.472499999999993E-3</v>
      </c>
      <c r="J375">
        <f>IFERROR(VLOOKUP($B375,Kraftvärmeprod!$B$1:$AH$479,MATCH(J$2,Kraftvärmeprod!$B$1:$AG$1,0),FALSE)/1,0)-IFERROR(VLOOKUP($B375,'Slutlig allokering kvv'!$B$2:$AC$462,MATCH(J$3,'Slutlig allokering kvv'!$B$1:$AJ$1,0),FALSE)/1,0)</f>
        <v>0</v>
      </c>
      <c r="K375">
        <f>IFERROR(VLOOKUP($B375,Kraftvärmeprod!$B$1:$AH$479,MATCH(K$2,Kraftvärmeprod!$B$1:$AG$1,0),FALSE)/1,0)-IFERROR(VLOOKUP($B375,'Slutlig allokering kvv'!$B$2:$AC$462,MATCH(K$3,'Slutlig allokering kvv'!$B$1:$AJ$1,0),FALSE)/1,0)</f>
        <v>3.9061000000000012E-2</v>
      </c>
      <c r="L375">
        <f>IFERROR(VLOOKUP($B375,Kraftvärmeprod!$B$1:$AH$479,MATCH(L$2,Kraftvärmeprod!$B$1:$AG$1,0),FALSE)/1,0)-IFERROR(VLOOKUP($B375,'Slutlig allokering kvv'!$B$2:$AC$462,MATCH(L$3,'Slutlig allokering kvv'!$B$1:$AJ$1,0),FALSE)/1,0)</f>
        <v>0.12013999999999991</v>
      </c>
      <c r="M375" s="40">
        <f>IFERROR(VLOOKUP($B375,Miljö!$B$1:$S$477,MATCH(M$2,Miljö!$B$1:$X$1,0),FALSE)/1,0)-IFERROR(VLOOKUP($B375,'Slutlig allokering kvv'!$B$2:$AC$462,MATCH(M$3,'Slutlig allokering kvv'!$B$1:$AJ$1,0),FALSE)/1,0)</f>
        <v>4.831000000000002E-2</v>
      </c>
      <c r="N375">
        <f>IFERROR(VLOOKUP($B375,Kraftvärmeprod!$B$1:$AH$479,MATCH(N$2,Kraftvärmeprod!$B$1:$AG$1,0),FALSE)/1,0)-IFERROR(VLOOKUP($B375,'Slutlig allokering kvv'!$B$2:$AC$462,MATCH(N$3,'Slutlig allokering kvv'!$B$1:$AJ$1,0),FALSE)/1,0)</f>
        <v>0</v>
      </c>
      <c r="O375">
        <f>IFERROR(VLOOKUP($B375,Kraftvärmeprod!$B$1:$AH$479,MATCH(O$2,Kraftvärmeprod!$B$1:$AG$1,0),FALSE)/1,0)-IFERROR(VLOOKUP($B375,'Slutlig allokering kvv'!$B$2:$AC$462,MATCH(O$3,'Slutlig allokering kvv'!$B$1:$AJ$1,0),FALSE)/1,0)</f>
        <v>1.01769</v>
      </c>
      <c r="P375">
        <f>IFERROR(VLOOKUP($B375,Kraftvärmeprod!$B$1:$AH$479,MATCH(P$2,Kraftvärmeprod!$B$1:$AG$1,0),FALSE)/1,0)-IFERROR(VLOOKUP($B375,'Slutlig allokering kvv'!$B$2:$AC$462,MATCH(P$3,'Slutlig allokering kvv'!$B$1:$AJ$1,0),FALSE)/1,0)</f>
        <v>0</v>
      </c>
      <c r="Q375">
        <f>IFERROR(VLOOKUP($B375,Kraftvärmeprod!$B$1:$AH$479,MATCH(Q$2,Kraftvärmeprod!$B$1:$AG$1,0),FALSE)/1,0)-IFERROR(VLOOKUP($B375,'Slutlig allokering kvv'!$B$2:$AC$462,MATCH(Q$3,'Slutlig allokering kvv'!$B$1:$AJ$1,0),FALSE)/1,0)</f>
        <v>0</v>
      </c>
      <c r="R375">
        <f>IFERROR(VLOOKUP($B375,Kraftvärmeprod!$B$1:$AH$479,MATCH(R$2,Kraftvärmeprod!$B$1:$AG$1,0),FALSE)/1,0)-IFERROR(VLOOKUP($B375,'Slutlig allokering kvv'!$B$2:$AC$462,MATCH(R$3,'Slutlig allokering kvv'!$B$1:$AJ$1,0),FALSE)/1,0)</f>
        <v>0</v>
      </c>
      <c r="S375">
        <f>IFERROR(VLOOKUP($B375,Kraftvärmeprod!$B$1:$AH$479,MATCH(S$2,Kraftvärmeprod!$B$1:$AG$1,0),FALSE)/1,0)-IFERROR(VLOOKUP($B375,'Slutlig allokering kvv'!$B$2:$AC$462,MATCH(S$3,'Slutlig allokering kvv'!$B$1:$AJ$1,0),FALSE)/1,0)</f>
        <v>0</v>
      </c>
      <c r="T375">
        <f>IFERROR(VLOOKUP($B375,Kraftvärmeprod!$B$1:$AH$479,MATCH(T$2,Kraftvärmeprod!$B$1:$AG$1,0),FALSE)/1,0)-IFERROR(VLOOKUP($B375,'Slutlig allokering kvv'!$B$2:$AC$462,MATCH(T$3,'Slutlig allokering kvv'!$B$1:$AJ$1,0),FALSE)/1,0)</f>
        <v>0</v>
      </c>
      <c r="U375">
        <f>IFERROR(VLOOKUP($B375,Kraftvärmeprod!$B$1:$AH$479,MATCH(U$2,Kraftvärmeprod!$B$1:$AG$1,0),FALSE)/1,0)-IFERROR(VLOOKUP($B375,'Slutlig allokering kvv'!$B$2:$AC$462,MATCH(U$3,'Slutlig allokering kvv'!$B$1:$AJ$1,0),FALSE)/1,0)</f>
        <v>0</v>
      </c>
      <c r="V375">
        <f>IFERROR(VLOOKUP($B375,Kraftvärmeprod!$B$1:$AH$479,MATCH(V$2,Kraftvärmeprod!$B$1:$AG$1,0),FALSE)/1,0)-IFERROR(VLOOKUP($B375,'Slutlig allokering kvv'!$B$2:$AC$462,MATCH(V$3,'Slutlig allokering kvv'!$B$1:$AJ$1,0),FALSE)/1,0)</f>
        <v>0</v>
      </c>
      <c r="W375">
        <f>IFERROR(VLOOKUP($B375,Kraftvärmeprod!$B$1:$AH$479,MATCH(W$2,Kraftvärmeprod!$B$1:$AG$1,0),FALSE)/1,0)-IFERROR(VLOOKUP($B375,'Slutlig allokering kvv'!$B$2:$AC$462,MATCH(W$3,'Slutlig allokering kvv'!$B$1:$AJ$1,0),FALSE)/1,0)</f>
        <v>0</v>
      </c>
      <c r="X375">
        <f>IFERROR(VLOOKUP($B375,Kraftvärmeprod!$B$1:$AH$479,MATCH(X$2,Kraftvärmeprod!$B$1:$AG$1,0),FALSE)/1,0)-IFERROR(VLOOKUP($B375,'Slutlig allokering kvv'!$B$2:$AC$462,MATCH(X$3,'Slutlig allokering kvv'!$B$1:$AJ$1,0),FALSE)/1,0)</f>
        <v>0</v>
      </c>
      <c r="Y375">
        <f>IFERROR(VLOOKUP($B375,Kraftvärmeprod!$B$1:$AH$479,MATCH(Y$2,Kraftvärmeprod!$B$1:$AG$1,0),FALSE)/1,0)-IFERROR(VLOOKUP($B375,'Slutlig allokering kvv'!$B$2:$AC$462,MATCH(Y$3,'Slutlig allokering kvv'!$B$1:$AJ$1,0),FALSE)/1,0)</f>
        <v>0</v>
      </c>
      <c r="Z375">
        <f>IFERROR(VLOOKUP($B375,Kraftvärmeprod!$B$1:$AH$479,MATCH(Z$2,Kraftvärmeprod!$B$1:$AG$1,0),FALSE)/1,0)-IFERROR(VLOOKUP($B375,'Slutlig allokering kvv'!$B$2:$AC$462,MATCH(Z$3,'Slutlig allokering kvv'!$B$1:$AJ$1,0),FALSE)/1,0)</f>
        <v>0</v>
      </c>
      <c r="AA375">
        <f>IFERROR(VLOOKUP($B375,Kraftvärmeprod!$B$1:$AH$479,MATCH(AA$2,Kraftvärmeprod!$B$1:$AG$1,0),FALSE)/1,0)-IFERROR(VLOOKUP($B375,'Slutlig allokering kvv'!$B$2:$AC$462,MATCH(AA$3,'Slutlig allokering kvv'!$B$1:$AJ$1,0),FALSE)/1,0)</f>
        <v>0</v>
      </c>
      <c r="AB375">
        <f>IFERROR(VLOOKUP($B375,Kraftvärmeprod!$B$1:$AH$479,MATCH(AB$2,Kraftvärmeprod!$B$1:$AG$1,0),FALSE)/1,0)-IFERROR(VLOOKUP($B375,'Slutlig allokering kvv'!$B$2:$AC$462,MATCH(AB$3,'Slutlig allokering kvv'!$B$1:$AJ$1,0),FALSE)/1,0)</f>
        <v>6.8985000000000074E-2</v>
      </c>
      <c r="AE375">
        <f t="shared" si="10"/>
        <v>1.2809984999999999</v>
      </c>
      <c r="AG375">
        <f>IFERROR(VLOOKUP(B375,'Slutlig allokering kvv'!$B$2:$AJ$462,MATCH("Summa justerad allokerad tillförd energi (utan hjälpel och rökgaskondensering):",'Slutlig allokering kvv'!$B$1:$AK$1,0),FALSE)/1,"")</f>
        <v>10.7840015</v>
      </c>
      <c r="AI375" s="23">
        <f>IFERROR(1-VLOOKUP(B375,'Slutlig allokering kvv'!$B$2:$AJ$462,MATCH("Andel av bränsle i kvv som allokerats till värme, exklusive rökgaskondensering och hjälpel",'Slutlig allokering kvv'!$B$1:$AK$1,0),FALSE),"")</f>
        <v>0.10617476170741813</v>
      </c>
      <c r="AK375" s="23">
        <f t="shared" si="11"/>
        <v>0.10617476170741813</v>
      </c>
    </row>
    <row r="376" spans="1:37" x14ac:dyDescent="0.25">
      <c r="A376" s="2" t="s">
        <v>501</v>
      </c>
      <c r="B376" s="2" t="s">
        <v>515</v>
      </c>
      <c r="C376" s="2" t="str">
        <f>IFERROR(VLOOKUP($B376,Kraftvärmeprod!$B$1:$AH$479,MATCH(C$3,Kraftvärmeprod!$B$1:$AG$1,0),FALSE)/1,"")</f>
        <v/>
      </c>
      <c r="D376" s="2" t="str">
        <f>IFERROR(VLOOKUP($B376,Kraftvärmeprod!$B$1:$AH$479,MATCH(D$3,Kraftvärmeprod!$B$1:$AG$1,0),FALSE)/1,"")</f>
        <v/>
      </c>
      <c r="E376">
        <f>IFERROR(VLOOKUP($B376,Kraftvärmeprod!$B$1:$AH$479,MATCH(E$2,Kraftvärmeprod!$B$1:$AG$1,0),FALSE)/1,0)-IFERROR(VLOOKUP($B376,'Slutlig allokering kvv'!$B$2:$AC$462,MATCH(E$3,'Slutlig allokering kvv'!$B$1:$AJ$1,0),FALSE)/1,0)</f>
        <v>0</v>
      </c>
      <c r="F376">
        <f>IFERROR(VLOOKUP($B376,Kraftvärmeprod!$B$1:$AH$479,MATCH(F$2,Kraftvärmeprod!$B$1:$AG$1,0),FALSE)/1,0)-IFERROR(VLOOKUP($B376,'Slutlig allokering kvv'!$B$2:$AC$462,MATCH(F$3,'Slutlig allokering kvv'!$B$1:$AJ$1,0),FALSE)/1,0)</f>
        <v>0</v>
      </c>
      <c r="G376">
        <f>IFERROR(VLOOKUP($B376,Kraftvärmeprod!$B$1:$AH$479,MATCH(G$2,Kraftvärmeprod!$B$1:$AG$1,0),FALSE)/1,0)-IFERROR(VLOOKUP($B376,'Slutlig allokering kvv'!$B$2:$AC$462,MATCH(G$3,'Slutlig allokering kvv'!$B$1:$AJ$1,0),FALSE)/1,0)</f>
        <v>0</v>
      </c>
      <c r="H376">
        <f>IFERROR(VLOOKUP($B376,Kraftvärmeprod!$B$1:$AH$479,MATCH(H$2,Kraftvärmeprod!$B$1:$AG$1,0),FALSE)/1,0)-IFERROR(VLOOKUP($B376,'Slutlig allokering kvv'!$B$2:$AC$462,MATCH(H$3,'Slutlig allokering kvv'!$B$1:$AJ$1,0),FALSE)/1,0)</f>
        <v>0</v>
      </c>
      <c r="I376">
        <f>IFERROR(VLOOKUP($B376,Kraftvärmeprod!$B$1:$AH$479,MATCH(I$2,Kraftvärmeprod!$B$1:$AG$1,0),FALSE)/1,0)-IFERROR(VLOOKUP($B376,'Slutlig allokering kvv'!$B$2:$AC$462,MATCH(I$3,'Slutlig allokering kvv'!$B$1:$AJ$1,0),FALSE)/1,0)</f>
        <v>0</v>
      </c>
      <c r="J376">
        <f>IFERROR(VLOOKUP($B376,Kraftvärmeprod!$B$1:$AH$479,MATCH(J$2,Kraftvärmeprod!$B$1:$AG$1,0),FALSE)/1,0)-IFERROR(VLOOKUP($B376,'Slutlig allokering kvv'!$B$2:$AC$462,MATCH(J$3,'Slutlig allokering kvv'!$B$1:$AJ$1,0),FALSE)/1,0)</f>
        <v>0</v>
      </c>
      <c r="K376">
        <f>IFERROR(VLOOKUP($B376,Kraftvärmeprod!$B$1:$AH$479,MATCH(K$2,Kraftvärmeprod!$B$1:$AG$1,0),FALSE)/1,0)-IFERROR(VLOOKUP($B376,'Slutlig allokering kvv'!$B$2:$AC$462,MATCH(K$3,'Slutlig allokering kvv'!$B$1:$AJ$1,0),FALSE)/1,0)</f>
        <v>0</v>
      </c>
      <c r="L376">
        <f>IFERROR(VLOOKUP($B376,Kraftvärmeprod!$B$1:$AH$479,MATCH(L$2,Kraftvärmeprod!$B$1:$AG$1,0),FALSE)/1,0)-IFERROR(VLOOKUP($B376,'Slutlig allokering kvv'!$B$2:$AC$462,MATCH(L$3,'Slutlig allokering kvv'!$B$1:$AJ$1,0),FALSE)/1,0)</f>
        <v>0</v>
      </c>
      <c r="M376" s="40">
        <f>IFERROR(VLOOKUP($B376,Miljö!$B$1:$S$477,MATCH(M$2,Miljö!$B$1:$X$1,0),FALSE)/1,0)-IFERROR(VLOOKUP($B376,'Slutlig allokering kvv'!$B$2:$AC$462,MATCH(M$3,'Slutlig allokering kvv'!$B$1:$AJ$1,0),FALSE)/1,0)</f>
        <v>0</v>
      </c>
      <c r="N376">
        <f>IFERROR(VLOOKUP($B376,Kraftvärmeprod!$B$1:$AH$479,MATCH(N$2,Kraftvärmeprod!$B$1:$AG$1,0),FALSE)/1,0)-IFERROR(VLOOKUP($B376,'Slutlig allokering kvv'!$B$2:$AC$462,MATCH(N$3,'Slutlig allokering kvv'!$B$1:$AJ$1,0),FALSE)/1,0)</f>
        <v>0</v>
      </c>
      <c r="O376">
        <f>IFERROR(VLOOKUP($B376,Kraftvärmeprod!$B$1:$AH$479,MATCH(O$2,Kraftvärmeprod!$B$1:$AG$1,0),FALSE)/1,0)-IFERROR(VLOOKUP($B376,'Slutlig allokering kvv'!$B$2:$AC$462,MATCH(O$3,'Slutlig allokering kvv'!$B$1:$AJ$1,0),FALSE)/1,0)</f>
        <v>0</v>
      </c>
      <c r="P376">
        <f>IFERROR(VLOOKUP($B376,Kraftvärmeprod!$B$1:$AH$479,MATCH(P$2,Kraftvärmeprod!$B$1:$AG$1,0),FALSE)/1,0)-IFERROR(VLOOKUP($B376,'Slutlig allokering kvv'!$B$2:$AC$462,MATCH(P$3,'Slutlig allokering kvv'!$B$1:$AJ$1,0),FALSE)/1,0)</f>
        <v>0</v>
      </c>
      <c r="Q376">
        <f>IFERROR(VLOOKUP($B376,Kraftvärmeprod!$B$1:$AH$479,MATCH(Q$2,Kraftvärmeprod!$B$1:$AG$1,0),FALSE)/1,0)-IFERROR(VLOOKUP($B376,'Slutlig allokering kvv'!$B$2:$AC$462,MATCH(Q$3,'Slutlig allokering kvv'!$B$1:$AJ$1,0),FALSE)/1,0)</f>
        <v>0</v>
      </c>
      <c r="R376">
        <f>IFERROR(VLOOKUP($B376,Kraftvärmeprod!$B$1:$AH$479,MATCH(R$2,Kraftvärmeprod!$B$1:$AG$1,0),FALSE)/1,0)-IFERROR(VLOOKUP($B376,'Slutlig allokering kvv'!$B$2:$AC$462,MATCH(R$3,'Slutlig allokering kvv'!$B$1:$AJ$1,0),FALSE)/1,0)</f>
        <v>0</v>
      </c>
      <c r="S376">
        <f>IFERROR(VLOOKUP($B376,Kraftvärmeprod!$B$1:$AH$479,MATCH(S$2,Kraftvärmeprod!$B$1:$AG$1,0),FALSE)/1,0)-IFERROR(VLOOKUP($B376,'Slutlig allokering kvv'!$B$2:$AC$462,MATCH(S$3,'Slutlig allokering kvv'!$B$1:$AJ$1,0),FALSE)/1,0)</f>
        <v>0</v>
      </c>
      <c r="T376">
        <f>IFERROR(VLOOKUP($B376,Kraftvärmeprod!$B$1:$AH$479,MATCH(T$2,Kraftvärmeprod!$B$1:$AG$1,0),FALSE)/1,0)-IFERROR(VLOOKUP($B376,'Slutlig allokering kvv'!$B$2:$AC$462,MATCH(T$3,'Slutlig allokering kvv'!$B$1:$AJ$1,0),FALSE)/1,0)</f>
        <v>0</v>
      </c>
      <c r="U376">
        <f>IFERROR(VLOOKUP($B376,Kraftvärmeprod!$B$1:$AH$479,MATCH(U$2,Kraftvärmeprod!$B$1:$AG$1,0),FALSE)/1,0)-IFERROR(VLOOKUP($B376,'Slutlig allokering kvv'!$B$2:$AC$462,MATCH(U$3,'Slutlig allokering kvv'!$B$1:$AJ$1,0),FALSE)/1,0)</f>
        <v>0</v>
      </c>
      <c r="V376">
        <f>IFERROR(VLOOKUP($B376,Kraftvärmeprod!$B$1:$AH$479,MATCH(V$2,Kraftvärmeprod!$B$1:$AG$1,0),FALSE)/1,0)-IFERROR(VLOOKUP($B376,'Slutlig allokering kvv'!$B$2:$AC$462,MATCH(V$3,'Slutlig allokering kvv'!$B$1:$AJ$1,0),FALSE)/1,0)</f>
        <v>0</v>
      </c>
      <c r="W376">
        <f>IFERROR(VLOOKUP($B376,Kraftvärmeprod!$B$1:$AH$479,MATCH(W$2,Kraftvärmeprod!$B$1:$AG$1,0),FALSE)/1,0)-IFERROR(VLOOKUP($B376,'Slutlig allokering kvv'!$B$2:$AC$462,MATCH(W$3,'Slutlig allokering kvv'!$B$1:$AJ$1,0),FALSE)/1,0)</f>
        <v>0</v>
      </c>
      <c r="X376">
        <f>IFERROR(VLOOKUP($B376,Kraftvärmeprod!$B$1:$AH$479,MATCH(X$2,Kraftvärmeprod!$B$1:$AG$1,0),FALSE)/1,0)-IFERROR(VLOOKUP($B376,'Slutlig allokering kvv'!$B$2:$AC$462,MATCH(X$3,'Slutlig allokering kvv'!$B$1:$AJ$1,0),FALSE)/1,0)</f>
        <v>0</v>
      </c>
      <c r="Y376">
        <f>IFERROR(VLOOKUP($B376,Kraftvärmeprod!$B$1:$AH$479,MATCH(Y$2,Kraftvärmeprod!$B$1:$AG$1,0),FALSE)/1,0)-IFERROR(VLOOKUP($B376,'Slutlig allokering kvv'!$B$2:$AC$462,MATCH(Y$3,'Slutlig allokering kvv'!$B$1:$AJ$1,0),FALSE)/1,0)</f>
        <v>0</v>
      </c>
      <c r="Z376">
        <f>IFERROR(VLOOKUP($B376,Kraftvärmeprod!$B$1:$AH$479,MATCH(Z$2,Kraftvärmeprod!$B$1:$AG$1,0),FALSE)/1,0)-IFERROR(VLOOKUP($B376,'Slutlig allokering kvv'!$B$2:$AC$462,MATCH(Z$3,'Slutlig allokering kvv'!$B$1:$AJ$1,0),FALSE)/1,0)</f>
        <v>0</v>
      </c>
      <c r="AA376">
        <f>IFERROR(VLOOKUP($B376,Kraftvärmeprod!$B$1:$AH$479,MATCH(AA$2,Kraftvärmeprod!$B$1:$AG$1,0),FALSE)/1,0)-IFERROR(VLOOKUP($B376,'Slutlig allokering kvv'!$B$2:$AC$462,MATCH(AA$3,'Slutlig allokering kvv'!$B$1:$AJ$1,0),FALSE)/1,0)</f>
        <v>0</v>
      </c>
      <c r="AB376">
        <f>IFERROR(VLOOKUP($B376,Kraftvärmeprod!$B$1:$AH$479,MATCH(AB$2,Kraftvärmeprod!$B$1:$AG$1,0),FALSE)/1,0)-IFERROR(VLOOKUP($B376,'Slutlig allokering kvv'!$B$2:$AC$462,MATCH(AB$3,'Slutlig allokering kvv'!$B$1:$AJ$1,0),FALSE)/1,0)</f>
        <v>0</v>
      </c>
      <c r="AE376">
        <f t="shared" si="10"/>
        <v>0</v>
      </c>
      <c r="AG376">
        <f>IFERROR(VLOOKUP(B376,'Slutlig allokering kvv'!$B$2:$AJ$462,MATCH("Summa justerad allokerad tillförd energi (utan hjälpel och rökgaskondensering):",'Slutlig allokering kvv'!$B$1:$AK$1,0),FALSE)/1,"")</f>
        <v>0</v>
      </c>
      <c r="AI376" s="23" t="str">
        <f>IFERROR(1-VLOOKUP(B376,'Slutlig allokering kvv'!$B$2:$AJ$462,MATCH("Andel av bränsle i kvv som allokerats till värme, exklusive rökgaskondensering och hjälpel",'Slutlig allokering kvv'!$B$1:$AK$1,0),FALSE),"")</f>
        <v/>
      </c>
      <c r="AK376" s="23" t="str">
        <f t="shared" si="11"/>
        <v/>
      </c>
    </row>
    <row r="377" spans="1:37" x14ac:dyDescent="0.25">
      <c r="A377" s="2" t="s">
        <v>501</v>
      </c>
      <c r="B377" s="2" t="s">
        <v>516</v>
      </c>
      <c r="C377" s="2" t="str">
        <f>IFERROR(VLOOKUP($B377,Kraftvärmeprod!$B$1:$AH$479,MATCH(C$3,Kraftvärmeprod!$B$1:$AG$1,0),FALSE)/1,"")</f>
        <v/>
      </c>
      <c r="D377" s="2" t="str">
        <f>IFERROR(VLOOKUP($B377,Kraftvärmeprod!$B$1:$AH$479,MATCH(D$3,Kraftvärmeprod!$B$1:$AG$1,0),FALSE)/1,"")</f>
        <v/>
      </c>
      <c r="E377">
        <f>IFERROR(VLOOKUP($B377,Kraftvärmeprod!$B$1:$AH$479,MATCH(E$2,Kraftvärmeprod!$B$1:$AG$1,0),FALSE)/1,0)-IFERROR(VLOOKUP($B377,'Slutlig allokering kvv'!$B$2:$AC$462,MATCH(E$3,'Slutlig allokering kvv'!$B$1:$AJ$1,0),FALSE)/1,0)</f>
        <v>0</v>
      </c>
      <c r="F377">
        <f>IFERROR(VLOOKUP($B377,Kraftvärmeprod!$B$1:$AH$479,MATCH(F$2,Kraftvärmeprod!$B$1:$AG$1,0),FALSE)/1,0)-IFERROR(VLOOKUP($B377,'Slutlig allokering kvv'!$B$2:$AC$462,MATCH(F$3,'Slutlig allokering kvv'!$B$1:$AJ$1,0),FALSE)/1,0)</f>
        <v>0</v>
      </c>
      <c r="G377">
        <f>IFERROR(VLOOKUP($B377,Kraftvärmeprod!$B$1:$AH$479,MATCH(G$2,Kraftvärmeprod!$B$1:$AG$1,0),FALSE)/1,0)-IFERROR(VLOOKUP($B377,'Slutlig allokering kvv'!$B$2:$AC$462,MATCH(G$3,'Slutlig allokering kvv'!$B$1:$AJ$1,0),FALSE)/1,0)</f>
        <v>0</v>
      </c>
      <c r="H377">
        <f>IFERROR(VLOOKUP($B377,Kraftvärmeprod!$B$1:$AH$479,MATCH(H$2,Kraftvärmeprod!$B$1:$AG$1,0),FALSE)/1,0)-IFERROR(VLOOKUP($B377,'Slutlig allokering kvv'!$B$2:$AC$462,MATCH(H$3,'Slutlig allokering kvv'!$B$1:$AJ$1,0),FALSE)/1,0)</f>
        <v>0</v>
      </c>
      <c r="I377">
        <f>IFERROR(VLOOKUP($B377,Kraftvärmeprod!$B$1:$AH$479,MATCH(I$2,Kraftvärmeprod!$B$1:$AG$1,0),FALSE)/1,0)-IFERROR(VLOOKUP($B377,'Slutlig allokering kvv'!$B$2:$AC$462,MATCH(I$3,'Slutlig allokering kvv'!$B$1:$AJ$1,0),FALSE)/1,0)</f>
        <v>0</v>
      </c>
      <c r="J377">
        <f>IFERROR(VLOOKUP($B377,Kraftvärmeprod!$B$1:$AH$479,MATCH(J$2,Kraftvärmeprod!$B$1:$AG$1,0),FALSE)/1,0)-IFERROR(VLOOKUP($B377,'Slutlig allokering kvv'!$B$2:$AC$462,MATCH(J$3,'Slutlig allokering kvv'!$B$1:$AJ$1,0),FALSE)/1,0)</f>
        <v>0</v>
      </c>
      <c r="K377">
        <f>IFERROR(VLOOKUP($B377,Kraftvärmeprod!$B$1:$AH$479,MATCH(K$2,Kraftvärmeprod!$B$1:$AG$1,0),FALSE)/1,0)-IFERROR(VLOOKUP($B377,'Slutlig allokering kvv'!$B$2:$AC$462,MATCH(K$3,'Slutlig allokering kvv'!$B$1:$AJ$1,0),FALSE)/1,0)</f>
        <v>0</v>
      </c>
      <c r="L377">
        <f>IFERROR(VLOOKUP($B377,Kraftvärmeprod!$B$1:$AH$479,MATCH(L$2,Kraftvärmeprod!$B$1:$AG$1,0),FALSE)/1,0)-IFERROR(VLOOKUP($B377,'Slutlig allokering kvv'!$B$2:$AC$462,MATCH(L$3,'Slutlig allokering kvv'!$B$1:$AJ$1,0),FALSE)/1,0)</f>
        <v>0</v>
      </c>
      <c r="M377" s="40">
        <f>IFERROR(VLOOKUP($B377,Miljö!$B$1:$S$477,MATCH(M$2,Miljö!$B$1:$X$1,0),FALSE)/1,0)-IFERROR(VLOOKUP($B377,'Slutlig allokering kvv'!$B$2:$AC$462,MATCH(M$3,'Slutlig allokering kvv'!$B$1:$AJ$1,0),FALSE)/1,0)</f>
        <v>0</v>
      </c>
      <c r="N377">
        <f>IFERROR(VLOOKUP($B377,Kraftvärmeprod!$B$1:$AH$479,MATCH(N$2,Kraftvärmeprod!$B$1:$AG$1,0),FALSE)/1,0)-IFERROR(VLOOKUP($B377,'Slutlig allokering kvv'!$B$2:$AC$462,MATCH(N$3,'Slutlig allokering kvv'!$B$1:$AJ$1,0),FALSE)/1,0)</f>
        <v>0</v>
      </c>
      <c r="O377">
        <f>IFERROR(VLOOKUP($B377,Kraftvärmeprod!$B$1:$AH$479,MATCH(O$2,Kraftvärmeprod!$B$1:$AG$1,0),FALSE)/1,0)-IFERROR(VLOOKUP($B377,'Slutlig allokering kvv'!$B$2:$AC$462,MATCH(O$3,'Slutlig allokering kvv'!$B$1:$AJ$1,0),FALSE)/1,0)</f>
        <v>0</v>
      </c>
      <c r="P377">
        <f>IFERROR(VLOOKUP($B377,Kraftvärmeprod!$B$1:$AH$479,MATCH(P$2,Kraftvärmeprod!$B$1:$AG$1,0),FALSE)/1,0)-IFERROR(VLOOKUP($B377,'Slutlig allokering kvv'!$B$2:$AC$462,MATCH(P$3,'Slutlig allokering kvv'!$B$1:$AJ$1,0),FALSE)/1,0)</f>
        <v>0</v>
      </c>
      <c r="Q377">
        <f>IFERROR(VLOOKUP($B377,Kraftvärmeprod!$B$1:$AH$479,MATCH(Q$2,Kraftvärmeprod!$B$1:$AG$1,0),FALSE)/1,0)-IFERROR(VLOOKUP($B377,'Slutlig allokering kvv'!$B$2:$AC$462,MATCH(Q$3,'Slutlig allokering kvv'!$B$1:$AJ$1,0),FALSE)/1,0)</f>
        <v>0</v>
      </c>
      <c r="R377">
        <f>IFERROR(VLOOKUP($B377,Kraftvärmeprod!$B$1:$AH$479,MATCH(R$2,Kraftvärmeprod!$B$1:$AG$1,0),FALSE)/1,0)-IFERROR(VLOOKUP($B377,'Slutlig allokering kvv'!$B$2:$AC$462,MATCH(R$3,'Slutlig allokering kvv'!$B$1:$AJ$1,0),FALSE)/1,0)</f>
        <v>0</v>
      </c>
      <c r="S377">
        <f>IFERROR(VLOOKUP($B377,Kraftvärmeprod!$B$1:$AH$479,MATCH(S$2,Kraftvärmeprod!$B$1:$AG$1,0),FALSE)/1,0)-IFERROR(VLOOKUP($B377,'Slutlig allokering kvv'!$B$2:$AC$462,MATCH(S$3,'Slutlig allokering kvv'!$B$1:$AJ$1,0),FALSE)/1,0)</f>
        <v>0</v>
      </c>
      <c r="T377">
        <f>IFERROR(VLOOKUP($B377,Kraftvärmeprod!$B$1:$AH$479,MATCH(T$2,Kraftvärmeprod!$B$1:$AG$1,0),FALSE)/1,0)-IFERROR(VLOOKUP($B377,'Slutlig allokering kvv'!$B$2:$AC$462,MATCH(T$3,'Slutlig allokering kvv'!$B$1:$AJ$1,0),FALSE)/1,0)</f>
        <v>0</v>
      </c>
      <c r="U377">
        <f>IFERROR(VLOOKUP($B377,Kraftvärmeprod!$B$1:$AH$479,MATCH(U$2,Kraftvärmeprod!$B$1:$AG$1,0),FALSE)/1,0)-IFERROR(VLOOKUP($B377,'Slutlig allokering kvv'!$B$2:$AC$462,MATCH(U$3,'Slutlig allokering kvv'!$B$1:$AJ$1,0),FALSE)/1,0)</f>
        <v>0</v>
      </c>
      <c r="V377">
        <f>IFERROR(VLOOKUP($B377,Kraftvärmeprod!$B$1:$AH$479,MATCH(V$2,Kraftvärmeprod!$B$1:$AG$1,0),FALSE)/1,0)-IFERROR(VLOOKUP($B377,'Slutlig allokering kvv'!$B$2:$AC$462,MATCH(V$3,'Slutlig allokering kvv'!$B$1:$AJ$1,0),FALSE)/1,0)</f>
        <v>0</v>
      </c>
      <c r="W377">
        <f>IFERROR(VLOOKUP($B377,Kraftvärmeprod!$B$1:$AH$479,MATCH(W$2,Kraftvärmeprod!$B$1:$AG$1,0),FALSE)/1,0)-IFERROR(VLOOKUP($B377,'Slutlig allokering kvv'!$B$2:$AC$462,MATCH(W$3,'Slutlig allokering kvv'!$B$1:$AJ$1,0),FALSE)/1,0)</f>
        <v>0</v>
      </c>
      <c r="X377">
        <f>IFERROR(VLOOKUP($B377,Kraftvärmeprod!$B$1:$AH$479,MATCH(X$2,Kraftvärmeprod!$B$1:$AG$1,0),FALSE)/1,0)-IFERROR(VLOOKUP($B377,'Slutlig allokering kvv'!$B$2:$AC$462,MATCH(X$3,'Slutlig allokering kvv'!$B$1:$AJ$1,0),FALSE)/1,0)</f>
        <v>0</v>
      </c>
      <c r="Y377">
        <f>IFERROR(VLOOKUP($B377,Kraftvärmeprod!$B$1:$AH$479,MATCH(Y$2,Kraftvärmeprod!$B$1:$AG$1,0),FALSE)/1,0)-IFERROR(VLOOKUP($B377,'Slutlig allokering kvv'!$B$2:$AC$462,MATCH(Y$3,'Slutlig allokering kvv'!$B$1:$AJ$1,0),FALSE)/1,0)</f>
        <v>0</v>
      </c>
      <c r="Z377">
        <f>IFERROR(VLOOKUP($B377,Kraftvärmeprod!$B$1:$AH$479,MATCH(Z$2,Kraftvärmeprod!$B$1:$AG$1,0),FALSE)/1,0)-IFERROR(VLOOKUP($B377,'Slutlig allokering kvv'!$B$2:$AC$462,MATCH(Z$3,'Slutlig allokering kvv'!$B$1:$AJ$1,0),FALSE)/1,0)</f>
        <v>0</v>
      </c>
      <c r="AA377">
        <f>IFERROR(VLOOKUP($B377,Kraftvärmeprod!$B$1:$AH$479,MATCH(AA$2,Kraftvärmeprod!$B$1:$AG$1,0),FALSE)/1,0)-IFERROR(VLOOKUP($B377,'Slutlig allokering kvv'!$B$2:$AC$462,MATCH(AA$3,'Slutlig allokering kvv'!$B$1:$AJ$1,0),FALSE)/1,0)</f>
        <v>0</v>
      </c>
      <c r="AB377">
        <f>IFERROR(VLOOKUP($B377,Kraftvärmeprod!$B$1:$AH$479,MATCH(AB$2,Kraftvärmeprod!$B$1:$AG$1,0),FALSE)/1,0)-IFERROR(VLOOKUP($B377,'Slutlig allokering kvv'!$B$2:$AC$462,MATCH(AB$3,'Slutlig allokering kvv'!$B$1:$AJ$1,0),FALSE)/1,0)</f>
        <v>0</v>
      </c>
      <c r="AE377">
        <f t="shared" si="10"/>
        <v>0</v>
      </c>
      <c r="AG377">
        <f>IFERROR(VLOOKUP(B377,'Slutlig allokering kvv'!$B$2:$AJ$462,MATCH("Summa justerad allokerad tillförd energi (utan hjälpel och rökgaskondensering):",'Slutlig allokering kvv'!$B$1:$AK$1,0),FALSE)/1,"")</f>
        <v>0</v>
      </c>
      <c r="AI377" s="23" t="str">
        <f>IFERROR(1-VLOOKUP(B377,'Slutlig allokering kvv'!$B$2:$AJ$462,MATCH("Andel av bränsle i kvv som allokerats till värme, exklusive rökgaskondensering och hjälpel",'Slutlig allokering kvv'!$B$1:$AK$1,0),FALSE),"")</f>
        <v/>
      </c>
      <c r="AK377" s="23" t="str">
        <f t="shared" si="11"/>
        <v/>
      </c>
    </row>
    <row r="378" spans="1:37" x14ac:dyDescent="0.25">
      <c r="A378" s="2" t="s">
        <v>501</v>
      </c>
      <c r="B378" s="2" t="s">
        <v>517</v>
      </c>
      <c r="C378" s="2" t="str">
        <f>IFERROR(VLOOKUP($B378,Kraftvärmeprod!$B$1:$AH$479,MATCH(C$3,Kraftvärmeprod!$B$1:$AG$1,0),FALSE)/1,"")</f>
        <v/>
      </c>
      <c r="D378" s="2" t="str">
        <f>IFERROR(VLOOKUP($B378,Kraftvärmeprod!$B$1:$AH$479,MATCH(D$3,Kraftvärmeprod!$B$1:$AG$1,0),FALSE)/1,"")</f>
        <v/>
      </c>
      <c r="E378">
        <f>IFERROR(VLOOKUP($B378,Kraftvärmeprod!$B$1:$AH$479,MATCH(E$2,Kraftvärmeprod!$B$1:$AG$1,0),FALSE)/1,0)-IFERROR(VLOOKUP($B378,'Slutlig allokering kvv'!$B$2:$AC$462,MATCH(E$3,'Slutlig allokering kvv'!$B$1:$AJ$1,0),FALSE)/1,0)</f>
        <v>0</v>
      </c>
      <c r="F378">
        <f>IFERROR(VLOOKUP($B378,Kraftvärmeprod!$B$1:$AH$479,MATCH(F$2,Kraftvärmeprod!$B$1:$AG$1,0),FALSE)/1,0)-IFERROR(VLOOKUP($B378,'Slutlig allokering kvv'!$B$2:$AC$462,MATCH(F$3,'Slutlig allokering kvv'!$B$1:$AJ$1,0),FALSE)/1,0)</f>
        <v>0</v>
      </c>
      <c r="G378">
        <f>IFERROR(VLOOKUP($B378,Kraftvärmeprod!$B$1:$AH$479,MATCH(G$2,Kraftvärmeprod!$B$1:$AG$1,0),FALSE)/1,0)-IFERROR(VLOOKUP($B378,'Slutlig allokering kvv'!$B$2:$AC$462,MATCH(G$3,'Slutlig allokering kvv'!$B$1:$AJ$1,0),FALSE)/1,0)</f>
        <v>0</v>
      </c>
      <c r="H378">
        <f>IFERROR(VLOOKUP($B378,Kraftvärmeprod!$B$1:$AH$479,MATCH(H$2,Kraftvärmeprod!$B$1:$AG$1,0),FALSE)/1,0)-IFERROR(VLOOKUP($B378,'Slutlig allokering kvv'!$B$2:$AC$462,MATCH(H$3,'Slutlig allokering kvv'!$B$1:$AJ$1,0),FALSE)/1,0)</f>
        <v>0</v>
      </c>
      <c r="I378">
        <f>IFERROR(VLOOKUP($B378,Kraftvärmeprod!$B$1:$AH$479,MATCH(I$2,Kraftvärmeprod!$B$1:$AG$1,0),FALSE)/1,0)-IFERROR(VLOOKUP($B378,'Slutlig allokering kvv'!$B$2:$AC$462,MATCH(I$3,'Slutlig allokering kvv'!$B$1:$AJ$1,0),FALSE)/1,0)</f>
        <v>0</v>
      </c>
      <c r="J378">
        <f>IFERROR(VLOOKUP($B378,Kraftvärmeprod!$B$1:$AH$479,MATCH(J$2,Kraftvärmeprod!$B$1:$AG$1,0),FALSE)/1,0)-IFERROR(VLOOKUP($B378,'Slutlig allokering kvv'!$B$2:$AC$462,MATCH(J$3,'Slutlig allokering kvv'!$B$1:$AJ$1,0),FALSE)/1,0)</f>
        <v>0</v>
      </c>
      <c r="K378">
        <f>IFERROR(VLOOKUP($B378,Kraftvärmeprod!$B$1:$AH$479,MATCH(K$2,Kraftvärmeprod!$B$1:$AG$1,0),FALSE)/1,0)-IFERROR(VLOOKUP($B378,'Slutlig allokering kvv'!$B$2:$AC$462,MATCH(K$3,'Slutlig allokering kvv'!$B$1:$AJ$1,0),FALSE)/1,0)</f>
        <v>0</v>
      </c>
      <c r="L378">
        <f>IFERROR(VLOOKUP($B378,Kraftvärmeprod!$B$1:$AH$479,MATCH(L$2,Kraftvärmeprod!$B$1:$AG$1,0),FALSE)/1,0)-IFERROR(VLOOKUP($B378,'Slutlig allokering kvv'!$B$2:$AC$462,MATCH(L$3,'Slutlig allokering kvv'!$B$1:$AJ$1,0),FALSE)/1,0)</f>
        <v>0</v>
      </c>
      <c r="M378" s="40">
        <f>IFERROR(VLOOKUP($B378,Miljö!$B$1:$S$477,MATCH(M$2,Miljö!$B$1:$X$1,0),FALSE)/1,0)-IFERROR(VLOOKUP($B378,'Slutlig allokering kvv'!$B$2:$AC$462,MATCH(M$3,'Slutlig allokering kvv'!$B$1:$AJ$1,0),FALSE)/1,0)</f>
        <v>0</v>
      </c>
      <c r="N378">
        <f>IFERROR(VLOOKUP($B378,Kraftvärmeprod!$B$1:$AH$479,MATCH(N$2,Kraftvärmeprod!$B$1:$AG$1,0),FALSE)/1,0)-IFERROR(VLOOKUP($B378,'Slutlig allokering kvv'!$B$2:$AC$462,MATCH(N$3,'Slutlig allokering kvv'!$B$1:$AJ$1,0),FALSE)/1,0)</f>
        <v>0</v>
      </c>
      <c r="O378">
        <f>IFERROR(VLOOKUP($B378,Kraftvärmeprod!$B$1:$AH$479,MATCH(O$2,Kraftvärmeprod!$B$1:$AG$1,0),FALSE)/1,0)-IFERROR(VLOOKUP($B378,'Slutlig allokering kvv'!$B$2:$AC$462,MATCH(O$3,'Slutlig allokering kvv'!$B$1:$AJ$1,0),FALSE)/1,0)</f>
        <v>0</v>
      </c>
      <c r="P378">
        <f>IFERROR(VLOOKUP($B378,Kraftvärmeprod!$B$1:$AH$479,MATCH(P$2,Kraftvärmeprod!$B$1:$AG$1,0),FALSE)/1,0)-IFERROR(VLOOKUP($B378,'Slutlig allokering kvv'!$B$2:$AC$462,MATCH(P$3,'Slutlig allokering kvv'!$B$1:$AJ$1,0),FALSE)/1,0)</f>
        <v>0</v>
      </c>
      <c r="Q378">
        <f>IFERROR(VLOOKUP($B378,Kraftvärmeprod!$B$1:$AH$479,MATCH(Q$2,Kraftvärmeprod!$B$1:$AG$1,0),FALSE)/1,0)-IFERROR(VLOOKUP($B378,'Slutlig allokering kvv'!$B$2:$AC$462,MATCH(Q$3,'Slutlig allokering kvv'!$B$1:$AJ$1,0),FALSE)/1,0)</f>
        <v>0</v>
      </c>
      <c r="R378">
        <f>IFERROR(VLOOKUP($B378,Kraftvärmeprod!$B$1:$AH$479,MATCH(R$2,Kraftvärmeprod!$B$1:$AG$1,0),FALSE)/1,0)-IFERROR(VLOOKUP($B378,'Slutlig allokering kvv'!$B$2:$AC$462,MATCH(R$3,'Slutlig allokering kvv'!$B$1:$AJ$1,0),FALSE)/1,0)</f>
        <v>0</v>
      </c>
      <c r="S378">
        <f>IFERROR(VLOOKUP($B378,Kraftvärmeprod!$B$1:$AH$479,MATCH(S$2,Kraftvärmeprod!$B$1:$AG$1,0),FALSE)/1,0)-IFERROR(VLOOKUP($B378,'Slutlig allokering kvv'!$B$2:$AC$462,MATCH(S$3,'Slutlig allokering kvv'!$B$1:$AJ$1,0),FALSE)/1,0)</f>
        <v>0</v>
      </c>
      <c r="T378">
        <f>IFERROR(VLOOKUP($B378,Kraftvärmeprod!$B$1:$AH$479,MATCH(T$2,Kraftvärmeprod!$B$1:$AG$1,0),FALSE)/1,0)-IFERROR(VLOOKUP($B378,'Slutlig allokering kvv'!$B$2:$AC$462,MATCH(T$3,'Slutlig allokering kvv'!$B$1:$AJ$1,0),FALSE)/1,0)</f>
        <v>0</v>
      </c>
      <c r="U378">
        <f>IFERROR(VLOOKUP($B378,Kraftvärmeprod!$B$1:$AH$479,MATCH(U$2,Kraftvärmeprod!$B$1:$AG$1,0),FALSE)/1,0)-IFERROR(VLOOKUP($B378,'Slutlig allokering kvv'!$B$2:$AC$462,MATCH(U$3,'Slutlig allokering kvv'!$B$1:$AJ$1,0),FALSE)/1,0)</f>
        <v>0</v>
      </c>
      <c r="V378">
        <f>IFERROR(VLOOKUP($B378,Kraftvärmeprod!$B$1:$AH$479,MATCH(V$2,Kraftvärmeprod!$B$1:$AG$1,0),FALSE)/1,0)-IFERROR(VLOOKUP($B378,'Slutlig allokering kvv'!$B$2:$AC$462,MATCH(V$3,'Slutlig allokering kvv'!$B$1:$AJ$1,0),FALSE)/1,0)</f>
        <v>0</v>
      </c>
      <c r="W378">
        <f>IFERROR(VLOOKUP($B378,Kraftvärmeprod!$B$1:$AH$479,MATCH(W$2,Kraftvärmeprod!$B$1:$AG$1,0),FALSE)/1,0)-IFERROR(VLOOKUP($B378,'Slutlig allokering kvv'!$B$2:$AC$462,MATCH(W$3,'Slutlig allokering kvv'!$B$1:$AJ$1,0),FALSE)/1,0)</f>
        <v>0</v>
      </c>
      <c r="X378">
        <f>IFERROR(VLOOKUP($B378,Kraftvärmeprod!$B$1:$AH$479,MATCH(X$2,Kraftvärmeprod!$B$1:$AG$1,0),FALSE)/1,0)-IFERROR(VLOOKUP($B378,'Slutlig allokering kvv'!$B$2:$AC$462,MATCH(X$3,'Slutlig allokering kvv'!$B$1:$AJ$1,0),FALSE)/1,0)</f>
        <v>0</v>
      </c>
      <c r="Y378">
        <f>IFERROR(VLOOKUP($B378,Kraftvärmeprod!$B$1:$AH$479,MATCH(Y$2,Kraftvärmeprod!$B$1:$AG$1,0),FALSE)/1,0)-IFERROR(VLOOKUP($B378,'Slutlig allokering kvv'!$B$2:$AC$462,MATCH(Y$3,'Slutlig allokering kvv'!$B$1:$AJ$1,0),FALSE)/1,0)</f>
        <v>0</v>
      </c>
      <c r="Z378">
        <f>IFERROR(VLOOKUP($B378,Kraftvärmeprod!$B$1:$AH$479,MATCH(Z$2,Kraftvärmeprod!$B$1:$AG$1,0),FALSE)/1,0)-IFERROR(VLOOKUP($B378,'Slutlig allokering kvv'!$B$2:$AC$462,MATCH(Z$3,'Slutlig allokering kvv'!$B$1:$AJ$1,0),FALSE)/1,0)</f>
        <v>0</v>
      </c>
      <c r="AA378">
        <f>IFERROR(VLOOKUP($B378,Kraftvärmeprod!$B$1:$AH$479,MATCH(AA$2,Kraftvärmeprod!$B$1:$AG$1,0),FALSE)/1,0)-IFERROR(VLOOKUP($B378,'Slutlig allokering kvv'!$B$2:$AC$462,MATCH(AA$3,'Slutlig allokering kvv'!$B$1:$AJ$1,0),FALSE)/1,0)</f>
        <v>0</v>
      </c>
      <c r="AB378">
        <f>IFERROR(VLOOKUP($B378,Kraftvärmeprod!$B$1:$AH$479,MATCH(AB$2,Kraftvärmeprod!$B$1:$AG$1,0),FALSE)/1,0)-IFERROR(VLOOKUP($B378,'Slutlig allokering kvv'!$B$2:$AC$462,MATCH(AB$3,'Slutlig allokering kvv'!$B$1:$AJ$1,0),FALSE)/1,0)</f>
        <v>0</v>
      </c>
      <c r="AE378">
        <f t="shared" si="10"/>
        <v>0</v>
      </c>
      <c r="AG378">
        <f>IFERROR(VLOOKUP(B378,'Slutlig allokering kvv'!$B$2:$AJ$462,MATCH("Summa justerad allokerad tillförd energi (utan hjälpel och rökgaskondensering):",'Slutlig allokering kvv'!$B$1:$AK$1,0),FALSE)/1,"")</f>
        <v>0</v>
      </c>
      <c r="AI378" s="23" t="str">
        <f>IFERROR(1-VLOOKUP(B378,'Slutlig allokering kvv'!$B$2:$AJ$462,MATCH("Andel av bränsle i kvv som allokerats till värme, exklusive rökgaskondensering och hjälpel",'Slutlig allokering kvv'!$B$1:$AK$1,0),FALSE),"")</f>
        <v/>
      </c>
      <c r="AK378" s="23" t="str">
        <f t="shared" si="11"/>
        <v/>
      </c>
    </row>
    <row r="379" spans="1:37" x14ac:dyDescent="0.25">
      <c r="A379" s="2" t="s">
        <v>501</v>
      </c>
      <c r="B379" s="2" t="s">
        <v>518</v>
      </c>
      <c r="C379" s="2" t="str">
        <f>IFERROR(VLOOKUP($B379,Kraftvärmeprod!$B$1:$AH$479,MATCH(C$3,Kraftvärmeprod!$B$1:$AG$1,0),FALSE)/1,"")</f>
        <v/>
      </c>
      <c r="D379" s="2" t="str">
        <f>IFERROR(VLOOKUP($B379,Kraftvärmeprod!$B$1:$AH$479,MATCH(D$3,Kraftvärmeprod!$B$1:$AG$1,0),FALSE)/1,"")</f>
        <v/>
      </c>
      <c r="E379">
        <f>IFERROR(VLOOKUP($B379,Kraftvärmeprod!$B$1:$AH$479,MATCH(E$2,Kraftvärmeprod!$B$1:$AG$1,0),FALSE)/1,0)-IFERROR(VLOOKUP($B379,'Slutlig allokering kvv'!$B$2:$AC$462,MATCH(E$3,'Slutlig allokering kvv'!$B$1:$AJ$1,0),FALSE)/1,0)</f>
        <v>0</v>
      </c>
      <c r="F379">
        <f>IFERROR(VLOOKUP($B379,Kraftvärmeprod!$B$1:$AH$479,MATCH(F$2,Kraftvärmeprod!$B$1:$AG$1,0),FALSE)/1,0)-IFERROR(VLOOKUP($B379,'Slutlig allokering kvv'!$B$2:$AC$462,MATCH(F$3,'Slutlig allokering kvv'!$B$1:$AJ$1,0),FALSE)/1,0)</f>
        <v>0</v>
      </c>
      <c r="G379">
        <f>IFERROR(VLOOKUP($B379,Kraftvärmeprod!$B$1:$AH$479,MATCH(G$2,Kraftvärmeprod!$B$1:$AG$1,0),FALSE)/1,0)-IFERROR(VLOOKUP($B379,'Slutlig allokering kvv'!$B$2:$AC$462,MATCH(G$3,'Slutlig allokering kvv'!$B$1:$AJ$1,0),FALSE)/1,0)</f>
        <v>0</v>
      </c>
      <c r="H379">
        <f>IFERROR(VLOOKUP($B379,Kraftvärmeprod!$B$1:$AH$479,MATCH(H$2,Kraftvärmeprod!$B$1:$AG$1,0),FALSE)/1,0)-IFERROR(VLOOKUP($B379,'Slutlig allokering kvv'!$B$2:$AC$462,MATCH(H$3,'Slutlig allokering kvv'!$B$1:$AJ$1,0),FALSE)/1,0)</f>
        <v>0</v>
      </c>
      <c r="I379">
        <f>IFERROR(VLOOKUP($B379,Kraftvärmeprod!$B$1:$AH$479,MATCH(I$2,Kraftvärmeprod!$B$1:$AG$1,0),FALSE)/1,0)-IFERROR(VLOOKUP($B379,'Slutlig allokering kvv'!$B$2:$AC$462,MATCH(I$3,'Slutlig allokering kvv'!$B$1:$AJ$1,0),FALSE)/1,0)</f>
        <v>0</v>
      </c>
      <c r="J379">
        <f>IFERROR(VLOOKUP($B379,Kraftvärmeprod!$B$1:$AH$479,MATCH(J$2,Kraftvärmeprod!$B$1:$AG$1,0),FALSE)/1,0)-IFERROR(VLOOKUP($B379,'Slutlig allokering kvv'!$B$2:$AC$462,MATCH(J$3,'Slutlig allokering kvv'!$B$1:$AJ$1,0),FALSE)/1,0)</f>
        <v>0</v>
      </c>
      <c r="K379">
        <f>IFERROR(VLOOKUP($B379,Kraftvärmeprod!$B$1:$AH$479,MATCH(K$2,Kraftvärmeprod!$B$1:$AG$1,0),FALSE)/1,0)-IFERROR(VLOOKUP($B379,'Slutlig allokering kvv'!$B$2:$AC$462,MATCH(K$3,'Slutlig allokering kvv'!$B$1:$AJ$1,0),FALSE)/1,0)</f>
        <v>0</v>
      </c>
      <c r="L379">
        <f>IFERROR(VLOOKUP($B379,Kraftvärmeprod!$B$1:$AH$479,MATCH(L$2,Kraftvärmeprod!$B$1:$AG$1,0),FALSE)/1,0)-IFERROR(VLOOKUP($B379,'Slutlig allokering kvv'!$B$2:$AC$462,MATCH(L$3,'Slutlig allokering kvv'!$B$1:$AJ$1,0),FALSE)/1,0)</f>
        <v>0</v>
      </c>
      <c r="M379" s="40">
        <f>IFERROR(VLOOKUP($B379,Miljö!$B$1:$S$477,MATCH(M$2,Miljö!$B$1:$X$1,0),FALSE)/1,0)-IFERROR(VLOOKUP($B379,'Slutlig allokering kvv'!$B$2:$AC$462,MATCH(M$3,'Slutlig allokering kvv'!$B$1:$AJ$1,0),FALSE)/1,0)</f>
        <v>0</v>
      </c>
      <c r="N379">
        <f>IFERROR(VLOOKUP($B379,Kraftvärmeprod!$B$1:$AH$479,MATCH(N$2,Kraftvärmeprod!$B$1:$AG$1,0),FALSE)/1,0)-IFERROR(VLOOKUP($B379,'Slutlig allokering kvv'!$B$2:$AC$462,MATCH(N$3,'Slutlig allokering kvv'!$B$1:$AJ$1,0),FALSE)/1,0)</f>
        <v>0</v>
      </c>
      <c r="O379">
        <f>IFERROR(VLOOKUP($B379,Kraftvärmeprod!$B$1:$AH$479,MATCH(O$2,Kraftvärmeprod!$B$1:$AG$1,0),FALSE)/1,0)-IFERROR(VLOOKUP($B379,'Slutlig allokering kvv'!$B$2:$AC$462,MATCH(O$3,'Slutlig allokering kvv'!$B$1:$AJ$1,0),FALSE)/1,0)</f>
        <v>0</v>
      </c>
      <c r="P379">
        <f>IFERROR(VLOOKUP($B379,Kraftvärmeprod!$B$1:$AH$479,MATCH(P$2,Kraftvärmeprod!$B$1:$AG$1,0),FALSE)/1,0)-IFERROR(VLOOKUP($B379,'Slutlig allokering kvv'!$B$2:$AC$462,MATCH(P$3,'Slutlig allokering kvv'!$B$1:$AJ$1,0),FALSE)/1,0)</f>
        <v>0</v>
      </c>
      <c r="Q379">
        <f>IFERROR(VLOOKUP($B379,Kraftvärmeprod!$B$1:$AH$479,MATCH(Q$2,Kraftvärmeprod!$B$1:$AG$1,0),FALSE)/1,0)-IFERROR(VLOOKUP($B379,'Slutlig allokering kvv'!$B$2:$AC$462,MATCH(Q$3,'Slutlig allokering kvv'!$B$1:$AJ$1,0),FALSE)/1,0)</f>
        <v>0</v>
      </c>
      <c r="R379">
        <f>IFERROR(VLOOKUP($B379,Kraftvärmeprod!$B$1:$AH$479,MATCH(R$2,Kraftvärmeprod!$B$1:$AG$1,0),FALSE)/1,0)-IFERROR(VLOOKUP($B379,'Slutlig allokering kvv'!$B$2:$AC$462,MATCH(R$3,'Slutlig allokering kvv'!$B$1:$AJ$1,0),FALSE)/1,0)</f>
        <v>0</v>
      </c>
      <c r="S379">
        <f>IFERROR(VLOOKUP($B379,Kraftvärmeprod!$B$1:$AH$479,MATCH(S$2,Kraftvärmeprod!$B$1:$AG$1,0),FALSE)/1,0)-IFERROR(VLOOKUP($B379,'Slutlig allokering kvv'!$B$2:$AC$462,MATCH(S$3,'Slutlig allokering kvv'!$B$1:$AJ$1,0),FALSE)/1,0)</f>
        <v>0</v>
      </c>
      <c r="T379">
        <f>IFERROR(VLOOKUP($B379,Kraftvärmeprod!$B$1:$AH$479,MATCH(T$2,Kraftvärmeprod!$B$1:$AG$1,0),FALSE)/1,0)-IFERROR(VLOOKUP($B379,'Slutlig allokering kvv'!$B$2:$AC$462,MATCH(T$3,'Slutlig allokering kvv'!$B$1:$AJ$1,0),FALSE)/1,0)</f>
        <v>0</v>
      </c>
      <c r="U379">
        <f>IFERROR(VLOOKUP($B379,Kraftvärmeprod!$B$1:$AH$479,MATCH(U$2,Kraftvärmeprod!$B$1:$AG$1,0),FALSE)/1,0)-IFERROR(VLOOKUP($B379,'Slutlig allokering kvv'!$B$2:$AC$462,MATCH(U$3,'Slutlig allokering kvv'!$B$1:$AJ$1,0),FALSE)/1,0)</f>
        <v>0</v>
      </c>
      <c r="V379">
        <f>IFERROR(VLOOKUP($B379,Kraftvärmeprod!$B$1:$AH$479,MATCH(V$2,Kraftvärmeprod!$B$1:$AG$1,0),FALSE)/1,0)-IFERROR(VLOOKUP($B379,'Slutlig allokering kvv'!$B$2:$AC$462,MATCH(V$3,'Slutlig allokering kvv'!$B$1:$AJ$1,0),FALSE)/1,0)</f>
        <v>0</v>
      </c>
      <c r="W379">
        <f>IFERROR(VLOOKUP($B379,Kraftvärmeprod!$B$1:$AH$479,MATCH(W$2,Kraftvärmeprod!$B$1:$AG$1,0),FALSE)/1,0)-IFERROR(VLOOKUP($B379,'Slutlig allokering kvv'!$B$2:$AC$462,MATCH(W$3,'Slutlig allokering kvv'!$B$1:$AJ$1,0),FALSE)/1,0)</f>
        <v>0</v>
      </c>
      <c r="X379">
        <f>IFERROR(VLOOKUP($B379,Kraftvärmeprod!$B$1:$AH$479,MATCH(X$2,Kraftvärmeprod!$B$1:$AG$1,0),FALSE)/1,0)-IFERROR(VLOOKUP($B379,'Slutlig allokering kvv'!$B$2:$AC$462,MATCH(X$3,'Slutlig allokering kvv'!$B$1:$AJ$1,0),FALSE)/1,0)</f>
        <v>0</v>
      </c>
      <c r="Y379">
        <f>IFERROR(VLOOKUP($B379,Kraftvärmeprod!$B$1:$AH$479,MATCH(Y$2,Kraftvärmeprod!$B$1:$AG$1,0),FALSE)/1,0)-IFERROR(VLOOKUP($B379,'Slutlig allokering kvv'!$B$2:$AC$462,MATCH(Y$3,'Slutlig allokering kvv'!$B$1:$AJ$1,0),FALSE)/1,0)</f>
        <v>0</v>
      </c>
      <c r="Z379">
        <f>IFERROR(VLOOKUP($B379,Kraftvärmeprod!$B$1:$AH$479,MATCH(Z$2,Kraftvärmeprod!$B$1:$AG$1,0),FALSE)/1,0)-IFERROR(VLOOKUP($B379,'Slutlig allokering kvv'!$B$2:$AC$462,MATCH(Z$3,'Slutlig allokering kvv'!$B$1:$AJ$1,0),FALSE)/1,0)</f>
        <v>0</v>
      </c>
      <c r="AA379">
        <f>IFERROR(VLOOKUP($B379,Kraftvärmeprod!$B$1:$AH$479,MATCH(AA$2,Kraftvärmeprod!$B$1:$AG$1,0),FALSE)/1,0)-IFERROR(VLOOKUP($B379,'Slutlig allokering kvv'!$B$2:$AC$462,MATCH(AA$3,'Slutlig allokering kvv'!$B$1:$AJ$1,0),FALSE)/1,0)</f>
        <v>0</v>
      </c>
      <c r="AB379">
        <f>IFERROR(VLOOKUP($B379,Kraftvärmeprod!$B$1:$AH$479,MATCH(AB$2,Kraftvärmeprod!$B$1:$AG$1,0),FALSE)/1,0)-IFERROR(VLOOKUP($B379,'Slutlig allokering kvv'!$B$2:$AC$462,MATCH(AB$3,'Slutlig allokering kvv'!$B$1:$AJ$1,0),FALSE)/1,0)</f>
        <v>0</v>
      </c>
      <c r="AE379">
        <f t="shared" si="10"/>
        <v>0</v>
      </c>
      <c r="AG379">
        <f>IFERROR(VLOOKUP(B379,'Slutlig allokering kvv'!$B$2:$AJ$462,MATCH("Summa justerad allokerad tillförd energi (utan hjälpel och rökgaskondensering):",'Slutlig allokering kvv'!$B$1:$AK$1,0),FALSE)/1,"")</f>
        <v>0</v>
      </c>
      <c r="AI379" s="23" t="str">
        <f>IFERROR(1-VLOOKUP(B379,'Slutlig allokering kvv'!$B$2:$AJ$462,MATCH("Andel av bränsle i kvv som allokerats till värme, exklusive rökgaskondensering och hjälpel",'Slutlig allokering kvv'!$B$1:$AK$1,0),FALSE),"")</f>
        <v/>
      </c>
      <c r="AK379" s="23" t="str">
        <f t="shared" si="11"/>
        <v/>
      </c>
    </row>
    <row r="380" spans="1:37" x14ac:dyDescent="0.25">
      <c r="A380" s="2" t="s">
        <v>501</v>
      </c>
      <c r="B380" s="2" t="s">
        <v>519</v>
      </c>
      <c r="C380" s="2" t="str">
        <f>IFERROR(VLOOKUP($B380,Kraftvärmeprod!$B$1:$AH$479,MATCH(C$3,Kraftvärmeprod!$B$1:$AG$1,0),FALSE)/1,"")</f>
        <v/>
      </c>
      <c r="D380" s="2" t="str">
        <f>IFERROR(VLOOKUP($B380,Kraftvärmeprod!$B$1:$AH$479,MATCH(D$3,Kraftvärmeprod!$B$1:$AG$1,0),FALSE)/1,"")</f>
        <v/>
      </c>
      <c r="E380">
        <f>IFERROR(VLOOKUP($B380,Kraftvärmeprod!$B$1:$AH$479,MATCH(E$2,Kraftvärmeprod!$B$1:$AG$1,0),FALSE)/1,0)-IFERROR(VLOOKUP($B380,'Slutlig allokering kvv'!$B$2:$AC$462,MATCH(E$3,'Slutlig allokering kvv'!$B$1:$AJ$1,0),FALSE)/1,0)</f>
        <v>0</v>
      </c>
      <c r="F380">
        <f>IFERROR(VLOOKUP($B380,Kraftvärmeprod!$B$1:$AH$479,MATCH(F$2,Kraftvärmeprod!$B$1:$AG$1,0),FALSE)/1,0)-IFERROR(VLOOKUP($B380,'Slutlig allokering kvv'!$B$2:$AC$462,MATCH(F$3,'Slutlig allokering kvv'!$B$1:$AJ$1,0),FALSE)/1,0)</f>
        <v>0</v>
      </c>
      <c r="G380">
        <f>IFERROR(VLOOKUP($B380,Kraftvärmeprod!$B$1:$AH$479,MATCH(G$2,Kraftvärmeprod!$B$1:$AG$1,0),FALSE)/1,0)-IFERROR(VLOOKUP($B380,'Slutlig allokering kvv'!$B$2:$AC$462,MATCH(G$3,'Slutlig allokering kvv'!$B$1:$AJ$1,0),FALSE)/1,0)</f>
        <v>0</v>
      </c>
      <c r="H380">
        <f>IFERROR(VLOOKUP($B380,Kraftvärmeprod!$B$1:$AH$479,MATCH(H$2,Kraftvärmeprod!$B$1:$AG$1,0),FALSE)/1,0)-IFERROR(VLOOKUP($B380,'Slutlig allokering kvv'!$B$2:$AC$462,MATCH(H$3,'Slutlig allokering kvv'!$B$1:$AJ$1,0),FALSE)/1,0)</f>
        <v>0</v>
      </c>
      <c r="I380">
        <f>IFERROR(VLOOKUP($B380,Kraftvärmeprod!$B$1:$AH$479,MATCH(I$2,Kraftvärmeprod!$B$1:$AG$1,0),FALSE)/1,0)-IFERROR(VLOOKUP($B380,'Slutlig allokering kvv'!$B$2:$AC$462,MATCH(I$3,'Slutlig allokering kvv'!$B$1:$AJ$1,0),FALSE)/1,0)</f>
        <v>0</v>
      </c>
      <c r="J380">
        <f>IFERROR(VLOOKUP($B380,Kraftvärmeprod!$B$1:$AH$479,MATCH(J$2,Kraftvärmeprod!$B$1:$AG$1,0),FALSE)/1,0)-IFERROR(VLOOKUP($B380,'Slutlig allokering kvv'!$B$2:$AC$462,MATCH(J$3,'Slutlig allokering kvv'!$B$1:$AJ$1,0),FALSE)/1,0)</f>
        <v>0</v>
      </c>
      <c r="K380">
        <f>IFERROR(VLOOKUP($B380,Kraftvärmeprod!$B$1:$AH$479,MATCH(K$2,Kraftvärmeprod!$B$1:$AG$1,0),FALSE)/1,0)-IFERROR(VLOOKUP($B380,'Slutlig allokering kvv'!$B$2:$AC$462,MATCH(K$3,'Slutlig allokering kvv'!$B$1:$AJ$1,0),FALSE)/1,0)</f>
        <v>0</v>
      </c>
      <c r="L380">
        <f>IFERROR(VLOOKUP($B380,Kraftvärmeprod!$B$1:$AH$479,MATCH(L$2,Kraftvärmeprod!$B$1:$AG$1,0),FALSE)/1,0)-IFERROR(VLOOKUP($B380,'Slutlig allokering kvv'!$B$2:$AC$462,MATCH(L$3,'Slutlig allokering kvv'!$B$1:$AJ$1,0),FALSE)/1,0)</f>
        <v>0</v>
      </c>
      <c r="M380" s="40">
        <f>IFERROR(VLOOKUP($B380,Miljö!$B$1:$S$477,MATCH(M$2,Miljö!$B$1:$X$1,0),FALSE)/1,0)-IFERROR(VLOOKUP($B380,'Slutlig allokering kvv'!$B$2:$AC$462,MATCH(M$3,'Slutlig allokering kvv'!$B$1:$AJ$1,0),FALSE)/1,0)</f>
        <v>0</v>
      </c>
      <c r="N380">
        <f>IFERROR(VLOOKUP($B380,Kraftvärmeprod!$B$1:$AH$479,MATCH(N$2,Kraftvärmeprod!$B$1:$AG$1,0),FALSE)/1,0)-IFERROR(VLOOKUP($B380,'Slutlig allokering kvv'!$B$2:$AC$462,MATCH(N$3,'Slutlig allokering kvv'!$B$1:$AJ$1,0),FALSE)/1,0)</f>
        <v>0</v>
      </c>
      <c r="O380">
        <f>IFERROR(VLOOKUP($B380,Kraftvärmeprod!$B$1:$AH$479,MATCH(O$2,Kraftvärmeprod!$B$1:$AG$1,0),FALSE)/1,0)-IFERROR(VLOOKUP($B380,'Slutlig allokering kvv'!$B$2:$AC$462,MATCH(O$3,'Slutlig allokering kvv'!$B$1:$AJ$1,0),FALSE)/1,0)</f>
        <v>0</v>
      </c>
      <c r="P380">
        <f>IFERROR(VLOOKUP($B380,Kraftvärmeprod!$B$1:$AH$479,MATCH(P$2,Kraftvärmeprod!$B$1:$AG$1,0),FALSE)/1,0)-IFERROR(VLOOKUP($B380,'Slutlig allokering kvv'!$B$2:$AC$462,MATCH(P$3,'Slutlig allokering kvv'!$B$1:$AJ$1,0),FALSE)/1,0)</f>
        <v>0</v>
      </c>
      <c r="Q380">
        <f>IFERROR(VLOOKUP($B380,Kraftvärmeprod!$B$1:$AH$479,MATCH(Q$2,Kraftvärmeprod!$B$1:$AG$1,0),FALSE)/1,0)-IFERROR(VLOOKUP($B380,'Slutlig allokering kvv'!$B$2:$AC$462,MATCH(Q$3,'Slutlig allokering kvv'!$B$1:$AJ$1,0),FALSE)/1,0)</f>
        <v>0</v>
      </c>
      <c r="R380">
        <f>IFERROR(VLOOKUP($B380,Kraftvärmeprod!$B$1:$AH$479,MATCH(R$2,Kraftvärmeprod!$B$1:$AG$1,0),FALSE)/1,0)-IFERROR(VLOOKUP($B380,'Slutlig allokering kvv'!$B$2:$AC$462,MATCH(R$3,'Slutlig allokering kvv'!$B$1:$AJ$1,0),FALSE)/1,0)</f>
        <v>0</v>
      </c>
      <c r="S380">
        <f>IFERROR(VLOOKUP($B380,Kraftvärmeprod!$B$1:$AH$479,MATCH(S$2,Kraftvärmeprod!$B$1:$AG$1,0),FALSE)/1,0)-IFERROR(VLOOKUP($B380,'Slutlig allokering kvv'!$B$2:$AC$462,MATCH(S$3,'Slutlig allokering kvv'!$B$1:$AJ$1,0),FALSE)/1,0)</f>
        <v>0</v>
      </c>
      <c r="T380">
        <f>IFERROR(VLOOKUP($B380,Kraftvärmeprod!$B$1:$AH$479,MATCH(T$2,Kraftvärmeprod!$B$1:$AG$1,0),FALSE)/1,0)-IFERROR(VLOOKUP($B380,'Slutlig allokering kvv'!$B$2:$AC$462,MATCH(T$3,'Slutlig allokering kvv'!$B$1:$AJ$1,0),FALSE)/1,0)</f>
        <v>0</v>
      </c>
      <c r="U380">
        <f>IFERROR(VLOOKUP($B380,Kraftvärmeprod!$B$1:$AH$479,MATCH(U$2,Kraftvärmeprod!$B$1:$AG$1,0),FALSE)/1,0)-IFERROR(VLOOKUP($B380,'Slutlig allokering kvv'!$B$2:$AC$462,MATCH(U$3,'Slutlig allokering kvv'!$B$1:$AJ$1,0),FALSE)/1,0)</f>
        <v>0</v>
      </c>
      <c r="V380">
        <f>IFERROR(VLOOKUP($B380,Kraftvärmeprod!$B$1:$AH$479,MATCH(V$2,Kraftvärmeprod!$B$1:$AG$1,0),FALSE)/1,0)-IFERROR(VLOOKUP($B380,'Slutlig allokering kvv'!$B$2:$AC$462,MATCH(V$3,'Slutlig allokering kvv'!$B$1:$AJ$1,0),FALSE)/1,0)</f>
        <v>0</v>
      </c>
      <c r="W380">
        <f>IFERROR(VLOOKUP($B380,Kraftvärmeprod!$B$1:$AH$479,MATCH(W$2,Kraftvärmeprod!$B$1:$AG$1,0),FALSE)/1,0)-IFERROR(VLOOKUP($B380,'Slutlig allokering kvv'!$B$2:$AC$462,MATCH(W$3,'Slutlig allokering kvv'!$B$1:$AJ$1,0),FALSE)/1,0)</f>
        <v>0</v>
      </c>
      <c r="X380">
        <f>IFERROR(VLOOKUP($B380,Kraftvärmeprod!$B$1:$AH$479,MATCH(X$2,Kraftvärmeprod!$B$1:$AG$1,0),FALSE)/1,0)-IFERROR(VLOOKUP($B380,'Slutlig allokering kvv'!$B$2:$AC$462,MATCH(X$3,'Slutlig allokering kvv'!$B$1:$AJ$1,0),FALSE)/1,0)</f>
        <v>0</v>
      </c>
      <c r="Y380">
        <f>IFERROR(VLOOKUP($B380,Kraftvärmeprod!$B$1:$AH$479,MATCH(Y$2,Kraftvärmeprod!$B$1:$AG$1,0),FALSE)/1,0)-IFERROR(VLOOKUP($B380,'Slutlig allokering kvv'!$B$2:$AC$462,MATCH(Y$3,'Slutlig allokering kvv'!$B$1:$AJ$1,0),FALSE)/1,0)</f>
        <v>0</v>
      </c>
      <c r="Z380">
        <f>IFERROR(VLOOKUP($B380,Kraftvärmeprod!$B$1:$AH$479,MATCH(Z$2,Kraftvärmeprod!$B$1:$AG$1,0),FALSE)/1,0)-IFERROR(VLOOKUP($B380,'Slutlig allokering kvv'!$B$2:$AC$462,MATCH(Z$3,'Slutlig allokering kvv'!$B$1:$AJ$1,0),FALSE)/1,0)</f>
        <v>0</v>
      </c>
      <c r="AA380">
        <f>IFERROR(VLOOKUP($B380,Kraftvärmeprod!$B$1:$AH$479,MATCH(AA$2,Kraftvärmeprod!$B$1:$AG$1,0),FALSE)/1,0)-IFERROR(VLOOKUP($B380,'Slutlig allokering kvv'!$B$2:$AC$462,MATCH(AA$3,'Slutlig allokering kvv'!$B$1:$AJ$1,0),FALSE)/1,0)</f>
        <v>0</v>
      </c>
      <c r="AB380">
        <f>IFERROR(VLOOKUP($B380,Kraftvärmeprod!$B$1:$AH$479,MATCH(AB$2,Kraftvärmeprod!$B$1:$AG$1,0),FALSE)/1,0)-IFERROR(VLOOKUP($B380,'Slutlig allokering kvv'!$B$2:$AC$462,MATCH(AB$3,'Slutlig allokering kvv'!$B$1:$AJ$1,0),FALSE)/1,0)</f>
        <v>0</v>
      </c>
      <c r="AE380">
        <f t="shared" si="10"/>
        <v>0</v>
      </c>
      <c r="AG380">
        <f>IFERROR(VLOOKUP(B380,'Slutlig allokering kvv'!$B$2:$AJ$462,MATCH("Summa justerad allokerad tillförd energi (utan hjälpel och rökgaskondensering):",'Slutlig allokering kvv'!$B$1:$AK$1,0),FALSE)/1,"")</f>
        <v>0</v>
      </c>
      <c r="AI380" s="23" t="str">
        <f>IFERROR(1-VLOOKUP(B380,'Slutlig allokering kvv'!$B$2:$AJ$462,MATCH("Andel av bränsle i kvv som allokerats till värme, exklusive rökgaskondensering och hjälpel",'Slutlig allokering kvv'!$B$1:$AK$1,0),FALSE),"")</f>
        <v/>
      </c>
      <c r="AK380" s="23" t="str">
        <f t="shared" si="11"/>
        <v/>
      </c>
    </row>
    <row r="381" spans="1:37" x14ac:dyDescent="0.25">
      <c r="A381" s="2" t="s">
        <v>501</v>
      </c>
      <c r="B381" s="2" t="s">
        <v>520</v>
      </c>
      <c r="C381" s="2" t="str">
        <f>IFERROR(VLOOKUP($B381,Kraftvärmeprod!$B$1:$AH$479,MATCH(C$3,Kraftvärmeprod!$B$1:$AG$1,0),FALSE)/1,"")</f>
        <v/>
      </c>
      <c r="D381" s="2" t="str">
        <f>IFERROR(VLOOKUP($B381,Kraftvärmeprod!$B$1:$AH$479,MATCH(D$3,Kraftvärmeprod!$B$1:$AG$1,0),FALSE)/1,"")</f>
        <v/>
      </c>
      <c r="E381">
        <f>IFERROR(VLOOKUP($B381,Kraftvärmeprod!$B$1:$AH$479,MATCH(E$2,Kraftvärmeprod!$B$1:$AG$1,0),FALSE)/1,0)-IFERROR(VLOOKUP($B381,'Slutlig allokering kvv'!$B$2:$AC$462,MATCH(E$3,'Slutlig allokering kvv'!$B$1:$AJ$1,0),FALSE)/1,0)</f>
        <v>0</v>
      </c>
      <c r="F381">
        <f>IFERROR(VLOOKUP($B381,Kraftvärmeprod!$B$1:$AH$479,MATCH(F$2,Kraftvärmeprod!$B$1:$AG$1,0),FALSE)/1,0)-IFERROR(VLOOKUP($B381,'Slutlig allokering kvv'!$B$2:$AC$462,MATCH(F$3,'Slutlig allokering kvv'!$B$1:$AJ$1,0),FALSE)/1,0)</f>
        <v>0</v>
      </c>
      <c r="G381">
        <f>IFERROR(VLOOKUP($B381,Kraftvärmeprod!$B$1:$AH$479,MATCH(G$2,Kraftvärmeprod!$B$1:$AG$1,0),FALSE)/1,0)-IFERROR(VLOOKUP($B381,'Slutlig allokering kvv'!$B$2:$AC$462,MATCH(G$3,'Slutlig allokering kvv'!$B$1:$AJ$1,0),FALSE)/1,0)</f>
        <v>0</v>
      </c>
      <c r="H381">
        <f>IFERROR(VLOOKUP($B381,Kraftvärmeprod!$B$1:$AH$479,MATCH(H$2,Kraftvärmeprod!$B$1:$AG$1,0),FALSE)/1,0)-IFERROR(VLOOKUP($B381,'Slutlig allokering kvv'!$B$2:$AC$462,MATCH(H$3,'Slutlig allokering kvv'!$B$1:$AJ$1,0),FALSE)/1,0)</f>
        <v>0</v>
      </c>
      <c r="I381">
        <f>IFERROR(VLOOKUP($B381,Kraftvärmeprod!$B$1:$AH$479,MATCH(I$2,Kraftvärmeprod!$B$1:$AG$1,0),FALSE)/1,0)-IFERROR(VLOOKUP($B381,'Slutlig allokering kvv'!$B$2:$AC$462,MATCH(I$3,'Slutlig allokering kvv'!$B$1:$AJ$1,0),FALSE)/1,0)</f>
        <v>0</v>
      </c>
      <c r="J381">
        <f>IFERROR(VLOOKUP($B381,Kraftvärmeprod!$B$1:$AH$479,MATCH(J$2,Kraftvärmeprod!$B$1:$AG$1,0),FALSE)/1,0)-IFERROR(VLOOKUP($B381,'Slutlig allokering kvv'!$B$2:$AC$462,MATCH(J$3,'Slutlig allokering kvv'!$B$1:$AJ$1,0),FALSE)/1,0)</f>
        <v>0</v>
      </c>
      <c r="K381">
        <f>IFERROR(VLOOKUP($B381,Kraftvärmeprod!$B$1:$AH$479,MATCH(K$2,Kraftvärmeprod!$B$1:$AG$1,0),FALSE)/1,0)-IFERROR(VLOOKUP($B381,'Slutlig allokering kvv'!$B$2:$AC$462,MATCH(K$3,'Slutlig allokering kvv'!$B$1:$AJ$1,0),FALSE)/1,0)</f>
        <v>0</v>
      </c>
      <c r="L381">
        <f>IFERROR(VLOOKUP($B381,Kraftvärmeprod!$B$1:$AH$479,MATCH(L$2,Kraftvärmeprod!$B$1:$AG$1,0),FALSE)/1,0)-IFERROR(VLOOKUP($B381,'Slutlig allokering kvv'!$B$2:$AC$462,MATCH(L$3,'Slutlig allokering kvv'!$B$1:$AJ$1,0),FALSE)/1,0)</f>
        <v>0</v>
      </c>
      <c r="M381" s="40">
        <f>IFERROR(VLOOKUP($B381,Miljö!$B$1:$S$477,MATCH(M$2,Miljö!$B$1:$X$1,0),FALSE)/1,0)-IFERROR(VLOOKUP($B381,'Slutlig allokering kvv'!$B$2:$AC$462,MATCH(M$3,'Slutlig allokering kvv'!$B$1:$AJ$1,0),FALSE)/1,0)</f>
        <v>0</v>
      </c>
      <c r="N381">
        <f>IFERROR(VLOOKUP($B381,Kraftvärmeprod!$B$1:$AH$479,MATCH(N$2,Kraftvärmeprod!$B$1:$AG$1,0),FALSE)/1,0)-IFERROR(VLOOKUP($B381,'Slutlig allokering kvv'!$B$2:$AC$462,MATCH(N$3,'Slutlig allokering kvv'!$B$1:$AJ$1,0),FALSE)/1,0)</f>
        <v>0</v>
      </c>
      <c r="O381">
        <f>IFERROR(VLOOKUP($B381,Kraftvärmeprod!$B$1:$AH$479,MATCH(O$2,Kraftvärmeprod!$B$1:$AG$1,0),FALSE)/1,0)-IFERROR(VLOOKUP($B381,'Slutlig allokering kvv'!$B$2:$AC$462,MATCH(O$3,'Slutlig allokering kvv'!$B$1:$AJ$1,0),FALSE)/1,0)</f>
        <v>0</v>
      </c>
      <c r="P381">
        <f>IFERROR(VLOOKUP($B381,Kraftvärmeprod!$B$1:$AH$479,MATCH(P$2,Kraftvärmeprod!$B$1:$AG$1,0),FALSE)/1,0)-IFERROR(VLOOKUP($B381,'Slutlig allokering kvv'!$B$2:$AC$462,MATCH(P$3,'Slutlig allokering kvv'!$B$1:$AJ$1,0),FALSE)/1,0)</f>
        <v>0</v>
      </c>
      <c r="Q381">
        <f>IFERROR(VLOOKUP($B381,Kraftvärmeprod!$B$1:$AH$479,MATCH(Q$2,Kraftvärmeprod!$B$1:$AG$1,0),FALSE)/1,0)-IFERROR(VLOOKUP($B381,'Slutlig allokering kvv'!$B$2:$AC$462,MATCH(Q$3,'Slutlig allokering kvv'!$B$1:$AJ$1,0),FALSE)/1,0)</f>
        <v>0</v>
      </c>
      <c r="R381">
        <f>IFERROR(VLOOKUP($B381,Kraftvärmeprod!$B$1:$AH$479,MATCH(R$2,Kraftvärmeprod!$B$1:$AG$1,0),FALSE)/1,0)-IFERROR(VLOOKUP($B381,'Slutlig allokering kvv'!$B$2:$AC$462,MATCH(R$3,'Slutlig allokering kvv'!$B$1:$AJ$1,0),FALSE)/1,0)</f>
        <v>0</v>
      </c>
      <c r="S381">
        <f>IFERROR(VLOOKUP($B381,Kraftvärmeprod!$B$1:$AH$479,MATCH(S$2,Kraftvärmeprod!$B$1:$AG$1,0),FALSE)/1,0)-IFERROR(VLOOKUP($B381,'Slutlig allokering kvv'!$B$2:$AC$462,MATCH(S$3,'Slutlig allokering kvv'!$B$1:$AJ$1,0),FALSE)/1,0)</f>
        <v>0</v>
      </c>
      <c r="T381">
        <f>IFERROR(VLOOKUP($B381,Kraftvärmeprod!$B$1:$AH$479,MATCH(T$2,Kraftvärmeprod!$B$1:$AG$1,0),FALSE)/1,0)-IFERROR(VLOOKUP($B381,'Slutlig allokering kvv'!$B$2:$AC$462,MATCH(T$3,'Slutlig allokering kvv'!$B$1:$AJ$1,0),FALSE)/1,0)</f>
        <v>0</v>
      </c>
      <c r="U381">
        <f>IFERROR(VLOOKUP($B381,Kraftvärmeprod!$B$1:$AH$479,MATCH(U$2,Kraftvärmeprod!$B$1:$AG$1,0),FALSE)/1,0)-IFERROR(VLOOKUP($B381,'Slutlig allokering kvv'!$B$2:$AC$462,MATCH(U$3,'Slutlig allokering kvv'!$B$1:$AJ$1,0),FALSE)/1,0)</f>
        <v>0</v>
      </c>
      <c r="V381">
        <f>IFERROR(VLOOKUP($B381,Kraftvärmeprod!$B$1:$AH$479,MATCH(V$2,Kraftvärmeprod!$B$1:$AG$1,0),FALSE)/1,0)-IFERROR(VLOOKUP($B381,'Slutlig allokering kvv'!$B$2:$AC$462,MATCH(V$3,'Slutlig allokering kvv'!$B$1:$AJ$1,0),FALSE)/1,0)</f>
        <v>0</v>
      </c>
      <c r="W381">
        <f>IFERROR(VLOOKUP($B381,Kraftvärmeprod!$B$1:$AH$479,MATCH(W$2,Kraftvärmeprod!$B$1:$AG$1,0),FALSE)/1,0)-IFERROR(VLOOKUP($B381,'Slutlig allokering kvv'!$B$2:$AC$462,MATCH(W$3,'Slutlig allokering kvv'!$B$1:$AJ$1,0),FALSE)/1,0)</f>
        <v>0</v>
      </c>
      <c r="X381">
        <f>IFERROR(VLOOKUP($B381,Kraftvärmeprod!$B$1:$AH$479,MATCH(X$2,Kraftvärmeprod!$B$1:$AG$1,0),FALSE)/1,0)-IFERROR(VLOOKUP($B381,'Slutlig allokering kvv'!$B$2:$AC$462,MATCH(X$3,'Slutlig allokering kvv'!$B$1:$AJ$1,0),FALSE)/1,0)</f>
        <v>0</v>
      </c>
      <c r="Y381">
        <f>IFERROR(VLOOKUP($B381,Kraftvärmeprod!$B$1:$AH$479,MATCH(Y$2,Kraftvärmeprod!$B$1:$AG$1,0),FALSE)/1,0)-IFERROR(VLOOKUP($B381,'Slutlig allokering kvv'!$B$2:$AC$462,MATCH(Y$3,'Slutlig allokering kvv'!$B$1:$AJ$1,0),FALSE)/1,0)</f>
        <v>0</v>
      </c>
      <c r="Z381">
        <f>IFERROR(VLOOKUP($B381,Kraftvärmeprod!$B$1:$AH$479,MATCH(Z$2,Kraftvärmeprod!$B$1:$AG$1,0),FALSE)/1,0)-IFERROR(VLOOKUP($B381,'Slutlig allokering kvv'!$B$2:$AC$462,MATCH(Z$3,'Slutlig allokering kvv'!$B$1:$AJ$1,0),FALSE)/1,0)</f>
        <v>0</v>
      </c>
      <c r="AA381">
        <f>IFERROR(VLOOKUP($B381,Kraftvärmeprod!$B$1:$AH$479,MATCH(AA$2,Kraftvärmeprod!$B$1:$AG$1,0),FALSE)/1,0)-IFERROR(VLOOKUP($B381,'Slutlig allokering kvv'!$B$2:$AC$462,MATCH(AA$3,'Slutlig allokering kvv'!$B$1:$AJ$1,0),FALSE)/1,0)</f>
        <v>0</v>
      </c>
      <c r="AB381">
        <f>IFERROR(VLOOKUP($B381,Kraftvärmeprod!$B$1:$AH$479,MATCH(AB$2,Kraftvärmeprod!$B$1:$AG$1,0),FALSE)/1,0)-IFERROR(VLOOKUP($B381,'Slutlig allokering kvv'!$B$2:$AC$462,MATCH(AB$3,'Slutlig allokering kvv'!$B$1:$AJ$1,0),FALSE)/1,0)</f>
        <v>0</v>
      </c>
      <c r="AE381">
        <f t="shared" si="10"/>
        <v>0</v>
      </c>
      <c r="AG381">
        <f>IFERROR(VLOOKUP(B381,'Slutlig allokering kvv'!$B$2:$AJ$462,MATCH("Summa justerad allokerad tillförd energi (utan hjälpel och rökgaskondensering):",'Slutlig allokering kvv'!$B$1:$AK$1,0),FALSE)/1,"")</f>
        <v>0</v>
      </c>
      <c r="AI381" s="23" t="str">
        <f>IFERROR(1-VLOOKUP(B381,'Slutlig allokering kvv'!$B$2:$AJ$462,MATCH("Andel av bränsle i kvv som allokerats till värme, exklusive rökgaskondensering och hjälpel",'Slutlig allokering kvv'!$B$1:$AK$1,0),FALSE),"")</f>
        <v/>
      </c>
      <c r="AK381" s="23" t="str">
        <f t="shared" si="11"/>
        <v/>
      </c>
    </row>
    <row r="382" spans="1:37" x14ac:dyDescent="0.25">
      <c r="A382" s="2" t="s">
        <v>501</v>
      </c>
      <c r="B382" s="2" t="s">
        <v>521</v>
      </c>
      <c r="C382" s="2" t="str">
        <f>IFERROR(VLOOKUP($B382,Kraftvärmeprod!$B$1:$AH$479,MATCH(C$3,Kraftvärmeprod!$B$1:$AG$1,0),FALSE)/1,"")</f>
        <v/>
      </c>
      <c r="D382" s="2" t="str">
        <f>IFERROR(VLOOKUP($B382,Kraftvärmeprod!$B$1:$AH$479,MATCH(D$3,Kraftvärmeprod!$B$1:$AG$1,0),FALSE)/1,"")</f>
        <v/>
      </c>
      <c r="E382">
        <f>IFERROR(VLOOKUP($B382,Kraftvärmeprod!$B$1:$AH$479,MATCH(E$2,Kraftvärmeprod!$B$1:$AG$1,0),FALSE)/1,0)-IFERROR(VLOOKUP($B382,'Slutlig allokering kvv'!$B$2:$AC$462,MATCH(E$3,'Slutlig allokering kvv'!$B$1:$AJ$1,0),FALSE)/1,0)</f>
        <v>0</v>
      </c>
      <c r="F382">
        <f>IFERROR(VLOOKUP($B382,Kraftvärmeprod!$B$1:$AH$479,MATCH(F$2,Kraftvärmeprod!$B$1:$AG$1,0),FALSE)/1,0)-IFERROR(VLOOKUP($B382,'Slutlig allokering kvv'!$B$2:$AC$462,MATCH(F$3,'Slutlig allokering kvv'!$B$1:$AJ$1,0),FALSE)/1,0)</f>
        <v>0</v>
      </c>
      <c r="G382">
        <f>IFERROR(VLOOKUP($B382,Kraftvärmeprod!$B$1:$AH$479,MATCH(G$2,Kraftvärmeprod!$B$1:$AG$1,0),FALSE)/1,0)-IFERROR(VLOOKUP($B382,'Slutlig allokering kvv'!$B$2:$AC$462,MATCH(G$3,'Slutlig allokering kvv'!$B$1:$AJ$1,0),FALSE)/1,0)</f>
        <v>0</v>
      </c>
      <c r="H382">
        <f>IFERROR(VLOOKUP($B382,Kraftvärmeprod!$B$1:$AH$479,MATCH(H$2,Kraftvärmeprod!$B$1:$AG$1,0),FALSE)/1,0)-IFERROR(VLOOKUP($B382,'Slutlig allokering kvv'!$B$2:$AC$462,MATCH(H$3,'Slutlig allokering kvv'!$B$1:$AJ$1,0),FALSE)/1,0)</f>
        <v>0</v>
      </c>
      <c r="I382">
        <f>IFERROR(VLOOKUP($B382,Kraftvärmeprod!$B$1:$AH$479,MATCH(I$2,Kraftvärmeprod!$B$1:$AG$1,0),FALSE)/1,0)-IFERROR(VLOOKUP($B382,'Slutlig allokering kvv'!$B$2:$AC$462,MATCH(I$3,'Slutlig allokering kvv'!$B$1:$AJ$1,0),FALSE)/1,0)</f>
        <v>0</v>
      </c>
      <c r="J382">
        <f>IFERROR(VLOOKUP($B382,Kraftvärmeprod!$B$1:$AH$479,MATCH(J$2,Kraftvärmeprod!$B$1:$AG$1,0),FALSE)/1,0)-IFERROR(VLOOKUP($B382,'Slutlig allokering kvv'!$B$2:$AC$462,MATCH(J$3,'Slutlig allokering kvv'!$B$1:$AJ$1,0),FALSE)/1,0)</f>
        <v>0</v>
      </c>
      <c r="K382">
        <f>IFERROR(VLOOKUP($B382,Kraftvärmeprod!$B$1:$AH$479,MATCH(K$2,Kraftvärmeprod!$B$1:$AG$1,0),FALSE)/1,0)-IFERROR(VLOOKUP($B382,'Slutlig allokering kvv'!$B$2:$AC$462,MATCH(K$3,'Slutlig allokering kvv'!$B$1:$AJ$1,0),FALSE)/1,0)</f>
        <v>0</v>
      </c>
      <c r="L382">
        <f>IFERROR(VLOOKUP($B382,Kraftvärmeprod!$B$1:$AH$479,MATCH(L$2,Kraftvärmeprod!$B$1:$AG$1,0),FALSE)/1,0)-IFERROR(VLOOKUP($B382,'Slutlig allokering kvv'!$B$2:$AC$462,MATCH(L$3,'Slutlig allokering kvv'!$B$1:$AJ$1,0),FALSE)/1,0)</f>
        <v>0</v>
      </c>
      <c r="M382" s="40">
        <f>IFERROR(VLOOKUP($B382,Miljö!$B$1:$S$477,MATCH(M$2,Miljö!$B$1:$X$1,0),FALSE)/1,0)-IFERROR(VLOOKUP($B382,'Slutlig allokering kvv'!$B$2:$AC$462,MATCH(M$3,'Slutlig allokering kvv'!$B$1:$AJ$1,0),FALSE)/1,0)</f>
        <v>0</v>
      </c>
      <c r="N382">
        <f>IFERROR(VLOOKUP($B382,Kraftvärmeprod!$B$1:$AH$479,MATCH(N$2,Kraftvärmeprod!$B$1:$AG$1,0),FALSE)/1,0)-IFERROR(VLOOKUP($B382,'Slutlig allokering kvv'!$B$2:$AC$462,MATCH(N$3,'Slutlig allokering kvv'!$B$1:$AJ$1,0),FALSE)/1,0)</f>
        <v>0</v>
      </c>
      <c r="O382">
        <f>IFERROR(VLOOKUP($B382,Kraftvärmeprod!$B$1:$AH$479,MATCH(O$2,Kraftvärmeprod!$B$1:$AG$1,0),FALSE)/1,0)-IFERROR(VLOOKUP($B382,'Slutlig allokering kvv'!$B$2:$AC$462,MATCH(O$3,'Slutlig allokering kvv'!$B$1:$AJ$1,0),FALSE)/1,0)</f>
        <v>0</v>
      </c>
      <c r="P382">
        <f>IFERROR(VLOOKUP($B382,Kraftvärmeprod!$B$1:$AH$479,MATCH(P$2,Kraftvärmeprod!$B$1:$AG$1,0),FALSE)/1,0)-IFERROR(VLOOKUP($B382,'Slutlig allokering kvv'!$B$2:$AC$462,MATCH(P$3,'Slutlig allokering kvv'!$B$1:$AJ$1,0),FALSE)/1,0)</f>
        <v>0</v>
      </c>
      <c r="Q382">
        <f>IFERROR(VLOOKUP($B382,Kraftvärmeprod!$B$1:$AH$479,MATCH(Q$2,Kraftvärmeprod!$B$1:$AG$1,0),FALSE)/1,0)-IFERROR(VLOOKUP($B382,'Slutlig allokering kvv'!$B$2:$AC$462,MATCH(Q$3,'Slutlig allokering kvv'!$B$1:$AJ$1,0),FALSE)/1,0)</f>
        <v>0</v>
      </c>
      <c r="R382">
        <f>IFERROR(VLOOKUP($B382,Kraftvärmeprod!$B$1:$AH$479,MATCH(R$2,Kraftvärmeprod!$B$1:$AG$1,0),FALSE)/1,0)-IFERROR(VLOOKUP($B382,'Slutlig allokering kvv'!$B$2:$AC$462,MATCH(R$3,'Slutlig allokering kvv'!$B$1:$AJ$1,0),FALSE)/1,0)</f>
        <v>0</v>
      </c>
      <c r="S382">
        <f>IFERROR(VLOOKUP($B382,Kraftvärmeprod!$B$1:$AH$479,MATCH(S$2,Kraftvärmeprod!$B$1:$AG$1,0),FALSE)/1,0)-IFERROR(VLOOKUP($B382,'Slutlig allokering kvv'!$B$2:$AC$462,MATCH(S$3,'Slutlig allokering kvv'!$B$1:$AJ$1,0),FALSE)/1,0)</f>
        <v>0</v>
      </c>
      <c r="T382">
        <f>IFERROR(VLOOKUP($B382,Kraftvärmeprod!$B$1:$AH$479,MATCH(T$2,Kraftvärmeprod!$B$1:$AG$1,0),FALSE)/1,0)-IFERROR(VLOOKUP($B382,'Slutlig allokering kvv'!$B$2:$AC$462,MATCH(T$3,'Slutlig allokering kvv'!$B$1:$AJ$1,0),FALSE)/1,0)</f>
        <v>0</v>
      </c>
      <c r="U382">
        <f>IFERROR(VLOOKUP($B382,Kraftvärmeprod!$B$1:$AH$479,MATCH(U$2,Kraftvärmeprod!$B$1:$AG$1,0),FALSE)/1,0)-IFERROR(VLOOKUP($B382,'Slutlig allokering kvv'!$B$2:$AC$462,MATCH(U$3,'Slutlig allokering kvv'!$B$1:$AJ$1,0),FALSE)/1,0)</f>
        <v>0</v>
      </c>
      <c r="V382">
        <f>IFERROR(VLOOKUP($B382,Kraftvärmeprod!$B$1:$AH$479,MATCH(V$2,Kraftvärmeprod!$B$1:$AG$1,0),FALSE)/1,0)-IFERROR(VLOOKUP($B382,'Slutlig allokering kvv'!$B$2:$AC$462,MATCH(V$3,'Slutlig allokering kvv'!$B$1:$AJ$1,0),FALSE)/1,0)</f>
        <v>0</v>
      </c>
      <c r="W382">
        <f>IFERROR(VLOOKUP($B382,Kraftvärmeprod!$B$1:$AH$479,MATCH(W$2,Kraftvärmeprod!$B$1:$AG$1,0),FALSE)/1,0)-IFERROR(VLOOKUP($B382,'Slutlig allokering kvv'!$B$2:$AC$462,MATCH(W$3,'Slutlig allokering kvv'!$B$1:$AJ$1,0),FALSE)/1,0)</f>
        <v>0</v>
      </c>
      <c r="X382">
        <f>IFERROR(VLOOKUP($B382,Kraftvärmeprod!$B$1:$AH$479,MATCH(X$2,Kraftvärmeprod!$B$1:$AG$1,0),FALSE)/1,0)-IFERROR(VLOOKUP($B382,'Slutlig allokering kvv'!$B$2:$AC$462,MATCH(X$3,'Slutlig allokering kvv'!$B$1:$AJ$1,0),FALSE)/1,0)</f>
        <v>0</v>
      </c>
      <c r="Y382">
        <f>IFERROR(VLOOKUP($B382,Kraftvärmeprod!$B$1:$AH$479,MATCH(Y$2,Kraftvärmeprod!$B$1:$AG$1,0),FALSE)/1,0)-IFERROR(VLOOKUP($B382,'Slutlig allokering kvv'!$B$2:$AC$462,MATCH(Y$3,'Slutlig allokering kvv'!$B$1:$AJ$1,0),FALSE)/1,0)</f>
        <v>0</v>
      </c>
      <c r="Z382">
        <f>IFERROR(VLOOKUP($B382,Kraftvärmeprod!$B$1:$AH$479,MATCH(Z$2,Kraftvärmeprod!$B$1:$AG$1,0),FALSE)/1,0)-IFERROR(VLOOKUP($B382,'Slutlig allokering kvv'!$B$2:$AC$462,MATCH(Z$3,'Slutlig allokering kvv'!$B$1:$AJ$1,0),FALSE)/1,0)</f>
        <v>0</v>
      </c>
      <c r="AA382">
        <f>IFERROR(VLOOKUP($B382,Kraftvärmeprod!$B$1:$AH$479,MATCH(AA$2,Kraftvärmeprod!$B$1:$AG$1,0),FALSE)/1,0)-IFERROR(VLOOKUP($B382,'Slutlig allokering kvv'!$B$2:$AC$462,MATCH(AA$3,'Slutlig allokering kvv'!$B$1:$AJ$1,0),FALSE)/1,0)</f>
        <v>0</v>
      </c>
      <c r="AB382">
        <f>IFERROR(VLOOKUP($B382,Kraftvärmeprod!$B$1:$AH$479,MATCH(AB$2,Kraftvärmeprod!$B$1:$AG$1,0),FALSE)/1,0)-IFERROR(VLOOKUP($B382,'Slutlig allokering kvv'!$B$2:$AC$462,MATCH(AB$3,'Slutlig allokering kvv'!$B$1:$AJ$1,0),FALSE)/1,0)</f>
        <v>0</v>
      </c>
      <c r="AE382">
        <f t="shared" si="10"/>
        <v>0</v>
      </c>
      <c r="AG382">
        <f>IFERROR(VLOOKUP(B382,'Slutlig allokering kvv'!$B$2:$AJ$462,MATCH("Summa justerad allokerad tillförd energi (utan hjälpel och rökgaskondensering):",'Slutlig allokering kvv'!$B$1:$AK$1,0),FALSE)/1,"")</f>
        <v>0</v>
      </c>
      <c r="AI382" s="23" t="str">
        <f>IFERROR(1-VLOOKUP(B382,'Slutlig allokering kvv'!$B$2:$AJ$462,MATCH("Andel av bränsle i kvv som allokerats till värme, exklusive rökgaskondensering och hjälpel",'Slutlig allokering kvv'!$B$1:$AK$1,0),FALSE),"")</f>
        <v/>
      </c>
      <c r="AK382" s="23" t="str">
        <f t="shared" si="11"/>
        <v/>
      </c>
    </row>
    <row r="383" spans="1:37" x14ac:dyDescent="0.25">
      <c r="A383" s="2" t="s">
        <v>522</v>
      </c>
      <c r="B383" s="2" t="s">
        <v>523</v>
      </c>
      <c r="C383" s="2" t="str">
        <f>IFERROR(VLOOKUP($B383,Kraftvärmeprod!$B$1:$AH$479,MATCH(C$3,Kraftvärmeprod!$B$1:$AG$1,0),FALSE)/1,"")</f>
        <v/>
      </c>
      <c r="D383" s="2" t="str">
        <f>IFERROR(VLOOKUP($B383,Kraftvärmeprod!$B$1:$AH$479,MATCH(D$3,Kraftvärmeprod!$B$1:$AG$1,0),FALSE)/1,"")</f>
        <v/>
      </c>
      <c r="E383">
        <f>IFERROR(VLOOKUP($B383,Kraftvärmeprod!$B$1:$AH$479,MATCH(E$2,Kraftvärmeprod!$B$1:$AG$1,0),FALSE)/1,0)-IFERROR(VLOOKUP($B383,'Slutlig allokering kvv'!$B$2:$AC$462,MATCH(E$3,'Slutlig allokering kvv'!$B$1:$AJ$1,0),FALSE)/1,0)</f>
        <v>0</v>
      </c>
      <c r="F383">
        <f>IFERROR(VLOOKUP($B383,Kraftvärmeprod!$B$1:$AH$479,MATCH(F$2,Kraftvärmeprod!$B$1:$AG$1,0),FALSE)/1,0)-IFERROR(VLOOKUP($B383,'Slutlig allokering kvv'!$B$2:$AC$462,MATCH(F$3,'Slutlig allokering kvv'!$B$1:$AJ$1,0),FALSE)/1,0)</f>
        <v>0</v>
      </c>
      <c r="G383">
        <f>IFERROR(VLOOKUP($B383,Kraftvärmeprod!$B$1:$AH$479,MATCH(G$2,Kraftvärmeprod!$B$1:$AG$1,0),FALSE)/1,0)-IFERROR(VLOOKUP($B383,'Slutlig allokering kvv'!$B$2:$AC$462,MATCH(G$3,'Slutlig allokering kvv'!$B$1:$AJ$1,0),FALSE)/1,0)</f>
        <v>0</v>
      </c>
      <c r="H383">
        <f>IFERROR(VLOOKUP($B383,Kraftvärmeprod!$B$1:$AH$479,MATCH(H$2,Kraftvärmeprod!$B$1:$AG$1,0),FALSE)/1,0)-IFERROR(VLOOKUP($B383,'Slutlig allokering kvv'!$B$2:$AC$462,MATCH(H$3,'Slutlig allokering kvv'!$B$1:$AJ$1,0),FALSE)/1,0)</f>
        <v>0</v>
      </c>
      <c r="I383">
        <f>IFERROR(VLOOKUP($B383,Kraftvärmeprod!$B$1:$AH$479,MATCH(I$2,Kraftvärmeprod!$B$1:$AG$1,0),FALSE)/1,0)-IFERROR(VLOOKUP($B383,'Slutlig allokering kvv'!$B$2:$AC$462,MATCH(I$3,'Slutlig allokering kvv'!$B$1:$AJ$1,0),FALSE)/1,0)</f>
        <v>0</v>
      </c>
      <c r="J383">
        <f>IFERROR(VLOOKUP($B383,Kraftvärmeprod!$B$1:$AH$479,MATCH(J$2,Kraftvärmeprod!$B$1:$AG$1,0),FALSE)/1,0)-IFERROR(VLOOKUP($B383,'Slutlig allokering kvv'!$B$2:$AC$462,MATCH(J$3,'Slutlig allokering kvv'!$B$1:$AJ$1,0),FALSE)/1,0)</f>
        <v>0</v>
      </c>
      <c r="K383">
        <f>IFERROR(VLOOKUP($B383,Kraftvärmeprod!$B$1:$AH$479,MATCH(K$2,Kraftvärmeprod!$B$1:$AG$1,0),FALSE)/1,0)-IFERROR(VLOOKUP($B383,'Slutlig allokering kvv'!$B$2:$AC$462,MATCH(K$3,'Slutlig allokering kvv'!$B$1:$AJ$1,0),FALSE)/1,0)</f>
        <v>0</v>
      </c>
      <c r="L383">
        <f>IFERROR(VLOOKUP($B383,Kraftvärmeprod!$B$1:$AH$479,MATCH(L$2,Kraftvärmeprod!$B$1:$AG$1,0),FALSE)/1,0)-IFERROR(VLOOKUP($B383,'Slutlig allokering kvv'!$B$2:$AC$462,MATCH(L$3,'Slutlig allokering kvv'!$B$1:$AJ$1,0),FALSE)/1,0)</f>
        <v>0</v>
      </c>
      <c r="M383" s="40">
        <f>IFERROR(VLOOKUP($B383,Miljö!$B$1:$S$477,MATCH(M$2,Miljö!$B$1:$X$1,0),FALSE)/1,0)-IFERROR(VLOOKUP($B383,'Slutlig allokering kvv'!$B$2:$AC$462,MATCH(M$3,'Slutlig allokering kvv'!$B$1:$AJ$1,0),FALSE)/1,0)</f>
        <v>0</v>
      </c>
      <c r="N383">
        <f>IFERROR(VLOOKUP($B383,Kraftvärmeprod!$B$1:$AH$479,MATCH(N$2,Kraftvärmeprod!$B$1:$AG$1,0),FALSE)/1,0)-IFERROR(VLOOKUP($B383,'Slutlig allokering kvv'!$B$2:$AC$462,MATCH(N$3,'Slutlig allokering kvv'!$B$1:$AJ$1,0),FALSE)/1,0)</f>
        <v>0</v>
      </c>
      <c r="O383">
        <f>IFERROR(VLOOKUP($B383,Kraftvärmeprod!$B$1:$AH$479,MATCH(O$2,Kraftvärmeprod!$B$1:$AG$1,0),FALSE)/1,0)-IFERROR(VLOOKUP($B383,'Slutlig allokering kvv'!$B$2:$AC$462,MATCH(O$3,'Slutlig allokering kvv'!$B$1:$AJ$1,0),FALSE)/1,0)</f>
        <v>0</v>
      </c>
      <c r="P383">
        <f>IFERROR(VLOOKUP($B383,Kraftvärmeprod!$B$1:$AH$479,MATCH(P$2,Kraftvärmeprod!$B$1:$AG$1,0),FALSE)/1,0)-IFERROR(VLOOKUP($B383,'Slutlig allokering kvv'!$B$2:$AC$462,MATCH(P$3,'Slutlig allokering kvv'!$B$1:$AJ$1,0),FALSE)/1,0)</f>
        <v>0</v>
      </c>
      <c r="Q383">
        <f>IFERROR(VLOOKUP($B383,Kraftvärmeprod!$B$1:$AH$479,MATCH(Q$2,Kraftvärmeprod!$B$1:$AG$1,0),FALSE)/1,0)-IFERROR(VLOOKUP($B383,'Slutlig allokering kvv'!$B$2:$AC$462,MATCH(Q$3,'Slutlig allokering kvv'!$B$1:$AJ$1,0),FALSE)/1,0)</f>
        <v>0</v>
      </c>
      <c r="R383">
        <f>IFERROR(VLOOKUP($B383,Kraftvärmeprod!$B$1:$AH$479,MATCH(R$2,Kraftvärmeprod!$B$1:$AG$1,0),FALSE)/1,0)-IFERROR(VLOOKUP($B383,'Slutlig allokering kvv'!$B$2:$AC$462,MATCH(R$3,'Slutlig allokering kvv'!$B$1:$AJ$1,0),FALSE)/1,0)</f>
        <v>0</v>
      </c>
      <c r="S383">
        <f>IFERROR(VLOOKUP($B383,Kraftvärmeprod!$B$1:$AH$479,MATCH(S$2,Kraftvärmeprod!$B$1:$AG$1,0),FALSE)/1,0)-IFERROR(VLOOKUP($B383,'Slutlig allokering kvv'!$B$2:$AC$462,MATCH(S$3,'Slutlig allokering kvv'!$B$1:$AJ$1,0),FALSE)/1,0)</f>
        <v>0</v>
      </c>
      <c r="T383">
        <f>IFERROR(VLOOKUP($B383,Kraftvärmeprod!$B$1:$AH$479,MATCH(T$2,Kraftvärmeprod!$B$1:$AG$1,0),FALSE)/1,0)-IFERROR(VLOOKUP($B383,'Slutlig allokering kvv'!$B$2:$AC$462,MATCH(T$3,'Slutlig allokering kvv'!$B$1:$AJ$1,0),FALSE)/1,0)</f>
        <v>0</v>
      </c>
      <c r="U383">
        <f>IFERROR(VLOOKUP($B383,Kraftvärmeprod!$B$1:$AH$479,MATCH(U$2,Kraftvärmeprod!$B$1:$AG$1,0),FALSE)/1,0)-IFERROR(VLOOKUP($B383,'Slutlig allokering kvv'!$B$2:$AC$462,MATCH(U$3,'Slutlig allokering kvv'!$B$1:$AJ$1,0),FALSE)/1,0)</f>
        <v>0</v>
      </c>
      <c r="V383">
        <f>IFERROR(VLOOKUP($B383,Kraftvärmeprod!$B$1:$AH$479,MATCH(V$2,Kraftvärmeprod!$B$1:$AG$1,0),FALSE)/1,0)-IFERROR(VLOOKUP($B383,'Slutlig allokering kvv'!$B$2:$AC$462,MATCH(V$3,'Slutlig allokering kvv'!$B$1:$AJ$1,0),FALSE)/1,0)</f>
        <v>0</v>
      </c>
      <c r="W383">
        <f>IFERROR(VLOOKUP($B383,Kraftvärmeprod!$B$1:$AH$479,MATCH(W$2,Kraftvärmeprod!$B$1:$AG$1,0),FALSE)/1,0)-IFERROR(VLOOKUP($B383,'Slutlig allokering kvv'!$B$2:$AC$462,MATCH(W$3,'Slutlig allokering kvv'!$B$1:$AJ$1,0),FALSE)/1,0)</f>
        <v>0</v>
      </c>
      <c r="X383">
        <f>IFERROR(VLOOKUP($B383,Kraftvärmeprod!$B$1:$AH$479,MATCH(X$2,Kraftvärmeprod!$B$1:$AG$1,0),FALSE)/1,0)-IFERROR(VLOOKUP($B383,'Slutlig allokering kvv'!$B$2:$AC$462,MATCH(X$3,'Slutlig allokering kvv'!$B$1:$AJ$1,0),FALSE)/1,0)</f>
        <v>0</v>
      </c>
      <c r="Y383">
        <f>IFERROR(VLOOKUP($B383,Kraftvärmeprod!$B$1:$AH$479,MATCH(Y$2,Kraftvärmeprod!$B$1:$AG$1,0),FALSE)/1,0)-IFERROR(VLOOKUP($B383,'Slutlig allokering kvv'!$B$2:$AC$462,MATCH(Y$3,'Slutlig allokering kvv'!$B$1:$AJ$1,0),FALSE)/1,0)</f>
        <v>0</v>
      </c>
      <c r="Z383">
        <f>IFERROR(VLOOKUP($B383,Kraftvärmeprod!$B$1:$AH$479,MATCH(Z$2,Kraftvärmeprod!$B$1:$AG$1,0),FALSE)/1,0)-IFERROR(VLOOKUP($B383,'Slutlig allokering kvv'!$B$2:$AC$462,MATCH(Z$3,'Slutlig allokering kvv'!$B$1:$AJ$1,0),FALSE)/1,0)</f>
        <v>0</v>
      </c>
      <c r="AA383">
        <f>IFERROR(VLOOKUP($B383,Kraftvärmeprod!$B$1:$AH$479,MATCH(AA$2,Kraftvärmeprod!$B$1:$AG$1,0),FALSE)/1,0)-IFERROR(VLOOKUP($B383,'Slutlig allokering kvv'!$B$2:$AC$462,MATCH(AA$3,'Slutlig allokering kvv'!$B$1:$AJ$1,0),FALSE)/1,0)</f>
        <v>0</v>
      </c>
      <c r="AB383">
        <f>IFERROR(VLOOKUP($B383,Kraftvärmeprod!$B$1:$AH$479,MATCH(AB$2,Kraftvärmeprod!$B$1:$AG$1,0),FALSE)/1,0)-IFERROR(VLOOKUP($B383,'Slutlig allokering kvv'!$B$2:$AC$462,MATCH(AB$3,'Slutlig allokering kvv'!$B$1:$AJ$1,0),FALSE)/1,0)</f>
        <v>0</v>
      </c>
      <c r="AE383">
        <f t="shared" si="10"/>
        <v>0</v>
      </c>
      <c r="AG383">
        <f>IFERROR(VLOOKUP(B383,'Slutlig allokering kvv'!$B$2:$AJ$462,MATCH("Summa justerad allokerad tillförd energi (utan hjälpel och rökgaskondensering):",'Slutlig allokering kvv'!$B$1:$AK$1,0),FALSE)/1,"")</f>
        <v>0</v>
      </c>
      <c r="AI383" s="23" t="str">
        <f>IFERROR(1-VLOOKUP(B383,'Slutlig allokering kvv'!$B$2:$AJ$462,MATCH("Andel av bränsle i kvv som allokerats till värme, exklusive rökgaskondensering och hjälpel",'Slutlig allokering kvv'!$B$1:$AK$1,0),FALSE),"")</f>
        <v/>
      </c>
      <c r="AK383" s="23" t="str">
        <f t="shared" si="11"/>
        <v/>
      </c>
    </row>
    <row r="384" spans="1:37" x14ac:dyDescent="0.25">
      <c r="A384" s="2" t="s">
        <v>522</v>
      </c>
      <c r="B384" s="2" t="s">
        <v>524</v>
      </c>
      <c r="C384" s="2">
        <f>IFERROR(VLOOKUP($B384,Kraftvärmeprod!$B$1:$AH$479,MATCH(C$3,Kraftvärmeprod!$B$1:$AG$1,0),FALSE)/1,"")</f>
        <v>28.585000000000001</v>
      </c>
      <c r="D384" s="2">
        <f>IFERROR(VLOOKUP($B384,Kraftvärmeprod!$B$1:$AH$479,MATCH(D$3,Kraftvärmeprod!$B$1:$AG$1,0),FALSE)/1,"")</f>
        <v>4.6909999999999998</v>
      </c>
      <c r="E384">
        <f>IFERROR(VLOOKUP($B384,Kraftvärmeprod!$B$1:$AH$479,MATCH(E$2,Kraftvärmeprod!$B$1:$AG$1,0),FALSE)/1,0)-IFERROR(VLOOKUP($B384,'Slutlig allokering kvv'!$B$2:$AC$462,MATCH(E$3,'Slutlig allokering kvv'!$B$1:$AJ$1,0),FALSE)/1,0)</f>
        <v>0</v>
      </c>
      <c r="F384">
        <f>IFERROR(VLOOKUP($B384,Kraftvärmeprod!$B$1:$AH$479,MATCH(F$2,Kraftvärmeprod!$B$1:$AG$1,0),FALSE)/1,0)-IFERROR(VLOOKUP($B384,'Slutlig allokering kvv'!$B$2:$AC$462,MATCH(F$3,'Slutlig allokering kvv'!$B$1:$AJ$1,0),FALSE)/1,0)</f>
        <v>0</v>
      </c>
      <c r="G384">
        <f>IFERROR(VLOOKUP($B384,Kraftvärmeprod!$B$1:$AH$479,MATCH(G$2,Kraftvärmeprod!$B$1:$AG$1,0),FALSE)/1,0)-IFERROR(VLOOKUP($B384,'Slutlig allokering kvv'!$B$2:$AC$462,MATCH(G$3,'Slutlig allokering kvv'!$B$1:$AJ$1,0),FALSE)/1,0)</f>
        <v>2.8886500000000011</v>
      </c>
      <c r="H384">
        <f>IFERROR(VLOOKUP($B384,Kraftvärmeprod!$B$1:$AH$479,MATCH(H$2,Kraftvärmeprod!$B$1:$AG$1,0),FALSE)/1,0)-IFERROR(VLOOKUP($B384,'Slutlig allokering kvv'!$B$2:$AC$462,MATCH(H$3,'Slutlig allokering kvv'!$B$1:$AJ$1,0),FALSE)/1,0)</f>
        <v>0</v>
      </c>
      <c r="I384">
        <f>IFERROR(VLOOKUP($B384,Kraftvärmeprod!$B$1:$AH$479,MATCH(I$2,Kraftvärmeprod!$B$1:$AG$1,0),FALSE)/1,0)-IFERROR(VLOOKUP($B384,'Slutlig allokering kvv'!$B$2:$AC$462,MATCH(I$3,'Slutlig allokering kvv'!$B$1:$AJ$1,0),FALSE)/1,0)</f>
        <v>0</v>
      </c>
      <c r="J384">
        <f>IFERROR(VLOOKUP($B384,Kraftvärmeprod!$B$1:$AH$479,MATCH(J$2,Kraftvärmeprod!$B$1:$AG$1,0),FALSE)/1,0)-IFERROR(VLOOKUP($B384,'Slutlig allokering kvv'!$B$2:$AC$462,MATCH(J$3,'Slutlig allokering kvv'!$B$1:$AJ$1,0),FALSE)/1,0)</f>
        <v>0</v>
      </c>
      <c r="K384">
        <f>IFERROR(VLOOKUP($B384,Kraftvärmeprod!$B$1:$AH$479,MATCH(K$2,Kraftvärmeprod!$B$1:$AG$1,0),FALSE)/1,0)-IFERROR(VLOOKUP($B384,'Slutlig allokering kvv'!$B$2:$AC$462,MATCH(K$3,'Slutlig allokering kvv'!$B$1:$AJ$1,0),FALSE)/1,0)</f>
        <v>0</v>
      </c>
      <c r="L384">
        <f>IFERROR(VLOOKUP($B384,Kraftvärmeprod!$B$1:$AH$479,MATCH(L$2,Kraftvärmeprod!$B$1:$AG$1,0),FALSE)/1,0)-IFERROR(VLOOKUP($B384,'Slutlig allokering kvv'!$B$2:$AC$462,MATCH(L$3,'Slutlig allokering kvv'!$B$1:$AJ$1,0),FALSE)/1,0)</f>
        <v>2.9788200000000007</v>
      </c>
      <c r="M384" s="40">
        <f>IFERROR(VLOOKUP($B384,Miljö!$B$1:$S$477,MATCH(M$2,Miljö!$B$1:$X$1,0),FALSE)/1,0)-IFERROR(VLOOKUP($B384,'Slutlig allokering kvv'!$B$2:$AC$462,MATCH(M$3,'Slutlig allokering kvv'!$B$1:$AJ$1,0),FALSE)/1,0)</f>
        <v>0</v>
      </c>
      <c r="N384">
        <f>IFERROR(VLOOKUP($B384,Kraftvärmeprod!$B$1:$AH$479,MATCH(N$2,Kraftvärmeprod!$B$1:$AG$1,0),FALSE)/1,0)-IFERROR(VLOOKUP($B384,'Slutlig allokering kvv'!$B$2:$AC$462,MATCH(N$3,'Slutlig allokering kvv'!$B$1:$AJ$1,0),FALSE)/1,0)</f>
        <v>0</v>
      </c>
      <c r="O384">
        <f>IFERROR(VLOOKUP($B384,Kraftvärmeprod!$B$1:$AH$479,MATCH(O$2,Kraftvärmeprod!$B$1:$AG$1,0),FALSE)/1,0)-IFERROR(VLOOKUP($B384,'Slutlig allokering kvv'!$B$2:$AC$462,MATCH(O$3,'Slutlig allokering kvv'!$B$1:$AJ$1,0),FALSE)/1,0)</f>
        <v>0</v>
      </c>
      <c r="P384">
        <f>IFERROR(VLOOKUP($B384,Kraftvärmeprod!$B$1:$AH$479,MATCH(P$2,Kraftvärmeprod!$B$1:$AG$1,0),FALSE)/1,0)-IFERROR(VLOOKUP($B384,'Slutlig allokering kvv'!$B$2:$AC$462,MATCH(P$3,'Slutlig allokering kvv'!$B$1:$AJ$1,0),FALSE)/1,0)</f>
        <v>0</v>
      </c>
      <c r="Q384">
        <f>IFERROR(VLOOKUP($B384,Kraftvärmeprod!$B$1:$AH$479,MATCH(Q$2,Kraftvärmeprod!$B$1:$AG$1,0),FALSE)/1,0)-IFERROR(VLOOKUP($B384,'Slutlig allokering kvv'!$B$2:$AC$462,MATCH(Q$3,'Slutlig allokering kvv'!$B$1:$AJ$1,0),FALSE)/1,0)</f>
        <v>0</v>
      </c>
      <c r="R384">
        <f>IFERROR(VLOOKUP($B384,Kraftvärmeprod!$B$1:$AH$479,MATCH(R$2,Kraftvärmeprod!$B$1:$AG$1,0),FALSE)/1,0)-IFERROR(VLOOKUP($B384,'Slutlig allokering kvv'!$B$2:$AC$462,MATCH(R$3,'Slutlig allokering kvv'!$B$1:$AJ$1,0),FALSE)/1,0)</f>
        <v>3.1594500000000005</v>
      </c>
      <c r="S384">
        <f>IFERROR(VLOOKUP($B384,Kraftvärmeprod!$B$1:$AH$479,MATCH(S$2,Kraftvärmeprod!$B$1:$AG$1,0),FALSE)/1,0)-IFERROR(VLOOKUP($B384,'Slutlig allokering kvv'!$B$2:$AC$462,MATCH(S$3,'Slutlig allokering kvv'!$B$1:$AJ$1,0),FALSE)/1,0)</f>
        <v>0</v>
      </c>
      <c r="T384">
        <f>IFERROR(VLOOKUP($B384,Kraftvärmeprod!$B$1:$AH$479,MATCH(T$2,Kraftvärmeprod!$B$1:$AG$1,0),FALSE)/1,0)-IFERROR(VLOOKUP($B384,'Slutlig allokering kvv'!$B$2:$AC$462,MATCH(T$3,'Slutlig allokering kvv'!$B$1:$AJ$1,0),FALSE)/1,0)</f>
        <v>0</v>
      </c>
      <c r="U384">
        <f>IFERROR(VLOOKUP($B384,Kraftvärmeprod!$B$1:$AH$479,MATCH(U$2,Kraftvärmeprod!$B$1:$AG$1,0),FALSE)/1,0)-IFERROR(VLOOKUP($B384,'Slutlig allokering kvv'!$B$2:$AC$462,MATCH(U$3,'Slutlig allokering kvv'!$B$1:$AJ$1,0),FALSE)/1,0)</f>
        <v>0</v>
      </c>
      <c r="V384">
        <f>IFERROR(VLOOKUP($B384,Kraftvärmeprod!$B$1:$AH$479,MATCH(V$2,Kraftvärmeprod!$B$1:$AG$1,0),FALSE)/1,0)-IFERROR(VLOOKUP($B384,'Slutlig allokering kvv'!$B$2:$AC$462,MATCH(V$3,'Slutlig allokering kvv'!$B$1:$AJ$1,0),FALSE)/1,0)</f>
        <v>0</v>
      </c>
      <c r="W384">
        <f>IFERROR(VLOOKUP($B384,Kraftvärmeprod!$B$1:$AH$479,MATCH(W$2,Kraftvärmeprod!$B$1:$AG$1,0),FALSE)/1,0)-IFERROR(VLOOKUP($B384,'Slutlig allokering kvv'!$B$2:$AC$462,MATCH(W$3,'Slutlig allokering kvv'!$B$1:$AJ$1,0),FALSE)/1,0)</f>
        <v>0</v>
      </c>
      <c r="X384">
        <f>IFERROR(VLOOKUP($B384,Kraftvärmeprod!$B$1:$AH$479,MATCH(X$2,Kraftvärmeprod!$B$1:$AG$1,0),FALSE)/1,0)-IFERROR(VLOOKUP($B384,'Slutlig allokering kvv'!$B$2:$AC$462,MATCH(X$3,'Slutlig allokering kvv'!$B$1:$AJ$1,0),FALSE)/1,0)</f>
        <v>0</v>
      </c>
      <c r="Y384">
        <f>IFERROR(VLOOKUP($B384,Kraftvärmeprod!$B$1:$AH$479,MATCH(Y$2,Kraftvärmeprod!$B$1:$AG$1,0),FALSE)/1,0)-IFERROR(VLOOKUP($B384,'Slutlig allokering kvv'!$B$2:$AC$462,MATCH(Y$3,'Slutlig allokering kvv'!$B$1:$AJ$1,0),FALSE)/1,0)</f>
        <v>0</v>
      </c>
      <c r="Z384">
        <f>IFERROR(VLOOKUP($B384,Kraftvärmeprod!$B$1:$AH$479,MATCH(Z$2,Kraftvärmeprod!$B$1:$AG$1,0),FALSE)/1,0)-IFERROR(VLOOKUP($B384,'Slutlig allokering kvv'!$B$2:$AC$462,MATCH(Z$3,'Slutlig allokering kvv'!$B$1:$AJ$1,0),FALSE)/1,0)</f>
        <v>0</v>
      </c>
      <c r="AA384">
        <f>IFERROR(VLOOKUP($B384,Kraftvärmeprod!$B$1:$AH$479,MATCH(AA$2,Kraftvärmeprod!$B$1:$AG$1,0),FALSE)/1,0)-IFERROR(VLOOKUP($B384,'Slutlig allokering kvv'!$B$2:$AC$462,MATCH(AA$3,'Slutlig allokering kvv'!$B$1:$AJ$1,0),FALSE)/1,0)</f>
        <v>0</v>
      </c>
      <c r="AB384">
        <f>IFERROR(VLOOKUP($B384,Kraftvärmeprod!$B$1:$AH$479,MATCH(AB$2,Kraftvärmeprod!$B$1:$AG$1,0),FALSE)/1,0)-IFERROR(VLOOKUP($B384,'Slutlig allokering kvv'!$B$2:$AC$462,MATCH(AB$3,'Slutlig allokering kvv'!$B$1:$AJ$1,0),FALSE)/1,0)</f>
        <v>0</v>
      </c>
      <c r="AE384">
        <f t="shared" si="10"/>
        <v>9.0269200000000023</v>
      </c>
      <c r="AG384">
        <f>IFERROR(VLOOKUP(B384,'Slutlig allokering kvv'!$B$2:$AJ$462,MATCH("Summa justerad allokerad tillförd energi (utan hjälpel och rökgaskondensering):",'Slutlig allokering kvv'!$B$1:$AK$1,0),FALSE)/1,"")</f>
        <v>21.107079999999996</v>
      </c>
      <c r="AI384" s="23">
        <f>IFERROR(1-VLOOKUP(B384,'Slutlig allokering kvv'!$B$2:$AJ$462,MATCH("Andel av bränsle i kvv som allokerats till värme, exklusive rökgaskondensering och hjälpel",'Slutlig allokering kvv'!$B$1:$AK$1,0),FALSE),"")</f>
        <v>0.29955930178535906</v>
      </c>
      <c r="AK384" s="23">
        <f t="shared" si="11"/>
        <v>0.29955930178535878</v>
      </c>
    </row>
    <row r="385" spans="1:37" x14ac:dyDescent="0.25">
      <c r="A385" s="2" t="s">
        <v>525</v>
      </c>
      <c r="B385" s="2" t="s">
        <v>526</v>
      </c>
      <c r="C385" s="2" t="str">
        <f>IFERROR(VLOOKUP($B385,Kraftvärmeprod!$B$1:$AH$479,MATCH(C$3,Kraftvärmeprod!$B$1:$AG$1,0),FALSE)/1,"")</f>
        <v/>
      </c>
      <c r="D385" s="2" t="str">
        <f>IFERROR(VLOOKUP($B385,Kraftvärmeprod!$B$1:$AH$479,MATCH(D$3,Kraftvärmeprod!$B$1:$AG$1,0),FALSE)/1,"")</f>
        <v/>
      </c>
      <c r="E385">
        <f>IFERROR(VLOOKUP($B385,Kraftvärmeprod!$B$1:$AH$479,MATCH(E$2,Kraftvärmeprod!$B$1:$AG$1,0),FALSE)/1,0)-IFERROR(VLOOKUP($B385,'Slutlig allokering kvv'!$B$2:$AC$462,MATCH(E$3,'Slutlig allokering kvv'!$B$1:$AJ$1,0),FALSE)/1,0)</f>
        <v>0</v>
      </c>
      <c r="F385">
        <f>IFERROR(VLOOKUP($B385,Kraftvärmeprod!$B$1:$AH$479,MATCH(F$2,Kraftvärmeprod!$B$1:$AG$1,0),FALSE)/1,0)-IFERROR(VLOOKUP($B385,'Slutlig allokering kvv'!$B$2:$AC$462,MATCH(F$3,'Slutlig allokering kvv'!$B$1:$AJ$1,0),FALSE)/1,0)</f>
        <v>0</v>
      </c>
      <c r="G385">
        <f>IFERROR(VLOOKUP($B385,Kraftvärmeprod!$B$1:$AH$479,MATCH(G$2,Kraftvärmeprod!$B$1:$AG$1,0),FALSE)/1,0)-IFERROR(VLOOKUP($B385,'Slutlig allokering kvv'!$B$2:$AC$462,MATCH(G$3,'Slutlig allokering kvv'!$B$1:$AJ$1,0),FALSE)/1,0)</f>
        <v>0</v>
      </c>
      <c r="H385">
        <f>IFERROR(VLOOKUP($B385,Kraftvärmeprod!$B$1:$AH$479,MATCH(H$2,Kraftvärmeprod!$B$1:$AG$1,0),FALSE)/1,0)-IFERROR(VLOOKUP($B385,'Slutlig allokering kvv'!$B$2:$AC$462,MATCH(H$3,'Slutlig allokering kvv'!$B$1:$AJ$1,0),FALSE)/1,0)</f>
        <v>0</v>
      </c>
      <c r="I385">
        <f>IFERROR(VLOOKUP($B385,Kraftvärmeprod!$B$1:$AH$479,MATCH(I$2,Kraftvärmeprod!$B$1:$AG$1,0),FALSE)/1,0)-IFERROR(VLOOKUP($B385,'Slutlig allokering kvv'!$B$2:$AC$462,MATCH(I$3,'Slutlig allokering kvv'!$B$1:$AJ$1,0),FALSE)/1,0)</f>
        <v>0</v>
      </c>
      <c r="J385">
        <f>IFERROR(VLOOKUP($B385,Kraftvärmeprod!$B$1:$AH$479,MATCH(J$2,Kraftvärmeprod!$B$1:$AG$1,0),FALSE)/1,0)-IFERROR(VLOOKUP($B385,'Slutlig allokering kvv'!$B$2:$AC$462,MATCH(J$3,'Slutlig allokering kvv'!$B$1:$AJ$1,0),FALSE)/1,0)</f>
        <v>0</v>
      </c>
      <c r="K385">
        <f>IFERROR(VLOOKUP($B385,Kraftvärmeprod!$B$1:$AH$479,MATCH(K$2,Kraftvärmeprod!$B$1:$AG$1,0),FALSE)/1,0)-IFERROR(VLOOKUP($B385,'Slutlig allokering kvv'!$B$2:$AC$462,MATCH(K$3,'Slutlig allokering kvv'!$B$1:$AJ$1,0),FALSE)/1,0)</f>
        <v>0</v>
      </c>
      <c r="L385">
        <f>IFERROR(VLOOKUP($B385,Kraftvärmeprod!$B$1:$AH$479,MATCH(L$2,Kraftvärmeprod!$B$1:$AG$1,0),FALSE)/1,0)-IFERROR(VLOOKUP($B385,'Slutlig allokering kvv'!$B$2:$AC$462,MATCH(L$3,'Slutlig allokering kvv'!$B$1:$AJ$1,0),FALSE)/1,0)</f>
        <v>0</v>
      </c>
      <c r="M385" s="40">
        <f>IFERROR(VLOOKUP($B385,Miljö!$B$1:$S$477,MATCH(M$2,Miljö!$B$1:$X$1,0),FALSE)/1,0)-IFERROR(VLOOKUP($B385,'Slutlig allokering kvv'!$B$2:$AC$462,MATCH(M$3,'Slutlig allokering kvv'!$B$1:$AJ$1,0),FALSE)/1,0)</f>
        <v>0</v>
      </c>
      <c r="N385">
        <f>IFERROR(VLOOKUP($B385,Kraftvärmeprod!$B$1:$AH$479,MATCH(N$2,Kraftvärmeprod!$B$1:$AG$1,0),FALSE)/1,0)-IFERROR(VLOOKUP($B385,'Slutlig allokering kvv'!$B$2:$AC$462,MATCH(N$3,'Slutlig allokering kvv'!$B$1:$AJ$1,0),FALSE)/1,0)</f>
        <v>0</v>
      </c>
      <c r="O385">
        <f>IFERROR(VLOOKUP($B385,Kraftvärmeprod!$B$1:$AH$479,MATCH(O$2,Kraftvärmeprod!$B$1:$AG$1,0),FALSE)/1,0)-IFERROR(VLOOKUP($B385,'Slutlig allokering kvv'!$B$2:$AC$462,MATCH(O$3,'Slutlig allokering kvv'!$B$1:$AJ$1,0),FALSE)/1,0)</f>
        <v>0</v>
      </c>
      <c r="P385">
        <f>IFERROR(VLOOKUP($B385,Kraftvärmeprod!$B$1:$AH$479,MATCH(P$2,Kraftvärmeprod!$B$1:$AG$1,0),FALSE)/1,0)-IFERROR(VLOOKUP($B385,'Slutlig allokering kvv'!$B$2:$AC$462,MATCH(P$3,'Slutlig allokering kvv'!$B$1:$AJ$1,0),FALSE)/1,0)</f>
        <v>0</v>
      </c>
      <c r="Q385">
        <f>IFERROR(VLOOKUP($B385,Kraftvärmeprod!$B$1:$AH$479,MATCH(Q$2,Kraftvärmeprod!$B$1:$AG$1,0),FALSE)/1,0)-IFERROR(VLOOKUP($B385,'Slutlig allokering kvv'!$B$2:$AC$462,MATCH(Q$3,'Slutlig allokering kvv'!$B$1:$AJ$1,0),FALSE)/1,0)</f>
        <v>0</v>
      </c>
      <c r="R385">
        <f>IFERROR(VLOOKUP($B385,Kraftvärmeprod!$B$1:$AH$479,MATCH(R$2,Kraftvärmeprod!$B$1:$AG$1,0),FALSE)/1,0)-IFERROR(VLOOKUP($B385,'Slutlig allokering kvv'!$B$2:$AC$462,MATCH(R$3,'Slutlig allokering kvv'!$B$1:$AJ$1,0),FALSE)/1,0)</f>
        <v>0</v>
      </c>
      <c r="S385">
        <f>IFERROR(VLOOKUP($B385,Kraftvärmeprod!$B$1:$AH$479,MATCH(S$2,Kraftvärmeprod!$B$1:$AG$1,0),FALSE)/1,0)-IFERROR(VLOOKUP($B385,'Slutlig allokering kvv'!$B$2:$AC$462,MATCH(S$3,'Slutlig allokering kvv'!$B$1:$AJ$1,0),FALSE)/1,0)</f>
        <v>0</v>
      </c>
      <c r="T385">
        <f>IFERROR(VLOOKUP($B385,Kraftvärmeprod!$B$1:$AH$479,MATCH(T$2,Kraftvärmeprod!$B$1:$AG$1,0),FALSE)/1,0)-IFERROR(VLOOKUP($B385,'Slutlig allokering kvv'!$B$2:$AC$462,MATCH(T$3,'Slutlig allokering kvv'!$B$1:$AJ$1,0),FALSE)/1,0)</f>
        <v>0</v>
      </c>
      <c r="U385">
        <f>IFERROR(VLOOKUP($B385,Kraftvärmeprod!$B$1:$AH$479,MATCH(U$2,Kraftvärmeprod!$B$1:$AG$1,0),FALSE)/1,0)-IFERROR(VLOOKUP($B385,'Slutlig allokering kvv'!$B$2:$AC$462,MATCH(U$3,'Slutlig allokering kvv'!$B$1:$AJ$1,0),FALSE)/1,0)</f>
        <v>0</v>
      </c>
      <c r="V385">
        <f>IFERROR(VLOOKUP($B385,Kraftvärmeprod!$B$1:$AH$479,MATCH(V$2,Kraftvärmeprod!$B$1:$AG$1,0),FALSE)/1,0)-IFERROR(VLOOKUP($B385,'Slutlig allokering kvv'!$B$2:$AC$462,MATCH(V$3,'Slutlig allokering kvv'!$B$1:$AJ$1,0),FALSE)/1,0)</f>
        <v>0</v>
      </c>
      <c r="W385">
        <f>IFERROR(VLOOKUP($B385,Kraftvärmeprod!$B$1:$AH$479,MATCH(W$2,Kraftvärmeprod!$B$1:$AG$1,0),FALSE)/1,0)-IFERROR(VLOOKUP($B385,'Slutlig allokering kvv'!$B$2:$AC$462,MATCH(W$3,'Slutlig allokering kvv'!$B$1:$AJ$1,0),FALSE)/1,0)</f>
        <v>0</v>
      </c>
      <c r="X385">
        <f>IFERROR(VLOOKUP($B385,Kraftvärmeprod!$B$1:$AH$479,MATCH(X$2,Kraftvärmeprod!$B$1:$AG$1,0),FALSE)/1,0)-IFERROR(VLOOKUP($B385,'Slutlig allokering kvv'!$B$2:$AC$462,MATCH(X$3,'Slutlig allokering kvv'!$B$1:$AJ$1,0),FALSE)/1,0)</f>
        <v>0</v>
      </c>
      <c r="Y385">
        <f>IFERROR(VLOOKUP($B385,Kraftvärmeprod!$B$1:$AH$479,MATCH(Y$2,Kraftvärmeprod!$B$1:$AG$1,0),FALSE)/1,0)-IFERROR(VLOOKUP($B385,'Slutlig allokering kvv'!$B$2:$AC$462,MATCH(Y$3,'Slutlig allokering kvv'!$B$1:$AJ$1,0),FALSE)/1,0)</f>
        <v>0</v>
      </c>
      <c r="Z385">
        <f>IFERROR(VLOOKUP($B385,Kraftvärmeprod!$B$1:$AH$479,MATCH(Z$2,Kraftvärmeprod!$B$1:$AG$1,0),FALSE)/1,0)-IFERROR(VLOOKUP($B385,'Slutlig allokering kvv'!$B$2:$AC$462,MATCH(Z$3,'Slutlig allokering kvv'!$B$1:$AJ$1,0),FALSE)/1,0)</f>
        <v>0</v>
      </c>
      <c r="AA385">
        <f>IFERROR(VLOOKUP($B385,Kraftvärmeprod!$B$1:$AH$479,MATCH(AA$2,Kraftvärmeprod!$B$1:$AG$1,0),FALSE)/1,0)-IFERROR(VLOOKUP($B385,'Slutlig allokering kvv'!$B$2:$AC$462,MATCH(AA$3,'Slutlig allokering kvv'!$B$1:$AJ$1,0),FALSE)/1,0)</f>
        <v>0</v>
      </c>
      <c r="AB385">
        <f>IFERROR(VLOOKUP($B385,Kraftvärmeprod!$B$1:$AH$479,MATCH(AB$2,Kraftvärmeprod!$B$1:$AG$1,0),FALSE)/1,0)-IFERROR(VLOOKUP($B385,'Slutlig allokering kvv'!$B$2:$AC$462,MATCH(AB$3,'Slutlig allokering kvv'!$B$1:$AJ$1,0),FALSE)/1,0)</f>
        <v>0</v>
      </c>
      <c r="AE385">
        <f t="shared" si="10"/>
        <v>0</v>
      </c>
      <c r="AG385">
        <f>IFERROR(VLOOKUP(B385,'Slutlig allokering kvv'!$B$2:$AJ$462,MATCH("Summa justerad allokerad tillförd energi (utan hjälpel och rökgaskondensering):",'Slutlig allokering kvv'!$B$1:$AK$1,0),FALSE)/1,"")</f>
        <v>0</v>
      </c>
      <c r="AI385" s="23" t="str">
        <f>IFERROR(1-VLOOKUP(B385,'Slutlig allokering kvv'!$B$2:$AJ$462,MATCH("Andel av bränsle i kvv som allokerats till värme, exklusive rökgaskondensering och hjälpel",'Slutlig allokering kvv'!$B$1:$AK$1,0),FALSE),"")</f>
        <v/>
      </c>
      <c r="AK385" s="23" t="str">
        <f t="shared" si="11"/>
        <v/>
      </c>
    </row>
    <row r="386" spans="1:37" x14ac:dyDescent="0.25">
      <c r="A386" s="2" t="s">
        <v>525</v>
      </c>
      <c r="B386" s="2" t="s">
        <v>527</v>
      </c>
      <c r="C386" s="2" t="str">
        <f>IFERROR(VLOOKUP($B386,Kraftvärmeprod!$B$1:$AH$479,MATCH(C$3,Kraftvärmeprod!$B$1:$AG$1,0),FALSE)/1,"")</f>
        <v/>
      </c>
      <c r="D386" s="2" t="str">
        <f>IFERROR(VLOOKUP($B386,Kraftvärmeprod!$B$1:$AH$479,MATCH(D$3,Kraftvärmeprod!$B$1:$AG$1,0),FALSE)/1,"")</f>
        <v/>
      </c>
      <c r="E386">
        <f>IFERROR(VLOOKUP($B386,Kraftvärmeprod!$B$1:$AH$479,MATCH(E$2,Kraftvärmeprod!$B$1:$AG$1,0),FALSE)/1,0)-IFERROR(VLOOKUP($B386,'Slutlig allokering kvv'!$B$2:$AC$462,MATCH(E$3,'Slutlig allokering kvv'!$B$1:$AJ$1,0),FALSE)/1,0)</f>
        <v>0</v>
      </c>
      <c r="F386">
        <f>IFERROR(VLOOKUP($B386,Kraftvärmeprod!$B$1:$AH$479,MATCH(F$2,Kraftvärmeprod!$B$1:$AG$1,0),FALSE)/1,0)-IFERROR(VLOOKUP($B386,'Slutlig allokering kvv'!$B$2:$AC$462,MATCH(F$3,'Slutlig allokering kvv'!$B$1:$AJ$1,0),FALSE)/1,0)</f>
        <v>0</v>
      </c>
      <c r="G386">
        <f>IFERROR(VLOOKUP($B386,Kraftvärmeprod!$B$1:$AH$479,MATCH(G$2,Kraftvärmeprod!$B$1:$AG$1,0),FALSE)/1,0)-IFERROR(VLOOKUP($B386,'Slutlig allokering kvv'!$B$2:$AC$462,MATCH(G$3,'Slutlig allokering kvv'!$B$1:$AJ$1,0),FALSE)/1,0)</f>
        <v>0</v>
      </c>
      <c r="H386">
        <f>IFERROR(VLOOKUP($B386,Kraftvärmeprod!$B$1:$AH$479,MATCH(H$2,Kraftvärmeprod!$B$1:$AG$1,0),FALSE)/1,0)-IFERROR(VLOOKUP($B386,'Slutlig allokering kvv'!$B$2:$AC$462,MATCH(H$3,'Slutlig allokering kvv'!$B$1:$AJ$1,0),FALSE)/1,0)</f>
        <v>0</v>
      </c>
      <c r="I386">
        <f>IFERROR(VLOOKUP($B386,Kraftvärmeprod!$B$1:$AH$479,MATCH(I$2,Kraftvärmeprod!$B$1:$AG$1,0),FALSE)/1,0)-IFERROR(VLOOKUP($B386,'Slutlig allokering kvv'!$B$2:$AC$462,MATCH(I$3,'Slutlig allokering kvv'!$B$1:$AJ$1,0),FALSE)/1,0)</f>
        <v>0</v>
      </c>
      <c r="J386">
        <f>IFERROR(VLOOKUP($B386,Kraftvärmeprod!$B$1:$AH$479,MATCH(J$2,Kraftvärmeprod!$B$1:$AG$1,0),FALSE)/1,0)-IFERROR(VLOOKUP($B386,'Slutlig allokering kvv'!$B$2:$AC$462,MATCH(J$3,'Slutlig allokering kvv'!$B$1:$AJ$1,0),FALSE)/1,0)</f>
        <v>0</v>
      </c>
      <c r="K386">
        <f>IFERROR(VLOOKUP($B386,Kraftvärmeprod!$B$1:$AH$479,MATCH(K$2,Kraftvärmeprod!$B$1:$AG$1,0),FALSE)/1,0)-IFERROR(VLOOKUP($B386,'Slutlig allokering kvv'!$B$2:$AC$462,MATCH(K$3,'Slutlig allokering kvv'!$B$1:$AJ$1,0),FALSE)/1,0)</f>
        <v>0</v>
      </c>
      <c r="L386">
        <f>IFERROR(VLOOKUP($B386,Kraftvärmeprod!$B$1:$AH$479,MATCH(L$2,Kraftvärmeprod!$B$1:$AG$1,0),FALSE)/1,0)-IFERROR(VLOOKUP($B386,'Slutlig allokering kvv'!$B$2:$AC$462,MATCH(L$3,'Slutlig allokering kvv'!$B$1:$AJ$1,0),FALSE)/1,0)</f>
        <v>0</v>
      </c>
      <c r="M386" s="40">
        <f>IFERROR(VLOOKUP($B386,Miljö!$B$1:$S$477,MATCH(M$2,Miljö!$B$1:$X$1,0),FALSE)/1,0)-IFERROR(VLOOKUP($B386,'Slutlig allokering kvv'!$B$2:$AC$462,MATCH(M$3,'Slutlig allokering kvv'!$B$1:$AJ$1,0),FALSE)/1,0)</f>
        <v>0</v>
      </c>
      <c r="N386">
        <f>IFERROR(VLOOKUP($B386,Kraftvärmeprod!$B$1:$AH$479,MATCH(N$2,Kraftvärmeprod!$B$1:$AG$1,0),FALSE)/1,0)-IFERROR(VLOOKUP($B386,'Slutlig allokering kvv'!$B$2:$AC$462,MATCH(N$3,'Slutlig allokering kvv'!$B$1:$AJ$1,0),FALSE)/1,0)</f>
        <v>0</v>
      </c>
      <c r="O386">
        <f>IFERROR(VLOOKUP($B386,Kraftvärmeprod!$B$1:$AH$479,MATCH(O$2,Kraftvärmeprod!$B$1:$AG$1,0),FALSE)/1,0)-IFERROR(VLOOKUP($B386,'Slutlig allokering kvv'!$B$2:$AC$462,MATCH(O$3,'Slutlig allokering kvv'!$B$1:$AJ$1,0),FALSE)/1,0)</f>
        <v>0</v>
      </c>
      <c r="P386">
        <f>IFERROR(VLOOKUP($B386,Kraftvärmeprod!$B$1:$AH$479,MATCH(P$2,Kraftvärmeprod!$B$1:$AG$1,0),FALSE)/1,0)-IFERROR(VLOOKUP($B386,'Slutlig allokering kvv'!$B$2:$AC$462,MATCH(P$3,'Slutlig allokering kvv'!$B$1:$AJ$1,0),FALSE)/1,0)</f>
        <v>0</v>
      </c>
      <c r="Q386">
        <f>IFERROR(VLOOKUP($B386,Kraftvärmeprod!$B$1:$AH$479,MATCH(Q$2,Kraftvärmeprod!$B$1:$AG$1,0),FALSE)/1,0)-IFERROR(VLOOKUP($B386,'Slutlig allokering kvv'!$B$2:$AC$462,MATCH(Q$3,'Slutlig allokering kvv'!$B$1:$AJ$1,0),FALSE)/1,0)</f>
        <v>0</v>
      </c>
      <c r="R386">
        <f>IFERROR(VLOOKUP($B386,Kraftvärmeprod!$B$1:$AH$479,MATCH(R$2,Kraftvärmeprod!$B$1:$AG$1,0),FALSE)/1,0)-IFERROR(VLOOKUP($B386,'Slutlig allokering kvv'!$B$2:$AC$462,MATCH(R$3,'Slutlig allokering kvv'!$B$1:$AJ$1,0),FALSE)/1,0)</f>
        <v>0</v>
      </c>
      <c r="S386">
        <f>IFERROR(VLOOKUP($B386,Kraftvärmeprod!$B$1:$AH$479,MATCH(S$2,Kraftvärmeprod!$B$1:$AG$1,0),FALSE)/1,0)-IFERROR(VLOOKUP($B386,'Slutlig allokering kvv'!$B$2:$AC$462,MATCH(S$3,'Slutlig allokering kvv'!$B$1:$AJ$1,0),FALSE)/1,0)</f>
        <v>0</v>
      </c>
      <c r="T386">
        <f>IFERROR(VLOOKUP($B386,Kraftvärmeprod!$B$1:$AH$479,MATCH(T$2,Kraftvärmeprod!$B$1:$AG$1,0),FALSE)/1,0)-IFERROR(VLOOKUP($B386,'Slutlig allokering kvv'!$B$2:$AC$462,MATCH(T$3,'Slutlig allokering kvv'!$B$1:$AJ$1,0),FALSE)/1,0)</f>
        <v>0</v>
      </c>
      <c r="U386">
        <f>IFERROR(VLOOKUP($B386,Kraftvärmeprod!$B$1:$AH$479,MATCH(U$2,Kraftvärmeprod!$B$1:$AG$1,0),FALSE)/1,0)-IFERROR(VLOOKUP($B386,'Slutlig allokering kvv'!$B$2:$AC$462,MATCH(U$3,'Slutlig allokering kvv'!$B$1:$AJ$1,0),FALSE)/1,0)</f>
        <v>0</v>
      </c>
      <c r="V386">
        <f>IFERROR(VLOOKUP($B386,Kraftvärmeprod!$B$1:$AH$479,MATCH(V$2,Kraftvärmeprod!$B$1:$AG$1,0),FALSE)/1,0)-IFERROR(VLOOKUP($B386,'Slutlig allokering kvv'!$B$2:$AC$462,MATCH(V$3,'Slutlig allokering kvv'!$B$1:$AJ$1,0),FALSE)/1,0)</f>
        <v>0</v>
      </c>
      <c r="W386">
        <f>IFERROR(VLOOKUP($B386,Kraftvärmeprod!$B$1:$AH$479,MATCH(W$2,Kraftvärmeprod!$B$1:$AG$1,0),FALSE)/1,0)-IFERROR(VLOOKUP($B386,'Slutlig allokering kvv'!$B$2:$AC$462,MATCH(W$3,'Slutlig allokering kvv'!$B$1:$AJ$1,0),FALSE)/1,0)</f>
        <v>0</v>
      </c>
      <c r="X386">
        <f>IFERROR(VLOOKUP($B386,Kraftvärmeprod!$B$1:$AH$479,MATCH(X$2,Kraftvärmeprod!$B$1:$AG$1,0),FALSE)/1,0)-IFERROR(VLOOKUP($B386,'Slutlig allokering kvv'!$B$2:$AC$462,MATCH(X$3,'Slutlig allokering kvv'!$B$1:$AJ$1,0),FALSE)/1,0)</f>
        <v>0</v>
      </c>
      <c r="Y386">
        <f>IFERROR(VLOOKUP($B386,Kraftvärmeprod!$B$1:$AH$479,MATCH(Y$2,Kraftvärmeprod!$B$1:$AG$1,0),FALSE)/1,0)-IFERROR(VLOOKUP($B386,'Slutlig allokering kvv'!$B$2:$AC$462,MATCH(Y$3,'Slutlig allokering kvv'!$B$1:$AJ$1,0),FALSE)/1,0)</f>
        <v>0</v>
      </c>
      <c r="Z386">
        <f>IFERROR(VLOOKUP($B386,Kraftvärmeprod!$B$1:$AH$479,MATCH(Z$2,Kraftvärmeprod!$B$1:$AG$1,0),FALSE)/1,0)-IFERROR(VLOOKUP($B386,'Slutlig allokering kvv'!$B$2:$AC$462,MATCH(Z$3,'Slutlig allokering kvv'!$B$1:$AJ$1,0),FALSE)/1,0)</f>
        <v>0</v>
      </c>
      <c r="AA386">
        <f>IFERROR(VLOOKUP($B386,Kraftvärmeprod!$B$1:$AH$479,MATCH(AA$2,Kraftvärmeprod!$B$1:$AG$1,0),FALSE)/1,0)-IFERROR(VLOOKUP($B386,'Slutlig allokering kvv'!$B$2:$AC$462,MATCH(AA$3,'Slutlig allokering kvv'!$B$1:$AJ$1,0),FALSE)/1,0)</f>
        <v>0</v>
      </c>
      <c r="AB386">
        <f>IFERROR(VLOOKUP($B386,Kraftvärmeprod!$B$1:$AH$479,MATCH(AB$2,Kraftvärmeprod!$B$1:$AG$1,0),FALSE)/1,0)-IFERROR(VLOOKUP($B386,'Slutlig allokering kvv'!$B$2:$AC$462,MATCH(AB$3,'Slutlig allokering kvv'!$B$1:$AJ$1,0),FALSE)/1,0)</f>
        <v>0</v>
      </c>
      <c r="AE386">
        <f t="shared" si="10"/>
        <v>0</v>
      </c>
      <c r="AG386">
        <f>IFERROR(VLOOKUP(B386,'Slutlig allokering kvv'!$B$2:$AJ$462,MATCH("Summa justerad allokerad tillförd energi (utan hjälpel och rökgaskondensering):",'Slutlig allokering kvv'!$B$1:$AK$1,0),FALSE)/1,"")</f>
        <v>0</v>
      </c>
      <c r="AI386" s="23" t="str">
        <f>IFERROR(1-VLOOKUP(B386,'Slutlig allokering kvv'!$B$2:$AJ$462,MATCH("Andel av bränsle i kvv som allokerats till värme, exklusive rökgaskondensering och hjälpel",'Slutlig allokering kvv'!$B$1:$AK$1,0),FALSE),"")</f>
        <v/>
      </c>
      <c r="AK386" s="23" t="str">
        <f t="shared" si="11"/>
        <v/>
      </c>
    </row>
    <row r="387" spans="1:37" x14ac:dyDescent="0.25">
      <c r="A387" s="2" t="s">
        <v>525</v>
      </c>
      <c r="B387" s="2" t="s">
        <v>528</v>
      </c>
      <c r="C387" s="2" t="str">
        <f>IFERROR(VLOOKUP($B387,Kraftvärmeprod!$B$1:$AH$479,MATCH(C$3,Kraftvärmeprod!$B$1:$AG$1,0),FALSE)/1,"")</f>
        <v/>
      </c>
      <c r="D387" s="2" t="str">
        <f>IFERROR(VLOOKUP($B387,Kraftvärmeprod!$B$1:$AH$479,MATCH(D$3,Kraftvärmeprod!$B$1:$AG$1,0),FALSE)/1,"")</f>
        <v/>
      </c>
      <c r="E387">
        <f>IFERROR(VLOOKUP($B387,Kraftvärmeprod!$B$1:$AH$479,MATCH(E$2,Kraftvärmeprod!$B$1:$AG$1,0),FALSE)/1,0)-IFERROR(VLOOKUP($B387,'Slutlig allokering kvv'!$B$2:$AC$462,MATCH(E$3,'Slutlig allokering kvv'!$B$1:$AJ$1,0),FALSE)/1,0)</f>
        <v>0</v>
      </c>
      <c r="F387">
        <f>IFERROR(VLOOKUP($B387,Kraftvärmeprod!$B$1:$AH$479,MATCH(F$2,Kraftvärmeprod!$B$1:$AG$1,0),FALSE)/1,0)-IFERROR(VLOOKUP($B387,'Slutlig allokering kvv'!$B$2:$AC$462,MATCH(F$3,'Slutlig allokering kvv'!$B$1:$AJ$1,0),FALSE)/1,0)</f>
        <v>0</v>
      </c>
      <c r="G387">
        <f>IFERROR(VLOOKUP($B387,Kraftvärmeprod!$B$1:$AH$479,MATCH(G$2,Kraftvärmeprod!$B$1:$AG$1,0),FALSE)/1,0)-IFERROR(VLOOKUP($B387,'Slutlig allokering kvv'!$B$2:$AC$462,MATCH(G$3,'Slutlig allokering kvv'!$B$1:$AJ$1,0),FALSE)/1,0)</f>
        <v>0</v>
      </c>
      <c r="H387">
        <f>IFERROR(VLOOKUP($B387,Kraftvärmeprod!$B$1:$AH$479,MATCH(H$2,Kraftvärmeprod!$B$1:$AG$1,0),FALSE)/1,0)-IFERROR(VLOOKUP($B387,'Slutlig allokering kvv'!$B$2:$AC$462,MATCH(H$3,'Slutlig allokering kvv'!$B$1:$AJ$1,0),FALSE)/1,0)</f>
        <v>0</v>
      </c>
      <c r="I387">
        <f>IFERROR(VLOOKUP($B387,Kraftvärmeprod!$B$1:$AH$479,MATCH(I$2,Kraftvärmeprod!$B$1:$AG$1,0),FALSE)/1,0)-IFERROR(VLOOKUP($B387,'Slutlig allokering kvv'!$B$2:$AC$462,MATCH(I$3,'Slutlig allokering kvv'!$B$1:$AJ$1,0),FALSE)/1,0)</f>
        <v>0</v>
      </c>
      <c r="J387">
        <f>IFERROR(VLOOKUP($B387,Kraftvärmeprod!$B$1:$AH$479,MATCH(J$2,Kraftvärmeprod!$B$1:$AG$1,0),FALSE)/1,0)-IFERROR(VLOOKUP($B387,'Slutlig allokering kvv'!$B$2:$AC$462,MATCH(J$3,'Slutlig allokering kvv'!$B$1:$AJ$1,0),FALSE)/1,0)</f>
        <v>0</v>
      </c>
      <c r="K387">
        <f>IFERROR(VLOOKUP($B387,Kraftvärmeprod!$B$1:$AH$479,MATCH(K$2,Kraftvärmeprod!$B$1:$AG$1,0),FALSE)/1,0)-IFERROR(VLOOKUP($B387,'Slutlig allokering kvv'!$B$2:$AC$462,MATCH(K$3,'Slutlig allokering kvv'!$B$1:$AJ$1,0),FALSE)/1,0)</f>
        <v>0</v>
      </c>
      <c r="L387">
        <f>IFERROR(VLOOKUP($B387,Kraftvärmeprod!$B$1:$AH$479,MATCH(L$2,Kraftvärmeprod!$B$1:$AG$1,0),FALSE)/1,0)-IFERROR(VLOOKUP($B387,'Slutlig allokering kvv'!$B$2:$AC$462,MATCH(L$3,'Slutlig allokering kvv'!$B$1:$AJ$1,0),FALSE)/1,0)</f>
        <v>0</v>
      </c>
      <c r="M387" s="40">
        <f>IFERROR(VLOOKUP($B387,Miljö!$B$1:$S$477,MATCH(M$2,Miljö!$B$1:$X$1,0),FALSE)/1,0)-IFERROR(VLOOKUP($B387,'Slutlig allokering kvv'!$B$2:$AC$462,MATCH(M$3,'Slutlig allokering kvv'!$B$1:$AJ$1,0),FALSE)/1,0)</f>
        <v>0</v>
      </c>
      <c r="N387">
        <f>IFERROR(VLOOKUP($B387,Kraftvärmeprod!$B$1:$AH$479,MATCH(N$2,Kraftvärmeprod!$B$1:$AG$1,0),FALSE)/1,0)-IFERROR(VLOOKUP($B387,'Slutlig allokering kvv'!$B$2:$AC$462,MATCH(N$3,'Slutlig allokering kvv'!$B$1:$AJ$1,0),FALSE)/1,0)</f>
        <v>0</v>
      </c>
      <c r="O387">
        <f>IFERROR(VLOOKUP($B387,Kraftvärmeprod!$B$1:$AH$479,MATCH(O$2,Kraftvärmeprod!$B$1:$AG$1,0),FALSE)/1,0)-IFERROR(VLOOKUP($B387,'Slutlig allokering kvv'!$B$2:$AC$462,MATCH(O$3,'Slutlig allokering kvv'!$B$1:$AJ$1,0),FALSE)/1,0)</f>
        <v>0</v>
      </c>
      <c r="P387">
        <f>IFERROR(VLOOKUP($B387,Kraftvärmeprod!$B$1:$AH$479,MATCH(P$2,Kraftvärmeprod!$B$1:$AG$1,0),FALSE)/1,0)-IFERROR(VLOOKUP($B387,'Slutlig allokering kvv'!$B$2:$AC$462,MATCH(P$3,'Slutlig allokering kvv'!$B$1:$AJ$1,0),FALSE)/1,0)</f>
        <v>0</v>
      </c>
      <c r="Q387">
        <f>IFERROR(VLOOKUP($B387,Kraftvärmeprod!$B$1:$AH$479,MATCH(Q$2,Kraftvärmeprod!$B$1:$AG$1,0),FALSE)/1,0)-IFERROR(VLOOKUP($B387,'Slutlig allokering kvv'!$B$2:$AC$462,MATCH(Q$3,'Slutlig allokering kvv'!$B$1:$AJ$1,0),FALSE)/1,0)</f>
        <v>0</v>
      </c>
      <c r="R387">
        <f>IFERROR(VLOOKUP($B387,Kraftvärmeprod!$B$1:$AH$479,MATCH(R$2,Kraftvärmeprod!$B$1:$AG$1,0),FALSE)/1,0)-IFERROR(VLOOKUP($B387,'Slutlig allokering kvv'!$B$2:$AC$462,MATCH(R$3,'Slutlig allokering kvv'!$B$1:$AJ$1,0),FALSE)/1,0)</f>
        <v>0</v>
      </c>
      <c r="S387">
        <f>IFERROR(VLOOKUP($B387,Kraftvärmeprod!$B$1:$AH$479,MATCH(S$2,Kraftvärmeprod!$B$1:$AG$1,0),FALSE)/1,0)-IFERROR(VLOOKUP($B387,'Slutlig allokering kvv'!$B$2:$AC$462,MATCH(S$3,'Slutlig allokering kvv'!$B$1:$AJ$1,0),FALSE)/1,0)</f>
        <v>0</v>
      </c>
      <c r="T387">
        <f>IFERROR(VLOOKUP($B387,Kraftvärmeprod!$B$1:$AH$479,MATCH(T$2,Kraftvärmeprod!$B$1:$AG$1,0),FALSE)/1,0)-IFERROR(VLOOKUP($B387,'Slutlig allokering kvv'!$B$2:$AC$462,MATCH(T$3,'Slutlig allokering kvv'!$B$1:$AJ$1,0),FALSE)/1,0)</f>
        <v>0</v>
      </c>
      <c r="U387">
        <f>IFERROR(VLOOKUP($B387,Kraftvärmeprod!$B$1:$AH$479,MATCH(U$2,Kraftvärmeprod!$B$1:$AG$1,0),FALSE)/1,0)-IFERROR(VLOOKUP($B387,'Slutlig allokering kvv'!$B$2:$AC$462,MATCH(U$3,'Slutlig allokering kvv'!$B$1:$AJ$1,0),FALSE)/1,0)</f>
        <v>0</v>
      </c>
      <c r="V387">
        <f>IFERROR(VLOOKUP($B387,Kraftvärmeprod!$B$1:$AH$479,MATCH(V$2,Kraftvärmeprod!$B$1:$AG$1,0),FALSE)/1,0)-IFERROR(VLOOKUP($B387,'Slutlig allokering kvv'!$B$2:$AC$462,MATCH(V$3,'Slutlig allokering kvv'!$B$1:$AJ$1,0),FALSE)/1,0)</f>
        <v>0</v>
      </c>
      <c r="W387">
        <f>IFERROR(VLOOKUP($B387,Kraftvärmeprod!$B$1:$AH$479,MATCH(W$2,Kraftvärmeprod!$B$1:$AG$1,0),FALSE)/1,0)-IFERROR(VLOOKUP($B387,'Slutlig allokering kvv'!$B$2:$AC$462,MATCH(W$3,'Slutlig allokering kvv'!$B$1:$AJ$1,0),FALSE)/1,0)</f>
        <v>0</v>
      </c>
      <c r="X387">
        <f>IFERROR(VLOOKUP($B387,Kraftvärmeprod!$B$1:$AH$479,MATCH(X$2,Kraftvärmeprod!$B$1:$AG$1,0),FALSE)/1,0)-IFERROR(VLOOKUP($B387,'Slutlig allokering kvv'!$B$2:$AC$462,MATCH(X$3,'Slutlig allokering kvv'!$B$1:$AJ$1,0),FALSE)/1,0)</f>
        <v>0</v>
      </c>
      <c r="Y387">
        <f>IFERROR(VLOOKUP($B387,Kraftvärmeprod!$B$1:$AH$479,MATCH(Y$2,Kraftvärmeprod!$B$1:$AG$1,0),FALSE)/1,0)-IFERROR(VLOOKUP($B387,'Slutlig allokering kvv'!$B$2:$AC$462,MATCH(Y$3,'Slutlig allokering kvv'!$B$1:$AJ$1,0),FALSE)/1,0)</f>
        <v>0</v>
      </c>
      <c r="Z387">
        <f>IFERROR(VLOOKUP($B387,Kraftvärmeprod!$B$1:$AH$479,MATCH(Z$2,Kraftvärmeprod!$B$1:$AG$1,0),FALSE)/1,0)-IFERROR(VLOOKUP($B387,'Slutlig allokering kvv'!$B$2:$AC$462,MATCH(Z$3,'Slutlig allokering kvv'!$B$1:$AJ$1,0),FALSE)/1,0)</f>
        <v>0</v>
      </c>
      <c r="AA387">
        <f>IFERROR(VLOOKUP($B387,Kraftvärmeprod!$B$1:$AH$479,MATCH(AA$2,Kraftvärmeprod!$B$1:$AG$1,0),FALSE)/1,0)-IFERROR(VLOOKUP($B387,'Slutlig allokering kvv'!$B$2:$AC$462,MATCH(AA$3,'Slutlig allokering kvv'!$B$1:$AJ$1,0),FALSE)/1,0)</f>
        <v>0</v>
      </c>
      <c r="AB387">
        <f>IFERROR(VLOOKUP($B387,Kraftvärmeprod!$B$1:$AH$479,MATCH(AB$2,Kraftvärmeprod!$B$1:$AG$1,0),FALSE)/1,0)-IFERROR(VLOOKUP($B387,'Slutlig allokering kvv'!$B$2:$AC$462,MATCH(AB$3,'Slutlig allokering kvv'!$B$1:$AJ$1,0),FALSE)/1,0)</f>
        <v>0</v>
      </c>
      <c r="AE387">
        <f t="shared" si="10"/>
        <v>0</v>
      </c>
      <c r="AG387">
        <f>IFERROR(VLOOKUP(B387,'Slutlig allokering kvv'!$B$2:$AJ$462,MATCH("Summa justerad allokerad tillförd energi (utan hjälpel och rökgaskondensering):",'Slutlig allokering kvv'!$B$1:$AK$1,0),FALSE)/1,"")</f>
        <v>0</v>
      </c>
      <c r="AI387" s="23" t="str">
        <f>IFERROR(1-VLOOKUP(B387,'Slutlig allokering kvv'!$B$2:$AJ$462,MATCH("Andel av bränsle i kvv som allokerats till värme, exklusive rökgaskondensering och hjälpel",'Slutlig allokering kvv'!$B$1:$AK$1,0),FALSE),"")</f>
        <v/>
      </c>
      <c r="AK387" s="23" t="str">
        <f t="shared" si="11"/>
        <v/>
      </c>
    </row>
    <row r="388" spans="1:37" x14ac:dyDescent="0.25">
      <c r="A388" s="2" t="s">
        <v>525</v>
      </c>
      <c r="B388" s="2" t="s">
        <v>529</v>
      </c>
      <c r="C388" s="2" t="str">
        <f>IFERROR(VLOOKUP($B388,Kraftvärmeprod!$B$1:$AH$479,MATCH(C$3,Kraftvärmeprod!$B$1:$AG$1,0),FALSE)/1,"")</f>
        <v/>
      </c>
      <c r="D388" s="2" t="str">
        <f>IFERROR(VLOOKUP($B388,Kraftvärmeprod!$B$1:$AH$479,MATCH(D$3,Kraftvärmeprod!$B$1:$AG$1,0),FALSE)/1,"")</f>
        <v/>
      </c>
      <c r="E388">
        <f>IFERROR(VLOOKUP($B388,Kraftvärmeprod!$B$1:$AH$479,MATCH(E$2,Kraftvärmeprod!$B$1:$AG$1,0),FALSE)/1,0)-IFERROR(VLOOKUP($B388,'Slutlig allokering kvv'!$B$2:$AC$462,MATCH(E$3,'Slutlig allokering kvv'!$B$1:$AJ$1,0),FALSE)/1,0)</f>
        <v>0</v>
      </c>
      <c r="F388">
        <f>IFERROR(VLOOKUP($B388,Kraftvärmeprod!$B$1:$AH$479,MATCH(F$2,Kraftvärmeprod!$B$1:$AG$1,0),FALSE)/1,0)-IFERROR(VLOOKUP($B388,'Slutlig allokering kvv'!$B$2:$AC$462,MATCH(F$3,'Slutlig allokering kvv'!$B$1:$AJ$1,0),FALSE)/1,0)</f>
        <v>0</v>
      </c>
      <c r="G388">
        <f>IFERROR(VLOOKUP($B388,Kraftvärmeprod!$B$1:$AH$479,MATCH(G$2,Kraftvärmeprod!$B$1:$AG$1,0),FALSE)/1,0)-IFERROR(VLOOKUP($B388,'Slutlig allokering kvv'!$B$2:$AC$462,MATCH(G$3,'Slutlig allokering kvv'!$B$1:$AJ$1,0),FALSE)/1,0)</f>
        <v>0</v>
      </c>
      <c r="H388">
        <f>IFERROR(VLOOKUP($B388,Kraftvärmeprod!$B$1:$AH$479,MATCH(H$2,Kraftvärmeprod!$B$1:$AG$1,0),FALSE)/1,0)-IFERROR(VLOOKUP($B388,'Slutlig allokering kvv'!$B$2:$AC$462,MATCH(H$3,'Slutlig allokering kvv'!$B$1:$AJ$1,0),FALSE)/1,0)</f>
        <v>0</v>
      </c>
      <c r="I388">
        <f>IFERROR(VLOOKUP($B388,Kraftvärmeprod!$B$1:$AH$479,MATCH(I$2,Kraftvärmeprod!$B$1:$AG$1,0),FALSE)/1,0)-IFERROR(VLOOKUP($B388,'Slutlig allokering kvv'!$B$2:$AC$462,MATCH(I$3,'Slutlig allokering kvv'!$B$1:$AJ$1,0),FALSE)/1,0)</f>
        <v>0</v>
      </c>
      <c r="J388">
        <f>IFERROR(VLOOKUP($B388,Kraftvärmeprod!$B$1:$AH$479,MATCH(J$2,Kraftvärmeprod!$B$1:$AG$1,0),FALSE)/1,0)-IFERROR(VLOOKUP($B388,'Slutlig allokering kvv'!$B$2:$AC$462,MATCH(J$3,'Slutlig allokering kvv'!$B$1:$AJ$1,0),FALSE)/1,0)</f>
        <v>0</v>
      </c>
      <c r="K388">
        <f>IFERROR(VLOOKUP($B388,Kraftvärmeprod!$B$1:$AH$479,MATCH(K$2,Kraftvärmeprod!$B$1:$AG$1,0),FALSE)/1,0)-IFERROR(VLOOKUP($B388,'Slutlig allokering kvv'!$B$2:$AC$462,MATCH(K$3,'Slutlig allokering kvv'!$B$1:$AJ$1,0),FALSE)/1,0)</f>
        <v>0</v>
      </c>
      <c r="L388">
        <f>IFERROR(VLOOKUP($B388,Kraftvärmeprod!$B$1:$AH$479,MATCH(L$2,Kraftvärmeprod!$B$1:$AG$1,0),FALSE)/1,0)-IFERROR(VLOOKUP($B388,'Slutlig allokering kvv'!$B$2:$AC$462,MATCH(L$3,'Slutlig allokering kvv'!$B$1:$AJ$1,0),FALSE)/1,0)</f>
        <v>0</v>
      </c>
      <c r="M388" s="40">
        <f>IFERROR(VLOOKUP($B388,Miljö!$B$1:$S$477,MATCH(M$2,Miljö!$B$1:$X$1,0),FALSE)/1,0)-IFERROR(VLOOKUP($B388,'Slutlig allokering kvv'!$B$2:$AC$462,MATCH(M$3,'Slutlig allokering kvv'!$B$1:$AJ$1,0),FALSE)/1,0)</f>
        <v>0</v>
      </c>
      <c r="N388">
        <f>IFERROR(VLOOKUP($B388,Kraftvärmeprod!$B$1:$AH$479,MATCH(N$2,Kraftvärmeprod!$B$1:$AG$1,0),FALSE)/1,0)-IFERROR(VLOOKUP($B388,'Slutlig allokering kvv'!$B$2:$AC$462,MATCH(N$3,'Slutlig allokering kvv'!$B$1:$AJ$1,0),FALSE)/1,0)</f>
        <v>0</v>
      </c>
      <c r="O388">
        <f>IFERROR(VLOOKUP($B388,Kraftvärmeprod!$B$1:$AH$479,MATCH(O$2,Kraftvärmeprod!$B$1:$AG$1,0),FALSE)/1,0)-IFERROR(VLOOKUP($B388,'Slutlig allokering kvv'!$B$2:$AC$462,MATCH(O$3,'Slutlig allokering kvv'!$B$1:$AJ$1,0),FALSE)/1,0)</f>
        <v>0</v>
      </c>
      <c r="P388">
        <f>IFERROR(VLOOKUP($B388,Kraftvärmeprod!$B$1:$AH$479,MATCH(P$2,Kraftvärmeprod!$B$1:$AG$1,0),FALSE)/1,0)-IFERROR(VLOOKUP($B388,'Slutlig allokering kvv'!$B$2:$AC$462,MATCH(P$3,'Slutlig allokering kvv'!$B$1:$AJ$1,0),FALSE)/1,0)</f>
        <v>0</v>
      </c>
      <c r="Q388">
        <f>IFERROR(VLOOKUP($B388,Kraftvärmeprod!$B$1:$AH$479,MATCH(Q$2,Kraftvärmeprod!$B$1:$AG$1,0),FALSE)/1,0)-IFERROR(VLOOKUP($B388,'Slutlig allokering kvv'!$B$2:$AC$462,MATCH(Q$3,'Slutlig allokering kvv'!$B$1:$AJ$1,0),FALSE)/1,0)</f>
        <v>0</v>
      </c>
      <c r="R388">
        <f>IFERROR(VLOOKUP($B388,Kraftvärmeprod!$B$1:$AH$479,MATCH(R$2,Kraftvärmeprod!$B$1:$AG$1,0),FALSE)/1,0)-IFERROR(VLOOKUP($B388,'Slutlig allokering kvv'!$B$2:$AC$462,MATCH(R$3,'Slutlig allokering kvv'!$B$1:$AJ$1,0),FALSE)/1,0)</f>
        <v>0</v>
      </c>
      <c r="S388">
        <f>IFERROR(VLOOKUP($B388,Kraftvärmeprod!$B$1:$AH$479,MATCH(S$2,Kraftvärmeprod!$B$1:$AG$1,0),FALSE)/1,0)-IFERROR(VLOOKUP($B388,'Slutlig allokering kvv'!$B$2:$AC$462,MATCH(S$3,'Slutlig allokering kvv'!$B$1:$AJ$1,0),FALSE)/1,0)</f>
        <v>0</v>
      </c>
      <c r="T388">
        <f>IFERROR(VLOOKUP($B388,Kraftvärmeprod!$B$1:$AH$479,MATCH(T$2,Kraftvärmeprod!$B$1:$AG$1,0),FALSE)/1,0)-IFERROR(VLOOKUP($B388,'Slutlig allokering kvv'!$B$2:$AC$462,MATCH(T$3,'Slutlig allokering kvv'!$B$1:$AJ$1,0),FALSE)/1,0)</f>
        <v>0</v>
      </c>
      <c r="U388">
        <f>IFERROR(VLOOKUP($B388,Kraftvärmeprod!$B$1:$AH$479,MATCH(U$2,Kraftvärmeprod!$B$1:$AG$1,0),FALSE)/1,0)-IFERROR(VLOOKUP($B388,'Slutlig allokering kvv'!$B$2:$AC$462,MATCH(U$3,'Slutlig allokering kvv'!$B$1:$AJ$1,0),FALSE)/1,0)</f>
        <v>0</v>
      </c>
      <c r="V388">
        <f>IFERROR(VLOOKUP($B388,Kraftvärmeprod!$B$1:$AH$479,MATCH(V$2,Kraftvärmeprod!$B$1:$AG$1,0),FALSE)/1,0)-IFERROR(VLOOKUP($B388,'Slutlig allokering kvv'!$B$2:$AC$462,MATCH(V$3,'Slutlig allokering kvv'!$B$1:$AJ$1,0),FALSE)/1,0)</f>
        <v>0</v>
      </c>
      <c r="W388">
        <f>IFERROR(VLOOKUP($B388,Kraftvärmeprod!$B$1:$AH$479,MATCH(W$2,Kraftvärmeprod!$B$1:$AG$1,0),FALSE)/1,0)-IFERROR(VLOOKUP($B388,'Slutlig allokering kvv'!$B$2:$AC$462,MATCH(W$3,'Slutlig allokering kvv'!$B$1:$AJ$1,0),FALSE)/1,0)</f>
        <v>0</v>
      </c>
      <c r="X388">
        <f>IFERROR(VLOOKUP($B388,Kraftvärmeprod!$B$1:$AH$479,MATCH(X$2,Kraftvärmeprod!$B$1:$AG$1,0),FALSE)/1,0)-IFERROR(VLOOKUP($B388,'Slutlig allokering kvv'!$B$2:$AC$462,MATCH(X$3,'Slutlig allokering kvv'!$B$1:$AJ$1,0),FALSE)/1,0)</f>
        <v>0</v>
      </c>
      <c r="Y388">
        <f>IFERROR(VLOOKUP($B388,Kraftvärmeprod!$B$1:$AH$479,MATCH(Y$2,Kraftvärmeprod!$B$1:$AG$1,0),FALSE)/1,0)-IFERROR(VLOOKUP($B388,'Slutlig allokering kvv'!$B$2:$AC$462,MATCH(Y$3,'Slutlig allokering kvv'!$B$1:$AJ$1,0),FALSE)/1,0)</f>
        <v>0</v>
      </c>
      <c r="Z388">
        <f>IFERROR(VLOOKUP($B388,Kraftvärmeprod!$B$1:$AH$479,MATCH(Z$2,Kraftvärmeprod!$B$1:$AG$1,0),FALSE)/1,0)-IFERROR(VLOOKUP($B388,'Slutlig allokering kvv'!$B$2:$AC$462,MATCH(Z$3,'Slutlig allokering kvv'!$B$1:$AJ$1,0),FALSE)/1,0)</f>
        <v>0</v>
      </c>
      <c r="AA388">
        <f>IFERROR(VLOOKUP($B388,Kraftvärmeprod!$B$1:$AH$479,MATCH(AA$2,Kraftvärmeprod!$B$1:$AG$1,0),FALSE)/1,0)-IFERROR(VLOOKUP($B388,'Slutlig allokering kvv'!$B$2:$AC$462,MATCH(AA$3,'Slutlig allokering kvv'!$B$1:$AJ$1,0),FALSE)/1,0)</f>
        <v>0</v>
      </c>
      <c r="AB388">
        <f>IFERROR(VLOOKUP($B388,Kraftvärmeprod!$B$1:$AH$479,MATCH(AB$2,Kraftvärmeprod!$B$1:$AG$1,0),FALSE)/1,0)-IFERROR(VLOOKUP($B388,'Slutlig allokering kvv'!$B$2:$AC$462,MATCH(AB$3,'Slutlig allokering kvv'!$B$1:$AJ$1,0),FALSE)/1,0)</f>
        <v>0</v>
      </c>
      <c r="AE388">
        <f t="shared" si="10"/>
        <v>0</v>
      </c>
      <c r="AG388">
        <f>IFERROR(VLOOKUP(B388,'Slutlig allokering kvv'!$B$2:$AJ$462,MATCH("Summa justerad allokerad tillförd energi (utan hjälpel och rökgaskondensering):",'Slutlig allokering kvv'!$B$1:$AK$1,0),FALSE)/1,"")</f>
        <v>0</v>
      </c>
      <c r="AI388" s="23" t="str">
        <f>IFERROR(1-VLOOKUP(B388,'Slutlig allokering kvv'!$B$2:$AJ$462,MATCH("Andel av bränsle i kvv som allokerats till värme, exklusive rökgaskondensering och hjälpel",'Slutlig allokering kvv'!$B$1:$AK$1,0),FALSE),"")</f>
        <v/>
      </c>
      <c r="AK388" s="23" t="str">
        <f t="shared" si="11"/>
        <v/>
      </c>
    </row>
    <row r="389" spans="1:37" x14ac:dyDescent="0.25">
      <c r="A389" s="2" t="s">
        <v>530</v>
      </c>
      <c r="B389" s="2" t="s">
        <v>531</v>
      </c>
      <c r="C389" s="2" t="str">
        <f>IFERROR(VLOOKUP($B389,Kraftvärmeprod!$B$1:$AH$479,MATCH(C$3,Kraftvärmeprod!$B$1:$AG$1,0),FALSE)/1,"")</f>
        <v/>
      </c>
      <c r="D389" s="2" t="str">
        <f>IFERROR(VLOOKUP($B389,Kraftvärmeprod!$B$1:$AH$479,MATCH(D$3,Kraftvärmeprod!$B$1:$AG$1,0),FALSE)/1,"")</f>
        <v/>
      </c>
      <c r="E389">
        <f>IFERROR(VLOOKUP($B389,Kraftvärmeprod!$B$1:$AH$479,MATCH(E$2,Kraftvärmeprod!$B$1:$AG$1,0),FALSE)/1,0)-IFERROR(VLOOKUP($B389,'Slutlig allokering kvv'!$B$2:$AC$462,MATCH(E$3,'Slutlig allokering kvv'!$B$1:$AJ$1,0),FALSE)/1,0)</f>
        <v>0</v>
      </c>
      <c r="F389">
        <f>IFERROR(VLOOKUP($B389,Kraftvärmeprod!$B$1:$AH$479,MATCH(F$2,Kraftvärmeprod!$B$1:$AG$1,0),FALSE)/1,0)-IFERROR(VLOOKUP($B389,'Slutlig allokering kvv'!$B$2:$AC$462,MATCH(F$3,'Slutlig allokering kvv'!$B$1:$AJ$1,0),FALSE)/1,0)</f>
        <v>0</v>
      </c>
      <c r="G389">
        <f>IFERROR(VLOOKUP($B389,Kraftvärmeprod!$B$1:$AH$479,MATCH(G$2,Kraftvärmeprod!$B$1:$AG$1,0),FALSE)/1,0)-IFERROR(VLOOKUP($B389,'Slutlig allokering kvv'!$B$2:$AC$462,MATCH(G$3,'Slutlig allokering kvv'!$B$1:$AJ$1,0),FALSE)/1,0)</f>
        <v>0</v>
      </c>
      <c r="H389">
        <f>IFERROR(VLOOKUP($B389,Kraftvärmeprod!$B$1:$AH$479,MATCH(H$2,Kraftvärmeprod!$B$1:$AG$1,0),FALSE)/1,0)-IFERROR(VLOOKUP($B389,'Slutlig allokering kvv'!$B$2:$AC$462,MATCH(H$3,'Slutlig allokering kvv'!$B$1:$AJ$1,0),FALSE)/1,0)</f>
        <v>0</v>
      </c>
      <c r="I389">
        <f>IFERROR(VLOOKUP($B389,Kraftvärmeprod!$B$1:$AH$479,MATCH(I$2,Kraftvärmeprod!$B$1:$AG$1,0),FALSE)/1,0)-IFERROR(VLOOKUP($B389,'Slutlig allokering kvv'!$B$2:$AC$462,MATCH(I$3,'Slutlig allokering kvv'!$B$1:$AJ$1,0),FALSE)/1,0)</f>
        <v>0</v>
      </c>
      <c r="J389">
        <f>IFERROR(VLOOKUP($B389,Kraftvärmeprod!$B$1:$AH$479,MATCH(J$2,Kraftvärmeprod!$B$1:$AG$1,0),FALSE)/1,0)-IFERROR(VLOOKUP($B389,'Slutlig allokering kvv'!$B$2:$AC$462,MATCH(J$3,'Slutlig allokering kvv'!$B$1:$AJ$1,0),FALSE)/1,0)</f>
        <v>0</v>
      </c>
      <c r="K389">
        <f>IFERROR(VLOOKUP($B389,Kraftvärmeprod!$B$1:$AH$479,MATCH(K$2,Kraftvärmeprod!$B$1:$AG$1,0),FALSE)/1,0)-IFERROR(VLOOKUP($B389,'Slutlig allokering kvv'!$B$2:$AC$462,MATCH(K$3,'Slutlig allokering kvv'!$B$1:$AJ$1,0),FALSE)/1,0)</f>
        <v>0</v>
      </c>
      <c r="L389">
        <f>IFERROR(VLOOKUP($B389,Kraftvärmeprod!$B$1:$AH$479,MATCH(L$2,Kraftvärmeprod!$B$1:$AG$1,0),FALSE)/1,0)-IFERROR(VLOOKUP($B389,'Slutlig allokering kvv'!$B$2:$AC$462,MATCH(L$3,'Slutlig allokering kvv'!$B$1:$AJ$1,0),FALSE)/1,0)</f>
        <v>0</v>
      </c>
      <c r="M389" s="40">
        <f>IFERROR(VLOOKUP($B389,Miljö!$B$1:$S$477,MATCH(M$2,Miljö!$B$1:$X$1,0),FALSE)/1,0)-IFERROR(VLOOKUP($B389,'Slutlig allokering kvv'!$B$2:$AC$462,MATCH(M$3,'Slutlig allokering kvv'!$B$1:$AJ$1,0),FALSE)/1,0)</f>
        <v>0</v>
      </c>
      <c r="N389">
        <f>IFERROR(VLOOKUP($B389,Kraftvärmeprod!$B$1:$AH$479,MATCH(N$2,Kraftvärmeprod!$B$1:$AG$1,0),FALSE)/1,0)-IFERROR(VLOOKUP($B389,'Slutlig allokering kvv'!$B$2:$AC$462,MATCH(N$3,'Slutlig allokering kvv'!$B$1:$AJ$1,0),FALSE)/1,0)</f>
        <v>0</v>
      </c>
      <c r="O389">
        <f>IFERROR(VLOOKUP($B389,Kraftvärmeprod!$B$1:$AH$479,MATCH(O$2,Kraftvärmeprod!$B$1:$AG$1,0),FALSE)/1,0)-IFERROR(VLOOKUP($B389,'Slutlig allokering kvv'!$B$2:$AC$462,MATCH(O$3,'Slutlig allokering kvv'!$B$1:$AJ$1,0),FALSE)/1,0)</f>
        <v>0</v>
      </c>
      <c r="P389">
        <f>IFERROR(VLOOKUP($B389,Kraftvärmeprod!$B$1:$AH$479,MATCH(P$2,Kraftvärmeprod!$B$1:$AG$1,0),FALSE)/1,0)-IFERROR(VLOOKUP($B389,'Slutlig allokering kvv'!$B$2:$AC$462,MATCH(P$3,'Slutlig allokering kvv'!$B$1:$AJ$1,0),FALSE)/1,0)</f>
        <v>0</v>
      </c>
      <c r="Q389">
        <f>IFERROR(VLOOKUP($B389,Kraftvärmeprod!$B$1:$AH$479,MATCH(Q$2,Kraftvärmeprod!$B$1:$AG$1,0),FALSE)/1,0)-IFERROR(VLOOKUP($B389,'Slutlig allokering kvv'!$B$2:$AC$462,MATCH(Q$3,'Slutlig allokering kvv'!$B$1:$AJ$1,0),FALSE)/1,0)</f>
        <v>0</v>
      </c>
      <c r="R389">
        <f>IFERROR(VLOOKUP($B389,Kraftvärmeprod!$B$1:$AH$479,MATCH(R$2,Kraftvärmeprod!$B$1:$AG$1,0),FALSE)/1,0)-IFERROR(VLOOKUP($B389,'Slutlig allokering kvv'!$B$2:$AC$462,MATCH(R$3,'Slutlig allokering kvv'!$B$1:$AJ$1,0),FALSE)/1,0)</f>
        <v>0</v>
      </c>
      <c r="S389">
        <f>IFERROR(VLOOKUP($B389,Kraftvärmeprod!$B$1:$AH$479,MATCH(S$2,Kraftvärmeprod!$B$1:$AG$1,0),FALSE)/1,0)-IFERROR(VLOOKUP($B389,'Slutlig allokering kvv'!$B$2:$AC$462,MATCH(S$3,'Slutlig allokering kvv'!$B$1:$AJ$1,0),FALSE)/1,0)</f>
        <v>0</v>
      </c>
      <c r="T389">
        <f>IFERROR(VLOOKUP($B389,Kraftvärmeprod!$B$1:$AH$479,MATCH(T$2,Kraftvärmeprod!$B$1:$AG$1,0),FALSE)/1,0)-IFERROR(VLOOKUP($B389,'Slutlig allokering kvv'!$B$2:$AC$462,MATCH(T$3,'Slutlig allokering kvv'!$B$1:$AJ$1,0),FALSE)/1,0)</f>
        <v>0</v>
      </c>
      <c r="U389">
        <f>IFERROR(VLOOKUP($B389,Kraftvärmeprod!$B$1:$AH$479,MATCH(U$2,Kraftvärmeprod!$B$1:$AG$1,0),FALSE)/1,0)-IFERROR(VLOOKUP($B389,'Slutlig allokering kvv'!$B$2:$AC$462,MATCH(U$3,'Slutlig allokering kvv'!$B$1:$AJ$1,0),FALSE)/1,0)</f>
        <v>0</v>
      </c>
      <c r="V389">
        <f>IFERROR(VLOOKUP($B389,Kraftvärmeprod!$B$1:$AH$479,MATCH(V$2,Kraftvärmeprod!$B$1:$AG$1,0),FALSE)/1,0)-IFERROR(VLOOKUP($B389,'Slutlig allokering kvv'!$B$2:$AC$462,MATCH(V$3,'Slutlig allokering kvv'!$B$1:$AJ$1,0),FALSE)/1,0)</f>
        <v>0</v>
      </c>
      <c r="W389">
        <f>IFERROR(VLOOKUP($B389,Kraftvärmeprod!$B$1:$AH$479,MATCH(W$2,Kraftvärmeprod!$B$1:$AG$1,0),FALSE)/1,0)-IFERROR(VLOOKUP($B389,'Slutlig allokering kvv'!$B$2:$AC$462,MATCH(W$3,'Slutlig allokering kvv'!$B$1:$AJ$1,0),FALSE)/1,0)</f>
        <v>0</v>
      </c>
      <c r="X389">
        <f>IFERROR(VLOOKUP($B389,Kraftvärmeprod!$B$1:$AH$479,MATCH(X$2,Kraftvärmeprod!$B$1:$AG$1,0),FALSE)/1,0)-IFERROR(VLOOKUP($B389,'Slutlig allokering kvv'!$B$2:$AC$462,MATCH(X$3,'Slutlig allokering kvv'!$B$1:$AJ$1,0),FALSE)/1,0)</f>
        <v>0</v>
      </c>
      <c r="Y389">
        <f>IFERROR(VLOOKUP($B389,Kraftvärmeprod!$B$1:$AH$479,MATCH(Y$2,Kraftvärmeprod!$B$1:$AG$1,0),FALSE)/1,0)-IFERROR(VLOOKUP($B389,'Slutlig allokering kvv'!$B$2:$AC$462,MATCH(Y$3,'Slutlig allokering kvv'!$B$1:$AJ$1,0),FALSE)/1,0)</f>
        <v>0</v>
      </c>
      <c r="Z389">
        <f>IFERROR(VLOOKUP($B389,Kraftvärmeprod!$B$1:$AH$479,MATCH(Z$2,Kraftvärmeprod!$B$1:$AG$1,0),FALSE)/1,0)-IFERROR(VLOOKUP($B389,'Slutlig allokering kvv'!$B$2:$AC$462,MATCH(Z$3,'Slutlig allokering kvv'!$B$1:$AJ$1,0),FALSE)/1,0)</f>
        <v>0</v>
      </c>
      <c r="AA389">
        <f>IFERROR(VLOOKUP($B389,Kraftvärmeprod!$B$1:$AH$479,MATCH(AA$2,Kraftvärmeprod!$B$1:$AG$1,0),FALSE)/1,0)-IFERROR(VLOOKUP($B389,'Slutlig allokering kvv'!$B$2:$AC$462,MATCH(AA$3,'Slutlig allokering kvv'!$B$1:$AJ$1,0),FALSE)/1,0)</f>
        <v>0</v>
      </c>
      <c r="AB389">
        <f>IFERROR(VLOOKUP($B389,Kraftvärmeprod!$B$1:$AH$479,MATCH(AB$2,Kraftvärmeprod!$B$1:$AG$1,0),FALSE)/1,0)-IFERROR(VLOOKUP($B389,'Slutlig allokering kvv'!$B$2:$AC$462,MATCH(AB$3,'Slutlig allokering kvv'!$B$1:$AJ$1,0),FALSE)/1,0)</f>
        <v>0</v>
      </c>
      <c r="AE389">
        <f t="shared" si="10"/>
        <v>0</v>
      </c>
      <c r="AG389">
        <f>IFERROR(VLOOKUP(B389,'Slutlig allokering kvv'!$B$2:$AJ$462,MATCH("Summa justerad allokerad tillförd energi (utan hjälpel och rökgaskondensering):",'Slutlig allokering kvv'!$B$1:$AK$1,0),FALSE)/1,"")</f>
        <v>0</v>
      </c>
      <c r="AI389" s="23" t="str">
        <f>IFERROR(1-VLOOKUP(B389,'Slutlig allokering kvv'!$B$2:$AJ$462,MATCH("Andel av bränsle i kvv som allokerats till värme, exklusive rökgaskondensering och hjälpel",'Slutlig allokering kvv'!$B$1:$AK$1,0),FALSE),"")</f>
        <v/>
      </c>
      <c r="AK389" s="23" t="str">
        <f t="shared" si="11"/>
        <v/>
      </c>
    </row>
    <row r="390" spans="1:37" x14ac:dyDescent="0.25">
      <c r="A390" s="2" t="s">
        <v>530</v>
      </c>
      <c r="B390" s="2" t="s">
        <v>532</v>
      </c>
      <c r="C390" s="2" t="str">
        <f>IFERROR(VLOOKUP($B390,Kraftvärmeprod!$B$1:$AH$479,MATCH(C$3,Kraftvärmeprod!$B$1:$AG$1,0),FALSE)/1,"")</f>
        <v/>
      </c>
      <c r="D390" s="2" t="str">
        <f>IFERROR(VLOOKUP($B390,Kraftvärmeprod!$B$1:$AH$479,MATCH(D$3,Kraftvärmeprod!$B$1:$AG$1,0),FALSE)/1,"")</f>
        <v/>
      </c>
      <c r="E390">
        <f>IFERROR(VLOOKUP($B390,Kraftvärmeprod!$B$1:$AH$479,MATCH(E$2,Kraftvärmeprod!$B$1:$AG$1,0),FALSE)/1,0)-IFERROR(VLOOKUP($B390,'Slutlig allokering kvv'!$B$2:$AC$462,MATCH(E$3,'Slutlig allokering kvv'!$B$1:$AJ$1,0),FALSE)/1,0)</f>
        <v>0</v>
      </c>
      <c r="F390">
        <f>IFERROR(VLOOKUP($B390,Kraftvärmeprod!$B$1:$AH$479,MATCH(F$2,Kraftvärmeprod!$B$1:$AG$1,0),FALSE)/1,0)-IFERROR(VLOOKUP($B390,'Slutlig allokering kvv'!$B$2:$AC$462,MATCH(F$3,'Slutlig allokering kvv'!$B$1:$AJ$1,0),FALSE)/1,0)</f>
        <v>0</v>
      </c>
      <c r="G390">
        <f>IFERROR(VLOOKUP($B390,Kraftvärmeprod!$B$1:$AH$479,MATCH(G$2,Kraftvärmeprod!$B$1:$AG$1,0),FALSE)/1,0)-IFERROR(VLOOKUP($B390,'Slutlig allokering kvv'!$B$2:$AC$462,MATCH(G$3,'Slutlig allokering kvv'!$B$1:$AJ$1,0),FALSE)/1,0)</f>
        <v>0</v>
      </c>
      <c r="H390">
        <f>IFERROR(VLOOKUP($B390,Kraftvärmeprod!$B$1:$AH$479,MATCH(H$2,Kraftvärmeprod!$B$1:$AG$1,0),FALSE)/1,0)-IFERROR(VLOOKUP($B390,'Slutlig allokering kvv'!$B$2:$AC$462,MATCH(H$3,'Slutlig allokering kvv'!$B$1:$AJ$1,0),FALSE)/1,0)</f>
        <v>0</v>
      </c>
      <c r="I390">
        <f>IFERROR(VLOOKUP($B390,Kraftvärmeprod!$B$1:$AH$479,MATCH(I$2,Kraftvärmeprod!$B$1:$AG$1,0),FALSE)/1,0)-IFERROR(VLOOKUP($B390,'Slutlig allokering kvv'!$B$2:$AC$462,MATCH(I$3,'Slutlig allokering kvv'!$B$1:$AJ$1,0),FALSE)/1,0)</f>
        <v>0</v>
      </c>
      <c r="J390">
        <f>IFERROR(VLOOKUP($B390,Kraftvärmeprod!$B$1:$AH$479,MATCH(J$2,Kraftvärmeprod!$B$1:$AG$1,0),FALSE)/1,0)-IFERROR(VLOOKUP($B390,'Slutlig allokering kvv'!$B$2:$AC$462,MATCH(J$3,'Slutlig allokering kvv'!$B$1:$AJ$1,0),FALSE)/1,0)</f>
        <v>0</v>
      </c>
      <c r="K390">
        <f>IFERROR(VLOOKUP($B390,Kraftvärmeprod!$B$1:$AH$479,MATCH(K$2,Kraftvärmeprod!$B$1:$AG$1,0),FALSE)/1,0)-IFERROR(VLOOKUP($B390,'Slutlig allokering kvv'!$B$2:$AC$462,MATCH(K$3,'Slutlig allokering kvv'!$B$1:$AJ$1,0),FALSE)/1,0)</f>
        <v>0</v>
      </c>
      <c r="L390">
        <f>IFERROR(VLOOKUP($B390,Kraftvärmeprod!$B$1:$AH$479,MATCH(L$2,Kraftvärmeprod!$B$1:$AG$1,0),FALSE)/1,0)-IFERROR(VLOOKUP($B390,'Slutlig allokering kvv'!$B$2:$AC$462,MATCH(L$3,'Slutlig allokering kvv'!$B$1:$AJ$1,0),FALSE)/1,0)</f>
        <v>0</v>
      </c>
      <c r="M390" s="40">
        <f>IFERROR(VLOOKUP($B390,Miljö!$B$1:$S$477,MATCH(M$2,Miljö!$B$1:$X$1,0),FALSE)/1,0)-IFERROR(VLOOKUP($B390,'Slutlig allokering kvv'!$B$2:$AC$462,MATCH(M$3,'Slutlig allokering kvv'!$B$1:$AJ$1,0),FALSE)/1,0)</f>
        <v>0</v>
      </c>
      <c r="N390">
        <f>IFERROR(VLOOKUP($B390,Kraftvärmeprod!$B$1:$AH$479,MATCH(N$2,Kraftvärmeprod!$B$1:$AG$1,0),FALSE)/1,0)-IFERROR(VLOOKUP($B390,'Slutlig allokering kvv'!$B$2:$AC$462,MATCH(N$3,'Slutlig allokering kvv'!$B$1:$AJ$1,0),FALSE)/1,0)</f>
        <v>0</v>
      </c>
      <c r="O390">
        <f>IFERROR(VLOOKUP($B390,Kraftvärmeprod!$B$1:$AH$479,MATCH(O$2,Kraftvärmeprod!$B$1:$AG$1,0),FALSE)/1,0)-IFERROR(VLOOKUP($B390,'Slutlig allokering kvv'!$B$2:$AC$462,MATCH(O$3,'Slutlig allokering kvv'!$B$1:$AJ$1,0),FALSE)/1,0)</f>
        <v>0</v>
      </c>
      <c r="P390">
        <f>IFERROR(VLOOKUP($B390,Kraftvärmeprod!$B$1:$AH$479,MATCH(P$2,Kraftvärmeprod!$B$1:$AG$1,0),FALSE)/1,0)-IFERROR(VLOOKUP($B390,'Slutlig allokering kvv'!$B$2:$AC$462,MATCH(P$3,'Slutlig allokering kvv'!$B$1:$AJ$1,0),FALSE)/1,0)</f>
        <v>0</v>
      </c>
      <c r="Q390">
        <f>IFERROR(VLOOKUP($B390,Kraftvärmeprod!$B$1:$AH$479,MATCH(Q$2,Kraftvärmeprod!$B$1:$AG$1,0),FALSE)/1,0)-IFERROR(VLOOKUP($B390,'Slutlig allokering kvv'!$B$2:$AC$462,MATCH(Q$3,'Slutlig allokering kvv'!$B$1:$AJ$1,0),FALSE)/1,0)</f>
        <v>0</v>
      </c>
      <c r="R390">
        <f>IFERROR(VLOOKUP($B390,Kraftvärmeprod!$B$1:$AH$479,MATCH(R$2,Kraftvärmeprod!$B$1:$AG$1,0),FALSE)/1,0)-IFERROR(VLOOKUP($B390,'Slutlig allokering kvv'!$B$2:$AC$462,MATCH(R$3,'Slutlig allokering kvv'!$B$1:$AJ$1,0),FALSE)/1,0)</f>
        <v>0</v>
      </c>
      <c r="S390">
        <f>IFERROR(VLOOKUP($B390,Kraftvärmeprod!$B$1:$AH$479,MATCH(S$2,Kraftvärmeprod!$B$1:$AG$1,0),FALSE)/1,0)-IFERROR(VLOOKUP($B390,'Slutlig allokering kvv'!$B$2:$AC$462,MATCH(S$3,'Slutlig allokering kvv'!$B$1:$AJ$1,0),FALSE)/1,0)</f>
        <v>0</v>
      </c>
      <c r="T390">
        <f>IFERROR(VLOOKUP($B390,Kraftvärmeprod!$B$1:$AH$479,MATCH(T$2,Kraftvärmeprod!$B$1:$AG$1,0),FALSE)/1,0)-IFERROR(VLOOKUP($B390,'Slutlig allokering kvv'!$B$2:$AC$462,MATCH(T$3,'Slutlig allokering kvv'!$B$1:$AJ$1,0),FALSE)/1,0)</f>
        <v>0</v>
      </c>
      <c r="U390">
        <f>IFERROR(VLOOKUP($B390,Kraftvärmeprod!$B$1:$AH$479,MATCH(U$2,Kraftvärmeprod!$B$1:$AG$1,0),FALSE)/1,0)-IFERROR(VLOOKUP($B390,'Slutlig allokering kvv'!$B$2:$AC$462,MATCH(U$3,'Slutlig allokering kvv'!$B$1:$AJ$1,0),FALSE)/1,0)</f>
        <v>0</v>
      </c>
      <c r="V390">
        <f>IFERROR(VLOOKUP($B390,Kraftvärmeprod!$B$1:$AH$479,MATCH(V$2,Kraftvärmeprod!$B$1:$AG$1,0),FALSE)/1,0)-IFERROR(VLOOKUP($B390,'Slutlig allokering kvv'!$B$2:$AC$462,MATCH(V$3,'Slutlig allokering kvv'!$B$1:$AJ$1,0),FALSE)/1,0)</f>
        <v>0</v>
      </c>
      <c r="W390">
        <f>IFERROR(VLOOKUP($B390,Kraftvärmeprod!$B$1:$AH$479,MATCH(W$2,Kraftvärmeprod!$B$1:$AG$1,0),FALSE)/1,0)-IFERROR(VLOOKUP($B390,'Slutlig allokering kvv'!$B$2:$AC$462,MATCH(W$3,'Slutlig allokering kvv'!$B$1:$AJ$1,0),FALSE)/1,0)</f>
        <v>0</v>
      </c>
      <c r="X390">
        <f>IFERROR(VLOOKUP($B390,Kraftvärmeprod!$B$1:$AH$479,MATCH(X$2,Kraftvärmeprod!$B$1:$AG$1,0),FALSE)/1,0)-IFERROR(VLOOKUP($B390,'Slutlig allokering kvv'!$B$2:$AC$462,MATCH(X$3,'Slutlig allokering kvv'!$B$1:$AJ$1,0),FALSE)/1,0)</f>
        <v>0</v>
      </c>
      <c r="Y390">
        <f>IFERROR(VLOOKUP($B390,Kraftvärmeprod!$B$1:$AH$479,MATCH(Y$2,Kraftvärmeprod!$B$1:$AG$1,0),FALSE)/1,0)-IFERROR(VLOOKUP($B390,'Slutlig allokering kvv'!$B$2:$AC$462,MATCH(Y$3,'Slutlig allokering kvv'!$B$1:$AJ$1,0),FALSE)/1,0)</f>
        <v>0</v>
      </c>
      <c r="Z390">
        <f>IFERROR(VLOOKUP($B390,Kraftvärmeprod!$B$1:$AH$479,MATCH(Z$2,Kraftvärmeprod!$B$1:$AG$1,0),FALSE)/1,0)-IFERROR(VLOOKUP($B390,'Slutlig allokering kvv'!$B$2:$AC$462,MATCH(Z$3,'Slutlig allokering kvv'!$B$1:$AJ$1,0),FALSE)/1,0)</f>
        <v>0</v>
      </c>
      <c r="AA390">
        <f>IFERROR(VLOOKUP($B390,Kraftvärmeprod!$B$1:$AH$479,MATCH(AA$2,Kraftvärmeprod!$B$1:$AG$1,0),FALSE)/1,0)-IFERROR(VLOOKUP($B390,'Slutlig allokering kvv'!$B$2:$AC$462,MATCH(AA$3,'Slutlig allokering kvv'!$B$1:$AJ$1,0),FALSE)/1,0)</f>
        <v>0</v>
      </c>
      <c r="AB390">
        <f>IFERROR(VLOOKUP($B390,Kraftvärmeprod!$B$1:$AH$479,MATCH(AB$2,Kraftvärmeprod!$B$1:$AG$1,0),FALSE)/1,0)-IFERROR(VLOOKUP($B390,'Slutlig allokering kvv'!$B$2:$AC$462,MATCH(AB$3,'Slutlig allokering kvv'!$B$1:$AJ$1,0),FALSE)/1,0)</f>
        <v>0</v>
      </c>
      <c r="AE390">
        <f t="shared" ref="AE390:AE413" si="12">SUM(E390:AB390)-M390</f>
        <v>0</v>
      </c>
      <c r="AG390">
        <f>IFERROR(VLOOKUP(B390,'Slutlig allokering kvv'!$B$2:$AJ$462,MATCH("Summa justerad allokerad tillförd energi (utan hjälpel och rökgaskondensering):",'Slutlig allokering kvv'!$B$1:$AK$1,0),FALSE)/1,"")</f>
        <v>0</v>
      </c>
      <c r="AI390" s="23" t="str">
        <f>IFERROR(1-VLOOKUP(B390,'Slutlig allokering kvv'!$B$2:$AJ$462,MATCH("Andel av bränsle i kvv som allokerats till värme, exklusive rökgaskondensering och hjälpel",'Slutlig allokering kvv'!$B$1:$AK$1,0),FALSE),"")</f>
        <v/>
      </c>
      <c r="AK390" s="23" t="str">
        <f t="shared" ref="AK390:AK413" si="13">IFERROR(AE390/(AE390+AG390),"")</f>
        <v/>
      </c>
    </row>
    <row r="391" spans="1:37" x14ac:dyDescent="0.25">
      <c r="A391" s="2" t="s">
        <v>530</v>
      </c>
      <c r="B391" s="2" t="s">
        <v>533</v>
      </c>
      <c r="C391" s="2">
        <f>IFERROR(VLOOKUP($B391,Kraftvärmeprod!$B$1:$AH$479,MATCH(C$3,Kraftvärmeprod!$B$1:$AG$1,0),FALSE)/1,"")</f>
        <v>139.45099999999999</v>
      </c>
      <c r="D391" s="2">
        <f>IFERROR(VLOOKUP($B391,Kraftvärmeprod!$B$1:$AH$479,MATCH(D$3,Kraftvärmeprod!$B$1:$AG$1,0),FALSE)/1,"")</f>
        <v>25.295999999999999</v>
      </c>
      <c r="E391">
        <f>IFERROR(VLOOKUP($B391,Kraftvärmeprod!$B$1:$AH$479,MATCH(E$2,Kraftvärmeprod!$B$1:$AG$1,0),FALSE)/1,0)-IFERROR(VLOOKUP($B391,'Slutlig allokering kvv'!$B$2:$AC$462,MATCH(E$3,'Slutlig allokering kvv'!$B$1:$AJ$1,0),FALSE)/1,0)</f>
        <v>59.304000000000002</v>
      </c>
      <c r="F391">
        <f>IFERROR(VLOOKUP($B391,Kraftvärmeprod!$B$1:$AH$479,MATCH(F$2,Kraftvärmeprod!$B$1:$AG$1,0),FALSE)/1,0)-IFERROR(VLOOKUP($B391,'Slutlig allokering kvv'!$B$2:$AC$462,MATCH(F$3,'Slutlig allokering kvv'!$B$1:$AJ$1,0),FALSE)/1,0)</f>
        <v>0</v>
      </c>
      <c r="G391">
        <f>IFERROR(VLOOKUP($B391,Kraftvärmeprod!$B$1:$AH$479,MATCH(G$2,Kraftvärmeprod!$B$1:$AG$1,0),FALSE)/1,0)-IFERROR(VLOOKUP($B391,'Slutlig allokering kvv'!$B$2:$AC$462,MATCH(G$3,'Slutlig allokering kvv'!$B$1:$AJ$1,0),FALSE)/1,0)</f>
        <v>0</v>
      </c>
      <c r="H391">
        <f>IFERROR(VLOOKUP($B391,Kraftvärmeprod!$B$1:$AH$479,MATCH(H$2,Kraftvärmeprod!$B$1:$AG$1,0),FALSE)/1,0)-IFERROR(VLOOKUP($B391,'Slutlig allokering kvv'!$B$2:$AC$462,MATCH(H$3,'Slutlig allokering kvv'!$B$1:$AJ$1,0),FALSE)/1,0)</f>
        <v>0</v>
      </c>
      <c r="I391">
        <f>IFERROR(VLOOKUP($B391,Kraftvärmeprod!$B$1:$AH$479,MATCH(I$2,Kraftvärmeprod!$B$1:$AG$1,0),FALSE)/1,0)-IFERROR(VLOOKUP($B391,'Slutlig allokering kvv'!$B$2:$AC$462,MATCH(I$3,'Slutlig allokering kvv'!$B$1:$AJ$1,0),FALSE)/1,0)</f>
        <v>0.55322999999999989</v>
      </c>
      <c r="J391">
        <f>IFERROR(VLOOKUP($B391,Kraftvärmeprod!$B$1:$AH$479,MATCH(J$2,Kraftvärmeprod!$B$1:$AG$1,0),FALSE)/1,0)-IFERROR(VLOOKUP($B391,'Slutlig allokering kvv'!$B$2:$AC$462,MATCH(J$3,'Slutlig allokering kvv'!$B$1:$AJ$1,0),FALSE)/1,0)</f>
        <v>0</v>
      </c>
      <c r="K391">
        <f>IFERROR(VLOOKUP($B391,Kraftvärmeprod!$B$1:$AH$479,MATCH(K$2,Kraftvärmeprod!$B$1:$AG$1,0),FALSE)/1,0)-IFERROR(VLOOKUP($B391,'Slutlig allokering kvv'!$B$2:$AC$462,MATCH(K$3,'Slutlig allokering kvv'!$B$1:$AJ$1,0),FALSE)/1,0)</f>
        <v>0</v>
      </c>
      <c r="L391">
        <f>IFERROR(VLOOKUP($B391,Kraftvärmeprod!$B$1:$AH$479,MATCH(L$2,Kraftvärmeprod!$B$1:$AG$1,0),FALSE)/1,0)-IFERROR(VLOOKUP($B391,'Slutlig allokering kvv'!$B$2:$AC$462,MATCH(L$3,'Slutlig allokering kvv'!$B$1:$AJ$1,0),FALSE)/1,0)</f>
        <v>0</v>
      </c>
      <c r="M391" s="40">
        <f>IFERROR(VLOOKUP($B391,Miljö!$B$1:$S$477,MATCH(M$2,Miljö!$B$1:$X$1,0),FALSE)/1,0)-IFERROR(VLOOKUP($B391,'Slutlig allokering kvv'!$B$2:$AC$462,MATCH(M$3,'Slutlig allokering kvv'!$B$1:$AJ$1,0),FALSE)/1,0)</f>
        <v>2.0731400000000004</v>
      </c>
      <c r="N391">
        <f>IFERROR(VLOOKUP($B391,Kraftvärmeprod!$B$1:$AH$479,MATCH(N$2,Kraftvärmeprod!$B$1:$AG$1,0),FALSE)/1,0)-IFERROR(VLOOKUP($B391,'Slutlig allokering kvv'!$B$2:$AC$462,MATCH(N$3,'Slutlig allokering kvv'!$B$1:$AJ$1,0),FALSE)/1,0)</f>
        <v>0</v>
      </c>
      <c r="O391">
        <f>IFERROR(VLOOKUP($B391,Kraftvärmeprod!$B$1:$AH$479,MATCH(O$2,Kraftvärmeprod!$B$1:$AG$1,0),FALSE)/1,0)-IFERROR(VLOOKUP($B391,'Slutlig allokering kvv'!$B$2:$AC$462,MATCH(O$3,'Slutlig allokering kvv'!$B$1:$AJ$1,0),FALSE)/1,0)</f>
        <v>1.1619800000000002</v>
      </c>
      <c r="P391">
        <f>IFERROR(VLOOKUP($B391,Kraftvärmeprod!$B$1:$AH$479,MATCH(P$2,Kraftvärmeprod!$B$1:$AG$1,0),FALSE)/1,0)-IFERROR(VLOOKUP($B391,'Slutlig allokering kvv'!$B$2:$AC$462,MATCH(P$3,'Slutlig allokering kvv'!$B$1:$AJ$1,0),FALSE)/1,0)</f>
        <v>0</v>
      </c>
      <c r="Q391">
        <f>IFERROR(VLOOKUP($B391,Kraftvärmeprod!$B$1:$AH$479,MATCH(Q$2,Kraftvärmeprod!$B$1:$AG$1,0),FALSE)/1,0)-IFERROR(VLOOKUP($B391,'Slutlig allokering kvv'!$B$2:$AC$462,MATCH(Q$3,'Slutlig allokering kvv'!$B$1:$AJ$1,0),FALSE)/1,0)</f>
        <v>0</v>
      </c>
      <c r="R391">
        <f>IFERROR(VLOOKUP($B391,Kraftvärmeprod!$B$1:$AH$479,MATCH(R$2,Kraftvärmeprod!$B$1:$AG$1,0),FALSE)/1,0)-IFERROR(VLOOKUP($B391,'Slutlig allokering kvv'!$B$2:$AC$462,MATCH(R$3,'Slutlig allokering kvv'!$B$1:$AJ$1,0),FALSE)/1,0)</f>
        <v>0</v>
      </c>
      <c r="S391">
        <f>IFERROR(VLOOKUP($B391,Kraftvärmeprod!$B$1:$AH$479,MATCH(S$2,Kraftvärmeprod!$B$1:$AG$1,0),FALSE)/1,0)-IFERROR(VLOOKUP($B391,'Slutlig allokering kvv'!$B$2:$AC$462,MATCH(S$3,'Slutlig allokering kvv'!$B$1:$AJ$1,0),FALSE)/1,0)</f>
        <v>0</v>
      </c>
      <c r="T391">
        <f>IFERROR(VLOOKUP($B391,Kraftvärmeprod!$B$1:$AH$479,MATCH(T$2,Kraftvärmeprod!$B$1:$AG$1,0),FALSE)/1,0)-IFERROR(VLOOKUP($B391,'Slutlig allokering kvv'!$B$2:$AC$462,MATCH(T$3,'Slutlig allokering kvv'!$B$1:$AJ$1,0),FALSE)/1,0)</f>
        <v>0</v>
      </c>
      <c r="U391">
        <f>IFERROR(VLOOKUP($B391,Kraftvärmeprod!$B$1:$AH$479,MATCH(U$2,Kraftvärmeprod!$B$1:$AG$1,0),FALSE)/1,0)-IFERROR(VLOOKUP($B391,'Slutlig allokering kvv'!$B$2:$AC$462,MATCH(U$3,'Slutlig allokering kvv'!$B$1:$AJ$1,0),FALSE)/1,0)</f>
        <v>0</v>
      </c>
      <c r="V391">
        <f>IFERROR(VLOOKUP($B391,Kraftvärmeprod!$B$1:$AH$479,MATCH(V$2,Kraftvärmeprod!$B$1:$AG$1,0),FALSE)/1,0)-IFERROR(VLOOKUP($B391,'Slutlig allokering kvv'!$B$2:$AC$462,MATCH(V$3,'Slutlig allokering kvv'!$B$1:$AJ$1,0),FALSE)/1,0)</f>
        <v>0</v>
      </c>
      <c r="W391">
        <f>IFERROR(VLOOKUP($B391,Kraftvärmeprod!$B$1:$AH$479,MATCH(W$2,Kraftvärmeprod!$B$1:$AG$1,0),FALSE)/1,0)-IFERROR(VLOOKUP($B391,'Slutlig allokering kvv'!$B$2:$AC$462,MATCH(W$3,'Slutlig allokering kvv'!$B$1:$AJ$1,0),FALSE)/1,0)</f>
        <v>0</v>
      </c>
      <c r="X391">
        <f>IFERROR(VLOOKUP($B391,Kraftvärmeprod!$B$1:$AH$479,MATCH(X$2,Kraftvärmeprod!$B$1:$AG$1,0),FALSE)/1,0)-IFERROR(VLOOKUP($B391,'Slutlig allokering kvv'!$B$2:$AC$462,MATCH(X$3,'Slutlig allokering kvv'!$B$1:$AJ$1,0),FALSE)/1,0)</f>
        <v>0</v>
      </c>
      <c r="Y391">
        <f>IFERROR(VLOOKUP($B391,Kraftvärmeprod!$B$1:$AH$479,MATCH(Y$2,Kraftvärmeprod!$B$1:$AG$1,0),FALSE)/1,0)-IFERROR(VLOOKUP($B391,'Slutlig allokering kvv'!$B$2:$AC$462,MATCH(Y$3,'Slutlig allokering kvv'!$B$1:$AJ$1,0),FALSE)/1,0)</f>
        <v>0</v>
      </c>
      <c r="Z391">
        <f>IFERROR(VLOOKUP($B391,Kraftvärmeprod!$B$1:$AH$479,MATCH(Z$2,Kraftvärmeprod!$B$1:$AG$1,0),FALSE)/1,0)-IFERROR(VLOOKUP($B391,'Slutlig allokering kvv'!$B$2:$AC$462,MATCH(Z$3,'Slutlig allokering kvv'!$B$1:$AJ$1,0),FALSE)/1,0)</f>
        <v>0</v>
      </c>
      <c r="AA391">
        <f>IFERROR(VLOOKUP($B391,Kraftvärmeprod!$B$1:$AH$479,MATCH(AA$2,Kraftvärmeprod!$B$1:$AG$1,0),FALSE)/1,0)-IFERROR(VLOOKUP($B391,'Slutlig allokering kvv'!$B$2:$AC$462,MATCH(AA$3,'Slutlig allokering kvv'!$B$1:$AJ$1,0),FALSE)/1,0)</f>
        <v>0</v>
      </c>
      <c r="AB391">
        <f>IFERROR(VLOOKUP($B391,Kraftvärmeprod!$B$1:$AH$479,MATCH(AB$2,Kraftvärmeprod!$B$1:$AG$1,0),FALSE)/1,0)-IFERROR(VLOOKUP($B391,'Slutlig allokering kvv'!$B$2:$AC$462,MATCH(AB$3,'Slutlig allokering kvv'!$B$1:$AJ$1,0),FALSE)/1,0)</f>
        <v>0</v>
      </c>
      <c r="AE391">
        <f t="shared" si="12"/>
        <v>61.019210000000001</v>
      </c>
      <c r="AG391">
        <f>IFERROR(VLOOKUP(B391,'Slutlig allokering kvv'!$B$2:$AJ$462,MATCH("Summa justerad allokerad tillförd energi (utan hjälpel och rökgaskondensering):",'Slutlig allokering kvv'!$B$1:$AK$1,0),FALSE)/1,"")</f>
        <v>106.13179000000001</v>
      </c>
      <c r="AI391" s="23">
        <f>IFERROR(1-VLOOKUP(B391,'Slutlig allokering kvv'!$B$2:$AJ$462,MATCH("Andel av bränsle i kvv som allokerats till värme, exklusive rökgaskondensering och hjälpel",'Slutlig allokering kvv'!$B$1:$AK$1,0),FALSE),"")</f>
        <v>0.36505441187907939</v>
      </c>
      <c r="AK391" s="23">
        <f t="shared" si="13"/>
        <v>0.36505441187907939</v>
      </c>
    </row>
    <row r="392" spans="1:37" x14ac:dyDescent="0.25">
      <c r="A392" s="2" t="s">
        <v>534</v>
      </c>
      <c r="B392" s="2" t="s">
        <v>535</v>
      </c>
      <c r="C392" s="2" t="str">
        <f>IFERROR(VLOOKUP($B392,Kraftvärmeprod!$B$1:$AH$479,MATCH(C$3,Kraftvärmeprod!$B$1:$AG$1,0),FALSE)/1,"")</f>
        <v/>
      </c>
      <c r="D392" s="2" t="str">
        <f>IFERROR(VLOOKUP($B392,Kraftvärmeprod!$B$1:$AH$479,MATCH(D$3,Kraftvärmeprod!$B$1:$AG$1,0),FALSE)/1,"")</f>
        <v/>
      </c>
      <c r="E392">
        <f>IFERROR(VLOOKUP($B392,Kraftvärmeprod!$B$1:$AH$479,MATCH(E$2,Kraftvärmeprod!$B$1:$AG$1,0),FALSE)/1,0)-IFERROR(VLOOKUP($B392,'Slutlig allokering kvv'!$B$2:$AC$462,MATCH(E$3,'Slutlig allokering kvv'!$B$1:$AJ$1,0),FALSE)/1,0)</f>
        <v>0</v>
      </c>
      <c r="F392">
        <f>IFERROR(VLOOKUP($B392,Kraftvärmeprod!$B$1:$AH$479,MATCH(F$2,Kraftvärmeprod!$B$1:$AG$1,0),FALSE)/1,0)-IFERROR(VLOOKUP($B392,'Slutlig allokering kvv'!$B$2:$AC$462,MATCH(F$3,'Slutlig allokering kvv'!$B$1:$AJ$1,0),FALSE)/1,0)</f>
        <v>0</v>
      </c>
      <c r="G392">
        <f>IFERROR(VLOOKUP($B392,Kraftvärmeprod!$B$1:$AH$479,MATCH(G$2,Kraftvärmeprod!$B$1:$AG$1,0),FALSE)/1,0)-IFERROR(VLOOKUP($B392,'Slutlig allokering kvv'!$B$2:$AC$462,MATCH(G$3,'Slutlig allokering kvv'!$B$1:$AJ$1,0),FALSE)/1,0)</f>
        <v>0</v>
      </c>
      <c r="H392">
        <f>IFERROR(VLOOKUP($B392,Kraftvärmeprod!$B$1:$AH$479,MATCH(H$2,Kraftvärmeprod!$B$1:$AG$1,0),FALSE)/1,0)-IFERROR(VLOOKUP($B392,'Slutlig allokering kvv'!$B$2:$AC$462,MATCH(H$3,'Slutlig allokering kvv'!$B$1:$AJ$1,0),FALSE)/1,0)</f>
        <v>0</v>
      </c>
      <c r="I392">
        <f>IFERROR(VLOOKUP($B392,Kraftvärmeprod!$B$1:$AH$479,MATCH(I$2,Kraftvärmeprod!$B$1:$AG$1,0),FALSE)/1,0)-IFERROR(VLOOKUP($B392,'Slutlig allokering kvv'!$B$2:$AC$462,MATCH(I$3,'Slutlig allokering kvv'!$B$1:$AJ$1,0),FALSE)/1,0)</f>
        <v>0</v>
      </c>
      <c r="J392">
        <f>IFERROR(VLOOKUP($B392,Kraftvärmeprod!$B$1:$AH$479,MATCH(J$2,Kraftvärmeprod!$B$1:$AG$1,0),FALSE)/1,0)-IFERROR(VLOOKUP($B392,'Slutlig allokering kvv'!$B$2:$AC$462,MATCH(J$3,'Slutlig allokering kvv'!$B$1:$AJ$1,0),FALSE)/1,0)</f>
        <v>0</v>
      </c>
      <c r="K392">
        <f>IFERROR(VLOOKUP($B392,Kraftvärmeprod!$B$1:$AH$479,MATCH(K$2,Kraftvärmeprod!$B$1:$AG$1,0),FALSE)/1,0)-IFERROR(VLOOKUP($B392,'Slutlig allokering kvv'!$B$2:$AC$462,MATCH(K$3,'Slutlig allokering kvv'!$B$1:$AJ$1,0),FALSE)/1,0)</f>
        <v>0</v>
      </c>
      <c r="L392">
        <f>IFERROR(VLOOKUP($B392,Kraftvärmeprod!$B$1:$AH$479,MATCH(L$2,Kraftvärmeprod!$B$1:$AG$1,0),FALSE)/1,0)-IFERROR(VLOOKUP($B392,'Slutlig allokering kvv'!$B$2:$AC$462,MATCH(L$3,'Slutlig allokering kvv'!$B$1:$AJ$1,0),FALSE)/1,0)</f>
        <v>0</v>
      </c>
      <c r="M392" s="40">
        <f>IFERROR(VLOOKUP($B392,Miljö!$B$1:$S$477,MATCH(M$2,Miljö!$B$1:$X$1,0),FALSE)/1,0)-IFERROR(VLOOKUP($B392,'Slutlig allokering kvv'!$B$2:$AC$462,MATCH(M$3,'Slutlig allokering kvv'!$B$1:$AJ$1,0),FALSE)/1,0)</f>
        <v>0</v>
      </c>
      <c r="N392">
        <f>IFERROR(VLOOKUP($B392,Kraftvärmeprod!$B$1:$AH$479,MATCH(N$2,Kraftvärmeprod!$B$1:$AG$1,0),FALSE)/1,0)-IFERROR(VLOOKUP($B392,'Slutlig allokering kvv'!$B$2:$AC$462,MATCH(N$3,'Slutlig allokering kvv'!$B$1:$AJ$1,0),FALSE)/1,0)</f>
        <v>0</v>
      </c>
      <c r="O392">
        <f>IFERROR(VLOOKUP($B392,Kraftvärmeprod!$B$1:$AH$479,MATCH(O$2,Kraftvärmeprod!$B$1:$AG$1,0),FALSE)/1,0)-IFERROR(VLOOKUP($B392,'Slutlig allokering kvv'!$B$2:$AC$462,MATCH(O$3,'Slutlig allokering kvv'!$B$1:$AJ$1,0),FALSE)/1,0)</f>
        <v>0</v>
      </c>
      <c r="P392">
        <f>IFERROR(VLOOKUP($B392,Kraftvärmeprod!$B$1:$AH$479,MATCH(P$2,Kraftvärmeprod!$B$1:$AG$1,0),FALSE)/1,0)-IFERROR(VLOOKUP($B392,'Slutlig allokering kvv'!$B$2:$AC$462,MATCH(P$3,'Slutlig allokering kvv'!$B$1:$AJ$1,0),FALSE)/1,0)</f>
        <v>0</v>
      </c>
      <c r="Q392">
        <f>IFERROR(VLOOKUP($B392,Kraftvärmeprod!$B$1:$AH$479,MATCH(Q$2,Kraftvärmeprod!$B$1:$AG$1,0),FALSE)/1,0)-IFERROR(VLOOKUP($B392,'Slutlig allokering kvv'!$B$2:$AC$462,MATCH(Q$3,'Slutlig allokering kvv'!$B$1:$AJ$1,0),FALSE)/1,0)</f>
        <v>0</v>
      </c>
      <c r="R392">
        <f>IFERROR(VLOOKUP($B392,Kraftvärmeprod!$B$1:$AH$479,MATCH(R$2,Kraftvärmeprod!$B$1:$AG$1,0),FALSE)/1,0)-IFERROR(VLOOKUP($B392,'Slutlig allokering kvv'!$B$2:$AC$462,MATCH(R$3,'Slutlig allokering kvv'!$B$1:$AJ$1,0),FALSE)/1,0)</f>
        <v>0</v>
      </c>
      <c r="S392">
        <f>IFERROR(VLOOKUP($B392,Kraftvärmeprod!$B$1:$AH$479,MATCH(S$2,Kraftvärmeprod!$B$1:$AG$1,0),FALSE)/1,0)-IFERROR(VLOOKUP($B392,'Slutlig allokering kvv'!$B$2:$AC$462,MATCH(S$3,'Slutlig allokering kvv'!$B$1:$AJ$1,0),FALSE)/1,0)</f>
        <v>0</v>
      </c>
      <c r="T392">
        <f>IFERROR(VLOOKUP($B392,Kraftvärmeprod!$B$1:$AH$479,MATCH(T$2,Kraftvärmeprod!$B$1:$AG$1,0),FALSE)/1,0)-IFERROR(VLOOKUP($B392,'Slutlig allokering kvv'!$B$2:$AC$462,MATCH(T$3,'Slutlig allokering kvv'!$B$1:$AJ$1,0),FALSE)/1,0)</f>
        <v>0</v>
      </c>
      <c r="U392">
        <f>IFERROR(VLOOKUP($B392,Kraftvärmeprod!$B$1:$AH$479,MATCH(U$2,Kraftvärmeprod!$B$1:$AG$1,0),FALSE)/1,0)-IFERROR(VLOOKUP($B392,'Slutlig allokering kvv'!$B$2:$AC$462,MATCH(U$3,'Slutlig allokering kvv'!$B$1:$AJ$1,0),FALSE)/1,0)</f>
        <v>0</v>
      </c>
      <c r="V392">
        <f>IFERROR(VLOOKUP($B392,Kraftvärmeprod!$B$1:$AH$479,MATCH(V$2,Kraftvärmeprod!$B$1:$AG$1,0),FALSE)/1,0)-IFERROR(VLOOKUP($B392,'Slutlig allokering kvv'!$B$2:$AC$462,MATCH(V$3,'Slutlig allokering kvv'!$B$1:$AJ$1,0),FALSE)/1,0)</f>
        <v>0</v>
      </c>
      <c r="W392">
        <f>IFERROR(VLOOKUP($B392,Kraftvärmeprod!$B$1:$AH$479,MATCH(W$2,Kraftvärmeprod!$B$1:$AG$1,0),FALSE)/1,0)-IFERROR(VLOOKUP($B392,'Slutlig allokering kvv'!$B$2:$AC$462,MATCH(W$3,'Slutlig allokering kvv'!$B$1:$AJ$1,0),FALSE)/1,0)</f>
        <v>0</v>
      </c>
      <c r="X392">
        <f>IFERROR(VLOOKUP($B392,Kraftvärmeprod!$B$1:$AH$479,MATCH(X$2,Kraftvärmeprod!$B$1:$AG$1,0),FALSE)/1,0)-IFERROR(VLOOKUP($B392,'Slutlig allokering kvv'!$B$2:$AC$462,MATCH(X$3,'Slutlig allokering kvv'!$B$1:$AJ$1,0),FALSE)/1,0)</f>
        <v>0</v>
      </c>
      <c r="Y392">
        <f>IFERROR(VLOOKUP($B392,Kraftvärmeprod!$B$1:$AH$479,MATCH(Y$2,Kraftvärmeprod!$B$1:$AG$1,0),FALSE)/1,0)-IFERROR(VLOOKUP($B392,'Slutlig allokering kvv'!$B$2:$AC$462,MATCH(Y$3,'Slutlig allokering kvv'!$B$1:$AJ$1,0),FALSE)/1,0)</f>
        <v>0</v>
      </c>
      <c r="Z392">
        <f>IFERROR(VLOOKUP($B392,Kraftvärmeprod!$B$1:$AH$479,MATCH(Z$2,Kraftvärmeprod!$B$1:$AG$1,0),FALSE)/1,0)-IFERROR(VLOOKUP($B392,'Slutlig allokering kvv'!$B$2:$AC$462,MATCH(Z$3,'Slutlig allokering kvv'!$B$1:$AJ$1,0),FALSE)/1,0)</f>
        <v>0</v>
      </c>
      <c r="AA392">
        <f>IFERROR(VLOOKUP($B392,Kraftvärmeprod!$B$1:$AH$479,MATCH(AA$2,Kraftvärmeprod!$B$1:$AG$1,0),FALSE)/1,0)-IFERROR(VLOOKUP($B392,'Slutlig allokering kvv'!$B$2:$AC$462,MATCH(AA$3,'Slutlig allokering kvv'!$B$1:$AJ$1,0),FALSE)/1,0)</f>
        <v>0</v>
      </c>
      <c r="AB392">
        <f>IFERROR(VLOOKUP($B392,Kraftvärmeprod!$B$1:$AH$479,MATCH(AB$2,Kraftvärmeprod!$B$1:$AG$1,0),FALSE)/1,0)-IFERROR(VLOOKUP($B392,'Slutlig allokering kvv'!$B$2:$AC$462,MATCH(AB$3,'Slutlig allokering kvv'!$B$1:$AJ$1,0),FALSE)/1,0)</f>
        <v>0</v>
      </c>
      <c r="AE392">
        <f t="shared" si="12"/>
        <v>0</v>
      </c>
      <c r="AG392">
        <f>IFERROR(VLOOKUP(B392,'Slutlig allokering kvv'!$B$2:$AJ$462,MATCH("Summa justerad allokerad tillförd energi (utan hjälpel och rökgaskondensering):",'Slutlig allokering kvv'!$B$1:$AK$1,0),FALSE)/1,"")</f>
        <v>0</v>
      </c>
      <c r="AI392" s="23" t="str">
        <f>IFERROR(1-VLOOKUP(B392,'Slutlig allokering kvv'!$B$2:$AJ$462,MATCH("Andel av bränsle i kvv som allokerats till värme, exklusive rökgaskondensering och hjälpel",'Slutlig allokering kvv'!$B$1:$AK$1,0),FALSE),"")</f>
        <v/>
      </c>
      <c r="AK392" s="23" t="str">
        <f t="shared" si="13"/>
        <v/>
      </c>
    </row>
    <row r="393" spans="1:37" x14ac:dyDescent="0.25">
      <c r="A393" s="2" t="s">
        <v>534</v>
      </c>
      <c r="B393" s="2" t="s">
        <v>536</v>
      </c>
      <c r="C393" s="2" t="str">
        <f>IFERROR(VLOOKUP($B393,Kraftvärmeprod!$B$1:$AH$479,MATCH(C$3,Kraftvärmeprod!$B$1:$AG$1,0),FALSE)/1,"")</f>
        <v/>
      </c>
      <c r="D393" s="2" t="str">
        <f>IFERROR(VLOOKUP($B393,Kraftvärmeprod!$B$1:$AH$479,MATCH(D$3,Kraftvärmeprod!$B$1:$AG$1,0),FALSE)/1,"")</f>
        <v/>
      </c>
      <c r="E393">
        <f>IFERROR(VLOOKUP($B393,Kraftvärmeprod!$B$1:$AH$479,MATCH(E$2,Kraftvärmeprod!$B$1:$AG$1,0),FALSE)/1,0)-IFERROR(VLOOKUP($B393,'Slutlig allokering kvv'!$B$2:$AC$462,MATCH(E$3,'Slutlig allokering kvv'!$B$1:$AJ$1,0),FALSE)/1,0)</f>
        <v>0</v>
      </c>
      <c r="F393">
        <f>IFERROR(VLOOKUP($B393,Kraftvärmeprod!$B$1:$AH$479,MATCH(F$2,Kraftvärmeprod!$B$1:$AG$1,0),FALSE)/1,0)-IFERROR(VLOOKUP($B393,'Slutlig allokering kvv'!$B$2:$AC$462,MATCH(F$3,'Slutlig allokering kvv'!$B$1:$AJ$1,0),FALSE)/1,0)</f>
        <v>0</v>
      </c>
      <c r="G393">
        <f>IFERROR(VLOOKUP($B393,Kraftvärmeprod!$B$1:$AH$479,MATCH(G$2,Kraftvärmeprod!$B$1:$AG$1,0),FALSE)/1,0)-IFERROR(VLOOKUP($B393,'Slutlig allokering kvv'!$B$2:$AC$462,MATCH(G$3,'Slutlig allokering kvv'!$B$1:$AJ$1,0),FALSE)/1,0)</f>
        <v>0</v>
      </c>
      <c r="H393">
        <f>IFERROR(VLOOKUP($B393,Kraftvärmeprod!$B$1:$AH$479,MATCH(H$2,Kraftvärmeprod!$B$1:$AG$1,0),FALSE)/1,0)-IFERROR(VLOOKUP($B393,'Slutlig allokering kvv'!$B$2:$AC$462,MATCH(H$3,'Slutlig allokering kvv'!$B$1:$AJ$1,0),FALSE)/1,0)</f>
        <v>0</v>
      </c>
      <c r="I393">
        <f>IFERROR(VLOOKUP($B393,Kraftvärmeprod!$B$1:$AH$479,MATCH(I$2,Kraftvärmeprod!$B$1:$AG$1,0),FALSE)/1,0)-IFERROR(VLOOKUP($B393,'Slutlig allokering kvv'!$B$2:$AC$462,MATCH(I$3,'Slutlig allokering kvv'!$B$1:$AJ$1,0),FALSE)/1,0)</f>
        <v>0</v>
      </c>
      <c r="J393">
        <f>IFERROR(VLOOKUP($B393,Kraftvärmeprod!$B$1:$AH$479,MATCH(J$2,Kraftvärmeprod!$B$1:$AG$1,0),FALSE)/1,0)-IFERROR(VLOOKUP($B393,'Slutlig allokering kvv'!$B$2:$AC$462,MATCH(J$3,'Slutlig allokering kvv'!$B$1:$AJ$1,0),FALSE)/1,0)</f>
        <v>0</v>
      </c>
      <c r="K393">
        <f>IFERROR(VLOOKUP($B393,Kraftvärmeprod!$B$1:$AH$479,MATCH(K$2,Kraftvärmeprod!$B$1:$AG$1,0),FALSE)/1,0)-IFERROR(VLOOKUP($B393,'Slutlig allokering kvv'!$B$2:$AC$462,MATCH(K$3,'Slutlig allokering kvv'!$B$1:$AJ$1,0),FALSE)/1,0)</f>
        <v>0</v>
      </c>
      <c r="L393">
        <f>IFERROR(VLOOKUP($B393,Kraftvärmeprod!$B$1:$AH$479,MATCH(L$2,Kraftvärmeprod!$B$1:$AG$1,0),FALSE)/1,0)-IFERROR(VLOOKUP($B393,'Slutlig allokering kvv'!$B$2:$AC$462,MATCH(L$3,'Slutlig allokering kvv'!$B$1:$AJ$1,0),FALSE)/1,0)</f>
        <v>0</v>
      </c>
      <c r="M393" s="40">
        <f>IFERROR(VLOOKUP($B393,Miljö!$B$1:$S$477,MATCH(M$2,Miljö!$B$1:$X$1,0),FALSE)/1,0)-IFERROR(VLOOKUP($B393,'Slutlig allokering kvv'!$B$2:$AC$462,MATCH(M$3,'Slutlig allokering kvv'!$B$1:$AJ$1,0),FALSE)/1,0)</f>
        <v>0</v>
      </c>
      <c r="N393">
        <f>IFERROR(VLOOKUP($B393,Kraftvärmeprod!$B$1:$AH$479,MATCH(N$2,Kraftvärmeprod!$B$1:$AG$1,0),FALSE)/1,0)-IFERROR(VLOOKUP($B393,'Slutlig allokering kvv'!$B$2:$AC$462,MATCH(N$3,'Slutlig allokering kvv'!$B$1:$AJ$1,0),FALSE)/1,0)</f>
        <v>0</v>
      </c>
      <c r="O393">
        <f>IFERROR(VLOOKUP($B393,Kraftvärmeprod!$B$1:$AH$479,MATCH(O$2,Kraftvärmeprod!$B$1:$AG$1,0),FALSE)/1,0)-IFERROR(VLOOKUP($B393,'Slutlig allokering kvv'!$B$2:$AC$462,MATCH(O$3,'Slutlig allokering kvv'!$B$1:$AJ$1,0),FALSE)/1,0)</f>
        <v>0</v>
      </c>
      <c r="P393">
        <f>IFERROR(VLOOKUP($B393,Kraftvärmeprod!$B$1:$AH$479,MATCH(P$2,Kraftvärmeprod!$B$1:$AG$1,0),FALSE)/1,0)-IFERROR(VLOOKUP($B393,'Slutlig allokering kvv'!$B$2:$AC$462,MATCH(P$3,'Slutlig allokering kvv'!$B$1:$AJ$1,0),FALSE)/1,0)</f>
        <v>0</v>
      </c>
      <c r="Q393">
        <f>IFERROR(VLOOKUP($B393,Kraftvärmeprod!$B$1:$AH$479,MATCH(Q$2,Kraftvärmeprod!$B$1:$AG$1,0),FALSE)/1,0)-IFERROR(VLOOKUP($B393,'Slutlig allokering kvv'!$B$2:$AC$462,MATCH(Q$3,'Slutlig allokering kvv'!$B$1:$AJ$1,0),FALSE)/1,0)</f>
        <v>0</v>
      </c>
      <c r="R393">
        <f>IFERROR(VLOOKUP($B393,Kraftvärmeprod!$B$1:$AH$479,MATCH(R$2,Kraftvärmeprod!$B$1:$AG$1,0),FALSE)/1,0)-IFERROR(VLOOKUP($B393,'Slutlig allokering kvv'!$B$2:$AC$462,MATCH(R$3,'Slutlig allokering kvv'!$B$1:$AJ$1,0),FALSE)/1,0)</f>
        <v>0</v>
      </c>
      <c r="S393">
        <f>IFERROR(VLOOKUP($B393,Kraftvärmeprod!$B$1:$AH$479,MATCH(S$2,Kraftvärmeprod!$B$1:$AG$1,0),FALSE)/1,0)-IFERROR(VLOOKUP($B393,'Slutlig allokering kvv'!$B$2:$AC$462,MATCH(S$3,'Slutlig allokering kvv'!$B$1:$AJ$1,0),FALSE)/1,0)</f>
        <v>0</v>
      </c>
      <c r="T393">
        <f>IFERROR(VLOOKUP($B393,Kraftvärmeprod!$B$1:$AH$479,MATCH(T$2,Kraftvärmeprod!$B$1:$AG$1,0),FALSE)/1,0)-IFERROR(VLOOKUP($B393,'Slutlig allokering kvv'!$B$2:$AC$462,MATCH(T$3,'Slutlig allokering kvv'!$B$1:$AJ$1,0),FALSE)/1,0)</f>
        <v>0</v>
      </c>
      <c r="U393">
        <f>IFERROR(VLOOKUP($B393,Kraftvärmeprod!$B$1:$AH$479,MATCH(U$2,Kraftvärmeprod!$B$1:$AG$1,0),FALSE)/1,0)-IFERROR(VLOOKUP($B393,'Slutlig allokering kvv'!$B$2:$AC$462,MATCH(U$3,'Slutlig allokering kvv'!$B$1:$AJ$1,0),FALSE)/1,0)</f>
        <v>0</v>
      </c>
      <c r="V393">
        <f>IFERROR(VLOOKUP($B393,Kraftvärmeprod!$B$1:$AH$479,MATCH(V$2,Kraftvärmeprod!$B$1:$AG$1,0),FALSE)/1,0)-IFERROR(VLOOKUP($B393,'Slutlig allokering kvv'!$B$2:$AC$462,MATCH(V$3,'Slutlig allokering kvv'!$B$1:$AJ$1,0),FALSE)/1,0)</f>
        <v>0</v>
      </c>
      <c r="W393">
        <f>IFERROR(VLOOKUP($B393,Kraftvärmeprod!$B$1:$AH$479,MATCH(W$2,Kraftvärmeprod!$B$1:$AG$1,0),FALSE)/1,0)-IFERROR(VLOOKUP($B393,'Slutlig allokering kvv'!$B$2:$AC$462,MATCH(W$3,'Slutlig allokering kvv'!$B$1:$AJ$1,0),FALSE)/1,0)</f>
        <v>0</v>
      </c>
      <c r="X393">
        <f>IFERROR(VLOOKUP($B393,Kraftvärmeprod!$B$1:$AH$479,MATCH(X$2,Kraftvärmeprod!$B$1:$AG$1,0),FALSE)/1,0)-IFERROR(VLOOKUP($B393,'Slutlig allokering kvv'!$B$2:$AC$462,MATCH(X$3,'Slutlig allokering kvv'!$B$1:$AJ$1,0),FALSE)/1,0)</f>
        <v>0</v>
      </c>
      <c r="Y393">
        <f>IFERROR(VLOOKUP($B393,Kraftvärmeprod!$B$1:$AH$479,MATCH(Y$2,Kraftvärmeprod!$B$1:$AG$1,0),FALSE)/1,0)-IFERROR(VLOOKUP($B393,'Slutlig allokering kvv'!$B$2:$AC$462,MATCH(Y$3,'Slutlig allokering kvv'!$B$1:$AJ$1,0),FALSE)/1,0)</f>
        <v>0</v>
      </c>
      <c r="Z393">
        <f>IFERROR(VLOOKUP($B393,Kraftvärmeprod!$B$1:$AH$479,MATCH(Z$2,Kraftvärmeprod!$B$1:$AG$1,0),FALSE)/1,0)-IFERROR(VLOOKUP($B393,'Slutlig allokering kvv'!$B$2:$AC$462,MATCH(Z$3,'Slutlig allokering kvv'!$B$1:$AJ$1,0),FALSE)/1,0)</f>
        <v>0</v>
      </c>
      <c r="AA393">
        <f>IFERROR(VLOOKUP($B393,Kraftvärmeprod!$B$1:$AH$479,MATCH(AA$2,Kraftvärmeprod!$B$1:$AG$1,0),FALSE)/1,0)-IFERROR(VLOOKUP($B393,'Slutlig allokering kvv'!$B$2:$AC$462,MATCH(AA$3,'Slutlig allokering kvv'!$B$1:$AJ$1,0),FALSE)/1,0)</f>
        <v>0</v>
      </c>
      <c r="AB393">
        <f>IFERROR(VLOOKUP($B393,Kraftvärmeprod!$B$1:$AH$479,MATCH(AB$2,Kraftvärmeprod!$B$1:$AG$1,0),FALSE)/1,0)-IFERROR(VLOOKUP($B393,'Slutlig allokering kvv'!$B$2:$AC$462,MATCH(AB$3,'Slutlig allokering kvv'!$B$1:$AJ$1,0),FALSE)/1,0)</f>
        <v>0</v>
      </c>
      <c r="AE393">
        <f t="shared" si="12"/>
        <v>0</v>
      </c>
      <c r="AG393">
        <f>IFERROR(VLOOKUP(B393,'Slutlig allokering kvv'!$B$2:$AJ$462,MATCH("Summa justerad allokerad tillförd energi (utan hjälpel och rökgaskondensering):",'Slutlig allokering kvv'!$B$1:$AK$1,0),FALSE)/1,"")</f>
        <v>0</v>
      </c>
      <c r="AI393" s="23" t="str">
        <f>IFERROR(1-VLOOKUP(B393,'Slutlig allokering kvv'!$B$2:$AJ$462,MATCH("Andel av bränsle i kvv som allokerats till värme, exklusive rökgaskondensering och hjälpel",'Slutlig allokering kvv'!$B$1:$AK$1,0),FALSE),"")</f>
        <v/>
      </c>
      <c r="AK393" s="23" t="str">
        <f t="shared" si="13"/>
        <v/>
      </c>
    </row>
    <row r="394" spans="1:37" x14ac:dyDescent="0.25">
      <c r="A394" s="2" t="s">
        <v>534</v>
      </c>
      <c r="B394" s="2" t="s">
        <v>537</v>
      </c>
      <c r="C394" s="2" t="str">
        <f>IFERROR(VLOOKUP($B394,Kraftvärmeprod!$B$1:$AH$479,MATCH(C$3,Kraftvärmeprod!$B$1:$AG$1,0),FALSE)/1,"")</f>
        <v/>
      </c>
      <c r="D394" s="2" t="str">
        <f>IFERROR(VLOOKUP($B394,Kraftvärmeprod!$B$1:$AH$479,MATCH(D$3,Kraftvärmeprod!$B$1:$AG$1,0),FALSE)/1,"")</f>
        <v/>
      </c>
      <c r="E394">
        <f>IFERROR(VLOOKUP($B394,Kraftvärmeprod!$B$1:$AH$479,MATCH(E$2,Kraftvärmeprod!$B$1:$AG$1,0),FALSE)/1,0)-IFERROR(VLOOKUP($B394,'Slutlig allokering kvv'!$B$2:$AC$462,MATCH(E$3,'Slutlig allokering kvv'!$B$1:$AJ$1,0),FALSE)/1,0)</f>
        <v>0</v>
      </c>
      <c r="F394">
        <f>IFERROR(VLOOKUP($B394,Kraftvärmeprod!$B$1:$AH$479,MATCH(F$2,Kraftvärmeprod!$B$1:$AG$1,0),FALSE)/1,0)-IFERROR(VLOOKUP($B394,'Slutlig allokering kvv'!$B$2:$AC$462,MATCH(F$3,'Slutlig allokering kvv'!$B$1:$AJ$1,0),FALSE)/1,0)</f>
        <v>0</v>
      </c>
      <c r="G394">
        <f>IFERROR(VLOOKUP($B394,Kraftvärmeprod!$B$1:$AH$479,MATCH(G$2,Kraftvärmeprod!$B$1:$AG$1,0),FALSE)/1,0)-IFERROR(VLOOKUP($B394,'Slutlig allokering kvv'!$B$2:$AC$462,MATCH(G$3,'Slutlig allokering kvv'!$B$1:$AJ$1,0),FALSE)/1,0)</f>
        <v>0</v>
      </c>
      <c r="H394">
        <f>IFERROR(VLOOKUP($B394,Kraftvärmeprod!$B$1:$AH$479,MATCH(H$2,Kraftvärmeprod!$B$1:$AG$1,0),FALSE)/1,0)-IFERROR(VLOOKUP($B394,'Slutlig allokering kvv'!$B$2:$AC$462,MATCH(H$3,'Slutlig allokering kvv'!$B$1:$AJ$1,0),FALSE)/1,0)</f>
        <v>0</v>
      </c>
      <c r="I394">
        <f>IFERROR(VLOOKUP($B394,Kraftvärmeprod!$B$1:$AH$479,MATCH(I$2,Kraftvärmeprod!$B$1:$AG$1,0),FALSE)/1,0)-IFERROR(VLOOKUP($B394,'Slutlig allokering kvv'!$B$2:$AC$462,MATCH(I$3,'Slutlig allokering kvv'!$B$1:$AJ$1,0),FALSE)/1,0)</f>
        <v>0</v>
      </c>
      <c r="J394">
        <f>IFERROR(VLOOKUP($B394,Kraftvärmeprod!$B$1:$AH$479,MATCH(J$2,Kraftvärmeprod!$B$1:$AG$1,0),FALSE)/1,0)-IFERROR(VLOOKUP($B394,'Slutlig allokering kvv'!$B$2:$AC$462,MATCH(J$3,'Slutlig allokering kvv'!$B$1:$AJ$1,0),FALSE)/1,0)</f>
        <v>0</v>
      </c>
      <c r="K394">
        <f>IFERROR(VLOOKUP($B394,Kraftvärmeprod!$B$1:$AH$479,MATCH(K$2,Kraftvärmeprod!$B$1:$AG$1,0),FALSE)/1,0)-IFERROR(VLOOKUP($B394,'Slutlig allokering kvv'!$B$2:$AC$462,MATCH(K$3,'Slutlig allokering kvv'!$B$1:$AJ$1,0),FALSE)/1,0)</f>
        <v>0</v>
      </c>
      <c r="L394">
        <f>IFERROR(VLOOKUP($B394,Kraftvärmeprod!$B$1:$AH$479,MATCH(L$2,Kraftvärmeprod!$B$1:$AG$1,0),FALSE)/1,0)-IFERROR(VLOOKUP($B394,'Slutlig allokering kvv'!$B$2:$AC$462,MATCH(L$3,'Slutlig allokering kvv'!$B$1:$AJ$1,0),FALSE)/1,0)</f>
        <v>0</v>
      </c>
      <c r="M394" s="40">
        <f>IFERROR(VLOOKUP($B394,Miljö!$B$1:$S$477,MATCH(M$2,Miljö!$B$1:$X$1,0),FALSE)/1,0)-IFERROR(VLOOKUP($B394,'Slutlig allokering kvv'!$B$2:$AC$462,MATCH(M$3,'Slutlig allokering kvv'!$B$1:$AJ$1,0),FALSE)/1,0)</f>
        <v>0</v>
      </c>
      <c r="N394">
        <f>IFERROR(VLOOKUP($B394,Kraftvärmeprod!$B$1:$AH$479,MATCH(N$2,Kraftvärmeprod!$B$1:$AG$1,0),FALSE)/1,0)-IFERROR(VLOOKUP($B394,'Slutlig allokering kvv'!$B$2:$AC$462,MATCH(N$3,'Slutlig allokering kvv'!$B$1:$AJ$1,0),FALSE)/1,0)</f>
        <v>0</v>
      </c>
      <c r="O394">
        <f>IFERROR(VLOOKUP($B394,Kraftvärmeprod!$B$1:$AH$479,MATCH(O$2,Kraftvärmeprod!$B$1:$AG$1,0),FALSE)/1,0)-IFERROR(VLOOKUP($B394,'Slutlig allokering kvv'!$B$2:$AC$462,MATCH(O$3,'Slutlig allokering kvv'!$B$1:$AJ$1,0),FALSE)/1,0)</f>
        <v>0</v>
      </c>
      <c r="P394">
        <f>IFERROR(VLOOKUP($B394,Kraftvärmeprod!$B$1:$AH$479,MATCH(P$2,Kraftvärmeprod!$B$1:$AG$1,0),FALSE)/1,0)-IFERROR(VLOOKUP($B394,'Slutlig allokering kvv'!$B$2:$AC$462,MATCH(P$3,'Slutlig allokering kvv'!$B$1:$AJ$1,0),FALSE)/1,0)</f>
        <v>0</v>
      </c>
      <c r="Q394">
        <f>IFERROR(VLOOKUP($B394,Kraftvärmeprod!$B$1:$AH$479,MATCH(Q$2,Kraftvärmeprod!$B$1:$AG$1,0),FALSE)/1,0)-IFERROR(VLOOKUP($B394,'Slutlig allokering kvv'!$B$2:$AC$462,MATCH(Q$3,'Slutlig allokering kvv'!$B$1:$AJ$1,0),FALSE)/1,0)</f>
        <v>0</v>
      </c>
      <c r="R394">
        <f>IFERROR(VLOOKUP($B394,Kraftvärmeprod!$B$1:$AH$479,MATCH(R$2,Kraftvärmeprod!$B$1:$AG$1,0),FALSE)/1,0)-IFERROR(VLOOKUP($B394,'Slutlig allokering kvv'!$B$2:$AC$462,MATCH(R$3,'Slutlig allokering kvv'!$B$1:$AJ$1,0),FALSE)/1,0)</f>
        <v>0</v>
      </c>
      <c r="S394">
        <f>IFERROR(VLOOKUP($B394,Kraftvärmeprod!$B$1:$AH$479,MATCH(S$2,Kraftvärmeprod!$B$1:$AG$1,0),FALSE)/1,0)-IFERROR(VLOOKUP($B394,'Slutlig allokering kvv'!$B$2:$AC$462,MATCH(S$3,'Slutlig allokering kvv'!$B$1:$AJ$1,0),FALSE)/1,0)</f>
        <v>0</v>
      </c>
      <c r="T394">
        <f>IFERROR(VLOOKUP($B394,Kraftvärmeprod!$B$1:$AH$479,MATCH(T$2,Kraftvärmeprod!$B$1:$AG$1,0),FALSE)/1,0)-IFERROR(VLOOKUP($B394,'Slutlig allokering kvv'!$B$2:$AC$462,MATCH(T$3,'Slutlig allokering kvv'!$B$1:$AJ$1,0),FALSE)/1,0)</f>
        <v>0</v>
      </c>
      <c r="U394">
        <f>IFERROR(VLOOKUP($B394,Kraftvärmeprod!$B$1:$AH$479,MATCH(U$2,Kraftvärmeprod!$B$1:$AG$1,0),FALSE)/1,0)-IFERROR(VLOOKUP($B394,'Slutlig allokering kvv'!$B$2:$AC$462,MATCH(U$3,'Slutlig allokering kvv'!$B$1:$AJ$1,0),FALSE)/1,0)</f>
        <v>0</v>
      </c>
      <c r="V394">
        <f>IFERROR(VLOOKUP($B394,Kraftvärmeprod!$B$1:$AH$479,MATCH(V$2,Kraftvärmeprod!$B$1:$AG$1,0),FALSE)/1,0)-IFERROR(VLOOKUP($B394,'Slutlig allokering kvv'!$B$2:$AC$462,MATCH(V$3,'Slutlig allokering kvv'!$B$1:$AJ$1,0),FALSE)/1,0)</f>
        <v>0</v>
      </c>
      <c r="W394">
        <f>IFERROR(VLOOKUP($B394,Kraftvärmeprod!$B$1:$AH$479,MATCH(W$2,Kraftvärmeprod!$B$1:$AG$1,0),FALSE)/1,0)-IFERROR(VLOOKUP($B394,'Slutlig allokering kvv'!$B$2:$AC$462,MATCH(W$3,'Slutlig allokering kvv'!$B$1:$AJ$1,0),FALSE)/1,0)</f>
        <v>0</v>
      </c>
      <c r="X394">
        <f>IFERROR(VLOOKUP($B394,Kraftvärmeprod!$B$1:$AH$479,MATCH(X$2,Kraftvärmeprod!$B$1:$AG$1,0),FALSE)/1,0)-IFERROR(VLOOKUP($B394,'Slutlig allokering kvv'!$B$2:$AC$462,MATCH(X$3,'Slutlig allokering kvv'!$B$1:$AJ$1,0),FALSE)/1,0)</f>
        <v>0</v>
      </c>
      <c r="Y394">
        <f>IFERROR(VLOOKUP($B394,Kraftvärmeprod!$B$1:$AH$479,MATCH(Y$2,Kraftvärmeprod!$B$1:$AG$1,0),FALSE)/1,0)-IFERROR(VLOOKUP($B394,'Slutlig allokering kvv'!$B$2:$AC$462,MATCH(Y$3,'Slutlig allokering kvv'!$B$1:$AJ$1,0),FALSE)/1,0)</f>
        <v>0</v>
      </c>
      <c r="Z394">
        <f>IFERROR(VLOOKUP($B394,Kraftvärmeprod!$B$1:$AH$479,MATCH(Z$2,Kraftvärmeprod!$B$1:$AG$1,0),FALSE)/1,0)-IFERROR(VLOOKUP($B394,'Slutlig allokering kvv'!$B$2:$AC$462,MATCH(Z$3,'Slutlig allokering kvv'!$B$1:$AJ$1,0),FALSE)/1,0)</f>
        <v>0</v>
      </c>
      <c r="AA394">
        <f>IFERROR(VLOOKUP($B394,Kraftvärmeprod!$B$1:$AH$479,MATCH(AA$2,Kraftvärmeprod!$B$1:$AG$1,0),FALSE)/1,0)-IFERROR(VLOOKUP($B394,'Slutlig allokering kvv'!$B$2:$AC$462,MATCH(AA$3,'Slutlig allokering kvv'!$B$1:$AJ$1,0),FALSE)/1,0)</f>
        <v>0</v>
      </c>
      <c r="AB394">
        <f>IFERROR(VLOOKUP($B394,Kraftvärmeprod!$B$1:$AH$479,MATCH(AB$2,Kraftvärmeprod!$B$1:$AG$1,0),FALSE)/1,0)-IFERROR(VLOOKUP($B394,'Slutlig allokering kvv'!$B$2:$AC$462,MATCH(AB$3,'Slutlig allokering kvv'!$B$1:$AJ$1,0),FALSE)/1,0)</f>
        <v>0</v>
      </c>
      <c r="AE394">
        <f t="shared" si="12"/>
        <v>0</v>
      </c>
      <c r="AG394">
        <f>IFERROR(VLOOKUP(B394,'Slutlig allokering kvv'!$B$2:$AJ$462,MATCH("Summa justerad allokerad tillförd energi (utan hjälpel och rökgaskondensering):",'Slutlig allokering kvv'!$B$1:$AK$1,0),FALSE)/1,"")</f>
        <v>0</v>
      </c>
      <c r="AI394" s="23" t="str">
        <f>IFERROR(1-VLOOKUP(B394,'Slutlig allokering kvv'!$B$2:$AJ$462,MATCH("Andel av bränsle i kvv som allokerats till värme, exklusive rökgaskondensering och hjälpel",'Slutlig allokering kvv'!$B$1:$AK$1,0),FALSE),"")</f>
        <v/>
      </c>
      <c r="AK394" s="23" t="str">
        <f t="shared" si="13"/>
        <v/>
      </c>
    </row>
    <row r="395" spans="1:37" x14ac:dyDescent="0.25">
      <c r="A395" s="2" t="s">
        <v>534</v>
      </c>
      <c r="B395" s="2" t="s">
        <v>538</v>
      </c>
      <c r="C395" s="2">
        <f>IFERROR(VLOOKUP($B395,Kraftvärmeprod!$B$1:$AH$479,MATCH(C$3,Kraftvärmeprod!$B$1:$AG$1,0),FALSE)/1,"")</f>
        <v>460.76799999999997</v>
      </c>
      <c r="D395" s="2">
        <f>IFERROR(VLOOKUP($B395,Kraftvärmeprod!$B$1:$AH$479,MATCH(D$3,Kraftvärmeprod!$B$1:$AG$1,0),FALSE)/1,"")</f>
        <v>129.77799999999999</v>
      </c>
      <c r="E395">
        <f>IFERROR(VLOOKUP($B395,Kraftvärmeprod!$B$1:$AH$479,MATCH(E$2,Kraftvärmeprod!$B$1:$AG$1,0),FALSE)/1,0)-IFERROR(VLOOKUP($B395,'Slutlig allokering kvv'!$B$2:$AC$462,MATCH(E$3,'Slutlig allokering kvv'!$B$1:$AJ$1,0),FALSE)/1,0)</f>
        <v>0</v>
      </c>
      <c r="F395">
        <f>IFERROR(VLOOKUP($B395,Kraftvärmeprod!$B$1:$AH$479,MATCH(F$2,Kraftvärmeprod!$B$1:$AG$1,0),FALSE)/1,0)-IFERROR(VLOOKUP($B395,'Slutlig allokering kvv'!$B$2:$AC$462,MATCH(F$3,'Slutlig allokering kvv'!$B$1:$AJ$1,0),FALSE)/1,0)</f>
        <v>0</v>
      </c>
      <c r="G395">
        <f>IFERROR(VLOOKUP($B395,Kraftvärmeprod!$B$1:$AH$479,MATCH(G$2,Kraftvärmeprod!$B$1:$AG$1,0),FALSE)/1,0)-IFERROR(VLOOKUP($B395,'Slutlig allokering kvv'!$B$2:$AC$462,MATCH(G$3,'Slutlig allokering kvv'!$B$1:$AJ$1,0),FALSE)/1,0)</f>
        <v>34.861100000000008</v>
      </c>
      <c r="H395">
        <f>IFERROR(VLOOKUP($B395,Kraftvärmeprod!$B$1:$AH$479,MATCH(H$2,Kraftvärmeprod!$B$1:$AG$1,0),FALSE)/1,0)-IFERROR(VLOOKUP($B395,'Slutlig allokering kvv'!$B$2:$AC$462,MATCH(H$3,'Slutlig allokering kvv'!$B$1:$AJ$1,0),FALSE)/1,0)</f>
        <v>0</v>
      </c>
      <c r="I395">
        <f>IFERROR(VLOOKUP($B395,Kraftvärmeprod!$B$1:$AH$479,MATCH(I$2,Kraftvärmeprod!$B$1:$AG$1,0),FALSE)/1,0)-IFERROR(VLOOKUP($B395,'Slutlig allokering kvv'!$B$2:$AC$462,MATCH(I$3,'Slutlig allokering kvv'!$B$1:$AJ$1,0),FALSE)/1,0)</f>
        <v>92.564999999999998</v>
      </c>
      <c r="J395">
        <f>IFERROR(VLOOKUP($B395,Kraftvärmeprod!$B$1:$AH$479,MATCH(J$2,Kraftvärmeprod!$B$1:$AG$1,0),FALSE)/1,0)-IFERROR(VLOOKUP($B395,'Slutlig allokering kvv'!$B$2:$AC$462,MATCH(J$3,'Slutlig allokering kvv'!$B$1:$AJ$1,0),FALSE)/1,0)</f>
        <v>0</v>
      </c>
      <c r="K395">
        <f>IFERROR(VLOOKUP($B395,Kraftvärmeprod!$B$1:$AH$479,MATCH(K$2,Kraftvärmeprod!$B$1:$AG$1,0),FALSE)/1,0)-IFERROR(VLOOKUP($B395,'Slutlig allokering kvv'!$B$2:$AC$462,MATCH(K$3,'Slutlig allokering kvv'!$B$1:$AJ$1,0),FALSE)/1,0)</f>
        <v>0.3825400000000001</v>
      </c>
      <c r="L395">
        <f>IFERROR(VLOOKUP($B395,Kraftvärmeprod!$B$1:$AH$479,MATCH(L$2,Kraftvärmeprod!$B$1:$AG$1,0),FALSE)/1,0)-IFERROR(VLOOKUP($B395,'Slutlig allokering kvv'!$B$2:$AC$462,MATCH(L$3,'Slutlig allokering kvv'!$B$1:$AJ$1,0),FALSE)/1,0)</f>
        <v>175.16799999999998</v>
      </c>
      <c r="M395" s="40">
        <f>IFERROR(VLOOKUP($B395,Miljö!$B$1:$S$477,MATCH(M$2,Miljö!$B$1:$X$1,0),FALSE)/1,0)-IFERROR(VLOOKUP($B395,'Slutlig allokering kvv'!$B$2:$AC$462,MATCH(M$3,'Slutlig allokering kvv'!$B$1:$AJ$1,0),FALSE)/1,0)</f>
        <v>8.7552000000000003</v>
      </c>
      <c r="N395">
        <f>IFERROR(VLOOKUP($B395,Kraftvärmeprod!$B$1:$AH$479,MATCH(N$2,Kraftvärmeprod!$B$1:$AG$1,0),FALSE)/1,0)-IFERROR(VLOOKUP($B395,'Slutlig allokering kvv'!$B$2:$AC$462,MATCH(N$3,'Slutlig allokering kvv'!$B$1:$AJ$1,0),FALSE)/1,0)</f>
        <v>0</v>
      </c>
      <c r="O395">
        <f>IFERROR(VLOOKUP($B395,Kraftvärmeprod!$B$1:$AH$479,MATCH(O$2,Kraftvärmeprod!$B$1:$AG$1,0),FALSE)/1,0)-IFERROR(VLOOKUP($B395,'Slutlig allokering kvv'!$B$2:$AC$462,MATCH(O$3,'Slutlig allokering kvv'!$B$1:$AJ$1,0),FALSE)/1,0)</f>
        <v>0</v>
      </c>
      <c r="P395">
        <f>IFERROR(VLOOKUP($B395,Kraftvärmeprod!$B$1:$AH$479,MATCH(P$2,Kraftvärmeprod!$B$1:$AG$1,0),FALSE)/1,0)-IFERROR(VLOOKUP($B395,'Slutlig allokering kvv'!$B$2:$AC$462,MATCH(P$3,'Slutlig allokering kvv'!$B$1:$AJ$1,0),FALSE)/1,0)</f>
        <v>0</v>
      </c>
      <c r="Q395">
        <f>IFERROR(VLOOKUP($B395,Kraftvärmeprod!$B$1:$AH$479,MATCH(Q$2,Kraftvärmeprod!$B$1:$AG$1,0),FALSE)/1,0)-IFERROR(VLOOKUP($B395,'Slutlig allokering kvv'!$B$2:$AC$462,MATCH(Q$3,'Slutlig allokering kvv'!$B$1:$AJ$1,0),FALSE)/1,0)</f>
        <v>26.3718</v>
      </c>
      <c r="R395">
        <f>IFERROR(VLOOKUP($B395,Kraftvärmeprod!$B$1:$AH$479,MATCH(R$2,Kraftvärmeprod!$B$1:$AG$1,0),FALSE)/1,0)-IFERROR(VLOOKUP($B395,'Slutlig allokering kvv'!$B$2:$AC$462,MATCH(R$3,'Slutlig allokering kvv'!$B$1:$AJ$1,0),FALSE)/1,0)</f>
        <v>0</v>
      </c>
      <c r="S395">
        <f>IFERROR(VLOOKUP($B395,Kraftvärmeprod!$B$1:$AH$479,MATCH(S$2,Kraftvärmeprod!$B$1:$AG$1,0),FALSE)/1,0)-IFERROR(VLOOKUP($B395,'Slutlig allokering kvv'!$B$2:$AC$462,MATCH(S$3,'Slutlig allokering kvv'!$B$1:$AJ$1,0),FALSE)/1,0)</f>
        <v>0</v>
      </c>
      <c r="T395">
        <f>IFERROR(VLOOKUP($B395,Kraftvärmeprod!$B$1:$AH$479,MATCH(T$2,Kraftvärmeprod!$B$1:$AG$1,0),FALSE)/1,0)-IFERROR(VLOOKUP($B395,'Slutlig allokering kvv'!$B$2:$AC$462,MATCH(T$3,'Slutlig allokering kvv'!$B$1:$AJ$1,0),FALSE)/1,0)</f>
        <v>0</v>
      </c>
      <c r="U395">
        <f>IFERROR(VLOOKUP($B395,Kraftvärmeprod!$B$1:$AH$479,MATCH(U$2,Kraftvärmeprod!$B$1:$AG$1,0),FALSE)/1,0)-IFERROR(VLOOKUP($B395,'Slutlig allokering kvv'!$B$2:$AC$462,MATCH(U$3,'Slutlig allokering kvv'!$B$1:$AJ$1,0),FALSE)/1,0)</f>
        <v>25.811899999999994</v>
      </c>
      <c r="V395">
        <f>IFERROR(VLOOKUP($B395,Kraftvärmeprod!$B$1:$AH$479,MATCH(V$2,Kraftvärmeprod!$B$1:$AG$1,0),FALSE)/1,0)-IFERROR(VLOOKUP($B395,'Slutlig allokering kvv'!$B$2:$AC$462,MATCH(V$3,'Slutlig allokering kvv'!$B$1:$AJ$1,0),FALSE)/1,0)</f>
        <v>0</v>
      </c>
      <c r="W395">
        <f>IFERROR(VLOOKUP($B395,Kraftvärmeprod!$B$1:$AH$479,MATCH(W$2,Kraftvärmeprod!$B$1:$AG$1,0),FALSE)/1,0)-IFERROR(VLOOKUP($B395,'Slutlig allokering kvv'!$B$2:$AC$462,MATCH(W$3,'Slutlig allokering kvv'!$B$1:$AJ$1,0),FALSE)/1,0)</f>
        <v>0</v>
      </c>
      <c r="X395">
        <f>IFERROR(VLOOKUP($B395,Kraftvärmeprod!$B$1:$AH$479,MATCH(X$2,Kraftvärmeprod!$B$1:$AG$1,0),FALSE)/1,0)-IFERROR(VLOOKUP($B395,'Slutlig allokering kvv'!$B$2:$AC$462,MATCH(X$3,'Slutlig allokering kvv'!$B$1:$AJ$1,0),FALSE)/1,0)</f>
        <v>0</v>
      </c>
      <c r="Y395">
        <f>IFERROR(VLOOKUP($B395,Kraftvärmeprod!$B$1:$AH$479,MATCH(Y$2,Kraftvärmeprod!$B$1:$AG$1,0),FALSE)/1,0)-IFERROR(VLOOKUP($B395,'Slutlig allokering kvv'!$B$2:$AC$462,MATCH(Y$3,'Slutlig allokering kvv'!$B$1:$AJ$1,0),FALSE)/1,0)</f>
        <v>0</v>
      </c>
      <c r="Z395">
        <f>IFERROR(VLOOKUP($B395,Kraftvärmeprod!$B$1:$AH$479,MATCH(Z$2,Kraftvärmeprod!$B$1:$AG$1,0),FALSE)/1,0)-IFERROR(VLOOKUP($B395,'Slutlig allokering kvv'!$B$2:$AC$462,MATCH(Z$3,'Slutlig allokering kvv'!$B$1:$AJ$1,0),FALSE)/1,0)</f>
        <v>0</v>
      </c>
      <c r="AA395">
        <f>IFERROR(VLOOKUP($B395,Kraftvärmeprod!$B$1:$AH$479,MATCH(AA$2,Kraftvärmeprod!$B$1:$AG$1,0),FALSE)/1,0)-IFERROR(VLOOKUP($B395,'Slutlig allokering kvv'!$B$2:$AC$462,MATCH(AA$3,'Slutlig allokering kvv'!$B$1:$AJ$1,0),FALSE)/1,0)</f>
        <v>0</v>
      </c>
      <c r="AB395">
        <f>IFERROR(VLOOKUP($B395,Kraftvärmeprod!$B$1:$AH$479,MATCH(AB$2,Kraftvärmeprod!$B$1:$AG$1,0),FALSE)/1,0)-IFERROR(VLOOKUP($B395,'Slutlig allokering kvv'!$B$2:$AC$462,MATCH(AB$3,'Slutlig allokering kvv'!$B$1:$AJ$1,0),FALSE)/1,0)</f>
        <v>0</v>
      </c>
      <c r="AE395">
        <f t="shared" si="12"/>
        <v>355.16033999999996</v>
      </c>
      <c r="AG395">
        <f>IFERROR(VLOOKUP(B395,'Slutlig allokering kvv'!$B$2:$AJ$462,MATCH("Summa justerad allokerad tillförd energi (utan hjälpel och rökgaskondensering):",'Slutlig allokering kvv'!$B$1:$AK$1,0),FALSE)/1,"")</f>
        <v>526.77365999999995</v>
      </c>
      <c r="AI395" s="23">
        <f>IFERROR(1-VLOOKUP(B395,'Slutlig allokering kvv'!$B$2:$AJ$462,MATCH("Andel av bränsle i kvv som allokerats till värme, exklusive rökgaskondensering och hjälpel",'Slutlig allokering kvv'!$B$1:$AK$1,0),FALSE),"")</f>
        <v>0.40270625693079065</v>
      </c>
      <c r="AK395" s="23">
        <f t="shared" si="13"/>
        <v>0.40270625693079071</v>
      </c>
    </row>
    <row r="396" spans="1:37" x14ac:dyDescent="0.25">
      <c r="A396" s="2" t="s">
        <v>539</v>
      </c>
      <c r="B396" s="2" t="s">
        <v>540</v>
      </c>
      <c r="C396" s="2" t="str">
        <f>IFERROR(VLOOKUP($B396,Kraftvärmeprod!$B$1:$AH$479,MATCH(C$3,Kraftvärmeprod!$B$1:$AG$1,0),FALSE)/1,"")</f>
        <v/>
      </c>
      <c r="D396" s="2" t="str">
        <f>IFERROR(VLOOKUP($B396,Kraftvärmeprod!$B$1:$AH$479,MATCH(D$3,Kraftvärmeprod!$B$1:$AG$1,0),FALSE)/1,"")</f>
        <v/>
      </c>
      <c r="E396">
        <f>IFERROR(VLOOKUP($B396,Kraftvärmeprod!$B$1:$AH$479,MATCH(E$2,Kraftvärmeprod!$B$1:$AG$1,0),FALSE)/1,0)-IFERROR(VLOOKUP($B396,'Slutlig allokering kvv'!$B$2:$AC$462,MATCH(E$3,'Slutlig allokering kvv'!$B$1:$AJ$1,0),FALSE)/1,0)</f>
        <v>0</v>
      </c>
      <c r="F396">
        <f>IFERROR(VLOOKUP($B396,Kraftvärmeprod!$B$1:$AH$479,MATCH(F$2,Kraftvärmeprod!$B$1:$AG$1,0),FALSE)/1,0)-IFERROR(VLOOKUP($B396,'Slutlig allokering kvv'!$B$2:$AC$462,MATCH(F$3,'Slutlig allokering kvv'!$B$1:$AJ$1,0),FALSE)/1,0)</f>
        <v>0</v>
      </c>
      <c r="G396">
        <f>IFERROR(VLOOKUP($B396,Kraftvärmeprod!$B$1:$AH$479,MATCH(G$2,Kraftvärmeprod!$B$1:$AG$1,0),FALSE)/1,0)-IFERROR(VLOOKUP($B396,'Slutlig allokering kvv'!$B$2:$AC$462,MATCH(G$3,'Slutlig allokering kvv'!$B$1:$AJ$1,0),FALSE)/1,0)</f>
        <v>0</v>
      </c>
      <c r="H396">
        <f>IFERROR(VLOOKUP($B396,Kraftvärmeprod!$B$1:$AH$479,MATCH(H$2,Kraftvärmeprod!$B$1:$AG$1,0),FALSE)/1,0)-IFERROR(VLOOKUP($B396,'Slutlig allokering kvv'!$B$2:$AC$462,MATCH(H$3,'Slutlig allokering kvv'!$B$1:$AJ$1,0),FALSE)/1,0)</f>
        <v>0</v>
      </c>
      <c r="I396">
        <f>IFERROR(VLOOKUP($B396,Kraftvärmeprod!$B$1:$AH$479,MATCH(I$2,Kraftvärmeprod!$B$1:$AG$1,0),FALSE)/1,0)-IFERROR(VLOOKUP($B396,'Slutlig allokering kvv'!$B$2:$AC$462,MATCH(I$3,'Slutlig allokering kvv'!$B$1:$AJ$1,0),FALSE)/1,0)</f>
        <v>0</v>
      </c>
      <c r="J396">
        <f>IFERROR(VLOOKUP($B396,Kraftvärmeprod!$B$1:$AH$479,MATCH(J$2,Kraftvärmeprod!$B$1:$AG$1,0),FALSE)/1,0)-IFERROR(VLOOKUP($B396,'Slutlig allokering kvv'!$B$2:$AC$462,MATCH(J$3,'Slutlig allokering kvv'!$B$1:$AJ$1,0),FALSE)/1,0)</f>
        <v>0</v>
      </c>
      <c r="K396">
        <f>IFERROR(VLOOKUP($B396,Kraftvärmeprod!$B$1:$AH$479,MATCH(K$2,Kraftvärmeprod!$B$1:$AG$1,0),FALSE)/1,0)-IFERROR(VLOOKUP($B396,'Slutlig allokering kvv'!$B$2:$AC$462,MATCH(K$3,'Slutlig allokering kvv'!$B$1:$AJ$1,0),FALSE)/1,0)</f>
        <v>0</v>
      </c>
      <c r="L396">
        <f>IFERROR(VLOOKUP($B396,Kraftvärmeprod!$B$1:$AH$479,MATCH(L$2,Kraftvärmeprod!$B$1:$AG$1,0),FALSE)/1,0)-IFERROR(VLOOKUP($B396,'Slutlig allokering kvv'!$B$2:$AC$462,MATCH(L$3,'Slutlig allokering kvv'!$B$1:$AJ$1,0),FALSE)/1,0)</f>
        <v>0</v>
      </c>
      <c r="M396" s="40">
        <f>IFERROR(VLOOKUP($B396,Miljö!$B$1:$S$477,MATCH(M$2,Miljö!$B$1:$X$1,0),FALSE)/1,0)-IFERROR(VLOOKUP($B396,'Slutlig allokering kvv'!$B$2:$AC$462,MATCH(M$3,'Slutlig allokering kvv'!$B$1:$AJ$1,0),FALSE)/1,0)</f>
        <v>0</v>
      </c>
      <c r="N396">
        <f>IFERROR(VLOOKUP($B396,Kraftvärmeprod!$B$1:$AH$479,MATCH(N$2,Kraftvärmeprod!$B$1:$AG$1,0),FALSE)/1,0)-IFERROR(VLOOKUP($B396,'Slutlig allokering kvv'!$B$2:$AC$462,MATCH(N$3,'Slutlig allokering kvv'!$B$1:$AJ$1,0),FALSE)/1,0)</f>
        <v>0</v>
      </c>
      <c r="O396">
        <f>IFERROR(VLOOKUP($B396,Kraftvärmeprod!$B$1:$AH$479,MATCH(O$2,Kraftvärmeprod!$B$1:$AG$1,0),FALSE)/1,0)-IFERROR(VLOOKUP($B396,'Slutlig allokering kvv'!$B$2:$AC$462,MATCH(O$3,'Slutlig allokering kvv'!$B$1:$AJ$1,0),FALSE)/1,0)</f>
        <v>0</v>
      </c>
      <c r="P396">
        <f>IFERROR(VLOOKUP($B396,Kraftvärmeprod!$B$1:$AH$479,MATCH(P$2,Kraftvärmeprod!$B$1:$AG$1,0),FALSE)/1,0)-IFERROR(VLOOKUP($B396,'Slutlig allokering kvv'!$B$2:$AC$462,MATCH(P$3,'Slutlig allokering kvv'!$B$1:$AJ$1,0),FALSE)/1,0)</f>
        <v>0</v>
      </c>
      <c r="Q396">
        <f>IFERROR(VLOOKUP($B396,Kraftvärmeprod!$B$1:$AH$479,MATCH(Q$2,Kraftvärmeprod!$B$1:$AG$1,0),FALSE)/1,0)-IFERROR(VLOOKUP($B396,'Slutlig allokering kvv'!$B$2:$AC$462,MATCH(Q$3,'Slutlig allokering kvv'!$B$1:$AJ$1,0),FALSE)/1,0)</f>
        <v>0</v>
      </c>
      <c r="R396">
        <f>IFERROR(VLOOKUP($B396,Kraftvärmeprod!$B$1:$AH$479,MATCH(R$2,Kraftvärmeprod!$B$1:$AG$1,0),FALSE)/1,0)-IFERROR(VLOOKUP($B396,'Slutlig allokering kvv'!$B$2:$AC$462,MATCH(R$3,'Slutlig allokering kvv'!$B$1:$AJ$1,0),FALSE)/1,0)</f>
        <v>0</v>
      </c>
      <c r="S396">
        <f>IFERROR(VLOOKUP($B396,Kraftvärmeprod!$B$1:$AH$479,MATCH(S$2,Kraftvärmeprod!$B$1:$AG$1,0),FALSE)/1,0)-IFERROR(VLOOKUP($B396,'Slutlig allokering kvv'!$B$2:$AC$462,MATCH(S$3,'Slutlig allokering kvv'!$B$1:$AJ$1,0),FALSE)/1,0)</f>
        <v>0</v>
      </c>
      <c r="T396">
        <f>IFERROR(VLOOKUP($B396,Kraftvärmeprod!$B$1:$AH$479,MATCH(T$2,Kraftvärmeprod!$B$1:$AG$1,0),FALSE)/1,0)-IFERROR(VLOOKUP($B396,'Slutlig allokering kvv'!$B$2:$AC$462,MATCH(T$3,'Slutlig allokering kvv'!$B$1:$AJ$1,0),FALSE)/1,0)</f>
        <v>0</v>
      </c>
      <c r="U396">
        <f>IFERROR(VLOOKUP($B396,Kraftvärmeprod!$B$1:$AH$479,MATCH(U$2,Kraftvärmeprod!$B$1:$AG$1,0),FALSE)/1,0)-IFERROR(VLOOKUP($B396,'Slutlig allokering kvv'!$B$2:$AC$462,MATCH(U$3,'Slutlig allokering kvv'!$B$1:$AJ$1,0),FALSE)/1,0)</f>
        <v>0</v>
      </c>
      <c r="V396">
        <f>IFERROR(VLOOKUP($B396,Kraftvärmeprod!$B$1:$AH$479,MATCH(V$2,Kraftvärmeprod!$B$1:$AG$1,0),FALSE)/1,0)-IFERROR(VLOOKUP($B396,'Slutlig allokering kvv'!$B$2:$AC$462,MATCH(V$3,'Slutlig allokering kvv'!$B$1:$AJ$1,0),FALSE)/1,0)</f>
        <v>0</v>
      </c>
      <c r="W396">
        <f>IFERROR(VLOOKUP($B396,Kraftvärmeprod!$B$1:$AH$479,MATCH(W$2,Kraftvärmeprod!$B$1:$AG$1,0),FALSE)/1,0)-IFERROR(VLOOKUP($B396,'Slutlig allokering kvv'!$B$2:$AC$462,MATCH(W$3,'Slutlig allokering kvv'!$B$1:$AJ$1,0),FALSE)/1,0)</f>
        <v>0</v>
      </c>
      <c r="X396">
        <f>IFERROR(VLOOKUP($B396,Kraftvärmeprod!$B$1:$AH$479,MATCH(X$2,Kraftvärmeprod!$B$1:$AG$1,0),FALSE)/1,0)-IFERROR(VLOOKUP($B396,'Slutlig allokering kvv'!$B$2:$AC$462,MATCH(X$3,'Slutlig allokering kvv'!$B$1:$AJ$1,0),FALSE)/1,0)</f>
        <v>0</v>
      </c>
      <c r="Y396">
        <f>IFERROR(VLOOKUP($B396,Kraftvärmeprod!$B$1:$AH$479,MATCH(Y$2,Kraftvärmeprod!$B$1:$AG$1,0),FALSE)/1,0)-IFERROR(VLOOKUP($B396,'Slutlig allokering kvv'!$B$2:$AC$462,MATCH(Y$3,'Slutlig allokering kvv'!$B$1:$AJ$1,0),FALSE)/1,0)</f>
        <v>0</v>
      </c>
      <c r="Z396">
        <f>IFERROR(VLOOKUP($B396,Kraftvärmeprod!$B$1:$AH$479,MATCH(Z$2,Kraftvärmeprod!$B$1:$AG$1,0),FALSE)/1,0)-IFERROR(VLOOKUP($B396,'Slutlig allokering kvv'!$B$2:$AC$462,MATCH(Z$3,'Slutlig allokering kvv'!$B$1:$AJ$1,0),FALSE)/1,0)</f>
        <v>0</v>
      </c>
      <c r="AA396">
        <f>IFERROR(VLOOKUP($B396,Kraftvärmeprod!$B$1:$AH$479,MATCH(AA$2,Kraftvärmeprod!$B$1:$AG$1,0),FALSE)/1,0)-IFERROR(VLOOKUP($B396,'Slutlig allokering kvv'!$B$2:$AC$462,MATCH(AA$3,'Slutlig allokering kvv'!$B$1:$AJ$1,0),FALSE)/1,0)</f>
        <v>0</v>
      </c>
      <c r="AB396">
        <f>IFERROR(VLOOKUP($B396,Kraftvärmeprod!$B$1:$AH$479,MATCH(AB$2,Kraftvärmeprod!$B$1:$AG$1,0),FALSE)/1,0)-IFERROR(VLOOKUP($B396,'Slutlig allokering kvv'!$B$2:$AC$462,MATCH(AB$3,'Slutlig allokering kvv'!$B$1:$AJ$1,0),FALSE)/1,0)</f>
        <v>0</v>
      </c>
      <c r="AE396">
        <f t="shared" si="12"/>
        <v>0</v>
      </c>
      <c r="AG396">
        <f>IFERROR(VLOOKUP(B396,'Slutlig allokering kvv'!$B$2:$AJ$462,MATCH("Summa justerad allokerad tillförd energi (utan hjälpel och rökgaskondensering):",'Slutlig allokering kvv'!$B$1:$AK$1,0),FALSE)/1,"")</f>
        <v>0</v>
      </c>
      <c r="AI396" s="23" t="str">
        <f>IFERROR(1-VLOOKUP(B396,'Slutlig allokering kvv'!$B$2:$AJ$462,MATCH("Andel av bränsle i kvv som allokerats till värme, exklusive rökgaskondensering och hjälpel",'Slutlig allokering kvv'!$B$1:$AK$1,0),FALSE),"")</f>
        <v/>
      </c>
      <c r="AK396" s="23" t="str">
        <f t="shared" si="13"/>
        <v/>
      </c>
    </row>
    <row r="397" spans="1:37" x14ac:dyDescent="0.25">
      <c r="A397" s="2" t="s">
        <v>541</v>
      </c>
      <c r="B397" s="2" t="s">
        <v>542</v>
      </c>
      <c r="C397" s="2" t="str">
        <f>IFERROR(VLOOKUP($B397,Kraftvärmeprod!$B$1:$AH$479,MATCH(C$3,Kraftvärmeprod!$B$1:$AG$1,0),FALSE)/1,"")</f>
        <v/>
      </c>
      <c r="D397" s="2" t="str">
        <f>IFERROR(VLOOKUP($B397,Kraftvärmeprod!$B$1:$AH$479,MATCH(D$3,Kraftvärmeprod!$B$1:$AG$1,0),FALSE)/1,"")</f>
        <v/>
      </c>
      <c r="E397">
        <f>IFERROR(VLOOKUP($B397,Kraftvärmeprod!$B$1:$AH$479,MATCH(E$2,Kraftvärmeprod!$B$1:$AG$1,0),FALSE)/1,0)-IFERROR(VLOOKUP($B397,'Slutlig allokering kvv'!$B$2:$AC$462,MATCH(E$3,'Slutlig allokering kvv'!$B$1:$AJ$1,0),FALSE)/1,0)</f>
        <v>0</v>
      </c>
      <c r="F397">
        <f>IFERROR(VLOOKUP($B397,Kraftvärmeprod!$B$1:$AH$479,MATCH(F$2,Kraftvärmeprod!$B$1:$AG$1,0),FALSE)/1,0)-IFERROR(VLOOKUP($B397,'Slutlig allokering kvv'!$B$2:$AC$462,MATCH(F$3,'Slutlig allokering kvv'!$B$1:$AJ$1,0),FALSE)/1,0)</f>
        <v>0</v>
      </c>
      <c r="G397">
        <f>IFERROR(VLOOKUP($B397,Kraftvärmeprod!$B$1:$AH$479,MATCH(G$2,Kraftvärmeprod!$B$1:$AG$1,0),FALSE)/1,0)-IFERROR(VLOOKUP($B397,'Slutlig allokering kvv'!$B$2:$AC$462,MATCH(G$3,'Slutlig allokering kvv'!$B$1:$AJ$1,0),FALSE)/1,0)</f>
        <v>0</v>
      </c>
      <c r="H397">
        <f>IFERROR(VLOOKUP($B397,Kraftvärmeprod!$B$1:$AH$479,MATCH(H$2,Kraftvärmeprod!$B$1:$AG$1,0),FALSE)/1,0)-IFERROR(VLOOKUP($B397,'Slutlig allokering kvv'!$B$2:$AC$462,MATCH(H$3,'Slutlig allokering kvv'!$B$1:$AJ$1,0),FALSE)/1,0)</f>
        <v>0</v>
      </c>
      <c r="I397">
        <f>IFERROR(VLOOKUP($B397,Kraftvärmeprod!$B$1:$AH$479,MATCH(I$2,Kraftvärmeprod!$B$1:$AG$1,0),FALSE)/1,0)-IFERROR(VLOOKUP($B397,'Slutlig allokering kvv'!$B$2:$AC$462,MATCH(I$3,'Slutlig allokering kvv'!$B$1:$AJ$1,0),FALSE)/1,0)</f>
        <v>0</v>
      </c>
      <c r="J397">
        <f>IFERROR(VLOOKUP($B397,Kraftvärmeprod!$B$1:$AH$479,MATCH(J$2,Kraftvärmeprod!$B$1:$AG$1,0),FALSE)/1,0)-IFERROR(VLOOKUP($B397,'Slutlig allokering kvv'!$B$2:$AC$462,MATCH(J$3,'Slutlig allokering kvv'!$B$1:$AJ$1,0),FALSE)/1,0)</f>
        <v>0</v>
      </c>
      <c r="K397">
        <f>IFERROR(VLOOKUP($B397,Kraftvärmeprod!$B$1:$AH$479,MATCH(K$2,Kraftvärmeprod!$B$1:$AG$1,0),FALSE)/1,0)-IFERROR(VLOOKUP($B397,'Slutlig allokering kvv'!$B$2:$AC$462,MATCH(K$3,'Slutlig allokering kvv'!$B$1:$AJ$1,0),FALSE)/1,0)</f>
        <v>0</v>
      </c>
      <c r="L397">
        <f>IFERROR(VLOOKUP($B397,Kraftvärmeprod!$B$1:$AH$479,MATCH(L$2,Kraftvärmeprod!$B$1:$AG$1,0),FALSE)/1,0)-IFERROR(VLOOKUP($B397,'Slutlig allokering kvv'!$B$2:$AC$462,MATCH(L$3,'Slutlig allokering kvv'!$B$1:$AJ$1,0),FALSE)/1,0)</f>
        <v>0</v>
      </c>
      <c r="M397" s="40">
        <f>IFERROR(VLOOKUP($B397,Miljö!$B$1:$S$477,MATCH(M$2,Miljö!$B$1:$X$1,0),FALSE)/1,0)-IFERROR(VLOOKUP($B397,'Slutlig allokering kvv'!$B$2:$AC$462,MATCH(M$3,'Slutlig allokering kvv'!$B$1:$AJ$1,0),FALSE)/1,0)</f>
        <v>0</v>
      </c>
      <c r="N397">
        <f>IFERROR(VLOOKUP($B397,Kraftvärmeprod!$B$1:$AH$479,MATCH(N$2,Kraftvärmeprod!$B$1:$AG$1,0),FALSE)/1,0)-IFERROR(VLOOKUP($B397,'Slutlig allokering kvv'!$B$2:$AC$462,MATCH(N$3,'Slutlig allokering kvv'!$B$1:$AJ$1,0),FALSE)/1,0)</f>
        <v>0</v>
      </c>
      <c r="O397">
        <f>IFERROR(VLOOKUP($B397,Kraftvärmeprod!$B$1:$AH$479,MATCH(O$2,Kraftvärmeprod!$B$1:$AG$1,0),FALSE)/1,0)-IFERROR(VLOOKUP($B397,'Slutlig allokering kvv'!$B$2:$AC$462,MATCH(O$3,'Slutlig allokering kvv'!$B$1:$AJ$1,0),FALSE)/1,0)</f>
        <v>0</v>
      </c>
      <c r="P397">
        <f>IFERROR(VLOOKUP($B397,Kraftvärmeprod!$B$1:$AH$479,MATCH(P$2,Kraftvärmeprod!$B$1:$AG$1,0),FALSE)/1,0)-IFERROR(VLOOKUP($B397,'Slutlig allokering kvv'!$B$2:$AC$462,MATCH(P$3,'Slutlig allokering kvv'!$B$1:$AJ$1,0),FALSE)/1,0)</f>
        <v>0</v>
      </c>
      <c r="Q397">
        <f>IFERROR(VLOOKUP($B397,Kraftvärmeprod!$B$1:$AH$479,MATCH(Q$2,Kraftvärmeprod!$B$1:$AG$1,0),FALSE)/1,0)-IFERROR(VLOOKUP($B397,'Slutlig allokering kvv'!$B$2:$AC$462,MATCH(Q$3,'Slutlig allokering kvv'!$B$1:$AJ$1,0),FALSE)/1,0)</f>
        <v>0</v>
      </c>
      <c r="R397">
        <f>IFERROR(VLOOKUP($B397,Kraftvärmeprod!$B$1:$AH$479,MATCH(R$2,Kraftvärmeprod!$B$1:$AG$1,0),FALSE)/1,0)-IFERROR(VLOOKUP($B397,'Slutlig allokering kvv'!$B$2:$AC$462,MATCH(R$3,'Slutlig allokering kvv'!$B$1:$AJ$1,0),FALSE)/1,0)</f>
        <v>0</v>
      </c>
      <c r="S397">
        <f>IFERROR(VLOOKUP($B397,Kraftvärmeprod!$B$1:$AH$479,MATCH(S$2,Kraftvärmeprod!$B$1:$AG$1,0),FALSE)/1,0)-IFERROR(VLOOKUP($B397,'Slutlig allokering kvv'!$B$2:$AC$462,MATCH(S$3,'Slutlig allokering kvv'!$B$1:$AJ$1,0),FALSE)/1,0)</f>
        <v>0</v>
      </c>
      <c r="T397">
        <f>IFERROR(VLOOKUP($B397,Kraftvärmeprod!$B$1:$AH$479,MATCH(T$2,Kraftvärmeprod!$B$1:$AG$1,0),FALSE)/1,0)-IFERROR(VLOOKUP($B397,'Slutlig allokering kvv'!$B$2:$AC$462,MATCH(T$3,'Slutlig allokering kvv'!$B$1:$AJ$1,0),FALSE)/1,0)</f>
        <v>0</v>
      </c>
      <c r="U397">
        <f>IFERROR(VLOOKUP($B397,Kraftvärmeprod!$B$1:$AH$479,MATCH(U$2,Kraftvärmeprod!$B$1:$AG$1,0),FALSE)/1,0)-IFERROR(VLOOKUP($B397,'Slutlig allokering kvv'!$B$2:$AC$462,MATCH(U$3,'Slutlig allokering kvv'!$B$1:$AJ$1,0),FALSE)/1,0)</f>
        <v>0</v>
      </c>
      <c r="V397">
        <f>IFERROR(VLOOKUP($B397,Kraftvärmeprod!$B$1:$AH$479,MATCH(V$2,Kraftvärmeprod!$B$1:$AG$1,0),FALSE)/1,0)-IFERROR(VLOOKUP($B397,'Slutlig allokering kvv'!$B$2:$AC$462,MATCH(V$3,'Slutlig allokering kvv'!$B$1:$AJ$1,0),FALSE)/1,0)</f>
        <v>0</v>
      </c>
      <c r="W397">
        <f>IFERROR(VLOOKUP($B397,Kraftvärmeprod!$B$1:$AH$479,MATCH(W$2,Kraftvärmeprod!$B$1:$AG$1,0),FALSE)/1,0)-IFERROR(VLOOKUP($B397,'Slutlig allokering kvv'!$B$2:$AC$462,MATCH(W$3,'Slutlig allokering kvv'!$B$1:$AJ$1,0),FALSE)/1,0)</f>
        <v>0</v>
      </c>
      <c r="X397">
        <f>IFERROR(VLOOKUP($B397,Kraftvärmeprod!$B$1:$AH$479,MATCH(X$2,Kraftvärmeprod!$B$1:$AG$1,0),FALSE)/1,0)-IFERROR(VLOOKUP($B397,'Slutlig allokering kvv'!$B$2:$AC$462,MATCH(X$3,'Slutlig allokering kvv'!$B$1:$AJ$1,0),FALSE)/1,0)</f>
        <v>0</v>
      </c>
      <c r="Y397">
        <f>IFERROR(VLOOKUP($B397,Kraftvärmeprod!$B$1:$AH$479,MATCH(Y$2,Kraftvärmeprod!$B$1:$AG$1,0),FALSE)/1,0)-IFERROR(VLOOKUP($B397,'Slutlig allokering kvv'!$B$2:$AC$462,MATCH(Y$3,'Slutlig allokering kvv'!$B$1:$AJ$1,0),FALSE)/1,0)</f>
        <v>0</v>
      </c>
      <c r="Z397">
        <f>IFERROR(VLOOKUP($B397,Kraftvärmeprod!$B$1:$AH$479,MATCH(Z$2,Kraftvärmeprod!$B$1:$AG$1,0),FALSE)/1,0)-IFERROR(VLOOKUP($B397,'Slutlig allokering kvv'!$B$2:$AC$462,MATCH(Z$3,'Slutlig allokering kvv'!$B$1:$AJ$1,0),FALSE)/1,0)</f>
        <v>0</v>
      </c>
      <c r="AA397">
        <f>IFERROR(VLOOKUP($B397,Kraftvärmeprod!$B$1:$AH$479,MATCH(AA$2,Kraftvärmeprod!$B$1:$AG$1,0),FALSE)/1,0)-IFERROR(VLOOKUP($B397,'Slutlig allokering kvv'!$B$2:$AC$462,MATCH(AA$3,'Slutlig allokering kvv'!$B$1:$AJ$1,0),FALSE)/1,0)</f>
        <v>0</v>
      </c>
      <c r="AB397">
        <f>IFERROR(VLOOKUP($B397,Kraftvärmeprod!$B$1:$AH$479,MATCH(AB$2,Kraftvärmeprod!$B$1:$AG$1,0),FALSE)/1,0)-IFERROR(VLOOKUP($B397,'Slutlig allokering kvv'!$B$2:$AC$462,MATCH(AB$3,'Slutlig allokering kvv'!$B$1:$AJ$1,0),FALSE)/1,0)</f>
        <v>0</v>
      </c>
      <c r="AE397">
        <f t="shared" si="12"/>
        <v>0</v>
      </c>
      <c r="AG397">
        <f>IFERROR(VLOOKUP(B397,'Slutlig allokering kvv'!$B$2:$AJ$462,MATCH("Summa justerad allokerad tillförd energi (utan hjälpel och rökgaskondensering):",'Slutlig allokering kvv'!$B$1:$AK$1,0),FALSE)/1,"")</f>
        <v>0</v>
      </c>
      <c r="AI397" s="23" t="str">
        <f>IFERROR(1-VLOOKUP(B397,'Slutlig allokering kvv'!$B$2:$AJ$462,MATCH("Andel av bränsle i kvv som allokerats till värme, exklusive rökgaskondensering och hjälpel",'Slutlig allokering kvv'!$B$1:$AK$1,0),FALSE),"")</f>
        <v/>
      </c>
      <c r="AK397" s="23" t="str">
        <f t="shared" si="13"/>
        <v/>
      </c>
    </row>
    <row r="398" spans="1:37" x14ac:dyDescent="0.25">
      <c r="A398" s="2" t="s">
        <v>541</v>
      </c>
      <c r="B398" s="2" t="s">
        <v>543</v>
      </c>
      <c r="C398" s="2" t="str">
        <f>IFERROR(VLOOKUP($B398,Kraftvärmeprod!$B$1:$AH$479,MATCH(C$3,Kraftvärmeprod!$B$1:$AG$1,0),FALSE)/1,"")</f>
        <v/>
      </c>
      <c r="D398" s="2" t="str">
        <f>IFERROR(VLOOKUP($B398,Kraftvärmeprod!$B$1:$AH$479,MATCH(D$3,Kraftvärmeprod!$B$1:$AG$1,0),FALSE)/1,"")</f>
        <v/>
      </c>
      <c r="E398">
        <f>IFERROR(VLOOKUP($B398,Kraftvärmeprod!$B$1:$AH$479,MATCH(E$2,Kraftvärmeprod!$B$1:$AG$1,0),FALSE)/1,0)-IFERROR(VLOOKUP($B398,'Slutlig allokering kvv'!$B$2:$AC$462,MATCH(E$3,'Slutlig allokering kvv'!$B$1:$AJ$1,0),FALSE)/1,0)</f>
        <v>0</v>
      </c>
      <c r="F398">
        <f>IFERROR(VLOOKUP($B398,Kraftvärmeprod!$B$1:$AH$479,MATCH(F$2,Kraftvärmeprod!$B$1:$AG$1,0),FALSE)/1,0)-IFERROR(VLOOKUP($B398,'Slutlig allokering kvv'!$B$2:$AC$462,MATCH(F$3,'Slutlig allokering kvv'!$B$1:$AJ$1,0),FALSE)/1,0)</f>
        <v>0</v>
      </c>
      <c r="G398">
        <f>IFERROR(VLOOKUP($B398,Kraftvärmeprod!$B$1:$AH$479,MATCH(G$2,Kraftvärmeprod!$B$1:$AG$1,0),FALSE)/1,0)-IFERROR(VLOOKUP($B398,'Slutlig allokering kvv'!$B$2:$AC$462,MATCH(G$3,'Slutlig allokering kvv'!$B$1:$AJ$1,0),FALSE)/1,0)</f>
        <v>0</v>
      </c>
      <c r="H398">
        <f>IFERROR(VLOOKUP($B398,Kraftvärmeprod!$B$1:$AH$479,MATCH(H$2,Kraftvärmeprod!$B$1:$AG$1,0),FALSE)/1,0)-IFERROR(VLOOKUP($B398,'Slutlig allokering kvv'!$B$2:$AC$462,MATCH(H$3,'Slutlig allokering kvv'!$B$1:$AJ$1,0),FALSE)/1,0)</f>
        <v>0</v>
      </c>
      <c r="I398">
        <f>IFERROR(VLOOKUP($B398,Kraftvärmeprod!$B$1:$AH$479,MATCH(I$2,Kraftvärmeprod!$B$1:$AG$1,0),FALSE)/1,0)-IFERROR(VLOOKUP($B398,'Slutlig allokering kvv'!$B$2:$AC$462,MATCH(I$3,'Slutlig allokering kvv'!$B$1:$AJ$1,0),FALSE)/1,0)</f>
        <v>0</v>
      </c>
      <c r="J398">
        <f>IFERROR(VLOOKUP($B398,Kraftvärmeprod!$B$1:$AH$479,MATCH(J$2,Kraftvärmeprod!$B$1:$AG$1,0),FALSE)/1,0)-IFERROR(VLOOKUP($B398,'Slutlig allokering kvv'!$B$2:$AC$462,MATCH(J$3,'Slutlig allokering kvv'!$B$1:$AJ$1,0),FALSE)/1,0)</f>
        <v>0</v>
      </c>
      <c r="K398">
        <f>IFERROR(VLOOKUP($B398,Kraftvärmeprod!$B$1:$AH$479,MATCH(K$2,Kraftvärmeprod!$B$1:$AG$1,0),FALSE)/1,0)-IFERROR(VLOOKUP($B398,'Slutlig allokering kvv'!$B$2:$AC$462,MATCH(K$3,'Slutlig allokering kvv'!$B$1:$AJ$1,0),FALSE)/1,0)</f>
        <v>0</v>
      </c>
      <c r="L398">
        <f>IFERROR(VLOOKUP($B398,Kraftvärmeprod!$B$1:$AH$479,MATCH(L$2,Kraftvärmeprod!$B$1:$AG$1,0),FALSE)/1,0)-IFERROR(VLOOKUP($B398,'Slutlig allokering kvv'!$B$2:$AC$462,MATCH(L$3,'Slutlig allokering kvv'!$B$1:$AJ$1,0),FALSE)/1,0)</f>
        <v>0</v>
      </c>
      <c r="M398" s="40">
        <f>IFERROR(VLOOKUP($B398,Miljö!$B$1:$S$477,MATCH(M$2,Miljö!$B$1:$X$1,0),FALSE)/1,0)-IFERROR(VLOOKUP($B398,'Slutlig allokering kvv'!$B$2:$AC$462,MATCH(M$3,'Slutlig allokering kvv'!$B$1:$AJ$1,0),FALSE)/1,0)</f>
        <v>0</v>
      </c>
      <c r="N398">
        <f>IFERROR(VLOOKUP($B398,Kraftvärmeprod!$B$1:$AH$479,MATCH(N$2,Kraftvärmeprod!$B$1:$AG$1,0),FALSE)/1,0)-IFERROR(VLOOKUP($B398,'Slutlig allokering kvv'!$B$2:$AC$462,MATCH(N$3,'Slutlig allokering kvv'!$B$1:$AJ$1,0),FALSE)/1,0)</f>
        <v>0</v>
      </c>
      <c r="O398">
        <f>IFERROR(VLOOKUP($B398,Kraftvärmeprod!$B$1:$AH$479,MATCH(O$2,Kraftvärmeprod!$B$1:$AG$1,0),FALSE)/1,0)-IFERROR(VLOOKUP($B398,'Slutlig allokering kvv'!$B$2:$AC$462,MATCH(O$3,'Slutlig allokering kvv'!$B$1:$AJ$1,0),FALSE)/1,0)</f>
        <v>0</v>
      </c>
      <c r="P398">
        <f>IFERROR(VLOOKUP($B398,Kraftvärmeprod!$B$1:$AH$479,MATCH(P$2,Kraftvärmeprod!$B$1:$AG$1,0),FALSE)/1,0)-IFERROR(VLOOKUP($B398,'Slutlig allokering kvv'!$B$2:$AC$462,MATCH(P$3,'Slutlig allokering kvv'!$B$1:$AJ$1,0),FALSE)/1,0)</f>
        <v>0</v>
      </c>
      <c r="Q398">
        <f>IFERROR(VLOOKUP($B398,Kraftvärmeprod!$B$1:$AH$479,MATCH(Q$2,Kraftvärmeprod!$B$1:$AG$1,0),FALSE)/1,0)-IFERROR(VLOOKUP($B398,'Slutlig allokering kvv'!$B$2:$AC$462,MATCH(Q$3,'Slutlig allokering kvv'!$B$1:$AJ$1,0),FALSE)/1,0)</f>
        <v>0</v>
      </c>
      <c r="R398">
        <f>IFERROR(VLOOKUP($B398,Kraftvärmeprod!$B$1:$AH$479,MATCH(R$2,Kraftvärmeprod!$B$1:$AG$1,0),FALSE)/1,0)-IFERROR(VLOOKUP($B398,'Slutlig allokering kvv'!$B$2:$AC$462,MATCH(R$3,'Slutlig allokering kvv'!$B$1:$AJ$1,0),FALSE)/1,0)</f>
        <v>0</v>
      </c>
      <c r="S398">
        <f>IFERROR(VLOOKUP($B398,Kraftvärmeprod!$B$1:$AH$479,MATCH(S$2,Kraftvärmeprod!$B$1:$AG$1,0),FALSE)/1,0)-IFERROR(VLOOKUP($B398,'Slutlig allokering kvv'!$B$2:$AC$462,MATCH(S$3,'Slutlig allokering kvv'!$B$1:$AJ$1,0),FALSE)/1,0)</f>
        <v>0</v>
      </c>
      <c r="T398">
        <f>IFERROR(VLOOKUP($B398,Kraftvärmeprod!$B$1:$AH$479,MATCH(T$2,Kraftvärmeprod!$B$1:$AG$1,0),FALSE)/1,0)-IFERROR(VLOOKUP($B398,'Slutlig allokering kvv'!$B$2:$AC$462,MATCH(T$3,'Slutlig allokering kvv'!$B$1:$AJ$1,0),FALSE)/1,0)</f>
        <v>0</v>
      </c>
      <c r="U398">
        <f>IFERROR(VLOOKUP($B398,Kraftvärmeprod!$B$1:$AH$479,MATCH(U$2,Kraftvärmeprod!$B$1:$AG$1,0),FALSE)/1,0)-IFERROR(VLOOKUP($B398,'Slutlig allokering kvv'!$B$2:$AC$462,MATCH(U$3,'Slutlig allokering kvv'!$B$1:$AJ$1,0),FALSE)/1,0)</f>
        <v>0</v>
      </c>
      <c r="V398">
        <f>IFERROR(VLOOKUP($B398,Kraftvärmeprod!$B$1:$AH$479,MATCH(V$2,Kraftvärmeprod!$B$1:$AG$1,0),FALSE)/1,0)-IFERROR(VLOOKUP($B398,'Slutlig allokering kvv'!$B$2:$AC$462,MATCH(V$3,'Slutlig allokering kvv'!$B$1:$AJ$1,0),FALSE)/1,0)</f>
        <v>0</v>
      </c>
      <c r="W398">
        <f>IFERROR(VLOOKUP($B398,Kraftvärmeprod!$B$1:$AH$479,MATCH(W$2,Kraftvärmeprod!$B$1:$AG$1,0),FALSE)/1,0)-IFERROR(VLOOKUP($B398,'Slutlig allokering kvv'!$B$2:$AC$462,MATCH(W$3,'Slutlig allokering kvv'!$B$1:$AJ$1,0),FALSE)/1,0)</f>
        <v>0</v>
      </c>
      <c r="X398">
        <f>IFERROR(VLOOKUP($B398,Kraftvärmeprod!$B$1:$AH$479,MATCH(X$2,Kraftvärmeprod!$B$1:$AG$1,0),FALSE)/1,0)-IFERROR(VLOOKUP($B398,'Slutlig allokering kvv'!$B$2:$AC$462,MATCH(X$3,'Slutlig allokering kvv'!$B$1:$AJ$1,0),FALSE)/1,0)</f>
        <v>0</v>
      </c>
      <c r="Y398">
        <f>IFERROR(VLOOKUP($B398,Kraftvärmeprod!$B$1:$AH$479,MATCH(Y$2,Kraftvärmeprod!$B$1:$AG$1,0),FALSE)/1,0)-IFERROR(VLOOKUP($B398,'Slutlig allokering kvv'!$B$2:$AC$462,MATCH(Y$3,'Slutlig allokering kvv'!$B$1:$AJ$1,0),FALSE)/1,0)</f>
        <v>0</v>
      </c>
      <c r="Z398">
        <f>IFERROR(VLOOKUP($B398,Kraftvärmeprod!$B$1:$AH$479,MATCH(Z$2,Kraftvärmeprod!$B$1:$AG$1,0),FALSE)/1,0)-IFERROR(VLOOKUP($B398,'Slutlig allokering kvv'!$B$2:$AC$462,MATCH(Z$3,'Slutlig allokering kvv'!$B$1:$AJ$1,0),FALSE)/1,0)</f>
        <v>0</v>
      </c>
      <c r="AA398">
        <f>IFERROR(VLOOKUP($B398,Kraftvärmeprod!$B$1:$AH$479,MATCH(AA$2,Kraftvärmeprod!$B$1:$AG$1,0),FALSE)/1,0)-IFERROR(VLOOKUP($B398,'Slutlig allokering kvv'!$B$2:$AC$462,MATCH(AA$3,'Slutlig allokering kvv'!$B$1:$AJ$1,0),FALSE)/1,0)</f>
        <v>0</v>
      </c>
      <c r="AB398">
        <f>IFERROR(VLOOKUP($B398,Kraftvärmeprod!$B$1:$AH$479,MATCH(AB$2,Kraftvärmeprod!$B$1:$AG$1,0),FALSE)/1,0)-IFERROR(VLOOKUP($B398,'Slutlig allokering kvv'!$B$2:$AC$462,MATCH(AB$3,'Slutlig allokering kvv'!$B$1:$AJ$1,0),FALSE)/1,0)</f>
        <v>0</v>
      </c>
      <c r="AE398">
        <f t="shared" si="12"/>
        <v>0</v>
      </c>
      <c r="AG398">
        <f>IFERROR(VLOOKUP(B398,'Slutlig allokering kvv'!$B$2:$AJ$462,MATCH("Summa justerad allokerad tillförd energi (utan hjälpel och rökgaskondensering):",'Slutlig allokering kvv'!$B$1:$AK$1,0),FALSE)/1,"")</f>
        <v>0</v>
      </c>
      <c r="AI398" s="23" t="str">
        <f>IFERROR(1-VLOOKUP(B398,'Slutlig allokering kvv'!$B$2:$AJ$462,MATCH("Andel av bränsle i kvv som allokerats till värme, exklusive rökgaskondensering och hjälpel",'Slutlig allokering kvv'!$B$1:$AK$1,0),FALSE),"")</f>
        <v/>
      </c>
      <c r="AK398" s="23" t="str">
        <f t="shared" si="13"/>
        <v/>
      </c>
    </row>
    <row r="399" spans="1:37" x14ac:dyDescent="0.25">
      <c r="A399" s="2" t="s">
        <v>541</v>
      </c>
      <c r="B399" s="2" t="s">
        <v>544</v>
      </c>
      <c r="C399" s="2" t="str">
        <f>IFERROR(VLOOKUP($B399,Kraftvärmeprod!$B$1:$AH$479,MATCH(C$3,Kraftvärmeprod!$B$1:$AG$1,0),FALSE)/1,"")</f>
        <v/>
      </c>
      <c r="D399" s="2" t="str">
        <f>IFERROR(VLOOKUP($B399,Kraftvärmeprod!$B$1:$AH$479,MATCH(D$3,Kraftvärmeprod!$B$1:$AG$1,0),FALSE)/1,"")</f>
        <v/>
      </c>
      <c r="E399">
        <f>IFERROR(VLOOKUP($B399,Kraftvärmeprod!$B$1:$AH$479,MATCH(E$2,Kraftvärmeprod!$B$1:$AG$1,0),FALSE)/1,0)-IFERROR(VLOOKUP($B399,'Slutlig allokering kvv'!$B$2:$AC$462,MATCH(E$3,'Slutlig allokering kvv'!$B$1:$AJ$1,0),FALSE)/1,0)</f>
        <v>0</v>
      </c>
      <c r="F399">
        <f>IFERROR(VLOOKUP($B399,Kraftvärmeprod!$B$1:$AH$479,MATCH(F$2,Kraftvärmeprod!$B$1:$AG$1,0),FALSE)/1,0)-IFERROR(VLOOKUP($B399,'Slutlig allokering kvv'!$B$2:$AC$462,MATCH(F$3,'Slutlig allokering kvv'!$B$1:$AJ$1,0),FALSE)/1,0)</f>
        <v>0</v>
      </c>
      <c r="G399">
        <f>IFERROR(VLOOKUP($B399,Kraftvärmeprod!$B$1:$AH$479,MATCH(G$2,Kraftvärmeprod!$B$1:$AG$1,0),FALSE)/1,0)-IFERROR(VLOOKUP($B399,'Slutlig allokering kvv'!$B$2:$AC$462,MATCH(G$3,'Slutlig allokering kvv'!$B$1:$AJ$1,0),FALSE)/1,0)</f>
        <v>0</v>
      </c>
      <c r="H399">
        <f>IFERROR(VLOOKUP($B399,Kraftvärmeprod!$B$1:$AH$479,MATCH(H$2,Kraftvärmeprod!$B$1:$AG$1,0),FALSE)/1,0)-IFERROR(VLOOKUP($B399,'Slutlig allokering kvv'!$B$2:$AC$462,MATCH(H$3,'Slutlig allokering kvv'!$B$1:$AJ$1,0),FALSE)/1,0)</f>
        <v>0</v>
      </c>
      <c r="I399">
        <f>IFERROR(VLOOKUP($B399,Kraftvärmeprod!$B$1:$AH$479,MATCH(I$2,Kraftvärmeprod!$B$1:$AG$1,0),FALSE)/1,0)-IFERROR(VLOOKUP($B399,'Slutlig allokering kvv'!$B$2:$AC$462,MATCH(I$3,'Slutlig allokering kvv'!$B$1:$AJ$1,0),FALSE)/1,0)</f>
        <v>0</v>
      </c>
      <c r="J399">
        <f>IFERROR(VLOOKUP($B399,Kraftvärmeprod!$B$1:$AH$479,MATCH(J$2,Kraftvärmeprod!$B$1:$AG$1,0),FALSE)/1,0)-IFERROR(VLOOKUP($B399,'Slutlig allokering kvv'!$B$2:$AC$462,MATCH(J$3,'Slutlig allokering kvv'!$B$1:$AJ$1,0),FALSE)/1,0)</f>
        <v>0</v>
      </c>
      <c r="K399">
        <f>IFERROR(VLOOKUP($B399,Kraftvärmeprod!$B$1:$AH$479,MATCH(K$2,Kraftvärmeprod!$B$1:$AG$1,0),FALSE)/1,0)-IFERROR(VLOOKUP($B399,'Slutlig allokering kvv'!$B$2:$AC$462,MATCH(K$3,'Slutlig allokering kvv'!$B$1:$AJ$1,0),FALSE)/1,0)</f>
        <v>0</v>
      </c>
      <c r="L399">
        <f>IFERROR(VLOOKUP($B399,Kraftvärmeprod!$B$1:$AH$479,MATCH(L$2,Kraftvärmeprod!$B$1:$AG$1,0),FALSE)/1,0)-IFERROR(VLOOKUP($B399,'Slutlig allokering kvv'!$B$2:$AC$462,MATCH(L$3,'Slutlig allokering kvv'!$B$1:$AJ$1,0),FALSE)/1,0)</f>
        <v>0</v>
      </c>
      <c r="M399" s="40">
        <f>IFERROR(VLOOKUP($B399,Miljö!$B$1:$S$477,MATCH(M$2,Miljö!$B$1:$X$1,0),FALSE)/1,0)-IFERROR(VLOOKUP($B399,'Slutlig allokering kvv'!$B$2:$AC$462,MATCH(M$3,'Slutlig allokering kvv'!$B$1:$AJ$1,0),FALSE)/1,0)</f>
        <v>0</v>
      </c>
      <c r="N399">
        <f>IFERROR(VLOOKUP($B399,Kraftvärmeprod!$B$1:$AH$479,MATCH(N$2,Kraftvärmeprod!$B$1:$AG$1,0),FALSE)/1,0)-IFERROR(VLOOKUP($B399,'Slutlig allokering kvv'!$B$2:$AC$462,MATCH(N$3,'Slutlig allokering kvv'!$B$1:$AJ$1,0),FALSE)/1,0)</f>
        <v>0</v>
      </c>
      <c r="O399">
        <f>IFERROR(VLOOKUP($B399,Kraftvärmeprod!$B$1:$AH$479,MATCH(O$2,Kraftvärmeprod!$B$1:$AG$1,0),FALSE)/1,0)-IFERROR(VLOOKUP($B399,'Slutlig allokering kvv'!$B$2:$AC$462,MATCH(O$3,'Slutlig allokering kvv'!$B$1:$AJ$1,0),FALSE)/1,0)</f>
        <v>0</v>
      </c>
      <c r="P399">
        <f>IFERROR(VLOOKUP($B399,Kraftvärmeprod!$B$1:$AH$479,MATCH(P$2,Kraftvärmeprod!$B$1:$AG$1,0),FALSE)/1,0)-IFERROR(VLOOKUP($B399,'Slutlig allokering kvv'!$B$2:$AC$462,MATCH(P$3,'Slutlig allokering kvv'!$B$1:$AJ$1,0),FALSE)/1,0)</f>
        <v>0</v>
      </c>
      <c r="Q399">
        <f>IFERROR(VLOOKUP($B399,Kraftvärmeprod!$B$1:$AH$479,MATCH(Q$2,Kraftvärmeprod!$B$1:$AG$1,0),FALSE)/1,0)-IFERROR(VLOOKUP($B399,'Slutlig allokering kvv'!$B$2:$AC$462,MATCH(Q$3,'Slutlig allokering kvv'!$B$1:$AJ$1,0),FALSE)/1,0)</f>
        <v>0</v>
      </c>
      <c r="R399">
        <f>IFERROR(VLOOKUP($B399,Kraftvärmeprod!$B$1:$AH$479,MATCH(R$2,Kraftvärmeprod!$B$1:$AG$1,0),FALSE)/1,0)-IFERROR(VLOOKUP($B399,'Slutlig allokering kvv'!$B$2:$AC$462,MATCH(R$3,'Slutlig allokering kvv'!$B$1:$AJ$1,0),FALSE)/1,0)</f>
        <v>0</v>
      </c>
      <c r="S399">
        <f>IFERROR(VLOOKUP($B399,Kraftvärmeprod!$B$1:$AH$479,MATCH(S$2,Kraftvärmeprod!$B$1:$AG$1,0),FALSE)/1,0)-IFERROR(VLOOKUP($B399,'Slutlig allokering kvv'!$B$2:$AC$462,MATCH(S$3,'Slutlig allokering kvv'!$B$1:$AJ$1,0),FALSE)/1,0)</f>
        <v>0</v>
      </c>
      <c r="T399">
        <f>IFERROR(VLOOKUP($B399,Kraftvärmeprod!$B$1:$AH$479,MATCH(T$2,Kraftvärmeprod!$B$1:$AG$1,0),FALSE)/1,0)-IFERROR(VLOOKUP($B399,'Slutlig allokering kvv'!$B$2:$AC$462,MATCH(T$3,'Slutlig allokering kvv'!$B$1:$AJ$1,0),FALSE)/1,0)</f>
        <v>0</v>
      </c>
      <c r="U399">
        <f>IFERROR(VLOOKUP($B399,Kraftvärmeprod!$B$1:$AH$479,MATCH(U$2,Kraftvärmeprod!$B$1:$AG$1,0),FALSE)/1,0)-IFERROR(VLOOKUP($B399,'Slutlig allokering kvv'!$B$2:$AC$462,MATCH(U$3,'Slutlig allokering kvv'!$B$1:$AJ$1,0),FALSE)/1,0)</f>
        <v>0</v>
      </c>
      <c r="V399">
        <f>IFERROR(VLOOKUP($B399,Kraftvärmeprod!$B$1:$AH$479,MATCH(V$2,Kraftvärmeprod!$B$1:$AG$1,0),FALSE)/1,0)-IFERROR(VLOOKUP($B399,'Slutlig allokering kvv'!$B$2:$AC$462,MATCH(V$3,'Slutlig allokering kvv'!$B$1:$AJ$1,0),FALSE)/1,0)</f>
        <v>0</v>
      </c>
      <c r="W399">
        <f>IFERROR(VLOOKUP($B399,Kraftvärmeprod!$B$1:$AH$479,MATCH(W$2,Kraftvärmeprod!$B$1:$AG$1,0),FALSE)/1,0)-IFERROR(VLOOKUP($B399,'Slutlig allokering kvv'!$B$2:$AC$462,MATCH(W$3,'Slutlig allokering kvv'!$B$1:$AJ$1,0),FALSE)/1,0)</f>
        <v>0</v>
      </c>
      <c r="X399">
        <f>IFERROR(VLOOKUP($B399,Kraftvärmeprod!$B$1:$AH$479,MATCH(X$2,Kraftvärmeprod!$B$1:$AG$1,0),FALSE)/1,0)-IFERROR(VLOOKUP($B399,'Slutlig allokering kvv'!$B$2:$AC$462,MATCH(X$3,'Slutlig allokering kvv'!$B$1:$AJ$1,0),FALSE)/1,0)</f>
        <v>0</v>
      </c>
      <c r="Y399">
        <f>IFERROR(VLOOKUP($B399,Kraftvärmeprod!$B$1:$AH$479,MATCH(Y$2,Kraftvärmeprod!$B$1:$AG$1,0),FALSE)/1,0)-IFERROR(VLOOKUP($B399,'Slutlig allokering kvv'!$B$2:$AC$462,MATCH(Y$3,'Slutlig allokering kvv'!$B$1:$AJ$1,0),FALSE)/1,0)</f>
        <v>0</v>
      </c>
      <c r="Z399">
        <f>IFERROR(VLOOKUP($B399,Kraftvärmeprod!$B$1:$AH$479,MATCH(Z$2,Kraftvärmeprod!$B$1:$AG$1,0),FALSE)/1,0)-IFERROR(VLOOKUP($B399,'Slutlig allokering kvv'!$B$2:$AC$462,MATCH(Z$3,'Slutlig allokering kvv'!$B$1:$AJ$1,0),FALSE)/1,0)</f>
        <v>0</v>
      </c>
      <c r="AA399">
        <f>IFERROR(VLOOKUP($B399,Kraftvärmeprod!$B$1:$AH$479,MATCH(AA$2,Kraftvärmeprod!$B$1:$AG$1,0),FALSE)/1,0)-IFERROR(VLOOKUP($B399,'Slutlig allokering kvv'!$B$2:$AC$462,MATCH(AA$3,'Slutlig allokering kvv'!$B$1:$AJ$1,0),FALSE)/1,0)</f>
        <v>0</v>
      </c>
      <c r="AB399">
        <f>IFERROR(VLOOKUP($B399,Kraftvärmeprod!$B$1:$AH$479,MATCH(AB$2,Kraftvärmeprod!$B$1:$AG$1,0),FALSE)/1,0)-IFERROR(VLOOKUP($B399,'Slutlig allokering kvv'!$B$2:$AC$462,MATCH(AB$3,'Slutlig allokering kvv'!$B$1:$AJ$1,0),FALSE)/1,0)</f>
        <v>0</v>
      </c>
      <c r="AE399">
        <f t="shared" si="12"/>
        <v>0</v>
      </c>
      <c r="AG399">
        <f>IFERROR(VLOOKUP(B399,'Slutlig allokering kvv'!$B$2:$AJ$462,MATCH("Summa justerad allokerad tillförd energi (utan hjälpel och rökgaskondensering):",'Slutlig allokering kvv'!$B$1:$AK$1,0),FALSE)/1,"")</f>
        <v>0</v>
      </c>
      <c r="AI399" s="23" t="str">
        <f>IFERROR(1-VLOOKUP(B399,'Slutlig allokering kvv'!$B$2:$AJ$462,MATCH("Andel av bränsle i kvv som allokerats till värme, exklusive rökgaskondensering och hjälpel",'Slutlig allokering kvv'!$B$1:$AK$1,0),FALSE),"")</f>
        <v/>
      </c>
      <c r="AK399" s="23" t="str">
        <f t="shared" si="13"/>
        <v/>
      </c>
    </row>
    <row r="400" spans="1:37" x14ac:dyDescent="0.25">
      <c r="A400" s="2" t="s">
        <v>545</v>
      </c>
      <c r="B400" s="2" t="s">
        <v>546</v>
      </c>
      <c r="C400" s="2" t="str">
        <f>IFERROR(VLOOKUP($B400,Kraftvärmeprod!$B$1:$AH$479,MATCH(C$3,Kraftvärmeprod!$B$1:$AG$1,0),FALSE)/1,"")</f>
        <v/>
      </c>
      <c r="D400" s="2" t="str">
        <f>IFERROR(VLOOKUP($B400,Kraftvärmeprod!$B$1:$AH$479,MATCH(D$3,Kraftvärmeprod!$B$1:$AG$1,0),FALSE)/1,"")</f>
        <v/>
      </c>
      <c r="E400">
        <f>IFERROR(VLOOKUP($B400,Kraftvärmeprod!$B$1:$AH$479,MATCH(E$2,Kraftvärmeprod!$B$1:$AG$1,0),FALSE)/1,0)-IFERROR(VLOOKUP($B400,'Slutlig allokering kvv'!$B$2:$AC$462,MATCH(E$3,'Slutlig allokering kvv'!$B$1:$AJ$1,0),FALSE)/1,0)</f>
        <v>0</v>
      </c>
      <c r="F400">
        <f>IFERROR(VLOOKUP($B400,Kraftvärmeprod!$B$1:$AH$479,MATCH(F$2,Kraftvärmeprod!$B$1:$AG$1,0),FALSE)/1,0)-IFERROR(VLOOKUP($B400,'Slutlig allokering kvv'!$B$2:$AC$462,MATCH(F$3,'Slutlig allokering kvv'!$B$1:$AJ$1,0),FALSE)/1,0)</f>
        <v>0</v>
      </c>
      <c r="G400">
        <f>IFERROR(VLOOKUP($B400,Kraftvärmeprod!$B$1:$AH$479,MATCH(G$2,Kraftvärmeprod!$B$1:$AG$1,0),FALSE)/1,0)-IFERROR(VLOOKUP($B400,'Slutlig allokering kvv'!$B$2:$AC$462,MATCH(G$3,'Slutlig allokering kvv'!$B$1:$AJ$1,0),FALSE)/1,0)</f>
        <v>0</v>
      </c>
      <c r="H400">
        <f>IFERROR(VLOOKUP($B400,Kraftvärmeprod!$B$1:$AH$479,MATCH(H$2,Kraftvärmeprod!$B$1:$AG$1,0),FALSE)/1,0)-IFERROR(VLOOKUP($B400,'Slutlig allokering kvv'!$B$2:$AC$462,MATCH(H$3,'Slutlig allokering kvv'!$B$1:$AJ$1,0),FALSE)/1,0)</f>
        <v>0</v>
      </c>
      <c r="I400">
        <f>IFERROR(VLOOKUP($B400,Kraftvärmeprod!$B$1:$AH$479,MATCH(I$2,Kraftvärmeprod!$B$1:$AG$1,0),FALSE)/1,0)-IFERROR(VLOOKUP($B400,'Slutlig allokering kvv'!$B$2:$AC$462,MATCH(I$3,'Slutlig allokering kvv'!$B$1:$AJ$1,0),FALSE)/1,0)</f>
        <v>0</v>
      </c>
      <c r="J400">
        <f>IFERROR(VLOOKUP($B400,Kraftvärmeprod!$B$1:$AH$479,MATCH(J$2,Kraftvärmeprod!$B$1:$AG$1,0),FALSE)/1,0)-IFERROR(VLOOKUP($B400,'Slutlig allokering kvv'!$B$2:$AC$462,MATCH(J$3,'Slutlig allokering kvv'!$B$1:$AJ$1,0),FALSE)/1,0)</f>
        <v>0</v>
      </c>
      <c r="K400">
        <f>IFERROR(VLOOKUP($B400,Kraftvärmeprod!$B$1:$AH$479,MATCH(K$2,Kraftvärmeprod!$B$1:$AG$1,0),FALSE)/1,0)-IFERROR(VLOOKUP($B400,'Slutlig allokering kvv'!$B$2:$AC$462,MATCH(K$3,'Slutlig allokering kvv'!$B$1:$AJ$1,0),FALSE)/1,0)</f>
        <v>0</v>
      </c>
      <c r="L400">
        <f>IFERROR(VLOOKUP($B400,Kraftvärmeprod!$B$1:$AH$479,MATCH(L$2,Kraftvärmeprod!$B$1:$AG$1,0),FALSE)/1,0)-IFERROR(VLOOKUP($B400,'Slutlig allokering kvv'!$B$2:$AC$462,MATCH(L$3,'Slutlig allokering kvv'!$B$1:$AJ$1,0),FALSE)/1,0)</f>
        <v>0</v>
      </c>
      <c r="M400" s="40">
        <f>IFERROR(VLOOKUP($B400,Miljö!$B$1:$S$477,MATCH(M$2,Miljö!$B$1:$X$1,0),FALSE)/1,0)-IFERROR(VLOOKUP($B400,'Slutlig allokering kvv'!$B$2:$AC$462,MATCH(M$3,'Slutlig allokering kvv'!$B$1:$AJ$1,0),FALSE)/1,0)</f>
        <v>0</v>
      </c>
      <c r="N400">
        <f>IFERROR(VLOOKUP($B400,Kraftvärmeprod!$B$1:$AH$479,MATCH(N$2,Kraftvärmeprod!$B$1:$AG$1,0),FALSE)/1,0)-IFERROR(VLOOKUP($B400,'Slutlig allokering kvv'!$B$2:$AC$462,MATCH(N$3,'Slutlig allokering kvv'!$B$1:$AJ$1,0),FALSE)/1,0)</f>
        <v>0</v>
      </c>
      <c r="O400">
        <f>IFERROR(VLOOKUP($B400,Kraftvärmeprod!$B$1:$AH$479,MATCH(O$2,Kraftvärmeprod!$B$1:$AG$1,0),FALSE)/1,0)-IFERROR(VLOOKUP($B400,'Slutlig allokering kvv'!$B$2:$AC$462,MATCH(O$3,'Slutlig allokering kvv'!$B$1:$AJ$1,0),FALSE)/1,0)</f>
        <v>0</v>
      </c>
      <c r="P400">
        <f>IFERROR(VLOOKUP($B400,Kraftvärmeprod!$B$1:$AH$479,MATCH(P$2,Kraftvärmeprod!$B$1:$AG$1,0),FALSE)/1,0)-IFERROR(VLOOKUP($B400,'Slutlig allokering kvv'!$B$2:$AC$462,MATCH(P$3,'Slutlig allokering kvv'!$B$1:$AJ$1,0),FALSE)/1,0)</f>
        <v>0</v>
      </c>
      <c r="Q400">
        <f>IFERROR(VLOOKUP($B400,Kraftvärmeprod!$B$1:$AH$479,MATCH(Q$2,Kraftvärmeprod!$B$1:$AG$1,0),FALSE)/1,0)-IFERROR(VLOOKUP($B400,'Slutlig allokering kvv'!$B$2:$AC$462,MATCH(Q$3,'Slutlig allokering kvv'!$B$1:$AJ$1,0),FALSE)/1,0)</f>
        <v>0</v>
      </c>
      <c r="R400">
        <f>IFERROR(VLOOKUP($B400,Kraftvärmeprod!$B$1:$AH$479,MATCH(R$2,Kraftvärmeprod!$B$1:$AG$1,0),FALSE)/1,0)-IFERROR(VLOOKUP($B400,'Slutlig allokering kvv'!$B$2:$AC$462,MATCH(R$3,'Slutlig allokering kvv'!$B$1:$AJ$1,0),FALSE)/1,0)</f>
        <v>0</v>
      </c>
      <c r="S400">
        <f>IFERROR(VLOOKUP($B400,Kraftvärmeprod!$B$1:$AH$479,MATCH(S$2,Kraftvärmeprod!$B$1:$AG$1,0),FALSE)/1,0)-IFERROR(VLOOKUP($B400,'Slutlig allokering kvv'!$B$2:$AC$462,MATCH(S$3,'Slutlig allokering kvv'!$B$1:$AJ$1,0),FALSE)/1,0)</f>
        <v>0</v>
      </c>
      <c r="T400">
        <f>IFERROR(VLOOKUP($B400,Kraftvärmeprod!$B$1:$AH$479,MATCH(T$2,Kraftvärmeprod!$B$1:$AG$1,0),FALSE)/1,0)-IFERROR(VLOOKUP($B400,'Slutlig allokering kvv'!$B$2:$AC$462,MATCH(T$3,'Slutlig allokering kvv'!$B$1:$AJ$1,0),FALSE)/1,0)</f>
        <v>0</v>
      </c>
      <c r="U400">
        <f>IFERROR(VLOOKUP($B400,Kraftvärmeprod!$B$1:$AH$479,MATCH(U$2,Kraftvärmeprod!$B$1:$AG$1,0),FALSE)/1,0)-IFERROR(VLOOKUP($B400,'Slutlig allokering kvv'!$B$2:$AC$462,MATCH(U$3,'Slutlig allokering kvv'!$B$1:$AJ$1,0),FALSE)/1,0)</f>
        <v>0</v>
      </c>
      <c r="V400">
        <f>IFERROR(VLOOKUP($B400,Kraftvärmeprod!$B$1:$AH$479,MATCH(V$2,Kraftvärmeprod!$B$1:$AG$1,0),FALSE)/1,0)-IFERROR(VLOOKUP($B400,'Slutlig allokering kvv'!$B$2:$AC$462,MATCH(V$3,'Slutlig allokering kvv'!$B$1:$AJ$1,0),FALSE)/1,0)</f>
        <v>0</v>
      </c>
      <c r="W400">
        <f>IFERROR(VLOOKUP($B400,Kraftvärmeprod!$B$1:$AH$479,MATCH(W$2,Kraftvärmeprod!$B$1:$AG$1,0),FALSE)/1,0)-IFERROR(VLOOKUP($B400,'Slutlig allokering kvv'!$B$2:$AC$462,MATCH(W$3,'Slutlig allokering kvv'!$B$1:$AJ$1,0),FALSE)/1,0)</f>
        <v>0</v>
      </c>
      <c r="X400">
        <f>IFERROR(VLOOKUP($B400,Kraftvärmeprod!$B$1:$AH$479,MATCH(X$2,Kraftvärmeprod!$B$1:$AG$1,0),FALSE)/1,0)-IFERROR(VLOOKUP($B400,'Slutlig allokering kvv'!$B$2:$AC$462,MATCH(X$3,'Slutlig allokering kvv'!$B$1:$AJ$1,0),FALSE)/1,0)</f>
        <v>0</v>
      </c>
      <c r="Y400">
        <f>IFERROR(VLOOKUP($B400,Kraftvärmeprod!$B$1:$AH$479,MATCH(Y$2,Kraftvärmeprod!$B$1:$AG$1,0),FALSE)/1,0)-IFERROR(VLOOKUP($B400,'Slutlig allokering kvv'!$B$2:$AC$462,MATCH(Y$3,'Slutlig allokering kvv'!$B$1:$AJ$1,0),FALSE)/1,0)</f>
        <v>0</v>
      </c>
      <c r="Z400">
        <f>IFERROR(VLOOKUP($B400,Kraftvärmeprod!$B$1:$AH$479,MATCH(Z$2,Kraftvärmeprod!$B$1:$AG$1,0),FALSE)/1,0)-IFERROR(VLOOKUP($B400,'Slutlig allokering kvv'!$B$2:$AC$462,MATCH(Z$3,'Slutlig allokering kvv'!$B$1:$AJ$1,0),FALSE)/1,0)</f>
        <v>0</v>
      </c>
      <c r="AA400">
        <f>IFERROR(VLOOKUP($B400,Kraftvärmeprod!$B$1:$AH$479,MATCH(AA$2,Kraftvärmeprod!$B$1:$AG$1,0),FALSE)/1,0)-IFERROR(VLOOKUP($B400,'Slutlig allokering kvv'!$B$2:$AC$462,MATCH(AA$3,'Slutlig allokering kvv'!$B$1:$AJ$1,0),FALSE)/1,0)</f>
        <v>0</v>
      </c>
      <c r="AB400">
        <f>IFERROR(VLOOKUP($B400,Kraftvärmeprod!$B$1:$AH$479,MATCH(AB$2,Kraftvärmeprod!$B$1:$AG$1,0),FALSE)/1,0)-IFERROR(VLOOKUP($B400,'Slutlig allokering kvv'!$B$2:$AC$462,MATCH(AB$3,'Slutlig allokering kvv'!$B$1:$AJ$1,0),FALSE)/1,0)</f>
        <v>0</v>
      </c>
      <c r="AE400">
        <f t="shared" si="12"/>
        <v>0</v>
      </c>
      <c r="AG400">
        <f>IFERROR(VLOOKUP(B400,'Slutlig allokering kvv'!$B$2:$AJ$462,MATCH("Summa justerad allokerad tillförd energi (utan hjälpel och rökgaskondensering):",'Slutlig allokering kvv'!$B$1:$AK$1,0),FALSE)/1,"")</f>
        <v>0</v>
      </c>
      <c r="AI400" s="23" t="str">
        <f>IFERROR(1-VLOOKUP(B400,'Slutlig allokering kvv'!$B$2:$AJ$462,MATCH("Andel av bränsle i kvv som allokerats till värme, exklusive rökgaskondensering och hjälpel",'Slutlig allokering kvv'!$B$1:$AK$1,0),FALSE),"")</f>
        <v/>
      </c>
      <c r="AK400" s="23" t="str">
        <f t="shared" si="13"/>
        <v/>
      </c>
    </row>
    <row r="401" spans="1:37" x14ac:dyDescent="0.25">
      <c r="A401" s="2" t="s">
        <v>547</v>
      </c>
      <c r="B401" s="2" t="s">
        <v>548</v>
      </c>
      <c r="C401" s="2">
        <f>IFERROR(VLOOKUP($B401,Kraftvärmeprod!$B$1:$AH$479,MATCH(C$3,Kraftvärmeprod!$B$1:$AG$1,0),FALSE)/1,"")</f>
        <v>500</v>
      </c>
      <c r="D401" s="2">
        <f>IFERROR(VLOOKUP($B401,Kraftvärmeprod!$B$1:$AH$479,MATCH(D$3,Kraftvärmeprod!$B$1:$AG$1,0),FALSE)/1,"")</f>
        <v>187</v>
      </c>
      <c r="E401">
        <f>IFERROR(VLOOKUP($B401,Kraftvärmeprod!$B$1:$AH$479,MATCH(E$2,Kraftvärmeprod!$B$1:$AG$1,0),FALSE)/1,0)-IFERROR(VLOOKUP($B401,'Slutlig allokering kvv'!$B$2:$AC$462,MATCH(E$3,'Slutlig allokering kvv'!$B$1:$AJ$1,0),FALSE)/1,0)</f>
        <v>287</v>
      </c>
      <c r="F401">
        <f>IFERROR(VLOOKUP($B401,Kraftvärmeprod!$B$1:$AH$479,MATCH(F$2,Kraftvärmeprod!$B$1:$AG$1,0),FALSE)/1,0)-IFERROR(VLOOKUP($B401,'Slutlig allokering kvv'!$B$2:$AC$462,MATCH(F$3,'Slutlig allokering kvv'!$B$1:$AJ$1,0),FALSE)/1,0)</f>
        <v>0</v>
      </c>
      <c r="G401">
        <f>IFERROR(VLOOKUP($B401,Kraftvärmeprod!$B$1:$AH$479,MATCH(G$2,Kraftvärmeprod!$B$1:$AG$1,0),FALSE)/1,0)-IFERROR(VLOOKUP($B401,'Slutlig allokering kvv'!$B$2:$AC$462,MATCH(G$3,'Slutlig allokering kvv'!$B$1:$AJ$1,0),FALSE)/1,0)</f>
        <v>0</v>
      </c>
      <c r="H401">
        <f>IFERROR(VLOOKUP($B401,Kraftvärmeprod!$B$1:$AH$479,MATCH(H$2,Kraftvärmeprod!$B$1:$AG$1,0),FALSE)/1,0)-IFERROR(VLOOKUP($B401,'Slutlig allokering kvv'!$B$2:$AC$462,MATCH(H$3,'Slutlig allokering kvv'!$B$1:$AJ$1,0),FALSE)/1,0)</f>
        <v>0</v>
      </c>
      <c r="I401">
        <f>IFERROR(VLOOKUP($B401,Kraftvärmeprod!$B$1:$AH$479,MATCH(I$2,Kraftvärmeprod!$B$1:$AG$1,0),FALSE)/1,0)-IFERROR(VLOOKUP($B401,'Slutlig allokering kvv'!$B$2:$AC$462,MATCH(I$3,'Slutlig allokering kvv'!$B$1:$AJ$1,0),FALSE)/1,0)</f>
        <v>1.75</v>
      </c>
      <c r="J401">
        <f>IFERROR(VLOOKUP($B401,Kraftvärmeprod!$B$1:$AH$479,MATCH(J$2,Kraftvärmeprod!$B$1:$AG$1,0),FALSE)/1,0)-IFERROR(VLOOKUP($B401,'Slutlig allokering kvv'!$B$2:$AC$462,MATCH(J$3,'Slutlig allokering kvv'!$B$1:$AJ$1,0),FALSE)/1,0)</f>
        <v>0</v>
      </c>
      <c r="K401">
        <f>IFERROR(VLOOKUP($B401,Kraftvärmeprod!$B$1:$AH$479,MATCH(K$2,Kraftvärmeprod!$B$1:$AG$1,0),FALSE)/1,0)-IFERROR(VLOOKUP($B401,'Slutlig allokering kvv'!$B$2:$AC$462,MATCH(K$3,'Slutlig allokering kvv'!$B$1:$AJ$1,0),FALSE)/1,0)</f>
        <v>0.84500000000000008</v>
      </c>
      <c r="L401">
        <f>IFERROR(VLOOKUP($B401,Kraftvärmeprod!$B$1:$AH$479,MATCH(L$2,Kraftvärmeprod!$B$1:$AG$1,0),FALSE)/1,0)-IFERROR(VLOOKUP($B401,'Slutlig allokering kvv'!$B$2:$AC$462,MATCH(L$3,'Slutlig allokering kvv'!$B$1:$AJ$1,0),FALSE)/1,0)</f>
        <v>18.599999999999998</v>
      </c>
      <c r="M401" s="40">
        <f>IFERROR(VLOOKUP($B401,Miljö!$B$1:$S$477,MATCH(M$2,Miljö!$B$1:$X$1,0),FALSE)/1,0)-IFERROR(VLOOKUP($B401,'Slutlig allokering kvv'!$B$2:$AC$462,MATCH(M$3,'Slutlig allokering kvv'!$B$1:$AJ$1,0),FALSE)/1,0)</f>
        <v>16.900000000000002</v>
      </c>
      <c r="N401">
        <f>IFERROR(VLOOKUP($B401,Kraftvärmeprod!$B$1:$AH$479,MATCH(N$2,Kraftvärmeprod!$B$1:$AG$1,0),FALSE)/1,0)-IFERROR(VLOOKUP($B401,'Slutlig allokering kvv'!$B$2:$AC$462,MATCH(N$3,'Slutlig allokering kvv'!$B$1:$AJ$1,0),FALSE)/1,0)</f>
        <v>0</v>
      </c>
      <c r="O401">
        <f>IFERROR(VLOOKUP($B401,Kraftvärmeprod!$B$1:$AH$479,MATCH(O$2,Kraftvärmeprod!$B$1:$AG$1,0),FALSE)/1,0)-IFERROR(VLOOKUP($B401,'Slutlig allokering kvv'!$B$2:$AC$462,MATCH(O$3,'Slutlig allokering kvv'!$B$1:$AJ$1,0),FALSE)/1,0)</f>
        <v>0</v>
      </c>
      <c r="P401">
        <f>IFERROR(VLOOKUP($B401,Kraftvärmeprod!$B$1:$AH$479,MATCH(P$2,Kraftvärmeprod!$B$1:$AG$1,0),FALSE)/1,0)-IFERROR(VLOOKUP($B401,'Slutlig allokering kvv'!$B$2:$AC$462,MATCH(P$3,'Slutlig allokering kvv'!$B$1:$AJ$1,0),FALSE)/1,0)</f>
        <v>0</v>
      </c>
      <c r="Q401">
        <f>IFERROR(VLOOKUP($B401,Kraftvärmeprod!$B$1:$AH$479,MATCH(Q$2,Kraftvärmeprod!$B$1:$AG$1,0),FALSE)/1,0)-IFERROR(VLOOKUP($B401,'Slutlig allokering kvv'!$B$2:$AC$462,MATCH(Q$3,'Slutlig allokering kvv'!$B$1:$AJ$1,0),FALSE)/1,0)</f>
        <v>0</v>
      </c>
      <c r="R401">
        <f>IFERROR(VLOOKUP($B401,Kraftvärmeprod!$B$1:$AH$479,MATCH(R$2,Kraftvärmeprod!$B$1:$AG$1,0),FALSE)/1,0)-IFERROR(VLOOKUP($B401,'Slutlig allokering kvv'!$B$2:$AC$462,MATCH(R$3,'Slutlig allokering kvv'!$B$1:$AJ$1,0),FALSE)/1,0)</f>
        <v>0</v>
      </c>
      <c r="S401">
        <f>IFERROR(VLOOKUP($B401,Kraftvärmeprod!$B$1:$AH$479,MATCH(S$2,Kraftvärmeprod!$B$1:$AG$1,0),FALSE)/1,0)-IFERROR(VLOOKUP($B401,'Slutlig allokering kvv'!$B$2:$AC$462,MATCH(S$3,'Slutlig allokering kvv'!$B$1:$AJ$1,0),FALSE)/1,0)</f>
        <v>0</v>
      </c>
      <c r="T401">
        <f>IFERROR(VLOOKUP($B401,Kraftvärmeprod!$B$1:$AH$479,MATCH(T$2,Kraftvärmeprod!$B$1:$AG$1,0),FALSE)/1,0)-IFERROR(VLOOKUP($B401,'Slutlig allokering kvv'!$B$2:$AC$462,MATCH(T$3,'Slutlig allokering kvv'!$B$1:$AJ$1,0),FALSE)/1,0)</f>
        <v>0</v>
      </c>
      <c r="U401">
        <f>IFERROR(VLOOKUP($B401,Kraftvärmeprod!$B$1:$AH$479,MATCH(U$2,Kraftvärmeprod!$B$1:$AG$1,0),FALSE)/1,0)-IFERROR(VLOOKUP($B401,'Slutlig allokering kvv'!$B$2:$AC$462,MATCH(U$3,'Slutlig allokering kvv'!$B$1:$AJ$1,0),FALSE)/1,0)</f>
        <v>0</v>
      </c>
      <c r="V401">
        <f>IFERROR(VLOOKUP($B401,Kraftvärmeprod!$B$1:$AH$479,MATCH(V$2,Kraftvärmeprod!$B$1:$AG$1,0),FALSE)/1,0)-IFERROR(VLOOKUP($B401,'Slutlig allokering kvv'!$B$2:$AC$462,MATCH(V$3,'Slutlig allokering kvv'!$B$1:$AJ$1,0),FALSE)/1,0)</f>
        <v>0</v>
      </c>
      <c r="W401">
        <f>IFERROR(VLOOKUP($B401,Kraftvärmeprod!$B$1:$AH$479,MATCH(W$2,Kraftvärmeprod!$B$1:$AG$1,0),FALSE)/1,0)-IFERROR(VLOOKUP($B401,'Slutlig allokering kvv'!$B$2:$AC$462,MATCH(W$3,'Slutlig allokering kvv'!$B$1:$AJ$1,0),FALSE)/1,0)</f>
        <v>179</v>
      </c>
      <c r="X401">
        <f>IFERROR(VLOOKUP($B401,Kraftvärmeprod!$B$1:$AH$479,MATCH(X$2,Kraftvärmeprod!$B$1:$AG$1,0),FALSE)/1,0)-IFERROR(VLOOKUP($B401,'Slutlig allokering kvv'!$B$2:$AC$462,MATCH(X$3,'Slutlig allokering kvv'!$B$1:$AJ$1,0),FALSE)/1,0)</f>
        <v>5.52</v>
      </c>
      <c r="Y401">
        <f>IFERROR(VLOOKUP($B401,Kraftvärmeprod!$B$1:$AH$479,MATCH(Y$2,Kraftvärmeprod!$B$1:$AG$1,0),FALSE)/1,0)-IFERROR(VLOOKUP($B401,'Slutlig allokering kvv'!$B$2:$AC$462,MATCH(Y$3,'Slutlig allokering kvv'!$B$1:$AJ$1,0),FALSE)/1,0)</f>
        <v>0</v>
      </c>
      <c r="Z401">
        <f>IFERROR(VLOOKUP($B401,Kraftvärmeprod!$B$1:$AH$479,MATCH(Z$2,Kraftvärmeprod!$B$1:$AG$1,0),FALSE)/1,0)-IFERROR(VLOOKUP($B401,'Slutlig allokering kvv'!$B$2:$AC$462,MATCH(Z$3,'Slutlig allokering kvv'!$B$1:$AJ$1,0),FALSE)/1,0)</f>
        <v>0</v>
      </c>
      <c r="AA401">
        <f>IFERROR(VLOOKUP($B401,Kraftvärmeprod!$B$1:$AH$479,MATCH(AA$2,Kraftvärmeprod!$B$1:$AG$1,0),FALSE)/1,0)-IFERROR(VLOOKUP($B401,'Slutlig allokering kvv'!$B$2:$AC$462,MATCH(AA$3,'Slutlig allokering kvv'!$B$1:$AJ$1,0),FALSE)/1,0)</f>
        <v>0</v>
      </c>
      <c r="AB401">
        <f>IFERROR(VLOOKUP($B401,Kraftvärmeprod!$B$1:$AH$479,MATCH(AB$2,Kraftvärmeprod!$B$1:$AG$1,0),FALSE)/1,0)-IFERROR(VLOOKUP($B401,'Slutlig allokering kvv'!$B$2:$AC$462,MATCH(AB$3,'Slutlig allokering kvv'!$B$1:$AJ$1,0),FALSE)/1,0)</f>
        <v>0</v>
      </c>
      <c r="AE401">
        <f t="shared" si="12"/>
        <v>492.71500000000003</v>
      </c>
      <c r="AG401">
        <f>IFERROR(VLOOKUP(B401,'Slutlig allokering kvv'!$B$2:$AJ$462,MATCH("Summa justerad allokerad tillförd energi (utan hjälpel och rökgaskondensering):",'Slutlig allokering kvv'!$B$1:$AK$1,0),FALSE)/1,"")</f>
        <v>385.48500000000001</v>
      </c>
      <c r="AI401" s="23">
        <f>IFERROR(1-VLOOKUP(B401,'Slutlig allokering kvv'!$B$2:$AJ$462,MATCH("Andel av bränsle i kvv som allokerats till värme, exklusive rökgaskondensering och hjälpel",'Slutlig allokering kvv'!$B$1:$AK$1,0),FALSE),"")</f>
        <v>0.56105101343657482</v>
      </c>
      <c r="AK401" s="23">
        <f t="shared" si="13"/>
        <v>0.56105101343657482</v>
      </c>
    </row>
    <row r="402" spans="1:37" x14ac:dyDescent="0.25">
      <c r="A402" s="2" t="s">
        <v>547</v>
      </c>
      <c r="B402" s="2" t="s">
        <v>549</v>
      </c>
      <c r="C402" s="2" t="str">
        <f>IFERROR(VLOOKUP($B402,Kraftvärmeprod!$B$1:$AH$479,MATCH(C$3,Kraftvärmeprod!$B$1:$AG$1,0),FALSE)/1,"")</f>
        <v/>
      </c>
      <c r="D402" s="2" t="str">
        <f>IFERROR(VLOOKUP($B402,Kraftvärmeprod!$B$1:$AH$479,MATCH(D$3,Kraftvärmeprod!$B$1:$AG$1,0),FALSE)/1,"")</f>
        <v/>
      </c>
      <c r="E402">
        <f>IFERROR(VLOOKUP($B402,Kraftvärmeprod!$B$1:$AH$479,MATCH(E$2,Kraftvärmeprod!$B$1:$AG$1,0),FALSE)/1,0)-IFERROR(VLOOKUP($B402,'Slutlig allokering kvv'!$B$2:$AC$462,MATCH(E$3,'Slutlig allokering kvv'!$B$1:$AJ$1,0),FALSE)/1,0)</f>
        <v>0</v>
      </c>
      <c r="F402">
        <f>IFERROR(VLOOKUP($B402,Kraftvärmeprod!$B$1:$AH$479,MATCH(F$2,Kraftvärmeprod!$B$1:$AG$1,0),FALSE)/1,0)-IFERROR(VLOOKUP($B402,'Slutlig allokering kvv'!$B$2:$AC$462,MATCH(F$3,'Slutlig allokering kvv'!$B$1:$AJ$1,0),FALSE)/1,0)</f>
        <v>0</v>
      </c>
      <c r="G402">
        <f>IFERROR(VLOOKUP($B402,Kraftvärmeprod!$B$1:$AH$479,MATCH(G$2,Kraftvärmeprod!$B$1:$AG$1,0),FALSE)/1,0)-IFERROR(VLOOKUP($B402,'Slutlig allokering kvv'!$B$2:$AC$462,MATCH(G$3,'Slutlig allokering kvv'!$B$1:$AJ$1,0),FALSE)/1,0)</f>
        <v>0</v>
      </c>
      <c r="H402">
        <f>IFERROR(VLOOKUP($B402,Kraftvärmeprod!$B$1:$AH$479,MATCH(H$2,Kraftvärmeprod!$B$1:$AG$1,0),FALSE)/1,0)-IFERROR(VLOOKUP($B402,'Slutlig allokering kvv'!$B$2:$AC$462,MATCH(H$3,'Slutlig allokering kvv'!$B$1:$AJ$1,0),FALSE)/1,0)</f>
        <v>0</v>
      </c>
      <c r="I402">
        <f>IFERROR(VLOOKUP($B402,Kraftvärmeprod!$B$1:$AH$479,MATCH(I$2,Kraftvärmeprod!$B$1:$AG$1,0),FALSE)/1,0)-IFERROR(VLOOKUP($B402,'Slutlig allokering kvv'!$B$2:$AC$462,MATCH(I$3,'Slutlig allokering kvv'!$B$1:$AJ$1,0),FALSE)/1,0)</f>
        <v>0</v>
      </c>
      <c r="J402">
        <f>IFERROR(VLOOKUP($B402,Kraftvärmeprod!$B$1:$AH$479,MATCH(J$2,Kraftvärmeprod!$B$1:$AG$1,0),FALSE)/1,0)-IFERROR(VLOOKUP($B402,'Slutlig allokering kvv'!$B$2:$AC$462,MATCH(J$3,'Slutlig allokering kvv'!$B$1:$AJ$1,0),FALSE)/1,0)</f>
        <v>0</v>
      </c>
      <c r="K402">
        <f>IFERROR(VLOOKUP($B402,Kraftvärmeprod!$B$1:$AH$479,MATCH(K$2,Kraftvärmeprod!$B$1:$AG$1,0),FALSE)/1,0)-IFERROR(VLOOKUP($B402,'Slutlig allokering kvv'!$B$2:$AC$462,MATCH(K$3,'Slutlig allokering kvv'!$B$1:$AJ$1,0),FALSE)/1,0)</f>
        <v>0</v>
      </c>
      <c r="L402">
        <f>IFERROR(VLOOKUP($B402,Kraftvärmeprod!$B$1:$AH$479,MATCH(L$2,Kraftvärmeprod!$B$1:$AG$1,0),FALSE)/1,0)-IFERROR(VLOOKUP($B402,'Slutlig allokering kvv'!$B$2:$AC$462,MATCH(L$3,'Slutlig allokering kvv'!$B$1:$AJ$1,0),FALSE)/1,0)</f>
        <v>0</v>
      </c>
      <c r="M402" s="40">
        <f>IFERROR(VLOOKUP($B402,Miljö!$B$1:$S$477,MATCH(M$2,Miljö!$B$1:$X$1,0),FALSE)/1,0)-IFERROR(VLOOKUP($B402,'Slutlig allokering kvv'!$B$2:$AC$462,MATCH(M$3,'Slutlig allokering kvv'!$B$1:$AJ$1,0),FALSE)/1,0)</f>
        <v>0</v>
      </c>
      <c r="N402">
        <f>IFERROR(VLOOKUP($B402,Kraftvärmeprod!$B$1:$AH$479,MATCH(N$2,Kraftvärmeprod!$B$1:$AG$1,0),FALSE)/1,0)-IFERROR(VLOOKUP($B402,'Slutlig allokering kvv'!$B$2:$AC$462,MATCH(N$3,'Slutlig allokering kvv'!$B$1:$AJ$1,0),FALSE)/1,0)</f>
        <v>0</v>
      </c>
      <c r="O402">
        <f>IFERROR(VLOOKUP($B402,Kraftvärmeprod!$B$1:$AH$479,MATCH(O$2,Kraftvärmeprod!$B$1:$AG$1,0),FALSE)/1,0)-IFERROR(VLOOKUP($B402,'Slutlig allokering kvv'!$B$2:$AC$462,MATCH(O$3,'Slutlig allokering kvv'!$B$1:$AJ$1,0),FALSE)/1,0)</f>
        <v>0</v>
      </c>
      <c r="P402">
        <f>IFERROR(VLOOKUP($B402,Kraftvärmeprod!$B$1:$AH$479,MATCH(P$2,Kraftvärmeprod!$B$1:$AG$1,0),FALSE)/1,0)-IFERROR(VLOOKUP($B402,'Slutlig allokering kvv'!$B$2:$AC$462,MATCH(P$3,'Slutlig allokering kvv'!$B$1:$AJ$1,0),FALSE)/1,0)</f>
        <v>0</v>
      </c>
      <c r="Q402">
        <f>IFERROR(VLOOKUP($B402,Kraftvärmeprod!$B$1:$AH$479,MATCH(Q$2,Kraftvärmeprod!$B$1:$AG$1,0),FALSE)/1,0)-IFERROR(VLOOKUP($B402,'Slutlig allokering kvv'!$B$2:$AC$462,MATCH(Q$3,'Slutlig allokering kvv'!$B$1:$AJ$1,0),FALSE)/1,0)</f>
        <v>0</v>
      </c>
      <c r="R402">
        <f>IFERROR(VLOOKUP($B402,Kraftvärmeprod!$B$1:$AH$479,MATCH(R$2,Kraftvärmeprod!$B$1:$AG$1,0),FALSE)/1,0)-IFERROR(VLOOKUP($B402,'Slutlig allokering kvv'!$B$2:$AC$462,MATCH(R$3,'Slutlig allokering kvv'!$B$1:$AJ$1,0),FALSE)/1,0)</f>
        <v>0</v>
      </c>
      <c r="S402">
        <f>IFERROR(VLOOKUP($B402,Kraftvärmeprod!$B$1:$AH$479,MATCH(S$2,Kraftvärmeprod!$B$1:$AG$1,0),FALSE)/1,0)-IFERROR(VLOOKUP($B402,'Slutlig allokering kvv'!$B$2:$AC$462,MATCH(S$3,'Slutlig allokering kvv'!$B$1:$AJ$1,0),FALSE)/1,0)</f>
        <v>0</v>
      </c>
      <c r="T402">
        <f>IFERROR(VLOOKUP($B402,Kraftvärmeprod!$B$1:$AH$479,MATCH(T$2,Kraftvärmeprod!$B$1:$AG$1,0),FALSE)/1,0)-IFERROR(VLOOKUP($B402,'Slutlig allokering kvv'!$B$2:$AC$462,MATCH(T$3,'Slutlig allokering kvv'!$B$1:$AJ$1,0),FALSE)/1,0)</f>
        <v>0</v>
      </c>
      <c r="U402">
        <f>IFERROR(VLOOKUP($B402,Kraftvärmeprod!$B$1:$AH$479,MATCH(U$2,Kraftvärmeprod!$B$1:$AG$1,0),FALSE)/1,0)-IFERROR(VLOOKUP($B402,'Slutlig allokering kvv'!$B$2:$AC$462,MATCH(U$3,'Slutlig allokering kvv'!$B$1:$AJ$1,0),FALSE)/1,0)</f>
        <v>0</v>
      </c>
      <c r="V402">
        <f>IFERROR(VLOOKUP($B402,Kraftvärmeprod!$B$1:$AH$479,MATCH(V$2,Kraftvärmeprod!$B$1:$AG$1,0),FALSE)/1,0)-IFERROR(VLOOKUP($B402,'Slutlig allokering kvv'!$B$2:$AC$462,MATCH(V$3,'Slutlig allokering kvv'!$B$1:$AJ$1,0),FALSE)/1,0)</f>
        <v>0</v>
      </c>
      <c r="W402">
        <f>IFERROR(VLOOKUP($B402,Kraftvärmeprod!$B$1:$AH$479,MATCH(W$2,Kraftvärmeprod!$B$1:$AG$1,0),FALSE)/1,0)-IFERROR(VLOOKUP($B402,'Slutlig allokering kvv'!$B$2:$AC$462,MATCH(W$3,'Slutlig allokering kvv'!$B$1:$AJ$1,0),FALSE)/1,0)</f>
        <v>0</v>
      </c>
      <c r="X402">
        <f>IFERROR(VLOOKUP($B402,Kraftvärmeprod!$B$1:$AH$479,MATCH(X$2,Kraftvärmeprod!$B$1:$AG$1,0),FALSE)/1,0)-IFERROR(VLOOKUP($B402,'Slutlig allokering kvv'!$B$2:$AC$462,MATCH(X$3,'Slutlig allokering kvv'!$B$1:$AJ$1,0),FALSE)/1,0)</f>
        <v>0</v>
      </c>
      <c r="Y402">
        <f>IFERROR(VLOOKUP($B402,Kraftvärmeprod!$B$1:$AH$479,MATCH(Y$2,Kraftvärmeprod!$B$1:$AG$1,0),FALSE)/1,0)-IFERROR(VLOOKUP($B402,'Slutlig allokering kvv'!$B$2:$AC$462,MATCH(Y$3,'Slutlig allokering kvv'!$B$1:$AJ$1,0),FALSE)/1,0)</f>
        <v>0</v>
      </c>
      <c r="Z402">
        <f>IFERROR(VLOOKUP($B402,Kraftvärmeprod!$B$1:$AH$479,MATCH(Z$2,Kraftvärmeprod!$B$1:$AG$1,0),FALSE)/1,0)-IFERROR(VLOOKUP($B402,'Slutlig allokering kvv'!$B$2:$AC$462,MATCH(Z$3,'Slutlig allokering kvv'!$B$1:$AJ$1,0),FALSE)/1,0)</f>
        <v>0</v>
      </c>
      <c r="AA402">
        <f>IFERROR(VLOOKUP($B402,Kraftvärmeprod!$B$1:$AH$479,MATCH(AA$2,Kraftvärmeprod!$B$1:$AG$1,0),FALSE)/1,0)-IFERROR(VLOOKUP($B402,'Slutlig allokering kvv'!$B$2:$AC$462,MATCH(AA$3,'Slutlig allokering kvv'!$B$1:$AJ$1,0),FALSE)/1,0)</f>
        <v>0</v>
      </c>
      <c r="AB402">
        <f>IFERROR(VLOOKUP($B402,Kraftvärmeprod!$B$1:$AH$479,MATCH(AB$2,Kraftvärmeprod!$B$1:$AG$1,0),FALSE)/1,0)-IFERROR(VLOOKUP($B402,'Slutlig allokering kvv'!$B$2:$AC$462,MATCH(AB$3,'Slutlig allokering kvv'!$B$1:$AJ$1,0),FALSE)/1,0)</f>
        <v>0</v>
      </c>
      <c r="AE402">
        <f t="shared" si="12"/>
        <v>0</v>
      </c>
      <c r="AG402">
        <f>IFERROR(VLOOKUP(B402,'Slutlig allokering kvv'!$B$2:$AJ$462,MATCH("Summa justerad allokerad tillförd energi (utan hjälpel och rökgaskondensering):",'Slutlig allokering kvv'!$B$1:$AK$1,0),FALSE)/1,"")</f>
        <v>0</v>
      </c>
      <c r="AI402" s="23" t="str">
        <f>IFERROR(1-VLOOKUP(B402,'Slutlig allokering kvv'!$B$2:$AJ$462,MATCH("Andel av bränsle i kvv som allokerats till värme, exklusive rökgaskondensering och hjälpel",'Slutlig allokering kvv'!$B$1:$AK$1,0),FALSE),"")</f>
        <v/>
      </c>
      <c r="AK402" s="23" t="str">
        <f t="shared" si="13"/>
        <v/>
      </c>
    </row>
    <row r="403" spans="1:37" x14ac:dyDescent="0.25">
      <c r="A403" s="2" t="s">
        <v>547</v>
      </c>
      <c r="B403" s="2" t="s">
        <v>550</v>
      </c>
      <c r="C403" s="2" t="str">
        <f>IFERROR(VLOOKUP($B403,Kraftvärmeprod!$B$1:$AH$479,MATCH(C$3,Kraftvärmeprod!$B$1:$AG$1,0),FALSE)/1,"")</f>
        <v/>
      </c>
      <c r="D403" s="2" t="str">
        <f>IFERROR(VLOOKUP($B403,Kraftvärmeprod!$B$1:$AH$479,MATCH(D$3,Kraftvärmeprod!$B$1:$AG$1,0),FALSE)/1,"")</f>
        <v/>
      </c>
      <c r="E403">
        <f>IFERROR(VLOOKUP($B403,Kraftvärmeprod!$B$1:$AH$479,MATCH(E$2,Kraftvärmeprod!$B$1:$AG$1,0),FALSE)/1,0)-IFERROR(VLOOKUP($B403,'Slutlig allokering kvv'!$B$2:$AC$462,MATCH(E$3,'Slutlig allokering kvv'!$B$1:$AJ$1,0),FALSE)/1,0)</f>
        <v>0</v>
      </c>
      <c r="F403">
        <f>IFERROR(VLOOKUP($B403,Kraftvärmeprod!$B$1:$AH$479,MATCH(F$2,Kraftvärmeprod!$B$1:$AG$1,0),FALSE)/1,0)-IFERROR(VLOOKUP($B403,'Slutlig allokering kvv'!$B$2:$AC$462,MATCH(F$3,'Slutlig allokering kvv'!$B$1:$AJ$1,0),FALSE)/1,0)</f>
        <v>0</v>
      </c>
      <c r="G403">
        <f>IFERROR(VLOOKUP($B403,Kraftvärmeprod!$B$1:$AH$479,MATCH(G$2,Kraftvärmeprod!$B$1:$AG$1,0),FALSE)/1,0)-IFERROR(VLOOKUP($B403,'Slutlig allokering kvv'!$B$2:$AC$462,MATCH(G$3,'Slutlig allokering kvv'!$B$1:$AJ$1,0),FALSE)/1,0)</f>
        <v>0</v>
      </c>
      <c r="H403">
        <f>IFERROR(VLOOKUP($B403,Kraftvärmeprod!$B$1:$AH$479,MATCH(H$2,Kraftvärmeprod!$B$1:$AG$1,0),FALSE)/1,0)-IFERROR(VLOOKUP($B403,'Slutlig allokering kvv'!$B$2:$AC$462,MATCH(H$3,'Slutlig allokering kvv'!$B$1:$AJ$1,0),FALSE)/1,0)</f>
        <v>0</v>
      </c>
      <c r="I403">
        <f>IFERROR(VLOOKUP($B403,Kraftvärmeprod!$B$1:$AH$479,MATCH(I$2,Kraftvärmeprod!$B$1:$AG$1,0),FALSE)/1,0)-IFERROR(VLOOKUP($B403,'Slutlig allokering kvv'!$B$2:$AC$462,MATCH(I$3,'Slutlig allokering kvv'!$B$1:$AJ$1,0),FALSE)/1,0)</f>
        <v>0</v>
      </c>
      <c r="J403">
        <f>IFERROR(VLOOKUP($B403,Kraftvärmeprod!$B$1:$AH$479,MATCH(J$2,Kraftvärmeprod!$B$1:$AG$1,0),FALSE)/1,0)-IFERROR(VLOOKUP($B403,'Slutlig allokering kvv'!$B$2:$AC$462,MATCH(J$3,'Slutlig allokering kvv'!$B$1:$AJ$1,0),FALSE)/1,0)</f>
        <v>0</v>
      </c>
      <c r="K403">
        <f>IFERROR(VLOOKUP($B403,Kraftvärmeprod!$B$1:$AH$479,MATCH(K$2,Kraftvärmeprod!$B$1:$AG$1,0),FALSE)/1,0)-IFERROR(VLOOKUP($B403,'Slutlig allokering kvv'!$B$2:$AC$462,MATCH(K$3,'Slutlig allokering kvv'!$B$1:$AJ$1,0),FALSE)/1,0)</f>
        <v>0</v>
      </c>
      <c r="L403">
        <f>IFERROR(VLOOKUP($B403,Kraftvärmeprod!$B$1:$AH$479,MATCH(L$2,Kraftvärmeprod!$B$1:$AG$1,0),FALSE)/1,0)-IFERROR(VLOOKUP($B403,'Slutlig allokering kvv'!$B$2:$AC$462,MATCH(L$3,'Slutlig allokering kvv'!$B$1:$AJ$1,0),FALSE)/1,0)</f>
        <v>0</v>
      </c>
      <c r="M403" s="40">
        <f>IFERROR(VLOOKUP($B403,Miljö!$B$1:$S$477,MATCH(M$2,Miljö!$B$1:$X$1,0),FALSE)/1,0)-IFERROR(VLOOKUP($B403,'Slutlig allokering kvv'!$B$2:$AC$462,MATCH(M$3,'Slutlig allokering kvv'!$B$1:$AJ$1,0),FALSE)/1,0)</f>
        <v>0</v>
      </c>
      <c r="N403">
        <f>IFERROR(VLOOKUP($B403,Kraftvärmeprod!$B$1:$AH$479,MATCH(N$2,Kraftvärmeprod!$B$1:$AG$1,0),FALSE)/1,0)-IFERROR(VLOOKUP($B403,'Slutlig allokering kvv'!$B$2:$AC$462,MATCH(N$3,'Slutlig allokering kvv'!$B$1:$AJ$1,0),FALSE)/1,0)</f>
        <v>0</v>
      </c>
      <c r="O403">
        <f>IFERROR(VLOOKUP($B403,Kraftvärmeprod!$B$1:$AH$479,MATCH(O$2,Kraftvärmeprod!$B$1:$AG$1,0),FALSE)/1,0)-IFERROR(VLOOKUP($B403,'Slutlig allokering kvv'!$B$2:$AC$462,MATCH(O$3,'Slutlig allokering kvv'!$B$1:$AJ$1,0),FALSE)/1,0)</f>
        <v>0</v>
      </c>
      <c r="P403">
        <f>IFERROR(VLOOKUP($B403,Kraftvärmeprod!$B$1:$AH$479,MATCH(P$2,Kraftvärmeprod!$B$1:$AG$1,0),FALSE)/1,0)-IFERROR(VLOOKUP($B403,'Slutlig allokering kvv'!$B$2:$AC$462,MATCH(P$3,'Slutlig allokering kvv'!$B$1:$AJ$1,0),FALSE)/1,0)</f>
        <v>0</v>
      </c>
      <c r="Q403">
        <f>IFERROR(VLOOKUP($B403,Kraftvärmeprod!$B$1:$AH$479,MATCH(Q$2,Kraftvärmeprod!$B$1:$AG$1,0),FALSE)/1,0)-IFERROR(VLOOKUP($B403,'Slutlig allokering kvv'!$B$2:$AC$462,MATCH(Q$3,'Slutlig allokering kvv'!$B$1:$AJ$1,0),FALSE)/1,0)</f>
        <v>0</v>
      </c>
      <c r="R403">
        <f>IFERROR(VLOOKUP($B403,Kraftvärmeprod!$B$1:$AH$479,MATCH(R$2,Kraftvärmeprod!$B$1:$AG$1,0),FALSE)/1,0)-IFERROR(VLOOKUP($B403,'Slutlig allokering kvv'!$B$2:$AC$462,MATCH(R$3,'Slutlig allokering kvv'!$B$1:$AJ$1,0),FALSE)/1,0)</f>
        <v>0</v>
      </c>
      <c r="S403">
        <f>IFERROR(VLOOKUP($B403,Kraftvärmeprod!$B$1:$AH$479,MATCH(S$2,Kraftvärmeprod!$B$1:$AG$1,0),FALSE)/1,0)-IFERROR(VLOOKUP($B403,'Slutlig allokering kvv'!$B$2:$AC$462,MATCH(S$3,'Slutlig allokering kvv'!$B$1:$AJ$1,0),FALSE)/1,0)</f>
        <v>0</v>
      </c>
      <c r="T403">
        <f>IFERROR(VLOOKUP($B403,Kraftvärmeprod!$B$1:$AH$479,MATCH(T$2,Kraftvärmeprod!$B$1:$AG$1,0),FALSE)/1,0)-IFERROR(VLOOKUP($B403,'Slutlig allokering kvv'!$B$2:$AC$462,MATCH(T$3,'Slutlig allokering kvv'!$B$1:$AJ$1,0),FALSE)/1,0)</f>
        <v>0</v>
      </c>
      <c r="U403">
        <f>IFERROR(VLOOKUP($B403,Kraftvärmeprod!$B$1:$AH$479,MATCH(U$2,Kraftvärmeprod!$B$1:$AG$1,0),FALSE)/1,0)-IFERROR(VLOOKUP($B403,'Slutlig allokering kvv'!$B$2:$AC$462,MATCH(U$3,'Slutlig allokering kvv'!$B$1:$AJ$1,0),FALSE)/1,0)</f>
        <v>0</v>
      </c>
      <c r="V403">
        <f>IFERROR(VLOOKUP($B403,Kraftvärmeprod!$B$1:$AH$479,MATCH(V$2,Kraftvärmeprod!$B$1:$AG$1,0),FALSE)/1,0)-IFERROR(VLOOKUP($B403,'Slutlig allokering kvv'!$B$2:$AC$462,MATCH(V$3,'Slutlig allokering kvv'!$B$1:$AJ$1,0),FALSE)/1,0)</f>
        <v>0</v>
      </c>
      <c r="W403">
        <f>IFERROR(VLOOKUP($B403,Kraftvärmeprod!$B$1:$AH$479,MATCH(W$2,Kraftvärmeprod!$B$1:$AG$1,0),FALSE)/1,0)-IFERROR(VLOOKUP($B403,'Slutlig allokering kvv'!$B$2:$AC$462,MATCH(W$3,'Slutlig allokering kvv'!$B$1:$AJ$1,0),FALSE)/1,0)</f>
        <v>0</v>
      </c>
      <c r="X403">
        <f>IFERROR(VLOOKUP($B403,Kraftvärmeprod!$B$1:$AH$479,MATCH(X$2,Kraftvärmeprod!$B$1:$AG$1,0),FALSE)/1,0)-IFERROR(VLOOKUP($B403,'Slutlig allokering kvv'!$B$2:$AC$462,MATCH(X$3,'Slutlig allokering kvv'!$B$1:$AJ$1,0),FALSE)/1,0)</f>
        <v>0</v>
      </c>
      <c r="Y403">
        <f>IFERROR(VLOOKUP($B403,Kraftvärmeprod!$B$1:$AH$479,MATCH(Y$2,Kraftvärmeprod!$B$1:$AG$1,0),FALSE)/1,0)-IFERROR(VLOOKUP($B403,'Slutlig allokering kvv'!$B$2:$AC$462,MATCH(Y$3,'Slutlig allokering kvv'!$B$1:$AJ$1,0),FALSE)/1,0)</f>
        <v>0</v>
      </c>
      <c r="Z403">
        <f>IFERROR(VLOOKUP($B403,Kraftvärmeprod!$B$1:$AH$479,MATCH(Z$2,Kraftvärmeprod!$B$1:$AG$1,0),FALSE)/1,0)-IFERROR(VLOOKUP($B403,'Slutlig allokering kvv'!$B$2:$AC$462,MATCH(Z$3,'Slutlig allokering kvv'!$B$1:$AJ$1,0),FALSE)/1,0)</f>
        <v>0</v>
      </c>
      <c r="AA403">
        <f>IFERROR(VLOOKUP($B403,Kraftvärmeprod!$B$1:$AH$479,MATCH(AA$2,Kraftvärmeprod!$B$1:$AG$1,0),FALSE)/1,0)-IFERROR(VLOOKUP($B403,'Slutlig allokering kvv'!$B$2:$AC$462,MATCH(AA$3,'Slutlig allokering kvv'!$B$1:$AJ$1,0),FALSE)/1,0)</f>
        <v>0</v>
      </c>
      <c r="AB403">
        <f>IFERROR(VLOOKUP($B403,Kraftvärmeprod!$B$1:$AH$479,MATCH(AB$2,Kraftvärmeprod!$B$1:$AG$1,0),FALSE)/1,0)-IFERROR(VLOOKUP($B403,'Slutlig allokering kvv'!$B$2:$AC$462,MATCH(AB$3,'Slutlig allokering kvv'!$B$1:$AJ$1,0),FALSE)/1,0)</f>
        <v>0</v>
      </c>
      <c r="AE403">
        <f t="shared" si="12"/>
        <v>0</v>
      </c>
      <c r="AG403">
        <f>IFERROR(VLOOKUP(B403,'Slutlig allokering kvv'!$B$2:$AJ$462,MATCH("Summa justerad allokerad tillförd energi (utan hjälpel och rökgaskondensering):",'Slutlig allokering kvv'!$B$1:$AK$1,0),FALSE)/1,"")</f>
        <v>0</v>
      </c>
      <c r="AI403" s="23" t="str">
        <f>IFERROR(1-VLOOKUP(B403,'Slutlig allokering kvv'!$B$2:$AJ$462,MATCH("Andel av bränsle i kvv som allokerats till värme, exklusive rökgaskondensering och hjälpel",'Slutlig allokering kvv'!$B$1:$AK$1,0),FALSE),"")</f>
        <v/>
      </c>
      <c r="AK403" s="23" t="str">
        <f t="shared" si="13"/>
        <v/>
      </c>
    </row>
    <row r="404" spans="1:37" x14ac:dyDescent="0.25">
      <c r="A404" s="2" t="s">
        <v>547</v>
      </c>
      <c r="B404" s="2" t="s">
        <v>551</v>
      </c>
      <c r="C404" s="2" t="str">
        <f>IFERROR(VLOOKUP($B404,Kraftvärmeprod!$B$1:$AH$479,MATCH(C$3,Kraftvärmeprod!$B$1:$AG$1,0),FALSE)/1,"")</f>
        <v/>
      </c>
      <c r="D404" s="2" t="str">
        <f>IFERROR(VLOOKUP($B404,Kraftvärmeprod!$B$1:$AH$479,MATCH(D$3,Kraftvärmeprod!$B$1:$AG$1,0),FALSE)/1,"")</f>
        <v/>
      </c>
      <c r="E404">
        <f>IFERROR(VLOOKUP($B404,Kraftvärmeprod!$B$1:$AH$479,MATCH(E$2,Kraftvärmeprod!$B$1:$AG$1,0),FALSE)/1,0)-IFERROR(VLOOKUP($B404,'Slutlig allokering kvv'!$B$2:$AC$462,MATCH(E$3,'Slutlig allokering kvv'!$B$1:$AJ$1,0),FALSE)/1,0)</f>
        <v>0</v>
      </c>
      <c r="F404">
        <f>IFERROR(VLOOKUP($B404,Kraftvärmeprod!$B$1:$AH$479,MATCH(F$2,Kraftvärmeprod!$B$1:$AG$1,0),FALSE)/1,0)-IFERROR(VLOOKUP($B404,'Slutlig allokering kvv'!$B$2:$AC$462,MATCH(F$3,'Slutlig allokering kvv'!$B$1:$AJ$1,0),FALSE)/1,0)</f>
        <v>0</v>
      </c>
      <c r="G404">
        <f>IFERROR(VLOOKUP($B404,Kraftvärmeprod!$B$1:$AH$479,MATCH(G$2,Kraftvärmeprod!$B$1:$AG$1,0),FALSE)/1,0)-IFERROR(VLOOKUP($B404,'Slutlig allokering kvv'!$B$2:$AC$462,MATCH(G$3,'Slutlig allokering kvv'!$B$1:$AJ$1,0),FALSE)/1,0)</f>
        <v>0</v>
      </c>
      <c r="H404">
        <f>IFERROR(VLOOKUP($B404,Kraftvärmeprod!$B$1:$AH$479,MATCH(H$2,Kraftvärmeprod!$B$1:$AG$1,0),FALSE)/1,0)-IFERROR(VLOOKUP($B404,'Slutlig allokering kvv'!$B$2:$AC$462,MATCH(H$3,'Slutlig allokering kvv'!$B$1:$AJ$1,0),FALSE)/1,0)</f>
        <v>0</v>
      </c>
      <c r="I404">
        <f>IFERROR(VLOOKUP($B404,Kraftvärmeprod!$B$1:$AH$479,MATCH(I$2,Kraftvärmeprod!$B$1:$AG$1,0),FALSE)/1,0)-IFERROR(VLOOKUP($B404,'Slutlig allokering kvv'!$B$2:$AC$462,MATCH(I$3,'Slutlig allokering kvv'!$B$1:$AJ$1,0),FALSE)/1,0)</f>
        <v>0</v>
      </c>
      <c r="J404">
        <f>IFERROR(VLOOKUP($B404,Kraftvärmeprod!$B$1:$AH$479,MATCH(J$2,Kraftvärmeprod!$B$1:$AG$1,0),FALSE)/1,0)-IFERROR(VLOOKUP($B404,'Slutlig allokering kvv'!$B$2:$AC$462,MATCH(J$3,'Slutlig allokering kvv'!$B$1:$AJ$1,0),FALSE)/1,0)</f>
        <v>0</v>
      </c>
      <c r="K404">
        <f>IFERROR(VLOOKUP($B404,Kraftvärmeprod!$B$1:$AH$479,MATCH(K$2,Kraftvärmeprod!$B$1:$AG$1,0),FALSE)/1,0)-IFERROR(VLOOKUP($B404,'Slutlig allokering kvv'!$B$2:$AC$462,MATCH(K$3,'Slutlig allokering kvv'!$B$1:$AJ$1,0),FALSE)/1,0)</f>
        <v>0</v>
      </c>
      <c r="L404">
        <f>IFERROR(VLOOKUP($B404,Kraftvärmeprod!$B$1:$AH$479,MATCH(L$2,Kraftvärmeprod!$B$1:$AG$1,0),FALSE)/1,0)-IFERROR(VLOOKUP($B404,'Slutlig allokering kvv'!$B$2:$AC$462,MATCH(L$3,'Slutlig allokering kvv'!$B$1:$AJ$1,0),FALSE)/1,0)</f>
        <v>0</v>
      </c>
      <c r="M404" s="40">
        <f>IFERROR(VLOOKUP($B404,Miljö!$B$1:$S$477,MATCH(M$2,Miljö!$B$1:$X$1,0),FALSE)/1,0)-IFERROR(VLOOKUP($B404,'Slutlig allokering kvv'!$B$2:$AC$462,MATCH(M$3,'Slutlig allokering kvv'!$B$1:$AJ$1,0),FALSE)/1,0)</f>
        <v>0</v>
      </c>
      <c r="N404">
        <f>IFERROR(VLOOKUP($B404,Kraftvärmeprod!$B$1:$AH$479,MATCH(N$2,Kraftvärmeprod!$B$1:$AG$1,0),FALSE)/1,0)-IFERROR(VLOOKUP($B404,'Slutlig allokering kvv'!$B$2:$AC$462,MATCH(N$3,'Slutlig allokering kvv'!$B$1:$AJ$1,0),FALSE)/1,0)</f>
        <v>0</v>
      </c>
      <c r="O404">
        <f>IFERROR(VLOOKUP($B404,Kraftvärmeprod!$B$1:$AH$479,MATCH(O$2,Kraftvärmeprod!$B$1:$AG$1,0),FALSE)/1,0)-IFERROR(VLOOKUP($B404,'Slutlig allokering kvv'!$B$2:$AC$462,MATCH(O$3,'Slutlig allokering kvv'!$B$1:$AJ$1,0),FALSE)/1,0)</f>
        <v>0</v>
      </c>
      <c r="P404">
        <f>IFERROR(VLOOKUP($B404,Kraftvärmeprod!$B$1:$AH$479,MATCH(P$2,Kraftvärmeprod!$B$1:$AG$1,0),FALSE)/1,0)-IFERROR(VLOOKUP($B404,'Slutlig allokering kvv'!$B$2:$AC$462,MATCH(P$3,'Slutlig allokering kvv'!$B$1:$AJ$1,0),FALSE)/1,0)</f>
        <v>0</v>
      </c>
      <c r="Q404">
        <f>IFERROR(VLOOKUP($B404,Kraftvärmeprod!$B$1:$AH$479,MATCH(Q$2,Kraftvärmeprod!$B$1:$AG$1,0),FALSE)/1,0)-IFERROR(VLOOKUP($B404,'Slutlig allokering kvv'!$B$2:$AC$462,MATCH(Q$3,'Slutlig allokering kvv'!$B$1:$AJ$1,0),FALSE)/1,0)</f>
        <v>0</v>
      </c>
      <c r="R404">
        <f>IFERROR(VLOOKUP($B404,Kraftvärmeprod!$B$1:$AH$479,MATCH(R$2,Kraftvärmeprod!$B$1:$AG$1,0),FALSE)/1,0)-IFERROR(VLOOKUP($B404,'Slutlig allokering kvv'!$B$2:$AC$462,MATCH(R$3,'Slutlig allokering kvv'!$B$1:$AJ$1,0),FALSE)/1,0)</f>
        <v>0</v>
      </c>
      <c r="S404">
        <f>IFERROR(VLOOKUP($B404,Kraftvärmeprod!$B$1:$AH$479,MATCH(S$2,Kraftvärmeprod!$B$1:$AG$1,0),FALSE)/1,0)-IFERROR(VLOOKUP($B404,'Slutlig allokering kvv'!$B$2:$AC$462,MATCH(S$3,'Slutlig allokering kvv'!$B$1:$AJ$1,0),FALSE)/1,0)</f>
        <v>0</v>
      </c>
      <c r="T404">
        <f>IFERROR(VLOOKUP($B404,Kraftvärmeprod!$B$1:$AH$479,MATCH(T$2,Kraftvärmeprod!$B$1:$AG$1,0),FALSE)/1,0)-IFERROR(VLOOKUP($B404,'Slutlig allokering kvv'!$B$2:$AC$462,MATCH(T$3,'Slutlig allokering kvv'!$B$1:$AJ$1,0),FALSE)/1,0)</f>
        <v>0</v>
      </c>
      <c r="U404">
        <f>IFERROR(VLOOKUP($B404,Kraftvärmeprod!$B$1:$AH$479,MATCH(U$2,Kraftvärmeprod!$B$1:$AG$1,0),FALSE)/1,0)-IFERROR(VLOOKUP($B404,'Slutlig allokering kvv'!$B$2:$AC$462,MATCH(U$3,'Slutlig allokering kvv'!$B$1:$AJ$1,0),FALSE)/1,0)</f>
        <v>0</v>
      </c>
      <c r="V404">
        <f>IFERROR(VLOOKUP($B404,Kraftvärmeprod!$B$1:$AH$479,MATCH(V$2,Kraftvärmeprod!$B$1:$AG$1,0),FALSE)/1,0)-IFERROR(VLOOKUP($B404,'Slutlig allokering kvv'!$B$2:$AC$462,MATCH(V$3,'Slutlig allokering kvv'!$B$1:$AJ$1,0),FALSE)/1,0)</f>
        <v>0</v>
      </c>
      <c r="W404">
        <f>IFERROR(VLOOKUP($B404,Kraftvärmeprod!$B$1:$AH$479,MATCH(W$2,Kraftvärmeprod!$B$1:$AG$1,0),FALSE)/1,0)-IFERROR(VLOOKUP($B404,'Slutlig allokering kvv'!$B$2:$AC$462,MATCH(W$3,'Slutlig allokering kvv'!$B$1:$AJ$1,0),FALSE)/1,0)</f>
        <v>0</v>
      </c>
      <c r="X404">
        <f>IFERROR(VLOOKUP($B404,Kraftvärmeprod!$B$1:$AH$479,MATCH(X$2,Kraftvärmeprod!$B$1:$AG$1,0),FALSE)/1,0)-IFERROR(VLOOKUP($B404,'Slutlig allokering kvv'!$B$2:$AC$462,MATCH(X$3,'Slutlig allokering kvv'!$B$1:$AJ$1,0),FALSE)/1,0)</f>
        <v>0</v>
      </c>
      <c r="Y404">
        <f>IFERROR(VLOOKUP($B404,Kraftvärmeprod!$B$1:$AH$479,MATCH(Y$2,Kraftvärmeprod!$B$1:$AG$1,0),FALSE)/1,0)-IFERROR(VLOOKUP($B404,'Slutlig allokering kvv'!$B$2:$AC$462,MATCH(Y$3,'Slutlig allokering kvv'!$B$1:$AJ$1,0),FALSE)/1,0)</f>
        <v>0</v>
      </c>
      <c r="Z404">
        <f>IFERROR(VLOOKUP($B404,Kraftvärmeprod!$B$1:$AH$479,MATCH(Z$2,Kraftvärmeprod!$B$1:$AG$1,0),FALSE)/1,0)-IFERROR(VLOOKUP($B404,'Slutlig allokering kvv'!$B$2:$AC$462,MATCH(Z$3,'Slutlig allokering kvv'!$B$1:$AJ$1,0),FALSE)/1,0)</f>
        <v>0</v>
      </c>
      <c r="AA404">
        <f>IFERROR(VLOOKUP($B404,Kraftvärmeprod!$B$1:$AH$479,MATCH(AA$2,Kraftvärmeprod!$B$1:$AG$1,0),FALSE)/1,0)-IFERROR(VLOOKUP($B404,'Slutlig allokering kvv'!$B$2:$AC$462,MATCH(AA$3,'Slutlig allokering kvv'!$B$1:$AJ$1,0),FALSE)/1,0)</f>
        <v>0</v>
      </c>
      <c r="AB404">
        <f>IFERROR(VLOOKUP($B404,Kraftvärmeprod!$B$1:$AH$479,MATCH(AB$2,Kraftvärmeprod!$B$1:$AG$1,0),FALSE)/1,0)-IFERROR(VLOOKUP($B404,'Slutlig allokering kvv'!$B$2:$AC$462,MATCH(AB$3,'Slutlig allokering kvv'!$B$1:$AJ$1,0),FALSE)/1,0)</f>
        <v>0</v>
      </c>
      <c r="AE404">
        <f t="shared" si="12"/>
        <v>0</v>
      </c>
      <c r="AG404">
        <f>IFERROR(VLOOKUP(B404,'Slutlig allokering kvv'!$B$2:$AJ$462,MATCH("Summa justerad allokerad tillförd energi (utan hjälpel och rökgaskondensering):",'Slutlig allokering kvv'!$B$1:$AK$1,0),FALSE)/1,"")</f>
        <v>0</v>
      </c>
      <c r="AI404" s="23" t="str">
        <f>IFERROR(1-VLOOKUP(B404,'Slutlig allokering kvv'!$B$2:$AJ$462,MATCH("Andel av bränsle i kvv som allokerats till värme, exklusive rökgaskondensering och hjälpel",'Slutlig allokering kvv'!$B$1:$AK$1,0),FALSE),"")</f>
        <v/>
      </c>
      <c r="AK404" s="23" t="str">
        <f t="shared" si="13"/>
        <v/>
      </c>
    </row>
    <row r="405" spans="1:37" x14ac:dyDescent="0.25">
      <c r="A405" s="2" t="s">
        <v>552</v>
      </c>
      <c r="B405" s="2" t="s">
        <v>553</v>
      </c>
      <c r="C405" s="2" t="str">
        <f>IFERROR(VLOOKUP($B405,Kraftvärmeprod!$B$1:$AH$479,MATCH(C$3,Kraftvärmeprod!$B$1:$AG$1,0),FALSE)/1,"")</f>
        <v/>
      </c>
      <c r="D405" s="2" t="str">
        <f>IFERROR(VLOOKUP($B405,Kraftvärmeprod!$B$1:$AH$479,MATCH(D$3,Kraftvärmeprod!$B$1:$AG$1,0),FALSE)/1,"")</f>
        <v/>
      </c>
      <c r="E405">
        <f>IFERROR(VLOOKUP($B405,Kraftvärmeprod!$B$1:$AH$479,MATCH(E$2,Kraftvärmeprod!$B$1:$AG$1,0),FALSE)/1,0)-IFERROR(VLOOKUP($B405,'Slutlig allokering kvv'!$B$2:$AC$462,MATCH(E$3,'Slutlig allokering kvv'!$B$1:$AJ$1,0),FALSE)/1,0)</f>
        <v>0</v>
      </c>
      <c r="F405">
        <f>IFERROR(VLOOKUP($B405,Kraftvärmeprod!$B$1:$AH$479,MATCH(F$2,Kraftvärmeprod!$B$1:$AG$1,0),FALSE)/1,0)-IFERROR(VLOOKUP($B405,'Slutlig allokering kvv'!$B$2:$AC$462,MATCH(F$3,'Slutlig allokering kvv'!$B$1:$AJ$1,0),FALSE)/1,0)</f>
        <v>0</v>
      </c>
      <c r="G405">
        <f>IFERROR(VLOOKUP($B405,Kraftvärmeprod!$B$1:$AH$479,MATCH(G$2,Kraftvärmeprod!$B$1:$AG$1,0),FALSE)/1,0)-IFERROR(VLOOKUP($B405,'Slutlig allokering kvv'!$B$2:$AC$462,MATCH(G$3,'Slutlig allokering kvv'!$B$1:$AJ$1,0),FALSE)/1,0)</f>
        <v>0</v>
      </c>
      <c r="H405">
        <f>IFERROR(VLOOKUP($B405,Kraftvärmeprod!$B$1:$AH$479,MATCH(H$2,Kraftvärmeprod!$B$1:$AG$1,0),FALSE)/1,0)-IFERROR(VLOOKUP($B405,'Slutlig allokering kvv'!$B$2:$AC$462,MATCH(H$3,'Slutlig allokering kvv'!$B$1:$AJ$1,0),FALSE)/1,0)</f>
        <v>0</v>
      </c>
      <c r="I405">
        <f>IFERROR(VLOOKUP($B405,Kraftvärmeprod!$B$1:$AH$479,MATCH(I$2,Kraftvärmeprod!$B$1:$AG$1,0),FALSE)/1,0)-IFERROR(VLOOKUP($B405,'Slutlig allokering kvv'!$B$2:$AC$462,MATCH(I$3,'Slutlig allokering kvv'!$B$1:$AJ$1,0),FALSE)/1,0)</f>
        <v>0</v>
      </c>
      <c r="J405">
        <f>IFERROR(VLOOKUP($B405,Kraftvärmeprod!$B$1:$AH$479,MATCH(J$2,Kraftvärmeprod!$B$1:$AG$1,0),FALSE)/1,0)-IFERROR(VLOOKUP($B405,'Slutlig allokering kvv'!$B$2:$AC$462,MATCH(J$3,'Slutlig allokering kvv'!$B$1:$AJ$1,0),FALSE)/1,0)</f>
        <v>0</v>
      </c>
      <c r="K405">
        <f>IFERROR(VLOOKUP($B405,Kraftvärmeprod!$B$1:$AH$479,MATCH(K$2,Kraftvärmeprod!$B$1:$AG$1,0),FALSE)/1,0)-IFERROR(VLOOKUP($B405,'Slutlig allokering kvv'!$B$2:$AC$462,MATCH(K$3,'Slutlig allokering kvv'!$B$1:$AJ$1,0),FALSE)/1,0)</f>
        <v>0</v>
      </c>
      <c r="L405">
        <f>IFERROR(VLOOKUP($B405,Kraftvärmeprod!$B$1:$AH$479,MATCH(L$2,Kraftvärmeprod!$B$1:$AG$1,0),FALSE)/1,0)-IFERROR(VLOOKUP($B405,'Slutlig allokering kvv'!$B$2:$AC$462,MATCH(L$3,'Slutlig allokering kvv'!$B$1:$AJ$1,0),FALSE)/1,0)</f>
        <v>0</v>
      </c>
      <c r="M405" s="40">
        <f>IFERROR(VLOOKUP($B405,Miljö!$B$1:$S$477,MATCH(M$2,Miljö!$B$1:$X$1,0),FALSE)/1,0)-IFERROR(VLOOKUP($B405,'Slutlig allokering kvv'!$B$2:$AC$462,MATCH(M$3,'Slutlig allokering kvv'!$B$1:$AJ$1,0),FALSE)/1,0)</f>
        <v>0</v>
      </c>
      <c r="N405">
        <f>IFERROR(VLOOKUP($B405,Kraftvärmeprod!$B$1:$AH$479,MATCH(N$2,Kraftvärmeprod!$B$1:$AG$1,0),FALSE)/1,0)-IFERROR(VLOOKUP($B405,'Slutlig allokering kvv'!$B$2:$AC$462,MATCH(N$3,'Slutlig allokering kvv'!$B$1:$AJ$1,0),FALSE)/1,0)</f>
        <v>0</v>
      </c>
      <c r="O405">
        <f>IFERROR(VLOOKUP($B405,Kraftvärmeprod!$B$1:$AH$479,MATCH(O$2,Kraftvärmeprod!$B$1:$AG$1,0),FALSE)/1,0)-IFERROR(VLOOKUP($B405,'Slutlig allokering kvv'!$B$2:$AC$462,MATCH(O$3,'Slutlig allokering kvv'!$B$1:$AJ$1,0),FALSE)/1,0)</f>
        <v>0</v>
      </c>
      <c r="P405">
        <f>IFERROR(VLOOKUP($B405,Kraftvärmeprod!$B$1:$AH$479,MATCH(P$2,Kraftvärmeprod!$B$1:$AG$1,0),FALSE)/1,0)-IFERROR(VLOOKUP($B405,'Slutlig allokering kvv'!$B$2:$AC$462,MATCH(P$3,'Slutlig allokering kvv'!$B$1:$AJ$1,0),FALSE)/1,0)</f>
        <v>0</v>
      </c>
      <c r="Q405">
        <f>IFERROR(VLOOKUP($B405,Kraftvärmeprod!$B$1:$AH$479,MATCH(Q$2,Kraftvärmeprod!$B$1:$AG$1,0),FALSE)/1,0)-IFERROR(VLOOKUP($B405,'Slutlig allokering kvv'!$B$2:$AC$462,MATCH(Q$3,'Slutlig allokering kvv'!$B$1:$AJ$1,0),FALSE)/1,0)</f>
        <v>0</v>
      </c>
      <c r="R405">
        <f>IFERROR(VLOOKUP($B405,Kraftvärmeprod!$B$1:$AH$479,MATCH(R$2,Kraftvärmeprod!$B$1:$AG$1,0),FALSE)/1,0)-IFERROR(VLOOKUP($B405,'Slutlig allokering kvv'!$B$2:$AC$462,MATCH(R$3,'Slutlig allokering kvv'!$B$1:$AJ$1,0),FALSE)/1,0)</f>
        <v>0</v>
      </c>
      <c r="S405">
        <f>IFERROR(VLOOKUP($B405,Kraftvärmeprod!$B$1:$AH$479,MATCH(S$2,Kraftvärmeprod!$B$1:$AG$1,0),FALSE)/1,0)-IFERROR(VLOOKUP($B405,'Slutlig allokering kvv'!$B$2:$AC$462,MATCH(S$3,'Slutlig allokering kvv'!$B$1:$AJ$1,0),FALSE)/1,0)</f>
        <v>0</v>
      </c>
      <c r="T405">
        <f>IFERROR(VLOOKUP($B405,Kraftvärmeprod!$B$1:$AH$479,MATCH(T$2,Kraftvärmeprod!$B$1:$AG$1,0),FALSE)/1,0)-IFERROR(VLOOKUP($B405,'Slutlig allokering kvv'!$B$2:$AC$462,MATCH(T$3,'Slutlig allokering kvv'!$B$1:$AJ$1,0),FALSE)/1,0)</f>
        <v>0</v>
      </c>
      <c r="U405">
        <f>IFERROR(VLOOKUP($B405,Kraftvärmeprod!$B$1:$AH$479,MATCH(U$2,Kraftvärmeprod!$B$1:$AG$1,0),FALSE)/1,0)-IFERROR(VLOOKUP($B405,'Slutlig allokering kvv'!$B$2:$AC$462,MATCH(U$3,'Slutlig allokering kvv'!$B$1:$AJ$1,0),FALSE)/1,0)</f>
        <v>0</v>
      </c>
      <c r="V405">
        <f>IFERROR(VLOOKUP($B405,Kraftvärmeprod!$B$1:$AH$479,MATCH(V$2,Kraftvärmeprod!$B$1:$AG$1,0),FALSE)/1,0)-IFERROR(VLOOKUP($B405,'Slutlig allokering kvv'!$B$2:$AC$462,MATCH(V$3,'Slutlig allokering kvv'!$B$1:$AJ$1,0),FALSE)/1,0)</f>
        <v>0</v>
      </c>
      <c r="W405">
        <f>IFERROR(VLOOKUP($B405,Kraftvärmeprod!$B$1:$AH$479,MATCH(W$2,Kraftvärmeprod!$B$1:$AG$1,0),FALSE)/1,0)-IFERROR(VLOOKUP($B405,'Slutlig allokering kvv'!$B$2:$AC$462,MATCH(W$3,'Slutlig allokering kvv'!$B$1:$AJ$1,0),FALSE)/1,0)</f>
        <v>0</v>
      </c>
      <c r="X405">
        <f>IFERROR(VLOOKUP($B405,Kraftvärmeprod!$B$1:$AH$479,MATCH(X$2,Kraftvärmeprod!$B$1:$AG$1,0),FALSE)/1,0)-IFERROR(VLOOKUP($B405,'Slutlig allokering kvv'!$B$2:$AC$462,MATCH(X$3,'Slutlig allokering kvv'!$B$1:$AJ$1,0),FALSE)/1,0)</f>
        <v>0</v>
      </c>
      <c r="Y405">
        <f>IFERROR(VLOOKUP($B405,Kraftvärmeprod!$B$1:$AH$479,MATCH(Y$2,Kraftvärmeprod!$B$1:$AG$1,0),FALSE)/1,0)-IFERROR(VLOOKUP($B405,'Slutlig allokering kvv'!$B$2:$AC$462,MATCH(Y$3,'Slutlig allokering kvv'!$B$1:$AJ$1,0),FALSE)/1,0)</f>
        <v>0</v>
      </c>
      <c r="Z405">
        <f>IFERROR(VLOOKUP($B405,Kraftvärmeprod!$B$1:$AH$479,MATCH(Z$2,Kraftvärmeprod!$B$1:$AG$1,0),FALSE)/1,0)-IFERROR(VLOOKUP($B405,'Slutlig allokering kvv'!$B$2:$AC$462,MATCH(Z$3,'Slutlig allokering kvv'!$B$1:$AJ$1,0),FALSE)/1,0)</f>
        <v>0</v>
      </c>
      <c r="AA405">
        <f>IFERROR(VLOOKUP($B405,Kraftvärmeprod!$B$1:$AH$479,MATCH(AA$2,Kraftvärmeprod!$B$1:$AG$1,0),FALSE)/1,0)-IFERROR(VLOOKUP($B405,'Slutlig allokering kvv'!$B$2:$AC$462,MATCH(AA$3,'Slutlig allokering kvv'!$B$1:$AJ$1,0),FALSE)/1,0)</f>
        <v>0</v>
      </c>
      <c r="AB405">
        <f>IFERROR(VLOOKUP($B405,Kraftvärmeprod!$B$1:$AH$479,MATCH(AB$2,Kraftvärmeprod!$B$1:$AG$1,0),FALSE)/1,0)-IFERROR(VLOOKUP($B405,'Slutlig allokering kvv'!$B$2:$AC$462,MATCH(AB$3,'Slutlig allokering kvv'!$B$1:$AJ$1,0),FALSE)/1,0)</f>
        <v>0</v>
      </c>
      <c r="AE405">
        <f t="shared" si="12"/>
        <v>0</v>
      </c>
      <c r="AG405">
        <f>IFERROR(VLOOKUP(B405,'Slutlig allokering kvv'!$B$2:$AJ$462,MATCH("Summa justerad allokerad tillförd energi (utan hjälpel och rökgaskondensering):",'Slutlig allokering kvv'!$B$1:$AK$1,0),FALSE)/1,"")</f>
        <v>0</v>
      </c>
      <c r="AI405" s="23" t="str">
        <f>IFERROR(1-VLOOKUP(B405,'Slutlig allokering kvv'!$B$2:$AJ$462,MATCH("Andel av bränsle i kvv som allokerats till värme, exklusive rökgaskondensering och hjälpel",'Slutlig allokering kvv'!$B$1:$AK$1,0),FALSE),"")</f>
        <v/>
      </c>
      <c r="AK405" s="23" t="str">
        <f t="shared" si="13"/>
        <v/>
      </c>
    </row>
    <row r="406" spans="1:37" x14ac:dyDescent="0.25">
      <c r="A406" s="2" t="s">
        <v>554</v>
      </c>
      <c r="B406" s="2" t="s">
        <v>555</v>
      </c>
      <c r="C406" s="2" t="str">
        <f>IFERROR(VLOOKUP($B406,Kraftvärmeprod!$B$1:$AH$479,MATCH(C$3,Kraftvärmeprod!$B$1:$AG$1,0),FALSE)/1,"")</f>
        <v/>
      </c>
      <c r="D406" s="2" t="str">
        <f>IFERROR(VLOOKUP($B406,Kraftvärmeprod!$B$1:$AH$479,MATCH(D$3,Kraftvärmeprod!$B$1:$AG$1,0),FALSE)/1,"")</f>
        <v/>
      </c>
      <c r="E406">
        <f>IFERROR(VLOOKUP($B406,Kraftvärmeprod!$B$1:$AH$479,MATCH(E$2,Kraftvärmeprod!$B$1:$AG$1,0),FALSE)/1,0)-IFERROR(VLOOKUP($B406,'Slutlig allokering kvv'!$B$2:$AC$462,MATCH(E$3,'Slutlig allokering kvv'!$B$1:$AJ$1,0),FALSE)/1,0)</f>
        <v>0</v>
      </c>
      <c r="F406">
        <f>IFERROR(VLOOKUP($B406,Kraftvärmeprod!$B$1:$AH$479,MATCH(F$2,Kraftvärmeprod!$B$1:$AG$1,0),FALSE)/1,0)-IFERROR(VLOOKUP($B406,'Slutlig allokering kvv'!$B$2:$AC$462,MATCH(F$3,'Slutlig allokering kvv'!$B$1:$AJ$1,0),FALSE)/1,0)</f>
        <v>0</v>
      </c>
      <c r="G406">
        <f>IFERROR(VLOOKUP($B406,Kraftvärmeprod!$B$1:$AH$479,MATCH(G$2,Kraftvärmeprod!$B$1:$AG$1,0),FALSE)/1,0)-IFERROR(VLOOKUP($B406,'Slutlig allokering kvv'!$B$2:$AC$462,MATCH(G$3,'Slutlig allokering kvv'!$B$1:$AJ$1,0),FALSE)/1,0)</f>
        <v>0</v>
      </c>
      <c r="H406">
        <f>IFERROR(VLOOKUP($B406,Kraftvärmeprod!$B$1:$AH$479,MATCH(H$2,Kraftvärmeprod!$B$1:$AG$1,0),FALSE)/1,0)-IFERROR(VLOOKUP($B406,'Slutlig allokering kvv'!$B$2:$AC$462,MATCH(H$3,'Slutlig allokering kvv'!$B$1:$AJ$1,0),FALSE)/1,0)</f>
        <v>0</v>
      </c>
      <c r="I406">
        <f>IFERROR(VLOOKUP($B406,Kraftvärmeprod!$B$1:$AH$479,MATCH(I$2,Kraftvärmeprod!$B$1:$AG$1,0),FALSE)/1,0)-IFERROR(VLOOKUP($B406,'Slutlig allokering kvv'!$B$2:$AC$462,MATCH(I$3,'Slutlig allokering kvv'!$B$1:$AJ$1,0),FALSE)/1,0)</f>
        <v>0</v>
      </c>
      <c r="J406">
        <f>IFERROR(VLOOKUP($B406,Kraftvärmeprod!$B$1:$AH$479,MATCH(J$2,Kraftvärmeprod!$B$1:$AG$1,0),FALSE)/1,0)-IFERROR(VLOOKUP($B406,'Slutlig allokering kvv'!$B$2:$AC$462,MATCH(J$3,'Slutlig allokering kvv'!$B$1:$AJ$1,0),FALSE)/1,0)</f>
        <v>0</v>
      </c>
      <c r="K406">
        <f>IFERROR(VLOOKUP($B406,Kraftvärmeprod!$B$1:$AH$479,MATCH(K$2,Kraftvärmeprod!$B$1:$AG$1,0),FALSE)/1,0)-IFERROR(VLOOKUP($B406,'Slutlig allokering kvv'!$B$2:$AC$462,MATCH(K$3,'Slutlig allokering kvv'!$B$1:$AJ$1,0),FALSE)/1,0)</f>
        <v>0</v>
      </c>
      <c r="L406">
        <f>IFERROR(VLOOKUP($B406,Kraftvärmeprod!$B$1:$AH$479,MATCH(L$2,Kraftvärmeprod!$B$1:$AG$1,0),FALSE)/1,0)-IFERROR(VLOOKUP($B406,'Slutlig allokering kvv'!$B$2:$AC$462,MATCH(L$3,'Slutlig allokering kvv'!$B$1:$AJ$1,0),FALSE)/1,0)</f>
        <v>0</v>
      </c>
      <c r="M406" s="40">
        <f>IFERROR(VLOOKUP($B406,Miljö!$B$1:$S$477,MATCH(M$2,Miljö!$B$1:$X$1,0),FALSE)/1,0)-IFERROR(VLOOKUP($B406,'Slutlig allokering kvv'!$B$2:$AC$462,MATCH(M$3,'Slutlig allokering kvv'!$B$1:$AJ$1,0),FALSE)/1,0)</f>
        <v>0</v>
      </c>
      <c r="N406">
        <f>IFERROR(VLOOKUP($B406,Kraftvärmeprod!$B$1:$AH$479,MATCH(N$2,Kraftvärmeprod!$B$1:$AG$1,0),FALSE)/1,0)-IFERROR(VLOOKUP($B406,'Slutlig allokering kvv'!$B$2:$AC$462,MATCH(N$3,'Slutlig allokering kvv'!$B$1:$AJ$1,0),FALSE)/1,0)</f>
        <v>0</v>
      </c>
      <c r="O406">
        <f>IFERROR(VLOOKUP($B406,Kraftvärmeprod!$B$1:$AH$479,MATCH(O$2,Kraftvärmeprod!$B$1:$AG$1,0),FALSE)/1,0)-IFERROR(VLOOKUP($B406,'Slutlig allokering kvv'!$B$2:$AC$462,MATCH(O$3,'Slutlig allokering kvv'!$B$1:$AJ$1,0),FALSE)/1,0)</f>
        <v>0</v>
      </c>
      <c r="P406">
        <f>IFERROR(VLOOKUP($B406,Kraftvärmeprod!$B$1:$AH$479,MATCH(P$2,Kraftvärmeprod!$B$1:$AG$1,0),FALSE)/1,0)-IFERROR(VLOOKUP($B406,'Slutlig allokering kvv'!$B$2:$AC$462,MATCH(P$3,'Slutlig allokering kvv'!$B$1:$AJ$1,0),FALSE)/1,0)</f>
        <v>0</v>
      </c>
      <c r="Q406">
        <f>IFERROR(VLOOKUP($B406,Kraftvärmeprod!$B$1:$AH$479,MATCH(Q$2,Kraftvärmeprod!$B$1:$AG$1,0),FALSE)/1,0)-IFERROR(VLOOKUP($B406,'Slutlig allokering kvv'!$B$2:$AC$462,MATCH(Q$3,'Slutlig allokering kvv'!$B$1:$AJ$1,0),FALSE)/1,0)</f>
        <v>0</v>
      </c>
      <c r="R406">
        <f>IFERROR(VLOOKUP($B406,Kraftvärmeprod!$B$1:$AH$479,MATCH(R$2,Kraftvärmeprod!$B$1:$AG$1,0),FALSE)/1,0)-IFERROR(VLOOKUP($B406,'Slutlig allokering kvv'!$B$2:$AC$462,MATCH(R$3,'Slutlig allokering kvv'!$B$1:$AJ$1,0),FALSE)/1,0)</f>
        <v>0</v>
      </c>
      <c r="S406">
        <f>IFERROR(VLOOKUP($B406,Kraftvärmeprod!$B$1:$AH$479,MATCH(S$2,Kraftvärmeprod!$B$1:$AG$1,0),FALSE)/1,0)-IFERROR(VLOOKUP($B406,'Slutlig allokering kvv'!$B$2:$AC$462,MATCH(S$3,'Slutlig allokering kvv'!$B$1:$AJ$1,0),FALSE)/1,0)</f>
        <v>0</v>
      </c>
      <c r="T406">
        <f>IFERROR(VLOOKUP($B406,Kraftvärmeprod!$B$1:$AH$479,MATCH(T$2,Kraftvärmeprod!$B$1:$AG$1,0),FALSE)/1,0)-IFERROR(VLOOKUP($B406,'Slutlig allokering kvv'!$B$2:$AC$462,MATCH(T$3,'Slutlig allokering kvv'!$B$1:$AJ$1,0),FALSE)/1,0)</f>
        <v>0</v>
      </c>
      <c r="U406">
        <f>IFERROR(VLOOKUP($B406,Kraftvärmeprod!$B$1:$AH$479,MATCH(U$2,Kraftvärmeprod!$B$1:$AG$1,0),FALSE)/1,0)-IFERROR(VLOOKUP($B406,'Slutlig allokering kvv'!$B$2:$AC$462,MATCH(U$3,'Slutlig allokering kvv'!$B$1:$AJ$1,0),FALSE)/1,0)</f>
        <v>0</v>
      </c>
      <c r="V406">
        <f>IFERROR(VLOOKUP($B406,Kraftvärmeprod!$B$1:$AH$479,MATCH(V$2,Kraftvärmeprod!$B$1:$AG$1,0),FALSE)/1,0)-IFERROR(VLOOKUP($B406,'Slutlig allokering kvv'!$B$2:$AC$462,MATCH(V$3,'Slutlig allokering kvv'!$B$1:$AJ$1,0),FALSE)/1,0)</f>
        <v>0</v>
      </c>
      <c r="W406">
        <f>IFERROR(VLOOKUP($B406,Kraftvärmeprod!$B$1:$AH$479,MATCH(W$2,Kraftvärmeprod!$B$1:$AG$1,0),FALSE)/1,0)-IFERROR(VLOOKUP($B406,'Slutlig allokering kvv'!$B$2:$AC$462,MATCH(W$3,'Slutlig allokering kvv'!$B$1:$AJ$1,0),FALSE)/1,0)</f>
        <v>0</v>
      </c>
      <c r="X406">
        <f>IFERROR(VLOOKUP($B406,Kraftvärmeprod!$B$1:$AH$479,MATCH(X$2,Kraftvärmeprod!$B$1:$AG$1,0),FALSE)/1,0)-IFERROR(VLOOKUP($B406,'Slutlig allokering kvv'!$B$2:$AC$462,MATCH(X$3,'Slutlig allokering kvv'!$B$1:$AJ$1,0),FALSE)/1,0)</f>
        <v>0</v>
      </c>
      <c r="Y406">
        <f>IFERROR(VLOOKUP($B406,Kraftvärmeprod!$B$1:$AH$479,MATCH(Y$2,Kraftvärmeprod!$B$1:$AG$1,0),FALSE)/1,0)-IFERROR(VLOOKUP($B406,'Slutlig allokering kvv'!$B$2:$AC$462,MATCH(Y$3,'Slutlig allokering kvv'!$B$1:$AJ$1,0),FALSE)/1,0)</f>
        <v>0</v>
      </c>
      <c r="Z406">
        <f>IFERROR(VLOOKUP($B406,Kraftvärmeprod!$B$1:$AH$479,MATCH(Z$2,Kraftvärmeprod!$B$1:$AG$1,0),FALSE)/1,0)-IFERROR(VLOOKUP($B406,'Slutlig allokering kvv'!$B$2:$AC$462,MATCH(Z$3,'Slutlig allokering kvv'!$B$1:$AJ$1,0),FALSE)/1,0)</f>
        <v>0</v>
      </c>
      <c r="AA406">
        <f>IFERROR(VLOOKUP($B406,Kraftvärmeprod!$B$1:$AH$479,MATCH(AA$2,Kraftvärmeprod!$B$1:$AG$1,0),FALSE)/1,0)-IFERROR(VLOOKUP($B406,'Slutlig allokering kvv'!$B$2:$AC$462,MATCH(AA$3,'Slutlig allokering kvv'!$B$1:$AJ$1,0),FALSE)/1,0)</f>
        <v>0</v>
      </c>
      <c r="AB406">
        <f>IFERROR(VLOOKUP($B406,Kraftvärmeprod!$B$1:$AH$479,MATCH(AB$2,Kraftvärmeprod!$B$1:$AG$1,0),FALSE)/1,0)-IFERROR(VLOOKUP($B406,'Slutlig allokering kvv'!$B$2:$AC$462,MATCH(AB$3,'Slutlig allokering kvv'!$B$1:$AJ$1,0),FALSE)/1,0)</f>
        <v>0</v>
      </c>
      <c r="AE406">
        <f t="shared" si="12"/>
        <v>0</v>
      </c>
      <c r="AG406">
        <f>IFERROR(VLOOKUP(B406,'Slutlig allokering kvv'!$B$2:$AJ$462,MATCH("Summa justerad allokerad tillförd energi (utan hjälpel och rökgaskondensering):",'Slutlig allokering kvv'!$B$1:$AK$1,0),FALSE)/1,"")</f>
        <v>0</v>
      </c>
      <c r="AI406" s="23" t="str">
        <f>IFERROR(1-VLOOKUP(B406,'Slutlig allokering kvv'!$B$2:$AJ$462,MATCH("Andel av bränsle i kvv som allokerats till värme, exklusive rökgaskondensering och hjälpel",'Slutlig allokering kvv'!$B$1:$AK$1,0),FALSE),"")</f>
        <v/>
      </c>
      <c r="AK406" s="23" t="str">
        <f t="shared" si="13"/>
        <v/>
      </c>
    </row>
    <row r="407" spans="1:37" x14ac:dyDescent="0.25">
      <c r="A407" s="2" t="s">
        <v>556</v>
      </c>
      <c r="B407" s="2" t="s">
        <v>557</v>
      </c>
      <c r="C407" s="2" t="str">
        <f>IFERROR(VLOOKUP($B407,Kraftvärmeprod!$B$1:$AH$479,MATCH(C$3,Kraftvärmeprod!$B$1:$AG$1,0),FALSE)/1,"")</f>
        <v/>
      </c>
      <c r="D407" s="2" t="str">
        <f>IFERROR(VLOOKUP($B407,Kraftvärmeprod!$B$1:$AH$479,MATCH(D$3,Kraftvärmeprod!$B$1:$AG$1,0),FALSE)/1,"")</f>
        <v/>
      </c>
      <c r="E407">
        <f>IFERROR(VLOOKUP($B407,Kraftvärmeprod!$B$1:$AH$479,MATCH(E$2,Kraftvärmeprod!$B$1:$AG$1,0),FALSE)/1,0)-IFERROR(VLOOKUP($B407,'Slutlig allokering kvv'!$B$2:$AC$462,MATCH(E$3,'Slutlig allokering kvv'!$B$1:$AJ$1,0),FALSE)/1,0)</f>
        <v>0</v>
      </c>
      <c r="F407">
        <f>IFERROR(VLOOKUP($B407,Kraftvärmeprod!$B$1:$AH$479,MATCH(F$2,Kraftvärmeprod!$B$1:$AG$1,0),FALSE)/1,0)-IFERROR(VLOOKUP($B407,'Slutlig allokering kvv'!$B$2:$AC$462,MATCH(F$3,'Slutlig allokering kvv'!$B$1:$AJ$1,0),FALSE)/1,0)</f>
        <v>0</v>
      </c>
      <c r="G407">
        <f>IFERROR(VLOOKUP($B407,Kraftvärmeprod!$B$1:$AH$479,MATCH(G$2,Kraftvärmeprod!$B$1:$AG$1,0),FALSE)/1,0)-IFERROR(VLOOKUP($B407,'Slutlig allokering kvv'!$B$2:$AC$462,MATCH(G$3,'Slutlig allokering kvv'!$B$1:$AJ$1,0),FALSE)/1,0)</f>
        <v>0</v>
      </c>
      <c r="H407">
        <f>IFERROR(VLOOKUP($B407,Kraftvärmeprod!$B$1:$AH$479,MATCH(H$2,Kraftvärmeprod!$B$1:$AG$1,0),FALSE)/1,0)-IFERROR(VLOOKUP($B407,'Slutlig allokering kvv'!$B$2:$AC$462,MATCH(H$3,'Slutlig allokering kvv'!$B$1:$AJ$1,0),FALSE)/1,0)</f>
        <v>0</v>
      </c>
      <c r="I407">
        <f>IFERROR(VLOOKUP($B407,Kraftvärmeprod!$B$1:$AH$479,MATCH(I$2,Kraftvärmeprod!$B$1:$AG$1,0),FALSE)/1,0)-IFERROR(VLOOKUP($B407,'Slutlig allokering kvv'!$B$2:$AC$462,MATCH(I$3,'Slutlig allokering kvv'!$B$1:$AJ$1,0),FALSE)/1,0)</f>
        <v>0</v>
      </c>
      <c r="J407">
        <f>IFERROR(VLOOKUP($B407,Kraftvärmeprod!$B$1:$AH$479,MATCH(J$2,Kraftvärmeprod!$B$1:$AG$1,0),FALSE)/1,0)-IFERROR(VLOOKUP($B407,'Slutlig allokering kvv'!$B$2:$AC$462,MATCH(J$3,'Slutlig allokering kvv'!$B$1:$AJ$1,0),FALSE)/1,0)</f>
        <v>0</v>
      </c>
      <c r="K407">
        <f>IFERROR(VLOOKUP($B407,Kraftvärmeprod!$B$1:$AH$479,MATCH(K$2,Kraftvärmeprod!$B$1:$AG$1,0),FALSE)/1,0)-IFERROR(VLOOKUP($B407,'Slutlig allokering kvv'!$B$2:$AC$462,MATCH(K$3,'Slutlig allokering kvv'!$B$1:$AJ$1,0),FALSE)/1,0)</f>
        <v>0</v>
      </c>
      <c r="L407">
        <f>IFERROR(VLOOKUP($B407,Kraftvärmeprod!$B$1:$AH$479,MATCH(L$2,Kraftvärmeprod!$B$1:$AG$1,0),FALSE)/1,0)-IFERROR(VLOOKUP($B407,'Slutlig allokering kvv'!$B$2:$AC$462,MATCH(L$3,'Slutlig allokering kvv'!$B$1:$AJ$1,0),FALSE)/1,0)</f>
        <v>0</v>
      </c>
      <c r="M407" s="40">
        <f>IFERROR(VLOOKUP($B407,Miljö!$B$1:$S$477,MATCH(M$2,Miljö!$B$1:$X$1,0),FALSE)/1,0)-IFERROR(VLOOKUP($B407,'Slutlig allokering kvv'!$B$2:$AC$462,MATCH(M$3,'Slutlig allokering kvv'!$B$1:$AJ$1,0),FALSE)/1,0)</f>
        <v>0</v>
      </c>
      <c r="N407">
        <f>IFERROR(VLOOKUP($B407,Kraftvärmeprod!$B$1:$AH$479,MATCH(N$2,Kraftvärmeprod!$B$1:$AG$1,0),FALSE)/1,0)-IFERROR(VLOOKUP($B407,'Slutlig allokering kvv'!$B$2:$AC$462,MATCH(N$3,'Slutlig allokering kvv'!$B$1:$AJ$1,0),FALSE)/1,0)</f>
        <v>0</v>
      </c>
      <c r="O407">
        <f>IFERROR(VLOOKUP($B407,Kraftvärmeprod!$B$1:$AH$479,MATCH(O$2,Kraftvärmeprod!$B$1:$AG$1,0),FALSE)/1,0)-IFERROR(VLOOKUP($B407,'Slutlig allokering kvv'!$B$2:$AC$462,MATCH(O$3,'Slutlig allokering kvv'!$B$1:$AJ$1,0),FALSE)/1,0)</f>
        <v>0</v>
      </c>
      <c r="P407">
        <f>IFERROR(VLOOKUP($B407,Kraftvärmeprod!$B$1:$AH$479,MATCH(P$2,Kraftvärmeprod!$B$1:$AG$1,0),FALSE)/1,0)-IFERROR(VLOOKUP($B407,'Slutlig allokering kvv'!$B$2:$AC$462,MATCH(P$3,'Slutlig allokering kvv'!$B$1:$AJ$1,0),FALSE)/1,0)</f>
        <v>0</v>
      </c>
      <c r="Q407">
        <f>IFERROR(VLOOKUP($B407,Kraftvärmeprod!$B$1:$AH$479,MATCH(Q$2,Kraftvärmeprod!$B$1:$AG$1,0),FALSE)/1,0)-IFERROR(VLOOKUP($B407,'Slutlig allokering kvv'!$B$2:$AC$462,MATCH(Q$3,'Slutlig allokering kvv'!$B$1:$AJ$1,0),FALSE)/1,0)</f>
        <v>0</v>
      </c>
      <c r="R407">
        <f>IFERROR(VLOOKUP($B407,Kraftvärmeprod!$B$1:$AH$479,MATCH(R$2,Kraftvärmeprod!$B$1:$AG$1,0),FALSE)/1,0)-IFERROR(VLOOKUP($B407,'Slutlig allokering kvv'!$B$2:$AC$462,MATCH(R$3,'Slutlig allokering kvv'!$B$1:$AJ$1,0),FALSE)/1,0)</f>
        <v>0</v>
      </c>
      <c r="S407">
        <f>IFERROR(VLOOKUP($B407,Kraftvärmeprod!$B$1:$AH$479,MATCH(S$2,Kraftvärmeprod!$B$1:$AG$1,0),FALSE)/1,0)-IFERROR(VLOOKUP($B407,'Slutlig allokering kvv'!$B$2:$AC$462,MATCH(S$3,'Slutlig allokering kvv'!$B$1:$AJ$1,0),FALSE)/1,0)</f>
        <v>0</v>
      </c>
      <c r="T407">
        <f>IFERROR(VLOOKUP($B407,Kraftvärmeprod!$B$1:$AH$479,MATCH(T$2,Kraftvärmeprod!$B$1:$AG$1,0),FALSE)/1,0)-IFERROR(VLOOKUP($B407,'Slutlig allokering kvv'!$B$2:$AC$462,MATCH(T$3,'Slutlig allokering kvv'!$B$1:$AJ$1,0),FALSE)/1,0)</f>
        <v>0</v>
      </c>
      <c r="U407">
        <f>IFERROR(VLOOKUP($B407,Kraftvärmeprod!$B$1:$AH$479,MATCH(U$2,Kraftvärmeprod!$B$1:$AG$1,0),FALSE)/1,0)-IFERROR(VLOOKUP($B407,'Slutlig allokering kvv'!$B$2:$AC$462,MATCH(U$3,'Slutlig allokering kvv'!$B$1:$AJ$1,0),FALSE)/1,0)</f>
        <v>0</v>
      </c>
      <c r="V407">
        <f>IFERROR(VLOOKUP($B407,Kraftvärmeprod!$B$1:$AH$479,MATCH(V$2,Kraftvärmeprod!$B$1:$AG$1,0),FALSE)/1,0)-IFERROR(VLOOKUP($B407,'Slutlig allokering kvv'!$B$2:$AC$462,MATCH(V$3,'Slutlig allokering kvv'!$B$1:$AJ$1,0),FALSE)/1,0)</f>
        <v>0</v>
      </c>
      <c r="W407">
        <f>IFERROR(VLOOKUP($B407,Kraftvärmeprod!$B$1:$AH$479,MATCH(W$2,Kraftvärmeprod!$B$1:$AG$1,0),FALSE)/1,0)-IFERROR(VLOOKUP($B407,'Slutlig allokering kvv'!$B$2:$AC$462,MATCH(W$3,'Slutlig allokering kvv'!$B$1:$AJ$1,0),FALSE)/1,0)</f>
        <v>0</v>
      </c>
      <c r="X407">
        <f>IFERROR(VLOOKUP($B407,Kraftvärmeprod!$B$1:$AH$479,MATCH(X$2,Kraftvärmeprod!$B$1:$AG$1,0),FALSE)/1,0)-IFERROR(VLOOKUP($B407,'Slutlig allokering kvv'!$B$2:$AC$462,MATCH(X$3,'Slutlig allokering kvv'!$B$1:$AJ$1,0),FALSE)/1,0)</f>
        <v>0</v>
      </c>
      <c r="Y407">
        <f>IFERROR(VLOOKUP($B407,Kraftvärmeprod!$B$1:$AH$479,MATCH(Y$2,Kraftvärmeprod!$B$1:$AG$1,0),FALSE)/1,0)-IFERROR(VLOOKUP($B407,'Slutlig allokering kvv'!$B$2:$AC$462,MATCH(Y$3,'Slutlig allokering kvv'!$B$1:$AJ$1,0),FALSE)/1,0)</f>
        <v>0</v>
      </c>
      <c r="Z407">
        <f>IFERROR(VLOOKUP($B407,Kraftvärmeprod!$B$1:$AH$479,MATCH(Z$2,Kraftvärmeprod!$B$1:$AG$1,0),FALSE)/1,0)-IFERROR(VLOOKUP($B407,'Slutlig allokering kvv'!$B$2:$AC$462,MATCH(Z$3,'Slutlig allokering kvv'!$B$1:$AJ$1,0),FALSE)/1,0)</f>
        <v>0</v>
      </c>
      <c r="AA407">
        <f>IFERROR(VLOOKUP($B407,Kraftvärmeprod!$B$1:$AH$479,MATCH(AA$2,Kraftvärmeprod!$B$1:$AG$1,0),FALSE)/1,0)-IFERROR(VLOOKUP($B407,'Slutlig allokering kvv'!$B$2:$AC$462,MATCH(AA$3,'Slutlig allokering kvv'!$B$1:$AJ$1,0),FALSE)/1,0)</f>
        <v>0</v>
      </c>
      <c r="AB407">
        <f>IFERROR(VLOOKUP($B407,Kraftvärmeprod!$B$1:$AH$479,MATCH(AB$2,Kraftvärmeprod!$B$1:$AG$1,0),FALSE)/1,0)-IFERROR(VLOOKUP($B407,'Slutlig allokering kvv'!$B$2:$AC$462,MATCH(AB$3,'Slutlig allokering kvv'!$B$1:$AJ$1,0),FALSE)/1,0)</f>
        <v>0</v>
      </c>
      <c r="AE407">
        <f t="shared" si="12"/>
        <v>0</v>
      </c>
      <c r="AG407">
        <f>IFERROR(VLOOKUP(B407,'Slutlig allokering kvv'!$B$2:$AJ$462,MATCH("Summa justerad allokerad tillförd energi (utan hjälpel och rökgaskondensering):",'Slutlig allokering kvv'!$B$1:$AK$1,0),FALSE)/1,"")</f>
        <v>0</v>
      </c>
      <c r="AI407" s="23" t="str">
        <f>IFERROR(1-VLOOKUP(B407,'Slutlig allokering kvv'!$B$2:$AJ$462,MATCH("Andel av bränsle i kvv som allokerats till värme, exklusive rökgaskondensering och hjälpel",'Slutlig allokering kvv'!$B$1:$AK$1,0),FALSE),"")</f>
        <v/>
      </c>
      <c r="AK407" s="23" t="str">
        <f t="shared" si="13"/>
        <v/>
      </c>
    </row>
    <row r="408" spans="1:37" x14ac:dyDescent="0.25">
      <c r="A408" s="2" t="s">
        <v>556</v>
      </c>
      <c r="B408" s="2" t="s">
        <v>558</v>
      </c>
      <c r="C408" s="2" t="str">
        <f>IFERROR(VLOOKUP($B408,Kraftvärmeprod!$B$1:$AH$479,MATCH(C$3,Kraftvärmeprod!$B$1:$AG$1,0),FALSE)/1,"")</f>
        <v/>
      </c>
      <c r="D408" s="2" t="str">
        <f>IFERROR(VLOOKUP($B408,Kraftvärmeprod!$B$1:$AH$479,MATCH(D$3,Kraftvärmeprod!$B$1:$AG$1,0),FALSE)/1,"")</f>
        <v/>
      </c>
      <c r="E408">
        <f>IFERROR(VLOOKUP($B408,Kraftvärmeprod!$B$1:$AH$479,MATCH(E$2,Kraftvärmeprod!$B$1:$AG$1,0),FALSE)/1,0)-IFERROR(VLOOKUP($B408,'Slutlig allokering kvv'!$B$2:$AC$462,MATCH(E$3,'Slutlig allokering kvv'!$B$1:$AJ$1,0),FALSE)/1,0)</f>
        <v>0</v>
      </c>
      <c r="F408">
        <f>IFERROR(VLOOKUP($B408,Kraftvärmeprod!$B$1:$AH$479,MATCH(F$2,Kraftvärmeprod!$B$1:$AG$1,0),FALSE)/1,0)-IFERROR(VLOOKUP($B408,'Slutlig allokering kvv'!$B$2:$AC$462,MATCH(F$3,'Slutlig allokering kvv'!$B$1:$AJ$1,0),FALSE)/1,0)</f>
        <v>0</v>
      </c>
      <c r="G408">
        <f>IFERROR(VLOOKUP($B408,Kraftvärmeprod!$B$1:$AH$479,MATCH(G$2,Kraftvärmeprod!$B$1:$AG$1,0),FALSE)/1,0)-IFERROR(VLOOKUP($B408,'Slutlig allokering kvv'!$B$2:$AC$462,MATCH(G$3,'Slutlig allokering kvv'!$B$1:$AJ$1,0),FALSE)/1,0)</f>
        <v>0</v>
      </c>
      <c r="H408">
        <f>IFERROR(VLOOKUP($B408,Kraftvärmeprod!$B$1:$AH$479,MATCH(H$2,Kraftvärmeprod!$B$1:$AG$1,0),FALSE)/1,0)-IFERROR(VLOOKUP($B408,'Slutlig allokering kvv'!$B$2:$AC$462,MATCH(H$3,'Slutlig allokering kvv'!$B$1:$AJ$1,0),FALSE)/1,0)</f>
        <v>0</v>
      </c>
      <c r="I408">
        <f>IFERROR(VLOOKUP($B408,Kraftvärmeprod!$B$1:$AH$479,MATCH(I$2,Kraftvärmeprod!$B$1:$AG$1,0),FALSE)/1,0)-IFERROR(VLOOKUP($B408,'Slutlig allokering kvv'!$B$2:$AC$462,MATCH(I$3,'Slutlig allokering kvv'!$B$1:$AJ$1,0),FALSE)/1,0)</f>
        <v>0</v>
      </c>
      <c r="J408">
        <f>IFERROR(VLOOKUP($B408,Kraftvärmeprod!$B$1:$AH$479,MATCH(J$2,Kraftvärmeprod!$B$1:$AG$1,0),FALSE)/1,0)-IFERROR(VLOOKUP($B408,'Slutlig allokering kvv'!$B$2:$AC$462,MATCH(J$3,'Slutlig allokering kvv'!$B$1:$AJ$1,0),FALSE)/1,0)</f>
        <v>0</v>
      </c>
      <c r="K408">
        <f>IFERROR(VLOOKUP($B408,Kraftvärmeprod!$B$1:$AH$479,MATCH(K$2,Kraftvärmeprod!$B$1:$AG$1,0),FALSE)/1,0)-IFERROR(VLOOKUP($B408,'Slutlig allokering kvv'!$B$2:$AC$462,MATCH(K$3,'Slutlig allokering kvv'!$B$1:$AJ$1,0),FALSE)/1,0)</f>
        <v>0</v>
      </c>
      <c r="L408">
        <f>IFERROR(VLOOKUP($B408,Kraftvärmeprod!$B$1:$AH$479,MATCH(L$2,Kraftvärmeprod!$B$1:$AG$1,0),FALSE)/1,0)-IFERROR(VLOOKUP($B408,'Slutlig allokering kvv'!$B$2:$AC$462,MATCH(L$3,'Slutlig allokering kvv'!$B$1:$AJ$1,0),FALSE)/1,0)</f>
        <v>0</v>
      </c>
      <c r="M408" s="40">
        <f>IFERROR(VLOOKUP($B408,Miljö!$B$1:$S$477,MATCH(M$2,Miljö!$B$1:$X$1,0),FALSE)/1,0)-IFERROR(VLOOKUP($B408,'Slutlig allokering kvv'!$B$2:$AC$462,MATCH(M$3,'Slutlig allokering kvv'!$B$1:$AJ$1,0),FALSE)/1,0)</f>
        <v>0</v>
      </c>
      <c r="N408">
        <f>IFERROR(VLOOKUP($B408,Kraftvärmeprod!$B$1:$AH$479,MATCH(N$2,Kraftvärmeprod!$B$1:$AG$1,0),FALSE)/1,0)-IFERROR(VLOOKUP($B408,'Slutlig allokering kvv'!$B$2:$AC$462,MATCH(N$3,'Slutlig allokering kvv'!$B$1:$AJ$1,0),FALSE)/1,0)</f>
        <v>0</v>
      </c>
      <c r="O408">
        <f>IFERROR(VLOOKUP($B408,Kraftvärmeprod!$B$1:$AH$479,MATCH(O$2,Kraftvärmeprod!$B$1:$AG$1,0),FALSE)/1,0)-IFERROR(VLOOKUP($B408,'Slutlig allokering kvv'!$B$2:$AC$462,MATCH(O$3,'Slutlig allokering kvv'!$B$1:$AJ$1,0),FALSE)/1,0)</f>
        <v>0</v>
      </c>
      <c r="P408">
        <f>IFERROR(VLOOKUP($B408,Kraftvärmeprod!$B$1:$AH$479,MATCH(P$2,Kraftvärmeprod!$B$1:$AG$1,0),FALSE)/1,0)-IFERROR(VLOOKUP($B408,'Slutlig allokering kvv'!$B$2:$AC$462,MATCH(P$3,'Slutlig allokering kvv'!$B$1:$AJ$1,0),FALSE)/1,0)</f>
        <v>0</v>
      </c>
      <c r="Q408">
        <f>IFERROR(VLOOKUP($B408,Kraftvärmeprod!$B$1:$AH$479,MATCH(Q$2,Kraftvärmeprod!$B$1:$AG$1,0),FALSE)/1,0)-IFERROR(VLOOKUP($B408,'Slutlig allokering kvv'!$B$2:$AC$462,MATCH(Q$3,'Slutlig allokering kvv'!$B$1:$AJ$1,0),FALSE)/1,0)</f>
        <v>0</v>
      </c>
      <c r="R408">
        <f>IFERROR(VLOOKUP($B408,Kraftvärmeprod!$B$1:$AH$479,MATCH(R$2,Kraftvärmeprod!$B$1:$AG$1,0),FALSE)/1,0)-IFERROR(VLOOKUP($B408,'Slutlig allokering kvv'!$B$2:$AC$462,MATCH(R$3,'Slutlig allokering kvv'!$B$1:$AJ$1,0),FALSE)/1,0)</f>
        <v>0</v>
      </c>
      <c r="S408">
        <f>IFERROR(VLOOKUP($B408,Kraftvärmeprod!$B$1:$AH$479,MATCH(S$2,Kraftvärmeprod!$B$1:$AG$1,0),FALSE)/1,0)-IFERROR(VLOOKUP($B408,'Slutlig allokering kvv'!$B$2:$AC$462,MATCH(S$3,'Slutlig allokering kvv'!$B$1:$AJ$1,0),FALSE)/1,0)</f>
        <v>0</v>
      </c>
      <c r="T408">
        <f>IFERROR(VLOOKUP($B408,Kraftvärmeprod!$B$1:$AH$479,MATCH(T$2,Kraftvärmeprod!$B$1:$AG$1,0),FALSE)/1,0)-IFERROR(VLOOKUP($B408,'Slutlig allokering kvv'!$B$2:$AC$462,MATCH(T$3,'Slutlig allokering kvv'!$B$1:$AJ$1,0),FALSE)/1,0)</f>
        <v>0</v>
      </c>
      <c r="U408">
        <f>IFERROR(VLOOKUP($B408,Kraftvärmeprod!$B$1:$AH$479,MATCH(U$2,Kraftvärmeprod!$B$1:$AG$1,0),FALSE)/1,0)-IFERROR(VLOOKUP($B408,'Slutlig allokering kvv'!$B$2:$AC$462,MATCH(U$3,'Slutlig allokering kvv'!$B$1:$AJ$1,0),FALSE)/1,0)</f>
        <v>0</v>
      </c>
      <c r="V408">
        <f>IFERROR(VLOOKUP($B408,Kraftvärmeprod!$B$1:$AH$479,MATCH(V$2,Kraftvärmeprod!$B$1:$AG$1,0),FALSE)/1,0)-IFERROR(VLOOKUP($B408,'Slutlig allokering kvv'!$B$2:$AC$462,MATCH(V$3,'Slutlig allokering kvv'!$B$1:$AJ$1,0),FALSE)/1,0)</f>
        <v>0</v>
      </c>
      <c r="W408">
        <f>IFERROR(VLOOKUP($B408,Kraftvärmeprod!$B$1:$AH$479,MATCH(W$2,Kraftvärmeprod!$B$1:$AG$1,0),FALSE)/1,0)-IFERROR(VLOOKUP($B408,'Slutlig allokering kvv'!$B$2:$AC$462,MATCH(W$3,'Slutlig allokering kvv'!$B$1:$AJ$1,0),FALSE)/1,0)</f>
        <v>0</v>
      </c>
      <c r="X408">
        <f>IFERROR(VLOOKUP($B408,Kraftvärmeprod!$B$1:$AH$479,MATCH(X$2,Kraftvärmeprod!$B$1:$AG$1,0),FALSE)/1,0)-IFERROR(VLOOKUP($B408,'Slutlig allokering kvv'!$B$2:$AC$462,MATCH(X$3,'Slutlig allokering kvv'!$B$1:$AJ$1,0),FALSE)/1,0)</f>
        <v>0</v>
      </c>
      <c r="Y408">
        <f>IFERROR(VLOOKUP($B408,Kraftvärmeprod!$B$1:$AH$479,MATCH(Y$2,Kraftvärmeprod!$B$1:$AG$1,0),FALSE)/1,0)-IFERROR(VLOOKUP($B408,'Slutlig allokering kvv'!$B$2:$AC$462,MATCH(Y$3,'Slutlig allokering kvv'!$B$1:$AJ$1,0),FALSE)/1,0)</f>
        <v>0</v>
      </c>
      <c r="Z408">
        <f>IFERROR(VLOOKUP($B408,Kraftvärmeprod!$B$1:$AH$479,MATCH(Z$2,Kraftvärmeprod!$B$1:$AG$1,0),FALSE)/1,0)-IFERROR(VLOOKUP($B408,'Slutlig allokering kvv'!$B$2:$AC$462,MATCH(Z$3,'Slutlig allokering kvv'!$B$1:$AJ$1,0),FALSE)/1,0)</f>
        <v>0</v>
      </c>
      <c r="AA408">
        <f>IFERROR(VLOOKUP($B408,Kraftvärmeprod!$B$1:$AH$479,MATCH(AA$2,Kraftvärmeprod!$B$1:$AG$1,0),FALSE)/1,0)-IFERROR(VLOOKUP($B408,'Slutlig allokering kvv'!$B$2:$AC$462,MATCH(AA$3,'Slutlig allokering kvv'!$B$1:$AJ$1,0),FALSE)/1,0)</f>
        <v>0</v>
      </c>
      <c r="AB408">
        <f>IFERROR(VLOOKUP($B408,Kraftvärmeprod!$B$1:$AH$479,MATCH(AB$2,Kraftvärmeprod!$B$1:$AG$1,0),FALSE)/1,0)-IFERROR(VLOOKUP($B408,'Slutlig allokering kvv'!$B$2:$AC$462,MATCH(AB$3,'Slutlig allokering kvv'!$B$1:$AJ$1,0),FALSE)/1,0)</f>
        <v>0</v>
      </c>
      <c r="AE408">
        <f t="shared" si="12"/>
        <v>0</v>
      </c>
      <c r="AG408">
        <f>IFERROR(VLOOKUP(B408,'Slutlig allokering kvv'!$B$2:$AJ$462,MATCH("Summa justerad allokerad tillförd energi (utan hjälpel och rökgaskondensering):",'Slutlig allokering kvv'!$B$1:$AK$1,0),FALSE)/1,"")</f>
        <v>0</v>
      </c>
      <c r="AI408" s="23" t="str">
        <f>IFERROR(1-VLOOKUP(B408,'Slutlig allokering kvv'!$B$2:$AJ$462,MATCH("Andel av bränsle i kvv som allokerats till värme, exklusive rökgaskondensering och hjälpel",'Slutlig allokering kvv'!$B$1:$AK$1,0),FALSE),"")</f>
        <v/>
      </c>
      <c r="AK408" s="23" t="str">
        <f t="shared" si="13"/>
        <v/>
      </c>
    </row>
    <row r="409" spans="1:37" x14ac:dyDescent="0.25">
      <c r="A409" s="2" t="s">
        <v>556</v>
      </c>
      <c r="B409" s="2" t="s">
        <v>559</v>
      </c>
      <c r="C409" s="2" t="str">
        <f>IFERROR(VLOOKUP($B409,Kraftvärmeprod!$B$1:$AH$479,MATCH(C$3,Kraftvärmeprod!$B$1:$AG$1,0),FALSE)/1,"")</f>
        <v/>
      </c>
      <c r="D409" s="2" t="str">
        <f>IFERROR(VLOOKUP($B409,Kraftvärmeprod!$B$1:$AH$479,MATCH(D$3,Kraftvärmeprod!$B$1:$AG$1,0),FALSE)/1,"")</f>
        <v/>
      </c>
      <c r="E409">
        <f>IFERROR(VLOOKUP($B409,Kraftvärmeprod!$B$1:$AH$479,MATCH(E$2,Kraftvärmeprod!$B$1:$AG$1,0),FALSE)/1,0)-IFERROR(VLOOKUP($B409,'Slutlig allokering kvv'!$B$2:$AC$462,MATCH(E$3,'Slutlig allokering kvv'!$B$1:$AJ$1,0),FALSE)/1,0)</f>
        <v>0</v>
      </c>
      <c r="F409">
        <f>IFERROR(VLOOKUP($B409,Kraftvärmeprod!$B$1:$AH$479,MATCH(F$2,Kraftvärmeprod!$B$1:$AG$1,0),FALSE)/1,0)-IFERROR(VLOOKUP($B409,'Slutlig allokering kvv'!$B$2:$AC$462,MATCH(F$3,'Slutlig allokering kvv'!$B$1:$AJ$1,0),FALSE)/1,0)</f>
        <v>0</v>
      </c>
      <c r="G409">
        <f>IFERROR(VLOOKUP($B409,Kraftvärmeprod!$B$1:$AH$479,MATCH(G$2,Kraftvärmeprod!$B$1:$AG$1,0),FALSE)/1,0)-IFERROR(VLOOKUP($B409,'Slutlig allokering kvv'!$B$2:$AC$462,MATCH(G$3,'Slutlig allokering kvv'!$B$1:$AJ$1,0),FALSE)/1,0)</f>
        <v>0</v>
      </c>
      <c r="H409">
        <f>IFERROR(VLOOKUP($B409,Kraftvärmeprod!$B$1:$AH$479,MATCH(H$2,Kraftvärmeprod!$B$1:$AG$1,0),FALSE)/1,0)-IFERROR(VLOOKUP($B409,'Slutlig allokering kvv'!$B$2:$AC$462,MATCH(H$3,'Slutlig allokering kvv'!$B$1:$AJ$1,0),FALSE)/1,0)</f>
        <v>0</v>
      </c>
      <c r="I409">
        <f>IFERROR(VLOOKUP($B409,Kraftvärmeprod!$B$1:$AH$479,MATCH(I$2,Kraftvärmeprod!$B$1:$AG$1,0),FALSE)/1,0)-IFERROR(VLOOKUP($B409,'Slutlig allokering kvv'!$B$2:$AC$462,MATCH(I$3,'Slutlig allokering kvv'!$B$1:$AJ$1,0),FALSE)/1,0)</f>
        <v>0</v>
      </c>
      <c r="J409">
        <f>IFERROR(VLOOKUP($B409,Kraftvärmeprod!$B$1:$AH$479,MATCH(J$2,Kraftvärmeprod!$B$1:$AG$1,0),FALSE)/1,0)-IFERROR(VLOOKUP($B409,'Slutlig allokering kvv'!$B$2:$AC$462,MATCH(J$3,'Slutlig allokering kvv'!$B$1:$AJ$1,0),FALSE)/1,0)</f>
        <v>0</v>
      </c>
      <c r="K409">
        <f>IFERROR(VLOOKUP($B409,Kraftvärmeprod!$B$1:$AH$479,MATCH(K$2,Kraftvärmeprod!$B$1:$AG$1,0),FALSE)/1,0)-IFERROR(VLOOKUP($B409,'Slutlig allokering kvv'!$B$2:$AC$462,MATCH(K$3,'Slutlig allokering kvv'!$B$1:$AJ$1,0),FALSE)/1,0)</f>
        <v>0</v>
      </c>
      <c r="L409">
        <f>IFERROR(VLOOKUP($B409,Kraftvärmeprod!$B$1:$AH$479,MATCH(L$2,Kraftvärmeprod!$B$1:$AG$1,0),FALSE)/1,0)-IFERROR(VLOOKUP($B409,'Slutlig allokering kvv'!$B$2:$AC$462,MATCH(L$3,'Slutlig allokering kvv'!$B$1:$AJ$1,0),FALSE)/1,0)</f>
        <v>0</v>
      </c>
      <c r="M409" s="40">
        <f>IFERROR(VLOOKUP($B409,Miljö!$B$1:$S$477,MATCH(M$2,Miljö!$B$1:$X$1,0),FALSE)/1,0)-IFERROR(VLOOKUP($B409,'Slutlig allokering kvv'!$B$2:$AC$462,MATCH(M$3,'Slutlig allokering kvv'!$B$1:$AJ$1,0),FALSE)/1,0)</f>
        <v>0</v>
      </c>
      <c r="N409">
        <f>IFERROR(VLOOKUP($B409,Kraftvärmeprod!$B$1:$AH$479,MATCH(N$2,Kraftvärmeprod!$B$1:$AG$1,0),FALSE)/1,0)-IFERROR(VLOOKUP($B409,'Slutlig allokering kvv'!$B$2:$AC$462,MATCH(N$3,'Slutlig allokering kvv'!$B$1:$AJ$1,0),FALSE)/1,0)</f>
        <v>0</v>
      </c>
      <c r="O409">
        <f>IFERROR(VLOOKUP($B409,Kraftvärmeprod!$B$1:$AH$479,MATCH(O$2,Kraftvärmeprod!$B$1:$AG$1,0),FALSE)/1,0)-IFERROR(VLOOKUP($B409,'Slutlig allokering kvv'!$B$2:$AC$462,MATCH(O$3,'Slutlig allokering kvv'!$B$1:$AJ$1,0),FALSE)/1,0)</f>
        <v>0</v>
      </c>
      <c r="P409">
        <f>IFERROR(VLOOKUP($B409,Kraftvärmeprod!$B$1:$AH$479,MATCH(P$2,Kraftvärmeprod!$B$1:$AG$1,0),FALSE)/1,0)-IFERROR(VLOOKUP($B409,'Slutlig allokering kvv'!$B$2:$AC$462,MATCH(P$3,'Slutlig allokering kvv'!$B$1:$AJ$1,0),FALSE)/1,0)</f>
        <v>0</v>
      </c>
      <c r="Q409">
        <f>IFERROR(VLOOKUP($B409,Kraftvärmeprod!$B$1:$AH$479,MATCH(Q$2,Kraftvärmeprod!$B$1:$AG$1,0),FALSE)/1,0)-IFERROR(VLOOKUP($B409,'Slutlig allokering kvv'!$B$2:$AC$462,MATCH(Q$3,'Slutlig allokering kvv'!$B$1:$AJ$1,0),FALSE)/1,0)</f>
        <v>0</v>
      </c>
      <c r="R409">
        <f>IFERROR(VLOOKUP($B409,Kraftvärmeprod!$B$1:$AH$479,MATCH(R$2,Kraftvärmeprod!$B$1:$AG$1,0),FALSE)/1,0)-IFERROR(VLOOKUP($B409,'Slutlig allokering kvv'!$B$2:$AC$462,MATCH(R$3,'Slutlig allokering kvv'!$B$1:$AJ$1,0),FALSE)/1,0)</f>
        <v>0</v>
      </c>
      <c r="S409">
        <f>IFERROR(VLOOKUP($B409,Kraftvärmeprod!$B$1:$AH$479,MATCH(S$2,Kraftvärmeprod!$B$1:$AG$1,0),FALSE)/1,0)-IFERROR(VLOOKUP($B409,'Slutlig allokering kvv'!$B$2:$AC$462,MATCH(S$3,'Slutlig allokering kvv'!$B$1:$AJ$1,0),FALSE)/1,0)</f>
        <v>0</v>
      </c>
      <c r="T409">
        <f>IFERROR(VLOOKUP($B409,Kraftvärmeprod!$B$1:$AH$479,MATCH(T$2,Kraftvärmeprod!$B$1:$AG$1,0),FALSE)/1,0)-IFERROR(VLOOKUP($B409,'Slutlig allokering kvv'!$B$2:$AC$462,MATCH(T$3,'Slutlig allokering kvv'!$B$1:$AJ$1,0),FALSE)/1,0)</f>
        <v>0</v>
      </c>
      <c r="U409">
        <f>IFERROR(VLOOKUP($B409,Kraftvärmeprod!$B$1:$AH$479,MATCH(U$2,Kraftvärmeprod!$B$1:$AG$1,0),FALSE)/1,0)-IFERROR(VLOOKUP($B409,'Slutlig allokering kvv'!$B$2:$AC$462,MATCH(U$3,'Slutlig allokering kvv'!$B$1:$AJ$1,0),FALSE)/1,0)</f>
        <v>0</v>
      </c>
      <c r="V409">
        <f>IFERROR(VLOOKUP($B409,Kraftvärmeprod!$B$1:$AH$479,MATCH(V$2,Kraftvärmeprod!$B$1:$AG$1,0),FALSE)/1,0)-IFERROR(VLOOKUP($B409,'Slutlig allokering kvv'!$B$2:$AC$462,MATCH(V$3,'Slutlig allokering kvv'!$B$1:$AJ$1,0),FALSE)/1,0)</f>
        <v>0</v>
      </c>
      <c r="W409">
        <f>IFERROR(VLOOKUP($B409,Kraftvärmeprod!$B$1:$AH$479,MATCH(W$2,Kraftvärmeprod!$B$1:$AG$1,0),FALSE)/1,0)-IFERROR(VLOOKUP($B409,'Slutlig allokering kvv'!$B$2:$AC$462,MATCH(W$3,'Slutlig allokering kvv'!$B$1:$AJ$1,0),FALSE)/1,0)</f>
        <v>0</v>
      </c>
      <c r="X409">
        <f>IFERROR(VLOOKUP($B409,Kraftvärmeprod!$B$1:$AH$479,MATCH(X$2,Kraftvärmeprod!$B$1:$AG$1,0),FALSE)/1,0)-IFERROR(VLOOKUP($B409,'Slutlig allokering kvv'!$B$2:$AC$462,MATCH(X$3,'Slutlig allokering kvv'!$B$1:$AJ$1,0),FALSE)/1,0)</f>
        <v>0</v>
      </c>
      <c r="Y409">
        <f>IFERROR(VLOOKUP($B409,Kraftvärmeprod!$B$1:$AH$479,MATCH(Y$2,Kraftvärmeprod!$B$1:$AG$1,0),FALSE)/1,0)-IFERROR(VLOOKUP($B409,'Slutlig allokering kvv'!$B$2:$AC$462,MATCH(Y$3,'Slutlig allokering kvv'!$B$1:$AJ$1,0),FALSE)/1,0)</f>
        <v>0</v>
      </c>
      <c r="Z409">
        <f>IFERROR(VLOOKUP($B409,Kraftvärmeprod!$B$1:$AH$479,MATCH(Z$2,Kraftvärmeprod!$B$1:$AG$1,0),FALSE)/1,0)-IFERROR(VLOOKUP($B409,'Slutlig allokering kvv'!$B$2:$AC$462,MATCH(Z$3,'Slutlig allokering kvv'!$B$1:$AJ$1,0),FALSE)/1,0)</f>
        <v>0</v>
      </c>
      <c r="AA409">
        <f>IFERROR(VLOOKUP($B409,Kraftvärmeprod!$B$1:$AH$479,MATCH(AA$2,Kraftvärmeprod!$B$1:$AG$1,0),FALSE)/1,0)-IFERROR(VLOOKUP($B409,'Slutlig allokering kvv'!$B$2:$AC$462,MATCH(AA$3,'Slutlig allokering kvv'!$B$1:$AJ$1,0),FALSE)/1,0)</f>
        <v>0</v>
      </c>
      <c r="AB409">
        <f>IFERROR(VLOOKUP($B409,Kraftvärmeprod!$B$1:$AH$479,MATCH(AB$2,Kraftvärmeprod!$B$1:$AG$1,0),FALSE)/1,0)-IFERROR(VLOOKUP($B409,'Slutlig allokering kvv'!$B$2:$AC$462,MATCH(AB$3,'Slutlig allokering kvv'!$B$1:$AJ$1,0),FALSE)/1,0)</f>
        <v>0</v>
      </c>
      <c r="AE409">
        <f t="shared" si="12"/>
        <v>0</v>
      </c>
      <c r="AG409">
        <f>IFERROR(VLOOKUP(B409,'Slutlig allokering kvv'!$B$2:$AJ$462,MATCH("Summa justerad allokerad tillförd energi (utan hjälpel och rökgaskondensering):",'Slutlig allokering kvv'!$B$1:$AK$1,0),FALSE)/1,"")</f>
        <v>0</v>
      </c>
      <c r="AI409" s="23" t="str">
        <f>IFERROR(1-VLOOKUP(B409,'Slutlig allokering kvv'!$B$2:$AJ$462,MATCH("Andel av bränsle i kvv som allokerats till värme, exklusive rökgaskondensering och hjälpel",'Slutlig allokering kvv'!$B$1:$AK$1,0),FALSE),"")</f>
        <v/>
      </c>
      <c r="AK409" s="23" t="str">
        <f t="shared" si="13"/>
        <v/>
      </c>
    </row>
    <row r="410" spans="1:37" x14ac:dyDescent="0.25">
      <c r="A410" s="2" t="s">
        <v>556</v>
      </c>
      <c r="B410" s="2" t="s">
        <v>560</v>
      </c>
      <c r="C410" s="2" t="str">
        <f>IFERROR(VLOOKUP($B410,Kraftvärmeprod!$B$1:$AH$479,MATCH(C$3,Kraftvärmeprod!$B$1:$AG$1,0),FALSE)/1,"")</f>
        <v/>
      </c>
      <c r="D410" s="2" t="str">
        <f>IFERROR(VLOOKUP($B410,Kraftvärmeprod!$B$1:$AH$479,MATCH(D$3,Kraftvärmeprod!$B$1:$AG$1,0),FALSE)/1,"")</f>
        <v/>
      </c>
      <c r="E410">
        <f>IFERROR(VLOOKUP($B410,Kraftvärmeprod!$B$1:$AH$479,MATCH(E$2,Kraftvärmeprod!$B$1:$AG$1,0),FALSE)/1,0)-IFERROR(VLOOKUP($B410,'Slutlig allokering kvv'!$B$2:$AC$462,MATCH(E$3,'Slutlig allokering kvv'!$B$1:$AJ$1,0),FALSE)/1,0)</f>
        <v>0</v>
      </c>
      <c r="F410">
        <f>IFERROR(VLOOKUP($B410,Kraftvärmeprod!$B$1:$AH$479,MATCH(F$2,Kraftvärmeprod!$B$1:$AG$1,0),FALSE)/1,0)-IFERROR(VLOOKUP($B410,'Slutlig allokering kvv'!$B$2:$AC$462,MATCH(F$3,'Slutlig allokering kvv'!$B$1:$AJ$1,0),FALSE)/1,0)</f>
        <v>0</v>
      </c>
      <c r="G410">
        <f>IFERROR(VLOOKUP($B410,Kraftvärmeprod!$B$1:$AH$479,MATCH(G$2,Kraftvärmeprod!$B$1:$AG$1,0),FALSE)/1,0)-IFERROR(VLOOKUP($B410,'Slutlig allokering kvv'!$B$2:$AC$462,MATCH(G$3,'Slutlig allokering kvv'!$B$1:$AJ$1,0),FALSE)/1,0)</f>
        <v>0</v>
      </c>
      <c r="H410">
        <f>IFERROR(VLOOKUP($B410,Kraftvärmeprod!$B$1:$AH$479,MATCH(H$2,Kraftvärmeprod!$B$1:$AG$1,0),FALSE)/1,0)-IFERROR(VLOOKUP($B410,'Slutlig allokering kvv'!$B$2:$AC$462,MATCH(H$3,'Slutlig allokering kvv'!$B$1:$AJ$1,0),FALSE)/1,0)</f>
        <v>0</v>
      </c>
      <c r="I410">
        <f>IFERROR(VLOOKUP($B410,Kraftvärmeprod!$B$1:$AH$479,MATCH(I$2,Kraftvärmeprod!$B$1:$AG$1,0),FALSE)/1,0)-IFERROR(VLOOKUP($B410,'Slutlig allokering kvv'!$B$2:$AC$462,MATCH(I$3,'Slutlig allokering kvv'!$B$1:$AJ$1,0),FALSE)/1,0)</f>
        <v>0</v>
      </c>
      <c r="J410">
        <f>IFERROR(VLOOKUP($B410,Kraftvärmeprod!$B$1:$AH$479,MATCH(J$2,Kraftvärmeprod!$B$1:$AG$1,0),FALSE)/1,0)-IFERROR(VLOOKUP($B410,'Slutlig allokering kvv'!$B$2:$AC$462,MATCH(J$3,'Slutlig allokering kvv'!$B$1:$AJ$1,0),FALSE)/1,0)</f>
        <v>0</v>
      </c>
      <c r="K410">
        <f>IFERROR(VLOOKUP($B410,Kraftvärmeprod!$B$1:$AH$479,MATCH(K$2,Kraftvärmeprod!$B$1:$AG$1,0),FALSE)/1,0)-IFERROR(VLOOKUP($B410,'Slutlig allokering kvv'!$B$2:$AC$462,MATCH(K$3,'Slutlig allokering kvv'!$B$1:$AJ$1,0),FALSE)/1,0)</f>
        <v>0</v>
      </c>
      <c r="L410">
        <f>IFERROR(VLOOKUP($B410,Kraftvärmeprod!$B$1:$AH$479,MATCH(L$2,Kraftvärmeprod!$B$1:$AG$1,0),FALSE)/1,0)-IFERROR(VLOOKUP($B410,'Slutlig allokering kvv'!$B$2:$AC$462,MATCH(L$3,'Slutlig allokering kvv'!$B$1:$AJ$1,0),FALSE)/1,0)</f>
        <v>0</v>
      </c>
      <c r="M410" s="40">
        <f>IFERROR(VLOOKUP($B410,Miljö!$B$1:$S$477,MATCH(M$2,Miljö!$B$1:$X$1,0),FALSE)/1,0)-IFERROR(VLOOKUP($B410,'Slutlig allokering kvv'!$B$2:$AC$462,MATCH(M$3,'Slutlig allokering kvv'!$B$1:$AJ$1,0),FALSE)/1,0)</f>
        <v>0</v>
      </c>
      <c r="N410">
        <f>IFERROR(VLOOKUP($B410,Kraftvärmeprod!$B$1:$AH$479,MATCH(N$2,Kraftvärmeprod!$B$1:$AG$1,0),FALSE)/1,0)-IFERROR(VLOOKUP($B410,'Slutlig allokering kvv'!$B$2:$AC$462,MATCH(N$3,'Slutlig allokering kvv'!$B$1:$AJ$1,0),FALSE)/1,0)</f>
        <v>0</v>
      </c>
      <c r="O410">
        <f>IFERROR(VLOOKUP($B410,Kraftvärmeprod!$B$1:$AH$479,MATCH(O$2,Kraftvärmeprod!$B$1:$AG$1,0),FALSE)/1,0)-IFERROR(VLOOKUP($B410,'Slutlig allokering kvv'!$B$2:$AC$462,MATCH(O$3,'Slutlig allokering kvv'!$B$1:$AJ$1,0),FALSE)/1,0)</f>
        <v>0</v>
      </c>
      <c r="P410">
        <f>IFERROR(VLOOKUP($B410,Kraftvärmeprod!$B$1:$AH$479,MATCH(P$2,Kraftvärmeprod!$B$1:$AG$1,0),FALSE)/1,0)-IFERROR(VLOOKUP($B410,'Slutlig allokering kvv'!$B$2:$AC$462,MATCH(P$3,'Slutlig allokering kvv'!$B$1:$AJ$1,0),FALSE)/1,0)</f>
        <v>0</v>
      </c>
      <c r="Q410">
        <f>IFERROR(VLOOKUP($B410,Kraftvärmeprod!$B$1:$AH$479,MATCH(Q$2,Kraftvärmeprod!$B$1:$AG$1,0),FALSE)/1,0)-IFERROR(VLOOKUP($B410,'Slutlig allokering kvv'!$B$2:$AC$462,MATCH(Q$3,'Slutlig allokering kvv'!$B$1:$AJ$1,0),FALSE)/1,0)</f>
        <v>0</v>
      </c>
      <c r="R410">
        <f>IFERROR(VLOOKUP($B410,Kraftvärmeprod!$B$1:$AH$479,MATCH(R$2,Kraftvärmeprod!$B$1:$AG$1,0),FALSE)/1,0)-IFERROR(VLOOKUP($B410,'Slutlig allokering kvv'!$B$2:$AC$462,MATCH(R$3,'Slutlig allokering kvv'!$B$1:$AJ$1,0),FALSE)/1,0)</f>
        <v>0</v>
      </c>
      <c r="S410">
        <f>IFERROR(VLOOKUP($B410,Kraftvärmeprod!$B$1:$AH$479,MATCH(S$2,Kraftvärmeprod!$B$1:$AG$1,0),FALSE)/1,0)-IFERROR(VLOOKUP($B410,'Slutlig allokering kvv'!$B$2:$AC$462,MATCH(S$3,'Slutlig allokering kvv'!$B$1:$AJ$1,0),FALSE)/1,0)</f>
        <v>0</v>
      </c>
      <c r="T410">
        <f>IFERROR(VLOOKUP($B410,Kraftvärmeprod!$B$1:$AH$479,MATCH(T$2,Kraftvärmeprod!$B$1:$AG$1,0),FALSE)/1,0)-IFERROR(VLOOKUP($B410,'Slutlig allokering kvv'!$B$2:$AC$462,MATCH(T$3,'Slutlig allokering kvv'!$B$1:$AJ$1,0),FALSE)/1,0)</f>
        <v>0</v>
      </c>
      <c r="U410">
        <f>IFERROR(VLOOKUP($B410,Kraftvärmeprod!$B$1:$AH$479,MATCH(U$2,Kraftvärmeprod!$B$1:$AG$1,0),FALSE)/1,0)-IFERROR(VLOOKUP($B410,'Slutlig allokering kvv'!$B$2:$AC$462,MATCH(U$3,'Slutlig allokering kvv'!$B$1:$AJ$1,0),FALSE)/1,0)</f>
        <v>0</v>
      </c>
      <c r="V410">
        <f>IFERROR(VLOOKUP($B410,Kraftvärmeprod!$B$1:$AH$479,MATCH(V$2,Kraftvärmeprod!$B$1:$AG$1,0),FALSE)/1,0)-IFERROR(VLOOKUP($B410,'Slutlig allokering kvv'!$B$2:$AC$462,MATCH(V$3,'Slutlig allokering kvv'!$B$1:$AJ$1,0),FALSE)/1,0)</f>
        <v>0</v>
      </c>
      <c r="W410">
        <f>IFERROR(VLOOKUP($B410,Kraftvärmeprod!$B$1:$AH$479,MATCH(W$2,Kraftvärmeprod!$B$1:$AG$1,0),FALSE)/1,0)-IFERROR(VLOOKUP($B410,'Slutlig allokering kvv'!$B$2:$AC$462,MATCH(W$3,'Slutlig allokering kvv'!$B$1:$AJ$1,0),FALSE)/1,0)</f>
        <v>0</v>
      </c>
      <c r="X410">
        <f>IFERROR(VLOOKUP($B410,Kraftvärmeprod!$B$1:$AH$479,MATCH(X$2,Kraftvärmeprod!$B$1:$AG$1,0),FALSE)/1,0)-IFERROR(VLOOKUP($B410,'Slutlig allokering kvv'!$B$2:$AC$462,MATCH(X$3,'Slutlig allokering kvv'!$B$1:$AJ$1,0),FALSE)/1,0)</f>
        <v>0</v>
      </c>
      <c r="Y410">
        <f>IFERROR(VLOOKUP($B410,Kraftvärmeprod!$B$1:$AH$479,MATCH(Y$2,Kraftvärmeprod!$B$1:$AG$1,0),FALSE)/1,0)-IFERROR(VLOOKUP($B410,'Slutlig allokering kvv'!$B$2:$AC$462,MATCH(Y$3,'Slutlig allokering kvv'!$B$1:$AJ$1,0),FALSE)/1,0)</f>
        <v>0</v>
      </c>
      <c r="Z410">
        <f>IFERROR(VLOOKUP($B410,Kraftvärmeprod!$B$1:$AH$479,MATCH(Z$2,Kraftvärmeprod!$B$1:$AG$1,0),FALSE)/1,0)-IFERROR(VLOOKUP($B410,'Slutlig allokering kvv'!$B$2:$AC$462,MATCH(Z$3,'Slutlig allokering kvv'!$B$1:$AJ$1,0),FALSE)/1,0)</f>
        <v>0</v>
      </c>
      <c r="AA410">
        <f>IFERROR(VLOOKUP($B410,Kraftvärmeprod!$B$1:$AH$479,MATCH(AA$2,Kraftvärmeprod!$B$1:$AG$1,0),FALSE)/1,0)-IFERROR(VLOOKUP($B410,'Slutlig allokering kvv'!$B$2:$AC$462,MATCH(AA$3,'Slutlig allokering kvv'!$B$1:$AJ$1,0),FALSE)/1,0)</f>
        <v>0</v>
      </c>
      <c r="AB410">
        <f>IFERROR(VLOOKUP($B410,Kraftvärmeprod!$B$1:$AH$479,MATCH(AB$2,Kraftvärmeprod!$B$1:$AG$1,0),FALSE)/1,0)-IFERROR(VLOOKUP($B410,'Slutlig allokering kvv'!$B$2:$AC$462,MATCH(AB$3,'Slutlig allokering kvv'!$B$1:$AJ$1,0),FALSE)/1,0)</f>
        <v>0</v>
      </c>
      <c r="AE410">
        <f t="shared" si="12"/>
        <v>0</v>
      </c>
      <c r="AG410">
        <f>IFERROR(VLOOKUP(B410,'Slutlig allokering kvv'!$B$2:$AJ$462,MATCH("Summa justerad allokerad tillförd energi (utan hjälpel och rökgaskondensering):",'Slutlig allokering kvv'!$B$1:$AK$1,0),FALSE)/1,"")</f>
        <v>0</v>
      </c>
      <c r="AI410" s="23" t="str">
        <f>IFERROR(1-VLOOKUP(B410,'Slutlig allokering kvv'!$B$2:$AJ$462,MATCH("Andel av bränsle i kvv som allokerats till värme, exklusive rökgaskondensering och hjälpel",'Slutlig allokering kvv'!$B$1:$AK$1,0),FALSE),"")</f>
        <v/>
      </c>
      <c r="AK410" s="23" t="str">
        <f t="shared" si="13"/>
        <v/>
      </c>
    </row>
    <row r="411" spans="1:37" x14ac:dyDescent="0.25">
      <c r="A411" s="2" t="s">
        <v>556</v>
      </c>
      <c r="B411" s="2" t="s">
        <v>561</v>
      </c>
      <c r="C411" s="2" t="str">
        <f>IFERROR(VLOOKUP($B411,Kraftvärmeprod!$B$1:$AH$479,MATCH(C$3,Kraftvärmeprod!$B$1:$AG$1,0),FALSE)/1,"")</f>
        <v/>
      </c>
      <c r="D411" s="2" t="str">
        <f>IFERROR(VLOOKUP($B411,Kraftvärmeprod!$B$1:$AH$479,MATCH(D$3,Kraftvärmeprod!$B$1:$AG$1,0),FALSE)/1,"")</f>
        <v/>
      </c>
      <c r="E411">
        <f>IFERROR(VLOOKUP($B411,Kraftvärmeprod!$B$1:$AH$479,MATCH(E$2,Kraftvärmeprod!$B$1:$AG$1,0),FALSE)/1,0)-IFERROR(VLOOKUP($B411,'Slutlig allokering kvv'!$B$2:$AC$462,MATCH(E$3,'Slutlig allokering kvv'!$B$1:$AJ$1,0),FALSE)/1,0)</f>
        <v>0</v>
      </c>
      <c r="F411">
        <f>IFERROR(VLOOKUP($B411,Kraftvärmeprod!$B$1:$AH$479,MATCH(F$2,Kraftvärmeprod!$B$1:$AG$1,0),FALSE)/1,0)-IFERROR(VLOOKUP($B411,'Slutlig allokering kvv'!$B$2:$AC$462,MATCH(F$3,'Slutlig allokering kvv'!$B$1:$AJ$1,0),FALSE)/1,0)</f>
        <v>0</v>
      </c>
      <c r="G411">
        <f>IFERROR(VLOOKUP($B411,Kraftvärmeprod!$B$1:$AH$479,MATCH(G$2,Kraftvärmeprod!$B$1:$AG$1,0),FALSE)/1,0)-IFERROR(VLOOKUP($B411,'Slutlig allokering kvv'!$B$2:$AC$462,MATCH(G$3,'Slutlig allokering kvv'!$B$1:$AJ$1,0),FALSE)/1,0)</f>
        <v>0</v>
      </c>
      <c r="H411">
        <f>IFERROR(VLOOKUP($B411,Kraftvärmeprod!$B$1:$AH$479,MATCH(H$2,Kraftvärmeprod!$B$1:$AG$1,0),FALSE)/1,0)-IFERROR(VLOOKUP($B411,'Slutlig allokering kvv'!$B$2:$AC$462,MATCH(H$3,'Slutlig allokering kvv'!$B$1:$AJ$1,0),FALSE)/1,0)</f>
        <v>0</v>
      </c>
      <c r="I411">
        <f>IFERROR(VLOOKUP($B411,Kraftvärmeprod!$B$1:$AH$479,MATCH(I$2,Kraftvärmeprod!$B$1:$AG$1,0),FALSE)/1,0)-IFERROR(VLOOKUP($B411,'Slutlig allokering kvv'!$B$2:$AC$462,MATCH(I$3,'Slutlig allokering kvv'!$B$1:$AJ$1,0),FALSE)/1,0)</f>
        <v>0</v>
      </c>
      <c r="J411">
        <f>IFERROR(VLOOKUP($B411,Kraftvärmeprod!$B$1:$AH$479,MATCH(J$2,Kraftvärmeprod!$B$1:$AG$1,0),FALSE)/1,0)-IFERROR(VLOOKUP($B411,'Slutlig allokering kvv'!$B$2:$AC$462,MATCH(J$3,'Slutlig allokering kvv'!$B$1:$AJ$1,0),FALSE)/1,0)</f>
        <v>0</v>
      </c>
      <c r="K411">
        <f>IFERROR(VLOOKUP($B411,Kraftvärmeprod!$B$1:$AH$479,MATCH(K$2,Kraftvärmeprod!$B$1:$AG$1,0),FALSE)/1,0)-IFERROR(VLOOKUP($B411,'Slutlig allokering kvv'!$B$2:$AC$462,MATCH(K$3,'Slutlig allokering kvv'!$B$1:$AJ$1,0),FALSE)/1,0)</f>
        <v>0</v>
      </c>
      <c r="L411">
        <f>IFERROR(VLOOKUP($B411,Kraftvärmeprod!$B$1:$AH$479,MATCH(L$2,Kraftvärmeprod!$B$1:$AG$1,0),FALSE)/1,0)-IFERROR(VLOOKUP($B411,'Slutlig allokering kvv'!$B$2:$AC$462,MATCH(L$3,'Slutlig allokering kvv'!$B$1:$AJ$1,0),FALSE)/1,0)</f>
        <v>0</v>
      </c>
      <c r="M411" s="40">
        <f>IFERROR(VLOOKUP($B411,Miljö!$B$1:$S$477,MATCH(M$2,Miljö!$B$1:$X$1,0),FALSE)/1,0)-IFERROR(VLOOKUP($B411,'Slutlig allokering kvv'!$B$2:$AC$462,MATCH(M$3,'Slutlig allokering kvv'!$B$1:$AJ$1,0),FALSE)/1,0)</f>
        <v>0</v>
      </c>
      <c r="N411">
        <f>IFERROR(VLOOKUP($B411,Kraftvärmeprod!$B$1:$AH$479,MATCH(N$2,Kraftvärmeprod!$B$1:$AG$1,0),FALSE)/1,0)-IFERROR(VLOOKUP($B411,'Slutlig allokering kvv'!$B$2:$AC$462,MATCH(N$3,'Slutlig allokering kvv'!$B$1:$AJ$1,0),FALSE)/1,0)</f>
        <v>0</v>
      </c>
      <c r="O411">
        <f>IFERROR(VLOOKUP($B411,Kraftvärmeprod!$B$1:$AH$479,MATCH(O$2,Kraftvärmeprod!$B$1:$AG$1,0),FALSE)/1,0)-IFERROR(VLOOKUP($B411,'Slutlig allokering kvv'!$B$2:$AC$462,MATCH(O$3,'Slutlig allokering kvv'!$B$1:$AJ$1,0),FALSE)/1,0)</f>
        <v>0</v>
      </c>
      <c r="P411">
        <f>IFERROR(VLOOKUP($B411,Kraftvärmeprod!$B$1:$AH$479,MATCH(P$2,Kraftvärmeprod!$B$1:$AG$1,0),FALSE)/1,0)-IFERROR(VLOOKUP($B411,'Slutlig allokering kvv'!$B$2:$AC$462,MATCH(P$3,'Slutlig allokering kvv'!$B$1:$AJ$1,0),FALSE)/1,0)</f>
        <v>0</v>
      </c>
      <c r="Q411">
        <f>IFERROR(VLOOKUP($B411,Kraftvärmeprod!$B$1:$AH$479,MATCH(Q$2,Kraftvärmeprod!$B$1:$AG$1,0),FALSE)/1,0)-IFERROR(VLOOKUP($B411,'Slutlig allokering kvv'!$B$2:$AC$462,MATCH(Q$3,'Slutlig allokering kvv'!$B$1:$AJ$1,0),FALSE)/1,0)</f>
        <v>0</v>
      </c>
      <c r="R411">
        <f>IFERROR(VLOOKUP($B411,Kraftvärmeprod!$B$1:$AH$479,MATCH(R$2,Kraftvärmeprod!$B$1:$AG$1,0),FALSE)/1,0)-IFERROR(VLOOKUP($B411,'Slutlig allokering kvv'!$B$2:$AC$462,MATCH(R$3,'Slutlig allokering kvv'!$B$1:$AJ$1,0),FALSE)/1,0)</f>
        <v>0</v>
      </c>
      <c r="S411">
        <f>IFERROR(VLOOKUP($B411,Kraftvärmeprod!$B$1:$AH$479,MATCH(S$2,Kraftvärmeprod!$B$1:$AG$1,0),FALSE)/1,0)-IFERROR(VLOOKUP($B411,'Slutlig allokering kvv'!$B$2:$AC$462,MATCH(S$3,'Slutlig allokering kvv'!$B$1:$AJ$1,0),FALSE)/1,0)</f>
        <v>0</v>
      </c>
      <c r="T411">
        <f>IFERROR(VLOOKUP($B411,Kraftvärmeprod!$B$1:$AH$479,MATCH(T$2,Kraftvärmeprod!$B$1:$AG$1,0),FALSE)/1,0)-IFERROR(VLOOKUP($B411,'Slutlig allokering kvv'!$B$2:$AC$462,MATCH(T$3,'Slutlig allokering kvv'!$B$1:$AJ$1,0),FALSE)/1,0)</f>
        <v>0</v>
      </c>
      <c r="U411">
        <f>IFERROR(VLOOKUP($B411,Kraftvärmeprod!$B$1:$AH$479,MATCH(U$2,Kraftvärmeprod!$B$1:$AG$1,0),FALSE)/1,0)-IFERROR(VLOOKUP($B411,'Slutlig allokering kvv'!$B$2:$AC$462,MATCH(U$3,'Slutlig allokering kvv'!$B$1:$AJ$1,0),FALSE)/1,0)</f>
        <v>0</v>
      </c>
      <c r="V411">
        <f>IFERROR(VLOOKUP($B411,Kraftvärmeprod!$B$1:$AH$479,MATCH(V$2,Kraftvärmeprod!$B$1:$AG$1,0),FALSE)/1,0)-IFERROR(VLOOKUP($B411,'Slutlig allokering kvv'!$B$2:$AC$462,MATCH(V$3,'Slutlig allokering kvv'!$B$1:$AJ$1,0),FALSE)/1,0)</f>
        <v>0</v>
      </c>
      <c r="W411">
        <f>IFERROR(VLOOKUP($B411,Kraftvärmeprod!$B$1:$AH$479,MATCH(W$2,Kraftvärmeprod!$B$1:$AG$1,0),FALSE)/1,0)-IFERROR(VLOOKUP($B411,'Slutlig allokering kvv'!$B$2:$AC$462,MATCH(W$3,'Slutlig allokering kvv'!$B$1:$AJ$1,0),FALSE)/1,0)</f>
        <v>0</v>
      </c>
      <c r="X411">
        <f>IFERROR(VLOOKUP($B411,Kraftvärmeprod!$B$1:$AH$479,MATCH(X$2,Kraftvärmeprod!$B$1:$AG$1,0),FALSE)/1,0)-IFERROR(VLOOKUP($B411,'Slutlig allokering kvv'!$B$2:$AC$462,MATCH(X$3,'Slutlig allokering kvv'!$B$1:$AJ$1,0),FALSE)/1,0)</f>
        <v>0</v>
      </c>
      <c r="Y411">
        <f>IFERROR(VLOOKUP($B411,Kraftvärmeprod!$B$1:$AH$479,MATCH(Y$2,Kraftvärmeprod!$B$1:$AG$1,0),FALSE)/1,0)-IFERROR(VLOOKUP($B411,'Slutlig allokering kvv'!$B$2:$AC$462,MATCH(Y$3,'Slutlig allokering kvv'!$B$1:$AJ$1,0),FALSE)/1,0)</f>
        <v>0</v>
      </c>
      <c r="Z411">
        <f>IFERROR(VLOOKUP($B411,Kraftvärmeprod!$B$1:$AH$479,MATCH(Z$2,Kraftvärmeprod!$B$1:$AG$1,0),FALSE)/1,0)-IFERROR(VLOOKUP($B411,'Slutlig allokering kvv'!$B$2:$AC$462,MATCH(Z$3,'Slutlig allokering kvv'!$B$1:$AJ$1,0),FALSE)/1,0)</f>
        <v>0</v>
      </c>
      <c r="AA411">
        <f>IFERROR(VLOOKUP($B411,Kraftvärmeprod!$B$1:$AH$479,MATCH(AA$2,Kraftvärmeprod!$B$1:$AG$1,0),FALSE)/1,0)-IFERROR(VLOOKUP($B411,'Slutlig allokering kvv'!$B$2:$AC$462,MATCH(AA$3,'Slutlig allokering kvv'!$B$1:$AJ$1,0),FALSE)/1,0)</f>
        <v>0</v>
      </c>
      <c r="AB411">
        <f>IFERROR(VLOOKUP($B411,Kraftvärmeprod!$B$1:$AH$479,MATCH(AB$2,Kraftvärmeprod!$B$1:$AG$1,0),FALSE)/1,0)-IFERROR(VLOOKUP($B411,'Slutlig allokering kvv'!$B$2:$AC$462,MATCH(AB$3,'Slutlig allokering kvv'!$B$1:$AJ$1,0),FALSE)/1,0)</f>
        <v>0</v>
      </c>
      <c r="AE411">
        <f t="shared" si="12"/>
        <v>0</v>
      </c>
      <c r="AG411">
        <f>IFERROR(VLOOKUP(B411,'Slutlig allokering kvv'!$B$2:$AJ$462,MATCH("Summa justerad allokerad tillförd energi (utan hjälpel och rökgaskondensering):",'Slutlig allokering kvv'!$B$1:$AK$1,0),FALSE)/1,"")</f>
        <v>0</v>
      </c>
      <c r="AI411" s="23" t="str">
        <f>IFERROR(1-VLOOKUP(B411,'Slutlig allokering kvv'!$B$2:$AJ$462,MATCH("Andel av bränsle i kvv som allokerats till värme, exklusive rökgaskondensering och hjälpel",'Slutlig allokering kvv'!$B$1:$AK$1,0),FALSE),"")</f>
        <v/>
      </c>
      <c r="AK411" s="23" t="str">
        <f t="shared" si="13"/>
        <v/>
      </c>
    </row>
    <row r="412" spans="1:37" x14ac:dyDescent="0.25">
      <c r="A412" s="2" t="s">
        <v>556</v>
      </c>
      <c r="B412" s="2" t="s">
        <v>562</v>
      </c>
      <c r="C412" s="2">
        <f>IFERROR(VLOOKUP($B412,Kraftvärmeprod!$B$1:$AH$479,MATCH(C$3,Kraftvärmeprod!$B$1:$AG$1,0),FALSE)/1,"")</f>
        <v>249.3</v>
      </c>
      <c r="D412" s="2">
        <f>IFERROR(VLOOKUP($B412,Kraftvärmeprod!$B$1:$AH$479,MATCH(D$3,Kraftvärmeprod!$B$1:$AG$1,0),FALSE)/1,"")</f>
        <v>93.537000000000006</v>
      </c>
      <c r="E412">
        <f>IFERROR(VLOOKUP($B412,Kraftvärmeprod!$B$1:$AH$479,MATCH(E$2,Kraftvärmeprod!$B$1:$AG$1,0),FALSE)/1,0)-IFERROR(VLOOKUP($B412,'Slutlig allokering kvv'!$B$2:$AC$462,MATCH(E$3,'Slutlig allokering kvv'!$B$1:$AJ$1,0),FALSE)/1,0)</f>
        <v>0</v>
      </c>
      <c r="F412">
        <f>IFERROR(VLOOKUP($B412,Kraftvärmeprod!$B$1:$AH$479,MATCH(F$2,Kraftvärmeprod!$B$1:$AG$1,0),FALSE)/1,0)-IFERROR(VLOOKUP($B412,'Slutlig allokering kvv'!$B$2:$AC$462,MATCH(F$3,'Slutlig allokering kvv'!$B$1:$AJ$1,0),FALSE)/1,0)</f>
        <v>8.8124000000000002</v>
      </c>
      <c r="G412">
        <f>IFERROR(VLOOKUP($B412,Kraftvärmeprod!$B$1:$AH$479,MATCH(G$2,Kraftvärmeprod!$B$1:$AG$1,0),FALSE)/1,0)-IFERROR(VLOOKUP($B412,'Slutlig allokering kvv'!$B$2:$AC$462,MATCH(G$3,'Slutlig allokering kvv'!$B$1:$AJ$1,0),FALSE)/1,0)</f>
        <v>92.367499999999993</v>
      </c>
      <c r="H412">
        <f>IFERROR(VLOOKUP($B412,Kraftvärmeprod!$B$1:$AH$479,MATCH(H$2,Kraftvärmeprod!$B$1:$AG$1,0),FALSE)/1,0)-IFERROR(VLOOKUP($B412,'Slutlig allokering kvv'!$B$2:$AC$462,MATCH(H$3,'Slutlig allokering kvv'!$B$1:$AJ$1,0),FALSE)/1,0)</f>
        <v>2.58882E-2</v>
      </c>
      <c r="I412">
        <f>IFERROR(VLOOKUP($B412,Kraftvärmeprod!$B$1:$AH$479,MATCH(I$2,Kraftvärmeprod!$B$1:$AG$1,0),FALSE)/1,0)-IFERROR(VLOOKUP($B412,'Slutlig allokering kvv'!$B$2:$AC$462,MATCH(I$3,'Slutlig allokering kvv'!$B$1:$AJ$1,0),FALSE)/1,0)</f>
        <v>0</v>
      </c>
      <c r="J412">
        <f>IFERROR(VLOOKUP($B412,Kraftvärmeprod!$B$1:$AH$479,MATCH(J$2,Kraftvärmeprod!$B$1:$AG$1,0),FALSE)/1,0)-IFERROR(VLOOKUP($B412,'Slutlig allokering kvv'!$B$2:$AC$462,MATCH(J$3,'Slutlig allokering kvv'!$B$1:$AJ$1,0),FALSE)/1,0)</f>
        <v>0</v>
      </c>
      <c r="K412">
        <f>IFERROR(VLOOKUP($B412,Kraftvärmeprod!$B$1:$AH$479,MATCH(K$2,Kraftvärmeprod!$B$1:$AG$1,0),FALSE)/1,0)-IFERROR(VLOOKUP($B412,'Slutlig allokering kvv'!$B$2:$AC$462,MATCH(K$3,'Slutlig allokering kvv'!$B$1:$AJ$1,0),FALSE)/1,0)</f>
        <v>4.6969899999999996</v>
      </c>
      <c r="L412">
        <f>IFERROR(VLOOKUP($B412,Kraftvärmeprod!$B$1:$AH$479,MATCH(L$2,Kraftvärmeprod!$B$1:$AG$1,0),FALSE)/1,0)-IFERROR(VLOOKUP($B412,'Slutlig allokering kvv'!$B$2:$AC$462,MATCH(L$3,'Slutlig allokering kvv'!$B$1:$AJ$1,0),FALSE)/1,0)</f>
        <v>24.715299999999996</v>
      </c>
      <c r="M412" s="40">
        <f>IFERROR(VLOOKUP($B412,Miljö!$B$1:$S$477,MATCH(M$2,Miljö!$B$1:$X$1,0),FALSE)/1,0)-IFERROR(VLOOKUP($B412,'Slutlig allokering kvv'!$B$2:$AC$462,MATCH(M$3,'Slutlig allokering kvv'!$B$1:$AJ$1,0),FALSE)/1,0)</f>
        <v>8.5427099999999978</v>
      </c>
      <c r="N412">
        <f>IFERROR(VLOOKUP($B412,Kraftvärmeprod!$B$1:$AH$479,MATCH(N$2,Kraftvärmeprod!$B$1:$AG$1,0),FALSE)/1,0)-IFERROR(VLOOKUP($B412,'Slutlig allokering kvv'!$B$2:$AC$462,MATCH(N$3,'Slutlig allokering kvv'!$B$1:$AJ$1,0),FALSE)/1,0)</f>
        <v>0</v>
      </c>
      <c r="O412">
        <f>IFERROR(VLOOKUP($B412,Kraftvärmeprod!$B$1:$AH$479,MATCH(O$2,Kraftvärmeprod!$B$1:$AG$1,0),FALSE)/1,0)-IFERROR(VLOOKUP($B412,'Slutlig allokering kvv'!$B$2:$AC$462,MATCH(O$3,'Slutlig allokering kvv'!$B$1:$AJ$1,0),FALSE)/1,0)</f>
        <v>0</v>
      </c>
      <c r="P412">
        <f>IFERROR(VLOOKUP($B412,Kraftvärmeprod!$B$1:$AH$479,MATCH(P$2,Kraftvärmeprod!$B$1:$AG$1,0),FALSE)/1,0)-IFERROR(VLOOKUP($B412,'Slutlig allokering kvv'!$B$2:$AC$462,MATCH(P$3,'Slutlig allokering kvv'!$B$1:$AJ$1,0),FALSE)/1,0)</f>
        <v>0</v>
      </c>
      <c r="Q412">
        <f>IFERROR(VLOOKUP($B412,Kraftvärmeprod!$B$1:$AH$479,MATCH(Q$2,Kraftvärmeprod!$B$1:$AG$1,0),FALSE)/1,0)-IFERROR(VLOOKUP($B412,'Slutlig allokering kvv'!$B$2:$AC$462,MATCH(Q$3,'Slutlig allokering kvv'!$B$1:$AJ$1,0),FALSE)/1,0)</f>
        <v>42.350999999999999</v>
      </c>
      <c r="R412">
        <f>IFERROR(VLOOKUP($B412,Kraftvärmeprod!$B$1:$AH$479,MATCH(R$2,Kraftvärmeprod!$B$1:$AG$1,0),FALSE)/1,0)-IFERROR(VLOOKUP($B412,'Slutlig allokering kvv'!$B$2:$AC$462,MATCH(R$3,'Slutlig allokering kvv'!$B$1:$AJ$1,0),FALSE)/1,0)</f>
        <v>15.694300000000002</v>
      </c>
      <c r="S412">
        <f>IFERROR(VLOOKUP($B412,Kraftvärmeprod!$B$1:$AH$479,MATCH(S$2,Kraftvärmeprod!$B$1:$AG$1,0),FALSE)/1,0)-IFERROR(VLOOKUP($B412,'Slutlig allokering kvv'!$B$2:$AC$462,MATCH(S$3,'Slutlig allokering kvv'!$B$1:$AJ$1,0),FALSE)/1,0)</f>
        <v>0</v>
      </c>
      <c r="T412">
        <f>IFERROR(VLOOKUP($B412,Kraftvärmeprod!$B$1:$AH$479,MATCH(T$2,Kraftvärmeprod!$B$1:$AG$1,0),FALSE)/1,0)-IFERROR(VLOOKUP($B412,'Slutlig allokering kvv'!$B$2:$AC$462,MATCH(T$3,'Slutlig allokering kvv'!$B$1:$AJ$1,0),FALSE)/1,0)</f>
        <v>0</v>
      </c>
      <c r="U412">
        <f>IFERROR(VLOOKUP($B412,Kraftvärmeprod!$B$1:$AH$479,MATCH(U$2,Kraftvärmeprod!$B$1:$AG$1,0),FALSE)/1,0)-IFERROR(VLOOKUP($B412,'Slutlig allokering kvv'!$B$2:$AC$462,MATCH(U$3,'Slutlig allokering kvv'!$B$1:$AJ$1,0),FALSE)/1,0)</f>
        <v>18.063000000000002</v>
      </c>
      <c r="V412">
        <f>IFERROR(VLOOKUP($B412,Kraftvärmeprod!$B$1:$AH$479,MATCH(V$2,Kraftvärmeprod!$B$1:$AG$1,0),FALSE)/1,0)-IFERROR(VLOOKUP($B412,'Slutlig allokering kvv'!$B$2:$AC$462,MATCH(V$3,'Slutlig allokering kvv'!$B$1:$AJ$1,0),FALSE)/1,0)</f>
        <v>0</v>
      </c>
      <c r="W412">
        <f>IFERROR(VLOOKUP($B412,Kraftvärmeprod!$B$1:$AH$479,MATCH(W$2,Kraftvärmeprod!$B$1:$AG$1,0),FALSE)/1,0)-IFERROR(VLOOKUP($B412,'Slutlig allokering kvv'!$B$2:$AC$462,MATCH(W$3,'Slutlig allokering kvv'!$B$1:$AJ$1,0),FALSE)/1,0)</f>
        <v>0</v>
      </c>
      <c r="X412">
        <f>IFERROR(VLOOKUP($B412,Kraftvärmeprod!$B$1:$AH$479,MATCH(X$2,Kraftvärmeprod!$B$1:$AG$1,0),FALSE)/1,0)-IFERROR(VLOOKUP($B412,'Slutlig allokering kvv'!$B$2:$AC$462,MATCH(X$3,'Slutlig allokering kvv'!$B$1:$AJ$1,0),FALSE)/1,0)</f>
        <v>0</v>
      </c>
      <c r="Y412">
        <f>IFERROR(VLOOKUP($B412,Kraftvärmeprod!$B$1:$AH$479,MATCH(Y$2,Kraftvärmeprod!$B$1:$AG$1,0),FALSE)/1,0)-IFERROR(VLOOKUP($B412,'Slutlig allokering kvv'!$B$2:$AC$462,MATCH(Y$3,'Slutlig allokering kvv'!$B$1:$AJ$1,0),FALSE)/1,0)</f>
        <v>0</v>
      </c>
      <c r="Z412">
        <f>IFERROR(VLOOKUP($B412,Kraftvärmeprod!$B$1:$AH$479,MATCH(Z$2,Kraftvärmeprod!$B$1:$AG$1,0),FALSE)/1,0)-IFERROR(VLOOKUP($B412,'Slutlig allokering kvv'!$B$2:$AC$462,MATCH(Z$3,'Slutlig allokering kvv'!$B$1:$AJ$1,0),FALSE)/1,0)</f>
        <v>0</v>
      </c>
      <c r="AA412">
        <f>IFERROR(VLOOKUP($B412,Kraftvärmeprod!$B$1:$AH$479,MATCH(AA$2,Kraftvärmeprod!$B$1:$AG$1,0),FALSE)/1,0)-IFERROR(VLOOKUP($B412,'Slutlig allokering kvv'!$B$2:$AC$462,MATCH(AA$3,'Slutlig allokering kvv'!$B$1:$AJ$1,0),FALSE)/1,0)</f>
        <v>0</v>
      </c>
      <c r="AB412">
        <f>IFERROR(VLOOKUP($B412,Kraftvärmeprod!$B$1:$AH$479,MATCH(AB$2,Kraftvärmeprod!$B$1:$AG$1,0),FALSE)/1,0)-IFERROR(VLOOKUP($B412,'Slutlig allokering kvv'!$B$2:$AC$462,MATCH(AB$3,'Slutlig allokering kvv'!$B$1:$AJ$1,0),FALSE)/1,0)</f>
        <v>0</v>
      </c>
      <c r="AE412">
        <f t="shared" si="12"/>
        <v>206.7263782</v>
      </c>
      <c r="AG412">
        <f>IFERROR(VLOOKUP(B412,'Slutlig allokering kvv'!$B$2:$AJ$462,MATCH("Summa justerad allokerad tillförd energi (utan hjälpel och rökgaskondensering):",'Slutlig allokering kvv'!$B$1:$AK$1,0),FALSE)/1,"")</f>
        <v>217.43662179999998</v>
      </c>
      <c r="AI412" s="23">
        <f>IFERROR(1-VLOOKUP(B412,'Slutlig allokering kvv'!$B$2:$AJ$462,MATCH("Andel av bränsle i kvv som allokerats till värme, exklusive rökgaskondensering och hjälpel",'Slutlig allokering kvv'!$B$1:$AK$1,0),FALSE),"")</f>
        <v>0.48737484929142816</v>
      </c>
      <c r="AK412" s="23">
        <f t="shared" si="13"/>
        <v>0.48737484929142805</v>
      </c>
    </row>
    <row r="413" spans="1:37" x14ac:dyDescent="0.25">
      <c r="A413" s="2" t="s">
        <v>556</v>
      </c>
      <c r="B413" s="2" t="s">
        <v>563</v>
      </c>
      <c r="C413" s="2">
        <f>IFERROR(VLOOKUP($B413,Kraftvärmeprod!$B$1:$AH$479,MATCH(C$3,Kraftvärmeprod!$B$1:$AG$1,0),FALSE)/1,"")</f>
        <v>177.89500000000001</v>
      </c>
      <c r="D413" s="2">
        <f>IFERROR(VLOOKUP($B413,Kraftvärmeprod!$B$1:$AH$479,MATCH(D$3,Kraftvärmeprod!$B$1:$AG$1,0),FALSE)/1,"")</f>
        <v>73.313000000000002</v>
      </c>
      <c r="E413">
        <f>IFERROR(VLOOKUP($B413,Kraftvärmeprod!$B$1:$AH$479,MATCH(E$2,Kraftvärmeprod!$B$1:$AG$1,0),FALSE)/1,0)-IFERROR(VLOOKUP($B413,'Slutlig allokering kvv'!$B$2:$AC$462,MATCH(E$3,'Slutlig allokering kvv'!$B$1:$AJ$1,0),FALSE)/1,0)</f>
        <v>0</v>
      </c>
      <c r="F413">
        <f>IFERROR(VLOOKUP($B413,Kraftvärmeprod!$B$1:$AH$479,MATCH(F$2,Kraftvärmeprod!$B$1:$AG$1,0),FALSE)/1,0)-IFERROR(VLOOKUP($B413,'Slutlig allokering kvv'!$B$2:$AC$462,MATCH(F$3,'Slutlig allokering kvv'!$B$1:$AJ$1,0),FALSE)/1,0)</f>
        <v>4.7016899999999993</v>
      </c>
      <c r="G413">
        <f>IFERROR(VLOOKUP($B413,Kraftvärmeprod!$B$1:$AH$479,MATCH(G$2,Kraftvärmeprod!$B$1:$AG$1,0),FALSE)/1,0)-IFERROR(VLOOKUP($B413,'Slutlig allokering kvv'!$B$2:$AC$462,MATCH(G$3,'Slutlig allokering kvv'!$B$1:$AJ$1,0),FALSE)/1,0)</f>
        <v>66.487400000000008</v>
      </c>
      <c r="H413">
        <f>IFERROR(VLOOKUP($B413,Kraftvärmeprod!$B$1:$AH$479,MATCH(H$2,Kraftvärmeprod!$B$1:$AG$1,0),FALSE)/1,0)-IFERROR(VLOOKUP($B413,'Slutlig allokering kvv'!$B$2:$AC$462,MATCH(H$3,'Slutlig allokering kvv'!$B$1:$AJ$1,0),FALSE)/1,0)</f>
        <v>3.4096700000000001E-2</v>
      </c>
      <c r="I413">
        <f>IFERROR(VLOOKUP($B413,Kraftvärmeprod!$B$1:$AH$479,MATCH(I$2,Kraftvärmeprod!$B$1:$AG$1,0),FALSE)/1,0)-IFERROR(VLOOKUP($B413,'Slutlig allokering kvv'!$B$2:$AC$462,MATCH(I$3,'Slutlig allokering kvv'!$B$1:$AJ$1,0),FALSE)/1,0)</f>
        <v>0</v>
      </c>
      <c r="J413">
        <f>IFERROR(VLOOKUP($B413,Kraftvärmeprod!$B$1:$AH$479,MATCH(J$2,Kraftvärmeprod!$B$1:$AG$1,0),FALSE)/1,0)-IFERROR(VLOOKUP($B413,'Slutlig allokering kvv'!$B$2:$AC$462,MATCH(J$3,'Slutlig allokering kvv'!$B$1:$AJ$1,0),FALSE)/1,0)</f>
        <v>0</v>
      </c>
      <c r="K413">
        <f>IFERROR(VLOOKUP($B413,Kraftvärmeprod!$B$1:$AH$479,MATCH(K$2,Kraftvärmeprod!$B$1:$AG$1,0),FALSE)/1,0)-IFERROR(VLOOKUP($B413,'Slutlig allokering kvv'!$B$2:$AC$462,MATCH(K$3,'Slutlig allokering kvv'!$B$1:$AJ$1,0),FALSE)/1,0)</f>
        <v>1.1051900000000001</v>
      </c>
      <c r="L413">
        <f>IFERROR(VLOOKUP($B413,Kraftvärmeprod!$B$1:$AH$479,MATCH(L$2,Kraftvärmeprod!$B$1:$AG$1,0),FALSE)/1,0)-IFERROR(VLOOKUP($B413,'Slutlig allokering kvv'!$B$2:$AC$462,MATCH(L$3,'Slutlig allokering kvv'!$B$1:$AJ$1,0),FALSE)/1,0)</f>
        <v>18.067399999999999</v>
      </c>
      <c r="M413" s="40">
        <f>IFERROR(VLOOKUP($B413,Miljö!$B$1:$S$477,MATCH(M$2,Miljö!$B$1:$X$1,0),FALSE)/1,0)-IFERROR(VLOOKUP($B413,'Slutlig allokering kvv'!$B$2:$AC$462,MATCH(M$3,'Slutlig allokering kvv'!$B$1:$AJ$1,0),FALSE)/1,0)</f>
        <v>6.0907600000000004</v>
      </c>
      <c r="N413">
        <f>IFERROR(VLOOKUP($B413,Kraftvärmeprod!$B$1:$AH$479,MATCH(N$2,Kraftvärmeprod!$B$1:$AG$1,0),FALSE)/1,0)-IFERROR(VLOOKUP($B413,'Slutlig allokering kvv'!$B$2:$AC$462,MATCH(N$3,'Slutlig allokering kvv'!$B$1:$AJ$1,0),FALSE)/1,0)</f>
        <v>0</v>
      </c>
      <c r="O413">
        <f>IFERROR(VLOOKUP($B413,Kraftvärmeprod!$B$1:$AH$479,MATCH(O$2,Kraftvärmeprod!$B$1:$AG$1,0),FALSE)/1,0)-IFERROR(VLOOKUP($B413,'Slutlig allokering kvv'!$B$2:$AC$462,MATCH(O$3,'Slutlig allokering kvv'!$B$1:$AJ$1,0),FALSE)/1,0)</f>
        <v>0</v>
      </c>
      <c r="P413">
        <f>IFERROR(VLOOKUP($B413,Kraftvärmeprod!$B$1:$AH$479,MATCH(P$2,Kraftvärmeprod!$B$1:$AG$1,0),FALSE)/1,0)-IFERROR(VLOOKUP($B413,'Slutlig allokering kvv'!$B$2:$AC$462,MATCH(P$3,'Slutlig allokering kvv'!$B$1:$AJ$1,0),FALSE)/1,0)</f>
        <v>0</v>
      </c>
      <c r="Q413">
        <f>IFERROR(VLOOKUP($B413,Kraftvärmeprod!$B$1:$AH$479,MATCH(Q$2,Kraftvärmeprod!$B$1:$AG$1,0),FALSE)/1,0)-IFERROR(VLOOKUP($B413,'Slutlig allokering kvv'!$B$2:$AC$462,MATCH(Q$3,'Slutlig allokering kvv'!$B$1:$AJ$1,0),FALSE)/1,0)</f>
        <v>30.470699999999997</v>
      </c>
      <c r="R413">
        <f>IFERROR(VLOOKUP($B413,Kraftvärmeprod!$B$1:$AH$479,MATCH(R$2,Kraftvärmeprod!$B$1:$AG$1,0),FALSE)/1,0)-IFERROR(VLOOKUP($B413,'Slutlig allokering kvv'!$B$2:$AC$462,MATCH(R$3,'Slutlig allokering kvv'!$B$1:$AJ$1,0),FALSE)/1,0)</f>
        <v>11.933600000000002</v>
      </c>
      <c r="S413">
        <f>IFERROR(VLOOKUP($B413,Kraftvärmeprod!$B$1:$AH$479,MATCH(S$2,Kraftvärmeprod!$B$1:$AG$1,0),FALSE)/1,0)-IFERROR(VLOOKUP($B413,'Slutlig allokering kvv'!$B$2:$AC$462,MATCH(S$3,'Slutlig allokering kvv'!$B$1:$AJ$1,0),FALSE)/1,0)</f>
        <v>0</v>
      </c>
      <c r="T413">
        <f>IFERROR(VLOOKUP($B413,Kraftvärmeprod!$B$1:$AH$479,MATCH(T$2,Kraftvärmeprod!$B$1:$AG$1,0),FALSE)/1,0)-IFERROR(VLOOKUP($B413,'Slutlig allokering kvv'!$B$2:$AC$462,MATCH(T$3,'Slutlig allokering kvv'!$B$1:$AJ$1,0),FALSE)/1,0)</f>
        <v>0</v>
      </c>
      <c r="U413">
        <f>IFERROR(VLOOKUP($B413,Kraftvärmeprod!$B$1:$AH$479,MATCH(U$2,Kraftvärmeprod!$B$1:$AG$1,0),FALSE)/1,0)-IFERROR(VLOOKUP($B413,'Slutlig allokering kvv'!$B$2:$AC$462,MATCH(U$3,'Slutlig allokering kvv'!$B$1:$AJ$1,0),FALSE)/1,0)</f>
        <v>15.9346</v>
      </c>
      <c r="V413">
        <f>IFERROR(VLOOKUP($B413,Kraftvärmeprod!$B$1:$AH$479,MATCH(V$2,Kraftvärmeprod!$B$1:$AG$1,0),FALSE)/1,0)-IFERROR(VLOOKUP($B413,'Slutlig allokering kvv'!$B$2:$AC$462,MATCH(V$3,'Slutlig allokering kvv'!$B$1:$AJ$1,0),FALSE)/1,0)</f>
        <v>0</v>
      </c>
      <c r="W413">
        <f>IFERROR(VLOOKUP($B413,Kraftvärmeprod!$B$1:$AH$479,MATCH(W$2,Kraftvärmeprod!$B$1:$AG$1,0),FALSE)/1,0)-IFERROR(VLOOKUP($B413,'Slutlig allokering kvv'!$B$2:$AC$462,MATCH(W$3,'Slutlig allokering kvv'!$B$1:$AJ$1,0),FALSE)/1,0)</f>
        <v>0</v>
      </c>
      <c r="X413">
        <f>IFERROR(VLOOKUP($B413,Kraftvärmeprod!$B$1:$AH$479,MATCH(X$2,Kraftvärmeprod!$B$1:$AG$1,0),FALSE)/1,0)-IFERROR(VLOOKUP($B413,'Slutlig allokering kvv'!$B$2:$AC$462,MATCH(X$3,'Slutlig allokering kvv'!$B$1:$AJ$1,0),FALSE)/1,0)</f>
        <v>0</v>
      </c>
      <c r="Y413">
        <f>IFERROR(VLOOKUP($B413,Kraftvärmeprod!$B$1:$AH$479,MATCH(Y$2,Kraftvärmeprod!$B$1:$AG$1,0),FALSE)/1,0)-IFERROR(VLOOKUP($B413,'Slutlig allokering kvv'!$B$2:$AC$462,MATCH(Y$3,'Slutlig allokering kvv'!$B$1:$AJ$1,0),FALSE)/1,0)</f>
        <v>0</v>
      </c>
      <c r="Z413">
        <f>IFERROR(VLOOKUP($B413,Kraftvärmeprod!$B$1:$AH$479,MATCH(Z$2,Kraftvärmeprod!$B$1:$AG$1,0),FALSE)/1,0)-IFERROR(VLOOKUP($B413,'Slutlig allokering kvv'!$B$2:$AC$462,MATCH(Z$3,'Slutlig allokering kvv'!$B$1:$AJ$1,0),FALSE)/1,0)</f>
        <v>0</v>
      </c>
      <c r="AA413">
        <f>IFERROR(VLOOKUP($B413,Kraftvärmeprod!$B$1:$AH$479,MATCH(AA$2,Kraftvärmeprod!$B$1:$AG$1,0),FALSE)/1,0)-IFERROR(VLOOKUP($B413,'Slutlig allokering kvv'!$B$2:$AC$462,MATCH(AA$3,'Slutlig allokering kvv'!$B$1:$AJ$1,0),FALSE)/1,0)</f>
        <v>0</v>
      </c>
      <c r="AB413">
        <f>IFERROR(VLOOKUP($B413,Kraftvärmeprod!$B$1:$AH$479,MATCH(AB$2,Kraftvärmeprod!$B$1:$AG$1,0),FALSE)/1,0)-IFERROR(VLOOKUP($B413,'Slutlig allokering kvv'!$B$2:$AC$462,MATCH(AB$3,'Slutlig allokering kvv'!$B$1:$AJ$1,0),FALSE)/1,0)</f>
        <v>0</v>
      </c>
      <c r="AE413">
        <f t="shared" si="12"/>
        <v>148.73467669999999</v>
      </c>
      <c r="AG413">
        <f>IFERROR(VLOOKUP(B413,'Slutlig allokering kvv'!$B$2:$AJ$462,MATCH("Summa justerad allokerad tillförd energi (utan hjälpel och rökgaskondensering):",'Slutlig allokering kvv'!$B$1:$AK$1,0),FALSE)/1,"")</f>
        <v>142.1043233</v>
      </c>
      <c r="AI413" s="23">
        <f>IFERROR(1-VLOOKUP(B413,'Slutlig allokering kvv'!$B$2:$AJ$462,MATCH("Andel av bränsle i kvv som allokerats till värme, exklusive rökgaskondensering och hjälpel",'Slutlig allokering kvv'!$B$1:$AK$1,0),FALSE),"")</f>
        <v>0.51139866627240482</v>
      </c>
      <c r="AK413" s="23">
        <f t="shared" si="13"/>
        <v>0.51139866627240504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O411"/>
  <sheetViews>
    <sheetView workbookViewId="0">
      <selection activeCell="Z26" sqref="Z26:AA26"/>
    </sheetView>
  </sheetViews>
  <sheetFormatPr defaultRowHeight="15" customHeight="1" x14ac:dyDescent="0.25"/>
  <cols>
    <col min="1" max="16384" width="9.140625" style="2"/>
  </cols>
  <sheetData>
    <row r="1" spans="1:15" s="13" customFormat="1" ht="105.75" thickBot="1" x14ac:dyDescent="0.3">
      <c r="A1" s="12" t="s">
        <v>564</v>
      </c>
      <c r="B1" s="12" t="s">
        <v>1</v>
      </c>
      <c r="C1" s="12" t="s">
        <v>565</v>
      </c>
      <c r="D1" s="12" t="s">
        <v>880</v>
      </c>
      <c r="E1" s="12" t="s">
        <v>881</v>
      </c>
      <c r="F1" s="12" t="s">
        <v>882</v>
      </c>
      <c r="G1" s="12" t="s">
        <v>883</v>
      </c>
      <c r="H1" s="12" t="s">
        <v>884</v>
      </c>
      <c r="I1" s="12" t="s">
        <v>885</v>
      </c>
      <c r="J1" s="12" t="s">
        <v>886</v>
      </c>
      <c r="O1" s="18" t="s">
        <v>1055</v>
      </c>
    </row>
    <row r="2" spans="1:15" ht="15" customHeight="1" x14ac:dyDescent="0.25">
      <c r="A2" s="2" t="s">
        <v>12</v>
      </c>
      <c r="B2" s="2" t="s">
        <v>13</v>
      </c>
      <c r="C2" s="2">
        <v>2014</v>
      </c>
      <c r="D2" s="2" t="s">
        <v>598</v>
      </c>
      <c r="E2" s="2" t="s">
        <v>599</v>
      </c>
      <c r="F2" s="2" t="s">
        <v>598</v>
      </c>
      <c r="G2" s="2" t="s">
        <v>599</v>
      </c>
      <c r="H2" s="2" t="s">
        <v>598</v>
      </c>
      <c r="I2" s="2" t="s">
        <v>599</v>
      </c>
      <c r="J2" s="2" t="s">
        <v>598</v>
      </c>
      <c r="O2" s="20">
        <f>IFERROR(F2/1,0)+IFERROR(H2/1,0)+IFERROR(J2/1,0)</f>
        <v>0</v>
      </c>
    </row>
    <row r="3" spans="1:15" ht="15" customHeight="1" x14ac:dyDescent="0.25">
      <c r="A3" s="2" t="s">
        <v>12</v>
      </c>
      <c r="B3" s="2" t="s">
        <v>14</v>
      </c>
      <c r="C3" s="2">
        <v>2014</v>
      </c>
      <c r="D3" s="2" t="s">
        <v>598</v>
      </c>
      <c r="E3" s="2" t="s">
        <v>599</v>
      </c>
      <c r="F3" s="2" t="s">
        <v>598</v>
      </c>
      <c r="G3" s="2" t="s">
        <v>599</v>
      </c>
      <c r="H3" s="2" t="s">
        <v>598</v>
      </c>
      <c r="I3" s="2" t="s">
        <v>599</v>
      </c>
      <c r="J3" s="2" t="s">
        <v>598</v>
      </c>
      <c r="O3" s="20">
        <f t="shared" ref="O3:O66" si="0">IFERROR(F3/1,0)+IFERROR(H3/1,0)+IFERROR(J3/1,0)</f>
        <v>0</v>
      </c>
    </row>
    <row r="4" spans="1:15" ht="15" customHeight="1" x14ac:dyDescent="0.25">
      <c r="A4" s="2" t="s">
        <v>12</v>
      </c>
      <c r="B4" s="2" t="s">
        <v>15</v>
      </c>
      <c r="C4" s="2">
        <v>2014</v>
      </c>
      <c r="D4" s="2" t="s">
        <v>598</v>
      </c>
      <c r="E4" s="2" t="s">
        <v>599</v>
      </c>
      <c r="F4" s="2" t="s">
        <v>598</v>
      </c>
      <c r="G4" s="2" t="s">
        <v>599</v>
      </c>
      <c r="H4" s="2" t="s">
        <v>598</v>
      </c>
      <c r="I4" s="2" t="s">
        <v>599</v>
      </c>
      <c r="J4" s="2" t="s">
        <v>598</v>
      </c>
      <c r="O4" s="20">
        <f t="shared" si="0"/>
        <v>0</v>
      </c>
    </row>
    <row r="5" spans="1:15" ht="15" customHeight="1" x14ac:dyDescent="0.25">
      <c r="A5" s="2" t="s">
        <v>12</v>
      </c>
      <c r="B5" s="2" t="s">
        <v>16</v>
      </c>
      <c r="C5" s="2">
        <v>2014</v>
      </c>
      <c r="D5" s="2" t="s">
        <v>598</v>
      </c>
      <c r="E5" s="2" t="s">
        <v>599</v>
      </c>
      <c r="F5" s="2" t="s">
        <v>598</v>
      </c>
      <c r="G5" s="2" t="s">
        <v>599</v>
      </c>
      <c r="H5" s="2" t="s">
        <v>598</v>
      </c>
      <c r="I5" s="2" t="s">
        <v>599</v>
      </c>
      <c r="J5" s="2" t="s">
        <v>598</v>
      </c>
      <c r="O5" s="20">
        <f t="shared" si="0"/>
        <v>0</v>
      </c>
    </row>
    <row r="6" spans="1:15" ht="15" customHeight="1" x14ac:dyDescent="0.25">
      <c r="A6" s="2" t="s">
        <v>17</v>
      </c>
      <c r="B6" s="2" t="s">
        <v>18</v>
      </c>
      <c r="C6" s="2">
        <v>2014</v>
      </c>
      <c r="D6" s="2" t="s">
        <v>598</v>
      </c>
      <c r="E6" s="2" t="s">
        <v>599</v>
      </c>
      <c r="F6" s="2" t="s">
        <v>598</v>
      </c>
      <c r="G6" s="2" t="s">
        <v>599</v>
      </c>
      <c r="H6" s="2" t="s">
        <v>598</v>
      </c>
      <c r="I6" s="2" t="s">
        <v>599</v>
      </c>
      <c r="J6" s="2" t="s">
        <v>598</v>
      </c>
      <c r="O6" s="20">
        <f t="shared" si="0"/>
        <v>0</v>
      </c>
    </row>
    <row r="7" spans="1:15" ht="15" customHeight="1" x14ac:dyDescent="0.25">
      <c r="A7" s="2" t="s">
        <v>19</v>
      </c>
      <c r="B7" s="2" t="s">
        <v>20</v>
      </c>
      <c r="C7" s="2">
        <v>2014</v>
      </c>
      <c r="D7" s="2" t="s">
        <v>598</v>
      </c>
      <c r="E7" s="2" t="s">
        <v>599</v>
      </c>
      <c r="F7" s="2" t="s">
        <v>598</v>
      </c>
      <c r="G7" s="2" t="s">
        <v>599</v>
      </c>
      <c r="H7" s="2" t="s">
        <v>598</v>
      </c>
      <c r="I7" s="2" t="s">
        <v>599</v>
      </c>
      <c r="J7" s="2" t="s">
        <v>598</v>
      </c>
      <c r="O7" s="20">
        <f t="shared" si="0"/>
        <v>0</v>
      </c>
    </row>
    <row r="8" spans="1:15" ht="15" customHeight="1" x14ac:dyDescent="0.25">
      <c r="A8" s="2" t="s">
        <v>19</v>
      </c>
      <c r="B8" s="2" t="s">
        <v>21</v>
      </c>
      <c r="C8" s="2">
        <v>2014</v>
      </c>
      <c r="D8" s="2" t="s">
        <v>598</v>
      </c>
      <c r="E8" s="2" t="s">
        <v>599</v>
      </c>
      <c r="F8" s="2" t="s">
        <v>598</v>
      </c>
      <c r="G8" s="2" t="s">
        <v>599</v>
      </c>
      <c r="H8" s="2" t="s">
        <v>598</v>
      </c>
      <c r="I8" s="2" t="s">
        <v>599</v>
      </c>
      <c r="J8" s="2" t="s">
        <v>598</v>
      </c>
      <c r="O8" s="20">
        <f t="shared" si="0"/>
        <v>0</v>
      </c>
    </row>
    <row r="9" spans="1:15" ht="15" customHeight="1" x14ac:dyDescent="0.25">
      <c r="A9" s="2" t="s">
        <v>19</v>
      </c>
      <c r="B9" s="2" t="s">
        <v>22</v>
      </c>
      <c r="C9" s="2">
        <v>2014</v>
      </c>
      <c r="D9" s="2" t="s">
        <v>598</v>
      </c>
      <c r="E9" s="2" t="s">
        <v>599</v>
      </c>
      <c r="F9" s="2" t="s">
        <v>598</v>
      </c>
      <c r="G9" s="2" t="s">
        <v>599</v>
      </c>
      <c r="H9" s="2" t="s">
        <v>598</v>
      </c>
      <c r="I9" s="2" t="s">
        <v>599</v>
      </c>
      <c r="J9" s="2" t="s">
        <v>598</v>
      </c>
      <c r="O9" s="20">
        <f t="shared" si="0"/>
        <v>0</v>
      </c>
    </row>
    <row r="10" spans="1:15" ht="15" customHeight="1" x14ac:dyDescent="0.25">
      <c r="A10" s="2" t="s">
        <v>23</v>
      </c>
      <c r="B10" s="2" t="s">
        <v>24</v>
      </c>
      <c r="C10" s="2">
        <v>2014</v>
      </c>
      <c r="D10" s="2" t="s">
        <v>599</v>
      </c>
      <c r="E10" s="2" t="s">
        <v>599</v>
      </c>
      <c r="F10" s="2" t="s">
        <v>599</v>
      </c>
      <c r="G10" s="2" t="s">
        <v>599</v>
      </c>
      <c r="H10" s="2" t="s">
        <v>599</v>
      </c>
      <c r="I10" s="2" t="s">
        <v>599</v>
      </c>
      <c r="J10" s="2" t="s">
        <v>599</v>
      </c>
      <c r="O10" s="20">
        <f t="shared" si="0"/>
        <v>0</v>
      </c>
    </row>
    <row r="11" spans="1:15" ht="15" customHeight="1" x14ac:dyDescent="0.25">
      <c r="A11" s="2" t="s">
        <v>25</v>
      </c>
      <c r="B11" s="2" t="s">
        <v>26</v>
      </c>
      <c r="C11" s="2">
        <v>2014</v>
      </c>
      <c r="D11" s="2">
        <v>7.9000000000000001E-2</v>
      </c>
      <c r="E11" s="2" t="s">
        <v>887</v>
      </c>
      <c r="F11" s="2">
        <v>7.9000000000000001E-2</v>
      </c>
      <c r="G11" s="2" t="s">
        <v>598</v>
      </c>
      <c r="H11" s="2" t="s">
        <v>598</v>
      </c>
      <c r="I11" s="2" t="s">
        <v>598</v>
      </c>
      <c r="J11" s="2" t="s">
        <v>598</v>
      </c>
      <c r="O11" s="20">
        <f t="shared" si="0"/>
        <v>7.9000000000000001E-2</v>
      </c>
    </row>
    <row r="12" spans="1:15" ht="15" customHeight="1" x14ac:dyDescent="0.25">
      <c r="A12" s="2" t="s">
        <v>27</v>
      </c>
      <c r="B12" s="2" t="s">
        <v>28</v>
      </c>
      <c r="C12" s="2">
        <v>2014</v>
      </c>
      <c r="D12" s="2" t="s">
        <v>599</v>
      </c>
      <c r="E12" s="2" t="s">
        <v>599</v>
      </c>
      <c r="F12" s="2" t="s">
        <v>599</v>
      </c>
      <c r="G12" s="2" t="s">
        <v>599</v>
      </c>
      <c r="H12" s="2" t="s">
        <v>599</v>
      </c>
      <c r="I12" s="2" t="s">
        <v>599</v>
      </c>
      <c r="J12" s="2" t="s">
        <v>599</v>
      </c>
      <c r="O12" s="20">
        <f t="shared" si="0"/>
        <v>0</v>
      </c>
    </row>
    <row r="13" spans="1:15" ht="15" customHeight="1" x14ac:dyDescent="0.25">
      <c r="A13" s="2" t="s">
        <v>29</v>
      </c>
      <c r="B13" s="2" t="s">
        <v>30</v>
      </c>
      <c r="C13" s="2">
        <v>2014</v>
      </c>
      <c r="D13" s="2">
        <v>4.9020000000000001</v>
      </c>
      <c r="E13" s="2" t="s">
        <v>888</v>
      </c>
      <c r="F13" s="2">
        <v>4.58</v>
      </c>
      <c r="G13" s="2" t="s">
        <v>889</v>
      </c>
      <c r="H13" s="2">
        <v>0.128</v>
      </c>
      <c r="I13" s="2" t="s">
        <v>890</v>
      </c>
      <c r="J13" s="2">
        <v>0.19400000000000001</v>
      </c>
      <c r="O13" s="20">
        <f t="shared" si="0"/>
        <v>4.9020000000000001</v>
      </c>
    </row>
    <row r="14" spans="1:15" ht="15" customHeight="1" x14ac:dyDescent="0.25">
      <c r="A14" s="2" t="s">
        <v>31</v>
      </c>
      <c r="B14" s="2" t="s">
        <v>32</v>
      </c>
      <c r="C14" s="2">
        <v>2014</v>
      </c>
      <c r="D14" s="2" t="s">
        <v>598</v>
      </c>
      <c r="E14" s="2" t="s">
        <v>599</v>
      </c>
      <c r="F14" s="2" t="s">
        <v>598</v>
      </c>
      <c r="G14" s="2" t="s">
        <v>599</v>
      </c>
      <c r="H14" s="2" t="s">
        <v>598</v>
      </c>
      <c r="I14" s="2" t="s">
        <v>599</v>
      </c>
      <c r="J14" s="2" t="s">
        <v>598</v>
      </c>
      <c r="O14" s="20">
        <f t="shared" si="0"/>
        <v>0</v>
      </c>
    </row>
    <row r="15" spans="1:15" ht="15" customHeight="1" x14ac:dyDescent="0.25">
      <c r="A15" s="2" t="s">
        <v>33</v>
      </c>
      <c r="B15" s="2" t="s">
        <v>34</v>
      </c>
      <c r="C15" s="2">
        <v>2014</v>
      </c>
      <c r="D15" s="2" t="s">
        <v>598</v>
      </c>
      <c r="E15" s="2" t="s">
        <v>599</v>
      </c>
      <c r="F15" s="2" t="s">
        <v>598</v>
      </c>
      <c r="G15" s="2" t="s">
        <v>599</v>
      </c>
      <c r="H15" s="2" t="s">
        <v>598</v>
      </c>
      <c r="I15" s="2" t="s">
        <v>599</v>
      </c>
      <c r="J15" s="2" t="s">
        <v>598</v>
      </c>
      <c r="O15" s="20">
        <f t="shared" si="0"/>
        <v>0</v>
      </c>
    </row>
    <row r="16" spans="1:15" ht="15" customHeight="1" x14ac:dyDescent="0.25">
      <c r="A16" s="2" t="s">
        <v>33</v>
      </c>
      <c r="B16" s="2" t="s">
        <v>35</v>
      </c>
      <c r="C16" s="2">
        <v>2014</v>
      </c>
      <c r="D16" s="2" t="s">
        <v>598</v>
      </c>
      <c r="E16" s="2" t="s">
        <v>599</v>
      </c>
      <c r="F16" s="2" t="s">
        <v>598</v>
      </c>
      <c r="G16" s="2" t="s">
        <v>599</v>
      </c>
      <c r="H16" s="2" t="s">
        <v>598</v>
      </c>
      <c r="I16" s="2" t="s">
        <v>599</v>
      </c>
      <c r="J16" s="2" t="s">
        <v>598</v>
      </c>
      <c r="O16" s="20">
        <f t="shared" si="0"/>
        <v>0</v>
      </c>
    </row>
    <row r="17" spans="1:15" ht="15" customHeight="1" x14ac:dyDescent="0.25">
      <c r="A17" s="2" t="s">
        <v>33</v>
      </c>
      <c r="B17" s="2" t="s">
        <v>36</v>
      </c>
      <c r="C17" s="2">
        <v>2014</v>
      </c>
      <c r="D17" s="2" t="s">
        <v>598</v>
      </c>
      <c r="E17" s="2" t="s">
        <v>599</v>
      </c>
      <c r="F17" s="2" t="s">
        <v>598</v>
      </c>
      <c r="G17" s="2" t="s">
        <v>599</v>
      </c>
      <c r="H17" s="2" t="s">
        <v>598</v>
      </c>
      <c r="I17" s="2" t="s">
        <v>599</v>
      </c>
      <c r="J17" s="2" t="s">
        <v>598</v>
      </c>
      <c r="O17" s="20">
        <f t="shared" si="0"/>
        <v>0</v>
      </c>
    </row>
    <row r="18" spans="1:15" ht="15" customHeight="1" x14ac:dyDescent="0.25">
      <c r="A18" s="2" t="s">
        <v>33</v>
      </c>
      <c r="B18" s="2" t="s">
        <v>37</v>
      </c>
      <c r="C18" s="2">
        <v>2014</v>
      </c>
      <c r="D18" s="2" t="s">
        <v>598</v>
      </c>
      <c r="E18" s="2" t="s">
        <v>599</v>
      </c>
      <c r="F18" s="2" t="s">
        <v>598</v>
      </c>
      <c r="G18" s="2" t="s">
        <v>599</v>
      </c>
      <c r="H18" s="2" t="s">
        <v>598</v>
      </c>
      <c r="I18" s="2" t="s">
        <v>599</v>
      </c>
      <c r="J18" s="2" t="s">
        <v>598</v>
      </c>
      <c r="O18" s="20">
        <f t="shared" si="0"/>
        <v>0</v>
      </c>
    </row>
    <row r="19" spans="1:15" ht="15" customHeight="1" x14ac:dyDescent="0.25">
      <c r="A19" s="2" t="s">
        <v>33</v>
      </c>
      <c r="B19" s="2" t="s">
        <v>38</v>
      </c>
      <c r="C19" s="2">
        <v>2014</v>
      </c>
      <c r="D19" s="2" t="s">
        <v>598</v>
      </c>
      <c r="E19" s="2" t="s">
        <v>599</v>
      </c>
      <c r="F19" s="2" t="s">
        <v>598</v>
      </c>
      <c r="G19" s="2" t="s">
        <v>599</v>
      </c>
      <c r="H19" s="2" t="s">
        <v>598</v>
      </c>
      <c r="I19" s="2" t="s">
        <v>599</v>
      </c>
      <c r="J19" s="2" t="s">
        <v>598</v>
      </c>
      <c r="O19" s="20">
        <f t="shared" si="0"/>
        <v>0</v>
      </c>
    </row>
    <row r="20" spans="1:15" ht="15" customHeight="1" x14ac:dyDescent="0.25">
      <c r="A20" s="2" t="s">
        <v>33</v>
      </c>
      <c r="B20" s="2" t="s">
        <v>39</v>
      </c>
      <c r="C20" s="2">
        <v>2014</v>
      </c>
      <c r="D20" s="2" t="s">
        <v>598</v>
      </c>
      <c r="E20" s="2" t="s">
        <v>599</v>
      </c>
      <c r="F20" s="2" t="s">
        <v>598</v>
      </c>
      <c r="G20" s="2" t="s">
        <v>599</v>
      </c>
      <c r="H20" s="2" t="s">
        <v>598</v>
      </c>
      <c r="I20" s="2" t="s">
        <v>599</v>
      </c>
      <c r="J20" s="2" t="s">
        <v>598</v>
      </c>
      <c r="O20" s="20">
        <f t="shared" si="0"/>
        <v>0</v>
      </c>
    </row>
    <row r="21" spans="1:15" ht="15" customHeight="1" x14ac:dyDescent="0.25">
      <c r="A21" s="2" t="s">
        <v>33</v>
      </c>
      <c r="B21" s="2" t="s">
        <v>40</v>
      </c>
      <c r="C21" s="2">
        <v>2014</v>
      </c>
      <c r="D21" s="2" t="s">
        <v>598</v>
      </c>
      <c r="E21" s="2" t="s">
        <v>599</v>
      </c>
      <c r="F21" s="2" t="s">
        <v>598</v>
      </c>
      <c r="G21" s="2" t="s">
        <v>599</v>
      </c>
      <c r="H21" s="2" t="s">
        <v>598</v>
      </c>
      <c r="I21" s="2" t="s">
        <v>599</v>
      </c>
      <c r="J21" s="2" t="s">
        <v>598</v>
      </c>
      <c r="O21" s="20">
        <f t="shared" si="0"/>
        <v>0</v>
      </c>
    </row>
    <row r="22" spans="1:15" ht="15" customHeight="1" x14ac:dyDescent="0.25">
      <c r="A22" s="2" t="s">
        <v>33</v>
      </c>
      <c r="B22" s="2" t="s">
        <v>41</v>
      </c>
      <c r="C22" s="2">
        <v>2014</v>
      </c>
      <c r="D22" s="2" t="s">
        <v>598</v>
      </c>
      <c r="E22" s="2" t="s">
        <v>599</v>
      </c>
      <c r="F22" s="2" t="s">
        <v>598</v>
      </c>
      <c r="G22" s="2" t="s">
        <v>599</v>
      </c>
      <c r="H22" s="2" t="s">
        <v>598</v>
      </c>
      <c r="I22" s="2" t="s">
        <v>599</v>
      </c>
      <c r="J22" s="2" t="s">
        <v>598</v>
      </c>
      <c r="O22" s="20">
        <f t="shared" si="0"/>
        <v>0</v>
      </c>
    </row>
    <row r="23" spans="1:15" ht="15" customHeight="1" x14ac:dyDescent="0.25">
      <c r="A23" s="2" t="s">
        <v>33</v>
      </c>
      <c r="B23" s="2" t="s">
        <v>42</v>
      </c>
      <c r="C23" s="2">
        <v>2014</v>
      </c>
      <c r="D23" s="2" t="s">
        <v>598</v>
      </c>
      <c r="E23" s="2" t="s">
        <v>599</v>
      </c>
      <c r="F23" s="2" t="s">
        <v>598</v>
      </c>
      <c r="G23" s="2" t="s">
        <v>599</v>
      </c>
      <c r="H23" s="2" t="s">
        <v>598</v>
      </c>
      <c r="I23" s="2" t="s">
        <v>599</v>
      </c>
      <c r="J23" s="2" t="s">
        <v>598</v>
      </c>
      <c r="O23" s="20">
        <f t="shared" si="0"/>
        <v>0</v>
      </c>
    </row>
    <row r="24" spans="1:15" ht="15" customHeight="1" x14ac:dyDescent="0.25">
      <c r="A24" s="2" t="s">
        <v>33</v>
      </c>
      <c r="B24" s="2" t="s">
        <v>43</v>
      </c>
      <c r="C24" s="2">
        <v>2014</v>
      </c>
      <c r="D24" s="2" t="s">
        <v>598</v>
      </c>
      <c r="E24" s="2" t="s">
        <v>599</v>
      </c>
      <c r="F24" s="2" t="s">
        <v>598</v>
      </c>
      <c r="G24" s="2" t="s">
        <v>599</v>
      </c>
      <c r="H24" s="2" t="s">
        <v>598</v>
      </c>
      <c r="I24" s="2" t="s">
        <v>599</v>
      </c>
      <c r="J24" s="2" t="s">
        <v>598</v>
      </c>
      <c r="O24" s="20">
        <f t="shared" si="0"/>
        <v>0</v>
      </c>
    </row>
    <row r="25" spans="1:15" ht="15" customHeight="1" x14ac:dyDescent="0.25">
      <c r="A25" s="2" t="s">
        <v>44</v>
      </c>
      <c r="B25" s="2" t="s">
        <v>45</v>
      </c>
      <c r="C25" s="2">
        <v>2014</v>
      </c>
      <c r="D25" s="2" t="s">
        <v>598</v>
      </c>
      <c r="E25" s="2" t="s">
        <v>599</v>
      </c>
      <c r="F25" s="2" t="s">
        <v>598</v>
      </c>
      <c r="G25" s="2" t="s">
        <v>599</v>
      </c>
      <c r="H25" s="2" t="s">
        <v>598</v>
      </c>
      <c r="I25" s="2" t="s">
        <v>599</v>
      </c>
      <c r="J25" s="2" t="s">
        <v>598</v>
      </c>
      <c r="O25" s="20">
        <f t="shared" si="0"/>
        <v>0</v>
      </c>
    </row>
    <row r="26" spans="1:15" ht="15" customHeight="1" x14ac:dyDescent="0.25">
      <c r="A26" s="2" t="s">
        <v>44</v>
      </c>
      <c r="B26" s="2" t="s">
        <v>46</v>
      </c>
      <c r="C26" s="2">
        <v>2014</v>
      </c>
      <c r="D26" s="2" t="s">
        <v>598</v>
      </c>
      <c r="E26" s="2" t="s">
        <v>599</v>
      </c>
      <c r="F26" s="2" t="s">
        <v>598</v>
      </c>
      <c r="G26" s="2" t="s">
        <v>599</v>
      </c>
      <c r="H26" s="2" t="s">
        <v>598</v>
      </c>
      <c r="I26" s="2" t="s">
        <v>599</v>
      </c>
      <c r="J26" s="2" t="s">
        <v>598</v>
      </c>
      <c r="O26" s="20">
        <f t="shared" si="0"/>
        <v>0</v>
      </c>
    </row>
    <row r="27" spans="1:15" ht="15" customHeight="1" x14ac:dyDescent="0.25">
      <c r="A27" s="2" t="s">
        <v>44</v>
      </c>
      <c r="B27" s="2" t="s">
        <v>47</v>
      </c>
      <c r="C27" s="2">
        <v>2014</v>
      </c>
      <c r="D27" s="2" t="s">
        <v>598</v>
      </c>
      <c r="E27" s="2" t="s">
        <v>599</v>
      </c>
      <c r="F27" s="2" t="s">
        <v>598</v>
      </c>
      <c r="G27" s="2" t="s">
        <v>599</v>
      </c>
      <c r="H27" s="2" t="s">
        <v>598</v>
      </c>
      <c r="I27" s="2" t="s">
        <v>599</v>
      </c>
      <c r="J27" s="2" t="s">
        <v>598</v>
      </c>
      <c r="O27" s="20">
        <f t="shared" si="0"/>
        <v>0</v>
      </c>
    </row>
    <row r="28" spans="1:15" ht="15" customHeight="1" x14ac:dyDescent="0.25">
      <c r="A28" s="2" t="s">
        <v>48</v>
      </c>
      <c r="B28" s="2" t="s">
        <v>49</v>
      </c>
      <c r="C28" s="2">
        <v>2014</v>
      </c>
      <c r="D28" s="2" t="s">
        <v>598</v>
      </c>
      <c r="E28" s="2" t="s">
        <v>599</v>
      </c>
      <c r="F28" s="2" t="s">
        <v>598</v>
      </c>
      <c r="G28" s="2" t="s">
        <v>599</v>
      </c>
      <c r="H28" s="2" t="s">
        <v>598</v>
      </c>
      <c r="I28" s="2" t="s">
        <v>599</v>
      </c>
      <c r="J28" s="2" t="s">
        <v>598</v>
      </c>
      <c r="O28" s="20">
        <f t="shared" si="0"/>
        <v>0</v>
      </c>
    </row>
    <row r="29" spans="1:15" ht="15" customHeight="1" x14ac:dyDescent="0.25">
      <c r="A29" s="2" t="s">
        <v>48</v>
      </c>
      <c r="B29" s="2" t="s">
        <v>50</v>
      </c>
      <c r="C29" s="2">
        <v>2014</v>
      </c>
      <c r="D29" s="2" t="s">
        <v>598</v>
      </c>
      <c r="E29" s="2" t="s">
        <v>599</v>
      </c>
      <c r="F29" s="2" t="s">
        <v>598</v>
      </c>
      <c r="G29" s="2" t="s">
        <v>599</v>
      </c>
      <c r="H29" s="2" t="s">
        <v>598</v>
      </c>
      <c r="I29" s="2" t="s">
        <v>599</v>
      </c>
      <c r="J29" s="2" t="s">
        <v>598</v>
      </c>
      <c r="O29" s="20">
        <f t="shared" si="0"/>
        <v>0</v>
      </c>
    </row>
    <row r="30" spans="1:15" ht="15" customHeight="1" x14ac:dyDescent="0.25">
      <c r="A30" s="2" t="s">
        <v>51</v>
      </c>
      <c r="B30" s="2" t="s">
        <v>52</v>
      </c>
      <c r="C30" s="2">
        <v>2014</v>
      </c>
      <c r="D30" s="2">
        <v>96.543999999999997</v>
      </c>
      <c r="E30" s="2" t="s">
        <v>657</v>
      </c>
      <c r="F30" s="2">
        <v>82.662000000000006</v>
      </c>
      <c r="G30" s="2" t="s">
        <v>891</v>
      </c>
      <c r="H30" s="2">
        <v>13.882</v>
      </c>
      <c r="I30" s="2" t="s">
        <v>599</v>
      </c>
      <c r="J30" s="2" t="s">
        <v>598</v>
      </c>
      <c r="O30" s="20">
        <f t="shared" si="0"/>
        <v>96.544000000000011</v>
      </c>
    </row>
    <row r="31" spans="1:15" ht="15" customHeight="1" x14ac:dyDescent="0.25">
      <c r="A31" s="2" t="s">
        <v>51</v>
      </c>
      <c r="B31" s="2" t="s">
        <v>53</v>
      </c>
      <c r="C31" s="2">
        <v>2014</v>
      </c>
      <c r="D31" s="2" t="s">
        <v>598</v>
      </c>
      <c r="E31" s="2" t="s">
        <v>599</v>
      </c>
      <c r="F31" s="2" t="s">
        <v>598</v>
      </c>
      <c r="G31" s="2" t="s">
        <v>599</v>
      </c>
      <c r="H31" s="2" t="s">
        <v>598</v>
      </c>
      <c r="I31" s="2" t="s">
        <v>599</v>
      </c>
      <c r="J31" s="2" t="s">
        <v>598</v>
      </c>
      <c r="O31" s="20">
        <f t="shared" si="0"/>
        <v>0</v>
      </c>
    </row>
    <row r="32" spans="1:15" ht="15" customHeight="1" x14ac:dyDescent="0.25">
      <c r="A32" s="2" t="s">
        <v>51</v>
      </c>
      <c r="B32" s="2" t="s">
        <v>54</v>
      </c>
      <c r="C32" s="2">
        <v>2014</v>
      </c>
      <c r="D32" s="2" t="s">
        <v>598</v>
      </c>
      <c r="E32" s="2" t="s">
        <v>599</v>
      </c>
      <c r="F32" s="2" t="s">
        <v>598</v>
      </c>
      <c r="G32" s="2" t="s">
        <v>599</v>
      </c>
      <c r="H32" s="2" t="s">
        <v>598</v>
      </c>
      <c r="I32" s="2" t="s">
        <v>599</v>
      </c>
      <c r="J32" s="2" t="s">
        <v>598</v>
      </c>
      <c r="O32" s="20">
        <f t="shared" si="0"/>
        <v>0</v>
      </c>
    </row>
    <row r="33" spans="1:15" ht="15" customHeight="1" x14ac:dyDescent="0.25">
      <c r="A33" s="2" t="s">
        <v>55</v>
      </c>
      <c r="B33" s="2" t="s">
        <v>56</v>
      </c>
      <c r="C33" s="2">
        <v>2014</v>
      </c>
      <c r="D33" s="2" t="s">
        <v>598</v>
      </c>
      <c r="E33" s="2" t="s">
        <v>599</v>
      </c>
      <c r="F33" s="2" t="s">
        <v>598</v>
      </c>
      <c r="G33" s="2" t="s">
        <v>599</v>
      </c>
      <c r="H33" s="2" t="s">
        <v>598</v>
      </c>
      <c r="I33" s="2" t="s">
        <v>599</v>
      </c>
      <c r="J33" s="2" t="s">
        <v>598</v>
      </c>
      <c r="O33" s="20">
        <f t="shared" si="0"/>
        <v>0</v>
      </c>
    </row>
    <row r="34" spans="1:15" ht="15" customHeight="1" x14ac:dyDescent="0.25">
      <c r="A34" s="2" t="s">
        <v>55</v>
      </c>
      <c r="B34" s="2" t="s">
        <v>57</v>
      </c>
      <c r="C34" s="2">
        <v>2014</v>
      </c>
      <c r="D34" s="2" t="s">
        <v>598</v>
      </c>
      <c r="E34" s="2" t="s">
        <v>599</v>
      </c>
      <c r="F34" s="2" t="s">
        <v>598</v>
      </c>
      <c r="G34" s="2" t="s">
        <v>599</v>
      </c>
      <c r="H34" s="2" t="s">
        <v>598</v>
      </c>
      <c r="I34" s="2" t="s">
        <v>599</v>
      </c>
      <c r="J34" s="2" t="s">
        <v>598</v>
      </c>
      <c r="O34" s="20">
        <f t="shared" si="0"/>
        <v>0</v>
      </c>
    </row>
    <row r="35" spans="1:15" ht="15" customHeight="1" x14ac:dyDescent="0.25">
      <c r="A35" s="2" t="s">
        <v>58</v>
      </c>
      <c r="B35" s="2" t="s">
        <v>59</v>
      </c>
      <c r="C35" s="2">
        <v>2014</v>
      </c>
      <c r="D35" s="2">
        <v>29.8</v>
      </c>
      <c r="E35" s="2" t="s">
        <v>892</v>
      </c>
      <c r="F35" s="2">
        <v>29.8</v>
      </c>
      <c r="G35" s="2" t="s">
        <v>599</v>
      </c>
      <c r="H35" s="2" t="s">
        <v>598</v>
      </c>
      <c r="I35" s="2" t="s">
        <v>599</v>
      </c>
      <c r="J35" s="2" t="s">
        <v>598</v>
      </c>
      <c r="O35" s="20">
        <f t="shared" si="0"/>
        <v>29.8</v>
      </c>
    </row>
    <row r="36" spans="1:15" ht="15" customHeight="1" x14ac:dyDescent="0.25">
      <c r="A36" s="2" t="s">
        <v>60</v>
      </c>
      <c r="B36" s="2" t="s">
        <v>61</v>
      </c>
      <c r="C36" s="2">
        <v>2014</v>
      </c>
      <c r="D36" s="2" t="s">
        <v>599</v>
      </c>
      <c r="E36" s="2" t="s">
        <v>599</v>
      </c>
      <c r="F36" s="2" t="s">
        <v>599</v>
      </c>
      <c r="G36" s="2" t="s">
        <v>599</v>
      </c>
      <c r="H36" s="2" t="s">
        <v>599</v>
      </c>
      <c r="I36" s="2" t="s">
        <v>599</v>
      </c>
      <c r="J36" s="2" t="s">
        <v>599</v>
      </c>
      <c r="O36" s="20">
        <f t="shared" si="0"/>
        <v>0</v>
      </c>
    </row>
    <row r="37" spans="1:15" ht="15" customHeight="1" x14ac:dyDescent="0.25">
      <c r="A37" s="2" t="s">
        <v>60</v>
      </c>
      <c r="B37" s="2" t="s">
        <v>62</v>
      </c>
      <c r="C37" s="2">
        <v>2014</v>
      </c>
      <c r="D37" s="2" t="s">
        <v>599</v>
      </c>
      <c r="E37" s="2" t="s">
        <v>599</v>
      </c>
      <c r="F37" s="2" t="s">
        <v>599</v>
      </c>
      <c r="G37" s="2" t="s">
        <v>599</v>
      </c>
      <c r="H37" s="2" t="s">
        <v>599</v>
      </c>
      <c r="I37" s="2" t="s">
        <v>599</v>
      </c>
      <c r="J37" s="2" t="s">
        <v>599</v>
      </c>
      <c r="O37" s="20">
        <f t="shared" si="0"/>
        <v>0</v>
      </c>
    </row>
    <row r="38" spans="1:15" ht="15" customHeight="1" x14ac:dyDescent="0.25">
      <c r="A38" s="2" t="s">
        <v>63</v>
      </c>
      <c r="B38" s="2" t="s">
        <v>64</v>
      </c>
      <c r="C38" s="2">
        <v>2014</v>
      </c>
      <c r="D38" s="2" t="s">
        <v>598</v>
      </c>
      <c r="E38" s="2" t="s">
        <v>599</v>
      </c>
      <c r="F38" s="2" t="s">
        <v>598</v>
      </c>
      <c r="G38" s="2" t="s">
        <v>599</v>
      </c>
      <c r="H38" s="2" t="s">
        <v>598</v>
      </c>
      <c r="I38" s="2" t="s">
        <v>599</v>
      </c>
      <c r="J38" s="2" t="s">
        <v>598</v>
      </c>
      <c r="O38" s="20">
        <f t="shared" si="0"/>
        <v>0</v>
      </c>
    </row>
    <row r="39" spans="1:15" ht="15" customHeight="1" x14ac:dyDescent="0.25">
      <c r="A39" s="2" t="s">
        <v>65</v>
      </c>
      <c r="B39" s="2" t="s">
        <v>66</v>
      </c>
      <c r="C39" s="2">
        <v>2014</v>
      </c>
      <c r="D39" s="2" t="s">
        <v>598</v>
      </c>
      <c r="E39" s="2" t="s">
        <v>599</v>
      </c>
      <c r="F39" s="2" t="s">
        <v>598</v>
      </c>
      <c r="G39" s="2" t="s">
        <v>599</v>
      </c>
      <c r="H39" s="2" t="s">
        <v>598</v>
      </c>
      <c r="I39" s="2" t="s">
        <v>599</v>
      </c>
      <c r="J39" s="2" t="s">
        <v>598</v>
      </c>
      <c r="O39" s="20">
        <f t="shared" si="0"/>
        <v>0</v>
      </c>
    </row>
    <row r="40" spans="1:15" ht="15" customHeight="1" x14ac:dyDescent="0.25">
      <c r="A40" s="2" t="s">
        <v>65</v>
      </c>
      <c r="B40" s="2" t="s">
        <v>67</v>
      </c>
      <c r="C40" s="2">
        <v>2014</v>
      </c>
      <c r="D40" s="2">
        <v>0.64100000000000001</v>
      </c>
      <c r="E40" s="2" t="s">
        <v>893</v>
      </c>
      <c r="F40" s="2">
        <v>0.64100000000000001</v>
      </c>
      <c r="G40" s="2" t="s">
        <v>599</v>
      </c>
      <c r="H40" s="2" t="s">
        <v>598</v>
      </c>
      <c r="I40" s="2" t="s">
        <v>599</v>
      </c>
      <c r="J40" s="2" t="s">
        <v>598</v>
      </c>
      <c r="O40" s="20">
        <f t="shared" si="0"/>
        <v>0.64100000000000001</v>
      </c>
    </row>
    <row r="41" spans="1:15" ht="15" customHeight="1" x14ac:dyDescent="0.25">
      <c r="A41" s="2" t="s">
        <v>68</v>
      </c>
      <c r="B41" s="2" t="s">
        <v>69</v>
      </c>
      <c r="C41" s="2">
        <v>2014</v>
      </c>
      <c r="D41" s="2" t="s">
        <v>598</v>
      </c>
      <c r="E41" s="2" t="s">
        <v>599</v>
      </c>
      <c r="F41" s="2" t="s">
        <v>598</v>
      </c>
      <c r="G41" s="2" t="s">
        <v>599</v>
      </c>
      <c r="H41" s="2" t="s">
        <v>598</v>
      </c>
      <c r="I41" s="2" t="s">
        <v>599</v>
      </c>
      <c r="J41" s="2" t="s">
        <v>598</v>
      </c>
      <c r="O41" s="20">
        <f t="shared" si="0"/>
        <v>0</v>
      </c>
    </row>
    <row r="42" spans="1:15" ht="15" customHeight="1" x14ac:dyDescent="0.25">
      <c r="A42" s="2" t="s">
        <v>68</v>
      </c>
      <c r="B42" s="2" t="s">
        <v>70</v>
      </c>
      <c r="C42" s="2">
        <v>2014</v>
      </c>
      <c r="D42" s="2" t="s">
        <v>598</v>
      </c>
      <c r="E42" s="2" t="s">
        <v>599</v>
      </c>
      <c r="F42" s="2" t="s">
        <v>598</v>
      </c>
      <c r="G42" s="2" t="s">
        <v>599</v>
      </c>
      <c r="H42" s="2" t="s">
        <v>598</v>
      </c>
      <c r="I42" s="2" t="s">
        <v>599</v>
      </c>
      <c r="J42" s="2" t="s">
        <v>598</v>
      </c>
      <c r="O42" s="20">
        <f t="shared" si="0"/>
        <v>0</v>
      </c>
    </row>
    <row r="43" spans="1:15" ht="15" customHeight="1" x14ac:dyDescent="0.25">
      <c r="A43" s="2" t="s">
        <v>71</v>
      </c>
      <c r="B43" s="2" t="s">
        <v>72</v>
      </c>
      <c r="C43" s="2">
        <v>2014</v>
      </c>
      <c r="D43" s="2" t="s">
        <v>598</v>
      </c>
      <c r="E43" s="2" t="s">
        <v>599</v>
      </c>
      <c r="F43" s="2" t="s">
        <v>598</v>
      </c>
      <c r="G43" s="2" t="s">
        <v>599</v>
      </c>
      <c r="H43" s="2" t="s">
        <v>598</v>
      </c>
      <c r="I43" s="2" t="s">
        <v>599</v>
      </c>
      <c r="J43" s="2" t="s">
        <v>598</v>
      </c>
      <c r="O43" s="20">
        <f t="shared" si="0"/>
        <v>0</v>
      </c>
    </row>
    <row r="44" spans="1:15" ht="15" customHeight="1" x14ac:dyDescent="0.25">
      <c r="A44" s="2" t="s">
        <v>71</v>
      </c>
      <c r="B44" s="2" t="s">
        <v>73</v>
      </c>
      <c r="C44" s="2">
        <v>2014</v>
      </c>
      <c r="D44" s="2" t="s">
        <v>598</v>
      </c>
      <c r="E44" s="2" t="s">
        <v>599</v>
      </c>
      <c r="F44" s="2" t="s">
        <v>598</v>
      </c>
      <c r="G44" s="2" t="s">
        <v>599</v>
      </c>
      <c r="H44" s="2" t="s">
        <v>598</v>
      </c>
      <c r="I44" s="2" t="s">
        <v>599</v>
      </c>
      <c r="J44" s="2" t="s">
        <v>598</v>
      </c>
      <c r="O44" s="20">
        <f t="shared" si="0"/>
        <v>0</v>
      </c>
    </row>
    <row r="45" spans="1:15" ht="15" customHeight="1" x14ac:dyDescent="0.25">
      <c r="A45" s="2" t="s">
        <v>71</v>
      </c>
      <c r="B45" s="2" t="s">
        <v>74</v>
      </c>
      <c r="C45" s="2">
        <v>2014</v>
      </c>
      <c r="D45" s="2" t="s">
        <v>598</v>
      </c>
      <c r="E45" s="2" t="s">
        <v>599</v>
      </c>
      <c r="F45" s="2" t="s">
        <v>598</v>
      </c>
      <c r="G45" s="2" t="s">
        <v>599</v>
      </c>
      <c r="H45" s="2" t="s">
        <v>598</v>
      </c>
      <c r="I45" s="2" t="s">
        <v>599</v>
      </c>
      <c r="J45" s="2" t="s">
        <v>598</v>
      </c>
      <c r="O45" s="20">
        <f t="shared" si="0"/>
        <v>0</v>
      </c>
    </row>
    <row r="46" spans="1:15" ht="15" customHeight="1" x14ac:dyDescent="0.25">
      <c r="A46" s="2" t="s">
        <v>71</v>
      </c>
      <c r="B46" s="2" t="s">
        <v>75</v>
      </c>
      <c r="C46" s="2">
        <v>2014</v>
      </c>
      <c r="D46" s="2" t="s">
        <v>598</v>
      </c>
      <c r="E46" s="2" t="s">
        <v>599</v>
      </c>
      <c r="F46" s="2" t="s">
        <v>598</v>
      </c>
      <c r="G46" s="2" t="s">
        <v>599</v>
      </c>
      <c r="H46" s="2" t="s">
        <v>598</v>
      </c>
      <c r="I46" s="2" t="s">
        <v>599</v>
      </c>
      <c r="J46" s="2" t="s">
        <v>598</v>
      </c>
      <c r="O46" s="20">
        <f t="shared" si="0"/>
        <v>0</v>
      </c>
    </row>
    <row r="47" spans="1:15" ht="15" customHeight="1" x14ac:dyDescent="0.25">
      <c r="A47" s="2" t="s">
        <v>76</v>
      </c>
      <c r="B47" s="2" t="s">
        <v>77</v>
      </c>
      <c r="C47" s="2">
        <v>2014</v>
      </c>
      <c r="D47" s="2" t="s">
        <v>598</v>
      </c>
      <c r="E47" s="2" t="s">
        <v>599</v>
      </c>
      <c r="F47" s="2" t="s">
        <v>598</v>
      </c>
      <c r="G47" s="2" t="s">
        <v>599</v>
      </c>
      <c r="H47" s="2" t="s">
        <v>598</v>
      </c>
      <c r="I47" s="2" t="s">
        <v>599</v>
      </c>
      <c r="J47" s="2" t="s">
        <v>598</v>
      </c>
      <c r="O47" s="20">
        <f t="shared" si="0"/>
        <v>0</v>
      </c>
    </row>
    <row r="48" spans="1:15" ht="15" customHeight="1" x14ac:dyDescent="0.25">
      <c r="A48" s="2" t="s">
        <v>76</v>
      </c>
      <c r="B48" s="2" t="s">
        <v>78</v>
      </c>
      <c r="C48" s="2">
        <v>2014</v>
      </c>
      <c r="D48" s="2" t="s">
        <v>599</v>
      </c>
      <c r="E48" s="2" t="s">
        <v>599</v>
      </c>
      <c r="F48" s="2" t="s">
        <v>599</v>
      </c>
      <c r="G48" s="2" t="s">
        <v>599</v>
      </c>
      <c r="H48" s="2" t="s">
        <v>599</v>
      </c>
      <c r="I48" s="2" t="s">
        <v>599</v>
      </c>
      <c r="J48" s="2" t="s">
        <v>599</v>
      </c>
      <c r="O48" s="20">
        <f t="shared" si="0"/>
        <v>0</v>
      </c>
    </row>
    <row r="49" spans="1:15" ht="15" customHeight="1" x14ac:dyDescent="0.25">
      <c r="A49" s="2" t="s">
        <v>76</v>
      </c>
      <c r="B49" s="2" t="s">
        <v>79</v>
      </c>
      <c r="C49" s="2">
        <v>2014</v>
      </c>
      <c r="D49" s="2" t="s">
        <v>598</v>
      </c>
      <c r="E49" s="2" t="s">
        <v>599</v>
      </c>
      <c r="F49" s="2" t="s">
        <v>598</v>
      </c>
      <c r="G49" s="2" t="s">
        <v>599</v>
      </c>
      <c r="H49" s="2" t="s">
        <v>598</v>
      </c>
      <c r="I49" s="2" t="s">
        <v>599</v>
      </c>
      <c r="J49" s="2" t="s">
        <v>598</v>
      </c>
      <c r="O49" s="20">
        <f t="shared" si="0"/>
        <v>0</v>
      </c>
    </row>
    <row r="50" spans="1:15" ht="15" customHeight="1" x14ac:dyDescent="0.25">
      <c r="A50" s="2" t="s">
        <v>76</v>
      </c>
      <c r="B50" s="2" t="s">
        <v>80</v>
      </c>
      <c r="C50" s="2">
        <v>2014</v>
      </c>
      <c r="D50" s="2" t="s">
        <v>598</v>
      </c>
      <c r="E50" s="2" t="s">
        <v>599</v>
      </c>
      <c r="F50" s="2" t="s">
        <v>598</v>
      </c>
      <c r="G50" s="2" t="s">
        <v>599</v>
      </c>
      <c r="H50" s="2" t="s">
        <v>598</v>
      </c>
      <c r="I50" s="2" t="s">
        <v>599</v>
      </c>
      <c r="J50" s="2" t="s">
        <v>598</v>
      </c>
      <c r="O50" s="20">
        <f t="shared" si="0"/>
        <v>0</v>
      </c>
    </row>
    <row r="51" spans="1:15" ht="15" customHeight="1" x14ac:dyDescent="0.25">
      <c r="A51" s="2" t="s">
        <v>76</v>
      </c>
      <c r="B51" s="2" t="s">
        <v>81</v>
      </c>
      <c r="C51" s="2">
        <v>2014</v>
      </c>
      <c r="D51" s="2">
        <v>8.7200000000000006</v>
      </c>
      <c r="E51" s="2" t="s">
        <v>894</v>
      </c>
      <c r="F51" s="2">
        <v>8.7200000000000006</v>
      </c>
      <c r="G51" s="2" t="s">
        <v>599</v>
      </c>
      <c r="H51" s="2" t="s">
        <v>598</v>
      </c>
      <c r="I51" s="2" t="s">
        <v>598</v>
      </c>
      <c r="J51" s="2" t="s">
        <v>598</v>
      </c>
      <c r="O51" s="20">
        <f t="shared" si="0"/>
        <v>8.7200000000000006</v>
      </c>
    </row>
    <row r="52" spans="1:15" ht="15" customHeight="1" x14ac:dyDescent="0.25">
      <c r="A52" s="2" t="s">
        <v>76</v>
      </c>
      <c r="B52" s="2" t="s">
        <v>82</v>
      </c>
      <c r="C52" s="2">
        <v>2014</v>
      </c>
      <c r="D52" s="2" t="s">
        <v>598</v>
      </c>
      <c r="E52" s="2" t="s">
        <v>599</v>
      </c>
      <c r="F52" s="2" t="s">
        <v>598</v>
      </c>
      <c r="G52" s="2" t="s">
        <v>599</v>
      </c>
      <c r="H52" s="2" t="s">
        <v>598</v>
      </c>
      <c r="I52" s="2" t="s">
        <v>599</v>
      </c>
      <c r="J52" s="2" t="s">
        <v>598</v>
      </c>
      <c r="O52" s="20">
        <f t="shared" si="0"/>
        <v>0</v>
      </c>
    </row>
    <row r="53" spans="1:15" ht="15" customHeight="1" x14ac:dyDescent="0.25">
      <c r="A53" s="2" t="s">
        <v>76</v>
      </c>
      <c r="B53" s="2" t="s">
        <v>83</v>
      </c>
      <c r="C53" s="2">
        <v>2014</v>
      </c>
      <c r="D53" s="2">
        <v>75.578999999999994</v>
      </c>
      <c r="E53" s="2" t="s">
        <v>662</v>
      </c>
      <c r="F53" s="2">
        <v>75.578999999999994</v>
      </c>
      <c r="G53" s="2" t="s">
        <v>599</v>
      </c>
      <c r="H53" s="2" t="s">
        <v>598</v>
      </c>
      <c r="I53" s="2" t="s">
        <v>599</v>
      </c>
      <c r="J53" s="2" t="s">
        <v>598</v>
      </c>
      <c r="O53" s="20">
        <f t="shared" si="0"/>
        <v>75.578999999999994</v>
      </c>
    </row>
    <row r="54" spans="1:15" ht="15" customHeight="1" x14ac:dyDescent="0.25">
      <c r="A54" s="2" t="s">
        <v>76</v>
      </c>
      <c r="B54" s="2" t="s">
        <v>84</v>
      </c>
      <c r="C54" s="2">
        <v>2014</v>
      </c>
      <c r="D54" s="2" t="s">
        <v>598</v>
      </c>
      <c r="E54" s="2" t="s">
        <v>599</v>
      </c>
      <c r="F54" s="2" t="s">
        <v>598</v>
      </c>
      <c r="G54" s="2" t="s">
        <v>599</v>
      </c>
      <c r="H54" s="2" t="s">
        <v>598</v>
      </c>
      <c r="I54" s="2" t="s">
        <v>599</v>
      </c>
      <c r="J54" s="2" t="s">
        <v>598</v>
      </c>
      <c r="O54" s="20">
        <f t="shared" si="0"/>
        <v>0</v>
      </c>
    </row>
    <row r="55" spans="1:15" ht="15" customHeight="1" x14ac:dyDescent="0.25">
      <c r="A55" s="2" t="s">
        <v>76</v>
      </c>
      <c r="B55" s="2" t="s">
        <v>85</v>
      </c>
      <c r="C55" s="2">
        <v>2014</v>
      </c>
      <c r="D55" s="2" t="s">
        <v>598</v>
      </c>
      <c r="E55" s="2" t="s">
        <v>599</v>
      </c>
      <c r="F55" s="2" t="s">
        <v>598</v>
      </c>
      <c r="G55" s="2" t="s">
        <v>599</v>
      </c>
      <c r="H55" s="2" t="s">
        <v>598</v>
      </c>
      <c r="I55" s="2" t="s">
        <v>599</v>
      </c>
      <c r="J55" s="2" t="s">
        <v>598</v>
      </c>
      <c r="O55" s="20">
        <f t="shared" si="0"/>
        <v>0</v>
      </c>
    </row>
    <row r="56" spans="1:15" ht="15" customHeight="1" x14ac:dyDescent="0.25">
      <c r="A56" s="2" t="s">
        <v>76</v>
      </c>
      <c r="B56" s="2" t="s">
        <v>86</v>
      </c>
      <c r="C56" s="2">
        <v>2014</v>
      </c>
      <c r="D56" s="2">
        <v>103.5</v>
      </c>
      <c r="E56" s="2" t="s">
        <v>895</v>
      </c>
      <c r="F56" s="2">
        <v>103</v>
      </c>
      <c r="G56" s="2" t="s">
        <v>896</v>
      </c>
      <c r="H56" s="2">
        <v>0.5</v>
      </c>
      <c r="I56" s="2" t="s">
        <v>599</v>
      </c>
      <c r="J56" s="2" t="s">
        <v>598</v>
      </c>
      <c r="O56" s="20">
        <f t="shared" si="0"/>
        <v>103.5</v>
      </c>
    </row>
    <row r="57" spans="1:15" ht="15" customHeight="1" x14ac:dyDescent="0.25">
      <c r="A57" s="2" t="s">
        <v>76</v>
      </c>
      <c r="B57" s="2" t="s">
        <v>87</v>
      </c>
      <c r="C57" s="2">
        <v>2014</v>
      </c>
      <c r="D57" s="2" t="s">
        <v>598</v>
      </c>
      <c r="E57" s="2" t="s">
        <v>599</v>
      </c>
      <c r="F57" s="2" t="s">
        <v>598</v>
      </c>
      <c r="G57" s="2" t="s">
        <v>599</v>
      </c>
      <c r="H57" s="2" t="s">
        <v>598</v>
      </c>
      <c r="I57" s="2" t="s">
        <v>599</v>
      </c>
      <c r="J57" s="2" t="s">
        <v>598</v>
      </c>
      <c r="O57" s="20">
        <f t="shared" si="0"/>
        <v>0</v>
      </c>
    </row>
    <row r="58" spans="1:15" ht="15" customHeight="1" x14ac:dyDescent="0.25">
      <c r="A58" s="2" t="s">
        <v>76</v>
      </c>
      <c r="B58" s="2" t="s">
        <v>88</v>
      </c>
      <c r="C58" s="2">
        <v>2014</v>
      </c>
      <c r="D58" s="2" t="s">
        <v>599</v>
      </c>
      <c r="E58" s="2" t="s">
        <v>599</v>
      </c>
      <c r="F58" s="2" t="s">
        <v>599</v>
      </c>
      <c r="G58" s="2" t="s">
        <v>599</v>
      </c>
      <c r="H58" s="2" t="s">
        <v>599</v>
      </c>
      <c r="I58" s="2" t="s">
        <v>599</v>
      </c>
      <c r="J58" s="2" t="s">
        <v>599</v>
      </c>
      <c r="O58" s="20">
        <f t="shared" si="0"/>
        <v>0</v>
      </c>
    </row>
    <row r="59" spans="1:15" ht="15" customHeight="1" x14ac:dyDescent="0.25">
      <c r="A59" s="2" t="s">
        <v>76</v>
      </c>
      <c r="B59" s="2" t="s">
        <v>89</v>
      </c>
      <c r="C59" s="2">
        <v>2014</v>
      </c>
      <c r="D59" s="2" t="s">
        <v>598</v>
      </c>
      <c r="E59" s="2" t="s">
        <v>599</v>
      </c>
      <c r="F59" s="2" t="s">
        <v>598</v>
      </c>
      <c r="G59" s="2" t="s">
        <v>599</v>
      </c>
      <c r="H59" s="2" t="s">
        <v>598</v>
      </c>
      <c r="I59" s="2" t="s">
        <v>599</v>
      </c>
      <c r="J59" s="2" t="s">
        <v>598</v>
      </c>
      <c r="O59" s="20">
        <f t="shared" si="0"/>
        <v>0</v>
      </c>
    </row>
    <row r="60" spans="1:15" ht="15" customHeight="1" x14ac:dyDescent="0.25">
      <c r="A60" s="2" t="s">
        <v>76</v>
      </c>
      <c r="B60" s="2" t="s">
        <v>90</v>
      </c>
      <c r="C60" s="2">
        <v>2014</v>
      </c>
      <c r="D60" s="2" t="s">
        <v>598</v>
      </c>
      <c r="E60" s="2" t="s">
        <v>599</v>
      </c>
      <c r="F60" s="2" t="s">
        <v>598</v>
      </c>
      <c r="G60" s="2" t="s">
        <v>599</v>
      </c>
      <c r="H60" s="2" t="s">
        <v>598</v>
      </c>
      <c r="I60" s="2" t="s">
        <v>599</v>
      </c>
      <c r="J60" s="2" t="s">
        <v>598</v>
      </c>
      <c r="O60" s="20">
        <f t="shared" si="0"/>
        <v>0</v>
      </c>
    </row>
    <row r="61" spans="1:15" ht="15" customHeight="1" x14ac:dyDescent="0.25">
      <c r="A61" s="2" t="s">
        <v>76</v>
      </c>
      <c r="B61" s="2" t="s">
        <v>91</v>
      </c>
      <c r="C61" s="2">
        <v>2014</v>
      </c>
      <c r="D61" s="2" t="s">
        <v>598</v>
      </c>
      <c r="E61" s="2" t="s">
        <v>599</v>
      </c>
      <c r="F61" s="2" t="s">
        <v>598</v>
      </c>
      <c r="G61" s="2" t="s">
        <v>599</v>
      </c>
      <c r="H61" s="2" t="s">
        <v>598</v>
      </c>
      <c r="I61" s="2" t="s">
        <v>599</v>
      </c>
      <c r="J61" s="2" t="s">
        <v>598</v>
      </c>
      <c r="O61" s="20">
        <f t="shared" si="0"/>
        <v>0</v>
      </c>
    </row>
    <row r="62" spans="1:15" ht="15" customHeight="1" x14ac:dyDescent="0.25">
      <c r="A62" s="2" t="s">
        <v>76</v>
      </c>
      <c r="B62" s="2" t="s">
        <v>92</v>
      </c>
      <c r="C62" s="2">
        <v>2014</v>
      </c>
      <c r="D62" s="2" t="s">
        <v>598</v>
      </c>
      <c r="E62" s="2" t="s">
        <v>599</v>
      </c>
      <c r="F62" s="2" t="s">
        <v>598</v>
      </c>
      <c r="G62" s="2" t="s">
        <v>599</v>
      </c>
      <c r="H62" s="2" t="s">
        <v>598</v>
      </c>
      <c r="I62" s="2" t="s">
        <v>599</v>
      </c>
      <c r="J62" s="2" t="s">
        <v>598</v>
      </c>
      <c r="O62" s="20">
        <f t="shared" si="0"/>
        <v>0</v>
      </c>
    </row>
    <row r="63" spans="1:15" ht="15" customHeight="1" x14ac:dyDescent="0.25">
      <c r="A63" s="2" t="s">
        <v>76</v>
      </c>
      <c r="B63" s="2" t="s">
        <v>93</v>
      </c>
      <c r="C63" s="2">
        <v>2014</v>
      </c>
      <c r="D63" s="2">
        <v>73.888999999999996</v>
      </c>
      <c r="E63" s="2" t="s">
        <v>706</v>
      </c>
      <c r="F63" s="2">
        <v>73.888999999999996</v>
      </c>
      <c r="G63" s="2" t="s">
        <v>599</v>
      </c>
      <c r="H63" s="2" t="s">
        <v>598</v>
      </c>
      <c r="I63" s="2" t="s">
        <v>599</v>
      </c>
      <c r="J63" s="2" t="s">
        <v>598</v>
      </c>
      <c r="O63" s="20">
        <f t="shared" si="0"/>
        <v>73.888999999999996</v>
      </c>
    </row>
    <row r="64" spans="1:15" ht="15" customHeight="1" x14ac:dyDescent="0.25">
      <c r="A64" s="2" t="s">
        <v>76</v>
      </c>
      <c r="B64" s="2" t="s">
        <v>94</v>
      </c>
      <c r="C64" s="2">
        <v>2014</v>
      </c>
      <c r="D64" s="2" t="s">
        <v>598</v>
      </c>
      <c r="E64" s="2" t="s">
        <v>599</v>
      </c>
      <c r="F64" s="2" t="s">
        <v>598</v>
      </c>
      <c r="G64" s="2" t="s">
        <v>599</v>
      </c>
      <c r="H64" s="2" t="s">
        <v>598</v>
      </c>
      <c r="I64" s="2" t="s">
        <v>599</v>
      </c>
      <c r="J64" s="2" t="s">
        <v>598</v>
      </c>
      <c r="O64" s="20">
        <f t="shared" si="0"/>
        <v>0</v>
      </c>
    </row>
    <row r="65" spans="1:15" ht="15" customHeight="1" x14ac:dyDescent="0.25">
      <c r="A65" s="2" t="s">
        <v>76</v>
      </c>
      <c r="B65" s="2" t="s">
        <v>95</v>
      </c>
      <c r="C65" s="2">
        <v>2014</v>
      </c>
      <c r="D65" s="2" t="s">
        <v>598</v>
      </c>
      <c r="E65" s="2" t="s">
        <v>599</v>
      </c>
      <c r="F65" s="2" t="s">
        <v>598</v>
      </c>
      <c r="G65" s="2" t="s">
        <v>599</v>
      </c>
      <c r="H65" s="2" t="s">
        <v>598</v>
      </c>
      <c r="I65" s="2" t="s">
        <v>599</v>
      </c>
      <c r="J65" s="2" t="s">
        <v>598</v>
      </c>
      <c r="O65" s="20">
        <f t="shared" si="0"/>
        <v>0</v>
      </c>
    </row>
    <row r="66" spans="1:15" ht="15" customHeight="1" x14ac:dyDescent="0.25">
      <c r="A66" s="2" t="s">
        <v>76</v>
      </c>
      <c r="B66" s="2" t="s">
        <v>96</v>
      </c>
      <c r="C66" s="2">
        <v>2014</v>
      </c>
      <c r="D66" s="2" t="s">
        <v>598</v>
      </c>
      <c r="E66" s="2" t="s">
        <v>599</v>
      </c>
      <c r="F66" s="2" t="s">
        <v>598</v>
      </c>
      <c r="G66" s="2" t="s">
        <v>599</v>
      </c>
      <c r="H66" s="2" t="s">
        <v>598</v>
      </c>
      <c r="I66" s="2" t="s">
        <v>599</v>
      </c>
      <c r="J66" s="2" t="s">
        <v>598</v>
      </c>
      <c r="O66" s="20">
        <f t="shared" si="0"/>
        <v>0</v>
      </c>
    </row>
    <row r="67" spans="1:15" ht="15" customHeight="1" x14ac:dyDescent="0.25">
      <c r="A67" s="2" t="s">
        <v>76</v>
      </c>
      <c r="B67" s="2" t="s">
        <v>97</v>
      </c>
      <c r="C67" s="2">
        <v>2014</v>
      </c>
      <c r="D67" s="2" t="s">
        <v>598</v>
      </c>
      <c r="E67" s="2" t="s">
        <v>599</v>
      </c>
      <c r="F67" s="2" t="s">
        <v>598</v>
      </c>
      <c r="G67" s="2" t="s">
        <v>599</v>
      </c>
      <c r="H67" s="2" t="s">
        <v>598</v>
      </c>
      <c r="I67" s="2" t="s">
        <v>599</v>
      </c>
      <c r="J67" s="2" t="s">
        <v>598</v>
      </c>
      <c r="O67" s="20">
        <f t="shared" ref="O67:O130" si="1">IFERROR(F67/1,0)+IFERROR(H67/1,0)+IFERROR(J67/1,0)</f>
        <v>0</v>
      </c>
    </row>
    <row r="68" spans="1:15" ht="15" customHeight="1" x14ac:dyDescent="0.25">
      <c r="A68" s="2" t="s">
        <v>76</v>
      </c>
      <c r="B68" s="2" t="s">
        <v>98</v>
      </c>
      <c r="C68" s="2">
        <v>2014</v>
      </c>
      <c r="D68" s="2">
        <v>3.657</v>
      </c>
      <c r="E68" s="2" t="s">
        <v>897</v>
      </c>
      <c r="F68" s="2">
        <v>3.657</v>
      </c>
      <c r="G68" s="2" t="s">
        <v>599</v>
      </c>
      <c r="H68" s="2" t="s">
        <v>598</v>
      </c>
      <c r="I68" s="2" t="s">
        <v>599</v>
      </c>
      <c r="J68" s="2" t="s">
        <v>598</v>
      </c>
      <c r="O68" s="20">
        <f t="shared" si="1"/>
        <v>3.657</v>
      </c>
    </row>
    <row r="69" spans="1:15" ht="15" customHeight="1" x14ac:dyDescent="0.25">
      <c r="A69" s="2" t="s">
        <v>76</v>
      </c>
      <c r="B69" s="2" t="s">
        <v>99</v>
      </c>
      <c r="C69" s="2">
        <v>2014</v>
      </c>
      <c r="D69" s="2" t="s">
        <v>598</v>
      </c>
      <c r="E69" s="2" t="s">
        <v>599</v>
      </c>
      <c r="F69" s="2" t="s">
        <v>598</v>
      </c>
      <c r="G69" s="2" t="s">
        <v>599</v>
      </c>
      <c r="H69" s="2" t="s">
        <v>598</v>
      </c>
      <c r="I69" s="2" t="s">
        <v>599</v>
      </c>
      <c r="J69" s="2" t="s">
        <v>598</v>
      </c>
      <c r="O69" s="20">
        <f t="shared" si="1"/>
        <v>0</v>
      </c>
    </row>
    <row r="70" spans="1:15" ht="15" customHeight="1" x14ac:dyDescent="0.25">
      <c r="A70" s="2" t="s">
        <v>100</v>
      </c>
      <c r="B70" s="2" t="s">
        <v>101</v>
      </c>
      <c r="C70" s="2">
        <v>2014</v>
      </c>
      <c r="D70" s="2" t="s">
        <v>598</v>
      </c>
      <c r="E70" s="2" t="s">
        <v>599</v>
      </c>
      <c r="F70" s="2" t="s">
        <v>598</v>
      </c>
      <c r="G70" s="2" t="s">
        <v>599</v>
      </c>
      <c r="H70" s="2" t="s">
        <v>598</v>
      </c>
      <c r="I70" s="2" t="s">
        <v>599</v>
      </c>
      <c r="J70" s="2" t="s">
        <v>598</v>
      </c>
      <c r="O70" s="20">
        <f t="shared" si="1"/>
        <v>0</v>
      </c>
    </row>
    <row r="71" spans="1:15" ht="15" customHeight="1" x14ac:dyDescent="0.25">
      <c r="A71" s="2" t="s">
        <v>102</v>
      </c>
      <c r="B71" s="2" t="s">
        <v>103</v>
      </c>
      <c r="C71" s="2">
        <v>2014</v>
      </c>
      <c r="D71" s="2" t="s">
        <v>598</v>
      </c>
      <c r="E71" s="2" t="s">
        <v>599</v>
      </c>
      <c r="F71" s="2" t="s">
        <v>598</v>
      </c>
      <c r="G71" s="2" t="s">
        <v>599</v>
      </c>
      <c r="H71" s="2" t="s">
        <v>598</v>
      </c>
      <c r="I71" s="2" t="s">
        <v>599</v>
      </c>
      <c r="J71" s="2" t="s">
        <v>598</v>
      </c>
      <c r="O71" s="20">
        <f t="shared" si="1"/>
        <v>0</v>
      </c>
    </row>
    <row r="72" spans="1:15" ht="15" customHeight="1" x14ac:dyDescent="0.25">
      <c r="A72" s="2" t="s">
        <v>102</v>
      </c>
      <c r="B72" s="2" t="s">
        <v>104</v>
      </c>
      <c r="C72" s="2">
        <v>2014</v>
      </c>
      <c r="D72" s="2" t="s">
        <v>598</v>
      </c>
      <c r="E72" s="2" t="s">
        <v>599</v>
      </c>
      <c r="F72" s="2" t="s">
        <v>598</v>
      </c>
      <c r="G72" s="2" t="s">
        <v>599</v>
      </c>
      <c r="H72" s="2" t="s">
        <v>598</v>
      </c>
      <c r="I72" s="2" t="s">
        <v>599</v>
      </c>
      <c r="J72" s="2" t="s">
        <v>598</v>
      </c>
      <c r="O72" s="20">
        <f t="shared" si="1"/>
        <v>0</v>
      </c>
    </row>
    <row r="73" spans="1:15" ht="15" customHeight="1" x14ac:dyDescent="0.25">
      <c r="A73" s="2" t="s">
        <v>102</v>
      </c>
      <c r="B73" s="2" t="s">
        <v>105</v>
      </c>
      <c r="C73" s="2">
        <v>2014</v>
      </c>
      <c r="D73" s="2" t="s">
        <v>598</v>
      </c>
      <c r="E73" s="2" t="s">
        <v>599</v>
      </c>
      <c r="F73" s="2" t="s">
        <v>598</v>
      </c>
      <c r="G73" s="2" t="s">
        <v>599</v>
      </c>
      <c r="H73" s="2" t="s">
        <v>598</v>
      </c>
      <c r="I73" s="2" t="s">
        <v>599</v>
      </c>
      <c r="J73" s="2" t="s">
        <v>598</v>
      </c>
      <c r="O73" s="20">
        <f t="shared" si="1"/>
        <v>0</v>
      </c>
    </row>
    <row r="74" spans="1:15" ht="15" customHeight="1" x14ac:dyDescent="0.25">
      <c r="A74" s="2" t="s">
        <v>106</v>
      </c>
      <c r="B74" s="2" t="s">
        <v>107</v>
      </c>
      <c r="C74" s="2">
        <v>2014</v>
      </c>
      <c r="D74" s="2" t="s">
        <v>598</v>
      </c>
      <c r="E74" s="2" t="s">
        <v>599</v>
      </c>
      <c r="F74" s="2" t="s">
        <v>598</v>
      </c>
      <c r="G74" s="2" t="s">
        <v>599</v>
      </c>
      <c r="H74" s="2" t="s">
        <v>598</v>
      </c>
      <c r="I74" s="2" t="s">
        <v>599</v>
      </c>
      <c r="J74" s="2" t="s">
        <v>598</v>
      </c>
      <c r="O74" s="20">
        <f t="shared" si="1"/>
        <v>0</v>
      </c>
    </row>
    <row r="75" spans="1:15" ht="15" customHeight="1" x14ac:dyDescent="0.25">
      <c r="A75" s="2" t="s">
        <v>108</v>
      </c>
      <c r="B75" s="2" t="s">
        <v>109</v>
      </c>
      <c r="C75" s="2">
        <v>2014</v>
      </c>
      <c r="D75" s="2" t="s">
        <v>598</v>
      </c>
      <c r="E75" s="2" t="s">
        <v>599</v>
      </c>
      <c r="F75" s="2" t="s">
        <v>598</v>
      </c>
      <c r="G75" s="2" t="s">
        <v>599</v>
      </c>
      <c r="H75" s="2" t="s">
        <v>598</v>
      </c>
      <c r="I75" s="2" t="s">
        <v>599</v>
      </c>
      <c r="J75" s="2" t="s">
        <v>598</v>
      </c>
      <c r="O75" s="20">
        <f t="shared" si="1"/>
        <v>0</v>
      </c>
    </row>
    <row r="76" spans="1:15" ht="15" customHeight="1" x14ac:dyDescent="0.25">
      <c r="A76" s="2" t="s">
        <v>108</v>
      </c>
      <c r="B76" s="2" t="s">
        <v>110</v>
      </c>
      <c r="C76" s="2">
        <v>2014</v>
      </c>
      <c r="D76" s="2">
        <v>2.0590000000000002</v>
      </c>
      <c r="E76" s="2" t="s">
        <v>671</v>
      </c>
      <c r="F76" s="2">
        <v>2.0590000000000002</v>
      </c>
      <c r="G76" s="2" t="s">
        <v>599</v>
      </c>
      <c r="H76" s="2" t="s">
        <v>598</v>
      </c>
      <c r="I76" s="2" t="s">
        <v>599</v>
      </c>
      <c r="J76" s="2" t="s">
        <v>598</v>
      </c>
      <c r="O76" s="20">
        <f t="shared" si="1"/>
        <v>2.0590000000000002</v>
      </c>
    </row>
    <row r="77" spans="1:15" ht="15" customHeight="1" x14ac:dyDescent="0.25">
      <c r="A77" s="2" t="s">
        <v>111</v>
      </c>
      <c r="B77" s="2" t="s">
        <v>112</v>
      </c>
      <c r="C77" s="2">
        <v>2014</v>
      </c>
      <c r="D77" s="2" t="s">
        <v>598</v>
      </c>
      <c r="E77" s="2" t="s">
        <v>599</v>
      </c>
      <c r="F77" s="2" t="s">
        <v>598</v>
      </c>
      <c r="G77" s="2" t="s">
        <v>599</v>
      </c>
      <c r="H77" s="2" t="s">
        <v>598</v>
      </c>
      <c r="I77" s="2" t="s">
        <v>599</v>
      </c>
      <c r="J77" s="2" t="s">
        <v>598</v>
      </c>
      <c r="O77" s="20">
        <f t="shared" si="1"/>
        <v>0</v>
      </c>
    </row>
    <row r="78" spans="1:15" ht="15" customHeight="1" x14ac:dyDescent="0.25">
      <c r="A78" s="2" t="s">
        <v>113</v>
      </c>
      <c r="B78" s="2" t="s">
        <v>114</v>
      </c>
      <c r="C78" s="2">
        <v>2014</v>
      </c>
      <c r="D78" s="2" t="s">
        <v>598</v>
      </c>
      <c r="E78" s="2" t="s">
        <v>599</v>
      </c>
      <c r="F78" s="2" t="s">
        <v>598</v>
      </c>
      <c r="G78" s="2" t="s">
        <v>599</v>
      </c>
      <c r="H78" s="2" t="s">
        <v>598</v>
      </c>
      <c r="I78" s="2" t="s">
        <v>599</v>
      </c>
      <c r="J78" s="2" t="s">
        <v>598</v>
      </c>
      <c r="O78" s="20">
        <f t="shared" si="1"/>
        <v>0</v>
      </c>
    </row>
    <row r="79" spans="1:15" ht="15" customHeight="1" x14ac:dyDescent="0.25">
      <c r="A79" s="2" t="s">
        <v>115</v>
      </c>
      <c r="B79" s="2" t="s">
        <v>116</v>
      </c>
      <c r="C79" s="2">
        <v>2014</v>
      </c>
      <c r="D79" s="2" t="s">
        <v>599</v>
      </c>
      <c r="E79" s="2" t="s">
        <v>599</v>
      </c>
      <c r="F79" s="2" t="s">
        <v>599</v>
      </c>
      <c r="G79" s="2" t="s">
        <v>599</v>
      </c>
      <c r="H79" s="2" t="s">
        <v>599</v>
      </c>
      <c r="I79" s="2" t="s">
        <v>599</v>
      </c>
      <c r="J79" s="2" t="s">
        <v>599</v>
      </c>
      <c r="O79" s="20">
        <f t="shared" si="1"/>
        <v>0</v>
      </c>
    </row>
    <row r="80" spans="1:15" ht="15" customHeight="1" x14ac:dyDescent="0.25">
      <c r="A80" s="2" t="s">
        <v>115</v>
      </c>
      <c r="B80" s="2" t="s">
        <v>117</v>
      </c>
      <c r="C80" s="2">
        <v>2014</v>
      </c>
      <c r="D80" s="2" t="s">
        <v>599</v>
      </c>
      <c r="E80" s="2" t="s">
        <v>599</v>
      </c>
      <c r="F80" s="2" t="s">
        <v>599</v>
      </c>
      <c r="G80" s="2" t="s">
        <v>599</v>
      </c>
      <c r="H80" s="2" t="s">
        <v>599</v>
      </c>
      <c r="I80" s="2" t="s">
        <v>599</v>
      </c>
      <c r="J80" s="2" t="s">
        <v>599</v>
      </c>
      <c r="O80" s="20">
        <f t="shared" si="1"/>
        <v>0</v>
      </c>
    </row>
    <row r="81" spans="1:15" ht="15" customHeight="1" x14ac:dyDescent="0.25">
      <c r="A81" s="2" t="s">
        <v>115</v>
      </c>
      <c r="B81" s="2" t="s">
        <v>118</v>
      </c>
      <c r="C81" s="2">
        <v>2014</v>
      </c>
      <c r="D81" s="2" t="s">
        <v>599</v>
      </c>
      <c r="E81" s="2" t="s">
        <v>599</v>
      </c>
      <c r="F81" s="2" t="s">
        <v>599</v>
      </c>
      <c r="G81" s="2" t="s">
        <v>599</v>
      </c>
      <c r="H81" s="2" t="s">
        <v>599</v>
      </c>
      <c r="I81" s="2" t="s">
        <v>599</v>
      </c>
      <c r="J81" s="2" t="s">
        <v>599</v>
      </c>
      <c r="O81" s="20">
        <f t="shared" si="1"/>
        <v>0</v>
      </c>
    </row>
    <row r="82" spans="1:15" ht="15" customHeight="1" x14ac:dyDescent="0.25">
      <c r="A82" s="2" t="s">
        <v>115</v>
      </c>
      <c r="B82" s="2" t="s">
        <v>119</v>
      </c>
      <c r="C82" s="2">
        <v>2014</v>
      </c>
      <c r="D82" s="2" t="s">
        <v>599</v>
      </c>
      <c r="E82" s="2" t="s">
        <v>599</v>
      </c>
      <c r="F82" s="2" t="s">
        <v>599</v>
      </c>
      <c r="G82" s="2" t="s">
        <v>599</v>
      </c>
      <c r="H82" s="2" t="s">
        <v>599</v>
      </c>
      <c r="I82" s="2" t="s">
        <v>599</v>
      </c>
      <c r="J82" s="2" t="s">
        <v>599</v>
      </c>
      <c r="O82" s="20">
        <f t="shared" si="1"/>
        <v>0</v>
      </c>
    </row>
    <row r="83" spans="1:15" ht="15" customHeight="1" x14ac:dyDescent="0.25">
      <c r="A83" s="2" t="s">
        <v>115</v>
      </c>
      <c r="B83" s="2" t="s">
        <v>120</v>
      </c>
      <c r="C83" s="2">
        <v>2014</v>
      </c>
      <c r="D83" s="2" t="s">
        <v>599</v>
      </c>
      <c r="E83" s="2" t="s">
        <v>599</v>
      </c>
      <c r="F83" s="2" t="s">
        <v>599</v>
      </c>
      <c r="G83" s="2" t="s">
        <v>599</v>
      </c>
      <c r="H83" s="2" t="s">
        <v>599</v>
      </c>
      <c r="I83" s="2" t="s">
        <v>599</v>
      </c>
      <c r="J83" s="2" t="s">
        <v>599</v>
      </c>
      <c r="O83" s="20">
        <f t="shared" si="1"/>
        <v>0</v>
      </c>
    </row>
    <row r="84" spans="1:15" ht="15" customHeight="1" x14ac:dyDescent="0.25">
      <c r="A84" s="2" t="s">
        <v>115</v>
      </c>
      <c r="B84" s="2" t="s">
        <v>121</v>
      </c>
      <c r="C84" s="2">
        <v>2014</v>
      </c>
      <c r="D84" s="2" t="s">
        <v>599</v>
      </c>
      <c r="E84" s="2" t="s">
        <v>599</v>
      </c>
      <c r="F84" s="2" t="s">
        <v>599</v>
      </c>
      <c r="G84" s="2" t="s">
        <v>599</v>
      </c>
      <c r="H84" s="2" t="s">
        <v>599</v>
      </c>
      <c r="I84" s="2" t="s">
        <v>599</v>
      </c>
      <c r="J84" s="2" t="s">
        <v>599</v>
      </c>
      <c r="O84" s="20">
        <f t="shared" si="1"/>
        <v>0</v>
      </c>
    </row>
    <row r="85" spans="1:15" ht="15" customHeight="1" x14ac:dyDescent="0.25">
      <c r="A85" s="2" t="s">
        <v>115</v>
      </c>
      <c r="B85" s="2" t="s">
        <v>122</v>
      </c>
      <c r="C85" s="2">
        <v>2014</v>
      </c>
      <c r="D85" s="2" t="s">
        <v>599</v>
      </c>
      <c r="E85" s="2" t="s">
        <v>599</v>
      </c>
      <c r="F85" s="2" t="s">
        <v>599</v>
      </c>
      <c r="G85" s="2" t="s">
        <v>599</v>
      </c>
      <c r="H85" s="2" t="s">
        <v>599</v>
      </c>
      <c r="I85" s="2" t="s">
        <v>599</v>
      </c>
      <c r="J85" s="2" t="s">
        <v>599</v>
      </c>
      <c r="O85" s="20">
        <f t="shared" si="1"/>
        <v>0</v>
      </c>
    </row>
    <row r="86" spans="1:15" ht="15" customHeight="1" x14ac:dyDescent="0.25">
      <c r="A86" s="2" t="s">
        <v>123</v>
      </c>
      <c r="B86" s="2" t="s">
        <v>124</v>
      </c>
      <c r="C86" s="2">
        <v>2014</v>
      </c>
      <c r="D86" s="2" t="s">
        <v>598</v>
      </c>
      <c r="E86" s="2" t="s">
        <v>599</v>
      </c>
      <c r="F86" s="2" t="s">
        <v>598</v>
      </c>
      <c r="G86" s="2" t="s">
        <v>599</v>
      </c>
      <c r="H86" s="2" t="s">
        <v>598</v>
      </c>
      <c r="I86" s="2" t="s">
        <v>599</v>
      </c>
      <c r="J86" s="2" t="s">
        <v>598</v>
      </c>
      <c r="O86" s="20">
        <f t="shared" si="1"/>
        <v>0</v>
      </c>
    </row>
    <row r="87" spans="1:15" ht="15" customHeight="1" x14ac:dyDescent="0.25">
      <c r="A87" s="2" t="s">
        <v>123</v>
      </c>
      <c r="B87" s="2" t="s">
        <v>125</v>
      </c>
      <c r="C87" s="2">
        <v>2014</v>
      </c>
      <c r="D87" s="2" t="s">
        <v>598</v>
      </c>
      <c r="E87" s="2" t="s">
        <v>599</v>
      </c>
      <c r="F87" s="2" t="s">
        <v>598</v>
      </c>
      <c r="G87" s="2" t="s">
        <v>599</v>
      </c>
      <c r="H87" s="2" t="s">
        <v>598</v>
      </c>
      <c r="I87" s="2" t="s">
        <v>599</v>
      </c>
      <c r="J87" s="2" t="s">
        <v>598</v>
      </c>
      <c r="O87" s="20">
        <f t="shared" si="1"/>
        <v>0</v>
      </c>
    </row>
    <row r="88" spans="1:15" ht="15" customHeight="1" x14ac:dyDescent="0.25">
      <c r="A88" s="2" t="s">
        <v>123</v>
      </c>
      <c r="B88" s="2" t="s">
        <v>126</v>
      </c>
      <c r="C88" s="2">
        <v>2014</v>
      </c>
      <c r="D88" s="2" t="s">
        <v>598</v>
      </c>
      <c r="E88" s="2" t="s">
        <v>599</v>
      </c>
      <c r="F88" s="2" t="s">
        <v>598</v>
      </c>
      <c r="G88" s="2" t="s">
        <v>599</v>
      </c>
      <c r="H88" s="2" t="s">
        <v>598</v>
      </c>
      <c r="I88" s="2" t="s">
        <v>599</v>
      </c>
      <c r="J88" s="2" t="s">
        <v>598</v>
      </c>
      <c r="O88" s="20">
        <f t="shared" si="1"/>
        <v>0</v>
      </c>
    </row>
    <row r="89" spans="1:15" ht="15" customHeight="1" x14ac:dyDescent="0.25">
      <c r="A89" s="2" t="s">
        <v>127</v>
      </c>
      <c r="B89" s="2" t="s">
        <v>128</v>
      </c>
      <c r="C89" s="2">
        <v>2014</v>
      </c>
      <c r="D89" s="2" t="s">
        <v>598</v>
      </c>
      <c r="E89" s="2" t="s">
        <v>599</v>
      </c>
      <c r="F89" s="2" t="s">
        <v>598</v>
      </c>
      <c r="G89" s="2" t="s">
        <v>599</v>
      </c>
      <c r="H89" s="2" t="s">
        <v>598</v>
      </c>
      <c r="I89" s="2" t="s">
        <v>599</v>
      </c>
      <c r="J89" s="2" t="s">
        <v>598</v>
      </c>
      <c r="O89" s="20">
        <f t="shared" si="1"/>
        <v>0</v>
      </c>
    </row>
    <row r="90" spans="1:15" ht="15" customHeight="1" x14ac:dyDescent="0.25">
      <c r="A90" s="2" t="s">
        <v>127</v>
      </c>
      <c r="B90" s="2" t="s">
        <v>129</v>
      </c>
      <c r="C90" s="2">
        <v>2014</v>
      </c>
      <c r="D90" s="2" t="s">
        <v>598</v>
      </c>
      <c r="E90" s="2" t="s">
        <v>599</v>
      </c>
      <c r="F90" s="2" t="s">
        <v>598</v>
      </c>
      <c r="G90" s="2" t="s">
        <v>599</v>
      </c>
      <c r="H90" s="2" t="s">
        <v>598</v>
      </c>
      <c r="I90" s="2" t="s">
        <v>599</v>
      </c>
      <c r="J90" s="2" t="s">
        <v>598</v>
      </c>
      <c r="O90" s="20">
        <f t="shared" si="1"/>
        <v>0</v>
      </c>
    </row>
    <row r="91" spans="1:15" ht="15" customHeight="1" x14ac:dyDescent="0.25">
      <c r="A91" s="2" t="s">
        <v>127</v>
      </c>
      <c r="B91" s="2" t="s">
        <v>130</v>
      </c>
      <c r="C91" s="2">
        <v>2014</v>
      </c>
      <c r="D91" s="2" t="s">
        <v>598</v>
      </c>
      <c r="E91" s="2" t="s">
        <v>599</v>
      </c>
      <c r="F91" s="2" t="s">
        <v>598</v>
      </c>
      <c r="G91" s="2" t="s">
        <v>599</v>
      </c>
      <c r="H91" s="2" t="s">
        <v>598</v>
      </c>
      <c r="I91" s="2" t="s">
        <v>599</v>
      </c>
      <c r="J91" s="2" t="s">
        <v>598</v>
      </c>
      <c r="O91" s="20">
        <f t="shared" si="1"/>
        <v>0</v>
      </c>
    </row>
    <row r="92" spans="1:15" ht="15" customHeight="1" x14ac:dyDescent="0.25">
      <c r="A92" s="2" t="s">
        <v>131</v>
      </c>
      <c r="B92" s="2" t="s">
        <v>132</v>
      </c>
      <c r="C92" s="2">
        <v>2014</v>
      </c>
      <c r="D92" s="2" t="s">
        <v>598</v>
      </c>
      <c r="E92" s="2" t="s">
        <v>599</v>
      </c>
      <c r="F92" s="2" t="s">
        <v>598</v>
      </c>
      <c r="G92" s="2" t="s">
        <v>599</v>
      </c>
      <c r="H92" s="2" t="s">
        <v>598</v>
      </c>
      <c r="I92" s="2" t="s">
        <v>599</v>
      </c>
      <c r="J92" s="2" t="s">
        <v>598</v>
      </c>
      <c r="O92" s="20">
        <f t="shared" si="1"/>
        <v>0</v>
      </c>
    </row>
    <row r="93" spans="1:15" ht="15" customHeight="1" x14ac:dyDescent="0.25">
      <c r="A93" s="2" t="s">
        <v>131</v>
      </c>
      <c r="B93" s="2" t="s">
        <v>133</v>
      </c>
      <c r="C93" s="2">
        <v>2014</v>
      </c>
      <c r="D93" s="2" t="s">
        <v>598</v>
      </c>
      <c r="E93" s="2" t="s">
        <v>599</v>
      </c>
      <c r="F93" s="2" t="s">
        <v>598</v>
      </c>
      <c r="G93" s="2" t="s">
        <v>599</v>
      </c>
      <c r="H93" s="2" t="s">
        <v>598</v>
      </c>
      <c r="I93" s="2" t="s">
        <v>599</v>
      </c>
      <c r="J93" s="2" t="s">
        <v>598</v>
      </c>
      <c r="O93" s="20">
        <f t="shared" si="1"/>
        <v>0</v>
      </c>
    </row>
    <row r="94" spans="1:15" ht="15" customHeight="1" x14ac:dyDescent="0.25">
      <c r="A94" s="2" t="s">
        <v>131</v>
      </c>
      <c r="B94" s="2" t="s">
        <v>134</v>
      </c>
      <c r="C94" s="2">
        <v>2014</v>
      </c>
      <c r="D94" s="2" t="s">
        <v>598</v>
      </c>
      <c r="E94" s="2" t="s">
        <v>599</v>
      </c>
      <c r="F94" s="2" t="s">
        <v>598</v>
      </c>
      <c r="G94" s="2" t="s">
        <v>599</v>
      </c>
      <c r="H94" s="2" t="s">
        <v>598</v>
      </c>
      <c r="I94" s="2" t="s">
        <v>599</v>
      </c>
      <c r="J94" s="2" t="s">
        <v>598</v>
      </c>
      <c r="O94" s="20">
        <f t="shared" si="1"/>
        <v>0</v>
      </c>
    </row>
    <row r="95" spans="1:15" ht="15" customHeight="1" x14ac:dyDescent="0.25">
      <c r="A95" s="2" t="s">
        <v>135</v>
      </c>
      <c r="B95" s="2" t="s">
        <v>136</v>
      </c>
      <c r="C95" s="2">
        <v>2014</v>
      </c>
      <c r="D95" s="2" t="s">
        <v>598</v>
      </c>
      <c r="E95" s="2" t="s">
        <v>599</v>
      </c>
      <c r="F95" s="2" t="s">
        <v>598</v>
      </c>
      <c r="G95" s="2" t="s">
        <v>599</v>
      </c>
      <c r="H95" s="2" t="s">
        <v>598</v>
      </c>
      <c r="I95" s="2" t="s">
        <v>599</v>
      </c>
      <c r="J95" s="2" t="s">
        <v>598</v>
      </c>
      <c r="O95" s="20">
        <f t="shared" si="1"/>
        <v>0</v>
      </c>
    </row>
    <row r="96" spans="1:15" ht="15" customHeight="1" x14ac:dyDescent="0.25">
      <c r="A96" s="2" t="s">
        <v>135</v>
      </c>
      <c r="B96" s="2" t="s">
        <v>137</v>
      </c>
      <c r="C96" s="2">
        <v>2014</v>
      </c>
      <c r="D96" s="2">
        <v>0.70699999999999996</v>
      </c>
      <c r="E96" s="2" t="s">
        <v>898</v>
      </c>
      <c r="F96" s="2">
        <v>0.70699999999999996</v>
      </c>
      <c r="G96" s="2" t="s">
        <v>598</v>
      </c>
      <c r="H96" s="2" t="s">
        <v>598</v>
      </c>
      <c r="I96" s="2" t="s">
        <v>598</v>
      </c>
      <c r="J96" s="2" t="s">
        <v>598</v>
      </c>
      <c r="O96" s="20">
        <f t="shared" si="1"/>
        <v>0.70699999999999996</v>
      </c>
    </row>
    <row r="97" spans="1:15" ht="15" customHeight="1" x14ac:dyDescent="0.25">
      <c r="A97" s="2" t="s">
        <v>135</v>
      </c>
      <c r="B97" s="2" t="s">
        <v>138</v>
      </c>
      <c r="C97" s="2">
        <v>2014</v>
      </c>
      <c r="D97" s="2" t="s">
        <v>598</v>
      </c>
      <c r="E97" s="2" t="s">
        <v>599</v>
      </c>
      <c r="F97" s="2" t="s">
        <v>598</v>
      </c>
      <c r="G97" s="2" t="s">
        <v>599</v>
      </c>
      <c r="H97" s="2" t="s">
        <v>598</v>
      </c>
      <c r="I97" s="2" t="s">
        <v>599</v>
      </c>
      <c r="J97" s="2" t="s">
        <v>598</v>
      </c>
      <c r="O97" s="20">
        <f t="shared" si="1"/>
        <v>0</v>
      </c>
    </row>
    <row r="98" spans="1:15" ht="15" customHeight="1" x14ac:dyDescent="0.25">
      <c r="A98" s="2" t="s">
        <v>135</v>
      </c>
      <c r="B98" s="2" t="s">
        <v>139</v>
      </c>
      <c r="C98" s="2">
        <v>2014</v>
      </c>
      <c r="D98" s="2" t="s">
        <v>598</v>
      </c>
      <c r="E98" s="2" t="s">
        <v>599</v>
      </c>
      <c r="F98" s="2" t="s">
        <v>598</v>
      </c>
      <c r="G98" s="2" t="s">
        <v>599</v>
      </c>
      <c r="H98" s="2" t="s">
        <v>598</v>
      </c>
      <c r="I98" s="2" t="s">
        <v>599</v>
      </c>
      <c r="J98" s="2" t="s">
        <v>598</v>
      </c>
      <c r="O98" s="20">
        <f t="shared" si="1"/>
        <v>0</v>
      </c>
    </row>
    <row r="99" spans="1:15" ht="15" customHeight="1" x14ac:dyDescent="0.25">
      <c r="A99" s="2" t="s">
        <v>140</v>
      </c>
      <c r="B99" s="2" t="s">
        <v>141</v>
      </c>
      <c r="C99" s="2">
        <v>2014</v>
      </c>
      <c r="D99" s="2">
        <v>10</v>
      </c>
      <c r="E99" s="2" t="s">
        <v>891</v>
      </c>
      <c r="F99" s="2">
        <v>10</v>
      </c>
      <c r="G99" s="2" t="s">
        <v>599</v>
      </c>
      <c r="H99" s="2" t="s">
        <v>598</v>
      </c>
      <c r="I99" s="2" t="s">
        <v>599</v>
      </c>
      <c r="J99" s="2" t="s">
        <v>598</v>
      </c>
      <c r="O99" s="20">
        <f t="shared" si="1"/>
        <v>10</v>
      </c>
    </row>
    <row r="100" spans="1:15" ht="15" customHeight="1" x14ac:dyDescent="0.25">
      <c r="A100" s="2" t="s">
        <v>142</v>
      </c>
      <c r="B100" s="2" t="s">
        <v>143</v>
      </c>
      <c r="C100" s="2">
        <v>2014</v>
      </c>
      <c r="D100" s="2" t="s">
        <v>599</v>
      </c>
      <c r="E100" s="2" t="s">
        <v>599</v>
      </c>
      <c r="F100" s="2" t="s">
        <v>599</v>
      </c>
      <c r="G100" s="2" t="s">
        <v>599</v>
      </c>
      <c r="H100" s="2" t="s">
        <v>599</v>
      </c>
      <c r="I100" s="2" t="s">
        <v>599</v>
      </c>
      <c r="J100" s="2" t="s">
        <v>599</v>
      </c>
      <c r="O100" s="20">
        <f t="shared" si="1"/>
        <v>0</v>
      </c>
    </row>
    <row r="101" spans="1:15" ht="15" customHeight="1" x14ac:dyDescent="0.25">
      <c r="A101" s="2" t="s">
        <v>144</v>
      </c>
      <c r="B101" s="2" t="s">
        <v>145</v>
      </c>
      <c r="C101" s="2">
        <v>2014</v>
      </c>
      <c r="D101" s="2">
        <v>1.0661</v>
      </c>
      <c r="E101" s="2" t="s">
        <v>899</v>
      </c>
      <c r="F101" s="2">
        <v>0.83989999999999998</v>
      </c>
      <c r="G101" s="2" t="s">
        <v>900</v>
      </c>
      <c r="H101" s="2">
        <v>0.22620000000000001</v>
      </c>
      <c r="I101" s="2" t="s">
        <v>599</v>
      </c>
      <c r="J101" s="2" t="s">
        <v>598</v>
      </c>
      <c r="O101" s="20">
        <f t="shared" si="1"/>
        <v>1.0661</v>
      </c>
    </row>
    <row r="102" spans="1:15" ht="15" customHeight="1" x14ac:dyDescent="0.25">
      <c r="A102" s="2" t="s">
        <v>144</v>
      </c>
      <c r="B102" s="2" t="s">
        <v>146</v>
      </c>
      <c r="C102" s="2">
        <v>2014</v>
      </c>
      <c r="D102" s="2" t="s">
        <v>598</v>
      </c>
      <c r="E102" s="2" t="s">
        <v>599</v>
      </c>
      <c r="F102" s="2" t="s">
        <v>598</v>
      </c>
      <c r="G102" s="2" t="s">
        <v>599</v>
      </c>
      <c r="H102" s="2" t="s">
        <v>598</v>
      </c>
      <c r="I102" s="2" t="s">
        <v>599</v>
      </c>
      <c r="J102" s="2" t="s">
        <v>598</v>
      </c>
      <c r="O102" s="20">
        <f t="shared" si="1"/>
        <v>0</v>
      </c>
    </row>
    <row r="103" spans="1:15" ht="15" customHeight="1" x14ac:dyDescent="0.25">
      <c r="A103" s="2" t="s">
        <v>147</v>
      </c>
      <c r="B103" s="2" t="s">
        <v>148</v>
      </c>
      <c r="C103" s="2">
        <v>2014</v>
      </c>
      <c r="D103" s="2" t="s">
        <v>598</v>
      </c>
      <c r="E103" s="2" t="s">
        <v>599</v>
      </c>
      <c r="F103" s="2" t="s">
        <v>598</v>
      </c>
      <c r="G103" s="2" t="s">
        <v>599</v>
      </c>
      <c r="H103" s="2" t="s">
        <v>598</v>
      </c>
      <c r="I103" s="2" t="s">
        <v>599</v>
      </c>
      <c r="J103" s="2" t="s">
        <v>598</v>
      </c>
      <c r="O103" s="20">
        <f t="shared" si="1"/>
        <v>0</v>
      </c>
    </row>
    <row r="104" spans="1:15" ht="15" customHeight="1" x14ac:dyDescent="0.25">
      <c r="A104" s="2" t="s">
        <v>147</v>
      </c>
      <c r="B104" s="2" t="s">
        <v>149</v>
      </c>
      <c r="C104" s="2">
        <v>2014</v>
      </c>
      <c r="D104" s="2" t="s">
        <v>598</v>
      </c>
      <c r="E104" s="2" t="s">
        <v>599</v>
      </c>
      <c r="F104" s="2" t="s">
        <v>598</v>
      </c>
      <c r="G104" s="2" t="s">
        <v>599</v>
      </c>
      <c r="H104" s="2" t="s">
        <v>598</v>
      </c>
      <c r="I104" s="2" t="s">
        <v>599</v>
      </c>
      <c r="J104" s="2" t="s">
        <v>598</v>
      </c>
      <c r="O104" s="20">
        <f t="shared" si="1"/>
        <v>0</v>
      </c>
    </row>
    <row r="105" spans="1:15" ht="15" customHeight="1" x14ac:dyDescent="0.25">
      <c r="A105" s="2" t="s">
        <v>147</v>
      </c>
      <c r="B105" s="11" t="s">
        <v>991</v>
      </c>
      <c r="C105" s="2">
        <v>2014</v>
      </c>
      <c r="D105" s="2" t="s">
        <v>599</v>
      </c>
      <c r="E105" s="2" t="s">
        <v>599</v>
      </c>
      <c r="F105" s="2" t="s">
        <v>599</v>
      </c>
      <c r="G105" s="2" t="s">
        <v>599</v>
      </c>
      <c r="H105" s="2" t="s">
        <v>599</v>
      </c>
      <c r="I105" s="2" t="s">
        <v>599</v>
      </c>
      <c r="J105" s="2" t="s">
        <v>599</v>
      </c>
      <c r="O105" s="20">
        <f t="shared" si="1"/>
        <v>0</v>
      </c>
    </row>
    <row r="106" spans="1:15" ht="15" customHeight="1" x14ac:dyDescent="0.25">
      <c r="A106" s="2" t="s">
        <v>147</v>
      </c>
      <c r="B106" s="2" t="s">
        <v>151</v>
      </c>
      <c r="C106" s="2">
        <v>2014</v>
      </c>
      <c r="D106" s="2" t="s">
        <v>598</v>
      </c>
      <c r="E106" s="2" t="s">
        <v>599</v>
      </c>
      <c r="F106" s="2" t="s">
        <v>598</v>
      </c>
      <c r="G106" s="2" t="s">
        <v>599</v>
      </c>
      <c r="H106" s="2" t="s">
        <v>598</v>
      </c>
      <c r="I106" s="2" t="s">
        <v>599</v>
      </c>
      <c r="J106" s="2" t="s">
        <v>598</v>
      </c>
      <c r="O106" s="20">
        <f t="shared" si="1"/>
        <v>0</v>
      </c>
    </row>
    <row r="107" spans="1:15" ht="15" customHeight="1" x14ac:dyDescent="0.25">
      <c r="A107" s="2" t="s">
        <v>147</v>
      </c>
      <c r="B107" s="2" t="s">
        <v>152</v>
      </c>
      <c r="C107" s="2">
        <v>2014</v>
      </c>
      <c r="D107" s="2" t="s">
        <v>598</v>
      </c>
      <c r="E107" s="2" t="s">
        <v>599</v>
      </c>
      <c r="F107" s="2" t="s">
        <v>598</v>
      </c>
      <c r="G107" s="2" t="s">
        <v>599</v>
      </c>
      <c r="H107" s="2" t="s">
        <v>598</v>
      </c>
      <c r="I107" s="2" t="s">
        <v>599</v>
      </c>
      <c r="J107" s="2" t="s">
        <v>598</v>
      </c>
      <c r="O107" s="20">
        <f t="shared" si="1"/>
        <v>0</v>
      </c>
    </row>
    <row r="108" spans="1:15" ht="15" customHeight="1" x14ac:dyDescent="0.25">
      <c r="A108" s="2" t="s">
        <v>147</v>
      </c>
      <c r="B108" s="2" t="s">
        <v>153</v>
      </c>
      <c r="C108" s="2">
        <v>2014</v>
      </c>
      <c r="D108" s="2" t="s">
        <v>598</v>
      </c>
      <c r="E108" s="2" t="s">
        <v>599</v>
      </c>
      <c r="F108" s="2" t="s">
        <v>598</v>
      </c>
      <c r="G108" s="2" t="s">
        <v>599</v>
      </c>
      <c r="H108" s="2" t="s">
        <v>598</v>
      </c>
      <c r="I108" s="2" t="s">
        <v>599</v>
      </c>
      <c r="J108" s="2" t="s">
        <v>598</v>
      </c>
      <c r="O108" s="20">
        <f t="shared" si="1"/>
        <v>0</v>
      </c>
    </row>
    <row r="109" spans="1:15" ht="15" customHeight="1" x14ac:dyDescent="0.25">
      <c r="A109" s="2" t="s">
        <v>147</v>
      </c>
      <c r="B109" s="2" t="s">
        <v>154</v>
      </c>
      <c r="C109" s="2">
        <v>2014</v>
      </c>
      <c r="D109" s="2" t="s">
        <v>598</v>
      </c>
      <c r="E109" s="2" t="s">
        <v>599</v>
      </c>
      <c r="F109" s="2" t="s">
        <v>598</v>
      </c>
      <c r="G109" s="2" t="s">
        <v>599</v>
      </c>
      <c r="H109" s="2" t="s">
        <v>598</v>
      </c>
      <c r="I109" s="2" t="s">
        <v>599</v>
      </c>
      <c r="J109" s="2" t="s">
        <v>598</v>
      </c>
      <c r="O109" s="20">
        <f t="shared" si="1"/>
        <v>0</v>
      </c>
    </row>
    <row r="110" spans="1:15" ht="15" customHeight="1" x14ac:dyDescent="0.25">
      <c r="A110" s="2" t="s">
        <v>147</v>
      </c>
      <c r="B110" s="2" t="s">
        <v>155</v>
      </c>
      <c r="C110" s="2">
        <v>2014</v>
      </c>
      <c r="D110" s="2" t="s">
        <v>598</v>
      </c>
      <c r="E110" s="2" t="s">
        <v>599</v>
      </c>
      <c r="F110" s="2" t="s">
        <v>598</v>
      </c>
      <c r="G110" s="2" t="s">
        <v>599</v>
      </c>
      <c r="H110" s="2" t="s">
        <v>598</v>
      </c>
      <c r="I110" s="2" t="s">
        <v>599</v>
      </c>
      <c r="J110" s="2" t="s">
        <v>598</v>
      </c>
      <c r="O110" s="20">
        <f t="shared" si="1"/>
        <v>0</v>
      </c>
    </row>
    <row r="111" spans="1:15" ht="15" customHeight="1" x14ac:dyDescent="0.25">
      <c r="A111" s="2" t="s">
        <v>156</v>
      </c>
      <c r="B111" s="2" t="s">
        <v>157</v>
      </c>
      <c r="C111" s="2">
        <v>2014</v>
      </c>
      <c r="D111" s="2">
        <v>6.8000000000000005E-2</v>
      </c>
      <c r="E111" s="2" t="s">
        <v>901</v>
      </c>
      <c r="F111" s="2">
        <v>6.8000000000000005E-2</v>
      </c>
      <c r="G111" s="2" t="s">
        <v>599</v>
      </c>
      <c r="H111" s="2" t="s">
        <v>598</v>
      </c>
      <c r="I111" s="2" t="s">
        <v>599</v>
      </c>
      <c r="J111" s="2" t="s">
        <v>598</v>
      </c>
      <c r="O111" s="20">
        <f t="shared" si="1"/>
        <v>6.8000000000000005E-2</v>
      </c>
    </row>
    <row r="112" spans="1:15" ht="15" customHeight="1" x14ac:dyDescent="0.25">
      <c r="A112" s="2" t="s">
        <v>156</v>
      </c>
      <c r="B112" s="2" t="s">
        <v>158</v>
      </c>
      <c r="C112" s="2">
        <v>2014</v>
      </c>
      <c r="D112" s="2" t="s">
        <v>598</v>
      </c>
      <c r="E112" s="2" t="s">
        <v>599</v>
      </c>
      <c r="F112" s="2" t="s">
        <v>598</v>
      </c>
      <c r="G112" s="2" t="s">
        <v>599</v>
      </c>
      <c r="H112" s="2" t="s">
        <v>598</v>
      </c>
      <c r="I112" s="2" t="s">
        <v>599</v>
      </c>
      <c r="J112" s="2" t="s">
        <v>598</v>
      </c>
      <c r="O112" s="20">
        <f t="shared" si="1"/>
        <v>0</v>
      </c>
    </row>
    <row r="113" spans="1:15" ht="15" customHeight="1" x14ac:dyDescent="0.25">
      <c r="A113" s="2" t="s">
        <v>156</v>
      </c>
      <c r="B113" s="2" t="s">
        <v>159</v>
      </c>
      <c r="C113" s="2">
        <v>2014</v>
      </c>
      <c r="D113" s="2" t="s">
        <v>598</v>
      </c>
      <c r="E113" s="2" t="s">
        <v>599</v>
      </c>
      <c r="F113" s="2" t="s">
        <v>598</v>
      </c>
      <c r="G113" s="2" t="s">
        <v>599</v>
      </c>
      <c r="H113" s="2" t="s">
        <v>598</v>
      </c>
      <c r="I113" s="2" t="s">
        <v>599</v>
      </c>
      <c r="J113" s="2" t="s">
        <v>598</v>
      </c>
      <c r="O113" s="20">
        <f t="shared" si="1"/>
        <v>0</v>
      </c>
    </row>
    <row r="114" spans="1:15" ht="15" customHeight="1" x14ac:dyDescent="0.25">
      <c r="A114" s="2" t="s">
        <v>160</v>
      </c>
      <c r="B114" s="2" t="s">
        <v>161</v>
      </c>
      <c r="C114" s="2">
        <v>2014</v>
      </c>
      <c r="D114" s="2" t="s">
        <v>598</v>
      </c>
      <c r="E114" s="2" t="s">
        <v>598</v>
      </c>
      <c r="F114" s="2" t="s">
        <v>598</v>
      </c>
      <c r="G114" s="2" t="s">
        <v>598</v>
      </c>
      <c r="H114" s="2" t="s">
        <v>598</v>
      </c>
      <c r="I114" s="2" t="s">
        <v>598</v>
      </c>
      <c r="J114" s="2" t="s">
        <v>598</v>
      </c>
      <c r="O114" s="20">
        <f t="shared" si="1"/>
        <v>0</v>
      </c>
    </row>
    <row r="115" spans="1:15" ht="15" customHeight="1" x14ac:dyDescent="0.25">
      <c r="A115" s="2" t="s">
        <v>160</v>
      </c>
      <c r="B115" s="2" t="s">
        <v>162</v>
      </c>
      <c r="C115" s="2">
        <v>2014</v>
      </c>
      <c r="D115" s="2" t="s">
        <v>598</v>
      </c>
      <c r="E115" s="2" t="s">
        <v>598</v>
      </c>
      <c r="F115" s="2" t="s">
        <v>598</v>
      </c>
      <c r="G115" s="2" t="s">
        <v>598</v>
      </c>
      <c r="H115" s="2" t="s">
        <v>598</v>
      </c>
      <c r="I115" s="2" t="s">
        <v>598</v>
      </c>
      <c r="J115" s="2" t="s">
        <v>598</v>
      </c>
      <c r="O115" s="20">
        <f t="shared" si="1"/>
        <v>0</v>
      </c>
    </row>
    <row r="116" spans="1:15" ht="15" customHeight="1" x14ac:dyDescent="0.25">
      <c r="A116" s="2" t="s">
        <v>160</v>
      </c>
      <c r="B116" s="2" t="s">
        <v>163</v>
      </c>
      <c r="C116" s="2">
        <v>2014</v>
      </c>
      <c r="D116" s="2">
        <v>14</v>
      </c>
      <c r="E116" s="2" t="s">
        <v>902</v>
      </c>
      <c r="F116" s="2">
        <v>14</v>
      </c>
      <c r="G116" s="2" t="s">
        <v>598</v>
      </c>
      <c r="H116" s="2" t="s">
        <v>598</v>
      </c>
      <c r="I116" s="2" t="s">
        <v>598</v>
      </c>
      <c r="J116" s="2" t="s">
        <v>598</v>
      </c>
      <c r="O116" s="20">
        <f t="shared" si="1"/>
        <v>14</v>
      </c>
    </row>
    <row r="117" spans="1:15" ht="15" customHeight="1" x14ac:dyDescent="0.25">
      <c r="A117" s="2" t="s">
        <v>160</v>
      </c>
      <c r="B117" s="2" t="s">
        <v>164</v>
      </c>
      <c r="C117" s="2">
        <v>2014</v>
      </c>
      <c r="D117" s="2" t="s">
        <v>598</v>
      </c>
      <c r="E117" s="2" t="s">
        <v>598</v>
      </c>
      <c r="F117" s="2" t="s">
        <v>598</v>
      </c>
      <c r="G117" s="2" t="s">
        <v>598</v>
      </c>
      <c r="H117" s="2" t="s">
        <v>598</v>
      </c>
      <c r="I117" s="2" t="s">
        <v>598</v>
      </c>
      <c r="J117" s="2" t="s">
        <v>598</v>
      </c>
      <c r="O117" s="20">
        <f t="shared" si="1"/>
        <v>0</v>
      </c>
    </row>
    <row r="118" spans="1:15" ht="15" customHeight="1" x14ac:dyDescent="0.25">
      <c r="A118" s="2" t="s">
        <v>165</v>
      </c>
      <c r="B118" s="2" t="s">
        <v>166</v>
      </c>
      <c r="C118" s="2">
        <v>2014</v>
      </c>
      <c r="D118" s="2" t="s">
        <v>598</v>
      </c>
      <c r="E118" s="2" t="s">
        <v>599</v>
      </c>
      <c r="F118" s="2" t="s">
        <v>598</v>
      </c>
      <c r="G118" s="2" t="s">
        <v>599</v>
      </c>
      <c r="H118" s="2" t="s">
        <v>598</v>
      </c>
      <c r="I118" s="2" t="s">
        <v>599</v>
      </c>
      <c r="J118" s="2" t="s">
        <v>598</v>
      </c>
      <c r="O118" s="20">
        <f t="shared" si="1"/>
        <v>0</v>
      </c>
    </row>
    <row r="119" spans="1:15" ht="15" customHeight="1" x14ac:dyDescent="0.25">
      <c r="A119" s="2" t="s">
        <v>167</v>
      </c>
      <c r="B119" s="2" t="s">
        <v>168</v>
      </c>
      <c r="C119" s="2">
        <v>2014</v>
      </c>
      <c r="D119" s="2">
        <v>281.95999999999998</v>
      </c>
      <c r="E119" s="2" t="s">
        <v>676</v>
      </c>
      <c r="F119" s="2">
        <v>281.95999999999998</v>
      </c>
      <c r="G119" s="2" t="s">
        <v>598</v>
      </c>
      <c r="H119" s="2" t="s">
        <v>598</v>
      </c>
      <c r="I119" s="2" t="s">
        <v>598</v>
      </c>
      <c r="J119" s="2" t="s">
        <v>598</v>
      </c>
      <c r="O119" s="20">
        <f t="shared" si="1"/>
        <v>281.95999999999998</v>
      </c>
    </row>
    <row r="120" spans="1:15" ht="15" customHeight="1" x14ac:dyDescent="0.25">
      <c r="A120" s="2" t="s">
        <v>169</v>
      </c>
      <c r="B120" s="2" t="s">
        <v>170</v>
      </c>
      <c r="C120" s="2">
        <v>2014</v>
      </c>
      <c r="D120" s="2">
        <v>944.90099999999995</v>
      </c>
      <c r="E120" s="2" t="s">
        <v>903</v>
      </c>
      <c r="F120" s="2">
        <v>944.90099999999995</v>
      </c>
      <c r="G120" s="2" t="s">
        <v>599</v>
      </c>
      <c r="H120" s="2" t="s">
        <v>598</v>
      </c>
      <c r="I120" s="2" t="s">
        <v>599</v>
      </c>
      <c r="J120" s="2" t="s">
        <v>598</v>
      </c>
      <c r="O120" s="20">
        <f t="shared" si="1"/>
        <v>944.90099999999995</v>
      </c>
    </row>
    <row r="121" spans="1:15" ht="15" customHeight="1" x14ac:dyDescent="0.25">
      <c r="A121" s="2" t="s">
        <v>169</v>
      </c>
      <c r="B121" s="2" t="s">
        <v>171</v>
      </c>
      <c r="C121" s="2">
        <v>2014</v>
      </c>
      <c r="D121" s="2" t="s">
        <v>598</v>
      </c>
      <c r="E121" s="2" t="s">
        <v>599</v>
      </c>
      <c r="F121" s="2" t="s">
        <v>598</v>
      </c>
      <c r="G121" s="2" t="s">
        <v>599</v>
      </c>
      <c r="H121" s="2" t="s">
        <v>598</v>
      </c>
      <c r="I121" s="2" t="s">
        <v>599</v>
      </c>
      <c r="J121" s="2" t="s">
        <v>598</v>
      </c>
      <c r="O121" s="20">
        <f t="shared" si="1"/>
        <v>0</v>
      </c>
    </row>
    <row r="122" spans="1:15" ht="15" customHeight="1" x14ac:dyDescent="0.25">
      <c r="A122" s="2" t="s">
        <v>172</v>
      </c>
      <c r="B122" s="2" t="s">
        <v>173</v>
      </c>
      <c r="C122" s="2">
        <v>2014</v>
      </c>
      <c r="D122" s="2" t="s">
        <v>598</v>
      </c>
      <c r="E122" s="2" t="s">
        <v>599</v>
      </c>
      <c r="F122" s="2" t="s">
        <v>598</v>
      </c>
      <c r="G122" s="2" t="s">
        <v>599</v>
      </c>
      <c r="H122" s="2" t="s">
        <v>598</v>
      </c>
      <c r="I122" s="2" t="s">
        <v>599</v>
      </c>
      <c r="J122" s="2" t="s">
        <v>598</v>
      </c>
      <c r="O122" s="20">
        <f t="shared" si="1"/>
        <v>0</v>
      </c>
    </row>
    <row r="123" spans="1:15" ht="15" customHeight="1" x14ac:dyDescent="0.25">
      <c r="A123" s="2" t="s">
        <v>172</v>
      </c>
      <c r="B123" s="2" t="s">
        <v>174</v>
      </c>
      <c r="C123" s="2">
        <v>2014</v>
      </c>
      <c r="D123" s="2">
        <v>3.0830000000000002</v>
      </c>
      <c r="E123" s="2" t="s">
        <v>904</v>
      </c>
      <c r="F123" s="2">
        <v>3.0830000000000002</v>
      </c>
      <c r="G123" s="2" t="s">
        <v>904</v>
      </c>
      <c r="H123" s="2" t="s">
        <v>598</v>
      </c>
      <c r="I123" s="2" t="s">
        <v>599</v>
      </c>
      <c r="J123" s="2" t="s">
        <v>598</v>
      </c>
      <c r="O123" s="20">
        <f t="shared" si="1"/>
        <v>3.0830000000000002</v>
      </c>
    </row>
    <row r="124" spans="1:15" ht="15" customHeight="1" x14ac:dyDescent="0.25">
      <c r="A124" s="2" t="s">
        <v>175</v>
      </c>
      <c r="B124" s="2" t="s">
        <v>176</v>
      </c>
      <c r="C124" s="2">
        <v>2014</v>
      </c>
      <c r="D124" s="2" t="s">
        <v>598</v>
      </c>
      <c r="E124" s="2" t="s">
        <v>599</v>
      </c>
      <c r="F124" s="2" t="s">
        <v>598</v>
      </c>
      <c r="G124" s="2" t="s">
        <v>599</v>
      </c>
      <c r="H124" s="2" t="s">
        <v>598</v>
      </c>
      <c r="I124" s="2" t="s">
        <v>599</v>
      </c>
      <c r="J124" s="2" t="s">
        <v>598</v>
      </c>
      <c r="O124" s="20">
        <f t="shared" si="1"/>
        <v>0</v>
      </c>
    </row>
    <row r="125" spans="1:15" ht="15" customHeight="1" x14ac:dyDescent="0.25">
      <c r="A125" s="2" t="s">
        <v>177</v>
      </c>
      <c r="B125" s="2" t="s">
        <v>178</v>
      </c>
      <c r="C125" s="2">
        <v>2014</v>
      </c>
      <c r="D125" s="2" t="s">
        <v>598</v>
      </c>
      <c r="E125" s="2" t="s">
        <v>599</v>
      </c>
      <c r="F125" s="2" t="s">
        <v>598</v>
      </c>
      <c r="G125" s="2" t="s">
        <v>599</v>
      </c>
      <c r="H125" s="2" t="s">
        <v>598</v>
      </c>
      <c r="I125" s="2" t="s">
        <v>599</v>
      </c>
      <c r="J125" s="2" t="s">
        <v>598</v>
      </c>
      <c r="O125" s="20">
        <f t="shared" si="1"/>
        <v>0</v>
      </c>
    </row>
    <row r="126" spans="1:15" ht="15" customHeight="1" x14ac:dyDescent="0.25">
      <c r="A126" s="2" t="s">
        <v>177</v>
      </c>
      <c r="B126" s="2" t="s">
        <v>179</v>
      </c>
      <c r="C126" s="2">
        <v>2014</v>
      </c>
      <c r="D126" s="2">
        <v>0.36</v>
      </c>
      <c r="E126" s="2" t="s">
        <v>905</v>
      </c>
      <c r="F126" s="2">
        <v>0.36</v>
      </c>
      <c r="G126" s="2" t="s">
        <v>599</v>
      </c>
      <c r="H126" s="2" t="s">
        <v>598</v>
      </c>
      <c r="I126" s="2" t="s">
        <v>599</v>
      </c>
      <c r="J126" s="2" t="s">
        <v>598</v>
      </c>
      <c r="O126" s="20">
        <f t="shared" si="1"/>
        <v>0.36</v>
      </c>
    </row>
    <row r="127" spans="1:15" ht="15" customHeight="1" x14ac:dyDescent="0.25">
      <c r="A127" s="2" t="s">
        <v>177</v>
      </c>
      <c r="B127" s="2" t="s">
        <v>180</v>
      </c>
      <c r="C127" s="2">
        <v>2014</v>
      </c>
      <c r="D127" s="2" t="s">
        <v>598</v>
      </c>
      <c r="E127" s="2" t="s">
        <v>599</v>
      </c>
      <c r="F127" s="2" t="s">
        <v>598</v>
      </c>
      <c r="G127" s="2" t="s">
        <v>599</v>
      </c>
      <c r="H127" s="2" t="s">
        <v>598</v>
      </c>
      <c r="I127" s="2" t="s">
        <v>599</v>
      </c>
      <c r="J127" s="2" t="s">
        <v>598</v>
      </c>
      <c r="O127" s="20">
        <f t="shared" si="1"/>
        <v>0</v>
      </c>
    </row>
    <row r="128" spans="1:15" ht="15" customHeight="1" x14ac:dyDescent="0.25">
      <c r="A128" s="2" t="s">
        <v>181</v>
      </c>
      <c r="B128" s="2" t="s">
        <v>182</v>
      </c>
      <c r="C128" s="2">
        <v>2014</v>
      </c>
      <c r="D128" s="2" t="s">
        <v>598</v>
      </c>
      <c r="E128" s="2" t="s">
        <v>599</v>
      </c>
      <c r="F128" s="2" t="s">
        <v>598</v>
      </c>
      <c r="G128" s="2" t="s">
        <v>599</v>
      </c>
      <c r="H128" s="2" t="s">
        <v>598</v>
      </c>
      <c r="I128" s="2" t="s">
        <v>599</v>
      </c>
      <c r="J128" s="2" t="s">
        <v>598</v>
      </c>
      <c r="O128" s="20">
        <f t="shared" si="1"/>
        <v>0</v>
      </c>
    </row>
    <row r="129" spans="1:15" ht="15" customHeight="1" x14ac:dyDescent="0.25">
      <c r="A129" s="2" t="s">
        <v>183</v>
      </c>
      <c r="B129" s="2" t="s">
        <v>184</v>
      </c>
      <c r="C129" s="2">
        <v>2014</v>
      </c>
      <c r="D129" s="2" t="s">
        <v>598</v>
      </c>
      <c r="E129" s="2" t="s">
        <v>599</v>
      </c>
      <c r="F129" s="2" t="s">
        <v>598</v>
      </c>
      <c r="G129" s="2" t="s">
        <v>599</v>
      </c>
      <c r="H129" s="2" t="s">
        <v>598</v>
      </c>
      <c r="I129" s="2" t="s">
        <v>599</v>
      </c>
      <c r="J129" s="2" t="s">
        <v>598</v>
      </c>
      <c r="O129" s="20">
        <f t="shared" si="1"/>
        <v>0</v>
      </c>
    </row>
    <row r="130" spans="1:15" ht="15" customHeight="1" x14ac:dyDescent="0.25">
      <c r="A130" s="2" t="s">
        <v>185</v>
      </c>
      <c r="B130" s="2" t="s">
        <v>186</v>
      </c>
      <c r="C130" s="2">
        <v>2014</v>
      </c>
      <c r="D130" s="2" t="s">
        <v>598</v>
      </c>
      <c r="E130" s="2" t="s">
        <v>599</v>
      </c>
      <c r="F130" s="2" t="s">
        <v>598</v>
      </c>
      <c r="G130" s="2" t="s">
        <v>599</v>
      </c>
      <c r="H130" s="2" t="s">
        <v>598</v>
      </c>
      <c r="I130" s="2" t="s">
        <v>599</v>
      </c>
      <c r="J130" s="2" t="s">
        <v>598</v>
      </c>
      <c r="O130" s="20">
        <f t="shared" si="1"/>
        <v>0</v>
      </c>
    </row>
    <row r="131" spans="1:15" ht="15" customHeight="1" x14ac:dyDescent="0.25">
      <c r="A131" s="2" t="s">
        <v>185</v>
      </c>
      <c r="B131" s="2" t="s">
        <v>187</v>
      </c>
      <c r="C131" s="2">
        <v>2014</v>
      </c>
      <c r="D131" s="2" t="s">
        <v>598</v>
      </c>
      <c r="E131" s="2" t="s">
        <v>599</v>
      </c>
      <c r="F131" s="2" t="s">
        <v>598</v>
      </c>
      <c r="G131" s="2" t="s">
        <v>599</v>
      </c>
      <c r="H131" s="2" t="s">
        <v>598</v>
      </c>
      <c r="I131" s="2" t="s">
        <v>599</v>
      </c>
      <c r="J131" s="2" t="s">
        <v>598</v>
      </c>
      <c r="O131" s="20">
        <f t="shared" ref="O131:O194" si="2">IFERROR(F131/1,0)+IFERROR(H131/1,0)+IFERROR(J131/1,0)</f>
        <v>0</v>
      </c>
    </row>
    <row r="132" spans="1:15" ht="15" customHeight="1" x14ac:dyDescent="0.25">
      <c r="A132" s="2" t="s">
        <v>185</v>
      </c>
      <c r="B132" s="2" t="s">
        <v>188</v>
      </c>
      <c r="C132" s="2">
        <v>2014</v>
      </c>
      <c r="D132" s="2" t="s">
        <v>598</v>
      </c>
      <c r="E132" s="2" t="s">
        <v>599</v>
      </c>
      <c r="F132" s="2" t="s">
        <v>598</v>
      </c>
      <c r="G132" s="2" t="s">
        <v>599</v>
      </c>
      <c r="H132" s="2" t="s">
        <v>598</v>
      </c>
      <c r="I132" s="2" t="s">
        <v>599</v>
      </c>
      <c r="J132" s="2" t="s">
        <v>598</v>
      </c>
      <c r="O132" s="20">
        <f t="shared" si="2"/>
        <v>0</v>
      </c>
    </row>
    <row r="133" spans="1:15" ht="15" customHeight="1" x14ac:dyDescent="0.25">
      <c r="A133" s="2" t="s">
        <v>185</v>
      </c>
      <c r="B133" s="2" t="s">
        <v>189</v>
      </c>
      <c r="C133" s="2">
        <v>2014</v>
      </c>
      <c r="D133" s="2" t="s">
        <v>598</v>
      </c>
      <c r="E133" s="2" t="s">
        <v>599</v>
      </c>
      <c r="F133" s="2" t="s">
        <v>598</v>
      </c>
      <c r="G133" s="2" t="s">
        <v>599</v>
      </c>
      <c r="H133" s="2" t="s">
        <v>598</v>
      </c>
      <c r="I133" s="2" t="s">
        <v>599</v>
      </c>
      <c r="J133" s="2" t="s">
        <v>598</v>
      </c>
      <c r="O133" s="20">
        <f t="shared" si="2"/>
        <v>0</v>
      </c>
    </row>
    <row r="134" spans="1:15" ht="15" customHeight="1" x14ac:dyDescent="0.25">
      <c r="A134" s="2" t="s">
        <v>190</v>
      </c>
      <c r="B134" s="2" t="s">
        <v>191</v>
      </c>
      <c r="C134" s="2">
        <v>2014</v>
      </c>
      <c r="D134" s="2" t="s">
        <v>598</v>
      </c>
      <c r="E134" s="2" t="s">
        <v>599</v>
      </c>
      <c r="F134" s="2" t="s">
        <v>598</v>
      </c>
      <c r="G134" s="2" t="s">
        <v>599</v>
      </c>
      <c r="H134" s="2" t="s">
        <v>598</v>
      </c>
      <c r="I134" s="2" t="s">
        <v>599</v>
      </c>
      <c r="J134" s="2" t="s">
        <v>598</v>
      </c>
      <c r="O134" s="20">
        <f t="shared" si="2"/>
        <v>0</v>
      </c>
    </row>
    <row r="135" spans="1:15" ht="15" customHeight="1" x14ac:dyDescent="0.25">
      <c r="A135" s="2" t="s">
        <v>192</v>
      </c>
      <c r="B135" s="2" t="s">
        <v>193</v>
      </c>
      <c r="C135" s="2">
        <v>2014</v>
      </c>
      <c r="D135" s="2">
        <v>40.5</v>
      </c>
      <c r="E135" s="2" t="s">
        <v>906</v>
      </c>
      <c r="F135" s="2">
        <v>40.5</v>
      </c>
      <c r="G135" s="2" t="s">
        <v>599</v>
      </c>
      <c r="H135" s="2" t="s">
        <v>598</v>
      </c>
      <c r="I135" s="2" t="s">
        <v>599</v>
      </c>
      <c r="J135" s="2" t="s">
        <v>598</v>
      </c>
      <c r="O135" s="20">
        <f t="shared" si="2"/>
        <v>40.5</v>
      </c>
    </row>
    <row r="136" spans="1:15" ht="15" customHeight="1" x14ac:dyDescent="0.25">
      <c r="A136" s="2" t="s">
        <v>194</v>
      </c>
      <c r="B136" s="2" t="s">
        <v>195</v>
      </c>
      <c r="C136" s="2">
        <v>2014</v>
      </c>
      <c r="D136" s="2">
        <v>1.883</v>
      </c>
      <c r="E136" s="2" t="s">
        <v>907</v>
      </c>
      <c r="F136" s="2">
        <v>1.883</v>
      </c>
      <c r="G136" s="2" t="s">
        <v>599</v>
      </c>
      <c r="H136" s="2" t="s">
        <v>598</v>
      </c>
      <c r="I136" s="2" t="s">
        <v>599</v>
      </c>
      <c r="J136" s="2" t="s">
        <v>598</v>
      </c>
      <c r="O136" s="20">
        <f t="shared" si="2"/>
        <v>1.883</v>
      </c>
    </row>
    <row r="137" spans="1:15" ht="15" customHeight="1" x14ac:dyDescent="0.25">
      <c r="A137" s="2" t="s">
        <v>194</v>
      </c>
      <c r="B137" s="2" t="s">
        <v>196</v>
      </c>
      <c r="C137" s="2">
        <v>2014</v>
      </c>
      <c r="D137" s="2" t="s">
        <v>598</v>
      </c>
      <c r="E137" s="2" t="s">
        <v>599</v>
      </c>
      <c r="F137" s="2" t="s">
        <v>598</v>
      </c>
      <c r="G137" s="2" t="s">
        <v>599</v>
      </c>
      <c r="H137" s="2" t="s">
        <v>598</v>
      </c>
      <c r="I137" s="2" t="s">
        <v>599</v>
      </c>
      <c r="J137" s="2" t="s">
        <v>598</v>
      </c>
      <c r="O137" s="20">
        <f t="shared" si="2"/>
        <v>0</v>
      </c>
    </row>
    <row r="138" spans="1:15" ht="15" customHeight="1" x14ac:dyDescent="0.25">
      <c r="A138" s="2" t="s">
        <v>197</v>
      </c>
      <c r="B138" s="2" t="s">
        <v>198</v>
      </c>
      <c r="C138" s="2">
        <v>2014</v>
      </c>
      <c r="D138" s="2">
        <v>42.478999999999999</v>
      </c>
      <c r="E138" s="2" t="s">
        <v>908</v>
      </c>
      <c r="F138" s="2">
        <v>42.478999999999999</v>
      </c>
      <c r="G138" s="2" t="s">
        <v>598</v>
      </c>
      <c r="H138" s="2" t="s">
        <v>598</v>
      </c>
      <c r="I138" s="2" t="s">
        <v>598</v>
      </c>
      <c r="J138" s="2" t="s">
        <v>598</v>
      </c>
      <c r="O138" s="20">
        <f t="shared" si="2"/>
        <v>42.478999999999999</v>
      </c>
    </row>
    <row r="139" spans="1:15" ht="15" customHeight="1" x14ac:dyDescent="0.25">
      <c r="A139" s="2" t="s">
        <v>199</v>
      </c>
      <c r="B139" s="2" t="s">
        <v>200</v>
      </c>
      <c r="C139" s="2">
        <v>2014</v>
      </c>
      <c r="D139" s="2" t="s">
        <v>598</v>
      </c>
      <c r="E139" s="2" t="s">
        <v>599</v>
      </c>
      <c r="F139" s="2" t="s">
        <v>598</v>
      </c>
      <c r="G139" s="2" t="s">
        <v>599</v>
      </c>
      <c r="H139" s="2" t="s">
        <v>598</v>
      </c>
      <c r="I139" s="2" t="s">
        <v>599</v>
      </c>
      <c r="J139" s="2" t="s">
        <v>598</v>
      </c>
      <c r="O139" s="20">
        <f t="shared" si="2"/>
        <v>0</v>
      </c>
    </row>
    <row r="140" spans="1:15" ht="15" customHeight="1" x14ac:dyDescent="0.25">
      <c r="A140" s="2" t="s">
        <v>201</v>
      </c>
      <c r="B140" s="2" t="s">
        <v>202</v>
      </c>
      <c r="C140" s="2">
        <v>2014</v>
      </c>
      <c r="D140" s="2" t="s">
        <v>598</v>
      </c>
      <c r="E140" s="2" t="s">
        <v>599</v>
      </c>
      <c r="F140" s="2" t="s">
        <v>598</v>
      </c>
      <c r="G140" s="2" t="s">
        <v>599</v>
      </c>
      <c r="H140" s="2" t="s">
        <v>598</v>
      </c>
      <c r="I140" s="2" t="s">
        <v>599</v>
      </c>
      <c r="J140" s="2" t="s">
        <v>598</v>
      </c>
      <c r="O140" s="20">
        <f t="shared" si="2"/>
        <v>0</v>
      </c>
    </row>
    <row r="141" spans="1:15" ht="15" customHeight="1" x14ac:dyDescent="0.25">
      <c r="A141" s="2" t="s">
        <v>201</v>
      </c>
      <c r="B141" s="2" t="s">
        <v>203</v>
      </c>
      <c r="C141" s="2">
        <v>2014</v>
      </c>
      <c r="D141" s="2" t="s">
        <v>598</v>
      </c>
      <c r="E141" s="2" t="s">
        <v>599</v>
      </c>
      <c r="F141" s="2" t="s">
        <v>598</v>
      </c>
      <c r="G141" s="2" t="s">
        <v>599</v>
      </c>
      <c r="H141" s="2" t="s">
        <v>598</v>
      </c>
      <c r="I141" s="2" t="s">
        <v>599</v>
      </c>
      <c r="J141" s="2" t="s">
        <v>598</v>
      </c>
      <c r="O141" s="20">
        <f t="shared" si="2"/>
        <v>0</v>
      </c>
    </row>
    <row r="142" spans="1:15" ht="15" customHeight="1" x14ac:dyDescent="0.25">
      <c r="A142" s="2" t="s">
        <v>201</v>
      </c>
      <c r="B142" s="2" t="s">
        <v>204</v>
      </c>
      <c r="C142" s="2">
        <v>2014</v>
      </c>
      <c r="D142" s="2" t="s">
        <v>598</v>
      </c>
      <c r="E142" s="2" t="s">
        <v>599</v>
      </c>
      <c r="F142" s="2" t="s">
        <v>598</v>
      </c>
      <c r="G142" s="2" t="s">
        <v>599</v>
      </c>
      <c r="H142" s="2" t="s">
        <v>598</v>
      </c>
      <c r="I142" s="2" t="s">
        <v>599</v>
      </c>
      <c r="J142" s="2" t="s">
        <v>598</v>
      </c>
      <c r="O142" s="20">
        <f t="shared" si="2"/>
        <v>0</v>
      </c>
    </row>
    <row r="143" spans="1:15" ht="15" customHeight="1" x14ac:dyDescent="0.25">
      <c r="A143" s="2" t="s">
        <v>201</v>
      </c>
      <c r="B143" s="2" t="s">
        <v>205</v>
      </c>
      <c r="C143" s="2">
        <v>2014</v>
      </c>
      <c r="D143" s="2">
        <v>4.9000000000000004</v>
      </c>
      <c r="E143" s="2" t="s">
        <v>909</v>
      </c>
      <c r="F143" s="2">
        <v>4.9000000000000004</v>
      </c>
      <c r="G143" s="2" t="s">
        <v>599</v>
      </c>
      <c r="H143" s="2" t="s">
        <v>598</v>
      </c>
      <c r="I143" s="2" t="s">
        <v>599</v>
      </c>
      <c r="J143" s="2" t="s">
        <v>598</v>
      </c>
      <c r="O143" s="20">
        <f t="shared" si="2"/>
        <v>4.9000000000000004</v>
      </c>
    </row>
    <row r="144" spans="1:15" ht="15" customHeight="1" x14ac:dyDescent="0.25">
      <c r="A144" s="2" t="s">
        <v>206</v>
      </c>
      <c r="B144" s="2" t="s">
        <v>207</v>
      </c>
      <c r="C144" s="2">
        <v>2014</v>
      </c>
      <c r="D144" s="2" t="s">
        <v>598</v>
      </c>
      <c r="E144" s="2" t="s">
        <v>599</v>
      </c>
      <c r="F144" s="2" t="s">
        <v>598</v>
      </c>
      <c r="G144" s="2" t="s">
        <v>599</v>
      </c>
      <c r="H144" s="2" t="s">
        <v>598</v>
      </c>
      <c r="I144" s="2" t="s">
        <v>599</v>
      </c>
      <c r="J144" s="2" t="s">
        <v>598</v>
      </c>
      <c r="O144" s="20">
        <f t="shared" si="2"/>
        <v>0</v>
      </c>
    </row>
    <row r="145" spans="1:15" ht="15" customHeight="1" x14ac:dyDescent="0.25">
      <c r="A145" s="2" t="s">
        <v>206</v>
      </c>
      <c r="B145" s="2" t="s">
        <v>208</v>
      </c>
      <c r="C145" s="2">
        <v>2014</v>
      </c>
      <c r="D145" s="2" t="s">
        <v>598</v>
      </c>
      <c r="E145" s="2" t="s">
        <v>599</v>
      </c>
      <c r="F145" s="2" t="s">
        <v>598</v>
      </c>
      <c r="G145" s="2" t="s">
        <v>599</v>
      </c>
      <c r="H145" s="2" t="s">
        <v>598</v>
      </c>
      <c r="I145" s="2" t="s">
        <v>599</v>
      </c>
      <c r="J145" s="2" t="s">
        <v>598</v>
      </c>
      <c r="O145" s="20">
        <f t="shared" si="2"/>
        <v>0</v>
      </c>
    </row>
    <row r="146" spans="1:15" ht="15" customHeight="1" x14ac:dyDescent="0.25">
      <c r="A146" s="2" t="s">
        <v>206</v>
      </c>
      <c r="B146" s="2" t="s">
        <v>209</v>
      </c>
      <c r="C146" s="2">
        <v>2014</v>
      </c>
      <c r="D146" s="2" t="s">
        <v>598</v>
      </c>
      <c r="E146" s="2" t="s">
        <v>599</v>
      </c>
      <c r="F146" s="2" t="s">
        <v>598</v>
      </c>
      <c r="G146" s="2" t="s">
        <v>599</v>
      </c>
      <c r="H146" s="2" t="s">
        <v>598</v>
      </c>
      <c r="I146" s="2" t="s">
        <v>599</v>
      </c>
      <c r="J146" s="2" t="s">
        <v>598</v>
      </c>
      <c r="O146" s="20">
        <f t="shared" si="2"/>
        <v>0</v>
      </c>
    </row>
    <row r="147" spans="1:15" ht="15" customHeight="1" x14ac:dyDescent="0.25">
      <c r="A147" s="2" t="s">
        <v>206</v>
      </c>
      <c r="B147" s="2" t="s">
        <v>210</v>
      </c>
      <c r="C147" s="2">
        <v>2014</v>
      </c>
      <c r="D147" s="2" t="s">
        <v>598</v>
      </c>
      <c r="E147" s="2" t="s">
        <v>599</v>
      </c>
      <c r="F147" s="2" t="s">
        <v>598</v>
      </c>
      <c r="G147" s="2" t="s">
        <v>599</v>
      </c>
      <c r="H147" s="2" t="s">
        <v>598</v>
      </c>
      <c r="I147" s="2" t="s">
        <v>599</v>
      </c>
      <c r="J147" s="2" t="s">
        <v>598</v>
      </c>
      <c r="O147" s="20">
        <f t="shared" si="2"/>
        <v>0</v>
      </c>
    </row>
    <row r="148" spans="1:15" ht="15" customHeight="1" x14ac:dyDescent="0.25">
      <c r="A148" s="2" t="s">
        <v>206</v>
      </c>
      <c r="B148" s="2" t="s">
        <v>211</v>
      </c>
      <c r="C148" s="2">
        <v>2014</v>
      </c>
      <c r="D148" s="2" t="s">
        <v>598</v>
      </c>
      <c r="E148" s="2" t="s">
        <v>599</v>
      </c>
      <c r="F148" s="2" t="s">
        <v>598</v>
      </c>
      <c r="G148" s="2" t="s">
        <v>599</v>
      </c>
      <c r="H148" s="2" t="s">
        <v>598</v>
      </c>
      <c r="I148" s="2" t="s">
        <v>599</v>
      </c>
      <c r="J148" s="2" t="s">
        <v>598</v>
      </c>
      <c r="O148" s="20">
        <f t="shared" si="2"/>
        <v>0</v>
      </c>
    </row>
    <row r="149" spans="1:15" ht="15" customHeight="1" x14ac:dyDescent="0.25">
      <c r="A149" s="2" t="s">
        <v>206</v>
      </c>
      <c r="B149" s="2" t="s">
        <v>212</v>
      </c>
      <c r="C149" s="2">
        <v>2014</v>
      </c>
      <c r="D149" s="2" t="s">
        <v>598</v>
      </c>
      <c r="E149" s="2" t="s">
        <v>599</v>
      </c>
      <c r="F149" s="2" t="s">
        <v>598</v>
      </c>
      <c r="G149" s="2" t="s">
        <v>599</v>
      </c>
      <c r="H149" s="2" t="s">
        <v>598</v>
      </c>
      <c r="I149" s="2" t="s">
        <v>599</v>
      </c>
      <c r="J149" s="2" t="s">
        <v>598</v>
      </c>
      <c r="O149" s="20">
        <f t="shared" si="2"/>
        <v>0</v>
      </c>
    </row>
    <row r="150" spans="1:15" ht="15" customHeight="1" x14ac:dyDescent="0.25">
      <c r="A150" s="2" t="s">
        <v>213</v>
      </c>
      <c r="B150" s="2" t="s">
        <v>214</v>
      </c>
      <c r="C150" s="2">
        <v>2014</v>
      </c>
      <c r="D150" s="2" t="s">
        <v>598</v>
      </c>
      <c r="E150" s="2" t="s">
        <v>599</v>
      </c>
      <c r="F150" s="2" t="s">
        <v>598</v>
      </c>
      <c r="G150" s="2" t="s">
        <v>599</v>
      </c>
      <c r="H150" s="2" t="s">
        <v>598</v>
      </c>
      <c r="I150" s="2" t="s">
        <v>599</v>
      </c>
      <c r="J150" s="2" t="s">
        <v>598</v>
      </c>
      <c r="O150" s="20">
        <f t="shared" si="2"/>
        <v>0</v>
      </c>
    </row>
    <row r="151" spans="1:15" ht="15" customHeight="1" x14ac:dyDescent="0.25">
      <c r="A151" s="2" t="s">
        <v>215</v>
      </c>
      <c r="B151" s="2" t="s">
        <v>216</v>
      </c>
      <c r="C151" s="2">
        <v>2014</v>
      </c>
      <c r="D151" s="2">
        <v>164.6</v>
      </c>
      <c r="E151" s="2" t="s">
        <v>910</v>
      </c>
      <c r="F151" s="2">
        <v>164.6</v>
      </c>
      <c r="G151" s="2" t="s">
        <v>598</v>
      </c>
      <c r="H151" s="2" t="s">
        <v>598</v>
      </c>
      <c r="I151" s="2" t="s">
        <v>598</v>
      </c>
      <c r="J151" s="2" t="s">
        <v>598</v>
      </c>
      <c r="O151" s="20">
        <f t="shared" si="2"/>
        <v>164.6</v>
      </c>
    </row>
    <row r="152" spans="1:15" ht="15" customHeight="1" x14ac:dyDescent="0.25">
      <c r="A152" s="2" t="s">
        <v>217</v>
      </c>
      <c r="B152" s="2" t="s">
        <v>218</v>
      </c>
      <c r="C152" s="2">
        <v>2014</v>
      </c>
      <c r="D152" s="2">
        <v>7.9729999999999999</v>
      </c>
      <c r="E152" s="2" t="s">
        <v>655</v>
      </c>
      <c r="F152" s="2">
        <v>7.9729999999999999</v>
      </c>
      <c r="G152" s="2" t="s">
        <v>599</v>
      </c>
      <c r="H152" s="2" t="s">
        <v>598</v>
      </c>
      <c r="I152" s="2" t="s">
        <v>599</v>
      </c>
      <c r="J152" s="2" t="s">
        <v>598</v>
      </c>
      <c r="O152" s="20">
        <f t="shared" si="2"/>
        <v>7.9729999999999999</v>
      </c>
    </row>
    <row r="153" spans="1:15" ht="15" customHeight="1" x14ac:dyDescent="0.25">
      <c r="A153" s="2" t="s">
        <v>219</v>
      </c>
      <c r="B153" s="2" t="s">
        <v>220</v>
      </c>
      <c r="C153" s="2">
        <v>2014</v>
      </c>
      <c r="D153" s="2" t="s">
        <v>599</v>
      </c>
      <c r="E153" s="2" t="s">
        <v>599</v>
      </c>
      <c r="F153" s="2" t="s">
        <v>599</v>
      </c>
      <c r="G153" s="2" t="s">
        <v>599</v>
      </c>
      <c r="H153" s="2" t="s">
        <v>599</v>
      </c>
      <c r="I153" s="2" t="s">
        <v>599</v>
      </c>
      <c r="J153" s="2" t="s">
        <v>599</v>
      </c>
      <c r="O153" s="20">
        <f t="shared" si="2"/>
        <v>0</v>
      </c>
    </row>
    <row r="154" spans="1:15" ht="15" customHeight="1" x14ac:dyDescent="0.25">
      <c r="A154" s="2" t="s">
        <v>221</v>
      </c>
      <c r="B154" s="2" t="s">
        <v>222</v>
      </c>
      <c r="C154" s="2">
        <v>2014</v>
      </c>
      <c r="D154" s="2" t="s">
        <v>598</v>
      </c>
      <c r="E154" s="2" t="s">
        <v>599</v>
      </c>
      <c r="F154" s="2" t="s">
        <v>598</v>
      </c>
      <c r="G154" s="2" t="s">
        <v>599</v>
      </c>
      <c r="H154" s="2" t="s">
        <v>598</v>
      </c>
      <c r="I154" s="2" t="s">
        <v>599</v>
      </c>
      <c r="J154" s="2" t="s">
        <v>598</v>
      </c>
      <c r="O154" s="20">
        <f t="shared" si="2"/>
        <v>0</v>
      </c>
    </row>
    <row r="155" spans="1:15" ht="15" customHeight="1" x14ac:dyDescent="0.25">
      <c r="A155" s="2" t="s">
        <v>223</v>
      </c>
      <c r="B155" s="2" t="s">
        <v>224</v>
      </c>
      <c r="C155" s="2">
        <v>2014</v>
      </c>
      <c r="D155" s="2">
        <v>50.3</v>
      </c>
      <c r="E155" s="2" t="s">
        <v>911</v>
      </c>
      <c r="F155" s="2">
        <v>50.3</v>
      </c>
      <c r="G155" s="2" t="s">
        <v>599</v>
      </c>
      <c r="H155" s="2" t="s">
        <v>598</v>
      </c>
      <c r="I155" s="2" t="s">
        <v>599</v>
      </c>
      <c r="J155" s="2" t="s">
        <v>598</v>
      </c>
      <c r="O155" s="20">
        <f t="shared" si="2"/>
        <v>50.3</v>
      </c>
    </row>
    <row r="156" spans="1:15" ht="15" customHeight="1" x14ac:dyDescent="0.25">
      <c r="A156" s="2" t="s">
        <v>223</v>
      </c>
      <c r="B156" s="2" t="s">
        <v>225</v>
      </c>
      <c r="C156" s="2">
        <v>2014</v>
      </c>
      <c r="D156" s="2" t="s">
        <v>598</v>
      </c>
      <c r="E156" s="2" t="s">
        <v>599</v>
      </c>
      <c r="F156" s="2" t="s">
        <v>598</v>
      </c>
      <c r="G156" s="2" t="s">
        <v>599</v>
      </c>
      <c r="H156" s="2" t="s">
        <v>598</v>
      </c>
      <c r="I156" s="2" t="s">
        <v>599</v>
      </c>
      <c r="J156" s="2" t="s">
        <v>598</v>
      </c>
      <c r="O156" s="20">
        <f t="shared" si="2"/>
        <v>0</v>
      </c>
    </row>
    <row r="157" spans="1:15" ht="15" customHeight="1" x14ac:dyDescent="0.25">
      <c r="A157" s="2" t="s">
        <v>226</v>
      </c>
      <c r="B157" s="2" t="s">
        <v>227</v>
      </c>
      <c r="C157" s="2">
        <v>2014</v>
      </c>
      <c r="D157" s="2" t="s">
        <v>598</v>
      </c>
      <c r="E157" s="2" t="s">
        <v>598</v>
      </c>
      <c r="F157" s="2" t="s">
        <v>598</v>
      </c>
      <c r="G157" s="2" t="s">
        <v>598</v>
      </c>
      <c r="H157" s="2" t="s">
        <v>598</v>
      </c>
      <c r="I157" s="2" t="s">
        <v>598</v>
      </c>
      <c r="J157" s="2" t="s">
        <v>598</v>
      </c>
      <c r="O157" s="20">
        <f t="shared" si="2"/>
        <v>0</v>
      </c>
    </row>
    <row r="158" spans="1:15" ht="15" customHeight="1" x14ac:dyDescent="0.25">
      <c r="A158" s="2" t="s">
        <v>228</v>
      </c>
      <c r="B158" s="2" t="s">
        <v>229</v>
      </c>
      <c r="C158" s="2">
        <v>2014</v>
      </c>
      <c r="D158" s="2" t="s">
        <v>598</v>
      </c>
      <c r="E158" s="2" t="s">
        <v>599</v>
      </c>
      <c r="F158" s="2" t="s">
        <v>598</v>
      </c>
      <c r="G158" s="2" t="s">
        <v>599</v>
      </c>
      <c r="H158" s="2" t="s">
        <v>598</v>
      </c>
      <c r="I158" s="2" t="s">
        <v>599</v>
      </c>
      <c r="J158" s="2" t="s">
        <v>598</v>
      </c>
      <c r="O158" s="20">
        <f t="shared" si="2"/>
        <v>0</v>
      </c>
    </row>
    <row r="159" spans="1:15" ht="15" customHeight="1" x14ac:dyDescent="0.25">
      <c r="A159" s="2" t="s">
        <v>228</v>
      </c>
      <c r="B159" s="2" t="s">
        <v>230</v>
      </c>
      <c r="C159" s="2">
        <v>2014</v>
      </c>
      <c r="D159" s="2" t="s">
        <v>598</v>
      </c>
      <c r="E159" s="2" t="s">
        <v>599</v>
      </c>
      <c r="F159" s="2" t="s">
        <v>598</v>
      </c>
      <c r="G159" s="2" t="s">
        <v>599</v>
      </c>
      <c r="H159" s="2" t="s">
        <v>598</v>
      </c>
      <c r="I159" s="2" t="s">
        <v>599</v>
      </c>
      <c r="J159" s="2" t="s">
        <v>598</v>
      </c>
      <c r="O159" s="20">
        <f t="shared" si="2"/>
        <v>0</v>
      </c>
    </row>
    <row r="160" spans="1:15" ht="15" customHeight="1" x14ac:dyDescent="0.25">
      <c r="A160" s="2" t="s">
        <v>228</v>
      </c>
      <c r="B160" s="2" t="s">
        <v>231</v>
      </c>
      <c r="C160" s="2">
        <v>2014</v>
      </c>
      <c r="D160" s="2" t="s">
        <v>598</v>
      </c>
      <c r="E160" s="2" t="s">
        <v>599</v>
      </c>
      <c r="F160" s="2" t="s">
        <v>598</v>
      </c>
      <c r="G160" s="2" t="s">
        <v>599</v>
      </c>
      <c r="H160" s="2" t="s">
        <v>598</v>
      </c>
      <c r="I160" s="2" t="s">
        <v>599</v>
      </c>
      <c r="J160" s="2" t="s">
        <v>598</v>
      </c>
      <c r="O160" s="20">
        <f t="shared" si="2"/>
        <v>0</v>
      </c>
    </row>
    <row r="161" spans="1:15" ht="15" customHeight="1" x14ac:dyDescent="0.25">
      <c r="A161" s="2" t="s">
        <v>228</v>
      </c>
      <c r="B161" s="2" t="s">
        <v>232</v>
      </c>
      <c r="C161" s="2">
        <v>2014</v>
      </c>
      <c r="D161" s="2" t="s">
        <v>598</v>
      </c>
      <c r="E161" s="2" t="s">
        <v>599</v>
      </c>
      <c r="F161" s="2" t="s">
        <v>598</v>
      </c>
      <c r="G161" s="2" t="s">
        <v>599</v>
      </c>
      <c r="H161" s="2" t="s">
        <v>598</v>
      </c>
      <c r="I161" s="2" t="s">
        <v>599</v>
      </c>
      <c r="J161" s="2" t="s">
        <v>598</v>
      </c>
      <c r="O161" s="20">
        <f t="shared" si="2"/>
        <v>0</v>
      </c>
    </row>
    <row r="162" spans="1:15" ht="15" customHeight="1" x14ac:dyDescent="0.25">
      <c r="A162" s="2" t="s">
        <v>233</v>
      </c>
      <c r="B162" s="2" t="s">
        <v>234</v>
      </c>
      <c r="C162" s="2">
        <v>2014</v>
      </c>
      <c r="D162" s="2" t="s">
        <v>598</v>
      </c>
      <c r="E162" s="2" t="s">
        <v>599</v>
      </c>
      <c r="F162" s="2" t="s">
        <v>598</v>
      </c>
      <c r="G162" s="2" t="s">
        <v>599</v>
      </c>
      <c r="H162" s="2" t="s">
        <v>598</v>
      </c>
      <c r="I162" s="2" t="s">
        <v>599</v>
      </c>
      <c r="J162" s="2" t="s">
        <v>598</v>
      </c>
      <c r="O162" s="20">
        <f t="shared" si="2"/>
        <v>0</v>
      </c>
    </row>
    <row r="163" spans="1:15" ht="15" customHeight="1" x14ac:dyDescent="0.25">
      <c r="A163" s="2" t="s">
        <v>233</v>
      </c>
      <c r="B163" s="2" t="s">
        <v>235</v>
      </c>
      <c r="C163" s="2">
        <v>2014</v>
      </c>
      <c r="D163" s="2">
        <v>134.286</v>
      </c>
      <c r="E163" s="2" t="s">
        <v>912</v>
      </c>
      <c r="F163" s="2">
        <v>106.503</v>
      </c>
      <c r="G163" s="2" t="s">
        <v>913</v>
      </c>
      <c r="H163" s="2">
        <v>27.783000000000001</v>
      </c>
      <c r="I163" s="2" t="s">
        <v>598</v>
      </c>
      <c r="J163" s="2" t="s">
        <v>598</v>
      </c>
      <c r="O163" s="20">
        <f t="shared" si="2"/>
        <v>134.286</v>
      </c>
    </row>
    <row r="164" spans="1:15" ht="15" customHeight="1" x14ac:dyDescent="0.25">
      <c r="A164" s="2" t="s">
        <v>236</v>
      </c>
      <c r="B164" s="2" t="s">
        <v>237</v>
      </c>
      <c r="C164" s="2">
        <v>2014</v>
      </c>
      <c r="D164" s="2">
        <v>57.134999999999998</v>
      </c>
      <c r="E164" s="2" t="s">
        <v>914</v>
      </c>
      <c r="F164" s="2">
        <v>36.680999999999997</v>
      </c>
      <c r="G164" s="2" t="s">
        <v>915</v>
      </c>
      <c r="H164" s="2">
        <v>20.454000000000001</v>
      </c>
      <c r="I164" s="2" t="s">
        <v>598</v>
      </c>
      <c r="J164" s="2" t="s">
        <v>598</v>
      </c>
      <c r="O164" s="20">
        <f t="shared" si="2"/>
        <v>57.134999999999998</v>
      </c>
    </row>
    <row r="165" spans="1:15" ht="15" customHeight="1" x14ac:dyDescent="0.25">
      <c r="A165" s="2" t="s">
        <v>238</v>
      </c>
      <c r="B165" s="2" t="s">
        <v>239</v>
      </c>
      <c r="C165" s="2">
        <v>2014</v>
      </c>
      <c r="D165" s="2" t="s">
        <v>598</v>
      </c>
      <c r="E165" s="2" t="s">
        <v>599</v>
      </c>
      <c r="F165" s="2" t="s">
        <v>598</v>
      </c>
      <c r="G165" s="2" t="s">
        <v>599</v>
      </c>
      <c r="H165" s="2" t="s">
        <v>598</v>
      </c>
      <c r="I165" s="2" t="s">
        <v>599</v>
      </c>
      <c r="J165" s="2" t="s">
        <v>598</v>
      </c>
      <c r="O165" s="20">
        <f t="shared" si="2"/>
        <v>0</v>
      </c>
    </row>
    <row r="166" spans="1:15" ht="15" customHeight="1" x14ac:dyDescent="0.25">
      <c r="A166" s="2" t="s">
        <v>238</v>
      </c>
      <c r="B166" s="2" t="s">
        <v>240</v>
      </c>
      <c r="C166" s="2">
        <v>2014</v>
      </c>
      <c r="D166" s="2" t="s">
        <v>598</v>
      </c>
      <c r="E166" s="2" t="s">
        <v>599</v>
      </c>
      <c r="F166" s="2" t="s">
        <v>598</v>
      </c>
      <c r="G166" s="2" t="s">
        <v>599</v>
      </c>
      <c r="H166" s="2" t="s">
        <v>598</v>
      </c>
      <c r="I166" s="2" t="s">
        <v>599</v>
      </c>
      <c r="J166" s="2" t="s">
        <v>598</v>
      </c>
      <c r="O166" s="20">
        <f t="shared" si="2"/>
        <v>0</v>
      </c>
    </row>
    <row r="167" spans="1:15" ht="15" customHeight="1" x14ac:dyDescent="0.25">
      <c r="A167" s="2" t="s">
        <v>238</v>
      </c>
      <c r="B167" s="2" t="s">
        <v>241</v>
      </c>
      <c r="C167" s="2">
        <v>2014</v>
      </c>
      <c r="D167" s="2" t="s">
        <v>598</v>
      </c>
      <c r="E167" s="2" t="s">
        <v>599</v>
      </c>
      <c r="F167" s="2" t="s">
        <v>598</v>
      </c>
      <c r="G167" s="2" t="s">
        <v>599</v>
      </c>
      <c r="H167" s="2" t="s">
        <v>598</v>
      </c>
      <c r="I167" s="2" t="s">
        <v>599</v>
      </c>
      <c r="J167" s="2" t="s">
        <v>598</v>
      </c>
      <c r="O167" s="20">
        <f t="shared" si="2"/>
        <v>0</v>
      </c>
    </row>
    <row r="168" spans="1:15" ht="15" customHeight="1" x14ac:dyDescent="0.25">
      <c r="A168" s="2" t="s">
        <v>238</v>
      </c>
      <c r="B168" s="2" t="s">
        <v>242</v>
      </c>
      <c r="C168" s="2">
        <v>2014</v>
      </c>
      <c r="D168" s="2" t="s">
        <v>598</v>
      </c>
      <c r="E168" s="2" t="s">
        <v>599</v>
      </c>
      <c r="F168" s="2" t="s">
        <v>598</v>
      </c>
      <c r="G168" s="2" t="s">
        <v>599</v>
      </c>
      <c r="H168" s="2" t="s">
        <v>598</v>
      </c>
      <c r="I168" s="2" t="s">
        <v>599</v>
      </c>
      <c r="J168" s="2" t="s">
        <v>598</v>
      </c>
      <c r="O168" s="20">
        <f t="shared" si="2"/>
        <v>0</v>
      </c>
    </row>
    <row r="169" spans="1:15" ht="15" customHeight="1" x14ac:dyDescent="0.25">
      <c r="A169" s="2" t="s">
        <v>238</v>
      </c>
      <c r="B169" s="2" t="s">
        <v>243</v>
      </c>
      <c r="C169" s="2">
        <v>2014</v>
      </c>
      <c r="D169" s="2" t="s">
        <v>598</v>
      </c>
      <c r="E169" s="2" t="s">
        <v>599</v>
      </c>
      <c r="F169" s="2" t="s">
        <v>598</v>
      </c>
      <c r="G169" s="2" t="s">
        <v>599</v>
      </c>
      <c r="H169" s="2" t="s">
        <v>598</v>
      </c>
      <c r="I169" s="2" t="s">
        <v>599</v>
      </c>
      <c r="J169" s="2" t="s">
        <v>598</v>
      </c>
      <c r="O169" s="20">
        <f t="shared" si="2"/>
        <v>0</v>
      </c>
    </row>
    <row r="170" spans="1:15" ht="15" customHeight="1" x14ac:dyDescent="0.25">
      <c r="A170" s="2" t="s">
        <v>238</v>
      </c>
      <c r="B170" s="2" t="s">
        <v>244</v>
      </c>
      <c r="C170" s="2">
        <v>2014</v>
      </c>
      <c r="D170" s="2" t="s">
        <v>598</v>
      </c>
      <c r="E170" s="2" t="s">
        <v>599</v>
      </c>
      <c r="F170" s="2" t="s">
        <v>598</v>
      </c>
      <c r="G170" s="2" t="s">
        <v>599</v>
      </c>
      <c r="H170" s="2" t="s">
        <v>598</v>
      </c>
      <c r="I170" s="2" t="s">
        <v>599</v>
      </c>
      <c r="J170" s="2" t="s">
        <v>598</v>
      </c>
      <c r="O170" s="20">
        <f t="shared" si="2"/>
        <v>0</v>
      </c>
    </row>
    <row r="171" spans="1:15" ht="15" customHeight="1" x14ac:dyDescent="0.25">
      <c r="A171" s="2" t="s">
        <v>238</v>
      </c>
      <c r="B171" s="2" t="s">
        <v>245</v>
      </c>
      <c r="C171" s="2">
        <v>2014</v>
      </c>
      <c r="D171" s="2" t="s">
        <v>598</v>
      </c>
      <c r="E171" s="2" t="s">
        <v>599</v>
      </c>
      <c r="F171" s="2" t="s">
        <v>598</v>
      </c>
      <c r="G171" s="2" t="s">
        <v>599</v>
      </c>
      <c r="H171" s="2" t="s">
        <v>598</v>
      </c>
      <c r="I171" s="2" t="s">
        <v>599</v>
      </c>
      <c r="J171" s="2" t="s">
        <v>598</v>
      </c>
      <c r="O171" s="20">
        <f t="shared" si="2"/>
        <v>0</v>
      </c>
    </row>
    <row r="172" spans="1:15" ht="15" customHeight="1" x14ac:dyDescent="0.25">
      <c r="A172" s="2" t="s">
        <v>238</v>
      </c>
      <c r="B172" s="2" t="s">
        <v>246</v>
      </c>
      <c r="C172" s="2">
        <v>2014</v>
      </c>
      <c r="D172" s="2" t="s">
        <v>598</v>
      </c>
      <c r="E172" s="2" t="s">
        <v>599</v>
      </c>
      <c r="F172" s="2" t="s">
        <v>598</v>
      </c>
      <c r="G172" s="2" t="s">
        <v>599</v>
      </c>
      <c r="H172" s="2" t="s">
        <v>598</v>
      </c>
      <c r="I172" s="2" t="s">
        <v>599</v>
      </c>
      <c r="J172" s="2" t="s">
        <v>598</v>
      </c>
      <c r="O172" s="20">
        <f t="shared" si="2"/>
        <v>0</v>
      </c>
    </row>
    <row r="173" spans="1:15" ht="15" customHeight="1" x14ac:dyDescent="0.25">
      <c r="A173" s="2" t="s">
        <v>247</v>
      </c>
      <c r="B173" s="2" t="s">
        <v>248</v>
      </c>
      <c r="C173" s="2">
        <v>2014</v>
      </c>
      <c r="D173" s="2" t="s">
        <v>598</v>
      </c>
      <c r="E173" s="2" t="s">
        <v>599</v>
      </c>
      <c r="F173" s="2" t="s">
        <v>598</v>
      </c>
      <c r="G173" s="2" t="s">
        <v>599</v>
      </c>
      <c r="H173" s="2" t="s">
        <v>598</v>
      </c>
      <c r="I173" s="2" t="s">
        <v>599</v>
      </c>
      <c r="J173" s="2" t="s">
        <v>598</v>
      </c>
      <c r="O173" s="20">
        <f t="shared" si="2"/>
        <v>0</v>
      </c>
    </row>
    <row r="174" spans="1:15" ht="15" customHeight="1" x14ac:dyDescent="0.25">
      <c r="A174" s="2" t="s">
        <v>249</v>
      </c>
      <c r="B174" s="2" t="s">
        <v>150</v>
      </c>
      <c r="C174" s="2">
        <v>2014</v>
      </c>
      <c r="D174" s="2" t="s">
        <v>598</v>
      </c>
      <c r="E174" s="2" t="s">
        <v>599</v>
      </c>
      <c r="F174" s="2" t="s">
        <v>598</v>
      </c>
      <c r="G174" s="2" t="s">
        <v>599</v>
      </c>
      <c r="H174" s="2" t="s">
        <v>598</v>
      </c>
      <c r="I174" s="2" t="s">
        <v>599</v>
      </c>
      <c r="J174" s="2" t="s">
        <v>598</v>
      </c>
      <c r="O174" s="20">
        <f t="shared" si="2"/>
        <v>0</v>
      </c>
    </row>
    <row r="175" spans="1:15" ht="15" customHeight="1" x14ac:dyDescent="0.25">
      <c r="A175" s="2" t="s">
        <v>249</v>
      </c>
      <c r="B175" s="2" t="s">
        <v>250</v>
      </c>
      <c r="C175" s="2">
        <v>2014</v>
      </c>
      <c r="D175" s="2" t="s">
        <v>598</v>
      </c>
      <c r="E175" s="2" t="s">
        <v>599</v>
      </c>
      <c r="F175" s="2" t="s">
        <v>598</v>
      </c>
      <c r="G175" s="2" t="s">
        <v>599</v>
      </c>
      <c r="H175" s="2" t="s">
        <v>598</v>
      </c>
      <c r="I175" s="2" t="s">
        <v>599</v>
      </c>
      <c r="J175" s="2" t="s">
        <v>598</v>
      </c>
      <c r="O175" s="20">
        <f t="shared" si="2"/>
        <v>0</v>
      </c>
    </row>
    <row r="176" spans="1:15" ht="15" customHeight="1" x14ac:dyDescent="0.25">
      <c r="A176" s="2" t="s">
        <v>249</v>
      </c>
      <c r="B176" s="2" t="s">
        <v>251</v>
      </c>
      <c r="C176" s="2">
        <v>2014</v>
      </c>
      <c r="D176" s="2" t="s">
        <v>598</v>
      </c>
      <c r="E176" s="2" t="s">
        <v>599</v>
      </c>
      <c r="F176" s="2" t="s">
        <v>598</v>
      </c>
      <c r="G176" s="2" t="s">
        <v>599</v>
      </c>
      <c r="H176" s="2" t="s">
        <v>598</v>
      </c>
      <c r="I176" s="2" t="s">
        <v>599</v>
      </c>
      <c r="J176" s="2" t="s">
        <v>598</v>
      </c>
      <c r="O176" s="20">
        <f t="shared" si="2"/>
        <v>0</v>
      </c>
    </row>
    <row r="177" spans="1:15" ht="15" customHeight="1" x14ac:dyDescent="0.25">
      <c r="A177" s="2" t="s">
        <v>249</v>
      </c>
      <c r="B177" s="2" t="s">
        <v>252</v>
      </c>
      <c r="C177" s="2">
        <v>2014</v>
      </c>
      <c r="D177" s="2" t="s">
        <v>598</v>
      </c>
      <c r="E177" s="2" t="s">
        <v>599</v>
      </c>
      <c r="F177" s="2" t="s">
        <v>598</v>
      </c>
      <c r="G177" s="2" t="s">
        <v>599</v>
      </c>
      <c r="H177" s="2" t="s">
        <v>598</v>
      </c>
      <c r="I177" s="2" t="s">
        <v>599</v>
      </c>
      <c r="J177" s="2" t="s">
        <v>598</v>
      </c>
      <c r="O177" s="20">
        <f t="shared" si="2"/>
        <v>0</v>
      </c>
    </row>
    <row r="178" spans="1:15" ht="15" customHeight="1" x14ac:dyDescent="0.25">
      <c r="A178" s="2" t="s">
        <v>253</v>
      </c>
      <c r="B178" s="2" t="s">
        <v>254</v>
      </c>
      <c r="C178" s="2">
        <v>2014</v>
      </c>
      <c r="D178" s="2" t="s">
        <v>599</v>
      </c>
      <c r="E178" s="2" t="s">
        <v>599</v>
      </c>
      <c r="F178" s="2" t="s">
        <v>599</v>
      </c>
      <c r="G178" s="2" t="s">
        <v>599</v>
      </c>
      <c r="H178" s="2" t="s">
        <v>599</v>
      </c>
      <c r="I178" s="2" t="s">
        <v>599</v>
      </c>
      <c r="J178" s="2" t="s">
        <v>599</v>
      </c>
      <c r="O178" s="20">
        <f t="shared" si="2"/>
        <v>0</v>
      </c>
    </row>
    <row r="179" spans="1:15" ht="15" customHeight="1" x14ac:dyDescent="0.25">
      <c r="A179" s="2" t="s">
        <v>255</v>
      </c>
      <c r="B179" s="2" t="s">
        <v>256</v>
      </c>
      <c r="C179" s="2">
        <v>2014</v>
      </c>
      <c r="D179" s="2">
        <v>51.511000000000003</v>
      </c>
      <c r="E179" s="2" t="s">
        <v>916</v>
      </c>
      <c r="F179" s="2">
        <v>51.511000000000003</v>
      </c>
      <c r="G179" s="2" t="s">
        <v>599</v>
      </c>
      <c r="H179" s="2" t="s">
        <v>598</v>
      </c>
      <c r="I179" s="2" t="s">
        <v>599</v>
      </c>
      <c r="J179" s="2" t="s">
        <v>598</v>
      </c>
      <c r="O179" s="20">
        <f t="shared" si="2"/>
        <v>51.511000000000003</v>
      </c>
    </row>
    <row r="180" spans="1:15" ht="15" customHeight="1" x14ac:dyDescent="0.25">
      <c r="A180" s="2" t="s">
        <v>257</v>
      </c>
      <c r="B180" s="2" t="s">
        <v>258</v>
      </c>
      <c r="C180" s="2">
        <v>2014</v>
      </c>
      <c r="D180" s="2">
        <v>8.5640000000000001</v>
      </c>
      <c r="E180" s="2" t="s">
        <v>917</v>
      </c>
      <c r="F180" s="2">
        <v>8.5640000000000001</v>
      </c>
      <c r="G180" s="2" t="s">
        <v>599</v>
      </c>
      <c r="H180" s="2" t="s">
        <v>598</v>
      </c>
      <c r="I180" s="2" t="s">
        <v>599</v>
      </c>
      <c r="J180" s="2" t="s">
        <v>598</v>
      </c>
      <c r="O180" s="20">
        <f t="shared" si="2"/>
        <v>8.5640000000000001</v>
      </c>
    </row>
    <row r="181" spans="1:15" ht="15" customHeight="1" x14ac:dyDescent="0.25">
      <c r="A181" s="2" t="s">
        <v>259</v>
      </c>
      <c r="B181" s="2" t="s">
        <v>260</v>
      </c>
      <c r="C181" s="2">
        <v>2014</v>
      </c>
      <c r="D181" s="2" t="s">
        <v>598</v>
      </c>
      <c r="E181" s="2" t="s">
        <v>599</v>
      </c>
      <c r="F181" s="2" t="s">
        <v>598</v>
      </c>
      <c r="G181" s="2" t="s">
        <v>599</v>
      </c>
      <c r="H181" s="2" t="s">
        <v>598</v>
      </c>
      <c r="I181" s="2" t="s">
        <v>599</v>
      </c>
      <c r="J181" s="2" t="s">
        <v>598</v>
      </c>
      <c r="O181" s="20">
        <f t="shared" si="2"/>
        <v>0</v>
      </c>
    </row>
    <row r="182" spans="1:15" ht="15" customHeight="1" x14ac:dyDescent="0.25">
      <c r="A182" s="2" t="s">
        <v>261</v>
      </c>
      <c r="B182" s="2" t="s">
        <v>262</v>
      </c>
      <c r="C182" s="2">
        <v>2014</v>
      </c>
      <c r="D182" s="2">
        <v>16.600000000000001</v>
      </c>
      <c r="E182" s="2" t="s">
        <v>918</v>
      </c>
      <c r="F182" s="2">
        <v>16.600000000000001</v>
      </c>
      <c r="G182" s="2" t="s">
        <v>599</v>
      </c>
      <c r="H182" s="2" t="s">
        <v>598</v>
      </c>
      <c r="I182" s="2" t="s">
        <v>599</v>
      </c>
      <c r="J182" s="2" t="s">
        <v>598</v>
      </c>
      <c r="O182" s="20">
        <f t="shared" si="2"/>
        <v>16.600000000000001</v>
      </c>
    </row>
    <row r="183" spans="1:15" ht="15" customHeight="1" x14ac:dyDescent="0.25">
      <c r="A183" s="2" t="s">
        <v>261</v>
      </c>
      <c r="B183" s="2" t="s">
        <v>263</v>
      </c>
      <c r="C183" s="2">
        <v>2014</v>
      </c>
      <c r="D183" s="2">
        <v>75.953000000000003</v>
      </c>
      <c r="E183" s="2" t="s">
        <v>918</v>
      </c>
      <c r="F183" s="2">
        <v>75.953000000000003</v>
      </c>
      <c r="G183" s="2" t="s">
        <v>599</v>
      </c>
      <c r="H183" s="2" t="s">
        <v>598</v>
      </c>
      <c r="I183" s="2" t="s">
        <v>599</v>
      </c>
      <c r="J183" s="2" t="s">
        <v>598</v>
      </c>
      <c r="O183" s="20">
        <f t="shared" si="2"/>
        <v>75.953000000000003</v>
      </c>
    </row>
    <row r="184" spans="1:15" ht="15" customHeight="1" x14ac:dyDescent="0.25">
      <c r="A184" s="2" t="s">
        <v>261</v>
      </c>
      <c r="B184" s="2" t="s">
        <v>264</v>
      </c>
      <c r="C184" s="2">
        <v>2014</v>
      </c>
      <c r="D184" s="2" t="s">
        <v>598</v>
      </c>
      <c r="E184" s="2" t="s">
        <v>599</v>
      </c>
      <c r="F184" s="2" t="s">
        <v>598</v>
      </c>
      <c r="G184" s="2" t="s">
        <v>599</v>
      </c>
      <c r="H184" s="2" t="s">
        <v>598</v>
      </c>
      <c r="I184" s="2" t="s">
        <v>599</v>
      </c>
      <c r="J184" s="2" t="s">
        <v>598</v>
      </c>
      <c r="O184" s="20">
        <f t="shared" si="2"/>
        <v>0</v>
      </c>
    </row>
    <row r="185" spans="1:15" ht="15" customHeight="1" x14ac:dyDescent="0.25">
      <c r="A185" s="2" t="s">
        <v>261</v>
      </c>
      <c r="B185" s="2" t="s">
        <v>265</v>
      </c>
      <c r="C185" s="2">
        <v>2014</v>
      </c>
      <c r="D185" s="2">
        <v>3.7930000000000001</v>
      </c>
      <c r="E185" s="2" t="s">
        <v>918</v>
      </c>
      <c r="F185" s="2">
        <v>3.7930000000000001</v>
      </c>
      <c r="G185" s="2" t="s">
        <v>599</v>
      </c>
      <c r="H185" s="2" t="s">
        <v>598</v>
      </c>
      <c r="I185" s="2" t="s">
        <v>599</v>
      </c>
      <c r="J185" s="2" t="s">
        <v>598</v>
      </c>
      <c r="O185" s="20">
        <f t="shared" si="2"/>
        <v>3.7930000000000001</v>
      </c>
    </row>
    <row r="186" spans="1:15" ht="15" customHeight="1" x14ac:dyDescent="0.25">
      <c r="A186" s="2" t="s">
        <v>266</v>
      </c>
      <c r="B186" s="2" t="s">
        <v>267</v>
      </c>
      <c r="C186" s="2">
        <v>2014</v>
      </c>
      <c r="D186" s="2" t="s">
        <v>598</v>
      </c>
      <c r="E186" s="2" t="s">
        <v>599</v>
      </c>
      <c r="F186" s="2" t="s">
        <v>598</v>
      </c>
      <c r="G186" s="2" t="s">
        <v>599</v>
      </c>
      <c r="H186" s="2" t="s">
        <v>598</v>
      </c>
      <c r="I186" s="2" t="s">
        <v>599</v>
      </c>
      <c r="J186" s="2" t="s">
        <v>598</v>
      </c>
      <c r="O186" s="20">
        <f t="shared" si="2"/>
        <v>0</v>
      </c>
    </row>
    <row r="187" spans="1:15" ht="15" customHeight="1" x14ac:dyDescent="0.25">
      <c r="A187" s="2" t="s">
        <v>268</v>
      </c>
      <c r="B187" s="2" t="s">
        <v>269</v>
      </c>
      <c r="C187" s="2">
        <v>2014</v>
      </c>
      <c r="D187" s="2" t="s">
        <v>598</v>
      </c>
      <c r="E187" s="2" t="s">
        <v>599</v>
      </c>
      <c r="F187" s="2" t="s">
        <v>598</v>
      </c>
      <c r="G187" s="2" t="s">
        <v>599</v>
      </c>
      <c r="H187" s="2" t="s">
        <v>598</v>
      </c>
      <c r="I187" s="2" t="s">
        <v>599</v>
      </c>
      <c r="J187" s="2" t="s">
        <v>598</v>
      </c>
      <c r="O187" s="20">
        <f t="shared" si="2"/>
        <v>0</v>
      </c>
    </row>
    <row r="188" spans="1:15" ht="15" customHeight="1" x14ac:dyDescent="0.25">
      <c r="A188" s="2" t="s">
        <v>268</v>
      </c>
      <c r="B188" s="2" t="s">
        <v>270</v>
      </c>
      <c r="C188" s="2">
        <v>2014</v>
      </c>
      <c r="D188" s="2" t="s">
        <v>598</v>
      </c>
      <c r="E188" s="2" t="s">
        <v>599</v>
      </c>
      <c r="F188" s="2" t="s">
        <v>598</v>
      </c>
      <c r="G188" s="2" t="s">
        <v>599</v>
      </c>
      <c r="H188" s="2" t="s">
        <v>598</v>
      </c>
      <c r="I188" s="2" t="s">
        <v>599</v>
      </c>
      <c r="J188" s="2" t="s">
        <v>598</v>
      </c>
      <c r="O188" s="20">
        <f t="shared" si="2"/>
        <v>0</v>
      </c>
    </row>
    <row r="189" spans="1:15" ht="15" customHeight="1" x14ac:dyDescent="0.25">
      <c r="A189" s="2" t="s">
        <v>268</v>
      </c>
      <c r="B189" s="2" t="s">
        <v>271</v>
      </c>
      <c r="C189" s="2">
        <v>2014</v>
      </c>
      <c r="D189" s="2" t="s">
        <v>598</v>
      </c>
      <c r="E189" s="2" t="s">
        <v>599</v>
      </c>
      <c r="F189" s="2" t="s">
        <v>598</v>
      </c>
      <c r="G189" s="2" t="s">
        <v>599</v>
      </c>
      <c r="H189" s="2" t="s">
        <v>598</v>
      </c>
      <c r="I189" s="2" t="s">
        <v>599</v>
      </c>
      <c r="J189" s="2" t="s">
        <v>598</v>
      </c>
      <c r="O189" s="20">
        <f t="shared" si="2"/>
        <v>0</v>
      </c>
    </row>
    <row r="190" spans="1:15" ht="15" customHeight="1" x14ac:dyDescent="0.25">
      <c r="A190" s="2" t="s">
        <v>272</v>
      </c>
      <c r="B190" s="2" t="s">
        <v>273</v>
      </c>
      <c r="C190" s="2">
        <v>2014</v>
      </c>
      <c r="D190" s="2">
        <v>17.100000000000001</v>
      </c>
      <c r="E190" s="2" t="s">
        <v>919</v>
      </c>
      <c r="F190" s="2">
        <v>17.100000000000001</v>
      </c>
      <c r="G190" s="2" t="s">
        <v>599</v>
      </c>
      <c r="H190" s="2" t="s">
        <v>598</v>
      </c>
      <c r="I190" s="2" t="s">
        <v>599</v>
      </c>
      <c r="J190" s="2" t="s">
        <v>598</v>
      </c>
      <c r="O190" s="20">
        <f t="shared" si="2"/>
        <v>17.100000000000001</v>
      </c>
    </row>
    <row r="191" spans="1:15" ht="15" customHeight="1" x14ac:dyDescent="0.25">
      <c r="A191" s="2" t="s">
        <v>272</v>
      </c>
      <c r="B191" s="2" t="s">
        <v>274</v>
      </c>
      <c r="C191" s="2">
        <v>2014</v>
      </c>
      <c r="D191" s="2" t="s">
        <v>598</v>
      </c>
      <c r="E191" s="2" t="s">
        <v>599</v>
      </c>
      <c r="F191" s="2" t="s">
        <v>598</v>
      </c>
      <c r="G191" s="2" t="s">
        <v>599</v>
      </c>
      <c r="H191" s="2" t="s">
        <v>598</v>
      </c>
      <c r="I191" s="2" t="s">
        <v>599</v>
      </c>
      <c r="J191" s="2" t="s">
        <v>598</v>
      </c>
      <c r="O191" s="20">
        <f t="shared" si="2"/>
        <v>0</v>
      </c>
    </row>
    <row r="192" spans="1:15" ht="15" customHeight="1" x14ac:dyDescent="0.25">
      <c r="A192" s="2" t="s">
        <v>275</v>
      </c>
      <c r="B192" s="14" t="s">
        <v>993</v>
      </c>
      <c r="C192" s="2">
        <v>2014</v>
      </c>
      <c r="D192" s="2" t="s">
        <v>599</v>
      </c>
      <c r="E192" s="2" t="s">
        <v>599</v>
      </c>
      <c r="F192" s="2" t="s">
        <v>599</v>
      </c>
      <c r="G192" s="2" t="s">
        <v>599</v>
      </c>
      <c r="H192" s="2" t="s">
        <v>599</v>
      </c>
      <c r="I192" s="2" t="s">
        <v>599</v>
      </c>
      <c r="J192" s="2" t="s">
        <v>599</v>
      </c>
      <c r="O192" s="20">
        <f t="shared" si="2"/>
        <v>0</v>
      </c>
    </row>
    <row r="193" spans="1:15" ht="15" customHeight="1" x14ac:dyDescent="0.25">
      <c r="A193" s="2" t="s">
        <v>277</v>
      </c>
      <c r="B193" s="2" t="s">
        <v>278</v>
      </c>
      <c r="C193" s="2">
        <v>2014</v>
      </c>
      <c r="D193" s="2" t="s">
        <v>598</v>
      </c>
      <c r="E193" s="2" t="s">
        <v>599</v>
      </c>
      <c r="F193" s="2" t="s">
        <v>598</v>
      </c>
      <c r="G193" s="2" t="s">
        <v>599</v>
      </c>
      <c r="H193" s="2" t="s">
        <v>598</v>
      </c>
      <c r="I193" s="2" t="s">
        <v>599</v>
      </c>
      <c r="J193" s="2" t="s">
        <v>598</v>
      </c>
      <c r="O193" s="20">
        <f t="shared" si="2"/>
        <v>0</v>
      </c>
    </row>
    <row r="194" spans="1:15" ht="15" customHeight="1" x14ac:dyDescent="0.25">
      <c r="A194" s="2" t="s">
        <v>279</v>
      </c>
      <c r="B194" s="2" t="s">
        <v>280</v>
      </c>
      <c r="C194" s="2">
        <v>2014</v>
      </c>
      <c r="D194" s="2" t="s">
        <v>598</v>
      </c>
      <c r="E194" s="2" t="s">
        <v>599</v>
      </c>
      <c r="F194" s="2" t="s">
        <v>598</v>
      </c>
      <c r="G194" s="2" t="s">
        <v>599</v>
      </c>
      <c r="H194" s="2" t="s">
        <v>598</v>
      </c>
      <c r="I194" s="2" t="s">
        <v>599</v>
      </c>
      <c r="J194" s="2" t="s">
        <v>598</v>
      </c>
      <c r="O194" s="20">
        <f t="shared" si="2"/>
        <v>0</v>
      </c>
    </row>
    <row r="195" spans="1:15" ht="15" customHeight="1" x14ac:dyDescent="0.25">
      <c r="A195" s="2" t="s">
        <v>279</v>
      </c>
      <c r="B195" s="2" t="s">
        <v>281</v>
      </c>
      <c r="C195" s="2">
        <v>2014</v>
      </c>
      <c r="D195" s="2" t="s">
        <v>598</v>
      </c>
      <c r="E195" s="2" t="s">
        <v>598</v>
      </c>
      <c r="F195" s="2" t="s">
        <v>598</v>
      </c>
      <c r="G195" s="2" t="s">
        <v>598</v>
      </c>
      <c r="H195" s="2" t="s">
        <v>598</v>
      </c>
      <c r="I195" s="2" t="s">
        <v>598</v>
      </c>
      <c r="J195" s="2" t="s">
        <v>598</v>
      </c>
      <c r="O195" s="20">
        <f t="shared" ref="O195:O258" si="3">IFERROR(F195/1,0)+IFERROR(H195/1,0)+IFERROR(J195/1,0)</f>
        <v>0</v>
      </c>
    </row>
    <row r="196" spans="1:15" ht="15" customHeight="1" x14ac:dyDescent="0.25">
      <c r="A196" s="2" t="s">
        <v>279</v>
      </c>
      <c r="B196" s="2" t="s">
        <v>282</v>
      </c>
      <c r="C196" s="2">
        <v>2014</v>
      </c>
      <c r="D196" s="2" t="s">
        <v>598</v>
      </c>
      <c r="E196" s="2" t="s">
        <v>599</v>
      </c>
      <c r="F196" s="2" t="s">
        <v>598</v>
      </c>
      <c r="G196" s="2" t="s">
        <v>599</v>
      </c>
      <c r="H196" s="2" t="s">
        <v>598</v>
      </c>
      <c r="I196" s="2" t="s">
        <v>599</v>
      </c>
      <c r="J196" s="2" t="s">
        <v>598</v>
      </c>
      <c r="O196" s="20">
        <f t="shared" si="3"/>
        <v>0</v>
      </c>
    </row>
    <row r="197" spans="1:15" ht="15" customHeight="1" x14ac:dyDescent="0.25">
      <c r="A197" s="2" t="s">
        <v>283</v>
      </c>
      <c r="B197" s="2" t="s">
        <v>284</v>
      </c>
      <c r="C197" s="2">
        <v>2014</v>
      </c>
      <c r="D197" s="2" t="s">
        <v>598</v>
      </c>
      <c r="E197" s="2" t="s">
        <v>599</v>
      </c>
      <c r="F197" s="2" t="s">
        <v>598</v>
      </c>
      <c r="G197" s="2" t="s">
        <v>599</v>
      </c>
      <c r="H197" s="2" t="s">
        <v>598</v>
      </c>
      <c r="I197" s="2" t="s">
        <v>599</v>
      </c>
      <c r="J197" s="2" t="s">
        <v>598</v>
      </c>
      <c r="O197" s="20">
        <f t="shared" si="3"/>
        <v>0</v>
      </c>
    </row>
    <row r="198" spans="1:15" ht="15" customHeight="1" x14ac:dyDescent="0.25">
      <c r="A198" s="2" t="s">
        <v>285</v>
      </c>
      <c r="B198" s="2" t="s">
        <v>286</v>
      </c>
      <c r="C198" s="2">
        <v>2014</v>
      </c>
      <c r="D198" s="2" t="s">
        <v>598</v>
      </c>
      <c r="E198" s="2" t="s">
        <v>599</v>
      </c>
      <c r="F198" s="2" t="s">
        <v>598</v>
      </c>
      <c r="G198" s="2" t="s">
        <v>599</v>
      </c>
      <c r="H198" s="2" t="s">
        <v>598</v>
      </c>
      <c r="I198" s="2" t="s">
        <v>599</v>
      </c>
      <c r="J198" s="2" t="s">
        <v>598</v>
      </c>
      <c r="O198" s="20">
        <f t="shared" si="3"/>
        <v>0</v>
      </c>
    </row>
    <row r="199" spans="1:15" ht="15" customHeight="1" x14ac:dyDescent="0.25">
      <c r="A199" s="2" t="s">
        <v>287</v>
      </c>
      <c r="B199" s="2" t="s">
        <v>288</v>
      </c>
      <c r="C199" s="2">
        <v>2014</v>
      </c>
      <c r="D199" s="2" t="s">
        <v>598</v>
      </c>
      <c r="E199" s="2" t="s">
        <v>599</v>
      </c>
      <c r="F199" s="2" t="s">
        <v>598</v>
      </c>
      <c r="G199" s="2" t="s">
        <v>599</v>
      </c>
      <c r="H199" s="2" t="s">
        <v>598</v>
      </c>
      <c r="I199" s="2" t="s">
        <v>599</v>
      </c>
      <c r="J199" s="2" t="s">
        <v>598</v>
      </c>
      <c r="O199" s="20">
        <f t="shared" si="3"/>
        <v>0</v>
      </c>
    </row>
    <row r="200" spans="1:15" ht="15" customHeight="1" x14ac:dyDescent="0.25">
      <c r="A200" s="2" t="s">
        <v>289</v>
      </c>
      <c r="B200" s="2" t="s">
        <v>290</v>
      </c>
      <c r="C200" s="2">
        <v>2014</v>
      </c>
      <c r="D200" s="2" t="s">
        <v>599</v>
      </c>
      <c r="E200" s="2" t="s">
        <v>599</v>
      </c>
      <c r="F200" s="2" t="s">
        <v>599</v>
      </c>
      <c r="G200" s="2" t="s">
        <v>599</v>
      </c>
      <c r="H200" s="2" t="s">
        <v>599</v>
      </c>
      <c r="I200" s="2" t="s">
        <v>599</v>
      </c>
      <c r="J200" s="2" t="s">
        <v>599</v>
      </c>
      <c r="O200" s="20">
        <f t="shared" si="3"/>
        <v>0</v>
      </c>
    </row>
    <row r="201" spans="1:15" ht="15" customHeight="1" x14ac:dyDescent="0.25">
      <c r="A201" s="2" t="s">
        <v>291</v>
      </c>
      <c r="B201" s="2" t="s">
        <v>292</v>
      </c>
      <c r="C201" s="2">
        <v>2014</v>
      </c>
      <c r="D201" s="2" t="s">
        <v>598</v>
      </c>
      <c r="E201" s="2" t="s">
        <v>599</v>
      </c>
      <c r="F201" s="2" t="s">
        <v>598</v>
      </c>
      <c r="G201" s="2" t="s">
        <v>599</v>
      </c>
      <c r="H201" s="2" t="s">
        <v>598</v>
      </c>
      <c r="I201" s="2" t="s">
        <v>599</v>
      </c>
      <c r="J201" s="2" t="s">
        <v>598</v>
      </c>
      <c r="O201" s="20">
        <f t="shared" si="3"/>
        <v>0</v>
      </c>
    </row>
    <row r="202" spans="1:15" ht="15" customHeight="1" x14ac:dyDescent="0.25">
      <c r="A202" s="2" t="s">
        <v>291</v>
      </c>
      <c r="B202" s="2" t="s">
        <v>293</v>
      </c>
      <c r="C202" s="2">
        <v>2014</v>
      </c>
      <c r="D202" s="2" t="s">
        <v>598</v>
      </c>
      <c r="E202" s="2" t="s">
        <v>599</v>
      </c>
      <c r="F202" s="2" t="s">
        <v>598</v>
      </c>
      <c r="G202" s="2" t="s">
        <v>599</v>
      </c>
      <c r="H202" s="2" t="s">
        <v>598</v>
      </c>
      <c r="I202" s="2" t="s">
        <v>599</v>
      </c>
      <c r="J202" s="2" t="s">
        <v>598</v>
      </c>
      <c r="O202" s="20">
        <f t="shared" si="3"/>
        <v>0</v>
      </c>
    </row>
    <row r="203" spans="1:15" ht="15" customHeight="1" x14ac:dyDescent="0.25">
      <c r="A203" s="2" t="s">
        <v>291</v>
      </c>
      <c r="B203" s="2" t="s">
        <v>294</v>
      </c>
      <c r="C203" s="2">
        <v>2014</v>
      </c>
      <c r="D203" s="2" t="s">
        <v>598</v>
      </c>
      <c r="E203" s="2" t="s">
        <v>599</v>
      </c>
      <c r="F203" s="2" t="s">
        <v>598</v>
      </c>
      <c r="G203" s="2" t="s">
        <v>599</v>
      </c>
      <c r="H203" s="2" t="s">
        <v>598</v>
      </c>
      <c r="I203" s="2" t="s">
        <v>599</v>
      </c>
      <c r="J203" s="2" t="s">
        <v>598</v>
      </c>
      <c r="O203" s="20">
        <f t="shared" si="3"/>
        <v>0</v>
      </c>
    </row>
    <row r="204" spans="1:15" ht="15" customHeight="1" x14ac:dyDescent="0.25">
      <c r="A204" s="2" t="s">
        <v>291</v>
      </c>
      <c r="B204" s="2" t="s">
        <v>295</v>
      </c>
      <c r="C204" s="2">
        <v>2014</v>
      </c>
      <c r="D204" s="2" t="s">
        <v>598</v>
      </c>
      <c r="E204" s="2" t="s">
        <v>599</v>
      </c>
      <c r="F204" s="2" t="s">
        <v>598</v>
      </c>
      <c r="G204" s="2" t="s">
        <v>599</v>
      </c>
      <c r="H204" s="2" t="s">
        <v>598</v>
      </c>
      <c r="I204" s="2" t="s">
        <v>599</v>
      </c>
      <c r="J204" s="2" t="s">
        <v>598</v>
      </c>
      <c r="O204" s="20">
        <f t="shared" si="3"/>
        <v>0</v>
      </c>
    </row>
    <row r="205" spans="1:15" ht="15" customHeight="1" x14ac:dyDescent="0.25">
      <c r="A205" s="2" t="s">
        <v>291</v>
      </c>
      <c r="B205" s="2" t="s">
        <v>296</v>
      </c>
      <c r="C205" s="2">
        <v>2014</v>
      </c>
      <c r="D205" s="2" t="s">
        <v>598</v>
      </c>
      <c r="E205" s="2" t="s">
        <v>599</v>
      </c>
      <c r="F205" s="2" t="s">
        <v>598</v>
      </c>
      <c r="G205" s="2" t="s">
        <v>599</v>
      </c>
      <c r="H205" s="2" t="s">
        <v>598</v>
      </c>
      <c r="I205" s="2" t="s">
        <v>599</v>
      </c>
      <c r="J205" s="2" t="s">
        <v>598</v>
      </c>
      <c r="O205" s="20">
        <f t="shared" si="3"/>
        <v>0</v>
      </c>
    </row>
    <row r="206" spans="1:15" ht="15" customHeight="1" x14ac:dyDescent="0.25">
      <c r="A206" s="2" t="s">
        <v>297</v>
      </c>
      <c r="B206" s="2" t="s">
        <v>298</v>
      </c>
      <c r="C206" s="2">
        <v>2014</v>
      </c>
      <c r="D206" s="2" t="s">
        <v>598</v>
      </c>
      <c r="E206" s="2" t="s">
        <v>599</v>
      </c>
      <c r="F206" s="2" t="s">
        <v>598</v>
      </c>
      <c r="G206" s="2" t="s">
        <v>599</v>
      </c>
      <c r="H206" s="2" t="s">
        <v>598</v>
      </c>
      <c r="I206" s="2" t="s">
        <v>599</v>
      </c>
      <c r="J206" s="2" t="s">
        <v>598</v>
      </c>
      <c r="O206" s="20">
        <f t="shared" si="3"/>
        <v>0</v>
      </c>
    </row>
    <row r="207" spans="1:15" ht="15" customHeight="1" x14ac:dyDescent="0.25">
      <c r="A207" s="2" t="s">
        <v>297</v>
      </c>
      <c r="B207" s="2" t="s">
        <v>299</v>
      </c>
      <c r="C207" s="2">
        <v>2014</v>
      </c>
      <c r="D207" s="2" t="s">
        <v>598</v>
      </c>
      <c r="E207" s="2" t="s">
        <v>599</v>
      </c>
      <c r="F207" s="2" t="s">
        <v>598</v>
      </c>
      <c r="G207" s="2" t="s">
        <v>599</v>
      </c>
      <c r="H207" s="2" t="s">
        <v>598</v>
      </c>
      <c r="I207" s="2" t="s">
        <v>599</v>
      </c>
      <c r="J207" s="2" t="s">
        <v>598</v>
      </c>
      <c r="O207" s="20">
        <f t="shared" si="3"/>
        <v>0</v>
      </c>
    </row>
    <row r="208" spans="1:15" ht="15" customHeight="1" x14ac:dyDescent="0.25">
      <c r="A208" s="2" t="s">
        <v>300</v>
      </c>
      <c r="B208" s="2" t="s">
        <v>301</v>
      </c>
      <c r="C208" s="2">
        <v>2014</v>
      </c>
      <c r="D208" s="2" t="s">
        <v>598</v>
      </c>
      <c r="E208" s="2" t="s">
        <v>599</v>
      </c>
      <c r="F208" s="2" t="s">
        <v>598</v>
      </c>
      <c r="G208" s="2" t="s">
        <v>599</v>
      </c>
      <c r="H208" s="2" t="s">
        <v>598</v>
      </c>
      <c r="I208" s="2" t="s">
        <v>599</v>
      </c>
      <c r="J208" s="2" t="s">
        <v>598</v>
      </c>
      <c r="O208" s="20">
        <f t="shared" si="3"/>
        <v>0</v>
      </c>
    </row>
    <row r="209" spans="1:15" ht="15" customHeight="1" x14ac:dyDescent="0.25">
      <c r="A209" s="2" t="s">
        <v>302</v>
      </c>
      <c r="B209" s="2" t="s">
        <v>303</v>
      </c>
      <c r="C209" s="2">
        <v>2014</v>
      </c>
      <c r="D209" s="2">
        <v>16.52</v>
      </c>
      <c r="E209" s="2" t="s">
        <v>920</v>
      </c>
      <c r="F209" s="2">
        <v>16.52</v>
      </c>
      <c r="G209" s="2" t="s">
        <v>599</v>
      </c>
      <c r="H209" s="2" t="s">
        <v>598</v>
      </c>
      <c r="I209" s="2" t="s">
        <v>599</v>
      </c>
      <c r="J209" s="2" t="s">
        <v>598</v>
      </c>
      <c r="O209" s="20">
        <f t="shared" si="3"/>
        <v>16.52</v>
      </c>
    </row>
    <row r="210" spans="1:15" ht="15" customHeight="1" x14ac:dyDescent="0.25">
      <c r="A210" s="2" t="s">
        <v>302</v>
      </c>
      <c r="B210" s="2" t="s">
        <v>304</v>
      </c>
      <c r="C210" s="2">
        <v>2014</v>
      </c>
      <c r="D210" s="2" t="s">
        <v>598</v>
      </c>
      <c r="E210" s="2" t="s">
        <v>599</v>
      </c>
      <c r="F210" s="2" t="s">
        <v>598</v>
      </c>
      <c r="G210" s="2" t="s">
        <v>599</v>
      </c>
      <c r="H210" s="2" t="s">
        <v>598</v>
      </c>
      <c r="I210" s="2" t="s">
        <v>599</v>
      </c>
      <c r="J210" s="2" t="s">
        <v>598</v>
      </c>
      <c r="O210" s="20">
        <f t="shared" si="3"/>
        <v>0</v>
      </c>
    </row>
    <row r="211" spans="1:15" ht="15" customHeight="1" x14ac:dyDescent="0.25">
      <c r="A211" s="2" t="s">
        <v>302</v>
      </c>
      <c r="B211" s="2" t="s">
        <v>305</v>
      </c>
      <c r="C211" s="2">
        <v>2014</v>
      </c>
      <c r="D211" s="2" t="s">
        <v>598</v>
      </c>
      <c r="E211" s="2" t="s">
        <v>599</v>
      </c>
      <c r="F211" s="2" t="s">
        <v>598</v>
      </c>
      <c r="G211" s="2" t="s">
        <v>599</v>
      </c>
      <c r="H211" s="2" t="s">
        <v>598</v>
      </c>
      <c r="I211" s="2" t="s">
        <v>599</v>
      </c>
      <c r="J211" s="2" t="s">
        <v>598</v>
      </c>
      <c r="O211" s="20">
        <f t="shared" si="3"/>
        <v>0</v>
      </c>
    </row>
    <row r="212" spans="1:15" ht="15" customHeight="1" x14ac:dyDescent="0.25">
      <c r="A212" s="2" t="s">
        <v>306</v>
      </c>
      <c r="B212" s="2" t="s">
        <v>307</v>
      </c>
      <c r="C212" s="2">
        <v>2014</v>
      </c>
      <c r="D212" s="2" t="s">
        <v>598</v>
      </c>
      <c r="E212" s="2" t="s">
        <v>599</v>
      </c>
      <c r="F212" s="2" t="s">
        <v>598</v>
      </c>
      <c r="G212" s="2" t="s">
        <v>599</v>
      </c>
      <c r="H212" s="2" t="s">
        <v>598</v>
      </c>
      <c r="I212" s="2" t="s">
        <v>599</v>
      </c>
      <c r="J212" s="2" t="s">
        <v>598</v>
      </c>
      <c r="O212" s="20">
        <f t="shared" si="3"/>
        <v>0</v>
      </c>
    </row>
    <row r="213" spans="1:15" ht="15" customHeight="1" x14ac:dyDescent="0.25">
      <c r="A213" s="2" t="s">
        <v>308</v>
      </c>
      <c r="B213" s="2" t="s">
        <v>309</v>
      </c>
      <c r="C213" s="2">
        <v>2014</v>
      </c>
      <c r="D213" s="2" t="s">
        <v>598</v>
      </c>
      <c r="E213" s="2" t="s">
        <v>599</v>
      </c>
      <c r="F213" s="2" t="s">
        <v>598</v>
      </c>
      <c r="G213" s="2" t="s">
        <v>599</v>
      </c>
      <c r="H213" s="2" t="s">
        <v>598</v>
      </c>
      <c r="I213" s="2" t="s">
        <v>599</v>
      </c>
      <c r="J213" s="2" t="s">
        <v>598</v>
      </c>
      <c r="O213" s="20">
        <f t="shared" si="3"/>
        <v>0</v>
      </c>
    </row>
    <row r="214" spans="1:15" ht="15" customHeight="1" x14ac:dyDescent="0.25">
      <c r="A214" s="2" t="s">
        <v>308</v>
      </c>
      <c r="B214" s="2" t="s">
        <v>310</v>
      </c>
      <c r="C214" s="2">
        <v>2014</v>
      </c>
      <c r="D214" s="2" t="s">
        <v>598</v>
      </c>
      <c r="E214" s="2" t="s">
        <v>599</v>
      </c>
      <c r="F214" s="2" t="s">
        <v>598</v>
      </c>
      <c r="G214" s="2" t="s">
        <v>599</v>
      </c>
      <c r="H214" s="2" t="s">
        <v>598</v>
      </c>
      <c r="I214" s="2" t="s">
        <v>599</v>
      </c>
      <c r="J214" s="2" t="s">
        <v>598</v>
      </c>
      <c r="O214" s="20">
        <f t="shared" si="3"/>
        <v>0</v>
      </c>
    </row>
    <row r="215" spans="1:15" ht="15" customHeight="1" x14ac:dyDescent="0.25">
      <c r="A215" s="2" t="s">
        <v>308</v>
      </c>
      <c r="B215" s="2" t="s">
        <v>311</v>
      </c>
      <c r="C215" s="2">
        <v>2014</v>
      </c>
      <c r="D215" s="2" t="s">
        <v>598</v>
      </c>
      <c r="E215" s="2" t="s">
        <v>599</v>
      </c>
      <c r="F215" s="2" t="s">
        <v>598</v>
      </c>
      <c r="G215" s="2" t="s">
        <v>599</v>
      </c>
      <c r="H215" s="2" t="s">
        <v>598</v>
      </c>
      <c r="I215" s="2" t="s">
        <v>599</v>
      </c>
      <c r="J215" s="2" t="s">
        <v>598</v>
      </c>
      <c r="O215" s="20">
        <f t="shared" si="3"/>
        <v>0</v>
      </c>
    </row>
    <row r="216" spans="1:15" ht="15" customHeight="1" x14ac:dyDescent="0.25">
      <c r="A216" s="2" t="s">
        <v>312</v>
      </c>
      <c r="B216" s="2" t="s">
        <v>313</v>
      </c>
      <c r="C216" s="2">
        <v>2014</v>
      </c>
      <c r="D216" s="2" t="s">
        <v>598</v>
      </c>
      <c r="E216" s="2" t="s">
        <v>599</v>
      </c>
      <c r="F216" s="2" t="s">
        <v>598</v>
      </c>
      <c r="G216" s="2" t="s">
        <v>599</v>
      </c>
      <c r="H216" s="2" t="s">
        <v>598</v>
      </c>
      <c r="I216" s="2" t="s">
        <v>599</v>
      </c>
      <c r="J216" s="2" t="s">
        <v>598</v>
      </c>
      <c r="O216" s="20">
        <f t="shared" si="3"/>
        <v>0</v>
      </c>
    </row>
    <row r="217" spans="1:15" ht="15" customHeight="1" x14ac:dyDescent="0.25">
      <c r="A217" s="2" t="s">
        <v>314</v>
      </c>
      <c r="B217" s="2" t="s">
        <v>315</v>
      </c>
      <c r="C217" s="2">
        <v>2014</v>
      </c>
      <c r="D217" s="2">
        <v>0.4</v>
      </c>
      <c r="E217" s="2" t="s">
        <v>921</v>
      </c>
      <c r="F217" s="2">
        <v>0.4</v>
      </c>
      <c r="G217" s="2" t="s">
        <v>599</v>
      </c>
      <c r="H217" s="2" t="s">
        <v>598</v>
      </c>
      <c r="I217" s="2" t="s">
        <v>599</v>
      </c>
      <c r="J217" s="2" t="s">
        <v>598</v>
      </c>
      <c r="O217" s="20">
        <f t="shared" si="3"/>
        <v>0.4</v>
      </c>
    </row>
    <row r="218" spans="1:15" ht="15" customHeight="1" x14ac:dyDescent="0.25">
      <c r="A218" s="2" t="s">
        <v>316</v>
      </c>
      <c r="B218" s="2" t="s">
        <v>317</v>
      </c>
      <c r="C218" s="2">
        <v>2014</v>
      </c>
      <c r="D218" s="2">
        <v>89.38</v>
      </c>
      <c r="E218" s="2" t="s">
        <v>922</v>
      </c>
      <c r="F218" s="2">
        <v>89.38</v>
      </c>
      <c r="G218" s="2" t="s">
        <v>598</v>
      </c>
      <c r="H218" s="2" t="s">
        <v>598</v>
      </c>
      <c r="I218" s="2" t="s">
        <v>598</v>
      </c>
      <c r="J218" s="2" t="s">
        <v>598</v>
      </c>
      <c r="O218" s="20">
        <f t="shared" si="3"/>
        <v>89.38</v>
      </c>
    </row>
    <row r="219" spans="1:15" ht="15" customHeight="1" x14ac:dyDescent="0.25">
      <c r="A219" s="2" t="s">
        <v>318</v>
      </c>
      <c r="B219" s="2" t="s">
        <v>319</v>
      </c>
      <c r="C219" s="2">
        <v>2014</v>
      </c>
      <c r="D219" s="2" t="s">
        <v>599</v>
      </c>
      <c r="E219" s="2" t="s">
        <v>599</v>
      </c>
      <c r="F219" s="2" t="s">
        <v>599</v>
      </c>
      <c r="G219" s="2" t="s">
        <v>599</v>
      </c>
      <c r="H219" s="2" t="s">
        <v>599</v>
      </c>
      <c r="I219" s="2" t="s">
        <v>599</v>
      </c>
      <c r="J219" s="2" t="s">
        <v>599</v>
      </c>
      <c r="O219" s="20">
        <f t="shared" si="3"/>
        <v>0</v>
      </c>
    </row>
    <row r="220" spans="1:15" ht="15" customHeight="1" x14ac:dyDescent="0.25">
      <c r="A220" s="2" t="s">
        <v>320</v>
      </c>
      <c r="B220" s="2" t="s">
        <v>321</v>
      </c>
      <c r="C220" s="2">
        <v>2014</v>
      </c>
      <c r="D220" s="2">
        <v>17.2</v>
      </c>
      <c r="E220" s="2" t="s">
        <v>697</v>
      </c>
      <c r="F220" s="2">
        <v>17.2</v>
      </c>
      <c r="G220" s="2" t="s">
        <v>599</v>
      </c>
      <c r="H220" s="2" t="s">
        <v>598</v>
      </c>
      <c r="I220" s="2" t="s">
        <v>599</v>
      </c>
      <c r="J220" s="2" t="s">
        <v>598</v>
      </c>
      <c r="O220" s="20">
        <f t="shared" si="3"/>
        <v>17.2</v>
      </c>
    </row>
    <row r="221" spans="1:15" ht="15" customHeight="1" x14ac:dyDescent="0.25">
      <c r="A221" s="2" t="s">
        <v>322</v>
      </c>
      <c r="B221" s="2" t="s">
        <v>323</v>
      </c>
      <c r="C221" s="2">
        <v>2014</v>
      </c>
      <c r="D221" s="2" t="s">
        <v>598</v>
      </c>
      <c r="E221" s="2" t="s">
        <v>599</v>
      </c>
      <c r="F221" s="2" t="s">
        <v>598</v>
      </c>
      <c r="G221" s="2" t="s">
        <v>599</v>
      </c>
      <c r="H221" s="2" t="s">
        <v>598</v>
      </c>
      <c r="I221" s="2" t="s">
        <v>599</v>
      </c>
      <c r="J221" s="2" t="s">
        <v>598</v>
      </c>
      <c r="O221" s="20">
        <f t="shared" si="3"/>
        <v>0</v>
      </c>
    </row>
    <row r="222" spans="1:15" ht="15" customHeight="1" x14ac:dyDescent="0.25">
      <c r="A222" s="2" t="s">
        <v>322</v>
      </c>
      <c r="B222" s="2" t="s">
        <v>324</v>
      </c>
      <c r="C222" s="2">
        <v>2014</v>
      </c>
      <c r="D222" s="2">
        <v>262.5</v>
      </c>
      <c r="E222" s="2" t="s">
        <v>923</v>
      </c>
      <c r="F222" s="2">
        <v>250</v>
      </c>
      <c r="G222" s="2" t="s">
        <v>698</v>
      </c>
      <c r="H222" s="2">
        <v>12.5</v>
      </c>
      <c r="I222" s="2" t="s">
        <v>599</v>
      </c>
      <c r="J222" s="2" t="s">
        <v>598</v>
      </c>
      <c r="O222" s="20">
        <f t="shared" si="3"/>
        <v>262.5</v>
      </c>
    </row>
    <row r="223" spans="1:15" ht="15" customHeight="1" x14ac:dyDescent="0.25">
      <c r="A223" s="2" t="s">
        <v>322</v>
      </c>
      <c r="B223" s="2" t="s">
        <v>325</v>
      </c>
      <c r="C223" s="2">
        <v>2014</v>
      </c>
      <c r="D223" s="2" t="s">
        <v>598</v>
      </c>
      <c r="E223" s="2" t="s">
        <v>599</v>
      </c>
      <c r="F223" s="2" t="s">
        <v>598</v>
      </c>
      <c r="G223" s="2" t="s">
        <v>599</v>
      </c>
      <c r="H223" s="2" t="s">
        <v>598</v>
      </c>
      <c r="I223" s="2" t="s">
        <v>599</v>
      </c>
      <c r="J223" s="2" t="s">
        <v>598</v>
      </c>
      <c r="O223" s="20">
        <f t="shared" si="3"/>
        <v>0</v>
      </c>
    </row>
    <row r="224" spans="1:15" ht="15" customHeight="1" x14ac:dyDescent="0.25">
      <c r="A224" s="2" t="s">
        <v>322</v>
      </c>
      <c r="B224" s="2" t="s">
        <v>326</v>
      </c>
      <c r="C224" s="2">
        <v>2014</v>
      </c>
      <c r="D224" s="2" t="s">
        <v>598</v>
      </c>
      <c r="E224" s="2" t="s">
        <v>599</v>
      </c>
      <c r="F224" s="2" t="s">
        <v>598</v>
      </c>
      <c r="G224" s="2" t="s">
        <v>599</v>
      </c>
      <c r="H224" s="2" t="s">
        <v>598</v>
      </c>
      <c r="I224" s="2" t="s">
        <v>599</v>
      </c>
      <c r="J224" s="2" t="s">
        <v>598</v>
      </c>
      <c r="O224" s="20">
        <f t="shared" si="3"/>
        <v>0</v>
      </c>
    </row>
    <row r="225" spans="1:15" ht="15" customHeight="1" x14ac:dyDescent="0.25">
      <c r="A225" s="2" t="s">
        <v>327</v>
      </c>
      <c r="B225" s="11" t="s">
        <v>992</v>
      </c>
      <c r="C225" s="2">
        <v>2014</v>
      </c>
      <c r="D225" s="2" t="s">
        <v>599</v>
      </c>
      <c r="E225" s="2" t="s">
        <v>599</v>
      </c>
      <c r="F225" s="2" t="s">
        <v>599</v>
      </c>
      <c r="G225" s="2" t="s">
        <v>599</v>
      </c>
      <c r="H225" s="2" t="s">
        <v>599</v>
      </c>
      <c r="I225" s="2" t="s">
        <v>599</v>
      </c>
      <c r="J225" s="2" t="s">
        <v>599</v>
      </c>
      <c r="O225" s="20">
        <f t="shared" si="3"/>
        <v>0</v>
      </c>
    </row>
    <row r="226" spans="1:15" ht="15" customHeight="1" x14ac:dyDescent="0.25">
      <c r="A226" s="2" t="s">
        <v>329</v>
      </c>
      <c r="B226" s="2" t="s">
        <v>330</v>
      </c>
      <c r="C226" s="2">
        <v>2014</v>
      </c>
      <c r="D226" s="2" t="s">
        <v>599</v>
      </c>
      <c r="E226" s="2" t="s">
        <v>599</v>
      </c>
      <c r="F226" s="2" t="s">
        <v>599</v>
      </c>
      <c r="G226" s="2" t="s">
        <v>599</v>
      </c>
      <c r="H226" s="2" t="s">
        <v>599</v>
      </c>
      <c r="I226" s="2" t="s">
        <v>599</v>
      </c>
      <c r="J226" s="2" t="s">
        <v>599</v>
      </c>
      <c r="O226" s="20">
        <f t="shared" si="3"/>
        <v>0</v>
      </c>
    </row>
    <row r="227" spans="1:15" ht="15" customHeight="1" x14ac:dyDescent="0.25">
      <c r="A227" s="2" t="s">
        <v>331</v>
      </c>
      <c r="B227" s="2" t="s">
        <v>332</v>
      </c>
      <c r="C227" s="2">
        <v>2014</v>
      </c>
      <c r="D227" s="2" t="s">
        <v>598</v>
      </c>
      <c r="E227" s="2" t="s">
        <v>599</v>
      </c>
      <c r="F227" s="2" t="s">
        <v>598</v>
      </c>
      <c r="G227" s="2" t="s">
        <v>599</v>
      </c>
      <c r="H227" s="2" t="s">
        <v>598</v>
      </c>
      <c r="I227" s="2" t="s">
        <v>599</v>
      </c>
      <c r="J227" s="2" t="s">
        <v>598</v>
      </c>
      <c r="O227" s="20">
        <f t="shared" si="3"/>
        <v>0</v>
      </c>
    </row>
    <row r="228" spans="1:15" ht="15" customHeight="1" x14ac:dyDescent="0.25">
      <c r="A228" s="2" t="s">
        <v>331</v>
      </c>
      <c r="B228" s="2" t="s">
        <v>333</v>
      </c>
      <c r="C228" s="2">
        <v>2014</v>
      </c>
      <c r="D228" s="2" t="s">
        <v>598</v>
      </c>
      <c r="E228" s="2" t="s">
        <v>599</v>
      </c>
      <c r="F228" s="2" t="s">
        <v>598</v>
      </c>
      <c r="G228" s="2" t="s">
        <v>599</v>
      </c>
      <c r="H228" s="2" t="s">
        <v>598</v>
      </c>
      <c r="I228" s="2" t="s">
        <v>599</v>
      </c>
      <c r="J228" s="2" t="s">
        <v>598</v>
      </c>
      <c r="O228" s="20">
        <f t="shared" si="3"/>
        <v>0</v>
      </c>
    </row>
    <row r="229" spans="1:15" ht="15" customHeight="1" x14ac:dyDescent="0.25">
      <c r="A229" s="2" t="s">
        <v>331</v>
      </c>
      <c r="B229" s="2" t="s">
        <v>334</v>
      </c>
      <c r="C229" s="2">
        <v>2014</v>
      </c>
      <c r="D229" s="2" t="s">
        <v>598</v>
      </c>
      <c r="E229" s="2" t="s">
        <v>599</v>
      </c>
      <c r="F229" s="2" t="s">
        <v>598</v>
      </c>
      <c r="G229" s="2" t="s">
        <v>599</v>
      </c>
      <c r="H229" s="2" t="s">
        <v>598</v>
      </c>
      <c r="I229" s="2" t="s">
        <v>599</v>
      </c>
      <c r="J229" s="2" t="s">
        <v>598</v>
      </c>
      <c r="O229" s="20">
        <f t="shared" si="3"/>
        <v>0</v>
      </c>
    </row>
    <row r="230" spans="1:15" ht="15" customHeight="1" x14ac:dyDescent="0.25">
      <c r="A230" s="2" t="s">
        <v>331</v>
      </c>
      <c r="B230" s="2" t="s">
        <v>335</v>
      </c>
      <c r="C230" s="2">
        <v>2014</v>
      </c>
      <c r="D230" s="2" t="s">
        <v>598</v>
      </c>
      <c r="E230" s="2" t="s">
        <v>599</v>
      </c>
      <c r="F230" s="2" t="s">
        <v>598</v>
      </c>
      <c r="G230" s="2" t="s">
        <v>599</v>
      </c>
      <c r="H230" s="2" t="s">
        <v>598</v>
      </c>
      <c r="I230" s="2" t="s">
        <v>599</v>
      </c>
      <c r="J230" s="2" t="s">
        <v>598</v>
      </c>
      <c r="O230" s="20">
        <f t="shared" si="3"/>
        <v>0</v>
      </c>
    </row>
    <row r="231" spans="1:15" ht="15" customHeight="1" x14ac:dyDescent="0.25">
      <c r="A231" s="2" t="s">
        <v>331</v>
      </c>
      <c r="B231" s="2" t="s">
        <v>336</v>
      </c>
      <c r="C231" s="2">
        <v>2014</v>
      </c>
      <c r="D231" s="2" t="s">
        <v>598</v>
      </c>
      <c r="E231" s="2" t="s">
        <v>599</v>
      </c>
      <c r="F231" s="2" t="s">
        <v>598</v>
      </c>
      <c r="G231" s="2" t="s">
        <v>599</v>
      </c>
      <c r="H231" s="2" t="s">
        <v>598</v>
      </c>
      <c r="I231" s="2" t="s">
        <v>599</v>
      </c>
      <c r="J231" s="2" t="s">
        <v>598</v>
      </c>
      <c r="O231" s="20">
        <f t="shared" si="3"/>
        <v>0</v>
      </c>
    </row>
    <row r="232" spans="1:15" ht="15" customHeight="1" x14ac:dyDescent="0.25">
      <c r="A232" s="2" t="s">
        <v>331</v>
      </c>
      <c r="B232" s="2" t="s">
        <v>337</v>
      </c>
      <c r="C232" s="2">
        <v>2014</v>
      </c>
      <c r="D232" s="2" t="s">
        <v>598</v>
      </c>
      <c r="E232" s="2" t="s">
        <v>599</v>
      </c>
      <c r="F232" s="2" t="s">
        <v>598</v>
      </c>
      <c r="G232" s="2" t="s">
        <v>599</v>
      </c>
      <c r="H232" s="2" t="s">
        <v>598</v>
      </c>
      <c r="I232" s="2" t="s">
        <v>599</v>
      </c>
      <c r="J232" s="2" t="s">
        <v>598</v>
      </c>
      <c r="O232" s="20">
        <f t="shared" si="3"/>
        <v>0</v>
      </c>
    </row>
    <row r="233" spans="1:15" ht="15" customHeight="1" x14ac:dyDescent="0.25">
      <c r="A233" s="2" t="s">
        <v>331</v>
      </c>
      <c r="B233" s="2" t="s">
        <v>338</v>
      </c>
      <c r="C233" s="2">
        <v>2014</v>
      </c>
      <c r="D233" s="2" t="s">
        <v>598</v>
      </c>
      <c r="E233" s="2" t="s">
        <v>599</v>
      </c>
      <c r="F233" s="2" t="s">
        <v>598</v>
      </c>
      <c r="G233" s="2" t="s">
        <v>599</v>
      </c>
      <c r="H233" s="2" t="s">
        <v>598</v>
      </c>
      <c r="I233" s="2" t="s">
        <v>599</v>
      </c>
      <c r="J233" s="2" t="s">
        <v>598</v>
      </c>
      <c r="O233" s="20">
        <f t="shared" si="3"/>
        <v>0</v>
      </c>
    </row>
    <row r="234" spans="1:15" ht="15" customHeight="1" x14ac:dyDescent="0.25">
      <c r="A234" s="2" t="s">
        <v>331</v>
      </c>
      <c r="B234" s="2" t="s">
        <v>339</v>
      </c>
      <c r="C234" s="2">
        <v>2014</v>
      </c>
      <c r="D234" s="2" t="s">
        <v>598</v>
      </c>
      <c r="E234" s="2" t="s">
        <v>599</v>
      </c>
      <c r="F234" s="2" t="s">
        <v>598</v>
      </c>
      <c r="G234" s="2" t="s">
        <v>599</v>
      </c>
      <c r="H234" s="2" t="s">
        <v>598</v>
      </c>
      <c r="I234" s="2" t="s">
        <v>599</v>
      </c>
      <c r="J234" s="2" t="s">
        <v>598</v>
      </c>
      <c r="O234" s="20">
        <f t="shared" si="3"/>
        <v>0</v>
      </c>
    </row>
    <row r="235" spans="1:15" ht="15" customHeight="1" x14ac:dyDescent="0.25">
      <c r="A235" s="2" t="s">
        <v>331</v>
      </c>
      <c r="B235" s="2" t="s">
        <v>340</v>
      </c>
      <c r="C235" s="2">
        <v>2014</v>
      </c>
      <c r="D235" s="2" t="s">
        <v>598</v>
      </c>
      <c r="E235" s="2" t="s">
        <v>599</v>
      </c>
      <c r="F235" s="2" t="s">
        <v>598</v>
      </c>
      <c r="G235" s="2" t="s">
        <v>599</v>
      </c>
      <c r="H235" s="2" t="s">
        <v>598</v>
      </c>
      <c r="I235" s="2" t="s">
        <v>599</v>
      </c>
      <c r="J235" s="2" t="s">
        <v>598</v>
      </c>
      <c r="O235" s="20">
        <f t="shared" si="3"/>
        <v>0</v>
      </c>
    </row>
    <row r="236" spans="1:15" ht="15" customHeight="1" x14ac:dyDescent="0.25">
      <c r="A236" s="2" t="s">
        <v>331</v>
      </c>
      <c r="B236" s="2" t="s">
        <v>341</v>
      </c>
      <c r="C236" s="2">
        <v>2014</v>
      </c>
      <c r="D236" s="2" t="s">
        <v>598</v>
      </c>
      <c r="E236" s="2" t="s">
        <v>599</v>
      </c>
      <c r="F236" s="2" t="s">
        <v>598</v>
      </c>
      <c r="G236" s="2" t="s">
        <v>599</v>
      </c>
      <c r="H236" s="2" t="s">
        <v>598</v>
      </c>
      <c r="I236" s="2" t="s">
        <v>599</v>
      </c>
      <c r="J236" s="2" t="s">
        <v>598</v>
      </c>
      <c r="O236" s="20">
        <f t="shared" si="3"/>
        <v>0</v>
      </c>
    </row>
    <row r="237" spans="1:15" ht="15" customHeight="1" x14ac:dyDescent="0.25">
      <c r="A237" s="2" t="s">
        <v>331</v>
      </c>
      <c r="B237" s="2" t="s">
        <v>342</v>
      </c>
      <c r="C237" s="2">
        <v>2014</v>
      </c>
      <c r="D237" s="2" t="s">
        <v>598</v>
      </c>
      <c r="E237" s="2" t="s">
        <v>599</v>
      </c>
      <c r="F237" s="2" t="s">
        <v>598</v>
      </c>
      <c r="G237" s="2" t="s">
        <v>599</v>
      </c>
      <c r="H237" s="2" t="s">
        <v>598</v>
      </c>
      <c r="I237" s="2" t="s">
        <v>599</v>
      </c>
      <c r="J237" s="2" t="s">
        <v>598</v>
      </c>
      <c r="O237" s="20">
        <f t="shared" si="3"/>
        <v>0</v>
      </c>
    </row>
    <row r="238" spans="1:15" ht="15" customHeight="1" x14ac:dyDescent="0.25">
      <c r="A238" s="2" t="s">
        <v>331</v>
      </c>
      <c r="B238" s="2" t="s">
        <v>343</v>
      </c>
      <c r="C238" s="2">
        <v>2014</v>
      </c>
      <c r="D238" s="2" t="s">
        <v>598</v>
      </c>
      <c r="E238" s="2" t="s">
        <v>599</v>
      </c>
      <c r="F238" s="2" t="s">
        <v>598</v>
      </c>
      <c r="G238" s="2" t="s">
        <v>599</v>
      </c>
      <c r="H238" s="2" t="s">
        <v>598</v>
      </c>
      <c r="I238" s="2" t="s">
        <v>599</v>
      </c>
      <c r="J238" s="2" t="s">
        <v>598</v>
      </c>
      <c r="O238" s="20">
        <f t="shared" si="3"/>
        <v>0</v>
      </c>
    </row>
    <row r="239" spans="1:15" ht="15" customHeight="1" x14ac:dyDescent="0.25">
      <c r="A239" s="2" t="s">
        <v>331</v>
      </c>
      <c r="B239" s="2" t="s">
        <v>344</v>
      </c>
      <c r="C239" s="2">
        <v>2014</v>
      </c>
      <c r="D239" s="2" t="s">
        <v>599</v>
      </c>
      <c r="E239" s="2" t="s">
        <v>599</v>
      </c>
      <c r="F239" s="2" t="s">
        <v>599</v>
      </c>
      <c r="G239" s="2" t="s">
        <v>599</v>
      </c>
      <c r="H239" s="2" t="s">
        <v>599</v>
      </c>
      <c r="I239" s="2" t="s">
        <v>599</v>
      </c>
      <c r="J239" s="2" t="s">
        <v>599</v>
      </c>
      <c r="O239" s="20">
        <f t="shared" si="3"/>
        <v>0</v>
      </c>
    </row>
    <row r="240" spans="1:15" ht="15" customHeight="1" x14ac:dyDescent="0.25">
      <c r="A240" s="2" t="s">
        <v>331</v>
      </c>
      <c r="B240" s="2" t="s">
        <v>345</v>
      </c>
      <c r="C240" s="2">
        <v>2014</v>
      </c>
      <c r="D240" s="2" t="s">
        <v>599</v>
      </c>
      <c r="E240" s="2" t="s">
        <v>599</v>
      </c>
      <c r="F240" s="2" t="s">
        <v>599</v>
      </c>
      <c r="G240" s="2" t="s">
        <v>599</v>
      </c>
      <c r="H240" s="2" t="s">
        <v>599</v>
      </c>
      <c r="I240" s="2" t="s">
        <v>599</v>
      </c>
      <c r="J240" s="2" t="s">
        <v>599</v>
      </c>
      <c r="O240" s="20">
        <f t="shared" si="3"/>
        <v>0</v>
      </c>
    </row>
    <row r="241" spans="1:15" ht="15" customHeight="1" x14ac:dyDescent="0.25">
      <c r="A241" s="2" t="s">
        <v>346</v>
      </c>
      <c r="B241" s="2" t="s">
        <v>347</v>
      </c>
      <c r="C241" s="2">
        <v>2014</v>
      </c>
      <c r="D241" s="2" t="s">
        <v>598</v>
      </c>
      <c r="E241" s="2" t="s">
        <v>599</v>
      </c>
      <c r="F241" s="2" t="s">
        <v>598</v>
      </c>
      <c r="G241" s="2" t="s">
        <v>599</v>
      </c>
      <c r="H241" s="2" t="s">
        <v>598</v>
      </c>
      <c r="I241" s="2" t="s">
        <v>599</v>
      </c>
      <c r="J241" s="2" t="s">
        <v>598</v>
      </c>
      <c r="O241" s="20">
        <f t="shared" si="3"/>
        <v>0</v>
      </c>
    </row>
    <row r="242" spans="1:15" ht="15" customHeight="1" x14ac:dyDescent="0.25">
      <c r="A242" s="2" t="s">
        <v>346</v>
      </c>
      <c r="B242" s="2" t="s">
        <v>348</v>
      </c>
      <c r="C242" s="2">
        <v>2014</v>
      </c>
      <c r="D242" s="2" t="s">
        <v>598</v>
      </c>
      <c r="E242" s="2" t="s">
        <v>599</v>
      </c>
      <c r="F242" s="2" t="s">
        <v>598</v>
      </c>
      <c r="G242" s="2" t="s">
        <v>599</v>
      </c>
      <c r="H242" s="2" t="s">
        <v>598</v>
      </c>
      <c r="I242" s="2" t="s">
        <v>599</v>
      </c>
      <c r="J242" s="2" t="s">
        <v>598</v>
      </c>
      <c r="O242" s="20">
        <f t="shared" si="3"/>
        <v>0</v>
      </c>
    </row>
    <row r="243" spans="1:15" ht="15" customHeight="1" x14ac:dyDescent="0.25">
      <c r="A243" s="2" t="s">
        <v>349</v>
      </c>
      <c r="B243" s="2" t="s">
        <v>350</v>
      </c>
      <c r="C243" s="2">
        <v>2014</v>
      </c>
      <c r="D243" s="2" t="s">
        <v>598</v>
      </c>
      <c r="E243" s="2" t="s">
        <v>599</v>
      </c>
      <c r="F243" s="2" t="s">
        <v>598</v>
      </c>
      <c r="G243" s="2" t="s">
        <v>599</v>
      </c>
      <c r="H243" s="2" t="s">
        <v>598</v>
      </c>
      <c r="I243" s="2" t="s">
        <v>599</v>
      </c>
      <c r="J243" s="2" t="s">
        <v>598</v>
      </c>
      <c r="O243" s="20">
        <f t="shared" si="3"/>
        <v>0</v>
      </c>
    </row>
    <row r="244" spans="1:15" ht="15" customHeight="1" x14ac:dyDescent="0.25">
      <c r="A244" s="2" t="s">
        <v>351</v>
      </c>
      <c r="B244" s="2" t="s">
        <v>352</v>
      </c>
      <c r="C244" s="2">
        <v>2014</v>
      </c>
      <c r="D244" s="2" t="s">
        <v>598</v>
      </c>
      <c r="E244" s="2" t="s">
        <v>598</v>
      </c>
      <c r="F244" s="2" t="s">
        <v>598</v>
      </c>
      <c r="G244" s="2" t="s">
        <v>924</v>
      </c>
      <c r="H244" s="2" t="s">
        <v>598</v>
      </c>
      <c r="I244" s="2" t="s">
        <v>598</v>
      </c>
      <c r="J244" s="2" t="s">
        <v>598</v>
      </c>
      <c r="O244" s="20">
        <f t="shared" si="3"/>
        <v>0</v>
      </c>
    </row>
    <row r="245" spans="1:15" ht="15" customHeight="1" x14ac:dyDescent="0.25">
      <c r="A245" s="2" t="s">
        <v>353</v>
      </c>
      <c r="B245" s="2" t="s">
        <v>354</v>
      </c>
      <c r="C245" s="2">
        <v>2014</v>
      </c>
      <c r="D245" s="2" t="s">
        <v>598</v>
      </c>
      <c r="E245" s="2" t="s">
        <v>599</v>
      </c>
      <c r="F245" s="2" t="s">
        <v>598</v>
      </c>
      <c r="G245" s="2" t="s">
        <v>599</v>
      </c>
      <c r="H245" s="2" t="s">
        <v>598</v>
      </c>
      <c r="I245" s="2" t="s">
        <v>599</v>
      </c>
      <c r="J245" s="2" t="s">
        <v>598</v>
      </c>
      <c r="O245" s="20">
        <f t="shared" si="3"/>
        <v>0</v>
      </c>
    </row>
    <row r="246" spans="1:15" ht="15" customHeight="1" x14ac:dyDescent="0.25">
      <c r="A246" s="2" t="s">
        <v>355</v>
      </c>
      <c r="B246" s="2" t="s">
        <v>356</v>
      </c>
      <c r="C246" s="2">
        <v>2014</v>
      </c>
      <c r="D246" s="2" t="s">
        <v>598</v>
      </c>
      <c r="E246" s="2" t="s">
        <v>599</v>
      </c>
      <c r="F246" s="2" t="s">
        <v>598</v>
      </c>
      <c r="G246" s="2" t="s">
        <v>599</v>
      </c>
      <c r="H246" s="2" t="s">
        <v>598</v>
      </c>
      <c r="I246" s="2" t="s">
        <v>599</v>
      </c>
      <c r="J246" s="2" t="s">
        <v>598</v>
      </c>
      <c r="O246" s="20">
        <f t="shared" si="3"/>
        <v>0</v>
      </c>
    </row>
    <row r="247" spans="1:15" ht="15" customHeight="1" x14ac:dyDescent="0.25">
      <c r="A247" s="2" t="s">
        <v>357</v>
      </c>
      <c r="B247" s="2" t="s">
        <v>358</v>
      </c>
      <c r="C247" s="2">
        <v>2014</v>
      </c>
      <c r="D247" s="2" t="s">
        <v>598</v>
      </c>
      <c r="E247" s="2" t="s">
        <v>599</v>
      </c>
      <c r="F247" s="2" t="s">
        <v>598</v>
      </c>
      <c r="G247" s="2" t="s">
        <v>599</v>
      </c>
      <c r="H247" s="2" t="s">
        <v>598</v>
      </c>
      <c r="I247" s="2" t="s">
        <v>599</v>
      </c>
      <c r="J247" s="2" t="s">
        <v>598</v>
      </c>
      <c r="O247" s="20">
        <f t="shared" si="3"/>
        <v>0</v>
      </c>
    </row>
    <row r="248" spans="1:15" ht="15" customHeight="1" x14ac:dyDescent="0.25">
      <c r="A248" s="2" t="s">
        <v>357</v>
      </c>
      <c r="B248" s="2" t="s">
        <v>359</v>
      </c>
      <c r="C248" s="2">
        <v>2014</v>
      </c>
      <c r="D248" s="2" t="s">
        <v>598</v>
      </c>
      <c r="E248" s="2" t="s">
        <v>599</v>
      </c>
      <c r="F248" s="2" t="s">
        <v>598</v>
      </c>
      <c r="G248" s="2" t="s">
        <v>599</v>
      </c>
      <c r="H248" s="2" t="s">
        <v>598</v>
      </c>
      <c r="I248" s="2" t="s">
        <v>599</v>
      </c>
      <c r="J248" s="2" t="s">
        <v>598</v>
      </c>
      <c r="O248" s="20">
        <f t="shared" si="3"/>
        <v>0</v>
      </c>
    </row>
    <row r="249" spans="1:15" ht="15" customHeight="1" x14ac:dyDescent="0.25">
      <c r="A249" s="2" t="s">
        <v>357</v>
      </c>
      <c r="B249" s="2" t="s">
        <v>360</v>
      </c>
      <c r="C249" s="2">
        <v>2014</v>
      </c>
      <c r="D249" s="2" t="s">
        <v>598</v>
      </c>
      <c r="E249" s="2" t="s">
        <v>599</v>
      </c>
      <c r="F249" s="2" t="s">
        <v>598</v>
      </c>
      <c r="G249" s="2" t="s">
        <v>599</v>
      </c>
      <c r="H249" s="2" t="s">
        <v>598</v>
      </c>
      <c r="I249" s="2" t="s">
        <v>599</v>
      </c>
      <c r="J249" s="2" t="s">
        <v>598</v>
      </c>
      <c r="O249" s="20">
        <f t="shared" si="3"/>
        <v>0</v>
      </c>
    </row>
    <row r="250" spans="1:15" ht="15" customHeight="1" x14ac:dyDescent="0.25">
      <c r="A250" s="2" t="s">
        <v>357</v>
      </c>
      <c r="B250" s="2" t="s">
        <v>361</v>
      </c>
      <c r="C250" s="2">
        <v>2014</v>
      </c>
      <c r="D250" s="2" t="s">
        <v>598</v>
      </c>
      <c r="E250" s="2" t="s">
        <v>599</v>
      </c>
      <c r="F250" s="2" t="s">
        <v>598</v>
      </c>
      <c r="G250" s="2" t="s">
        <v>599</v>
      </c>
      <c r="H250" s="2" t="s">
        <v>598</v>
      </c>
      <c r="I250" s="2" t="s">
        <v>599</v>
      </c>
      <c r="J250" s="2" t="s">
        <v>598</v>
      </c>
      <c r="O250" s="20">
        <f t="shared" si="3"/>
        <v>0</v>
      </c>
    </row>
    <row r="251" spans="1:15" ht="15" customHeight="1" x14ac:dyDescent="0.25">
      <c r="A251" s="2" t="s">
        <v>357</v>
      </c>
      <c r="B251" s="2" t="s">
        <v>362</v>
      </c>
      <c r="C251" s="2">
        <v>2014</v>
      </c>
      <c r="D251" s="2" t="s">
        <v>598</v>
      </c>
      <c r="E251" s="2" t="s">
        <v>599</v>
      </c>
      <c r="F251" s="2" t="s">
        <v>598</v>
      </c>
      <c r="G251" s="2" t="s">
        <v>599</v>
      </c>
      <c r="H251" s="2" t="s">
        <v>598</v>
      </c>
      <c r="I251" s="2" t="s">
        <v>599</v>
      </c>
      <c r="J251" s="2" t="s">
        <v>598</v>
      </c>
      <c r="O251" s="20">
        <f t="shared" si="3"/>
        <v>0</v>
      </c>
    </row>
    <row r="252" spans="1:15" ht="15" customHeight="1" x14ac:dyDescent="0.25">
      <c r="A252" s="2" t="s">
        <v>357</v>
      </c>
      <c r="B252" s="2" t="s">
        <v>363</v>
      </c>
      <c r="C252" s="2">
        <v>2014</v>
      </c>
      <c r="D252" s="2" t="s">
        <v>598</v>
      </c>
      <c r="E252" s="2" t="s">
        <v>599</v>
      </c>
      <c r="F252" s="2" t="s">
        <v>598</v>
      </c>
      <c r="G252" s="2" t="s">
        <v>599</v>
      </c>
      <c r="H252" s="2" t="s">
        <v>598</v>
      </c>
      <c r="I252" s="2" t="s">
        <v>599</v>
      </c>
      <c r="J252" s="2" t="s">
        <v>598</v>
      </c>
      <c r="O252" s="20">
        <f t="shared" si="3"/>
        <v>0</v>
      </c>
    </row>
    <row r="253" spans="1:15" ht="15" customHeight="1" x14ac:dyDescent="0.25">
      <c r="A253" s="2" t="s">
        <v>357</v>
      </c>
      <c r="B253" s="2" t="s">
        <v>364</v>
      </c>
      <c r="C253" s="2">
        <v>2014</v>
      </c>
      <c r="D253" s="2" t="s">
        <v>598</v>
      </c>
      <c r="E253" s="2" t="s">
        <v>599</v>
      </c>
      <c r="F253" s="2" t="s">
        <v>598</v>
      </c>
      <c r="G253" s="2" t="s">
        <v>599</v>
      </c>
      <c r="H253" s="2" t="s">
        <v>598</v>
      </c>
      <c r="I253" s="2" t="s">
        <v>599</v>
      </c>
      <c r="J253" s="2" t="s">
        <v>598</v>
      </c>
      <c r="O253" s="20">
        <f t="shared" si="3"/>
        <v>0</v>
      </c>
    </row>
    <row r="254" spans="1:15" ht="15" customHeight="1" x14ac:dyDescent="0.25">
      <c r="A254" s="2" t="s">
        <v>357</v>
      </c>
      <c r="B254" s="2" t="s">
        <v>365</v>
      </c>
      <c r="C254" s="2">
        <v>2014</v>
      </c>
      <c r="D254" s="2" t="s">
        <v>598</v>
      </c>
      <c r="E254" s="2" t="s">
        <v>599</v>
      </c>
      <c r="F254" s="2" t="s">
        <v>598</v>
      </c>
      <c r="G254" s="2" t="s">
        <v>599</v>
      </c>
      <c r="H254" s="2" t="s">
        <v>598</v>
      </c>
      <c r="I254" s="2" t="s">
        <v>599</v>
      </c>
      <c r="J254" s="2" t="s">
        <v>598</v>
      </c>
      <c r="O254" s="20">
        <f t="shared" si="3"/>
        <v>0</v>
      </c>
    </row>
    <row r="255" spans="1:15" ht="15" customHeight="1" x14ac:dyDescent="0.25">
      <c r="A255" s="2" t="s">
        <v>357</v>
      </c>
      <c r="B255" s="2" t="s">
        <v>366</v>
      </c>
      <c r="C255" s="2">
        <v>2014</v>
      </c>
      <c r="D255" s="2" t="s">
        <v>598</v>
      </c>
      <c r="E255" s="2" t="s">
        <v>599</v>
      </c>
      <c r="F255" s="2" t="s">
        <v>598</v>
      </c>
      <c r="G255" s="2" t="s">
        <v>599</v>
      </c>
      <c r="H255" s="2" t="s">
        <v>598</v>
      </c>
      <c r="I255" s="2" t="s">
        <v>599</v>
      </c>
      <c r="J255" s="2" t="s">
        <v>598</v>
      </c>
      <c r="O255" s="20">
        <f t="shared" si="3"/>
        <v>0</v>
      </c>
    </row>
    <row r="256" spans="1:15" ht="15" customHeight="1" x14ac:dyDescent="0.25">
      <c r="A256" s="2" t="s">
        <v>357</v>
      </c>
      <c r="B256" s="2" t="s">
        <v>367</v>
      </c>
      <c r="C256" s="2">
        <v>2014</v>
      </c>
      <c r="D256" s="2" t="s">
        <v>598</v>
      </c>
      <c r="E256" s="2" t="s">
        <v>599</v>
      </c>
      <c r="F256" s="2" t="s">
        <v>598</v>
      </c>
      <c r="G256" s="2" t="s">
        <v>599</v>
      </c>
      <c r="H256" s="2" t="s">
        <v>598</v>
      </c>
      <c r="I256" s="2" t="s">
        <v>599</v>
      </c>
      <c r="J256" s="2" t="s">
        <v>598</v>
      </c>
      <c r="O256" s="20">
        <f t="shared" si="3"/>
        <v>0</v>
      </c>
    </row>
    <row r="257" spans="1:15" ht="15" customHeight="1" x14ac:dyDescent="0.25">
      <c r="A257" s="2" t="s">
        <v>357</v>
      </c>
      <c r="B257" s="2" t="s">
        <v>368</v>
      </c>
      <c r="C257" s="2">
        <v>2014</v>
      </c>
      <c r="D257" s="2" t="s">
        <v>598</v>
      </c>
      <c r="E257" s="2" t="s">
        <v>599</v>
      </c>
      <c r="F257" s="2" t="s">
        <v>598</v>
      </c>
      <c r="G257" s="2" t="s">
        <v>599</v>
      </c>
      <c r="H257" s="2" t="s">
        <v>598</v>
      </c>
      <c r="I257" s="2" t="s">
        <v>599</v>
      </c>
      <c r="J257" s="2" t="s">
        <v>598</v>
      </c>
      <c r="O257" s="20">
        <f t="shared" si="3"/>
        <v>0</v>
      </c>
    </row>
    <row r="258" spans="1:15" ht="15" customHeight="1" x14ac:dyDescent="0.25">
      <c r="A258" s="2" t="s">
        <v>357</v>
      </c>
      <c r="B258" s="2" t="s">
        <v>369</v>
      </c>
      <c r="C258" s="2">
        <v>2014</v>
      </c>
      <c r="D258" s="2">
        <v>5.6630000000000003</v>
      </c>
      <c r="E258" s="2" t="s">
        <v>925</v>
      </c>
      <c r="F258" s="2">
        <v>5.6630000000000003</v>
      </c>
      <c r="G258" s="2" t="s">
        <v>599</v>
      </c>
      <c r="H258" s="2" t="s">
        <v>598</v>
      </c>
      <c r="I258" s="2" t="s">
        <v>599</v>
      </c>
      <c r="J258" s="2" t="s">
        <v>598</v>
      </c>
      <c r="O258" s="20">
        <f t="shared" si="3"/>
        <v>5.6630000000000003</v>
      </c>
    </row>
    <row r="259" spans="1:15" ht="15" customHeight="1" x14ac:dyDescent="0.25">
      <c r="A259" s="2" t="s">
        <v>357</v>
      </c>
      <c r="B259" s="2" t="s">
        <v>370</v>
      </c>
      <c r="C259" s="2">
        <v>2014</v>
      </c>
      <c r="D259" s="2" t="s">
        <v>598</v>
      </c>
      <c r="E259" s="2" t="s">
        <v>599</v>
      </c>
      <c r="F259" s="2" t="s">
        <v>598</v>
      </c>
      <c r="G259" s="2" t="s">
        <v>599</v>
      </c>
      <c r="H259" s="2" t="s">
        <v>598</v>
      </c>
      <c r="I259" s="2" t="s">
        <v>599</v>
      </c>
      <c r="J259" s="2" t="s">
        <v>598</v>
      </c>
      <c r="O259" s="20">
        <f t="shared" ref="O259:O322" si="4">IFERROR(F259/1,0)+IFERROR(H259/1,0)+IFERROR(J259/1,0)</f>
        <v>0</v>
      </c>
    </row>
    <row r="260" spans="1:15" ht="15" customHeight="1" x14ac:dyDescent="0.25">
      <c r="A260" s="2" t="s">
        <v>357</v>
      </c>
      <c r="B260" s="2" t="s">
        <v>371</v>
      </c>
      <c r="C260" s="2">
        <v>2014</v>
      </c>
      <c r="D260" s="2" t="s">
        <v>598</v>
      </c>
      <c r="E260" s="2" t="s">
        <v>599</v>
      </c>
      <c r="F260" s="2" t="s">
        <v>598</v>
      </c>
      <c r="G260" s="2" t="s">
        <v>599</v>
      </c>
      <c r="H260" s="2" t="s">
        <v>598</v>
      </c>
      <c r="I260" s="2" t="s">
        <v>599</v>
      </c>
      <c r="J260" s="2" t="s">
        <v>598</v>
      </c>
      <c r="O260" s="20">
        <f t="shared" si="4"/>
        <v>0</v>
      </c>
    </row>
    <row r="261" spans="1:15" ht="15" customHeight="1" x14ac:dyDescent="0.25">
      <c r="A261" s="2" t="s">
        <v>357</v>
      </c>
      <c r="B261" s="2" t="s">
        <v>372</v>
      </c>
      <c r="C261" s="2">
        <v>2014</v>
      </c>
      <c r="D261" s="2" t="s">
        <v>598</v>
      </c>
      <c r="E261" s="2" t="s">
        <v>599</v>
      </c>
      <c r="F261" s="2" t="s">
        <v>598</v>
      </c>
      <c r="G261" s="2" t="s">
        <v>599</v>
      </c>
      <c r="H261" s="2" t="s">
        <v>598</v>
      </c>
      <c r="I261" s="2" t="s">
        <v>599</v>
      </c>
      <c r="J261" s="2" t="s">
        <v>598</v>
      </c>
      <c r="O261" s="20">
        <f t="shared" si="4"/>
        <v>0</v>
      </c>
    </row>
    <row r="262" spans="1:15" ht="15" customHeight="1" x14ac:dyDescent="0.25">
      <c r="A262" s="2" t="s">
        <v>357</v>
      </c>
      <c r="B262" s="2" t="s">
        <v>373</v>
      </c>
      <c r="C262" s="2">
        <v>2014</v>
      </c>
      <c r="D262" s="2">
        <v>34.996000000000002</v>
      </c>
      <c r="E262" s="2" t="s">
        <v>926</v>
      </c>
      <c r="F262" s="2">
        <v>34.996000000000002</v>
      </c>
      <c r="G262" s="2" t="s">
        <v>599</v>
      </c>
      <c r="H262" s="2" t="s">
        <v>598</v>
      </c>
      <c r="I262" s="2" t="s">
        <v>599</v>
      </c>
      <c r="J262" s="2" t="s">
        <v>598</v>
      </c>
      <c r="O262" s="20">
        <f t="shared" si="4"/>
        <v>34.996000000000002</v>
      </c>
    </row>
    <row r="263" spans="1:15" ht="15" customHeight="1" x14ac:dyDescent="0.25">
      <c r="A263" s="2" t="s">
        <v>357</v>
      </c>
      <c r="B263" s="2" t="s">
        <v>374</v>
      </c>
      <c r="C263" s="2">
        <v>2014</v>
      </c>
      <c r="D263" s="2" t="s">
        <v>598</v>
      </c>
      <c r="E263" s="2" t="s">
        <v>599</v>
      </c>
      <c r="F263" s="2" t="s">
        <v>598</v>
      </c>
      <c r="G263" s="2" t="s">
        <v>599</v>
      </c>
      <c r="H263" s="2" t="s">
        <v>598</v>
      </c>
      <c r="I263" s="2" t="s">
        <v>599</v>
      </c>
      <c r="J263" s="2" t="s">
        <v>598</v>
      </c>
      <c r="O263" s="20">
        <f t="shared" si="4"/>
        <v>0</v>
      </c>
    </row>
    <row r="264" spans="1:15" ht="15" customHeight="1" x14ac:dyDescent="0.25">
      <c r="A264" s="2" t="s">
        <v>357</v>
      </c>
      <c r="B264" s="2" t="s">
        <v>375</v>
      </c>
      <c r="C264" s="2">
        <v>2014</v>
      </c>
      <c r="D264" s="2" t="s">
        <v>598</v>
      </c>
      <c r="E264" s="2" t="s">
        <v>599</v>
      </c>
      <c r="F264" s="2" t="s">
        <v>598</v>
      </c>
      <c r="G264" s="2" t="s">
        <v>599</v>
      </c>
      <c r="H264" s="2" t="s">
        <v>598</v>
      </c>
      <c r="I264" s="2" t="s">
        <v>599</v>
      </c>
      <c r="J264" s="2" t="s">
        <v>598</v>
      </c>
      <c r="O264" s="20">
        <f t="shared" si="4"/>
        <v>0</v>
      </c>
    </row>
    <row r="265" spans="1:15" ht="15" customHeight="1" x14ac:dyDescent="0.25">
      <c r="A265" s="2" t="s">
        <v>376</v>
      </c>
      <c r="B265" s="2" t="s">
        <v>377</v>
      </c>
      <c r="C265" s="2">
        <v>2014</v>
      </c>
      <c r="D265" s="2" t="s">
        <v>598</v>
      </c>
      <c r="E265" s="2" t="s">
        <v>599</v>
      </c>
      <c r="F265" s="2" t="s">
        <v>598</v>
      </c>
      <c r="G265" s="2" t="s">
        <v>599</v>
      </c>
      <c r="H265" s="2" t="s">
        <v>598</v>
      </c>
      <c r="I265" s="2" t="s">
        <v>599</v>
      </c>
      <c r="J265" s="2" t="s">
        <v>598</v>
      </c>
      <c r="O265" s="20">
        <f t="shared" si="4"/>
        <v>0</v>
      </c>
    </row>
    <row r="266" spans="1:15" ht="15" customHeight="1" x14ac:dyDescent="0.25">
      <c r="A266" s="2" t="s">
        <v>376</v>
      </c>
      <c r="B266" s="2" t="s">
        <v>378</v>
      </c>
      <c r="C266" s="2">
        <v>2014</v>
      </c>
      <c r="D266" s="2">
        <v>4.55</v>
      </c>
      <c r="E266" s="2" t="s">
        <v>927</v>
      </c>
      <c r="F266" s="2">
        <v>4.55</v>
      </c>
      <c r="G266" s="2" t="s">
        <v>599</v>
      </c>
      <c r="H266" s="2" t="s">
        <v>598</v>
      </c>
      <c r="I266" s="2" t="s">
        <v>599</v>
      </c>
      <c r="J266" s="2" t="s">
        <v>598</v>
      </c>
      <c r="O266" s="20">
        <f t="shared" si="4"/>
        <v>4.55</v>
      </c>
    </row>
    <row r="267" spans="1:15" ht="15" customHeight="1" x14ac:dyDescent="0.25">
      <c r="A267" s="2" t="s">
        <v>376</v>
      </c>
      <c r="B267" s="2" t="s">
        <v>379</v>
      </c>
      <c r="C267" s="2">
        <v>2014</v>
      </c>
      <c r="D267" s="2" t="s">
        <v>598</v>
      </c>
      <c r="E267" s="2" t="s">
        <v>599</v>
      </c>
      <c r="F267" s="2" t="s">
        <v>598</v>
      </c>
      <c r="G267" s="2" t="s">
        <v>599</v>
      </c>
      <c r="H267" s="2" t="s">
        <v>598</v>
      </c>
      <c r="I267" s="2" t="s">
        <v>599</v>
      </c>
      <c r="J267" s="2" t="s">
        <v>598</v>
      </c>
      <c r="O267" s="20">
        <f t="shared" si="4"/>
        <v>0</v>
      </c>
    </row>
    <row r="268" spans="1:15" ht="15" customHeight="1" x14ac:dyDescent="0.25">
      <c r="A268" s="2" t="s">
        <v>376</v>
      </c>
      <c r="B268" s="2" t="s">
        <v>380</v>
      </c>
      <c r="C268" s="2">
        <v>2014</v>
      </c>
      <c r="D268" s="2" t="s">
        <v>598</v>
      </c>
      <c r="E268" s="2" t="s">
        <v>599</v>
      </c>
      <c r="F268" s="2" t="s">
        <v>598</v>
      </c>
      <c r="G268" s="2" t="s">
        <v>599</v>
      </c>
      <c r="H268" s="2" t="s">
        <v>598</v>
      </c>
      <c r="I268" s="2" t="s">
        <v>599</v>
      </c>
      <c r="J268" s="2" t="s">
        <v>598</v>
      </c>
      <c r="O268" s="20">
        <f t="shared" si="4"/>
        <v>0</v>
      </c>
    </row>
    <row r="269" spans="1:15" ht="15" customHeight="1" x14ac:dyDescent="0.25">
      <c r="A269" s="2" t="s">
        <v>376</v>
      </c>
      <c r="B269" s="2" t="s">
        <v>381</v>
      </c>
      <c r="C269" s="2">
        <v>2014</v>
      </c>
      <c r="D269" s="2" t="s">
        <v>598</v>
      </c>
      <c r="E269" s="2" t="s">
        <v>599</v>
      </c>
      <c r="F269" s="2" t="s">
        <v>598</v>
      </c>
      <c r="G269" s="2" t="s">
        <v>599</v>
      </c>
      <c r="H269" s="2" t="s">
        <v>598</v>
      </c>
      <c r="I269" s="2" t="s">
        <v>599</v>
      </c>
      <c r="J269" s="2" t="s">
        <v>598</v>
      </c>
      <c r="O269" s="20">
        <f t="shared" si="4"/>
        <v>0</v>
      </c>
    </row>
    <row r="270" spans="1:15" ht="15" customHeight="1" x14ac:dyDescent="0.25">
      <c r="A270" s="2" t="s">
        <v>382</v>
      </c>
      <c r="B270" s="2" t="s">
        <v>383</v>
      </c>
      <c r="C270" s="2">
        <v>2014</v>
      </c>
      <c r="D270" s="2">
        <v>22.792000000000002</v>
      </c>
      <c r="E270" s="2" t="s">
        <v>928</v>
      </c>
      <c r="F270" s="2">
        <v>22.792000000000002</v>
      </c>
      <c r="G270" s="2" t="s">
        <v>599</v>
      </c>
      <c r="H270" s="2" t="s">
        <v>598</v>
      </c>
      <c r="I270" s="2" t="s">
        <v>599</v>
      </c>
      <c r="J270" s="2" t="s">
        <v>598</v>
      </c>
      <c r="O270" s="20">
        <f t="shared" si="4"/>
        <v>22.792000000000002</v>
      </c>
    </row>
    <row r="271" spans="1:15" ht="15" customHeight="1" x14ac:dyDescent="0.25">
      <c r="A271" s="2" t="s">
        <v>382</v>
      </c>
      <c r="B271" s="2" t="s">
        <v>384</v>
      </c>
      <c r="C271" s="2">
        <v>2014</v>
      </c>
      <c r="D271" s="2" t="s">
        <v>598</v>
      </c>
      <c r="E271" s="2" t="s">
        <v>599</v>
      </c>
      <c r="F271" s="2" t="s">
        <v>598</v>
      </c>
      <c r="G271" s="2" t="s">
        <v>599</v>
      </c>
      <c r="H271" s="2" t="s">
        <v>598</v>
      </c>
      <c r="I271" s="2" t="s">
        <v>599</v>
      </c>
      <c r="J271" s="2" t="s">
        <v>598</v>
      </c>
      <c r="O271" s="20">
        <f t="shared" si="4"/>
        <v>0</v>
      </c>
    </row>
    <row r="272" spans="1:15" ht="15" customHeight="1" x14ac:dyDescent="0.25">
      <c r="A272" s="2" t="s">
        <v>385</v>
      </c>
      <c r="B272" s="2" t="s">
        <v>386</v>
      </c>
      <c r="C272" s="2">
        <v>2014</v>
      </c>
      <c r="D272" s="2" t="s">
        <v>598</v>
      </c>
      <c r="E272" s="2" t="s">
        <v>599</v>
      </c>
      <c r="F272" s="2" t="s">
        <v>598</v>
      </c>
      <c r="G272" s="2" t="s">
        <v>599</v>
      </c>
      <c r="H272" s="2" t="s">
        <v>598</v>
      </c>
      <c r="I272" s="2" t="s">
        <v>599</v>
      </c>
      <c r="J272" s="2" t="s">
        <v>598</v>
      </c>
      <c r="O272" s="20">
        <f t="shared" si="4"/>
        <v>0</v>
      </c>
    </row>
    <row r="273" spans="1:15" ht="15" customHeight="1" x14ac:dyDescent="0.25">
      <c r="A273" s="2" t="s">
        <v>387</v>
      </c>
      <c r="B273" s="2" t="s">
        <v>388</v>
      </c>
      <c r="C273" s="2">
        <v>2014</v>
      </c>
      <c r="D273" s="2" t="s">
        <v>598</v>
      </c>
      <c r="E273" s="2" t="s">
        <v>599</v>
      </c>
      <c r="F273" s="2" t="s">
        <v>598</v>
      </c>
      <c r="G273" s="2" t="s">
        <v>599</v>
      </c>
      <c r="H273" s="2" t="s">
        <v>598</v>
      </c>
      <c r="I273" s="2" t="s">
        <v>599</v>
      </c>
      <c r="J273" s="2" t="s">
        <v>598</v>
      </c>
      <c r="O273" s="20">
        <f t="shared" si="4"/>
        <v>0</v>
      </c>
    </row>
    <row r="274" spans="1:15" ht="15" customHeight="1" x14ac:dyDescent="0.25">
      <c r="A274" s="2" t="s">
        <v>389</v>
      </c>
      <c r="B274" s="2" t="s">
        <v>390</v>
      </c>
      <c r="C274" s="2">
        <v>2014</v>
      </c>
      <c r="D274" s="2" t="s">
        <v>598</v>
      </c>
      <c r="E274" s="2" t="s">
        <v>598</v>
      </c>
      <c r="F274" s="2" t="s">
        <v>598</v>
      </c>
      <c r="G274" s="2" t="s">
        <v>598</v>
      </c>
      <c r="H274" s="2" t="s">
        <v>598</v>
      </c>
      <c r="I274" s="2" t="s">
        <v>598</v>
      </c>
      <c r="J274" s="2" t="s">
        <v>598</v>
      </c>
      <c r="O274" s="20">
        <f t="shared" si="4"/>
        <v>0</v>
      </c>
    </row>
    <row r="275" spans="1:15" ht="15" customHeight="1" x14ac:dyDescent="0.25">
      <c r="A275" s="2" t="s">
        <v>389</v>
      </c>
      <c r="B275" s="2" t="s">
        <v>391</v>
      </c>
      <c r="C275" s="2">
        <v>2014</v>
      </c>
      <c r="D275" s="2" t="s">
        <v>598</v>
      </c>
      <c r="E275" s="2" t="s">
        <v>598</v>
      </c>
      <c r="F275" s="2" t="s">
        <v>598</v>
      </c>
      <c r="G275" s="2" t="s">
        <v>598</v>
      </c>
      <c r="H275" s="2" t="s">
        <v>598</v>
      </c>
      <c r="I275" s="2" t="s">
        <v>598</v>
      </c>
      <c r="J275" s="2" t="s">
        <v>598</v>
      </c>
      <c r="O275" s="20">
        <f t="shared" si="4"/>
        <v>0</v>
      </c>
    </row>
    <row r="276" spans="1:15" ht="15" customHeight="1" x14ac:dyDescent="0.25">
      <c r="A276" s="2" t="s">
        <v>389</v>
      </c>
      <c r="B276" s="2" t="s">
        <v>392</v>
      </c>
      <c r="C276" s="2">
        <v>2014</v>
      </c>
      <c r="D276" s="2" t="s">
        <v>598</v>
      </c>
      <c r="E276" s="2" t="s">
        <v>598</v>
      </c>
      <c r="F276" s="2" t="s">
        <v>598</v>
      </c>
      <c r="G276" s="2" t="s">
        <v>598</v>
      </c>
      <c r="H276" s="2" t="s">
        <v>598</v>
      </c>
      <c r="I276" s="2" t="s">
        <v>598</v>
      </c>
      <c r="J276" s="2" t="s">
        <v>598</v>
      </c>
      <c r="O276" s="20">
        <f t="shared" si="4"/>
        <v>0</v>
      </c>
    </row>
    <row r="277" spans="1:15" ht="15" customHeight="1" x14ac:dyDescent="0.25">
      <c r="A277" s="2" t="s">
        <v>389</v>
      </c>
      <c r="B277" s="2" t="s">
        <v>393</v>
      </c>
      <c r="C277" s="2">
        <v>2014</v>
      </c>
      <c r="D277" s="2" t="s">
        <v>598</v>
      </c>
      <c r="E277" s="2" t="s">
        <v>598</v>
      </c>
      <c r="F277" s="2" t="s">
        <v>598</v>
      </c>
      <c r="G277" s="2" t="s">
        <v>598</v>
      </c>
      <c r="H277" s="2" t="s">
        <v>598</v>
      </c>
      <c r="I277" s="2" t="s">
        <v>598</v>
      </c>
      <c r="J277" s="2" t="s">
        <v>598</v>
      </c>
      <c r="O277" s="20">
        <f t="shared" si="4"/>
        <v>0</v>
      </c>
    </row>
    <row r="278" spans="1:15" ht="15" customHeight="1" x14ac:dyDescent="0.25">
      <c r="A278" s="2" t="s">
        <v>394</v>
      </c>
      <c r="B278" s="2" t="s">
        <v>395</v>
      </c>
      <c r="C278" s="2">
        <v>2014</v>
      </c>
      <c r="D278" s="2">
        <v>81</v>
      </c>
      <c r="E278" s="2" t="s">
        <v>929</v>
      </c>
      <c r="F278" s="2">
        <v>43</v>
      </c>
      <c r="G278" s="2" t="s">
        <v>930</v>
      </c>
      <c r="H278" s="2">
        <v>38</v>
      </c>
      <c r="I278" s="2" t="s">
        <v>598</v>
      </c>
      <c r="J278" s="2" t="s">
        <v>598</v>
      </c>
      <c r="O278" s="20">
        <f t="shared" si="4"/>
        <v>81</v>
      </c>
    </row>
    <row r="279" spans="1:15" ht="15" customHeight="1" x14ac:dyDescent="0.25">
      <c r="A279" s="2" t="s">
        <v>394</v>
      </c>
      <c r="B279" s="2" t="s">
        <v>396</v>
      </c>
      <c r="C279" s="2">
        <v>2014</v>
      </c>
      <c r="D279" s="2" t="s">
        <v>598</v>
      </c>
      <c r="E279" s="2" t="s">
        <v>599</v>
      </c>
      <c r="F279" s="2" t="s">
        <v>598</v>
      </c>
      <c r="G279" s="2" t="s">
        <v>599</v>
      </c>
      <c r="H279" s="2" t="s">
        <v>598</v>
      </c>
      <c r="I279" s="2" t="s">
        <v>599</v>
      </c>
      <c r="J279" s="2" t="s">
        <v>598</v>
      </c>
      <c r="O279" s="20">
        <f t="shared" si="4"/>
        <v>0</v>
      </c>
    </row>
    <row r="280" spans="1:15" ht="15" customHeight="1" x14ac:dyDescent="0.25">
      <c r="A280" s="2" t="s">
        <v>397</v>
      </c>
      <c r="B280" s="2" t="s">
        <v>398</v>
      </c>
      <c r="C280" s="2">
        <v>2014</v>
      </c>
      <c r="D280" s="2" t="s">
        <v>598</v>
      </c>
      <c r="E280" s="2" t="s">
        <v>599</v>
      </c>
      <c r="F280" s="2" t="s">
        <v>598</v>
      </c>
      <c r="G280" s="2" t="s">
        <v>599</v>
      </c>
      <c r="H280" s="2" t="s">
        <v>598</v>
      </c>
      <c r="I280" s="2" t="s">
        <v>599</v>
      </c>
      <c r="J280" s="2" t="s">
        <v>598</v>
      </c>
      <c r="O280" s="20">
        <f t="shared" si="4"/>
        <v>0</v>
      </c>
    </row>
    <row r="281" spans="1:15" ht="15" customHeight="1" x14ac:dyDescent="0.25">
      <c r="A281" s="2" t="s">
        <v>399</v>
      </c>
      <c r="B281" s="2" t="s">
        <v>400</v>
      </c>
      <c r="C281" s="2">
        <v>2014</v>
      </c>
      <c r="D281" s="2" t="s">
        <v>598</v>
      </c>
      <c r="E281" s="2" t="s">
        <v>599</v>
      </c>
      <c r="F281" s="2" t="s">
        <v>598</v>
      </c>
      <c r="G281" s="2" t="s">
        <v>599</v>
      </c>
      <c r="H281" s="2" t="s">
        <v>598</v>
      </c>
      <c r="I281" s="2" t="s">
        <v>599</v>
      </c>
      <c r="J281" s="2" t="s">
        <v>598</v>
      </c>
      <c r="O281" s="20">
        <f t="shared" si="4"/>
        <v>0</v>
      </c>
    </row>
    <row r="282" spans="1:15" ht="15" customHeight="1" x14ac:dyDescent="0.25">
      <c r="A282" s="2" t="s">
        <v>399</v>
      </c>
      <c r="B282" s="2" t="s">
        <v>401</v>
      </c>
      <c r="C282" s="2">
        <v>2014</v>
      </c>
      <c r="D282" s="2" t="s">
        <v>598</v>
      </c>
      <c r="E282" s="2" t="s">
        <v>599</v>
      </c>
      <c r="F282" s="2" t="s">
        <v>598</v>
      </c>
      <c r="G282" s="2" t="s">
        <v>599</v>
      </c>
      <c r="H282" s="2" t="s">
        <v>598</v>
      </c>
      <c r="I282" s="2" t="s">
        <v>599</v>
      </c>
      <c r="J282" s="2" t="s">
        <v>598</v>
      </c>
      <c r="O282" s="20">
        <f t="shared" si="4"/>
        <v>0</v>
      </c>
    </row>
    <row r="283" spans="1:15" ht="15" customHeight="1" x14ac:dyDescent="0.25">
      <c r="A283" s="2" t="s">
        <v>399</v>
      </c>
      <c r="B283" s="2" t="s">
        <v>402</v>
      </c>
      <c r="C283" s="2">
        <v>2014</v>
      </c>
      <c r="D283" s="2">
        <v>174.43899999999999</v>
      </c>
      <c r="E283" s="2" t="s">
        <v>705</v>
      </c>
      <c r="F283" s="2">
        <v>109.6</v>
      </c>
      <c r="G283" s="2" t="s">
        <v>706</v>
      </c>
      <c r="H283" s="2">
        <v>64.838999999999999</v>
      </c>
      <c r="I283" s="2" t="s">
        <v>599</v>
      </c>
      <c r="J283" s="2" t="s">
        <v>598</v>
      </c>
      <c r="O283" s="20">
        <f t="shared" si="4"/>
        <v>174.43899999999999</v>
      </c>
    </row>
    <row r="284" spans="1:15" ht="15" customHeight="1" x14ac:dyDescent="0.25">
      <c r="A284" s="2" t="s">
        <v>399</v>
      </c>
      <c r="B284" s="2" t="s">
        <v>403</v>
      </c>
      <c r="C284" s="2">
        <v>2014</v>
      </c>
      <c r="D284" s="2" t="s">
        <v>598</v>
      </c>
      <c r="E284" s="2" t="s">
        <v>599</v>
      </c>
      <c r="F284" s="2" t="s">
        <v>598</v>
      </c>
      <c r="G284" s="2" t="s">
        <v>599</v>
      </c>
      <c r="H284" s="2" t="s">
        <v>598</v>
      </c>
      <c r="I284" s="2" t="s">
        <v>599</v>
      </c>
      <c r="J284" s="2" t="s">
        <v>598</v>
      </c>
      <c r="O284" s="20">
        <f t="shared" si="4"/>
        <v>0</v>
      </c>
    </row>
    <row r="285" spans="1:15" ht="15" customHeight="1" x14ac:dyDescent="0.25">
      <c r="A285" s="2" t="s">
        <v>399</v>
      </c>
      <c r="B285" s="2" t="s">
        <v>404</v>
      </c>
      <c r="C285" s="2">
        <v>2014</v>
      </c>
      <c r="D285" s="2" t="s">
        <v>598</v>
      </c>
      <c r="E285" s="2" t="s">
        <v>599</v>
      </c>
      <c r="F285" s="2" t="s">
        <v>598</v>
      </c>
      <c r="G285" s="2" t="s">
        <v>599</v>
      </c>
      <c r="H285" s="2" t="s">
        <v>598</v>
      </c>
      <c r="I285" s="2" t="s">
        <v>599</v>
      </c>
      <c r="J285" s="2" t="s">
        <v>598</v>
      </c>
      <c r="O285" s="20">
        <f t="shared" si="4"/>
        <v>0</v>
      </c>
    </row>
    <row r="286" spans="1:15" ht="15" customHeight="1" x14ac:dyDescent="0.25">
      <c r="A286" s="2" t="s">
        <v>405</v>
      </c>
      <c r="B286" s="2" t="s">
        <v>406</v>
      </c>
      <c r="C286" s="2">
        <v>2014</v>
      </c>
      <c r="D286" s="2" t="s">
        <v>599</v>
      </c>
      <c r="E286" s="2" t="s">
        <v>599</v>
      </c>
      <c r="F286" s="2" t="s">
        <v>599</v>
      </c>
      <c r="G286" s="2" t="s">
        <v>599</v>
      </c>
      <c r="H286" s="2" t="s">
        <v>599</v>
      </c>
      <c r="I286" s="2" t="s">
        <v>599</v>
      </c>
      <c r="J286" s="2" t="s">
        <v>599</v>
      </c>
      <c r="O286" s="20">
        <f t="shared" si="4"/>
        <v>0</v>
      </c>
    </row>
    <row r="287" spans="1:15" ht="15" customHeight="1" x14ac:dyDescent="0.25">
      <c r="A287" s="2" t="s">
        <v>405</v>
      </c>
      <c r="B287" s="2" t="s">
        <v>407</v>
      </c>
      <c r="C287" s="2">
        <v>2014</v>
      </c>
      <c r="D287" s="2" t="s">
        <v>599</v>
      </c>
      <c r="E287" s="2" t="s">
        <v>599</v>
      </c>
      <c r="F287" s="2" t="s">
        <v>599</v>
      </c>
      <c r="G287" s="2" t="s">
        <v>599</v>
      </c>
      <c r="H287" s="2" t="s">
        <v>599</v>
      </c>
      <c r="I287" s="2" t="s">
        <v>599</v>
      </c>
      <c r="J287" s="2" t="s">
        <v>599</v>
      </c>
      <c r="O287" s="20">
        <f t="shared" si="4"/>
        <v>0</v>
      </c>
    </row>
    <row r="288" spans="1:15" ht="15" customHeight="1" x14ac:dyDescent="0.25">
      <c r="A288" s="2" t="s">
        <v>405</v>
      </c>
      <c r="B288" s="2" t="s">
        <v>408</v>
      </c>
      <c r="C288" s="2">
        <v>2014</v>
      </c>
      <c r="D288" s="2" t="s">
        <v>599</v>
      </c>
      <c r="E288" s="2" t="s">
        <v>599</v>
      </c>
      <c r="F288" s="2" t="s">
        <v>599</v>
      </c>
      <c r="G288" s="2" t="s">
        <v>599</v>
      </c>
      <c r="H288" s="2" t="s">
        <v>599</v>
      </c>
      <c r="I288" s="2" t="s">
        <v>599</v>
      </c>
      <c r="J288" s="2" t="s">
        <v>599</v>
      </c>
      <c r="O288" s="20">
        <f t="shared" si="4"/>
        <v>0</v>
      </c>
    </row>
    <row r="289" spans="1:15" ht="15" customHeight="1" x14ac:dyDescent="0.25">
      <c r="A289" s="2" t="s">
        <v>405</v>
      </c>
      <c r="B289" s="2" t="s">
        <v>409</v>
      </c>
      <c r="C289" s="2">
        <v>2014</v>
      </c>
      <c r="D289" s="2" t="s">
        <v>599</v>
      </c>
      <c r="E289" s="2" t="s">
        <v>599</v>
      </c>
      <c r="F289" s="2" t="s">
        <v>599</v>
      </c>
      <c r="G289" s="2" t="s">
        <v>599</v>
      </c>
      <c r="H289" s="2" t="s">
        <v>599</v>
      </c>
      <c r="I289" s="2" t="s">
        <v>599</v>
      </c>
      <c r="J289" s="2" t="s">
        <v>599</v>
      </c>
      <c r="O289" s="20">
        <f t="shared" si="4"/>
        <v>0</v>
      </c>
    </row>
    <row r="290" spans="1:15" ht="15" customHeight="1" x14ac:dyDescent="0.25">
      <c r="A290" s="2" t="s">
        <v>410</v>
      </c>
      <c r="B290" s="2" t="s">
        <v>411</v>
      </c>
      <c r="C290" s="2">
        <v>2014</v>
      </c>
      <c r="D290" s="2" t="s">
        <v>598</v>
      </c>
      <c r="E290" s="2" t="s">
        <v>599</v>
      </c>
      <c r="F290" s="2" t="s">
        <v>598</v>
      </c>
      <c r="G290" s="2" t="s">
        <v>599</v>
      </c>
      <c r="H290" s="2" t="s">
        <v>598</v>
      </c>
      <c r="I290" s="2" t="s">
        <v>599</v>
      </c>
      <c r="J290" s="2" t="s">
        <v>598</v>
      </c>
      <c r="O290" s="20">
        <f t="shared" si="4"/>
        <v>0</v>
      </c>
    </row>
    <row r="291" spans="1:15" ht="15" customHeight="1" x14ac:dyDescent="0.25">
      <c r="A291" s="2" t="s">
        <v>410</v>
      </c>
      <c r="B291" s="2" t="s">
        <v>412</v>
      </c>
      <c r="C291" s="2">
        <v>2014</v>
      </c>
      <c r="D291" s="2" t="s">
        <v>598</v>
      </c>
      <c r="E291" s="2" t="s">
        <v>599</v>
      </c>
      <c r="F291" s="2" t="s">
        <v>598</v>
      </c>
      <c r="G291" s="2" t="s">
        <v>599</v>
      </c>
      <c r="H291" s="2" t="s">
        <v>598</v>
      </c>
      <c r="I291" s="2" t="s">
        <v>599</v>
      </c>
      <c r="J291" s="2" t="s">
        <v>598</v>
      </c>
      <c r="O291" s="20">
        <f t="shared" si="4"/>
        <v>0</v>
      </c>
    </row>
    <row r="292" spans="1:15" ht="15" customHeight="1" x14ac:dyDescent="0.25">
      <c r="A292" s="2" t="s">
        <v>413</v>
      </c>
      <c r="B292" s="2" t="s">
        <v>414</v>
      </c>
      <c r="C292" s="2">
        <v>2014</v>
      </c>
      <c r="D292" s="2" t="s">
        <v>598</v>
      </c>
      <c r="E292" s="2" t="s">
        <v>598</v>
      </c>
      <c r="F292" s="2" t="s">
        <v>598</v>
      </c>
      <c r="G292" s="2" t="s">
        <v>598</v>
      </c>
      <c r="H292" s="2" t="s">
        <v>598</v>
      </c>
      <c r="I292" s="2" t="s">
        <v>598</v>
      </c>
      <c r="J292" s="2" t="s">
        <v>598</v>
      </c>
      <c r="O292" s="20">
        <f t="shared" si="4"/>
        <v>0</v>
      </c>
    </row>
    <row r="293" spans="1:15" ht="15" customHeight="1" x14ac:dyDescent="0.25">
      <c r="A293" s="2" t="s">
        <v>415</v>
      </c>
      <c r="B293" s="2" t="s">
        <v>416</v>
      </c>
      <c r="C293" s="2">
        <v>2014</v>
      </c>
      <c r="D293" s="2" t="s">
        <v>598</v>
      </c>
      <c r="E293" s="2" t="s">
        <v>599</v>
      </c>
      <c r="F293" s="2" t="s">
        <v>598</v>
      </c>
      <c r="G293" s="2" t="s">
        <v>599</v>
      </c>
      <c r="H293" s="2" t="s">
        <v>598</v>
      </c>
      <c r="I293" s="2" t="s">
        <v>599</v>
      </c>
      <c r="J293" s="2" t="s">
        <v>598</v>
      </c>
      <c r="O293" s="20">
        <f t="shared" si="4"/>
        <v>0</v>
      </c>
    </row>
    <row r="294" spans="1:15" ht="15" customHeight="1" x14ac:dyDescent="0.25">
      <c r="A294" s="2" t="s">
        <v>415</v>
      </c>
      <c r="B294" s="2" t="s">
        <v>417</v>
      </c>
      <c r="C294" s="2">
        <v>2014</v>
      </c>
      <c r="D294" s="2" t="s">
        <v>598</v>
      </c>
      <c r="E294" s="2" t="s">
        <v>599</v>
      </c>
      <c r="F294" s="2" t="s">
        <v>598</v>
      </c>
      <c r="G294" s="2" t="s">
        <v>599</v>
      </c>
      <c r="H294" s="2" t="s">
        <v>598</v>
      </c>
      <c r="I294" s="2" t="s">
        <v>599</v>
      </c>
      <c r="J294" s="2" t="s">
        <v>598</v>
      </c>
      <c r="O294" s="20">
        <f t="shared" si="4"/>
        <v>0</v>
      </c>
    </row>
    <row r="295" spans="1:15" ht="15" customHeight="1" x14ac:dyDescent="0.25">
      <c r="A295" s="2" t="s">
        <v>415</v>
      </c>
      <c r="B295" s="2" t="s">
        <v>418</v>
      </c>
      <c r="C295" s="2">
        <v>2014</v>
      </c>
      <c r="D295" s="2" t="s">
        <v>598</v>
      </c>
      <c r="E295" s="2" t="s">
        <v>599</v>
      </c>
      <c r="F295" s="2" t="s">
        <v>598</v>
      </c>
      <c r="G295" s="2" t="s">
        <v>599</v>
      </c>
      <c r="H295" s="2" t="s">
        <v>598</v>
      </c>
      <c r="I295" s="2" t="s">
        <v>599</v>
      </c>
      <c r="J295" s="2" t="s">
        <v>598</v>
      </c>
      <c r="O295" s="20">
        <f t="shared" si="4"/>
        <v>0</v>
      </c>
    </row>
    <row r="296" spans="1:15" ht="15" customHeight="1" x14ac:dyDescent="0.25">
      <c r="A296" s="2" t="s">
        <v>415</v>
      </c>
      <c r="B296" s="2" t="s">
        <v>419</v>
      </c>
      <c r="C296" s="2">
        <v>2014</v>
      </c>
      <c r="D296" s="2" t="s">
        <v>598</v>
      </c>
      <c r="E296" s="2" t="s">
        <v>599</v>
      </c>
      <c r="F296" s="2" t="s">
        <v>598</v>
      </c>
      <c r="G296" s="2" t="s">
        <v>599</v>
      </c>
      <c r="H296" s="2" t="s">
        <v>598</v>
      </c>
      <c r="I296" s="2" t="s">
        <v>599</v>
      </c>
      <c r="J296" s="2" t="s">
        <v>598</v>
      </c>
      <c r="O296" s="20">
        <f t="shared" si="4"/>
        <v>0</v>
      </c>
    </row>
    <row r="297" spans="1:15" ht="15" customHeight="1" x14ac:dyDescent="0.25">
      <c r="A297" s="2" t="s">
        <v>420</v>
      </c>
      <c r="B297" s="2" t="s">
        <v>421</v>
      </c>
      <c r="C297" s="2">
        <v>2014</v>
      </c>
      <c r="D297" s="2" t="s">
        <v>598</v>
      </c>
      <c r="E297" s="2" t="s">
        <v>599</v>
      </c>
      <c r="F297" s="2" t="s">
        <v>598</v>
      </c>
      <c r="G297" s="2" t="s">
        <v>599</v>
      </c>
      <c r="H297" s="2" t="s">
        <v>598</v>
      </c>
      <c r="I297" s="2" t="s">
        <v>599</v>
      </c>
      <c r="J297" s="2" t="s">
        <v>598</v>
      </c>
      <c r="O297" s="20">
        <f t="shared" si="4"/>
        <v>0</v>
      </c>
    </row>
    <row r="298" spans="1:15" ht="15" customHeight="1" x14ac:dyDescent="0.25">
      <c r="A298" s="2" t="s">
        <v>422</v>
      </c>
      <c r="B298" s="2" t="s">
        <v>423</v>
      </c>
      <c r="C298" s="2">
        <v>2014</v>
      </c>
      <c r="D298" s="2">
        <v>39.125</v>
      </c>
      <c r="E298" s="2" t="s">
        <v>931</v>
      </c>
      <c r="F298" s="2">
        <v>39.125</v>
      </c>
      <c r="G298" s="2" t="s">
        <v>599</v>
      </c>
      <c r="H298" s="2" t="s">
        <v>598</v>
      </c>
      <c r="I298" s="2" t="s">
        <v>599</v>
      </c>
      <c r="J298" s="2" t="s">
        <v>598</v>
      </c>
      <c r="O298" s="20">
        <f t="shared" si="4"/>
        <v>39.125</v>
      </c>
    </row>
    <row r="299" spans="1:15" ht="15" customHeight="1" x14ac:dyDescent="0.25">
      <c r="A299" s="2" t="s">
        <v>422</v>
      </c>
      <c r="B299" s="2" t="s">
        <v>424</v>
      </c>
      <c r="C299" s="2">
        <v>2014</v>
      </c>
      <c r="D299" s="2" t="s">
        <v>598</v>
      </c>
      <c r="E299" s="2" t="s">
        <v>599</v>
      </c>
      <c r="F299" s="2" t="s">
        <v>598</v>
      </c>
      <c r="G299" s="2" t="s">
        <v>599</v>
      </c>
      <c r="H299" s="2" t="s">
        <v>598</v>
      </c>
      <c r="I299" s="2" t="s">
        <v>599</v>
      </c>
      <c r="J299" s="2" t="s">
        <v>598</v>
      </c>
      <c r="O299" s="20">
        <f t="shared" si="4"/>
        <v>0</v>
      </c>
    </row>
    <row r="300" spans="1:15" ht="15" customHeight="1" x14ac:dyDescent="0.25">
      <c r="A300" s="2" t="s">
        <v>425</v>
      </c>
      <c r="B300" s="2" t="s">
        <v>426</v>
      </c>
      <c r="C300" s="2">
        <v>2014</v>
      </c>
      <c r="D300" s="2" t="s">
        <v>598</v>
      </c>
      <c r="E300" s="2" t="s">
        <v>599</v>
      </c>
      <c r="F300" s="2" t="s">
        <v>598</v>
      </c>
      <c r="G300" s="2" t="s">
        <v>599</v>
      </c>
      <c r="H300" s="2" t="s">
        <v>598</v>
      </c>
      <c r="I300" s="2" t="s">
        <v>599</v>
      </c>
      <c r="J300" s="2" t="s">
        <v>598</v>
      </c>
      <c r="O300" s="20">
        <f t="shared" si="4"/>
        <v>0</v>
      </c>
    </row>
    <row r="301" spans="1:15" ht="15" customHeight="1" x14ac:dyDescent="0.25">
      <c r="A301" s="2" t="s">
        <v>425</v>
      </c>
      <c r="B301" s="2" t="s">
        <v>427</v>
      </c>
      <c r="C301" s="2">
        <v>2014</v>
      </c>
      <c r="D301" s="2" t="s">
        <v>598</v>
      </c>
      <c r="E301" s="2" t="s">
        <v>599</v>
      </c>
      <c r="F301" s="2" t="s">
        <v>598</v>
      </c>
      <c r="G301" s="2" t="s">
        <v>599</v>
      </c>
      <c r="H301" s="2" t="s">
        <v>598</v>
      </c>
      <c r="I301" s="2" t="s">
        <v>599</v>
      </c>
      <c r="J301" s="2" t="s">
        <v>598</v>
      </c>
      <c r="O301" s="20">
        <f t="shared" si="4"/>
        <v>0</v>
      </c>
    </row>
    <row r="302" spans="1:15" ht="15" customHeight="1" x14ac:dyDescent="0.25">
      <c r="A302" s="2" t="s">
        <v>425</v>
      </c>
      <c r="B302" s="2" t="s">
        <v>428</v>
      </c>
      <c r="C302" s="2">
        <v>2014</v>
      </c>
      <c r="D302" s="2" t="s">
        <v>598</v>
      </c>
      <c r="E302" s="2" t="s">
        <v>599</v>
      </c>
      <c r="F302" s="2" t="s">
        <v>598</v>
      </c>
      <c r="G302" s="2" t="s">
        <v>599</v>
      </c>
      <c r="H302" s="2" t="s">
        <v>598</v>
      </c>
      <c r="I302" s="2" t="s">
        <v>599</v>
      </c>
      <c r="J302" s="2" t="s">
        <v>598</v>
      </c>
      <c r="O302" s="20">
        <f t="shared" si="4"/>
        <v>0</v>
      </c>
    </row>
    <row r="303" spans="1:15" ht="15" customHeight="1" x14ac:dyDescent="0.25">
      <c r="A303" s="2" t="s">
        <v>425</v>
      </c>
      <c r="B303" s="2" t="s">
        <v>429</v>
      </c>
      <c r="C303" s="2">
        <v>2014</v>
      </c>
      <c r="D303" s="2" t="s">
        <v>598</v>
      </c>
      <c r="E303" s="2" t="s">
        <v>599</v>
      </c>
      <c r="F303" s="2" t="s">
        <v>598</v>
      </c>
      <c r="G303" s="2" t="s">
        <v>599</v>
      </c>
      <c r="H303" s="2" t="s">
        <v>598</v>
      </c>
      <c r="I303" s="2" t="s">
        <v>599</v>
      </c>
      <c r="J303" s="2" t="s">
        <v>598</v>
      </c>
      <c r="O303" s="20">
        <f t="shared" si="4"/>
        <v>0</v>
      </c>
    </row>
    <row r="304" spans="1:15" ht="15" customHeight="1" x14ac:dyDescent="0.25">
      <c r="A304" s="2" t="s">
        <v>425</v>
      </c>
      <c r="B304" s="2" t="s">
        <v>430</v>
      </c>
      <c r="C304" s="2">
        <v>2014</v>
      </c>
      <c r="D304" s="2">
        <v>8.76</v>
      </c>
      <c r="E304" s="2" t="s">
        <v>710</v>
      </c>
      <c r="F304" s="2">
        <v>8.76</v>
      </c>
      <c r="G304" s="2" t="s">
        <v>599</v>
      </c>
      <c r="H304" s="2" t="s">
        <v>598</v>
      </c>
      <c r="I304" s="2" t="s">
        <v>599</v>
      </c>
      <c r="J304" s="2" t="s">
        <v>598</v>
      </c>
      <c r="O304" s="20">
        <f t="shared" si="4"/>
        <v>8.76</v>
      </c>
    </row>
    <row r="305" spans="1:15" ht="15" customHeight="1" x14ac:dyDescent="0.25">
      <c r="A305" s="2" t="s">
        <v>425</v>
      </c>
      <c r="B305" s="2" t="s">
        <v>431</v>
      </c>
      <c r="C305" s="2">
        <v>2014</v>
      </c>
      <c r="D305" s="2" t="s">
        <v>598</v>
      </c>
      <c r="E305" s="2" t="s">
        <v>599</v>
      </c>
      <c r="F305" s="2" t="s">
        <v>598</v>
      </c>
      <c r="G305" s="2" t="s">
        <v>599</v>
      </c>
      <c r="H305" s="2" t="s">
        <v>598</v>
      </c>
      <c r="I305" s="2" t="s">
        <v>599</v>
      </c>
      <c r="J305" s="2" t="s">
        <v>598</v>
      </c>
      <c r="O305" s="20">
        <f t="shared" si="4"/>
        <v>0</v>
      </c>
    </row>
    <row r="306" spans="1:15" ht="15" customHeight="1" x14ac:dyDescent="0.25">
      <c r="A306" s="2" t="s">
        <v>432</v>
      </c>
      <c r="B306" s="2" t="s">
        <v>433</v>
      </c>
      <c r="C306" s="2">
        <v>2014</v>
      </c>
      <c r="D306" s="2" t="s">
        <v>599</v>
      </c>
      <c r="E306" s="2" t="s">
        <v>599</v>
      </c>
      <c r="F306" s="2" t="s">
        <v>599</v>
      </c>
      <c r="G306" s="2" t="s">
        <v>599</v>
      </c>
      <c r="H306" s="2" t="s">
        <v>599</v>
      </c>
      <c r="I306" s="2" t="s">
        <v>599</v>
      </c>
      <c r="J306" s="2" t="s">
        <v>599</v>
      </c>
      <c r="O306" s="20">
        <f t="shared" si="4"/>
        <v>0</v>
      </c>
    </row>
    <row r="307" spans="1:15" ht="15" customHeight="1" x14ac:dyDescent="0.25">
      <c r="A307" s="2" t="s">
        <v>432</v>
      </c>
      <c r="B307" s="2" t="s">
        <v>434</v>
      </c>
      <c r="C307" s="2">
        <v>2014</v>
      </c>
      <c r="D307" s="2" t="s">
        <v>599</v>
      </c>
      <c r="E307" s="2" t="s">
        <v>599</v>
      </c>
      <c r="F307" s="2" t="s">
        <v>599</v>
      </c>
      <c r="G307" s="2" t="s">
        <v>599</v>
      </c>
      <c r="H307" s="2" t="s">
        <v>599</v>
      </c>
      <c r="I307" s="2" t="s">
        <v>599</v>
      </c>
      <c r="J307" s="2" t="s">
        <v>599</v>
      </c>
      <c r="O307" s="20">
        <f t="shared" si="4"/>
        <v>0</v>
      </c>
    </row>
    <row r="308" spans="1:15" ht="15" customHeight="1" x14ac:dyDescent="0.25">
      <c r="A308" s="2" t="s">
        <v>432</v>
      </c>
      <c r="B308" s="2" t="s">
        <v>435</v>
      </c>
      <c r="C308" s="2">
        <v>2014</v>
      </c>
      <c r="D308" s="2" t="s">
        <v>598</v>
      </c>
      <c r="E308" s="2" t="s">
        <v>599</v>
      </c>
      <c r="F308" s="2" t="s">
        <v>598</v>
      </c>
      <c r="G308" s="2" t="s">
        <v>599</v>
      </c>
      <c r="H308" s="2" t="s">
        <v>598</v>
      </c>
      <c r="I308" s="2" t="s">
        <v>599</v>
      </c>
      <c r="J308" s="2" t="s">
        <v>598</v>
      </c>
      <c r="O308" s="20">
        <f t="shared" si="4"/>
        <v>0</v>
      </c>
    </row>
    <row r="309" spans="1:15" ht="15" customHeight="1" x14ac:dyDescent="0.25">
      <c r="A309" s="2" t="s">
        <v>436</v>
      </c>
      <c r="B309" s="2" t="s">
        <v>437</v>
      </c>
      <c r="C309" s="2">
        <v>2014</v>
      </c>
      <c r="D309" s="2" t="s">
        <v>598</v>
      </c>
      <c r="E309" s="2" t="s">
        <v>598</v>
      </c>
      <c r="F309" s="2" t="s">
        <v>598</v>
      </c>
      <c r="G309" s="2" t="s">
        <v>598</v>
      </c>
      <c r="H309" s="2" t="s">
        <v>598</v>
      </c>
      <c r="I309" s="2" t="s">
        <v>598</v>
      </c>
      <c r="J309" s="2" t="s">
        <v>598</v>
      </c>
      <c r="O309" s="20">
        <f t="shared" si="4"/>
        <v>0</v>
      </c>
    </row>
    <row r="310" spans="1:15" ht="15" customHeight="1" x14ac:dyDescent="0.25">
      <c r="A310" s="2" t="s">
        <v>438</v>
      </c>
      <c r="B310" s="2" t="s">
        <v>439</v>
      </c>
      <c r="C310" s="2">
        <v>2014</v>
      </c>
      <c r="D310" s="2" t="s">
        <v>598</v>
      </c>
      <c r="E310" s="2" t="s">
        <v>599</v>
      </c>
      <c r="F310" s="2" t="s">
        <v>598</v>
      </c>
      <c r="G310" s="2" t="s">
        <v>599</v>
      </c>
      <c r="H310" s="2" t="s">
        <v>598</v>
      </c>
      <c r="I310" s="2" t="s">
        <v>599</v>
      </c>
      <c r="J310" s="2" t="s">
        <v>598</v>
      </c>
      <c r="O310" s="20">
        <f t="shared" si="4"/>
        <v>0</v>
      </c>
    </row>
    <row r="311" spans="1:15" ht="15" customHeight="1" x14ac:dyDescent="0.25">
      <c r="A311" s="2" t="s">
        <v>438</v>
      </c>
      <c r="B311" s="2" t="s">
        <v>440</v>
      </c>
      <c r="C311" s="2">
        <v>2014</v>
      </c>
      <c r="D311" s="2" t="s">
        <v>598</v>
      </c>
      <c r="E311" s="2" t="s">
        <v>599</v>
      </c>
      <c r="F311" s="2" t="s">
        <v>598</v>
      </c>
      <c r="G311" s="2" t="s">
        <v>599</v>
      </c>
      <c r="H311" s="2" t="s">
        <v>598</v>
      </c>
      <c r="I311" s="2" t="s">
        <v>599</v>
      </c>
      <c r="J311" s="2" t="s">
        <v>598</v>
      </c>
      <c r="O311" s="20">
        <f t="shared" si="4"/>
        <v>0</v>
      </c>
    </row>
    <row r="312" spans="1:15" ht="15" customHeight="1" x14ac:dyDescent="0.25">
      <c r="A312" s="2" t="s">
        <v>621</v>
      </c>
      <c r="B312" s="2" t="s">
        <v>622</v>
      </c>
      <c r="C312" s="2">
        <v>2014</v>
      </c>
      <c r="D312" s="2" t="s">
        <v>599</v>
      </c>
      <c r="E312" s="2" t="s">
        <v>599</v>
      </c>
      <c r="F312" s="2" t="s">
        <v>599</v>
      </c>
      <c r="G312" s="2" t="s">
        <v>599</v>
      </c>
      <c r="H312" s="2" t="s">
        <v>599</v>
      </c>
      <c r="I312" s="2" t="s">
        <v>599</v>
      </c>
      <c r="J312" s="2" t="s">
        <v>599</v>
      </c>
      <c r="O312" s="20">
        <f t="shared" si="4"/>
        <v>0</v>
      </c>
    </row>
    <row r="313" spans="1:15" ht="15" customHeight="1" x14ac:dyDescent="0.25">
      <c r="A313" s="2" t="s">
        <v>441</v>
      </c>
      <c r="B313" s="2" t="s">
        <v>442</v>
      </c>
      <c r="C313" s="2">
        <v>2014</v>
      </c>
      <c r="D313" s="2" t="s">
        <v>599</v>
      </c>
      <c r="E313" s="2" t="s">
        <v>599</v>
      </c>
      <c r="F313" s="2" t="s">
        <v>599</v>
      </c>
      <c r="G313" s="2" t="s">
        <v>599</v>
      </c>
      <c r="H313" s="2" t="s">
        <v>599</v>
      </c>
      <c r="I313" s="2" t="s">
        <v>599</v>
      </c>
      <c r="J313" s="2" t="s">
        <v>599</v>
      </c>
      <c r="O313" s="20">
        <f t="shared" si="4"/>
        <v>0</v>
      </c>
    </row>
    <row r="314" spans="1:15" ht="15" customHeight="1" x14ac:dyDescent="0.25">
      <c r="A314" s="2" t="s">
        <v>443</v>
      </c>
      <c r="B314" s="2" t="s">
        <v>444</v>
      </c>
      <c r="C314" s="2">
        <v>2014</v>
      </c>
      <c r="D314" s="2" t="s">
        <v>598</v>
      </c>
      <c r="E314" s="2" t="s">
        <v>599</v>
      </c>
      <c r="F314" s="2" t="s">
        <v>598</v>
      </c>
      <c r="G314" s="2" t="s">
        <v>599</v>
      </c>
      <c r="H314" s="2" t="s">
        <v>598</v>
      </c>
      <c r="I314" s="2" t="s">
        <v>599</v>
      </c>
      <c r="J314" s="2" t="s">
        <v>598</v>
      </c>
      <c r="O314" s="20">
        <f t="shared" si="4"/>
        <v>0</v>
      </c>
    </row>
    <row r="315" spans="1:15" ht="15" customHeight="1" x14ac:dyDescent="0.25">
      <c r="A315" s="2" t="s">
        <v>445</v>
      </c>
      <c r="B315" s="2" t="s">
        <v>446</v>
      </c>
      <c r="C315" s="2">
        <v>2014</v>
      </c>
      <c r="D315" s="2" t="s">
        <v>598</v>
      </c>
      <c r="E315" s="2" t="s">
        <v>599</v>
      </c>
      <c r="F315" s="2" t="s">
        <v>598</v>
      </c>
      <c r="G315" s="2" t="s">
        <v>599</v>
      </c>
      <c r="H315" s="2" t="s">
        <v>598</v>
      </c>
      <c r="I315" s="2" t="s">
        <v>599</v>
      </c>
      <c r="J315" s="2" t="s">
        <v>598</v>
      </c>
      <c r="O315" s="20">
        <f t="shared" si="4"/>
        <v>0</v>
      </c>
    </row>
    <row r="316" spans="1:15" ht="15" customHeight="1" x14ac:dyDescent="0.25">
      <c r="A316" s="2" t="s">
        <v>447</v>
      </c>
      <c r="B316" s="2" t="s">
        <v>448</v>
      </c>
      <c r="C316" s="2">
        <v>2014</v>
      </c>
      <c r="D316" s="2" t="s">
        <v>598</v>
      </c>
      <c r="E316" s="2" t="s">
        <v>598</v>
      </c>
      <c r="F316" s="2" t="s">
        <v>598</v>
      </c>
      <c r="G316" s="2" t="s">
        <v>598</v>
      </c>
      <c r="H316" s="2" t="s">
        <v>598</v>
      </c>
      <c r="I316" s="2" t="s">
        <v>598</v>
      </c>
      <c r="J316" s="2" t="s">
        <v>598</v>
      </c>
      <c r="O316" s="20">
        <f t="shared" si="4"/>
        <v>0</v>
      </c>
    </row>
    <row r="317" spans="1:15" ht="15" customHeight="1" x14ac:dyDescent="0.25">
      <c r="A317" s="2" t="s">
        <v>624</v>
      </c>
      <c r="B317" s="2" t="s">
        <v>622</v>
      </c>
      <c r="C317" s="2">
        <v>2014</v>
      </c>
      <c r="D317" s="2" t="s">
        <v>599</v>
      </c>
      <c r="E317" s="2" t="s">
        <v>599</v>
      </c>
      <c r="F317" s="2" t="s">
        <v>599</v>
      </c>
      <c r="G317" s="2" t="s">
        <v>599</v>
      </c>
      <c r="H317" s="2" t="s">
        <v>599</v>
      </c>
      <c r="I317" s="2" t="s">
        <v>599</v>
      </c>
      <c r="J317" s="2" t="s">
        <v>599</v>
      </c>
      <c r="O317" s="20">
        <f t="shared" si="4"/>
        <v>0</v>
      </c>
    </row>
    <row r="318" spans="1:15" ht="15" customHeight="1" x14ac:dyDescent="0.25">
      <c r="A318" s="2" t="s">
        <v>449</v>
      </c>
      <c r="B318" s="2" t="s">
        <v>450</v>
      </c>
      <c r="C318" s="2">
        <v>2014</v>
      </c>
      <c r="D318" s="2" t="s">
        <v>598</v>
      </c>
      <c r="E318" s="2" t="s">
        <v>599</v>
      </c>
      <c r="F318" s="2" t="s">
        <v>598</v>
      </c>
      <c r="G318" s="2" t="s">
        <v>599</v>
      </c>
      <c r="H318" s="2" t="s">
        <v>598</v>
      </c>
      <c r="I318" s="2" t="s">
        <v>599</v>
      </c>
      <c r="J318" s="2" t="s">
        <v>598</v>
      </c>
      <c r="O318" s="20">
        <f t="shared" si="4"/>
        <v>0</v>
      </c>
    </row>
    <row r="319" spans="1:15" ht="15" customHeight="1" x14ac:dyDescent="0.25">
      <c r="A319" s="2" t="s">
        <v>449</v>
      </c>
      <c r="B319" s="2" t="s">
        <v>451</v>
      </c>
      <c r="C319" s="2">
        <v>2014</v>
      </c>
      <c r="D319" s="2" t="s">
        <v>598</v>
      </c>
      <c r="E319" s="2" t="s">
        <v>599</v>
      </c>
      <c r="F319" s="2" t="s">
        <v>598</v>
      </c>
      <c r="G319" s="2" t="s">
        <v>599</v>
      </c>
      <c r="H319" s="2" t="s">
        <v>598</v>
      </c>
      <c r="I319" s="2" t="s">
        <v>599</v>
      </c>
      <c r="J319" s="2" t="s">
        <v>598</v>
      </c>
      <c r="O319" s="20">
        <f t="shared" si="4"/>
        <v>0</v>
      </c>
    </row>
    <row r="320" spans="1:15" ht="15" customHeight="1" x14ac:dyDescent="0.25">
      <c r="A320" s="2" t="s">
        <v>449</v>
      </c>
      <c r="B320" s="2" t="s">
        <v>452</v>
      </c>
      <c r="C320" s="2">
        <v>2014</v>
      </c>
      <c r="D320" s="2" t="s">
        <v>598</v>
      </c>
      <c r="E320" s="2" t="s">
        <v>599</v>
      </c>
      <c r="F320" s="2" t="s">
        <v>598</v>
      </c>
      <c r="G320" s="2" t="s">
        <v>599</v>
      </c>
      <c r="H320" s="2" t="s">
        <v>598</v>
      </c>
      <c r="I320" s="2" t="s">
        <v>599</v>
      </c>
      <c r="J320" s="2" t="s">
        <v>598</v>
      </c>
      <c r="O320" s="20">
        <f t="shared" si="4"/>
        <v>0</v>
      </c>
    </row>
    <row r="321" spans="1:15" ht="15" customHeight="1" x14ac:dyDescent="0.25">
      <c r="A321" s="2" t="s">
        <v>453</v>
      </c>
      <c r="B321" s="2" t="s">
        <v>454</v>
      </c>
      <c r="C321" s="2">
        <v>2014</v>
      </c>
      <c r="D321" s="2" t="s">
        <v>598</v>
      </c>
      <c r="E321" s="2" t="s">
        <v>599</v>
      </c>
      <c r="F321" s="2" t="s">
        <v>598</v>
      </c>
      <c r="G321" s="2" t="s">
        <v>599</v>
      </c>
      <c r="H321" s="2" t="s">
        <v>598</v>
      </c>
      <c r="I321" s="2" t="s">
        <v>599</v>
      </c>
      <c r="J321" s="2" t="s">
        <v>598</v>
      </c>
      <c r="O321" s="20">
        <f t="shared" si="4"/>
        <v>0</v>
      </c>
    </row>
    <row r="322" spans="1:15" ht="15" customHeight="1" x14ac:dyDescent="0.25">
      <c r="A322" s="2" t="s">
        <v>453</v>
      </c>
      <c r="B322" s="2" t="s">
        <v>455</v>
      </c>
      <c r="C322" s="2">
        <v>2014</v>
      </c>
      <c r="D322" s="2" t="s">
        <v>598</v>
      </c>
      <c r="E322" s="2" t="s">
        <v>599</v>
      </c>
      <c r="F322" s="2" t="s">
        <v>598</v>
      </c>
      <c r="G322" s="2" t="s">
        <v>599</v>
      </c>
      <c r="H322" s="2" t="s">
        <v>598</v>
      </c>
      <c r="I322" s="2" t="s">
        <v>599</v>
      </c>
      <c r="J322" s="2" t="s">
        <v>598</v>
      </c>
      <c r="O322" s="20">
        <f t="shared" si="4"/>
        <v>0</v>
      </c>
    </row>
    <row r="323" spans="1:15" ht="15" customHeight="1" x14ac:dyDescent="0.25">
      <c r="A323" s="2" t="s">
        <v>453</v>
      </c>
      <c r="B323" s="2" t="s">
        <v>456</v>
      </c>
      <c r="C323" s="2">
        <v>2014</v>
      </c>
      <c r="D323" s="2">
        <v>31.594000000000001</v>
      </c>
      <c r="E323" s="2" t="s">
        <v>715</v>
      </c>
      <c r="F323" s="2">
        <v>31.556999999999999</v>
      </c>
      <c r="G323" s="2" t="s">
        <v>932</v>
      </c>
      <c r="H323" s="2">
        <v>3.6999999999999998E-2</v>
      </c>
      <c r="I323" s="2" t="s">
        <v>599</v>
      </c>
      <c r="J323" s="2" t="s">
        <v>598</v>
      </c>
      <c r="O323" s="20">
        <f t="shared" ref="O323:O386" si="5">IFERROR(F323/1,0)+IFERROR(H323/1,0)+IFERROR(J323/1,0)</f>
        <v>31.593999999999998</v>
      </c>
    </row>
    <row r="324" spans="1:15" ht="15" customHeight="1" x14ac:dyDescent="0.25">
      <c r="A324" s="2" t="s">
        <v>457</v>
      </c>
      <c r="B324" s="2" t="s">
        <v>458</v>
      </c>
      <c r="C324" s="2">
        <v>2014</v>
      </c>
      <c r="D324" s="2" t="s">
        <v>598</v>
      </c>
      <c r="E324" s="2" t="s">
        <v>599</v>
      </c>
      <c r="F324" s="2" t="s">
        <v>598</v>
      </c>
      <c r="G324" s="2" t="s">
        <v>599</v>
      </c>
      <c r="H324" s="2" t="s">
        <v>598</v>
      </c>
      <c r="I324" s="2" t="s">
        <v>599</v>
      </c>
      <c r="J324" s="2" t="s">
        <v>598</v>
      </c>
      <c r="O324" s="20">
        <f t="shared" si="5"/>
        <v>0</v>
      </c>
    </row>
    <row r="325" spans="1:15" ht="15" customHeight="1" x14ac:dyDescent="0.25">
      <c r="A325" s="2" t="s">
        <v>457</v>
      </c>
      <c r="B325" s="2" t="s">
        <v>459</v>
      </c>
      <c r="C325" s="2">
        <v>2014</v>
      </c>
      <c r="D325" s="2" t="s">
        <v>598</v>
      </c>
      <c r="E325" s="2" t="s">
        <v>599</v>
      </c>
      <c r="F325" s="2" t="s">
        <v>598</v>
      </c>
      <c r="G325" s="2" t="s">
        <v>599</v>
      </c>
      <c r="H325" s="2" t="s">
        <v>598</v>
      </c>
      <c r="I325" s="2" t="s">
        <v>599</v>
      </c>
      <c r="J325" s="2" t="s">
        <v>598</v>
      </c>
      <c r="O325" s="20">
        <f t="shared" si="5"/>
        <v>0</v>
      </c>
    </row>
    <row r="326" spans="1:15" ht="15" customHeight="1" x14ac:dyDescent="0.25">
      <c r="A326" s="2" t="s">
        <v>457</v>
      </c>
      <c r="B326" s="2" t="s">
        <v>460</v>
      </c>
      <c r="C326" s="2">
        <v>2014</v>
      </c>
      <c r="D326" s="2" t="s">
        <v>598</v>
      </c>
      <c r="E326" s="2" t="s">
        <v>599</v>
      </c>
      <c r="F326" s="2" t="s">
        <v>598</v>
      </c>
      <c r="G326" s="2" t="s">
        <v>599</v>
      </c>
      <c r="H326" s="2" t="s">
        <v>598</v>
      </c>
      <c r="I326" s="2" t="s">
        <v>599</v>
      </c>
      <c r="J326" s="2" t="s">
        <v>598</v>
      </c>
      <c r="O326" s="20">
        <f t="shared" si="5"/>
        <v>0</v>
      </c>
    </row>
    <row r="327" spans="1:15" ht="15" customHeight="1" x14ac:dyDescent="0.25">
      <c r="A327" s="2" t="s">
        <v>457</v>
      </c>
      <c r="B327" s="2" t="s">
        <v>461</v>
      </c>
      <c r="C327" s="2">
        <v>2014</v>
      </c>
      <c r="D327" s="2" t="s">
        <v>598</v>
      </c>
      <c r="E327" s="2" t="s">
        <v>599</v>
      </c>
      <c r="F327" s="2" t="s">
        <v>598</v>
      </c>
      <c r="G327" s="2" t="s">
        <v>599</v>
      </c>
      <c r="H327" s="2" t="s">
        <v>598</v>
      </c>
      <c r="I327" s="2" t="s">
        <v>599</v>
      </c>
      <c r="J327" s="2" t="s">
        <v>598</v>
      </c>
      <c r="O327" s="20">
        <f t="shared" si="5"/>
        <v>0</v>
      </c>
    </row>
    <row r="328" spans="1:15" ht="15" customHeight="1" x14ac:dyDescent="0.25">
      <c r="A328" s="2" t="s">
        <v>462</v>
      </c>
      <c r="B328" s="2" t="s">
        <v>463</v>
      </c>
      <c r="C328" s="2">
        <v>2014</v>
      </c>
      <c r="D328" s="2" t="s">
        <v>599</v>
      </c>
      <c r="E328" s="2" t="s">
        <v>599</v>
      </c>
      <c r="F328" s="2" t="s">
        <v>599</v>
      </c>
      <c r="G328" s="2" t="s">
        <v>599</v>
      </c>
      <c r="H328" s="2" t="s">
        <v>599</v>
      </c>
      <c r="I328" s="2" t="s">
        <v>599</v>
      </c>
      <c r="J328" s="2" t="s">
        <v>599</v>
      </c>
      <c r="O328" s="20">
        <f t="shared" si="5"/>
        <v>0</v>
      </c>
    </row>
    <row r="329" spans="1:15" ht="15" customHeight="1" x14ac:dyDescent="0.25">
      <c r="A329" s="2" t="s">
        <v>462</v>
      </c>
      <c r="B329" s="2" t="s">
        <v>464</v>
      </c>
      <c r="C329" s="2">
        <v>2014</v>
      </c>
      <c r="D329" s="2" t="s">
        <v>599</v>
      </c>
      <c r="E329" s="2" t="s">
        <v>599</v>
      </c>
      <c r="F329" s="2" t="s">
        <v>599</v>
      </c>
      <c r="G329" s="2" t="s">
        <v>599</v>
      </c>
      <c r="H329" s="2" t="s">
        <v>599</v>
      </c>
      <c r="I329" s="2" t="s">
        <v>599</v>
      </c>
      <c r="J329" s="2" t="s">
        <v>599</v>
      </c>
      <c r="O329" s="20">
        <f t="shared" si="5"/>
        <v>0</v>
      </c>
    </row>
    <row r="330" spans="1:15" ht="15" customHeight="1" x14ac:dyDescent="0.25">
      <c r="A330" s="2" t="s">
        <v>465</v>
      </c>
      <c r="B330" s="2" t="s">
        <v>466</v>
      </c>
      <c r="C330" s="2">
        <v>2014</v>
      </c>
      <c r="D330" s="2" t="s">
        <v>598</v>
      </c>
      <c r="E330" s="2" t="s">
        <v>599</v>
      </c>
      <c r="F330" s="2" t="s">
        <v>598</v>
      </c>
      <c r="G330" s="2" t="s">
        <v>599</v>
      </c>
      <c r="H330" s="2" t="s">
        <v>598</v>
      </c>
      <c r="I330" s="2" t="s">
        <v>599</v>
      </c>
      <c r="J330" s="2" t="s">
        <v>598</v>
      </c>
      <c r="O330" s="20">
        <f t="shared" si="5"/>
        <v>0</v>
      </c>
    </row>
    <row r="331" spans="1:15" ht="15" customHeight="1" x14ac:dyDescent="0.25">
      <c r="A331" s="2" t="s">
        <v>467</v>
      </c>
      <c r="B331" s="2" t="s">
        <v>468</v>
      </c>
      <c r="C331" s="2">
        <v>2014</v>
      </c>
      <c r="D331" s="2" t="s">
        <v>598</v>
      </c>
      <c r="E331" s="2" t="s">
        <v>599</v>
      </c>
      <c r="F331" s="2" t="s">
        <v>598</v>
      </c>
      <c r="G331" s="2" t="s">
        <v>599</v>
      </c>
      <c r="H331" s="2" t="s">
        <v>598</v>
      </c>
      <c r="I331" s="2" t="s">
        <v>599</v>
      </c>
      <c r="J331" s="2" t="s">
        <v>598</v>
      </c>
      <c r="O331" s="20">
        <f t="shared" si="5"/>
        <v>0</v>
      </c>
    </row>
    <row r="332" spans="1:15" ht="15" customHeight="1" x14ac:dyDescent="0.25">
      <c r="A332" s="2" t="s">
        <v>467</v>
      </c>
      <c r="B332" s="2" t="s">
        <v>469</v>
      </c>
      <c r="C332" s="2">
        <v>2014</v>
      </c>
      <c r="D332" s="2" t="s">
        <v>598</v>
      </c>
      <c r="E332" s="2" t="s">
        <v>599</v>
      </c>
      <c r="F332" s="2" t="s">
        <v>598</v>
      </c>
      <c r="G332" s="2" t="s">
        <v>599</v>
      </c>
      <c r="H332" s="2" t="s">
        <v>598</v>
      </c>
      <c r="I332" s="2" t="s">
        <v>599</v>
      </c>
      <c r="J332" s="2" t="s">
        <v>598</v>
      </c>
      <c r="O332" s="20">
        <f t="shared" si="5"/>
        <v>0</v>
      </c>
    </row>
    <row r="333" spans="1:15" ht="15" customHeight="1" x14ac:dyDescent="0.25">
      <c r="A333" s="2" t="s">
        <v>467</v>
      </c>
      <c r="B333" s="2" t="s">
        <v>470</v>
      </c>
      <c r="C333" s="2">
        <v>2014</v>
      </c>
      <c r="D333" s="2">
        <v>122.31</v>
      </c>
      <c r="E333" s="2" t="s">
        <v>719</v>
      </c>
      <c r="F333" s="2">
        <v>122.31</v>
      </c>
      <c r="G333" s="2" t="s">
        <v>599</v>
      </c>
      <c r="H333" s="2" t="s">
        <v>598</v>
      </c>
      <c r="I333" s="2" t="s">
        <v>599</v>
      </c>
      <c r="J333" s="2" t="s">
        <v>598</v>
      </c>
      <c r="O333" s="20">
        <f t="shared" si="5"/>
        <v>122.31</v>
      </c>
    </row>
    <row r="334" spans="1:15" ht="15" customHeight="1" x14ac:dyDescent="0.25">
      <c r="A334" s="2" t="s">
        <v>467</v>
      </c>
      <c r="B334" s="2" t="s">
        <v>471</v>
      </c>
      <c r="C334" s="2">
        <v>2014</v>
      </c>
      <c r="D334" s="2" t="s">
        <v>598</v>
      </c>
      <c r="E334" s="2" t="s">
        <v>599</v>
      </c>
      <c r="F334" s="2" t="s">
        <v>598</v>
      </c>
      <c r="G334" s="2" t="s">
        <v>599</v>
      </c>
      <c r="H334" s="2" t="s">
        <v>598</v>
      </c>
      <c r="I334" s="2" t="s">
        <v>599</v>
      </c>
      <c r="J334" s="2" t="s">
        <v>598</v>
      </c>
      <c r="O334" s="20">
        <f t="shared" si="5"/>
        <v>0</v>
      </c>
    </row>
    <row r="335" spans="1:15" ht="15" customHeight="1" x14ac:dyDescent="0.25">
      <c r="A335" s="2" t="s">
        <v>472</v>
      </c>
      <c r="B335" s="2" t="s">
        <v>11</v>
      </c>
      <c r="C335" s="2">
        <v>2014</v>
      </c>
      <c r="D335" s="2" t="s">
        <v>598</v>
      </c>
      <c r="E335" s="2" t="s">
        <v>599</v>
      </c>
      <c r="F335" s="2" t="s">
        <v>598</v>
      </c>
      <c r="G335" s="2" t="s">
        <v>599</v>
      </c>
      <c r="H335" s="2" t="s">
        <v>598</v>
      </c>
      <c r="I335" s="2" t="s">
        <v>599</v>
      </c>
      <c r="J335" s="2" t="s">
        <v>598</v>
      </c>
      <c r="O335" s="20">
        <f t="shared" si="5"/>
        <v>0</v>
      </c>
    </row>
    <row r="336" spans="1:15" ht="15" customHeight="1" x14ac:dyDescent="0.25">
      <c r="A336" s="2" t="s">
        <v>472</v>
      </c>
      <c r="B336" s="2" t="s">
        <v>473</v>
      </c>
      <c r="C336" s="2">
        <v>2014</v>
      </c>
      <c r="D336" s="2" t="s">
        <v>599</v>
      </c>
      <c r="E336" s="2" t="s">
        <v>599</v>
      </c>
      <c r="F336" s="2" t="s">
        <v>599</v>
      </c>
      <c r="G336" s="2" t="s">
        <v>599</v>
      </c>
      <c r="H336" s="2" t="s">
        <v>599</v>
      </c>
      <c r="I336" s="2" t="s">
        <v>599</v>
      </c>
      <c r="J336" s="2" t="s">
        <v>599</v>
      </c>
      <c r="O336" s="20">
        <f t="shared" si="5"/>
        <v>0</v>
      </c>
    </row>
    <row r="337" spans="1:15" ht="15" customHeight="1" x14ac:dyDescent="0.25">
      <c r="A337" s="2" t="s">
        <v>472</v>
      </c>
      <c r="B337" s="2" t="s">
        <v>276</v>
      </c>
      <c r="C337" s="2">
        <v>2014</v>
      </c>
      <c r="D337" s="2" t="s">
        <v>598</v>
      </c>
      <c r="E337" s="2" t="s">
        <v>599</v>
      </c>
      <c r="F337" s="2" t="s">
        <v>598</v>
      </c>
      <c r="G337" s="2" t="s">
        <v>599</v>
      </c>
      <c r="H337" s="2" t="s">
        <v>598</v>
      </c>
      <c r="I337" s="2" t="s">
        <v>599</v>
      </c>
      <c r="J337" s="2" t="s">
        <v>598</v>
      </c>
      <c r="O337" s="20">
        <f t="shared" si="5"/>
        <v>0</v>
      </c>
    </row>
    <row r="338" spans="1:15" ht="15" customHeight="1" x14ac:dyDescent="0.25">
      <c r="A338" s="2" t="s">
        <v>474</v>
      </c>
      <c r="B338" s="2" t="s">
        <v>475</v>
      </c>
      <c r="C338" s="2">
        <v>2014</v>
      </c>
      <c r="D338" s="2" t="s">
        <v>598</v>
      </c>
      <c r="E338" s="2" t="s">
        <v>599</v>
      </c>
      <c r="F338" s="2" t="s">
        <v>598</v>
      </c>
      <c r="G338" s="2" t="s">
        <v>599</v>
      </c>
      <c r="H338" s="2" t="s">
        <v>598</v>
      </c>
      <c r="I338" s="2" t="s">
        <v>599</v>
      </c>
      <c r="J338" s="2" t="s">
        <v>598</v>
      </c>
      <c r="O338" s="20">
        <f t="shared" si="5"/>
        <v>0</v>
      </c>
    </row>
    <row r="339" spans="1:15" ht="15" customHeight="1" x14ac:dyDescent="0.25">
      <c r="A339" s="2" t="s">
        <v>474</v>
      </c>
      <c r="B339" s="2" t="s">
        <v>476</v>
      </c>
      <c r="C339" s="2">
        <v>2014</v>
      </c>
      <c r="D339" s="2" t="s">
        <v>598</v>
      </c>
      <c r="E339" s="2" t="s">
        <v>599</v>
      </c>
      <c r="F339" s="2" t="s">
        <v>598</v>
      </c>
      <c r="G339" s="2" t="s">
        <v>599</v>
      </c>
      <c r="H339" s="2" t="s">
        <v>598</v>
      </c>
      <c r="I339" s="2" t="s">
        <v>599</v>
      </c>
      <c r="J339" s="2" t="s">
        <v>598</v>
      </c>
      <c r="O339" s="20">
        <f t="shared" si="5"/>
        <v>0</v>
      </c>
    </row>
    <row r="340" spans="1:15" ht="15" customHeight="1" x14ac:dyDescent="0.25">
      <c r="A340" s="2" t="s">
        <v>474</v>
      </c>
      <c r="B340" s="2" t="s">
        <v>477</v>
      </c>
      <c r="C340" s="2">
        <v>2014</v>
      </c>
      <c r="D340" s="2" t="s">
        <v>598</v>
      </c>
      <c r="E340" s="2" t="s">
        <v>599</v>
      </c>
      <c r="F340" s="2" t="s">
        <v>598</v>
      </c>
      <c r="G340" s="2" t="s">
        <v>599</v>
      </c>
      <c r="H340" s="2" t="s">
        <v>598</v>
      </c>
      <c r="I340" s="2" t="s">
        <v>599</v>
      </c>
      <c r="J340" s="2" t="s">
        <v>598</v>
      </c>
      <c r="O340" s="20">
        <f t="shared" si="5"/>
        <v>0</v>
      </c>
    </row>
    <row r="341" spans="1:15" ht="15" customHeight="1" x14ac:dyDescent="0.25">
      <c r="A341" s="2" t="s">
        <v>474</v>
      </c>
      <c r="B341" s="2" t="s">
        <v>478</v>
      </c>
      <c r="C341" s="2">
        <v>2014</v>
      </c>
      <c r="D341" s="2" t="s">
        <v>598</v>
      </c>
      <c r="E341" s="2" t="s">
        <v>599</v>
      </c>
      <c r="F341" s="2" t="s">
        <v>598</v>
      </c>
      <c r="G341" s="2" t="s">
        <v>599</v>
      </c>
      <c r="H341" s="2" t="s">
        <v>598</v>
      </c>
      <c r="I341" s="2" t="s">
        <v>599</v>
      </c>
      <c r="J341" s="2" t="s">
        <v>598</v>
      </c>
      <c r="O341" s="20">
        <f t="shared" si="5"/>
        <v>0</v>
      </c>
    </row>
    <row r="342" spans="1:15" ht="15" customHeight="1" x14ac:dyDescent="0.25">
      <c r="A342" s="2" t="s">
        <v>474</v>
      </c>
      <c r="B342" s="2" t="s">
        <v>479</v>
      </c>
      <c r="C342" s="2">
        <v>2014</v>
      </c>
      <c r="D342" s="2" t="s">
        <v>598</v>
      </c>
      <c r="E342" s="2" t="s">
        <v>599</v>
      </c>
      <c r="F342" s="2" t="s">
        <v>598</v>
      </c>
      <c r="G342" s="2" t="s">
        <v>599</v>
      </c>
      <c r="H342" s="2" t="s">
        <v>598</v>
      </c>
      <c r="I342" s="2" t="s">
        <v>599</v>
      </c>
      <c r="J342" s="2" t="s">
        <v>598</v>
      </c>
      <c r="O342" s="20">
        <f t="shared" si="5"/>
        <v>0</v>
      </c>
    </row>
    <row r="343" spans="1:15" ht="15" customHeight="1" x14ac:dyDescent="0.25">
      <c r="A343" s="2" t="s">
        <v>474</v>
      </c>
      <c r="B343" s="2" t="s">
        <v>480</v>
      </c>
      <c r="C343" s="2">
        <v>2014</v>
      </c>
      <c r="D343" s="2" t="s">
        <v>598</v>
      </c>
      <c r="E343" s="2" t="s">
        <v>599</v>
      </c>
      <c r="F343" s="2" t="s">
        <v>598</v>
      </c>
      <c r="G343" s="2" t="s">
        <v>599</v>
      </c>
      <c r="H343" s="2" t="s">
        <v>598</v>
      </c>
      <c r="I343" s="2" t="s">
        <v>599</v>
      </c>
      <c r="J343" s="2" t="s">
        <v>598</v>
      </c>
      <c r="O343" s="20">
        <f t="shared" si="5"/>
        <v>0</v>
      </c>
    </row>
    <row r="344" spans="1:15" ht="15" customHeight="1" x14ac:dyDescent="0.25">
      <c r="A344" s="2" t="s">
        <v>474</v>
      </c>
      <c r="B344" s="2" t="s">
        <v>481</v>
      </c>
      <c r="C344" s="2">
        <v>2014</v>
      </c>
      <c r="D344" s="2" t="s">
        <v>598</v>
      </c>
      <c r="E344" s="2" t="s">
        <v>598</v>
      </c>
      <c r="F344" s="2" t="s">
        <v>598</v>
      </c>
      <c r="G344" s="2" t="s">
        <v>598</v>
      </c>
      <c r="H344" s="2" t="s">
        <v>598</v>
      </c>
      <c r="I344" s="2" t="s">
        <v>598</v>
      </c>
      <c r="J344" s="2" t="s">
        <v>598</v>
      </c>
      <c r="O344" s="20">
        <f t="shared" si="5"/>
        <v>0</v>
      </c>
    </row>
    <row r="345" spans="1:15" ht="15" customHeight="1" x14ac:dyDescent="0.25">
      <c r="A345" s="2" t="s">
        <v>474</v>
      </c>
      <c r="B345" s="2" t="s">
        <v>482</v>
      </c>
      <c r="C345" s="2">
        <v>2014</v>
      </c>
      <c r="D345" s="2" t="s">
        <v>598</v>
      </c>
      <c r="E345" s="2" t="s">
        <v>599</v>
      </c>
      <c r="F345" s="2" t="s">
        <v>598</v>
      </c>
      <c r="G345" s="2" t="s">
        <v>599</v>
      </c>
      <c r="H345" s="2" t="s">
        <v>598</v>
      </c>
      <c r="I345" s="2" t="s">
        <v>599</v>
      </c>
      <c r="J345" s="2" t="s">
        <v>598</v>
      </c>
      <c r="O345" s="20">
        <f t="shared" si="5"/>
        <v>0</v>
      </c>
    </row>
    <row r="346" spans="1:15" ht="15" customHeight="1" x14ac:dyDescent="0.25">
      <c r="A346" s="2" t="s">
        <v>474</v>
      </c>
      <c r="B346" s="2" t="s">
        <v>483</v>
      </c>
      <c r="C346" s="2">
        <v>2014</v>
      </c>
      <c r="D346" s="2" t="s">
        <v>598</v>
      </c>
      <c r="E346" s="2" t="s">
        <v>599</v>
      </c>
      <c r="F346" s="2" t="s">
        <v>598</v>
      </c>
      <c r="G346" s="2" t="s">
        <v>599</v>
      </c>
      <c r="H346" s="2" t="s">
        <v>598</v>
      </c>
      <c r="I346" s="2" t="s">
        <v>599</v>
      </c>
      <c r="J346" s="2" t="s">
        <v>598</v>
      </c>
      <c r="O346" s="20">
        <f t="shared" si="5"/>
        <v>0</v>
      </c>
    </row>
    <row r="347" spans="1:15" ht="15" customHeight="1" x14ac:dyDescent="0.25">
      <c r="A347" s="2" t="s">
        <v>474</v>
      </c>
      <c r="B347" s="2" t="s">
        <v>484</v>
      </c>
      <c r="C347" s="2">
        <v>2014</v>
      </c>
      <c r="D347" s="2" t="s">
        <v>598</v>
      </c>
      <c r="E347" s="2" t="s">
        <v>599</v>
      </c>
      <c r="F347" s="2" t="s">
        <v>598</v>
      </c>
      <c r="G347" s="2" t="s">
        <v>599</v>
      </c>
      <c r="H347" s="2" t="s">
        <v>598</v>
      </c>
      <c r="I347" s="2" t="s">
        <v>599</v>
      </c>
      <c r="J347" s="2" t="s">
        <v>598</v>
      </c>
      <c r="O347" s="20">
        <f t="shared" si="5"/>
        <v>0</v>
      </c>
    </row>
    <row r="348" spans="1:15" ht="15" customHeight="1" x14ac:dyDescent="0.25">
      <c r="A348" s="2" t="s">
        <v>474</v>
      </c>
      <c r="B348" s="2" t="s">
        <v>485</v>
      </c>
      <c r="C348" s="2">
        <v>2014</v>
      </c>
      <c r="D348" s="2">
        <v>114</v>
      </c>
      <c r="E348" s="2" t="s">
        <v>933</v>
      </c>
      <c r="F348" s="2">
        <v>114</v>
      </c>
      <c r="G348" s="2" t="s">
        <v>599</v>
      </c>
      <c r="H348" s="2" t="s">
        <v>598</v>
      </c>
      <c r="I348" s="2" t="s">
        <v>599</v>
      </c>
      <c r="J348" s="2" t="s">
        <v>598</v>
      </c>
      <c r="O348" s="20">
        <f t="shared" si="5"/>
        <v>114</v>
      </c>
    </row>
    <row r="349" spans="1:15" ht="15" customHeight="1" x14ac:dyDescent="0.25">
      <c r="A349" s="2" t="s">
        <v>474</v>
      </c>
      <c r="B349" s="2" t="s">
        <v>486</v>
      </c>
      <c r="C349" s="2">
        <v>2014</v>
      </c>
      <c r="D349" s="2" t="s">
        <v>598</v>
      </c>
      <c r="E349" s="2" t="s">
        <v>599</v>
      </c>
      <c r="F349" s="2" t="s">
        <v>598</v>
      </c>
      <c r="G349" s="2" t="s">
        <v>599</v>
      </c>
      <c r="H349" s="2" t="s">
        <v>598</v>
      </c>
      <c r="I349" s="2" t="s">
        <v>599</v>
      </c>
      <c r="J349" s="2" t="s">
        <v>598</v>
      </c>
      <c r="O349" s="20">
        <f t="shared" si="5"/>
        <v>0</v>
      </c>
    </row>
    <row r="350" spans="1:15" ht="15" customHeight="1" x14ac:dyDescent="0.25">
      <c r="A350" s="2" t="s">
        <v>487</v>
      </c>
      <c r="B350" s="2" t="s">
        <v>488</v>
      </c>
      <c r="C350" s="2">
        <v>2014</v>
      </c>
      <c r="D350" s="2" t="s">
        <v>598</v>
      </c>
      <c r="E350" s="2" t="s">
        <v>599</v>
      </c>
      <c r="F350" s="2" t="s">
        <v>598</v>
      </c>
      <c r="G350" s="2" t="s">
        <v>599</v>
      </c>
      <c r="H350" s="2" t="s">
        <v>598</v>
      </c>
      <c r="I350" s="2" t="s">
        <v>599</v>
      </c>
      <c r="J350" s="2" t="s">
        <v>598</v>
      </c>
      <c r="O350" s="20">
        <f t="shared" si="5"/>
        <v>0</v>
      </c>
    </row>
    <row r="351" spans="1:15" ht="15" customHeight="1" x14ac:dyDescent="0.25">
      <c r="A351" s="2" t="s">
        <v>487</v>
      </c>
      <c r="B351" s="2" t="s">
        <v>489</v>
      </c>
      <c r="C351" s="2">
        <v>2014</v>
      </c>
      <c r="D351" s="2" t="s">
        <v>598</v>
      </c>
      <c r="E351" s="2" t="s">
        <v>599</v>
      </c>
      <c r="F351" s="2" t="s">
        <v>598</v>
      </c>
      <c r="G351" s="2" t="s">
        <v>599</v>
      </c>
      <c r="H351" s="2" t="s">
        <v>598</v>
      </c>
      <c r="I351" s="2" t="s">
        <v>599</v>
      </c>
      <c r="J351" s="2" t="s">
        <v>598</v>
      </c>
      <c r="O351" s="20">
        <f t="shared" si="5"/>
        <v>0</v>
      </c>
    </row>
    <row r="352" spans="1:15" ht="15" customHeight="1" x14ac:dyDescent="0.25">
      <c r="A352" s="2" t="s">
        <v>487</v>
      </c>
      <c r="B352" s="2" t="s">
        <v>490</v>
      </c>
      <c r="C352" s="2">
        <v>2014</v>
      </c>
      <c r="D352" s="2" t="s">
        <v>598</v>
      </c>
      <c r="E352" s="2" t="s">
        <v>599</v>
      </c>
      <c r="F352" s="2" t="s">
        <v>598</v>
      </c>
      <c r="G352" s="2" t="s">
        <v>599</v>
      </c>
      <c r="H352" s="2" t="s">
        <v>598</v>
      </c>
      <c r="I352" s="2" t="s">
        <v>599</v>
      </c>
      <c r="J352" s="2" t="s">
        <v>598</v>
      </c>
      <c r="O352" s="20">
        <f t="shared" si="5"/>
        <v>0</v>
      </c>
    </row>
    <row r="353" spans="1:15" ht="15" customHeight="1" x14ac:dyDescent="0.25">
      <c r="A353" s="2" t="s">
        <v>491</v>
      </c>
      <c r="B353" s="2" t="s">
        <v>492</v>
      </c>
      <c r="C353" s="2">
        <v>2014</v>
      </c>
      <c r="D353" s="2" t="s">
        <v>598</v>
      </c>
      <c r="E353" s="2" t="s">
        <v>599</v>
      </c>
      <c r="F353" s="2" t="s">
        <v>598</v>
      </c>
      <c r="G353" s="2" t="s">
        <v>599</v>
      </c>
      <c r="H353" s="2" t="s">
        <v>598</v>
      </c>
      <c r="I353" s="2" t="s">
        <v>599</v>
      </c>
      <c r="J353" s="2" t="s">
        <v>598</v>
      </c>
      <c r="O353" s="20">
        <f t="shared" si="5"/>
        <v>0</v>
      </c>
    </row>
    <row r="354" spans="1:15" ht="15" customHeight="1" x14ac:dyDescent="0.25">
      <c r="A354" s="2" t="s">
        <v>491</v>
      </c>
      <c r="B354" s="2" t="s">
        <v>493</v>
      </c>
      <c r="C354" s="2">
        <v>2014</v>
      </c>
      <c r="D354" s="2" t="s">
        <v>598</v>
      </c>
      <c r="E354" s="2" t="s">
        <v>599</v>
      </c>
      <c r="F354" s="2" t="s">
        <v>598</v>
      </c>
      <c r="G354" s="2" t="s">
        <v>599</v>
      </c>
      <c r="H354" s="2" t="s">
        <v>598</v>
      </c>
      <c r="I354" s="2" t="s">
        <v>599</v>
      </c>
      <c r="J354" s="2" t="s">
        <v>598</v>
      </c>
      <c r="O354" s="20">
        <f t="shared" si="5"/>
        <v>0</v>
      </c>
    </row>
    <row r="355" spans="1:15" ht="15" customHeight="1" x14ac:dyDescent="0.25">
      <c r="A355" s="2" t="s">
        <v>491</v>
      </c>
      <c r="B355" s="2" t="s">
        <v>494</v>
      </c>
      <c r="C355" s="2">
        <v>2014</v>
      </c>
      <c r="D355" s="2" t="s">
        <v>598</v>
      </c>
      <c r="E355" s="2" t="s">
        <v>599</v>
      </c>
      <c r="F355" s="2" t="s">
        <v>598</v>
      </c>
      <c r="G355" s="2" t="s">
        <v>599</v>
      </c>
      <c r="H355" s="2" t="s">
        <v>598</v>
      </c>
      <c r="I355" s="2" t="s">
        <v>599</v>
      </c>
      <c r="J355" s="2" t="s">
        <v>598</v>
      </c>
      <c r="O355" s="20">
        <f t="shared" si="5"/>
        <v>0</v>
      </c>
    </row>
    <row r="356" spans="1:15" ht="15" customHeight="1" x14ac:dyDescent="0.25">
      <c r="A356" s="2" t="s">
        <v>491</v>
      </c>
      <c r="B356" s="2" t="s">
        <v>495</v>
      </c>
      <c r="C356" s="2">
        <v>2014</v>
      </c>
      <c r="D356" s="2" t="s">
        <v>598</v>
      </c>
      <c r="E356" s="2" t="s">
        <v>599</v>
      </c>
      <c r="F356" s="2" t="s">
        <v>598</v>
      </c>
      <c r="G356" s="2" t="s">
        <v>599</v>
      </c>
      <c r="H356" s="2" t="s">
        <v>598</v>
      </c>
      <c r="I356" s="2" t="s">
        <v>599</v>
      </c>
      <c r="J356" s="2" t="s">
        <v>598</v>
      </c>
      <c r="O356" s="20">
        <f t="shared" si="5"/>
        <v>0</v>
      </c>
    </row>
    <row r="357" spans="1:15" ht="15" customHeight="1" x14ac:dyDescent="0.25">
      <c r="A357" s="2" t="s">
        <v>491</v>
      </c>
      <c r="B357" s="2" t="s">
        <v>496</v>
      </c>
      <c r="C357" s="2">
        <v>2014</v>
      </c>
      <c r="D357" s="2" t="s">
        <v>598</v>
      </c>
      <c r="E357" s="2" t="s">
        <v>599</v>
      </c>
      <c r="F357" s="2" t="s">
        <v>598</v>
      </c>
      <c r="G357" s="2" t="s">
        <v>599</v>
      </c>
      <c r="H357" s="2" t="s">
        <v>598</v>
      </c>
      <c r="I357" s="2" t="s">
        <v>599</v>
      </c>
      <c r="J357" s="2" t="s">
        <v>598</v>
      </c>
      <c r="O357" s="20">
        <f t="shared" si="5"/>
        <v>0</v>
      </c>
    </row>
    <row r="358" spans="1:15" ht="15" customHeight="1" x14ac:dyDescent="0.25">
      <c r="A358" s="2" t="s">
        <v>497</v>
      </c>
      <c r="B358" s="2" t="s">
        <v>498</v>
      </c>
      <c r="C358" s="2">
        <v>2014</v>
      </c>
      <c r="D358" s="2" t="s">
        <v>598</v>
      </c>
      <c r="E358" s="2" t="s">
        <v>599</v>
      </c>
      <c r="F358" s="2" t="s">
        <v>598</v>
      </c>
      <c r="G358" s="2" t="s">
        <v>599</v>
      </c>
      <c r="H358" s="2" t="s">
        <v>598</v>
      </c>
      <c r="I358" s="2" t="s">
        <v>599</v>
      </c>
      <c r="J358" s="2" t="s">
        <v>598</v>
      </c>
      <c r="O358" s="20">
        <f t="shared" si="5"/>
        <v>0</v>
      </c>
    </row>
    <row r="359" spans="1:15" ht="15" customHeight="1" x14ac:dyDescent="0.25">
      <c r="A359" s="2" t="s">
        <v>497</v>
      </c>
      <c r="B359" s="2" t="s">
        <v>499</v>
      </c>
      <c r="C359" s="2">
        <v>2014</v>
      </c>
      <c r="D359" s="2" t="s">
        <v>598</v>
      </c>
      <c r="E359" s="2" t="s">
        <v>599</v>
      </c>
      <c r="F359" s="2" t="s">
        <v>598</v>
      </c>
      <c r="G359" s="2" t="s">
        <v>599</v>
      </c>
      <c r="H359" s="2" t="s">
        <v>598</v>
      </c>
      <c r="I359" s="2" t="s">
        <v>599</v>
      </c>
      <c r="J359" s="2" t="s">
        <v>598</v>
      </c>
      <c r="O359" s="20">
        <f t="shared" si="5"/>
        <v>0</v>
      </c>
    </row>
    <row r="360" spans="1:15" ht="15" customHeight="1" x14ac:dyDescent="0.25">
      <c r="A360" s="2" t="s">
        <v>497</v>
      </c>
      <c r="B360" s="2" t="s">
        <v>500</v>
      </c>
      <c r="C360" s="2">
        <v>2014</v>
      </c>
      <c r="D360" s="2" t="s">
        <v>598</v>
      </c>
      <c r="E360" s="2" t="s">
        <v>599</v>
      </c>
      <c r="F360" s="2" t="s">
        <v>598</v>
      </c>
      <c r="G360" s="2" t="s">
        <v>599</v>
      </c>
      <c r="H360" s="2" t="s">
        <v>598</v>
      </c>
      <c r="I360" s="2" t="s">
        <v>599</v>
      </c>
      <c r="J360" s="2" t="s">
        <v>598</v>
      </c>
      <c r="O360" s="20">
        <f t="shared" si="5"/>
        <v>0</v>
      </c>
    </row>
    <row r="361" spans="1:15" ht="15" customHeight="1" x14ac:dyDescent="0.25">
      <c r="A361" s="2" t="s">
        <v>501</v>
      </c>
      <c r="B361" s="2" t="s">
        <v>502</v>
      </c>
      <c r="C361" s="2">
        <v>2014</v>
      </c>
      <c r="D361" s="2">
        <v>27.35</v>
      </c>
      <c r="E361" s="2" t="s">
        <v>934</v>
      </c>
      <c r="F361" s="2">
        <v>27.35</v>
      </c>
      <c r="G361" s="2" t="s">
        <v>599</v>
      </c>
      <c r="H361" s="2" t="s">
        <v>598</v>
      </c>
      <c r="I361" s="2" t="s">
        <v>599</v>
      </c>
      <c r="J361" s="2" t="s">
        <v>598</v>
      </c>
      <c r="O361" s="20">
        <f t="shared" si="5"/>
        <v>27.35</v>
      </c>
    </row>
    <row r="362" spans="1:15" ht="15" customHeight="1" x14ac:dyDescent="0.25">
      <c r="A362" s="2" t="s">
        <v>501</v>
      </c>
      <c r="B362" s="2" t="s">
        <v>503</v>
      </c>
      <c r="C362" s="2">
        <v>2014</v>
      </c>
      <c r="D362" s="2" t="s">
        <v>598</v>
      </c>
      <c r="E362" s="2" t="s">
        <v>599</v>
      </c>
      <c r="F362" s="2" t="s">
        <v>598</v>
      </c>
      <c r="G362" s="2" t="s">
        <v>599</v>
      </c>
      <c r="H362" s="2" t="s">
        <v>598</v>
      </c>
      <c r="I362" s="2" t="s">
        <v>599</v>
      </c>
      <c r="J362" s="2" t="s">
        <v>598</v>
      </c>
      <c r="O362" s="20">
        <f t="shared" si="5"/>
        <v>0</v>
      </c>
    </row>
    <row r="363" spans="1:15" ht="15" customHeight="1" x14ac:dyDescent="0.25">
      <c r="A363" s="2" t="s">
        <v>501</v>
      </c>
      <c r="B363" s="2" t="s">
        <v>504</v>
      </c>
      <c r="C363" s="2">
        <v>2014</v>
      </c>
      <c r="D363" s="2" t="s">
        <v>598</v>
      </c>
      <c r="E363" s="2" t="s">
        <v>599</v>
      </c>
      <c r="F363" s="2" t="s">
        <v>598</v>
      </c>
      <c r="G363" s="2" t="s">
        <v>599</v>
      </c>
      <c r="H363" s="2" t="s">
        <v>598</v>
      </c>
      <c r="I363" s="2" t="s">
        <v>599</v>
      </c>
      <c r="J363" s="2" t="s">
        <v>598</v>
      </c>
      <c r="O363" s="20">
        <f t="shared" si="5"/>
        <v>0</v>
      </c>
    </row>
    <row r="364" spans="1:15" ht="15" customHeight="1" x14ac:dyDescent="0.25">
      <c r="A364" s="2" t="s">
        <v>501</v>
      </c>
      <c r="B364" s="2" t="s">
        <v>505</v>
      </c>
      <c r="C364" s="2">
        <v>2014</v>
      </c>
      <c r="D364" s="2">
        <v>23.561</v>
      </c>
      <c r="E364" s="2" t="s">
        <v>726</v>
      </c>
      <c r="F364" s="2">
        <v>23.561</v>
      </c>
      <c r="G364" s="2" t="s">
        <v>599</v>
      </c>
      <c r="H364" s="2" t="s">
        <v>598</v>
      </c>
      <c r="I364" s="2" t="s">
        <v>599</v>
      </c>
      <c r="J364" s="2" t="s">
        <v>598</v>
      </c>
      <c r="O364" s="20">
        <f t="shared" si="5"/>
        <v>23.561</v>
      </c>
    </row>
    <row r="365" spans="1:15" ht="15" customHeight="1" x14ac:dyDescent="0.25">
      <c r="A365" s="2" t="s">
        <v>501</v>
      </c>
      <c r="B365" s="2" t="s">
        <v>506</v>
      </c>
      <c r="C365" s="2">
        <v>2014</v>
      </c>
      <c r="D365" s="2" t="s">
        <v>598</v>
      </c>
      <c r="E365" s="2" t="s">
        <v>599</v>
      </c>
      <c r="F365" s="2" t="s">
        <v>598</v>
      </c>
      <c r="G365" s="2" t="s">
        <v>599</v>
      </c>
      <c r="H365" s="2" t="s">
        <v>598</v>
      </c>
      <c r="I365" s="2" t="s">
        <v>599</v>
      </c>
      <c r="J365" s="2" t="s">
        <v>598</v>
      </c>
      <c r="O365" s="20">
        <f t="shared" si="5"/>
        <v>0</v>
      </c>
    </row>
    <row r="366" spans="1:15" ht="15" customHeight="1" x14ac:dyDescent="0.25">
      <c r="A366" s="2" t="s">
        <v>501</v>
      </c>
      <c r="B366" s="2" t="s">
        <v>507</v>
      </c>
      <c r="C366" s="2">
        <v>2014</v>
      </c>
      <c r="D366" s="2" t="s">
        <v>598</v>
      </c>
      <c r="E366" s="2" t="s">
        <v>599</v>
      </c>
      <c r="F366" s="2" t="s">
        <v>598</v>
      </c>
      <c r="G366" s="2" t="s">
        <v>599</v>
      </c>
      <c r="H366" s="2" t="s">
        <v>598</v>
      </c>
      <c r="I366" s="2" t="s">
        <v>599</v>
      </c>
      <c r="J366" s="2" t="s">
        <v>598</v>
      </c>
      <c r="O366" s="20">
        <f t="shared" si="5"/>
        <v>0</v>
      </c>
    </row>
    <row r="367" spans="1:15" ht="15" customHeight="1" x14ac:dyDescent="0.25">
      <c r="A367" s="2" t="s">
        <v>501</v>
      </c>
      <c r="B367" s="2" t="s">
        <v>508</v>
      </c>
      <c r="C367" s="2">
        <v>2014</v>
      </c>
      <c r="D367" s="2">
        <v>32.624000000000002</v>
      </c>
      <c r="E367" s="2" t="s">
        <v>935</v>
      </c>
      <c r="F367" s="2">
        <v>32.624000000000002</v>
      </c>
      <c r="G367" s="2" t="s">
        <v>599</v>
      </c>
      <c r="H367" s="2" t="s">
        <v>598</v>
      </c>
      <c r="I367" s="2" t="s">
        <v>599</v>
      </c>
      <c r="J367" s="2" t="s">
        <v>598</v>
      </c>
      <c r="O367" s="20">
        <f t="shared" si="5"/>
        <v>32.624000000000002</v>
      </c>
    </row>
    <row r="368" spans="1:15" ht="15" customHeight="1" x14ac:dyDescent="0.25">
      <c r="A368" s="2" t="s">
        <v>501</v>
      </c>
      <c r="B368" s="2" t="s">
        <v>509</v>
      </c>
      <c r="C368" s="2">
        <v>2014</v>
      </c>
      <c r="D368" s="2" t="s">
        <v>598</v>
      </c>
      <c r="E368" s="2" t="s">
        <v>599</v>
      </c>
      <c r="F368" s="2" t="s">
        <v>598</v>
      </c>
      <c r="G368" s="2" t="s">
        <v>599</v>
      </c>
      <c r="H368" s="2" t="s">
        <v>598</v>
      </c>
      <c r="I368" s="2" t="s">
        <v>599</v>
      </c>
      <c r="J368" s="2" t="s">
        <v>598</v>
      </c>
      <c r="O368" s="20">
        <f t="shared" si="5"/>
        <v>0</v>
      </c>
    </row>
    <row r="369" spans="1:15" ht="15" customHeight="1" x14ac:dyDescent="0.25">
      <c r="A369" s="2" t="s">
        <v>501</v>
      </c>
      <c r="B369" s="2" t="s">
        <v>510</v>
      </c>
      <c r="C369" s="2">
        <v>2014</v>
      </c>
      <c r="D369" s="2">
        <v>7.165</v>
      </c>
      <c r="E369" s="2" t="s">
        <v>936</v>
      </c>
      <c r="F369" s="2">
        <v>7.165</v>
      </c>
      <c r="G369" s="2" t="s">
        <v>599</v>
      </c>
      <c r="H369" s="2" t="s">
        <v>598</v>
      </c>
      <c r="I369" s="2" t="s">
        <v>599</v>
      </c>
      <c r="J369" s="2" t="s">
        <v>598</v>
      </c>
      <c r="O369" s="20">
        <f t="shared" si="5"/>
        <v>7.165</v>
      </c>
    </row>
    <row r="370" spans="1:15" ht="15" customHeight="1" x14ac:dyDescent="0.25">
      <c r="A370" s="2" t="s">
        <v>501</v>
      </c>
      <c r="B370" s="2" t="s">
        <v>511</v>
      </c>
      <c r="C370" s="2">
        <v>2014</v>
      </c>
      <c r="D370" s="2">
        <v>13.382</v>
      </c>
      <c r="E370" s="2" t="s">
        <v>937</v>
      </c>
      <c r="F370" s="2">
        <v>13.382</v>
      </c>
      <c r="G370" s="2" t="s">
        <v>599</v>
      </c>
      <c r="H370" s="2" t="s">
        <v>598</v>
      </c>
      <c r="I370" s="2" t="s">
        <v>599</v>
      </c>
      <c r="J370" s="2" t="s">
        <v>598</v>
      </c>
      <c r="O370" s="20">
        <f t="shared" si="5"/>
        <v>13.382</v>
      </c>
    </row>
    <row r="371" spans="1:15" ht="15" customHeight="1" x14ac:dyDescent="0.25">
      <c r="A371" s="2" t="s">
        <v>501</v>
      </c>
      <c r="B371" s="2" t="s">
        <v>512</v>
      </c>
      <c r="C371" s="2">
        <v>2014</v>
      </c>
      <c r="D371" s="2" t="s">
        <v>598</v>
      </c>
      <c r="E371" s="2" t="s">
        <v>599</v>
      </c>
      <c r="F371" s="2" t="s">
        <v>598</v>
      </c>
      <c r="G371" s="2" t="s">
        <v>599</v>
      </c>
      <c r="H371" s="2" t="s">
        <v>598</v>
      </c>
      <c r="I371" s="2" t="s">
        <v>599</v>
      </c>
      <c r="J371" s="2" t="s">
        <v>598</v>
      </c>
      <c r="O371" s="20">
        <f t="shared" si="5"/>
        <v>0</v>
      </c>
    </row>
    <row r="372" spans="1:15" ht="15" customHeight="1" x14ac:dyDescent="0.25">
      <c r="A372" s="2" t="s">
        <v>501</v>
      </c>
      <c r="B372" s="2" t="s">
        <v>513</v>
      </c>
      <c r="C372" s="2">
        <v>2014</v>
      </c>
      <c r="D372" s="2" t="s">
        <v>598</v>
      </c>
      <c r="E372" s="2" t="s">
        <v>599</v>
      </c>
      <c r="F372" s="2" t="s">
        <v>598</v>
      </c>
      <c r="G372" s="2" t="s">
        <v>599</v>
      </c>
      <c r="H372" s="2" t="s">
        <v>598</v>
      </c>
      <c r="I372" s="2" t="s">
        <v>599</v>
      </c>
      <c r="J372" s="2" t="s">
        <v>598</v>
      </c>
      <c r="O372" s="20">
        <f t="shared" si="5"/>
        <v>0</v>
      </c>
    </row>
    <row r="373" spans="1:15" ht="15" customHeight="1" x14ac:dyDescent="0.25">
      <c r="A373" s="2" t="s">
        <v>501</v>
      </c>
      <c r="B373" s="2" t="s">
        <v>514</v>
      </c>
      <c r="C373" s="2">
        <v>2014</v>
      </c>
      <c r="D373" s="2">
        <v>29.119</v>
      </c>
      <c r="E373" s="2" t="s">
        <v>938</v>
      </c>
      <c r="F373" s="2">
        <v>29.119</v>
      </c>
      <c r="G373" s="2" t="s">
        <v>613</v>
      </c>
      <c r="H373" s="2" t="s">
        <v>598</v>
      </c>
      <c r="I373" s="2" t="s">
        <v>613</v>
      </c>
      <c r="J373" s="2" t="s">
        <v>598</v>
      </c>
      <c r="O373" s="20">
        <f t="shared" si="5"/>
        <v>29.119</v>
      </c>
    </row>
    <row r="374" spans="1:15" ht="15" customHeight="1" x14ac:dyDescent="0.25">
      <c r="A374" s="2" t="s">
        <v>501</v>
      </c>
      <c r="B374" s="2" t="s">
        <v>515</v>
      </c>
      <c r="C374" s="2">
        <v>2014</v>
      </c>
      <c r="D374" s="2" t="s">
        <v>598</v>
      </c>
      <c r="E374" s="2" t="s">
        <v>599</v>
      </c>
      <c r="F374" s="2" t="s">
        <v>598</v>
      </c>
      <c r="G374" s="2" t="s">
        <v>599</v>
      </c>
      <c r="H374" s="2" t="s">
        <v>598</v>
      </c>
      <c r="I374" s="2" t="s">
        <v>599</v>
      </c>
      <c r="J374" s="2" t="s">
        <v>598</v>
      </c>
      <c r="O374" s="20">
        <f t="shared" si="5"/>
        <v>0</v>
      </c>
    </row>
    <row r="375" spans="1:15" ht="15" customHeight="1" x14ac:dyDescent="0.25">
      <c r="A375" s="2" t="s">
        <v>501</v>
      </c>
      <c r="B375" s="2" t="s">
        <v>516</v>
      </c>
      <c r="C375" s="2">
        <v>2014</v>
      </c>
      <c r="D375" s="2" t="s">
        <v>598</v>
      </c>
      <c r="E375" s="2" t="s">
        <v>599</v>
      </c>
      <c r="F375" s="2" t="s">
        <v>598</v>
      </c>
      <c r="G375" s="2" t="s">
        <v>599</v>
      </c>
      <c r="H375" s="2" t="s">
        <v>598</v>
      </c>
      <c r="I375" s="2" t="s">
        <v>599</v>
      </c>
      <c r="J375" s="2" t="s">
        <v>598</v>
      </c>
      <c r="O375" s="20">
        <f t="shared" si="5"/>
        <v>0</v>
      </c>
    </row>
    <row r="376" spans="1:15" ht="15" customHeight="1" x14ac:dyDescent="0.25">
      <c r="A376" s="2" t="s">
        <v>501</v>
      </c>
      <c r="B376" s="2" t="s">
        <v>517</v>
      </c>
      <c r="C376" s="2">
        <v>2014</v>
      </c>
      <c r="D376" s="2">
        <v>27.457999999999998</v>
      </c>
      <c r="E376" s="2" t="s">
        <v>729</v>
      </c>
      <c r="F376" s="2">
        <v>27.457999999999998</v>
      </c>
      <c r="G376" s="2" t="s">
        <v>599</v>
      </c>
      <c r="H376" s="2" t="s">
        <v>598</v>
      </c>
      <c r="I376" s="2" t="s">
        <v>599</v>
      </c>
      <c r="J376" s="2" t="s">
        <v>598</v>
      </c>
      <c r="O376" s="20">
        <f t="shared" si="5"/>
        <v>27.457999999999998</v>
      </c>
    </row>
    <row r="377" spans="1:15" ht="15" customHeight="1" x14ac:dyDescent="0.25">
      <c r="A377" s="2" t="s">
        <v>501</v>
      </c>
      <c r="B377" s="2" t="s">
        <v>518</v>
      </c>
      <c r="C377" s="2">
        <v>2014</v>
      </c>
      <c r="D377" s="2" t="s">
        <v>598</v>
      </c>
      <c r="E377" s="2" t="s">
        <v>599</v>
      </c>
      <c r="F377" s="2" t="s">
        <v>598</v>
      </c>
      <c r="G377" s="2" t="s">
        <v>599</v>
      </c>
      <c r="H377" s="2" t="s">
        <v>598</v>
      </c>
      <c r="I377" s="2" t="s">
        <v>599</v>
      </c>
      <c r="J377" s="2" t="s">
        <v>598</v>
      </c>
      <c r="O377" s="20">
        <f t="shared" si="5"/>
        <v>0</v>
      </c>
    </row>
    <row r="378" spans="1:15" ht="15" customHeight="1" x14ac:dyDescent="0.25">
      <c r="A378" s="2" t="s">
        <v>501</v>
      </c>
      <c r="B378" s="2" t="s">
        <v>519</v>
      </c>
      <c r="C378" s="2">
        <v>2014</v>
      </c>
      <c r="D378" s="2" t="s">
        <v>598</v>
      </c>
      <c r="E378" s="2" t="s">
        <v>599</v>
      </c>
      <c r="F378" s="2" t="s">
        <v>598</v>
      </c>
      <c r="G378" s="2" t="s">
        <v>599</v>
      </c>
      <c r="H378" s="2" t="s">
        <v>598</v>
      </c>
      <c r="I378" s="2" t="s">
        <v>599</v>
      </c>
      <c r="J378" s="2" t="s">
        <v>598</v>
      </c>
      <c r="O378" s="20">
        <f t="shared" si="5"/>
        <v>0</v>
      </c>
    </row>
    <row r="379" spans="1:15" ht="15" customHeight="1" x14ac:dyDescent="0.25">
      <c r="A379" s="2" t="s">
        <v>501</v>
      </c>
      <c r="B379" s="2" t="s">
        <v>520</v>
      </c>
      <c r="C379" s="2">
        <v>2014</v>
      </c>
      <c r="D379" s="2" t="s">
        <v>598</v>
      </c>
      <c r="E379" s="2" t="s">
        <v>599</v>
      </c>
      <c r="F379" s="2" t="s">
        <v>598</v>
      </c>
      <c r="G379" s="2" t="s">
        <v>599</v>
      </c>
      <c r="H379" s="2" t="s">
        <v>598</v>
      </c>
      <c r="I379" s="2" t="s">
        <v>599</v>
      </c>
      <c r="J379" s="2" t="s">
        <v>598</v>
      </c>
      <c r="O379" s="20">
        <f t="shared" si="5"/>
        <v>0</v>
      </c>
    </row>
    <row r="380" spans="1:15" ht="15" customHeight="1" x14ac:dyDescent="0.25">
      <c r="A380" s="2" t="s">
        <v>501</v>
      </c>
      <c r="B380" s="2" t="s">
        <v>521</v>
      </c>
      <c r="C380" s="2">
        <v>2014</v>
      </c>
      <c r="D380" s="2" t="s">
        <v>598</v>
      </c>
      <c r="E380" s="2" t="s">
        <v>599</v>
      </c>
      <c r="F380" s="2" t="s">
        <v>598</v>
      </c>
      <c r="G380" s="2" t="s">
        <v>599</v>
      </c>
      <c r="H380" s="2" t="s">
        <v>598</v>
      </c>
      <c r="I380" s="2" t="s">
        <v>599</v>
      </c>
      <c r="J380" s="2" t="s">
        <v>598</v>
      </c>
      <c r="O380" s="20">
        <f t="shared" si="5"/>
        <v>0</v>
      </c>
    </row>
    <row r="381" spans="1:15" ht="15" customHeight="1" x14ac:dyDescent="0.25">
      <c r="A381" s="2" t="s">
        <v>522</v>
      </c>
      <c r="B381" s="2" t="s">
        <v>523</v>
      </c>
      <c r="C381" s="2">
        <v>2014</v>
      </c>
      <c r="D381" s="2" t="s">
        <v>598</v>
      </c>
      <c r="E381" s="2" t="s">
        <v>599</v>
      </c>
      <c r="F381" s="2" t="s">
        <v>598</v>
      </c>
      <c r="G381" s="2" t="s">
        <v>599</v>
      </c>
      <c r="H381" s="2" t="s">
        <v>598</v>
      </c>
      <c r="I381" s="2" t="s">
        <v>599</v>
      </c>
      <c r="J381" s="2" t="s">
        <v>598</v>
      </c>
      <c r="O381" s="20">
        <f t="shared" si="5"/>
        <v>0</v>
      </c>
    </row>
    <row r="382" spans="1:15" ht="15" customHeight="1" x14ac:dyDescent="0.25">
      <c r="A382" s="2" t="s">
        <v>522</v>
      </c>
      <c r="B382" s="2" t="s">
        <v>524</v>
      </c>
      <c r="C382" s="2">
        <v>2014</v>
      </c>
      <c r="D382" s="2">
        <v>0.25800000000000001</v>
      </c>
      <c r="E382" s="2" t="s">
        <v>939</v>
      </c>
      <c r="F382" s="2">
        <v>0.25800000000000001</v>
      </c>
      <c r="G382" s="2" t="s">
        <v>599</v>
      </c>
      <c r="H382" s="2" t="s">
        <v>598</v>
      </c>
      <c r="I382" s="2" t="s">
        <v>599</v>
      </c>
      <c r="J382" s="2" t="s">
        <v>598</v>
      </c>
      <c r="O382" s="20">
        <f t="shared" si="5"/>
        <v>0.25800000000000001</v>
      </c>
    </row>
    <row r="383" spans="1:15" ht="15" customHeight="1" x14ac:dyDescent="0.25">
      <c r="A383" s="2" t="s">
        <v>525</v>
      </c>
      <c r="B383" s="2" t="s">
        <v>526</v>
      </c>
      <c r="C383" s="2">
        <v>2014</v>
      </c>
      <c r="D383" s="2">
        <v>15.862</v>
      </c>
      <c r="E383" s="2" t="s">
        <v>940</v>
      </c>
      <c r="F383" s="2">
        <v>4.9640000000000004</v>
      </c>
      <c r="G383" s="2" t="s">
        <v>941</v>
      </c>
      <c r="H383" s="2">
        <v>10.898</v>
      </c>
      <c r="I383" s="2" t="s">
        <v>599</v>
      </c>
      <c r="J383" s="2" t="s">
        <v>598</v>
      </c>
      <c r="O383" s="20">
        <f t="shared" si="5"/>
        <v>15.862</v>
      </c>
    </row>
    <row r="384" spans="1:15" ht="15" customHeight="1" x14ac:dyDescent="0.25">
      <c r="A384" s="2" t="s">
        <v>525</v>
      </c>
      <c r="B384" s="2" t="s">
        <v>527</v>
      </c>
      <c r="C384" s="2">
        <v>2014</v>
      </c>
      <c r="D384" s="2" t="s">
        <v>598</v>
      </c>
      <c r="E384" s="2" t="s">
        <v>599</v>
      </c>
      <c r="F384" s="2" t="s">
        <v>598</v>
      </c>
      <c r="G384" s="2" t="s">
        <v>599</v>
      </c>
      <c r="H384" s="2" t="s">
        <v>598</v>
      </c>
      <c r="I384" s="2" t="s">
        <v>599</v>
      </c>
      <c r="J384" s="2" t="s">
        <v>598</v>
      </c>
      <c r="O384" s="20">
        <f t="shared" si="5"/>
        <v>0</v>
      </c>
    </row>
    <row r="385" spans="1:15" ht="15" customHeight="1" x14ac:dyDescent="0.25">
      <c r="A385" s="2" t="s">
        <v>525</v>
      </c>
      <c r="B385" s="2" t="s">
        <v>528</v>
      </c>
      <c r="C385" s="2">
        <v>2014</v>
      </c>
      <c r="D385" s="2">
        <v>1.3460000000000001</v>
      </c>
      <c r="E385" s="2" t="s">
        <v>942</v>
      </c>
      <c r="F385" s="2">
        <v>0.22700000000000001</v>
      </c>
      <c r="G385" s="2" t="s">
        <v>943</v>
      </c>
      <c r="H385" s="2">
        <v>1.119</v>
      </c>
      <c r="I385" s="2" t="s">
        <v>599</v>
      </c>
      <c r="J385" s="2" t="s">
        <v>598</v>
      </c>
      <c r="O385" s="20">
        <f t="shared" si="5"/>
        <v>1.3460000000000001</v>
      </c>
    </row>
    <row r="386" spans="1:15" ht="15" customHeight="1" x14ac:dyDescent="0.25">
      <c r="A386" s="2" t="s">
        <v>525</v>
      </c>
      <c r="B386" s="2" t="s">
        <v>529</v>
      </c>
      <c r="C386" s="2">
        <v>2014</v>
      </c>
      <c r="D386" s="2">
        <v>18.728999999999999</v>
      </c>
      <c r="E386" s="2" t="s">
        <v>732</v>
      </c>
      <c r="F386" s="2">
        <v>18.728999999999999</v>
      </c>
      <c r="G386" s="2" t="s">
        <v>599</v>
      </c>
      <c r="H386" s="2" t="s">
        <v>598</v>
      </c>
      <c r="I386" s="2" t="s">
        <v>599</v>
      </c>
      <c r="J386" s="2" t="s">
        <v>598</v>
      </c>
      <c r="O386" s="20">
        <f t="shared" si="5"/>
        <v>18.728999999999999</v>
      </c>
    </row>
    <row r="387" spans="1:15" ht="15" customHeight="1" x14ac:dyDescent="0.25">
      <c r="A387" s="2" t="s">
        <v>530</v>
      </c>
      <c r="B387" s="2" t="s">
        <v>531</v>
      </c>
      <c r="C387" s="2">
        <v>2014</v>
      </c>
      <c r="D387" s="2" t="s">
        <v>598</v>
      </c>
      <c r="E387" s="2" t="s">
        <v>598</v>
      </c>
      <c r="F387" s="2" t="s">
        <v>598</v>
      </c>
      <c r="G387" s="2" t="s">
        <v>598</v>
      </c>
      <c r="H387" s="2" t="s">
        <v>598</v>
      </c>
      <c r="I387" s="2" t="s">
        <v>598</v>
      </c>
      <c r="J387" s="2" t="s">
        <v>598</v>
      </c>
      <c r="O387" s="20">
        <f t="shared" ref="O387:O411" si="6">IFERROR(F387/1,0)+IFERROR(H387/1,0)+IFERROR(J387/1,0)</f>
        <v>0</v>
      </c>
    </row>
    <row r="388" spans="1:15" ht="15" customHeight="1" x14ac:dyDescent="0.25">
      <c r="A388" s="2" t="s">
        <v>530</v>
      </c>
      <c r="B388" s="2" t="s">
        <v>532</v>
      </c>
      <c r="C388" s="2">
        <v>2014</v>
      </c>
      <c r="D388" s="2" t="s">
        <v>598</v>
      </c>
      <c r="E388" s="2" t="s">
        <v>599</v>
      </c>
      <c r="F388" s="2" t="s">
        <v>598</v>
      </c>
      <c r="G388" s="2" t="s">
        <v>599</v>
      </c>
      <c r="H388" s="2" t="s">
        <v>598</v>
      </c>
      <c r="I388" s="2" t="s">
        <v>599</v>
      </c>
      <c r="J388" s="2" t="s">
        <v>598</v>
      </c>
      <c r="O388" s="20">
        <f t="shared" si="6"/>
        <v>0</v>
      </c>
    </row>
    <row r="389" spans="1:15" ht="15" customHeight="1" x14ac:dyDescent="0.25">
      <c r="A389" s="2" t="s">
        <v>530</v>
      </c>
      <c r="B389" s="2" t="s">
        <v>533</v>
      </c>
      <c r="C389" s="2">
        <v>2014</v>
      </c>
      <c r="D389" s="2" t="s">
        <v>598</v>
      </c>
      <c r="E389" s="2" t="s">
        <v>599</v>
      </c>
      <c r="F389" s="2" t="s">
        <v>598</v>
      </c>
      <c r="G389" s="2" t="s">
        <v>599</v>
      </c>
      <c r="H389" s="2" t="s">
        <v>598</v>
      </c>
      <c r="I389" s="2" t="s">
        <v>599</v>
      </c>
      <c r="J389" s="2" t="s">
        <v>598</v>
      </c>
      <c r="O389" s="20">
        <f t="shared" si="6"/>
        <v>0</v>
      </c>
    </row>
    <row r="390" spans="1:15" ht="15" customHeight="1" x14ac:dyDescent="0.25">
      <c r="A390" s="2" t="s">
        <v>534</v>
      </c>
      <c r="B390" s="2" t="s">
        <v>535</v>
      </c>
      <c r="C390" s="2">
        <v>2014</v>
      </c>
      <c r="D390" s="2" t="s">
        <v>598</v>
      </c>
      <c r="E390" s="2" t="s">
        <v>599</v>
      </c>
      <c r="F390" s="2" t="s">
        <v>598</v>
      </c>
      <c r="G390" s="2" t="s">
        <v>599</v>
      </c>
      <c r="H390" s="2" t="s">
        <v>598</v>
      </c>
      <c r="I390" s="2" t="s">
        <v>599</v>
      </c>
      <c r="J390" s="2" t="s">
        <v>598</v>
      </c>
      <c r="O390" s="20">
        <f t="shared" si="6"/>
        <v>0</v>
      </c>
    </row>
    <row r="391" spans="1:15" ht="15" customHeight="1" x14ac:dyDescent="0.25">
      <c r="A391" s="2" t="s">
        <v>534</v>
      </c>
      <c r="B391" s="2" t="s">
        <v>536</v>
      </c>
      <c r="C391" s="2">
        <v>2014</v>
      </c>
      <c r="D391" s="2" t="s">
        <v>598</v>
      </c>
      <c r="E391" s="2" t="s">
        <v>599</v>
      </c>
      <c r="F391" s="2" t="s">
        <v>598</v>
      </c>
      <c r="G391" s="2" t="s">
        <v>599</v>
      </c>
      <c r="H391" s="2" t="s">
        <v>598</v>
      </c>
      <c r="I391" s="2" t="s">
        <v>599</v>
      </c>
      <c r="J391" s="2" t="s">
        <v>598</v>
      </c>
      <c r="O391" s="20">
        <f t="shared" si="6"/>
        <v>0</v>
      </c>
    </row>
    <row r="392" spans="1:15" ht="15" customHeight="1" x14ac:dyDescent="0.25">
      <c r="A392" s="2" t="s">
        <v>534</v>
      </c>
      <c r="B392" s="2" t="s">
        <v>537</v>
      </c>
      <c r="C392" s="2">
        <v>2014</v>
      </c>
      <c r="D392" s="2" t="s">
        <v>598</v>
      </c>
      <c r="E392" s="2" t="s">
        <v>599</v>
      </c>
      <c r="F392" s="2" t="s">
        <v>598</v>
      </c>
      <c r="G392" s="2" t="s">
        <v>599</v>
      </c>
      <c r="H392" s="2" t="s">
        <v>598</v>
      </c>
      <c r="I392" s="2" t="s">
        <v>599</v>
      </c>
      <c r="J392" s="2" t="s">
        <v>598</v>
      </c>
      <c r="O392" s="20">
        <f t="shared" si="6"/>
        <v>0</v>
      </c>
    </row>
    <row r="393" spans="1:15" ht="15" customHeight="1" x14ac:dyDescent="0.25">
      <c r="A393" s="2" t="s">
        <v>534</v>
      </c>
      <c r="B393" s="2" t="s">
        <v>538</v>
      </c>
      <c r="C393" s="2">
        <v>2014</v>
      </c>
      <c r="D393" s="2" t="s">
        <v>598</v>
      </c>
      <c r="E393" s="2" t="s">
        <v>599</v>
      </c>
      <c r="F393" s="2" t="s">
        <v>598</v>
      </c>
      <c r="G393" s="2" t="s">
        <v>599</v>
      </c>
      <c r="H393" s="2" t="s">
        <v>598</v>
      </c>
      <c r="I393" s="2" t="s">
        <v>599</v>
      </c>
      <c r="J393" s="2" t="s">
        <v>598</v>
      </c>
      <c r="O393" s="20">
        <f t="shared" si="6"/>
        <v>0</v>
      </c>
    </row>
    <row r="394" spans="1:15" ht="15" customHeight="1" x14ac:dyDescent="0.25">
      <c r="A394" s="2" t="s">
        <v>539</v>
      </c>
      <c r="B394" s="2" t="s">
        <v>540</v>
      </c>
      <c r="C394" s="2">
        <v>2014</v>
      </c>
      <c r="D394" s="2" t="s">
        <v>598</v>
      </c>
      <c r="E394" s="2" t="s">
        <v>599</v>
      </c>
      <c r="F394" s="2" t="s">
        <v>598</v>
      </c>
      <c r="G394" s="2" t="s">
        <v>599</v>
      </c>
      <c r="H394" s="2" t="s">
        <v>598</v>
      </c>
      <c r="I394" s="2" t="s">
        <v>599</v>
      </c>
      <c r="J394" s="2" t="s">
        <v>598</v>
      </c>
      <c r="O394" s="20">
        <f t="shared" si="6"/>
        <v>0</v>
      </c>
    </row>
    <row r="395" spans="1:15" ht="15" customHeight="1" x14ac:dyDescent="0.25">
      <c r="A395" s="2" t="s">
        <v>541</v>
      </c>
      <c r="B395" s="2" t="s">
        <v>542</v>
      </c>
      <c r="C395" s="2">
        <v>2014</v>
      </c>
      <c r="D395" s="2" t="s">
        <v>598</v>
      </c>
      <c r="E395" s="2" t="s">
        <v>599</v>
      </c>
      <c r="F395" s="2" t="s">
        <v>598</v>
      </c>
      <c r="G395" s="2" t="s">
        <v>599</v>
      </c>
      <c r="H395" s="2" t="s">
        <v>598</v>
      </c>
      <c r="I395" s="2" t="s">
        <v>599</v>
      </c>
      <c r="J395" s="2" t="s">
        <v>598</v>
      </c>
      <c r="O395" s="20">
        <f t="shared" si="6"/>
        <v>0</v>
      </c>
    </row>
    <row r="396" spans="1:15" ht="15" customHeight="1" x14ac:dyDescent="0.25">
      <c r="A396" s="2" t="s">
        <v>541</v>
      </c>
      <c r="B396" s="2" t="s">
        <v>543</v>
      </c>
      <c r="C396" s="2">
        <v>2014</v>
      </c>
      <c r="D396" s="2" t="s">
        <v>598</v>
      </c>
      <c r="E396" s="2" t="s">
        <v>599</v>
      </c>
      <c r="F396" s="2" t="s">
        <v>598</v>
      </c>
      <c r="G396" s="2" t="s">
        <v>599</v>
      </c>
      <c r="H396" s="2" t="s">
        <v>598</v>
      </c>
      <c r="I396" s="2" t="s">
        <v>599</v>
      </c>
      <c r="J396" s="2" t="s">
        <v>598</v>
      </c>
      <c r="O396" s="20">
        <f t="shared" si="6"/>
        <v>0</v>
      </c>
    </row>
    <row r="397" spans="1:15" ht="15" customHeight="1" x14ac:dyDescent="0.25">
      <c r="A397" s="2" t="s">
        <v>541</v>
      </c>
      <c r="B397" s="2" t="s">
        <v>544</v>
      </c>
      <c r="C397" s="2">
        <v>2014</v>
      </c>
      <c r="D397" s="2" t="s">
        <v>598</v>
      </c>
      <c r="E397" s="2" t="s">
        <v>599</v>
      </c>
      <c r="F397" s="2" t="s">
        <v>598</v>
      </c>
      <c r="G397" s="2" t="s">
        <v>599</v>
      </c>
      <c r="H397" s="2" t="s">
        <v>598</v>
      </c>
      <c r="I397" s="2" t="s">
        <v>599</v>
      </c>
      <c r="J397" s="2" t="s">
        <v>598</v>
      </c>
      <c r="O397" s="20">
        <f t="shared" si="6"/>
        <v>0</v>
      </c>
    </row>
    <row r="398" spans="1:15" ht="15" customHeight="1" x14ac:dyDescent="0.25">
      <c r="A398" s="2" t="s">
        <v>545</v>
      </c>
      <c r="B398" s="2" t="s">
        <v>546</v>
      </c>
      <c r="C398" s="2">
        <v>2014</v>
      </c>
      <c r="D398" s="2" t="s">
        <v>599</v>
      </c>
      <c r="E398" s="2" t="s">
        <v>599</v>
      </c>
      <c r="F398" s="2" t="s">
        <v>599</v>
      </c>
      <c r="G398" s="2" t="s">
        <v>599</v>
      </c>
      <c r="H398" s="2" t="s">
        <v>599</v>
      </c>
      <c r="I398" s="2" t="s">
        <v>599</v>
      </c>
      <c r="J398" s="2" t="s">
        <v>599</v>
      </c>
      <c r="O398" s="20">
        <f t="shared" si="6"/>
        <v>0</v>
      </c>
    </row>
    <row r="399" spans="1:15" ht="15" customHeight="1" x14ac:dyDescent="0.25">
      <c r="A399" s="2" t="s">
        <v>547</v>
      </c>
      <c r="B399" s="2" t="s">
        <v>548</v>
      </c>
      <c r="C399" s="2">
        <v>2014</v>
      </c>
      <c r="D399" s="2">
        <v>321.02100000000002</v>
      </c>
      <c r="E399" s="2" t="s">
        <v>944</v>
      </c>
      <c r="F399" s="2">
        <v>316.27600000000001</v>
      </c>
      <c r="G399" s="2" t="s">
        <v>945</v>
      </c>
      <c r="H399" s="2">
        <v>4.1639999999999997</v>
      </c>
      <c r="I399" s="2" t="s">
        <v>717</v>
      </c>
      <c r="J399" s="2">
        <v>0.58099999999999996</v>
      </c>
      <c r="O399" s="20">
        <f t="shared" si="6"/>
        <v>321.02100000000002</v>
      </c>
    </row>
    <row r="400" spans="1:15" ht="15" customHeight="1" x14ac:dyDescent="0.25">
      <c r="A400" s="2" t="s">
        <v>547</v>
      </c>
      <c r="B400" s="2" t="s">
        <v>549</v>
      </c>
      <c r="C400" s="2">
        <v>2014</v>
      </c>
      <c r="D400" s="2" t="s">
        <v>598</v>
      </c>
      <c r="E400" s="2" t="s">
        <v>599</v>
      </c>
      <c r="F400" s="2" t="s">
        <v>598</v>
      </c>
      <c r="G400" s="2" t="s">
        <v>599</v>
      </c>
      <c r="H400" s="2" t="s">
        <v>598</v>
      </c>
      <c r="I400" s="2" t="s">
        <v>599</v>
      </c>
      <c r="J400" s="2" t="s">
        <v>598</v>
      </c>
      <c r="O400" s="20">
        <f t="shared" si="6"/>
        <v>0</v>
      </c>
    </row>
    <row r="401" spans="1:15" ht="15" customHeight="1" x14ac:dyDescent="0.25">
      <c r="A401" s="2" t="s">
        <v>547</v>
      </c>
      <c r="B401" s="2" t="s">
        <v>550</v>
      </c>
      <c r="C401" s="2">
        <v>2014</v>
      </c>
      <c r="D401" s="2" t="s">
        <v>598</v>
      </c>
      <c r="E401" s="2" t="s">
        <v>599</v>
      </c>
      <c r="F401" s="2" t="s">
        <v>598</v>
      </c>
      <c r="G401" s="2" t="s">
        <v>599</v>
      </c>
      <c r="H401" s="2" t="s">
        <v>598</v>
      </c>
      <c r="I401" s="2" t="s">
        <v>599</v>
      </c>
      <c r="J401" s="2" t="s">
        <v>598</v>
      </c>
      <c r="O401" s="20">
        <f t="shared" si="6"/>
        <v>0</v>
      </c>
    </row>
    <row r="402" spans="1:15" ht="15" customHeight="1" x14ac:dyDescent="0.25">
      <c r="A402" s="2" t="s">
        <v>547</v>
      </c>
      <c r="B402" s="2" t="s">
        <v>551</v>
      </c>
      <c r="C402" s="2">
        <v>2014</v>
      </c>
      <c r="D402" s="2">
        <v>0.25800000000000001</v>
      </c>
      <c r="E402" s="2" t="s">
        <v>717</v>
      </c>
      <c r="F402" s="2">
        <v>0.25800000000000001</v>
      </c>
      <c r="G402" s="2" t="s">
        <v>599</v>
      </c>
      <c r="H402" s="2" t="s">
        <v>598</v>
      </c>
      <c r="I402" s="2" t="s">
        <v>599</v>
      </c>
      <c r="J402" s="2" t="s">
        <v>598</v>
      </c>
      <c r="O402" s="20">
        <f t="shared" si="6"/>
        <v>0.25800000000000001</v>
      </c>
    </row>
    <row r="403" spans="1:15" ht="15" customHeight="1" x14ac:dyDescent="0.25">
      <c r="A403" s="2" t="s">
        <v>552</v>
      </c>
      <c r="B403" s="2" t="s">
        <v>553</v>
      </c>
      <c r="C403" s="2">
        <v>2014</v>
      </c>
      <c r="D403" s="2" t="s">
        <v>598</v>
      </c>
      <c r="E403" s="2" t="s">
        <v>599</v>
      </c>
      <c r="F403" s="2" t="s">
        <v>598</v>
      </c>
      <c r="G403" s="2" t="s">
        <v>599</v>
      </c>
      <c r="H403" s="2" t="s">
        <v>598</v>
      </c>
      <c r="I403" s="2" t="s">
        <v>599</v>
      </c>
      <c r="J403" s="2" t="s">
        <v>598</v>
      </c>
      <c r="O403" s="20">
        <f t="shared" si="6"/>
        <v>0</v>
      </c>
    </row>
    <row r="404" spans="1:15" ht="15" customHeight="1" x14ac:dyDescent="0.25">
      <c r="A404" s="2" t="s">
        <v>554</v>
      </c>
      <c r="B404" s="2" t="s">
        <v>555</v>
      </c>
      <c r="C404" s="2">
        <v>2014</v>
      </c>
      <c r="D404" s="2" t="s">
        <v>598</v>
      </c>
      <c r="E404" s="2" t="s">
        <v>599</v>
      </c>
      <c r="F404" s="2" t="s">
        <v>598</v>
      </c>
      <c r="G404" s="2" t="s">
        <v>599</v>
      </c>
      <c r="H404" s="2" t="s">
        <v>598</v>
      </c>
      <c r="I404" s="2" t="s">
        <v>599</v>
      </c>
      <c r="J404" s="2" t="s">
        <v>598</v>
      </c>
      <c r="O404" s="20">
        <f t="shared" si="6"/>
        <v>0</v>
      </c>
    </row>
    <row r="405" spans="1:15" ht="15" customHeight="1" x14ac:dyDescent="0.25">
      <c r="A405" s="2" t="s">
        <v>556</v>
      </c>
      <c r="B405" s="2" t="s">
        <v>557</v>
      </c>
      <c r="C405" s="2">
        <v>2014</v>
      </c>
      <c r="D405" s="2" t="s">
        <v>598</v>
      </c>
      <c r="E405" s="2" t="s">
        <v>599</v>
      </c>
      <c r="F405" s="2" t="s">
        <v>598</v>
      </c>
      <c r="G405" s="2" t="s">
        <v>599</v>
      </c>
      <c r="H405" s="2" t="s">
        <v>598</v>
      </c>
      <c r="I405" s="2" t="s">
        <v>599</v>
      </c>
      <c r="J405" s="2" t="s">
        <v>598</v>
      </c>
      <c r="O405" s="20">
        <f t="shared" si="6"/>
        <v>0</v>
      </c>
    </row>
    <row r="406" spans="1:15" ht="15" customHeight="1" x14ac:dyDescent="0.25">
      <c r="A406" s="2" t="s">
        <v>556</v>
      </c>
      <c r="B406" s="2" t="s">
        <v>558</v>
      </c>
      <c r="C406" s="2">
        <v>2014</v>
      </c>
      <c r="D406" s="2" t="s">
        <v>598</v>
      </c>
      <c r="E406" s="2" t="s">
        <v>599</v>
      </c>
      <c r="F406" s="2" t="s">
        <v>598</v>
      </c>
      <c r="G406" s="2" t="s">
        <v>599</v>
      </c>
      <c r="H406" s="2" t="s">
        <v>598</v>
      </c>
      <c r="I406" s="2" t="s">
        <v>599</v>
      </c>
      <c r="J406" s="2" t="s">
        <v>598</v>
      </c>
      <c r="O406" s="20">
        <f t="shared" si="6"/>
        <v>0</v>
      </c>
    </row>
    <row r="407" spans="1:15" ht="15" customHeight="1" x14ac:dyDescent="0.25">
      <c r="A407" s="2" t="s">
        <v>556</v>
      </c>
      <c r="B407" s="2" t="s">
        <v>559</v>
      </c>
      <c r="C407" s="2">
        <v>2014</v>
      </c>
      <c r="D407" s="2" t="s">
        <v>598</v>
      </c>
      <c r="E407" s="2" t="s">
        <v>599</v>
      </c>
      <c r="F407" s="2" t="s">
        <v>598</v>
      </c>
      <c r="G407" s="2" t="s">
        <v>599</v>
      </c>
      <c r="H407" s="2" t="s">
        <v>598</v>
      </c>
      <c r="I407" s="2" t="s">
        <v>599</v>
      </c>
      <c r="J407" s="2" t="s">
        <v>598</v>
      </c>
      <c r="O407" s="20">
        <f t="shared" si="6"/>
        <v>0</v>
      </c>
    </row>
    <row r="408" spans="1:15" ht="15" customHeight="1" x14ac:dyDescent="0.25">
      <c r="A408" s="2" t="s">
        <v>556</v>
      </c>
      <c r="B408" s="2" t="s">
        <v>560</v>
      </c>
      <c r="C408" s="2">
        <v>2014</v>
      </c>
      <c r="D408" s="2">
        <v>5.2685000000000004</v>
      </c>
      <c r="E408" s="2" t="s">
        <v>739</v>
      </c>
      <c r="F408" s="2">
        <v>5.2685000000000004</v>
      </c>
      <c r="G408" s="2" t="s">
        <v>598</v>
      </c>
      <c r="H408" s="2" t="s">
        <v>598</v>
      </c>
      <c r="I408" s="2" t="s">
        <v>598</v>
      </c>
      <c r="J408" s="2" t="s">
        <v>598</v>
      </c>
      <c r="O408" s="20">
        <f t="shared" si="6"/>
        <v>5.2685000000000004</v>
      </c>
    </row>
    <row r="409" spans="1:15" ht="15" customHeight="1" x14ac:dyDescent="0.25">
      <c r="A409" s="2" t="s">
        <v>556</v>
      </c>
      <c r="B409" s="2" t="s">
        <v>561</v>
      </c>
      <c r="C409" s="2">
        <v>2014</v>
      </c>
      <c r="D409" s="2" t="s">
        <v>598</v>
      </c>
      <c r="E409" s="2" t="s">
        <v>599</v>
      </c>
      <c r="F409" s="2" t="s">
        <v>598</v>
      </c>
      <c r="G409" s="2" t="s">
        <v>599</v>
      </c>
      <c r="H409" s="2" t="s">
        <v>598</v>
      </c>
      <c r="I409" s="2" t="s">
        <v>599</v>
      </c>
      <c r="J409" s="2" t="s">
        <v>598</v>
      </c>
      <c r="O409" s="20">
        <f t="shared" si="6"/>
        <v>0</v>
      </c>
    </row>
    <row r="410" spans="1:15" ht="15" customHeight="1" x14ac:dyDescent="0.25">
      <c r="A410" s="2" t="s">
        <v>556</v>
      </c>
      <c r="B410" s="2" t="s">
        <v>562</v>
      </c>
      <c r="C410" s="2">
        <v>2014</v>
      </c>
      <c r="D410" s="2" t="s">
        <v>598</v>
      </c>
      <c r="E410" s="2" t="s">
        <v>599</v>
      </c>
      <c r="F410" s="2" t="s">
        <v>598</v>
      </c>
      <c r="G410" s="2" t="s">
        <v>599</v>
      </c>
      <c r="H410" s="2" t="s">
        <v>598</v>
      </c>
      <c r="I410" s="2" t="s">
        <v>599</v>
      </c>
      <c r="J410" s="2" t="s">
        <v>598</v>
      </c>
      <c r="O410" s="20">
        <f t="shared" si="6"/>
        <v>0</v>
      </c>
    </row>
    <row r="411" spans="1:15" ht="15" customHeight="1" x14ac:dyDescent="0.25">
      <c r="A411" s="2" t="s">
        <v>556</v>
      </c>
      <c r="B411" s="2" t="s">
        <v>563</v>
      </c>
      <c r="C411" s="2">
        <v>2014</v>
      </c>
      <c r="D411" s="2" t="s">
        <v>598</v>
      </c>
      <c r="E411" s="2" t="s">
        <v>599</v>
      </c>
      <c r="F411" s="2" t="s">
        <v>598</v>
      </c>
      <c r="G411" s="2" t="s">
        <v>599</v>
      </c>
      <c r="H411" s="2" t="s">
        <v>598</v>
      </c>
      <c r="I411" s="2" t="s">
        <v>599</v>
      </c>
      <c r="J411" s="2" t="s">
        <v>598</v>
      </c>
      <c r="O411" s="20">
        <f t="shared" si="6"/>
        <v>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E411"/>
  <sheetViews>
    <sheetView workbookViewId="0">
      <selection activeCell="Z26" sqref="Z26:AA26"/>
    </sheetView>
  </sheetViews>
  <sheetFormatPr defaultRowHeight="15" customHeight="1" x14ac:dyDescent="0.25"/>
  <cols>
    <col min="1" max="22" width="9.140625" style="2"/>
    <col min="23" max="23" width="14" style="2" customWidth="1"/>
    <col min="24" max="16384" width="9.140625" style="2"/>
  </cols>
  <sheetData>
    <row r="1" spans="1:31" s="13" customFormat="1" ht="165.75" thickBot="1" x14ac:dyDescent="0.3">
      <c r="A1" s="12" t="s">
        <v>564</v>
      </c>
      <c r="B1" s="12" t="s">
        <v>1</v>
      </c>
      <c r="C1" s="12" t="s">
        <v>565</v>
      </c>
      <c r="D1" s="12" t="s">
        <v>775</v>
      </c>
      <c r="E1" s="12" t="s">
        <v>776</v>
      </c>
      <c r="F1" s="12" t="s">
        <v>777</v>
      </c>
      <c r="G1" s="12" t="s">
        <v>778</v>
      </c>
      <c r="H1" s="12" t="s">
        <v>779</v>
      </c>
      <c r="I1" s="12" t="s">
        <v>780</v>
      </c>
      <c r="J1" s="12" t="s">
        <v>781</v>
      </c>
      <c r="K1" s="12" t="s">
        <v>778</v>
      </c>
      <c r="L1" s="12" t="s">
        <v>782</v>
      </c>
      <c r="M1" s="12" t="s">
        <v>783</v>
      </c>
      <c r="N1" s="12" t="s">
        <v>784</v>
      </c>
      <c r="O1" s="12" t="s">
        <v>785</v>
      </c>
      <c r="P1" s="12" t="s">
        <v>778</v>
      </c>
      <c r="Q1" s="12" t="s">
        <v>782</v>
      </c>
      <c r="R1" s="12" t="s">
        <v>783</v>
      </c>
      <c r="S1" s="12" t="s">
        <v>784</v>
      </c>
      <c r="V1" s="18"/>
      <c r="W1" s="18" t="s">
        <v>994</v>
      </c>
      <c r="AA1" s="19" t="s">
        <v>995</v>
      </c>
      <c r="AC1" s="13" t="s">
        <v>996</v>
      </c>
      <c r="AD1" s="13" t="s">
        <v>997</v>
      </c>
      <c r="AE1" s="13" t="s">
        <v>998</v>
      </c>
    </row>
    <row r="2" spans="1:31" ht="15" customHeight="1" x14ac:dyDescent="0.25">
      <c r="A2" s="2" t="s">
        <v>12</v>
      </c>
      <c r="B2" s="2" t="s">
        <v>13</v>
      </c>
      <c r="C2" s="2">
        <v>2014</v>
      </c>
      <c r="D2" s="2">
        <v>2.5000000000000001E-2</v>
      </c>
      <c r="E2" s="2" t="s">
        <v>598</v>
      </c>
      <c r="F2" s="2" t="s">
        <v>786</v>
      </c>
      <c r="G2" s="2">
        <v>1.1000000000000001</v>
      </c>
      <c r="H2" s="2">
        <v>0</v>
      </c>
      <c r="I2" s="2">
        <v>0</v>
      </c>
      <c r="J2" s="2" t="s">
        <v>598</v>
      </c>
      <c r="K2" s="2" t="s">
        <v>598</v>
      </c>
      <c r="L2" s="2" t="s">
        <v>598</v>
      </c>
      <c r="M2" s="2" t="s">
        <v>598</v>
      </c>
      <c r="N2" s="2" t="s">
        <v>598</v>
      </c>
      <c r="O2" s="2" t="s">
        <v>598</v>
      </c>
      <c r="P2" s="2" t="s">
        <v>598</v>
      </c>
      <c r="Q2" s="2" t="s">
        <v>598</v>
      </c>
      <c r="R2" s="2" t="s">
        <v>598</v>
      </c>
      <c r="S2" s="2" t="s">
        <v>598</v>
      </c>
      <c r="W2" s="2">
        <f>IFERROR(J2/1,0)</f>
        <v>0</v>
      </c>
      <c r="AA2" s="2" t="str">
        <f>IF(AND(OR(F2="-",F2="et",F2="'-'",F2="'0'",F2="'DS'"),G2=2.36),"Nordisk residual",F2)</f>
        <v>'förnybar el "guarantee of origin"'</v>
      </c>
      <c r="AC2" s="2">
        <f>IFERROR(G2/1,2.36)</f>
        <v>1.1000000000000001</v>
      </c>
      <c r="AD2" s="2">
        <f>IFERROR(H2/1,483.4)</f>
        <v>0</v>
      </c>
      <c r="AE2" s="2">
        <f>IFERROR(I2/1,0.55)</f>
        <v>0</v>
      </c>
    </row>
    <row r="3" spans="1:31" ht="15" customHeight="1" x14ac:dyDescent="0.25">
      <c r="A3" s="2" t="s">
        <v>12</v>
      </c>
      <c r="B3" s="2" t="s">
        <v>14</v>
      </c>
      <c r="C3" s="2">
        <v>2014</v>
      </c>
      <c r="D3" s="2">
        <v>2.282</v>
      </c>
      <c r="E3" s="2">
        <v>10.499000000000001</v>
      </c>
      <c r="F3" s="2" t="s">
        <v>787</v>
      </c>
      <c r="G3" s="2">
        <v>1.1000000000000001</v>
      </c>
      <c r="H3" s="2">
        <v>0</v>
      </c>
      <c r="I3" s="2">
        <v>0</v>
      </c>
      <c r="J3" s="2" t="s">
        <v>598</v>
      </c>
      <c r="K3" s="2" t="s">
        <v>598</v>
      </c>
      <c r="L3" s="2" t="s">
        <v>598</v>
      </c>
      <c r="M3" s="2" t="s">
        <v>598</v>
      </c>
      <c r="N3" s="2" t="s">
        <v>598</v>
      </c>
      <c r="O3" s="2" t="s">
        <v>598</v>
      </c>
      <c r="P3" s="2" t="s">
        <v>598</v>
      </c>
      <c r="Q3" s="2" t="s">
        <v>598</v>
      </c>
      <c r="R3" s="2" t="s">
        <v>598</v>
      </c>
      <c r="S3" s="2" t="s">
        <v>598</v>
      </c>
      <c r="W3" s="2">
        <f t="shared" ref="W3:W66" si="0">IFERROR(J3/1,0)</f>
        <v>0</v>
      </c>
      <c r="AA3" s="2" t="str">
        <f t="shared" ref="AA3:AA66" si="1">IF(AND(OR(F3="-",F3="et",F3="'-'",F3="'0'",F3="'DS'"),G3=2.36),"Nordisk residual",F3)</f>
        <v>'förnybar el "guaranteee of origin"'</v>
      </c>
      <c r="AC3" s="2">
        <f t="shared" ref="AC3:AC66" si="2">IFERROR(G3/1,2.36)</f>
        <v>1.1000000000000001</v>
      </c>
      <c r="AD3" s="2">
        <f t="shared" ref="AD3:AD66" si="3">IFERROR(H3/1,483.4)</f>
        <v>0</v>
      </c>
      <c r="AE3" s="2">
        <f t="shared" ref="AE3:AE66" si="4">IFERROR(I3/1,0.55)</f>
        <v>0</v>
      </c>
    </row>
    <row r="4" spans="1:31" ht="15" customHeight="1" x14ac:dyDescent="0.25">
      <c r="A4" s="2" t="s">
        <v>12</v>
      </c>
      <c r="B4" s="2" t="s">
        <v>15</v>
      </c>
      <c r="C4" s="2">
        <v>2014</v>
      </c>
      <c r="D4" s="2">
        <v>8.5999999999999993E-2</v>
      </c>
      <c r="E4" s="2" t="s">
        <v>598</v>
      </c>
      <c r="F4" s="2" t="s">
        <v>786</v>
      </c>
      <c r="G4" s="2">
        <v>1.1000000000000001</v>
      </c>
      <c r="H4" s="2">
        <v>0</v>
      </c>
      <c r="I4" s="2">
        <v>0</v>
      </c>
      <c r="J4" s="2" t="s">
        <v>598</v>
      </c>
      <c r="K4" s="2" t="s">
        <v>598</v>
      </c>
      <c r="L4" s="2" t="s">
        <v>598</v>
      </c>
      <c r="M4" s="2" t="s">
        <v>598</v>
      </c>
      <c r="N4" s="2" t="s">
        <v>598</v>
      </c>
      <c r="O4" s="2" t="s">
        <v>598</v>
      </c>
      <c r="P4" s="2" t="s">
        <v>598</v>
      </c>
      <c r="Q4" s="2" t="s">
        <v>598</v>
      </c>
      <c r="R4" s="2" t="s">
        <v>598</v>
      </c>
      <c r="S4" s="2" t="s">
        <v>598</v>
      </c>
      <c r="W4" s="2">
        <f t="shared" si="0"/>
        <v>0</v>
      </c>
      <c r="AA4" s="2" t="str">
        <f t="shared" si="1"/>
        <v>'förnybar el "guarantee of origin"'</v>
      </c>
      <c r="AC4" s="2">
        <f t="shared" si="2"/>
        <v>1.1000000000000001</v>
      </c>
      <c r="AD4" s="2">
        <f t="shared" si="3"/>
        <v>0</v>
      </c>
      <c r="AE4" s="2">
        <f t="shared" si="4"/>
        <v>0</v>
      </c>
    </row>
    <row r="5" spans="1:31" ht="15" customHeight="1" x14ac:dyDescent="0.25">
      <c r="A5" s="2" t="s">
        <v>12</v>
      </c>
      <c r="B5" s="2" t="s">
        <v>16</v>
      </c>
      <c r="C5" s="2">
        <v>2014</v>
      </c>
      <c r="D5" s="2">
        <v>1.2999999999999999E-2</v>
      </c>
      <c r="E5" s="2" t="s">
        <v>598</v>
      </c>
      <c r="F5" s="2" t="s">
        <v>786</v>
      </c>
      <c r="G5" s="2">
        <v>1.1000000000000001</v>
      </c>
      <c r="H5" s="2">
        <v>0</v>
      </c>
      <c r="I5" s="2">
        <v>0</v>
      </c>
      <c r="J5" s="2" t="s">
        <v>598</v>
      </c>
      <c r="K5" s="2" t="s">
        <v>598</v>
      </c>
      <c r="L5" s="2" t="s">
        <v>598</v>
      </c>
      <c r="M5" s="2" t="s">
        <v>598</v>
      </c>
      <c r="N5" s="2" t="s">
        <v>598</v>
      </c>
      <c r="O5" s="2" t="s">
        <v>598</v>
      </c>
      <c r="P5" s="2" t="s">
        <v>598</v>
      </c>
      <c r="Q5" s="2" t="s">
        <v>598</v>
      </c>
      <c r="R5" s="2" t="s">
        <v>598</v>
      </c>
      <c r="S5" s="2" t="s">
        <v>598</v>
      </c>
      <c r="W5" s="2">
        <f t="shared" si="0"/>
        <v>0</v>
      </c>
      <c r="AA5" s="2" t="str">
        <f t="shared" si="1"/>
        <v>'förnybar el "guarantee of origin"'</v>
      </c>
      <c r="AC5" s="2">
        <f t="shared" si="2"/>
        <v>1.1000000000000001</v>
      </c>
      <c r="AD5" s="2">
        <f t="shared" si="3"/>
        <v>0</v>
      </c>
      <c r="AE5" s="2">
        <f t="shared" si="4"/>
        <v>0</v>
      </c>
    </row>
    <row r="6" spans="1:31" ht="15" customHeight="1" x14ac:dyDescent="0.25">
      <c r="A6" s="2" t="s">
        <v>17</v>
      </c>
      <c r="B6" s="2" t="s">
        <v>18</v>
      </c>
      <c r="C6" s="2">
        <v>2014</v>
      </c>
      <c r="D6" s="2">
        <v>3.2</v>
      </c>
      <c r="E6" s="2" t="s">
        <v>598</v>
      </c>
      <c r="F6" s="2" t="s">
        <v>788</v>
      </c>
      <c r="G6" s="2">
        <v>0.95</v>
      </c>
      <c r="H6" s="2">
        <v>0</v>
      </c>
      <c r="I6" s="2">
        <v>0</v>
      </c>
      <c r="J6" s="2" t="s">
        <v>598</v>
      </c>
      <c r="K6" s="2" t="s">
        <v>598</v>
      </c>
      <c r="L6" s="2" t="s">
        <v>598</v>
      </c>
      <c r="M6" s="2" t="s">
        <v>598</v>
      </c>
      <c r="N6" s="2" t="s">
        <v>598</v>
      </c>
      <c r="O6" s="2" t="s">
        <v>598</v>
      </c>
      <c r="P6" s="2" t="s">
        <v>598</v>
      </c>
      <c r="Q6" s="2" t="s">
        <v>598</v>
      </c>
      <c r="R6" s="2" t="s">
        <v>598</v>
      </c>
      <c r="S6" s="2" t="s">
        <v>598</v>
      </c>
      <c r="W6" s="2">
        <f t="shared" si="0"/>
        <v>0</v>
      </c>
      <c r="AA6" s="2" t="str">
        <f t="shared" si="1"/>
        <v>'85% vattenkraft och 15% vind'</v>
      </c>
      <c r="AC6" s="2">
        <f t="shared" si="2"/>
        <v>0.95</v>
      </c>
      <c r="AD6" s="2">
        <f t="shared" si="3"/>
        <v>0</v>
      </c>
      <c r="AE6" s="2">
        <f t="shared" si="4"/>
        <v>0</v>
      </c>
    </row>
    <row r="7" spans="1:31" ht="15" customHeight="1" x14ac:dyDescent="0.25">
      <c r="A7" s="2" t="s">
        <v>19</v>
      </c>
      <c r="B7" s="2" t="s">
        <v>20</v>
      </c>
      <c r="C7" s="2">
        <v>2014</v>
      </c>
      <c r="D7" s="2" t="s">
        <v>609</v>
      </c>
      <c r="E7" s="2" t="s">
        <v>609</v>
      </c>
      <c r="F7" s="2" t="s">
        <v>599</v>
      </c>
      <c r="G7" s="2" t="s">
        <v>609</v>
      </c>
      <c r="H7" s="2" t="s">
        <v>609</v>
      </c>
      <c r="I7" s="2" t="s">
        <v>609</v>
      </c>
      <c r="J7" s="2" t="s">
        <v>598</v>
      </c>
      <c r="K7" s="2" t="s">
        <v>598</v>
      </c>
      <c r="L7" s="2" t="s">
        <v>598</v>
      </c>
      <c r="M7" s="2" t="s">
        <v>598</v>
      </c>
      <c r="N7" s="2" t="s">
        <v>598</v>
      </c>
      <c r="O7" s="2" t="s">
        <v>609</v>
      </c>
      <c r="P7" s="2" t="s">
        <v>609</v>
      </c>
      <c r="Q7" s="2" t="s">
        <v>609</v>
      </c>
      <c r="R7" s="2" t="s">
        <v>609</v>
      </c>
      <c r="S7" s="2" t="s">
        <v>609</v>
      </c>
      <c r="W7" s="2">
        <f t="shared" si="0"/>
        <v>0</v>
      </c>
      <c r="AA7" s="2" t="str">
        <f t="shared" si="1"/>
        <v>-</v>
      </c>
      <c r="AC7" s="2">
        <f t="shared" si="2"/>
        <v>2.36</v>
      </c>
      <c r="AD7" s="2">
        <f t="shared" si="3"/>
        <v>483.4</v>
      </c>
      <c r="AE7" s="2">
        <f t="shared" si="4"/>
        <v>0.55000000000000004</v>
      </c>
    </row>
    <row r="8" spans="1:31" ht="15" customHeight="1" x14ac:dyDescent="0.25">
      <c r="A8" s="2" t="s">
        <v>19</v>
      </c>
      <c r="B8" s="2" t="s">
        <v>21</v>
      </c>
      <c r="C8" s="2">
        <v>2014</v>
      </c>
      <c r="D8" s="2" t="s">
        <v>609</v>
      </c>
      <c r="E8" s="2" t="s">
        <v>609</v>
      </c>
      <c r="F8" s="2" t="s">
        <v>599</v>
      </c>
      <c r="G8" s="2" t="s">
        <v>609</v>
      </c>
      <c r="H8" s="2" t="s">
        <v>609</v>
      </c>
      <c r="I8" s="2" t="s">
        <v>609</v>
      </c>
      <c r="J8" s="2" t="s">
        <v>609</v>
      </c>
      <c r="K8" s="2" t="s">
        <v>609</v>
      </c>
      <c r="L8" s="2" t="s">
        <v>609</v>
      </c>
      <c r="M8" s="2" t="s">
        <v>609</v>
      </c>
      <c r="N8" s="2" t="s">
        <v>609</v>
      </c>
      <c r="O8" s="2" t="s">
        <v>609</v>
      </c>
      <c r="P8" s="2" t="s">
        <v>609</v>
      </c>
      <c r="Q8" s="2" t="s">
        <v>609</v>
      </c>
      <c r="R8" s="2" t="s">
        <v>609</v>
      </c>
      <c r="S8" s="2" t="s">
        <v>609</v>
      </c>
      <c r="W8" s="2">
        <f t="shared" si="0"/>
        <v>0</v>
      </c>
      <c r="AA8" s="2" t="str">
        <f t="shared" si="1"/>
        <v>-</v>
      </c>
      <c r="AC8" s="2">
        <f t="shared" si="2"/>
        <v>2.36</v>
      </c>
      <c r="AD8" s="2">
        <f t="shared" si="3"/>
        <v>483.4</v>
      </c>
      <c r="AE8" s="2">
        <f t="shared" si="4"/>
        <v>0.55000000000000004</v>
      </c>
    </row>
    <row r="9" spans="1:31" ht="15" customHeight="1" x14ac:dyDescent="0.25">
      <c r="A9" s="2" t="s">
        <v>19</v>
      </c>
      <c r="B9" s="2" t="s">
        <v>22</v>
      </c>
      <c r="C9" s="2">
        <v>2014</v>
      </c>
      <c r="D9" s="2" t="s">
        <v>609</v>
      </c>
      <c r="E9" s="2" t="s">
        <v>609</v>
      </c>
      <c r="F9" s="2" t="s">
        <v>599</v>
      </c>
      <c r="G9" s="2" t="s">
        <v>609</v>
      </c>
      <c r="H9" s="2" t="s">
        <v>609</v>
      </c>
      <c r="I9" s="2" t="s">
        <v>609</v>
      </c>
      <c r="J9" s="2" t="s">
        <v>609</v>
      </c>
      <c r="K9" s="2" t="s">
        <v>609</v>
      </c>
      <c r="L9" s="2" t="s">
        <v>609</v>
      </c>
      <c r="M9" s="2" t="s">
        <v>609</v>
      </c>
      <c r="N9" s="2" t="s">
        <v>609</v>
      </c>
      <c r="O9" s="2" t="s">
        <v>609</v>
      </c>
      <c r="P9" s="2" t="s">
        <v>609</v>
      </c>
      <c r="Q9" s="2" t="s">
        <v>609</v>
      </c>
      <c r="R9" s="2" t="s">
        <v>609</v>
      </c>
      <c r="S9" s="2" t="s">
        <v>609</v>
      </c>
      <c r="W9" s="2">
        <f t="shared" si="0"/>
        <v>0</v>
      </c>
      <c r="AA9" s="2" t="str">
        <f t="shared" si="1"/>
        <v>-</v>
      </c>
      <c r="AC9" s="2">
        <f t="shared" si="2"/>
        <v>2.36</v>
      </c>
      <c r="AD9" s="2">
        <f t="shared" si="3"/>
        <v>483.4</v>
      </c>
      <c r="AE9" s="2">
        <f t="shared" si="4"/>
        <v>0.55000000000000004</v>
      </c>
    </row>
    <row r="10" spans="1:31" ht="15" customHeight="1" x14ac:dyDescent="0.25">
      <c r="A10" s="2" t="s">
        <v>23</v>
      </c>
      <c r="B10" s="234" t="s">
        <v>328</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W10" s="2">
        <f t="shared" si="0"/>
        <v>0</v>
      </c>
      <c r="AA10" s="2" t="str">
        <f t="shared" si="1"/>
        <v>-</v>
      </c>
      <c r="AC10" s="2">
        <f t="shared" si="2"/>
        <v>2.36</v>
      </c>
      <c r="AD10" s="2">
        <f t="shared" si="3"/>
        <v>483.4</v>
      </c>
      <c r="AE10" s="2">
        <f t="shared" si="4"/>
        <v>0.55000000000000004</v>
      </c>
    </row>
    <row r="11" spans="1:31" ht="15" customHeight="1" x14ac:dyDescent="0.25">
      <c r="A11" s="2" t="s">
        <v>25</v>
      </c>
      <c r="B11" s="2" t="s">
        <v>26</v>
      </c>
      <c r="C11" s="2">
        <v>2014</v>
      </c>
      <c r="D11" s="2">
        <v>2.7</v>
      </c>
      <c r="E11" s="2" t="s">
        <v>598</v>
      </c>
      <c r="F11" s="2" t="s">
        <v>599</v>
      </c>
      <c r="G11" s="2">
        <v>2.36</v>
      </c>
      <c r="H11" s="2">
        <v>324.697</v>
      </c>
      <c r="I11" s="2">
        <v>0.37</v>
      </c>
      <c r="J11" s="2" t="s">
        <v>598</v>
      </c>
      <c r="K11" s="2" t="s">
        <v>598</v>
      </c>
      <c r="L11" s="2" t="s">
        <v>598</v>
      </c>
      <c r="M11" s="2" t="s">
        <v>598</v>
      </c>
      <c r="N11" s="2" t="s">
        <v>598</v>
      </c>
      <c r="O11" s="2" t="s">
        <v>598</v>
      </c>
      <c r="P11" s="2" t="s">
        <v>598</v>
      </c>
      <c r="Q11" s="2" t="s">
        <v>598</v>
      </c>
      <c r="R11" s="2" t="s">
        <v>598</v>
      </c>
      <c r="S11" s="2" t="s">
        <v>598</v>
      </c>
      <c r="W11" s="2">
        <f t="shared" si="0"/>
        <v>0</v>
      </c>
      <c r="AA11" s="2" t="str">
        <f t="shared" si="1"/>
        <v>Nordisk residual</v>
      </c>
      <c r="AC11" s="2">
        <f t="shared" si="2"/>
        <v>2.36</v>
      </c>
      <c r="AD11" s="2">
        <f t="shared" si="3"/>
        <v>324.697</v>
      </c>
      <c r="AE11" s="2">
        <f t="shared" si="4"/>
        <v>0.37</v>
      </c>
    </row>
    <row r="12" spans="1:31"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W12" s="2">
        <f t="shared" si="0"/>
        <v>0</v>
      </c>
      <c r="AA12" s="2" t="str">
        <f t="shared" si="1"/>
        <v>-</v>
      </c>
      <c r="AC12" s="2">
        <f t="shared" si="2"/>
        <v>2.36</v>
      </c>
      <c r="AD12" s="2">
        <f t="shared" si="3"/>
        <v>483.4</v>
      </c>
      <c r="AE12" s="2">
        <f t="shared" si="4"/>
        <v>0.55000000000000004</v>
      </c>
    </row>
    <row r="13" spans="1:31" ht="15" customHeight="1" x14ac:dyDescent="0.25">
      <c r="A13" s="2" t="s">
        <v>29</v>
      </c>
      <c r="B13" s="2" t="s">
        <v>30</v>
      </c>
      <c r="C13" s="2">
        <v>2014</v>
      </c>
      <c r="D13" s="2">
        <v>3.03</v>
      </c>
      <c r="E13" s="2" t="s">
        <v>598</v>
      </c>
      <c r="F13" s="2" t="s">
        <v>789</v>
      </c>
      <c r="G13" s="2">
        <v>1.1000000000000001</v>
      </c>
      <c r="H13" s="2">
        <v>0</v>
      </c>
      <c r="I13" s="2">
        <v>0</v>
      </c>
      <c r="J13" s="2" t="s">
        <v>598</v>
      </c>
      <c r="K13" s="2" t="s">
        <v>598</v>
      </c>
      <c r="L13" s="2" t="s">
        <v>598</v>
      </c>
      <c r="M13" s="2" t="s">
        <v>598</v>
      </c>
      <c r="N13" s="2" t="s">
        <v>598</v>
      </c>
      <c r="O13" s="2" t="s">
        <v>598</v>
      </c>
      <c r="P13" s="2" t="s">
        <v>598</v>
      </c>
      <c r="Q13" s="2" t="s">
        <v>598</v>
      </c>
      <c r="R13" s="2" t="s">
        <v>598</v>
      </c>
      <c r="S13" s="2" t="s">
        <v>598</v>
      </c>
      <c r="W13" s="2">
        <f t="shared" si="0"/>
        <v>0</v>
      </c>
      <c r="AA13" s="2" t="str">
        <f t="shared" si="1"/>
        <v>'El från vattenkraft'</v>
      </c>
      <c r="AC13" s="2">
        <f t="shared" si="2"/>
        <v>1.1000000000000001</v>
      </c>
      <c r="AD13" s="2">
        <f t="shared" si="3"/>
        <v>0</v>
      </c>
      <c r="AE13" s="2">
        <f t="shared" si="4"/>
        <v>0</v>
      </c>
    </row>
    <row r="14" spans="1:31" ht="15" customHeight="1" x14ac:dyDescent="0.25">
      <c r="A14" s="2" t="s">
        <v>31</v>
      </c>
      <c r="B14" s="2" t="s">
        <v>32</v>
      </c>
      <c r="C14" s="2">
        <v>2014</v>
      </c>
      <c r="D14" s="2">
        <v>0.08</v>
      </c>
      <c r="E14" s="2" t="s">
        <v>598</v>
      </c>
      <c r="F14" s="2" t="s">
        <v>790</v>
      </c>
      <c r="G14" s="2">
        <v>1.1000000000000001</v>
      </c>
      <c r="H14" s="2">
        <v>483.4</v>
      </c>
      <c r="I14" s="2">
        <v>0.55000000000000004</v>
      </c>
      <c r="J14" s="2" t="s">
        <v>598</v>
      </c>
      <c r="K14" s="2" t="s">
        <v>598</v>
      </c>
      <c r="L14" s="2" t="s">
        <v>598</v>
      </c>
      <c r="M14" s="2" t="s">
        <v>598</v>
      </c>
      <c r="N14" s="2" t="s">
        <v>598</v>
      </c>
      <c r="O14" s="2" t="s">
        <v>598</v>
      </c>
      <c r="P14" s="2" t="s">
        <v>598</v>
      </c>
      <c r="Q14" s="2" t="s">
        <v>598</v>
      </c>
      <c r="R14" s="2" t="s">
        <v>598</v>
      </c>
      <c r="S14" s="2" t="s">
        <v>598</v>
      </c>
      <c r="W14" s="2">
        <f t="shared" si="0"/>
        <v>0</v>
      </c>
      <c r="AA14" s="2" t="str">
        <f t="shared" si="1"/>
        <v>'vind/vatten'</v>
      </c>
      <c r="AC14" s="2">
        <f t="shared" si="2"/>
        <v>1.1000000000000001</v>
      </c>
      <c r="AD14" s="2">
        <f t="shared" si="3"/>
        <v>483.4</v>
      </c>
      <c r="AE14" s="2">
        <f t="shared" si="4"/>
        <v>0.55000000000000004</v>
      </c>
    </row>
    <row r="15" spans="1:31" ht="15" customHeight="1" x14ac:dyDescent="0.25">
      <c r="A15" s="2" t="s">
        <v>33</v>
      </c>
      <c r="B15" s="2" t="s">
        <v>34</v>
      </c>
      <c r="C15" s="2">
        <v>2014</v>
      </c>
      <c r="D15" s="2">
        <v>5.5E-2</v>
      </c>
      <c r="E15" s="2" t="s">
        <v>598</v>
      </c>
      <c r="F15" s="2" t="s">
        <v>791</v>
      </c>
      <c r="G15" s="2">
        <v>0.03</v>
      </c>
      <c r="H15" s="2">
        <v>0</v>
      </c>
      <c r="I15" s="2">
        <v>0</v>
      </c>
      <c r="J15" s="2" t="s">
        <v>598</v>
      </c>
      <c r="K15" s="2" t="s">
        <v>598</v>
      </c>
      <c r="L15" s="2" t="s">
        <v>598</v>
      </c>
      <c r="M15" s="2" t="s">
        <v>598</v>
      </c>
      <c r="N15" s="2" t="s">
        <v>598</v>
      </c>
      <c r="O15" s="2" t="s">
        <v>598</v>
      </c>
      <c r="P15" s="2" t="s">
        <v>598</v>
      </c>
      <c r="Q15" s="2" t="s">
        <v>598</v>
      </c>
      <c r="R15" s="2" t="s">
        <v>598</v>
      </c>
      <c r="S15" s="2" t="s">
        <v>598</v>
      </c>
      <c r="W15" s="2">
        <f t="shared" si="0"/>
        <v>0</v>
      </c>
      <c r="AA15" s="2" t="str">
        <f t="shared" si="1"/>
        <v>'Källmärkt'</v>
      </c>
      <c r="AC15" s="2">
        <f t="shared" si="2"/>
        <v>0.03</v>
      </c>
      <c r="AD15" s="2">
        <f t="shared" si="3"/>
        <v>0</v>
      </c>
      <c r="AE15" s="2">
        <f t="shared" si="4"/>
        <v>0</v>
      </c>
    </row>
    <row r="16" spans="1:31" ht="15" customHeight="1" x14ac:dyDescent="0.25">
      <c r="A16" s="2" t="s">
        <v>33</v>
      </c>
      <c r="B16" s="2" t="s">
        <v>35</v>
      </c>
      <c r="C16" s="2">
        <v>2014</v>
      </c>
      <c r="D16" s="2">
        <v>1E-3</v>
      </c>
      <c r="E16" s="2" t="s">
        <v>598</v>
      </c>
      <c r="F16" s="2" t="s">
        <v>791</v>
      </c>
      <c r="G16" s="2">
        <v>0.03</v>
      </c>
      <c r="H16" s="2">
        <v>0</v>
      </c>
      <c r="I16" s="2">
        <v>0</v>
      </c>
      <c r="J16" s="2" t="s">
        <v>598</v>
      </c>
      <c r="K16" s="2" t="s">
        <v>598</v>
      </c>
      <c r="L16" s="2" t="s">
        <v>598</v>
      </c>
      <c r="M16" s="2" t="s">
        <v>598</v>
      </c>
      <c r="N16" s="2" t="s">
        <v>598</v>
      </c>
      <c r="O16" s="2" t="s">
        <v>598</v>
      </c>
      <c r="P16" s="2" t="s">
        <v>598</v>
      </c>
      <c r="Q16" s="2" t="s">
        <v>598</v>
      </c>
      <c r="R16" s="2" t="s">
        <v>598</v>
      </c>
      <c r="S16" s="2" t="s">
        <v>598</v>
      </c>
      <c r="W16" s="2">
        <f t="shared" si="0"/>
        <v>0</v>
      </c>
      <c r="AA16" s="2" t="str">
        <f t="shared" si="1"/>
        <v>'Källmärkt'</v>
      </c>
      <c r="AC16" s="2">
        <f t="shared" si="2"/>
        <v>0.03</v>
      </c>
      <c r="AD16" s="2">
        <f t="shared" si="3"/>
        <v>0</v>
      </c>
      <c r="AE16" s="2">
        <f t="shared" si="4"/>
        <v>0</v>
      </c>
    </row>
    <row r="17" spans="1:31" ht="15" customHeight="1" x14ac:dyDescent="0.25">
      <c r="A17" s="2" t="s">
        <v>33</v>
      </c>
      <c r="B17" s="2" t="s">
        <v>36</v>
      </c>
      <c r="C17" s="2">
        <v>2014</v>
      </c>
      <c r="D17" s="2">
        <v>1E-3</v>
      </c>
      <c r="E17" s="2" t="s">
        <v>598</v>
      </c>
      <c r="F17" s="2" t="s">
        <v>791</v>
      </c>
      <c r="G17" s="2">
        <v>0.03</v>
      </c>
      <c r="H17" s="2">
        <v>0</v>
      </c>
      <c r="I17" s="2">
        <v>0</v>
      </c>
      <c r="J17" s="2" t="s">
        <v>598</v>
      </c>
      <c r="K17" s="2" t="s">
        <v>598</v>
      </c>
      <c r="L17" s="2" t="s">
        <v>598</v>
      </c>
      <c r="M17" s="2" t="s">
        <v>598</v>
      </c>
      <c r="N17" s="2" t="s">
        <v>598</v>
      </c>
      <c r="O17" s="2" t="s">
        <v>598</v>
      </c>
      <c r="P17" s="2" t="s">
        <v>598</v>
      </c>
      <c r="Q17" s="2" t="s">
        <v>598</v>
      </c>
      <c r="R17" s="2" t="s">
        <v>598</v>
      </c>
      <c r="S17" s="2" t="s">
        <v>598</v>
      </c>
      <c r="W17" s="2">
        <f t="shared" si="0"/>
        <v>0</v>
      </c>
      <c r="AA17" s="2" t="str">
        <f t="shared" si="1"/>
        <v>'Källmärkt'</v>
      </c>
      <c r="AC17" s="2">
        <f t="shared" si="2"/>
        <v>0.03</v>
      </c>
      <c r="AD17" s="2">
        <f t="shared" si="3"/>
        <v>0</v>
      </c>
      <c r="AE17" s="2">
        <f t="shared" si="4"/>
        <v>0</v>
      </c>
    </row>
    <row r="18" spans="1:31" ht="15" customHeight="1" x14ac:dyDescent="0.25">
      <c r="A18" s="2" t="s">
        <v>33</v>
      </c>
      <c r="B18" s="2" t="s">
        <v>37</v>
      </c>
      <c r="C18" s="2">
        <v>2014</v>
      </c>
      <c r="D18" s="2">
        <v>6.8000000000000005E-2</v>
      </c>
      <c r="E18" s="2" t="s">
        <v>598</v>
      </c>
      <c r="F18" s="2" t="s">
        <v>791</v>
      </c>
      <c r="G18" s="2">
        <v>0.03</v>
      </c>
      <c r="H18" s="2">
        <v>0</v>
      </c>
      <c r="I18" s="2">
        <v>0</v>
      </c>
      <c r="J18" s="2" t="s">
        <v>598</v>
      </c>
      <c r="K18" s="2" t="s">
        <v>598</v>
      </c>
      <c r="L18" s="2" t="s">
        <v>598</v>
      </c>
      <c r="M18" s="2" t="s">
        <v>598</v>
      </c>
      <c r="N18" s="2" t="s">
        <v>598</v>
      </c>
      <c r="O18" s="2" t="s">
        <v>598</v>
      </c>
      <c r="P18" s="2" t="s">
        <v>598</v>
      </c>
      <c r="Q18" s="2" t="s">
        <v>598</v>
      </c>
      <c r="R18" s="2" t="s">
        <v>598</v>
      </c>
      <c r="S18" s="2" t="s">
        <v>598</v>
      </c>
      <c r="W18" s="2">
        <f t="shared" si="0"/>
        <v>0</v>
      </c>
      <c r="AA18" s="2" t="str">
        <f t="shared" si="1"/>
        <v>'Källmärkt'</v>
      </c>
      <c r="AC18" s="2">
        <f t="shared" si="2"/>
        <v>0.03</v>
      </c>
      <c r="AD18" s="2">
        <f t="shared" si="3"/>
        <v>0</v>
      </c>
      <c r="AE18" s="2">
        <f t="shared" si="4"/>
        <v>0</v>
      </c>
    </row>
    <row r="19" spans="1:31" ht="15" customHeight="1" x14ac:dyDescent="0.25">
      <c r="A19" s="2" t="s">
        <v>33</v>
      </c>
      <c r="B19" s="2" t="s">
        <v>38</v>
      </c>
      <c r="C19" s="2">
        <v>2014</v>
      </c>
      <c r="D19" s="2">
        <v>0.01</v>
      </c>
      <c r="E19" s="2" t="s">
        <v>598</v>
      </c>
      <c r="F19" s="2" t="s">
        <v>791</v>
      </c>
      <c r="G19" s="2">
        <v>0.03</v>
      </c>
      <c r="H19" s="2">
        <v>0</v>
      </c>
      <c r="I19" s="2">
        <v>0</v>
      </c>
      <c r="J19" s="2" t="s">
        <v>598</v>
      </c>
      <c r="K19" s="2" t="s">
        <v>598</v>
      </c>
      <c r="L19" s="2" t="s">
        <v>598</v>
      </c>
      <c r="M19" s="2" t="s">
        <v>598</v>
      </c>
      <c r="N19" s="2" t="s">
        <v>598</v>
      </c>
      <c r="O19" s="2" t="s">
        <v>598</v>
      </c>
      <c r="P19" s="2" t="s">
        <v>598</v>
      </c>
      <c r="Q19" s="2" t="s">
        <v>598</v>
      </c>
      <c r="R19" s="2" t="s">
        <v>598</v>
      </c>
      <c r="S19" s="2" t="s">
        <v>598</v>
      </c>
      <c r="W19" s="2">
        <f t="shared" si="0"/>
        <v>0</v>
      </c>
      <c r="AA19" s="2" t="str">
        <f t="shared" si="1"/>
        <v>'Källmärkt'</v>
      </c>
      <c r="AC19" s="2">
        <f t="shared" si="2"/>
        <v>0.03</v>
      </c>
      <c r="AD19" s="2">
        <f t="shared" si="3"/>
        <v>0</v>
      </c>
      <c r="AE19" s="2">
        <f t="shared" si="4"/>
        <v>0</v>
      </c>
    </row>
    <row r="20" spans="1:31" ht="15" customHeight="1" x14ac:dyDescent="0.25">
      <c r="A20" s="2" t="s">
        <v>33</v>
      </c>
      <c r="B20" s="2" t="s">
        <v>39</v>
      </c>
      <c r="C20" s="2">
        <v>2014</v>
      </c>
      <c r="D20" s="2">
        <v>0.94499999999999995</v>
      </c>
      <c r="E20" s="2" t="s">
        <v>598</v>
      </c>
      <c r="F20" s="2" t="s">
        <v>791</v>
      </c>
      <c r="G20" s="2">
        <v>0.03</v>
      </c>
      <c r="H20" s="2">
        <v>0</v>
      </c>
      <c r="I20" s="2">
        <v>0</v>
      </c>
      <c r="J20" s="2" t="s">
        <v>598</v>
      </c>
      <c r="K20" s="2" t="s">
        <v>598</v>
      </c>
      <c r="L20" s="2" t="s">
        <v>598</v>
      </c>
      <c r="M20" s="2" t="s">
        <v>598</v>
      </c>
      <c r="N20" s="2" t="s">
        <v>598</v>
      </c>
      <c r="O20" s="2" t="s">
        <v>598</v>
      </c>
      <c r="P20" s="2" t="s">
        <v>598</v>
      </c>
      <c r="Q20" s="2" t="s">
        <v>598</v>
      </c>
      <c r="R20" s="2" t="s">
        <v>598</v>
      </c>
      <c r="S20" s="2" t="s">
        <v>598</v>
      </c>
      <c r="W20" s="2">
        <f t="shared" si="0"/>
        <v>0</v>
      </c>
      <c r="AA20" s="2" t="str">
        <f t="shared" si="1"/>
        <v>'Källmärkt'</v>
      </c>
      <c r="AC20" s="2">
        <f t="shared" si="2"/>
        <v>0.03</v>
      </c>
      <c r="AD20" s="2">
        <f t="shared" si="3"/>
        <v>0</v>
      </c>
      <c r="AE20" s="2">
        <f t="shared" si="4"/>
        <v>0</v>
      </c>
    </row>
    <row r="21" spans="1:31" ht="15" customHeight="1" x14ac:dyDescent="0.25">
      <c r="A21" s="2" t="s">
        <v>33</v>
      </c>
      <c r="B21" s="2" t="s">
        <v>40</v>
      </c>
      <c r="C21" s="2">
        <v>2014</v>
      </c>
      <c r="D21" s="2">
        <v>0.67300000000000004</v>
      </c>
      <c r="E21" s="2" t="s">
        <v>598</v>
      </c>
      <c r="F21" s="2" t="s">
        <v>791</v>
      </c>
      <c r="G21" s="2">
        <v>0.03</v>
      </c>
      <c r="H21" s="2">
        <v>0</v>
      </c>
      <c r="I21" s="2">
        <v>0</v>
      </c>
      <c r="J21" s="2" t="s">
        <v>598</v>
      </c>
      <c r="K21" s="2" t="s">
        <v>598</v>
      </c>
      <c r="L21" s="2" t="s">
        <v>598</v>
      </c>
      <c r="M21" s="2" t="s">
        <v>598</v>
      </c>
      <c r="N21" s="2" t="s">
        <v>598</v>
      </c>
      <c r="O21" s="2" t="s">
        <v>598</v>
      </c>
      <c r="P21" s="2" t="s">
        <v>598</v>
      </c>
      <c r="Q21" s="2" t="s">
        <v>598</v>
      </c>
      <c r="R21" s="2" t="s">
        <v>598</v>
      </c>
      <c r="S21" s="2" t="s">
        <v>598</v>
      </c>
      <c r="W21" s="2">
        <f t="shared" si="0"/>
        <v>0</v>
      </c>
      <c r="AA21" s="2" t="str">
        <f t="shared" si="1"/>
        <v>'Källmärkt'</v>
      </c>
      <c r="AC21" s="2">
        <f t="shared" si="2"/>
        <v>0.03</v>
      </c>
      <c r="AD21" s="2">
        <f t="shared" si="3"/>
        <v>0</v>
      </c>
      <c r="AE21" s="2">
        <f t="shared" si="4"/>
        <v>0</v>
      </c>
    </row>
    <row r="22" spans="1:31" ht="15" customHeight="1" x14ac:dyDescent="0.25">
      <c r="A22" s="2" t="s">
        <v>33</v>
      </c>
      <c r="B22" s="2" t="s">
        <v>41</v>
      </c>
      <c r="C22" s="2">
        <v>2014</v>
      </c>
      <c r="D22" s="2">
        <v>7.5999999999999998E-2</v>
      </c>
      <c r="E22" s="2" t="s">
        <v>598</v>
      </c>
      <c r="F22" s="2" t="s">
        <v>791</v>
      </c>
      <c r="G22" s="2">
        <v>0.03</v>
      </c>
      <c r="H22" s="2">
        <v>0</v>
      </c>
      <c r="I22" s="2">
        <v>0</v>
      </c>
      <c r="J22" s="2" t="s">
        <v>598</v>
      </c>
      <c r="K22" s="2" t="s">
        <v>598</v>
      </c>
      <c r="L22" s="2" t="s">
        <v>598</v>
      </c>
      <c r="M22" s="2" t="s">
        <v>598</v>
      </c>
      <c r="N22" s="2" t="s">
        <v>598</v>
      </c>
      <c r="O22" s="2" t="s">
        <v>598</v>
      </c>
      <c r="P22" s="2" t="s">
        <v>598</v>
      </c>
      <c r="Q22" s="2" t="s">
        <v>598</v>
      </c>
      <c r="R22" s="2" t="s">
        <v>598</v>
      </c>
      <c r="S22" s="2" t="s">
        <v>598</v>
      </c>
      <c r="W22" s="2">
        <f t="shared" si="0"/>
        <v>0</v>
      </c>
      <c r="AA22" s="2" t="str">
        <f t="shared" si="1"/>
        <v>'Källmärkt'</v>
      </c>
      <c r="AC22" s="2">
        <f t="shared" si="2"/>
        <v>0.03</v>
      </c>
      <c r="AD22" s="2">
        <f t="shared" si="3"/>
        <v>0</v>
      </c>
      <c r="AE22" s="2">
        <f t="shared" si="4"/>
        <v>0</v>
      </c>
    </row>
    <row r="23" spans="1:31" ht="15" customHeight="1" x14ac:dyDescent="0.25">
      <c r="A23" s="2" t="s">
        <v>33</v>
      </c>
      <c r="B23" s="2" t="s">
        <v>42</v>
      </c>
      <c r="C23" s="2">
        <v>2014</v>
      </c>
      <c r="D23" s="2">
        <v>4.8000000000000001E-2</v>
      </c>
      <c r="E23" s="2" t="s">
        <v>598</v>
      </c>
      <c r="F23" s="2" t="s">
        <v>791</v>
      </c>
      <c r="G23" s="2">
        <v>0.03</v>
      </c>
      <c r="H23" s="2">
        <v>0</v>
      </c>
      <c r="I23" s="2">
        <v>0</v>
      </c>
      <c r="J23" s="2" t="s">
        <v>598</v>
      </c>
      <c r="K23" s="2" t="s">
        <v>598</v>
      </c>
      <c r="L23" s="2" t="s">
        <v>598</v>
      </c>
      <c r="M23" s="2" t="s">
        <v>598</v>
      </c>
      <c r="N23" s="2" t="s">
        <v>598</v>
      </c>
      <c r="O23" s="2" t="s">
        <v>598</v>
      </c>
      <c r="P23" s="2" t="s">
        <v>598</v>
      </c>
      <c r="Q23" s="2" t="s">
        <v>598</v>
      </c>
      <c r="R23" s="2" t="s">
        <v>598</v>
      </c>
      <c r="S23" s="2" t="s">
        <v>598</v>
      </c>
      <c r="W23" s="2">
        <f t="shared" si="0"/>
        <v>0</v>
      </c>
      <c r="AA23" s="2" t="str">
        <f t="shared" si="1"/>
        <v>'Källmärkt'</v>
      </c>
      <c r="AC23" s="2">
        <f t="shared" si="2"/>
        <v>0.03</v>
      </c>
      <c r="AD23" s="2">
        <f t="shared" si="3"/>
        <v>0</v>
      </c>
      <c r="AE23" s="2">
        <f t="shared" si="4"/>
        <v>0</v>
      </c>
    </row>
    <row r="24" spans="1:31" ht="15" customHeight="1" x14ac:dyDescent="0.25">
      <c r="A24" s="2" t="s">
        <v>33</v>
      </c>
      <c r="B24" s="2" t="s">
        <v>43</v>
      </c>
      <c r="C24" s="2">
        <v>2014</v>
      </c>
      <c r="D24" s="2">
        <v>5.8000000000000003E-2</v>
      </c>
      <c r="E24" s="2" t="s">
        <v>598</v>
      </c>
      <c r="F24" s="2" t="s">
        <v>791</v>
      </c>
      <c r="G24" s="2">
        <v>0.03</v>
      </c>
      <c r="H24" s="2">
        <v>0</v>
      </c>
      <c r="I24" s="2">
        <v>0</v>
      </c>
      <c r="J24" s="2" t="s">
        <v>598</v>
      </c>
      <c r="K24" s="2" t="s">
        <v>598</v>
      </c>
      <c r="L24" s="2" t="s">
        <v>598</v>
      </c>
      <c r="M24" s="2" t="s">
        <v>598</v>
      </c>
      <c r="N24" s="2" t="s">
        <v>598</v>
      </c>
      <c r="O24" s="2" t="s">
        <v>598</v>
      </c>
      <c r="P24" s="2" t="s">
        <v>598</v>
      </c>
      <c r="Q24" s="2" t="s">
        <v>598</v>
      </c>
      <c r="R24" s="2" t="s">
        <v>598</v>
      </c>
      <c r="S24" s="2" t="s">
        <v>598</v>
      </c>
      <c r="W24" s="2">
        <f t="shared" si="0"/>
        <v>0</v>
      </c>
      <c r="AA24" s="2" t="str">
        <f t="shared" si="1"/>
        <v>'Källmärkt'</v>
      </c>
      <c r="AC24" s="2">
        <f t="shared" si="2"/>
        <v>0.03</v>
      </c>
      <c r="AD24" s="2">
        <f t="shared" si="3"/>
        <v>0</v>
      </c>
      <c r="AE24" s="2">
        <f t="shared" si="4"/>
        <v>0</v>
      </c>
    </row>
    <row r="25" spans="1:31" ht="15" customHeight="1" x14ac:dyDescent="0.25">
      <c r="A25" s="2" t="s">
        <v>44</v>
      </c>
      <c r="B25" s="2" t="s">
        <v>45</v>
      </c>
      <c r="C25" s="2">
        <v>2014</v>
      </c>
      <c r="D25" s="2">
        <v>0.27</v>
      </c>
      <c r="E25" s="2" t="s">
        <v>598</v>
      </c>
      <c r="F25" s="2" t="s">
        <v>599</v>
      </c>
      <c r="G25" s="2">
        <v>2.36</v>
      </c>
      <c r="H25" s="2">
        <v>483.4</v>
      </c>
      <c r="I25" s="2">
        <v>0.55000000000000004</v>
      </c>
      <c r="J25" s="2" t="s">
        <v>598</v>
      </c>
      <c r="K25" s="2" t="s">
        <v>598</v>
      </c>
      <c r="L25" s="2" t="s">
        <v>598</v>
      </c>
      <c r="M25" s="2" t="s">
        <v>598</v>
      </c>
      <c r="N25" s="2" t="s">
        <v>598</v>
      </c>
      <c r="O25" s="2" t="s">
        <v>598</v>
      </c>
      <c r="P25" s="2" t="s">
        <v>598</v>
      </c>
      <c r="Q25" s="2" t="s">
        <v>598</v>
      </c>
      <c r="R25" s="2" t="s">
        <v>598</v>
      </c>
      <c r="S25" s="2" t="s">
        <v>598</v>
      </c>
      <c r="W25" s="2">
        <f t="shared" si="0"/>
        <v>0</v>
      </c>
      <c r="AA25" s="2" t="str">
        <f t="shared" si="1"/>
        <v>Nordisk residual</v>
      </c>
      <c r="AC25" s="2">
        <f t="shared" si="2"/>
        <v>2.36</v>
      </c>
      <c r="AD25" s="2">
        <f t="shared" si="3"/>
        <v>483.4</v>
      </c>
      <c r="AE25" s="2">
        <f t="shared" si="4"/>
        <v>0.55000000000000004</v>
      </c>
    </row>
    <row r="26" spans="1:31" ht="15" customHeight="1" x14ac:dyDescent="0.25">
      <c r="A26" s="2" t="s">
        <v>44</v>
      </c>
      <c r="B26" s="2" t="s">
        <v>46</v>
      </c>
      <c r="C26" s="2">
        <v>2014</v>
      </c>
      <c r="D26" s="2">
        <v>2.13</v>
      </c>
      <c r="E26" s="2">
        <v>7.34</v>
      </c>
      <c r="F26" s="2" t="s">
        <v>599</v>
      </c>
      <c r="G26" s="2">
        <v>2.36</v>
      </c>
      <c r="H26" s="2">
        <v>483.4</v>
      </c>
      <c r="I26" s="2">
        <v>0.55000000000000004</v>
      </c>
      <c r="J26" s="2" t="s">
        <v>598</v>
      </c>
      <c r="K26" s="2" t="s">
        <v>598</v>
      </c>
      <c r="L26" s="2" t="s">
        <v>598</v>
      </c>
      <c r="M26" s="2" t="s">
        <v>598</v>
      </c>
      <c r="N26" s="2" t="s">
        <v>598</v>
      </c>
      <c r="O26" s="2" t="s">
        <v>598</v>
      </c>
      <c r="P26" s="2" t="s">
        <v>598</v>
      </c>
      <c r="Q26" s="2" t="s">
        <v>598</v>
      </c>
      <c r="R26" s="2" t="s">
        <v>598</v>
      </c>
      <c r="S26" s="2" t="s">
        <v>598</v>
      </c>
      <c r="W26" s="2">
        <f t="shared" si="0"/>
        <v>0</v>
      </c>
      <c r="AA26" s="2" t="str">
        <f t="shared" si="1"/>
        <v>Nordisk residual</v>
      </c>
      <c r="AC26" s="2">
        <f t="shared" si="2"/>
        <v>2.36</v>
      </c>
      <c r="AD26" s="2">
        <f t="shared" si="3"/>
        <v>483.4</v>
      </c>
      <c r="AE26" s="2">
        <f t="shared" si="4"/>
        <v>0.55000000000000004</v>
      </c>
    </row>
    <row r="27" spans="1:31" ht="15" customHeight="1" x14ac:dyDescent="0.25">
      <c r="A27" s="2" t="s">
        <v>44</v>
      </c>
      <c r="B27" s="2" t="s">
        <v>47</v>
      </c>
      <c r="C27" s="2">
        <v>2014</v>
      </c>
      <c r="D27" s="2">
        <v>0.51</v>
      </c>
      <c r="E27" s="2" t="s">
        <v>598</v>
      </c>
      <c r="F27" s="2" t="s">
        <v>599</v>
      </c>
      <c r="G27" s="2">
        <v>2.36</v>
      </c>
      <c r="H27" s="2">
        <v>483.4</v>
      </c>
      <c r="I27" s="2">
        <v>0.55000000000000004</v>
      </c>
      <c r="J27" s="2" t="s">
        <v>598</v>
      </c>
      <c r="K27" s="2" t="s">
        <v>598</v>
      </c>
      <c r="L27" s="2" t="s">
        <v>598</v>
      </c>
      <c r="M27" s="2" t="s">
        <v>598</v>
      </c>
      <c r="N27" s="2" t="s">
        <v>598</v>
      </c>
      <c r="O27" s="2" t="s">
        <v>598</v>
      </c>
      <c r="P27" s="2" t="s">
        <v>598</v>
      </c>
      <c r="Q27" s="2" t="s">
        <v>598</v>
      </c>
      <c r="R27" s="2" t="s">
        <v>598</v>
      </c>
      <c r="S27" s="2" t="s">
        <v>598</v>
      </c>
      <c r="W27" s="2">
        <f t="shared" si="0"/>
        <v>0</v>
      </c>
      <c r="AA27" s="2" t="str">
        <f t="shared" si="1"/>
        <v>Nordisk residual</v>
      </c>
      <c r="AC27" s="2">
        <f t="shared" si="2"/>
        <v>2.36</v>
      </c>
      <c r="AD27" s="2">
        <f t="shared" si="3"/>
        <v>483.4</v>
      </c>
      <c r="AE27" s="2">
        <f t="shared" si="4"/>
        <v>0.55000000000000004</v>
      </c>
    </row>
    <row r="28" spans="1:31" ht="15" customHeight="1" x14ac:dyDescent="0.25">
      <c r="A28" s="2" t="s">
        <v>48</v>
      </c>
      <c r="B28" s="2" t="s">
        <v>49</v>
      </c>
      <c r="C28" s="2">
        <v>2014</v>
      </c>
      <c r="D28" s="2" t="s">
        <v>598</v>
      </c>
      <c r="E28" s="2" t="s">
        <v>598</v>
      </c>
      <c r="F28" s="2" t="s">
        <v>599</v>
      </c>
      <c r="G28" s="2">
        <v>2.36</v>
      </c>
      <c r="H28" s="2">
        <v>483.4</v>
      </c>
      <c r="I28" s="2">
        <v>0.55000000000000004</v>
      </c>
      <c r="J28" s="2" t="s">
        <v>598</v>
      </c>
      <c r="K28" s="2" t="s">
        <v>598</v>
      </c>
      <c r="L28" s="2" t="s">
        <v>598</v>
      </c>
      <c r="M28" s="2" t="s">
        <v>598</v>
      </c>
      <c r="N28" s="2" t="s">
        <v>598</v>
      </c>
      <c r="O28" s="2" t="s">
        <v>598</v>
      </c>
      <c r="P28" s="2" t="s">
        <v>598</v>
      </c>
      <c r="Q28" s="2" t="s">
        <v>598</v>
      </c>
      <c r="R28" s="2" t="s">
        <v>598</v>
      </c>
      <c r="S28" s="2" t="s">
        <v>598</v>
      </c>
      <c r="W28" s="2">
        <f t="shared" si="0"/>
        <v>0</v>
      </c>
      <c r="AA28" s="2" t="str">
        <f t="shared" si="1"/>
        <v>Nordisk residual</v>
      </c>
      <c r="AC28" s="2">
        <f t="shared" si="2"/>
        <v>2.36</v>
      </c>
      <c r="AD28" s="2">
        <f t="shared" si="3"/>
        <v>483.4</v>
      </c>
      <c r="AE28" s="2">
        <f t="shared" si="4"/>
        <v>0.55000000000000004</v>
      </c>
    </row>
    <row r="29" spans="1:31" ht="15" customHeight="1" x14ac:dyDescent="0.25">
      <c r="A29" s="2" t="s">
        <v>48</v>
      </c>
      <c r="B29" s="2" t="s">
        <v>50</v>
      </c>
      <c r="C29" s="2">
        <v>2014</v>
      </c>
      <c r="D29" s="2" t="s">
        <v>598</v>
      </c>
      <c r="E29" s="2" t="s">
        <v>598</v>
      </c>
      <c r="F29" s="2" t="s">
        <v>599</v>
      </c>
      <c r="G29" s="2">
        <v>2.36</v>
      </c>
      <c r="H29" s="2">
        <v>483.4</v>
      </c>
      <c r="I29" s="2">
        <v>0.55000000000000004</v>
      </c>
      <c r="J29" s="2" t="s">
        <v>598</v>
      </c>
      <c r="K29" s="2" t="s">
        <v>598</v>
      </c>
      <c r="L29" s="2" t="s">
        <v>598</v>
      </c>
      <c r="M29" s="2" t="s">
        <v>598</v>
      </c>
      <c r="N29" s="2" t="s">
        <v>598</v>
      </c>
      <c r="O29" s="2" t="s">
        <v>598</v>
      </c>
      <c r="P29" s="2" t="s">
        <v>598</v>
      </c>
      <c r="Q29" s="2" t="s">
        <v>598</v>
      </c>
      <c r="R29" s="2" t="s">
        <v>598</v>
      </c>
      <c r="S29" s="2" t="s">
        <v>598</v>
      </c>
      <c r="W29" s="2">
        <f t="shared" si="0"/>
        <v>0</v>
      </c>
      <c r="AA29" s="2" t="str">
        <f t="shared" si="1"/>
        <v>Nordisk residual</v>
      </c>
      <c r="AC29" s="2">
        <f t="shared" si="2"/>
        <v>2.36</v>
      </c>
      <c r="AD29" s="2">
        <f t="shared" si="3"/>
        <v>483.4</v>
      </c>
      <c r="AE29" s="2">
        <f t="shared" si="4"/>
        <v>0.55000000000000004</v>
      </c>
    </row>
    <row r="30" spans="1:31" ht="15" customHeight="1" x14ac:dyDescent="0.25">
      <c r="A30" s="2" t="s">
        <v>51</v>
      </c>
      <c r="B30" s="2" t="s">
        <v>52</v>
      </c>
      <c r="C30" s="2">
        <v>2014</v>
      </c>
      <c r="D30" s="2">
        <v>2.7490000000000001</v>
      </c>
      <c r="E30" s="2">
        <v>6.3819999999999997</v>
      </c>
      <c r="F30" s="2" t="s">
        <v>792</v>
      </c>
      <c r="G30" s="2">
        <v>1.1000000000000001</v>
      </c>
      <c r="H30" s="2">
        <v>0</v>
      </c>
      <c r="I30" s="2">
        <v>0</v>
      </c>
      <c r="J30" s="2">
        <v>9.4E-2</v>
      </c>
      <c r="K30" s="2">
        <v>0.03</v>
      </c>
      <c r="L30" s="2">
        <v>8.9600000000000009</v>
      </c>
      <c r="M30" s="2">
        <v>6.92</v>
      </c>
      <c r="N30" s="2">
        <v>0</v>
      </c>
      <c r="O30" s="2">
        <v>5.8339999999999996</v>
      </c>
      <c r="P30" s="2">
        <v>0.03</v>
      </c>
      <c r="Q30" s="2">
        <v>8.9600000000000009</v>
      </c>
      <c r="R30" s="2">
        <v>6.92</v>
      </c>
      <c r="S30" s="2">
        <v>0</v>
      </c>
      <c r="W30" s="2">
        <f t="shared" si="0"/>
        <v>9.4E-2</v>
      </c>
      <c r="AA30" s="2" t="str">
        <f t="shared" si="1"/>
        <v>'Vattenkraft'</v>
      </c>
      <c r="AC30" s="2">
        <f t="shared" si="2"/>
        <v>1.1000000000000001</v>
      </c>
      <c r="AD30" s="2">
        <f t="shared" si="3"/>
        <v>0</v>
      </c>
      <c r="AE30" s="2">
        <f t="shared" si="4"/>
        <v>0</v>
      </c>
    </row>
    <row r="31" spans="1:31" ht="15" customHeight="1" x14ac:dyDescent="0.25">
      <c r="A31" s="2" t="s">
        <v>51</v>
      </c>
      <c r="B31" s="2" t="s">
        <v>53</v>
      </c>
      <c r="C31" s="2">
        <v>2014</v>
      </c>
      <c r="D31" s="2">
        <v>5.0000000000000001E-3</v>
      </c>
      <c r="E31" s="2" t="s">
        <v>598</v>
      </c>
      <c r="F31" s="2" t="s">
        <v>792</v>
      </c>
      <c r="G31" s="2">
        <v>1.1000000000000001</v>
      </c>
      <c r="H31" s="2">
        <v>0</v>
      </c>
      <c r="I31" s="2">
        <v>0</v>
      </c>
      <c r="J31" s="2" t="s">
        <v>598</v>
      </c>
      <c r="K31" s="2" t="s">
        <v>598</v>
      </c>
      <c r="L31" s="2" t="s">
        <v>598</v>
      </c>
      <c r="M31" s="2" t="s">
        <v>598</v>
      </c>
      <c r="N31" s="2" t="s">
        <v>598</v>
      </c>
      <c r="O31" s="2" t="s">
        <v>598</v>
      </c>
      <c r="P31" s="2" t="s">
        <v>598</v>
      </c>
      <c r="Q31" s="2" t="s">
        <v>598</v>
      </c>
      <c r="R31" s="2" t="s">
        <v>598</v>
      </c>
      <c r="S31" s="2" t="s">
        <v>598</v>
      </c>
      <c r="W31" s="2">
        <f t="shared" si="0"/>
        <v>0</v>
      </c>
      <c r="AA31" s="2" t="str">
        <f t="shared" si="1"/>
        <v>'Vattenkraft'</v>
      </c>
      <c r="AC31" s="2">
        <f t="shared" si="2"/>
        <v>1.1000000000000001</v>
      </c>
      <c r="AD31" s="2">
        <f t="shared" si="3"/>
        <v>0</v>
      </c>
      <c r="AE31" s="2">
        <f t="shared" si="4"/>
        <v>0</v>
      </c>
    </row>
    <row r="32" spans="1:31" ht="15" customHeight="1" x14ac:dyDescent="0.25">
      <c r="A32" s="2" t="s">
        <v>51</v>
      </c>
      <c r="B32" s="2" t="s">
        <v>54</v>
      </c>
      <c r="C32" s="2">
        <v>2014</v>
      </c>
      <c r="D32" s="2">
        <v>0.1</v>
      </c>
      <c r="E32" s="2" t="s">
        <v>598</v>
      </c>
      <c r="F32" s="2" t="s">
        <v>792</v>
      </c>
      <c r="G32" s="2">
        <v>1.1000000000000001</v>
      </c>
      <c r="H32" s="2">
        <v>0</v>
      </c>
      <c r="I32" s="2">
        <v>0</v>
      </c>
      <c r="J32" s="2" t="s">
        <v>598</v>
      </c>
      <c r="K32" s="2" t="s">
        <v>598</v>
      </c>
      <c r="L32" s="2" t="s">
        <v>598</v>
      </c>
      <c r="M32" s="2" t="s">
        <v>598</v>
      </c>
      <c r="N32" s="2" t="s">
        <v>598</v>
      </c>
      <c r="O32" s="2" t="s">
        <v>598</v>
      </c>
      <c r="P32" s="2" t="s">
        <v>598</v>
      </c>
      <c r="Q32" s="2" t="s">
        <v>598</v>
      </c>
      <c r="R32" s="2" t="s">
        <v>598</v>
      </c>
      <c r="S32" s="2" t="s">
        <v>598</v>
      </c>
      <c r="W32" s="2">
        <f t="shared" si="0"/>
        <v>0</v>
      </c>
      <c r="AA32" s="2" t="str">
        <f t="shared" si="1"/>
        <v>'Vattenkraft'</v>
      </c>
      <c r="AC32" s="2">
        <f t="shared" si="2"/>
        <v>1.1000000000000001</v>
      </c>
      <c r="AD32" s="2">
        <f t="shared" si="3"/>
        <v>0</v>
      </c>
      <c r="AE32" s="2">
        <f t="shared" si="4"/>
        <v>0</v>
      </c>
    </row>
    <row r="33" spans="1:31" ht="15" customHeight="1" x14ac:dyDescent="0.25">
      <c r="A33" s="2" t="s">
        <v>55</v>
      </c>
      <c r="B33" s="2" t="s">
        <v>56</v>
      </c>
      <c r="C33" s="2">
        <v>2014</v>
      </c>
      <c r="D33" s="2">
        <v>0.94</v>
      </c>
      <c r="E33" s="2">
        <v>34.6</v>
      </c>
      <c r="F33" s="2" t="s">
        <v>793</v>
      </c>
      <c r="G33" s="2">
        <v>1.05</v>
      </c>
      <c r="H33" s="2">
        <v>0</v>
      </c>
      <c r="I33" s="2">
        <v>0</v>
      </c>
      <c r="J33" s="2" t="s">
        <v>598</v>
      </c>
      <c r="K33" s="2" t="s">
        <v>598</v>
      </c>
      <c r="L33" s="2" t="s">
        <v>598</v>
      </c>
      <c r="M33" s="2" t="s">
        <v>598</v>
      </c>
      <c r="N33" s="2" t="s">
        <v>598</v>
      </c>
      <c r="O33" s="2" t="s">
        <v>598</v>
      </c>
      <c r="P33" s="2" t="s">
        <v>598</v>
      </c>
      <c r="Q33" s="2" t="s">
        <v>598</v>
      </c>
      <c r="R33" s="2" t="s">
        <v>598</v>
      </c>
      <c r="S33" s="2" t="s">
        <v>598</v>
      </c>
      <c r="W33" s="2">
        <f t="shared" si="0"/>
        <v>0</v>
      </c>
      <c r="AA33" s="2" t="str">
        <f t="shared" si="1"/>
        <v>'Bra miljöval el'</v>
      </c>
      <c r="AC33" s="2">
        <f t="shared" si="2"/>
        <v>1.05</v>
      </c>
      <c r="AD33" s="2">
        <f t="shared" si="3"/>
        <v>0</v>
      </c>
      <c r="AE33" s="2">
        <f t="shared" si="4"/>
        <v>0</v>
      </c>
    </row>
    <row r="34" spans="1:31" ht="15" customHeight="1" x14ac:dyDescent="0.25">
      <c r="A34" s="2" t="s">
        <v>55</v>
      </c>
      <c r="B34" s="2" t="s">
        <v>57</v>
      </c>
      <c r="C34" s="2">
        <v>2014</v>
      </c>
      <c r="D34" s="2">
        <v>0.33</v>
      </c>
      <c r="E34" s="2" t="s">
        <v>598</v>
      </c>
      <c r="F34" s="2" t="s">
        <v>793</v>
      </c>
      <c r="G34" s="2">
        <v>1.05</v>
      </c>
      <c r="H34" s="2">
        <v>0</v>
      </c>
      <c r="I34" s="2">
        <v>0</v>
      </c>
      <c r="J34" s="2" t="s">
        <v>598</v>
      </c>
      <c r="K34" s="2" t="s">
        <v>598</v>
      </c>
      <c r="L34" s="2" t="s">
        <v>598</v>
      </c>
      <c r="M34" s="2" t="s">
        <v>598</v>
      </c>
      <c r="N34" s="2" t="s">
        <v>598</v>
      </c>
      <c r="O34" s="2" t="s">
        <v>598</v>
      </c>
      <c r="P34" s="2" t="s">
        <v>598</v>
      </c>
      <c r="Q34" s="2" t="s">
        <v>598</v>
      </c>
      <c r="R34" s="2" t="s">
        <v>598</v>
      </c>
      <c r="S34" s="2" t="s">
        <v>598</v>
      </c>
      <c r="W34" s="2">
        <f t="shared" si="0"/>
        <v>0</v>
      </c>
      <c r="AA34" s="2" t="str">
        <f t="shared" si="1"/>
        <v>'Bra miljöval el'</v>
      </c>
      <c r="AC34" s="2">
        <f t="shared" si="2"/>
        <v>1.05</v>
      </c>
      <c r="AD34" s="2">
        <f t="shared" si="3"/>
        <v>0</v>
      </c>
      <c r="AE34" s="2">
        <f t="shared" si="4"/>
        <v>0</v>
      </c>
    </row>
    <row r="35" spans="1:31" ht="15" customHeight="1" x14ac:dyDescent="0.25">
      <c r="A35" s="2" t="s">
        <v>58</v>
      </c>
      <c r="B35" s="2" t="s">
        <v>59</v>
      </c>
      <c r="C35" s="2">
        <v>2014</v>
      </c>
      <c r="D35" s="2">
        <v>0.14000000000000001</v>
      </c>
      <c r="E35" s="2" t="s">
        <v>598</v>
      </c>
      <c r="F35" s="2" t="s">
        <v>599</v>
      </c>
      <c r="G35" s="2">
        <v>2.36</v>
      </c>
      <c r="H35" s="2">
        <v>483.4</v>
      </c>
      <c r="I35" s="2">
        <v>0.55000000000000004</v>
      </c>
      <c r="J35" s="2" t="s">
        <v>598</v>
      </c>
      <c r="K35" s="2" t="s">
        <v>598</v>
      </c>
      <c r="L35" s="2" t="s">
        <v>598</v>
      </c>
      <c r="M35" s="2" t="s">
        <v>598</v>
      </c>
      <c r="N35" s="2" t="s">
        <v>598</v>
      </c>
      <c r="O35" s="2" t="s">
        <v>598</v>
      </c>
      <c r="P35" s="2" t="s">
        <v>598</v>
      </c>
      <c r="Q35" s="2" t="s">
        <v>598</v>
      </c>
      <c r="R35" s="2" t="s">
        <v>598</v>
      </c>
      <c r="S35" s="2" t="s">
        <v>598</v>
      </c>
      <c r="W35" s="2">
        <f t="shared" si="0"/>
        <v>0</v>
      </c>
      <c r="AA35" s="2" t="str">
        <f t="shared" si="1"/>
        <v>Nordisk residual</v>
      </c>
      <c r="AC35" s="2">
        <f t="shared" si="2"/>
        <v>2.36</v>
      </c>
      <c r="AD35" s="2">
        <f t="shared" si="3"/>
        <v>483.4</v>
      </c>
      <c r="AE35" s="2">
        <f t="shared" si="4"/>
        <v>0.55000000000000004</v>
      </c>
    </row>
    <row r="36" spans="1:31"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W36" s="2">
        <f t="shared" si="0"/>
        <v>0</v>
      </c>
      <c r="AA36" s="2" t="str">
        <f t="shared" si="1"/>
        <v>-</v>
      </c>
      <c r="AC36" s="2">
        <f t="shared" si="2"/>
        <v>2.36</v>
      </c>
      <c r="AD36" s="2">
        <f t="shared" si="3"/>
        <v>483.4</v>
      </c>
      <c r="AE36" s="2">
        <f t="shared" si="4"/>
        <v>0.55000000000000004</v>
      </c>
    </row>
    <row r="37" spans="1:31"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W37" s="2">
        <f t="shared" si="0"/>
        <v>0</v>
      </c>
      <c r="AA37" s="2" t="str">
        <f t="shared" si="1"/>
        <v>-</v>
      </c>
      <c r="AC37" s="2">
        <f t="shared" si="2"/>
        <v>2.36</v>
      </c>
      <c r="AD37" s="2">
        <f t="shared" si="3"/>
        <v>483.4</v>
      </c>
      <c r="AE37" s="2">
        <f t="shared" si="4"/>
        <v>0.55000000000000004</v>
      </c>
    </row>
    <row r="38" spans="1:31" ht="15" customHeight="1" x14ac:dyDescent="0.25">
      <c r="A38" s="2" t="s">
        <v>63</v>
      </c>
      <c r="B38" s="2" t="s">
        <v>64</v>
      </c>
      <c r="C38" s="2">
        <v>2014</v>
      </c>
      <c r="D38" s="2" t="s">
        <v>598</v>
      </c>
      <c r="E38" s="2" t="s">
        <v>598</v>
      </c>
      <c r="F38" s="2" t="s">
        <v>599</v>
      </c>
      <c r="G38" s="2">
        <v>2.36</v>
      </c>
      <c r="H38" s="2">
        <v>483.4</v>
      </c>
      <c r="I38" s="2">
        <v>0.55000000000000004</v>
      </c>
      <c r="J38" s="2" t="s">
        <v>598</v>
      </c>
      <c r="K38" s="2" t="s">
        <v>598</v>
      </c>
      <c r="L38" s="2" t="s">
        <v>598</v>
      </c>
      <c r="M38" s="2" t="s">
        <v>598</v>
      </c>
      <c r="N38" s="2" t="s">
        <v>598</v>
      </c>
      <c r="O38" s="2" t="s">
        <v>598</v>
      </c>
      <c r="P38" s="2" t="s">
        <v>598</v>
      </c>
      <c r="Q38" s="2" t="s">
        <v>598</v>
      </c>
      <c r="R38" s="2" t="s">
        <v>598</v>
      </c>
      <c r="S38" s="2" t="s">
        <v>598</v>
      </c>
      <c r="W38" s="2">
        <f t="shared" si="0"/>
        <v>0</v>
      </c>
      <c r="AA38" s="2" t="str">
        <f t="shared" si="1"/>
        <v>Nordisk residual</v>
      </c>
      <c r="AC38" s="2">
        <f t="shared" si="2"/>
        <v>2.36</v>
      </c>
      <c r="AD38" s="2">
        <f t="shared" si="3"/>
        <v>483.4</v>
      </c>
      <c r="AE38" s="2">
        <f t="shared" si="4"/>
        <v>0.55000000000000004</v>
      </c>
    </row>
    <row r="39" spans="1:31" ht="15" customHeight="1" x14ac:dyDescent="0.25">
      <c r="A39" s="2" t="s">
        <v>65</v>
      </c>
      <c r="B39" s="2" t="s">
        <v>66</v>
      </c>
      <c r="C39" s="2">
        <v>2014</v>
      </c>
      <c r="D39" s="2">
        <v>0.129</v>
      </c>
      <c r="E39" s="2" t="s">
        <v>598</v>
      </c>
      <c r="F39" s="2" t="s">
        <v>599</v>
      </c>
      <c r="G39" s="2">
        <v>2.36</v>
      </c>
      <c r="H39" s="2">
        <v>483.4</v>
      </c>
      <c r="I39" s="2">
        <v>0.55000000000000004</v>
      </c>
      <c r="J39" s="2" t="s">
        <v>598</v>
      </c>
      <c r="K39" s="2" t="s">
        <v>598</v>
      </c>
      <c r="L39" s="2" t="s">
        <v>598</v>
      </c>
      <c r="M39" s="2" t="s">
        <v>598</v>
      </c>
      <c r="N39" s="2" t="s">
        <v>598</v>
      </c>
      <c r="O39" s="2" t="s">
        <v>598</v>
      </c>
      <c r="P39" s="2" t="s">
        <v>598</v>
      </c>
      <c r="Q39" s="2" t="s">
        <v>598</v>
      </c>
      <c r="R39" s="2" t="s">
        <v>598</v>
      </c>
      <c r="S39" s="2" t="s">
        <v>598</v>
      </c>
      <c r="W39" s="2">
        <f t="shared" si="0"/>
        <v>0</v>
      </c>
      <c r="AA39" s="2" t="str">
        <f t="shared" si="1"/>
        <v>Nordisk residual</v>
      </c>
      <c r="AC39" s="2">
        <f t="shared" si="2"/>
        <v>2.36</v>
      </c>
      <c r="AD39" s="2">
        <f t="shared" si="3"/>
        <v>483.4</v>
      </c>
      <c r="AE39" s="2">
        <f t="shared" si="4"/>
        <v>0.55000000000000004</v>
      </c>
    </row>
    <row r="40" spans="1:31" ht="15" customHeight="1" x14ac:dyDescent="0.25">
      <c r="A40" s="2" t="s">
        <v>65</v>
      </c>
      <c r="B40" s="2" t="s">
        <v>67</v>
      </c>
      <c r="C40" s="2">
        <v>2014</v>
      </c>
      <c r="D40" s="2">
        <v>0.54900000000000004</v>
      </c>
      <c r="E40" s="2">
        <v>15.747999999999999</v>
      </c>
      <c r="F40" s="2" t="s">
        <v>599</v>
      </c>
      <c r="G40" s="2">
        <v>2.36</v>
      </c>
      <c r="H40" s="2">
        <v>483.4</v>
      </c>
      <c r="I40" s="2">
        <v>0.55000000000000004</v>
      </c>
      <c r="J40" s="2" t="s">
        <v>598</v>
      </c>
      <c r="K40" s="2" t="s">
        <v>598</v>
      </c>
      <c r="L40" s="2" t="s">
        <v>598</v>
      </c>
      <c r="M40" s="2" t="s">
        <v>598</v>
      </c>
      <c r="N40" s="2" t="s">
        <v>598</v>
      </c>
      <c r="O40" s="2" t="s">
        <v>598</v>
      </c>
      <c r="P40" s="2" t="s">
        <v>598</v>
      </c>
      <c r="Q40" s="2" t="s">
        <v>598</v>
      </c>
      <c r="R40" s="2" t="s">
        <v>598</v>
      </c>
      <c r="S40" s="2" t="s">
        <v>598</v>
      </c>
      <c r="W40" s="2">
        <f t="shared" si="0"/>
        <v>0</v>
      </c>
      <c r="AA40" s="2" t="str">
        <f t="shared" si="1"/>
        <v>Nordisk residual</v>
      </c>
      <c r="AC40" s="2">
        <f t="shared" si="2"/>
        <v>2.36</v>
      </c>
      <c r="AD40" s="2">
        <f t="shared" si="3"/>
        <v>483.4</v>
      </c>
      <c r="AE40" s="2">
        <f t="shared" si="4"/>
        <v>0.55000000000000004</v>
      </c>
    </row>
    <row r="41" spans="1:31" ht="15" customHeight="1" x14ac:dyDescent="0.25">
      <c r="A41" s="2" t="s">
        <v>68</v>
      </c>
      <c r="B41" s="2" t="s">
        <v>69</v>
      </c>
      <c r="C41" s="2">
        <v>2014</v>
      </c>
      <c r="D41" s="2">
        <v>0.20899999999999999</v>
      </c>
      <c r="E41" s="2" t="s">
        <v>598</v>
      </c>
      <c r="F41" s="2" t="s">
        <v>794</v>
      </c>
      <c r="G41" s="2">
        <v>1.1000000000000001</v>
      </c>
      <c r="H41" s="2">
        <v>0</v>
      </c>
      <c r="I41" s="2">
        <v>0</v>
      </c>
      <c r="J41" s="2" t="s">
        <v>598</v>
      </c>
      <c r="K41" s="2" t="s">
        <v>598</v>
      </c>
      <c r="L41" s="2" t="s">
        <v>598</v>
      </c>
      <c r="M41" s="2" t="s">
        <v>598</v>
      </c>
      <c r="N41" s="2" t="s">
        <v>598</v>
      </c>
      <c r="O41" s="2" t="s">
        <v>598</v>
      </c>
      <c r="P41" s="2" t="s">
        <v>598</v>
      </c>
      <c r="Q41" s="2" t="s">
        <v>598</v>
      </c>
      <c r="R41" s="2" t="s">
        <v>598</v>
      </c>
      <c r="S41" s="2" t="s">
        <v>598</v>
      </c>
      <c r="W41" s="2">
        <f t="shared" si="0"/>
        <v>0</v>
      </c>
      <c r="AA41" s="2" t="str">
        <f t="shared" si="1"/>
        <v>'100% förnybart från Dala Kraft'</v>
      </c>
      <c r="AC41" s="2">
        <f t="shared" si="2"/>
        <v>1.1000000000000001</v>
      </c>
      <c r="AD41" s="2">
        <f t="shared" si="3"/>
        <v>0</v>
      </c>
      <c r="AE41" s="2">
        <f t="shared" si="4"/>
        <v>0</v>
      </c>
    </row>
    <row r="42" spans="1:31" ht="15" customHeight="1" x14ac:dyDescent="0.25">
      <c r="A42" s="2" t="s">
        <v>68</v>
      </c>
      <c r="B42" s="2" t="s">
        <v>70</v>
      </c>
      <c r="C42" s="2">
        <v>2014</v>
      </c>
      <c r="D42" s="2">
        <v>1.133</v>
      </c>
      <c r="E42" s="2" t="s">
        <v>598</v>
      </c>
      <c r="F42" s="2" t="s">
        <v>795</v>
      </c>
      <c r="G42" s="2">
        <v>1.1000000000000001</v>
      </c>
      <c r="H42" s="2">
        <v>0</v>
      </c>
      <c r="I42" s="2">
        <v>0</v>
      </c>
      <c r="J42" s="2" t="s">
        <v>598</v>
      </c>
      <c r="K42" s="2" t="s">
        <v>598</v>
      </c>
      <c r="L42" s="2" t="s">
        <v>598</v>
      </c>
      <c r="M42" s="2" t="s">
        <v>598</v>
      </c>
      <c r="N42" s="2" t="s">
        <v>598</v>
      </c>
      <c r="O42" s="2" t="s">
        <v>598</v>
      </c>
      <c r="P42" s="2" t="s">
        <v>598</v>
      </c>
      <c r="Q42" s="2" t="s">
        <v>598</v>
      </c>
      <c r="R42" s="2" t="s">
        <v>598</v>
      </c>
      <c r="S42" s="2" t="s">
        <v>598</v>
      </c>
      <c r="W42" s="2">
        <f t="shared" si="0"/>
        <v>0</v>
      </c>
      <c r="AA42" s="2" t="str">
        <f t="shared" si="1"/>
        <v>'100% förnybar el från Dala Kraft'</v>
      </c>
      <c r="AC42" s="2">
        <f t="shared" si="2"/>
        <v>1.1000000000000001</v>
      </c>
      <c r="AD42" s="2">
        <f t="shared" si="3"/>
        <v>0</v>
      </c>
      <c r="AE42" s="2">
        <f t="shared" si="4"/>
        <v>0</v>
      </c>
    </row>
    <row r="43" spans="1:31" ht="15" customHeight="1" x14ac:dyDescent="0.25">
      <c r="A43" s="2" t="s">
        <v>71</v>
      </c>
      <c r="B43" s="2" t="s">
        <v>72</v>
      </c>
      <c r="C43" s="2">
        <v>2014</v>
      </c>
      <c r="D43" s="2">
        <v>0.432</v>
      </c>
      <c r="E43" s="2" t="s">
        <v>598</v>
      </c>
      <c r="F43" s="2" t="s">
        <v>599</v>
      </c>
      <c r="G43" s="2">
        <v>2.36</v>
      </c>
      <c r="H43" s="2">
        <v>483.4</v>
      </c>
      <c r="I43" s="2">
        <v>0.55000000000000004</v>
      </c>
      <c r="J43" s="2" t="s">
        <v>598</v>
      </c>
      <c r="K43" s="2" t="s">
        <v>598</v>
      </c>
      <c r="L43" s="2" t="s">
        <v>598</v>
      </c>
      <c r="M43" s="2" t="s">
        <v>598</v>
      </c>
      <c r="N43" s="2" t="s">
        <v>598</v>
      </c>
      <c r="O43" s="2" t="s">
        <v>598</v>
      </c>
      <c r="P43" s="2" t="s">
        <v>598</v>
      </c>
      <c r="Q43" s="2" t="s">
        <v>598</v>
      </c>
      <c r="R43" s="2" t="s">
        <v>598</v>
      </c>
      <c r="S43" s="2" t="s">
        <v>598</v>
      </c>
      <c r="W43" s="2">
        <f t="shared" si="0"/>
        <v>0</v>
      </c>
      <c r="AA43" s="2" t="str">
        <f t="shared" si="1"/>
        <v>Nordisk residual</v>
      </c>
      <c r="AC43" s="2">
        <f t="shared" si="2"/>
        <v>2.36</v>
      </c>
      <c r="AD43" s="2">
        <f t="shared" si="3"/>
        <v>483.4</v>
      </c>
      <c r="AE43" s="2">
        <f t="shared" si="4"/>
        <v>0.55000000000000004</v>
      </c>
    </row>
    <row r="44" spans="1:31" ht="15" customHeight="1" x14ac:dyDescent="0.25">
      <c r="A44" s="2" t="s">
        <v>71</v>
      </c>
      <c r="B44" s="2" t="s">
        <v>73</v>
      </c>
      <c r="C44" s="2">
        <v>2014</v>
      </c>
      <c r="D44" s="2">
        <v>8.6800000000000002E-2</v>
      </c>
      <c r="E44" s="2" t="s">
        <v>598</v>
      </c>
      <c r="F44" s="2" t="s">
        <v>599</v>
      </c>
      <c r="G44" s="2">
        <v>2.36</v>
      </c>
      <c r="H44" s="2">
        <v>483.4</v>
      </c>
      <c r="I44" s="2">
        <v>0.55000000000000004</v>
      </c>
      <c r="J44" s="2" t="s">
        <v>598</v>
      </c>
      <c r="K44" s="2" t="s">
        <v>598</v>
      </c>
      <c r="L44" s="2" t="s">
        <v>598</v>
      </c>
      <c r="M44" s="2" t="s">
        <v>598</v>
      </c>
      <c r="N44" s="2" t="s">
        <v>598</v>
      </c>
      <c r="O44" s="2" t="s">
        <v>598</v>
      </c>
      <c r="P44" s="2" t="s">
        <v>598</v>
      </c>
      <c r="Q44" s="2" t="s">
        <v>598</v>
      </c>
      <c r="R44" s="2" t="s">
        <v>598</v>
      </c>
      <c r="S44" s="2" t="s">
        <v>598</v>
      </c>
      <c r="W44" s="2">
        <f t="shared" si="0"/>
        <v>0</v>
      </c>
      <c r="AA44" s="2" t="str">
        <f t="shared" si="1"/>
        <v>Nordisk residual</v>
      </c>
      <c r="AC44" s="2">
        <f t="shared" si="2"/>
        <v>2.36</v>
      </c>
      <c r="AD44" s="2">
        <f t="shared" si="3"/>
        <v>483.4</v>
      </c>
      <c r="AE44" s="2">
        <f t="shared" si="4"/>
        <v>0.55000000000000004</v>
      </c>
    </row>
    <row r="45" spans="1:31" ht="15" customHeight="1" x14ac:dyDescent="0.25">
      <c r="A45" s="2" t="s">
        <v>71</v>
      </c>
      <c r="B45" s="2" t="s">
        <v>74</v>
      </c>
      <c r="C45" s="2">
        <v>2014</v>
      </c>
      <c r="D45" s="2">
        <v>4.9700000000000001E-2</v>
      </c>
      <c r="E45" s="2" t="s">
        <v>598</v>
      </c>
      <c r="F45" s="2" t="s">
        <v>598</v>
      </c>
      <c r="G45" s="2">
        <v>2.36</v>
      </c>
      <c r="H45" s="2">
        <v>483.4</v>
      </c>
      <c r="I45" s="2">
        <v>0.55000000000000004</v>
      </c>
      <c r="J45" s="2" t="s">
        <v>598</v>
      </c>
      <c r="K45" s="2" t="s">
        <v>598</v>
      </c>
      <c r="L45" s="2" t="s">
        <v>598</v>
      </c>
      <c r="M45" s="2" t="s">
        <v>598</v>
      </c>
      <c r="N45" s="2" t="s">
        <v>598</v>
      </c>
      <c r="O45" s="2" t="s">
        <v>598</v>
      </c>
      <c r="P45" s="2" t="s">
        <v>598</v>
      </c>
      <c r="Q45" s="2" t="s">
        <v>598</v>
      </c>
      <c r="R45" s="2" t="s">
        <v>598</v>
      </c>
      <c r="S45" s="2" t="s">
        <v>598</v>
      </c>
      <c r="W45" s="2">
        <f t="shared" si="0"/>
        <v>0</v>
      </c>
      <c r="AA45" s="2" t="str">
        <f t="shared" si="1"/>
        <v>Nordisk residual</v>
      </c>
      <c r="AC45" s="2">
        <f t="shared" si="2"/>
        <v>2.36</v>
      </c>
      <c r="AD45" s="2">
        <f t="shared" si="3"/>
        <v>483.4</v>
      </c>
      <c r="AE45" s="2">
        <f t="shared" si="4"/>
        <v>0.55000000000000004</v>
      </c>
    </row>
    <row r="46" spans="1:31" ht="15" customHeight="1" x14ac:dyDescent="0.25">
      <c r="A46" s="2" t="s">
        <v>71</v>
      </c>
      <c r="B46" s="2" t="s">
        <v>75</v>
      </c>
      <c r="C46" s="2">
        <v>2014</v>
      </c>
      <c r="D46" s="2">
        <v>1.14E-2</v>
      </c>
      <c r="E46" s="2" t="s">
        <v>598</v>
      </c>
      <c r="F46" s="2" t="s">
        <v>599</v>
      </c>
      <c r="G46" s="2">
        <v>2.36</v>
      </c>
      <c r="H46" s="2">
        <v>483.4</v>
      </c>
      <c r="I46" s="2">
        <v>0.55000000000000004</v>
      </c>
      <c r="J46" s="2" t="s">
        <v>598</v>
      </c>
      <c r="K46" s="2" t="s">
        <v>598</v>
      </c>
      <c r="L46" s="2" t="s">
        <v>598</v>
      </c>
      <c r="M46" s="2" t="s">
        <v>598</v>
      </c>
      <c r="N46" s="2" t="s">
        <v>598</v>
      </c>
      <c r="O46" s="2" t="s">
        <v>598</v>
      </c>
      <c r="P46" s="2" t="s">
        <v>598</v>
      </c>
      <c r="Q46" s="2" t="s">
        <v>598</v>
      </c>
      <c r="R46" s="2" t="s">
        <v>598</v>
      </c>
      <c r="S46" s="2" t="s">
        <v>598</v>
      </c>
      <c r="W46" s="2">
        <f t="shared" si="0"/>
        <v>0</v>
      </c>
      <c r="AA46" s="2" t="str">
        <f t="shared" si="1"/>
        <v>Nordisk residual</v>
      </c>
      <c r="AC46" s="2">
        <f t="shared" si="2"/>
        <v>2.36</v>
      </c>
      <c r="AD46" s="2">
        <f t="shared" si="3"/>
        <v>483.4</v>
      </c>
      <c r="AE46" s="2">
        <f t="shared" si="4"/>
        <v>0.55000000000000004</v>
      </c>
    </row>
    <row r="47" spans="1:31" ht="15" customHeight="1" x14ac:dyDescent="0.25">
      <c r="A47" s="2" t="s">
        <v>76</v>
      </c>
      <c r="B47" s="2" t="s">
        <v>77</v>
      </c>
      <c r="C47" s="2">
        <v>2014</v>
      </c>
      <c r="D47" s="2">
        <v>0.1</v>
      </c>
      <c r="E47" s="2" t="s">
        <v>598</v>
      </c>
      <c r="F47" s="2" t="s">
        <v>599</v>
      </c>
      <c r="G47" s="2">
        <v>2.36</v>
      </c>
      <c r="H47" s="2">
        <v>483.4</v>
      </c>
      <c r="I47" s="2">
        <v>0.55000000000000004</v>
      </c>
      <c r="J47" s="2" t="s">
        <v>598</v>
      </c>
      <c r="K47" s="2" t="s">
        <v>598</v>
      </c>
      <c r="L47" s="2" t="s">
        <v>598</v>
      </c>
      <c r="M47" s="2" t="s">
        <v>598</v>
      </c>
      <c r="N47" s="2" t="s">
        <v>598</v>
      </c>
      <c r="O47" s="2" t="s">
        <v>598</v>
      </c>
      <c r="P47" s="2" t="s">
        <v>598</v>
      </c>
      <c r="Q47" s="2" t="s">
        <v>598</v>
      </c>
      <c r="R47" s="2" t="s">
        <v>598</v>
      </c>
      <c r="S47" s="2" t="s">
        <v>598</v>
      </c>
      <c r="W47" s="2">
        <f t="shared" si="0"/>
        <v>0</v>
      </c>
      <c r="AA47" s="2" t="str">
        <f t="shared" si="1"/>
        <v>Nordisk residual</v>
      </c>
      <c r="AC47" s="2">
        <f t="shared" si="2"/>
        <v>2.36</v>
      </c>
      <c r="AD47" s="2">
        <f t="shared" si="3"/>
        <v>483.4</v>
      </c>
      <c r="AE47" s="2">
        <f t="shared" si="4"/>
        <v>0.55000000000000004</v>
      </c>
    </row>
    <row r="48" spans="1:31"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W48" s="2">
        <f t="shared" si="0"/>
        <v>0</v>
      </c>
      <c r="AA48" s="2" t="str">
        <f t="shared" si="1"/>
        <v>-</v>
      </c>
      <c r="AC48" s="2">
        <f t="shared" si="2"/>
        <v>2.36</v>
      </c>
      <c r="AD48" s="2">
        <f t="shared" si="3"/>
        <v>483.4</v>
      </c>
      <c r="AE48" s="2">
        <f t="shared" si="4"/>
        <v>0.55000000000000004</v>
      </c>
    </row>
    <row r="49" spans="1:31" ht="15" customHeight="1" x14ac:dyDescent="0.25">
      <c r="A49" s="2" t="s">
        <v>76</v>
      </c>
      <c r="B49" s="2" t="s">
        <v>79</v>
      </c>
      <c r="C49" s="2">
        <v>2014</v>
      </c>
      <c r="D49" s="2">
        <v>0.97099999999999997</v>
      </c>
      <c r="E49" s="2" t="s">
        <v>598</v>
      </c>
      <c r="F49" s="2" t="s">
        <v>599</v>
      </c>
      <c r="G49" s="2">
        <v>2.36</v>
      </c>
      <c r="H49" s="2">
        <v>483.4</v>
      </c>
      <c r="I49" s="2">
        <v>0.55000000000000004</v>
      </c>
      <c r="J49" s="2" t="s">
        <v>598</v>
      </c>
      <c r="K49" s="2" t="s">
        <v>598</v>
      </c>
      <c r="L49" s="2" t="s">
        <v>598</v>
      </c>
      <c r="M49" s="2" t="s">
        <v>598</v>
      </c>
      <c r="N49" s="2" t="s">
        <v>598</v>
      </c>
      <c r="O49" s="2" t="s">
        <v>598</v>
      </c>
      <c r="P49" s="2" t="s">
        <v>598</v>
      </c>
      <c r="Q49" s="2" t="s">
        <v>598</v>
      </c>
      <c r="R49" s="2" t="s">
        <v>598</v>
      </c>
      <c r="S49" s="2" t="s">
        <v>598</v>
      </c>
      <c r="W49" s="2">
        <f t="shared" si="0"/>
        <v>0</v>
      </c>
      <c r="AA49" s="2" t="str">
        <f t="shared" si="1"/>
        <v>Nordisk residual</v>
      </c>
      <c r="AC49" s="2">
        <f t="shared" si="2"/>
        <v>2.36</v>
      </c>
      <c r="AD49" s="2">
        <f t="shared" si="3"/>
        <v>483.4</v>
      </c>
      <c r="AE49" s="2">
        <f t="shared" si="4"/>
        <v>0.55000000000000004</v>
      </c>
    </row>
    <row r="50" spans="1:31" ht="15" customHeight="1" x14ac:dyDescent="0.25">
      <c r="A50" s="2" t="s">
        <v>76</v>
      </c>
      <c r="B50" s="2" t="s">
        <v>80</v>
      </c>
      <c r="C50" s="2">
        <v>2014</v>
      </c>
      <c r="D50" s="2" t="s">
        <v>598</v>
      </c>
      <c r="E50" s="2" t="s">
        <v>598</v>
      </c>
      <c r="F50" s="2" t="s">
        <v>599</v>
      </c>
      <c r="G50" s="2">
        <v>2.36</v>
      </c>
      <c r="H50" s="2">
        <v>483.4</v>
      </c>
      <c r="I50" s="2">
        <v>0.55000000000000004</v>
      </c>
      <c r="J50" s="2" t="s">
        <v>598</v>
      </c>
      <c r="K50" s="2" t="s">
        <v>598</v>
      </c>
      <c r="L50" s="2" t="s">
        <v>598</v>
      </c>
      <c r="M50" s="2" t="s">
        <v>598</v>
      </c>
      <c r="N50" s="2" t="s">
        <v>598</v>
      </c>
      <c r="O50" s="2" t="s">
        <v>598</v>
      </c>
      <c r="P50" s="2" t="s">
        <v>598</v>
      </c>
      <c r="Q50" s="2" t="s">
        <v>598</v>
      </c>
      <c r="R50" s="2" t="s">
        <v>598</v>
      </c>
      <c r="S50" s="2" t="s">
        <v>598</v>
      </c>
      <c r="W50" s="2">
        <f t="shared" si="0"/>
        <v>0</v>
      </c>
      <c r="AA50" s="2" t="str">
        <f t="shared" si="1"/>
        <v>Nordisk residual</v>
      </c>
      <c r="AC50" s="2">
        <f t="shared" si="2"/>
        <v>2.36</v>
      </c>
      <c r="AD50" s="2">
        <f t="shared" si="3"/>
        <v>483.4</v>
      </c>
      <c r="AE50" s="2">
        <f t="shared" si="4"/>
        <v>0.55000000000000004</v>
      </c>
    </row>
    <row r="51" spans="1:31" ht="15" customHeight="1" x14ac:dyDescent="0.25">
      <c r="A51" s="2" t="s">
        <v>76</v>
      </c>
      <c r="B51" s="2" t="s">
        <v>81</v>
      </c>
      <c r="C51" s="2">
        <v>2014</v>
      </c>
      <c r="D51" s="2" t="s">
        <v>598</v>
      </c>
      <c r="E51" s="2" t="s">
        <v>598</v>
      </c>
      <c r="F51" s="2" t="s">
        <v>599</v>
      </c>
      <c r="G51" s="2">
        <v>2.36</v>
      </c>
      <c r="H51" s="2">
        <v>483.4</v>
      </c>
      <c r="I51" s="2">
        <v>0.55000000000000004</v>
      </c>
      <c r="J51" s="2" t="s">
        <v>598</v>
      </c>
      <c r="K51" s="2" t="s">
        <v>598</v>
      </c>
      <c r="L51" s="2" t="s">
        <v>598</v>
      </c>
      <c r="M51" s="2" t="s">
        <v>598</v>
      </c>
      <c r="N51" s="2" t="s">
        <v>598</v>
      </c>
      <c r="O51" s="2" t="s">
        <v>598</v>
      </c>
      <c r="P51" s="2" t="s">
        <v>598</v>
      </c>
      <c r="Q51" s="2" t="s">
        <v>598</v>
      </c>
      <c r="R51" s="2" t="s">
        <v>598</v>
      </c>
      <c r="S51" s="2" t="s">
        <v>598</v>
      </c>
      <c r="W51" s="2">
        <f t="shared" si="0"/>
        <v>0</v>
      </c>
      <c r="AA51" s="2" t="str">
        <f t="shared" si="1"/>
        <v>Nordisk residual</v>
      </c>
      <c r="AC51" s="2">
        <f t="shared" si="2"/>
        <v>2.36</v>
      </c>
      <c r="AD51" s="2">
        <f t="shared" si="3"/>
        <v>483.4</v>
      </c>
      <c r="AE51" s="2">
        <f t="shared" si="4"/>
        <v>0.55000000000000004</v>
      </c>
    </row>
    <row r="52" spans="1:31" ht="15" customHeight="1" x14ac:dyDescent="0.25">
      <c r="A52" s="2" t="s">
        <v>76</v>
      </c>
      <c r="B52" s="2" t="s">
        <v>82</v>
      </c>
      <c r="C52" s="2">
        <v>2014</v>
      </c>
      <c r="D52" s="2" t="s">
        <v>598</v>
      </c>
      <c r="E52" s="2" t="s">
        <v>598</v>
      </c>
      <c r="F52" s="2" t="s">
        <v>599</v>
      </c>
      <c r="G52" s="2">
        <v>2.36</v>
      </c>
      <c r="H52" s="2">
        <v>483.4</v>
      </c>
      <c r="I52" s="2">
        <v>0.55000000000000004</v>
      </c>
      <c r="J52" s="2" t="s">
        <v>598</v>
      </c>
      <c r="K52" s="2" t="s">
        <v>598</v>
      </c>
      <c r="L52" s="2" t="s">
        <v>598</v>
      </c>
      <c r="M52" s="2" t="s">
        <v>598</v>
      </c>
      <c r="N52" s="2" t="s">
        <v>598</v>
      </c>
      <c r="O52" s="2" t="s">
        <v>598</v>
      </c>
      <c r="P52" s="2" t="s">
        <v>598</v>
      </c>
      <c r="Q52" s="2" t="s">
        <v>598</v>
      </c>
      <c r="R52" s="2" t="s">
        <v>598</v>
      </c>
      <c r="S52" s="2" t="s">
        <v>598</v>
      </c>
      <c r="W52" s="2">
        <f t="shared" si="0"/>
        <v>0</v>
      </c>
      <c r="AA52" s="2" t="str">
        <f t="shared" si="1"/>
        <v>Nordisk residual</v>
      </c>
      <c r="AC52" s="2">
        <f t="shared" si="2"/>
        <v>2.36</v>
      </c>
      <c r="AD52" s="2">
        <f t="shared" si="3"/>
        <v>483.4</v>
      </c>
      <c r="AE52" s="2">
        <f t="shared" si="4"/>
        <v>0.55000000000000004</v>
      </c>
    </row>
    <row r="53" spans="1:31" ht="15" customHeight="1" x14ac:dyDescent="0.25">
      <c r="A53" s="2" t="s">
        <v>76</v>
      </c>
      <c r="B53" s="2" t="s">
        <v>83</v>
      </c>
      <c r="C53" s="2">
        <v>2014</v>
      </c>
      <c r="D53" s="2">
        <v>11.605</v>
      </c>
      <c r="E53" s="2">
        <v>34.369999999999997</v>
      </c>
      <c r="F53" s="2" t="s">
        <v>607</v>
      </c>
      <c r="G53" s="2">
        <v>2</v>
      </c>
      <c r="H53" s="2">
        <v>412</v>
      </c>
      <c r="I53" s="2">
        <v>0.47</v>
      </c>
      <c r="J53" s="2" t="s">
        <v>598</v>
      </c>
      <c r="K53" s="2" t="s">
        <v>598</v>
      </c>
      <c r="L53" s="2" t="s">
        <v>598</v>
      </c>
      <c r="M53" s="2" t="s">
        <v>598</v>
      </c>
      <c r="N53" s="2" t="s">
        <v>598</v>
      </c>
      <c r="O53" s="2" t="s">
        <v>598</v>
      </c>
      <c r="P53" s="2" t="s">
        <v>598</v>
      </c>
      <c r="Q53" s="2" t="s">
        <v>598</v>
      </c>
      <c r="R53" s="2" t="s">
        <v>598</v>
      </c>
      <c r="S53" s="2" t="s">
        <v>598</v>
      </c>
      <c r="W53" s="2">
        <f t="shared" si="0"/>
        <v>0</v>
      </c>
      <c r="AA53" s="2" t="str">
        <f t="shared" si="1"/>
        <v>'-'</v>
      </c>
      <c r="AC53" s="2">
        <f t="shared" si="2"/>
        <v>2</v>
      </c>
      <c r="AD53" s="2">
        <f t="shared" si="3"/>
        <v>412</v>
      </c>
      <c r="AE53" s="2">
        <f t="shared" si="4"/>
        <v>0.47</v>
      </c>
    </row>
    <row r="54" spans="1:31" ht="15" customHeight="1" x14ac:dyDescent="0.25">
      <c r="A54" s="2" t="s">
        <v>76</v>
      </c>
      <c r="B54" s="2" t="s">
        <v>84</v>
      </c>
      <c r="C54" s="2">
        <v>2014</v>
      </c>
      <c r="D54" s="2" t="s">
        <v>598</v>
      </c>
      <c r="E54" s="2" t="s">
        <v>598</v>
      </c>
      <c r="F54" s="2" t="s">
        <v>796</v>
      </c>
      <c r="G54" s="2">
        <v>0.03</v>
      </c>
      <c r="H54" s="2">
        <v>9</v>
      </c>
      <c r="I54" s="2">
        <v>0</v>
      </c>
      <c r="J54" s="2" t="s">
        <v>598</v>
      </c>
      <c r="K54" s="2" t="s">
        <v>598</v>
      </c>
      <c r="L54" s="2" t="s">
        <v>598</v>
      </c>
      <c r="M54" s="2" t="s">
        <v>598</v>
      </c>
      <c r="N54" s="2" t="s">
        <v>598</v>
      </c>
      <c r="O54" s="2" t="s">
        <v>598</v>
      </c>
      <c r="P54" s="2" t="s">
        <v>598</v>
      </c>
      <c r="Q54" s="2" t="s">
        <v>598</v>
      </c>
      <c r="R54" s="2" t="s">
        <v>598</v>
      </c>
      <c r="S54" s="2" t="s">
        <v>598</v>
      </c>
      <c r="W54" s="2">
        <f t="shared" si="0"/>
        <v>0</v>
      </c>
      <c r="AA54" s="2" t="str">
        <f t="shared" si="1"/>
        <v>'Bioel till vp'</v>
      </c>
      <c r="AC54" s="2">
        <f t="shared" si="2"/>
        <v>0.03</v>
      </c>
      <c r="AD54" s="2">
        <f t="shared" si="3"/>
        <v>9</v>
      </c>
      <c r="AE54" s="2">
        <f t="shared" si="4"/>
        <v>0</v>
      </c>
    </row>
    <row r="55" spans="1:31" ht="15" customHeight="1" x14ac:dyDescent="0.25">
      <c r="A55" s="2" t="s">
        <v>76</v>
      </c>
      <c r="B55" s="2" t="s">
        <v>85</v>
      </c>
      <c r="C55" s="2">
        <v>2014</v>
      </c>
      <c r="D55" s="2" t="s">
        <v>598</v>
      </c>
      <c r="E55" s="2" t="s">
        <v>598</v>
      </c>
      <c r="F55" s="2" t="s">
        <v>599</v>
      </c>
      <c r="G55" s="2">
        <v>2.36</v>
      </c>
      <c r="H55" s="2">
        <v>483.4</v>
      </c>
      <c r="I55" s="2">
        <v>0.55000000000000004</v>
      </c>
      <c r="J55" s="2" t="s">
        <v>598</v>
      </c>
      <c r="K55" s="2" t="s">
        <v>598</v>
      </c>
      <c r="L55" s="2" t="s">
        <v>598</v>
      </c>
      <c r="M55" s="2" t="s">
        <v>598</v>
      </c>
      <c r="N55" s="2" t="s">
        <v>598</v>
      </c>
      <c r="O55" s="2" t="s">
        <v>598</v>
      </c>
      <c r="P55" s="2" t="s">
        <v>598</v>
      </c>
      <c r="Q55" s="2" t="s">
        <v>598</v>
      </c>
      <c r="R55" s="2" t="s">
        <v>598</v>
      </c>
      <c r="S55" s="2" t="s">
        <v>598</v>
      </c>
      <c r="W55" s="2">
        <f t="shared" si="0"/>
        <v>0</v>
      </c>
      <c r="AA55" s="2" t="str">
        <f t="shared" si="1"/>
        <v>Nordisk residual</v>
      </c>
      <c r="AC55" s="2">
        <f t="shared" si="2"/>
        <v>2.36</v>
      </c>
      <c r="AD55" s="2">
        <f t="shared" si="3"/>
        <v>483.4</v>
      </c>
      <c r="AE55" s="2">
        <f t="shared" si="4"/>
        <v>0.55000000000000004</v>
      </c>
    </row>
    <row r="56" spans="1:31" ht="15" customHeight="1" x14ac:dyDescent="0.25">
      <c r="A56" s="2" t="s">
        <v>76</v>
      </c>
      <c r="B56" s="2" t="s">
        <v>86</v>
      </c>
      <c r="C56" s="2">
        <v>2014</v>
      </c>
      <c r="D56" s="2">
        <v>16.094000000000001</v>
      </c>
      <c r="E56" s="2">
        <v>12.94</v>
      </c>
      <c r="F56" s="2" t="s">
        <v>599</v>
      </c>
      <c r="G56" s="2">
        <v>2.36</v>
      </c>
      <c r="H56" s="2">
        <v>483.4</v>
      </c>
      <c r="I56" s="2">
        <v>0.55000000000000004</v>
      </c>
      <c r="J56" s="2" t="s">
        <v>598</v>
      </c>
      <c r="K56" s="2" t="s">
        <v>598</v>
      </c>
      <c r="L56" s="2" t="s">
        <v>598</v>
      </c>
      <c r="M56" s="2" t="s">
        <v>598</v>
      </c>
      <c r="N56" s="2" t="s">
        <v>598</v>
      </c>
      <c r="O56" s="2" t="s">
        <v>598</v>
      </c>
      <c r="P56" s="2" t="s">
        <v>598</v>
      </c>
      <c r="Q56" s="2" t="s">
        <v>598</v>
      </c>
      <c r="R56" s="2" t="s">
        <v>598</v>
      </c>
      <c r="S56" s="2" t="s">
        <v>598</v>
      </c>
      <c r="W56" s="2">
        <f t="shared" si="0"/>
        <v>0</v>
      </c>
      <c r="AA56" s="2" t="str">
        <f t="shared" si="1"/>
        <v>Nordisk residual</v>
      </c>
      <c r="AC56" s="2">
        <f t="shared" si="2"/>
        <v>2.36</v>
      </c>
      <c r="AD56" s="2">
        <f t="shared" si="3"/>
        <v>483.4</v>
      </c>
      <c r="AE56" s="2">
        <f t="shared" si="4"/>
        <v>0.55000000000000004</v>
      </c>
    </row>
    <row r="57" spans="1:31" ht="15" customHeight="1" x14ac:dyDescent="0.25">
      <c r="A57" s="2" t="s">
        <v>76</v>
      </c>
      <c r="B57" s="2" t="s">
        <v>87</v>
      </c>
      <c r="C57" s="2">
        <v>2014</v>
      </c>
      <c r="D57" s="2" t="s">
        <v>598</v>
      </c>
      <c r="E57" s="2" t="s">
        <v>598</v>
      </c>
      <c r="F57" s="2" t="s">
        <v>599</v>
      </c>
      <c r="G57" s="2">
        <v>2.36</v>
      </c>
      <c r="H57" s="2">
        <v>483.4</v>
      </c>
      <c r="I57" s="2">
        <v>0.55000000000000004</v>
      </c>
      <c r="J57" s="2" t="s">
        <v>598</v>
      </c>
      <c r="K57" s="2" t="s">
        <v>598</v>
      </c>
      <c r="L57" s="2" t="s">
        <v>598</v>
      </c>
      <c r="M57" s="2" t="s">
        <v>598</v>
      </c>
      <c r="N57" s="2" t="s">
        <v>598</v>
      </c>
      <c r="O57" s="2" t="s">
        <v>598</v>
      </c>
      <c r="P57" s="2" t="s">
        <v>598</v>
      </c>
      <c r="Q57" s="2" t="s">
        <v>598</v>
      </c>
      <c r="R57" s="2" t="s">
        <v>598</v>
      </c>
      <c r="S57" s="2" t="s">
        <v>598</v>
      </c>
      <c r="W57" s="2">
        <f t="shared" si="0"/>
        <v>0</v>
      </c>
      <c r="AA57" s="2" t="str">
        <f t="shared" si="1"/>
        <v>Nordisk residual</v>
      </c>
      <c r="AC57" s="2">
        <f t="shared" si="2"/>
        <v>2.36</v>
      </c>
      <c r="AD57" s="2">
        <f t="shared" si="3"/>
        <v>483.4</v>
      </c>
      <c r="AE57" s="2">
        <f t="shared" si="4"/>
        <v>0.55000000000000004</v>
      </c>
    </row>
    <row r="58" spans="1:31"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W58" s="2">
        <f t="shared" si="0"/>
        <v>0</v>
      </c>
      <c r="AA58" s="2" t="str">
        <f t="shared" si="1"/>
        <v>-</v>
      </c>
      <c r="AC58" s="2">
        <f t="shared" si="2"/>
        <v>2.36</v>
      </c>
      <c r="AD58" s="2">
        <f t="shared" si="3"/>
        <v>483.4</v>
      </c>
      <c r="AE58" s="2">
        <f t="shared" si="4"/>
        <v>0.55000000000000004</v>
      </c>
    </row>
    <row r="59" spans="1:31" ht="15" customHeight="1" x14ac:dyDescent="0.25">
      <c r="A59" s="2" t="s">
        <v>76</v>
      </c>
      <c r="B59" s="2" t="s">
        <v>89</v>
      </c>
      <c r="C59" s="2">
        <v>2014</v>
      </c>
      <c r="D59" s="2" t="s">
        <v>598</v>
      </c>
      <c r="E59" s="2">
        <v>70.8</v>
      </c>
      <c r="F59" s="2" t="s">
        <v>599</v>
      </c>
      <c r="G59" s="2">
        <v>2.36</v>
      </c>
      <c r="H59" s="2">
        <v>483.4</v>
      </c>
      <c r="I59" s="2">
        <v>0.55000000000000004</v>
      </c>
      <c r="J59" s="2" t="s">
        <v>598</v>
      </c>
      <c r="K59" s="2" t="s">
        <v>598</v>
      </c>
      <c r="L59" s="2" t="s">
        <v>598</v>
      </c>
      <c r="M59" s="2" t="s">
        <v>598</v>
      </c>
      <c r="N59" s="2" t="s">
        <v>598</v>
      </c>
      <c r="O59" s="2" t="s">
        <v>598</v>
      </c>
      <c r="P59" s="2" t="s">
        <v>598</v>
      </c>
      <c r="Q59" s="2" t="s">
        <v>598</v>
      </c>
      <c r="R59" s="2" t="s">
        <v>598</v>
      </c>
      <c r="S59" s="2" t="s">
        <v>598</v>
      </c>
      <c r="W59" s="2">
        <f t="shared" si="0"/>
        <v>0</v>
      </c>
      <c r="AA59" s="2" t="str">
        <f t="shared" si="1"/>
        <v>Nordisk residual</v>
      </c>
      <c r="AC59" s="2">
        <f t="shared" si="2"/>
        <v>2.36</v>
      </c>
      <c r="AD59" s="2">
        <f t="shared" si="3"/>
        <v>483.4</v>
      </c>
      <c r="AE59" s="2">
        <f t="shared" si="4"/>
        <v>0.55000000000000004</v>
      </c>
    </row>
    <row r="60" spans="1:31" ht="15" customHeight="1" x14ac:dyDescent="0.25">
      <c r="A60" s="2" t="s">
        <v>76</v>
      </c>
      <c r="B60" s="2" t="s">
        <v>90</v>
      </c>
      <c r="C60" s="2">
        <v>2014</v>
      </c>
      <c r="D60" s="2" t="s">
        <v>598</v>
      </c>
      <c r="E60" s="2" t="s">
        <v>598</v>
      </c>
      <c r="F60" s="2" t="s">
        <v>599</v>
      </c>
      <c r="G60" s="2">
        <v>2.36</v>
      </c>
      <c r="H60" s="2">
        <v>483.4</v>
      </c>
      <c r="I60" s="2">
        <v>0.55000000000000004</v>
      </c>
      <c r="J60" s="2" t="s">
        <v>598</v>
      </c>
      <c r="K60" s="2" t="s">
        <v>598</v>
      </c>
      <c r="L60" s="2" t="s">
        <v>598</v>
      </c>
      <c r="M60" s="2" t="s">
        <v>598</v>
      </c>
      <c r="N60" s="2" t="s">
        <v>598</v>
      </c>
      <c r="O60" s="2" t="s">
        <v>598</v>
      </c>
      <c r="P60" s="2" t="s">
        <v>598</v>
      </c>
      <c r="Q60" s="2" t="s">
        <v>598</v>
      </c>
      <c r="R60" s="2" t="s">
        <v>598</v>
      </c>
      <c r="S60" s="2" t="s">
        <v>598</v>
      </c>
      <c r="W60" s="2">
        <f t="shared" si="0"/>
        <v>0</v>
      </c>
      <c r="AA60" s="2" t="str">
        <f t="shared" si="1"/>
        <v>Nordisk residual</v>
      </c>
      <c r="AC60" s="2">
        <f t="shared" si="2"/>
        <v>2.36</v>
      </c>
      <c r="AD60" s="2">
        <f t="shared" si="3"/>
        <v>483.4</v>
      </c>
      <c r="AE60" s="2">
        <f t="shared" si="4"/>
        <v>0.55000000000000004</v>
      </c>
    </row>
    <row r="61" spans="1:31" ht="15" customHeight="1" x14ac:dyDescent="0.25">
      <c r="A61" s="2" t="s">
        <v>76</v>
      </c>
      <c r="B61" s="2" t="s">
        <v>91</v>
      </c>
      <c r="C61" s="2">
        <v>2014</v>
      </c>
      <c r="D61" s="2" t="s">
        <v>598</v>
      </c>
      <c r="E61" s="2" t="s">
        <v>598</v>
      </c>
      <c r="F61" s="2" t="s">
        <v>599</v>
      </c>
      <c r="G61" s="2">
        <v>2.36</v>
      </c>
      <c r="H61" s="2">
        <v>483.4</v>
      </c>
      <c r="I61" s="2">
        <v>0.55000000000000004</v>
      </c>
      <c r="J61" s="2" t="s">
        <v>598</v>
      </c>
      <c r="K61" s="2" t="s">
        <v>598</v>
      </c>
      <c r="L61" s="2" t="s">
        <v>598</v>
      </c>
      <c r="M61" s="2" t="s">
        <v>598</v>
      </c>
      <c r="N61" s="2" t="s">
        <v>598</v>
      </c>
      <c r="O61" s="2" t="s">
        <v>598</v>
      </c>
      <c r="P61" s="2" t="s">
        <v>598</v>
      </c>
      <c r="Q61" s="2" t="s">
        <v>598</v>
      </c>
      <c r="R61" s="2" t="s">
        <v>598</v>
      </c>
      <c r="S61" s="2" t="s">
        <v>598</v>
      </c>
      <c r="W61" s="2">
        <f t="shared" si="0"/>
        <v>0</v>
      </c>
      <c r="AA61" s="2" t="str">
        <f t="shared" si="1"/>
        <v>Nordisk residual</v>
      </c>
      <c r="AC61" s="2">
        <f t="shared" si="2"/>
        <v>2.36</v>
      </c>
      <c r="AD61" s="2">
        <f t="shared" si="3"/>
        <v>483.4</v>
      </c>
      <c r="AE61" s="2">
        <f t="shared" si="4"/>
        <v>0.55000000000000004</v>
      </c>
    </row>
    <row r="62" spans="1:31" ht="15" customHeight="1" x14ac:dyDescent="0.25">
      <c r="A62" s="2" t="s">
        <v>76</v>
      </c>
      <c r="B62" s="2" t="s">
        <v>92</v>
      </c>
      <c r="C62" s="2">
        <v>2014</v>
      </c>
      <c r="D62" s="2">
        <v>0.79500000000000004</v>
      </c>
      <c r="E62" s="2" t="s">
        <v>598</v>
      </c>
      <c r="F62" s="2" t="s">
        <v>599</v>
      </c>
      <c r="G62" s="2">
        <v>2.36</v>
      </c>
      <c r="H62" s="2">
        <v>483.4</v>
      </c>
      <c r="I62" s="2">
        <v>0.55000000000000004</v>
      </c>
      <c r="J62" s="2" t="s">
        <v>598</v>
      </c>
      <c r="K62" s="2" t="s">
        <v>598</v>
      </c>
      <c r="L62" s="2" t="s">
        <v>598</v>
      </c>
      <c r="M62" s="2" t="s">
        <v>598</v>
      </c>
      <c r="N62" s="2" t="s">
        <v>598</v>
      </c>
      <c r="O62" s="2" t="s">
        <v>598</v>
      </c>
      <c r="P62" s="2" t="s">
        <v>598</v>
      </c>
      <c r="Q62" s="2" t="s">
        <v>598</v>
      </c>
      <c r="R62" s="2" t="s">
        <v>598</v>
      </c>
      <c r="S62" s="2" t="s">
        <v>598</v>
      </c>
      <c r="W62" s="2">
        <f t="shared" si="0"/>
        <v>0</v>
      </c>
      <c r="AA62" s="2" t="str">
        <f t="shared" si="1"/>
        <v>Nordisk residual</v>
      </c>
      <c r="AC62" s="2">
        <f t="shared" si="2"/>
        <v>2.36</v>
      </c>
      <c r="AD62" s="2">
        <f t="shared" si="3"/>
        <v>483.4</v>
      </c>
      <c r="AE62" s="2">
        <f t="shared" si="4"/>
        <v>0.55000000000000004</v>
      </c>
    </row>
    <row r="63" spans="1:31" ht="15" customHeight="1" x14ac:dyDescent="0.25">
      <c r="A63" s="2" t="s">
        <v>76</v>
      </c>
      <c r="B63" s="2" t="s">
        <v>93</v>
      </c>
      <c r="C63" s="2">
        <v>2014</v>
      </c>
      <c r="D63" s="2" t="s">
        <v>598</v>
      </c>
      <c r="E63" s="2" t="s">
        <v>598</v>
      </c>
      <c r="F63" s="2" t="s">
        <v>599</v>
      </c>
      <c r="G63" s="2">
        <v>2.36</v>
      </c>
      <c r="H63" s="2">
        <v>483.4</v>
      </c>
      <c r="I63" s="2">
        <v>0.55000000000000004</v>
      </c>
      <c r="J63" s="2" t="s">
        <v>598</v>
      </c>
      <c r="K63" s="2" t="s">
        <v>598</v>
      </c>
      <c r="L63" s="2" t="s">
        <v>598</v>
      </c>
      <c r="M63" s="2" t="s">
        <v>598</v>
      </c>
      <c r="N63" s="2" t="s">
        <v>598</v>
      </c>
      <c r="O63" s="2" t="s">
        <v>598</v>
      </c>
      <c r="P63" s="2" t="s">
        <v>598</v>
      </c>
      <c r="Q63" s="2" t="s">
        <v>598</v>
      </c>
      <c r="R63" s="2" t="s">
        <v>598</v>
      </c>
      <c r="S63" s="2" t="s">
        <v>598</v>
      </c>
      <c r="W63" s="2">
        <f t="shared" si="0"/>
        <v>0</v>
      </c>
      <c r="AA63" s="2" t="str">
        <f t="shared" si="1"/>
        <v>Nordisk residual</v>
      </c>
      <c r="AC63" s="2">
        <f t="shared" si="2"/>
        <v>2.36</v>
      </c>
      <c r="AD63" s="2">
        <f t="shared" si="3"/>
        <v>483.4</v>
      </c>
      <c r="AE63" s="2">
        <f t="shared" si="4"/>
        <v>0.55000000000000004</v>
      </c>
    </row>
    <row r="64" spans="1:31" ht="15" customHeight="1" x14ac:dyDescent="0.25">
      <c r="A64" s="2" t="s">
        <v>76</v>
      </c>
      <c r="B64" s="2" t="s">
        <v>94</v>
      </c>
      <c r="C64" s="2">
        <v>2014</v>
      </c>
      <c r="D64" s="2" t="s">
        <v>598</v>
      </c>
      <c r="E64" s="2" t="s">
        <v>598</v>
      </c>
      <c r="F64" s="2" t="s">
        <v>599</v>
      </c>
      <c r="G64" s="2">
        <v>2.36</v>
      </c>
      <c r="H64" s="2">
        <v>483.4</v>
      </c>
      <c r="I64" s="2">
        <v>0.55000000000000004</v>
      </c>
      <c r="J64" s="2" t="s">
        <v>598</v>
      </c>
      <c r="K64" s="2" t="s">
        <v>598</v>
      </c>
      <c r="L64" s="2" t="s">
        <v>598</v>
      </c>
      <c r="M64" s="2" t="s">
        <v>598</v>
      </c>
      <c r="N64" s="2" t="s">
        <v>598</v>
      </c>
      <c r="O64" s="2" t="s">
        <v>598</v>
      </c>
      <c r="P64" s="2" t="s">
        <v>598</v>
      </c>
      <c r="Q64" s="2" t="s">
        <v>598</v>
      </c>
      <c r="R64" s="2" t="s">
        <v>598</v>
      </c>
      <c r="S64" s="2" t="s">
        <v>598</v>
      </c>
      <c r="W64" s="2">
        <f t="shared" si="0"/>
        <v>0</v>
      </c>
      <c r="AA64" s="2" t="str">
        <f t="shared" si="1"/>
        <v>Nordisk residual</v>
      </c>
      <c r="AC64" s="2">
        <f t="shared" si="2"/>
        <v>2.36</v>
      </c>
      <c r="AD64" s="2">
        <f t="shared" si="3"/>
        <v>483.4</v>
      </c>
      <c r="AE64" s="2">
        <f t="shared" si="4"/>
        <v>0.55000000000000004</v>
      </c>
    </row>
    <row r="65" spans="1:31" ht="15" customHeight="1" x14ac:dyDescent="0.25">
      <c r="A65" s="2" t="s">
        <v>76</v>
      </c>
      <c r="B65" s="2" t="s">
        <v>95</v>
      </c>
      <c r="C65" s="2">
        <v>2014</v>
      </c>
      <c r="D65" s="2" t="s">
        <v>598</v>
      </c>
      <c r="E65" s="2" t="s">
        <v>598</v>
      </c>
      <c r="F65" s="2" t="s">
        <v>599</v>
      </c>
      <c r="G65" s="2">
        <v>2.36</v>
      </c>
      <c r="H65" s="2">
        <v>483.4</v>
      </c>
      <c r="I65" s="2">
        <v>0.55000000000000004</v>
      </c>
      <c r="J65" s="2" t="s">
        <v>598</v>
      </c>
      <c r="K65" s="2" t="s">
        <v>598</v>
      </c>
      <c r="L65" s="2" t="s">
        <v>598</v>
      </c>
      <c r="M65" s="2" t="s">
        <v>598</v>
      </c>
      <c r="N65" s="2" t="s">
        <v>598</v>
      </c>
      <c r="O65" s="2" t="s">
        <v>598</v>
      </c>
      <c r="P65" s="2" t="s">
        <v>598</v>
      </c>
      <c r="Q65" s="2" t="s">
        <v>598</v>
      </c>
      <c r="R65" s="2" t="s">
        <v>598</v>
      </c>
      <c r="S65" s="2" t="s">
        <v>598</v>
      </c>
      <c r="W65" s="2">
        <f t="shared" si="0"/>
        <v>0</v>
      </c>
      <c r="AA65" s="2" t="str">
        <f t="shared" si="1"/>
        <v>Nordisk residual</v>
      </c>
      <c r="AC65" s="2">
        <f t="shared" si="2"/>
        <v>2.36</v>
      </c>
      <c r="AD65" s="2">
        <f t="shared" si="3"/>
        <v>483.4</v>
      </c>
      <c r="AE65" s="2">
        <f t="shared" si="4"/>
        <v>0.55000000000000004</v>
      </c>
    </row>
    <row r="66" spans="1:31" ht="15" customHeight="1" x14ac:dyDescent="0.25">
      <c r="A66" s="2" t="s">
        <v>76</v>
      </c>
      <c r="B66" s="2" t="s">
        <v>96</v>
      </c>
      <c r="C66" s="2">
        <v>2014</v>
      </c>
      <c r="D66" s="2" t="s">
        <v>598</v>
      </c>
      <c r="E66" s="2" t="s">
        <v>598</v>
      </c>
      <c r="F66" s="2" t="s">
        <v>599</v>
      </c>
      <c r="G66" s="2">
        <v>2.36</v>
      </c>
      <c r="H66" s="2">
        <v>483.4</v>
      </c>
      <c r="I66" s="2">
        <v>0.55000000000000004</v>
      </c>
      <c r="J66" s="2" t="s">
        <v>598</v>
      </c>
      <c r="K66" s="2" t="s">
        <v>598</v>
      </c>
      <c r="L66" s="2" t="s">
        <v>598</v>
      </c>
      <c r="M66" s="2" t="s">
        <v>598</v>
      </c>
      <c r="N66" s="2" t="s">
        <v>598</v>
      </c>
      <c r="O66" s="2" t="s">
        <v>598</v>
      </c>
      <c r="P66" s="2" t="s">
        <v>598</v>
      </c>
      <c r="Q66" s="2" t="s">
        <v>598</v>
      </c>
      <c r="R66" s="2" t="s">
        <v>598</v>
      </c>
      <c r="S66" s="2" t="s">
        <v>598</v>
      </c>
      <c r="W66" s="2">
        <f t="shared" si="0"/>
        <v>0</v>
      </c>
      <c r="AA66" s="2" t="str">
        <f t="shared" si="1"/>
        <v>Nordisk residual</v>
      </c>
      <c r="AC66" s="2">
        <f t="shared" si="2"/>
        <v>2.36</v>
      </c>
      <c r="AD66" s="2">
        <f t="shared" si="3"/>
        <v>483.4</v>
      </c>
      <c r="AE66" s="2">
        <f t="shared" si="4"/>
        <v>0.55000000000000004</v>
      </c>
    </row>
    <row r="67" spans="1:31" ht="15" customHeight="1" x14ac:dyDescent="0.25">
      <c r="A67" s="2" t="s">
        <v>76</v>
      </c>
      <c r="B67" s="2" t="s">
        <v>97</v>
      </c>
      <c r="C67" s="2">
        <v>2014</v>
      </c>
      <c r="D67" s="2" t="s">
        <v>598</v>
      </c>
      <c r="E67" s="2" t="s">
        <v>598</v>
      </c>
      <c r="F67" s="2" t="s">
        <v>599</v>
      </c>
      <c r="G67" s="2">
        <v>2.36</v>
      </c>
      <c r="H67" s="2">
        <v>483.4</v>
      </c>
      <c r="I67" s="2">
        <v>0.55000000000000004</v>
      </c>
      <c r="J67" s="2" t="s">
        <v>598</v>
      </c>
      <c r="K67" s="2" t="s">
        <v>598</v>
      </c>
      <c r="L67" s="2" t="s">
        <v>598</v>
      </c>
      <c r="M67" s="2" t="s">
        <v>598</v>
      </c>
      <c r="N67" s="2" t="s">
        <v>598</v>
      </c>
      <c r="O67" s="2" t="s">
        <v>598</v>
      </c>
      <c r="P67" s="2" t="s">
        <v>598</v>
      </c>
      <c r="Q67" s="2" t="s">
        <v>598</v>
      </c>
      <c r="R67" s="2" t="s">
        <v>598</v>
      </c>
      <c r="S67" s="2" t="s">
        <v>598</v>
      </c>
      <c r="W67" s="2">
        <f t="shared" ref="W67:W130" si="5">IFERROR(J67/1,0)</f>
        <v>0</v>
      </c>
      <c r="AA67" s="2" t="str">
        <f t="shared" ref="AA67:AA130" si="6">IF(AND(OR(F67="-",F67="et",F67="'-'",F67="'0'",F67="'DS'"),G67=2.36),"Nordisk residual",F67)</f>
        <v>Nordisk residual</v>
      </c>
      <c r="AC67" s="2">
        <f t="shared" ref="AC67:AC130" si="7">IFERROR(G67/1,2.36)</f>
        <v>2.36</v>
      </c>
      <c r="AD67" s="2">
        <f t="shared" ref="AD67:AD130" si="8">IFERROR(H67/1,483.4)</f>
        <v>483.4</v>
      </c>
      <c r="AE67" s="2">
        <f t="shared" ref="AE67:AE130" si="9">IFERROR(I67/1,0.55)</f>
        <v>0.55000000000000004</v>
      </c>
    </row>
    <row r="68" spans="1:31" ht="15" customHeight="1" x14ac:dyDescent="0.25">
      <c r="A68" s="2" t="s">
        <v>76</v>
      </c>
      <c r="B68" s="2" t="s">
        <v>98</v>
      </c>
      <c r="C68" s="2">
        <v>2014</v>
      </c>
      <c r="D68" s="2">
        <v>1.3440000000000001</v>
      </c>
      <c r="E68" s="2" t="s">
        <v>598</v>
      </c>
      <c r="F68" s="2" t="s">
        <v>599</v>
      </c>
      <c r="G68" s="2">
        <v>2.36</v>
      </c>
      <c r="H68" s="2">
        <v>483.4</v>
      </c>
      <c r="I68" s="2">
        <v>0.55000000000000004</v>
      </c>
      <c r="J68" s="2" t="s">
        <v>598</v>
      </c>
      <c r="K68" s="2" t="s">
        <v>598</v>
      </c>
      <c r="L68" s="2" t="s">
        <v>598</v>
      </c>
      <c r="M68" s="2" t="s">
        <v>598</v>
      </c>
      <c r="N68" s="2" t="s">
        <v>598</v>
      </c>
      <c r="O68" s="2" t="s">
        <v>598</v>
      </c>
      <c r="P68" s="2" t="s">
        <v>598</v>
      </c>
      <c r="Q68" s="2" t="s">
        <v>598</v>
      </c>
      <c r="R68" s="2" t="s">
        <v>598</v>
      </c>
      <c r="S68" s="2" t="s">
        <v>598</v>
      </c>
      <c r="W68" s="2">
        <f t="shared" si="5"/>
        <v>0</v>
      </c>
      <c r="AA68" s="2" t="str">
        <f t="shared" si="6"/>
        <v>Nordisk residual</v>
      </c>
      <c r="AC68" s="2">
        <f t="shared" si="7"/>
        <v>2.36</v>
      </c>
      <c r="AD68" s="2">
        <f t="shared" si="8"/>
        <v>483.4</v>
      </c>
      <c r="AE68" s="2">
        <f t="shared" si="9"/>
        <v>0.55000000000000004</v>
      </c>
    </row>
    <row r="69" spans="1:31" ht="15" customHeight="1" x14ac:dyDescent="0.25">
      <c r="A69" s="2" t="s">
        <v>76</v>
      </c>
      <c r="B69" s="2" t="s">
        <v>99</v>
      </c>
      <c r="C69" s="2">
        <v>2014</v>
      </c>
      <c r="D69" s="2" t="s">
        <v>598</v>
      </c>
      <c r="E69" s="2" t="s">
        <v>598</v>
      </c>
      <c r="F69" s="2" t="s">
        <v>599</v>
      </c>
      <c r="G69" s="2">
        <v>2.36</v>
      </c>
      <c r="H69" s="2">
        <v>483.4</v>
      </c>
      <c r="I69" s="2">
        <v>0.55000000000000004</v>
      </c>
      <c r="J69" s="2" t="s">
        <v>598</v>
      </c>
      <c r="K69" s="2" t="s">
        <v>598</v>
      </c>
      <c r="L69" s="2" t="s">
        <v>598</v>
      </c>
      <c r="M69" s="2" t="s">
        <v>598</v>
      </c>
      <c r="N69" s="2" t="s">
        <v>598</v>
      </c>
      <c r="O69" s="2" t="s">
        <v>598</v>
      </c>
      <c r="P69" s="2" t="s">
        <v>598</v>
      </c>
      <c r="Q69" s="2" t="s">
        <v>598</v>
      </c>
      <c r="R69" s="2" t="s">
        <v>598</v>
      </c>
      <c r="S69" s="2" t="s">
        <v>598</v>
      </c>
      <c r="W69" s="2">
        <f t="shared" si="5"/>
        <v>0</v>
      </c>
      <c r="AA69" s="2" t="str">
        <f t="shared" si="6"/>
        <v>Nordisk residual</v>
      </c>
      <c r="AC69" s="2">
        <f t="shared" si="7"/>
        <v>2.36</v>
      </c>
      <c r="AD69" s="2">
        <f t="shared" si="8"/>
        <v>483.4</v>
      </c>
      <c r="AE69" s="2">
        <f t="shared" si="9"/>
        <v>0.55000000000000004</v>
      </c>
    </row>
    <row r="70" spans="1:31" ht="15" customHeight="1" x14ac:dyDescent="0.25">
      <c r="A70" s="2" t="s">
        <v>100</v>
      </c>
      <c r="B70" s="2" t="s">
        <v>101</v>
      </c>
      <c r="C70" s="2">
        <v>2014</v>
      </c>
      <c r="D70" s="2" t="s">
        <v>598</v>
      </c>
      <c r="E70" s="2" t="s">
        <v>598</v>
      </c>
      <c r="F70" s="2" t="s">
        <v>599</v>
      </c>
      <c r="G70" s="2">
        <v>2.36</v>
      </c>
      <c r="H70" s="2">
        <v>483.4</v>
      </c>
      <c r="I70" s="2">
        <v>0.55000000000000004</v>
      </c>
      <c r="J70" s="2" t="s">
        <v>598</v>
      </c>
      <c r="K70" s="2" t="s">
        <v>598</v>
      </c>
      <c r="L70" s="2" t="s">
        <v>598</v>
      </c>
      <c r="M70" s="2" t="s">
        <v>598</v>
      </c>
      <c r="N70" s="2" t="s">
        <v>598</v>
      </c>
      <c r="O70" s="2" t="s">
        <v>598</v>
      </c>
      <c r="P70" s="2" t="s">
        <v>598</v>
      </c>
      <c r="Q70" s="2" t="s">
        <v>598</v>
      </c>
      <c r="R70" s="2" t="s">
        <v>598</v>
      </c>
      <c r="S70" s="2" t="s">
        <v>598</v>
      </c>
      <c r="W70" s="2">
        <f t="shared" si="5"/>
        <v>0</v>
      </c>
      <c r="AA70" s="2" t="str">
        <f t="shared" si="6"/>
        <v>Nordisk residual</v>
      </c>
      <c r="AC70" s="2">
        <f t="shared" si="7"/>
        <v>2.36</v>
      </c>
      <c r="AD70" s="2">
        <f t="shared" si="8"/>
        <v>483.4</v>
      </c>
      <c r="AE70" s="2">
        <f t="shared" si="9"/>
        <v>0.55000000000000004</v>
      </c>
    </row>
    <row r="71" spans="1:31" ht="15" customHeight="1" x14ac:dyDescent="0.25">
      <c r="A71" s="2" t="s">
        <v>102</v>
      </c>
      <c r="B71" s="2" t="s">
        <v>103</v>
      </c>
      <c r="C71" s="2">
        <v>2014</v>
      </c>
      <c r="D71" s="2" t="s">
        <v>598</v>
      </c>
      <c r="E71" s="2" t="s">
        <v>598</v>
      </c>
      <c r="F71" s="2" t="s">
        <v>599</v>
      </c>
      <c r="G71" s="2">
        <v>2.36</v>
      </c>
      <c r="H71" s="2">
        <v>483.4</v>
      </c>
      <c r="I71" s="2">
        <v>0.55000000000000004</v>
      </c>
      <c r="J71" s="2" t="s">
        <v>598</v>
      </c>
      <c r="K71" s="2" t="s">
        <v>598</v>
      </c>
      <c r="L71" s="2" t="s">
        <v>598</v>
      </c>
      <c r="M71" s="2" t="s">
        <v>598</v>
      </c>
      <c r="N71" s="2" t="s">
        <v>598</v>
      </c>
      <c r="O71" s="2" t="s">
        <v>598</v>
      </c>
      <c r="P71" s="2" t="s">
        <v>598</v>
      </c>
      <c r="Q71" s="2" t="s">
        <v>598</v>
      </c>
      <c r="R71" s="2" t="s">
        <v>598</v>
      </c>
      <c r="S71" s="2" t="s">
        <v>598</v>
      </c>
      <c r="W71" s="2">
        <f t="shared" si="5"/>
        <v>0</v>
      </c>
      <c r="AA71" s="2" t="str">
        <f t="shared" si="6"/>
        <v>Nordisk residual</v>
      </c>
      <c r="AC71" s="2">
        <f t="shared" si="7"/>
        <v>2.36</v>
      </c>
      <c r="AD71" s="2">
        <f t="shared" si="8"/>
        <v>483.4</v>
      </c>
      <c r="AE71" s="2">
        <f t="shared" si="9"/>
        <v>0.55000000000000004</v>
      </c>
    </row>
    <row r="72" spans="1:31" ht="15" customHeight="1" x14ac:dyDescent="0.25">
      <c r="A72" s="2" t="s">
        <v>102</v>
      </c>
      <c r="B72" s="2" t="s">
        <v>104</v>
      </c>
      <c r="C72" s="2">
        <v>2014</v>
      </c>
      <c r="D72" s="2" t="s">
        <v>598</v>
      </c>
      <c r="E72" s="2" t="s">
        <v>598</v>
      </c>
      <c r="F72" s="2" t="s">
        <v>599</v>
      </c>
      <c r="G72" s="2">
        <v>2.36</v>
      </c>
      <c r="H72" s="2">
        <v>483.4</v>
      </c>
      <c r="I72" s="2">
        <v>0.55000000000000004</v>
      </c>
      <c r="J72" s="2" t="s">
        <v>598</v>
      </c>
      <c r="K72" s="2" t="s">
        <v>598</v>
      </c>
      <c r="L72" s="2" t="s">
        <v>598</v>
      </c>
      <c r="M72" s="2" t="s">
        <v>598</v>
      </c>
      <c r="N72" s="2" t="s">
        <v>598</v>
      </c>
      <c r="O72" s="2" t="s">
        <v>598</v>
      </c>
      <c r="P72" s="2" t="s">
        <v>598</v>
      </c>
      <c r="Q72" s="2" t="s">
        <v>598</v>
      </c>
      <c r="R72" s="2" t="s">
        <v>598</v>
      </c>
      <c r="S72" s="2" t="s">
        <v>598</v>
      </c>
      <c r="W72" s="2">
        <f t="shared" si="5"/>
        <v>0</v>
      </c>
      <c r="AA72" s="2" t="str">
        <f t="shared" si="6"/>
        <v>Nordisk residual</v>
      </c>
      <c r="AC72" s="2">
        <f t="shared" si="7"/>
        <v>2.36</v>
      </c>
      <c r="AD72" s="2">
        <f t="shared" si="8"/>
        <v>483.4</v>
      </c>
      <c r="AE72" s="2">
        <f t="shared" si="9"/>
        <v>0.55000000000000004</v>
      </c>
    </row>
    <row r="73" spans="1:31" ht="15" customHeight="1" x14ac:dyDescent="0.25">
      <c r="A73" s="2" t="s">
        <v>102</v>
      </c>
      <c r="B73" s="2" t="s">
        <v>105</v>
      </c>
      <c r="C73" s="2">
        <v>2014</v>
      </c>
      <c r="D73" s="2" t="s">
        <v>598</v>
      </c>
      <c r="E73" s="2" t="s">
        <v>598</v>
      </c>
      <c r="F73" s="2" t="s">
        <v>599</v>
      </c>
      <c r="G73" s="2">
        <v>2.36</v>
      </c>
      <c r="H73" s="2">
        <v>483.4</v>
      </c>
      <c r="I73" s="2">
        <v>0.55000000000000004</v>
      </c>
      <c r="J73" s="2" t="s">
        <v>598</v>
      </c>
      <c r="K73" s="2" t="s">
        <v>598</v>
      </c>
      <c r="L73" s="2" t="s">
        <v>598</v>
      </c>
      <c r="M73" s="2" t="s">
        <v>598</v>
      </c>
      <c r="N73" s="2" t="s">
        <v>598</v>
      </c>
      <c r="O73" s="2" t="s">
        <v>598</v>
      </c>
      <c r="P73" s="2" t="s">
        <v>598</v>
      </c>
      <c r="Q73" s="2" t="s">
        <v>598</v>
      </c>
      <c r="R73" s="2" t="s">
        <v>598</v>
      </c>
      <c r="S73" s="2" t="s">
        <v>598</v>
      </c>
      <c r="W73" s="2">
        <f t="shared" si="5"/>
        <v>0</v>
      </c>
      <c r="AA73" s="2" t="str">
        <f t="shared" si="6"/>
        <v>Nordisk residual</v>
      </c>
      <c r="AC73" s="2">
        <f t="shared" si="7"/>
        <v>2.36</v>
      </c>
      <c r="AD73" s="2">
        <f t="shared" si="8"/>
        <v>483.4</v>
      </c>
      <c r="AE73" s="2">
        <f t="shared" si="9"/>
        <v>0.55000000000000004</v>
      </c>
    </row>
    <row r="74" spans="1:31" ht="15" customHeight="1" x14ac:dyDescent="0.25">
      <c r="A74" s="2" t="s">
        <v>106</v>
      </c>
      <c r="B74" s="2" t="s">
        <v>107</v>
      </c>
      <c r="C74" s="2">
        <v>2014</v>
      </c>
      <c r="D74" s="2" t="s">
        <v>598</v>
      </c>
      <c r="E74" s="2" t="s">
        <v>598</v>
      </c>
      <c r="F74" s="2" t="s">
        <v>599</v>
      </c>
      <c r="G74" s="2">
        <v>2.36</v>
      </c>
      <c r="H74" s="2">
        <v>483.4</v>
      </c>
      <c r="I74" s="2">
        <v>0.55000000000000004</v>
      </c>
      <c r="J74" s="2" t="s">
        <v>598</v>
      </c>
      <c r="K74" s="2" t="s">
        <v>598</v>
      </c>
      <c r="L74" s="2" t="s">
        <v>598</v>
      </c>
      <c r="M74" s="2" t="s">
        <v>598</v>
      </c>
      <c r="N74" s="2" t="s">
        <v>598</v>
      </c>
      <c r="O74" s="2" t="s">
        <v>598</v>
      </c>
      <c r="P74" s="2" t="s">
        <v>598</v>
      </c>
      <c r="Q74" s="2" t="s">
        <v>598</v>
      </c>
      <c r="R74" s="2" t="s">
        <v>598</v>
      </c>
      <c r="S74" s="2" t="s">
        <v>598</v>
      </c>
      <c r="W74" s="2">
        <f t="shared" si="5"/>
        <v>0</v>
      </c>
      <c r="AA74" s="2" t="str">
        <f t="shared" si="6"/>
        <v>Nordisk residual</v>
      </c>
      <c r="AC74" s="2">
        <f t="shared" si="7"/>
        <v>2.36</v>
      </c>
      <c r="AD74" s="2">
        <f t="shared" si="8"/>
        <v>483.4</v>
      </c>
      <c r="AE74" s="2">
        <f t="shared" si="9"/>
        <v>0.55000000000000004</v>
      </c>
    </row>
    <row r="75" spans="1:31" ht="15" customHeight="1" x14ac:dyDescent="0.25">
      <c r="A75" s="2" t="s">
        <v>108</v>
      </c>
      <c r="B75" s="2" t="s">
        <v>109</v>
      </c>
      <c r="C75" s="2">
        <v>2014</v>
      </c>
      <c r="D75" s="2">
        <v>0.379</v>
      </c>
      <c r="E75" s="2" t="s">
        <v>598</v>
      </c>
      <c r="F75" s="2" t="s">
        <v>792</v>
      </c>
      <c r="G75" s="2">
        <v>1.1000000000000001</v>
      </c>
      <c r="H75" s="2">
        <v>0</v>
      </c>
      <c r="I75" s="2">
        <v>0</v>
      </c>
      <c r="J75" s="2" t="s">
        <v>598</v>
      </c>
      <c r="K75" s="2" t="s">
        <v>598</v>
      </c>
      <c r="L75" s="2" t="s">
        <v>598</v>
      </c>
      <c r="M75" s="2" t="s">
        <v>598</v>
      </c>
      <c r="N75" s="2" t="s">
        <v>598</v>
      </c>
      <c r="O75" s="2" t="s">
        <v>598</v>
      </c>
      <c r="P75" s="2" t="s">
        <v>598</v>
      </c>
      <c r="Q75" s="2" t="s">
        <v>598</v>
      </c>
      <c r="R75" s="2" t="s">
        <v>598</v>
      </c>
      <c r="S75" s="2" t="s">
        <v>598</v>
      </c>
      <c r="W75" s="2">
        <f t="shared" si="5"/>
        <v>0</v>
      </c>
      <c r="AA75" s="2" t="str">
        <f t="shared" si="6"/>
        <v>'Vattenkraft'</v>
      </c>
      <c r="AC75" s="2">
        <f t="shared" si="7"/>
        <v>1.1000000000000001</v>
      </c>
      <c r="AD75" s="2">
        <f t="shared" si="8"/>
        <v>0</v>
      </c>
      <c r="AE75" s="2">
        <f t="shared" si="9"/>
        <v>0</v>
      </c>
    </row>
    <row r="76" spans="1:31" ht="15" customHeight="1" x14ac:dyDescent="0.25">
      <c r="A76" s="2" t="s">
        <v>108</v>
      </c>
      <c r="B76" s="2" t="s">
        <v>110</v>
      </c>
      <c r="C76" s="2">
        <v>2014</v>
      </c>
      <c r="D76" s="2">
        <v>0.152</v>
      </c>
      <c r="E76" s="2" t="s">
        <v>598</v>
      </c>
      <c r="F76" s="2" t="s">
        <v>792</v>
      </c>
      <c r="G76" s="2">
        <v>1.1000000000000001</v>
      </c>
      <c r="H76" s="2">
        <v>0</v>
      </c>
      <c r="I76" s="2">
        <v>0</v>
      </c>
      <c r="J76" s="2" t="s">
        <v>598</v>
      </c>
      <c r="K76" s="2" t="s">
        <v>598</v>
      </c>
      <c r="L76" s="2" t="s">
        <v>598</v>
      </c>
      <c r="M76" s="2" t="s">
        <v>598</v>
      </c>
      <c r="N76" s="2" t="s">
        <v>598</v>
      </c>
      <c r="O76" s="2" t="s">
        <v>598</v>
      </c>
      <c r="P76" s="2" t="s">
        <v>598</v>
      </c>
      <c r="Q76" s="2" t="s">
        <v>598</v>
      </c>
      <c r="R76" s="2" t="s">
        <v>598</v>
      </c>
      <c r="S76" s="2" t="s">
        <v>598</v>
      </c>
      <c r="W76" s="2">
        <f t="shared" si="5"/>
        <v>0</v>
      </c>
      <c r="AA76" s="2" t="str">
        <f t="shared" si="6"/>
        <v>'Vattenkraft'</v>
      </c>
      <c r="AC76" s="2">
        <f t="shared" si="7"/>
        <v>1.1000000000000001</v>
      </c>
      <c r="AD76" s="2">
        <f t="shared" si="8"/>
        <v>0</v>
      </c>
      <c r="AE76" s="2">
        <f t="shared" si="9"/>
        <v>0</v>
      </c>
    </row>
    <row r="77" spans="1:31" ht="15" customHeight="1" x14ac:dyDescent="0.25">
      <c r="A77" s="2" t="s">
        <v>111</v>
      </c>
      <c r="B77" s="2" t="s">
        <v>112</v>
      </c>
      <c r="C77" s="2">
        <v>2014</v>
      </c>
      <c r="D77" s="2">
        <v>1.4</v>
      </c>
      <c r="E77" s="2">
        <v>0</v>
      </c>
      <c r="F77" s="2" t="s">
        <v>797</v>
      </c>
      <c r="G77" s="2">
        <v>1.1000000000000001</v>
      </c>
      <c r="H77" s="2">
        <v>0</v>
      </c>
      <c r="I77" s="2">
        <v>0</v>
      </c>
      <c r="J77" s="2" t="s">
        <v>598</v>
      </c>
      <c r="K77" s="2" t="s">
        <v>598</v>
      </c>
      <c r="L77" s="2" t="s">
        <v>598</v>
      </c>
      <c r="M77" s="2" t="s">
        <v>598</v>
      </c>
      <c r="N77" s="2" t="s">
        <v>598</v>
      </c>
      <c r="O77" s="2" t="s">
        <v>598</v>
      </c>
      <c r="P77" s="2" t="s">
        <v>598</v>
      </c>
      <c r="Q77" s="2" t="s">
        <v>598</v>
      </c>
      <c r="R77" s="2" t="s">
        <v>598</v>
      </c>
      <c r="S77" s="2" t="s">
        <v>598</v>
      </c>
      <c r="W77" s="2">
        <f t="shared" si="5"/>
        <v>0</v>
      </c>
      <c r="AA77" s="2" t="str">
        <f t="shared" si="6"/>
        <v>'100'</v>
      </c>
      <c r="AC77" s="2">
        <f t="shared" si="7"/>
        <v>1.1000000000000001</v>
      </c>
      <c r="AD77" s="2">
        <f t="shared" si="8"/>
        <v>0</v>
      </c>
      <c r="AE77" s="2">
        <f t="shared" si="9"/>
        <v>0</v>
      </c>
    </row>
    <row r="78" spans="1:31" ht="15" customHeight="1" x14ac:dyDescent="0.25">
      <c r="A78" s="2" t="s">
        <v>113</v>
      </c>
      <c r="B78" s="2" t="s">
        <v>114</v>
      </c>
      <c r="C78" s="2">
        <v>2014</v>
      </c>
      <c r="D78" s="2">
        <v>1</v>
      </c>
      <c r="E78" s="2">
        <v>7</v>
      </c>
      <c r="F78" s="2" t="s">
        <v>798</v>
      </c>
      <c r="G78" s="2">
        <v>0.05</v>
      </c>
      <c r="H78" s="2">
        <v>0</v>
      </c>
      <c r="I78" s="2">
        <v>0</v>
      </c>
      <c r="J78" s="2" t="s">
        <v>598</v>
      </c>
      <c r="K78" s="2" t="s">
        <v>598</v>
      </c>
      <c r="L78" s="2" t="s">
        <v>598</v>
      </c>
      <c r="M78" s="2" t="s">
        <v>598</v>
      </c>
      <c r="N78" s="2" t="s">
        <v>598</v>
      </c>
      <c r="O78" s="2" t="s">
        <v>598</v>
      </c>
      <c r="P78" s="2" t="s">
        <v>598</v>
      </c>
      <c r="Q78" s="2" t="s">
        <v>598</v>
      </c>
      <c r="R78" s="2" t="s">
        <v>598</v>
      </c>
      <c r="S78" s="2" t="s">
        <v>598</v>
      </c>
      <c r="W78" s="2">
        <f t="shared" si="5"/>
        <v>0</v>
      </c>
      <c r="AA78" s="2" t="str">
        <f t="shared" si="6"/>
        <v>'Biokraft'</v>
      </c>
      <c r="AC78" s="2">
        <f t="shared" si="7"/>
        <v>0.05</v>
      </c>
      <c r="AD78" s="2">
        <f t="shared" si="8"/>
        <v>0</v>
      </c>
      <c r="AE78" s="2">
        <f t="shared" si="9"/>
        <v>0</v>
      </c>
    </row>
    <row r="79" spans="1:31"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W79" s="2">
        <f t="shared" si="5"/>
        <v>0</v>
      </c>
      <c r="AA79" s="2" t="str">
        <f t="shared" si="6"/>
        <v>-</v>
      </c>
      <c r="AC79" s="2">
        <f t="shared" si="7"/>
        <v>2.36</v>
      </c>
      <c r="AD79" s="2">
        <f t="shared" si="8"/>
        <v>483.4</v>
      </c>
      <c r="AE79" s="2">
        <f t="shared" si="9"/>
        <v>0.55000000000000004</v>
      </c>
    </row>
    <row r="80" spans="1:31"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W80" s="2">
        <f t="shared" si="5"/>
        <v>0</v>
      </c>
      <c r="AA80" s="2" t="str">
        <f t="shared" si="6"/>
        <v>-</v>
      </c>
      <c r="AC80" s="2">
        <f t="shared" si="7"/>
        <v>2.36</v>
      </c>
      <c r="AD80" s="2">
        <f t="shared" si="8"/>
        <v>483.4</v>
      </c>
      <c r="AE80" s="2">
        <f t="shared" si="9"/>
        <v>0.55000000000000004</v>
      </c>
    </row>
    <row r="81" spans="1:31"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W81" s="2">
        <f t="shared" si="5"/>
        <v>0</v>
      </c>
      <c r="AA81" s="2" t="str">
        <f t="shared" si="6"/>
        <v>-</v>
      </c>
      <c r="AC81" s="2">
        <f t="shared" si="7"/>
        <v>2.36</v>
      </c>
      <c r="AD81" s="2">
        <f t="shared" si="8"/>
        <v>483.4</v>
      </c>
      <c r="AE81" s="2">
        <f t="shared" si="9"/>
        <v>0.55000000000000004</v>
      </c>
    </row>
    <row r="82" spans="1:31"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W82" s="2">
        <f t="shared" si="5"/>
        <v>0</v>
      </c>
      <c r="AA82" s="2" t="str">
        <f t="shared" si="6"/>
        <v>-</v>
      </c>
      <c r="AC82" s="2">
        <f t="shared" si="7"/>
        <v>2.36</v>
      </c>
      <c r="AD82" s="2">
        <f t="shared" si="8"/>
        <v>483.4</v>
      </c>
      <c r="AE82" s="2">
        <f t="shared" si="9"/>
        <v>0.55000000000000004</v>
      </c>
    </row>
    <row r="83" spans="1:31"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W83" s="2">
        <f t="shared" si="5"/>
        <v>0</v>
      </c>
      <c r="AA83" s="2" t="str">
        <f t="shared" si="6"/>
        <v>-</v>
      </c>
      <c r="AC83" s="2">
        <f t="shared" si="7"/>
        <v>2.36</v>
      </c>
      <c r="AD83" s="2">
        <f t="shared" si="8"/>
        <v>483.4</v>
      </c>
      <c r="AE83" s="2">
        <f t="shared" si="9"/>
        <v>0.55000000000000004</v>
      </c>
    </row>
    <row r="84" spans="1:31"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W84" s="2">
        <f t="shared" si="5"/>
        <v>0</v>
      </c>
      <c r="AA84" s="2" t="str">
        <f t="shared" si="6"/>
        <v>-</v>
      </c>
      <c r="AC84" s="2">
        <f t="shared" si="7"/>
        <v>2.36</v>
      </c>
      <c r="AD84" s="2">
        <f t="shared" si="8"/>
        <v>483.4</v>
      </c>
      <c r="AE84" s="2">
        <f t="shared" si="9"/>
        <v>0.55000000000000004</v>
      </c>
    </row>
    <row r="85" spans="1:31"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W85" s="2">
        <f t="shared" si="5"/>
        <v>0</v>
      </c>
      <c r="AA85" s="2" t="str">
        <f t="shared" si="6"/>
        <v>-</v>
      </c>
      <c r="AC85" s="2">
        <f t="shared" si="7"/>
        <v>2.36</v>
      </c>
      <c r="AD85" s="2">
        <f t="shared" si="8"/>
        <v>483.4</v>
      </c>
      <c r="AE85" s="2">
        <f t="shared" si="9"/>
        <v>0.55000000000000004</v>
      </c>
    </row>
    <row r="86" spans="1:31" ht="15" customHeight="1" x14ac:dyDescent="0.25">
      <c r="A86" s="2" t="s">
        <v>123</v>
      </c>
      <c r="B86" s="2" t="s">
        <v>124</v>
      </c>
      <c r="C86" s="2">
        <v>2014</v>
      </c>
      <c r="D86" s="2">
        <v>13.2</v>
      </c>
      <c r="E86" s="2">
        <v>22.09</v>
      </c>
      <c r="F86" s="2" t="s">
        <v>799</v>
      </c>
      <c r="G86" s="2">
        <v>1.1000000000000001</v>
      </c>
      <c r="H86" s="2">
        <v>0</v>
      </c>
      <c r="I86" s="2">
        <v>0</v>
      </c>
      <c r="J86" s="2" t="s">
        <v>598</v>
      </c>
      <c r="K86" s="2" t="s">
        <v>598</v>
      </c>
      <c r="L86" s="2" t="s">
        <v>598</v>
      </c>
      <c r="M86" s="2" t="s">
        <v>598</v>
      </c>
      <c r="N86" s="2" t="s">
        <v>598</v>
      </c>
      <c r="O86" s="2" t="s">
        <v>598</v>
      </c>
      <c r="P86" s="2" t="s">
        <v>598</v>
      </c>
      <c r="Q86" s="2" t="s">
        <v>598</v>
      </c>
      <c r="R86" s="2" t="s">
        <v>598</v>
      </c>
      <c r="S86" s="2" t="s">
        <v>598</v>
      </c>
      <c r="W86" s="2">
        <f t="shared" si="5"/>
        <v>0</v>
      </c>
      <c r="AA86" s="2" t="str">
        <f t="shared" si="6"/>
        <v>'Eskilstuna Bioel'</v>
      </c>
      <c r="AC86" s="2">
        <f t="shared" si="7"/>
        <v>1.1000000000000001</v>
      </c>
      <c r="AD86" s="2">
        <f t="shared" si="8"/>
        <v>0</v>
      </c>
      <c r="AE86" s="2">
        <f t="shared" si="9"/>
        <v>0</v>
      </c>
    </row>
    <row r="87" spans="1:31" ht="15" customHeight="1" x14ac:dyDescent="0.25">
      <c r="A87" s="2" t="s">
        <v>123</v>
      </c>
      <c r="B87" s="2" t="s">
        <v>125</v>
      </c>
      <c r="C87" s="2">
        <v>2014</v>
      </c>
      <c r="D87" s="2">
        <v>0.02</v>
      </c>
      <c r="E87" s="2" t="s">
        <v>598</v>
      </c>
      <c r="F87" s="2" t="s">
        <v>599</v>
      </c>
      <c r="G87" s="2">
        <v>1.1000000000000001</v>
      </c>
      <c r="H87" s="2">
        <v>0</v>
      </c>
      <c r="I87" s="2">
        <v>0.1</v>
      </c>
      <c r="J87" s="2" t="s">
        <v>598</v>
      </c>
      <c r="K87" s="2" t="s">
        <v>598</v>
      </c>
      <c r="L87" s="2" t="s">
        <v>598</v>
      </c>
      <c r="M87" s="2" t="s">
        <v>598</v>
      </c>
      <c r="N87" s="2" t="s">
        <v>598</v>
      </c>
      <c r="O87" s="2" t="s">
        <v>598</v>
      </c>
      <c r="P87" s="2" t="s">
        <v>598</v>
      </c>
      <c r="Q87" s="2" t="s">
        <v>598</v>
      </c>
      <c r="R87" s="2" t="s">
        <v>598</v>
      </c>
      <c r="S87" s="2" t="s">
        <v>598</v>
      </c>
      <c r="W87" s="2">
        <f t="shared" si="5"/>
        <v>0</v>
      </c>
      <c r="AA87" s="2" t="str">
        <f t="shared" si="6"/>
        <v>-</v>
      </c>
      <c r="AC87" s="2">
        <f t="shared" si="7"/>
        <v>1.1000000000000001</v>
      </c>
      <c r="AD87" s="2">
        <f t="shared" si="8"/>
        <v>0</v>
      </c>
      <c r="AE87" s="2">
        <f t="shared" si="9"/>
        <v>0.1</v>
      </c>
    </row>
    <row r="88" spans="1:31" ht="15" customHeight="1" x14ac:dyDescent="0.25">
      <c r="A88" s="2" t="s">
        <v>123</v>
      </c>
      <c r="B88" s="2" t="s">
        <v>126</v>
      </c>
      <c r="C88" s="2">
        <v>2014</v>
      </c>
      <c r="D88" s="2">
        <v>0.2</v>
      </c>
      <c r="E88" s="2" t="s">
        <v>598</v>
      </c>
      <c r="F88" s="2" t="s">
        <v>599</v>
      </c>
      <c r="G88" s="2">
        <v>1.1000000000000001</v>
      </c>
      <c r="H88" s="2">
        <v>0</v>
      </c>
      <c r="I88" s="2">
        <v>0.1</v>
      </c>
      <c r="J88" s="2" t="s">
        <v>598</v>
      </c>
      <c r="K88" s="2" t="s">
        <v>598</v>
      </c>
      <c r="L88" s="2" t="s">
        <v>598</v>
      </c>
      <c r="M88" s="2" t="s">
        <v>598</v>
      </c>
      <c r="N88" s="2" t="s">
        <v>598</v>
      </c>
      <c r="O88" s="2" t="s">
        <v>598</v>
      </c>
      <c r="P88" s="2" t="s">
        <v>598</v>
      </c>
      <c r="Q88" s="2" t="s">
        <v>598</v>
      </c>
      <c r="R88" s="2" t="s">
        <v>598</v>
      </c>
      <c r="S88" s="2" t="s">
        <v>598</v>
      </c>
      <c r="W88" s="2">
        <f t="shared" si="5"/>
        <v>0</v>
      </c>
      <c r="AA88" s="2" t="str">
        <f t="shared" si="6"/>
        <v>-</v>
      </c>
      <c r="AC88" s="2">
        <f t="shared" si="7"/>
        <v>1.1000000000000001</v>
      </c>
      <c r="AD88" s="2">
        <f t="shared" si="8"/>
        <v>0</v>
      </c>
      <c r="AE88" s="2">
        <f t="shared" si="9"/>
        <v>0.1</v>
      </c>
    </row>
    <row r="89" spans="1:31" ht="15" customHeight="1" x14ac:dyDescent="0.25">
      <c r="A89" s="2" t="s">
        <v>127</v>
      </c>
      <c r="B89" s="2" t="s">
        <v>128</v>
      </c>
      <c r="C89" s="2">
        <v>2014</v>
      </c>
      <c r="D89" s="2" t="s">
        <v>598</v>
      </c>
      <c r="E89" s="2" t="s">
        <v>598</v>
      </c>
      <c r="F89" s="2" t="s">
        <v>599</v>
      </c>
      <c r="G89" s="2">
        <v>2.36</v>
      </c>
      <c r="H89" s="2">
        <v>483.4</v>
      </c>
      <c r="I89" s="2">
        <v>0.55000000000000004</v>
      </c>
      <c r="J89" s="2" t="s">
        <v>598</v>
      </c>
      <c r="K89" s="2" t="s">
        <v>598</v>
      </c>
      <c r="L89" s="2" t="s">
        <v>598</v>
      </c>
      <c r="M89" s="2" t="s">
        <v>598</v>
      </c>
      <c r="N89" s="2" t="s">
        <v>598</v>
      </c>
      <c r="O89" s="2" t="s">
        <v>598</v>
      </c>
      <c r="P89" s="2" t="s">
        <v>598</v>
      </c>
      <c r="Q89" s="2" t="s">
        <v>598</v>
      </c>
      <c r="R89" s="2" t="s">
        <v>598</v>
      </c>
      <c r="S89" s="2" t="s">
        <v>598</v>
      </c>
      <c r="W89" s="2">
        <f t="shared" si="5"/>
        <v>0</v>
      </c>
      <c r="AA89" s="2" t="str">
        <f t="shared" si="6"/>
        <v>Nordisk residual</v>
      </c>
      <c r="AC89" s="2">
        <f t="shared" si="7"/>
        <v>2.36</v>
      </c>
      <c r="AD89" s="2">
        <f t="shared" si="8"/>
        <v>483.4</v>
      </c>
      <c r="AE89" s="2">
        <f t="shared" si="9"/>
        <v>0.55000000000000004</v>
      </c>
    </row>
    <row r="90" spans="1:31" ht="15" customHeight="1" x14ac:dyDescent="0.25">
      <c r="A90" s="2" t="s">
        <v>127</v>
      </c>
      <c r="B90" s="2" t="s">
        <v>129</v>
      </c>
      <c r="C90" s="2">
        <v>2014</v>
      </c>
      <c r="D90" s="2" t="s">
        <v>598</v>
      </c>
      <c r="E90" s="2" t="s">
        <v>598</v>
      </c>
      <c r="F90" s="2" t="s">
        <v>800</v>
      </c>
      <c r="G90" s="2">
        <v>2.36</v>
      </c>
      <c r="H90" s="2">
        <v>483.4</v>
      </c>
      <c r="I90" s="2">
        <v>0.55000000000000004</v>
      </c>
      <c r="J90" s="2" t="s">
        <v>598</v>
      </c>
      <c r="K90" s="2" t="s">
        <v>598</v>
      </c>
      <c r="L90" s="2" t="s">
        <v>598</v>
      </c>
      <c r="M90" s="2" t="s">
        <v>598</v>
      </c>
      <c r="N90" s="2" t="s">
        <v>598</v>
      </c>
      <c r="O90" s="2" t="s">
        <v>598</v>
      </c>
      <c r="P90" s="2" t="s">
        <v>598</v>
      </c>
      <c r="Q90" s="2" t="s">
        <v>598</v>
      </c>
      <c r="R90" s="2" t="s">
        <v>598</v>
      </c>
      <c r="S90" s="2" t="s">
        <v>598</v>
      </c>
      <c r="W90" s="2">
        <f t="shared" si="5"/>
        <v>0</v>
      </c>
      <c r="AA90" s="2" t="str">
        <f t="shared" si="6"/>
        <v>'Bra Miljöval'</v>
      </c>
      <c r="AC90" s="2">
        <f t="shared" si="7"/>
        <v>2.36</v>
      </c>
      <c r="AD90" s="2">
        <f t="shared" si="8"/>
        <v>483.4</v>
      </c>
      <c r="AE90" s="2">
        <f t="shared" si="9"/>
        <v>0.55000000000000004</v>
      </c>
    </row>
    <row r="91" spans="1:31" ht="15" customHeight="1" x14ac:dyDescent="0.25">
      <c r="A91" s="2" t="s">
        <v>127</v>
      </c>
      <c r="B91" s="2" t="s">
        <v>130</v>
      </c>
      <c r="C91" s="2">
        <v>2014</v>
      </c>
      <c r="D91" s="2" t="s">
        <v>598</v>
      </c>
      <c r="E91" s="2" t="s">
        <v>598</v>
      </c>
      <c r="F91" s="2" t="s">
        <v>599</v>
      </c>
      <c r="G91" s="2">
        <v>2.36</v>
      </c>
      <c r="H91" s="2">
        <v>483.4</v>
      </c>
      <c r="I91" s="2">
        <v>0.55000000000000004</v>
      </c>
      <c r="J91" s="2" t="s">
        <v>598</v>
      </c>
      <c r="K91" s="2" t="s">
        <v>598</v>
      </c>
      <c r="L91" s="2" t="s">
        <v>598</v>
      </c>
      <c r="M91" s="2" t="s">
        <v>598</v>
      </c>
      <c r="N91" s="2" t="s">
        <v>598</v>
      </c>
      <c r="O91" s="2" t="s">
        <v>598</v>
      </c>
      <c r="P91" s="2" t="s">
        <v>598</v>
      </c>
      <c r="Q91" s="2" t="s">
        <v>598</v>
      </c>
      <c r="R91" s="2" t="s">
        <v>598</v>
      </c>
      <c r="S91" s="2" t="s">
        <v>598</v>
      </c>
      <c r="W91" s="2">
        <f t="shared" si="5"/>
        <v>0</v>
      </c>
      <c r="AA91" s="2" t="str">
        <f t="shared" si="6"/>
        <v>Nordisk residual</v>
      </c>
      <c r="AC91" s="2">
        <f t="shared" si="7"/>
        <v>2.36</v>
      </c>
      <c r="AD91" s="2">
        <f t="shared" si="8"/>
        <v>483.4</v>
      </c>
      <c r="AE91" s="2">
        <f t="shared" si="9"/>
        <v>0.55000000000000004</v>
      </c>
    </row>
    <row r="92" spans="1:31" ht="15" customHeight="1" x14ac:dyDescent="0.25">
      <c r="A92" s="2" t="s">
        <v>131</v>
      </c>
      <c r="B92" s="2" t="s">
        <v>132</v>
      </c>
      <c r="C92" s="2">
        <v>2014</v>
      </c>
      <c r="D92" s="2">
        <v>1.3640000000000001</v>
      </c>
      <c r="E92" s="2" t="s">
        <v>598</v>
      </c>
      <c r="F92" s="2" t="s">
        <v>801</v>
      </c>
      <c r="G92" s="2">
        <v>0.87</v>
      </c>
      <c r="H92" s="2">
        <v>0</v>
      </c>
      <c r="I92" s="2">
        <v>0</v>
      </c>
      <c r="J92" s="2" t="s">
        <v>598</v>
      </c>
      <c r="K92" s="2" t="s">
        <v>598</v>
      </c>
      <c r="L92" s="2" t="s">
        <v>598</v>
      </c>
      <c r="M92" s="2" t="s">
        <v>598</v>
      </c>
      <c r="N92" s="2" t="s">
        <v>598</v>
      </c>
      <c r="O92" s="2" t="s">
        <v>598</v>
      </c>
      <c r="P92" s="2" t="s">
        <v>598</v>
      </c>
      <c r="Q92" s="2" t="s">
        <v>598</v>
      </c>
      <c r="R92" s="2" t="s">
        <v>598</v>
      </c>
      <c r="S92" s="2" t="s">
        <v>598</v>
      </c>
      <c r="W92" s="2">
        <f t="shared" si="5"/>
        <v>0</v>
      </c>
      <c r="AA92" s="2" t="str">
        <f t="shared" si="6"/>
        <v>'FEAB Bra Miljöval'</v>
      </c>
      <c r="AC92" s="2">
        <f t="shared" si="7"/>
        <v>0.87</v>
      </c>
      <c r="AD92" s="2">
        <f t="shared" si="8"/>
        <v>0</v>
      </c>
      <c r="AE92" s="2">
        <f t="shared" si="9"/>
        <v>0</v>
      </c>
    </row>
    <row r="93" spans="1:31" ht="15" customHeight="1" x14ac:dyDescent="0.25">
      <c r="A93" s="2" t="s">
        <v>131</v>
      </c>
      <c r="B93" s="2" t="s">
        <v>133</v>
      </c>
      <c r="C93" s="2">
        <v>2014</v>
      </c>
      <c r="D93" s="2">
        <v>3.6999999999999998E-2</v>
      </c>
      <c r="E93" s="2" t="s">
        <v>598</v>
      </c>
      <c r="F93" s="2" t="s">
        <v>802</v>
      </c>
      <c r="G93" s="2">
        <v>0.87</v>
      </c>
      <c r="H93" s="2">
        <v>0</v>
      </c>
      <c r="I93" s="2">
        <v>0</v>
      </c>
      <c r="J93" s="2" t="s">
        <v>598</v>
      </c>
      <c r="K93" s="2" t="s">
        <v>598</v>
      </c>
      <c r="L93" s="2" t="s">
        <v>598</v>
      </c>
      <c r="M93" s="2" t="s">
        <v>598</v>
      </c>
      <c r="N93" s="2" t="s">
        <v>598</v>
      </c>
      <c r="O93" s="2" t="s">
        <v>598</v>
      </c>
      <c r="P93" s="2" t="s">
        <v>598</v>
      </c>
      <c r="Q93" s="2" t="s">
        <v>598</v>
      </c>
      <c r="R93" s="2" t="s">
        <v>598</v>
      </c>
      <c r="S93" s="2" t="s">
        <v>598</v>
      </c>
      <c r="W93" s="2">
        <f t="shared" si="5"/>
        <v>0</v>
      </c>
      <c r="AA93" s="2" t="str">
        <f t="shared" si="6"/>
        <v>'FEAB Bra MIljöval'</v>
      </c>
      <c r="AC93" s="2">
        <f t="shared" si="7"/>
        <v>0.87</v>
      </c>
      <c r="AD93" s="2">
        <f t="shared" si="8"/>
        <v>0</v>
      </c>
      <c r="AE93" s="2">
        <f t="shared" si="9"/>
        <v>0</v>
      </c>
    </row>
    <row r="94" spans="1:31" ht="15" customHeight="1" x14ac:dyDescent="0.25">
      <c r="A94" s="2" t="s">
        <v>131</v>
      </c>
      <c r="B94" s="2" t="s">
        <v>134</v>
      </c>
      <c r="C94" s="2">
        <v>2014</v>
      </c>
      <c r="D94" s="2">
        <v>0.04</v>
      </c>
      <c r="E94" s="2" t="s">
        <v>598</v>
      </c>
      <c r="F94" s="2" t="s">
        <v>803</v>
      </c>
      <c r="G94" s="2">
        <v>2.36</v>
      </c>
      <c r="H94" s="2">
        <v>483</v>
      </c>
      <c r="I94" s="2">
        <v>0.55000000000000004</v>
      </c>
      <c r="J94" s="2" t="s">
        <v>598</v>
      </c>
      <c r="K94" s="2" t="s">
        <v>598</v>
      </c>
      <c r="L94" s="2" t="s">
        <v>598</v>
      </c>
      <c r="M94" s="2" t="s">
        <v>598</v>
      </c>
      <c r="N94" s="2" t="s">
        <v>598</v>
      </c>
      <c r="O94" s="2" t="s">
        <v>598</v>
      </c>
      <c r="P94" s="2" t="s">
        <v>598</v>
      </c>
      <c r="Q94" s="2" t="s">
        <v>598</v>
      </c>
      <c r="R94" s="2" t="s">
        <v>598</v>
      </c>
      <c r="S94" s="2" t="s">
        <v>598</v>
      </c>
      <c r="W94" s="2">
        <f t="shared" si="5"/>
        <v>0</v>
      </c>
      <c r="AA94" s="2" t="str">
        <f t="shared" si="6"/>
        <v>'Nordisk residual'</v>
      </c>
      <c r="AC94" s="2">
        <f t="shared" si="7"/>
        <v>2.36</v>
      </c>
      <c r="AD94" s="2">
        <f t="shared" si="8"/>
        <v>483</v>
      </c>
      <c r="AE94" s="2">
        <f t="shared" si="9"/>
        <v>0.55000000000000004</v>
      </c>
    </row>
    <row r="95" spans="1:31" ht="15" customHeight="1" x14ac:dyDescent="0.25">
      <c r="A95" s="2" t="s">
        <v>135</v>
      </c>
      <c r="B95" s="2" t="s">
        <v>136</v>
      </c>
      <c r="C95" s="2">
        <v>2014</v>
      </c>
      <c r="D95" s="2">
        <v>0.09</v>
      </c>
      <c r="E95" s="2" t="s">
        <v>598</v>
      </c>
      <c r="F95" s="2" t="s">
        <v>804</v>
      </c>
      <c r="G95" s="2">
        <v>0</v>
      </c>
      <c r="H95" s="2">
        <v>0</v>
      </c>
      <c r="I95" s="2">
        <v>0</v>
      </c>
      <c r="J95" s="2" t="s">
        <v>598</v>
      </c>
      <c r="K95" s="2" t="s">
        <v>598</v>
      </c>
      <c r="L95" s="2" t="s">
        <v>598</v>
      </c>
      <c r="M95" s="2" t="s">
        <v>598</v>
      </c>
      <c r="N95" s="2" t="s">
        <v>598</v>
      </c>
      <c r="O95" s="2" t="s">
        <v>598</v>
      </c>
      <c r="P95" s="2" t="s">
        <v>598</v>
      </c>
      <c r="Q95" s="2" t="s">
        <v>598</v>
      </c>
      <c r="R95" s="2" t="s">
        <v>598</v>
      </c>
      <c r="S95" s="2" t="s">
        <v>598</v>
      </c>
      <c r="W95" s="2">
        <f t="shared" si="5"/>
        <v>0</v>
      </c>
      <c r="AA95" s="2" t="str">
        <f t="shared" si="6"/>
        <v>'Egen Vindkraft'</v>
      </c>
      <c r="AC95" s="2">
        <f t="shared" si="7"/>
        <v>0</v>
      </c>
      <c r="AD95" s="2">
        <f t="shared" si="8"/>
        <v>0</v>
      </c>
      <c r="AE95" s="2">
        <f t="shared" si="9"/>
        <v>0</v>
      </c>
    </row>
    <row r="96" spans="1:31" ht="15" customHeight="1" x14ac:dyDescent="0.25">
      <c r="A96" s="2" t="s">
        <v>135</v>
      </c>
      <c r="B96" s="2" t="s">
        <v>137</v>
      </c>
      <c r="C96" s="2">
        <v>2014</v>
      </c>
      <c r="D96" s="2">
        <v>0.88800000000000001</v>
      </c>
      <c r="E96" s="2">
        <v>15.619</v>
      </c>
      <c r="F96" s="2" t="s">
        <v>805</v>
      </c>
      <c r="G96" s="2">
        <v>0</v>
      </c>
      <c r="H96" s="2">
        <v>0</v>
      </c>
      <c r="I96" s="2">
        <v>0</v>
      </c>
      <c r="J96" s="2" t="s">
        <v>598</v>
      </c>
      <c r="K96" s="2" t="s">
        <v>598</v>
      </c>
      <c r="L96" s="2" t="s">
        <v>598</v>
      </c>
      <c r="M96" s="2" t="s">
        <v>598</v>
      </c>
      <c r="N96" s="2" t="s">
        <v>598</v>
      </c>
      <c r="O96" s="2" t="s">
        <v>598</v>
      </c>
      <c r="P96" s="2" t="s">
        <v>598</v>
      </c>
      <c r="Q96" s="2" t="s">
        <v>598</v>
      </c>
      <c r="R96" s="2" t="s">
        <v>598</v>
      </c>
      <c r="S96" s="2" t="s">
        <v>598</v>
      </c>
      <c r="W96" s="2">
        <f t="shared" si="5"/>
        <v>0</v>
      </c>
      <c r="AA96" s="2" t="str">
        <f t="shared" si="6"/>
        <v>'Egen vindkraft'</v>
      </c>
      <c r="AC96" s="2">
        <f t="shared" si="7"/>
        <v>0</v>
      </c>
      <c r="AD96" s="2">
        <f t="shared" si="8"/>
        <v>0</v>
      </c>
      <c r="AE96" s="2">
        <f t="shared" si="9"/>
        <v>0</v>
      </c>
    </row>
    <row r="97" spans="1:31" ht="15" customHeight="1" x14ac:dyDescent="0.25">
      <c r="A97" s="2" t="s">
        <v>135</v>
      </c>
      <c r="B97" s="2" t="s">
        <v>138</v>
      </c>
      <c r="C97" s="2">
        <v>2014</v>
      </c>
      <c r="D97" s="2">
        <v>0.06</v>
      </c>
      <c r="E97" s="2" t="s">
        <v>598</v>
      </c>
      <c r="F97" s="2" t="s">
        <v>805</v>
      </c>
      <c r="G97" s="2">
        <v>0</v>
      </c>
      <c r="H97" s="2">
        <v>0</v>
      </c>
      <c r="I97" s="2">
        <v>0</v>
      </c>
      <c r="J97" s="2" t="s">
        <v>598</v>
      </c>
      <c r="K97" s="2" t="s">
        <v>598</v>
      </c>
      <c r="L97" s="2" t="s">
        <v>598</v>
      </c>
      <c r="M97" s="2" t="s">
        <v>598</v>
      </c>
      <c r="N97" s="2" t="s">
        <v>598</v>
      </c>
      <c r="O97" s="2" t="s">
        <v>598</v>
      </c>
      <c r="P97" s="2" t="s">
        <v>598</v>
      </c>
      <c r="Q97" s="2" t="s">
        <v>598</v>
      </c>
      <c r="R97" s="2" t="s">
        <v>598</v>
      </c>
      <c r="S97" s="2" t="s">
        <v>598</v>
      </c>
      <c r="W97" s="2">
        <f t="shared" si="5"/>
        <v>0</v>
      </c>
      <c r="AA97" s="2" t="str">
        <f t="shared" si="6"/>
        <v>'Egen vindkraft'</v>
      </c>
      <c r="AC97" s="2">
        <f t="shared" si="7"/>
        <v>0</v>
      </c>
      <c r="AD97" s="2">
        <f t="shared" si="8"/>
        <v>0</v>
      </c>
      <c r="AE97" s="2">
        <f t="shared" si="9"/>
        <v>0</v>
      </c>
    </row>
    <row r="98" spans="1:31" ht="15" customHeight="1" x14ac:dyDescent="0.25">
      <c r="A98" s="2" t="s">
        <v>135</v>
      </c>
      <c r="B98" s="2" t="s">
        <v>139</v>
      </c>
      <c r="C98" s="2">
        <v>2014</v>
      </c>
      <c r="D98" s="2">
        <v>0.11</v>
      </c>
      <c r="E98" s="2" t="s">
        <v>598</v>
      </c>
      <c r="F98" s="2" t="s">
        <v>804</v>
      </c>
      <c r="G98" s="2">
        <v>0</v>
      </c>
      <c r="H98" s="2">
        <v>0</v>
      </c>
      <c r="I98" s="2">
        <v>0</v>
      </c>
      <c r="J98" s="2" t="s">
        <v>598</v>
      </c>
      <c r="K98" s="2" t="s">
        <v>598</v>
      </c>
      <c r="L98" s="2" t="s">
        <v>598</v>
      </c>
      <c r="M98" s="2" t="s">
        <v>598</v>
      </c>
      <c r="N98" s="2" t="s">
        <v>598</v>
      </c>
      <c r="O98" s="2" t="s">
        <v>598</v>
      </c>
      <c r="P98" s="2" t="s">
        <v>598</v>
      </c>
      <c r="Q98" s="2" t="s">
        <v>598</v>
      </c>
      <c r="R98" s="2" t="s">
        <v>598</v>
      </c>
      <c r="S98" s="2" t="s">
        <v>598</v>
      </c>
      <c r="W98" s="2">
        <f t="shared" si="5"/>
        <v>0</v>
      </c>
      <c r="AA98" s="2" t="str">
        <f t="shared" si="6"/>
        <v>'Egen Vindkraft'</v>
      </c>
      <c r="AC98" s="2">
        <f t="shared" si="7"/>
        <v>0</v>
      </c>
      <c r="AD98" s="2">
        <f t="shared" si="8"/>
        <v>0</v>
      </c>
      <c r="AE98" s="2">
        <f t="shared" si="9"/>
        <v>0</v>
      </c>
    </row>
    <row r="99" spans="1:31" ht="15" customHeight="1" x14ac:dyDescent="0.25">
      <c r="A99" s="2" t="s">
        <v>140</v>
      </c>
      <c r="B99" s="2" t="s">
        <v>141</v>
      </c>
      <c r="C99" s="2">
        <v>2014</v>
      </c>
      <c r="D99" s="2" t="s">
        <v>598</v>
      </c>
      <c r="E99" s="2" t="s">
        <v>598</v>
      </c>
      <c r="F99" s="2" t="s">
        <v>599</v>
      </c>
      <c r="G99" s="2">
        <v>2.36</v>
      </c>
      <c r="H99" s="2">
        <v>483.4</v>
      </c>
      <c r="I99" s="2">
        <v>0.55000000000000004</v>
      </c>
      <c r="J99" s="2" t="s">
        <v>598</v>
      </c>
      <c r="K99" s="2" t="s">
        <v>598</v>
      </c>
      <c r="L99" s="2" t="s">
        <v>598</v>
      </c>
      <c r="M99" s="2" t="s">
        <v>598</v>
      </c>
      <c r="N99" s="2" t="s">
        <v>598</v>
      </c>
      <c r="O99" s="2" t="s">
        <v>598</v>
      </c>
      <c r="P99" s="2" t="s">
        <v>598</v>
      </c>
      <c r="Q99" s="2" t="s">
        <v>598</v>
      </c>
      <c r="R99" s="2" t="s">
        <v>598</v>
      </c>
      <c r="S99" s="2" t="s">
        <v>598</v>
      </c>
      <c r="W99" s="2">
        <f t="shared" si="5"/>
        <v>0</v>
      </c>
      <c r="AA99" s="2" t="str">
        <f t="shared" si="6"/>
        <v>Nordisk residual</v>
      </c>
      <c r="AC99" s="2">
        <f t="shared" si="7"/>
        <v>2.36</v>
      </c>
      <c r="AD99" s="2">
        <f t="shared" si="8"/>
        <v>483.4</v>
      </c>
      <c r="AE99" s="2">
        <f t="shared" si="9"/>
        <v>0.55000000000000004</v>
      </c>
    </row>
    <row r="100" spans="1:31"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W100" s="2">
        <f t="shared" si="5"/>
        <v>0</v>
      </c>
      <c r="AA100" s="2" t="str">
        <f t="shared" si="6"/>
        <v>-</v>
      </c>
      <c r="AC100" s="2">
        <f t="shared" si="7"/>
        <v>2.36</v>
      </c>
      <c r="AD100" s="2">
        <f t="shared" si="8"/>
        <v>483.4</v>
      </c>
      <c r="AE100" s="2">
        <f t="shared" si="9"/>
        <v>0.55000000000000004</v>
      </c>
    </row>
    <row r="101" spans="1:31" ht="15" customHeight="1" x14ac:dyDescent="0.25">
      <c r="A101" s="2" t="s">
        <v>144</v>
      </c>
      <c r="B101" s="2" t="s">
        <v>145</v>
      </c>
      <c r="C101" s="2">
        <v>2014</v>
      </c>
      <c r="D101" s="2">
        <v>165.33699999999999</v>
      </c>
      <c r="E101" s="2">
        <v>295.7</v>
      </c>
      <c r="F101" s="2" t="s">
        <v>806</v>
      </c>
      <c r="G101" s="2">
        <v>9.7199999999999995E-2</v>
      </c>
      <c r="H101" s="2">
        <v>0</v>
      </c>
      <c r="I101" s="2">
        <v>0</v>
      </c>
      <c r="J101" s="2">
        <v>898.38639999999998</v>
      </c>
      <c r="K101" s="2">
        <v>0.249</v>
      </c>
      <c r="L101" s="2">
        <v>95.811999999999998</v>
      </c>
      <c r="M101" s="2">
        <v>11.861000000000001</v>
      </c>
      <c r="N101" s="2">
        <v>1.18</v>
      </c>
      <c r="O101" s="2">
        <v>208.18299999999999</v>
      </c>
      <c r="P101" s="2">
        <v>3.5990000000000001E-2</v>
      </c>
      <c r="Q101" s="2">
        <v>30.78</v>
      </c>
      <c r="R101" s="2">
        <v>2.9609999999999999</v>
      </c>
      <c r="S101" s="2">
        <v>0.67</v>
      </c>
      <c r="W101" s="2">
        <f t="shared" si="5"/>
        <v>898.38639999999998</v>
      </c>
      <c r="AA101" s="2" t="str">
        <f t="shared" si="6"/>
        <v>'57% biokraft. 39% vattenkraft. 4% vindkraft'</v>
      </c>
      <c r="AC101" s="2">
        <f t="shared" si="7"/>
        <v>9.7199999999999995E-2</v>
      </c>
      <c r="AD101" s="2">
        <f t="shared" si="8"/>
        <v>0</v>
      </c>
      <c r="AE101" s="2">
        <f t="shared" si="9"/>
        <v>0</v>
      </c>
    </row>
    <row r="102" spans="1:31" ht="15" customHeight="1" x14ac:dyDescent="0.25">
      <c r="A102" s="2" t="s">
        <v>144</v>
      </c>
      <c r="B102" s="2" t="s">
        <v>146</v>
      </c>
      <c r="C102" s="2">
        <v>2014</v>
      </c>
      <c r="D102" s="2">
        <v>1.292807</v>
      </c>
      <c r="E102" s="2" t="s">
        <v>598</v>
      </c>
      <c r="F102" s="2" t="s">
        <v>599</v>
      </c>
      <c r="G102" s="2">
        <v>2.36</v>
      </c>
      <c r="H102" s="2">
        <v>483.4</v>
      </c>
      <c r="I102" s="2">
        <v>0.55000000000000004</v>
      </c>
      <c r="J102" s="2" t="s">
        <v>598</v>
      </c>
      <c r="K102" s="2" t="s">
        <v>598</v>
      </c>
      <c r="L102" s="2" t="s">
        <v>598</v>
      </c>
      <c r="M102" s="2" t="s">
        <v>598</v>
      </c>
      <c r="N102" s="2" t="s">
        <v>598</v>
      </c>
      <c r="O102" s="2" t="s">
        <v>598</v>
      </c>
      <c r="P102" s="2" t="s">
        <v>598</v>
      </c>
      <c r="Q102" s="2" t="s">
        <v>598</v>
      </c>
      <c r="R102" s="2" t="s">
        <v>598</v>
      </c>
      <c r="S102" s="2" t="s">
        <v>598</v>
      </c>
      <c r="W102" s="2">
        <f t="shared" si="5"/>
        <v>0</v>
      </c>
      <c r="AA102" s="2" t="str">
        <f t="shared" si="6"/>
        <v>Nordisk residual</v>
      </c>
      <c r="AC102" s="2">
        <f t="shared" si="7"/>
        <v>2.36</v>
      </c>
      <c r="AD102" s="2">
        <f t="shared" si="8"/>
        <v>483.4</v>
      </c>
      <c r="AE102" s="2">
        <f t="shared" si="9"/>
        <v>0.55000000000000004</v>
      </c>
    </row>
    <row r="103" spans="1:31" ht="15" customHeight="1" x14ac:dyDescent="0.25">
      <c r="A103" s="2" t="s">
        <v>147</v>
      </c>
      <c r="B103" s="2" t="s">
        <v>148</v>
      </c>
      <c r="C103" s="2">
        <v>2014</v>
      </c>
      <c r="D103" s="2" t="s">
        <v>609</v>
      </c>
      <c r="E103" s="2" t="s">
        <v>598</v>
      </c>
      <c r="F103" s="2" t="s">
        <v>599</v>
      </c>
      <c r="G103" s="2">
        <v>2.36</v>
      </c>
      <c r="H103" s="2">
        <v>483.4</v>
      </c>
      <c r="I103" s="2">
        <v>0.55000000000000004</v>
      </c>
      <c r="J103" s="2" t="s">
        <v>598</v>
      </c>
      <c r="K103" s="2" t="s">
        <v>598</v>
      </c>
      <c r="L103" s="2" t="s">
        <v>598</v>
      </c>
      <c r="M103" s="2" t="s">
        <v>598</v>
      </c>
      <c r="N103" s="2" t="s">
        <v>598</v>
      </c>
      <c r="O103" s="2" t="s">
        <v>598</v>
      </c>
      <c r="P103" s="2" t="s">
        <v>598</v>
      </c>
      <c r="Q103" s="2" t="s">
        <v>598</v>
      </c>
      <c r="R103" s="2" t="s">
        <v>598</v>
      </c>
      <c r="S103" s="2" t="s">
        <v>598</v>
      </c>
      <c r="W103" s="2">
        <f t="shared" si="5"/>
        <v>0</v>
      </c>
      <c r="AA103" s="2" t="str">
        <f t="shared" si="6"/>
        <v>Nordisk residual</v>
      </c>
      <c r="AC103" s="2">
        <f t="shared" si="7"/>
        <v>2.36</v>
      </c>
      <c r="AD103" s="2">
        <f t="shared" si="8"/>
        <v>483.4</v>
      </c>
      <c r="AE103" s="2">
        <f t="shared" si="9"/>
        <v>0.55000000000000004</v>
      </c>
    </row>
    <row r="104" spans="1:31" ht="15" customHeight="1" x14ac:dyDescent="0.25">
      <c r="A104" s="2" t="s">
        <v>147</v>
      </c>
      <c r="B104" s="2" t="s">
        <v>149</v>
      </c>
      <c r="C104" s="2">
        <v>2014</v>
      </c>
      <c r="D104" s="2" t="s">
        <v>598</v>
      </c>
      <c r="E104" s="2" t="s">
        <v>598</v>
      </c>
      <c r="F104" s="2" t="s">
        <v>599</v>
      </c>
      <c r="G104" s="2">
        <v>2.36</v>
      </c>
      <c r="H104" s="2">
        <v>483.4</v>
      </c>
      <c r="I104" s="2">
        <v>0.55000000000000004</v>
      </c>
      <c r="J104" s="2" t="s">
        <v>598</v>
      </c>
      <c r="K104" s="2" t="s">
        <v>598</v>
      </c>
      <c r="L104" s="2" t="s">
        <v>598</v>
      </c>
      <c r="M104" s="2" t="s">
        <v>598</v>
      </c>
      <c r="N104" s="2" t="s">
        <v>598</v>
      </c>
      <c r="O104" s="2" t="s">
        <v>598</v>
      </c>
      <c r="P104" s="2" t="s">
        <v>598</v>
      </c>
      <c r="Q104" s="2" t="s">
        <v>598</v>
      </c>
      <c r="R104" s="2" t="s">
        <v>598</v>
      </c>
      <c r="S104" s="2" t="s">
        <v>598</v>
      </c>
      <c r="W104" s="2">
        <f t="shared" si="5"/>
        <v>0</v>
      </c>
      <c r="AA104" s="2" t="str">
        <f t="shared" si="6"/>
        <v>Nordisk residual</v>
      </c>
      <c r="AC104" s="2">
        <f t="shared" si="7"/>
        <v>2.36</v>
      </c>
      <c r="AD104" s="2">
        <f t="shared" si="8"/>
        <v>483.4</v>
      </c>
      <c r="AE104" s="2">
        <f t="shared" si="9"/>
        <v>0.55000000000000004</v>
      </c>
    </row>
    <row r="105" spans="1:31"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W105" s="2">
        <f t="shared" si="5"/>
        <v>0</v>
      </c>
      <c r="AA105" s="2" t="str">
        <f t="shared" si="6"/>
        <v>-</v>
      </c>
      <c r="AC105" s="2">
        <f t="shared" si="7"/>
        <v>2.36</v>
      </c>
      <c r="AD105" s="2">
        <f t="shared" si="8"/>
        <v>483.4</v>
      </c>
      <c r="AE105" s="2">
        <f t="shared" si="9"/>
        <v>0.55000000000000004</v>
      </c>
    </row>
    <row r="106" spans="1:31" ht="15" customHeight="1" x14ac:dyDescent="0.25">
      <c r="A106" s="2" t="s">
        <v>147</v>
      </c>
      <c r="B106" s="2" t="s">
        <v>151</v>
      </c>
      <c r="C106" s="2">
        <v>2014</v>
      </c>
      <c r="D106" s="2" t="s">
        <v>598</v>
      </c>
      <c r="E106" s="2" t="s">
        <v>598</v>
      </c>
      <c r="F106" s="2" t="s">
        <v>599</v>
      </c>
      <c r="G106" s="2">
        <v>2.36</v>
      </c>
      <c r="H106" s="2">
        <v>483.4</v>
      </c>
      <c r="I106" s="2">
        <v>0.55000000000000004</v>
      </c>
      <c r="J106" s="2" t="s">
        <v>598</v>
      </c>
      <c r="K106" s="2" t="s">
        <v>598</v>
      </c>
      <c r="L106" s="2" t="s">
        <v>598</v>
      </c>
      <c r="M106" s="2" t="s">
        <v>598</v>
      </c>
      <c r="N106" s="2" t="s">
        <v>598</v>
      </c>
      <c r="O106" s="2" t="s">
        <v>598</v>
      </c>
      <c r="P106" s="2" t="s">
        <v>598</v>
      </c>
      <c r="Q106" s="2" t="s">
        <v>598</v>
      </c>
      <c r="R106" s="2" t="s">
        <v>598</v>
      </c>
      <c r="S106" s="2" t="s">
        <v>598</v>
      </c>
      <c r="W106" s="2">
        <f t="shared" si="5"/>
        <v>0</v>
      </c>
      <c r="AA106" s="2" t="str">
        <f t="shared" si="6"/>
        <v>Nordisk residual</v>
      </c>
      <c r="AC106" s="2">
        <f t="shared" si="7"/>
        <v>2.36</v>
      </c>
      <c r="AD106" s="2">
        <f t="shared" si="8"/>
        <v>483.4</v>
      </c>
      <c r="AE106" s="2">
        <f t="shared" si="9"/>
        <v>0.55000000000000004</v>
      </c>
    </row>
    <row r="107" spans="1:31" ht="15" customHeight="1" x14ac:dyDescent="0.25">
      <c r="A107" s="2" t="s">
        <v>147</v>
      </c>
      <c r="B107" s="2" t="s">
        <v>152</v>
      </c>
      <c r="C107" s="2">
        <v>2014</v>
      </c>
      <c r="D107" s="2" t="s">
        <v>598</v>
      </c>
      <c r="E107" s="2" t="s">
        <v>598</v>
      </c>
      <c r="F107" s="2" t="s">
        <v>599</v>
      </c>
      <c r="G107" s="2">
        <v>2.36</v>
      </c>
      <c r="H107" s="2">
        <v>483.4</v>
      </c>
      <c r="I107" s="2">
        <v>0.55000000000000004</v>
      </c>
      <c r="J107" s="2" t="s">
        <v>598</v>
      </c>
      <c r="K107" s="2" t="s">
        <v>598</v>
      </c>
      <c r="L107" s="2" t="s">
        <v>598</v>
      </c>
      <c r="M107" s="2" t="s">
        <v>598</v>
      </c>
      <c r="N107" s="2" t="s">
        <v>598</v>
      </c>
      <c r="O107" s="2" t="s">
        <v>598</v>
      </c>
      <c r="P107" s="2" t="s">
        <v>598</v>
      </c>
      <c r="Q107" s="2" t="s">
        <v>598</v>
      </c>
      <c r="R107" s="2" t="s">
        <v>598</v>
      </c>
      <c r="S107" s="2" t="s">
        <v>598</v>
      </c>
      <c r="W107" s="2">
        <f t="shared" si="5"/>
        <v>0</v>
      </c>
      <c r="AA107" s="2" t="str">
        <f t="shared" si="6"/>
        <v>Nordisk residual</v>
      </c>
      <c r="AC107" s="2">
        <f t="shared" si="7"/>
        <v>2.36</v>
      </c>
      <c r="AD107" s="2">
        <f t="shared" si="8"/>
        <v>483.4</v>
      </c>
      <c r="AE107" s="2">
        <f t="shared" si="9"/>
        <v>0.55000000000000004</v>
      </c>
    </row>
    <row r="108" spans="1:31" ht="15" customHeight="1" x14ac:dyDescent="0.25">
      <c r="A108" s="2" t="s">
        <v>147</v>
      </c>
      <c r="B108" s="2" t="s">
        <v>153</v>
      </c>
      <c r="C108" s="2">
        <v>2014</v>
      </c>
      <c r="D108" s="2" t="s">
        <v>598</v>
      </c>
      <c r="E108" s="2" t="s">
        <v>598</v>
      </c>
      <c r="F108" s="2" t="s">
        <v>599</v>
      </c>
      <c r="G108" s="2">
        <v>2.36</v>
      </c>
      <c r="H108" s="2">
        <v>483.4</v>
      </c>
      <c r="I108" s="2">
        <v>0.55000000000000004</v>
      </c>
      <c r="J108" s="2" t="s">
        <v>598</v>
      </c>
      <c r="K108" s="2" t="s">
        <v>598</v>
      </c>
      <c r="L108" s="2" t="s">
        <v>598</v>
      </c>
      <c r="M108" s="2" t="s">
        <v>598</v>
      </c>
      <c r="N108" s="2" t="s">
        <v>598</v>
      </c>
      <c r="O108" s="2" t="s">
        <v>598</v>
      </c>
      <c r="P108" s="2" t="s">
        <v>598</v>
      </c>
      <c r="Q108" s="2" t="s">
        <v>598</v>
      </c>
      <c r="R108" s="2" t="s">
        <v>598</v>
      </c>
      <c r="S108" s="2" t="s">
        <v>598</v>
      </c>
      <c r="W108" s="2">
        <f t="shared" si="5"/>
        <v>0</v>
      </c>
      <c r="AA108" s="2" t="str">
        <f t="shared" si="6"/>
        <v>Nordisk residual</v>
      </c>
      <c r="AC108" s="2">
        <f t="shared" si="7"/>
        <v>2.36</v>
      </c>
      <c r="AD108" s="2">
        <f t="shared" si="8"/>
        <v>483.4</v>
      </c>
      <c r="AE108" s="2">
        <f t="shared" si="9"/>
        <v>0.55000000000000004</v>
      </c>
    </row>
    <row r="109" spans="1:31" ht="15" customHeight="1" x14ac:dyDescent="0.25">
      <c r="A109" s="2" t="s">
        <v>147</v>
      </c>
      <c r="B109" s="2" t="s">
        <v>154</v>
      </c>
      <c r="C109" s="2">
        <v>2014</v>
      </c>
      <c r="D109" s="2" t="s">
        <v>598</v>
      </c>
      <c r="E109" s="2" t="s">
        <v>598</v>
      </c>
      <c r="F109" s="2" t="s">
        <v>599</v>
      </c>
      <c r="G109" s="2">
        <v>2.36</v>
      </c>
      <c r="H109" s="2">
        <v>483.4</v>
      </c>
      <c r="I109" s="2">
        <v>0.55000000000000004</v>
      </c>
      <c r="J109" s="2" t="s">
        <v>598</v>
      </c>
      <c r="K109" s="2" t="s">
        <v>598</v>
      </c>
      <c r="L109" s="2" t="s">
        <v>598</v>
      </c>
      <c r="M109" s="2" t="s">
        <v>598</v>
      </c>
      <c r="N109" s="2" t="s">
        <v>598</v>
      </c>
      <c r="O109" s="2" t="s">
        <v>598</v>
      </c>
      <c r="P109" s="2" t="s">
        <v>598</v>
      </c>
      <c r="Q109" s="2" t="s">
        <v>598</v>
      </c>
      <c r="R109" s="2" t="s">
        <v>598</v>
      </c>
      <c r="S109" s="2" t="s">
        <v>598</v>
      </c>
      <c r="W109" s="2">
        <f t="shared" si="5"/>
        <v>0</v>
      </c>
      <c r="AA109" s="2" t="str">
        <f t="shared" si="6"/>
        <v>Nordisk residual</v>
      </c>
      <c r="AC109" s="2">
        <f t="shared" si="7"/>
        <v>2.36</v>
      </c>
      <c r="AD109" s="2">
        <f t="shared" si="8"/>
        <v>483.4</v>
      </c>
      <c r="AE109" s="2">
        <f t="shared" si="9"/>
        <v>0.55000000000000004</v>
      </c>
    </row>
    <row r="110" spans="1:31" ht="15" customHeight="1" x14ac:dyDescent="0.25">
      <c r="A110" s="2" t="s">
        <v>147</v>
      </c>
      <c r="B110" s="2" t="s">
        <v>155</v>
      </c>
      <c r="C110" s="2">
        <v>2014</v>
      </c>
      <c r="D110" s="2" t="s">
        <v>598</v>
      </c>
      <c r="E110" s="2" t="s">
        <v>598</v>
      </c>
      <c r="F110" s="2" t="s">
        <v>599</v>
      </c>
      <c r="G110" s="2">
        <v>2.36</v>
      </c>
      <c r="H110" s="2">
        <v>483.4</v>
      </c>
      <c r="I110" s="2">
        <v>0.55000000000000004</v>
      </c>
      <c r="J110" s="2" t="s">
        <v>598</v>
      </c>
      <c r="K110" s="2" t="s">
        <v>598</v>
      </c>
      <c r="L110" s="2" t="s">
        <v>598</v>
      </c>
      <c r="M110" s="2" t="s">
        <v>598</v>
      </c>
      <c r="N110" s="2" t="s">
        <v>598</v>
      </c>
      <c r="O110" s="2" t="s">
        <v>598</v>
      </c>
      <c r="P110" s="2" t="s">
        <v>598</v>
      </c>
      <c r="Q110" s="2" t="s">
        <v>598</v>
      </c>
      <c r="R110" s="2" t="s">
        <v>598</v>
      </c>
      <c r="S110" s="2" t="s">
        <v>598</v>
      </c>
      <c r="W110" s="2">
        <f t="shared" si="5"/>
        <v>0</v>
      </c>
      <c r="AA110" s="2" t="str">
        <f t="shared" si="6"/>
        <v>Nordisk residual</v>
      </c>
      <c r="AC110" s="2">
        <f t="shared" si="7"/>
        <v>2.36</v>
      </c>
      <c r="AD110" s="2">
        <f t="shared" si="8"/>
        <v>483.4</v>
      </c>
      <c r="AE110" s="2">
        <f t="shared" si="9"/>
        <v>0.55000000000000004</v>
      </c>
    </row>
    <row r="111" spans="1:31" ht="15" customHeight="1" x14ac:dyDescent="0.25">
      <c r="A111" s="2" t="s">
        <v>156</v>
      </c>
      <c r="B111" s="2" t="s">
        <v>157</v>
      </c>
      <c r="C111" s="2">
        <v>2014</v>
      </c>
      <c r="D111" s="2" t="s">
        <v>598</v>
      </c>
      <c r="E111" s="2" t="s">
        <v>598</v>
      </c>
      <c r="F111" s="2" t="s">
        <v>807</v>
      </c>
      <c r="G111" s="2">
        <v>1.1000000000000001</v>
      </c>
      <c r="H111" s="2">
        <v>5</v>
      </c>
      <c r="I111" s="2">
        <v>0</v>
      </c>
      <c r="J111" s="2" t="s">
        <v>598</v>
      </c>
      <c r="K111" s="2" t="s">
        <v>598</v>
      </c>
      <c r="L111" s="2" t="s">
        <v>598</v>
      </c>
      <c r="M111" s="2" t="s">
        <v>598</v>
      </c>
      <c r="N111" s="2" t="s">
        <v>598</v>
      </c>
      <c r="O111" s="2" t="s">
        <v>598</v>
      </c>
      <c r="P111" s="2" t="s">
        <v>598</v>
      </c>
      <c r="Q111" s="2" t="s">
        <v>598</v>
      </c>
      <c r="R111" s="2" t="s">
        <v>598</v>
      </c>
      <c r="S111" s="2" t="s">
        <v>598</v>
      </c>
      <c r="W111" s="2">
        <f t="shared" si="5"/>
        <v>0</v>
      </c>
      <c r="AA111" s="2" t="str">
        <f t="shared" si="6"/>
        <v>'förnybart'</v>
      </c>
      <c r="AC111" s="2">
        <f t="shared" si="7"/>
        <v>1.1000000000000001</v>
      </c>
      <c r="AD111" s="2">
        <f t="shared" si="8"/>
        <v>5</v>
      </c>
      <c r="AE111" s="2">
        <f t="shared" si="9"/>
        <v>0</v>
      </c>
    </row>
    <row r="112" spans="1:31" ht="15" customHeight="1" x14ac:dyDescent="0.25">
      <c r="A112" s="2" t="s">
        <v>156</v>
      </c>
      <c r="B112" s="2" t="s">
        <v>158</v>
      </c>
      <c r="C112" s="2">
        <v>2014</v>
      </c>
      <c r="D112" s="2" t="s">
        <v>598</v>
      </c>
      <c r="E112" s="2" t="s">
        <v>598</v>
      </c>
      <c r="F112" s="2" t="s">
        <v>599</v>
      </c>
      <c r="G112" s="2">
        <v>2.36</v>
      </c>
      <c r="H112" s="2">
        <v>483.4</v>
      </c>
      <c r="I112" s="2">
        <v>0.55000000000000004</v>
      </c>
      <c r="J112" s="2" t="s">
        <v>598</v>
      </c>
      <c r="K112" s="2" t="s">
        <v>598</v>
      </c>
      <c r="L112" s="2" t="s">
        <v>598</v>
      </c>
      <c r="M112" s="2" t="s">
        <v>598</v>
      </c>
      <c r="N112" s="2" t="s">
        <v>598</v>
      </c>
      <c r="O112" s="2" t="s">
        <v>598</v>
      </c>
      <c r="P112" s="2" t="s">
        <v>598</v>
      </c>
      <c r="Q112" s="2" t="s">
        <v>598</v>
      </c>
      <c r="R112" s="2" t="s">
        <v>598</v>
      </c>
      <c r="S112" s="2" t="s">
        <v>598</v>
      </c>
      <c r="W112" s="2">
        <f t="shared" si="5"/>
        <v>0</v>
      </c>
      <c r="AA112" s="2" t="str">
        <f t="shared" si="6"/>
        <v>Nordisk residual</v>
      </c>
      <c r="AC112" s="2">
        <f t="shared" si="7"/>
        <v>2.36</v>
      </c>
      <c r="AD112" s="2">
        <f t="shared" si="8"/>
        <v>483.4</v>
      </c>
      <c r="AE112" s="2">
        <f t="shared" si="9"/>
        <v>0.55000000000000004</v>
      </c>
    </row>
    <row r="113" spans="1:31" ht="15" customHeight="1" x14ac:dyDescent="0.25">
      <c r="A113" s="2" t="s">
        <v>156</v>
      </c>
      <c r="B113" s="2" t="s">
        <v>159</v>
      </c>
      <c r="C113" s="2">
        <v>2014</v>
      </c>
      <c r="D113" s="2" t="s">
        <v>598</v>
      </c>
      <c r="E113" s="2" t="s">
        <v>598</v>
      </c>
      <c r="F113" s="2" t="s">
        <v>808</v>
      </c>
      <c r="G113" s="2">
        <v>1.1000000000000001</v>
      </c>
      <c r="H113" s="2">
        <v>5</v>
      </c>
      <c r="I113" s="2">
        <v>0.55000000000000004</v>
      </c>
      <c r="J113" s="2" t="s">
        <v>598</v>
      </c>
      <c r="K113" s="2" t="s">
        <v>598</v>
      </c>
      <c r="L113" s="2" t="s">
        <v>598</v>
      </c>
      <c r="M113" s="2" t="s">
        <v>598</v>
      </c>
      <c r="N113" s="2" t="s">
        <v>598</v>
      </c>
      <c r="O113" s="2" t="s">
        <v>598</v>
      </c>
      <c r="P113" s="2" t="s">
        <v>598</v>
      </c>
      <c r="Q113" s="2" t="s">
        <v>598</v>
      </c>
      <c r="R113" s="2" t="s">
        <v>598</v>
      </c>
      <c r="S113" s="2" t="s">
        <v>598</v>
      </c>
      <c r="W113" s="2">
        <f t="shared" si="5"/>
        <v>0</v>
      </c>
      <c r="AA113" s="2" t="str">
        <f t="shared" si="6"/>
        <v>'Grön el'</v>
      </c>
      <c r="AC113" s="2">
        <f t="shared" si="7"/>
        <v>1.1000000000000001</v>
      </c>
      <c r="AD113" s="2">
        <f t="shared" si="8"/>
        <v>5</v>
      </c>
      <c r="AE113" s="2">
        <f t="shared" si="9"/>
        <v>0.55000000000000004</v>
      </c>
    </row>
    <row r="114" spans="1:31" ht="15" customHeight="1" x14ac:dyDescent="0.25">
      <c r="A114" s="2" t="s">
        <v>160</v>
      </c>
      <c r="B114" s="2" t="s">
        <v>161</v>
      </c>
      <c r="C114" s="2">
        <v>2014</v>
      </c>
      <c r="D114" s="2">
        <v>0.87</v>
      </c>
      <c r="E114" s="2" t="s">
        <v>598</v>
      </c>
      <c r="F114" s="2" t="s">
        <v>598</v>
      </c>
      <c r="G114" s="2">
        <v>2.36</v>
      </c>
      <c r="H114" s="2">
        <v>483.4</v>
      </c>
      <c r="I114" s="2">
        <v>0.55000000000000004</v>
      </c>
      <c r="J114" s="2" t="s">
        <v>598</v>
      </c>
      <c r="K114" s="2" t="s">
        <v>598</v>
      </c>
      <c r="L114" s="2" t="s">
        <v>598</v>
      </c>
      <c r="M114" s="2" t="s">
        <v>598</v>
      </c>
      <c r="N114" s="2" t="s">
        <v>598</v>
      </c>
      <c r="O114" s="2" t="s">
        <v>598</v>
      </c>
      <c r="P114" s="2" t="s">
        <v>598</v>
      </c>
      <c r="Q114" s="2" t="s">
        <v>598</v>
      </c>
      <c r="R114" s="2" t="s">
        <v>598</v>
      </c>
      <c r="S114" s="2" t="s">
        <v>598</v>
      </c>
      <c r="W114" s="2">
        <f t="shared" si="5"/>
        <v>0</v>
      </c>
      <c r="AA114" s="2" t="str">
        <f t="shared" si="6"/>
        <v>Nordisk residual</v>
      </c>
      <c r="AC114" s="2">
        <f t="shared" si="7"/>
        <v>2.36</v>
      </c>
      <c r="AD114" s="2">
        <f t="shared" si="8"/>
        <v>483.4</v>
      </c>
      <c r="AE114" s="2">
        <f t="shared" si="9"/>
        <v>0.55000000000000004</v>
      </c>
    </row>
    <row r="115" spans="1:31" ht="15" customHeight="1" x14ac:dyDescent="0.25">
      <c r="A115" s="2" t="s">
        <v>160</v>
      </c>
      <c r="B115" s="2" t="s">
        <v>162</v>
      </c>
      <c r="C115" s="2">
        <v>2014</v>
      </c>
      <c r="D115" s="2">
        <v>0.03</v>
      </c>
      <c r="E115" s="2" t="s">
        <v>598</v>
      </c>
      <c r="F115" s="2" t="s">
        <v>607</v>
      </c>
      <c r="G115" s="2">
        <v>2.36</v>
      </c>
      <c r="H115" s="2">
        <v>483.4</v>
      </c>
      <c r="I115" s="2">
        <v>0.55000000000000004</v>
      </c>
      <c r="J115" s="2" t="s">
        <v>598</v>
      </c>
      <c r="K115" s="2" t="s">
        <v>598</v>
      </c>
      <c r="L115" s="2" t="s">
        <v>598</v>
      </c>
      <c r="M115" s="2" t="s">
        <v>598</v>
      </c>
      <c r="N115" s="2" t="s">
        <v>598</v>
      </c>
      <c r="O115" s="2" t="s">
        <v>598</v>
      </c>
      <c r="P115" s="2" t="s">
        <v>598</v>
      </c>
      <c r="Q115" s="2" t="s">
        <v>598</v>
      </c>
      <c r="R115" s="2" t="s">
        <v>598</v>
      </c>
      <c r="S115" s="2" t="s">
        <v>598</v>
      </c>
      <c r="W115" s="2">
        <f t="shared" si="5"/>
        <v>0</v>
      </c>
      <c r="AA115" s="2" t="str">
        <f t="shared" si="6"/>
        <v>Nordisk residual</v>
      </c>
      <c r="AC115" s="2">
        <f t="shared" si="7"/>
        <v>2.36</v>
      </c>
      <c r="AD115" s="2">
        <f t="shared" si="8"/>
        <v>483.4</v>
      </c>
      <c r="AE115" s="2">
        <f t="shared" si="9"/>
        <v>0.55000000000000004</v>
      </c>
    </row>
    <row r="116" spans="1:31" ht="15" customHeight="1" x14ac:dyDescent="0.25">
      <c r="A116" s="2" t="s">
        <v>160</v>
      </c>
      <c r="B116" s="2" t="s">
        <v>163</v>
      </c>
      <c r="C116" s="2">
        <v>2014</v>
      </c>
      <c r="D116" s="2">
        <v>6.8000000000000005E-2</v>
      </c>
      <c r="E116" s="2" t="s">
        <v>598</v>
      </c>
      <c r="F116" s="2" t="s">
        <v>598</v>
      </c>
      <c r="G116" s="2">
        <v>2.36</v>
      </c>
      <c r="H116" s="2">
        <v>483.4</v>
      </c>
      <c r="I116" s="2">
        <v>0.55000000000000004</v>
      </c>
      <c r="J116" s="2" t="s">
        <v>598</v>
      </c>
      <c r="K116" s="2" t="s">
        <v>598</v>
      </c>
      <c r="L116" s="2" t="s">
        <v>598</v>
      </c>
      <c r="M116" s="2" t="s">
        <v>598</v>
      </c>
      <c r="N116" s="2" t="s">
        <v>598</v>
      </c>
      <c r="O116" s="2" t="s">
        <v>598</v>
      </c>
      <c r="P116" s="2" t="s">
        <v>598</v>
      </c>
      <c r="Q116" s="2" t="s">
        <v>598</v>
      </c>
      <c r="R116" s="2" t="s">
        <v>598</v>
      </c>
      <c r="S116" s="2" t="s">
        <v>598</v>
      </c>
      <c r="W116" s="2">
        <f t="shared" si="5"/>
        <v>0</v>
      </c>
      <c r="AA116" s="2" t="str">
        <f t="shared" si="6"/>
        <v>Nordisk residual</v>
      </c>
      <c r="AC116" s="2">
        <f t="shared" si="7"/>
        <v>2.36</v>
      </c>
      <c r="AD116" s="2">
        <f t="shared" si="8"/>
        <v>483.4</v>
      </c>
      <c r="AE116" s="2">
        <f t="shared" si="9"/>
        <v>0.55000000000000004</v>
      </c>
    </row>
    <row r="117" spans="1:31" ht="15" customHeight="1" x14ac:dyDescent="0.25">
      <c r="A117" s="2" t="s">
        <v>160</v>
      </c>
      <c r="B117" s="2" t="s">
        <v>164</v>
      </c>
      <c r="C117" s="2">
        <v>2014</v>
      </c>
      <c r="D117" s="2">
        <v>1.23</v>
      </c>
      <c r="E117" s="2" t="s">
        <v>598</v>
      </c>
      <c r="F117" s="2" t="s">
        <v>607</v>
      </c>
      <c r="G117" s="2">
        <v>2.36</v>
      </c>
      <c r="H117" s="2">
        <v>483.4</v>
      </c>
      <c r="I117" s="2">
        <v>0.55000000000000004</v>
      </c>
      <c r="J117" s="2" t="s">
        <v>598</v>
      </c>
      <c r="K117" s="2" t="s">
        <v>598</v>
      </c>
      <c r="L117" s="2" t="s">
        <v>598</v>
      </c>
      <c r="M117" s="2" t="s">
        <v>598</v>
      </c>
      <c r="N117" s="2" t="s">
        <v>598</v>
      </c>
      <c r="O117" s="2" t="s">
        <v>598</v>
      </c>
      <c r="P117" s="2" t="s">
        <v>598</v>
      </c>
      <c r="Q117" s="2" t="s">
        <v>598</v>
      </c>
      <c r="R117" s="2" t="s">
        <v>598</v>
      </c>
      <c r="S117" s="2" t="s">
        <v>598</v>
      </c>
      <c r="W117" s="2">
        <f t="shared" si="5"/>
        <v>0</v>
      </c>
      <c r="AA117" s="2" t="str">
        <f t="shared" si="6"/>
        <v>Nordisk residual</v>
      </c>
      <c r="AC117" s="2">
        <f t="shared" si="7"/>
        <v>2.36</v>
      </c>
      <c r="AD117" s="2">
        <f t="shared" si="8"/>
        <v>483.4</v>
      </c>
      <c r="AE117" s="2">
        <f t="shared" si="9"/>
        <v>0.55000000000000004</v>
      </c>
    </row>
    <row r="118" spans="1:31" ht="15" customHeight="1" x14ac:dyDescent="0.25">
      <c r="A118" s="2" t="s">
        <v>165</v>
      </c>
      <c r="B118" s="2" t="s">
        <v>166</v>
      </c>
      <c r="C118" s="2">
        <v>2014</v>
      </c>
      <c r="D118" s="2">
        <v>1.1000000000000001</v>
      </c>
      <c r="E118" s="2">
        <v>0.57999999999999996</v>
      </c>
      <c r="F118" s="2" t="s">
        <v>599</v>
      </c>
      <c r="G118" s="2">
        <v>2.36</v>
      </c>
      <c r="H118" s="2">
        <v>483.4</v>
      </c>
      <c r="I118" s="2">
        <v>0.55000000000000004</v>
      </c>
      <c r="J118" s="2" t="s">
        <v>598</v>
      </c>
      <c r="K118" s="2" t="s">
        <v>598</v>
      </c>
      <c r="L118" s="2" t="s">
        <v>598</v>
      </c>
      <c r="M118" s="2" t="s">
        <v>598</v>
      </c>
      <c r="N118" s="2" t="s">
        <v>598</v>
      </c>
      <c r="O118" s="2" t="s">
        <v>598</v>
      </c>
      <c r="P118" s="2" t="s">
        <v>598</v>
      </c>
      <c r="Q118" s="2" t="s">
        <v>598</v>
      </c>
      <c r="R118" s="2" t="s">
        <v>598</v>
      </c>
      <c r="S118" s="2" t="s">
        <v>598</v>
      </c>
      <c r="W118" s="2">
        <f t="shared" si="5"/>
        <v>0</v>
      </c>
      <c r="AA118" s="2" t="str">
        <f t="shared" si="6"/>
        <v>Nordisk residual</v>
      </c>
      <c r="AC118" s="2">
        <f t="shared" si="7"/>
        <v>2.36</v>
      </c>
      <c r="AD118" s="2">
        <f t="shared" si="8"/>
        <v>483.4</v>
      </c>
      <c r="AE118" s="2">
        <f t="shared" si="9"/>
        <v>0.55000000000000004</v>
      </c>
    </row>
    <row r="119" spans="1:31" ht="15" customHeight="1" x14ac:dyDescent="0.25">
      <c r="A119" s="2" t="s">
        <v>167</v>
      </c>
      <c r="B119" s="2" t="s">
        <v>168</v>
      </c>
      <c r="C119" s="2">
        <v>2014</v>
      </c>
      <c r="D119" s="2">
        <v>2.89</v>
      </c>
      <c r="E119" s="2">
        <v>15.618</v>
      </c>
      <c r="F119" s="2" t="s">
        <v>809</v>
      </c>
      <c r="G119" s="2">
        <v>0.03</v>
      </c>
      <c r="H119" s="2">
        <v>0</v>
      </c>
      <c r="I119" s="2">
        <v>0</v>
      </c>
      <c r="J119" s="2" t="s">
        <v>598</v>
      </c>
      <c r="K119" s="2" t="s">
        <v>598</v>
      </c>
      <c r="L119" s="2" t="s">
        <v>598</v>
      </c>
      <c r="M119" s="2" t="s">
        <v>598</v>
      </c>
      <c r="N119" s="2" t="s">
        <v>598</v>
      </c>
      <c r="O119" s="2" t="s">
        <v>598</v>
      </c>
      <c r="P119" s="2" t="s">
        <v>598</v>
      </c>
      <c r="Q119" s="2" t="s">
        <v>598</v>
      </c>
      <c r="R119" s="2" t="s">
        <v>598</v>
      </c>
      <c r="S119" s="2" t="s">
        <v>598</v>
      </c>
      <c r="W119" s="2">
        <f t="shared" si="5"/>
        <v>0</v>
      </c>
      <c r="AA119" s="2" t="str">
        <f t="shared" si="6"/>
        <v>'Källmärkt Gävle Energi'</v>
      </c>
      <c r="AC119" s="2">
        <f t="shared" si="7"/>
        <v>0.03</v>
      </c>
      <c r="AD119" s="2">
        <f t="shared" si="8"/>
        <v>0</v>
      </c>
      <c r="AE119" s="2">
        <f t="shared" si="9"/>
        <v>0</v>
      </c>
    </row>
    <row r="120" spans="1:31" ht="15" customHeight="1" x14ac:dyDescent="0.25">
      <c r="A120" s="2" t="s">
        <v>169</v>
      </c>
      <c r="B120" s="2" t="s">
        <v>170</v>
      </c>
      <c r="C120" s="2">
        <v>2014</v>
      </c>
      <c r="D120" s="2">
        <v>56.954999999999998</v>
      </c>
      <c r="E120" s="2">
        <v>8.4589999999999996</v>
      </c>
      <c r="F120" s="2" t="s">
        <v>800</v>
      </c>
      <c r="G120" s="2">
        <v>1.1080000000000001</v>
      </c>
      <c r="H120" s="2">
        <v>4.9530000000000003</v>
      </c>
      <c r="I120" s="2">
        <v>0</v>
      </c>
      <c r="J120" s="2">
        <v>128.01499999999999</v>
      </c>
      <c r="K120" s="2">
        <v>0.02</v>
      </c>
      <c r="L120" s="2">
        <v>7</v>
      </c>
      <c r="M120" s="2">
        <v>4</v>
      </c>
      <c r="N120" s="2">
        <v>0</v>
      </c>
      <c r="O120" s="2">
        <v>77.593999999999994</v>
      </c>
      <c r="P120" s="2">
        <v>0.06</v>
      </c>
      <c r="Q120" s="2">
        <v>55.362000000000002</v>
      </c>
      <c r="R120" s="2">
        <v>2.4129999999999998</v>
      </c>
      <c r="S120" s="2">
        <v>0.01</v>
      </c>
      <c r="W120" s="2">
        <f t="shared" si="5"/>
        <v>128.01499999999999</v>
      </c>
      <c r="AA120" s="2" t="str">
        <f t="shared" si="6"/>
        <v>'Bra Miljöval'</v>
      </c>
      <c r="AC120" s="2">
        <f t="shared" si="7"/>
        <v>1.1080000000000001</v>
      </c>
      <c r="AD120" s="2">
        <f t="shared" si="8"/>
        <v>4.9530000000000003</v>
      </c>
      <c r="AE120" s="2">
        <f t="shared" si="9"/>
        <v>0</v>
      </c>
    </row>
    <row r="121" spans="1:31" ht="15" customHeight="1" x14ac:dyDescent="0.25">
      <c r="A121" s="2" t="s">
        <v>169</v>
      </c>
      <c r="B121" s="2" t="s">
        <v>171</v>
      </c>
      <c r="C121" s="2">
        <v>2014</v>
      </c>
      <c r="D121" s="2">
        <v>2.0209999999999999</v>
      </c>
      <c r="E121" s="2" t="s">
        <v>598</v>
      </c>
      <c r="F121" s="2" t="s">
        <v>800</v>
      </c>
      <c r="G121" s="2">
        <v>1.1000000000000001</v>
      </c>
      <c r="H121" s="2">
        <v>5</v>
      </c>
      <c r="I121" s="2">
        <v>0</v>
      </c>
      <c r="J121" s="2" t="s">
        <v>598</v>
      </c>
      <c r="K121" s="2" t="s">
        <v>598</v>
      </c>
      <c r="L121" s="2" t="s">
        <v>598</v>
      </c>
      <c r="M121" s="2" t="s">
        <v>598</v>
      </c>
      <c r="N121" s="2" t="s">
        <v>598</v>
      </c>
      <c r="O121" s="2" t="s">
        <v>598</v>
      </c>
      <c r="P121" s="2" t="s">
        <v>598</v>
      </c>
      <c r="Q121" s="2" t="s">
        <v>598</v>
      </c>
      <c r="R121" s="2" t="s">
        <v>598</v>
      </c>
      <c r="S121" s="2" t="s">
        <v>598</v>
      </c>
      <c r="W121" s="2">
        <f t="shared" si="5"/>
        <v>0</v>
      </c>
      <c r="AA121" s="2" t="str">
        <f t="shared" si="6"/>
        <v>'Bra Miljöval'</v>
      </c>
      <c r="AC121" s="2">
        <f t="shared" si="7"/>
        <v>1.1000000000000001</v>
      </c>
      <c r="AD121" s="2">
        <f t="shared" si="8"/>
        <v>5</v>
      </c>
      <c r="AE121" s="2">
        <f t="shared" si="9"/>
        <v>0</v>
      </c>
    </row>
    <row r="122" spans="1:31" ht="15" customHeight="1" x14ac:dyDescent="0.25">
      <c r="A122" s="2" t="s">
        <v>172</v>
      </c>
      <c r="B122" s="2" t="s">
        <v>173</v>
      </c>
      <c r="C122" s="2">
        <v>2014</v>
      </c>
      <c r="D122" s="2">
        <v>3.556</v>
      </c>
      <c r="E122" s="2" t="s">
        <v>598</v>
      </c>
      <c r="F122" s="2" t="s">
        <v>792</v>
      </c>
      <c r="G122" s="2">
        <v>1.1100000000000001</v>
      </c>
      <c r="H122" s="2">
        <v>9</v>
      </c>
      <c r="I122" s="2">
        <v>0</v>
      </c>
      <c r="J122" s="2" t="s">
        <v>598</v>
      </c>
      <c r="K122" s="2" t="s">
        <v>598</v>
      </c>
      <c r="L122" s="2" t="s">
        <v>598</v>
      </c>
      <c r="M122" s="2" t="s">
        <v>598</v>
      </c>
      <c r="N122" s="2" t="s">
        <v>598</v>
      </c>
      <c r="O122" s="2" t="s">
        <v>598</v>
      </c>
      <c r="P122" s="2" t="s">
        <v>598</v>
      </c>
      <c r="Q122" s="2" t="s">
        <v>598</v>
      </c>
      <c r="R122" s="2" t="s">
        <v>598</v>
      </c>
      <c r="S122" s="2" t="s">
        <v>598</v>
      </c>
      <c r="W122" s="2">
        <f t="shared" si="5"/>
        <v>0</v>
      </c>
      <c r="AA122" s="2" t="str">
        <f t="shared" si="6"/>
        <v>'Vattenkraft'</v>
      </c>
      <c r="AC122" s="2">
        <f t="shared" si="7"/>
        <v>1.1100000000000001</v>
      </c>
      <c r="AD122" s="2">
        <f t="shared" si="8"/>
        <v>9</v>
      </c>
      <c r="AE122" s="2">
        <f t="shared" si="9"/>
        <v>0</v>
      </c>
    </row>
    <row r="123" spans="1:31" ht="15" customHeight="1" x14ac:dyDescent="0.25">
      <c r="A123" s="2" t="s">
        <v>172</v>
      </c>
      <c r="B123" s="2" t="s">
        <v>174</v>
      </c>
      <c r="C123" s="2">
        <v>2014</v>
      </c>
      <c r="D123" s="2" t="s">
        <v>598</v>
      </c>
      <c r="E123" s="2" t="s">
        <v>598</v>
      </c>
      <c r="F123" s="2" t="s">
        <v>792</v>
      </c>
      <c r="G123" s="2">
        <v>1.1100000000000001</v>
      </c>
      <c r="H123" s="2">
        <v>9</v>
      </c>
      <c r="I123" s="2">
        <v>0</v>
      </c>
      <c r="J123" s="2" t="s">
        <v>598</v>
      </c>
      <c r="K123" s="2" t="s">
        <v>598</v>
      </c>
      <c r="L123" s="2" t="s">
        <v>598</v>
      </c>
      <c r="M123" s="2" t="s">
        <v>598</v>
      </c>
      <c r="N123" s="2" t="s">
        <v>598</v>
      </c>
      <c r="O123" s="2" t="s">
        <v>598</v>
      </c>
      <c r="P123" s="2" t="s">
        <v>598</v>
      </c>
      <c r="Q123" s="2" t="s">
        <v>598</v>
      </c>
      <c r="R123" s="2" t="s">
        <v>598</v>
      </c>
      <c r="S123" s="2" t="s">
        <v>598</v>
      </c>
      <c r="W123" s="2">
        <f t="shared" si="5"/>
        <v>0</v>
      </c>
      <c r="AA123" s="2" t="str">
        <f t="shared" si="6"/>
        <v>'Vattenkraft'</v>
      </c>
      <c r="AC123" s="2">
        <f t="shared" si="7"/>
        <v>1.1100000000000001</v>
      </c>
      <c r="AD123" s="2">
        <f t="shared" si="8"/>
        <v>9</v>
      </c>
      <c r="AE123" s="2">
        <f t="shared" si="9"/>
        <v>0</v>
      </c>
    </row>
    <row r="124" spans="1:31" ht="15" customHeight="1" x14ac:dyDescent="0.25">
      <c r="A124" s="2" t="s">
        <v>175</v>
      </c>
      <c r="B124" s="2" t="s">
        <v>176</v>
      </c>
      <c r="C124" s="2">
        <v>2014</v>
      </c>
      <c r="D124" s="2">
        <v>0.26</v>
      </c>
      <c r="E124" s="2" t="s">
        <v>598</v>
      </c>
      <c r="F124" s="2" t="s">
        <v>810</v>
      </c>
      <c r="G124" s="2">
        <v>1.1000000000000001</v>
      </c>
      <c r="H124" s="2">
        <v>0</v>
      </c>
      <c r="I124" s="2">
        <v>0</v>
      </c>
      <c r="J124" s="2" t="s">
        <v>598</v>
      </c>
      <c r="K124" s="2" t="s">
        <v>598</v>
      </c>
      <c r="L124" s="2" t="s">
        <v>598</v>
      </c>
      <c r="M124" s="2" t="s">
        <v>598</v>
      </c>
      <c r="N124" s="2" t="s">
        <v>598</v>
      </c>
      <c r="O124" s="2" t="s">
        <v>598</v>
      </c>
      <c r="P124" s="2" t="s">
        <v>598</v>
      </c>
      <c r="Q124" s="2" t="s">
        <v>598</v>
      </c>
      <c r="R124" s="2" t="s">
        <v>598</v>
      </c>
      <c r="S124" s="2" t="s">
        <v>598</v>
      </c>
      <c r="W124" s="2">
        <f t="shared" si="5"/>
        <v>0</v>
      </c>
      <c r="AA124" s="2" t="str">
        <f t="shared" si="6"/>
        <v>'Förnybar vattenkraft'</v>
      </c>
      <c r="AC124" s="2">
        <f t="shared" si="7"/>
        <v>1.1000000000000001</v>
      </c>
      <c r="AD124" s="2">
        <f t="shared" si="8"/>
        <v>0</v>
      </c>
      <c r="AE124" s="2">
        <f t="shared" si="9"/>
        <v>0</v>
      </c>
    </row>
    <row r="125" spans="1:31" ht="15" customHeight="1" x14ac:dyDescent="0.25">
      <c r="A125" s="2" t="s">
        <v>177</v>
      </c>
      <c r="B125" s="2" t="s">
        <v>178</v>
      </c>
      <c r="C125" s="2">
        <v>2014</v>
      </c>
      <c r="D125" s="2">
        <v>0.33</v>
      </c>
      <c r="E125" s="2" t="s">
        <v>598</v>
      </c>
      <c r="F125" s="2" t="s">
        <v>811</v>
      </c>
      <c r="G125" s="2">
        <v>0</v>
      </c>
      <c r="H125" s="2">
        <v>0</v>
      </c>
      <c r="I125" s="2">
        <v>0</v>
      </c>
      <c r="J125" s="2" t="s">
        <v>598</v>
      </c>
      <c r="K125" s="2" t="s">
        <v>598</v>
      </c>
      <c r="L125" s="2" t="s">
        <v>598</v>
      </c>
      <c r="M125" s="2" t="s">
        <v>598</v>
      </c>
      <c r="N125" s="2" t="s">
        <v>598</v>
      </c>
      <c r="O125" s="2" t="s">
        <v>598</v>
      </c>
      <c r="P125" s="2" t="s">
        <v>598</v>
      </c>
      <c r="Q125" s="2" t="s">
        <v>598</v>
      </c>
      <c r="R125" s="2" t="s">
        <v>598</v>
      </c>
      <c r="S125" s="2" t="s">
        <v>598</v>
      </c>
      <c r="W125" s="2">
        <f t="shared" si="5"/>
        <v>0</v>
      </c>
      <c r="AA125" s="2" t="str">
        <f t="shared" si="6"/>
        <v>'El från Karlstads Energi'</v>
      </c>
      <c r="AC125" s="2">
        <f t="shared" si="7"/>
        <v>0</v>
      </c>
      <c r="AD125" s="2">
        <f t="shared" si="8"/>
        <v>0</v>
      </c>
      <c r="AE125" s="2">
        <f t="shared" si="9"/>
        <v>0</v>
      </c>
    </row>
    <row r="126" spans="1:31" ht="15" customHeight="1" x14ac:dyDescent="0.25">
      <c r="A126" s="2" t="s">
        <v>177</v>
      </c>
      <c r="B126" s="2" t="s">
        <v>179</v>
      </c>
      <c r="C126" s="2">
        <v>2014</v>
      </c>
      <c r="D126" s="2">
        <v>0.90200000000000002</v>
      </c>
      <c r="E126" s="2" t="s">
        <v>598</v>
      </c>
      <c r="F126" s="2" t="s">
        <v>812</v>
      </c>
      <c r="G126" s="2">
        <v>0</v>
      </c>
      <c r="H126" s="2">
        <v>0</v>
      </c>
      <c r="I126" s="2">
        <v>0</v>
      </c>
      <c r="J126" s="2" t="s">
        <v>598</v>
      </c>
      <c r="K126" s="2" t="s">
        <v>598</v>
      </c>
      <c r="L126" s="2" t="s">
        <v>598</v>
      </c>
      <c r="M126" s="2" t="s">
        <v>598</v>
      </c>
      <c r="N126" s="2" t="s">
        <v>598</v>
      </c>
      <c r="O126" s="2" t="s">
        <v>598</v>
      </c>
      <c r="P126" s="2" t="s">
        <v>598</v>
      </c>
      <c r="Q126" s="2" t="s">
        <v>598</v>
      </c>
      <c r="R126" s="2" t="s">
        <v>598</v>
      </c>
      <c r="S126" s="2" t="s">
        <v>598</v>
      </c>
      <c r="W126" s="2">
        <f t="shared" si="5"/>
        <v>0</v>
      </c>
      <c r="AA126" s="2" t="str">
        <f t="shared" si="6"/>
        <v>'Karlstads Energi'</v>
      </c>
      <c r="AC126" s="2">
        <f t="shared" si="7"/>
        <v>0</v>
      </c>
      <c r="AD126" s="2">
        <f t="shared" si="8"/>
        <v>0</v>
      </c>
      <c r="AE126" s="2">
        <f t="shared" si="9"/>
        <v>0</v>
      </c>
    </row>
    <row r="127" spans="1:31" ht="15" customHeight="1" x14ac:dyDescent="0.25">
      <c r="A127" s="2" t="s">
        <v>177</v>
      </c>
      <c r="B127" s="2" t="s">
        <v>180</v>
      </c>
      <c r="C127" s="2">
        <v>2014</v>
      </c>
      <c r="D127" s="2">
        <v>2E-3</v>
      </c>
      <c r="E127" s="2" t="s">
        <v>598</v>
      </c>
      <c r="F127" s="2" t="s">
        <v>811</v>
      </c>
      <c r="G127" s="2">
        <v>0</v>
      </c>
      <c r="H127" s="2">
        <v>0</v>
      </c>
      <c r="I127" s="2">
        <v>0</v>
      </c>
      <c r="J127" s="2" t="s">
        <v>598</v>
      </c>
      <c r="K127" s="2" t="s">
        <v>598</v>
      </c>
      <c r="L127" s="2" t="s">
        <v>598</v>
      </c>
      <c r="M127" s="2" t="s">
        <v>598</v>
      </c>
      <c r="N127" s="2" t="s">
        <v>598</v>
      </c>
      <c r="O127" s="2" t="s">
        <v>598</v>
      </c>
      <c r="P127" s="2" t="s">
        <v>598</v>
      </c>
      <c r="Q127" s="2" t="s">
        <v>598</v>
      </c>
      <c r="R127" s="2" t="s">
        <v>598</v>
      </c>
      <c r="S127" s="2" t="s">
        <v>598</v>
      </c>
      <c r="W127" s="2">
        <f t="shared" si="5"/>
        <v>0</v>
      </c>
      <c r="AA127" s="2" t="str">
        <f t="shared" si="6"/>
        <v>'El från Karlstads Energi'</v>
      </c>
      <c r="AC127" s="2">
        <f t="shared" si="7"/>
        <v>0</v>
      </c>
      <c r="AD127" s="2">
        <f t="shared" si="8"/>
        <v>0</v>
      </c>
      <c r="AE127" s="2">
        <f t="shared" si="9"/>
        <v>0</v>
      </c>
    </row>
    <row r="128" spans="1:31" ht="15" customHeight="1" x14ac:dyDescent="0.25">
      <c r="A128" s="2" t="s">
        <v>181</v>
      </c>
      <c r="B128" s="2" t="s">
        <v>182</v>
      </c>
      <c r="C128" s="2">
        <v>2014</v>
      </c>
      <c r="D128" s="2">
        <v>9.8000000000000007</v>
      </c>
      <c r="E128" s="2">
        <v>19.222999999999999</v>
      </c>
      <c r="F128" s="2" t="s">
        <v>813</v>
      </c>
      <c r="G128" s="2">
        <v>1.1000000000000001</v>
      </c>
      <c r="H128" s="2">
        <v>0</v>
      </c>
      <c r="I128" s="2">
        <v>0</v>
      </c>
      <c r="J128" s="2" t="s">
        <v>598</v>
      </c>
      <c r="K128" s="2" t="s">
        <v>598</v>
      </c>
      <c r="L128" s="2" t="s">
        <v>598</v>
      </c>
      <c r="M128" s="2" t="s">
        <v>598</v>
      </c>
      <c r="N128" s="2" t="s">
        <v>598</v>
      </c>
      <c r="O128" s="2" t="s">
        <v>598</v>
      </c>
      <c r="P128" s="2" t="s">
        <v>598</v>
      </c>
      <c r="Q128" s="2" t="s">
        <v>598</v>
      </c>
      <c r="R128" s="2" t="s">
        <v>598</v>
      </c>
      <c r="S128" s="2" t="s">
        <v>598</v>
      </c>
      <c r="W128" s="2">
        <f t="shared" si="5"/>
        <v>0</v>
      </c>
      <c r="AA128" s="2" t="str">
        <f t="shared" si="6"/>
        <v>'Vattenkraftsel'</v>
      </c>
      <c r="AC128" s="2">
        <f t="shared" si="7"/>
        <v>1.1000000000000001</v>
      </c>
      <c r="AD128" s="2">
        <f t="shared" si="8"/>
        <v>0</v>
      </c>
      <c r="AE128" s="2">
        <f t="shared" si="9"/>
        <v>0</v>
      </c>
    </row>
    <row r="129" spans="1:31" ht="15" customHeight="1" x14ac:dyDescent="0.25">
      <c r="A129" s="2" t="s">
        <v>183</v>
      </c>
      <c r="B129" s="2" t="s">
        <v>184</v>
      </c>
      <c r="C129" s="2">
        <v>2014</v>
      </c>
      <c r="D129" s="2" t="s">
        <v>598</v>
      </c>
      <c r="E129" s="2" t="s">
        <v>598</v>
      </c>
      <c r="F129" s="2" t="s">
        <v>599</v>
      </c>
      <c r="G129" s="2">
        <v>2.36</v>
      </c>
      <c r="H129" s="2">
        <v>483.4</v>
      </c>
      <c r="I129" s="2">
        <v>0.55000000000000004</v>
      </c>
      <c r="J129" s="2">
        <v>54.6</v>
      </c>
      <c r="K129" s="2">
        <v>0.11</v>
      </c>
      <c r="L129" s="2">
        <v>37.130000000000003</v>
      </c>
      <c r="M129" s="2">
        <v>5.69</v>
      </c>
      <c r="N129" s="2">
        <v>1</v>
      </c>
      <c r="O129" s="2" t="s">
        <v>598</v>
      </c>
      <c r="P129" s="2" t="s">
        <v>598</v>
      </c>
      <c r="Q129" s="2" t="s">
        <v>598</v>
      </c>
      <c r="R129" s="2" t="s">
        <v>598</v>
      </c>
      <c r="S129" s="2" t="s">
        <v>598</v>
      </c>
      <c r="W129" s="2">
        <f t="shared" si="5"/>
        <v>54.6</v>
      </c>
      <c r="AA129" s="2" t="str">
        <f t="shared" si="6"/>
        <v>Nordisk residual</v>
      </c>
      <c r="AC129" s="2">
        <f t="shared" si="7"/>
        <v>2.36</v>
      </c>
      <c r="AD129" s="2">
        <f t="shared" si="8"/>
        <v>483.4</v>
      </c>
      <c r="AE129" s="2">
        <f t="shared" si="9"/>
        <v>0.55000000000000004</v>
      </c>
    </row>
    <row r="130" spans="1:31" ht="15" customHeight="1" x14ac:dyDescent="0.25">
      <c r="A130" s="2" t="s">
        <v>185</v>
      </c>
      <c r="B130" s="2" t="s">
        <v>186</v>
      </c>
      <c r="C130" s="2">
        <v>2014</v>
      </c>
      <c r="D130" s="2" t="s">
        <v>598</v>
      </c>
      <c r="E130" s="2" t="s">
        <v>598</v>
      </c>
      <c r="F130" s="2" t="s">
        <v>599</v>
      </c>
      <c r="G130" s="2">
        <v>2.36</v>
      </c>
      <c r="H130" s="2">
        <v>483.4</v>
      </c>
      <c r="I130" s="2">
        <v>0.55000000000000004</v>
      </c>
      <c r="J130" s="2" t="s">
        <v>598</v>
      </c>
      <c r="K130" s="2" t="s">
        <v>598</v>
      </c>
      <c r="L130" s="2" t="s">
        <v>598</v>
      </c>
      <c r="M130" s="2" t="s">
        <v>598</v>
      </c>
      <c r="N130" s="2" t="s">
        <v>598</v>
      </c>
      <c r="O130" s="2" t="s">
        <v>598</v>
      </c>
      <c r="P130" s="2" t="s">
        <v>598</v>
      </c>
      <c r="Q130" s="2" t="s">
        <v>598</v>
      </c>
      <c r="R130" s="2" t="s">
        <v>598</v>
      </c>
      <c r="S130" s="2" t="s">
        <v>598</v>
      </c>
      <c r="W130" s="2">
        <f t="shared" si="5"/>
        <v>0</v>
      </c>
      <c r="AA130" s="2" t="str">
        <f t="shared" si="6"/>
        <v>Nordisk residual</v>
      </c>
      <c r="AC130" s="2">
        <f t="shared" si="7"/>
        <v>2.36</v>
      </c>
      <c r="AD130" s="2">
        <f t="shared" si="8"/>
        <v>483.4</v>
      </c>
      <c r="AE130" s="2">
        <f t="shared" si="9"/>
        <v>0.55000000000000004</v>
      </c>
    </row>
    <row r="131" spans="1:31" ht="15" customHeight="1" x14ac:dyDescent="0.25">
      <c r="A131" s="2" t="s">
        <v>185</v>
      </c>
      <c r="B131" s="2" t="s">
        <v>187</v>
      </c>
      <c r="C131" s="2">
        <v>2014</v>
      </c>
      <c r="D131" s="2" t="s">
        <v>598</v>
      </c>
      <c r="E131" s="2" t="s">
        <v>598</v>
      </c>
      <c r="F131" s="2" t="s">
        <v>599</v>
      </c>
      <c r="G131" s="2">
        <v>2.36</v>
      </c>
      <c r="H131" s="2">
        <v>483.4</v>
      </c>
      <c r="I131" s="2">
        <v>0.55000000000000004</v>
      </c>
      <c r="J131" s="2" t="s">
        <v>598</v>
      </c>
      <c r="K131" s="2" t="s">
        <v>598</v>
      </c>
      <c r="L131" s="2" t="s">
        <v>598</v>
      </c>
      <c r="M131" s="2" t="s">
        <v>598</v>
      </c>
      <c r="N131" s="2" t="s">
        <v>598</v>
      </c>
      <c r="O131" s="2" t="s">
        <v>598</v>
      </c>
      <c r="P131" s="2" t="s">
        <v>598</v>
      </c>
      <c r="Q131" s="2" t="s">
        <v>598</v>
      </c>
      <c r="R131" s="2" t="s">
        <v>598</v>
      </c>
      <c r="S131" s="2" t="s">
        <v>598</v>
      </c>
      <c r="W131" s="2">
        <f t="shared" ref="W131:W194" si="10">IFERROR(J131/1,0)</f>
        <v>0</v>
      </c>
      <c r="AA131" s="2" t="str">
        <f t="shared" ref="AA131:AA194" si="11">IF(AND(OR(F131="-",F131="et",F131="'-'",F131="'0'",F131="'DS'"),G131=2.36),"Nordisk residual",F131)</f>
        <v>Nordisk residual</v>
      </c>
      <c r="AC131" s="2">
        <f t="shared" ref="AC131:AC194" si="12">IFERROR(G131/1,2.36)</f>
        <v>2.36</v>
      </c>
      <c r="AD131" s="2">
        <f t="shared" ref="AD131:AD194" si="13">IFERROR(H131/1,483.4)</f>
        <v>483.4</v>
      </c>
      <c r="AE131" s="2">
        <f t="shared" ref="AE131:AE194" si="14">IFERROR(I131/1,0.55)</f>
        <v>0.55000000000000004</v>
      </c>
    </row>
    <row r="132" spans="1:31" ht="15" customHeight="1" x14ac:dyDescent="0.25">
      <c r="A132" s="2" t="s">
        <v>185</v>
      </c>
      <c r="B132" s="2" t="s">
        <v>188</v>
      </c>
      <c r="C132" s="2">
        <v>2014</v>
      </c>
      <c r="D132" s="2" t="s">
        <v>598</v>
      </c>
      <c r="E132" s="2" t="s">
        <v>598</v>
      </c>
      <c r="F132" s="2" t="s">
        <v>599</v>
      </c>
      <c r="G132" s="2">
        <v>2.36</v>
      </c>
      <c r="H132" s="2">
        <v>483.4</v>
      </c>
      <c r="I132" s="2">
        <v>0.55000000000000004</v>
      </c>
      <c r="J132" s="2" t="s">
        <v>598</v>
      </c>
      <c r="K132" s="2" t="s">
        <v>598</v>
      </c>
      <c r="L132" s="2" t="s">
        <v>598</v>
      </c>
      <c r="M132" s="2" t="s">
        <v>598</v>
      </c>
      <c r="N132" s="2" t="s">
        <v>598</v>
      </c>
      <c r="O132" s="2" t="s">
        <v>598</v>
      </c>
      <c r="P132" s="2" t="s">
        <v>598</v>
      </c>
      <c r="Q132" s="2" t="s">
        <v>598</v>
      </c>
      <c r="R132" s="2" t="s">
        <v>598</v>
      </c>
      <c r="S132" s="2" t="s">
        <v>598</v>
      </c>
      <c r="W132" s="2">
        <f t="shared" si="10"/>
        <v>0</v>
      </c>
      <c r="AA132" s="2" t="str">
        <f t="shared" si="11"/>
        <v>Nordisk residual</v>
      </c>
      <c r="AC132" s="2">
        <f t="shared" si="12"/>
        <v>2.36</v>
      </c>
      <c r="AD132" s="2">
        <f t="shared" si="13"/>
        <v>483.4</v>
      </c>
      <c r="AE132" s="2">
        <f t="shared" si="14"/>
        <v>0.55000000000000004</v>
      </c>
    </row>
    <row r="133" spans="1:31" ht="15" customHeight="1" x14ac:dyDescent="0.25">
      <c r="A133" s="2" t="s">
        <v>185</v>
      </c>
      <c r="B133" s="2" t="s">
        <v>189</v>
      </c>
      <c r="C133" s="2">
        <v>2014</v>
      </c>
      <c r="D133" s="2" t="s">
        <v>598</v>
      </c>
      <c r="E133" s="2" t="s">
        <v>598</v>
      </c>
      <c r="F133" s="2" t="s">
        <v>599</v>
      </c>
      <c r="G133" s="2">
        <v>2.36</v>
      </c>
      <c r="H133" s="2">
        <v>483.4</v>
      </c>
      <c r="I133" s="2">
        <v>0.55000000000000004</v>
      </c>
      <c r="J133" s="2" t="s">
        <v>598</v>
      </c>
      <c r="K133" s="2" t="s">
        <v>598</v>
      </c>
      <c r="L133" s="2" t="s">
        <v>598</v>
      </c>
      <c r="M133" s="2" t="s">
        <v>598</v>
      </c>
      <c r="N133" s="2" t="s">
        <v>598</v>
      </c>
      <c r="O133" s="2" t="s">
        <v>598</v>
      </c>
      <c r="P133" s="2" t="s">
        <v>598</v>
      </c>
      <c r="Q133" s="2" t="s">
        <v>598</v>
      </c>
      <c r="R133" s="2" t="s">
        <v>598</v>
      </c>
      <c r="S133" s="2" t="s">
        <v>598</v>
      </c>
      <c r="W133" s="2">
        <f t="shared" si="10"/>
        <v>0</v>
      </c>
      <c r="AA133" s="2" t="str">
        <f t="shared" si="11"/>
        <v>Nordisk residual</v>
      </c>
      <c r="AC133" s="2">
        <f t="shared" si="12"/>
        <v>2.36</v>
      </c>
      <c r="AD133" s="2">
        <f t="shared" si="13"/>
        <v>483.4</v>
      </c>
      <c r="AE133" s="2">
        <f t="shared" si="14"/>
        <v>0.55000000000000004</v>
      </c>
    </row>
    <row r="134" spans="1:31" ht="15" customHeight="1" x14ac:dyDescent="0.25">
      <c r="A134" s="2" t="s">
        <v>190</v>
      </c>
      <c r="B134" s="2" t="s">
        <v>191</v>
      </c>
      <c r="C134" s="2">
        <v>2014</v>
      </c>
      <c r="D134" s="2">
        <v>0.72199999999999998</v>
      </c>
      <c r="E134" s="2" t="s">
        <v>598</v>
      </c>
      <c r="F134" s="2" t="s">
        <v>814</v>
      </c>
      <c r="G134" s="2">
        <v>1.1000000000000001</v>
      </c>
      <c r="H134" s="2">
        <v>1.4999999999999999E-4</v>
      </c>
      <c r="I134" s="2">
        <v>0</v>
      </c>
      <c r="J134" s="2" t="s">
        <v>598</v>
      </c>
      <c r="K134" s="2" t="s">
        <v>598</v>
      </c>
      <c r="L134" s="2" t="s">
        <v>598</v>
      </c>
      <c r="M134" s="2" t="s">
        <v>598</v>
      </c>
      <c r="N134" s="2" t="s">
        <v>598</v>
      </c>
      <c r="O134" s="2" t="s">
        <v>598</v>
      </c>
      <c r="P134" s="2" t="s">
        <v>598</v>
      </c>
      <c r="Q134" s="2" t="s">
        <v>598</v>
      </c>
      <c r="R134" s="2" t="s">
        <v>598</v>
      </c>
      <c r="S134" s="2" t="s">
        <v>598</v>
      </c>
      <c r="W134" s="2">
        <f t="shared" si="10"/>
        <v>0</v>
      </c>
      <c r="AA134" s="2" t="str">
        <f t="shared" si="11"/>
        <v>'Vatten el'</v>
      </c>
      <c r="AC134" s="2">
        <f t="shared" si="12"/>
        <v>1.1000000000000001</v>
      </c>
      <c r="AD134" s="2">
        <f t="shared" si="13"/>
        <v>1.4999999999999999E-4</v>
      </c>
      <c r="AE134" s="2">
        <f t="shared" si="14"/>
        <v>0</v>
      </c>
    </row>
    <row r="135" spans="1:31" ht="15" customHeight="1" x14ac:dyDescent="0.25">
      <c r="A135" s="2" t="s">
        <v>192</v>
      </c>
      <c r="B135" s="2" t="s">
        <v>193</v>
      </c>
      <c r="C135" s="2">
        <v>2014</v>
      </c>
      <c r="D135" s="2">
        <v>2.669</v>
      </c>
      <c r="E135" s="2">
        <v>6.077</v>
      </c>
      <c r="F135" s="2" t="s">
        <v>798</v>
      </c>
      <c r="G135" s="2">
        <v>0.31</v>
      </c>
      <c r="H135" s="2">
        <v>0</v>
      </c>
      <c r="I135" s="2">
        <v>0</v>
      </c>
      <c r="J135" s="2" t="s">
        <v>598</v>
      </c>
      <c r="K135" s="2" t="s">
        <v>598</v>
      </c>
      <c r="L135" s="2" t="s">
        <v>598</v>
      </c>
      <c r="M135" s="2" t="s">
        <v>598</v>
      </c>
      <c r="N135" s="2" t="s">
        <v>598</v>
      </c>
      <c r="O135" s="2" t="s">
        <v>598</v>
      </c>
      <c r="P135" s="2" t="s">
        <v>598</v>
      </c>
      <c r="Q135" s="2" t="s">
        <v>598</v>
      </c>
      <c r="R135" s="2" t="s">
        <v>598</v>
      </c>
      <c r="S135" s="2" t="s">
        <v>598</v>
      </c>
      <c r="W135" s="2">
        <f t="shared" si="10"/>
        <v>0</v>
      </c>
      <c r="AA135" s="2" t="str">
        <f t="shared" si="11"/>
        <v>'Biokraft'</v>
      </c>
      <c r="AC135" s="2">
        <f t="shared" si="12"/>
        <v>0.31</v>
      </c>
      <c r="AD135" s="2">
        <f t="shared" si="13"/>
        <v>0</v>
      </c>
      <c r="AE135" s="2">
        <f t="shared" si="14"/>
        <v>0</v>
      </c>
    </row>
    <row r="136" spans="1:31" ht="15" customHeight="1" x14ac:dyDescent="0.25">
      <c r="A136" s="2" t="s">
        <v>194</v>
      </c>
      <c r="B136" s="2" t="s">
        <v>195</v>
      </c>
      <c r="C136" s="2">
        <v>2014</v>
      </c>
      <c r="D136" s="2">
        <v>9.1</v>
      </c>
      <c r="E136" s="2" t="s">
        <v>598</v>
      </c>
      <c r="F136" s="2" t="s">
        <v>607</v>
      </c>
      <c r="G136" s="2">
        <v>2.36</v>
      </c>
      <c r="H136" s="2">
        <v>483.4</v>
      </c>
      <c r="I136" s="2">
        <v>0.55000000000000004</v>
      </c>
      <c r="J136" s="2" t="s">
        <v>598</v>
      </c>
      <c r="K136" s="2" t="s">
        <v>598</v>
      </c>
      <c r="L136" s="2" t="s">
        <v>598</v>
      </c>
      <c r="M136" s="2" t="s">
        <v>598</v>
      </c>
      <c r="N136" s="2" t="s">
        <v>598</v>
      </c>
      <c r="O136" s="2" t="s">
        <v>598</v>
      </c>
      <c r="P136" s="2" t="s">
        <v>598</v>
      </c>
      <c r="Q136" s="2" t="s">
        <v>598</v>
      </c>
      <c r="R136" s="2" t="s">
        <v>598</v>
      </c>
      <c r="S136" s="2" t="s">
        <v>598</v>
      </c>
      <c r="W136" s="2">
        <f t="shared" si="10"/>
        <v>0</v>
      </c>
      <c r="AA136" s="2" t="str">
        <f t="shared" si="11"/>
        <v>Nordisk residual</v>
      </c>
      <c r="AC136" s="2">
        <f t="shared" si="12"/>
        <v>2.36</v>
      </c>
      <c r="AD136" s="2">
        <f t="shared" si="13"/>
        <v>483.4</v>
      </c>
      <c r="AE136" s="2">
        <f t="shared" si="14"/>
        <v>0.55000000000000004</v>
      </c>
    </row>
    <row r="137" spans="1:31" ht="15" customHeight="1" x14ac:dyDescent="0.25">
      <c r="A137" s="2" t="s">
        <v>194</v>
      </c>
      <c r="B137" s="2" t="s">
        <v>196</v>
      </c>
      <c r="C137" s="2">
        <v>2014</v>
      </c>
      <c r="D137" s="2">
        <v>0.64</v>
      </c>
      <c r="E137" s="2" t="s">
        <v>598</v>
      </c>
      <c r="F137" s="2" t="s">
        <v>599</v>
      </c>
      <c r="G137" s="2">
        <v>2.36</v>
      </c>
      <c r="H137" s="2">
        <v>483.4</v>
      </c>
      <c r="I137" s="2">
        <v>0.55000000000000004</v>
      </c>
      <c r="J137" s="2" t="s">
        <v>598</v>
      </c>
      <c r="K137" s="2" t="s">
        <v>598</v>
      </c>
      <c r="L137" s="2" t="s">
        <v>598</v>
      </c>
      <c r="M137" s="2" t="s">
        <v>598</v>
      </c>
      <c r="N137" s="2" t="s">
        <v>598</v>
      </c>
      <c r="O137" s="2" t="s">
        <v>598</v>
      </c>
      <c r="P137" s="2" t="s">
        <v>598</v>
      </c>
      <c r="Q137" s="2" t="s">
        <v>598</v>
      </c>
      <c r="R137" s="2" t="s">
        <v>598</v>
      </c>
      <c r="S137" s="2" t="s">
        <v>598</v>
      </c>
      <c r="W137" s="2">
        <f t="shared" si="10"/>
        <v>0</v>
      </c>
      <c r="AA137" s="2" t="str">
        <f t="shared" si="11"/>
        <v>Nordisk residual</v>
      </c>
      <c r="AC137" s="2">
        <f t="shared" si="12"/>
        <v>2.36</v>
      </c>
      <c r="AD137" s="2">
        <f t="shared" si="13"/>
        <v>483.4</v>
      </c>
      <c r="AE137" s="2">
        <f t="shared" si="14"/>
        <v>0.55000000000000004</v>
      </c>
    </row>
    <row r="138" spans="1:31" ht="15" customHeight="1" x14ac:dyDescent="0.25">
      <c r="A138" s="2" t="s">
        <v>197</v>
      </c>
      <c r="B138" s="2" t="s">
        <v>198</v>
      </c>
      <c r="C138" s="2">
        <v>2014</v>
      </c>
      <c r="D138" s="2">
        <v>0.34950799999999999</v>
      </c>
      <c r="E138" s="2" t="s">
        <v>598</v>
      </c>
      <c r="F138" s="2" t="s">
        <v>792</v>
      </c>
      <c r="G138" s="2">
        <v>1.1000000000000001</v>
      </c>
      <c r="H138" s="2">
        <v>0</v>
      </c>
      <c r="I138" s="2">
        <v>0</v>
      </c>
      <c r="J138" s="2" t="s">
        <v>598</v>
      </c>
      <c r="K138" s="2" t="s">
        <v>598</v>
      </c>
      <c r="L138" s="2" t="s">
        <v>598</v>
      </c>
      <c r="M138" s="2" t="s">
        <v>598</v>
      </c>
      <c r="N138" s="2" t="s">
        <v>598</v>
      </c>
      <c r="O138" s="2" t="s">
        <v>598</v>
      </c>
      <c r="P138" s="2" t="s">
        <v>598</v>
      </c>
      <c r="Q138" s="2" t="s">
        <v>598</v>
      </c>
      <c r="R138" s="2" t="s">
        <v>598</v>
      </c>
      <c r="S138" s="2" t="s">
        <v>598</v>
      </c>
      <c r="W138" s="2">
        <f t="shared" si="10"/>
        <v>0</v>
      </c>
      <c r="AA138" s="2" t="str">
        <f t="shared" si="11"/>
        <v>'Vattenkraft'</v>
      </c>
      <c r="AC138" s="2">
        <f t="shared" si="12"/>
        <v>1.1000000000000001</v>
      </c>
      <c r="AD138" s="2">
        <f t="shared" si="13"/>
        <v>0</v>
      </c>
      <c r="AE138" s="2">
        <f t="shared" si="14"/>
        <v>0</v>
      </c>
    </row>
    <row r="139" spans="1:31" ht="15" customHeight="1" x14ac:dyDescent="0.25">
      <c r="A139" s="2" t="s">
        <v>199</v>
      </c>
      <c r="B139" s="2" t="s">
        <v>200</v>
      </c>
      <c r="C139" s="2">
        <v>2014</v>
      </c>
      <c r="D139" s="2">
        <v>1</v>
      </c>
      <c r="E139" s="2" t="s">
        <v>598</v>
      </c>
      <c r="F139" s="2" t="s">
        <v>815</v>
      </c>
      <c r="G139" s="2">
        <v>1.1000000000000001</v>
      </c>
      <c r="H139" s="2">
        <v>0</v>
      </c>
      <c r="I139" s="2">
        <v>0</v>
      </c>
      <c r="J139" s="2" t="s">
        <v>598</v>
      </c>
      <c r="K139" s="2" t="s">
        <v>598</v>
      </c>
      <c r="L139" s="2" t="s">
        <v>598</v>
      </c>
      <c r="M139" s="2" t="s">
        <v>598</v>
      </c>
      <c r="N139" s="2" t="s">
        <v>598</v>
      </c>
      <c r="O139" s="2" t="s">
        <v>598</v>
      </c>
      <c r="P139" s="2" t="s">
        <v>598</v>
      </c>
      <c r="Q139" s="2" t="s">
        <v>598</v>
      </c>
      <c r="R139" s="2" t="s">
        <v>598</v>
      </c>
      <c r="S139" s="2" t="s">
        <v>598</v>
      </c>
      <c r="W139" s="2">
        <f t="shared" si="10"/>
        <v>0</v>
      </c>
      <c r="AA139" s="2" t="str">
        <f t="shared" si="11"/>
        <v>'vattenkraft El'</v>
      </c>
      <c r="AC139" s="2">
        <f t="shared" si="12"/>
        <v>1.1000000000000001</v>
      </c>
      <c r="AD139" s="2">
        <f t="shared" si="13"/>
        <v>0</v>
      </c>
      <c r="AE139" s="2">
        <f t="shared" si="14"/>
        <v>0</v>
      </c>
    </row>
    <row r="140" spans="1:31" ht="15" customHeight="1" x14ac:dyDescent="0.25">
      <c r="A140" s="2" t="s">
        <v>201</v>
      </c>
      <c r="B140" s="2" t="s">
        <v>202</v>
      </c>
      <c r="C140" s="2">
        <v>2014</v>
      </c>
      <c r="D140" s="2" t="s">
        <v>598</v>
      </c>
      <c r="E140" s="2" t="s">
        <v>598</v>
      </c>
      <c r="F140" s="2" t="s">
        <v>599</v>
      </c>
      <c r="G140" s="2">
        <v>2.36</v>
      </c>
      <c r="H140" s="2">
        <v>483.4</v>
      </c>
      <c r="I140" s="2">
        <v>0.55000000000000004</v>
      </c>
      <c r="J140" s="2" t="s">
        <v>598</v>
      </c>
      <c r="K140" s="2" t="s">
        <v>598</v>
      </c>
      <c r="L140" s="2" t="s">
        <v>598</v>
      </c>
      <c r="M140" s="2" t="s">
        <v>598</v>
      </c>
      <c r="N140" s="2" t="s">
        <v>598</v>
      </c>
      <c r="O140" s="2" t="s">
        <v>598</v>
      </c>
      <c r="P140" s="2" t="s">
        <v>598</v>
      </c>
      <c r="Q140" s="2" t="s">
        <v>598</v>
      </c>
      <c r="R140" s="2" t="s">
        <v>598</v>
      </c>
      <c r="S140" s="2" t="s">
        <v>598</v>
      </c>
      <c r="W140" s="2">
        <f t="shared" si="10"/>
        <v>0</v>
      </c>
      <c r="AA140" s="2" t="str">
        <f t="shared" si="11"/>
        <v>Nordisk residual</v>
      </c>
      <c r="AC140" s="2">
        <f t="shared" si="12"/>
        <v>2.36</v>
      </c>
      <c r="AD140" s="2">
        <f t="shared" si="13"/>
        <v>483.4</v>
      </c>
      <c r="AE140" s="2">
        <f t="shared" si="14"/>
        <v>0.55000000000000004</v>
      </c>
    </row>
    <row r="141" spans="1:31" ht="15" customHeight="1" x14ac:dyDescent="0.25">
      <c r="A141" s="2" t="s">
        <v>201</v>
      </c>
      <c r="B141" s="2" t="s">
        <v>203</v>
      </c>
      <c r="C141" s="2">
        <v>2014</v>
      </c>
      <c r="D141" s="2" t="s">
        <v>598</v>
      </c>
      <c r="E141" s="2" t="s">
        <v>598</v>
      </c>
      <c r="F141" s="2" t="s">
        <v>816</v>
      </c>
      <c r="G141" s="2">
        <v>2.36</v>
      </c>
      <c r="H141" s="2">
        <v>2.9</v>
      </c>
      <c r="I141" s="2">
        <v>0</v>
      </c>
      <c r="J141" s="2" t="s">
        <v>598</v>
      </c>
      <c r="K141" s="2" t="s">
        <v>598</v>
      </c>
      <c r="L141" s="2" t="s">
        <v>598</v>
      </c>
      <c r="M141" s="2" t="s">
        <v>598</v>
      </c>
      <c r="N141" s="2" t="s">
        <v>598</v>
      </c>
      <c r="O141" s="2" t="s">
        <v>598</v>
      </c>
      <c r="P141" s="2" t="s">
        <v>598</v>
      </c>
      <c r="Q141" s="2" t="s">
        <v>598</v>
      </c>
      <c r="R141" s="2" t="s">
        <v>598</v>
      </c>
      <c r="S141" s="2" t="s">
        <v>598</v>
      </c>
      <c r="W141" s="2">
        <f t="shared" si="10"/>
        <v>0</v>
      </c>
      <c r="AA141" s="2" t="str">
        <f t="shared" si="11"/>
        <v>'Jämtkraft lokalprisel'</v>
      </c>
      <c r="AC141" s="2">
        <f t="shared" si="12"/>
        <v>2.36</v>
      </c>
      <c r="AD141" s="2">
        <f t="shared" si="13"/>
        <v>2.9</v>
      </c>
      <c r="AE141" s="2">
        <f t="shared" si="14"/>
        <v>0</v>
      </c>
    </row>
    <row r="142" spans="1:31" ht="15" customHeight="1" x14ac:dyDescent="0.25">
      <c r="A142" s="2" t="s">
        <v>201</v>
      </c>
      <c r="B142" s="2" t="s">
        <v>204</v>
      </c>
      <c r="C142" s="2">
        <v>2014</v>
      </c>
      <c r="D142" s="2" t="s">
        <v>598</v>
      </c>
      <c r="E142" s="2" t="s">
        <v>598</v>
      </c>
      <c r="F142" s="2" t="s">
        <v>817</v>
      </c>
      <c r="G142" s="2">
        <v>2.36</v>
      </c>
      <c r="H142" s="2">
        <v>2.9</v>
      </c>
      <c r="I142" s="2">
        <v>0</v>
      </c>
      <c r="J142" s="2" t="s">
        <v>598</v>
      </c>
      <c r="K142" s="2" t="s">
        <v>598</v>
      </c>
      <c r="L142" s="2" t="s">
        <v>598</v>
      </c>
      <c r="M142" s="2" t="s">
        <v>598</v>
      </c>
      <c r="N142" s="2" t="s">
        <v>598</v>
      </c>
      <c r="O142" s="2" t="s">
        <v>598</v>
      </c>
      <c r="P142" s="2" t="s">
        <v>598</v>
      </c>
      <c r="Q142" s="2" t="s">
        <v>598</v>
      </c>
      <c r="R142" s="2" t="s">
        <v>598</v>
      </c>
      <c r="S142" s="2" t="s">
        <v>598</v>
      </c>
      <c r="W142" s="2">
        <f t="shared" si="10"/>
        <v>0</v>
      </c>
      <c r="AA142" s="2" t="str">
        <f t="shared" si="11"/>
        <v>'Jämtkraft lokalel'</v>
      </c>
      <c r="AC142" s="2">
        <f t="shared" si="12"/>
        <v>2.36</v>
      </c>
      <c r="AD142" s="2">
        <f t="shared" si="13"/>
        <v>2.9</v>
      </c>
      <c r="AE142" s="2">
        <f t="shared" si="14"/>
        <v>0</v>
      </c>
    </row>
    <row r="143" spans="1:31" ht="15" customHeight="1" x14ac:dyDescent="0.25">
      <c r="A143" s="2" t="s">
        <v>201</v>
      </c>
      <c r="B143" s="2" t="s">
        <v>205</v>
      </c>
      <c r="C143" s="2">
        <v>2014</v>
      </c>
      <c r="D143" s="2" t="s">
        <v>598</v>
      </c>
      <c r="E143" s="2" t="s">
        <v>598</v>
      </c>
      <c r="F143" s="2" t="s">
        <v>817</v>
      </c>
      <c r="G143" s="2">
        <v>2.36</v>
      </c>
      <c r="H143" s="2">
        <v>2.9</v>
      </c>
      <c r="I143" s="2">
        <v>0</v>
      </c>
      <c r="J143" s="2" t="s">
        <v>598</v>
      </c>
      <c r="K143" s="2" t="s">
        <v>598</v>
      </c>
      <c r="L143" s="2" t="s">
        <v>598</v>
      </c>
      <c r="M143" s="2" t="s">
        <v>598</v>
      </c>
      <c r="N143" s="2" t="s">
        <v>598</v>
      </c>
      <c r="O143" s="2">
        <v>1.383</v>
      </c>
      <c r="P143" s="2">
        <v>9.6000000000000002E-2</v>
      </c>
      <c r="Q143" s="2">
        <v>0</v>
      </c>
      <c r="R143" s="2">
        <v>0</v>
      </c>
      <c r="S143" s="2">
        <v>1</v>
      </c>
      <c r="W143" s="2">
        <f t="shared" si="10"/>
        <v>0</v>
      </c>
      <c r="AA143" s="2" t="str">
        <f t="shared" si="11"/>
        <v>'Jämtkraft lokalel'</v>
      </c>
      <c r="AC143" s="2">
        <f t="shared" si="12"/>
        <v>2.36</v>
      </c>
      <c r="AD143" s="2">
        <f t="shared" si="13"/>
        <v>2.9</v>
      </c>
      <c r="AE143" s="2">
        <f t="shared" si="14"/>
        <v>0</v>
      </c>
    </row>
    <row r="144" spans="1:31" ht="15" customHeight="1" x14ac:dyDescent="0.25">
      <c r="A144" s="2" t="s">
        <v>206</v>
      </c>
      <c r="B144" s="2" t="s">
        <v>207</v>
      </c>
      <c r="C144" s="2">
        <v>2014</v>
      </c>
      <c r="D144" s="2" t="s">
        <v>598</v>
      </c>
      <c r="E144" s="2" t="s">
        <v>598</v>
      </c>
      <c r="F144" s="2" t="s">
        <v>599</v>
      </c>
      <c r="G144" s="2">
        <v>2.36</v>
      </c>
      <c r="H144" s="2">
        <v>483.4</v>
      </c>
      <c r="I144" s="2">
        <v>0.55000000000000004</v>
      </c>
      <c r="J144" s="2" t="s">
        <v>598</v>
      </c>
      <c r="K144" s="2" t="s">
        <v>598</v>
      </c>
      <c r="L144" s="2" t="s">
        <v>598</v>
      </c>
      <c r="M144" s="2" t="s">
        <v>598</v>
      </c>
      <c r="N144" s="2" t="s">
        <v>598</v>
      </c>
      <c r="O144" s="2" t="s">
        <v>598</v>
      </c>
      <c r="P144" s="2" t="s">
        <v>598</v>
      </c>
      <c r="Q144" s="2" t="s">
        <v>598</v>
      </c>
      <c r="R144" s="2" t="s">
        <v>598</v>
      </c>
      <c r="S144" s="2" t="s">
        <v>598</v>
      </c>
      <c r="W144" s="2">
        <f t="shared" si="10"/>
        <v>0</v>
      </c>
      <c r="AA144" s="2" t="str">
        <f t="shared" si="11"/>
        <v>Nordisk residual</v>
      </c>
      <c r="AC144" s="2">
        <f t="shared" si="12"/>
        <v>2.36</v>
      </c>
      <c r="AD144" s="2">
        <f t="shared" si="13"/>
        <v>483.4</v>
      </c>
      <c r="AE144" s="2">
        <f t="shared" si="14"/>
        <v>0.55000000000000004</v>
      </c>
    </row>
    <row r="145" spans="1:31" ht="15" customHeight="1" x14ac:dyDescent="0.25">
      <c r="A145" s="2" t="s">
        <v>206</v>
      </c>
      <c r="B145" s="2" t="s">
        <v>208</v>
      </c>
      <c r="C145" s="2">
        <v>2014</v>
      </c>
      <c r="D145" s="2" t="s">
        <v>598</v>
      </c>
      <c r="E145" s="2" t="s">
        <v>598</v>
      </c>
      <c r="F145" s="2" t="s">
        <v>599</v>
      </c>
      <c r="G145" s="2">
        <v>2.36</v>
      </c>
      <c r="H145" s="2">
        <v>483.4</v>
      </c>
      <c r="I145" s="2">
        <v>0.55000000000000004</v>
      </c>
      <c r="J145" s="2" t="s">
        <v>598</v>
      </c>
      <c r="K145" s="2" t="s">
        <v>598</v>
      </c>
      <c r="L145" s="2" t="s">
        <v>598</v>
      </c>
      <c r="M145" s="2" t="s">
        <v>598</v>
      </c>
      <c r="N145" s="2" t="s">
        <v>598</v>
      </c>
      <c r="O145" s="2" t="s">
        <v>598</v>
      </c>
      <c r="P145" s="2" t="s">
        <v>598</v>
      </c>
      <c r="Q145" s="2" t="s">
        <v>598</v>
      </c>
      <c r="R145" s="2" t="s">
        <v>598</v>
      </c>
      <c r="S145" s="2" t="s">
        <v>598</v>
      </c>
      <c r="W145" s="2">
        <f t="shared" si="10"/>
        <v>0</v>
      </c>
      <c r="AA145" s="2" t="str">
        <f t="shared" si="11"/>
        <v>Nordisk residual</v>
      </c>
      <c r="AC145" s="2">
        <f t="shared" si="12"/>
        <v>2.36</v>
      </c>
      <c r="AD145" s="2">
        <f t="shared" si="13"/>
        <v>483.4</v>
      </c>
      <c r="AE145" s="2">
        <f t="shared" si="14"/>
        <v>0.55000000000000004</v>
      </c>
    </row>
    <row r="146" spans="1:31" ht="15" customHeight="1" x14ac:dyDescent="0.25">
      <c r="A146" s="2" t="s">
        <v>206</v>
      </c>
      <c r="B146" s="2" t="s">
        <v>209</v>
      </c>
      <c r="C146" s="2">
        <v>2014</v>
      </c>
      <c r="D146" s="2">
        <v>0.4</v>
      </c>
      <c r="E146" s="2" t="s">
        <v>598</v>
      </c>
      <c r="F146" s="2" t="s">
        <v>792</v>
      </c>
      <c r="G146" s="2">
        <v>1.1000000000000001</v>
      </c>
      <c r="H146" s="2">
        <v>0</v>
      </c>
      <c r="I146" s="2">
        <v>0</v>
      </c>
      <c r="J146" s="2" t="s">
        <v>598</v>
      </c>
      <c r="K146" s="2" t="s">
        <v>598</v>
      </c>
      <c r="L146" s="2" t="s">
        <v>598</v>
      </c>
      <c r="M146" s="2" t="s">
        <v>598</v>
      </c>
      <c r="N146" s="2" t="s">
        <v>598</v>
      </c>
      <c r="O146" s="2" t="s">
        <v>598</v>
      </c>
      <c r="P146" s="2" t="s">
        <v>598</v>
      </c>
      <c r="Q146" s="2" t="s">
        <v>598</v>
      </c>
      <c r="R146" s="2" t="s">
        <v>598</v>
      </c>
      <c r="S146" s="2" t="s">
        <v>598</v>
      </c>
      <c r="W146" s="2">
        <f t="shared" si="10"/>
        <v>0</v>
      </c>
      <c r="AA146" s="2" t="str">
        <f t="shared" si="11"/>
        <v>'Vattenkraft'</v>
      </c>
      <c r="AC146" s="2">
        <f t="shared" si="12"/>
        <v>1.1000000000000001</v>
      </c>
      <c r="AD146" s="2">
        <f t="shared" si="13"/>
        <v>0</v>
      </c>
      <c r="AE146" s="2">
        <f t="shared" si="14"/>
        <v>0</v>
      </c>
    </row>
    <row r="147" spans="1:31" ht="15" customHeight="1" x14ac:dyDescent="0.25">
      <c r="A147" s="2" t="s">
        <v>206</v>
      </c>
      <c r="B147" s="2" t="s">
        <v>210</v>
      </c>
      <c r="C147" s="2">
        <v>2014</v>
      </c>
      <c r="D147" s="2">
        <v>10.77</v>
      </c>
      <c r="E147" s="2">
        <v>19.100000000000001</v>
      </c>
      <c r="F147" s="2" t="s">
        <v>792</v>
      </c>
      <c r="G147" s="2">
        <v>1.1000000000000001</v>
      </c>
      <c r="H147" s="2">
        <v>0</v>
      </c>
      <c r="I147" s="2">
        <v>0</v>
      </c>
      <c r="J147" s="2" t="s">
        <v>598</v>
      </c>
      <c r="K147" s="2" t="s">
        <v>598</v>
      </c>
      <c r="L147" s="2" t="s">
        <v>598</v>
      </c>
      <c r="M147" s="2" t="s">
        <v>598</v>
      </c>
      <c r="N147" s="2" t="s">
        <v>598</v>
      </c>
      <c r="O147" s="2">
        <v>7.3040000000000003</v>
      </c>
      <c r="P147" s="2">
        <v>0.11</v>
      </c>
      <c r="Q147" s="2">
        <v>6</v>
      </c>
      <c r="R147" s="2">
        <v>13</v>
      </c>
      <c r="S147" s="2">
        <v>0</v>
      </c>
      <c r="W147" s="2">
        <f t="shared" si="10"/>
        <v>0</v>
      </c>
      <c r="AA147" s="2" t="str">
        <f t="shared" si="11"/>
        <v>'Vattenkraft'</v>
      </c>
      <c r="AC147" s="2">
        <f t="shared" si="12"/>
        <v>1.1000000000000001</v>
      </c>
      <c r="AD147" s="2">
        <f t="shared" si="13"/>
        <v>0</v>
      </c>
      <c r="AE147" s="2">
        <f t="shared" si="14"/>
        <v>0</v>
      </c>
    </row>
    <row r="148" spans="1:31" ht="15" customHeight="1" x14ac:dyDescent="0.25">
      <c r="A148" s="2" t="s">
        <v>206</v>
      </c>
      <c r="B148" s="2" t="s">
        <v>211</v>
      </c>
      <c r="C148" s="2">
        <v>2014</v>
      </c>
      <c r="D148" s="2" t="s">
        <v>598</v>
      </c>
      <c r="E148" s="2" t="s">
        <v>598</v>
      </c>
      <c r="F148" s="2" t="s">
        <v>599</v>
      </c>
      <c r="G148" s="2">
        <v>2.36</v>
      </c>
      <c r="H148" s="2">
        <v>483.4</v>
      </c>
      <c r="I148" s="2">
        <v>0.55000000000000004</v>
      </c>
      <c r="J148" s="2" t="s">
        <v>598</v>
      </c>
      <c r="K148" s="2" t="s">
        <v>598</v>
      </c>
      <c r="L148" s="2" t="s">
        <v>598</v>
      </c>
      <c r="M148" s="2" t="s">
        <v>598</v>
      </c>
      <c r="N148" s="2" t="s">
        <v>598</v>
      </c>
      <c r="O148" s="2" t="s">
        <v>598</v>
      </c>
      <c r="P148" s="2" t="s">
        <v>598</v>
      </c>
      <c r="Q148" s="2" t="s">
        <v>598</v>
      </c>
      <c r="R148" s="2" t="s">
        <v>598</v>
      </c>
      <c r="S148" s="2" t="s">
        <v>598</v>
      </c>
      <c r="W148" s="2">
        <f t="shared" si="10"/>
        <v>0</v>
      </c>
      <c r="AA148" s="2" t="str">
        <f t="shared" si="11"/>
        <v>Nordisk residual</v>
      </c>
      <c r="AC148" s="2">
        <f t="shared" si="12"/>
        <v>2.36</v>
      </c>
      <c r="AD148" s="2">
        <f t="shared" si="13"/>
        <v>483.4</v>
      </c>
      <c r="AE148" s="2">
        <f t="shared" si="14"/>
        <v>0.55000000000000004</v>
      </c>
    </row>
    <row r="149" spans="1:31" ht="15" customHeight="1" x14ac:dyDescent="0.25">
      <c r="A149" s="2" t="s">
        <v>206</v>
      </c>
      <c r="B149" s="2" t="s">
        <v>212</v>
      </c>
      <c r="C149" s="2">
        <v>2014</v>
      </c>
      <c r="D149" s="2">
        <v>0.05</v>
      </c>
      <c r="E149" s="2" t="s">
        <v>598</v>
      </c>
      <c r="F149" s="2" t="s">
        <v>792</v>
      </c>
      <c r="G149" s="2">
        <v>1.1000000000000001</v>
      </c>
      <c r="H149" s="2">
        <v>0</v>
      </c>
      <c r="I149" s="2">
        <v>0</v>
      </c>
      <c r="J149" s="2" t="s">
        <v>598</v>
      </c>
      <c r="K149" s="2" t="s">
        <v>598</v>
      </c>
      <c r="L149" s="2" t="s">
        <v>598</v>
      </c>
      <c r="M149" s="2" t="s">
        <v>598</v>
      </c>
      <c r="N149" s="2" t="s">
        <v>598</v>
      </c>
      <c r="O149" s="2" t="s">
        <v>598</v>
      </c>
      <c r="P149" s="2" t="s">
        <v>598</v>
      </c>
      <c r="Q149" s="2" t="s">
        <v>598</v>
      </c>
      <c r="R149" s="2" t="s">
        <v>598</v>
      </c>
      <c r="S149" s="2" t="s">
        <v>598</v>
      </c>
      <c r="W149" s="2">
        <f t="shared" si="10"/>
        <v>0</v>
      </c>
      <c r="AA149" s="2" t="str">
        <f t="shared" si="11"/>
        <v>'Vattenkraft'</v>
      </c>
      <c r="AC149" s="2">
        <f t="shared" si="12"/>
        <v>1.1000000000000001</v>
      </c>
      <c r="AD149" s="2">
        <f t="shared" si="13"/>
        <v>0</v>
      </c>
      <c r="AE149" s="2">
        <f t="shared" si="14"/>
        <v>0</v>
      </c>
    </row>
    <row r="150" spans="1:31" ht="15" customHeight="1" x14ac:dyDescent="0.25">
      <c r="A150" s="2" t="s">
        <v>213</v>
      </c>
      <c r="B150" s="2" t="s">
        <v>214</v>
      </c>
      <c r="C150" s="2">
        <v>2014</v>
      </c>
      <c r="D150" s="2">
        <v>7.1</v>
      </c>
      <c r="E150" s="2">
        <v>16.2</v>
      </c>
      <c r="F150" s="2" t="s">
        <v>818</v>
      </c>
      <c r="G150" s="2">
        <v>1.1000000000000001</v>
      </c>
      <c r="H150" s="2">
        <v>0</v>
      </c>
      <c r="I150" s="2">
        <v>0</v>
      </c>
      <c r="J150" s="2" t="s">
        <v>598</v>
      </c>
      <c r="K150" s="2" t="s">
        <v>598</v>
      </c>
      <c r="L150" s="2" t="s">
        <v>598</v>
      </c>
      <c r="M150" s="2" t="s">
        <v>598</v>
      </c>
      <c r="N150" s="2" t="s">
        <v>598</v>
      </c>
      <c r="O150" s="2" t="s">
        <v>598</v>
      </c>
      <c r="P150" s="2" t="s">
        <v>598</v>
      </c>
      <c r="Q150" s="2" t="s">
        <v>598</v>
      </c>
      <c r="R150" s="2" t="s">
        <v>598</v>
      </c>
      <c r="S150" s="2" t="s">
        <v>598</v>
      </c>
      <c r="W150" s="2">
        <f t="shared" si="10"/>
        <v>0</v>
      </c>
      <c r="AA150" s="2" t="str">
        <f t="shared" si="11"/>
        <v>'100 % förnybar el'</v>
      </c>
      <c r="AC150" s="2">
        <f t="shared" si="12"/>
        <v>1.1000000000000001</v>
      </c>
      <c r="AD150" s="2">
        <f t="shared" si="13"/>
        <v>0</v>
      </c>
      <c r="AE150" s="2">
        <f t="shared" si="14"/>
        <v>0</v>
      </c>
    </row>
    <row r="151" spans="1:31" ht="15" customHeight="1" x14ac:dyDescent="0.25">
      <c r="A151" s="2" t="s">
        <v>215</v>
      </c>
      <c r="B151" s="2" t="s">
        <v>216</v>
      </c>
      <c r="C151" s="2">
        <v>2014</v>
      </c>
      <c r="D151" s="2">
        <v>0</v>
      </c>
      <c r="E151" s="2">
        <v>0</v>
      </c>
      <c r="F151" s="2" t="s">
        <v>819</v>
      </c>
      <c r="G151" s="2">
        <v>0</v>
      </c>
      <c r="H151" s="2">
        <v>0</v>
      </c>
      <c r="I151" s="2">
        <v>0</v>
      </c>
      <c r="J151" s="2" t="s">
        <v>598</v>
      </c>
      <c r="K151" s="2" t="s">
        <v>598</v>
      </c>
      <c r="L151" s="2" t="s">
        <v>598</v>
      </c>
      <c r="M151" s="2" t="s">
        <v>598</v>
      </c>
      <c r="N151" s="2" t="s">
        <v>598</v>
      </c>
      <c r="O151" s="2" t="s">
        <v>598</v>
      </c>
      <c r="P151" s="2" t="s">
        <v>598</v>
      </c>
      <c r="Q151" s="2" t="s">
        <v>598</v>
      </c>
      <c r="R151" s="2" t="s">
        <v>598</v>
      </c>
      <c r="S151" s="2" t="s">
        <v>598</v>
      </c>
      <c r="W151" s="2">
        <f t="shared" si="10"/>
        <v>0</v>
      </c>
      <c r="AA151" s="2" t="str">
        <f t="shared" si="11"/>
        <v>'100% vindkraft'</v>
      </c>
      <c r="AC151" s="2">
        <f t="shared" si="12"/>
        <v>0</v>
      </c>
      <c r="AD151" s="2">
        <f t="shared" si="13"/>
        <v>0</v>
      </c>
      <c r="AE151" s="2">
        <f t="shared" si="14"/>
        <v>0</v>
      </c>
    </row>
    <row r="152" spans="1:31" ht="15" customHeight="1" x14ac:dyDescent="0.25">
      <c r="A152" s="2" t="s">
        <v>217</v>
      </c>
      <c r="B152" s="2" t="s">
        <v>218</v>
      </c>
      <c r="C152" s="2">
        <v>2014</v>
      </c>
      <c r="D152" s="2">
        <v>10.414</v>
      </c>
      <c r="E152" s="2">
        <v>22.492000000000001</v>
      </c>
      <c r="F152" s="2" t="s">
        <v>820</v>
      </c>
      <c r="G152" s="2">
        <v>1.2</v>
      </c>
      <c r="H152" s="2">
        <v>0</v>
      </c>
      <c r="I152" s="2">
        <v>0</v>
      </c>
      <c r="J152" s="2" t="s">
        <v>598</v>
      </c>
      <c r="K152" s="2" t="s">
        <v>598</v>
      </c>
      <c r="L152" s="2" t="s">
        <v>598</v>
      </c>
      <c r="M152" s="2" t="s">
        <v>598</v>
      </c>
      <c r="N152" s="2" t="s">
        <v>598</v>
      </c>
      <c r="O152" s="2" t="s">
        <v>598</v>
      </c>
      <c r="P152" s="2" t="s">
        <v>598</v>
      </c>
      <c r="Q152" s="2" t="s">
        <v>598</v>
      </c>
      <c r="R152" s="2" t="s">
        <v>598</v>
      </c>
      <c r="S152" s="2" t="s">
        <v>598</v>
      </c>
      <c r="W152" s="2">
        <f t="shared" si="10"/>
        <v>0</v>
      </c>
      <c r="AA152" s="2" t="str">
        <f t="shared" si="11"/>
        <v>'Förnybar'</v>
      </c>
      <c r="AC152" s="2">
        <f t="shared" si="12"/>
        <v>1.2</v>
      </c>
      <c r="AD152" s="2">
        <f t="shared" si="13"/>
        <v>0</v>
      </c>
      <c r="AE152" s="2">
        <f t="shared" si="14"/>
        <v>0</v>
      </c>
    </row>
    <row r="153" spans="1:31"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W153" s="2">
        <f t="shared" si="10"/>
        <v>0</v>
      </c>
      <c r="AA153" s="2" t="str">
        <f t="shared" si="11"/>
        <v>-</v>
      </c>
      <c r="AC153" s="2">
        <f t="shared" si="12"/>
        <v>2.36</v>
      </c>
      <c r="AD153" s="2">
        <f t="shared" si="13"/>
        <v>483.4</v>
      </c>
      <c r="AE153" s="2">
        <f t="shared" si="14"/>
        <v>0.55000000000000004</v>
      </c>
    </row>
    <row r="154" spans="1:31" ht="15" customHeight="1" x14ac:dyDescent="0.25">
      <c r="A154" s="2" t="s">
        <v>221</v>
      </c>
      <c r="B154" s="2" t="s">
        <v>222</v>
      </c>
      <c r="C154" s="2">
        <v>2014</v>
      </c>
      <c r="D154" s="2">
        <v>1.84</v>
      </c>
      <c r="E154" s="2" t="s">
        <v>598</v>
      </c>
      <c r="F154" s="2" t="s">
        <v>599</v>
      </c>
      <c r="G154" s="2">
        <v>2.36</v>
      </c>
      <c r="H154" s="2">
        <v>483.4</v>
      </c>
      <c r="I154" s="2">
        <v>0.55000000000000004</v>
      </c>
      <c r="J154" s="2" t="s">
        <v>598</v>
      </c>
      <c r="K154" s="2" t="s">
        <v>598</v>
      </c>
      <c r="L154" s="2" t="s">
        <v>598</v>
      </c>
      <c r="M154" s="2" t="s">
        <v>598</v>
      </c>
      <c r="N154" s="2" t="s">
        <v>598</v>
      </c>
      <c r="O154" s="2" t="s">
        <v>598</v>
      </c>
      <c r="P154" s="2" t="s">
        <v>598</v>
      </c>
      <c r="Q154" s="2" t="s">
        <v>598</v>
      </c>
      <c r="R154" s="2" t="s">
        <v>598</v>
      </c>
      <c r="S154" s="2" t="s">
        <v>598</v>
      </c>
      <c r="W154" s="2">
        <f t="shared" si="10"/>
        <v>0</v>
      </c>
      <c r="AA154" s="2" t="str">
        <f t="shared" si="11"/>
        <v>Nordisk residual</v>
      </c>
      <c r="AC154" s="2">
        <f t="shared" si="12"/>
        <v>2.36</v>
      </c>
      <c r="AD154" s="2">
        <f t="shared" si="13"/>
        <v>483.4</v>
      </c>
      <c r="AE154" s="2">
        <f t="shared" si="14"/>
        <v>0.55000000000000004</v>
      </c>
    </row>
    <row r="155" spans="1:31" ht="15" customHeight="1" x14ac:dyDescent="0.25">
      <c r="A155" s="2" t="s">
        <v>223</v>
      </c>
      <c r="B155" s="2" t="s">
        <v>224</v>
      </c>
      <c r="C155" s="2">
        <v>2014</v>
      </c>
      <c r="D155" s="2">
        <v>22.728999999999999</v>
      </c>
      <c r="E155" s="2" t="s">
        <v>598</v>
      </c>
      <c r="F155" s="2" t="s">
        <v>599</v>
      </c>
      <c r="G155" s="2">
        <v>2.36</v>
      </c>
      <c r="H155" s="2">
        <v>483.4</v>
      </c>
      <c r="I155" s="2">
        <v>0.55000000000000004</v>
      </c>
      <c r="J155" s="2" t="s">
        <v>598</v>
      </c>
      <c r="K155" s="2" t="s">
        <v>598</v>
      </c>
      <c r="L155" s="2" t="s">
        <v>598</v>
      </c>
      <c r="M155" s="2" t="s">
        <v>598</v>
      </c>
      <c r="N155" s="2" t="s">
        <v>598</v>
      </c>
      <c r="O155" s="2">
        <v>29.753</v>
      </c>
      <c r="P155" s="2">
        <v>0.03</v>
      </c>
      <c r="Q155" s="2">
        <v>8.9600000000000009</v>
      </c>
      <c r="R155" s="2">
        <v>6.92</v>
      </c>
      <c r="S155" s="2">
        <v>0</v>
      </c>
      <c r="W155" s="2">
        <f t="shared" si="10"/>
        <v>0</v>
      </c>
      <c r="AA155" s="2" t="str">
        <f t="shared" si="11"/>
        <v>Nordisk residual</v>
      </c>
      <c r="AC155" s="2">
        <f t="shared" si="12"/>
        <v>2.36</v>
      </c>
      <c r="AD155" s="2">
        <f t="shared" si="13"/>
        <v>483.4</v>
      </c>
      <c r="AE155" s="2">
        <f t="shared" si="14"/>
        <v>0.55000000000000004</v>
      </c>
    </row>
    <row r="156" spans="1:31" ht="15" customHeight="1" x14ac:dyDescent="0.25">
      <c r="A156" s="2" t="s">
        <v>223</v>
      </c>
      <c r="B156" s="2" t="s">
        <v>225</v>
      </c>
      <c r="C156" s="2">
        <v>2014</v>
      </c>
      <c r="D156" s="2">
        <v>1.5980000000000001</v>
      </c>
      <c r="E156" s="2" t="s">
        <v>598</v>
      </c>
      <c r="F156" s="2" t="s">
        <v>599</v>
      </c>
      <c r="G156" s="2">
        <v>2.36</v>
      </c>
      <c r="H156" s="2">
        <v>483.4</v>
      </c>
      <c r="I156" s="2">
        <v>0.55000000000000004</v>
      </c>
      <c r="J156" s="2" t="s">
        <v>598</v>
      </c>
      <c r="K156" s="2" t="s">
        <v>598</v>
      </c>
      <c r="L156" s="2" t="s">
        <v>598</v>
      </c>
      <c r="M156" s="2" t="s">
        <v>598</v>
      </c>
      <c r="N156" s="2" t="s">
        <v>598</v>
      </c>
      <c r="O156" s="2" t="s">
        <v>598</v>
      </c>
      <c r="P156" s="2" t="s">
        <v>598</v>
      </c>
      <c r="Q156" s="2" t="s">
        <v>598</v>
      </c>
      <c r="R156" s="2" t="s">
        <v>598</v>
      </c>
      <c r="S156" s="2" t="s">
        <v>598</v>
      </c>
      <c r="W156" s="2">
        <f t="shared" si="10"/>
        <v>0</v>
      </c>
      <c r="AA156" s="2" t="str">
        <f t="shared" si="11"/>
        <v>Nordisk residual</v>
      </c>
      <c r="AC156" s="2">
        <f t="shared" si="12"/>
        <v>2.36</v>
      </c>
      <c r="AD156" s="2">
        <f t="shared" si="13"/>
        <v>483.4</v>
      </c>
      <c r="AE156" s="2">
        <f t="shared" si="14"/>
        <v>0.55000000000000004</v>
      </c>
    </row>
    <row r="157" spans="1:31" ht="15" customHeight="1" x14ac:dyDescent="0.25">
      <c r="A157" s="2" t="s">
        <v>226</v>
      </c>
      <c r="B157" s="2" t="s">
        <v>227</v>
      </c>
      <c r="C157" s="2">
        <v>2014</v>
      </c>
      <c r="D157" s="2" t="s">
        <v>598</v>
      </c>
      <c r="E157" s="2" t="s">
        <v>598</v>
      </c>
      <c r="F157" s="2" t="s">
        <v>599</v>
      </c>
      <c r="G157" s="2">
        <v>2.36</v>
      </c>
      <c r="H157" s="2">
        <v>483.4</v>
      </c>
      <c r="I157" s="2">
        <v>0.55000000000000004</v>
      </c>
      <c r="J157" s="2">
        <v>103</v>
      </c>
      <c r="K157" s="2">
        <v>0.09</v>
      </c>
      <c r="L157" s="2">
        <v>13</v>
      </c>
      <c r="M157" s="2">
        <v>6.7</v>
      </c>
      <c r="N157" s="2">
        <v>1.7</v>
      </c>
      <c r="O157" s="2" t="s">
        <v>598</v>
      </c>
      <c r="P157" s="2" t="s">
        <v>598</v>
      </c>
      <c r="Q157" s="2" t="s">
        <v>598</v>
      </c>
      <c r="R157" s="2" t="s">
        <v>598</v>
      </c>
      <c r="S157" s="2" t="s">
        <v>598</v>
      </c>
      <c r="W157" s="2">
        <f t="shared" si="10"/>
        <v>103</v>
      </c>
      <c r="AA157" s="2" t="str">
        <f t="shared" si="11"/>
        <v>Nordisk residual</v>
      </c>
      <c r="AC157" s="2">
        <f t="shared" si="12"/>
        <v>2.36</v>
      </c>
      <c r="AD157" s="2">
        <f t="shared" si="13"/>
        <v>483.4</v>
      </c>
      <c r="AE157" s="2">
        <f t="shared" si="14"/>
        <v>0.55000000000000004</v>
      </c>
    </row>
    <row r="158" spans="1:31" ht="15" customHeight="1" x14ac:dyDescent="0.25">
      <c r="A158" s="2" t="s">
        <v>228</v>
      </c>
      <c r="B158" s="2" t="s">
        <v>229</v>
      </c>
      <c r="C158" s="2">
        <v>2014</v>
      </c>
      <c r="D158" s="2">
        <v>2.5999999999999999E-2</v>
      </c>
      <c r="E158" s="2" t="s">
        <v>598</v>
      </c>
      <c r="F158" s="2" t="s">
        <v>792</v>
      </c>
      <c r="G158" s="2">
        <v>1.1000000000000001</v>
      </c>
      <c r="H158" s="2">
        <v>0</v>
      </c>
      <c r="I158" s="2">
        <v>0</v>
      </c>
      <c r="J158" s="2" t="s">
        <v>598</v>
      </c>
      <c r="K158" s="2" t="s">
        <v>598</v>
      </c>
      <c r="L158" s="2" t="s">
        <v>598</v>
      </c>
      <c r="M158" s="2" t="s">
        <v>598</v>
      </c>
      <c r="N158" s="2" t="s">
        <v>598</v>
      </c>
      <c r="O158" s="2" t="s">
        <v>598</v>
      </c>
      <c r="P158" s="2" t="s">
        <v>598</v>
      </c>
      <c r="Q158" s="2" t="s">
        <v>598</v>
      </c>
      <c r="R158" s="2" t="s">
        <v>598</v>
      </c>
      <c r="S158" s="2" t="s">
        <v>598</v>
      </c>
      <c r="W158" s="2">
        <f t="shared" si="10"/>
        <v>0</v>
      </c>
      <c r="AA158" s="2" t="str">
        <f t="shared" si="11"/>
        <v>'Vattenkraft'</v>
      </c>
      <c r="AC158" s="2">
        <f t="shared" si="12"/>
        <v>1.1000000000000001</v>
      </c>
      <c r="AD158" s="2">
        <f t="shared" si="13"/>
        <v>0</v>
      </c>
      <c r="AE158" s="2">
        <f t="shared" si="14"/>
        <v>0</v>
      </c>
    </row>
    <row r="159" spans="1:31" ht="15" customHeight="1" x14ac:dyDescent="0.25">
      <c r="A159" s="2" t="s">
        <v>228</v>
      </c>
      <c r="B159" s="2" t="s">
        <v>230</v>
      </c>
      <c r="C159" s="2">
        <v>2014</v>
      </c>
      <c r="D159" s="2">
        <v>3.2000000000000001E-2</v>
      </c>
      <c r="E159" s="2" t="s">
        <v>598</v>
      </c>
      <c r="F159" s="2" t="s">
        <v>792</v>
      </c>
      <c r="G159" s="2">
        <v>1.1000000000000001</v>
      </c>
      <c r="H159" s="2">
        <v>0</v>
      </c>
      <c r="I159" s="2">
        <v>0</v>
      </c>
      <c r="J159" s="2" t="s">
        <v>598</v>
      </c>
      <c r="K159" s="2" t="s">
        <v>598</v>
      </c>
      <c r="L159" s="2" t="s">
        <v>598</v>
      </c>
      <c r="M159" s="2" t="s">
        <v>598</v>
      </c>
      <c r="N159" s="2" t="s">
        <v>598</v>
      </c>
      <c r="O159" s="2" t="s">
        <v>598</v>
      </c>
      <c r="P159" s="2" t="s">
        <v>598</v>
      </c>
      <c r="Q159" s="2" t="s">
        <v>598</v>
      </c>
      <c r="R159" s="2" t="s">
        <v>598</v>
      </c>
      <c r="S159" s="2" t="s">
        <v>598</v>
      </c>
      <c r="W159" s="2">
        <f t="shared" si="10"/>
        <v>0</v>
      </c>
      <c r="AA159" s="2" t="str">
        <f t="shared" si="11"/>
        <v>'Vattenkraft'</v>
      </c>
      <c r="AC159" s="2">
        <f t="shared" si="12"/>
        <v>1.1000000000000001</v>
      </c>
      <c r="AD159" s="2">
        <f t="shared" si="13"/>
        <v>0</v>
      </c>
      <c r="AE159" s="2">
        <f t="shared" si="14"/>
        <v>0</v>
      </c>
    </row>
    <row r="160" spans="1:31" ht="15" customHeight="1" x14ac:dyDescent="0.25">
      <c r="A160" s="2" t="s">
        <v>228</v>
      </c>
      <c r="B160" s="2" t="s">
        <v>231</v>
      </c>
      <c r="C160" s="2">
        <v>2014</v>
      </c>
      <c r="D160" s="2">
        <v>4.2999999999999997E-2</v>
      </c>
      <c r="E160" s="2" t="s">
        <v>598</v>
      </c>
      <c r="F160" s="2" t="s">
        <v>792</v>
      </c>
      <c r="G160" s="2">
        <v>1.1000000000000001</v>
      </c>
      <c r="H160" s="2">
        <v>0</v>
      </c>
      <c r="I160" s="2">
        <v>0</v>
      </c>
      <c r="J160" s="2" t="s">
        <v>598</v>
      </c>
      <c r="K160" s="2" t="s">
        <v>598</v>
      </c>
      <c r="L160" s="2" t="s">
        <v>598</v>
      </c>
      <c r="M160" s="2" t="s">
        <v>598</v>
      </c>
      <c r="N160" s="2" t="s">
        <v>598</v>
      </c>
      <c r="O160" s="2" t="s">
        <v>598</v>
      </c>
      <c r="P160" s="2" t="s">
        <v>598</v>
      </c>
      <c r="Q160" s="2" t="s">
        <v>598</v>
      </c>
      <c r="R160" s="2" t="s">
        <v>598</v>
      </c>
      <c r="S160" s="2" t="s">
        <v>598</v>
      </c>
      <c r="W160" s="2">
        <f t="shared" si="10"/>
        <v>0</v>
      </c>
      <c r="AA160" s="2" t="str">
        <f t="shared" si="11"/>
        <v>'Vattenkraft'</v>
      </c>
      <c r="AC160" s="2">
        <f t="shared" si="12"/>
        <v>1.1000000000000001</v>
      </c>
      <c r="AD160" s="2">
        <f t="shared" si="13"/>
        <v>0</v>
      </c>
      <c r="AE160" s="2">
        <f t="shared" si="14"/>
        <v>0</v>
      </c>
    </row>
    <row r="161" spans="1:31" ht="15" customHeight="1" x14ac:dyDescent="0.25">
      <c r="A161" s="2" t="s">
        <v>228</v>
      </c>
      <c r="B161" s="2" t="s">
        <v>232</v>
      </c>
      <c r="C161" s="2">
        <v>2014</v>
      </c>
      <c r="D161" s="2" t="s">
        <v>598</v>
      </c>
      <c r="E161" s="2">
        <v>4.17</v>
      </c>
      <c r="F161" s="2" t="s">
        <v>792</v>
      </c>
      <c r="G161" s="2">
        <v>1.1000000000000001</v>
      </c>
      <c r="H161" s="2">
        <v>0</v>
      </c>
      <c r="I161" s="2">
        <v>0</v>
      </c>
      <c r="J161" s="2">
        <v>27.04</v>
      </c>
      <c r="K161" s="2">
        <v>0.31</v>
      </c>
      <c r="L161" s="2">
        <v>69</v>
      </c>
      <c r="M161" s="2">
        <v>10</v>
      </c>
      <c r="N161" s="2">
        <v>13</v>
      </c>
      <c r="O161" s="2" t="s">
        <v>598</v>
      </c>
      <c r="P161" s="2" t="s">
        <v>598</v>
      </c>
      <c r="Q161" s="2" t="s">
        <v>598</v>
      </c>
      <c r="R161" s="2" t="s">
        <v>598</v>
      </c>
      <c r="S161" s="2" t="s">
        <v>598</v>
      </c>
      <c r="W161" s="2">
        <f t="shared" si="10"/>
        <v>27.04</v>
      </c>
      <c r="AA161" s="2" t="str">
        <f t="shared" si="11"/>
        <v>'Vattenkraft'</v>
      </c>
      <c r="AC161" s="2">
        <f t="shared" si="12"/>
        <v>1.1000000000000001</v>
      </c>
      <c r="AD161" s="2">
        <f t="shared" si="13"/>
        <v>0</v>
      </c>
      <c r="AE161" s="2">
        <f t="shared" si="14"/>
        <v>0</v>
      </c>
    </row>
    <row r="162" spans="1:31" ht="15" customHeight="1" x14ac:dyDescent="0.25">
      <c r="A162" s="2" t="s">
        <v>233</v>
      </c>
      <c r="B162" s="2" t="s">
        <v>234</v>
      </c>
      <c r="C162" s="2">
        <v>2014</v>
      </c>
      <c r="D162" s="2" t="s">
        <v>598</v>
      </c>
      <c r="E162" s="2" t="s">
        <v>598</v>
      </c>
      <c r="F162" s="2" t="s">
        <v>820</v>
      </c>
      <c r="G162" s="2">
        <v>1.1000000000000001</v>
      </c>
      <c r="H162" s="2">
        <v>0</v>
      </c>
      <c r="I162" s="2">
        <v>0</v>
      </c>
      <c r="J162" s="2" t="s">
        <v>598</v>
      </c>
      <c r="K162" s="2" t="s">
        <v>598</v>
      </c>
      <c r="L162" s="2" t="s">
        <v>598</v>
      </c>
      <c r="M162" s="2" t="s">
        <v>598</v>
      </c>
      <c r="N162" s="2" t="s">
        <v>598</v>
      </c>
      <c r="O162" s="2" t="s">
        <v>598</v>
      </c>
      <c r="P162" s="2" t="s">
        <v>598</v>
      </c>
      <c r="Q162" s="2" t="s">
        <v>598</v>
      </c>
      <c r="R162" s="2" t="s">
        <v>598</v>
      </c>
      <c r="S162" s="2" t="s">
        <v>598</v>
      </c>
      <c r="W162" s="2">
        <f t="shared" si="10"/>
        <v>0</v>
      </c>
      <c r="AA162" s="2" t="str">
        <f t="shared" si="11"/>
        <v>'Förnybar'</v>
      </c>
      <c r="AC162" s="2">
        <f t="shared" si="12"/>
        <v>1.1000000000000001</v>
      </c>
      <c r="AD162" s="2">
        <f t="shared" si="13"/>
        <v>0</v>
      </c>
      <c r="AE162" s="2">
        <f t="shared" si="14"/>
        <v>0</v>
      </c>
    </row>
    <row r="163" spans="1:31" ht="15" customHeight="1" x14ac:dyDescent="0.25">
      <c r="A163" s="2" t="s">
        <v>233</v>
      </c>
      <c r="B163" s="2" t="s">
        <v>235</v>
      </c>
      <c r="C163" s="2">
        <v>2014</v>
      </c>
      <c r="D163" s="2" t="s">
        <v>598</v>
      </c>
      <c r="E163" s="2" t="s">
        <v>598</v>
      </c>
      <c r="F163" s="2" t="s">
        <v>820</v>
      </c>
      <c r="G163" s="2">
        <v>1.1000000000000001</v>
      </c>
      <c r="H163" s="2">
        <v>0</v>
      </c>
      <c r="I163" s="2">
        <v>0</v>
      </c>
      <c r="J163" s="2" t="s">
        <v>598</v>
      </c>
      <c r="K163" s="2" t="s">
        <v>598</v>
      </c>
      <c r="L163" s="2" t="s">
        <v>598</v>
      </c>
      <c r="M163" s="2" t="s">
        <v>598</v>
      </c>
      <c r="N163" s="2" t="s">
        <v>598</v>
      </c>
      <c r="O163" s="2" t="s">
        <v>598</v>
      </c>
      <c r="P163" s="2" t="s">
        <v>598</v>
      </c>
      <c r="Q163" s="2" t="s">
        <v>598</v>
      </c>
      <c r="R163" s="2" t="s">
        <v>598</v>
      </c>
      <c r="S163" s="2" t="s">
        <v>598</v>
      </c>
      <c r="W163" s="2">
        <f t="shared" si="10"/>
        <v>0</v>
      </c>
      <c r="AA163" s="2" t="str">
        <f t="shared" si="11"/>
        <v>'Förnybar'</v>
      </c>
      <c r="AC163" s="2">
        <f t="shared" si="12"/>
        <v>1.1000000000000001</v>
      </c>
      <c r="AD163" s="2">
        <f t="shared" si="13"/>
        <v>0</v>
      </c>
      <c r="AE163" s="2">
        <f t="shared" si="14"/>
        <v>0</v>
      </c>
    </row>
    <row r="164" spans="1:31" ht="15" customHeight="1" x14ac:dyDescent="0.25">
      <c r="A164" s="2" t="s">
        <v>236</v>
      </c>
      <c r="B164" s="2" t="s">
        <v>237</v>
      </c>
      <c r="C164" s="2">
        <v>2014</v>
      </c>
      <c r="D164" s="2">
        <v>2.72</v>
      </c>
      <c r="E164" s="2">
        <v>7.4580000000000002</v>
      </c>
      <c r="F164" s="2" t="s">
        <v>599</v>
      </c>
      <c r="G164" s="2">
        <v>2.36</v>
      </c>
      <c r="H164" s="2">
        <v>483.4</v>
      </c>
      <c r="I164" s="2">
        <v>0.55000000000000004</v>
      </c>
      <c r="J164" s="2">
        <v>42.542000000000002</v>
      </c>
      <c r="K164" s="2">
        <v>0.12</v>
      </c>
      <c r="L164" s="2">
        <v>34</v>
      </c>
      <c r="M164" s="2">
        <v>5</v>
      </c>
      <c r="N164" s="2">
        <v>0</v>
      </c>
      <c r="O164" s="2" t="s">
        <v>598</v>
      </c>
      <c r="P164" s="2" t="s">
        <v>598</v>
      </c>
      <c r="Q164" s="2" t="s">
        <v>598</v>
      </c>
      <c r="R164" s="2" t="s">
        <v>598</v>
      </c>
      <c r="S164" s="2" t="s">
        <v>598</v>
      </c>
      <c r="W164" s="2">
        <f t="shared" si="10"/>
        <v>42.542000000000002</v>
      </c>
      <c r="AA164" s="2" t="str">
        <f t="shared" si="11"/>
        <v>Nordisk residual</v>
      </c>
      <c r="AC164" s="2">
        <f t="shared" si="12"/>
        <v>2.36</v>
      </c>
      <c r="AD164" s="2">
        <f t="shared" si="13"/>
        <v>483.4</v>
      </c>
      <c r="AE164" s="2">
        <f t="shared" si="14"/>
        <v>0.55000000000000004</v>
      </c>
    </row>
    <row r="165" spans="1:31" ht="15" customHeight="1" x14ac:dyDescent="0.25">
      <c r="A165" s="2" t="s">
        <v>238</v>
      </c>
      <c r="B165" s="2" t="s">
        <v>239</v>
      </c>
      <c r="C165" s="2">
        <v>2014</v>
      </c>
      <c r="D165" s="2">
        <v>0.16400000000000001</v>
      </c>
      <c r="E165" s="2" t="s">
        <v>598</v>
      </c>
      <c r="F165" s="2" t="s">
        <v>599</v>
      </c>
      <c r="G165" s="2">
        <v>2.36</v>
      </c>
      <c r="H165" s="2">
        <v>483.4</v>
      </c>
      <c r="I165" s="2">
        <v>0.55000000000000004</v>
      </c>
      <c r="J165" s="2" t="s">
        <v>598</v>
      </c>
      <c r="K165" s="2" t="s">
        <v>598</v>
      </c>
      <c r="L165" s="2" t="s">
        <v>598</v>
      </c>
      <c r="M165" s="2" t="s">
        <v>598</v>
      </c>
      <c r="N165" s="2" t="s">
        <v>598</v>
      </c>
      <c r="O165" s="2" t="s">
        <v>598</v>
      </c>
      <c r="P165" s="2" t="s">
        <v>598</v>
      </c>
      <c r="Q165" s="2" t="s">
        <v>598</v>
      </c>
      <c r="R165" s="2" t="s">
        <v>598</v>
      </c>
      <c r="S165" s="2" t="s">
        <v>598</v>
      </c>
      <c r="W165" s="2">
        <f t="shared" si="10"/>
        <v>0</v>
      </c>
      <c r="AA165" s="2" t="str">
        <f t="shared" si="11"/>
        <v>Nordisk residual</v>
      </c>
      <c r="AC165" s="2">
        <f t="shared" si="12"/>
        <v>2.36</v>
      </c>
      <c r="AD165" s="2">
        <f t="shared" si="13"/>
        <v>483.4</v>
      </c>
      <c r="AE165" s="2">
        <f t="shared" si="14"/>
        <v>0.55000000000000004</v>
      </c>
    </row>
    <row r="166" spans="1:31" ht="15" customHeight="1" x14ac:dyDescent="0.25">
      <c r="A166" s="2" t="s">
        <v>238</v>
      </c>
      <c r="B166" s="2" t="s">
        <v>240</v>
      </c>
      <c r="C166" s="2">
        <v>2014</v>
      </c>
      <c r="D166" s="2">
        <v>0.16300000000000001</v>
      </c>
      <c r="E166" s="2" t="s">
        <v>598</v>
      </c>
      <c r="F166" s="2" t="s">
        <v>599</v>
      </c>
      <c r="G166" s="2">
        <v>2.36</v>
      </c>
      <c r="H166" s="2">
        <v>483.4</v>
      </c>
      <c r="I166" s="2">
        <v>0.55000000000000004</v>
      </c>
      <c r="J166" s="2" t="s">
        <v>598</v>
      </c>
      <c r="K166" s="2" t="s">
        <v>598</v>
      </c>
      <c r="L166" s="2" t="s">
        <v>598</v>
      </c>
      <c r="M166" s="2" t="s">
        <v>598</v>
      </c>
      <c r="N166" s="2" t="s">
        <v>598</v>
      </c>
      <c r="O166" s="2" t="s">
        <v>598</v>
      </c>
      <c r="P166" s="2" t="s">
        <v>598</v>
      </c>
      <c r="Q166" s="2" t="s">
        <v>598</v>
      </c>
      <c r="R166" s="2" t="s">
        <v>598</v>
      </c>
      <c r="S166" s="2" t="s">
        <v>598</v>
      </c>
      <c r="W166" s="2">
        <f t="shared" si="10"/>
        <v>0</v>
      </c>
      <c r="AA166" s="2" t="str">
        <f t="shared" si="11"/>
        <v>Nordisk residual</v>
      </c>
      <c r="AC166" s="2">
        <f t="shared" si="12"/>
        <v>2.36</v>
      </c>
      <c r="AD166" s="2">
        <f t="shared" si="13"/>
        <v>483.4</v>
      </c>
      <c r="AE166" s="2">
        <f t="shared" si="14"/>
        <v>0.55000000000000004</v>
      </c>
    </row>
    <row r="167" spans="1:31" ht="15" customHeight="1" x14ac:dyDescent="0.25">
      <c r="A167" s="2" t="s">
        <v>238</v>
      </c>
      <c r="B167" s="2" t="s">
        <v>241</v>
      </c>
      <c r="C167" s="2">
        <v>2014</v>
      </c>
      <c r="D167" s="2">
        <v>0.222</v>
      </c>
      <c r="E167" s="2" t="s">
        <v>598</v>
      </c>
      <c r="F167" s="2" t="s">
        <v>599</v>
      </c>
      <c r="G167" s="2">
        <v>2.36</v>
      </c>
      <c r="H167" s="2">
        <v>483.4</v>
      </c>
      <c r="I167" s="2">
        <v>0.55000000000000004</v>
      </c>
      <c r="J167" s="2" t="s">
        <v>598</v>
      </c>
      <c r="K167" s="2" t="s">
        <v>598</v>
      </c>
      <c r="L167" s="2" t="s">
        <v>598</v>
      </c>
      <c r="M167" s="2" t="s">
        <v>598</v>
      </c>
      <c r="N167" s="2" t="s">
        <v>598</v>
      </c>
      <c r="O167" s="2" t="s">
        <v>598</v>
      </c>
      <c r="P167" s="2" t="s">
        <v>598</v>
      </c>
      <c r="Q167" s="2" t="s">
        <v>598</v>
      </c>
      <c r="R167" s="2" t="s">
        <v>598</v>
      </c>
      <c r="S167" s="2" t="s">
        <v>598</v>
      </c>
      <c r="W167" s="2">
        <f t="shared" si="10"/>
        <v>0</v>
      </c>
      <c r="AA167" s="2" t="str">
        <f t="shared" si="11"/>
        <v>Nordisk residual</v>
      </c>
      <c r="AC167" s="2">
        <f t="shared" si="12"/>
        <v>2.36</v>
      </c>
      <c r="AD167" s="2">
        <f t="shared" si="13"/>
        <v>483.4</v>
      </c>
      <c r="AE167" s="2">
        <f t="shared" si="14"/>
        <v>0.55000000000000004</v>
      </c>
    </row>
    <row r="168" spans="1:31" ht="15" customHeight="1" x14ac:dyDescent="0.25">
      <c r="A168" s="2" t="s">
        <v>238</v>
      </c>
      <c r="B168" s="2" t="s">
        <v>242</v>
      </c>
      <c r="C168" s="2">
        <v>2014</v>
      </c>
      <c r="D168" s="2">
        <v>0.18</v>
      </c>
      <c r="E168" s="2" t="s">
        <v>598</v>
      </c>
      <c r="F168" s="2" t="s">
        <v>599</v>
      </c>
      <c r="G168" s="2">
        <v>2.36</v>
      </c>
      <c r="H168" s="2">
        <v>483.4</v>
      </c>
      <c r="I168" s="2">
        <v>0.55000000000000004</v>
      </c>
      <c r="J168" s="2" t="s">
        <v>598</v>
      </c>
      <c r="K168" s="2" t="s">
        <v>598</v>
      </c>
      <c r="L168" s="2" t="s">
        <v>598</v>
      </c>
      <c r="M168" s="2" t="s">
        <v>598</v>
      </c>
      <c r="N168" s="2" t="s">
        <v>598</v>
      </c>
      <c r="O168" s="2" t="s">
        <v>598</v>
      </c>
      <c r="P168" s="2" t="s">
        <v>598</v>
      </c>
      <c r="Q168" s="2" t="s">
        <v>598</v>
      </c>
      <c r="R168" s="2" t="s">
        <v>598</v>
      </c>
      <c r="S168" s="2" t="s">
        <v>598</v>
      </c>
      <c r="W168" s="2">
        <f t="shared" si="10"/>
        <v>0</v>
      </c>
      <c r="AA168" s="2" t="str">
        <f t="shared" si="11"/>
        <v>Nordisk residual</v>
      </c>
      <c r="AC168" s="2">
        <f t="shared" si="12"/>
        <v>2.36</v>
      </c>
      <c r="AD168" s="2">
        <f t="shared" si="13"/>
        <v>483.4</v>
      </c>
      <c r="AE168" s="2">
        <f t="shared" si="14"/>
        <v>0.55000000000000004</v>
      </c>
    </row>
    <row r="169" spans="1:31" ht="15" customHeight="1" x14ac:dyDescent="0.25">
      <c r="A169" s="2" t="s">
        <v>238</v>
      </c>
      <c r="B169" s="2" t="s">
        <v>243</v>
      </c>
      <c r="C169" s="2">
        <v>2014</v>
      </c>
      <c r="D169" s="2">
        <v>0.30299999999999999</v>
      </c>
      <c r="E169" s="2" t="s">
        <v>598</v>
      </c>
      <c r="F169" s="2" t="s">
        <v>599</v>
      </c>
      <c r="G169" s="2">
        <v>2.36</v>
      </c>
      <c r="H169" s="2">
        <v>483.4</v>
      </c>
      <c r="I169" s="2">
        <v>0.55000000000000004</v>
      </c>
      <c r="J169" s="2" t="s">
        <v>598</v>
      </c>
      <c r="K169" s="2" t="s">
        <v>598</v>
      </c>
      <c r="L169" s="2" t="s">
        <v>598</v>
      </c>
      <c r="M169" s="2" t="s">
        <v>598</v>
      </c>
      <c r="N169" s="2" t="s">
        <v>598</v>
      </c>
      <c r="O169" s="2" t="s">
        <v>598</v>
      </c>
      <c r="P169" s="2" t="s">
        <v>598</v>
      </c>
      <c r="Q169" s="2" t="s">
        <v>598</v>
      </c>
      <c r="R169" s="2" t="s">
        <v>598</v>
      </c>
      <c r="S169" s="2" t="s">
        <v>598</v>
      </c>
      <c r="W169" s="2">
        <f t="shared" si="10"/>
        <v>0</v>
      </c>
      <c r="AA169" s="2" t="str">
        <f t="shared" si="11"/>
        <v>Nordisk residual</v>
      </c>
      <c r="AC169" s="2">
        <f t="shared" si="12"/>
        <v>2.36</v>
      </c>
      <c r="AD169" s="2">
        <f t="shared" si="13"/>
        <v>483.4</v>
      </c>
      <c r="AE169" s="2">
        <f t="shared" si="14"/>
        <v>0.55000000000000004</v>
      </c>
    </row>
    <row r="170" spans="1:31" ht="15" customHeight="1" x14ac:dyDescent="0.25">
      <c r="A170" s="2" t="s">
        <v>238</v>
      </c>
      <c r="B170" s="2" t="s">
        <v>244</v>
      </c>
      <c r="C170" s="2">
        <v>2014</v>
      </c>
      <c r="D170" s="2">
        <v>0.5</v>
      </c>
      <c r="E170" s="2" t="s">
        <v>598</v>
      </c>
      <c r="F170" s="2" t="s">
        <v>599</v>
      </c>
      <c r="G170" s="2">
        <v>2.36</v>
      </c>
      <c r="H170" s="2">
        <v>483.4</v>
      </c>
      <c r="I170" s="2">
        <v>0.55000000000000004</v>
      </c>
      <c r="J170" s="2" t="s">
        <v>598</v>
      </c>
      <c r="K170" s="2" t="s">
        <v>598</v>
      </c>
      <c r="L170" s="2" t="s">
        <v>598</v>
      </c>
      <c r="M170" s="2" t="s">
        <v>598</v>
      </c>
      <c r="N170" s="2" t="s">
        <v>598</v>
      </c>
      <c r="O170" s="2" t="s">
        <v>598</v>
      </c>
      <c r="P170" s="2" t="s">
        <v>598</v>
      </c>
      <c r="Q170" s="2" t="s">
        <v>598</v>
      </c>
      <c r="R170" s="2" t="s">
        <v>598</v>
      </c>
      <c r="S170" s="2" t="s">
        <v>598</v>
      </c>
      <c r="W170" s="2">
        <f t="shared" si="10"/>
        <v>0</v>
      </c>
      <c r="AA170" s="2" t="str">
        <f t="shared" si="11"/>
        <v>Nordisk residual</v>
      </c>
      <c r="AC170" s="2">
        <f t="shared" si="12"/>
        <v>2.36</v>
      </c>
      <c r="AD170" s="2">
        <f t="shared" si="13"/>
        <v>483.4</v>
      </c>
      <c r="AE170" s="2">
        <f t="shared" si="14"/>
        <v>0.55000000000000004</v>
      </c>
    </row>
    <row r="171" spans="1:31" ht="15" customHeight="1" x14ac:dyDescent="0.25">
      <c r="A171" s="2" t="s">
        <v>238</v>
      </c>
      <c r="B171" s="2" t="s">
        <v>245</v>
      </c>
      <c r="C171" s="2">
        <v>2014</v>
      </c>
      <c r="D171" s="2">
        <v>0.28799999999999998</v>
      </c>
      <c r="E171" s="2" t="s">
        <v>598</v>
      </c>
      <c r="F171" s="2" t="s">
        <v>599</v>
      </c>
      <c r="G171" s="2">
        <v>2.36</v>
      </c>
      <c r="H171" s="2">
        <v>483.4</v>
      </c>
      <c r="I171" s="2">
        <v>0.55000000000000004</v>
      </c>
      <c r="J171" s="2" t="s">
        <v>598</v>
      </c>
      <c r="K171" s="2" t="s">
        <v>598</v>
      </c>
      <c r="L171" s="2" t="s">
        <v>598</v>
      </c>
      <c r="M171" s="2" t="s">
        <v>598</v>
      </c>
      <c r="N171" s="2" t="s">
        <v>598</v>
      </c>
      <c r="O171" s="2" t="s">
        <v>598</v>
      </c>
      <c r="P171" s="2" t="s">
        <v>598</v>
      </c>
      <c r="Q171" s="2" t="s">
        <v>598</v>
      </c>
      <c r="R171" s="2" t="s">
        <v>598</v>
      </c>
      <c r="S171" s="2" t="s">
        <v>598</v>
      </c>
      <c r="W171" s="2">
        <f t="shared" si="10"/>
        <v>0</v>
      </c>
      <c r="AA171" s="2" t="str">
        <f t="shared" si="11"/>
        <v>Nordisk residual</v>
      </c>
      <c r="AC171" s="2">
        <f t="shared" si="12"/>
        <v>2.36</v>
      </c>
      <c r="AD171" s="2">
        <f t="shared" si="13"/>
        <v>483.4</v>
      </c>
      <c r="AE171" s="2">
        <f t="shared" si="14"/>
        <v>0.55000000000000004</v>
      </c>
    </row>
    <row r="172" spans="1:31" ht="15" customHeight="1" x14ac:dyDescent="0.25">
      <c r="A172" s="2" t="s">
        <v>238</v>
      </c>
      <c r="B172" s="2" t="s">
        <v>246</v>
      </c>
      <c r="C172" s="2">
        <v>2014</v>
      </c>
      <c r="D172" s="2">
        <v>0.14000000000000001</v>
      </c>
      <c r="E172" s="2" t="s">
        <v>598</v>
      </c>
      <c r="F172" s="2" t="s">
        <v>599</v>
      </c>
      <c r="G172" s="2">
        <v>2.36</v>
      </c>
      <c r="H172" s="2">
        <v>483.4</v>
      </c>
      <c r="I172" s="2">
        <v>0.55000000000000004</v>
      </c>
      <c r="J172" s="2" t="s">
        <v>598</v>
      </c>
      <c r="K172" s="2" t="s">
        <v>598</v>
      </c>
      <c r="L172" s="2" t="s">
        <v>598</v>
      </c>
      <c r="M172" s="2" t="s">
        <v>598</v>
      </c>
      <c r="N172" s="2" t="s">
        <v>598</v>
      </c>
      <c r="O172" s="2" t="s">
        <v>598</v>
      </c>
      <c r="P172" s="2" t="s">
        <v>598</v>
      </c>
      <c r="Q172" s="2" t="s">
        <v>598</v>
      </c>
      <c r="R172" s="2" t="s">
        <v>598</v>
      </c>
      <c r="S172" s="2" t="s">
        <v>598</v>
      </c>
      <c r="W172" s="2">
        <f t="shared" si="10"/>
        <v>0</v>
      </c>
      <c r="AA172" s="2" t="str">
        <f t="shared" si="11"/>
        <v>Nordisk residual</v>
      </c>
      <c r="AC172" s="2">
        <f t="shared" si="12"/>
        <v>2.36</v>
      </c>
      <c r="AD172" s="2">
        <f t="shared" si="13"/>
        <v>483.4</v>
      </c>
      <c r="AE172" s="2">
        <f t="shared" si="14"/>
        <v>0.55000000000000004</v>
      </c>
    </row>
    <row r="173" spans="1:31" ht="15" customHeight="1" x14ac:dyDescent="0.25">
      <c r="A173" s="2" t="s">
        <v>247</v>
      </c>
      <c r="B173" s="2" t="s">
        <v>248</v>
      </c>
      <c r="C173" s="2">
        <v>2014</v>
      </c>
      <c r="D173" s="2">
        <v>0.42799999999999999</v>
      </c>
      <c r="E173" s="2" t="s">
        <v>598</v>
      </c>
      <c r="F173" s="2" t="s">
        <v>599</v>
      </c>
      <c r="G173" s="2">
        <v>2.36</v>
      </c>
      <c r="H173" s="2">
        <v>483.4</v>
      </c>
      <c r="I173" s="2">
        <v>0.55000000000000004</v>
      </c>
      <c r="J173" s="2" t="s">
        <v>598</v>
      </c>
      <c r="K173" s="2" t="s">
        <v>598</v>
      </c>
      <c r="L173" s="2" t="s">
        <v>598</v>
      </c>
      <c r="M173" s="2" t="s">
        <v>598</v>
      </c>
      <c r="N173" s="2" t="s">
        <v>598</v>
      </c>
      <c r="O173" s="2" t="s">
        <v>598</v>
      </c>
      <c r="P173" s="2" t="s">
        <v>598</v>
      </c>
      <c r="Q173" s="2" t="s">
        <v>598</v>
      </c>
      <c r="R173" s="2" t="s">
        <v>598</v>
      </c>
      <c r="S173" s="2" t="s">
        <v>598</v>
      </c>
      <c r="W173" s="2">
        <f t="shared" si="10"/>
        <v>0</v>
      </c>
      <c r="AA173" s="2" t="str">
        <f t="shared" si="11"/>
        <v>Nordisk residual</v>
      </c>
      <c r="AC173" s="2">
        <f t="shared" si="12"/>
        <v>2.36</v>
      </c>
      <c r="AD173" s="2">
        <f t="shared" si="13"/>
        <v>483.4</v>
      </c>
      <c r="AE173" s="2">
        <f t="shared" si="14"/>
        <v>0.55000000000000004</v>
      </c>
    </row>
    <row r="174" spans="1:31" ht="15" customHeight="1" x14ac:dyDescent="0.25">
      <c r="A174" s="2" t="s">
        <v>249</v>
      </c>
      <c r="B174" s="2" t="s">
        <v>150</v>
      </c>
      <c r="C174" s="2">
        <v>2014</v>
      </c>
      <c r="D174" s="2" t="s">
        <v>598</v>
      </c>
      <c r="E174" s="2" t="s">
        <v>598</v>
      </c>
      <c r="F174" s="2" t="s">
        <v>599</v>
      </c>
      <c r="G174" s="2">
        <v>2.36</v>
      </c>
      <c r="H174" s="2">
        <v>483.4</v>
      </c>
      <c r="I174" s="2">
        <v>0.55000000000000004</v>
      </c>
      <c r="J174" s="2" t="s">
        <v>598</v>
      </c>
      <c r="K174" s="2" t="s">
        <v>598</v>
      </c>
      <c r="L174" s="2" t="s">
        <v>598</v>
      </c>
      <c r="M174" s="2" t="s">
        <v>598</v>
      </c>
      <c r="N174" s="2" t="s">
        <v>598</v>
      </c>
      <c r="O174" s="2" t="s">
        <v>598</v>
      </c>
      <c r="P174" s="2" t="s">
        <v>598</v>
      </c>
      <c r="Q174" s="2" t="s">
        <v>598</v>
      </c>
      <c r="R174" s="2" t="s">
        <v>598</v>
      </c>
      <c r="S174" s="2" t="s">
        <v>598</v>
      </c>
      <c r="W174" s="2">
        <f t="shared" si="10"/>
        <v>0</v>
      </c>
      <c r="AA174" s="2" t="str">
        <f t="shared" si="11"/>
        <v>Nordisk residual</v>
      </c>
      <c r="AC174" s="2">
        <f t="shared" si="12"/>
        <v>2.36</v>
      </c>
      <c r="AD174" s="2">
        <f t="shared" si="13"/>
        <v>483.4</v>
      </c>
      <c r="AE174" s="2">
        <f t="shared" si="14"/>
        <v>0.55000000000000004</v>
      </c>
    </row>
    <row r="175" spans="1:31" ht="15" customHeight="1" x14ac:dyDescent="0.25">
      <c r="A175" s="2" t="s">
        <v>249</v>
      </c>
      <c r="B175" s="2" t="s">
        <v>250</v>
      </c>
      <c r="C175" s="2">
        <v>2014</v>
      </c>
      <c r="D175" s="2">
        <v>0.13</v>
      </c>
      <c r="E175" s="2" t="s">
        <v>598</v>
      </c>
      <c r="F175" s="2" t="s">
        <v>821</v>
      </c>
      <c r="G175" s="2">
        <v>0.1</v>
      </c>
      <c r="H175" s="2">
        <v>0</v>
      </c>
      <c r="I175" s="2">
        <v>0</v>
      </c>
      <c r="J175" s="2" t="s">
        <v>598</v>
      </c>
      <c r="K175" s="2" t="s">
        <v>598</v>
      </c>
      <c r="L175" s="2" t="s">
        <v>598</v>
      </c>
      <c r="M175" s="2" t="s">
        <v>598</v>
      </c>
      <c r="N175" s="2" t="s">
        <v>598</v>
      </c>
      <c r="O175" s="2" t="s">
        <v>598</v>
      </c>
      <c r="P175" s="2" t="s">
        <v>598</v>
      </c>
      <c r="Q175" s="2" t="s">
        <v>598</v>
      </c>
      <c r="R175" s="2" t="s">
        <v>598</v>
      </c>
      <c r="S175" s="2" t="s">
        <v>598</v>
      </c>
      <c r="W175" s="2">
        <f t="shared" si="10"/>
        <v>0</v>
      </c>
      <c r="AA175" s="2" t="str">
        <f t="shared" si="11"/>
        <v>'Lokal Vind El från Göteborg Energi'</v>
      </c>
      <c r="AC175" s="2">
        <f t="shared" si="12"/>
        <v>0.1</v>
      </c>
      <c r="AD175" s="2">
        <f t="shared" si="13"/>
        <v>0</v>
      </c>
      <c r="AE175" s="2">
        <f t="shared" si="14"/>
        <v>0</v>
      </c>
    </row>
    <row r="176" spans="1:31" ht="15" customHeight="1" x14ac:dyDescent="0.25">
      <c r="A176" s="2" t="s">
        <v>249</v>
      </c>
      <c r="B176" s="2" t="s">
        <v>251</v>
      </c>
      <c r="C176" s="2">
        <v>2014</v>
      </c>
      <c r="D176" s="2">
        <v>0.52400000000000002</v>
      </c>
      <c r="E176" s="2" t="s">
        <v>598</v>
      </c>
      <c r="F176" s="2" t="s">
        <v>822</v>
      </c>
      <c r="G176" s="2">
        <v>0.1</v>
      </c>
      <c r="H176" s="2">
        <v>0</v>
      </c>
      <c r="I176" s="2">
        <v>0</v>
      </c>
      <c r="J176" s="2" t="s">
        <v>598</v>
      </c>
      <c r="K176" s="2" t="s">
        <v>598</v>
      </c>
      <c r="L176" s="2" t="s">
        <v>598</v>
      </c>
      <c r="M176" s="2" t="s">
        <v>598</v>
      </c>
      <c r="N176" s="2" t="s">
        <v>598</v>
      </c>
      <c r="O176" s="2" t="s">
        <v>598</v>
      </c>
      <c r="P176" s="2" t="s">
        <v>598</v>
      </c>
      <c r="Q176" s="2" t="s">
        <v>598</v>
      </c>
      <c r="R176" s="2" t="s">
        <v>598</v>
      </c>
      <c r="S176" s="2" t="s">
        <v>598</v>
      </c>
      <c r="W176" s="2">
        <f t="shared" si="10"/>
        <v>0</v>
      </c>
      <c r="AA176" s="2" t="str">
        <f t="shared" si="11"/>
        <v>'Lokal Vindel från Göteborg Energi'</v>
      </c>
      <c r="AC176" s="2">
        <f t="shared" si="12"/>
        <v>0.1</v>
      </c>
      <c r="AD176" s="2">
        <f t="shared" si="13"/>
        <v>0</v>
      </c>
      <c r="AE176" s="2">
        <f t="shared" si="14"/>
        <v>0</v>
      </c>
    </row>
    <row r="177" spans="1:31" ht="15" customHeight="1" x14ac:dyDescent="0.25">
      <c r="A177" s="2" t="s">
        <v>249</v>
      </c>
      <c r="B177" s="2" t="s">
        <v>252</v>
      </c>
      <c r="C177" s="2">
        <v>2014</v>
      </c>
      <c r="D177" s="2">
        <v>1.2999999999999999E-2</v>
      </c>
      <c r="E177" s="2" t="s">
        <v>598</v>
      </c>
      <c r="F177" s="2" t="s">
        <v>821</v>
      </c>
      <c r="G177" s="2">
        <v>0.1</v>
      </c>
      <c r="H177" s="2">
        <v>0</v>
      </c>
      <c r="I177" s="2">
        <v>0</v>
      </c>
      <c r="J177" s="2" t="s">
        <v>598</v>
      </c>
      <c r="K177" s="2" t="s">
        <v>598</v>
      </c>
      <c r="L177" s="2" t="s">
        <v>598</v>
      </c>
      <c r="M177" s="2" t="s">
        <v>598</v>
      </c>
      <c r="N177" s="2" t="s">
        <v>598</v>
      </c>
      <c r="O177" s="2" t="s">
        <v>598</v>
      </c>
      <c r="P177" s="2" t="s">
        <v>598</v>
      </c>
      <c r="Q177" s="2" t="s">
        <v>598</v>
      </c>
      <c r="R177" s="2" t="s">
        <v>598</v>
      </c>
      <c r="S177" s="2" t="s">
        <v>598</v>
      </c>
      <c r="W177" s="2">
        <f t="shared" si="10"/>
        <v>0</v>
      </c>
      <c r="AA177" s="2" t="str">
        <f t="shared" si="11"/>
        <v>'Lokal Vind El från Göteborg Energi'</v>
      </c>
      <c r="AC177" s="2">
        <f t="shared" si="12"/>
        <v>0.1</v>
      </c>
      <c r="AD177" s="2">
        <f t="shared" si="13"/>
        <v>0</v>
      </c>
      <c r="AE177" s="2">
        <f t="shared" si="14"/>
        <v>0</v>
      </c>
    </row>
    <row r="178" spans="1:31"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W178" s="2">
        <f t="shared" si="10"/>
        <v>0</v>
      </c>
      <c r="AA178" s="2" t="str">
        <f t="shared" si="11"/>
        <v>-</v>
      </c>
      <c r="AC178" s="2">
        <f t="shared" si="12"/>
        <v>2.36</v>
      </c>
      <c r="AD178" s="2">
        <f t="shared" si="13"/>
        <v>483.4</v>
      </c>
      <c r="AE178" s="2">
        <f t="shared" si="14"/>
        <v>0.55000000000000004</v>
      </c>
    </row>
    <row r="179" spans="1:31" ht="15" customHeight="1" x14ac:dyDescent="0.25">
      <c r="A179" s="2" t="s">
        <v>255</v>
      </c>
      <c r="B179" s="2" t="s">
        <v>256</v>
      </c>
      <c r="C179" s="2">
        <v>2014</v>
      </c>
      <c r="D179" s="2">
        <v>1.1859999999999999</v>
      </c>
      <c r="E179" s="2" t="s">
        <v>598</v>
      </c>
      <c r="F179" s="2" t="s">
        <v>599</v>
      </c>
      <c r="G179" s="2">
        <v>2.36</v>
      </c>
      <c r="H179" s="2">
        <v>483.4</v>
      </c>
      <c r="I179" s="2">
        <v>0.55000000000000004</v>
      </c>
      <c r="J179" s="2" t="s">
        <v>598</v>
      </c>
      <c r="K179" s="2" t="s">
        <v>598</v>
      </c>
      <c r="L179" s="2" t="s">
        <v>598</v>
      </c>
      <c r="M179" s="2" t="s">
        <v>598</v>
      </c>
      <c r="N179" s="2" t="s">
        <v>598</v>
      </c>
      <c r="O179" s="2" t="s">
        <v>598</v>
      </c>
      <c r="P179" s="2" t="s">
        <v>598</v>
      </c>
      <c r="Q179" s="2" t="s">
        <v>598</v>
      </c>
      <c r="R179" s="2" t="s">
        <v>598</v>
      </c>
      <c r="S179" s="2" t="s">
        <v>598</v>
      </c>
      <c r="W179" s="2">
        <f t="shared" si="10"/>
        <v>0</v>
      </c>
      <c r="AA179" s="2" t="str">
        <f t="shared" si="11"/>
        <v>Nordisk residual</v>
      </c>
      <c r="AC179" s="2">
        <f t="shared" si="12"/>
        <v>2.36</v>
      </c>
      <c r="AD179" s="2">
        <f t="shared" si="13"/>
        <v>483.4</v>
      </c>
      <c r="AE179" s="2">
        <f t="shared" si="14"/>
        <v>0.55000000000000004</v>
      </c>
    </row>
    <row r="180" spans="1:31" ht="15" customHeight="1" x14ac:dyDescent="0.25">
      <c r="A180" s="2" t="s">
        <v>257</v>
      </c>
      <c r="B180" s="2" t="s">
        <v>258</v>
      </c>
      <c r="C180" s="2">
        <v>2014</v>
      </c>
      <c r="D180" s="2">
        <v>4.7439999999999998</v>
      </c>
      <c r="E180" s="2">
        <v>12.913</v>
      </c>
      <c r="F180" s="2" t="s">
        <v>599</v>
      </c>
      <c r="G180" s="2">
        <v>2.36</v>
      </c>
      <c r="H180" s="2">
        <v>483.4</v>
      </c>
      <c r="I180" s="2">
        <v>0.55000000000000004</v>
      </c>
      <c r="J180" s="2" t="s">
        <v>598</v>
      </c>
      <c r="K180" s="2" t="s">
        <v>598</v>
      </c>
      <c r="L180" s="2" t="s">
        <v>598</v>
      </c>
      <c r="M180" s="2" t="s">
        <v>598</v>
      </c>
      <c r="N180" s="2" t="s">
        <v>598</v>
      </c>
      <c r="O180" s="2" t="s">
        <v>598</v>
      </c>
      <c r="P180" s="2" t="s">
        <v>598</v>
      </c>
      <c r="Q180" s="2" t="s">
        <v>598</v>
      </c>
      <c r="R180" s="2" t="s">
        <v>598</v>
      </c>
      <c r="S180" s="2" t="s">
        <v>598</v>
      </c>
      <c r="W180" s="2">
        <f t="shared" si="10"/>
        <v>0</v>
      </c>
      <c r="AA180" s="2" t="str">
        <f t="shared" si="11"/>
        <v>Nordisk residual</v>
      </c>
      <c r="AC180" s="2">
        <f t="shared" si="12"/>
        <v>2.36</v>
      </c>
      <c r="AD180" s="2">
        <f t="shared" si="13"/>
        <v>483.4</v>
      </c>
      <c r="AE180" s="2">
        <f t="shared" si="14"/>
        <v>0.55000000000000004</v>
      </c>
    </row>
    <row r="181" spans="1:31" ht="15" customHeight="1" x14ac:dyDescent="0.25">
      <c r="A181" s="2" t="s">
        <v>259</v>
      </c>
      <c r="B181" s="2" t="s">
        <v>260</v>
      </c>
      <c r="C181" s="2">
        <v>2014</v>
      </c>
      <c r="D181" s="2">
        <v>2.5000000000000001E-2</v>
      </c>
      <c r="E181" s="2" t="s">
        <v>598</v>
      </c>
      <c r="F181" s="2" t="s">
        <v>599</v>
      </c>
      <c r="G181" s="2">
        <v>2.36</v>
      </c>
      <c r="H181" s="2">
        <v>483.4</v>
      </c>
      <c r="I181" s="2">
        <v>0.55000000000000004</v>
      </c>
      <c r="J181" s="2" t="s">
        <v>598</v>
      </c>
      <c r="K181" s="2" t="s">
        <v>598</v>
      </c>
      <c r="L181" s="2" t="s">
        <v>598</v>
      </c>
      <c r="M181" s="2" t="s">
        <v>598</v>
      </c>
      <c r="N181" s="2" t="s">
        <v>598</v>
      </c>
      <c r="O181" s="2" t="s">
        <v>598</v>
      </c>
      <c r="P181" s="2" t="s">
        <v>598</v>
      </c>
      <c r="Q181" s="2" t="s">
        <v>598</v>
      </c>
      <c r="R181" s="2" t="s">
        <v>598</v>
      </c>
      <c r="S181" s="2" t="s">
        <v>598</v>
      </c>
      <c r="W181" s="2">
        <f t="shared" si="10"/>
        <v>0</v>
      </c>
      <c r="AA181" s="2" t="str">
        <f t="shared" si="11"/>
        <v>Nordisk residual</v>
      </c>
      <c r="AC181" s="2">
        <f t="shared" si="12"/>
        <v>2.36</v>
      </c>
      <c r="AD181" s="2">
        <f t="shared" si="13"/>
        <v>483.4</v>
      </c>
      <c r="AE181" s="2">
        <f t="shared" si="14"/>
        <v>0.55000000000000004</v>
      </c>
    </row>
    <row r="182" spans="1:31" ht="15" customHeight="1" x14ac:dyDescent="0.25">
      <c r="A182" s="2" t="s">
        <v>261</v>
      </c>
      <c r="B182" s="2" t="s">
        <v>262</v>
      </c>
      <c r="C182" s="2">
        <v>2014</v>
      </c>
      <c r="D182" s="2">
        <v>0.08</v>
      </c>
      <c r="E182" s="2" t="s">
        <v>598</v>
      </c>
      <c r="F182" s="2" t="s">
        <v>792</v>
      </c>
      <c r="G182" s="2">
        <v>1.1000000000000001</v>
      </c>
      <c r="H182" s="2">
        <v>0</v>
      </c>
      <c r="I182" s="2">
        <v>0</v>
      </c>
      <c r="J182" s="2" t="s">
        <v>598</v>
      </c>
      <c r="K182" s="2" t="s">
        <v>598</v>
      </c>
      <c r="L182" s="2" t="s">
        <v>598</v>
      </c>
      <c r="M182" s="2" t="s">
        <v>598</v>
      </c>
      <c r="N182" s="2" t="s">
        <v>598</v>
      </c>
      <c r="O182" s="2" t="s">
        <v>598</v>
      </c>
      <c r="P182" s="2" t="s">
        <v>598</v>
      </c>
      <c r="Q182" s="2" t="s">
        <v>598</v>
      </c>
      <c r="R182" s="2" t="s">
        <v>598</v>
      </c>
      <c r="S182" s="2" t="s">
        <v>598</v>
      </c>
      <c r="W182" s="2">
        <f t="shared" si="10"/>
        <v>0</v>
      </c>
      <c r="AA182" s="2" t="str">
        <f t="shared" si="11"/>
        <v>'Vattenkraft'</v>
      </c>
      <c r="AC182" s="2">
        <f t="shared" si="12"/>
        <v>1.1000000000000001</v>
      </c>
      <c r="AD182" s="2">
        <f t="shared" si="13"/>
        <v>0</v>
      </c>
      <c r="AE182" s="2">
        <f t="shared" si="14"/>
        <v>0</v>
      </c>
    </row>
    <row r="183" spans="1:31" ht="15" customHeight="1" x14ac:dyDescent="0.25">
      <c r="A183" s="2" t="s">
        <v>261</v>
      </c>
      <c r="B183" s="2" t="s">
        <v>263</v>
      </c>
      <c r="C183" s="2">
        <v>2014</v>
      </c>
      <c r="D183" s="2">
        <v>1.3</v>
      </c>
      <c r="E183" s="2" t="s">
        <v>598</v>
      </c>
      <c r="F183" s="2" t="s">
        <v>792</v>
      </c>
      <c r="G183" s="2">
        <v>1.1000000000000001</v>
      </c>
      <c r="H183" s="2">
        <v>0</v>
      </c>
      <c r="I183" s="2">
        <v>0</v>
      </c>
      <c r="J183" s="2" t="s">
        <v>598</v>
      </c>
      <c r="K183" s="2" t="s">
        <v>598</v>
      </c>
      <c r="L183" s="2" t="s">
        <v>598</v>
      </c>
      <c r="M183" s="2" t="s">
        <v>598</v>
      </c>
      <c r="N183" s="2" t="s">
        <v>598</v>
      </c>
      <c r="O183" s="2" t="s">
        <v>598</v>
      </c>
      <c r="P183" s="2" t="s">
        <v>598</v>
      </c>
      <c r="Q183" s="2" t="s">
        <v>598</v>
      </c>
      <c r="R183" s="2" t="s">
        <v>598</v>
      </c>
      <c r="S183" s="2" t="s">
        <v>598</v>
      </c>
      <c r="W183" s="2">
        <f t="shared" si="10"/>
        <v>0</v>
      </c>
      <c r="AA183" s="2" t="str">
        <f t="shared" si="11"/>
        <v>'Vattenkraft'</v>
      </c>
      <c r="AC183" s="2">
        <f t="shared" si="12"/>
        <v>1.1000000000000001</v>
      </c>
      <c r="AD183" s="2">
        <f t="shared" si="13"/>
        <v>0</v>
      </c>
      <c r="AE183" s="2">
        <f t="shared" si="14"/>
        <v>0</v>
      </c>
    </row>
    <row r="184" spans="1:31" ht="15" customHeight="1" x14ac:dyDescent="0.25">
      <c r="A184" s="2" t="s">
        <v>261</v>
      </c>
      <c r="B184" s="2" t="s">
        <v>264</v>
      </c>
      <c r="C184" s="2">
        <v>2014</v>
      </c>
      <c r="D184" s="2" t="s">
        <v>609</v>
      </c>
      <c r="E184" s="2" t="s">
        <v>598</v>
      </c>
      <c r="F184" s="2" t="s">
        <v>792</v>
      </c>
      <c r="G184" s="2">
        <v>1.1000000000000001</v>
      </c>
      <c r="H184" s="2">
        <v>0</v>
      </c>
      <c r="I184" s="2">
        <v>0</v>
      </c>
      <c r="J184" s="2" t="s">
        <v>598</v>
      </c>
      <c r="K184" s="2" t="s">
        <v>598</v>
      </c>
      <c r="L184" s="2" t="s">
        <v>598</v>
      </c>
      <c r="M184" s="2" t="s">
        <v>598</v>
      </c>
      <c r="N184" s="2" t="s">
        <v>598</v>
      </c>
      <c r="O184" s="2" t="s">
        <v>598</v>
      </c>
      <c r="P184" s="2" t="s">
        <v>598</v>
      </c>
      <c r="Q184" s="2" t="s">
        <v>598</v>
      </c>
      <c r="R184" s="2" t="s">
        <v>598</v>
      </c>
      <c r="S184" s="2" t="s">
        <v>598</v>
      </c>
      <c r="W184" s="2">
        <f t="shared" si="10"/>
        <v>0</v>
      </c>
      <c r="AA184" s="2" t="str">
        <f t="shared" si="11"/>
        <v>'Vattenkraft'</v>
      </c>
      <c r="AC184" s="2">
        <f t="shared" si="12"/>
        <v>1.1000000000000001</v>
      </c>
      <c r="AD184" s="2">
        <f t="shared" si="13"/>
        <v>0</v>
      </c>
      <c r="AE184" s="2">
        <f t="shared" si="14"/>
        <v>0</v>
      </c>
    </row>
    <row r="185" spans="1:31" ht="15" customHeight="1" x14ac:dyDescent="0.25">
      <c r="A185" s="2" t="s">
        <v>261</v>
      </c>
      <c r="B185" s="2" t="s">
        <v>265</v>
      </c>
      <c r="C185" s="2">
        <v>2014</v>
      </c>
      <c r="D185" s="2">
        <v>3.356E-2</v>
      </c>
      <c r="E185" s="2" t="s">
        <v>598</v>
      </c>
      <c r="F185" s="2" t="s">
        <v>792</v>
      </c>
      <c r="G185" s="2">
        <v>1.1000000000000001</v>
      </c>
      <c r="H185" s="2">
        <v>0</v>
      </c>
      <c r="I185" s="2">
        <v>0</v>
      </c>
      <c r="J185" s="2" t="s">
        <v>598</v>
      </c>
      <c r="K185" s="2" t="s">
        <v>598</v>
      </c>
      <c r="L185" s="2" t="s">
        <v>598</v>
      </c>
      <c r="M185" s="2" t="s">
        <v>598</v>
      </c>
      <c r="N185" s="2" t="s">
        <v>598</v>
      </c>
      <c r="O185" s="2" t="s">
        <v>598</v>
      </c>
      <c r="P185" s="2" t="s">
        <v>598</v>
      </c>
      <c r="Q185" s="2" t="s">
        <v>598</v>
      </c>
      <c r="R185" s="2" t="s">
        <v>598</v>
      </c>
      <c r="S185" s="2" t="s">
        <v>598</v>
      </c>
      <c r="W185" s="2">
        <f t="shared" si="10"/>
        <v>0</v>
      </c>
      <c r="AA185" s="2" t="str">
        <f t="shared" si="11"/>
        <v>'Vattenkraft'</v>
      </c>
      <c r="AC185" s="2">
        <f t="shared" si="12"/>
        <v>1.1000000000000001</v>
      </c>
      <c r="AD185" s="2">
        <f t="shared" si="13"/>
        <v>0</v>
      </c>
      <c r="AE185" s="2">
        <f t="shared" si="14"/>
        <v>0</v>
      </c>
    </row>
    <row r="186" spans="1:31" ht="15" customHeight="1" x14ac:dyDescent="0.25">
      <c r="A186" s="2" t="s">
        <v>266</v>
      </c>
      <c r="B186" s="2" t="s">
        <v>267</v>
      </c>
      <c r="C186" s="2">
        <v>2014</v>
      </c>
      <c r="D186" s="2" t="s">
        <v>598</v>
      </c>
      <c r="E186" s="2">
        <v>6</v>
      </c>
      <c r="F186" s="2" t="s">
        <v>599</v>
      </c>
      <c r="G186" s="2">
        <v>2.36</v>
      </c>
      <c r="H186" s="2">
        <v>483.4</v>
      </c>
      <c r="I186" s="2">
        <v>0.25</v>
      </c>
      <c r="J186" s="2" t="s">
        <v>598</v>
      </c>
      <c r="K186" s="2" t="s">
        <v>598</v>
      </c>
      <c r="L186" s="2" t="s">
        <v>598</v>
      </c>
      <c r="M186" s="2" t="s">
        <v>598</v>
      </c>
      <c r="N186" s="2" t="s">
        <v>598</v>
      </c>
      <c r="O186" s="2" t="s">
        <v>598</v>
      </c>
      <c r="P186" s="2" t="s">
        <v>598</v>
      </c>
      <c r="Q186" s="2" t="s">
        <v>598</v>
      </c>
      <c r="R186" s="2" t="s">
        <v>598</v>
      </c>
      <c r="S186" s="2" t="s">
        <v>598</v>
      </c>
      <c r="W186" s="2">
        <f t="shared" si="10"/>
        <v>0</v>
      </c>
      <c r="AA186" s="2" t="str">
        <f t="shared" si="11"/>
        <v>Nordisk residual</v>
      </c>
      <c r="AC186" s="2">
        <f t="shared" si="12"/>
        <v>2.36</v>
      </c>
      <c r="AD186" s="2">
        <f t="shared" si="13"/>
        <v>483.4</v>
      </c>
      <c r="AE186" s="2">
        <f t="shared" si="14"/>
        <v>0.25</v>
      </c>
    </row>
    <row r="187" spans="1:31" ht="15" customHeight="1" x14ac:dyDescent="0.25">
      <c r="A187" s="2" t="s">
        <v>268</v>
      </c>
      <c r="B187" s="2" t="s">
        <v>269</v>
      </c>
      <c r="C187" s="2">
        <v>2014</v>
      </c>
      <c r="D187" s="2">
        <v>0.14099999999999999</v>
      </c>
      <c r="E187" s="2" t="s">
        <v>598</v>
      </c>
      <c r="F187" s="2" t="s">
        <v>823</v>
      </c>
      <c r="G187" s="2">
        <v>1.1000000000000001</v>
      </c>
      <c r="H187" s="2">
        <v>0</v>
      </c>
      <c r="I187" s="2">
        <v>0</v>
      </c>
      <c r="J187" s="2" t="s">
        <v>598</v>
      </c>
      <c r="K187" s="2" t="s">
        <v>598</v>
      </c>
      <c r="L187" s="2" t="s">
        <v>598</v>
      </c>
      <c r="M187" s="2" t="s">
        <v>598</v>
      </c>
      <c r="N187" s="2" t="s">
        <v>598</v>
      </c>
      <c r="O187" s="2" t="s">
        <v>598</v>
      </c>
      <c r="P187" s="2" t="s">
        <v>598</v>
      </c>
      <c r="Q187" s="2" t="s">
        <v>598</v>
      </c>
      <c r="R187" s="2" t="s">
        <v>598</v>
      </c>
      <c r="S187" s="2" t="s">
        <v>598</v>
      </c>
      <c r="W187" s="2">
        <f t="shared" si="10"/>
        <v>0</v>
      </c>
      <c r="AA187" s="2" t="str">
        <f t="shared" si="11"/>
        <v>'Vattenkraftel'</v>
      </c>
      <c r="AC187" s="2">
        <f t="shared" si="12"/>
        <v>1.1000000000000001</v>
      </c>
      <c r="AD187" s="2">
        <f t="shared" si="13"/>
        <v>0</v>
      </c>
      <c r="AE187" s="2">
        <f t="shared" si="14"/>
        <v>0</v>
      </c>
    </row>
    <row r="188" spans="1:31" ht="15" customHeight="1" x14ac:dyDescent="0.25">
      <c r="A188" s="2" t="s">
        <v>268</v>
      </c>
      <c r="B188" s="2" t="s">
        <v>270</v>
      </c>
      <c r="C188" s="2">
        <v>2014</v>
      </c>
      <c r="D188" s="2">
        <v>0.26600000000000001</v>
      </c>
      <c r="E188" s="2" t="s">
        <v>598</v>
      </c>
      <c r="F188" s="2" t="s">
        <v>823</v>
      </c>
      <c r="G188" s="2">
        <v>1.1000000000000001</v>
      </c>
      <c r="H188" s="2">
        <v>0</v>
      </c>
      <c r="I188" s="2">
        <v>0</v>
      </c>
      <c r="J188" s="2" t="s">
        <v>598</v>
      </c>
      <c r="K188" s="2" t="s">
        <v>598</v>
      </c>
      <c r="L188" s="2" t="s">
        <v>598</v>
      </c>
      <c r="M188" s="2" t="s">
        <v>598</v>
      </c>
      <c r="N188" s="2" t="s">
        <v>598</v>
      </c>
      <c r="O188" s="2" t="s">
        <v>598</v>
      </c>
      <c r="P188" s="2" t="s">
        <v>598</v>
      </c>
      <c r="Q188" s="2" t="s">
        <v>598</v>
      </c>
      <c r="R188" s="2" t="s">
        <v>598</v>
      </c>
      <c r="S188" s="2" t="s">
        <v>598</v>
      </c>
      <c r="W188" s="2">
        <f t="shared" si="10"/>
        <v>0</v>
      </c>
      <c r="AA188" s="2" t="str">
        <f t="shared" si="11"/>
        <v>'Vattenkraftel'</v>
      </c>
      <c r="AC188" s="2">
        <f t="shared" si="12"/>
        <v>1.1000000000000001</v>
      </c>
      <c r="AD188" s="2">
        <f t="shared" si="13"/>
        <v>0</v>
      </c>
      <c r="AE188" s="2">
        <f t="shared" si="14"/>
        <v>0</v>
      </c>
    </row>
    <row r="189" spans="1:31" ht="15" customHeight="1" x14ac:dyDescent="0.25">
      <c r="A189" s="2" t="s">
        <v>268</v>
      </c>
      <c r="B189" s="2" t="s">
        <v>271</v>
      </c>
      <c r="C189" s="2">
        <v>2014</v>
      </c>
      <c r="D189" s="2">
        <v>2.19</v>
      </c>
      <c r="E189" s="2" t="s">
        <v>598</v>
      </c>
      <c r="F189" s="2" t="s">
        <v>824</v>
      </c>
      <c r="G189" s="2">
        <v>1.1000000000000001</v>
      </c>
      <c r="H189" s="2">
        <v>0</v>
      </c>
      <c r="I189" s="2">
        <v>0</v>
      </c>
      <c r="J189" s="2" t="s">
        <v>598</v>
      </c>
      <c r="K189" s="2" t="s">
        <v>598</v>
      </c>
      <c r="L189" s="2" t="s">
        <v>598</v>
      </c>
      <c r="M189" s="2" t="s">
        <v>598</v>
      </c>
      <c r="N189" s="2" t="s">
        <v>598</v>
      </c>
      <c r="O189" s="2" t="s">
        <v>598</v>
      </c>
      <c r="P189" s="2" t="s">
        <v>598</v>
      </c>
      <c r="Q189" s="2" t="s">
        <v>598</v>
      </c>
      <c r="R189" s="2" t="s">
        <v>598</v>
      </c>
      <c r="S189" s="2" t="s">
        <v>598</v>
      </c>
      <c r="W189" s="2">
        <f t="shared" si="10"/>
        <v>0</v>
      </c>
      <c r="AA189" s="2" t="str">
        <f t="shared" si="11"/>
        <v>'Vasttenkraftel'</v>
      </c>
      <c r="AC189" s="2">
        <f t="shared" si="12"/>
        <v>1.1000000000000001</v>
      </c>
      <c r="AD189" s="2">
        <f t="shared" si="13"/>
        <v>0</v>
      </c>
      <c r="AE189" s="2">
        <f t="shared" si="14"/>
        <v>0</v>
      </c>
    </row>
    <row r="190" spans="1:31" ht="15" customHeight="1" x14ac:dyDescent="0.25">
      <c r="A190" s="2" t="s">
        <v>272</v>
      </c>
      <c r="B190" s="2" t="s">
        <v>273</v>
      </c>
      <c r="C190" s="2">
        <v>2014</v>
      </c>
      <c r="D190" s="2">
        <v>21.3</v>
      </c>
      <c r="E190" s="2" t="s">
        <v>598</v>
      </c>
      <c r="F190" s="2" t="s">
        <v>825</v>
      </c>
      <c r="G190" s="2">
        <v>0.14499999999999999</v>
      </c>
      <c r="H190" s="2">
        <v>9.36</v>
      </c>
      <c r="I190" s="2">
        <v>1.4999999999999999E-2</v>
      </c>
      <c r="J190" s="2" t="s">
        <v>598</v>
      </c>
      <c r="K190" s="2" t="s">
        <v>598</v>
      </c>
      <c r="L190" s="2" t="s">
        <v>598</v>
      </c>
      <c r="M190" s="2" t="s">
        <v>598</v>
      </c>
      <c r="N190" s="2" t="s">
        <v>598</v>
      </c>
      <c r="O190" s="2" t="s">
        <v>598</v>
      </c>
      <c r="P190" s="2" t="s">
        <v>598</v>
      </c>
      <c r="Q190" s="2" t="s">
        <v>598</v>
      </c>
      <c r="R190" s="2" t="s">
        <v>598</v>
      </c>
      <c r="S190" s="2" t="s">
        <v>598</v>
      </c>
      <c r="W190" s="2">
        <f t="shared" si="10"/>
        <v>0</v>
      </c>
      <c r="AA190" s="2" t="str">
        <f t="shared" si="11"/>
        <v>'Vindel+El från Kraftvärmeverket'</v>
      </c>
      <c r="AC190" s="2">
        <f t="shared" si="12"/>
        <v>0.14499999999999999</v>
      </c>
      <c r="AD190" s="2">
        <f t="shared" si="13"/>
        <v>9.36</v>
      </c>
      <c r="AE190" s="2">
        <f t="shared" si="14"/>
        <v>1.4999999999999999E-2</v>
      </c>
    </row>
    <row r="191" spans="1:31" ht="15" customHeight="1" x14ac:dyDescent="0.25">
      <c r="A191" s="2" t="s">
        <v>272</v>
      </c>
      <c r="B191" s="2" t="s">
        <v>274</v>
      </c>
      <c r="C191" s="2">
        <v>2014</v>
      </c>
      <c r="D191" s="2">
        <v>0.46</v>
      </c>
      <c r="E191" s="2" t="s">
        <v>598</v>
      </c>
      <c r="F191" s="2" t="s">
        <v>826</v>
      </c>
      <c r="G191" s="2">
        <v>0.1</v>
      </c>
      <c r="H191" s="2">
        <v>0</v>
      </c>
      <c r="I191" s="2">
        <v>0</v>
      </c>
      <c r="J191" s="2" t="s">
        <v>598</v>
      </c>
      <c r="K191" s="2" t="s">
        <v>598</v>
      </c>
      <c r="L191" s="2" t="s">
        <v>598</v>
      </c>
      <c r="M191" s="2" t="s">
        <v>598</v>
      </c>
      <c r="N191" s="2" t="s">
        <v>598</v>
      </c>
      <c r="O191" s="2" t="s">
        <v>598</v>
      </c>
      <c r="P191" s="2" t="s">
        <v>598</v>
      </c>
      <c r="Q191" s="2" t="s">
        <v>598</v>
      </c>
      <c r="R191" s="2" t="s">
        <v>598</v>
      </c>
      <c r="S191" s="2" t="s">
        <v>598</v>
      </c>
      <c r="W191" s="2">
        <f t="shared" si="10"/>
        <v>0</v>
      </c>
      <c r="AA191" s="2" t="str">
        <f t="shared" si="11"/>
        <v>'Vindel'</v>
      </c>
      <c r="AC191" s="2">
        <f t="shared" si="12"/>
        <v>0.1</v>
      </c>
      <c r="AD191" s="2">
        <f t="shared" si="13"/>
        <v>0</v>
      </c>
      <c r="AE191" s="2">
        <f t="shared" si="14"/>
        <v>0</v>
      </c>
    </row>
    <row r="192" spans="1:31"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W192" s="2">
        <f t="shared" si="10"/>
        <v>0</v>
      </c>
      <c r="AA192" s="2" t="str">
        <f t="shared" si="11"/>
        <v>-</v>
      </c>
      <c r="AC192" s="2">
        <f t="shared" si="12"/>
        <v>2.36</v>
      </c>
      <c r="AD192" s="2">
        <f t="shared" si="13"/>
        <v>483.4</v>
      </c>
      <c r="AE192" s="2">
        <f t="shared" si="14"/>
        <v>0.55000000000000004</v>
      </c>
    </row>
    <row r="193" spans="1:31" ht="15" customHeight="1" x14ac:dyDescent="0.25">
      <c r="A193" s="2" t="s">
        <v>277</v>
      </c>
      <c r="B193" s="2" t="s">
        <v>278</v>
      </c>
      <c r="C193" s="2">
        <v>2014</v>
      </c>
      <c r="D193" s="2">
        <v>0.5</v>
      </c>
      <c r="E193" s="2" t="s">
        <v>598</v>
      </c>
      <c r="F193" s="2" t="s">
        <v>599</v>
      </c>
      <c r="G193" s="2">
        <v>2.36</v>
      </c>
      <c r="H193" s="2">
        <v>483.4</v>
      </c>
      <c r="I193" s="2">
        <v>0.55000000000000004</v>
      </c>
      <c r="J193" s="2" t="s">
        <v>598</v>
      </c>
      <c r="K193" s="2" t="s">
        <v>598</v>
      </c>
      <c r="L193" s="2" t="s">
        <v>598</v>
      </c>
      <c r="M193" s="2" t="s">
        <v>598</v>
      </c>
      <c r="N193" s="2" t="s">
        <v>598</v>
      </c>
      <c r="O193" s="2" t="s">
        <v>598</v>
      </c>
      <c r="P193" s="2" t="s">
        <v>598</v>
      </c>
      <c r="Q193" s="2" t="s">
        <v>598</v>
      </c>
      <c r="R193" s="2" t="s">
        <v>598</v>
      </c>
      <c r="S193" s="2" t="s">
        <v>598</v>
      </c>
      <c r="W193" s="2">
        <f t="shared" si="10"/>
        <v>0</v>
      </c>
      <c r="AA193" s="2" t="str">
        <f t="shared" si="11"/>
        <v>Nordisk residual</v>
      </c>
      <c r="AC193" s="2">
        <f t="shared" si="12"/>
        <v>2.36</v>
      </c>
      <c r="AD193" s="2">
        <f t="shared" si="13"/>
        <v>483.4</v>
      </c>
      <c r="AE193" s="2">
        <f t="shared" si="14"/>
        <v>0.55000000000000004</v>
      </c>
    </row>
    <row r="194" spans="1:31" ht="15" customHeight="1" x14ac:dyDescent="0.25">
      <c r="A194" s="2" t="s">
        <v>279</v>
      </c>
      <c r="B194" s="2" t="s">
        <v>280</v>
      </c>
      <c r="C194" s="2">
        <v>2014</v>
      </c>
      <c r="D194" s="2">
        <v>0.87</v>
      </c>
      <c r="E194" s="2">
        <v>2.7</v>
      </c>
      <c r="F194" s="2" t="s">
        <v>827</v>
      </c>
      <c r="G194" s="2">
        <v>0</v>
      </c>
      <c r="H194" s="2">
        <v>0</v>
      </c>
      <c r="I194" s="2">
        <v>0</v>
      </c>
      <c r="J194" s="2" t="s">
        <v>598</v>
      </c>
      <c r="K194" s="2" t="s">
        <v>598</v>
      </c>
      <c r="L194" s="2" t="s">
        <v>598</v>
      </c>
      <c r="M194" s="2" t="s">
        <v>598</v>
      </c>
      <c r="N194" s="2" t="s">
        <v>598</v>
      </c>
      <c r="O194" s="2" t="s">
        <v>598</v>
      </c>
      <c r="P194" s="2" t="s">
        <v>598</v>
      </c>
      <c r="Q194" s="2" t="s">
        <v>598</v>
      </c>
      <c r="R194" s="2" t="s">
        <v>598</v>
      </c>
      <c r="S194" s="2" t="s">
        <v>598</v>
      </c>
      <c r="W194" s="2">
        <f t="shared" si="10"/>
        <v>0</v>
      </c>
      <c r="AA194" s="2" t="str">
        <f t="shared" si="11"/>
        <v>'Bra miljöval'</v>
      </c>
      <c r="AC194" s="2">
        <f t="shared" si="12"/>
        <v>0</v>
      </c>
      <c r="AD194" s="2">
        <f t="shared" si="13"/>
        <v>0</v>
      </c>
      <c r="AE194" s="2">
        <f t="shared" si="14"/>
        <v>0</v>
      </c>
    </row>
    <row r="195" spans="1:31" ht="15" customHeight="1" x14ac:dyDescent="0.25">
      <c r="A195" s="2" t="s">
        <v>279</v>
      </c>
      <c r="B195" s="2" t="s">
        <v>281</v>
      </c>
      <c r="C195" s="2">
        <v>2014</v>
      </c>
      <c r="D195" s="2">
        <v>0.21</v>
      </c>
      <c r="E195" s="2" t="s">
        <v>598</v>
      </c>
      <c r="F195" s="2" t="s">
        <v>828</v>
      </c>
      <c r="G195" s="2">
        <v>0</v>
      </c>
      <c r="H195" s="2">
        <v>5.73</v>
      </c>
      <c r="I195" s="2">
        <v>0</v>
      </c>
      <c r="J195" s="2" t="s">
        <v>598</v>
      </c>
      <c r="K195" s="2" t="s">
        <v>598</v>
      </c>
      <c r="L195" s="2" t="s">
        <v>598</v>
      </c>
      <c r="M195" s="2" t="s">
        <v>598</v>
      </c>
      <c r="N195" s="2" t="s">
        <v>598</v>
      </c>
      <c r="O195" s="2" t="s">
        <v>598</v>
      </c>
      <c r="P195" s="2" t="s">
        <v>598</v>
      </c>
      <c r="Q195" s="2" t="s">
        <v>598</v>
      </c>
      <c r="R195" s="2" t="s">
        <v>598</v>
      </c>
      <c r="S195" s="2" t="s">
        <v>598</v>
      </c>
      <c r="W195" s="2">
        <f t="shared" ref="W195:W258" si="15">IFERROR(J195/1,0)</f>
        <v>0</v>
      </c>
      <c r="AA195" s="2" t="str">
        <f t="shared" ref="AA195:AA258" si="16">IF(AND(OR(F195="-",F195="et",F195="'-'",F195="'0'",F195="'DS'"),G195=2.36),"Nordisk residual",F195)</f>
        <v>'Bramiljöval'</v>
      </c>
      <c r="AC195" s="2">
        <f t="shared" ref="AC195:AC258" si="17">IFERROR(G195/1,2.36)</f>
        <v>0</v>
      </c>
      <c r="AD195" s="2">
        <f t="shared" ref="AD195:AD258" si="18">IFERROR(H195/1,483.4)</f>
        <v>5.73</v>
      </c>
      <c r="AE195" s="2">
        <f t="shared" ref="AE195:AE258" si="19">IFERROR(I195/1,0.55)</f>
        <v>0</v>
      </c>
    </row>
    <row r="196" spans="1:31" ht="15" customHeight="1" x14ac:dyDescent="0.25">
      <c r="A196" s="2" t="s">
        <v>279</v>
      </c>
      <c r="B196" s="2" t="s">
        <v>282</v>
      </c>
      <c r="C196" s="2">
        <v>2014</v>
      </c>
      <c r="D196" s="2">
        <v>0.05</v>
      </c>
      <c r="E196" s="2" t="s">
        <v>598</v>
      </c>
      <c r="F196" s="2" t="s">
        <v>827</v>
      </c>
      <c r="G196" s="2">
        <v>0</v>
      </c>
      <c r="H196" s="2">
        <v>0</v>
      </c>
      <c r="I196" s="2">
        <v>0</v>
      </c>
      <c r="J196" s="2" t="s">
        <v>598</v>
      </c>
      <c r="K196" s="2" t="s">
        <v>598</v>
      </c>
      <c r="L196" s="2" t="s">
        <v>598</v>
      </c>
      <c r="M196" s="2" t="s">
        <v>598</v>
      </c>
      <c r="N196" s="2" t="s">
        <v>598</v>
      </c>
      <c r="O196" s="2" t="s">
        <v>598</v>
      </c>
      <c r="P196" s="2" t="s">
        <v>598</v>
      </c>
      <c r="Q196" s="2" t="s">
        <v>598</v>
      </c>
      <c r="R196" s="2" t="s">
        <v>598</v>
      </c>
      <c r="S196" s="2" t="s">
        <v>598</v>
      </c>
      <c r="W196" s="2">
        <f t="shared" si="15"/>
        <v>0</v>
      </c>
      <c r="AA196" s="2" t="str">
        <f t="shared" si="16"/>
        <v>'Bra miljöval'</v>
      </c>
      <c r="AC196" s="2">
        <f t="shared" si="17"/>
        <v>0</v>
      </c>
      <c r="AD196" s="2">
        <f t="shared" si="18"/>
        <v>0</v>
      </c>
      <c r="AE196" s="2">
        <f t="shared" si="19"/>
        <v>0</v>
      </c>
    </row>
    <row r="197" spans="1:31" ht="15" customHeight="1" x14ac:dyDescent="0.25">
      <c r="A197" s="2" t="s">
        <v>283</v>
      </c>
      <c r="B197" s="2" t="s">
        <v>284</v>
      </c>
      <c r="C197" s="2">
        <v>2014</v>
      </c>
      <c r="D197" s="2" t="s">
        <v>598</v>
      </c>
      <c r="E197" s="2" t="s">
        <v>598</v>
      </c>
      <c r="F197" s="2" t="s">
        <v>599</v>
      </c>
      <c r="G197" s="2">
        <v>2.36</v>
      </c>
      <c r="H197" s="2">
        <v>483.4</v>
      </c>
      <c r="I197" s="2">
        <v>0.55000000000000004</v>
      </c>
      <c r="J197" s="2" t="s">
        <v>598</v>
      </c>
      <c r="K197" s="2" t="s">
        <v>598</v>
      </c>
      <c r="L197" s="2" t="s">
        <v>598</v>
      </c>
      <c r="M197" s="2" t="s">
        <v>598</v>
      </c>
      <c r="N197" s="2" t="s">
        <v>598</v>
      </c>
      <c r="O197" s="2" t="s">
        <v>598</v>
      </c>
      <c r="P197" s="2" t="s">
        <v>598</v>
      </c>
      <c r="Q197" s="2" t="s">
        <v>598</v>
      </c>
      <c r="R197" s="2" t="s">
        <v>598</v>
      </c>
      <c r="S197" s="2" t="s">
        <v>598</v>
      </c>
      <c r="W197" s="2">
        <f t="shared" si="15"/>
        <v>0</v>
      </c>
      <c r="AA197" s="2" t="str">
        <f t="shared" si="16"/>
        <v>Nordisk residual</v>
      </c>
      <c r="AC197" s="2">
        <f t="shared" si="17"/>
        <v>2.36</v>
      </c>
      <c r="AD197" s="2">
        <f t="shared" si="18"/>
        <v>483.4</v>
      </c>
      <c r="AE197" s="2">
        <f t="shared" si="19"/>
        <v>0.55000000000000004</v>
      </c>
    </row>
    <row r="198" spans="1:31" ht="15" customHeight="1" x14ac:dyDescent="0.25">
      <c r="A198" s="2" t="s">
        <v>285</v>
      </c>
      <c r="B198" s="2" t="s">
        <v>286</v>
      </c>
      <c r="C198" s="2">
        <v>2014</v>
      </c>
      <c r="D198" s="2" t="s">
        <v>598</v>
      </c>
      <c r="E198" s="2" t="s">
        <v>598</v>
      </c>
      <c r="F198" s="2" t="s">
        <v>829</v>
      </c>
      <c r="G198" s="2">
        <v>2.36</v>
      </c>
      <c r="H198" s="2">
        <v>483.4</v>
      </c>
      <c r="I198" s="2">
        <v>0.55000000000000004</v>
      </c>
      <c r="J198" s="2">
        <v>91.4</v>
      </c>
      <c r="K198" s="2">
        <v>0.19</v>
      </c>
      <c r="L198" s="2">
        <v>92</v>
      </c>
      <c r="M198" s="2">
        <v>7</v>
      </c>
      <c r="N198" s="2">
        <v>8</v>
      </c>
      <c r="O198" s="2" t="s">
        <v>598</v>
      </c>
      <c r="P198" s="2" t="s">
        <v>598</v>
      </c>
      <c r="Q198" s="2" t="s">
        <v>598</v>
      </c>
      <c r="R198" s="2" t="s">
        <v>598</v>
      </c>
      <c r="S198" s="2" t="s">
        <v>598</v>
      </c>
      <c r="W198" s="2">
        <f t="shared" si="15"/>
        <v>91.4</v>
      </c>
      <c r="AA198" s="2" t="str">
        <f t="shared" si="16"/>
        <v>'residual'</v>
      </c>
      <c r="AC198" s="2">
        <f t="shared" si="17"/>
        <v>2.36</v>
      </c>
      <c r="AD198" s="2">
        <f t="shared" si="18"/>
        <v>483.4</v>
      </c>
      <c r="AE198" s="2">
        <f t="shared" si="19"/>
        <v>0.55000000000000004</v>
      </c>
    </row>
    <row r="199" spans="1:31" ht="15" customHeight="1" x14ac:dyDescent="0.25">
      <c r="A199" s="2" t="s">
        <v>287</v>
      </c>
      <c r="B199" s="2" t="s">
        <v>288</v>
      </c>
      <c r="C199" s="2">
        <v>2014</v>
      </c>
      <c r="D199" s="2">
        <v>0.23</v>
      </c>
      <c r="E199" s="2">
        <v>0</v>
      </c>
      <c r="F199" s="2" t="s">
        <v>599</v>
      </c>
      <c r="G199" s="2">
        <v>2.36</v>
      </c>
      <c r="H199" s="2">
        <v>483.4</v>
      </c>
      <c r="I199" s="2">
        <v>0.55000000000000004</v>
      </c>
      <c r="J199" s="2" t="s">
        <v>598</v>
      </c>
      <c r="K199" s="2" t="s">
        <v>598</v>
      </c>
      <c r="L199" s="2" t="s">
        <v>598</v>
      </c>
      <c r="M199" s="2" t="s">
        <v>598</v>
      </c>
      <c r="N199" s="2" t="s">
        <v>598</v>
      </c>
      <c r="O199" s="2" t="s">
        <v>598</v>
      </c>
      <c r="P199" s="2" t="s">
        <v>598</v>
      </c>
      <c r="Q199" s="2" t="s">
        <v>598</v>
      </c>
      <c r="R199" s="2" t="s">
        <v>598</v>
      </c>
      <c r="S199" s="2" t="s">
        <v>598</v>
      </c>
      <c r="W199" s="2">
        <f t="shared" si="15"/>
        <v>0</v>
      </c>
      <c r="AA199" s="2" t="str">
        <f t="shared" si="16"/>
        <v>Nordisk residual</v>
      </c>
      <c r="AC199" s="2">
        <f t="shared" si="17"/>
        <v>2.36</v>
      </c>
      <c r="AD199" s="2">
        <f t="shared" si="18"/>
        <v>483.4</v>
      </c>
      <c r="AE199" s="2">
        <f t="shared" si="19"/>
        <v>0.55000000000000004</v>
      </c>
    </row>
    <row r="200" spans="1:31"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W200" s="2">
        <f t="shared" si="15"/>
        <v>0</v>
      </c>
      <c r="AA200" s="2" t="str">
        <f t="shared" si="16"/>
        <v>-</v>
      </c>
      <c r="AC200" s="2">
        <f t="shared" si="17"/>
        <v>2.36</v>
      </c>
      <c r="AD200" s="2">
        <f t="shared" si="18"/>
        <v>483.4</v>
      </c>
      <c r="AE200" s="2">
        <f t="shared" si="19"/>
        <v>0.55000000000000004</v>
      </c>
    </row>
    <row r="201" spans="1:31" ht="15" customHeight="1" x14ac:dyDescent="0.25">
      <c r="A201" s="2" t="s">
        <v>291</v>
      </c>
      <c r="B201" s="2" t="s">
        <v>292</v>
      </c>
      <c r="C201" s="2">
        <v>2014</v>
      </c>
      <c r="D201" s="2" t="s">
        <v>598</v>
      </c>
      <c r="E201" s="2" t="s">
        <v>598</v>
      </c>
      <c r="F201" s="2" t="s">
        <v>599</v>
      </c>
      <c r="G201" s="2">
        <v>2.36</v>
      </c>
      <c r="H201" s="2">
        <v>483.4</v>
      </c>
      <c r="I201" s="2">
        <v>0.55000000000000004</v>
      </c>
      <c r="J201" s="2" t="s">
        <v>598</v>
      </c>
      <c r="K201" s="2" t="s">
        <v>598</v>
      </c>
      <c r="L201" s="2" t="s">
        <v>598</v>
      </c>
      <c r="M201" s="2" t="s">
        <v>598</v>
      </c>
      <c r="N201" s="2" t="s">
        <v>598</v>
      </c>
      <c r="O201" s="2" t="s">
        <v>598</v>
      </c>
      <c r="P201" s="2" t="s">
        <v>598</v>
      </c>
      <c r="Q201" s="2" t="s">
        <v>598</v>
      </c>
      <c r="R201" s="2" t="s">
        <v>598</v>
      </c>
      <c r="S201" s="2" t="s">
        <v>598</v>
      </c>
      <c r="W201" s="2">
        <f t="shared" si="15"/>
        <v>0</v>
      </c>
      <c r="AA201" s="2" t="str">
        <f t="shared" si="16"/>
        <v>Nordisk residual</v>
      </c>
      <c r="AC201" s="2">
        <f t="shared" si="17"/>
        <v>2.36</v>
      </c>
      <c r="AD201" s="2">
        <f t="shared" si="18"/>
        <v>483.4</v>
      </c>
      <c r="AE201" s="2">
        <f t="shared" si="19"/>
        <v>0.55000000000000004</v>
      </c>
    </row>
    <row r="202" spans="1:31" ht="15" customHeight="1" x14ac:dyDescent="0.25">
      <c r="A202" s="2" t="s">
        <v>291</v>
      </c>
      <c r="B202" s="2" t="s">
        <v>293</v>
      </c>
      <c r="C202" s="2">
        <v>2014</v>
      </c>
      <c r="D202" s="2">
        <v>1.78</v>
      </c>
      <c r="E202" s="2" t="s">
        <v>598</v>
      </c>
      <c r="F202" s="2" t="s">
        <v>599</v>
      </c>
      <c r="G202" s="2">
        <v>2.36</v>
      </c>
      <c r="H202" s="2">
        <v>483.4</v>
      </c>
      <c r="I202" s="2">
        <v>0.55000000000000004</v>
      </c>
      <c r="J202" s="2" t="s">
        <v>598</v>
      </c>
      <c r="K202" s="2" t="s">
        <v>598</v>
      </c>
      <c r="L202" s="2" t="s">
        <v>598</v>
      </c>
      <c r="M202" s="2" t="s">
        <v>598</v>
      </c>
      <c r="N202" s="2" t="s">
        <v>598</v>
      </c>
      <c r="O202" s="2" t="s">
        <v>598</v>
      </c>
      <c r="P202" s="2" t="s">
        <v>598</v>
      </c>
      <c r="Q202" s="2" t="s">
        <v>598</v>
      </c>
      <c r="R202" s="2" t="s">
        <v>598</v>
      </c>
      <c r="S202" s="2" t="s">
        <v>598</v>
      </c>
      <c r="W202" s="2">
        <f t="shared" si="15"/>
        <v>0</v>
      </c>
      <c r="AA202" s="2" t="str">
        <f t="shared" si="16"/>
        <v>Nordisk residual</v>
      </c>
      <c r="AC202" s="2">
        <f t="shared" si="17"/>
        <v>2.36</v>
      </c>
      <c r="AD202" s="2">
        <f t="shared" si="18"/>
        <v>483.4</v>
      </c>
      <c r="AE202" s="2">
        <f t="shared" si="19"/>
        <v>0.55000000000000004</v>
      </c>
    </row>
    <row r="203" spans="1:31" ht="15" customHeight="1" x14ac:dyDescent="0.25">
      <c r="A203" s="2" t="s">
        <v>291</v>
      </c>
      <c r="B203" s="2" t="s">
        <v>294</v>
      </c>
      <c r="C203" s="2">
        <v>2014</v>
      </c>
      <c r="D203" s="2" t="s">
        <v>598</v>
      </c>
      <c r="E203" s="2" t="s">
        <v>598</v>
      </c>
      <c r="F203" s="2" t="s">
        <v>599</v>
      </c>
      <c r="G203" s="2">
        <v>2.36</v>
      </c>
      <c r="H203" s="2">
        <v>483.4</v>
      </c>
      <c r="I203" s="2">
        <v>0.55000000000000004</v>
      </c>
      <c r="J203" s="2" t="s">
        <v>598</v>
      </c>
      <c r="K203" s="2" t="s">
        <v>598</v>
      </c>
      <c r="L203" s="2" t="s">
        <v>598</v>
      </c>
      <c r="M203" s="2" t="s">
        <v>598</v>
      </c>
      <c r="N203" s="2" t="s">
        <v>598</v>
      </c>
      <c r="O203" s="2" t="s">
        <v>598</v>
      </c>
      <c r="P203" s="2" t="s">
        <v>598</v>
      </c>
      <c r="Q203" s="2" t="s">
        <v>598</v>
      </c>
      <c r="R203" s="2" t="s">
        <v>598</v>
      </c>
      <c r="S203" s="2" t="s">
        <v>598</v>
      </c>
      <c r="W203" s="2">
        <f t="shared" si="15"/>
        <v>0</v>
      </c>
      <c r="AA203" s="2" t="str">
        <f t="shared" si="16"/>
        <v>Nordisk residual</v>
      </c>
      <c r="AC203" s="2">
        <f t="shared" si="17"/>
        <v>2.36</v>
      </c>
      <c r="AD203" s="2">
        <f t="shared" si="18"/>
        <v>483.4</v>
      </c>
      <c r="AE203" s="2">
        <f t="shared" si="19"/>
        <v>0.55000000000000004</v>
      </c>
    </row>
    <row r="204" spans="1:31" ht="15" customHeight="1" x14ac:dyDescent="0.25">
      <c r="A204" s="2" t="s">
        <v>291</v>
      </c>
      <c r="B204" s="2" t="s">
        <v>295</v>
      </c>
      <c r="C204" s="2">
        <v>2014</v>
      </c>
      <c r="D204" s="2">
        <v>17.495999999999999</v>
      </c>
      <c r="E204" s="2">
        <v>85.45</v>
      </c>
      <c r="F204" s="2" t="s">
        <v>598</v>
      </c>
      <c r="G204" s="2">
        <v>2.36</v>
      </c>
      <c r="H204" s="2">
        <v>483.4</v>
      </c>
      <c r="I204" s="2">
        <v>0.55000000000000004</v>
      </c>
      <c r="J204" s="2" t="s">
        <v>598</v>
      </c>
      <c r="K204" s="2" t="s">
        <v>598</v>
      </c>
      <c r="L204" s="2" t="s">
        <v>598</v>
      </c>
      <c r="M204" s="2" t="s">
        <v>598</v>
      </c>
      <c r="N204" s="2" t="s">
        <v>598</v>
      </c>
      <c r="O204" s="2" t="s">
        <v>598</v>
      </c>
      <c r="P204" s="2" t="s">
        <v>598</v>
      </c>
      <c r="Q204" s="2" t="s">
        <v>598</v>
      </c>
      <c r="R204" s="2" t="s">
        <v>598</v>
      </c>
      <c r="S204" s="2" t="s">
        <v>598</v>
      </c>
      <c r="W204" s="2">
        <f t="shared" si="15"/>
        <v>0</v>
      </c>
      <c r="AA204" s="2" t="str">
        <f t="shared" si="16"/>
        <v>Nordisk residual</v>
      </c>
      <c r="AC204" s="2">
        <f t="shared" si="17"/>
        <v>2.36</v>
      </c>
      <c r="AD204" s="2">
        <f t="shared" si="18"/>
        <v>483.4</v>
      </c>
      <c r="AE204" s="2">
        <f t="shared" si="19"/>
        <v>0.55000000000000004</v>
      </c>
    </row>
    <row r="205" spans="1:31" ht="15" customHeight="1" x14ac:dyDescent="0.25">
      <c r="A205" s="2" t="s">
        <v>291</v>
      </c>
      <c r="B205" s="2" t="s">
        <v>296</v>
      </c>
      <c r="C205" s="2">
        <v>2014</v>
      </c>
      <c r="D205" s="2">
        <v>4.6499999999999996E-3</v>
      </c>
      <c r="E205" s="2">
        <v>7.2700000000000004E-3</v>
      </c>
      <c r="F205" s="2" t="s">
        <v>599</v>
      </c>
      <c r="G205" s="2">
        <v>2.36</v>
      </c>
      <c r="H205" s="2">
        <v>483.4</v>
      </c>
      <c r="I205" s="2">
        <v>0.55000000000000004</v>
      </c>
      <c r="J205" s="2" t="s">
        <v>598</v>
      </c>
      <c r="K205" s="2" t="s">
        <v>598</v>
      </c>
      <c r="L205" s="2" t="s">
        <v>598</v>
      </c>
      <c r="M205" s="2" t="s">
        <v>598</v>
      </c>
      <c r="N205" s="2" t="s">
        <v>598</v>
      </c>
      <c r="O205" s="2" t="s">
        <v>598</v>
      </c>
      <c r="P205" s="2" t="s">
        <v>598</v>
      </c>
      <c r="Q205" s="2" t="s">
        <v>598</v>
      </c>
      <c r="R205" s="2" t="s">
        <v>598</v>
      </c>
      <c r="S205" s="2" t="s">
        <v>598</v>
      </c>
      <c r="W205" s="2">
        <f t="shared" si="15"/>
        <v>0</v>
      </c>
      <c r="AA205" s="2" t="str">
        <f t="shared" si="16"/>
        <v>Nordisk residual</v>
      </c>
      <c r="AC205" s="2">
        <f t="shared" si="17"/>
        <v>2.36</v>
      </c>
      <c r="AD205" s="2">
        <f t="shared" si="18"/>
        <v>483.4</v>
      </c>
      <c r="AE205" s="2">
        <f t="shared" si="19"/>
        <v>0.55000000000000004</v>
      </c>
    </row>
    <row r="206" spans="1:31" ht="15" customHeight="1" x14ac:dyDescent="0.25">
      <c r="A206" s="2" t="s">
        <v>297</v>
      </c>
      <c r="B206" s="2" t="s">
        <v>298</v>
      </c>
      <c r="C206" s="2">
        <v>2014</v>
      </c>
      <c r="D206" s="2">
        <v>2.4620000000000002</v>
      </c>
      <c r="E206" s="2">
        <v>17.443999999999999</v>
      </c>
      <c r="F206" s="2" t="s">
        <v>830</v>
      </c>
      <c r="G206" s="2">
        <v>7.0000000000000007E-2</v>
      </c>
      <c r="H206" s="2">
        <v>18</v>
      </c>
      <c r="I206" s="2">
        <v>0</v>
      </c>
      <c r="J206" s="2">
        <v>20.8</v>
      </c>
      <c r="K206" s="2">
        <v>9.1999999999999998E-2</v>
      </c>
      <c r="L206" s="2">
        <v>61.05</v>
      </c>
      <c r="M206" s="2">
        <v>3.56</v>
      </c>
      <c r="N206" s="2">
        <v>3.1E-2</v>
      </c>
      <c r="O206" s="2">
        <v>128</v>
      </c>
      <c r="P206" s="2">
        <v>0.02</v>
      </c>
      <c r="Q206" s="2">
        <v>7</v>
      </c>
      <c r="R206" s="2">
        <v>4</v>
      </c>
      <c r="S206" s="2">
        <v>0</v>
      </c>
      <c r="W206" s="2">
        <f t="shared" si="15"/>
        <v>20.8</v>
      </c>
      <c r="AA206" s="2" t="str">
        <f t="shared" si="16"/>
        <v>'Förnybar el från egen produktion'</v>
      </c>
      <c r="AC206" s="2">
        <f t="shared" si="17"/>
        <v>7.0000000000000007E-2</v>
      </c>
      <c r="AD206" s="2">
        <f t="shared" si="18"/>
        <v>18</v>
      </c>
      <c r="AE206" s="2">
        <f t="shared" si="19"/>
        <v>0</v>
      </c>
    </row>
    <row r="207" spans="1:31" ht="15" customHeight="1" x14ac:dyDescent="0.25">
      <c r="A207" s="2" t="s">
        <v>297</v>
      </c>
      <c r="B207" s="2" t="s">
        <v>299</v>
      </c>
      <c r="C207" s="2">
        <v>2014</v>
      </c>
      <c r="D207" s="2" t="s">
        <v>598</v>
      </c>
      <c r="E207" s="2">
        <v>1.7</v>
      </c>
      <c r="F207" s="2" t="s">
        <v>830</v>
      </c>
      <c r="G207" s="2">
        <v>7.0000000000000007E-2</v>
      </c>
      <c r="H207" s="2">
        <v>18</v>
      </c>
      <c r="I207" s="2">
        <v>0</v>
      </c>
      <c r="J207" s="2" t="s">
        <v>598</v>
      </c>
      <c r="K207" s="2" t="s">
        <v>598</v>
      </c>
      <c r="L207" s="2" t="s">
        <v>598</v>
      </c>
      <c r="M207" s="2" t="s">
        <v>598</v>
      </c>
      <c r="N207" s="2" t="s">
        <v>598</v>
      </c>
      <c r="O207" s="2" t="s">
        <v>598</v>
      </c>
      <c r="P207" s="2" t="s">
        <v>598</v>
      </c>
      <c r="Q207" s="2" t="s">
        <v>598</v>
      </c>
      <c r="R207" s="2" t="s">
        <v>598</v>
      </c>
      <c r="S207" s="2" t="s">
        <v>598</v>
      </c>
      <c r="W207" s="2">
        <f t="shared" si="15"/>
        <v>0</v>
      </c>
      <c r="AA207" s="2" t="str">
        <f t="shared" si="16"/>
        <v>'Förnybar el från egen produktion'</v>
      </c>
      <c r="AC207" s="2">
        <f t="shared" si="17"/>
        <v>7.0000000000000007E-2</v>
      </c>
      <c r="AD207" s="2">
        <f t="shared" si="18"/>
        <v>18</v>
      </c>
      <c r="AE207" s="2">
        <f t="shared" si="19"/>
        <v>0</v>
      </c>
    </row>
    <row r="208" spans="1:31" ht="15" customHeight="1" x14ac:dyDescent="0.25">
      <c r="A208" s="2" t="s">
        <v>300</v>
      </c>
      <c r="B208" s="2" t="s">
        <v>301</v>
      </c>
      <c r="C208" s="2">
        <v>2014</v>
      </c>
      <c r="D208" s="2">
        <v>16.169</v>
      </c>
      <c r="E208" s="2" t="s">
        <v>598</v>
      </c>
      <c r="F208" s="2" t="s">
        <v>831</v>
      </c>
      <c r="G208" s="2">
        <v>1.1000000000000001</v>
      </c>
      <c r="H208" s="2">
        <v>0</v>
      </c>
      <c r="I208" s="2">
        <v>0</v>
      </c>
      <c r="J208" s="2">
        <v>88.61</v>
      </c>
      <c r="K208" s="2">
        <v>0.35599999999999998</v>
      </c>
      <c r="L208" s="2">
        <v>0</v>
      </c>
      <c r="M208" s="2">
        <v>0</v>
      </c>
      <c r="N208" s="2">
        <v>0</v>
      </c>
      <c r="O208" s="2">
        <v>4.3620000000000001</v>
      </c>
      <c r="P208" s="2">
        <v>0.36699999999999999</v>
      </c>
      <c r="Q208" s="2">
        <v>0</v>
      </c>
      <c r="R208" s="2">
        <v>0</v>
      </c>
      <c r="S208" s="2">
        <v>0</v>
      </c>
      <c r="W208" s="2">
        <f t="shared" si="15"/>
        <v>88.61</v>
      </c>
      <c r="AA208" s="2" t="str">
        <f t="shared" si="16"/>
        <v>'Vattenel'</v>
      </c>
      <c r="AC208" s="2">
        <f t="shared" si="17"/>
        <v>1.1000000000000001</v>
      </c>
      <c r="AD208" s="2">
        <f t="shared" si="18"/>
        <v>0</v>
      </c>
      <c r="AE208" s="2">
        <f t="shared" si="19"/>
        <v>0</v>
      </c>
    </row>
    <row r="209" spans="1:31" ht="15" customHeight="1" x14ac:dyDescent="0.25">
      <c r="A209" s="2" t="s">
        <v>302</v>
      </c>
      <c r="B209" s="2" t="s">
        <v>303</v>
      </c>
      <c r="C209" s="2">
        <v>2014</v>
      </c>
      <c r="D209" s="2">
        <v>0.05</v>
      </c>
      <c r="E209" s="2" t="s">
        <v>598</v>
      </c>
      <c r="F209" s="2" t="s">
        <v>803</v>
      </c>
      <c r="G209" s="2">
        <v>2.36</v>
      </c>
      <c r="H209" s="2">
        <v>483.4</v>
      </c>
      <c r="I209" s="2">
        <v>0.55000000000000004</v>
      </c>
      <c r="J209" s="2" t="s">
        <v>598</v>
      </c>
      <c r="K209" s="2" t="s">
        <v>598</v>
      </c>
      <c r="L209" s="2" t="s">
        <v>598</v>
      </c>
      <c r="M209" s="2" t="s">
        <v>598</v>
      </c>
      <c r="N209" s="2" t="s">
        <v>598</v>
      </c>
      <c r="O209" s="2" t="s">
        <v>598</v>
      </c>
      <c r="P209" s="2" t="s">
        <v>598</v>
      </c>
      <c r="Q209" s="2" t="s">
        <v>598</v>
      </c>
      <c r="R209" s="2" t="s">
        <v>598</v>
      </c>
      <c r="S209" s="2" t="s">
        <v>598</v>
      </c>
      <c r="W209" s="2">
        <f t="shared" si="15"/>
        <v>0</v>
      </c>
      <c r="AA209" s="2" t="str">
        <f t="shared" si="16"/>
        <v>'Nordisk residual'</v>
      </c>
      <c r="AC209" s="2">
        <f t="shared" si="17"/>
        <v>2.36</v>
      </c>
      <c r="AD209" s="2">
        <f t="shared" si="18"/>
        <v>483.4</v>
      </c>
      <c r="AE209" s="2">
        <f t="shared" si="19"/>
        <v>0.55000000000000004</v>
      </c>
    </row>
    <row r="210" spans="1:31" ht="15" customHeight="1" x14ac:dyDescent="0.25">
      <c r="A210" s="2" t="s">
        <v>302</v>
      </c>
      <c r="B210" s="2" t="s">
        <v>304</v>
      </c>
      <c r="C210" s="2">
        <v>2014</v>
      </c>
      <c r="D210" s="2">
        <v>2.9620000000000002</v>
      </c>
      <c r="E210" s="2">
        <v>1.5980000000000001</v>
      </c>
      <c r="F210" s="2" t="s">
        <v>832</v>
      </c>
      <c r="G210" s="2">
        <v>2.36</v>
      </c>
      <c r="H210" s="2">
        <v>483.4</v>
      </c>
      <c r="I210" s="2">
        <v>0.55000000000000004</v>
      </c>
      <c r="J210" s="2" t="s">
        <v>598</v>
      </c>
      <c r="K210" s="2" t="s">
        <v>598</v>
      </c>
      <c r="L210" s="2" t="s">
        <v>598</v>
      </c>
      <c r="M210" s="2" t="s">
        <v>598</v>
      </c>
      <c r="N210" s="2" t="s">
        <v>598</v>
      </c>
      <c r="O210" s="2" t="s">
        <v>598</v>
      </c>
      <c r="P210" s="2" t="s">
        <v>598</v>
      </c>
      <c r="Q210" s="2" t="s">
        <v>598</v>
      </c>
      <c r="R210" s="2" t="s">
        <v>598</v>
      </c>
      <c r="S210" s="2" t="s">
        <v>598</v>
      </c>
      <c r="W210" s="2">
        <f t="shared" si="15"/>
        <v>0</v>
      </c>
      <c r="AA210" s="2" t="str">
        <f t="shared" si="16"/>
        <v>'nordisk residual'</v>
      </c>
      <c r="AC210" s="2">
        <f t="shared" si="17"/>
        <v>2.36</v>
      </c>
      <c r="AD210" s="2">
        <f t="shared" si="18"/>
        <v>483.4</v>
      </c>
      <c r="AE210" s="2">
        <f t="shared" si="19"/>
        <v>0.55000000000000004</v>
      </c>
    </row>
    <row r="211" spans="1:31" ht="15" customHeight="1" x14ac:dyDescent="0.25">
      <c r="A211" s="2" t="s">
        <v>302</v>
      </c>
      <c r="B211" s="2" t="s">
        <v>305</v>
      </c>
      <c r="C211" s="2">
        <v>2014</v>
      </c>
      <c r="D211" s="2">
        <v>0.60099999999999998</v>
      </c>
      <c r="E211" s="2" t="s">
        <v>598</v>
      </c>
      <c r="F211" s="2" t="s">
        <v>832</v>
      </c>
      <c r="G211" s="2">
        <v>2.36</v>
      </c>
      <c r="H211" s="2">
        <v>483.4</v>
      </c>
      <c r="I211" s="2">
        <v>0.55000000000000004</v>
      </c>
      <c r="J211" s="2" t="s">
        <v>598</v>
      </c>
      <c r="K211" s="2" t="s">
        <v>598</v>
      </c>
      <c r="L211" s="2" t="s">
        <v>598</v>
      </c>
      <c r="M211" s="2" t="s">
        <v>598</v>
      </c>
      <c r="N211" s="2" t="s">
        <v>598</v>
      </c>
      <c r="O211" s="2" t="s">
        <v>598</v>
      </c>
      <c r="P211" s="2" t="s">
        <v>598</v>
      </c>
      <c r="Q211" s="2" t="s">
        <v>598</v>
      </c>
      <c r="R211" s="2" t="s">
        <v>598</v>
      </c>
      <c r="S211" s="2" t="s">
        <v>598</v>
      </c>
      <c r="W211" s="2">
        <f t="shared" si="15"/>
        <v>0</v>
      </c>
      <c r="AA211" s="2" t="str">
        <f t="shared" si="16"/>
        <v>'nordisk residual'</v>
      </c>
      <c r="AC211" s="2">
        <f t="shared" si="17"/>
        <v>2.36</v>
      </c>
      <c r="AD211" s="2">
        <f t="shared" si="18"/>
        <v>483.4</v>
      </c>
      <c r="AE211" s="2">
        <f t="shared" si="19"/>
        <v>0.55000000000000004</v>
      </c>
    </row>
    <row r="212" spans="1:31" ht="15" customHeight="1" x14ac:dyDescent="0.25">
      <c r="A212" s="2" t="s">
        <v>306</v>
      </c>
      <c r="B212" s="2" t="s">
        <v>307</v>
      </c>
      <c r="C212" s="2">
        <v>2014</v>
      </c>
      <c r="D212" s="2">
        <v>0.15</v>
      </c>
      <c r="E212" s="2">
        <v>4</v>
      </c>
      <c r="F212" s="2" t="s">
        <v>607</v>
      </c>
      <c r="G212" s="2">
        <v>2.36</v>
      </c>
      <c r="H212" s="2">
        <v>483.4</v>
      </c>
      <c r="I212" s="2">
        <v>0.55000000000000004</v>
      </c>
      <c r="J212" s="2" t="s">
        <v>598</v>
      </c>
      <c r="K212" s="2" t="s">
        <v>598</v>
      </c>
      <c r="L212" s="2" t="s">
        <v>598</v>
      </c>
      <c r="M212" s="2" t="s">
        <v>598</v>
      </c>
      <c r="N212" s="2" t="s">
        <v>598</v>
      </c>
      <c r="O212" s="2" t="s">
        <v>598</v>
      </c>
      <c r="P212" s="2" t="s">
        <v>598</v>
      </c>
      <c r="Q212" s="2" t="s">
        <v>598</v>
      </c>
      <c r="R212" s="2" t="s">
        <v>598</v>
      </c>
      <c r="S212" s="2" t="s">
        <v>598</v>
      </c>
      <c r="W212" s="2">
        <f t="shared" si="15"/>
        <v>0</v>
      </c>
      <c r="AA212" s="2" t="str">
        <f t="shared" si="16"/>
        <v>Nordisk residual</v>
      </c>
      <c r="AC212" s="2">
        <f t="shared" si="17"/>
        <v>2.36</v>
      </c>
      <c r="AD212" s="2">
        <f t="shared" si="18"/>
        <v>483.4</v>
      </c>
      <c r="AE212" s="2">
        <f t="shared" si="19"/>
        <v>0.55000000000000004</v>
      </c>
    </row>
    <row r="213" spans="1:31" ht="15" customHeight="1" x14ac:dyDescent="0.25">
      <c r="A213" s="2" t="s">
        <v>308</v>
      </c>
      <c r="B213" s="2" t="s">
        <v>309</v>
      </c>
      <c r="C213" s="2">
        <v>2014</v>
      </c>
      <c r="D213" s="2">
        <v>3.5000000000000003E-2</v>
      </c>
      <c r="E213" s="2" t="s">
        <v>598</v>
      </c>
      <c r="F213" s="2" t="s">
        <v>833</v>
      </c>
      <c r="G213" s="2">
        <v>2.36</v>
      </c>
      <c r="H213" s="2">
        <v>0</v>
      </c>
      <c r="I213" s="2">
        <v>0</v>
      </c>
      <c r="J213" s="2" t="s">
        <v>598</v>
      </c>
      <c r="K213" s="2" t="s">
        <v>598</v>
      </c>
      <c r="L213" s="2" t="s">
        <v>598</v>
      </c>
      <c r="M213" s="2" t="s">
        <v>598</v>
      </c>
      <c r="N213" s="2" t="s">
        <v>598</v>
      </c>
      <c r="O213" s="2" t="s">
        <v>598</v>
      </c>
      <c r="P213" s="2" t="s">
        <v>598</v>
      </c>
      <c r="Q213" s="2" t="s">
        <v>598</v>
      </c>
      <c r="R213" s="2" t="s">
        <v>598</v>
      </c>
      <c r="S213" s="2" t="s">
        <v>598</v>
      </c>
      <c r="W213" s="2">
        <f t="shared" si="15"/>
        <v>0</v>
      </c>
      <c r="AA213" s="2" t="str">
        <f t="shared" si="16"/>
        <v>'Bixia miljömärkt'</v>
      </c>
      <c r="AC213" s="2">
        <f t="shared" si="17"/>
        <v>2.36</v>
      </c>
      <c r="AD213" s="2">
        <f t="shared" si="18"/>
        <v>0</v>
      </c>
      <c r="AE213" s="2">
        <f t="shared" si="19"/>
        <v>0</v>
      </c>
    </row>
    <row r="214" spans="1:31" ht="15" customHeight="1" x14ac:dyDescent="0.25">
      <c r="A214" s="2" t="s">
        <v>308</v>
      </c>
      <c r="B214" s="2" t="s">
        <v>310</v>
      </c>
      <c r="C214" s="2">
        <v>2014</v>
      </c>
      <c r="D214" s="2">
        <v>0.24099999999999999</v>
      </c>
      <c r="E214" s="2" t="s">
        <v>598</v>
      </c>
      <c r="F214" s="2" t="s">
        <v>833</v>
      </c>
      <c r="G214" s="2">
        <v>2.36</v>
      </c>
      <c r="H214" s="2">
        <v>0</v>
      </c>
      <c r="I214" s="2">
        <v>0</v>
      </c>
      <c r="J214" s="2" t="s">
        <v>598</v>
      </c>
      <c r="K214" s="2" t="s">
        <v>598</v>
      </c>
      <c r="L214" s="2" t="s">
        <v>598</v>
      </c>
      <c r="M214" s="2" t="s">
        <v>598</v>
      </c>
      <c r="N214" s="2" t="s">
        <v>598</v>
      </c>
      <c r="O214" s="2" t="s">
        <v>598</v>
      </c>
      <c r="P214" s="2" t="s">
        <v>598</v>
      </c>
      <c r="Q214" s="2" t="s">
        <v>598</v>
      </c>
      <c r="R214" s="2" t="s">
        <v>598</v>
      </c>
      <c r="S214" s="2" t="s">
        <v>598</v>
      </c>
      <c r="W214" s="2">
        <f t="shared" si="15"/>
        <v>0</v>
      </c>
      <c r="AA214" s="2" t="str">
        <f t="shared" si="16"/>
        <v>'Bixia miljömärkt'</v>
      </c>
      <c r="AC214" s="2">
        <f t="shared" si="17"/>
        <v>2.36</v>
      </c>
      <c r="AD214" s="2">
        <f t="shared" si="18"/>
        <v>0</v>
      </c>
      <c r="AE214" s="2">
        <f t="shared" si="19"/>
        <v>0</v>
      </c>
    </row>
    <row r="215" spans="1:31" ht="15" customHeight="1" x14ac:dyDescent="0.25">
      <c r="A215" s="2" t="s">
        <v>308</v>
      </c>
      <c r="B215" s="2" t="s">
        <v>311</v>
      </c>
      <c r="C215" s="2">
        <v>2014</v>
      </c>
      <c r="D215" s="2">
        <v>0.9</v>
      </c>
      <c r="E215" s="2">
        <v>5.69</v>
      </c>
      <c r="F215" s="2" t="s">
        <v>833</v>
      </c>
      <c r="G215" s="2">
        <v>2.36</v>
      </c>
      <c r="H215" s="2">
        <v>0</v>
      </c>
      <c r="I215" s="2">
        <v>0</v>
      </c>
      <c r="J215" s="2" t="s">
        <v>598</v>
      </c>
      <c r="K215" s="2" t="s">
        <v>598</v>
      </c>
      <c r="L215" s="2" t="s">
        <v>598</v>
      </c>
      <c r="M215" s="2" t="s">
        <v>598</v>
      </c>
      <c r="N215" s="2" t="s">
        <v>598</v>
      </c>
      <c r="O215" s="2" t="s">
        <v>598</v>
      </c>
      <c r="P215" s="2" t="s">
        <v>598</v>
      </c>
      <c r="Q215" s="2" t="s">
        <v>598</v>
      </c>
      <c r="R215" s="2" t="s">
        <v>598</v>
      </c>
      <c r="S215" s="2" t="s">
        <v>598</v>
      </c>
      <c r="W215" s="2">
        <f t="shared" si="15"/>
        <v>0</v>
      </c>
      <c r="AA215" s="2" t="str">
        <f t="shared" si="16"/>
        <v>'Bixia miljömärkt'</v>
      </c>
      <c r="AC215" s="2">
        <f t="shared" si="17"/>
        <v>2.36</v>
      </c>
      <c r="AD215" s="2">
        <f t="shared" si="18"/>
        <v>0</v>
      </c>
      <c r="AE215" s="2">
        <f t="shared" si="19"/>
        <v>0</v>
      </c>
    </row>
    <row r="216" spans="1:31" ht="15" customHeight="1" x14ac:dyDescent="0.25">
      <c r="A216" s="2" t="s">
        <v>312</v>
      </c>
      <c r="B216" s="2" t="s">
        <v>313</v>
      </c>
      <c r="C216" s="2">
        <v>2014</v>
      </c>
      <c r="D216" s="2">
        <v>0.9</v>
      </c>
      <c r="E216" s="2" t="s">
        <v>598</v>
      </c>
      <c r="F216" s="2" t="s">
        <v>599</v>
      </c>
      <c r="G216" s="2">
        <v>2.36</v>
      </c>
      <c r="H216" s="2">
        <v>483.4</v>
      </c>
      <c r="I216" s="2">
        <v>0.55000000000000004</v>
      </c>
      <c r="J216" s="2" t="s">
        <v>598</v>
      </c>
      <c r="K216" s="2" t="s">
        <v>598</v>
      </c>
      <c r="L216" s="2" t="s">
        <v>598</v>
      </c>
      <c r="M216" s="2" t="s">
        <v>598</v>
      </c>
      <c r="N216" s="2" t="s">
        <v>598</v>
      </c>
      <c r="O216" s="2" t="s">
        <v>598</v>
      </c>
      <c r="P216" s="2" t="s">
        <v>598</v>
      </c>
      <c r="Q216" s="2" t="s">
        <v>598</v>
      </c>
      <c r="R216" s="2" t="s">
        <v>598</v>
      </c>
      <c r="S216" s="2" t="s">
        <v>598</v>
      </c>
      <c r="W216" s="2">
        <f t="shared" si="15"/>
        <v>0</v>
      </c>
      <c r="AA216" s="2" t="str">
        <f t="shared" si="16"/>
        <v>Nordisk residual</v>
      </c>
      <c r="AC216" s="2">
        <f t="shared" si="17"/>
        <v>2.36</v>
      </c>
      <c r="AD216" s="2">
        <f t="shared" si="18"/>
        <v>483.4</v>
      </c>
      <c r="AE216" s="2">
        <f t="shared" si="19"/>
        <v>0.55000000000000004</v>
      </c>
    </row>
    <row r="217" spans="1:31" ht="15" customHeight="1" x14ac:dyDescent="0.25">
      <c r="A217" s="2" t="s">
        <v>314</v>
      </c>
      <c r="B217" s="2" t="s">
        <v>315</v>
      </c>
      <c r="C217" s="2">
        <v>2014</v>
      </c>
      <c r="D217" s="2">
        <v>2.2999999999999998</v>
      </c>
      <c r="E217" s="2">
        <v>0</v>
      </c>
      <c r="F217" s="2" t="s">
        <v>834</v>
      </c>
      <c r="G217" s="2">
        <v>0</v>
      </c>
      <c r="H217" s="2">
        <v>5</v>
      </c>
      <c r="I217" s="2">
        <v>0</v>
      </c>
      <c r="J217" s="2" t="s">
        <v>598</v>
      </c>
      <c r="K217" s="2" t="s">
        <v>598</v>
      </c>
      <c r="L217" s="2" t="s">
        <v>598</v>
      </c>
      <c r="M217" s="2" t="s">
        <v>598</v>
      </c>
      <c r="N217" s="2" t="s">
        <v>598</v>
      </c>
      <c r="O217" s="2" t="s">
        <v>598</v>
      </c>
      <c r="P217" s="2" t="s">
        <v>598</v>
      </c>
      <c r="Q217" s="2" t="s">
        <v>598</v>
      </c>
      <c r="R217" s="2" t="s">
        <v>598</v>
      </c>
      <c r="S217" s="2" t="s">
        <v>598</v>
      </c>
      <c r="W217" s="2">
        <f t="shared" si="15"/>
        <v>0</v>
      </c>
      <c r="AA217" s="2" t="str">
        <f t="shared" si="16"/>
        <v>'vattenkraft/kärnkraft'</v>
      </c>
      <c r="AC217" s="2">
        <f t="shared" si="17"/>
        <v>0</v>
      </c>
      <c r="AD217" s="2">
        <f t="shared" si="18"/>
        <v>5</v>
      </c>
      <c r="AE217" s="2">
        <f t="shared" si="19"/>
        <v>0</v>
      </c>
    </row>
    <row r="218" spans="1:31" ht="15" customHeight="1" x14ac:dyDescent="0.25">
      <c r="A218" s="2" t="s">
        <v>316</v>
      </c>
      <c r="B218" s="2" t="s">
        <v>317</v>
      </c>
      <c r="C218" s="2">
        <v>2014</v>
      </c>
      <c r="D218" s="2" t="s">
        <v>598</v>
      </c>
      <c r="E218" s="2" t="s">
        <v>598</v>
      </c>
      <c r="F218" s="2" t="s">
        <v>599</v>
      </c>
      <c r="G218" s="2">
        <v>2.36</v>
      </c>
      <c r="H218" s="2">
        <v>483.4</v>
      </c>
      <c r="I218" s="2">
        <v>0.55000000000000004</v>
      </c>
      <c r="J218" s="2" t="s">
        <v>598</v>
      </c>
      <c r="K218" s="2" t="s">
        <v>598</v>
      </c>
      <c r="L218" s="2" t="s">
        <v>598</v>
      </c>
      <c r="M218" s="2" t="s">
        <v>598</v>
      </c>
      <c r="N218" s="2" t="s">
        <v>598</v>
      </c>
      <c r="O218" s="2" t="s">
        <v>598</v>
      </c>
      <c r="P218" s="2" t="s">
        <v>598</v>
      </c>
      <c r="Q218" s="2" t="s">
        <v>598</v>
      </c>
      <c r="R218" s="2" t="s">
        <v>598</v>
      </c>
      <c r="S218" s="2" t="s">
        <v>598</v>
      </c>
      <c r="W218" s="2">
        <f t="shared" si="15"/>
        <v>0</v>
      </c>
      <c r="AA218" s="2" t="str">
        <f t="shared" si="16"/>
        <v>Nordisk residual</v>
      </c>
      <c r="AC218" s="2">
        <f t="shared" si="17"/>
        <v>2.36</v>
      </c>
      <c r="AD218" s="2">
        <f t="shared" si="18"/>
        <v>483.4</v>
      </c>
      <c r="AE218" s="2">
        <f t="shared" si="19"/>
        <v>0.55000000000000004</v>
      </c>
    </row>
    <row r="219" spans="1:31"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W219" s="2">
        <f t="shared" si="15"/>
        <v>0</v>
      </c>
      <c r="AA219" s="2" t="str">
        <f t="shared" si="16"/>
        <v>-</v>
      </c>
      <c r="AC219" s="2">
        <f t="shared" si="17"/>
        <v>2.36</v>
      </c>
      <c r="AD219" s="2">
        <f t="shared" si="18"/>
        <v>483.4</v>
      </c>
      <c r="AE219" s="2">
        <f t="shared" si="19"/>
        <v>0.55000000000000004</v>
      </c>
    </row>
    <row r="220" spans="1:31" ht="15" customHeight="1" x14ac:dyDescent="0.25">
      <c r="A220" s="2" t="s">
        <v>320</v>
      </c>
      <c r="B220" s="2" t="s">
        <v>321</v>
      </c>
      <c r="C220" s="2">
        <v>2014</v>
      </c>
      <c r="D220" s="2">
        <v>0.72</v>
      </c>
      <c r="E220" s="2">
        <v>0</v>
      </c>
      <c r="F220" s="2" t="s">
        <v>599</v>
      </c>
      <c r="G220" s="2">
        <v>2.36</v>
      </c>
      <c r="H220" s="2">
        <v>483.4</v>
      </c>
      <c r="I220" s="2">
        <v>0.55000000000000004</v>
      </c>
      <c r="J220" s="2" t="s">
        <v>598</v>
      </c>
      <c r="K220" s="2" t="s">
        <v>598</v>
      </c>
      <c r="L220" s="2" t="s">
        <v>598</v>
      </c>
      <c r="M220" s="2" t="s">
        <v>598</v>
      </c>
      <c r="N220" s="2" t="s">
        <v>598</v>
      </c>
      <c r="O220" s="2" t="s">
        <v>598</v>
      </c>
      <c r="P220" s="2" t="s">
        <v>598</v>
      </c>
      <c r="Q220" s="2" t="s">
        <v>598</v>
      </c>
      <c r="R220" s="2" t="s">
        <v>598</v>
      </c>
      <c r="S220" s="2" t="s">
        <v>598</v>
      </c>
      <c r="W220" s="2">
        <f t="shared" si="15"/>
        <v>0</v>
      </c>
      <c r="AA220" s="2" t="str">
        <f t="shared" si="16"/>
        <v>Nordisk residual</v>
      </c>
      <c r="AC220" s="2">
        <f t="shared" si="17"/>
        <v>2.36</v>
      </c>
      <c r="AD220" s="2">
        <f t="shared" si="18"/>
        <v>483.4</v>
      </c>
      <c r="AE220" s="2">
        <f t="shared" si="19"/>
        <v>0.55000000000000004</v>
      </c>
    </row>
    <row r="221" spans="1:31" ht="15" customHeight="1" x14ac:dyDescent="0.25">
      <c r="A221" s="2" t="s">
        <v>322</v>
      </c>
      <c r="B221" s="2" t="s">
        <v>323</v>
      </c>
      <c r="C221" s="2">
        <v>2014</v>
      </c>
      <c r="D221" s="2">
        <v>0.6</v>
      </c>
      <c r="E221" s="2" t="s">
        <v>598</v>
      </c>
      <c r="F221" s="2" t="s">
        <v>599</v>
      </c>
      <c r="G221" s="2">
        <v>2.36</v>
      </c>
      <c r="H221" s="2">
        <v>483.4</v>
      </c>
      <c r="I221" s="2">
        <v>0.55000000000000004</v>
      </c>
      <c r="J221" s="2" t="s">
        <v>598</v>
      </c>
      <c r="K221" s="2" t="s">
        <v>598</v>
      </c>
      <c r="L221" s="2" t="s">
        <v>598</v>
      </c>
      <c r="M221" s="2" t="s">
        <v>598</v>
      </c>
      <c r="N221" s="2" t="s">
        <v>598</v>
      </c>
      <c r="O221" s="2" t="s">
        <v>598</v>
      </c>
      <c r="P221" s="2" t="s">
        <v>598</v>
      </c>
      <c r="Q221" s="2" t="s">
        <v>598</v>
      </c>
      <c r="R221" s="2" t="s">
        <v>598</v>
      </c>
      <c r="S221" s="2" t="s">
        <v>598</v>
      </c>
      <c r="W221" s="2">
        <f t="shared" si="15"/>
        <v>0</v>
      </c>
      <c r="AA221" s="2" t="str">
        <f t="shared" si="16"/>
        <v>Nordisk residual</v>
      </c>
      <c r="AC221" s="2">
        <f t="shared" si="17"/>
        <v>2.36</v>
      </c>
      <c r="AD221" s="2">
        <f t="shared" si="18"/>
        <v>483.4</v>
      </c>
      <c r="AE221" s="2">
        <f t="shared" si="19"/>
        <v>0.55000000000000004</v>
      </c>
    </row>
    <row r="222" spans="1:31" ht="15" customHeight="1" x14ac:dyDescent="0.25">
      <c r="A222" s="2" t="s">
        <v>322</v>
      </c>
      <c r="B222" s="2" t="s">
        <v>324</v>
      </c>
      <c r="C222" s="2">
        <v>2014</v>
      </c>
      <c r="D222" s="2">
        <v>2</v>
      </c>
      <c r="E222" s="2" t="s">
        <v>598</v>
      </c>
      <c r="F222" s="2" t="s">
        <v>599</v>
      </c>
      <c r="G222" s="2">
        <v>2.36</v>
      </c>
      <c r="H222" s="2">
        <v>483.4</v>
      </c>
      <c r="I222" s="2">
        <v>0.55000000000000004</v>
      </c>
      <c r="J222" s="2" t="s">
        <v>598</v>
      </c>
      <c r="K222" s="2" t="s">
        <v>598</v>
      </c>
      <c r="L222" s="2" t="s">
        <v>598</v>
      </c>
      <c r="M222" s="2" t="s">
        <v>598</v>
      </c>
      <c r="N222" s="2" t="s">
        <v>598</v>
      </c>
      <c r="O222" s="2" t="s">
        <v>598</v>
      </c>
      <c r="P222" s="2" t="s">
        <v>598</v>
      </c>
      <c r="Q222" s="2" t="s">
        <v>598</v>
      </c>
      <c r="R222" s="2" t="s">
        <v>598</v>
      </c>
      <c r="S222" s="2" t="s">
        <v>598</v>
      </c>
      <c r="W222" s="2">
        <f t="shared" si="15"/>
        <v>0</v>
      </c>
      <c r="AA222" s="2" t="str">
        <f t="shared" si="16"/>
        <v>Nordisk residual</v>
      </c>
      <c r="AC222" s="2">
        <f t="shared" si="17"/>
        <v>2.36</v>
      </c>
      <c r="AD222" s="2">
        <f t="shared" si="18"/>
        <v>483.4</v>
      </c>
      <c r="AE222" s="2">
        <f t="shared" si="19"/>
        <v>0.55000000000000004</v>
      </c>
    </row>
    <row r="223" spans="1:31" ht="15" customHeight="1" x14ac:dyDescent="0.25">
      <c r="A223" s="2" t="s">
        <v>322</v>
      </c>
      <c r="B223" s="2" t="s">
        <v>325</v>
      </c>
      <c r="C223" s="2">
        <v>2014</v>
      </c>
      <c r="D223" s="2" t="s">
        <v>598</v>
      </c>
      <c r="E223" s="2" t="s">
        <v>598</v>
      </c>
      <c r="F223" s="2" t="s">
        <v>599</v>
      </c>
      <c r="G223" s="2">
        <v>2.36</v>
      </c>
      <c r="H223" s="2">
        <v>483.4</v>
      </c>
      <c r="I223" s="2">
        <v>0.55000000000000004</v>
      </c>
      <c r="J223" s="2" t="s">
        <v>598</v>
      </c>
      <c r="K223" s="2" t="s">
        <v>598</v>
      </c>
      <c r="L223" s="2" t="s">
        <v>598</v>
      </c>
      <c r="M223" s="2" t="s">
        <v>598</v>
      </c>
      <c r="N223" s="2" t="s">
        <v>598</v>
      </c>
      <c r="O223" s="2" t="s">
        <v>598</v>
      </c>
      <c r="P223" s="2" t="s">
        <v>598</v>
      </c>
      <c r="Q223" s="2" t="s">
        <v>598</v>
      </c>
      <c r="R223" s="2" t="s">
        <v>598</v>
      </c>
      <c r="S223" s="2" t="s">
        <v>598</v>
      </c>
      <c r="W223" s="2">
        <f t="shared" si="15"/>
        <v>0</v>
      </c>
      <c r="AA223" s="2" t="str">
        <f t="shared" si="16"/>
        <v>Nordisk residual</v>
      </c>
      <c r="AC223" s="2">
        <f t="shared" si="17"/>
        <v>2.36</v>
      </c>
      <c r="AD223" s="2">
        <f t="shared" si="18"/>
        <v>483.4</v>
      </c>
      <c r="AE223" s="2">
        <f t="shared" si="19"/>
        <v>0.55000000000000004</v>
      </c>
    </row>
    <row r="224" spans="1:31" ht="15" customHeight="1" x14ac:dyDescent="0.25">
      <c r="A224" s="2" t="s">
        <v>322</v>
      </c>
      <c r="B224" s="2" t="s">
        <v>326</v>
      </c>
      <c r="C224" s="2">
        <v>2014</v>
      </c>
      <c r="D224" s="2">
        <v>0.3</v>
      </c>
      <c r="E224" s="2" t="s">
        <v>598</v>
      </c>
      <c r="F224" s="2" t="s">
        <v>599</v>
      </c>
      <c r="G224" s="2">
        <v>2.36</v>
      </c>
      <c r="H224" s="2">
        <v>483.4</v>
      </c>
      <c r="I224" s="2">
        <v>0.55000000000000004</v>
      </c>
      <c r="J224" s="2" t="s">
        <v>598</v>
      </c>
      <c r="K224" s="2" t="s">
        <v>598</v>
      </c>
      <c r="L224" s="2" t="s">
        <v>598</v>
      </c>
      <c r="M224" s="2" t="s">
        <v>598</v>
      </c>
      <c r="N224" s="2" t="s">
        <v>598</v>
      </c>
      <c r="O224" s="2" t="s">
        <v>598</v>
      </c>
      <c r="P224" s="2" t="s">
        <v>598</v>
      </c>
      <c r="Q224" s="2" t="s">
        <v>598</v>
      </c>
      <c r="R224" s="2" t="s">
        <v>598</v>
      </c>
      <c r="S224" s="2" t="s">
        <v>598</v>
      </c>
      <c r="W224" s="2">
        <f t="shared" si="15"/>
        <v>0</v>
      </c>
      <c r="AA224" s="2" t="str">
        <f t="shared" si="16"/>
        <v>Nordisk residual</v>
      </c>
      <c r="AC224" s="2">
        <f t="shared" si="17"/>
        <v>2.36</v>
      </c>
      <c r="AD224" s="2">
        <f t="shared" si="18"/>
        <v>483.4</v>
      </c>
      <c r="AE224" s="2">
        <f t="shared" si="19"/>
        <v>0.55000000000000004</v>
      </c>
    </row>
    <row r="225" spans="1:31"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W225" s="2">
        <f t="shared" si="15"/>
        <v>0</v>
      </c>
      <c r="AA225" s="2" t="str">
        <f t="shared" si="16"/>
        <v>-</v>
      </c>
      <c r="AC225" s="2">
        <f t="shared" si="17"/>
        <v>2.36</v>
      </c>
      <c r="AD225" s="2">
        <f t="shared" si="18"/>
        <v>483.4</v>
      </c>
      <c r="AE225" s="2">
        <f t="shared" si="19"/>
        <v>0.55000000000000004</v>
      </c>
    </row>
    <row r="226" spans="1:31"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W226" s="2">
        <f t="shared" si="15"/>
        <v>0</v>
      </c>
      <c r="AA226" s="2" t="str">
        <f t="shared" si="16"/>
        <v>-</v>
      </c>
      <c r="AC226" s="2">
        <f t="shared" si="17"/>
        <v>2.36</v>
      </c>
      <c r="AD226" s="2">
        <f t="shared" si="18"/>
        <v>483.4</v>
      </c>
      <c r="AE226" s="2">
        <f t="shared" si="19"/>
        <v>0.55000000000000004</v>
      </c>
    </row>
    <row r="227" spans="1:31" ht="15" customHeight="1" x14ac:dyDescent="0.25">
      <c r="A227" s="2" t="s">
        <v>331</v>
      </c>
      <c r="B227" s="2" t="s">
        <v>332</v>
      </c>
      <c r="C227" s="2">
        <v>2014</v>
      </c>
      <c r="D227" s="2">
        <v>0.79400000000000004</v>
      </c>
      <c r="E227" s="2" t="s">
        <v>598</v>
      </c>
      <c r="F227" s="2" t="s">
        <v>599</v>
      </c>
      <c r="G227" s="2">
        <v>2.36</v>
      </c>
      <c r="H227" s="2">
        <v>483.4</v>
      </c>
      <c r="I227" s="2">
        <v>0.55000000000000004</v>
      </c>
      <c r="J227" s="2" t="s">
        <v>598</v>
      </c>
      <c r="K227" s="2" t="s">
        <v>598</v>
      </c>
      <c r="L227" s="2" t="s">
        <v>598</v>
      </c>
      <c r="M227" s="2" t="s">
        <v>598</v>
      </c>
      <c r="N227" s="2" t="s">
        <v>598</v>
      </c>
      <c r="O227" s="2" t="s">
        <v>598</v>
      </c>
      <c r="P227" s="2" t="s">
        <v>598</v>
      </c>
      <c r="Q227" s="2" t="s">
        <v>598</v>
      </c>
      <c r="R227" s="2" t="s">
        <v>598</v>
      </c>
      <c r="S227" s="2" t="s">
        <v>598</v>
      </c>
      <c r="W227" s="2">
        <f t="shared" si="15"/>
        <v>0</v>
      </c>
      <c r="AA227" s="2" t="str">
        <f t="shared" si="16"/>
        <v>Nordisk residual</v>
      </c>
      <c r="AC227" s="2">
        <f t="shared" si="17"/>
        <v>2.36</v>
      </c>
      <c r="AD227" s="2">
        <f t="shared" si="18"/>
        <v>483.4</v>
      </c>
      <c r="AE227" s="2">
        <f t="shared" si="19"/>
        <v>0.55000000000000004</v>
      </c>
    </row>
    <row r="228" spans="1:31" ht="15" customHeight="1" x14ac:dyDescent="0.25">
      <c r="A228" s="2" t="s">
        <v>331</v>
      </c>
      <c r="B228" s="2" t="s">
        <v>333</v>
      </c>
      <c r="C228" s="2">
        <v>2014</v>
      </c>
      <c r="D228" s="2">
        <v>0.9</v>
      </c>
      <c r="E228" s="2" t="s">
        <v>598</v>
      </c>
      <c r="F228" s="2" t="s">
        <v>599</v>
      </c>
      <c r="G228" s="2">
        <v>2.36</v>
      </c>
      <c r="H228" s="2">
        <v>483.4</v>
      </c>
      <c r="I228" s="2">
        <v>0.55000000000000004</v>
      </c>
      <c r="J228" s="2" t="s">
        <v>598</v>
      </c>
      <c r="K228" s="2" t="s">
        <v>598</v>
      </c>
      <c r="L228" s="2" t="s">
        <v>598</v>
      </c>
      <c r="M228" s="2" t="s">
        <v>598</v>
      </c>
      <c r="N228" s="2" t="s">
        <v>598</v>
      </c>
      <c r="O228" s="2" t="s">
        <v>598</v>
      </c>
      <c r="P228" s="2" t="s">
        <v>598</v>
      </c>
      <c r="Q228" s="2" t="s">
        <v>598</v>
      </c>
      <c r="R228" s="2" t="s">
        <v>598</v>
      </c>
      <c r="S228" s="2" t="s">
        <v>598</v>
      </c>
      <c r="W228" s="2">
        <f t="shared" si="15"/>
        <v>0</v>
      </c>
      <c r="AA228" s="2" t="str">
        <f t="shared" si="16"/>
        <v>Nordisk residual</v>
      </c>
      <c r="AC228" s="2">
        <f t="shared" si="17"/>
        <v>2.36</v>
      </c>
      <c r="AD228" s="2">
        <f t="shared" si="18"/>
        <v>483.4</v>
      </c>
      <c r="AE228" s="2">
        <f t="shared" si="19"/>
        <v>0.55000000000000004</v>
      </c>
    </row>
    <row r="229" spans="1:31" ht="15" customHeight="1" x14ac:dyDescent="0.25">
      <c r="A229" s="2" t="s">
        <v>331</v>
      </c>
      <c r="B229" s="2" t="s">
        <v>334</v>
      </c>
      <c r="C229" s="2">
        <v>2014</v>
      </c>
      <c r="D229" s="2">
        <v>0.5</v>
      </c>
      <c r="E229" s="2" t="s">
        <v>598</v>
      </c>
      <c r="F229" s="2" t="s">
        <v>599</v>
      </c>
      <c r="G229" s="2">
        <v>2.36</v>
      </c>
      <c r="H229" s="2">
        <v>483.4</v>
      </c>
      <c r="I229" s="2">
        <v>0.55000000000000004</v>
      </c>
      <c r="J229" s="2" t="s">
        <v>598</v>
      </c>
      <c r="K229" s="2" t="s">
        <v>598</v>
      </c>
      <c r="L229" s="2" t="s">
        <v>598</v>
      </c>
      <c r="M229" s="2" t="s">
        <v>598</v>
      </c>
      <c r="N229" s="2" t="s">
        <v>598</v>
      </c>
      <c r="O229" s="2" t="s">
        <v>598</v>
      </c>
      <c r="P229" s="2" t="s">
        <v>598</v>
      </c>
      <c r="Q229" s="2" t="s">
        <v>598</v>
      </c>
      <c r="R229" s="2" t="s">
        <v>598</v>
      </c>
      <c r="S229" s="2" t="s">
        <v>598</v>
      </c>
      <c r="W229" s="2">
        <f t="shared" si="15"/>
        <v>0</v>
      </c>
      <c r="AA229" s="2" t="str">
        <f t="shared" si="16"/>
        <v>Nordisk residual</v>
      </c>
      <c r="AC229" s="2">
        <f t="shared" si="17"/>
        <v>2.36</v>
      </c>
      <c r="AD229" s="2">
        <f t="shared" si="18"/>
        <v>483.4</v>
      </c>
      <c r="AE229" s="2">
        <f t="shared" si="19"/>
        <v>0.55000000000000004</v>
      </c>
    </row>
    <row r="230" spans="1:31" ht="15" customHeight="1" x14ac:dyDescent="0.25">
      <c r="A230" s="2" t="s">
        <v>331</v>
      </c>
      <c r="B230" s="2" t="s">
        <v>335</v>
      </c>
      <c r="C230" s="2">
        <v>2014</v>
      </c>
      <c r="D230" s="2">
        <v>0.69</v>
      </c>
      <c r="E230" s="2" t="s">
        <v>598</v>
      </c>
      <c r="F230" s="2" t="s">
        <v>599</v>
      </c>
      <c r="G230" s="2">
        <v>2.36</v>
      </c>
      <c r="H230" s="2">
        <v>483.4</v>
      </c>
      <c r="I230" s="2">
        <v>0.55000000000000004</v>
      </c>
      <c r="J230" s="2" t="s">
        <v>598</v>
      </c>
      <c r="K230" s="2" t="s">
        <v>598</v>
      </c>
      <c r="L230" s="2" t="s">
        <v>598</v>
      </c>
      <c r="M230" s="2" t="s">
        <v>598</v>
      </c>
      <c r="N230" s="2" t="s">
        <v>598</v>
      </c>
      <c r="O230" s="2" t="s">
        <v>598</v>
      </c>
      <c r="P230" s="2" t="s">
        <v>598</v>
      </c>
      <c r="Q230" s="2" t="s">
        <v>598</v>
      </c>
      <c r="R230" s="2" t="s">
        <v>598</v>
      </c>
      <c r="S230" s="2" t="s">
        <v>598</v>
      </c>
      <c r="W230" s="2">
        <f t="shared" si="15"/>
        <v>0</v>
      </c>
      <c r="AA230" s="2" t="str">
        <f t="shared" si="16"/>
        <v>Nordisk residual</v>
      </c>
      <c r="AC230" s="2">
        <f t="shared" si="17"/>
        <v>2.36</v>
      </c>
      <c r="AD230" s="2">
        <f t="shared" si="18"/>
        <v>483.4</v>
      </c>
      <c r="AE230" s="2">
        <f t="shared" si="19"/>
        <v>0.55000000000000004</v>
      </c>
    </row>
    <row r="231" spans="1:31" ht="15" customHeight="1" x14ac:dyDescent="0.25">
      <c r="A231" s="2" t="s">
        <v>331</v>
      </c>
      <c r="B231" s="2" t="s">
        <v>336</v>
      </c>
      <c r="C231" s="2">
        <v>2014</v>
      </c>
      <c r="D231" s="2">
        <v>0.7</v>
      </c>
      <c r="E231" s="2" t="s">
        <v>598</v>
      </c>
      <c r="F231" s="2" t="s">
        <v>599</v>
      </c>
      <c r="G231" s="2">
        <v>2.36</v>
      </c>
      <c r="H231" s="2">
        <v>483.4</v>
      </c>
      <c r="I231" s="2">
        <v>0.55000000000000004</v>
      </c>
      <c r="J231" s="2" t="s">
        <v>598</v>
      </c>
      <c r="K231" s="2" t="s">
        <v>598</v>
      </c>
      <c r="L231" s="2" t="s">
        <v>598</v>
      </c>
      <c r="M231" s="2" t="s">
        <v>598</v>
      </c>
      <c r="N231" s="2" t="s">
        <v>598</v>
      </c>
      <c r="O231" s="2" t="s">
        <v>598</v>
      </c>
      <c r="P231" s="2" t="s">
        <v>598</v>
      </c>
      <c r="Q231" s="2" t="s">
        <v>598</v>
      </c>
      <c r="R231" s="2" t="s">
        <v>598</v>
      </c>
      <c r="S231" s="2" t="s">
        <v>598</v>
      </c>
      <c r="W231" s="2">
        <f t="shared" si="15"/>
        <v>0</v>
      </c>
      <c r="AA231" s="2" t="str">
        <f t="shared" si="16"/>
        <v>Nordisk residual</v>
      </c>
      <c r="AC231" s="2">
        <f t="shared" si="17"/>
        <v>2.36</v>
      </c>
      <c r="AD231" s="2">
        <f t="shared" si="18"/>
        <v>483.4</v>
      </c>
      <c r="AE231" s="2">
        <f t="shared" si="19"/>
        <v>0.55000000000000004</v>
      </c>
    </row>
    <row r="232" spans="1:31" ht="15" customHeight="1" x14ac:dyDescent="0.25">
      <c r="A232" s="2" t="s">
        <v>331</v>
      </c>
      <c r="B232" s="2" t="s">
        <v>337</v>
      </c>
      <c r="C232" s="2">
        <v>2014</v>
      </c>
      <c r="D232" s="2">
        <v>0.5</v>
      </c>
      <c r="E232" s="2" t="s">
        <v>598</v>
      </c>
      <c r="F232" s="2" t="s">
        <v>599</v>
      </c>
      <c r="G232" s="2">
        <v>2.36</v>
      </c>
      <c r="H232" s="2">
        <v>483.4</v>
      </c>
      <c r="I232" s="2">
        <v>0.55000000000000004</v>
      </c>
      <c r="J232" s="2" t="s">
        <v>598</v>
      </c>
      <c r="K232" s="2" t="s">
        <v>598</v>
      </c>
      <c r="L232" s="2" t="s">
        <v>598</v>
      </c>
      <c r="M232" s="2" t="s">
        <v>598</v>
      </c>
      <c r="N232" s="2" t="s">
        <v>598</v>
      </c>
      <c r="O232" s="2" t="s">
        <v>598</v>
      </c>
      <c r="P232" s="2" t="s">
        <v>598</v>
      </c>
      <c r="Q232" s="2" t="s">
        <v>598</v>
      </c>
      <c r="R232" s="2" t="s">
        <v>598</v>
      </c>
      <c r="S232" s="2" t="s">
        <v>598</v>
      </c>
      <c r="W232" s="2">
        <f t="shared" si="15"/>
        <v>0</v>
      </c>
      <c r="AA232" s="2" t="str">
        <f t="shared" si="16"/>
        <v>Nordisk residual</v>
      </c>
      <c r="AC232" s="2">
        <f t="shared" si="17"/>
        <v>2.36</v>
      </c>
      <c r="AD232" s="2">
        <f t="shared" si="18"/>
        <v>483.4</v>
      </c>
      <c r="AE232" s="2">
        <f t="shared" si="19"/>
        <v>0.55000000000000004</v>
      </c>
    </row>
    <row r="233" spans="1:31" ht="15" customHeight="1" x14ac:dyDescent="0.25">
      <c r="A233" s="2" t="s">
        <v>331</v>
      </c>
      <c r="B233" s="2" t="s">
        <v>338</v>
      </c>
      <c r="C233" s="2">
        <v>2014</v>
      </c>
      <c r="D233" s="2">
        <v>0.38400000000000001</v>
      </c>
      <c r="E233" s="2" t="s">
        <v>598</v>
      </c>
      <c r="F233" s="2" t="s">
        <v>599</v>
      </c>
      <c r="G233" s="2">
        <v>2.36</v>
      </c>
      <c r="H233" s="2">
        <v>483.4</v>
      </c>
      <c r="I233" s="2">
        <v>0.55000000000000004</v>
      </c>
      <c r="J233" s="2" t="s">
        <v>598</v>
      </c>
      <c r="K233" s="2" t="s">
        <v>598</v>
      </c>
      <c r="L233" s="2" t="s">
        <v>598</v>
      </c>
      <c r="M233" s="2" t="s">
        <v>598</v>
      </c>
      <c r="N233" s="2" t="s">
        <v>598</v>
      </c>
      <c r="O233" s="2" t="s">
        <v>598</v>
      </c>
      <c r="P233" s="2" t="s">
        <v>598</v>
      </c>
      <c r="Q233" s="2" t="s">
        <v>598</v>
      </c>
      <c r="R233" s="2" t="s">
        <v>598</v>
      </c>
      <c r="S233" s="2" t="s">
        <v>598</v>
      </c>
      <c r="W233" s="2">
        <f t="shared" si="15"/>
        <v>0</v>
      </c>
      <c r="AA233" s="2" t="str">
        <f t="shared" si="16"/>
        <v>Nordisk residual</v>
      </c>
      <c r="AC233" s="2">
        <f t="shared" si="17"/>
        <v>2.36</v>
      </c>
      <c r="AD233" s="2">
        <f t="shared" si="18"/>
        <v>483.4</v>
      </c>
      <c r="AE233" s="2">
        <f t="shared" si="19"/>
        <v>0.55000000000000004</v>
      </c>
    </row>
    <row r="234" spans="1:31" ht="15" customHeight="1" x14ac:dyDescent="0.25">
      <c r="A234" s="2" t="s">
        <v>331</v>
      </c>
      <c r="B234" s="2" t="s">
        <v>339</v>
      </c>
      <c r="C234" s="2">
        <v>2014</v>
      </c>
      <c r="D234" s="2">
        <v>0.71299999999999997</v>
      </c>
      <c r="E234" s="2" t="s">
        <v>598</v>
      </c>
      <c r="F234" s="2" t="s">
        <v>599</v>
      </c>
      <c r="G234" s="2">
        <v>2.36</v>
      </c>
      <c r="H234" s="2">
        <v>483.4</v>
      </c>
      <c r="I234" s="2">
        <v>0.55000000000000004</v>
      </c>
      <c r="J234" s="2" t="s">
        <v>598</v>
      </c>
      <c r="K234" s="2" t="s">
        <v>598</v>
      </c>
      <c r="L234" s="2" t="s">
        <v>598</v>
      </c>
      <c r="M234" s="2" t="s">
        <v>598</v>
      </c>
      <c r="N234" s="2" t="s">
        <v>598</v>
      </c>
      <c r="O234" s="2" t="s">
        <v>598</v>
      </c>
      <c r="P234" s="2" t="s">
        <v>598</v>
      </c>
      <c r="Q234" s="2" t="s">
        <v>598</v>
      </c>
      <c r="R234" s="2" t="s">
        <v>598</v>
      </c>
      <c r="S234" s="2" t="s">
        <v>598</v>
      </c>
      <c r="W234" s="2">
        <f t="shared" si="15"/>
        <v>0</v>
      </c>
      <c r="AA234" s="2" t="str">
        <f t="shared" si="16"/>
        <v>Nordisk residual</v>
      </c>
      <c r="AC234" s="2">
        <f t="shared" si="17"/>
        <v>2.36</v>
      </c>
      <c r="AD234" s="2">
        <f t="shared" si="18"/>
        <v>483.4</v>
      </c>
      <c r="AE234" s="2">
        <f t="shared" si="19"/>
        <v>0.55000000000000004</v>
      </c>
    </row>
    <row r="235" spans="1:31" ht="15" customHeight="1" x14ac:dyDescent="0.25">
      <c r="A235" s="2" t="s">
        <v>331</v>
      </c>
      <c r="B235" s="2" t="s">
        <v>340</v>
      </c>
      <c r="C235" s="2">
        <v>2014</v>
      </c>
      <c r="D235" s="2">
        <v>0.71</v>
      </c>
      <c r="E235" s="2" t="s">
        <v>598</v>
      </c>
      <c r="F235" s="2" t="s">
        <v>599</v>
      </c>
      <c r="G235" s="2">
        <v>2.36</v>
      </c>
      <c r="H235" s="2">
        <v>483.4</v>
      </c>
      <c r="I235" s="2">
        <v>0.55000000000000004</v>
      </c>
      <c r="J235" s="2" t="s">
        <v>598</v>
      </c>
      <c r="K235" s="2" t="s">
        <v>598</v>
      </c>
      <c r="L235" s="2" t="s">
        <v>598</v>
      </c>
      <c r="M235" s="2" t="s">
        <v>598</v>
      </c>
      <c r="N235" s="2" t="s">
        <v>598</v>
      </c>
      <c r="O235" s="2" t="s">
        <v>598</v>
      </c>
      <c r="P235" s="2" t="s">
        <v>598</v>
      </c>
      <c r="Q235" s="2" t="s">
        <v>598</v>
      </c>
      <c r="R235" s="2" t="s">
        <v>598</v>
      </c>
      <c r="S235" s="2" t="s">
        <v>598</v>
      </c>
      <c r="W235" s="2">
        <f t="shared" si="15"/>
        <v>0</v>
      </c>
      <c r="AA235" s="2" t="str">
        <f t="shared" si="16"/>
        <v>Nordisk residual</v>
      </c>
      <c r="AC235" s="2">
        <f t="shared" si="17"/>
        <v>2.36</v>
      </c>
      <c r="AD235" s="2">
        <f t="shared" si="18"/>
        <v>483.4</v>
      </c>
      <c r="AE235" s="2">
        <f t="shared" si="19"/>
        <v>0.55000000000000004</v>
      </c>
    </row>
    <row r="236" spans="1:31" ht="15" customHeight="1" x14ac:dyDescent="0.25">
      <c r="A236" s="2" t="s">
        <v>331</v>
      </c>
      <c r="B236" s="2" t="s">
        <v>341</v>
      </c>
      <c r="C236" s="2">
        <v>2014</v>
      </c>
      <c r="D236" s="2">
        <v>0.7</v>
      </c>
      <c r="E236" s="2" t="s">
        <v>598</v>
      </c>
      <c r="F236" s="2" t="s">
        <v>835</v>
      </c>
      <c r="G236" s="2">
        <v>2.36</v>
      </c>
      <c r="H236" s="2">
        <v>483.4</v>
      </c>
      <c r="I236" s="2">
        <v>0.55000000000000004</v>
      </c>
      <c r="J236" s="2" t="s">
        <v>598</v>
      </c>
      <c r="K236" s="2" t="s">
        <v>598</v>
      </c>
      <c r="L236" s="2" t="s">
        <v>598</v>
      </c>
      <c r="M236" s="2" t="s">
        <v>598</v>
      </c>
      <c r="N236" s="2" t="s">
        <v>598</v>
      </c>
      <c r="O236" s="2" t="s">
        <v>598</v>
      </c>
      <c r="P236" s="2" t="s">
        <v>598</v>
      </c>
      <c r="Q236" s="2" t="s">
        <v>598</v>
      </c>
      <c r="R236" s="2" t="s">
        <v>598</v>
      </c>
      <c r="S236" s="2" t="s">
        <v>598</v>
      </c>
      <c r="W236" s="2">
        <f t="shared" si="15"/>
        <v>0</v>
      </c>
      <c r="AA236" s="2" t="str">
        <f t="shared" si="16"/>
        <v>'80.9 % förnybar el'</v>
      </c>
      <c r="AC236" s="2">
        <f t="shared" si="17"/>
        <v>2.36</v>
      </c>
      <c r="AD236" s="2">
        <f t="shared" si="18"/>
        <v>483.4</v>
      </c>
      <c r="AE236" s="2">
        <f t="shared" si="19"/>
        <v>0.55000000000000004</v>
      </c>
    </row>
    <row r="237" spans="1:31" ht="15" customHeight="1" x14ac:dyDescent="0.25">
      <c r="A237" s="2" t="s">
        <v>331</v>
      </c>
      <c r="B237" s="2" t="s">
        <v>342</v>
      </c>
      <c r="C237" s="2">
        <v>2014</v>
      </c>
      <c r="D237" s="2">
        <v>0.40300000000000002</v>
      </c>
      <c r="E237" s="2" t="s">
        <v>598</v>
      </c>
      <c r="F237" s="2" t="s">
        <v>599</v>
      </c>
      <c r="G237" s="2">
        <v>2.36</v>
      </c>
      <c r="H237" s="2">
        <v>483.4</v>
      </c>
      <c r="I237" s="2">
        <v>0.55000000000000004</v>
      </c>
      <c r="J237" s="2" t="s">
        <v>598</v>
      </c>
      <c r="K237" s="2" t="s">
        <v>598</v>
      </c>
      <c r="L237" s="2" t="s">
        <v>598</v>
      </c>
      <c r="M237" s="2" t="s">
        <v>598</v>
      </c>
      <c r="N237" s="2" t="s">
        <v>598</v>
      </c>
      <c r="O237" s="2" t="s">
        <v>598</v>
      </c>
      <c r="P237" s="2" t="s">
        <v>598</v>
      </c>
      <c r="Q237" s="2" t="s">
        <v>598</v>
      </c>
      <c r="R237" s="2" t="s">
        <v>598</v>
      </c>
      <c r="S237" s="2" t="s">
        <v>598</v>
      </c>
      <c r="W237" s="2">
        <f t="shared" si="15"/>
        <v>0</v>
      </c>
      <c r="AA237" s="2" t="str">
        <f t="shared" si="16"/>
        <v>Nordisk residual</v>
      </c>
      <c r="AC237" s="2">
        <f t="shared" si="17"/>
        <v>2.36</v>
      </c>
      <c r="AD237" s="2">
        <f t="shared" si="18"/>
        <v>483.4</v>
      </c>
      <c r="AE237" s="2">
        <f t="shared" si="19"/>
        <v>0.55000000000000004</v>
      </c>
    </row>
    <row r="238" spans="1:31" ht="15" customHeight="1" x14ac:dyDescent="0.25">
      <c r="A238" s="2" t="s">
        <v>331</v>
      </c>
      <c r="B238" s="2" t="s">
        <v>343</v>
      </c>
      <c r="C238" s="2">
        <v>2014</v>
      </c>
      <c r="D238" s="2">
        <v>0.5</v>
      </c>
      <c r="E238" s="2" t="s">
        <v>598</v>
      </c>
      <c r="F238" s="2" t="s">
        <v>599</v>
      </c>
      <c r="G238" s="2">
        <v>2.36</v>
      </c>
      <c r="H238" s="2">
        <v>483.4</v>
      </c>
      <c r="I238" s="2">
        <v>0.55000000000000004</v>
      </c>
      <c r="J238" s="2" t="s">
        <v>598</v>
      </c>
      <c r="K238" s="2" t="s">
        <v>598</v>
      </c>
      <c r="L238" s="2" t="s">
        <v>598</v>
      </c>
      <c r="M238" s="2" t="s">
        <v>598</v>
      </c>
      <c r="N238" s="2" t="s">
        <v>598</v>
      </c>
      <c r="O238" s="2" t="s">
        <v>598</v>
      </c>
      <c r="P238" s="2" t="s">
        <v>598</v>
      </c>
      <c r="Q238" s="2" t="s">
        <v>598</v>
      </c>
      <c r="R238" s="2" t="s">
        <v>598</v>
      </c>
      <c r="S238" s="2" t="s">
        <v>598</v>
      </c>
      <c r="W238" s="2">
        <f t="shared" si="15"/>
        <v>0</v>
      </c>
      <c r="AA238" s="2" t="str">
        <f t="shared" si="16"/>
        <v>Nordisk residual</v>
      </c>
      <c r="AC238" s="2">
        <f t="shared" si="17"/>
        <v>2.36</v>
      </c>
      <c r="AD238" s="2">
        <f t="shared" si="18"/>
        <v>483.4</v>
      </c>
      <c r="AE238" s="2">
        <f t="shared" si="19"/>
        <v>0.55000000000000004</v>
      </c>
    </row>
    <row r="239" spans="1:31"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W239" s="2">
        <f t="shared" si="15"/>
        <v>0</v>
      </c>
      <c r="AA239" s="2" t="str">
        <f t="shared" si="16"/>
        <v>-</v>
      </c>
      <c r="AC239" s="2">
        <f t="shared" si="17"/>
        <v>2.36</v>
      </c>
      <c r="AD239" s="2">
        <f t="shared" si="18"/>
        <v>483.4</v>
      </c>
      <c r="AE239" s="2">
        <f t="shared" si="19"/>
        <v>0.55000000000000004</v>
      </c>
    </row>
    <row r="240" spans="1:31"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W240" s="2">
        <f t="shared" si="15"/>
        <v>0</v>
      </c>
      <c r="AA240" s="2" t="str">
        <f t="shared" si="16"/>
        <v>-</v>
      </c>
      <c r="AC240" s="2">
        <f t="shared" si="17"/>
        <v>2.36</v>
      </c>
      <c r="AD240" s="2">
        <f t="shared" si="18"/>
        <v>483.4</v>
      </c>
      <c r="AE240" s="2">
        <f t="shared" si="19"/>
        <v>0.55000000000000004</v>
      </c>
    </row>
    <row r="241" spans="1:31" ht="15" customHeight="1" x14ac:dyDescent="0.25">
      <c r="A241" s="2" t="s">
        <v>346</v>
      </c>
      <c r="B241" s="2" t="s">
        <v>347</v>
      </c>
      <c r="C241" s="2">
        <v>2014</v>
      </c>
      <c r="D241" s="2">
        <v>0.42</v>
      </c>
      <c r="E241" s="2" t="s">
        <v>598</v>
      </c>
      <c r="F241" s="2" t="s">
        <v>808</v>
      </c>
      <c r="G241" s="2">
        <v>1.1000000000000001</v>
      </c>
      <c r="H241" s="2">
        <v>0</v>
      </c>
      <c r="I241" s="2">
        <v>0</v>
      </c>
      <c r="J241" s="2" t="s">
        <v>598</v>
      </c>
      <c r="K241" s="2" t="s">
        <v>598</v>
      </c>
      <c r="L241" s="2" t="s">
        <v>598</v>
      </c>
      <c r="M241" s="2" t="s">
        <v>598</v>
      </c>
      <c r="N241" s="2" t="s">
        <v>598</v>
      </c>
      <c r="O241" s="2" t="s">
        <v>598</v>
      </c>
      <c r="P241" s="2" t="s">
        <v>598</v>
      </c>
      <c r="Q241" s="2" t="s">
        <v>598</v>
      </c>
      <c r="R241" s="2" t="s">
        <v>598</v>
      </c>
      <c r="S241" s="2" t="s">
        <v>598</v>
      </c>
      <c r="W241" s="2">
        <f t="shared" si="15"/>
        <v>0</v>
      </c>
      <c r="AA241" s="2" t="str">
        <f t="shared" si="16"/>
        <v>'Grön el'</v>
      </c>
      <c r="AC241" s="2">
        <f t="shared" si="17"/>
        <v>1.1000000000000001</v>
      </c>
      <c r="AD241" s="2">
        <f t="shared" si="18"/>
        <v>0</v>
      </c>
      <c r="AE241" s="2">
        <f t="shared" si="19"/>
        <v>0</v>
      </c>
    </row>
    <row r="242" spans="1:31" ht="15" customHeight="1" x14ac:dyDescent="0.25">
      <c r="A242" s="2" t="s">
        <v>346</v>
      </c>
      <c r="B242" s="2" t="s">
        <v>348</v>
      </c>
      <c r="C242" s="2">
        <v>2014</v>
      </c>
      <c r="D242" s="2">
        <v>2.2000000000000002</v>
      </c>
      <c r="E242" s="2" t="s">
        <v>598</v>
      </c>
      <c r="F242" s="2" t="s">
        <v>808</v>
      </c>
      <c r="G242" s="2">
        <v>1.1000000000000001</v>
      </c>
      <c r="H242" s="2">
        <v>0</v>
      </c>
      <c r="I242" s="2">
        <v>0</v>
      </c>
      <c r="J242" s="2" t="s">
        <v>598</v>
      </c>
      <c r="K242" s="2" t="s">
        <v>598</v>
      </c>
      <c r="L242" s="2" t="s">
        <v>598</v>
      </c>
      <c r="M242" s="2" t="s">
        <v>598</v>
      </c>
      <c r="N242" s="2" t="s">
        <v>598</v>
      </c>
      <c r="O242" s="2" t="s">
        <v>598</v>
      </c>
      <c r="P242" s="2" t="s">
        <v>598</v>
      </c>
      <c r="Q242" s="2" t="s">
        <v>598</v>
      </c>
      <c r="R242" s="2" t="s">
        <v>598</v>
      </c>
      <c r="S242" s="2" t="s">
        <v>598</v>
      </c>
      <c r="W242" s="2">
        <f t="shared" si="15"/>
        <v>0</v>
      </c>
      <c r="AA242" s="2" t="str">
        <f t="shared" si="16"/>
        <v>'Grön el'</v>
      </c>
      <c r="AC242" s="2">
        <f t="shared" si="17"/>
        <v>1.1000000000000001</v>
      </c>
      <c r="AD242" s="2">
        <f t="shared" si="18"/>
        <v>0</v>
      </c>
      <c r="AE242" s="2">
        <f t="shared" si="19"/>
        <v>0</v>
      </c>
    </row>
    <row r="243" spans="1:31" ht="15" customHeight="1" x14ac:dyDescent="0.25">
      <c r="A243" s="2" t="s">
        <v>349</v>
      </c>
      <c r="B243" s="2" t="s">
        <v>350</v>
      </c>
      <c r="C243" s="2">
        <v>2014</v>
      </c>
      <c r="D243" s="2">
        <v>1.2</v>
      </c>
      <c r="E243" s="2" t="s">
        <v>598</v>
      </c>
      <c r="F243" s="2" t="s">
        <v>836</v>
      </c>
      <c r="G243" s="2">
        <v>0.1</v>
      </c>
      <c r="H243" s="2">
        <v>0</v>
      </c>
      <c r="I243" s="2">
        <v>0</v>
      </c>
      <c r="J243" s="2" t="s">
        <v>598</v>
      </c>
      <c r="K243" s="2" t="s">
        <v>598</v>
      </c>
      <c r="L243" s="2" t="s">
        <v>598</v>
      </c>
      <c r="M243" s="2" t="s">
        <v>598</v>
      </c>
      <c r="N243" s="2" t="s">
        <v>598</v>
      </c>
      <c r="O243" s="2" t="s">
        <v>598</v>
      </c>
      <c r="P243" s="2" t="s">
        <v>598</v>
      </c>
      <c r="Q243" s="2" t="s">
        <v>598</v>
      </c>
      <c r="R243" s="2" t="s">
        <v>598</v>
      </c>
      <c r="S243" s="2" t="s">
        <v>598</v>
      </c>
      <c r="W243" s="2">
        <f t="shared" si="15"/>
        <v>0</v>
      </c>
      <c r="AA243" s="2" t="str">
        <f t="shared" si="16"/>
        <v>'Vindkraft'</v>
      </c>
      <c r="AC243" s="2">
        <f t="shared" si="17"/>
        <v>0.1</v>
      </c>
      <c r="AD243" s="2">
        <f t="shared" si="18"/>
        <v>0</v>
      </c>
      <c r="AE243" s="2">
        <f t="shared" si="19"/>
        <v>0</v>
      </c>
    </row>
    <row r="244" spans="1:31" ht="15" customHeight="1" x14ac:dyDescent="0.25">
      <c r="A244" s="2" t="s">
        <v>351</v>
      </c>
      <c r="B244" s="2" t="s">
        <v>352</v>
      </c>
      <c r="C244" s="2">
        <v>2014</v>
      </c>
      <c r="D244" s="2">
        <v>1.919</v>
      </c>
      <c r="E244" s="2">
        <v>3.4</v>
      </c>
      <c r="F244" s="2" t="s">
        <v>837</v>
      </c>
      <c r="G244" s="2">
        <v>1.1000000000000001</v>
      </c>
      <c r="H244" s="2">
        <v>0</v>
      </c>
      <c r="I244" s="2">
        <v>0</v>
      </c>
      <c r="J244" s="2" t="s">
        <v>598</v>
      </c>
      <c r="K244" s="2" t="s">
        <v>598</v>
      </c>
      <c r="L244" s="2" t="s">
        <v>598</v>
      </c>
      <c r="M244" s="2" t="s">
        <v>598</v>
      </c>
      <c r="N244" s="2" t="s">
        <v>598</v>
      </c>
      <c r="O244" s="2" t="s">
        <v>598</v>
      </c>
      <c r="P244" s="2" t="s">
        <v>598</v>
      </c>
      <c r="Q244" s="2" t="s">
        <v>598</v>
      </c>
      <c r="R244" s="2" t="s">
        <v>598</v>
      </c>
      <c r="S244" s="2" t="s">
        <v>598</v>
      </c>
      <c r="W244" s="2">
        <f t="shared" si="15"/>
        <v>0</v>
      </c>
      <c r="AA244" s="2" t="str">
        <f t="shared" si="16"/>
        <v>'Bioeldad Kraftvärme. vattenkraft och sol'</v>
      </c>
      <c r="AC244" s="2">
        <f t="shared" si="17"/>
        <v>1.1000000000000001</v>
      </c>
      <c r="AD244" s="2">
        <f t="shared" si="18"/>
        <v>0</v>
      </c>
      <c r="AE244" s="2">
        <f t="shared" si="19"/>
        <v>0</v>
      </c>
    </row>
    <row r="245" spans="1:31" ht="15" customHeight="1" x14ac:dyDescent="0.25">
      <c r="A245" s="2" t="s">
        <v>353</v>
      </c>
      <c r="B245" s="2" t="s">
        <v>354</v>
      </c>
      <c r="C245" s="2">
        <v>2014</v>
      </c>
      <c r="D245" s="2">
        <v>7.6</v>
      </c>
      <c r="E245" s="2">
        <v>2.2999999999999998</v>
      </c>
      <c r="F245" s="2" t="s">
        <v>599</v>
      </c>
      <c r="G245" s="2">
        <v>2.36</v>
      </c>
      <c r="H245" s="2">
        <v>483.4</v>
      </c>
      <c r="I245" s="2">
        <v>0.55000000000000004</v>
      </c>
      <c r="J245" s="2" t="s">
        <v>598</v>
      </c>
      <c r="K245" s="2" t="s">
        <v>598</v>
      </c>
      <c r="L245" s="2" t="s">
        <v>598</v>
      </c>
      <c r="M245" s="2" t="s">
        <v>598</v>
      </c>
      <c r="N245" s="2" t="s">
        <v>598</v>
      </c>
      <c r="O245" s="2" t="s">
        <v>598</v>
      </c>
      <c r="P245" s="2" t="s">
        <v>598</v>
      </c>
      <c r="Q245" s="2" t="s">
        <v>598</v>
      </c>
      <c r="R245" s="2" t="s">
        <v>598</v>
      </c>
      <c r="S245" s="2" t="s">
        <v>598</v>
      </c>
      <c r="W245" s="2">
        <f t="shared" si="15"/>
        <v>0</v>
      </c>
      <c r="AA245" s="2" t="str">
        <f t="shared" si="16"/>
        <v>Nordisk residual</v>
      </c>
      <c r="AC245" s="2">
        <f t="shared" si="17"/>
        <v>2.36</v>
      </c>
      <c r="AD245" s="2">
        <f t="shared" si="18"/>
        <v>483.4</v>
      </c>
      <c r="AE245" s="2">
        <f t="shared" si="19"/>
        <v>0.55000000000000004</v>
      </c>
    </row>
    <row r="246" spans="1:31" ht="15" customHeight="1" x14ac:dyDescent="0.25">
      <c r="A246" s="2" t="s">
        <v>355</v>
      </c>
      <c r="B246" s="2" t="s">
        <v>356</v>
      </c>
      <c r="C246" s="2">
        <v>2014</v>
      </c>
      <c r="D246" s="2">
        <v>1.58</v>
      </c>
      <c r="E246" s="2">
        <v>0</v>
      </c>
      <c r="F246" s="2" t="s">
        <v>607</v>
      </c>
      <c r="G246" s="2">
        <v>2.36</v>
      </c>
      <c r="H246" s="2">
        <v>483.4</v>
      </c>
      <c r="I246" s="2">
        <v>0.55000000000000004</v>
      </c>
      <c r="J246" s="2" t="s">
        <v>598</v>
      </c>
      <c r="K246" s="2" t="s">
        <v>598</v>
      </c>
      <c r="L246" s="2" t="s">
        <v>598</v>
      </c>
      <c r="M246" s="2" t="s">
        <v>598</v>
      </c>
      <c r="N246" s="2" t="s">
        <v>598</v>
      </c>
      <c r="O246" s="2" t="s">
        <v>598</v>
      </c>
      <c r="P246" s="2" t="s">
        <v>598</v>
      </c>
      <c r="Q246" s="2" t="s">
        <v>598</v>
      </c>
      <c r="R246" s="2" t="s">
        <v>598</v>
      </c>
      <c r="S246" s="2" t="s">
        <v>598</v>
      </c>
      <c r="W246" s="2">
        <f t="shared" si="15"/>
        <v>0</v>
      </c>
      <c r="AA246" s="2" t="str">
        <f t="shared" si="16"/>
        <v>Nordisk residual</v>
      </c>
      <c r="AC246" s="2">
        <f t="shared" si="17"/>
        <v>2.36</v>
      </c>
      <c r="AD246" s="2">
        <f t="shared" si="18"/>
        <v>483.4</v>
      </c>
      <c r="AE246" s="2">
        <f t="shared" si="19"/>
        <v>0.55000000000000004</v>
      </c>
    </row>
    <row r="247" spans="1:31" ht="15" customHeight="1" x14ac:dyDescent="0.25">
      <c r="A247" s="2" t="s">
        <v>357</v>
      </c>
      <c r="B247" s="2" t="s">
        <v>358</v>
      </c>
      <c r="C247" s="2">
        <v>2014</v>
      </c>
      <c r="D247" s="2">
        <v>0.13400000000000001</v>
      </c>
      <c r="E247" s="2" t="s">
        <v>598</v>
      </c>
      <c r="F247" s="2" t="s">
        <v>838</v>
      </c>
      <c r="G247" s="2">
        <v>1.07</v>
      </c>
      <c r="H247" s="2">
        <v>0</v>
      </c>
      <c r="I247" s="2">
        <v>0</v>
      </c>
      <c r="J247" s="2" t="s">
        <v>598</v>
      </c>
      <c r="K247" s="2" t="s">
        <v>598</v>
      </c>
      <c r="L247" s="2" t="s">
        <v>598</v>
      </c>
      <c r="M247" s="2" t="s">
        <v>598</v>
      </c>
      <c r="N247" s="2" t="s">
        <v>598</v>
      </c>
      <c r="O247" s="2" t="s">
        <v>598</v>
      </c>
      <c r="P247" s="2" t="s">
        <v>598</v>
      </c>
      <c r="Q247" s="2" t="s">
        <v>598</v>
      </c>
      <c r="R247" s="2" t="s">
        <v>598</v>
      </c>
      <c r="S247" s="2" t="s">
        <v>598</v>
      </c>
      <c r="W247" s="2">
        <f t="shared" si="15"/>
        <v>0</v>
      </c>
      <c r="AA247" s="2" t="str">
        <f t="shared" si="16"/>
        <v>'Vatten. bio. vind'</v>
      </c>
      <c r="AC247" s="2">
        <f t="shared" si="17"/>
        <v>1.07</v>
      </c>
      <c r="AD247" s="2">
        <f t="shared" si="18"/>
        <v>0</v>
      </c>
      <c r="AE247" s="2">
        <f t="shared" si="19"/>
        <v>0</v>
      </c>
    </row>
    <row r="248" spans="1:31" ht="15" customHeight="1" x14ac:dyDescent="0.25">
      <c r="A248" s="2" t="s">
        <v>357</v>
      </c>
      <c r="B248" s="2" t="s">
        <v>359</v>
      </c>
      <c r="C248" s="2">
        <v>2014</v>
      </c>
      <c r="D248" s="2">
        <v>0.1</v>
      </c>
      <c r="E248" s="2" t="s">
        <v>598</v>
      </c>
      <c r="F248" s="2" t="s">
        <v>838</v>
      </c>
      <c r="G248" s="2">
        <v>1.07</v>
      </c>
      <c r="H248" s="2">
        <v>0</v>
      </c>
      <c r="I248" s="2">
        <v>0</v>
      </c>
      <c r="J248" s="2" t="s">
        <v>598</v>
      </c>
      <c r="K248" s="2" t="s">
        <v>598</v>
      </c>
      <c r="L248" s="2" t="s">
        <v>598</v>
      </c>
      <c r="M248" s="2" t="s">
        <v>598</v>
      </c>
      <c r="N248" s="2" t="s">
        <v>598</v>
      </c>
      <c r="O248" s="2" t="s">
        <v>598</v>
      </c>
      <c r="P248" s="2" t="s">
        <v>598</v>
      </c>
      <c r="Q248" s="2" t="s">
        <v>598</v>
      </c>
      <c r="R248" s="2" t="s">
        <v>598</v>
      </c>
      <c r="S248" s="2" t="s">
        <v>598</v>
      </c>
      <c r="W248" s="2">
        <f t="shared" si="15"/>
        <v>0</v>
      </c>
      <c r="AA248" s="2" t="str">
        <f t="shared" si="16"/>
        <v>'Vatten. bio. vind'</v>
      </c>
      <c r="AC248" s="2">
        <f t="shared" si="17"/>
        <v>1.07</v>
      </c>
      <c r="AD248" s="2">
        <f t="shared" si="18"/>
        <v>0</v>
      </c>
      <c r="AE248" s="2">
        <f t="shared" si="19"/>
        <v>0</v>
      </c>
    </row>
    <row r="249" spans="1:31" ht="15" customHeight="1" x14ac:dyDescent="0.25">
      <c r="A249" s="2" t="s">
        <v>357</v>
      </c>
      <c r="B249" s="2" t="s">
        <v>360</v>
      </c>
      <c r="C249" s="2">
        <v>2014</v>
      </c>
      <c r="D249" s="2">
        <v>0.29099999999999998</v>
      </c>
      <c r="E249" s="2" t="s">
        <v>598</v>
      </c>
      <c r="F249" s="2" t="s">
        <v>838</v>
      </c>
      <c r="G249" s="2">
        <v>1.07</v>
      </c>
      <c r="H249" s="2">
        <v>0</v>
      </c>
      <c r="I249" s="2">
        <v>0</v>
      </c>
      <c r="J249" s="2" t="s">
        <v>598</v>
      </c>
      <c r="K249" s="2" t="s">
        <v>598</v>
      </c>
      <c r="L249" s="2" t="s">
        <v>598</v>
      </c>
      <c r="M249" s="2" t="s">
        <v>598</v>
      </c>
      <c r="N249" s="2" t="s">
        <v>598</v>
      </c>
      <c r="O249" s="2" t="s">
        <v>598</v>
      </c>
      <c r="P249" s="2" t="s">
        <v>598</v>
      </c>
      <c r="Q249" s="2" t="s">
        <v>598</v>
      </c>
      <c r="R249" s="2" t="s">
        <v>598</v>
      </c>
      <c r="S249" s="2" t="s">
        <v>598</v>
      </c>
      <c r="W249" s="2">
        <f t="shared" si="15"/>
        <v>0</v>
      </c>
      <c r="AA249" s="2" t="str">
        <f t="shared" si="16"/>
        <v>'Vatten. bio. vind'</v>
      </c>
      <c r="AC249" s="2">
        <f t="shared" si="17"/>
        <v>1.07</v>
      </c>
      <c r="AD249" s="2">
        <f t="shared" si="18"/>
        <v>0</v>
      </c>
      <c r="AE249" s="2">
        <f t="shared" si="19"/>
        <v>0</v>
      </c>
    </row>
    <row r="250" spans="1:31" ht="15" customHeight="1" x14ac:dyDescent="0.25">
      <c r="A250" s="2" t="s">
        <v>357</v>
      </c>
      <c r="B250" s="2" t="s">
        <v>361</v>
      </c>
      <c r="C250" s="2">
        <v>2014</v>
      </c>
      <c r="D250" s="2">
        <v>0.10299999999999999</v>
      </c>
      <c r="E250" s="2" t="s">
        <v>598</v>
      </c>
      <c r="F250" s="2" t="s">
        <v>838</v>
      </c>
      <c r="G250" s="2">
        <v>1.07</v>
      </c>
      <c r="H250" s="2">
        <v>0</v>
      </c>
      <c r="I250" s="2">
        <v>0</v>
      </c>
      <c r="J250" s="2" t="s">
        <v>598</v>
      </c>
      <c r="K250" s="2" t="s">
        <v>598</v>
      </c>
      <c r="L250" s="2" t="s">
        <v>598</v>
      </c>
      <c r="M250" s="2" t="s">
        <v>598</v>
      </c>
      <c r="N250" s="2" t="s">
        <v>598</v>
      </c>
      <c r="O250" s="2" t="s">
        <v>598</v>
      </c>
      <c r="P250" s="2" t="s">
        <v>598</v>
      </c>
      <c r="Q250" s="2" t="s">
        <v>598</v>
      </c>
      <c r="R250" s="2" t="s">
        <v>598</v>
      </c>
      <c r="S250" s="2" t="s">
        <v>598</v>
      </c>
      <c r="W250" s="2">
        <f t="shared" si="15"/>
        <v>0</v>
      </c>
      <c r="AA250" s="2" t="str">
        <f t="shared" si="16"/>
        <v>'Vatten. bio. vind'</v>
      </c>
      <c r="AC250" s="2">
        <f t="shared" si="17"/>
        <v>1.07</v>
      </c>
      <c r="AD250" s="2">
        <f t="shared" si="18"/>
        <v>0</v>
      </c>
      <c r="AE250" s="2">
        <f t="shared" si="19"/>
        <v>0</v>
      </c>
    </row>
    <row r="251" spans="1:31" ht="15" customHeight="1" x14ac:dyDescent="0.25">
      <c r="A251" s="2" t="s">
        <v>357</v>
      </c>
      <c r="B251" s="2" t="s">
        <v>362</v>
      </c>
      <c r="C251" s="2">
        <v>2014</v>
      </c>
      <c r="D251" s="2">
        <v>5.2999999999999999E-2</v>
      </c>
      <c r="E251" s="2" t="s">
        <v>598</v>
      </c>
      <c r="F251" s="2" t="s">
        <v>838</v>
      </c>
      <c r="G251" s="2">
        <v>1.07</v>
      </c>
      <c r="H251" s="2">
        <v>0</v>
      </c>
      <c r="I251" s="2">
        <v>0</v>
      </c>
      <c r="J251" s="2" t="s">
        <v>598</v>
      </c>
      <c r="K251" s="2" t="s">
        <v>598</v>
      </c>
      <c r="L251" s="2" t="s">
        <v>598</v>
      </c>
      <c r="M251" s="2" t="s">
        <v>598</v>
      </c>
      <c r="N251" s="2" t="s">
        <v>598</v>
      </c>
      <c r="O251" s="2" t="s">
        <v>598</v>
      </c>
      <c r="P251" s="2" t="s">
        <v>598</v>
      </c>
      <c r="Q251" s="2" t="s">
        <v>598</v>
      </c>
      <c r="R251" s="2" t="s">
        <v>598</v>
      </c>
      <c r="S251" s="2" t="s">
        <v>598</v>
      </c>
      <c r="W251" s="2">
        <f t="shared" si="15"/>
        <v>0</v>
      </c>
      <c r="AA251" s="2" t="str">
        <f t="shared" si="16"/>
        <v>'Vatten. bio. vind'</v>
      </c>
      <c r="AC251" s="2">
        <f t="shared" si="17"/>
        <v>1.07</v>
      </c>
      <c r="AD251" s="2">
        <f t="shared" si="18"/>
        <v>0</v>
      </c>
      <c r="AE251" s="2">
        <f t="shared" si="19"/>
        <v>0</v>
      </c>
    </row>
    <row r="252" spans="1:31" ht="15" customHeight="1" x14ac:dyDescent="0.25">
      <c r="A252" s="2" t="s">
        <v>357</v>
      </c>
      <c r="B252" s="2" t="s">
        <v>363</v>
      </c>
      <c r="C252" s="2">
        <v>2014</v>
      </c>
      <c r="D252" s="2">
        <v>4.2999999999999997E-2</v>
      </c>
      <c r="E252" s="2" t="s">
        <v>598</v>
      </c>
      <c r="F252" s="2" t="s">
        <v>838</v>
      </c>
      <c r="G252" s="2">
        <v>1.07</v>
      </c>
      <c r="H252" s="2">
        <v>0</v>
      </c>
      <c r="I252" s="2">
        <v>0</v>
      </c>
      <c r="J252" s="2" t="s">
        <v>598</v>
      </c>
      <c r="K252" s="2" t="s">
        <v>598</v>
      </c>
      <c r="L252" s="2" t="s">
        <v>598</v>
      </c>
      <c r="M252" s="2" t="s">
        <v>598</v>
      </c>
      <c r="N252" s="2" t="s">
        <v>598</v>
      </c>
      <c r="O252" s="2" t="s">
        <v>598</v>
      </c>
      <c r="P252" s="2" t="s">
        <v>598</v>
      </c>
      <c r="Q252" s="2" t="s">
        <v>598</v>
      </c>
      <c r="R252" s="2" t="s">
        <v>598</v>
      </c>
      <c r="S252" s="2" t="s">
        <v>598</v>
      </c>
      <c r="W252" s="2">
        <f t="shared" si="15"/>
        <v>0</v>
      </c>
      <c r="AA252" s="2" t="str">
        <f t="shared" si="16"/>
        <v>'Vatten. bio. vind'</v>
      </c>
      <c r="AC252" s="2">
        <f t="shared" si="17"/>
        <v>1.07</v>
      </c>
      <c r="AD252" s="2">
        <f t="shared" si="18"/>
        <v>0</v>
      </c>
      <c r="AE252" s="2">
        <f t="shared" si="19"/>
        <v>0</v>
      </c>
    </row>
    <row r="253" spans="1:31" ht="15" customHeight="1" x14ac:dyDescent="0.25">
      <c r="A253" s="2" t="s">
        <v>357</v>
      </c>
      <c r="B253" s="2" t="s">
        <v>364</v>
      </c>
      <c r="C253" s="2">
        <v>2014</v>
      </c>
      <c r="D253" s="2">
        <v>6.5000000000000002E-2</v>
      </c>
      <c r="E253" s="2" t="s">
        <v>598</v>
      </c>
      <c r="F253" s="2" t="s">
        <v>838</v>
      </c>
      <c r="G253" s="2">
        <v>1.07</v>
      </c>
      <c r="H253" s="2">
        <v>0</v>
      </c>
      <c r="I253" s="2">
        <v>0</v>
      </c>
      <c r="J253" s="2" t="s">
        <v>598</v>
      </c>
      <c r="K253" s="2" t="s">
        <v>598</v>
      </c>
      <c r="L253" s="2" t="s">
        <v>598</v>
      </c>
      <c r="M253" s="2" t="s">
        <v>598</v>
      </c>
      <c r="N253" s="2" t="s">
        <v>598</v>
      </c>
      <c r="O253" s="2" t="s">
        <v>598</v>
      </c>
      <c r="P253" s="2" t="s">
        <v>598</v>
      </c>
      <c r="Q253" s="2" t="s">
        <v>598</v>
      </c>
      <c r="R253" s="2" t="s">
        <v>598</v>
      </c>
      <c r="S253" s="2" t="s">
        <v>598</v>
      </c>
      <c r="W253" s="2">
        <f t="shared" si="15"/>
        <v>0</v>
      </c>
      <c r="AA253" s="2" t="str">
        <f t="shared" si="16"/>
        <v>'Vatten. bio. vind'</v>
      </c>
      <c r="AC253" s="2">
        <f t="shared" si="17"/>
        <v>1.07</v>
      </c>
      <c r="AD253" s="2">
        <f t="shared" si="18"/>
        <v>0</v>
      </c>
      <c r="AE253" s="2">
        <f t="shared" si="19"/>
        <v>0</v>
      </c>
    </row>
    <row r="254" spans="1:31" ht="15" customHeight="1" x14ac:dyDescent="0.25">
      <c r="A254" s="2" t="s">
        <v>357</v>
      </c>
      <c r="B254" s="2" t="s">
        <v>365</v>
      </c>
      <c r="C254" s="2">
        <v>2014</v>
      </c>
      <c r="D254" s="2">
        <v>2.7E-2</v>
      </c>
      <c r="E254" s="2" t="s">
        <v>598</v>
      </c>
      <c r="F254" s="2" t="s">
        <v>839</v>
      </c>
      <c r="G254" s="2">
        <v>1.07</v>
      </c>
      <c r="H254" s="2">
        <v>0</v>
      </c>
      <c r="I254" s="2">
        <v>0</v>
      </c>
      <c r="J254" s="2" t="s">
        <v>598</v>
      </c>
      <c r="K254" s="2" t="s">
        <v>598</v>
      </c>
      <c r="L254" s="2" t="s">
        <v>598</v>
      </c>
      <c r="M254" s="2" t="s">
        <v>598</v>
      </c>
      <c r="N254" s="2" t="s">
        <v>598</v>
      </c>
      <c r="O254" s="2" t="s">
        <v>598</v>
      </c>
      <c r="P254" s="2" t="s">
        <v>598</v>
      </c>
      <c r="Q254" s="2" t="s">
        <v>598</v>
      </c>
      <c r="R254" s="2" t="s">
        <v>598</v>
      </c>
      <c r="S254" s="2" t="s">
        <v>598</v>
      </c>
      <c r="W254" s="2">
        <f t="shared" si="15"/>
        <v>0</v>
      </c>
      <c r="AA254" s="2" t="str">
        <f t="shared" si="16"/>
        <v>'Vatte. bio. vind'</v>
      </c>
      <c r="AC254" s="2">
        <f t="shared" si="17"/>
        <v>1.07</v>
      </c>
      <c r="AD254" s="2">
        <f t="shared" si="18"/>
        <v>0</v>
      </c>
      <c r="AE254" s="2">
        <f t="shared" si="19"/>
        <v>0</v>
      </c>
    </row>
    <row r="255" spans="1:31" ht="15" customHeight="1" x14ac:dyDescent="0.25">
      <c r="A255" s="2" t="s">
        <v>357</v>
      </c>
      <c r="B255" s="2" t="s">
        <v>366</v>
      </c>
      <c r="C255" s="2">
        <v>2014</v>
      </c>
      <c r="D255" s="2">
        <v>0.69599999999999995</v>
      </c>
      <c r="E255" s="2">
        <v>5.665</v>
      </c>
      <c r="F255" s="2" t="s">
        <v>838</v>
      </c>
      <c r="G255" s="2">
        <v>1.07</v>
      </c>
      <c r="H255" s="2">
        <v>0</v>
      </c>
      <c r="I255" s="2">
        <v>0</v>
      </c>
      <c r="J255" s="2" t="s">
        <v>598</v>
      </c>
      <c r="K255" s="2" t="s">
        <v>598</v>
      </c>
      <c r="L255" s="2" t="s">
        <v>598</v>
      </c>
      <c r="M255" s="2" t="s">
        <v>598</v>
      </c>
      <c r="N255" s="2" t="s">
        <v>598</v>
      </c>
      <c r="O255" s="2" t="s">
        <v>598</v>
      </c>
      <c r="P255" s="2" t="s">
        <v>598</v>
      </c>
      <c r="Q255" s="2" t="s">
        <v>598</v>
      </c>
      <c r="R255" s="2" t="s">
        <v>598</v>
      </c>
      <c r="S255" s="2" t="s">
        <v>598</v>
      </c>
      <c r="W255" s="2">
        <f t="shared" si="15"/>
        <v>0</v>
      </c>
      <c r="AA255" s="2" t="str">
        <f t="shared" si="16"/>
        <v>'Vatten. bio. vind'</v>
      </c>
      <c r="AC255" s="2">
        <f t="shared" si="17"/>
        <v>1.07</v>
      </c>
      <c r="AD255" s="2">
        <f t="shared" si="18"/>
        <v>0</v>
      </c>
      <c r="AE255" s="2">
        <f t="shared" si="19"/>
        <v>0</v>
      </c>
    </row>
    <row r="256" spans="1:31" ht="15" customHeight="1" x14ac:dyDescent="0.25">
      <c r="A256" s="2" t="s">
        <v>357</v>
      </c>
      <c r="B256" s="2" t="s">
        <v>367</v>
      </c>
      <c r="C256" s="2">
        <v>2014</v>
      </c>
      <c r="D256" s="2">
        <v>3.4000000000000002E-2</v>
      </c>
      <c r="E256" s="2" t="s">
        <v>598</v>
      </c>
      <c r="F256" s="2" t="s">
        <v>838</v>
      </c>
      <c r="G256" s="2">
        <v>1.07</v>
      </c>
      <c r="H256" s="2">
        <v>0</v>
      </c>
      <c r="I256" s="2">
        <v>0</v>
      </c>
      <c r="J256" s="2" t="s">
        <v>598</v>
      </c>
      <c r="K256" s="2" t="s">
        <v>598</v>
      </c>
      <c r="L256" s="2" t="s">
        <v>598</v>
      </c>
      <c r="M256" s="2" t="s">
        <v>598</v>
      </c>
      <c r="N256" s="2" t="s">
        <v>598</v>
      </c>
      <c r="O256" s="2" t="s">
        <v>598</v>
      </c>
      <c r="P256" s="2" t="s">
        <v>598</v>
      </c>
      <c r="Q256" s="2" t="s">
        <v>598</v>
      </c>
      <c r="R256" s="2" t="s">
        <v>598</v>
      </c>
      <c r="S256" s="2" t="s">
        <v>598</v>
      </c>
      <c r="W256" s="2">
        <f t="shared" si="15"/>
        <v>0</v>
      </c>
      <c r="AA256" s="2" t="str">
        <f t="shared" si="16"/>
        <v>'Vatten. bio. vind'</v>
      </c>
      <c r="AC256" s="2">
        <f t="shared" si="17"/>
        <v>1.07</v>
      </c>
      <c r="AD256" s="2">
        <f t="shared" si="18"/>
        <v>0</v>
      </c>
      <c r="AE256" s="2">
        <f t="shared" si="19"/>
        <v>0</v>
      </c>
    </row>
    <row r="257" spans="1:31" ht="15" customHeight="1" x14ac:dyDescent="0.25">
      <c r="A257" s="2" t="s">
        <v>357</v>
      </c>
      <c r="B257" s="2" t="s">
        <v>368</v>
      </c>
      <c r="C257" s="2">
        <v>2014</v>
      </c>
      <c r="D257" s="2">
        <v>0.93300000000000005</v>
      </c>
      <c r="E257" s="2">
        <v>3.0129999999999999</v>
      </c>
      <c r="F257" s="2" t="s">
        <v>838</v>
      </c>
      <c r="G257" s="2">
        <v>1.07</v>
      </c>
      <c r="H257" s="2">
        <v>0</v>
      </c>
      <c r="I257" s="2">
        <v>0</v>
      </c>
      <c r="J257" s="2" t="s">
        <v>598</v>
      </c>
      <c r="K257" s="2" t="s">
        <v>598</v>
      </c>
      <c r="L257" s="2" t="s">
        <v>598</v>
      </c>
      <c r="M257" s="2" t="s">
        <v>598</v>
      </c>
      <c r="N257" s="2" t="s">
        <v>598</v>
      </c>
      <c r="O257" s="2" t="s">
        <v>598</v>
      </c>
      <c r="P257" s="2" t="s">
        <v>598</v>
      </c>
      <c r="Q257" s="2" t="s">
        <v>598</v>
      </c>
      <c r="R257" s="2" t="s">
        <v>598</v>
      </c>
      <c r="S257" s="2" t="s">
        <v>598</v>
      </c>
      <c r="W257" s="2">
        <f t="shared" si="15"/>
        <v>0</v>
      </c>
      <c r="AA257" s="2" t="str">
        <f t="shared" si="16"/>
        <v>'Vatten. bio. vind'</v>
      </c>
      <c r="AC257" s="2">
        <f t="shared" si="17"/>
        <v>1.07</v>
      </c>
      <c r="AD257" s="2">
        <f t="shared" si="18"/>
        <v>0</v>
      </c>
      <c r="AE257" s="2">
        <f t="shared" si="19"/>
        <v>0</v>
      </c>
    </row>
    <row r="258" spans="1:31" ht="15" customHeight="1" x14ac:dyDescent="0.25">
      <c r="A258" s="2" t="s">
        <v>357</v>
      </c>
      <c r="B258" s="2" t="s">
        <v>369</v>
      </c>
      <c r="C258" s="2">
        <v>2014</v>
      </c>
      <c r="D258" s="2">
        <v>0.125</v>
      </c>
      <c r="E258" s="2" t="s">
        <v>598</v>
      </c>
      <c r="F258" s="2" t="s">
        <v>838</v>
      </c>
      <c r="G258" s="2">
        <v>1.07</v>
      </c>
      <c r="H258" s="2">
        <v>0</v>
      </c>
      <c r="I258" s="2">
        <v>0</v>
      </c>
      <c r="J258" s="2" t="s">
        <v>598</v>
      </c>
      <c r="K258" s="2" t="s">
        <v>598</v>
      </c>
      <c r="L258" s="2" t="s">
        <v>598</v>
      </c>
      <c r="M258" s="2" t="s">
        <v>598</v>
      </c>
      <c r="N258" s="2" t="s">
        <v>598</v>
      </c>
      <c r="O258" s="2" t="s">
        <v>598</v>
      </c>
      <c r="P258" s="2" t="s">
        <v>598</v>
      </c>
      <c r="Q258" s="2" t="s">
        <v>598</v>
      </c>
      <c r="R258" s="2" t="s">
        <v>598</v>
      </c>
      <c r="S258" s="2" t="s">
        <v>598</v>
      </c>
      <c r="W258" s="2">
        <f t="shared" si="15"/>
        <v>0</v>
      </c>
      <c r="AA258" s="2" t="str">
        <f t="shared" si="16"/>
        <v>'Vatten. bio. vind'</v>
      </c>
      <c r="AC258" s="2">
        <f t="shared" si="17"/>
        <v>1.07</v>
      </c>
      <c r="AD258" s="2">
        <f t="shared" si="18"/>
        <v>0</v>
      </c>
      <c r="AE258" s="2">
        <f t="shared" si="19"/>
        <v>0</v>
      </c>
    </row>
    <row r="259" spans="1:31" ht="15" customHeight="1" x14ac:dyDescent="0.25">
      <c r="A259" s="2" t="s">
        <v>357</v>
      </c>
      <c r="B259" s="2" t="s">
        <v>370</v>
      </c>
      <c r="C259" s="2">
        <v>2014</v>
      </c>
      <c r="D259" s="2">
        <v>0.1</v>
      </c>
      <c r="E259" s="2" t="s">
        <v>598</v>
      </c>
      <c r="F259" s="2" t="s">
        <v>838</v>
      </c>
      <c r="G259" s="2">
        <v>1.07</v>
      </c>
      <c r="H259" s="2">
        <v>0</v>
      </c>
      <c r="I259" s="2">
        <v>0</v>
      </c>
      <c r="J259" s="2" t="s">
        <v>598</v>
      </c>
      <c r="K259" s="2" t="s">
        <v>598</v>
      </c>
      <c r="L259" s="2" t="s">
        <v>598</v>
      </c>
      <c r="M259" s="2" t="s">
        <v>598</v>
      </c>
      <c r="N259" s="2" t="s">
        <v>598</v>
      </c>
      <c r="O259" s="2" t="s">
        <v>598</v>
      </c>
      <c r="P259" s="2" t="s">
        <v>598</v>
      </c>
      <c r="Q259" s="2" t="s">
        <v>598</v>
      </c>
      <c r="R259" s="2" t="s">
        <v>598</v>
      </c>
      <c r="S259" s="2" t="s">
        <v>598</v>
      </c>
      <c r="W259" s="2">
        <f t="shared" ref="W259:W322" si="20">IFERROR(J259/1,0)</f>
        <v>0</v>
      </c>
      <c r="AA259" s="2" t="str">
        <f t="shared" ref="AA259:AA322" si="21">IF(AND(OR(F259="-",F259="et",F259="'-'",F259="'0'",F259="'DS'"),G259=2.36),"Nordisk residual",F259)</f>
        <v>'Vatten. bio. vind'</v>
      </c>
      <c r="AC259" s="2">
        <f t="shared" ref="AC259:AC322" si="22">IFERROR(G259/1,2.36)</f>
        <v>1.07</v>
      </c>
      <c r="AD259" s="2">
        <f t="shared" ref="AD259:AD322" si="23">IFERROR(H259/1,483.4)</f>
        <v>0</v>
      </c>
      <c r="AE259" s="2">
        <f t="shared" ref="AE259:AE322" si="24">IFERROR(I259/1,0.55)</f>
        <v>0</v>
      </c>
    </row>
    <row r="260" spans="1:31" ht="15" customHeight="1" x14ac:dyDescent="0.25">
      <c r="A260" s="2" t="s">
        <v>357</v>
      </c>
      <c r="B260" s="2" t="s">
        <v>371</v>
      </c>
      <c r="C260" s="2">
        <v>2014</v>
      </c>
      <c r="D260" s="2">
        <v>4.3600000000000003</v>
      </c>
      <c r="E260" s="2">
        <v>19.11</v>
      </c>
      <c r="F260" s="2" t="s">
        <v>840</v>
      </c>
      <c r="G260" s="2">
        <v>1.07</v>
      </c>
      <c r="H260" s="2">
        <v>0</v>
      </c>
      <c r="I260" s="2">
        <v>0</v>
      </c>
      <c r="J260" s="2" t="s">
        <v>598</v>
      </c>
      <c r="K260" s="2" t="s">
        <v>598</v>
      </c>
      <c r="L260" s="2" t="s">
        <v>598</v>
      </c>
      <c r="M260" s="2" t="s">
        <v>598</v>
      </c>
      <c r="N260" s="2" t="s">
        <v>598</v>
      </c>
      <c r="O260" s="2" t="s">
        <v>598</v>
      </c>
      <c r="P260" s="2" t="s">
        <v>598</v>
      </c>
      <c r="Q260" s="2" t="s">
        <v>598</v>
      </c>
      <c r="R260" s="2" t="s">
        <v>598</v>
      </c>
      <c r="S260" s="2" t="s">
        <v>598</v>
      </c>
      <c r="W260" s="2">
        <f t="shared" si="20"/>
        <v>0</v>
      </c>
      <c r="AA260" s="2" t="str">
        <f t="shared" si="21"/>
        <v>'Vatten. Bio. Vind'</v>
      </c>
      <c r="AC260" s="2">
        <f t="shared" si="22"/>
        <v>1.07</v>
      </c>
      <c r="AD260" s="2">
        <f t="shared" si="23"/>
        <v>0</v>
      </c>
      <c r="AE260" s="2">
        <f t="shared" si="24"/>
        <v>0</v>
      </c>
    </row>
    <row r="261" spans="1:31" ht="15" customHeight="1" x14ac:dyDescent="0.25">
      <c r="A261" s="2" t="s">
        <v>357</v>
      </c>
      <c r="B261" s="2" t="s">
        <v>372</v>
      </c>
      <c r="C261" s="2">
        <v>2014</v>
      </c>
      <c r="D261" s="2">
        <v>0.78200000000000003</v>
      </c>
      <c r="E261" s="2">
        <v>1.1950000000000001</v>
      </c>
      <c r="F261" s="2" t="s">
        <v>838</v>
      </c>
      <c r="G261" s="2">
        <v>1.07</v>
      </c>
      <c r="H261" s="2">
        <v>0</v>
      </c>
      <c r="I261" s="2">
        <v>0</v>
      </c>
      <c r="J261" s="2" t="s">
        <v>598</v>
      </c>
      <c r="K261" s="2" t="s">
        <v>598</v>
      </c>
      <c r="L261" s="2" t="s">
        <v>598</v>
      </c>
      <c r="M261" s="2" t="s">
        <v>598</v>
      </c>
      <c r="N261" s="2" t="s">
        <v>598</v>
      </c>
      <c r="O261" s="2" t="s">
        <v>598</v>
      </c>
      <c r="P261" s="2" t="s">
        <v>598</v>
      </c>
      <c r="Q261" s="2" t="s">
        <v>598</v>
      </c>
      <c r="R261" s="2" t="s">
        <v>598</v>
      </c>
      <c r="S261" s="2" t="s">
        <v>598</v>
      </c>
      <c r="W261" s="2">
        <f t="shared" si="20"/>
        <v>0</v>
      </c>
      <c r="AA261" s="2" t="str">
        <f t="shared" si="21"/>
        <v>'Vatten. bio. vind'</v>
      </c>
      <c r="AC261" s="2">
        <f t="shared" si="22"/>
        <v>1.07</v>
      </c>
      <c r="AD261" s="2">
        <f t="shared" si="23"/>
        <v>0</v>
      </c>
      <c r="AE261" s="2">
        <f t="shared" si="24"/>
        <v>0</v>
      </c>
    </row>
    <row r="262" spans="1:31" ht="15" customHeight="1" x14ac:dyDescent="0.25">
      <c r="A262" s="2" t="s">
        <v>357</v>
      </c>
      <c r="B262" s="2" t="s">
        <v>373</v>
      </c>
      <c r="C262" s="2">
        <v>2014</v>
      </c>
      <c r="D262" s="2">
        <v>1.0999999999999999E-2</v>
      </c>
      <c r="E262" s="2" t="s">
        <v>598</v>
      </c>
      <c r="F262" s="2" t="s">
        <v>838</v>
      </c>
      <c r="G262" s="2">
        <v>1.07</v>
      </c>
      <c r="H262" s="2">
        <v>0</v>
      </c>
      <c r="I262" s="2">
        <v>0</v>
      </c>
      <c r="J262" s="2" t="s">
        <v>598</v>
      </c>
      <c r="K262" s="2" t="s">
        <v>598</v>
      </c>
      <c r="L262" s="2" t="s">
        <v>598</v>
      </c>
      <c r="M262" s="2" t="s">
        <v>598</v>
      </c>
      <c r="N262" s="2" t="s">
        <v>598</v>
      </c>
      <c r="O262" s="2" t="s">
        <v>598</v>
      </c>
      <c r="P262" s="2" t="s">
        <v>598</v>
      </c>
      <c r="Q262" s="2" t="s">
        <v>598</v>
      </c>
      <c r="R262" s="2" t="s">
        <v>598</v>
      </c>
      <c r="S262" s="2" t="s">
        <v>598</v>
      </c>
      <c r="W262" s="2">
        <f t="shared" si="20"/>
        <v>0</v>
      </c>
      <c r="AA262" s="2" t="str">
        <f t="shared" si="21"/>
        <v>'Vatten. bio. vind'</v>
      </c>
      <c r="AC262" s="2">
        <f t="shared" si="22"/>
        <v>1.07</v>
      </c>
      <c r="AD262" s="2">
        <f t="shared" si="23"/>
        <v>0</v>
      </c>
      <c r="AE262" s="2">
        <f t="shared" si="24"/>
        <v>0</v>
      </c>
    </row>
    <row r="263" spans="1:31" ht="15" customHeight="1" x14ac:dyDescent="0.25">
      <c r="A263" s="2" t="s">
        <v>357</v>
      </c>
      <c r="B263" s="2" t="s">
        <v>374</v>
      </c>
      <c r="C263" s="2">
        <v>2014</v>
      </c>
      <c r="D263" s="2">
        <v>0.16500000000000001</v>
      </c>
      <c r="E263" s="2" t="s">
        <v>598</v>
      </c>
      <c r="F263" s="2" t="s">
        <v>838</v>
      </c>
      <c r="G263" s="2">
        <v>1.07</v>
      </c>
      <c r="H263" s="2">
        <v>0</v>
      </c>
      <c r="I263" s="2">
        <v>0</v>
      </c>
      <c r="J263" s="2" t="s">
        <v>598</v>
      </c>
      <c r="K263" s="2" t="s">
        <v>598</v>
      </c>
      <c r="L263" s="2" t="s">
        <v>598</v>
      </c>
      <c r="M263" s="2" t="s">
        <v>598</v>
      </c>
      <c r="N263" s="2" t="s">
        <v>598</v>
      </c>
      <c r="O263" s="2" t="s">
        <v>598</v>
      </c>
      <c r="P263" s="2" t="s">
        <v>598</v>
      </c>
      <c r="Q263" s="2" t="s">
        <v>598</v>
      </c>
      <c r="R263" s="2" t="s">
        <v>598</v>
      </c>
      <c r="S263" s="2" t="s">
        <v>598</v>
      </c>
      <c r="W263" s="2">
        <f t="shared" si="20"/>
        <v>0</v>
      </c>
      <c r="AA263" s="2" t="str">
        <f t="shared" si="21"/>
        <v>'Vatten. bio. vind'</v>
      </c>
      <c r="AC263" s="2">
        <f t="shared" si="22"/>
        <v>1.07</v>
      </c>
      <c r="AD263" s="2">
        <f t="shared" si="23"/>
        <v>0</v>
      </c>
      <c r="AE263" s="2">
        <f t="shared" si="24"/>
        <v>0</v>
      </c>
    </row>
    <row r="264" spans="1:31" ht="15" customHeight="1" x14ac:dyDescent="0.25">
      <c r="A264" s="2" t="s">
        <v>357</v>
      </c>
      <c r="B264" s="2" t="s">
        <v>375</v>
      </c>
      <c r="C264" s="2">
        <v>2014</v>
      </c>
      <c r="D264" s="2">
        <v>4.8000000000000001E-2</v>
      </c>
      <c r="E264" s="2" t="s">
        <v>598</v>
      </c>
      <c r="F264" s="2" t="s">
        <v>838</v>
      </c>
      <c r="G264" s="2">
        <v>1.07</v>
      </c>
      <c r="H264" s="2">
        <v>0</v>
      </c>
      <c r="I264" s="2">
        <v>0</v>
      </c>
      <c r="J264" s="2" t="s">
        <v>598</v>
      </c>
      <c r="K264" s="2" t="s">
        <v>598</v>
      </c>
      <c r="L264" s="2" t="s">
        <v>598</v>
      </c>
      <c r="M264" s="2" t="s">
        <v>598</v>
      </c>
      <c r="N264" s="2" t="s">
        <v>598</v>
      </c>
      <c r="O264" s="2" t="s">
        <v>598</v>
      </c>
      <c r="P264" s="2" t="s">
        <v>598</v>
      </c>
      <c r="Q264" s="2" t="s">
        <v>598</v>
      </c>
      <c r="R264" s="2" t="s">
        <v>598</v>
      </c>
      <c r="S264" s="2" t="s">
        <v>598</v>
      </c>
      <c r="W264" s="2">
        <f t="shared" si="20"/>
        <v>0</v>
      </c>
      <c r="AA264" s="2" t="str">
        <f t="shared" si="21"/>
        <v>'Vatten. bio. vind'</v>
      </c>
      <c r="AC264" s="2">
        <f t="shared" si="22"/>
        <v>1.07</v>
      </c>
      <c r="AD264" s="2">
        <f t="shared" si="23"/>
        <v>0</v>
      </c>
      <c r="AE264" s="2">
        <f t="shared" si="24"/>
        <v>0</v>
      </c>
    </row>
    <row r="265" spans="1:31" ht="15" customHeight="1" x14ac:dyDescent="0.25">
      <c r="A265" s="2" t="s">
        <v>376</v>
      </c>
      <c r="B265" s="2" t="s">
        <v>377</v>
      </c>
      <c r="C265" s="2">
        <v>2014</v>
      </c>
      <c r="D265" s="2">
        <v>0.08</v>
      </c>
      <c r="E265" s="2" t="s">
        <v>598</v>
      </c>
      <c r="F265" s="2" t="s">
        <v>841</v>
      </c>
      <c r="G265" s="2">
        <v>1.1100000000000001</v>
      </c>
      <c r="H265" s="2">
        <v>0</v>
      </c>
      <c r="I265" s="2">
        <v>0</v>
      </c>
      <c r="J265" s="2" t="s">
        <v>598</v>
      </c>
      <c r="K265" s="2" t="s">
        <v>598</v>
      </c>
      <c r="L265" s="2" t="s">
        <v>598</v>
      </c>
      <c r="M265" s="2" t="s">
        <v>598</v>
      </c>
      <c r="N265" s="2" t="s">
        <v>598</v>
      </c>
      <c r="O265" s="2" t="s">
        <v>598</v>
      </c>
      <c r="P265" s="2" t="s">
        <v>598</v>
      </c>
      <c r="Q265" s="2" t="s">
        <v>598</v>
      </c>
      <c r="R265" s="2" t="s">
        <v>598</v>
      </c>
      <c r="S265" s="2" t="s">
        <v>598</v>
      </c>
      <c r="W265" s="2">
        <f t="shared" si="20"/>
        <v>0</v>
      </c>
      <c r="AA265" s="2" t="str">
        <f t="shared" si="21"/>
        <v>'vattenkraftbaserad el'</v>
      </c>
      <c r="AC265" s="2">
        <f t="shared" si="22"/>
        <v>1.1100000000000001</v>
      </c>
      <c r="AD265" s="2">
        <f t="shared" si="23"/>
        <v>0</v>
      </c>
      <c r="AE265" s="2">
        <f t="shared" si="24"/>
        <v>0</v>
      </c>
    </row>
    <row r="266" spans="1:31" ht="15" customHeight="1" x14ac:dyDescent="0.25">
      <c r="A266" s="2" t="s">
        <v>376</v>
      </c>
      <c r="B266" s="2" t="s">
        <v>378</v>
      </c>
      <c r="C266" s="2">
        <v>2014</v>
      </c>
      <c r="D266" s="2">
        <v>5.0999999999999996</v>
      </c>
      <c r="E266" s="2">
        <v>5.7</v>
      </c>
      <c r="F266" s="2" t="s">
        <v>841</v>
      </c>
      <c r="G266" s="2">
        <v>1.1100000000000001</v>
      </c>
      <c r="H266" s="2">
        <v>0</v>
      </c>
      <c r="I266" s="2">
        <v>0</v>
      </c>
      <c r="J266" s="2" t="s">
        <v>598</v>
      </c>
      <c r="K266" s="2" t="s">
        <v>598</v>
      </c>
      <c r="L266" s="2" t="s">
        <v>598</v>
      </c>
      <c r="M266" s="2" t="s">
        <v>598</v>
      </c>
      <c r="N266" s="2" t="s">
        <v>598</v>
      </c>
      <c r="O266" s="2" t="s">
        <v>598</v>
      </c>
      <c r="P266" s="2" t="s">
        <v>598</v>
      </c>
      <c r="Q266" s="2" t="s">
        <v>598</v>
      </c>
      <c r="R266" s="2" t="s">
        <v>598</v>
      </c>
      <c r="S266" s="2" t="s">
        <v>598</v>
      </c>
      <c r="W266" s="2">
        <f t="shared" si="20"/>
        <v>0</v>
      </c>
      <c r="AA266" s="2" t="str">
        <f t="shared" si="21"/>
        <v>'vattenkraftbaserad el'</v>
      </c>
      <c r="AC266" s="2">
        <f t="shared" si="22"/>
        <v>1.1100000000000001</v>
      </c>
      <c r="AD266" s="2">
        <f t="shared" si="23"/>
        <v>0</v>
      </c>
      <c r="AE266" s="2">
        <f t="shared" si="24"/>
        <v>0</v>
      </c>
    </row>
    <row r="267" spans="1:31" ht="15" customHeight="1" x14ac:dyDescent="0.25">
      <c r="A267" s="2" t="s">
        <v>376</v>
      </c>
      <c r="B267" s="2" t="s">
        <v>379</v>
      </c>
      <c r="C267" s="2">
        <v>2014</v>
      </c>
      <c r="D267" s="2">
        <v>5.3999999999999999E-2</v>
      </c>
      <c r="E267" s="2" t="s">
        <v>598</v>
      </c>
      <c r="F267" s="2" t="s">
        <v>841</v>
      </c>
      <c r="G267" s="2">
        <v>1.1100000000000001</v>
      </c>
      <c r="H267" s="2">
        <v>0</v>
      </c>
      <c r="I267" s="2">
        <v>0</v>
      </c>
      <c r="J267" s="2" t="s">
        <v>598</v>
      </c>
      <c r="K267" s="2" t="s">
        <v>598</v>
      </c>
      <c r="L267" s="2" t="s">
        <v>598</v>
      </c>
      <c r="M267" s="2" t="s">
        <v>598</v>
      </c>
      <c r="N267" s="2" t="s">
        <v>598</v>
      </c>
      <c r="O267" s="2" t="s">
        <v>598</v>
      </c>
      <c r="P267" s="2" t="s">
        <v>598</v>
      </c>
      <c r="Q267" s="2" t="s">
        <v>598</v>
      </c>
      <c r="R267" s="2" t="s">
        <v>598</v>
      </c>
      <c r="S267" s="2" t="s">
        <v>598</v>
      </c>
      <c r="W267" s="2">
        <f t="shared" si="20"/>
        <v>0</v>
      </c>
      <c r="AA267" s="2" t="str">
        <f t="shared" si="21"/>
        <v>'vattenkraftbaserad el'</v>
      </c>
      <c r="AC267" s="2">
        <f t="shared" si="22"/>
        <v>1.1100000000000001</v>
      </c>
      <c r="AD267" s="2">
        <f t="shared" si="23"/>
        <v>0</v>
      </c>
      <c r="AE267" s="2">
        <f t="shared" si="24"/>
        <v>0</v>
      </c>
    </row>
    <row r="268" spans="1:31" ht="15" customHeight="1" x14ac:dyDescent="0.25">
      <c r="A268" s="2" t="s">
        <v>376</v>
      </c>
      <c r="B268" s="2" t="s">
        <v>380</v>
      </c>
      <c r="C268" s="2">
        <v>2014</v>
      </c>
      <c r="D268" s="2">
        <v>2.3E-2</v>
      </c>
      <c r="E268" s="2" t="s">
        <v>598</v>
      </c>
      <c r="F268" s="2" t="s">
        <v>841</v>
      </c>
      <c r="G268" s="2">
        <v>1.1100000000000001</v>
      </c>
      <c r="H268" s="2">
        <v>0</v>
      </c>
      <c r="I268" s="2">
        <v>0</v>
      </c>
      <c r="J268" s="2" t="s">
        <v>598</v>
      </c>
      <c r="K268" s="2" t="s">
        <v>598</v>
      </c>
      <c r="L268" s="2" t="s">
        <v>598</v>
      </c>
      <c r="M268" s="2" t="s">
        <v>598</v>
      </c>
      <c r="N268" s="2" t="s">
        <v>598</v>
      </c>
      <c r="O268" s="2" t="s">
        <v>598</v>
      </c>
      <c r="P268" s="2" t="s">
        <v>598</v>
      </c>
      <c r="Q268" s="2" t="s">
        <v>598</v>
      </c>
      <c r="R268" s="2" t="s">
        <v>598</v>
      </c>
      <c r="S268" s="2" t="s">
        <v>598</v>
      </c>
      <c r="W268" s="2">
        <f t="shared" si="20"/>
        <v>0</v>
      </c>
      <c r="AA268" s="2" t="str">
        <f t="shared" si="21"/>
        <v>'vattenkraftbaserad el'</v>
      </c>
      <c r="AC268" s="2">
        <f t="shared" si="22"/>
        <v>1.1100000000000001</v>
      </c>
      <c r="AD268" s="2">
        <f t="shared" si="23"/>
        <v>0</v>
      </c>
      <c r="AE268" s="2">
        <f t="shared" si="24"/>
        <v>0</v>
      </c>
    </row>
    <row r="269" spans="1:31" ht="15" customHeight="1" x14ac:dyDescent="0.25">
      <c r="A269" s="2" t="s">
        <v>376</v>
      </c>
      <c r="B269" s="2" t="s">
        <v>381</v>
      </c>
      <c r="C269" s="2">
        <v>2014</v>
      </c>
      <c r="D269" s="2">
        <v>4.5999999999999999E-2</v>
      </c>
      <c r="E269" s="2" t="s">
        <v>598</v>
      </c>
      <c r="F269" s="2" t="s">
        <v>841</v>
      </c>
      <c r="G269" s="2">
        <v>1.1100000000000001</v>
      </c>
      <c r="H269" s="2">
        <v>0</v>
      </c>
      <c r="I269" s="2">
        <v>0</v>
      </c>
      <c r="J269" s="2" t="s">
        <v>598</v>
      </c>
      <c r="K269" s="2" t="s">
        <v>598</v>
      </c>
      <c r="L269" s="2" t="s">
        <v>598</v>
      </c>
      <c r="M269" s="2" t="s">
        <v>598</v>
      </c>
      <c r="N269" s="2" t="s">
        <v>598</v>
      </c>
      <c r="O269" s="2" t="s">
        <v>598</v>
      </c>
      <c r="P269" s="2" t="s">
        <v>598</v>
      </c>
      <c r="Q269" s="2" t="s">
        <v>598</v>
      </c>
      <c r="R269" s="2" t="s">
        <v>598</v>
      </c>
      <c r="S269" s="2" t="s">
        <v>598</v>
      </c>
      <c r="W269" s="2">
        <f t="shared" si="20"/>
        <v>0</v>
      </c>
      <c r="AA269" s="2" t="str">
        <f t="shared" si="21"/>
        <v>'vattenkraftbaserad el'</v>
      </c>
      <c r="AC269" s="2">
        <f t="shared" si="22"/>
        <v>1.1100000000000001</v>
      </c>
      <c r="AD269" s="2">
        <f t="shared" si="23"/>
        <v>0</v>
      </c>
      <c r="AE269" s="2">
        <f t="shared" si="24"/>
        <v>0</v>
      </c>
    </row>
    <row r="270" spans="1:31" ht="15" customHeight="1" x14ac:dyDescent="0.25">
      <c r="A270" s="2" t="s">
        <v>382</v>
      </c>
      <c r="B270" s="2" t="s">
        <v>383</v>
      </c>
      <c r="C270" s="2">
        <v>2014</v>
      </c>
      <c r="D270" s="2">
        <v>0.9</v>
      </c>
      <c r="E270" s="2" t="s">
        <v>598</v>
      </c>
      <c r="F270" s="2" t="s">
        <v>599</v>
      </c>
      <c r="G270" s="2">
        <v>2.36</v>
      </c>
      <c r="H270" s="2">
        <v>483.4</v>
      </c>
      <c r="I270" s="2">
        <v>0.55000000000000004</v>
      </c>
      <c r="J270" s="2" t="s">
        <v>598</v>
      </c>
      <c r="K270" s="2" t="s">
        <v>598</v>
      </c>
      <c r="L270" s="2" t="s">
        <v>598</v>
      </c>
      <c r="M270" s="2" t="s">
        <v>598</v>
      </c>
      <c r="N270" s="2" t="s">
        <v>598</v>
      </c>
      <c r="O270" s="2" t="s">
        <v>598</v>
      </c>
      <c r="P270" s="2" t="s">
        <v>598</v>
      </c>
      <c r="Q270" s="2" t="s">
        <v>598</v>
      </c>
      <c r="R270" s="2" t="s">
        <v>598</v>
      </c>
      <c r="S270" s="2" t="s">
        <v>598</v>
      </c>
      <c r="W270" s="2">
        <f t="shared" si="20"/>
        <v>0</v>
      </c>
      <c r="AA270" s="2" t="str">
        <f t="shared" si="21"/>
        <v>Nordisk residual</v>
      </c>
      <c r="AC270" s="2">
        <f t="shared" si="22"/>
        <v>2.36</v>
      </c>
      <c r="AD270" s="2">
        <f t="shared" si="23"/>
        <v>483.4</v>
      </c>
      <c r="AE270" s="2">
        <f t="shared" si="24"/>
        <v>0.55000000000000004</v>
      </c>
    </row>
    <row r="271" spans="1:31" ht="15" customHeight="1" x14ac:dyDescent="0.25">
      <c r="A271" s="2" t="s">
        <v>382</v>
      </c>
      <c r="B271" s="2" t="s">
        <v>384</v>
      </c>
      <c r="C271" s="2">
        <v>2014</v>
      </c>
      <c r="D271" s="2">
        <v>0.1</v>
      </c>
      <c r="E271" s="2" t="s">
        <v>598</v>
      </c>
      <c r="F271" s="2" t="s">
        <v>599</v>
      </c>
      <c r="G271" s="2">
        <v>2.36</v>
      </c>
      <c r="H271" s="2">
        <v>483.4</v>
      </c>
      <c r="I271" s="2">
        <v>0.55000000000000004</v>
      </c>
      <c r="J271" s="2" t="s">
        <v>598</v>
      </c>
      <c r="K271" s="2" t="s">
        <v>598</v>
      </c>
      <c r="L271" s="2" t="s">
        <v>598</v>
      </c>
      <c r="M271" s="2" t="s">
        <v>598</v>
      </c>
      <c r="N271" s="2" t="s">
        <v>598</v>
      </c>
      <c r="O271" s="2" t="s">
        <v>598</v>
      </c>
      <c r="P271" s="2" t="s">
        <v>598</v>
      </c>
      <c r="Q271" s="2" t="s">
        <v>598</v>
      </c>
      <c r="R271" s="2" t="s">
        <v>598</v>
      </c>
      <c r="S271" s="2" t="s">
        <v>598</v>
      </c>
      <c r="W271" s="2">
        <f t="shared" si="20"/>
        <v>0</v>
      </c>
      <c r="AA271" s="2" t="str">
        <f t="shared" si="21"/>
        <v>Nordisk residual</v>
      </c>
      <c r="AC271" s="2">
        <f t="shared" si="22"/>
        <v>2.36</v>
      </c>
      <c r="AD271" s="2">
        <f t="shared" si="23"/>
        <v>483.4</v>
      </c>
      <c r="AE271" s="2">
        <f t="shared" si="24"/>
        <v>0.55000000000000004</v>
      </c>
    </row>
    <row r="272" spans="1:31" ht="15" customHeight="1" x14ac:dyDescent="0.25">
      <c r="A272" s="2" t="s">
        <v>385</v>
      </c>
      <c r="B272" s="2" t="s">
        <v>386</v>
      </c>
      <c r="C272" s="2">
        <v>2014</v>
      </c>
      <c r="D272" s="2" t="s">
        <v>598</v>
      </c>
      <c r="E272" s="2" t="s">
        <v>598</v>
      </c>
      <c r="F272" s="2" t="s">
        <v>599</v>
      </c>
      <c r="G272" s="2">
        <v>2.36</v>
      </c>
      <c r="H272" s="2">
        <v>483.4</v>
      </c>
      <c r="I272" s="2">
        <v>0.55000000000000004</v>
      </c>
      <c r="J272" s="2">
        <v>334</v>
      </c>
      <c r="K272" s="2">
        <v>0.17</v>
      </c>
      <c r="L272" s="2">
        <v>0</v>
      </c>
      <c r="M272" s="2">
        <v>0</v>
      </c>
      <c r="N272" s="2">
        <v>9.1999999999999993</v>
      </c>
      <c r="O272" s="2" t="s">
        <v>598</v>
      </c>
      <c r="P272" s="2" t="s">
        <v>598</v>
      </c>
      <c r="Q272" s="2" t="s">
        <v>598</v>
      </c>
      <c r="R272" s="2" t="s">
        <v>598</v>
      </c>
      <c r="S272" s="2" t="s">
        <v>598</v>
      </c>
      <c r="W272" s="2">
        <f t="shared" si="20"/>
        <v>334</v>
      </c>
      <c r="AA272" s="2" t="str">
        <f t="shared" si="21"/>
        <v>Nordisk residual</v>
      </c>
      <c r="AC272" s="2">
        <f t="shared" si="22"/>
        <v>2.36</v>
      </c>
      <c r="AD272" s="2">
        <f t="shared" si="23"/>
        <v>483.4</v>
      </c>
      <c r="AE272" s="2">
        <f t="shared" si="24"/>
        <v>0.55000000000000004</v>
      </c>
    </row>
    <row r="273" spans="1:31" ht="15" customHeight="1" x14ac:dyDescent="0.25">
      <c r="A273" s="2" t="s">
        <v>387</v>
      </c>
      <c r="B273" s="2" t="s">
        <v>388</v>
      </c>
      <c r="C273" s="2">
        <v>2014</v>
      </c>
      <c r="D273" s="2">
        <v>1.1000000000000001</v>
      </c>
      <c r="E273" s="2" t="s">
        <v>598</v>
      </c>
      <c r="F273" s="2" t="s">
        <v>599</v>
      </c>
      <c r="G273" s="2">
        <v>2.36</v>
      </c>
      <c r="H273" s="2">
        <v>483.4</v>
      </c>
      <c r="I273" s="2">
        <v>0.55000000000000004</v>
      </c>
      <c r="J273" s="2" t="s">
        <v>598</v>
      </c>
      <c r="K273" s="2" t="s">
        <v>598</v>
      </c>
      <c r="L273" s="2" t="s">
        <v>598</v>
      </c>
      <c r="M273" s="2" t="s">
        <v>598</v>
      </c>
      <c r="N273" s="2" t="s">
        <v>598</v>
      </c>
      <c r="O273" s="2" t="s">
        <v>598</v>
      </c>
      <c r="P273" s="2" t="s">
        <v>598</v>
      </c>
      <c r="Q273" s="2" t="s">
        <v>598</v>
      </c>
      <c r="R273" s="2" t="s">
        <v>598</v>
      </c>
      <c r="S273" s="2" t="s">
        <v>598</v>
      </c>
      <c r="W273" s="2">
        <f t="shared" si="20"/>
        <v>0</v>
      </c>
      <c r="AA273" s="2" t="str">
        <f t="shared" si="21"/>
        <v>Nordisk residual</v>
      </c>
      <c r="AC273" s="2">
        <f t="shared" si="22"/>
        <v>2.36</v>
      </c>
      <c r="AD273" s="2">
        <f t="shared" si="23"/>
        <v>483.4</v>
      </c>
      <c r="AE273" s="2">
        <f t="shared" si="24"/>
        <v>0.55000000000000004</v>
      </c>
    </row>
    <row r="274" spans="1:31" ht="15" customHeight="1" x14ac:dyDescent="0.25">
      <c r="A274" s="2" t="s">
        <v>389</v>
      </c>
      <c r="B274" s="2" t="s">
        <v>390</v>
      </c>
      <c r="C274" s="2">
        <v>2014</v>
      </c>
      <c r="D274" s="2">
        <v>3.5</v>
      </c>
      <c r="E274" s="2">
        <v>0.15</v>
      </c>
      <c r="F274" s="2" t="s">
        <v>842</v>
      </c>
      <c r="G274" s="2">
        <v>0.95</v>
      </c>
      <c r="H274" s="2">
        <v>0</v>
      </c>
      <c r="I274" s="2">
        <v>0</v>
      </c>
      <c r="J274" s="2" t="s">
        <v>598</v>
      </c>
      <c r="K274" s="2" t="s">
        <v>598</v>
      </c>
      <c r="L274" s="2" t="s">
        <v>598</v>
      </c>
      <c r="M274" s="2" t="s">
        <v>598</v>
      </c>
      <c r="N274" s="2" t="s">
        <v>598</v>
      </c>
      <c r="O274" s="2" t="s">
        <v>598</v>
      </c>
      <c r="P274" s="2" t="s">
        <v>598</v>
      </c>
      <c r="Q274" s="2" t="s">
        <v>598</v>
      </c>
      <c r="R274" s="2" t="s">
        <v>598</v>
      </c>
      <c r="S274" s="2" t="s">
        <v>598</v>
      </c>
      <c r="W274" s="2">
        <f t="shared" si="20"/>
        <v>0</v>
      </c>
      <c r="AA274" s="2" t="str">
        <f t="shared" si="21"/>
        <v>'85% vattenkraft och 15% vindkraft'</v>
      </c>
      <c r="AC274" s="2">
        <f t="shared" si="22"/>
        <v>0.95</v>
      </c>
      <c r="AD274" s="2">
        <f t="shared" si="23"/>
        <v>0</v>
      </c>
      <c r="AE274" s="2">
        <f t="shared" si="24"/>
        <v>0</v>
      </c>
    </row>
    <row r="275" spans="1:31" ht="15" customHeight="1" x14ac:dyDescent="0.25">
      <c r="A275" s="2" t="s">
        <v>389</v>
      </c>
      <c r="B275" s="2" t="s">
        <v>391</v>
      </c>
      <c r="C275" s="2">
        <v>2014</v>
      </c>
      <c r="D275" s="2">
        <v>0.71</v>
      </c>
      <c r="E275" s="2" t="s">
        <v>598</v>
      </c>
      <c r="F275" s="2" t="s">
        <v>842</v>
      </c>
      <c r="G275" s="2">
        <v>0.95</v>
      </c>
      <c r="H275" s="2">
        <v>0</v>
      </c>
      <c r="I275" s="2">
        <v>0</v>
      </c>
      <c r="J275" s="2" t="s">
        <v>598</v>
      </c>
      <c r="K275" s="2" t="s">
        <v>598</v>
      </c>
      <c r="L275" s="2" t="s">
        <v>598</v>
      </c>
      <c r="M275" s="2" t="s">
        <v>598</v>
      </c>
      <c r="N275" s="2" t="s">
        <v>598</v>
      </c>
      <c r="O275" s="2" t="s">
        <v>598</v>
      </c>
      <c r="P275" s="2" t="s">
        <v>598</v>
      </c>
      <c r="Q275" s="2" t="s">
        <v>598</v>
      </c>
      <c r="R275" s="2" t="s">
        <v>598</v>
      </c>
      <c r="S275" s="2" t="s">
        <v>598</v>
      </c>
      <c r="W275" s="2">
        <f t="shared" si="20"/>
        <v>0</v>
      </c>
      <c r="AA275" s="2" t="str">
        <f t="shared" si="21"/>
        <v>'85% vattenkraft och 15% vindkraft'</v>
      </c>
      <c r="AC275" s="2">
        <f t="shared" si="22"/>
        <v>0.95</v>
      </c>
      <c r="AD275" s="2">
        <f t="shared" si="23"/>
        <v>0</v>
      </c>
      <c r="AE275" s="2">
        <f t="shared" si="24"/>
        <v>0</v>
      </c>
    </row>
    <row r="276" spans="1:31" ht="15" customHeight="1" x14ac:dyDescent="0.25">
      <c r="A276" s="2" t="s">
        <v>389</v>
      </c>
      <c r="B276" s="2" t="s">
        <v>392</v>
      </c>
      <c r="C276" s="2">
        <v>2014</v>
      </c>
      <c r="D276" s="2">
        <v>0.19</v>
      </c>
      <c r="E276" s="2" t="s">
        <v>598</v>
      </c>
      <c r="F276" s="2" t="s">
        <v>842</v>
      </c>
      <c r="G276" s="2">
        <v>0.95</v>
      </c>
      <c r="H276" s="2">
        <v>0</v>
      </c>
      <c r="I276" s="2">
        <v>0</v>
      </c>
      <c r="J276" s="2" t="s">
        <v>598</v>
      </c>
      <c r="K276" s="2" t="s">
        <v>598</v>
      </c>
      <c r="L276" s="2" t="s">
        <v>598</v>
      </c>
      <c r="M276" s="2" t="s">
        <v>598</v>
      </c>
      <c r="N276" s="2" t="s">
        <v>598</v>
      </c>
      <c r="O276" s="2" t="s">
        <v>598</v>
      </c>
      <c r="P276" s="2" t="s">
        <v>598</v>
      </c>
      <c r="Q276" s="2" t="s">
        <v>598</v>
      </c>
      <c r="R276" s="2" t="s">
        <v>598</v>
      </c>
      <c r="S276" s="2" t="s">
        <v>598</v>
      </c>
      <c r="W276" s="2">
        <f t="shared" si="20"/>
        <v>0</v>
      </c>
      <c r="AA276" s="2" t="str">
        <f t="shared" si="21"/>
        <v>'85% vattenkraft och 15% vindkraft'</v>
      </c>
      <c r="AC276" s="2">
        <f t="shared" si="22"/>
        <v>0.95</v>
      </c>
      <c r="AD276" s="2">
        <f t="shared" si="23"/>
        <v>0</v>
      </c>
      <c r="AE276" s="2">
        <f t="shared" si="24"/>
        <v>0</v>
      </c>
    </row>
    <row r="277" spans="1:31" ht="15" customHeight="1" x14ac:dyDescent="0.25">
      <c r="A277" s="2" t="s">
        <v>389</v>
      </c>
      <c r="B277" s="2" t="s">
        <v>393</v>
      </c>
      <c r="C277" s="2">
        <v>2014</v>
      </c>
      <c r="D277" s="2">
        <v>1</v>
      </c>
      <c r="E277" s="2" t="s">
        <v>598</v>
      </c>
      <c r="F277" s="2" t="s">
        <v>842</v>
      </c>
      <c r="G277" s="2">
        <v>0.95</v>
      </c>
      <c r="H277" s="2">
        <v>0</v>
      </c>
      <c r="I277" s="2">
        <v>0</v>
      </c>
      <c r="J277" s="2" t="s">
        <v>598</v>
      </c>
      <c r="K277" s="2" t="s">
        <v>598</v>
      </c>
      <c r="L277" s="2" t="s">
        <v>598</v>
      </c>
      <c r="M277" s="2" t="s">
        <v>598</v>
      </c>
      <c r="N277" s="2" t="s">
        <v>598</v>
      </c>
      <c r="O277" s="2" t="s">
        <v>598</v>
      </c>
      <c r="P277" s="2" t="s">
        <v>598</v>
      </c>
      <c r="Q277" s="2" t="s">
        <v>598</v>
      </c>
      <c r="R277" s="2" t="s">
        <v>598</v>
      </c>
      <c r="S277" s="2" t="s">
        <v>598</v>
      </c>
      <c r="W277" s="2">
        <f t="shared" si="20"/>
        <v>0</v>
      </c>
      <c r="AA277" s="2" t="str">
        <f t="shared" si="21"/>
        <v>'85% vattenkraft och 15% vindkraft'</v>
      </c>
      <c r="AC277" s="2">
        <f t="shared" si="22"/>
        <v>0.95</v>
      </c>
      <c r="AD277" s="2">
        <f t="shared" si="23"/>
        <v>0</v>
      </c>
      <c r="AE277" s="2">
        <f t="shared" si="24"/>
        <v>0</v>
      </c>
    </row>
    <row r="278" spans="1:31" ht="15" customHeight="1" x14ac:dyDescent="0.25">
      <c r="A278" s="2" t="s">
        <v>394</v>
      </c>
      <c r="B278" s="2" t="s">
        <v>395</v>
      </c>
      <c r="C278" s="2">
        <v>2014</v>
      </c>
      <c r="D278" s="2">
        <v>1</v>
      </c>
      <c r="E278" s="2" t="s">
        <v>598</v>
      </c>
      <c r="F278" s="2" t="s">
        <v>803</v>
      </c>
      <c r="G278" s="2">
        <v>2.36</v>
      </c>
      <c r="H278" s="2">
        <v>483.4</v>
      </c>
      <c r="I278" s="2">
        <v>0.55000000000000004</v>
      </c>
      <c r="J278" s="2" t="s">
        <v>598</v>
      </c>
      <c r="K278" s="2" t="s">
        <v>598</v>
      </c>
      <c r="L278" s="2" t="s">
        <v>598</v>
      </c>
      <c r="M278" s="2" t="s">
        <v>598</v>
      </c>
      <c r="N278" s="2" t="s">
        <v>598</v>
      </c>
      <c r="O278" s="2" t="s">
        <v>598</v>
      </c>
      <c r="P278" s="2" t="s">
        <v>598</v>
      </c>
      <c r="Q278" s="2" t="s">
        <v>598</v>
      </c>
      <c r="R278" s="2" t="s">
        <v>598</v>
      </c>
      <c r="S278" s="2" t="s">
        <v>598</v>
      </c>
      <c r="W278" s="2">
        <f t="shared" si="20"/>
        <v>0</v>
      </c>
      <c r="AA278" s="2" t="str">
        <f t="shared" si="21"/>
        <v>'Nordisk residual'</v>
      </c>
      <c r="AC278" s="2">
        <f t="shared" si="22"/>
        <v>2.36</v>
      </c>
      <c r="AD278" s="2">
        <f t="shared" si="23"/>
        <v>483.4</v>
      </c>
      <c r="AE278" s="2">
        <f t="shared" si="24"/>
        <v>0.55000000000000004</v>
      </c>
    </row>
    <row r="279" spans="1:31" ht="15" customHeight="1" x14ac:dyDescent="0.25">
      <c r="A279" s="2" t="s">
        <v>394</v>
      </c>
      <c r="B279" s="2" t="s">
        <v>396</v>
      </c>
      <c r="C279" s="2">
        <v>2014</v>
      </c>
      <c r="D279" s="2">
        <v>0.05</v>
      </c>
      <c r="E279" s="2" t="s">
        <v>598</v>
      </c>
      <c r="F279" s="2" t="s">
        <v>599</v>
      </c>
      <c r="G279" s="2">
        <v>2.36</v>
      </c>
      <c r="H279" s="2">
        <v>483.4</v>
      </c>
      <c r="I279" s="2">
        <v>0.55000000000000004</v>
      </c>
      <c r="J279" s="2" t="s">
        <v>598</v>
      </c>
      <c r="K279" s="2" t="s">
        <v>598</v>
      </c>
      <c r="L279" s="2" t="s">
        <v>598</v>
      </c>
      <c r="M279" s="2" t="s">
        <v>598</v>
      </c>
      <c r="N279" s="2" t="s">
        <v>598</v>
      </c>
      <c r="O279" s="2" t="s">
        <v>598</v>
      </c>
      <c r="P279" s="2" t="s">
        <v>598</v>
      </c>
      <c r="Q279" s="2" t="s">
        <v>598</v>
      </c>
      <c r="R279" s="2" t="s">
        <v>598</v>
      </c>
      <c r="S279" s="2" t="s">
        <v>598</v>
      </c>
      <c r="W279" s="2">
        <f t="shared" si="20"/>
        <v>0</v>
      </c>
      <c r="AA279" s="2" t="str">
        <f t="shared" si="21"/>
        <v>Nordisk residual</v>
      </c>
      <c r="AC279" s="2">
        <f t="shared" si="22"/>
        <v>2.36</v>
      </c>
      <c r="AD279" s="2">
        <f t="shared" si="23"/>
        <v>483.4</v>
      </c>
      <c r="AE279" s="2">
        <f t="shared" si="24"/>
        <v>0.55000000000000004</v>
      </c>
    </row>
    <row r="280" spans="1:31" ht="15" customHeight="1" x14ac:dyDescent="0.25">
      <c r="A280" s="2" t="s">
        <v>397</v>
      </c>
      <c r="B280" s="2" t="s">
        <v>398</v>
      </c>
      <c r="C280" s="2">
        <v>2014</v>
      </c>
      <c r="D280" s="2">
        <v>0.309</v>
      </c>
      <c r="E280" s="2">
        <v>4.8</v>
      </c>
      <c r="F280" s="2" t="s">
        <v>599</v>
      </c>
      <c r="G280" s="2">
        <v>2.36</v>
      </c>
      <c r="H280" s="2">
        <v>483.4</v>
      </c>
      <c r="I280" s="2">
        <v>0.55000000000000004</v>
      </c>
      <c r="J280" s="2" t="s">
        <v>598</v>
      </c>
      <c r="K280" s="2" t="s">
        <v>598</v>
      </c>
      <c r="L280" s="2" t="s">
        <v>598</v>
      </c>
      <c r="M280" s="2" t="s">
        <v>598</v>
      </c>
      <c r="N280" s="2" t="s">
        <v>598</v>
      </c>
      <c r="O280" s="2" t="s">
        <v>598</v>
      </c>
      <c r="P280" s="2" t="s">
        <v>598</v>
      </c>
      <c r="Q280" s="2" t="s">
        <v>598</v>
      </c>
      <c r="R280" s="2" t="s">
        <v>598</v>
      </c>
      <c r="S280" s="2" t="s">
        <v>598</v>
      </c>
      <c r="W280" s="2">
        <f t="shared" si="20"/>
        <v>0</v>
      </c>
      <c r="AA280" s="2" t="str">
        <f t="shared" si="21"/>
        <v>Nordisk residual</v>
      </c>
      <c r="AC280" s="2">
        <f t="shared" si="22"/>
        <v>2.36</v>
      </c>
      <c r="AD280" s="2">
        <f t="shared" si="23"/>
        <v>483.4</v>
      </c>
      <c r="AE280" s="2">
        <f t="shared" si="24"/>
        <v>0.55000000000000004</v>
      </c>
    </row>
    <row r="281" spans="1:31" ht="15" customHeight="1" x14ac:dyDescent="0.25">
      <c r="A281" s="2" t="s">
        <v>399</v>
      </c>
      <c r="B281" s="2" t="s">
        <v>400</v>
      </c>
      <c r="C281" s="2">
        <v>2014</v>
      </c>
      <c r="D281" s="2">
        <v>0.6</v>
      </c>
      <c r="E281" s="2" t="s">
        <v>598</v>
      </c>
      <c r="F281" s="2" t="s">
        <v>843</v>
      </c>
      <c r="G281" s="2">
        <v>1.1000000000000001</v>
      </c>
      <c r="H281" s="2">
        <v>0</v>
      </c>
      <c r="I281" s="2">
        <v>0</v>
      </c>
      <c r="J281" s="2" t="s">
        <v>598</v>
      </c>
      <c r="K281" s="2" t="s">
        <v>598</v>
      </c>
      <c r="L281" s="2" t="s">
        <v>598</v>
      </c>
      <c r="M281" s="2" t="s">
        <v>598</v>
      </c>
      <c r="N281" s="2" t="s">
        <v>598</v>
      </c>
      <c r="O281" s="2" t="s">
        <v>598</v>
      </c>
      <c r="P281" s="2" t="s">
        <v>598</v>
      </c>
      <c r="Q281" s="2" t="s">
        <v>598</v>
      </c>
      <c r="R281" s="2" t="s">
        <v>598</v>
      </c>
      <c r="S281" s="2" t="s">
        <v>598</v>
      </c>
      <c r="W281" s="2">
        <f t="shared" si="20"/>
        <v>0</v>
      </c>
      <c r="AA281" s="2" t="str">
        <f t="shared" si="21"/>
        <v>'Förnyelsbar'</v>
      </c>
      <c r="AC281" s="2">
        <f t="shared" si="22"/>
        <v>1.1000000000000001</v>
      </c>
      <c r="AD281" s="2">
        <f t="shared" si="23"/>
        <v>0</v>
      </c>
      <c r="AE281" s="2">
        <f t="shared" si="24"/>
        <v>0</v>
      </c>
    </row>
    <row r="282" spans="1:31" ht="15" customHeight="1" x14ac:dyDescent="0.25">
      <c r="A282" s="2" t="s">
        <v>399</v>
      </c>
      <c r="B282" s="2" t="s">
        <v>401</v>
      </c>
      <c r="C282" s="2">
        <v>2014</v>
      </c>
      <c r="D282" s="2">
        <v>0.6</v>
      </c>
      <c r="E282" s="2" t="s">
        <v>598</v>
      </c>
      <c r="F282" s="2" t="s">
        <v>844</v>
      </c>
      <c r="G282" s="2">
        <v>1.1000000000000001</v>
      </c>
      <c r="H282" s="2">
        <v>0</v>
      </c>
      <c r="I282" s="2">
        <v>0</v>
      </c>
      <c r="J282" s="2" t="s">
        <v>598</v>
      </c>
      <c r="K282" s="2" t="s">
        <v>598</v>
      </c>
      <c r="L282" s="2" t="s">
        <v>598</v>
      </c>
      <c r="M282" s="2" t="s">
        <v>598</v>
      </c>
      <c r="N282" s="2" t="s">
        <v>598</v>
      </c>
      <c r="O282" s="2" t="s">
        <v>598</v>
      </c>
      <c r="P282" s="2" t="s">
        <v>598</v>
      </c>
      <c r="Q282" s="2" t="s">
        <v>598</v>
      </c>
      <c r="R282" s="2" t="s">
        <v>598</v>
      </c>
      <c r="S282" s="2" t="s">
        <v>598</v>
      </c>
      <c r="W282" s="2">
        <f t="shared" si="20"/>
        <v>0</v>
      </c>
      <c r="AA282" s="2" t="str">
        <f t="shared" si="21"/>
        <v>'Förnyelsebar'</v>
      </c>
      <c r="AC282" s="2">
        <f t="shared" si="22"/>
        <v>1.1000000000000001</v>
      </c>
      <c r="AD282" s="2">
        <f t="shared" si="23"/>
        <v>0</v>
      </c>
      <c r="AE282" s="2">
        <f t="shared" si="24"/>
        <v>0</v>
      </c>
    </row>
    <row r="283" spans="1:31" ht="15" customHeight="1" x14ac:dyDescent="0.25">
      <c r="A283" s="2" t="s">
        <v>399</v>
      </c>
      <c r="B283" s="2" t="s">
        <v>402</v>
      </c>
      <c r="C283" s="2">
        <v>2014</v>
      </c>
      <c r="D283" s="2">
        <v>12.6</v>
      </c>
      <c r="E283" s="2">
        <v>14.167999999999999</v>
      </c>
      <c r="F283" s="2" t="s">
        <v>803</v>
      </c>
      <c r="G283" s="2">
        <v>2.36</v>
      </c>
      <c r="H283" s="2">
        <v>483.4</v>
      </c>
      <c r="I283" s="2">
        <v>0.55000000000000004</v>
      </c>
      <c r="J283" s="2" t="s">
        <v>598</v>
      </c>
      <c r="K283" s="2" t="s">
        <v>598</v>
      </c>
      <c r="L283" s="2" t="s">
        <v>598</v>
      </c>
      <c r="M283" s="2" t="s">
        <v>598</v>
      </c>
      <c r="N283" s="2" t="s">
        <v>598</v>
      </c>
      <c r="O283" s="2" t="s">
        <v>598</v>
      </c>
      <c r="P283" s="2" t="s">
        <v>598</v>
      </c>
      <c r="Q283" s="2" t="s">
        <v>598</v>
      </c>
      <c r="R283" s="2" t="s">
        <v>598</v>
      </c>
      <c r="S283" s="2" t="s">
        <v>598</v>
      </c>
      <c r="W283" s="2">
        <f t="shared" si="20"/>
        <v>0</v>
      </c>
      <c r="AA283" s="2" t="str">
        <f t="shared" si="21"/>
        <v>'Nordisk residual'</v>
      </c>
      <c r="AC283" s="2">
        <f t="shared" si="22"/>
        <v>2.36</v>
      </c>
      <c r="AD283" s="2">
        <f t="shared" si="23"/>
        <v>483.4</v>
      </c>
      <c r="AE283" s="2">
        <f t="shared" si="24"/>
        <v>0.55000000000000004</v>
      </c>
    </row>
    <row r="284" spans="1:31" ht="15" customHeight="1" x14ac:dyDescent="0.25">
      <c r="A284" s="2" t="s">
        <v>399</v>
      </c>
      <c r="B284" s="2" t="s">
        <v>403</v>
      </c>
      <c r="C284" s="2">
        <v>2014</v>
      </c>
      <c r="D284" s="2">
        <v>3</v>
      </c>
      <c r="E284" s="2" t="s">
        <v>598</v>
      </c>
      <c r="F284" s="2" t="s">
        <v>803</v>
      </c>
      <c r="G284" s="2">
        <v>2.36</v>
      </c>
      <c r="H284" s="2">
        <v>483.4</v>
      </c>
      <c r="I284" s="2">
        <v>0.55000000000000004</v>
      </c>
      <c r="J284" s="2" t="s">
        <v>598</v>
      </c>
      <c r="K284" s="2" t="s">
        <v>598</v>
      </c>
      <c r="L284" s="2" t="s">
        <v>598</v>
      </c>
      <c r="M284" s="2" t="s">
        <v>598</v>
      </c>
      <c r="N284" s="2" t="s">
        <v>598</v>
      </c>
      <c r="O284" s="2" t="s">
        <v>598</v>
      </c>
      <c r="P284" s="2" t="s">
        <v>598</v>
      </c>
      <c r="Q284" s="2" t="s">
        <v>598</v>
      </c>
      <c r="R284" s="2" t="s">
        <v>598</v>
      </c>
      <c r="S284" s="2" t="s">
        <v>598</v>
      </c>
      <c r="W284" s="2">
        <f t="shared" si="20"/>
        <v>0</v>
      </c>
      <c r="AA284" s="2" t="str">
        <f t="shared" si="21"/>
        <v>'Nordisk residual'</v>
      </c>
      <c r="AC284" s="2">
        <f t="shared" si="22"/>
        <v>2.36</v>
      </c>
      <c r="AD284" s="2">
        <f t="shared" si="23"/>
        <v>483.4</v>
      </c>
      <c r="AE284" s="2">
        <f t="shared" si="24"/>
        <v>0.55000000000000004</v>
      </c>
    </row>
    <row r="285" spans="1:31" ht="15" customHeight="1" x14ac:dyDescent="0.25">
      <c r="A285" s="2" t="s">
        <v>399</v>
      </c>
      <c r="B285" s="2" t="s">
        <v>404</v>
      </c>
      <c r="C285" s="2">
        <v>2014</v>
      </c>
      <c r="D285" s="2">
        <v>0.1</v>
      </c>
      <c r="E285" s="2" t="s">
        <v>598</v>
      </c>
      <c r="F285" s="2" t="s">
        <v>844</v>
      </c>
      <c r="G285" s="2">
        <v>1.1000000000000001</v>
      </c>
      <c r="H285" s="2">
        <v>0</v>
      </c>
      <c r="I285" s="2">
        <v>0</v>
      </c>
      <c r="J285" s="2" t="s">
        <v>598</v>
      </c>
      <c r="K285" s="2" t="s">
        <v>598</v>
      </c>
      <c r="L285" s="2" t="s">
        <v>598</v>
      </c>
      <c r="M285" s="2" t="s">
        <v>598</v>
      </c>
      <c r="N285" s="2" t="s">
        <v>598</v>
      </c>
      <c r="O285" s="2" t="s">
        <v>598</v>
      </c>
      <c r="P285" s="2" t="s">
        <v>598</v>
      </c>
      <c r="Q285" s="2" t="s">
        <v>598</v>
      </c>
      <c r="R285" s="2" t="s">
        <v>598</v>
      </c>
      <c r="S285" s="2" t="s">
        <v>598</v>
      </c>
      <c r="W285" s="2">
        <f t="shared" si="20"/>
        <v>0</v>
      </c>
      <c r="AA285" s="2" t="str">
        <f t="shared" si="21"/>
        <v>'Förnyelsebar'</v>
      </c>
      <c r="AC285" s="2">
        <f t="shared" si="22"/>
        <v>1.1000000000000001</v>
      </c>
      <c r="AD285" s="2">
        <f t="shared" si="23"/>
        <v>0</v>
      </c>
      <c r="AE285" s="2">
        <f t="shared" si="24"/>
        <v>0</v>
      </c>
    </row>
    <row r="286" spans="1:31"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W286" s="2">
        <f t="shared" si="20"/>
        <v>0</v>
      </c>
      <c r="AA286" s="2" t="str">
        <f t="shared" si="21"/>
        <v>-</v>
      </c>
      <c r="AC286" s="2">
        <f t="shared" si="22"/>
        <v>2.36</v>
      </c>
      <c r="AD286" s="2">
        <f t="shared" si="23"/>
        <v>483.4</v>
      </c>
      <c r="AE286" s="2">
        <f t="shared" si="24"/>
        <v>0.55000000000000004</v>
      </c>
    </row>
    <row r="287" spans="1:31"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W287" s="2">
        <f t="shared" si="20"/>
        <v>0</v>
      </c>
      <c r="AA287" s="2" t="str">
        <f t="shared" si="21"/>
        <v>-</v>
      </c>
      <c r="AC287" s="2">
        <f t="shared" si="22"/>
        <v>2.36</v>
      </c>
      <c r="AD287" s="2">
        <f t="shared" si="23"/>
        <v>483.4</v>
      </c>
      <c r="AE287" s="2">
        <f t="shared" si="24"/>
        <v>0.55000000000000004</v>
      </c>
    </row>
    <row r="288" spans="1:31"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W288" s="2">
        <f t="shared" si="20"/>
        <v>0</v>
      </c>
      <c r="AA288" s="2" t="str">
        <f t="shared" si="21"/>
        <v>-</v>
      </c>
      <c r="AC288" s="2">
        <f t="shared" si="22"/>
        <v>2.36</v>
      </c>
      <c r="AD288" s="2">
        <f t="shared" si="23"/>
        <v>483.4</v>
      </c>
      <c r="AE288" s="2">
        <f t="shared" si="24"/>
        <v>0.55000000000000004</v>
      </c>
    </row>
    <row r="289" spans="1:31"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W289" s="2">
        <f t="shared" si="20"/>
        <v>0</v>
      </c>
      <c r="AA289" s="2" t="str">
        <f t="shared" si="21"/>
        <v>-</v>
      </c>
      <c r="AC289" s="2">
        <f t="shared" si="22"/>
        <v>2.36</v>
      </c>
      <c r="AD289" s="2">
        <f t="shared" si="23"/>
        <v>483.4</v>
      </c>
      <c r="AE289" s="2">
        <f t="shared" si="24"/>
        <v>0.55000000000000004</v>
      </c>
    </row>
    <row r="290" spans="1:31" ht="15" customHeight="1" x14ac:dyDescent="0.25">
      <c r="A290" s="2" t="s">
        <v>410</v>
      </c>
      <c r="B290" s="2" t="s">
        <v>411</v>
      </c>
      <c r="C290" s="2">
        <v>2014</v>
      </c>
      <c r="D290" s="2" t="s">
        <v>598</v>
      </c>
      <c r="E290" s="2" t="s">
        <v>598</v>
      </c>
      <c r="F290" s="2" t="s">
        <v>599</v>
      </c>
      <c r="G290" s="2">
        <v>2.36</v>
      </c>
      <c r="H290" s="2">
        <v>483.4</v>
      </c>
      <c r="I290" s="2">
        <v>0.55000000000000004</v>
      </c>
      <c r="J290" s="2" t="s">
        <v>598</v>
      </c>
      <c r="K290" s="2" t="s">
        <v>598</v>
      </c>
      <c r="L290" s="2" t="s">
        <v>598</v>
      </c>
      <c r="M290" s="2" t="s">
        <v>598</v>
      </c>
      <c r="N290" s="2" t="s">
        <v>598</v>
      </c>
      <c r="O290" s="2" t="s">
        <v>598</v>
      </c>
      <c r="P290" s="2" t="s">
        <v>598</v>
      </c>
      <c r="Q290" s="2" t="s">
        <v>598</v>
      </c>
      <c r="R290" s="2" t="s">
        <v>598</v>
      </c>
      <c r="S290" s="2" t="s">
        <v>598</v>
      </c>
      <c r="W290" s="2">
        <f t="shared" si="20"/>
        <v>0</v>
      </c>
      <c r="AA290" s="2" t="str">
        <f t="shared" si="21"/>
        <v>Nordisk residual</v>
      </c>
      <c r="AC290" s="2">
        <f t="shared" si="22"/>
        <v>2.36</v>
      </c>
      <c r="AD290" s="2">
        <f t="shared" si="23"/>
        <v>483.4</v>
      </c>
      <c r="AE290" s="2">
        <f t="shared" si="24"/>
        <v>0.55000000000000004</v>
      </c>
    </row>
    <row r="291" spans="1:31" ht="15" customHeight="1" x14ac:dyDescent="0.25">
      <c r="A291" s="2" t="s">
        <v>410</v>
      </c>
      <c r="B291" s="2" t="s">
        <v>412</v>
      </c>
      <c r="C291" s="2">
        <v>2014</v>
      </c>
      <c r="D291" s="2">
        <v>0.8</v>
      </c>
      <c r="E291" s="2" t="s">
        <v>598</v>
      </c>
      <c r="F291" s="2" t="s">
        <v>599</v>
      </c>
      <c r="G291" s="2">
        <v>2.36</v>
      </c>
      <c r="H291" s="2">
        <v>483.4</v>
      </c>
      <c r="I291" s="2">
        <v>0.55000000000000004</v>
      </c>
      <c r="J291" s="2" t="s">
        <v>598</v>
      </c>
      <c r="K291" s="2" t="s">
        <v>598</v>
      </c>
      <c r="L291" s="2" t="s">
        <v>598</v>
      </c>
      <c r="M291" s="2" t="s">
        <v>598</v>
      </c>
      <c r="N291" s="2" t="s">
        <v>598</v>
      </c>
      <c r="O291" s="2" t="s">
        <v>598</v>
      </c>
      <c r="P291" s="2" t="s">
        <v>598</v>
      </c>
      <c r="Q291" s="2" t="s">
        <v>598</v>
      </c>
      <c r="R291" s="2" t="s">
        <v>598</v>
      </c>
      <c r="S291" s="2" t="s">
        <v>598</v>
      </c>
      <c r="W291" s="2">
        <f t="shared" si="20"/>
        <v>0</v>
      </c>
      <c r="AA291" s="2" t="str">
        <f t="shared" si="21"/>
        <v>Nordisk residual</v>
      </c>
      <c r="AC291" s="2">
        <f t="shared" si="22"/>
        <v>2.36</v>
      </c>
      <c r="AD291" s="2">
        <f t="shared" si="23"/>
        <v>483.4</v>
      </c>
      <c r="AE291" s="2">
        <f t="shared" si="24"/>
        <v>0.55000000000000004</v>
      </c>
    </row>
    <row r="292" spans="1:31" ht="15" customHeight="1" x14ac:dyDescent="0.25">
      <c r="A292" s="2" t="s">
        <v>413</v>
      </c>
      <c r="B292" s="2" t="s">
        <v>414</v>
      </c>
      <c r="C292" s="2">
        <v>2014</v>
      </c>
      <c r="D292" s="2" t="s">
        <v>598</v>
      </c>
      <c r="E292" s="2">
        <v>61.5</v>
      </c>
      <c r="F292" s="2" t="s">
        <v>798</v>
      </c>
      <c r="G292" s="2">
        <v>0.28000000000000003</v>
      </c>
      <c r="H292" s="2">
        <v>0</v>
      </c>
      <c r="I292" s="2">
        <v>0</v>
      </c>
      <c r="J292" s="2">
        <v>25.6</v>
      </c>
      <c r="K292" s="2">
        <v>0.2</v>
      </c>
      <c r="L292" s="2">
        <v>74.900000000000006</v>
      </c>
      <c r="M292" s="2">
        <v>6.9</v>
      </c>
      <c r="N292" s="2">
        <v>11</v>
      </c>
      <c r="O292" s="2">
        <v>2396</v>
      </c>
      <c r="P292" s="2">
        <v>0.14000000000000001</v>
      </c>
      <c r="Q292" s="2">
        <v>60</v>
      </c>
      <c r="R292" s="2">
        <v>7.2</v>
      </c>
      <c r="S292" s="2">
        <v>0.55000000000000004</v>
      </c>
      <c r="W292" s="2">
        <f t="shared" si="20"/>
        <v>25.6</v>
      </c>
      <c r="AA292" s="2" t="str">
        <f t="shared" si="21"/>
        <v>'Biokraft'</v>
      </c>
      <c r="AC292" s="2">
        <f t="shared" si="22"/>
        <v>0.28000000000000003</v>
      </c>
      <c r="AD292" s="2">
        <f t="shared" si="23"/>
        <v>0</v>
      </c>
      <c r="AE292" s="2">
        <f t="shared" si="24"/>
        <v>0</v>
      </c>
    </row>
    <row r="293" spans="1:31" ht="15" customHeight="1" x14ac:dyDescent="0.25">
      <c r="A293" s="2" t="s">
        <v>415</v>
      </c>
      <c r="B293" s="2" t="s">
        <v>416</v>
      </c>
      <c r="C293" s="2">
        <v>2014</v>
      </c>
      <c r="D293" s="2">
        <v>0.17152000000000001</v>
      </c>
      <c r="E293" s="2" t="s">
        <v>598</v>
      </c>
      <c r="F293" s="2" t="s">
        <v>845</v>
      </c>
      <c r="G293" s="2">
        <v>1.03</v>
      </c>
      <c r="H293" s="2">
        <v>0</v>
      </c>
      <c r="I293" s="2">
        <v>0</v>
      </c>
      <c r="J293" s="2" t="s">
        <v>598</v>
      </c>
      <c r="K293" s="2" t="s">
        <v>598</v>
      </c>
      <c r="L293" s="2" t="s">
        <v>598</v>
      </c>
      <c r="M293" s="2" t="s">
        <v>598</v>
      </c>
      <c r="N293" s="2" t="s">
        <v>598</v>
      </c>
      <c r="O293" s="2" t="s">
        <v>598</v>
      </c>
      <c r="P293" s="2" t="s">
        <v>598</v>
      </c>
      <c r="Q293" s="2" t="s">
        <v>598</v>
      </c>
      <c r="R293" s="2" t="s">
        <v>598</v>
      </c>
      <c r="S293" s="2" t="s">
        <v>598</v>
      </c>
      <c r="W293" s="2">
        <f t="shared" si="20"/>
        <v>0</v>
      </c>
      <c r="AA293" s="2" t="str">
        <f t="shared" si="21"/>
        <v>'vind vatten bio'</v>
      </c>
      <c r="AC293" s="2">
        <f t="shared" si="22"/>
        <v>1.03</v>
      </c>
      <c r="AD293" s="2">
        <f t="shared" si="23"/>
        <v>0</v>
      </c>
      <c r="AE293" s="2">
        <f t="shared" si="24"/>
        <v>0</v>
      </c>
    </row>
    <row r="294" spans="1:31" ht="15" customHeight="1" x14ac:dyDescent="0.25">
      <c r="A294" s="2" t="s">
        <v>415</v>
      </c>
      <c r="B294" s="2" t="s">
        <v>417</v>
      </c>
      <c r="C294" s="2">
        <v>2014</v>
      </c>
      <c r="D294" s="2">
        <v>0.23464399999999999</v>
      </c>
      <c r="E294" s="2" t="s">
        <v>598</v>
      </c>
      <c r="F294" s="2" t="s">
        <v>845</v>
      </c>
      <c r="G294" s="2">
        <v>1.03</v>
      </c>
      <c r="H294" s="2">
        <v>0</v>
      </c>
      <c r="I294" s="2">
        <v>0</v>
      </c>
      <c r="J294" s="2" t="s">
        <v>598</v>
      </c>
      <c r="K294" s="2" t="s">
        <v>598</v>
      </c>
      <c r="L294" s="2" t="s">
        <v>598</v>
      </c>
      <c r="M294" s="2" t="s">
        <v>598</v>
      </c>
      <c r="N294" s="2" t="s">
        <v>598</v>
      </c>
      <c r="O294" s="2" t="s">
        <v>598</v>
      </c>
      <c r="P294" s="2" t="s">
        <v>598</v>
      </c>
      <c r="Q294" s="2" t="s">
        <v>598</v>
      </c>
      <c r="R294" s="2" t="s">
        <v>598</v>
      </c>
      <c r="S294" s="2" t="s">
        <v>598</v>
      </c>
      <c r="W294" s="2">
        <f t="shared" si="20"/>
        <v>0</v>
      </c>
      <c r="AA294" s="2" t="str">
        <f t="shared" si="21"/>
        <v>'vind vatten bio'</v>
      </c>
      <c r="AC294" s="2">
        <f t="shared" si="22"/>
        <v>1.03</v>
      </c>
      <c r="AD294" s="2">
        <f t="shared" si="23"/>
        <v>0</v>
      </c>
      <c r="AE294" s="2">
        <f t="shared" si="24"/>
        <v>0</v>
      </c>
    </row>
    <row r="295" spans="1:31" ht="15" customHeight="1" x14ac:dyDescent="0.25">
      <c r="A295" s="2" t="s">
        <v>415</v>
      </c>
      <c r="B295" s="2" t="s">
        <v>418</v>
      </c>
      <c r="C295" s="2">
        <v>2014</v>
      </c>
      <c r="D295" s="2">
        <v>0.169017</v>
      </c>
      <c r="E295" s="2" t="s">
        <v>598</v>
      </c>
      <c r="F295" s="2" t="s">
        <v>845</v>
      </c>
      <c r="G295" s="2">
        <v>1.03</v>
      </c>
      <c r="H295" s="2">
        <v>0</v>
      </c>
      <c r="I295" s="2">
        <v>0</v>
      </c>
      <c r="J295" s="2" t="s">
        <v>598</v>
      </c>
      <c r="K295" s="2" t="s">
        <v>598</v>
      </c>
      <c r="L295" s="2" t="s">
        <v>598</v>
      </c>
      <c r="M295" s="2" t="s">
        <v>598</v>
      </c>
      <c r="N295" s="2" t="s">
        <v>598</v>
      </c>
      <c r="O295" s="2" t="s">
        <v>598</v>
      </c>
      <c r="P295" s="2" t="s">
        <v>598</v>
      </c>
      <c r="Q295" s="2" t="s">
        <v>598</v>
      </c>
      <c r="R295" s="2" t="s">
        <v>598</v>
      </c>
      <c r="S295" s="2" t="s">
        <v>598</v>
      </c>
      <c r="W295" s="2">
        <f t="shared" si="20"/>
        <v>0</v>
      </c>
      <c r="AA295" s="2" t="str">
        <f t="shared" si="21"/>
        <v>'vind vatten bio'</v>
      </c>
      <c r="AC295" s="2">
        <f t="shared" si="22"/>
        <v>1.03</v>
      </c>
      <c r="AD295" s="2">
        <f t="shared" si="23"/>
        <v>0</v>
      </c>
      <c r="AE295" s="2">
        <f t="shared" si="24"/>
        <v>0</v>
      </c>
    </row>
    <row r="296" spans="1:31" ht="15" customHeight="1" x14ac:dyDescent="0.25">
      <c r="A296" s="2" t="s">
        <v>415</v>
      </c>
      <c r="B296" s="2" t="s">
        <v>419</v>
      </c>
      <c r="C296" s="2">
        <v>2014</v>
      </c>
      <c r="D296" s="2">
        <v>7.7003450000000004</v>
      </c>
      <c r="E296" s="2">
        <v>5.5181380000000004</v>
      </c>
      <c r="F296" s="2" t="s">
        <v>845</v>
      </c>
      <c r="G296" s="2">
        <v>1.03</v>
      </c>
      <c r="H296" s="2">
        <v>0</v>
      </c>
      <c r="I296" s="2">
        <v>0</v>
      </c>
      <c r="J296" s="2" t="s">
        <v>598</v>
      </c>
      <c r="K296" s="2" t="s">
        <v>598</v>
      </c>
      <c r="L296" s="2" t="s">
        <v>598</v>
      </c>
      <c r="M296" s="2" t="s">
        <v>598</v>
      </c>
      <c r="N296" s="2" t="s">
        <v>598</v>
      </c>
      <c r="O296" s="2" t="s">
        <v>598</v>
      </c>
      <c r="P296" s="2" t="s">
        <v>598</v>
      </c>
      <c r="Q296" s="2" t="s">
        <v>598</v>
      </c>
      <c r="R296" s="2" t="s">
        <v>598</v>
      </c>
      <c r="S296" s="2" t="s">
        <v>598</v>
      </c>
      <c r="W296" s="2">
        <f t="shared" si="20"/>
        <v>0</v>
      </c>
      <c r="AA296" s="2" t="str">
        <f t="shared" si="21"/>
        <v>'vind vatten bio'</v>
      </c>
      <c r="AC296" s="2">
        <f t="shared" si="22"/>
        <v>1.03</v>
      </c>
      <c r="AD296" s="2">
        <f t="shared" si="23"/>
        <v>0</v>
      </c>
      <c r="AE296" s="2">
        <f t="shared" si="24"/>
        <v>0</v>
      </c>
    </row>
    <row r="297" spans="1:31" ht="15" customHeight="1" x14ac:dyDescent="0.25">
      <c r="A297" s="2" t="s">
        <v>420</v>
      </c>
      <c r="B297" s="2" t="s">
        <v>421</v>
      </c>
      <c r="C297" s="2">
        <v>2014</v>
      </c>
      <c r="D297" s="2" t="s">
        <v>598</v>
      </c>
      <c r="E297" s="2" t="s">
        <v>598</v>
      </c>
      <c r="F297" s="2" t="s">
        <v>826</v>
      </c>
      <c r="G297" s="2">
        <v>1</v>
      </c>
      <c r="H297" s="2">
        <v>0</v>
      </c>
      <c r="I297" s="2">
        <v>0</v>
      </c>
      <c r="J297" s="2">
        <v>1047.6199999999999</v>
      </c>
      <c r="K297" s="2">
        <v>8.3000000000000004E-2</v>
      </c>
      <c r="L297" s="2">
        <v>35.590000000000003</v>
      </c>
      <c r="M297" s="2">
        <v>4.67</v>
      </c>
      <c r="N297" s="2">
        <v>0.46</v>
      </c>
      <c r="O297" s="2" t="s">
        <v>598</v>
      </c>
      <c r="P297" s="2" t="s">
        <v>598</v>
      </c>
      <c r="Q297" s="2" t="s">
        <v>598</v>
      </c>
      <c r="R297" s="2" t="s">
        <v>598</v>
      </c>
      <c r="S297" s="2" t="s">
        <v>598</v>
      </c>
      <c r="W297" s="2">
        <f t="shared" si="20"/>
        <v>1047.6199999999999</v>
      </c>
      <c r="AA297" s="2" t="str">
        <f t="shared" si="21"/>
        <v>'Vindel'</v>
      </c>
      <c r="AC297" s="2">
        <f t="shared" si="22"/>
        <v>1</v>
      </c>
      <c r="AD297" s="2">
        <f t="shared" si="23"/>
        <v>0</v>
      </c>
      <c r="AE297" s="2">
        <f t="shared" si="24"/>
        <v>0</v>
      </c>
    </row>
    <row r="298" spans="1:31" ht="15" customHeight="1" x14ac:dyDescent="0.25">
      <c r="A298" s="2" t="s">
        <v>422</v>
      </c>
      <c r="B298" s="2" t="s">
        <v>423</v>
      </c>
      <c r="C298" s="2">
        <v>2014</v>
      </c>
      <c r="D298" s="2">
        <v>1.3220000000000001</v>
      </c>
      <c r="E298" s="2">
        <v>5.6529999999999996</v>
      </c>
      <c r="F298" s="2" t="s">
        <v>846</v>
      </c>
      <c r="G298" s="2">
        <v>2.36</v>
      </c>
      <c r="H298" s="2">
        <v>483.4</v>
      </c>
      <c r="I298" s="2">
        <v>0.55000000000000004</v>
      </c>
      <c r="J298" s="2" t="s">
        <v>598</v>
      </c>
      <c r="K298" s="2" t="s">
        <v>598</v>
      </c>
      <c r="L298" s="2" t="s">
        <v>598</v>
      </c>
      <c r="M298" s="2" t="s">
        <v>598</v>
      </c>
      <c r="N298" s="2" t="s">
        <v>598</v>
      </c>
      <c r="O298" s="2" t="s">
        <v>598</v>
      </c>
      <c r="P298" s="2" t="s">
        <v>598</v>
      </c>
      <c r="Q298" s="2" t="s">
        <v>598</v>
      </c>
      <c r="R298" s="2" t="s">
        <v>598</v>
      </c>
      <c r="S298" s="2" t="s">
        <v>598</v>
      </c>
      <c r="W298" s="2">
        <f t="shared" si="20"/>
        <v>0</v>
      </c>
      <c r="AA298" s="2" t="str">
        <f t="shared" si="21"/>
        <v>'Nordisk residualmix'</v>
      </c>
      <c r="AC298" s="2">
        <f t="shared" si="22"/>
        <v>2.36</v>
      </c>
      <c r="AD298" s="2">
        <f t="shared" si="23"/>
        <v>483.4</v>
      </c>
      <c r="AE298" s="2">
        <f t="shared" si="24"/>
        <v>0.55000000000000004</v>
      </c>
    </row>
    <row r="299" spans="1:31" ht="15" customHeight="1" x14ac:dyDescent="0.25">
      <c r="A299" s="2" t="s">
        <v>422</v>
      </c>
      <c r="B299" s="2" t="s">
        <v>424</v>
      </c>
      <c r="C299" s="2">
        <v>2014</v>
      </c>
      <c r="D299" s="2">
        <v>0.14299999999999999</v>
      </c>
      <c r="E299" s="2" t="s">
        <v>598</v>
      </c>
      <c r="F299" s="2" t="s">
        <v>846</v>
      </c>
      <c r="G299" s="2">
        <v>2.36</v>
      </c>
      <c r="H299" s="2">
        <v>483.4</v>
      </c>
      <c r="I299" s="2">
        <v>0.55000000000000004</v>
      </c>
      <c r="J299" s="2" t="s">
        <v>598</v>
      </c>
      <c r="K299" s="2" t="s">
        <v>598</v>
      </c>
      <c r="L299" s="2" t="s">
        <v>598</v>
      </c>
      <c r="M299" s="2" t="s">
        <v>598</v>
      </c>
      <c r="N299" s="2" t="s">
        <v>598</v>
      </c>
      <c r="O299" s="2" t="s">
        <v>598</v>
      </c>
      <c r="P299" s="2" t="s">
        <v>598</v>
      </c>
      <c r="Q299" s="2" t="s">
        <v>598</v>
      </c>
      <c r="R299" s="2" t="s">
        <v>598</v>
      </c>
      <c r="S299" s="2" t="s">
        <v>598</v>
      </c>
      <c r="W299" s="2">
        <f t="shared" si="20"/>
        <v>0</v>
      </c>
      <c r="AA299" s="2" t="str">
        <f t="shared" si="21"/>
        <v>'Nordisk residualmix'</v>
      </c>
      <c r="AC299" s="2">
        <f t="shared" si="22"/>
        <v>2.36</v>
      </c>
      <c r="AD299" s="2">
        <f t="shared" si="23"/>
        <v>483.4</v>
      </c>
      <c r="AE299" s="2">
        <f t="shared" si="24"/>
        <v>0.55000000000000004</v>
      </c>
    </row>
    <row r="300" spans="1:31" ht="15" customHeight="1" x14ac:dyDescent="0.25">
      <c r="A300" s="2" t="s">
        <v>425</v>
      </c>
      <c r="B300" s="2" t="s">
        <v>426</v>
      </c>
      <c r="C300" s="2">
        <v>2014</v>
      </c>
      <c r="D300" s="2">
        <v>0.4</v>
      </c>
      <c r="E300" s="2">
        <v>0</v>
      </c>
      <c r="F300" s="2" t="s">
        <v>599</v>
      </c>
      <c r="G300" s="2">
        <v>2.36</v>
      </c>
      <c r="H300" s="2">
        <v>483.4</v>
      </c>
      <c r="I300" s="2">
        <v>0.55000000000000004</v>
      </c>
      <c r="J300" s="2" t="s">
        <v>598</v>
      </c>
      <c r="K300" s="2" t="s">
        <v>598</v>
      </c>
      <c r="L300" s="2" t="s">
        <v>598</v>
      </c>
      <c r="M300" s="2" t="s">
        <v>598</v>
      </c>
      <c r="N300" s="2" t="s">
        <v>598</v>
      </c>
      <c r="O300" s="2" t="s">
        <v>598</v>
      </c>
      <c r="P300" s="2" t="s">
        <v>598</v>
      </c>
      <c r="Q300" s="2" t="s">
        <v>598</v>
      </c>
      <c r="R300" s="2" t="s">
        <v>598</v>
      </c>
      <c r="S300" s="2" t="s">
        <v>598</v>
      </c>
      <c r="W300" s="2">
        <f t="shared" si="20"/>
        <v>0</v>
      </c>
      <c r="AA300" s="2" t="str">
        <f t="shared" si="21"/>
        <v>Nordisk residual</v>
      </c>
      <c r="AC300" s="2">
        <f t="shared" si="22"/>
        <v>2.36</v>
      </c>
      <c r="AD300" s="2">
        <f t="shared" si="23"/>
        <v>483.4</v>
      </c>
      <c r="AE300" s="2">
        <f t="shared" si="24"/>
        <v>0.55000000000000004</v>
      </c>
    </row>
    <row r="301" spans="1:31" ht="15" customHeight="1" x14ac:dyDescent="0.25">
      <c r="A301" s="2" t="s">
        <v>425</v>
      </c>
      <c r="B301" s="2" t="s">
        <v>427</v>
      </c>
      <c r="C301" s="2">
        <v>2014</v>
      </c>
      <c r="D301" s="2">
        <v>3.76</v>
      </c>
      <c r="E301" s="2">
        <v>2.6</v>
      </c>
      <c r="F301" s="2" t="s">
        <v>847</v>
      </c>
      <c r="G301" s="2">
        <v>0.03</v>
      </c>
      <c r="H301" s="2">
        <v>8.9600000000000009</v>
      </c>
      <c r="I301" s="2">
        <v>0</v>
      </c>
      <c r="J301" s="2" t="s">
        <v>598</v>
      </c>
      <c r="K301" s="2" t="s">
        <v>598</v>
      </c>
      <c r="L301" s="2" t="s">
        <v>598</v>
      </c>
      <c r="M301" s="2" t="s">
        <v>598</v>
      </c>
      <c r="N301" s="2" t="s">
        <v>598</v>
      </c>
      <c r="O301" s="2" t="s">
        <v>598</v>
      </c>
      <c r="P301" s="2" t="s">
        <v>598</v>
      </c>
      <c r="Q301" s="2" t="s">
        <v>598</v>
      </c>
      <c r="R301" s="2" t="s">
        <v>598</v>
      </c>
      <c r="S301" s="2" t="s">
        <v>598</v>
      </c>
      <c r="W301" s="2">
        <f t="shared" si="20"/>
        <v>0</v>
      </c>
      <c r="AA301" s="2" t="str">
        <f t="shared" si="21"/>
        <v>'Biobränsle'</v>
      </c>
      <c r="AC301" s="2">
        <f t="shared" si="22"/>
        <v>0.03</v>
      </c>
      <c r="AD301" s="2">
        <f t="shared" si="23"/>
        <v>8.9600000000000009</v>
      </c>
      <c r="AE301" s="2">
        <f t="shared" si="24"/>
        <v>0</v>
      </c>
    </row>
    <row r="302" spans="1:31" ht="15" customHeight="1" x14ac:dyDescent="0.25">
      <c r="A302" s="2" t="s">
        <v>425</v>
      </c>
      <c r="B302" s="2" t="s">
        <v>428</v>
      </c>
      <c r="C302" s="2">
        <v>2014</v>
      </c>
      <c r="D302" s="2">
        <v>0.02</v>
      </c>
      <c r="E302" s="2" t="s">
        <v>598</v>
      </c>
      <c r="F302" s="2" t="s">
        <v>599</v>
      </c>
      <c r="G302" s="2">
        <v>2.36</v>
      </c>
      <c r="H302" s="2">
        <v>483.4</v>
      </c>
      <c r="I302" s="2">
        <v>0.55000000000000004</v>
      </c>
      <c r="J302" s="2" t="s">
        <v>598</v>
      </c>
      <c r="K302" s="2" t="s">
        <v>598</v>
      </c>
      <c r="L302" s="2" t="s">
        <v>598</v>
      </c>
      <c r="M302" s="2" t="s">
        <v>598</v>
      </c>
      <c r="N302" s="2" t="s">
        <v>598</v>
      </c>
      <c r="O302" s="2" t="s">
        <v>598</v>
      </c>
      <c r="P302" s="2" t="s">
        <v>598</v>
      </c>
      <c r="Q302" s="2" t="s">
        <v>598</v>
      </c>
      <c r="R302" s="2" t="s">
        <v>598</v>
      </c>
      <c r="S302" s="2" t="s">
        <v>598</v>
      </c>
      <c r="W302" s="2">
        <f t="shared" si="20"/>
        <v>0</v>
      </c>
      <c r="AA302" s="2" t="str">
        <f t="shared" si="21"/>
        <v>Nordisk residual</v>
      </c>
      <c r="AC302" s="2">
        <f t="shared" si="22"/>
        <v>2.36</v>
      </c>
      <c r="AD302" s="2">
        <f t="shared" si="23"/>
        <v>483.4</v>
      </c>
      <c r="AE302" s="2">
        <f t="shared" si="24"/>
        <v>0.55000000000000004</v>
      </c>
    </row>
    <row r="303" spans="1:31" ht="15" customHeight="1" x14ac:dyDescent="0.25">
      <c r="A303" s="2" t="s">
        <v>425</v>
      </c>
      <c r="B303" s="2" t="s">
        <v>429</v>
      </c>
      <c r="C303" s="2">
        <v>2014</v>
      </c>
      <c r="D303" s="2">
        <v>2.294</v>
      </c>
      <c r="E303" s="2">
        <v>61.572000000000003</v>
      </c>
      <c r="F303" s="2" t="s">
        <v>848</v>
      </c>
      <c r="G303" s="2">
        <v>0.48</v>
      </c>
      <c r="H303" s="2">
        <v>5.21</v>
      </c>
      <c r="I303" s="2">
        <v>0</v>
      </c>
      <c r="J303" s="2" t="s">
        <v>598</v>
      </c>
      <c r="K303" s="2" t="s">
        <v>598</v>
      </c>
      <c r="L303" s="2" t="s">
        <v>598</v>
      </c>
      <c r="M303" s="2" t="s">
        <v>598</v>
      </c>
      <c r="N303" s="2" t="s">
        <v>598</v>
      </c>
      <c r="O303" s="2" t="s">
        <v>598</v>
      </c>
      <c r="P303" s="2" t="s">
        <v>598</v>
      </c>
      <c r="Q303" s="2" t="s">
        <v>598</v>
      </c>
      <c r="R303" s="2" t="s">
        <v>598</v>
      </c>
      <c r="S303" s="2" t="s">
        <v>598</v>
      </c>
      <c r="W303" s="2">
        <f t="shared" si="20"/>
        <v>0</v>
      </c>
      <c r="AA303" s="2" t="str">
        <f t="shared" si="21"/>
        <v>'Vind. vatten och biobränsle'</v>
      </c>
      <c r="AC303" s="2">
        <f t="shared" si="22"/>
        <v>0.48</v>
      </c>
      <c r="AD303" s="2">
        <f t="shared" si="23"/>
        <v>5.21</v>
      </c>
      <c r="AE303" s="2">
        <f t="shared" si="24"/>
        <v>0</v>
      </c>
    </row>
    <row r="304" spans="1:31" ht="15" customHeight="1" x14ac:dyDescent="0.25">
      <c r="A304" s="2" t="s">
        <v>425</v>
      </c>
      <c r="B304" s="2" t="s">
        <v>430</v>
      </c>
      <c r="C304" s="2">
        <v>2014</v>
      </c>
      <c r="D304" s="2">
        <v>0.38</v>
      </c>
      <c r="E304" s="2" t="s">
        <v>598</v>
      </c>
      <c r="F304" s="2" t="s">
        <v>599</v>
      </c>
      <c r="G304" s="2">
        <v>2.36</v>
      </c>
      <c r="H304" s="2">
        <v>483.4</v>
      </c>
      <c r="I304" s="2">
        <v>0.55000000000000004</v>
      </c>
      <c r="J304" s="2" t="s">
        <v>598</v>
      </c>
      <c r="K304" s="2" t="s">
        <v>598</v>
      </c>
      <c r="L304" s="2" t="s">
        <v>598</v>
      </c>
      <c r="M304" s="2" t="s">
        <v>598</v>
      </c>
      <c r="N304" s="2" t="s">
        <v>598</v>
      </c>
      <c r="O304" s="2" t="s">
        <v>598</v>
      </c>
      <c r="P304" s="2" t="s">
        <v>598</v>
      </c>
      <c r="Q304" s="2" t="s">
        <v>598</v>
      </c>
      <c r="R304" s="2" t="s">
        <v>598</v>
      </c>
      <c r="S304" s="2" t="s">
        <v>598</v>
      </c>
      <c r="W304" s="2">
        <f t="shared" si="20"/>
        <v>0</v>
      </c>
      <c r="AA304" s="2" t="str">
        <f t="shared" si="21"/>
        <v>Nordisk residual</v>
      </c>
      <c r="AC304" s="2">
        <f t="shared" si="22"/>
        <v>2.36</v>
      </c>
      <c r="AD304" s="2">
        <f t="shared" si="23"/>
        <v>483.4</v>
      </c>
      <c r="AE304" s="2">
        <f t="shared" si="24"/>
        <v>0.55000000000000004</v>
      </c>
    </row>
    <row r="305" spans="1:31" ht="15" customHeight="1" x14ac:dyDescent="0.25">
      <c r="A305" s="2" t="s">
        <v>425</v>
      </c>
      <c r="B305" s="2" t="s">
        <v>431</v>
      </c>
      <c r="C305" s="2">
        <v>2014</v>
      </c>
      <c r="D305" s="2">
        <v>0.56000000000000005</v>
      </c>
      <c r="E305" s="2" t="s">
        <v>598</v>
      </c>
      <c r="F305" s="2" t="s">
        <v>599</v>
      </c>
      <c r="G305" s="2">
        <v>2.36</v>
      </c>
      <c r="H305" s="2">
        <v>483.4</v>
      </c>
      <c r="I305" s="2">
        <v>0.55000000000000004</v>
      </c>
      <c r="J305" s="2" t="s">
        <v>598</v>
      </c>
      <c r="K305" s="2" t="s">
        <v>598</v>
      </c>
      <c r="L305" s="2" t="s">
        <v>598</v>
      </c>
      <c r="M305" s="2" t="s">
        <v>598</v>
      </c>
      <c r="N305" s="2" t="s">
        <v>598</v>
      </c>
      <c r="O305" s="2" t="s">
        <v>598</v>
      </c>
      <c r="P305" s="2" t="s">
        <v>598</v>
      </c>
      <c r="Q305" s="2" t="s">
        <v>598</v>
      </c>
      <c r="R305" s="2" t="s">
        <v>598</v>
      </c>
      <c r="S305" s="2" t="s">
        <v>598</v>
      </c>
      <c r="W305" s="2">
        <f t="shared" si="20"/>
        <v>0</v>
      </c>
      <c r="AA305" s="2" t="str">
        <f t="shared" si="21"/>
        <v>Nordisk residual</v>
      </c>
      <c r="AC305" s="2">
        <f t="shared" si="22"/>
        <v>2.36</v>
      </c>
      <c r="AD305" s="2">
        <f t="shared" si="23"/>
        <v>483.4</v>
      </c>
      <c r="AE305" s="2">
        <f t="shared" si="24"/>
        <v>0.55000000000000004</v>
      </c>
    </row>
    <row r="306" spans="1:31"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W306" s="2">
        <f t="shared" si="20"/>
        <v>0</v>
      </c>
      <c r="AA306" s="2" t="str">
        <f t="shared" si="21"/>
        <v>-</v>
      </c>
      <c r="AC306" s="2">
        <f t="shared" si="22"/>
        <v>2.36</v>
      </c>
      <c r="AD306" s="2">
        <f t="shared" si="23"/>
        <v>483.4</v>
      </c>
      <c r="AE306" s="2">
        <f t="shared" si="24"/>
        <v>0.55000000000000004</v>
      </c>
    </row>
    <row r="307" spans="1:31"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W307" s="2">
        <f t="shared" si="20"/>
        <v>0</v>
      </c>
      <c r="AA307" s="2" t="str">
        <f t="shared" si="21"/>
        <v>-</v>
      </c>
      <c r="AC307" s="2">
        <f t="shared" si="22"/>
        <v>2.36</v>
      </c>
      <c r="AD307" s="2">
        <f t="shared" si="23"/>
        <v>483.4</v>
      </c>
      <c r="AE307" s="2">
        <f t="shared" si="24"/>
        <v>0.55000000000000004</v>
      </c>
    </row>
    <row r="308" spans="1:31" ht="15" customHeight="1" x14ac:dyDescent="0.25">
      <c r="A308" s="2" t="s">
        <v>432</v>
      </c>
      <c r="B308" s="2" t="s">
        <v>435</v>
      </c>
      <c r="C308" s="2">
        <v>2014</v>
      </c>
      <c r="D308" s="2" t="s">
        <v>598</v>
      </c>
      <c r="E308" s="2" t="s">
        <v>598</v>
      </c>
      <c r="F308" s="2" t="s">
        <v>849</v>
      </c>
      <c r="G308" s="2">
        <v>1.1000000000000001</v>
      </c>
      <c r="H308" s="2">
        <v>0</v>
      </c>
      <c r="I308" s="2">
        <v>0</v>
      </c>
      <c r="J308" s="2">
        <v>720.5</v>
      </c>
      <c r="K308" s="2">
        <v>0.09</v>
      </c>
      <c r="L308" s="2">
        <v>41.1</v>
      </c>
      <c r="M308" s="2">
        <v>4.8</v>
      </c>
      <c r="N308" s="2">
        <v>0.4</v>
      </c>
      <c r="O308" s="2" t="s">
        <v>598</v>
      </c>
      <c r="P308" s="2" t="s">
        <v>598</v>
      </c>
      <c r="Q308" s="2" t="s">
        <v>598</v>
      </c>
      <c r="R308" s="2" t="s">
        <v>598</v>
      </c>
      <c r="S308" s="2" t="s">
        <v>598</v>
      </c>
      <c r="W308" s="2">
        <f t="shared" si="20"/>
        <v>720.5</v>
      </c>
      <c r="AA308" s="2" t="str">
        <f t="shared" si="21"/>
        <v>'Telge nät Vind och vatten'</v>
      </c>
      <c r="AC308" s="2">
        <f t="shared" si="22"/>
        <v>1.1000000000000001</v>
      </c>
      <c r="AD308" s="2">
        <f t="shared" si="23"/>
        <v>0</v>
      </c>
      <c r="AE308" s="2">
        <f t="shared" si="24"/>
        <v>0</v>
      </c>
    </row>
    <row r="309" spans="1:31" ht="15" customHeight="1" x14ac:dyDescent="0.25">
      <c r="A309" s="2" t="s">
        <v>436</v>
      </c>
      <c r="B309" s="2" t="s">
        <v>437</v>
      </c>
      <c r="C309" s="2">
        <v>2014</v>
      </c>
      <c r="D309" s="2">
        <v>0.3</v>
      </c>
      <c r="E309" s="2">
        <v>2</v>
      </c>
      <c r="F309" s="2" t="s">
        <v>599</v>
      </c>
      <c r="G309" s="2">
        <v>2.36</v>
      </c>
      <c r="H309" s="2">
        <v>483.4</v>
      </c>
      <c r="I309" s="2">
        <v>0.55000000000000004</v>
      </c>
      <c r="J309" s="2" t="s">
        <v>598</v>
      </c>
      <c r="K309" s="2" t="s">
        <v>598</v>
      </c>
      <c r="L309" s="2" t="s">
        <v>598</v>
      </c>
      <c r="M309" s="2" t="s">
        <v>598</v>
      </c>
      <c r="N309" s="2" t="s">
        <v>598</v>
      </c>
      <c r="O309" s="2" t="s">
        <v>598</v>
      </c>
      <c r="P309" s="2" t="s">
        <v>598</v>
      </c>
      <c r="Q309" s="2" t="s">
        <v>598</v>
      </c>
      <c r="R309" s="2" t="s">
        <v>598</v>
      </c>
      <c r="S309" s="2" t="s">
        <v>598</v>
      </c>
      <c r="W309" s="2">
        <f t="shared" si="20"/>
        <v>0</v>
      </c>
      <c r="AA309" s="2" t="str">
        <f t="shared" si="21"/>
        <v>Nordisk residual</v>
      </c>
      <c r="AC309" s="2">
        <f t="shared" si="22"/>
        <v>2.36</v>
      </c>
      <c r="AD309" s="2">
        <f t="shared" si="23"/>
        <v>483.4</v>
      </c>
      <c r="AE309" s="2">
        <f t="shared" si="24"/>
        <v>0.55000000000000004</v>
      </c>
    </row>
    <row r="310" spans="1:31" ht="15" customHeight="1" x14ac:dyDescent="0.25">
      <c r="A310" s="2" t="s">
        <v>438</v>
      </c>
      <c r="B310" s="2" t="s">
        <v>439</v>
      </c>
      <c r="C310" s="2">
        <v>2014</v>
      </c>
      <c r="D310" s="2">
        <v>1.083</v>
      </c>
      <c r="E310" s="2" t="s">
        <v>598</v>
      </c>
      <c r="F310" s="2" t="s">
        <v>599</v>
      </c>
      <c r="G310" s="2">
        <v>2.36</v>
      </c>
      <c r="H310" s="2">
        <v>483.4</v>
      </c>
      <c r="I310" s="2">
        <v>0.55000000000000004</v>
      </c>
      <c r="J310" s="2" t="s">
        <v>598</v>
      </c>
      <c r="K310" s="2" t="s">
        <v>598</v>
      </c>
      <c r="L310" s="2" t="s">
        <v>598</v>
      </c>
      <c r="M310" s="2" t="s">
        <v>598</v>
      </c>
      <c r="N310" s="2" t="s">
        <v>598</v>
      </c>
      <c r="O310" s="2" t="s">
        <v>598</v>
      </c>
      <c r="P310" s="2" t="s">
        <v>598</v>
      </c>
      <c r="Q310" s="2" t="s">
        <v>598</v>
      </c>
      <c r="R310" s="2" t="s">
        <v>598</v>
      </c>
      <c r="S310" s="2" t="s">
        <v>598</v>
      </c>
      <c r="W310" s="2">
        <f t="shared" si="20"/>
        <v>0</v>
      </c>
      <c r="AA310" s="2" t="str">
        <f t="shared" si="21"/>
        <v>Nordisk residual</v>
      </c>
      <c r="AC310" s="2">
        <f t="shared" si="22"/>
        <v>2.36</v>
      </c>
      <c r="AD310" s="2">
        <f t="shared" si="23"/>
        <v>483.4</v>
      </c>
      <c r="AE310" s="2">
        <f t="shared" si="24"/>
        <v>0.55000000000000004</v>
      </c>
    </row>
    <row r="311" spans="1:31" ht="15" customHeight="1" x14ac:dyDescent="0.25">
      <c r="A311" s="2" t="s">
        <v>438</v>
      </c>
      <c r="B311" s="2" t="s">
        <v>440</v>
      </c>
      <c r="C311" s="2">
        <v>2014</v>
      </c>
      <c r="D311" s="2">
        <v>0.16700000000000001</v>
      </c>
      <c r="E311" s="2" t="s">
        <v>598</v>
      </c>
      <c r="F311" s="2" t="s">
        <v>599</v>
      </c>
      <c r="G311" s="2">
        <v>2.36</v>
      </c>
      <c r="H311" s="2">
        <v>483.4</v>
      </c>
      <c r="I311" s="2">
        <v>0.55000000000000004</v>
      </c>
      <c r="J311" s="2" t="s">
        <v>598</v>
      </c>
      <c r="K311" s="2" t="s">
        <v>598</v>
      </c>
      <c r="L311" s="2" t="s">
        <v>598</v>
      </c>
      <c r="M311" s="2" t="s">
        <v>598</v>
      </c>
      <c r="N311" s="2" t="s">
        <v>598</v>
      </c>
      <c r="O311" s="2" t="s">
        <v>598</v>
      </c>
      <c r="P311" s="2" t="s">
        <v>598</v>
      </c>
      <c r="Q311" s="2" t="s">
        <v>598</v>
      </c>
      <c r="R311" s="2" t="s">
        <v>598</v>
      </c>
      <c r="S311" s="2" t="s">
        <v>598</v>
      </c>
      <c r="W311" s="2">
        <f t="shared" si="20"/>
        <v>0</v>
      </c>
      <c r="AA311" s="2" t="str">
        <f t="shared" si="21"/>
        <v>Nordisk residual</v>
      </c>
      <c r="AC311" s="2">
        <f t="shared" si="22"/>
        <v>2.36</v>
      </c>
      <c r="AD311" s="2">
        <f t="shared" si="23"/>
        <v>483.4</v>
      </c>
      <c r="AE311" s="2">
        <f t="shared" si="24"/>
        <v>0.55000000000000004</v>
      </c>
    </row>
    <row r="312" spans="1:31"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W312" s="2">
        <f t="shared" si="20"/>
        <v>0</v>
      </c>
      <c r="AA312" s="2" t="str">
        <f t="shared" si="21"/>
        <v>-</v>
      </c>
      <c r="AC312" s="2">
        <f t="shared" si="22"/>
        <v>2.36</v>
      </c>
      <c r="AD312" s="2">
        <f t="shared" si="23"/>
        <v>483.4</v>
      </c>
      <c r="AE312" s="2">
        <f t="shared" si="24"/>
        <v>0.55000000000000004</v>
      </c>
    </row>
    <row r="313" spans="1:31" ht="15" customHeight="1" x14ac:dyDescent="0.2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W313" s="2">
        <f t="shared" si="20"/>
        <v>0</v>
      </c>
      <c r="AA313" s="2" t="str">
        <f t="shared" si="21"/>
        <v>-</v>
      </c>
      <c r="AC313" s="2">
        <f t="shared" si="22"/>
        <v>2.36</v>
      </c>
      <c r="AD313" s="2">
        <f t="shared" si="23"/>
        <v>483.4</v>
      </c>
      <c r="AE313" s="2">
        <f t="shared" si="24"/>
        <v>0.55000000000000004</v>
      </c>
    </row>
    <row r="314" spans="1:31" ht="15" customHeight="1" x14ac:dyDescent="0.25">
      <c r="A314" s="2" t="s">
        <v>443</v>
      </c>
      <c r="B314" s="2" t="s">
        <v>444</v>
      </c>
      <c r="C314" s="2">
        <v>2014</v>
      </c>
      <c r="D314" s="2">
        <v>2.4</v>
      </c>
      <c r="E314" s="2">
        <v>0.15</v>
      </c>
      <c r="F314" s="2" t="s">
        <v>850</v>
      </c>
      <c r="G314" s="2">
        <v>1.1000000000000001</v>
      </c>
      <c r="H314" s="2">
        <v>4.7</v>
      </c>
      <c r="I314" s="2">
        <v>0</v>
      </c>
      <c r="J314" s="2" t="s">
        <v>598</v>
      </c>
      <c r="K314" s="2" t="s">
        <v>598</v>
      </c>
      <c r="L314" s="2" t="s">
        <v>598</v>
      </c>
      <c r="M314" s="2" t="s">
        <v>598</v>
      </c>
      <c r="N314" s="2" t="s">
        <v>598</v>
      </c>
      <c r="O314" s="2" t="s">
        <v>598</v>
      </c>
      <c r="P314" s="2" t="s">
        <v>598</v>
      </c>
      <c r="Q314" s="2" t="s">
        <v>598</v>
      </c>
      <c r="R314" s="2" t="s">
        <v>598</v>
      </c>
      <c r="S314" s="2" t="s">
        <v>598</v>
      </c>
      <c r="W314" s="2">
        <f t="shared" si="20"/>
        <v>0</v>
      </c>
      <c r="AA314" s="2" t="str">
        <f t="shared" si="21"/>
        <v>'" Vattenkraft"'</v>
      </c>
      <c r="AC314" s="2">
        <f t="shared" si="22"/>
        <v>1.1000000000000001</v>
      </c>
      <c r="AD314" s="2">
        <f t="shared" si="23"/>
        <v>4.7</v>
      </c>
      <c r="AE314" s="2">
        <f t="shared" si="24"/>
        <v>0</v>
      </c>
    </row>
    <row r="315" spans="1:31" ht="15" customHeight="1" x14ac:dyDescent="0.25">
      <c r="A315" s="2" t="s">
        <v>445</v>
      </c>
      <c r="B315" s="2" t="s">
        <v>446</v>
      </c>
      <c r="C315" s="2">
        <v>2014</v>
      </c>
      <c r="D315" s="2">
        <v>1.909</v>
      </c>
      <c r="E315" s="2" t="s">
        <v>598</v>
      </c>
      <c r="F315" s="2" t="s">
        <v>792</v>
      </c>
      <c r="G315" s="2">
        <v>1.1000000000000001</v>
      </c>
      <c r="H315" s="2">
        <v>0</v>
      </c>
      <c r="I315" s="2">
        <v>0</v>
      </c>
      <c r="J315" s="2" t="s">
        <v>598</v>
      </c>
      <c r="K315" s="2" t="s">
        <v>598</v>
      </c>
      <c r="L315" s="2" t="s">
        <v>598</v>
      </c>
      <c r="M315" s="2" t="s">
        <v>598</v>
      </c>
      <c r="N315" s="2" t="s">
        <v>598</v>
      </c>
      <c r="O315" s="2" t="s">
        <v>598</v>
      </c>
      <c r="P315" s="2" t="s">
        <v>598</v>
      </c>
      <c r="Q315" s="2" t="s">
        <v>598</v>
      </c>
      <c r="R315" s="2" t="s">
        <v>598</v>
      </c>
      <c r="S315" s="2" t="s">
        <v>598</v>
      </c>
      <c r="W315" s="2">
        <f t="shared" si="20"/>
        <v>0</v>
      </c>
      <c r="AA315" s="2" t="str">
        <f t="shared" si="21"/>
        <v>'Vattenkraft'</v>
      </c>
      <c r="AC315" s="2">
        <f t="shared" si="22"/>
        <v>1.1000000000000001</v>
      </c>
      <c r="AD315" s="2">
        <f t="shared" si="23"/>
        <v>0</v>
      </c>
      <c r="AE315" s="2">
        <f t="shared" si="24"/>
        <v>0</v>
      </c>
    </row>
    <row r="316" spans="1:31" ht="15" customHeight="1" x14ac:dyDescent="0.25">
      <c r="A316" s="2" t="s">
        <v>447</v>
      </c>
      <c r="B316" s="2" t="s">
        <v>448</v>
      </c>
      <c r="C316" s="2">
        <v>2014</v>
      </c>
      <c r="D316" s="2">
        <v>5.3</v>
      </c>
      <c r="E316" s="2">
        <v>4</v>
      </c>
      <c r="F316" s="2" t="s">
        <v>851</v>
      </c>
      <c r="G316" s="2">
        <v>0.03</v>
      </c>
      <c r="H316" s="2">
        <v>0</v>
      </c>
      <c r="I316" s="2">
        <v>0</v>
      </c>
      <c r="J316" s="2" t="s">
        <v>598</v>
      </c>
      <c r="K316" s="2" t="s">
        <v>598</v>
      </c>
      <c r="L316" s="2" t="s">
        <v>598</v>
      </c>
      <c r="M316" s="2" t="s">
        <v>598</v>
      </c>
      <c r="N316" s="2" t="s">
        <v>598</v>
      </c>
      <c r="O316" s="2" t="s">
        <v>598</v>
      </c>
      <c r="P316" s="2" t="s">
        <v>598</v>
      </c>
      <c r="Q316" s="2" t="s">
        <v>598</v>
      </c>
      <c r="R316" s="2" t="s">
        <v>598</v>
      </c>
      <c r="S316" s="2" t="s">
        <v>598</v>
      </c>
      <c r="W316" s="2">
        <f t="shared" si="20"/>
        <v>0</v>
      </c>
      <c r="AA316" s="2" t="str">
        <f t="shared" si="21"/>
        <v>''El producerad i eget biokraftvärmeverk''</v>
      </c>
      <c r="AC316" s="2">
        <f t="shared" si="22"/>
        <v>0.03</v>
      </c>
      <c r="AD316" s="2">
        <f t="shared" si="23"/>
        <v>0</v>
      </c>
      <c r="AE316" s="2">
        <f t="shared" si="24"/>
        <v>0</v>
      </c>
    </row>
    <row r="317" spans="1:31"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W317" s="2">
        <f t="shared" si="20"/>
        <v>0</v>
      </c>
      <c r="AA317" s="2" t="str">
        <f t="shared" si="21"/>
        <v>-</v>
      </c>
      <c r="AC317" s="2">
        <f t="shared" si="22"/>
        <v>2.36</v>
      </c>
      <c r="AD317" s="2">
        <f t="shared" si="23"/>
        <v>483.4</v>
      </c>
      <c r="AE317" s="2">
        <f t="shared" si="24"/>
        <v>0.55000000000000004</v>
      </c>
    </row>
    <row r="318" spans="1:31" ht="15" customHeight="1" x14ac:dyDescent="0.25">
      <c r="A318" s="2" t="s">
        <v>449</v>
      </c>
      <c r="B318" s="2" t="s">
        <v>450</v>
      </c>
      <c r="C318" s="2">
        <v>2014</v>
      </c>
      <c r="D318" s="2">
        <v>8.1000000000000003E-2</v>
      </c>
      <c r="E318" s="2" t="s">
        <v>598</v>
      </c>
      <c r="F318" s="2" t="s">
        <v>852</v>
      </c>
      <c r="G318" s="2">
        <v>0.12</v>
      </c>
      <c r="H318" s="2">
        <v>290</v>
      </c>
      <c r="I318" s="2">
        <v>0.01</v>
      </c>
      <c r="J318" s="2" t="s">
        <v>598</v>
      </c>
      <c r="K318" s="2" t="s">
        <v>598</v>
      </c>
      <c r="L318" s="2" t="s">
        <v>598</v>
      </c>
      <c r="M318" s="2" t="s">
        <v>598</v>
      </c>
      <c r="N318" s="2" t="s">
        <v>598</v>
      </c>
      <c r="O318" s="2" t="s">
        <v>598</v>
      </c>
      <c r="P318" s="2" t="s">
        <v>598</v>
      </c>
      <c r="Q318" s="2" t="s">
        <v>598</v>
      </c>
      <c r="R318" s="2" t="s">
        <v>598</v>
      </c>
      <c r="S318" s="2" t="s">
        <v>598</v>
      </c>
      <c r="W318" s="2">
        <f t="shared" si="20"/>
        <v>0</v>
      </c>
      <c r="AA318" s="2" t="str">
        <f t="shared" si="21"/>
        <v>'Returel (Förnyelsebar)'</v>
      </c>
      <c r="AC318" s="2">
        <f t="shared" si="22"/>
        <v>0.12</v>
      </c>
      <c r="AD318" s="2">
        <f t="shared" si="23"/>
        <v>290</v>
      </c>
      <c r="AE318" s="2">
        <f t="shared" si="24"/>
        <v>0.01</v>
      </c>
    </row>
    <row r="319" spans="1:31" ht="15" customHeight="1" x14ac:dyDescent="0.25">
      <c r="A319" s="2" t="s">
        <v>449</v>
      </c>
      <c r="B319" s="2" t="s">
        <v>451</v>
      </c>
      <c r="C319" s="2">
        <v>2014</v>
      </c>
      <c r="D319" s="2">
        <v>0.13</v>
      </c>
      <c r="E319" s="2" t="s">
        <v>598</v>
      </c>
      <c r="F319" s="2" t="s">
        <v>852</v>
      </c>
      <c r="G319" s="2">
        <v>0.12</v>
      </c>
      <c r="H319" s="2">
        <v>290</v>
      </c>
      <c r="I319" s="2">
        <v>0.01</v>
      </c>
      <c r="J319" s="2" t="s">
        <v>598</v>
      </c>
      <c r="K319" s="2" t="s">
        <v>598</v>
      </c>
      <c r="L319" s="2" t="s">
        <v>598</v>
      </c>
      <c r="M319" s="2" t="s">
        <v>598</v>
      </c>
      <c r="N319" s="2" t="s">
        <v>598</v>
      </c>
      <c r="O319" s="2" t="s">
        <v>598</v>
      </c>
      <c r="P319" s="2" t="s">
        <v>598</v>
      </c>
      <c r="Q319" s="2" t="s">
        <v>598</v>
      </c>
      <c r="R319" s="2" t="s">
        <v>598</v>
      </c>
      <c r="S319" s="2" t="s">
        <v>598</v>
      </c>
      <c r="W319" s="2">
        <f t="shared" si="20"/>
        <v>0</v>
      </c>
      <c r="AA319" s="2" t="str">
        <f t="shared" si="21"/>
        <v>'Returel (Förnyelsebar)'</v>
      </c>
      <c r="AC319" s="2">
        <f t="shared" si="22"/>
        <v>0.12</v>
      </c>
      <c r="AD319" s="2">
        <f t="shared" si="23"/>
        <v>290</v>
      </c>
      <c r="AE319" s="2">
        <f t="shared" si="24"/>
        <v>0.01</v>
      </c>
    </row>
    <row r="320" spans="1:31" ht="15" customHeight="1" x14ac:dyDescent="0.25">
      <c r="A320" s="2" t="s">
        <v>449</v>
      </c>
      <c r="B320" s="2" t="s">
        <v>452</v>
      </c>
      <c r="C320" s="2">
        <v>2014</v>
      </c>
      <c r="D320" s="2">
        <v>3.6</v>
      </c>
      <c r="E320" s="2">
        <v>14.1</v>
      </c>
      <c r="F320" s="2" t="s">
        <v>852</v>
      </c>
      <c r="G320" s="2">
        <v>0.12</v>
      </c>
      <c r="H320" s="2">
        <v>290</v>
      </c>
      <c r="I320" s="2">
        <v>0.01</v>
      </c>
      <c r="J320" s="2" t="s">
        <v>598</v>
      </c>
      <c r="K320" s="2" t="s">
        <v>598</v>
      </c>
      <c r="L320" s="2" t="s">
        <v>598</v>
      </c>
      <c r="M320" s="2" t="s">
        <v>598</v>
      </c>
      <c r="N320" s="2" t="s">
        <v>598</v>
      </c>
      <c r="O320" s="2" t="s">
        <v>598</v>
      </c>
      <c r="P320" s="2" t="s">
        <v>598</v>
      </c>
      <c r="Q320" s="2" t="s">
        <v>598</v>
      </c>
      <c r="R320" s="2" t="s">
        <v>598</v>
      </c>
      <c r="S320" s="2" t="s">
        <v>598</v>
      </c>
      <c r="W320" s="2">
        <f t="shared" si="20"/>
        <v>0</v>
      </c>
      <c r="AA320" s="2" t="str">
        <f t="shared" si="21"/>
        <v>'Returel (Förnyelsebar)'</v>
      </c>
      <c r="AC320" s="2">
        <f t="shared" si="22"/>
        <v>0.12</v>
      </c>
      <c r="AD320" s="2">
        <f t="shared" si="23"/>
        <v>290</v>
      </c>
      <c r="AE320" s="2">
        <f t="shared" si="24"/>
        <v>0.01</v>
      </c>
    </row>
    <row r="321" spans="1:31" ht="15" customHeight="1" x14ac:dyDescent="0.25">
      <c r="A321" s="2" t="s">
        <v>453</v>
      </c>
      <c r="B321" s="2" t="s">
        <v>454</v>
      </c>
      <c r="C321" s="2">
        <v>2014</v>
      </c>
      <c r="D321" s="2">
        <v>3.1850000000000003E-2</v>
      </c>
      <c r="E321" s="2" t="s">
        <v>598</v>
      </c>
      <c r="F321" s="2" t="s">
        <v>599</v>
      </c>
      <c r="G321" s="2">
        <v>2.36</v>
      </c>
      <c r="H321" s="2">
        <v>483.4</v>
      </c>
      <c r="I321" s="2">
        <v>0.55000000000000004</v>
      </c>
      <c r="J321" s="2" t="s">
        <v>598</v>
      </c>
      <c r="K321" s="2" t="s">
        <v>598</v>
      </c>
      <c r="L321" s="2" t="s">
        <v>598</v>
      </c>
      <c r="M321" s="2" t="s">
        <v>598</v>
      </c>
      <c r="N321" s="2" t="s">
        <v>598</v>
      </c>
      <c r="O321" s="2" t="s">
        <v>598</v>
      </c>
      <c r="P321" s="2" t="s">
        <v>598</v>
      </c>
      <c r="Q321" s="2" t="s">
        <v>598</v>
      </c>
      <c r="R321" s="2" t="s">
        <v>598</v>
      </c>
      <c r="S321" s="2" t="s">
        <v>598</v>
      </c>
      <c r="W321" s="2">
        <f t="shared" si="20"/>
        <v>0</v>
      </c>
      <c r="AA321" s="2" t="str">
        <f t="shared" si="21"/>
        <v>Nordisk residual</v>
      </c>
      <c r="AC321" s="2">
        <f t="shared" si="22"/>
        <v>2.36</v>
      </c>
      <c r="AD321" s="2">
        <f t="shared" si="23"/>
        <v>483.4</v>
      </c>
      <c r="AE321" s="2">
        <f t="shared" si="24"/>
        <v>0.55000000000000004</v>
      </c>
    </row>
    <row r="322" spans="1:31" ht="15" customHeight="1" x14ac:dyDescent="0.25">
      <c r="A322" s="2" t="s">
        <v>453</v>
      </c>
      <c r="B322" s="2" t="s">
        <v>455</v>
      </c>
      <c r="C322" s="2">
        <v>2014</v>
      </c>
      <c r="D322" s="2">
        <v>9.7000000000000003E-3</v>
      </c>
      <c r="E322" s="2" t="s">
        <v>598</v>
      </c>
      <c r="F322" s="2" t="s">
        <v>599</v>
      </c>
      <c r="G322" s="2">
        <v>2.36</v>
      </c>
      <c r="H322" s="2">
        <v>483.4</v>
      </c>
      <c r="I322" s="2">
        <v>0.55000000000000004</v>
      </c>
      <c r="J322" s="2" t="s">
        <v>598</v>
      </c>
      <c r="K322" s="2" t="s">
        <v>598</v>
      </c>
      <c r="L322" s="2" t="s">
        <v>598</v>
      </c>
      <c r="M322" s="2" t="s">
        <v>598</v>
      </c>
      <c r="N322" s="2" t="s">
        <v>598</v>
      </c>
      <c r="O322" s="2" t="s">
        <v>598</v>
      </c>
      <c r="P322" s="2" t="s">
        <v>598</v>
      </c>
      <c r="Q322" s="2" t="s">
        <v>598</v>
      </c>
      <c r="R322" s="2" t="s">
        <v>598</v>
      </c>
      <c r="S322" s="2" t="s">
        <v>598</v>
      </c>
      <c r="W322" s="2">
        <f t="shared" si="20"/>
        <v>0</v>
      </c>
      <c r="AA322" s="2" t="str">
        <f t="shared" si="21"/>
        <v>Nordisk residual</v>
      </c>
      <c r="AC322" s="2">
        <f t="shared" si="22"/>
        <v>2.36</v>
      </c>
      <c r="AD322" s="2">
        <f t="shared" si="23"/>
        <v>483.4</v>
      </c>
      <c r="AE322" s="2">
        <f t="shared" si="24"/>
        <v>0.55000000000000004</v>
      </c>
    </row>
    <row r="323" spans="1:31" ht="15" customHeight="1" x14ac:dyDescent="0.25">
      <c r="A323" s="2" t="s">
        <v>453</v>
      </c>
      <c r="B323" s="2" t="s">
        <v>456</v>
      </c>
      <c r="C323" s="2">
        <v>2014</v>
      </c>
      <c r="D323" s="2">
        <v>0.56720000000000004</v>
      </c>
      <c r="E323" s="2" t="s">
        <v>598</v>
      </c>
      <c r="F323" s="2" t="s">
        <v>599</v>
      </c>
      <c r="G323" s="2">
        <v>2.36</v>
      </c>
      <c r="H323" s="2">
        <v>483.4</v>
      </c>
      <c r="I323" s="2">
        <v>0.55000000000000004</v>
      </c>
      <c r="J323" s="2" t="s">
        <v>598</v>
      </c>
      <c r="K323" s="2" t="s">
        <v>598</v>
      </c>
      <c r="L323" s="2" t="s">
        <v>598</v>
      </c>
      <c r="M323" s="2" t="s">
        <v>598</v>
      </c>
      <c r="N323" s="2" t="s">
        <v>598</v>
      </c>
      <c r="O323" s="2" t="s">
        <v>598</v>
      </c>
      <c r="P323" s="2" t="s">
        <v>598</v>
      </c>
      <c r="Q323" s="2" t="s">
        <v>598</v>
      </c>
      <c r="R323" s="2" t="s">
        <v>598</v>
      </c>
      <c r="S323" s="2" t="s">
        <v>598</v>
      </c>
      <c r="W323" s="2">
        <f t="shared" ref="W323:W386" si="25">IFERROR(J323/1,0)</f>
        <v>0</v>
      </c>
      <c r="AA323" s="2" t="str">
        <f t="shared" ref="AA323:AA386" si="26">IF(AND(OR(F323="-",F323="et",F323="'-'",F323="'0'",F323="'DS'"),G323=2.36),"Nordisk residual",F323)</f>
        <v>Nordisk residual</v>
      </c>
      <c r="AC323" s="2">
        <f t="shared" ref="AC323:AC386" si="27">IFERROR(G323/1,2.36)</f>
        <v>2.36</v>
      </c>
      <c r="AD323" s="2">
        <f t="shared" ref="AD323:AD386" si="28">IFERROR(H323/1,483.4)</f>
        <v>483.4</v>
      </c>
      <c r="AE323" s="2">
        <f t="shared" ref="AE323:AE386" si="29">IFERROR(I323/1,0.55)</f>
        <v>0.55000000000000004</v>
      </c>
    </row>
    <row r="324" spans="1:31" ht="15" customHeight="1" x14ac:dyDescent="0.25">
      <c r="A324" s="2" t="s">
        <v>457</v>
      </c>
      <c r="B324" s="2" t="s">
        <v>458</v>
      </c>
      <c r="C324" s="2">
        <v>2014</v>
      </c>
      <c r="D324" s="2">
        <v>0.14299999999999999</v>
      </c>
      <c r="E324" s="2" t="s">
        <v>598</v>
      </c>
      <c r="F324" s="2" t="s">
        <v>853</v>
      </c>
      <c r="G324" s="2">
        <v>2.36</v>
      </c>
      <c r="H324" s="2">
        <v>8.43</v>
      </c>
      <c r="I324" s="2">
        <v>0</v>
      </c>
      <c r="J324" s="2" t="s">
        <v>598</v>
      </c>
      <c r="K324" s="2" t="s">
        <v>598</v>
      </c>
      <c r="L324" s="2" t="s">
        <v>598</v>
      </c>
      <c r="M324" s="2" t="s">
        <v>598</v>
      </c>
      <c r="N324" s="2" t="s">
        <v>598</v>
      </c>
      <c r="O324" s="2" t="s">
        <v>598</v>
      </c>
      <c r="P324" s="2" t="s">
        <v>598</v>
      </c>
      <c r="Q324" s="2" t="s">
        <v>598</v>
      </c>
      <c r="R324" s="2" t="s">
        <v>598</v>
      </c>
      <c r="S324" s="2" t="s">
        <v>598</v>
      </c>
      <c r="W324" s="2">
        <f t="shared" si="25"/>
        <v>0</v>
      </c>
      <c r="AA324" s="2" t="str">
        <f t="shared" si="26"/>
        <v>'sol.vind.vatten ( 100% klimatneutral)'</v>
      </c>
      <c r="AC324" s="2">
        <f t="shared" si="27"/>
        <v>2.36</v>
      </c>
      <c r="AD324" s="2">
        <f t="shared" si="28"/>
        <v>8.43</v>
      </c>
      <c r="AE324" s="2">
        <f t="shared" si="29"/>
        <v>0</v>
      </c>
    </row>
    <row r="325" spans="1:31" ht="15" customHeight="1" x14ac:dyDescent="0.25">
      <c r="A325" s="2" t="s">
        <v>457</v>
      </c>
      <c r="B325" s="2" t="s">
        <v>459</v>
      </c>
      <c r="C325" s="2">
        <v>2014</v>
      </c>
      <c r="D325" s="2">
        <v>0.17399999999999999</v>
      </c>
      <c r="E325" s="2" t="s">
        <v>598</v>
      </c>
      <c r="F325" s="2" t="s">
        <v>854</v>
      </c>
      <c r="G325" s="2">
        <v>2.36</v>
      </c>
      <c r="H325" s="2">
        <v>8.43</v>
      </c>
      <c r="I325" s="2">
        <v>0</v>
      </c>
      <c r="J325" s="2" t="s">
        <v>598</v>
      </c>
      <c r="K325" s="2" t="s">
        <v>598</v>
      </c>
      <c r="L325" s="2" t="s">
        <v>598</v>
      </c>
      <c r="M325" s="2" t="s">
        <v>598</v>
      </c>
      <c r="N325" s="2" t="s">
        <v>598</v>
      </c>
      <c r="O325" s="2" t="s">
        <v>598</v>
      </c>
      <c r="P325" s="2" t="s">
        <v>598</v>
      </c>
      <c r="Q325" s="2" t="s">
        <v>598</v>
      </c>
      <c r="R325" s="2" t="s">
        <v>598</v>
      </c>
      <c r="S325" s="2" t="s">
        <v>598</v>
      </c>
      <c r="W325" s="2">
        <f t="shared" si="25"/>
        <v>0</v>
      </c>
      <c r="AA325" s="2" t="str">
        <f t="shared" si="26"/>
        <v>'sol.vind.vatten'</v>
      </c>
      <c r="AC325" s="2">
        <f t="shared" si="27"/>
        <v>2.36</v>
      </c>
      <c r="AD325" s="2">
        <f t="shared" si="28"/>
        <v>8.43</v>
      </c>
      <c r="AE325" s="2">
        <f t="shared" si="29"/>
        <v>0</v>
      </c>
    </row>
    <row r="326" spans="1:31" ht="15" customHeight="1" x14ac:dyDescent="0.25">
      <c r="A326" s="2" t="s">
        <v>457</v>
      </c>
      <c r="B326" s="2" t="s">
        <v>460</v>
      </c>
      <c r="C326" s="2">
        <v>2014</v>
      </c>
      <c r="D326" s="2">
        <v>0.05</v>
      </c>
      <c r="E326" s="2" t="s">
        <v>598</v>
      </c>
      <c r="F326" s="2" t="s">
        <v>854</v>
      </c>
      <c r="G326" s="2">
        <v>2.36</v>
      </c>
      <c r="H326" s="2">
        <v>8.43</v>
      </c>
      <c r="I326" s="2">
        <v>0</v>
      </c>
      <c r="J326" s="2" t="s">
        <v>598</v>
      </c>
      <c r="K326" s="2" t="s">
        <v>598</v>
      </c>
      <c r="L326" s="2" t="s">
        <v>598</v>
      </c>
      <c r="M326" s="2" t="s">
        <v>598</v>
      </c>
      <c r="N326" s="2" t="s">
        <v>598</v>
      </c>
      <c r="O326" s="2" t="s">
        <v>598</v>
      </c>
      <c r="P326" s="2" t="s">
        <v>598</v>
      </c>
      <c r="Q326" s="2" t="s">
        <v>598</v>
      </c>
      <c r="R326" s="2" t="s">
        <v>598</v>
      </c>
      <c r="S326" s="2" t="s">
        <v>598</v>
      </c>
      <c r="W326" s="2">
        <f t="shared" si="25"/>
        <v>0</v>
      </c>
      <c r="AA326" s="2" t="str">
        <f t="shared" si="26"/>
        <v>'sol.vind.vatten'</v>
      </c>
      <c r="AC326" s="2">
        <f t="shared" si="27"/>
        <v>2.36</v>
      </c>
      <c r="AD326" s="2">
        <f t="shared" si="28"/>
        <v>8.43</v>
      </c>
      <c r="AE326" s="2">
        <f t="shared" si="29"/>
        <v>0</v>
      </c>
    </row>
    <row r="327" spans="1:31" ht="15" customHeight="1" x14ac:dyDescent="0.25">
      <c r="A327" s="2" t="s">
        <v>457</v>
      </c>
      <c r="B327" s="2" t="s">
        <v>461</v>
      </c>
      <c r="C327" s="2">
        <v>2014</v>
      </c>
      <c r="D327" s="2">
        <v>10.827999999999999</v>
      </c>
      <c r="E327" s="2">
        <v>43</v>
      </c>
      <c r="F327" s="2" t="s">
        <v>854</v>
      </c>
      <c r="G327" s="2">
        <v>2.36</v>
      </c>
      <c r="H327" s="2">
        <v>8.43</v>
      </c>
      <c r="I327" s="2">
        <v>0</v>
      </c>
      <c r="J327" s="2" t="s">
        <v>598</v>
      </c>
      <c r="K327" s="2" t="s">
        <v>598</v>
      </c>
      <c r="L327" s="2" t="s">
        <v>598</v>
      </c>
      <c r="M327" s="2" t="s">
        <v>598</v>
      </c>
      <c r="N327" s="2" t="s">
        <v>598</v>
      </c>
      <c r="O327" s="2" t="s">
        <v>598</v>
      </c>
      <c r="P327" s="2" t="s">
        <v>598</v>
      </c>
      <c r="Q327" s="2" t="s">
        <v>598</v>
      </c>
      <c r="R327" s="2" t="s">
        <v>598</v>
      </c>
      <c r="S327" s="2" t="s">
        <v>598</v>
      </c>
      <c r="W327" s="2">
        <f t="shared" si="25"/>
        <v>0</v>
      </c>
      <c r="AA327" s="2" t="str">
        <f t="shared" si="26"/>
        <v>'sol.vind.vatten'</v>
      </c>
      <c r="AC327" s="2">
        <f t="shared" si="27"/>
        <v>2.36</v>
      </c>
      <c r="AD327" s="2">
        <f t="shared" si="28"/>
        <v>8.43</v>
      </c>
      <c r="AE327" s="2">
        <f t="shared" si="29"/>
        <v>0</v>
      </c>
    </row>
    <row r="328" spans="1:31"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W328" s="2">
        <f t="shared" si="25"/>
        <v>0</v>
      </c>
      <c r="AA328" s="2" t="str">
        <f t="shared" si="26"/>
        <v>-</v>
      </c>
      <c r="AC328" s="2">
        <f t="shared" si="27"/>
        <v>2.36</v>
      </c>
      <c r="AD328" s="2">
        <f t="shared" si="28"/>
        <v>483.4</v>
      </c>
      <c r="AE328" s="2">
        <f t="shared" si="29"/>
        <v>0.55000000000000004</v>
      </c>
    </row>
    <row r="329" spans="1:31"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W329" s="2">
        <f t="shared" si="25"/>
        <v>0</v>
      </c>
      <c r="AA329" s="2" t="str">
        <f t="shared" si="26"/>
        <v>-</v>
      </c>
      <c r="AC329" s="2">
        <f t="shared" si="27"/>
        <v>2.36</v>
      </c>
      <c r="AD329" s="2">
        <f t="shared" si="28"/>
        <v>483.4</v>
      </c>
      <c r="AE329" s="2">
        <f t="shared" si="29"/>
        <v>0.55000000000000004</v>
      </c>
    </row>
    <row r="330" spans="1:31" ht="15" customHeight="1" x14ac:dyDescent="0.25">
      <c r="A330" s="2" t="s">
        <v>465</v>
      </c>
      <c r="B330" s="2" t="s">
        <v>466</v>
      </c>
      <c r="C330" s="2">
        <v>2014</v>
      </c>
      <c r="D330" s="2">
        <v>0.59499999999999997</v>
      </c>
      <c r="E330" s="2" t="s">
        <v>598</v>
      </c>
      <c r="F330" s="2" t="s">
        <v>599</v>
      </c>
      <c r="G330" s="2">
        <v>2.36</v>
      </c>
      <c r="H330" s="2">
        <v>483.4</v>
      </c>
      <c r="I330" s="2">
        <v>0.55000000000000004</v>
      </c>
      <c r="J330" s="2" t="s">
        <v>598</v>
      </c>
      <c r="K330" s="2" t="s">
        <v>598</v>
      </c>
      <c r="L330" s="2" t="s">
        <v>598</v>
      </c>
      <c r="M330" s="2" t="s">
        <v>598</v>
      </c>
      <c r="N330" s="2" t="s">
        <v>598</v>
      </c>
      <c r="O330" s="2" t="s">
        <v>598</v>
      </c>
      <c r="P330" s="2" t="s">
        <v>598</v>
      </c>
      <c r="Q330" s="2" t="s">
        <v>598</v>
      </c>
      <c r="R330" s="2" t="s">
        <v>598</v>
      </c>
      <c r="S330" s="2" t="s">
        <v>598</v>
      </c>
      <c r="W330" s="2">
        <f t="shared" si="25"/>
        <v>0</v>
      </c>
      <c r="AA330" s="2" t="str">
        <f t="shared" si="26"/>
        <v>Nordisk residual</v>
      </c>
      <c r="AC330" s="2">
        <f t="shared" si="27"/>
        <v>2.36</v>
      </c>
      <c r="AD330" s="2">
        <f t="shared" si="28"/>
        <v>483.4</v>
      </c>
      <c r="AE330" s="2">
        <f t="shared" si="29"/>
        <v>0.55000000000000004</v>
      </c>
    </row>
    <row r="331" spans="1:31" ht="15" customHeight="1" x14ac:dyDescent="0.25">
      <c r="A331" s="2" t="s">
        <v>467</v>
      </c>
      <c r="B331" s="2" t="s">
        <v>468</v>
      </c>
      <c r="C331" s="2">
        <v>2014</v>
      </c>
      <c r="D331" s="2">
        <v>3.9E-2</v>
      </c>
      <c r="E331" s="2" t="s">
        <v>598</v>
      </c>
      <c r="F331" s="2" t="s">
        <v>855</v>
      </c>
      <c r="G331" s="2">
        <v>0</v>
      </c>
      <c r="H331" s="2">
        <v>0</v>
      </c>
      <c r="I331" s="2">
        <v>0</v>
      </c>
      <c r="J331" s="2" t="s">
        <v>598</v>
      </c>
      <c r="K331" s="2" t="s">
        <v>598</v>
      </c>
      <c r="L331" s="2" t="s">
        <v>598</v>
      </c>
      <c r="M331" s="2" t="s">
        <v>598</v>
      </c>
      <c r="N331" s="2" t="s">
        <v>598</v>
      </c>
      <c r="O331" s="2" t="s">
        <v>598</v>
      </c>
      <c r="P331" s="2" t="s">
        <v>598</v>
      </c>
      <c r="Q331" s="2" t="s">
        <v>598</v>
      </c>
      <c r="R331" s="2" t="s">
        <v>598</v>
      </c>
      <c r="S331" s="2" t="s">
        <v>598</v>
      </c>
      <c r="W331" s="2">
        <f t="shared" si="25"/>
        <v>0</v>
      </c>
      <c r="AA331" s="2" t="str">
        <f t="shared" si="26"/>
        <v>'Ursprungsgaranterad'</v>
      </c>
      <c r="AC331" s="2">
        <f t="shared" si="27"/>
        <v>0</v>
      </c>
      <c r="AD331" s="2">
        <f t="shared" si="28"/>
        <v>0</v>
      </c>
      <c r="AE331" s="2">
        <f t="shared" si="29"/>
        <v>0</v>
      </c>
    </row>
    <row r="332" spans="1:31" ht="15" customHeight="1" x14ac:dyDescent="0.25">
      <c r="A332" s="2" t="s">
        <v>467</v>
      </c>
      <c r="B332" s="2" t="s">
        <v>469</v>
      </c>
      <c r="C332" s="2">
        <v>2014</v>
      </c>
      <c r="D332" s="2">
        <v>8.7499999999999994E-2</v>
      </c>
      <c r="E332" s="2" t="s">
        <v>598</v>
      </c>
      <c r="F332" s="2" t="s">
        <v>855</v>
      </c>
      <c r="G332" s="2">
        <v>0</v>
      </c>
      <c r="H332" s="2">
        <v>0</v>
      </c>
      <c r="I332" s="2">
        <v>0</v>
      </c>
      <c r="J332" s="2" t="s">
        <v>598</v>
      </c>
      <c r="K332" s="2" t="s">
        <v>598</v>
      </c>
      <c r="L332" s="2" t="s">
        <v>598</v>
      </c>
      <c r="M332" s="2" t="s">
        <v>598</v>
      </c>
      <c r="N332" s="2" t="s">
        <v>598</v>
      </c>
      <c r="O332" s="2" t="s">
        <v>598</v>
      </c>
      <c r="P332" s="2" t="s">
        <v>598</v>
      </c>
      <c r="Q332" s="2" t="s">
        <v>598</v>
      </c>
      <c r="R332" s="2" t="s">
        <v>598</v>
      </c>
      <c r="S332" s="2" t="s">
        <v>598</v>
      </c>
      <c r="W332" s="2">
        <f t="shared" si="25"/>
        <v>0</v>
      </c>
      <c r="AA332" s="2" t="str">
        <f t="shared" si="26"/>
        <v>'Ursprungsgaranterad'</v>
      </c>
      <c r="AC332" s="2">
        <f t="shared" si="27"/>
        <v>0</v>
      </c>
      <c r="AD332" s="2">
        <f t="shared" si="28"/>
        <v>0</v>
      </c>
      <c r="AE332" s="2">
        <f t="shared" si="29"/>
        <v>0</v>
      </c>
    </row>
    <row r="333" spans="1:31" ht="15" customHeight="1" x14ac:dyDescent="0.25">
      <c r="A333" s="2" t="s">
        <v>467</v>
      </c>
      <c r="B333" s="2" t="s">
        <v>470</v>
      </c>
      <c r="C333" s="2">
        <v>2014</v>
      </c>
      <c r="D333" s="2">
        <v>2.6219999999999999</v>
      </c>
      <c r="E333" s="2" t="s">
        <v>598</v>
      </c>
      <c r="F333" s="2" t="s">
        <v>856</v>
      </c>
      <c r="G333" s="2">
        <v>0</v>
      </c>
      <c r="H333" s="2">
        <v>0</v>
      </c>
      <c r="I333" s="2">
        <v>0</v>
      </c>
      <c r="J333" s="2" t="s">
        <v>598</v>
      </c>
      <c r="K333" s="2" t="s">
        <v>598</v>
      </c>
      <c r="L333" s="2" t="s">
        <v>598</v>
      </c>
      <c r="M333" s="2" t="s">
        <v>598</v>
      </c>
      <c r="N333" s="2" t="s">
        <v>598</v>
      </c>
      <c r="O333" s="2" t="s">
        <v>598</v>
      </c>
      <c r="P333" s="2" t="s">
        <v>598</v>
      </c>
      <c r="Q333" s="2" t="s">
        <v>598</v>
      </c>
      <c r="R333" s="2" t="s">
        <v>598</v>
      </c>
      <c r="S333" s="2" t="s">
        <v>598</v>
      </c>
      <c r="W333" s="2">
        <f t="shared" si="25"/>
        <v>0</v>
      </c>
      <c r="AA333" s="2" t="str">
        <f t="shared" si="26"/>
        <v>'Ursprungsgarantier'</v>
      </c>
      <c r="AC333" s="2">
        <f t="shared" si="27"/>
        <v>0</v>
      </c>
      <c r="AD333" s="2">
        <f t="shared" si="28"/>
        <v>0</v>
      </c>
      <c r="AE333" s="2">
        <f t="shared" si="29"/>
        <v>0</v>
      </c>
    </row>
    <row r="334" spans="1:31" ht="15" customHeight="1" x14ac:dyDescent="0.25">
      <c r="A334" s="2" t="s">
        <v>467</v>
      </c>
      <c r="B334" s="2" t="s">
        <v>471</v>
      </c>
      <c r="C334" s="2">
        <v>2014</v>
      </c>
      <c r="D334" s="2">
        <v>7.8700000000000006E-2</v>
      </c>
      <c r="E334" s="2" t="s">
        <v>598</v>
      </c>
      <c r="F334" s="2" t="s">
        <v>855</v>
      </c>
      <c r="G334" s="2">
        <v>0</v>
      </c>
      <c r="H334" s="2">
        <v>0</v>
      </c>
      <c r="I334" s="2">
        <v>0</v>
      </c>
      <c r="J334" s="2" t="s">
        <v>598</v>
      </c>
      <c r="K334" s="2" t="s">
        <v>598</v>
      </c>
      <c r="L334" s="2" t="s">
        <v>598</v>
      </c>
      <c r="M334" s="2" t="s">
        <v>598</v>
      </c>
      <c r="N334" s="2" t="s">
        <v>598</v>
      </c>
      <c r="O334" s="2" t="s">
        <v>598</v>
      </c>
      <c r="P334" s="2" t="s">
        <v>598</v>
      </c>
      <c r="Q334" s="2" t="s">
        <v>598</v>
      </c>
      <c r="R334" s="2" t="s">
        <v>598</v>
      </c>
      <c r="S334" s="2" t="s">
        <v>598</v>
      </c>
      <c r="W334" s="2">
        <f t="shared" si="25"/>
        <v>0</v>
      </c>
      <c r="AA334" s="2" t="str">
        <f t="shared" si="26"/>
        <v>'Ursprungsgaranterad'</v>
      </c>
      <c r="AC334" s="2">
        <f t="shared" si="27"/>
        <v>0</v>
      </c>
      <c r="AD334" s="2">
        <f t="shared" si="28"/>
        <v>0</v>
      </c>
      <c r="AE334" s="2">
        <f t="shared" si="29"/>
        <v>0</v>
      </c>
    </row>
    <row r="335" spans="1:31" ht="15" customHeight="1" x14ac:dyDescent="0.25">
      <c r="A335" s="2" t="s">
        <v>472</v>
      </c>
      <c r="B335" s="2" t="s">
        <v>11</v>
      </c>
      <c r="C335" s="2">
        <v>2014</v>
      </c>
      <c r="D335" s="2">
        <v>3.1</v>
      </c>
      <c r="E335" s="2" t="s">
        <v>598</v>
      </c>
      <c r="F335" s="2" t="s">
        <v>599</v>
      </c>
      <c r="G335" s="2">
        <v>2.36</v>
      </c>
      <c r="H335" s="2">
        <v>483.4</v>
      </c>
      <c r="I335" s="2">
        <v>0.55000000000000004</v>
      </c>
      <c r="J335" s="2" t="s">
        <v>598</v>
      </c>
      <c r="K335" s="2" t="s">
        <v>598</v>
      </c>
      <c r="L335" s="2" t="s">
        <v>598</v>
      </c>
      <c r="M335" s="2" t="s">
        <v>598</v>
      </c>
      <c r="N335" s="2" t="s">
        <v>598</v>
      </c>
      <c r="O335" s="2" t="s">
        <v>598</v>
      </c>
      <c r="P335" s="2" t="s">
        <v>598</v>
      </c>
      <c r="Q335" s="2" t="s">
        <v>598</v>
      </c>
      <c r="R335" s="2" t="s">
        <v>598</v>
      </c>
      <c r="S335" s="2" t="s">
        <v>598</v>
      </c>
      <c r="W335" s="2">
        <f t="shared" si="25"/>
        <v>0</v>
      </c>
      <c r="AA335" s="2" t="str">
        <f t="shared" si="26"/>
        <v>Nordisk residual</v>
      </c>
      <c r="AC335" s="2">
        <f t="shared" si="27"/>
        <v>2.36</v>
      </c>
      <c r="AD335" s="2">
        <f t="shared" si="28"/>
        <v>483.4</v>
      </c>
      <c r="AE335" s="2">
        <f t="shared" si="29"/>
        <v>0.55000000000000004</v>
      </c>
    </row>
    <row r="336" spans="1:31"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W336" s="2">
        <f t="shared" si="25"/>
        <v>0</v>
      </c>
      <c r="AA336" s="2" t="str">
        <f t="shared" si="26"/>
        <v>-</v>
      </c>
      <c r="AC336" s="2">
        <f t="shared" si="27"/>
        <v>2.36</v>
      </c>
      <c r="AD336" s="2">
        <f t="shared" si="28"/>
        <v>483.4</v>
      </c>
      <c r="AE336" s="2">
        <f t="shared" si="29"/>
        <v>0.55000000000000004</v>
      </c>
    </row>
    <row r="337" spans="1:31" ht="15" customHeight="1" x14ac:dyDescent="0.25">
      <c r="A337" s="2" t="s">
        <v>472</v>
      </c>
      <c r="B337" s="2" t="s">
        <v>276</v>
      </c>
      <c r="C337" s="2">
        <v>2014</v>
      </c>
      <c r="D337" s="2">
        <v>0.2</v>
      </c>
      <c r="E337" s="2" t="s">
        <v>598</v>
      </c>
      <c r="F337" s="2" t="s">
        <v>599</v>
      </c>
      <c r="G337" s="2">
        <v>2.36</v>
      </c>
      <c r="H337" s="2">
        <v>483.4</v>
      </c>
      <c r="I337" s="2">
        <v>0.55000000000000004</v>
      </c>
      <c r="J337" s="2" t="s">
        <v>598</v>
      </c>
      <c r="K337" s="2" t="s">
        <v>598</v>
      </c>
      <c r="L337" s="2" t="s">
        <v>598</v>
      </c>
      <c r="M337" s="2" t="s">
        <v>598</v>
      </c>
      <c r="N337" s="2" t="s">
        <v>598</v>
      </c>
      <c r="O337" s="2" t="s">
        <v>598</v>
      </c>
      <c r="P337" s="2" t="s">
        <v>598</v>
      </c>
      <c r="Q337" s="2" t="s">
        <v>598</v>
      </c>
      <c r="R337" s="2" t="s">
        <v>598</v>
      </c>
      <c r="S337" s="2" t="s">
        <v>598</v>
      </c>
      <c r="W337" s="2">
        <f t="shared" si="25"/>
        <v>0</v>
      </c>
      <c r="AA337" s="2" t="str">
        <f t="shared" si="26"/>
        <v>Nordisk residual</v>
      </c>
      <c r="AC337" s="2">
        <f t="shared" si="27"/>
        <v>2.36</v>
      </c>
      <c r="AD337" s="2">
        <f t="shared" si="28"/>
        <v>483.4</v>
      </c>
      <c r="AE337" s="2">
        <f t="shared" si="29"/>
        <v>0.55000000000000004</v>
      </c>
    </row>
    <row r="338" spans="1:31" ht="15" customHeight="1" x14ac:dyDescent="0.25">
      <c r="A338" s="2" t="s">
        <v>474</v>
      </c>
      <c r="B338" s="2" t="s">
        <v>475</v>
      </c>
      <c r="C338" s="2">
        <v>2014</v>
      </c>
      <c r="D338" s="2">
        <v>0.625</v>
      </c>
      <c r="E338" s="2" t="s">
        <v>598</v>
      </c>
      <c r="F338" s="2" t="s">
        <v>857</v>
      </c>
      <c r="G338" s="2">
        <v>2.36</v>
      </c>
      <c r="H338" s="2">
        <v>5.69</v>
      </c>
      <c r="I338" s="2">
        <v>0</v>
      </c>
      <c r="J338" s="2" t="s">
        <v>598</v>
      </c>
      <c r="K338" s="2" t="s">
        <v>598</v>
      </c>
      <c r="L338" s="2" t="s">
        <v>598</v>
      </c>
      <c r="M338" s="2" t="s">
        <v>598</v>
      </c>
      <c r="N338" s="2" t="s">
        <v>598</v>
      </c>
      <c r="O338" s="2" t="s">
        <v>598</v>
      </c>
      <c r="P338" s="2" t="s">
        <v>598</v>
      </c>
      <c r="Q338" s="2" t="s">
        <v>598</v>
      </c>
      <c r="R338" s="2" t="s">
        <v>598</v>
      </c>
      <c r="S338" s="2" t="s">
        <v>598</v>
      </c>
      <c r="W338" s="2">
        <f t="shared" si="25"/>
        <v>0</v>
      </c>
      <c r="AA338" s="2" t="str">
        <f t="shared" si="26"/>
        <v>'Vattenfalls elmix'</v>
      </c>
      <c r="AC338" s="2">
        <f t="shared" si="27"/>
        <v>2.36</v>
      </c>
      <c r="AD338" s="2">
        <f t="shared" si="28"/>
        <v>5.69</v>
      </c>
      <c r="AE338" s="2">
        <f t="shared" si="29"/>
        <v>0</v>
      </c>
    </row>
    <row r="339" spans="1:31" ht="15" customHeight="1" x14ac:dyDescent="0.25">
      <c r="A339" s="2" t="s">
        <v>474</v>
      </c>
      <c r="B339" s="2" t="s">
        <v>476</v>
      </c>
      <c r="C339" s="2">
        <v>2014</v>
      </c>
      <c r="D339" s="2">
        <v>11.117000000000001</v>
      </c>
      <c r="E339" s="2">
        <v>15.147</v>
      </c>
      <c r="F339" s="2" t="s">
        <v>858</v>
      </c>
      <c r="G339" s="2">
        <v>0.05</v>
      </c>
      <c r="H339" s="2">
        <v>0</v>
      </c>
      <c r="I339" s="2">
        <v>0</v>
      </c>
      <c r="J339" s="2" t="s">
        <v>598</v>
      </c>
      <c r="K339" s="2" t="s">
        <v>598</v>
      </c>
      <c r="L339" s="2" t="s">
        <v>598</v>
      </c>
      <c r="M339" s="2" t="s">
        <v>598</v>
      </c>
      <c r="N339" s="2" t="s">
        <v>598</v>
      </c>
      <c r="O339" s="2" t="s">
        <v>598</v>
      </c>
      <c r="P339" s="2" t="s">
        <v>598</v>
      </c>
      <c r="Q339" s="2" t="s">
        <v>598</v>
      </c>
      <c r="R339" s="2" t="s">
        <v>598</v>
      </c>
      <c r="S339" s="2" t="s">
        <v>598</v>
      </c>
      <c r="W339" s="2">
        <f t="shared" si="25"/>
        <v>0</v>
      </c>
      <c r="AA339" s="2" t="str">
        <f t="shared" si="26"/>
        <v>'Egenproducerad bioel'</v>
      </c>
      <c r="AC339" s="2">
        <f t="shared" si="27"/>
        <v>0.05</v>
      </c>
      <c r="AD339" s="2">
        <f t="shared" si="28"/>
        <v>0</v>
      </c>
      <c r="AE339" s="2">
        <f t="shared" si="29"/>
        <v>0</v>
      </c>
    </row>
    <row r="340" spans="1:31" ht="15" customHeight="1" x14ac:dyDescent="0.25">
      <c r="A340" s="2" t="s">
        <v>474</v>
      </c>
      <c r="B340" s="2" t="s">
        <v>477</v>
      </c>
      <c r="C340" s="2">
        <v>2014</v>
      </c>
      <c r="D340" s="2">
        <v>4.45</v>
      </c>
      <c r="E340" s="2" t="s">
        <v>598</v>
      </c>
      <c r="F340" s="2" t="s">
        <v>859</v>
      </c>
      <c r="G340" s="2">
        <v>2.36</v>
      </c>
      <c r="H340" s="2">
        <v>5.69</v>
      </c>
      <c r="I340" s="2">
        <v>0.55000000000000004</v>
      </c>
      <c r="J340" s="2" t="s">
        <v>598</v>
      </c>
      <c r="K340" s="2" t="s">
        <v>598</v>
      </c>
      <c r="L340" s="2" t="s">
        <v>598</v>
      </c>
      <c r="M340" s="2" t="s">
        <v>598</v>
      </c>
      <c r="N340" s="2" t="s">
        <v>598</v>
      </c>
      <c r="O340" s="2" t="s">
        <v>598</v>
      </c>
      <c r="P340" s="2" t="s">
        <v>598</v>
      </c>
      <c r="Q340" s="2" t="s">
        <v>598</v>
      </c>
      <c r="R340" s="2" t="s">
        <v>598</v>
      </c>
      <c r="S340" s="2" t="s">
        <v>598</v>
      </c>
      <c r="W340" s="2">
        <f t="shared" si="25"/>
        <v>0</v>
      </c>
      <c r="AA340" s="2" t="str">
        <f t="shared" si="26"/>
        <v>'Vattenfall elmix utan spec energikälla'</v>
      </c>
      <c r="AC340" s="2">
        <f t="shared" si="27"/>
        <v>2.36</v>
      </c>
      <c r="AD340" s="2">
        <f t="shared" si="28"/>
        <v>5.69</v>
      </c>
      <c r="AE340" s="2">
        <f t="shared" si="29"/>
        <v>0.55000000000000004</v>
      </c>
    </row>
    <row r="341" spans="1:31" ht="15" customHeight="1" x14ac:dyDescent="0.25">
      <c r="A341" s="2" t="s">
        <v>474</v>
      </c>
      <c r="B341" s="2" t="s">
        <v>478</v>
      </c>
      <c r="C341" s="2">
        <v>2014</v>
      </c>
      <c r="D341" s="2">
        <v>0.39</v>
      </c>
      <c r="E341" s="2" t="s">
        <v>598</v>
      </c>
      <c r="F341" s="2" t="s">
        <v>860</v>
      </c>
      <c r="G341" s="2">
        <v>2.36</v>
      </c>
      <c r="H341" s="2">
        <v>5.69</v>
      </c>
      <c r="I341" s="2">
        <v>0</v>
      </c>
      <c r="J341" s="2" t="s">
        <v>598</v>
      </c>
      <c r="K341" s="2" t="s">
        <v>598</v>
      </c>
      <c r="L341" s="2" t="s">
        <v>598</v>
      </c>
      <c r="M341" s="2" t="s">
        <v>598</v>
      </c>
      <c r="N341" s="2" t="s">
        <v>598</v>
      </c>
      <c r="O341" s="2" t="s">
        <v>598</v>
      </c>
      <c r="P341" s="2" t="s">
        <v>598</v>
      </c>
      <c r="Q341" s="2" t="s">
        <v>598</v>
      </c>
      <c r="R341" s="2" t="s">
        <v>598</v>
      </c>
      <c r="S341" s="2" t="s">
        <v>598</v>
      </c>
      <c r="W341" s="2">
        <f t="shared" si="25"/>
        <v>0</v>
      </c>
      <c r="AA341" s="2" t="str">
        <f t="shared" si="26"/>
        <v>'Vattenfalls elmix. ej specificerad ursprungskälla</v>
      </c>
      <c r="AC341" s="2">
        <f t="shared" si="27"/>
        <v>2.36</v>
      </c>
      <c r="AD341" s="2">
        <f t="shared" si="28"/>
        <v>5.69</v>
      </c>
      <c r="AE341" s="2">
        <f t="shared" si="29"/>
        <v>0</v>
      </c>
    </row>
    <row r="342" spans="1:31" ht="15" customHeight="1" x14ac:dyDescent="0.25">
      <c r="A342" s="2" t="s">
        <v>474</v>
      </c>
      <c r="B342" s="2" t="s">
        <v>479</v>
      </c>
      <c r="C342" s="2">
        <v>2014</v>
      </c>
      <c r="D342" s="2">
        <v>2</v>
      </c>
      <c r="E342" s="2" t="s">
        <v>598</v>
      </c>
      <c r="F342" s="2" t="s">
        <v>861</v>
      </c>
      <c r="G342" s="2">
        <v>1.9</v>
      </c>
      <c r="H342" s="2">
        <v>5.69</v>
      </c>
      <c r="I342" s="2">
        <v>0</v>
      </c>
      <c r="J342" s="2" t="s">
        <v>598</v>
      </c>
      <c r="K342" s="2" t="s">
        <v>598</v>
      </c>
      <c r="L342" s="2" t="s">
        <v>598</v>
      </c>
      <c r="M342" s="2" t="s">
        <v>598</v>
      </c>
      <c r="N342" s="2" t="s">
        <v>598</v>
      </c>
      <c r="O342" s="2" t="s">
        <v>598</v>
      </c>
      <c r="P342" s="2" t="s">
        <v>598</v>
      </c>
      <c r="Q342" s="2" t="s">
        <v>598</v>
      </c>
      <c r="R342" s="2" t="s">
        <v>598</v>
      </c>
      <c r="S342" s="2" t="s">
        <v>598</v>
      </c>
      <c r="W342" s="2">
        <f t="shared" si="25"/>
        <v>0</v>
      </c>
      <c r="AA342" s="2" t="str">
        <f t="shared" si="26"/>
        <v>'Vattenfall restmix'</v>
      </c>
      <c r="AC342" s="2">
        <f t="shared" si="27"/>
        <v>1.9</v>
      </c>
      <c r="AD342" s="2">
        <f t="shared" si="28"/>
        <v>5.69</v>
      </c>
      <c r="AE342" s="2">
        <f t="shared" si="29"/>
        <v>0</v>
      </c>
    </row>
    <row r="343" spans="1:31" ht="15" customHeight="1" x14ac:dyDescent="0.25">
      <c r="A343" s="2" t="s">
        <v>474</v>
      </c>
      <c r="B343" s="2" t="s">
        <v>480</v>
      </c>
      <c r="C343" s="2">
        <v>2014</v>
      </c>
      <c r="D343" s="2">
        <v>6.6760000000000002</v>
      </c>
      <c r="E343" s="2">
        <v>2.3860000000000001</v>
      </c>
      <c r="F343" s="2" t="s">
        <v>862</v>
      </c>
      <c r="G343" s="2">
        <v>0.05</v>
      </c>
      <c r="H343" s="2">
        <v>0</v>
      </c>
      <c r="I343" s="2">
        <v>0.55000000000000004</v>
      </c>
      <c r="J343" s="2" t="s">
        <v>598</v>
      </c>
      <c r="K343" s="2" t="s">
        <v>598</v>
      </c>
      <c r="L343" s="2" t="s">
        <v>598</v>
      </c>
      <c r="M343" s="2" t="s">
        <v>598</v>
      </c>
      <c r="N343" s="2" t="s">
        <v>598</v>
      </c>
      <c r="O343" s="2" t="s">
        <v>598</v>
      </c>
      <c r="P343" s="2" t="s">
        <v>598</v>
      </c>
      <c r="Q343" s="2" t="s">
        <v>598</v>
      </c>
      <c r="R343" s="2" t="s">
        <v>598</v>
      </c>
      <c r="S343" s="2" t="s">
        <v>598</v>
      </c>
      <c r="W343" s="2">
        <f t="shared" si="25"/>
        <v>0</v>
      </c>
      <c r="AA343" s="2" t="str">
        <f t="shared" si="26"/>
        <v>'Egenproducerad bio el'</v>
      </c>
      <c r="AC343" s="2">
        <f t="shared" si="27"/>
        <v>0.05</v>
      </c>
      <c r="AD343" s="2">
        <f t="shared" si="28"/>
        <v>0</v>
      </c>
      <c r="AE343" s="2">
        <f t="shared" si="29"/>
        <v>0.55000000000000004</v>
      </c>
    </row>
    <row r="344" spans="1:31" ht="15" customHeight="1" x14ac:dyDescent="0.25">
      <c r="A344" s="2" t="s">
        <v>474</v>
      </c>
      <c r="B344" s="2" t="s">
        <v>481</v>
      </c>
      <c r="C344" s="2">
        <v>2014</v>
      </c>
      <c r="D344" s="2">
        <v>5.0030000000000001</v>
      </c>
      <c r="E344" s="2">
        <v>16.402999999999999</v>
      </c>
      <c r="F344" s="2" t="s">
        <v>863</v>
      </c>
      <c r="G344" s="2">
        <v>0.05</v>
      </c>
      <c r="H344" s="2">
        <v>0</v>
      </c>
      <c r="I344" s="2">
        <v>0</v>
      </c>
      <c r="J344" s="2" t="s">
        <v>598</v>
      </c>
      <c r="K344" s="2" t="s">
        <v>598</v>
      </c>
      <c r="L344" s="2" t="s">
        <v>598</v>
      </c>
      <c r="M344" s="2" t="s">
        <v>598</v>
      </c>
      <c r="N344" s="2" t="s">
        <v>598</v>
      </c>
      <c r="O344" s="2" t="s">
        <v>598</v>
      </c>
      <c r="P344" s="2" t="s">
        <v>598</v>
      </c>
      <c r="Q344" s="2" t="s">
        <v>598</v>
      </c>
      <c r="R344" s="2" t="s">
        <v>598</v>
      </c>
      <c r="S344" s="2" t="s">
        <v>598</v>
      </c>
      <c r="W344" s="2">
        <f t="shared" si="25"/>
        <v>0</v>
      </c>
      <c r="AA344" s="2" t="str">
        <f t="shared" si="26"/>
        <v>'egenproducerad el. biobränsle'</v>
      </c>
      <c r="AC344" s="2">
        <f t="shared" si="27"/>
        <v>0.05</v>
      </c>
      <c r="AD344" s="2">
        <f t="shared" si="28"/>
        <v>0</v>
      </c>
      <c r="AE344" s="2">
        <f t="shared" si="29"/>
        <v>0</v>
      </c>
    </row>
    <row r="345" spans="1:31" ht="15" customHeight="1" x14ac:dyDescent="0.25">
      <c r="A345" s="2" t="s">
        <v>474</v>
      </c>
      <c r="B345" s="2" t="s">
        <v>482</v>
      </c>
      <c r="C345" s="2">
        <v>2014</v>
      </c>
      <c r="D345" s="2">
        <v>0.53439999999999999</v>
      </c>
      <c r="E345" s="2" t="s">
        <v>598</v>
      </c>
      <c r="F345" s="2" t="s">
        <v>864</v>
      </c>
      <c r="G345" s="2">
        <v>2.36</v>
      </c>
      <c r="H345" s="2">
        <v>5.69</v>
      </c>
      <c r="I345" s="2">
        <v>0.55000000000000004</v>
      </c>
      <c r="J345" s="2" t="s">
        <v>598</v>
      </c>
      <c r="K345" s="2" t="s">
        <v>598</v>
      </c>
      <c r="L345" s="2" t="s">
        <v>598</v>
      </c>
      <c r="M345" s="2" t="s">
        <v>598</v>
      </c>
      <c r="N345" s="2" t="s">
        <v>598</v>
      </c>
      <c r="O345" s="2" t="s">
        <v>598</v>
      </c>
      <c r="P345" s="2" t="s">
        <v>598</v>
      </c>
      <c r="Q345" s="2" t="s">
        <v>598</v>
      </c>
      <c r="R345" s="2" t="s">
        <v>598</v>
      </c>
      <c r="S345" s="2" t="s">
        <v>598</v>
      </c>
      <c r="W345" s="2">
        <f t="shared" si="25"/>
        <v>0</v>
      </c>
      <c r="AA345" s="2" t="str">
        <f t="shared" si="26"/>
        <v>'Vattenfalls elmix ospec energikälla'</v>
      </c>
      <c r="AC345" s="2">
        <f t="shared" si="27"/>
        <v>2.36</v>
      </c>
      <c r="AD345" s="2">
        <f t="shared" si="28"/>
        <v>5.69</v>
      </c>
      <c r="AE345" s="2">
        <f t="shared" si="29"/>
        <v>0.55000000000000004</v>
      </c>
    </row>
    <row r="346" spans="1:31" ht="15" customHeight="1" x14ac:dyDescent="0.25">
      <c r="A346" s="2" t="s">
        <v>474</v>
      </c>
      <c r="B346" s="2" t="s">
        <v>483</v>
      </c>
      <c r="C346" s="2">
        <v>2014</v>
      </c>
      <c r="D346" s="2">
        <v>0.2</v>
      </c>
      <c r="E346" s="2" t="s">
        <v>598</v>
      </c>
      <c r="F346" s="2" t="s">
        <v>861</v>
      </c>
      <c r="G346" s="2">
        <v>1.9</v>
      </c>
      <c r="H346" s="2">
        <v>5.69</v>
      </c>
      <c r="I346" s="2">
        <v>0</v>
      </c>
      <c r="J346" s="2" t="s">
        <v>598</v>
      </c>
      <c r="K346" s="2" t="s">
        <v>598</v>
      </c>
      <c r="L346" s="2" t="s">
        <v>598</v>
      </c>
      <c r="M346" s="2" t="s">
        <v>598</v>
      </c>
      <c r="N346" s="2" t="s">
        <v>598</v>
      </c>
      <c r="O346" s="2" t="s">
        <v>598</v>
      </c>
      <c r="P346" s="2" t="s">
        <v>598</v>
      </c>
      <c r="Q346" s="2" t="s">
        <v>598</v>
      </c>
      <c r="R346" s="2" t="s">
        <v>598</v>
      </c>
      <c r="S346" s="2" t="s">
        <v>598</v>
      </c>
      <c r="W346" s="2">
        <f t="shared" si="25"/>
        <v>0</v>
      </c>
      <c r="AA346" s="2" t="str">
        <f t="shared" si="26"/>
        <v>'Vattenfall restmix'</v>
      </c>
      <c r="AC346" s="2">
        <f t="shared" si="27"/>
        <v>1.9</v>
      </c>
      <c r="AD346" s="2">
        <f t="shared" si="28"/>
        <v>5.69</v>
      </c>
      <c r="AE346" s="2">
        <f t="shared" si="29"/>
        <v>0</v>
      </c>
    </row>
    <row r="347" spans="1:31" ht="15" customHeight="1" x14ac:dyDescent="0.25">
      <c r="A347" s="2" t="s">
        <v>474</v>
      </c>
      <c r="B347" s="2" t="s">
        <v>484</v>
      </c>
      <c r="C347" s="2">
        <v>2014</v>
      </c>
      <c r="D347" s="2">
        <v>41.9</v>
      </c>
      <c r="E347" s="2">
        <v>8.5</v>
      </c>
      <c r="F347" s="2" t="s">
        <v>861</v>
      </c>
      <c r="G347" s="2">
        <v>1.9</v>
      </c>
      <c r="H347" s="2">
        <v>5.69</v>
      </c>
      <c r="I347" s="2">
        <v>0</v>
      </c>
      <c r="J347" s="2" t="s">
        <v>598</v>
      </c>
      <c r="K347" s="2" t="s">
        <v>598</v>
      </c>
      <c r="L347" s="2" t="s">
        <v>598</v>
      </c>
      <c r="M347" s="2" t="s">
        <v>598</v>
      </c>
      <c r="N347" s="2" t="s">
        <v>598</v>
      </c>
      <c r="O347" s="2">
        <v>78.2</v>
      </c>
      <c r="P347" s="2">
        <v>0.04</v>
      </c>
      <c r="Q347" s="2">
        <v>0</v>
      </c>
      <c r="R347" s="2">
        <v>0</v>
      </c>
      <c r="S347" s="2">
        <v>0</v>
      </c>
      <c r="W347" s="2">
        <f t="shared" si="25"/>
        <v>0</v>
      </c>
      <c r="AA347" s="2" t="str">
        <f t="shared" si="26"/>
        <v>'Vattenfall restmix'</v>
      </c>
      <c r="AC347" s="2">
        <f t="shared" si="27"/>
        <v>1.9</v>
      </c>
      <c r="AD347" s="2">
        <f t="shared" si="28"/>
        <v>5.69</v>
      </c>
      <c r="AE347" s="2">
        <f t="shared" si="29"/>
        <v>0</v>
      </c>
    </row>
    <row r="348" spans="1:31" ht="15" customHeight="1" x14ac:dyDescent="0.25">
      <c r="A348" s="2" t="s">
        <v>474</v>
      </c>
      <c r="B348" s="2" t="s">
        <v>485</v>
      </c>
      <c r="C348" s="2">
        <v>2014</v>
      </c>
      <c r="D348" s="2">
        <v>1.1000000000000001</v>
      </c>
      <c r="E348" s="2" t="s">
        <v>598</v>
      </c>
      <c r="F348" s="2" t="s">
        <v>865</v>
      </c>
      <c r="G348" s="2">
        <v>2.36</v>
      </c>
      <c r="H348" s="2">
        <v>5.69</v>
      </c>
      <c r="I348" s="2">
        <v>0.55000000000000004</v>
      </c>
      <c r="J348" s="2" t="s">
        <v>598</v>
      </c>
      <c r="K348" s="2" t="s">
        <v>598</v>
      </c>
      <c r="L348" s="2" t="s">
        <v>598</v>
      </c>
      <c r="M348" s="2" t="s">
        <v>598</v>
      </c>
      <c r="N348" s="2" t="s">
        <v>598</v>
      </c>
      <c r="O348" s="2" t="s">
        <v>598</v>
      </c>
      <c r="P348" s="2" t="s">
        <v>598</v>
      </c>
      <c r="Q348" s="2" t="s">
        <v>598</v>
      </c>
      <c r="R348" s="2" t="s">
        <v>598</v>
      </c>
      <c r="S348" s="2" t="s">
        <v>598</v>
      </c>
      <c r="W348" s="2">
        <f t="shared" si="25"/>
        <v>0</v>
      </c>
      <c r="AA348" s="2" t="str">
        <f t="shared" si="26"/>
        <v>'Vattenfalls elmix. '</v>
      </c>
      <c r="AC348" s="2">
        <f t="shared" si="27"/>
        <v>2.36</v>
      </c>
      <c r="AD348" s="2">
        <f t="shared" si="28"/>
        <v>5.69</v>
      </c>
      <c r="AE348" s="2">
        <f t="shared" si="29"/>
        <v>0.55000000000000004</v>
      </c>
    </row>
    <row r="349" spans="1:31" ht="15" customHeight="1" x14ac:dyDescent="0.25">
      <c r="A349" s="2" t="s">
        <v>474</v>
      </c>
      <c r="B349" s="2" t="s">
        <v>486</v>
      </c>
      <c r="C349" s="2">
        <v>2014</v>
      </c>
      <c r="D349" s="2">
        <v>0.67</v>
      </c>
      <c r="E349" s="2" t="s">
        <v>598</v>
      </c>
      <c r="F349" s="2" t="s">
        <v>857</v>
      </c>
      <c r="G349" s="2">
        <v>2.36</v>
      </c>
      <c r="H349" s="2">
        <v>5.69</v>
      </c>
      <c r="I349" s="2">
        <v>0</v>
      </c>
      <c r="J349" s="2" t="s">
        <v>598</v>
      </c>
      <c r="K349" s="2" t="s">
        <v>598</v>
      </c>
      <c r="L349" s="2" t="s">
        <v>598</v>
      </c>
      <c r="M349" s="2" t="s">
        <v>598</v>
      </c>
      <c r="N349" s="2" t="s">
        <v>598</v>
      </c>
      <c r="O349" s="2" t="s">
        <v>598</v>
      </c>
      <c r="P349" s="2" t="s">
        <v>598</v>
      </c>
      <c r="Q349" s="2" t="s">
        <v>598</v>
      </c>
      <c r="R349" s="2" t="s">
        <v>598</v>
      </c>
      <c r="S349" s="2" t="s">
        <v>598</v>
      </c>
      <c r="W349" s="2">
        <f t="shared" si="25"/>
        <v>0</v>
      </c>
      <c r="AA349" s="2" t="str">
        <f t="shared" si="26"/>
        <v>'Vattenfalls elmix'</v>
      </c>
      <c r="AC349" s="2">
        <f t="shared" si="27"/>
        <v>2.36</v>
      </c>
      <c r="AD349" s="2">
        <f t="shared" si="28"/>
        <v>5.69</v>
      </c>
      <c r="AE349" s="2">
        <f t="shared" si="29"/>
        <v>0</v>
      </c>
    </row>
    <row r="350" spans="1:31" ht="15" customHeight="1" x14ac:dyDescent="0.25">
      <c r="A350" s="2" t="s">
        <v>487</v>
      </c>
      <c r="B350" s="2" t="s">
        <v>488</v>
      </c>
      <c r="C350" s="2">
        <v>2014</v>
      </c>
      <c r="D350" s="2">
        <v>0.1</v>
      </c>
      <c r="E350" s="2" t="s">
        <v>598</v>
      </c>
      <c r="F350" s="2" t="s">
        <v>599</v>
      </c>
      <c r="G350" s="2">
        <v>2.36</v>
      </c>
      <c r="H350" s="2">
        <v>483.4</v>
      </c>
      <c r="I350" s="2">
        <v>0.55000000000000004</v>
      </c>
      <c r="J350" s="2" t="s">
        <v>598</v>
      </c>
      <c r="K350" s="2" t="s">
        <v>598</v>
      </c>
      <c r="L350" s="2" t="s">
        <v>598</v>
      </c>
      <c r="M350" s="2" t="s">
        <v>598</v>
      </c>
      <c r="N350" s="2" t="s">
        <v>598</v>
      </c>
      <c r="O350" s="2" t="s">
        <v>598</v>
      </c>
      <c r="P350" s="2" t="s">
        <v>598</v>
      </c>
      <c r="Q350" s="2" t="s">
        <v>598</v>
      </c>
      <c r="R350" s="2" t="s">
        <v>598</v>
      </c>
      <c r="S350" s="2" t="s">
        <v>598</v>
      </c>
      <c r="W350" s="2">
        <f t="shared" si="25"/>
        <v>0</v>
      </c>
      <c r="AA350" s="2" t="str">
        <f t="shared" si="26"/>
        <v>Nordisk residual</v>
      </c>
      <c r="AC350" s="2">
        <f t="shared" si="27"/>
        <v>2.36</v>
      </c>
      <c r="AD350" s="2">
        <f t="shared" si="28"/>
        <v>483.4</v>
      </c>
      <c r="AE350" s="2">
        <f t="shared" si="29"/>
        <v>0.55000000000000004</v>
      </c>
    </row>
    <row r="351" spans="1:31" ht="15" customHeight="1" x14ac:dyDescent="0.25">
      <c r="A351" s="2" t="s">
        <v>487</v>
      </c>
      <c r="B351" s="2" t="s">
        <v>489</v>
      </c>
      <c r="C351" s="2">
        <v>2014</v>
      </c>
      <c r="D351" s="2">
        <v>0.1</v>
      </c>
      <c r="E351" s="2" t="s">
        <v>598</v>
      </c>
      <c r="F351" s="2" t="s">
        <v>599</v>
      </c>
      <c r="G351" s="2">
        <v>2.36</v>
      </c>
      <c r="H351" s="2">
        <v>483.4</v>
      </c>
      <c r="I351" s="2">
        <v>0.55000000000000004</v>
      </c>
      <c r="J351" s="2" t="s">
        <v>598</v>
      </c>
      <c r="K351" s="2" t="s">
        <v>598</v>
      </c>
      <c r="L351" s="2" t="s">
        <v>598</v>
      </c>
      <c r="M351" s="2" t="s">
        <v>598</v>
      </c>
      <c r="N351" s="2" t="s">
        <v>598</v>
      </c>
      <c r="O351" s="2" t="s">
        <v>598</v>
      </c>
      <c r="P351" s="2" t="s">
        <v>598</v>
      </c>
      <c r="Q351" s="2" t="s">
        <v>598</v>
      </c>
      <c r="R351" s="2" t="s">
        <v>598</v>
      </c>
      <c r="S351" s="2" t="s">
        <v>598</v>
      </c>
      <c r="W351" s="2">
        <f t="shared" si="25"/>
        <v>0</v>
      </c>
      <c r="AA351" s="2" t="str">
        <f t="shared" si="26"/>
        <v>Nordisk residual</v>
      </c>
      <c r="AC351" s="2">
        <f t="shared" si="27"/>
        <v>2.36</v>
      </c>
      <c r="AD351" s="2">
        <f t="shared" si="28"/>
        <v>483.4</v>
      </c>
      <c r="AE351" s="2">
        <f t="shared" si="29"/>
        <v>0.55000000000000004</v>
      </c>
    </row>
    <row r="352" spans="1:31" ht="15" customHeight="1" x14ac:dyDescent="0.25">
      <c r="A352" s="2" t="s">
        <v>487</v>
      </c>
      <c r="B352" s="2" t="s">
        <v>490</v>
      </c>
      <c r="C352" s="2">
        <v>2014</v>
      </c>
      <c r="D352" s="2">
        <v>1.5</v>
      </c>
      <c r="E352" s="2">
        <v>4</v>
      </c>
      <c r="F352" s="2" t="s">
        <v>599</v>
      </c>
      <c r="G352" s="2">
        <v>2.36</v>
      </c>
      <c r="H352" s="2">
        <v>483.4</v>
      </c>
      <c r="I352" s="2">
        <v>0.55000000000000004</v>
      </c>
      <c r="J352" s="2" t="s">
        <v>598</v>
      </c>
      <c r="K352" s="2" t="s">
        <v>598</v>
      </c>
      <c r="L352" s="2" t="s">
        <v>598</v>
      </c>
      <c r="M352" s="2" t="s">
        <v>598</v>
      </c>
      <c r="N352" s="2" t="s">
        <v>598</v>
      </c>
      <c r="O352" s="2" t="s">
        <v>598</v>
      </c>
      <c r="P352" s="2" t="s">
        <v>598</v>
      </c>
      <c r="Q352" s="2" t="s">
        <v>598</v>
      </c>
      <c r="R352" s="2" t="s">
        <v>598</v>
      </c>
      <c r="S352" s="2" t="s">
        <v>598</v>
      </c>
      <c r="W352" s="2">
        <f t="shared" si="25"/>
        <v>0</v>
      </c>
      <c r="AA352" s="2" t="str">
        <f t="shared" si="26"/>
        <v>Nordisk residual</v>
      </c>
      <c r="AC352" s="2">
        <f t="shared" si="27"/>
        <v>2.36</v>
      </c>
      <c r="AD352" s="2">
        <f t="shared" si="28"/>
        <v>483.4</v>
      </c>
      <c r="AE352" s="2">
        <f t="shared" si="29"/>
        <v>0.55000000000000004</v>
      </c>
    </row>
    <row r="353" spans="1:31" ht="15" customHeight="1" x14ac:dyDescent="0.25">
      <c r="A353" s="2" t="s">
        <v>491</v>
      </c>
      <c r="B353" s="2" t="s">
        <v>492</v>
      </c>
      <c r="C353" s="2">
        <v>2014</v>
      </c>
      <c r="D353" s="2" t="s">
        <v>598</v>
      </c>
      <c r="E353" s="2" t="s">
        <v>598</v>
      </c>
      <c r="F353" s="2" t="s">
        <v>866</v>
      </c>
      <c r="G353" s="2">
        <v>1.3</v>
      </c>
      <c r="H353" s="2">
        <v>30</v>
      </c>
      <c r="I353" s="2">
        <v>0</v>
      </c>
      <c r="J353" s="2" t="s">
        <v>598</v>
      </c>
      <c r="K353" s="2" t="s">
        <v>598</v>
      </c>
      <c r="L353" s="2" t="s">
        <v>598</v>
      </c>
      <c r="M353" s="2" t="s">
        <v>598</v>
      </c>
      <c r="N353" s="2" t="s">
        <v>598</v>
      </c>
      <c r="O353" s="2" t="s">
        <v>598</v>
      </c>
      <c r="P353" s="2" t="s">
        <v>598</v>
      </c>
      <c r="Q353" s="2" t="s">
        <v>598</v>
      </c>
      <c r="R353" s="2" t="s">
        <v>598</v>
      </c>
      <c r="S353" s="2" t="s">
        <v>598</v>
      </c>
      <c r="W353" s="2">
        <f t="shared" si="25"/>
        <v>0</v>
      </c>
      <c r="AA353" s="2" t="str">
        <f t="shared" si="26"/>
        <v>'vind.vatten. biobränsle'</v>
      </c>
      <c r="AC353" s="2">
        <f t="shared" si="27"/>
        <v>1.3</v>
      </c>
      <c r="AD353" s="2">
        <f t="shared" si="28"/>
        <v>30</v>
      </c>
      <c r="AE353" s="2">
        <f t="shared" si="29"/>
        <v>0</v>
      </c>
    </row>
    <row r="354" spans="1:31" ht="15" customHeight="1" x14ac:dyDescent="0.25">
      <c r="A354" s="2" t="s">
        <v>491</v>
      </c>
      <c r="B354" s="2" t="s">
        <v>493</v>
      </c>
      <c r="C354" s="2">
        <v>2014</v>
      </c>
      <c r="D354" s="2">
        <v>0.1</v>
      </c>
      <c r="E354" s="2" t="s">
        <v>598</v>
      </c>
      <c r="F354" s="2" t="s">
        <v>867</v>
      </c>
      <c r="G354" s="2">
        <v>1.1000000000000001</v>
      </c>
      <c r="H354" s="2">
        <v>1.4999999999999999E-4</v>
      </c>
      <c r="I354" s="2">
        <v>0</v>
      </c>
      <c r="J354" s="2" t="s">
        <v>598</v>
      </c>
      <c r="K354" s="2" t="s">
        <v>598</v>
      </c>
      <c r="L354" s="2" t="s">
        <v>598</v>
      </c>
      <c r="M354" s="2" t="s">
        <v>598</v>
      </c>
      <c r="N354" s="2" t="s">
        <v>598</v>
      </c>
      <c r="O354" s="2" t="s">
        <v>598</v>
      </c>
      <c r="P354" s="2" t="s">
        <v>598</v>
      </c>
      <c r="Q354" s="2" t="s">
        <v>598</v>
      </c>
      <c r="R354" s="2" t="s">
        <v>598</v>
      </c>
      <c r="S354" s="2" t="s">
        <v>598</v>
      </c>
      <c r="W354" s="2">
        <f t="shared" si="25"/>
        <v>0</v>
      </c>
      <c r="AA354" s="2" t="str">
        <f t="shared" si="26"/>
        <v>'vattenel epd'</v>
      </c>
      <c r="AC354" s="2">
        <f t="shared" si="27"/>
        <v>1.1000000000000001</v>
      </c>
      <c r="AD354" s="2">
        <f t="shared" si="28"/>
        <v>1.4999999999999999E-4</v>
      </c>
      <c r="AE354" s="2">
        <f t="shared" si="29"/>
        <v>0</v>
      </c>
    </row>
    <row r="355" spans="1:31" ht="15" customHeight="1" x14ac:dyDescent="0.25">
      <c r="A355" s="2" t="s">
        <v>491</v>
      </c>
      <c r="B355" s="2" t="s">
        <v>494</v>
      </c>
      <c r="C355" s="2">
        <v>2014</v>
      </c>
      <c r="D355" s="2">
        <v>0.15</v>
      </c>
      <c r="E355" s="2" t="s">
        <v>598</v>
      </c>
      <c r="F355" s="2" t="s">
        <v>867</v>
      </c>
      <c r="G355" s="2">
        <v>1.1000000000000001</v>
      </c>
      <c r="H355" s="2">
        <v>1.4999999999999999E-4</v>
      </c>
      <c r="I355" s="2">
        <v>0</v>
      </c>
      <c r="J355" s="2" t="s">
        <v>598</v>
      </c>
      <c r="K355" s="2" t="s">
        <v>598</v>
      </c>
      <c r="L355" s="2" t="s">
        <v>598</v>
      </c>
      <c r="M355" s="2" t="s">
        <v>598</v>
      </c>
      <c r="N355" s="2" t="s">
        <v>598</v>
      </c>
      <c r="O355" s="2" t="s">
        <v>598</v>
      </c>
      <c r="P355" s="2" t="s">
        <v>598</v>
      </c>
      <c r="Q355" s="2" t="s">
        <v>598</v>
      </c>
      <c r="R355" s="2" t="s">
        <v>598</v>
      </c>
      <c r="S355" s="2" t="s">
        <v>598</v>
      </c>
      <c r="W355" s="2">
        <f t="shared" si="25"/>
        <v>0</v>
      </c>
      <c r="AA355" s="2" t="str">
        <f t="shared" si="26"/>
        <v>'vattenel epd'</v>
      </c>
      <c r="AC355" s="2">
        <f t="shared" si="27"/>
        <v>1.1000000000000001</v>
      </c>
      <c r="AD355" s="2">
        <f t="shared" si="28"/>
        <v>1.4999999999999999E-4</v>
      </c>
      <c r="AE355" s="2">
        <f t="shared" si="29"/>
        <v>0</v>
      </c>
    </row>
    <row r="356" spans="1:31" ht="15" customHeight="1" x14ac:dyDescent="0.25">
      <c r="A356" s="2" t="s">
        <v>491</v>
      </c>
      <c r="B356" s="2" t="s">
        <v>495</v>
      </c>
      <c r="C356" s="2">
        <v>2014</v>
      </c>
      <c r="D356" s="2">
        <v>0.2</v>
      </c>
      <c r="E356" s="2" t="s">
        <v>598</v>
      </c>
      <c r="F356" s="2" t="s">
        <v>867</v>
      </c>
      <c r="G356" s="2">
        <v>1.1000000000000001</v>
      </c>
      <c r="H356" s="2">
        <v>1.4999999999999999E-4</v>
      </c>
      <c r="I356" s="2">
        <v>0</v>
      </c>
      <c r="J356" s="2" t="s">
        <v>598</v>
      </c>
      <c r="K356" s="2" t="s">
        <v>598</v>
      </c>
      <c r="L356" s="2" t="s">
        <v>598</v>
      </c>
      <c r="M356" s="2" t="s">
        <v>598</v>
      </c>
      <c r="N356" s="2" t="s">
        <v>598</v>
      </c>
      <c r="O356" s="2" t="s">
        <v>598</v>
      </c>
      <c r="P356" s="2" t="s">
        <v>598</v>
      </c>
      <c r="Q356" s="2" t="s">
        <v>598</v>
      </c>
      <c r="R356" s="2" t="s">
        <v>598</v>
      </c>
      <c r="S356" s="2" t="s">
        <v>598</v>
      </c>
      <c r="W356" s="2">
        <f t="shared" si="25"/>
        <v>0</v>
      </c>
      <c r="AA356" s="2" t="str">
        <f t="shared" si="26"/>
        <v>'vattenel epd'</v>
      </c>
      <c r="AC356" s="2">
        <f t="shared" si="27"/>
        <v>1.1000000000000001</v>
      </c>
      <c r="AD356" s="2">
        <f t="shared" si="28"/>
        <v>1.4999999999999999E-4</v>
      </c>
      <c r="AE356" s="2">
        <f t="shared" si="29"/>
        <v>0</v>
      </c>
    </row>
    <row r="357" spans="1:31" ht="15" customHeight="1" x14ac:dyDescent="0.25">
      <c r="A357" s="2" t="s">
        <v>491</v>
      </c>
      <c r="B357" s="2" t="s">
        <v>496</v>
      </c>
      <c r="C357" s="2">
        <v>2014</v>
      </c>
      <c r="D357" s="2">
        <v>1.8</v>
      </c>
      <c r="E357" s="2" t="s">
        <v>598</v>
      </c>
      <c r="F357" s="2" t="s">
        <v>867</v>
      </c>
      <c r="G357" s="2">
        <v>1.1000000000000001</v>
      </c>
      <c r="H357" s="2">
        <v>1.4999999999999999E-4</v>
      </c>
      <c r="I357" s="2">
        <v>0</v>
      </c>
      <c r="J357" s="2" t="s">
        <v>598</v>
      </c>
      <c r="K357" s="2" t="s">
        <v>598</v>
      </c>
      <c r="L357" s="2" t="s">
        <v>598</v>
      </c>
      <c r="M357" s="2" t="s">
        <v>598</v>
      </c>
      <c r="N357" s="2" t="s">
        <v>598</v>
      </c>
      <c r="O357" s="2" t="s">
        <v>598</v>
      </c>
      <c r="P357" s="2" t="s">
        <v>598</v>
      </c>
      <c r="Q357" s="2" t="s">
        <v>598</v>
      </c>
      <c r="R357" s="2" t="s">
        <v>598</v>
      </c>
      <c r="S357" s="2" t="s">
        <v>598</v>
      </c>
      <c r="W357" s="2">
        <f t="shared" si="25"/>
        <v>0</v>
      </c>
      <c r="AA357" s="2" t="str">
        <f t="shared" si="26"/>
        <v>'vattenel epd'</v>
      </c>
      <c r="AC357" s="2">
        <f t="shared" si="27"/>
        <v>1.1000000000000001</v>
      </c>
      <c r="AD357" s="2">
        <f t="shared" si="28"/>
        <v>1.4999999999999999E-4</v>
      </c>
      <c r="AE357" s="2">
        <f t="shared" si="29"/>
        <v>0</v>
      </c>
    </row>
    <row r="358" spans="1:31" ht="15" customHeight="1" x14ac:dyDescent="0.25">
      <c r="A358" s="2" t="s">
        <v>497</v>
      </c>
      <c r="B358" s="2" t="s">
        <v>498</v>
      </c>
      <c r="C358" s="2">
        <v>2014</v>
      </c>
      <c r="D358" s="2">
        <v>0.04</v>
      </c>
      <c r="E358" s="2" t="s">
        <v>598</v>
      </c>
      <c r="F358" s="2" t="s">
        <v>868</v>
      </c>
      <c r="G358" s="2">
        <v>1.1000000000000001</v>
      </c>
      <c r="H358" s="2">
        <v>0</v>
      </c>
      <c r="I358" s="2">
        <v>0</v>
      </c>
      <c r="J358" s="2" t="s">
        <v>598</v>
      </c>
      <c r="K358" s="2" t="s">
        <v>598</v>
      </c>
      <c r="L358" s="2" t="s">
        <v>598</v>
      </c>
      <c r="M358" s="2" t="s">
        <v>598</v>
      </c>
      <c r="N358" s="2" t="s">
        <v>598</v>
      </c>
      <c r="O358" s="2" t="s">
        <v>598</v>
      </c>
      <c r="P358" s="2" t="s">
        <v>598</v>
      </c>
      <c r="Q358" s="2" t="s">
        <v>598</v>
      </c>
      <c r="R358" s="2" t="s">
        <v>598</v>
      </c>
      <c r="S358" s="2" t="s">
        <v>598</v>
      </c>
      <c r="W358" s="2">
        <f t="shared" si="25"/>
        <v>0</v>
      </c>
      <c r="AA358" s="2" t="str">
        <f t="shared" si="26"/>
        <v>'Blå el från vattenkraft'</v>
      </c>
      <c r="AC358" s="2">
        <f t="shared" si="27"/>
        <v>1.1000000000000001</v>
      </c>
      <c r="AD358" s="2">
        <f t="shared" si="28"/>
        <v>0</v>
      </c>
      <c r="AE358" s="2">
        <f t="shared" si="29"/>
        <v>0</v>
      </c>
    </row>
    <row r="359" spans="1:31" ht="15" customHeight="1" x14ac:dyDescent="0.25">
      <c r="A359" s="2" t="s">
        <v>497</v>
      </c>
      <c r="B359" s="2" t="s">
        <v>499</v>
      </c>
      <c r="C359" s="2">
        <v>2014</v>
      </c>
      <c r="D359" s="2" t="s">
        <v>598</v>
      </c>
      <c r="E359" s="2" t="s">
        <v>598</v>
      </c>
      <c r="F359" s="2" t="s">
        <v>599</v>
      </c>
      <c r="G359" s="2">
        <v>2.36</v>
      </c>
      <c r="H359" s="2">
        <v>483.4</v>
      </c>
      <c r="I359" s="2">
        <v>0.55000000000000004</v>
      </c>
      <c r="J359" s="2" t="s">
        <v>598</v>
      </c>
      <c r="K359" s="2" t="s">
        <v>598</v>
      </c>
      <c r="L359" s="2" t="s">
        <v>598</v>
      </c>
      <c r="M359" s="2" t="s">
        <v>598</v>
      </c>
      <c r="N359" s="2" t="s">
        <v>598</v>
      </c>
      <c r="O359" s="2" t="s">
        <v>598</v>
      </c>
      <c r="P359" s="2" t="s">
        <v>598</v>
      </c>
      <c r="Q359" s="2" t="s">
        <v>598</v>
      </c>
      <c r="R359" s="2" t="s">
        <v>598</v>
      </c>
      <c r="S359" s="2" t="s">
        <v>598</v>
      </c>
      <c r="W359" s="2">
        <f t="shared" si="25"/>
        <v>0</v>
      </c>
      <c r="AA359" s="2" t="str">
        <f t="shared" si="26"/>
        <v>Nordisk residual</v>
      </c>
      <c r="AC359" s="2">
        <f t="shared" si="27"/>
        <v>2.36</v>
      </c>
      <c r="AD359" s="2">
        <f t="shared" si="28"/>
        <v>483.4</v>
      </c>
      <c r="AE359" s="2">
        <f t="shared" si="29"/>
        <v>0.55000000000000004</v>
      </c>
    </row>
    <row r="360" spans="1:31" ht="15" customHeight="1" x14ac:dyDescent="0.25">
      <c r="A360" s="2" t="s">
        <v>497</v>
      </c>
      <c r="B360" s="2" t="s">
        <v>500</v>
      </c>
      <c r="C360" s="2">
        <v>2014</v>
      </c>
      <c r="D360" s="2">
        <v>0.5</v>
      </c>
      <c r="E360" s="2" t="s">
        <v>598</v>
      </c>
      <c r="F360" s="2" t="s">
        <v>868</v>
      </c>
      <c r="G360" s="2">
        <v>1.1000000000000001</v>
      </c>
      <c r="H360" s="2">
        <v>0</v>
      </c>
      <c r="I360" s="2">
        <v>0</v>
      </c>
      <c r="J360" s="2" t="s">
        <v>598</v>
      </c>
      <c r="K360" s="2" t="s">
        <v>598</v>
      </c>
      <c r="L360" s="2" t="s">
        <v>598</v>
      </c>
      <c r="M360" s="2" t="s">
        <v>598</v>
      </c>
      <c r="N360" s="2" t="s">
        <v>598</v>
      </c>
      <c r="O360" s="2" t="s">
        <v>598</v>
      </c>
      <c r="P360" s="2" t="s">
        <v>598</v>
      </c>
      <c r="Q360" s="2" t="s">
        <v>598</v>
      </c>
      <c r="R360" s="2" t="s">
        <v>598</v>
      </c>
      <c r="S360" s="2" t="s">
        <v>598</v>
      </c>
      <c r="W360" s="2">
        <f t="shared" si="25"/>
        <v>0</v>
      </c>
      <c r="AA360" s="2" t="str">
        <f t="shared" si="26"/>
        <v>'Blå el från vattenkraft'</v>
      </c>
      <c r="AC360" s="2">
        <f t="shared" si="27"/>
        <v>1.1000000000000001</v>
      </c>
      <c r="AD360" s="2">
        <f t="shared" si="28"/>
        <v>0</v>
      </c>
      <c r="AE360" s="2">
        <f t="shared" si="29"/>
        <v>0</v>
      </c>
    </row>
    <row r="361" spans="1:31" ht="15" customHeight="1" x14ac:dyDescent="0.25">
      <c r="A361" s="2" t="s">
        <v>501</v>
      </c>
      <c r="B361" s="2" t="s">
        <v>502</v>
      </c>
      <c r="C361" s="2">
        <v>2014</v>
      </c>
      <c r="D361" s="2">
        <v>8.2189999999999994</v>
      </c>
      <c r="E361" s="2" t="s">
        <v>598</v>
      </c>
      <c r="F361" s="2" t="s">
        <v>869</v>
      </c>
      <c r="G361" s="2">
        <v>2</v>
      </c>
      <c r="H361" s="2">
        <v>0</v>
      </c>
      <c r="I361" s="2">
        <v>0</v>
      </c>
      <c r="J361" s="2" t="s">
        <v>598</v>
      </c>
      <c r="K361" s="2" t="s">
        <v>598</v>
      </c>
      <c r="L361" s="2" t="s">
        <v>598</v>
      </c>
      <c r="M361" s="2" t="s">
        <v>598</v>
      </c>
      <c r="N361" s="2" t="s">
        <v>598</v>
      </c>
      <c r="O361" s="2" t="s">
        <v>598</v>
      </c>
      <c r="P361" s="2" t="s">
        <v>598</v>
      </c>
      <c r="Q361" s="2" t="s">
        <v>598</v>
      </c>
      <c r="R361" s="2" t="s">
        <v>598</v>
      </c>
      <c r="S361" s="2" t="s">
        <v>598</v>
      </c>
      <c r="W361" s="2">
        <f t="shared" si="25"/>
        <v>0</v>
      </c>
      <c r="AA361" s="2" t="str">
        <f t="shared" si="26"/>
        <v>'Bio Energi'</v>
      </c>
      <c r="AC361" s="2">
        <f t="shared" si="27"/>
        <v>2</v>
      </c>
      <c r="AD361" s="2">
        <f t="shared" si="28"/>
        <v>0</v>
      </c>
      <c r="AE361" s="2">
        <f t="shared" si="29"/>
        <v>0</v>
      </c>
    </row>
    <row r="362" spans="1:31" ht="15" customHeight="1" x14ac:dyDescent="0.25">
      <c r="A362" s="2" t="s">
        <v>501</v>
      </c>
      <c r="B362" s="2" t="s">
        <v>503</v>
      </c>
      <c r="C362" s="2">
        <v>2014</v>
      </c>
      <c r="D362" s="2">
        <v>0.17499999999999999</v>
      </c>
      <c r="E362" s="2" t="s">
        <v>598</v>
      </c>
      <c r="F362" s="2" t="s">
        <v>869</v>
      </c>
      <c r="G362" s="2">
        <v>2</v>
      </c>
      <c r="H362" s="2">
        <v>0</v>
      </c>
      <c r="I362" s="2">
        <v>0</v>
      </c>
      <c r="J362" s="2" t="s">
        <v>598</v>
      </c>
      <c r="K362" s="2" t="s">
        <v>598</v>
      </c>
      <c r="L362" s="2" t="s">
        <v>598</v>
      </c>
      <c r="M362" s="2" t="s">
        <v>598</v>
      </c>
      <c r="N362" s="2" t="s">
        <v>598</v>
      </c>
      <c r="O362" s="2" t="s">
        <v>598</v>
      </c>
      <c r="P362" s="2" t="s">
        <v>598</v>
      </c>
      <c r="Q362" s="2" t="s">
        <v>598</v>
      </c>
      <c r="R362" s="2" t="s">
        <v>598</v>
      </c>
      <c r="S362" s="2" t="s">
        <v>598</v>
      </c>
      <c r="W362" s="2">
        <f t="shared" si="25"/>
        <v>0</v>
      </c>
      <c r="AA362" s="2" t="str">
        <f t="shared" si="26"/>
        <v>'Bio Energi'</v>
      </c>
      <c r="AC362" s="2">
        <f t="shared" si="27"/>
        <v>2</v>
      </c>
      <c r="AD362" s="2">
        <f t="shared" si="28"/>
        <v>0</v>
      </c>
      <c r="AE362" s="2">
        <f t="shared" si="29"/>
        <v>0</v>
      </c>
    </row>
    <row r="363" spans="1:31" ht="15" customHeight="1" x14ac:dyDescent="0.25">
      <c r="A363" s="2" t="s">
        <v>501</v>
      </c>
      <c r="B363" s="2" t="s">
        <v>504</v>
      </c>
      <c r="C363" s="2">
        <v>2014</v>
      </c>
      <c r="D363" s="2">
        <v>0</v>
      </c>
      <c r="E363" s="2" t="s">
        <v>598</v>
      </c>
      <c r="F363" s="2" t="s">
        <v>870</v>
      </c>
      <c r="G363" s="2">
        <v>2</v>
      </c>
      <c r="H363" s="2">
        <v>0</v>
      </c>
      <c r="I363" s="2">
        <v>0</v>
      </c>
      <c r="J363" s="2" t="s">
        <v>598</v>
      </c>
      <c r="K363" s="2" t="s">
        <v>598</v>
      </c>
      <c r="L363" s="2" t="s">
        <v>598</v>
      </c>
      <c r="M363" s="2" t="s">
        <v>598</v>
      </c>
      <c r="N363" s="2" t="s">
        <v>598</v>
      </c>
      <c r="O363" s="2" t="s">
        <v>598</v>
      </c>
      <c r="P363" s="2" t="s">
        <v>598</v>
      </c>
      <c r="Q363" s="2" t="s">
        <v>598</v>
      </c>
      <c r="R363" s="2" t="s">
        <v>598</v>
      </c>
      <c r="S363" s="2" t="s">
        <v>598</v>
      </c>
      <c r="W363" s="2">
        <f t="shared" si="25"/>
        <v>0</v>
      </c>
      <c r="AA363" s="2" t="str">
        <f t="shared" si="26"/>
        <v>'bioel'</v>
      </c>
      <c r="AC363" s="2">
        <f t="shared" si="27"/>
        <v>2</v>
      </c>
      <c r="AD363" s="2">
        <f t="shared" si="28"/>
        <v>0</v>
      </c>
      <c r="AE363" s="2">
        <f t="shared" si="29"/>
        <v>0</v>
      </c>
    </row>
    <row r="364" spans="1:31" ht="15" customHeight="1" x14ac:dyDescent="0.25">
      <c r="A364" s="2" t="s">
        <v>501</v>
      </c>
      <c r="B364" s="2" t="s">
        <v>505</v>
      </c>
      <c r="C364" s="2">
        <v>2014</v>
      </c>
      <c r="D364" s="2" t="s">
        <v>598</v>
      </c>
      <c r="E364" s="2" t="s">
        <v>598</v>
      </c>
      <c r="F364" s="2" t="s">
        <v>869</v>
      </c>
      <c r="G364" s="2">
        <v>2</v>
      </c>
      <c r="H364" s="2">
        <v>0</v>
      </c>
      <c r="I364" s="2">
        <v>0</v>
      </c>
      <c r="J364" s="2" t="s">
        <v>598</v>
      </c>
      <c r="K364" s="2" t="s">
        <v>598</v>
      </c>
      <c r="L364" s="2" t="s">
        <v>598</v>
      </c>
      <c r="M364" s="2" t="s">
        <v>598</v>
      </c>
      <c r="N364" s="2" t="s">
        <v>598</v>
      </c>
      <c r="O364" s="2" t="s">
        <v>598</v>
      </c>
      <c r="P364" s="2" t="s">
        <v>598</v>
      </c>
      <c r="Q364" s="2" t="s">
        <v>598</v>
      </c>
      <c r="R364" s="2" t="s">
        <v>598</v>
      </c>
      <c r="S364" s="2" t="s">
        <v>598</v>
      </c>
      <c r="W364" s="2">
        <f t="shared" si="25"/>
        <v>0</v>
      </c>
      <c r="AA364" s="2" t="str">
        <f t="shared" si="26"/>
        <v>'Bio Energi'</v>
      </c>
      <c r="AC364" s="2">
        <f t="shared" si="27"/>
        <v>2</v>
      </c>
      <c r="AD364" s="2">
        <f t="shared" si="28"/>
        <v>0</v>
      </c>
      <c r="AE364" s="2">
        <f t="shared" si="29"/>
        <v>0</v>
      </c>
    </row>
    <row r="365" spans="1:31" ht="15" customHeight="1" x14ac:dyDescent="0.25">
      <c r="A365" s="2" t="s">
        <v>501</v>
      </c>
      <c r="B365" s="2" t="s">
        <v>506</v>
      </c>
      <c r="C365" s="2">
        <v>2014</v>
      </c>
      <c r="D365" s="2" t="s">
        <v>598</v>
      </c>
      <c r="E365" s="2" t="s">
        <v>598</v>
      </c>
      <c r="F365" s="2" t="s">
        <v>871</v>
      </c>
      <c r="G365" s="2">
        <v>2</v>
      </c>
      <c r="H365" s="2">
        <v>0</v>
      </c>
      <c r="I365" s="2">
        <v>0</v>
      </c>
      <c r="J365" s="2" t="s">
        <v>598</v>
      </c>
      <c r="K365" s="2" t="s">
        <v>598</v>
      </c>
      <c r="L365" s="2" t="s">
        <v>598</v>
      </c>
      <c r="M365" s="2" t="s">
        <v>598</v>
      </c>
      <c r="N365" s="2" t="s">
        <v>598</v>
      </c>
      <c r="O365" s="2" t="s">
        <v>598</v>
      </c>
      <c r="P365" s="2" t="s">
        <v>598</v>
      </c>
      <c r="Q365" s="2" t="s">
        <v>598</v>
      </c>
      <c r="R365" s="2" t="s">
        <v>598</v>
      </c>
      <c r="S365" s="2" t="s">
        <v>598</v>
      </c>
      <c r="W365" s="2">
        <f t="shared" si="25"/>
        <v>0</v>
      </c>
      <c r="AA365" s="2" t="str">
        <f t="shared" si="26"/>
        <v>'Bio energi'</v>
      </c>
      <c r="AC365" s="2">
        <f t="shared" si="27"/>
        <v>2</v>
      </c>
      <c r="AD365" s="2">
        <f t="shared" si="28"/>
        <v>0</v>
      </c>
      <c r="AE365" s="2">
        <f t="shared" si="29"/>
        <v>0</v>
      </c>
    </row>
    <row r="366" spans="1:31" ht="15" customHeight="1" x14ac:dyDescent="0.25">
      <c r="A366" s="2" t="s">
        <v>501</v>
      </c>
      <c r="B366" s="2" t="s">
        <v>507</v>
      </c>
      <c r="C366" s="2">
        <v>2014</v>
      </c>
      <c r="D366" s="2" t="s">
        <v>598</v>
      </c>
      <c r="E366" s="2" t="s">
        <v>598</v>
      </c>
      <c r="F366" s="2" t="s">
        <v>869</v>
      </c>
      <c r="G366" s="2">
        <v>2</v>
      </c>
      <c r="H366" s="2">
        <v>0</v>
      </c>
      <c r="I366" s="2">
        <v>0</v>
      </c>
      <c r="J366" s="2" t="s">
        <v>598</v>
      </c>
      <c r="K366" s="2" t="s">
        <v>598</v>
      </c>
      <c r="L366" s="2" t="s">
        <v>598</v>
      </c>
      <c r="M366" s="2" t="s">
        <v>598</v>
      </c>
      <c r="N366" s="2" t="s">
        <v>598</v>
      </c>
      <c r="O366" s="2" t="s">
        <v>598</v>
      </c>
      <c r="P366" s="2" t="s">
        <v>598</v>
      </c>
      <c r="Q366" s="2" t="s">
        <v>598</v>
      </c>
      <c r="R366" s="2" t="s">
        <v>598</v>
      </c>
      <c r="S366" s="2" t="s">
        <v>598</v>
      </c>
      <c r="W366" s="2">
        <f t="shared" si="25"/>
        <v>0</v>
      </c>
      <c r="AA366" s="2" t="str">
        <f t="shared" si="26"/>
        <v>'Bio Energi'</v>
      </c>
      <c r="AC366" s="2">
        <f t="shared" si="27"/>
        <v>2</v>
      </c>
      <c r="AD366" s="2">
        <f t="shared" si="28"/>
        <v>0</v>
      </c>
      <c r="AE366" s="2">
        <f t="shared" si="29"/>
        <v>0</v>
      </c>
    </row>
    <row r="367" spans="1:31" ht="15" customHeight="1" x14ac:dyDescent="0.25">
      <c r="A367" s="2" t="s">
        <v>501</v>
      </c>
      <c r="B367" s="2" t="s">
        <v>508</v>
      </c>
      <c r="C367" s="2">
        <v>2014</v>
      </c>
      <c r="D367" s="2">
        <v>1.9450000000000001</v>
      </c>
      <c r="E367" s="2" t="s">
        <v>598</v>
      </c>
      <c r="F367" s="2" t="s">
        <v>870</v>
      </c>
      <c r="G367" s="2">
        <v>2</v>
      </c>
      <c r="H367" s="2">
        <v>0</v>
      </c>
      <c r="I367" s="2">
        <v>0</v>
      </c>
      <c r="J367" s="2" t="s">
        <v>598</v>
      </c>
      <c r="K367" s="2" t="s">
        <v>598</v>
      </c>
      <c r="L367" s="2" t="s">
        <v>598</v>
      </c>
      <c r="M367" s="2" t="s">
        <v>598</v>
      </c>
      <c r="N367" s="2" t="s">
        <v>598</v>
      </c>
      <c r="O367" s="2" t="s">
        <v>598</v>
      </c>
      <c r="P367" s="2" t="s">
        <v>598</v>
      </c>
      <c r="Q367" s="2" t="s">
        <v>598</v>
      </c>
      <c r="R367" s="2" t="s">
        <v>598</v>
      </c>
      <c r="S367" s="2" t="s">
        <v>598</v>
      </c>
      <c r="W367" s="2">
        <f t="shared" si="25"/>
        <v>0</v>
      </c>
      <c r="AA367" s="2" t="str">
        <f t="shared" si="26"/>
        <v>'bioel'</v>
      </c>
      <c r="AC367" s="2">
        <f t="shared" si="27"/>
        <v>2</v>
      </c>
      <c r="AD367" s="2">
        <f t="shared" si="28"/>
        <v>0</v>
      </c>
      <c r="AE367" s="2">
        <f t="shared" si="29"/>
        <v>0</v>
      </c>
    </row>
    <row r="368" spans="1:31" ht="15" customHeight="1" x14ac:dyDescent="0.25">
      <c r="A368" s="2" t="s">
        <v>501</v>
      </c>
      <c r="B368" s="2" t="s">
        <v>509</v>
      </c>
      <c r="C368" s="2">
        <v>2014</v>
      </c>
      <c r="D368" s="2">
        <v>0.20599999999999999</v>
      </c>
      <c r="E368" s="2">
        <v>5.0419999999999998</v>
      </c>
      <c r="F368" s="2" t="s">
        <v>870</v>
      </c>
      <c r="G368" s="2">
        <v>2</v>
      </c>
      <c r="H368" s="2">
        <v>0</v>
      </c>
      <c r="I368" s="2">
        <v>0</v>
      </c>
      <c r="J368" s="2" t="s">
        <v>598</v>
      </c>
      <c r="K368" s="2" t="s">
        <v>598</v>
      </c>
      <c r="L368" s="2" t="s">
        <v>598</v>
      </c>
      <c r="M368" s="2" t="s">
        <v>598</v>
      </c>
      <c r="N368" s="2" t="s">
        <v>598</v>
      </c>
      <c r="O368" s="2" t="s">
        <v>598</v>
      </c>
      <c r="P368" s="2" t="s">
        <v>598</v>
      </c>
      <c r="Q368" s="2" t="s">
        <v>598</v>
      </c>
      <c r="R368" s="2" t="s">
        <v>598</v>
      </c>
      <c r="S368" s="2" t="s">
        <v>598</v>
      </c>
      <c r="W368" s="2">
        <f t="shared" si="25"/>
        <v>0</v>
      </c>
      <c r="AA368" s="2" t="str">
        <f t="shared" si="26"/>
        <v>'bioel'</v>
      </c>
      <c r="AC368" s="2">
        <f t="shared" si="27"/>
        <v>2</v>
      </c>
      <c r="AD368" s="2">
        <f t="shared" si="28"/>
        <v>0</v>
      </c>
      <c r="AE368" s="2">
        <f t="shared" si="29"/>
        <v>0</v>
      </c>
    </row>
    <row r="369" spans="1:31" ht="15" customHeight="1" x14ac:dyDescent="0.25">
      <c r="A369" s="2" t="s">
        <v>501</v>
      </c>
      <c r="B369" s="2" t="s">
        <v>510</v>
      </c>
      <c r="C369" s="2">
        <v>2014</v>
      </c>
      <c r="D369" s="2" t="s">
        <v>598</v>
      </c>
      <c r="E369" s="2" t="s">
        <v>598</v>
      </c>
      <c r="F369" s="2" t="s">
        <v>869</v>
      </c>
      <c r="G369" s="2">
        <v>2</v>
      </c>
      <c r="H369" s="2">
        <v>0</v>
      </c>
      <c r="I369" s="2">
        <v>0</v>
      </c>
      <c r="J369" s="2" t="s">
        <v>598</v>
      </c>
      <c r="K369" s="2" t="s">
        <v>598</v>
      </c>
      <c r="L369" s="2" t="s">
        <v>598</v>
      </c>
      <c r="M369" s="2" t="s">
        <v>598</v>
      </c>
      <c r="N369" s="2" t="s">
        <v>598</v>
      </c>
      <c r="O369" s="2" t="s">
        <v>598</v>
      </c>
      <c r="P369" s="2" t="s">
        <v>598</v>
      </c>
      <c r="Q369" s="2" t="s">
        <v>598</v>
      </c>
      <c r="R369" s="2" t="s">
        <v>598</v>
      </c>
      <c r="S369" s="2" t="s">
        <v>598</v>
      </c>
      <c r="W369" s="2">
        <f t="shared" si="25"/>
        <v>0</v>
      </c>
      <c r="AA369" s="2" t="str">
        <f t="shared" si="26"/>
        <v>'Bio Energi'</v>
      </c>
      <c r="AC369" s="2">
        <f t="shared" si="27"/>
        <v>2</v>
      </c>
      <c r="AD369" s="2">
        <f t="shared" si="28"/>
        <v>0</v>
      </c>
      <c r="AE369" s="2">
        <f t="shared" si="29"/>
        <v>0</v>
      </c>
    </row>
    <row r="370" spans="1:31" ht="15" customHeight="1" x14ac:dyDescent="0.25">
      <c r="A370" s="2" t="s">
        <v>501</v>
      </c>
      <c r="B370" s="2" t="s">
        <v>511</v>
      </c>
      <c r="C370" s="2">
        <v>2014</v>
      </c>
      <c r="D370" s="2">
        <v>0.184</v>
      </c>
      <c r="E370" s="2" t="s">
        <v>598</v>
      </c>
      <c r="F370" s="2" t="s">
        <v>599</v>
      </c>
      <c r="G370" s="2">
        <v>2</v>
      </c>
      <c r="H370" s="2">
        <v>0</v>
      </c>
      <c r="I370" s="2">
        <v>0</v>
      </c>
      <c r="J370" s="2" t="s">
        <v>598</v>
      </c>
      <c r="K370" s="2" t="s">
        <v>598</v>
      </c>
      <c r="L370" s="2" t="s">
        <v>598</v>
      </c>
      <c r="M370" s="2" t="s">
        <v>598</v>
      </c>
      <c r="N370" s="2" t="s">
        <v>598</v>
      </c>
      <c r="O370" s="2" t="s">
        <v>598</v>
      </c>
      <c r="P370" s="2" t="s">
        <v>598</v>
      </c>
      <c r="Q370" s="2" t="s">
        <v>598</v>
      </c>
      <c r="R370" s="2" t="s">
        <v>598</v>
      </c>
      <c r="S370" s="2" t="s">
        <v>598</v>
      </c>
      <c r="W370" s="2">
        <f t="shared" si="25"/>
        <v>0</v>
      </c>
      <c r="AA370" s="2" t="str">
        <f t="shared" si="26"/>
        <v>-</v>
      </c>
      <c r="AC370" s="2">
        <f t="shared" si="27"/>
        <v>2</v>
      </c>
      <c r="AD370" s="2">
        <f t="shared" si="28"/>
        <v>0</v>
      </c>
      <c r="AE370" s="2">
        <f t="shared" si="29"/>
        <v>0</v>
      </c>
    </row>
    <row r="371" spans="1:31" ht="15" customHeight="1" x14ac:dyDescent="0.25">
      <c r="A371" s="2" t="s">
        <v>501</v>
      </c>
      <c r="B371" s="2" t="s">
        <v>512</v>
      </c>
      <c r="C371" s="2">
        <v>2014</v>
      </c>
      <c r="D371" s="2" t="s">
        <v>598</v>
      </c>
      <c r="E371" s="2" t="s">
        <v>598</v>
      </c>
      <c r="F371" s="2" t="s">
        <v>871</v>
      </c>
      <c r="G371" s="2">
        <v>2</v>
      </c>
      <c r="H371" s="2">
        <v>0</v>
      </c>
      <c r="I371" s="2">
        <v>0</v>
      </c>
      <c r="J371" s="2" t="s">
        <v>598</v>
      </c>
      <c r="K371" s="2" t="s">
        <v>598</v>
      </c>
      <c r="L371" s="2" t="s">
        <v>598</v>
      </c>
      <c r="M371" s="2" t="s">
        <v>598</v>
      </c>
      <c r="N371" s="2" t="s">
        <v>598</v>
      </c>
      <c r="O371" s="2" t="s">
        <v>598</v>
      </c>
      <c r="P371" s="2" t="s">
        <v>598</v>
      </c>
      <c r="Q371" s="2" t="s">
        <v>598</v>
      </c>
      <c r="R371" s="2" t="s">
        <v>598</v>
      </c>
      <c r="S371" s="2" t="s">
        <v>598</v>
      </c>
      <c r="W371" s="2">
        <f t="shared" si="25"/>
        <v>0</v>
      </c>
      <c r="AA371" s="2" t="str">
        <f t="shared" si="26"/>
        <v>'Bio energi'</v>
      </c>
      <c r="AC371" s="2">
        <f t="shared" si="27"/>
        <v>2</v>
      </c>
      <c r="AD371" s="2">
        <f t="shared" si="28"/>
        <v>0</v>
      </c>
      <c r="AE371" s="2">
        <f t="shared" si="29"/>
        <v>0</v>
      </c>
    </row>
    <row r="372" spans="1:31" ht="15" customHeight="1" x14ac:dyDescent="0.25">
      <c r="A372" s="2" t="s">
        <v>501</v>
      </c>
      <c r="B372" s="2" t="s">
        <v>513</v>
      </c>
      <c r="C372" s="2">
        <v>2014</v>
      </c>
      <c r="D372" s="2" t="s">
        <v>598</v>
      </c>
      <c r="E372" s="2" t="s">
        <v>598</v>
      </c>
      <c r="F372" s="2" t="s">
        <v>871</v>
      </c>
      <c r="G372" s="2">
        <v>2</v>
      </c>
      <c r="H372" s="2">
        <v>0</v>
      </c>
      <c r="I372" s="2">
        <v>0</v>
      </c>
      <c r="J372" s="2" t="s">
        <v>598</v>
      </c>
      <c r="K372" s="2" t="s">
        <v>598</v>
      </c>
      <c r="L372" s="2" t="s">
        <v>598</v>
      </c>
      <c r="M372" s="2" t="s">
        <v>598</v>
      </c>
      <c r="N372" s="2" t="s">
        <v>598</v>
      </c>
      <c r="O372" s="2" t="s">
        <v>598</v>
      </c>
      <c r="P372" s="2" t="s">
        <v>598</v>
      </c>
      <c r="Q372" s="2" t="s">
        <v>598</v>
      </c>
      <c r="R372" s="2" t="s">
        <v>598</v>
      </c>
      <c r="S372" s="2" t="s">
        <v>598</v>
      </c>
      <c r="W372" s="2">
        <f t="shared" si="25"/>
        <v>0</v>
      </c>
      <c r="AA372" s="2" t="str">
        <f t="shared" si="26"/>
        <v>'Bio energi'</v>
      </c>
      <c r="AC372" s="2">
        <f t="shared" si="27"/>
        <v>2</v>
      </c>
      <c r="AD372" s="2">
        <f t="shared" si="28"/>
        <v>0</v>
      </c>
      <c r="AE372" s="2">
        <f t="shared" si="29"/>
        <v>0</v>
      </c>
    </row>
    <row r="373" spans="1:31" ht="15" customHeight="1" x14ac:dyDescent="0.25">
      <c r="A373" s="2" t="s">
        <v>501</v>
      </c>
      <c r="B373" s="2" t="s">
        <v>514</v>
      </c>
      <c r="C373" s="2">
        <v>2014</v>
      </c>
      <c r="D373" s="2">
        <v>0.79700000000000004</v>
      </c>
      <c r="E373" s="2">
        <v>0.45500000000000002</v>
      </c>
      <c r="F373" s="2" t="s">
        <v>869</v>
      </c>
      <c r="G373" s="2">
        <v>2</v>
      </c>
      <c r="H373" s="2">
        <v>0</v>
      </c>
      <c r="I373" s="2">
        <v>0</v>
      </c>
      <c r="J373" s="2" t="s">
        <v>598</v>
      </c>
      <c r="K373" s="2" t="s">
        <v>598</v>
      </c>
      <c r="L373" s="2" t="s">
        <v>598</v>
      </c>
      <c r="M373" s="2" t="s">
        <v>598</v>
      </c>
      <c r="N373" s="2" t="s">
        <v>598</v>
      </c>
      <c r="O373" s="2" t="s">
        <v>598</v>
      </c>
      <c r="P373" s="2" t="s">
        <v>598</v>
      </c>
      <c r="Q373" s="2" t="s">
        <v>598</v>
      </c>
      <c r="R373" s="2" t="s">
        <v>598</v>
      </c>
      <c r="S373" s="2" t="s">
        <v>598</v>
      </c>
      <c r="W373" s="2">
        <f t="shared" si="25"/>
        <v>0</v>
      </c>
      <c r="AA373" s="2" t="str">
        <f t="shared" si="26"/>
        <v>'Bio Energi'</v>
      </c>
      <c r="AC373" s="2">
        <f t="shared" si="27"/>
        <v>2</v>
      </c>
      <c r="AD373" s="2">
        <f t="shared" si="28"/>
        <v>0</v>
      </c>
      <c r="AE373" s="2">
        <f t="shared" si="29"/>
        <v>0</v>
      </c>
    </row>
    <row r="374" spans="1:31" ht="15" customHeight="1" x14ac:dyDescent="0.25">
      <c r="A374" s="2" t="s">
        <v>501</v>
      </c>
      <c r="B374" s="2" t="s">
        <v>515</v>
      </c>
      <c r="C374" s="2">
        <v>2014</v>
      </c>
      <c r="D374" s="2">
        <v>3.5000000000000003E-2</v>
      </c>
      <c r="E374" s="2" t="s">
        <v>598</v>
      </c>
      <c r="F374" s="2" t="s">
        <v>870</v>
      </c>
      <c r="G374" s="2">
        <v>2</v>
      </c>
      <c r="H374" s="2">
        <v>0</v>
      </c>
      <c r="I374" s="2">
        <v>0</v>
      </c>
      <c r="J374" s="2" t="s">
        <v>598</v>
      </c>
      <c r="K374" s="2" t="s">
        <v>598</v>
      </c>
      <c r="L374" s="2" t="s">
        <v>598</v>
      </c>
      <c r="M374" s="2" t="s">
        <v>598</v>
      </c>
      <c r="N374" s="2" t="s">
        <v>598</v>
      </c>
      <c r="O374" s="2" t="s">
        <v>598</v>
      </c>
      <c r="P374" s="2" t="s">
        <v>598</v>
      </c>
      <c r="Q374" s="2" t="s">
        <v>598</v>
      </c>
      <c r="R374" s="2" t="s">
        <v>598</v>
      </c>
      <c r="S374" s="2" t="s">
        <v>598</v>
      </c>
      <c r="W374" s="2">
        <f t="shared" si="25"/>
        <v>0</v>
      </c>
      <c r="AA374" s="2" t="str">
        <f t="shared" si="26"/>
        <v>'bioel'</v>
      </c>
      <c r="AC374" s="2">
        <f t="shared" si="27"/>
        <v>2</v>
      </c>
      <c r="AD374" s="2">
        <f t="shared" si="28"/>
        <v>0</v>
      </c>
      <c r="AE374" s="2">
        <f t="shared" si="29"/>
        <v>0</v>
      </c>
    </row>
    <row r="375" spans="1:31" ht="15" customHeight="1" x14ac:dyDescent="0.25">
      <c r="A375" s="2" t="s">
        <v>501</v>
      </c>
      <c r="B375" s="2" t="s">
        <v>516</v>
      </c>
      <c r="C375" s="2">
        <v>2014</v>
      </c>
      <c r="D375" s="2" t="s">
        <v>598</v>
      </c>
      <c r="E375" s="2" t="s">
        <v>598</v>
      </c>
      <c r="F375" s="2" t="s">
        <v>871</v>
      </c>
      <c r="G375" s="2">
        <v>2</v>
      </c>
      <c r="H375" s="2">
        <v>0</v>
      </c>
      <c r="I375" s="2">
        <v>0</v>
      </c>
      <c r="J375" s="2" t="s">
        <v>598</v>
      </c>
      <c r="K375" s="2" t="s">
        <v>598</v>
      </c>
      <c r="L375" s="2" t="s">
        <v>598</v>
      </c>
      <c r="M375" s="2" t="s">
        <v>598</v>
      </c>
      <c r="N375" s="2" t="s">
        <v>598</v>
      </c>
      <c r="O375" s="2" t="s">
        <v>598</v>
      </c>
      <c r="P375" s="2" t="s">
        <v>598</v>
      </c>
      <c r="Q375" s="2" t="s">
        <v>598</v>
      </c>
      <c r="R375" s="2" t="s">
        <v>598</v>
      </c>
      <c r="S375" s="2" t="s">
        <v>598</v>
      </c>
      <c r="W375" s="2">
        <f t="shared" si="25"/>
        <v>0</v>
      </c>
      <c r="AA375" s="2" t="str">
        <f t="shared" si="26"/>
        <v>'Bio energi'</v>
      </c>
      <c r="AC375" s="2">
        <f t="shared" si="27"/>
        <v>2</v>
      </c>
      <c r="AD375" s="2">
        <f t="shared" si="28"/>
        <v>0</v>
      </c>
      <c r="AE375" s="2">
        <f t="shared" si="29"/>
        <v>0</v>
      </c>
    </row>
    <row r="376" spans="1:31" ht="15" customHeight="1" x14ac:dyDescent="0.25">
      <c r="A376" s="2" t="s">
        <v>501</v>
      </c>
      <c r="B376" s="16" t="s">
        <v>975</v>
      </c>
      <c r="C376" s="2">
        <v>2014</v>
      </c>
      <c r="D376" s="2" t="s">
        <v>598</v>
      </c>
      <c r="E376" s="2" t="s">
        <v>598</v>
      </c>
      <c r="F376" s="2" t="s">
        <v>871</v>
      </c>
      <c r="G376" s="2">
        <v>2</v>
      </c>
      <c r="H376" s="2">
        <v>0</v>
      </c>
      <c r="I376" s="2">
        <v>0</v>
      </c>
      <c r="J376" s="2" t="s">
        <v>598</v>
      </c>
      <c r="K376" s="2" t="s">
        <v>598</v>
      </c>
      <c r="L376" s="2" t="s">
        <v>598</v>
      </c>
      <c r="M376" s="2" t="s">
        <v>598</v>
      </c>
      <c r="N376" s="2" t="s">
        <v>598</v>
      </c>
      <c r="O376" s="2" t="s">
        <v>598</v>
      </c>
      <c r="P376" s="2" t="s">
        <v>598</v>
      </c>
      <c r="Q376" s="2" t="s">
        <v>598</v>
      </c>
      <c r="R376" s="2" t="s">
        <v>598</v>
      </c>
      <c r="S376" s="2" t="s">
        <v>598</v>
      </c>
      <c r="W376" s="2">
        <f t="shared" si="25"/>
        <v>0</v>
      </c>
      <c r="AA376" s="2" t="str">
        <f t="shared" si="26"/>
        <v>'Bio energi'</v>
      </c>
      <c r="AC376" s="2">
        <f t="shared" si="27"/>
        <v>2</v>
      </c>
      <c r="AD376" s="2">
        <f t="shared" si="28"/>
        <v>0</v>
      </c>
      <c r="AE376" s="2">
        <f t="shared" si="29"/>
        <v>0</v>
      </c>
    </row>
    <row r="377" spans="1:31" ht="15" customHeight="1" x14ac:dyDescent="0.25">
      <c r="A377" s="2" t="s">
        <v>501</v>
      </c>
      <c r="B377" s="2" t="s">
        <v>518</v>
      </c>
      <c r="C377" s="2">
        <v>2014</v>
      </c>
      <c r="D377" s="2">
        <v>0.09</v>
      </c>
      <c r="E377" s="2" t="s">
        <v>598</v>
      </c>
      <c r="F377" s="2" t="s">
        <v>870</v>
      </c>
      <c r="G377" s="2">
        <v>2</v>
      </c>
      <c r="H377" s="2">
        <v>0</v>
      </c>
      <c r="I377" s="2">
        <v>0</v>
      </c>
      <c r="J377" s="2" t="s">
        <v>598</v>
      </c>
      <c r="K377" s="2" t="s">
        <v>598</v>
      </c>
      <c r="L377" s="2" t="s">
        <v>598</v>
      </c>
      <c r="M377" s="2" t="s">
        <v>598</v>
      </c>
      <c r="N377" s="2" t="s">
        <v>598</v>
      </c>
      <c r="O377" s="2" t="s">
        <v>598</v>
      </c>
      <c r="P377" s="2" t="s">
        <v>598</v>
      </c>
      <c r="Q377" s="2" t="s">
        <v>598</v>
      </c>
      <c r="R377" s="2" t="s">
        <v>598</v>
      </c>
      <c r="S377" s="2" t="s">
        <v>598</v>
      </c>
      <c r="W377" s="2">
        <f t="shared" si="25"/>
        <v>0</v>
      </c>
      <c r="AA377" s="2" t="str">
        <f t="shared" si="26"/>
        <v>'bioel'</v>
      </c>
      <c r="AC377" s="2">
        <f t="shared" si="27"/>
        <v>2</v>
      </c>
      <c r="AD377" s="2">
        <f t="shared" si="28"/>
        <v>0</v>
      </c>
      <c r="AE377" s="2">
        <f t="shared" si="29"/>
        <v>0</v>
      </c>
    </row>
    <row r="378" spans="1:31" ht="15" customHeight="1" x14ac:dyDescent="0.25">
      <c r="A378" s="2" t="s">
        <v>501</v>
      </c>
      <c r="B378" s="2" t="s">
        <v>519</v>
      </c>
      <c r="C378" s="2">
        <v>2014</v>
      </c>
      <c r="D378" s="2" t="s">
        <v>598</v>
      </c>
      <c r="E378" s="2" t="s">
        <v>598</v>
      </c>
      <c r="F378" s="2" t="s">
        <v>871</v>
      </c>
      <c r="G378" s="2">
        <v>2</v>
      </c>
      <c r="H378" s="2">
        <v>0</v>
      </c>
      <c r="I378" s="2">
        <v>0</v>
      </c>
      <c r="J378" s="2" t="s">
        <v>598</v>
      </c>
      <c r="K378" s="2" t="s">
        <v>598</v>
      </c>
      <c r="L378" s="2" t="s">
        <v>598</v>
      </c>
      <c r="M378" s="2" t="s">
        <v>598</v>
      </c>
      <c r="N378" s="2" t="s">
        <v>598</v>
      </c>
      <c r="O378" s="2" t="s">
        <v>598</v>
      </c>
      <c r="P378" s="2" t="s">
        <v>598</v>
      </c>
      <c r="Q378" s="2" t="s">
        <v>598</v>
      </c>
      <c r="R378" s="2" t="s">
        <v>598</v>
      </c>
      <c r="S378" s="2" t="s">
        <v>598</v>
      </c>
      <c r="W378" s="2">
        <f t="shared" si="25"/>
        <v>0</v>
      </c>
      <c r="AA378" s="2" t="str">
        <f t="shared" si="26"/>
        <v>'Bio energi'</v>
      </c>
      <c r="AC378" s="2">
        <f t="shared" si="27"/>
        <v>2</v>
      </c>
      <c r="AD378" s="2">
        <f t="shared" si="28"/>
        <v>0</v>
      </c>
      <c r="AE378" s="2">
        <f t="shared" si="29"/>
        <v>0</v>
      </c>
    </row>
    <row r="379" spans="1:31" ht="15" customHeight="1" x14ac:dyDescent="0.25">
      <c r="A379" s="2" t="s">
        <v>501</v>
      </c>
      <c r="B379" s="2" t="s">
        <v>520</v>
      </c>
      <c r="C379" s="2">
        <v>2014</v>
      </c>
      <c r="D379" s="2" t="s">
        <v>598</v>
      </c>
      <c r="E379" s="2" t="s">
        <v>598</v>
      </c>
      <c r="F379" s="2" t="s">
        <v>599</v>
      </c>
      <c r="G379" s="2">
        <v>2.36</v>
      </c>
      <c r="H379" s="2">
        <v>483.4</v>
      </c>
      <c r="I379" s="2">
        <v>0.55000000000000004</v>
      </c>
      <c r="J379" s="2" t="s">
        <v>598</v>
      </c>
      <c r="K379" s="2" t="s">
        <v>598</v>
      </c>
      <c r="L379" s="2" t="s">
        <v>598</v>
      </c>
      <c r="M379" s="2" t="s">
        <v>598</v>
      </c>
      <c r="N379" s="2" t="s">
        <v>598</v>
      </c>
      <c r="O379" s="2" t="s">
        <v>598</v>
      </c>
      <c r="P379" s="2" t="s">
        <v>598</v>
      </c>
      <c r="Q379" s="2" t="s">
        <v>598</v>
      </c>
      <c r="R379" s="2" t="s">
        <v>598</v>
      </c>
      <c r="S379" s="2" t="s">
        <v>598</v>
      </c>
      <c r="W379" s="2">
        <f t="shared" si="25"/>
        <v>0</v>
      </c>
      <c r="AA379" s="2" t="str">
        <f t="shared" si="26"/>
        <v>Nordisk residual</v>
      </c>
      <c r="AC379" s="2">
        <f t="shared" si="27"/>
        <v>2.36</v>
      </c>
      <c r="AD379" s="2">
        <f t="shared" si="28"/>
        <v>483.4</v>
      </c>
      <c r="AE379" s="2">
        <f t="shared" si="29"/>
        <v>0.55000000000000004</v>
      </c>
    </row>
    <row r="380" spans="1:31" ht="15" customHeight="1" x14ac:dyDescent="0.25">
      <c r="A380" s="2" t="s">
        <v>501</v>
      </c>
      <c r="B380" s="2" t="s">
        <v>521</v>
      </c>
      <c r="C380" s="2">
        <v>2014</v>
      </c>
      <c r="D380" s="2" t="s">
        <v>598</v>
      </c>
      <c r="E380" s="2" t="s">
        <v>598</v>
      </c>
      <c r="F380" s="2" t="s">
        <v>599</v>
      </c>
      <c r="G380" s="2">
        <v>2.36</v>
      </c>
      <c r="H380" s="2">
        <v>483.4</v>
      </c>
      <c r="I380" s="2">
        <v>0.55000000000000004</v>
      </c>
      <c r="J380" s="2" t="s">
        <v>598</v>
      </c>
      <c r="K380" s="2" t="s">
        <v>598</v>
      </c>
      <c r="L380" s="2" t="s">
        <v>598</v>
      </c>
      <c r="M380" s="2" t="s">
        <v>598</v>
      </c>
      <c r="N380" s="2" t="s">
        <v>598</v>
      </c>
      <c r="O380" s="2" t="s">
        <v>598</v>
      </c>
      <c r="P380" s="2" t="s">
        <v>598</v>
      </c>
      <c r="Q380" s="2" t="s">
        <v>598</v>
      </c>
      <c r="R380" s="2" t="s">
        <v>598</v>
      </c>
      <c r="S380" s="2" t="s">
        <v>598</v>
      </c>
      <c r="W380" s="2">
        <f t="shared" si="25"/>
        <v>0</v>
      </c>
      <c r="AA380" s="2" t="str">
        <f t="shared" si="26"/>
        <v>Nordisk residual</v>
      </c>
      <c r="AC380" s="2">
        <f t="shared" si="27"/>
        <v>2.36</v>
      </c>
      <c r="AD380" s="2">
        <f t="shared" si="28"/>
        <v>483.4</v>
      </c>
      <c r="AE380" s="2">
        <f t="shared" si="29"/>
        <v>0.55000000000000004</v>
      </c>
    </row>
    <row r="381" spans="1:31" ht="15" customHeight="1" x14ac:dyDescent="0.25">
      <c r="A381" s="2" t="s">
        <v>522</v>
      </c>
      <c r="B381" s="2" t="s">
        <v>523</v>
      </c>
      <c r="C381" s="2">
        <v>2014</v>
      </c>
      <c r="D381" s="2" t="s">
        <v>598</v>
      </c>
      <c r="E381" s="2" t="s">
        <v>598</v>
      </c>
      <c r="F381" s="2" t="s">
        <v>598</v>
      </c>
      <c r="G381" s="2">
        <v>2.36</v>
      </c>
      <c r="H381" s="2">
        <v>483.4</v>
      </c>
      <c r="I381" s="2">
        <v>0.55000000000000004</v>
      </c>
      <c r="J381" s="2" t="s">
        <v>598</v>
      </c>
      <c r="K381" s="2" t="s">
        <v>598</v>
      </c>
      <c r="L381" s="2" t="s">
        <v>598</v>
      </c>
      <c r="M381" s="2" t="s">
        <v>598</v>
      </c>
      <c r="N381" s="2" t="s">
        <v>598</v>
      </c>
      <c r="O381" s="2" t="s">
        <v>598</v>
      </c>
      <c r="P381" s="2" t="s">
        <v>598</v>
      </c>
      <c r="Q381" s="2" t="s">
        <v>598</v>
      </c>
      <c r="R381" s="2" t="s">
        <v>598</v>
      </c>
      <c r="S381" s="2" t="s">
        <v>598</v>
      </c>
      <c r="W381" s="2">
        <f t="shared" si="25"/>
        <v>0</v>
      </c>
      <c r="AA381" s="2" t="str">
        <f t="shared" si="26"/>
        <v>Nordisk residual</v>
      </c>
      <c r="AC381" s="2">
        <f t="shared" si="27"/>
        <v>2.36</v>
      </c>
      <c r="AD381" s="2">
        <f t="shared" si="28"/>
        <v>483.4</v>
      </c>
      <c r="AE381" s="2">
        <f t="shared" si="29"/>
        <v>0.55000000000000004</v>
      </c>
    </row>
    <row r="382" spans="1:31" ht="15" customHeight="1" x14ac:dyDescent="0.25">
      <c r="A382" s="2" t="s">
        <v>522</v>
      </c>
      <c r="B382" s="2" t="s">
        <v>524</v>
      </c>
      <c r="C382" s="2">
        <v>2014</v>
      </c>
      <c r="D382" s="2" t="s">
        <v>598</v>
      </c>
      <c r="E382" s="2" t="s">
        <v>598</v>
      </c>
      <c r="F382" s="2" t="s">
        <v>872</v>
      </c>
      <c r="G382" s="2">
        <v>1.1000000000000001</v>
      </c>
      <c r="H382" s="2">
        <v>0</v>
      </c>
      <c r="I382" s="2">
        <v>0</v>
      </c>
      <c r="J382" s="2" t="s">
        <v>598</v>
      </c>
      <c r="K382" s="2" t="s">
        <v>598</v>
      </c>
      <c r="L382" s="2" t="s">
        <v>598</v>
      </c>
      <c r="M382" s="2" t="s">
        <v>598</v>
      </c>
      <c r="N382" s="2" t="s">
        <v>598</v>
      </c>
      <c r="O382" s="2" t="s">
        <v>598</v>
      </c>
      <c r="P382" s="2" t="s">
        <v>598</v>
      </c>
      <c r="Q382" s="2" t="s">
        <v>598</v>
      </c>
      <c r="R382" s="2" t="s">
        <v>598</v>
      </c>
      <c r="S382" s="2">
        <v>2</v>
      </c>
      <c r="W382" s="2">
        <f t="shared" si="25"/>
        <v>0</v>
      </c>
      <c r="AA382" s="2" t="str">
        <f t="shared" si="26"/>
        <v>'Vattenkraft 100 %'</v>
      </c>
      <c r="AC382" s="2">
        <f t="shared" si="27"/>
        <v>1.1000000000000001</v>
      </c>
      <c r="AD382" s="2">
        <f t="shared" si="28"/>
        <v>0</v>
      </c>
      <c r="AE382" s="2">
        <f t="shared" si="29"/>
        <v>0</v>
      </c>
    </row>
    <row r="383" spans="1:31" ht="15" customHeight="1" x14ac:dyDescent="0.25">
      <c r="A383" s="2" t="s">
        <v>525</v>
      </c>
      <c r="B383" s="2" t="s">
        <v>526</v>
      </c>
      <c r="C383" s="2">
        <v>2014</v>
      </c>
      <c r="D383" s="2">
        <v>3.101</v>
      </c>
      <c r="E383" s="2" t="s">
        <v>598</v>
      </c>
      <c r="F383" s="2" t="s">
        <v>873</v>
      </c>
      <c r="G383" s="2">
        <v>1.1000000000000001</v>
      </c>
      <c r="H383" s="2">
        <v>9.9</v>
      </c>
      <c r="I383" s="2">
        <v>0</v>
      </c>
      <c r="J383" s="2" t="s">
        <v>598</v>
      </c>
      <c r="K383" s="2" t="s">
        <v>598</v>
      </c>
      <c r="L383" s="2" t="s">
        <v>598</v>
      </c>
      <c r="M383" s="2" t="s">
        <v>598</v>
      </c>
      <c r="N383" s="2" t="s">
        <v>598</v>
      </c>
      <c r="O383" s="2" t="s">
        <v>598</v>
      </c>
      <c r="P383" s="2" t="s">
        <v>598</v>
      </c>
      <c r="Q383" s="2" t="s">
        <v>598</v>
      </c>
      <c r="R383" s="2" t="s">
        <v>598</v>
      </c>
      <c r="S383" s="2" t="s">
        <v>598</v>
      </c>
      <c r="W383" s="2">
        <f t="shared" si="25"/>
        <v>0</v>
      </c>
      <c r="AA383" s="2" t="str">
        <f t="shared" si="26"/>
        <v>'EPD Vattenfall vattenkraft'</v>
      </c>
      <c r="AC383" s="2">
        <f t="shared" si="27"/>
        <v>1.1000000000000001</v>
      </c>
      <c r="AD383" s="2">
        <f t="shared" si="28"/>
        <v>9.9</v>
      </c>
      <c r="AE383" s="2">
        <f t="shared" si="29"/>
        <v>0</v>
      </c>
    </row>
    <row r="384" spans="1:31" ht="15" customHeight="1" x14ac:dyDescent="0.25">
      <c r="A384" s="2" t="s">
        <v>525</v>
      </c>
      <c r="B384" s="2" t="s">
        <v>527</v>
      </c>
      <c r="C384" s="2">
        <v>2014</v>
      </c>
      <c r="D384" s="2">
        <v>0.29099999999999998</v>
      </c>
      <c r="E384" s="2" t="s">
        <v>598</v>
      </c>
      <c r="F384" s="2" t="s">
        <v>874</v>
      </c>
      <c r="G384" s="2">
        <v>1.1000000000000001</v>
      </c>
      <c r="H384" s="2">
        <v>9.9</v>
      </c>
      <c r="I384" s="2">
        <v>0</v>
      </c>
      <c r="J384" s="2" t="s">
        <v>598</v>
      </c>
      <c r="K384" s="2" t="s">
        <v>598</v>
      </c>
      <c r="L384" s="2" t="s">
        <v>598</v>
      </c>
      <c r="M384" s="2" t="s">
        <v>598</v>
      </c>
      <c r="N384" s="2" t="s">
        <v>598</v>
      </c>
      <c r="O384" s="2" t="s">
        <v>598</v>
      </c>
      <c r="P384" s="2" t="s">
        <v>598</v>
      </c>
      <c r="Q384" s="2" t="s">
        <v>598</v>
      </c>
      <c r="R384" s="2" t="s">
        <v>598</v>
      </c>
      <c r="S384" s="2" t="s">
        <v>598</v>
      </c>
      <c r="W384" s="2">
        <f t="shared" si="25"/>
        <v>0</v>
      </c>
      <c r="AA384" s="2" t="str">
        <f t="shared" si="26"/>
        <v>'EPD Vattenfalls vattenkraft'</v>
      </c>
      <c r="AC384" s="2">
        <f t="shared" si="27"/>
        <v>1.1000000000000001</v>
      </c>
      <c r="AD384" s="2">
        <f t="shared" si="28"/>
        <v>9.9</v>
      </c>
      <c r="AE384" s="2">
        <f t="shared" si="29"/>
        <v>0</v>
      </c>
    </row>
    <row r="385" spans="1:31" ht="15" customHeight="1" x14ac:dyDescent="0.25">
      <c r="A385" s="2" t="s">
        <v>525</v>
      </c>
      <c r="B385" s="2" t="s">
        <v>528</v>
      </c>
      <c r="C385" s="2">
        <v>2014</v>
      </c>
      <c r="D385" s="2">
        <v>3.8340000000000001</v>
      </c>
      <c r="E385" s="2" t="s">
        <v>598</v>
      </c>
      <c r="F385" s="2" t="s">
        <v>875</v>
      </c>
      <c r="G385" s="2">
        <v>1.1000000000000001</v>
      </c>
      <c r="H385" s="2">
        <v>9.9</v>
      </c>
      <c r="I385" s="2">
        <v>0</v>
      </c>
      <c r="J385" s="2" t="s">
        <v>598</v>
      </c>
      <c r="K385" s="2" t="s">
        <v>598</v>
      </c>
      <c r="L385" s="2" t="s">
        <v>598</v>
      </c>
      <c r="M385" s="2" t="s">
        <v>598</v>
      </c>
      <c r="N385" s="2" t="s">
        <v>598</v>
      </c>
      <c r="O385" s="2" t="s">
        <v>598</v>
      </c>
      <c r="P385" s="2" t="s">
        <v>598</v>
      </c>
      <c r="Q385" s="2" t="s">
        <v>598</v>
      </c>
      <c r="R385" s="2" t="s">
        <v>598</v>
      </c>
      <c r="S385" s="2" t="s">
        <v>598</v>
      </c>
      <c r="W385" s="2">
        <f t="shared" si="25"/>
        <v>0</v>
      </c>
      <c r="AA385" s="2" t="str">
        <f t="shared" si="26"/>
        <v>'EPD Vattenfall. Vattenkraft'</v>
      </c>
      <c r="AC385" s="2">
        <f t="shared" si="27"/>
        <v>1.1000000000000001</v>
      </c>
      <c r="AD385" s="2">
        <f t="shared" si="28"/>
        <v>9.9</v>
      </c>
      <c r="AE385" s="2">
        <f t="shared" si="29"/>
        <v>0</v>
      </c>
    </row>
    <row r="386" spans="1:31" ht="15" customHeight="1" x14ac:dyDescent="0.25">
      <c r="A386" s="2" t="s">
        <v>525</v>
      </c>
      <c r="B386" s="2" t="s">
        <v>529</v>
      </c>
      <c r="C386" s="2">
        <v>2014</v>
      </c>
      <c r="D386" s="2" t="s">
        <v>598</v>
      </c>
      <c r="E386" s="2" t="s">
        <v>598</v>
      </c>
      <c r="F386" s="2" t="s">
        <v>599</v>
      </c>
      <c r="G386" s="2">
        <v>2.36</v>
      </c>
      <c r="H386" s="2">
        <v>483.4</v>
      </c>
      <c r="I386" s="2">
        <v>0.55000000000000004</v>
      </c>
      <c r="J386" s="2" t="s">
        <v>598</v>
      </c>
      <c r="K386" s="2" t="s">
        <v>598</v>
      </c>
      <c r="L386" s="2" t="s">
        <v>598</v>
      </c>
      <c r="M386" s="2" t="s">
        <v>598</v>
      </c>
      <c r="N386" s="2" t="s">
        <v>598</v>
      </c>
      <c r="O386" s="2" t="s">
        <v>598</v>
      </c>
      <c r="P386" s="2" t="s">
        <v>598</v>
      </c>
      <c r="Q386" s="2" t="s">
        <v>598</v>
      </c>
      <c r="R386" s="2" t="s">
        <v>598</v>
      </c>
      <c r="S386" s="2" t="s">
        <v>598</v>
      </c>
      <c r="W386" s="2">
        <f t="shared" si="25"/>
        <v>0</v>
      </c>
      <c r="AA386" s="2" t="str">
        <f t="shared" si="26"/>
        <v>Nordisk residual</v>
      </c>
      <c r="AC386" s="2">
        <f t="shared" si="27"/>
        <v>2.36</v>
      </c>
      <c r="AD386" s="2">
        <f t="shared" si="28"/>
        <v>483.4</v>
      </c>
      <c r="AE386" s="2">
        <f t="shared" si="29"/>
        <v>0.55000000000000004</v>
      </c>
    </row>
    <row r="387" spans="1:31" ht="15" customHeight="1" x14ac:dyDescent="0.25">
      <c r="A387" s="2" t="s">
        <v>530</v>
      </c>
      <c r="B387" s="2" t="s">
        <v>531</v>
      </c>
      <c r="C387" s="2">
        <v>2014</v>
      </c>
      <c r="D387" s="2">
        <v>0.21299999999999999</v>
      </c>
      <c r="E387" s="2" t="s">
        <v>598</v>
      </c>
      <c r="F387" s="2" t="s">
        <v>876</v>
      </c>
      <c r="G387" s="2">
        <v>2.36</v>
      </c>
      <c r="H387" s="2">
        <v>483.4</v>
      </c>
      <c r="I387" s="2">
        <v>0.55000000000000004</v>
      </c>
      <c r="J387" s="2" t="s">
        <v>598</v>
      </c>
      <c r="K387" s="2" t="s">
        <v>598</v>
      </c>
      <c r="L387" s="2" t="s">
        <v>598</v>
      </c>
      <c r="M387" s="2" t="s">
        <v>598</v>
      </c>
      <c r="N387" s="2" t="s">
        <v>598</v>
      </c>
      <c r="O387" s="2" t="s">
        <v>598</v>
      </c>
      <c r="P387" s="2" t="s">
        <v>598</v>
      </c>
      <c r="Q387" s="2" t="s">
        <v>598</v>
      </c>
      <c r="R387" s="2" t="s">
        <v>598</v>
      </c>
      <c r="S387" s="2" t="s">
        <v>598</v>
      </c>
      <c r="W387" s="2">
        <f t="shared" ref="W387:W411" si="30">IFERROR(J387/1,0)</f>
        <v>0</v>
      </c>
      <c r="AA387" s="2" t="str">
        <f t="shared" ref="AA387:AA411" si="31">IF(AND(OR(F387="-",F387="et",F387="'-'",F387="'0'",F387="'DS'"),G387=2.36),"Nordisk residual",F387)</f>
        <v>Nordisk residual</v>
      </c>
      <c r="AC387" s="2">
        <f t="shared" ref="AC387:AC411" si="32">IFERROR(G387/1,2.36)</f>
        <v>2.36</v>
      </c>
      <c r="AD387" s="2">
        <f t="shared" ref="AD387:AD411" si="33">IFERROR(H387/1,483.4)</f>
        <v>483.4</v>
      </c>
      <c r="AE387" s="2">
        <f t="shared" ref="AE387:AE411" si="34">IFERROR(I387/1,0.55)</f>
        <v>0.55000000000000004</v>
      </c>
    </row>
    <row r="388" spans="1:31" ht="15" customHeight="1" x14ac:dyDescent="0.25">
      <c r="A388" s="2" t="s">
        <v>530</v>
      </c>
      <c r="B388" s="2" t="s">
        <v>532</v>
      </c>
      <c r="C388" s="2">
        <v>2014</v>
      </c>
      <c r="D388" s="2">
        <v>0.92400000000000004</v>
      </c>
      <c r="E388" s="2" t="s">
        <v>598</v>
      </c>
      <c r="F388" s="2" t="s">
        <v>599</v>
      </c>
      <c r="G388" s="2">
        <v>2.36</v>
      </c>
      <c r="H388" s="2">
        <v>483.4</v>
      </c>
      <c r="I388" s="2">
        <v>0.55000000000000004</v>
      </c>
      <c r="J388" s="2" t="s">
        <v>598</v>
      </c>
      <c r="K388" s="2" t="s">
        <v>598</v>
      </c>
      <c r="L388" s="2" t="s">
        <v>598</v>
      </c>
      <c r="M388" s="2" t="s">
        <v>598</v>
      </c>
      <c r="N388" s="2" t="s">
        <v>598</v>
      </c>
      <c r="O388" s="2" t="s">
        <v>598</v>
      </c>
      <c r="P388" s="2" t="s">
        <v>598</v>
      </c>
      <c r="Q388" s="2" t="s">
        <v>598</v>
      </c>
      <c r="R388" s="2" t="s">
        <v>598</v>
      </c>
      <c r="S388" s="2" t="s">
        <v>598</v>
      </c>
      <c r="W388" s="2">
        <f t="shared" si="30"/>
        <v>0</v>
      </c>
      <c r="AA388" s="2" t="str">
        <f t="shared" si="31"/>
        <v>Nordisk residual</v>
      </c>
      <c r="AC388" s="2">
        <f t="shared" si="32"/>
        <v>2.36</v>
      </c>
      <c r="AD388" s="2">
        <f t="shared" si="33"/>
        <v>483.4</v>
      </c>
      <c r="AE388" s="2">
        <f t="shared" si="34"/>
        <v>0.55000000000000004</v>
      </c>
    </row>
    <row r="389" spans="1:31" ht="15" customHeight="1" x14ac:dyDescent="0.25">
      <c r="A389" s="2" t="s">
        <v>530</v>
      </c>
      <c r="B389" s="2" t="s">
        <v>533</v>
      </c>
      <c r="C389" s="2">
        <v>2014</v>
      </c>
      <c r="D389" s="2">
        <v>5.7110000000000003</v>
      </c>
      <c r="E389" s="2">
        <v>5.6790000000000003</v>
      </c>
      <c r="F389" s="2" t="s">
        <v>599</v>
      </c>
      <c r="G389" s="2">
        <v>2.36</v>
      </c>
      <c r="H389" s="2">
        <v>483.4</v>
      </c>
      <c r="I389" s="2">
        <v>0.55000000000000004</v>
      </c>
      <c r="J389" s="2" t="s">
        <v>598</v>
      </c>
      <c r="K389" s="2" t="s">
        <v>598</v>
      </c>
      <c r="L389" s="2" t="s">
        <v>598</v>
      </c>
      <c r="M389" s="2" t="s">
        <v>598</v>
      </c>
      <c r="N389" s="2" t="s">
        <v>598</v>
      </c>
      <c r="O389" s="2" t="s">
        <v>598</v>
      </c>
      <c r="P389" s="2" t="s">
        <v>598</v>
      </c>
      <c r="Q389" s="2" t="s">
        <v>598</v>
      </c>
      <c r="R389" s="2" t="s">
        <v>598</v>
      </c>
      <c r="S389" s="2" t="s">
        <v>598</v>
      </c>
      <c r="W389" s="2">
        <f t="shared" si="30"/>
        <v>0</v>
      </c>
      <c r="AA389" s="2" t="str">
        <f t="shared" si="31"/>
        <v>Nordisk residual</v>
      </c>
      <c r="AC389" s="2">
        <f t="shared" si="32"/>
        <v>2.36</v>
      </c>
      <c r="AD389" s="2">
        <f t="shared" si="33"/>
        <v>483.4</v>
      </c>
      <c r="AE389" s="2">
        <f t="shared" si="34"/>
        <v>0.55000000000000004</v>
      </c>
    </row>
    <row r="390" spans="1:31" ht="15" customHeight="1" x14ac:dyDescent="0.25">
      <c r="A390" s="2" t="s">
        <v>534</v>
      </c>
      <c r="B390" s="2" t="s">
        <v>535</v>
      </c>
      <c r="C390" s="2">
        <v>2014</v>
      </c>
      <c r="D390" s="2">
        <v>0.27</v>
      </c>
      <c r="E390" s="2" t="s">
        <v>598</v>
      </c>
      <c r="F390" s="2" t="s">
        <v>827</v>
      </c>
      <c r="G390" s="2">
        <v>2.36</v>
      </c>
      <c r="H390" s="2">
        <v>483.4</v>
      </c>
      <c r="I390" s="2">
        <v>0.55000000000000004</v>
      </c>
      <c r="J390" s="2" t="s">
        <v>598</v>
      </c>
      <c r="K390" s="2" t="s">
        <v>598</v>
      </c>
      <c r="L390" s="2" t="s">
        <v>598</v>
      </c>
      <c r="M390" s="2" t="s">
        <v>598</v>
      </c>
      <c r="N390" s="2" t="s">
        <v>598</v>
      </c>
      <c r="O390" s="2" t="s">
        <v>598</v>
      </c>
      <c r="P390" s="2" t="s">
        <v>598</v>
      </c>
      <c r="Q390" s="2" t="s">
        <v>598</v>
      </c>
      <c r="R390" s="2" t="s">
        <v>598</v>
      </c>
      <c r="S390" s="2" t="s">
        <v>598</v>
      </c>
      <c r="W390" s="2">
        <f t="shared" si="30"/>
        <v>0</v>
      </c>
      <c r="AA390" s="2" t="str">
        <f t="shared" si="31"/>
        <v>'Bra miljöval'</v>
      </c>
      <c r="AC390" s="2">
        <f t="shared" si="32"/>
        <v>2.36</v>
      </c>
      <c r="AD390" s="2">
        <f t="shared" si="33"/>
        <v>483.4</v>
      </c>
      <c r="AE390" s="2">
        <f t="shared" si="34"/>
        <v>0.55000000000000004</v>
      </c>
    </row>
    <row r="391" spans="1:31" ht="15" customHeight="1" x14ac:dyDescent="0.25">
      <c r="A391" s="2" t="s">
        <v>534</v>
      </c>
      <c r="B391" s="2" t="s">
        <v>536</v>
      </c>
      <c r="C391" s="2">
        <v>2014</v>
      </c>
      <c r="D391" s="2">
        <v>0.13900000000000001</v>
      </c>
      <c r="E391" s="2" t="s">
        <v>598</v>
      </c>
      <c r="F391" s="2" t="s">
        <v>827</v>
      </c>
      <c r="G391" s="2">
        <v>2.36</v>
      </c>
      <c r="H391" s="2">
        <v>483.4</v>
      </c>
      <c r="I391" s="2">
        <v>0.55000000000000004</v>
      </c>
      <c r="J391" s="2" t="s">
        <v>598</v>
      </c>
      <c r="K391" s="2" t="s">
        <v>598</v>
      </c>
      <c r="L391" s="2" t="s">
        <v>598</v>
      </c>
      <c r="M391" s="2" t="s">
        <v>598</v>
      </c>
      <c r="N391" s="2" t="s">
        <v>598</v>
      </c>
      <c r="O391" s="2" t="s">
        <v>598</v>
      </c>
      <c r="P391" s="2" t="s">
        <v>598</v>
      </c>
      <c r="Q391" s="2" t="s">
        <v>598</v>
      </c>
      <c r="R391" s="2" t="s">
        <v>598</v>
      </c>
      <c r="S391" s="2" t="s">
        <v>598</v>
      </c>
      <c r="W391" s="2">
        <f t="shared" si="30"/>
        <v>0</v>
      </c>
      <c r="AA391" s="2" t="str">
        <f t="shared" si="31"/>
        <v>'Bra miljöval'</v>
      </c>
      <c r="AC391" s="2">
        <f t="shared" si="32"/>
        <v>2.36</v>
      </c>
      <c r="AD391" s="2">
        <f t="shared" si="33"/>
        <v>483.4</v>
      </c>
      <c r="AE391" s="2">
        <f t="shared" si="34"/>
        <v>0.55000000000000004</v>
      </c>
    </row>
    <row r="392" spans="1:31" ht="15" customHeight="1" x14ac:dyDescent="0.25">
      <c r="A392" s="2" t="s">
        <v>534</v>
      </c>
      <c r="B392" s="2" t="s">
        <v>537</v>
      </c>
      <c r="C392" s="2">
        <v>2014</v>
      </c>
      <c r="D392" s="2">
        <v>0.19900000000000001</v>
      </c>
      <c r="E392" s="2" t="s">
        <v>598</v>
      </c>
      <c r="F392" s="2" t="s">
        <v>827</v>
      </c>
      <c r="G392" s="2">
        <v>2.36</v>
      </c>
      <c r="H392" s="2">
        <v>483.4</v>
      </c>
      <c r="I392" s="2">
        <v>0.55000000000000004</v>
      </c>
      <c r="J392" s="2" t="s">
        <v>598</v>
      </c>
      <c r="K392" s="2" t="s">
        <v>598</v>
      </c>
      <c r="L392" s="2" t="s">
        <v>598</v>
      </c>
      <c r="M392" s="2" t="s">
        <v>598</v>
      </c>
      <c r="N392" s="2" t="s">
        <v>598</v>
      </c>
      <c r="O392" s="2" t="s">
        <v>598</v>
      </c>
      <c r="P392" s="2" t="s">
        <v>598</v>
      </c>
      <c r="Q392" s="2" t="s">
        <v>598</v>
      </c>
      <c r="R392" s="2" t="s">
        <v>598</v>
      </c>
      <c r="S392" s="2" t="s">
        <v>598</v>
      </c>
      <c r="W392" s="2">
        <f t="shared" si="30"/>
        <v>0</v>
      </c>
      <c r="AA392" s="2" t="str">
        <f t="shared" si="31"/>
        <v>'Bra miljöval'</v>
      </c>
      <c r="AC392" s="2">
        <f t="shared" si="32"/>
        <v>2.36</v>
      </c>
      <c r="AD392" s="2">
        <f t="shared" si="33"/>
        <v>483.4</v>
      </c>
      <c r="AE392" s="2">
        <f t="shared" si="34"/>
        <v>0.55000000000000004</v>
      </c>
    </row>
    <row r="393" spans="1:31" ht="15" customHeight="1" x14ac:dyDescent="0.25">
      <c r="A393" s="2" t="s">
        <v>534</v>
      </c>
      <c r="B393" s="2" t="s">
        <v>538</v>
      </c>
      <c r="C393" s="2">
        <v>2014</v>
      </c>
      <c r="D393" s="2">
        <v>7.2309999999999999</v>
      </c>
      <c r="E393" s="2">
        <v>21.741</v>
      </c>
      <c r="F393" s="2" t="s">
        <v>827</v>
      </c>
      <c r="G393" s="2">
        <v>2.36</v>
      </c>
      <c r="H393" s="2">
        <v>483.4</v>
      </c>
      <c r="I393" s="2">
        <v>0.55000000000000004</v>
      </c>
      <c r="J393" s="2" t="s">
        <v>598</v>
      </c>
      <c r="K393" s="2" t="s">
        <v>598</v>
      </c>
      <c r="L393" s="2" t="s">
        <v>598</v>
      </c>
      <c r="M393" s="2" t="s">
        <v>598</v>
      </c>
      <c r="N393" s="2" t="s">
        <v>598</v>
      </c>
      <c r="O393" s="2" t="s">
        <v>598</v>
      </c>
      <c r="P393" s="2" t="s">
        <v>598</v>
      </c>
      <c r="Q393" s="2" t="s">
        <v>598</v>
      </c>
      <c r="R393" s="2" t="s">
        <v>598</v>
      </c>
      <c r="S393" s="2" t="s">
        <v>598</v>
      </c>
      <c r="W393" s="2">
        <f t="shared" si="30"/>
        <v>0</v>
      </c>
      <c r="AA393" s="2" t="str">
        <f t="shared" si="31"/>
        <v>'Bra miljöval'</v>
      </c>
      <c r="AC393" s="2">
        <f t="shared" si="32"/>
        <v>2.36</v>
      </c>
      <c r="AD393" s="2">
        <f t="shared" si="33"/>
        <v>483.4</v>
      </c>
      <c r="AE393" s="2">
        <f t="shared" si="34"/>
        <v>0.55000000000000004</v>
      </c>
    </row>
    <row r="394" spans="1:31" ht="15" customHeight="1" x14ac:dyDescent="0.25">
      <c r="A394" s="2" t="s">
        <v>539</v>
      </c>
      <c r="B394" s="2" t="s">
        <v>540</v>
      </c>
      <c r="C394" s="2">
        <v>2014</v>
      </c>
      <c r="D394" s="2">
        <v>3.3487399999999998</v>
      </c>
      <c r="E394" s="2">
        <v>0</v>
      </c>
      <c r="F394" s="2" t="s">
        <v>599</v>
      </c>
      <c r="G394" s="2">
        <v>2.36</v>
      </c>
      <c r="H394" s="2">
        <v>483.4</v>
      </c>
      <c r="I394" s="2">
        <v>0.55000000000000004</v>
      </c>
      <c r="J394" s="2" t="s">
        <v>598</v>
      </c>
      <c r="K394" s="2" t="s">
        <v>598</v>
      </c>
      <c r="L394" s="2" t="s">
        <v>598</v>
      </c>
      <c r="M394" s="2" t="s">
        <v>598</v>
      </c>
      <c r="N394" s="2" t="s">
        <v>598</v>
      </c>
      <c r="O394" s="2" t="s">
        <v>598</v>
      </c>
      <c r="P394" s="2" t="s">
        <v>598</v>
      </c>
      <c r="Q394" s="2" t="s">
        <v>598</v>
      </c>
      <c r="R394" s="2" t="s">
        <v>598</v>
      </c>
      <c r="S394" s="2" t="s">
        <v>598</v>
      </c>
      <c r="W394" s="2">
        <f t="shared" si="30"/>
        <v>0</v>
      </c>
      <c r="AA394" s="2" t="str">
        <f t="shared" si="31"/>
        <v>Nordisk residual</v>
      </c>
      <c r="AC394" s="2">
        <f t="shared" si="32"/>
        <v>2.36</v>
      </c>
      <c r="AD394" s="2">
        <f t="shared" si="33"/>
        <v>483.4</v>
      </c>
      <c r="AE394" s="2">
        <f t="shared" si="34"/>
        <v>0.55000000000000004</v>
      </c>
    </row>
    <row r="395" spans="1:31" ht="15" customHeight="1" x14ac:dyDescent="0.25">
      <c r="A395" s="2" t="s">
        <v>541</v>
      </c>
      <c r="B395" s="2" t="s">
        <v>542</v>
      </c>
      <c r="C395" s="2">
        <v>2014</v>
      </c>
      <c r="D395" s="2" t="s">
        <v>598</v>
      </c>
      <c r="E395" s="2" t="s">
        <v>598</v>
      </c>
      <c r="F395" s="2" t="s">
        <v>599</v>
      </c>
      <c r="G395" s="2">
        <v>2.36</v>
      </c>
      <c r="H395" s="2">
        <v>483.4</v>
      </c>
      <c r="I395" s="2">
        <v>0.55000000000000004</v>
      </c>
      <c r="J395" s="2" t="s">
        <v>598</v>
      </c>
      <c r="K395" s="2" t="s">
        <v>598</v>
      </c>
      <c r="L395" s="2" t="s">
        <v>598</v>
      </c>
      <c r="M395" s="2" t="s">
        <v>598</v>
      </c>
      <c r="N395" s="2" t="s">
        <v>598</v>
      </c>
      <c r="O395" s="2" t="s">
        <v>598</v>
      </c>
      <c r="P395" s="2" t="s">
        <v>598</v>
      </c>
      <c r="Q395" s="2" t="s">
        <v>598</v>
      </c>
      <c r="R395" s="2" t="s">
        <v>598</v>
      </c>
      <c r="S395" s="2" t="s">
        <v>598</v>
      </c>
      <c r="W395" s="2">
        <f t="shared" si="30"/>
        <v>0</v>
      </c>
      <c r="AA395" s="2" t="str">
        <f t="shared" si="31"/>
        <v>Nordisk residual</v>
      </c>
      <c r="AC395" s="2">
        <f t="shared" si="32"/>
        <v>2.36</v>
      </c>
      <c r="AD395" s="2">
        <f t="shared" si="33"/>
        <v>483.4</v>
      </c>
      <c r="AE395" s="2">
        <f t="shared" si="34"/>
        <v>0.55000000000000004</v>
      </c>
    </row>
    <row r="396" spans="1:31" ht="15" customHeight="1" x14ac:dyDescent="0.25">
      <c r="A396" s="2" t="s">
        <v>541</v>
      </c>
      <c r="B396" s="2" t="s">
        <v>543</v>
      </c>
      <c r="C396" s="2">
        <v>2014</v>
      </c>
      <c r="D396" s="2" t="s">
        <v>598</v>
      </c>
      <c r="E396" s="2" t="s">
        <v>598</v>
      </c>
      <c r="F396" s="2" t="s">
        <v>599</v>
      </c>
      <c r="G396" s="2">
        <v>2.36</v>
      </c>
      <c r="H396" s="2">
        <v>483.4</v>
      </c>
      <c r="I396" s="2">
        <v>0.55000000000000004</v>
      </c>
      <c r="J396" s="2" t="s">
        <v>598</v>
      </c>
      <c r="K396" s="2" t="s">
        <v>598</v>
      </c>
      <c r="L396" s="2" t="s">
        <v>598</v>
      </c>
      <c r="M396" s="2" t="s">
        <v>598</v>
      </c>
      <c r="N396" s="2" t="s">
        <v>598</v>
      </c>
      <c r="O396" s="2" t="s">
        <v>598</v>
      </c>
      <c r="P396" s="2" t="s">
        <v>598</v>
      </c>
      <c r="Q396" s="2" t="s">
        <v>598</v>
      </c>
      <c r="R396" s="2" t="s">
        <v>598</v>
      </c>
      <c r="S396" s="2" t="s">
        <v>598</v>
      </c>
      <c r="W396" s="2">
        <f t="shared" si="30"/>
        <v>0</v>
      </c>
      <c r="AA396" s="2" t="str">
        <f t="shared" si="31"/>
        <v>Nordisk residual</v>
      </c>
      <c r="AC396" s="2">
        <f t="shared" si="32"/>
        <v>2.36</v>
      </c>
      <c r="AD396" s="2">
        <f t="shared" si="33"/>
        <v>483.4</v>
      </c>
      <c r="AE396" s="2">
        <f t="shared" si="34"/>
        <v>0.55000000000000004</v>
      </c>
    </row>
    <row r="397" spans="1:31" ht="15" customHeight="1" x14ac:dyDescent="0.25">
      <c r="A397" s="2" t="s">
        <v>541</v>
      </c>
      <c r="B397" s="2" t="s">
        <v>544</v>
      </c>
      <c r="C397" s="2">
        <v>2014</v>
      </c>
      <c r="D397" s="2" t="s">
        <v>598</v>
      </c>
      <c r="E397" s="2" t="s">
        <v>598</v>
      </c>
      <c r="F397" s="2" t="s">
        <v>599</v>
      </c>
      <c r="G397" s="2">
        <v>2.36</v>
      </c>
      <c r="H397" s="2">
        <v>483.4</v>
      </c>
      <c r="I397" s="2">
        <v>0.55000000000000004</v>
      </c>
      <c r="J397" s="2" t="s">
        <v>598</v>
      </c>
      <c r="K397" s="2" t="s">
        <v>598</v>
      </c>
      <c r="L397" s="2" t="s">
        <v>598</v>
      </c>
      <c r="M397" s="2" t="s">
        <v>598</v>
      </c>
      <c r="N397" s="2" t="s">
        <v>598</v>
      </c>
      <c r="O397" s="2" t="s">
        <v>598</v>
      </c>
      <c r="P397" s="2" t="s">
        <v>598</v>
      </c>
      <c r="Q397" s="2" t="s">
        <v>598</v>
      </c>
      <c r="R397" s="2" t="s">
        <v>598</v>
      </c>
      <c r="S397" s="2" t="s">
        <v>598</v>
      </c>
      <c r="W397" s="2">
        <f t="shared" si="30"/>
        <v>0</v>
      </c>
      <c r="AA397" s="2" t="str">
        <f t="shared" si="31"/>
        <v>Nordisk residual</v>
      </c>
      <c r="AC397" s="2">
        <f t="shared" si="32"/>
        <v>2.36</v>
      </c>
      <c r="AD397" s="2">
        <f t="shared" si="33"/>
        <v>483.4</v>
      </c>
      <c r="AE397" s="2">
        <f t="shared" si="34"/>
        <v>0.55000000000000004</v>
      </c>
    </row>
    <row r="398" spans="1:31"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W398" s="2">
        <f t="shared" si="30"/>
        <v>0</v>
      </c>
      <c r="AA398" s="2" t="str">
        <f t="shared" si="31"/>
        <v>-</v>
      </c>
      <c r="AC398" s="2">
        <f t="shared" si="32"/>
        <v>2.36</v>
      </c>
      <c r="AD398" s="2">
        <f t="shared" si="33"/>
        <v>483.4</v>
      </c>
      <c r="AE398" s="2">
        <f t="shared" si="34"/>
        <v>0.55000000000000004</v>
      </c>
    </row>
    <row r="399" spans="1:31" ht="15" customHeight="1" x14ac:dyDescent="0.25">
      <c r="A399" s="2" t="s">
        <v>547</v>
      </c>
      <c r="B399" s="2" t="s">
        <v>548</v>
      </c>
      <c r="C399" s="2">
        <v>2014</v>
      </c>
      <c r="D399" s="2">
        <v>6.4450000000000003</v>
      </c>
      <c r="E399" s="2">
        <v>32.6</v>
      </c>
      <c r="F399" s="2" t="s">
        <v>877</v>
      </c>
      <c r="G399" s="2">
        <v>0.78500000000000003</v>
      </c>
      <c r="H399" s="2">
        <v>55.313000000000002</v>
      </c>
      <c r="I399" s="2">
        <v>0</v>
      </c>
      <c r="J399" s="2">
        <v>29.23</v>
      </c>
      <c r="K399" s="2">
        <v>0.04</v>
      </c>
      <c r="L399" s="2">
        <v>48.2</v>
      </c>
      <c r="M399" s="2">
        <v>3.2</v>
      </c>
      <c r="N399" s="2">
        <v>0</v>
      </c>
      <c r="O399" s="2">
        <v>89.3</v>
      </c>
      <c r="P399" s="2">
        <v>0.06</v>
      </c>
      <c r="Q399" s="2">
        <v>7.94</v>
      </c>
      <c r="R399" s="2">
        <v>3.3</v>
      </c>
      <c r="S399" s="2">
        <v>0</v>
      </c>
      <c r="W399" s="2">
        <f t="shared" si="30"/>
        <v>29.23</v>
      </c>
      <c r="AA399" s="2" t="str">
        <f t="shared" si="31"/>
        <v>'Bra Miljöval och egenproducerad el'</v>
      </c>
      <c r="AC399" s="2">
        <f t="shared" si="32"/>
        <v>0.78500000000000003</v>
      </c>
      <c r="AD399" s="2">
        <f t="shared" si="33"/>
        <v>55.313000000000002</v>
      </c>
      <c r="AE399" s="2">
        <f t="shared" si="34"/>
        <v>0</v>
      </c>
    </row>
    <row r="400" spans="1:31" ht="15" customHeight="1" x14ac:dyDescent="0.25">
      <c r="A400" s="2" t="s">
        <v>547</v>
      </c>
      <c r="B400" s="2" t="s">
        <v>549</v>
      </c>
      <c r="C400" s="2">
        <v>2014</v>
      </c>
      <c r="D400" s="2">
        <v>6.1445E-2</v>
      </c>
      <c r="E400" s="2" t="s">
        <v>598</v>
      </c>
      <c r="F400" s="2" t="s">
        <v>878</v>
      </c>
      <c r="G400" s="2">
        <v>1.1000000000000001</v>
      </c>
      <c r="H400" s="2">
        <v>0</v>
      </c>
      <c r="I400" s="2">
        <v>0</v>
      </c>
      <c r="J400" s="2" t="s">
        <v>598</v>
      </c>
      <c r="K400" s="2" t="s">
        <v>598</v>
      </c>
      <c r="L400" s="2" t="s">
        <v>598</v>
      </c>
      <c r="M400" s="2" t="s">
        <v>598</v>
      </c>
      <c r="N400" s="2" t="s">
        <v>598</v>
      </c>
      <c r="O400" s="2" t="s">
        <v>598</v>
      </c>
      <c r="P400" s="2" t="s">
        <v>598</v>
      </c>
      <c r="Q400" s="2" t="s">
        <v>598</v>
      </c>
      <c r="R400" s="2" t="s">
        <v>598</v>
      </c>
      <c r="S400" s="2" t="s">
        <v>598</v>
      </c>
      <c r="W400" s="2">
        <f t="shared" si="30"/>
        <v>0</v>
      </c>
      <c r="AA400" s="2" t="str">
        <f t="shared" si="31"/>
        <v>'Bra Milöval'</v>
      </c>
      <c r="AC400" s="2">
        <f t="shared" si="32"/>
        <v>1.1000000000000001</v>
      </c>
      <c r="AD400" s="2">
        <f t="shared" si="33"/>
        <v>0</v>
      </c>
      <c r="AE400" s="2">
        <f t="shared" si="34"/>
        <v>0</v>
      </c>
    </row>
    <row r="401" spans="1:31" ht="15" customHeight="1" x14ac:dyDescent="0.25">
      <c r="A401" s="2" t="s">
        <v>547</v>
      </c>
      <c r="B401" s="2" t="s">
        <v>550</v>
      </c>
      <c r="C401" s="2">
        <v>2014</v>
      </c>
      <c r="D401" s="2">
        <v>0.21299999999999999</v>
      </c>
      <c r="E401" s="2" t="s">
        <v>598</v>
      </c>
      <c r="F401" s="2" t="s">
        <v>800</v>
      </c>
      <c r="G401" s="2">
        <v>1.1000000000000001</v>
      </c>
      <c r="H401" s="2">
        <v>0</v>
      </c>
      <c r="I401" s="2">
        <v>0</v>
      </c>
      <c r="J401" s="2" t="s">
        <v>598</v>
      </c>
      <c r="K401" s="2" t="s">
        <v>598</v>
      </c>
      <c r="L401" s="2" t="s">
        <v>598</v>
      </c>
      <c r="M401" s="2" t="s">
        <v>598</v>
      </c>
      <c r="N401" s="2" t="s">
        <v>598</v>
      </c>
      <c r="O401" s="2" t="s">
        <v>598</v>
      </c>
      <c r="P401" s="2" t="s">
        <v>598</v>
      </c>
      <c r="Q401" s="2" t="s">
        <v>598</v>
      </c>
      <c r="R401" s="2" t="s">
        <v>598</v>
      </c>
      <c r="S401" s="2" t="s">
        <v>598</v>
      </c>
      <c r="W401" s="2">
        <f t="shared" si="30"/>
        <v>0</v>
      </c>
      <c r="AA401" s="2" t="str">
        <f t="shared" si="31"/>
        <v>'Bra Miljöval'</v>
      </c>
      <c r="AC401" s="2">
        <f t="shared" si="32"/>
        <v>1.1000000000000001</v>
      </c>
      <c r="AD401" s="2">
        <f t="shared" si="33"/>
        <v>0</v>
      </c>
      <c r="AE401" s="2">
        <f t="shared" si="34"/>
        <v>0</v>
      </c>
    </row>
    <row r="402" spans="1:31" ht="15" customHeight="1" x14ac:dyDescent="0.25">
      <c r="A402" s="2" t="s">
        <v>547</v>
      </c>
      <c r="B402" s="2" t="s">
        <v>551</v>
      </c>
      <c r="C402" s="2">
        <v>2014</v>
      </c>
      <c r="D402" s="2">
        <v>8.5370000000000008</v>
      </c>
      <c r="E402" s="2" t="s">
        <v>598</v>
      </c>
      <c r="F402" s="2" t="s">
        <v>800</v>
      </c>
      <c r="G402" s="2">
        <v>1.1000000000000001</v>
      </c>
      <c r="H402" s="2">
        <v>0</v>
      </c>
      <c r="I402" s="2">
        <v>0</v>
      </c>
      <c r="J402" s="2" t="s">
        <v>598</v>
      </c>
      <c r="K402" s="2" t="s">
        <v>598</v>
      </c>
      <c r="L402" s="2" t="s">
        <v>598</v>
      </c>
      <c r="M402" s="2" t="s">
        <v>598</v>
      </c>
      <c r="N402" s="2" t="s">
        <v>598</v>
      </c>
      <c r="O402" s="2" t="s">
        <v>598</v>
      </c>
      <c r="P402" s="2" t="s">
        <v>598</v>
      </c>
      <c r="Q402" s="2" t="s">
        <v>598</v>
      </c>
      <c r="R402" s="2" t="s">
        <v>598</v>
      </c>
      <c r="S402" s="2" t="s">
        <v>598</v>
      </c>
      <c r="W402" s="2">
        <f t="shared" si="30"/>
        <v>0</v>
      </c>
      <c r="AA402" s="2" t="str">
        <f t="shared" si="31"/>
        <v>'Bra Miljöval'</v>
      </c>
      <c r="AC402" s="2">
        <f t="shared" si="32"/>
        <v>1.1000000000000001</v>
      </c>
      <c r="AD402" s="2">
        <f t="shared" si="33"/>
        <v>0</v>
      </c>
      <c r="AE402" s="2">
        <f t="shared" si="34"/>
        <v>0</v>
      </c>
    </row>
    <row r="403" spans="1:31" ht="15" customHeight="1" x14ac:dyDescent="0.25">
      <c r="A403" s="2" t="s">
        <v>552</v>
      </c>
      <c r="B403" s="2" t="s">
        <v>553</v>
      </c>
      <c r="C403" s="2">
        <v>2014</v>
      </c>
      <c r="D403" s="2" t="s">
        <v>598</v>
      </c>
      <c r="E403" s="2" t="s">
        <v>598</v>
      </c>
      <c r="F403" s="2" t="s">
        <v>599</v>
      </c>
      <c r="G403" s="2">
        <v>2.36</v>
      </c>
      <c r="H403" s="2">
        <v>483.4</v>
      </c>
      <c r="I403" s="2">
        <v>0.55000000000000004</v>
      </c>
      <c r="J403" s="2" t="s">
        <v>598</v>
      </c>
      <c r="K403" s="2" t="s">
        <v>598</v>
      </c>
      <c r="L403" s="2" t="s">
        <v>598</v>
      </c>
      <c r="M403" s="2" t="s">
        <v>598</v>
      </c>
      <c r="N403" s="2" t="s">
        <v>598</v>
      </c>
      <c r="O403" s="2" t="s">
        <v>598</v>
      </c>
      <c r="P403" s="2" t="s">
        <v>598</v>
      </c>
      <c r="Q403" s="2" t="s">
        <v>598</v>
      </c>
      <c r="R403" s="2" t="s">
        <v>598</v>
      </c>
      <c r="S403" s="2" t="s">
        <v>598</v>
      </c>
      <c r="W403" s="2">
        <f t="shared" si="30"/>
        <v>0</v>
      </c>
      <c r="AA403" s="2" t="str">
        <f t="shared" si="31"/>
        <v>Nordisk residual</v>
      </c>
      <c r="AC403" s="2">
        <f t="shared" si="32"/>
        <v>2.36</v>
      </c>
      <c r="AD403" s="2">
        <f t="shared" si="33"/>
        <v>483.4</v>
      </c>
      <c r="AE403" s="2">
        <f t="shared" si="34"/>
        <v>0.55000000000000004</v>
      </c>
    </row>
    <row r="404" spans="1:31" ht="15" customHeight="1" x14ac:dyDescent="0.25">
      <c r="A404" s="2" t="s">
        <v>554</v>
      </c>
      <c r="B404" s="2" t="s">
        <v>555</v>
      </c>
      <c r="C404" s="2">
        <v>2014</v>
      </c>
      <c r="D404" s="2">
        <v>1.7</v>
      </c>
      <c r="E404" s="2" t="s">
        <v>598</v>
      </c>
      <c r="F404" s="2" t="s">
        <v>599</v>
      </c>
      <c r="G404" s="2">
        <v>2.36</v>
      </c>
      <c r="H404" s="2">
        <v>483.4</v>
      </c>
      <c r="I404" s="2">
        <v>0.55000000000000004</v>
      </c>
      <c r="J404" s="2" t="s">
        <v>598</v>
      </c>
      <c r="K404" s="2" t="s">
        <v>598</v>
      </c>
      <c r="L404" s="2" t="s">
        <v>598</v>
      </c>
      <c r="M404" s="2" t="s">
        <v>598</v>
      </c>
      <c r="N404" s="2" t="s">
        <v>598</v>
      </c>
      <c r="O404" s="2" t="s">
        <v>598</v>
      </c>
      <c r="P404" s="2" t="s">
        <v>598</v>
      </c>
      <c r="Q404" s="2" t="s">
        <v>598</v>
      </c>
      <c r="R404" s="2" t="s">
        <v>598</v>
      </c>
      <c r="S404" s="2" t="s">
        <v>598</v>
      </c>
      <c r="W404" s="2">
        <f t="shared" si="30"/>
        <v>0</v>
      </c>
      <c r="AA404" s="2" t="str">
        <f t="shared" si="31"/>
        <v>Nordisk residual</v>
      </c>
      <c r="AC404" s="2">
        <f t="shared" si="32"/>
        <v>2.36</v>
      </c>
      <c r="AD404" s="2">
        <f t="shared" si="33"/>
        <v>483.4</v>
      </c>
      <c r="AE404" s="2">
        <f t="shared" si="34"/>
        <v>0.55000000000000004</v>
      </c>
    </row>
    <row r="405" spans="1:31" ht="15" customHeight="1" x14ac:dyDescent="0.25">
      <c r="A405" s="2" t="s">
        <v>556</v>
      </c>
      <c r="B405" s="2" t="s">
        <v>557</v>
      </c>
      <c r="C405" s="2">
        <v>2014</v>
      </c>
      <c r="D405" s="2">
        <v>0.25198999999999999</v>
      </c>
      <c r="E405" s="2" t="s">
        <v>598</v>
      </c>
      <c r="F405" s="2" t="s">
        <v>879</v>
      </c>
      <c r="G405" s="2">
        <v>1.1000000000000001</v>
      </c>
      <c r="H405" s="2">
        <v>0</v>
      </c>
      <c r="I405" s="2">
        <v>0</v>
      </c>
      <c r="J405" s="2" t="s">
        <v>598</v>
      </c>
      <c r="K405" s="2" t="s">
        <v>598</v>
      </c>
      <c r="L405" s="2" t="s">
        <v>598</v>
      </c>
      <c r="M405" s="2" t="s">
        <v>598</v>
      </c>
      <c r="N405" s="2" t="s">
        <v>598</v>
      </c>
      <c r="O405" s="2" t="s">
        <v>598</v>
      </c>
      <c r="P405" s="2" t="s">
        <v>598</v>
      </c>
      <c r="Q405" s="2" t="s">
        <v>598</v>
      </c>
      <c r="R405" s="2" t="s">
        <v>598</v>
      </c>
      <c r="S405" s="2" t="s">
        <v>598</v>
      </c>
      <c r="W405" s="2">
        <f t="shared" si="30"/>
        <v>0</v>
      </c>
      <c r="AA405" s="2" t="str">
        <f t="shared" si="31"/>
        <v>'Hörneborgsel'</v>
      </c>
      <c r="AC405" s="2">
        <f t="shared" si="32"/>
        <v>1.1000000000000001</v>
      </c>
      <c r="AD405" s="2">
        <f t="shared" si="33"/>
        <v>0</v>
      </c>
      <c r="AE405" s="2">
        <f t="shared" si="34"/>
        <v>0</v>
      </c>
    </row>
    <row r="406" spans="1:31" ht="15" customHeight="1" x14ac:dyDescent="0.25">
      <c r="A406" s="2" t="s">
        <v>556</v>
      </c>
      <c r="B406" s="2" t="s">
        <v>558</v>
      </c>
      <c r="C406" s="2">
        <v>2014</v>
      </c>
      <c r="D406" s="2" t="s">
        <v>598</v>
      </c>
      <c r="E406" s="2" t="s">
        <v>598</v>
      </c>
      <c r="F406" s="2" t="s">
        <v>879</v>
      </c>
      <c r="G406" s="2">
        <v>1.1000000000000001</v>
      </c>
      <c r="H406" s="2">
        <v>0</v>
      </c>
      <c r="I406" s="2">
        <v>0</v>
      </c>
      <c r="J406" s="2" t="s">
        <v>598</v>
      </c>
      <c r="K406" s="2" t="s">
        <v>598</v>
      </c>
      <c r="L406" s="2" t="s">
        <v>598</v>
      </c>
      <c r="M406" s="2" t="s">
        <v>598</v>
      </c>
      <c r="N406" s="2" t="s">
        <v>598</v>
      </c>
      <c r="O406" s="2" t="s">
        <v>598</v>
      </c>
      <c r="P406" s="2" t="s">
        <v>598</v>
      </c>
      <c r="Q406" s="2" t="s">
        <v>598</v>
      </c>
      <c r="R406" s="2" t="s">
        <v>598</v>
      </c>
      <c r="S406" s="2" t="s">
        <v>598</v>
      </c>
      <c r="W406" s="2">
        <f t="shared" si="30"/>
        <v>0</v>
      </c>
      <c r="AA406" s="2" t="str">
        <f t="shared" si="31"/>
        <v>'Hörneborgsel'</v>
      </c>
      <c r="AC406" s="2">
        <f t="shared" si="32"/>
        <v>1.1000000000000001</v>
      </c>
      <c r="AD406" s="2">
        <f t="shared" si="33"/>
        <v>0</v>
      </c>
      <c r="AE406" s="2">
        <f t="shared" si="34"/>
        <v>0</v>
      </c>
    </row>
    <row r="407" spans="1:31" ht="15" customHeight="1" x14ac:dyDescent="0.25">
      <c r="A407" s="2" t="s">
        <v>556</v>
      </c>
      <c r="B407" s="2" t="s">
        <v>559</v>
      </c>
      <c r="C407" s="2">
        <v>2014</v>
      </c>
      <c r="D407" s="2" t="s">
        <v>598</v>
      </c>
      <c r="E407" s="2" t="s">
        <v>598</v>
      </c>
      <c r="F407" s="2" t="s">
        <v>598</v>
      </c>
      <c r="G407" s="2">
        <v>2.36</v>
      </c>
      <c r="H407" s="2">
        <v>483.4</v>
      </c>
      <c r="I407" s="2">
        <v>0.55000000000000004</v>
      </c>
      <c r="J407" s="2" t="s">
        <v>598</v>
      </c>
      <c r="K407" s="2" t="s">
        <v>598</v>
      </c>
      <c r="L407" s="2" t="s">
        <v>598</v>
      </c>
      <c r="M407" s="2" t="s">
        <v>598</v>
      </c>
      <c r="N407" s="2" t="s">
        <v>598</v>
      </c>
      <c r="O407" s="2" t="s">
        <v>598</v>
      </c>
      <c r="P407" s="2" t="s">
        <v>598</v>
      </c>
      <c r="Q407" s="2" t="s">
        <v>598</v>
      </c>
      <c r="R407" s="2" t="s">
        <v>598</v>
      </c>
      <c r="S407" s="2" t="s">
        <v>598</v>
      </c>
      <c r="W407" s="2">
        <f t="shared" si="30"/>
        <v>0</v>
      </c>
      <c r="AA407" s="2" t="str">
        <f t="shared" si="31"/>
        <v>Nordisk residual</v>
      </c>
      <c r="AC407" s="2">
        <f t="shared" si="32"/>
        <v>2.36</v>
      </c>
      <c r="AD407" s="2">
        <f t="shared" si="33"/>
        <v>483.4</v>
      </c>
      <c r="AE407" s="2">
        <f t="shared" si="34"/>
        <v>0.55000000000000004</v>
      </c>
    </row>
    <row r="408" spans="1:31" ht="15" customHeight="1" x14ac:dyDescent="0.25">
      <c r="A408" s="2" t="s">
        <v>556</v>
      </c>
      <c r="B408" s="2" t="s">
        <v>560</v>
      </c>
      <c r="C408" s="2">
        <v>2014</v>
      </c>
      <c r="D408" s="2" t="s">
        <v>598</v>
      </c>
      <c r="E408" s="2" t="s">
        <v>598</v>
      </c>
      <c r="F408" s="2" t="s">
        <v>598</v>
      </c>
      <c r="G408" s="2">
        <v>2.36</v>
      </c>
      <c r="H408" s="2">
        <v>483.4</v>
      </c>
      <c r="I408" s="2">
        <v>0.55000000000000004</v>
      </c>
      <c r="J408" s="2" t="s">
        <v>598</v>
      </c>
      <c r="K408" s="2" t="s">
        <v>598</v>
      </c>
      <c r="L408" s="2" t="s">
        <v>598</v>
      </c>
      <c r="M408" s="2" t="s">
        <v>598</v>
      </c>
      <c r="N408" s="2" t="s">
        <v>598</v>
      </c>
      <c r="O408" s="2" t="s">
        <v>598</v>
      </c>
      <c r="P408" s="2" t="s">
        <v>598</v>
      </c>
      <c r="Q408" s="2" t="s">
        <v>598</v>
      </c>
      <c r="R408" s="2" t="s">
        <v>598</v>
      </c>
      <c r="S408" s="2" t="s">
        <v>598</v>
      </c>
      <c r="W408" s="2">
        <f t="shared" si="30"/>
        <v>0</v>
      </c>
      <c r="AA408" s="2" t="str">
        <f t="shared" si="31"/>
        <v>Nordisk residual</v>
      </c>
      <c r="AC408" s="2">
        <f t="shared" si="32"/>
        <v>2.36</v>
      </c>
      <c r="AD408" s="2">
        <f t="shared" si="33"/>
        <v>483.4</v>
      </c>
      <c r="AE408" s="2">
        <f t="shared" si="34"/>
        <v>0.55000000000000004</v>
      </c>
    </row>
    <row r="409" spans="1:31" ht="15" customHeight="1" x14ac:dyDescent="0.25">
      <c r="A409" s="2" t="s">
        <v>556</v>
      </c>
      <c r="B409" s="2" t="s">
        <v>561</v>
      </c>
      <c r="C409" s="2">
        <v>2014</v>
      </c>
      <c r="D409" s="2" t="s">
        <v>598</v>
      </c>
      <c r="E409" s="2" t="s">
        <v>598</v>
      </c>
      <c r="F409" s="2" t="s">
        <v>879</v>
      </c>
      <c r="G409" s="2">
        <v>1.1000000000000001</v>
      </c>
      <c r="H409" s="2">
        <v>0</v>
      </c>
      <c r="I409" s="2">
        <v>0</v>
      </c>
      <c r="J409" s="2" t="s">
        <v>598</v>
      </c>
      <c r="K409" s="2" t="s">
        <v>598</v>
      </c>
      <c r="L409" s="2" t="s">
        <v>598</v>
      </c>
      <c r="M409" s="2" t="s">
        <v>598</v>
      </c>
      <c r="N409" s="2" t="s">
        <v>598</v>
      </c>
      <c r="O409" s="2" t="s">
        <v>598</v>
      </c>
      <c r="P409" s="2" t="s">
        <v>598</v>
      </c>
      <c r="Q409" s="2" t="s">
        <v>598</v>
      </c>
      <c r="R409" s="2" t="s">
        <v>598</v>
      </c>
      <c r="S409" s="2" t="s">
        <v>598</v>
      </c>
      <c r="W409" s="2">
        <f t="shared" si="30"/>
        <v>0</v>
      </c>
      <c r="AA409" s="2" t="str">
        <f t="shared" si="31"/>
        <v>'Hörneborgsel'</v>
      </c>
      <c r="AC409" s="2">
        <f t="shared" si="32"/>
        <v>1.1000000000000001</v>
      </c>
      <c r="AD409" s="2">
        <f t="shared" si="33"/>
        <v>0</v>
      </c>
      <c r="AE409" s="2">
        <f t="shared" si="34"/>
        <v>0</v>
      </c>
    </row>
    <row r="410" spans="1:31" ht="15" customHeight="1" x14ac:dyDescent="0.25">
      <c r="A410" s="2" t="s">
        <v>556</v>
      </c>
      <c r="B410" s="2" t="s">
        <v>562</v>
      </c>
      <c r="C410" s="2">
        <v>2014</v>
      </c>
      <c r="D410" s="2" t="s">
        <v>598</v>
      </c>
      <c r="E410" s="2">
        <v>17.527999999999999</v>
      </c>
      <c r="F410" s="2" t="s">
        <v>879</v>
      </c>
      <c r="G410" s="2">
        <v>1.1000000000000001</v>
      </c>
      <c r="H410" s="2">
        <v>0</v>
      </c>
      <c r="I410" s="2">
        <v>0</v>
      </c>
      <c r="J410" s="2" t="s">
        <v>598</v>
      </c>
      <c r="K410" s="2" t="s">
        <v>598</v>
      </c>
      <c r="L410" s="2" t="s">
        <v>598</v>
      </c>
      <c r="M410" s="2" t="s">
        <v>598</v>
      </c>
      <c r="N410" s="2" t="s">
        <v>598</v>
      </c>
      <c r="O410" s="2" t="s">
        <v>598</v>
      </c>
      <c r="P410" s="2" t="s">
        <v>598</v>
      </c>
      <c r="Q410" s="2" t="s">
        <v>598</v>
      </c>
      <c r="R410" s="2" t="s">
        <v>598</v>
      </c>
      <c r="S410" s="2" t="s">
        <v>598</v>
      </c>
      <c r="W410" s="2">
        <f t="shared" si="30"/>
        <v>0</v>
      </c>
      <c r="AA410" s="2" t="str">
        <f t="shared" si="31"/>
        <v>'Hörneborgsel'</v>
      </c>
      <c r="AC410" s="2">
        <f t="shared" si="32"/>
        <v>1.1000000000000001</v>
      </c>
      <c r="AD410" s="2">
        <f t="shared" si="33"/>
        <v>0</v>
      </c>
      <c r="AE410" s="2">
        <f t="shared" si="34"/>
        <v>0</v>
      </c>
    </row>
    <row r="411" spans="1:31" ht="15" customHeight="1" x14ac:dyDescent="0.25">
      <c r="A411" s="2" t="s">
        <v>556</v>
      </c>
      <c r="B411" s="2" t="s">
        <v>563</v>
      </c>
      <c r="C411" s="2">
        <v>2014</v>
      </c>
      <c r="D411" s="2">
        <v>0.57799999999999996</v>
      </c>
      <c r="E411" s="2">
        <v>11.91</v>
      </c>
      <c r="F411" s="2" t="s">
        <v>879</v>
      </c>
      <c r="G411" s="2">
        <v>1.1000000000000001</v>
      </c>
      <c r="H411" s="2">
        <v>0</v>
      </c>
      <c r="I411" s="2">
        <v>0</v>
      </c>
      <c r="J411" s="2" t="s">
        <v>598</v>
      </c>
      <c r="K411" s="2" t="s">
        <v>598</v>
      </c>
      <c r="L411" s="2" t="s">
        <v>598</v>
      </c>
      <c r="M411" s="2" t="s">
        <v>598</v>
      </c>
      <c r="N411" s="2" t="s">
        <v>598</v>
      </c>
      <c r="O411" s="2" t="s">
        <v>598</v>
      </c>
      <c r="P411" s="2" t="s">
        <v>598</v>
      </c>
      <c r="Q411" s="2" t="s">
        <v>598</v>
      </c>
      <c r="R411" s="2" t="s">
        <v>598</v>
      </c>
      <c r="S411" s="2" t="s">
        <v>598</v>
      </c>
      <c r="W411" s="2">
        <f t="shared" si="30"/>
        <v>0</v>
      </c>
      <c r="AA411" s="2" t="str">
        <f t="shared" si="31"/>
        <v>'Hörneborgsel'</v>
      </c>
      <c r="AC411" s="2">
        <f t="shared" si="32"/>
        <v>1.1000000000000001</v>
      </c>
      <c r="AD411" s="2">
        <f t="shared" si="33"/>
        <v>0</v>
      </c>
      <c r="AE411" s="2">
        <f t="shared" si="34"/>
        <v>0</v>
      </c>
    </row>
  </sheetData>
  <autoFilter ref="A1:AE411"/>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3</vt:i4>
      </vt:variant>
    </vt:vector>
  </HeadingPairs>
  <TitlesOfParts>
    <vt:vector size="24" baseType="lpstr">
      <vt:lpstr>Egen hetvattenprod</vt:lpstr>
      <vt:lpstr>Köpt hetvatten</vt:lpstr>
      <vt:lpstr>Kraftvärmeprod</vt:lpstr>
      <vt:lpstr>Allokerad kvv</vt:lpstr>
      <vt:lpstr>Justerad allokering</vt:lpstr>
      <vt:lpstr>Slutlig allokering kvv</vt:lpstr>
      <vt:lpstr>Allokerat till el</vt:lpstr>
      <vt:lpstr>Spillvärme</vt:lpstr>
      <vt:lpstr>Miljö</vt:lpstr>
      <vt:lpstr>Leveranser</vt:lpstr>
      <vt:lpstr>Tillförd energi</vt:lpstr>
      <vt:lpstr>Totalt</vt:lpstr>
      <vt:lpstr>Sammanfattning bränslen</vt:lpstr>
      <vt:lpstr>Viktade värden el</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Nätlista_2013</vt:lpstr>
      <vt:lpstr>Nätlista_2014</vt:lpstr>
      <vt:lpstr>Nätlista_gammal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2015-07-30T13:26:18Z</dcterms:modified>
</cp:coreProperties>
</file>